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4.xml" ContentType="application/vnd.openxmlformats-officedocument.spreadsheetml.table+xml"/>
  <Override PartName="/xl/slicers/slicer2.xml" ContentType="application/vnd.ms-excel.slicer+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7.xml" ContentType="application/vnd.openxmlformats-officedocument.spreadsheetml.table+xml"/>
  <Override PartName="/xl/queryTables/queryTable3.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tables/table10.xml" ContentType="application/vnd.openxmlformats-officedocument.spreadsheetml.table+xml"/>
  <Override PartName="/xl/slicers/slicer3.xml" ContentType="application/vnd.ms-excel.slicer+xml"/>
  <Override PartName="/xl/tables/table11.xml" ContentType="application/vnd.openxmlformats-officedocument.spreadsheetml.table+xml"/>
  <Override PartName="/xl/queryTables/queryTable6.xml" ContentType="application/vnd.openxmlformats-officedocument.spreadsheetml.queryTable+xml"/>
  <Override PartName="/xl/drawings/drawing10.xml" ContentType="application/vnd.openxmlformats-officedocument.drawing+xml"/>
  <Override PartName="/xl/tables/table12.xml" ContentType="application/vnd.openxmlformats-officedocument.spreadsheetml.table+xml"/>
  <Override PartName="/xl/slicers/slicer4.xml" ContentType="application/vnd.ms-excel.slicer+xml"/>
  <Override PartName="/xl/tables/table13.xml" ContentType="application/vnd.openxmlformats-officedocument.spreadsheetml.table+xml"/>
  <Override PartName="/xl/queryTables/queryTable7.xml" ContentType="application/vnd.openxmlformats-officedocument.spreadsheetml.query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tables/table18.xml" ContentType="application/vnd.openxmlformats-officedocument.spreadsheetml.table+xml"/>
  <Override PartName="/xl/queryTables/queryTable12.xml" ContentType="application/vnd.openxmlformats-officedocument.spreadsheetml.queryTable+xml"/>
  <Override PartName="/xl/tables/table19.xml" ContentType="application/vnd.openxmlformats-officedocument.spreadsheetml.table+xml"/>
  <Override PartName="/xl/queryTables/queryTable13.xml" ContentType="application/vnd.openxmlformats-officedocument.spreadsheetml.queryTable+xml"/>
  <Override PartName="/xl/tables/table20.xml" ContentType="application/vnd.openxmlformats-officedocument.spreadsheetml.table+xml"/>
  <Override PartName="/xl/queryTables/queryTable14.xml" ContentType="application/vnd.openxmlformats-officedocument.spreadsheetml.queryTable+xml"/>
  <Override PartName="/xl/tables/table21.xml" ContentType="application/vnd.openxmlformats-officedocument.spreadsheetml.table+xml"/>
  <Override PartName="/xl/queryTables/queryTable15.xml" ContentType="application/vnd.openxmlformats-officedocument.spreadsheetml.queryTable+xml"/>
  <Override PartName="/xl/tables/table22.xml" ContentType="application/vnd.openxmlformats-officedocument.spreadsheetml.table+xml"/>
  <Override PartName="/xl/queryTables/queryTable16.xml" ContentType="application/vnd.openxmlformats-officedocument.spreadsheetml.queryTable+xml"/>
  <Override PartName="/xl/tables/table23.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https://d.docs.live.net/6feab00a3385f653/EXE Team/DataHub/SharedM/"/>
    </mc:Choice>
  </mc:AlternateContent>
  <xr:revisionPtr revIDLastSave="103" documentId="6_{0179ADEC-D54E-40A2-981A-C319252F37E4}" xr6:coauthVersionLast="47" xr6:coauthVersionMax="47" xr10:uidLastSave="{58A10C2E-4E5E-4077-A74B-CBCC99CECEA5}"/>
  <bookViews>
    <workbookView xWindow="-120" yWindow="-120" windowWidth="29040" windowHeight="15720" tabRatio="685" activeTab="1" xr2:uid="{00000000-000D-0000-FFFF-FFFF00000000}"/>
  </bookViews>
  <sheets>
    <sheet name="SUMMARY" sheetId="8" r:id="rId1"/>
    <sheet name="DEAL DIRECTORY" sheetId="16" r:id="rId2"/>
    <sheet name="Monitor" sheetId="34" r:id="rId3"/>
    <sheet name="ESG" sheetId="25" r:id="rId4"/>
    <sheet name="RECENT All" sheetId="32" r:id="rId5"/>
    <sheet name="IG LGFV Non-CNH" sheetId="37" r:id="rId6"/>
    <sheet name="IGlgfv_load" sheetId="35" state="hidden" r:id="rId7"/>
    <sheet name="FI_load" sheetId="43" state="hidden" r:id="rId8"/>
    <sheet name="FI" sheetId="44" r:id="rId9"/>
    <sheet name="DimSum_load" sheetId="36" state="hidden" r:id="rId10"/>
    <sheet name="SBLC" sheetId="42" r:id="rId11"/>
    <sheet name="SBLC load" sheetId="39" state="hidden" r:id="rId12"/>
    <sheet name="SBLCLEAG" sheetId="45" r:id="rId13"/>
    <sheet name="DimSum" sheetId="38" r:id="rId14"/>
    <sheet name="RSP Index" sheetId="31" r:id="rId15"/>
    <sheet name="LoadRSP" sheetId="30" state="hidden" r:id="rId16"/>
    <sheet name="FTZ NEW ISSUE" sheetId="26" state="hidden" r:id="rId17"/>
    <sheet name="DM" sheetId="29" state="hidden" r:id="rId18"/>
    <sheet name="FTZ_load" sheetId="28" state="hidden" r:id="rId19"/>
    <sheet name="load" sheetId="23" state="hidden" r:id="rId20"/>
    <sheet name="EXE SUM" sheetId="33" state="hidden" r:id="rId21"/>
    <sheet name="ESG_load" sheetId="24" state="hidden" r:id="rId22"/>
  </sheets>
  <externalReferences>
    <externalReference r:id="rId23"/>
    <externalReference r:id="rId24"/>
  </externalReferences>
  <definedNames>
    <definedName name="_xlnm._FilterDatabase" localSheetId="13" hidden="1">DimSum!$A$1:$N$1</definedName>
    <definedName name="_xlnm._FilterDatabase" localSheetId="8" hidden="1">FI!$A$1:$P$1</definedName>
    <definedName name="_xlnm._FilterDatabase" localSheetId="14" hidden="1">'RSP Index'!$C$6:$J$75</definedName>
    <definedName name="_xlnm._FilterDatabase" localSheetId="10" hidden="1">SBLC!$B$1:$S$1</definedName>
    <definedName name="amt">SUMMARY!$F$6</definedName>
    <definedName name="dd_bank">[1]!tbl_dd_bank[FI.BANK]</definedName>
    <definedName name="dd_bocomdeal" localSheetId="8">#REF!</definedName>
    <definedName name="dd_bocomdeal" localSheetId="10">#REF!</definedName>
    <definedName name="dd_bocomdeal">#REF!</definedName>
    <definedName name="dd_by_rtg">[1]!tbl_dd_by_rtg[评级分类]</definedName>
    <definedName name="dd_crcy">[1]!tbl_dd_crcy[货币]</definedName>
    <definedName name="dd_ER">[1]!tbl_dd_ER[外部评审方式]</definedName>
    <definedName name="dd_ERprovider">[1]!tbl_dd_ERprovider[外部评审机构]</definedName>
    <definedName name="dd_esg_shortname">[1]!ESG[交易简称]</definedName>
    <definedName name="dd_exe">[2]!tbl_ddroster29[EXE]</definedName>
    <definedName name="dd_exeteam">[1]!tbl_updator[Updator]</definedName>
    <definedName name="dd_fi_shortlisted">[1]!tbl_dd_isbocom18[EXE.Shortlist -'[FI']]</definedName>
    <definedName name="dd_fibank">[1]!tbl_dd_bank[FI.BANK]</definedName>
    <definedName name="dd_in_sector">[1]!Table_板块[板块]</definedName>
    <definedName name="dd_listing">[1]!tbl_dd_listing[上市]</definedName>
    <definedName name="dd_nbfi">[1]!tbl_dd_NBFI[NBFI]</definedName>
    <definedName name="dd_role" localSheetId="8">#REF!</definedName>
    <definedName name="dd_role" localSheetId="10">#REF!</definedName>
    <definedName name="dd_role">#REF!</definedName>
    <definedName name="dd_sector">[1]!tbl_ddsector[行业]</definedName>
    <definedName name="dd_SFCRole">[1]!新规角色[新规角色]</definedName>
    <definedName name="dd_structure">[1]!tbl_dd_structure[结构]</definedName>
    <definedName name="dd_中资属性">[1]!Table_中资属性[中资属性]</definedName>
    <definedName name="dd_行业二级">[1]!行业二级[行业二级]</definedName>
    <definedName name="ExternalData_1" localSheetId="9" hidden="1">DimSum_load!$A$1:$AA$106</definedName>
    <definedName name="ExternalData_1" localSheetId="17" hidden="1">DM!$A$1:$DR$914</definedName>
    <definedName name="ExternalData_1" localSheetId="7" hidden="1">FI_load!$A$1:$Y$131</definedName>
    <definedName name="ExternalData_1" localSheetId="18" hidden="1">FTZ_load!$A$1:$Z$2</definedName>
    <definedName name="ExternalData_1" localSheetId="6" hidden="1">IGlgfv_load!$A$1:$Z$85</definedName>
    <definedName name="ExternalData_1" localSheetId="19" hidden="1">load!$EM$6:$HG$325</definedName>
    <definedName name="ExternalData_1" localSheetId="11" hidden="1">'SBLC load'!$A$1:$AB$322</definedName>
    <definedName name="ExternalData_1" localSheetId="12" hidden="1">SBLCLEAG!$A$6:$E$16</definedName>
    <definedName name="ExternalData_2" localSheetId="15" hidden="1">LoadRSP!$A$6:$I$79</definedName>
    <definedName name="ExternalData_3" localSheetId="20" hidden="1">'EXE SUM'!$F$6:$H$13</definedName>
    <definedName name="ExternalData_4" localSheetId="20" hidden="1">'EXE SUM'!$Z$6:$Z$7</definedName>
    <definedName name="ExternalData_5" localSheetId="20" hidden="1">'EXE SUM'!$J$6:$M$12</definedName>
    <definedName name="ExternalData_6" localSheetId="20" hidden="1">'EXE SUM'!$A$6:$D$39</definedName>
    <definedName name="ExternalData_7" localSheetId="20" hidden="1">'EXE SUM'!$W$6:$X$12</definedName>
    <definedName name="ExternalData_7" localSheetId="19" hidden="1">load!$A$6:$DT$470</definedName>
    <definedName name="ExternalData_8" localSheetId="21" hidden="1">ESG_load!$D$8:$X$140</definedName>
    <definedName name="ExternalData_8" localSheetId="20" hidden="1">'EXE SUM'!$O$6:$P$13</definedName>
    <definedName name="ExternalData_9" localSheetId="20" hidden="1">'EXE SUM'!$S$6:$T$12</definedName>
    <definedName name="GPS">'EXE SUM'!$F$1</definedName>
    <definedName name="highlight" localSheetId="8">#REF!</definedName>
    <definedName name="highlight" localSheetId="16">'FTZ NEW ISSUE'!$U$1</definedName>
    <definedName name="highlight" localSheetId="10">#REF!</definedName>
    <definedName name="highlight">#REF!</definedName>
    <definedName name="_xlnm.Print_Area" localSheetId="14">'RSP Index'!$A$1:$J$74</definedName>
    <definedName name="_xlnm.Print_Titles" localSheetId="14">'RSP Index'!$1:$4</definedName>
    <definedName name="Slicer_BISL_ROLE">#N/A</definedName>
    <definedName name="Slicer_BOCOM_ROLE">#N/A</definedName>
    <definedName name="Slicer_ESG">#N/A</definedName>
    <definedName name="Slicer_ESG_Category">#N/A</definedName>
    <definedName name="Slicer_FEATURED">#N/A</definedName>
    <definedName name="Slicer_FTZ">#N/A</definedName>
    <definedName name="Slicer_FTZ1">#N/A</definedName>
    <definedName name="Slicer_IN.中资属性">#N/A</definedName>
    <definedName name="Slicer_IN.板块">#N/A</definedName>
    <definedName name="Slicer_IN.板块1">#N/A</definedName>
    <definedName name="Slicer_IS_B_D">#N/A</definedName>
    <definedName name="Slicer_IS_LEAD">#N/A</definedName>
    <definedName name="Slicer_Label">#N/A</definedName>
    <definedName name="Slicer_RSP双语_仅中文版">#N/A</definedName>
    <definedName name="Slicer_STRUCTURE">#N/A</definedName>
    <definedName name="Slicer_YY">#N/A</definedName>
    <definedName name="Slicer_主题">#N/A</definedName>
    <definedName name="Slicer_团队">#N/A</definedName>
    <definedName name="Slicer_地区">#N/A</definedName>
    <definedName name="Slicer_地区1">#N/A</definedName>
    <definedName name="Slicer_外部评审方式">#N/A</definedName>
    <definedName name="Slicer_外部评审机构">#N/A</definedName>
    <definedName name="Slicer_季">#N/A</definedName>
    <definedName name="Slicer_投标资历">#N/A</definedName>
    <definedName name="Slicer_月">#N/A</definedName>
    <definedName name="Slicer_结构1">#N/A</definedName>
    <definedName name="Slicer_美元规模区间">#N/A</definedName>
    <definedName name="Slicer_评级分类">#N/A</definedName>
    <definedName name="Slicer_货币">#N/A</definedName>
    <definedName name="Slicer_非美元币种">#N/A</definedName>
    <definedName name="YYYYMMDD" localSheetId="8">#REF!</definedName>
    <definedName name="YYYYMMDD" localSheetId="10">#REF!</definedName>
    <definedName name="YYYYMMDD">#REF!</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8" l="1"/>
  <c r="D8" i="8"/>
  <c r="D9" i="8"/>
  <c r="D10" i="8"/>
  <c r="D11" i="8"/>
  <c r="D12" i="8"/>
  <c r="D13" i="8"/>
  <c r="C7" i="8"/>
  <c r="C8" i="8"/>
  <c r="C9" i="8"/>
  <c r="C10" i="8"/>
  <c r="C11" i="8"/>
  <c r="C12" i="8"/>
  <c r="C13" i="8"/>
  <c r="B7" i="8"/>
  <c r="B8" i="8"/>
  <c r="B9" i="8"/>
  <c r="B10" i="8"/>
  <c r="B11" i="8"/>
  <c r="B12" i="8"/>
  <c r="B13" i="8"/>
  <c r="A7" i="8"/>
  <c r="A8" i="8"/>
  <c r="A9" i="8"/>
  <c r="A10" i="8"/>
  <c r="A11" i="8"/>
  <c r="A12" i="8"/>
  <c r="A13" i="8"/>
  <c r="P9" i="25"/>
  <c r="P10" i="25"/>
  <c r="P11" i="25"/>
  <c r="P12" i="25"/>
  <c r="P13" i="25"/>
  <c r="P14" i="25"/>
  <c r="P15" i="25"/>
  <c r="P16" i="25"/>
  <c r="P17" i="25"/>
  <c r="P18" i="25"/>
  <c r="P19" i="25"/>
  <c r="P20" i="25"/>
  <c r="P21" i="25"/>
  <c r="P22" i="25"/>
  <c r="P23" i="25"/>
  <c r="P24" i="25"/>
  <c r="P25" i="25"/>
  <c r="P26" i="25"/>
  <c r="P27" i="25"/>
  <c r="P28" i="25"/>
  <c r="P29" i="25"/>
  <c r="P30" i="25"/>
  <c r="P31" i="25"/>
  <c r="P32" i="25"/>
  <c r="P33" i="25"/>
  <c r="P34" i="25"/>
  <c r="P35" i="25"/>
  <c r="P36" i="25"/>
  <c r="P37" i="25"/>
  <c r="P38" i="25"/>
  <c r="P39" i="25"/>
  <c r="P40" i="25"/>
  <c r="P41" i="25"/>
  <c r="P42" i="25"/>
  <c r="P43" i="25"/>
  <c r="P44" i="25"/>
  <c r="P45" i="25"/>
  <c r="P46" i="25"/>
  <c r="P47" i="25"/>
  <c r="P48" i="25"/>
  <c r="P49" i="25"/>
  <c r="P50" i="25"/>
  <c r="P51" i="25"/>
  <c r="P52" i="25"/>
  <c r="P53" i="25"/>
  <c r="P54" i="25"/>
  <c r="P55" i="25"/>
  <c r="P56" i="25"/>
  <c r="P57" i="25"/>
  <c r="P58" i="25"/>
  <c r="P59" i="25"/>
  <c r="P60" i="25"/>
  <c r="P61" i="25"/>
  <c r="P62" i="25"/>
  <c r="P63" i="25"/>
  <c r="P64" i="25"/>
  <c r="P65" i="25"/>
  <c r="P66" i="25"/>
  <c r="P67" i="25"/>
  <c r="P68" i="25"/>
  <c r="P69" i="25"/>
  <c r="P70" i="25"/>
  <c r="P71" i="25"/>
  <c r="P72" i="25"/>
  <c r="P73" i="25"/>
  <c r="P74" i="25"/>
  <c r="P75" i="25"/>
  <c r="P76" i="25"/>
  <c r="P77" i="25"/>
  <c r="P78" i="25"/>
  <c r="P79" i="25"/>
  <c r="P80" i="25"/>
  <c r="P81" i="25"/>
  <c r="P82" i="25"/>
  <c r="P83" i="25"/>
  <c r="P84" i="25"/>
  <c r="P85" i="25"/>
  <c r="P86" i="25"/>
  <c r="P87" i="25"/>
  <c r="P88" i="25"/>
  <c r="P89" i="25"/>
  <c r="P90" i="25"/>
  <c r="P91" i="25"/>
  <c r="P92" i="25"/>
  <c r="P93" i="25"/>
  <c r="P94" i="25"/>
  <c r="P95" i="25"/>
  <c r="P96" i="25"/>
  <c r="P97" i="25"/>
  <c r="P98" i="25"/>
  <c r="P99" i="25"/>
  <c r="P100" i="25"/>
  <c r="P101" i="25"/>
  <c r="P102" i="25"/>
  <c r="P103" i="25"/>
  <c r="P104" i="25"/>
  <c r="P105" i="25"/>
  <c r="P106" i="25"/>
  <c r="P107" i="25"/>
  <c r="P108" i="25"/>
  <c r="P109" i="25"/>
  <c r="P110" i="25"/>
  <c r="P111" i="25"/>
  <c r="P112" i="25"/>
  <c r="P113" i="25"/>
  <c r="P114" i="25"/>
  <c r="P115" i="25"/>
  <c r="P116" i="25"/>
  <c r="P117" i="25"/>
  <c r="P118" i="25"/>
  <c r="P119" i="25"/>
  <c r="P120" i="25"/>
  <c r="P121" i="25"/>
  <c r="P122" i="25"/>
  <c r="P123" i="25"/>
  <c r="P124" i="25"/>
  <c r="P125" i="25"/>
  <c r="P126" i="25"/>
  <c r="P127" i="25"/>
  <c r="P128" i="25"/>
  <c r="P129" i="25"/>
  <c r="P130" i="25"/>
  <c r="P131" i="25"/>
  <c r="P132" i="25"/>
  <c r="P133" i="25"/>
  <c r="P134" i="25"/>
  <c r="P135" i="25"/>
  <c r="P136" i="25"/>
  <c r="P137" i="25"/>
  <c r="P138" i="25"/>
  <c r="P139" i="25"/>
  <c r="P140" i="25"/>
  <c r="P141" i="25"/>
  <c r="P142" i="25"/>
  <c r="P143" i="25"/>
  <c r="P144" i="25"/>
  <c r="P145" i="25"/>
  <c r="P146" i="25"/>
  <c r="P147" i="25"/>
  <c r="P148" i="25"/>
  <c r="P149" i="25"/>
  <c r="P150" i="25"/>
  <c r="P151" i="25"/>
  <c r="P152" i="25"/>
  <c r="P153" i="25"/>
  <c r="P154" i="25"/>
  <c r="P155" i="25"/>
  <c r="P156" i="25"/>
  <c r="P157" i="25"/>
  <c r="P158" i="25"/>
  <c r="P159" i="25"/>
  <c r="P160" i="25"/>
  <c r="P161" i="25"/>
  <c r="P162" i="25"/>
  <c r="P163" i="25"/>
  <c r="P164" i="25"/>
  <c r="P165" i="25"/>
  <c r="P166" i="25"/>
  <c r="P167" i="25"/>
  <c r="P168" i="25"/>
  <c r="P169" i="25"/>
  <c r="P170" i="25"/>
  <c r="P171" i="25"/>
  <c r="P172" i="25"/>
  <c r="P173" i="25"/>
  <c r="P174" i="25"/>
  <c r="P175" i="25"/>
  <c r="P176" i="25"/>
  <c r="P177" i="25"/>
  <c r="P178" i="25"/>
  <c r="P179" i="25"/>
  <c r="P180" i="25"/>
  <c r="P181" i="25"/>
  <c r="P182" i="25"/>
  <c r="P183" i="25"/>
  <c r="P184" i="25"/>
  <c r="P185" i="25"/>
  <c r="P186" i="25"/>
  <c r="P187" i="25"/>
  <c r="P188" i="25"/>
  <c r="P189" i="25"/>
  <c r="P190" i="25"/>
  <c r="P191" i="25"/>
  <c r="P192" i="25"/>
  <c r="P193" i="25"/>
  <c r="P194" i="25"/>
  <c r="P195" i="25"/>
  <c r="P196" i="25"/>
  <c r="P197" i="25"/>
  <c r="P198" i="25"/>
  <c r="P199" i="25"/>
  <c r="P200" i="25"/>
  <c r="P201" i="25"/>
  <c r="P202" i="25"/>
  <c r="P203" i="25"/>
  <c r="P204" i="25"/>
  <c r="P205" i="25"/>
  <c r="P206" i="25"/>
  <c r="P207" i="25"/>
  <c r="P208" i="25"/>
  <c r="P209" i="25"/>
  <c r="P210" i="25"/>
  <c r="P211" i="25"/>
  <c r="P212" i="25"/>
  <c r="P213" i="25"/>
  <c r="P214" i="25"/>
  <c r="P215" i="25"/>
  <c r="P216" i="25"/>
  <c r="P217" i="25"/>
  <c r="P218" i="25"/>
  <c r="P219" i="25"/>
  <c r="P220" i="25"/>
  <c r="P221" i="25"/>
  <c r="P222" i="25"/>
  <c r="P223" i="25"/>
  <c r="P224" i="25"/>
  <c r="P225" i="25"/>
  <c r="P226" i="25"/>
  <c r="P227" i="25"/>
  <c r="P228" i="25"/>
  <c r="P229" i="25"/>
  <c r="P230" i="25"/>
  <c r="P231" i="25"/>
  <c r="P232" i="25"/>
  <c r="P233" i="25"/>
  <c r="P234" i="25"/>
  <c r="P235" i="25"/>
  <c r="P236" i="25"/>
  <c r="P237" i="25"/>
  <c r="P238" i="25"/>
  <c r="F1" i="8" l="1"/>
  <c r="C459" i="16" l="1"/>
  <c r="I459" i="16" s="1"/>
  <c r="C460" i="16"/>
  <c r="F460" i="16" s="1"/>
  <c r="C461" i="16"/>
  <c r="E461" i="16" s="1"/>
  <c r="C462" i="16"/>
  <c r="E462" i="16" s="1"/>
  <c r="C463" i="16"/>
  <c r="D463" i="16" s="1"/>
  <c r="BI459" i="16" l="1"/>
  <c r="BJ463" i="16"/>
  <c r="BJ462" i="16"/>
  <c r="AZ463" i="16"/>
  <c r="AX459" i="16"/>
  <c r="AY463" i="16"/>
  <c r="AQ462" i="16"/>
  <c r="BD463" i="16"/>
  <c r="AQ461" i="16"/>
  <c r="BM462" i="16"/>
  <c r="H462" i="16" s="1"/>
  <c r="BD460" i="16"/>
  <c r="AP459" i="16"/>
  <c r="BH463" i="16"/>
  <c r="BL463" i="16"/>
  <c r="BD459" i="16"/>
  <c r="AO459" i="16"/>
  <c r="BL459" i="16"/>
  <c r="BB463" i="16"/>
  <c r="AJ459" i="16"/>
  <c r="AZ459" i="16"/>
  <c r="AH459" i="16"/>
  <c r="AF463" i="16"/>
  <c r="BM460" i="16"/>
  <c r="H460" i="16" s="1"/>
  <c r="BD462" i="16"/>
  <c r="AW463" i="16"/>
  <c r="AA460" i="16"/>
  <c r="Z463" i="16"/>
  <c r="BL461" i="16"/>
  <c r="BF463" i="16"/>
  <c r="BB462" i="16"/>
  <c r="AV459" i="16"/>
  <c r="AN461" i="16"/>
  <c r="Z459" i="16"/>
  <c r="BL462" i="16"/>
  <c r="BG460" i="16"/>
  <c r="BF461" i="16"/>
  <c r="BB461" i="16"/>
  <c r="AU462" i="16"/>
  <c r="AJ463" i="16"/>
  <c r="S463" i="16"/>
  <c r="BK459" i="16"/>
  <c r="BF459" i="16"/>
  <c r="BB459" i="16"/>
  <c r="AS462" i="16"/>
  <c r="AJ462" i="16"/>
  <c r="R463" i="16"/>
  <c r="AS461" i="16"/>
  <c r="AX461" i="16"/>
  <c r="AT461" i="16"/>
  <c r="BI460" i="16"/>
  <c r="BF460" i="16"/>
  <c r="AX460" i="16"/>
  <c r="AT459" i="16"/>
  <c r="AO463" i="16"/>
  <c r="AH461" i="16"/>
  <c r="T461" i="16"/>
  <c r="BH461" i="16"/>
  <c r="AV461" i="16"/>
  <c r="AR459" i="16"/>
  <c r="AL459" i="16"/>
  <c r="AF461" i="16"/>
  <c r="BK460" i="16"/>
  <c r="BH459" i="16"/>
  <c r="BD461" i="16"/>
  <c r="AZ461" i="16"/>
  <c r="AV460" i="16"/>
  <c r="AQ463" i="16"/>
  <c r="AK463" i="16"/>
  <c r="AB463" i="16"/>
  <c r="AE459" i="16"/>
  <c r="Q462" i="16"/>
  <c r="BA462" i="16"/>
  <c r="AY462" i="16"/>
  <c r="AW462" i="16"/>
  <c r="AU460" i="16"/>
  <c r="AS460" i="16"/>
  <c r="AQ460" i="16"/>
  <c r="AN460" i="16"/>
  <c r="AJ461" i="16"/>
  <c r="X463" i="16"/>
  <c r="O460" i="16"/>
  <c r="BL460" i="16"/>
  <c r="BJ459" i="16"/>
  <c r="BG463" i="16"/>
  <c r="BE463" i="16"/>
  <c r="BC462" i="16"/>
  <c r="BA461" i="16"/>
  <c r="AY461" i="16"/>
  <c r="AW460" i="16"/>
  <c r="AU459" i="16"/>
  <c r="AS459" i="16"/>
  <c r="AP463" i="16"/>
  <c r="AL463" i="16"/>
  <c r="AJ460" i="16"/>
  <c r="AD463" i="16"/>
  <c r="W459" i="16"/>
  <c r="O459" i="16"/>
  <c r="BI462" i="16"/>
  <c r="BG462" i="16"/>
  <c r="BE462" i="16"/>
  <c r="BC460" i="16"/>
  <c r="BA460" i="16"/>
  <c r="AY460" i="16"/>
  <c r="AV463" i="16"/>
  <c r="AT463" i="16"/>
  <c r="AR463" i="16"/>
  <c r="AP461" i="16"/>
  <c r="AL462" i="16"/>
  <c r="AD462" i="16"/>
  <c r="T463" i="16"/>
  <c r="L463" i="16"/>
  <c r="BM463" i="16"/>
  <c r="H463" i="16" s="1"/>
  <c r="BK462" i="16"/>
  <c r="BI461" i="16"/>
  <c r="BG461" i="16"/>
  <c r="BE460" i="16"/>
  <c r="BC459" i="16"/>
  <c r="BA459" i="16"/>
  <c r="AX463" i="16"/>
  <c r="AV462" i="16"/>
  <c r="AT462" i="16"/>
  <c r="AR461" i="16"/>
  <c r="AP460" i="16"/>
  <c r="AL461" i="16"/>
  <c r="AH463" i="16"/>
  <c r="AC463" i="16"/>
  <c r="T462" i="16"/>
  <c r="L459" i="16"/>
  <c r="BJ461" i="16"/>
  <c r="AN459" i="16"/>
  <c r="AG459" i="16"/>
  <c r="AC459" i="16"/>
  <c r="Y459" i="16"/>
  <c r="N462" i="16"/>
  <c r="AF462" i="16"/>
  <c r="AB462" i="16"/>
  <c r="X462" i="16"/>
  <c r="AI459" i="16"/>
  <c r="AB459" i="16"/>
  <c r="W460" i="16"/>
  <c r="R459" i="16"/>
  <c r="AN462" i="16"/>
  <c r="AH462" i="16"/>
  <c r="AA459" i="16"/>
  <c r="V462" i="16"/>
  <c r="Q459" i="16"/>
  <c r="R462" i="16"/>
  <c r="L462" i="16"/>
  <c r="AF460" i="16"/>
  <c r="AD461" i="16"/>
  <c r="AB461" i="16"/>
  <c r="Z462" i="16"/>
  <c r="X460" i="16"/>
  <c r="V461" i="16"/>
  <c r="BM461" i="16"/>
  <c r="H461" i="16" s="1"/>
  <c r="BK463" i="16"/>
  <c r="BJ460" i="16"/>
  <c r="BH462" i="16"/>
  <c r="BG459" i="16"/>
  <c r="BE461" i="16"/>
  <c r="BC463" i="16"/>
  <c r="BB460" i="16"/>
  <c r="AZ462" i="16"/>
  <c r="AY459" i="16"/>
  <c r="AW461" i="16"/>
  <c r="AU463" i="16"/>
  <c r="AT460" i="16"/>
  <c r="AR462" i="16"/>
  <c r="AQ459" i="16"/>
  <c r="AO460" i="16"/>
  <c r="AM461" i="16"/>
  <c r="AK462" i="16"/>
  <c r="AI462" i="16"/>
  <c r="AG463" i="16"/>
  <c r="AF459" i="16"/>
  <c r="AD459" i="16"/>
  <c r="AB460" i="16"/>
  <c r="Z461" i="16"/>
  <c r="X459" i="16"/>
  <c r="V460" i="16"/>
  <c r="S462" i="16"/>
  <c r="P463" i="16"/>
  <c r="N459" i="16"/>
  <c r="J461" i="16"/>
  <c r="AM460" i="16"/>
  <c r="AK460" i="16"/>
  <c r="AI461" i="16"/>
  <c r="AG462" i="16"/>
  <c r="AE462" i="16"/>
  <c r="W463" i="16"/>
  <c r="U463" i="16"/>
  <c r="S461" i="16"/>
  <c r="P462" i="16"/>
  <c r="M463" i="16"/>
  <c r="I463" i="16"/>
  <c r="BM459" i="16"/>
  <c r="H459" i="16" s="1"/>
  <c r="BK461" i="16"/>
  <c r="BI463" i="16"/>
  <c r="BH460" i="16"/>
  <c r="BF462" i="16"/>
  <c r="BE459" i="16"/>
  <c r="BC461" i="16"/>
  <c r="BA463" i="16"/>
  <c r="AZ460" i="16"/>
  <c r="AX462" i="16"/>
  <c r="AW459" i="16"/>
  <c r="AU461" i="16"/>
  <c r="AS463" i="16"/>
  <c r="AR460" i="16"/>
  <c r="AP462" i="16"/>
  <c r="AN463" i="16"/>
  <c r="AM459" i="16"/>
  <c r="AK459" i="16"/>
  <c r="AI460" i="16"/>
  <c r="AG460" i="16"/>
  <c r="AE461" i="16"/>
  <c r="AC462" i="16"/>
  <c r="AA462" i="16"/>
  <c r="Y463" i="16"/>
  <c r="W462" i="16"/>
  <c r="U462" i="16"/>
  <c r="S459" i="16"/>
  <c r="P459" i="16"/>
  <c r="M462" i="16"/>
  <c r="I462" i="16"/>
  <c r="AE460" i="16"/>
  <c r="AC460" i="16"/>
  <c r="AA461" i="16"/>
  <c r="Y462" i="16"/>
  <c r="W461" i="16"/>
  <c r="U461" i="16"/>
  <c r="O462" i="16"/>
  <c r="M461" i="16"/>
  <c r="AO462" i="16"/>
  <c r="AM462" i="16"/>
  <c r="N461" i="16"/>
  <c r="K462" i="16"/>
  <c r="AO461" i="16"/>
  <c r="AM463" i="16"/>
  <c r="AL460" i="16"/>
  <c r="AG461" i="16"/>
  <c r="AE463" i="16"/>
  <c r="AD460" i="16"/>
  <c r="Y461" i="16"/>
  <c r="V459" i="16"/>
  <c r="T459" i="16"/>
  <c r="R461" i="16"/>
  <c r="P461" i="16"/>
  <c r="L461" i="16"/>
  <c r="G463" i="16"/>
  <c r="G461" i="16"/>
  <c r="Q463" i="16"/>
  <c r="O463" i="16"/>
  <c r="K463" i="16"/>
  <c r="G460" i="16"/>
  <c r="AK461" i="16"/>
  <c r="AI463" i="16"/>
  <c r="AH460" i="16"/>
  <c r="AC461" i="16"/>
  <c r="AA463" i="16"/>
  <c r="Z460" i="16"/>
  <c r="X461" i="16"/>
  <c r="V463" i="16"/>
  <c r="U459" i="16"/>
  <c r="S460" i="16"/>
  <c r="Q461" i="16"/>
  <c r="O461" i="16"/>
  <c r="J463" i="16"/>
  <c r="N463" i="16"/>
  <c r="F462" i="16"/>
  <c r="J462" i="16"/>
  <c r="D462" i="16"/>
  <c r="E459" i="16"/>
  <c r="Y460" i="16"/>
  <c r="Q460" i="16"/>
  <c r="L460" i="16"/>
  <c r="J460" i="16"/>
  <c r="F459" i="16"/>
  <c r="T460" i="16"/>
  <c r="R460" i="16"/>
  <c r="I460" i="16"/>
  <c r="U460" i="16"/>
  <c r="M460" i="16"/>
  <c r="K460" i="16"/>
  <c r="P460" i="16"/>
  <c r="N460" i="16"/>
  <c r="J459" i="16"/>
  <c r="D461" i="16"/>
  <c r="M459" i="16"/>
  <c r="K461" i="16"/>
  <c r="G459" i="16"/>
  <c r="D459" i="16"/>
  <c r="K459" i="16"/>
  <c r="I461" i="16"/>
  <c r="F461" i="16"/>
  <c r="E463" i="16"/>
  <c r="G462" i="16"/>
  <c r="F463" i="16"/>
  <c r="D460" i="16"/>
  <c r="E460" i="16"/>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J230" i="38" s="1"/>
  <c r="A231" i="38"/>
  <c r="A232" i="38"/>
  <c r="A233" i="38"/>
  <c r="A234" i="38"/>
  <c r="M234" i="38" s="1"/>
  <c r="A235" i="38"/>
  <c r="A236" i="38"/>
  <c r="A237" i="38"/>
  <c r="A238" i="38"/>
  <c r="A239" i="38"/>
  <c r="D239" i="38" s="1"/>
  <c r="A240" i="38"/>
  <c r="A241" i="38"/>
  <c r="A242" i="38"/>
  <c r="A243" i="38"/>
  <c r="A244" i="38"/>
  <c r="A245" i="38"/>
  <c r="A246" i="38"/>
  <c r="A247" i="38"/>
  <c r="A248" i="38"/>
  <c r="A249" i="38"/>
  <c r="A250" i="38"/>
  <c r="L250" i="38" s="1"/>
  <c r="A251" i="38"/>
  <c r="A252" i="38"/>
  <c r="G252" i="38" s="1"/>
  <c r="A253" i="38"/>
  <c r="A254" i="38"/>
  <c r="D254" i="38" s="1"/>
  <c r="A255" i="38"/>
  <c r="K255" i="38" s="1"/>
  <c r="A256" i="38"/>
  <c r="A257" i="38"/>
  <c r="A258" i="38"/>
  <c r="A259" i="38"/>
  <c r="A260" i="38"/>
  <c r="A261" i="38"/>
  <c r="A262" i="38"/>
  <c r="A263" i="38"/>
  <c r="A264" i="38"/>
  <c r="A265" i="38"/>
  <c r="A266" i="38"/>
  <c r="A267" i="38"/>
  <c r="D267" i="38" s="1"/>
  <c r="A268" i="38"/>
  <c r="N268" i="38" s="1"/>
  <c r="A269" i="38"/>
  <c r="A270" i="38"/>
  <c r="A271" i="38"/>
  <c r="A272" i="38"/>
  <c r="C272" i="38" s="1"/>
  <c r="A273" i="38"/>
  <c r="A274" i="38"/>
  <c r="A275" i="38"/>
  <c r="G275" i="38" s="1"/>
  <c r="A276" i="38"/>
  <c r="A277" i="38"/>
  <c r="B277" i="38" s="1"/>
  <c r="A278" i="38"/>
  <c r="L278" i="38" s="1"/>
  <c r="A279" i="38"/>
  <c r="A280" i="38"/>
  <c r="A281" i="38"/>
  <c r="A282" i="38"/>
  <c r="A283" i="38"/>
  <c r="A284" i="38"/>
  <c r="A285" i="38"/>
  <c r="A286" i="38"/>
  <c r="A287" i="38"/>
  <c r="A288" i="38"/>
  <c r="D288" i="38" s="1"/>
  <c r="A289" i="38"/>
  <c r="A290" i="38"/>
  <c r="J290" i="38" s="1"/>
  <c r="A291" i="38"/>
  <c r="M291" i="38" s="1"/>
  <c r="A292" i="38"/>
  <c r="A293" i="38"/>
  <c r="A294" i="38"/>
  <c r="A295" i="38"/>
  <c r="A296" i="38"/>
  <c r="A297" i="38"/>
  <c r="A298" i="38"/>
  <c r="A299" i="38"/>
  <c r="B299" i="38" s="1"/>
  <c r="A300" i="38"/>
  <c r="N300" i="38" s="1"/>
  <c r="A301" i="38"/>
  <c r="A302" i="38"/>
  <c r="A303" i="38"/>
  <c r="A304" i="38"/>
  <c r="A305" i="38"/>
  <c r="A306" i="38"/>
  <c r="J306" i="38" s="1"/>
  <c r="A307" i="38"/>
  <c r="I307" i="38" s="1"/>
  <c r="A308" i="38"/>
  <c r="E308" i="38" s="1"/>
  <c r="A309" i="38"/>
  <c r="A310" i="38"/>
  <c r="A311" i="38"/>
  <c r="A312" i="38"/>
  <c r="B312" i="38" s="1"/>
  <c r="A313" i="38"/>
  <c r="A314" i="38"/>
  <c r="H314" i="38" s="1"/>
  <c r="A315" i="38"/>
  <c r="C315" i="38" s="1"/>
  <c r="A316" i="38"/>
  <c r="F316" i="38" s="1"/>
  <c r="A317" i="38"/>
  <c r="I317" i="38" s="1"/>
  <c r="A318" i="38"/>
  <c r="D318" i="38" s="1"/>
  <c r="A319" i="38"/>
  <c r="A320" i="38"/>
  <c r="A321" i="38"/>
  <c r="A322" i="38"/>
  <c r="H322" i="38" s="1"/>
  <c r="A323" i="38"/>
  <c r="C323" i="38" s="1"/>
  <c r="A324" i="38"/>
  <c r="A325" i="38"/>
  <c r="A326" i="38"/>
  <c r="L326" i="38" s="1"/>
  <c r="A327" i="38"/>
  <c r="G327" i="38" s="1"/>
  <c r="A328" i="38"/>
  <c r="B328" i="38" s="1"/>
  <c r="A329" i="38"/>
  <c r="A330" i="38"/>
  <c r="H330" i="38" s="1"/>
  <c r="A331" i="38"/>
  <c r="C331" i="38" s="1"/>
  <c r="A332" i="38"/>
  <c r="N332" i="38" s="1"/>
  <c r="A333" i="38"/>
  <c r="A334" i="38"/>
  <c r="A335" i="38"/>
  <c r="A336" i="38"/>
  <c r="A337" i="38"/>
  <c r="E337" i="38" s="1"/>
  <c r="A338" i="38"/>
  <c r="A339" i="38"/>
  <c r="K339" i="38" s="1"/>
  <c r="A340" i="38"/>
  <c r="F340" i="38" s="1"/>
  <c r="A341" i="38"/>
  <c r="I341" i="38" s="1"/>
  <c r="A342" i="38"/>
  <c r="L342" i="38" s="1"/>
  <c r="A343" i="38"/>
  <c r="A344" i="38"/>
  <c r="J344" i="38" s="1"/>
  <c r="A345" i="38"/>
  <c r="A346" i="38"/>
  <c r="H346" i="38" s="1"/>
  <c r="A347" i="38"/>
  <c r="K347" i="38" s="1"/>
  <c r="A348" i="38"/>
  <c r="A349" i="38"/>
  <c r="J349" i="38" s="1"/>
  <c r="A350" i="38"/>
  <c r="D350" i="38" s="1"/>
  <c r="A351" i="38"/>
  <c r="A352" i="38"/>
  <c r="A353" i="38"/>
  <c r="L353" i="38" s="1"/>
  <c r="A354" i="38"/>
  <c r="G354" i="38" s="1"/>
  <c r="A355" i="38"/>
  <c r="B355" i="38" s="1"/>
  <c r="A356" i="38"/>
  <c r="F356" i="38" s="1"/>
  <c r="A357" i="38"/>
  <c r="B357" i="38" s="1"/>
  <c r="A358" i="38"/>
  <c r="E358" i="38" s="1"/>
  <c r="A359" i="38"/>
  <c r="A360" i="38"/>
  <c r="K360" i="38" s="1"/>
  <c r="A361" i="38"/>
  <c r="M361" i="38" s="1"/>
  <c r="A362" i="38"/>
  <c r="H362" i="38" s="1"/>
  <c r="A363" i="38"/>
  <c r="B363" i="38" s="1"/>
  <c r="A364" i="38"/>
  <c r="G364" i="38" s="1"/>
  <c r="A365" i="38"/>
  <c r="H365" i="38" s="1"/>
  <c r="A366" i="38"/>
  <c r="K366" i="38" s="1"/>
  <c r="A367" i="38"/>
  <c r="A368" i="38"/>
  <c r="B368" i="38" s="1"/>
  <c r="A369" i="38"/>
  <c r="F369" i="38" s="1"/>
  <c r="A370" i="38"/>
  <c r="D370" i="38" s="1"/>
  <c r="A371" i="38"/>
  <c r="D371" i="38" s="1"/>
  <c r="A372" i="38"/>
  <c r="J372" i="38" s="1"/>
  <c r="A373" i="38"/>
  <c r="H373" i="38" s="1"/>
  <c r="A374" i="38"/>
  <c r="H374" i="38" s="1"/>
  <c r="A375" i="38"/>
  <c r="G375" i="38" s="1"/>
  <c r="A376" i="38"/>
  <c r="I376" i="38" s="1"/>
  <c r="A377" i="38"/>
  <c r="H377" i="38" s="1"/>
  <c r="A378" i="38"/>
  <c r="C378" i="38" s="1"/>
  <c r="A379" i="38"/>
  <c r="D379" i="38" s="1"/>
  <c r="A380" i="38"/>
  <c r="G380" i="38" s="1"/>
  <c r="A381" i="38"/>
  <c r="B381" i="38" s="1"/>
  <c r="A382" i="38"/>
  <c r="E382" i="38" s="1"/>
  <c r="A383" i="38"/>
  <c r="H383" i="38" s="1"/>
  <c r="A384" i="38"/>
  <c r="C384" i="38" s="1"/>
  <c r="A385" i="38"/>
  <c r="F385" i="38" s="1"/>
  <c r="A386" i="38"/>
  <c r="I386" i="38" s="1"/>
  <c r="A387" i="38"/>
  <c r="D387" i="38" s="1"/>
  <c r="A388" i="38"/>
  <c r="G388" i="38" s="1"/>
  <c r="A389" i="38"/>
  <c r="B389" i="38" s="1"/>
  <c r="A390" i="38"/>
  <c r="E390" i="38" s="1"/>
  <c r="A391" i="38"/>
  <c r="H391" i="38" s="1"/>
  <c r="A392" i="38"/>
  <c r="C392" i="38" s="1"/>
  <c r="A393" i="38"/>
  <c r="F393" i="38" s="1"/>
  <c r="A394" i="38"/>
  <c r="I394" i="38" s="1"/>
  <c r="A395" i="38"/>
  <c r="D395" i="38" s="1"/>
  <c r="A396" i="38"/>
  <c r="G396" i="38" s="1"/>
  <c r="A397" i="38"/>
  <c r="B397" i="38" s="1"/>
  <c r="A398" i="38"/>
  <c r="E398" i="38" s="1"/>
  <c r="A399" i="38"/>
  <c r="H399" i="38" s="1"/>
  <c r="A400" i="38"/>
  <c r="C400" i="38" s="1"/>
  <c r="A401" i="38"/>
  <c r="F401" i="38" s="1"/>
  <c r="A402" i="38"/>
  <c r="I402" i="38" s="1"/>
  <c r="A403" i="38"/>
  <c r="D403" i="38" s="1"/>
  <c r="A404" i="38"/>
  <c r="G404" i="38" s="1"/>
  <c r="A405" i="38"/>
  <c r="B405" i="38" s="1"/>
  <c r="A406" i="38"/>
  <c r="E406" i="38" s="1"/>
  <c r="A407" i="38"/>
  <c r="H407" i="38" s="1"/>
  <c r="A408" i="38"/>
  <c r="C408" i="38" s="1"/>
  <c r="A409" i="38"/>
  <c r="F409" i="38" s="1"/>
  <c r="A410" i="38"/>
  <c r="I410" i="38" s="1"/>
  <c r="A411" i="38"/>
  <c r="D411" i="38" s="1"/>
  <c r="A412" i="38"/>
  <c r="G412" i="38" s="1"/>
  <c r="A413" i="38"/>
  <c r="B413" i="38" s="1"/>
  <c r="A414" i="38"/>
  <c r="E414" i="38" s="1"/>
  <c r="A415" i="38"/>
  <c r="H415" i="38" s="1"/>
  <c r="A416" i="38"/>
  <c r="C416" i="38" s="1"/>
  <c r="A417" i="38"/>
  <c r="F417" i="38" s="1"/>
  <c r="A418" i="38"/>
  <c r="I418" i="38" s="1"/>
  <c r="A419" i="38"/>
  <c r="D419" i="38" s="1"/>
  <c r="A420" i="38"/>
  <c r="G420" i="38" s="1"/>
  <c r="A421" i="38"/>
  <c r="B421" i="38" s="1"/>
  <c r="A422" i="38"/>
  <c r="E422" i="38" s="1"/>
  <c r="A423" i="38"/>
  <c r="H423" i="38" s="1"/>
  <c r="A424" i="38"/>
  <c r="C424" i="38" s="1"/>
  <c r="A425" i="38"/>
  <c r="F425" i="38" s="1"/>
  <c r="A426" i="38"/>
  <c r="I426" i="38" s="1"/>
  <c r="A427" i="38"/>
  <c r="D427" i="38" s="1"/>
  <c r="A428" i="38"/>
  <c r="G428" i="38" s="1"/>
  <c r="A429" i="38"/>
  <c r="B429" i="38" s="1"/>
  <c r="A430" i="38"/>
  <c r="E430" i="38" s="1"/>
  <c r="A431" i="38"/>
  <c r="H431" i="38" s="1"/>
  <c r="A432" i="38"/>
  <c r="C432" i="38" s="1"/>
  <c r="A433" i="38"/>
  <c r="F433" i="38" s="1"/>
  <c r="A434" i="38"/>
  <c r="I434" i="38" s="1"/>
  <c r="A435" i="38"/>
  <c r="D435" i="38" s="1"/>
  <c r="A436" i="38"/>
  <c r="G436" i="38" s="1"/>
  <c r="A437" i="38"/>
  <c r="B437" i="38" s="1"/>
  <c r="A438" i="38"/>
  <c r="E438" i="38" s="1"/>
  <c r="A439" i="38"/>
  <c r="H439" i="38" s="1"/>
  <c r="A440" i="38"/>
  <c r="C440" i="38" s="1"/>
  <c r="A2" i="38"/>
  <c r="J2" i="38" s="1"/>
  <c r="E436" i="38" l="1"/>
  <c r="K430" i="38"/>
  <c r="L425" i="38"/>
  <c r="E420" i="38"/>
  <c r="K414" i="38"/>
  <c r="L409" i="38"/>
  <c r="E404" i="38"/>
  <c r="K398" i="38"/>
  <c r="L393" i="38"/>
  <c r="E388" i="38"/>
  <c r="K382" i="38"/>
  <c r="K377" i="38"/>
  <c r="D2" i="38"/>
  <c r="J435" i="38"/>
  <c r="C430" i="38"/>
  <c r="D425" i="38"/>
  <c r="J419" i="38"/>
  <c r="C414" i="38"/>
  <c r="D409" i="38"/>
  <c r="J403" i="38"/>
  <c r="C398" i="38"/>
  <c r="D393" i="38"/>
  <c r="J387" i="38"/>
  <c r="C382" i="38"/>
  <c r="B377" i="38"/>
  <c r="L366" i="38"/>
  <c r="E350" i="38"/>
  <c r="N439" i="38"/>
  <c r="B435" i="38"/>
  <c r="H429" i="38"/>
  <c r="N423" i="38"/>
  <c r="B419" i="38"/>
  <c r="H413" i="38"/>
  <c r="N407" i="38"/>
  <c r="B403" i="38"/>
  <c r="H397" i="38"/>
  <c r="N391" i="38"/>
  <c r="B387" i="38"/>
  <c r="H381" i="38"/>
  <c r="F375" i="38"/>
  <c r="B365" i="38"/>
  <c r="C347" i="38"/>
  <c r="M299" i="38"/>
  <c r="F439" i="38"/>
  <c r="G434" i="38"/>
  <c r="M428" i="38"/>
  <c r="F423" i="38"/>
  <c r="G418" i="38"/>
  <c r="M412" i="38"/>
  <c r="F407" i="38"/>
  <c r="G402" i="38"/>
  <c r="M396" i="38"/>
  <c r="F391" i="38"/>
  <c r="G386" i="38"/>
  <c r="M380" i="38"/>
  <c r="I374" i="38"/>
  <c r="J363" i="38"/>
  <c r="D342" i="38"/>
  <c r="K438" i="38"/>
  <c r="L433" i="38"/>
  <c r="E428" i="38"/>
  <c r="K422" i="38"/>
  <c r="L417" i="38"/>
  <c r="E412" i="38"/>
  <c r="K406" i="38"/>
  <c r="L401" i="38"/>
  <c r="E396" i="38"/>
  <c r="K390" i="38"/>
  <c r="L385" i="38"/>
  <c r="E380" i="38"/>
  <c r="J373" i="38"/>
  <c r="C438" i="38"/>
  <c r="D433" i="38"/>
  <c r="J427" i="38"/>
  <c r="C422" i="38"/>
  <c r="D417" i="38"/>
  <c r="J411" i="38"/>
  <c r="C406" i="38"/>
  <c r="D401" i="38"/>
  <c r="J395" i="38"/>
  <c r="C390" i="38"/>
  <c r="D385" i="38"/>
  <c r="J379" i="38"/>
  <c r="M372" i="38"/>
  <c r="K358" i="38"/>
  <c r="F332" i="38"/>
  <c r="H437" i="38"/>
  <c r="N431" i="38"/>
  <c r="B427" i="38"/>
  <c r="H421" i="38"/>
  <c r="N415" i="38"/>
  <c r="B411" i="38"/>
  <c r="H405" i="38"/>
  <c r="N399" i="38"/>
  <c r="B395" i="38"/>
  <c r="H389" i="38"/>
  <c r="N383" i="38"/>
  <c r="B379" i="38"/>
  <c r="L371" i="38"/>
  <c r="N356" i="38"/>
  <c r="M436" i="38"/>
  <c r="F431" i="38"/>
  <c r="G426" i="38"/>
  <c r="M420" i="38"/>
  <c r="F415" i="38"/>
  <c r="G410" i="38"/>
  <c r="M404" i="38"/>
  <c r="F399" i="38"/>
  <c r="G394" i="38"/>
  <c r="M388" i="38"/>
  <c r="F383" i="38"/>
  <c r="G378" i="38"/>
  <c r="I370" i="38"/>
  <c r="D355" i="38"/>
  <c r="L2" i="38"/>
  <c r="D352" i="38"/>
  <c r="L352" i="38"/>
  <c r="E352" i="38"/>
  <c r="M352" i="38"/>
  <c r="F352" i="38"/>
  <c r="N352" i="38"/>
  <c r="G352" i="38"/>
  <c r="H352" i="38"/>
  <c r="E304" i="38"/>
  <c r="M304" i="38"/>
  <c r="G304" i="38"/>
  <c r="H304" i="38"/>
  <c r="C304" i="38"/>
  <c r="D304" i="38"/>
  <c r="F304" i="38"/>
  <c r="I304" i="38"/>
  <c r="J304" i="38"/>
  <c r="K304" i="38"/>
  <c r="B304" i="38"/>
  <c r="N304" i="38"/>
  <c r="E256" i="38"/>
  <c r="M256" i="38"/>
  <c r="G256" i="38"/>
  <c r="H256" i="38"/>
  <c r="I256" i="38"/>
  <c r="D256" i="38"/>
  <c r="L256" i="38"/>
  <c r="C256" i="38"/>
  <c r="F256" i="38"/>
  <c r="J256" i="38"/>
  <c r="K256" i="38"/>
  <c r="N256" i="38"/>
  <c r="B256" i="38"/>
  <c r="I224" i="38"/>
  <c r="B224" i="38"/>
  <c r="J224" i="38"/>
  <c r="C224" i="38"/>
  <c r="K224" i="38"/>
  <c r="D224" i="38"/>
  <c r="L224" i="38"/>
  <c r="E224" i="38"/>
  <c r="M224" i="38"/>
  <c r="F224" i="38"/>
  <c r="N224" i="38"/>
  <c r="G224" i="38"/>
  <c r="H224" i="38"/>
  <c r="F176" i="38"/>
  <c r="N176" i="38"/>
  <c r="G176" i="38"/>
  <c r="E176" i="38"/>
  <c r="H176" i="38"/>
  <c r="I176" i="38"/>
  <c r="J176" i="38"/>
  <c r="B176" i="38"/>
  <c r="L176" i="38"/>
  <c r="C176" i="38"/>
  <c r="D176" i="38"/>
  <c r="K176" i="38"/>
  <c r="M176" i="38"/>
  <c r="C120" i="38"/>
  <c r="K120" i="38"/>
  <c r="D120" i="38"/>
  <c r="L120" i="38"/>
  <c r="E120" i="38"/>
  <c r="M120" i="38"/>
  <c r="F120" i="38"/>
  <c r="N120" i="38"/>
  <c r="G120" i="38"/>
  <c r="B120" i="38"/>
  <c r="J120" i="38"/>
  <c r="H120" i="38"/>
  <c r="I120" i="38"/>
  <c r="I424" i="38"/>
  <c r="I408" i="38"/>
  <c r="C368" i="38"/>
  <c r="J312" i="38"/>
  <c r="G369" i="38"/>
  <c r="H369" i="38"/>
  <c r="B369" i="38"/>
  <c r="J369" i="38"/>
  <c r="C369" i="38"/>
  <c r="K369" i="38"/>
  <c r="G361" i="38"/>
  <c r="H361" i="38"/>
  <c r="I361" i="38"/>
  <c r="B361" i="38"/>
  <c r="J361" i="38"/>
  <c r="C361" i="38"/>
  <c r="K361" i="38"/>
  <c r="G353" i="38"/>
  <c r="H353" i="38"/>
  <c r="I353" i="38"/>
  <c r="B353" i="38"/>
  <c r="J353" i="38"/>
  <c r="C353" i="38"/>
  <c r="K353" i="38"/>
  <c r="G345" i="38"/>
  <c r="H345" i="38"/>
  <c r="I345" i="38"/>
  <c r="B345" i="38"/>
  <c r="J345" i="38"/>
  <c r="C345" i="38"/>
  <c r="K345" i="38"/>
  <c r="D345" i="38"/>
  <c r="L345" i="38"/>
  <c r="F345" i="38"/>
  <c r="N345" i="38"/>
  <c r="G337" i="38"/>
  <c r="H337" i="38"/>
  <c r="I337" i="38"/>
  <c r="B337" i="38"/>
  <c r="J337" i="38"/>
  <c r="C337" i="38"/>
  <c r="K337" i="38"/>
  <c r="D337" i="38"/>
  <c r="L337" i="38"/>
  <c r="F337" i="38"/>
  <c r="N337" i="38"/>
  <c r="G329" i="38"/>
  <c r="H329" i="38"/>
  <c r="I329" i="38"/>
  <c r="B329" i="38"/>
  <c r="J329" i="38"/>
  <c r="C329" i="38"/>
  <c r="K329" i="38"/>
  <c r="D329" i="38"/>
  <c r="L329" i="38"/>
  <c r="F329" i="38"/>
  <c r="N329" i="38"/>
  <c r="G321" i="38"/>
  <c r="H321" i="38"/>
  <c r="I321" i="38"/>
  <c r="B321" i="38"/>
  <c r="J321" i="38"/>
  <c r="C321" i="38"/>
  <c r="K321" i="38"/>
  <c r="D321" i="38"/>
  <c r="L321" i="38"/>
  <c r="F321" i="38"/>
  <c r="N321" i="38"/>
  <c r="G313" i="38"/>
  <c r="H313" i="38"/>
  <c r="I313" i="38"/>
  <c r="B313" i="38"/>
  <c r="J313" i="38"/>
  <c r="C313" i="38"/>
  <c r="K313" i="38"/>
  <c r="D313" i="38"/>
  <c r="L313" i="38"/>
  <c r="F313" i="38"/>
  <c r="N313" i="38"/>
  <c r="H305" i="38"/>
  <c r="B305" i="38"/>
  <c r="J305" i="38"/>
  <c r="C305" i="38"/>
  <c r="K305" i="38"/>
  <c r="D305" i="38"/>
  <c r="E305" i="38"/>
  <c r="F305" i="38"/>
  <c r="G305" i="38"/>
  <c r="I305" i="38"/>
  <c r="L305" i="38"/>
  <c r="N305" i="38"/>
  <c r="H297" i="38"/>
  <c r="B297" i="38"/>
  <c r="J297" i="38"/>
  <c r="C297" i="38"/>
  <c r="K297" i="38"/>
  <c r="D297" i="38"/>
  <c r="E297" i="38"/>
  <c r="F297" i="38"/>
  <c r="G297" i="38"/>
  <c r="I297" i="38"/>
  <c r="L297" i="38"/>
  <c r="M297" i="38"/>
  <c r="H289" i="38"/>
  <c r="B289" i="38"/>
  <c r="J289" i="38"/>
  <c r="C289" i="38"/>
  <c r="K289" i="38"/>
  <c r="D289" i="38"/>
  <c r="L289" i="38"/>
  <c r="M289" i="38"/>
  <c r="N289" i="38"/>
  <c r="E289" i="38"/>
  <c r="F289" i="38"/>
  <c r="I289" i="38"/>
  <c r="H281" i="38"/>
  <c r="B281" i="38"/>
  <c r="J281" i="38"/>
  <c r="C281" i="38"/>
  <c r="K281" i="38"/>
  <c r="D281" i="38"/>
  <c r="L281" i="38"/>
  <c r="G281" i="38"/>
  <c r="E281" i="38"/>
  <c r="F281" i="38"/>
  <c r="I281" i="38"/>
  <c r="M281" i="38"/>
  <c r="H273" i="38"/>
  <c r="B273" i="38"/>
  <c r="J273" i="38"/>
  <c r="C273" i="38"/>
  <c r="K273" i="38"/>
  <c r="D273" i="38"/>
  <c r="L273" i="38"/>
  <c r="G273" i="38"/>
  <c r="E273" i="38"/>
  <c r="F273" i="38"/>
  <c r="I273" i="38"/>
  <c r="N273" i="38"/>
  <c r="H265" i="38"/>
  <c r="B265" i="38"/>
  <c r="J265" i="38"/>
  <c r="C265" i="38"/>
  <c r="K265" i="38"/>
  <c r="D265" i="38"/>
  <c r="L265" i="38"/>
  <c r="G265" i="38"/>
  <c r="N265" i="38"/>
  <c r="E265" i="38"/>
  <c r="F265" i="38"/>
  <c r="M265" i="38"/>
  <c r="H257" i="38"/>
  <c r="B257" i="38"/>
  <c r="J257" i="38"/>
  <c r="C257" i="38"/>
  <c r="K257" i="38"/>
  <c r="D257" i="38"/>
  <c r="L257" i="38"/>
  <c r="G257" i="38"/>
  <c r="M257" i="38"/>
  <c r="N257" i="38"/>
  <c r="E257" i="38"/>
  <c r="I257" i="38"/>
  <c r="H249" i="38"/>
  <c r="B249" i="38"/>
  <c r="J249" i="38"/>
  <c r="C249" i="38"/>
  <c r="K249" i="38"/>
  <c r="D249" i="38"/>
  <c r="L249" i="38"/>
  <c r="G249" i="38"/>
  <c r="I249" i="38"/>
  <c r="M249" i="38"/>
  <c r="N249" i="38"/>
  <c r="F249" i="38"/>
  <c r="D241" i="38"/>
  <c r="L241" i="38"/>
  <c r="E241" i="38"/>
  <c r="M241" i="38"/>
  <c r="F241" i="38"/>
  <c r="N241" i="38"/>
  <c r="G241" i="38"/>
  <c r="H241" i="38"/>
  <c r="C241" i="38"/>
  <c r="J241" i="38"/>
  <c r="K241" i="38"/>
  <c r="B241" i="38"/>
  <c r="I241" i="38"/>
  <c r="D233" i="38"/>
  <c r="L233" i="38"/>
  <c r="E233" i="38"/>
  <c r="M233" i="38"/>
  <c r="F233" i="38"/>
  <c r="N233" i="38"/>
  <c r="G233" i="38"/>
  <c r="H233" i="38"/>
  <c r="B233" i="38"/>
  <c r="I233" i="38"/>
  <c r="J233" i="38"/>
  <c r="K233" i="38"/>
  <c r="C233" i="38"/>
  <c r="D225" i="38"/>
  <c r="L225" i="38"/>
  <c r="E225" i="38"/>
  <c r="M225" i="38"/>
  <c r="F225" i="38"/>
  <c r="N225" i="38"/>
  <c r="G225" i="38"/>
  <c r="H225" i="38"/>
  <c r="I225" i="38"/>
  <c r="B225" i="38"/>
  <c r="C225" i="38"/>
  <c r="J225" i="38"/>
  <c r="K225" i="38"/>
  <c r="D217" i="38"/>
  <c r="C217" i="38"/>
  <c r="L217" i="38"/>
  <c r="E217" i="38"/>
  <c r="M217" i="38"/>
  <c r="F217" i="38"/>
  <c r="N217" i="38"/>
  <c r="G217" i="38"/>
  <c r="H217" i="38"/>
  <c r="I217" i="38"/>
  <c r="J217" i="38"/>
  <c r="K217" i="38"/>
  <c r="C209" i="38"/>
  <c r="K209" i="38"/>
  <c r="D209" i="38"/>
  <c r="L209" i="38"/>
  <c r="E209" i="38"/>
  <c r="M209" i="38"/>
  <c r="H209" i="38"/>
  <c r="I209" i="38"/>
  <c r="J209" i="38"/>
  <c r="N209" i="38"/>
  <c r="B209" i="38"/>
  <c r="F209" i="38"/>
  <c r="G209" i="38"/>
  <c r="C201" i="38"/>
  <c r="K201" i="38"/>
  <c r="D201" i="38"/>
  <c r="L201" i="38"/>
  <c r="E201" i="38"/>
  <c r="M201" i="38"/>
  <c r="H201" i="38"/>
  <c r="B201" i="38"/>
  <c r="F201" i="38"/>
  <c r="G201" i="38"/>
  <c r="I201" i="38"/>
  <c r="J201" i="38"/>
  <c r="N201" i="38"/>
  <c r="C193" i="38"/>
  <c r="K193" i="38"/>
  <c r="D193" i="38"/>
  <c r="L193" i="38"/>
  <c r="E193" i="38"/>
  <c r="M193" i="38"/>
  <c r="H193" i="38"/>
  <c r="I193" i="38"/>
  <c r="J193" i="38"/>
  <c r="N193" i="38"/>
  <c r="B193" i="38"/>
  <c r="F193" i="38"/>
  <c r="G193" i="38"/>
  <c r="C185" i="38"/>
  <c r="K185" i="38"/>
  <c r="D185" i="38"/>
  <c r="L185" i="38"/>
  <c r="E185" i="38"/>
  <c r="M185" i="38"/>
  <c r="H185" i="38"/>
  <c r="B185" i="38"/>
  <c r="F185" i="38"/>
  <c r="G185" i="38"/>
  <c r="I185" i="38"/>
  <c r="J185" i="38"/>
  <c r="N185" i="38"/>
  <c r="I177" i="38"/>
  <c r="C177" i="38"/>
  <c r="L177" i="38"/>
  <c r="D177" i="38"/>
  <c r="M177" i="38"/>
  <c r="E177" i="38"/>
  <c r="N177" i="38"/>
  <c r="F177" i="38"/>
  <c r="H177" i="38"/>
  <c r="J177" i="38"/>
  <c r="K177" i="38"/>
  <c r="B177" i="38"/>
  <c r="I169" i="38"/>
  <c r="B169" i="38"/>
  <c r="J169" i="38"/>
  <c r="C169" i="38"/>
  <c r="K169" i="38"/>
  <c r="D169" i="38"/>
  <c r="L169" i="38"/>
  <c r="N169" i="38"/>
  <c r="E169" i="38"/>
  <c r="G169" i="38"/>
  <c r="F169" i="38"/>
  <c r="H169" i="38"/>
  <c r="M169" i="38"/>
  <c r="I161" i="38"/>
  <c r="B161" i="38"/>
  <c r="J161" i="38"/>
  <c r="C161" i="38"/>
  <c r="K161" i="38"/>
  <c r="D161" i="38"/>
  <c r="L161" i="38"/>
  <c r="E161" i="38"/>
  <c r="M161" i="38"/>
  <c r="N161" i="38"/>
  <c r="F161" i="38"/>
  <c r="G161" i="38"/>
  <c r="H161" i="38"/>
  <c r="I153" i="38"/>
  <c r="B153" i="38"/>
  <c r="J153" i="38"/>
  <c r="C153" i="38"/>
  <c r="K153" i="38"/>
  <c r="D153" i="38"/>
  <c r="L153" i="38"/>
  <c r="E153" i="38"/>
  <c r="M153" i="38"/>
  <c r="F153" i="38"/>
  <c r="N153" i="38"/>
  <c r="G153" i="38"/>
  <c r="H153" i="38"/>
  <c r="I145" i="38"/>
  <c r="B145" i="38"/>
  <c r="J145" i="38"/>
  <c r="C145" i="38"/>
  <c r="K145" i="38"/>
  <c r="D145" i="38"/>
  <c r="L145" i="38"/>
  <c r="E145" i="38"/>
  <c r="M145" i="38"/>
  <c r="F145" i="38"/>
  <c r="N145" i="38"/>
  <c r="G145" i="38"/>
  <c r="H145" i="38"/>
  <c r="I137" i="38"/>
  <c r="B137" i="38"/>
  <c r="J137" i="38"/>
  <c r="C137" i="38"/>
  <c r="K137" i="38"/>
  <c r="D137" i="38"/>
  <c r="L137" i="38"/>
  <c r="E137" i="38"/>
  <c r="M137" i="38"/>
  <c r="F137" i="38"/>
  <c r="N137" i="38"/>
  <c r="G137" i="38"/>
  <c r="H137" i="38"/>
  <c r="F129" i="38"/>
  <c r="N129" i="38"/>
  <c r="G129" i="38"/>
  <c r="H129" i="38"/>
  <c r="I129" i="38"/>
  <c r="B129" i="38"/>
  <c r="J129" i="38"/>
  <c r="D129" i="38"/>
  <c r="E129" i="38"/>
  <c r="K129" i="38"/>
  <c r="L129" i="38"/>
  <c r="M129" i="38"/>
  <c r="C129" i="38"/>
  <c r="F121" i="38"/>
  <c r="N121" i="38"/>
  <c r="G121" i="38"/>
  <c r="H121" i="38"/>
  <c r="I121" i="38"/>
  <c r="B121" i="38"/>
  <c r="J121" i="38"/>
  <c r="E121" i="38"/>
  <c r="M121" i="38"/>
  <c r="K121" i="38"/>
  <c r="L121" i="38"/>
  <c r="C121" i="38"/>
  <c r="D121" i="38"/>
  <c r="F113" i="38"/>
  <c r="N113" i="38"/>
  <c r="G113" i="38"/>
  <c r="H113" i="38"/>
  <c r="I113" i="38"/>
  <c r="B113" i="38"/>
  <c r="J113" i="38"/>
  <c r="C113" i="38"/>
  <c r="K113" i="38"/>
  <c r="E113" i="38"/>
  <c r="M113" i="38"/>
  <c r="D113" i="38"/>
  <c r="L113" i="38"/>
  <c r="F105" i="38"/>
  <c r="N105" i="38"/>
  <c r="G105" i="38"/>
  <c r="H105" i="38"/>
  <c r="I105" i="38"/>
  <c r="B105" i="38"/>
  <c r="J105" i="38"/>
  <c r="C105" i="38"/>
  <c r="K105" i="38"/>
  <c r="E105" i="38"/>
  <c r="M105" i="38"/>
  <c r="D105" i="38"/>
  <c r="L105" i="38"/>
  <c r="F97" i="38"/>
  <c r="N97" i="38"/>
  <c r="G97" i="38"/>
  <c r="H97" i="38"/>
  <c r="I97" i="38"/>
  <c r="B97" i="38"/>
  <c r="J97" i="38"/>
  <c r="C97" i="38"/>
  <c r="K97" i="38"/>
  <c r="E97" i="38"/>
  <c r="M97" i="38"/>
  <c r="D97" i="38"/>
  <c r="L97" i="38"/>
  <c r="F89" i="38"/>
  <c r="N89" i="38"/>
  <c r="H89" i="38"/>
  <c r="I89" i="38"/>
  <c r="B89" i="38"/>
  <c r="J89" i="38"/>
  <c r="E89" i="38"/>
  <c r="G89" i="38"/>
  <c r="K89" i="38"/>
  <c r="L89" i="38"/>
  <c r="M89" i="38"/>
  <c r="D89" i="38"/>
  <c r="C89" i="38"/>
  <c r="F81" i="38"/>
  <c r="N81" i="38"/>
  <c r="G81" i="38"/>
  <c r="H81" i="38"/>
  <c r="I81" i="38"/>
  <c r="B81" i="38"/>
  <c r="J81" i="38"/>
  <c r="C81" i="38"/>
  <c r="K81" i="38"/>
  <c r="E81" i="38"/>
  <c r="M81" i="38"/>
  <c r="D81" i="38"/>
  <c r="L81" i="38"/>
  <c r="F73" i="38"/>
  <c r="N73" i="38"/>
  <c r="G73" i="38"/>
  <c r="H73" i="38"/>
  <c r="I73" i="38"/>
  <c r="B73" i="38"/>
  <c r="J73" i="38"/>
  <c r="C73" i="38"/>
  <c r="K73" i="38"/>
  <c r="E73" i="38"/>
  <c r="M73" i="38"/>
  <c r="L73" i="38"/>
  <c r="D73" i="38"/>
  <c r="F65" i="38"/>
  <c r="N65" i="38"/>
  <c r="G65" i="38"/>
  <c r="H65" i="38"/>
  <c r="I65" i="38"/>
  <c r="B65" i="38"/>
  <c r="J65" i="38"/>
  <c r="C65" i="38"/>
  <c r="K65" i="38"/>
  <c r="E65" i="38"/>
  <c r="M65" i="38"/>
  <c r="D65" i="38"/>
  <c r="L65" i="38"/>
  <c r="F57" i="38"/>
  <c r="N57" i="38"/>
  <c r="G57" i="38"/>
  <c r="H57" i="38"/>
  <c r="I57" i="38"/>
  <c r="B57" i="38"/>
  <c r="J57" i="38"/>
  <c r="C57" i="38"/>
  <c r="K57" i="38"/>
  <c r="E57" i="38"/>
  <c r="M57" i="38"/>
  <c r="D57" i="38"/>
  <c r="L57" i="38"/>
  <c r="D49" i="38"/>
  <c r="L49" i="38"/>
  <c r="F49" i="38"/>
  <c r="N49" i="38"/>
  <c r="G49" i="38"/>
  <c r="H49" i="38"/>
  <c r="I49" i="38"/>
  <c r="M49" i="38"/>
  <c r="B49" i="38"/>
  <c r="C49" i="38"/>
  <c r="E49" i="38"/>
  <c r="K49" i="38"/>
  <c r="J49" i="38"/>
  <c r="D41" i="38"/>
  <c r="L41" i="38"/>
  <c r="F41" i="38"/>
  <c r="N41" i="38"/>
  <c r="G41" i="38"/>
  <c r="H41" i="38"/>
  <c r="I41" i="38"/>
  <c r="C41" i="38"/>
  <c r="K41" i="38"/>
  <c r="B41" i="38"/>
  <c r="E41" i="38"/>
  <c r="J41" i="38"/>
  <c r="M41" i="38"/>
  <c r="D33" i="38"/>
  <c r="L33" i="38"/>
  <c r="F33" i="38"/>
  <c r="N33" i="38"/>
  <c r="G33" i="38"/>
  <c r="H33" i="38"/>
  <c r="I33" i="38"/>
  <c r="C33" i="38"/>
  <c r="K33" i="38"/>
  <c r="B33" i="38"/>
  <c r="E33" i="38"/>
  <c r="J33" i="38"/>
  <c r="M33" i="38"/>
  <c r="D25" i="38"/>
  <c r="L25" i="38"/>
  <c r="F25" i="38"/>
  <c r="N25" i="38"/>
  <c r="G25" i="38"/>
  <c r="H25" i="38"/>
  <c r="I25" i="38"/>
  <c r="C25" i="38"/>
  <c r="K25" i="38"/>
  <c r="E25" i="38"/>
  <c r="J25" i="38"/>
  <c r="M25" i="38"/>
  <c r="B25" i="38"/>
  <c r="D17" i="38"/>
  <c r="L17" i="38"/>
  <c r="F17" i="38"/>
  <c r="N17" i="38"/>
  <c r="G17" i="38"/>
  <c r="H17" i="38"/>
  <c r="I17" i="38"/>
  <c r="C17" i="38"/>
  <c r="K17" i="38"/>
  <c r="M17" i="38"/>
  <c r="B17" i="38"/>
  <c r="J17" i="38"/>
  <c r="E17" i="38"/>
  <c r="D9" i="38"/>
  <c r="L9" i="38"/>
  <c r="F9" i="38"/>
  <c r="N9" i="38"/>
  <c r="G9" i="38"/>
  <c r="H9" i="38"/>
  <c r="I9" i="38"/>
  <c r="C9" i="38"/>
  <c r="K9" i="38"/>
  <c r="B9" i="38"/>
  <c r="E9" i="38"/>
  <c r="J9" i="38"/>
  <c r="M9" i="38"/>
  <c r="C2" i="38"/>
  <c r="K2" i="38"/>
  <c r="J440" i="38"/>
  <c r="B440" i="38"/>
  <c r="G439" i="38"/>
  <c r="L438" i="38"/>
  <c r="D438" i="38"/>
  <c r="I437" i="38"/>
  <c r="N436" i="38"/>
  <c r="F436" i="38"/>
  <c r="K435" i="38"/>
  <c r="C435" i="38"/>
  <c r="H434" i="38"/>
  <c r="M433" i="38"/>
  <c r="E433" i="38"/>
  <c r="J432" i="38"/>
  <c r="B432" i="38"/>
  <c r="G431" i="38"/>
  <c r="L430" i="38"/>
  <c r="D430" i="38"/>
  <c r="I429" i="38"/>
  <c r="N428" i="38"/>
  <c r="F428" i="38"/>
  <c r="K427" i="38"/>
  <c r="C427" i="38"/>
  <c r="H426" i="38"/>
  <c r="M425" i="38"/>
  <c r="E425" i="38"/>
  <c r="J424" i="38"/>
  <c r="B424" i="38"/>
  <c r="G423" i="38"/>
  <c r="L422" i="38"/>
  <c r="D422" i="38"/>
  <c r="I421" i="38"/>
  <c r="N420" i="38"/>
  <c r="F420" i="38"/>
  <c r="K419" i="38"/>
  <c r="C419" i="38"/>
  <c r="H418" i="38"/>
  <c r="M417" i="38"/>
  <c r="E417" i="38"/>
  <c r="J416" i="38"/>
  <c r="B416" i="38"/>
  <c r="G415" i="38"/>
  <c r="L414" i="38"/>
  <c r="D414" i="38"/>
  <c r="I413" i="38"/>
  <c r="N412" i="38"/>
  <c r="F412" i="38"/>
  <c r="K411" i="38"/>
  <c r="C411" i="38"/>
  <c r="H410" i="38"/>
  <c r="M409" i="38"/>
  <c r="E409" i="38"/>
  <c r="J408" i="38"/>
  <c r="B408" i="38"/>
  <c r="G407" i="38"/>
  <c r="L406" i="38"/>
  <c r="D406" i="38"/>
  <c r="I405" i="38"/>
  <c r="N404" i="38"/>
  <c r="F404" i="38"/>
  <c r="K403" i="38"/>
  <c r="C403" i="38"/>
  <c r="H402" i="38"/>
  <c r="M401" i="38"/>
  <c r="E401" i="38"/>
  <c r="J400" i="38"/>
  <c r="B400" i="38"/>
  <c r="G399" i="38"/>
  <c r="L398" i="38"/>
  <c r="D398" i="38"/>
  <c r="I397" i="38"/>
  <c r="N396" i="38"/>
  <c r="F396" i="38"/>
  <c r="K395" i="38"/>
  <c r="C395" i="38"/>
  <c r="H394" i="38"/>
  <c r="M393" i="38"/>
  <c r="E393" i="38"/>
  <c r="J392" i="38"/>
  <c r="B392" i="38"/>
  <c r="G391" i="38"/>
  <c r="L390" i="38"/>
  <c r="D390" i="38"/>
  <c r="I389" i="38"/>
  <c r="N388" i="38"/>
  <c r="F388" i="38"/>
  <c r="K387" i="38"/>
  <c r="C387" i="38"/>
  <c r="H386" i="38"/>
  <c r="M385" i="38"/>
  <c r="E385" i="38"/>
  <c r="J384" i="38"/>
  <c r="B384" i="38"/>
  <c r="G383" i="38"/>
  <c r="L382" i="38"/>
  <c r="D382" i="38"/>
  <c r="I381" i="38"/>
  <c r="N380" i="38"/>
  <c r="F380" i="38"/>
  <c r="K379" i="38"/>
  <c r="C379" i="38"/>
  <c r="H378" i="38"/>
  <c r="L377" i="38"/>
  <c r="C377" i="38"/>
  <c r="F376" i="38"/>
  <c r="J374" i="38"/>
  <c r="M373" i="38"/>
  <c r="N372" i="38"/>
  <c r="B372" i="38"/>
  <c r="L370" i="38"/>
  <c r="I369" i="38"/>
  <c r="F368" i="38"/>
  <c r="M366" i="38"/>
  <c r="K363" i="38"/>
  <c r="N361" i="38"/>
  <c r="I360" i="38"/>
  <c r="L358" i="38"/>
  <c r="J355" i="38"/>
  <c r="M353" i="38"/>
  <c r="C352" i="38"/>
  <c r="K350" i="38"/>
  <c r="M337" i="38"/>
  <c r="E313" i="38"/>
  <c r="N281" i="38"/>
  <c r="D336" i="38"/>
  <c r="L336" i="38"/>
  <c r="E336" i="38"/>
  <c r="M336" i="38"/>
  <c r="F336" i="38"/>
  <c r="N336" i="38"/>
  <c r="G336" i="38"/>
  <c r="H336" i="38"/>
  <c r="I336" i="38"/>
  <c r="C336" i="38"/>
  <c r="K336" i="38"/>
  <c r="E296" i="38"/>
  <c r="M296" i="38"/>
  <c r="G296" i="38"/>
  <c r="H296" i="38"/>
  <c r="I296" i="38"/>
  <c r="B296" i="38"/>
  <c r="C296" i="38"/>
  <c r="D296" i="38"/>
  <c r="F296" i="38"/>
  <c r="J296" i="38"/>
  <c r="K296" i="38"/>
  <c r="N296" i="38"/>
  <c r="E248" i="38"/>
  <c r="M248" i="38"/>
  <c r="G248" i="38"/>
  <c r="H248" i="38"/>
  <c r="I248" i="38"/>
  <c r="D248" i="38"/>
  <c r="L248" i="38"/>
  <c r="B248" i="38"/>
  <c r="C248" i="38"/>
  <c r="F248" i="38"/>
  <c r="J248" i="38"/>
  <c r="K248" i="38"/>
  <c r="N248" i="38"/>
  <c r="H192" i="38"/>
  <c r="I192" i="38"/>
  <c r="B192" i="38"/>
  <c r="J192" i="38"/>
  <c r="E192" i="38"/>
  <c r="M192" i="38"/>
  <c r="F192" i="38"/>
  <c r="G192" i="38"/>
  <c r="K192" i="38"/>
  <c r="L192" i="38"/>
  <c r="N192" i="38"/>
  <c r="D192" i="38"/>
  <c r="F160" i="38"/>
  <c r="N160" i="38"/>
  <c r="G160" i="38"/>
  <c r="H160" i="38"/>
  <c r="I160" i="38"/>
  <c r="B160" i="38"/>
  <c r="J160" i="38"/>
  <c r="D160" i="38"/>
  <c r="E160" i="38"/>
  <c r="K160" i="38"/>
  <c r="L160" i="38"/>
  <c r="C160" i="38"/>
  <c r="M160" i="38"/>
  <c r="C128" i="38"/>
  <c r="K128" i="38"/>
  <c r="D128" i="38"/>
  <c r="L128" i="38"/>
  <c r="E128" i="38"/>
  <c r="M128" i="38"/>
  <c r="F128" i="38"/>
  <c r="N128" i="38"/>
  <c r="G128" i="38"/>
  <c r="B128" i="38"/>
  <c r="H128" i="38"/>
  <c r="I128" i="38"/>
  <c r="J128" i="38"/>
  <c r="C104" i="38"/>
  <c r="K104" i="38"/>
  <c r="D104" i="38"/>
  <c r="L104" i="38"/>
  <c r="E104" i="38"/>
  <c r="M104" i="38"/>
  <c r="F104" i="38"/>
  <c r="N104" i="38"/>
  <c r="G104" i="38"/>
  <c r="H104" i="38"/>
  <c r="B104" i="38"/>
  <c r="J104" i="38"/>
  <c r="I104" i="38"/>
  <c r="C80" i="38"/>
  <c r="K80" i="38"/>
  <c r="D80" i="38"/>
  <c r="L80" i="38"/>
  <c r="E80" i="38"/>
  <c r="M80" i="38"/>
  <c r="F80" i="38"/>
  <c r="N80" i="38"/>
  <c r="G80" i="38"/>
  <c r="H80" i="38"/>
  <c r="B80" i="38"/>
  <c r="J80" i="38"/>
  <c r="I80" i="38"/>
  <c r="C56" i="38"/>
  <c r="K56" i="38"/>
  <c r="D56" i="38"/>
  <c r="L56" i="38"/>
  <c r="E56" i="38"/>
  <c r="M56" i="38"/>
  <c r="F56" i="38"/>
  <c r="N56" i="38"/>
  <c r="G56" i="38"/>
  <c r="H56" i="38"/>
  <c r="B56" i="38"/>
  <c r="J56" i="38"/>
  <c r="I56" i="38"/>
  <c r="I32" i="38"/>
  <c r="C32" i="38"/>
  <c r="K32" i="38"/>
  <c r="D32" i="38"/>
  <c r="L32" i="38"/>
  <c r="E32" i="38"/>
  <c r="M32" i="38"/>
  <c r="F32" i="38"/>
  <c r="N32" i="38"/>
  <c r="H32" i="38"/>
  <c r="J32" i="38"/>
  <c r="G32" i="38"/>
  <c r="B32" i="38"/>
  <c r="I375" i="38"/>
  <c r="B375" i="38"/>
  <c r="J375" i="38"/>
  <c r="I367" i="38"/>
  <c r="B367" i="38"/>
  <c r="J367" i="38"/>
  <c r="C367" i="38"/>
  <c r="D367" i="38"/>
  <c r="L367" i="38"/>
  <c r="E367" i="38"/>
  <c r="M367" i="38"/>
  <c r="I359" i="38"/>
  <c r="B359" i="38"/>
  <c r="J359" i="38"/>
  <c r="C359" i="38"/>
  <c r="K359" i="38"/>
  <c r="D359" i="38"/>
  <c r="L359" i="38"/>
  <c r="E359" i="38"/>
  <c r="M359" i="38"/>
  <c r="I351" i="38"/>
  <c r="B351" i="38"/>
  <c r="J351" i="38"/>
  <c r="C351" i="38"/>
  <c r="K351" i="38"/>
  <c r="D351" i="38"/>
  <c r="L351" i="38"/>
  <c r="E351" i="38"/>
  <c r="M351" i="38"/>
  <c r="I343" i="38"/>
  <c r="B343" i="38"/>
  <c r="J343" i="38"/>
  <c r="C343" i="38"/>
  <c r="K343" i="38"/>
  <c r="D343" i="38"/>
  <c r="L343" i="38"/>
  <c r="E343" i="38"/>
  <c r="M343" i="38"/>
  <c r="F343" i="38"/>
  <c r="N343" i="38"/>
  <c r="H343" i="38"/>
  <c r="I335" i="38"/>
  <c r="B335" i="38"/>
  <c r="J335" i="38"/>
  <c r="C335" i="38"/>
  <c r="K335" i="38"/>
  <c r="D335" i="38"/>
  <c r="L335" i="38"/>
  <c r="E335" i="38"/>
  <c r="M335" i="38"/>
  <c r="F335" i="38"/>
  <c r="N335" i="38"/>
  <c r="H335" i="38"/>
  <c r="I327" i="38"/>
  <c r="B327" i="38"/>
  <c r="J327" i="38"/>
  <c r="C327" i="38"/>
  <c r="K327" i="38"/>
  <c r="D327" i="38"/>
  <c r="L327" i="38"/>
  <c r="E327" i="38"/>
  <c r="M327" i="38"/>
  <c r="F327" i="38"/>
  <c r="N327" i="38"/>
  <c r="H327" i="38"/>
  <c r="I319" i="38"/>
  <c r="B319" i="38"/>
  <c r="J319" i="38"/>
  <c r="C319" i="38"/>
  <c r="K319" i="38"/>
  <c r="D319" i="38"/>
  <c r="L319" i="38"/>
  <c r="E319" i="38"/>
  <c r="M319" i="38"/>
  <c r="F319" i="38"/>
  <c r="N319" i="38"/>
  <c r="H319" i="38"/>
  <c r="I311" i="38"/>
  <c r="B311" i="38"/>
  <c r="J311" i="38"/>
  <c r="C311" i="38"/>
  <c r="K311" i="38"/>
  <c r="D311" i="38"/>
  <c r="L311" i="38"/>
  <c r="E311" i="38"/>
  <c r="M311" i="38"/>
  <c r="F311" i="38"/>
  <c r="N311" i="38"/>
  <c r="H311" i="38"/>
  <c r="B303" i="38"/>
  <c r="J303" i="38"/>
  <c r="D303" i="38"/>
  <c r="L303" i="38"/>
  <c r="E303" i="38"/>
  <c r="M303" i="38"/>
  <c r="C303" i="38"/>
  <c r="F303" i="38"/>
  <c r="G303" i="38"/>
  <c r="H303" i="38"/>
  <c r="I303" i="38"/>
  <c r="K303" i="38"/>
  <c r="B295" i="38"/>
  <c r="J295" i="38"/>
  <c r="D295" i="38"/>
  <c r="L295" i="38"/>
  <c r="E295" i="38"/>
  <c r="M295" i="38"/>
  <c r="F295" i="38"/>
  <c r="N295" i="38"/>
  <c r="C295" i="38"/>
  <c r="G295" i="38"/>
  <c r="H295" i="38"/>
  <c r="K295" i="38"/>
  <c r="B287" i="38"/>
  <c r="J287" i="38"/>
  <c r="D287" i="38"/>
  <c r="L287" i="38"/>
  <c r="E287" i="38"/>
  <c r="M287" i="38"/>
  <c r="F287" i="38"/>
  <c r="N287" i="38"/>
  <c r="G287" i="38"/>
  <c r="H287" i="38"/>
  <c r="I287" i="38"/>
  <c r="K287" i="38"/>
  <c r="C287" i="38"/>
  <c r="B279" i="38"/>
  <c r="J279" i="38"/>
  <c r="D279" i="38"/>
  <c r="L279" i="38"/>
  <c r="E279" i="38"/>
  <c r="M279" i="38"/>
  <c r="F279" i="38"/>
  <c r="N279" i="38"/>
  <c r="I279" i="38"/>
  <c r="C279" i="38"/>
  <c r="G279" i="38"/>
  <c r="H279" i="38"/>
  <c r="K279" i="38"/>
  <c r="B271" i="38"/>
  <c r="J271" i="38"/>
  <c r="D271" i="38"/>
  <c r="L271" i="38"/>
  <c r="E271" i="38"/>
  <c r="M271" i="38"/>
  <c r="F271" i="38"/>
  <c r="N271" i="38"/>
  <c r="I271" i="38"/>
  <c r="C271" i="38"/>
  <c r="G271" i="38"/>
  <c r="H271" i="38"/>
  <c r="K271" i="38"/>
  <c r="B263" i="38"/>
  <c r="J263" i="38"/>
  <c r="D263" i="38"/>
  <c r="L263" i="38"/>
  <c r="E263" i="38"/>
  <c r="M263" i="38"/>
  <c r="F263" i="38"/>
  <c r="N263" i="38"/>
  <c r="I263" i="38"/>
  <c r="C263" i="38"/>
  <c r="G263" i="38"/>
  <c r="H263" i="38"/>
  <c r="K263" i="38"/>
  <c r="B255" i="38"/>
  <c r="J255" i="38"/>
  <c r="D255" i="38"/>
  <c r="L255" i="38"/>
  <c r="E255" i="38"/>
  <c r="M255" i="38"/>
  <c r="F255" i="38"/>
  <c r="N255" i="38"/>
  <c r="I255" i="38"/>
  <c r="C255" i="38"/>
  <c r="G255" i="38"/>
  <c r="H255" i="38"/>
  <c r="B247" i="38"/>
  <c r="J247" i="38"/>
  <c r="D247" i="38"/>
  <c r="L247" i="38"/>
  <c r="E247" i="38"/>
  <c r="M247" i="38"/>
  <c r="F247" i="38"/>
  <c r="N247" i="38"/>
  <c r="I247" i="38"/>
  <c r="C247" i="38"/>
  <c r="G247" i="38"/>
  <c r="K247" i="38"/>
  <c r="F239" i="38"/>
  <c r="N239" i="38"/>
  <c r="G239" i="38"/>
  <c r="H239" i="38"/>
  <c r="I239" i="38"/>
  <c r="B239" i="38"/>
  <c r="J239" i="38"/>
  <c r="K239" i="38"/>
  <c r="M239" i="38"/>
  <c r="E239" i="38"/>
  <c r="C239" i="38"/>
  <c r="L239" i="38"/>
  <c r="F231" i="38"/>
  <c r="N231" i="38"/>
  <c r="G231" i="38"/>
  <c r="H231" i="38"/>
  <c r="I231" i="38"/>
  <c r="B231" i="38"/>
  <c r="J231" i="38"/>
  <c r="E231" i="38"/>
  <c r="L231" i="38"/>
  <c r="M231" i="38"/>
  <c r="D231" i="38"/>
  <c r="K231" i="38"/>
  <c r="C231" i="38"/>
  <c r="F223" i="38"/>
  <c r="N223" i="38"/>
  <c r="G223" i="38"/>
  <c r="H223" i="38"/>
  <c r="I223" i="38"/>
  <c r="B223" i="38"/>
  <c r="J223" i="38"/>
  <c r="C223" i="38"/>
  <c r="K223" i="38"/>
  <c r="D223" i="38"/>
  <c r="M223" i="38"/>
  <c r="E223" i="38"/>
  <c r="F215" i="38"/>
  <c r="N215" i="38"/>
  <c r="G215" i="38"/>
  <c r="B215" i="38"/>
  <c r="I215" i="38"/>
  <c r="J215" i="38"/>
  <c r="K215" i="38"/>
  <c r="L215" i="38"/>
  <c r="C215" i="38"/>
  <c r="M215" i="38"/>
  <c r="D215" i="38"/>
  <c r="E215" i="38"/>
  <c r="H215" i="38"/>
  <c r="E207" i="38"/>
  <c r="M207" i="38"/>
  <c r="F207" i="38"/>
  <c r="N207" i="38"/>
  <c r="G207" i="38"/>
  <c r="B207" i="38"/>
  <c r="J207" i="38"/>
  <c r="C207" i="38"/>
  <c r="D207" i="38"/>
  <c r="H207" i="38"/>
  <c r="I207" i="38"/>
  <c r="K207" i="38"/>
  <c r="L207" i="38"/>
  <c r="E199" i="38"/>
  <c r="M199" i="38"/>
  <c r="F199" i="38"/>
  <c r="N199" i="38"/>
  <c r="G199" i="38"/>
  <c r="B199" i="38"/>
  <c r="J199" i="38"/>
  <c r="K199" i="38"/>
  <c r="L199" i="38"/>
  <c r="C199" i="38"/>
  <c r="D199" i="38"/>
  <c r="H199" i="38"/>
  <c r="I199" i="38"/>
  <c r="E191" i="38"/>
  <c r="M191" i="38"/>
  <c r="F191" i="38"/>
  <c r="N191" i="38"/>
  <c r="G191" i="38"/>
  <c r="B191" i="38"/>
  <c r="J191" i="38"/>
  <c r="C191" i="38"/>
  <c r="D191" i="38"/>
  <c r="H191" i="38"/>
  <c r="I191" i="38"/>
  <c r="K191" i="38"/>
  <c r="L191" i="38"/>
  <c r="E183" i="38"/>
  <c r="M183" i="38"/>
  <c r="F183" i="38"/>
  <c r="N183" i="38"/>
  <c r="G183" i="38"/>
  <c r="B183" i="38"/>
  <c r="J183" i="38"/>
  <c r="K183" i="38"/>
  <c r="L183" i="38"/>
  <c r="C183" i="38"/>
  <c r="D183" i="38"/>
  <c r="H183" i="38"/>
  <c r="I183" i="38"/>
  <c r="C175" i="38"/>
  <c r="K175" i="38"/>
  <c r="D175" i="38"/>
  <c r="L175" i="38"/>
  <c r="H175" i="38"/>
  <c r="I175" i="38"/>
  <c r="J175" i="38"/>
  <c r="M175" i="38"/>
  <c r="E175" i="38"/>
  <c r="G175" i="38"/>
  <c r="N175" i="38"/>
  <c r="F175" i="38"/>
  <c r="B175" i="38"/>
  <c r="C167" i="38"/>
  <c r="K167" i="38"/>
  <c r="D167" i="38"/>
  <c r="L167" i="38"/>
  <c r="E167" i="38"/>
  <c r="M167" i="38"/>
  <c r="F167" i="38"/>
  <c r="N167" i="38"/>
  <c r="H167" i="38"/>
  <c r="I167" i="38"/>
  <c r="J167" i="38"/>
  <c r="G167" i="38"/>
  <c r="B167" i="38"/>
  <c r="C159" i="38"/>
  <c r="K159" i="38"/>
  <c r="D159" i="38"/>
  <c r="L159" i="38"/>
  <c r="E159" i="38"/>
  <c r="M159" i="38"/>
  <c r="F159" i="38"/>
  <c r="N159" i="38"/>
  <c r="G159" i="38"/>
  <c r="B159" i="38"/>
  <c r="I159" i="38"/>
  <c r="J159" i="38"/>
  <c r="H159" i="38"/>
  <c r="C151" i="38"/>
  <c r="K151" i="38"/>
  <c r="D151" i="38"/>
  <c r="L151" i="38"/>
  <c r="E151" i="38"/>
  <c r="M151" i="38"/>
  <c r="F151" i="38"/>
  <c r="N151" i="38"/>
  <c r="G151" i="38"/>
  <c r="H151" i="38"/>
  <c r="I151" i="38"/>
  <c r="B151" i="38"/>
  <c r="J151" i="38"/>
  <c r="C143" i="38"/>
  <c r="K143" i="38"/>
  <c r="D143" i="38"/>
  <c r="L143" i="38"/>
  <c r="E143" i="38"/>
  <c r="M143" i="38"/>
  <c r="F143" i="38"/>
  <c r="N143" i="38"/>
  <c r="G143" i="38"/>
  <c r="H143" i="38"/>
  <c r="I143" i="38"/>
  <c r="B143" i="38"/>
  <c r="J143" i="38"/>
  <c r="B135" i="38"/>
  <c r="C135" i="38"/>
  <c r="K135" i="38"/>
  <c r="D135" i="38"/>
  <c r="L135" i="38"/>
  <c r="E135" i="38"/>
  <c r="M135" i="38"/>
  <c r="F135" i="38"/>
  <c r="N135" i="38"/>
  <c r="G135" i="38"/>
  <c r="H135" i="38"/>
  <c r="I135" i="38"/>
  <c r="J135" i="38"/>
  <c r="H127" i="38"/>
  <c r="I127" i="38"/>
  <c r="B127" i="38"/>
  <c r="J127" i="38"/>
  <c r="C127" i="38"/>
  <c r="K127" i="38"/>
  <c r="D127" i="38"/>
  <c r="L127" i="38"/>
  <c r="G127" i="38"/>
  <c r="M127" i="38"/>
  <c r="N127" i="38"/>
  <c r="E127" i="38"/>
  <c r="F127" i="38"/>
  <c r="H119" i="38"/>
  <c r="I119" i="38"/>
  <c r="B119" i="38"/>
  <c r="J119" i="38"/>
  <c r="C119" i="38"/>
  <c r="K119" i="38"/>
  <c r="D119" i="38"/>
  <c r="L119" i="38"/>
  <c r="E119" i="38"/>
  <c r="M119" i="38"/>
  <c r="G119" i="38"/>
  <c r="F119" i="38"/>
  <c r="N119" i="38"/>
  <c r="H111" i="38"/>
  <c r="I111" i="38"/>
  <c r="B111" i="38"/>
  <c r="J111" i="38"/>
  <c r="C111" i="38"/>
  <c r="K111" i="38"/>
  <c r="D111" i="38"/>
  <c r="L111" i="38"/>
  <c r="E111" i="38"/>
  <c r="M111" i="38"/>
  <c r="G111" i="38"/>
  <c r="F111" i="38"/>
  <c r="N111" i="38"/>
  <c r="H103" i="38"/>
  <c r="I103" i="38"/>
  <c r="B103" i="38"/>
  <c r="J103" i="38"/>
  <c r="C103" i="38"/>
  <c r="K103" i="38"/>
  <c r="D103" i="38"/>
  <c r="L103" i="38"/>
  <c r="E103" i="38"/>
  <c r="M103" i="38"/>
  <c r="G103" i="38"/>
  <c r="F103" i="38"/>
  <c r="N103" i="38"/>
  <c r="H95" i="38"/>
  <c r="I95" i="38"/>
  <c r="B95" i="38"/>
  <c r="J95" i="38"/>
  <c r="C95" i="38"/>
  <c r="K95" i="38"/>
  <c r="D95" i="38"/>
  <c r="L95" i="38"/>
  <c r="E95" i="38"/>
  <c r="M95" i="38"/>
  <c r="G95" i="38"/>
  <c r="F95" i="38"/>
  <c r="N95" i="38"/>
  <c r="H87" i="38"/>
  <c r="I87" i="38"/>
  <c r="B87" i="38"/>
  <c r="J87" i="38"/>
  <c r="C87" i="38"/>
  <c r="K87" i="38"/>
  <c r="D87" i="38"/>
  <c r="L87" i="38"/>
  <c r="E87" i="38"/>
  <c r="N87" i="38"/>
  <c r="F87" i="38"/>
  <c r="M87" i="38"/>
  <c r="G87" i="38"/>
  <c r="H79" i="38"/>
  <c r="I79" i="38"/>
  <c r="B79" i="38"/>
  <c r="J79" i="38"/>
  <c r="C79" i="38"/>
  <c r="K79" i="38"/>
  <c r="D79" i="38"/>
  <c r="L79" i="38"/>
  <c r="E79" i="38"/>
  <c r="M79" i="38"/>
  <c r="G79" i="38"/>
  <c r="F79" i="38"/>
  <c r="N79" i="38"/>
  <c r="H71" i="38"/>
  <c r="I71" i="38"/>
  <c r="B71" i="38"/>
  <c r="J71" i="38"/>
  <c r="C71" i="38"/>
  <c r="K71" i="38"/>
  <c r="D71" i="38"/>
  <c r="L71" i="38"/>
  <c r="E71" i="38"/>
  <c r="M71" i="38"/>
  <c r="G71" i="38"/>
  <c r="F71" i="38"/>
  <c r="N71" i="38"/>
  <c r="H63" i="38"/>
  <c r="I63" i="38"/>
  <c r="B63" i="38"/>
  <c r="J63" i="38"/>
  <c r="C63" i="38"/>
  <c r="K63" i="38"/>
  <c r="D63" i="38"/>
  <c r="L63" i="38"/>
  <c r="E63" i="38"/>
  <c r="M63" i="38"/>
  <c r="G63" i="38"/>
  <c r="N63" i="38"/>
  <c r="F63" i="38"/>
  <c r="H55" i="38"/>
  <c r="I55" i="38"/>
  <c r="B55" i="38"/>
  <c r="J55" i="38"/>
  <c r="C55" i="38"/>
  <c r="K55" i="38"/>
  <c r="D55" i="38"/>
  <c r="L55" i="38"/>
  <c r="E55" i="38"/>
  <c r="M55" i="38"/>
  <c r="G55" i="38"/>
  <c r="F55" i="38"/>
  <c r="N55" i="38"/>
  <c r="F47" i="38"/>
  <c r="N47" i="38"/>
  <c r="H47" i="38"/>
  <c r="I47" i="38"/>
  <c r="B47" i="38"/>
  <c r="J47" i="38"/>
  <c r="C47" i="38"/>
  <c r="K47" i="38"/>
  <c r="D47" i="38"/>
  <c r="E47" i="38"/>
  <c r="G47" i="38"/>
  <c r="L47" i="38"/>
  <c r="M47" i="38"/>
  <c r="F39" i="38"/>
  <c r="N39" i="38"/>
  <c r="H39" i="38"/>
  <c r="I39" i="38"/>
  <c r="B39" i="38"/>
  <c r="J39" i="38"/>
  <c r="C39" i="38"/>
  <c r="K39" i="38"/>
  <c r="E39" i="38"/>
  <c r="M39" i="38"/>
  <c r="D39" i="38"/>
  <c r="L39" i="38"/>
  <c r="G39" i="38"/>
  <c r="F31" i="38"/>
  <c r="N31" i="38"/>
  <c r="H31" i="38"/>
  <c r="I31" i="38"/>
  <c r="B31" i="38"/>
  <c r="J31" i="38"/>
  <c r="C31" i="38"/>
  <c r="K31" i="38"/>
  <c r="E31" i="38"/>
  <c r="M31" i="38"/>
  <c r="D31" i="38"/>
  <c r="G31" i="38"/>
  <c r="L31" i="38"/>
  <c r="F23" i="38"/>
  <c r="N23" i="38"/>
  <c r="H23" i="38"/>
  <c r="I23" i="38"/>
  <c r="B23" i="38"/>
  <c r="J23" i="38"/>
  <c r="C23" i="38"/>
  <c r="K23" i="38"/>
  <c r="E23" i="38"/>
  <c r="M23" i="38"/>
  <c r="D23" i="38"/>
  <c r="G23" i="38"/>
  <c r="L23" i="38"/>
  <c r="F15" i="38"/>
  <c r="N15" i="38"/>
  <c r="H15" i="38"/>
  <c r="I15" i="38"/>
  <c r="B15" i="38"/>
  <c r="J15" i="38"/>
  <c r="C15" i="38"/>
  <c r="K15" i="38"/>
  <c r="E15" i="38"/>
  <c r="M15" i="38"/>
  <c r="G15" i="38"/>
  <c r="L15" i="38"/>
  <c r="D15" i="38"/>
  <c r="F7" i="38"/>
  <c r="N7" i="38"/>
  <c r="H7" i="38"/>
  <c r="I7" i="38"/>
  <c r="B7" i="38"/>
  <c r="J7" i="38"/>
  <c r="C7" i="38"/>
  <c r="K7" i="38"/>
  <c r="E7" i="38"/>
  <c r="M7" i="38"/>
  <c r="D7" i="38"/>
  <c r="L7" i="38"/>
  <c r="G7" i="38"/>
  <c r="E2" i="38"/>
  <c r="M2" i="38"/>
  <c r="H440" i="38"/>
  <c r="M439" i="38"/>
  <c r="E439" i="38"/>
  <c r="J438" i="38"/>
  <c r="B438" i="38"/>
  <c r="G437" i="38"/>
  <c r="L436" i="38"/>
  <c r="D436" i="38"/>
  <c r="I435" i="38"/>
  <c r="N434" i="38"/>
  <c r="F434" i="38"/>
  <c r="K433" i="38"/>
  <c r="C433" i="38"/>
  <c r="H432" i="38"/>
  <c r="M431" i="38"/>
  <c r="E431" i="38"/>
  <c r="J430" i="38"/>
  <c r="B430" i="38"/>
  <c r="G429" i="38"/>
  <c r="L428" i="38"/>
  <c r="D428" i="38"/>
  <c r="I427" i="38"/>
  <c r="N426" i="38"/>
  <c r="F426" i="38"/>
  <c r="K425" i="38"/>
  <c r="C425" i="38"/>
  <c r="H424" i="38"/>
  <c r="M423" i="38"/>
  <c r="E423" i="38"/>
  <c r="J422" i="38"/>
  <c r="B422" i="38"/>
  <c r="G421" i="38"/>
  <c r="L420" i="38"/>
  <c r="D420" i="38"/>
  <c r="I419" i="38"/>
  <c r="N418" i="38"/>
  <c r="F418" i="38"/>
  <c r="K417" i="38"/>
  <c r="C417" i="38"/>
  <c r="H416" i="38"/>
  <c r="M415" i="38"/>
  <c r="E415" i="38"/>
  <c r="J414" i="38"/>
  <c r="B414" i="38"/>
  <c r="G413" i="38"/>
  <c r="L412" i="38"/>
  <c r="D412" i="38"/>
  <c r="I411" i="38"/>
  <c r="N410" i="38"/>
  <c r="F410" i="38"/>
  <c r="K409" i="38"/>
  <c r="C409" i="38"/>
  <c r="H408" i="38"/>
  <c r="M407" i="38"/>
  <c r="E407" i="38"/>
  <c r="J406" i="38"/>
  <c r="B406" i="38"/>
  <c r="G405" i="38"/>
  <c r="L404" i="38"/>
  <c r="D404" i="38"/>
  <c r="I403" i="38"/>
  <c r="N402" i="38"/>
  <c r="F402" i="38"/>
  <c r="K401" i="38"/>
  <c r="C401" i="38"/>
  <c r="H400" i="38"/>
  <c r="M399" i="38"/>
  <c r="E399" i="38"/>
  <c r="J398" i="38"/>
  <c r="B398" i="38"/>
  <c r="G397" i="38"/>
  <c r="L396" i="38"/>
  <c r="D396" i="38"/>
  <c r="I395" i="38"/>
  <c r="N394" i="38"/>
  <c r="F394" i="38"/>
  <c r="K393" i="38"/>
  <c r="C393" i="38"/>
  <c r="H392" i="38"/>
  <c r="M391" i="38"/>
  <c r="E391" i="38"/>
  <c r="J390" i="38"/>
  <c r="B390" i="38"/>
  <c r="G389" i="38"/>
  <c r="L388" i="38"/>
  <c r="D388" i="38"/>
  <c r="I387" i="38"/>
  <c r="N386" i="38"/>
  <c r="F386" i="38"/>
  <c r="K385" i="38"/>
  <c r="C385" i="38"/>
  <c r="H384" i="38"/>
  <c r="M383" i="38"/>
  <c r="E383" i="38"/>
  <c r="J382" i="38"/>
  <c r="B382" i="38"/>
  <c r="G381" i="38"/>
  <c r="L380" i="38"/>
  <c r="D380" i="38"/>
  <c r="I379" i="38"/>
  <c r="N378" i="38"/>
  <c r="F378" i="38"/>
  <c r="J377" i="38"/>
  <c r="N376" i="38"/>
  <c r="B376" i="38"/>
  <c r="E375" i="38"/>
  <c r="I373" i="38"/>
  <c r="L372" i="38"/>
  <c r="K371" i="38"/>
  <c r="H370" i="38"/>
  <c r="E369" i="38"/>
  <c r="N364" i="38"/>
  <c r="D363" i="38"/>
  <c r="L361" i="38"/>
  <c r="B360" i="38"/>
  <c r="M356" i="38"/>
  <c r="C355" i="38"/>
  <c r="F353" i="38"/>
  <c r="N351" i="38"/>
  <c r="J336" i="38"/>
  <c r="K331" i="38"/>
  <c r="M321" i="38"/>
  <c r="N316" i="38"/>
  <c r="G289" i="38"/>
  <c r="I265" i="38"/>
  <c r="D368" i="38"/>
  <c r="L368" i="38"/>
  <c r="E368" i="38"/>
  <c r="M368" i="38"/>
  <c r="G368" i="38"/>
  <c r="H368" i="38"/>
  <c r="E264" i="38"/>
  <c r="M264" i="38"/>
  <c r="G264" i="38"/>
  <c r="H264" i="38"/>
  <c r="I264" i="38"/>
  <c r="D264" i="38"/>
  <c r="L264" i="38"/>
  <c r="F264" i="38"/>
  <c r="J264" i="38"/>
  <c r="K264" i="38"/>
  <c r="N264" i="38"/>
  <c r="C264" i="38"/>
  <c r="I432" i="38"/>
  <c r="F374" i="38"/>
  <c r="N374" i="38"/>
  <c r="G374" i="38"/>
  <c r="F366" i="38"/>
  <c r="N366" i="38"/>
  <c r="G366" i="38"/>
  <c r="H366" i="38"/>
  <c r="I366" i="38"/>
  <c r="B366" i="38"/>
  <c r="J366" i="38"/>
  <c r="F358" i="38"/>
  <c r="N358" i="38"/>
  <c r="G358" i="38"/>
  <c r="H358" i="38"/>
  <c r="I358" i="38"/>
  <c r="B358" i="38"/>
  <c r="J358" i="38"/>
  <c r="F350" i="38"/>
  <c r="N350" i="38"/>
  <c r="G350" i="38"/>
  <c r="H350" i="38"/>
  <c r="I350" i="38"/>
  <c r="B350" i="38"/>
  <c r="J350" i="38"/>
  <c r="F342" i="38"/>
  <c r="N342" i="38"/>
  <c r="G342" i="38"/>
  <c r="H342" i="38"/>
  <c r="I342" i="38"/>
  <c r="B342" i="38"/>
  <c r="J342" i="38"/>
  <c r="C342" i="38"/>
  <c r="K342" i="38"/>
  <c r="E342" i="38"/>
  <c r="M342" i="38"/>
  <c r="F334" i="38"/>
  <c r="N334" i="38"/>
  <c r="G334" i="38"/>
  <c r="H334" i="38"/>
  <c r="I334" i="38"/>
  <c r="B334" i="38"/>
  <c r="J334" i="38"/>
  <c r="C334" i="38"/>
  <c r="K334" i="38"/>
  <c r="E334" i="38"/>
  <c r="M334" i="38"/>
  <c r="F326" i="38"/>
  <c r="N326" i="38"/>
  <c r="G326" i="38"/>
  <c r="H326" i="38"/>
  <c r="I326" i="38"/>
  <c r="B326" i="38"/>
  <c r="J326" i="38"/>
  <c r="C326" i="38"/>
  <c r="K326" i="38"/>
  <c r="E326" i="38"/>
  <c r="M326" i="38"/>
  <c r="F318" i="38"/>
  <c r="N318" i="38"/>
  <c r="G318" i="38"/>
  <c r="H318" i="38"/>
  <c r="I318" i="38"/>
  <c r="B318" i="38"/>
  <c r="J318" i="38"/>
  <c r="C318" i="38"/>
  <c r="K318" i="38"/>
  <c r="E318" i="38"/>
  <c r="M318" i="38"/>
  <c r="F310" i="38"/>
  <c r="N310" i="38"/>
  <c r="G310" i="38"/>
  <c r="H310" i="38"/>
  <c r="I310" i="38"/>
  <c r="B310" i="38"/>
  <c r="J310" i="38"/>
  <c r="C310" i="38"/>
  <c r="K310" i="38"/>
  <c r="E310" i="38"/>
  <c r="M310" i="38"/>
  <c r="G302" i="38"/>
  <c r="I302" i="38"/>
  <c r="B302" i="38"/>
  <c r="J302" i="38"/>
  <c r="D302" i="38"/>
  <c r="E302" i="38"/>
  <c r="F302" i="38"/>
  <c r="H302" i="38"/>
  <c r="K302" i="38"/>
  <c r="L302" i="38"/>
  <c r="C302" i="38"/>
  <c r="N302" i="38"/>
  <c r="G294" i="38"/>
  <c r="I294" i="38"/>
  <c r="B294" i="38"/>
  <c r="J294" i="38"/>
  <c r="C294" i="38"/>
  <c r="K294" i="38"/>
  <c r="L294" i="38"/>
  <c r="M294" i="38"/>
  <c r="N294" i="38"/>
  <c r="D294" i="38"/>
  <c r="E294" i="38"/>
  <c r="H294" i="38"/>
  <c r="G286" i="38"/>
  <c r="I286" i="38"/>
  <c r="B286" i="38"/>
  <c r="J286" i="38"/>
  <c r="C286" i="38"/>
  <c r="K286" i="38"/>
  <c r="D286" i="38"/>
  <c r="E286" i="38"/>
  <c r="F286" i="38"/>
  <c r="H286" i="38"/>
  <c r="L286" i="38"/>
  <c r="M286" i="38"/>
  <c r="G278" i="38"/>
  <c r="I278" i="38"/>
  <c r="B278" i="38"/>
  <c r="J278" i="38"/>
  <c r="C278" i="38"/>
  <c r="K278" i="38"/>
  <c r="F278" i="38"/>
  <c r="N278" i="38"/>
  <c r="D278" i="38"/>
  <c r="E278" i="38"/>
  <c r="H278" i="38"/>
  <c r="M278" i="38"/>
  <c r="G270" i="38"/>
  <c r="I270" i="38"/>
  <c r="B270" i="38"/>
  <c r="J270" i="38"/>
  <c r="C270" i="38"/>
  <c r="K270" i="38"/>
  <c r="F270" i="38"/>
  <c r="N270" i="38"/>
  <c r="M270" i="38"/>
  <c r="D270" i="38"/>
  <c r="E270" i="38"/>
  <c r="L270" i="38"/>
  <c r="G262" i="38"/>
  <c r="I262" i="38"/>
  <c r="B262" i="38"/>
  <c r="J262" i="38"/>
  <c r="C262" i="38"/>
  <c r="K262" i="38"/>
  <c r="F262" i="38"/>
  <c r="N262" i="38"/>
  <c r="L262" i="38"/>
  <c r="M262" i="38"/>
  <c r="D262" i="38"/>
  <c r="H262" i="38"/>
  <c r="G254" i="38"/>
  <c r="I254" i="38"/>
  <c r="B254" i="38"/>
  <c r="J254" i="38"/>
  <c r="C254" i="38"/>
  <c r="K254" i="38"/>
  <c r="F254" i="38"/>
  <c r="N254" i="38"/>
  <c r="H254" i="38"/>
  <c r="L254" i="38"/>
  <c r="M254" i="38"/>
  <c r="E254" i="38"/>
  <c r="D246" i="38"/>
  <c r="G246" i="38"/>
  <c r="I246" i="38"/>
  <c r="J246" i="38"/>
  <c r="B246" i="38"/>
  <c r="K246" i="38"/>
  <c r="F246" i="38"/>
  <c r="N246" i="38"/>
  <c r="E246" i="38"/>
  <c r="H246" i="38"/>
  <c r="L246" i="38"/>
  <c r="M246" i="38"/>
  <c r="C246" i="38"/>
  <c r="C238" i="38"/>
  <c r="K238" i="38"/>
  <c r="D238" i="38"/>
  <c r="L238" i="38"/>
  <c r="E238" i="38"/>
  <c r="M238" i="38"/>
  <c r="F238" i="38"/>
  <c r="N238" i="38"/>
  <c r="G238" i="38"/>
  <c r="H238" i="38"/>
  <c r="I238" i="38"/>
  <c r="J238" i="38"/>
  <c r="B238" i="38"/>
  <c r="C230" i="38"/>
  <c r="K230" i="38"/>
  <c r="D230" i="38"/>
  <c r="L230" i="38"/>
  <c r="E230" i="38"/>
  <c r="M230" i="38"/>
  <c r="F230" i="38"/>
  <c r="N230" i="38"/>
  <c r="G230" i="38"/>
  <c r="H230" i="38"/>
  <c r="B230" i="38"/>
  <c r="I230" i="38"/>
  <c r="C222" i="38"/>
  <c r="K222" i="38"/>
  <c r="D222" i="38"/>
  <c r="L222" i="38"/>
  <c r="E222" i="38"/>
  <c r="M222" i="38"/>
  <c r="F222" i="38"/>
  <c r="N222" i="38"/>
  <c r="G222" i="38"/>
  <c r="H222" i="38"/>
  <c r="I222" i="38"/>
  <c r="J222" i="38"/>
  <c r="B222" i="38"/>
  <c r="B214" i="38"/>
  <c r="J214" i="38"/>
  <c r="C214" i="38"/>
  <c r="K214" i="38"/>
  <c r="D214" i="38"/>
  <c r="L214" i="38"/>
  <c r="G214" i="38"/>
  <c r="H214" i="38"/>
  <c r="I214" i="38"/>
  <c r="M214" i="38"/>
  <c r="N214" i="38"/>
  <c r="E214" i="38"/>
  <c r="F214" i="38"/>
  <c r="B206" i="38"/>
  <c r="J206" i="38"/>
  <c r="C206" i="38"/>
  <c r="K206" i="38"/>
  <c r="D206" i="38"/>
  <c r="L206" i="38"/>
  <c r="G206" i="38"/>
  <c r="E206" i="38"/>
  <c r="F206" i="38"/>
  <c r="H206" i="38"/>
  <c r="I206" i="38"/>
  <c r="N206" i="38"/>
  <c r="M206" i="38"/>
  <c r="B198" i="38"/>
  <c r="J198" i="38"/>
  <c r="C198" i="38"/>
  <c r="K198" i="38"/>
  <c r="D198" i="38"/>
  <c r="L198" i="38"/>
  <c r="G198" i="38"/>
  <c r="H198" i="38"/>
  <c r="I198" i="38"/>
  <c r="M198" i="38"/>
  <c r="N198" i="38"/>
  <c r="E198" i="38"/>
  <c r="F198" i="38"/>
  <c r="B190" i="38"/>
  <c r="J190" i="38"/>
  <c r="C190" i="38"/>
  <c r="K190" i="38"/>
  <c r="D190" i="38"/>
  <c r="L190" i="38"/>
  <c r="G190" i="38"/>
  <c r="E190" i="38"/>
  <c r="F190" i="38"/>
  <c r="H190" i="38"/>
  <c r="I190" i="38"/>
  <c r="M190" i="38"/>
  <c r="N190" i="38"/>
  <c r="B182" i="38"/>
  <c r="J182" i="38"/>
  <c r="C182" i="38"/>
  <c r="K182" i="38"/>
  <c r="D182" i="38"/>
  <c r="L182" i="38"/>
  <c r="G182" i="38"/>
  <c r="H182" i="38"/>
  <c r="I182" i="38"/>
  <c r="M182" i="38"/>
  <c r="N182" i="38"/>
  <c r="F182" i="38"/>
  <c r="E182" i="38"/>
  <c r="H174" i="38"/>
  <c r="I174" i="38"/>
  <c r="K174" i="38"/>
  <c r="B174" i="38"/>
  <c r="L174" i="38"/>
  <c r="C174" i="38"/>
  <c r="M174" i="38"/>
  <c r="D174" i="38"/>
  <c r="N174" i="38"/>
  <c r="F174" i="38"/>
  <c r="E174" i="38"/>
  <c r="G174" i="38"/>
  <c r="J174" i="38"/>
  <c r="H166" i="38"/>
  <c r="I166" i="38"/>
  <c r="B166" i="38"/>
  <c r="J166" i="38"/>
  <c r="C166" i="38"/>
  <c r="K166" i="38"/>
  <c r="E166" i="38"/>
  <c r="F166" i="38"/>
  <c r="G166" i="38"/>
  <c r="L166" i="38"/>
  <c r="N166" i="38"/>
  <c r="D166" i="38"/>
  <c r="M166" i="38"/>
  <c r="H158" i="38"/>
  <c r="I158" i="38"/>
  <c r="B158" i="38"/>
  <c r="J158" i="38"/>
  <c r="C158" i="38"/>
  <c r="K158" i="38"/>
  <c r="D158" i="38"/>
  <c r="L158" i="38"/>
  <c r="E158" i="38"/>
  <c r="M158" i="38"/>
  <c r="F158" i="38"/>
  <c r="G158" i="38"/>
  <c r="N158" i="38"/>
  <c r="H150" i="38"/>
  <c r="I150" i="38"/>
  <c r="B150" i="38"/>
  <c r="J150" i="38"/>
  <c r="C150" i="38"/>
  <c r="K150" i="38"/>
  <c r="D150" i="38"/>
  <c r="L150" i="38"/>
  <c r="E150" i="38"/>
  <c r="M150" i="38"/>
  <c r="F150" i="38"/>
  <c r="N150" i="38"/>
  <c r="G150" i="38"/>
  <c r="H142" i="38"/>
  <c r="I142" i="38"/>
  <c r="B142" i="38"/>
  <c r="J142" i="38"/>
  <c r="C142" i="38"/>
  <c r="K142" i="38"/>
  <c r="D142" i="38"/>
  <c r="L142" i="38"/>
  <c r="E142" i="38"/>
  <c r="M142" i="38"/>
  <c r="F142" i="38"/>
  <c r="N142" i="38"/>
  <c r="G142" i="38"/>
  <c r="G134" i="38"/>
  <c r="F134" i="38"/>
  <c r="H134" i="38"/>
  <c r="I134" i="38"/>
  <c r="J134" i="38"/>
  <c r="B134" i="38"/>
  <c r="K134" i="38"/>
  <c r="C134" i="38"/>
  <c r="L134" i="38"/>
  <c r="D134" i="38"/>
  <c r="M134" i="38"/>
  <c r="N134" i="38"/>
  <c r="E134" i="38"/>
  <c r="E126" i="38"/>
  <c r="M126" i="38"/>
  <c r="F126" i="38"/>
  <c r="N126" i="38"/>
  <c r="G126" i="38"/>
  <c r="H126" i="38"/>
  <c r="I126" i="38"/>
  <c r="B126" i="38"/>
  <c r="C126" i="38"/>
  <c r="D126" i="38"/>
  <c r="J126" i="38"/>
  <c r="K126" i="38"/>
  <c r="L126" i="38"/>
  <c r="E118" i="38"/>
  <c r="M118" i="38"/>
  <c r="F118" i="38"/>
  <c r="N118" i="38"/>
  <c r="G118" i="38"/>
  <c r="H118" i="38"/>
  <c r="I118" i="38"/>
  <c r="B118" i="38"/>
  <c r="J118" i="38"/>
  <c r="D118" i="38"/>
  <c r="L118" i="38"/>
  <c r="C118" i="38"/>
  <c r="K118" i="38"/>
  <c r="E110" i="38"/>
  <c r="M110" i="38"/>
  <c r="F110" i="38"/>
  <c r="N110" i="38"/>
  <c r="G110" i="38"/>
  <c r="H110" i="38"/>
  <c r="I110" i="38"/>
  <c r="B110" i="38"/>
  <c r="J110" i="38"/>
  <c r="D110" i="38"/>
  <c r="L110" i="38"/>
  <c r="C110" i="38"/>
  <c r="K110" i="38"/>
  <c r="E102" i="38"/>
  <c r="M102" i="38"/>
  <c r="F102" i="38"/>
  <c r="N102" i="38"/>
  <c r="G102" i="38"/>
  <c r="H102" i="38"/>
  <c r="I102" i="38"/>
  <c r="B102" i="38"/>
  <c r="J102" i="38"/>
  <c r="D102" i="38"/>
  <c r="L102" i="38"/>
  <c r="C102" i="38"/>
  <c r="K102" i="38"/>
  <c r="E94" i="38"/>
  <c r="M94" i="38"/>
  <c r="F94" i="38"/>
  <c r="N94" i="38"/>
  <c r="G94" i="38"/>
  <c r="H94" i="38"/>
  <c r="I94" i="38"/>
  <c r="B94" i="38"/>
  <c r="J94" i="38"/>
  <c r="D94" i="38"/>
  <c r="L94" i="38"/>
  <c r="C94" i="38"/>
  <c r="K94" i="38"/>
  <c r="E86" i="38"/>
  <c r="M86" i="38"/>
  <c r="F86" i="38"/>
  <c r="N86" i="38"/>
  <c r="G86" i="38"/>
  <c r="H86" i="38"/>
  <c r="I86" i="38"/>
  <c r="B86" i="38"/>
  <c r="J86" i="38"/>
  <c r="C86" i="38"/>
  <c r="D86" i="38"/>
  <c r="K86" i="38"/>
  <c r="L86" i="38"/>
  <c r="E78" i="38"/>
  <c r="M78" i="38"/>
  <c r="F78" i="38"/>
  <c r="N78" i="38"/>
  <c r="G78" i="38"/>
  <c r="H78" i="38"/>
  <c r="I78" i="38"/>
  <c r="B78" i="38"/>
  <c r="J78" i="38"/>
  <c r="D78" i="38"/>
  <c r="L78" i="38"/>
  <c r="K78" i="38"/>
  <c r="C78" i="38"/>
  <c r="E70" i="38"/>
  <c r="M70" i="38"/>
  <c r="F70" i="38"/>
  <c r="N70" i="38"/>
  <c r="G70" i="38"/>
  <c r="H70" i="38"/>
  <c r="I70" i="38"/>
  <c r="B70" i="38"/>
  <c r="J70" i="38"/>
  <c r="D70" i="38"/>
  <c r="L70" i="38"/>
  <c r="C70" i="38"/>
  <c r="K70" i="38"/>
  <c r="E62" i="38"/>
  <c r="M62" i="38"/>
  <c r="F62" i="38"/>
  <c r="N62" i="38"/>
  <c r="G62" i="38"/>
  <c r="H62" i="38"/>
  <c r="I62" i="38"/>
  <c r="B62" i="38"/>
  <c r="J62" i="38"/>
  <c r="D62" i="38"/>
  <c r="L62" i="38"/>
  <c r="C62" i="38"/>
  <c r="K62" i="38"/>
  <c r="C54" i="38"/>
  <c r="K54" i="38"/>
  <c r="D54" i="38"/>
  <c r="M54" i="38"/>
  <c r="E54" i="38"/>
  <c r="N54" i="38"/>
  <c r="F54" i="38"/>
  <c r="G54" i="38"/>
  <c r="H54" i="38"/>
  <c r="I54" i="38"/>
  <c r="B54" i="38"/>
  <c r="L54" i="38"/>
  <c r="J54" i="38"/>
  <c r="C46" i="38"/>
  <c r="K46" i="38"/>
  <c r="E46" i="38"/>
  <c r="M46" i="38"/>
  <c r="F46" i="38"/>
  <c r="N46" i="38"/>
  <c r="G46" i="38"/>
  <c r="H46" i="38"/>
  <c r="J46" i="38"/>
  <c r="L46" i="38"/>
  <c r="B46" i="38"/>
  <c r="I46" i="38"/>
  <c r="D46" i="38"/>
  <c r="C38" i="38"/>
  <c r="K38" i="38"/>
  <c r="E38" i="38"/>
  <c r="M38" i="38"/>
  <c r="F38" i="38"/>
  <c r="N38" i="38"/>
  <c r="G38" i="38"/>
  <c r="H38" i="38"/>
  <c r="B38" i="38"/>
  <c r="J38" i="38"/>
  <c r="D38" i="38"/>
  <c r="I38" i="38"/>
  <c r="L38" i="38"/>
  <c r="C30" i="38"/>
  <c r="K30" i="38"/>
  <c r="E30" i="38"/>
  <c r="M30" i="38"/>
  <c r="F30" i="38"/>
  <c r="N30" i="38"/>
  <c r="G30" i="38"/>
  <c r="H30" i="38"/>
  <c r="B30" i="38"/>
  <c r="J30" i="38"/>
  <c r="D30" i="38"/>
  <c r="I30" i="38"/>
  <c r="L30" i="38"/>
  <c r="C22" i="38"/>
  <c r="K22" i="38"/>
  <c r="E22" i="38"/>
  <c r="M22" i="38"/>
  <c r="F22" i="38"/>
  <c r="N22" i="38"/>
  <c r="G22" i="38"/>
  <c r="H22" i="38"/>
  <c r="B22" i="38"/>
  <c r="J22" i="38"/>
  <c r="L22" i="38"/>
  <c r="I22" i="38"/>
  <c r="D22" i="38"/>
  <c r="C14" i="38"/>
  <c r="K14" i="38"/>
  <c r="E14" i="38"/>
  <c r="M14" i="38"/>
  <c r="F14" i="38"/>
  <c r="N14" i="38"/>
  <c r="G14" i="38"/>
  <c r="H14" i="38"/>
  <c r="B14" i="38"/>
  <c r="J14" i="38"/>
  <c r="D14" i="38"/>
  <c r="I14" i="38"/>
  <c r="L14" i="38"/>
  <c r="C6" i="38"/>
  <c r="K6" i="38"/>
  <c r="E6" i="38"/>
  <c r="M6" i="38"/>
  <c r="F6" i="38"/>
  <c r="N6" i="38"/>
  <c r="G6" i="38"/>
  <c r="H6" i="38"/>
  <c r="B6" i="38"/>
  <c r="J6" i="38"/>
  <c r="D6" i="38"/>
  <c r="I6" i="38"/>
  <c r="L6" i="38"/>
  <c r="F2" i="38"/>
  <c r="N2" i="38"/>
  <c r="G440" i="38"/>
  <c r="L439" i="38"/>
  <c r="D439" i="38"/>
  <c r="I438" i="38"/>
  <c r="N437" i="38"/>
  <c r="F437" i="38"/>
  <c r="K436" i="38"/>
  <c r="C436" i="38"/>
  <c r="H435" i="38"/>
  <c r="M434" i="38"/>
  <c r="E434" i="38"/>
  <c r="J433" i="38"/>
  <c r="B433" i="38"/>
  <c r="G432" i="38"/>
  <c r="L431" i="38"/>
  <c r="D431" i="38"/>
  <c r="I430" i="38"/>
  <c r="N429" i="38"/>
  <c r="F429" i="38"/>
  <c r="K428" i="38"/>
  <c r="C428" i="38"/>
  <c r="H427" i="38"/>
  <c r="M426" i="38"/>
  <c r="E426" i="38"/>
  <c r="J425" i="38"/>
  <c r="B425" i="38"/>
  <c r="G424" i="38"/>
  <c r="L423" i="38"/>
  <c r="D423" i="38"/>
  <c r="I422" i="38"/>
  <c r="N421" i="38"/>
  <c r="F421" i="38"/>
  <c r="K420" i="38"/>
  <c r="C420" i="38"/>
  <c r="H419" i="38"/>
  <c r="M418" i="38"/>
  <c r="E418" i="38"/>
  <c r="J417" i="38"/>
  <c r="B417" i="38"/>
  <c r="G416" i="38"/>
  <c r="L415" i="38"/>
  <c r="D415" i="38"/>
  <c r="I414" i="38"/>
  <c r="N413" i="38"/>
  <c r="F413" i="38"/>
  <c r="K412" i="38"/>
  <c r="C412" i="38"/>
  <c r="H411" i="38"/>
  <c r="M410" i="38"/>
  <c r="E410" i="38"/>
  <c r="J409" i="38"/>
  <c r="B409" i="38"/>
  <c r="G408" i="38"/>
  <c r="L407" i="38"/>
  <c r="D407" i="38"/>
  <c r="I406" i="38"/>
  <c r="N405" i="38"/>
  <c r="F405" i="38"/>
  <c r="K404" i="38"/>
  <c r="C404" i="38"/>
  <c r="H403" i="38"/>
  <c r="M402" i="38"/>
  <c r="E402" i="38"/>
  <c r="J401" i="38"/>
  <c r="B401" i="38"/>
  <c r="G400" i="38"/>
  <c r="L399" i="38"/>
  <c r="D399" i="38"/>
  <c r="I398" i="38"/>
  <c r="N397" i="38"/>
  <c r="F397" i="38"/>
  <c r="K396" i="38"/>
  <c r="C396" i="38"/>
  <c r="H395" i="38"/>
  <c r="M394" i="38"/>
  <c r="E394" i="38"/>
  <c r="J393" i="38"/>
  <c r="B393" i="38"/>
  <c r="G392" i="38"/>
  <c r="L391" i="38"/>
  <c r="D391" i="38"/>
  <c r="I390" i="38"/>
  <c r="N389" i="38"/>
  <c r="F389" i="38"/>
  <c r="K388" i="38"/>
  <c r="C388" i="38"/>
  <c r="H387" i="38"/>
  <c r="M386" i="38"/>
  <c r="E386" i="38"/>
  <c r="J385" i="38"/>
  <c r="B385" i="38"/>
  <c r="G384" i="38"/>
  <c r="L383" i="38"/>
  <c r="D383" i="38"/>
  <c r="I382" i="38"/>
  <c r="N381" i="38"/>
  <c r="F381" i="38"/>
  <c r="K380" i="38"/>
  <c r="C380" i="38"/>
  <c r="H379" i="38"/>
  <c r="M378" i="38"/>
  <c r="E378" i="38"/>
  <c r="I377" i="38"/>
  <c r="K376" i="38"/>
  <c r="N375" i="38"/>
  <c r="D375" i="38"/>
  <c r="E374" i="38"/>
  <c r="K372" i="38"/>
  <c r="J371" i="38"/>
  <c r="G370" i="38"/>
  <c r="D369" i="38"/>
  <c r="N367" i="38"/>
  <c r="E366" i="38"/>
  <c r="M364" i="38"/>
  <c r="C363" i="38"/>
  <c r="F361" i="38"/>
  <c r="N359" i="38"/>
  <c r="D358" i="38"/>
  <c r="G356" i="38"/>
  <c r="E353" i="38"/>
  <c r="H351" i="38"/>
  <c r="C350" i="38"/>
  <c r="M345" i="38"/>
  <c r="N340" i="38"/>
  <c r="B336" i="38"/>
  <c r="D326" i="38"/>
  <c r="E321" i="38"/>
  <c r="G311" i="38"/>
  <c r="M305" i="38"/>
  <c r="N297" i="38"/>
  <c r="B264" i="38"/>
  <c r="L223" i="38"/>
  <c r="D320" i="38"/>
  <c r="L320" i="38"/>
  <c r="E320" i="38"/>
  <c r="M320" i="38"/>
  <c r="F320" i="38"/>
  <c r="N320" i="38"/>
  <c r="G320" i="38"/>
  <c r="H320" i="38"/>
  <c r="I320" i="38"/>
  <c r="C320" i="38"/>
  <c r="K320" i="38"/>
  <c r="I216" i="38"/>
  <c r="B216" i="38"/>
  <c r="J216" i="38"/>
  <c r="F216" i="38"/>
  <c r="G216" i="38"/>
  <c r="H216" i="38"/>
  <c r="K216" i="38"/>
  <c r="L216" i="38"/>
  <c r="C216" i="38"/>
  <c r="M216" i="38"/>
  <c r="N216" i="38"/>
  <c r="E216" i="38"/>
  <c r="D216" i="38"/>
  <c r="I440" i="38"/>
  <c r="C373" i="38"/>
  <c r="K373" i="38"/>
  <c r="D373" i="38"/>
  <c r="L373" i="38"/>
  <c r="C357" i="38"/>
  <c r="K357" i="38"/>
  <c r="D357" i="38"/>
  <c r="L357" i="38"/>
  <c r="E357" i="38"/>
  <c r="M357" i="38"/>
  <c r="F357" i="38"/>
  <c r="N357" i="38"/>
  <c r="G357" i="38"/>
  <c r="C341" i="38"/>
  <c r="K341" i="38"/>
  <c r="D341" i="38"/>
  <c r="L341" i="38"/>
  <c r="E341" i="38"/>
  <c r="M341" i="38"/>
  <c r="F341" i="38"/>
  <c r="N341" i="38"/>
  <c r="G341" i="38"/>
  <c r="H341" i="38"/>
  <c r="B341" i="38"/>
  <c r="J341" i="38"/>
  <c r="C325" i="38"/>
  <c r="K325" i="38"/>
  <c r="D325" i="38"/>
  <c r="L325" i="38"/>
  <c r="E325" i="38"/>
  <c r="M325" i="38"/>
  <c r="F325" i="38"/>
  <c r="N325" i="38"/>
  <c r="G325" i="38"/>
  <c r="H325" i="38"/>
  <c r="B325" i="38"/>
  <c r="J325" i="38"/>
  <c r="C317" i="38"/>
  <c r="K317" i="38"/>
  <c r="D317" i="38"/>
  <c r="L317" i="38"/>
  <c r="E317" i="38"/>
  <c r="M317" i="38"/>
  <c r="F317" i="38"/>
  <c r="N317" i="38"/>
  <c r="G317" i="38"/>
  <c r="H317" i="38"/>
  <c r="B317" i="38"/>
  <c r="J317" i="38"/>
  <c r="C309" i="38"/>
  <c r="K309" i="38"/>
  <c r="D309" i="38"/>
  <c r="L309" i="38"/>
  <c r="E309" i="38"/>
  <c r="M309" i="38"/>
  <c r="F309" i="38"/>
  <c r="N309" i="38"/>
  <c r="G309" i="38"/>
  <c r="H309" i="38"/>
  <c r="B309" i="38"/>
  <c r="J309" i="38"/>
  <c r="D293" i="38"/>
  <c r="L293" i="38"/>
  <c r="F293" i="38"/>
  <c r="N293" i="38"/>
  <c r="G293" i="38"/>
  <c r="H293" i="38"/>
  <c r="I293" i="38"/>
  <c r="J293" i="38"/>
  <c r="K293" i="38"/>
  <c r="M293" i="38"/>
  <c r="B293" i="38"/>
  <c r="E293" i="38"/>
  <c r="D285" i="38"/>
  <c r="L285" i="38"/>
  <c r="F285" i="38"/>
  <c r="N285" i="38"/>
  <c r="G285" i="38"/>
  <c r="H285" i="38"/>
  <c r="B285" i="38"/>
  <c r="C285" i="38"/>
  <c r="E285" i="38"/>
  <c r="I285" i="38"/>
  <c r="J285" i="38"/>
  <c r="M285" i="38"/>
  <c r="D277" i="38"/>
  <c r="L277" i="38"/>
  <c r="F277" i="38"/>
  <c r="N277" i="38"/>
  <c r="G277" i="38"/>
  <c r="H277" i="38"/>
  <c r="C277" i="38"/>
  <c r="K277" i="38"/>
  <c r="I277" i="38"/>
  <c r="J277" i="38"/>
  <c r="M277" i="38"/>
  <c r="E277" i="38"/>
  <c r="D269" i="38"/>
  <c r="L269" i="38"/>
  <c r="F269" i="38"/>
  <c r="N269" i="38"/>
  <c r="G269" i="38"/>
  <c r="H269" i="38"/>
  <c r="C269" i="38"/>
  <c r="K269" i="38"/>
  <c r="E269" i="38"/>
  <c r="I269" i="38"/>
  <c r="J269" i="38"/>
  <c r="M269" i="38"/>
  <c r="B269" i="38"/>
  <c r="D261" i="38"/>
  <c r="L261" i="38"/>
  <c r="F261" i="38"/>
  <c r="N261" i="38"/>
  <c r="G261" i="38"/>
  <c r="H261" i="38"/>
  <c r="C261" i="38"/>
  <c r="K261" i="38"/>
  <c r="B261" i="38"/>
  <c r="E261" i="38"/>
  <c r="I261" i="38"/>
  <c r="J261" i="38"/>
  <c r="M261" i="38"/>
  <c r="D253" i="38"/>
  <c r="L253" i="38"/>
  <c r="F253" i="38"/>
  <c r="N253" i="38"/>
  <c r="G253" i="38"/>
  <c r="H253" i="38"/>
  <c r="C253" i="38"/>
  <c r="K253" i="38"/>
  <c r="B253" i="38"/>
  <c r="E253" i="38"/>
  <c r="I253" i="38"/>
  <c r="J253" i="38"/>
  <c r="M253" i="38"/>
  <c r="H245" i="38"/>
  <c r="I245" i="38"/>
  <c r="K245" i="38"/>
  <c r="C245" i="38"/>
  <c r="M245" i="38"/>
  <c r="D245" i="38"/>
  <c r="N245" i="38"/>
  <c r="E245" i="38"/>
  <c r="J245" i="38"/>
  <c r="B245" i="38"/>
  <c r="F245" i="38"/>
  <c r="G245" i="38"/>
  <c r="H237" i="38"/>
  <c r="I237" i="38"/>
  <c r="B237" i="38"/>
  <c r="J237" i="38"/>
  <c r="C237" i="38"/>
  <c r="K237" i="38"/>
  <c r="D237" i="38"/>
  <c r="L237" i="38"/>
  <c r="N237" i="38"/>
  <c r="E237" i="38"/>
  <c r="M237" i="38"/>
  <c r="F237" i="38"/>
  <c r="G237" i="38"/>
  <c r="H229" i="38"/>
  <c r="I229" i="38"/>
  <c r="B229" i="38"/>
  <c r="J229" i="38"/>
  <c r="C229" i="38"/>
  <c r="K229" i="38"/>
  <c r="D229" i="38"/>
  <c r="L229" i="38"/>
  <c r="E229" i="38"/>
  <c r="M229" i="38"/>
  <c r="F229" i="38"/>
  <c r="N229" i="38"/>
  <c r="G229" i="38"/>
  <c r="H221" i="38"/>
  <c r="I221" i="38"/>
  <c r="B221" i="38"/>
  <c r="J221" i="38"/>
  <c r="C221" i="38"/>
  <c r="K221" i="38"/>
  <c r="D221" i="38"/>
  <c r="L221" i="38"/>
  <c r="E221" i="38"/>
  <c r="M221" i="38"/>
  <c r="N221" i="38"/>
  <c r="G221" i="38"/>
  <c r="F221" i="38"/>
  <c r="G213" i="38"/>
  <c r="H213" i="38"/>
  <c r="I213" i="38"/>
  <c r="D213" i="38"/>
  <c r="L213" i="38"/>
  <c r="E213" i="38"/>
  <c r="F213" i="38"/>
  <c r="J213" i="38"/>
  <c r="K213" i="38"/>
  <c r="M213" i="38"/>
  <c r="N213" i="38"/>
  <c r="B213" i="38"/>
  <c r="C213" i="38"/>
  <c r="G205" i="38"/>
  <c r="H205" i="38"/>
  <c r="I205" i="38"/>
  <c r="D205" i="38"/>
  <c r="L205" i="38"/>
  <c r="M205" i="38"/>
  <c r="N205" i="38"/>
  <c r="B205" i="38"/>
  <c r="C205" i="38"/>
  <c r="E205" i="38"/>
  <c r="F205" i="38"/>
  <c r="J205" i="38"/>
  <c r="G197" i="38"/>
  <c r="H197" i="38"/>
  <c r="I197" i="38"/>
  <c r="D197" i="38"/>
  <c r="L197" i="38"/>
  <c r="E197" i="38"/>
  <c r="F197" i="38"/>
  <c r="J197" i="38"/>
  <c r="K197" i="38"/>
  <c r="M197" i="38"/>
  <c r="N197" i="38"/>
  <c r="C197" i="38"/>
  <c r="B197" i="38"/>
  <c r="G189" i="38"/>
  <c r="H189" i="38"/>
  <c r="I189" i="38"/>
  <c r="D189" i="38"/>
  <c r="L189" i="38"/>
  <c r="M189" i="38"/>
  <c r="N189" i="38"/>
  <c r="B189" i="38"/>
  <c r="C189" i="38"/>
  <c r="E189" i="38"/>
  <c r="F189" i="38"/>
  <c r="J189" i="38"/>
  <c r="K189" i="38"/>
  <c r="E181" i="38"/>
  <c r="M181" i="38"/>
  <c r="F181" i="38"/>
  <c r="G181" i="38"/>
  <c r="H181" i="38"/>
  <c r="B181" i="38"/>
  <c r="K181" i="38"/>
  <c r="C181" i="38"/>
  <c r="D181" i="38"/>
  <c r="I181" i="38"/>
  <c r="J181" i="38"/>
  <c r="L181" i="38"/>
  <c r="N181" i="38"/>
  <c r="E173" i="38"/>
  <c r="M173" i="38"/>
  <c r="F173" i="38"/>
  <c r="N173" i="38"/>
  <c r="G173" i="38"/>
  <c r="L173" i="38"/>
  <c r="B173" i="38"/>
  <c r="C173" i="38"/>
  <c r="D173" i="38"/>
  <c r="I173" i="38"/>
  <c r="H173" i="38"/>
  <c r="J173" i="38"/>
  <c r="K173" i="38"/>
  <c r="E165" i="38"/>
  <c r="M165" i="38"/>
  <c r="F165" i="38"/>
  <c r="N165" i="38"/>
  <c r="G165" i="38"/>
  <c r="H165" i="38"/>
  <c r="B165" i="38"/>
  <c r="C165" i="38"/>
  <c r="D165" i="38"/>
  <c r="I165" i="38"/>
  <c r="K165" i="38"/>
  <c r="J165" i="38"/>
  <c r="L165" i="38"/>
  <c r="E157" i="38"/>
  <c r="M157" i="38"/>
  <c r="F157" i="38"/>
  <c r="N157" i="38"/>
  <c r="G157" i="38"/>
  <c r="H157" i="38"/>
  <c r="I157" i="38"/>
  <c r="B157" i="38"/>
  <c r="J157" i="38"/>
  <c r="D157" i="38"/>
  <c r="C157" i="38"/>
  <c r="K157" i="38"/>
  <c r="L157" i="38"/>
  <c r="E149" i="38"/>
  <c r="M149" i="38"/>
  <c r="F149" i="38"/>
  <c r="N149" i="38"/>
  <c r="G149" i="38"/>
  <c r="H149" i="38"/>
  <c r="I149" i="38"/>
  <c r="B149" i="38"/>
  <c r="J149" i="38"/>
  <c r="C149" i="38"/>
  <c r="K149" i="38"/>
  <c r="L149" i="38"/>
  <c r="D149" i="38"/>
  <c r="E141" i="38"/>
  <c r="M141" i="38"/>
  <c r="F141" i="38"/>
  <c r="N141" i="38"/>
  <c r="G141" i="38"/>
  <c r="H141" i="38"/>
  <c r="I141" i="38"/>
  <c r="B141" i="38"/>
  <c r="J141" i="38"/>
  <c r="C141" i="38"/>
  <c r="K141" i="38"/>
  <c r="D141" i="38"/>
  <c r="L141" i="38"/>
  <c r="B133" i="38"/>
  <c r="J133" i="38"/>
  <c r="C133" i="38"/>
  <c r="D133" i="38"/>
  <c r="L133" i="38"/>
  <c r="F133" i="38"/>
  <c r="N133" i="38"/>
  <c r="H133" i="38"/>
  <c r="I133" i="38"/>
  <c r="K133" i="38"/>
  <c r="M133" i="38"/>
  <c r="E133" i="38"/>
  <c r="G133" i="38"/>
  <c r="B125" i="38"/>
  <c r="J125" i="38"/>
  <c r="C125" i="38"/>
  <c r="K125" i="38"/>
  <c r="D125" i="38"/>
  <c r="L125" i="38"/>
  <c r="E125" i="38"/>
  <c r="M125" i="38"/>
  <c r="F125" i="38"/>
  <c r="N125" i="38"/>
  <c r="G125" i="38"/>
  <c r="H125" i="38"/>
  <c r="I125" i="38"/>
  <c r="B117" i="38"/>
  <c r="J117" i="38"/>
  <c r="C117" i="38"/>
  <c r="K117" i="38"/>
  <c r="D117" i="38"/>
  <c r="L117" i="38"/>
  <c r="E117" i="38"/>
  <c r="M117" i="38"/>
  <c r="F117" i="38"/>
  <c r="N117" i="38"/>
  <c r="G117" i="38"/>
  <c r="I117" i="38"/>
  <c r="H117" i="38"/>
  <c r="B109" i="38"/>
  <c r="J109" i="38"/>
  <c r="C109" i="38"/>
  <c r="K109" i="38"/>
  <c r="D109" i="38"/>
  <c r="L109" i="38"/>
  <c r="E109" i="38"/>
  <c r="M109" i="38"/>
  <c r="F109" i="38"/>
  <c r="N109" i="38"/>
  <c r="G109" i="38"/>
  <c r="I109" i="38"/>
  <c r="H109" i="38"/>
  <c r="B101" i="38"/>
  <c r="J101" i="38"/>
  <c r="C101" i="38"/>
  <c r="K101" i="38"/>
  <c r="D101" i="38"/>
  <c r="L101" i="38"/>
  <c r="E101" i="38"/>
  <c r="M101" i="38"/>
  <c r="F101" i="38"/>
  <c r="N101" i="38"/>
  <c r="G101" i="38"/>
  <c r="I101" i="38"/>
  <c r="H101" i="38"/>
  <c r="B93" i="38"/>
  <c r="J93" i="38"/>
  <c r="I93" i="38"/>
  <c r="K93" i="38"/>
  <c r="C93" i="38"/>
  <c r="L93" i="38"/>
  <c r="D93" i="38"/>
  <c r="M93" i="38"/>
  <c r="E93" i="38"/>
  <c r="N93" i="38"/>
  <c r="F93" i="38"/>
  <c r="H93" i="38"/>
  <c r="G93" i="38"/>
  <c r="B85" i="38"/>
  <c r="J85" i="38"/>
  <c r="C85" i="38"/>
  <c r="K85" i="38"/>
  <c r="D85" i="38"/>
  <c r="L85" i="38"/>
  <c r="E85" i="38"/>
  <c r="M85" i="38"/>
  <c r="F85" i="38"/>
  <c r="N85" i="38"/>
  <c r="G85" i="38"/>
  <c r="I85" i="38"/>
  <c r="H85" i="38"/>
  <c r="B77" i="38"/>
  <c r="J77" i="38"/>
  <c r="C77" i="38"/>
  <c r="K77" i="38"/>
  <c r="D77" i="38"/>
  <c r="L77" i="38"/>
  <c r="E77" i="38"/>
  <c r="M77" i="38"/>
  <c r="F77" i="38"/>
  <c r="N77" i="38"/>
  <c r="G77" i="38"/>
  <c r="I77" i="38"/>
  <c r="H77" i="38"/>
  <c r="B69" i="38"/>
  <c r="J69" i="38"/>
  <c r="C69" i="38"/>
  <c r="K69" i="38"/>
  <c r="D69" i="38"/>
  <c r="L69" i="38"/>
  <c r="E69" i="38"/>
  <c r="M69" i="38"/>
  <c r="F69" i="38"/>
  <c r="N69" i="38"/>
  <c r="G69" i="38"/>
  <c r="I69" i="38"/>
  <c r="H69" i="38"/>
  <c r="B61" i="38"/>
  <c r="J61" i="38"/>
  <c r="C61" i="38"/>
  <c r="K61" i="38"/>
  <c r="D61" i="38"/>
  <c r="L61" i="38"/>
  <c r="E61" i="38"/>
  <c r="M61" i="38"/>
  <c r="F61" i="38"/>
  <c r="N61" i="38"/>
  <c r="G61" i="38"/>
  <c r="I61" i="38"/>
  <c r="H61" i="38"/>
  <c r="H53" i="38"/>
  <c r="G53" i="38"/>
  <c r="I53" i="38"/>
  <c r="J53" i="38"/>
  <c r="B53" i="38"/>
  <c r="K53" i="38"/>
  <c r="C53" i="38"/>
  <c r="L53" i="38"/>
  <c r="D53" i="38"/>
  <c r="M53" i="38"/>
  <c r="F53" i="38"/>
  <c r="N53" i="38"/>
  <c r="E53" i="38"/>
  <c r="H45" i="38"/>
  <c r="B45" i="38"/>
  <c r="J45" i="38"/>
  <c r="C45" i="38"/>
  <c r="K45" i="38"/>
  <c r="D45" i="38"/>
  <c r="L45" i="38"/>
  <c r="E45" i="38"/>
  <c r="M45" i="38"/>
  <c r="F45" i="38"/>
  <c r="G45" i="38"/>
  <c r="I45" i="38"/>
  <c r="N45" i="38"/>
  <c r="H37" i="38"/>
  <c r="B37" i="38"/>
  <c r="J37" i="38"/>
  <c r="C37" i="38"/>
  <c r="K37" i="38"/>
  <c r="D37" i="38"/>
  <c r="L37" i="38"/>
  <c r="E37" i="38"/>
  <c r="M37" i="38"/>
  <c r="G37" i="38"/>
  <c r="I37" i="38"/>
  <c r="N37" i="38"/>
  <c r="F37" i="38"/>
  <c r="H29" i="38"/>
  <c r="B29" i="38"/>
  <c r="J29" i="38"/>
  <c r="C29" i="38"/>
  <c r="K29" i="38"/>
  <c r="D29" i="38"/>
  <c r="L29" i="38"/>
  <c r="E29" i="38"/>
  <c r="M29" i="38"/>
  <c r="G29" i="38"/>
  <c r="F29" i="38"/>
  <c r="N29" i="38"/>
  <c r="I29" i="38"/>
  <c r="H21" i="38"/>
  <c r="B21" i="38"/>
  <c r="J21" i="38"/>
  <c r="C21" i="38"/>
  <c r="K21" i="38"/>
  <c r="D21" i="38"/>
  <c r="L21" i="38"/>
  <c r="E21" i="38"/>
  <c r="M21" i="38"/>
  <c r="G21" i="38"/>
  <c r="F21" i="38"/>
  <c r="I21" i="38"/>
  <c r="N21" i="38"/>
  <c r="H13" i="38"/>
  <c r="B13" i="38"/>
  <c r="J13" i="38"/>
  <c r="C13" i="38"/>
  <c r="K13" i="38"/>
  <c r="D13" i="38"/>
  <c r="L13" i="38"/>
  <c r="E13" i="38"/>
  <c r="M13" i="38"/>
  <c r="G13" i="38"/>
  <c r="F13" i="38"/>
  <c r="I13" i="38"/>
  <c r="N13" i="38"/>
  <c r="H5" i="38"/>
  <c r="B5" i="38"/>
  <c r="J5" i="38"/>
  <c r="C5" i="38"/>
  <c r="K5" i="38"/>
  <c r="D5" i="38"/>
  <c r="L5" i="38"/>
  <c r="E5" i="38"/>
  <c r="M5" i="38"/>
  <c r="G5" i="38"/>
  <c r="I5" i="38"/>
  <c r="N5" i="38"/>
  <c r="F5" i="38"/>
  <c r="G2" i="38"/>
  <c r="N440" i="38"/>
  <c r="F440" i="38"/>
  <c r="K439" i="38"/>
  <c r="C439" i="38"/>
  <c r="H438" i="38"/>
  <c r="M437" i="38"/>
  <c r="E437" i="38"/>
  <c r="J436" i="38"/>
  <c r="B436" i="38"/>
  <c r="G435" i="38"/>
  <c r="L434" i="38"/>
  <c r="D434" i="38"/>
  <c r="I433" i="38"/>
  <c r="N432" i="38"/>
  <c r="F432" i="38"/>
  <c r="K431" i="38"/>
  <c r="C431" i="38"/>
  <c r="H430" i="38"/>
  <c r="M429" i="38"/>
  <c r="E429" i="38"/>
  <c r="J428" i="38"/>
  <c r="B428" i="38"/>
  <c r="G427" i="38"/>
  <c r="L426" i="38"/>
  <c r="D426" i="38"/>
  <c r="I425" i="38"/>
  <c r="N424" i="38"/>
  <c r="F424" i="38"/>
  <c r="K423" i="38"/>
  <c r="C423" i="38"/>
  <c r="H422" i="38"/>
  <c r="M421" i="38"/>
  <c r="E421" i="38"/>
  <c r="J420" i="38"/>
  <c r="B420" i="38"/>
  <c r="G419" i="38"/>
  <c r="L418" i="38"/>
  <c r="D418" i="38"/>
  <c r="I417" i="38"/>
  <c r="N416" i="38"/>
  <c r="F416" i="38"/>
  <c r="K415" i="38"/>
  <c r="C415" i="38"/>
  <c r="H414" i="38"/>
  <c r="M413" i="38"/>
  <c r="E413" i="38"/>
  <c r="J412" i="38"/>
  <c r="B412" i="38"/>
  <c r="G411" i="38"/>
  <c r="L410" i="38"/>
  <c r="D410" i="38"/>
  <c r="I409" i="38"/>
  <c r="N408" i="38"/>
  <c r="F408" i="38"/>
  <c r="K407" i="38"/>
  <c r="C407" i="38"/>
  <c r="H406" i="38"/>
  <c r="M405" i="38"/>
  <c r="E405" i="38"/>
  <c r="J404" i="38"/>
  <c r="B404" i="38"/>
  <c r="G403" i="38"/>
  <c r="L402" i="38"/>
  <c r="D402" i="38"/>
  <c r="I401" i="38"/>
  <c r="N400" i="38"/>
  <c r="F400" i="38"/>
  <c r="K399" i="38"/>
  <c r="C399" i="38"/>
  <c r="H398" i="38"/>
  <c r="M397" i="38"/>
  <c r="E397" i="38"/>
  <c r="J396" i="38"/>
  <c r="B396" i="38"/>
  <c r="G395" i="38"/>
  <c r="L394" i="38"/>
  <c r="D394" i="38"/>
  <c r="I393" i="38"/>
  <c r="N392" i="38"/>
  <c r="F392" i="38"/>
  <c r="K391" i="38"/>
  <c r="C391" i="38"/>
  <c r="H390" i="38"/>
  <c r="M389" i="38"/>
  <c r="E389" i="38"/>
  <c r="J388" i="38"/>
  <c r="B388" i="38"/>
  <c r="G387" i="38"/>
  <c r="L386" i="38"/>
  <c r="D386" i="38"/>
  <c r="I385" i="38"/>
  <c r="N384" i="38"/>
  <c r="F384" i="38"/>
  <c r="K383" i="38"/>
  <c r="C383" i="38"/>
  <c r="H382" i="38"/>
  <c r="M381" i="38"/>
  <c r="E381" i="38"/>
  <c r="J380" i="38"/>
  <c r="B380" i="38"/>
  <c r="G379" i="38"/>
  <c r="L378" i="38"/>
  <c r="D378" i="38"/>
  <c r="G377" i="38"/>
  <c r="J376" i="38"/>
  <c r="M375" i="38"/>
  <c r="C375" i="38"/>
  <c r="D374" i="38"/>
  <c r="G373" i="38"/>
  <c r="G371" i="38"/>
  <c r="N368" i="38"/>
  <c r="K367" i="38"/>
  <c r="D366" i="38"/>
  <c r="E361" i="38"/>
  <c r="H359" i="38"/>
  <c r="C358" i="38"/>
  <c r="I354" i="38"/>
  <c r="D353" i="38"/>
  <c r="G351" i="38"/>
  <c r="E345" i="38"/>
  <c r="G335" i="38"/>
  <c r="I325" i="38"/>
  <c r="J320" i="38"/>
  <c r="K315" i="38"/>
  <c r="L310" i="38"/>
  <c r="L304" i="38"/>
  <c r="L296" i="38"/>
  <c r="N286" i="38"/>
  <c r="E262" i="38"/>
  <c r="E249" i="38"/>
  <c r="B217" i="38"/>
  <c r="D328" i="38"/>
  <c r="L328" i="38"/>
  <c r="E328" i="38"/>
  <c r="M328" i="38"/>
  <c r="F328" i="38"/>
  <c r="N328" i="38"/>
  <c r="G328" i="38"/>
  <c r="H328" i="38"/>
  <c r="I328" i="38"/>
  <c r="C328" i="38"/>
  <c r="K328" i="38"/>
  <c r="E280" i="38"/>
  <c r="M280" i="38"/>
  <c r="G280" i="38"/>
  <c r="H280" i="38"/>
  <c r="I280" i="38"/>
  <c r="D280" i="38"/>
  <c r="L280" i="38"/>
  <c r="K280" i="38"/>
  <c r="N280" i="38"/>
  <c r="B280" i="38"/>
  <c r="C280" i="38"/>
  <c r="J280" i="38"/>
  <c r="H208" i="38"/>
  <c r="I208" i="38"/>
  <c r="B208" i="38"/>
  <c r="J208" i="38"/>
  <c r="E208" i="38"/>
  <c r="M208" i="38"/>
  <c r="F208" i="38"/>
  <c r="G208" i="38"/>
  <c r="K208" i="38"/>
  <c r="L208" i="38"/>
  <c r="N208" i="38"/>
  <c r="C208" i="38"/>
  <c r="D208" i="38"/>
  <c r="F152" i="38"/>
  <c r="N152" i="38"/>
  <c r="G152" i="38"/>
  <c r="H152" i="38"/>
  <c r="I152" i="38"/>
  <c r="B152" i="38"/>
  <c r="J152" i="38"/>
  <c r="C152" i="38"/>
  <c r="K152" i="38"/>
  <c r="E152" i="38"/>
  <c r="M152" i="38"/>
  <c r="D152" i="38"/>
  <c r="L152" i="38"/>
  <c r="C96" i="38"/>
  <c r="K96" i="38"/>
  <c r="D96" i="38"/>
  <c r="L96" i="38"/>
  <c r="E96" i="38"/>
  <c r="M96" i="38"/>
  <c r="F96" i="38"/>
  <c r="N96" i="38"/>
  <c r="G96" i="38"/>
  <c r="H96" i="38"/>
  <c r="B96" i="38"/>
  <c r="J96" i="38"/>
  <c r="I96" i="38"/>
  <c r="I416" i="38"/>
  <c r="I392" i="38"/>
  <c r="F280" i="38"/>
  <c r="C365" i="38"/>
  <c r="K365" i="38"/>
  <c r="D365" i="38"/>
  <c r="L365" i="38"/>
  <c r="E365" i="38"/>
  <c r="M365" i="38"/>
  <c r="F365" i="38"/>
  <c r="N365" i="38"/>
  <c r="G365" i="38"/>
  <c r="C349" i="38"/>
  <c r="K349" i="38"/>
  <c r="D349" i="38"/>
  <c r="L349" i="38"/>
  <c r="E349" i="38"/>
  <c r="M349" i="38"/>
  <c r="F349" i="38"/>
  <c r="N349" i="38"/>
  <c r="G349" i="38"/>
  <c r="H349" i="38"/>
  <c r="B349" i="38"/>
  <c r="C333" i="38"/>
  <c r="K333" i="38"/>
  <c r="D333" i="38"/>
  <c r="L333" i="38"/>
  <c r="E333" i="38"/>
  <c r="M333" i="38"/>
  <c r="F333" i="38"/>
  <c r="N333" i="38"/>
  <c r="G333" i="38"/>
  <c r="H333" i="38"/>
  <c r="B333" i="38"/>
  <c r="J333" i="38"/>
  <c r="D301" i="38"/>
  <c r="L301" i="38"/>
  <c r="F301" i="38"/>
  <c r="N301" i="38"/>
  <c r="G301" i="38"/>
  <c r="C301" i="38"/>
  <c r="E301" i="38"/>
  <c r="H301" i="38"/>
  <c r="I301" i="38"/>
  <c r="J301" i="38"/>
  <c r="K301" i="38"/>
  <c r="B301" i="38"/>
  <c r="H372" i="38"/>
  <c r="I372" i="38"/>
  <c r="C372" i="38"/>
  <c r="D372" i="38"/>
  <c r="H364" i="38"/>
  <c r="I364" i="38"/>
  <c r="B364" i="38"/>
  <c r="J364" i="38"/>
  <c r="C364" i="38"/>
  <c r="K364" i="38"/>
  <c r="D364" i="38"/>
  <c r="L364" i="38"/>
  <c r="H356" i="38"/>
  <c r="I356" i="38"/>
  <c r="B356" i="38"/>
  <c r="J356" i="38"/>
  <c r="C356" i="38"/>
  <c r="K356" i="38"/>
  <c r="D356" i="38"/>
  <c r="L356" i="38"/>
  <c r="H348" i="38"/>
  <c r="I348" i="38"/>
  <c r="B348" i="38"/>
  <c r="J348" i="38"/>
  <c r="C348" i="38"/>
  <c r="K348" i="38"/>
  <c r="D348" i="38"/>
  <c r="L348" i="38"/>
  <c r="E348" i="38"/>
  <c r="M348" i="38"/>
  <c r="G348" i="38"/>
  <c r="H340" i="38"/>
  <c r="I340" i="38"/>
  <c r="B340" i="38"/>
  <c r="J340" i="38"/>
  <c r="C340" i="38"/>
  <c r="K340" i="38"/>
  <c r="D340" i="38"/>
  <c r="L340" i="38"/>
  <c r="E340" i="38"/>
  <c r="M340" i="38"/>
  <c r="G340" i="38"/>
  <c r="H332" i="38"/>
  <c r="I332" i="38"/>
  <c r="B332" i="38"/>
  <c r="J332" i="38"/>
  <c r="C332" i="38"/>
  <c r="K332" i="38"/>
  <c r="D332" i="38"/>
  <c r="L332" i="38"/>
  <c r="E332" i="38"/>
  <c r="M332" i="38"/>
  <c r="G332" i="38"/>
  <c r="H324" i="38"/>
  <c r="I324" i="38"/>
  <c r="B324" i="38"/>
  <c r="J324" i="38"/>
  <c r="C324" i="38"/>
  <c r="K324" i="38"/>
  <c r="D324" i="38"/>
  <c r="L324" i="38"/>
  <c r="E324" i="38"/>
  <c r="M324" i="38"/>
  <c r="G324" i="38"/>
  <c r="H316" i="38"/>
  <c r="I316" i="38"/>
  <c r="B316" i="38"/>
  <c r="J316" i="38"/>
  <c r="C316" i="38"/>
  <c r="K316" i="38"/>
  <c r="D316" i="38"/>
  <c r="L316" i="38"/>
  <c r="E316" i="38"/>
  <c r="M316" i="38"/>
  <c r="G316" i="38"/>
  <c r="C308" i="38"/>
  <c r="K308" i="38"/>
  <c r="G308" i="38"/>
  <c r="H308" i="38"/>
  <c r="I308" i="38"/>
  <c r="J308" i="38"/>
  <c r="B308" i="38"/>
  <c r="L308" i="38"/>
  <c r="D308" i="38"/>
  <c r="M308" i="38"/>
  <c r="F308" i="38"/>
  <c r="I300" i="38"/>
  <c r="C300" i="38"/>
  <c r="K300" i="38"/>
  <c r="D300" i="38"/>
  <c r="L300" i="38"/>
  <c r="E300" i="38"/>
  <c r="F300" i="38"/>
  <c r="G300" i="38"/>
  <c r="H300" i="38"/>
  <c r="J300" i="38"/>
  <c r="M300" i="38"/>
  <c r="B300" i="38"/>
  <c r="I292" i="38"/>
  <c r="C292" i="38"/>
  <c r="K292" i="38"/>
  <c r="D292" i="38"/>
  <c r="L292" i="38"/>
  <c r="E292" i="38"/>
  <c r="M292" i="38"/>
  <c r="F292" i="38"/>
  <c r="G292" i="38"/>
  <c r="H292" i="38"/>
  <c r="J292" i="38"/>
  <c r="N292" i="38"/>
  <c r="B292" i="38"/>
  <c r="I284" i="38"/>
  <c r="C284" i="38"/>
  <c r="K284" i="38"/>
  <c r="D284" i="38"/>
  <c r="L284" i="38"/>
  <c r="E284" i="38"/>
  <c r="M284" i="38"/>
  <c r="N284" i="38"/>
  <c r="B284" i="38"/>
  <c r="F284" i="38"/>
  <c r="G284" i="38"/>
  <c r="J284" i="38"/>
  <c r="I276" i="38"/>
  <c r="C276" i="38"/>
  <c r="K276" i="38"/>
  <c r="D276" i="38"/>
  <c r="L276" i="38"/>
  <c r="E276" i="38"/>
  <c r="M276" i="38"/>
  <c r="H276" i="38"/>
  <c r="B276" i="38"/>
  <c r="F276" i="38"/>
  <c r="G276" i="38"/>
  <c r="J276" i="38"/>
  <c r="N276" i="38"/>
  <c r="I268" i="38"/>
  <c r="C268" i="38"/>
  <c r="K268" i="38"/>
  <c r="D268" i="38"/>
  <c r="L268" i="38"/>
  <c r="E268" i="38"/>
  <c r="M268" i="38"/>
  <c r="H268" i="38"/>
  <c r="B268" i="38"/>
  <c r="F268" i="38"/>
  <c r="G268" i="38"/>
  <c r="J268" i="38"/>
  <c r="I260" i="38"/>
  <c r="C260" i="38"/>
  <c r="K260" i="38"/>
  <c r="D260" i="38"/>
  <c r="L260" i="38"/>
  <c r="E260" i="38"/>
  <c r="M260" i="38"/>
  <c r="H260" i="38"/>
  <c r="B260" i="38"/>
  <c r="F260" i="38"/>
  <c r="G260" i="38"/>
  <c r="N260" i="38"/>
  <c r="I252" i="38"/>
  <c r="C252" i="38"/>
  <c r="K252" i="38"/>
  <c r="D252" i="38"/>
  <c r="L252" i="38"/>
  <c r="E252" i="38"/>
  <c r="M252" i="38"/>
  <c r="H252" i="38"/>
  <c r="N252" i="38"/>
  <c r="B252" i="38"/>
  <c r="F252" i="38"/>
  <c r="J252" i="38"/>
  <c r="E244" i="38"/>
  <c r="M244" i="38"/>
  <c r="F244" i="38"/>
  <c r="N244" i="38"/>
  <c r="B244" i="38"/>
  <c r="L244" i="38"/>
  <c r="D244" i="38"/>
  <c r="G244" i="38"/>
  <c r="H244" i="38"/>
  <c r="K244" i="38"/>
  <c r="C244" i="38"/>
  <c r="I244" i="38"/>
  <c r="J244" i="38"/>
  <c r="E236" i="38"/>
  <c r="M236" i="38"/>
  <c r="F236" i="38"/>
  <c r="N236" i="38"/>
  <c r="G236" i="38"/>
  <c r="H236" i="38"/>
  <c r="I236" i="38"/>
  <c r="D236" i="38"/>
  <c r="K236" i="38"/>
  <c r="L236" i="38"/>
  <c r="C236" i="38"/>
  <c r="B236" i="38"/>
  <c r="J236" i="38"/>
  <c r="E228" i="38"/>
  <c r="M228" i="38"/>
  <c r="F228" i="38"/>
  <c r="N228" i="38"/>
  <c r="G228" i="38"/>
  <c r="H228" i="38"/>
  <c r="I228" i="38"/>
  <c r="B228" i="38"/>
  <c r="J228" i="38"/>
  <c r="C228" i="38"/>
  <c r="L228" i="38"/>
  <c r="D228" i="38"/>
  <c r="K228" i="38"/>
  <c r="E220" i="38"/>
  <c r="M220" i="38"/>
  <c r="F220" i="38"/>
  <c r="N220" i="38"/>
  <c r="G220" i="38"/>
  <c r="H220" i="38"/>
  <c r="I220" i="38"/>
  <c r="B220" i="38"/>
  <c r="J220" i="38"/>
  <c r="C220" i="38"/>
  <c r="D220" i="38"/>
  <c r="K220" i="38"/>
  <c r="L220" i="38"/>
  <c r="D212" i="38"/>
  <c r="L212" i="38"/>
  <c r="E212" i="38"/>
  <c r="M212" i="38"/>
  <c r="F212" i="38"/>
  <c r="N212" i="38"/>
  <c r="I212" i="38"/>
  <c r="B212" i="38"/>
  <c r="C212" i="38"/>
  <c r="G212" i="38"/>
  <c r="H212" i="38"/>
  <c r="J212" i="38"/>
  <c r="K212" i="38"/>
  <c r="D204" i="38"/>
  <c r="L204" i="38"/>
  <c r="E204" i="38"/>
  <c r="M204" i="38"/>
  <c r="F204" i="38"/>
  <c r="N204" i="38"/>
  <c r="I204" i="38"/>
  <c r="J204" i="38"/>
  <c r="K204" i="38"/>
  <c r="B204" i="38"/>
  <c r="C204" i="38"/>
  <c r="G204" i="38"/>
  <c r="H204" i="38"/>
  <c r="D196" i="38"/>
  <c r="L196" i="38"/>
  <c r="E196" i="38"/>
  <c r="M196" i="38"/>
  <c r="F196" i="38"/>
  <c r="N196" i="38"/>
  <c r="I196" i="38"/>
  <c r="B196" i="38"/>
  <c r="C196" i="38"/>
  <c r="G196" i="38"/>
  <c r="H196" i="38"/>
  <c r="J196" i="38"/>
  <c r="K196" i="38"/>
  <c r="D188" i="38"/>
  <c r="L188" i="38"/>
  <c r="E188" i="38"/>
  <c r="M188" i="38"/>
  <c r="F188" i="38"/>
  <c r="N188" i="38"/>
  <c r="I188" i="38"/>
  <c r="J188" i="38"/>
  <c r="K188" i="38"/>
  <c r="B188" i="38"/>
  <c r="C188" i="38"/>
  <c r="G188" i="38"/>
  <c r="H188" i="38"/>
  <c r="B180" i="38"/>
  <c r="J180" i="38"/>
  <c r="I180" i="38"/>
  <c r="K180" i="38"/>
  <c r="C180" i="38"/>
  <c r="L180" i="38"/>
  <c r="D180" i="38"/>
  <c r="F180" i="38"/>
  <c r="E180" i="38"/>
  <c r="G180" i="38"/>
  <c r="H180" i="38"/>
  <c r="M180" i="38"/>
  <c r="N180" i="38"/>
  <c r="B172" i="38"/>
  <c r="J172" i="38"/>
  <c r="C172" i="38"/>
  <c r="K172" i="38"/>
  <c r="D172" i="38"/>
  <c r="L172" i="38"/>
  <c r="N172" i="38"/>
  <c r="E172" i="38"/>
  <c r="F172" i="38"/>
  <c r="H172" i="38"/>
  <c r="G172" i="38"/>
  <c r="I172" i="38"/>
  <c r="M172" i="38"/>
  <c r="B164" i="38"/>
  <c r="J164" i="38"/>
  <c r="C164" i="38"/>
  <c r="K164" i="38"/>
  <c r="D164" i="38"/>
  <c r="L164" i="38"/>
  <c r="E164" i="38"/>
  <c r="M164" i="38"/>
  <c r="F164" i="38"/>
  <c r="H164" i="38"/>
  <c r="G164" i="38"/>
  <c r="I164" i="38"/>
  <c r="N164" i="38"/>
  <c r="B156" i="38"/>
  <c r="J156" i="38"/>
  <c r="C156" i="38"/>
  <c r="K156" i="38"/>
  <c r="D156" i="38"/>
  <c r="L156" i="38"/>
  <c r="E156" i="38"/>
  <c r="M156" i="38"/>
  <c r="F156" i="38"/>
  <c r="N156" i="38"/>
  <c r="G156" i="38"/>
  <c r="H156" i="38"/>
  <c r="I156" i="38"/>
  <c r="B148" i="38"/>
  <c r="J148" i="38"/>
  <c r="C148" i="38"/>
  <c r="K148" i="38"/>
  <c r="D148" i="38"/>
  <c r="L148" i="38"/>
  <c r="E148" i="38"/>
  <c r="M148" i="38"/>
  <c r="F148" i="38"/>
  <c r="N148" i="38"/>
  <c r="G148" i="38"/>
  <c r="H148" i="38"/>
  <c r="I148" i="38"/>
  <c r="B140" i="38"/>
  <c r="J140" i="38"/>
  <c r="C140" i="38"/>
  <c r="K140" i="38"/>
  <c r="D140" i="38"/>
  <c r="L140" i="38"/>
  <c r="E140" i="38"/>
  <c r="M140" i="38"/>
  <c r="F140" i="38"/>
  <c r="N140" i="38"/>
  <c r="G140" i="38"/>
  <c r="H140" i="38"/>
  <c r="I140" i="38"/>
  <c r="G132" i="38"/>
  <c r="H132" i="38"/>
  <c r="I132" i="38"/>
  <c r="C132" i="38"/>
  <c r="K132" i="38"/>
  <c r="E132" i="38"/>
  <c r="F132" i="38"/>
  <c r="J132" i="38"/>
  <c r="L132" i="38"/>
  <c r="M132" i="38"/>
  <c r="N132" i="38"/>
  <c r="B132" i="38"/>
  <c r="D132" i="38"/>
  <c r="G124" i="38"/>
  <c r="H124" i="38"/>
  <c r="I124" i="38"/>
  <c r="B124" i="38"/>
  <c r="J124" i="38"/>
  <c r="C124" i="38"/>
  <c r="K124" i="38"/>
  <c r="F124" i="38"/>
  <c r="D124" i="38"/>
  <c r="E124" i="38"/>
  <c r="L124" i="38"/>
  <c r="M124" i="38"/>
  <c r="N124" i="38"/>
  <c r="G116" i="38"/>
  <c r="H116" i="38"/>
  <c r="I116" i="38"/>
  <c r="B116" i="38"/>
  <c r="J116" i="38"/>
  <c r="C116" i="38"/>
  <c r="K116" i="38"/>
  <c r="D116" i="38"/>
  <c r="L116" i="38"/>
  <c r="F116" i="38"/>
  <c r="N116" i="38"/>
  <c r="E116" i="38"/>
  <c r="M116" i="38"/>
  <c r="G108" i="38"/>
  <c r="H108" i="38"/>
  <c r="I108" i="38"/>
  <c r="B108" i="38"/>
  <c r="J108" i="38"/>
  <c r="C108" i="38"/>
  <c r="K108" i="38"/>
  <c r="D108" i="38"/>
  <c r="L108" i="38"/>
  <c r="F108" i="38"/>
  <c r="N108" i="38"/>
  <c r="E108" i="38"/>
  <c r="M108" i="38"/>
  <c r="G100" i="38"/>
  <c r="H100" i="38"/>
  <c r="I100" i="38"/>
  <c r="B100" i="38"/>
  <c r="J100" i="38"/>
  <c r="C100" i="38"/>
  <c r="K100" i="38"/>
  <c r="D100" i="38"/>
  <c r="L100" i="38"/>
  <c r="F100" i="38"/>
  <c r="N100" i="38"/>
  <c r="E100" i="38"/>
  <c r="M100" i="38"/>
  <c r="G92" i="38"/>
  <c r="D92" i="38"/>
  <c r="M92" i="38"/>
  <c r="E92" i="38"/>
  <c r="N92" i="38"/>
  <c r="F92" i="38"/>
  <c r="H92" i="38"/>
  <c r="I92" i="38"/>
  <c r="J92" i="38"/>
  <c r="C92" i="38"/>
  <c r="L92" i="38"/>
  <c r="B92" i="38"/>
  <c r="K92" i="38"/>
  <c r="G84" i="38"/>
  <c r="H84" i="38"/>
  <c r="I84" i="38"/>
  <c r="B84" i="38"/>
  <c r="J84" i="38"/>
  <c r="C84" i="38"/>
  <c r="K84" i="38"/>
  <c r="D84" i="38"/>
  <c r="L84" i="38"/>
  <c r="E84" i="38"/>
  <c r="F84" i="38"/>
  <c r="M84" i="38"/>
  <c r="N84" i="38"/>
  <c r="G76" i="38"/>
  <c r="H76" i="38"/>
  <c r="I76" i="38"/>
  <c r="B76" i="38"/>
  <c r="J76" i="38"/>
  <c r="C76" i="38"/>
  <c r="K76" i="38"/>
  <c r="D76" i="38"/>
  <c r="L76" i="38"/>
  <c r="F76" i="38"/>
  <c r="N76" i="38"/>
  <c r="E76" i="38"/>
  <c r="M76" i="38"/>
  <c r="G68" i="38"/>
  <c r="H68" i="38"/>
  <c r="I68" i="38"/>
  <c r="B68" i="38"/>
  <c r="J68" i="38"/>
  <c r="C68" i="38"/>
  <c r="K68" i="38"/>
  <c r="D68" i="38"/>
  <c r="L68" i="38"/>
  <c r="F68" i="38"/>
  <c r="N68" i="38"/>
  <c r="M68" i="38"/>
  <c r="E68" i="38"/>
  <c r="G60" i="38"/>
  <c r="H60" i="38"/>
  <c r="I60" i="38"/>
  <c r="B60" i="38"/>
  <c r="J60" i="38"/>
  <c r="C60" i="38"/>
  <c r="K60" i="38"/>
  <c r="D60" i="38"/>
  <c r="L60" i="38"/>
  <c r="F60" i="38"/>
  <c r="N60" i="38"/>
  <c r="E60" i="38"/>
  <c r="M60" i="38"/>
  <c r="E52" i="38"/>
  <c r="M52" i="38"/>
  <c r="B52" i="38"/>
  <c r="J52" i="38"/>
  <c r="K52" i="38"/>
  <c r="L52" i="38"/>
  <c r="C52" i="38"/>
  <c r="N52" i="38"/>
  <c r="D52" i="38"/>
  <c r="F52" i="38"/>
  <c r="G52" i="38"/>
  <c r="I52" i="38"/>
  <c r="H52" i="38"/>
  <c r="E44" i="38"/>
  <c r="M44" i="38"/>
  <c r="G44" i="38"/>
  <c r="H44" i="38"/>
  <c r="I44" i="38"/>
  <c r="B44" i="38"/>
  <c r="J44" i="38"/>
  <c r="D44" i="38"/>
  <c r="L44" i="38"/>
  <c r="N44" i="38"/>
  <c r="C44" i="38"/>
  <c r="K44" i="38"/>
  <c r="F44" i="38"/>
  <c r="E36" i="38"/>
  <c r="M36" i="38"/>
  <c r="G36" i="38"/>
  <c r="H36" i="38"/>
  <c r="I36" i="38"/>
  <c r="B36" i="38"/>
  <c r="J36" i="38"/>
  <c r="D36" i="38"/>
  <c r="L36" i="38"/>
  <c r="C36" i="38"/>
  <c r="F36" i="38"/>
  <c r="K36" i="38"/>
  <c r="N36" i="38"/>
  <c r="E28" i="38"/>
  <c r="M28" i="38"/>
  <c r="G28" i="38"/>
  <c r="H28" i="38"/>
  <c r="I28" i="38"/>
  <c r="B28" i="38"/>
  <c r="J28" i="38"/>
  <c r="D28" i="38"/>
  <c r="L28" i="38"/>
  <c r="C28" i="38"/>
  <c r="F28" i="38"/>
  <c r="K28" i="38"/>
  <c r="N28" i="38"/>
  <c r="E20" i="38"/>
  <c r="M20" i="38"/>
  <c r="G20" i="38"/>
  <c r="H20" i="38"/>
  <c r="I20" i="38"/>
  <c r="B20" i="38"/>
  <c r="J20" i="38"/>
  <c r="D20" i="38"/>
  <c r="L20" i="38"/>
  <c r="F20" i="38"/>
  <c r="K20" i="38"/>
  <c r="N20" i="38"/>
  <c r="C20" i="38"/>
  <c r="E12" i="38"/>
  <c r="M12" i="38"/>
  <c r="G12" i="38"/>
  <c r="H12" i="38"/>
  <c r="I12" i="38"/>
  <c r="B12" i="38"/>
  <c r="J12" i="38"/>
  <c r="D12" i="38"/>
  <c r="L12" i="38"/>
  <c r="N12" i="38"/>
  <c r="C12" i="38"/>
  <c r="K12" i="38"/>
  <c r="F12" i="38"/>
  <c r="E4" i="38"/>
  <c r="M4" i="38"/>
  <c r="G4" i="38"/>
  <c r="H4" i="38"/>
  <c r="I4" i="38"/>
  <c r="B4" i="38"/>
  <c r="J4" i="38"/>
  <c r="D4" i="38"/>
  <c r="L4" i="38"/>
  <c r="C4" i="38"/>
  <c r="F4" i="38"/>
  <c r="K4" i="38"/>
  <c r="N4" i="38"/>
  <c r="H2" i="38"/>
  <c r="M440" i="38"/>
  <c r="E440" i="38"/>
  <c r="J439" i="38"/>
  <c r="B439" i="38"/>
  <c r="G438" i="38"/>
  <c r="L437" i="38"/>
  <c r="D437" i="38"/>
  <c r="I436" i="38"/>
  <c r="N435" i="38"/>
  <c r="F435" i="38"/>
  <c r="K434" i="38"/>
  <c r="C434" i="38"/>
  <c r="H433" i="38"/>
  <c r="M432" i="38"/>
  <c r="E432" i="38"/>
  <c r="J431" i="38"/>
  <c r="B431" i="38"/>
  <c r="G430" i="38"/>
  <c r="L429" i="38"/>
  <c r="D429" i="38"/>
  <c r="I428" i="38"/>
  <c r="N427" i="38"/>
  <c r="F427" i="38"/>
  <c r="K426" i="38"/>
  <c r="C426" i="38"/>
  <c r="H425" i="38"/>
  <c r="M424" i="38"/>
  <c r="E424" i="38"/>
  <c r="J423" i="38"/>
  <c r="B423" i="38"/>
  <c r="G422" i="38"/>
  <c r="L421" i="38"/>
  <c r="D421" i="38"/>
  <c r="I420" i="38"/>
  <c r="N419" i="38"/>
  <c r="F419" i="38"/>
  <c r="K418" i="38"/>
  <c r="C418" i="38"/>
  <c r="H417" i="38"/>
  <c r="M416" i="38"/>
  <c r="E416" i="38"/>
  <c r="J415" i="38"/>
  <c r="B415" i="38"/>
  <c r="G414" i="38"/>
  <c r="L413" i="38"/>
  <c r="D413" i="38"/>
  <c r="I412" i="38"/>
  <c r="N411" i="38"/>
  <c r="F411" i="38"/>
  <c r="K410" i="38"/>
  <c r="C410" i="38"/>
  <c r="H409" i="38"/>
  <c r="M408" i="38"/>
  <c r="E408" i="38"/>
  <c r="J407" i="38"/>
  <c r="B407" i="38"/>
  <c r="G406" i="38"/>
  <c r="L405" i="38"/>
  <c r="D405" i="38"/>
  <c r="I404" i="38"/>
  <c r="N403" i="38"/>
  <c r="F403" i="38"/>
  <c r="K402" i="38"/>
  <c r="C402" i="38"/>
  <c r="H401" i="38"/>
  <c r="M400" i="38"/>
  <c r="E400" i="38"/>
  <c r="J399" i="38"/>
  <c r="B399" i="38"/>
  <c r="G398" i="38"/>
  <c r="L397" i="38"/>
  <c r="D397" i="38"/>
  <c r="I396" i="38"/>
  <c r="N395" i="38"/>
  <c r="F395" i="38"/>
  <c r="K394" i="38"/>
  <c r="C394" i="38"/>
  <c r="H393" i="38"/>
  <c r="M392" i="38"/>
  <c r="E392" i="38"/>
  <c r="J391" i="38"/>
  <c r="B391" i="38"/>
  <c r="G390" i="38"/>
  <c r="L389" i="38"/>
  <c r="D389" i="38"/>
  <c r="I388" i="38"/>
  <c r="N387" i="38"/>
  <c r="F387" i="38"/>
  <c r="K386" i="38"/>
  <c r="C386" i="38"/>
  <c r="H385" i="38"/>
  <c r="M384" i="38"/>
  <c r="E384" i="38"/>
  <c r="J383" i="38"/>
  <c r="B383" i="38"/>
  <c r="G382" i="38"/>
  <c r="L381" i="38"/>
  <c r="D381" i="38"/>
  <c r="I380" i="38"/>
  <c r="N379" i="38"/>
  <c r="F379" i="38"/>
  <c r="K378" i="38"/>
  <c r="B378" i="38"/>
  <c r="F377" i="38"/>
  <c r="L375" i="38"/>
  <c r="M374" i="38"/>
  <c r="C374" i="38"/>
  <c r="F373" i="38"/>
  <c r="G372" i="38"/>
  <c r="N369" i="38"/>
  <c r="K368" i="38"/>
  <c r="H367" i="38"/>
  <c r="C366" i="38"/>
  <c r="F364" i="38"/>
  <c r="I362" i="38"/>
  <c r="D361" i="38"/>
  <c r="G359" i="38"/>
  <c r="J357" i="38"/>
  <c r="E356" i="38"/>
  <c r="H354" i="38"/>
  <c r="K352" i="38"/>
  <c r="F351" i="38"/>
  <c r="I349" i="38"/>
  <c r="L334" i="38"/>
  <c r="M329" i="38"/>
  <c r="N324" i="38"/>
  <c r="B320" i="38"/>
  <c r="D310" i="38"/>
  <c r="N303" i="38"/>
  <c r="I295" i="38"/>
  <c r="K285" i="38"/>
  <c r="M273" i="38"/>
  <c r="J260" i="38"/>
  <c r="H247" i="38"/>
  <c r="K205" i="38"/>
  <c r="D376" i="38"/>
  <c r="L376" i="38"/>
  <c r="E376" i="38"/>
  <c r="M376" i="38"/>
  <c r="D344" i="38"/>
  <c r="L344" i="38"/>
  <c r="E344" i="38"/>
  <c r="M344" i="38"/>
  <c r="F344" i="38"/>
  <c r="N344" i="38"/>
  <c r="G344" i="38"/>
  <c r="H344" i="38"/>
  <c r="I344" i="38"/>
  <c r="C344" i="38"/>
  <c r="K344" i="38"/>
  <c r="E288" i="38"/>
  <c r="M288" i="38"/>
  <c r="G288" i="38"/>
  <c r="H288" i="38"/>
  <c r="I288" i="38"/>
  <c r="J288" i="38"/>
  <c r="K288" i="38"/>
  <c r="L288" i="38"/>
  <c r="N288" i="38"/>
  <c r="B288" i="38"/>
  <c r="C288" i="38"/>
  <c r="F288" i="38"/>
  <c r="I240" i="38"/>
  <c r="B240" i="38"/>
  <c r="J240" i="38"/>
  <c r="C240" i="38"/>
  <c r="K240" i="38"/>
  <c r="D240" i="38"/>
  <c r="L240" i="38"/>
  <c r="E240" i="38"/>
  <c r="M240" i="38"/>
  <c r="F240" i="38"/>
  <c r="G240" i="38"/>
  <c r="H240" i="38"/>
  <c r="N240" i="38"/>
  <c r="H200" i="38"/>
  <c r="I200" i="38"/>
  <c r="B200" i="38"/>
  <c r="J200" i="38"/>
  <c r="E200" i="38"/>
  <c r="M200" i="38"/>
  <c r="N200" i="38"/>
  <c r="C200" i="38"/>
  <c r="D200" i="38"/>
  <c r="F200" i="38"/>
  <c r="G200" i="38"/>
  <c r="K200" i="38"/>
  <c r="L200" i="38"/>
  <c r="F168" i="38"/>
  <c r="N168" i="38"/>
  <c r="G168" i="38"/>
  <c r="H168" i="38"/>
  <c r="I168" i="38"/>
  <c r="K168" i="38"/>
  <c r="L168" i="38"/>
  <c r="M168" i="38"/>
  <c r="B168" i="38"/>
  <c r="D168" i="38"/>
  <c r="C168" i="38"/>
  <c r="E168" i="38"/>
  <c r="J168" i="38"/>
  <c r="F136" i="38"/>
  <c r="N136" i="38"/>
  <c r="G136" i="38"/>
  <c r="H136" i="38"/>
  <c r="I136" i="38"/>
  <c r="B136" i="38"/>
  <c r="J136" i="38"/>
  <c r="C136" i="38"/>
  <c r="K136" i="38"/>
  <c r="D136" i="38"/>
  <c r="L136" i="38"/>
  <c r="E136" i="38"/>
  <c r="M136" i="38"/>
  <c r="C112" i="38"/>
  <c r="K112" i="38"/>
  <c r="D112" i="38"/>
  <c r="L112" i="38"/>
  <c r="E112" i="38"/>
  <c r="M112" i="38"/>
  <c r="F112" i="38"/>
  <c r="N112" i="38"/>
  <c r="G112" i="38"/>
  <c r="H112" i="38"/>
  <c r="B112" i="38"/>
  <c r="J112" i="38"/>
  <c r="I112" i="38"/>
  <c r="C88" i="38"/>
  <c r="K88" i="38"/>
  <c r="D88" i="38"/>
  <c r="E88" i="38"/>
  <c r="M88" i="38"/>
  <c r="F88" i="38"/>
  <c r="N88" i="38"/>
  <c r="G88" i="38"/>
  <c r="B88" i="38"/>
  <c r="H88" i="38"/>
  <c r="I88" i="38"/>
  <c r="J88" i="38"/>
  <c r="L88" i="38"/>
  <c r="C64" i="38"/>
  <c r="K64" i="38"/>
  <c r="D64" i="38"/>
  <c r="L64" i="38"/>
  <c r="E64" i="38"/>
  <c r="M64" i="38"/>
  <c r="F64" i="38"/>
  <c r="N64" i="38"/>
  <c r="G64" i="38"/>
  <c r="H64" i="38"/>
  <c r="B64" i="38"/>
  <c r="J64" i="38"/>
  <c r="I64" i="38"/>
  <c r="I48" i="38"/>
  <c r="C48" i="38"/>
  <c r="K48" i="38"/>
  <c r="D48" i="38"/>
  <c r="L48" i="38"/>
  <c r="E48" i="38"/>
  <c r="M48" i="38"/>
  <c r="F48" i="38"/>
  <c r="N48" i="38"/>
  <c r="G48" i="38"/>
  <c r="H48" i="38"/>
  <c r="J48" i="38"/>
  <c r="B48" i="38"/>
  <c r="I40" i="38"/>
  <c r="C40" i="38"/>
  <c r="K40" i="38"/>
  <c r="D40" i="38"/>
  <c r="L40" i="38"/>
  <c r="E40" i="38"/>
  <c r="M40" i="38"/>
  <c r="F40" i="38"/>
  <c r="N40" i="38"/>
  <c r="H40" i="38"/>
  <c r="B40" i="38"/>
  <c r="G40" i="38"/>
  <c r="J40" i="38"/>
  <c r="I24" i="38"/>
  <c r="C24" i="38"/>
  <c r="K24" i="38"/>
  <c r="D24" i="38"/>
  <c r="L24" i="38"/>
  <c r="E24" i="38"/>
  <c r="M24" i="38"/>
  <c r="F24" i="38"/>
  <c r="N24" i="38"/>
  <c r="H24" i="38"/>
  <c r="B24" i="38"/>
  <c r="G24" i="38"/>
  <c r="J24" i="38"/>
  <c r="I16" i="38"/>
  <c r="C16" i="38"/>
  <c r="K16" i="38"/>
  <c r="D16" i="38"/>
  <c r="L16" i="38"/>
  <c r="E16" i="38"/>
  <c r="M16" i="38"/>
  <c r="F16" i="38"/>
  <c r="N16" i="38"/>
  <c r="H16" i="38"/>
  <c r="B16" i="38"/>
  <c r="G16" i="38"/>
  <c r="J16" i="38"/>
  <c r="I8" i="38"/>
  <c r="C8" i="38"/>
  <c r="K8" i="38"/>
  <c r="D8" i="38"/>
  <c r="L8" i="38"/>
  <c r="E8" i="38"/>
  <c r="M8" i="38"/>
  <c r="F8" i="38"/>
  <c r="N8" i="38"/>
  <c r="H8" i="38"/>
  <c r="B8" i="38"/>
  <c r="G8" i="38"/>
  <c r="J8" i="38"/>
  <c r="I400" i="38"/>
  <c r="I384" i="38"/>
  <c r="C376" i="38"/>
  <c r="B352" i="38"/>
  <c r="E371" i="38"/>
  <c r="M371" i="38"/>
  <c r="F371" i="38"/>
  <c r="N371" i="38"/>
  <c r="H371" i="38"/>
  <c r="I371" i="38"/>
  <c r="E363" i="38"/>
  <c r="M363" i="38"/>
  <c r="F363" i="38"/>
  <c r="N363" i="38"/>
  <c r="G363" i="38"/>
  <c r="H363" i="38"/>
  <c r="I363" i="38"/>
  <c r="E355" i="38"/>
  <c r="M355" i="38"/>
  <c r="F355" i="38"/>
  <c r="N355" i="38"/>
  <c r="G355" i="38"/>
  <c r="H355" i="38"/>
  <c r="I355" i="38"/>
  <c r="E347" i="38"/>
  <c r="M347" i="38"/>
  <c r="F347" i="38"/>
  <c r="N347" i="38"/>
  <c r="G347" i="38"/>
  <c r="H347" i="38"/>
  <c r="I347" i="38"/>
  <c r="B347" i="38"/>
  <c r="J347" i="38"/>
  <c r="D347" i="38"/>
  <c r="L347" i="38"/>
  <c r="E339" i="38"/>
  <c r="M339" i="38"/>
  <c r="F339" i="38"/>
  <c r="N339" i="38"/>
  <c r="G339" i="38"/>
  <c r="H339" i="38"/>
  <c r="I339" i="38"/>
  <c r="B339" i="38"/>
  <c r="J339" i="38"/>
  <c r="D339" i="38"/>
  <c r="L339" i="38"/>
  <c r="E331" i="38"/>
  <c r="M331" i="38"/>
  <c r="F331" i="38"/>
  <c r="N331" i="38"/>
  <c r="G331" i="38"/>
  <c r="H331" i="38"/>
  <c r="I331" i="38"/>
  <c r="B331" i="38"/>
  <c r="J331" i="38"/>
  <c r="D331" i="38"/>
  <c r="L331" i="38"/>
  <c r="E323" i="38"/>
  <c r="M323" i="38"/>
  <c r="F323" i="38"/>
  <c r="N323" i="38"/>
  <c r="G323" i="38"/>
  <c r="H323" i="38"/>
  <c r="I323" i="38"/>
  <c r="B323" i="38"/>
  <c r="J323" i="38"/>
  <c r="D323" i="38"/>
  <c r="L323" i="38"/>
  <c r="E315" i="38"/>
  <c r="M315" i="38"/>
  <c r="F315" i="38"/>
  <c r="N315" i="38"/>
  <c r="G315" i="38"/>
  <c r="H315" i="38"/>
  <c r="I315" i="38"/>
  <c r="B315" i="38"/>
  <c r="J315" i="38"/>
  <c r="D315" i="38"/>
  <c r="L315" i="38"/>
  <c r="F307" i="38"/>
  <c r="H307" i="38"/>
  <c r="K307" i="38"/>
  <c r="B307" i="38"/>
  <c r="L307" i="38"/>
  <c r="C307" i="38"/>
  <c r="M307" i="38"/>
  <c r="D307" i="38"/>
  <c r="N307" i="38"/>
  <c r="E307" i="38"/>
  <c r="G307" i="38"/>
  <c r="J307" i="38"/>
  <c r="F299" i="38"/>
  <c r="N299" i="38"/>
  <c r="H299" i="38"/>
  <c r="I299" i="38"/>
  <c r="D299" i="38"/>
  <c r="E299" i="38"/>
  <c r="G299" i="38"/>
  <c r="J299" i="38"/>
  <c r="K299" i="38"/>
  <c r="L299" i="38"/>
  <c r="C299" i="38"/>
  <c r="F291" i="38"/>
  <c r="N291" i="38"/>
  <c r="H291" i="38"/>
  <c r="I291" i="38"/>
  <c r="B291" i="38"/>
  <c r="J291" i="38"/>
  <c r="C291" i="38"/>
  <c r="D291" i="38"/>
  <c r="E291" i="38"/>
  <c r="G291" i="38"/>
  <c r="K291" i="38"/>
  <c r="L291" i="38"/>
  <c r="F283" i="38"/>
  <c r="N283" i="38"/>
  <c r="H283" i="38"/>
  <c r="I283" i="38"/>
  <c r="B283" i="38"/>
  <c r="J283" i="38"/>
  <c r="K283" i="38"/>
  <c r="L283" i="38"/>
  <c r="M283" i="38"/>
  <c r="C283" i="38"/>
  <c r="D283" i="38"/>
  <c r="G283" i="38"/>
  <c r="F275" i="38"/>
  <c r="N275" i="38"/>
  <c r="H275" i="38"/>
  <c r="I275" i="38"/>
  <c r="B275" i="38"/>
  <c r="J275" i="38"/>
  <c r="E275" i="38"/>
  <c r="M275" i="38"/>
  <c r="L275" i="38"/>
  <c r="C275" i="38"/>
  <c r="D275" i="38"/>
  <c r="K275" i="38"/>
  <c r="F267" i="38"/>
  <c r="N267" i="38"/>
  <c r="H267" i="38"/>
  <c r="I267" i="38"/>
  <c r="B267" i="38"/>
  <c r="J267" i="38"/>
  <c r="E267" i="38"/>
  <c r="M267" i="38"/>
  <c r="K267" i="38"/>
  <c r="L267" i="38"/>
  <c r="C267" i="38"/>
  <c r="G267" i="38"/>
  <c r="F259" i="38"/>
  <c r="N259" i="38"/>
  <c r="H259" i="38"/>
  <c r="I259" i="38"/>
  <c r="B259" i="38"/>
  <c r="J259" i="38"/>
  <c r="E259" i="38"/>
  <c r="M259" i="38"/>
  <c r="G259" i="38"/>
  <c r="K259" i="38"/>
  <c r="L259" i="38"/>
  <c r="D259" i="38"/>
  <c r="F251" i="38"/>
  <c r="N251" i="38"/>
  <c r="H251" i="38"/>
  <c r="I251" i="38"/>
  <c r="B251" i="38"/>
  <c r="J251" i="38"/>
  <c r="E251" i="38"/>
  <c r="M251" i="38"/>
  <c r="D251" i="38"/>
  <c r="G251" i="38"/>
  <c r="K251" i="38"/>
  <c r="L251" i="38"/>
  <c r="C251" i="38"/>
  <c r="B243" i="38"/>
  <c r="J243" i="38"/>
  <c r="C243" i="38"/>
  <c r="K243" i="38"/>
  <c r="E243" i="38"/>
  <c r="M243" i="38"/>
  <c r="F243" i="38"/>
  <c r="D243" i="38"/>
  <c r="G243" i="38"/>
  <c r="H243" i="38"/>
  <c r="N243" i="38"/>
  <c r="L243" i="38"/>
  <c r="B235" i="38"/>
  <c r="J235" i="38"/>
  <c r="C235" i="38"/>
  <c r="K235" i="38"/>
  <c r="D235" i="38"/>
  <c r="L235" i="38"/>
  <c r="E235" i="38"/>
  <c r="M235" i="38"/>
  <c r="F235" i="38"/>
  <c r="N235" i="38"/>
  <c r="G235" i="38"/>
  <c r="H235" i="38"/>
  <c r="I235" i="38"/>
  <c r="B227" i="38"/>
  <c r="J227" i="38"/>
  <c r="C227" i="38"/>
  <c r="K227" i="38"/>
  <c r="D227" i="38"/>
  <c r="L227" i="38"/>
  <c r="E227" i="38"/>
  <c r="M227" i="38"/>
  <c r="F227" i="38"/>
  <c r="N227" i="38"/>
  <c r="G227" i="38"/>
  <c r="H227" i="38"/>
  <c r="I227" i="38"/>
  <c r="B219" i="38"/>
  <c r="J219" i="38"/>
  <c r="C219" i="38"/>
  <c r="K219" i="38"/>
  <c r="D219" i="38"/>
  <c r="L219" i="38"/>
  <c r="E219" i="38"/>
  <c r="M219" i="38"/>
  <c r="F219" i="38"/>
  <c r="N219" i="38"/>
  <c r="G219" i="38"/>
  <c r="H219" i="38"/>
  <c r="I219" i="38"/>
  <c r="I211" i="38"/>
  <c r="B211" i="38"/>
  <c r="J211" i="38"/>
  <c r="C211" i="38"/>
  <c r="K211" i="38"/>
  <c r="F211" i="38"/>
  <c r="N211" i="38"/>
  <c r="D211" i="38"/>
  <c r="E211" i="38"/>
  <c r="G211" i="38"/>
  <c r="H211" i="38"/>
  <c r="M211" i="38"/>
  <c r="L211" i="38"/>
  <c r="I203" i="38"/>
  <c r="B203" i="38"/>
  <c r="J203" i="38"/>
  <c r="C203" i="38"/>
  <c r="K203" i="38"/>
  <c r="F203" i="38"/>
  <c r="N203" i="38"/>
  <c r="G203" i="38"/>
  <c r="H203" i="38"/>
  <c r="L203" i="38"/>
  <c r="M203" i="38"/>
  <c r="D203" i="38"/>
  <c r="E203" i="38"/>
  <c r="I195" i="38"/>
  <c r="B195" i="38"/>
  <c r="J195" i="38"/>
  <c r="C195" i="38"/>
  <c r="K195" i="38"/>
  <c r="F195" i="38"/>
  <c r="N195" i="38"/>
  <c r="D195" i="38"/>
  <c r="E195" i="38"/>
  <c r="G195" i="38"/>
  <c r="H195" i="38"/>
  <c r="L195" i="38"/>
  <c r="M195" i="38"/>
  <c r="I187" i="38"/>
  <c r="B187" i="38"/>
  <c r="J187" i="38"/>
  <c r="C187" i="38"/>
  <c r="K187" i="38"/>
  <c r="F187" i="38"/>
  <c r="N187" i="38"/>
  <c r="G187" i="38"/>
  <c r="H187" i="38"/>
  <c r="L187" i="38"/>
  <c r="M187" i="38"/>
  <c r="E187" i="38"/>
  <c r="D187" i="38"/>
  <c r="G179" i="38"/>
  <c r="D179" i="38"/>
  <c r="M179" i="38"/>
  <c r="E179" i="38"/>
  <c r="N179" i="38"/>
  <c r="F179" i="38"/>
  <c r="H179" i="38"/>
  <c r="J179" i="38"/>
  <c r="I179" i="38"/>
  <c r="K179" i="38"/>
  <c r="L179" i="38"/>
  <c r="B179" i="38"/>
  <c r="C179" i="38"/>
  <c r="G171" i="38"/>
  <c r="H171" i="38"/>
  <c r="I171" i="38"/>
  <c r="B171" i="38"/>
  <c r="M171" i="38"/>
  <c r="C171" i="38"/>
  <c r="N171" i="38"/>
  <c r="D171" i="38"/>
  <c r="E171" i="38"/>
  <c r="J171" i="38"/>
  <c r="F171" i="38"/>
  <c r="K171" i="38"/>
  <c r="L171" i="38"/>
  <c r="G163" i="38"/>
  <c r="H163" i="38"/>
  <c r="I163" i="38"/>
  <c r="B163" i="38"/>
  <c r="J163" i="38"/>
  <c r="C163" i="38"/>
  <c r="K163" i="38"/>
  <c r="F163" i="38"/>
  <c r="L163" i="38"/>
  <c r="M163" i="38"/>
  <c r="N163" i="38"/>
  <c r="E163" i="38"/>
  <c r="D163" i="38"/>
  <c r="G155" i="38"/>
  <c r="H155" i="38"/>
  <c r="I155" i="38"/>
  <c r="B155" i="38"/>
  <c r="J155" i="38"/>
  <c r="C155" i="38"/>
  <c r="K155" i="38"/>
  <c r="D155" i="38"/>
  <c r="L155" i="38"/>
  <c r="M155" i="38"/>
  <c r="N155" i="38"/>
  <c r="E155" i="38"/>
  <c r="F155" i="38"/>
  <c r="G147" i="38"/>
  <c r="H147" i="38"/>
  <c r="I147" i="38"/>
  <c r="B147" i="38"/>
  <c r="J147" i="38"/>
  <c r="C147" i="38"/>
  <c r="K147" i="38"/>
  <c r="D147" i="38"/>
  <c r="L147" i="38"/>
  <c r="E147" i="38"/>
  <c r="M147" i="38"/>
  <c r="N147" i="38"/>
  <c r="F147" i="38"/>
  <c r="G139" i="38"/>
  <c r="H139" i="38"/>
  <c r="I139" i="38"/>
  <c r="B139" i="38"/>
  <c r="J139" i="38"/>
  <c r="C139" i="38"/>
  <c r="K139" i="38"/>
  <c r="D139" i="38"/>
  <c r="L139" i="38"/>
  <c r="E139" i="38"/>
  <c r="M139" i="38"/>
  <c r="N139" i="38"/>
  <c r="F139" i="38"/>
  <c r="D131" i="38"/>
  <c r="L131" i="38"/>
  <c r="E131" i="38"/>
  <c r="M131" i="38"/>
  <c r="F131" i="38"/>
  <c r="N131" i="38"/>
  <c r="G131" i="38"/>
  <c r="H131" i="38"/>
  <c r="B131" i="38"/>
  <c r="C131" i="38"/>
  <c r="I131" i="38"/>
  <c r="J131" i="38"/>
  <c r="K131" i="38"/>
  <c r="D123" i="38"/>
  <c r="L123" i="38"/>
  <c r="E123" i="38"/>
  <c r="M123" i="38"/>
  <c r="F123" i="38"/>
  <c r="N123" i="38"/>
  <c r="G123" i="38"/>
  <c r="H123" i="38"/>
  <c r="C123" i="38"/>
  <c r="K123" i="38"/>
  <c r="B123" i="38"/>
  <c r="I123" i="38"/>
  <c r="J123" i="38"/>
  <c r="D115" i="38"/>
  <c r="L115" i="38"/>
  <c r="E115" i="38"/>
  <c r="M115" i="38"/>
  <c r="F115" i="38"/>
  <c r="N115" i="38"/>
  <c r="G115" i="38"/>
  <c r="H115" i="38"/>
  <c r="I115" i="38"/>
  <c r="C115" i="38"/>
  <c r="K115" i="38"/>
  <c r="B115" i="38"/>
  <c r="J115" i="38"/>
  <c r="D107" i="38"/>
  <c r="L107" i="38"/>
  <c r="E107" i="38"/>
  <c r="M107" i="38"/>
  <c r="F107" i="38"/>
  <c r="N107" i="38"/>
  <c r="G107" i="38"/>
  <c r="H107" i="38"/>
  <c r="I107" i="38"/>
  <c r="C107" i="38"/>
  <c r="K107" i="38"/>
  <c r="B107" i="38"/>
  <c r="J107" i="38"/>
  <c r="D99" i="38"/>
  <c r="L99" i="38"/>
  <c r="E99" i="38"/>
  <c r="M99" i="38"/>
  <c r="F99" i="38"/>
  <c r="N99" i="38"/>
  <c r="G99" i="38"/>
  <c r="H99" i="38"/>
  <c r="I99" i="38"/>
  <c r="C99" i="38"/>
  <c r="K99" i="38"/>
  <c r="B99" i="38"/>
  <c r="J99" i="38"/>
  <c r="D91" i="38"/>
  <c r="L91" i="38"/>
  <c r="H91" i="38"/>
  <c r="G91" i="38"/>
  <c r="I91" i="38"/>
  <c r="J91" i="38"/>
  <c r="K91" i="38"/>
  <c r="B91" i="38"/>
  <c r="M91" i="38"/>
  <c r="C91" i="38"/>
  <c r="N91" i="38"/>
  <c r="F91" i="38"/>
  <c r="E91" i="38"/>
  <c r="D83" i="38"/>
  <c r="L83" i="38"/>
  <c r="E83" i="38"/>
  <c r="M83" i="38"/>
  <c r="F83" i="38"/>
  <c r="N83" i="38"/>
  <c r="G83" i="38"/>
  <c r="H83" i="38"/>
  <c r="I83" i="38"/>
  <c r="C83" i="38"/>
  <c r="J83" i="38"/>
  <c r="K83" i="38"/>
  <c r="B83" i="38"/>
  <c r="D75" i="38"/>
  <c r="L75" i="38"/>
  <c r="E75" i="38"/>
  <c r="M75" i="38"/>
  <c r="F75" i="38"/>
  <c r="N75" i="38"/>
  <c r="G75" i="38"/>
  <c r="H75" i="38"/>
  <c r="I75" i="38"/>
  <c r="C75" i="38"/>
  <c r="K75" i="38"/>
  <c r="B75" i="38"/>
  <c r="J75" i="38"/>
  <c r="D67" i="38"/>
  <c r="L67" i="38"/>
  <c r="E67" i="38"/>
  <c r="M67" i="38"/>
  <c r="F67" i="38"/>
  <c r="N67" i="38"/>
  <c r="G67" i="38"/>
  <c r="H67" i="38"/>
  <c r="I67" i="38"/>
  <c r="C67" i="38"/>
  <c r="K67" i="38"/>
  <c r="B67" i="38"/>
  <c r="J67" i="38"/>
  <c r="D59" i="38"/>
  <c r="L59" i="38"/>
  <c r="E59" i="38"/>
  <c r="M59" i="38"/>
  <c r="F59" i="38"/>
  <c r="N59" i="38"/>
  <c r="G59" i="38"/>
  <c r="H59" i="38"/>
  <c r="I59" i="38"/>
  <c r="C59" i="38"/>
  <c r="K59" i="38"/>
  <c r="J59" i="38"/>
  <c r="B59" i="38"/>
  <c r="B51" i="38"/>
  <c r="J51" i="38"/>
  <c r="D51" i="38"/>
  <c r="L51" i="38"/>
  <c r="E51" i="38"/>
  <c r="M51" i="38"/>
  <c r="F51" i="38"/>
  <c r="N51" i="38"/>
  <c r="G51" i="38"/>
  <c r="I51" i="38"/>
  <c r="K51" i="38"/>
  <c r="H51" i="38"/>
  <c r="C51" i="38"/>
  <c r="B43" i="38"/>
  <c r="J43" i="38"/>
  <c r="D43" i="38"/>
  <c r="L43" i="38"/>
  <c r="E43" i="38"/>
  <c r="M43" i="38"/>
  <c r="F43" i="38"/>
  <c r="N43" i="38"/>
  <c r="G43" i="38"/>
  <c r="I43" i="38"/>
  <c r="C43" i="38"/>
  <c r="H43" i="38"/>
  <c r="K43" i="38"/>
  <c r="B35" i="38"/>
  <c r="J35" i="38"/>
  <c r="D35" i="38"/>
  <c r="L35" i="38"/>
  <c r="E35" i="38"/>
  <c r="M35" i="38"/>
  <c r="F35" i="38"/>
  <c r="N35" i="38"/>
  <c r="G35" i="38"/>
  <c r="I35" i="38"/>
  <c r="C35" i="38"/>
  <c r="H35" i="38"/>
  <c r="K35" i="38"/>
  <c r="B27" i="38"/>
  <c r="J27" i="38"/>
  <c r="D27" i="38"/>
  <c r="L27" i="38"/>
  <c r="E27" i="38"/>
  <c r="M27" i="38"/>
  <c r="F27" i="38"/>
  <c r="N27" i="38"/>
  <c r="G27" i="38"/>
  <c r="I27" i="38"/>
  <c r="K27" i="38"/>
  <c r="H27" i="38"/>
  <c r="C27" i="38"/>
  <c r="B19" i="38"/>
  <c r="J19" i="38"/>
  <c r="D19" i="38"/>
  <c r="L19" i="38"/>
  <c r="E19" i="38"/>
  <c r="M19" i="38"/>
  <c r="F19" i="38"/>
  <c r="N19" i="38"/>
  <c r="G19" i="38"/>
  <c r="I19" i="38"/>
  <c r="C19" i="38"/>
  <c r="H19" i="38"/>
  <c r="K19" i="38"/>
  <c r="B11" i="38"/>
  <c r="J11" i="38"/>
  <c r="D11" i="38"/>
  <c r="L11" i="38"/>
  <c r="E11" i="38"/>
  <c r="M11" i="38"/>
  <c r="F11" i="38"/>
  <c r="N11" i="38"/>
  <c r="G11" i="38"/>
  <c r="I11" i="38"/>
  <c r="C11" i="38"/>
  <c r="H11" i="38"/>
  <c r="K11" i="38"/>
  <c r="B3" i="38"/>
  <c r="J3" i="38"/>
  <c r="D3" i="38"/>
  <c r="L3" i="38"/>
  <c r="E3" i="38"/>
  <c r="M3" i="38"/>
  <c r="F3" i="38"/>
  <c r="N3" i="38"/>
  <c r="G3" i="38"/>
  <c r="I3" i="38"/>
  <c r="C3" i="38"/>
  <c r="H3" i="38"/>
  <c r="K3" i="38"/>
  <c r="I2" i="38"/>
  <c r="L440" i="38"/>
  <c r="D440" i="38"/>
  <c r="I439" i="38"/>
  <c r="N438" i="38"/>
  <c r="F438" i="38"/>
  <c r="K437" i="38"/>
  <c r="C437" i="38"/>
  <c r="H436" i="38"/>
  <c r="M435" i="38"/>
  <c r="E435" i="38"/>
  <c r="J434" i="38"/>
  <c r="B434" i="38"/>
  <c r="G433" i="38"/>
  <c r="L432" i="38"/>
  <c r="D432" i="38"/>
  <c r="I431" i="38"/>
  <c r="N430" i="38"/>
  <c r="F430" i="38"/>
  <c r="K429" i="38"/>
  <c r="C429" i="38"/>
  <c r="H428" i="38"/>
  <c r="M427" i="38"/>
  <c r="E427" i="38"/>
  <c r="J426" i="38"/>
  <c r="B426" i="38"/>
  <c r="G425" i="38"/>
  <c r="L424" i="38"/>
  <c r="D424" i="38"/>
  <c r="I423" i="38"/>
  <c r="N422" i="38"/>
  <c r="F422" i="38"/>
  <c r="K421" i="38"/>
  <c r="C421" i="38"/>
  <c r="H420" i="38"/>
  <c r="M419" i="38"/>
  <c r="E419" i="38"/>
  <c r="J418" i="38"/>
  <c r="B418" i="38"/>
  <c r="G417" i="38"/>
  <c r="L416" i="38"/>
  <c r="D416" i="38"/>
  <c r="I415" i="38"/>
  <c r="N414" i="38"/>
  <c r="F414" i="38"/>
  <c r="K413" i="38"/>
  <c r="C413" i="38"/>
  <c r="H412" i="38"/>
  <c r="M411" i="38"/>
  <c r="E411" i="38"/>
  <c r="J410" i="38"/>
  <c r="B410" i="38"/>
  <c r="G409" i="38"/>
  <c r="L408" i="38"/>
  <c r="D408" i="38"/>
  <c r="I407" i="38"/>
  <c r="N406" i="38"/>
  <c r="F406" i="38"/>
  <c r="K405" i="38"/>
  <c r="C405" i="38"/>
  <c r="H404" i="38"/>
  <c r="M403" i="38"/>
  <c r="E403" i="38"/>
  <c r="J402" i="38"/>
  <c r="B402" i="38"/>
  <c r="G401" i="38"/>
  <c r="L400" i="38"/>
  <c r="D400" i="38"/>
  <c r="I399" i="38"/>
  <c r="N398" i="38"/>
  <c r="F398" i="38"/>
  <c r="K397" i="38"/>
  <c r="C397" i="38"/>
  <c r="H396" i="38"/>
  <c r="M395" i="38"/>
  <c r="E395" i="38"/>
  <c r="J394" i="38"/>
  <c r="B394" i="38"/>
  <c r="G393" i="38"/>
  <c r="L392" i="38"/>
  <c r="D392" i="38"/>
  <c r="I391" i="38"/>
  <c r="N390" i="38"/>
  <c r="F390" i="38"/>
  <c r="K389" i="38"/>
  <c r="C389" i="38"/>
  <c r="H388" i="38"/>
  <c r="M387" i="38"/>
  <c r="E387" i="38"/>
  <c r="J386" i="38"/>
  <c r="B386" i="38"/>
  <c r="G385" i="38"/>
  <c r="L384" i="38"/>
  <c r="D384" i="38"/>
  <c r="I383" i="38"/>
  <c r="N382" i="38"/>
  <c r="F382" i="38"/>
  <c r="K381" i="38"/>
  <c r="C381" i="38"/>
  <c r="H380" i="38"/>
  <c r="M379" i="38"/>
  <c r="E379" i="38"/>
  <c r="J378" i="38"/>
  <c r="N377" i="38"/>
  <c r="E377" i="38"/>
  <c r="H376" i="38"/>
  <c r="K375" i="38"/>
  <c r="L374" i="38"/>
  <c r="B374" i="38"/>
  <c r="E373" i="38"/>
  <c r="F372" i="38"/>
  <c r="C371" i="38"/>
  <c r="M369" i="38"/>
  <c r="J368" i="38"/>
  <c r="G367" i="38"/>
  <c r="J365" i="38"/>
  <c r="E364" i="38"/>
  <c r="F359" i="38"/>
  <c r="I357" i="38"/>
  <c r="L355" i="38"/>
  <c r="J352" i="38"/>
  <c r="M350" i="38"/>
  <c r="N348" i="38"/>
  <c r="B344" i="38"/>
  <c r="C339" i="38"/>
  <c r="D334" i="38"/>
  <c r="E329" i="38"/>
  <c r="F324" i="38"/>
  <c r="G319" i="38"/>
  <c r="I309" i="38"/>
  <c r="M302" i="38"/>
  <c r="F294" i="38"/>
  <c r="H284" i="38"/>
  <c r="C259" i="38"/>
  <c r="L245" i="38"/>
  <c r="C192" i="38"/>
  <c r="D360" i="38"/>
  <c r="L360" i="38"/>
  <c r="E360" i="38"/>
  <c r="M360" i="38"/>
  <c r="F360" i="38"/>
  <c r="N360" i="38"/>
  <c r="G360" i="38"/>
  <c r="H360" i="38"/>
  <c r="D312" i="38"/>
  <c r="L312" i="38"/>
  <c r="E312" i="38"/>
  <c r="M312" i="38"/>
  <c r="F312" i="38"/>
  <c r="N312" i="38"/>
  <c r="G312" i="38"/>
  <c r="H312" i="38"/>
  <c r="I312" i="38"/>
  <c r="C312" i="38"/>
  <c r="K312" i="38"/>
  <c r="E272" i="38"/>
  <c r="M272" i="38"/>
  <c r="G272" i="38"/>
  <c r="H272" i="38"/>
  <c r="I272" i="38"/>
  <c r="D272" i="38"/>
  <c r="L272" i="38"/>
  <c r="J272" i="38"/>
  <c r="K272" i="38"/>
  <c r="N272" i="38"/>
  <c r="B272" i="38"/>
  <c r="F272" i="38"/>
  <c r="I232" i="38"/>
  <c r="B232" i="38"/>
  <c r="J232" i="38"/>
  <c r="C232" i="38"/>
  <c r="K232" i="38"/>
  <c r="D232" i="38"/>
  <c r="L232" i="38"/>
  <c r="E232" i="38"/>
  <c r="M232" i="38"/>
  <c r="F232" i="38"/>
  <c r="N232" i="38"/>
  <c r="G232" i="38"/>
  <c r="H232" i="38"/>
  <c r="H184" i="38"/>
  <c r="I184" i="38"/>
  <c r="B184" i="38"/>
  <c r="J184" i="38"/>
  <c r="E184" i="38"/>
  <c r="M184" i="38"/>
  <c r="N184" i="38"/>
  <c r="C184" i="38"/>
  <c r="D184" i="38"/>
  <c r="F184" i="38"/>
  <c r="G184" i="38"/>
  <c r="K184" i="38"/>
  <c r="L184" i="38"/>
  <c r="F144" i="38"/>
  <c r="N144" i="38"/>
  <c r="G144" i="38"/>
  <c r="H144" i="38"/>
  <c r="I144" i="38"/>
  <c r="B144" i="38"/>
  <c r="J144" i="38"/>
  <c r="C144" i="38"/>
  <c r="K144" i="38"/>
  <c r="D144" i="38"/>
  <c r="L144" i="38"/>
  <c r="M144" i="38"/>
  <c r="E144" i="38"/>
  <c r="C72" i="38"/>
  <c r="K72" i="38"/>
  <c r="D72" i="38"/>
  <c r="L72" i="38"/>
  <c r="E72" i="38"/>
  <c r="M72" i="38"/>
  <c r="F72" i="38"/>
  <c r="N72" i="38"/>
  <c r="G72" i="38"/>
  <c r="H72" i="38"/>
  <c r="B72" i="38"/>
  <c r="J72" i="38"/>
  <c r="I72" i="38"/>
  <c r="C360" i="38"/>
  <c r="B370" i="38"/>
  <c r="J370" i="38"/>
  <c r="C370" i="38"/>
  <c r="K370" i="38"/>
  <c r="E370" i="38"/>
  <c r="M370" i="38"/>
  <c r="F370" i="38"/>
  <c r="N370" i="38"/>
  <c r="B362" i="38"/>
  <c r="J362" i="38"/>
  <c r="C362" i="38"/>
  <c r="K362" i="38"/>
  <c r="D362" i="38"/>
  <c r="L362" i="38"/>
  <c r="E362" i="38"/>
  <c r="M362" i="38"/>
  <c r="F362" i="38"/>
  <c r="N362" i="38"/>
  <c r="B354" i="38"/>
  <c r="J354" i="38"/>
  <c r="C354" i="38"/>
  <c r="K354" i="38"/>
  <c r="D354" i="38"/>
  <c r="L354" i="38"/>
  <c r="E354" i="38"/>
  <c r="M354" i="38"/>
  <c r="F354" i="38"/>
  <c r="N354" i="38"/>
  <c r="B346" i="38"/>
  <c r="J346" i="38"/>
  <c r="C346" i="38"/>
  <c r="K346" i="38"/>
  <c r="D346" i="38"/>
  <c r="L346" i="38"/>
  <c r="E346" i="38"/>
  <c r="M346" i="38"/>
  <c r="F346" i="38"/>
  <c r="N346" i="38"/>
  <c r="G346" i="38"/>
  <c r="I346" i="38"/>
  <c r="B338" i="38"/>
  <c r="J338" i="38"/>
  <c r="C338" i="38"/>
  <c r="K338" i="38"/>
  <c r="D338" i="38"/>
  <c r="L338" i="38"/>
  <c r="E338" i="38"/>
  <c r="M338" i="38"/>
  <c r="F338" i="38"/>
  <c r="N338" i="38"/>
  <c r="G338" i="38"/>
  <c r="I338" i="38"/>
  <c r="B330" i="38"/>
  <c r="J330" i="38"/>
  <c r="C330" i="38"/>
  <c r="K330" i="38"/>
  <c r="D330" i="38"/>
  <c r="L330" i="38"/>
  <c r="E330" i="38"/>
  <c r="M330" i="38"/>
  <c r="F330" i="38"/>
  <c r="N330" i="38"/>
  <c r="G330" i="38"/>
  <c r="I330" i="38"/>
  <c r="B322" i="38"/>
  <c r="J322" i="38"/>
  <c r="C322" i="38"/>
  <c r="K322" i="38"/>
  <c r="D322" i="38"/>
  <c r="L322" i="38"/>
  <c r="E322" i="38"/>
  <c r="M322" i="38"/>
  <c r="F322" i="38"/>
  <c r="N322" i="38"/>
  <c r="G322" i="38"/>
  <c r="I322" i="38"/>
  <c r="B314" i="38"/>
  <c r="J314" i="38"/>
  <c r="C314" i="38"/>
  <c r="K314" i="38"/>
  <c r="D314" i="38"/>
  <c r="L314" i="38"/>
  <c r="E314" i="38"/>
  <c r="M314" i="38"/>
  <c r="F314" i="38"/>
  <c r="N314" i="38"/>
  <c r="G314" i="38"/>
  <c r="I314" i="38"/>
  <c r="C306" i="38"/>
  <c r="K306" i="38"/>
  <c r="E306" i="38"/>
  <c r="M306" i="38"/>
  <c r="B306" i="38"/>
  <c r="N306" i="38"/>
  <c r="D306" i="38"/>
  <c r="F306" i="38"/>
  <c r="G306" i="38"/>
  <c r="H306" i="38"/>
  <c r="I306" i="38"/>
  <c r="L306" i="38"/>
  <c r="C298" i="38"/>
  <c r="K298" i="38"/>
  <c r="E298" i="38"/>
  <c r="M298" i="38"/>
  <c r="F298" i="38"/>
  <c r="N298" i="38"/>
  <c r="D298" i="38"/>
  <c r="G298" i="38"/>
  <c r="H298" i="38"/>
  <c r="I298" i="38"/>
  <c r="J298" i="38"/>
  <c r="L298" i="38"/>
  <c r="B298" i="38"/>
  <c r="C290" i="38"/>
  <c r="K290" i="38"/>
  <c r="E290" i="38"/>
  <c r="M290" i="38"/>
  <c r="F290" i="38"/>
  <c r="N290" i="38"/>
  <c r="G290" i="38"/>
  <c r="B290" i="38"/>
  <c r="D290" i="38"/>
  <c r="H290" i="38"/>
  <c r="I290" i="38"/>
  <c r="L290" i="38"/>
  <c r="C282" i="38"/>
  <c r="K282" i="38"/>
  <c r="E282" i="38"/>
  <c r="M282" i="38"/>
  <c r="F282" i="38"/>
  <c r="N282" i="38"/>
  <c r="G282" i="38"/>
  <c r="B282" i="38"/>
  <c r="H282" i="38"/>
  <c r="I282" i="38"/>
  <c r="J282" i="38"/>
  <c r="L282" i="38"/>
  <c r="D282" i="38"/>
  <c r="C274" i="38"/>
  <c r="K274" i="38"/>
  <c r="E274" i="38"/>
  <c r="M274" i="38"/>
  <c r="F274" i="38"/>
  <c r="N274" i="38"/>
  <c r="G274" i="38"/>
  <c r="B274" i="38"/>
  <c r="J274" i="38"/>
  <c r="D274" i="38"/>
  <c r="H274" i="38"/>
  <c r="I274" i="38"/>
  <c r="L274" i="38"/>
  <c r="C266" i="38"/>
  <c r="K266" i="38"/>
  <c r="E266" i="38"/>
  <c r="M266" i="38"/>
  <c r="F266" i="38"/>
  <c r="N266" i="38"/>
  <c r="G266" i="38"/>
  <c r="B266" i="38"/>
  <c r="J266" i="38"/>
  <c r="D266" i="38"/>
  <c r="H266" i="38"/>
  <c r="I266" i="38"/>
  <c r="L266" i="38"/>
  <c r="C258" i="38"/>
  <c r="K258" i="38"/>
  <c r="E258" i="38"/>
  <c r="M258" i="38"/>
  <c r="F258" i="38"/>
  <c r="N258" i="38"/>
  <c r="G258" i="38"/>
  <c r="B258" i="38"/>
  <c r="J258" i="38"/>
  <c r="D258" i="38"/>
  <c r="H258" i="38"/>
  <c r="I258" i="38"/>
  <c r="L258" i="38"/>
  <c r="C250" i="38"/>
  <c r="K250" i="38"/>
  <c r="E250" i="38"/>
  <c r="M250" i="38"/>
  <c r="F250" i="38"/>
  <c r="N250" i="38"/>
  <c r="G250" i="38"/>
  <c r="B250" i="38"/>
  <c r="J250" i="38"/>
  <c r="D250" i="38"/>
  <c r="H250" i="38"/>
  <c r="I250" i="38"/>
  <c r="G242" i="38"/>
  <c r="H242" i="38"/>
  <c r="I242" i="38"/>
  <c r="B242" i="38"/>
  <c r="J242" i="38"/>
  <c r="C242" i="38"/>
  <c r="K242" i="38"/>
  <c r="M242" i="38"/>
  <c r="D242" i="38"/>
  <c r="L242" i="38"/>
  <c r="E242" i="38"/>
  <c r="F242" i="38"/>
  <c r="N242" i="38"/>
  <c r="G234" i="38"/>
  <c r="H234" i="38"/>
  <c r="I234" i="38"/>
  <c r="B234" i="38"/>
  <c r="J234" i="38"/>
  <c r="C234" i="38"/>
  <c r="K234" i="38"/>
  <c r="L234" i="38"/>
  <c r="N234" i="38"/>
  <c r="F234" i="38"/>
  <c r="D234" i="38"/>
  <c r="E234" i="38"/>
  <c r="G226" i="38"/>
  <c r="H226" i="38"/>
  <c r="I226" i="38"/>
  <c r="B226" i="38"/>
  <c r="J226" i="38"/>
  <c r="C226" i="38"/>
  <c r="K226" i="38"/>
  <c r="D226" i="38"/>
  <c r="L226" i="38"/>
  <c r="M226" i="38"/>
  <c r="F226" i="38"/>
  <c r="E226" i="38"/>
  <c r="N226" i="38"/>
  <c r="G218" i="38"/>
  <c r="H218" i="38"/>
  <c r="I218" i="38"/>
  <c r="B218" i="38"/>
  <c r="J218" i="38"/>
  <c r="C218" i="38"/>
  <c r="K218" i="38"/>
  <c r="D218" i="38"/>
  <c r="L218" i="38"/>
  <c r="E218" i="38"/>
  <c r="N218" i="38"/>
  <c r="M218" i="38"/>
  <c r="F218" i="38"/>
  <c r="F210" i="38"/>
  <c r="N210" i="38"/>
  <c r="G210" i="38"/>
  <c r="H210" i="38"/>
  <c r="C210" i="38"/>
  <c r="K210" i="38"/>
  <c r="L210" i="38"/>
  <c r="M210" i="38"/>
  <c r="B210" i="38"/>
  <c r="D210" i="38"/>
  <c r="E210" i="38"/>
  <c r="I210" i="38"/>
  <c r="J210" i="38"/>
  <c r="F202" i="38"/>
  <c r="N202" i="38"/>
  <c r="G202" i="38"/>
  <c r="H202" i="38"/>
  <c r="C202" i="38"/>
  <c r="K202" i="38"/>
  <c r="D202" i="38"/>
  <c r="E202" i="38"/>
  <c r="I202" i="38"/>
  <c r="J202" i="38"/>
  <c r="L202" i="38"/>
  <c r="M202" i="38"/>
  <c r="B202" i="38"/>
  <c r="F194" i="38"/>
  <c r="N194" i="38"/>
  <c r="G194" i="38"/>
  <c r="H194" i="38"/>
  <c r="C194" i="38"/>
  <c r="K194" i="38"/>
  <c r="L194" i="38"/>
  <c r="M194" i="38"/>
  <c r="B194" i="38"/>
  <c r="D194" i="38"/>
  <c r="E194" i="38"/>
  <c r="I194" i="38"/>
  <c r="J194" i="38"/>
  <c r="F186" i="38"/>
  <c r="N186" i="38"/>
  <c r="G186" i="38"/>
  <c r="H186" i="38"/>
  <c r="C186" i="38"/>
  <c r="K186" i="38"/>
  <c r="D186" i="38"/>
  <c r="E186" i="38"/>
  <c r="I186" i="38"/>
  <c r="J186" i="38"/>
  <c r="L186" i="38"/>
  <c r="M186" i="38"/>
  <c r="B186" i="38"/>
  <c r="D178" i="38"/>
  <c r="L178" i="38"/>
  <c r="H178" i="38"/>
  <c r="I178" i="38"/>
  <c r="J178" i="38"/>
  <c r="B178" i="38"/>
  <c r="K178" i="38"/>
  <c r="E178" i="38"/>
  <c r="N178" i="38"/>
  <c r="C178" i="38"/>
  <c r="F178" i="38"/>
  <c r="G178" i="38"/>
  <c r="M178" i="38"/>
  <c r="D170" i="38"/>
  <c r="L170" i="38"/>
  <c r="E170" i="38"/>
  <c r="M170" i="38"/>
  <c r="F170" i="38"/>
  <c r="N170" i="38"/>
  <c r="B170" i="38"/>
  <c r="C170" i="38"/>
  <c r="G170" i="38"/>
  <c r="I170" i="38"/>
  <c r="J170" i="38"/>
  <c r="K170" i="38"/>
  <c r="H170" i="38"/>
  <c r="D162" i="38"/>
  <c r="L162" i="38"/>
  <c r="E162" i="38"/>
  <c r="M162" i="38"/>
  <c r="F162" i="38"/>
  <c r="N162" i="38"/>
  <c r="G162" i="38"/>
  <c r="H162" i="38"/>
  <c r="B162" i="38"/>
  <c r="C162" i="38"/>
  <c r="I162" i="38"/>
  <c r="K162" i="38"/>
  <c r="J162" i="38"/>
  <c r="D154" i="38"/>
  <c r="L154" i="38"/>
  <c r="E154" i="38"/>
  <c r="M154" i="38"/>
  <c r="F154" i="38"/>
  <c r="N154" i="38"/>
  <c r="G154" i="38"/>
  <c r="H154" i="38"/>
  <c r="I154" i="38"/>
  <c r="B154" i="38"/>
  <c r="C154" i="38"/>
  <c r="K154" i="38"/>
  <c r="J154" i="38"/>
  <c r="D146" i="38"/>
  <c r="L146" i="38"/>
  <c r="E146" i="38"/>
  <c r="M146" i="38"/>
  <c r="F146" i="38"/>
  <c r="N146" i="38"/>
  <c r="G146" i="38"/>
  <c r="H146" i="38"/>
  <c r="I146" i="38"/>
  <c r="B146" i="38"/>
  <c r="J146" i="38"/>
  <c r="C146" i="38"/>
  <c r="K146" i="38"/>
  <c r="D138" i="38"/>
  <c r="L138" i="38"/>
  <c r="E138" i="38"/>
  <c r="M138" i="38"/>
  <c r="F138" i="38"/>
  <c r="N138" i="38"/>
  <c r="G138" i="38"/>
  <c r="H138" i="38"/>
  <c r="I138" i="38"/>
  <c r="B138" i="38"/>
  <c r="J138" i="38"/>
  <c r="C138" i="38"/>
  <c r="K138" i="38"/>
  <c r="I130" i="38"/>
  <c r="B130" i="38"/>
  <c r="J130" i="38"/>
  <c r="C130" i="38"/>
  <c r="K130" i="38"/>
  <c r="D130" i="38"/>
  <c r="L130" i="38"/>
  <c r="E130" i="38"/>
  <c r="M130" i="38"/>
  <c r="N130" i="38"/>
  <c r="F130" i="38"/>
  <c r="G130" i="38"/>
  <c r="H130" i="38"/>
  <c r="I122" i="38"/>
  <c r="B122" i="38"/>
  <c r="J122" i="38"/>
  <c r="C122" i="38"/>
  <c r="K122" i="38"/>
  <c r="D122" i="38"/>
  <c r="L122" i="38"/>
  <c r="E122" i="38"/>
  <c r="M122" i="38"/>
  <c r="H122" i="38"/>
  <c r="F122" i="38"/>
  <c r="G122" i="38"/>
  <c r="N122" i="38"/>
  <c r="I114" i="38"/>
  <c r="B114" i="38"/>
  <c r="J114" i="38"/>
  <c r="C114" i="38"/>
  <c r="K114" i="38"/>
  <c r="D114" i="38"/>
  <c r="L114" i="38"/>
  <c r="E114" i="38"/>
  <c r="M114" i="38"/>
  <c r="F114" i="38"/>
  <c r="N114" i="38"/>
  <c r="H114" i="38"/>
  <c r="G114" i="38"/>
  <c r="I106" i="38"/>
  <c r="B106" i="38"/>
  <c r="J106" i="38"/>
  <c r="C106" i="38"/>
  <c r="K106" i="38"/>
  <c r="D106" i="38"/>
  <c r="L106" i="38"/>
  <c r="E106" i="38"/>
  <c r="M106" i="38"/>
  <c r="F106" i="38"/>
  <c r="N106" i="38"/>
  <c r="H106" i="38"/>
  <c r="G106" i="38"/>
  <c r="I98" i="38"/>
  <c r="B98" i="38"/>
  <c r="J98" i="38"/>
  <c r="C98" i="38"/>
  <c r="K98" i="38"/>
  <c r="D98" i="38"/>
  <c r="L98" i="38"/>
  <c r="E98" i="38"/>
  <c r="M98" i="38"/>
  <c r="F98" i="38"/>
  <c r="N98" i="38"/>
  <c r="H98" i="38"/>
  <c r="G98" i="38"/>
  <c r="I90" i="38"/>
  <c r="C90" i="38"/>
  <c r="D90" i="38"/>
  <c r="L90" i="38"/>
  <c r="E90" i="38"/>
  <c r="M90" i="38"/>
  <c r="H90" i="38"/>
  <c r="J90" i="38"/>
  <c r="K90" i="38"/>
  <c r="N90" i="38"/>
  <c r="B90" i="38"/>
  <c r="G90" i="38"/>
  <c r="F90" i="38"/>
  <c r="I82" i="38"/>
  <c r="B82" i="38"/>
  <c r="J82" i="38"/>
  <c r="C82" i="38"/>
  <c r="K82" i="38"/>
  <c r="D82" i="38"/>
  <c r="L82" i="38"/>
  <c r="E82" i="38"/>
  <c r="M82" i="38"/>
  <c r="F82" i="38"/>
  <c r="N82" i="38"/>
  <c r="G82" i="38"/>
  <c r="H82" i="38"/>
  <c r="I74" i="38"/>
  <c r="B74" i="38"/>
  <c r="J74" i="38"/>
  <c r="C74" i="38"/>
  <c r="K74" i="38"/>
  <c r="D74" i="38"/>
  <c r="L74" i="38"/>
  <c r="E74" i="38"/>
  <c r="M74" i="38"/>
  <c r="F74" i="38"/>
  <c r="N74" i="38"/>
  <c r="H74" i="38"/>
  <c r="G74" i="38"/>
  <c r="I66" i="38"/>
  <c r="B66" i="38"/>
  <c r="J66" i="38"/>
  <c r="C66" i="38"/>
  <c r="K66" i="38"/>
  <c r="D66" i="38"/>
  <c r="L66" i="38"/>
  <c r="E66" i="38"/>
  <c r="M66" i="38"/>
  <c r="F66" i="38"/>
  <c r="N66" i="38"/>
  <c r="H66" i="38"/>
  <c r="G66" i="38"/>
  <c r="I58" i="38"/>
  <c r="B58" i="38"/>
  <c r="J58" i="38"/>
  <c r="C58" i="38"/>
  <c r="K58" i="38"/>
  <c r="D58" i="38"/>
  <c r="L58" i="38"/>
  <c r="E58" i="38"/>
  <c r="M58" i="38"/>
  <c r="F58" i="38"/>
  <c r="N58" i="38"/>
  <c r="H58" i="38"/>
  <c r="G58" i="38"/>
  <c r="G50" i="38"/>
  <c r="I50" i="38"/>
  <c r="B50" i="38"/>
  <c r="J50" i="38"/>
  <c r="C50" i="38"/>
  <c r="K50" i="38"/>
  <c r="D50" i="38"/>
  <c r="L50" i="38"/>
  <c r="E50" i="38"/>
  <c r="F50" i="38"/>
  <c r="H50" i="38"/>
  <c r="M50" i="38"/>
  <c r="N50" i="38"/>
  <c r="G42" i="38"/>
  <c r="I42" i="38"/>
  <c r="B42" i="38"/>
  <c r="J42" i="38"/>
  <c r="C42" i="38"/>
  <c r="K42" i="38"/>
  <c r="D42" i="38"/>
  <c r="L42" i="38"/>
  <c r="F42" i="38"/>
  <c r="N42" i="38"/>
  <c r="H42" i="38"/>
  <c r="M42" i="38"/>
  <c r="E42" i="38"/>
  <c r="G34" i="38"/>
  <c r="I34" i="38"/>
  <c r="B34" i="38"/>
  <c r="J34" i="38"/>
  <c r="C34" i="38"/>
  <c r="K34" i="38"/>
  <c r="D34" i="38"/>
  <c r="L34" i="38"/>
  <c r="F34" i="38"/>
  <c r="N34" i="38"/>
  <c r="E34" i="38"/>
  <c r="M34" i="38"/>
  <c r="H34" i="38"/>
  <c r="G26" i="38"/>
  <c r="I26" i="38"/>
  <c r="B26" i="38"/>
  <c r="J26" i="38"/>
  <c r="C26" i="38"/>
  <c r="K26" i="38"/>
  <c r="D26" i="38"/>
  <c r="L26" i="38"/>
  <c r="F26" i="38"/>
  <c r="N26" i="38"/>
  <c r="E26" i="38"/>
  <c r="H26" i="38"/>
  <c r="M26" i="38"/>
  <c r="G18" i="38"/>
  <c r="I18" i="38"/>
  <c r="B18" i="38"/>
  <c r="J18" i="38"/>
  <c r="C18" i="38"/>
  <c r="K18" i="38"/>
  <c r="D18" i="38"/>
  <c r="L18" i="38"/>
  <c r="F18" i="38"/>
  <c r="N18" i="38"/>
  <c r="E18" i="38"/>
  <c r="H18" i="38"/>
  <c r="M18" i="38"/>
  <c r="G10" i="38"/>
  <c r="I10" i="38"/>
  <c r="B10" i="38"/>
  <c r="J10" i="38"/>
  <c r="C10" i="38"/>
  <c r="K10" i="38"/>
  <c r="D10" i="38"/>
  <c r="L10" i="38"/>
  <c r="F10" i="38"/>
  <c r="N10" i="38"/>
  <c r="H10" i="38"/>
  <c r="M10" i="38"/>
  <c r="E10" i="38"/>
  <c r="B2" i="38"/>
  <c r="K440" i="38"/>
  <c r="M438" i="38"/>
  <c r="J437" i="38"/>
  <c r="L435" i="38"/>
  <c r="N433" i="38"/>
  <c r="K432" i="38"/>
  <c r="M430" i="38"/>
  <c r="J429" i="38"/>
  <c r="L427" i="38"/>
  <c r="N425" i="38"/>
  <c r="K424" i="38"/>
  <c r="M422" i="38"/>
  <c r="J421" i="38"/>
  <c r="L419" i="38"/>
  <c r="N417" i="38"/>
  <c r="K416" i="38"/>
  <c r="M414" i="38"/>
  <c r="J413" i="38"/>
  <c r="L411" i="38"/>
  <c r="N409" i="38"/>
  <c r="K408" i="38"/>
  <c r="M406" i="38"/>
  <c r="J405" i="38"/>
  <c r="L403" i="38"/>
  <c r="N401" i="38"/>
  <c r="K400" i="38"/>
  <c r="M398" i="38"/>
  <c r="J397" i="38"/>
  <c r="L395" i="38"/>
  <c r="N393" i="38"/>
  <c r="K392" i="38"/>
  <c r="M390" i="38"/>
  <c r="J389" i="38"/>
  <c r="L387" i="38"/>
  <c r="N385" i="38"/>
  <c r="K384" i="38"/>
  <c r="M382" i="38"/>
  <c r="J381" i="38"/>
  <c r="L379" i="38"/>
  <c r="I378" i="38"/>
  <c r="M377" i="38"/>
  <c r="D377" i="38"/>
  <c r="G376" i="38"/>
  <c r="H375" i="38"/>
  <c r="K374" i="38"/>
  <c r="N373" i="38"/>
  <c r="B373" i="38"/>
  <c r="E372" i="38"/>
  <c r="B371" i="38"/>
  <c r="L369" i="38"/>
  <c r="I368" i="38"/>
  <c r="F367" i="38"/>
  <c r="I365" i="38"/>
  <c r="L363" i="38"/>
  <c r="G362" i="38"/>
  <c r="J360" i="38"/>
  <c r="M358" i="38"/>
  <c r="H357" i="38"/>
  <c r="K355" i="38"/>
  <c r="N353" i="38"/>
  <c r="I352" i="38"/>
  <c r="L350" i="38"/>
  <c r="F348" i="38"/>
  <c r="G343" i="38"/>
  <c r="H338" i="38"/>
  <c r="I333" i="38"/>
  <c r="J328" i="38"/>
  <c r="K323" i="38"/>
  <c r="L318" i="38"/>
  <c r="M313" i="38"/>
  <c r="N308" i="38"/>
  <c r="M301" i="38"/>
  <c r="C293" i="38"/>
  <c r="E283" i="38"/>
  <c r="H270" i="38"/>
  <c r="F257" i="38"/>
  <c r="I243" i="38"/>
  <c r="G177" i="38"/>
  <c r="L9" i="25"/>
  <c r="L10" i="25"/>
  <c r="L11" i="25"/>
  <c r="L12" i="25"/>
  <c r="L13" i="25"/>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115" i="25"/>
  <c r="L116" i="25"/>
  <c r="L117" i="25"/>
  <c r="L118" i="25"/>
  <c r="L119" i="25"/>
  <c r="L120" i="25"/>
  <c r="L121" i="25"/>
  <c r="L122" i="25"/>
  <c r="L123" i="25"/>
  <c r="L124" i="25"/>
  <c r="L125" i="25"/>
  <c r="L126" i="25"/>
  <c r="L127" i="25"/>
  <c r="L128" i="25"/>
  <c r="L129" i="25"/>
  <c r="L130" i="25"/>
  <c r="L131" i="25"/>
  <c r="L132" i="25"/>
  <c r="L133" i="25"/>
  <c r="L134" i="25"/>
  <c r="L135" i="25"/>
  <c r="L136" i="25"/>
  <c r="L137" i="25"/>
  <c r="L138" i="25"/>
  <c r="L139" i="25"/>
  <c r="L140" i="25"/>
  <c r="L141" i="25"/>
  <c r="L142" i="25"/>
  <c r="L143" i="25"/>
  <c r="L144" i="25"/>
  <c r="L145" i="25"/>
  <c r="L146" i="25"/>
  <c r="L147" i="25"/>
  <c r="L148" i="25"/>
  <c r="L149" i="25"/>
  <c r="L150" i="25"/>
  <c r="L151" i="25"/>
  <c r="L152" i="25"/>
  <c r="L153" i="25"/>
  <c r="L154" i="25"/>
  <c r="L155" i="25"/>
  <c r="L156" i="25"/>
  <c r="L157" i="25"/>
  <c r="L158" i="25"/>
  <c r="L159" i="25"/>
  <c r="L160" i="25"/>
  <c r="L161" i="25"/>
  <c r="L162" i="25"/>
  <c r="L163" i="25"/>
  <c r="L164" i="25"/>
  <c r="L165" i="25"/>
  <c r="L166" i="25"/>
  <c r="L167" i="25"/>
  <c r="L168" i="25"/>
  <c r="L169" i="25"/>
  <c r="L170" i="25"/>
  <c r="L171" i="25"/>
  <c r="L172" i="25"/>
  <c r="L173" i="25"/>
  <c r="L174" i="25"/>
  <c r="L175" i="25"/>
  <c r="L176" i="25"/>
  <c r="L177" i="25"/>
  <c r="L178" i="25"/>
  <c r="L179" i="25"/>
  <c r="L180" i="25"/>
  <c r="L181" i="25"/>
  <c r="L182" i="25"/>
  <c r="L183" i="25"/>
  <c r="L184" i="25"/>
  <c r="L185" i="25"/>
  <c r="L186" i="25"/>
  <c r="L187" i="25"/>
  <c r="L188" i="25"/>
  <c r="L189" i="25"/>
  <c r="L190" i="25"/>
  <c r="L191" i="25"/>
  <c r="L192" i="25"/>
  <c r="L193" i="25"/>
  <c r="L194" i="25"/>
  <c r="L195" i="25"/>
  <c r="L196" i="25"/>
  <c r="L197" i="25"/>
  <c r="L198" i="25"/>
  <c r="L199" i="25"/>
  <c r="L200" i="25"/>
  <c r="L201" i="25"/>
  <c r="L202" i="25"/>
  <c r="L203" i="25"/>
  <c r="L204" i="25"/>
  <c r="L205" i="25"/>
  <c r="L206" i="25"/>
  <c r="L207" i="25"/>
  <c r="L208" i="25"/>
  <c r="L209" i="25"/>
  <c r="L210" i="25"/>
  <c r="L211" i="25"/>
  <c r="L212" i="25"/>
  <c r="L213" i="25"/>
  <c r="L214" i="25"/>
  <c r="L215" i="25"/>
  <c r="L216" i="25"/>
  <c r="L217" i="25"/>
  <c r="L218" i="25"/>
  <c r="L219" i="25"/>
  <c r="L220" i="25"/>
  <c r="L221" i="25"/>
  <c r="L222" i="25"/>
  <c r="L223" i="25"/>
  <c r="L224" i="25"/>
  <c r="L225" i="25"/>
  <c r="L226" i="25"/>
  <c r="L227" i="25"/>
  <c r="L228" i="25"/>
  <c r="L229" i="25"/>
  <c r="L230" i="25"/>
  <c r="L231" i="25"/>
  <c r="L232" i="25"/>
  <c r="L233" i="25"/>
  <c r="L234" i="25"/>
  <c r="L235" i="25"/>
  <c r="L236" i="25"/>
  <c r="L237" i="25"/>
  <c r="L238" i="25"/>
  <c r="C112" i="16" l="1"/>
  <c r="G112" i="16" s="1"/>
  <c r="C116" i="16"/>
  <c r="G116" i="16" s="1"/>
  <c r="C417" i="16"/>
  <c r="G417" i="16" s="1"/>
  <c r="C253" i="16"/>
  <c r="G253" i="16" s="1"/>
  <c r="C226" i="16"/>
  <c r="G226" i="16" s="1"/>
  <c r="C68" i="16"/>
  <c r="G68" i="16" s="1"/>
  <c r="C332" i="16"/>
  <c r="G332" i="16" s="1"/>
  <c r="C352" i="16"/>
  <c r="G352" i="16" s="1"/>
  <c r="C259" i="16"/>
  <c r="G259" i="16" s="1"/>
  <c r="C437" i="16"/>
  <c r="G437" i="16" s="1"/>
  <c r="C358" i="16"/>
  <c r="G358" i="16" s="1"/>
  <c r="C189" i="16"/>
  <c r="G189" i="16" s="1"/>
  <c r="C46" i="16"/>
  <c r="G46" i="16" s="1"/>
  <c r="C138" i="16"/>
  <c r="G138" i="16" s="1"/>
  <c r="BJ112" i="16" l="1"/>
  <c r="BK112" i="16"/>
  <c r="AN68" i="16"/>
  <c r="BL68" i="16"/>
  <c r="BG259" i="16"/>
  <c r="AY138" i="16"/>
  <c r="AX112" i="16"/>
  <c r="BB68" i="16"/>
  <c r="BJ417" i="16"/>
  <c r="AS138" i="16"/>
  <c r="BF68" i="16"/>
  <c r="BD68" i="16"/>
  <c r="AS259" i="16"/>
  <c r="BL259" i="16"/>
  <c r="BD46" i="16"/>
  <c r="BH112" i="16"/>
  <c r="AU226" i="16"/>
  <c r="BD437" i="16"/>
  <c r="BC437" i="16"/>
  <c r="BL253" i="16"/>
  <c r="AR116" i="16"/>
  <c r="BL417" i="16"/>
  <c r="BF189" i="16"/>
  <c r="AZ112" i="16"/>
  <c r="AR112" i="16"/>
  <c r="BJ253" i="16"/>
  <c r="BE226" i="16"/>
  <c r="AY112" i="16"/>
  <c r="BF46" i="16"/>
  <c r="BI358" i="16"/>
  <c r="BB437" i="16"/>
  <c r="BI437" i="16"/>
  <c r="BB259" i="16"/>
  <c r="AW259" i="16"/>
  <c r="AI112" i="16"/>
  <c r="BK417" i="16"/>
  <c r="BI253" i="16"/>
  <c r="BF112" i="16"/>
  <c r="AV259" i="16"/>
  <c r="AH112" i="16"/>
  <c r="BK259" i="16"/>
  <c r="BF116" i="16"/>
  <c r="BK116" i="16"/>
  <c r="BI116" i="16"/>
  <c r="BA437" i="16"/>
  <c r="AZ116" i="16"/>
  <c r="BG358" i="16"/>
  <c r="AU253" i="16"/>
  <c r="AW417" i="16"/>
  <c r="AT116" i="16"/>
  <c r="AQ259" i="16"/>
  <c r="AA112" i="16"/>
  <c r="BL226" i="16"/>
  <c r="BJ226" i="16"/>
  <c r="BH437" i="16"/>
  <c r="BF259" i="16"/>
  <c r="BD259" i="16"/>
  <c r="BB116" i="16"/>
  <c r="AY46" i="16"/>
  <c r="AW112" i="16"/>
  <c r="AO116" i="16"/>
  <c r="Z112" i="16"/>
  <c r="BH259" i="16"/>
  <c r="BB112" i="16"/>
  <c r="AY259" i="16"/>
  <c r="AV437" i="16"/>
  <c r="AS437" i="16"/>
  <c r="AO112" i="16"/>
  <c r="BC259" i="16"/>
  <c r="BA116" i="16"/>
  <c r="AX437" i="16"/>
  <c r="AU437" i="16"/>
  <c r="AS112" i="16"/>
  <c r="AM437" i="16"/>
  <c r="BK253" i="16"/>
  <c r="BG437" i="16"/>
  <c r="BE259" i="16"/>
  <c r="BC112" i="16"/>
  <c r="BA112" i="16"/>
  <c r="AX116" i="16"/>
  <c r="AU259" i="16"/>
  <c r="AR226" i="16"/>
  <c r="AJ112" i="16"/>
  <c r="AX253" i="16"/>
  <c r="BF358" i="16"/>
  <c r="AU189" i="16"/>
  <c r="BD358" i="16"/>
  <c r="BC417" i="16"/>
  <c r="BG189" i="16"/>
  <c r="BA253" i="16"/>
  <c r="AY189" i="16"/>
  <c r="BH189" i="16"/>
  <c r="BE358" i="16"/>
  <c r="BC189" i="16"/>
  <c r="AZ189" i="16"/>
  <c r="AX189" i="16"/>
  <c r="AV189" i="16"/>
  <c r="AT253" i="16"/>
  <c r="BH358" i="16"/>
  <c r="BC358" i="16"/>
  <c r="BB253" i="16"/>
  <c r="AT417" i="16"/>
  <c r="AM189" i="16"/>
  <c r="BL138" i="16"/>
  <c r="BL116" i="16"/>
  <c r="BJ358" i="16"/>
  <c r="AP116" i="16"/>
  <c r="AM116" i="16"/>
  <c r="X116" i="16"/>
  <c r="BL189" i="16"/>
  <c r="BL112" i="16"/>
  <c r="BJ259" i="16"/>
  <c r="BI259" i="16"/>
  <c r="BH68" i="16"/>
  <c r="BG116" i="16"/>
  <c r="BF253" i="16"/>
  <c r="BE417" i="16"/>
  <c r="BD116" i="16"/>
  <c r="BB189" i="16"/>
  <c r="BA189" i="16"/>
  <c r="AZ437" i="16"/>
  <c r="AY417" i="16"/>
  <c r="AW189" i="16"/>
  <c r="AV253" i="16"/>
  <c r="AT437" i="16"/>
  <c r="AS253" i="16"/>
  <c r="AO138" i="16"/>
  <c r="AM112" i="16"/>
  <c r="W116" i="16"/>
  <c r="BG253" i="16"/>
  <c r="BF226" i="16"/>
  <c r="BE253" i="16"/>
  <c r="BD253" i="16"/>
  <c r="AZ358" i="16"/>
  <c r="AU116" i="16"/>
  <c r="BL358" i="16"/>
  <c r="BK358" i="16"/>
  <c r="BJ68" i="16"/>
  <c r="BI226" i="16"/>
  <c r="BH417" i="16"/>
  <c r="BG112" i="16"/>
  <c r="BF417" i="16"/>
  <c r="BE116" i="16"/>
  <c r="BC138" i="16"/>
  <c r="BB358" i="16"/>
  <c r="BA358" i="16"/>
  <c r="AZ253" i="16"/>
  <c r="AY116" i="16"/>
  <c r="AW437" i="16"/>
  <c r="AV116" i="16"/>
  <c r="AT259" i="16"/>
  <c r="AS116" i="16"/>
  <c r="AO437" i="16"/>
  <c r="AJ68" i="16"/>
  <c r="N112" i="16"/>
  <c r="AQ417" i="16"/>
  <c r="AL116" i="16"/>
  <c r="AF437" i="16"/>
  <c r="V116" i="16"/>
  <c r="BL437" i="16"/>
  <c r="BK189" i="16"/>
  <c r="BJ189" i="16"/>
  <c r="BJ116" i="16"/>
  <c r="BI417" i="16"/>
  <c r="BH253" i="16"/>
  <c r="BG226" i="16"/>
  <c r="BF437" i="16"/>
  <c r="BE189" i="16"/>
  <c r="BE112" i="16"/>
  <c r="BD417" i="16"/>
  <c r="BC253" i="16"/>
  <c r="BA259" i="16"/>
  <c r="AZ259" i="16"/>
  <c r="AY437" i="16"/>
  <c r="AX259" i="16"/>
  <c r="AW253" i="16"/>
  <c r="AV417" i="16"/>
  <c r="AU417" i="16"/>
  <c r="AT112" i="16"/>
  <c r="AR358" i="16"/>
  <c r="AQ112" i="16"/>
  <c r="AN259" i="16"/>
  <c r="AK259" i="16"/>
  <c r="AF112" i="16"/>
  <c r="S116" i="16"/>
  <c r="AR437" i="16"/>
  <c r="AP46" i="16"/>
  <c r="AK417" i="16"/>
  <c r="AE116" i="16"/>
  <c r="BK437" i="16"/>
  <c r="BJ437" i="16"/>
  <c r="BI189" i="16"/>
  <c r="BI112" i="16"/>
  <c r="BH116" i="16"/>
  <c r="BG417" i="16"/>
  <c r="BE437" i="16"/>
  <c r="BD189" i="16"/>
  <c r="BD112" i="16"/>
  <c r="BC116" i="16"/>
  <c r="BB417" i="16"/>
  <c r="BA417" i="16"/>
  <c r="AZ417" i="16"/>
  <c r="AY253" i="16"/>
  <c r="AX417" i="16"/>
  <c r="AW116" i="16"/>
  <c r="AV112" i="16"/>
  <c r="AU112" i="16"/>
  <c r="AS358" i="16"/>
  <c r="AR259" i="16"/>
  <c r="AP259" i="16"/>
  <c r="AN112" i="16"/>
  <c r="AK112" i="16"/>
  <c r="AC116" i="16"/>
  <c r="AS417" i="16"/>
  <c r="AR417" i="16"/>
  <c r="AP189" i="16"/>
  <c r="AJ253" i="16"/>
  <c r="AA189" i="16"/>
  <c r="L417" i="16"/>
  <c r="AY358" i="16"/>
  <c r="AX358" i="16"/>
  <c r="AW358" i="16"/>
  <c r="AV358" i="16"/>
  <c r="AU358" i="16"/>
  <c r="AT189" i="16"/>
  <c r="AP417" i="16"/>
  <c r="AL253" i="16"/>
  <c r="AT358" i="16"/>
  <c r="AS189" i="16"/>
  <c r="AR189" i="16"/>
  <c r="AQ358" i="16"/>
  <c r="AN253" i="16"/>
  <c r="AO417" i="16"/>
  <c r="AM253" i="16"/>
  <c r="AD253" i="16"/>
  <c r="Y259" i="16"/>
  <c r="I112" i="16"/>
  <c r="AH259" i="16"/>
  <c r="AB259" i="16"/>
  <c r="AO259" i="16"/>
  <c r="AG112" i="16"/>
  <c r="AA259" i="16"/>
  <c r="P259" i="16"/>
  <c r="AQ189" i="16"/>
  <c r="AP437" i="16"/>
  <c r="AO226" i="16"/>
  <c r="AN116" i="16"/>
  <c r="AL437" i="16"/>
  <c r="AJ437" i="16"/>
  <c r="AG437" i="16"/>
  <c r="AD116" i="16"/>
  <c r="Z259" i="16"/>
  <c r="U259" i="16"/>
  <c r="E259" i="16"/>
  <c r="AL259" i="16"/>
  <c r="AG226" i="16"/>
  <c r="AD112" i="16"/>
  <c r="Z116" i="16"/>
  <c r="U253" i="16"/>
  <c r="AR253" i="16"/>
  <c r="AQ116" i="16"/>
  <c r="AP112" i="16"/>
  <c r="AN437" i="16"/>
  <c r="AM259" i="16"/>
  <c r="AL112" i="16"/>
  <c r="AI259" i="16"/>
  <c r="AF226" i="16"/>
  <c r="AB116" i="16"/>
  <c r="Y116" i="16"/>
  <c r="O226" i="16"/>
  <c r="AK253" i="16"/>
  <c r="AI358" i="16"/>
  <c r="AC253" i="16"/>
  <c r="Q253" i="16"/>
  <c r="AE189" i="16"/>
  <c r="W253" i="16"/>
  <c r="AI253" i="16"/>
  <c r="AE253" i="16"/>
  <c r="Z253" i="16"/>
  <c r="AM358" i="16"/>
  <c r="AI417" i="16"/>
  <c r="AG253" i="16"/>
  <c r="AB253" i="16"/>
  <c r="N253" i="16"/>
  <c r="AH253" i="16"/>
  <c r="T253" i="16"/>
  <c r="J189" i="16"/>
  <c r="AQ253" i="16"/>
  <c r="AP253" i="16"/>
  <c r="AO253" i="16"/>
  <c r="AN417" i="16"/>
  <c r="AM417" i="16"/>
  <c r="AI189" i="16"/>
  <c r="AH417" i="16"/>
  <c r="AF253" i="16"/>
  <c r="AC358" i="16"/>
  <c r="AA253" i="16"/>
  <c r="X253" i="16"/>
  <c r="J253" i="16"/>
  <c r="AE417" i="16"/>
  <c r="Z417" i="16"/>
  <c r="AF417" i="16"/>
  <c r="AK358" i="16"/>
  <c r="AJ417" i="16"/>
  <c r="AH358" i="16"/>
  <c r="AG417" i="16"/>
  <c r="AE358" i="16"/>
  <c r="AA417" i="16"/>
  <c r="AB358" i="16"/>
  <c r="O417" i="16"/>
  <c r="AD358" i="16"/>
  <c r="X417" i="16"/>
  <c r="S417" i="16"/>
  <c r="R417" i="16"/>
  <c r="V417" i="16"/>
  <c r="AL417" i="16"/>
  <c r="AK116" i="16"/>
  <c r="AJ116" i="16"/>
  <c r="AI116" i="16"/>
  <c r="AH116" i="16"/>
  <c r="AG116" i="16"/>
  <c r="AF116" i="16"/>
  <c r="AE112" i="16"/>
  <c r="AC259" i="16"/>
  <c r="AB417" i="16"/>
  <c r="AA116" i="16"/>
  <c r="Y46" i="16"/>
  <c r="X112" i="16"/>
  <c r="U226" i="16"/>
  <c r="R116" i="16"/>
  <c r="N417" i="16"/>
  <c r="F112" i="16"/>
  <c r="AJ358" i="16"/>
  <c r="AH46" i="16"/>
  <c r="AG358" i="16"/>
  <c r="AF358" i="16"/>
  <c r="AD259" i="16"/>
  <c r="AC417" i="16"/>
  <c r="AB112" i="16"/>
  <c r="Z358" i="16"/>
  <c r="Y417" i="16"/>
  <c r="W417" i="16"/>
  <c r="U417" i="16"/>
  <c r="Q417" i="16"/>
  <c r="L259" i="16"/>
  <c r="AQ437" i="16"/>
  <c r="AP358" i="16"/>
  <c r="AO358" i="16"/>
  <c r="AN358" i="16"/>
  <c r="AL358" i="16"/>
  <c r="AK437" i="16"/>
  <c r="AJ259" i="16"/>
  <c r="AI437" i="16"/>
  <c r="AH437" i="16"/>
  <c r="AG259" i="16"/>
  <c r="AF259" i="16"/>
  <c r="AE259" i="16"/>
  <c r="AD417" i="16"/>
  <c r="AC112" i="16"/>
  <c r="AA358" i="16"/>
  <c r="Y112" i="16"/>
  <c r="W112" i="16"/>
  <c r="T417" i="16"/>
  <c r="P417" i="16"/>
  <c r="K259" i="16"/>
  <c r="I358" i="16"/>
  <c r="S46" i="16"/>
  <c r="M189" i="16"/>
  <c r="L437" i="16"/>
  <c r="O116" i="16"/>
  <c r="S253" i="16"/>
  <c r="P226" i="16"/>
  <c r="M417" i="16"/>
  <c r="F253" i="16"/>
  <c r="J259" i="16"/>
  <c r="R112" i="16"/>
  <c r="L253" i="16"/>
  <c r="E253" i="16"/>
  <c r="V253" i="16"/>
  <c r="U116" i="16"/>
  <c r="R253" i="16"/>
  <c r="P253" i="16"/>
  <c r="N116" i="16"/>
  <c r="I253" i="16"/>
  <c r="K437" i="16"/>
  <c r="Y253" i="16"/>
  <c r="W437" i="16"/>
  <c r="V112" i="16"/>
  <c r="T112" i="16"/>
  <c r="O253" i="16"/>
  <c r="M253" i="16"/>
  <c r="K253" i="16"/>
  <c r="D332" i="16"/>
  <c r="BM332" i="16"/>
  <c r="D138" i="16"/>
  <c r="BM138" i="16"/>
  <c r="D68" i="16"/>
  <c r="BM68" i="16"/>
  <c r="E46" i="16"/>
  <c r="BM46" i="16"/>
  <c r="D226" i="16"/>
  <c r="BM226" i="16"/>
  <c r="D352" i="16"/>
  <c r="BM352" i="16"/>
  <c r="O189" i="16"/>
  <c r="BM189" i="16"/>
  <c r="D253" i="16"/>
  <c r="BM253" i="16"/>
  <c r="D358" i="16"/>
  <c r="BM358" i="16"/>
  <c r="D417" i="16"/>
  <c r="BM417" i="16"/>
  <c r="D437" i="16"/>
  <c r="BM437" i="16"/>
  <c r="E116" i="16"/>
  <c r="BM116" i="16"/>
  <c r="D259" i="16"/>
  <c r="BM259" i="16"/>
  <c r="E112" i="16"/>
  <c r="BM112" i="16"/>
  <c r="K358" i="16"/>
  <c r="BH46" i="16"/>
  <c r="BE46" i="16"/>
  <c r="BD226" i="16"/>
  <c r="BB46" i="16"/>
  <c r="BA226" i="16"/>
  <c r="AW226" i="16"/>
  <c r="AS46" i="16"/>
  <c r="AN226" i="16"/>
  <c r="X46" i="16"/>
  <c r="K226" i="16"/>
  <c r="BK46" i="16"/>
  <c r="AZ226" i="16"/>
  <c r="AX46" i="16"/>
  <c r="AL226" i="16"/>
  <c r="AK226" i="16"/>
  <c r="BJ46" i="16"/>
  <c r="BG46" i="16"/>
  <c r="BC226" i="16"/>
  <c r="BA46" i="16"/>
  <c r="AW46" i="16"/>
  <c r="Q46" i="16"/>
  <c r="K46" i="16"/>
  <c r="AY226" i="16"/>
  <c r="AB46" i="16"/>
  <c r="V226" i="16"/>
  <c r="K189" i="16"/>
  <c r="J226" i="16"/>
  <c r="AC46" i="16"/>
  <c r="Z226" i="16"/>
  <c r="W46" i="16"/>
  <c r="AV46" i="16"/>
  <c r="BL46" i="16"/>
  <c r="BK226" i="16"/>
  <c r="BI46" i="16"/>
  <c r="BH226" i="16"/>
  <c r="BC46" i="16"/>
  <c r="BB226" i="16"/>
  <c r="AX226" i="16"/>
  <c r="AI46" i="16"/>
  <c r="AD46" i="16"/>
  <c r="AA226" i="16"/>
  <c r="W189" i="16"/>
  <c r="T226" i="16"/>
  <c r="R46" i="16"/>
  <c r="N226" i="16"/>
  <c r="L189" i="16"/>
  <c r="I189" i="16"/>
  <c r="E189" i="16"/>
  <c r="V259" i="16"/>
  <c r="T116" i="16"/>
  <c r="S112" i="16"/>
  <c r="Q259" i="16"/>
  <c r="O112" i="16"/>
  <c r="M259" i="16"/>
  <c r="J112" i="16"/>
  <c r="P116" i="16"/>
  <c r="N259" i="16"/>
  <c r="R259" i="16"/>
  <c r="P112" i="16"/>
  <c r="L112" i="16"/>
  <c r="K112" i="16"/>
  <c r="X259" i="16"/>
  <c r="W259" i="16"/>
  <c r="U112" i="16"/>
  <c r="S437" i="16"/>
  <c r="Q116" i="16"/>
  <c r="O259" i="16"/>
  <c r="M116" i="16"/>
  <c r="I259" i="16"/>
  <c r="F259" i="16"/>
  <c r="T259" i="16"/>
  <c r="S259" i="16"/>
  <c r="Q112" i="16"/>
  <c r="M112" i="16"/>
  <c r="J437" i="16"/>
  <c r="F437" i="16"/>
  <c r="F358" i="16"/>
  <c r="L116" i="16"/>
  <c r="F417" i="16"/>
  <c r="D116" i="16"/>
  <c r="AE437" i="16"/>
  <c r="AD437" i="16"/>
  <c r="AC437" i="16"/>
  <c r="AB437" i="16"/>
  <c r="AA437" i="16"/>
  <c r="Z437" i="16"/>
  <c r="Y358" i="16"/>
  <c r="X358" i="16"/>
  <c r="V358" i="16"/>
  <c r="U358" i="16"/>
  <c r="T358" i="16"/>
  <c r="P358" i="16"/>
  <c r="O358" i="16"/>
  <c r="N358" i="16"/>
  <c r="L46" i="16"/>
  <c r="K417" i="16"/>
  <c r="J417" i="16"/>
  <c r="I417" i="16"/>
  <c r="F116" i="16"/>
  <c r="Y437" i="16"/>
  <c r="X437" i="16"/>
  <c r="W358" i="16"/>
  <c r="V437" i="16"/>
  <c r="U437" i="16"/>
  <c r="T437" i="16"/>
  <c r="S358" i="16"/>
  <c r="R358" i="16"/>
  <c r="Q358" i="16"/>
  <c r="P437" i="16"/>
  <c r="O437" i="16"/>
  <c r="N437" i="16"/>
  <c r="M358" i="16"/>
  <c r="K116" i="16"/>
  <c r="J116" i="16"/>
  <c r="I116" i="16"/>
  <c r="R437" i="16"/>
  <c r="Q437" i="16"/>
  <c r="M437" i="16"/>
  <c r="L358" i="16"/>
  <c r="I437" i="16"/>
  <c r="E417" i="16"/>
  <c r="BA138" i="16"/>
  <c r="AZ332" i="16"/>
  <c r="AU138" i="16"/>
  <c r="AT226" i="16"/>
  <c r="AR46" i="16"/>
  <c r="AQ226" i="16"/>
  <c r="AO46" i="16"/>
  <c r="AM226" i="16"/>
  <c r="AL46" i="16"/>
  <c r="AJ226" i="16"/>
  <c r="AG46" i="16"/>
  <c r="AE226" i="16"/>
  <c r="AA138" i="16"/>
  <c r="Y226" i="16"/>
  <c r="V46" i="16"/>
  <c r="S68" i="16"/>
  <c r="P46" i="16"/>
  <c r="M226" i="16"/>
  <c r="I226" i="16"/>
  <c r="E358" i="16"/>
  <c r="BE352" i="16"/>
  <c r="AU46" i="16"/>
  <c r="AN46" i="16"/>
  <c r="AK138" i="16"/>
  <c r="AF138" i="16"/>
  <c r="AD226" i="16"/>
  <c r="AA46" i="16"/>
  <c r="X226" i="16"/>
  <c r="U46" i="16"/>
  <c r="S226" i="16"/>
  <c r="O46" i="16"/>
  <c r="J46" i="16"/>
  <c r="F68" i="16"/>
  <c r="AQ138" i="16"/>
  <c r="AP226" i="16"/>
  <c r="AK46" i="16"/>
  <c r="AI226" i="16"/>
  <c r="AF46" i="16"/>
  <c r="AC226" i="16"/>
  <c r="T138" i="16"/>
  <c r="R226" i="16"/>
  <c r="N46" i="16"/>
  <c r="L226" i="16"/>
  <c r="F226" i="16"/>
  <c r="BL332" i="16"/>
  <c r="AZ46" i="16"/>
  <c r="AW138" i="16"/>
  <c r="AV226" i="16"/>
  <c r="AT46" i="16"/>
  <c r="AS226" i="16"/>
  <c r="AQ46" i="16"/>
  <c r="AM46" i="16"/>
  <c r="AJ46" i="16"/>
  <c r="AH226" i="16"/>
  <c r="AE46" i="16"/>
  <c r="AB226" i="16"/>
  <c r="Z46" i="16"/>
  <c r="W226" i="16"/>
  <c r="T46" i="16"/>
  <c r="Q226" i="16"/>
  <c r="M46" i="16"/>
  <c r="J358" i="16"/>
  <c r="I46" i="16"/>
  <c r="AI138" i="16"/>
  <c r="AA68" i="16"/>
  <c r="R138" i="16"/>
  <c r="Q68" i="16"/>
  <c r="E138" i="16"/>
  <c r="AH68" i="16"/>
  <c r="AD138" i="16"/>
  <c r="AC68" i="16"/>
  <c r="Y138" i="16"/>
  <c r="X68" i="16"/>
  <c r="V68" i="16"/>
  <c r="O138" i="16"/>
  <c r="N68" i="16"/>
  <c r="L68" i="16"/>
  <c r="J68" i="16"/>
  <c r="BJ138" i="16"/>
  <c r="BH138" i="16"/>
  <c r="BF138" i="16"/>
  <c r="AZ68" i="16"/>
  <c r="AX68" i="16"/>
  <c r="AV68" i="16"/>
  <c r="AT68" i="16"/>
  <c r="AR68" i="16"/>
  <c r="AP68" i="16"/>
  <c r="AE68" i="16"/>
  <c r="Z68" i="16"/>
  <c r="Q138" i="16"/>
  <c r="P68" i="16"/>
  <c r="L138" i="16"/>
  <c r="J138" i="16"/>
  <c r="BD138" i="16"/>
  <c r="BB138" i="16"/>
  <c r="AZ138" i="16"/>
  <c r="AN138" i="16"/>
  <c r="AL68" i="16"/>
  <c r="AH138" i="16"/>
  <c r="AG68" i="16"/>
  <c r="AC138" i="16"/>
  <c r="AB68" i="16"/>
  <c r="X138" i="16"/>
  <c r="V138" i="16"/>
  <c r="U68" i="16"/>
  <c r="N138" i="16"/>
  <c r="E68" i="16"/>
  <c r="BK68" i="16"/>
  <c r="BI68" i="16"/>
  <c r="BG68" i="16"/>
  <c r="AX138" i="16"/>
  <c r="AV138" i="16"/>
  <c r="AT138" i="16"/>
  <c r="AR138" i="16"/>
  <c r="AP138" i="16"/>
  <c r="AM68" i="16"/>
  <c r="AJ138" i="16"/>
  <c r="AE138" i="16"/>
  <c r="W352" i="16"/>
  <c r="S138" i="16"/>
  <c r="R68" i="16"/>
  <c r="M68" i="16"/>
  <c r="K68" i="16"/>
  <c r="I68" i="16"/>
  <c r="BE68" i="16"/>
  <c r="BC68" i="16"/>
  <c r="BA68" i="16"/>
  <c r="AO68" i="16"/>
  <c r="AI68" i="16"/>
  <c r="AD68" i="16"/>
  <c r="Z138" i="16"/>
  <c r="Y68" i="16"/>
  <c r="W68" i="16"/>
  <c r="P138" i="16"/>
  <c r="O68" i="16"/>
  <c r="F138" i="16"/>
  <c r="BK138" i="16"/>
  <c r="BI138" i="16"/>
  <c r="BG138" i="16"/>
  <c r="BE138" i="16"/>
  <c r="AY68" i="16"/>
  <c r="AW68" i="16"/>
  <c r="AU68" i="16"/>
  <c r="AS68" i="16"/>
  <c r="AQ68" i="16"/>
  <c r="AM138" i="16"/>
  <c r="AL138" i="16"/>
  <c r="AK68" i="16"/>
  <c r="AG138" i="16"/>
  <c r="AF68" i="16"/>
  <c r="AB138" i="16"/>
  <c r="W138" i="16"/>
  <c r="U138" i="16"/>
  <c r="T68" i="16"/>
  <c r="M138" i="16"/>
  <c r="K138" i="16"/>
  <c r="I138" i="16"/>
  <c r="E226" i="16"/>
  <c r="D112" i="16"/>
  <c r="F46" i="16"/>
  <c r="D46" i="16"/>
  <c r="AX352" i="16"/>
  <c r="BH352" i="16"/>
  <c r="AT352" i="16"/>
  <c r="BH332" i="16"/>
  <c r="BA352" i="16"/>
  <c r="AP352" i="16"/>
  <c r="BK352" i="16"/>
  <c r="BD352" i="16"/>
  <c r="AE352" i="16"/>
  <c r="BK332" i="16"/>
  <c r="BD332" i="16"/>
  <c r="BL352" i="16"/>
  <c r="AZ352" i="16"/>
  <c r="AW352" i="16"/>
  <c r="AO352" i="16"/>
  <c r="AL189" i="16"/>
  <c r="AH352" i="16"/>
  <c r="AD189" i="16"/>
  <c r="Z352" i="16"/>
  <c r="V189" i="16"/>
  <c r="F189" i="16"/>
  <c r="BI352" i="16"/>
  <c r="BF352" i="16"/>
  <c r="BC352" i="16"/>
  <c r="AR352" i="16"/>
  <c r="AN189" i="16"/>
  <c r="AK352" i="16"/>
  <c r="AG189" i="16"/>
  <c r="AC352" i="16"/>
  <c r="Y189" i="16"/>
  <c r="T189" i="16"/>
  <c r="R189" i="16"/>
  <c r="Q352" i="16"/>
  <c r="AU352" i="16"/>
  <c r="AM352" i="16"/>
  <c r="AJ189" i="16"/>
  <c r="AF352" i="16"/>
  <c r="AB189" i="16"/>
  <c r="X352" i="16"/>
  <c r="P189" i="16"/>
  <c r="N189" i="16"/>
  <c r="AI352" i="16"/>
  <c r="AA352" i="16"/>
  <c r="I352" i="16"/>
  <c r="BJ352" i="16"/>
  <c r="BG352" i="16"/>
  <c r="AS352" i="16"/>
  <c r="AO189" i="16"/>
  <c r="AL352" i="16"/>
  <c r="AH189" i="16"/>
  <c r="AD352" i="16"/>
  <c r="Z189" i="16"/>
  <c r="V352" i="16"/>
  <c r="D189" i="16"/>
  <c r="AV352" i="16"/>
  <c r="AN352" i="16"/>
  <c r="AK189" i="16"/>
  <c r="AG352" i="16"/>
  <c r="AC189" i="16"/>
  <c r="Y352" i="16"/>
  <c r="U189" i="16"/>
  <c r="S189" i="16"/>
  <c r="Q189" i="16"/>
  <c r="BB352" i="16"/>
  <c r="AY352" i="16"/>
  <c r="AQ352" i="16"/>
  <c r="AJ352" i="16"/>
  <c r="AF189" i="16"/>
  <c r="AB352" i="16"/>
  <c r="X189" i="16"/>
  <c r="N352" i="16"/>
  <c r="T352" i="16"/>
  <c r="L352" i="16"/>
  <c r="O352" i="16"/>
  <c r="F352" i="16"/>
  <c r="R352" i="16"/>
  <c r="J352" i="16"/>
  <c r="U352" i="16"/>
  <c r="M352" i="16"/>
  <c r="E437" i="16"/>
  <c r="P352" i="16"/>
  <c r="S352" i="16"/>
  <c r="K352" i="16"/>
  <c r="E352" i="16"/>
  <c r="AV332" i="16"/>
  <c r="AR332" i="16"/>
  <c r="AN332" i="16"/>
  <c r="AK332" i="16"/>
  <c r="AG332" i="16"/>
  <c r="AC332" i="16"/>
  <c r="Y332" i="16"/>
  <c r="U332" i="16"/>
  <c r="Q332" i="16"/>
  <c r="M332" i="16"/>
  <c r="I332" i="16"/>
  <c r="BI332" i="16"/>
  <c r="BE332" i="16"/>
  <c r="BA332" i="16"/>
  <c r="AW332" i="16"/>
  <c r="AS332" i="16"/>
  <c r="AO332" i="16"/>
  <c r="AL332" i="16"/>
  <c r="AH332" i="16"/>
  <c r="AD332" i="16"/>
  <c r="Z332" i="16"/>
  <c r="V332" i="16"/>
  <c r="R332" i="16"/>
  <c r="N332" i="16"/>
  <c r="J332" i="16"/>
  <c r="E332" i="16"/>
  <c r="BJ332" i="16"/>
  <c r="BF332" i="16"/>
  <c r="BB332" i="16"/>
  <c r="AX332" i="16"/>
  <c r="AT332" i="16"/>
  <c r="AP332" i="16"/>
  <c r="AI332" i="16"/>
  <c r="AE332" i="16"/>
  <c r="AA332" i="16"/>
  <c r="W332" i="16"/>
  <c r="S332" i="16"/>
  <c r="O332" i="16"/>
  <c r="K332" i="16"/>
  <c r="F332" i="16"/>
  <c r="BG332" i="16"/>
  <c r="BC332" i="16"/>
  <c r="AY332" i="16"/>
  <c r="AU332" i="16"/>
  <c r="AQ332" i="16"/>
  <c r="AM332" i="16"/>
  <c r="AJ332" i="16"/>
  <c r="AF332" i="16"/>
  <c r="AB332" i="16"/>
  <c r="X332" i="16"/>
  <c r="T332" i="16"/>
  <c r="P332" i="16"/>
  <c r="L332" i="16"/>
  <c r="A3" i="44"/>
  <c r="P3" i="44" s="1"/>
  <c r="A4" i="44"/>
  <c r="P4" i="44" s="1"/>
  <c r="A5" i="44"/>
  <c r="P5" i="44" s="1"/>
  <c r="A6" i="44"/>
  <c r="P6" i="44" s="1"/>
  <c r="A7" i="44"/>
  <c r="P7" i="44" s="1"/>
  <c r="A8" i="44"/>
  <c r="P8" i="44" s="1"/>
  <c r="A9" i="44"/>
  <c r="P9" i="44" s="1"/>
  <c r="A10" i="44"/>
  <c r="P10" i="44" s="1"/>
  <c r="A11" i="44"/>
  <c r="P11" i="44" s="1"/>
  <c r="A12" i="44"/>
  <c r="P12" i="44" s="1"/>
  <c r="A13" i="44"/>
  <c r="P13" i="44" s="1"/>
  <c r="A14" i="44"/>
  <c r="P14" i="44" s="1"/>
  <c r="A15" i="44"/>
  <c r="P15" i="44" s="1"/>
  <c r="A16" i="44"/>
  <c r="P16" i="44" s="1"/>
  <c r="A17" i="44"/>
  <c r="P17" i="44" s="1"/>
  <c r="A18" i="44"/>
  <c r="P18" i="44" s="1"/>
  <c r="A19" i="44"/>
  <c r="P19" i="44" s="1"/>
  <c r="A20" i="44"/>
  <c r="P20" i="44" s="1"/>
  <c r="A21" i="44"/>
  <c r="P21" i="44" s="1"/>
  <c r="A22" i="44"/>
  <c r="P22" i="44" s="1"/>
  <c r="A23" i="44"/>
  <c r="P23" i="44" s="1"/>
  <c r="A24" i="44"/>
  <c r="P24" i="44" s="1"/>
  <c r="A25" i="44"/>
  <c r="P25" i="44" s="1"/>
  <c r="A26" i="44"/>
  <c r="P26" i="44" s="1"/>
  <c r="A27" i="44"/>
  <c r="P27" i="44" s="1"/>
  <c r="A28" i="44"/>
  <c r="P28" i="44" s="1"/>
  <c r="A29" i="44"/>
  <c r="P29" i="44" s="1"/>
  <c r="A30" i="44"/>
  <c r="P30" i="44" s="1"/>
  <c r="A31" i="44"/>
  <c r="P31" i="44" s="1"/>
  <c r="A32" i="44"/>
  <c r="P32" i="44" s="1"/>
  <c r="A33" i="44"/>
  <c r="P33" i="44" s="1"/>
  <c r="A34" i="44"/>
  <c r="P34" i="44" s="1"/>
  <c r="A35" i="44"/>
  <c r="P35" i="44" s="1"/>
  <c r="A36" i="44"/>
  <c r="P36" i="44" s="1"/>
  <c r="A37" i="44"/>
  <c r="P37" i="44" s="1"/>
  <c r="A38" i="44"/>
  <c r="P38" i="44" s="1"/>
  <c r="A39" i="44"/>
  <c r="P39" i="44" s="1"/>
  <c r="A40" i="44"/>
  <c r="P40" i="44" s="1"/>
  <c r="A41" i="44"/>
  <c r="P41" i="44" s="1"/>
  <c r="A42" i="44"/>
  <c r="A43" i="44"/>
  <c r="P43" i="44" s="1"/>
  <c r="A44" i="44"/>
  <c r="P44" i="44" s="1"/>
  <c r="A45" i="44"/>
  <c r="P45" i="44" s="1"/>
  <c r="A46" i="44"/>
  <c r="P46" i="44" s="1"/>
  <c r="A47" i="44"/>
  <c r="P47" i="44" s="1"/>
  <c r="A48" i="44"/>
  <c r="P48" i="44" s="1"/>
  <c r="A49" i="44"/>
  <c r="P49" i="44" s="1"/>
  <c r="A50" i="44"/>
  <c r="P50" i="44" s="1"/>
  <c r="A51" i="44"/>
  <c r="P51" i="44" s="1"/>
  <c r="A52" i="44"/>
  <c r="P52" i="44" s="1"/>
  <c r="A53" i="44"/>
  <c r="P53" i="44" s="1"/>
  <c r="A54" i="44"/>
  <c r="P54" i="44" s="1"/>
  <c r="A55" i="44"/>
  <c r="P55" i="44" s="1"/>
  <c r="A56" i="44"/>
  <c r="P56" i="44" s="1"/>
  <c r="A57" i="44"/>
  <c r="P57" i="44" s="1"/>
  <c r="A58" i="44"/>
  <c r="P58" i="44" s="1"/>
  <c r="A59" i="44"/>
  <c r="P59" i="44" s="1"/>
  <c r="A60" i="44"/>
  <c r="P60" i="44" s="1"/>
  <c r="A61" i="44"/>
  <c r="P61" i="44" s="1"/>
  <c r="A62" i="44"/>
  <c r="P62" i="44" s="1"/>
  <c r="A63" i="44"/>
  <c r="P63" i="44" s="1"/>
  <c r="A64" i="44"/>
  <c r="P64" i="44" s="1"/>
  <c r="A65" i="44"/>
  <c r="P65" i="44" s="1"/>
  <c r="A66" i="44"/>
  <c r="P66" i="44" s="1"/>
  <c r="A67" i="44"/>
  <c r="P67" i="44" s="1"/>
  <c r="A68" i="44"/>
  <c r="P68" i="44" s="1"/>
  <c r="A69" i="44"/>
  <c r="P69" i="44" s="1"/>
  <c r="A70" i="44"/>
  <c r="P70" i="44" s="1"/>
  <c r="A71" i="44"/>
  <c r="P71" i="44" s="1"/>
  <c r="A72" i="44"/>
  <c r="P72" i="44" s="1"/>
  <c r="A73" i="44"/>
  <c r="P73" i="44" s="1"/>
  <c r="A74" i="44"/>
  <c r="P74" i="44" s="1"/>
  <c r="A75" i="44"/>
  <c r="P75" i="44" s="1"/>
  <c r="A76" i="44"/>
  <c r="P76" i="44" s="1"/>
  <c r="A77" i="44"/>
  <c r="P77" i="44" s="1"/>
  <c r="A78" i="44"/>
  <c r="P78" i="44" s="1"/>
  <c r="A79" i="44"/>
  <c r="P79" i="44" s="1"/>
  <c r="A80" i="44"/>
  <c r="P80" i="44" s="1"/>
  <c r="A81" i="44"/>
  <c r="P81" i="44" s="1"/>
  <c r="A82" i="44"/>
  <c r="A83" i="44"/>
  <c r="P83" i="44" s="1"/>
  <c r="A2" i="44"/>
  <c r="P2" i="44" s="1"/>
  <c r="H437" i="16" l="1"/>
  <c r="H189" i="16"/>
  <c r="H68" i="16"/>
  <c r="H112" i="16"/>
  <c r="H417" i="16"/>
  <c r="H352" i="16"/>
  <c r="H138" i="16"/>
  <c r="H259" i="16"/>
  <c r="H358" i="16"/>
  <c r="H226" i="16"/>
  <c r="H332" i="16"/>
  <c r="H116" i="16"/>
  <c r="H253" i="16"/>
  <c r="H46" i="16"/>
  <c r="N9" i="44"/>
  <c r="P82" i="44"/>
  <c r="P42" i="44"/>
  <c r="M57" i="44"/>
  <c r="M49" i="44"/>
  <c r="M25" i="44"/>
  <c r="M17" i="44"/>
  <c r="D83" i="44"/>
  <c r="O83" i="44"/>
  <c r="D67" i="44"/>
  <c r="O67" i="44"/>
  <c r="D51" i="44"/>
  <c r="O51" i="44"/>
  <c r="D27" i="44"/>
  <c r="O27" i="44"/>
  <c r="K17" i="44"/>
  <c r="O17" i="44"/>
  <c r="D69" i="44"/>
  <c r="O69" i="44"/>
  <c r="N53" i="44"/>
  <c r="O53" i="44"/>
  <c r="N45" i="44"/>
  <c r="O45" i="44"/>
  <c r="E37" i="44"/>
  <c r="O37" i="44"/>
  <c r="D29" i="44"/>
  <c r="O29" i="44"/>
  <c r="N13" i="44"/>
  <c r="O13" i="44"/>
  <c r="N5" i="44"/>
  <c r="O5" i="44"/>
  <c r="D76" i="44"/>
  <c r="O76" i="44"/>
  <c r="D74" i="44"/>
  <c r="O74" i="44"/>
  <c r="D66" i="44"/>
  <c r="O66" i="44"/>
  <c r="D58" i="44"/>
  <c r="O58" i="44"/>
  <c r="D50" i="44"/>
  <c r="O50" i="44"/>
  <c r="L42" i="44"/>
  <c r="O42" i="44"/>
  <c r="H34" i="44"/>
  <c r="O34" i="44"/>
  <c r="D26" i="44"/>
  <c r="O26" i="44"/>
  <c r="H18" i="44"/>
  <c r="O18" i="44"/>
  <c r="D10" i="44"/>
  <c r="O10" i="44"/>
  <c r="N74" i="44"/>
  <c r="D81" i="44"/>
  <c r="O81" i="44"/>
  <c r="G73" i="44"/>
  <c r="O73" i="44"/>
  <c r="D65" i="44"/>
  <c r="O65" i="44"/>
  <c r="D57" i="44"/>
  <c r="O57" i="44"/>
  <c r="D49" i="44"/>
  <c r="O49" i="44"/>
  <c r="K41" i="44"/>
  <c r="O41" i="44"/>
  <c r="G33" i="44"/>
  <c r="O33" i="44"/>
  <c r="B25" i="44"/>
  <c r="O25" i="44"/>
  <c r="G9" i="44"/>
  <c r="O9" i="44"/>
  <c r="N58" i="44"/>
  <c r="G80" i="44"/>
  <c r="O80" i="44"/>
  <c r="C72" i="44"/>
  <c r="O72" i="44"/>
  <c r="K64" i="44"/>
  <c r="O64" i="44"/>
  <c r="G56" i="44"/>
  <c r="O56" i="44"/>
  <c r="C48" i="44"/>
  <c r="O48" i="44"/>
  <c r="K40" i="44"/>
  <c r="O40" i="44"/>
  <c r="C32" i="44"/>
  <c r="O32" i="44"/>
  <c r="K24" i="44"/>
  <c r="O24" i="44"/>
  <c r="G16" i="44"/>
  <c r="O16" i="44"/>
  <c r="C8" i="44"/>
  <c r="O8" i="44"/>
  <c r="N10" i="44"/>
  <c r="D61" i="44"/>
  <c r="O61" i="44"/>
  <c r="D82" i="44"/>
  <c r="O82" i="44"/>
  <c r="D2" i="44"/>
  <c r="O2" i="44"/>
  <c r="D68" i="44"/>
  <c r="O68" i="44"/>
  <c r="D52" i="44"/>
  <c r="O52" i="44"/>
  <c r="L44" i="44"/>
  <c r="O44" i="44"/>
  <c r="E28" i="44"/>
  <c r="O28" i="44"/>
  <c r="B20" i="44"/>
  <c r="O20" i="44"/>
  <c r="C12" i="44"/>
  <c r="O12" i="44"/>
  <c r="D75" i="44"/>
  <c r="O75" i="44"/>
  <c r="D59" i="44"/>
  <c r="O59" i="44"/>
  <c r="L43" i="44"/>
  <c r="O43" i="44"/>
  <c r="H35" i="44"/>
  <c r="O35" i="44"/>
  <c r="H19" i="44"/>
  <c r="O19" i="44"/>
  <c r="C11" i="44"/>
  <c r="O11" i="44"/>
  <c r="N3" i="44"/>
  <c r="O3" i="44"/>
  <c r="B79" i="44"/>
  <c r="O79" i="44"/>
  <c r="D71" i="44"/>
  <c r="O71" i="44"/>
  <c r="F63" i="44"/>
  <c r="O63" i="44"/>
  <c r="N55" i="44"/>
  <c r="O55" i="44"/>
  <c r="J47" i="44"/>
  <c r="O47" i="44"/>
  <c r="N39" i="44"/>
  <c r="O39" i="44"/>
  <c r="F31" i="44"/>
  <c r="O31" i="44"/>
  <c r="N23" i="44"/>
  <c r="O23" i="44"/>
  <c r="B15" i="44"/>
  <c r="O15" i="44"/>
  <c r="C7" i="44"/>
  <c r="O7" i="44"/>
  <c r="N78" i="44"/>
  <c r="O78" i="44"/>
  <c r="J70" i="44"/>
  <c r="O70" i="44"/>
  <c r="M62" i="44"/>
  <c r="O62" i="44"/>
  <c r="B54" i="44"/>
  <c r="O54" i="44"/>
  <c r="B46" i="44"/>
  <c r="O46" i="44"/>
  <c r="N38" i="44"/>
  <c r="O38" i="44"/>
  <c r="M30" i="44"/>
  <c r="O30" i="44"/>
  <c r="F22" i="44"/>
  <c r="O22" i="44"/>
  <c r="B14" i="44"/>
  <c r="O14" i="44"/>
  <c r="N6" i="44"/>
  <c r="O6" i="44"/>
  <c r="M81" i="44"/>
  <c r="N77" i="44"/>
  <c r="O77" i="44"/>
  <c r="N21" i="44"/>
  <c r="O21" i="44"/>
  <c r="D60" i="44"/>
  <c r="O60" i="44"/>
  <c r="I36" i="44"/>
  <c r="O36" i="44"/>
  <c r="H4" i="44"/>
  <c r="O4" i="44"/>
  <c r="N46" i="44"/>
  <c r="M78" i="44"/>
  <c r="M46" i="44"/>
  <c r="M14" i="44"/>
  <c r="M54" i="44"/>
  <c r="M22" i="44"/>
  <c r="B36" i="44"/>
  <c r="N42" i="44"/>
  <c r="M73" i="44"/>
  <c r="M41" i="44"/>
  <c r="M9" i="44"/>
  <c r="B18" i="44"/>
  <c r="N30" i="44"/>
  <c r="M70" i="44"/>
  <c r="M38" i="44"/>
  <c r="M6" i="44"/>
  <c r="N62" i="44"/>
  <c r="E12" i="44"/>
  <c r="N26" i="44"/>
  <c r="M65" i="44"/>
  <c r="M33" i="44"/>
  <c r="N14" i="44"/>
  <c r="B50" i="44"/>
  <c r="N80" i="44"/>
  <c r="N64" i="44"/>
  <c r="N48" i="44"/>
  <c r="N32" i="44"/>
  <c r="N16" i="44"/>
  <c r="M82" i="44"/>
  <c r="M74" i="44"/>
  <c r="M66" i="44"/>
  <c r="M58" i="44"/>
  <c r="M50" i="44"/>
  <c r="M42" i="44"/>
  <c r="M34" i="44"/>
  <c r="M26" i="44"/>
  <c r="M18" i="44"/>
  <c r="M10" i="44"/>
  <c r="M80" i="44"/>
  <c r="M72" i="44"/>
  <c r="M64" i="44"/>
  <c r="M56" i="44"/>
  <c r="M48" i="44"/>
  <c r="M40" i="44"/>
  <c r="M32" i="44"/>
  <c r="M24" i="44"/>
  <c r="M16" i="44"/>
  <c r="M8" i="44"/>
  <c r="C35" i="44"/>
  <c r="N73" i="44"/>
  <c r="N57" i="44"/>
  <c r="N41" i="44"/>
  <c r="N25" i="44"/>
  <c r="M79" i="44"/>
  <c r="M71" i="44"/>
  <c r="M63" i="44"/>
  <c r="M55" i="44"/>
  <c r="M47" i="44"/>
  <c r="M39" i="44"/>
  <c r="M31" i="44"/>
  <c r="M23" i="44"/>
  <c r="M15" i="44"/>
  <c r="M7" i="44"/>
  <c r="H83" i="44"/>
  <c r="N70" i="44"/>
  <c r="N54" i="44"/>
  <c r="N22" i="44"/>
  <c r="M77" i="44"/>
  <c r="M69" i="44"/>
  <c r="M61" i="44"/>
  <c r="M53" i="44"/>
  <c r="M45" i="44"/>
  <c r="M37" i="44"/>
  <c r="M29" i="44"/>
  <c r="M21" i="44"/>
  <c r="M13" i="44"/>
  <c r="M5" i="44"/>
  <c r="N82" i="44"/>
  <c r="N66" i="44"/>
  <c r="N50" i="44"/>
  <c r="N34" i="44"/>
  <c r="N18" i="44"/>
  <c r="M2" i="44"/>
  <c r="M76" i="44"/>
  <c r="M68" i="44"/>
  <c r="M60" i="44"/>
  <c r="M52" i="44"/>
  <c r="M44" i="44"/>
  <c r="M36" i="44"/>
  <c r="M28" i="44"/>
  <c r="M20" i="44"/>
  <c r="M12" i="44"/>
  <c r="M4" i="44"/>
  <c r="N72" i="44"/>
  <c r="N56" i="44"/>
  <c r="N40" i="44"/>
  <c r="N24" i="44"/>
  <c r="N8" i="44"/>
  <c r="B74" i="44"/>
  <c r="N81" i="44"/>
  <c r="N65" i="44"/>
  <c r="N49" i="44"/>
  <c r="N33" i="44"/>
  <c r="N17" i="44"/>
  <c r="M83" i="44"/>
  <c r="M75" i="44"/>
  <c r="M67" i="44"/>
  <c r="M59" i="44"/>
  <c r="M51" i="44"/>
  <c r="M43" i="44"/>
  <c r="M35" i="44"/>
  <c r="M27" i="44"/>
  <c r="M19" i="44"/>
  <c r="M11" i="44"/>
  <c r="M3" i="44"/>
  <c r="C28" i="44"/>
  <c r="D53" i="44"/>
  <c r="B12" i="44"/>
  <c r="C27" i="44"/>
  <c r="D37" i="44"/>
  <c r="H68" i="44"/>
  <c r="B76" i="44"/>
  <c r="B10" i="44"/>
  <c r="C19" i="44"/>
  <c r="D19" i="44"/>
  <c r="I60" i="44"/>
  <c r="N79" i="44"/>
  <c r="N71" i="44"/>
  <c r="N63" i="44"/>
  <c r="N47" i="44"/>
  <c r="N31" i="44"/>
  <c r="N15" i="44"/>
  <c r="N7" i="44"/>
  <c r="D45" i="44"/>
  <c r="C67" i="44"/>
  <c r="D11" i="44"/>
  <c r="N37" i="44"/>
  <c r="B44" i="44"/>
  <c r="C60" i="44"/>
  <c r="D77" i="44"/>
  <c r="E53" i="44"/>
  <c r="N2" i="44"/>
  <c r="N76" i="44"/>
  <c r="N68" i="44"/>
  <c r="N60" i="44"/>
  <c r="N52" i="44"/>
  <c r="N44" i="44"/>
  <c r="N36" i="44"/>
  <c r="N28" i="44"/>
  <c r="N20" i="44"/>
  <c r="N12" i="44"/>
  <c r="N4" i="44"/>
  <c r="B4" i="44"/>
  <c r="C4" i="44"/>
  <c r="D12" i="44"/>
  <c r="I37" i="44"/>
  <c r="C3" i="44"/>
  <c r="L27" i="44"/>
  <c r="N69" i="44"/>
  <c r="N61" i="44"/>
  <c r="N29" i="44"/>
  <c r="B42" i="44"/>
  <c r="C36" i="44"/>
  <c r="E29" i="44"/>
  <c r="N83" i="44"/>
  <c r="N75" i="44"/>
  <c r="N67" i="44"/>
  <c r="N59" i="44"/>
  <c r="N51" i="44"/>
  <c r="N43" i="44"/>
  <c r="N35" i="44"/>
  <c r="N27" i="44"/>
  <c r="N19" i="44"/>
  <c r="N11" i="44"/>
  <c r="F48" i="44"/>
  <c r="B68" i="44"/>
  <c r="C59" i="44"/>
  <c r="E76" i="44"/>
  <c r="F32" i="44"/>
  <c r="H60" i="44"/>
  <c r="J32" i="44"/>
  <c r="B66" i="44"/>
  <c r="B34" i="44"/>
  <c r="C2" i="44"/>
  <c r="C52" i="44"/>
  <c r="C20" i="44"/>
  <c r="D72" i="44"/>
  <c r="D40" i="44"/>
  <c r="E60" i="44"/>
  <c r="F24" i="44"/>
  <c r="H50" i="44"/>
  <c r="K50" i="44"/>
  <c r="D80" i="44"/>
  <c r="D48" i="44"/>
  <c r="B60" i="44"/>
  <c r="B28" i="44"/>
  <c r="C83" i="44"/>
  <c r="C51" i="44"/>
  <c r="G50" i="44"/>
  <c r="H42" i="44"/>
  <c r="K32" i="44"/>
  <c r="B58" i="44"/>
  <c r="B26" i="44"/>
  <c r="C76" i="44"/>
  <c r="C44" i="44"/>
  <c r="D64" i="44"/>
  <c r="D32" i="44"/>
  <c r="E52" i="44"/>
  <c r="G42" i="44"/>
  <c r="H27" i="44"/>
  <c r="L68" i="44"/>
  <c r="B2" i="44"/>
  <c r="B52" i="44"/>
  <c r="C75" i="44"/>
  <c r="C43" i="44"/>
  <c r="G32" i="44"/>
  <c r="L50" i="44"/>
  <c r="B82" i="44"/>
  <c r="C68" i="44"/>
  <c r="D56" i="44"/>
  <c r="G24" i="44"/>
  <c r="I55" i="44"/>
  <c r="E55" i="44"/>
  <c r="L55" i="44"/>
  <c r="H55" i="44"/>
  <c r="K55" i="44"/>
  <c r="G55" i="44"/>
  <c r="I23" i="44"/>
  <c r="E23" i="44"/>
  <c r="L23" i="44"/>
  <c r="H23" i="44"/>
  <c r="D23" i="44"/>
  <c r="K23" i="44"/>
  <c r="G23" i="44"/>
  <c r="L30" i="44"/>
  <c r="H30" i="44"/>
  <c r="K30" i="44"/>
  <c r="G30" i="44"/>
  <c r="E70" i="44"/>
  <c r="I14" i="44"/>
  <c r="J55" i="44"/>
  <c r="J14" i="44"/>
  <c r="L77" i="44"/>
  <c r="H77" i="44"/>
  <c r="K77" i="44"/>
  <c r="G77" i="44"/>
  <c r="J77" i="44"/>
  <c r="F77" i="44"/>
  <c r="L69" i="44"/>
  <c r="H69" i="44"/>
  <c r="K69" i="44"/>
  <c r="G69" i="44"/>
  <c r="J69" i="44"/>
  <c r="F69" i="44"/>
  <c r="L61" i="44"/>
  <c r="H61" i="44"/>
  <c r="K61" i="44"/>
  <c r="G61" i="44"/>
  <c r="J61" i="44"/>
  <c r="F61" i="44"/>
  <c r="L53" i="44"/>
  <c r="H53" i="44"/>
  <c r="K53" i="44"/>
  <c r="G53" i="44"/>
  <c r="J53" i="44"/>
  <c r="F53" i="44"/>
  <c r="L45" i="44"/>
  <c r="H45" i="44"/>
  <c r="K45" i="44"/>
  <c r="G45" i="44"/>
  <c r="J45" i="44"/>
  <c r="F45" i="44"/>
  <c r="L37" i="44"/>
  <c r="H37" i="44"/>
  <c r="K37" i="44"/>
  <c r="G37" i="44"/>
  <c r="J37" i="44"/>
  <c r="F37" i="44"/>
  <c r="L29" i="44"/>
  <c r="H29" i="44"/>
  <c r="K29" i="44"/>
  <c r="G29" i="44"/>
  <c r="J29" i="44"/>
  <c r="F29" i="44"/>
  <c r="L21" i="44"/>
  <c r="H21" i="44"/>
  <c r="D21" i="44"/>
  <c r="K21" i="44"/>
  <c r="G21" i="44"/>
  <c r="J21" i="44"/>
  <c r="F21" i="44"/>
  <c r="L13" i="44"/>
  <c r="H13" i="44"/>
  <c r="D13" i="44"/>
  <c r="K13" i="44"/>
  <c r="G13" i="44"/>
  <c r="J13" i="44"/>
  <c r="F13" i="44"/>
  <c r="L5" i="44"/>
  <c r="H5" i="44"/>
  <c r="D5" i="44"/>
  <c r="K5" i="44"/>
  <c r="G5" i="44"/>
  <c r="J5" i="44"/>
  <c r="F5" i="44"/>
  <c r="B80" i="44"/>
  <c r="B72" i="44"/>
  <c r="B64" i="44"/>
  <c r="B56" i="44"/>
  <c r="B48" i="44"/>
  <c r="B40" i="44"/>
  <c r="B32" i="44"/>
  <c r="B24" i="44"/>
  <c r="B16" i="44"/>
  <c r="B8" i="44"/>
  <c r="C82" i="44"/>
  <c r="C74" i="44"/>
  <c r="C66" i="44"/>
  <c r="C58" i="44"/>
  <c r="C50" i="44"/>
  <c r="C42" i="44"/>
  <c r="C34" i="44"/>
  <c r="C26" i="44"/>
  <c r="C18" i="44"/>
  <c r="C10" i="44"/>
  <c r="D44" i="44"/>
  <c r="D36" i="44"/>
  <c r="D28" i="44"/>
  <c r="E69" i="44"/>
  <c r="E46" i="44"/>
  <c r="E5" i="44"/>
  <c r="F64" i="44"/>
  <c r="F46" i="44"/>
  <c r="F23" i="44"/>
  <c r="G82" i="44"/>
  <c r="G64" i="44"/>
  <c r="G41" i="44"/>
  <c r="G18" i="44"/>
  <c r="H82" i="44"/>
  <c r="H59" i="44"/>
  <c r="H36" i="44"/>
  <c r="I77" i="44"/>
  <c r="I54" i="44"/>
  <c r="I13" i="44"/>
  <c r="J72" i="44"/>
  <c r="J54" i="44"/>
  <c r="J31" i="44"/>
  <c r="J8" i="44"/>
  <c r="K72" i="44"/>
  <c r="K49" i="44"/>
  <c r="K26" i="44"/>
  <c r="K8" i="44"/>
  <c r="L67" i="44"/>
  <c r="L26" i="44"/>
  <c r="I39" i="44"/>
  <c r="E39" i="44"/>
  <c r="L39" i="44"/>
  <c r="H39" i="44"/>
  <c r="K39" i="44"/>
  <c r="G39" i="44"/>
  <c r="L78" i="44"/>
  <c r="H78" i="44"/>
  <c r="K78" i="44"/>
  <c r="G78" i="44"/>
  <c r="L62" i="44"/>
  <c r="H62" i="44"/>
  <c r="K62" i="44"/>
  <c r="G62" i="44"/>
  <c r="L38" i="44"/>
  <c r="H38" i="44"/>
  <c r="K38" i="44"/>
  <c r="G38" i="44"/>
  <c r="L6" i="44"/>
  <c r="H6" i="44"/>
  <c r="D6" i="44"/>
  <c r="K6" i="44"/>
  <c r="G6" i="44"/>
  <c r="B73" i="44"/>
  <c r="B65" i="44"/>
  <c r="B41" i="44"/>
  <c r="E6" i="44"/>
  <c r="F70" i="44"/>
  <c r="F47" i="44"/>
  <c r="F6" i="44"/>
  <c r="I78" i="44"/>
  <c r="K73" i="44"/>
  <c r="K2" i="44"/>
  <c r="G2" i="44"/>
  <c r="J2" i="44"/>
  <c r="F2" i="44"/>
  <c r="K76" i="44"/>
  <c r="G76" i="44"/>
  <c r="J76" i="44"/>
  <c r="F76" i="44"/>
  <c r="K68" i="44"/>
  <c r="G68" i="44"/>
  <c r="J68" i="44"/>
  <c r="F68" i="44"/>
  <c r="K60" i="44"/>
  <c r="G60" i="44"/>
  <c r="J60" i="44"/>
  <c r="F60" i="44"/>
  <c r="K52" i="44"/>
  <c r="G52" i="44"/>
  <c r="J52" i="44"/>
  <c r="F52" i="44"/>
  <c r="K44" i="44"/>
  <c r="G44" i="44"/>
  <c r="J44" i="44"/>
  <c r="F44" i="44"/>
  <c r="K36" i="44"/>
  <c r="G36" i="44"/>
  <c r="J36" i="44"/>
  <c r="F36" i="44"/>
  <c r="K28" i="44"/>
  <c r="G28" i="44"/>
  <c r="J28" i="44"/>
  <c r="F28" i="44"/>
  <c r="K20" i="44"/>
  <c r="G20" i="44"/>
  <c r="J20" i="44"/>
  <c r="F20" i="44"/>
  <c r="K12" i="44"/>
  <c r="G12" i="44"/>
  <c r="J12" i="44"/>
  <c r="F12" i="44"/>
  <c r="L4" i="44"/>
  <c r="K4" i="44"/>
  <c r="G4" i="44"/>
  <c r="J4" i="44"/>
  <c r="F4" i="44"/>
  <c r="B71" i="44"/>
  <c r="B63" i="44"/>
  <c r="B55" i="44"/>
  <c r="B47" i="44"/>
  <c r="B39" i="44"/>
  <c r="B31" i="44"/>
  <c r="B23" i="44"/>
  <c r="B7" i="44"/>
  <c r="C81" i="44"/>
  <c r="C73" i="44"/>
  <c r="C65" i="44"/>
  <c r="C57" i="44"/>
  <c r="C49" i="44"/>
  <c r="C41" i="44"/>
  <c r="C33" i="44"/>
  <c r="C25" i="44"/>
  <c r="C17" i="44"/>
  <c r="C9" i="44"/>
  <c r="D43" i="44"/>
  <c r="D35" i="44"/>
  <c r="D4" i="44"/>
  <c r="E68" i="44"/>
  <c r="E45" i="44"/>
  <c r="E22" i="44"/>
  <c r="E4" i="44"/>
  <c r="F40" i="44"/>
  <c r="G81" i="44"/>
  <c r="G58" i="44"/>
  <c r="G40" i="44"/>
  <c r="G17" i="44"/>
  <c r="H76" i="44"/>
  <c r="H58" i="44"/>
  <c r="H12" i="44"/>
  <c r="I76" i="44"/>
  <c r="I53" i="44"/>
  <c r="I30" i="44"/>
  <c r="I12" i="44"/>
  <c r="J71" i="44"/>
  <c r="J48" i="44"/>
  <c r="J30" i="44"/>
  <c r="J7" i="44"/>
  <c r="K66" i="44"/>
  <c r="K48" i="44"/>
  <c r="K25" i="44"/>
  <c r="L2" i="44"/>
  <c r="L66" i="44"/>
  <c r="L20" i="44"/>
  <c r="I79" i="44"/>
  <c r="E79" i="44"/>
  <c r="L79" i="44"/>
  <c r="H79" i="44"/>
  <c r="K79" i="44"/>
  <c r="G79" i="44"/>
  <c r="I63" i="44"/>
  <c r="E63" i="44"/>
  <c r="L63" i="44"/>
  <c r="H63" i="44"/>
  <c r="K63" i="44"/>
  <c r="G63" i="44"/>
  <c r="I15" i="44"/>
  <c r="E15" i="44"/>
  <c r="L15" i="44"/>
  <c r="H15" i="44"/>
  <c r="D15" i="44"/>
  <c r="K15" i="44"/>
  <c r="G15" i="44"/>
  <c r="L22" i="44"/>
  <c r="H22" i="44"/>
  <c r="D22" i="44"/>
  <c r="K22" i="44"/>
  <c r="G22" i="44"/>
  <c r="G65" i="44"/>
  <c r="K83" i="44"/>
  <c r="G83" i="44"/>
  <c r="J83" i="44"/>
  <c r="F83" i="44"/>
  <c r="I83" i="44"/>
  <c r="E83" i="44"/>
  <c r="K75" i="44"/>
  <c r="G75" i="44"/>
  <c r="J75" i="44"/>
  <c r="F75" i="44"/>
  <c r="I75" i="44"/>
  <c r="E75" i="44"/>
  <c r="K67" i="44"/>
  <c r="G67" i="44"/>
  <c r="J67" i="44"/>
  <c r="F67" i="44"/>
  <c r="I67" i="44"/>
  <c r="E67" i="44"/>
  <c r="K59" i="44"/>
  <c r="G59" i="44"/>
  <c r="J59" i="44"/>
  <c r="F59" i="44"/>
  <c r="I59" i="44"/>
  <c r="E59" i="44"/>
  <c r="K51" i="44"/>
  <c r="G51" i="44"/>
  <c r="J51" i="44"/>
  <c r="F51" i="44"/>
  <c r="I51" i="44"/>
  <c r="E51" i="44"/>
  <c r="K43" i="44"/>
  <c r="G43" i="44"/>
  <c r="J43" i="44"/>
  <c r="F43" i="44"/>
  <c r="I43" i="44"/>
  <c r="E43" i="44"/>
  <c r="K35" i="44"/>
  <c r="G35" i="44"/>
  <c r="J35" i="44"/>
  <c r="F35" i="44"/>
  <c r="I35" i="44"/>
  <c r="E35" i="44"/>
  <c r="K27" i="44"/>
  <c r="G27" i="44"/>
  <c r="J27" i="44"/>
  <c r="F27" i="44"/>
  <c r="I27" i="44"/>
  <c r="E27" i="44"/>
  <c r="K19" i="44"/>
  <c r="G19" i="44"/>
  <c r="J19" i="44"/>
  <c r="F19" i="44"/>
  <c r="I19" i="44"/>
  <c r="E19" i="44"/>
  <c r="K11" i="44"/>
  <c r="G11" i="44"/>
  <c r="J11" i="44"/>
  <c r="F11" i="44"/>
  <c r="I11" i="44"/>
  <c r="E11" i="44"/>
  <c r="L3" i="44"/>
  <c r="K3" i="44"/>
  <c r="G3" i="44"/>
  <c r="J3" i="44"/>
  <c r="F3" i="44"/>
  <c r="I3" i="44"/>
  <c r="E3" i="44"/>
  <c r="B78" i="44"/>
  <c r="B70" i="44"/>
  <c r="B62" i="44"/>
  <c r="B38" i="44"/>
  <c r="B30" i="44"/>
  <c r="B22" i="44"/>
  <c r="B6" i="44"/>
  <c r="C80" i="44"/>
  <c r="C64" i="44"/>
  <c r="C56" i="44"/>
  <c r="C40" i="44"/>
  <c r="C24" i="44"/>
  <c r="C16" i="44"/>
  <c r="D42" i="44"/>
  <c r="D34" i="44"/>
  <c r="D3" i="44"/>
  <c r="E62" i="44"/>
  <c r="E44" i="44"/>
  <c r="E21" i="44"/>
  <c r="F80" i="44"/>
  <c r="F62" i="44"/>
  <c r="F39" i="44"/>
  <c r="F16" i="44"/>
  <c r="G57" i="44"/>
  <c r="G34" i="44"/>
  <c r="H75" i="44"/>
  <c r="H52" i="44"/>
  <c r="H11" i="44"/>
  <c r="I70" i="44"/>
  <c r="I52" i="44"/>
  <c r="I29" i="44"/>
  <c r="I6" i="44"/>
  <c r="J24" i="44"/>
  <c r="J6" i="44"/>
  <c r="K65" i="44"/>
  <c r="K42" i="44"/>
  <c r="L83" i="44"/>
  <c r="L60" i="44"/>
  <c r="L19" i="44"/>
  <c r="I47" i="44"/>
  <c r="E47" i="44"/>
  <c r="L47" i="44"/>
  <c r="H47" i="44"/>
  <c r="K47" i="44"/>
  <c r="G47" i="44"/>
  <c r="L70" i="44"/>
  <c r="H70" i="44"/>
  <c r="K70" i="44"/>
  <c r="G70" i="44"/>
  <c r="L54" i="44"/>
  <c r="H54" i="44"/>
  <c r="K54" i="44"/>
  <c r="G54" i="44"/>
  <c r="L46" i="44"/>
  <c r="H46" i="44"/>
  <c r="K46" i="44"/>
  <c r="G46" i="44"/>
  <c r="L14" i="44"/>
  <c r="H14" i="44"/>
  <c r="D14" i="44"/>
  <c r="K14" i="44"/>
  <c r="G14" i="44"/>
  <c r="B81" i="44"/>
  <c r="B57" i="44"/>
  <c r="B49" i="44"/>
  <c r="B33" i="44"/>
  <c r="B17" i="44"/>
  <c r="B9" i="44"/>
  <c r="J78" i="44"/>
  <c r="K9" i="44"/>
  <c r="J82" i="44"/>
  <c r="F82" i="44"/>
  <c r="I82" i="44"/>
  <c r="E82" i="44"/>
  <c r="J74" i="44"/>
  <c r="F74" i="44"/>
  <c r="I74" i="44"/>
  <c r="E74" i="44"/>
  <c r="J66" i="44"/>
  <c r="F66" i="44"/>
  <c r="I66" i="44"/>
  <c r="E66" i="44"/>
  <c r="J58" i="44"/>
  <c r="F58" i="44"/>
  <c r="I58" i="44"/>
  <c r="E58" i="44"/>
  <c r="J50" i="44"/>
  <c r="F50" i="44"/>
  <c r="I50" i="44"/>
  <c r="E50" i="44"/>
  <c r="J42" i="44"/>
  <c r="F42" i="44"/>
  <c r="I42" i="44"/>
  <c r="E42" i="44"/>
  <c r="J34" i="44"/>
  <c r="F34" i="44"/>
  <c r="I34" i="44"/>
  <c r="E34" i="44"/>
  <c r="J26" i="44"/>
  <c r="F26" i="44"/>
  <c r="I26" i="44"/>
  <c r="E26" i="44"/>
  <c r="J18" i="44"/>
  <c r="F18" i="44"/>
  <c r="I18" i="44"/>
  <c r="E18" i="44"/>
  <c r="J10" i="44"/>
  <c r="F10" i="44"/>
  <c r="I10" i="44"/>
  <c r="E10" i="44"/>
  <c r="B77" i="44"/>
  <c r="B69" i="44"/>
  <c r="B61" i="44"/>
  <c r="B53" i="44"/>
  <c r="B45" i="44"/>
  <c r="B37" i="44"/>
  <c r="B29" i="44"/>
  <c r="B21" i="44"/>
  <c r="B13" i="44"/>
  <c r="B5" i="44"/>
  <c r="C79" i="44"/>
  <c r="C71" i="44"/>
  <c r="C63" i="44"/>
  <c r="C55" i="44"/>
  <c r="C47" i="44"/>
  <c r="C39" i="44"/>
  <c r="C31" i="44"/>
  <c r="C23" i="44"/>
  <c r="C15" i="44"/>
  <c r="D73" i="44"/>
  <c r="D41" i="44"/>
  <c r="D33" i="44"/>
  <c r="D20" i="44"/>
  <c r="E2" i="44"/>
  <c r="E61" i="44"/>
  <c r="E38" i="44"/>
  <c r="E20" i="44"/>
  <c r="F79" i="44"/>
  <c r="F56" i="44"/>
  <c r="F38" i="44"/>
  <c r="F15" i="44"/>
  <c r="G74" i="44"/>
  <c r="G10" i="44"/>
  <c r="H74" i="44"/>
  <c r="H51" i="44"/>
  <c r="H28" i="44"/>
  <c r="H10" i="44"/>
  <c r="I69" i="44"/>
  <c r="I46" i="44"/>
  <c r="I28" i="44"/>
  <c r="I5" i="44"/>
  <c r="J64" i="44"/>
  <c r="J46" i="44"/>
  <c r="J23" i="44"/>
  <c r="K82" i="44"/>
  <c r="K18" i="44"/>
  <c r="L82" i="44"/>
  <c r="L59" i="44"/>
  <c r="L36" i="44"/>
  <c r="L18" i="44"/>
  <c r="J81" i="44"/>
  <c r="F81" i="44"/>
  <c r="I81" i="44"/>
  <c r="E81" i="44"/>
  <c r="L81" i="44"/>
  <c r="H81" i="44"/>
  <c r="J57" i="44"/>
  <c r="F57" i="44"/>
  <c r="I57" i="44"/>
  <c r="E57" i="44"/>
  <c r="L57" i="44"/>
  <c r="H57" i="44"/>
  <c r="J25" i="44"/>
  <c r="F25" i="44"/>
  <c r="I25" i="44"/>
  <c r="E25" i="44"/>
  <c r="L25" i="44"/>
  <c r="H25" i="44"/>
  <c r="D25" i="44"/>
  <c r="C78" i="44"/>
  <c r="C62" i="44"/>
  <c r="C54" i="44"/>
  <c r="C46" i="44"/>
  <c r="C38" i="44"/>
  <c r="C30" i="44"/>
  <c r="C22" i="44"/>
  <c r="C14" i="44"/>
  <c r="C6" i="44"/>
  <c r="E78" i="44"/>
  <c r="E14" i="44"/>
  <c r="F78" i="44"/>
  <c r="F14" i="44"/>
  <c r="I68" i="44"/>
  <c r="I45" i="44"/>
  <c r="I22" i="44"/>
  <c r="I4" i="44"/>
  <c r="J63" i="44"/>
  <c r="J40" i="44"/>
  <c r="J22" i="44"/>
  <c r="K81" i="44"/>
  <c r="K58" i="44"/>
  <c r="L76" i="44"/>
  <c r="L58" i="44"/>
  <c r="L35" i="44"/>
  <c r="L12" i="44"/>
  <c r="J73" i="44"/>
  <c r="F73" i="44"/>
  <c r="I73" i="44"/>
  <c r="E73" i="44"/>
  <c r="L73" i="44"/>
  <c r="H73" i="44"/>
  <c r="J65" i="44"/>
  <c r="F65" i="44"/>
  <c r="I65" i="44"/>
  <c r="E65" i="44"/>
  <c r="L65" i="44"/>
  <c r="H65" i="44"/>
  <c r="J49" i="44"/>
  <c r="F49" i="44"/>
  <c r="I49" i="44"/>
  <c r="E49" i="44"/>
  <c r="L49" i="44"/>
  <c r="H49" i="44"/>
  <c r="J41" i="44"/>
  <c r="F41" i="44"/>
  <c r="I41" i="44"/>
  <c r="E41" i="44"/>
  <c r="L41" i="44"/>
  <c r="H41" i="44"/>
  <c r="J33" i="44"/>
  <c r="F33" i="44"/>
  <c r="I33" i="44"/>
  <c r="E33" i="44"/>
  <c r="L33" i="44"/>
  <c r="H33" i="44"/>
  <c r="J17" i="44"/>
  <c r="F17" i="44"/>
  <c r="I17" i="44"/>
  <c r="E17" i="44"/>
  <c r="L17" i="44"/>
  <c r="H17" i="44"/>
  <c r="D17" i="44"/>
  <c r="J9" i="44"/>
  <c r="F9" i="44"/>
  <c r="I9" i="44"/>
  <c r="E9" i="44"/>
  <c r="L9" i="44"/>
  <c r="H9" i="44"/>
  <c r="D9" i="44"/>
  <c r="C70" i="44"/>
  <c r="F55" i="44"/>
  <c r="I80" i="44"/>
  <c r="E80" i="44"/>
  <c r="L80" i="44"/>
  <c r="H80" i="44"/>
  <c r="I72" i="44"/>
  <c r="E72" i="44"/>
  <c r="L72" i="44"/>
  <c r="H72" i="44"/>
  <c r="I64" i="44"/>
  <c r="E64" i="44"/>
  <c r="L64" i="44"/>
  <c r="H64" i="44"/>
  <c r="I56" i="44"/>
  <c r="E56" i="44"/>
  <c r="L56" i="44"/>
  <c r="H56" i="44"/>
  <c r="I48" i="44"/>
  <c r="E48" i="44"/>
  <c r="L48" i="44"/>
  <c r="H48" i="44"/>
  <c r="I40" i="44"/>
  <c r="E40" i="44"/>
  <c r="L40" i="44"/>
  <c r="H40" i="44"/>
  <c r="I32" i="44"/>
  <c r="E32" i="44"/>
  <c r="L32" i="44"/>
  <c r="H32" i="44"/>
  <c r="I24" i="44"/>
  <c r="E24" i="44"/>
  <c r="L24" i="44"/>
  <c r="H24" i="44"/>
  <c r="D24" i="44"/>
  <c r="I16" i="44"/>
  <c r="E16" i="44"/>
  <c r="L16" i="44"/>
  <c r="H16" i="44"/>
  <c r="D16" i="44"/>
  <c r="I8" i="44"/>
  <c r="E8" i="44"/>
  <c r="L8" i="44"/>
  <c r="H8" i="44"/>
  <c r="D8" i="44"/>
  <c r="B83" i="44"/>
  <c r="B75" i="44"/>
  <c r="B67" i="44"/>
  <c r="B59" i="44"/>
  <c r="B51" i="44"/>
  <c r="B43" i="44"/>
  <c r="B35" i="44"/>
  <c r="B27" i="44"/>
  <c r="B19" i="44"/>
  <c r="B11" i="44"/>
  <c r="B3" i="44"/>
  <c r="C77" i="44"/>
  <c r="C69" i="44"/>
  <c r="C61" i="44"/>
  <c r="C53" i="44"/>
  <c r="C45" i="44"/>
  <c r="C37" i="44"/>
  <c r="C29" i="44"/>
  <c r="C21" i="44"/>
  <c r="C13" i="44"/>
  <c r="C5" i="44"/>
  <c r="D79" i="44"/>
  <c r="D63" i="44"/>
  <c r="D55" i="44"/>
  <c r="D47" i="44"/>
  <c r="D39" i="44"/>
  <c r="D31" i="44"/>
  <c r="D18" i="44"/>
  <c r="E77" i="44"/>
  <c r="E54" i="44"/>
  <c r="E36" i="44"/>
  <c r="E13" i="44"/>
  <c r="F72" i="44"/>
  <c r="F54" i="44"/>
  <c r="F8" i="44"/>
  <c r="G72" i="44"/>
  <c r="G49" i="44"/>
  <c r="G26" i="44"/>
  <c r="G8" i="44"/>
  <c r="H67" i="44"/>
  <c r="H44" i="44"/>
  <c r="H26" i="44"/>
  <c r="H3" i="44"/>
  <c r="I62" i="44"/>
  <c r="I44" i="44"/>
  <c r="I21" i="44"/>
  <c r="J80" i="44"/>
  <c r="J62" i="44"/>
  <c r="J39" i="44"/>
  <c r="J16" i="44"/>
  <c r="K80" i="44"/>
  <c r="K57" i="44"/>
  <c r="K34" i="44"/>
  <c r="K16" i="44"/>
  <c r="L75" i="44"/>
  <c r="L52" i="44"/>
  <c r="L34" i="44"/>
  <c r="L11" i="44"/>
  <c r="I71" i="44"/>
  <c r="E71" i="44"/>
  <c r="L71" i="44"/>
  <c r="H71" i="44"/>
  <c r="K71" i="44"/>
  <c r="G71" i="44"/>
  <c r="I31" i="44"/>
  <c r="E31" i="44"/>
  <c r="L31" i="44"/>
  <c r="H31" i="44"/>
  <c r="K31" i="44"/>
  <c r="G31" i="44"/>
  <c r="I7" i="44"/>
  <c r="E7" i="44"/>
  <c r="L7" i="44"/>
  <c r="H7" i="44"/>
  <c r="D7" i="44"/>
  <c r="K7" i="44"/>
  <c r="G7" i="44"/>
  <c r="D78" i="44"/>
  <c r="D70" i="44"/>
  <c r="D62" i="44"/>
  <c r="D54" i="44"/>
  <c r="D46" i="44"/>
  <c r="D38" i="44"/>
  <c r="D30" i="44"/>
  <c r="E30" i="44"/>
  <c r="F71" i="44"/>
  <c r="F30" i="44"/>
  <c r="F7" i="44"/>
  <c r="G66" i="44"/>
  <c r="G48" i="44"/>
  <c r="G25" i="44"/>
  <c r="H2" i="44"/>
  <c r="H66" i="44"/>
  <c r="H43" i="44"/>
  <c r="H20" i="44"/>
  <c r="I2" i="44"/>
  <c r="I61" i="44"/>
  <c r="I38" i="44"/>
  <c r="I20" i="44"/>
  <c r="J79" i="44"/>
  <c r="J56" i="44"/>
  <c r="J38" i="44"/>
  <c r="J15" i="44"/>
  <c r="K74" i="44"/>
  <c r="K56" i="44"/>
  <c r="K33" i="44"/>
  <c r="K10" i="44"/>
  <c r="L74" i="44"/>
  <c r="L51" i="44"/>
  <c r="L28" i="44"/>
  <c r="L10" i="44"/>
  <c r="W7" i="8" l="1"/>
  <c r="W8" i="8"/>
  <c r="W9" i="8"/>
  <c r="W10" i="8"/>
  <c r="W11" i="8"/>
  <c r="W12" i="8"/>
  <c r="V7" i="8"/>
  <c r="V8" i="8"/>
  <c r="V9" i="8"/>
  <c r="V10" i="8"/>
  <c r="V11" i="8"/>
  <c r="V12" i="8"/>
  <c r="U7" i="8"/>
  <c r="U8" i="8"/>
  <c r="U9" i="8"/>
  <c r="U10" i="8"/>
  <c r="U11" i="8"/>
  <c r="U12" i="8"/>
  <c r="T7" i="8"/>
  <c r="T8" i="8"/>
  <c r="T9" i="8"/>
  <c r="T10" i="8"/>
  <c r="T11" i="8"/>
  <c r="T12" i="8"/>
  <c r="A3" i="42" l="1"/>
  <c r="A4" i="42"/>
  <c r="A5" i="42"/>
  <c r="A6" i="42"/>
  <c r="A7" i="42"/>
  <c r="A8" i="42"/>
  <c r="A9" i="42"/>
  <c r="A10" i="42"/>
  <c r="A11" i="42"/>
  <c r="A12" i="42"/>
  <c r="A13" i="42"/>
  <c r="A14" i="42"/>
  <c r="A15" i="42"/>
  <c r="A16" i="42"/>
  <c r="A17" i="42"/>
  <c r="A18" i="42"/>
  <c r="A19" i="42"/>
  <c r="A20" i="42"/>
  <c r="A21" i="42"/>
  <c r="A22" i="42"/>
  <c r="A23" i="42"/>
  <c r="A24" i="42"/>
  <c r="A25" i="42"/>
  <c r="R25" i="42" s="1"/>
  <c r="A26" i="42"/>
  <c r="A27" i="42"/>
  <c r="A28" i="42"/>
  <c r="A29" i="42"/>
  <c r="A30" i="42"/>
  <c r="A31" i="42"/>
  <c r="A32" i="42"/>
  <c r="A33" i="42"/>
  <c r="A34" i="42"/>
  <c r="A35" i="42"/>
  <c r="A36" i="42"/>
  <c r="A37" i="42"/>
  <c r="A38" i="42"/>
  <c r="A39" i="42"/>
  <c r="A40" i="42"/>
  <c r="A41" i="42"/>
  <c r="A42" i="42"/>
  <c r="A43" i="42"/>
  <c r="A44" i="42"/>
  <c r="A45" i="42"/>
  <c r="A46" i="42"/>
  <c r="A47" i="42"/>
  <c r="A48" i="42"/>
  <c r="A49" i="42"/>
  <c r="A50" i="42"/>
  <c r="A51" i="42"/>
  <c r="A52" i="42"/>
  <c r="A53" i="42"/>
  <c r="A54" i="42"/>
  <c r="A55" i="42"/>
  <c r="A56" i="42"/>
  <c r="A57" i="42"/>
  <c r="A58" i="42"/>
  <c r="A59" i="42"/>
  <c r="A60" i="42"/>
  <c r="A61" i="42"/>
  <c r="A62" i="42"/>
  <c r="A63" i="42"/>
  <c r="A64" i="42"/>
  <c r="A65" i="42"/>
  <c r="A66" i="42"/>
  <c r="A67" i="42"/>
  <c r="A68" i="42"/>
  <c r="A69" i="42"/>
  <c r="A70" i="42"/>
  <c r="A71" i="42"/>
  <c r="A72" i="42"/>
  <c r="A73" i="42"/>
  <c r="A74" i="42"/>
  <c r="A75" i="42"/>
  <c r="A76" i="42"/>
  <c r="A77" i="42"/>
  <c r="A78" i="42"/>
  <c r="A79" i="42"/>
  <c r="A80" i="42"/>
  <c r="A81" i="42"/>
  <c r="A82" i="42"/>
  <c r="A83" i="42"/>
  <c r="A84" i="42"/>
  <c r="A85" i="42"/>
  <c r="A86" i="42"/>
  <c r="A87" i="42"/>
  <c r="A88" i="42"/>
  <c r="A89" i="42"/>
  <c r="A90" i="42"/>
  <c r="A91" i="42"/>
  <c r="A92" i="42"/>
  <c r="A93" i="42"/>
  <c r="A94" i="42"/>
  <c r="A95" i="42"/>
  <c r="A96" i="42"/>
  <c r="A97" i="42"/>
  <c r="A98" i="42"/>
  <c r="A99" i="42"/>
  <c r="A100" i="42"/>
  <c r="A101" i="42"/>
  <c r="A102" i="42"/>
  <c r="A103" i="42"/>
  <c r="A104" i="42"/>
  <c r="A105" i="42"/>
  <c r="A106" i="42"/>
  <c r="A107" i="42"/>
  <c r="A108" i="42"/>
  <c r="A109" i="42"/>
  <c r="A110" i="42"/>
  <c r="A111" i="42"/>
  <c r="A112" i="42"/>
  <c r="A113" i="42"/>
  <c r="A114" i="42"/>
  <c r="A115" i="42"/>
  <c r="A116" i="42"/>
  <c r="A117" i="42"/>
  <c r="A118" i="42"/>
  <c r="A119" i="42"/>
  <c r="A120" i="42"/>
  <c r="A121" i="42"/>
  <c r="A122" i="42"/>
  <c r="A123" i="42"/>
  <c r="A124" i="42"/>
  <c r="A125" i="42"/>
  <c r="A126" i="42"/>
  <c r="A127" i="42"/>
  <c r="A128" i="42"/>
  <c r="A129" i="42"/>
  <c r="A130" i="42"/>
  <c r="A131" i="42"/>
  <c r="A132" i="42"/>
  <c r="A133" i="42"/>
  <c r="A134" i="42"/>
  <c r="A135" i="42"/>
  <c r="A136" i="42"/>
  <c r="A137" i="42"/>
  <c r="A138" i="42"/>
  <c r="A139" i="42"/>
  <c r="A140" i="42"/>
  <c r="A141" i="42"/>
  <c r="A142" i="42"/>
  <c r="A143" i="42"/>
  <c r="A144" i="42"/>
  <c r="A145" i="42"/>
  <c r="A146" i="42"/>
  <c r="A147" i="42"/>
  <c r="A148" i="42"/>
  <c r="A149" i="42"/>
  <c r="A150" i="42"/>
  <c r="A151" i="42"/>
  <c r="A152" i="42"/>
  <c r="A153" i="42"/>
  <c r="A154" i="42"/>
  <c r="A155" i="42"/>
  <c r="A156" i="42"/>
  <c r="A157" i="42"/>
  <c r="A158" i="42"/>
  <c r="A159" i="42"/>
  <c r="A160" i="42"/>
  <c r="A161" i="42"/>
  <c r="A162" i="42"/>
  <c r="A163" i="42"/>
  <c r="A164" i="42"/>
  <c r="A165" i="42"/>
  <c r="A166" i="42"/>
  <c r="A167" i="42"/>
  <c r="A168" i="42"/>
  <c r="A169" i="42"/>
  <c r="A170" i="42"/>
  <c r="A171" i="42"/>
  <c r="A172" i="42"/>
  <c r="A173" i="42"/>
  <c r="A174" i="42"/>
  <c r="A175" i="42"/>
  <c r="A176" i="42"/>
  <c r="A177" i="42"/>
  <c r="A178" i="42"/>
  <c r="A179" i="42"/>
  <c r="A180" i="42"/>
  <c r="A181" i="42"/>
  <c r="A182" i="42"/>
  <c r="A183" i="42"/>
  <c r="A184" i="42"/>
  <c r="A185" i="42"/>
  <c r="A186" i="42"/>
  <c r="A187" i="42"/>
  <c r="A188" i="42"/>
  <c r="A189" i="42"/>
  <c r="A190" i="42"/>
  <c r="A191" i="42"/>
  <c r="A192" i="42"/>
  <c r="A193" i="42"/>
  <c r="A194" i="42"/>
  <c r="A195" i="42"/>
  <c r="A196" i="42"/>
  <c r="A197" i="42"/>
  <c r="A198" i="42"/>
  <c r="A199" i="42"/>
  <c r="A200" i="42"/>
  <c r="A201" i="42"/>
  <c r="A202" i="42"/>
  <c r="A203" i="42"/>
  <c r="A204" i="42"/>
  <c r="A205" i="42"/>
  <c r="A206" i="42"/>
  <c r="A207" i="42"/>
  <c r="A208" i="42"/>
  <c r="A209" i="42"/>
  <c r="A210" i="42"/>
  <c r="A211" i="42"/>
  <c r="A212" i="42"/>
  <c r="A213" i="42"/>
  <c r="A214" i="42"/>
  <c r="A215" i="42"/>
  <c r="A216" i="42"/>
  <c r="A217" i="42"/>
  <c r="A218" i="42"/>
  <c r="A219" i="42"/>
  <c r="A220" i="42"/>
  <c r="A221" i="42"/>
  <c r="A222" i="42"/>
  <c r="A223" i="42"/>
  <c r="A224" i="42"/>
  <c r="A225" i="42"/>
  <c r="A226" i="42"/>
  <c r="A227" i="42"/>
  <c r="A228" i="42"/>
  <c r="A229" i="42"/>
  <c r="A230" i="42"/>
  <c r="A231" i="42"/>
  <c r="A232" i="42"/>
  <c r="A233" i="42"/>
  <c r="A234" i="42"/>
  <c r="A235" i="42"/>
  <c r="A236" i="42"/>
  <c r="A237" i="42"/>
  <c r="A238" i="42"/>
  <c r="A239" i="42"/>
  <c r="A240" i="42"/>
  <c r="A241" i="42"/>
  <c r="A242" i="42"/>
  <c r="A243" i="42"/>
  <c r="A244" i="42"/>
  <c r="A245" i="42"/>
  <c r="A246" i="42"/>
  <c r="A247" i="42"/>
  <c r="A248" i="42"/>
  <c r="A249" i="42"/>
  <c r="A250" i="42"/>
  <c r="A251" i="42"/>
  <c r="A252" i="42"/>
  <c r="A253" i="42"/>
  <c r="A254" i="42"/>
  <c r="A255" i="42"/>
  <c r="A256" i="42"/>
  <c r="A257" i="42"/>
  <c r="A258" i="42"/>
  <c r="A259" i="42"/>
  <c r="A260" i="42"/>
  <c r="A261" i="42"/>
  <c r="A262" i="42"/>
  <c r="A263" i="42"/>
  <c r="A264" i="42"/>
  <c r="A265" i="42"/>
  <c r="A266" i="42"/>
  <c r="A267" i="42"/>
  <c r="A268" i="42"/>
  <c r="A269" i="42"/>
  <c r="A270" i="42"/>
  <c r="A271" i="42"/>
  <c r="A272" i="42"/>
  <c r="A273" i="42"/>
  <c r="A274" i="42"/>
  <c r="A275" i="42"/>
  <c r="A276" i="42"/>
  <c r="A277" i="42"/>
  <c r="A278" i="42"/>
  <c r="A279" i="42"/>
  <c r="A280" i="42"/>
  <c r="A281" i="42"/>
  <c r="A282" i="42"/>
  <c r="A283" i="42"/>
  <c r="A284" i="42"/>
  <c r="A285" i="42"/>
  <c r="A286" i="42"/>
  <c r="A287" i="42"/>
  <c r="A288" i="42"/>
  <c r="A289" i="42"/>
  <c r="A290" i="42"/>
  <c r="A291" i="42"/>
  <c r="A292" i="42"/>
  <c r="A293" i="42"/>
  <c r="A294" i="42"/>
  <c r="A295" i="42"/>
  <c r="A296" i="42"/>
  <c r="A297" i="42"/>
  <c r="A298" i="42"/>
  <c r="A299" i="42"/>
  <c r="A300" i="42"/>
  <c r="A301" i="42"/>
  <c r="A302" i="42"/>
  <c r="A2" i="42"/>
  <c r="C291" i="42" l="1"/>
  <c r="R291" i="42"/>
  <c r="C298" i="42"/>
  <c r="R298" i="42"/>
  <c r="C258" i="42"/>
  <c r="R258" i="42"/>
  <c r="C218" i="42"/>
  <c r="R218" i="42"/>
  <c r="C178" i="42"/>
  <c r="R178" i="42"/>
  <c r="C138" i="42"/>
  <c r="R138" i="42"/>
  <c r="C114" i="42"/>
  <c r="R114" i="42"/>
  <c r="C74" i="42"/>
  <c r="R74" i="42"/>
  <c r="C50" i="42"/>
  <c r="R50" i="42"/>
  <c r="C26" i="42"/>
  <c r="R26" i="42"/>
  <c r="C265" i="42"/>
  <c r="R265" i="42"/>
  <c r="C193" i="42"/>
  <c r="R193" i="42"/>
  <c r="C17" i="42"/>
  <c r="R17" i="42"/>
  <c r="C9" i="42"/>
  <c r="R9" i="42"/>
  <c r="C283" i="42"/>
  <c r="R283" i="42"/>
  <c r="C282" i="42"/>
  <c r="R282" i="42"/>
  <c r="C250" i="42"/>
  <c r="R250" i="42"/>
  <c r="C210" i="42"/>
  <c r="R210" i="42"/>
  <c r="C170" i="42"/>
  <c r="R170" i="42"/>
  <c r="C130" i="42"/>
  <c r="R130" i="42"/>
  <c r="C90" i="42"/>
  <c r="R90" i="42"/>
  <c r="C42" i="42"/>
  <c r="R42" i="42"/>
  <c r="C297" i="42"/>
  <c r="R297" i="42"/>
  <c r="C257" i="42"/>
  <c r="R257" i="42"/>
  <c r="C233" i="42"/>
  <c r="R233" i="42"/>
  <c r="C217" i="42"/>
  <c r="R217" i="42"/>
  <c r="C201" i="42"/>
  <c r="R201" i="42"/>
  <c r="C177" i="42"/>
  <c r="R177" i="42"/>
  <c r="C161" i="42"/>
  <c r="R161" i="42"/>
  <c r="C145" i="42"/>
  <c r="R145" i="42"/>
  <c r="C121" i="42"/>
  <c r="R121" i="42"/>
  <c r="C113" i="42"/>
  <c r="R113" i="42"/>
  <c r="C97" i="42"/>
  <c r="R97" i="42"/>
  <c r="C89" i="42"/>
  <c r="R89" i="42"/>
  <c r="C81" i="42"/>
  <c r="R81" i="42"/>
  <c r="C73" i="42"/>
  <c r="R73" i="42"/>
  <c r="C57" i="42"/>
  <c r="R57" i="42"/>
  <c r="C49" i="42"/>
  <c r="R49" i="42"/>
  <c r="C41" i="42"/>
  <c r="R41" i="42"/>
  <c r="C33" i="42"/>
  <c r="R33" i="42"/>
  <c r="C296" i="42"/>
  <c r="R296" i="42"/>
  <c r="C288" i="42"/>
  <c r="R288" i="42"/>
  <c r="C280" i="42"/>
  <c r="R280" i="42"/>
  <c r="C272" i="42"/>
  <c r="R272" i="42"/>
  <c r="C264" i="42"/>
  <c r="R264" i="42"/>
  <c r="C256" i="42"/>
  <c r="R256" i="42"/>
  <c r="C248" i="42"/>
  <c r="R248" i="42"/>
  <c r="C240" i="42"/>
  <c r="R240" i="42"/>
  <c r="C232" i="42"/>
  <c r="R232" i="42"/>
  <c r="C224" i="42"/>
  <c r="R224" i="42"/>
  <c r="C216" i="42"/>
  <c r="R216" i="42"/>
  <c r="C208" i="42"/>
  <c r="R208" i="42"/>
  <c r="C200" i="42"/>
  <c r="R200" i="42"/>
  <c r="C192" i="42"/>
  <c r="R192" i="42"/>
  <c r="C184" i="42"/>
  <c r="R184" i="42"/>
  <c r="C176" i="42"/>
  <c r="R176" i="42"/>
  <c r="C168" i="42"/>
  <c r="R168" i="42"/>
  <c r="C160" i="42"/>
  <c r="R160" i="42"/>
  <c r="C152" i="42"/>
  <c r="R152" i="42"/>
  <c r="C144" i="42"/>
  <c r="R144" i="42"/>
  <c r="C136" i="42"/>
  <c r="R136" i="42"/>
  <c r="C128" i="42"/>
  <c r="R128" i="42"/>
  <c r="C120" i="42"/>
  <c r="R120" i="42"/>
  <c r="C112" i="42"/>
  <c r="R112" i="42"/>
  <c r="C104" i="42"/>
  <c r="R104" i="42"/>
  <c r="C96" i="42"/>
  <c r="R96" i="42"/>
  <c r="C88" i="42"/>
  <c r="R88" i="42"/>
  <c r="C80" i="42"/>
  <c r="R80" i="42"/>
  <c r="C72" i="42"/>
  <c r="R72" i="42"/>
  <c r="C64" i="42"/>
  <c r="R64" i="42"/>
  <c r="C56" i="42"/>
  <c r="R56" i="42"/>
  <c r="C48" i="42"/>
  <c r="R48" i="42"/>
  <c r="C40" i="42"/>
  <c r="R40" i="42"/>
  <c r="C32" i="42"/>
  <c r="R32" i="42"/>
  <c r="C24" i="42"/>
  <c r="R24" i="42"/>
  <c r="C16" i="42"/>
  <c r="R16" i="42"/>
  <c r="C8" i="42"/>
  <c r="R8" i="42"/>
  <c r="C290" i="42"/>
  <c r="R290" i="42"/>
  <c r="C242" i="42"/>
  <c r="R242" i="42"/>
  <c r="C202" i="42"/>
  <c r="R202" i="42"/>
  <c r="C162" i="42"/>
  <c r="R162" i="42"/>
  <c r="C122" i="42"/>
  <c r="R122" i="42"/>
  <c r="C82" i="42"/>
  <c r="R82" i="42"/>
  <c r="C10" i="42"/>
  <c r="R10" i="42"/>
  <c r="C273" i="42"/>
  <c r="R273" i="42"/>
  <c r="C249" i="42"/>
  <c r="R249" i="42"/>
  <c r="C241" i="42"/>
  <c r="R241" i="42"/>
  <c r="C225" i="42"/>
  <c r="R225" i="42"/>
  <c r="C209" i="42"/>
  <c r="R209" i="42"/>
  <c r="C185" i="42"/>
  <c r="R185" i="42"/>
  <c r="C169" i="42"/>
  <c r="R169" i="42"/>
  <c r="C153" i="42"/>
  <c r="R153" i="42"/>
  <c r="C137" i="42"/>
  <c r="R137" i="42"/>
  <c r="C129" i="42"/>
  <c r="R129" i="42"/>
  <c r="C105" i="42"/>
  <c r="R105" i="42"/>
  <c r="C65" i="42"/>
  <c r="R65" i="42"/>
  <c r="C2" i="42"/>
  <c r="R2" i="42"/>
  <c r="C295" i="42"/>
  <c r="R295" i="42"/>
  <c r="C287" i="42"/>
  <c r="R287" i="42"/>
  <c r="C279" i="42"/>
  <c r="R279" i="42"/>
  <c r="C271" i="42"/>
  <c r="R271" i="42"/>
  <c r="C263" i="42"/>
  <c r="R263" i="42"/>
  <c r="C255" i="42"/>
  <c r="R255" i="42"/>
  <c r="C247" i="42"/>
  <c r="R247" i="42"/>
  <c r="C239" i="42"/>
  <c r="R239" i="42"/>
  <c r="C231" i="42"/>
  <c r="R231" i="42"/>
  <c r="C223" i="42"/>
  <c r="R223" i="42"/>
  <c r="C215" i="42"/>
  <c r="R215" i="42"/>
  <c r="C207" i="42"/>
  <c r="R207" i="42"/>
  <c r="C199" i="42"/>
  <c r="R199" i="42"/>
  <c r="C191" i="42"/>
  <c r="R191" i="42"/>
  <c r="C183" i="42"/>
  <c r="R183" i="42"/>
  <c r="C175" i="42"/>
  <c r="R175" i="42"/>
  <c r="C167" i="42"/>
  <c r="R167" i="42"/>
  <c r="C159" i="42"/>
  <c r="R159" i="42"/>
  <c r="C151" i="42"/>
  <c r="R151" i="42"/>
  <c r="C143" i="42"/>
  <c r="R143" i="42"/>
  <c r="C135" i="42"/>
  <c r="R135" i="42"/>
  <c r="C127" i="42"/>
  <c r="R127" i="42"/>
  <c r="C119" i="42"/>
  <c r="R119" i="42"/>
  <c r="C111" i="42"/>
  <c r="R111" i="42"/>
  <c r="C103" i="42"/>
  <c r="R103" i="42"/>
  <c r="C95" i="42"/>
  <c r="R95" i="42"/>
  <c r="C87" i="42"/>
  <c r="R87" i="42"/>
  <c r="C79" i="42"/>
  <c r="R79" i="42"/>
  <c r="C71" i="42"/>
  <c r="R71" i="42"/>
  <c r="C63" i="42"/>
  <c r="R63" i="42"/>
  <c r="C55" i="42"/>
  <c r="R55" i="42"/>
  <c r="C47" i="42"/>
  <c r="R47" i="42"/>
  <c r="C39" i="42"/>
  <c r="R39" i="42"/>
  <c r="C31" i="42"/>
  <c r="R31" i="42"/>
  <c r="C23" i="42"/>
  <c r="R23" i="42"/>
  <c r="C15" i="42"/>
  <c r="R15" i="42"/>
  <c r="C7" i="42"/>
  <c r="R7" i="42"/>
  <c r="C299" i="42"/>
  <c r="R299" i="42"/>
  <c r="C274" i="42"/>
  <c r="R274" i="42"/>
  <c r="C234" i="42"/>
  <c r="R234" i="42"/>
  <c r="C194" i="42"/>
  <c r="R194" i="42"/>
  <c r="C154" i="42"/>
  <c r="R154" i="42"/>
  <c r="C98" i="42"/>
  <c r="R98" i="42"/>
  <c r="C34" i="42"/>
  <c r="R34" i="42"/>
  <c r="C281" i="42"/>
  <c r="R281" i="42"/>
  <c r="C294" i="42"/>
  <c r="R294" i="42"/>
  <c r="C278" i="42"/>
  <c r="R278" i="42"/>
  <c r="C270" i="42"/>
  <c r="R270" i="42"/>
  <c r="C254" i="42"/>
  <c r="R254" i="42"/>
  <c r="C238" i="42"/>
  <c r="R238" i="42"/>
  <c r="C222" i="42"/>
  <c r="R222" i="42"/>
  <c r="C206" i="42"/>
  <c r="R206" i="42"/>
  <c r="C190" i="42"/>
  <c r="R190" i="42"/>
  <c r="C174" i="42"/>
  <c r="R174" i="42"/>
  <c r="C158" i="42"/>
  <c r="R158" i="42"/>
  <c r="C142" i="42"/>
  <c r="R142" i="42"/>
  <c r="C126" i="42"/>
  <c r="R126" i="42"/>
  <c r="C110" i="42"/>
  <c r="R110" i="42"/>
  <c r="C94" i="42"/>
  <c r="R94" i="42"/>
  <c r="C78" i="42"/>
  <c r="R78" i="42"/>
  <c r="C62" i="42"/>
  <c r="R62" i="42"/>
  <c r="C46" i="42"/>
  <c r="R46" i="42"/>
  <c r="C30" i="42"/>
  <c r="R30" i="42"/>
  <c r="C22" i="42"/>
  <c r="R22" i="42"/>
  <c r="C6" i="42"/>
  <c r="R6" i="42"/>
  <c r="C301" i="42"/>
  <c r="R301" i="42"/>
  <c r="C293" i="42"/>
  <c r="R293" i="42"/>
  <c r="C285" i="42"/>
  <c r="R285" i="42"/>
  <c r="C277" i="42"/>
  <c r="R277" i="42"/>
  <c r="C269" i="42"/>
  <c r="R269" i="42"/>
  <c r="C261" i="42"/>
  <c r="R261" i="42"/>
  <c r="C253" i="42"/>
  <c r="R253" i="42"/>
  <c r="C245" i="42"/>
  <c r="R245" i="42"/>
  <c r="C237" i="42"/>
  <c r="R237" i="42"/>
  <c r="C229" i="42"/>
  <c r="R229" i="42"/>
  <c r="C221" i="42"/>
  <c r="R221" i="42"/>
  <c r="C213" i="42"/>
  <c r="R213" i="42"/>
  <c r="C205" i="42"/>
  <c r="R205" i="42"/>
  <c r="C197" i="42"/>
  <c r="R197" i="42"/>
  <c r="C189" i="42"/>
  <c r="R189" i="42"/>
  <c r="C181" i="42"/>
  <c r="R181" i="42"/>
  <c r="C173" i="42"/>
  <c r="R173" i="42"/>
  <c r="C165" i="42"/>
  <c r="R165" i="42"/>
  <c r="C157" i="42"/>
  <c r="R157" i="42"/>
  <c r="C149" i="42"/>
  <c r="R149" i="42"/>
  <c r="C141" i="42"/>
  <c r="R141" i="42"/>
  <c r="C133" i="42"/>
  <c r="R133" i="42"/>
  <c r="C125" i="42"/>
  <c r="R125" i="42"/>
  <c r="C117" i="42"/>
  <c r="R117" i="42"/>
  <c r="C109" i="42"/>
  <c r="R109" i="42"/>
  <c r="C101" i="42"/>
  <c r="R101" i="42"/>
  <c r="C93" i="42"/>
  <c r="R93" i="42"/>
  <c r="C85" i="42"/>
  <c r="R85" i="42"/>
  <c r="C77" i="42"/>
  <c r="R77" i="42"/>
  <c r="C69" i="42"/>
  <c r="R69" i="42"/>
  <c r="C61" i="42"/>
  <c r="R61" i="42"/>
  <c r="C53" i="42"/>
  <c r="R53" i="42"/>
  <c r="C45" i="42"/>
  <c r="R45" i="42"/>
  <c r="C37" i="42"/>
  <c r="R37" i="42"/>
  <c r="C29" i="42"/>
  <c r="R29" i="42"/>
  <c r="C21" i="42"/>
  <c r="R21" i="42"/>
  <c r="C13" i="42"/>
  <c r="R13" i="42"/>
  <c r="C5" i="42"/>
  <c r="R5" i="42"/>
  <c r="C267" i="42"/>
  <c r="R267" i="42"/>
  <c r="C266" i="42"/>
  <c r="R266" i="42"/>
  <c r="C226" i="42"/>
  <c r="R226" i="42"/>
  <c r="C186" i="42"/>
  <c r="R186" i="42"/>
  <c r="C146" i="42"/>
  <c r="R146" i="42"/>
  <c r="C106" i="42"/>
  <c r="R106" i="42"/>
  <c r="C66" i="42"/>
  <c r="R66" i="42"/>
  <c r="C58" i="42"/>
  <c r="R58" i="42"/>
  <c r="C18" i="42"/>
  <c r="R18" i="42"/>
  <c r="C289" i="42"/>
  <c r="R289" i="42"/>
  <c r="C302" i="42"/>
  <c r="R302" i="42"/>
  <c r="C286" i="42"/>
  <c r="R286" i="42"/>
  <c r="C262" i="42"/>
  <c r="R262" i="42"/>
  <c r="C246" i="42"/>
  <c r="R246" i="42"/>
  <c r="C230" i="42"/>
  <c r="R230" i="42"/>
  <c r="C214" i="42"/>
  <c r="R214" i="42"/>
  <c r="C198" i="42"/>
  <c r="R198" i="42"/>
  <c r="C182" i="42"/>
  <c r="R182" i="42"/>
  <c r="C166" i="42"/>
  <c r="R166" i="42"/>
  <c r="C150" i="42"/>
  <c r="R150" i="42"/>
  <c r="C134" i="42"/>
  <c r="R134" i="42"/>
  <c r="C118" i="42"/>
  <c r="R118" i="42"/>
  <c r="C102" i="42"/>
  <c r="R102" i="42"/>
  <c r="C86" i="42"/>
  <c r="R86" i="42"/>
  <c r="C70" i="42"/>
  <c r="R70" i="42"/>
  <c r="C54" i="42"/>
  <c r="R54" i="42"/>
  <c r="C38" i="42"/>
  <c r="R38" i="42"/>
  <c r="C14" i="42"/>
  <c r="R14" i="42"/>
  <c r="C300" i="42"/>
  <c r="R300" i="42"/>
  <c r="C292" i="42"/>
  <c r="R292" i="42"/>
  <c r="C284" i="42"/>
  <c r="R284" i="42"/>
  <c r="C276" i="42"/>
  <c r="R276" i="42"/>
  <c r="C268" i="42"/>
  <c r="R268" i="42"/>
  <c r="C260" i="42"/>
  <c r="R260" i="42"/>
  <c r="C252" i="42"/>
  <c r="R252" i="42"/>
  <c r="C244" i="42"/>
  <c r="R244" i="42"/>
  <c r="C236" i="42"/>
  <c r="R236" i="42"/>
  <c r="C228" i="42"/>
  <c r="R228" i="42"/>
  <c r="C220" i="42"/>
  <c r="R220" i="42"/>
  <c r="C212" i="42"/>
  <c r="R212" i="42"/>
  <c r="C204" i="42"/>
  <c r="R204" i="42"/>
  <c r="C196" i="42"/>
  <c r="R196" i="42"/>
  <c r="C188" i="42"/>
  <c r="R188" i="42"/>
  <c r="C180" i="42"/>
  <c r="R180" i="42"/>
  <c r="C172" i="42"/>
  <c r="R172" i="42"/>
  <c r="C164" i="42"/>
  <c r="R164" i="42"/>
  <c r="C156" i="42"/>
  <c r="R156" i="42"/>
  <c r="C148" i="42"/>
  <c r="R148" i="42"/>
  <c r="C140" i="42"/>
  <c r="R140" i="42"/>
  <c r="C132" i="42"/>
  <c r="R132" i="42"/>
  <c r="C124" i="42"/>
  <c r="R124" i="42"/>
  <c r="C116" i="42"/>
  <c r="R116" i="42"/>
  <c r="C108" i="42"/>
  <c r="R108" i="42"/>
  <c r="C100" i="42"/>
  <c r="R100" i="42"/>
  <c r="C92" i="42"/>
  <c r="R92" i="42"/>
  <c r="C84" i="42"/>
  <c r="R84" i="42"/>
  <c r="C76" i="42"/>
  <c r="R76" i="42"/>
  <c r="C68" i="42"/>
  <c r="R68" i="42"/>
  <c r="C60" i="42"/>
  <c r="R60" i="42"/>
  <c r="C52" i="42"/>
  <c r="R52" i="42"/>
  <c r="C44" i="42"/>
  <c r="R44" i="42"/>
  <c r="C36" i="42"/>
  <c r="R36" i="42"/>
  <c r="C28" i="42"/>
  <c r="R28" i="42"/>
  <c r="C20" i="42"/>
  <c r="R20" i="42"/>
  <c r="C12" i="42"/>
  <c r="R12" i="42"/>
  <c r="C4" i="42"/>
  <c r="R4" i="42"/>
  <c r="C275" i="42"/>
  <c r="R275" i="42"/>
  <c r="C259" i="42"/>
  <c r="R259" i="42"/>
  <c r="C251" i="42"/>
  <c r="R251" i="42"/>
  <c r="C243" i="42"/>
  <c r="R243" i="42"/>
  <c r="C235" i="42"/>
  <c r="R235" i="42"/>
  <c r="C227" i="42"/>
  <c r="R227" i="42"/>
  <c r="C219" i="42"/>
  <c r="R219" i="42"/>
  <c r="C211" i="42"/>
  <c r="R211" i="42"/>
  <c r="C203" i="42"/>
  <c r="R203" i="42"/>
  <c r="C195" i="42"/>
  <c r="R195" i="42"/>
  <c r="C187" i="42"/>
  <c r="R187" i="42"/>
  <c r="C179" i="42"/>
  <c r="R179" i="42"/>
  <c r="C171" i="42"/>
  <c r="R171" i="42"/>
  <c r="C163" i="42"/>
  <c r="R163" i="42"/>
  <c r="C155" i="42"/>
  <c r="R155" i="42"/>
  <c r="C147" i="42"/>
  <c r="R147" i="42"/>
  <c r="C139" i="42"/>
  <c r="R139" i="42"/>
  <c r="C131" i="42"/>
  <c r="R131" i="42"/>
  <c r="C123" i="42"/>
  <c r="R123" i="42"/>
  <c r="C115" i="42"/>
  <c r="R115" i="42"/>
  <c r="C107" i="42"/>
  <c r="R107" i="42"/>
  <c r="C99" i="42"/>
  <c r="R99" i="42"/>
  <c r="C91" i="42"/>
  <c r="R91" i="42"/>
  <c r="C83" i="42"/>
  <c r="R83" i="42"/>
  <c r="C75" i="42"/>
  <c r="R75" i="42"/>
  <c r="C67" i="42"/>
  <c r="R67" i="42"/>
  <c r="C59" i="42"/>
  <c r="R59" i="42"/>
  <c r="C51" i="42"/>
  <c r="R51" i="42"/>
  <c r="C43" i="42"/>
  <c r="R43" i="42"/>
  <c r="C35" i="42"/>
  <c r="R35" i="42"/>
  <c r="C27" i="42"/>
  <c r="R27" i="42"/>
  <c r="C19" i="42"/>
  <c r="R19" i="42"/>
  <c r="C11" i="42"/>
  <c r="R11" i="42"/>
  <c r="C3" i="42"/>
  <c r="R3" i="42"/>
  <c r="P25" i="42"/>
  <c r="C25" i="42"/>
  <c r="P2" i="42"/>
  <c r="F289" i="42"/>
  <c r="P289" i="42"/>
  <c r="F233" i="42"/>
  <c r="P233" i="42"/>
  <c r="F177" i="42"/>
  <c r="P177" i="42"/>
  <c r="F298" i="42"/>
  <c r="P298" i="42"/>
  <c r="F290" i="42"/>
  <c r="P290" i="42"/>
  <c r="F282" i="42"/>
  <c r="P282" i="42"/>
  <c r="F274" i="42"/>
  <c r="P274" i="42"/>
  <c r="F266" i="42"/>
  <c r="P266" i="42"/>
  <c r="F258" i="42"/>
  <c r="P258" i="42"/>
  <c r="F250" i="42"/>
  <c r="P250" i="42"/>
  <c r="F242" i="42"/>
  <c r="P242" i="42"/>
  <c r="F234" i="42"/>
  <c r="P234" i="42"/>
  <c r="F226" i="42"/>
  <c r="P226" i="42"/>
  <c r="F218" i="42"/>
  <c r="P218" i="42"/>
  <c r="F210" i="42"/>
  <c r="P210" i="42"/>
  <c r="F202" i="42"/>
  <c r="P202" i="42"/>
  <c r="F194" i="42"/>
  <c r="P194" i="42"/>
  <c r="F186" i="42"/>
  <c r="P186" i="42"/>
  <c r="F178" i="42"/>
  <c r="P178" i="42"/>
  <c r="F170" i="42"/>
  <c r="P170" i="42"/>
  <c r="F162" i="42"/>
  <c r="P162" i="42"/>
  <c r="F154" i="42"/>
  <c r="P154" i="42"/>
  <c r="F146" i="42"/>
  <c r="P146" i="42"/>
  <c r="F138" i="42"/>
  <c r="P138" i="42"/>
  <c r="F130" i="42"/>
  <c r="P130" i="42"/>
  <c r="F122" i="42"/>
  <c r="P122" i="42"/>
  <c r="F114" i="42"/>
  <c r="P114" i="42"/>
  <c r="F106" i="42"/>
  <c r="P106" i="42"/>
  <c r="F98" i="42"/>
  <c r="P98" i="42"/>
  <c r="F90" i="42"/>
  <c r="P90" i="42"/>
  <c r="F82" i="42"/>
  <c r="P82" i="42"/>
  <c r="F74" i="42"/>
  <c r="P74" i="42"/>
  <c r="F66" i="42"/>
  <c r="P66" i="42"/>
  <c r="F58" i="42"/>
  <c r="P58" i="42"/>
  <c r="F50" i="42"/>
  <c r="P50" i="42"/>
  <c r="F42" i="42"/>
  <c r="P42" i="42"/>
  <c r="F34" i="42"/>
  <c r="P34" i="42"/>
  <c r="F26" i="42"/>
  <c r="P26" i="42"/>
  <c r="F18" i="42"/>
  <c r="P18" i="42"/>
  <c r="F10" i="42"/>
  <c r="P10" i="42"/>
  <c r="F17" i="42"/>
  <c r="P17" i="42"/>
  <c r="F9" i="42"/>
  <c r="P9" i="42"/>
  <c r="F297" i="42"/>
  <c r="P297" i="42"/>
  <c r="F249" i="42"/>
  <c r="P249" i="42"/>
  <c r="F201" i="42"/>
  <c r="P201" i="42"/>
  <c r="F161" i="42"/>
  <c r="P161" i="42"/>
  <c r="F137" i="42"/>
  <c r="P137" i="42"/>
  <c r="F97" i="42"/>
  <c r="P97" i="42"/>
  <c r="F65" i="42"/>
  <c r="P65" i="42"/>
  <c r="F296" i="42"/>
  <c r="P296" i="42"/>
  <c r="F264" i="42"/>
  <c r="P264" i="42"/>
  <c r="F256" i="42"/>
  <c r="P256" i="42"/>
  <c r="F248" i="42"/>
  <c r="P248" i="42"/>
  <c r="F240" i="42"/>
  <c r="P240" i="42"/>
  <c r="F232" i="42"/>
  <c r="P232" i="42"/>
  <c r="F224" i="42"/>
  <c r="P224" i="42"/>
  <c r="F216" i="42"/>
  <c r="P216" i="42"/>
  <c r="F208" i="42"/>
  <c r="P208" i="42"/>
  <c r="F200" i="42"/>
  <c r="P200" i="42"/>
  <c r="F192" i="42"/>
  <c r="P192" i="42"/>
  <c r="F184" i="42"/>
  <c r="P184" i="42"/>
  <c r="F176" i="42"/>
  <c r="P176" i="42"/>
  <c r="F168" i="42"/>
  <c r="P168" i="42"/>
  <c r="F160" i="42"/>
  <c r="P160" i="42"/>
  <c r="F152" i="42"/>
  <c r="P152" i="42"/>
  <c r="F144" i="42"/>
  <c r="P144" i="42"/>
  <c r="F136" i="42"/>
  <c r="P136" i="42"/>
  <c r="F128" i="42"/>
  <c r="P128" i="42"/>
  <c r="F120" i="42"/>
  <c r="P120" i="42"/>
  <c r="F112" i="42"/>
  <c r="P112" i="42"/>
  <c r="F104" i="42"/>
  <c r="P104" i="42"/>
  <c r="F96" i="42"/>
  <c r="P96" i="42"/>
  <c r="F88" i="42"/>
  <c r="P88" i="42"/>
  <c r="F80" i="42"/>
  <c r="P80" i="42"/>
  <c r="F72" i="42"/>
  <c r="P72" i="42"/>
  <c r="F64" i="42"/>
  <c r="P64" i="42"/>
  <c r="F56" i="42"/>
  <c r="P56" i="42"/>
  <c r="F48" i="42"/>
  <c r="P48" i="42"/>
  <c r="F40" i="42"/>
  <c r="P40" i="42"/>
  <c r="F32" i="42"/>
  <c r="P32" i="42"/>
  <c r="F24" i="42"/>
  <c r="P24" i="42"/>
  <c r="F16" i="42"/>
  <c r="P16" i="42"/>
  <c r="F8" i="42"/>
  <c r="P8" i="42"/>
  <c r="F281" i="42"/>
  <c r="P281" i="42"/>
  <c r="F241" i="42"/>
  <c r="P241" i="42"/>
  <c r="F185" i="42"/>
  <c r="P185" i="42"/>
  <c r="F145" i="42"/>
  <c r="P145" i="42"/>
  <c r="F113" i="42"/>
  <c r="P113" i="42"/>
  <c r="F89" i="42"/>
  <c r="P89" i="42"/>
  <c r="F81" i="42"/>
  <c r="P81" i="42"/>
  <c r="F73" i="42"/>
  <c r="P73" i="42"/>
  <c r="F49" i="42"/>
  <c r="P49" i="42"/>
  <c r="F271" i="42"/>
  <c r="P271" i="42"/>
  <c r="F239" i="42"/>
  <c r="P239" i="42"/>
  <c r="F223" i="42"/>
  <c r="P223" i="42"/>
  <c r="F207" i="42"/>
  <c r="P207" i="42"/>
  <c r="F199" i="42"/>
  <c r="P199" i="42"/>
  <c r="F191" i="42"/>
  <c r="P191" i="42"/>
  <c r="F175" i="42"/>
  <c r="P175" i="42"/>
  <c r="F167" i="42"/>
  <c r="P167" i="42"/>
  <c r="F159" i="42"/>
  <c r="P159" i="42"/>
  <c r="F151" i="42"/>
  <c r="P151" i="42"/>
  <c r="F143" i="42"/>
  <c r="P143" i="42"/>
  <c r="F135" i="42"/>
  <c r="P135" i="42"/>
  <c r="F127" i="42"/>
  <c r="P127" i="42"/>
  <c r="F119" i="42"/>
  <c r="P119" i="42"/>
  <c r="F111" i="42"/>
  <c r="P111" i="42"/>
  <c r="F103" i="42"/>
  <c r="P103" i="42"/>
  <c r="F95" i="42"/>
  <c r="P95" i="42"/>
  <c r="F87" i="42"/>
  <c r="P87" i="42"/>
  <c r="F79" i="42"/>
  <c r="P79" i="42"/>
  <c r="F71" i="42"/>
  <c r="P71" i="42"/>
  <c r="F63" i="42"/>
  <c r="P63" i="42"/>
  <c r="F55" i="42"/>
  <c r="P55" i="42"/>
  <c r="F47" i="42"/>
  <c r="P47" i="42"/>
  <c r="F39" i="42"/>
  <c r="P39" i="42"/>
  <c r="F31" i="42"/>
  <c r="P31" i="42"/>
  <c r="F23" i="42"/>
  <c r="P23" i="42"/>
  <c r="F15" i="42"/>
  <c r="P15" i="42"/>
  <c r="F7" i="42"/>
  <c r="P7" i="42"/>
  <c r="F273" i="42"/>
  <c r="P273" i="42"/>
  <c r="F217" i="42"/>
  <c r="P217" i="42"/>
  <c r="F169" i="42"/>
  <c r="P169" i="42"/>
  <c r="F129" i="42"/>
  <c r="P129" i="42"/>
  <c r="F41" i="42"/>
  <c r="P41" i="42"/>
  <c r="F280" i="42"/>
  <c r="P280" i="42"/>
  <c r="F287" i="42"/>
  <c r="P287" i="42"/>
  <c r="F247" i="42"/>
  <c r="P247" i="42"/>
  <c r="F231" i="42"/>
  <c r="P231" i="42"/>
  <c r="F215" i="42"/>
  <c r="P215" i="42"/>
  <c r="F183" i="42"/>
  <c r="P183" i="42"/>
  <c r="F302" i="42"/>
  <c r="P302" i="42"/>
  <c r="F294" i="42"/>
  <c r="P294" i="42"/>
  <c r="F286" i="42"/>
  <c r="P286" i="42"/>
  <c r="F278" i="42"/>
  <c r="P278" i="42"/>
  <c r="F270" i="42"/>
  <c r="P270" i="42"/>
  <c r="F262" i="42"/>
  <c r="P262" i="42"/>
  <c r="F254" i="42"/>
  <c r="P254" i="42"/>
  <c r="F246" i="42"/>
  <c r="P246" i="42"/>
  <c r="F238" i="42"/>
  <c r="P238" i="42"/>
  <c r="F230" i="42"/>
  <c r="P230" i="42"/>
  <c r="F222" i="42"/>
  <c r="P222" i="42"/>
  <c r="F214" i="42"/>
  <c r="P214" i="42"/>
  <c r="F206" i="42"/>
  <c r="P206" i="42"/>
  <c r="F198" i="42"/>
  <c r="P198" i="42"/>
  <c r="F190" i="42"/>
  <c r="P190" i="42"/>
  <c r="F182" i="42"/>
  <c r="P182" i="42"/>
  <c r="F174" i="42"/>
  <c r="P174" i="42"/>
  <c r="F166" i="42"/>
  <c r="P166" i="42"/>
  <c r="F158" i="42"/>
  <c r="P158" i="42"/>
  <c r="F150" i="42"/>
  <c r="P150" i="42"/>
  <c r="F142" i="42"/>
  <c r="P142" i="42"/>
  <c r="F134" i="42"/>
  <c r="P134" i="42"/>
  <c r="F126" i="42"/>
  <c r="P126" i="42"/>
  <c r="F118" i="42"/>
  <c r="P118" i="42"/>
  <c r="F110" i="42"/>
  <c r="P110" i="42"/>
  <c r="F102" i="42"/>
  <c r="P102" i="42"/>
  <c r="F94" i="42"/>
  <c r="P94" i="42"/>
  <c r="F86" i="42"/>
  <c r="P86" i="42"/>
  <c r="F78" i="42"/>
  <c r="P78" i="42"/>
  <c r="F70" i="42"/>
  <c r="P70" i="42"/>
  <c r="F62" i="42"/>
  <c r="P62" i="42"/>
  <c r="F54" i="42"/>
  <c r="P54" i="42"/>
  <c r="F46" i="42"/>
  <c r="P46" i="42"/>
  <c r="F38" i="42"/>
  <c r="P38" i="42"/>
  <c r="F30" i="42"/>
  <c r="P30" i="42"/>
  <c r="F22" i="42"/>
  <c r="P22" i="42"/>
  <c r="F14" i="42"/>
  <c r="P14" i="42"/>
  <c r="F6" i="42"/>
  <c r="P6" i="42"/>
  <c r="F257" i="42"/>
  <c r="P257" i="42"/>
  <c r="F209" i="42"/>
  <c r="P209" i="42"/>
  <c r="F153" i="42"/>
  <c r="P153" i="42"/>
  <c r="F105" i="42"/>
  <c r="P105" i="42"/>
  <c r="F57" i="42"/>
  <c r="P57" i="42"/>
  <c r="F288" i="42"/>
  <c r="P288" i="42"/>
  <c r="F295" i="42"/>
  <c r="P295" i="42"/>
  <c r="F263" i="42"/>
  <c r="P263" i="42"/>
  <c r="F285" i="42"/>
  <c r="P285" i="42"/>
  <c r="F277" i="42"/>
  <c r="P277" i="42"/>
  <c r="F269" i="42"/>
  <c r="P269" i="42"/>
  <c r="F261" i="42"/>
  <c r="P261" i="42"/>
  <c r="F253" i="42"/>
  <c r="P253" i="42"/>
  <c r="F245" i="42"/>
  <c r="P245" i="42"/>
  <c r="F237" i="42"/>
  <c r="P237" i="42"/>
  <c r="F229" i="42"/>
  <c r="P229" i="42"/>
  <c r="F221" i="42"/>
  <c r="P221" i="42"/>
  <c r="F213" i="42"/>
  <c r="P213" i="42"/>
  <c r="F205" i="42"/>
  <c r="P205" i="42"/>
  <c r="F197" i="42"/>
  <c r="P197" i="42"/>
  <c r="F189" i="42"/>
  <c r="P189" i="42"/>
  <c r="F181" i="42"/>
  <c r="P181" i="42"/>
  <c r="F173" i="42"/>
  <c r="P173" i="42"/>
  <c r="F165" i="42"/>
  <c r="P165" i="42"/>
  <c r="F157" i="42"/>
  <c r="P157" i="42"/>
  <c r="F149" i="42"/>
  <c r="P149" i="42"/>
  <c r="F141" i="42"/>
  <c r="P141" i="42"/>
  <c r="F133" i="42"/>
  <c r="P133" i="42"/>
  <c r="F125" i="42"/>
  <c r="P125" i="42"/>
  <c r="F117" i="42"/>
  <c r="P117" i="42"/>
  <c r="F109" i="42"/>
  <c r="P109" i="42"/>
  <c r="F101" i="42"/>
  <c r="P101" i="42"/>
  <c r="F93" i="42"/>
  <c r="P93" i="42"/>
  <c r="F85" i="42"/>
  <c r="P85" i="42"/>
  <c r="F77" i="42"/>
  <c r="P77" i="42"/>
  <c r="F69" i="42"/>
  <c r="P69" i="42"/>
  <c r="F61" i="42"/>
  <c r="P61" i="42"/>
  <c r="F53" i="42"/>
  <c r="P53" i="42"/>
  <c r="F45" i="42"/>
  <c r="P45" i="42"/>
  <c r="F37" i="42"/>
  <c r="P37" i="42"/>
  <c r="F29" i="42"/>
  <c r="P29" i="42"/>
  <c r="F21" i="42"/>
  <c r="P21" i="42"/>
  <c r="F13" i="42"/>
  <c r="P13" i="42"/>
  <c r="F5" i="42"/>
  <c r="P5" i="42"/>
  <c r="F255" i="42"/>
  <c r="P255" i="42"/>
  <c r="F284" i="42"/>
  <c r="P284" i="42"/>
  <c r="F260" i="42"/>
  <c r="P260" i="42"/>
  <c r="F244" i="42"/>
  <c r="P244" i="42"/>
  <c r="F236" i="42"/>
  <c r="P236" i="42"/>
  <c r="F228" i="42"/>
  <c r="P228" i="42"/>
  <c r="F220" i="42"/>
  <c r="P220" i="42"/>
  <c r="F212" i="42"/>
  <c r="P212" i="42"/>
  <c r="F204" i="42"/>
  <c r="P204" i="42"/>
  <c r="F196" i="42"/>
  <c r="P196" i="42"/>
  <c r="F188" i="42"/>
  <c r="P188" i="42"/>
  <c r="F180" i="42"/>
  <c r="P180" i="42"/>
  <c r="F172" i="42"/>
  <c r="P172" i="42"/>
  <c r="F164" i="42"/>
  <c r="P164" i="42"/>
  <c r="F156" i="42"/>
  <c r="P156" i="42"/>
  <c r="F148" i="42"/>
  <c r="P148" i="42"/>
  <c r="F140" i="42"/>
  <c r="P140" i="42"/>
  <c r="F132" i="42"/>
  <c r="P132" i="42"/>
  <c r="F124" i="42"/>
  <c r="P124" i="42"/>
  <c r="F116" i="42"/>
  <c r="P116" i="42"/>
  <c r="F108" i="42"/>
  <c r="P108" i="42"/>
  <c r="F100" i="42"/>
  <c r="P100" i="42"/>
  <c r="F92" i="42"/>
  <c r="P92" i="42"/>
  <c r="F84" i="42"/>
  <c r="P84" i="42"/>
  <c r="F76" i="42"/>
  <c r="P76" i="42"/>
  <c r="F68" i="42"/>
  <c r="P68" i="42"/>
  <c r="F60" i="42"/>
  <c r="P60" i="42"/>
  <c r="F52" i="42"/>
  <c r="P52" i="42"/>
  <c r="F44" i="42"/>
  <c r="P44" i="42"/>
  <c r="F36" i="42"/>
  <c r="P36" i="42"/>
  <c r="F28" i="42"/>
  <c r="P28" i="42"/>
  <c r="F20" i="42"/>
  <c r="P20" i="42"/>
  <c r="F12" i="42"/>
  <c r="P12" i="42"/>
  <c r="F4" i="42"/>
  <c r="P4" i="42"/>
  <c r="F265" i="42"/>
  <c r="P265" i="42"/>
  <c r="F225" i="42"/>
  <c r="P225" i="42"/>
  <c r="F193" i="42"/>
  <c r="P193" i="42"/>
  <c r="F121" i="42"/>
  <c r="P121" i="42"/>
  <c r="F33" i="42"/>
  <c r="P33" i="42"/>
  <c r="F272" i="42"/>
  <c r="P272" i="42"/>
  <c r="F279" i="42"/>
  <c r="P279" i="42"/>
  <c r="F301" i="42"/>
  <c r="P301" i="42"/>
  <c r="F293" i="42"/>
  <c r="P293" i="42"/>
  <c r="F300" i="42"/>
  <c r="P300" i="42"/>
  <c r="F292" i="42"/>
  <c r="P292" i="42"/>
  <c r="F276" i="42"/>
  <c r="P276" i="42"/>
  <c r="F268" i="42"/>
  <c r="P268" i="42"/>
  <c r="F252" i="42"/>
  <c r="P252" i="42"/>
  <c r="F299" i="42"/>
  <c r="P299" i="42"/>
  <c r="F291" i="42"/>
  <c r="P291" i="42"/>
  <c r="F283" i="42"/>
  <c r="P283" i="42"/>
  <c r="F275" i="42"/>
  <c r="P275" i="42"/>
  <c r="F267" i="42"/>
  <c r="P267" i="42"/>
  <c r="F259" i="42"/>
  <c r="P259" i="42"/>
  <c r="F251" i="42"/>
  <c r="P251" i="42"/>
  <c r="F243" i="42"/>
  <c r="P243" i="42"/>
  <c r="F235" i="42"/>
  <c r="P235" i="42"/>
  <c r="F227" i="42"/>
  <c r="P227" i="42"/>
  <c r="F219" i="42"/>
  <c r="P219" i="42"/>
  <c r="F211" i="42"/>
  <c r="P211" i="42"/>
  <c r="F203" i="42"/>
  <c r="P203" i="42"/>
  <c r="F195" i="42"/>
  <c r="P195" i="42"/>
  <c r="F187" i="42"/>
  <c r="P187" i="42"/>
  <c r="F179" i="42"/>
  <c r="P179" i="42"/>
  <c r="F171" i="42"/>
  <c r="P171" i="42"/>
  <c r="F163" i="42"/>
  <c r="P163" i="42"/>
  <c r="F155" i="42"/>
  <c r="P155" i="42"/>
  <c r="F147" i="42"/>
  <c r="P147" i="42"/>
  <c r="F139" i="42"/>
  <c r="P139" i="42"/>
  <c r="F131" i="42"/>
  <c r="P131" i="42"/>
  <c r="F123" i="42"/>
  <c r="P123" i="42"/>
  <c r="F115" i="42"/>
  <c r="P115" i="42"/>
  <c r="F107" i="42"/>
  <c r="P107" i="42"/>
  <c r="F99" i="42"/>
  <c r="P99" i="42"/>
  <c r="F91" i="42"/>
  <c r="P91" i="42"/>
  <c r="F83" i="42"/>
  <c r="P83" i="42"/>
  <c r="F75" i="42"/>
  <c r="P75" i="42"/>
  <c r="F67" i="42"/>
  <c r="P67" i="42"/>
  <c r="F59" i="42"/>
  <c r="P59" i="42"/>
  <c r="F51" i="42"/>
  <c r="P51" i="42"/>
  <c r="F43" i="42"/>
  <c r="P43" i="42"/>
  <c r="F35" i="42"/>
  <c r="P35" i="42"/>
  <c r="F27" i="42"/>
  <c r="P27" i="42"/>
  <c r="F19" i="42"/>
  <c r="P19" i="42"/>
  <c r="F11" i="42"/>
  <c r="P11" i="42"/>
  <c r="F3" i="42"/>
  <c r="P3" i="42"/>
  <c r="K25" i="42"/>
  <c r="F25" i="42"/>
  <c r="G2" i="42"/>
  <c r="F2" i="42"/>
  <c r="D249" i="42"/>
  <c r="Q249" i="42"/>
  <c r="D209" i="42"/>
  <c r="Q209" i="42"/>
  <c r="D153" i="42"/>
  <c r="Q153" i="42"/>
  <c r="D57" i="42"/>
  <c r="Q57" i="42"/>
  <c r="H292" i="42"/>
  <c r="D292" i="42"/>
  <c r="Q292" i="42"/>
  <c r="H268" i="42"/>
  <c r="D268" i="42"/>
  <c r="Q268" i="42"/>
  <c r="D252" i="42"/>
  <c r="Q252" i="42"/>
  <c r="D244" i="42"/>
  <c r="Q244" i="42"/>
  <c r="D228" i="42"/>
  <c r="Q228" i="42"/>
  <c r="D212" i="42"/>
  <c r="Q212" i="42"/>
  <c r="D196" i="42"/>
  <c r="Q196" i="42"/>
  <c r="D180" i="42"/>
  <c r="Q180" i="42"/>
  <c r="D164" i="42"/>
  <c r="Q164" i="42"/>
  <c r="D148" i="42"/>
  <c r="Q148" i="42"/>
  <c r="D132" i="42"/>
  <c r="Q132" i="42"/>
  <c r="D116" i="42"/>
  <c r="Q116" i="42"/>
  <c r="D298" i="42"/>
  <c r="Q298" i="42"/>
  <c r="J290" i="42"/>
  <c r="D290" i="42"/>
  <c r="Q290" i="42"/>
  <c r="J282" i="42"/>
  <c r="D282" i="42"/>
  <c r="Q282" i="42"/>
  <c r="D274" i="42"/>
  <c r="Q274" i="42"/>
  <c r="D266" i="42"/>
  <c r="Q266" i="42"/>
  <c r="O258" i="42"/>
  <c r="D258" i="42"/>
  <c r="Q258" i="42"/>
  <c r="D250" i="42"/>
  <c r="Q250" i="42"/>
  <c r="D242" i="42"/>
  <c r="Q242" i="42"/>
  <c r="D234" i="42"/>
  <c r="Q234" i="42"/>
  <c r="D226" i="42"/>
  <c r="Q226" i="42"/>
  <c r="M218" i="42"/>
  <c r="D218" i="42"/>
  <c r="Q218" i="42"/>
  <c r="D210" i="42"/>
  <c r="Q210" i="42"/>
  <c r="D202" i="42"/>
  <c r="Q202" i="42"/>
  <c r="D194" i="42"/>
  <c r="Q194" i="42"/>
  <c r="D186" i="42"/>
  <c r="Q186" i="42"/>
  <c r="D178" i="42"/>
  <c r="Q178" i="42"/>
  <c r="D170" i="42"/>
  <c r="Q170" i="42"/>
  <c r="D162" i="42"/>
  <c r="Q162" i="42"/>
  <c r="D154" i="42"/>
  <c r="Q154" i="42"/>
  <c r="D146" i="42"/>
  <c r="Q146" i="42"/>
  <c r="D138" i="42"/>
  <c r="Q138" i="42"/>
  <c r="D130" i="42"/>
  <c r="Q130" i="42"/>
  <c r="D122" i="42"/>
  <c r="Q122" i="42"/>
  <c r="D114" i="42"/>
  <c r="Q114" i="42"/>
  <c r="D106" i="42"/>
  <c r="Q106" i="42"/>
  <c r="D98" i="42"/>
  <c r="Q98" i="42"/>
  <c r="D90" i="42"/>
  <c r="Q90" i="42"/>
  <c r="D82" i="42"/>
  <c r="Q82" i="42"/>
  <c r="D74" i="42"/>
  <c r="Q74" i="42"/>
  <c r="D66" i="42"/>
  <c r="Q66" i="42"/>
  <c r="D58" i="42"/>
  <c r="Q58" i="42"/>
  <c r="D50" i="42"/>
  <c r="Q50" i="42"/>
  <c r="D42" i="42"/>
  <c r="Q42" i="42"/>
  <c r="D34" i="42"/>
  <c r="Q34" i="42"/>
  <c r="D26" i="42"/>
  <c r="Q26" i="42"/>
  <c r="D18" i="42"/>
  <c r="Q18" i="42"/>
  <c r="D10" i="42"/>
  <c r="Q10" i="42"/>
  <c r="G265" i="42"/>
  <c r="D265" i="42"/>
  <c r="Q265" i="42"/>
  <c r="D201" i="42"/>
  <c r="Q201" i="42"/>
  <c r="D145" i="42"/>
  <c r="Q145" i="42"/>
  <c r="D97" i="42"/>
  <c r="Q97" i="42"/>
  <c r="D41" i="42"/>
  <c r="Q41" i="42"/>
  <c r="Q9" i="42"/>
  <c r="D9" i="42"/>
  <c r="H289" i="42"/>
  <c r="D289" i="42"/>
  <c r="Q289" i="42"/>
  <c r="I257" i="42"/>
  <c r="D257" i="42"/>
  <c r="Q257" i="42"/>
  <c r="D217" i="42"/>
  <c r="Q217" i="42"/>
  <c r="D177" i="42"/>
  <c r="Q177" i="42"/>
  <c r="D129" i="42"/>
  <c r="Q129" i="42"/>
  <c r="D113" i="42"/>
  <c r="Q113" i="42"/>
  <c r="D73" i="42"/>
  <c r="Q73" i="42"/>
  <c r="Q49" i="42"/>
  <c r="D49" i="42"/>
  <c r="Q33" i="42"/>
  <c r="D33" i="42"/>
  <c r="L296" i="42"/>
  <c r="D296" i="42"/>
  <c r="Q296" i="42"/>
  <c r="L264" i="42"/>
  <c r="D264" i="42"/>
  <c r="Q264" i="42"/>
  <c r="D240" i="42"/>
  <c r="Q240" i="42"/>
  <c r="D216" i="42"/>
  <c r="Q216" i="42"/>
  <c r="D192" i="42"/>
  <c r="Q192" i="42"/>
  <c r="D168" i="42"/>
  <c r="Q168" i="42"/>
  <c r="D152" i="42"/>
  <c r="Q152" i="42"/>
  <c r="D128" i="42"/>
  <c r="Q128" i="42"/>
  <c r="D112" i="42"/>
  <c r="Q112" i="42"/>
  <c r="D104" i="42"/>
  <c r="Q104" i="42"/>
  <c r="D96" i="42"/>
  <c r="Q96" i="42"/>
  <c r="D88" i="42"/>
  <c r="Q88" i="42"/>
  <c r="D64" i="42"/>
  <c r="Q64" i="42"/>
  <c r="D56" i="42"/>
  <c r="Q56" i="42"/>
  <c r="D48" i="42"/>
  <c r="Q48" i="42"/>
  <c r="D40" i="42"/>
  <c r="Q40" i="42"/>
  <c r="D32" i="42"/>
  <c r="Q32" i="42"/>
  <c r="D24" i="42"/>
  <c r="Q24" i="42"/>
  <c r="D16" i="42"/>
  <c r="Q16" i="42"/>
  <c r="D8" i="42"/>
  <c r="Q8" i="42"/>
  <c r="N2" i="42"/>
  <c r="Q2" i="42"/>
  <c r="D2" i="42"/>
  <c r="I295" i="42"/>
  <c r="D295" i="42"/>
  <c r="Q295" i="42"/>
  <c r="I287" i="42"/>
  <c r="D287" i="42"/>
  <c r="Q287" i="42"/>
  <c r="I279" i="42"/>
  <c r="D279" i="42"/>
  <c r="Q279" i="42"/>
  <c r="J271" i="42"/>
  <c r="D271" i="42"/>
  <c r="Q271" i="42"/>
  <c r="I263" i="42"/>
  <c r="D263" i="42"/>
  <c r="Q263" i="42"/>
  <c r="L255" i="42"/>
  <c r="D255" i="42"/>
  <c r="Q255" i="42"/>
  <c r="D247" i="42"/>
  <c r="Q247" i="42"/>
  <c r="D239" i="42"/>
  <c r="Q239" i="42"/>
  <c r="K231" i="42"/>
  <c r="D231" i="42"/>
  <c r="Q231" i="42"/>
  <c r="D223" i="42"/>
  <c r="Q223" i="42"/>
  <c r="D215" i="42"/>
  <c r="Q215" i="42"/>
  <c r="D207" i="42"/>
  <c r="Q207" i="42"/>
  <c r="D199" i="42"/>
  <c r="Q199" i="42"/>
  <c r="D191" i="42"/>
  <c r="Q191" i="42"/>
  <c r="D183" i="42"/>
  <c r="Q183" i="42"/>
  <c r="D175" i="42"/>
  <c r="Q175" i="42"/>
  <c r="D167" i="42"/>
  <c r="Q167" i="42"/>
  <c r="D159" i="42"/>
  <c r="Q159" i="42"/>
  <c r="D151" i="42"/>
  <c r="Q151" i="42"/>
  <c r="D143" i="42"/>
  <c r="Q143" i="42"/>
  <c r="D135" i="42"/>
  <c r="Q135" i="42"/>
  <c r="D127" i="42"/>
  <c r="Q127" i="42"/>
  <c r="D119" i="42"/>
  <c r="Q119" i="42"/>
  <c r="D111" i="42"/>
  <c r="Q111" i="42"/>
  <c r="D103" i="42"/>
  <c r="Q103" i="42"/>
  <c r="D95" i="42"/>
  <c r="Q95" i="42"/>
  <c r="D87" i="42"/>
  <c r="Q87" i="42"/>
  <c r="D79" i="42"/>
  <c r="Q79" i="42"/>
  <c r="D71" i="42"/>
  <c r="Q71" i="42"/>
  <c r="D63" i="42"/>
  <c r="Q63" i="42"/>
  <c r="D55" i="42"/>
  <c r="Q55" i="42"/>
  <c r="D47" i="42"/>
  <c r="Q47" i="42"/>
  <c r="D39" i="42"/>
  <c r="Q39" i="42"/>
  <c r="D31" i="42"/>
  <c r="Q31" i="42"/>
  <c r="D23" i="42"/>
  <c r="Q23" i="42"/>
  <c r="D15" i="42"/>
  <c r="Q15" i="42"/>
  <c r="D7" i="42"/>
  <c r="Q7" i="42"/>
  <c r="G297" i="42"/>
  <c r="D297" i="42"/>
  <c r="Q297" i="42"/>
  <c r="I241" i="42"/>
  <c r="D241" i="42"/>
  <c r="Q241" i="42"/>
  <c r="D185" i="42"/>
  <c r="Q185" i="42"/>
  <c r="D137" i="42"/>
  <c r="Q137" i="42"/>
  <c r="D89" i="42"/>
  <c r="Q89" i="42"/>
  <c r="Q25" i="42"/>
  <c r="D25" i="42"/>
  <c r="B288" i="42"/>
  <c r="D288" i="42"/>
  <c r="Q288" i="42"/>
  <c r="B272" i="42"/>
  <c r="D272" i="42"/>
  <c r="Q272" i="42"/>
  <c r="D256" i="42"/>
  <c r="Q256" i="42"/>
  <c r="D224" i="42"/>
  <c r="Q224" i="42"/>
  <c r="D208" i="42"/>
  <c r="Q208" i="42"/>
  <c r="D184" i="42"/>
  <c r="Q184" i="42"/>
  <c r="D160" i="42"/>
  <c r="Q160" i="42"/>
  <c r="D144" i="42"/>
  <c r="Q144" i="42"/>
  <c r="D120" i="42"/>
  <c r="Q120" i="42"/>
  <c r="D80" i="42"/>
  <c r="Q80" i="42"/>
  <c r="J302" i="42"/>
  <c r="D302" i="42"/>
  <c r="Q302" i="42"/>
  <c r="E294" i="42"/>
  <c r="D294" i="42"/>
  <c r="Q294" i="42"/>
  <c r="D286" i="42"/>
  <c r="Q286" i="42"/>
  <c r="E278" i="42"/>
  <c r="D278" i="42"/>
  <c r="Q278" i="42"/>
  <c r="E270" i="42"/>
  <c r="D270" i="42"/>
  <c r="Q270" i="42"/>
  <c r="D262" i="42"/>
  <c r="Q262" i="42"/>
  <c r="D254" i="42"/>
  <c r="Q254" i="42"/>
  <c r="H246" i="42"/>
  <c r="D246" i="42"/>
  <c r="Q246" i="42"/>
  <c r="S238" i="42"/>
  <c r="D238" i="42"/>
  <c r="Q238" i="42"/>
  <c r="D230" i="42"/>
  <c r="Q230" i="42"/>
  <c r="D222" i="42"/>
  <c r="Q222" i="42"/>
  <c r="D214" i="42"/>
  <c r="Q214" i="42"/>
  <c r="D206" i="42"/>
  <c r="Q206" i="42"/>
  <c r="D198" i="42"/>
  <c r="Q198" i="42"/>
  <c r="D190" i="42"/>
  <c r="Q190" i="42"/>
  <c r="D182" i="42"/>
  <c r="Q182" i="42"/>
  <c r="D174" i="42"/>
  <c r="Q174" i="42"/>
  <c r="D166" i="42"/>
  <c r="Q166" i="42"/>
  <c r="D158" i="42"/>
  <c r="Q158" i="42"/>
  <c r="D150" i="42"/>
  <c r="Q150" i="42"/>
  <c r="D142" i="42"/>
  <c r="Q142" i="42"/>
  <c r="D134" i="42"/>
  <c r="Q134" i="42"/>
  <c r="D126" i="42"/>
  <c r="Q126" i="42"/>
  <c r="D118" i="42"/>
  <c r="Q118" i="42"/>
  <c r="D110" i="42"/>
  <c r="Q110" i="42"/>
  <c r="D102" i="42"/>
  <c r="Q102" i="42"/>
  <c r="D94" i="42"/>
  <c r="Q94" i="42"/>
  <c r="D86" i="42"/>
  <c r="Q86" i="42"/>
  <c r="D78" i="42"/>
  <c r="Q78" i="42"/>
  <c r="D70" i="42"/>
  <c r="Q70" i="42"/>
  <c r="D62" i="42"/>
  <c r="Q62" i="42"/>
  <c r="D54" i="42"/>
  <c r="Q54" i="42"/>
  <c r="D46" i="42"/>
  <c r="Q46" i="42"/>
  <c r="D38" i="42"/>
  <c r="Q38" i="42"/>
  <c r="D30" i="42"/>
  <c r="Q30" i="42"/>
  <c r="D22" i="42"/>
  <c r="Q22" i="42"/>
  <c r="D14" i="42"/>
  <c r="Q14" i="42"/>
  <c r="D6" i="42"/>
  <c r="Q6" i="42"/>
  <c r="G273" i="42"/>
  <c r="D273" i="42"/>
  <c r="Q273" i="42"/>
  <c r="D225" i="42"/>
  <c r="Q225" i="42"/>
  <c r="D169" i="42"/>
  <c r="Q169" i="42"/>
  <c r="D121" i="42"/>
  <c r="Q121" i="42"/>
  <c r="D105" i="42"/>
  <c r="Q105" i="42"/>
  <c r="Q65" i="42"/>
  <c r="D65" i="42"/>
  <c r="Q17" i="42"/>
  <c r="D17" i="42"/>
  <c r="B280" i="42"/>
  <c r="D280" i="42"/>
  <c r="Q280" i="42"/>
  <c r="O248" i="42"/>
  <c r="D248" i="42"/>
  <c r="Q248" i="42"/>
  <c r="D232" i="42"/>
  <c r="Q232" i="42"/>
  <c r="D200" i="42"/>
  <c r="Q200" i="42"/>
  <c r="D176" i="42"/>
  <c r="Q176" i="42"/>
  <c r="D136" i="42"/>
  <c r="Q136" i="42"/>
  <c r="D72" i="42"/>
  <c r="Q72" i="42"/>
  <c r="G301" i="42"/>
  <c r="D301" i="42"/>
  <c r="Q301" i="42"/>
  <c r="B293" i="42"/>
  <c r="D293" i="42"/>
  <c r="Q293" i="42"/>
  <c r="B285" i="42"/>
  <c r="D285" i="42"/>
  <c r="Q285" i="42"/>
  <c r="L277" i="42"/>
  <c r="D277" i="42"/>
  <c r="Q277" i="42"/>
  <c r="D269" i="42"/>
  <c r="Q269" i="42"/>
  <c r="D261" i="42"/>
  <c r="Q261" i="42"/>
  <c r="D253" i="42"/>
  <c r="Q253" i="42"/>
  <c r="D245" i="42"/>
  <c r="Q245" i="42"/>
  <c r="D237" i="42"/>
  <c r="Q237" i="42"/>
  <c r="G229" i="42"/>
  <c r="D229" i="42"/>
  <c r="Q229" i="42"/>
  <c r="N221" i="42"/>
  <c r="D221" i="42"/>
  <c r="Q221" i="42"/>
  <c r="D213" i="42"/>
  <c r="Q213" i="42"/>
  <c r="D205" i="42"/>
  <c r="Q205" i="42"/>
  <c r="D197" i="42"/>
  <c r="Q197" i="42"/>
  <c r="D189" i="42"/>
  <c r="Q189" i="42"/>
  <c r="D181" i="42"/>
  <c r="Q181" i="42"/>
  <c r="D173" i="42"/>
  <c r="Q173" i="42"/>
  <c r="D165" i="42"/>
  <c r="Q165" i="42"/>
  <c r="D157" i="42"/>
  <c r="Q157" i="42"/>
  <c r="D149" i="42"/>
  <c r="Q149" i="42"/>
  <c r="D141" i="42"/>
  <c r="Q141" i="42"/>
  <c r="D133" i="42"/>
  <c r="Q133" i="42"/>
  <c r="D125" i="42"/>
  <c r="Q125" i="42"/>
  <c r="D117" i="42"/>
  <c r="Q117" i="42"/>
  <c r="D109" i="42"/>
  <c r="Q109" i="42"/>
  <c r="D101" i="42"/>
  <c r="Q101" i="42"/>
  <c r="D93" i="42"/>
  <c r="Q93" i="42"/>
  <c r="D85" i="42"/>
  <c r="Q85" i="42"/>
  <c r="D77" i="42"/>
  <c r="Q77" i="42"/>
  <c r="D69" i="42"/>
  <c r="Q69" i="42"/>
  <c r="Q61" i="42"/>
  <c r="D61" i="42"/>
  <c r="Q53" i="42"/>
  <c r="D53" i="42"/>
  <c r="Q45" i="42"/>
  <c r="D45" i="42"/>
  <c r="Q37" i="42"/>
  <c r="D37" i="42"/>
  <c r="Q29" i="42"/>
  <c r="D29" i="42"/>
  <c r="Q21" i="42"/>
  <c r="D21" i="42"/>
  <c r="D13" i="42"/>
  <c r="Q13" i="42"/>
  <c r="Q5" i="42"/>
  <c r="D5" i="42"/>
  <c r="S281" i="42"/>
  <c r="D281" i="42"/>
  <c r="Q281" i="42"/>
  <c r="D233" i="42"/>
  <c r="Q233" i="42"/>
  <c r="D193" i="42"/>
  <c r="Q193" i="42"/>
  <c r="D161" i="42"/>
  <c r="Q161" i="42"/>
  <c r="D81" i="42"/>
  <c r="Q81" i="42"/>
  <c r="I300" i="42"/>
  <c r="D300" i="42"/>
  <c r="Q300" i="42"/>
  <c r="H284" i="42"/>
  <c r="D284" i="42"/>
  <c r="Q284" i="42"/>
  <c r="D276" i="42"/>
  <c r="Q276" i="42"/>
  <c r="D260" i="42"/>
  <c r="Q260" i="42"/>
  <c r="D236" i="42"/>
  <c r="Q236" i="42"/>
  <c r="D220" i="42"/>
  <c r="Q220" i="42"/>
  <c r="D204" i="42"/>
  <c r="Q204" i="42"/>
  <c r="G188" i="42"/>
  <c r="D188" i="42"/>
  <c r="Q188" i="42"/>
  <c r="D172" i="42"/>
  <c r="Q172" i="42"/>
  <c r="D156" i="42"/>
  <c r="Q156" i="42"/>
  <c r="D140" i="42"/>
  <c r="Q140" i="42"/>
  <c r="D124" i="42"/>
  <c r="Q124" i="42"/>
  <c r="D108" i="42"/>
  <c r="Q108" i="42"/>
  <c r="D100" i="42"/>
  <c r="Q100" i="42"/>
  <c r="D92" i="42"/>
  <c r="Q92" i="42"/>
  <c r="D84" i="42"/>
  <c r="Q84" i="42"/>
  <c r="D76" i="42"/>
  <c r="Q76" i="42"/>
  <c r="D68" i="42"/>
  <c r="Q68" i="42"/>
  <c r="D60" i="42"/>
  <c r="Q60" i="42"/>
  <c r="D52" i="42"/>
  <c r="Q52" i="42"/>
  <c r="D44" i="42"/>
  <c r="Q44" i="42"/>
  <c r="D36" i="42"/>
  <c r="Q36" i="42"/>
  <c r="D28" i="42"/>
  <c r="Q28" i="42"/>
  <c r="D20" i="42"/>
  <c r="Q20" i="42"/>
  <c r="D12" i="42"/>
  <c r="Q12" i="42"/>
  <c r="D4" i="42"/>
  <c r="Q4" i="42"/>
  <c r="K299" i="42"/>
  <c r="D299" i="42"/>
  <c r="Q299" i="42"/>
  <c r="D291" i="42"/>
  <c r="Q291" i="42"/>
  <c r="D283" i="42"/>
  <c r="Q283" i="42"/>
  <c r="M275" i="42"/>
  <c r="D275" i="42"/>
  <c r="Q275" i="42"/>
  <c r="O267" i="42"/>
  <c r="D267" i="42"/>
  <c r="Q267" i="42"/>
  <c r="G259" i="42"/>
  <c r="D259" i="42"/>
  <c r="Q259" i="42"/>
  <c r="G251" i="42"/>
  <c r="D251" i="42"/>
  <c r="Q251" i="42"/>
  <c r="D243" i="42"/>
  <c r="Q243" i="42"/>
  <c r="D235" i="42"/>
  <c r="Q235" i="42"/>
  <c r="D227" i="42"/>
  <c r="Q227" i="42"/>
  <c r="D219" i="42"/>
  <c r="Q219" i="42"/>
  <c r="D211" i="42"/>
  <c r="Q211" i="42"/>
  <c r="D203" i="42"/>
  <c r="Q203" i="42"/>
  <c r="D195" i="42"/>
  <c r="Q195" i="42"/>
  <c r="D187" i="42"/>
  <c r="Q187" i="42"/>
  <c r="D179" i="42"/>
  <c r="Q179" i="42"/>
  <c r="D171" i="42"/>
  <c r="Q171" i="42"/>
  <c r="D163" i="42"/>
  <c r="Q163" i="42"/>
  <c r="D155" i="42"/>
  <c r="Q155" i="42"/>
  <c r="D147" i="42"/>
  <c r="Q147" i="42"/>
  <c r="D139" i="42"/>
  <c r="Q139" i="42"/>
  <c r="D131" i="42"/>
  <c r="Q131" i="42"/>
  <c r="D123" i="42"/>
  <c r="Q123" i="42"/>
  <c r="D115" i="42"/>
  <c r="Q115" i="42"/>
  <c r="D107" i="42"/>
  <c r="Q107" i="42"/>
  <c r="D99" i="42"/>
  <c r="Q99" i="42"/>
  <c r="D91" i="42"/>
  <c r="Q91" i="42"/>
  <c r="D83" i="42"/>
  <c r="Q83" i="42"/>
  <c r="D75" i="42"/>
  <c r="Q75" i="42"/>
  <c r="D67" i="42"/>
  <c r="Q67" i="42"/>
  <c r="D59" i="42"/>
  <c r="Q59" i="42"/>
  <c r="D51" i="42"/>
  <c r="Q51" i="42"/>
  <c r="D43" i="42"/>
  <c r="Q43" i="42"/>
  <c r="D35" i="42"/>
  <c r="Q35" i="42"/>
  <c r="D27" i="42"/>
  <c r="Q27" i="42"/>
  <c r="D19" i="42"/>
  <c r="Q19" i="42"/>
  <c r="D11" i="42"/>
  <c r="Q11" i="42"/>
  <c r="D3" i="42"/>
  <c r="Q3" i="42"/>
  <c r="L301" i="42"/>
  <c r="E283" i="42"/>
  <c r="I251" i="42"/>
  <c r="J295" i="42"/>
  <c r="M272" i="42"/>
  <c r="E301" i="42"/>
  <c r="K282" i="42"/>
  <c r="I268" i="42"/>
  <c r="S248" i="42"/>
  <c r="B301" i="42"/>
  <c r="K290" i="42"/>
  <c r="M280" i="42"/>
  <c r="K241" i="42"/>
  <c r="K300" i="42"/>
  <c r="S289" i="42"/>
  <c r="S265" i="42"/>
  <c r="H2" i="42"/>
  <c r="L299" i="42"/>
  <c r="H265" i="42"/>
  <c r="M231" i="42"/>
  <c r="J2" i="42"/>
  <c r="H299" i="42"/>
  <c r="J287" i="42"/>
  <c r="O275" i="42"/>
  <c r="J263" i="42"/>
  <c r="S2" i="42"/>
  <c r="S297" i="42"/>
  <c r="L285" i="42"/>
  <c r="E275" i="42"/>
  <c r="O301" i="42"/>
  <c r="H297" i="42"/>
  <c r="H273" i="42"/>
  <c r="J257" i="42"/>
  <c r="N218" i="42"/>
  <c r="N270" i="42"/>
  <c r="M198" i="42"/>
  <c r="M293" i="42"/>
  <c r="E293" i="42"/>
  <c r="O293" i="42"/>
  <c r="G293" i="42"/>
  <c r="N293" i="42"/>
  <c r="H293" i="42"/>
  <c r="S293" i="42"/>
  <c r="I293" i="42"/>
  <c r="J293" i="42"/>
  <c r="M285" i="42"/>
  <c r="E285" i="42"/>
  <c r="O285" i="42"/>
  <c r="G285" i="42"/>
  <c r="N285" i="42"/>
  <c r="H285" i="42"/>
  <c r="S285" i="42"/>
  <c r="I285" i="42"/>
  <c r="J285" i="42"/>
  <c r="M277" i="42"/>
  <c r="E277" i="42"/>
  <c r="O277" i="42"/>
  <c r="G277" i="42"/>
  <c r="N277" i="42"/>
  <c r="H277" i="42"/>
  <c r="S277" i="42"/>
  <c r="I277" i="42"/>
  <c r="J277" i="42"/>
  <c r="M269" i="42"/>
  <c r="E269" i="42"/>
  <c r="O269" i="42"/>
  <c r="G269" i="42"/>
  <c r="N269" i="42"/>
  <c r="H269" i="42"/>
  <c r="S269" i="42"/>
  <c r="I269" i="42"/>
  <c r="J269" i="42"/>
  <c r="H261" i="42"/>
  <c r="S261" i="42"/>
  <c r="I261" i="42"/>
  <c r="J261" i="42"/>
  <c r="K261" i="42"/>
  <c r="B261" i="42"/>
  <c r="E261" i="42"/>
  <c r="G261" i="42"/>
  <c r="L261" i="42"/>
  <c r="M261" i="42"/>
  <c r="O261" i="42"/>
  <c r="H253" i="42"/>
  <c r="S253" i="42"/>
  <c r="I253" i="42"/>
  <c r="J253" i="42"/>
  <c r="K253" i="42"/>
  <c r="B253" i="42"/>
  <c r="L253" i="42"/>
  <c r="E253" i="42"/>
  <c r="O253" i="42"/>
  <c r="G253" i="42"/>
  <c r="H245" i="42"/>
  <c r="S245" i="42"/>
  <c r="I245" i="42"/>
  <c r="J245" i="42"/>
  <c r="K245" i="42"/>
  <c r="B245" i="42"/>
  <c r="L245" i="42"/>
  <c r="E245" i="42"/>
  <c r="O245" i="42"/>
  <c r="G245" i="42"/>
  <c r="M245" i="42"/>
  <c r="N245" i="42"/>
  <c r="H237" i="42"/>
  <c r="S237" i="42"/>
  <c r="I237" i="42"/>
  <c r="J237" i="42"/>
  <c r="K237" i="42"/>
  <c r="B237" i="42"/>
  <c r="L237" i="42"/>
  <c r="E237" i="42"/>
  <c r="O237" i="42"/>
  <c r="G237" i="42"/>
  <c r="M237" i="42"/>
  <c r="N237" i="42"/>
  <c r="H229" i="42"/>
  <c r="S229" i="42"/>
  <c r="I229" i="42"/>
  <c r="J229" i="42"/>
  <c r="K229" i="42"/>
  <c r="B229" i="42"/>
  <c r="L229" i="42"/>
  <c r="E229" i="42"/>
  <c r="O229" i="42"/>
  <c r="M229" i="42"/>
  <c r="N229" i="42"/>
  <c r="H221" i="42"/>
  <c r="S221" i="42"/>
  <c r="I221" i="42"/>
  <c r="J221" i="42"/>
  <c r="K221" i="42"/>
  <c r="B221" i="42"/>
  <c r="L221" i="42"/>
  <c r="E221" i="42"/>
  <c r="O221" i="42"/>
  <c r="G221" i="42"/>
  <c r="K213" i="42"/>
  <c r="B213" i="42"/>
  <c r="L213" i="42"/>
  <c r="M213" i="42"/>
  <c r="E213" i="42"/>
  <c r="O213" i="42"/>
  <c r="S213" i="42"/>
  <c r="G213" i="42"/>
  <c r="H213" i="42"/>
  <c r="J213" i="42"/>
  <c r="I213" i="42"/>
  <c r="N213" i="42"/>
  <c r="K205" i="42"/>
  <c r="B205" i="42"/>
  <c r="L205" i="42"/>
  <c r="M205" i="42"/>
  <c r="E205" i="42"/>
  <c r="O205" i="42"/>
  <c r="G205" i="42"/>
  <c r="N205" i="42"/>
  <c r="H205" i="42"/>
  <c r="S205" i="42"/>
  <c r="I205" i="42"/>
  <c r="J205" i="42"/>
  <c r="K197" i="42"/>
  <c r="B197" i="42"/>
  <c r="L197" i="42"/>
  <c r="M197" i="42"/>
  <c r="E197" i="42"/>
  <c r="O197" i="42"/>
  <c r="G197" i="42"/>
  <c r="N197" i="42"/>
  <c r="H197" i="42"/>
  <c r="S197" i="42"/>
  <c r="I197" i="42"/>
  <c r="J197" i="42"/>
  <c r="K189" i="42"/>
  <c r="B189" i="42"/>
  <c r="L189" i="42"/>
  <c r="M189" i="42"/>
  <c r="E189" i="42"/>
  <c r="O189" i="42"/>
  <c r="G189" i="42"/>
  <c r="N189" i="42"/>
  <c r="H189" i="42"/>
  <c r="S189" i="42"/>
  <c r="I189" i="42"/>
  <c r="J189" i="42"/>
  <c r="K181" i="42"/>
  <c r="B181" i="42"/>
  <c r="L181" i="42"/>
  <c r="M181" i="42"/>
  <c r="E181" i="42"/>
  <c r="O181" i="42"/>
  <c r="G181" i="42"/>
  <c r="N181" i="42"/>
  <c r="H181" i="42"/>
  <c r="S181" i="42"/>
  <c r="I181" i="42"/>
  <c r="J181" i="42"/>
  <c r="J173" i="42"/>
  <c r="K173" i="42"/>
  <c r="B173" i="42"/>
  <c r="L173" i="42"/>
  <c r="N173" i="42"/>
  <c r="S173" i="42"/>
  <c r="E173" i="42"/>
  <c r="G173" i="42"/>
  <c r="H173" i="42"/>
  <c r="I173" i="42"/>
  <c r="M173" i="42"/>
  <c r="O173" i="42"/>
  <c r="J165" i="42"/>
  <c r="K165" i="42"/>
  <c r="B165" i="42"/>
  <c r="L165" i="42"/>
  <c r="M165" i="42"/>
  <c r="E165" i="42"/>
  <c r="O165" i="42"/>
  <c r="G165" i="42"/>
  <c r="N165" i="42"/>
  <c r="S165" i="42"/>
  <c r="H165" i="42"/>
  <c r="I165" i="42"/>
  <c r="J157" i="42"/>
  <c r="K157" i="42"/>
  <c r="B157" i="42"/>
  <c r="L157" i="42"/>
  <c r="M157" i="42"/>
  <c r="E157" i="42"/>
  <c r="O157" i="42"/>
  <c r="G157" i="42"/>
  <c r="N157" i="42"/>
  <c r="H157" i="42"/>
  <c r="I157" i="42"/>
  <c r="S157" i="42"/>
  <c r="J149" i="42"/>
  <c r="K149" i="42"/>
  <c r="B149" i="42"/>
  <c r="L149" i="42"/>
  <c r="M149" i="42"/>
  <c r="E149" i="42"/>
  <c r="O149" i="42"/>
  <c r="G149" i="42"/>
  <c r="N149" i="42"/>
  <c r="H149" i="42"/>
  <c r="I149" i="42"/>
  <c r="S149" i="42"/>
  <c r="J141" i="42"/>
  <c r="K141" i="42"/>
  <c r="B141" i="42"/>
  <c r="L141" i="42"/>
  <c r="M141" i="42"/>
  <c r="E141" i="42"/>
  <c r="O141" i="42"/>
  <c r="G141" i="42"/>
  <c r="N141" i="42"/>
  <c r="H141" i="42"/>
  <c r="I141" i="42"/>
  <c r="S141" i="42"/>
  <c r="J133" i="42"/>
  <c r="K133" i="42"/>
  <c r="B133" i="42"/>
  <c r="L133" i="42"/>
  <c r="M133" i="42"/>
  <c r="E133" i="42"/>
  <c r="O133" i="42"/>
  <c r="G133" i="42"/>
  <c r="N133" i="42"/>
  <c r="S133" i="42"/>
  <c r="H133" i="42"/>
  <c r="I133" i="42"/>
  <c r="I125" i="42"/>
  <c r="J125" i="42"/>
  <c r="K125" i="42"/>
  <c r="B125" i="42"/>
  <c r="L125" i="42"/>
  <c r="M125" i="42"/>
  <c r="E125" i="42"/>
  <c r="O125" i="42"/>
  <c r="G125" i="42"/>
  <c r="H125" i="42"/>
  <c r="N125" i="42"/>
  <c r="S125" i="42"/>
  <c r="I117" i="42"/>
  <c r="J117" i="42"/>
  <c r="K117" i="42"/>
  <c r="B117" i="42"/>
  <c r="L117" i="42"/>
  <c r="M117" i="42"/>
  <c r="E117" i="42"/>
  <c r="O117" i="42"/>
  <c r="G117" i="42"/>
  <c r="H117" i="42"/>
  <c r="N117" i="42"/>
  <c r="S117" i="42"/>
  <c r="I109" i="42"/>
  <c r="J109" i="42"/>
  <c r="K109" i="42"/>
  <c r="B109" i="42"/>
  <c r="L109" i="42"/>
  <c r="M109" i="42"/>
  <c r="E109" i="42"/>
  <c r="O109" i="42"/>
  <c r="N109" i="42"/>
  <c r="S109" i="42"/>
  <c r="G109" i="42"/>
  <c r="H109" i="42"/>
  <c r="I101" i="42"/>
  <c r="J101" i="42"/>
  <c r="K101" i="42"/>
  <c r="B101" i="42"/>
  <c r="L101" i="42"/>
  <c r="M101" i="42"/>
  <c r="E101" i="42"/>
  <c r="O101" i="42"/>
  <c r="G101" i="42"/>
  <c r="H101" i="42"/>
  <c r="N101" i="42"/>
  <c r="S101" i="42"/>
  <c r="M93" i="42"/>
  <c r="E93" i="42"/>
  <c r="O93" i="42"/>
  <c r="G93" i="42"/>
  <c r="N93" i="42"/>
  <c r="H93" i="42"/>
  <c r="S93" i="42"/>
  <c r="B93" i="42"/>
  <c r="I93" i="42"/>
  <c r="J93" i="42"/>
  <c r="K93" i="42"/>
  <c r="L93" i="42"/>
  <c r="M85" i="42"/>
  <c r="E85" i="42"/>
  <c r="O85" i="42"/>
  <c r="G85" i="42"/>
  <c r="N85" i="42"/>
  <c r="H85" i="42"/>
  <c r="S85" i="42"/>
  <c r="I85" i="42"/>
  <c r="J85" i="42"/>
  <c r="B85" i="42"/>
  <c r="K85" i="42"/>
  <c r="L85" i="42"/>
  <c r="M77" i="42"/>
  <c r="E77" i="42"/>
  <c r="O77" i="42"/>
  <c r="G77" i="42"/>
  <c r="N77" i="42"/>
  <c r="H77" i="42"/>
  <c r="S77" i="42"/>
  <c r="I77" i="42"/>
  <c r="J77" i="42"/>
  <c r="K77" i="42"/>
  <c r="L77" i="42"/>
  <c r="B77" i="42"/>
  <c r="M69" i="42"/>
  <c r="E69" i="42"/>
  <c r="O69" i="42"/>
  <c r="G69" i="42"/>
  <c r="N69" i="42"/>
  <c r="H69" i="42"/>
  <c r="S69" i="42"/>
  <c r="I69" i="42"/>
  <c r="J69" i="42"/>
  <c r="B69" i="42"/>
  <c r="K69" i="42"/>
  <c r="L69" i="42"/>
  <c r="M61" i="42"/>
  <c r="E61" i="42"/>
  <c r="O61" i="42"/>
  <c r="G61" i="42"/>
  <c r="N61" i="42"/>
  <c r="H61" i="42"/>
  <c r="S61" i="42"/>
  <c r="I61" i="42"/>
  <c r="J61" i="42"/>
  <c r="B61" i="42"/>
  <c r="K61" i="42"/>
  <c r="L61" i="42"/>
  <c r="K53" i="42"/>
  <c r="B53" i="42"/>
  <c r="L53" i="42"/>
  <c r="E53" i="42"/>
  <c r="G53" i="42"/>
  <c r="H53" i="42"/>
  <c r="I53" i="42"/>
  <c r="J53" i="42"/>
  <c r="M53" i="42"/>
  <c r="O53" i="42"/>
  <c r="N53" i="42"/>
  <c r="S53" i="42"/>
  <c r="J45" i="42"/>
  <c r="K45" i="42"/>
  <c r="B45" i="42"/>
  <c r="L45" i="42"/>
  <c r="M45" i="42"/>
  <c r="E45" i="42"/>
  <c r="O45" i="42"/>
  <c r="G45" i="42"/>
  <c r="H45" i="42"/>
  <c r="I45" i="42"/>
  <c r="N45" i="42"/>
  <c r="S45" i="42"/>
  <c r="J37" i="42"/>
  <c r="K37" i="42"/>
  <c r="B37" i="42"/>
  <c r="L37" i="42"/>
  <c r="M37" i="42"/>
  <c r="E37" i="42"/>
  <c r="O37" i="42"/>
  <c r="G37" i="42"/>
  <c r="H37" i="42"/>
  <c r="I37" i="42"/>
  <c r="N37" i="42"/>
  <c r="S37" i="42"/>
  <c r="J29" i="42"/>
  <c r="K29" i="42"/>
  <c r="B29" i="42"/>
  <c r="L29" i="42"/>
  <c r="M29" i="42"/>
  <c r="E29" i="42"/>
  <c r="O29" i="42"/>
  <c r="G29" i="42"/>
  <c r="N29" i="42"/>
  <c r="H29" i="42"/>
  <c r="S29" i="42"/>
  <c r="I29" i="42"/>
  <c r="J21" i="42"/>
  <c r="K21" i="42"/>
  <c r="B21" i="42"/>
  <c r="L21" i="42"/>
  <c r="M21" i="42"/>
  <c r="E21" i="42"/>
  <c r="O21" i="42"/>
  <c r="G21" i="42"/>
  <c r="N21" i="42"/>
  <c r="H21" i="42"/>
  <c r="S21" i="42"/>
  <c r="I21" i="42"/>
  <c r="J13" i="42"/>
  <c r="K13" i="42"/>
  <c r="B13" i="42"/>
  <c r="L13" i="42"/>
  <c r="M13" i="42"/>
  <c r="E13" i="42"/>
  <c r="O13" i="42"/>
  <c r="G13" i="42"/>
  <c r="N13" i="42"/>
  <c r="H13" i="42"/>
  <c r="S13" i="42"/>
  <c r="I13" i="42"/>
  <c r="J5" i="42"/>
  <c r="K5" i="42"/>
  <c r="B5" i="42"/>
  <c r="L5" i="42"/>
  <c r="M5" i="42"/>
  <c r="E5" i="42"/>
  <c r="O5" i="42"/>
  <c r="G5" i="42"/>
  <c r="N5" i="42"/>
  <c r="H5" i="42"/>
  <c r="S5" i="42"/>
  <c r="I5" i="42"/>
  <c r="I2" i="42"/>
  <c r="S302" i="42"/>
  <c r="H302" i="42"/>
  <c r="M301" i="42"/>
  <c r="N297" i="42"/>
  <c r="S292" i="42"/>
  <c r="K285" i="42"/>
  <c r="L280" i="42"/>
  <c r="O270" i="42"/>
  <c r="N265" i="42"/>
  <c r="M221" i="42"/>
  <c r="H286" i="42"/>
  <c r="S286" i="42"/>
  <c r="I286" i="42"/>
  <c r="J286" i="42"/>
  <c r="K286" i="42"/>
  <c r="B286" i="42"/>
  <c r="L286" i="42"/>
  <c r="M286" i="42"/>
  <c r="M262" i="42"/>
  <c r="E262" i="42"/>
  <c r="G262" i="42"/>
  <c r="S262" i="42"/>
  <c r="H262" i="42"/>
  <c r="I262" i="42"/>
  <c r="J262" i="42"/>
  <c r="K262" i="42"/>
  <c r="L262" i="42"/>
  <c r="K230" i="42"/>
  <c r="B230" i="42"/>
  <c r="L230" i="42"/>
  <c r="M230" i="42"/>
  <c r="E230" i="42"/>
  <c r="O230" i="42"/>
  <c r="G230" i="42"/>
  <c r="N230" i="42"/>
  <c r="I230" i="42"/>
  <c r="H230" i="42"/>
  <c r="J230" i="42"/>
  <c r="S230" i="42"/>
  <c r="E198" i="42"/>
  <c r="O198" i="42"/>
  <c r="G198" i="42"/>
  <c r="N198" i="42"/>
  <c r="H198" i="42"/>
  <c r="S198" i="42"/>
  <c r="I198" i="42"/>
  <c r="J198" i="42"/>
  <c r="K198" i="42"/>
  <c r="B198" i="42"/>
  <c r="L198" i="42"/>
  <c r="E182" i="42"/>
  <c r="O182" i="42"/>
  <c r="G182" i="42"/>
  <c r="N182" i="42"/>
  <c r="H182" i="42"/>
  <c r="S182" i="42"/>
  <c r="I182" i="42"/>
  <c r="J182" i="42"/>
  <c r="K182" i="42"/>
  <c r="B182" i="42"/>
  <c r="L182" i="42"/>
  <c r="M182" i="42"/>
  <c r="M142" i="42"/>
  <c r="E142" i="42"/>
  <c r="O142" i="42"/>
  <c r="G142" i="42"/>
  <c r="N142" i="42"/>
  <c r="H142" i="42"/>
  <c r="S142" i="42"/>
  <c r="I142" i="42"/>
  <c r="J142" i="42"/>
  <c r="B142" i="42"/>
  <c r="K142" i="42"/>
  <c r="L142" i="42"/>
  <c r="B126" i="42"/>
  <c r="L126" i="42"/>
  <c r="M126" i="42"/>
  <c r="E126" i="42"/>
  <c r="O126" i="42"/>
  <c r="G126" i="42"/>
  <c r="N126" i="42"/>
  <c r="H126" i="42"/>
  <c r="S126" i="42"/>
  <c r="I126" i="42"/>
  <c r="J126" i="42"/>
  <c r="K126" i="42"/>
  <c r="B110" i="42"/>
  <c r="L110" i="42"/>
  <c r="M110" i="42"/>
  <c r="E110" i="42"/>
  <c r="O110" i="42"/>
  <c r="G110" i="42"/>
  <c r="N110" i="42"/>
  <c r="H110" i="42"/>
  <c r="S110" i="42"/>
  <c r="I110" i="42"/>
  <c r="J110" i="42"/>
  <c r="K110" i="42"/>
  <c r="H78" i="42"/>
  <c r="S78" i="42"/>
  <c r="I78" i="42"/>
  <c r="J78" i="42"/>
  <c r="K78" i="42"/>
  <c r="B78" i="42"/>
  <c r="L78" i="42"/>
  <c r="M78" i="42"/>
  <c r="E78" i="42"/>
  <c r="G78" i="42"/>
  <c r="O78" i="42"/>
  <c r="N78" i="42"/>
  <c r="E54" i="42"/>
  <c r="O54" i="42"/>
  <c r="G54" i="42"/>
  <c r="N54" i="42"/>
  <c r="B54" i="42"/>
  <c r="S54" i="42"/>
  <c r="H54" i="42"/>
  <c r="I54" i="42"/>
  <c r="J54" i="42"/>
  <c r="K54" i="42"/>
  <c r="L54" i="42"/>
  <c r="M54" i="42"/>
  <c r="M46" i="42"/>
  <c r="E46" i="42"/>
  <c r="O46" i="42"/>
  <c r="G46" i="42"/>
  <c r="N46" i="42"/>
  <c r="H46" i="42"/>
  <c r="S46" i="42"/>
  <c r="I46" i="42"/>
  <c r="L46" i="42"/>
  <c r="B46" i="42"/>
  <c r="J46" i="42"/>
  <c r="K46" i="42"/>
  <c r="M30" i="42"/>
  <c r="E30" i="42"/>
  <c r="O30" i="42"/>
  <c r="G30" i="42"/>
  <c r="N30" i="42"/>
  <c r="H30" i="42"/>
  <c r="S30" i="42"/>
  <c r="I30" i="42"/>
  <c r="J30" i="42"/>
  <c r="K30" i="42"/>
  <c r="B30" i="42"/>
  <c r="L30" i="42"/>
  <c r="M22" i="42"/>
  <c r="E22" i="42"/>
  <c r="O22" i="42"/>
  <c r="G22" i="42"/>
  <c r="N22" i="42"/>
  <c r="H22" i="42"/>
  <c r="S22" i="42"/>
  <c r="I22" i="42"/>
  <c r="J22" i="42"/>
  <c r="K22" i="42"/>
  <c r="B22" i="42"/>
  <c r="L22" i="42"/>
  <c r="M14" i="42"/>
  <c r="E14" i="42"/>
  <c r="O14" i="42"/>
  <c r="G14" i="42"/>
  <c r="N14" i="42"/>
  <c r="H14" i="42"/>
  <c r="S14" i="42"/>
  <c r="I14" i="42"/>
  <c r="J14" i="42"/>
  <c r="K14" i="42"/>
  <c r="B14" i="42"/>
  <c r="L14" i="42"/>
  <c r="M6" i="42"/>
  <c r="E6" i="42"/>
  <c r="O6" i="42"/>
  <c r="G6" i="42"/>
  <c r="N6" i="42"/>
  <c r="H6" i="42"/>
  <c r="S6" i="42"/>
  <c r="I6" i="42"/>
  <c r="J6" i="42"/>
  <c r="K6" i="42"/>
  <c r="B6" i="42"/>
  <c r="L6" i="42"/>
  <c r="J300" i="42"/>
  <c r="B300" i="42"/>
  <c r="M260" i="42"/>
  <c r="E260" i="42"/>
  <c r="O260" i="42"/>
  <c r="G260" i="42"/>
  <c r="N260" i="42"/>
  <c r="H260" i="42"/>
  <c r="S260" i="42"/>
  <c r="I260" i="42"/>
  <c r="B260" i="42"/>
  <c r="J260" i="42"/>
  <c r="M236" i="42"/>
  <c r="E236" i="42"/>
  <c r="O236" i="42"/>
  <c r="G236" i="42"/>
  <c r="N236" i="42"/>
  <c r="H236" i="42"/>
  <c r="S236" i="42"/>
  <c r="I236" i="42"/>
  <c r="K236" i="42"/>
  <c r="B236" i="42"/>
  <c r="H212" i="42"/>
  <c r="S212" i="42"/>
  <c r="I212" i="42"/>
  <c r="J212" i="42"/>
  <c r="K212" i="42"/>
  <c r="M212" i="42"/>
  <c r="O212" i="42"/>
  <c r="N212" i="42"/>
  <c r="B212" i="42"/>
  <c r="G212" i="42"/>
  <c r="E212" i="42"/>
  <c r="L212" i="42"/>
  <c r="H180" i="42"/>
  <c r="S180" i="42"/>
  <c r="I180" i="42"/>
  <c r="J180" i="42"/>
  <c r="K180" i="42"/>
  <c r="B180" i="42"/>
  <c r="L180" i="42"/>
  <c r="M180" i="42"/>
  <c r="E180" i="42"/>
  <c r="G180" i="42"/>
  <c r="O180" i="42"/>
  <c r="N180" i="42"/>
  <c r="G156" i="42"/>
  <c r="N156" i="42"/>
  <c r="H156" i="42"/>
  <c r="S156" i="42"/>
  <c r="I156" i="42"/>
  <c r="J156" i="42"/>
  <c r="K156" i="42"/>
  <c r="B156" i="42"/>
  <c r="L156" i="42"/>
  <c r="E156" i="42"/>
  <c r="M156" i="42"/>
  <c r="O156" i="42"/>
  <c r="E132" i="42"/>
  <c r="G132" i="42"/>
  <c r="N132" i="42"/>
  <c r="H132" i="42"/>
  <c r="S132" i="42"/>
  <c r="I132" i="42"/>
  <c r="J132" i="42"/>
  <c r="K132" i="42"/>
  <c r="L132" i="42"/>
  <c r="B132" i="42"/>
  <c r="M132" i="42"/>
  <c r="O132" i="42"/>
  <c r="E100" i="42"/>
  <c r="O100" i="42"/>
  <c r="G100" i="42"/>
  <c r="N100" i="42"/>
  <c r="H100" i="42"/>
  <c r="S100" i="42"/>
  <c r="I100" i="42"/>
  <c r="J100" i="42"/>
  <c r="K100" i="42"/>
  <c r="B100" i="42"/>
  <c r="L100" i="42"/>
  <c r="M100" i="42"/>
  <c r="J76" i="42"/>
  <c r="K76" i="42"/>
  <c r="B76" i="42"/>
  <c r="L76" i="42"/>
  <c r="M76" i="42"/>
  <c r="E76" i="42"/>
  <c r="O76" i="42"/>
  <c r="G76" i="42"/>
  <c r="N76" i="42"/>
  <c r="H76" i="42"/>
  <c r="I76" i="42"/>
  <c r="S76" i="42"/>
  <c r="G36" i="42"/>
  <c r="N36" i="42"/>
  <c r="H36" i="42"/>
  <c r="S36" i="42"/>
  <c r="I36" i="42"/>
  <c r="J36" i="42"/>
  <c r="K36" i="42"/>
  <c r="O36" i="42"/>
  <c r="B36" i="42"/>
  <c r="E36" i="42"/>
  <c r="L36" i="42"/>
  <c r="M36" i="42"/>
  <c r="G4" i="42"/>
  <c r="N4" i="42"/>
  <c r="H4" i="42"/>
  <c r="S4" i="42"/>
  <c r="I4" i="42"/>
  <c r="J4" i="42"/>
  <c r="K4" i="42"/>
  <c r="B4" i="42"/>
  <c r="L4" i="42"/>
  <c r="M4" i="42"/>
  <c r="E4" i="42"/>
  <c r="O4" i="42"/>
  <c r="N294" i="42"/>
  <c r="I292" i="42"/>
  <c r="N188" i="42"/>
  <c r="G299" i="42"/>
  <c r="N299" i="42"/>
  <c r="I299" i="42"/>
  <c r="J299" i="42"/>
  <c r="G291" i="42"/>
  <c r="N291" i="42"/>
  <c r="H291" i="42"/>
  <c r="S291" i="42"/>
  <c r="I291" i="42"/>
  <c r="J291" i="42"/>
  <c r="K291" i="42"/>
  <c r="B291" i="42"/>
  <c r="L291" i="42"/>
  <c r="G283" i="42"/>
  <c r="N283" i="42"/>
  <c r="H283" i="42"/>
  <c r="S283" i="42"/>
  <c r="I283" i="42"/>
  <c r="J283" i="42"/>
  <c r="K283" i="42"/>
  <c r="B283" i="42"/>
  <c r="L283" i="42"/>
  <c r="G275" i="42"/>
  <c r="N275" i="42"/>
  <c r="H275" i="42"/>
  <c r="S275" i="42"/>
  <c r="I275" i="42"/>
  <c r="J275" i="42"/>
  <c r="K275" i="42"/>
  <c r="B275" i="42"/>
  <c r="L275" i="42"/>
  <c r="G267" i="42"/>
  <c r="N267" i="42"/>
  <c r="H267" i="42"/>
  <c r="S267" i="42"/>
  <c r="I267" i="42"/>
  <c r="J267" i="42"/>
  <c r="K267" i="42"/>
  <c r="B267" i="42"/>
  <c r="L267" i="42"/>
  <c r="J259" i="42"/>
  <c r="K259" i="42"/>
  <c r="B259" i="42"/>
  <c r="L259" i="42"/>
  <c r="M259" i="42"/>
  <c r="E259" i="42"/>
  <c r="O259" i="42"/>
  <c r="H259" i="42"/>
  <c r="I259" i="42"/>
  <c r="N259" i="42"/>
  <c r="S259" i="42"/>
  <c r="J251" i="42"/>
  <c r="K251" i="42"/>
  <c r="B251" i="42"/>
  <c r="L251" i="42"/>
  <c r="M251" i="42"/>
  <c r="E251" i="42"/>
  <c r="O251" i="42"/>
  <c r="H251" i="42"/>
  <c r="S251" i="42"/>
  <c r="N251" i="42"/>
  <c r="J243" i="42"/>
  <c r="K243" i="42"/>
  <c r="B243" i="42"/>
  <c r="L243" i="42"/>
  <c r="M243" i="42"/>
  <c r="E243" i="42"/>
  <c r="O243" i="42"/>
  <c r="H243" i="42"/>
  <c r="S243" i="42"/>
  <c r="G243" i="42"/>
  <c r="I243" i="42"/>
  <c r="J235" i="42"/>
  <c r="K235" i="42"/>
  <c r="B235" i="42"/>
  <c r="L235" i="42"/>
  <c r="M235" i="42"/>
  <c r="E235" i="42"/>
  <c r="O235" i="42"/>
  <c r="H235" i="42"/>
  <c r="S235" i="42"/>
  <c r="G235" i="42"/>
  <c r="I235" i="42"/>
  <c r="N235" i="42"/>
  <c r="J227" i="42"/>
  <c r="K227" i="42"/>
  <c r="B227" i="42"/>
  <c r="L227" i="42"/>
  <c r="M227" i="42"/>
  <c r="E227" i="42"/>
  <c r="O227" i="42"/>
  <c r="H227" i="42"/>
  <c r="S227" i="42"/>
  <c r="G227" i="42"/>
  <c r="I227" i="42"/>
  <c r="N227" i="42"/>
  <c r="M219" i="42"/>
  <c r="E219" i="42"/>
  <c r="O219" i="42"/>
  <c r="N219" i="42"/>
  <c r="B219" i="42"/>
  <c r="S219" i="42"/>
  <c r="G219" i="42"/>
  <c r="H219" i="42"/>
  <c r="I219" i="42"/>
  <c r="K219" i="42"/>
  <c r="J219" i="42"/>
  <c r="L219" i="42"/>
  <c r="M211" i="42"/>
  <c r="E211" i="42"/>
  <c r="O211" i="42"/>
  <c r="G211" i="42"/>
  <c r="N211" i="42"/>
  <c r="H211" i="42"/>
  <c r="S211" i="42"/>
  <c r="I211" i="42"/>
  <c r="J211" i="42"/>
  <c r="K211" i="42"/>
  <c r="L211" i="42"/>
  <c r="B211" i="42"/>
  <c r="M203" i="42"/>
  <c r="E203" i="42"/>
  <c r="O203" i="42"/>
  <c r="G203" i="42"/>
  <c r="N203" i="42"/>
  <c r="H203" i="42"/>
  <c r="S203" i="42"/>
  <c r="I203" i="42"/>
  <c r="J203" i="42"/>
  <c r="K203" i="42"/>
  <c r="B203" i="42"/>
  <c r="L203" i="42"/>
  <c r="M195" i="42"/>
  <c r="E195" i="42"/>
  <c r="O195" i="42"/>
  <c r="G195" i="42"/>
  <c r="N195" i="42"/>
  <c r="H195" i="42"/>
  <c r="S195" i="42"/>
  <c r="I195" i="42"/>
  <c r="J195" i="42"/>
  <c r="B195" i="42"/>
  <c r="K195" i="42"/>
  <c r="L195" i="42"/>
  <c r="M187" i="42"/>
  <c r="E187" i="42"/>
  <c r="O187" i="42"/>
  <c r="G187" i="42"/>
  <c r="N187" i="42"/>
  <c r="H187" i="42"/>
  <c r="S187" i="42"/>
  <c r="I187" i="42"/>
  <c r="J187" i="42"/>
  <c r="B187" i="42"/>
  <c r="K187" i="42"/>
  <c r="L187" i="42"/>
  <c r="M179" i="42"/>
  <c r="E179" i="42"/>
  <c r="O179" i="42"/>
  <c r="G179" i="42"/>
  <c r="N179" i="42"/>
  <c r="H179" i="42"/>
  <c r="S179" i="42"/>
  <c r="I179" i="42"/>
  <c r="J179" i="42"/>
  <c r="K179" i="42"/>
  <c r="L179" i="42"/>
  <c r="B171" i="42"/>
  <c r="L171" i="42"/>
  <c r="M171" i="42"/>
  <c r="E171" i="42"/>
  <c r="O171" i="42"/>
  <c r="S171" i="42"/>
  <c r="G171" i="42"/>
  <c r="H171" i="42"/>
  <c r="I171" i="42"/>
  <c r="J171" i="42"/>
  <c r="K171" i="42"/>
  <c r="N171" i="42"/>
  <c r="B163" i="42"/>
  <c r="L163" i="42"/>
  <c r="M163" i="42"/>
  <c r="E163" i="42"/>
  <c r="O163" i="42"/>
  <c r="G163" i="42"/>
  <c r="N163" i="42"/>
  <c r="H163" i="42"/>
  <c r="S163" i="42"/>
  <c r="I163" i="42"/>
  <c r="J163" i="42"/>
  <c r="K163" i="42"/>
  <c r="B155" i="42"/>
  <c r="L155" i="42"/>
  <c r="M155" i="42"/>
  <c r="E155" i="42"/>
  <c r="O155" i="42"/>
  <c r="G155" i="42"/>
  <c r="N155" i="42"/>
  <c r="H155" i="42"/>
  <c r="S155" i="42"/>
  <c r="I155" i="42"/>
  <c r="J155" i="42"/>
  <c r="B147" i="42"/>
  <c r="L147" i="42"/>
  <c r="M147" i="42"/>
  <c r="E147" i="42"/>
  <c r="O147" i="42"/>
  <c r="G147" i="42"/>
  <c r="N147" i="42"/>
  <c r="H147" i="42"/>
  <c r="S147" i="42"/>
  <c r="I147" i="42"/>
  <c r="J147" i="42"/>
  <c r="K147" i="42"/>
  <c r="B139" i="42"/>
  <c r="L139" i="42"/>
  <c r="M139" i="42"/>
  <c r="E139" i="42"/>
  <c r="O139" i="42"/>
  <c r="G139" i="42"/>
  <c r="N139" i="42"/>
  <c r="H139" i="42"/>
  <c r="S139" i="42"/>
  <c r="I139" i="42"/>
  <c r="J139" i="42"/>
  <c r="K139" i="42"/>
  <c r="K131" i="42"/>
  <c r="M131" i="42"/>
  <c r="E131" i="42"/>
  <c r="O131" i="42"/>
  <c r="H131" i="42"/>
  <c r="I131" i="42"/>
  <c r="J131" i="42"/>
  <c r="L131" i="42"/>
  <c r="N131" i="42"/>
  <c r="S131" i="42"/>
  <c r="B131" i="42"/>
  <c r="G131" i="42"/>
  <c r="K123" i="42"/>
  <c r="B123" i="42"/>
  <c r="L123" i="42"/>
  <c r="M123" i="42"/>
  <c r="E123" i="42"/>
  <c r="O123" i="42"/>
  <c r="G123" i="42"/>
  <c r="N123" i="42"/>
  <c r="H123" i="42"/>
  <c r="S123" i="42"/>
  <c r="I123" i="42"/>
  <c r="J123" i="42"/>
  <c r="K115" i="42"/>
  <c r="B115" i="42"/>
  <c r="L115" i="42"/>
  <c r="M115" i="42"/>
  <c r="E115" i="42"/>
  <c r="O115" i="42"/>
  <c r="G115" i="42"/>
  <c r="N115" i="42"/>
  <c r="H115" i="42"/>
  <c r="S115" i="42"/>
  <c r="I115" i="42"/>
  <c r="J115" i="42"/>
  <c r="K107" i="42"/>
  <c r="B107" i="42"/>
  <c r="L107" i="42"/>
  <c r="M107" i="42"/>
  <c r="E107" i="42"/>
  <c r="O107" i="42"/>
  <c r="G107" i="42"/>
  <c r="N107" i="42"/>
  <c r="H107" i="42"/>
  <c r="S107" i="42"/>
  <c r="I107" i="42"/>
  <c r="J107" i="42"/>
  <c r="K99" i="42"/>
  <c r="B99" i="42"/>
  <c r="L99" i="42"/>
  <c r="M99" i="42"/>
  <c r="E99" i="42"/>
  <c r="O99" i="42"/>
  <c r="G99" i="42"/>
  <c r="N99" i="42"/>
  <c r="H99" i="42"/>
  <c r="S99" i="42"/>
  <c r="I99" i="42"/>
  <c r="J99" i="42"/>
  <c r="G91" i="42"/>
  <c r="N91" i="42"/>
  <c r="H91" i="42"/>
  <c r="S91" i="42"/>
  <c r="I91" i="42"/>
  <c r="J91" i="42"/>
  <c r="O91" i="42"/>
  <c r="B91" i="42"/>
  <c r="E91" i="42"/>
  <c r="K91" i="42"/>
  <c r="L91" i="42"/>
  <c r="M91" i="42"/>
  <c r="G83" i="42"/>
  <c r="N83" i="42"/>
  <c r="H83" i="42"/>
  <c r="S83" i="42"/>
  <c r="I83" i="42"/>
  <c r="J83" i="42"/>
  <c r="K83" i="42"/>
  <c r="B83" i="42"/>
  <c r="L83" i="42"/>
  <c r="E83" i="42"/>
  <c r="M83" i="42"/>
  <c r="O83" i="42"/>
  <c r="G75" i="42"/>
  <c r="N75" i="42"/>
  <c r="H75" i="42"/>
  <c r="S75" i="42"/>
  <c r="I75" i="42"/>
  <c r="J75" i="42"/>
  <c r="K75" i="42"/>
  <c r="B75" i="42"/>
  <c r="L75" i="42"/>
  <c r="E75" i="42"/>
  <c r="M75" i="42"/>
  <c r="O75" i="42"/>
  <c r="G67" i="42"/>
  <c r="N67" i="42"/>
  <c r="H67" i="42"/>
  <c r="S67" i="42"/>
  <c r="I67" i="42"/>
  <c r="J67" i="42"/>
  <c r="K67" i="42"/>
  <c r="B67" i="42"/>
  <c r="L67" i="42"/>
  <c r="M67" i="42"/>
  <c r="O67" i="42"/>
  <c r="E67" i="42"/>
  <c r="G59" i="42"/>
  <c r="N59" i="42"/>
  <c r="H59" i="42"/>
  <c r="S59" i="42"/>
  <c r="I59" i="42"/>
  <c r="J59" i="42"/>
  <c r="K59" i="42"/>
  <c r="B59" i="42"/>
  <c r="L59" i="42"/>
  <c r="E59" i="42"/>
  <c r="M59" i="42"/>
  <c r="O59" i="42"/>
  <c r="B51" i="42"/>
  <c r="L51" i="42"/>
  <c r="M51" i="42"/>
  <c r="E51" i="42"/>
  <c r="O51" i="42"/>
  <c r="G51" i="42"/>
  <c r="N51" i="42"/>
  <c r="H51" i="42"/>
  <c r="S51" i="42"/>
  <c r="K51" i="42"/>
  <c r="I51" i="42"/>
  <c r="J51" i="42"/>
  <c r="B43" i="42"/>
  <c r="L43" i="42"/>
  <c r="M43" i="42"/>
  <c r="E43" i="42"/>
  <c r="O43" i="42"/>
  <c r="G43" i="42"/>
  <c r="N43" i="42"/>
  <c r="H43" i="42"/>
  <c r="S43" i="42"/>
  <c r="J43" i="42"/>
  <c r="K43" i="42"/>
  <c r="I43" i="42"/>
  <c r="B35" i="42"/>
  <c r="L35" i="42"/>
  <c r="M35" i="42"/>
  <c r="E35" i="42"/>
  <c r="O35" i="42"/>
  <c r="G35" i="42"/>
  <c r="N35" i="42"/>
  <c r="H35" i="42"/>
  <c r="S35" i="42"/>
  <c r="I35" i="42"/>
  <c r="J35" i="42"/>
  <c r="K35" i="42"/>
  <c r="B27" i="42"/>
  <c r="L27" i="42"/>
  <c r="M27" i="42"/>
  <c r="E27" i="42"/>
  <c r="O27" i="42"/>
  <c r="G27" i="42"/>
  <c r="N27" i="42"/>
  <c r="H27" i="42"/>
  <c r="S27" i="42"/>
  <c r="I27" i="42"/>
  <c r="J27" i="42"/>
  <c r="K27" i="42"/>
  <c r="B19" i="42"/>
  <c r="L19" i="42"/>
  <c r="M19" i="42"/>
  <c r="E19" i="42"/>
  <c r="O19" i="42"/>
  <c r="G19" i="42"/>
  <c r="N19" i="42"/>
  <c r="H19" i="42"/>
  <c r="S19" i="42"/>
  <c r="I19" i="42"/>
  <c r="J19" i="42"/>
  <c r="K19" i="42"/>
  <c r="B11" i="42"/>
  <c r="L11" i="42"/>
  <c r="M11" i="42"/>
  <c r="E11" i="42"/>
  <c r="O11" i="42"/>
  <c r="G11" i="42"/>
  <c r="N11" i="42"/>
  <c r="H11" i="42"/>
  <c r="S11" i="42"/>
  <c r="I11" i="42"/>
  <c r="J11" i="42"/>
  <c r="K11" i="42"/>
  <c r="B3" i="42"/>
  <c r="L3" i="42"/>
  <c r="M3" i="42"/>
  <c r="E3" i="42"/>
  <c r="O3" i="42"/>
  <c r="G3" i="42"/>
  <c r="N3" i="42"/>
  <c r="H3" i="42"/>
  <c r="S3" i="42"/>
  <c r="I3" i="42"/>
  <c r="J3" i="42"/>
  <c r="K3" i="42"/>
  <c r="K2" i="42"/>
  <c r="O302" i="42"/>
  <c r="E302" i="42"/>
  <c r="K301" i="42"/>
  <c r="S300" i="42"/>
  <c r="G300" i="42"/>
  <c r="E299" i="42"/>
  <c r="O294" i="42"/>
  <c r="N289" i="42"/>
  <c r="S284" i="42"/>
  <c r="K277" i="42"/>
  <c r="L272" i="42"/>
  <c r="M267" i="42"/>
  <c r="O262" i="42"/>
  <c r="H270" i="42"/>
  <c r="S270" i="42"/>
  <c r="I270" i="42"/>
  <c r="J270" i="42"/>
  <c r="K270" i="42"/>
  <c r="B270" i="42"/>
  <c r="L270" i="42"/>
  <c r="M270" i="42"/>
  <c r="E214" i="42"/>
  <c r="O214" i="42"/>
  <c r="G214" i="42"/>
  <c r="N214" i="42"/>
  <c r="H214" i="42"/>
  <c r="S214" i="42"/>
  <c r="I214" i="42"/>
  <c r="B214" i="42"/>
  <c r="J214" i="42"/>
  <c r="K214" i="42"/>
  <c r="M214" i="42"/>
  <c r="M166" i="42"/>
  <c r="E166" i="42"/>
  <c r="O166" i="42"/>
  <c r="G166" i="42"/>
  <c r="N166" i="42"/>
  <c r="H166" i="42"/>
  <c r="S166" i="42"/>
  <c r="I166" i="42"/>
  <c r="J166" i="42"/>
  <c r="B166" i="42"/>
  <c r="K166" i="42"/>
  <c r="L166" i="42"/>
  <c r="B102" i="42"/>
  <c r="L102" i="42"/>
  <c r="M102" i="42"/>
  <c r="E102" i="42"/>
  <c r="O102" i="42"/>
  <c r="G102" i="42"/>
  <c r="N102" i="42"/>
  <c r="H102" i="42"/>
  <c r="S102" i="42"/>
  <c r="I102" i="42"/>
  <c r="J102" i="42"/>
  <c r="K102" i="42"/>
  <c r="J276" i="42"/>
  <c r="K276" i="42"/>
  <c r="B276" i="42"/>
  <c r="L276" i="42"/>
  <c r="M276" i="42"/>
  <c r="E276" i="42"/>
  <c r="O276" i="42"/>
  <c r="G276" i="42"/>
  <c r="N276" i="42"/>
  <c r="M228" i="42"/>
  <c r="E228" i="42"/>
  <c r="O228" i="42"/>
  <c r="G228" i="42"/>
  <c r="N228" i="42"/>
  <c r="H228" i="42"/>
  <c r="S228" i="42"/>
  <c r="I228" i="42"/>
  <c r="K228" i="42"/>
  <c r="B228" i="42"/>
  <c r="J228" i="42"/>
  <c r="L228" i="42"/>
  <c r="H188" i="42"/>
  <c r="S188" i="42"/>
  <c r="I188" i="42"/>
  <c r="J188" i="42"/>
  <c r="K188" i="42"/>
  <c r="B188" i="42"/>
  <c r="L188" i="42"/>
  <c r="M188" i="42"/>
  <c r="E188" i="42"/>
  <c r="O188" i="42"/>
  <c r="G148" i="42"/>
  <c r="N148" i="42"/>
  <c r="H148" i="42"/>
  <c r="S148" i="42"/>
  <c r="I148" i="42"/>
  <c r="J148" i="42"/>
  <c r="K148" i="42"/>
  <c r="B148" i="42"/>
  <c r="L148" i="42"/>
  <c r="M148" i="42"/>
  <c r="O148" i="42"/>
  <c r="E148" i="42"/>
  <c r="E108" i="42"/>
  <c r="O108" i="42"/>
  <c r="G108" i="42"/>
  <c r="N108" i="42"/>
  <c r="H108" i="42"/>
  <c r="S108" i="42"/>
  <c r="I108" i="42"/>
  <c r="J108" i="42"/>
  <c r="K108" i="42"/>
  <c r="B108" i="42"/>
  <c r="L108" i="42"/>
  <c r="M108" i="42"/>
  <c r="J68" i="42"/>
  <c r="K68" i="42"/>
  <c r="B68" i="42"/>
  <c r="L68" i="42"/>
  <c r="M68" i="42"/>
  <c r="E68" i="42"/>
  <c r="O68" i="42"/>
  <c r="G68" i="42"/>
  <c r="N68" i="42"/>
  <c r="H68" i="42"/>
  <c r="I68" i="42"/>
  <c r="S68" i="42"/>
  <c r="G28" i="42"/>
  <c r="N28" i="42"/>
  <c r="H28" i="42"/>
  <c r="S28" i="42"/>
  <c r="I28" i="42"/>
  <c r="J28" i="42"/>
  <c r="K28" i="42"/>
  <c r="B28" i="42"/>
  <c r="L28" i="42"/>
  <c r="M28" i="42"/>
  <c r="E28" i="42"/>
  <c r="O28" i="42"/>
  <c r="N302" i="42"/>
  <c r="G302" i="42"/>
  <c r="B298" i="42"/>
  <c r="L298" i="42"/>
  <c r="M298" i="42"/>
  <c r="E298" i="42"/>
  <c r="O298" i="42"/>
  <c r="G298" i="42"/>
  <c r="N298" i="42"/>
  <c r="H298" i="42"/>
  <c r="S298" i="42"/>
  <c r="I298" i="42"/>
  <c r="B290" i="42"/>
  <c r="L290" i="42"/>
  <c r="M290" i="42"/>
  <c r="E290" i="42"/>
  <c r="O290" i="42"/>
  <c r="G290" i="42"/>
  <c r="N290" i="42"/>
  <c r="H290" i="42"/>
  <c r="S290" i="42"/>
  <c r="I290" i="42"/>
  <c r="B282" i="42"/>
  <c r="L282" i="42"/>
  <c r="M282" i="42"/>
  <c r="E282" i="42"/>
  <c r="O282" i="42"/>
  <c r="G282" i="42"/>
  <c r="N282" i="42"/>
  <c r="H282" i="42"/>
  <c r="S282" i="42"/>
  <c r="I282" i="42"/>
  <c r="B274" i="42"/>
  <c r="L274" i="42"/>
  <c r="M274" i="42"/>
  <c r="E274" i="42"/>
  <c r="O274" i="42"/>
  <c r="G274" i="42"/>
  <c r="N274" i="42"/>
  <c r="H274" i="42"/>
  <c r="S274" i="42"/>
  <c r="I274" i="42"/>
  <c r="B266" i="42"/>
  <c r="L266" i="42"/>
  <c r="M266" i="42"/>
  <c r="E266" i="42"/>
  <c r="O266" i="42"/>
  <c r="G266" i="42"/>
  <c r="N266" i="42"/>
  <c r="H266" i="42"/>
  <c r="S266" i="42"/>
  <c r="I266" i="42"/>
  <c r="G258" i="42"/>
  <c r="N258" i="42"/>
  <c r="H258" i="42"/>
  <c r="S258" i="42"/>
  <c r="I258" i="42"/>
  <c r="J258" i="42"/>
  <c r="K258" i="42"/>
  <c r="B258" i="42"/>
  <c r="E258" i="42"/>
  <c r="L258" i="42"/>
  <c r="M258" i="42"/>
  <c r="G250" i="42"/>
  <c r="N250" i="42"/>
  <c r="H250" i="42"/>
  <c r="S250" i="42"/>
  <c r="I250" i="42"/>
  <c r="J250" i="42"/>
  <c r="K250" i="42"/>
  <c r="M250" i="42"/>
  <c r="B250" i="42"/>
  <c r="E250" i="42"/>
  <c r="L250" i="42"/>
  <c r="O250" i="42"/>
  <c r="G242" i="42"/>
  <c r="N242" i="42"/>
  <c r="H242" i="42"/>
  <c r="S242" i="42"/>
  <c r="I242" i="42"/>
  <c r="J242" i="42"/>
  <c r="K242" i="42"/>
  <c r="M242" i="42"/>
  <c r="B242" i="42"/>
  <c r="E242" i="42"/>
  <c r="L242" i="42"/>
  <c r="O242" i="42"/>
  <c r="G234" i="42"/>
  <c r="N234" i="42"/>
  <c r="H234" i="42"/>
  <c r="S234" i="42"/>
  <c r="I234" i="42"/>
  <c r="J234" i="42"/>
  <c r="K234" i="42"/>
  <c r="M234" i="42"/>
  <c r="L234" i="42"/>
  <c r="O234" i="42"/>
  <c r="G226" i="42"/>
  <c r="N226" i="42"/>
  <c r="H226" i="42"/>
  <c r="S226" i="42"/>
  <c r="I226" i="42"/>
  <c r="J226" i="42"/>
  <c r="K226" i="42"/>
  <c r="M226" i="42"/>
  <c r="B226" i="42"/>
  <c r="E226" i="42"/>
  <c r="J218" i="42"/>
  <c r="K218" i="42"/>
  <c r="E218" i="42"/>
  <c r="S218" i="42"/>
  <c r="G218" i="42"/>
  <c r="H218" i="42"/>
  <c r="I218" i="42"/>
  <c r="L218" i="42"/>
  <c r="B218" i="42"/>
  <c r="O218" i="42"/>
  <c r="J210" i="42"/>
  <c r="K210" i="42"/>
  <c r="B210" i="42"/>
  <c r="L210" i="42"/>
  <c r="M210" i="42"/>
  <c r="E210" i="42"/>
  <c r="O210" i="42"/>
  <c r="G210" i="42"/>
  <c r="N210" i="42"/>
  <c r="H210" i="42"/>
  <c r="S210" i="42"/>
  <c r="I210" i="42"/>
  <c r="J202" i="42"/>
  <c r="K202" i="42"/>
  <c r="B202" i="42"/>
  <c r="L202" i="42"/>
  <c r="M202" i="42"/>
  <c r="E202" i="42"/>
  <c r="O202" i="42"/>
  <c r="G202" i="42"/>
  <c r="N202" i="42"/>
  <c r="H202" i="42"/>
  <c r="I202" i="42"/>
  <c r="S202" i="42"/>
  <c r="J194" i="42"/>
  <c r="K194" i="42"/>
  <c r="B194" i="42"/>
  <c r="L194" i="42"/>
  <c r="M194" i="42"/>
  <c r="E194" i="42"/>
  <c r="O194" i="42"/>
  <c r="G194" i="42"/>
  <c r="N194" i="42"/>
  <c r="H194" i="42"/>
  <c r="I194" i="42"/>
  <c r="S194" i="42"/>
  <c r="J186" i="42"/>
  <c r="K186" i="42"/>
  <c r="B186" i="42"/>
  <c r="L186" i="42"/>
  <c r="M186" i="42"/>
  <c r="E186" i="42"/>
  <c r="O186" i="42"/>
  <c r="G186" i="42"/>
  <c r="N186" i="42"/>
  <c r="S186" i="42"/>
  <c r="H186" i="42"/>
  <c r="I186" i="42"/>
  <c r="J178" i="42"/>
  <c r="K178" i="42"/>
  <c r="B178" i="42"/>
  <c r="L178" i="42"/>
  <c r="M178" i="42"/>
  <c r="E178" i="42"/>
  <c r="O178" i="42"/>
  <c r="G178" i="42"/>
  <c r="N178" i="42"/>
  <c r="H178" i="42"/>
  <c r="S178" i="42"/>
  <c r="I170" i="42"/>
  <c r="J170" i="42"/>
  <c r="K170" i="42"/>
  <c r="B170" i="42"/>
  <c r="L170" i="42"/>
  <c r="N170" i="42"/>
  <c r="S170" i="42"/>
  <c r="E170" i="42"/>
  <c r="G170" i="42"/>
  <c r="H170" i="42"/>
  <c r="M170" i="42"/>
  <c r="O170" i="42"/>
  <c r="I162" i="42"/>
  <c r="J162" i="42"/>
  <c r="K162" i="42"/>
  <c r="B162" i="42"/>
  <c r="L162" i="42"/>
  <c r="M162" i="42"/>
  <c r="E162" i="42"/>
  <c r="O162" i="42"/>
  <c r="G162" i="42"/>
  <c r="H162" i="42"/>
  <c r="N162" i="42"/>
  <c r="S162" i="42"/>
  <c r="I154" i="42"/>
  <c r="J154" i="42"/>
  <c r="K154" i="42"/>
  <c r="B154" i="42"/>
  <c r="L154" i="42"/>
  <c r="M154" i="42"/>
  <c r="E154" i="42"/>
  <c r="O154" i="42"/>
  <c r="G154" i="42"/>
  <c r="H154" i="42"/>
  <c r="N154" i="42"/>
  <c r="S154" i="42"/>
  <c r="I146" i="42"/>
  <c r="J146" i="42"/>
  <c r="K146" i="42"/>
  <c r="B146" i="42"/>
  <c r="L146" i="42"/>
  <c r="M146" i="42"/>
  <c r="E146" i="42"/>
  <c r="O146" i="42"/>
  <c r="G146" i="42"/>
  <c r="H146" i="42"/>
  <c r="N146" i="42"/>
  <c r="S146" i="42"/>
  <c r="I138" i="42"/>
  <c r="J138" i="42"/>
  <c r="K138" i="42"/>
  <c r="B138" i="42"/>
  <c r="L138" i="42"/>
  <c r="M138" i="42"/>
  <c r="E138" i="42"/>
  <c r="O138" i="42"/>
  <c r="N138" i="42"/>
  <c r="S138" i="42"/>
  <c r="G138" i="42"/>
  <c r="H138" i="42"/>
  <c r="H130" i="42"/>
  <c r="S130" i="42"/>
  <c r="I130" i="42"/>
  <c r="J130" i="42"/>
  <c r="K130" i="42"/>
  <c r="B130" i="42"/>
  <c r="L130" i="42"/>
  <c r="M130" i="42"/>
  <c r="E130" i="42"/>
  <c r="G130" i="42"/>
  <c r="O130" i="42"/>
  <c r="N130" i="42"/>
  <c r="H122" i="42"/>
  <c r="S122" i="42"/>
  <c r="I122" i="42"/>
  <c r="J122" i="42"/>
  <c r="K122" i="42"/>
  <c r="B122" i="42"/>
  <c r="L122" i="42"/>
  <c r="M122" i="42"/>
  <c r="E122" i="42"/>
  <c r="G122" i="42"/>
  <c r="O122" i="42"/>
  <c r="N122" i="42"/>
  <c r="H114" i="42"/>
  <c r="S114" i="42"/>
  <c r="I114" i="42"/>
  <c r="J114" i="42"/>
  <c r="K114" i="42"/>
  <c r="B114" i="42"/>
  <c r="L114" i="42"/>
  <c r="M114" i="42"/>
  <c r="O114" i="42"/>
  <c r="N114" i="42"/>
  <c r="E114" i="42"/>
  <c r="G114" i="42"/>
  <c r="H106" i="42"/>
  <c r="S106" i="42"/>
  <c r="I106" i="42"/>
  <c r="J106" i="42"/>
  <c r="K106" i="42"/>
  <c r="B106" i="42"/>
  <c r="L106" i="42"/>
  <c r="M106" i="42"/>
  <c r="E106" i="42"/>
  <c r="G106" i="42"/>
  <c r="O106" i="42"/>
  <c r="N106" i="42"/>
  <c r="H98" i="42"/>
  <c r="S98" i="42"/>
  <c r="I98" i="42"/>
  <c r="J98" i="42"/>
  <c r="K98" i="42"/>
  <c r="B98" i="42"/>
  <c r="L98" i="42"/>
  <c r="M98" i="42"/>
  <c r="E98" i="42"/>
  <c r="G98" i="42"/>
  <c r="O98" i="42"/>
  <c r="N98" i="42"/>
  <c r="B90" i="42"/>
  <c r="L90" i="42"/>
  <c r="M90" i="42"/>
  <c r="E90" i="42"/>
  <c r="O90" i="42"/>
  <c r="G90" i="42"/>
  <c r="N90" i="42"/>
  <c r="K90" i="42"/>
  <c r="S90" i="42"/>
  <c r="H90" i="42"/>
  <c r="I90" i="42"/>
  <c r="J90" i="42"/>
  <c r="B82" i="42"/>
  <c r="L82" i="42"/>
  <c r="M82" i="42"/>
  <c r="E82" i="42"/>
  <c r="O82" i="42"/>
  <c r="G82" i="42"/>
  <c r="N82" i="42"/>
  <c r="H82" i="42"/>
  <c r="S82" i="42"/>
  <c r="I82" i="42"/>
  <c r="J82" i="42"/>
  <c r="K82" i="42"/>
  <c r="B74" i="42"/>
  <c r="L74" i="42"/>
  <c r="M74" i="42"/>
  <c r="E74" i="42"/>
  <c r="O74" i="42"/>
  <c r="G74" i="42"/>
  <c r="N74" i="42"/>
  <c r="H74" i="42"/>
  <c r="S74" i="42"/>
  <c r="I74" i="42"/>
  <c r="J74" i="42"/>
  <c r="K74" i="42"/>
  <c r="B66" i="42"/>
  <c r="L66" i="42"/>
  <c r="M66" i="42"/>
  <c r="E66" i="42"/>
  <c r="O66" i="42"/>
  <c r="G66" i="42"/>
  <c r="N66" i="42"/>
  <c r="H66" i="42"/>
  <c r="S66" i="42"/>
  <c r="I66" i="42"/>
  <c r="J66" i="42"/>
  <c r="K66" i="42"/>
  <c r="B58" i="42"/>
  <c r="L58" i="42"/>
  <c r="M58" i="42"/>
  <c r="E58" i="42"/>
  <c r="O58" i="42"/>
  <c r="G58" i="42"/>
  <c r="N58" i="42"/>
  <c r="H58" i="42"/>
  <c r="S58" i="42"/>
  <c r="I58" i="42"/>
  <c r="J58" i="42"/>
  <c r="K58" i="42"/>
  <c r="I50" i="42"/>
  <c r="J50" i="42"/>
  <c r="K50" i="42"/>
  <c r="B50" i="42"/>
  <c r="L50" i="42"/>
  <c r="M50" i="42"/>
  <c r="E50" i="42"/>
  <c r="G50" i="42"/>
  <c r="H50" i="42"/>
  <c r="O50" i="42"/>
  <c r="N50" i="42"/>
  <c r="S50" i="42"/>
  <c r="I42" i="42"/>
  <c r="J42" i="42"/>
  <c r="K42" i="42"/>
  <c r="B42" i="42"/>
  <c r="L42" i="42"/>
  <c r="M42" i="42"/>
  <c r="E42" i="42"/>
  <c r="G42" i="42"/>
  <c r="H42" i="42"/>
  <c r="O42" i="42"/>
  <c r="N42" i="42"/>
  <c r="S42" i="42"/>
  <c r="I34" i="42"/>
  <c r="J34" i="42"/>
  <c r="K34" i="42"/>
  <c r="B34" i="42"/>
  <c r="L34" i="42"/>
  <c r="M34" i="42"/>
  <c r="E34" i="42"/>
  <c r="G34" i="42"/>
  <c r="H34" i="42"/>
  <c r="O34" i="42"/>
  <c r="N34" i="42"/>
  <c r="S34" i="42"/>
  <c r="I26" i="42"/>
  <c r="J26" i="42"/>
  <c r="K26" i="42"/>
  <c r="B26" i="42"/>
  <c r="L26" i="42"/>
  <c r="M26" i="42"/>
  <c r="E26" i="42"/>
  <c r="O26" i="42"/>
  <c r="G26" i="42"/>
  <c r="N26" i="42"/>
  <c r="H26" i="42"/>
  <c r="S26" i="42"/>
  <c r="I18" i="42"/>
  <c r="J18" i="42"/>
  <c r="K18" i="42"/>
  <c r="B18" i="42"/>
  <c r="L18" i="42"/>
  <c r="M18" i="42"/>
  <c r="E18" i="42"/>
  <c r="O18" i="42"/>
  <c r="G18" i="42"/>
  <c r="N18" i="42"/>
  <c r="H18" i="42"/>
  <c r="S18" i="42"/>
  <c r="I10" i="42"/>
  <c r="J10" i="42"/>
  <c r="K10" i="42"/>
  <c r="B10" i="42"/>
  <c r="L10" i="42"/>
  <c r="M10" i="42"/>
  <c r="E10" i="42"/>
  <c r="O10" i="42"/>
  <c r="G10" i="42"/>
  <c r="N10" i="42"/>
  <c r="H10" i="42"/>
  <c r="S10" i="42"/>
  <c r="B2" i="42"/>
  <c r="L2" i="42"/>
  <c r="M302" i="42"/>
  <c r="J301" i="42"/>
  <c r="N300" i="42"/>
  <c r="E300" i="42"/>
  <c r="M296" i="42"/>
  <c r="G294" i="42"/>
  <c r="O291" i="42"/>
  <c r="N286" i="42"/>
  <c r="I284" i="42"/>
  <c r="J279" i="42"/>
  <c r="B277" i="42"/>
  <c r="K274" i="42"/>
  <c r="L269" i="42"/>
  <c r="E267" i="42"/>
  <c r="M264" i="42"/>
  <c r="B262" i="42"/>
  <c r="M255" i="42"/>
  <c r="J246" i="42"/>
  <c r="L236" i="42"/>
  <c r="O226" i="42"/>
  <c r="B179" i="42"/>
  <c r="K238" i="42"/>
  <c r="B238" i="42"/>
  <c r="L238" i="42"/>
  <c r="M238" i="42"/>
  <c r="E238" i="42"/>
  <c r="O238" i="42"/>
  <c r="G238" i="42"/>
  <c r="N238" i="42"/>
  <c r="I238" i="42"/>
  <c r="H238" i="42"/>
  <c r="J238" i="42"/>
  <c r="M174" i="42"/>
  <c r="E174" i="42"/>
  <c r="O174" i="42"/>
  <c r="G174" i="42"/>
  <c r="N174" i="42"/>
  <c r="S174" i="42"/>
  <c r="B174" i="42"/>
  <c r="H174" i="42"/>
  <c r="I174" i="42"/>
  <c r="J174" i="42"/>
  <c r="K174" i="42"/>
  <c r="L174" i="42"/>
  <c r="H86" i="42"/>
  <c r="S86" i="42"/>
  <c r="I86" i="42"/>
  <c r="J86" i="42"/>
  <c r="K86" i="42"/>
  <c r="B86" i="42"/>
  <c r="L86" i="42"/>
  <c r="N86" i="42"/>
  <c r="E86" i="42"/>
  <c r="G86" i="42"/>
  <c r="M86" i="42"/>
  <c r="O86" i="42"/>
  <c r="J292" i="42"/>
  <c r="K292" i="42"/>
  <c r="B292" i="42"/>
  <c r="L292" i="42"/>
  <c r="M292" i="42"/>
  <c r="E292" i="42"/>
  <c r="O292" i="42"/>
  <c r="G292" i="42"/>
  <c r="N292" i="42"/>
  <c r="M252" i="42"/>
  <c r="E252" i="42"/>
  <c r="O252" i="42"/>
  <c r="G252" i="42"/>
  <c r="N252" i="42"/>
  <c r="H252" i="42"/>
  <c r="S252" i="42"/>
  <c r="I252" i="42"/>
  <c r="K252" i="42"/>
  <c r="B252" i="42"/>
  <c r="J252" i="42"/>
  <c r="L252" i="42"/>
  <c r="H204" i="42"/>
  <c r="S204" i="42"/>
  <c r="I204" i="42"/>
  <c r="J204" i="42"/>
  <c r="K204" i="42"/>
  <c r="B204" i="42"/>
  <c r="L204" i="42"/>
  <c r="M204" i="42"/>
  <c r="E204" i="42"/>
  <c r="G204" i="42"/>
  <c r="O204" i="42"/>
  <c r="N204" i="42"/>
  <c r="G164" i="42"/>
  <c r="N164" i="42"/>
  <c r="H164" i="42"/>
  <c r="S164" i="42"/>
  <c r="I164" i="42"/>
  <c r="J164" i="42"/>
  <c r="K164" i="42"/>
  <c r="B164" i="42"/>
  <c r="L164" i="42"/>
  <c r="E164" i="42"/>
  <c r="M164" i="42"/>
  <c r="O164" i="42"/>
  <c r="E124" i="42"/>
  <c r="O124" i="42"/>
  <c r="G124" i="42"/>
  <c r="N124" i="42"/>
  <c r="H124" i="42"/>
  <c r="S124" i="42"/>
  <c r="I124" i="42"/>
  <c r="J124" i="42"/>
  <c r="K124" i="42"/>
  <c r="L124" i="42"/>
  <c r="M124" i="42"/>
  <c r="B124" i="42"/>
  <c r="J84" i="42"/>
  <c r="K84" i="42"/>
  <c r="B84" i="42"/>
  <c r="L84" i="42"/>
  <c r="M84" i="42"/>
  <c r="E84" i="42"/>
  <c r="O84" i="42"/>
  <c r="G84" i="42"/>
  <c r="N84" i="42"/>
  <c r="S84" i="42"/>
  <c r="H84" i="42"/>
  <c r="I84" i="42"/>
  <c r="G44" i="42"/>
  <c r="N44" i="42"/>
  <c r="H44" i="42"/>
  <c r="S44" i="42"/>
  <c r="I44" i="42"/>
  <c r="J44" i="42"/>
  <c r="K44" i="42"/>
  <c r="B44" i="42"/>
  <c r="E44" i="42"/>
  <c r="L44" i="42"/>
  <c r="M44" i="42"/>
  <c r="O44" i="42"/>
  <c r="G12" i="42"/>
  <c r="N12" i="42"/>
  <c r="H12" i="42"/>
  <c r="S12" i="42"/>
  <c r="I12" i="42"/>
  <c r="J12" i="42"/>
  <c r="K12" i="42"/>
  <c r="B12" i="42"/>
  <c r="L12" i="42"/>
  <c r="M12" i="42"/>
  <c r="E12" i="42"/>
  <c r="O12" i="42"/>
  <c r="H300" i="42"/>
  <c r="N262" i="42"/>
  <c r="I297" i="42"/>
  <c r="J297" i="42"/>
  <c r="K297" i="42"/>
  <c r="B297" i="42"/>
  <c r="L297" i="42"/>
  <c r="M297" i="42"/>
  <c r="E297" i="42"/>
  <c r="O297" i="42"/>
  <c r="I289" i="42"/>
  <c r="J289" i="42"/>
  <c r="K289" i="42"/>
  <c r="B289" i="42"/>
  <c r="L289" i="42"/>
  <c r="M289" i="42"/>
  <c r="E289" i="42"/>
  <c r="O289" i="42"/>
  <c r="I281" i="42"/>
  <c r="J281" i="42"/>
  <c r="K281" i="42"/>
  <c r="B281" i="42"/>
  <c r="L281" i="42"/>
  <c r="M281" i="42"/>
  <c r="E281" i="42"/>
  <c r="O281" i="42"/>
  <c r="I273" i="42"/>
  <c r="J273" i="42"/>
  <c r="K273" i="42"/>
  <c r="B273" i="42"/>
  <c r="L273" i="42"/>
  <c r="M273" i="42"/>
  <c r="E273" i="42"/>
  <c r="O273" i="42"/>
  <c r="I265" i="42"/>
  <c r="J265" i="42"/>
  <c r="K265" i="42"/>
  <c r="B265" i="42"/>
  <c r="L265" i="42"/>
  <c r="M265" i="42"/>
  <c r="E265" i="42"/>
  <c r="O265" i="42"/>
  <c r="B257" i="42"/>
  <c r="L257" i="42"/>
  <c r="M257" i="42"/>
  <c r="E257" i="42"/>
  <c r="O257" i="42"/>
  <c r="G257" i="42"/>
  <c r="N257" i="42"/>
  <c r="H257" i="42"/>
  <c r="S257" i="42"/>
  <c r="K257" i="42"/>
  <c r="B249" i="42"/>
  <c r="L249" i="42"/>
  <c r="M249" i="42"/>
  <c r="E249" i="42"/>
  <c r="O249" i="42"/>
  <c r="G249" i="42"/>
  <c r="N249" i="42"/>
  <c r="H249" i="42"/>
  <c r="S249" i="42"/>
  <c r="J249" i="42"/>
  <c r="I249" i="42"/>
  <c r="K249" i="42"/>
  <c r="B241" i="42"/>
  <c r="L241" i="42"/>
  <c r="M241" i="42"/>
  <c r="E241" i="42"/>
  <c r="O241" i="42"/>
  <c r="G241" i="42"/>
  <c r="N241" i="42"/>
  <c r="H241" i="42"/>
  <c r="S241" i="42"/>
  <c r="J241" i="42"/>
  <c r="B233" i="42"/>
  <c r="L233" i="42"/>
  <c r="M233" i="42"/>
  <c r="E233" i="42"/>
  <c r="O233" i="42"/>
  <c r="G233" i="42"/>
  <c r="N233" i="42"/>
  <c r="H233" i="42"/>
  <c r="S233" i="42"/>
  <c r="J233" i="42"/>
  <c r="I233" i="42"/>
  <c r="K233" i="42"/>
  <c r="B225" i="42"/>
  <c r="L225" i="42"/>
  <c r="M225" i="42"/>
  <c r="E225" i="42"/>
  <c r="O225" i="42"/>
  <c r="G225" i="42"/>
  <c r="N225" i="42"/>
  <c r="H225" i="42"/>
  <c r="S225" i="42"/>
  <c r="J225" i="42"/>
  <c r="I225" i="42"/>
  <c r="K225" i="42"/>
  <c r="G217" i="42"/>
  <c r="N217" i="42"/>
  <c r="H217" i="42"/>
  <c r="S217" i="42"/>
  <c r="I217" i="42"/>
  <c r="J217" i="42"/>
  <c r="K217" i="42"/>
  <c r="L217" i="42"/>
  <c r="M217" i="42"/>
  <c r="B217" i="42"/>
  <c r="E217" i="42"/>
  <c r="O217" i="42"/>
  <c r="G209" i="42"/>
  <c r="N209" i="42"/>
  <c r="H209" i="42"/>
  <c r="S209" i="42"/>
  <c r="I209" i="42"/>
  <c r="J209" i="42"/>
  <c r="K209" i="42"/>
  <c r="B209" i="42"/>
  <c r="L209" i="42"/>
  <c r="E209" i="42"/>
  <c r="M209" i="42"/>
  <c r="O209" i="42"/>
  <c r="G201" i="42"/>
  <c r="N201" i="42"/>
  <c r="H201" i="42"/>
  <c r="S201" i="42"/>
  <c r="I201" i="42"/>
  <c r="J201" i="42"/>
  <c r="K201" i="42"/>
  <c r="B201" i="42"/>
  <c r="L201" i="42"/>
  <c r="M201" i="42"/>
  <c r="O201" i="42"/>
  <c r="E201" i="42"/>
  <c r="G193" i="42"/>
  <c r="N193" i="42"/>
  <c r="H193" i="42"/>
  <c r="S193" i="42"/>
  <c r="I193" i="42"/>
  <c r="J193" i="42"/>
  <c r="K193" i="42"/>
  <c r="B193" i="42"/>
  <c r="L193" i="42"/>
  <c r="M193" i="42"/>
  <c r="E193" i="42"/>
  <c r="O193" i="42"/>
  <c r="G185" i="42"/>
  <c r="N185" i="42"/>
  <c r="H185" i="42"/>
  <c r="S185" i="42"/>
  <c r="I185" i="42"/>
  <c r="J185" i="42"/>
  <c r="K185" i="42"/>
  <c r="B185" i="42"/>
  <c r="L185" i="42"/>
  <c r="E185" i="42"/>
  <c r="M185" i="42"/>
  <c r="O185" i="42"/>
  <c r="G177" i="42"/>
  <c r="N177" i="42"/>
  <c r="H177" i="42"/>
  <c r="S177" i="42"/>
  <c r="I177" i="42"/>
  <c r="J177" i="42"/>
  <c r="K177" i="42"/>
  <c r="B177" i="42"/>
  <c r="L177" i="42"/>
  <c r="E177" i="42"/>
  <c r="M177" i="42"/>
  <c r="O177" i="42"/>
  <c r="E169" i="42"/>
  <c r="O169" i="42"/>
  <c r="G169" i="42"/>
  <c r="N169" i="42"/>
  <c r="H169" i="42"/>
  <c r="S169" i="42"/>
  <c r="I169" i="42"/>
  <c r="L169" i="42"/>
  <c r="M169" i="42"/>
  <c r="B169" i="42"/>
  <c r="J169" i="42"/>
  <c r="K169" i="42"/>
  <c r="E161" i="42"/>
  <c r="O161" i="42"/>
  <c r="G161" i="42"/>
  <c r="N161" i="42"/>
  <c r="H161" i="42"/>
  <c r="S161" i="42"/>
  <c r="I161" i="42"/>
  <c r="J161" i="42"/>
  <c r="K161" i="42"/>
  <c r="B161" i="42"/>
  <c r="L161" i="42"/>
  <c r="M161" i="42"/>
  <c r="E153" i="42"/>
  <c r="O153" i="42"/>
  <c r="G153" i="42"/>
  <c r="N153" i="42"/>
  <c r="H153" i="42"/>
  <c r="S153" i="42"/>
  <c r="I153" i="42"/>
  <c r="J153" i="42"/>
  <c r="K153" i="42"/>
  <c r="L153" i="42"/>
  <c r="M153" i="42"/>
  <c r="B153" i="42"/>
  <c r="E145" i="42"/>
  <c r="O145" i="42"/>
  <c r="G145" i="42"/>
  <c r="N145" i="42"/>
  <c r="H145" i="42"/>
  <c r="S145" i="42"/>
  <c r="I145" i="42"/>
  <c r="J145" i="42"/>
  <c r="K145" i="42"/>
  <c r="B145" i="42"/>
  <c r="L145" i="42"/>
  <c r="M145" i="42"/>
  <c r="E137" i="42"/>
  <c r="O137" i="42"/>
  <c r="G137" i="42"/>
  <c r="N137" i="42"/>
  <c r="H137" i="42"/>
  <c r="S137" i="42"/>
  <c r="I137" i="42"/>
  <c r="J137" i="42"/>
  <c r="K137" i="42"/>
  <c r="B137" i="42"/>
  <c r="L137" i="42"/>
  <c r="M137" i="42"/>
  <c r="M129" i="42"/>
  <c r="E129" i="42"/>
  <c r="O129" i="42"/>
  <c r="G129" i="42"/>
  <c r="N129" i="42"/>
  <c r="H129" i="42"/>
  <c r="S129" i="42"/>
  <c r="I129" i="42"/>
  <c r="J129" i="42"/>
  <c r="K129" i="42"/>
  <c r="L129" i="42"/>
  <c r="B129" i="42"/>
  <c r="M121" i="42"/>
  <c r="E121" i="42"/>
  <c r="O121" i="42"/>
  <c r="G121" i="42"/>
  <c r="N121" i="42"/>
  <c r="H121" i="42"/>
  <c r="S121" i="42"/>
  <c r="I121" i="42"/>
  <c r="J121" i="42"/>
  <c r="B121" i="42"/>
  <c r="K121" i="42"/>
  <c r="L121" i="42"/>
  <c r="M113" i="42"/>
  <c r="E113" i="42"/>
  <c r="O113" i="42"/>
  <c r="G113" i="42"/>
  <c r="N113" i="42"/>
  <c r="H113" i="42"/>
  <c r="S113" i="42"/>
  <c r="I113" i="42"/>
  <c r="J113" i="42"/>
  <c r="B113" i="42"/>
  <c r="K113" i="42"/>
  <c r="L113" i="42"/>
  <c r="M105" i="42"/>
  <c r="E105" i="42"/>
  <c r="O105" i="42"/>
  <c r="G105" i="42"/>
  <c r="N105" i="42"/>
  <c r="H105" i="42"/>
  <c r="S105" i="42"/>
  <c r="I105" i="42"/>
  <c r="J105" i="42"/>
  <c r="B105" i="42"/>
  <c r="K105" i="42"/>
  <c r="L105" i="42"/>
  <c r="M97" i="42"/>
  <c r="E97" i="42"/>
  <c r="O97" i="42"/>
  <c r="G97" i="42"/>
  <c r="N97" i="42"/>
  <c r="H97" i="42"/>
  <c r="S97" i="42"/>
  <c r="I97" i="42"/>
  <c r="J97" i="42"/>
  <c r="K97" i="42"/>
  <c r="L97" i="42"/>
  <c r="B97" i="42"/>
  <c r="I89" i="42"/>
  <c r="J89" i="42"/>
  <c r="K89" i="42"/>
  <c r="B89" i="42"/>
  <c r="L89" i="42"/>
  <c r="H89" i="42"/>
  <c r="M89" i="42"/>
  <c r="O89" i="42"/>
  <c r="N89" i="42"/>
  <c r="S89" i="42"/>
  <c r="E89" i="42"/>
  <c r="G89" i="42"/>
  <c r="I81" i="42"/>
  <c r="J81" i="42"/>
  <c r="K81" i="42"/>
  <c r="B81" i="42"/>
  <c r="L81" i="42"/>
  <c r="M81" i="42"/>
  <c r="E81" i="42"/>
  <c r="O81" i="42"/>
  <c r="G81" i="42"/>
  <c r="H81" i="42"/>
  <c r="N81" i="42"/>
  <c r="S81" i="42"/>
  <c r="I73" i="42"/>
  <c r="J73" i="42"/>
  <c r="K73" i="42"/>
  <c r="B73" i="42"/>
  <c r="L73" i="42"/>
  <c r="M73" i="42"/>
  <c r="E73" i="42"/>
  <c r="O73" i="42"/>
  <c r="G73" i="42"/>
  <c r="H73" i="42"/>
  <c r="N73" i="42"/>
  <c r="S73" i="42"/>
  <c r="I65" i="42"/>
  <c r="J65" i="42"/>
  <c r="K65" i="42"/>
  <c r="B65" i="42"/>
  <c r="L65" i="42"/>
  <c r="M65" i="42"/>
  <c r="E65" i="42"/>
  <c r="O65" i="42"/>
  <c r="G65" i="42"/>
  <c r="H65" i="42"/>
  <c r="N65" i="42"/>
  <c r="S65" i="42"/>
  <c r="I57" i="42"/>
  <c r="J57" i="42"/>
  <c r="K57" i="42"/>
  <c r="B57" i="42"/>
  <c r="L57" i="42"/>
  <c r="M57" i="42"/>
  <c r="E57" i="42"/>
  <c r="O57" i="42"/>
  <c r="N57" i="42"/>
  <c r="S57" i="42"/>
  <c r="G57" i="42"/>
  <c r="H57" i="42"/>
  <c r="E49" i="42"/>
  <c r="O49" i="42"/>
  <c r="G49" i="42"/>
  <c r="N49" i="42"/>
  <c r="H49" i="42"/>
  <c r="S49" i="42"/>
  <c r="I49" i="42"/>
  <c r="J49" i="42"/>
  <c r="B49" i="42"/>
  <c r="K49" i="42"/>
  <c r="L49" i="42"/>
  <c r="M49" i="42"/>
  <c r="E41" i="42"/>
  <c r="O41" i="42"/>
  <c r="G41" i="42"/>
  <c r="N41" i="42"/>
  <c r="H41" i="42"/>
  <c r="S41" i="42"/>
  <c r="I41" i="42"/>
  <c r="J41" i="42"/>
  <c r="M41" i="42"/>
  <c r="B41" i="42"/>
  <c r="K41" i="42"/>
  <c r="L41" i="42"/>
  <c r="E33" i="42"/>
  <c r="O33" i="42"/>
  <c r="G33" i="42"/>
  <c r="N33" i="42"/>
  <c r="H33" i="42"/>
  <c r="S33" i="42"/>
  <c r="I33" i="42"/>
  <c r="J33" i="42"/>
  <c r="K33" i="42"/>
  <c r="B33" i="42"/>
  <c r="L33" i="42"/>
  <c r="M33" i="42"/>
  <c r="E25" i="42"/>
  <c r="O25" i="42"/>
  <c r="G25" i="42"/>
  <c r="N25" i="42"/>
  <c r="H25" i="42"/>
  <c r="S25" i="42"/>
  <c r="I25" i="42"/>
  <c r="J25" i="42"/>
  <c r="B25" i="42"/>
  <c r="L25" i="42"/>
  <c r="M25" i="42"/>
  <c r="E17" i="42"/>
  <c r="O17" i="42"/>
  <c r="G17" i="42"/>
  <c r="N17" i="42"/>
  <c r="H17" i="42"/>
  <c r="S17" i="42"/>
  <c r="I17" i="42"/>
  <c r="J17" i="42"/>
  <c r="K17" i="42"/>
  <c r="B17" i="42"/>
  <c r="L17" i="42"/>
  <c r="M17" i="42"/>
  <c r="E9" i="42"/>
  <c r="O9" i="42"/>
  <c r="G9" i="42"/>
  <c r="N9" i="42"/>
  <c r="H9" i="42"/>
  <c r="S9" i="42"/>
  <c r="I9" i="42"/>
  <c r="J9" i="42"/>
  <c r="K9" i="42"/>
  <c r="B9" i="42"/>
  <c r="L9" i="42"/>
  <c r="M9" i="42"/>
  <c r="M2" i="42"/>
  <c r="L302" i="42"/>
  <c r="B302" i="42"/>
  <c r="I301" i="42"/>
  <c r="O300" i="42"/>
  <c r="S299" i="42"/>
  <c r="B299" i="42"/>
  <c r="M291" i="42"/>
  <c r="G289" i="42"/>
  <c r="O286" i="42"/>
  <c r="N281" i="42"/>
  <c r="S276" i="42"/>
  <c r="J274" i="42"/>
  <c r="K269" i="42"/>
  <c r="N261" i="42"/>
  <c r="J236" i="42"/>
  <c r="L226" i="42"/>
  <c r="L214" i="42"/>
  <c r="I178" i="42"/>
  <c r="H278" i="42"/>
  <c r="S278" i="42"/>
  <c r="I278" i="42"/>
  <c r="J278" i="42"/>
  <c r="K278" i="42"/>
  <c r="B278" i="42"/>
  <c r="L278" i="42"/>
  <c r="M278" i="42"/>
  <c r="K246" i="42"/>
  <c r="B246" i="42"/>
  <c r="L246" i="42"/>
  <c r="M246" i="42"/>
  <c r="E246" i="42"/>
  <c r="O246" i="42"/>
  <c r="G246" i="42"/>
  <c r="N246" i="42"/>
  <c r="I246" i="42"/>
  <c r="S246" i="42"/>
  <c r="K222" i="42"/>
  <c r="B222" i="42"/>
  <c r="L222" i="42"/>
  <c r="M222" i="42"/>
  <c r="E222" i="42"/>
  <c r="O222" i="42"/>
  <c r="G222" i="42"/>
  <c r="N222" i="42"/>
  <c r="I222" i="42"/>
  <c r="H222" i="42"/>
  <c r="J222" i="42"/>
  <c r="S222" i="42"/>
  <c r="E190" i="42"/>
  <c r="O190" i="42"/>
  <c r="G190" i="42"/>
  <c r="N190" i="42"/>
  <c r="H190" i="42"/>
  <c r="S190" i="42"/>
  <c r="I190" i="42"/>
  <c r="J190" i="42"/>
  <c r="K190" i="42"/>
  <c r="B190" i="42"/>
  <c r="L190" i="42"/>
  <c r="M190" i="42"/>
  <c r="M158" i="42"/>
  <c r="E158" i="42"/>
  <c r="O158" i="42"/>
  <c r="G158" i="42"/>
  <c r="N158" i="42"/>
  <c r="H158" i="42"/>
  <c r="S158" i="42"/>
  <c r="I158" i="42"/>
  <c r="J158" i="42"/>
  <c r="K158" i="42"/>
  <c r="L158" i="42"/>
  <c r="M134" i="42"/>
  <c r="E134" i="42"/>
  <c r="O134" i="42"/>
  <c r="G134" i="42"/>
  <c r="N134" i="42"/>
  <c r="H134" i="42"/>
  <c r="S134" i="42"/>
  <c r="I134" i="42"/>
  <c r="J134" i="42"/>
  <c r="B134" i="42"/>
  <c r="K134" i="42"/>
  <c r="L134" i="42"/>
  <c r="B118" i="42"/>
  <c r="L118" i="42"/>
  <c r="M118" i="42"/>
  <c r="E118" i="42"/>
  <c r="O118" i="42"/>
  <c r="G118" i="42"/>
  <c r="N118" i="42"/>
  <c r="H118" i="42"/>
  <c r="S118" i="42"/>
  <c r="I118" i="42"/>
  <c r="J118" i="42"/>
  <c r="K118" i="42"/>
  <c r="H94" i="42"/>
  <c r="I94" i="42"/>
  <c r="J94" i="42"/>
  <c r="K94" i="42"/>
  <c r="G94" i="42"/>
  <c r="L94" i="42"/>
  <c r="M94" i="42"/>
  <c r="O94" i="42"/>
  <c r="N94" i="42"/>
  <c r="B94" i="42"/>
  <c r="S94" i="42"/>
  <c r="E94" i="42"/>
  <c r="H62" i="42"/>
  <c r="S62" i="42"/>
  <c r="I62" i="42"/>
  <c r="J62" i="42"/>
  <c r="K62" i="42"/>
  <c r="B62" i="42"/>
  <c r="L62" i="42"/>
  <c r="M62" i="42"/>
  <c r="O62" i="42"/>
  <c r="N62" i="42"/>
  <c r="E62" i="42"/>
  <c r="G62" i="42"/>
  <c r="M38" i="42"/>
  <c r="E38" i="42"/>
  <c r="O38" i="42"/>
  <c r="G38" i="42"/>
  <c r="N38" i="42"/>
  <c r="H38" i="42"/>
  <c r="S38" i="42"/>
  <c r="I38" i="42"/>
  <c r="K38" i="42"/>
  <c r="L38" i="42"/>
  <c r="B38" i="42"/>
  <c r="J38" i="42"/>
  <c r="J284" i="42"/>
  <c r="K284" i="42"/>
  <c r="B284" i="42"/>
  <c r="L284" i="42"/>
  <c r="M284" i="42"/>
  <c r="E284" i="42"/>
  <c r="O284" i="42"/>
  <c r="G284" i="42"/>
  <c r="N284" i="42"/>
  <c r="J268" i="42"/>
  <c r="K268" i="42"/>
  <c r="B268" i="42"/>
  <c r="L268" i="42"/>
  <c r="M268" i="42"/>
  <c r="E268" i="42"/>
  <c r="O268" i="42"/>
  <c r="G268" i="42"/>
  <c r="N268" i="42"/>
  <c r="M244" i="42"/>
  <c r="E244" i="42"/>
  <c r="O244" i="42"/>
  <c r="G244" i="42"/>
  <c r="N244" i="42"/>
  <c r="H244" i="42"/>
  <c r="S244" i="42"/>
  <c r="I244" i="42"/>
  <c r="K244" i="42"/>
  <c r="J244" i="42"/>
  <c r="L244" i="42"/>
  <c r="H220" i="42"/>
  <c r="S220" i="42"/>
  <c r="I220" i="42"/>
  <c r="L220" i="42"/>
  <c r="M220" i="42"/>
  <c r="B220" i="42"/>
  <c r="O220" i="42"/>
  <c r="N220" i="42"/>
  <c r="E220" i="42"/>
  <c r="J220" i="42"/>
  <c r="G220" i="42"/>
  <c r="K220" i="42"/>
  <c r="H196" i="42"/>
  <c r="S196" i="42"/>
  <c r="I196" i="42"/>
  <c r="J196" i="42"/>
  <c r="K196" i="42"/>
  <c r="B196" i="42"/>
  <c r="L196" i="42"/>
  <c r="M196" i="42"/>
  <c r="O196" i="42"/>
  <c r="N196" i="42"/>
  <c r="E196" i="42"/>
  <c r="G196" i="42"/>
  <c r="G172" i="42"/>
  <c r="N172" i="42"/>
  <c r="H172" i="42"/>
  <c r="S172" i="42"/>
  <c r="I172" i="42"/>
  <c r="O172" i="42"/>
  <c r="B172" i="42"/>
  <c r="E172" i="42"/>
  <c r="J172" i="42"/>
  <c r="K172" i="42"/>
  <c r="L172" i="42"/>
  <c r="M172" i="42"/>
  <c r="G140" i="42"/>
  <c r="N140" i="42"/>
  <c r="H140" i="42"/>
  <c r="S140" i="42"/>
  <c r="I140" i="42"/>
  <c r="J140" i="42"/>
  <c r="K140" i="42"/>
  <c r="B140" i="42"/>
  <c r="L140" i="42"/>
  <c r="E140" i="42"/>
  <c r="M140" i="42"/>
  <c r="O140" i="42"/>
  <c r="E116" i="42"/>
  <c r="O116" i="42"/>
  <c r="G116" i="42"/>
  <c r="N116" i="42"/>
  <c r="H116" i="42"/>
  <c r="S116" i="42"/>
  <c r="I116" i="42"/>
  <c r="J116" i="42"/>
  <c r="K116" i="42"/>
  <c r="B116" i="42"/>
  <c r="L116" i="42"/>
  <c r="M116" i="42"/>
  <c r="J92" i="42"/>
  <c r="K92" i="42"/>
  <c r="B92" i="42"/>
  <c r="L92" i="42"/>
  <c r="M92" i="42"/>
  <c r="E92" i="42"/>
  <c r="G92" i="42"/>
  <c r="H92" i="42"/>
  <c r="I92" i="42"/>
  <c r="O92" i="42"/>
  <c r="N92" i="42"/>
  <c r="S92" i="42"/>
  <c r="J60" i="42"/>
  <c r="K60" i="42"/>
  <c r="B60" i="42"/>
  <c r="L60" i="42"/>
  <c r="M60" i="42"/>
  <c r="E60" i="42"/>
  <c r="O60" i="42"/>
  <c r="G60" i="42"/>
  <c r="N60" i="42"/>
  <c r="H60" i="42"/>
  <c r="I60" i="42"/>
  <c r="S60" i="42"/>
  <c r="G52" i="42"/>
  <c r="N52" i="42"/>
  <c r="H52" i="42"/>
  <c r="S52" i="42"/>
  <c r="I52" i="42"/>
  <c r="J52" i="42"/>
  <c r="K52" i="42"/>
  <c r="B52" i="42"/>
  <c r="E52" i="42"/>
  <c r="L52" i="42"/>
  <c r="M52" i="42"/>
  <c r="O52" i="42"/>
  <c r="G20" i="42"/>
  <c r="N20" i="42"/>
  <c r="H20" i="42"/>
  <c r="S20" i="42"/>
  <c r="I20" i="42"/>
  <c r="J20" i="42"/>
  <c r="K20" i="42"/>
  <c r="B20" i="42"/>
  <c r="L20" i="42"/>
  <c r="M20" i="42"/>
  <c r="E20" i="42"/>
  <c r="O20" i="42"/>
  <c r="E296" i="42"/>
  <c r="O296" i="42"/>
  <c r="G296" i="42"/>
  <c r="N296" i="42"/>
  <c r="H296" i="42"/>
  <c r="S296" i="42"/>
  <c r="I296" i="42"/>
  <c r="J296" i="42"/>
  <c r="K296" i="42"/>
  <c r="E288" i="42"/>
  <c r="O288" i="42"/>
  <c r="G288" i="42"/>
  <c r="N288" i="42"/>
  <c r="H288" i="42"/>
  <c r="S288" i="42"/>
  <c r="I288" i="42"/>
  <c r="J288" i="42"/>
  <c r="K288" i="42"/>
  <c r="E280" i="42"/>
  <c r="O280" i="42"/>
  <c r="G280" i="42"/>
  <c r="N280" i="42"/>
  <c r="H280" i="42"/>
  <c r="S280" i="42"/>
  <c r="I280" i="42"/>
  <c r="J280" i="42"/>
  <c r="K280" i="42"/>
  <c r="E272" i="42"/>
  <c r="O272" i="42"/>
  <c r="G272" i="42"/>
  <c r="N272" i="42"/>
  <c r="H272" i="42"/>
  <c r="S272" i="42"/>
  <c r="I272" i="42"/>
  <c r="J272" i="42"/>
  <c r="K272" i="42"/>
  <c r="E264" i="42"/>
  <c r="O264" i="42"/>
  <c r="G264" i="42"/>
  <c r="N264" i="42"/>
  <c r="H264" i="42"/>
  <c r="S264" i="42"/>
  <c r="I264" i="42"/>
  <c r="J264" i="42"/>
  <c r="K264" i="42"/>
  <c r="I256" i="42"/>
  <c r="J256" i="42"/>
  <c r="K256" i="42"/>
  <c r="B256" i="42"/>
  <c r="L256" i="42"/>
  <c r="M256" i="42"/>
  <c r="E256" i="42"/>
  <c r="G256" i="42"/>
  <c r="H256" i="42"/>
  <c r="O256" i="42"/>
  <c r="N256" i="42"/>
  <c r="S256" i="42"/>
  <c r="I248" i="42"/>
  <c r="J248" i="42"/>
  <c r="K248" i="42"/>
  <c r="B248" i="42"/>
  <c r="L248" i="42"/>
  <c r="M248" i="42"/>
  <c r="G248" i="42"/>
  <c r="N248" i="42"/>
  <c r="E248" i="42"/>
  <c r="H248" i="42"/>
  <c r="I240" i="42"/>
  <c r="J240" i="42"/>
  <c r="K240" i="42"/>
  <c r="B240" i="42"/>
  <c r="L240" i="42"/>
  <c r="M240" i="42"/>
  <c r="G240" i="42"/>
  <c r="N240" i="42"/>
  <c r="E240" i="42"/>
  <c r="H240" i="42"/>
  <c r="O240" i="42"/>
  <c r="S240" i="42"/>
  <c r="I232" i="42"/>
  <c r="J232" i="42"/>
  <c r="K232" i="42"/>
  <c r="B232" i="42"/>
  <c r="L232" i="42"/>
  <c r="M232" i="42"/>
  <c r="G232" i="42"/>
  <c r="N232" i="42"/>
  <c r="E232" i="42"/>
  <c r="H232" i="42"/>
  <c r="O232" i="42"/>
  <c r="S232" i="42"/>
  <c r="I224" i="42"/>
  <c r="J224" i="42"/>
  <c r="K224" i="42"/>
  <c r="B224" i="42"/>
  <c r="L224" i="42"/>
  <c r="M224" i="42"/>
  <c r="G224" i="42"/>
  <c r="N224" i="42"/>
  <c r="O224" i="42"/>
  <c r="S224" i="42"/>
  <c r="B216" i="42"/>
  <c r="L216" i="42"/>
  <c r="M216" i="42"/>
  <c r="E216" i="42"/>
  <c r="G216" i="42"/>
  <c r="N216" i="42"/>
  <c r="I216" i="42"/>
  <c r="J216" i="42"/>
  <c r="K216" i="42"/>
  <c r="O216" i="42"/>
  <c r="S216" i="42"/>
  <c r="H216" i="42"/>
  <c r="B208" i="42"/>
  <c r="L208" i="42"/>
  <c r="M208" i="42"/>
  <c r="E208" i="42"/>
  <c r="O208" i="42"/>
  <c r="G208" i="42"/>
  <c r="N208" i="42"/>
  <c r="H208" i="42"/>
  <c r="S208" i="42"/>
  <c r="I208" i="42"/>
  <c r="J208" i="42"/>
  <c r="B200" i="42"/>
  <c r="L200" i="42"/>
  <c r="M200" i="42"/>
  <c r="E200" i="42"/>
  <c r="O200" i="42"/>
  <c r="G200" i="42"/>
  <c r="N200" i="42"/>
  <c r="H200" i="42"/>
  <c r="S200" i="42"/>
  <c r="I200" i="42"/>
  <c r="J200" i="42"/>
  <c r="K200" i="42"/>
  <c r="B192" i="42"/>
  <c r="L192" i="42"/>
  <c r="M192" i="42"/>
  <c r="E192" i="42"/>
  <c r="O192" i="42"/>
  <c r="G192" i="42"/>
  <c r="N192" i="42"/>
  <c r="H192" i="42"/>
  <c r="S192" i="42"/>
  <c r="I192" i="42"/>
  <c r="J192" i="42"/>
  <c r="K192" i="42"/>
  <c r="B184" i="42"/>
  <c r="L184" i="42"/>
  <c r="M184" i="42"/>
  <c r="E184" i="42"/>
  <c r="O184" i="42"/>
  <c r="G184" i="42"/>
  <c r="N184" i="42"/>
  <c r="H184" i="42"/>
  <c r="S184" i="42"/>
  <c r="I184" i="42"/>
  <c r="J184" i="42"/>
  <c r="K184" i="42"/>
  <c r="B176" i="42"/>
  <c r="L176" i="42"/>
  <c r="M176" i="42"/>
  <c r="J176" i="42"/>
  <c r="K176" i="42"/>
  <c r="O176" i="42"/>
  <c r="N176" i="42"/>
  <c r="E176" i="42"/>
  <c r="S176" i="42"/>
  <c r="G176" i="42"/>
  <c r="H176" i="42"/>
  <c r="I176" i="42"/>
  <c r="K168" i="42"/>
  <c r="B168" i="42"/>
  <c r="L168" i="42"/>
  <c r="M168" i="42"/>
  <c r="E168" i="42"/>
  <c r="O168" i="42"/>
  <c r="G168" i="42"/>
  <c r="H168" i="42"/>
  <c r="I168" i="42"/>
  <c r="J168" i="42"/>
  <c r="N168" i="42"/>
  <c r="S168" i="42"/>
  <c r="K160" i="42"/>
  <c r="B160" i="42"/>
  <c r="L160" i="42"/>
  <c r="M160" i="42"/>
  <c r="E160" i="42"/>
  <c r="O160" i="42"/>
  <c r="G160" i="42"/>
  <c r="N160" i="42"/>
  <c r="H160" i="42"/>
  <c r="S160" i="42"/>
  <c r="I160" i="42"/>
  <c r="J160" i="42"/>
  <c r="K152" i="42"/>
  <c r="B152" i="42"/>
  <c r="L152" i="42"/>
  <c r="M152" i="42"/>
  <c r="E152" i="42"/>
  <c r="O152" i="42"/>
  <c r="G152" i="42"/>
  <c r="N152" i="42"/>
  <c r="H152" i="42"/>
  <c r="S152" i="42"/>
  <c r="I152" i="42"/>
  <c r="J152" i="42"/>
  <c r="K144" i="42"/>
  <c r="B144" i="42"/>
  <c r="L144" i="42"/>
  <c r="M144" i="42"/>
  <c r="E144" i="42"/>
  <c r="O144" i="42"/>
  <c r="G144" i="42"/>
  <c r="N144" i="42"/>
  <c r="H144" i="42"/>
  <c r="S144" i="42"/>
  <c r="I144" i="42"/>
  <c r="J144" i="42"/>
  <c r="K136" i="42"/>
  <c r="B136" i="42"/>
  <c r="L136" i="42"/>
  <c r="M136" i="42"/>
  <c r="E136" i="42"/>
  <c r="O136" i="42"/>
  <c r="G136" i="42"/>
  <c r="N136" i="42"/>
  <c r="H136" i="42"/>
  <c r="S136" i="42"/>
  <c r="I136" i="42"/>
  <c r="J136" i="42"/>
  <c r="J128" i="42"/>
  <c r="K128" i="42"/>
  <c r="B128" i="42"/>
  <c r="L128" i="42"/>
  <c r="M128" i="42"/>
  <c r="E128" i="42"/>
  <c r="O128" i="42"/>
  <c r="G128" i="42"/>
  <c r="N128" i="42"/>
  <c r="H128" i="42"/>
  <c r="I128" i="42"/>
  <c r="S128" i="42"/>
  <c r="J120" i="42"/>
  <c r="K120" i="42"/>
  <c r="B120" i="42"/>
  <c r="L120" i="42"/>
  <c r="M120" i="42"/>
  <c r="E120" i="42"/>
  <c r="O120" i="42"/>
  <c r="G120" i="42"/>
  <c r="N120" i="42"/>
  <c r="H120" i="42"/>
  <c r="I120" i="42"/>
  <c r="S120" i="42"/>
  <c r="J112" i="42"/>
  <c r="K112" i="42"/>
  <c r="B112" i="42"/>
  <c r="L112" i="42"/>
  <c r="M112" i="42"/>
  <c r="E112" i="42"/>
  <c r="O112" i="42"/>
  <c r="G112" i="42"/>
  <c r="N112" i="42"/>
  <c r="H112" i="42"/>
  <c r="I112" i="42"/>
  <c r="S112" i="42"/>
  <c r="J104" i="42"/>
  <c r="K104" i="42"/>
  <c r="B104" i="42"/>
  <c r="L104" i="42"/>
  <c r="M104" i="42"/>
  <c r="E104" i="42"/>
  <c r="O104" i="42"/>
  <c r="G104" i="42"/>
  <c r="N104" i="42"/>
  <c r="S104" i="42"/>
  <c r="H104" i="42"/>
  <c r="I104" i="42"/>
  <c r="J96" i="42"/>
  <c r="K96" i="42"/>
  <c r="B96" i="42"/>
  <c r="L96" i="42"/>
  <c r="M96" i="42"/>
  <c r="E96" i="42"/>
  <c r="O96" i="42"/>
  <c r="G96" i="42"/>
  <c r="N96" i="42"/>
  <c r="H96" i="42"/>
  <c r="I96" i="42"/>
  <c r="S96" i="42"/>
  <c r="E88" i="42"/>
  <c r="O88" i="42"/>
  <c r="G88" i="42"/>
  <c r="N88" i="42"/>
  <c r="H88" i="42"/>
  <c r="S88" i="42"/>
  <c r="I88" i="42"/>
  <c r="J88" i="42"/>
  <c r="K88" i="42"/>
  <c r="L88" i="42"/>
  <c r="M88" i="42"/>
  <c r="B88" i="42"/>
  <c r="E80" i="42"/>
  <c r="O80" i="42"/>
  <c r="G80" i="42"/>
  <c r="N80" i="42"/>
  <c r="H80" i="42"/>
  <c r="S80" i="42"/>
  <c r="I80" i="42"/>
  <c r="J80" i="42"/>
  <c r="K80" i="42"/>
  <c r="B80" i="42"/>
  <c r="L80" i="42"/>
  <c r="M80" i="42"/>
  <c r="E72" i="42"/>
  <c r="O72" i="42"/>
  <c r="G72" i="42"/>
  <c r="N72" i="42"/>
  <c r="H72" i="42"/>
  <c r="S72" i="42"/>
  <c r="I72" i="42"/>
  <c r="J72" i="42"/>
  <c r="K72" i="42"/>
  <c r="L72" i="42"/>
  <c r="M72" i="42"/>
  <c r="B72" i="42"/>
  <c r="E64" i="42"/>
  <c r="O64" i="42"/>
  <c r="G64" i="42"/>
  <c r="N64" i="42"/>
  <c r="H64" i="42"/>
  <c r="S64" i="42"/>
  <c r="I64" i="42"/>
  <c r="J64" i="42"/>
  <c r="K64" i="42"/>
  <c r="B64" i="42"/>
  <c r="L64" i="42"/>
  <c r="M64" i="42"/>
  <c r="E56" i="42"/>
  <c r="O56" i="42"/>
  <c r="G56" i="42"/>
  <c r="N56" i="42"/>
  <c r="H56" i="42"/>
  <c r="S56" i="42"/>
  <c r="I56" i="42"/>
  <c r="J56" i="42"/>
  <c r="K56" i="42"/>
  <c r="B56" i="42"/>
  <c r="L56" i="42"/>
  <c r="M56" i="42"/>
  <c r="K48" i="42"/>
  <c r="B48" i="42"/>
  <c r="L48" i="42"/>
  <c r="M48" i="42"/>
  <c r="E48" i="42"/>
  <c r="O48" i="42"/>
  <c r="G48" i="42"/>
  <c r="N48" i="42"/>
  <c r="I48" i="42"/>
  <c r="J48" i="42"/>
  <c r="S48" i="42"/>
  <c r="H48" i="42"/>
  <c r="K40" i="42"/>
  <c r="B40" i="42"/>
  <c r="L40" i="42"/>
  <c r="M40" i="42"/>
  <c r="E40" i="42"/>
  <c r="O40" i="42"/>
  <c r="G40" i="42"/>
  <c r="N40" i="42"/>
  <c r="H40" i="42"/>
  <c r="I40" i="42"/>
  <c r="J40" i="42"/>
  <c r="S40" i="42"/>
  <c r="K32" i="42"/>
  <c r="B32" i="42"/>
  <c r="L32" i="42"/>
  <c r="M32" i="42"/>
  <c r="E32" i="42"/>
  <c r="O32" i="42"/>
  <c r="G32" i="42"/>
  <c r="N32" i="42"/>
  <c r="H32" i="42"/>
  <c r="S32" i="42"/>
  <c r="I32" i="42"/>
  <c r="J32" i="42"/>
  <c r="K24" i="42"/>
  <c r="B24" i="42"/>
  <c r="L24" i="42"/>
  <c r="M24" i="42"/>
  <c r="E24" i="42"/>
  <c r="O24" i="42"/>
  <c r="G24" i="42"/>
  <c r="N24" i="42"/>
  <c r="H24" i="42"/>
  <c r="S24" i="42"/>
  <c r="I24" i="42"/>
  <c r="J24" i="42"/>
  <c r="K16" i="42"/>
  <c r="B16" i="42"/>
  <c r="L16" i="42"/>
  <c r="M16" i="42"/>
  <c r="E16" i="42"/>
  <c r="O16" i="42"/>
  <c r="G16" i="42"/>
  <c r="N16" i="42"/>
  <c r="H16" i="42"/>
  <c r="S16" i="42"/>
  <c r="I16" i="42"/>
  <c r="J16" i="42"/>
  <c r="K8" i="42"/>
  <c r="B8" i="42"/>
  <c r="L8" i="42"/>
  <c r="M8" i="42"/>
  <c r="E8" i="42"/>
  <c r="O8" i="42"/>
  <c r="G8" i="42"/>
  <c r="N8" i="42"/>
  <c r="H8" i="42"/>
  <c r="S8" i="42"/>
  <c r="I8" i="42"/>
  <c r="J8" i="42"/>
  <c r="E2" i="42"/>
  <c r="O2" i="42"/>
  <c r="K302" i="42"/>
  <c r="S301" i="42"/>
  <c r="H301" i="42"/>
  <c r="M300" i="42"/>
  <c r="O299" i="42"/>
  <c r="K298" i="42"/>
  <c r="L293" i="42"/>
  <c r="E291" i="42"/>
  <c r="M288" i="42"/>
  <c r="G286" i="42"/>
  <c r="O283" i="42"/>
  <c r="H281" i="42"/>
  <c r="N278" i="42"/>
  <c r="I276" i="42"/>
  <c r="S273" i="42"/>
  <c r="B269" i="42"/>
  <c r="K266" i="42"/>
  <c r="L260" i="42"/>
  <c r="N253" i="42"/>
  <c r="B244" i="42"/>
  <c r="E234" i="42"/>
  <c r="H224" i="42"/>
  <c r="K208" i="42"/>
  <c r="B158" i="42"/>
  <c r="H294" i="42"/>
  <c r="S294" i="42"/>
  <c r="I294" i="42"/>
  <c r="J294" i="42"/>
  <c r="K294" i="42"/>
  <c r="B294" i="42"/>
  <c r="L294" i="42"/>
  <c r="M294" i="42"/>
  <c r="K254" i="42"/>
  <c r="B254" i="42"/>
  <c r="L254" i="42"/>
  <c r="M254" i="42"/>
  <c r="E254" i="42"/>
  <c r="O254" i="42"/>
  <c r="G254" i="42"/>
  <c r="N254" i="42"/>
  <c r="I254" i="42"/>
  <c r="H254" i="42"/>
  <c r="J254" i="42"/>
  <c r="S254" i="42"/>
  <c r="E206" i="42"/>
  <c r="O206" i="42"/>
  <c r="G206" i="42"/>
  <c r="N206" i="42"/>
  <c r="H206" i="42"/>
  <c r="S206" i="42"/>
  <c r="I206" i="42"/>
  <c r="J206" i="42"/>
  <c r="K206" i="42"/>
  <c r="L206" i="42"/>
  <c r="M206" i="42"/>
  <c r="B206" i="42"/>
  <c r="M150" i="42"/>
  <c r="E150" i="42"/>
  <c r="O150" i="42"/>
  <c r="G150" i="42"/>
  <c r="N150" i="42"/>
  <c r="H150" i="42"/>
  <c r="S150" i="42"/>
  <c r="I150" i="42"/>
  <c r="J150" i="42"/>
  <c r="B150" i="42"/>
  <c r="K150" i="42"/>
  <c r="L150" i="42"/>
  <c r="H70" i="42"/>
  <c r="S70" i="42"/>
  <c r="I70" i="42"/>
  <c r="J70" i="42"/>
  <c r="K70" i="42"/>
  <c r="B70" i="42"/>
  <c r="L70" i="42"/>
  <c r="M70" i="42"/>
  <c r="E70" i="42"/>
  <c r="G70" i="42"/>
  <c r="O70" i="42"/>
  <c r="N70" i="42"/>
  <c r="I302" i="42"/>
  <c r="G278" i="42"/>
  <c r="G270" i="42"/>
  <c r="K295" i="42"/>
  <c r="B295" i="42"/>
  <c r="L295" i="42"/>
  <c r="M295" i="42"/>
  <c r="E295" i="42"/>
  <c r="O295" i="42"/>
  <c r="G295" i="42"/>
  <c r="N295" i="42"/>
  <c r="H295" i="42"/>
  <c r="S295" i="42"/>
  <c r="K287" i="42"/>
  <c r="B287" i="42"/>
  <c r="L287" i="42"/>
  <c r="M287" i="42"/>
  <c r="E287" i="42"/>
  <c r="O287" i="42"/>
  <c r="G287" i="42"/>
  <c r="N287" i="42"/>
  <c r="H287" i="42"/>
  <c r="S287" i="42"/>
  <c r="K279" i="42"/>
  <c r="B279" i="42"/>
  <c r="L279" i="42"/>
  <c r="M279" i="42"/>
  <c r="E279" i="42"/>
  <c r="O279" i="42"/>
  <c r="G279" i="42"/>
  <c r="N279" i="42"/>
  <c r="H279" i="42"/>
  <c r="S279" i="42"/>
  <c r="K271" i="42"/>
  <c r="B271" i="42"/>
  <c r="L271" i="42"/>
  <c r="M271" i="42"/>
  <c r="E271" i="42"/>
  <c r="O271" i="42"/>
  <c r="G271" i="42"/>
  <c r="N271" i="42"/>
  <c r="H271" i="42"/>
  <c r="S271" i="42"/>
  <c r="K263" i="42"/>
  <c r="B263" i="42"/>
  <c r="L263" i="42"/>
  <c r="M263" i="42"/>
  <c r="E263" i="42"/>
  <c r="O263" i="42"/>
  <c r="G263" i="42"/>
  <c r="N263" i="42"/>
  <c r="H263" i="42"/>
  <c r="S263" i="42"/>
  <c r="E255" i="42"/>
  <c r="O255" i="42"/>
  <c r="G255" i="42"/>
  <c r="N255" i="42"/>
  <c r="H255" i="42"/>
  <c r="S255" i="42"/>
  <c r="I255" i="42"/>
  <c r="J255" i="42"/>
  <c r="B255" i="42"/>
  <c r="K255" i="42"/>
  <c r="E247" i="42"/>
  <c r="O247" i="42"/>
  <c r="G247" i="42"/>
  <c r="N247" i="42"/>
  <c r="H247" i="42"/>
  <c r="S247" i="42"/>
  <c r="I247" i="42"/>
  <c r="J247" i="42"/>
  <c r="B247" i="42"/>
  <c r="L247" i="42"/>
  <c r="K247" i="42"/>
  <c r="M247" i="42"/>
  <c r="E239" i="42"/>
  <c r="O239" i="42"/>
  <c r="G239" i="42"/>
  <c r="N239" i="42"/>
  <c r="H239" i="42"/>
  <c r="S239" i="42"/>
  <c r="I239" i="42"/>
  <c r="J239" i="42"/>
  <c r="B239" i="42"/>
  <c r="L239" i="42"/>
  <c r="K239" i="42"/>
  <c r="M239" i="42"/>
  <c r="E231" i="42"/>
  <c r="O231" i="42"/>
  <c r="G231" i="42"/>
  <c r="N231" i="42"/>
  <c r="H231" i="42"/>
  <c r="S231" i="42"/>
  <c r="I231" i="42"/>
  <c r="J231" i="42"/>
  <c r="B231" i="42"/>
  <c r="L231" i="42"/>
  <c r="E223" i="42"/>
  <c r="O223" i="42"/>
  <c r="G223" i="42"/>
  <c r="N223" i="42"/>
  <c r="H223" i="42"/>
  <c r="S223" i="42"/>
  <c r="I223" i="42"/>
  <c r="J223" i="42"/>
  <c r="B223" i="42"/>
  <c r="L223" i="42"/>
  <c r="K223" i="42"/>
  <c r="M223" i="42"/>
  <c r="I215" i="42"/>
  <c r="J215" i="42"/>
  <c r="K215" i="42"/>
  <c r="B215" i="42"/>
  <c r="L215" i="42"/>
  <c r="E215" i="42"/>
  <c r="G215" i="42"/>
  <c r="H215" i="42"/>
  <c r="M215" i="42"/>
  <c r="O215" i="42"/>
  <c r="S215" i="42"/>
  <c r="N215" i="42"/>
  <c r="I207" i="42"/>
  <c r="J207" i="42"/>
  <c r="K207" i="42"/>
  <c r="B207" i="42"/>
  <c r="L207" i="42"/>
  <c r="M207" i="42"/>
  <c r="E207" i="42"/>
  <c r="O207" i="42"/>
  <c r="G207" i="42"/>
  <c r="H207" i="42"/>
  <c r="N207" i="42"/>
  <c r="I199" i="42"/>
  <c r="J199" i="42"/>
  <c r="K199" i="42"/>
  <c r="B199" i="42"/>
  <c r="L199" i="42"/>
  <c r="M199" i="42"/>
  <c r="E199" i="42"/>
  <c r="O199" i="42"/>
  <c r="G199" i="42"/>
  <c r="H199" i="42"/>
  <c r="N199" i="42"/>
  <c r="S199" i="42"/>
  <c r="I191" i="42"/>
  <c r="J191" i="42"/>
  <c r="K191" i="42"/>
  <c r="B191" i="42"/>
  <c r="L191" i="42"/>
  <c r="M191" i="42"/>
  <c r="E191" i="42"/>
  <c r="O191" i="42"/>
  <c r="N191" i="42"/>
  <c r="S191" i="42"/>
  <c r="G191" i="42"/>
  <c r="H191" i="42"/>
  <c r="I183" i="42"/>
  <c r="J183" i="42"/>
  <c r="K183" i="42"/>
  <c r="B183" i="42"/>
  <c r="L183" i="42"/>
  <c r="M183" i="42"/>
  <c r="E183" i="42"/>
  <c r="O183" i="42"/>
  <c r="G183" i="42"/>
  <c r="N183" i="42"/>
  <c r="H183" i="42"/>
  <c r="S183" i="42"/>
  <c r="I175" i="42"/>
  <c r="J175" i="42"/>
  <c r="M175" i="42"/>
  <c r="B175" i="42"/>
  <c r="O175" i="42"/>
  <c r="N175" i="42"/>
  <c r="E175" i="42"/>
  <c r="S175" i="42"/>
  <c r="G175" i="42"/>
  <c r="H175" i="42"/>
  <c r="K175" i="42"/>
  <c r="L175" i="42"/>
  <c r="H167" i="42"/>
  <c r="S167" i="42"/>
  <c r="I167" i="42"/>
  <c r="J167" i="42"/>
  <c r="K167" i="42"/>
  <c r="B167" i="42"/>
  <c r="L167" i="42"/>
  <c r="M167" i="42"/>
  <c r="E167" i="42"/>
  <c r="G167" i="42"/>
  <c r="O167" i="42"/>
  <c r="N167" i="42"/>
  <c r="H159" i="42"/>
  <c r="S159" i="42"/>
  <c r="I159" i="42"/>
  <c r="J159" i="42"/>
  <c r="K159" i="42"/>
  <c r="B159" i="42"/>
  <c r="L159" i="42"/>
  <c r="M159" i="42"/>
  <c r="E159" i="42"/>
  <c r="G159" i="42"/>
  <c r="O159" i="42"/>
  <c r="N159" i="42"/>
  <c r="H151" i="42"/>
  <c r="S151" i="42"/>
  <c r="I151" i="42"/>
  <c r="J151" i="42"/>
  <c r="K151" i="42"/>
  <c r="B151" i="42"/>
  <c r="L151" i="42"/>
  <c r="M151" i="42"/>
  <c r="E151" i="42"/>
  <c r="G151" i="42"/>
  <c r="O151" i="42"/>
  <c r="N151" i="42"/>
  <c r="H143" i="42"/>
  <c r="S143" i="42"/>
  <c r="I143" i="42"/>
  <c r="J143" i="42"/>
  <c r="K143" i="42"/>
  <c r="B143" i="42"/>
  <c r="L143" i="42"/>
  <c r="M143" i="42"/>
  <c r="O143" i="42"/>
  <c r="N143" i="42"/>
  <c r="E143" i="42"/>
  <c r="G143" i="42"/>
  <c r="H135" i="42"/>
  <c r="S135" i="42"/>
  <c r="I135" i="42"/>
  <c r="J135" i="42"/>
  <c r="K135" i="42"/>
  <c r="B135" i="42"/>
  <c r="L135" i="42"/>
  <c r="M135" i="42"/>
  <c r="E135" i="42"/>
  <c r="G135" i="42"/>
  <c r="O135" i="42"/>
  <c r="N135" i="42"/>
  <c r="G127" i="42"/>
  <c r="N127" i="42"/>
  <c r="H127" i="42"/>
  <c r="S127" i="42"/>
  <c r="I127" i="42"/>
  <c r="J127" i="42"/>
  <c r="K127" i="42"/>
  <c r="B127" i="42"/>
  <c r="L127" i="42"/>
  <c r="E127" i="42"/>
  <c r="M127" i="42"/>
  <c r="O127" i="42"/>
  <c r="G119" i="42"/>
  <c r="N119" i="42"/>
  <c r="H119" i="42"/>
  <c r="S119" i="42"/>
  <c r="I119" i="42"/>
  <c r="J119" i="42"/>
  <c r="K119" i="42"/>
  <c r="B119" i="42"/>
  <c r="L119" i="42"/>
  <c r="M119" i="42"/>
  <c r="O119" i="42"/>
  <c r="E119" i="42"/>
  <c r="G111" i="42"/>
  <c r="N111" i="42"/>
  <c r="H111" i="42"/>
  <c r="S111" i="42"/>
  <c r="I111" i="42"/>
  <c r="J111" i="42"/>
  <c r="K111" i="42"/>
  <c r="B111" i="42"/>
  <c r="L111" i="42"/>
  <c r="E111" i="42"/>
  <c r="M111" i="42"/>
  <c r="O111" i="42"/>
  <c r="G103" i="42"/>
  <c r="N103" i="42"/>
  <c r="H103" i="42"/>
  <c r="S103" i="42"/>
  <c r="I103" i="42"/>
  <c r="J103" i="42"/>
  <c r="K103" i="42"/>
  <c r="B103" i="42"/>
  <c r="L103" i="42"/>
  <c r="E103" i="42"/>
  <c r="M103" i="42"/>
  <c r="O103" i="42"/>
  <c r="B95" i="42"/>
  <c r="G95" i="42"/>
  <c r="N95" i="42"/>
  <c r="H95" i="42"/>
  <c r="S95" i="42"/>
  <c r="I95" i="42"/>
  <c r="J95" i="42"/>
  <c r="K95" i="42"/>
  <c r="L95" i="42"/>
  <c r="E95" i="42"/>
  <c r="M95" i="42"/>
  <c r="O95" i="42"/>
  <c r="K87" i="42"/>
  <c r="B87" i="42"/>
  <c r="L87" i="42"/>
  <c r="M87" i="42"/>
  <c r="E87" i="42"/>
  <c r="O87" i="42"/>
  <c r="G87" i="42"/>
  <c r="H87" i="42"/>
  <c r="I87" i="42"/>
  <c r="J87" i="42"/>
  <c r="N87" i="42"/>
  <c r="S87" i="42"/>
  <c r="K79" i="42"/>
  <c r="B79" i="42"/>
  <c r="L79" i="42"/>
  <c r="M79" i="42"/>
  <c r="E79" i="42"/>
  <c r="O79" i="42"/>
  <c r="G79" i="42"/>
  <c r="N79" i="42"/>
  <c r="H79" i="42"/>
  <c r="S79" i="42"/>
  <c r="I79" i="42"/>
  <c r="J79" i="42"/>
  <c r="K71" i="42"/>
  <c r="B71" i="42"/>
  <c r="L71" i="42"/>
  <c r="M71" i="42"/>
  <c r="E71" i="42"/>
  <c r="O71" i="42"/>
  <c r="G71" i="42"/>
  <c r="N71" i="42"/>
  <c r="H71" i="42"/>
  <c r="S71" i="42"/>
  <c r="I71" i="42"/>
  <c r="J71" i="42"/>
  <c r="K63" i="42"/>
  <c r="B63" i="42"/>
  <c r="L63" i="42"/>
  <c r="M63" i="42"/>
  <c r="E63" i="42"/>
  <c r="O63" i="42"/>
  <c r="G63" i="42"/>
  <c r="N63" i="42"/>
  <c r="H63" i="42"/>
  <c r="S63" i="42"/>
  <c r="I63" i="42"/>
  <c r="J63" i="42"/>
  <c r="K55" i="42"/>
  <c r="B55" i="42"/>
  <c r="L55" i="42"/>
  <c r="M55" i="42"/>
  <c r="E55" i="42"/>
  <c r="O55" i="42"/>
  <c r="G55" i="42"/>
  <c r="N55" i="42"/>
  <c r="H55" i="42"/>
  <c r="S55" i="42"/>
  <c r="I55" i="42"/>
  <c r="J55" i="42"/>
  <c r="H47" i="42"/>
  <c r="S47" i="42"/>
  <c r="I47" i="42"/>
  <c r="J47" i="42"/>
  <c r="K47" i="42"/>
  <c r="B47" i="42"/>
  <c r="L47" i="42"/>
  <c r="E47" i="42"/>
  <c r="G47" i="42"/>
  <c r="M47" i="42"/>
  <c r="O47" i="42"/>
  <c r="N47" i="42"/>
  <c r="H39" i="42"/>
  <c r="S39" i="42"/>
  <c r="I39" i="42"/>
  <c r="J39" i="42"/>
  <c r="K39" i="42"/>
  <c r="B39" i="42"/>
  <c r="L39" i="42"/>
  <c r="E39" i="42"/>
  <c r="G39" i="42"/>
  <c r="M39" i="42"/>
  <c r="O39" i="42"/>
  <c r="N39" i="42"/>
  <c r="H31" i="42"/>
  <c r="S31" i="42"/>
  <c r="I31" i="42"/>
  <c r="J31" i="42"/>
  <c r="K31" i="42"/>
  <c r="B31" i="42"/>
  <c r="L31" i="42"/>
  <c r="M31" i="42"/>
  <c r="E31" i="42"/>
  <c r="O31" i="42"/>
  <c r="G31" i="42"/>
  <c r="N31" i="42"/>
  <c r="H23" i="42"/>
  <c r="S23" i="42"/>
  <c r="I23" i="42"/>
  <c r="J23" i="42"/>
  <c r="K23" i="42"/>
  <c r="B23" i="42"/>
  <c r="L23" i="42"/>
  <c r="M23" i="42"/>
  <c r="E23" i="42"/>
  <c r="O23" i="42"/>
  <c r="G23" i="42"/>
  <c r="N23" i="42"/>
  <c r="H15" i="42"/>
  <c r="S15" i="42"/>
  <c r="I15" i="42"/>
  <c r="J15" i="42"/>
  <c r="K15" i="42"/>
  <c r="B15" i="42"/>
  <c r="L15" i="42"/>
  <c r="M15" i="42"/>
  <c r="E15" i="42"/>
  <c r="O15" i="42"/>
  <c r="G15" i="42"/>
  <c r="N15" i="42"/>
  <c r="H7" i="42"/>
  <c r="S7" i="42"/>
  <c r="I7" i="42"/>
  <c r="J7" i="42"/>
  <c r="K7" i="42"/>
  <c r="B7" i="42"/>
  <c r="L7" i="42"/>
  <c r="M7" i="42"/>
  <c r="E7" i="42"/>
  <c r="O7" i="42"/>
  <c r="G7" i="42"/>
  <c r="N7" i="42"/>
  <c r="N301" i="42"/>
  <c r="L300" i="42"/>
  <c r="M299" i="42"/>
  <c r="J298" i="42"/>
  <c r="B296" i="42"/>
  <c r="K293" i="42"/>
  <c r="L288" i="42"/>
  <c r="E286" i="42"/>
  <c r="M283" i="42"/>
  <c r="G281" i="42"/>
  <c r="O278" i="42"/>
  <c r="H276" i="42"/>
  <c r="N273" i="42"/>
  <c r="I271" i="42"/>
  <c r="S268" i="42"/>
  <c r="J266" i="42"/>
  <c r="B264" i="42"/>
  <c r="K260" i="42"/>
  <c r="M253" i="42"/>
  <c r="N243" i="42"/>
  <c r="B234" i="42"/>
  <c r="E224" i="42"/>
  <c r="S207" i="42"/>
  <c r="K155" i="42"/>
  <c r="S10" i="25"/>
  <c r="S11" i="25"/>
  <c r="S12" i="25"/>
  <c r="S13" i="25"/>
  <c r="S14" i="25"/>
  <c r="S15" i="25"/>
  <c r="S16" i="25"/>
  <c r="S17" i="25"/>
  <c r="S18" i="25"/>
  <c r="S19" i="25"/>
  <c r="S20" i="25"/>
  <c r="S21" i="25"/>
  <c r="S22" i="25"/>
  <c r="S23" i="25"/>
  <c r="S24" i="25"/>
  <c r="S25" i="25"/>
  <c r="S26" i="25"/>
  <c r="S27" i="25"/>
  <c r="S28" i="25"/>
  <c r="S29" i="25"/>
  <c r="S30" i="25"/>
  <c r="S31" i="25"/>
  <c r="S32" i="25"/>
  <c r="S33" i="25"/>
  <c r="S34" i="25"/>
  <c r="S35" i="25"/>
  <c r="S36" i="25"/>
  <c r="S37" i="25"/>
  <c r="S38" i="25"/>
  <c r="S39" i="25"/>
  <c r="S40" i="25"/>
  <c r="S41" i="25"/>
  <c r="S42" i="25"/>
  <c r="S43" i="25"/>
  <c r="S44" i="25"/>
  <c r="S45" i="25"/>
  <c r="S46" i="25"/>
  <c r="S47" i="25"/>
  <c r="S48" i="25"/>
  <c r="S49" i="25"/>
  <c r="S50" i="25"/>
  <c r="S51" i="25"/>
  <c r="S52" i="25"/>
  <c r="S53" i="25"/>
  <c r="S54" i="25"/>
  <c r="S55" i="25"/>
  <c r="S56" i="25"/>
  <c r="S57" i="25"/>
  <c r="S58" i="25"/>
  <c r="S59" i="25"/>
  <c r="S60" i="25"/>
  <c r="S61" i="25"/>
  <c r="S62" i="25"/>
  <c r="S63" i="25"/>
  <c r="S64" i="25"/>
  <c r="S65" i="25"/>
  <c r="S66" i="25"/>
  <c r="S67" i="25"/>
  <c r="S68" i="25"/>
  <c r="S69" i="25"/>
  <c r="S70" i="25"/>
  <c r="S71" i="25"/>
  <c r="S72" i="25"/>
  <c r="S73" i="25"/>
  <c r="S74" i="25"/>
  <c r="S75" i="25"/>
  <c r="S76" i="25"/>
  <c r="S77" i="25"/>
  <c r="S78" i="25"/>
  <c r="S79" i="25"/>
  <c r="S80" i="25"/>
  <c r="S81" i="25"/>
  <c r="S82" i="25"/>
  <c r="S83" i="25"/>
  <c r="S84" i="25"/>
  <c r="S85" i="25"/>
  <c r="S86" i="25"/>
  <c r="S87" i="25"/>
  <c r="S88" i="25"/>
  <c r="S89" i="25"/>
  <c r="S90" i="25"/>
  <c r="S91" i="25"/>
  <c r="S92" i="25"/>
  <c r="S93" i="25"/>
  <c r="S94" i="25"/>
  <c r="S95" i="25"/>
  <c r="S96" i="25"/>
  <c r="S97" i="25"/>
  <c r="S98" i="25"/>
  <c r="S99" i="25"/>
  <c r="S100" i="25"/>
  <c r="S101" i="25"/>
  <c r="S102" i="25"/>
  <c r="S103" i="25"/>
  <c r="S104" i="25"/>
  <c r="S105" i="25"/>
  <c r="S106" i="25"/>
  <c r="S107" i="25"/>
  <c r="S108" i="25"/>
  <c r="S109" i="25"/>
  <c r="S110" i="25"/>
  <c r="S111" i="25"/>
  <c r="S112" i="25"/>
  <c r="S113" i="25"/>
  <c r="S114" i="25"/>
  <c r="S115" i="25"/>
  <c r="S116" i="25"/>
  <c r="S117" i="25"/>
  <c r="S118" i="25"/>
  <c r="S119" i="25"/>
  <c r="S120" i="25"/>
  <c r="S121" i="25"/>
  <c r="S122" i="25"/>
  <c r="S123" i="25"/>
  <c r="S124" i="25"/>
  <c r="S125" i="25"/>
  <c r="S126" i="25"/>
  <c r="S127" i="25"/>
  <c r="S128" i="25"/>
  <c r="S129" i="25"/>
  <c r="S130" i="25"/>
  <c r="S131" i="25"/>
  <c r="S132" i="25"/>
  <c r="S133" i="25"/>
  <c r="S134" i="25"/>
  <c r="S135" i="25"/>
  <c r="S136" i="25"/>
  <c r="S137" i="25"/>
  <c r="S138" i="25"/>
  <c r="S139" i="25"/>
  <c r="S140" i="25"/>
  <c r="S141" i="25"/>
  <c r="S142" i="25"/>
  <c r="S143" i="25"/>
  <c r="S144" i="25"/>
  <c r="S145" i="25"/>
  <c r="S146" i="25"/>
  <c r="S147" i="25"/>
  <c r="S148" i="25"/>
  <c r="S149" i="25"/>
  <c r="S150" i="25"/>
  <c r="S151" i="25"/>
  <c r="S152" i="25"/>
  <c r="S153" i="25"/>
  <c r="S154" i="25"/>
  <c r="S155" i="25"/>
  <c r="S156" i="25"/>
  <c r="S157" i="25"/>
  <c r="S158" i="25"/>
  <c r="S159" i="25"/>
  <c r="S160" i="25"/>
  <c r="S161" i="25"/>
  <c r="S162" i="25"/>
  <c r="S163" i="25"/>
  <c r="S164" i="25"/>
  <c r="S165" i="25"/>
  <c r="S166" i="25"/>
  <c r="S167" i="25"/>
  <c r="S168" i="25"/>
  <c r="S169" i="25"/>
  <c r="S170" i="25"/>
  <c r="S171" i="25"/>
  <c r="S172" i="25"/>
  <c r="S173" i="25"/>
  <c r="S174" i="25"/>
  <c r="S175" i="25"/>
  <c r="S176" i="25"/>
  <c r="S177" i="25"/>
  <c r="S178" i="25"/>
  <c r="S179" i="25"/>
  <c r="S180" i="25"/>
  <c r="S181" i="25"/>
  <c r="S182" i="25"/>
  <c r="S183" i="25"/>
  <c r="S184" i="25"/>
  <c r="S185" i="25"/>
  <c r="S186" i="25"/>
  <c r="S187" i="25"/>
  <c r="S188" i="25"/>
  <c r="S189" i="25"/>
  <c r="S190" i="25"/>
  <c r="S191" i="25"/>
  <c r="S192" i="25"/>
  <c r="S193" i="25"/>
  <c r="S194" i="25"/>
  <c r="S195" i="25"/>
  <c r="S196" i="25"/>
  <c r="S197" i="25"/>
  <c r="S198" i="25"/>
  <c r="S199" i="25"/>
  <c r="S200" i="25"/>
  <c r="S201" i="25"/>
  <c r="S202" i="25"/>
  <c r="S203" i="25"/>
  <c r="S204" i="25"/>
  <c r="S205" i="25"/>
  <c r="S206" i="25"/>
  <c r="S207" i="25"/>
  <c r="S208" i="25"/>
  <c r="S209" i="25"/>
  <c r="S210" i="25"/>
  <c r="S211" i="25"/>
  <c r="S212" i="25"/>
  <c r="S213" i="25"/>
  <c r="S214" i="25"/>
  <c r="S215" i="25"/>
  <c r="S216" i="25"/>
  <c r="S217" i="25"/>
  <c r="S218" i="25"/>
  <c r="S219" i="25"/>
  <c r="S220" i="25"/>
  <c r="S221" i="25"/>
  <c r="S222" i="25"/>
  <c r="S223" i="25"/>
  <c r="S224" i="25"/>
  <c r="S225" i="25"/>
  <c r="S226" i="25"/>
  <c r="S227" i="25"/>
  <c r="S228" i="25"/>
  <c r="S229" i="25"/>
  <c r="S230" i="25"/>
  <c r="S231" i="25"/>
  <c r="S232" i="25"/>
  <c r="S233" i="25"/>
  <c r="S234" i="25"/>
  <c r="S235" i="25"/>
  <c r="S236" i="25"/>
  <c r="S237" i="25"/>
  <c r="S238" i="25"/>
  <c r="S9" i="25"/>
  <c r="C109" i="16" l="1"/>
  <c r="G109" i="16" s="1"/>
  <c r="AQ109" i="16" l="1"/>
  <c r="BM109" i="16"/>
  <c r="E109" i="16"/>
  <c r="AX109" i="16"/>
  <c r="AZ109" i="16"/>
  <c r="AC109" i="16"/>
  <c r="AB109" i="16"/>
  <c r="AY109" i="16"/>
  <c r="Q109" i="16"/>
  <c r="AF109" i="16"/>
  <c r="M109" i="16"/>
  <c r="L109" i="16"/>
  <c r="AM109" i="16"/>
  <c r="BI109" i="16"/>
  <c r="AS109" i="16"/>
  <c r="I109" i="16"/>
  <c r="BE109" i="16"/>
  <c r="AN109" i="16"/>
  <c r="BL109" i="16"/>
  <c r="BH109" i="16"/>
  <c r="AG109" i="16"/>
  <c r="D109" i="16"/>
  <c r="BD109" i="16"/>
  <c r="AK109" i="16"/>
  <c r="X109" i="16"/>
  <c r="AL109" i="16"/>
  <c r="Y109" i="16"/>
  <c r="AR109" i="16"/>
  <c r="AT109" i="16"/>
  <c r="U109" i="16"/>
  <c r="T109" i="16"/>
  <c r="BG109" i="16"/>
  <c r="AP109" i="16"/>
  <c r="BC109" i="16"/>
  <c r="AI109" i="16"/>
  <c r="AA109" i="16"/>
  <c r="S109" i="16"/>
  <c r="K109" i="16"/>
  <c r="BF109" i="16"/>
  <c r="BA109" i="16"/>
  <c r="AU109" i="16"/>
  <c r="AH109" i="16"/>
  <c r="Z109" i="16"/>
  <c r="R109" i="16"/>
  <c r="J109" i="16"/>
  <c r="P109" i="16"/>
  <c r="BK109" i="16"/>
  <c r="BB109" i="16"/>
  <c r="AW109" i="16"/>
  <c r="AJ109" i="16"/>
  <c r="AE109" i="16"/>
  <c r="W109" i="16"/>
  <c r="O109" i="16"/>
  <c r="F109" i="16"/>
  <c r="BJ109" i="16"/>
  <c r="AO109" i="16"/>
  <c r="AV109" i="16"/>
  <c r="AD109" i="16"/>
  <c r="V109" i="16"/>
  <c r="N109" i="16"/>
  <c r="H109" i="16" l="1"/>
  <c r="A79" i="37"/>
  <c r="A80" i="37"/>
  <c r="D80" i="37" s="1"/>
  <c r="A81" i="37"/>
  <c r="F81" i="37" s="1"/>
  <c r="A82" i="37"/>
  <c r="F82" i="37" s="1"/>
  <c r="A83" i="37"/>
  <c r="F83" i="37" s="1"/>
  <c r="A56" i="37"/>
  <c r="D56" i="37" s="1"/>
  <c r="A57" i="37"/>
  <c r="C57" i="37" s="1"/>
  <c r="A58" i="37"/>
  <c r="F58" i="37" s="1"/>
  <c r="A59" i="37"/>
  <c r="G59" i="37" s="1"/>
  <c r="A60" i="37"/>
  <c r="D60" i="37" s="1"/>
  <c r="A61" i="37"/>
  <c r="C61" i="37" s="1"/>
  <c r="A62" i="37"/>
  <c r="C62" i="37" s="1"/>
  <c r="A63" i="37"/>
  <c r="C63" i="37" s="1"/>
  <c r="A64" i="37"/>
  <c r="C64" i="37" s="1"/>
  <c r="A65" i="37"/>
  <c r="C65" i="37" s="1"/>
  <c r="A66" i="37"/>
  <c r="F66" i="37" s="1"/>
  <c r="A67" i="37"/>
  <c r="G67" i="37" s="1"/>
  <c r="A68" i="37"/>
  <c r="G68" i="37" s="1"/>
  <c r="A69" i="37"/>
  <c r="C69" i="37" s="1"/>
  <c r="A70" i="37"/>
  <c r="C70" i="37" s="1"/>
  <c r="A71" i="37"/>
  <c r="F71" i="37" s="1"/>
  <c r="A72" i="37"/>
  <c r="D72" i="37" s="1"/>
  <c r="A73" i="37"/>
  <c r="F73" i="37" s="1"/>
  <c r="A74" i="37"/>
  <c r="D74" i="37" s="1"/>
  <c r="A75" i="37"/>
  <c r="C75" i="37" s="1"/>
  <c r="A76" i="37"/>
  <c r="E76" i="37" s="1"/>
  <c r="A77" i="37"/>
  <c r="C77" i="37" s="1"/>
  <c r="A78" i="37"/>
  <c r="C78" i="37" s="1"/>
  <c r="A50" i="37"/>
  <c r="E50" i="37" s="1"/>
  <c r="A51" i="37"/>
  <c r="G51" i="37" s="1"/>
  <c r="A52" i="37"/>
  <c r="G52" i="37" s="1"/>
  <c r="A53" i="37"/>
  <c r="G53" i="37" s="1"/>
  <c r="A54" i="37"/>
  <c r="C54" i="37" s="1"/>
  <c r="A55" i="37"/>
  <c r="A17" i="37"/>
  <c r="F17" i="37" s="1"/>
  <c r="A18" i="37"/>
  <c r="F18" i="37" s="1"/>
  <c r="A19" i="37"/>
  <c r="F19" i="37" s="1"/>
  <c r="A20" i="37"/>
  <c r="F20" i="37" s="1"/>
  <c r="A21" i="37"/>
  <c r="C21" i="37" s="1"/>
  <c r="A22" i="37"/>
  <c r="C22" i="37" s="1"/>
  <c r="A23" i="37"/>
  <c r="G23" i="37" s="1"/>
  <c r="A24" i="37"/>
  <c r="E24" i="37" s="1"/>
  <c r="A25" i="37"/>
  <c r="F25" i="37" s="1"/>
  <c r="A26" i="37"/>
  <c r="F26" i="37" s="1"/>
  <c r="A27" i="37"/>
  <c r="F27" i="37" s="1"/>
  <c r="A28" i="37"/>
  <c r="F28" i="37" s="1"/>
  <c r="A29" i="37"/>
  <c r="G29" i="37" s="1"/>
  <c r="A30" i="37"/>
  <c r="G30" i="37" s="1"/>
  <c r="A31" i="37"/>
  <c r="A32" i="37"/>
  <c r="A33" i="37"/>
  <c r="F33" i="37" s="1"/>
  <c r="A34" i="37"/>
  <c r="F34" i="37" s="1"/>
  <c r="A35" i="37"/>
  <c r="F35" i="37" s="1"/>
  <c r="A36" i="37"/>
  <c r="G36" i="37" s="1"/>
  <c r="A37" i="37"/>
  <c r="C37" i="37" s="1"/>
  <c r="A38" i="37"/>
  <c r="C38" i="37" s="1"/>
  <c r="A39" i="37"/>
  <c r="F39" i="37" s="1"/>
  <c r="A40" i="37"/>
  <c r="A41" i="37"/>
  <c r="F41" i="37" s="1"/>
  <c r="A42" i="37"/>
  <c r="F42" i="37" s="1"/>
  <c r="A43" i="37"/>
  <c r="F43" i="37" s="1"/>
  <c r="A44" i="37"/>
  <c r="G44" i="37" s="1"/>
  <c r="A45" i="37"/>
  <c r="F45" i="37" s="1"/>
  <c r="A46" i="37"/>
  <c r="A47" i="37"/>
  <c r="D47" i="37" s="1"/>
  <c r="A48" i="37"/>
  <c r="D48" i="37" s="1"/>
  <c r="A49" i="37"/>
  <c r="F49" i="37" s="1"/>
  <c r="A3" i="37"/>
  <c r="F3" i="37" s="1"/>
  <c r="A4" i="37"/>
  <c r="F4" i="37" s="1"/>
  <c r="A5" i="37"/>
  <c r="F5" i="37" s="1"/>
  <c r="A6" i="37"/>
  <c r="F6" i="37" s="1"/>
  <c r="A7" i="37"/>
  <c r="F7" i="37" s="1"/>
  <c r="A8" i="37"/>
  <c r="A9" i="37"/>
  <c r="F9" i="37" s="1"/>
  <c r="A10" i="37"/>
  <c r="F10" i="37" s="1"/>
  <c r="A11" i="37"/>
  <c r="F11" i="37" s="1"/>
  <c r="A12" i="37"/>
  <c r="F12" i="37" s="1"/>
  <c r="A13" i="37"/>
  <c r="F13" i="37" s="1"/>
  <c r="A14" i="37"/>
  <c r="A15" i="37"/>
  <c r="F15" i="37" s="1"/>
  <c r="A16" i="37"/>
  <c r="D16" i="37" s="1"/>
  <c r="A2" i="37"/>
  <c r="N2" i="37" s="1"/>
  <c r="G56" i="37" l="1"/>
  <c r="F31" i="37"/>
  <c r="C72" i="37"/>
  <c r="D52" i="37"/>
  <c r="D20" i="37"/>
  <c r="E22" i="37"/>
  <c r="C73" i="37"/>
  <c r="C51" i="37"/>
  <c r="D53" i="37"/>
  <c r="D21" i="37"/>
  <c r="E45" i="37"/>
  <c r="F63" i="37"/>
  <c r="G63" i="37"/>
  <c r="C71" i="37"/>
  <c r="C35" i="37"/>
  <c r="D51" i="37"/>
  <c r="D19" i="37"/>
  <c r="E21" i="37"/>
  <c r="F30" i="37"/>
  <c r="C25" i="37"/>
  <c r="D41" i="37"/>
  <c r="D13" i="37"/>
  <c r="E14" i="37"/>
  <c r="F23" i="37"/>
  <c r="C59" i="37"/>
  <c r="C19" i="37"/>
  <c r="D37" i="37"/>
  <c r="D4" i="37"/>
  <c r="E13" i="37"/>
  <c r="F22" i="37"/>
  <c r="C58" i="37"/>
  <c r="D36" i="37"/>
  <c r="E54" i="37"/>
  <c r="E6" i="37"/>
  <c r="G72" i="37"/>
  <c r="C43" i="37"/>
  <c r="C83" i="37"/>
  <c r="D83" i="37"/>
  <c r="D35" i="37"/>
  <c r="E53" i="37"/>
  <c r="E5" i="37"/>
  <c r="G71" i="37"/>
  <c r="C74" i="37"/>
  <c r="C56" i="37"/>
  <c r="D61" i="37"/>
  <c r="D25" i="37"/>
  <c r="E46" i="37"/>
  <c r="G64" i="37"/>
  <c r="C42" i="37"/>
  <c r="E82" i="37"/>
  <c r="F70" i="37"/>
  <c r="C41" i="37"/>
  <c r="C18" i="37"/>
  <c r="C17" i="37"/>
  <c r="C34" i="37"/>
  <c r="C11" i="37"/>
  <c r="C33" i="37"/>
  <c r="D45" i="37"/>
  <c r="D29" i="37"/>
  <c r="F14" i="37"/>
  <c r="C81" i="37"/>
  <c r="C50" i="37"/>
  <c r="C27" i="37"/>
  <c r="C3" i="37"/>
  <c r="D77" i="37"/>
  <c r="D44" i="37"/>
  <c r="D28" i="37"/>
  <c r="D12" i="37"/>
  <c r="E62" i="37"/>
  <c r="E30" i="37"/>
  <c r="F79" i="37"/>
  <c r="E78" i="37"/>
  <c r="E77" i="37"/>
  <c r="F62" i="37"/>
  <c r="C67" i="37"/>
  <c r="D82" i="37"/>
  <c r="D49" i="37"/>
  <c r="D33" i="37"/>
  <c r="D17" i="37"/>
  <c r="E70" i="37"/>
  <c r="E38" i="37"/>
  <c r="F47" i="37"/>
  <c r="C82" i="37"/>
  <c r="C66" i="37"/>
  <c r="C10" i="37"/>
  <c r="D81" i="37"/>
  <c r="E69" i="37"/>
  <c r="E37" i="37"/>
  <c r="F46" i="37"/>
  <c r="G31" i="37"/>
  <c r="C49" i="37"/>
  <c r="C26" i="37"/>
  <c r="D69" i="37"/>
  <c r="D43" i="37"/>
  <c r="D27" i="37"/>
  <c r="D5" i="37"/>
  <c r="E61" i="37"/>
  <c r="E29" i="37"/>
  <c r="F78" i="37"/>
  <c r="F38" i="37"/>
  <c r="F55" i="37"/>
  <c r="I75" i="37"/>
  <c r="N75" i="37"/>
  <c r="H75" i="37"/>
  <c r="M75" i="37"/>
  <c r="L75" i="37"/>
  <c r="K75" i="37"/>
  <c r="J75" i="37"/>
  <c r="D76" i="37"/>
  <c r="C9" i="37"/>
  <c r="D75" i="37"/>
  <c r="D67" i="37"/>
  <c r="D59" i="37"/>
  <c r="D11" i="37"/>
  <c r="D3" i="37"/>
  <c r="E68" i="37"/>
  <c r="E60" i="37"/>
  <c r="E52" i="37"/>
  <c r="E44" i="37"/>
  <c r="E36" i="37"/>
  <c r="E28" i="37"/>
  <c r="E20" i="37"/>
  <c r="E12" i="37"/>
  <c r="E4" i="37"/>
  <c r="F77" i="37"/>
  <c r="F69" i="37"/>
  <c r="F61" i="37"/>
  <c r="F53" i="37"/>
  <c r="F37" i="37"/>
  <c r="F29" i="37"/>
  <c r="F21" i="37"/>
  <c r="G78" i="37"/>
  <c r="G70" i="37"/>
  <c r="G62" i="37"/>
  <c r="G54" i="37"/>
  <c r="G46" i="37"/>
  <c r="G38" i="37"/>
  <c r="M40" i="37"/>
  <c r="L40" i="37"/>
  <c r="K40" i="37"/>
  <c r="J40" i="37"/>
  <c r="I40" i="37"/>
  <c r="N40" i="37"/>
  <c r="H40" i="37"/>
  <c r="J76" i="37"/>
  <c r="I76" i="37"/>
  <c r="N76" i="37"/>
  <c r="H76" i="37"/>
  <c r="M76" i="37"/>
  <c r="L76" i="37"/>
  <c r="K76" i="37"/>
  <c r="G80" i="37"/>
  <c r="L39" i="37"/>
  <c r="K39" i="37"/>
  <c r="J39" i="37"/>
  <c r="I39" i="37"/>
  <c r="N39" i="37"/>
  <c r="H39" i="37"/>
  <c r="M39" i="37"/>
  <c r="G47" i="37"/>
  <c r="L7" i="37"/>
  <c r="K7" i="37"/>
  <c r="J7" i="37"/>
  <c r="I7" i="37"/>
  <c r="N7" i="37"/>
  <c r="H7" i="37"/>
  <c r="G7" i="37"/>
  <c r="M7" i="37"/>
  <c r="K45" i="37"/>
  <c r="J45" i="37"/>
  <c r="I45" i="37"/>
  <c r="N45" i="37"/>
  <c r="H45" i="37"/>
  <c r="M45" i="37"/>
  <c r="L45" i="37"/>
  <c r="M65" i="37"/>
  <c r="L65" i="37"/>
  <c r="K65" i="37"/>
  <c r="J65" i="37"/>
  <c r="I65" i="37"/>
  <c r="N65" i="37"/>
  <c r="H65" i="37"/>
  <c r="H2" i="37"/>
  <c r="D66" i="37"/>
  <c r="D58" i="37"/>
  <c r="D50" i="37"/>
  <c r="D42" i="37"/>
  <c r="D34" i="37"/>
  <c r="D26" i="37"/>
  <c r="D18" i="37"/>
  <c r="D10" i="37"/>
  <c r="E83" i="37"/>
  <c r="E75" i="37"/>
  <c r="E67" i="37"/>
  <c r="E59" i="37"/>
  <c r="E51" i="37"/>
  <c r="E43" i="37"/>
  <c r="E35" i="37"/>
  <c r="E27" i="37"/>
  <c r="E19" i="37"/>
  <c r="E11" i="37"/>
  <c r="E3" i="37"/>
  <c r="F76" i="37"/>
  <c r="F68" i="37"/>
  <c r="F60" i="37"/>
  <c r="F52" i="37"/>
  <c r="F44" i="37"/>
  <c r="F36" i="37"/>
  <c r="G77" i="37"/>
  <c r="G69" i="37"/>
  <c r="G61" i="37"/>
  <c r="G45" i="37"/>
  <c r="G37" i="37"/>
  <c r="G27" i="37"/>
  <c r="M32" i="37"/>
  <c r="L32" i="37"/>
  <c r="K32" i="37"/>
  <c r="J32" i="37"/>
  <c r="I32" i="37"/>
  <c r="N32" i="37"/>
  <c r="H32" i="37"/>
  <c r="G48" i="37"/>
  <c r="L30" i="37"/>
  <c r="K30" i="37"/>
  <c r="J30" i="37"/>
  <c r="I30" i="37"/>
  <c r="N30" i="37"/>
  <c r="H30" i="37"/>
  <c r="M30" i="37"/>
  <c r="N74" i="37"/>
  <c r="H74" i="37"/>
  <c r="M74" i="37"/>
  <c r="L74" i="37"/>
  <c r="K74" i="37"/>
  <c r="J74" i="37"/>
  <c r="I74" i="37"/>
  <c r="B2" i="37"/>
  <c r="B3" i="37" s="1"/>
  <c r="B4" i="37" s="1"/>
  <c r="B5" i="37" s="1"/>
  <c r="B6" i="37" s="1"/>
  <c r="B7" i="37" s="1"/>
  <c r="B8" i="37" s="1"/>
  <c r="B9" i="37" s="1"/>
  <c r="B10" i="37" s="1"/>
  <c r="B11" i="37" s="1"/>
  <c r="B12" i="37" s="1"/>
  <c r="B13" i="37" s="1"/>
  <c r="B14" i="37" s="1"/>
  <c r="B15" i="37" s="1"/>
  <c r="B16" i="37" s="1"/>
  <c r="B17" i="37" s="1"/>
  <c r="B18" i="37" s="1"/>
  <c r="B19" i="37" s="1"/>
  <c r="B20" i="37" s="1"/>
  <c r="B21" i="37" s="1"/>
  <c r="B22" i="37" s="1"/>
  <c r="B23" i="37" s="1"/>
  <c r="B24" i="37" s="1"/>
  <c r="B25" i="37" s="1"/>
  <c r="B26" i="37" s="1"/>
  <c r="B27" i="37" s="1"/>
  <c r="B28" i="37" s="1"/>
  <c r="B29" i="37" s="1"/>
  <c r="B30" i="37" s="1"/>
  <c r="B31" i="37" s="1"/>
  <c r="B32" i="37" s="1"/>
  <c r="B33" i="37" s="1"/>
  <c r="B34" i="37" s="1"/>
  <c r="B35" i="37" s="1"/>
  <c r="B36" i="37" s="1"/>
  <c r="B37" i="37" s="1"/>
  <c r="B38" i="37" s="1"/>
  <c r="B39" i="37" s="1"/>
  <c r="B40" i="37" s="1"/>
  <c r="B41" i="37" s="1"/>
  <c r="B42" i="37" s="1"/>
  <c r="B43" i="37" s="1"/>
  <c r="B44" i="37" s="1"/>
  <c r="B45" i="37" s="1"/>
  <c r="B46" i="37" s="1"/>
  <c r="B47" i="37" s="1"/>
  <c r="B48" i="37" s="1"/>
  <c r="B49" i="37" s="1"/>
  <c r="B50" i="37" s="1"/>
  <c r="B51" i="37" s="1"/>
  <c r="B52" i="37" s="1"/>
  <c r="B53" i="37" s="1"/>
  <c r="B54" i="37" s="1"/>
  <c r="B55" i="37" s="1"/>
  <c r="B56" i="37" s="1"/>
  <c r="B57" i="37" s="1"/>
  <c r="B58" i="37" s="1"/>
  <c r="B59" i="37" s="1"/>
  <c r="B60" i="37" s="1"/>
  <c r="B61" i="37" s="1"/>
  <c r="B62" i="37" s="1"/>
  <c r="B63" i="37" s="1"/>
  <c r="B64" i="37" s="1"/>
  <c r="B65" i="37" s="1"/>
  <c r="B66" i="37" s="1"/>
  <c r="B67" i="37" s="1"/>
  <c r="B68" i="37" s="1"/>
  <c r="B69" i="37" s="1"/>
  <c r="B70" i="37" s="1"/>
  <c r="B71" i="37" s="1"/>
  <c r="B72" i="37" s="1"/>
  <c r="B73" i="37" s="1"/>
  <c r="B74" i="37" s="1"/>
  <c r="B75" i="37" s="1"/>
  <c r="B76" i="37" s="1"/>
  <c r="B77" i="37" s="1"/>
  <c r="B78" i="37" s="1"/>
  <c r="B79" i="37" s="1"/>
  <c r="B80" i="37" s="1"/>
  <c r="B81" i="37" s="1"/>
  <c r="B82" i="37" s="1"/>
  <c r="B83" i="37" s="1"/>
  <c r="L6" i="37"/>
  <c r="K6" i="37"/>
  <c r="J6" i="37"/>
  <c r="I6" i="37"/>
  <c r="N6" i="37"/>
  <c r="H6" i="37"/>
  <c r="G6" i="37"/>
  <c r="M6" i="37"/>
  <c r="K5" i="37"/>
  <c r="J5" i="37"/>
  <c r="I5" i="37"/>
  <c r="N5" i="37"/>
  <c r="H5" i="37"/>
  <c r="G5" i="37"/>
  <c r="M5" i="37"/>
  <c r="L5" i="37"/>
  <c r="M64" i="37"/>
  <c r="L64" i="37"/>
  <c r="K64" i="37"/>
  <c r="J64" i="37"/>
  <c r="I64" i="37"/>
  <c r="N64" i="37"/>
  <c r="H64" i="37"/>
  <c r="C79" i="37"/>
  <c r="C39" i="37"/>
  <c r="C7" i="37"/>
  <c r="E74" i="37"/>
  <c r="E66" i="37"/>
  <c r="E58" i="37"/>
  <c r="E42" i="37"/>
  <c r="E34" i="37"/>
  <c r="E26" i="37"/>
  <c r="E18" i="37"/>
  <c r="E10" i="37"/>
  <c r="F75" i="37"/>
  <c r="F67" i="37"/>
  <c r="F59" i="37"/>
  <c r="F51" i="37"/>
  <c r="G76" i="37"/>
  <c r="G60" i="37"/>
  <c r="G26" i="37"/>
  <c r="M8" i="37"/>
  <c r="L8" i="37"/>
  <c r="K8" i="37"/>
  <c r="J8" i="37"/>
  <c r="I8" i="37"/>
  <c r="N8" i="37"/>
  <c r="H8" i="37"/>
  <c r="G8" i="37"/>
  <c r="L15" i="37"/>
  <c r="K15" i="37"/>
  <c r="J15" i="37"/>
  <c r="I15" i="37"/>
  <c r="N15" i="37"/>
  <c r="H15" i="37"/>
  <c r="G15" i="37"/>
  <c r="M15" i="37"/>
  <c r="K53" i="37"/>
  <c r="J53" i="37"/>
  <c r="I53" i="37"/>
  <c r="N53" i="37"/>
  <c r="H53" i="37"/>
  <c r="M53" i="37"/>
  <c r="L53" i="37"/>
  <c r="K29" i="37"/>
  <c r="J29" i="37"/>
  <c r="I29" i="37"/>
  <c r="N29" i="37"/>
  <c r="H29" i="37"/>
  <c r="M29" i="37"/>
  <c r="L29" i="37"/>
  <c r="J52" i="37"/>
  <c r="I52" i="37"/>
  <c r="N52" i="37"/>
  <c r="H52" i="37"/>
  <c r="M52" i="37"/>
  <c r="L52" i="37"/>
  <c r="K52" i="37"/>
  <c r="M57" i="37"/>
  <c r="L57" i="37"/>
  <c r="K57" i="37"/>
  <c r="J57" i="37"/>
  <c r="I57" i="37"/>
  <c r="N57" i="37"/>
  <c r="H57" i="37"/>
  <c r="C80" i="37"/>
  <c r="C40" i="37"/>
  <c r="C32" i="37"/>
  <c r="C16" i="37"/>
  <c r="C31" i="37"/>
  <c r="D73" i="37"/>
  <c r="D65" i="37"/>
  <c r="D57" i="37"/>
  <c r="D9" i="37"/>
  <c r="J12" i="37"/>
  <c r="I12" i="37"/>
  <c r="N12" i="37"/>
  <c r="H12" i="37"/>
  <c r="G12" i="37"/>
  <c r="M12" i="37"/>
  <c r="L12" i="37"/>
  <c r="K12" i="37"/>
  <c r="J4" i="37"/>
  <c r="I4" i="37"/>
  <c r="N4" i="37"/>
  <c r="H4" i="37"/>
  <c r="G4" i="37"/>
  <c r="M4" i="37"/>
  <c r="L4" i="37"/>
  <c r="K4" i="37"/>
  <c r="I43" i="37"/>
  <c r="N43" i="37"/>
  <c r="H43" i="37"/>
  <c r="M43" i="37"/>
  <c r="L43" i="37"/>
  <c r="K43" i="37"/>
  <c r="J43" i="37"/>
  <c r="I35" i="37"/>
  <c r="N35" i="37"/>
  <c r="H35" i="37"/>
  <c r="M35" i="37"/>
  <c r="L35" i="37"/>
  <c r="K35" i="37"/>
  <c r="J35" i="37"/>
  <c r="I27" i="37"/>
  <c r="N27" i="37"/>
  <c r="H27" i="37"/>
  <c r="M27" i="37"/>
  <c r="L27" i="37"/>
  <c r="K27" i="37"/>
  <c r="J27" i="37"/>
  <c r="I19" i="37"/>
  <c r="N19" i="37"/>
  <c r="H19" i="37"/>
  <c r="G19" i="37"/>
  <c r="M19" i="37"/>
  <c r="L19" i="37"/>
  <c r="K19" i="37"/>
  <c r="J19" i="37"/>
  <c r="N50" i="37"/>
  <c r="H50" i="37"/>
  <c r="M50" i="37"/>
  <c r="L50" i="37"/>
  <c r="K50" i="37"/>
  <c r="J50" i="37"/>
  <c r="I50" i="37"/>
  <c r="L71" i="37"/>
  <c r="K71" i="37"/>
  <c r="J71" i="37"/>
  <c r="I71" i="37"/>
  <c r="N71" i="37"/>
  <c r="H71" i="37"/>
  <c r="M71" i="37"/>
  <c r="L63" i="37"/>
  <c r="K63" i="37"/>
  <c r="J63" i="37"/>
  <c r="I63" i="37"/>
  <c r="N63" i="37"/>
  <c r="H63" i="37"/>
  <c r="M63" i="37"/>
  <c r="I83" i="37"/>
  <c r="N83" i="37"/>
  <c r="H83" i="37"/>
  <c r="M83" i="37"/>
  <c r="L83" i="37"/>
  <c r="K83" i="37"/>
  <c r="J83" i="37"/>
  <c r="M2" i="37"/>
  <c r="F2" i="37"/>
  <c r="C46" i="37"/>
  <c r="C30" i="37"/>
  <c r="C14" i="37"/>
  <c r="C6" i="37"/>
  <c r="D64" i="37"/>
  <c r="D40" i="37"/>
  <c r="D32" i="37"/>
  <c r="D24" i="37"/>
  <c r="D8" i="37"/>
  <c r="E81" i="37"/>
  <c r="E73" i="37"/>
  <c r="E65" i="37"/>
  <c r="E57" i="37"/>
  <c r="E49" i="37"/>
  <c r="E41" i="37"/>
  <c r="E33" i="37"/>
  <c r="E25" i="37"/>
  <c r="E17" i="37"/>
  <c r="E9" i="37"/>
  <c r="F74" i="37"/>
  <c r="F50" i="37"/>
  <c r="G83" i="37"/>
  <c r="G75" i="37"/>
  <c r="G43" i="37"/>
  <c r="G35" i="37"/>
  <c r="G24" i="37"/>
  <c r="M48" i="37"/>
  <c r="L48" i="37"/>
  <c r="K48" i="37"/>
  <c r="J48" i="37"/>
  <c r="I48" i="37"/>
  <c r="N48" i="37"/>
  <c r="H48" i="37"/>
  <c r="L55" i="37"/>
  <c r="K55" i="37"/>
  <c r="J55" i="37"/>
  <c r="I55" i="37"/>
  <c r="N55" i="37"/>
  <c r="H55" i="37"/>
  <c r="M55" i="37"/>
  <c r="J68" i="37"/>
  <c r="I68" i="37"/>
  <c r="N68" i="37"/>
  <c r="H68" i="37"/>
  <c r="M68" i="37"/>
  <c r="L68" i="37"/>
  <c r="K68" i="37"/>
  <c r="M80" i="37"/>
  <c r="L80" i="37"/>
  <c r="K80" i="37"/>
  <c r="J80" i="37"/>
  <c r="I80" i="37"/>
  <c r="N80" i="37"/>
  <c r="H80" i="37"/>
  <c r="K2" i="37"/>
  <c r="M16" i="37"/>
  <c r="L16" i="37"/>
  <c r="K16" i="37"/>
  <c r="J16" i="37"/>
  <c r="I16" i="37"/>
  <c r="N16" i="37"/>
  <c r="H16" i="37"/>
  <c r="G16" i="37"/>
  <c r="L31" i="37"/>
  <c r="K31" i="37"/>
  <c r="J31" i="37"/>
  <c r="I31" i="37"/>
  <c r="N31" i="37"/>
  <c r="H31" i="37"/>
  <c r="M31" i="37"/>
  <c r="L54" i="37"/>
  <c r="K54" i="37"/>
  <c r="J54" i="37"/>
  <c r="I54" i="37"/>
  <c r="N54" i="37"/>
  <c r="H54" i="37"/>
  <c r="M54" i="37"/>
  <c r="I67" i="37"/>
  <c r="N67" i="37"/>
  <c r="H67" i="37"/>
  <c r="M67" i="37"/>
  <c r="L67" i="37"/>
  <c r="K67" i="37"/>
  <c r="J67" i="37"/>
  <c r="L79" i="37"/>
  <c r="K79" i="37"/>
  <c r="J79" i="37"/>
  <c r="I79" i="37"/>
  <c r="N79" i="37"/>
  <c r="H79" i="37"/>
  <c r="M79" i="37"/>
  <c r="J2" i="37"/>
  <c r="D68" i="37"/>
  <c r="F54" i="37"/>
  <c r="G39" i="37"/>
  <c r="L38" i="37"/>
  <c r="K38" i="37"/>
  <c r="J38" i="37"/>
  <c r="I38" i="37"/>
  <c r="N38" i="37"/>
  <c r="H38" i="37"/>
  <c r="M38" i="37"/>
  <c r="L22" i="37"/>
  <c r="K22" i="37"/>
  <c r="J22" i="37"/>
  <c r="I22" i="37"/>
  <c r="N22" i="37"/>
  <c r="H22" i="37"/>
  <c r="G22" i="37"/>
  <c r="M22" i="37"/>
  <c r="N66" i="37"/>
  <c r="H66" i="37"/>
  <c r="M66" i="37"/>
  <c r="L66" i="37"/>
  <c r="K66" i="37"/>
  <c r="J66" i="37"/>
  <c r="I66" i="37"/>
  <c r="N58" i="37"/>
  <c r="H58" i="37"/>
  <c r="M58" i="37"/>
  <c r="L58" i="37"/>
  <c r="K58" i="37"/>
  <c r="J58" i="37"/>
  <c r="I58" i="37"/>
  <c r="I2" i="37"/>
  <c r="K13" i="37"/>
  <c r="J13" i="37"/>
  <c r="I13" i="37"/>
  <c r="N13" i="37"/>
  <c r="H13" i="37"/>
  <c r="G13" i="37"/>
  <c r="M13" i="37"/>
  <c r="L13" i="37"/>
  <c r="J44" i="37"/>
  <c r="I44" i="37"/>
  <c r="N44" i="37"/>
  <c r="H44" i="37"/>
  <c r="M44" i="37"/>
  <c r="L44" i="37"/>
  <c r="K44" i="37"/>
  <c r="J36" i="37"/>
  <c r="I36" i="37"/>
  <c r="N36" i="37"/>
  <c r="H36" i="37"/>
  <c r="M36" i="37"/>
  <c r="L36" i="37"/>
  <c r="K36" i="37"/>
  <c r="J28" i="37"/>
  <c r="I28" i="37"/>
  <c r="N28" i="37"/>
  <c r="H28" i="37"/>
  <c r="G28" i="37"/>
  <c r="M28" i="37"/>
  <c r="L28" i="37"/>
  <c r="K28" i="37"/>
  <c r="J20" i="37"/>
  <c r="I20" i="37"/>
  <c r="N20" i="37"/>
  <c r="H20" i="37"/>
  <c r="G20" i="37"/>
  <c r="M20" i="37"/>
  <c r="L20" i="37"/>
  <c r="K20" i="37"/>
  <c r="I51" i="37"/>
  <c r="N51" i="37"/>
  <c r="H51" i="37"/>
  <c r="M51" i="37"/>
  <c r="L51" i="37"/>
  <c r="K51" i="37"/>
  <c r="J51" i="37"/>
  <c r="M72" i="37"/>
  <c r="L72" i="37"/>
  <c r="K72" i="37"/>
  <c r="J72" i="37"/>
  <c r="I72" i="37"/>
  <c r="N72" i="37"/>
  <c r="H72" i="37"/>
  <c r="M56" i="37"/>
  <c r="L56" i="37"/>
  <c r="K56" i="37"/>
  <c r="J56" i="37"/>
  <c r="I56" i="37"/>
  <c r="N56" i="37"/>
  <c r="H56" i="37"/>
  <c r="G2" i="37"/>
  <c r="C55" i="37"/>
  <c r="C15" i="37"/>
  <c r="I11" i="37"/>
  <c r="N11" i="37"/>
  <c r="H11" i="37"/>
  <c r="G11" i="37"/>
  <c r="M11" i="37"/>
  <c r="L11" i="37"/>
  <c r="K11" i="37"/>
  <c r="J11" i="37"/>
  <c r="I3" i="37"/>
  <c r="N3" i="37"/>
  <c r="H3" i="37"/>
  <c r="G3" i="37"/>
  <c r="M3" i="37"/>
  <c r="L3" i="37"/>
  <c r="K3" i="37"/>
  <c r="J3" i="37"/>
  <c r="N42" i="37"/>
  <c r="H42" i="37"/>
  <c r="M42" i="37"/>
  <c r="L42" i="37"/>
  <c r="K42" i="37"/>
  <c r="J42" i="37"/>
  <c r="I42" i="37"/>
  <c r="N34" i="37"/>
  <c r="H34" i="37"/>
  <c r="M34" i="37"/>
  <c r="L34" i="37"/>
  <c r="K34" i="37"/>
  <c r="J34" i="37"/>
  <c r="I34" i="37"/>
  <c r="N26" i="37"/>
  <c r="H26" i="37"/>
  <c r="M26" i="37"/>
  <c r="L26" i="37"/>
  <c r="K26" i="37"/>
  <c r="J26" i="37"/>
  <c r="I26" i="37"/>
  <c r="N18" i="37"/>
  <c r="H18" i="37"/>
  <c r="G18" i="37"/>
  <c r="M18" i="37"/>
  <c r="L18" i="37"/>
  <c r="K18" i="37"/>
  <c r="J18" i="37"/>
  <c r="I18" i="37"/>
  <c r="L78" i="37"/>
  <c r="K78" i="37"/>
  <c r="J78" i="37"/>
  <c r="I78" i="37"/>
  <c r="N78" i="37"/>
  <c r="H78" i="37"/>
  <c r="M78" i="37"/>
  <c r="L70" i="37"/>
  <c r="K70" i="37"/>
  <c r="J70" i="37"/>
  <c r="I70" i="37"/>
  <c r="N70" i="37"/>
  <c r="H70" i="37"/>
  <c r="M70" i="37"/>
  <c r="L62" i="37"/>
  <c r="K62" i="37"/>
  <c r="J62" i="37"/>
  <c r="I62" i="37"/>
  <c r="N62" i="37"/>
  <c r="H62" i="37"/>
  <c r="M62" i="37"/>
  <c r="N82" i="37"/>
  <c r="H82" i="37"/>
  <c r="M82" i="37"/>
  <c r="L82" i="37"/>
  <c r="K82" i="37"/>
  <c r="J82" i="37"/>
  <c r="I82" i="37"/>
  <c r="E2" i="37"/>
  <c r="C53" i="37"/>
  <c r="C45" i="37"/>
  <c r="C29" i="37"/>
  <c r="C13" i="37"/>
  <c r="C5" i="37"/>
  <c r="D79" i="37"/>
  <c r="D71" i="37"/>
  <c r="D63" i="37"/>
  <c r="D55" i="37"/>
  <c r="D39" i="37"/>
  <c r="D31" i="37"/>
  <c r="D23" i="37"/>
  <c r="D15" i="37"/>
  <c r="D7" i="37"/>
  <c r="E80" i="37"/>
  <c r="E72" i="37"/>
  <c r="E64" i="37"/>
  <c r="E56" i="37"/>
  <c r="E48" i="37"/>
  <c r="E40" i="37"/>
  <c r="E32" i="37"/>
  <c r="E16" i="37"/>
  <c r="E8" i="37"/>
  <c r="F65" i="37"/>
  <c r="F57" i="37"/>
  <c r="G82" i="37"/>
  <c r="G74" i="37"/>
  <c r="G66" i="37"/>
  <c r="G58" i="37"/>
  <c r="G50" i="37"/>
  <c r="G42" i="37"/>
  <c r="G34" i="37"/>
  <c r="G9" i="37"/>
  <c r="M9" i="37"/>
  <c r="L9" i="37"/>
  <c r="K9" i="37"/>
  <c r="J9" i="37"/>
  <c r="I9" i="37"/>
  <c r="N9" i="37"/>
  <c r="H9" i="37"/>
  <c r="M24" i="37"/>
  <c r="L24" i="37"/>
  <c r="K24" i="37"/>
  <c r="J24" i="37"/>
  <c r="I24" i="37"/>
  <c r="N24" i="37"/>
  <c r="H24" i="37"/>
  <c r="J60" i="37"/>
  <c r="I60" i="37"/>
  <c r="N60" i="37"/>
  <c r="H60" i="37"/>
  <c r="M60" i="37"/>
  <c r="L60" i="37"/>
  <c r="K60" i="37"/>
  <c r="G40" i="37"/>
  <c r="L47" i="37"/>
  <c r="K47" i="37"/>
  <c r="J47" i="37"/>
  <c r="I47" i="37"/>
  <c r="N47" i="37"/>
  <c r="H47" i="37"/>
  <c r="M47" i="37"/>
  <c r="L23" i="37"/>
  <c r="K23" i="37"/>
  <c r="J23" i="37"/>
  <c r="I23" i="37"/>
  <c r="N23" i="37"/>
  <c r="H23" i="37"/>
  <c r="M23" i="37"/>
  <c r="I59" i="37"/>
  <c r="N59" i="37"/>
  <c r="H59" i="37"/>
  <c r="M59" i="37"/>
  <c r="L59" i="37"/>
  <c r="K59" i="37"/>
  <c r="J59" i="37"/>
  <c r="G79" i="37"/>
  <c r="G55" i="37"/>
  <c r="L46" i="37"/>
  <c r="K46" i="37"/>
  <c r="J46" i="37"/>
  <c r="I46" i="37"/>
  <c r="N46" i="37"/>
  <c r="H46" i="37"/>
  <c r="M46" i="37"/>
  <c r="L14" i="37"/>
  <c r="K14" i="37"/>
  <c r="J14" i="37"/>
  <c r="I14" i="37"/>
  <c r="N14" i="37"/>
  <c r="H14" i="37"/>
  <c r="G14" i="37"/>
  <c r="M14" i="37"/>
  <c r="K37" i="37"/>
  <c r="J37" i="37"/>
  <c r="I37" i="37"/>
  <c r="N37" i="37"/>
  <c r="H37" i="37"/>
  <c r="M37" i="37"/>
  <c r="L37" i="37"/>
  <c r="K21" i="37"/>
  <c r="J21" i="37"/>
  <c r="I21" i="37"/>
  <c r="N21" i="37"/>
  <c r="H21" i="37"/>
  <c r="G21" i="37"/>
  <c r="M21" i="37"/>
  <c r="L21" i="37"/>
  <c r="M73" i="37"/>
  <c r="L73" i="37"/>
  <c r="K73" i="37"/>
  <c r="J73" i="37"/>
  <c r="I73" i="37"/>
  <c r="N73" i="37"/>
  <c r="H73" i="37"/>
  <c r="C2" i="37"/>
  <c r="C48" i="37"/>
  <c r="C24" i="37"/>
  <c r="C8" i="37"/>
  <c r="C47" i="37"/>
  <c r="C23" i="37"/>
  <c r="N10" i="37"/>
  <c r="H10" i="37"/>
  <c r="G10" i="37"/>
  <c r="M10" i="37"/>
  <c r="L10" i="37"/>
  <c r="K10" i="37"/>
  <c r="J10" i="37"/>
  <c r="I10" i="37"/>
  <c r="M49" i="37"/>
  <c r="L49" i="37"/>
  <c r="K49" i="37"/>
  <c r="J49" i="37"/>
  <c r="I49" i="37"/>
  <c r="N49" i="37"/>
  <c r="H49" i="37"/>
  <c r="M41" i="37"/>
  <c r="L41" i="37"/>
  <c r="K41" i="37"/>
  <c r="J41" i="37"/>
  <c r="I41" i="37"/>
  <c r="N41" i="37"/>
  <c r="H41" i="37"/>
  <c r="G33" i="37"/>
  <c r="M33" i="37"/>
  <c r="L33" i="37"/>
  <c r="K33" i="37"/>
  <c r="J33" i="37"/>
  <c r="I33" i="37"/>
  <c r="N33" i="37"/>
  <c r="H33" i="37"/>
  <c r="G25" i="37"/>
  <c r="M25" i="37"/>
  <c r="L25" i="37"/>
  <c r="K25" i="37"/>
  <c r="J25" i="37"/>
  <c r="I25" i="37"/>
  <c r="N25" i="37"/>
  <c r="H25" i="37"/>
  <c r="G17" i="37"/>
  <c r="M17" i="37"/>
  <c r="L17" i="37"/>
  <c r="K17" i="37"/>
  <c r="J17" i="37"/>
  <c r="I17" i="37"/>
  <c r="N17" i="37"/>
  <c r="H17" i="37"/>
  <c r="K77" i="37"/>
  <c r="J77" i="37"/>
  <c r="I77" i="37"/>
  <c r="N77" i="37"/>
  <c r="H77" i="37"/>
  <c r="M77" i="37"/>
  <c r="L77" i="37"/>
  <c r="K69" i="37"/>
  <c r="J69" i="37"/>
  <c r="I69" i="37"/>
  <c r="N69" i="37"/>
  <c r="H69" i="37"/>
  <c r="M69" i="37"/>
  <c r="L69" i="37"/>
  <c r="K61" i="37"/>
  <c r="J61" i="37"/>
  <c r="I61" i="37"/>
  <c r="N61" i="37"/>
  <c r="H61" i="37"/>
  <c r="M61" i="37"/>
  <c r="L61" i="37"/>
  <c r="M81" i="37"/>
  <c r="L81" i="37"/>
  <c r="K81" i="37"/>
  <c r="J81" i="37"/>
  <c r="I81" i="37"/>
  <c r="N81" i="37"/>
  <c r="H81" i="37"/>
  <c r="L2" i="37"/>
  <c r="D2" i="37"/>
  <c r="C76" i="37"/>
  <c r="C68" i="37"/>
  <c r="C60" i="37"/>
  <c r="C52" i="37"/>
  <c r="C44" i="37"/>
  <c r="C36" i="37"/>
  <c r="C28" i="37"/>
  <c r="C20" i="37"/>
  <c r="C12" i="37"/>
  <c r="C4" i="37"/>
  <c r="D78" i="37"/>
  <c r="D70" i="37"/>
  <c r="D62" i="37"/>
  <c r="D54" i="37"/>
  <c r="D46" i="37"/>
  <c r="D38" i="37"/>
  <c r="D30" i="37"/>
  <c r="D22" i="37"/>
  <c r="D14" i="37"/>
  <c r="D6" i="37"/>
  <c r="E79" i="37"/>
  <c r="E71" i="37"/>
  <c r="E63" i="37"/>
  <c r="E55" i="37"/>
  <c r="E47" i="37"/>
  <c r="E39" i="37"/>
  <c r="E31" i="37"/>
  <c r="E23" i="37"/>
  <c r="E15" i="37"/>
  <c r="E7" i="37"/>
  <c r="F80" i="37"/>
  <c r="F72" i="37"/>
  <c r="F64" i="37"/>
  <c r="F56" i="37"/>
  <c r="F48" i="37"/>
  <c r="F40" i="37"/>
  <c r="F32" i="37"/>
  <c r="F24" i="37"/>
  <c r="F16" i="37"/>
  <c r="F8" i="37"/>
  <c r="G81" i="37"/>
  <c r="G73" i="37"/>
  <c r="G65" i="37"/>
  <c r="G57" i="37"/>
  <c r="G49" i="37"/>
  <c r="G41" i="37"/>
  <c r="G32" i="37"/>
  <c r="A3" i="32"/>
  <c r="A4" i="32"/>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124" i="32"/>
  <c r="A125" i="32"/>
  <c r="A126" i="32"/>
  <c r="A127" i="32"/>
  <c r="A128" i="32"/>
  <c r="A129" i="32"/>
  <c r="A130" i="32"/>
  <c r="A131" i="32"/>
  <c r="A132" i="32"/>
  <c r="A133" i="32"/>
  <c r="A134" i="32"/>
  <c r="A135" i="32"/>
  <c r="A136" i="32"/>
  <c r="A137" i="32"/>
  <c r="A138" i="32"/>
  <c r="A139" i="32"/>
  <c r="A140" i="32"/>
  <c r="A141" i="32"/>
  <c r="A142" i="32"/>
  <c r="A143" i="32"/>
  <c r="A144" i="32"/>
  <c r="A145" i="32"/>
  <c r="A146" i="32"/>
  <c r="A147" i="32"/>
  <c r="A148" i="32"/>
  <c r="A149" i="32"/>
  <c r="A150" i="32"/>
  <c r="A151" i="32"/>
  <c r="A152" i="32"/>
  <c r="A153" i="32"/>
  <c r="A154" i="32"/>
  <c r="A155" i="32"/>
  <c r="A156" i="32"/>
  <c r="A157" i="32"/>
  <c r="A158" i="32"/>
  <c r="A159" i="32"/>
  <c r="A160" i="32"/>
  <c r="A161" i="32"/>
  <c r="A162" i="32"/>
  <c r="A163" i="32"/>
  <c r="A164" i="32"/>
  <c r="A165" i="32"/>
  <c r="A166" i="32"/>
  <c r="A167" i="32"/>
  <c r="A168" i="32"/>
  <c r="A169" i="32"/>
  <c r="A170" i="32"/>
  <c r="A171" i="32"/>
  <c r="A172" i="32"/>
  <c r="A173" i="32"/>
  <c r="A174" i="32"/>
  <c r="A175" i="32"/>
  <c r="A176" i="32"/>
  <c r="A177" i="32"/>
  <c r="A178" i="32"/>
  <c r="A179" i="32"/>
  <c r="A180" i="32"/>
  <c r="A181" i="32"/>
  <c r="A182" i="32"/>
  <c r="A183" i="32"/>
  <c r="A184" i="32"/>
  <c r="A185" i="32"/>
  <c r="A186" i="32"/>
  <c r="A187" i="32"/>
  <c r="A188" i="32"/>
  <c r="A189" i="32"/>
  <c r="A190" i="32"/>
  <c r="A191" i="32"/>
  <c r="A192" i="32"/>
  <c r="A193" i="32"/>
  <c r="A194" i="32"/>
  <c r="A195" i="32"/>
  <c r="A196" i="32"/>
  <c r="A197" i="32"/>
  <c r="A198" i="32"/>
  <c r="A199" i="32"/>
  <c r="A200" i="32"/>
  <c r="A201" i="32"/>
  <c r="A202" i="32"/>
  <c r="A203" i="32"/>
  <c r="A204" i="32"/>
  <c r="A205" i="32"/>
  <c r="A206" i="32"/>
  <c r="A207" i="32"/>
  <c r="A208" i="32"/>
  <c r="A209" i="32"/>
  <c r="A210" i="32"/>
  <c r="A211" i="32"/>
  <c r="A212" i="32"/>
  <c r="A213" i="32"/>
  <c r="A214" i="32"/>
  <c r="A215" i="32"/>
  <c r="A216" i="32"/>
  <c r="A217" i="32"/>
  <c r="A218" i="32"/>
  <c r="A219" i="32"/>
  <c r="A220" i="32"/>
  <c r="A221" i="32"/>
  <c r="A222" i="32"/>
  <c r="A223" i="32"/>
  <c r="A224" i="32"/>
  <c r="A225" i="32"/>
  <c r="A226" i="32"/>
  <c r="A227" i="32"/>
  <c r="A228" i="32"/>
  <c r="A229" i="32"/>
  <c r="A230" i="32"/>
  <c r="A231" i="32"/>
  <c r="A232" i="32"/>
  <c r="A233" i="32"/>
  <c r="A234" i="32"/>
  <c r="A235" i="32"/>
  <c r="A236" i="32"/>
  <c r="A237" i="32"/>
  <c r="A238" i="32"/>
  <c r="A239" i="32"/>
  <c r="A240" i="32"/>
  <c r="A241" i="32"/>
  <c r="A242" i="32"/>
  <c r="A243" i="32"/>
  <c r="A244" i="32"/>
  <c r="A245" i="32"/>
  <c r="A246" i="32"/>
  <c r="A247" i="32"/>
  <c r="A248" i="32"/>
  <c r="A249" i="32"/>
  <c r="A250" i="32"/>
  <c r="A251" i="32"/>
  <c r="A252" i="32"/>
  <c r="A253" i="32"/>
  <c r="A254" i="32"/>
  <c r="A255" i="32"/>
  <c r="A256" i="32"/>
  <c r="A257" i="32"/>
  <c r="A258" i="32"/>
  <c r="A259" i="32"/>
  <c r="A260" i="32"/>
  <c r="A261" i="32"/>
  <c r="A262" i="32"/>
  <c r="A263" i="32"/>
  <c r="A264" i="32"/>
  <c r="A265" i="32"/>
  <c r="A266" i="32"/>
  <c r="A267" i="32"/>
  <c r="A268" i="32"/>
  <c r="A269" i="32"/>
  <c r="A270" i="32"/>
  <c r="A271" i="32"/>
  <c r="A272" i="32"/>
  <c r="A273" i="32"/>
  <c r="A274" i="32"/>
  <c r="A275" i="32"/>
  <c r="A276" i="32"/>
  <c r="A277" i="32"/>
  <c r="A278" i="32"/>
  <c r="A279" i="32"/>
  <c r="A280" i="32"/>
  <c r="A281" i="32"/>
  <c r="A282" i="32"/>
  <c r="A283" i="32"/>
  <c r="A284" i="32"/>
  <c r="A285" i="32"/>
  <c r="A286" i="32"/>
  <c r="A287" i="32"/>
  <c r="A288" i="32"/>
  <c r="A289" i="32"/>
  <c r="A290" i="32"/>
  <c r="A291" i="32"/>
  <c r="A292" i="32"/>
  <c r="A293" i="32"/>
  <c r="A294" i="32"/>
  <c r="A295" i="32"/>
  <c r="A296" i="32"/>
  <c r="A297" i="32"/>
  <c r="A298" i="32"/>
  <c r="A299" i="32"/>
  <c r="A300" i="32"/>
  <c r="A301" i="32"/>
  <c r="A302" i="32"/>
  <c r="A303" i="32"/>
  <c r="A304" i="32"/>
  <c r="A305" i="32"/>
  <c r="A306" i="32"/>
  <c r="A307" i="32"/>
  <c r="A308" i="32"/>
  <c r="A309" i="32"/>
  <c r="A310" i="32"/>
  <c r="A311" i="32"/>
  <c r="A312" i="32"/>
  <c r="A313" i="32"/>
  <c r="A314" i="32"/>
  <c r="A315" i="32"/>
  <c r="A316" i="32"/>
  <c r="A317" i="32"/>
  <c r="A318" i="32"/>
  <c r="A319" i="32"/>
  <c r="A320" i="32"/>
  <c r="A321" i="32"/>
  <c r="A322" i="32"/>
  <c r="A323" i="32"/>
  <c r="A324" i="32"/>
  <c r="A325" i="32"/>
  <c r="A326" i="32"/>
  <c r="A327" i="32"/>
  <c r="A328" i="32"/>
  <c r="A329" i="32"/>
  <c r="A330" i="32"/>
  <c r="A331" i="32"/>
  <c r="A332" i="32"/>
  <c r="A333" i="32"/>
  <c r="A334" i="32"/>
  <c r="A335" i="32"/>
  <c r="A336" i="32"/>
  <c r="A337" i="32"/>
  <c r="A338" i="32"/>
  <c r="A339" i="32"/>
  <c r="A340" i="32"/>
  <c r="A341" i="32"/>
  <c r="A342" i="32"/>
  <c r="A343" i="32"/>
  <c r="A344" i="32"/>
  <c r="A345" i="32"/>
  <c r="A346" i="32"/>
  <c r="A347" i="32"/>
  <c r="A348" i="32"/>
  <c r="A349" i="32"/>
  <c r="A350" i="32"/>
  <c r="A351" i="32"/>
  <c r="A352" i="32"/>
  <c r="A353" i="32"/>
  <c r="A354" i="32"/>
  <c r="A355" i="32"/>
  <c r="A356" i="32"/>
  <c r="A357" i="32"/>
  <c r="A358" i="32"/>
  <c r="A359" i="32"/>
  <c r="A360" i="32"/>
  <c r="A361" i="32"/>
  <c r="A362" i="32"/>
  <c r="A363" i="32"/>
  <c r="A364" i="32"/>
  <c r="A365" i="32"/>
  <c r="A366" i="32"/>
  <c r="A367" i="32"/>
  <c r="A368" i="32"/>
  <c r="A369" i="32"/>
  <c r="A370" i="32"/>
  <c r="A371" i="32"/>
  <c r="A372" i="32"/>
  <c r="A373" i="32"/>
  <c r="A374" i="32"/>
  <c r="A375" i="32"/>
  <c r="A376" i="32"/>
  <c r="A377" i="32"/>
  <c r="A378" i="32"/>
  <c r="A379" i="32"/>
  <c r="A380" i="32"/>
  <c r="A381" i="32"/>
  <c r="A382" i="32"/>
  <c r="A383" i="32"/>
  <c r="A384" i="32"/>
  <c r="A385" i="32"/>
  <c r="A386" i="32"/>
  <c r="A387" i="32"/>
  <c r="A388" i="32"/>
  <c r="A389" i="32"/>
  <c r="A390" i="32"/>
  <c r="A391" i="32"/>
  <c r="A392" i="32"/>
  <c r="A393" i="32"/>
  <c r="A394" i="32"/>
  <c r="A395" i="32"/>
  <c r="A396" i="32"/>
  <c r="A397" i="32"/>
  <c r="A398" i="32"/>
  <c r="A399" i="32"/>
  <c r="A400" i="32"/>
  <c r="A401" i="32"/>
  <c r="A402" i="32"/>
  <c r="A403" i="32"/>
  <c r="A404" i="32"/>
  <c r="A405" i="32"/>
  <c r="A406" i="32"/>
  <c r="A407" i="32"/>
  <c r="A408" i="32"/>
  <c r="A409" i="32"/>
  <c r="A410" i="32"/>
  <c r="A411" i="32"/>
  <c r="A412" i="32"/>
  <c r="A413" i="32"/>
  <c r="A414" i="32"/>
  <c r="A415" i="32"/>
  <c r="A416" i="32"/>
  <c r="A417" i="32"/>
  <c r="A418" i="32"/>
  <c r="A419" i="32"/>
  <c r="A420" i="32"/>
  <c r="A421" i="32"/>
  <c r="A422" i="32"/>
  <c r="A423" i="32"/>
  <c r="A424" i="32"/>
  <c r="A425" i="32"/>
  <c r="A426" i="32"/>
  <c r="A427" i="32"/>
  <c r="A428" i="32"/>
  <c r="A429" i="32"/>
  <c r="A430" i="32"/>
  <c r="A431" i="32"/>
  <c r="A432" i="32"/>
  <c r="A433" i="32"/>
  <c r="A434" i="32"/>
  <c r="A435" i="32"/>
  <c r="A436" i="32"/>
  <c r="A437" i="32"/>
  <c r="A438" i="32"/>
  <c r="A439" i="32"/>
  <c r="A440" i="32"/>
  <c r="A441" i="32"/>
  <c r="A442" i="32"/>
  <c r="A443" i="32"/>
  <c r="A444" i="32"/>
  <c r="A445" i="32"/>
  <c r="A446" i="32"/>
  <c r="A447" i="32"/>
  <c r="A448" i="32"/>
  <c r="A449" i="32"/>
  <c r="A450" i="32"/>
  <c r="A451" i="32"/>
  <c r="A452" i="32"/>
  <c r="A453" i="32"/>
  <c r="A454" i="32"/>
  <c r="A455" i="32"/>
  <c r="A456" i="32"/>
  <c r="A457" i="32"/>
  <c r="A458" i="32"/>
  <c r="A459" i="32"/>
  <c r="A460" i="32"/>
  <c r="A461" i="32"/>
  <c r="A462" i="32"/>
  <c r="A463" i="32"/>
  <c r="A464" i="32"/>
  <c r="A465" i="32"/>
  <c r="A466" i="32"/>
  <c r="A467" i="32"/>
  <c r="A468" i="32"/>
  <c r="A469" i="32"/>
  <c r="A470" i="32"/>
  <c r="A471" i="32"/>
  <c r="A472" i="32"/>
  <c r="A473" i="32"/>
  <c r="A474" i="32"/>
  <c r="A475" i="32"/>
  <c r="A476" i="32"/>
  <c r="A477" i="32"/>
  <c r="A478" i="32"/>
  <c r="A479" i="32"/>
  <c r="A480" i="32"/>
  <c r="A481" i="32"/>
  <c r="A482" i="32"/>
  <c r="A483" i="32"/>
  <c r="A484" i="32"/>
  <c r="A485" i="32"/>
  <c r="A486" i="32"/>
  <c r="A487" i="32"/>
  <c r="A488" i="32"/>
  <c r="A489" i="32"/>
  <c r="A490" i="32"/>
  <c r="A491" i="32"/>
  <c r="A492" i="32"/>
  <c r="A493" i="32"/>
  <c r="A494" i="32"/>
  <c r="A495" i="32"/>
  <c r="A496" i="32"/>
  <c r="A497" i="32"/>
  <c r="A498" i="32"/>
  <c r="A499" i="32"/>
  <c r="A500" i="32"/>
  <c r="A501" i="32"/>
  <c r="A502" i="32"/>
  <c r="A503" i="32"/>
  <c r="A504" i="32"/>
  <c r="A505" i="32"/>
  <c r="A506" i="32"/>
  <c r="A507" i="32"/>
  <c r="A508" i="32"/>
  <c r="A509" i="32"/>
  <c r="A510" i="32"/>
  <c r="A511" i="32"/>
  <c r="A512" i="32"/>
  <c r="A513" i="32"/>
  <c r="A514" i="32"/>
  <c r="A515" i="32"/>
  <c r="A516" i="32"/>
  <c r="A517" i="32"/>
  <c r="A518" i="32"/>
  <c r="A519" i="32"/>
  <c r="A520" i="32"/>
  <c r="A521" i="32"/>
  <c r="A522" i="32"/>
  <c r="A523" i="32"/>
  <c r="A524" i="32"/>
  <c r="A525" i="32"/>
  <c r="A526" i="32"/>
  <c r="A527" i="32"/>
  <c r="A528" i="32"/>
  <c r="A529" i="32"/>
  <c r="A530" i="32"/>
  <c r="A531" i="32"/>
  <c r="A532" i="32"/>
  <c r="A533" i="32"/>
  <c r="A534" i="32"/>
  <c r="A535" i="32"/>
  <c r="A536" i="32"/>
  <c r="A537" i="32"/>
  <c r="A538" i="32"/>
  <c r="A539" i="32"/>
  <c r="A540" i="32"/>
  <c r="A541" i="32"/>
  <c r="A542" i="32"/>
  <c r="A543" i="32"/>
  <c r="A544" i="32"/>
  <c r="A545" i="32"/>
  <c r="A546" i="32"/>
  <c r="A547" i="32"/>
  <c r="A548" i="32"/>
  <c r="A549" i="32"/>
  <c r="A550" i="32"/>
  <c r="A551" i="32"/>
  <c r="A552" i="32"/>
  <c r="A553" i="32"/>
  <c r="A554" i="32"/>
  <c r="A555" i="32"/>
  <c r="A556" i="32"/>
  <c r="A557" i="32"/>
  <c r="A558" i="32"/>
  <c r="A559" i="32"/>
  <c r="A560" i="32"/>
  <c r="A561" i="32"/>
  <c r="A562" i="32"/>
  <c r="A563" i="32"/>
  <c r="A564" i="32"/>
  <c r="A565" i="32"/>
  <c r="A566" i="32"/>
  <c r="A567" i="32"/>
  <c r="A568" i="32"/>
  <c r="A569" i="32"/>
  <c r="A570" i="32"/>
  <c r="A571" i="32"/>
  <c r="A572" i="32"/>
  <c r="A573" i="32"/>
  <c r="A574" i="32"/>
  <c r="A575" i="32"/>
  <c r="A576" i="32"/>
  <c r="A577" i="32"/>
  <c r="A578" i="32"/>
  <c r="A579" i="32"/>
  <c r="A580" i="32"/>
  <c r="A581" i="32"/>
  <c r="A582" i="32"/>
  <c r="A583" i="32"/>
  <c r="A584" i="32"/>
  <c r="A585" i="32"/>
  <c r="A586" i="32"/>
  <c r="A587" i="32"/>
  <c r="A588" i="32"/>
  <c r="A589" i="32"/>
  <c r="A590" i="32"/>
  <c r="A591" i="32"/>
  <c r="A592" i="32"/>
  <c r="A593" i="32"/>
  <c r="A594" i="32"/>
  <c r="A595" i="32"/>
  <c r="A596" i="32"/>
  <c r="A597" i="32"/>
  <c r="A598" i="32"/>
  <c r="A599" i="32"/>
  <c r="A600" i="32"/>
  <c r="A601" i="32"/>
  <c r="A602" i="32"/>
  <c r="A603" i="32"/>
  <c r="A604" i="32"/>
  <c r="A605" i="32"/>
  <c r="A606" i="32"/>
  <c r="A607" i="32"/>
  <c r="A608" i="32"/>
  <c r="A609" i="32"/>
  <c r="A610" i="32"/>
  <c r="A611" i="32"/>
  <c r="A612" i="32"/>
  <c r="A613" i="32"/>
  <c r="A614" i="32"/>
  <c r="A615" i="32"/>
  <c r="A616" i="32"/>
  <c r="A617" i="32"/>
  <c r="A618" i="32"/>
  <c r="A619" i="32"/>
  <c r="A620" i="32"/>
  <c r="A621" i="32"/>
  <c r="A622" i="32"/>
  <c r="A623" i="32"/>
  <c r="A624" i="32"/>
  <c r="A625" i="32"/>
  <c r="A626" i="32"/>
  <c r="A627" i="32"/>
  <c r="A628" i="32"/>
  <c r="A629" i="32"/>
  <c r="A630" i="32"/>
  <c r="A631" i="32"/>
  <c r="A632" i="32"/>
  <c r="A633" i="32"/>
  <c r="A634" i="32"/>
  <c r="A635" i="32"/>
  <c r="A636" i="32"/>
  <c r="A637" i="32"/>
  <c r="A638" i="32"/>
  <c r="A639" i="32"/>
  <c r="A640" i="32"/>
  <c r="A641" i="32"/>
  <c r="A642" i="32"/>
  <c r="A643" i="32"/>
  <c r="A644" i="32"/>
  <c r="A645" i="32"/>
  <c r="A646" i="32"/>
  <c r="A647" i="32"/>
  <c r="A648" i="32"/>
  <c r="A649" i="32"/>
  <c r="A650" i="32"/>
  <c r="A651" i="32"/>
  <c r="A652" i="32"/>
  <c r="A653" i="32"/>
  <c r="A654" i="32"/>
  <c r="A655" i="32"/>
  <c r="A656" i="32"/>
  <c r="A657" i="32"/>
  <c r="A658" i="32"/>
  <c r="A659" i="32"/>
  <c r="A660" i="32"/>
  <c r="A661" i="32"/>
  <c r="A662" i="32"/>
  <c r="A663" i="32"/>
  <c r="A664" i="32"/>
  <c r="A665" i="32"/>
  <c r="A666" i="32"/>
  <c r="A667" i="32"/>
  <c r="A668" i="32"/>
  <c r="A669" i="32"/>
  <c r="A670" i="32"/>
  <c r="A671" i="32"/>
  <c r="A672" i="32"/>
  <c r="A673" i="32"/>
  <c r="A674" i="32"/>
  <c r="A675" i="32"/>
  <c r="A676" i="32"/>
  <c r="A677" i="32"/>
  <c r="A678" i="32"/>
  <c r="A679" i="32"/>
  <c r="A680" i="32"/>
  <c r="A681" i="32"/>
  <c r="A682" i="32"/>
  <c r="A683" i="32"/>
  <c r="A684" i="32"/>
  <c r="A685" i="32"/>
  <c r="A686" i="32"/>
  <c r="A687" i="32"/>
  <c r="A688" i="32"/>
  <c r="A689" i="32"/>
  <c r="A690" i="32"/>
  <c r="A691" i="32"/>
  <c r="A692" i="32"/>
  <c r="A693" i="32"/>
  <c r="A694" i="32"/>
  <c r="A695" i="32"/>
  <c r="A696" i="32"/>
  <c r="A697" i="32"/>
  <c r="A698" i="32"/>
  <c r="A699" i="32"/>
  <c r="A700" i="32"/>
  <c r="A701" i="32"/>
  <c r="A702" i="32"/>
  <c r="A703" i="32"/>
  <c r="A704" i="32"/>
  <c r="A705" i="32"/>
  <c r="A706" i="32"/>
  <c r="A707" i="32"/>
  <c r="A708" i="32"/>
  <c r="A709" i="32"/>
  <c r="A710" i="32"/>
  <c r="A711" i="32"/>
  <c r="A712" i="32"/>
  <c r="A713" i="32"/>
  <c r="A714" i="32"/>
  <c r="A715" i="32"/>
  <c r="A716" i="32"/>
  <c r="A717" i="32"/>
  <c r="A718" i="32"/>
  <c r="A719" i="32"/>
  <c r="A720" i="32"/>
  <c r="A721" i="32"/>
  <c r="A722" i="32"/>
  <c r="A723" i="32"/>
  <c r="A724" i="32"/>
  <c r="A725" i="32"/>
  <c r="A726" i="32"/>
  <c r="A727" i="32"/>
  <c r="A728" i="32"/>
  <c r="A729" i="32"/>
  <c r="A730" i="32"/>
  <c r="A731" i="32"/>
  <c r="A732" i="32"/>
  <c r="A733" i="32"/>
  <c r="A734" i="32"/>
  <c r="A735" i="32"/>
  <c r="A736" i="32"/>
  <c r="A737" i="32"/>
  <c r="A738" i="32"/>
  <c r="A739" i="32"/>
  <c r="A740" i="32"/>
  <c r="A741" i="32"/>
  <c r="A742" i="32"/>
  <c r="A743" i="32"/>
  <c r="A744" i="32"/>
  <c r="A745" i="32"/>
  <c r="A746" i="32"/>
  <c r="A747" i="32"/>
  <c r="A748" i="32"/>
  <c r="A749" i="32"/>
  <c r="A750" i="32"/>
  <c r="A751" i="32"/>
  <c r="A752" i="32"/>
  <c r="A753" i="32"/>
  <c r="A754" i="32"/>
  <c r="A755" i="32"/>
  <c r="A756" i="32"/>
  <c r="A757" i="32"/>
  <c r="A758" i="32"/>
  <c r="A759" i="32"/>
  <c r="A760" i="32"/>
  <c r="A761" i="32"/>
  <c r="A762" i="32"/>
  <c r="A763" i="32"/>
  <c r="A764" i="32"/>
  <c r="A765" i="32"/>
  <c r="A766" i="32"/>
  <c r="A767" i="32"/>
  <c r="A768" i="32"/>
  <c r="A769" i="32"/>
  <c r="A2" i="32"/>
  <c r="C2" i="32" s="1"/>
  <c r="C42" i="16" l="1"/>
  <c r="G42" i="16" s="1"/>
  <c r="O10" i="25"/>
  <c r="O11" i="25"/>
  <c r="O12" i="25"/>
  <c r="O13" i="25"/>
  <c r="O14" i="25"/>
  <c r="O15" i="25"/>
  <c r="O16" i="25"/>
  <c r="O17" i="25"/>
  <c r="O18" i="25"/>
  <c r="O19" i="25"/>
  <c r="O20" i="25"/>
  <c r="O21" i="25"/>
  <c r="O22" i="25"/>
  <c r="O23" i="25"/>
  <c r="O24" i="25"/>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76" i="25"/>
  <c r="O77" i="25"/>
  <c r="O78" i="25"/>
  <c r="O79" i="25"/>
  <c r="O80" i="25"/>
  <c r="O81" i="25"/>
  <c r="O82" i="25"/>
  <c r="O83" i="25"/>
  <c r="O84" i="25"/>
  <c r="O85" i="25"/>
  <c r="O86" i="25"/>
  <c r="O87" i="25"/>
  <c r="O88" i="25"/>
  <c r="O89" i="25"/>
  <c r="O90" i="25"/>
  <c r="O91" i="25"/>
  <c r="O92" i="25"/>
  <c r="O93" i="25"/>
  <c r="O94" i="25"/>
  <c r="O95" i="25"/>
  <c r="O96" i="25"/>
  <c r="O97" i="25"/>
  <c r="O98" i="25"/>
  <c r="O99" i="25"/>
  <c r="O100" i="25"/>
  <c r="O101" i="25"/>
  <c r="O102" i="25"/>
  <c r="O103" i="25"/>
  <c r="O104" i="25"/>
  <c r="O105" i="25"/>
  <c r="O106" i="25"/>
  <c r="O107" i="25"/>
  <c r="O108" i="25"/>
  <c r="O109" i="25"/>
  <c r="O110" i="25"/>
  <c r="O111" i="25"/>
  <c r="O112" i="25"/>
  <c r="O113" i="25"/>
  <c r="O114" i="25"/>
  <c r="O115" i="25"/>
  <c r="O116" i="25"/>
  <c r="O117" i="25"/>
  <c r="O118" i="25"/>
  <c r="O119" i="25"/>
  <c r="O120" i="25"/>
  <c r="O121" i="25"/>
  <c r="O122" i="25"/>
  <c r="O123" i="25"/>
  <c r="O124" i="25"/>
  <c r="O125" i="25"/>
  <c r="O126" i="25"/>
  <c r="O127" i="25"/>
  <c r="O128" i="25"/>
  <c r="O129" i="25"/>
  <c r="O130" i="25"/>
  <c r="O131" i="25"/>
  <c r="O132" i="25"/>
  <c r="O133" i="25"/>
  <c r="O134" i="25"/>
  <c r="O135" i="25"/>
  <c r="O136" i="25"/>
  <c r="O137" i="25"/>
  <c r="O138" i="25"/>
  <c r="O139" i="25"/>
  <c r="O140" i="25"/>
  <c r="O141" i="25"/>
  <c r="O142" i="25"/>
  <c r="O143" i="25"/>
  <c r="O144" i="25"/>
  <c r="O145" i="25"/>
  <c r="O146" i="25"/>
  <c r="O147" i="25"/>
  <c r="O148" i="25"/>
  <c r="O149" i="25"/>
  <c r="O150" i="25"/>
  <c r="O151" i="25"/>
  <c r="O152" i="25"/>
  <c r="O153" i="25"/>
  <c r="O154" i="25"/>
  <c r="O155" i="25"/>
  <c r="O156" i="25"/>
  <c r="O157" i="25"/>
  <c r="O158" i="25"/>
  <c r="O159" i="25"/>
  <c r="O160" i="25"/>
  <c r="O161" i="25"/>
  <c r="O162" i="25"/>
  <c r="O163" i="25"/>
  <c r="O164" i="25"/>
  <c r="O165" i="25"/>
  <c r="O166" i="25"/>
  <c r="O167" i="25"/>
  <c r="O168" i="25"/>
  <c r="O169" i="25"/>
  <c r="O170" i="25"/>
  <c r="O171" i="25"/>
  <c r="O172" i="25"/>
  <c r="O173" i="25"/>
  <c r="O174" i="25"/>
  <c r="O175" i="25"/>
  <c r="O176" i="25"/>
  <c r="O177" i="25"/>
  <c r="O178" i="25"/>
  <c r="O179" i="25"/>
  <c r="O180" i="25"/>
  <c r="O181" i="25"/>
  <c r="O182" i="25"/>
  <c r="O183" i="25"/>
  <c r="O184" i="25"/>
  <c r="O185" i="25"/>
  <c r="O186" i="25"/>
  <c r="O187" i="25"/>
  <c r="O188" i="25"/>
  <c r="O189" i="25"/>
  <c r="O190" i="25"/>
  <c r="O191" i="25"/>
  <c r="O192" i="25"/>
  <c r="O193" i="25"/>
  <c r="O194" i="25"/>
  <c r="O195" i="25"/>
  <c r="O196" i="25"/>
  <c r="O197" i="25"/>
  <c r="O198" i="25"/>
  <c r="O199" i="25"/>
  <c r="O200" i="25"/>
  <c r="O201" i="25"/>
  <c r="O202" i="25"/>
  <c r="O203" i="25"/>
  <c r="O204" i="25"/>
  <c r="O205" i="25"/>
  <c r="O206" i="25"/>
  <c r="O207" i="25"/>
  <c r="O208" i="25"/>
  <c r="O209" i="25"/>
  <c r="O210" i="25"/>
  <c r="O211" i="25"/>
  <c r="O212" i="25"/>
  <c r="O213" i="25"/>
  <c r="O214" i="25"/>
  <c r="O215" i="25"/>
  <c r="O216" i="25"/>
  <c r="O217" i="25"/>
  <c r="O218" i="25"/>
  <c r="O219" i="25"/>
  <c r="O220" i="25"/>
  <c r="O221" i="25"/>
  <c r="O222" i="25"/>
  <c r="O223" i="25"/>
  <c r="O224" i="25"/>
  <c r="O225" i="25"/>
  <c r="O226" i="25"/>
  <c r="O227" i="25"/>
  <c r="O228" i="25"/>
  <c r="O229" i="25"/>
  <c r="O230" i="25"/>
  <c r="O231" i="25"/>
  <c r="O232" i="25"/>
  <c r="O233" i="25"/>
  <c r="O234" i="25"/>
  <c r="O235" i="25"/>
  <c r="O236" i="25"/>
  <c r="O237" i="25"/>
  <c r="O238" i="25"/>
  <c r="O9" i="25"/>
  <c r="F1" i="33"/>
  <c r="C221" i="32"/>
  <c r="D221" i="32"/>
  <c r="E221" i="32"/>
  <c r="F221" i="32"/>
  <c r="G221" i="32"/>
  <c r="H221" i="32"/>
  <c r="I221" i="32"/>
  <c r="J221" i="32"/>
  <c r="K221" i="32"/>
  <c r="L221" i="32"/>
  <c r="M221" i="32"/>
  <c r="N221" i="32"/>
  <c r="O221" i="32"/>
  <c r="C222" i="32"/>
  <c r="D222" i="32"/>
  <c r="E222" i="32"/>
  <c r="F222" i="32"/>
  <c r="G222" i="32"/>
  <c r="H222" i="32"/>
  <c r="I222" i="32"/>
  <c r="J222" i="32"/>
  <c r="K222" i="32"/>
  <c r="L222" i="32"/>
  <c r="M222" i="32"/>
  <c r="N222" i="32"/>
  <c r="O222" i="32"/>
  <c r="C223" i="32"/>
  <c r="D223" i="32"/>
  <c r="E223" i="32"/>
  <c r="F223" i="32"/>
  <c r="G223" i="32"/>
  <c r="H223" i="32"/>
  <c r="I223" i="32"/>
  <c r="J223" i="32"/>
  <c r="K223" i="32"/>
  <c r="L223" i="32"/>
  <c r="M223" i="32"/>
  <c r="N223" i="32"/>
  <c r="O223" i="32"/>
  <c r="C224" i="32"/>
  <c r="D224" i="32"/>
  <c r="E224" i="32"/>
  <c r="F224" i="32"/>
  <c r="G224" i="32"/>
  <c r="H224" i="32"/>
  <c r="I224" i="32"/>
  <c r="J224" i="32"/>
  <c r="K224" i="32"/>
  <c r="L224" i="32"/>
  <c r="M224" i="32"/>
  <c r="N224" i="32"/>
  <c r="O224" i="32"/>
  <c r="C225" i="32"/>
  <c r="D225" i="32"/>
  <c r="E225" i="32"/>
  <c r="F225" i="32"/>
  <c r="G225" i="32"/>
  <c r="H225" i="32"/>
  <c r="I225" i="32"/>
  <c r="J225" i="32"/>
  <c r="K225" i="32"/>
  <c r="L225" i="32"/>
  <c r="M225" i="32"/>
  <c r="N225" i="32"/>
  <c r="O225" i="32"/>
  <c r="C226" i="32"/>
  <c r="D226" i="32"/>
  <c r="E226" i="32"/>
  <c r="F226" i="32"/>
  <c r="G226" i="32"/>
  <c r="H226" i="32"/>
  <c r="I226" i="32"/>
  <c r="J226" i="32"/>
  <c r="K226" i="32"/>
  <c r="L226" i="32"/>
  <c r="M226" i="32"/>
  <c r="N226" i="32"/>
  <c r="O226" i="32"/>
  <c r="C227" i="32"/>
  <c r="D227" i="32"/>
  <c r="E227" i="32"/>
  <c r="F227" i="32"/>
  <c r="G227" i="32"/>
  <c r="H227" i="32"/>
  <c r="I227" i="32"/>
  <c r="J227" i="32"/>
  <c r="K227" i="32"/>
  <c r="L227" i="32"/>
  <c r="M227" i="32"/>
  <c r="N227" i="32"/>
  <c r="O227" i="32"/>
  <c r="C228" i="32"/>
  <c r="D228" i="32"/>
  <c r="E228" i="32"/>
  <c r="F228" i="32"/>
  <c r="G228" i="32"/>
  <c r="H228" i="32"/>
  <c r="I228" i="32"/>
  <c r="J228" i="32"/>
  <c r="K228" i="32"/>
  <c r="L228" i="32"/>
  <c r="M228" i="32"/>
  <c r="N228" i="32"/>
  <c r="O228" i="32"/>
  <c r="C229" i="32"/>
  <c r="D229" i="32"/>
  <c r="E229" i="32"/>
  <c r="F229" i="32"/>
  <c r="G229" i="32"/>
  <c r="H229" i="32"/>
  <c r="I229" i="32"/>
  <c r="J229" i="32"/>
  <c r="K229" i="32"/>
  <c r="L229" i="32"/>
  <c r="M229" i="32"/>
  <c r="N229" i="32"/>
  <c r="O229" i="32"/>
  <c r="C230" i="32"/>
  <c r="D230" i="32"/>
  <c r="E230" i="32"/>
  <c r="F230" i="32"/>
  <c r="G230" i="32"/>
  <c r="H230" i="32"/>
  <c r="I230" i="32"/>
  <c r="J230" i="32"/>
  <c r="K230" i="32"/>
  <c r="L230" i="32"/>
  <c r="M230" i="32"/>
  <c r="N230" i="32"/>
  <c r="O230" i="32"/>
  <c r="C231" i="32"/>
  <c r="D231" i="32"/>
  <c r="E231" i="32"/>
  <c r="F231" i="32"/>
  <c r="G231" i="32"/>
  <c r="H231" i="32"/>
  <c r="I231" i="32"/>
  <c r="J231" i="32"/>
  <c r="K231" i="32"/>
  <c r="L231" i="32"/>
  <c r="M231" i="32"/>
  <c r="N231" i="32"/>
  <c r="O231" i="32"/>
  <c r="C232" i="32"/>
  <c r="D232" i="32"/>
  <c r="E232" i="32"/>
  <c r="F232" i="32"/>
  <c r="G232" i="32"/>
  <c r="H232" i="32"/>
  <c r="I232" i="32"/>
  <c r="J232" i="32"/>
  <c r="K232" i="32"/>
  <c r="L232" i="32"/>
  <c r="M232" i="32"/>
  <c r="N232" i="32"/>
  <c r="O232" i="32"/>
  <c r="C233" i="32"/>
  <c r="D233" i="32"/>
  <c r="E233" i="32"/>
  <c r="F233" i="32"/>
  <c r="G233" i="32"/>
  <c r="H233" i="32"/>
  <c r="I233" i="32"/>
  <c r="J233" i="32"/>
  <c r="K233" i="32"/>
  <c r="L233" i="32"/>
  <c r="M233" i="32"/>
  <c r="N233" i="32"/>
  <c r="O233" i="32"/>
  <c r="C234" i="32"/>
  <c r="D234" i="32"/>
  <c r="E234" i="32"/>
  <c r="F234" i="32"/>
  <c r="G234" i="32"/>
  <c r="H234" i="32"/>
  <c r="I234" i="32"/>
  <c r="J234" i="32"/>
  <c r="K234" i="32"/>
  <c r="L234" i="32"/>
  <c r="M234" i="32"/>
  <c r="N234" i="32"/>
  <c r="O234" i="32"/>
  <c r="C235" i="32"/>
  <c r="D235" i="32"/>
  <c r="E235" i="32"/>
  <c r="F235" i="32"/>
  <c r="G235" i="32"/>
  <c r="H235" i="32"/>
  <c r="I235" i="32"/>
  <c r="J235" i="32"/>
  <c r="K235" i="32"/>
  <c r="L235" i="32"/>
  <c r="M235" i="32"/>
  <c r="N235" i="32"/>
  <c r="O235" i="32"/>
  <c r="C236" i="32"/>
  <c r="D236" i="32"/>
  <c r="E236" i="32"/>
  <c r="F236" i="32"/>
  <c r="G236" i="32"/>
  <c r="H236" i="32"/>
  <c r="I236" i="32"/>
  <c r="J236" i="32"/>
  <c r="K236" i="32"/>
  <c r="L236" i="32"/>
  <c r="M236" i="32"/>
  <c r="N236" i="32"/>
  <c r="O236" i="32"/>
  <c r="C237" i="32"/>
  <c r="D237" i="32"/>
  <c r="E237" i="32"/>
  <c r="F237" i="32"/>
  <c r="G237" i="32"/>
  <c r="H237" i="32"/>
  <c r="I237" i="32"/>
  <c r="J237" i="32"/>
  <c r="K237" i="32"/>
  <c r="L237" i="32"/>
  <c r="M237" i="32"/>
  <c r="N237" i="32"/>
  <c r="O237" i="32"/>
  <c r="C238" i="32"/>
  <c r="D238" i="32"/>
  <c r="E238" i="32"/>
  <c r="F238" i="32"/>
  <c r="G238" i="32"/>
  <c r="H238" i="32"/>
  <c r="I238" i="32"/>
  <c r="J238" i="32"/>
  <c r="K238" i="32"/>
  <c r="L238" i="32"/>
  <c r="M238" i="32"/>
  <c r="N238" i="32"/>
  <c r="O238" i="32"/>
  <c r="C239" i="32"/>
  <c r="D239" i="32"/>
  <c r="E239" i="32"/>
  <c r="F239" i="32"/>
  <c r="G239" i="32"/>
  <c r="H239" i="32"/>
  <c r="I239" i="32"/>
  <c r="J239" i="32"/>
  <c r="K239" i="32"/>
  <c r="L239" i="32"/>
  <c r="M239" i="32"/>
  <c r="N239" i="32"/>
  <c r="O239" i="32"/>
  <c r="C240" i="32"/>
  <c r="D240" i="32"/>
  <c r="E240" i="32"/>
  <c r="F240" i="32"/>
  <c r="G240" i="32"/>
  <c r="H240" i="32"/>
  <c r="I240" i="32"/>
  <c r="J240" i="32"/>
  <c r="K240" i="32"/>
  <c r="L240" i="32"/>
  <c r="M240" i="32"/>
  <c r="N240" i="32"/>
  <c r="O240" i="32"/>
  <c r="C241" i="32"/>
  <c r="D241" i="32"/>
  <c r="E241" i="32"/>
  <c r="F241" i="32"/>
  <c r="G241" i="32"/>
  <c r="H241" i="32"/>
  <c r="I241" i="32"/>
  <c r="J241" i="32"/>
  <c r="K241" i="32"/>
  <c r="L241" i="32"/>
  <c r="M241" i="32"/>
  <c r="N241" i="32"/>
  <c r="O241" i="32"/>
  <c r="C242" i="32"/>
  <c r="D242" i="32"/>
  <c r="E242" i="32"/>
  <c r="F242" i="32"/>
  <c r="G242" i="32"/>
  <c r="H242" i="32"/>
  <c r="I242" i="32"/>
  <c r="J242" i="32"/>
  <c r="K242" i="32"/>
  <c r="L242" i="32"/>
  <c r="M242" i="32"/>
  <c r="N242" i="32"/>
  <c r="O242" i="32"/>
  <c r="C243" i="32"/>
  <c r="D243" i="32"/>
  <c r="E243" i="32"/>
  <c r="F243" i="32"/>
  <c r="G243" i="32"/>
  <c r="H243" i="32"/>
  <c r="I243" i="32"/>
  <c r="J243" i="32"/>
  <c r="K243" i="32"/>
  <c r="L243" i="32"/>
  <c r="M243" i="32"/>
  <c r="N243" i="32"/>
  <c r="O243" i="32"/>
  <c r="C244" i="32"/>
  <c r="D244" i="32"/>
  <c r="E244" i="32"/>
  <c r="F244" i="32"/>
  <c r="G244" i="32"/>
  <c r="H244" i="32"/>
  <c r="I244" i="32"/>
  <c r="J244" i="32"/>
  <c r="K244" i="32"/>
  <c r="L244" i="32"/>
  <c r="M244" i="32"/>
  <c r="N244" i="32"/>
  <c r="O244" i="32"/>
  <c r="C245" i="32"/>
  <c r="D245" i="32"/>
  <c r="E245" i="32"/>
  <c r="F245" i="32"/>
  <c r="G245" i="32"/>
  <c r="H245" i="32"/>
  <c r="I245" i="32"/>
  <c r="J245" i="32"/>
  <c r="K245" i="32"/>
  <c r="L245" i="32"/>
  <c r="M245" i="32"/>
  <c r="N245" i="32"/>
  <c r="O245" i="32"/>
  <c r="C246" i="32"/>
  <c r="D246" i="32"/>
  <c r="E246" i="32"/>
  <c r="F246" i="32"/>
  <c r="G246" i="32"/>
  <c r="H246" i="32"/>
  <c r="I246" i="32"/>
  <c r="J246" i="32"/>
  <c r="K246" i="32"/>
  <c r="L246" i="32"/>
  <c r="M246" i="32"/>
  <c r="N246" i="32"/>
  <c r="O246" i="32"/>
  <c r="C247" i="32"/>
  <c r="D247" i="32"/>
  <c r="E247" i="32"/>
  <c r="F247" i="32"/>
  <c r="G247" i="32"/>
  <c r="H247" i="32"/>
  <c r="I247" i="32"/>
  <c r="J247" i="32"/>
  <c r="K247" i="32"/>
  <c r="L247" i="32"/>
  <c r="M247" i="32"/>
  <c r="N247" i="32"/>
  <c r="O247" i="32"/>
  <c r="C248" i="32"/>
  <c r="D248" i="32"/>
  <c r="E248" i="32"/>
  <c r="F248" i="32"/>
  <c r="G248" i="32"/>
  <c r="H248" i="32"/>
  <c r="I248" i="32"/>
  <c r="J248" i="32"/>
  <c r="K248" i="32"/>
  <c r="L248" i="32"/>
  <c r="M248" i="32"/>
  <c r="N248" i="32"/>
  <c r="O248" i="32"/>
  <c r="C249" i="32"/>
  <c r="D249" i="32"/>
  <c r="E249" i="32"/>
  <c r="F249" i="32"/>
  <c r="G249" i="32"/>
  <c r="H249" i="32"/>
  <c r="I249" i="32"/>
  <c r="J249" i="32"/>
  <c r="K249" i="32"/>
  <c r="L249" i="32"/>
  <c r="M249" i="32"/>
  <c r="N249" i="32"/>
  <c r="O249" i="32"/>
  <c r="C250" i="32"/>
  <c r="D250" i="32"/>
  <c r="E250" i="32"/>
  <c r="F250" i="32"/>
  <c r="G250" i="32"/>
  <c r="H250" i="32"/>
  <c r="I250" i="32"/>
  <c r="J250" i="32"/>
  <c r="K250" i="32"/>
  <c r="L250" i="32"/>
  <c r="M250" i="32"/>
  <c r="N250" i="32"/>
  <c r="O250" i="32"/>
  <c r="C251" i="32"/>
  <c r="D251" i="32"/>
  <c r="E251" i="32"/>
  <c r="F251" i="32"/>
  <c r="G251" i="32"/>
  <c r="H251" i="32"/>
  <c r="I251" i="32"/>
  <c r="J251" i="32"/>
  <c r="K251" i="32"/>
  <c r="L251" i="32"/>
  <c r="M251" i="32"/>
  <c r="N251" i="32"/>
  <c r="O251" i="32"/>
  <c r="C252" i="32"/>
  <c r="D252" i="32"/>
  <c r="E252" i="32"/>
  <c r="F252" i="32"/>
  <c r="G252" i="32"/>
  <c r="H252" i="32"/>
  <c r="I252" i="32"/>
  <c r="J252" i="32"/>
  <c r="K252" i="32"/>
  <c r="L252" i="32"/>
  <c r="M252" i="32"/>
  <c r="N252" i="32"/>
  <c r="O252" i="32"/>
  <c r="C253" i="32"/>
  <c r="D253" i="32"/>
  <c r="E253" i="32"/>
  <c r="F253" i="32"/>
  <c r="G253" i="32"/>
  <c r="H253" i="32"/>
  <c r="I253" i="32"/>
  <c r="J253" i="32"/>
  <c r="K253" i="32"/>
  <c r="L253" i="32"/>
  <c r="M253" i="32"/>
  <c r="N253" i="32"/>
  <c r="O253" i="32"/>
  <c r="C254" i="32"/>
  <c r="D254" i="32"/>
  <c r="E254" i="32"/>
  <c r="F254" i="32"/>
  <c r="G254" i="32"/>
  <c r="H254" i="32"/>
  <c r="I254" i="32"/>
  <c r="J254" i="32"/>
  <c r="K254" i="32"/>
  <c r="L254" i="32"/>
  <c r="M254" i="32"/>
  <c r="N254" i="32"/>
  <c r="O254" i="32"/>
  <c r="C255" i="32"/>
  <c r="D255" i="32"/>
  <c r="E255" i="32"/>
  <c r="F255" i="32"/>
  <c r="G255" i="32"/>
  <c r="H255" i="32"/>
  <c r="I255" i="32"/>
  <c r="J255" i="32"/>
  <c r="K255" i="32"/>
  <c r="L255" i="32"/>
  <c r="M255" i="32"/>
  <c r="N255" i="32"/>
  <c r="O255" i="32"/>
  <c r="C256" i="32"/>
  <c r="D256" i="32"/>
  <c r="E256" i="32"/>
  <c r="F256" i="32"/>
  <c r="G256" i="32"/>
  <c r="H256" i="32"/>
  <c r="I256" i="32"/>
  <c r="J256" i="32"/>
  <c r="K256" i="32"/>
  <c r="L256" i="32"/>
  <c r="M256" i="32"/>
  <c r="N256" i="32"/>
  <c r="O256" i="32"/>
  <c r="C257" i="32"/>
  <c r="D257" i="32"/>
  <c r="E257" i="32"/>
  <c r="F257" i="32"/>
  <c r="G257" i="32"/>
  <c r="H257" i="32"/>
  <c r="I257" i="32"/>
  <c r="J257" i="32"/>
  <c r="K257" i="32"/>
  <c r="L257" i="32"/>
  <c r="M257" i="32"/>
  <c r="N257" i="32"/>
  <c r="O257" i="32"/>
  <c r="C258" i="32"/>
  <c r="D258" i="32"/>
  <c r="E258" i="32"/>
  <c r="F258" i="32"/>
  <c r="G258" i="32"/>
  <c r="H258" i="32"/>
  <c r="I258" i="32"/>
  <c r="J258" i="32"/>
  <c r="K258" i="32"/>
  <c r="L258" i="32"/>
  <c r="M258" i="32"/>
  <c r="N258" i="32"/>
  <c r="O258" i="32"/>
  <c r="C259" i="32"/>
  <c r="D259" i="32"/>
  <c r="E259" i="32"/>
  <c r="F259" i="32"/>
  <c r="G259" i="32"/>
  <c r="H259" i="32"/>
  <c r="I259" i="32"/>
  <c r="J259" i="32"/>
  <c r="K259" i="32"/>
  <c r="L259" i="32"/>
  <c r="M259" i="32"/>
  <c r="N259" i="32"/>
  <c r="O259" i="32"/>
  <c r="C260" i="32"/>
  <c r="D260" i="32"/>
  <c r="E260" i="32"/>
  <c r="F260" i="32"/>
  <c r="G260" i="32"/>
  <c r="H260" i="32"/>
  <c r="I260" i="32"/>
  <c r="J260" i="32"/>
  <c r="K260" i="32"/>
  <c r="L260" i="32"/>
  <c r="M260" i="32"/>
  <c r="N260" i="32"/>
  <c r="O260" i="32"/>
  <c r="C261" i="32"/>
  <c r="D261" i="32"/>
  <c r="E261" i="32"/>
  <c r="F261" i="32"/>
  <c r="G261" i="32"/>
  <c r="H261" i="32"/>
  <c r="I261" i="32"/>
  <c r="J261" i="32"/>
  <c r="K261" i="32"/>
  <c r="L261" i="32"/>
  <c r="M261" i="32"/>
  <c r="N261" i="32"/>
  <c r="O261" i="32"/>
  <c r="C262" i="32"/>
  <c r="D262" i="32"/>
  <c r="E262" i="32"/>
  <c r="F262" i="32"/>
  <c r="G262" i="32"/>
  <c r="H262" i="32"/>
  <c r="I262" i="32"/>
  <c r="J262" i="32"/>
  <c r="K262" i="32"/>
  <c r="L262" i="32"/>
  <c r="M262" i="32"/>
  <c r="N262" i="32"/>
  <c r="O262" i="32"/>
  <c r="C263" i="32"/>
  <c r="D263" i="32"/>
  <c r="E263" i="32"/>
  <c r="F263" i="32"/>
  <c r="G263" i="32"/>
  <c r="H263" i="32"/>
  <c r="I263" i="32"/>
  <c r="J263" i="32"/>
  <c r="K263" i="32"/>
  <c r="L263" i="32"/>
  <c r="M263" i="32"/>
  <c r="N263" i="32"/>
  <c r="O263" i="32"/>
  <c r="C264" i="32"/>
  <c r="D264" i="32"/>
  <c r="E264" i="32"/>
  <c r="F264" i="32"/>
  <c r="G264" i="32"/>
  <c r="H264" i="32"/>
  <c r="I264" i="32"/>
  <c r="J264" i="32"/>
  <c r="K264" i="32"/>
  <c r="L264" i="32"/>
  <c r="M264" i="32"/>
  <c r="N264" i="32"/>
  <c r="O264" i="32"/>
  <c r="C265" i="32"/>
  <c r="D265" i="32"/>
  <c r="E265" i="32"/>
  <c r="F265" i="32"/>
  <c r="G265" i="32"/>
  <c r="H265" i="32"/>
  <c r="I265" i="32"/>
  <c r="J265" i="32"/>
  <c r="K265" i="32"/>
  <c r="L265" i="32"/>
  <c r="M265" i="32"/>
  <c r="N265" i="32"/>
  <c r="O265" i="32"/>
  <c r="C266" i="32"/>
  <c r="D266" i="32"/>
  <c r="E266" i="32"/>
  <c r="F266" i="32"/>
  <c r="G266" i="32"/>
  <c r="H266" i="32"/>
  <c r="I266" i="32"/>
  <c r="J266" i="32"/>
  <c r="K266" i="32"/>
  <c r="L266" i="32"/>
  <c r="M266" i="32"/>
  <c r="N266" i="32"/>
  <c r="O266" i="32"/>
  <c r="C267" i="32"/>
  <c r="D267" i="32"/>
  <c r="E267" i="32"/>
  <c r="F267" i="32"/>
  <c r="G267" i="32"/>
  <c r="H267" i="32"/>
  <c r="I267" i="32"/>
  <c r="J267" i="32"/>
  <c r="K267" i="32"/>
  <c r="L267" i="32"/>
  <c r="M267" i="32"/>
  <c r="N267" i="32"/>
  <c r="O267" i="32"/>
  <c r="C268" i="32"/>
  <c r="D268" i="32"/>
  <c r="E268" i="32"/>
  <c r="F268" i="32"/>
  <c r="G268" i="32"/>
  <c r="H268" i="32"/>
  <c r="I268" i="32"/>
  <c r="J268" i="32"/>
  <c r="K268" i="32"/>
  <c r="L268" i="32"/>
  <c r="M268" i="32"/>
  <c r="N268" i="32"/>
  <c r="O268" i="32"/>
  <c r="C269" i="32"/>
  <c r="D269" i="32"/>
  <c r="E269" i="32"/>
  <c r="F269" i="32"/>
  <c r="G269" i="32"/>
  <c r="H269" i="32"/>
  <c r="I269" i="32"/>
  <c r="J269" i="32"/>
  <c r="K269" i="32"/>
  <c r="L269" i="32"/>
  <c r="M269" i="32"/>
  <c r="N269" i="32"/>
  <c r="O269" i="32"/>
  <c r="C270" i="32"/>
  <c r="D270" i="32"/>
  <c r="E270" i="32"/>
  <c r="F270" i="32"/>
  <c r="G270" i="32"/>
  <c r="H270" i="32"/>
  <c r="I270" i="32"/>
  <c r="J270" i="32"/>
  <c r="K270" i="32"/>
  <c r="L270" i="32"/>
  <c r="M270" i="32"/>
  <c r="N270" i="32"/>
  <c r="O270" i="32"/>
  <c r="C271" i="32"/>
  <c r="D271" i="32"/>
  <c r="E271" i="32"/>
  <c r="F271" i="32"/>
  <c r="G271" i="32"/>
  <c r="H271" i="32"/>
  <c r="I271" i="32"/>
  <c r="J271" i="32"/>
  <c r="K271" i="32"/>
  <c r="L271" i="32"/>
  <c r="M271" i="32"/>
  <c r="N271" i="32"/>
  <c r="O271" i="32"/>
  <c r="C272" i="32"/>
  <c r="D272" i="32"/>
  <c r="E272" i="32"/>
  <c r="F272" i="32"/>
  <c r="G272" i="32"/>
  <c r="H272" i="32"/>
  <c r="I272" i="32"/>
  <c r="J272" i="32"/>
  <c r="K272" i="32"/>
  <c r="L272" i="32"/>
  <c r="M272" i="32"/>
  <c r="N272" i="32"/>
  <c r="O272" i="32"/>
  <c r="C273" i="32"/>
  <c r="D273" i="32"/>
  <c r="E273" i="32"/>
  <c r="F273" i="32"/>
  <c r="G273" i="32"/>
  <c r="H273" i="32"/>
  <c r="I273" i="32"/>
  <c r="J273" i="32"/>
  <c r="K273" i="32"/>
  <c r="L273" i="32"/>
  <c r="M273" i="32"/>
  <c r="N273" i="32"/>
  <c r="O273" i="32"/>
  <c r="C274" i="32"/>
  <c r="D274" i="32"/>
  <c r="E274" i="32"/>
  <c r="F274" i="32"/>
  <c r="G274" i="32"/>
  <c r="H274" i="32"/>
  <c r="I274" i="32"/>
  <c r="J274" i="32"/>
  <c r="K274" i="32"/>
  <c r="L274" i="32"/>
  <c r="M274" i="32"/>
  <c r="N274" i="32"/>
  <c r="O274" i="32"/>
  <c r="C275" i="32"/>
  <c r="D275" i="32"/>
  <c r="E275" i="32"/>
  <c r="F275" i="32"/>
  <c r="G275" i="32"/>
  <c r="H275" i="32"/>
  <c r="I275" i="32"/>
  <c r="J275" i="32"/>
  <c r="K275" i="32"/>
  <c r="L275" i="32"/>
  <c r="M275" i="32"/>
  <c r="N275" i="32"/>
  <c r="O275" i="32"/>
  <c r="C276" i="32"/>
  <c r="D276" i="32"/>
  <c r="E276" i="32"/>
  <c r="F276" i="32"/>
  <c r="G276" i="32"/>
  <c r="H276" i="32"/>
  <c r="I276" i="32"/>
  <c r="J276" i="32"/>
  <c r="K276" i="32"/>
  <c r="L276" i="32"/>
  <c r="M276" i="32"/>
  <c r="N276" i="32"/>
  <c r="O276" i="32"/>
  <c r="C277" i="32"/>
  <c r="D277" i="32"/>
  <c r="E277" i="32"/>
  <c r="F277" i="32"/>
  <c r="G277" i="32"/>
  <c r="H277" i="32"/>
  <c r="I277" i="32"/>
  <c r="J277" i="32"/>
  <c r="K277" i="32"/>
  <c r="L277" i="32"/>
  <c r="M277" i="32"/>
  <c r="N277" i="32"/>
  <c r="O277" i="32"/>
  <c r="C278" i="32"/>
  <c r="D278" i="32"/>
  <c r="E278" i="32"/>
  <c r="F278" i="32"/>
  <c r="G278" i="32"/>
  <c r="H278" i="32"/>
  <c r="I278" i="32"/>
  <c r="J278" i="32"/>
  <c r="K278" i="32"/>
  <c r="L278" i="32"/>
  <c r="M278" i="32"/>
  <c r="N278" i="32"/>
  <c r="O278" i="32"/>
  <c r="C279" i="32"/>
  <c r="D279" i="32"/>
  <c r="E279" i="32"/>
  <c r="F279" i="32"/>
  <c r="G279" i="32"/>
  <c r="H279" i="32"/>
  <c r="I279" i="32"/>
  <c r="J279" i="32"/>
  <c r="K279" i="32"/>
  <c r="L279" i="32"/>
  <c r="M279" i="32"/>
  <c r="N279" i="32"/>
  <c r="O279" i="32"/>
  <c r="C280" i="32"/>
  <c r="D280" i="32"/>
  <c r="E280" i="32"/>
  <c r="F280" i="32"/>
  <c r="G280" i="32"/>
  <c r="H280" i="32"/>
  <c r="I280" i="32"/>
  <c r="J280" i="32"/>
  <c r="K280" i="32"/>
  <c r="L280" i="32"/>
  <c r="M280" i="32"/>
  <c r="N280" i="32"/>
  <c r="O280" i="32"/>
  <c r="C281" i="32"/>
  <c r="D281" i="32"/>
  <c r="E281" i="32"/>
  <c r="F281" i="32"/>
  <c r="G281" i="32"/>
  <c r="H281" i="32"/>
  <c r="I281" i="32"/>
  <c r="J281" i="32"/>
  <c r="K281" i="32"/>
  <c r="L281" i="32"/>
  <c r="M281" i="32"/>
  <c r="N281" i="32"/>
  <c r="O281" i="32"/>
  <c r="C282" i="32"/>
  <c r="D282" i="32"/>
  <c r="E282" i="32"/>
  <c r="F282" i="32"/>
  <c r="G282" i="32"/>
  <c r="H282" i="32"/>
  <c r="I282" i="32"/>
  <c r="J282" i="32"/>
  <c r="K282" i="32"/>
  <c r="L282" i="32"/>
  <c r="M282" i="32"/>
  <c r="N282" i="32"/>
  <c r="O282" i="32"/>
  <c r="C283" i="32"/>
  <c r="D283" i="32"/>
  <c r="E283" i="32"/>
  <c r="F283" i="32"/>
  <c r="G283" i="32"/>
  <c r="H283" i="32"/>
  <c r="I283" i="32"/>
  <c r="J283" i="32"/>
  <c r="K283" i="32"/>
  <c r="L283" i="32"/>
  <c r="M283" i="32"/>
  <c r="N283" i="32"/>
  <c r="O283" i="32"/>
  <c r="C284" i="32"/>
  <c r="D284" i="32"/>
  <c r="E284" i="32"/>
  <c r="F284" i="32"/>
  <c r="G284" i="32"/>
  <c r="H284" i="32"/>
  <c r="I284" i="32"/>
  <c r="J284" i="32"/>
  <c r="K284" i="32"/>
  <c r="L284" i="32"/>
  <c r="M284" i="32"/>
  <c r="N284" i="32"/>
  <c r="O284" i="32"/>
  <c r="C285" i="32"/>
  <c r="D285" i="32"/>
  <c r="E285" i="32"/>
  <c r="F285" i="32"/>
  <c r="G285" i="32"/>
  <c r="H285" i="32"/>
  <c r="I285" i="32"/>
  <c r="J285" i="32"/>
  <c r="K285" i="32"/>
  <c r="L285" i="32"/>
  <c r="M285" i="32"/>
  <c r="N285" i="32"/>
  <c r="O285" i="32"/>
  <c r="C286" i="32"/>
  <c r="D286" i="32"/>
  <c r="E286" i="32"/>
  <c r="F286" i="32"/>
  <c r="G286" i="32"/>
  <c r="H286" i="32"/>
  <c r="I286" i="32"/>
  <c r="J286" i="32"/>
  <c r="K286" i="32"/>
  <c r="L286" i="32"/>
  <c r="M286" i="32"/>
  <c r="N286" i="32"/>
  <c r="O286" i="32"/>
  <c r="C287" i="32"/>
  <c r="D287" i="32"/>
  <c r="E287" i="32"/>
  <c r="F287" i="32"/>
  <c r="G287" i="32"/>
  <c r="H287" i="32"/>
  <c r="I287" i="32"/>
  <c r="J287" i="32"/>
  <c r="K287" i="32"/>
  <c r="L287" i="32"/>
  <c r="M287" i="32"/>
  <c r="N287" i="32"/>
  <c r="O287" i="32"/>
  <c r="C288" i="32"/>
  <c r="D288" i="32"/>
  <c r="E288" i="32"/>
  <c r="F288" i="32"/>
  <c r="G288" i="32"/>
  <c r="H288" i="32"/>
  <c r="I288" i="32"/>
  <c r="J288" i="32"/>
  <c r="K288" i="32"/>
  <c r="L288" i="32"/>
  <c r="M288" i="32"/>
  <c r="N288" i="32"/>
  <c r="O288" i="32"/>
  <c r="C289" i="32"/>
  <c r="D289" i="32"/>
  <c r="E289" i="32"/>
  <c r="F289" i="32"/>
  <c r="G289" i="32"/>
  <c r="H289" i="32"/>
  <c r="I289" i="32"/>
  <c r="J289" i="32"/>
  <c r="K289" i="32"/>
  <c r="L289" i="32"/>
  <c r="M289" i="32"/>
  <c r="N289" i="32"/>
  <c r="O289" i="32"/>
  <c r="C290" i="32"/>
  <c r="D290" i="32"/>
  <c r="E290" i="32"/>
  <c r="F290" i="32"/>
  <c r="G290" i="32"/>
  <c r="H290" i="32"/>
  <c r="I290" i="32"/>
  <c r="J290" i="32"/>
  <c r="K290" i="32"/>
  <c r="L290" i="32"/>
  <c r="M290" i="32"/>
  <c r="N290" i="32"/>
  <c r="O290" i="32"/>
  <c r="C291" i="32"/>
  <c r="D291" i="32"/>
  <c r="E291" i="32"/>
  <c r="F291" i="32"/>
  <c r="G291" i="32"/>
  <c r="H291" i="32"/>
  <c r="I291" i="32"/>
  <c r="J291" i="32"/>
  <c r="K291" i="32"/>
  <c r="L291" i="32"/>
  <c r="M291" i="32"/>
  <c r="N291" i="32"/>
  <c r="O291" i="32"/>
  <c r="C292" i="32"/>
  <c r="D292" i="32"/>
  <c r="E292" i="32"/>
  <c r="F292" i="32"/>
  <c r="G292" i="32"/>
  <c r="H292" i="32"/>
  <c r="I292" i="32"/>
  <c r="J292" i="32"/>
  <c r="K292" i="32"/>
  <c r="L292" i="32"/>
  <c r="M292" i="32"/>
  <c r="N292" i="32"/>
  <c r="O292" i="32"/>
  <c r="C293" i="32"/>
  <c r="D293" i="32"/>
  <c r="E293" i="32"/>
  <c r="F293" i="32"/>
  <c r="G293" i="32"/>
  <c r="H293" i="32"/>
  <c r="I293" i="32"/>
  <c r="J293" i="32"/>
  <c r="K293" i="32"/>
  <c r="L293" i="32"/>
  <c r="M293" i="32"/>
  <c r="N293" i="32"/>
  <c r="O293" i="32"/>
  <c r="C294" i="32"/>
  <c r="D294" i="32"/>
  <c r="E294" i="32"/>
  <c r="F294" i="32"/>
  <c r="G294" i="32"/>
  <c r="H294" i="32"/>
  <c r="I294" i="32"/>
  <c r="J294" i="32"/>
  <c r="K294" i="32"/>
  <c r="L294" i="32"/>
  <c r="M294" i="32"/>
  <c r="N294" i="32"/>
  <c r="O294" i="32"/>
  <c r="C295" i="32"/>
  <c r="D295" i="32"/>
  <c r="E295" i="32"/>
  <c r="F295" i="32"/>
  <c r="G295" i="32"/>
  <c r="H295" i="32"/>
  <c r="I295" i="32"/>
  <c r="J295" i="32"/>
  <c r="K295" i="32"/>
  <c r="L295" i="32"/>
  <c r="M295" i="32"/>
  <c r="N295" i="32"/>
  <c r="O295" i="32"/>
  <c r="C296" i="32"/>
  <c r="D296" i="32"/>
  <c r="E296" i="32"/>
  <c r="F296" i="32"/>
  <c r="G296" i="32"/>
  <c r="H296" i="32"/>
  <c r="I296" i="32"/>
  <c r="J296" i="32"/>
  <c r="K296" i="32"/>
  <c r="L296" i="32"/>
  <c r="M296" i="32"/>
  <c r="N296" i="32"/>
  <c r="O296" i="32"/>
  <c r="C297" i="32"/>
  <c r="D297" i="32"/>
  <c r="E297" i="32"/>
  <c r="F297" i="32"/>
  <c r="G297" i="32"/>
  <c r="H297" i="32"/>
  <c r="I297" i="32"/>
  <c r="J297" i="32"/>
  <c r="K297" i="32"/>
  <c r="L297" i="32"/>
  <c r="M297" i="32"/>
  <c r="N297" i="32"/>
  <c r="O297" i="32"/>
  <c r="C298" i="32"/>
  <c r="D298" i="32"/>
  <c r="E298" i="32"/>
  <c r="F298" i="32"/>
  <c r="G298" i="32"/>
  <c r="H298" i="32"/>
  <c r="I298" i="32"/>
  <c r="J298" i="32"/>
  <c r="K298" i="32"/>
  <c r="L298" i="32"/>
  <c r="M298" i="32"/>
  <c r="N298" i="32"/>
  <c r="O298" i="32"/>
  <c r="C299" i="32"/>
  <c r="D299" i="32"/>
  <c r="E299" i="32"/>
  <c r="F299" i="32"/>
  <c r="G299" i="32"/>
  <c r="H299" i="32"/>
  <c r="I299" i="32"/>
  <c r="J299" i="32"/>
  <c r="K299" i="32"/>
  <c r="L299" i="32"/>
  <c r="M299" i="32"/>
  <c r="N299" i="32"/>
  <c r="O299" i="32"/>
  <c r="C300" i="32"/>
  <c r="D300" i="32"/>
  <c r="E300" i="32"/>
  <c r="F300" i="32"/>
  <c r="G300" i="32"/>
  <c r="H300" i="32"/>
  <c r="I300" i="32"/>
  <c r="J300" i="32"/>
  <c r="K300" i="32"/>
  <c r="L300" i="32"/>
  <c r="M300" i="32"/>
  <c r="N300" i="32"/>
  <c r="O300" i="32"/>
  <c r="C301" i="32"/>
  <c r="D301" i="32"/>
  <c r="E301" i="32"/>
  <c r="F301" i="32"/>
  <c r="G301" i="32"/>
  <c r="H301" i="32"/>
  <c r="I301" i="32"/>
  <c r="J301" i="32"/>
  <c r="K301" i="32"/>
  <c r="L301" i="32"/>
  <c r="M301" i="32"/>
  <c r="N301" i="32"/>
  <c r="O301" i="32"/>
  <c r="C302" i="32"/>
  <c r="D302" i="32"/>
  <c r="E302" i="32"/>
  <c r="F302" i="32"/>
  <c r="G302" i="32"/>
  <c r="H302" i="32"/>
  <c r="I302" i="32"/>
  <c r="J302" i="32"/>
  <c r="K302" i="32"/>
  <c r="L302" i="32"/>
  <c r="M302" i="32"/>
  <c r="N302" i="32"/>
  <c r="O302" i="32"/>
  <c r="C303" i="32"/>
  <c r="D303" i="32"/>
  <c r="E303" i="32"/>
  <c r="F303" i="32"/>
  <c r="G303" i="32"/>
  <c r="H303" i="32"/>
  <c r="I303" i="32"/>
  <c r="J303" i="32"/>
  <c r="K303" i="32"/>
  <c r="L303" i="32"/>
  <c r="M303" i="32"/>
  <c r="N303" i="32"/>
  <c r="O303" i="32"/>
  <c r="C304" i="32"/>
  <c r="D304" i="32"/>
  <c r="E304" i="32"/>
  <c r="F304" i="32"/>
  <c r="G304" i="32"/>
  <c r="H304" i="32"/>
  <c r="I304" i="32"/>
  <c r="J304" i="32"/>
  <c r="K304" i="32"/>
  <c r="L304" i="32"/>
  <c r="M304" i="32"/>
  <c r="N304" i="32"/>
  <c r="O304" i="32"/>
  <c r="C305" i="32"/>
  <c r="D305" i="32"/>
  <c r="E305" i="32"/>
  <c r="F305" i="32"/>
  <c r="G305" i="32"/>
  <c r="H305" i="32"/>
  <c r="I305" i="32"/>
  <c r="J305" i="32"/>
  <c r="K305" i="32"/>
  <c r="L305" i="32"/>
  <c r="M305" i="32"/>
  <c r="N305" i="32"/>
  <c r="O305" i="32"/>
  <c r="C306" i="32"/>
  <c r="D306" i="32"/>
  <c r="E306" i="32"/>
  <c r="F306" i="32"/>
  <c r="G306" i="32"/>
  <c r="H306" i="32"/>
  <c r="I306" i="32"/>
  <c r="J306" i="32"/>
  <c r="K306" i="32"/>
  <c r="L306" i="32"/>
  <c r="M306" i="32"/>
  <c r="N306" i="32"/>
  <c r="O306" i="32"/>
  <c r="C307" i="32"/>
  <c r="D307" i="32"/>
  <c r="E307" i="32"/>
  <c r="F307" i="32"/>
  <c r="G307" i="32"/>
  <c r="H307" i="32"/>
  <c r="I307" i="32"/>
  <c r="J307" i="32"/>
  <c r="K307" i="32"/>
  <c r="L307" i="32"/>
  <c r="M307" i="32"/>
  <c r="N307" i="32"/>
  <c r="O307" i="32"/>
  <c r="C308" i="32"/>
  <c r="D308" i="32"/>
  <c r="E308" i="32"/>
  <c r="F308" i="32"/>
  <c r="G308" i="32"/>
  <c r="H308" i="32"/>
  <c r="I308" i="32"/>
  <c r="J308" i="32"/>
  <c r="K308" i="32"/>
  <c r="L308" i="32"/>
  <c r="M308" i="32"/>
  <c r="N308" i="32"/>
  <c r="O308" i="32"/>
  <c r="C309" i="32"/>
  <c r="D309" i="32"/>
  <c r="E309" i="32"/>
  <c r="F309" i="32"/>
  <c r="G309" i="32"/>
  <c r="H309" i="32"/>
  <c r="I309" i="32"/>
  <c r="J309" i="32"/>
  <c r="K309" i="32"/>
  <c r="L309" i="32"/>
  <c r="M309" i="32"/>
  <c r="N309" i="32"/>
  <c r="O309" i="32"/>
  <c r="C310" i="32"/>
  <c r="D310" i="32"/>
  <c r="E310" i="32"/>
  <c r="F310" i="32"/>
  <c r="G310" i="32"/>
  <c r="H310" i="32"/>
  <c r="I310" i="32"/>
  <c r="J310" i="32"/>
  <c r="K310" i="32"/>
  <c r="L310" i="32"/>
  <c r="M310" i="32"/>
  <c r="N310" i="32"/>
  <c r="O310" i="32"/>
  <c r="C311" i="32"/>
  <c r="D311" i="32"/>
  <c r="E311" i="32"/>
  <c r="F311" i="32"/>
  <c r="G311" i="32"/>
  <c r="H311" i="32"/>
  <c r="I311" i="32"/>
  <c r="J311" i="32"/>
  <c r="K311" i="32"/>
  <c r="L311" i="32"/>
  <c r="M311" i="32"/>
  <c r="N311" i="32"/>
  <c r="O311" i="32"/>
  <c r="C312" i="32"/>
  <c r="D312" i="32"/>
  <c r="E312" i="32"/>
  <c r="F312" i="32"/>
  <c r="G312" i="32"/>
  <c r="H312" i="32"/>
  <c r="I312" i="32"/>
  <c r="J312" i="32"/>
  <c r="K312" i="32"/>
  <c r="L312" i="32"/>
  <c r="M312" i="32"/>
  <c r="N312" i="32"/>
  <c r="O312" i="32"/>
  <c r="C313" i="32"/>
  <c r="D313" i="32"/>
  <c r="E313" i="32"/>
  <c r="F313" i="32"/>
  <c r="G313" i="32"/>
  <c r="H313" i="32"/>
  <c r="I313" i="32"/>
  <c r="J313" i="32"/>
  <c r="K313" i="32"/>
  <c r="L313" i="32"/>
  <c r="M313" i="32"/>
  <c r="N313" i="32"/>
  <c r="O313" i="32"/>
  <c r="C314" i="32"/>
  <c r="D314" i="32"/>
  <c r="E314" i="32"/>
  <c r="F314" i="32"/>
  <c r="G314" i="32"/>
  <c r="H314" i="32"/>
  <c r="I314" i="32"/>
  <c r="J314" i="32"/>
  <c r="K314" i="32"/>
  <c r="L314" i="32"/>
  <c r="M314" i="32"/>
  <c r="N314" i="32"/>
  <c r="O314" i="32"/>
  <c r="C315" i="32"/>
  <c r="D315" i="32"/>
  <c r="E315" i="32"/>
  <c r="F315" i="32"/>
  <c r="G315" i="32"/>
  <c r="H315" i="32"/>
  <c r="I315" i="32"/>
  <c r="J315" i="32"/>
  <c r="K315" i="32"/>
  <c r="L315" i="32"/>
  <c r="M315" i="32"/>
  <c r="N315" i="32"/>
  <c r="O315" i="32"/>
  <c r="C316" i="32"/>
  <c r="D316" i="32"/>
  <c r="E316" i="32"/>
  <c r="F316" i="32"/>
  <c r="G316" i="32"/>
  <c r="H316" i="32"/>
  <c r="I316" i="32"/>
  <c r="J316" i="32"/>
  <c r="K316" i="32"/>
  <c r="L316" i="32"/>
  <c r="M316" i="32"/>
  <c r="N316" i="32"/>
  <c r="O316" i="32"/>
  <c r="C317" i="32"/>
  <c r="D317" i="32"/>
  <c r="E317" i="32"/>
  <c r="F317" i="32"/>
  <c r="G317" i="32"/>
  <c r="H317" i="32"/>
  <c r="I317" i="32"/>
  <c r="J317" i="32"/>
  <c r="K317" i="32"/>
  <c r="L317" i="32"/>
  <c r="M317" i="32"/>
  <c r="N317" i="32"/>
  <c r="O317" i="32"/>
  <c r="C318" i="32"/>
  <c r="D318" i="32"/>
  <c r="E318" i="32"/>
  <c r="F318" i="32"/>
  <c r="G318" i="32"/>
  <c r="H318" i="32"/>
  <c r="I318" i="32"/>
  <c r="J318" i="32"/>
  <c r="K318" i="32"/>
  <c r="L318" i="32"/>
  <c r="M318" i="32"/>
  <c r="N318" i="32"/>
  <c r="O318" i="32"/>
  <c r="C319" i="32"/>
  <c r="D319" i="32"/>
  <c r="E319" i="32"/>
  <c r="F319" i="32"/>
  <c r="G319" i="32"/>
  <c r="H319" i="32"/>
  <c r="I319" i="32"/>
  <c r="J319" i="32"/>
  <c r="K319" i="32"/>
  <c r="L319" i="32"/>
  <c r="M319" i="32"/>
  <c r="N319" i="32"/>
  <c r="O319" i="32"/>
  <c r="C320" i="32"/>
  <c r="D320" i="32"/>
  <c r="E320" i="32"/>
  <c r="F320" i="32"/>
  <c r="G320" i="32"/>
  <c r="H320" i="32"/>
  <c r="I320" i="32"/>
  <c r="J320" i="32"/>
  <c r="K320" i="32"/>
  <c r="L320" i="32"/>
  <c r="M320" i="32"/>
  <c r="N320" i="32"/>
  <c r="O320" i="32"/>
  <c r="C321" i="32"/>
  <c r="D321" i="32"/>
  <c r="E321" i="32"/>
  <c r="F321" i="32"/>
  <c r="G321" i="32"/>
  <c r="H321" i="32"/>
  <c r="I321" i="32"/>
  <c r="J321" i="32"/>
  <c r="K321" i="32"/>
  <c r="L321" i="32"/>
  <c r="M321" i="32"/>
  <c r="N321" i="32"/>
  <c r="O321" i="32"/>
  <c r="C322" i="32"/>
  <c r="D322" i="32"/>
  <c r="E322" i="32"/>
  <c r="F322" i="32"/>
  <c r="G322" i="32"/>
  <c r="H322" i="32"/>
  <c r="I322" i="32"/>
  <c r="J322" i="32"/>
  <c r="K322" i="32"/>
  <c r="L322" i="32"/>
  <c r="M322" i="32"/>
  <c r="N322" i="32"/>
  <c r="O322" i="32"/>
  <c r="C323" i="32"/>
  <c r="D323" i="32"/>
  <c r="E323" i="32"/>
  <c r="F323" i="32"/>
  <c r="G323" i="32"/>
  <c r="H323" i="32"/>
  <c r="I323" i="32"/>
  <c r="J323" i="32"/>
  <c r="K323" i="32"/>
  <c r="L323" i="32"/>
  <c r="M323" i="32"/>
  <c r="N323" i="32"/>
  <c r="O323" i="32"/>
  <c r="C324" i="32"/>
  <c r="D324" i="32"/>
  <c r="E324" i="32"/>
  <c r="F324" i="32"/>
  <c r="G324" i="32"/>
  <c r="H324" i="32"/>
  <c r="I324" i="32"/>
  <c r="J324" i="32"/>
  <c r="K324" i="32"/>
  <c r="L324" i="32"/>
  <c r="M324" i="32"/>
  <c r="N324" i="32"/>
  <c r="O324" i="32"/>
  <c r="C325" i="32"/>
  <c r="D325" i="32"/>
  <c r="E325" i="32"/>
  <c r="F325" i="32"/>
  <c r="G325" i="32"/>
  <c r="H325" i="32"/>
  <c r="I325" i="32"/>
  <c r="J325" i="32"/>
  <c r="K325" i="32"/>
  <c r="L325" i="32"/>
  <c r="M325" i="32"/>
  <c r="N325" i="32"/>
  <c r="O325" i="32"/>
  <c r="C326" i="32"/>
  <c r="D326" i="32"/>
  <c r="E326" i="32"/>
  <c r="F326" i="32"/>
  <c r="G326" i="32"/>
  <c r="H326" i="32"/>
  <c r="I326" i="32"/>
  <c r="J326" i="32"/>
  <c r="K326" i="32"/>
  <c r="L326" i="32"/>
  <c r="M326" i="32"/>
  <c r="N326" i="32"/>
  <c r="O326" i="32"/>
  <c r="C327" i="32"/>
  <c r="D327" i="32"/>
  <c r="E327" i="32"/>
  <c r="F327" i="32"/>
  <c r="G327" i="32"/>
  <c r="H327" i="32"/>
  <c r="I327" i="32"/>
  <c r="J327" i="32"/>
  <c r="K327" i="32"/>
  <c r="L327" i="32"/>
  <c r="M327" i="32"/>
  <c r="N327" i="32"/>
  <c r="O327" i="32"/>
  <c r="C328" i="32"/>
  <c r="D328" i="32"/>
  <c r="E328" i="32"/>
  <c r="F328" i="32"/>
  <c r="G328" i="32"/>
  <c r="H328" i="32"/>
  <c r="I328" i="32"/>
  <c r="J328" i="32"/>
  <c r="K328" i="32"/>
  <c r="L328" i="32"/>
  <c r="M328" i="32"/>
  <c r="N328" i="32"/>
  <c r="O328" i="32"/>
  <c r="C329" i="32"/>
  <c r="D329" i="32"/>
  <c r="E329" i="32"/>
  <c r="F329" i="32"/>
  <c r="G329" i="32"/>
  <c r="H329" i="32"/>
  <c r="I329" i="32"/>
  <c r="J329" i="32"/>
  <c r="K329" i="32"/>
  <c r="L329" i="32"/>
  <c r="M329" i="32"/>
  <c r="N329" i="32"/>
  <c r="O329" i="32"/>
  <c r="C330" i="32"/>
  <c r="D330" i="32"/>
  <c r="E330" i="32"/>
  <c r="F330" i="32"/>
  <c r="G330" i="32"/>
  <c r="H330" i="32"/>
  <c r="I330" i="32"/>
  <c r="J330" i="32"/>
  <c r="K330" i="32"/>
  <c r="L330" i="32"/>
  <c r="M330" i="32"/>
  <c r="N330" i="32"/>
  <c r="O330" i="32"/>
  <c r="C331" i="32"/>
  <c r="D331" i="32"/>
  <c r="E331" i="32"/>
  <c r="F331" i="32"/>
  <c r="G331" i="32"/>
  <c r="H331" i="32"/>
  <c r="I331" i="32"/>
  <c r="J331" i="32"/>
  <c r="K331" i="32"/>
  <c r="L331" i="32"/>
  <c r="M331" i="32"/>
  <c r="N331" i="32"/>
  <c r="O331" i="32"/>
  <c r="C332" i="32"/>
  <c r="D332" i="32"/>
  <c r="E332" i="32"/>
  <c r="F332" i="32"/>
  <c r="G332" i="32"/>
  <c r="H332" i="32"/>
  <c r="I332" i="32"/>
  <c r="J332" i="32"/>
  <c r="K332" i="32"/>
  <c r="L332" i="32"/>
  <c r="M332" i="32"/>
  <c r="N332" i="32"/>
  <c r="O332" i="32"/>
  <c r="C333" i="32"/>
  <c r="D333" i="32"/>
  <c r="E333" i="32"/>
  <c r="F333" i="32"/>
  <c r="G333" i="32"/>
  <c r="H333" i="32"/>
  <c r="I333" i="32"/>
  <c r="J333" i="32"/>
  <c r="K333" i="32"/>
  <c r="L333" i="32"/>
  <c r="M333" i="32"/>
  <c r="N333" i="32"/>
  <c r="O333" i="32"/>
  <c r="C334" i="32"/>
  <c r="D334" i="32"/>
  <c r="E334" i="32"/>
  <c r="F334" i="32"/>
  <c r="G334" i="32"/>
  <c r="H334" i="32"/>
  <c r="I334" i="32"/>
  <c r="J334" i="32"/>
  <c r="K334" i="32"/>
  <c r="L334" i="32"/>
  <c r="M334" i="32"/>
  <c r="N334" i="32"/>
  <c r="O334" i="32"/>
  <c r="C335" i="32"/>
  <c r="D335" i="32"/>
  <c r="E335" i="32"/>
  <c r="F335" i="32"/>
  <c r="G335" i="32"/>
  <c r="H335" i="32"/>
  <c r="I335" i="32"/>
  <c r="J335" i="32"/>
  <c r="K335" i="32"/>
  <c r="L335" i="32"/>
  <c r="M335" i="32"/>
  <c r="N335" i="32"/>
  <c r="O335" i="32"/>
  <c r="C336" i="32"/>
  <c r="D336" i="32"/>
  <c r="E336" i="32"/>
  <c r="F336" i="32"/>
  <c r="G336" i="32"/>
  <c r="H336" i="32"/>
  <c r="I336" i="32"/>
  <c r="J336" i="32"/>
  <c r="K336" i="32"/>
  <c r="L336" i="32"/>
  <c r="M336" i="32"/>
  <c r="N336" i="32"/>
  <c r="O336" i="32"/>
  <c r="C337" i="32"/>
  <c r="D337" i="32"/>
  <c r="E337" i="32"/>
  <c r="F337" i="32"/>
  <c r="G337" i="32"/>
  <c r="H337" i="32"/>
  <c r="I337" i="32"/>
  <c r="J337" i="32"/>
  <c r="K337" i="32"/>
  <c r="L337" i="32"/>
  <c r="M337" i="32"/>
  <c r="N337" i="32"/>
  <c r="O337" i="32"/>
  <c r="C338" i="32"/>
  <c r="D338" i="32"/>
  <c r="E338" i="32"/>
  <c r="F338" i="32"/>
  <c r="G338" i="32"/>
  <c r="H338" i="32"/>
  <c r="I338" i="32"/>
  <c r="J338" i="32"/>
  <c r="K338" i="32"/>
  <c r="L338" i="32"/>
  <c r="M338" i="32"/>
  <c r="N338" i="32"/>
  <c r="O338" i="32"/>
  <c r="C339" i="32"/>
  <c r="D339" i="32"/>
  <c r="E339" i="32"/>
  <c r="F339" i="32"/>
  <c r="G339" i="32"/>
  <c r="H339" i="32"/>
  <c r="I339" i="32"/>
  <c r="J339" i="32"/>
  <c r="K339" i="32"/>
  <c r="L339" i="32"/>
  <c r="M339" i="32"/>
  <c r="N339" i="32"/>
  <c r="O339" i="32"/>
  <c r="C340" i="32"/>
  <c r="D340" i="32"/>
  <c r="E340" i="32"/>
  <c r="F340" i="32"/>
  <c r="G340" i="32"/>
  <c r="H340" i="32"/>
  <c r="I340" i="32"/>
  <c r="J340" i="32"/>
  <c r="K340" i="32"/>
  <c r="L340" i="32"/>
  <c r="M340" i="32"/>
  <c r="N340" i="32"/>
  <c r="O340" i="32"/>
  <c r="C341" i="32"/>
  <c r="D341" i="32"/>
  <c r="E341" i="32"/>
  <c r="F341" i="32"/>
  <c r="G341" i="32"/>
  <c r="H341" i="32"/>
  <c r="I341" i="32"/>
  <c r="J341" i="32"/>
  <c r="K341" i="32"/>
  <c r="L341" i="32"/>
  <c r="M341" i="32"/>
  <c r="N341" i="32"/>
  <c r="O341" i="32"/>
  <c r="C342" i="32"/>
  <c r="D342" i="32"/>
  <c r="E342" i="32"/>
  <c r="F342" i="32"/>
  <c r="G342" i="32"/>
  <c r="H342" i="32"/>
  <c r="I342" i="32"/>
  <c r="J342" i="32"/>
  <c r="K342" i="32"/>
  <c r="L342" i="32"/>
  <c r="M342" i="32"/>
  <c r="N342" i="32"/>
  <c r="O342" i="32"/>
  <c r="C343" i="32"/>
  <c r="D343" i="32"/>
  <c r="E343" i="32"/>
  <c r="F343" i="32"/>
  <c r="G343" i="32"/>
  <c r="H343" i="32"/>
  <c r="I343" i="32"/>
  <c r="J343" i="32"/>
  <c r="K343" i="32"/>
  <c r="L343" i="32"/>
  <c r="M343" i="32"/>
  <c r="N343" i="32"/>
  <c r="O343" i="32"/>
  <c r="C344" i="32"/>
  <c r="D344" i="32"/>
  <c r="E344" i="32"/>
  <c r="F344" i="32"/>
  <c r="G344" i="32"/>
  <c r="H344" i="32"/>
  <c r="I344" i="32"/>
  <c r="J344" i="32"/>
  <c r="K344" i="32"/>
  <c r="L344" i="32"/>
  <c r="M344" i="32"/>
  <c r="N344" i="32"/>
  <c r="O344" i="32"/>
  <c r="C345" i="32"/>
  <c r="D345" i="32"/>
  <c r="E345" i="32"/>
  <c r="F345" i="32"/>
  <c r="G345" i="32"/>
  <c r="H345" i="32"/>
  <c r="I345" i="32"/>
  <c r="J345" i="32"/>
  <c r="K345" i="32"/>
  <c r="L345" i="32"/>
  <c r="M345" i="32"/>
  <c r="N345" i="32"/>
  <c r="O345" i="32"/>
  <c r="C346" i="32"/>
  <c r="D346" i="32"/>
  <c r="E346" i="32"/>
  <c r="F346" i="32"/>
  <c r="G346" i="32"/>
  <c r="H346" i="32"/>
  <c r="I346" i="32"/>
  <c r="J346" i="32"/>
  <c r="K346" i="32"/>
  <c r="L346" i="32"/>
  <c r="M346" i="32"/>
  <c r="N346" i="32"/>
  <c r="O346" i="32"/>
  <c r="C347" i="32"/>
  <c r="D347" i="32"/>
  <c r="E347" i="32"/>
  <c r="F347" i="32"/>
  <c r="G347" i="32"/>
  <c r="H347" i="32"/>
  <c r="I347" i="32"/>
  <c r="J347" i="32"/>
  <c r="K347" i="32"/>
  <c r="L347" i="32"/>
  <c r="M347" i="32"/>
  <c r="N347" i="32"/>
  <c r="O347" i="32"/>
  <c r="C348" i="32"/>
  <c r="D348" i="32"/>
  <c r="E348" i="32"/>
  <c r="F348" i="32"/>
  <c r="G348" i="32"/>
  <c r="H348" i="32"/>
  <c r="I348" i="32"/>
  <c r="J348" i="32"/>
  <c r="K348" i="32"/>
  <c r="L348" i="32"/>
  <c r="M348" i="32"/>
  <c r="N348" i="32"/>
  <c r="O348" i="32"/>
  <c r="C349" i="32"/>
  <c r="D349" i="32"/>
  <c r="E349" i="32"/>
  <c r="F349" i="32"/>
  <c r="G349" i="32"/>
  <c r="H349" i="32"/>
  <c r="I349" i="32"/>
  <c r="J349" i="32"/>
  <c r="K349" i="32"/>
  <c r="L349" i="32"/>
  <c r="M349" i="32"/>
  <c r="N349" i="32"/>
  <c r="O349" i="32"/>
  <c r="C350" i="32"/>
  <c r="D350" i="32"/>
  <c r="E350" i="32"/>
  <c r="F350" i="32"/>
  <c r="G350" i="32"/>
  <c r="H350" i="32"/>
  <c r="I350" i="32"/>
  <c r="J350" i="32"/>
  <c r="K350" i="32"/>
  <c r="L350" i="32"/>
  <c r="M350" i="32"/>
  <c r="N350" i="32"/>
  <c r="O350" i="32"/>
  <c r="C351" i="32"/>
  <c r="D351" i="32"/>
  <c r="E351" i="32"/>
  <c r="F351" i="32"/>
  <c r="G351" i="32"/>
  <c r="H351" i="32"/>
  <c r="I351" i="32"/>
  <c r="J351" i="32"/>
  <c r="K351" i="32"/>
  <c r="L351" i="32"/>
  <c r="M351" i="32"/>
  <c r="N351" i="32"/>
  <c r="O351" i="32"/>
  <c r="C352" i="32"/>
  <c r="D352" i="32"/>
  <c r="E352" i="32"/>
  <c r="F352" i="32"/>
  <c r="G352" i="32"/>
  <c r="H352" i="32"/>
  <c r="I352" i="32"/>
  <c r="J352" i="32"/>
  <c r="K352" i="32"/>
  <c r="L352" i="32"/>
  <c r="M352" i="32"/>
  <c r="N352" i="32"/>
  <c r="O352" i="32"/>
  <c r="C353" i="32"/>
  <c r="D353" i="32"/>
  <c r="E353" i="32"/>
  <c r="F353" i="32"/>
  <c r="G353" i="32"/>
  <c r="H353" i="32"/>
  <c r="I353" i="32"/>
  <c r="J353" i="32"/>
  <c r="K353" i="32"/>
  <c r="L353" i="32"/>
  <c r="M353" i="32"/>
  <c r="N353" i="32"/>
  <c r="O353" i="32"/>
  <c r="C354" i="32"/>
  <c r="D354" i="32"/>
  <c r="E354" i="32"/>
  <c r="F354" i="32"/>
  <c r="G354" i="32"/>
  <c r="H354" i="32"/>
  <c r="I354" i="32"/>
  <c r="J354" i="32"/>
  <c r="K354" i="32"/>
  <c r="L354" i="32"/>
  <c r="M354" i="32"/>
  <c r="N354" i="32"/>
  <c r="O354" i="32"/>
  <c r="C355" i="32"/>
  <c r="D355" i="32"/>
  <c r="E355" i="32"/>
  <c r="F355" i="32"/>
  <c r="G355" i="32"/>
  <c r="H355" i="32"/>
  <c r="I355" i="32"/>
  <c r="J355" i="32"/>
  <c r="K355" i="32"/>
  <c r="L355" i="32"/>
  <c r="M355" i="32"/>
  <c r="N355" i="32"/>
  <c r="O355" i="32"/>
  <c r="C356" i="32"/>
  <c r="D356" i="32"/>
  <c r="E356" i="32"/>
  <c r="F356" i="32"/>
  <c r="G356" i="32"/>
  <c r="H356" i="32"/>
  <c r="I356" i="32"/>
  <c r="J356" i="32"/>
  <c r="K356" i="32"/>
  <c r="L356" i="32"/>
  <c r="M356" i="32"/>
  <c r="N356" i="32"/>
  <c r="O356" i="32"/>
  <c r="C357" i="32"/>
  <c r="D357" i="32"/>
  <c r="E357" i="32"/>
  <c r="F357" i="32"/>
  <c r="G357" i="32"/>
  <c r="H357" i="32"/>
  <c r="I357" i="32"/>
  <c r="J357" i="32"/>
  <c r="K357" i="32"/>
  <c r="L357" i="32"/>
  <c r="M357" i="32"/>
  <c r="N357" i="32"/>
  <c r="O357" i="32"/>
  <c r="C358" i="32"/>
  <c r="D358" i="32"/>
  <c r="E358" i="32"/>
  <c r="F358" i="32"/>
  <c r="G358" i="32"/>
  <c r="H358" i="32"/>
  <c r="I358" i="32"/>
  <c r="J358" i="32"/>
  <c r="K358" i="32"/>
  <c r="L358" i="32"/>
  <c r="M358" i="32"/>
  <c r="N358" i="32"/>
  <c r="O358" i="32"/>
  <c r="C359" i="32"/>
  <c r="D359" i="32"/>
  <c r="E359" i="32"/>
  <c r="F359" i="32"/>
  <c r="G359" i="32"/>
  <c r="H359" i="32"/>
  <c r="I359" i="32"/>
  <c r="J359" i="32"/>
  <c r="K359" i="32"/>
  <c r="L359" i="32"/>
  <c r="M359" i="32"/>
  <c r="N359" i="32"/>
  <c r="O359" i="32"/>
  <c r="C360" i="32"/>
  <c r="D360" i="32"/>
  <c r="E360" i="32"/>
  <c r="F360" i="32"/>
  <c r="G360" i="32"/>
  <c r="H360" i="32"/>
  <c r="I360" i="32"/>
  <c r="J360" i="32"/>
  <c r="K360" i="32"/>
  <c r="L360" i="32"/>
  <c r="M360" i="32"/>
  <c r="N360" i="32"/>
  <c r="O360" i="32"/>
  <c r="C361" i="32"/>
  <c r="D361" i="32"/>
  <c r="E361" i="32"/>
  <c r="F361" i="32"/>
  <c r="G361" i="32"/>
  <c r="H361" i="32"/>
  <c r="I361" i="32"/>
  <c r="J361" i="32"/>
  <c r="K361" i="32"/>
  <c r="L361" i="32"/>
  <c r="M361" i="32"/>
  <c r="N361" i="32"/>
  <c r="O361" i="32"/>
  <c r="C362" i="32"/>
  <c r="D362" i="32"/>
  <c r="E362" i="32"/>
  <c r="F362" i="32"/>
  <c r="G362" i="32"/>
  <c r="H362" i="32"/>
  <c r="I362" i="32"/>
  <c r="J362" i="32"/>
  <c r="K362" i="32"/>
  <c r="L362" i="32"/>
  <c r="M362" i="32"/>
  <c r="N362" i="32"/>
  <c r="O362" i="32"/>
  <c r="C363" i="32"/>
  <c r="D363" i="32"/>
  <c r="E363" i="32"/>
  <c r="F363" i="32"/>
  <c r="G363" i="32"/>
  <c r="H363" i="32"/>
  <c r="I363" i="32"/>
  <c r="J363" i="32"/>
  <c r="K363" i="32"/>
  <c r="L363" i="32"/>
  <c r="M363" i="32"/>
  <c r="N363" i="32"/>
  <c r="O363" i="32"/>
  <c r="C364" i="32"/>
  <c r="D364" i="32"/>
  <c r="E364" i="32"/>
  <c r="F364" i="32"/>
  <c r="G364" i="32"/>
  <c r="H364" i="32"/>
  <c r="I364" i="32"/>
  <c r="J364" i="32"/>
  <c r="K364" i="32"/>
  <c r="L364" i="32"/>
  <c r="M364" i="32"/>
  <c r="N364" i="32"/>
  <c r="O364" i="32"/>
  <c r="C365" i="32"/>
  <c r="D365" i="32"/>
  <c r="E365" i="32"/>
  <c r="F365" i="32"/>
  <c r="G365" i="32"/>
  <c r="H365" i="32"/>
  <c r="I365" i="32"/>
  <c r="J365" i="32"/>
  <c r="K365" i="32"/>
  <c r="L365" i="32"/>
  <c r="M365" i="32"/>
  <c r="N365" i="32"/>
  <c r="O365" i="32"/>
  <c r="C366" i="32"/>
  <c r="D366" i="32"/>
  <c r="E366" i="32"/>
  <c r="F366" i="32"/>
  <c r="G366" i="32"/>
  <c r="H366" i="32"/>
  <c r="I366" i="32"/>
  <c r="J366" i="32"/>
  <c r="K366" i="32"/>
  <c r="L366" i="32"/>
  <c r="M366" i="32"/>
  <c r="N366" i="32"/>
  <c r="O366" i="32"/>
  <c r="C367" i="32"/>
  <c r="D367" i="32"/>
  <c r="E367" i="32"/>
  <c r="F367" i="32"/>
  <c r="G367" i="32"/>
  <c r="H367" i="32"/>
  <c r="I367" i="32"/>
  <c r="J367" i="32"/>
  <c r="K367" i="32"/>
  <c r="L367" i="32"/>
  <c r="M367" i="32"/>
  <c r="N367" i="32"/>
  <c r="O367" i="32"/>
  <c r="C368" i="32"/>
  <c r="D368" i="32"/>
  <c r="E368" i="32"/>
  <c r="F368" i="32"/>
  <c r="G368" i="32"/>
  <c r="H368" i="32"/>
  <c r="I368" i="32"/>
  <c r="J368" i="32"/>
  <c r="K368" i="32"/>
  <c r="L368" i="32"/>
  <c r="M368" i="32"/>
  <c r="N368" i="32"/>
  <c r="O368" i="32"/>
  <c r="C369" i="32"/>
  <c r="D369" i="32"/>
  <c r="E369" i="32"/>
  <c r="F369" i="32"/>
  <c r="G369" i="32"/>
  <c r="H369" i="32"/>
  <c r="I369" i="32"/>
  <c r="J369" i="32"/>
  <c r="K369" i="32"/>
  <c r="L369" i="32"/>
  <c r="M369" i="32"/>
  <c r="N369" i="32"/>
  <c r="O369" i="32"/>
  <c r="C370" i="32"/>
  <c r="D370" i="32"/>
  <c r="E370" i="32"/>
  <c r="F370" i="32"/>
  <c r="G370" i="32"/>
  <c r="H370" i="32"/>
  <c r="I370" i="32"/>
  <c r="J370" i="32"/>
  <c r="K370" i="32"/>
  <c r="L370" i="32"/>
  <c r="M370" i="32"/>
  <c r="N370" i="32"/>
  <c r="O370" i="32"/>
  <c r="C371" i="32"/>
  <c r="D371" i="32"/>
  <c r="E371" i="32"/>
  <c r="F371" i="32"/>
  <c r="G371" i="32"/>
  <c r="H371" i="32"/>
  <c r="I371" i="32"/>
  <c r="J371" i="32"/>
  <c r="K371" i="32"/>
  <c r="L371" i="32"/>
  <c r="M371" i="32"/>
  <c r="N371" i="32"/>
  <c r="O371" i="32"/>
  <c r="C372" i="32"/>
  <c r="D372" i="32"/>
  <c r="E372" i="32"/>
  <c r="F372" i="32"/>
  <c r="G372" i="32"/>
  <c r="H372" i="32"/>
  <c r="I372" i="32"/>
  <c r="J372" i="32"/>
  <c r="K372" i="32"/>
  <c r="L372" i="32"/>
  <c r="M372" i="32"/>
  <c r="N372" i="32"/>
  <c r="O372" i="32"/>
  <c r="C373" i="32"/>
  <c r="D373" i="32"/>
  <c r="E373" i="32"/>
  <c r="F373" i="32"/>
  <c r="G373" i="32"/>
  <c r="H373" i="32"/>
  <c r="I373" i="32"/>
  <c r="J373" i="32"/>
  <c r="K373" i="32"/>
  <c r="L373" i="32"/>
  <c r="M373" i="32"/>
  <c r="N373" i="32"/>
  <c r="O373" i="32"/>
  <c r="C374" i="32"/>
  <c r="D374" i="32"/>
  <c r="E374" i="32"/>
  <c r="F374" i="32"/>
  <c r="G374" i="32"/>
  <c r="H374" i="32"/>
  <c r="I374" i="32"/>
  <c r="J374" i="32"/>
  <c r="K374" i="32"/>
  <c r="L374" i="32"/>
  <c r="M374" i="32"/>
  <c r="N374" i="32"/>
  <c r="O374" i="32"/>
  <c r="C375" i="32"/>
  <c r="D375" i="32"/>
  <c r="E375" i="32"/>
  <c r="F375" i="32"/>
  <c r="G375" i="32"/>
  <c r="H375" i="32"/>
  <c r="I375" i="32"/>
  <c r="J375" i="32"/>
  <c r="K375" i="32"/>
  <c r="L375" i="32"/>
  <c r="M375" i="32"/>
  <c r="N375" i="32"/>
  <c r="O375" i="32"/>
  <c r="C376" i="32"/>
  <c r="D376" i="32"/>
  <c r="E376" i="32"/>
  <c r="F376" i="32"/>
  <c r="G376" i="32"/>
  <c r="H376" i="32"/>
  <c r="I376" i="32"/>
  <c r="J376" i="32"/>
  <c r="K376" i="32"/>
  <c r="L376" i="32"/>
  <c r="M376" i="32"/>
  <c r="N376" i="32"/>
  <c r="O376" i="32"/>
  <c r="C377" i="32"/>
  <c r="D377" i="32"/>
  <c r="E377" i="32"/>
  <c r="F377" i="32"/>
  <c r="G377" i="32"/>
  <c r="H377" i="32"/>
  <c r="I377" i="32"/>
  <c r="J377" i="32"/>
  <c r="K377" i="32"/>
  <c r="L377" i="32"/>
  <c r="M377" i="32"/>
  <c r="N377" i="32"/>
  <c r="O377" i="32"/>
  <c r="C378" i="32"/>
  <c r="D378" i="32"/>
  <c r="E378" i="32"/>
  <c r="F378" i="32"/>
  <c r="G378" i="32"/>
  <c r="H378" i="32"/>
  <c r="I378" i="32"/>
  <c r="J378" i="32"/>
  <c r="K378" i="32"/>
  <c r="L378" i="32"/>
  <c r="M378" i="32"/>
  <c r="N378" i="32"/>
  <c r="O378" i="32"/>
  <c r="C379" i="32"/>
  <c r="D379" i="32"/>
  <c r="E379" i="32"/>
  <c r="F379" i="32"/>
  <c r="G379" i="32"/>
  <c r="H379" i="32"/>
  <c r="I379" i="32"/>
  <c r="J379" i="32"/>
  <c r="K379" i="32"/>
  <c r="L379" i="32"/>
  <c r="M379" i="32"/>
  <c r="N379" i="32"/>
  <c r="O379" i="32"/>
  <c r="C380" i="32"/>
  <c r="D380" i="32"/>
  <c r="E380" i="32"/>
  <c r="F380" i="32"/>
  <c r="G380" i="32"/>
  <c r="H380" i="32"/>
  <c r="I380" i="32"/>
  <c r="J380" i="32"/>
  <c r="K380" i="32"/>
  <c r="L380" i="32"/>
  <c r="M380" i="32"/>
  <c r="N380" i="32"/>
  <c r="O380" i="32"/>
  <c r="C381" i="32"/>
  <c r="D381" i="32"/>
  <c r="E381" i="32"/>
  <c r="F381" i="32"/>
  <c r="G381" i="32"/>
  <c r="H381" i="32"/>
  <c r="I381" i="32"/>
  <c r="J381" i="32"/>
  <c r="K381" i="32"/>
  <c r="L381" i="32"/>
  <c r="M381" i="32"/>
  <c r="N381" i="32"/>
  <c r="O381" i="32"/>
  <c r="C382" i="32"/>
  <c r="D382" i="32"/>
  <c r="E382" i="32"/>
  <c r="F382" i="32"/>
  <c r="G382" i="32"/>
  <c r="H382" i="32"/>
  <c r="I382" i="32"/>
  <c r="J382" i="32"/>
  <c r="K382" i="32"/>
  <c r="L382" i="32"/>
  <c r="M382" i="32"/>
  <c r="N382" i="32"/>
  <c r="O382" i="32"/>
  <c r="C383" i="32"/>
  <c r="D383" i="32"/>
  <c r="E383" i="32"/>
  <c r="F383" i="32"/>
  <c r="G383" i="32"/>
  <c r="H383" i="32"/>
  <c r="I383" i="32"/>
  <c r="J383" i="32"/>
  <c r="K383" i="32"/>
  <c r="L383" i="32"/>
  <c r="M383" i="32"/>
  <c r="N383" i="32"/>
  <c r="O383" i="32"/>
  <c r="C384" i="32"/>
  <c r="D384" i="32"/>
  <c r="E384" i="32"/>
  <c r="F384" i="32"/>
  <c r="G384" i="32"/>
  <c r="H384" i="32"/>
  <c r="I384" i="32"/>
  <c r="J384" i="32"/>
  <c r="K384" i="32"/>
  <c r="L384" i="32"/>
  <c r="M384" i="32"/>
  <c r="N384" i="32"/>
  <c r="O384" i="32"/>
  <c r="C385" i="32"/>
  <c r="D385" i="32"/>
  <c r="E385" i="32"/>
  <c r="F385" i="32"/>
  <c r="G385" i="32"/>
  <c r="H385" i="32"/>
  <c r="I385" i="32"/>
  <c r="J385" i="32"/>
  <c r="K385" i="32"/>
  <c r="L385" i="32"/>
  <c r="M385" i="32"/>
  <c r="N385" i="32"/>
  <c r="O385" i="32"/>
  <c r="C386" i="32"/>
  <c r="D386" i="32"/>
  <c r="E386" i="32"/>
  <c r="F386" i="32"/>
  <c r="G386" i="32"/>
  <c r="H386" i="32"/>
  <c r="I386" i="32"/>
  <c r="J386" i="32"/>
  <c r="K386" i="32"/>
  <c r="L386" i="32"/>
  <c r="M386" i="32"/>
  <c r="N386" i="32"/>
  <c r="O386" i="32"/>
  <c r="C387" i="32"/>
  <c r="D387" i="32"/>
  <c r="E387" i="32"/>
  <c r="F387" i="32"/>
  <c r="G387" i="32"/>
  <c r="H387" i="32"/>
  <c r="I387" i="32"/>
  <c r="J387" i="32"/>
  <c r="K387" i="32"/>
  <c r="L387" i="32"/>
  <c r="M387" i="32"/>
  <c r="N387" i="32"/>
  <c r="O387" i="32"/>
  <c r="C388" i="32"/>
  <c r="D388" i="32"/>
  <c r="E388" i="32"/>
  <c r="F388" i="32"/>
  <c r="G388" i="32"/>
  <c r="H388" i="32"/>
  <c r="I388" i="32"/>
  <c r="J388" i="32"/>
  <c r="K388" i="32"/>
  <c r="L388" i="32"/>
  <c r="M388" i="32"/>
  <c r="N388" i="32"/>
  <c r="O388" i="32"/>
  <c r="C389" i="32"/>
  <c r="D389" i="32"/>
  <c r="E389" i="32"/>
  <c r="F389" i="32"/>
  <c r="G389" i="32"/>
  <c r="H389" i="32"/>
  <c r="I389" i="32"/>
  <c r="J389" i="32"/>
  <c r="K389" i="32"/>
  <c r="L389" i="32"/>
  <c r="M389" i="32"/>
  <c r="N389" i="32"/>
  <c r="O389" i="32"/>
  <c r="C390" i="32"/>
  <c r="D390" i="32"/>
  <c r="E390" i="32"/>
  <c r="F390" i="32"/>
  <c r="G390" i="32"/>
  <c r="H390" i="32"/>
  <c r="I390" i="32"/>
  <c r="J390" i="32"/>
  <c r="K390" i="32"/>
  <c r="L390" i="32"/>
  <c r="M390" i="32"/>
  <c r="N390" i="32"/>
  <c r="O390" i="32"/>
  <c r="C391" i="32"/>
  <c r="D391" i="32"/>
  <c r="E391" i="32"/>
  <c r="F391" i="32"/>
  <c r="G391" i="32"/>
  <c r="H391" i="32"/>
  <c r="I391" i="32"/>
  <c r="J391" i="32"/>
  <c r="K391" i="32"/>
  <c r="L391" i="32"/>
  <c r="M391" i="32"/>
  <c r="N391" i="32"/>
  <c r="O391" i="32"/>
  <c r="C392" i="32"/>
  <c r="D392" i="32"/>
  <c r="E392" i="32"/>
  <c r="F392" i="32"/>
  <c r="G392" i="32"/>
  <c r="H392" i="32"/>
  <c r="I392" i="32"/>
  <c r="J392" i="32"/>
  <c r="K392" i="32"/>
  <c r="L392" i="32"/>
  <c r="M392" i="32"/>
  <c r="N392" i="32"/>
  <c r="O392" i="32"/>
  <c r="C393" i="32"/>
  <c r="D393" i="32"/>
  <c r="E393" i="32"/>
  <c r="F393" i="32"/>
  <c r="G393" i="32"/>
  <c r="H393" i="32"/>
  <c r="I393" i="32"/>
  <c r="J393" i="32"/>
  <c r="K393" i="32"/>
  <c r="L393" i="32"/>
  <c r="M393" i="32"/>
  <c r="N393" i="32"/>
  <c r="O393" i="32"/>
  <c r="C394" i="32"/>
  <c r="D394" i="32"/>
  <c r="E394" i="32"/>
  <c r="F394" i="32"/>
  <c r="G394" i="32"/>
  <c r="H394" i="32"/>
  <c r="I394" i="32"/>
  <c r="J394" i="32"/>
  <c r="K394" i="32"/>
  <c r="L394" i="32"/>
  <c r="M394" i="32"/>
  <c r="N394" i="32"/>
  <c r="O394" i="32"/>
  <c r="C395" i="32"/>
  <c r="D395" i="32"/>
  <c r="E395" i="32"/>
  <c r="F395" i="32"/>
  <c r="G395" i="32"/>
  <c r="H395" i="32"/>
  <c r="I395" i="32"/>
  <c r="J395" i="32"/>
  <c r="K395" i="32"/>
  <c r="L395" i="32"/>
  <c r="M395" i="32"/>
  <c r="N395" i="32"/>
  <c r="O395" i="32"/>
  <c r="C396" i="32"/>
  <c r="D396" i="32"/>
  <c r="E396" i="32"/>
  <c r="F396" i="32"/>
  <c r="G396" i="32"/>
  <c r="H396" i="32"/>
  <c r="I396" i="32"/>
  <c r="J396" i="32"/>
  <c r="K396" i="32"/>
  <c r="L396" i="32"/>
  <c r="M396" i="32"/>
  <c r="N396" i="32"/>
  <c r="O396" i="32"/>
  <c r="C397" i="32"/>
  <c r="D397" i="32"/>
  <c r="E397" i="32"/>
  <c r="F397" i="32"/>
  <c r="G397" i="32"/>
  <c r="H397" i="32"/>
  <c r="I397" i="32"/>
  <c r="J397" i="32"/>
  <c r="K397" i="32"/>
  <c r="L397" i="32"/>
  <c r="M397" i="32"/>
  <c r="N397" i="32"/>
  <c r="O397" i="32"/>
  <c r="C398" i="32"/>
  <c r="D398" i="32"/>
  <c r="E398" i="32"/>
  <c r="F398" i="32"/>
  <c r="G398" i="32"/>
  <c r="H398" i="32"/>
  <c r="I398" i="32"/>
  <c r="J398" i="32"/>
  <c r="K398" i="32"/>
  <c r="L398" i="32"/>
  <c r="M398" i="32"/>
  <c r="N398" i="32"/>
  <c r="O398" i="32"/>
  <c r="C399" i="32"/>
  <c r="D399" i="32"/>
  <c r="E399" i="32"/>
  <c r="F399" i="32"/>
  <c r="G399" i="32"/>
  <c r="H399" i="32"/>
  <c r="I399" i="32"/>
  <c r="J399" i="32"/>
  <c r="K399" i="32"/>
  <c r="L399" i="32"/>
  <c r="M399" i="32"/>
  <c r="N399" i="32"/>
  <c r="O399" i="32"/>
  <c r="C400" i="32"/>
  <c r="D400" i="32"/>
  <c r="E400" i="32"/>
  <c r="F400" i="32"/>
  <c r="G400" i="32"/>
  <c r="H400" i="32"/>
  <c r="I400" i="32"/>
  <c r="J400" i="32"/>
  <c r="K400" i="32"/>
  <c r="L400" i="32"/>
  <c r="M400" i="32"/>
  <c r="N400" i="32"/>
  <c r="O400" i="32"/>
  <c r="C401" i="32"/>
  <c r="D401" i="32"/>
  <c r="E401" i="32"/>
  <c r="F401" i="32"/>
  <c r="G401" i="32"/>
  <c r="H401" i="32"/>
  <c r="I401" i="32"/>
  <c r="J401" i="32"/>
  <c r="K401" i="32"/>
  <c r="L401" i="32"/>
  <c r="M401" i="32"/>
  <c r="N401" i="32"/>
  <c r="O401" i="32"/>
  <c r="C402" i="32"/>
  <c r="D402" i="32"/>
  <c r="E402" i="32"/>
  <c r="F402" i="32"/>
  <c r="G402" i="32"/>
  <c r="H402" i="32"/>
  <c r="I402" i="32"/>
  <c r="J402" i="32"/>
  <c r="K402" i="32"/>
  <c r="L402" i="32"/>
  <c r="M402" i="32"/>
  <c r="N402" i="32"/>
  <c r="O402" i="32"/>
  <c r="C403" i="32"/>
  <c r="D403" i="32"/>
  <c r="E403" i="32"/>
  <c r="F403" i="32"/>
  <c r="G403" i="32"/>
  <c r="H403" i="32"/>
  <c r="I403" i="32"/>
  <c r="J403" i="32"/>
  <c r="K403" i="32"/>
  <c r="L403" i="32"/>
  <c r="M403" i="32"/>
  <c r="N403" i="32"/>
  <c r="O403" i="32"/>
  <c r="C404" i="32"/>
  <c r="D404" i="32"/>
  <c r="E404" i="32"/>
  <c r="F404" i="32"/>
  <c r="G404" i="32"/>
  <c r="H404" i="32"/>
  <c r="I404" i="32"/>
  <c r="J404" i="32"/>
  <c r="K404" i="32"/>
  <c r="L404" i="32"/>
  <c r="M404" i="32"/>
  <c r="N404" i="32"/>
  <c r="O404" i="32"/>
  <c r="C405" i="32"/>
  <c r="D405" i="32"/>
  <c r="E405" i="32"/>
  <c r="F405" i="32"/>
  <c r="G405" i="32"/>
  <c r="H405" i="32"/>
  <c r="I405" i="32"/>
  <c r="J405" i="32"/>
  <c r="K405" i="32"/>
  <c r="L405" i="32"/>
  <c r="M405" i="32"/>
  <c r="N405" i="32"/>
  <c r="O405" i="32"/>
  <c r="C406" i="32"/>
  <c r="D406" i="32"/>
  <c r="E406" i="32"/>
  <c r="F406" i="32"/>
  <c r="G406" i="32"/>
  <c r="H406" i="32"/>
  <c r="I406" i="32"/>
  <c r="J406" i="32"/>
  <c r="K406" i="32"/>
  <c r="L406" i="32"/>
  <c r="M406" i="32"/>
  <c r="N406" i="32"/>
  <c r="O406" i="32"/>
  <c r="C407" i="32"/>
  <c r="D407" i="32"/>
  <c r="E407" i="32"/>
  <c r="F407" i="32"/>
  <c r="G407" i="32"/>
  <c r="H407" i="32"/>
  <c r="I407" i="32"/>
  <c r="J407" i="32"/>
  <c r="K407" i="32"/>
  <c r="L407" i="32"/>
  <c r="M407" i="32"/>
  <c r="N407" i="32"/>
  <c r="O407" i="32"/>
  <c r="C408" i="32"/>
  <c r="D408" i="32"/>
  <c r="E408" i="32"/>
  <c r="F408" i="32"/>
  <c r="G408" i="32"/>
  <c r="H408" i="32"/>
  <c r="I408" i="32"/>
  <c r="J408" i="32"/>
  <c r="K408" i="32"/>
  <c r="L408" i="32"/>
  <c r="M408" i="32"/>
  <c r="N408" i="32"/>
  <c r="O408" i="32"/>
  <c r="C409" i="32"/>
  <c r="D409" i="32"/>
  <c r="E409" i="32"/>
  <c r="F409" i="32"/>
  <c r="G409" i="32"/>
  <c r="H409" i="32"/>
  <c r="I409" i="32"/>
  <c r="J409" i="32"/>
  <c r="K409" i="32"/>
  <c r="L409" i="32"/>
  <c r="M409" i="32"/>
  <c r="N409" i="32"/>
  <c r="O409" i="32"/>
  <c r="C410" i="32"/>
  <c r="D410" i="32"/>
  <c r="E410" i="32"/>
  <c r="F410" i="32"/>
  <c r="G410" i="32"/>
  <c r="H410" i="32"/>
  <c r="I410" i="32"/>
  <c r="J410" i="32"/>
  <c r="K410" i="32"/>
  <c r="L410" i="32"/>
  <c r="M410" i="32"/>
  <c r="N410" i="32"/>
  <c r="O410" i="32"/>
  <c r="C411" i="32"/>
  <c r="D411" i="32"/>
  <c r="E411" i="32"/>
  <c r="F411" i="32"/>
  <c r="G411" i="32"/>
  <c r="H411" i="32"/>
  <c r="I411" i="32"/>
  <c r="J411" i="32"/>
  <c r="K411" i="32"/>
  <c r="L411" i="32"/>
  <c r="M411" i="32"/>
  <c r="N411" i="32"/>
  <c r="O411" i="32"/>
  <c r="C412" i="32"/>
  <c r="D412" i="32"/>
  <c r="E412" i="32"/>
  <c r="F412" i="32"/>
  <c r="G412" i="32"/>
  <c r="H412" i="32"/>
  <c r="I412" i="32"/>
  <c r="J412" i="32"/>
  <c r="K412" i="32"/>
  <c r="L412" i="32"/>
  <c r="M412" i="32"/>
  <c r="N412" i="32"/>
  <c r="O412" i="32"/>
  <c r="C413" i="32"/>
  <c r="D413" i="32"/>
  <c r="E413" i="32"/>
  <c r="F413" i="32"/>
  <c r="G413" i="32"/>
  <c r="H413" i="32"/>
  <c r="I413" i="32"/>
  <c r="J413" i="32"/>
  <c r="K413" i="32"/>
  <c r="L413" i="32"/>
  <c r="M413" i="32"/>
  <c r="N413" i="32"/>
  <c r="O413" i="32"/>
  <c r="C414" i="32"/>
  <c r="D414" i="32"/>
  <c r="E414" i="32"/>
  <c r="F414" i="32"/>
  <c r="G414" i="32"/>
  <c r="H414" i="32"/>
  <c r="I414" i="32"/>
  <c r="J414" i="32"/>
  <c r="K414" i="32"/>
  <c r="L414" i="32"/>
  <c r="M414" i="32"/>
  <c r="N414" i="32"/>
  <c r="O414" i="32"/>
  <c r="C415" i="32"/>
  <c r="D415" i="32"/>
  <c r="E415" i="32"/>
  <c r="F415" i="32"/>
  <c r="G415" i="32"/>
  <c r="H415" i="32"/>
  <c r="I415" i="32"/>
  <c r="J415" i="32"/>
  <c r="K415" i="32"/>
  <c r="L415" i="32"/>
  <c r="M415" i="32"/>
  <c r="N415" i="32"/>
  <c r="O415" i="32"/>
  <c r="C416" i="32"/>
  <c r="D416" i="32"/>
  <c r="E416" i="32"/>
  <c r="F416" i="32"/>
  <c r="G416" i="32"/>
  <c r="H416" i="32"/>
  <c r="I416" i="32"/>
  <c r="J416" i="32"/>
  <c r="K416" i="32"/>
  <c r="L416" i="32"/>
  <c r="M416" i="32"/>
  <c r="N416" i="32"/>
  <c r="O416" i="32"/>
  <c r="C417" i="32"/>
  <c r="D417" i="32"/>
  <c r="E417" i="32"/>
  <c r="F417" i="32"/>
  <c r="G417" i="32"/>
  <c r="H417" i="32"/>
  <c r="I417" i="32"/>
  <c r="J417" i="32"/>
  <c r="K417" i="32"/>
  <c r="L417" i="32"/>
  <c r="M417" i="32"/>
  <c r="N417" i="32"/>
  <c r="O417" i="32"/>
  <c r="C418" i="32"/>
  <c r="D418" i="32"/>
  <c r="E418" i="32"/>
  <c r="F418" i="32"/>
  <c r="G418" i="32"/>
  <c r="H418" i="32"/>
  <c r="I418" i="32"/>
  <c r="J418" i="32"/>
  <c r="K418" i="32"/>
  <c r="L418" i="32"/>
  <c r="M418" i="32"/>
  <c r="N418" i="32"/>
  <c r="O418" i="32"/>
  <c r="C419" i="32"/>
  <c r="D419" i="32"/>
  <c r="E419" i="32"/>
  <c r="F419" i="32"/>
  <c r="G419" i="32"/>
  <c r="H419" i="32"/>
  <c r="I419" i="32"/>
  <c r="J419" i="32"/>
  <c r="K419" i="32"/>
  <c r="L419" i="32"/>
  <c r="M419" i="32"/>
  <c r="N419" i="32"/>
  <c r="O419" i="32"/>
  <c r="C420" i="32"/>
  <c r="D420" i="32"/>
  <c r="E420" i="32"/>
  <c r="F420" i="32"/>
  <c r="G420" i="32"/>
  <c r="H420" i="32"/>
  <c r="I420" i="32"/>
  <c r="J420" i="32"/>
  <c r="K420" i="32"/>
  <c r="L420" i="32"/>
  <c r="M420" i="32"/>
  <c r="N420" i="32"/>
  <c r="O420" i="32"/>
  <c r="C421" i="32"/>
  <c r="D421" i="32"/>
  <c r="E421" i="32"/>
  <c r="F421" i="32"/>
  <c r="G421" i="32"/>
  <c r="H421" i="32"/>
  <c r="I421" i="32"/>
  <c r="J421" i="32"/>
  <c r="K421" i="32"/>
  <c r="L421" i="32"/>
  <c r="M421" i="32"/>
  <c r="N421" i="32"/>
  <c r="O421" i="32"/>
  <c r="C422" i="32"/>
  <c r="D422" i="32"/>
  <c r="E422" i="32"/>
  <c r="F422" i="32"/>
  <c r="G422" i="32"/>
  <c r="H422" i="32"/>
  <c r="I422" i="32"/>
  <c r="J422" i="32"/>
  <c r="K422" i="32"/>
  <c r="L422" i="32"/>
  <c r="M422" i="32"/>
  <c r="N422" i="32"/>
  <c r="O422" i="32"/>
  <c r="C423" i="32"/>
  <c r="D423" i="32"/>
  <c r="E423" i="32"/>
  <c r="F423" i="32"/>
  <c r="G423" i="32"/>
  <c r="H423" i="32"/>
  <c r="I423" i="32"/>
  <c r="J423" i="32"/>
  <c r="K423" i="32"/>
  <c r="L423" i="32"/>
  <c r="M423" i="32"/>
  <c r="N423" i="32"/>
  <c r="O423" i="32"/>
  <c r="C424" i="32"/>
  <c r="D424" i="32"/>
  <c r="E424" i="32"/>
  <c r="F424" i="32"/>
  <c r="G424" i="32"/>
  <c r="H424" i="32"/>
  <c r="I424" i="32"/>
  <c r="J424" i="32"/>
  <c r="K424" i="32"/>
  <c r="L424" i="32"/>
  <c r="M424" i="32"/>
  <c r="N424" i="32"/>
  <c r="O424" i="32"/>
  <c r="C425" i="32"/>
  <c r="D425" i="32"/>
  <c r="E425" i="32"/>
  <c r="F425" i="32"/>
  <c r="G425" i="32"/>
  <c r="H425" i="32"/>
  <c r="I425" i="32"/>
  <c r="J425" i="32"/>
  <c r="K425" i="32"/>
  <c r="L425" i="32"/>
  <c r="M425" i="32"/>
  <c r="N425" i="32"/>
  <c r="O425" i="32"/>
  <c r="C426" i="32"/>
  <c r="D426" i="32"/>
  <c r="E426" i="32"/>
  <c r="F426" i="32"/>
  <c r="G426" i="32"/>
  <c r="H426" i="32"/>
  <c r="I426" i="32"/>
  <c r="J426" i="32"/>
  <c r="K426" i="32"/>
  <c r="L426" i="32"/>
  <c r="M426" i="32"/>
  <c r="N426" i="32"/>
  <c r="O426" i="32"/>
  <c r="C427" i="32"/>
  <c r="D427" i="32"/>
  <c r="E427" i="32"/>
  <c r="F427" i="32"/>
  <c r="G427" i="32"/>
  <c r="H427" i="32"/>
  <c r="I427" i="32"/>
  <c r="J427" i="32"/>
  <c r="K427" i="32"/>
  <c r="L427" i="32"/>
  <c r="M427" i="32"/>
  <c r="N427" i="32"/>
  <c r="O427" i="32"/>
  <c r="C428" i="32"/>
  <c r="D428" i="32"/>
  <c r="E428" i="32"/>
  <c r="F428" i="32"/>
  <c r="G428" i="32"/>
  <c r="H428" i="32"/>
  <c r="I428" i="32"/>
  <c r="J428" i="32"/>
  <c r="K428" i="32"/>
  <c r="L428" i="32"/>
  <c r="M428" i="32"/>
  <c r="N428" i="32"/>
  <c r="O428" i="32"/>
  <c r="C429" i="32"/>
  <c r="D429" i="32"/>
  <c r="E429" i="32"/>
  <c r="F429" i="32"/>
  <c r="G429" i="32"/>
  <c r="H429" i="32"/>
  <c r="I429" i="32"/>
  <c r="J429" i="32"/>
  <c r="K429" i="32"/>
  <c r="L429" i="32"/>
  <c r="M429" i="32"/>
  <c r="N429" i="32"/>
  <c r="O429" i="32"/>
  <c r="C430" i="32"/>
  <c r="D430" i="32"/>
  <c r="E430" i="32"/>
  <c r="F430" i="32"/>
  <c r="G430" i="32"/>
  <c r="H430" i="32"/>
  <c r="I430" i="32"/>
  <c r="J430" i="32"/>
  <c r="K430" i="32"/>
  <c r="L430" i="32"/>
  <c r="M430" i="32"/>
  <c r="N430" i="32"/>
  <c r="O430" i="32"/>
  <c r="C431" i="32"/>
  <c r="D431" i="32"/>
  <c r="E431" i="32"/>
  <c r="F431" i="32"/>
  <c r="G431" i="32"/>
  <c r="H431" i="32"/>
  <c r="I431" i="32"/>
  <c r="J431" i="32"/>
  <c r="K431" i="32"/>
  <c r="L431" i="32"/>
  <c r="M431" i="32"/>
  <c r="N431" i="32"/>
  <c r="O431" i="32"/>
  <c r="C432" i="32"/>
  <c r="D432" i="32"/>
  <c r="E432" i="32"/>
  <c r="F432" i="32"/>
  <c r="G432" i="32"/>
  <c r="H432" i="32"/>
  <c r="I432" i="32"/>
  <c r="J432" i="32"/>
  <c r="K432" i="32"/>
  <c r="L432" i="32"/>
  <c r="M432" i="32"/>
  <c r="N432" i="32"/>
  <c r="O432" i="32"/>
  <c r="C433" i="32"/>
  <c r="D433" i="32"/>
  <c r="E433" i="32"/>
  <c r="F433" i="32"/>
  <c r="G433" i="32"/>
  <c r="H433" i="32"/>
  <c r="I433" i="32"/>
  <c r="J433" i="32"/>
  <c r="K433" i="32"/>
  <c r="L433" i="32"/>
  <c r="M433" i="32"/>
  <c r="N433" i="32"/>
  <c r="O433" i="32"/>
  <c r="C434" i="32"/>
  <c r="D434" i="32"/>
  <c r="E434" i="32"/>
  <c r="F434" i="32"/>
  <c r="G434" i="32"/>
  <c r="H434" i="32"/>
  <c r="I434" i="32"/>
  <c r="J434" i="32"/>
  <c r="K434" i="32"/>
  <c r="L434" i="32"/>
  <c r="M434" i="32"/>
  <c r="N434" i="32"/>
  <c r="O434" i="32"/>
  <c r="C435" i="32"/>
  <c r="D435" i="32"/>
  <c r="E435" i="32"/>
  <c r="F435" i="32"/>
  <c r="G435" i="32"/>
  <c r="H435" i="32"/>
  <c r="I435" i="32"/>
  <c r="J435" i="32"/>
  <c r="K435" i="32"/>
  <c r="L435" i="32"/>
  <c r="M435" i="32"/>
  <c r="N435" i="32"/>
  <c r="O435" i="32"/>
  <c r="C436" i="32"/>
  <c r="D436" i="32"/>
  <c r="E436" i="32"/>
  <c r="F436" i="32"/>
  <c r="G436" i="32"/>
  <c r="H436" i="32"/>
  <c r="I436" i="32"/>
  <c r="J436" i="32"/>
  <c r="K436" i="32"/>
  <c r="L436" i="32"/>
  <c r="M436" i="32"/>
  <c r="N436" i="32"/>
  <c r="O436" i="32"/>
  <c r="C437" i="32"/>
  <c r="D437" i="32"/>
  <c r="E437" i="32"/>
  <c r="F437" i="32"/>
  <c r="G437" i="32"/>
  <c r="H437" i="32"/>
  <c r="I437" i="32"/>
  <c r="J437" i="32"/>
  <c r="K437" i="32"/>
  <c r="L437" i="32"/>
  <c r="M437" i="32"/>
  <c r="N437" i="32"/>
  <c r="O437" i="32"/>
  <c r="C438" i="32"/>
  <c r="D438" i="32"/>
  <c r="E438" i="32"/>
  <c r="F438" i="32"/>
  <c r="G438" i="32"/>
  <c r="H438" i="32"/>
  <c r="I438" i="32"/>
  <c r="J438" i="32"/>
  <c r="K438" i="32"/>
  <c r="L438" i="32"/>
  <c r="M438" i="32"/>
  <c r="N438" i="32"/>
  <c r="O438" i="32"/>
  <c r="C439" i="32"/>
  <c r="D439" i="32"/>
  <c r="E439" i="32"/>
  <c r="F439" i="32"/>
  <c r="G439" i="32"/>
  <c r="H439" i="32"/>
  <c r="I439" i="32"/>
  <c r="J439" i="32"/>
  <c r="K439" i="32"/>
  <c r="L439" i="32"/>
  <c r="M439" i="32"/>
  <c r="N439" i="32"/>
  <c r="O439" i="32"/>
  <c r="C440" i="32"/>
  <c r="D440" i="32"/>
  <c r="E440" i="32"/>
  <c r="F440" i="32"/>
  <c r="G440" i="32"/>
  <c r="H440" i="32"/>
  <c r="I440" i="32"/>
  <c r="J440" i="32"/>
  <c r="K440" i="32"/>
  <c r="L440" i="32"/>
  <c r="M440" i="32"/>
  <c r="N440" i="32"/>
  <c r="O440" i="32"/>
  <c r="C441" i="32"/>
  <c r="D441" i="32"/>
  <c r="E441" i="32"/>
  <c r="F441" i="32"/>
  <c r="G441" i="32"/>
  <c r="H441" i="32"/>
  <c r="I441" i="32"/>
  <c r="J441" i="32"/>
  <c r="K441" i="32"/>
  <c r="L441" i="32"/>
  <c r="M441" i="32"/>
  <c r="N441" i="32"/>
  <c r="O441" i="32"/>
  <c r="C442" i="32"/>
  <c r="D442" i="32"/>
  <c r="E442" i="32"/>
  <c r="F442" i="32"/>
  <c r="G442" i="32"/>
  <c r="H442" i="32"/>
  <c r="I442" i="32"/>
  <c r="J442" i="32"/>
  <c r="K442" i="32"/>
  <c r="L442" i="32"/>
  <c r="M442" i="32"/>
  <c r="N442" i="32"/>
  <c r="O442" i="32"/>
  <c r="C443" i="32"/>
  <c r="D443" i="32"/>
  <c r="E443" i="32"/>
  <c r="F443" i="32"/>
  <c r="G443" i="32"/>
  <c r="H443" i="32"/>
  <c r="I443" i="32"/>
  <c r="J443" i="32"/>
  <c r="K443" i="32"/>
  <c r="L443" i="32"/>
  <c r="M443" i="32"/>
  <c r="N443" i="32"/>
  <c r="O443" i="32"/>
  <c r="C444" i="32"/>
  <c r="D444" i="32"/>
  <c r="E444" i="32"/>
  <c r="F444" i="32"/>
  <c r="G444" i="32"/>
  <c r="H444" i="32"/>
  <c r="I444" i="32"/>
  <c r="J444" i="32"/>
  <c r="K444" i="32"/>
  <c r="L444" i="32"/>
  <c r="M444" i="32"/>
  <c r="N444" i="32"/>
  <c r="O444" i="32"/>
  <c r="C445" i="32"/>
  <c r="D445" i="32"/>
  <c r="E445" i="32"/>
  <c r="F445" i="32"/>
  <c r="G445" i="32"/>
  <c r="H445" i="32"/>
  <c r="I445" i="32"/>
  <c r="J445" i="32"/>
  <c r="K445" i="32"/>
  <c r="L445" i="32"/>
  <c r="M445" i="32"/>
  <c r="N445" i="32"/>
  <c r="O445" i="32"/>
  <c r="C446" i="32"/>
  <c r="D446" i="32"/>
  <c r="E446" i="32"/>
  <c r="F446" i="32"/>
  <c r="G446" i="32"/>
  <c r="H446" i="32"/>
  <c r="I446" i="32"/>
  <c r="J446" i="32"/>
  <c r="K446" i="32"/>
  <c r="L446" i="32"/>
  <c r="M446" i="32"/>
  <c r="N446" i="32"/>
  <c r="O446" i="32"/>
  <c r="C447" i="32"/>
  <c r="D447" i="32"/>
  <c r="E447" i="32"/>
  <c r="F447" i="32"/>
  <c r="G447" i="32"/>
  <c r="H447" i="32"/>
  <c r="I447" i="32"/>
  <c r="J447" i="32"/>
  <c r="K447" i="32"/>
  <c r="L447" i="32"/>
  <c r="M447" i="32"/>
  <c r="N447" i="32"/>
  <c r="O447" i="32"/>
  <c r="C448" i="32"/>
  <c r="D448" i="32"/>
  <c r="E448" i="32"/>
  <c r="F448" i="32"/>
  <c r="G448" i="32"/>
  <c r="H448" i="32"/>
  <c r="I448" i="32"/>
  <c r="J448" i="32"/>
  <c r="K448" i="32"/>
  <c r="L448" i="32"/>
  <c r="M448" i="32"/>
  <c r="N448" i="32"/>
  <c r="O448" i="32"/>
  <c r="C449" i="32"/>
  <c r="D449" i="32"/>
  <c r="E449" i="32"/>
  <c r="F449" i="32"/>
  <c r="G449" i="32"/>
  <c r="H449" i="32"/>
  <c r="I449" i="32"/>
  <c r="J449" i="32"/>
  <c r="K449" i="32"/>
  <c r="L449" i="32"/>
  <c r="M449" i="32"/>
  <c r="N449" i="32"/>
  <c r="O449" i="32"/>
  <c r="C450" i="32"/>
  <c r="D450" i="32"/>
  <c r="E450" i="32"/>
  <c r="F450" i="32"/>
  <c r="G450" i="32"/>
  <c r="H450" i="32"/>
  <c r="I450" i="32"/>
  <c r="J450" i="32"/>
  <c r="K450" i="32"/>
  <c r="L450" i="32"/>
  <c r="M450" i="32"/>
  <c r="N450" i="32"/>
  <c r="O450" i="32"/>
  <c r="C451" i="32"/>
  <c r="D451" i="32"/>
  <c r="E451" i="32"/>
  <c r="F451" i="32"/>
  <c r="G451" i="32"/>
  <c r="H451" i="32"/>
  <c r="I451" i="32"/>
  <c r="J451" i="32"/>
  <c r="K451" i="32"/>
  <c r="L451" i="32"/>
  <c r="M451" i="32"/>
  <c r="N451" i="32"/>
  <c r="O451" i="32"/>
  <c r="C452" i="32"/>
  <c r="D452" i="32"/>
  <c r="E452" i="32"/>
  <c r="F452" i="32"/>
  <c r="G452" i="32"/>
  <c r="H452" i="32"/>
  <c r="I452" i="32"/>
  <c r="J452" i="32"/>
  <c r="K452" i="32"/>
  <c r="L452" i="32"/>
  <c r="M452" i="32"/>
  <c r="N452" i="32"/>
  <c r="O452" i="32"/>
  <c r="C453" i="32"/>
  <c r="D453" i="32"/>
  <c r="E453" i="32"/>
  <c r="F453" i="32"/>
  <c r="G453" i="32"/>
  <c r="H453" i="32"/>
  <c r="I453" i="32"/>
  <c r="J453" i="32"/>
  <c r="K453" i="32"/>
  <c r="L453" i="32"/>
  <c r="M453" i="32"/>
  <c r="N453" i="32"/>
  <c r="O453" i="32"/>
  <c r="C454" i="32"/>
  <c r="D454" i="32"/>
  <c r="E454" i="32"/>
  <c r="F454" i="32"/>
  <c r="G454" i="32"/>
  <c r="H454" i="32"/>
  <c r="I454" i="32"/>
  <c r="J454" i="32"/>
  <c r="K454" i="32"/>
  <c r="L454" i="32"/>
  <c r="M454" i="32"/>
  <c r="N454" i="32"/>
  <c r="O454" i="32"/>
  <c r="C455" i="32"/>
  <c r="D455" i="32"/>
  <c r="E455" i="32"/>
  <c r="F455" i="32"/>
  <c r="G455" i="32"/>
  <c r="H455" i="32"/>
  <c r="I455" i="32"/>
  <c r="J455" i="32"/>
  <c r="K455" i="32"/>
  <c r="L455" i="32"/>
  <c r="M455" i="32"/>
  <c r="N455" i="32"/>
  <c r="O455" i="32"/>
  <c r="C456" i="32"/>
  <c r="D456" i="32"/>
  <c r="E456" i="32"/>
  <c r="F456" i="32"/>
  <c r="G456" i="32"/>
  <c r="H456" i="32"/>
  <c r="I456" i="32"/>
  <c r="J456" i="32"/>
  <c r="K456" i="32"/>
  <c r="L456" i="32"/>
  <c r="M456" i="32"/>
  <c r="N456" i="32"/>
  <c r="O456" i="32"/>
  <c r="C457" i="32"/>
  <c r="D457" i="32"/>
  <c r="E457" i="32"/>
  <c r="F457" i="32"/>
  <c r="G457" i="32"/>
  <c r="H457" i="32"/>
  <c r="I457" i="32"/>
  <c r="J457" i="32"/>
  <c r="K457" i="32"/>
  <c r="L457" i="32"/>
  <c r="M457" i="32"/>
  <c r="N457" i="32"/>
  <c r="O457" i="32"/>
  <c r="C458" i="32"/>
  <c r="D458" i="32"/>
  <c r="E458" i="32"/>
  <c r="F458" i="32"/>
  <c r="G458" i="32"/>
  <c r="H458" i="32"/>
  <c r="I458" i="32"/>
  <c r="J458" i="32"/>
  <c r="K458" i="32"/>
  <c r="L458" i="32"/>
  <c r="M458" i="32"/>
  <c r="N458" i="32"/>
  <c r="O458" i="32"/>
  <c r="C459" i="32"/>
  <c r="D459" i="32"/>
  <c r="E459" i="32"/>
  <c r="F459" i="32"/>
  <c r="G459" i="32"/>
  <c r="H459" i="32"/>
  <c r="I459" i="32"/>
  <c r="J459" i="32"/>
  <c r="K459" i="32"/>
  <c r="L459" i="32"/>
  <c r="M459" i="32"/>
  <c r="N459" i="32"/>
  <c r="O459" i="32"/>
  <c r="C460" i="32"/>
  <c r="D460" i="32"/>
  <c r="E460" i="32"/>
  <c r="F460" i="32"/>
  <c r="G460" i="32"/>
  <c r="H460" i="32"/>
  <c r="I460" i="32"/>
  <c r="J460" i="32"/>
  <c r="K460" i="32"/>
  <c r="L460" i="32"/>
  <c r="M460" i="32"/>
  <c r="N460" i="32"/>
  <c r="O460" i="32"/>
  <c r="C461" i="32"/>
  <c r="D461" i="32"/>
  <c r="E461" i="32"/>
  <c r="F461" i="32"/>
  <c r="G461" i="32"/>
  <c r="H461" i="32"/>
  <c r="I461" i="32"/>
  <c r="J461" i="32"/>
  <c r="K461" i="32"/>
  <c r="L461" i="32"/>
  <c r="M461" i="32"/>
  <c r="N461" i="32"/>
  <c r="O461" i="32"/>
  <c r="C462" i="32"/>
  <c r="D462" i="32"/>
  <c r="E462" i="32"/>
  <c r="F462" i="32"/>
  <c r="G462" i="32"/>
  <c r="H462" i="32"/>
  <c r="I462" i="32"/>
  <c r="J462" i="32"/>
  <c r="K462" i="32"/>
  <c r="L462" i="32"/>
  <c r="M462" i="32"/>
  <c r="N462" i="32"/>
  <c r="O462" i="32"/>
  <c r="C463" i="32"/>
  <c r="D463" i="32"/>
  <c r="E463" i="32"/>
  <c r="F463" i="32"/>
  <c r="G463" i="32"/>
  <c r="H463" i="32"/>
  <c r="I463" i="32"/>
  <c r="J463" i="32"/>
  <c r="K463" i="32"/>
  <c r="L463" i="32"/>
  <c r="M463" i="32"/>
  <c r="N463" i="32"/>
  <c r="O463" i="32"/>
  <c r="C464" i="32"/>
  <c r="D464" i="32"/>
  <c r="E464" i="32"/>
  <c r="F464" i="32"/>
  <c r="G464" i="32"/>
  <c r="H464" i="32"/>
  <c r="I464" i="32"/>
  <c r="J464" i="32"/>
  <c r="K464" i="32"/>
  <c r="L464" i="32"/>
  <c r="M464" i="32"/>
  <c r="N464" i="32"/>
  <c r="O464" i="32"/>
  <c r="C465" i="32"/>
  <c r="D465" i="32"/>
  <c r="E465" i="32"/>
  <c r="F465" i="32"/>
  <c r="G465" i="32"/>
  <c r="H465" i="32"/>
  <c r="I465" i="32"/>
  <c r="J465" i="32"/>
  <c r="K465" i="32"/>
  <c r="L465" i="32"/>
  <c r="M465" i="32"/>
  <c r="N465" i="32"/>
  <c r="O465" i="32"/>
  <c r="C466" i="32"/>
  <c r="D466" i="32"/>
  <c r="E466" i="32"/>
  <c r="F466" i="32"/>
  <c r="G466" i="32"/>
  <c r="H466" i="32"/>
  <c r="I466" i="32"/>
  <c r="J466" i="32"/>
  <c r="K466" i="32"/>
  <c r="L466" i="32"/>
  <c r="M466" i="32"/>
  <c r="N466" i="32"/>
  <c r="O466" i="32"/>
  <c r="C467" i="32"/>
  <c r="D467" i="32"/>
  <c r="E467" i="32"/>
  <c r="F467" i="32"/>
  <c r="G467" i="32"/>
  <c r="H467" i="32"/>
  <c r="I467" i="32"/>
  <c r="J467" i="32"/>
  <c r="K467" i="32"/>
  <c r="L467" i="32"/>
  <c r="M467" i="32"/>
  <c r="N467" i="32"/>
  <c r="O467" i="32"/>
  <c r="C468" i="32"/>
  <c r="D468" i="32"/>
  <c r="E468" i="32"/>
  <c r="F468" i="32"/>
  <c r="G468" i="32"/>
  <c r="H468" i="32"/>
  <c r="I468" i="32"/>
  <c r="J468" i="32"/>
  <c r="K468" i="32"/>
  <c r="L468" i="32"/>
  <c r="M468" i="32"/>
  <c r="N468" i="32"/>
  <c r="O468" i="32"/>
  <c r="C469" i="32"/>
  <c r="D469" i="32"/>
  <c r="E469" i="32"/>
  <c r="F469" i="32"/>
  <c r="G469" i="32"/>
  <c r="H469" i="32"/>
  <c r="I469" i="32"/>
  <c r="J469" i="32"/>
  <c r="K469" i="32"/>
  <c r="L469" i="32"/>
  <c r="M469" i="32"/>
  <c r="N469" i="32"/>
  <c r="O469" i="32"/>
  <c r="C470" i="32"/>
  <c r="D470" i="32"/>
  <c r="E470" i="32"/>
  <c r="F470" i="32"/>
  <c r="G470" i="32"/>
  <c r="H470" i="32"/>
  <c r="I470" i="32"/>
  <c r="J470" i="32"/>
  <c r="K470" i="32"/>
  <c r="L470" i="32"/>
  <c r="M470" i="32"/>
  <c r="N470" i="32"/>
  <c r="O470" i="32"/>
  <c r="C471" i="32"/>
  <c r="D471" i="32"/>
  <c r="E471" i="32"/>
  <c r="F471" i="32"/>
  <c r="G471" i="32"/>
  <c r="H471" i="32"/>
  <c r="I471" i="32"/>
  <c r="J471" i="32"/>
  <c r="K471" i="32"/>
  <c r="L471" i="32"/>
  <c r="M471" i="32"/>
  <c r="N471" i="32"/>
  <c r="O471" i="32"/>
  <c r="C472" i="32"/>
  <c r="D472" i="32"/>
  <c r="E472" i="32"/>
  <c r="F472" i="32"/>
  <c r="G472" i="32"/>
  <c r="H472" i="32"/>
  <c r="I472" i="32"/>
  <c r="J472" i="32"/>
  <c r="K472" i="32"/>
  <c r="L472" i="32"/>
  <c r="M472" i="32"/>
  <c r="N472" i="32"/>
  <c r="O472" i="32"/>
  <c r="C473" i="32"/>
  <c r="D473" i="32"/>
  <c r="E473" i="32"/>
  <c r="F473" i="32"/>
  <c r="G473" i="32"/>
  <c r="H473" i="32"/>
  <c r="I473" i="32"/>
  <c r="J473" i="32"/>
  <c r="K473" i="32"/>
  <c r="L473" i="32"/>
  <c r="M473" i="32"/>
  <c r="N473" i="32"/>
  <c r="O473" i="32"/>
  <c r="C474" i="32"/>
  <c r="D474" i="32"/>
  <c r="E474" i="32"/>
  <c r="F474" i="32"/>
  <c r="G474" i="32"/>
  <c r="H474" i="32"/>
  <c r="I474" i="32"/>
  <c r="J474" i="32"/>
  <c r="K474" i="32"/>
  <c r="L474" i="32"/>
  <c r="M474" i="32"/>
  <c r="N474" i="32"/>
  <c r="O474" i="32"/>
  <c r="C475" i="32"/>
  <c r="D475" i="32"/>
  <c r="E475" i="32"/>
  <c r="F475" i="32"/>
  <c r="G475" i="32"/>
  <c r="H475" i="32"/>
  <c r="I475" i="32"/>
  <c r="J475" i="32"/>
  <c r="K475" i="32"/>
  <c r="L475" i="32"/>
  <c r="M475" i="32"/>
  <c r="N475" i="32"/>
  <c r="O475" i="32"/>
  <c r="C476" i="32"/>
  <c r="D476" i="32"/>
  <c r="E476" i="32"/>
  <c r="F476" i="32"/>
  <c r="G476" i="32"/>
  <c r="H476" i="32"/>
  <c r="I476" i="32"/>
  <c r="J476" i="32"/>
  <c r="K476" i="32"/>
  <c r="L476" i="32"/>
  <c r="M476" i="32"/>
  <c r="N476" i="32"/>
  <c r="O476" i="32"/>
  <c r="C477" i="32"/>
  <c r="D477" i="32"/>
  <c r="E477" i="32"/>
  <c r="F477" i="32"/>
  <c r="G477" i="32"/>
  <c r="H477" i="32"/>
  <c r="I477" i="32"/>
  <c r="J477" i="32"/>
  <c r="K477" i="32"/>
  <c r="L477" i="32"/>
  <c r="M477" i="32"/>
  <c r="N477" i="32"/>
  <c r="O477" i="32"/>
  <c r="C478" i="32"/>
  <c r="D478" i="32"/>
  <c r="E478" i="32"/>
  <c r="F478" i="32"/>
  <c r="G478" i="32"/>
  <c r="H478" i="32"/>
  <c r="I478" i="32"/>
  <c r="J478" i="32"/>
  <c r="K478" i="32"/>
  <c r="L478" i="32"/>
  <c r="M478" i="32"/>
  <c r="N478" i="32"/>
  <c r="O478" i="32"/>
  <c r="C479" i="32"/>
  <c r="D479" i="32"/>
  <c r="E479" i="32"/>
  <c r="F479" i="32"/>
  <c r="G479" i="32"/>
  <c r="H479" i="32"/>
  <c r="I479" i="32"/>
  <c r="J479" i="32"/>
  <c r="K479" i="32"/>
  <c r="L479" i="32"/>
  <c r="M479" i="32"/>
  <c r="N479" i="32"/>
  <c r="O479" i="32"/>
  <c r="C480" i="32"/>
  <c r="D480" i="32"/>
  <c r="E480" i="32"/>
  <c r="F480" i="32"/>
  <c r="G480" i="32"/>
  <c r="H480" i="32"/>
  <c r="I480" i="32"/>
  <c r="J480" i="32"/>
  <c r="K480" i="32"/>
  <c r="L480" i="32"/>
  <c r="M480" i="32"/>
  <c r="N480" i="32"/>
  <c r="O480" i="32"/>
  <c r="C481" i="32"/>
  <c r="D481" i="32"/>
  <c r="E481" i="32"/>
  <c r="F481" i="32"/>
  <c r="G481" i="32"/>
  <c r="H481" i="32"/>
  <c r="I481" i="32"/>
  <c r="J481" i="32"/>
  <c r="K481" i="32"/>
  <c r="L481" i="32"/>
  <c r="M481" i="32"/>
  <c r="N481" i="32"/>
  <c r="O481" i="32"/>
  <c r="C482" i="32"/>
  <c r="D482" i="32"/>
  <c r="E482" i="32"/>
  <c r="F482" i="32"/>
  <c r="G482" i="32"/>
  <c r="H482" i="32"/>
  <c r="I482" i="32"/>
  <c r="J482" i="32"/>
  <c r="K482" i="32"/>
  <c r="L482" i="32"/>
  <c r="M482" i="32"/>
  <c r="N482" i="32"/>
  <c r="O482" i="32"/>
  <c r="C483" i="32"/>
  <c r="D483" i="32"/>
  <c r="E483" i="32"/>
  <c r="F483" i="32"/>
  <c r="G483" i="32"/>
  <c r="H483" i="32"/>
  <c r="I483" i="32"/>
  <c r="J483" i="32"/>
  <c r="K483" i="32"/>
  <c r="L483" i="32"/>
  <c r="M483" i="32"/>
  <c r="N483" i="32"/>
  <c r="O483" i="32"/>
  <c r="C484" i="32"/>
  <c r="D484" i="32"/>
  <c r="E484" i="32"/>
  <c r="F484" i="32"/>
  <c r="G484" i="32"/>
  <c r="H484" i="32"/>
  <c r="I484" i="32"/>
  <c r="J484" i="32"/>
  <c r="K484" i="32"/>
  <c r="L484" i="32"/>
  <c r="M484" i="32"/>
  <c r="N484" i="32"/>
  <c r="O484" i="32"/>
  <c r="C485" i="32"/>
  <c r="D485" i="32"/>
  <c r="E485" i="32"/>
  <c r="F485" i="32"/>
  <c r="G485" i="32"/>
  <c r="H485" i="32"/>
  <c r="I485" i="32"/>
  <c r="J485" i="32"/>
  <c r="K485" i="32"/>
  <c r="L485" i="32"/>
  <c r="M485" i="32"/>
  <c r="N485" i="32"/>
  <c r="O485" i="32"/>
  <c r="C486" i="32"/>
  <c r="D486" i="32"/>
  <c r="E486" i="32"/>
  <c r="F486" i="32"/>
  <c r="G486" i="32"/>
  <c r="H486" i="32"/>
  <c r="I486" i="32"/>
  <c r="J486" i="32"/>
  <c r="K486" i="32"/>
  <c r="L486" i="32"/>
  <c r="M486" i="32"/>
  <c r="N486" i="32"/>
  <c r="O486" i="32"/>
  <c r="C487" i="32"/>
  <c r="D487" i="32"/>
  <c r="E487" i="32"/>
  <c r="F487" i="32"/>
  <c r="G487" i="32"/>
  <c r="H487" i="32"/>
  <c r="I487" i="32"/>
  <c r="J487" i="32"/>
  <c r="K487" i="32"/>
  <c r="L487" i="32"/>
  <c r="M487" i="32"/>
  <c r="N487" i="32"/>
  <c r="O487" i="32"/>
  <c r="C488" i="32"/>
  <c r="D488" i="32"/>
  <c r="E488" i="32"/>
  <c r="F488" i="32"/>
  <c r="G488" i="32"/>
  <c r="H488" i="32"/>
  <c r="I488" i="32"/>
  <c r="J488" i="32"/>
  <c r="K488" i="32"/>
  <c r="L488" i="32"/>
  <c r="M488" i="32"/>
  <c r="N488" i="32"/>
  <c r="O488" i="32"/>
  <c r="C489" i="32"/>
  <c r="D489" i="32"/>
  <c r="E489" i="32"/>
  <c r="F489" i="32"/>
  <c r="G489" i="32"/>
  <c r="H489" i="32"/>
  <c r="I489" i="32"/>
  <c r="J489" i="32"/>
  <c r="K489" i="32"/>
  <c r="L489" i="32"/>
  <c r="M489" i="32"/>
  <c r="N489" i="32"/>
  <c r="O489" i="32"/>
  <c r="C490" i="32"/>
  <c r="D490" i="32"/>
  <c r="E490" i="32"/>
  <c r="F490" i="32"/>
  <c r="G490" i="32"/>
  <c r="H490" i="32"/>
  <c r="I490" i="32"/>
  <c r="J490" i="32"/>
  <c r="K490" i="32"/>
  <c r="L490" i="32"/>
  <c r="M490" i="32"/>
  <c r="N490" i="32"/>
  <c r="O490" i="32"/>
  <c r="C491" i="32"/>
  <c r="D491" i="32"/>
  <c r="E491" i="32"/>
  <c r="F491" i="32"/>
  <c r="G491" i="32"/>
  <c r="H491" i="32"/>
  <c r="I491" i="32"/>
  <c r="J491" i="32"/>
  <c r="K491" i="32"/>
  <c r="L491" i="32"/>
  <c r="M491" i="32"/>
  <c r="N491" i="32"/>
  <c r="O491" i="32"/>
  <c r="C492" i="32"/>
  <c r="D492" i="32"/>
  <c r="E492" i="32"/>
  <c r="F492" i="32"/>
  <c r="G492" i="32"/>
  <c r="H492" i="32"/>
  <c r="I492" i="32"/>
  <c r="J492" i="32"/>
  <c r="K492" i="32"/>
  <c r="L492" i="32"/>
  <c r="M492" i="32"/>
  <c r="N492" i="32"/>
  <c r="O492" i="32"/>
  <c r="C493" i="32"/>
  <c r="D493" i="32"/>
  <c r="E493" i="32"/>
  <c r="F493" i="32"/>
  <c r="G493" i="32"/>
  <c r="H493" i="32"/>
  <c r="I493" i="32"/>
  <c r="J493" i="32"/>
  <c r="K493" i="32"/>
  <c r="L493" i="32"/>
  <c r="M493" i="32"/>
  <c r="N493" i="32"/>
  <c r="O493" i="32"/>
  <c r="C494" i="32"/>
  <c r="D494" i="32"/>
  <c r="E494" i="32"/>
  <c r="F494" i="32"/>
  <c r="G494" i="32"/>
  <c r="H494" i="32"/>
  <c r="I494" i="32"/>
  <c r="J494" i="32"/>
  <c r="K494" i="32"/>
  <c r="L494" i="32"/>
  <c r="M494" i="32"/>
  <c r="N494" i="32"/>
  <c r="O494" i="32"/>
  <c r="C495" i="32"/>
  <c r="D495" i="32"/>
  <c r="E495" i="32"/>
  <c r="F495" i="32"/>
  <c r="G495" i="32"/>
  <c r="H495" i="32"/>
  <c r="I495" i="32"/>
  <c r="J495" i="32"/>
  <c r="K495" i="32"/>
  <c r="L495" i="32"/>
  <c r="M495" i="32"/>
  <c r="N495" i="32"/>
  <c r="O495" i="32"/>
  <c r="C496" i="32"/>
  <c r="D496" i="32"/>
  <c r="E496" i="32"/>
  <c r="F496" i="32"/>
  <c r="G496" i="32"/>
  <c r="H496" i="32"/>
  <c r="I496" i="32"/>
  <c r="J496" i="32"/>
  <c r="K496" i="32"/>
  <c r="L496" i="32"/>
  <c r="M496" i="32"/>
  <c r="N496" i="32"/>
  <c r="O496" i="32"/>
  <c r="C497" i="32"/>
  <c r="D497" i="32"/>
  <c r="E497" i="32"/>
  <c r="F497" i="32"/>
  <c r="G497" i="32"/>
  <c r="H497" i="32"/>
  <c r="I497" i="32"/>
  <c r="J497" i="32"/>
  <c r="K497" i="32"/>
  <c r="L497" i="32"/>
  <c r="M497" i="32"/>
  <c r="N497" i="32"/>
  <c r="O497" i="32"/>
  <c r="C498" i="32"/>
  <c r="D498" i="32"/>
  <c r="E498" i="32"/>
  <c r="F498" i="32"/>
  <c r="G498" i="32"/>
  <c r="H498" i="32"/>
  <c r="I498" i="32"/>
  <c r="J498" i="32"/>
  <c r="K498" i="32"/>
  <c r="L498" i="32"/>
  <c r="M498" i="32"/>
  <c r="N498" i="32"/>
  <c r="O498" i="32"/>
  <c r="C499" i="32"/>
  <c r="D499" i="32"/>
  <c r="E499" i="32"/>
  <c r="F499" i="32"/>
  <c r="G499" i="32"/>
  <c r="H499" i="32"/>
  <c r="I499" i="32"/>
  <c r="J499" i="32"/>
  <c r="K499" i="32"/>
  <c r="L499" i="32"/>
  <c r="M499" i="32"/>
  <c r="N499" i="32"/>
  <c r="O499" i="32"/>
  <c r="C500" i="32"/>
  <c r="D500" i="32"/>
  <c r="E500" i="32"/>
  <c r="F500" i="32"/>
  <c r="G500" i="32"/>
  <c r="H500" i="32"/>
  <c r="I500" i="32"/>
  <c r="J500" i="32"/>
  <c r="K500" i="32"/>
  <c r="L500" i="32"/>
  <c r="M500" i="32"/>
  <c r="N500" i="32"/>
  <c r="O500" i="32"/>
  <c r="C501" i="32"/>
  <c r="D501" i="32"/>
  <c r="E501" i="32"/>
  <c r="F501" i="32"/>
  <c r="G501" i="32"/>
  <c r="H501" i="32"/>
  <c r="I501" i="32"/>
  <c r="J501" i="32"/>
  <c r="K501" i="32"/>
  <c r="L501" i="32"/>
  <c r="M501" i="32"/>
  <c r="N501" i="32"/>
  <c r="O501" i="32"/>
  <c r="C502" i="32"/>
  <c r="D502" i="32"/>
  <c r="E502" i="32"/>
  <c r="F502" i="32"/>
  <c r="G502" i="32"/>
  <c r="H502" i="32"/>
  <c r="I502" i="32"/>
  <c r="J502" i="32"/>
  <c r="K502" i="32"/>
  <c r="L502" i="32"/>
  <c r="M502" i="32"/>
  <c r="N502" i="32"/>
  <c r="O502" i="32"/>
  <c r="C503" i="32"/>
  <c r="D503" i="32"/>
  <c r="E503" i="32"/>
  <c r="F503" i="32"/>
  <c r="G503" i="32"/>
  <c r="H503" i="32"/>
  <c r="I503" i="32"/>
  <c r="J503" i="32"/>
  <c r="K503" i="32"/>
  <c r="L503" i="32"/>
  <c r="M503" i="32"/>
  <c r="N503" i="32"/>
  <c r="O503" i="32"/>
  <c r="C504" i="32"/>
  <c r="D504" i="32"/>
  <c r="E504" i="32"/>
  <c r="F504" i="32"/>
  <c r="G504" i="32"/>
  <c r="H504" i="32"/>
  <c r="I504" i="32"/>
  <c r="J504" i="32"/>
  <c r="K504" i="32"/>
  <c r="L504" i="32"/>
  <c r="M504" i="32"/>
  <c r="N504" i="32"/>
  <c r="O504" i="32"/>
  <c r="C505" i="32"/>
  <c r="D505" i="32"/>
  <c r="E505" i="32"/>
  <c r="F505" i="32"/>
  <c r="G505" i="32"/>
  <c r="H505" i="32"/>
  <c r="I505" i="32"/>
  <c r="J505" i="32"/>
  <c r="K505" i="32"/>
  <c r="L505" i="32"/>
  <c r="M505" i="32"/>
  <c r="N505" i="32"/>
  <c r="O505" i="32"/>
  <c r="C506" i="32"/>
  <c r="D506" i="32"/>
  <c r="E506" i="32"/>
  <c r="F506" i="32"/>
  <c r="G506" i="32"/>
  <c r="H506" i="32"/>
  <c r="I506" i="32"/>
  <c r="J506" i="32"/>
  <c r="K506" i="32"/>
  <c r="L506" i="32"/>
  <c r="M506" i="32"/>
  <c r="N506" i="32"/>
  <c r="O506" i="32"/>
  <c r="C507" i="32"/>
  <c r="D507" i="32"/>
  <c r="E507" i="32"/>
  <c r="F507" i="32"/>
  <c r="G507" i="32"/>
  <c r="H507" i="32"/>
  <c r="I507" i="32"/>
  <c r="J507" i="32"/>
  <c r="K507" i="32"/>
  <c r="L507" i="32"/>
  <c r="M507" i="32"/>
  <c r="N507" i="32"/>
  <c r="O507" i="32"/>
  <c r="C508" i="32"/>
  <c r="D508" i="32"/>
  <c r="E508" i="32"/>
  <c r="F508" i="32"/>
  <c r="G508" i="32"/>
  <c r="H508" i="32"/>
  <c r="I508" i="32"/>
  <c r="J508" i="32"/>
  <c r="K508" i="32"/>
  <c r="L508" i="32"/>
  <c r="M508" i="32"/>
  <c r="N508" i="32"/>
  <c r="O508" i="32"/>
  <c r="C509" i="32"/>
  <c r="D509" i="32"/>
  <c r="E509" i="32"/>
  <c r="F509" i="32"/>
  <c r="G509" i="32"/>
  <c r="H509" i="32"/>
  <c r="I509" i="32"/>
  <c r="J509" i="32"/>
  <c r="K509" i="32"/>
  <c r="L509" i="32"/>
  <c r="M509" i="32"/>
  <c r="N509" i="32"/>
  <c r="O509" i="32"/>
  <c r="C510" i="32"/>
  <c r="D510" i="32"/>
  <c r="E510" i="32"/>
  <c r="F510" i="32"/>
  <c r="G510" i="32"/>
  <c r="H510" i="32"/>
  <c r="I510" i="32"/>
  <c r="J510" i="32"/>
  <c r="K510" i="32"/>
  <c r="L510" i="32"/>
  <c r="M510" i="32"/>
  <c r="N510" i="32"/>
  <c r="O510" i="32"/>
  <c r="C511" i="32"/>
  <c r="D511" i="32"/>
  <c r="E511" i="32"/>
  <c r="F511" i="32"/>
  <c r="G511" i="32"/>
  <c r="H511" i="32"/>
  <c r="I511" i="32"/>
  <c r="J511" i="32"/>
  <c r="K511" i="32"/>
  <c r="L511" i="32"/>
  <c r="M511" i="32"/>
  <c r="N511" i="32"/>
  <c r="O511" i="32"/>
  <c r="C512" i="32"/>
  <c r="D512" i="32"/>
  <c r="E512" i="32"/>
  <c r="F512" i="32"/>
  <c r="G512" i="32"/>
  <c r="H512" i="32"/>
  <c r="I512" i="32"/>
  <c r="J512" i="32"/>
  <c r="K512" i="32"/>
  <c r="L512" i="32"/>
  <c r="M512" i="32"/>
  <c r="N512" i="32"/>
  <c r="O512" i="32"/>
  <c r="C513" i="32"/>
  <c r="D513" i="32"/>
  <c r="E513" i="32"/>
  <c r="F513" i="32"/>
  <c r="G513" i="32"/>
  <c r="H513" i="32"/>
  <c r="I513" i="32"/>
  <c r="J513" i="32"/>
  <c r="K513" i="32"/>
  <c r="L513" i="32"/>
  <c r="M513" i="32"/>
  <c r="N513" i="32"/>
  <c r="O513" i="32"/>
  <c r="C514" i="32"/>
  <c r="D514" i="32"/>
  <c r="E514" i="32"/>
  <c r="F514" i="32"/>
  <c r="G514" i="32"/>
  <c r="H514" i="32"/>
  <c r="I514" i="32"/>
  <c r="J514" i="32"/>
  <c r="K514" i="32"/>
  <c r="L514" i="32"/>
  <c r="M514" i="32"/>
  <c r="N514" i="32"/>
  <c r="O514" i="32"/>
  <c r="C515" i="32"/>
  <c r="D515" i="32"/>
  <c r="E515" i="32"/>
  <c r="F515" i="32"/>
  <c r="G515" i="32"/>
  <c r="H515" i="32"/>
  <c r="I515" i="32"/>
  <c r="J515" i="32"/>
  <c r="K515" i="32"/>
  <c r="L515" i="32"/>
  <c r="M515" i="32"/>
  <c r="N515" i="32"/>
  <c r="O515" i="32"/>
  <c r="C516" i="32"/>
  <c r="D516" i="32"/>
  <c r="E516" i="32"/>
  <c r="F516" i="32"/>
  <c r="G516" i="32"/>
  <c r="H516" i="32"/>
  <c r="I516" i="32"/>
  <c r="J516" i="32"/>
  <c r="K516" i="32"/>
  <c r="L516" i="32"/>
  <c r="M516" i="32"/>
  <c r="N516" i="32"/>
  <c r="O516" i="32"/>
  <c r="C517" i="32"/>
  <c r="D517" i="32"/>
  <c r="E517" i="32"/>
  <c r="F517" i="32"/>
  <c r="G517" i="32"/>
  <c r="H517" i="32"/>
  <c r="I517" i="32"/>
  <c r="J517" i="32"/>
  <c r="K517" i="32"/>
  <c r="L517" i="32"/>
  <c r="M517" i="32"/>
  <c r="N517" i="32"/>
  <c r="O517" i="32"/>
  <c r="C518" i="32"/>
  <c r="D518" i="32"/>
  <c r="E518" i="32"/>
  <c r="F518" i="32"/>
  <c r="G518" i="32"/>
  <c r="H518" i="32"/>
  <c r="I518" i="32"/>
  <c r="J518" i="32"/>
  <c r="K518" i="32"/>
  <c r="L518" i="32"/>
  <c r="M518" i="32"/>
  <c r="N518" i="32"/>
  <c r="O518" i="32"/>
  <c r="C519" i="32"/>
  <c r="D519" i="32"/>
  <c r="E519" i="32"/>
  <c r="F519" i="32"/>
  <c r="G519" i="32"/>
  <c r="H519" i="32"/>
  <c r="I519" i="32"/>
  <c r="J519" i="32"/>
  <c r="K519" i="32"/>
  <c r="L519" i="32"/>
  <c r="M519" i="32"/>
  <c r="N519" i="32"/>
  <c r="O519" i="32"/>
  <c r="C520" i="32"/>
  <c r="D520" i="32"/>
  <c r="E520" i="32"/>
  <c r="F520" i="32"/>
  <c r="G520" i="32"/>
  <c r="H520" i="32"/>
  <c r="I520" i="32"/>
  <c r="J520" i="32"/>
  <c r="K520" i="32"/>
  <c r="L520" i="32"/>
  <c r="M520" i="32"/>
  <c r="N520" i="32"/>
  <c r="O520" i="32"/>
  <c r="C521" i="32"/>
  <c r="D521" i="32"/>
  <c r="E521" i="32"/>
  <c r="F521" i="32"/>
  <c r="G521" i="32"/>
  <c r="H521" i="32"/>
  <c r="I521" i="32"/>
  <c r="J521" i="32"/>
  <c r="K521" i="32"/>
  <c r="L521" i="32"/>
  <c r="M521" i="32"/>
  <c r="N521" i="32"/>
  <c r="O521" i="32"/>
  <c r="C522" i="32"/>
  <c r="D522" i="32"/>
  <c r="E522" i="32"/>
  <c r="F522" i="32"/>
  <c r="G522" i="32"/>
  <c r="H522" i="32"/>
  <c r="I522" i="32"/>
  <c r="J522" i="32"/>
  <c r="K522" i="32"/>
  <c r="L522" i="32"/>
  <c r="M522" i="32"/>
  <c r="N522" i="32"/>
  <c r="O522" i="32"/>
  <c r="C523" i="32"/>
  <c r="D523" i="32"/>
  <c r="E523" i="32"/>
  <c r="F523" i="32"/>
  <c r="G523" i="32"/>
  <c r="H523" i="32"/>
  <c r="I523" i="32"/>
  <c r="J523" i="32"/>
  <c r="K523" i="32"/>
  <c r="L523" i="32"/>
  <c r="M523" i="32"/>
  <c r="N523" i="32"/>
  <c r="O523" i="32"/>
  <c r="C524" i="32"/>
  <c r="D524" i="32"/>
  <c r="E524" i="32"/>
  <c r="F524" i="32"/>
  <c r="G524" i="32"/>
  <c r="H524" i="32"/>
  <c r="I524" i="32"/>
  <c r="J524" i="32"/>
  <c r="K524" i="32"/>
  <c r="L524" i="32"/>
  <c r="M524" i="32"/>
  <c r="N524" i="32"/>
  <c r="O524" i="32"/>
  <c r="C525" i="32"/>
  <c r="D525" i="32"/>
  <c r="E525" i="32"/>
  <c r="F525" i="32"/>
  <c r="G525" i="32"/>
  <c r="H525" i="32"/>
  <c r="I525" i="32"/>
  <c r="J525" i="32"/>
  <c r="K525" i="32"/>
  <c r="L525" i="32"/>
  <c r="M525" i="32"/>
  <c r="N525" i="32"/>
  <c r="O525" i="32"/>
  <c r="C526" i="32"/>
  <c r="D526" i="32"/>
  <c r="E526" i="32"/>
  <c r="F526" i="32"/>
  <c r="G526" i="32"/>
  <c r="H526" i="32"/>
  <c r="I526" i="32"/>
  <c r="J526" i="32"/>
  <c r="K526" i="32"/>
  <c r="L526" i="32"/>
  <c r="M526" i="32"/>
  <c r="N526" i="32"/>
  <c r="O526" i="32"/>
  <c r="C527" i="32"/>
  <c r="D527" i="32"/>
  <c r="E527" i="32"/>
  <c r="F527" i="32"/>
  <c r="G527" i="32"/>
  <c r="H527" i="32"/>
  <c r="I527" i="32"/>
  <c r="J527" i="32"/>
  <c r="K527" i="32"/>
  <c r="L527" i="32"/>
  <c r="M527" i="32"/>
  <c r="N527" i="32"/>
  <c r="O527" i="32"/>
  <c r="C528" i="32"/>
  <c r="D528" i="32"/>
  <c r="E528" i="32"/>
  <c r="F528" i="32"/>
  <c r="G528" i="32"/>
  <c r="H528" i="32"/>
  <c r="I528" i="32"/>
  <c r="J528" i="32"/>
  <c r="K528" i="32"/>
  <c r="L528" i="32"/>
  <c r="M528" i="32"/>
  <c r="N528" i="32"/>
  <c r="O528" i="32"/>
  <c r="C529" i="32"/>
  <c r="D529" i="32"/>
  <c r="E529" i="32"/>
  <c r="F529" i="32"/>
  <c r="G529" i="32"/>
  <c r="H529" i="32"/>
  <c r="I529" i="32"/>
  <c r="J529" i="32"/>
  <c r="K529" i="32"/>
  <c r="L529" i="32"/>
  <c r="M529" i="32"/>
  <c r="N529" i="32"/>
  <c r="O529" i="32"/>
  <c r="C530" i="32"/>
  <c r="D530" i="32"/>
  <c r="E530" i="32"/>
  <c r="F530" i="32"/>
  <c r="G530" i="32"/>
  <c r="H530" i="32"/>
  <c r="I530" i="32"/>
  <c r="J530" i="32"/>
  <c r="K530" i="32"/>
  <c r="L530" i="32"/>
  <c r="M530" i="32"/>
  <c r="N530" i="32"/>
  <c r="O530" i="32"/>
  <c r="C531" i="32"/>
  <c r="D531" i="32"/>
  <c r="E531" i="32"/>
  <c r="F531" i="32"/>
  <c r="G531" i="32"/>
  <c r="H531" i="32"/>
  <c r="I531" i="32"/>
  <c r="J531" i="32"/>
  <c r="K531" i="32"/>
  <c r="L531" i="32"/>
  <c r="M531" i="32"/>
  <c r="N531" i="32"/>
  <c r="O531" i="32"/>
  <c r="C532" i="32"/>
  <c r="D532" i="32"/>
  <c r="E532" i="32"/>
  <c r="F532" i="32"/>
  <c r="G532" i="32"/>
  <c r="H532" i="32"/>
  <c r="I532" i="32"/>
  <c r="J532" i="32"/>
  <c r="K532" i="32"/>
  <c r="L532" i="32"/>
  <c r="M532" i="32"/>
  <c r="N532" i="32"/>
  <c r="O532" i="32"/>
  <c r="C533" i="32"/>
  <c r="D533" i="32"/>
  <c r="E533" i="32"/>
  <c r="F533" i="32"/>
  <c r="G533" i="32"/>
  <c r="H533" i="32"/>
  <c r="I533" i="32"/>
  <c r="J533" i="32"/>
  <c r="K533" i="32"/>
  <c r="L533" i="32"/>
  <c r="M533" i="32"/>
  <c r="N533" i="32"/>
  <c r="O533" i="32"/>
  <c r="C534" i="32"/>
  <c r="D534" i="32"/>
  <c r="E534" i="32"/>
  <c r="F534" i="32"/>
  <c r="G534" i="32"/>
  <c r="H534" i="32"/>
  <c r="I534" i="32"/>
  <c r="J534" i="32"/>
  <c r="K534" i="32"/>
  <c r="L534" i="32"/>
  <c r="M534" i="32"/>
  <c r="N534" i="32"/>
  <c r="O534" i="32"/>
  <c r="C535" i="32"/>
  <c r="D535" i="32"/>
  <c r="E535" i="32"/>
  <c r="F535" i="32"/>
  <c r="G535" i="32"/>
  <c r="H535" i="32"/>
  <c r="I535" i="32"/>
  <c r="J535" i="32"/>
  <c r="K535" i="32"/>
  <c r="L535" i="32"/>
  <c r="M535" i="32"/>
  <c r="N535" i="32"/>
  <c r="O535" i="32"/>
  <c r="C536" i="32"/>
  <c r="D536" i="32"/>
  <c r="E536" i="32"/>
  <c r="F536" i="32"/>
  <c r="G536" i="32"/>
  <c r="H536" i="32"/>
  <c r="I536" i="32"/>
  <c r="J536" i="32"/>
  <c r="K536" i="32"/>
  <c r="L536" i="32"/>
  <c r="M536" i="32"/>
  <c r="N536" i="32"/>
  <c r="O536" i="32"/>
  <c r="C537" i="32"/>
  <c r="D537" i="32"/>
  <c r="E537" i="32"/>
  <c r="F537" i="32"/>
  <c r="G537" i="32"/>
  <c r="H537" i="32"/>
  <c r="I537" i="32"/>
  <c r="J537" i="32"/>
  <c r="K537" i="32"/>
  <c r="L537" i="32"/>
  <c r="M537" i="32"/>
  <c r="N537" i="32"/>
  <c r="O537" i="32"/>
  <c r="C538" i="32"/>
  <c r="D538" i="32"/>
  <c r="E538" i="32"/>
  <c r="F538" i="32"/>
  <c r="G538" i="32"/>
  <c r="H538" i="32"/>
  <c r="I538" i="32"/>
  <c r="J538" i="32"/>
  <c r="K538" i="32"/>
  <c r="L538" i="32"/>
  <c r="M538" i="32"/>
  <c r="N538" i="32"/>
  <c r="O538" i="32"/>
  <c r="C539" i="32"/>
  <c r="D539" i="32"/>
  <c r="E539" i="32"/>
  <c r="F539" i="32"/>
  <c r="G539" i="32"/>
  <c r="H539" i="32"/>
  <c r="I539" i="32"/>
  <c r="J539" i="32"/>
  <c r="K539" i="32"/>
  <c r="L539" i="32"/>
  <c r="M539" i="32"/>
  <c r="N539" i="32"/>
  <c r="O539" i="32"/>
  <c r="C540" i="32"/>
  <c r="D540" i="32"/>
  <c r="E540" i="32"/>
  <c r="F540" i="32"/>
  <c r="G540" i="32"/>
  <c r="H540" i="32"/>
  <c r="I540" i="32"/>
  <c r="J540" i="32"/>
  <c r="K540" i="32"/>
  <c r="L540" i="32"/>
  <c r="M540" i="32"/>
  <c r="N540" i="32"/>
  <c r="O540" i="32"/>
  <c r="C541" i="32"/>
  <c r="D541" i="32"/>
  <c r="E541" i="32"/>
  <c r="F541" i="32"/>
  <c r="G541" i="32"/>
  <c r="H541" i="32"/>
  <c r="I541" i="32"/>
  <c r="J541" i="32"/>
  <c r="K541" i="32"/>
  <c r="L541" i="32"/>
  <c r="M541" i="32"/>
  <c r="N541" i="32"/>
  <c r="O541" i="32"/>
  <c r="C542" i="32"/>
  <c r="D542" i="32"/>
  <c r="E542" i="32"/>
  <c r="F542" i="32"/>
  <c r="G542" i="32"/>
  <c r="H542" i="32"/>
  <c r="I542" i="32"/>
  <c r="J542" i="32"/>
  <c r="K542" i="32"/>
  <c r="L542" i="32"/>
  <c r="M542" i="32"/>
  <c r="N542" i="32"/>
  <c r="O542" i="32"/>
  <c r="C543" i="32"/>
  <c r="D543" i="32"/>
  <c r="E543" i="32"/>
  <c r="F543" i="32"/>
  <c r="G543" i="32"/>
  <c r="H543" i="32"/>
  <c r="I543" i="32"/>
  <c r="J543" i="32"/>
  <c r="K543" i="32"/>
  <c r="L543" i="32"/>
  <c r="M543" i="32"/>
  <c r="N543" i="32"/>
  <c r="O543" i="32"/>
  <c r="C544" i="32"/>
  <c r="D544" i="32"/>
  <c r="E544" i="32"/>
  <c r="F544" i="32"/>
  <c r="G544" i="32"/>
  <c r="H544" i="32"/>
  <c r="I544" i="32"/>
  <c r="J544" i="32"/>
  <c r="K544" i="32"/>
  <c r="L544" i="32"/>
  <c r="M544" i="32"/>
  <c r="N544" i="32"/>
  <c r="O544" i="32"/>
  <c r="C545" i="32"/>
  <c r="D545" i="32"/>
  <c r="E545" i="32"/>
  <c r="F545" i="32"/>
  <c r="G545" i="32"/>
  <c r="H545" i="32"/>
  <c r="I545" i="32"/>
  <c r="J545" i="32"/>
  <c r="K545" i="32"/>
  <c r="L545" i="32"/>
  <c r="M545" i="32"/>
  <c r="N545" i="32"/>
  <c r="O545" i="32"/>
  <c r="C546" i="32"/>
  <c r="D546" i="32"/>
  <c r="E546" i="32"/>
  <c r="F546" i="32"/>
  <c r="G546" i="32"/>
  <c r="H546" i="32"/>
  <c r="I546" i="32"/>
  <c r="J546" i="32"/>
  <c r="K546" i="32"/>
  <c r="L546" i="32"/>
  <c r="M546" i="32"/>
  <c r="N546" i="32"/>
  <c r="O546" i="32"/>
  <c r="C547" i="32"/>
  <c r="D547" i="32"/>
  <c r="E547" i="32"/>
  <c r="F547" i="32"/>
  <c r="G547" i="32"/>
  <c r="H547" i="32"/>
  <c r="I547" i="32"/>
  <c r="J547" i="32"/>
  <c r="K547" i="32"/>
  <c r="L547" i="32"/>
  <c r="M547" i="32"/>
  <c r="N547" i="32"/>
  <c r="O547" i="32"/>
  <c r="C548" i="32"/>
  <c r="D548" i="32"/>
  <c r="E548" i="32"/>
  <c r="F548" i="32"/>
  <c r="G548" i="32"/>
  <c r="H548" i="32"/>
  <c r="I548" i="32"/>
  <c r="J548" i="32"/>
  <c r="K548" i="32"/>
  <c r="L548" i="32"/>
  <c r="M548" i="32"/>
  <c r="N548" i="32"/>
  <c r="O548" i="32"/>
  <c r="C549" i="32"/>
  <c r="D549" i="32"/>
  <c r="E549" i="32"/>
  <c r="F549" i="32"/>
  <c r="G549" i="32"/>
  <c r="H549" i="32"/>
  <c r="I549" i="32"/>
  <c r="J549" i="32"/>
  <c r="K549" i="32"/>
  <c r="L549" i="32"/>
  <c r="M549" i="32"/>
  <c r="N549" i="32"/>
  <c r="O549" i="32"/>
  <c r="C550" i="32"/>
  <c r="D550" i="32"/>
  <c r="E550" i="32"/>
  <c r="F550" i="32"/>
  <c r="G550" i="32"/>
  <c r="H550" i="32"/>
  <c r="I550" i="32"/>
  <c r="J550" i="32"/>
  <c r="K550" i="32"/>
  <c r="L550" i="32"/>
  <c r="M550" i="32"/>
  <c r="N550" i="32"/>
  <c r="O550" i="32"/>
  <c r="C551" i="32"/>
  <c r="D551" i="32"/>
  <c r="E551" i="32"/>
  <c r="F551" i="32"/>
  <c r="G551" i="32"/>
  <c r="H551" i="32"/>
  <c r="I551" i="32"/>
  <c r="J551" i="32"/>
  <c r="K551" i="32"/>
  <c r="L551" i="32"/>
  <c r="M551" i="32"/>
  <c r="N551" i="32"/>
  <c r="O551" i="32"/>
  <c r="C552" i="32"/>
  <c r="D552" i="32"/>
  <c r="E552" i="32"/>
  <c r="F552" i="32"/>
  <c r="G552" i="32"/>
  <c r="H552" i="32"/>
  <c r="I552" i="32"/>
  <c r="J552" i="32"/>
  <c r="K552" i="32"/>
  <c r="L552" i="32"/>
  <c r="M552" i="32"/>
  <c r="N552" i="32"/>
  <c r="O552" i="32"/>
  <c r="C553" i="32"/>
  <c r="D553" i="32"/>
  <c r="E553" i="32"/>
  <c r="F553" i="32"/>
  <c r="G553" i="32"/>
  <c r="H553" i="32"/>
  <c r="I553" i="32"/>
  <c r="J553" i="32"/>
  <c r="K553" i="32"/>
  <c r="L553" i="32"/>
  <c r="M553" i="32"/>
  <c r="N553" i="32"/>
  <c r="O553" i="32"/>
  <c r="C554" i="32"/>
  <c r="D554" i="32"/>
  <c r="E554" i="32"/>
  <c r="F554" i="32"/>
  <c r="G554" i="32"/>
  <c r="H554" i="32"/>
  <c r="I554" i="32"/>
  <c r="J554" i="32"/>
  <c r="K554" i="32"/>
  <c r="L554" i="32"/>
  <c r="M554" i="32"/>
  <c r="N554" i="32"/>
  <c r="O554" i="32"/>
  <c r="C555" i="32"/>
  <c r="D555" i="32"/>
  <c r="E555" i="32"/>
  <c r="F555" i="32"/>
  <c r="G555" i="32"/>
  <c r="H555" i="32"/>
  <c r="I555" i="32"/>
  <c r="J555" i="32"/>
  <c r="K555" i="32"/>
  <c r="L555" i="32"/>
  <c r="M555" i="32"/>
  <c r="N555" i="32"/>
  <c r="O555" i="32"/>
  <c r="C556" i="32"/>
  <c r="D556" i="32"/>
  <c r="E556" i="32"/>
  <c r="F556" i="32"/>
  <c r="G556" i="32"/>
  <c r="H556" i="32"/>
  <c r="I556" i="32"/>
  <c r="J556" i="32"/>
  <c r="K556" i="32"/>
  <c r="L556" i="32"/>
  <c r="M556" i="32"/>
  <c r="N556" i="32"/>
  <c r="O556" i="32"/>
  <c r="C557" i="32"/>
  <c r="D557" i="32"/>
  <c r="E557" i="32"/>
  <c r="F557" i="32"/>
  <c r="G557" i="32"/>
  <c r="H557" i="32"/>
  <c r="I557" i="32"/>
  <c r="J557" i="32"/>
  <c r="K557" i="32"/>
  <c r="L557" i="32"/>
  <c r="M557" i="32"/>
  <c r="N557" i="32"/>
  <c r="O557" i="32"/>
  <c r="C558" i="32"/>
  <c r="D558" i="32"/>
  <c r="E558" i="32"/>
  <c r="F558" i="32"/>
  <c r="G558" i="32"/>
  <c r="H558" i="32"/>
  <c r="I558" i="32"/>
  <c r="J558" i="32"/>
  <c r="K558" i="32"/>
  <c r="L558" i="32"/>
  <c r="M558" i="32"/>
  <c r="N558" i="32"/>
  <c r="O558" i="32"/>
  <c r="C559" i="32"/>
  <c r="D559" i="32"/>
  <c r="E559" i="32"/>
  <c r="F559" i="32"/>
  <c r="G559" i="32"/>
  <c r="H559" i="32"/>
  <c r="I559" i="32"/>
  <c r="J559" i="32"/>
  <c r="K559" i="32"/>
  <c r="L559" i="32"/>
  <c r="M559" i="32"/>
  <c r="N559" i="32"/>
  <c r="O559" i="32"/>
  <c r="C560" i="32"/>
  <c r="D560" i="32"/>
  <c r="E560" i="32"/>
  <c r="F560" i="32"/>
  <c r="G560" i="32"/>
  <c r="H560" i="32"/>
  <c r="I560" i="32"/>
  <c r="J560" i="32"/>
  <c r="K560" i="32"/>
  <c r="L560" i="32"/>
  <c r="M560" i="32"/>
  <c r="N560" i="32"/>
  <c r="O560" i="32"/>
  <c r="C561" i="32"/>
  <c r="D561" i="32"/>
  <c r="E561" i="32"/>
  <c r="F561" i="32"/>
  <c r="G561" i="32"/>
  <c r="H561" i="32"/>
  <c r="I561" i="32"/>
  <c r="J561" i="32"/>
  <c r="K561" i="32"/>
  <c r="L561" i="32"/>
  <c r="M561" i="32"/>
  <c r="N561" i="32"/>
  <c r="O561" i="32"/>
  <c r="C562" i="32"/>
  <c r="D562" i="32"/>
  <c r="E562" i="32"/>
  <c r="F562" i="32"/>
  <c r="G562" i="32"/>
  <c r="H562" i="32"/>
  <c r="I562" i="32"/>
  <c r="J562" i="32"/>
  <c r="K562" i="32"/>
  <c r="L562" i="32"/>
  <c r="M562" i="32"/>
  <c r="N562" i="32"/>
  <c r="O562" i="32"/>
  <c r="C563" i="32"/>
  <c r="D563" i="32"/>
  <c r="E563" i="32"/>
  <c r="F563" i="32"/>
  <c r="G563" i="32"/>
  <c r="H563" i="32"/>
  <c r="I563" i="32"/>
  <c r="J563" i="32"/>
  <c r="K563" i="32"/>
  <c r="L563" i="32"/>
  <c r="M563" i="32"/>
  <c r="N563" i="32"/>
  <c r="O563" i="32"/>
  <c r="C564" i="32"/>
  <c r="D564" i="32"/>
  <c r="E564" i="32"/>
  <c r="F564" i="32"/>
  <c r="G564" i="32"/>
  <c r="H564" i="32"/>
  <c r="I564" i="32"/>
  <c r="J564" i="32"/>
  <c r="K564" i="32"/>
  <c r="L564" i="32"/>
  <c r="M564" i="32"/>
  <c r="N564" i="32"/>
  <c r="O564" i="32"/>
  <c r="C565" i="32"/>
  <c r="D565" i="32"/>
  <c r="E565" i="32"/>
  <c r="F565" i="32"/>
  <c r="G565" i="32"/>
  <c r="H565" i="32"/>
  <c r="I565" i="32"/>
  <c r="J565" i="32"/>
  <c r="K565" i="32"/>
  <c r="L565" i="32"/>
  <c r="M565" i="32"/>
  <c r="N565" i="32"/>
  <c r="O565" i="32"/>
  <c r="C566" i="32"/>
  <c r="D566" i="32"/>
  <c r="E566" i="32"/>
  <c r="F566" i="32"/>
  <c r="G566" i="32"/>
  <c r="H566" i="32"/>
  <c r="I566" i="32"/>
  <c r="J566" i="32"/>
  <c r="K566" i="32"/>
  <c r="L566" i="32"/>
  <c r="M566" i="32"/>
  <c r="N566" i="32"/>
  <c r="O566" i="32"/>
  <c r="C567" i="32"/>
  <c r="D567" i="32"/>
  <c r="E567" i="32"/>
  <c r="F567" i="32"/>
  <c r="G567" i="32"/>
  <c r="H567" i="32"/>
  <c r="I567" i="32"/>
  <c r="J567" i="32"/>
  <c r="K567" i="32"/>
  <c r="L567" i="32"/>
  <c r="M567" i="32"/>
  <c r="N567" i="32"/>
  <c r="O567" i="32"/>
  <c r="C568" i="32"/>
  <c r="D568" i="32"/>
  <c r="E568" i="32"/>
  <c r="F568" i="32"/>
  <c r="G568" i="32"/>
  <c r="H568" i="32"/>
  <c r="I568" i="32"/>
  <c r="J568" i="32"/>
  <c r="K568" i="32"/>
  <c r="L568" i="32"/>
  <c r="M568" i="32"/>
  <c r="N568" i="32"/>
  <c r="O568" i="32"/>
  <c r="C569" i="32"/>
  <c r="D569" i="32"/>
  <c r="E569" i="32"/>
  <c r="F569" i="32"/>
  <c r="G569" i="32"/>
  <c r="H569" i="32"/>
  <c r="I569" i="32"/>
  <c r="J569" i="32"/>
  <c r="K569" i="32"/>
  <c r="L569" i="32"/>
  <c r="M569" i="32"/>
  <c r="N569" i="32"/>
  <c r="O569" i="32"/>
  <c r="C570" i="32"/>
  <c r="D570" i="32"/>
  <c r="E570" i="32"/>
  <c r="F570" i="32"/>
  <c r="G570" i="32"/>
  <c r="H570" i="32"/>
  <c r="I570" i="32"/>
  <c r="J570" i="32"/>
  <c r="K570" i="32"/>
  <c r="L570" i="32"/>
  <c r="M570" i="32"/>
  <c r="N570" i="32"/>
  <c r="O570" i="32"/>
  <c r="C571" i="32"/>
  <c r="D571" i="32"/>
  <c r="E571" i="32"/>
  <c r="F571" i="32"/>
  <c r="G571" i="32"/>
  <c r="H571" i="32"/>
  <c r="I571" i="32"/>
  <c r="J571" i="32"/>
  <c r="K571" i="32"/>
  <c r="L571" i="32"/>
  <c r="M571" i="32"/>
  <c r="N571" i="32"/>
  <c r="O571" i="32"/>
  <c r="C572" i="32"/>
  <c r="D572" i="32"/>
  <c r="E572" i="32"/>
  <c r="F572" i="32"/>
  <c r="G572" i="32"/>
  <c r="H572" i="32"/>
  <c r="I572" i="32"/>
  <c r="J572" i="32"/>
  <c r="K572" i="32"/>
  <c r="L572" i="32"/>
  <c r="M572" i="32"/>
  <c r="N572" i="32"/>
  <c r="O572" i="32"/>
  <c r="C573" i="32"/>
  <c r="D573" i="32"/>
  <c r="E573" i="32"/>
  <c r="F573" i="32"/>
  <c r="G573" i="32"/>
  <c r="H573" i="32"/>
  <c r="I573" i="32"/>
  <c r="J573" i="32"/>
  <c r="K573" i="32"/>
  <c r="L573" i="32"/>
  <c r="M573" i="32"/>
  <c r="N573" i="32"/>
  <c r="O573" i="32"/>
  <c r="C574" i="32"/>
  <c r="D574" i="32"/>
  <c r="E574" i="32"/>
  <c r="F574" i="32"/>
  <c r="G574" i="32"/>
  <c r="H574" i="32"/>
  <c r="I574" i="32"/>
  <c r="J574" i="32"/>
  <c r="K574" i="32"/>
  <c r="L574" i="32"/>
  <c r="M574" i="32"/>
  <c r="N574" i="32"/>
  <c r="O574" i="32"/>
  <c r="C575" i="32"/>
  <c r="D575" i="32"/>
  <c r="E575" i="32"/>
  <c r="F575" i="32"/>
  <c r="G575" i="32"/>
  <c r="H575" i="32"/>
  <c r="I575" i="32"/>
  <c r="J575" i="32"/>
  <c r="K575" i="32"/>
  <c r="L575" i="32"/>
  <c r="M575" i="32"/>
  <c r="N575" i="32"/>
  <c r="O575" i="32"/>
  <c r="C576" i="32"/>
  <c r="D576" i="32"/>
  <c r="E576" i="32"/>
  <c r="F576" i="32"/>
  <c r="G576" i="32"/>
  <c r="H576" i="32"/>
  <c r="I576" i="32"/>
  <c r="J576" i="32"/>
  <c r="K576" i="32"/>
  <c r="L576" i="32"/>
  <c r="M576" i="32"/>
  <c r="N576" i="32"/>
  <c r="O576" i="32"/>
  <c r="C577" i="32"/>
  <c r="D577" i="32"/>
  <c r="E577" i="32"/>
  <c r="F577" i="32"/>
  <c r="G577" i="32"/>
  <c r="H577" i="32"/>
  <c r="I577" i="32"/>
  <c r="J577" i="32"/>
  <c r="K577" i="32"/>
  <c r="L577" i="32"/>
  <c r="M577" i="32"/>
  <c r="N577" i="32"/>
  <c r="O577" i="32"/>
  <c r="C578" i="32"/>
  <c r="D578" i="32"/>
  <c r="E578" i="32"/>
  <c r="F578" i="32"/>
  <c r="G578" i="32"/>
  <c r="H578" i="32"/>
  <c r="I578" i="32"/>
  <c r="J578" i="32"/>
  <c r="K578" i="32"/>
  <c r="L578" i="32"/>
  <c r="M578" i="32"/>
  <c r="N578" i="32"/>
  <c r="O578" i="32"/>
  <c r="C579" i="32"/>
  <c r="D579" i="32"/>
  <c r="E579" i="32"/>
  <c r="F579" i="32"/>
  <c r="G579" i="32"/>
  <c r="H579" i="32"/>
  <c r="I579" i="32"/>
  <c r="J579" i="32"/>
  <c r="K579" i="32"/>
  <c r="L579" i="32"/>
  <c r="M579" i="32"/>
  <c r="N579" i="32"/>
  <c r="O579" i="32"/>
  <c r="C580" i="32"/>
  <c r="D580" i="32"/>
  <c r="E580" i="32"/>
  <c r="F580" i="32"/>
  <c r="G580" i="32"/>
  <c r="H580" i="32"/>
  <c r="I580" i="32"/>
  <c r="J580" i="32"/>
  <c r="K580" i="32"/>
  <c r="L580" i="32"/>
  <c r="M580" i="32"/>
  <c r="N580" i="32"/>
  <c r="O580" i="32"/>
  <c r="C581" i="32"/>
  <c r="D581" i="32"/>
  <c r="E581" i="32"/>
  <c r="F581" i="32"/>
  <c r="G581" i="32"/>
  <c r="H581" i="32"/>
  <c r="I581" i="32"/>
  <c r="J581" i="32"/>
  <c r="K581" i="32"/>
  <c r="L581" i="32"/>
  <c r="M581" i="32"/>
  <c r="N581" i="32"/>
  <c r="O581" i="32"/>
  <c r="C582" i="32"/>
  <c r="D582" i="32"/>
  <c r="E582" i="32"/>
  <c r="F582" i="32"/>
  <c r="G582" i="32"/>
  <c r="H582" i="32"/>
  <c r="I582" i="32"/>
  <c r="J582" i="32"/>
  <c r="K582" i="32"/>
  <c r="L582" i="32"/>
  <c r="M582" i="32"/>
  <c r="N582" i="32"/>
  <c r="O582" i="32"/>
  <c r="C583" i="32"/>
  <c r="D583" i="32"/>
  <c r="E583" i="32"/>
  <c r="F583" i="32"/>
  <c r="G583" i="32"/>
  <c r="H583" i="32"/>
  <c r="I583" i="32"/>
  <c r="J583" i="32"/>
  <c r="K583" i="32"/>
  <c r="L583" i="32"/>
  <c r="M583" i="32"/>
  <c r="N583" i="32"/>
  <c r="O583" i="32"/>
  <c r="C584" i="32"/>
  <c r="D584" i="32"/>
  <c r="E584" i="32"/>
  <c r="F584" i="32"/>
  <c r="G584" i="32"/>
  <c r="H584" i="32"/>
  <c r="I584" i="32"/>
  <c r="J584" i="32"/>
  <c r="K584" i="32"/>
  <c r="L584" i="32"/>
  <c r="M584" i="32"/>
  <c r="N584" i="32"/>
  <c r="O584" i="32"/>
  <c r="C585" i="32"/>
  <c r="D585" i="32"/>
  <c r="E585" i="32"/>
  <c r="F585" i="32"/>
  <c r="G585" i="32"/>
  <c r="H585" i="32"/>
  <c r="I585" i="32"/>
  <c r="J585" i="32"/>
  <c r="K585" i="32"/>
  <c r="L585" i="32"/>
  <c r="M585" i="32"/>
  <c r="N585" i="32"/>
  <c r="O585" i="32"/>
  <c r="C586" i="32"/>
  <c r="D586" i="32"/>
  <c r="E586" i="32"/>
  <c r="F586" i="32"/>
  <c r="G586" i="32"/>
  <c r="H586" i="32"/>
  <c r="I586" i="32"/>
  <c r="J586" i="32"/>
  <c r="K586" i="32"/>
  <c r="L586" i="32"/>
  <c r="M586" i="32"/>
  <c r="N586" i="32"/>
  <c r="O586" i="32"/>
  <c r="C587" i="32"/>
  <c r="D587" i="32"/>
  <c r="E587" i="32"/>
  <c r="F587" i="32"/>
  <c r="G587" i="32"/>
  <c r="H587" i="32"/>
  <c r="I587" i="32"/>
  <c r="J587" i="32"/>
  <c r="K587" i="32"/>
  <c r="L587" i="32"/>
  <c r="M587" i="32"/>
  <c r="N587" i="32"/>
  <c r="O587" i="32"/>
  <c r="C588" i="32"/>
  <c r="D588" i="32"/>
  <c r="E588" i="32"/>
  <c r="F588" i="32"/>
  <c r="G588" i="32"/>
  <c r="H588" i="32"/>
  <c r="I588" i="32"/>
  <c r="J588" i="32"/>
  <c r="K588" i="32"/>
  <c r="L588" i="32"/>
  <c r="M588" i="32"/>
  <c r="N588" i="32"/>
  <c r="O588" i="32"/>
  <c r="C589" i="32"/>
  <c r="D589" i="32"/>
  <c r="E589" i="32"/>
  <c r="F589" i="32"/>
  <c r="G589" i="32"/>
  <c r="H589" i="32"/>
  <c r="I589" i="32"/>
  <c r="J589" i="32"/>
  <c r="K589" i="32"/>
  <c r="L589" i="32"/>
  <c r="M589" i="32"/>
  <c r="N589" i="32"/>
  <c r="O589" i="32"/>
  <c r="C590" i="32"/>
  <c r="D590" i="32"/>
  <c r="E590" i="32"/>
  <c r="F590" i="32"/>
  <c r="G590" i="32"/>
  <c r="H590" i="32"/>
  <c r="I590" i="32"/>
  <c r="J590" i="32"/>
  <c r="K590" i="32"/>
  <c r="L590" i="32"/>
  <c r="M590" i="32"/>
  <c r="N590" i="32"/>
  <c r="O590" i="32"/>
  <c r="C591" i="32"/>
  <c r="D591" i="32"/>
  <c r="E591" i="32"/>
  <c r="F591" i="32"/>
  <c r="G591" i="32"/>
  <c r="H591" i="32"/>
  <c r="I591" i="32"/>
  <c r="J591" i="32"/>
  <c r="K591" i="32"/>
  <c r="L591" i="32"/>
  <c r="M591" i="32"/>
  <c r="N591" i="32"/>
  <c r="O591" i="32"/>
  <c r="C592" i="32"/>
  <c r="D592" i="32"/>
  <c r="E592" i="32"/>
  <c r="F592" i="32"/>
  <c r="G592" i="32"/>
  <c r="H592" i="32"/>
  <c r="I592" i="32"/>
  <c r="J592" i="32"/>
  <c r="K592" i="32"/>
  <c r="L592" i="32"/>
  <c r="M592" i="32"/>
  <c r="N592" i="32"/>
  <c r="O592" i="32"/>
  <c r="C593" i="32"/>
  <c r="D593" i="32"/>
  <c r="E593" i="32"/>
  <c r="F593" i="32"/>
  <c r="G593" i="32"/>
  <c r="H593" i="32"/>
  <c r="I593" i="32"/>
  <c r="J593" i="32"/>
  <c r="K593" i="32"/>
  <c r="L593" i="32"/>
  <c r="M593" i="32"/>
  <c r="N593" i="32"/>
  <c r="O593" i="32"/>
  <c r="C594" i="32"/>
  <c r="D594" i="32"/>
  <c r="E594" i="32"/>
  <c r="F594" i="32"/>
  <c r="G594" i="32"/>
  <c r="H594" i="32"/>
  <c r="I594" i="32"/>
  <c r="J594" i="32"/>
  <c r="K594" i="32"/>
  <c r="L594" i="32"/>
  <c r="M594" i="32"/>
  <c r="N594" i="32"/>
  <c r="O594" i="32"/>
  <c r="C595" i="32"/>
  <c r="D595" i="32"/>
  <c r="E595" i="32"/>
  <c r="F595" i="32"/>
  <c r="G595" i="32"/>
  <c r="H595" i="32"/>
  <c r="I595" i="32"/>
  <c r="J595" i="32"/>
  <c r="K595" i="32"/>
  <c r="L595" i="32"/>
  <c r="M595" i="32"/>
  <c r="N595" i="32"/>
  <c r="O595" i="32"/>
  <c r="C596" i="32"/>
  <c r="D596" i="32"/>
  <c r="E596" i="32"/>
  <c r="F596" i="32"/>
  <c r="G596" i="32"/>
  <c r="H596" i="32"/>
  <c r="I596" i="32"/>
  <c r="J596" i="32"/>
  <c r="K596" i="32"/>
  <c r="L596" i="32"/>
  <c r="M596" i="32"/>
  <c r="N596" i="32"/>
  <c r="O596" i="32"/>
  <c r="C597" i="32"/>
  <c r="D597" i="32"/>
  <c r="E597" i="32"/>
  <c r="F597" i="32"/>
  <c r="G597" i="32"/>
  <c r="H597" i="32"/>
  <c r="I597" i="32"/>
  <c r="J597" i="32"/>
  <c r="K597" i="32"/>
  <c r="L597" i="32"/>
  <c r="M597" i="32"/>
  <c r="N597" i="32"/>
  <c r="O597" i="32"/>
  <c r="C598" i="32"/>
  <c r="D598" i="32"/>
  <c r="E598" i="32"/>
  <c r="F598" i="32"/>
  <c r="G598" i="32"/>
  <c r="H598" i="32"/>
  <c r="I598" i="32"/>
  <c r="J598" i="32"/>
  <c r="K598" i="32"/>
  <c r="L598" i="32"/>
  <c r="M598" i="32"/>
  <c r="N598" i="32"/>
  <c r="O598" i="32"/>
  <c r="C599" i="32"/>
  <c r="D599" i="32"/>
  <c r="E599" i="32"/>
  <c r="F599" i="32"/>
  <c r="G599" i="32"/>
  <c r="H599" i="32"/>
  <c r="I599" i="32"/>
  <c r="J599" i="32"/>
  <c r="K599" i="32"/>
  <c r="L599" i="32"/>
  <c r="M599" i="32"/>
  <c r="N599" i="32"/>
  <c r="O599" i="32"/>
  <c r="C600" i="32"/>
  <c r="D600" i="32"/>
  <c r="E600" i="32"/>
  <c r="F600" i="32"/>
  <c r="G600" i="32"/>
  <c r="H600" i="32"/>
  <c r="I600" i="32"/>
  <c r="J600" i="32"/>
  <c r="K600" i="32"/>
  <c r="L600" i="32"/>
  <c r="M600" i="32"/>
  <c r="N600" i="32"/>
  <c r="O600" i="32"/>
  <c r="C601" i="32"/>
  <c r="D601" i="32"/>
  <c r="E601" i="32"/>
  <c r="F601" i="32"/>
  <c r="G601" i="32"/>
  <c r="H601" i="32"/>
  <c r="I601" i="32"/>
  <c r="J601" i="32"/>
  <c r="K601" i="32"/>
  <c r="L601" i="32"/>
  <c r="M601" i="32"/>
  <c r="N601" i="32"/>
  <c r="O601" i="32"/>
  <c r="C602" i="32"/>
  <c r="D602" i="32"/>
  <c r="E602" i="32"/>
  <c r="F602" i="32"/>
  <c r="G602" i="32"/>
  <c r="H602" i="32"/>
  <c r="I602" i="32"/>
  <c r="J602" i="32"/>
  <c r="K602" i="32"/>
  <c r="L602" i="32"/>
  <c r="M602" i="32"/>
  <c r="N602" i="32"/>
  <c r="O602" i="32"/>
  <c r="C603" i="32"/>
  <c r="D603" i="32"/>
  <c r="E603" i="32"/>
  <c r="F603" i="32"/>
  <c r="G603" i="32"/>
  <c r="H603" i="32"/>
  <c r="I603" i="32"/>
  <c r="J603" i="32"/>
  <c r="K603" i="32"/>
  <c r="L603" i="32"/>
  <c r="M603" i="32"/>
  <c r="N603" i="32"/>
  <c r="O603" i="32"/>
  <c r="C604" i="32"/>
  <c r="D604" i="32"/>
  <c r="E604" i="32"/>
  <c r="F604" i="32"/>
  <c r="G604" i="32"/>
  <c r="H604" i="32"/>
  <c r="I604" i="32"/>
  <c r="J604" i="32"/>
  <c r="K604" i="32"/>
  <c r="L604" i="32"/>
  <c r="M604" i="32"/>
  <c r="N604" i="32"/>
  <c r="O604" i="32"/>
  <c r="C605" i="32"/>
  <c r="D605" i="32"/>
  <c r="E605" i="32"/>
  <c r="F605" i="32"/>
  <c r="G605" i="32"/>
  <c r="H605" i="32"/>
  <c r="I605" i="32"/>
  <c r="J605" i="32"/>
  <c r="K605" i="32"/>
  <c r="L605" i="32"/>
  <c r="M605" i="32"/>
  <c r="N605" i="32"/>
  <c r="O605" i="32"/>
  <c r="C606" i="32"/>
  <c r="D606" i="32"/>
  <c r="E606" i="32"/>
  <c r="F606" i="32"/>
  <c r="G606" i="32"/>
  <c r="H606" i="32"/>
  <c r="I606" i="32"/>
  <c r="J606" i="32"/>
  <c r="K606" i="32"/>
  <c r="L606" i="32"/>
  <c r="M606" i="32"/>
  <c r="N606" i="32"/>
  <c r="O606" i="32"/>
  <c r="C607" i="32"/>
  <c r="D607" i="32"/>
  <c r="E607" i="32"/>
  <c r="F607" i="32"/>
  <c r="G607" i="32"/>
  <c r="H607" i="32"/>
  <c r="I607" i="32"/>
  <c r="J607" i="32"/>
  <c r="K607" i="32"/>
  <c r="L607" i="32"/>
  <c r="M607" i="32"/>
  <c r="N607" i="32"/>
  <c r="O607" i="32"/>
  <c r="C608" i="32"/>
  <c r="D608" i="32"/>
  <c r="E608" i="32"/>
  <c r="F608" i="32"/>
  <c r="G608" i="32"/>
  <c r="H608" i="32"/>
  <c r="I608" i="32"/>
  <c r="J608" i="32"/>
  <c r="K608" i="32"/>
  <c r="L608" i="32"/>
  <c r="M608" i="32"/>
  <c r="N608" i="32"/>
  <c r="O608" i="32"/>
  <c r="C609" i="32"/>
  <c r="D609" i="32"/>
  <c r="E609" i="32"/>
  <c r="F609" i="32"/>
  <c r="G609" i="32"/>
  <c r="H609" i="32"/>
  <c r="I609" i="32"/>
  <c r="J609" i="32"/>
  <c r="K609" i="32"/>
  <c r="L609" i="32"/>
  <c r="M609" i="32"/>
  <c r="N609" i="32"/>
  <c r="O609" i="32"/>
  <c r="C610" i="32"/>
  <c r="D610" i="32"/>
  <c r="E610" i="32"/>
  <c r="F610" i="32"/>
  <c r="G610" i="32"/>
  <c r="H610" i="32"/>
  <c r="I610" i="32"/>
  <c r="J610" i="32"/>
  <c r="K610" i="32"/>
  <c r="L610" i="32"/>
  <c r="M610" i="32"/>
  <c r="N610" i="32"/>
  <c r="O610" i="32"/>
  <c r="C611" i="32"/>
  <c r="D611" i="32"/>
  <c r="E611" i="32"/>
  <c r="F611" i="32"/>
  <c r="G611" i="32"/>
  <c r="H611" i="32"/>
  <c r="I611" i="32"/>
  <c r="J611" i="32"/>
  <c r="K611" i="32"/>
  <c r="L611" i="32"/>
  <c r="M611" i="32"/>
  <c r="N611" i="32"/>
  <c r="O611" i="32"/>
  <c r="C612" i="32"/>
  <c r="D612" i="32"/>
  <c r="E612" i="32"/>
  <c r="F612" i="32"/>
  <c r="G612" i="32"/>
  <c r="H612" i="32"/>
  <c r="I612" i="32"/>
  <c r="J612" i="32"/>
  <c r="K612" i="32"/>
  <c r="L612" i="32"/>
  <c r="M612" i="32"/>
  <c r="N612" i="32"/>
  <c r="O612" i="32"/>
  <c r="C613" i="32"/>
  <c r="D613" i="32"/>
  <c r="E613" i="32"/>
  <c r="F613" i="32"/>
  <c r="G613" i="32"/>
  <c r="H613" i="32"/>
  <c r="I613" i="32"/>
  <c r="J613" i="32"/>
  <c r="K613" i="32"/>
  <c r="L613" i="32"/>
  <c r="M613" i="32"/>
  <c r="N613" i="32"/>
  <c r="O613" i="32"/>
  <c r="C614" i="32"/>
  <c r="D614" i="32"/>
  <c r="E614" i="32"/>
  <c r="F614" i="32"/>
  <c r="G614" i="32"/>
  <c r="H614" i="32"/>
  <c r="I614" i="32"/>
  <c r="J614" i="32"/>
  <c r="K614" i="32"/>
  <c r="L614" i="32"/>
  <c r="M614" i="32"/>
  <c r="N614" i="32"/>
  <c r="O614" i="32"/>
  <c r="C615" i="32"/>
  <c r="D615" i="32"/>
  <c r="E615" i="32"/>
  <c r="F615" i="32"/>
  <c r="G615" i="32"/>
  <c r="H615" i="32"/>
  <c r="I615" i="32"/>
  <c r="J615" i="32"/>
  <c r="K615" i="32"/>
  <c r="L615" i="32"/>
  <c r="M615" i="32"/>
  <c r="N615" i="32"/>
  <c r="O615" i="32"/>
  <c r="C616" i="32"/>
  <c r="D616" i="32"/>
  <c r="E616" i="32"/>
  <c r="F616" i="32"/>
  <c r="G616" i="32"/>
  <c r="H616" i="32"/>
  <c r="I616" i="32"/>
  <c r="J616" i="32"/>
  <c r="K616" i="32"/>
  <c r="L616" i="32"/>
  <c r="M616" i="32"/>
  <c r="N616" i="32"/>
  <c r="O616" i="32"/>
  <c r="C617" i="32"/>
  <c r="D617" i="32"/>
  <c r="E617" i="32"/>
  <c r="F617" i="32"/>
  <c r="G617" i="32"/>
  <c r="H617" i="32"/>
  <c r="I617" i="32"/>
  <c r="J617" i="32"/>
  <c r="K617" i="32"/>
  <c r="L617" i="32"/>
  <c r="M617" i="32"/>
  <c r="N617" i="32"/>
  <c r="O617" i="32"/>
  <c r="C618" i="32"/>
  <c r="D618" i="32"/>
  <c r="E618" i="32"/>
  <c r="F618" i="32"/>
  <c r="G618" i="32"/>
  <c r="H618" i="32"/>
  <c r="I618" i="32"/>
  <c r="J618" i="32"/>
  <c r="K618" i="32"/>
  <c r="L618" i="32"/>
  <c r="M618" i="32"/>
  <c r="N618" i="32"/>
  <c r="O618" i="32"/>
  <c r="C619" i="32"/>
  <c r="D619" i="32"/>
  <c r="E619" i="32"/>
  <c r="F619" i="32"/>
  <c r="G619" i="32"/>
  <c r="H619" i="32"/>
  <c r="I619" i="32"/>
  <c r="J619" i="32"/>
  <c r="K619" i="32"/>
  <c r="L619" i="32"/>
  <c r="M619" i="32"/>
  <c r="N619" i="32"/>
  <c r="O619" i="32"/>
  <c r="C620" i="32"/>
  <c r="D620" i="32"/>
  <c r="E620" i="32"/>
  <c r="F620" i="32"/>
  <c r="G620" i="32"/>
  <c r="H620" i="32"/>
  <c r="I620" i="32"/>
  <c r="J620" i="32"/>
  <c r="K620" i="32"/>
  <c r="L620" i="32"/>
  <c r="M620" i="32"/>
  <c r="N620" i="32"/>
  <c r="O620" i="32"/>
  <c r="C621" i="32"/>
  <c r="D621" i="32"/>
  <c r="E621" i="32"/>
  <c r="F621" i="32"/>
  <c r="G621" i="32"/>
  <c r="H621" i="32"/>
  <c r="I621" i="32"/>
  <c r="J621" i="32"/>
  <c r="K621" i="32"/>
  <c r="L621" i="32"/>
  <c r="M621" i="32"/>
  <c r="N621" i="32"/>
  <c r="O621" i="32"/>
  <c r="C622" i="32"/>
  <c r="D622" i="32"/>
  <c r="E622" i="32"/>
  <c r="F622" i="32"/>
  <c r="G622" i="32"/>
  <c r="H622" i="32"/>
  <c r="I622" i="32"/>
  <c r="J622" i="32"/>
  <c r="K622" i="32"/>
  <c r="L622" i="32"/>
  <c r="M622" i="32"/>
  <c r="N622" i="32"/>
  <c r="O622" i="32"/>
  <c r="C623" i="32"/>
  <c r="D623" i="32"/>
  <c r="E623" i="32"/>
  <c r="F623" i="32"/>
  <c r="G623" i="32"/>
  <c r="H623" i="32"/>
  <c r="I623" i="32"/>
  <c r="J623" i="32"/>
  <c r="K623" i="32"/>
  <c r="L623" i="32"/>
  <c r="M623" i="32"/>
  <c r="N623" i="32"/>
  <c r="O623" i="32"/>
  <c r="C624" i="32"/>
  <c r="D624" i="32"/>
  <c r="E624" i="32"/>
  <c r="F624" i="32"/>
  <c r="G624" i="32"/>
  <c r="H624" i="32"/>
  <c r="I624" i="32"/>
  <c r="J624" i="32"/>
  <c r="K624" i="32"/>
  <c r="L624" i="32"/>
  <c r="M624" i="32"/>
  <c r="N624" i="32"/>
  <c r="O624" i="32"/>
  <c r="C625" i="32"/>
  <c r="D625" i="32"/>
  <c r="E625" i="32"/>
  <c r="F625" i="32"/>
  <c r="G625" i="32"/>
  <c r="H625" i="32"/>
  <c r="I625" i="32"/>
  <c r="J625" i="32"/>
  <c r="K625" i="32"/>
  <c r="L625" i="32"/>
  <c r="M625" i="32"/>
  <c r="N625" i="32"/>
  <c r="O625" i="32"/>
  <c r="C626" i="32"/>
  <c r="D626" i="32"/>
  <c r="E626" i="32"/>
  <c r="F626" i="32"/>
  <c r="G626" i="32"/>
  <c r="H626" i="32"/>
  <c r="I626" i="32"/>
  <c r="J626" i="32"/>
  <c r="K626" i="32"/>
  <c r="L626" i="32"/>
  <c r="M626" i="32"/>
  <c r="N626" i="32"/>
  <c r="O626" i="32"/>
  <c r="C627" i="32"/>
  <c r="D627" i="32"/>
  <c r="E627" i="32"/>
  <c r="F627" i="32"/>
  <c r="G627" i="32"/>
  <c r="H627" i="32"/>
  <c r="I627" i="32"/>
  <c r="J627" i="32"/>
  <c r="K627" i="32"/>
  <c r="L627" i="32"/>
  <c r="M627" i="32"/>
  <c r="N627" i="32"/>
  <c r="O627" i="32"/>
  <c r="C628" i="32"/>
  <c r="D628" i="32"/>
  <c r="E628" i="32"/>
  <c r="F628" i="32"/>
  <c r="G628" i="32"/>
  <c r="H628" i="32"/>
  <c r="I628" i="32"/>
  <c r="J628" i="32"/>
  <c r="K628" i="32"/>
  <c r="L628" i="32"/>
  <c r="M628" i="32"/>
  <c r="N628" i="32"/>
  <c r="O628" i="32"/>
  <c r="C629" i="32"/>
  <c r="D629" i="32"/>
  <c r="E629" i="32"/>
  <c r="F629" i="32"/>
  <c r="G629" i="32"/>
  <c r="H629" i="32"/>
  <c r="I629" i="32"/>
  <c r="J629" i="32"/>
  <c r="K629" i="32"/>
  <c r="L629" i="32"/>
  <c r="M629" i="32"/>
  <c r="N629" i="32"/>
  <c r="O629" i="32"/>
  <c r="C630" i="32"/>
  <c r="D630" i="32"/>
  <c r="E630" i="32"/>
  <c r="F630" i="32"/>
  <c r="G630" i="32"/>
  <c r="H630" i="32"/>
  <c r="I630" i="32"/>
  <c r="J630" i="32"/>
  <c r="K630" i="32"/>
  <c r="L630" i="32"/>
  <c r="M630" i="32"/>
  <c r="N630" i="32"/>
  <c r="O630" i="32"/>
  <c r="C631" i="32"/>
  <c r="D631" i="32"/>
  <c r="E631" i="32"/>
  <c r="F631" i="32"/>
  <c r="G631" i="32"/>
  <c r="H631" i="32"/>
  <c r="I631" i="32"/>
  <c r="J631" i="32"/>
  <c r="K631" i="32"/>
  <c r="L631" i="32"/>
  <c r="M631" i="32"/>
  <c r="N631" i="32"/>
  <c r="O631" i="32"/>
  <c r="C632" i="32"/>
  <c r="D632" i="32"/>
  <c r="E632" i="32"/>
  <c r="F632" i="32"/>
  <c r="G632" i="32"/>
  <c r="H632" i="32"/>
  <c r="I632" i="32"/>
  <c r="J632" i="32"/>
  <c r="K632" i="32"/>
  <c r="L632" i="32"/>
  <c r="M632" i="32"/>
  <c r="N632" i="32"/>
  <c r="O632" i="32"/>
  <c r="C633" i="32"/>
  <c r="D633" i="32"/>
  <c r="E633" i="32"/>
  <c r="F633" i="32"/>
  <c r="G633" i="32"/>
  <c r="H633" i="32"/>
  <c r="I633" i="32"/>
  <c r="J633" i="32"/>
  <c r="K633" i="32"/>
  <c r="L633" i="32"/>
  <c r="M633" i="32"/>
  <c r="N633" i="32"/>
  <c r="O633" i="32"/>
  <c r="C634" i="32"/>
  <c r="D634" i="32"/>
  <c r="E634" i="32"/>
  <c r="F634" i="32"/>
  <c r="G634" i="32"/>
  <c r="H634" i="32"/>
  <c r="I634" i="32"/>
  <c r="J634" i="32"/>
  <c r="K634" i="32"/>
  <c r="L634" i="32"/>
  <c r="M634" i="32"/>
  <c r="N634" i="32"/>
  <c r="O634" i="32"/>
  <c r="C635" i="32"/>
  <c r="D635" i="32"/>
  <c r="E635" i="32"/>
  <c r="F635" i="32"/>
  <c r="G635" i="32"/>
  <c r="H635" i="32"/>
  <c r="I635" i="32"/>
  <c r="J635" i="32"/>
  <c r="K635" i="32"/>
  <c r="L635" i="32"/>
  <c r="M635" i="32"/>
  <c r="N635" i="32"/>
  <c r="O635" i="32"/>
  <c r="C636" i="32"/>
  <c r="D636" i="32"/>
  <c r="E636" i="32"/>
  <c r="F636" i="32"/>
  <c r="G636" i="32"/>
  <c r="H636" i="32"/>
  <c r="I636" i="32"/>
  <c r="J636" i="32"/>
  <c r="K636" i="32"/>
  <c r="L636" i="32"/>
  <c r="M636" i="32"/>
  <c r="N636" i="32"/>
  <c r="O636" i="32"/>
  <c r="C637" i="32"/>
  <c r="D637" i="32"/>
  <c r="E637" i="32"/>
  <c r="F637" i="32"/>
  <c r="G637" i="32"/>
  <c r="H637" i="32"/>
  <c r="I637" i="32"/>
  <c r="J637" i="32"/>
  <c r="K637" i="32"/>
  <c r="L637" i="32"/>
  <c r="M637" i="32"/>
  <c r="N637" i="32"/>
  <c r="O637" i="32"/>
  <c r="C638" i="32"/>
  <c r="D638" i="32"/>
  <c r="E638" i="32"/>
  <c r="F638" i="32"/>
  <c r="G638" i="32"/>
  <c r="H638" i="32"/>
  <c r="I638" i="32"/>
  <c r="J638" i="32"/>
  <c r="K638" i="32"/>
  <c r="L638" i="32"/>
  <c r="M638" i="32"/>
  <c r="N638" i="32"/>
  <c r="O638" i="32"/>
  <c r="C639" i="32"/>
  <c r="D639" i="32"/>
  <c r="E639" i="32"/>
  <c r="F639" i="32"/>
  <c r="G639" i="32"/>
  <c r="H639" i="32"/>
  <c r="I639" i="32"/>
  <c r="J639" i="32"/>
  <c r="K639" i="32"/>
  <c r="L639" i="32"/>
  <c r="M639" i="32"/>
  <c r="N639" i="32"/>
  <c r="O639" i="32"/>
  <c r="C640" i="32"/>
  <c r="D640" i="32"/>
  <c r="E640" i="32"/>
  <c r="F640" i="32"/>
  <c r="G640" i="32"/>
  <c r="H640" i="32"/>
  <c r="I640" i="32"/>
  <c r="J640" i="32"/>
  <c r="K640" i="32"/>
  <c r="L640" i="32"/>
  <c r="M640" i="32"/>
  <c r="N640" i="32"/>
  <c r="O640" i="32"/>
  <c r="C641" i="32"/>
  <c r="D641" i="32"/>
  <c r="E641" i="32"/>
  <c r="F641" i="32"/>
  <c r="G641" i="32"/>
  <c r="H641" i="32"/>
  <c r="I641" i="32"/>
  <c r="J641" i="32"/>
  <c r="K641" i="32"/>
  <c r="L641" i="32"/>
  <c r="M641" i="32"/>
  <c r="N641" i="32"/>
  <c r="O641" i="32"/>
  <c r="C642" i="32"/>
  <c r="D642" i="32"/>
  <c r="E642" i="32"/>
  <c r="F642" i="32"/>
  <c r="G642" i="32"/>
  <c r="H642" i="32"/>
  <c r="I642" i="32"/>
  <c r="J642" i="32"/>
  <c r="K642" i="32"/>
  <c r="L642" i="32"/>
  <c r="M642" i="32"/>
  <c r="N642" i="32"/>
  <c r="O642" i="32"/>
  <c r="C643" i="32"/>
  <c r="D643" i="32"/>
  <c r="E643" i="32"/>
  <c r="F643" i="32"/>
  <c r="G643" i="32"/>
  <c r="H643" i="32"/>
  <c r="I643" i="32"/>
  <c r="J643" i="32"/>
  <c r="K643" i="32"/>
  <c r="L643" i="32"/>
  <c r="M643" i="32"/>
  <c r="N643" i="32"/>
  <c r="O643" i="32"/>
  <c r="C644" i="32"/>
  <c r="D644" i="32"/>
  <c r="E644" i="32"/>
  <c r="F644" i="32"/>
  <c r="G644" i="32"/>
  <c r="H644" i="32"/>
  <c r="I644" i="32"/>
  <c r="J644" i="32"/>
  <c r="K644" i="32"/>
  <c r="L644" i="32"/>
  <c r="M644" i="32"/>
  <c r="N644" i="32"/>
  <c r="O644" i="32"/>
  <c r="C645" i="32"/>
  <c r="D645" i="32"/>
  <c r="E645" i="32"/>
  <c r="F645" i="32"/>
  <c r="G645" i="32"/>
  <c r="H645" i="32"/>
  <c r="I645" i="32"/>
  <c r="J645" i="32"/>
  <c r="K645" i="32"/>
  <c r="L645" i="32"/>
  <c r="M645" i="32"/>
  <c r="N645" i="32"/>
  <c r="O645" i="32"/>
  <c r="C646" i="32"/>
  <c r="D646" i="32"/>
  <c r="E646" i="32"/>
  <c r="F646" i="32"/>
  <c r="G646" i="32"/>
  <c r="H646" i="32"/>
  <c r="I646" i="32"/>
  <c r="J646" i="32"/>
  <c r="K646" i="32"/>
  <c r="L646" i="32"/>
  <c r="M646" i="32"/>
  <c r="N646" i="32"/>
  <c r="O646" i="32"/>
  <c r="C647" i="32"/>
  <c r="D647" i="32"/>
  <c r="E647" i="32"/>
  <c r="F647" i="32"/>
  <c r="G647" i="32"/>
  <c r="H647" i="32"/>
  <c r="I647" i="32"/>
  <c r="J647" i="32"/>
  <c r="K647" i="32"/>
  <c r="L647" i="32"/>
  <c r="M647" i="32"/>
  <c r="N647" i="32"/>
  <c r="O647" i="32"/>
  <c r="C648" i="32"/>
  <c r="D648" i="32"/>
  <c r="E648" i="32"/>
  <c r="F648" i="32"/>
  <c r="G648" i="32"/>
  <c r="H648" i="32"/>
  <c r="I648" i="32"/>
  <c r="J648" i="32"/>
  <c r="K648" i="32"/>
  <c r="L648" i="32"/>
  <c r="M648" i="32"/>
  <c r="N648" i="32"/>
  <c r="O648" i="32"/>
  <c r="C649" i="32"/>
  <c r="D649" i="32"/>
  <c r="E649" i="32"/>
  <c r="F649" i="32"/>
  <c r="G649" i="32"/>
  <c r="H649" i="32"/>
  <c r="I649" i="32"/>
  <c r="J649" i="32"/>
  <c r="K649" i="32"/>
  <c r="L649" i="32"/>
  <c r="M649" i="32"/>
  <c r="N649" i="32"/>
  <c r="O649" i="32"/>
  <c r="C650" i="32"/>
  <c r="D650" i="32"/>
  <c r="E650" i="32"/>
  <c r="F650" i="32"/>
  <c r="G650" i="32"/>
  <c r="H650" i="32"/>
  <c r="I650" i="32"/>
  <c r="J650" i="32"/>
  <c r="K650" i="32"/>
  <c r="L650" i="32"/>
  <c r="M650" i="32"/>
  <c r="N650" i="32"/>
  <c r="O650" i="32"/>
  <c r="C651" i="32"/>
  <c r="D651" i="32"/>
  <c r="E651" i="32"/>
  <c r="F651" i="32"/>
  <c r="G651" i="32"/>
  <c r="H651" i="32"/>
  <c r="I651" i="32"/>
  <c r="J651" i="32"/>
  <c r="K651" i="32"/>
  <c r="L651" i="32"/>
  <c r="M651" i="32"/>
  <c r="N651" i="32"/>
  <c r="O651" i="32"/>
  <c r="C652" i="32"/>
  <c r="D652" i="32"/>
  <c r="E652" i="32"/>
  <c r="F652" i="32"/>
  <c r="G652" i="32"/>
  <c r="H652" i="32"/>
  <c r="I652" i="32"/>
  <c r="J652" i="32"/>
  <c r="K652" i="32"/>
  <c r="L652" i="32"/>
  <c r="M652" i="32"/>
  <c r="N652" i="32"/>
  <c r="O652" i="32"/>
  <c r="C653" i="32"/>
  <c r="D653" i="32"/>
  <c r="E653" i="32"/>
  <c r="F653" i="32"/>
  <c r="G653" i="32"/>
  <c r="H653" i="32"/>
  <c r="I653" i="32"/>
  <c r="J653" i="32"/>
  <c r="K653" i="32"/>
  <c r="L653" i="32"/>
  <c r="M653" i="32"/>
  <c r="N653" i="32"/>
  <c r="O653" i="32"/>
  <c r="C654" i="32"/>
  <c r="D654" i="32"/>
  <c r="E654" i="32"/>
  <c r="F654" i="32"/>
  <c r="G654" i="32"/>
  <c r="H654" i="32"/>
  <c r="I654" i="32"/>
  <c r="J654" i="32"/>
  <c r="K654" i="32"/>
  <c r="L654" i="32"/>
  <c r="M654" i="32"/>
  <c r="N654" i="32"/>
  <c r="O654" i="32"/>
  <c r="C655" i="32"/>
  <c r="D655" i="32"/>
  <c r="E655" i="32"/>
  <c r="F655" i="32"/>
  <c r="G655" i="32"/>
  <c r="H655" i="32"/>
  <c r="I655" i="32"/>
  <c r="J655" i="32"/>
  <c r="K655" i="32"/>
  <c r="L655" i="32"/>
  <c r="M655" i="32"/>
  <c r="N655" i="32"/>
  <c r="O655" i="32"/>
  <c r="C656" i="32"/>
  <c r="D656" i="32"/>
  <c r="E656" i="32"/>
  <c r="F656" i="32"/>
  <c r="G656" i="32"/>
  <c r="H656" i="32"/>
  <c r="I656" i="32"/>
  <c r="J656" i="32"/>
  <c r="K656" i="32"/>
  <c r="L656" i="32"/>
  <c r="M656" i="32"/>
  <c r="N656" i="32"/>
  <c r="O656" i="32"/>
  <c r="C657" i="32"/>
  <c r="D657" i="32"/>
  <c r="E657" i="32"/>
  <c r="F657" i="32"/>
  <c r="G657" i="32"/>
  <c r="H657" i="32"/>
  <c r="I657" i="32"/>
  <c r="J657" i="32"/>
  <c r="K657" i="32"/>
  <c r="L657" i="32"/>
  <c r="M657" i="32"/>
  <c r="N657" i="32"/>
  <c r="O657" i="32"/>
  <c r="C658" i="32"/>
  <c r="D658" i="32"/>
  <c r="E658" i="32"/>
  <c r="F658" i="32"/>
  <c r="G658" i="32"/>
  <c r="H658" i="32"/>
  <c r="I658" i="32"/>
  <c r="J658" i="32"/>
  <c r="K658" i="32"/>
  <c r="L658" i="32"/>
  <c r="M658" i="32"/>
  <c r="N658" i="32"/>
  <c r="O658" i="32"/>
  <c r="C659" i="32"/>
  <c r="D659" i="32"/>
  <c r="E659" i="32"/>
  <c r="F659" i="32"/>
  <c r="G659" i="32"/>
  <c r="H659" i="32"/>
  <c r="I659" i="32"/>
  <c r="J659" i="32"/>
  <c r="K659" i="32"/>
  <c r="L659" i="32"/>
  <c r="M659" i="32"/>
  <c r="N659" i="32"/>
  <c r="O659" i="32"/>
  <c r="C660" i="32"/>
  <c r="D660" i="32"/>
  <c r="E660" i="32"/>
  <c r="F660" i="32"/>
  <c r="G660" i="32"/>
  <c r="H660" i="32"/>
  <c r="I660" i="32"/>
  <c r="J660" i="32"/>
  <c r="K660" i="32"/>
  <c r="L660" i="32"/>
  <c r="M660" i="32"/>
  <c r="N660" i="32"/>
  <c r="O660" i="32"/>
  <c r="C661" i="32"/>
  <c r="D661" i="32"/>
  <c r="E661" i="32"/>
  <c r="F661" i="32"/>
  <c r="G661" i="32"/>
  <c r="H661" i="32"/>
  <c r="I661" i="32"/>
  <c r="J661" i="32"/>
  <c r="K661" i="32"/>
  <c r="L661" i="32"/>
  <c r="M661" i="32"/>
  <c r="N661" i="32"/>
  <c r="O661" i="32"/>
  <c r="C662" i="32"/>
  <c r="D662" i="32"/>
  <c r="E662" i="32"/>
  <c r="F662" i="32"/>
  <c r="G662" i="32"/>
  <c r="H662" i="32"/>
  <c r="I662" i="32"/>
  <c r="J662" i="32"/>
  <c r="K662" i="32"/>
  <c r="L662" i="32"/>
  <c r="M662" i="32"/>
  <c r="N662" i="32"/>
  <c r="O662" i="32"/>
  <c r="C663" i="32"/>
  <c r="D663" i="32"/>
  <c r="E663" i="32"/>
  <c r="F663" i="32"/>
  <c r="G663" i="32"/>
  <c r="H663" i="32"/>
  <c r="I663" i="32"/>
  <c r="J663" i="32"/>
  <c r="K663" i="32"/>
  <c r="L663" i="32"/>
  <c r="M663" i="32"/>
  <c r="N663" i="32"/>
  <c r="O663" i="32"/>
  <c r="C664" i="32"/>
  <c r="D664" i="32"/>
  <c r="E664" i="32"/>
  <c r="F664" i="32"/>
  <c r="G664" i="32"/>
  <c r="H664" i="32"/>
  <c r="I664" i="32"/>
  <c r="J664" i="32"/>
  <c r="K664" i="32"/>
  <c r="L664" i="32"/>
  <c r="M664" i="32"/>
  <c r="N664" i="32"/>
  <c r="O664" i="32"/>
  <c r="C665" i="32"/>
  <c r="D665" i="32"/>
  <c r="E665" i="32"/>
  <c r="F665" i="32"/>
  <c r="G665" i="32"/>
  <c r="H665" i="32"/>
  <c r="I665" i="32"/>
  <c r="J665" i="32"/>
  <c r="K665" i="32"/>
  <c r="L665" i="32"/>
  <c r="M665" i="32"/>
  <c r="N665" i="32"/>
  <c r="O665" i="32"/>
  <c r="C666" i="32"/>
  <c r="D666" i="32"/>
  <c r="E666" i="32"/>
  <c r="F666" i="32"/>
  <c r="G666" i="32"/>
  <c r="H666" i="32"/>
  <c r="I666" i="32"/>
  <c r="J666" i="32"/>
  <c r="K666" i="32"/>
  <c r="L666" i="32"/>
  <c r="M666" i="32"/>
  <c r="N666" i="32"/>
  <c r="O666" i="32"/>
  <c r="C667" i="32"/>
  <c r="D667" i="32"/>
  <c r="E667" i="32"/>
  <c r="F667" i="32"/>
  <c r="G667" i="32"/>
  <c r="H667" i="32"/>
  <c r="I667" i="32"/>
  <c r="J667" i="32"/>
  <c r="K667" i="32"/>
  <c r="L667" i="32"/>
  <c r="M667" i="32"/>
  <c r="N667" i="32"/>
  <c r="O667" i="32"/>
  <c r="C668" i="32"/>
  <c r="D668" i="32"/>
  <c r="E668" i="32"/>
  <c r="F668" i="32"/>
  <c r="G668" i="32"/>
  <c r="H668" i="32"/>
  <c r="I668" i="32"/>
  <c r="J668" i="32"/>
  <c r="K668" i="32"/>
  <c r="L668" i="32"/>
  <c r="M668" i="32"/>
  <c r="N668" i="32"/>
  <c r="O668" i="32"/>
  <c r="C669" i="32"/>
  <c r="D669" i="32"/>
  <c r="E669" i="32"/>
  <c r="F669" i="32"/>
  <c r="G669" i="32"/>
  <c r="H669" i="32"/>
  <c r="I669" i="32"/>
  <c r="J669" i="32"/>
  <c r="K669" i="32"/>
  <c r="L669" i="32"/>
  <c r="M669" i="32"/>
  <c r="N669" i="32"/>
  <c r="O669" i="32"/>
  <c r="C670" i="32"/>
  <c r="D670" i="32"/>
  <c r="E670" i="32"/>
  <c r="F670" i="32"/>
  <c r="G670" i="32"/>
  <c r="H670" i="32"/>
  <c r="I670" i="32"/>
  <c r="J670" i="32"/>
  <c r="K670" i="32"/>
  <c r="L670" i="32"/>
  <c r="M670" i="32"/>
  <c r="N670" i="32"/>
  <c r="O670" i="32"/>
  <c r="C671" i="32"/>
  <c r="D671" i="32"/>
  <c r="E671" i="32"/>
  <c r="F671" i="32"/>
  <c r="G671" i="32"/>
  <c r="H671" i="32"/>
  <c r="I671" i="32"/>
  <c r="J671" i="32"/>
  <c r="K671" i="32"/>
  <c r="L671" i="32"/>
  <c r="M671" i="32"/>
  <c r="N671" i="32"/>
  <c r="O671" i="32"/>
  <c r="C672" i="32"/>
  <c r="D672" i="32"/>
  <c r="E672" i="32"/>
  <c r="F672" i="32"/>
  <c r="G672" i="32"/>
  <c r="H672" i="32"/>
  <c r="I672" i="32"/>
  <c r="J672" i="32"/>
  <c r="K672" i="32"/>
  <c r="L672" i="32"/>
  <c r="M672" i="32"/>
  <c r="N672" i="32"/>
  <c r="O672" i="32"/>
  <c r="C673" i="32"/>
  <c r="D673" i="32"/>
  <c r="E673" i="32"/>
  <c r="F673" i="32"/>
  <c r="G673" i="32"/>
  <c r="H673" i="32"/>
  <c r="I673" i="32"/>
  <c r="J673" i="32"/>
  <c r="K673" i="32"/>
  <c r="L673" i="32"/>
  <c r="M673" i="32"/>
  <c r="N673" i="32"/>
  <c r="O673" i="32"/>
  <c r="C674" i="32"/>
  <c r="D674" i="32"/>
  <c r="E674" i="32"/>
  <c r="F674" i="32"/>
  <c r="G674" i="32"/>
  <c r="H674" i="32"/>
  <c r="I674" i="32"/>
  <c r="J674" i="32"/>
  <c r="K674" i="32"/>
  <c r="L674" i="32"/>
  <c r="M674" i="32"/>
  <c r="N674" i="32"/>
  <c r="O674" i="32"/>
  <c r="C675" i="32"/>
  <c r="D675" i="32"/>
  <c r="E675" i="32"/>
  <c r="F675" i="32"/>
  <c r="G675" i="32"/>
  <c r="H675" i="32"/>
  <c r="I675" i="32"/>
  <c r="J675" i="32"/>
  <c r="K675" i="32"/>
  <c r="L675" i="32"/>
  <c r="M675" i="32"/>
  <c r="N675" i="32"/>
  <c r="O675" i="32"/>
  <c r="C676" i="32"/>
  <c r="D676" i="32"/>
  <c r="E676" i="32"/>
  <c r="F676" i="32"/>
  <c r="G676" i="32"/>
  <c r="H676" i="32"/>
  <c r="I676" i="32"/>
  <c r="J676" i="32"/>
  <c r="K676" i="32"/>
  <c r="L676" i="32"/>
  <c r="M676" i="32"/>
  <c r="N676" i="32"/>
  <c r="O676" i="32"/>
  <c r="C677" i="32"/>
  <c r="D677" i="32"/>
  <c r="E677" i="32"/>
  <c r="F677" i="32"/>
  <c r="G677" i="32"/>
  <c r="H677" i="32"/>
  <c r="I677" i="32"/>
  <c r="J677" i="32"/>
  <c r="K677" i="32"/>
  <c r="L677" i="32"/>
  <c r="M677" i="32"/>
  <c r="N677" i="32"/>
  <c r="O677" i="32"/>
  <c r="C678" i="32"/>
  <c r="D678" i="32"/>
  <c r="E678" i="32"/>
  <c r="F678" i="32"/>
  <c r="G678" i="32"/>
  <c r="H678" i="32"/>
  <c r="I678" i="32"/>
  <c r="J678" i="32"/>
  <c r="K678" i="32"/>
  <c r="L678" i="32"/>
  <c r="M678" i="32"/>
  <c r="N678" i="32"/>
  <c r="O678" i="32"/>
  <c r="C679" i="32"/>
  <c r="D679" i="32"/>
  <c r="E679" i="32"/>
  <c r="F679" i="32"/>
  <c r="G679" i="32"/>
  <c r="H679" i="32"/>
  <c r="I679" i="32"/>
  <c r="J679" i="32"/>
  <c r="K679" i="32"/>
  <c r="L679" i="32"/>
  <c r="M679" i="32"/>
  <c r="N679" i="32"/>
  <c r="O679" i="32"/>
  <c r="C680" i="32"/>
  <c r="D680" i="32"/>
  <c r="E680" i="32"/>
  <c r="F680" i="32"/>
  <c r="G680" i="32"/>
  <c r="H680" i="32"/>
  <c r="I680" i="32"/>
  <c r="J680" i="32"/>
  <c r="K680" i="32"/>
  <c r="L680" i="32"/>
  <c r="M680" i="32"/>
  <c r="N680" i="32"/>
  <c r="O680" i="32"/>
  <c r="C681" i="32"/>
  <c r="D681" i="32"/>
  <c r="E681" i="32"/>
  <c r="F681" i="32"/>
  <c r="G681" i="32"/>
  <c r="H681" i="32"/>
  <c r="I681" i="32"/>
  <c r="J681" i="32"/>
  <c r="K681" i="32"/>
  <c r="L681" i="32"/>
  <c r="M681" i="32"/>
  <c r="N681" i="32"/>
  <c r="O681" i="32"/>
  <c r="C682" i="32"/>
  <c r="D682" i="32"/>
  <c r="E682" i="32"/>
  <c r="F682" i="32"/>
  <c r="G682" i="32"/>
  <c r="H682" i="32"/>
  <c r="I682" i="32"/>
  <c r="J682" i="32"/>
  <c r="K682" i="32"/>
  <c r="L682" i="32"/>
  <c r="M682" i="32"/>
  <c r="N682" i="32"/>
  <c r="O682" i="32"/>
  <c r="C683" i="32"/>
  <c r="D683" i="32"/>
  <c r="E683" i="32"/>
  <c r="F683" i="32"/>
  <c r="G683" i="32"/>
  <c r="H683" i="32"/>
  <c r="I683" i="32"/>
  <c r="J683" i="32"/>
  <c r="K683" i="32"/>
  <c r="L683" i="32"/>
  <c r="M683" i="32"/>
  <c r="N683" i="32"/>
  <c r="O683" i="32"/>
  <c r="C684" i="32"/>
  <c r="D684" i="32"/>
  <c r="E684" i="32"/>
  <c r="F684" i="32"/>
  <c r="G684" i="32"/>
  <c r="H684" i="32"/>
  <c r="I684" i="32"/>
  <c r="J684" i="32"/>
  <c r="K684" i="32"/>
  <c r="L684" i="32"/>
  <c r="M684" i="32"/>
  <c r="N684" i="32"/>
  <c r="O684" i="32"/>
  <c r="C685" i="32"/>
  <c r="D685" i="32"/>
  <c r="E685" i="32"/>
  <c r="F685" i="32"/>
  <c r="G685" i="32"/>
  <c r="H685" i="32"/>
  <c r="I685" i="32"/>
  <c r="J685" i="32"/>
  <c r="K685" i="32"/>
  <c r="L685" i="32"/>
  <c r="M685" i="32"/>
  <c r="N685" i="32"/>
  <c r="O685" i="32"/>
  <c r="C686" i="32"/>
  <c r="D686" i="32"/>
  <c r="E686" i="32"/>
  <c r="F686" i="32"/>
  <c r="G686" i="32"/>
  <c r="H686" i="32"/>
  <c r="I686" i="32"/>
  <c r="J686" i="32"/>
  <c r="K686" i="32"/>
  <c r="L686" i="32"/>
  <c r="M686" i="32"/>
  <c r="N686" i="32"/>
  <c r="O686" i="32"/>
  <c r="C687" i="32"/>
  <c r="D687" i="32"/>
  <c r="E687" i="32"/>
  <c r="F687" i="32"/>
  <c r="G687" i="32"/>
  <c r="H687" i="32"/>
  <c r="I687" i="32"/>
  <c r="J687" i="32"/>
  <c r="K687" i="32"/>
  <c r="L687" i="32"/>
  <c r="M687" i="32"/>
  <c r="N687" i="32"/>
  <c r="O687" i="32"/>
  <c r="C688" i="32"/>
  <c r="D688" i="32"/>
  <c r="E688" i="32"/>
  <c r="F688" i="32"/>
  <c r="G688" i="32"/>
  <c r="H688" i="32"/>
  <c r="I688" i="32"/>
  <c r="J688" i="32"/>
  <c r="K688" i="32"/>
  <c r="L688" i="32"/>
  <c r="M688" i="32"/>
  <c r="N688" i="32"/>
  <c r="O688" i="32"/>
  <c r="C689" i="32"/>
  <c r="D689" i="32"/>
  <c r="E689" i="32"/>
  <c r="F689" i="32"/>
  <c r="G689" i="32"/>
  <c r="H689" i="32"/>
  <c r="I689" i="32"/>
  <c r="J689" i="32"/>
  <c r="K689" i="32"/>
  <c r="L689" i="32"/>
  <c r="M689" i="32"/>
  <c r="N689" i="32"/>
  <c r="O689" i="32"/>
  <c r="C690" i="32"/>
  <c r="D690" i="32"/>
  <c r="E690" i="32"/>
  <c r="F690" i="32"/>
  <c r="G690" i="32"/>
  <c r="H690" i="32"/>
  <c r="I690" i="32"/>
  <c r="J690" i="32"/>
  <c r="K690" i="32"/>
  <c r="L690" i="32"/>
  <c r="M690" i="32"/>
  <c r="N690" i="32"/>
  <c r="O690" i="32"/>
  <c r="C691" i="32"/>
  <c r="D691" i="32"/>
  <c r="E691" i="32"/>
  <c r="F691" i="32"/>
  <c r="G691" i="32"/>
  <c r="H691" i="32"/>
  <c r="I691" i="32"/>
  <c r="J691" i="32"/>
  <c r="K691" i="32"/>
  <c r="L691" i="32"/>
  <c r="M691" i="32"/>
  <c r="N691" i="32"/>
  <c r="O691" i="32"/>
  <c r="C692" i="32"/>
  <c r="D692" i="32"/>
  <c r="E692" i="32"/>
  <c r="F692" i="32"/>
  <c r="G692" i="32"/>
  <c r="H692" i="32"/>
  <c r="I692" i="32"/>
  <c r="J692" i="32"/>
  <c r="K692" i="32"/>
  <c r="L692" i="32"/>
  <c r="M692" i="32"/>
  <c r="N692" i="32"/>
  <c r="O692" i="32"/>
  <c r="C693" i="32"/>
  <c r="D693" i="32"/>
  <c r="E693" i="32"/>
  <c r="F693" i="32"/>
  <c r="G693" i="32"/>
  <c r="H693" i="32"/>
  <c r="I693" i="32"/>
  <c r="J693" i="32"/>
  <c r="K693" i="32"/>
  <c r="L693" i="32"/>
  <c r="M693" i="32"/>
  <c r="N693" i="32"/>
  <c r="O693" i="32"/>
  <c r="C694" i="32"/>
  <c r="D694" i="32"/>
  <c r="E694" i="32"/>
  <c r="F694" i="32"/>
  <c r="G694" i="32"/>
  <c r="H694" i="32"/>
  <c r="I694" i="32"/>
  <c r="J694" i="32"/>
  <c r="K694" i="32"/>
  <c r="L694" i="32"/>
  <c r="M694" i="32"/>
  <c r="N694" i="32"/>
  <c r="O694" i="32"/>
  <c r="C695" i="32"/>
  <c r="D695" i="32"/>
  <c r="E695" i="32"/>
  <c r="F695" i="32"/>
  <c r="G695" i="32"/>
  <c r="H695" i="32"/>
  <c r="I695" i="32"/>
  <c r="J695" i="32"/>
  <c r="K695" i="32"/>
  <c r="L695" i="32"/>
  <c r="M695" i="32"/>
  <c r="N695" i="32"/>
  <c r="O695" i="32"/>
  <c r="C696" i="32"/>
  <c r="D696" i="32"/>
  <c r="E696" i="32"/>
  <c r="F696" i="32"/>
  <c r="G696" i="32"/>
  <c r="H696" i="32"/>
  <c r="I696" i="32"/>
  <c r="J696" i="32"/>
  <c r="K696" i="32"/>
  <c r="L696" i="32"/>
  <c r="M696" i="32"/>
  <c r="N696" i="32"/>
  <c r="O696" i="32"/>
  <c r="C697" i="32"/>
  <c r="D697" i="32"/>
  <c r="E697" i="32"/>
  <c r="F697" i="32"/>
  <c r="G697" i="32"/>
  <c r="H697" i="32"/>
  <c r="I697" i="32"/>
  <c r="J697" i="32"/>
  <c r="K697" i="32"/>
  <c r="L697" i="32"/>
  <c r="M697" i="32"/>
  <c r="N697" i="32"/>
  <c r="O697" i="32"/>
  <c r="C698" i="32"/>
  <c r="D698" i="32"/>
  <c r="E698" i="32"/>
  <c r="F698" i="32"/>
  <c r="G698" i="32"/>
  <c r="H698" i="32"/>
  <c r="I698" i="32"/>
  <c r="J698" i="32"/>
  <c r="K698" i="32"/>
  <c r="L698" i="32"/>
  <c r="M698" i="32"/>
  <c r="N698" i="32"/>
  <c r="O698" i="32"/>
  <c r="C699" i="32"/>
  <c r="D699" i="32"/>
  <c r="E699" i="32"/>
  <c r="F699" i="32"/>
  <c r="G699" i="32"/>
  <c r="H699" i="32"/>
  <c r="I699" i="32"/>
  <c r="J699" i="32"/>
  <c r="K699" i="32"/>
  <c r="L699" i="32"/>
  <c r="M699" i="32"/>
  <c r="N699" i="32"/>
  <c r="O699" i="32"/>
  <c r="C700" i="32"/>
  <c r="D700" i="32"/>
  <c r="E700" i="32"/>
  <c r="F700" i="32"/>
  <c r="G700" i="32"/>
  <c r="H700" i="32"/>
  <c r="I700" i="32"/>
  <c r="J700" i="32"/>
  <c r="K700" i="32"/>
  <c r="L700" i="32"/>
  <c r="M700" i="32"/>
  <c r="N700" i="32"/>
  <c r="O700" i="32"/>
  <c r="C701" i="32"/>
  <c r="D701" i="32"/>
  <c r="E701" i="32"/>
  <c r="F701" i="32"/>
  <c r="G701" i="32"/>
  <c r="H701" i="32"/>
  <c r="I701" i="32"/>
  <c r="J701" i="32"/>
  <c r="K701" i="32"/>
  <c r="L701" i="32"/>
  <c r="M701" i="32"/>
  <c r="N701" i="32"/>
  <c r="O701" i="32"/>
  <c r="C702" i="32"/>
  <c r="D702" i="32"/>
  <c r="E702" i="32"/>
  <c r="F702" i="32"/>
  <c r="G702" i="32"/>
  <c r="H702" i="32"/>
  <c r="I702" i="32"/>
  <c r="J702" i="32"/>
  <c r="K702" i="32"/>
  <c r="L702" i="32"/>
  <c r="M702" i="32"/>
  <c r="N702" i="32"/>
  <c r="O702" i="32"/>
  <c r="C703" i="32"/>
  <c r="D703" i="32"/>
  <c r="E703" i="32"/>
  <c r="F703" i="32"/>
  <c r="G703" i="32"/>
  <c r="H703" i="32"/>
  <c r="I703" i="32"/>
  <c r="J703" i="32"/>
  <c r="K703" i="32"/>
  <c r="L703" i="32"/>
  <c r="M703" i="32"/>
  <c r="N703" i="32"/>
  <c r="O703" i="32"/>
  <c r="C704" i="32"/>
  <c r="D704" i="32"/>
  <c r="E704" i="32"/>
  <c r="F704" i="32"/>
  <c r="G704" i="32"/>
  <c r="H704" i="32"/>
  <c r="I704" i="32"/>
  <c r="J704" i="32"/>
  <c r="K704" i="32"/>
  <c r="L704" i="32"/>
  <c r="M704" i="32"/>
  <c r="N704" i="32"/>
  <c r="O704" i="32"/>
  <c r="C705" i="32"/>
  <c r="D705" i="32"/>
  <c r="E705" i="32"/>
  <c r="F705" i="32"/>
  <c r="G705" i="32"/>
  <c r="H705" i="32"/>
  <c r="I705" i="32"/>
  <c r="J705" i="32"/>
  <c r="K705" i="32"/>
  <c r="L705" i="32"/>
  <c r="M705" i="32"/>
  <c r="N705" i="32"/>
  <c r="O705" i="32"/>
  <c r="C706" i="32"/>
  <c r="D706" i="32"/>
  <c r="E706" i="32"/>
  <c r="F706" i="32"/>
  <c r="G706" i="32"/>
  <c r="H706" i="32"/>
  <c r="I706" i="32"/>
  <c r="J706" i="32"/>
  <c r="K706" i="32"/>
  <c r="L706" i="32"/>
  <c r="M706" i="32"/>
  <c r="N706" i="32"/>
  <c r="O706" i="32"/>
  <c r="C707" i="32"/>
  <c r="D707" i="32"/>
  <c r="E707" i="32"/>
  <c r="F707" i="32"/>
  <c r="G707" i="32"/>
  <c r="H707" i="32"/>
  <c r="I707" i="32"/>
  <c r="J707" i="32"/>
  <c r="K707" i="32"/>
  <c r="L707" i="32"/>
  <c r="M707" i="32"/>
  <c r="N707" i="32"/>
  <c r="O707" i="32"/>
  <c r="C708" i="32"/>
  <c r="D708" i="32"/>
  <c r="E708" i="32"/>
  <c r="F708" i="32"/>
  <c r="G708" i="32"/>
  <c r="H708" i="32"/>
  <c r="I708" i="32"/>
  <c r="J708" i="32"/>
  <c r="K708" i="32"/>
  <c r="L708" i="32"/>
  <c r="M708" i="32"/>
  <c r="N708" i="32"/>
  <c r="O708" i="32"/>
  <c r="C709" i="32"/>
  <c r="D709" i="32"/>
  <c r="E709" i="32"/>
  <c r="F709" i="32"/>
  <c r="G709" i="32"/>
  <c r="H709" i="32"/>
  <c r="I709" i="32"/>
  <c r="J709" i="32"/>
  <c r="K709" i="32"/>
  <c r="L709" i="32"/>
  <c r="M709" i="32"/>
  <c r="N709" i="32"/>
  <c r="O709" i="32"/>
  <c r="C710" i="32"/>
  <c r="D710" i="32"/>
  <c r="E710" i="32"/>
  <c r="F710" i="32"/>
  <c r="G710" i="32"/>
  <c r="H710" i="32"/>
  <c r="I710" i="32"/>
  <c r="J710" i="32"/>
  <c r="K710" i="32"/>
  <c r="L710" i="32"/>
  <c r="M710" i="32"/>
  <c r="N710" i="32"/>
  <c r="O710" i="32"/>
  <c r="C711" i="32"/>
  <c r="D711" i="32"/>
  <c r="E711" i="32"/>
  <c r="F711" i="32"/>
  <c r="G711" i="32"/>
  <c r="H711" i="32"/>
  <c r="I711" i="32"/>
  <c r="J711" i="32"/>
  <c r="K711" i="32"/>
  <c r="L711" i="32"/>
  <c r="M711" i="32"/>
  <c r="N711" i="32"/>
  <c r="O711" i="32"/>
  <c r="C712" i="32"/>
  <c r="D712" i="32"/>
  <c r="E712" i="32"/>
  <c r="F712" i="32"/>
  <c r="G712" i="32"/>
  <c r="H712" i="32"/>
  <c r="I712" i="32"/>
  <c r="J712" i="32"/>
  <c r="K712" i="32"/>
  <c r="L712" i="32"/>
  <c r="M712" i="32"/>
  <c r="N712" i="32"/>
  <c r="O712" i="32"/>
  <c r="C713" i="32"/>
  <c r="D713" i="32"/>
  <c r="E713" i="32"/>
  <c r="F713" i="32"/>
  <c r="G713" i="32"/>
  <c r="H713" i="32"/>
  <c r="I713" i="32"/>
  <c r="J713" i="32"/>
  <c r="K713" i="32"/>
  <c r="L713" i="32"/>
  <c r="M713" i="32"/>
  <c r="N713" i="32"/>
  <c r="O713" i="32"/>
  <c r="C714" i="32"/>
  <c r="D714" i="32"/>
  <c r="E714" i="32"/>
  <c r="F714" i="32"/>
  <c r="G714" i="32"/>
  <c r="H714" i="32"/>
  <c r="I714" i="32"/>
  <c r="J714" i="32"/>
  <c r="K714" i="32"/>
  <c r="L714" i="32"/>
  <c r="M714" i="32"/>
  <c r="N714" i="32"/>
  <c r="O714" i="32"/>
  <c r="C715" i="32"/>
  <c r="D715" i="32"/>
  <c r="E715" i="32"/>
  <c r="F715" i="32"/>
  <c r="G715" i="32"/>
  <c r="H715" i="32"/>
  <c r="I715" i="32"/>
  <c r="J715" i="32"/>
  <c r="K715" i="32"/>
  <c r="L715" i="32"/>
  <c r="M715" i="32"/>
  <c r="N715" i="32"/>
  <c r="O715" i="32"/>
  <c r="C716" i="32"/>
  <c r="D716" i="32"/>
  <c r="E716" i="32"/>
  <c r="F716" i="32"/>
  <c r="G716" i="32"/>
  <c r="H716" i="32"/>
  <c r="I716" i="32"/>
  <c r="J716" i="32"/>
  <c r="K716" i="32"/>
  <c r="L716" i="32"/>
  <c r="M716" i="32"/>
  <c r="N716" i="32"/>
  <c r="O716" i="32"/>
  <c r="C717" i="32"/>
  <c r="D717" i="32"/>
  <c r="E717" i="32"/>
  <c r="F717" i="32"/>
  <c r="G717" i="32"/>
  <c r="H717" i="32"/>
  <c r="I717" i="32"/>
  <c r="J717" i="32"/>
  <c r="K717" i="32"/>
  <c r="L717" i="32"/>
  <c r="M717" i="32"/>
  <c r="N717" i="32"/>
  <c r="O717" i="32"/>
  <c r="C718" i="32"/>
  <c r="D718" i="32"/>
  <c r="E718" i="32"/>
  <c r="F718" i="32"/>
  <c r="G718" i="32"/>
  <c r="H718" i="32"/>
  <c r="I718" i="32"/>
  <c r="J718" i="32"/>
  <c r="K718" i="32"/>
  <c r="L718" i="32"/>
  <c r="M718" i="32"/>
  <c r="N718" i="32"/>
  <c r="O718" i="32"/>
  <c r="C719" i="32"/>
  <c r="D719" i="32"/>
  <c r="E719" i="32"/>
  <c r="F719" i="32"/>
  <c r="G719" i="32"/>
  <c r="H719" i="32"/>
  <c r="I719" i="32"/>
  <c r="J719" i="32"/>
  <c r="K719" i="32"/>
  <c r="L719" i="32"/>
  <c r="M719" i="32"/>
  <c r="N719" i="32"/>
  <c r="O719" i="32"/>
  <c r="C720" i="32"/>
  <c r="D720" i="32"/>
  <c r="E720" i="32"/>
  <c r="F720" i="32"/>
  <c r="G720" i="32"/>
  <c r="H720" i="32"/>
  <c r="I720" i="32"/>
  <c r="J720" i="32"/>
  <c r="K720" i="32"/>
  <c r="L720" i="32"/>
  <c r="M720" i="32"/>
  <c r="N720" i="32"/>
  <c r="O720" i="32"/>
  <c r="C721" i="32"/>
  <c r="D721" i="32"/>
  <c r="E721" i="32"/>
  <c r="F721" i="32"/>
  <c r="G721" i="32"/>
  <c r="H721" i="32"/>
  <c r="I721" i="32"/>
  <c r="J721" i="32"/>
  <c r="K721" i="32"/>
  <c r="L721" i="32"/>
  <c r="M721" i="32"/>
  <c r="N721" i="32"/>
  <c r="O721" i="32"/>
  <c r="C722" i="32"/>
  <c r="D722" i="32"/>
  <c r="E722" i="32"/>
  <c r="F722" i="32"/>
  <c r="G722" i="32"/>
  <c r="H722" i="32"/>
  <c r="I722" i="32"/>
  <c r="J722" i="32"/>
  <c r="K722" i="32"/>
  <c r="L722" i="32"/>
  <c r="M722" i="32"/>
  <c r="N722" i="32"/>
  <c r="O722" i="32"/>
  <c r="C723" i="32"/>
  <c r="D723" i="32"/>
  <c r="E723" i="32"/>
  <c r="F723" i="32"/>
  <c r="G723" i="32"/>
  <c r="H723" i="32"/>
  <c r="I723" i="32"/>
  <c r="J723" i="32"/>
  <c r="K723" i="32"/>
  <c r="L723" i="32"/>
  <c r="M723" i="32"/>
  <c r="N723" i="32"/>
  <c r="O723" i="32"/>
  <c r="C724" i="32"/>
  <c r="D724" i="32"/>
  <c r="E724" i="32"/>
  <c r="F724" i="32"/>
  <c r="G724" i="32"/>
  <c r="H724" i="32"/>
  <c r="I724" i="32"/>
  <c r="J724" i="32"/>
  <c r="K724" i="32"/>
  <c r="L724" i="32"/>
  <c r="M724" i="32"/>
  <c r="N724" i="32"/>
  <c r="O724" i="32"/>
  <c r="C725" i="32"/>
  <c r="D725" i="32"/>
  <c r="E725" i="32"/>
  <c r="F725" i="32"/>
  <c r="G725" i="32"/>
  <c r="H725" i="32"/>
  <c r="I725" i="32"/>
  <c r="J725" i="32"/>
  <c r="K725" i="32"/>
  <c r="L725" i="32"/>
  <c r="M725" i="32"/>
  <c r="N725" i="32"/>
  <c r="O725" i="32"/>
  <c r="C726" i="32"/>
  <c r="D726" i="32"/>
  <c r="E726" i="32"/>
  <c r="F726" i="32"/>
  <c r="G726" i="32"/>
  <c r="H726" i="32"/>
  <c r="I726" i="32"/>
  <c r="J726" i="32"/>
  <c r="K726" i="32"/>
  <c r="L726" i="32"/>
  <c r="M726" i="32"/>
  <c r="N726" i="32"/>
  <c r="O726" i="32"/>
  <c r="C727" i="32"/>
  <c r="D727" i="32"/>
  <c r="E727" i="32"/>
  <c r="F727" i="32"/>
  <c r="G727" i="32"/>
  <c r="H727" i="32"/>
  <c r="I727" i="32"/>
  <c r="J727" i="32"/>
  <c r="K727" i="32"/>
  <c r="L727" i="32"/>
  <c r="M727" i="32"/>
  <c r="N727" i="32"/>
  <c r="O727" i="32"/>
  <c r="C728" i="32"/>
  <c r="D728" i="32"/>
  <c r="E728" i="32"/>
  <c r="F728" i="32"/>
  <c r="G728" i="32"/>
  <c r="H728" i="32"/>
  <c r="I728" i="32"/>
  <c r="J728" i="32"/>
  <c r="K728" i="32"/>
  <c r="L728" i="32"/>
  <c r="M728" i="32"/>
  <c r="N728" i="32"/>
  <c r="O728" i="32"/>
  <c r="C729" i="32"/>
  <c r="D729" i="32"/>
  <c r="E729" i="32"/>
  <c r="F729" i="32"/>
  <c r="G729" i="32"/>
  <c r="H729" i="32"/>
  <c r="I729" i="32"/>
  <c r="J729" i="32"/>
  <c r="K729" i="32"/>
  <c r="L729" i="32"/>
  <c r="M729" i="32"/>
  <c r="N729" i="32"/>
  <c r="O729" i="32"/>
  <c r="C730" i="32"/>
  <c r="D730" i="32"/>
  <c r="E730" i="32"/>
  <c r="F730" i="32"/>
  <c r="G730" i="32"/>
  <c r="H730" i="32"/>
  <c r="I730" i="32"/>
  <c r="J730" i="32"/>
  <c r="K730" i="32"/>
  <c r="L730" i="32"/>
  <c r="M730" i="32"/>
  <c r="N730" i="32"/>
  <c r="O730" i="32"/>
  <c r="C731" i="32"/>
  <c r="D731" i="32"/>
  <c r="E731" i="32"/>
  <c r="F731" i="32"/>
  <c r="G731" i="32"/>
  <c r="H731" i="32"/>
  <c r="I731" i="32"/>
  <c r="J731" i="32"/>
  <c r="K731" i="32"/>
  <c r="L731" i="32"/>
  <c r="M731" i="32"/>
  <c r="N731" i="32"/>
  <c r="O731" i="32"/>
  <c r="C732" i="32"/>
  <c r="D732" i="32"/>
  <c r="E732" i="32"/>
  <c r="F732" i="32"/>
  <c r="G732" i="32"/>
  <c r="H732" i="32"/>
  <c r="I732" i="32"/>
  <c r="J732" i="32"/>
  <c r="K732" i="32"/>
  <c r="L732" i="32"/>
  <c r="M732" i="32"/>
  <c r="N732" i="32"/>
  <c r="O732" i="32"/>
  <c r="C733" i="32"/>
  <c r="D733" i="32"/>
  <c r="E733" i="32"/>
  <c r="F733" i="32"/>
  <c r="G733" i="32"/>
  <c r="H733" i="32"/>
  <c r="I733" i="32"/>
  <c r="J733" i="32"/>
  <c r="K733" i="32"/>
  <c r="L733" i="32"/>
  <c r="M733" i="32"/>
  <c r="N733" i="32"/>
  <c r="O733" i="32"/>
  <c r="C734" i="32"/>
  <c r="D734" i="32"/>
  <c r="E734" i="32"/>
  <c r="F734" i="32"/>
  <c r="G734" i="32"/>
  <c r="H734" i="32"/>
  <c r="I734" i="32"/>
  <c r="J734" i="32"/>
  <c r="K734" i="32"/>
  <c r="L734" i="32"/>
  <c r="M734" i="32"/>
  <c r="N734" i="32"/>
  <c r="O734" i="32"/>
  <c r="C735" i="32"/>
  <c r="D735" i="32"/>
  <c r="E735" i="32"/>
  <c r="F735" i="32"/>
  <c r="G735" i="32"/>
  <c r="H735" i="32"/>
  <c r="I735" i="32"/>
  <c r="J735" i="32"/>
  <c r="K735" i="32"/>
  <c r="L735" i="32"/>
  <c r="M735" i="32"/>
  <c r="N735" i="32"/>
  <c r="O735" i="32"/>
  <c r="C736" i="32"/>
  <c r="D736" i="32"/>
  <c r="E736" i="32"/>
  <c r="F736" i="32"/>
  <c r="G736" i="32"/>
  <c r="H736" i="32"/>
  <c r="I736" i="32"/>
  <c r="J736" i="32"/>
  <c r="K736" i="32"/>
  <c r="L736" i="32"/>
  <c r="M736" i="32"/>
  <c r="N736" i="32"/>
  <c r="O736" i="32"/>
  <c r="C737" i="32"/>
  <c r="D737" i="32"/>
  <c r="E737" i="32"/>
  <c r="F737" i="32"/>
  <c r="G737" i="32"/>
  <c r="H737" i="32"/>
  <c r="I737" i="32"/>
  <c r="J737" i="32"/>
  <c r="K737" i="32"/>
  <c r="L737" i="32"/>
  <c r="M737" i="32"/>
  <c r="N737" i="32"/>
  <c r="O737" i="32"/>
  <c r="C738" i="32"/>
  <c r="D738" i="32"/>
  <c r="E738" i="32"/>
  <c r="F738" i="32"/>
  <c r="G738" i="32"/>
  <c r="H738" i="32"/>
  <c r="I738" i="32"/>
  <c r="J738" i="32"/>
  <c r="K738" i="32"/>
  <c r="L738" i="32"/>
  <c r="M738" i="32"/>
  <c r="N738" i="32"/>
  <c r="O738" i="32"/>
  <c r="C739" i="32"/>
  <c r="D739" i="32"/>
  <c r="E739" i="32"/>
  <c r="F739" i="32"/>
  <c r="G739" i="32"/>
  <c r="H739" i="32"/>
  <c r="I739" i="32"/>
  <c r="J739" i="32"/>
  <c r="K739" i="32"/>
  <c r="L739" i="32"/>
  <c r="M739" i="32"/>
  <c r="N739" i="32"/>
  <c r="O739" i="32"/>
  <c r="C740" i="32"/>
  <c r="D740" i="32"/>
  <c r="E740" i="32"/>
  <c r="F740" i="32"/>
  <c r="G740" i="32"/>
  <c r="H740" i="32"/>
  <c r="I740" i="32"/>
  <c r="J740" i="32"/>
  <c r="K740" i="32"/>
  <c r="L740" i="32"/>
  <c r="M740" i="32"/>
  <c r="N740" i="32"/>
  <c r="O740" i="32"/>
  <c r="C741" i="32"/>
  <c r="D741" i="32"/>
  <c r="E741" i="32"/>
  <c r="F741" i="32"/>
  <c r="G741" i="32"/>
  <c r="H741" i="32"/>
  <c r="I741" i="32"/>
  <c r="J741" i="32"/>
  <c r="K741" i="32"/>
  <c r="L741" i="32"/>
  <c r="M741" i="32"/>
  <c r="N741" i="32"/>
  <c r="O741" i="32"/>
  <c r="C742" i="32"/>
  <c r="D742" i="32"/>
  <c r="E742" i="32"/>
  <c r="F742" i="32"/>
  <c r="G742" i="32"/>
  <c r="H742" i="32"/>
  <c r="I742" i="32"/>
  <c r="J742" i="32"/>
  <c r="K742" i="32"/>
  <c r="L742" i="32"/>
  <c r="M742" i="32"/>
  <c r="N742" i="32"/>
  <c r="O742" i="32"/>
  <c r="C743" i="32"/>
  <c r="D743" i="32"/>
  <c r="E743" i="32"/>
  <c r="F743" i="32"/>
  <c r="G743" i="32"/>
  <c r="H743" i="32"/>
  <c r="I743" i="32"/>
  <c r="J743" i="32"/>
  <c r="K743" i="32"/>
  <c r="L743" i="32"/>
  <c r="M743" i="32"/>
  <c r="N743" i="32"/>
  <c r="O743" i="32"/>
  <c r="C744" i="32"/>
  <c r="D744" i="32"/>
  <c r="E744" i="32"/>
  <c r="F744" i="32"/>
  <c r="G744" i="32"/>
  <c r="H744" i="32"/>
  <c r="I744" i="32"/>
  <c r="J744" i="32"/>
  <c r="K744" i="32"/>
  <c r="L744" i="32"/>
  <c r="M744" i="32"/>
  <c r="N744" i="32"/>
  <c r="O744" i="32"/>
  <c r="C745" i="32"/>
  <c r="D745" i="32"/>
  <c r="E745" i="32"/>
  <c r="F745" i="32"/>
  <c r="G745" i="32"/>
  <c r="H745" i="32"/>
  <c r="I745" i="32"/>
  <c r="J745" i="32"/>
  <c r="K745" i="32"/>
  <c r="L745" i="32"/>
  <c r="M745" i="32"/>
  <c r="N745" i="32"/>
  <c r="O745" i="32"/>
  <c r="C746" i="32"/>
  <c r="D746" i="32"/>
  <c r="E746" i="32"/>
  <c r="F746" i="32"/>
  <c r="G746" i="32"/>
  <c r="H746" i="32"/>
  <c r="I746" i="32"/>
  <c r="J746" i="32"/>
  <c r="K746" i="32"/>
  <c r="L746" i="32"/>
  <c r="M746" i="32"/>
  <c r="N746" i="32"/>
  <c r="O746" i="32"/>
  <c r="C747" i="32"/>
  <c r="D747" i="32"/>
  <c r="E747" i="32"/>
  <c r="F747" i="32"/>
  <c r="G747" i="32"/>
  <c r="H747" i="32"/>
  <c r="I747" i="32"/>
  <c r="J747" i="32"/>
  <c r="K747" i="32"/>
  <c r="L747" i="32"/>
  <c r="M747" i="32"/>
  <c r="N747" i="32"/>
  <c r="O747" i="32"/>
  <c r="C748" i="32"/>
  <c r="D748" i="32"/>
  <c r="E748" i="32"/>
  <c r="F748" i="32"/>
  <c r="G748" i="32"/>
  <c r="H748" i="32"/>
  <c r="I748" i="32"/>
  <c r="J748" i="32"/>
  <c r="K748" i="32"/>
  <c r="L748" i="32"/>
  <c r="M748" i="32"/>
  <c r="N748" i="32"/>
  <c r="O748" i="32"/>
  <c r="C749" i="32"/>
  <c r="D749" i="32"/>
  <c r="E749" i="32"/>
  <c r="F749" i="32"/>
  <c r="G749" i="32"/>
  <c r="H749" i="32"/>
  <c r="I749" i="32"/>
  <c r="J749" i="32"/>
  <c r="K749" i="32"/>
  <c r="L749" i="32"/>
  <c r="M749" i="32"/>
  <c r="N749" i="32"/>
  <c r="O749" i="32"/>
  <c r="C750" i="32"/>
  <c r="D750" i="32"/>
  <c r="E750" i="32"/>
  <c r="F750" i="32"/>
  <c r="G750" i="32"/>
  <c r="H750" i="32"/>
  <c r="I750" i="32"/>
  <c r="J750" i="32"/>
  <c r="K750" i="32"/>
  <c r="L750" i="32"/>
  <c r="M750" i="32"/>
  <c r="N750" i="32"/>
  <c r="O750" i="32"/>
  <c r="C751" i="32"/>
  <c r="D751" i="32"/>
  <c r="E751" i="32"/>
  <c r="F751" i="32"/>
  <c r="G751" i="32"/>
  <c r="H751" i="32"/>
  <c r="I751" i="32"/>
  <c r="J751" i="32"/>
  <c r="K751" i="32"/>
  <c r="L751" i="32"/>
  <c r="M751" i="32"/>
  <c r="N751" i="32"/>
  <c r="O751" i="32"/>
  <c r="C752" i="32"/>
  <c r="D752" i="32"/>
  <c r="E752" i="32"/>
  <c r="F752" i="32"/>
  <c r="G752" i="32"/>
  <c r="H752" i="32"/>
  <c r="I752" i="32"/>
  <c r="J752" i="32"/>
  <c r="K752" i="32"/>
  <c r="L752" i="32"/>
  <c r="M752" i="32"/>
  <c r="N752" i="32"/>
  <c r="O752" i="32"/>
  <c r="C753" i="32"/>
  <c r="D753" i="32"/>
  <c r="E753" i="32"/>
  <c r="F753" i="32"/>
  <c r="G753" i="32"/>
  <c r="H753" i="32"/>
  <c r="I753" i="32"/>
  <c r="J753" i="32"/>
  <c r="K753" i="32"/>
  <c r="L753" i="32"/>
  <c r="M753" i="32"/>
  <c r="N753" i="32"/>
  <c r="O753" i="32"/>
  <c r="C754" i="32"/>
  <c r="D754" i="32"/>
  <c r="E754" i="32"/>
  <c r="F754" i="32"/>
  <c r="G754" i="32"/>
  <c r="H754" i="32"/>
  <c r="I754" i="32"/>
  <c r="J754" i="32"/>
  <c r="K754" i="32"/>
  <c r="L754" i="32"/>
  <c r="M754" i="32"/>
  <c r="N754" i="32"/>
  <c r="O754" i="32"/>
  <c r="C755" i="32"/>
  <c r="D755" i="32"/>
  <c r="E755" i="32"/>
  <c r="F755" i="32"/>
  <c r="G755" i="32"/>
  <c r="H755" i="32"/>
  <c r="I755" i="32"/>
  <c r="J755" i="32"/>
  <c r="K755" i="32"/>
  <c r="L755" i="32"/>
  <c r="M755" i="32"/>
  <c r="N755" i="32"/>
  <c r="O755" i="32"/>
  <c r="C756" i="32"/>
  <c r="D756" i="32"/>
  <c r="E756" i="32"/>
  <c r="F756" i="32"/>
  <c r="G756" i="32"/>
  <c r="H756" i="32"/>
  <c r="I756" i="32"/>
  <c r="J756" i="32"/>
  <c r="K756" i="32"/>
  <c r="L756" i="32"/>
  <c r="M756" i="32"/>
  <c r="N756" i="32"/>
  <c r="O756" i="32"/>
  <c r="C757" i="32"/>
  <c r="D757" i="32"/>
  <c r="E757" i="32"/>
  <c r="F757" i="32"/>
  <c r="G757" i="32"/>
  <c r="H757" i="32"/>
  <c r="I757" i="32"/>
  <c r="J757" i="32"/>
  <c r="K757" i="32"/>
  <c r="L757" i="32"/>
  <c r="M757" i="32"/>
  <c r="N757" i="32"/>
  <c r="O757" i="32"/>
  <c r="C758" i="32"/>
  <c r="D758" i="32"/>
  <c r="E758" i="32"/>
  <c r="F758" i="32"/>
  <c r="G758" i="32"/>
  <c r="H758" i="32"/>
  <c r="I758" i="32"/>
  <c r="J758" i="32"/>
  <c r="K758" i="32"/>
  <c r="L758" i="32"/>
  <c r="M758" i="32"/>
  <c r="N758" i="32"/>
  <c r="O758" i="32"/>
  <c r="C759" i="32"/>
  <c r="D759" i="32"/>
  <c r="E759" i="32"/>
  <c r="F759" i="32"/>
  <c r="G759" i="32"/>
  <c r="H759" i="32"/>
  <c r="I759" i="32"/>
  <c r="J759" i="32"/>
  <c r="K759" i="32"/>
  <c r="L759" i="32"/>
  <c r="M759" i="32"/>
  <c r="N759" i="32"/>
  <c r="O759" i="32"/>
  <c r="C760" i="32"/>
  <c r="D760" i="32"/>
  <c r="E760" i="32"/>
  <c r="F760" i="32"/>
  <c r="G760" i="32"/>
  <c r="H760" i="32"/>
  <c r="I760" i="32"/>
  <c r="J760" i="32"/>
  <c r="K760" i="32"/>
  <c r="L760" i="32"/>
  <c r="M760" i="32"/>
  <c r="N760" i="32"/>
  <c r="O760" i="32"/>
  <c r="C761" i="32"/>
  <c r="D761" i="32"/>
  <c r="E761" i="32"/>
  <c r="F761" i="32"/>
  <c r="G761" i="32"/>
  <c r="H761" i="32"/>
  <c r="I761" i="32"/>
  <c r="J761" i="32"/>
  <c r="K761" i="32"/>
  <c r="L761" i="32"/>
  <c r="M761" i="32"/>
  <c r="N761" i="32"/>
  <c r="O761" i="32"/>
  <c r="C762" i="32"/>
  <c r="D762" i="32"/>
  <c r="E762" i="32"/>
  <c r="F762" i="32"/>
  <c r="G762" i="32"/>
  <c r="H762" i="32"/>
  <c r="I762" i="32"/>
  <c r="J762" i="32"/>
  <c r="K762" i="32"/>
  <c r="L762" i="32"/>
  <c r="M762" i="32"/>
  <c r="N762" i="32"/>
  <c r="O762" i="32"/>
  <c r="C763" i="32"/>
  <c r="D763" i="32"/>
  <c r="E763" i="32"/>
  <c r="F763" i="32"/>
  <c r="G763" i="32"/>
  <c r="H763" i="32"/>
  <c r="I763" i="32"/>
  <c r="J763" i="32"/>
  <c r="K763" i="32"/>
  <c r="L763" i="32"/>
  <c r="M763" i="32"/>
  <c r="N763" i="32"/>
  <c r="O763" i="32"/>
  <c r="C764" i="32"/>
  <c r="D764" i="32"/>
  <c r="E764" i="32"/>
  <c r="F764" i="32"/>
  <c r="G764" i="32"/>
  <c r="H764" i="32"/>
  <c r="I764" i="32"/>
  <c r="J764" i="32"/>
  <c r="K764" i="32"/>
  <c r="L764" i="32"/>
  <c r="M764" i="32"/>
  <c r="N764" i="32"/>
  <c r="O764" i="32"/>
  <c r="C765" i="32"/>
  <c r="D765" i="32"/>
  <c r="E765" i="32"/>
  <c r="F765" i="32"/>
  <c r="G765" i="32"/>
  <c r="H765" i="32"/>
  <c r="I765" i="32"/>
  <c r="J765" i="32"/>
  <c r="K765" i="32"/>
  <c r="L765" i="32"/>
  <c r="M765" i="32"/>
  <c r="N765" i="32"/>
  <c r="O765" i="32"/>
  <c r="C766" i="32"/>
  <c r="D766" i="32"/>
  <c r="E766" i="32"/>
  <c r="F766" i="32"/>
  <c r="G766" i="32"/>
  <c r="H766" i="32"/>
  <c r="I766" i="32"/>
  <c r="J766" i="32"/>
  <c r="K766" i="32"/>
  <c r="L766" i="32"/>
  <c r="M766" i="32"/>
  <c r="N766" i="32"/>
  <c r="O766" i="32"/>
  <c r="C767" i="32"/>
  <c r="D767" i="32"/>
  <c r="E767" i="32"/>
  <c r="F767" i="32"/>
  <c r="G767" i="32"/>
  <c r="H767" i="32"/>
  <c r="I767" i="32"/>
  <c r="J767" i="32"/>
  <c r="K767" i="32"/>
  <c r="L767" i="32"/>
  <c r="M767" i="32"/>
  <c r="N767" i="32"/>
  <c r="O767" i="32"/>
  <c r="C768" i="32"/>
  <c r="D768" i="32"/>
  <c r="E768" i="32"/>
  <c r="F768" i="32"/>
  <c r="G768" i="32"/>
  <c r="H768" i="32"/>
  <c r="I768" i="32"/>
  <c r="J768" i="32"/>
  <c r="K768" i="32"/>
  <c r="L768" i="32"/>
  <c r="M768" i="32"/>
  <c r="N768" i="32"/>
  <c r="O768" i="32"/>
  <c r="C769" i="32"/>
  <c r="D769" i="32"/>
  <c r="E769" i="32"/>
  <c r="F769" i="32"/>
  <c r="G769" i="32"/>
  <c r="H769" i="32"/>
  <c r="I769" i="32"/>
  <c r="J769" i="32"/>
  <c r="K769" i="32"/>
  <c r="L769" i="32"/>
  <c r="M769" i="32"/>
  <c r="N769" i="32"/>
  <c r="O769" i="32"/>
  <c r="B221" i="32"/>
  <c r="B222" i="32"/>
  <c r="B223" i="32"/>
  <c r="B224" i="32"/>
  <c r="B225" i="32"/>
  <c r="B226" i="32"/>
  <c r="B227" i="32"/>
  <c r="B228" i="32"/>
  <c r="B229" i="32"/>
  <c r="B230" i="32"/>
  <c r="B231" i="32"/>
  <c r="B232" i="32"/>
  <c r="B233" i="32"/>
  <c r="B234" i="32"/>
  <c r="B235" i="32"/>
  <c r="B236" i="32"/>
  <c r="B237" i="32"/>
  <c r="B238" i="32"/>
  <c r="B239" i="32"/>
  <c r="B240" i="32"/>
  <c r="B241" i="32"/>
  <c r="B242" i="32"/>
  <c r="B243" i="32"/>
  <c r="B244" i="32"/>
  <c r="B245" i="32"/>
  <c r="B246" i="32"/>
  <c r="B247" i="32"/>
  <c r="B248" i="32"/>
  <c r="B249" i="32"/>
  <c r="B250" i="32"/>
  <c r="B251" i="32"/>
  <c r="B252" i="32"/>
  <c r="B253" i="32"/>
  <c r="B254" i="32"/>
  <c r="B255" i="32"/>
  <c r="B256" i="32"/>
  <c r="B257" i="32"/>
  <c r="B258" i="32"/>
  <c r="B259" i="32"/>
  <c r="B260" i="32"/>
  <c r="B261" i="32"/>
  <c r="B262" i="32"/>
  <c r="B263" i="32"/>
  <c r="B264" i="32"/>
  <c r="B265" i="32"/>
  <c r="B266" i="32"/>
  <c r="B267" i="32"/>
  <c r="B268" i="32"/>
  <c r="B269" i="32"/>
  <c r="B270" i="32"/>
  <c r="B271" i="32"/>
  <c r="B272" i="32"/>
  <c r="B273" i="32"/>
  <c r="B274" i="32"/>
  <c r="B275" i="32"/>
  <c r="B276" i="32"/>
  <c r="B277" i="32"/>
  <c r="B278" i="32"/>
  <c r="B279" i="32"/>
  <c r="B280" i="32"/>
  <c r="B281" i="32"/>
  <c r="B282" i="32"/>
  <c r="B283" i="32"/>
  <c r="B284" i="32"/>
  <c r="B285" i="32"/>
  <c r="B286" i="32"/>
  <c r="B287" i="32"/>
  <c r="B288" i="32"/>
  <c r="B289" i="32"/>
  <c r="B290" i="32"/>
  <c r="B291" i="32"/>
  <c r="B292" i="32"/>
  <c r="B293" i="32"/>
  <c r="B294" i="32"/>
  <c r="B295" i="32"/>
  <c r="B296" i="32"/>
  <c r="B297" i="32"/>
  <c r="B298" i="32"/>
  <c r="B299" i="32"/>
  <c r="B300" i="32"/>
  <c r="B301" i="32"/>
  <c r="B302" i="32"/>
  <c r="B303" i="32"/>
  <c r="B304" i="32"/>
  <c r="B305" i="32"/>
  <c r="B306" i="32"/>
  <c r="B307" i="32"/>
  <c r="B308" i="32"/>
  <c r="B309" i="32"/>
  <c r="B310" i="32"/>
  <c r="B311" i="32"/>
  <c r="B312" i="32"/>
  <c r="B313" i="32"/>
  <c r="B314" i="32"/>
  <c r="B315" i="32"/>
  <c r="B316" i="32"/>
  <c r="B317" i="32"/>
  <c r="B318" i="32"/>
  <c r="B319" i="32"/>
  <c r="B320" i="32"/>
  <c r="B321" i="32"/>
  <c r="B322" i="32"/>
  <c r="B323" i="32"/>
  <c r="B324" i="32"/>
  <c r="B325" i="32"/>
  <c r="B326" i="32"/>
  <c r="B327" i="32"/>
  <c r="B328" i="32"/>
  <c r="B329" i="32"/>
  <c r="B330" i="32"/>
  <c r="B331" i="32"/>
  <c r="B332" i="32"/>
  <c r="B333" i="32"/>
  <c r="B334" i="32"/>
  <c r="B335" i="32"/>
  <c r="B336" i="32"/>
  <c r="B337" i="32"/>
  <c r="B338" i="32"/>
  <c r="B339" i="32"/>
  <c r="B340" i="32"/>
  <c r="B341" i="32"/>
  <c r="B342" i="32"/>
  <c r="B343" i="32"/>
  <c r="B344" i="32"/>
  <c r="B345" i="32"/>
  <c r="B346" i="32"/>
  <c r="B347" i="32"/>
  <c r="B348" i="32"/>
  <c r="B349" i="32"/>
  <c r="B350" i="32"/>
  <c r="B351" i="32"/>
  <c r="B352" i="32"/>
  <c r="B353" i="32"/>
  <c r="B354" i="32"/>
  <c r="B355" i="32"/>
  <c r="B356" i="32"/>
  <c r="B357" i="32"/>
  <c r="B358" i="32"/>
  <c r="B359" i="32"/>
  <c r="B360" i="32"/>
  <c r="B361" i="32"/>
  <c r="B362" i="32"/>
  <c r="B363" i="32"/>
  <c r="B364" i="32"/>
  <c r="B365" i="32"/>
  <c r="B366" i="32"/>
  <c r="B367" i="32"/>
  <c r="B368" i="32"/>
  <c r="B369" i="32"/>
  <c r="B370" i="32"/>
  <c r="B371" i="32"/>
  <c r="B372" i="32"/>
  <c r="B373" i="32"/>
  <c r="B374" i="32"/>
  <c r="B375" i="32"/>
  <c r="B376" i="32"/>
  <c r="B377" i="32"/>
  <c r="B378" i="32"/>
  <c r="B379" i="32"/>
  <c r="B380" i="32"/>
  <c r="B381" i="32"/>
  <c r="B382" i="32"/>
  <c r="B383" i="32"/>
  <c r="B384" i="32"/>
  <c r="B385" i="32"/>
  <c r="B386" i="32"/>
  <c r="B387" i="32"/>
  <c r="B388" i="32"/>
  <c r="B389" i="32"/>
  <c r="B390" i="32"/>
  <c r="B391" i="32"/>
  <c r="B392" i="32"/>
  <c r="B393" i="32"/>
  <c r="B394" i="32"/>
  <c r="B395" i="32"/>
  <c r="B396" i="32"/>
  <c r="B397" i="32"/>
  <c r="B398" i="32"/>
  <c r="B399" i="32"/>
  <c r="B400" i="32"/>
  <c r="B401" i="32"/>
  <c r="B402" i="32"/>
  <c r="B403" i="32"/>
  <c r="B404" i="32"/>
  <c r="B405" i="32"/>
  <c r="B406" i="32"/>
  <c r="B407" i="32"/>
  <c r="B408" i="32"/>
  <c r="B409" i="32"/>
  <c r="B410" i="32"/>
  <c r="B411" i="32"/>
  <c r="B412" i="32"/>
  <c r="B413" i="32"/>
  <c r="B414" i="32"/>
  <c r="B415" i="32"/>
  <c r="B416" i="32"/>
  <c r="B417" i="32"/>
  <c r="B418" i="32"/>
  <c r="B419" i="32"/>
  <c r="B420" i="32"/>
  <c r="B421" i="32"/>
  <c r="B422" i="32"/>
  <c r="B423" i="32"/>
  <c r="B424" i="32"/>
  <c r="B425" i="32"/>
  <c r="B426" i="32"/>
  <c r="B427" i="32"/>
  <c r="B428" i="32"/>
  <c r="B429" i="32"/>
  <c r="B430" i="32"/>
  <c r="B431" i="32"/>
  <c r="B432" i="32"/>
  <c r="B433" i="32"/>
  <c r="B434" i="32"/>
  <c r="B435" i="32"/>
  <c r="B436" i="32"/>
  <c r="B437" i="32"/>
  <c r="B438" i="32"/>
  <c r="B439" i="32"/>
  <c r="B440" i="32"/>
  <c r="B441" i="32"/>
  <c r="B442" i="32"/>
  <c r="B443" i="32"/>
  <c r="B444" i="32"/>
  <c r="B445" i="32"/>
  <c r="B446" i="32"/>
  <c r="B447" i="32"/>
  <c r="B448" i="32"/>
  <c r="B449" i="32"/>
  <c r="B450" i="32"/>
  <c r="B451" i="32"/>
  <c r="B452" i="32"/>
  <c r="B453" i="32"/>
  <c r="B454" i="32"/>
  <c r="B455" i="32"/>
  <c r="B456" i="32"/>
  <c r="B457" i="32"/>
  <c r="B458" i="32"/>
  <c r="B459" i="32"/>
  <c r="B460" i="32"/>
  <c r="B461" i="32"/>
  <c r="B462" i="32"/>
  <c r="B463" i="32"/>
  <c r="B464" i="32"/>
  <c r="B465" i="32"/>
  <c r="B466" i="32"/>
  <c r="B467" i="32"/>
  <c r="B468" i="32"/>
  <c r="B469" i="32"/>
  <c r="B470" i="32"/>
  <c r="B471" i="32"/>
  <c r="B472" i="32"/>
  <c r="B473" i="32"/>
  <c r="B474" i="32"/>
  <c r="B475" i="32"/>
  <c r="B476" i="32"/>
  <c r="B477" i="32"/>
  <c r="B478" i="32"/>
  <c r="B479" i="32"/>
  <c r="B480" i="32"/>
  <c r="B481" i="32"/>
  <c r="B482" i="32"/>
  <c r="B483" i="32"/>
  <c r="B484" i="32"/>
  <c r="B485" i="32"/>
  <c r="B486" i="32"/>
  <c r="B487" i="32"/>
  <c r="B488" i="32"/>
  <c r="B489" i="32"/>
  <c r="B490" i="32"/>
  <c r="B491" i="32"/>
  <c r="B492" i="32"/>
  <c r="B493" i="32"/>
  <c r="B494" i="32"/>
  <c r="B495" i="32"/>
  <c r="B496" i="32"/>
  <c r="B497" i="32"/>
  <c r="B498" i="32"/>
  <c r="B499" i="32"/>
  <c r="B500" i="32"/>
  <c r="B501" i="32"/>
  <c r="B502" i="32"/>
  <c r="B503" i="32"/>
  <c r="B504" i="32"/>
  <c r="B505" i="32"/>
  <c r="B506" i="32"/>
  <c r="B507" i="32"/>
  <c r="B508" i="32"/>
  <c r="B509" i="32"/>
  <c r="B510" i="32"/>
  <c r="B511" i="32"/>
  <c r="B512" i="32"/>
  <c r="B513" i="32"/>
  <c r="B514" i="32"/>
  <c r="B515" i="32"/>
  <c r="B516" i="32"/>
  <c r="B517" i="32"/>
  <c r="B518" i="32"/>
  <c r="B519" i="32"/>
  <c r="B520" i="32"/>
  <c r="B521" i="32"/>
  <c r="B522" i="32"/>
  <c r="B523" i="32"/>
  <c r="B524" i="32"/>
  <c r="B525" i="32"/>
  <c r="B526" i="32"/>
  <c r="B527" i="32"/>
  <c r="B528" i="32"/>
  <c r="B529" i="32"/>
  <c r="B530" i="32"/>
  <c r="B531" i="32"/>
  <c r="B532" i="32"/>
  <c r="B533" i="32"/>
  <c r="B534" i="32"/>
  <c r="B535" i="32"/>
  <c r="B536" i="32"/>
  <c r="B537" i="32"/>
  <c r="B538" i="32"/>
  <c r="B539" i="32"/>
  <c r="B540" i="32"/>
  <c r="B541" i="32"/>
  <c r="B542" i="32"/>
  <c r="B543" i="32"/>
  <c r="B544" i="32"/>
  <c r="B545" i="32"/>
  <c r="B546" i="32"/>
  <c r="B547" i="32"/>
  <c r="B548" i="32"/>
  <c r="B549" i="32"/>
  <c r="B550" i="32"/>
  <c r="B551" i="32"/>
  <c r="B552" i="32"/>
  <c r="B553" i="32"/>
  <c r="B554" i="32"/>
  <c r="B555" i="32"/>
  <c r="B556" i="32"/>
  <c r="B557" i="32"/>
  <c r="B558" i="32"/>
  <c r="B559" i="32"/>
  <c r="B560" i="32"/>
  <c r="B561" i="32"/>
  <c r="B562" i="32"/>
  <c r="B563" i="32"/>
  <c r="B564" i="32"/>
  <c r="B565" i="32"/>
  <c r="B566" i="32"/>
  <c r="B567" i="32"/>
  <c r="B568" i="32"/>
  <c r="B569" i="32"/>
  <c r="B570" i="32"/>
  <c r="B571" i="32"/>
  <c r="B572" i="32"/>
  <c r="B573" i="32"/>
  <c r="B574" i="32"/>
  <c r="B575" i="32"/>
  <c r="B576" i="32"/>
  <c r="B577" i="32"/>
  <c r="B578" i="32"/>
  <c r="B579" i="32"/>
  <c r="B580" i="32"/>
  <c r="B581" i="32"/>
  <c r="B582" i="32"/>
  <c r="B583" i="32"/>
  <c r="B584" i="32"/>
  <c r="B585" i="32"/>
  <c r="B586" i="32"/>
  <c r="B587" i="32"/>
  <c r="B588" i="32"/>
  <c r="B589" i="32"/>
  <c r="B590" i="32"/>
  <c r="B591" i="32"/>
  <c r="B592" i="32"/>
  <c r="B593" i="32"/>
  <c r="B594" i="32"/>
  <c r="B595" i="32"/>
  <c r="B596" i="32"/>
  <c r="B597" i="32"/>
  <c r="B598" i="32"/>
  <c r="B599" i="32"/>
  <c r="B600" i="32"/>
  <c r="B601" i="32"/>
  <c r="B602" i="32"/>
  <c r="B603" i="32"/>
  <c r="B604" i="32"/>
  <c r="B605" i="32"/>
  <c r="B606" i="32"/>
  <c r="B607" i="32"/>
  <c r="B608" i="32"/>
  <c r="B609" i="32"/>
  <c r="B610" i="32"/>
  <c r="B611" i="32"/>
  <c r="B612" i="32"/>
  <c r="B613" i="32"/>
  <c r="B614" i="32"/>
  <c r="B615" i="32"/>
  <c r="B616" i="32"/>
  <c r="B617" i="32"/>
  <c r="B618" i="32"/>
  <c r="B619" i="32"/>
  <c r="B620" i="32"/>
  <c r="B621" i="32"/>
  <c r="B622" i="32"/>
  <c r="B623" i="32"/>
  <c r="B624" i="32"/>
  <c r="B625" i="32"/>
  <c r="B626" i="32"/>
  <c r="B627" i="32"/>
  <c r="B628" i="32"/>
  <c r="B629" i="32"/>
  <c r="B630" i="32"/>
  <c r="B631" i="32"/>
  <c r="B632" i="32"/>
  <c r="B633" i="32"/>
  <c r="B634" i="32"/>
  <c r="B635" i="32"/>
  <c r="B636" i="32"/>
  <c r="B637" i="32"/>
  <c r="B638" i="32"/>
  <c r="B639" i="32"/>
  <c r="B640" i="32"/>
  <c r="B641" i="32"/>
  <c r="B642" i="32"/>
  <c r="B643" i="32"/>
  <c r="B644" i="32"/>
  <c r="B645" i="32"/>
  <c r="B646" i="32"/>
  <c r="B647" i="32"/>
  <c r="B648" i="32"/>
  <c r="B649" i="32"/>
  <c r="B650" i="32"/>
  <c r="B651" i="32"/>
  <c r="B652" i="32"/>
  <c r="B653" i="32"/>
  <c r="B654" i="32"/>
  <c r="B655" i="32"/>
  <c r="B656" i="32"/>
  <c r="B657" i="32"/>
  <c r="B658" i="32"/>
  <c r="B659" i="32"/>
  <c r="B660" i="32"/>
  <c r="B661" i="32"/>
  <c r="B662" i="32"/>
  <c r="B663" i="32"/>
  <c r="B664" i="32"/>
  <c r="B665" i="32"/>
  <c r="B666" i="32"/>
  <c r="B667" i="32"/>
  <c r="B668" i="32"/>
  <c r="B669" i="32"/>
  <c r="B670" i="32"/>
  <c r="B671" i="32"/>
  <c r="B672" i="32"/>
  <c r="B673" i="32"/>
  <c r="B674" i="32"/>
  <c r="B675" i="32"/>
  <c r="B676" i="32"/>
  <c r="B677" i="32"/>
  <c r="B678" i="32"/>
  <c r="B679" i="32"/>
  <c r="B680" i="32"/>
  <c r="B681" i="32"/>
  <c r="B682" i="32"/>
  <c r="B683" i="32"/>
  <c r="B684" i="32"/>
  <c r="B685" i="32"/>
  <c r="B686" i="32"/>
  <c r="B687" i="32"/>
  <c r="B688" i="32"/>
  <c r="B689" i="32"/>
  <c r="B690" i="32"/>
  <c r="B691" i="32"/>
  <c r="B692" i="32"/>
  <c r="B693" i="32"/>
  <c r="B694" i="32"/>
  <c r="B695" i="32"/>
  <c r="B696" i="32"/>
  <c r="B697" i="32"/>
  <c r="B698" i="32"/>
  <c r="B699" i="32"/>
  <c r="B700" i="32"/>
  <c r="B701" i="32"/>
  <c r="B702" i="32"/>
  <c r="B703" i="32"/>
  <c r="B704" i="32"/>
  <c r="B705" i="32"/>
  <c r="B706" i="32"/>
  <c r="B707" i="32"/>
  <c r="B708" i="32"/>
  <c r="B709" i="32"/>
  <c r="B710" i="32"/>
  <c r="B711" i="32"/>
  <c r="B712" i="32"/>
  <c r="B713" i="32"/>
  <c r="B714" i="32"/>
  <c r="B715" i="32"/>
  <c r="B716" i="32"/>
  <c r="B717" i="32"/>
  <c r="B718" i="32"/>
  <c r="B719" i="32"/>
  <c r="B720" i="32"/>
  <c r="B721" i="32"/>
  <c r="B722" i="32"/>
  <c r="B723" i="32"/>
  <c r="B724" i="32"/>
  <c r="B725" i="32"/>
  <c r="B726" i="32"/>
  <c r="B727" i="32"/>
  <c r="B728" i="32"/>
  <c r="B729" i="32"/>
  <c r="B730" i="32"/>
  <c r="B731" i="32"/>
  <c r="B732" i="32"/>
  <c r="B733" i="32"/>
  <c r="B734" i="32"/>
  <c r="B735" i="32"/>
  <c r="B736" i="32"/>
  <c r="B737" i="32"/>
  <c r="B738" i="32"/>
  <c r="B739" i="32"/>
  <c r="B740" i="32"/>
  <c r="B741" i="32"/>
  <c r="B742" i="32"/>
  <c r="B743" i="32"/>
  <c r="B744" i="32"/>
  <c r="B745" i="32"/>
  <c r="B746" i="32"/>
  <c r="B747" i="32"/>
  <c r="B748" i="32"/>
  <c r="B749" i="32"/>
  <c r="B750" i="32"/>
  <c r="B751" i="32"/>
  <c r="B752" i="32"/>
  <c r="B753" i="32"/>
  <c r="B754" i="32"/>
  <c r="B755" i="32"/>
  <c r="B756" i="32"/>
  <c r="B757" i="32"/>
  <c r="B758" i="32"/>
  <c r="B759" i="32"/>
  <c r="B760" i="32"/>
  <c r="B761" i="32"/>
  <c r="B762" i="32"/>
  <c r="B763" i="32"/>
  <c r="B764" i="32"/>
  <c r="B765" i="32"/>
  <c r="B766" i="32"/>
  <c r="B767" i="32"/>
  <c r="B768" i="32"/>
  <c r="B769" i="32"/>
  <c r="BA42" i="16"/>
  <c r="AY42" i="16"/>
  <c r="AU42" i="16"/>
  <c r="X42" i="16"/>
  <c r="R42" i="16"/>
  <c r="BF42" i="16"/>
  <c r="AQ42" i="16"/>
  <c r="AG42" i="16"/>
  <c r="Y42" i="16"/>
  <c r="N42" i="16"/>
  <c r="BK42" i="16"/>
  <c r="AP42" i="16"/>
  <c r="AK42" i="16"/>
  <c r="U42" i="16"/>
  <c r="E42" i="16"/>
  <c r="AO42" i="16"/>
  <c r="T42" i="16"/>
  <c r="BD42" i="16"/>
  <c r="S42" i="16"/>
  <c r="D3" i="32"/>
  <c r="E3" i="32"/>
  <c r="F3" i="32"/>
  <c r="G3" i="32"/>
  <c r="H3" i="32"/>
  <c r="I3" i="32"/>
  <c r="J3" i="32"/>
  <c r="K3" i="32"/>
  <c r="L3" i="32"/>
  <c r="M3" i="32"/>
  <c r="N3" i="32"/>
  <c r="O3" i="32"/>
  <c r="D4" i="32"/>
  <c r="E4" i="32"/>
  <c r="F4" i="32"/>
  <c r="G4" i="32"/>
  <c r="H4" i="32"/>
  <c r="I4" i="32"/>
  <c r="J4" i="32"/>
  <c r="K4" i="32"/>
  <c r="L4" i="32"/>
  <c r="M4" i="32"/>
  <c r="N4" i="32"/>
  <c r="O4" i="32"/>
  <c r="D5" i="32"/>
  <c r="E5" i="32"/>
  <c r="F5" i="32"/>
  <c r="G5" i="32"/>
  <c r="H5" i="32"/>
  <c r="I5" i="32"/>
  <c r="J5" i="32"/>
  <c r="K5" i="32"/>
  <c r="L5" i="32"/>
  <c r="M5" i="32"/>
  <c r="N5" i="32"/>
  <c r="O5" i="32"/>
  <c r="D6" i="32"/>
  <c r="E6" i="32"/>
  <c r="F6" i="32"/>
  <c r="G6" i="32"/>
  <c r="H6" i="32"/>
  <c r="I6" i="32"/>
  <c r="J6" i="32"/>
  <c r="K6" i="32"/>
  <c r="L6" i="32"/>
  <c r="M6" i="32"/>
  <c r="N6" i="32"/>
  <c r="O6" i="32"/>
  <c r="D7" i="32"/>
  <c r="E7" i="32"/>
  <c r="F7" i="32"/>
  <c r="G7" i="32"/>
  <c r="H7" i="32"/>
  <c r="I7" i="32"/>
  <c r="J7" i="32"/>
  <c r="K7" i="32"/>
  <c r="L7" i="32"/>
  <c r="M7" i="32"/>
  <c r="N7" i="32"/>
  <c r="O7" i="32"/>
  <c r="D8" i="32"/>
  <c r="E8" i="32"/>
  <c r="F8" i="32"/>
  <c r="G8" i="32"/>
  <c r="H8" i="32"/>
  <c r="I8" i="32"/>
  <c r="J8" i="32"/>
  <c r="K8" i="32"/>
  <c r="L8" i="32"/>
  <c r="M8" i="32"/>
  <c r="N8" i="32"/>
  <c r="O8" i="32"/>
  <c r="D9" i="32"/>
  <c r="E9" i="32"/>
  <c r="F9" i="32"/>
  <c r="G9" i="32"/>
  <c r="H9" i="32"/>
  <c r="I9" i="32"/>
  <c r="J9" i="32"/>
  <c r="K9" i="32"/>
  <c r="L9" i="32"/>
  <c r="M9" i="32"/>
  <c r="N9" i="32"/>
  <c r="O9" i="32"/>
  <c r="D10" i="32"/>
  <c r="E10" i="32"/>
  <c r="F10" i="32"/>
  <c r="G10" i="32"/>
  <c r="H10" i="32"/>
  <c r="I10" i="32"/>
  <c r="J10" i="32"/>
  <c r="K10" i="32"/>
  <c r="L10" i="32"/>
  <c r="M10" i="32"/>
  <c r="N10" i="32"/>
  <c r="O10" i="32"/>
  <c r="D11" i="32"/>
  <c r="E11" i="32"/>
  <c r="F11" i="32"/>
  <c r="G11" i="32"/>
  <c r="H11" i="32"/>
  <c r="I11" i="32"/>
  <c r="J11" i="32"/>
  <c r="K11" i="32"/>
  <c r="L11" i="32"/>
  <c r="M11" i="32"/>
  <c r="N11" i="32"/>
  <c r="O11" i="32"/>
  <c r="D12" i="32"/>
  <c r="E12" i="32"/>
  <c r="F12" i="32"/>
  <c r="G12" i="32"/>
  <c r="H12" i="32"/>
  <c r="I12" i="32"/>
  <c r="J12" i="32"/>
  <c r="K12" i="32"/>
  <c r="L12" i="32"/>
  <c r="M12" i="32"/>
  <c r="N12" i="32"/>
  <c r="O12" i="32"/>
  <c r="D13" i="32"/>
  <c r="E13" i="32"/>
  <c r="F13" i="32"/>
  <c r="G13" i="32"/>
  <c r="H13" i="32"/>
  <c r="I13" i="32"/>
  <c r="J13" i="32"/>
  <c r="K13" i="32"/>
  <c r="L13" i="32"/>
  <c r="M13" i="32"/>
  <c r="N13" i="32"/>
  <c r="O13" i="32"/>
  <c r="D14" i="32"/>
  <c r="E14" i="32"/>
  <c r="F14" i="32"/>
  <c r="G14" i="32"/>
  <c r="H14" i="32"/>
  <c r="I14" i="32"/>
  <c r="J14" i="32"/>
  <c r="K14" i="32"/>
  <c r="L14" i="32"/>
  <c r="M14" i="32"/>
  <c r="N14" i="32"/>
  <c r="O14" i="32"/>
  <c r="D15" i="32"/>
  <c r="E15" i="32"/>
  <c r="F15" i="32"/>
  <c r="G15" i="32"/>
  <c r="H15" i="32"/>
  <c r="I15" i="32"/>
  <c r="J15" i="32"/>
  <c r="K15" i="32"/>
  <c r="L15" i="32"/>
  <c r="M15" i="32"/>
  <c r="N15" i="32"/>
  <c r="O15" i="32"/>
  <c r="D16" i="32"/>
  <c r="E16" i="32"/>
  <c r="F16" i="32"/>
  <c r="G16" i="32"/>
  <c r="H16" i="32"/>
  <c r="I16" i="32"/>
  <c r="J16" i="32"/>
  <c r="K16" i="32"/>
  <c r="L16" i="32"/>
  <c r="M16" i="32"/>
  <c r="N16" i="32"/>
  <c r="O16" i="32"/>
  <c r="D17" i="32"/>
  <c r="E17" i="32"/>
  <c r="F17" i="32"/>
  <c r="G17" i="32"/>
  <c r="H17" i="32"/>
  <c r="I17" i="32"/>
  <c r="J17" i="32"/>
  <c r="K17" i="32"/>
  <c r="L17" i="32"/>
  <c r="M17" i="32"/>
  <c r="N17" i="32"/>
  <c r="O17" i="32"/>
  <c r="D18" i="32"/>
  <c r="E18" i="32"/>
  <c r="F18" i="32"/>
  <c r="G18" i="32"/>
  <c r="H18" i="32"/>
  <c r="I18" i="32"/>
  <c r="J18" i="32"/>
  <c r="K18" i="32"/>
  <c r="L18" i="32"/>
  <c r="M18" i="32"/>
  <c r="N18" i="32"/>
  <c r="O18" i="32"/>
  <c r="D19" i="32"/>
  <c r="E19" i="32"/>
  <c r="F19" i="32"/>
  <c r="G19" i="32"/>
  <c r="H19" i="32"/>
  <c r="I19" i="32"/>
  <c r="J19" i="32"/>
  <c r="K19" i="32"/>
  <c r="L19" i="32"/>
  <c r="M19" i="32"/>
  <c r="N19" i="32"/>
  <c r="O19" i="32"/>
  <c r="D20" i="32"/>
  <c r="E20" i="32"/>
  <c r="F20" i="32"/>
  <c r="G20" i="32"/>
  <c r="H20" i="32"/>
  <c r="I20" i="32"/>
  <c r="J20" i="32"/>
  <c r="K20" i="32"/>
  <c r="L20" i="32"/>
  <c r="M20" i="32"/>
  <c r="N20" i="32"/>
  <c r="O20" i="32"/>
  <c r="D21" i="32"/>
  <c r="E21" i="32"/>
  <c r="F21" i="32"/>
  <c r="G21" i="32"/>
  <c r="H21" i="32"/>
  <c r="I21" i="32"/>
  <c r="J21" i="32"/>
  <c r="K21" i="32"/>
  <c r="L21" i="32"/>
  <c r="M21" i="32"/>
  <c r="N21" i="32"/>
  <c r="O21" i="32"/>
  <c r="D22" i="32"/>
  <c r="E22" i="32"/>
  <c r="F22" i="32"/>
  <c r="G22" i="32"/>
  <c r="H22" i="32"/>
  <c r="I22" i="32"/>
  <c r="J22" i="32"/>
  <c r="K22" i="32"/>
  <c r="L22" i="32"/>
  <c r="M22" i="32"/>
  <c r="N22" i="32"/>
  <c r="O22" i="32"/>
  <c r="D23" i="32"/>
  <c r="E23" i="32"/>
  <c r="F23" i="32"/>
  <c r="G23" i="32"/>
  <c r="H23" i="32"/>
  <c r="I23" i="32"/>
  <c r="J23" i="32"/>
  <c r="K23" i="32"/>
  <c r="L23" i="32"/>
  <c r="M23" i="32"/>
  <c r="N23" i="32"/>
  <c r="O23" i="32"/>
  <c r="D24" i="32"/>
  <c r="E24" i="32"/>
  <c r="F24" i="32"/>
  <c r="G24" i="32"/>
  <c r="H24" i="32"/>
  <c r="I24" i="32"/>
  <c r="J24" i="32"/>
  <c r="K24" i="32"/>
  <c r="L24" i="32"/>
  <c r="M24" i="32"/>
  <c r="N24" i="32"/>
  <c r="O24" i="32"/>
  <c r="D25" i="32"/>
  <c r="E25" i="32"/>
  <c r="F25" i="32"/>
  <c r="G25" i="32"/>
  <c r="H25" i="32"/>
  <c r="I25" i="32"/>
  <c r="J25" i="32"/>
  <c r="K25" i="32"/>
  <c r="L25" i="32"/>
  <c r="M25" i="32"/>
  <c r="N25" i="32"/>
  <c r="O25" i="32"/>
  <c r="D26" i="32"/>
  <c r="E26" i="32"/>
  <c r="F26" i="32"/>
  <c r="G26" i="32"/>
  <c r="H26" i="32"/>
  <c r="I26" i="32"/>
  <c r="J26" i="32"/>
  <c r="K26" i="32"/>
  <c r="L26" i="32"/>
  <c r="M26" i="32"/>
  <c r="N26" i="32"/>
  <c r="O26" i="32"/>
  <c r="D27" i="32"/>
  <c r="E27" i="32"/>
  <c r="F27" i="32"/>
  <c r="G27" i="32"/>
  <c r="H27" i="32"/>
  <c r="I27" i="32"/>
  <c r="J27" i="32"/>
  <c r="K27" i="32"/>
  <c r="L27" i="32"/>
  <c r="M27" i="32"/>
  <c r="N27" i="32"/>
  <c r="O27" i="32"/>
  <c r="D28" i="32"/>
  <c r="E28" i="32"/>
  <c r="F28" i="32"/>
  <c r="G28" i="32"/>
  <c r="H28" i="32"/>
  <c r="I28" i="32"/>
  <c r="J28" i="32"/>
  <c r="K28" i="32"/>
  <c r="L28" i="32"/>
  <c r="M28" i="32"/>
  <c r="N28" i="32"/>
  <c r="O28" i="32"/>
  <c r="D29" i="32"/>
  <c r="E29" i="32"/>
  <c r="F29" i="32"/>
  <c r="G29" i="32"/>
  <c r="H29" i="32"/>
  <c r="I29" i="32"/>
  <c r="J29" i="32"/>
  <c r="K29" i="32"/>
  <c r="L29" i="32"/>
  <c r="M29" i="32"/>
  <c r="N29" i="32"/>
  <c r="O29" i="32"/>
  <c r="D30" i="32"/>
  <c r="E30" i="32"/>
  <c r="F30" i="32"/>
  <c r="G30" i="32"/>
  <c r="H30" i="32"/>
  <c r="I30" i="32"/>
  <c r="J30" i="32"/>
  <c r="K30" i="32"/>
  <c r="L30" i="32"/>
  <c r="M30" i="32"/>
  <c r="N30" i="32"/>
  <c r="O30" i="32"/>
  <c r="D31" i="32"/>
  <c r="E31" i="32"/>
  <c r="F31" i="32"/>
  <c r="G31" i="32"/>
  <c r="H31" i="32"/>
  <c r="I31" i="32"/>
  <c r="J31" i="32"/>
  <c r="K31" i="32"/>
  <c r="L31" i="32"/>
  <c r="M31" i="32"/>
  <c r="N31" i="32"/>
  <c r="O31" i="32"/>
  <c r="D32" i="32"/>
  <c r="E32" i="32"/>
  <c r="F32" i="32"/>
  <c r="G32" i="32"/>
  <c r="H32" i="32"/>
  <c r="I32" i="32"/>
  <c r="J32" i="32"/>
  <c r="K32" i="32"/>
  <c r="L32" i="32"/>
  <c r="M32" i="32"/>
  <c r="N32" i="32"/>
  <c r="O32" i="32"/>
  <c r="D33" i="32"/>
  <c r="E33" i="32"/>
  <c r="F33" i="32"/>
  <c r="G33" i="32"/>
  <c r="H33" i="32"/>
  <c r="I33" i="32"/>
  <c r="J33" i="32"/>
  <c r="K33" i="32"/>
  <c r="L33" i="32"/>
  <c r="M33" i="32"/>
  <c r="N33" i="32"/>
  <c r="O33" i="32"/>
  <c r="D34" i="32"/>
  <c r="E34" i="32"/>
  <c r="F34" i="32"/>
  <c r="G34" i="32"/>
  <c r="H34" i="32"/>
  <c r="I34" i="32"/>
  <c r="J34" i="32"/>
  <c r="K34" i="32"/>
  <c r="L34" i="32"/>
  <c r="M34" i="32"/>
  <c r="N34" i="32"/>
  <c r="O34" i="32"/>
  <c r="D35" i="32"/>
  <c r="E35" i="32"/>
  <c r="F35" i="32"/>
  <c r="G35" i="32"/>
  <c r="H35" i="32"/>
  <c r="I35" i="32"/>
  <c r="J35" i="32"/>
  <c r="K35" i="32"/>
  <c r="L35" i="32"/>
  <c r="M35" i="32"/>
  <c r="N35" i="32"/>
  <c r="O35" i="32"/>
  <c r="D36" i="32"/>
  <c r="E36" i="32"/>
  <c r="F36" i="32"/>
  <c r="G36" i="32"/>
  <c r="H36" i="32"/>
  <c r="I36" i="32"/>
  <c r="J36" i="32"/>
  <c r="K36" i="32"/>
  <c r="L36" i="32"/>
  <c r="M36" i="32"/>
  <c r="N36" i="32"/>
  <c r="O36" i="32"/>
  <c r="D37" i="32"/>
  <c r="E37" i="32"/>
  <c r="F37" i="32"/>
  <c r="G37" i="32"/>
  <c r="H37" i="32"/>
  <c r="I37" i="32"/>
  <c r="J37" i="32"/>
  <c r="K37" i="32"/>
  <c r="L37" i="32"/>
  <c r="M37" i="32"/>
  <c r="N37" i="32"/>
  <c r="O37" i="32"/>
  <c r="D38" i="32"/>
  <c r="E38" i="32"/>
  <c r="F38" i="32"/>
  <c r="G38" i="32"/>
  <c r="H38" i="32"/>
  <c r="I38" i="32"/>
  <c r="J38" i="32"/>
  <c r="K38" i="32"/>
  <c r="L38" i="32"/>
  <c r="M38" i="32"/>
  <c r="N38" i="32"/>
  <c r="O38" i="32"/>
  <c r="D39" i="32"/>
  <c r="E39" i="32"/>
  <c r="F39" i="32"/>
  <c r="G39" i="32"/>
  <c r="H39" i="32"/>
  <c r="I39" i="32"/>
  <c r="J39" i="32"/>
  <c r="K39" i="32"/>
  <c r="L39" i="32"/>
  <c r="M39" i="32"/>
  <c r="N39" i="32"/>
  <c r="O39" i="32"/>
  <c r="D40" i="32"/>
  <c r="E40" i="32"/>
  <c r="F40" i="32"/>
  <c r="G40" i="32"/>
  <c r="H40" i="32"/>
  <c r="I40" i="32"/>
  <c r="J40" i="32"/>
  <c r="K40" i="32"/>
  <c r="L40" i="32"/>
  <c r="M40" i="32"/>
  <c r="N40" i="32"/>
  <c r="O40" i="32"/>
  <c r="D41" i="32"/>
  <c r="E41" i="32"/>
  <c r="F41" i="32"/>
  <c r="G41" i="32"/>
  <c r="H41" i="32"/>
  <c r="I41" i="32"/>
  <c r="J41" i="32"/>
  <c r="K41" i="32"/>
  <c r="L41" i="32"/>
  <c r="M41" i="32"/>
  <c r="N41" i="32"/>
  <c r="O41" i="32"/>
  <c r="D42" i="32"/>
  <c r="E42" i="32"/>
  <c r="F42" i="32"/>
  <c r="G42" i="32"/>
  <c r="H42" i="32"/>
  <c r="I42" i="32"/>
  <c r="J42" i="32"/>
  <c r="K42" i="32"/>
  <c r="L42" i="32"/>
  <c r="M42" i="32"/>
  <c r="N42" i="32"/>
  <c r="O42" i="32"/>
  <c r="D43" i="32"/>
  <c r="E43" i="32"/>
  <c r="F43" i="32"/>
  <c r="G43" i="32"/>
  <c r="H43" i="32"/>
  <c r="I43" i="32"/>
  <c r="J43" i="32"/>
  <c r="K43" i="32"/>
  <c r="L43" i="32"/>
  <c r="M43" i="32"/>
  <c r="N43" i="32"/>
  <c r="O43" i="32"/>
  <c r="D44" i="32"/>
  <c r="E44" i="32"/>
  <c r="F44" i="32"/>
  <c r="G44" i="32"/>
  <c r="H44" i="32"/>
  <c r="I44" i="32"/>
  <c r="J44" i="32"/>
  <c r="K44" i="32"/>
  <c r="L44" i="32"/>
  <c r="M44" i="32"/>
  <c r="N44" i="32"/>
  <c r="O44" i="32"/>
  <c r="D45" i="32"/>
  <c r="E45" i="32"/>
  <c r="F45" i="32"/>
  <c r="G45" i="32"/>
  <c r="H45" i="32"/>
  <c r="I45" i="32"/>
  <c r="J45" i="32"/>
  <c r="K45" i="32"/>
  <c r="L45" i="32"/>
  <c r="M45" i="32"/>
  <c r="N45" i="32"/>
  <c r="O45" i="32"/>
  <c r="D46" i="32"/>
  <c r="E46" i="32"/>
  <c r="F46" i="32"/>
  <c r="G46" i="32"/>
  <c r="H46" i="32"/>
  <c r="I46" i="32"/>
  <c r="J46" i="32"/>
  <c r="K46" i="32"/>
  <c r="L46" i="32"/>
  <c r="M46" i="32"/>
  <c r="N46" i="32"/>
  <c r="O46" i="32"/>
  <c r="D47" i="32"/>
  <c r="E47" i="32"/>
  <c r="F47" i="32"/>
  <c r="G47" i="32"/>
  <c r="H47" i="32"/>
  <c r="I47" i="32"/>
  <c r="J47" i="32"/>
  <c r="K47" i="32"/>
  <c r="L47" i="32"/>
  <c r="M47" i="32"/>
  <c r="N47" i="32"/>
  <c r="O47" i="32"/>
  <c r="D48" i="32"/>
  <c r="E48" i="32"/>
  <c r="F48" i="32"/>
  <c r="G48" i="32"/>
  <c r="H48" i="32"/>
  <c r="I48" i="32"/>
  <c r="J48" i="32"/>
  <c r="K48" i="32"/>
  <c r="L48" i="32"/>
  <c r="M48" i="32"/>
  <c r="N48" i="32"/>
  <c r="O48" i="32"/>
  <c r="D49" i="32"/>
  <c r="E49" i="32"/>
  <c r="F49" i="32"/>
  <c r="G49" i="32"/>
  <c r="H49" i="32"/>
  <c r="I49" i="32"/>
  <c r="J49" i="32"/>
  <c r="K49" i="32"/>
  <c r="L49" i="32"/>
  <c r="M49" i="32"/>
  <c r="N49" i="32"/>
  <c r="O49" i="32"/>
  <c r="D50" i="32"/>
  <c r="E50" i="32"/>
  <c r="F50" i="32"/>
  <c r="G50" i="32"/>
  <c r="H50" i="32"/>
  <c r="I50" i="32"/>
  <c r="J50" i="32"/>
  <c r="K50" i="32"/>
  <c r="L50" i="32"/>
  <c r="M50" i="32"/>
  <c r="N50" i="32"/>
  <c r="O50" i="32"/>
  <c r="D51" i="32"/>
  <c r="E51" i="32"/>
  <c r="F51" i="32"/>
  <c r="G51" i="32"/>
  <c r="H51" i="32"/>
  <c r="I51" i="32"/>
  <c r="J51" i="32"/>
  <c r="K51" i="32"/>
  <c r="L51" i="32"/>
  <c r="M51" i="32"/>
  <c r="N51" i="32"/>
  <c r="O51" i="32"/>
  <c r="D52" i="32"/>
  <c r="E52" i="32"/>
  <c r="F52" i="32"/>
  <c r="G52" i="32"/>
  <c r="H52" i="32"/>
  <c r="I52" i="32"/>
  <c r="J52" i="32"/>
  <c r="K52" i="32"/>
  <c r="L52" i="32"/>
  <c r="M52" i="32"/>
  <c r="N52" i="32"/>
  <c r="O52" i="32"/>
  <c r="D53" i="32"/>
  <c r="E53" i="32"/>
  <c r="F53" i="32"/>
  <c r="G53" i="32"/>
  <c r="H53" i="32"/>
  <c r="I53" i="32"/>
  <c r="J53" i="32"/>
  <c r="K53" i="32"/>
  <c r="L53" i="32"/>
  <c r="M53" i="32"/>
  <c r="N53" i="32"/>
  <c r="O53" i="32"/>
  <c r="D54" i="32"/>
  <c r="E54" i="32"/>
  <c r="F54" i="32"/>
  <c r="G54" i="32"/>
  <c r="H54" i="32"/>
  <c r="I54" i="32"/>
  <c r="J54" i="32"/>
  <c r="K54" i="32"/>
  <c r="L54" i="32"/>
  <c r="M54" i="32"/>
  <c r="N54" i="32"/>
  <c r="O54" i="32"/>
  <c r="D55" i="32"/>
  <c r="E55" i="32"/>
  <c r="F55" i="32"/>
  <c r="G55" i="32"/>
  <c r="H55" i="32"/>
  <c r="I55" i="32"/>
  <c r="J55" i="32"/>
  <c r="K55" i="32"/>
  <c r="L55" i="32"/>
  <c r="M55" i="32"/>
  <c r="N55" i="32"/>
  <c r="O55" i="32"/>
  <c r="D56" i="32"/>
  <c r="E56" i="32"/>
  <c r="F56" i="32"/>
  <c r="G56" i="32"/>
  <c r="H56" i="32"/>
  <c r="I56" i="32"/>
  <c r="J56" i="32"/>
  <c r="K56" i="32"/>
  <c r="L56" i="32"/>
  <c r="M56" i="32"/>
  <c r="N56" i="32"/>
  <c r="O56" i="32"/>
  <c r="D57" i="32"/>
  <c r="E57" i="32"/>
  <c r="F57" i="32"/>
  <c r="G57" i="32"/>
  <c r="H57" i="32"/>
  <c r="I57" i="32"/>
  <c r="J57" i="32"/>
  <c r="K57" i="32"/>
  <c r="L57" i="32"/>
  <c r="M57" i="32"/>
  <c r="N57" i="32"/>
  <c r="O57" i="32"/>
  <c r="D58" i="32"/>
  <c r="E58" i="32"/>
  <c r="F58" i="32"/>
  <c r="G58" i="32"/>
  <c r="H58" i="32"/>
  <c r="I58" i="32"/>
  <c r="J58" i="32"/>
  <c r="K58" i="32"/>
  <c r="L58" i="32"/>
  <c r="M58" i="32"/>
  <c r="N58" i="32"/>
  <c r="O58" i="32"/>
  <c r="D59" i="32"/>
  <c r="E59" i="32"/>
  <c r="F59" i="32"/>
  <c r="G59" i="32"/>
  <c r="H59" i="32"/>
  <c r="I59" i="32"/>
  <c r="J59" i="32"/>
  <c r="K59" i="32"/>
  <c r="L59" i="32"/>
  <c r="M59" i="32"/>
  <c r="N59" i="32"/>
  <c r="O59" i="32"/>
  <c r="D60" i="32"/>
  <c r="E60" i="32"/>
  <c r="F60" i="32"/>
  <c r="G60" i="32"/>
  <c r="H60" i="32"/>
  <c r="I60" i="32"/>
  <c r="J60" i="32"/>
  <c r="K60" i="32"/>
  <c r="L60" i="32"/>
  <c r="M60" i="32"/>
  <c r="N60" i="32"/>
  <c r="O60" i="32"/>
  <c r="D61" i="32"/>
  <c r="E61" i="32"/>
  <c r="F61" i="32"/>
  <c r="G61" i="32"/>
  <c r="H61" i="32"/>
  <c r="I61" i="32"/>
  <c r="J61" i="32"/>
  <c r="K61" i="32"/>
  <c r="L61" i="32"/>
  <c r="M61" i="32"/>
  <c r="N61" i="32"/>
  <c r="O61" i="32"/>
  <c r="D62" i="32"/>
  <c r="E62" i="32"/>
  <c r="F62" i="32"/>
  <c r="G62" i="32"/>
  <c r="H62" i="32"/>
  <c r="I62" i="32"/>
  <c r="J62" i="32"/>
  <c r="K62" i="32"/>
  <c r="L62" i="32"/>
  <c r="M62" i="32"/>
  <c r="N62" i="32"/>
  <c r="O62" i="32"/>
  <c r="D63" i="32"/>
  <c r="E63" i="32"/>
  <c r="F63" i="32"/>
  <c r="G63" i="32"/>
  <c r="H63" i="32"/>
  <c r="I63" i="32"/>
  <c r="J63" i="32"/>
  <c r="K63" i="32"/>
  <c r="L63" i="32"/>
  <c r="M63" i="32"/>
  <c r="N63" i="32"/>
  <c r="O63" i="32"/>
  <c r="D64" i="32"/>
  <c r="E64" i="32"/>
  <c r="F64" i="32"/>
  <c r="G64" i="32"/>
  <c r="H64" i="32"/>
  <c r="I64" i="32"/>
  <c r="J64" i="32"/>
  <c r="K64" i="32"/>
  <c r="L64" i="32"/>
  <c r="M64" i="32"/>
  <c r="N64" i="32"/>
  <c r="O64" i="32"/>
  <c r="D65" i="32"/>
  <c r="E65" i="32"/>
  <c r="F65" i="32"/>
  <c r="G65" i="32"/>
  <c r="H65" i="32"/>
  <c r="I65" i="32"/>
  <c r="J65" i="32"/>
  <c r="K65" i="32"/>
  <c r="L65" i="32"/>
  <c r="M65" i="32"/>
  <c r="N65" i="32"/>
  <c r="O65" i="32"/>
  <c r="D66" i="32"/>
  <c r="E66" i="32"/>
  <c r="F66" i="32"/>
  <c r="G66" i="32"/>
  <c r="H66" i="32"/>
  <c r="I66" i="32"/>
  <c r="J66" i="32"/>
  <c r="K66" i="32"/>
  <c r="L66" i="32"/>
  <c r="M66" i="32"/>
  <c r="N66" i="32"/>
  <c r="O66" i="32"/>
  <c r="D67" i="32"/>
  <c r="E67" i="32"/>
  <c r="F67" i="32"/>
  <c r="G67" i="32"/>
  <c r="H67" i="32"/>
  <c r="I67" i="32"/>
  <c r="J67" i="32"/>
  <c r="K67" i="32"/>
  <c r="L67" i="32"/>
  <c r="M67" i="32"/>
  <c r="N67" i="32"/>
  <c r="O67" i="32"/>
  <c r="D68" i="32"/>
  <c r="E68" i="32"/>
  <c r="F68" i="32"/>
  <c r="G68" i="32"/>
  <c r="H68" i="32"/>
  <c r="I68" i="32"/>
  <c r="J68" i="32"/>
  <c r="K68" i="32"/>
  <c r="L68" i="32"/>
  <c r="M68" i="32"/>
  <c r="N68" i="32"/>
  <c r="O68" i="32"/>
  <c r="D69" i="32"/>
  <c r="E69" i="32"/>
  <c r="F69" i="32"/>
  <c r="G69" i="32"/>
  <c r="H69" i="32"/>
  <c r="I69" i="32"/>
  <c r="J69" i="32"/>
  <c r="K69" i="32"/>
  <c r="L69" i="32"/>
  <c r="M69" i="32"/>
  <c r="N69" i="32"/>
  <c r="O69" i="32"/>
  <c r="D70" i="32"/>
  <c r="E70" i="32"/>
  <c r="F70" i="32"/>
  <c r="G70" i="32"/>
  <c r="H70" i="32"/>
  <c r="I70" i="32"/>
  <c r="J70" i="32"/>
  <c r="K70" i="32"/>
  <c r="L70" i="32"/>
  <c r="M70" i="32"/>
  <c r="N70" i="32"/>
  <c r="O70" i="32"/>
  <c r="D71" i="32"/>
  <c r="E71" i="32"/>
  <c r="F71" i="32"/>
  <c r="G71" i="32"/>
  <c r="H71" i="32"/>
  <c r="I71" i="32"/>
  <c r="J71" i="32"/>
  <c r="K71" i="32"/>
  <c r="L71" i="32"/>
  <c r="M71" i="32"/>
  <c r="N71" i="32"/>
  <c r="O71" i="32"/>
  <c r="D72" i="32"/>
  <c r="E72" i="32"/>
  <c r="F72" i="32"/>
  <c r="G72" i="32"/>
  <c r="H72" i="32"/>
  <c r="I72" i="32"/>
  <c r="J72" i="32"/>
  <c r="K72" i="32"/>
  <c r="L72" i="32"/>
  <c r="M72" i="32"/>
  <c r="N72" i="32"/>
  <c r="O72" i="32"/>
  <c r="D73" i="32"/>
  <c r="E73" i="32"/>
  <c r="F73" i="32"/>
  <c r="G73" i="32"/>
  <c r="H73" i="32"/>
  <c r="I73" i="32"/>
  <c r="J73" i="32"/>
  <c r="K73" i="32"/>
  <c r="L73" i="32"/>
  <c r="M73" i="32"/>
  <c r="N73" i="32"/>
  <c r="O73" i="32"/>
  <c r="D74" i="32"/>
  <c r="E74" i="32"/>
  <c r="F74" i="32"/>
  <c r="G74" i="32"/>
  <c r="H74" i="32"/>
  <c r="I74" i="32"/>
  <c r="J74" i="32"/>
  <c r="K74" i="32"/>
  <c r="L74" i="32"/>
  <c r="M74" i="32"/>
  <c r="N74" i="32"/>
  <c r="O74" i="32"/>
  <c r="D75" i="32"/>
  <c r="E75" i="32"/>
  <c r="F75" i="32"/>
  <c r="G75" i="32"/>
  <c r="H75" i="32"/>
  <c r="I75" i="32"/>
  <c r="J75" i="32"/>
  <c r="K75" i="32"/>
  <c r="L75" i="32"/>
  <c r="M75" i="32"/>
  <c r="N75" i="32"/>
  <c r="O75" i="32"/>
  <c r="D76" i="32"/>
  <c r="E76" i="32"/>
  <c r="F76" i="32"/>
  <c r="G76" i="32"/>
  <c r="H76" i="32"/>
  <c r="I76" i="32"/>
  <c r="J76" i="32"/>
  <c r="K76" i="32"/>
  <c r="L76" i="32"/>
  <c r="M76" i="32"/>
  <c r="N76" i="32"/>
  <c r="O76" i="32"/>
  <c r="D77" i="32"/>
  <c r="E77" i="32"/>
  <c r="F77" i="32"/>
  <c r="G77" i="32"/>
  <c r="H77" i="32"/>
  <c r="I77" i="32"/>
  <c r="J77" i="32"/>
  <c r="K77" i="32"/>
  <c r="L77" i="32"/>
  <c r="M77" i="32"/>
  <c r="N77" i="32"/>
  <c r="O77" i="32"/>
  <c r="D78" i="32"/>
  <c r="E78" i="32"/>
  <c r="F78" i="32"/>
  <c r="G78" i="32"/>
  <c r="H78" i="32"/>
  <c r="I78" i="32"/>
  <c r="J78" i="32"/>
  <c r="K78" i="32"/>
  <c r="L78" i="32"/>
  <c r="M78" i="32"/>
  <c r="N78" i="32"/>
  <c r="O78" i="32"/>
  <c r="D79" i="32"/>
  <c r="E79" i="32"/>
  <c r="F79" i="32"/>
  <c r="G79" i="32"/>
  <c r="H79" i="32"/>
  <c r="I79" i="32"/>
  <c r="J79" i="32"/>
  <c r="K79" i="32"/>
  <c r="L79" i="32"/>
  <c r="M79" i="32"/>
  <c r="N79" i="32"/>
  <c r="O79" i="32"/>
  <c r="D80" i="32"/>
  <c r="E80" i="32"/>
  <c r="F80" i="32"/>
  <c r="G80" i="32"/>
  <c r="H80" i="32"/>
  <c r="I80" i="32"/>
  <c r="J80" i="32"/>
  <c r="K80" i="32"/>
  <c r="L80" i="32"/>
  <c r="M80" i="32"/>
  <c r="N80" i="32"/>
  <c r="O80" i="32"/>
  <c r="D81" i="32"/>
  <c r="E81" i="32"/>
  <c r="F81" i="32"/>
  <c r="G81" i="32"/>
  <c r="H81" i="32"/>
  <c r="I81" i="32"/>
  <c r="J81" i="32"/>
  <c r="K81" i="32"/>
  <c r="L81" i="32"/>
  <c r="M81" i="32"/>
  <c r="N81" i="32"/>
  <c r="O81" i="32"/>
  <c r="D82" i="32"/>
  <c r="E82" i="32"/>
  <c r="F82" i="32"/>
  <c r="G82" i="32"/>
  <c r="H82" i="32"/>
  <c r="I82" i="32"/>
  <c r="J82" i="32"/>
  <c r="K82" i="32"/>
  <c r="L82" i="32"/>
  <c r="M82" i="32"/>
  <c r="N82" i="32"/>
  <c r="O82" i="32"/>
  <c r="D83" i="32"/>
  <c r="E83" i="32"/>
  <c r="F83" i="32"/>
  <c r="G83" i="32"/>
  <c r="H83" i="32"/>
  <c r="I83" i="32"/>
  <c r="J83" i="32"/>
  <c r="K83" i="32"/>
  <c r="L83" i="32"/>
  <c r="M83" i="32"/>
  <c r="N83" i="32"/>
  <c r="O83" i="32"/>
  <c r="D84" i="32"/>
  <c r="E84" i="32"/>
  <c r="F84" i="32"/>
  <c r="G84" i="32"/>
  <c r="H84" i="32"/>
  <c r="I84" i="32"/>
  <c r="J84" i="32"/>
  <c r="K84" i="32"/>
  <c r="L84" i="32"/>
  <c r="M84" i="32"/>
  <c r="N84" i="32"/>
  <c r="O84" i="32"/>
  <c r="D85" i="32"/>
  <c r="E85" i="32"/>
  <c r="F85" i="32"/>
  <c r="G85" i="32"/>
  <c r="H85" i="32"/>
  <c r="I85" i="32"/>
  <c r="J85" i="32"/>
  <c r="K85" i="32"/>
  <c r="L85" i="32"/>
  <c r="M85" i="32"/>
  <c r="N85" i="32"/>
  <c r="O85" i="32"/>
  <c r="D86" i="32"/>
  <c r="E86" i="32"/>
  <c r="F86" i="32"/>
  <c r="G86" i="32"/>
  <c r="H86" i="32"/>
  <c r="I86" i="32"/>
  <c r="J86" i="32"/>
  <c r="K86" i="32"/>
  <c r="L86" i="32"/>
  <c r="M86" i="32"/>
  <c r="N86" i="32"/>
  <c r="O86" i="32"/>
  <c r="D87" i="32"/>
  <c r="E87" i="32"/>
  <c r="F87" i="32"/>
  <c r="G87" i="32"/>
  <c r="H87" i="32"/>
  <c r="I87" i="32"/>
  <c r="J87" i="32"/>
  <c r="K87" i="32"/>
  <c r="L87" i="32"/>
  <c r="M87" i="32"/>
  <c r="N87" i="32"/>
  <c r="O87" i="32"/>
  <c r="D88" i="32"/>
  <c r="E88" i="32"/>
  <c r="F88" i="32"/>
  <c r="G88" i="32"/>
  <c r="H88" i="32"/>
  <c r="I88" i="32"/>
  <c r="J88" i="32"/>
  <c r="K88" i="32"/>
  <c r="L88" i="32"/>
  <c r="M88" i="32"/>
  <c r="N88" i="32"/>
  <c r="O88" i="32"/>
  <c r="D89" i="32"/>
  <c r="E89" i="32"/>
  <c r="F89" i="32"/>
  <c r="G89" i="32"/>
  <c r="H89" i="32"/>
  <c r="I89" i="32"/>
  <c r="J89" i="32"/>
  <c r="K89" i="32"/>
  <c r="L89" i="32"/>
  <c r="M89" i="32"/>
  <c r="N89" i="32"/>
  <c r="O89" i="32"/>
  <c r="D90" i="32"/>
  <c r="E90" i="32"/>
  <c r="F90" i="32"/>
  <c r="G90" i="32"/>
  <c r="H90" i="32"/>
  <c r="I90" i="32"/>
  <c r="J90" i="32"/>
  <c r="K90" i="32"/>
  <c r="L90" i="32"/>
  <c r="M90" i="32"/>
  <c r="N90" i="32"/>
  <c r="O90" i="32"/>
  <c r="D91" i="32"/>
  <c r="E91" i="32"/>
  <c r="F91" i="32"/>
  <c r="G91" i="32"/>
  <c r="H91" i="32"/>
  <c r="I91" i="32"/>
  <c r="J91" i="32"/>
  <c r="K91" i="32"/>
  <c r="L91" i="32"/>
  <c r="M91" i="32"/>
  <c r="N91" i="32"/>
  <c r="O91" i="32"/>
  <c r="D92" i="32"/>
  <c r="E92" i="32"/>
  <c r="F92" i="32"/>
  <c r="G92" i="32"/>
  <c r="H92" i="32"/>
  <c r="I92" i="32"/>
  <c r="J92" i="32"/>
  <c r="K92" i="32"/>
  <c r="L92" i="32"/>
  <c r="M92" i="32"/>
  <c r="N92" i="32"/>
  <c r="O92" i="32"/>
  <c r="D93" i="32"/>
  <c r="E93" i="32"/>
  <c r="F93" i="32"/>
  <c r="G93" i="32"/>
  <c r="H93" i="32"/>
  <c r="I93" i="32"/>
  <c r="J93" i="32"/>
  <c r="K93" i="32"/>
  <c r="L93" i="32"/>
  <c r="M93" i="32"/>
  <c r="N93" i="32"/>
  <c r="O93" i="32"/>
  <c r="D94" i="32"/>
  <c r="E94" i="32"/>
  <c r="F94" i="32"/>
  <c r="G94" i="32"/>
  <c r="H94" i="32"/>
  <c r="I94" i="32"/>
  <c r="J94" i="32"/>
  <c r="K94" i="32"/>
  <c r="L94" i="32"/>
  <c r="M94" i="32"/>
  <c r="N94" i="32"/>
  <c r="O94" i="32"/>
  <c r="D95" i="32"/>
  <c r="E95" i="32"/>
  <c r="F95" i="32"/>
  <c r="G95" i="32"/>
  <c r="H95" i="32"/>
  <c r="I95" i="32"/>
  <c r="J95" i="32"/>
  <c r="K95" i="32"/>
  <c r="L95" i="32"/>
  <c r="M95" i="32"/>
  <c r="N95" i="32"/>
  <c r="O95" i="32"/>
  <c r="D96" i="32"/>
  <c r="E96" i="32"/>
  <c r="F96" i="32"/>
  <c r="G96" i="32"/>
  <c r="H96" i="32"/>
  <c r="I96" i="32"/>
  <c r="J96" i="32"/>
  <c r="K96" i="32"/>
  <c r="L96" i="32"/>
  <c r="M96" i="32"/>
  <c r="N96" i="32"/>
  <c r="O96" i="32"/>
  <c r="D97" i="32"/>
  <c r="E97" i="32"/>
  <c r="F97" i="32"/>
  <c r="G97" i="32"/>
  <c r="H97" i="32"/>
  <c r="I97" i="32"/>
  <c r="J97" i="32"/>
  <c r="K97" i="32"/>
  <c r="L97" i="32"/>
  <c r="M97" i="32"/>
  <c r="N97" i="32"/>
  <c r="O97" i="32"/>
  <c r="D98" i="32"/>
  <c r="E98" i="32"/>
  <c r="F98" i="32"/>
  <c r="G98" i="32"/>
  <c r="H98" i="32"/>
  <c r="I98" i="32"/>
  <c r="J98" i="32"/>
  <c r="K98" i="32"/>
  <c r="L98" i="32"/>
  <c r="M98" i="32"/>
  <c r="N98" i="32"/>
  <c r="O98" i="32"/>
  <c r="D99" i="32"/>
  <c r="E99" i="32"/>
  <c r="F99" i="32"/>
  <c r="G99" i="32"/>
  <c r="H99" i="32"/>
  <c r="I99" i="32"/>
  <c r="J99" i="32"/>
  <c r="K99" i="32"/>
  <c r="L99" i="32"/>
  <c r="M99" i="32"/>
  <c r="N99" i="32"/>
  <c r="O99" i="32"/>
  <c r="D100" i="32"/>
  <c r="E100" i="32"/>
  <c r="F100" i="32"/>
  <c r="G100" i="32"/>
  <c r="H100" i="32"/>
  <c r="I100" i="32"/>
  <c r="J100" i="32"/>
  <c r="K100" i="32"/>
  <c r="L100" i="32"/>
  <c r="M100" i="32"/>
  <c r="N100" i="32"/>
  <c r="O100" i="32"/>
  <c r="D101" i="32"/>
  <c r="E101" i="32"/>
  <c r="F101" i="32"/>
  <c r="G101" i="32"/>
  <c r="H101" i="32"/>
  <c r="I101" i="32"/>
  <c r="J101" i="32"/>
  <c r="K101" i="32"/>
  <c r="L101" i="32"/>
  <c r="M101" i="32"/>
  <c r="N101" i="32"/>
  <c r="O101" i="32"/>
  <c r="D102" i="32"/>
  <c r="E102" i="32"/>
  <c r="F102" i="32"/>
  <c r="G102" i="32"/>
  <c r="H102" i="32"/>
  <c r="I102" i="32"/>
  <c r="J102" i="32"/>
  <c r="K102" i="32"/>
  <c r="L102" i="32"/>
  <c r="M102" i="32"/>
  <c r="N102" i="32"/>
  <c r="O102" i="32"/>
  <c r="D103" i="32"/>
  <c r="E103" i="32"/>
  <c r="F103" i="32"/>
  <c r="G103" i="32"/>
  <c r="H103" i="32"/>
  <c r="I103" i="32"/>
  <c r="J103" i="32"/>
  <c r="K103" i="32"/>
  <c r="L103" i="32"/>
  <c r="M103" i="32"/>
  <c r="N103" i="32"/>
  <c r="O103" i="32"/>
  <c r="D104" i="32"/>
  <c r="E104" i="32"/>
  <c r="F104" i="32"/>
  <c r="G104" i="32"/>
  <c r="H104" i="32"/>
  <c r="I104" i="32"/>
  <c r="J104" i="32"/>
  <c r="K104" i="32"/>
  <c r="L104" i="32"/>
  <c r="M104" i="32"/>
  <c r="N104" i="32"/>
  <c r="O104" i="32"/>
  <c r="D105" i="32"/>
  <c r="E105" i="32"/>
  <c r="F105" i="32"/>
  <c r="G105" i="32"/>
  <c r="H105" i="32"/>
  <c r="I105" i="32"/>
  <c r="J105" i="32"/>
  <c r="K105" i="32"/>
  <c r="L105" i="32"/>
  <c r="M105" i="32"/>
  <c r="N105" i="32"/>
  <c r="O105" i="32"/>
  <c r="D106" i="32"/>
  <c r="E106" i="32"/>
  <c r="F106" i="32"/>
  <c r="G106" i="32"/>
  <c r="H106" i="32"/>
  <c r="I106" i="32"/>
  <c r="J106" i="32"/>
  <c r="K106" i="32"/>
  <c r="L106" i="32"/>
  <c r="M106" i="32"/>
  <c r="N106" i="32"/>
  <c r="O106" i="32"/>
  <c r="D107" i="32"/>
  <c r="E107" i="32"/>
  <c r="F107" i="32"/>
  <c r="G107" i="32"/>
  <c r="H107" i="32"/>
  <c r="I107" i="32"/>
  <c r="J107" i="32"/>
  <c r="K107" i="32"/>
  <c r="L107" i="32"/>
  <c r="M107" i="32"/>
  <c r="N107" i="32"/>
  <c r="O107" i="32"/>
  <c r="D108" i="32"/>
  <c r="E108" i="32"/>
  <c r="F108" i="32"/>
  <c r="G108" i="32"/>
  <c r="H108" i="32"/>
  <c r="I108" i="32"/>
  <c r="J108" i="32"/>
  <c r="K108" i="32"/>
  <c r="L108" i="32"/>
  <c r="M108" i="32"/>
  <c r="N108" i="32"/>
  <c r="O108" i="32"/>
  <c r="D109" i="32"/>
  <c r="E109" i="32"/>
  <c r="F109" i="32"/>
  <c r="G109" i="32"/>
  <c r="H109" i="32"/>
  <c r="I109" i="32"/>
  <c r="J109" i="32"/>
  <c r="K109" i="32"/>
  <c r="L109" i="32"/>
  <c r="M109" i="32"/>
  <c r="N109" i="32"/>
  <c r="O109" i="32"/>
  <c r="D110" i="32"/>
  <c r="E110" i="32"/>
  <c r="F110" i="32"/>
  <c r="G110" i="32"/>
  <c r="H110" i="32"/>
  <c r="I110" i="32"/>
  <c r="J110" i="32"/>
  <c r="K110" i="32"/>
  <c r="L110" i="32"/>
  <c r="M110" i="32"/>
  <c r="N110" i="32"/>
  <c r="O110" i="32"/>
  <c r="D111" i="32"/>
  <c r="E111" i="32"/>
  <c r="F111" i="32"/>
  <c r="G111" i="32"/>
  <c r="H111" i="32"/>
  <c r="I111" i="32"/>
  <c r="J111" i="32"/>
  <c r="K111" i="32"/>
  <c r="L111" i="32"/>
  <c r="M111" i="32"/>
  <c r="N111" i="32"/>
  <c r="O111" i="32"/>
  <c r="D112" i="32"/>
  <c r="E112" i="32"/>
  <c r="F112" i="32"/>
  <c r="G112" i="32"/>
  <c r="H112" i="32"/>
  <c r="I112" i="32"/>
  <c r="J112" i="32"/>
  <c r="K112" i="32"/>
  <c r="L112" i="32"/>
  <c r="M112" i="32"/>
  <c r="N112" i="32"/>
  <c r="O112" i="32"/>
  <c r="D113" i="32"/>
  <c r="E113" i="32"/>
  <c r="F113" i="32"/>
  <c r="G113" i="32"/>
  <c r="H113" i="32"/>
  <c r="I113" i="32"/>
  <c r="J113" i="32"/>
  <c r="K113" i="32"/>
  <c r="L113" i="32"/>
  <c r="M113" i="32"/>
  <c r="N113" i="32"/>
  <c r="O113" i="32"/>
  <c r="D114" i="32"/>
  <c r="E114" i="32"/>
  <c r="F114" i="32"/>
  <c r="G114" i="32"/>
  <c r="H114" i="32"/>
  <c r="I114" i="32"/>
  <c r="J114" i="32"/>
  <c r="K114" i="32"/>
  <c r="L114" i="32"/>
  <c r="M114" i="32"/>
  <c r="N114" i="32"/>
  <c r="O114" i="32"/>
  <c r="D115" i="32"/>
  <c r="E115" i="32"/>
  <c r="F115" i="32"/>
  <c r="G115" i="32"/>
  <c r="H115" i="32"/>
  <c r="I115" i="32"/>
  <c r="J115" i="32"/>
  <c r="K115" i="32"/>
  <c r="L115" i="32"/>
  <c r="M115" i="32"/>
  <c r="N115" i="32"/>
  <c r="O115" i="32"/>
  <c r="D116" i="32"/>
  <c r="E116" i="32"/>
  <c r="F116" i="32"/>
  <c r="G116" i="32"/>
  <c r="H116" i="32"/>
  <c r="I116" i="32"/>
  <c r="J116" i="32"/>
  <c r="K116" i="32"/>
  <c r="L116" i="32"/>
  <c r="M116" i="32"/>
  <c r="N116" i="32"/>
  <c r="O116" i="32"/>
  <c r="D117" i="32"/>
  <c r="E117" i="32"/>
  <c r="F117" i="32"/>
  <c r="G117" i="32"/>
  <c r="H117" i="32"/>
  <c r="I117" i="32"/>
  <c r="J117" i="32"/>
  <c r="K117" i="32"/>
  <c r="L117" i="32"/>
  <c r="M117" i="32"/>
  <c r="N117" i="32"/>
  <c r="O117" i="32"/>
  <c r="D118" i="32"/>
  <c r="E118" i="32"/>
  <c r="F118" i="32"/>
  <c r="G118" i="32"/>
  <c r="H118" i="32"/>
  <c r="I118" i="32"/>
  <c r="J118" i="32"/>
  <c r="K118" i="32"/>
  <c r="L118" i="32"/>
  <c r="M118" i="32"/>
  <c r="N118" i="32"/>
  <c r="O118" i="32"/>
  <c r="D119" i="32"/>
  <c r="E119" i="32"/>
  <c r="F119" i="32"/>
  <c r="G119" i="32"/>
  <c r="H119" i="32"/>
  <c r="I119" i="32"/>
  <c r="J119" i="32"/>
  <c r="K119" i="32"/>
  <c r="L119" i="32"/>
  <c r="M119" i="32"/>
  <c r="N119" i="32"/>
  <c r="O119" i="32"/>
  <c r="D120" i="32"/>
  <c r="E120" i="32"/>
  <c r="F120" i="32"/>
  <c r="G120" i="32"/>
  <c r="H120" i="32"/>
  <c r="I120" i="32"/>
  <c r="J120" i="32"/>
  <c r="K120" i="32"/>
  <c r="L120" i="32"/>
  <c r="M120" i="32"/>
  <c r="N120" i="32"/>
  <c r="O120" i="32"/>
  <c r="D121" i="32"/>
  <c r="E121" i="32"/>
  <c r="F121" i="32"/>
  <c r="G121" i="32"/>
  <c r="H121" i="32"/>
  <c r="I121" i="32"/>
  <c r="J121" i="32"/>
  <c r="K121" i="32"/>
  <c r="L121" i="32"/>
  <c r="M121" i="32"/>
  <c r="N121" i="32"/>
  <c r="O121" i="32"/>
  <c r="D122" i="32"/>
  <c r="E122" i="32"/>
  <c r="F122" i="32"/>
  <c r="G122" i="32"/>
  <c r="H122" i="32"/>
  <c r="I122" i="32"/>
  <c r="J122" i="32"/>
  <c r="K122" i="32"/>
  <c r="L122" i="32"/>
  <c r="M122" i="32"/>
  <c r="N122" i="32"/>
  <c r="O122" i="32"/>
  <c r="D123" i="32"/>
  <c r="E123" i="32"/>
  <c r="F123" i="32"/>
  <c r="G123" i="32"/>
  <c r="H123" i="32"/>
  <c r="I123" i="32"/>
  <c r="J123" i="32"/>
  <c r="K123" i="32"/>
  <c r="L123" i="32"/>
  <c r="M123" i="32"/>
  <c r="N123" i="32"/>
  <c r="O123" i="32"/>
  <c r="D124" i="32"/>
  <c r="E124" i="32"/>
  <c r="F124" i="32"/>
  <c r="G124" i="32"/>
  <c r="H124" i="32"/>
  <c r="I124" i="32"/>
  <c r="J124" i="32"/>
  <c r="K124" i="32"/>
  <c r="L124" i="32"/>
  <c r="M124" i="32"/>
  <c r="N124" i="32"/>
  <c r="O124" i="32"/>
  <c r="D125" i="32"/>
  <c r="E125" i="32"/>
  <c r="F125" i="32"/>
  <c r="G125" i="32"/>
  <c r="H125" i="32"/>
  <c r="I125" i="32"/>
  <c r="J125" i="32"/>
  <c r="K125" i="32"/>
  <c r="L125" i="32"/>
  <c r="M125" i="32"/>
  <c r="N125" i="32"/>
  <c r="O125" i="32"/>
  <c r="D126" i="32"/>
  <c r="E126" i="32"/>
  <c r="F126" i="32"/>
  <c r="G126" i="32"/>
  <c r="H126" i="32"/>
  <c r="I126" i="32"/>
  <c r="J126" i="32"/>
  <c r="K126" i="32"/>
  <c r="L126" i="32"/>
  <c r="M126" i="32"/>
  <c r="N126" i="32"/>
  <c r="O126" i="32"/>
  <c r="D127" i="32"/>
  <c r="E127" i="32"/>
  <c r="F127" i="32"/>
  <c r="G127" i="32"/>
  <c r="H127" i="32"/>
  <c r="I127" i="32"/>
  <c r="J127" i="32"/>
  <c r="K127" i="32"/>
  <c r="L127" i="32"/>
  <c r="M127" i="32"/>
  <c r="N127" i="32"/>
  <c r="O127" i="32"/>
  <c r="D128" i="32"/>
  <c r="E128" i="32"/>
  <c r="F128" i="32"/>
  <c r="G128" i="32"/>
  <c r="H128" i="32"/>
  <c r="I128" i="32"/>
  <c r="J128" i="32"/>
  <c r="K128" i="32"/>
  <c r="L128" i="32"/>
  <c r="M128" i="32"/>
  <c r="N128" i="32"/>
  <c r="O128" i="32"/>
  <c r="D129" i="32"/>
  <c r="E129" i="32"/>
  <c r="F129" i="32"/>
  <c r="G129" i="32"/>
  <c r="H129" i="32"/>
  <c r="I129" i="32"/>
  <c r="J129" i="32"/>
  <c r="K129" i="32"/>
  <c r="L129" i="32"/>
  <c r="M129" i="32"/>
  <c r="N129" i="32"/>
  <c r="O129" i="32"/>
  <c r="D130" i="32"/>
  <c r="E130" i="32"/>
  <c r="F130" i="32"/>
  <c r="G130" i="32"/>
  <c r="H130" i="32"/>
  <c r="I130" i="32"/>
  <c r="J130" i="32"/>
  <c r="K130" i="32"/>
  <c r="L130" i="32"/>
  <c r="M130" i="32"/>
  <c r="N130" i="32"/>
  <c r="O130" i="32"/>
  <c r="D131" i="32"/>
  <c r="E131" i="32"/>
  <c r="F131" i="32"/>
  <c r="G131" i="32"/>
  <c r="H131" i="32"/>
  <c r="I131" i="32"/>
  <c r="J131" i="32"/>
  <c r="K131" i="32"/>
  <c r="L131" i="32"/>
  <c r="M131" i="32"/>
  <c r="N131" i="32"/>
  <c r="O131" i="32"/>
  <c r="D132" i="32"/>
  <c r="E132" i="32"/>
  <c r="F132" i="32"/>
  <c r="G132" i="32"/>
  <c r="H132" i="32"/>
  <c r="I132" i="32"/>
  <c r="J132" i="32"/>
  <c r="K132" i="32"/>
  <c r="L132" i="32"/>
  <c r="M132" i="32"/>
  <c r="N132" i="32"/>
  <c r="O132" i="32"/>
  <c r="D133" i="32"/>
  <c r="E133" i="32"/>
  <c r="F133" i="32"/>
  <c r="G133" i="32"/>
  <c r="H133" i="32"/>
  <c r="I133" i="32"/>
  <c r="J133" i="32"/>
  <c r="K133" i="32"/>
  <c r="L133" i="32"/>
  <c r="M133" i="32"/>
  <c r="N133" i="32"/>
  <c r="O133" i="32"/>
  <c r="D134" i="32"/>
  <c r="E134" i="32"/>
  <c r="F134" i="32"/>
  <c r="G134" i="32"/>
  <c r="H134" i="32"/>
  <c r="I134" i="32"/>
  <c r="J134" i="32"/>
  <c r="K134" i="32"/>
  <c r="L134" i="32"/>
  <c r="M134" i="32"/>
  <c r="N134" i="32"/>
  <c r="O134" i="32"/>
  <c r="D135" i="32"/>
  <c r="E135" i="32"/>
  <c r="F135" i="32"/>
  <c r="G135" i="32"/>
  <c r="H135" i="32"/>
  <c r="I135" i="32"/>
  <c r="J135" i="32"/>
  <c r="K135" i="32"/>
  <c r="L135" i="32"/>
  <c r="M135" i="32"/>
  <c r="N135" i="32"/>
  <c r="O135" i="32"/>
  <c r="D136" i="32"/>
  <c r="E136" i="32"/>
  <c r="F136" i="32"/>
  <c r="G136" i="32"/>
  <c r="H136" i="32"/>
  <c r="I136" i="32"/>
  <c r="J136" i="32"/>
  <c r="K136" i="32"/>
  <c r="L136" i="32"/>
  <c r="M136" i="32"/>
  <c r="N136" i="32"/>
  <c r="O136" i="32"/>
  <c r="D137" i="32"/>
  <c r="E137" i="32"/>
  <c r="F137" i="32"/>
  <c r="G137" i="32"/>
  <c r="H137" i="32"/>
  <c r="I137" i="32"/>
  <c r="J137" i="32"/>
  <c r="K137" i="32"/>
  <c r="L137" i="32"/>
  <c r="M137" i="32"/>
  <c r="N137" i="32"/>
  <c r="O137" i="32"/>
  <c r="D138" i="32"/>
  <c r="E138" i="32"/>
  <c r="F138" i="32"/>
  <c r="G138" i="32"/>
  <c r="H138" i="32"/>
  <c r="I138" i="32"/>
  <c r="J138" i="32"/>
  <c r="K138" i="32"/>
  <c r="L138" i="32"/>
  <c r="M138" i="32"/>
  <c r="N138" i="32"/>
  <c r="O138" i="32"/>
  <c r="D139" i="32"/>
  <c r="E139" i="32"/>
  <c r="F139" i="32"/>
  <c r="G139" i="32"/>
  <c r="H139" i="32"/>
  <c r="I139" i="32"/>
  <c r="J139" i="32"/>
  <c r="K139" i="32"/>
  <c r="L139" i="32"/>
  <c r="M139" i="32"/>
  <c r="N139" i="32"/>
  <c r="O139" i="32"/>
  <c r="D140" i="32"/>
  <c r="E140" i="32"/>
  <c r="F140" i="32"/>
  <c r="G140" i="32"/>
  <c r="H140" i="32"/>
  <c r="I140" i="32"/>
  <c r="J140" i="32"/>
  <c r="K140" i="32"/>
  <c r="L140" i="32"/>
  <c r="M140" i="32"/>
  <c r="N140" i="32"/>
  <c r="O140" i="32"/>
  <c r="D141" i="32"/>
  <c r="E141" i="32"/>
  <c r="F141" i="32"/>
  <c r="G141" i="32"/>
  <c r="H141" i="32"/>
  <c r="I141" i="32"/>
  <c r="J141" i="32"/>
  <c r="K141" i="32"/>
  <c r="L141" i="32"/>
  <c r="M141" i="32"/>
  <c r="N141" i="32"/>
  <c r="O141" i="32"/>
  <c r="D142" i="32"/>
  <c r="E142" i="32"/>
  <c r="F142" i="32"/>
  <c r="G142" i="32"/>
  <c r="H142" i="32"/>
  <c r="I142" i="32"/>
  <c r="J142" i="32"/>
  <c r="K142" i="32"/>
  <c r="L142" i="32"/>
  <c r="M142" i="32"/>
  <c r="N142" i="32"/>
  <c r="O142" i="32"/>
  <c r="D143" i="32"/>
  <c r="E143" i="32"/>
  <c r="F143" i="32"/>
  <c r="G143" i="32"/>
  <c r="H143" i="32"/>
  <c r="I143" i="32"/>
  <c r="J143" i="32"/>
  <c r="K143" i="32"/>
  <c r="L143" i="32"/>
  <c r="M143" i="32"/>
  <c r="N143" i="32"/>
  <c r="O143" i="32"/>
  <c r="D144" i="32"/>
  <c r="E144" i="32"/>
  <c r="F144" i="32"/>
  <c r="G144" i="32"/>
  <c r="H144" i="32"/>
  <c r="I144" i="32"/>
  <c r="J144" i="32"/>
  <c r="K144" i="32"/>
  <c r="L144" i="32"/>
  <c r="M144" i="32"/>
  <c r="N144" i="32"/>
  <c r="O144" i="32"/>
  <c r="D145" i="32"/>
  <c r="E145" i="32"/>
  <c r="F145" i="32"/>
  <c r="G145" i="32"/>
  <c r="H145" i="32"/>
  <c r="I145" i="32"/>
  <c r="J145" i="32"/>
  <c r="K145" i="32"/>
  <c r="L145" i="32"/>
  <c r="M145" i="32"/>
  <c r="N145" i="32"/>
  <c r="O145" i="32"/>
  <c r="D146" i="32"/>
  <c r="E146" i="32"/>
  <c r="F146" i="32"/>
  <c r="G146" i="32"/>
  <c r="H146" i="32"/>
  <c r="I146" i="32"/>
  <c r="J146" i="32"/>
  <c r="K146" i="32"/>
  <c r="L146" i="32"/>
  <c r="M146" i="32"/>
  <c r="N146" i="32"/>
  <c r="O146" i="32"/>
  <c r="D147" i="32"/>
  <c r="E147" i="32"/>
  <c r="F147" i="32"/>
  <c r="G147" i="32"/>
  <c r="H147" i="32"/>
  <c r="I147" i="32"/>
  <c r="J147" i="32"/>
  <c r="K147" i="32"/>
  <c r="L147" i="32"/>
  <c r="M147" i="32"/>
  <c r="N147" i="32"/>
  <c r="O147" i="32"/>
  <c r="D148" i="32"/>
  <c r="E148" i="32"/>
  <c r="F148" i="32"/>
  <c r="G148" i="32"/>
  <c r="H148" i="32"/>
  <c r="I148" i="32"/>
  <c r="J148" i="32"/>
  <c r="K148" i="32"/>
  <c r="L148" i="32"/>
  <c r="M148" i="32"/>
  <c r="N148" i="32"/>
  <c r="O148" i="32"/>
  <c r="D149" i="32"/>
  <c r="E149" i="32"/>
  <c r="F149" i="32"/>
  <c r="G149" i="32"/>
  <c r="H149" i="32"/>
  <c r="I149" i="32"/>
  <c r="J149" i="32"/>
  <c r="K149" i="32"/>
  <c r="L149" i="32"/>
  <c r="M149" i="32"/>
  <c r="N149" i="32"/>
  <c r="O149" i="32"/>
  <c r="D150" i="32"/>
  <c r="E150" i="32"/>
  <c r="F150" i="32"/>
  <c r="G150" i="32"/>
  <c r="H150" i="32"/>
  <c r="I150" i="32"/>
  <c r="J150" i="32"/>
  <c r="K150" i="32"/>
  <c r="L150" i="32"/>
  <c r="M150" i="32"/>
  <c r="N150" i="32"/>
  <c r="O150" i="32"/>
  <c r="D151" i="32"/>
  <c r="E151" i="32"/>
  <c r="F151" i="32"/>
  <c r="G151" i="32"/>
  <c r="H151" i="32"/>
  <c r="I151" i="32"/>
  <c r="J151" i="32"/>
  <c r="K151" i="32"/>
  <c r="L151" i="32"/>
  <c r="M151" i="32"/>
  <c r="N151" i="32"/>
  <c r="O151" i="32"/>
  <c r="D152" i="32"/>
  <c r="E152" i="32"/>
  <c r="F152" i="32"/>
  <c r="G152" i="32"/>
  <c r="H152" i="32"/>
  <c r="I152" i="32"/>
  <c r="J152" i="32"/>
  <c r="K152" i="32"/>
  <c r="L152" i="32"/>
  <c r="M152" i="32"/>
  <c r="N152" i="32"/>
  <c r="O152" i="32"/>
  <c r="D153" i="32"/>
  <c r="E153" i="32"/>
  <c r="F153" i="32"/>
  <c r="G153" i="32"/>
  <c r="H153" i="32"/>
  <c r="I153" i="32"/>
  <c r="J153" i="32"/>
  <c r="K153" i="32"/>
  <c r="L153" i="32"/>
  <c r="M153" i="32"/>
  <c r="N153" i="32"/>
  <c r="O153" i="32"/>
  <c r="D154" i="32"/>
  <c r="E154" i="32"/>
  <c r="F154" i="32"/>
  <c r="G154" i="32"/>
  <c r="H154" i="32"/>
  <c r="I154" i="32"/>
  <c r="J154" i="32"/>
  <c r="K154" i="32"/>
  <c r="L154" i="32"/>
  <c r="M154" i="32"/>
  <c r="N154" i="32"/>
  <c r="O154" i="32"/>
  <c r="D155" i="32"/>
  <c r="E155" i="32"/>
  <c r="F155" i="32"/>
  <c r="G155" i="32"/>
  <c r="H155" i="32"/>
  <c r="I155" i="32"/>
  <c r="J155" i="32"/>
  <c r="K155" i="32"/>
  <c r="L155" i="32"/>
  <c r="M155" i="32"/>
  <c r="N155" i="32"/>
  <c r="O155" i="32"/>
  <c r="D156" i="32"/>
  <c r="E156" i="32"/>
  <c r="F156" i="32"/>
  <c r="G156" i="32"/>
  <c r="H156" i="32"/>
  <c r="I156" i="32"/>
  <c r="J156" i="32"/>
  <c r="K156" i="32"/>
  <c r="L156" i="32"/>
  <c r="M156" i="32"/>
  <c r="N156" i="32"/>
  <c r="O156" i="32"/>
  <c r="D157" i="32"/>
  <c r="E157" i="32"/>
  <c r="F157" i="32"/>
  <c r="G157" i="32"/>
  <c r="H157" i="32"/>
  <c r="I157" i="32"/>
  <c r="J157" i="32"/>
  <c r="K157" i="32"/>
  <c r="L157" i="32"/>
  <c r="M157" i="32"/>
  <c r="N157" i="32"/>
  <c r="O157" i="32"/>
  <c r="D158" i="32"/>
  <c r="E158" i="32"/>
  <c r="F158" i="32"/>
  <c r="G158" i="32"/>
  <c r="H158" i="32"/>
  <c r="I158" i="32"/>
  <c r="J158" i="32"/>
  <c r="K158" i="32"/>
  <c r="L158" i="32"/>
  <c r="M158" i="32"/>
  <c r="N158" i="32"/>
  <c r="O158" i="32"/>
  <c r="D159" i="32"/>
  <c r="E159" i="32"/>
  <c r="F159" i="32"/>
  <c r="G159" i="32"/>
  <c r="H159" i="32"/>
  <c r="I159" i="32"/>
  <c r="J159" i="32"/>
  <c r="K159" i="32"/>
  <c r="L159" i="32"/>
  <c r="M159" i="32"/>
  <c r="N159" i="32"/>
  <c r="O159" i="32"/>
  <c r="D160" i="32"/>
  <c r="E160" i="32"/>
  <c r="F160" i="32"/>
  <c r="G160" i="32"/>
  <c r="H160" i="32"/>
  <c r="I160" i="32"/>
  <c r="J160" i="32"/>
  <c r="K160" i="32"/>
  <c r="L160" i="32"/>
  <c r="M160" i="32"/>
  <c r="N160" i="32"/>
  <c r="O160" i="32"/>
  <c r="D161" i="32"/>
  <c r="E161" i="32"/>
  <c r="F161" i="32"/>
  <c r="G161" i="32"/>
  <c r="H161" i="32"/>
  <c r="I161" i="32"/>
  <c r="J161" i="32"/>
  <c r="K161" i="32"/>
  <c r="L161" i="32"/>
  <c r="M161" i="32"/>
  <c r="N161" i="32"/>
  <c r="O161" i="32"/>
  <c r="D162" i="32"/>
  <c r="E162" i="32"/>
  <c r="F162" i="32"/>
  <c r="G162" i="32"/>
  <c r="H162" i="32"/>
  <c r="I162" i="32"/>
  <c r="J162" i="32"/>
  <c r="K162" i="32"/>
  <c r="L162" i="32"/>
  <c r="M162" i="32"/>
  <c r="N162" i="32"/>
  <c r="O162" i="32"/>
  <c r="D163" i="32"/>
  <c r="E163" i="32"/>
  <c r="F163" i="32"/>
  <c r="G163" i="32"/>
  <c r="H163" i="32"/>
  <c r="I163" i="32"/>
  <c r="J163" i="32"/>
  <c r="K163" i="32"/>
  <c r="L163" i="32"/>
  <c r="M163" i="32"/>
  <c r="N163" i="32"/>
  <c r="O163" i="32"/>
  <c r="D164" i="32"/>
  <c r="E164" i="32"/>
  <c r="F164" i="32"/>
  <c r="G164" i="32"/>
  <c r="H164" i="32"/>
  <c r="I164" i="32"/>
  <c r="J164" i="32"/>
  <c r="K164" i="32"/>
  <c r="L164" i="32"/>
  <c r="M164" i="32"/>
  <c r="N164" i="32"/>
  <c r="O164" i="32"/>
  <c r="D165" i="32"/>
  <c r="E165" i="32"/>
  <c r="F165" i="32"/>
  <c r="G165" i="32"/>
  <c r="H165" i="32"/>
  <c r="I165" i="32"/>
  <c r="J165" i="32"/>
  <c r="K165" i="32"/>
  <c r="L165" i="32"/>
  <c r="M165" i="32"/>
  <c r="N165" i="32"/>
  <c r="O165" i="32"/>
  <c r="D166" i="32"/>
  <c r="E166" i="32"/>
  <c r="F166" i="32"/>
  <c r="G166" i="32"/>
  <c r="H166" i="32"/>
  <c r="I166" i="32"/>
  <c r="J166" i="32"/>
  <c r="K166" i="32"/>
  <c r="L166" i="32"/>
  <c r="M166" i="32"/>
  <c r="N166" i="32"/>
  <c r="O166" i="32"/>
  <c r="D167" i="32"/>
  <c r="E167" i="32"/>
  <c r="F167" i="32"/>
  <c r="G167" i="32"/>
  <c r="H167" i="32"/>
  <c r="I167" i="32"/>
  <c r="J167" i="32"/>
  <c r="K167" i="32"/>
  <c r="L167" i="32"/>
  <c r="M167" i="32"/>
  <c r="N167" i="32"/>
  <c r="O167" i="32"/>
  <c r="D168" i="32"/>
  <c r="E168" i="32"/>
  <c r="F168" i="32"/>
  <c r="G168" i="32"/>
  <c r="H168" i="32"/>
  <c r="I168" i="32"/>
  <c r="J168" i="32"/>
  <c r="K168" i="32"/>
  <c r="L168" i="32"/>
  <c r="M168" i="32"/>
  <c r="N168" i="32"/>
  <c r="O168" i="32"/>
  <c r="D169" i="32"/>
  <c r="E169" i="32"/>
  <c r="F169" i="32"/>
  <c r="G169" i="32"/>
  <c r="H169" i="32"/>
  <c r="I169" i="32"/>
  <c r="J169" i="32"/>
  <c r="K169" i="32"/>
  <c r="L169" i="32"/>
  <c r="M169" i="32"/>
  <c r="N169" i="32"/>
  <c r="O169" i="32"/>
  <c r="D170" i="32"/>
  <c r="E170" i="32"/>
  <c r="F170" i="32"/>
  <c r="G170" i="32"/>
  <c r="H170" i="32"/>
  <c r="I170" i="32"/>
  <c r="J170" i="32"/>
  <c r="K170" i="32"/>
  <c r="L170" i="32"/>
  <c r="M170" i="32"/>
  <c r="N170" i="32"/>
  <c r="O170" i="32"/>
  <c r="D171" i="32"/>
  <c r="E171" i="32"/>
  <c r="F171" i="32"/>
  <c r="G171" i="32"/>
  <c r="H171" i="32"/>
  <c r="I171" i="32"/>
  <c r="J171" i="32"/>
  <c r="K171" i="32"/>
  <c r="L171" i="32"/>
  <c r="M171" i="32"/>
  <c r="N171" i="32"/>
  <c r="O171" i="32"/>
  <c r="D172" i="32"/>
  <c r="E172" i="32"/>
  <c r="F172" i="32"/>
  <c r="G172" i="32"/>
  <c r="H172" i="32"/>
  <c r="I172" i="32"/>
  <c r="J172" i="32"/>
  <c r="K172" i="32"/>
  <c r="L172" i="32"/>
  <c r="M172" i="32"/>
  <c r="N172" i="32"/>
  <c r="O172" i="32"/>
  <c r="D173" i="32"/>
  <c r="E173" i="32"/>
  <c r="F173" i="32"/>
  <c r="G173" i="32"/>
  <c r="H173" i="32"/>
  <c r="I173" i="32"/>
  <c r="J173" i="32"/>
  <c r="K173" i="32"/>
  <c r="L173" i="32"/>
  <c r="M173" i="32"/>
  <c r="N173" i="32"/>
  <c r="O173" i="32"/>
  <c r="D174" i="32"/>
  <c r="E174" i="32"/>
  <c r="F174" i="32"/>
  <c r="G174" i="32"/>
  <c r="H174" i="32"/>
  <c r="I174" i="32"/>
  <c r="J174" i="32"/>
  <c r="K174" i="32"/>
  <c r="L174" i="32"/>
  <c r="M174" i="32"/>
  <c r="N174" i="32"/>
  <c r="O174" i="32"/>
  <c r="D175" i="32"/>
  <c r="E175" i="32"/>
  <c r="F175" i="32"/>
  <c r="G175" i="32"/>
  <c r="H175" i="32"/>
  <c r="I175" i="32"/>
  <c r="J175" i="32"/>
  <c r="K175" i="32"/>
  <c r="L175" i="32"/>
  <c r="M175" i="32"/>
  <c r="N175" i="32"/>
  <c r="O175" i="32"/>
  <c r="D176" i="32"/>
  <c r="E176" i="32"/>
  <c r="F176" i="32"/>
  <c r="G176" i="32"/>
  <c r="H176" i="32"/>
  <c r="I176" i="32"/>
  <c r="J176" i="32"/>
  <c r="K176" i="32"/>
  <c r="L176" i="32"/>
  <c r="M176" i="32"/>
  <c r="N176" i="32"/>
  <c r="O176" i="32"/>
  <c r="D177" i="32"/>
  <c r="E177" i="32"/>
  <c r="F177" i="32"/>
  <c r="G177" i="32"/>
  <c r="H177" i="32"/>
  <c r="I177" i="32"/>
  <c r="J177" i="32"/>
  <c r="K177" i="32"/>
  <c r="L177" i="32"/>
  <c r="M177" i="32"/>
  <c r="N177" i="32"/>
  <c r="O177" i="32"/>
  <c r="D178" i="32"/>
  <c r="E178" i="32"/>
  <c r="F178" i="32"/>
  <c r="G178" i="32"/>
  <c r="H178" i="32"/>
  <c r="I178" i="32"/>
  <c r="J178" i="32"/>
  <c r="K178" i="32"/>
  <c r="L178" i="32"/>
  <c r="M178" i="32"/>
  <c r="N178" i="32"/>
  <c r="O178" i="32"/>
  <c r="D179" i="32"/>
  <c r="E179" i="32"/>
  <c r="F179" i="32"/>
  <c r="G179" i="32"/>
  <c r="H179" i="32"/>
  <c r="I179" i="32"/>
  <c r="J179" i="32"/>
  <c r="K179" i="32"/>
  <c r="L179" i="32"/>
  <c r="M179" i="32"/>
  <c r="N179" i="32"/>
  <c r="O179" i="32"/>
  <c r="D180" i="32"/>
  <c r="E180" i="32"/>
  <c r="F180" i="32"/>
  <c r="G180" i="32"/>
  <c r="H180" i="32"/>
  <c r="I180" i="32"/>
  <c r="J180" i="32"/>
  <c r="K180" i="32"/>
  <c r="L180" i="32"/>
  <c r="M180" i="32"/>
  <c r="N180" i="32"/>
  <c r="O180" i="32"/>
  <c r="D181" i="32"/>
  <c r="E181" i="32"/>
  <c r="F181" i="32"/>
  <c r="G181" i="32"/>
  <c r="H181" i="32"/>
  <c r="I181" i="32"/>
  <c r="J181" i="32"/>
  <c r="K181" i="32"/>
  <c r="L181" i="32"/>
  <c r="M181" i="32"/>
  <c r="N181" i="32"/>
  <c r="O181" i="32"/>
  <c r="D182" i="32"/>
  <c r="E182" i="32"/>
  <c r="F182" i="32"/>
  <c r="G182" i="32"/>
  <c r="H182" i="32"/>
  <c r="I182" i="32"/>
  <c r="J182" i="32"/>
  <c r="K182" i="32"/>
  <c r="L182" i="32"/>
  <c r="M182" i="32"/>
  <c r="N182" i="32"/>
  <c r="O182" i="32"/>
  <c r="D183" i="32"/>
  <c r="E183" i="32"/>
  <c r="F183" i="32"/>
  <c r="G183" i="32"/>
  <c r="H183" i="32"/>
  <c r="I183" i="32"/>
  <c r="J183" i="32"/>
  <c r="K183" i="32"/>
  <c r="L183" i="32"/>
  <c r="M183" i="32"/>
  <c r="N183" i="32"/>
  <c r="O183" i="32"/>
  <c r="D184" i="32"/>
  <c r="E184" i="32"/>
  <c r="F184" i="32"/>
  <c r="G184" i="32"/>
  <c r="H184" i="32"/>
  <c r="I184" i="32"/>
  <c r="J184" i="32"/>
  <c r="K184" i="32"/>
  <c r="L184" i="32"/>
  <c r="M184" i="32"/>
  <c r="N184" i="32"/>
  <c r="O184" i="32"/>
  <c r="D185" i="32"/>
  <c r="E185" i="32"/>
  <c r="F185" i="32"/>
  <c r="G185" i="32"/>
  <c r="H185" i="32"/>
  <c r="I185" i="32"/>
  <c r="J185" i="32"/>
  <c r="K185" i="32"/>
  <c r="L185" i="32"/>
  <c r="M185" i="32"/>
  <c r="N185" i="32"/>
  <c r="O185" i="32"/>
  <c r="D186" i="32"/>
  <c r="E186" i="32"/>
  <c r="F186" i="32"/>
  <c r="G186" i="32"/>
  <c r="H186" i="32"/>
  <c r="I186" i="32"/>
  <c r="J186" i="32"/>
  <c r="K186" i="32"/>
  <c r="L186" i="32"/>
  <c r="M186" i="32"/>
  <c r="N186" i="32"/>
  <c r="O186" i="32"/>
  <c r="D187" i="32"/>
  <c r="E187" i="32"/>
  <c r="F187" i="32"/>
  <c r="G187" i="32"/>
  <c r="H187" i="32"/>
  <c r="I187" i="32"/>
  <c r="J187" i="32"/>
  <c r="K187" i="32"/>
  <c r="L187" i="32"/>
  <c r="M187" i="32"/>
  <c r="N187" i="32"/>
  <c r="O187" i="32"/>
  <c r="D188" i="32"/>
  <c r="E188" i="32"/>
  <c r="F188" i="32"/>
  <c r="G188" i="32"/>
  <c r="H188" i="32"/>
  <c r="I188" i="32"/>
  <c r="J188" i="32"/>
  <c r="K188" i="32"/>
  <c r="L188" i="32"/>
  <c r="M188" i="32"/>
  <c r="N188" i="32"/>
  <c r="O188" i="32"/>
  <c r="D189" i="32"/>
  <c r="E189" i="32"/>
  <c r="F189" i="32"/>
  <c r="G189" i="32"/>
  <c r="H189" i="32"/>
  <c r="I189" i="32"/>
  <c r="J189" i="32"/>
  <c r="K189" i="32"/>
  <c r="L189" i="32"/>
  <c r="M189" i="32"/>
  <c r="N189" i="32"/>
  <c r="O189" i="32"/>
  <c r="D190" i="32"/>
  <c r="E190" i="32"/>
  <c r="F190" i="32"/>
  <c r="G190" i="32"/>
  <c r="H190" i="32"/>
  <c r="I190" i="32"/>
  <c r="J190" i="32"/>
  <c r="K190" i="32"/>
  <c r="L190" i="32"/>
  <c r="M190" i="32"/>
  <c r="N190" i="32"/>
  <c r="O190" i="32"/>
  <c r="D191" i="32"/>
  <c r="E191" i="32"/>
  <c r="F191" i="32"/>
  <c r="G191" i="32"/>
  <c r="H191" i="32"/>
  <c r="I191" i="32"/>
  <c r="J191" i="32"/>
  <c r="K191" i="32"/>
  <c r="L191" i="32"/>
  <c r="M191" i="32"/>
  <c r="N191" i="32"/>
  <c r="O191" i="32"/>
  <c r="D192" i="32"/>
  <c r="E192" i="32"/>
  <c r="F192" i="32"/>
  <c r="G192" i="32"/>
  <c r="H192" i="32"/>
  <c r="I192" i="32"/>
  <c r="J192" i="32"/>
  <c r="K192" i="32"/>
  <c r="L192" i="32"/>
  <c r="M192" i="32"/>
  <c r="N192" i="32"/>
  <c r="O192" i="32"/>
  <c r="D193" i="32"/>
  <c r="E193" i="32"/>
  <c r="F193" i="32"/>
  <c r="G193" i="32"/>
  <c r="H193" i="32"/>
  <c r="I193" i="32"/>
  <c r="J193" i="32"/>
  <c r="K193" i="32"/>
  <c r="L193" i="32"/>
  <c r="M193" i="32"/>
  <c r="N193" i="32"/>
  <c r="O193" i="32"/>
  <c r="D194" i="32"/>
  <c r="E194" i="32"/>
  <c r="F194" i="32"/>
  <c r="G194" i="32"/>
  <c r="H194" i="32"/>
  <c r="I194" i="32"/>
  <c r="J194" i="32"/>
  <c r="K194" i="32"/>
  <c r="L194" i="32"/>
  <c r="M194" i="32"/>
  <c r="N194" i="32"/>
  <c r="O194" i="32"/>
  <c r="D195" i="32"/>
  <c r="E195" i="32"/>
  <c r="F195" i="32"/>
  <c r="G195" i="32"/>
  <c r="H195" i="32"/>
  <c r="I195" i="32"/>
  <c r="J195" i="32"/>
  <c r="K195" i="32"/>
  <c r="L195" i="32"/>
  <c r="M195" i="32"/>
  <c r="N195" i="32"/>
  <c r="O195" i="32"/>
  <c r="D196" i="32"/>
  <c r="E196" i="32"/>
  <c r="F196" i="32"/>
  <c r="G196" i="32"/>
  <c r="H196" i="32"/>
  <c r="I196" i="32"/>
  <c r="J196" i="32"/>
  <c r="K196" i="32"/>
  <c r="L196" i="32"/>
  <c r="M196" i="32"/>
  <c r="N196" i="32"/>
  <c r="O196" i="32"/>
  <c r="D197" i="32"/>
  <c r="E197" i="32"/>
  <c r="F197" i="32"/>
  <c r="G197" i="32"/>
  <c r="H197" i="32"/>
  <c r="I197" i="32"/>
  <c r="J197" i="32"/>
  <c r="K197" i="32"/>
  <c r="L197" i="32"/>
  <c r="M197" i="32"/>
  <c r="N197" i="32"/>
  <c r="O197" i="32"/>
  <c r="D198" i="32"/>
  <c r="E198" i="32"/>
  <c r="F198" i="32"/>
  <c r="G198" i="32"/>
  <c r="H198" i="32"/>
  <c r="I198" i="32"/>
  <c r="J198" i="32"/>
  <c r="K198" i="32"/>
  <c r="L198" i="32"/>
  <c r="M198" i="32"/>
  <c r="N198" i="32"/>
  <c r="O198" i="32"/>
  <c r="D199" i="32"/>
  <c r="E199" i="32"/>
  <c r="F199" i="32"/>
  <c r="G199" i="32"/>
  <c r="H199" i="32"/>
  <c r="I199" i="32"/>
  <c r="J199" i="32"/>
  <c r="K199" i="32"/>
  <c r="L199" i="32"/>
  <c r="M199" i="32"/>
  <c r="N199" i="32"/>
  <c r="O199" i="32"/>
  <c r="D200" i="32"/>
  <c r="E200" i="32"/>
  <c r="F200" i="32"/>
  <c r="G200" i="32"/>
  <c r="H200" i="32"/>
  <c r="I200" i="32"/>
  <c r="J200" i="32"/>
  <c r="K200" i="32"/>
  <c r="L200" i="32"/>
  <c r="M200" i="32"/>
  <c r="N200" i="32"/>
  <c r="O200" i="32"/>
  <c r="D201" i="32"/>
  <c r="E201" i="32"/>
  <c r="F201" i="32"/>
  <c r="G201" i="32"/>
  <c r="H201" i="32"/>
  <c r="I201" i="32"/>
  <c r="J201" i="32"/>
  <c r="K201" i="32"/>
  <c r="L201" i="32"/>
  <c r="M201" i="32"/>
  <c r="N201" i="32"/>
  <c r="O201" i="32"/>
  <c r="D202" i="32"/>
  <c r="E202" i="32"/>
  <c r="F202" i="32"/>
  <c r="G202" i="32"/>
  <c r="H202" i="32"/>
  <c r="I202" i="32"/>
  <c r="J202" i="32"/>
  <c r="K202" i="32"/>
  <c r="L202" i="32"/>
  <c r="M202" i="32"/>
  <c r="N202" i="32"/>
  <c r="O202" i="32"/>
  <c r="D203" i="32"/>
  <c r="E203" i="32"/>
  <c r="F203" i="32"/>
  <c r="G203" i="32"/>
  <c r="H203" i="32"/>
  <c r="I203" i="32"/>
  <c r="J203" i="32"/>
  <c r="K203" i="32"/>
  <c r="L203" i="32"/>
  <c r="M203" i="32"/>
  <c r="N203" i="32"/>
  <c r="O203" i="32"/>
  <c r="D204" i="32"/>
  <c r="E204" i="32"/>
  <c r="F204" i="32"/>
  <c r="G204" i="32"/>
  <c r="H204" i="32"/>
  <c r="I204" i="32"/>
  <c r="J204" i="32"/>
  <c r="K204" i="32"/>
  <c r="L204" i="32"/>
  <c r="M204" i="32"/>
  <c r="N204" i="32"/>
  <c r="O204" i="32"/>
  <c r="D205" i="32"/>
  <c r="E205" i="32"/>
  <c r="F205" i="32"/>
  <c r="G205" i="32"/>
  <c r="H205" i="32"/>
  <c r="I205" i="32"/>
  <c r="J205" i="32"/>
  <c r="K205" i="32"/>
  <c r="L205" i="32"/>
  <c r="M205" i="32"/>
  <c r="N205" i="32"/>
  <c r="O205" i="32"/>
  <c r="D206" i="32"/>
  <c r="E206" i="32"/>
  <c r="F206" i="32"/>
  <c r="G206" i="32"/>
  <c r="H206" i="32"/>
  <c r="I206" i="32"/>
  <c r="J206" i="32"/>
  <c r="K206" i="32"/>
  <c r="L206" i="32"/>
  <c r="M206" i="32"/>
  <c r="N206" i="32"/>
  <c r="O206" i="32"/>
  <c r="D207" i="32"/>
  <c r="E207" i="32"/>
  <c r="F207" i="32"/>
  <c r="G207" i="32"/>
  <c r="H207" i="32"/>
  <c r="I207" i="32"/>
  <c r="J207" i="32"/>
  <c r="K207" i="32"/>
  <c r="L207" i="32"/>
  <c r="M207" i="32"/>
  <c r="N207" i="32"/>
  <c r="O207" i="32"/>
  <c r="D208" i="32"/>
  <c r="E208" i="32"/>
  <c r="F208" i="32"/>
  <c r="G208" i="32"/>
  <c r="H208" i="32"/>
  <c r="I208" i="32"/>
  <c r="J208" i="32"/>
  <c r="K208" i="32"/>
  <c r="L208" i="32"/>
  <c r="M208" i="32"/>
  <c r="N208" i="32"/>
  <c r="O208" i="32"/>
  <c r="D209" i="32"/>
  <c r="E209" i="32"/>
  <c r="F209" i="32"/>
  <c r="G209" i="32"/>
  <c r="H209" i="32"/>
  <c r="I209" i="32"/>
  <c r="J209" i="32"/>
  <c r="K209" i="32"/>
  <c r="L209" i="32"/>
  <c r="M209" i="32"/>
  <c r="N209" i="32"/>
  <c r="O209" i="32"/>
  <c r="D210" i="32"/>
  <c r="E210" i="32"/>
  <c r="F210" i="32"/>
  <c r="G210" i="32"/>
  <c r="H210" i="32"/>
  <c r="I210" i="32"/>
  <c r="J210" i="32"/>
  <c r="K210" i="32"/>
  <c r="L210" i="32"/>
  <c r="M210" i="32"/>
  <c r="N210" i="32"/>
  <c r="O210" i="32"/>
  <c r="D211" i="32"/>
  <c r="E211" i="32"/>
  <c r="F211" i="32"/>
  <c r="G211" i="32"/>
  <c r="H211" i="32"/>
  <c r="I211" i="32"/>
  <c r="J211" i="32"/>
  <c r="K211" i="32"/>
  <c r="L211" i="32"/>
  <c r="M211" i="32"/>
  <c r="N211" i="32"/>
  <c r="O211" i="32"/>
  <c r="D212" i="32"/>
  <c r="E212" i="32"/>
  <c r="F212" i="32"/>
  <c r="G212" i="32"/>
  <c r="H212" i="32"/>
  <c r="I212" i="32"/>
  <c r="J212" i="32"/>
  <c r="K212" i="32"/>
  <c r="L212" i="32"/>
  <c r="M212" i="32"/>
  <c r="N212" i="32"/>
  <c r="O212" i="32"/>
  <c r="D213" i="32"/>
  <c r="E213" i="32"/>
  <c r="F213" i="32"/>
  <c r="G213" i="32"/>
  <c r="H213" i="32"/>
  <c r="I213" i="32"/>
  <c r="J213" i="32"/>
  <c r="K213" i="32"/>
  <c r="L213" i="32"/>
  <c r="M213" i="32"/>
  <c r="N213" i="32"/>
  <c r="O213" i="32"/>
  <c r="D214" i="32"/>
  <c r="E214" i="32"/>
  <c r="F214" i="32"/>
  <c r="G214" i="32"/>
  <c r="H214" i="32"/>
  <c r="I214" i="32"/>
  <c r="J214" i="32"/>
  <c r="K214" i="32"/>
  <c r="L214" i="32"/>
  <c r="M214" i="32"/>
  <c r="N214" i="32"/>
  <c r="O214" i="32"/>
  <c r="D215" i="32"/>
  <c r="E215" i="32"/>
  <c r="F215" i="32"/>
  <c r="G215" i="32"/>
  <c r="H215" i="32"/>
  <c r="I215" i="32"/>
  <c r="J215" i="32"/>
  <c r="K215" i="32"/>
  <c r="L215" i="32"/>
  <c r="M215" i="32"/>
  <c r="N215" i="32"/>
  <c r="O215" i="32"/>
  <c r="D216" i="32"/>
  <c r="E216" i="32"/>
  <c r="F216" i="32"/>
  <c r="G216" i="32"/>
  <c r="H216" i="32"/>
  <c r="I216" i="32"/>
  <c r="J216" i="32"/>
  <c r="K216" i="32"/>
  <c r="L216" i="32"/>
  <c r="M216" i="32"/>
  <c r="N216" i="32"/>
  <c r="O216" i="32"/>
  <c r="D217" i="32"/>
  <c r="E217" i="32"/>
  <c r="F217" i="32"/>
  <c r="G217" i="32"/>
  <c r="H217" i="32"/>
  <c r="I217" i="32"/>
  <c r="J217" i="32"/>
  <c r="K217" i="32"/>
  <c r="L217" i="32"/>
  <c r="M217" i="32"/>
  <c r="N217" i="32"/>
  <c r="O217" i="32"/>
  <c r="D218" i="32"/>
  <c r="E218" i="32"/>
  <c r="F218" i="32"/>
  <c r="G218" i="32"/>
  <c r="H218" i="32"/>
  <c r="I218" i="32"/>
  <c r="J218" i="32"/>
  <c r="K218" i="32"/>
  <c r="L218" i="32"/>
  <c r="M218" i="32"/>
  <c r="N218" i="32"/>
  <c r="O218" i="32"/>
  <c r="D219" i="32"/>
  <c r="E219" i="32"/>
  <c r="F219" i="32"/>
  <c r="G219" i="32"/>
  <c r="H219" i="32"/>
  <c r="I219" i="32"/>
  <c r="J219" i="32"/>
  <c r="K219" i="32"/>
  <c r="L219" i="32"/>
  <c r="M219" i="32"/>
  <c r="N219" i="32"/>
  <c r="O219" i="32"/>
  <c r="D220" i="32"/>
  <c r="E220" i="32"/>
  <c r="F220" i="32"/>
  <c r="G220" i="32"/>
  <c r="H220" i="32"/>
  <c r="I220" i="32"/>
  <c r="J220" i="32"/>
  <c r="K220" i="32"/>
  <c r="L220" i="32"/>
  <c r="M220" i="32"/>
  <c r="N220" i="32"/>
  <c r="O220" i="32"/>
  <c r="O2" i="32"/>
  <c r="M2" i="32"/>
  <c r="N2" i="32"/>
  <c r="L2" i="32"/>
  <c r="K2" i="32"/>
  <c r="J2" i="32"/>
  <c r="I2" i="32"/>
  <c r="H2" i="32"/>
  <c r="G2" i="32"/>
  <c r="F2" i="32"/>
  <c r="E2" i="32"/>
  <c r="D2" i="32"/>
  <c r="C3" i="32"/>
  <c r="C4" i="32"/>
  <c r="C5" i="32"/>
  <c r="C6" i="32"/>
  <c r="C7" i="32"/>
  <c r="C8" i="32"/>
  <c r="C9" i="32"/>
  <c r="C10" i="32"/>
  <c r="C11" i="32"/>
  <c r="C12" i="32"/>
  <c r="C13" i="32"/>
  <c r="C14" i="32"/>
  <c r="C15" i="32"/>
  <c r="C16" i="32"/>
  <c r="C17" i="32"/>
  <c r="C18" i="32"/>
  <c r="C19" i="32"/>
  <c r="C20" i="32"/>
  <c r="C21" i="32"/>
  <c r="C22" i="32"/>
  <c r="C23" i="32"/>
  <c r="C24" i="32"/>
  <c r="C25" i="32"/>
  <c r="C26" i="32"/>
  <c r="C27" i="32"/>
  <c r="C28" i="32"/>
  <c r="C29" i="32"/>
  <c r="C30" i="32"/>
  <c r="C31" i="32"/>
  <c r="C32" i="32"/>
  <c r="C33" i="32"/>
  <c r="C34" i="32"/>
  <c r="C35" i="32"/>
  <c r="C36" i="32"/>
  <c r="C37" i="32"/>
  <c r="C38" i="32"/>
  <c r="C39" i="32"/>
  <c r="C40" i="32"/>
  <c r="C41" i="32"/>
  <c r="C42" i="32"/>
  <c r="C43" i="32"/>
  <c r="C44" i="32"/>
  <c r="C45" i="32"/>
  <c r="C46" i="32"/>
  <c r="C47" i="32"/>
  <c r="C48" i="32"/>
  <c r="C49" i="32"/>
  <c r="C50" i="32"/>
  <c r="C51" i="32"/>
  <c r="C52" i="32"/>
  <c r="C53" i="32"/>
  <c r="C54" i="32"/>
  <c r="C55" i="32"/>
  <c r="C56" i="32"/>
  <c r="C57" i="32"/>
  <c r="C58" i="32"/>
  <c r="C59" i="32"/>
  <c r="C60" i="32"/>
  <c r="C61" i="32"/>
  <c r="C62" i="32"/>
  <c r="C63" i="32"/>
  <c r="C64" i="32"/>
  <c r="C65" i="32"/>
  <c r="C66" i="32"/>
  <c r="C67" i="32"/>
  <c r="C68" i="32"/>
  <c r="C69" i="32"/>
  <c r="C70" i="32"/>
  <c r="C71" i="32"/>
  <c r="C72" i="32"/>
  <c r="C73" i="32"/>
  <c r="C74" i="32"/>
  <c r="C75" i="32"/>
  <c r="C76" i="32"/>
  <c r="C77" i="32"/>
  <c r="C78" i="32"/>
  <c r="C79" i="32"/>
  <c r="C80" i="32"/>
  <c r="C81" i="32"/>
  <c r="C82" i="32"/>
  <c r="C83" i="32"/>
  <c r="C84" i="32"/>
  <c r="C85" i="32"/>
  <c r="C86" i="32"/>
  <c r="C87" i="32"/>
  <c r="C88" i="32"/>
  <c r="C89" i="32"/>
  <c r="C90" i="32"/>
  <c r="C91" i="32"/>
  <c r="C92" i="32"/>
  <c r="C93" i="32"/>
  <c r="C94" i="32"/>
  <c r="C95" i="32"/>
  <c r="C96" i="32"/>
  <c r="C97" i="32"/>
  <c r="C98" i="32"/>
  <c r="C99" i="32"/>
  <c r="C100" i="32"/>
  <c r="C101" i="32"/>
  <c r="C102" i="32"/>
  <c r="C103" i="32"/>
  <c r="C104" i="32"/>
  <c r="C105" i="32"/>
  <c r="C106" i="32"/>
  <c r="C107" i="32"/>
  <c r="C108" i="32"/>
  <c r="C109" i="32"/>
  <c r="C110" i="32"/>
  <c r="C111" i="32"/>
  <c r="C112" i="32"/>
  <c r="C113" i="32"/>
  <c r="C114" i="32"/>
  <c r="C115" i="32"/>
  <c r="C116" i="32"/>
  <c r="C117" i="32"/>
  <c r="C118" i="32"/>
  <c r="C119" i="32"/>
  <c r="C120" i="32"/>
  <c r="C121" i="32"/>
  <c r="C122" i="32"/>
  <c r="C123" i="32"/>
  <c r="C124" i="32"/>
  <c r="C125" i="32"/>
  <c r="C126" i="32"/>
  <c r="C127" i="32"/>
  <c r="C128" i="32"/>
  <c r="C129" i="32"/>
  <c r="C130" i="32"/>
  <c r="C131" i="32"/>
  <c r="C132" i="32"/>
  <c r="C133" i="32"/>
  <c r="C134" i="32"/>
  <c r="C135" i="32"/>
  <c r="C136" i="32"/>
  <c r="C137" i="32"/>
  <c r="C138" i="32"/>
  <c r="C139" i="32"/>
  <c r="C140" i="32"/>
  <c r="C141" i="32"/>
  <c r="C142" i="32"/>
  <c r="C143" i="32"/>
  <c r="C144" i="32"/>
  <c r="C145" i="32"/>
  <c r="C146" i="32"/>
  <c r="C147" i="32"/>
  <c r="C148" i="32"/>
  <c r="C149" i="32"/>
  <c r="C150" i="32"/>
  <c r="C151" i="32"/>
  <c r="C152" i="32"/>
  <c r="C153" i="32"/>
  <c r="C154" i="32"/>
  <c r="C155" i="32"/>
  <c r="C156" i="32"/>
  <c r="C157" i="32"/>
  <c r="C158" i="32"/>
  <c r="C159" i="32"/>
  <c r="C160" i="32"/>
  <c r="C161" i="32"/>
  <c r="C162" i="32"/>
  <c r="C163" i="32"/>
  <c r="C164" i="32"/>
  <c r="C165" i="32"/>
  <c r="C166" i="32"/>
  <c r="C167" i="32"/>
  <c r="C168" i="32"/>
  <c r="C169" i="32"/>
  <c r="C170" i="32"/>
  <c r="C171" i="32"/>
  <c r="C172" i="32"/>
  <c r="C173" i="32"/>
  <c r="C174" i="32"/>
  <c r="C175" i="32"/>
  <c r="C176" i="32"/>
  <c r="C177" i="32"/>
  <c r="C178" i="32"/>
  <c r="C179" i="32"/>
  <c r="C180" i="32"/>
  <c r="C181" i="32"/>
  <c r="C182" i="32"/>
  <c r="C183" i="32"/>
  <c r="C184" i="32"/>
  <c r="C185" i="32"/>
  <c r="C186" i="32"/>
  <c r="C187" i="32"/>
  <c r="C188" i="32"/>
  <c r="C189" i="32"/>
  <c r="C190" i="32"/>
  <c r="C191" i="32"/>
  <c r="C192" i="32"/>
  <c r="C193" i="32"/>
  <c r="C194" i="32"/>
  <c r="C195" i="32"/>
  <c r="C196" i="32"/>
  <c r="C197" i="32"/>
  <c r="C198" i="32"/>
  <c r="C199" i="32"/>
  <c r="C200" i="32"/>
  <c r="C201" i="32"/>
  <c r="C202" i="32"/>
  <c r="C203" i="32"/>
  <c r="C204" i="32"/>
  <c r="C205" i="32"/>
  <c r="C206" i="32"/>
  <c r="C207" i="32"/>
  <c r="C208" i="32"/>
  <c r="C209" i="32"/>
  <c r="C210" i="32"/>
  <c r="C211" i="32"/>
  <c r="C212" i="32"/>
  <c r="C213" i="32"/>
  <c r="C214" i="32"/>
  <c r="C215" i="32"/>
  <c r="C216" i="32"/>
  <c r="C217" i="32"/>
  <c r="C218" i="32"/>
  <c r="C219" i="32"/>
  <c r="C220" i="32"/>
  <c r="B2" i="32"/>
  <c r="B3" i="32"/>
  <c r="B4" i="32"/>
  <c r="B5" i="32"/>
  <c r="B6" i="32"/>
  <c r="B7" i="32"/>
  <c r="B8" i="32"/>
  <c r="B9" i="32"/>
  <c r="B10" i="32"/>
  <c r="B11" i="32"/>
  <c r="B12" i="32"/>
  <c r="B13" i="32"/>
  <c r="B14" i="32"/>
  <c r="B15" i="32"/>
  <c r="B16" i="32"/>
  <c r="B17" i="32"/>
  <c r="B18" i="32"/>
  <c r="B19" i="32"/>
  <c r="B20" i="32"/>
  <c r="B21" i="32"/>
  <c r="B22" i="32"/>
  <c r="B23" i="32"/>
  <c r="B24" i="32"/>
  <c r="B25" i="32"/>
  <c r="B26" i="32"/>
  <c r="B27" i="32"/>
  <c r="B28" i="32"/>
  <c r="B29" i="32"/>
  <c r="B30" i="32"/>
  <c r="B31" i="32"/>
  <c r="B32" i="32"/>
  <c r="B33" i="32"/>
  <c r="B34" i="32"/>
  <c r="B35" i="32"/>
  <c r="B36" i="32"/>
  <c r="B37" i="32"/>
  <c r="B38" i="32"/>
  <c r="B39" i="32"/>
  <c r="B40" i="32"/>
  <c r="B41" i="32"/>
  <c r="B42" i="32"/>
  <c r="B43" i="32"/>
  <c r="B44" i="32"/>
  <c r="B45" i="32"/>
  <c r="B46" i="32"/>
  <c r="B47" i="32"/>
  <c r="B48" i="32"/>
  <c r="B49" i="32"/>
  <c r="B50" i="32"/>
  <c r="B51" i="32"/>
  <c r="B52" i="32"/>
  <c r="B53" i="32"/>
  <c r="B54" i="32"/>
  <c r="B55" i="32"/>
  <c r="B56" i="32"/>
  <c r="B57" i="32"/>
  <c r="B58" i="32"/>
  <c r="B59" i="32"/>
  <c r="B60" i="32"/>
  <c r="B61" i="32"/>
  <c r="B62" i="32"/>
  <c r="B63" i="32"/>
  <c r="B64" i="32"/>
  <c r="B65" i="32"/>
  <c r="B66" i="32"/>
  <c r="B67" i="32"/>
  <c r="B68" i="32"/>
  <c r="B69" i="32"/>
  <c r="B70" i="32"/>
  <c r="B71" i="32"/>
  <c r="B72" i="32"/>
  <c r="B73" i="32"/>
  <c r="B74" i="32"/>
  <c r="B75" i="32"/>
  <c r="B76" i="32"/>
  <c r="B77" i="32"/>
  <c r="B78" i="32"/>
  <c r="B79" i="32"/>
  <c r="B80" i="32"/>
  <c r="B81" i="32"/>
  <c r="B82" i="32"/>
  <c r="B83" i="32"/>
  <c r="B84" i="32"/>
  <c r="B85" i="32"/>
  <c r="B86" i="32"/>
  <c r="B87" i="32"/>
  <c r="B88" i="32"/>
  <c r="B89" i="32"/>
  <c r="B90" i="32"/>
  <c r="B91" i="32"/>
  <c r="B92" i="32"/>
  <c r="B93" i="32"/>
  <c r="B94" i="32"/>
  <c r="B95" i="32"/>
  <c r="B96" i="32"/>
  <c r="B97" i="32"/>
  <c r="B98" i="32"/>
  <c r="B99" i="32"/>
  <c r="B100" i="32"/>
  <c r="B101" i="32"/>
  <c r="B102" i="32"/>
  <c r="B103" i="32"/>
  <c r="B104" i="32"/>
  <c r="B105" i="32"/>
  <c r="B106" i="32"/>
  <c r="B107" i="32"/>
  <c r="B108" i="32"/>
  <c r="B109" i="32"/>
  <c r="B110" i="32"/>
  <c r="B111" i="32"/>
  <c r="B112" i="32"/>
  <c r="B113" i="32"/>
  <c r="B114" i="32"/>
  <c r="B115" i="32"/>
  <c r="B116" i="32"/>
  <c r="B117" i="32"/>
  <c r="B118" i="32"/>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218" i="32"/>
  <c r="B219" i="32"/>
  <c r="B220" i="32"/>
  <c r="C301" i="16"/>
  <c r="G301" i="16" s="1"/>
  <c r="C96" i="16"/>
  <c r="G96" i="16" s="1"/>
  <c r="C75" i="31"/>
  <c r="J75" i="31" s="1"/>
  <c r="C74" i="31"/>
  <c r="E74" i="31" s="1"/>
  <c r="C73" i="31"/>
  <c r="D73" i="31" s="1"/>
  <c r="B73" i="31" s="1"/>
  <c r="C72" i="31"/>
  <c r="E72" i="31" s="1"/>
  <c r="C71" i="31"/>
  <c r="G71" i="31" s="1"/>
  <c r="C70" i="31"/>
  <c r="D70" i="31" s="1"/>
  <c r="C69" i="31"/>
  <c r="J69" i="31" s="1"/>
  <c r="C68" i="31"/>
  <c r="I68" i="31" s="1"/>
  <c r="C67" i="31"/>
  <c r="D67" i="31" s="1"/>
  <c r="B67" i="31" s="1"/>
  <c r="C66" i="31"/>
  <c r="J66" i="31" s="1"/>
  <c r="C65" i="31"/>
  <c r="D65" i="31" s="1"/>
  <c r="B65" i="31" s="1"/>
  <c r="C64" i="31"/>
  <c r="J64" i="31" s="1"/>
  <c r="C63" i="31"/>
  <c r="H63" i="31" s="1"/>
  <c r="C62" i="31"/>
  <c r="D62" i="31" s="1"/>
  <c r="B62" i="31" s="1"/>
  <c r="C61" i="31"/>
  <c r="J61" i="31" s="1"/>
  <c r="C60" i="31"/>
  <c r="H60" i="31" s="1"/>
  <c r="C59" i="31"/>
  <c r="J59" i="31" s="1"/>
  <c r="C58" i="31"/>
  <c r="H58" i="31" s="1"/>
  <c r="C57" i="31"/>
  <c r="H57" i="31" s="1"/>
  <c r="C56" i="31"/>
  <c r="E56" i="31" s="1"/>
  <c r="C55" i="31"/>
  <c r="J55" i="31" s="1"/>
  <c r="C54" i="31"/>
  <c r="H54" i="31" s="1"/>
  <c r="C53" i="31"/>
  <c r="H53" i="31" s="1"/>
  <c r="C52" i="31"/>
  <c r="H52" i="31" s="1"/>
  <c r="C51" i="31"/>
  <c r="J51" i="31" s="1"/>
  <c r="C50" i="31"/>
  <c r="H50" i="31" s="1"/>
  <c r="C49" i="31"/>
  <c r="I49" i="31" s="1"/>
  <c r="C48" i="31"/>
  <c r="C47" i="31"/>
  <c r="J47" i="31" s="1"/>
  <c r="C46" i="31"/>
  <c r="E46" i="31" s="1"/>
  <c r="C45" i="31"/>
  <c r="I45" i="31" s="1"/>
  <c r="C44" i="31"/>
  <c r="J44" i="31" s="1"/>
  <c r="C43" i="31"/>
  <c r="D43" i="31" s="1"/>
  <c r="B43" i="31" s="1"/>
  <c r="C42" i="31"/>
  <c r="F42" i="31" s="1"/>
  <c r="C41" i="31"/>
  <c r="I41" i="31" s="1"/>
  <c r="C40" i="31"/>
  <c r="E40" i="31" s="1"/>
  <c r="C39" i="31"/>
  <c r="J39" i="31" s="1"/>
  <c r="C38" i="31"/>
  <c r="G38" i="31" s="1"/>
  <c r="C37" i="31"/>
  <c r="J37" i="31" s="1"/>
  <c r="C36" i="31"/>
  <c r="D36" i="31" s="1"/>
  <c r="B36" i="31" s="1"/>
  <c r="C35" i="31"/>
  <c r="E35" i="31" s="1"/>
  <c r="C34" i="31"/>
  <c r="I34" i="31" s="1"/>
  <c r="C33" i="31"/>
  <c r="G33" i="31" s="1"/>
  <c r="C32" i="31"/>
  <c r="G32" i="31" s="1"/>
  <c r="C31" i="31"/>
  <c r="J31" i="31" s="1"/>
  <c r="C30" i="31"/>
  <c r="H30" i="31" s="1"/>
  <c r="C29" i="31"/>
  <c r="G29" i="31" s="1"/>
  <c r="C28" i="31"/>
  <c r="D28" i="31" s="1"/>
  <c r="C27" i="31"/>
  <c r="E27" i="31" s="1"/>
  <c r="C26" i="31"/>
  <c r="G26" i="31" s="1"/>
  <c r="C25" i="31"/>
  <c r="J25" i="31" s="1"/>
  <c r="C24" i="31"/>
  <c r="G24" i="31" s="1"/>
  <c r="C23" i="31"/>
  <c r="F23" i="31" s="1"/>
  <c r="C22" i="31"/>
  <c r="E22" i="31" s="1"/>
  <c r="C21" i="31"/>
  <c r="J21" i="31" s="1"/>
  <c r="C20" i="31"/>
  <c r="G20" i="31" s="1"/>
  <c r="C19" i="31"/>
  <c r="I19" i="31" s="1"/>
  <c r="C18" i="31"/>
  <c r="I18" i="31" s="1"/>
  <c r="C17" i="31"/>
  <c r="J17" i="31" s="1"/>
  <c r="C16" i="31"/>
  <c r="D16" i="31" s="1"/>
  <c r="B16" i="31" s="1"/>
  <c r="C15" i="31"/>
  <c r="G15" i="31" s="1"/>
  <c r="C14" i="31"/>
  <c r="J14" i="31" s="1"/>
  <c r="C13" i="31"/>
  <c r="J13" i="31" s="1"/>
  <c r="C12" i="31"/>
  <c r="E12" i="31" s="1"/>
  <c r="C11" i="31"/>
  <c r="I11" i="31" s="1"/>
  <c r="C10" i="31"/>
  <c r="E10" i="31" s="1"/>
  <c r="C9" i="31"/>
  <c r="G9" i="31" s="1"/>
  <c r="C8" i="31"/>
  <c r="H8" i="31" s="1"/>
  <c r="C7" i="31"/>
  <c r="G7" i="31" s="1"/>
  <c r="C400" i="16"/>
  <c r="G400" i="16" s="1"/>
  <c r="C387" i="16"/>
  <c r="G387" i="16" s="1"/>
  <c r="A184" i="26"/>
  <c r="A185" i="26"/>
  <c r="A186" i="26"/>
  <c r="A187" i="26"/>
  <c r="A188" i="26"/>
  <c r="A189" i="26"/>
  <c r="A190" i="26"/>
  <c r="A191" i="26"/>
  <c r="A192" i="26"/>
  <c r="A193" i="26"/>
  <c r="A194" i="26"/>
  <c r="A195" i="26"/>
  <c r="A196" i="26"/>
  <c r="A197" i="26"/>
  <c r="A198" i="26"/>
  <c r="A199" i="26"/>
  <c r="A200" i="26"/>
  <c r="A201" i="26"/>
  <c r="C453" i="16"/>
  <c r="G453" i="16" s="1"/>
  <c r="C27" i="16"/>
  <c r="G27" i="16" s="1"/>
  <c r="C141" i="16"/>
  <c r="G141" i="16" s="1"/>
  <c r="C288" i="16"/>
  <c r="G288" i="16" s="1"/>
  <c r="C87" i="16"/>
  <c r="G87" i="16" s="1"/>
  <c r="C88" i="16"/>
  <c r="G88" i="16" s="1"/>
  <c r="C405" i="16"/>
  <c r="G405" i="16" s="1"/>
  <c r="F6" i="8"/>
  <c r="A183" i="26"/>
  <c r="A182" i="26"/>
  <c r="A181" i="26"/>
  <c r="A180" i="26"/>
  <c r="A179" i="26"/>
  <c r="A178" i="26"/>
  <c r="A177" i="26"/>
  <c r="A176" i="26"/>
  <c r="A175" i="26"/>
  <c r="A174" i="26"/>
  <c r="A173" i="26"/>
  <c r="A172" i="26"/>
  <c r="A171" i="26"/>
  <c r="A170" i="26"/>
  <c r="A169" i="26"/>
  <c r="A168" i="26"/>
  <c r="A167" i="26"/>
  <c r="A166" i="26"/>
  <c r="A165" i="26"/>
  <c r="A164" i="26"/>
  <c r="A163" i="26"/>
  <c r="A162" i="26"/>
  <c r="A161" i="26"/>
  <c r="A160" i="26"/>
  <c r="A159" i="26"/>
  <c r="A158" i="26"/>
  <c r="A157" i="26"/>
  <c r="A156" i="26"/>
  <c r="A155" i="26"/>
  <c r="A154" i="26"/>
  <c r="A153" i="26"/>
  <c r="A152" i="26"/>
  <c r="A151" i="26"/>
  <c r="A150" i="26"/>
  <c r="A149" i="26"/>
  <c r="A148" i="26"/>
  <c r="A147" i="26"/>
  <c r="A146" i="26"/>
  <c r="A145" i="26"/>
  <c r="A144" i="26"/>
  <c r="A143" i="26"/>
  <c r="A142" i="26"/>
  <c r="A141" i="26"/>
  <c r="A140" i="26"/>
  <c r="A139" i="26"/>
  <c r="A138" i="26"/>
  <c r="A137" i="26"/>
  <c r="A136" i="26"/>
  <c r="A135" i="26"/>
  <c r="A134" i="26"/>
  <c r="A133" i="26"/>
  <c r="A132" i="26"/>
  <c r="A131" i="26"/>
  <c r="A130" i="26"/>
  <c r="A129" i="26"/>
  <c r="A128" i="26"/>
  <c r="A127" i="26"/>
  <c r="A126" i="26"/>
  <c r="A125" i="26"/>
  <c r="A124" i="26"/>
  <c r="A123" i="26"/>
  <c r="A122" i="26"/>
  <c r="A121" i="26"/>
  <c r="A120" i="26"/>
  <c r="A119" i="26"/>
  <c r="A118" i="26"/>
  <c r="A117" i="26"/>
  <c r="A116" i="26"/>
  <c r="A115" i="26"/>
  <c r="A114" i="26"/>
  <c r="A113" i="26"/>
  <c r="A112" i="26"/>
  <c r="A111" i="26"/>
  <c r="A110" i="26"/>
  <c r="A109" i="26"/>
  <c r="A108" i="26"/>
  <c r="A107" i="26"/>
  <c r="A106" i="26"/>
  <c r="A105" i="26"/>
  <c r="A104" i="26"/>
  <c r="A103" i="26"/>
  <c r="A102" i="26"/>
  <c r="A101" i="26"/>
  <c r="A100" i="26"/>
  <c r="A99" i="26"/>
  <c r="A98" i="26"/>
  <c r="A97" i="26"/>
  <c r="A96" i="26"/>
  <c r="A95" i="26"/>
  <c r="A94" i="26"/>
  <c r="A93" i="26"/>
  <c r="A92" i="26"/>
  <c r="A91" i="26"/>
  <c r="A90" i="26"/>
  <c r="A89" i="26"/>
  <c r="A88" i="26"/>
  <c r="A87" i="26"/>
  <c r="A86" i="26"/>
  <c r="A85" i="26"/>
  <c r="A84" i="26"/>
  <c r="A83" i="26"/>
  <c r="A82" i="26"/>
  <c r="A81" i="26"/>
  <c r="A80" i="26"/>
  <c r="A79" i="26"/>
  <c r="A78" i="26"/>
  <c r="A77" i="26"/>
  <c r="A76" i="26"/>
  <c r="A75" i="26"/>
  <c r="A74" i="26"/>
  <c r="A73" i="26"/>
  <c r="A72" i="26"/>
  <c r="A71" i="26"/>
  <c r="A70" i="26"/>
  <c r="A69" i="26"/>
  <c r="A68" i="26"/>
  <c r="A67" i="26"/>
  <c r="A66" i="26"/>
  <c r="A65" i="26"/>
  <c r="A64" i="26"/>
  <c r="A63" i="26"/>
  <c r="A62" i="26"/>
  <c r="A61" i="26"/>
  <c r="A60" i="26"/>
  <c r="A59" i="26"/>
  <c r="A58" i="26"/>
  <c r="A57" i="26"/>
  <c r="A56" i="26"/>
  <c r="A55" i="26"/>
  <c r="A54" i="26"/>
  <c r="A53" i="26"/>
  <c r="A52" i="26"/>
  <c r="A51" i="26"/>
  <c r="A50" i="26"/>
  <c r="A49" i="26"/>
  <c r="A48" i="26"/>
  <c r="A47" i="26"/>
  <c r="A46" i="26"/>
  <c r="A45" i="26"/>
  <c r="A44" i="26"/>
  <c r="A43" i="26"/>
  <c r="A42" i="26"/>
  <c r="A41" i="26"/>
  <c r="A40" i="26"/>
  <c r="A39" i="26"/>
  <c r="A38" i="26"/>
  <c r="A37" i="26"/>
  <c r="A36" i="26"/>
  <c r="A35" i="26"/>
  <c r="A34" i="26"/>
  <c r="A33" i="26"/>
  <c r="A32" i="26"/>
  <c r="A31" i="26"/>
  <c r="A30" i="26"/>
  <c r="A29" i="26"/>
  <c r="A28" i="26"/>
  <c r="A27" i="26"/>
  <c r="A26" i="26"/>
  <c r="A25" i="26"/>
  <c r="A24" i="26"/>
  <c r="A23" i="26"/>
  <c r="A22" i="26"/>
  <c r="A21" i="26"/>
  <c r="A20" i="26"/>
  <c r="A19" i="26"/>
  <c r="A18" i="26"/>
  <c r="A17" i="26"/>
  <c r="A16" i="26"/>
  <c r="A15" i="26"/>
  <c r="A14" i="26"/>
  <c r="A13" i="26"/>
  <c r="A12" i="26"/>
  <c r="A11" i="26"/>
  <c r="A10" i="26"/>
  <c r="A9" i="26"/>
  <c r="A8" i="26"/>
  <c r="A7" i="26"/>
  <c r="A6" i="26"/>
  <c r="A5" i="26"/>
  <c r="A4" i="26"/>
  <c r="A3" i="26"/>
  <c r="A2" i="26"/>
  <c r="C227" i="16"/>
  <c r="G227" i="16" s="1"/>
  <c r="C321" i="16"/>
  <c r="G321" i="16" s="1"/>
  <c r="C160" i="16"/>
  <c r="G160" i="16" s="1"/>
  <c r="C222" i="16"/>
  <c r="G222" i="16" s="1"/>
  <c r="R9" i="25"/>
  <c r="R10" i="25"/>
  <c r="R11" i="25"/>
  <c r="R12" i="25"/>
  <c r="R13" i="25"/>
  <c r="R14" i="25"/>
  <c r="R15" i="25"/>
  <c r="R16" i="25"/>
  <c r="R17" i="25"/>
  <c r="R18" i="25"/>
  <c r="R19" i="25"/>
  <c r="R20" i="25"/>
  <c r="R21" i="25"/>
  <c r="R22" i="25"/>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R51" i="25"/>
  <c r="R52" i="25"/>
  <c r="R53" i="25"/>
  <c r="R54" i="25"/>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R82" i="25"/>
  <c r="R83" i="25"/>
  <c r="R84" i="25"/>
  <c r="R85" i="25"/>
  <c r="R86" i="25"/>
  <c r="R87" i="25"/>
  <c r="R88" i="25"/>
  <c r="R89" i="25"/>
  <c r="R90" i="25"/>
  <c r="R91" i="25"/>
  <c r="R92" i="25"/>
  <c r="R93" i="25"/>
  <c r="R94" i="25"/>
  <c r="R95" i="25"/>
  <c r="R96" i="25"/>
  <c r="R97" i="25"/>
  <c r="R98" i="25"/>
  <c r="R99" i="25"/>
  <c r="R100" i="25"/>
  <c r="R101" i="25"/>
  <c r="R102" i="25"/>
  <c r="R103" i="25"/>
  <c r="R104" i="25"/>
  <c r="R105" i="25"/>
  <c r="R106" i="25"/>
  <c r="R107" i="25"/>
  <c r="R108" i="25"/>
  <c r="R109" i="25"/>
  <c r="R110" i="25"/>
  <c r="R111" i="25"/>
  <c r="R112" i="25"/>
  <c r="R113" i="25"/>
  <c r="R114" i="25"/>
  <c r="R115" i="25"/>
  <c r="R116" i="25"/>
  <c r="R117" i="25"/>
  <c r="R118" i="25"/>
  <c r="R119" i="25"/>
  <c r="R120" i="25"/>
  <c r="R121" i="25"/>
  <c r="R122" i="25"/>
  <c r="R123" i="25"/>
  <c r="R124" i="25"/>
  <c r="R125" i="25"/>
  <c r="R126" i="25"/>
  <c r="R127" i="25"/>
  <c r="R128" i="25"/>
  <c r="R129" i="25"/>
  <c r="R130" i="25"/>
  <c r="R131" i="25"/>
  <c r="R132" i="25"/>
  <c r="R133" i="25"/>
  <c r="R134" i="25"/>
  <c r="R135" i="25"/>
  <c r="R136" i="25"/>
  <c r="R137" i="25"/>
  <c r="R138" i="25"/>
  <c r="R139" i="25"/>
  <c r="R140" i="25"/>
  <c r="R141" i="25"/>
  <c r="R142" i="25"/>
  <c r="R143" i="25"/>
  <c r="R144" i="25"/>
  <c r="R145" i="25"/>
  <c r="R146" i="25"/>
  <c r="R147" i="25"/>
  <c r="R148" i="25"/>
  <c r="R149" i="25"/>
  <c r="R150" i="25"/>
  <c r="R151" i="25"/>
  <c r="R152" i="25"/>
  <c r="R153" i="25"/>
  <c r="R154" i="25"/>
  <c r="R155" i="25"/>
  <c r="R156" i="25"/>
  <c r="R157" i="25"/>
  <c r="R158" i="25"/>
  <c r="R159" i="25"/>
  <c r="R160" i="25"/>
  <c r="R161" i="25"/>
  <c r="R162" i="25"/>
  <c r="R163" i="25"/>
  <c r="R164" i="25"/>
  <c r="R165" i="25"/>
  <c r="R166" i="25"/>
  <c r="R167" i="25"/>
  <c r="R168" i="25"/>
  <c r="R169" i="25"/>
  <c r="R170" i="25"/>
  <c r="R171" i="25"/>
  <c r="R172" i="25"/>
  <c r="R173" i="25"/>
  <c r="R174" i="25"/>
  <c r="R175" i="25"/>
  <c r="R176" i="25"/>
  <c r="R177" i="25"/>
  <c r="R178" i="25"/>
  <c r="R179" i="25"/>
  <c r="R180" i="25"/>
  <c r="R181" i="25"/>
  <c r="R182" i="25"/>
  <c r="R183" i="25"/>
  <c r="R184" i="25"/>
  <c r="R185" i="25"/>
  <c r="R186" i="25"/>
  <c r="R187" i="25"/>
  <c r="R188" i="25"/>
  <c r="R189" i="25"/>
  <c r="R190" i="25"/>
  <c r="R191" i="25"/>
  <c r="R192" i="25"/>
  <c r="R193" i="25"/>
  <c r="R194" i="25"/>
  <c r="R195" i="25"/>
  <c r="R196" i="25"/>
  <c r="R197" i="25"/>
  <c r="R198" i="25"/>
  <c r="R199" i="25"/>
  <c r="R200" i="25"/>
  <c r="R201" i="25"/>
  <c r="R202" i="25"/>
  <c r="R203" i="25"/>
  <c r="R204" i="25"/>
  <c r="R205" i="25"/>
  <c r="R206" i="25"/>
  <c r="R207" i="25"/>
  <c r="R208" i="25"/>
  <c r="R209" i="25"/>
  <c r="R210" i="25"/>
  <c r="R211" i="25"/>
  <c r="R212" i="25"/>
  <c r="R213" i="25"/>
  <c r="R214" i="25"/>
  <c r="R215" i="25"/>
  <c r="R216" i="25"/>
  <c r="R217" i="25"/>
  <c r="R218" i="25"/>
  <c r="R219" i="25"/>
  <c r="R220" i="25"/>
  <c r="R221" i="25"/>
  <c r="R222" i="25"/>
  <c r="R223" i="25"/>
  <c r="R224" i="25"/>
  <c r="R225" i="25"/>
  <c r="R226" i="25"/>
  <c r="R227" i="25"/>
  <c r="R228" i="25"/>
  <c r="R229" i="25"/>
  <c r="R230" i="25"/>
  <c r="R231" i="25"/>
  <c r="R232" i="25"/>
  <c r="R233" i="25"/>
  <c r="R234" i="25"/>
  <c r="R235" i="25"/>
  <c r="R236" i="25"/>
  <c r="R237" i="25"/>
  <c r="R238" i="25"/>
  <c r="Q9" i="25"/>
  <c r="Q10" i="25"/>
  <c r="Q11" i="25"/>
  <c r="Q12" i="25"/>
  <c r="Q13" i="25"/>
  <c r="Q14" i="25"/>
  <c r="Q15" i="25"/>
  <c r="Q16" i="25"/>
  <c r="Q17" i="25"/>
  <c r="Q18" i="25"/>
  <c r="Q19" i="25"/>
  <c r="Q20" i="25"/>
  <c r="Q21" i="25"/>
  <c r="Q22" i="25"/>
  <c r="Q23" i="25"/>
  <c r="Q24" i="25"/>
  <c r="Q25" i="25"/>
  <c r="Q26" i="25"/>
  <c r="Q27" i="25"/>
  <c r="Q28" i="25"/>
  <c r="Q29" i="25"/>
  <c r="Q30" i="25"/>
  <c r="Q31" i="25"/>
  <c r="Q32" i="25"/>
  <c r="Q33" i="25"/>
  <c r="Q34" i="25"/>
  <c r="Q35" i="25"/>
  <c r="Q36" i="25"/>
  <c r="Q37" i="25"/>
  <c r="Q38" i="25"/>
  <c r="Q39" i="25"/>
  <c r="Q40" i="25"/>
  <c r="Q41" i="25"/>
  <c r="Q42" i="25"/>
  <c r="Q43" i="25"/>
  <c r="Q44" i="25"/>
  <c r="Q45" i="25"/>
  <c r="Q46" i="25"/>
  <c r="Q47" i="25"/>
  <c r="Q48" i="25"/>
  <c r="Q49" i="25"/>
  <c r="Q50" i="25"/>
  <c r="Q51" i="25"/>
  <c r="Q52" i="25"/>
  <c r="Q53" i="25"/>
  <c r="Q54" i="25"/>
  <c r="Q55" i="25"/>
  <c r="Q56" i="25"/>
  <c r="Q57" i="25"/>
  <c r="Q58" i="25"/>
  <c r="Q59" i="25"/>
  <c r="Q60" i="25"/>
  <c r="Q61" i="25"/>
  <c r="Q62" i="25"/>
  <c r="Q63" i="25"/>
  <c r="Q64" i="25"/>
  <c r="Q65" i="25"/>
  <c r="Q66" i="25"/>
  <c r="Q67" i="25"/>
  <c r="Q68" i="25"/>
  <c r="Q69" i="25"/>
  <c r="Q70" i="25"/>
  <c r="Q71" i="25"/>
  <c r="Q72" i="25"/>
  <c r="Q73" i="25"/>
  <c r="Q74" i="25"/>
  <c r="Q75" i="25"/>
  <c r="Q76" i="25"/>
  <c r="Q77" i="25"/>
  <c r="Q78" i="25"/>
  <c r="Q79" i="25"/>
  <c r="Q80" i="25"/>
  <c r="Q81" i="25"/>
  <c r="Q82" i="25"/>
  <c r="Q83" i="25"/>
  <c r="Q84" i="25"/>
  <c r="Q85" i="25"/>
  <c r="Q86" i="25"/>
  <c r="Q87" i="25"/>
  <c r="Q88" i="25"/>
  <c r="Q89" i="25"/>
  <c r="Q90" i="25"/>
  <c r="Q91" i="25"/>
  <c r="Q92" i="25"/>
  <c r="Q93" i="25"/>
  <c r="Q94" i="25"/>
  <c r="Q95" i="25"/>
  <c r="Q96" i="25"/>
  <c r="Q97" i="25"/>
  <c r="Q98" i="25"/>
  <c r="Q99" i="25"/>
  <c r="Q100" i="25"/>
  <c r="Q101" i="25"/>
  <c r="Q102" i="25"/>
  <c r="Q103" i="25"/>
  <c r="Q104" i="25"/>
  <c r="Q105" i="25"/>
  <c r="Q106" i="25"/>
  <c r="Q107" i="25"/>
  <c r="Q108" i="25"/>
  <c r="Q109" i="25"/>
  <c r="Q110" i="25"/>
  <c r="Q111" i="25"/>
  <c r="Q112" i="25"/>
  <c r="Q113" i="25"/>
  <c r="Q114" i="25"/>
  <c r="Q115" i="25"/>
  <c r="Q116" i="25"/>
  <c r="Q117" i="25"/>
  <c r="Q118" i="25"/>
  <c r="Q119" i="25"/>
  <c r="Q120" i="25"/>
  <c r="Q121" i="25"/>
  <c r="Q122" i="25"/>
  <c r="Q123" i="25"/>
  <c r="Q124" i="25"/>
  <c r="Q125" i="25"/>
  <c r="Q126" i="25"/>
  <c r="Q127" i="25"/>
  <c r="Q128" i="25"/>
  <c r="Q129" i="25"/>
  <c r="Q130" i="25"/>
  <c r="Q131" i="25"/>
  <c r="Q132" i="25"/>
  <c r="Q133" i="25"/>
  <c r="Q134" i="25"/>
  <c r="Q135" i="25"/>
  <c r="Q136" i="25"/>
  <c r="Q137" i="25"/>
  <c r="Q138" i="25"/>
  <c r="Q139" i="25"/>
  <c r="Q140" i="25"/>
  <c r="Q141" i="25"/>
  <c r="Q142" i="25"/>
  <c r="Q143" i="25"/>
  <c r="Q144" i="25"/>
  <c r="Q145" i="25"/>
  <c r="Q146" i="25"/>
  <c r="Q147" i="25"/>
  <c r="Q148" i="25"/>
  <c r="Q149" i="25"/>
  <c r="Q150" i="25"/>
  <c r="Q151" i="25"/>
  <c r="Q152" i="25"/>
  <c r="Q153" i="25"/>
  <c r="Q154" i="25"/>
  <c r="Q155" i="25"/>
  <c r="Q156" i="25"/>
  <c r="Q157" i="25"/>
  <c r="Q158" i="25"/>
  <c r="Q159" i="25"/>
  <c r="Q160" i="25"/>
  <c r="Q161" i="25"/>
  <c r="Q162" i="25"/>
  <c r="Q163" i="25"/>
  <c r="Q164" i="25"/>
  <c r="Q165" i="25"/>
  <c r="Q166" i="25"/>
  <c r="Q167" i="25"/>
  <c r="Q168" i="25"/>
  <c r="Q169" i="25"/>
  <c r="Q170" i="25"/>
  <c r="Q171" i="25"/>
  <c r="Q172" i="25"/>
  <c r="Q173" i="25"/>
  <c r="Q174" i="25"/>
  <c r="Q175" i="25"/>
  <c r="Q176" i="25"/>
  <c r="Q177" i="25"/>
  <c r="Q178" i="25"/>
  <c r="Q179" i="25"/>
  <c r="Q180" i="25"/>
  <c r="Q181" i="25"/>
  <c r="Q182" i="25"/>
  <c r="Q183" i="25"/>
  <c r="Q184" i="25"/>
  <c r="Q185" i="25"/>
  <c r="Q186" i="25"/>
  <c r="Q187" i="25"/>
  <c r="Q188" i="25"/>
  <c r="Q189" i="25"/>
  <c r="Q190" i="25"/>
  <c r="Q191" i="25"/>
  <c r="Q192" i="25"/>
  <c r="Q193" i="25"/>
  <c r="Q194" i="25"/>
  <c r="Q195" i="25"/>
  <c r="Q196" i="25"/>
  <c r="Q197" i="25"/>
  <c r="Q198" i="25"/>
  <c r="Q199" i="25"/>
  <c r="Q200" i="25"/>
  <c r="Q201" i="25"/>
  <c r="Q202" i="25"/>
  <c r="Q203" i="25"/>
  <c r="Q204" i="25"/>
  <c r="Q205" i="25"/>
  <c r="Q206" i="25"/>
  <c r="Q207" i="25"/>
  <c r="Q208" i="25"/>
  <c r="Q209" i="25"/>
  <c r="Q210" i="25"/>
  <c r="Q211" i="25"/>
  <c r="Q212" i="25"/>
  <c r="Q213" i="25"/>
  <c r="Q214" i="25"/>
  <c r="Q215" i="25"/>
  <c r="Q216" i="25"/>
  <c r="Q217" i="25"/>
  <c r="Q218" i="25"/>
  <c r="Q219" i="25"/>
  <c r="Q220" i="25"/>
  <c r="Q221" i="25"/>
  <c r="Q222" i="25"/>
  <c r="Q223" i="25"/>
  <c r="Q224" i="25"/>
  <c r="Q225" i="25"/>
  <c r="Q226" i="25"/>
  <c r="Q227" i="25"/>
  <c r="Q228" i="25"/>
  <c r="Q229" i="25"/>
  <c r="Q230" i="25"/>
  <c r="Q231" i="25"/>
  <c r="Q232" i="25"/>
  <c r="Q233" i="25"/>
  <c r="Q234" i="25"/>
  <c r="Q235" i="25"/>
  <c r="Q236" i="25"/>
  <c r="Q237" i="25"/>
  <c r="Q238" i="25"/>
  <c r="N9" i="25"/>
  <c r="N10" i="25"/>
  <c r="N11" i="25"/>
  <c r="N12" i="25"/>
  <c r="N13" i="25"/>
  <c r="N14" i="25"/>
  <c r="N15" i="25"/>
  <c r="N16" i="25"/>
  <c r="N17" i="25"/>
  <c r="N18" i="25"/>
  <c r="N19" i="25"/>
  <c r="N20" i="25"/>
  <c r="N21" i="25"/>
  <c r="N22" i="25"/>
  <c r="N23" i="25"/>
  <c r="N24" i="25"/>
  <c r="N25" i="25"/>
  <c r="N26" i="25"/>
  <c r="N27" i="25"/>
  <c r="N28" i="25"/>
  <c r="N29" i="25"/>
  <c r="N30" i="25"/>
  <c r="N31" i="25"/>
  <c r="N32" i="25"/>
  <c r="N33" i="25"/>
  <c r="N34" i="25"/>
  <c r="N35" i="25"/>
  <c r="N36" i="25"/>
  <c r="N37" i="25"/>
  <c r="N38" i="25"/>
  <c r="N39" i="25"/>
  <c r="N40" i="25"/>
  <c r="N41" i="25"/>
  <c r="N42" i="25"/>
  <c r="N43" i="25"/>
  <c r="N44" i="25"/>
  <c r="N45" i="25"/>
  <c r="N46" i="25"/>
  <c r="N47" i="25"/>
  <c r="N48" i="25"/>
  <c r="N49" i="25"/>
  <c r="N50" i="25"/>
  <c r="N51" i="25"/>
  <c r="N52" i="25"/>
  <c r="N53" i="25"/>
  <c r="N54" i="25"/>
  <c r="N55" i="25"/>
  <c r="N56" i="25"/>
  <c r="N57" i="25"/>
  <c r="N58" i="25"/>
  <c r="N59" i="25"/>
  <c r="N60" i="25"/>
  <c r="N61" i="25"/>
  <c r="N62" i="25"/>
  <c r="N63" i="25"/>
  <c r="N64" i="25"/>
  <c r="N65" i="25"/>
  <c r="N66" i="25"/>
  <c r="N67" i="25"/>
  <c r="N68" i="25"/>
  <c r="N69" i="25"/>
  <c r="N70" i="25"/>
  <c r="N71" i="25"/>
  <c r="N72" i="25"/>
  <c r="N73" i="25"/>
  <c r="N74" i="25"/>
  <c r="N75" i="25"/>
  <c r="N76" i="25"/>
  <c r="N77" i="25"/>
  <c r="N78" i="25"/>
  <c r="N79" i="25"/>
  <c r="N80" i="25"/>
  <c r="N81" i="25"/>
  <c r="N82" i="25"/>
  <c r="N83" i="25"/>
  <c r="N84" i="25"/>
  <c r="N85" i="25"/>
  <c r="N86" i="25"/>
  <c r="N87" i="25"/>
  <c r="N88" i="25"/>
  <c r="N89" i="25"/>
  <c r="N90" i="25"/>
  <c r="N91" i="25"/>
  <c r="N92" i="25"/>
  <c r="N93" i="25"/>
  <c r="N94" i="25"/>
  <c r="N95" i="25"/>
  <c r="N96" i="25"/>
  <c r="N97" i="25"/>
  <c r="N98" i="25"/>
  <c r="N99" i="25"/>
  <c r="N100" i="25"/>
  <c r="N101" i="25"/>
  <c r="N102" i="25"/>
  <c r="N103" i="25"/>
  <c r="N104" i="25"/>
  <c r="N105" i="25"/>
  <c r="N106" i="25"/>
  <c r="N107" i="25"/>
  <c r="N108" i="25"/>
  <c r="N109" i="25"/>
  <c r="N110" i="25"/>
  <c r="N111" i="25"/>
  <c r="N112" i="25"/>
  <c r="N113" i="25"/>
  <c r="N114" i="25"/>
  <c r="N115" i="25"/>
  <c r="N116" i="25"/>
  <c r="N117" i="25"/>
  <c r="N118" i="25"/>
  <c r="N119" i="25"/>
  <c r="N120" i="25"/>
  <c r="N121" i="25"/>
  <c r="N122" i="25"/>
  <c r="N123" i="25"/>
  <c r="N124" i="25"/>
  <c r="N125" i="25"/>
  <c r="N126" i="25"/>
  <c r="N127" i="25"/>
  <c r="N128" i="25"/>
  <c r="N129" i="25"/>
  <c r="N130" i="25"/>
  <c r="N131" i="25"/>
  <c r="N132" i="25"/>
  <c r="N133" i="25"/>
  <c r="N134" i="25"/>
  <c r="N135" i="25"/>
  <c r="N136" i="25"/>
  <c r="N137" i="25"/>
  <c r="N138" i="25"/>
  <c r="N139" i="25"/>
  <c r="N140" i="25"/>
  <c r="N141" i="25"/>
  <c r="N142" i="25"/>
  <c r="N143" i="25"/>
  <c r="N144" i="25"/>
  <c r="N145" i="25"/>
  <c r="N146" i="25"/>
  <c r="N147" i="25"/>
  <c r="N148" i="25"/>
  <c r="N149" i="25"/>
  <c r="N150" i="25"/>
  <c r="N151" i="25"/>
  <c r="N152" i="25"/>
  <c r="N153" i="25"/>
  <c r="N154" i="25"/>
  <c r="N155" i="25"/>
  <c r="N156" i="25"/>
  <c r="N157" i="25"/>
  <c r="N158" i="25"/>
  <c r="N159" i="25"/>
  <c r="N160" i="25"/>
  <c r="N161" i="25"/>
  <c r="N162" i="25"/>
  <c r="N163" i="25"/>
  <c r="N164" i="25"/>
  <c r="N165" i="25"/>
  <c r="N166" i="25"/>
  <c r="N167" i="25"/>
  <c r="N168" i="25"/>
  <c r="N169" i="25"/>
  <c r="N170" i="25"/>
  <c r="N171" i="25"/>
  <c r="N172" i="25"/>
  <c r="N173" i="25"/>
  <c r="N174" i="25"/>
  <c r="N175" i="25"/>
  <c r="N176" i="25"/>
  <c r="N177" i="25"/>
  <c r="N178" i="25"/>
  <c r="N179" i="25"/>
  <c r="N180" i="25"/>
  <c r="N181" i="25"/>
  <c r="N182" i="25"/>
  <c r="N183" i="25"/>
  <c r="N184" i="25"/>
  <c r="N185" i="25"/>
  <c r="N186" i="25"/>
  <c r="N187" i="25"/>
  <c r="N188" i="25"/>
  <c r="N189" i="25"/>
  <c r="N190" i="25"/>
  <c r="N191" i="25"/>
  <c r="N192" i="25"/>
  <c r="N193" i="25"/>
  <c r="N194" i="25"/>
  <c r="N195" i="25"/>
  <c r="N196" i="25"/>
  <c r="N197" i="25"/>
  <c r="N198" i="25"/>
  <c r="N199" i="25"/>
  <c r="N200" i="25"/>
  <c r="N201" i="25"/>
  <c r="N202" i="25"/>
  <c r="N203" i="25"/>
  <c r="N204" i="25"/>
  <c r="N205" i="25"/>
  <c r="N206" i="25"/>
  <c r="N207" i="25"/>
  <c r="N208" i="25"/>
  <c r="N209" i="25"/>
  <c r="N210" i="25"/>
  <c r="N211" i="25"/>
  <c r="N212" i="25"/>
  <c r="N213" i="25"/>
  <c r="N214" i="25"/>
  <c r="N215" i="25"/>
  <c r="N216" i="25"/>
  <c r="N217" i="25"/>
  <c r="N218" i="25"/>
  <c r="N219" i="25"/>
  <c r="N220" i="25"/>
  <c r="N221" i="25"/>
  <c r="N222" i="25"/>
  <c r="N223" i="25"/>
  <c r="N224" i="25"/>
  <c r="N225" i="25"/>
  <c r="N226" i="25"/>
  <c r="N227" i="25"/>
  <c r="N228" i="25"/>
  <c r="N229" i="25"/>
  <c r="N230" i="25"/>
  <c r="N231" i="25"/>
  <c r="N232" i="25"/>
  <c r="N233" i="25"/>
  <c r="N234" i="25"/>
  <c r="N235" i="25"/>
  <c r="N236" i="25"/>
  <c r="N237" i="25"/>
  <c r="N23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83" i="25"/>
  <c r="G84" i="25"/>
  <c r="G85" i="25"/>
  <c r="G86" i="25"/>
  <c r="G87" i="25"/>
  <c r="G88" i="25"/>
  <c r="G89" i="25"/>
  <c r="G90" i="25"/>
  <c r="G91" i="25"/>
  <c r="G92" i="25"/>
  <c r="G93" i="25"/>
  <c r="G94" i="25"/>
  <c r="G95" i="25"/>
  <c r="G96" i="25"/>
  <c r="G97" i="25"/>
  <c r="G98" i="25"/>
  <c r="G99" i="25"/>
  <c r="G100" i="25"/>
  <c r="G101" i="25"/>
  <c r="G102" i="25"/>
  <c r="G103" i="25"/>
  <c r="G104" i="25"/>
  <c r="G105" i="25"/>
  <c r="G106" i="25"/>
  <c r="G107" i="25"/>
  <c r="G108" i="25"/>
  <c r="G109" i="25"/>
  <c r="G110" i="25"/>
  <c r="G111" i="25"/>
  <c r="G112" i="25"/>
  <c r="G113" i="25"/>
  <c r="G114" i="25"/>
  <c r="G115" i="25"/>
  <c r="G116" i="25"/>
  <c r="G117" i="25"/>
  <c r="G118" i="25"/>
  <c r="G119" i="25"/>
  <c r="G120" i="25"/>
  <c r="G121" i="25"/>
  <c r="G122" i="25"/>
  <c r="G123" i="25"/>
  <c r="G124" i="25"/>
  <c r="G125" i="25"/>
  <c r="G126" i="25"/>
  <c r="G127" i="25"/>
  <c r="G128" i="25"/>
  <c r="G129" i="25"/>
  <c r="G130" i="25"/>
  <c r="G131" i="25"/>
  <c r="G132" i="25"/>
  <c r="G133" i="25"/>
  <c r="G134" i="25"/>
  <c r="G135" i="25"/>
  <c r="G136" i="25"/>
  <c r="G137" i="25"/>
  <c r="G138" i="25"/>
  <c r="G139" i="25"/>
  <c r="G140" i="25"/>
  <c r="G141" i="25"/>
  <c r="G142" i="25"/>
  <c r="G143" i="25"/>
  <c r="G144" i="25"/>
  <c r="G145" i="25"/>
  <c r="G146" i="25"/>
  <c r="G147" i="25"/>
  <c r="G148" i="25"/>
  <c r="G149" i="25"/>
  <c r="G150" i="25"/>
  <c r="G151" i="25"/>
  <c r="G152" i="25"/>
  <c r="G153" i="25"/>
  <c r="G154" i="25"/>
  <c r="G155" i="25"/>
  <c r="G156" i="25"/>
  <c r="G157" i="25"/>
  <c r="G158" i="25"/>
  <c r="G159" i="25"/>
  <c r="G160" i="25"/>
  <c r="G161" i="25"/>
  <c r="G162" i="25"/>
  <c r="G163" i="25"/>
  <c r="G164" i="25"/>
  <c r="G165" i="25"/>
  <c r="G166" i="25"/>
  <c r="G167" i="25"/>
  <c r="G168" i="25"/>
  <c r="G169" i="25"/>
  <c r="G170" i="25"/>
  <c r="G171" i="25"/>
  <c r="G172" i="25"/>
  <c r="G173" i="25"/>
  <c r="G174" i="25"/>
  <c r="G175" i="25"/>
  <c r="G176" i="25"/>
  <c r="G177" i="25"/>
  <c r="G178" i="25"/>
  <c r="G179" i="25"/>
  <c r="G180" i="25"/>
  <c r="G181" i="25"/>
  <c r="G182" i="25"/>
  <c r="G183" i="25"/>
  <c r="G184" i="25"/>
  <c r="G185" i="25"/>
  <c r="G186" i="25"/>
  <c r="G187" i="25"/>
  <c r="G188" i="25"/>
  <c r="G189" i="25"/>
  <c r="G190" i="25"/>
  <c r="G191" i="25"/>
  <c r="G192" i="25"/>
  <c r="G193" i="25"/>
  <c r="G194" i="25"/>
  <c r="G195" i="25"/>
  <c r="G196" i="25"/>
  <c r="G197" i="25"/>
  <c r="G198" i="25"/>
  <c r="G199" i="25"/>
  <c r="G200" i="25"/>
  <c r="G201" i="25"/>
  <c r="G202" i="25"/>
  <c r="G203" i="25"/>
  <c r="G204" i="25"/>
  <c r="G205" i="25"/>
  <c r="G206" i="25"/>
  <c r="G207" i="25"/>
  <c r="G208" i="25"/>
  <c r="G209" i="25"/>
  <c r="G210" i="25"/>
  <c r="G211" i="25"/>
  <c r="G212" i="25"/>
  <c r="G213" i="25"/>
  <c r="G214" i="25"/>
  <c r="G215" i="25"/>
  <c r="G216" i="25"/>
  <c r="G217" i="25"/>
  <c r="G218" i="25"/>
  <c r="G219" i="25"/>
  <c r="G220" i="25"/>
  <c r="G221" i="25"/>
  <c r="G222" i="25"/>
  <c r="G223" i="25"/>
  <c r="G224" i="25"/>
  <c r="G225" i="25"/>
  <c r="G226" i="25"/>
  <c r="G227" i="25"/>
  <c r="G228" i="25"/>
  <c r="G229" i="25"/>
  <c r="G230" i="25"/>
  <c r="G231" i="25"/>
  <c r="G232" i="25"/>
  <c r="G233" i="25"/>
  <c r="G234" i="25"/>
  <c r="G235" i="25"/>
  <c r="G236" i="25"/>
  <c r="G237" i="25"/>
  <c r="G238" i="25"/>
  <c r="F9" i="25"/>
  <c r="F10" i="25"/>
  <c r="F11" i="25"/>
  <c r="F12"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57" i="25"/>
  <c r="F58" i="25"/>
  <c r="F59" i="25"/>
  <c r="F60" i="25"/>
  <c r="F61" i="25"/>
  <c r="F62" i="25"/>
  <c r="F63" i="25"/>
  <c r="F64" i="25"/>
  <c r="F65" i="25"/>
  <c r="F66" i="25"/>
  <c r="F67" i="25"/>
  <c r="F68" i="25"/>
  <c r="F69" i="25"/>
  <c r="F70" i="25"/>
  <c r="F71" i="25"/>
  <c r="F72" i="25"/>
  <c r="F73" i="25"/>
  <c r="F74" i="25"/>
  <c r="F75" i="25"/>
  <c r="F76" i="25"/>
  <c r="F77" i="25"/>
  <c r="F78" i="25"/>
  <c r="F79" i="25"/>
  <c r="F80" i="25"/>
  <c r="F81" i="25"/>
  <c r="F82" i="25"/>
  <c r="F83" i="25"/>
  <c r="F84" i="25"/>
  <c r="F85" i="25"/>
  <c r="F86" i="25"/>
  <c r="F87" i="25"/>
  <c r="F88" i="25"/>
  <c r="F89" i="25"/>
  <c r="F90" i="25"/>
  <c r="F91" i="25"/>
  <c r="F92" i="25"/>
  <c r="F93" i="25"/>
  <c r="F94" i="25"/>
  <c r="F95" i="25"/>
  <c r="F96" i="25"/>
  <c r="F97" i="25"/>
  <c r="F98" i="25"/>
  <c r="F99" i="25"/>
  <c r="F100" i="25"/>
  <c r="F101" i="25"/>
  <c r="F102" i="25"/>
  <c r="F103" i="25"/>
  <c r="F104" i="25"/>
  <c r="F105" i="25"/>
  <c r="F106" i="25"/>
  <c r="F107" i="25"/>
  <c r="F108" i="25"/>
  <c r="F109" i="25"/>
  <c r="F110" i="25"/>
  <c r="F111" i="25"/>
  <c r="F112" i="25"/>
  <c r="F113" i="25"/>
  <c r="F114" i="25"/>
  <c r="F115" i="25"/>
  <c r="F116" i="25"/>
  <c r="F117" i="25"/>
  <c r="F118" i="25"/>
  <c r="F119" i="25"/>
  <c r="F120" i="25"/>
  <c r="F121" i="25"/>
  <c r="F122" i="25"/>
  <c r="F123" i="25"/>
  <c r="F124" i="25"/>
  <c r="F125" i="25"/>
  <c r="F126" i="25"/>
  <c r="F127" i="25"/>
  <c r="F128" i="25"/>
  <c r="F129" i="25"/>
  <c r="F130" i="25"/>
  <c r="F131" i="25"/>
  <c r="F132" i="25"/>
  <c r="F133" i="25"/>
  <c r="F134" i="25"/>
  <c r="F135" i="25"/>
  <c r="F136" i="25"/>
  <c r="F137" i="25"/>
  <c r="F138" i="25"/>
  <c r="F139" i="25"/>
  <c r="F140" i="25"/>
  <c r="F141" i="25"/>
  <c r="F142" i="25"/>
  <c r="F143" i="25"/>
  <c r="F144" i="25"/>
  <c r="F145" i="25"/>
  <c r="F146" i="25"/>
  <c r="F147" i="25"/>
  <c r="F148" i="25"/>
  <c r="F149" i="25"/>
  <c r="F150" i="25"/>
  <c r="F151" i="25"/>
  <c r="F152" i="25"/>
  <c r="F153" i="25"/>
  <c r="F154" i="25"/>
  <c r="F155" i="25"/>
  <c r="F156" i="25"/>
  <c r="F157" i="25"/>
  <c r="F158" i="25"/>
  <c r="F159" i="25"/>
  <c r="F160" i="25"/>
  <c r="F161" i="25"/>
  <c r="F162" i="25"/>
  <c r="F163" i="25"/>
  <c r="F164" i="25"/>
  <c r="F165" i="25"/>
  <c r="F166" i="25"/>
  <c r="F167" i="25"/>
  <c r="F168" i="25"/>
  <c r="F169" i="25"/>
  <c r="F170" i="25"/>
  <c r="F171" i="25"/>
  <c r="F172" i="25"/>
  <c r="F173" i="25"/>
  <c r="F174" i="25"/>
  <c r="F175" i="25"/>
  <c r="F176" i="25"/>
  <c r="F177" i="25"/>
  <c r="F178" i="25"/>
  <c r="F179" i="25"/>
  <c r="F180" i="25"/>
  <c r="F181" i="25"/>
  <c r="F182" i="25"/>
  <c r="F183" i="25"/>
  <c r="F184" i="25"/>
  <c r="F185" i="25"/>
  <c r="F186" i="25"/>
  <c r="F187" i="25"/>
  <c r="F188" i="25"/>
  <c r="F189" i="25"/>
  <c r="F190" i="25"/>
  <c r="F191" i="25"/>
  <c r="F192" i="25"/>
  <c r="F193" i="25"/>
  <c r="F194" i="25"/>
  <c r="F195" i="25"/>
  <c r="F196" i="25"/>
  <c r="F197" i="25"/>
  <c r="F198" i="25"/>
  <c r="F199" i="25"/>
  <c r="F200" i="25"/>
  <c r="F201" i="25"/>
  <c r="F202" i="25"/>
  <c r="F203" i="25"/>
  <c r="F204" i="25"/>
  <c r="F205" i="25"/>
  <c r="F206" i="25"/>
  <c r="F207" i="25"/>
  <c r="F208" i="25"/>
  <c r="F209" i="25"/>
  <c r="F210" i="25"/>
  <c r="F211" i="25"/>
  <c r="F212" i="25"/>
  <c r="F213" i="25"/>
  <c r="F214" i="25"/>
  <c r="F215" i="25"/>
  <c r="F216" i="25"/>
  <c r="F217" i="25"/>
  <c r="F218" i="25"/>
  <c r="F219" i="25"/>
  <c r="F220" i="25"/>
  <c r="F221" i="25"/>
  <c r="F222" i="25"/>
  <c r="F223" i="25"/>
  <c r="F224" i="25"/>
  <c r="F225" i="25"/>
  <c r="F226" i="25"/>
  <c r="F227" i="25"/>
  <c r="F228" i="25"/>
  <c r="F229" i="25"/>
  <c r="F230" i="25"/>
  <c r="F231" i="25"/>
  <c r="F232" i="25"/>
  <c r="F233" i="25"/>
  <c r="F234" i="25"/>
  <c r="F235" i="25"/>
  <c r="F236" i="25"/>
  <c r="F237" i="25"/>
  <c r="F23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K103" i="25"/>
  <c r="K104" i="25"/>
  <c r="K105" i="25"/>
  <c r="K106" i="25"/>
  <c r="K107" i="25"/>
  <c r="K108" i="25"/>
  <c r="K109" i="25"/>
  <c r="K110" i="25"/>
  <c r="K111" i="25"/>
  <c r="K112" i="25"/>
  <c r="K113" i="25"/>
  <c r="K114" i="25"/>
  <c r="K115" i="25"/>
  <c r="K116" i="25"/>
  <c r="K117" i="25"/>
  <c r="K118" i="25"/>
  <c r="K119" i="25"/>
  <c r="K120" i="25"/>
  <c r="K121" i="25"/>
  <c r="K122" i="25"/>
  <c r="K123" i="25"/>
  <c r="K124" i="25"/>
  <c r="K125" i="25"/>
  <c r="K126" i="25"/>
  <c r="K127" i="25"/>
  <c r="K128" i="25"/>
  <c r="K129" i="25"/>
  <c r="K130" i="25"/>
  <c r="K131" i="25"/>
  <c r="K132" i="25"/>
  <c r="K133" i="25"/>
  <c r="K134" i="25"/>
  <c r="K135" i="25"/>
  <c r="K136" i="25"/>
  <c r="K137" i="25"/>
  <c r="K138" i="25"/>
  <c r="K139" i="25"/>
  <c r="K140" i="25"/>
  <c r="K141" i="25"/>
  <c r="K142" i="25"/>
  <c r="K143" i="25"/>
  <c r="K144" i="25"/>
  <c r="K145" i="25"/>
  <c r="K146" i="25"/>
  <c r="K147" i="25"/>
  <c r="K148" i="25"/>
  <c r="K149" i="25"/>
  <c r="K150" i="25"/>
  <c r="K151" i="25"/>
  <c r="K152" i="25"/>
  <c r="K153" i="25"/>
  <c r="K154" i="25"/>
  <c r="K155" i="25"/>
  <c r="K156" i="25"/>
  <c r="K157" i="25"/>
  <c r="K158" i="25"/>
  <c r="K159" i="25"/>
  <c r="K160" i="25"/>
  <c r="K161" i="25"/>
  <c r="K162" i="25"/>
  <c r="K163" i="25"/>
  <c r="K164" i="25"/>
  <c r="K165" i="25"/>
  <c r="K166" i="25"/>
  <c r="K167" i="25"/>
  <c r="K168" i="25"/>
  <c r="K169" i="25"/>
  <c r="K170" i="25"/>
  <c r="K171" i="25"/>
  <c r="K172" i="25"/>
  <c r="K173" i="25"/>
  <c r="K174" i="25"/>
  <c r="K175" i="25"/>
  <c r="K176" i="25"/>
  <c r="K177" i="25"/>
  <c r="K178" i="25"/>
  <c r="K179" i="25"/>
  <c r="K180" i="25"/>
  <c r="K181" i="25"/>
  <c r="K182" i="25"/>
  <c r="K183" i="25"/>
  <c r="K184" i="25"/>
  <c r="K185" i="25"/>
  <c r="K186" i="25"/>
  <c r="K187" i="25"/>
  <c r="K188" i="25"/>
  <c r="K189" i="25"/>
  <c r="K190" i="25"/>
  <c r="K191" i="25"/>
  <c r="K192" i="25"/>
  <c r="K193" i="25"/>
  <c r="K194" i="25"/>
  <c r="K195" i="25"/>
  <c r="K196" i="25"/>
  <c r="K197" i="25"/>
  <c r="K198" i="25"/>
  <c r="K199" i="25"/>
  <c r="K200" i="25"/>
  <c r="K201" i="25"/>
  <c r="K202" i="25"/>
  <c r="K203" i="25"/>
  <c r="K204" i="25"/>
  <c r="K205" i="25"/>
  <c r="K206" i="25"/>
  <c r="K207" i="25"/>
  <c r="K208" i="25"/>
  <c r="K209" i="25"/>
  <c r="K210" i="25"/>
  <c r="K211" i="25"/>
  <c r="K212" i="25"/>
  <c r="K213" i="25"/>
  <c r="K214" i="25"/>
  <c r="K215" i="25"/>
  <c r="K216" i="25"/>
  <c r="K217" i="25"/>
  <c r="K218" i="25"/>
  <c r="K219" i="25"/>
  <c r="K220" i="25"/>
  <c r="K221" i="25"/>
  <c r="K222" i="25"/>
  <c r="K223" i="25"/>
  <c r="K224" i="25"/>
  <c r="K225" i="25"/>
  <c r="K226" i="25"/>
  <c r="K227" i="25"/>
  <c r="K228" i="25"/>
  <c r="K229" i="25"/>
  <c r="K230" i="25"/>
  <c r="K231" i="25"/>
  <c r="K232" i="25"/>
  <c r="K233" i="25"/>
  <c r="K234" i="25"/>
  <c r="K235" i="25"/>
  <c r="K236" i="25"/>
  <c r="K237" i="25"/>
  <c r="K23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57" i="25"/>
  <c r="J58" i="25"/>
  <c r="J59" i="25"/>
  <c r="J60" i="25"/>
  <c r="J61" i="25"/>
  <c r="J62" i="25"/>
  <c r="J63" i="25"/>
  <c r="J64" i="25"/>
  <c r="J65" i="25"/>
  <c r="J66" i="25"/>
  <c r="J67" i="25"/>
  <c r="J68" i="25"/>
  <c r="J69" i="25"/>
  <c r="J70" i="25"/>
  <c r="J71" i="25"/>
  <c r="J72" i="25"/>
  <c r="J73" i="25"/>
  <c r="J74" i="25"/>
  <c r="J75" i="25"/>
  <c r="J76" i="25"/>
  <c r="J77" i="25"/>
  <c r="J78" i="25"/>
  <c r="J79" i="25"/>
  <c r="J80" i="25"/>
  <c r="J81" i="25"/>
  <c r="J82" i="25"/>
  <c r="J83" i="25"/>
  <c r="J84" i="25"/>
  <c r="J85" i="25"/>
  <c r="J86" i="25"/>
  <c r="J87" i="25"/>
  <c r="J88" i="25"/>
  <c r="J89" i="25"/>
  <c r="J90" i="25"/>
  <c r="J91" i="25"/>
  <c r="J92" i="25"/>
  <c r="J93" i="25"/>
  <c r="J94" i="25"/>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J137" i="25"/>
  <c r="J138" i="25"/>
  <c r="J139" i="25"/>
  <c r="J140" i="25"/>
  <c r="J141" i="25"/>
  <c r="J142" i="25"/>
  <c r="J143" i="25"/>
  <c r="J144" i="25"/>
  <c r="J145" i="25"/>
  <c r="J146" i="25"/>
  <c r="J147" i="25"/>
  <c r="J148" i="25"/>
  <c r="J149" i="25"/>
  <c r="J150" i="25"/>
  <c r="J151" i="25"/>
  <c r="J152" i="25"/>
  <c r="J153" i="25"/>
  <c r="J154" i="25"/>
  <c r="J155" i="25"/>
  <c r="J156" i="25"/>
  <c r="J157" i="25"/>
  <c r="J158" i="25"/>
  <c r="J159" i="25"/>
  <c r="J160" i="25"/>
  <c r="J161" i="25"/>
  <c r="J162" i="25"/>
  <c r="J163" i="25"/>
  <c r="J164" i="25"/>
  <c r="J165" i="25"/>
  <c r="J166" i="25"/>
  <c r="J167" i="25"/>
  <c r="J168" i="25"/>
  <c r="J169" i="25"/>
  <c r="J170" i="25"/>
  <c r="J171" i="25"/>
  <c r="J172" i="25"/>
  <c r="J173" i="25"/>
  <c r="J174" i="25"/>
  <c r="J175" i="25"/>
  <c r="J176" i="25"/>
  <c r="J177" i="25"/>
  <c r="J178" i="25"/>
  <c r="J179" i="25"/>
  <c r="J180" i="25"/>
  <c r="J181" i="25"/>
  <c r="J182" i="25"/>
  <c r="J183" i="25"/>
  <c r="J184" i="25"/>
  <c r="J185" i="25"/>
  <c r="J186" i="25"/>
  <c r="J187" i="25"/>
  <c r="J188" i="25"/>
  <c r="J189" i="25"/>
  <c r="J190" i="25"/>
  <c r="J191" i="25"/>
  <c r="J192" i="25"/>
  <c r="J193" i="25"/>
  <c r="J194" i="25"/>
  <c r="J195" i="25"/>
  <c r="J196" i="25"/>
  <c r="J197" i="25"/>
  <c r="J198" i="25"/>
  <c r="J199" i="25"/>
  <c r="J200" i="25"/>
  <c r="J201" i="25"/>
  <c r="J202" i="25"/>
  <c r="J203" i="25"/>
  <c r="J204" i="25"/>
  <c r="J205" i="25"/>
  <c r="J206" i="25"/>
  <c r="J207" i="25"/>
  <c r="J208" i="25"/>
  <c r="J209" i="25"/>
  <c r="J210" i="25"/>
  <c r="J211" i="25"/>
  <c r="J212" i="25"/>
  <c r="J213" i="25"/>
  <c r="J214" i="25"/>
  <c r="J215" i="25"/>
  <c r="J216" i="25"/>
  <c r="J217" i="25"/>
  <c r="J218" i="25"/>
  <c r="J219" i="25"/>
  <c r="J220" i="25"/>
  <c r="J221" i="25"/>
  <c r="J222" i="25"/>
  <c r="J223" i="25"/>
  <c r="J224" i="25"/>
  <c r="J225" i="25"/>
  <c r="J226" i="25"/>
  <c r="J227" i="25"/>
  <c r="J228" i="25"/>
  <c r="J229" i="25"/>
  <c r="J230" i="25"/>
  <c r="J231" i="25"/>
  <c r="J232" i="25"/>
  <c r="J233" i="25"/>
  <c r="J234" i="25"/>
  <c r="J235" i="25"/>
  <c r="J236" i="25"/>
  <c r="J237" i="25"/>
  <c r="J238" i="25"/>
  <c r="I9" i="25"/>
  <c r="I10" i="25"/>
  <c r="I11" i="25"/>
  <c r="I12" i="25"/>
  <c r="I13" i="25"/>
  <c r="I14" i="25"/>
  <c r="I15" i="25"/>
  <c r="I16" i="25"/>
  <c r="I17" i="25"/>
  <c r="I18" i="25"/>
  <c r="I19" i="25"/>
  <c r="I20" i="25"/>
  <c r="I21" i="25"/>
  <c r="I22" i="25"/>
  <c r="I23" i="25"/>
  <c r="I24" i="25"/>
  <c r="I25" i="25"/>
  <c r="I26" i="25"/>
  <c r="I27"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I57" i="25"/>
  <c r="I58" i="25"/>
  <c r="I59" i="25"/>
  <c r="I60" i="25"/>
  <c r="I61" i="25"/>
  <c r="I62" i="25"/>
  <c r="I63" i="25"/>
  <c r="I64" i="25"/>
  <c r="I65" i="25"/>
  <c r="I66" i="25"/>
  <c r="I67" i="25"/>
  <c r="I68" i="25"/>
  <c r="I69" i="25"/>
  <c r="I70" i="25"/>
  <c r="I71" i="25"/>
  <c r="I72" i="25"/>
  <c r="I73" i="25"/>
  <c r="I74" i="25"/>
  <c r="I75" i="25"/>
  <c r="I76" i="25"/>
  <c r="I77" i="25"/>
  <c r="I78" i="25"/>
  <c r="I79" i="25"/>
  <c r="I80" i="25"/>
  <c r="I81" i="25"/>
  <c r="I82" i="25"/>
  <c r="I83" i="25"/>
  <c r="I84" i="25"/>
  <c r="I85" i="25"/>
  <c r="I86" i="25"/>
  <c r="I87" i="25"/>
  <c r="I88" i="25"/>
  <c r="I89" i="25"/>
  <c r="I90" i="25"/>
  <c r="I91" i="25"/>
  <c r="I92" i="25"/>
  <c r="I93" i="25"/>
  <c r="I94" i="25"/>
  <c r="I95" i="25"/>
  <c r="I96" i="25"/>
  <c r="I97" i="25"/>
  <c r="I98" i="25"/>
  <c r="I99" i="25"/>
  <c r="I100" i="25"/>
  <c r="I101" i="25"/>
  <c r="I102" i="25"/>
  <c r="I103" i="25"/>
  <c r="I104" i="25"/>
  <c r="I105" i="25"/>
  <c r="I106" i="25"/>
  <c r="I107" i="25"/>
  <c r="I108" i="25"/>
  <c r="I109" i="25"/>
  <c r="I110" i="25"/>
  <c r="I111" i="25"/>
  <c r="I112" i="25"/>
  <c r="I113" i="25"/>
  <c r="I114" i="25"/>
  <c r="I115" i="25"/>
  <c r="I116" i="25"/>
  <c r="I117" i="25"/>
  <c r="I118" i="25"/>
  <c r="I119" i="25"/>
  <c r="I120" i="25"/>
  <c r="I121" i="25"/>
  <c r="I122" i="25"/>
  <c r="I123" i="25"/>
  <c r="I124" i="25"/>
  <c r="I125" i="25"/>
  <c r="I126" i="25"/>
  <c r="I127" i="25"/>
  <c r="I128" i="25"/>
  <c r="I129" i="25"/>
  <c r="I130" i="25"/>
  <c r="I131" i="25"/>
  <c r="I132" i="25"/>
  <c r="I133" i="25"/>
  <c r="I134" i="25"/>
  <c r="I135" i="25"/>
  <c r="I136" i="25"/>
  <c r="I137" i="25"/>
  <c r="I138" i="25"/>
  <c r="I139" i="25"/>
  <c r="I140" i="25"/>
  <c r="I141" i="25"/>
  <c r="I142" i="25"/>
  <c r="I143" i="25"/>
  <c r="I144" i="25"/>
  <c r="I145" i="25"/>
  <c r="I146" i="25"/>
  <c r="I147" i="25"/>
  <c r="I148" i="25"/>
  <c r="I149" i="25"/>
  <c r="I150" i="25"/>
  <c r="I151" i="25"/>
  <c r="I152" i="25"/>
  <c r="I153" i="25"/>
  <c r="I154" i="25"/>
  <c r="I155" i="25"/>
  <c r="I156" i="25"/>
  <c r="I157" i="25"/>
  <c r="I158" i="25"/>
  <c r="I159" i="25"/>
  <c r="I160" i="25"/>
  <c r="I161" i="25"/>
  <c r="I162" i="25"/>
  <c r="I163" i="25"/>
  <c r="I164" i="25"/>
  <c r="I165" i="25"/>
  <c r="I166" i="25"/>
  <c r="I167" i="25"/>
  <c r="I168" i="25"/>
  <c r="I169" i="25"/>
  <c r="I170" i="25"/>
  <c r="I171" i="25"/>
  <c r="I172" i="25"/>
  <c r="I173" i="25"/>
  <c r="I174" i="25"/>
  <c r="I175" i="25"/>
  <c r="I176" i="25"/>
  <c r="I177" i="25"/>
  <c r="I178" i="25"/>
  <c r="I179" i="25"/>
  <c r="I180" i="25"/>
  <c r="I181" i="25"/>
  <c r="I182" i="25"/>
  <c r="I183" i="25"/>
  <c r="I184" i="25"/>
  <c r="I185" i="25"/>
  <c r="I186" i="25"/>
  <c r="I187" i="25"/>
  <c r="I188" i="25"/>
  <c r="I189" i="25"/>
  <c r="I190" i="25"/>
  <c r="I191" i="25"/>
  <c r="I192" i="25"/>
  <c r="I193" i="25"/>
  <c r="I194" i="25"/>
  <c r="I195" i="25"/>
  <c r="I196" i="25"/>
  <c r="I197" i="25"/>
  <c r="I198" i="25"/>
  <c r="I199" i="25"/>
  <c r="I200" i="25"/>
  <c r="I201" i="25"/>
  <c r="I202" i="25"/>
  <c r="I203" i="25"/>
  <c r="I204" i="25"/>
  <c r="I205" i="25"/>
  <c r="I206" i="25"/>
  <c r="I207" i="25"/>
  <c r="I208" i="25"/>
  <c r="I209" i="25"/>
  <c r="I210" i="25"/>
  <c r="I211" i="25"/>
  <c r="I212" i="25"/>
  <c r="I213" i="25"/>
  <c r="I214" i="25"/>
  <c r="I215" i="25"/>
  <c r="I216" i="25"/>
  <c r="I217" i="25"/>
  <c r="I218" i="25"/>
  <c r="I219" i="25"/>
  <c r="I220" i="25"/>
  <c r="I221" i="25"/>
  <c r="I222" i="25"/>
  <c r="I223" i="25"/>
  <c r="I224" i="25"/>
  <c r="I225" i="25"/>
  <c r="I226" i="25"/>
  <c r="I227" i="25"/>
  <c r="I228" i="25"/>
  <c r="I229" i="25"/>
  <c r="I230" i="25"/>
  <c r="I231" i="25"/>
  <c r="I232" i="25"/>
  <c r="I233" i="25"/>
  <c r="I234" i="25"/>
  <c r="I235" i="25"/>
  <c r="I236" i="25"/>
  <c r="I237" i="25"/>
  <c r="I23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83" i="25"/>
  <c r="H84" i="25"/>
  <c r="H85" i="25"/>
  <c r="H86" i="25"/>
  <c r="H87" i="25"/>
  <c r="H88" i="25"/>
  <c r="H89" i="25"/>
  <c r="H90" i="25"/>
  <c r="H91" i="25"/>
  <c r="H92" i="25"/>
  <c r="H93" i="25"/>
  <c r="H94" i="25"/>
  <c r="H95" i="25"/>
  <c r="H96" i="25"/>
  <c r="H97" i="25"/>
  <c r="H98" i="25"/>
  <c r="H99" i="25"/>
  <c r="H100" i="25"/>
  <c r="H101" i="25"/>
  <c r="H102" i="25"/>
  <c r="H103" i="25"/>
  <c r="H104" i="25"/>
  <c r="H105" i="25"/>
  <c r="H106" i="25"/>
  <c r="H107" i="25"/>
  <c r="H108" i="25"/>
  <c r="H109" i="25"/>
  <c r="H110" i="25"/>
  <c r="H111" i="25"/>
  <c r="H112" i="25"/>
  <c r="H113" i="25"/>
  <c r="H114" i="25"/>
  <c r="H115" i="25"/>
  <c r="H116" i="25"/>
  <c r="H117" i="25"/>
  <c r="H118" i="25"/>
  <c r="H119" i="25"/>
  <c r="H120" i="25"/>
  <c r="H121" i="25"/>
  <c r="H122" i="25"/>
  <c r="H123" i="25"/>
  <c r="H124" i="25"/>
  <c r="H125" i="25"/>
  <c r="H126" i="25"/>
  <c r="H127" i="25"/>
  <c r="H128" i="25"/>
  <c r="H129" i="25"/>
  <c r="H130" i="25"/>
  <c r="H131" i="25"/>
  <c r="H132" i="25"/>
  <c r="H133" i="25"/>
  <c r="H134" i="25"/>
  <c r="H135" i="25"/>
  <c r="H136" i="25"/>
  <c r="H137" i="25"/>
  <c r="H138" i="25"/>
  <c r="H139" i="25"/>
  <c r="H140" i="25"/>
  <c r="H141" i="25"/>
  <c r="H142" i="25"/>
  <c r="H143" i="25"/>
  <c r="H144" i="25"/>
  <c r="H145" i="25"/>
  <c r="H146" i="25"/>
  <c r="H147" i="25"/>
  <c r="H148" i="25"/>
  <c r="H149" i="25"/>
  <c r="H150" i="25"/>
  <c r="H151" i="25"/>
  <c r="H152" i="25"/>
  <c r="H153" i="25"/>
  <c r="H154" i="25"/>
  <c r="H155" i="25"/>
  <c r="H156" i="25"/>
  <c r="H157" i="25"/>
  <c r="H158" i="25"/>
  <c r="H159" i="25"/>
  <c r="H160" i="25"/>
  <c r="H161" i="25"/>
  <c r="H162" i="25"/>
  <c r="H163" i="25"/>
  <c r="H164" i="25"/>
  <c r="H165" i="25"/>
  <c r="H166" i="25"/>
  <c r="H167" i="25"/>
  <c r="H168" i="25"/>
  <c r="H169" i="25"/>
  <c r="H170" i="25"/>
  <c r="H171" i="25"/>
  <c r="H172" i="25"/>
  <c r="H173" i="25"/>
  <c r="H174" i="25"/>
  <c r="H175" i="25"/>
  <c r="H176" i="25"/>
  <c r="H177" i="25"/>
  <c r="H178" i="25"/>
  <c r="H179" i="25"/>
  <c r="H180" i="25"/>
  <c r="H181" i="25"/>
  <c r="H182" i="25"/>
  <c r="H183" i="25"/>
  <c r="H184" i="25"/>
  <c r="H185" i="25"/>
  <c r="H186" i="25"/>
  <c r="H187" i="25"/>
  <c r="H188" i="25"/>
  <c r="H189" i="25"/>
  <c r="H190" i="25"/>
  <c r="H191" i="25"/>
  <c r="H192" i="25"/>
  <c r="H193" i="25"/>
  <c r="H194" i="25"/>
  <c r="H195" i="25"/>
  <c r="H196" i="25"/>
  <c r="H197" i="25"/>
  <c r="H198" i="25"/>
  <c r="H199" i="25"/>
  <c r="H200" i="25"/>
  <c r="H201" i="25"/>
  <c r="H202" i="25"/>
  <c r="H203" i="25"/>
  <c r="H204" i="25"/>
  <c r="H205" i="25"/>
  <c r="H206" i="25"/>
  <c r="H207" i="25"/>
  <c r="H208" i="25"/>
  <c r="H209" i="25"/>
  <c r="H210" i="25"/>
  <c r="H211" i="25"/>
  <c r="H212" i="25"/>
  <c r="H213" i="25"/>
  <c r="H214" i="25"/>
  <c r="H215" i="25"/>
  <c r="H216" i="25"/>
  <c r="H217" i="25"/>
  <c r="H218" i="25"/>
  <c r="H219" i="25"/>
  <c r="H220" i="25"/>
  <c r="H221" i="25"/>
  <c r="H222" i="25"/>
  <c r="H223" i="25"/>
  <c r="H224" i="25"/>
  <c r="H225" i="25"/>
  <c r="H226" i="25"/>
  <c r="H227" i="25"/>
  <c r="H228" i="25"/>
  <c r="H229" i="25"/>
  <c r="H230" i="25"/>
  <c r="H231" i="25"/>
  <c r="H232" i="25"/>
  <c r="H233" i="25"/>
  <c r="H234" i="25"/>
  <c r="H235" i="25"/>
  <c r="H236" i="25"/>
  <c r="H237" i="25"/>
  <c r="H238" i="25"/>
  <c r="E9"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B77" i="25"/>
  <c r="B78" i="25"/>
  <c r="B79" i="25"/>
  <c r="B80" i="25"/>
  <c r="B81" i="25"/>
  <c r="B82" i="25"/>
  <c r="B83" i="25"/>
  <c r="B84" i="25"/>
  <c r="B85" i="25"/>
  <c r="B86" i="25"/>
  <c r="B87" i="25"/>
  <c r="B88" i="25"/>
  <c r="B89" i="25"/>
  <c r="B90" i="25"/>
  <c r="B91" i="25"/>
  <c r="B92" i="25"/>
  <c r="B93" i="25"/>
  <c r="B94" i="25"/>
  <c r="B95" i="25"/>
  <c r="B96" i="25"/>
  <c r="B97" i="25"/>
  <c r="B98" i="25"/>
  <c r="B99" i="25"/>
  <c r="B100" i="25"/>
  <c r="B101" i="25"/>
  <c r="B102" i="25"/>
  <c r="B103" i="25"/>
  <c r="B104" i="25"/>
  <c r="B105" i="25"/>
  <c r="B106" i="25"/>
  <c r="B107" i="25"/>
  <c r="B108" i="25"/>
  <c r="B109" i="25"/>
  <c r="B110" i="25"/>
  <c r="B111" i="25"/>
  <c r="B112" i="25"/>
  <c r="B113" i="25"/>
  <c r="B114" i="25"/>
  <c r="B115" i="25"/>
  <c r="B116" i="25"/>
  <c r="B117" i="25"/>
  <c r="B118" i="25"/>
  <c r="B119" i="25"/>
  <c r="B120" i="25"/>
  <c r="B121" i="25"/>
  <c r="B122" i="25"/>
  <c r="B123" i="25"/>
  <c r="B124" i="25"/>
  <c r="B125" i="25"/>
  <c r="B126" i="25"/>
  <c r="B127" i="25"/>
  <c r="B128" i="25"/>
  <c r="B129" i="25"/>
  <c r="B130" i="25"/>
  <c r="B131" i="25"/>
  <c r="B132" i="25"/>
  <c r="B133" i="25"/>
  <c r="B134" i="25"/>
  <c r="B135" i="25"/>
  <c r="B136" i="25"/>
  <c r="B137" i="25"/>
  <c r="B138" i="25"/>
  <c r="B139" i="25"/>
  <c r="B140" i="25"/>
  <c r="B141" i="25"/>
  <c r="B142" i="25"/>
  <c r="B143" i="25"/>
  <c r="B144" i="25"/>
  <c r="B145" i="25"/>
  <c r="B146" i="25"/>
  <c r="B147" i="25"/>
  <c r="B148" i="25"/>
  <c r="B149" i="25"/>
  <c r="B150" i="25"/>
  <c r="B151" i="25"/>
  <c r="B152" i="25"/>
  <c r="B153" i="25"/>
  <c r="B154" i="25"/>
  <c r="B155" i="25"/>
  <c r="B156" i="25"/>
  <c r="B157" i="25"/>
  <c r="B158" i="25"/>
  <c r="B159" i="25"/>
  <c r="B160" i="25"/>
  <c r="B161" i="25"/>
  <c r="B162" i="25"/>
  <c r="B163" i="25"/>
  <c r="B164" i="25"/>
  <c r="B165" i="25"/>
  <c r="B166" i="25"/>
  <c r="B167" i="25"/>
  <c r="B168" i="25"/>
  <c r="B169" i="25"/>
  <c r="B170" i="25"/>
  <c r="B171" i="25"/>
  <c r="B172" i="25"/>
  <c r="B173" i="25"/>
  <c r="B174" i="25"/>
  <c r="B175" i="25"/>
  <c r="B176" i="25"/>
  <c r="B177" i="25"/>
  <c r="B178" i="25"/>
  <c r="B179" i="25"/>
  <c r="B180" i="25"/>
  <c r="B181" i="25"/>
  <c r="B182" i="25"/>
  <c r="B183" i="25"/>
  <c r="B184" i="25"/>
  <c r="B185" i="25"/>
  <c r="B186" i="25"/>
  <c r="B187" i="25"/>
  <c r="B188" i="25"/>
  <c r="B189" i="25"/>
  <c r="B190" i="25"/>
  <c r="B191" i="25"/>
  <c r="B192" i="25"/>
  <c r="B193" i="25"/>
  <c r="B194" i="25"/>
  <c r="B195" i="25"/>
  <c r="B196" i="25"/>
  <c r="B197" i="25"/>
  <c r="B198" i="25"/>
  <c r="B199" i="25"/>
  <c r="B200" i="25"/>
  <c r="B201" i="25"/>
  <c r="B202" i="25"/>
  <c r="B203" i="25"/>
  <c r="B204" i="25"/>
  <c r="B205" i="25"/>
  <c r="B206" i="25"/>
  <c r="B207" i="25"/>
  <c r="B208" i="25"/>
  <c r="B209" i="25"/>
  <c r="B210" i="25"/>
  <c r="B211" i="25"/>
  <c r="B212" i="25"/>
  <c r="B213" i="25"/>
  <c r="B214" i="25"/>
  <c r="B215" i="25"/>
  <c r="B216" i="25"/>
  <c r="B217" i="25"/>
  <c r="B218" i="25"/>
  <c r="B219" i="25"/>
  <c r="B220" i="25"/>
  <c r="B221" i="25"/>
  <c r="B222" i="25"/>
  <c r="B223" i="25"/>
  <c r="B224" i="25"/>
  <c r="B225" i="25"/>
  <c r="B226" i="25"/>
  <c r="B227" i="25"/>
  <c r="B228" i="25"/>
  <c r="B229" i="25"/>
  <c r="B230" i="25"/>
  <c r="B231" i="25"/>
  <c r="B232" i="25"/>
  <c r="B233" i="25"/>
  <c r="B234" i="25"/>
  <c r="B235" i="25"/>
  <c r="B236" i="25"/>
  <c r="B237" i="25"/>
  <c r="B23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E10" i="25"/>
  <c r="E11" i="25"/>
  <c r="E12" i="25"/>
  <c r="E13" i="25"/>
  <c r="E14" i="25"/>
  <c r="E15" i="25"/>
  <c r="E16" i="25"/>
  <c r="E17" i="25"/>
  <c r="E18" i="25"/>
  <c r="E19" i="25"/>
  <c r="E20" i="25"/>
  <c r="E21" i="25"/>
  <c r="E22" i="25"/>
  <c r="E23" i="25"/>
  <c r="E24" i="25"/>
  <c r="E25" i="25"/>
  <c r="E26" i="25"/>
  <c r="E27" i="25"/>
  <c r="E28" i="25"/>
  <c r="E29" i="25"/>
  <c r="E30" i="25"/>
  <c r="E31" i="25"/>
  <c r="E32" i="25"/>
  <c r="E33" i="25"/>
  <c r="E34" i="25"/>
  <c r="E35" i="25"/>
  <c r="E36" i="25"/>
  <c r="E37" i="25"/>
  <c r="E38" i="25"/>
  <c r="E39" i="25"/>
  <c r="E40" i="25"/>
  <c r="E41" i="25"/>
  <c r="E42" i="25"/>
  <c r="E43" i="25"/>
  <c r="E44" i="25"/>
  <c r="E45" i="25"/>
  <c r="E46" i="25"/>
  <c r="E47" i="25"/>
  <c r="E48" i="25"/>
  <c r="E49" i="25"/>
  <c r="E50" i="25"/>
  <c r="E51" i="25"/>
  <c r="E52" i="25"/>
  <c r="E53" i="25"/>
  <c r="E54" i="25"/>
  <c r="E55" i="25"/>
  <c r="E56" i="25"/>
  <c r="E57" i="25"/>
  <c r="E58" i="25"/>
  <c r="E59" i="25"/>
  <c r="E60" i="25"/>
  <c r="E61" i="25"/>
  <c r="E62" i="25"/>
  <c r="E63" i="25"/>
  <c r="E64" i="25"/>
  <c r="E65" i="25"/>
  <c r="E66" i="25"/>
  <c r="E67" i="25"/>
  <c r="E68" i="25"/>
  <c r="E69" i="25"/>
  <c r="E70" i="25"/>
  <c r="E71" i="25"/>
  <c r="E72" i="25"/>
  <c r="E73" i="25"/>
  <c r="E74" i="25"/>
  <c r="E75" i="25"/>
  <c r="E76" i="25"/>
  <c r="E77" i="25"/>
  <c r="E78" i="25"/>
  <c r="E79" i="25"/>
  <c r="E80" i="25"/>
  <c r="E81" i="25"/>
  <c r="E82" i="25"/>
  <c r="E83" i="25"/>
  <c r="E84" i="25"/>
  <c r="E85" i="25"/>
  <c r="E86" i="25"/>
  <c r="E87" i="25"/>
  <c r="E88" i="25"/>
  <c r="E89" i="25"/>
  <c r="E90" i="25"/>
  <c r="E91" i="25"/>
  <c r="E92" i="25"/>
  <c r="E93" i="25"/>
  <c r="E94" i="25"/>
  <c r="E95" i="25"/>
  <c r="E96" i="25"/>
  <c r="E97" i="25"/>
  <c r="E98" i="25"/>
  <c r="E99" i="25"/>
  <c r="E100" i="25"/>
  <c r="E101" i="25"/>
  <c r="E102" i="25"/>
  <c r="E103" i="25"/>
  <c r="E104" i="25"/>
  <c r="E105" i="25"/>
  <c r="E106" i="25"/>
  <c r="E107" i="25"/>
  <c r="E108" i="25"/>
  <c r="E109" i="25"/>
  <c r="E110" i="25"/>
  <c r="E111" i="25"/>
  <c r="E112" i="25"/>
  <c r="E113" i="25"/>
  <c r="E114" i="25"/>
  <c r="E115" i="25"/>
  <c r="E116" i="25"/>
  <c r="E117" i="25"/>
  <c r="E118" i="25"/>
  <c r="E119" i="25"/>
  <c r="E120" i="25"/>
  <c r="E121" i="25"/>
  <c r="E122" i="25"/>
  <c r="E123" i="25"/>
  <c r="E124" i="25"/>
  <c r="E125" i="25"/>
  <c r="E126" i="25"/>
  <c r="E127" i="25"/>
  <c r="E128" i="25"/>
  <c r="E129" i="25"/>
  <c r="E130" i="25"/>
  <c r="E131" i="25"/>
  <c r="E132" i="25"/>
  <c r="E133" i="25"/>
  <c r="E134" i="25"/>
  <c r="E135" i="25"/>
  <c r="E136" i="25"/>
  <c r="E137" i="25"/>
  <c r="E138" i="25"/>
  <c r="E139" i="25"/>
  <c r="E140" i="25"/>
  <c r="E141" i="25"/>
  <c r="E142" i="25"/>
  <c r="E143" i="25"/>
  <c r="E144" i="25"/>
  <c r="E145" i="25"/>
  <c r="E146" i="25"/>
  <c r="E147" i="25"/>
  <c r="E148" i="25"/>
  <c r="E149" i="25"/>
  <c r="E150" i="25"/>
  <c r="E151" i="25"/>
  <c r="E152" i="25"/>
  <c r="E153" i="25"/>
  <c r="E154" i="25"/>
  <c r="E155" i="25"/>
  <c r="E156" i="25"/>
  <c r="E157" i="25"/>
  <c r="E158" i="25"/>
  <c r="E159" i="25"/>
  <c r="E160" i="25"/>
  <c r="E161" i="25"/>
  <c r="E162" i="25"/>
  <c r="E163" i="25"/>
  <c r="E164" i="25"/>
  <c r="E165" i="25"/>
  <c r="E166" i="25"/>
  <c r="E167" i="25"/>
  <c r="E168" i="25"/>
  <c r="E169" i="25"/>
  <c r="E170" i="25"/>
  <c r="E171" i="25"/>
  <c r="E172" i="25"/>
  <c r="E173" i="25"/>
  <c r="E174" i="25"/>
  <c r="E175" i="25"/>
  <c r="E176" i="25"/>
  <c r="E177" i="25"/>
  <c r="E178" i="25"/>
  <c r="E179" i="25"/>
  <c r="E180" i="25"/>
  <c r="E181" i="25"/>
  <c r="E182" i="25"/>
  <c r="E183" i="25"/>
  <c r="E184" i="25"/>
  <c r="E185" i="25"/>
  <c r="E186" i="25"/>
  <c r="E187" i="25"/>
  <c r="E188" i="25"/>
  <c r="E189" i="25"/>
  <c r="E190" i="25"/>
  <c r="E191" i="25"/>
  <c r="E192" i="25"/>
  <c r="E193" i="25"/>
  <c r="E194" i="25"/>
  <c r="E195" i="25"/>
  <c r="E196" i="25"/>
  <c r="E197" i="25"/>
  <c r="E198" i="25"/>
  <c r="E199" i="25"/>
  <c r="E200" i="25"/>
  <c r="E201" i="25"/>
  <c r="E202" i="25"/>
  <c r="E203" i="25"/>
  <c r="E204" i="25"/>
  <c r="E205" i="25"/>
  <c r="E206" i="25"/>
  <c r="E207" i="25"/>
  <c r="E208" i="25"/>
  <c r="E209" i="25"/>
  <c r="E210" i="25"/>
  <c r="E211" i="25"/>
  <c r="E212" i="25"/>
  <c r="E213" i="25"/>
  <c r="E214" i="25"/>
  <c r="E215" i="25"/>
  <c r="E216" i="25"/>
  <c r="E217" i="25"/>
  <c r="E218" i="25"/>
  <c r="E219" i="25"/>
  <c r="E220" i="25"/>
  <c r="E221" i="25"/>
  <c r="E222" i="25"/>
  <c r="E223" i="25"/>
  <c r="E224" i="25"/>
  <c r="E225" i="25"/>
  <c r="E226" i="25"/>
  <c r="E227" i="25"/>
  <c r="E228" i="25"/>
  <c r="E229" i="25"/>
  <c r="E230" i="25"/>
  <c r="E231" i="25"/>
  <c r="E232" i="25"/>
  <c r="E233" i="25"/>
  <c r="E234" i="25"/>
  <c r="E235" i="25"/>
  <c r="E236" i="25"/>
  <c r="E237" i="25"/>
  <c r="E238" i="25"/>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C9" i="25"/>
  <c r="C10"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3" i="25"/>
  <c r="C54" i="25"/>
  <c r="C55" i="25"/>
  <c r="C56" i="25"/>
  <c r="C57" i="25"/>
  <c r="C58" i="25"/>
  <c r="C59" i="25"/>
  <c r="C60" i="25"/>
  <c r="C61" i="25"/>
  <c r="C62" i="25"/>
  <c r="C63" i="25"/>
  <c r="C64" i="25"/>
  <c r="C65" i="25"/>
  <c r="C66" i="25"/>
  <c r="C67" i="25"/>
  <c r="C68" i="25"/>
  <c r="C69" i="25"/>
  <c r="C70" i="25"/>
  <c r="C71" i="25"/>
  <c r="C72" i="25"/>
  <c r="C73" i="25"/>
  <c r="C74" i="25"/>
  <c r="C75" i="25"/>
  <c r="C76" i="25"/>
  <c r="C77" i="25"/>
  <c r="C78" i="25"/>
  <c r="C79" i="25"/>
  <c r="C80" i="25"/>
  <c r="C81" i="25"/>
  <c r="C82" i="25"/>
  <c r="C83" i="25"/>
  <c r="C84" i="25"/>
  <c r="C85" i="25"/>
  <c r="C86" i="25"/>
  <c r="C87" i="25"/>
  <c r="C88" i="25"/>
  <c r="C89" i="25"/>
  <c r="C90" i="25"/>
  <c r="C91" i="25"/>
  <c r="C92" i="25"/>
  <c r="C93" i="25"/>
  <c r="C94" i="25"/>
  <c r="C95" i="25"/>
  <c r="C96" i="25"/>
  <c r="C97" i="25"/>
  <c r="C98" i="25"/>
  <c r="C99" i="25"/>
  <c r="C100" i="25"/>
  <c r="C101" i="25"/>
  <c r="C102" i="25"/>
  <c r="C103" i="25"/>
  <c r="C104" i="25"/>
  <c r="C105" i="25"/>
  <c r="C106" i="25"/>
  <c r="C107" i="25"/>
  <c r="C108" i="25"/>
  <c r="C109" i="25"/>
  <c r="C110" i="25"/>
  <c r="C111" i="25"/>
  <c r="C112" i="25"/>
  <c r="C113" i="25"/>
  <c r="C114" i="25"/>
  <c r="C115" i="25"/>
  <c r="C116" i="25"/>
  <c r="C117" i="25"/>
  <c r="C118" i="25"/>
  <c r="C119" i="25"/>
  <c r="C120" i="25"/>
  <c r="C121" i="25"/>
  <c r="C122" i="25"/>
  <c r="C123" i="25"/>
  <c r="C124" i="25"/>
  <c r="C125" i="25"/>
  <c r="C126" i="25"/>
  <c r="C127" i="25"/>
  <c r="C128" i="25"/>
  <c r="C129" i="25"/>
  <c r="C130" i="25"/>
  <c r="C131" i="25"/>
  <c r="C132" i="25"/>
  <c r="C133" i="25"/>
  <c r="C134" i="25"/>
  <c r="C135" i="25"/>
  <c r="C136" i="25"/>
  <c r="C137" i="25"/>
  <c r="C138" i="25"/>
  <c r="C139" i="25"/>
  <c r="C140" i="25"/>
  <c r="C141" i="25"/>
  <c r="C142" i="25"/>
  <c r="C143" i="25"/>
  <c r="C144" i="25"/>
  <c r="C145" i="25"/>
  <c r="C146" i="25"/>
  <c r="C147" i="25"/>
  <c r="C148" i="25"/>
  <c r="C149" i="25"/>
  <c r="C150" i="25"/>
  <c r="C151" i="25"/>
  <c r="C152" i="25"/>
  <c r="C153" i="25"/>
  <c r="C154" i="25"/>
  <c r="C155" i="25"/>
  <c r="C156" i="25"/>
  <c r="C157" i="25"/>
  <c r="C158" i="25"/>
  <c r="C159" i="25"/>
  <c r="C160" i="25"/>
  <c r="C161" i="25"/>
  <c r="C162" i="25"/>
  <c r="C163" i="25"/>
  <c r="C164" i="25"/>
  <c r="C165" i="25"/>
  <c r="C166" i="25"/>
  <c r="C167" i="25"/>
  <c r="C168" i="25"/>
  <c r="C169" i="25"/>
  <c r="C170" i="25"/>
  <c r="C171" i="25"/>
  <c r="C172" i="25"/>
  <c r="C173" i="25"/>
  <c r="C174" i="25"/>
  <c r="C175" i="25"/>
  <c r="C176" i="25"/>
  <c r="C177" i="25"/>
  <c r="C178" i="25"/>
  <c r="C179" i="25"/>
  <c r="C180" i="25"/>
  <c r="C181" i="25"/>
  <c r="C182" i="25"/>
  <c r="C183" i="25"/>
  <c r="C184" i="25"/>
  <c r="C185" i="25"/>
  <c r="C186" i="25"/>
  <c r="C187" i="25"/>
  <c r="C188" i="25"/>
  <c r="C189" i="25"/>
  <c r="C190" i="25"/>
  <c r="C191" i="25"/>
  <c r="C192" i="25"/>
  <c r="C193" i="25"/>
  <c r="C194" i="25"/>
  <c r="C195" i="25"/>
  <c r="C196" i="25"/>
  <c r="C197" i="25"/>
  <c r="C198" i="25"/>
  <c r="C199" i="25"/>
  <c r="C200" i="25"/>
  <c r="C201" i="25"/>
  <c r="C202" i="25"/>
  <c r="C203" i="25"/>
  <c r="C204" i="25"/>
  <c r="C205" i="25"/>
  <c r="C206" i="25"/>
  <c r="C207" i="25"/>
  <c r="C208" i="25"/>
  <c r="C209" i="25"/>
  <c r="C210" i="25"/>
  <c r="C211" i="25"/>
  <c r="C212" i="25"/>
  <c r="C213" i="25"/>
  <c r="C214" i="25"/>
  <c r="C215" i="25"/>
  <c r="C216" i="25"/>
  <c r="C217" i="25"/>
  <c r="C218" i="25"/>
  <c r="C219" i="25"/>
  <c r="C220" i="25"/>
  <c r="C221" i="25"/>
  <c r="C222" i="25"/>
  <c r="C223" i="25"/>
  <c r="C224" i="25"/>
  <c r="C225" i="25"/>
  <c r="C226" i="25"/>
  <c r="C227" i="25"/>
  <c r="C228" i="25"/>
  <c r="C229" i="25"/>
  <c r="C230" i="25"/>
  <c r="C231" i="25"/>
  <c r="C232" i="25"/>
  <c r="C233" i="25"/>
  <c r="C234" i="25"/>
  <c r="C235" i="25"/>
  <c r="C236" i="25"/>
  <c r="C237" i="25"/>
  <c r="C23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C300" i="16"/>
  <c r="G300" i="16" s="1"/>
  <c r="C408" i="16"/>
  <c r="G408" i="16" s="1"/>
  <c r="C280" i="16"/>
  <c r="G280" i="16" s="1"/>
  <c r="C379" i="16"/>
  <c r="G379" i="16" s="1"/>
  <c r="C41" i="16"/>
  <c r="G41" i="16" s="1"/>
  <c r="C137" i="16"/>
  <c r="G137" i="16" s="1"/>
  <c r="C136" i="16"/>
  <c r="G136" i="16" s="1"/>
  <c r="C454" i="16"/>
  <c r="O454" i="16" s="1"/>
  <c r="C110" i="16"/>
  <c r="G110" i="16" s="1"/>
  <c r="C217" i="16"/>
  <c r="G217" i="16" s="1"/>
  <c r="C270" i="16"/>
  <c r="G270" i="16" s="1"/>
  <c r="C311" i="16"/>
  <c r="G311" i="16" s="1"/>
  <c r="C40" i="16"/>
  <c r="G40" i="16" s="1"/>
  <c r="C21" i="16"/>
  <c r="G21" i="16" s="1"/>
  <c r="C239" i="16"/>
  <c r="G239" i="16" s="1"/>
  <c r="C331" i="16"/>
  <c r="G331" i="16" s="1"/>
  <c r="C174" i="16"/>
  <c r="G174" i="16" s="1"/>
  <c r="C173" i="16"/>
  <c r="G173" i="16" s="1"/>
  <c r="C395" i="16"/>
  <c r="G395" i="16" s="1"/>
  <c r="C238" i="16"/>
  <c r="G238" i="16" s="1"/>
  <c r="C39" i="16"/>
  <c r="G39" i="16" s="1"/>
  <c r="C237" i="16"/>
  <c r="G237" i="16" s="1"/>
  <c r="C198" i="16"/>
  <c r="G198" i="16" s="1"/>
  <c r="C135" i="16"/>
  <c r="N135" i="16" s="1"/>
  <c r="C38" i="16"/>
  <c r="G38" i="16" s="1"/>
  <c r="C197" i="16"/>
  <c r="G197" i="16" s="1"/>
  <c r="C435" i="16"/>
  <c r="G435" i="16" s="1"/>
  <c r="C172" i="16"/>
  <c r="G172" i="16" s="1"/>
  <c r="C105" i="16"/>
  <c r="G105" i="16" s="1"/>
  <c r="C325" i="16"/>
  <c r="G325" i="16" s="1"/>
  <c r="C90" i="16"/>
  <c r="G90" i="16" s="1"/>
  <c r="C236" i="16"/>
  <c r="G236" i="16" s="1"/>
  <c r="C274" i="16"/>
  <c r="G274" i="16" s="1"/>
  <c r="C315" i="16"/>
  <c r="G315" i="16" s="1"/>
  <c r="C411" i="16"/>
  <c r="G411" i="16" s="1"/>
  <c r="C320" i="16"/>
  <c r="G320" i="16" s="1"/>
  <c r="C127" i="16"/>
  <c r="G127" i="16" s="1"/>
  <c r="C360" i="16"/>
  <c r="G360" i="16" s="1"/>
  <c r="C264" i="16"/>
  <c r="G264" i="16" s="1"/>
  <c r="C427" i="16"/>
  <c r="G427" i="16" s="1"/>
  <c r="C159" i="16"/>
  <c r="G159" i="16" s="1"/>
  <c r="C101" i="16"/>
  <c r="G101" i="16" s="1"/>
  <c r="C247" i="16"/>
  <c r="G247" i="16" s="1"/>
  <c r="C343" i="16"/>
  <c r="G343" i="16" s="1"/>
  <c r="C433" i="16"/>
  <c r="G433" i="16" s="1"/>
  <c r="C370" i="16"/>
  <c r="G370" i="16" s="1"/>
  <c r="C263" i="16"/>
  <c r="G263" i="16" s="1"/>
  <c r="C204" i="16"/>
  <c r="AM204" i="16" s="1"/>
  <c r="C69" i="16"/>
  <c r="G69" i="16" s="1"/>
  <c r="C333" i="16"/>
  <c r="G333" i="16" s="1"/>
  <c r="C449" i="16"/>
  <c r="G449" i="16" s="1"/>
  <c r="C371" i="16"/>
  <c r="G371" i="16" s="1"/>
  <c r="C119" i="16"/>
  <c r="G119" i="16" s="1"/>
  <c r="C303" i="16"/>
  <c r="G303" i="16" s="1"/>
  <c r="C225" i="16"/>
  <c r="G225" i="16" s="1"/>
  <c r="C369" i="16"/>
  <c r="AW369" i="16" s="1"/>
  <c r="C18" i="16"/>
  <c r="G18" i="16" s="1"/>
  <c r="C37" i="16"/>
  <c r="G37" i="16" s="1"/>
  <c r="C334" i="16"/>
  <c r="G334" i="16" s="1"/>
  <c r="C196" i="16"/>
  <c r="G196" i="16" s="1"/>
  <c r="C195" i="16"/>
  <c r="G195" i="16" s="1"/>
  <c r="C430" i="16"/>
  <c r="G430" i="16" s="1"/>
  <c r="C456" i="16"/>
  <c r="G456" i="16" s="1"/>
  <c r="C399" i="16"/>
  <c r="G399" i="16" s="1"/>
  <c r="C309" i="16"/>
  <c r="G309" i="16" s="1"/>
  <c r="C240" i="16"/>
  <c r="G240" i="16" s="1"/>
  <c r="C129" i="16"/>
  <c r="G129" i="16" s="1"/>
  <c r="C251" i="16"/>
  <c r="G251" i="16" s="1"/>
  <c r="C93" i="16"/>
  <c r="G93" i="16" s="1"/>
  <c r="C398" i="16"/>
  <c r="G398" i="16" s="1"/>
  <c r="C145" i="16"/>
  <c r="G145" i="16" s="1"/>
  <c r="C235" i="16"/>
  <c r="AH235" i="16" s="1"/>
  <c r="C390" i="16"/>
  <c r="G390" i="16" s="1"/>
  <c r="C83" i="16"/>
  <c r="G83" i="16" s="1"/>
  <c r="C134" i="16"/>
  <c r="G134" i="16" s="1"/>
  <c r="C415" i="16"/>
  <c r="G415" i="16" s="1"/>
  <c r="C256" i="16"/>
  <c r="G256" i="16" s="1"/>
  <c r="C353" i="16"/>
  <c r="G353" i="16" s="1"/>
  <c r="C342" i="16"/>
  <c r="G342" i="16" s="1"/>
  <c r="C267" i="16"/>
  <c r="AU267" i="16" s="1"/>
  <c r="C350" i="16"/>
  <c r="G350" i="16" s="1"/>
  <c r="C330" i="16"/>
  <c r="G330" i="16" s="1"/>
  <c r="C86" i="16"/>
  <c r="G86" i="16" s="1"/>
  <c r="C234" i="16"/>
  <c r="G234" i="16" s="1"/>
  <c r="C277" i="16"/>
  <c r="G277" i="16" s="1"/>
  <c r="C60" i="16"/>
  <c r="G60" i="16" s="1"/>
  <c r="C92" i="16"/>
  <c r="G92" i="16" s="1"/>
  <c r="C108" i="16"/>
  <c r="G108" i="16" s="1"/>
  <c r="C182" i="16"/>
  <c r="G182" i="16" s="1"/>
  <c r="C171" i="16"/>
  <c r="G171" i="16" s="1"/>
  <c r="C82" i="16"/>
  <c r="G82" i="16" s="1"/>
  <c r="C184" i="16"/>
  <c r="G184" i="16" s="1"/>
  <c r="C373" i="16"/>
  <c r="G373" i="16" s="1"/>
  <c r="C299" i="16"/>
  <c r="G299" i="16" s="1"/>
  <c r="C49" i="16"/>
  <c r="G49" i="16" s="1"/>
  <c r="C290" i="16"/>
  <c r="C165" i="16"/>
  <c r="G165" i="16" s="1"/>
  <c r="C126" i="16"/>
  <c r="G126" i="16" s="1"/>
  <c r="C324" i="16"/>
  <c r="G324" i="16" s="1"/>
  <c r="C164" i="16"/>
  <c r="G164" i="16" s="1"/>
  <c r="C59" i="16"/>
  <c r="G59" i="16" s="1"/>
  <c r="C440" i="16"/>
  <c r="G440" i="16" s="1"/>
  <c r="C356" i="16"/>
  <c r="G356" i="16" s="1"/>
  <c r="C443" i="16"/>
  <c r="AL443" i="16" s="1"/>
  <c r="C8" i="16"/>
  <c r="G8" i="16" s="1"/>
  <c r="C58" i="16"/>
  <c r="G58" i="16" s="1"/>
  <c r="C246" i="16"/>
  <c r="G246" i="16" s="1"/>
  <c r="C142" i="16"/>
  <c r="G142" i="16" s="1"/>
  <c r="C396" i="16"/>
  <c r="G396" i="16" s="1"/>
  <c r="C200" i="16"/>
  <c r="G200" i="16" s="1"/>
  <c r="C282" i="16"/>
  <c r="G282" i="16" s="1"/>
  <c r="C439" i="16"/>
  <c r="G439" i="16" s="1"/>
  <c r="C199" i="16"/>
  <c r="G199" i="16" s="1"/>
  <c r="C215" i="16"/>
  <c r="G215" i="16" s="1"/>
  <c r="C397" i="16"/>
  <c r="G397" i="16" s="1"/>
  <c r="C392" i="16"/>
  <c r="G392" i="16" s="1"/>
  <c r="C233" i="16"/>
  <c r="G233" i="16" s="1"/>
  <c r="C355" i="16"/>
  <c r="G355" i="16" s="1"/>
  <c r="C275" i="16"/>
  <c r="G275" i="16" s="1"/>
  <c r="C426" i="16"/>
  <c r="C214" i="16"/>
  <c r="G214" i="16" s="1"/>
  <c r="C194" i="16"/>
  <c r="G194" i="16" s="1"/>
  <c r="C125" i="16"/>
  <c r="G125" i="16" s="1"/>
  <c r="C181" i="16"/>
  <c r="G181" i="16" s="1"/>
  <c r="C298" i="16"/>
  <c r="G298" i="16" s="1"/>
  <c r="C211" i="16"/>
  <c r="G211" i="16" s="1"/>
  <c r="C163" i="16"/>
  <c r="G163" i="16" s="1"/>
  <c r="C322" i="16"/>
  <c r="BC322" i="16" s="1"/>
  <c r="C419" i="16"/>
  <c r="G419" i="16" s="1"/>
  <c r="C220" i="16"/>
  <c r="G220" i="16" s="1"/>
  <c r="C389" i="16"/>
  <c r="G389" i="16" s="1"/>
  <c r="C368" i="16"/>
  <c r="G368" i="16" s="1"/>
  <c r="C412" i="16"/>
  <c r="G412" i="16" s="1"/>
  <c r="C155" i="16"/>
  <c r="G155" i="16" s="1"/>
  <c r="C348" i="16"/>
  <c r="G348" i="16" s="1"/>
  <c r="C144" i="16"/>
  <c r="G144" i="16" s="1"/>
  <c r="C429" i="16"/>
  <c r="G429" i="16" s="1"/>
  <c r="C219" i="16"/>
  <c r="G219" i="16" s="1"/>
  <c r="C431" i="16"/>
  <c r="G431" i="16" s="1"/>
  <c r="C139" i="16"/>
  <c r="G139" i="16" s="1"/>
  <c r="C117" i="16"/>
  <c r="G117" i="16" s="1"/>
  <c r="C224" i="16"/>
  <c r="G224" i="16" s="1"/>
  <c r="C143" i="16"/>
  <c r="G143" i="16" s="1"/>
  <c r="C450" i="16"/>
  <c r="AQ450" i="16" s="1"/>
  <c r="C192" i="16"/>
  <c r="G192" i="16" s="1"/>
  <c r="C72" i="16"/>
  <c r="G72" i="16" s="1"/>
  <c r="C367" i="16"/>
  <c r="G367" i="16" s="1"/>
  <c r="C245" i="16"/>
  <c r="G245" i="16" s="1"/>
  <c r="C167" i="16"/>
  <c r="G167" i="16" s="1"/>
  <c r="C221" i="16"/>
  <c r="G221" i="16" s="1"/>
  <c r="C242" i="16"/>
  <c r="G242" i="16" s="1"/>
  <c r="C445" i="16"/>
  <c r="C418" i="16"/>
  <c r="G418" i="16" s="1"/>
  <c r="C297" i="16"/>
  <c r="G297" i="16" s="1"/>
  <c r="C378" i="16"/>
  <c r="G378" i="16" s="1"/>
  <c r="C249" i="16"/>
  <c r="G249" i="16" s="1"/>
  <c r="C170" i="16"/>
  <c r="G170" i="16" s="1"/>
  <c r="C346" i="16"/>
  <c r="G346" i="16" s="1"/>
  <c r="C15" i="16"/>
  <c r="G15" i="16" s="1"/>
  <c r="C97" i="16"/>
  <c r="G97" i="16" s="1"/>
  <c r="C266" i="16"/>
  <c r="G266" i="16" s="1"/>
  <c r="C273" i="16"/>
  <c r="G273" i="16" s="1"/>
  <c r="C404" i="16"/>
  <c r="G404" i="16" s="1"/>
  <c r="C124" i="16"/>
  <c r="G124" i="16" s="1"/>
  <c r="C402" i="16"/>
  <c r="G402" i="16" s="1"/>
  <c r="C36" i="16"/>
  <c r="G36" i="16" s="1"/>
  <c r="C339" i="16"/>
  <c r="G339" i="16" s="1"/>
  <c r="C185" i="16"/>
  <c r="W185" i="16" s="1"/>
  <c r="C296" i="16"/>
  <c r="G296" i="16" s="1"/>
  <c r="C377" i="16"/>
  <c r="G377" i="16" s="1"/>
  <c r="C442" i="16"/>
  <c r="G442" i="16" s="1"/>
  <c r="C35" i="16"/>
  <c r="G35" i="16" s="1"/>
  <c r="C261" i="16"/>
  <c r="G261" i="16" s="1"/>
  <c r="C308" i="16"/>
  <c r="G308" i="16" s="1"/>
  <c r="C17" i="16"/>
  <c r="G17" i="16" s="1"/>
  <c r="C74" i="16"/>
  <c r="C16" i="16"/>
  <c r="G16" i="16" s="1"/>
  <c r="C102" i="16"/>
  <c r="G102" i="16" s="1"/>
  <c r="C54" i="16"/>
  <c r="G54" i="16" s="1"/>
  <c r="C146" i="16"/>
  <c r="G146" i="16" s="1"/>
  <c r="C188" i="16"/>
  <c r="G188" i="16" s="1"/>
  <c r="C285" i="16"/>
  <c r="G285" i="16" s="1"/>
  <c r="C307" i="16"/>
  <c r="G307" i="16" s="1"/>
  <c r="C341" i="16"/>
  <c r="G341" i="16" s="1"/>
  <c r="C7" i="16"/>
  <c r="F7" i="16" s="1"/>
  <c r="C276" i="16"/>
  <c r="G276" i="16" s="1"/>
  <c r="C269" i="16"/>
  <c r="G269" i="16" s="1"/>
  <c r="C33" i="16"/>
  <c r="G33" i="16" s="1"/>
  <c r="C34" i="16"/>
  <c r="G34" i="16" s="1"/>
  <c r="C401" i="16"/>
  <c r="G401" i="16" s="1"/>
  <c r="C366" i="16"/>
  <c r="G366" i="16" s="1"/>
  <c r="C209" i="16"/>
  <c r="Y209" i="16" s="1"/>
  <c r="C26" i="16"/>
  <c r="G26" i="16" s="1"/>
  <c r="C53" i="16"/>
  <c r="G53" i="16" s="1"/>
  <c r="C232" i="16"/>
  <c r="G232" i="16" s="1"/>
  <c r="C336" i="16"/>
  <c r="G336" i="16" s="1"/>
  <c r="C208" i="16"/>
  <c r="G208" i="16" s="1"/>
  <c r="C260" i="16"/>
  <c r="G260" i="16" s="1"/>
  <c r="C231" i="16"/>
  <c r="G231" i="16" s="1"/>
  <c r="C314" i="16"/>
  <c r="C206" i="16"/>
  <c r="G206" i="16" s="1"/>
  <c r="C123" i="16"/>
  <c r="G123" i="16" s="1"/>
  <c r="C85" i="16"/>
  <c r="G85" i="16" s="1"/>
  <c r="C327" i="16"/>
  <c r="G327" i="16" s="1"/>
  <c r="C158" i="16"/>
  <c r="G158" i="16" s="1"/>
  <c r="C351" i="16"/>
  <c r="G351" i="16" s="1"/>
  <c r="C250" i="16"/>
  <c r="G250" i="16" s="1"/>
  <c r="C287" i="16"/>
  <c r="G287" i="16" s="1"/>
  <c r="C306" i="16"/>
  <c r="G306" i="16" s="1"/>
  <c r="C162" i="16"/>
  <c r="G162" i="16" s="1"/>
  <c r="C365" i="16"/>
  <c r="G365" i="16" s="1"/>
  <c r="C361" i="16"/>
  <c r="G361" i="16" s="1"/>
  <c r="C212" i="16"/>
  <c r="G212" i="16" s="1"/>
  <c r="C434" i="16"/>
  <c r="G434" i="16" s="1"/>
  <c r="C122" i="16"/>
  <c r="G122" i="16" s="1"/>
  <c r="C14" i="16"/>
  <c r="AQ14" i="16" s="1"/>
  <c r="C416" i="16"/>
  <c r="G416" i="16" s="1"/>
  <c r="C230" i="16"/>
  <c r="G230" i="16" s="1"/>
  <c r="C19" i="16"/>
  <c r="G19" i="16" s="1"/>
  <c r="C187" i="16"/>
  <c r="G187" i="16" s="1"/>
  <c r="C265" i="16"/>
  <c r="G265" i="16" s="1"/>
  <c r="C111" i="16"/>
  <c r="G111" i="16" s="1"/>
  <c r="C447" i="16"/>
  <c r="G447" i="16" s="1"/>
  <c r="C364" i="16"/>
  <c r="C458" i="16"/>
  <c r="G458" i="16" s="1"/>
  <c r="C386" i="16"/>
  <c r="G386" i="16" s="1"/>
  <c r="C318" i="16"/>
  <c r="G318" i="16" s="1"/>
  <c r="C114" i="16"/>
  <c r="G114" i="16" s="1"/>
  <c r="C278" i="16"/>
  <c r="G278" i="16" s="1"/>
  <c r="C313" i="16"/>
  <c r="G313" i="16" s="1"/>
  <c r="C376" i="16"/>
  <c r="G376" i="16" s="1"/>
  <c r="C180" i="16"/>
  <c r="G180" i="16" s="1"/>
  <c r="C104" i="16"/>
  <c r="G104" i="16" s="1"/>
  <c r="C372" i="16"/>
  <c r="G372" i="16" s="1"/>
  <c r="C310" i="16"/>
  <c r="G310" i="16" s="1"/>
  <c r="C258" i="16"/>
  <c r="G258" i="16" s="1"/>
  <c r="C57" i="16"/>
  <c r="G57" i="16" s="1"/>
  <c r="C359" i="16"/>
  <c r="G359" i="16" s="1"/>
  <c r="C148" i="16"/>
  <c r="G148" i="16" s="1"/>
  <c r="C91" i="16"/>
  <c r="J91" i="16" s="1"/>
  <c r="C279" i="16"/>
  <c r="G279" i="16" s="1"/>
  <c r="C44" i="16"/>
  <c r="G44" i="16" s="1"/>
  <c r="C43" i="16"/>
  <c r="G43" i="16" s="1"/>
  <c r="C45" i="16"/>
  <c r="G45" i="16" s="1"/>
  <c r="C98" i="16"/>
  <c r="G98" i="16" s="1"/>
  <c r="C52" i="16"/>
  <c r="G52" i="16" s="1"/>
  <c r="C48" i="16"/>
  <c r="G48" i="16" s="1"/>
  <c r="C272" i="16"/>
  <c r="C166" i="16"/>
  <c r="G166" i="16" s="1"/>
  <c r="C213" i="16"/>
  <c r="G213" i="16" s="1"/>
  <c r="C289" i="16"/>
  <c r="G289" i="16" s="1"/>
  <c r="C338" i="16"/>
  <c r="G338" i="16" s="1"/>
  <c r="C62" i="16"/>
  <c r="G62" i="16" s="1"/>
  <c r="C25" i="16"/>
  <c r="G25" i="16" s="1"/>
  <c r="C349" i="16"/>
  <c r="G349" i="16" s="1"/>
  <c r="C175" i="16"/>
  <c r="G175" i="16" s="1"/>
  <c r="C130" i="16"/>
  <c r="G130" i="16" s="1"/>
  <c r="C444" i="16"/>
  <c r="G444" i="16" s="1"/>
  <c r="C407" i="16"/>
  <c r="G407" i="16" s="1"/>
  <c r="C80" i="16"/>
  <c r="G80" i="16" s="1"/>
  <c r="C179" i="16"/>
  <c r="G179" i="16" s="1"/>
  <c r="C94" i="16"/>
  <c r="G94" i="16" s="1"/>
  <c r="C20" i="16"/>
  <c r="G20" i="16" s="1"/>
  <c r="C177" i="16"/>
  <c r="BC177" i="16" s="1"/>
  <c r="C152" i="16"/>
  <c r="G152" i="16" s="1"/>
  <c r="C79" i="16"/>
  <c r="G79" i="16" s="1"/>
  <c r="C229" i="16"/>
  <c r="G229" i="16" s="1"/>
  <c r="C271" i="16"/>
  <c r="G271" i="16" s="1"/>
  <c r="C422" i="16"/>
  <c r="G422" i="16" s="1"/>
  <c r="C451" i="16"/>
  <c r="G451" i="16" s="1"/>
  <c r="C128" i="16"/>
  <c r="G128" i="16" s="1"/>
  <c r="C67" i="16"/>
  <c r="W67" i="16" s="1"/>
  <c r="C295" i="16"/>
  <c r="G295" i="16" s="1"/>
  <c r="C154" i="16"/>
  <c r="G154" i="16" s="1"/>
  <c r="C248" i="16"/>
  <c r="G248" i="16" s="1"/>
  <c r="C100" i="16"/>
  <c r="G100" i="16" s="1"/>
  <c r="C191" i="16"/>
  <c r="G191" i="16" s="1"/>
  <c r="C345" i="16"/>
  <c r="G345" i="16" s="1"/>
  <c r="C323" i="16"/>
  <c r="G323" i="16" s="1"/>
  <c r="C268" i="16"/>
  <c r="G268" i="16" s="1"/>
  <c r="C169" i="16"/>
  <c r="G169" i="16" s="1"/>
  <c r="C140" i="16"/>
  <c r="G140" i="16" s="1"/>
  <c r="C107" i="16"/>
  <c r="G107" i="16" s="1"/>
  <c r="C363" i="16"/>
  <c r="G363" i="16" s="1"/>
  <c r="C294" i="16"/>
  <c r="G294" i="16" s="1"/>
  <c r="C24" i="16"/>
  <c r="G24" i="16" s="1"/>
  <c r="C150" i="16"/>
  <c r="G150" i="16" s="1"/>
  <c r="C385" i="16"/>
  <c r="AA385" i="16" s="1"/>
  <c r="C99" i="16"/>
  <c r="G99" i="16" s="1"/>
  <c r="C312" i="16"/>
  <c r="G312" i="16" s="1"/>
  <c r="C384" i="16"/>
  <c r="G384" i="16" s="1"/>
  <c r="C106" i="16"/>
  <c r="G106" i="16" s="1"/>
  <c r="C210" i="16"/>
  <c r="G210" i="16" s="1"/>
  <c r="C441" i="16"/>
  <c r="G441" i="16" s="1"/>
  <c r="C284" i="16"/>
  <c r="G284" i="16" s="1"/>
  <c r="C216" i="16"/>
  <c r="C421" i="16"/>
  <c r="G421" i="16" s="1"/>
  <c r="C133" i="16"/>
  <c r="G133" i="16" s="1"/>
  <c r="C425" i="16"/>
  <c r="G425" i="16" s="1"/>
  <c r="C335" i="16"/>
  <c r="G335" i="16" s="1"/>
  <c r="C23" i="16"/>
  <c r="G23" i="16" s="1"/>
  <c r="C153" i="16"/>
  <c r="G153" i="16" s="1"/>
  <c r="C362" i="16"/>
  <c r="G362" i="16" s="1"/>
  <c r="C151" i="16"/>
  <c r="G151" i="16" s="1"/>
  <c r="C132" i="16"/>
  <c r="G132" i="16" s="1"/>
  <c r="C455" i="16"/>
  <c r="G455" i="16" s="1"/>
  <c r="C32" i="16"/>
  <c r="G32" i="16" s="1"/>
  <c r="C424" i="16"/>
  <c r="G424" i="16" s="1"/>
  <c r="C305" i="16"/>
  <c r="G305" i="16" s="1"/>
  <c r="C78" i="16"/>
  <c r="G78" i="16" s="1"/>
  <c r="C168" i="16"/>
  <c r="G168" i="16" s="1"/>
  <c r="C413" i="16"/>
  <c r="C409" i="16"/>
  <c r="G409" i="16" s="1"/>
  <c r="C286" i="16"/>
  <c r="G286" i="16" s="1"/>
  <c r="C357" i="16"/>
  <c r="G357" i="16" s="1"/>
  <c r="C84" i="16"/>
  <c r="G84" i="16" s="1"/>
  <c r="C302" i="16"/>
  <c r="G302" i="16" s="1"/>
  <c r="C66" i="16"/>
  <c r="G66" i="16" s="1"/>
  <c r="C344" i="16"/>
  <c r="G344" i="16" s="1"/>
  <c r="C354" i="16"/>
  <c r="AA354" i="16" s="1"/>
  <c r="C329" i="16"/>
  <c r="G329" i="16" s="1"/>
  <c r="C147" i="16"/>
  <c r="G147" i="16" s="1"/>
  <c r="C255" i="16"/>
  <c r="G255" i="16" s="1"/>
  <c r="C103" i="16"/>
  <c r="G103" i="16" s="1"/>
  <c r="C328" i="16"/>
  <c r="G328" i="16" s="1"/>
  <c r="C448" i="16"/>
  <c r="G448" i="16" s="1"/>
  <c r="C31" i="16"/>
  <c r="G31" i="16" s="1"/>
  <c r="C317" i="16"/>
  <c r="G317" i="16" s="1"/>
  <c r="C281" i="16"/>
  <c r="G281" i="16" s="1"/>
  <c r="C81" i="16"/>
  <c r="G81" i="16" s="1"/>
  <c r="C77" i="16"/>
  <c r="G77" i="16" s="1"/>
  <c r="C391" i="16"/>
  <c r="G391" i="16" s="1"/>
  <c r="C47" i="16"/>
  <c r="G47" i="16" s="1"/>
  <c r="C406" i="16"/>
  <c r="G406" i="16" s="1"/>
  <c r="C157" i="16"/>
  <c r="G157" i="16" s="1"/>
  <c r="C254" i="16"/>
  <c r="C113" i="16"/>
  <c r="G113" i="16" s="1"/>
  <c r="C178" i="16"/>
  <c r="G178" i="16" s="1"/>
  <c r="C73" i="16"/>
  <c r="G73" i="16" s="1"/>
  <c r="C252" i="16"/>
  <c r="G252" i="16" s="1"/>
  <c r="C56" i="16"/>
  <c r="G56" i="16" s="1"/>
  <c r="C375" i="16"/>
  <c r="G375" i="16" s="1"/>
  <c r="C183" i="16"/>
  <c r="G183" i="16" s="1"/>
  <c r="C218" i="16"/>
  <c r="F218" i="16" s="1"/>
  <c r="C207" i="16"/>
  <c r="G207" i="16" s="1"/>
  <c r="C156" i="16"/>
  <c r="G156" i="16" s="1"/>
  <c r="C337" i="16"/>
  <c r="G337" i="16" s="1"/>
  <c r="C304" i="16"/>
  <c r="G304" i="16" s="1"/>
  <c r="C228" i="16"/>
  <c r="G228" i="16" s="1"/>
  <c r="C22" i="16"/>
  <c r="G22" i="16" s="1"/>
  <c r="C319" i="16"/>
  <c r="G319" i="16" s="1"/>
  <c r="C76" i="16"/>
  <c r="G76" i="16" s="1"/>
  <c r="C423" i="16"/>
  <c r="G423" i="16" s="1"/>
  <c r="C30" i="16"/>
  <c r="G30" i="16" s="1"/>
  <c r="C51" i="16"/>
  <c r="G51" i="16" s="1"/>
  <c r="C243" i="16"/>
  <c r="G243" i="16" s="1"/>
  <c r="C71" i="16"/>
  <c r="G71" i="16" s="1"/>
  <c r="C291" i="16"/>
  <c r="G291" i="16" s="1"/>
  <c r="C131" i="16"/>
  <c r="G131" i="16" s="1"/>
  <c r="C457" i="16"/>
  <c r="C190" i="16"/>
  <c r="G190" i="16" s="1"/>
  <c r="C293" i="16"/>
  <c r="G293" i="16" s="1"/>
  <c r="C115" i="16"/>
  <c r="G115" i="16" s="1"/>
  <c r="C428" i="16"/>
  <c r="G428" i="16" s="1"/>
  <c r="C203" i="16"/>
  <c r="G203" i="16" s="1"/>
  <c r="C55" i="16"/>
  <c r="G55" i="16" s="1"/>
  <c r="C223" i="16"/>
  <c r="G223" i="16" s="1"/>
  <c r="C118" i="16"/>
  <c r="C121" i="16"/>
  <c r="G121" i="16" s="1"/>
  <c r="C292" i="16"/>
  <c r="G292" i="16" s="1"/>
  <c r="C205" i="16"/>
  <c r="G205" i="16" s="1"/>
  <c r="C383" i="16"/>
  <c r="G383" i="16" s="1"/>
  <c r="C29" i="16"/>
  <c r="G29" i="16" s="1"/>
  <c r="C186" i="16"/>
  <c r="G186" i="16" s="1"/>
  <c r="C347" i="16"/>
  <c r="G347" i="16" s="1"/>
  <c r="C13" i="16"/>
  <c r="G13" i="16" s="1"/>
  <c r="C50" i="16"/>
  <c r="G50" i="16" s="1"/>
  <c r="C382" i="16"/>
  <c r="G382" i="16" s="1"/>
  <c r="C149" i="16"/>
  <c r="G149" i="16" s="1"/>
  <c r="C420" i="16"/>
  <c r="G420" i="16" s="1"/>
  <c r="C374" i="16"/>
  <c r="G374" i="16" s="1"/>
  <c r="C394" i="16"/>
  <c r="G394" i="16" s="1"/>
  <c r="C12" i="16"/>
  <c r="G12" i="16" s="1"/>
  <c r="C65" i="16"/>
  <c r="C244" i="16"/>
  <c r="G244" i="16" s="1"/>
  <c r="C403" i="16"/>
  <c r="G403" i="16" s="1"/>
  <c r="C388" i="16"/>
  <c r="G388" i="16" s="1"/>
  <c r="C75" i="16"/>
  <c r="G75" i="16" s="1"/>
  <c r="C89" i="16"/>
  <c r="G89" i="16" s="1"/>
  <c r="C257" i="16"/>
  <c r="G257" i="16" s="1"/>
  <c r="C414" i="16"/>
  <c r="G414" i="16" s="1"/>
  <c r="C70" i="16"/>
  <c r="C316" i="16"/>
  <c r="G316" i="16" s="1"/>
  <c r="C120" i="16"/>
  <c r="G120" i="16" s="1"/>
  <c r="C201" i="16"/>
  <c r="G201" i="16" s="1"/>
  <c r="C11" i="16"/>
  <c r="G11" i="16" s="1"/>
  <c r="C262" i="16"/>
  <c r="G262" i="16" s="1"/>
  <c r="C64" i="16"/>
  <c r="G64" i="16" s="1"/>
  <c r="C381" i="16"/>
  <c r="G381" i="16" s="1"/>
  <c r="C176" i="16"/>
  <c r="G176" i="16" s="1"/>
  <c r="C95" i="16"/>
  <c r="G95" i="16" s="1"/>
  <c r="C326" i="16"/>
  <c r="G326" i="16" s="1"/>
  <c r="C63" i="16"/>
  <c r="G63" i="16" s="1"/>
  <c r="C10" i="16"/>
  <c r="G10" i="16" s="1"/>
  <c r="C452" i="16"/>
  <c r="G452" i="16" s="1"/>
  <c r="C9" i="16"/>
  <c r="G9" i="16" s="1"/>
  <c r="C380" i="16"/>
  <c r="G380" i="16" s="1"/>
  <c r="C446" i="16"/>
  <c r="C436" i="16"/>
  <c r="G436" i="16" s="1"/>
  <c r="C283" i="16"/>
  <c r="G283" i="16" s="1"/>
  <c r="C438" i="16"/>
  <c r="G438" i="16" s="1"/>
  <c r="C241" i="16"/>
  <c r="G241" i="16" s="1"/>
  <c r="C432" i="16"/>
  <c r="G432" i="16" s="1"/>
  <c r="C410" i="16"/>
  <c r="G410" i="16" s="1"/>
  <c r="C340" i="16"/>
  <c r="G340" i="16" s="1"/>
  <c r="C28" i="16"/>
  <c r="C393" i="16"/>
  <c r="G393" i="16" s="1"/>
  <c r="C61" i="16"/>
  <c r="G61" i="16" s="1"/>
  <c r="C202" i="16"/>
  <c r="G202" i="16" s="1"/>
  <c r="C193" i="16"/>
  <c r="G193" i="16" s="1"/>
  <c r="C161" i="16"/>
  <c r="G161" i="16" s="1"/>
  <c r="E1" i="8"/>
  <c r="S274" i="16" l="1"/>
  <c r="F110" i="16"/>
  <c r="K110" i="16"/>
  <c r="AL274" i="16"/>
  <c r="Z110" i="16"/>
  <c r="AT8" i="16"/>
  <c r="AL110" i="16"/>
  <c r="AA8" i="16"/>
  <c r="AM110" i="16"/>
  <c r="AS110" i="16"/>
  <c r="W110" i="16"/>
  <c r="U110" i="16"/>
  <c r="AM42" i="16"/>
  <c r="L42" i="16"/>
  <c r="AT42" i="16"/>
  <c r="BJ42" i="16"/>
  <c r="BE42" i="16"/>
  <c r="AN42" i="16"/>
  <c r="BH42" i="16"/>
  <c r="BC42" i="16"/>
  <c r="AD42" i="16"/>
  <c r="K42" i="16"/>
  <c r="AV42" i="16"/>
  <c r="J110" i="16"/>
  <c r="I110" i="16"/>
  <c r="AP110" i="16"/>
  <c r="BC110" i="16"/>
  <c r="AQ110" i="16"/>
  <c r="AS274" i="16"/>
  <c r="AC16" i="16"/>
  <c r="AJ110" i="16"/>
  <c r="AI110" i="16"/>
  <c r="BC18" i="16"/>
  <c r="O110" i="16"/>
  <c r="V110" i="16"/>
  <c r="U300" i="16"/>
  <c r="AK110" i="16"/>
  <c r="X110" i="16"/>
  <c r="N110" i="16"/>
  <c r="AA110" i="16"/>
  <c r="AC18" i="16"/>
  <c r="R110" i="16"/>
  <c r="M110" i="16"/>
  <c r="X274" i="16"/>
  <c r="AY16" i="16"/>
  <c r="AW110" i="16"/>
  <c r="AL300" i="16"/>
  <c r="Y110" i="16"/>
  <c r="P110" i="16"/>
  <c r="AY110" i="16"/>
  <c r="S110" i="16"/>
  <c r="S390" i="16"/>
  <c r="AU300" i="16"/>
  <c r="E300" i="16"/>
  <c r="Q110" i="16"/>
  <c r="AC110" i="16"/>
  <c r="AU110" i="16"/>
  <c r="W38" i="16"/>
  <c r="AS350" i="16"/>
  <c r="G7" i="16"/>
  <c r="AT7" i="16"/>
  <c r="AU7" i="16"/>
  <c r="D142" i="16"/>
  <c r="D361" i="16"/>
  <c r="AH350" i="16"/>
  <c r="X419" i="16"/>
  <c r="AQ458" i="16"/>
  <c r="Q206" i="16"/>
  <c r="P69" i="16"/>
  <c r="AK350" i="16"/>
  <c r="M419" i="16"/>
  <c r="K419" i="16"/>
  <c r="N18" i="16"/>
  <c r="P350" i="16"/>
  <c r="AT192" i="16"/>
  <c r="AH165" i="16"/>
  <c r="AK418" i="16"/>
  <c r="AK18" i="16"/>
  <c r="BD8" i="16"/>
  <c r="V418" i="16"/>
  <c r="P274" i="16"/>
  <c r="M18" i="16"/>
  <c r="O18" i="16"/>
  <c r="R350" i="16"/>
  <c r="V8" i="16"/>
  <c r="P419" i="16"/>
  <c r="Y418" i="16"/>
  <c r="N16" i="16"/>
  <c r="K38" i="16"/>
  <c r="S38" i="16"/>
  <c r="T274" i="16"/>
  <c r="R274" i="16"/>
  <c r="AB274" i="16"/>
  <c r="K69" i="16"/>
  <c r="O69" i="16"/>
  <c r="AT18" i="16"/>
  <c r="AA18" i="16"/>
  <c r="Q18" i="16"/>
  <c r="I390" i="16"/>
  <c r="F350" i="16"/>
  <c r="AM350" i="16"/>
  <c r="AQ350" i="16"/>
  <c r="N350" i="16"/>
  <c r="BD165" i="16"/>
  <c r="K8" i="16"/>
  <c r="X8" i="16"/>
  <c r="AS8" i="16"/>
  <c r="AL8" i="16"/>
  <c r="AG419" i="16"/>
  <c r="AC419" i="16"/>
  <c r="AI419" i="16"/>
  <c r="AA418" i="16"/>
  <c r="Q418" i="16"/>
  <c r="AY418" i="16"/>
  <c r="M16" i="16"/>
  <c r="K206" i="16"/>
  <c r="BC206" i="16"/>
  <c r="AU166" i="16"/>
  <c r="T38" i="16"/>
  <c r="F8" i="16"/>
  <c r="BD38" i="16"/>
  <c r="F274" i="16"/>
  <c r="O274" i="16"/>
  <c r="AW274" i="16"/>
  <c r="BC274" i="16"/>
  <c r="I69" i="16"/>
  <c r="F18" i="16"/>
  <c r="AS18" i="16"/>
  <c r="AH18" i="16"/>
  <c r="BD18" i="16"/>
  <c r="T390" i="16"/>
  <c r="K350" i="16"/>
  <c r="AT350" i="16"/>
  <c r="AG350" i="16"/>
  <c r="AW350" i="16"/>
  <c r="AP165" i="16"/>
  <c r="J8" i="16"/>
  <c r="AC8" i="16"/>
  <c r="U8" i="16"/>
  <c r="R8" i="16"/>
  <c r="AL419" i="16"/>
  <c r="O419" i="16"/>
  <c r="S419" i="16"/>
  <c r="AH418" i="16"/>
  <c r="AP418" i="16"/>
  <c r="AS418" i="16"/>
  <c r="AQ16" i="16"/>
  <c r="T206" i="16"/>
  <c r="AT206" i="16"/>
  <c r="BL18" i="16"/>
  <c r="AJ38" i="16"/>
  <c r="K274" i="16"/>
  <c r="AC274" i="16"/>
  <c r="AK274" i="16"/>
  <c r="AT274" i="16"/>
  <c r="AY69" i="16"/>
  <c r="K18" i="16"/>
  <c r="AB18" i="16"/>
  <c r="S18" i="16"/>
  <c r="AP18" i="16"/>
  <c r="AQ390" i="16"/>
  <c r="J350" i="16"/>
  <c r="AB350" i="16"/>
  <c r="Q350" i="16"/>
  <c r="V350" i="16"/>
  <c r="P165" i="16"/>
  <c r="I8" i="16"/>
  <c r="W8" i="16"/>
  <c r="M8" i="16"/>
  <c r="AC214" i="16"/>
  <c r="R419" i="16"/>
  <c r="V419" i="16"/>
  <c r="S192" i="16"/>
  <c r="S418" i="16"/>
  <c r="X418" i="16"/>
  <c r="M418" i="16"/>
  <c r="R16" i="16"/>
  <c r="AQ206" i="16"/>
  <c r="AK416" i="16"/>
  <c r="AA274" i="16"/>
  <c r="M274" i="16"/>
  <c r="T18" i="16"/>
  <c r="Y18" i="16"/>
  <c r="T350" i="16"/>
  <c r="W350" i="16"/>
  <c r="AP8" i="16"/>
  <c r="I419" i="16"/>
  <c r="I418" i="16"/>
  <c r="AS16" i="16"/>
  <c r="AB206" i="16"/>
  <c r="V38" i="16"/>
  <c r="J274" i="16"/>
  <c r="AQ274" i="16"/>
  <c r="Y274" i="16"/>
  <c r="V274" i="16"/>
  <c r="S69" i="16"/>
  <c r="J18" i="16"/>
  <c r="AY18" i="16"/>
  <c r="Z18" i="16"/>
  <c r="AJ18" i="16"/>
  <c r="V390" i="16"/>
  <c r="I350" i="16"/>
  <c r="AI350" i="16"/>
  <c r="AA350" i="16"/>
  <c r="M350" i="16"/>
  <c r="AI165" i="16"/>
  <c r="AK8" i="16"/>
  <c r="O8" i="16"/>
  <c r="AQ8" i="16"/>
  <c r="AM214" i="16"/>
  <c r="Z419" i="16"/>
  <c r="N419" i="16"/>
  <c r="AI192" i="16"/>
  <c r="AQ418" i="16"/>
  <c r="AC418" i="16"/>
  <c r="AJ296" i="16"/>
  <c r="AK16" i="16"/>
  <c r="AI206" i="16"/>
  <c r="AJ458" i="16"/>
  <c r="AC38" i="16"/>
  <c r="I274" i="16"/>
  <c r="W274" i="16"/>
  <c r="BD274" i="16"/>
  <c r="N274" i="16"/>
  <c r="BD69" i="16"/>
  <c r="I18" i="16"/>
  <c r="AQ18" i="16"/>
  <c r="AL18" i="16"/>
  <c r="X18" i="16"/>
  <c r="U390" i="16"/>
  <c r="AC350" i="16"/>
  <c r="S350" i="16"/>
  <c r="Y350" i="16"/>
  <c r="BD350" i="16"/>
  <c r="T165" i="16"/>
  <c r="Y8" i="16"/>
  <c r="AB8" i="16"/>
  <c r="AI8" i="16"/>
  <c r="W214" i="16"/>
  <c r="AP419" i="16"/>
  <c r="AY419" i="16"/>
  <c r="AM192" i="16"/>
  <c r="T418" i="16"/>
  <c r="O418" i="16"/>
  <c r="F16" i="16"/>
  <c r="BD16" i="16"/>
  <c r="Z206" i="16"/>
  <c r="X458" i="16"/>
  <c r="AG274" i="16"/>
  <c r="W69" i="16"/>
  <c r="Z390" i="16"/>
  <c r="Q165" i="16"/>
  <c r="S8" i="16"/>
  <c r="AQ419" i="16"/>
  <c r="N418" i="16"/>
  <c r="AH458" i="16"/>
  <c r="P38" i="16"/>
  <c r="AM274" i="16"/>
  <c r="Z274" i="16"/>
  <c r="AJ274" i="16"/>
  <c r="AY274" i="16"/>
  <c r="AJ69" i="16"/>
  <c r="AU18" i="16"/>
  <c r="U18" i="16"/>
  <c r="R18" i="16"/>
  <c r="P18" i="16"/>
  <c r="M390" i="16"/>
  <c r="BC350" i="16"/>
  <c r="AY350" i="16"/>
  <c r="Z350" i="16"/>
  <c r="AJ350" i="16"/>
  <c r="AA165" i="16"/>
  <c r="Q8" i="16"/>
  <c r="BC8" i="16"/>
  <c r="T8" i="16"/>
  <c r="S214" i="16"/>
  <c r="AJ419" i="16"/>
  <c r="AS419" i="16"/>
  <c r="BC192" i="16"/>
  <c r="R418" i="16"/>
  <c r="BC418" i="16"/>
  <c r="K16" i="16"/>
  <c r="X16" i="16"/>
  <c r="AK206" i="16"/>
  <c r="N458" i="16"/>
  <c r="M443" i="16"/>
  <c r="N137" i="16"/>
  <c r="AI91" i="16"/>
  <c r="AI454" i="16"/>
  <c r="W135" i="16"/>
  <c r="AI236" i="16"/>
  <c r="E204" i="16"/>
  <c r="N204" i="16"/>
  <c r="T454" i="16"/>
  <c r="O135" i="16"/>
  <c r="BD236" i="16"/>
  <c r="F204" i="16"/>
  <c r="AI204" i="16"/>
  <c r="AI135" i="16"/>
  <c r="U204" i="16"/>
  <c r="E322" i="16"/>
  <c r="R454" i="16"/>
  <c r="Q236" i="16"/>
  <c r="AG369" i="16"/>
  <c r="AW454" i="16"/>
  <c r="T135" i="16"/>
  <c r="AC236" i="16"/>
  <c r="Z204" i="16"/>
  <c r="K454" i="16"/>
  <c r="X454" i="16"/>
  <c r="AK135" i="16"/>
  <c r="V236" i="16"/>
  <c r="AK204" i="16"/>
  <c r="J235" i="16"/>
  <c r="BC454" i="16"/>
  <c r="P454" i="16"/>
  <c r="Y135" i="16"/>
  <c r="N236" i="16"/>
  <c r="Y204" i="16"/>
  <c r="W454" i="16"/>
  <c r="V135" i="16"/>
  <c r="J236" i="16"/>
  <c r="AH236" i="16"/>
  <c r="AC204" i="16"/>
  <c r="AK267" i="16"/>
  <c r="I236" i="16"/>
  <c r="S236" i="16"/>
  <c r="AK458" i="16"/>
  <c r="G272" i="16"/>
  <c r="M272" i="16"/>
  <c r="BC272" i="16"/>
  <c r="AJ272" i="16"/>
  <c r="AG272" i="16"/>
  <c r="U272" i="16"/>
  <c r="AB272" i="16"/>
  <c r="AP272" i="16"/>
  <c r="AL272" i="16"/>
  <c r="AA272" i="16"/>
  <c r="AY272" i="16"/>
  <c r="AM272" i="16"/>
  <c r="Y272" i="16"/>
  <c r="F272" i="16"/>
  <c r="T272" i="16"/>
  <c r="N272" i="16"/>
  <c r="AC272" i="16"/>
  <c r="AK272" i="16"/>
  <c r="I272" i="16"/>
  <c r="V272" i="16"/>
  <c r="AW272" i="16"/>
  <c r="AT272" i="16"/>
  <c r="R272" i="16"/>
  <c r="S272" i="16"/>
  <c r="O272" i="16"/>
  <c r="Z272" i="16"/>
  <c r="AH272" i="16"/>
  <c r="W272" i="16"/>
  <c r="K272" i="16"/>
  <c r="AI272" i="16"/>
  <c r="P272" i="16"/>
  <c r="J272" i="16"/>
  <c r="AQ272" i="16"/>
  <c r="X272" i="16"/>
  <c r="AS272" i="16"/>
  <c r="BD272" i="16"/>
  <c r="G364" i="16"/>
  <c r="AB364" i="16"/>
  <c r="AP364" i="16"/>
  <c r="O364" i="16"/>
  <c r="BD364" i="16"/>
  <c r="Z364" i="16"/>
  <c r="U364" i="16"/>
  <c r="N364" i="16"/>
  <c r="AC364" i="16"/>
  <c r="V364" i="16"/>
  <c r="P364" i="16"/>
  <c r="AW364" i="16"/>
  <c r="T364" i="16"/>
  <c r="K364" i="16"/>
  <c r="AT364" i="16"/>
  <c r="AK364" i="16"/>
  <c r="AQ364" i="16"/>
  <c r="BC364" i="16"/>
  <c r="R364" i="16"/>
  <c r="M364" i="16"/>
  <c r="W364" i="16"/>
  <c r="AG364" i="16"/>
  <c r="AS364" i="16"/>
  <c r="AM364" i="16"/>
  <c r="AL364" i="16"/>
  <c r="AU364" i="16"/>
  <c r="X364" i="16"/>
  <c r="S364" i="16"/>
  <c r="AY364" i="16"/>
  <c r="AJ364" i="16"/>
  <c r="AH364" i="16"/>
  <c r="F364" i="16"/>
  <c r="Q364" i="16"/>
  <c r="AA364" i="16"/>
  <c r="I364" i="16"/>
  <c r="G14" i="16"/>
  <c r="N14" i="16"/>
  <c r="AC14" i="16"/>
  <c r="AK14" i="16"/>
  <c r="AA14" i="16"/>
  <c r="AY14" i="16"/>
  <c r="V14" i="16"/>
  <c r="X14" i="16"/>
  <c r="AG14" i="16"/>
  <c r="M14" i="16"/>
  <c r="AT14" i="16"/>
  <c r="AJ14" i="16"/>
  <c r="AL14" i="16"/>
  <c r="U14" i="16"/>
  <c r="BC14" i="16"/>
  <c r="AP14" i="16"/>
  <c r="Z14" i="16"/>
  <c r="AS14" i="16"/>
  <c r="AB14" i="16"/>
  <c r="BD14" i="16"/>
  <c r="S14" i="16"/>
  <c r="AU14" i="16"/>
  <c r="O14" i="16"/>
  <c r="Q14" i="16"/>
  <c r="AH14" i="16"/>
  <c r="K14" i="16"/>
  <c r="W14" i="16"/>
  <c r="Y14" i="16"/>
  <c r="T14" i="16"/>
  <c r="F14" i="16"/>
  <c r="AM14" i="16"/>
  <c r="AW14" i="16"/>
  <c r="AI14" i="16"/>
  <c r="I14" i="16"/>
  <c r="G314" i="16"/>
  <c r="T314" i="16"/>
  <c r="N314" i="16"/>
  <c r="AC314" i="16"/>
  <c r="AL314" i="16"/>
  <c r="I314" i="16"/>
  <c r="S314" i="16"/>
  <c r="AU314" i="16"/>
  <c r="AM314" i="16"/>
  <c r="Z314" i="16"/>
  <c r="AH314" i="16"/>
  <c r="AY314" i="16"/>
  <c r="P314" i="16"/>
  <c r="Q314" i="16"/>
  <c r="AA314" i="16"/>
  <c r="V314" i="16"/>
  <c r="X314" i="16"/>
  <c r="Y314" i="16"/>
  <c r="AI314" i="16"/>
  <c r="AT314" i="16"/>
  <c r="AJ314" i="16"/>
  <c r="AK314" i="16"/>
  <c r="AQ314" i="16"/>
  <c r="BC314" i="16"/>
  <c r="AP314" i="16"/>
  <c r="AW314" i="16"/>
  <c r="M314" i="16"/>
  <c r="AB314" i="16"/>
  <c r="BD314" i="16"/>
  <c r="K314" i="16"/>
  <c r="U314" i="16"/>
  <c r="O314" i="16"/>
  <c r="R314" i="16"/>
  <c r="F314" i="16"/>
  <c r="G209" i="16"/>
  <c r="M209" i="16"/>
  <c r="BC209" i="16"/>
  <c r="AJ209" i="16"/>
  <c r="AG209" i="16"/>
  <c r="S209" i="16"/>
  <c r="AU209" i="16"/>
  <c r="AM209" i="16"/>
  <c r="AK209" i="16"/>
  <c r="J209" i="16"/>
  <c r="AH209" i="16"/>
  <c r="AY209" i="16"/>
  <c r="AC209" i="16"/>
  <c r="AW209" i="16"/>
  <c r="AA209" i="16"/>
  <c r="N209" i="16"/>
  <c r="P209" i="16"/>
  <c r="R209" i="16"/>
  <c r="T209" i="16"/>
  <c r="V209" i="16"/>
  <c r="X209" i="16"/>
  <c r="AL209" i="16"/>
  <c r="AI209" i="16"/>
  <c r="AT209" i="16"/>
  <c r="AP209" i="16"/>
  <c r="Z209" i="16"/>
  <c r="AQ209" i="16"/>
  <c r="AB209" i="16"/>
  <c r="BD209" i="16"/>
  <c r="K209" i="16"/>
  <c r="U209" i="16"/>
  <c r="O209" i="16"/>
  <c r="Q209" i="16"/>
  <c r="F209" i="16"/>
  <c r="G74" i="16"/>
  <c r="AH74" i="16"/>
  <c r="AU74" i="16"/>
  <c r="W74" i="16"/>
  <c r="Q74" i="16"/>
  <c r="K74" i="16"/>
  <c r="AS74" i="16"/>
  <c r="AM74" i="16"/>
  <c r="AK74" i="16"/>
  <c r="I74" i="16"/>
  <c r="S74" i="16"/>
  <c r="AY74" i="16"/>
  <c r="AC74" i="16"/>
  <c r="AW74" i="16"/>
  <c r="J74" i="16"/>
  <c r="AA74" i="16"/>
  <c r="N74" i="16"/>
  <c r="P74" i="16"/>
  <c r="R74" i="16"/>
  <c r="T74" i="16"/>
  <c r="V74" i="16"/>
  <c r="X74" i="16"/>
  <c r="AG74" i="16"/>
  <c r="AI74" i="16"/>
  <c r="AT74" i="16"/>
  <c r="AJ74" i="16"/>
  <c r="AL74" i="16"/>
  <c r="AQ74" i="16"/>
  <c r="BC74" i="16"/>
  <c r="AP74" i="16"/>
  <c r="Z74" i="16"/>
  <c r="M74" i="16"/>
  <c r="AB74" i="16"/>
  <c r="BD74" i="16"/>
  <c r="F74" i="16"/>
  <c r="G185" i="16"/>
  <c r="AA185" i="16"/>
  <c r="AY185" i="16"/>
  <c r="AM185" i="16"/>
  <c r="BD185" i="16"/>
  <c r="T185" i="16"/>
  <c r="N185" i="16"/>
  <c r="AC185" i="16"/>
  <c r="P185" i="16"/>
  <c r="R185" i="16"/>
  <c r="AI185" i="16"/>
  <c r="V185" i="16"/>
  <c r="Q185" i="16"/>
  <c r="X185" i="16"/>
  <c r="AG185" i="16"/>
  <c r="AQ185" i="16"/>
  <c r="AT185" i="16"/>
  <c r="Y185" i="16"/>
  <c r="K185" i="16"/>
  <c r="AL185" i="16"/>
  <c r="M185" i="16"/>
  <c r="BC185" i="16"/>
  <c r="AK185" i="16"/>
  <c r="F185" i="16"/>
  <c r="Z185" i="16"/>
  <c r="U185" i="16"/>
  <c r="AB185" i="16"/>
  <c r="AW185" i="16"/>
  <c r="E185" i="16"/>
  <c r="S185" i="16"/>
  <c r="AS185" i="16"/>
  <c r="O185" i="16"/>
  <c r="AJ185" i="16"/>
  <c r="I185" i="16"/>
  <c r="G445" i="16"/>
  <c r="R445" i="16"/>
  <c r="AI445" i="16"/>
  <c r="V445" i="16"/>
  <c r="Q445" i="16"/>
  <c r="AP445" i="16"/>
  <c r="AG445" i="16"/>
  <c r="AQ445" i="16"/>
  <c r="AT445" i="16"/>
  <c r="Y445" i="16"/>
  <c r="K445" i="16"/>
  <c r="AL445" i="16"/>
  <c r="M445" i="16"/>
  <c r="BC445" i="16"/>
  <c r="AK445" i="16"/>
  <c r="F445" i="16"/>
  <c r="Z445" i="16"/>
  <c r="U445" i="16"/>
  <c r="AB445" i="16"/>
  <c r="AW445" i="16"/>
  <c r="E445" i="16"/>
  <c r="S445" i="16"/>
  <c r="AS445" i="16"/>
  <c r="O445" i="16"/>
  <c r="BD445" i="16"/>
  <c r="I445" i="16"/>
  <c r="AH445" i="16"/>
  <c r="AU445" i="16"/>
  <c r="W445" i="16"/>
  <c r="P445" i="16"/>
  <c r="J445" i="16"/>
  <c r="AA445" i="16"/>
  <c r="AY445" i="16"/>
  <c r="AM445" i="16"/>
  <c r="X445" i="16"/>
  <c r="G450" i="16"/>
  <c r="AL450" i="16"/>
  <c r="M450" i="16"/>
  <c r="BC450" i="16"/>
  <c r="AK450" i="16"/>
  <c r="F450" i="16"/>
  <c r="Z450" i="16"/>
  <c r="U450" i="16"/>
  <c r="AB450" i="16"/>
  <c r="AW450" i="16"/>
  <c r="E450" i="16"/>
  <c r="S450" i="16"/>
  <c r="AS450" i="16"/>
  <c r="O450" i="16"/>
  <c r="X450" i="16"/>
  <c r="I450" i="16"/>
  <c r="AH450" i="16"/>
  <c r="AU450" i="16"/>
  <c r="W450" i="16"/>
  <c r="AJ450" i="16"/>
  <c r="J450" i="16"/>
  <c r="AA450" i="16"/>
  <c r="AY450" i="16"/>
  <c r="AM450" i="16"/>
  <c r="AP450" i="16"/>
  <c r="T450" i="16"/>
  <c r="N450" i="16"/>
  <c r="AC450" i="16"/>
  <c r="BD450" i="16"/>
  <c r="R450" i="16"/>
  <c r="AI450" i="16"/>
  <c r="V450" i="16"/>
  <c r="Q450" i="16"/>
  <c r="P450" i="16"/>
  <c r="G322" i="16"/>
  <c r="BD322" i="16"/>
  <c r="Z322" i="16"/>
  <c r="U322" i="16"/>
  <c r="AB322" i="16"/>
  <c r="I322" i="16"/>
  <c r="Q322" i="16"/>
  <c r="S322" i="16"/>
  <c r="AS322" i="16"/>
  <c r="O322" i="16"/>
  <c r="J322" i="16"/>
  <c r="Y322" i="16"/>
  <c r="AH322" i="16"/>
  <c r="AU322" i="16"/>
  <c r="W322" i="16"/>
  <c r="AK322" i="16"/>
  <c r="AA322" i="16"/>
  <c r="AY322" i="16"/>
  <c r="AM322" i="16"/>
  <c r="P322" i="16"/>
  <c r="AW322" i="16"/>
  <c r="T322" i="16"/>
  <c r="N322" i="16"/>
  <c r="AC322" i="16"/>
  <c r="X322" i="16"/>
  <c r="R322" i="16"/>
  <c r="AI322" i="16"/>
  <c r="V322" i="16"/>
  <c r="K322" i="16"/>
  <c r="AJ322" i="16"/>
  <c r="AG322" i="16"/>
  <c r="AQ322" i="16"/>
  <c r="AT322" i="16"/>
  <c r="F322" i="16"/>
  <c r="G426" i="16"/>
  <c r="Y426" i="16"/>
  <c r="AH426" i="16"/>
  <c r="AU426" i="16"/>
  <c r="W426" i="16"/>
  <c r="AK426" i="16"/>
  <c r="AA426" i="16"/>
  <c r="AY426" i="16"/>
  <c r="AM426" i="16"/>
  <c r="P426" i="16"/>
  <c r="AW426" i="16"/>
  <c r="T426" i="16"/>
  <c r="N426" i="16"/>
  <c r="AC426" i="16"/>
  <c r="X426" i="16"/>
  <c r="R426" i="16"/>
  <c r="AI426" i="16"/>
  <c r="V426" i="16"/>
  <c r="K426" i="16"/>
  <c r="AJ426" i="16"/>
  <c r="AG426" i="16"/>
  <c r="AQ426" i="16"/>
  <c r="AT426" i="16"/>
  <c r="F426" i="16"/>
  <c r="AP426" i="16"/>
  <c r="AL426" i="16"/>
  <c r="M426" i="16"/>
  <c r="BC426" i="16"/>
  <c r="E426" i="16"/>
  <c r="BD426" i="16"/>
  <c r="Z426" i="16"/>
  <c r="U426" i="16"/>
  <c r="AB426" i="16"/>
  <c r="I426" i="16"/>
  <c r="G443" i="16"/>
  <c r="O443" i="16"/>
  <c r="BD443" i="16"/>
  <c r="Z443" i="16"/>
  <c r="U443" i="16"/>
  <c r="AB443" i="16"/>
  <c r="W443" i="16"/>
  <c r="Q443" i="16"/>
  <c r="S443" i="16"/>
  <c r="AS443" i="16"/>
  <c r="K443" i="16"/>
  <c r="AM443" i="16"/>
  <c r="Y443" i="16"/>
  <c r="AH443" i="16"/>
  <c r="AU443" i="16"/>
  <c r="F443" i="16"/>
  <c r="AC443" i="16"/>
  <c r="AK443" i="16"/>
  <c r="AA443" i="16"/>
  <c r="AY443" i="16"/>
  <c r="E443" i="16"/>
  <c r="P443" i="16"/>
  <c r="AW443" i="16"/>
  <c r="T443" i="16"/>
  <c r="N443" i="16"/>
  <c r="I443" i="16"/>
  <c r="X443" i="16"/>
  <c r="R443" i="16"/>
  <c r="AI443" i="16"/>
  <c r="V443" i="16"/>
  <c r="J443" i="16"/>
  <c r="AJ443" i="16"/>
  <c r="AG443" i="16"/>
  <c r="AQ443" i="16"/>
  <c r="AT443" i="16"/>
  <c r="G290" i="16"/>
  <c r="AM290" i="16"/>
  <c r="Y290" i="16"/>
  <c r="AH290" i="16"/>
  <c r="AU290" i="16"/>
  <c r="F290" i="16"/>
  <c r="AC290" i="16"/>
  <c r="AK290" i="16"/>
  <c r="AA290" i="16"/>
  <c r="AY290" i="16"/>
  <c r="E290" i="16"/>
  <c r="P290" i="16"/>
  <c r="AW290" i="16"/>
  <c r="T290" i="16"/>
  <c r="N290" i="16"/>
  <c r="I290" i="16"/>
  <c r="X290" i="16"/>
  <c r="R290" i="16"/>
  <c r="AI290" i="16"/>
  <c r="V290" i="16"/>
  <c r="J290" i="16"/>
  <c r="AJ290" i="16"/>
  <c r="AG290" i="16"/>
  <c r="AQ290" i="16"/>
  <c r="AT290" i="16"/>
  <c r="AP290" i="16"/>
  <c r="AL290" i="16"/>
  <c r="M290" i="16"/>
  <c r="BC290" i="16"/>
  <c r="O290" i="16"/>
  <c r="BD290" i="16"/>
  <c r="Z290" i="16"/>
  <c r="U290" i="16"/>
  <c r="AB290" i="16"/>
  <c r="G267" i="16"/>
  <c r="AY267" i="16"/>
  <c r="Z267" i="16"/>
  <c r="R267" i="16"/>
  <c r="AP267" i="16"/>
  <c r="I267" i="16"/>
  <c r="N267" i="16"/>
  <c r="P267" i="16"/>
  <c r="AH267" i="16"/>
  <c r="T267" i="16"/>
  <c r="J267" i="16"/>
  <c r="W267" i="16"/>
  <c r="Y267" i="16"/>
  <c r="AB267" i="16"/>
  <c r="AT267" i="16"/>
  <c r="AJ267" i="16"/>
  <c r="AL267" i="16"/>
  <c r="S267" i="16"/>
  <c r="AM267" i="16"/>
  <c r="M267" i="16"/>
  <c r="AW267" i="16"/>
  <c r="AA267" i="16"/>
  <c r="AI267" i="16"/>
  <c r="BD267" i="16"/>
  <c r="U267" i="16"/>
  <c r="O267" i="16"/>
  <c r="Q267" i="16"/>
  <c r="BC267" i="16"/>
  <c r="K267" i="16"/>
  <c r="AS267" i="16"/>
  <c r="X267" i="16"/>
  <c r="AG267" i="16"/>
  <c r="AC267" i="16"/>
  <c r="F267" i="16"/>
  <c r="G235" i="16"/>
  <c r="V235" i="16"/>
  <c r="P235" i="16"/>
  <c r="Z235" i="16"/>
  <c r="AI235" i="16"/>
  <c r="AT235" i="16"/>
  <c r="X235" i="16"/>
  <c r="S235" i="16"/>
  <c r="AK235" i="16"/>
  <c r="M235" i="16"/>
  <c r="BC235" i="16"/>
  <c r="AJ235" i="16"/>
  <c r="AW235" i="16"/>
  <c r="Q235" i="16"/>
  <c r="U235" i="16"/>
  <c r="AB235" i="16"/>
  <c r="AP235" i="16"/>
  <c r="T235" i="16"/>
  <c r="K235" i="16"/>
  <c r="AS235" i="16"/>
  <c r="O235" i="16"/>
  <c r="BD235" i="16"/>
  <c r="AA235" i="16"/>
  <c r="F235" i="16"/>
  <c r="AU235" i="16"/>
  <c r="W235" i="16"/>
  <c r="R235" i="16"/>
  <c r="Y235" i="16"/>
  <c r="E235" i="16"/>
  <c r="AY235" i="16"/>
  <c r="AM235" i="16"/>
  <c r="AG235" i="16"/>
  <c r="AQ235" i="16"/>
  <c r="I235" i="16"/>
  <c r="G369" i="16"/>
  <c r="BJ369" i="16"/>
  <c r="T369" i="16"/>
  <c r="N369" i="16"/>
  <c r="AC369" i="16"/>
  <c r="R369" i="16"/>
  <c r="AK369" i="16"/>
  <c r="AQ369" i="16"/>
  <c r="AT369" i="16"/>
  <c r="X369" i="16"/>
  <c r="S369" i="16"/>
  <c r="M369" i="16"/>
  <c r="BC369" i="16"/>
  <c r="AJ369" i="16"/>
  <c r="Z369" i="16"/>
  <c r="E369" i="16"/>
  <c r="U369" i="16"/>
  <c r="AB369" i="16"/>
  <c r="AP369" i="16"/>
  <c r="Y369" i="16"/>
  <c r="AS369" i="16"/>
  <c r="O369" i="16"/>
  <c r="BD369" i="16"/>
  <c r="AA369" i="16"/>
  <c r="AU369" i="16"/>
  <c r="W369" i="16"/>
  <c r="AL369" i="16"/>
  <c r="G204" i="16"/>
  <c r="BB204" i="16"/>
  <c r="AQ204" i="16"/>
  <c r="G135" i="16"/>
  <c r="AE135" i="16"/>
  <c r="AD135" i="16"/>
  <c r="BI135" i="16"/>
  <c r="G454" i="16"/>
  <c r="BL454" i="16"/>
  <c r="AE454" i="16"/>
  <c r="AD454" i="16"/>
  <c r="Q28" i="16"/>
  <c r="AI28" i="16"/>
  <c r="J28" i="16"/>
  <c r="O28" i="16"/>
  <c r="AW28" i="16"/>
  <c r="M28" i="16"/>
  <c r="AM28" i="16"/>
  <c r="R28" i="16"/>
  <c r="AS28" i="16"/>
  <c r="K28" i="16"/>
  <c r="AG28" i="16"/>
  <c r="AU28" i="16"/>
  <c r="P28" i="16"/>
  <c r="AL28" i="16"/>
  <c r="AY28" i="16"/>
  <c r="X28" i="16"/>
  <c r="AH28" i="16"/>
  <c r="I28" i="16"/>
  <c r="AJ28" i="16"/>
  <c r="AA28" i="16"/>
  <c r="N28" i="16"/>
  <c r="AP28" i="16"/>
  <c r="F28" i="16"/>
  <c r="AB28" i="16"/>
  <c r="Q65" i="16"/>
  <c r="AA65" i="16"/>
  <c r="V65" i="16"/>
  <c r="O65" i="16"/>
  <c r="Y65" i="16"/>
  <c r="T65" i="16"/>
  <c r="AB65" i="16"/>
  <c r="W65" i="16"/>
  <c r="AK65" i="16"/>
  <c r="M65" i="16"/>
  <c r="K65" i="16"/>
  <c r="AM65" i="16"/>
  <c r="R65" i="16"/>
  <c r="U65" i="16"/>
  <c r="F65" i="16"/>
  <c r="P65" i="16"/>
  <c r="AL65" i="16"/>
  <c r="AS65" i="16"/>
  <c r="I65" i="16"/>
  <c r="X65" i="16"/>
  <c r="Z65" i="16"/>
  <c r="AU65" i="16"/>
  <c r="J65" i="16"/>
  <c r="AP65" i="16"/>
  <c r="S65" i="16"/>
  <c r="AY65" i="16"/>
  <c r="BD65" i="16"/>
  <c r="AH65" i="16"/>
  <c r="N65" i="16"/>
  <c r="G413" i="16"/>
  <c r="AA413" i="16"/>
  <c r="R413" i="16"/>
  <c r="AT413" i="16"/>
  <c r="O413" i="16"/>
  <c r="AG413" i="16"/>
  <c r="AI413" i="16"/>
  <c r="BD413" i="16"/>
  <c r="X413" i="16"/>
  <c r="AY413" i="16"/>
  <c r="AB413" i="16"/>
  <c r="M413" i="16"/>
  <c r="AK413" i="16"/>
  <c r="K413" i="16"/>
  <c r="AS413" i="16"/>
  <c r="AP413" i="16"/>
  <c r="P413" i="16"/>
  <c r="J413" i="16"/>
  <c r="S413" i="16"/>
  <c r="BC413" i="16"/>
  <c r="N413" i="16"/>
  <c r="Y413" i="16"/>
  <c r="U413" i="16"/>
  <c r="V413" i="16"/>
  <c r="W413" i="16"/>
  <c r="AW413" i="16"/>
  <c r="Z413" i="16"/>
  <c r="AH413" i="16"/>
  <c r="AQ413" i="16"/>
  <c r="T413" i="16"/>
  <c r="Q413" i="16"/>
  <c r="D14" i="16"/>
  <c r="AL446" i="16"/>
  <c r="AT446" i="16"/>
  <c r="J446" i="16"/>
  <c r="O446" i="16"/>
  <c r="S446" i="16"/>
  <c r="BC446" i="16"/>
  <c r="W446" i="16"/>
  <c r="AH446" i="16"/>
  <c r="AB446" i="16"/>
  <c r="AC446" i="16"/>
  <c r="AA446" i="16"/>
  <c r="Y446" i="16"/>
  <c r="X446" i="16"/>
  <c r="U446" i="16"/>
  <c r="AI446" i="16"/>
  <c r="AP446" i="16"/>
  <c r="AU446" i="16"/>
  <c r="AK446" i="16"/>
  <c r="BD446" i="16"/>
  <c r="N446" i="16"/>
  <c r="F446" i="16"/>
  <c r="R446" i="16"/>
  <c r="V446" i="16"/>
  <c r="I446" i="16"/>
  <c r="AW70" i="16"/>
  <c r="U70" i="16"/>
  <c r="I70" i="16"/>
  <c r="O70" i="16"/>
  <c r="AG70" i="16"/>
  <c r="AS70" i="16"/>
  <c r="AM70" i="16"/>
  <c r="AL70" i="16"/>
  <c r="AU70" i="16"/>
  <c r="P70" i="16"/>
  <c r="Z70" i="16"/>
  <c r="N70" i="16"/>
  <c r="AJ70" i="16"/>
  <c r="S70" i="16"/>
  <c r="AT70" i="16"/>
  <c r="AP70" i="16"/>
  <c r="AH70" i="16"/>
  <c r="BC70" i="16"/>
  <c r="BD70" i="16"/>
  <c r="T70" i="16"/>
  <c r="K70" i="16"/>
  <c r="M70" i="16"/>
  <c r="F70" i="16"/>
  <c r="U118" i="16"/>
  <c r="W118" i="16"/>
  <c r="AW118" i="16"/>
  <c r="I118" i="16"/>
  <c r="AS118" i="16"/>
  <c r="AC118" i="16"/>
  <c r="R118" i="16"/>
  <c r="J118" i="16"/>
  <c r="AU118" i="16"/>
  <c r="P118" i="16"/>
  <c r="AG118" i="16"/>
  <c r="AY118" i="16"/>
  <c r="X118" i="16"/>
  <c r="AL118" i="16"/>
  <c r="V118" i="16"/>
  <c r="AJ118" i="16"/>
  <c r="S118" i="16"/>
  <c r="AT118" i="16"/>
  <c r="BD118" i="16"/>
  <c r="AA118" i="16"/>
  <c r="AI118" i="16"/>
  <c r="BC118" i="16"/>
  <c r="Q118" i="16"/>
  <c r="K118" i="16"/>
  <c r="F118" i="16"/>
  <c r="AQ118" i="16"/>
  <c r="O118" i="16"/>
  <c r="G216" i="16"/>
  <c r="AW216" i="16"/>
  <c r="AI216" i="16"/>
  <c r="AJ216" i="16"/>
  <c r="W216" i="16"/>
  <c r="R216" i="16"/>
  <c r="AQ216" i="16"/>
  <c r="BD216" i="16"/>
  <c r="AT216" i="16"/>
  <c r="AG216" i="16"/>
  <c r="U216" i="16"/>
  <c r="BC216" i="16"/>
  <c r="K216" i="16"/>
  <c r="S216" i="16"/>
  <c r="AU216" i="16"/>
  <c r="N216" i="16"/>
  <c r="I216" i="16"/>
  <c r="Q216" i="16"/>
  <c r="AH216" i="16"/>
  <c r="AY216" i="16"/>
  <c r="AB216" i="16"/>
  <c r="Y216" i="16"/>
  <c r="AM216" i="16"/>
  <c r="AK216" i="16"/>
  <c r="O216" i="16"/>
  <c r="Z216" i="16"/>
  <c r="AC216" i="16"/>
  <c r="AA216" i="16"/>
  <c r="F216" i="16"/>
  <c r="T216" i="16"/>
  <c r="AS216" i="16"/>
  <c r="P216" i="16"/>
  <c r="AG450" i="16"/>
  <c r="W209" i="16"/>
  <c r="Q272" i="16"/>
  <c r="X216" i="16"/>
  <c r="AT454" i="16"/>
  <c r="AY454" i="16"/>
  <c r="AA454" i="16"/>
  <c r="AK454" i="16"/>
  <c r="J135" i="16"/>
  <c r="AB135" i="16"/>
  <c r="AY135" i="16"/>
  <c r="S135" i="16"/>
  <c r="Q135" i="16"/>
  <c r="E236" i="16"/>
  <c r="Y236" i="16"/>
  <c r="AM236" i="16"/>
  <c r="AY236" i="16"/>
  <c r="Z236" i="16"/>
  <c r="K204" i="16"/>
  <c r="S204" i="16"/>
  <c r="Q204" i="16"/>
  <c r="W204" i="16"/>
  <c r="T204" i="16"/>
  <c r="Q369" i="16"/>
  <c r="AL235" i="16"/>
  <c r="K290" i="16"/>
  <c r="AP443" i="16"/>
  <c r="M322" i="16"/>
  <c r="AJ445" i="16"/>
  <c r="AH185" i="16"/>
  <c r="AS209" i="16"/>
  <c r="P14" i="16"/>
  <c r="AU272" i="16"/>
  <c r="F413" i="16"/>
  <c r="V454" i="16"/>
  <c r="AU454" i="16"/>
  <c r="AH454" i="16"/>
  <c r="Y454" i="16"/>
  <c r="I135" i="16"/>
  <c r="AA135" i="16"/>
  <c r="AU135" i="16"/>
  <c r="Z135" i="16"/>
  <c r="BD135" i="16"/>
  <c r="F236" i="16"/>
  <c r="AQ236" i="16"/>
  <c r="W236" i="16"/>
  <c r="AU236" i="16"/>
  <c r="AL236" i="16"/>
  <c r="AS204" i="16"/>
  <c r="AU204" i="16"/>
  <c r="BD204" i="16"/>
  <c r="O204" i="16"/>
  <c r="J369" i="16"/>
  <c r="P369" i="16"/>
  <c r="AC235" i="16"/>
  <c r="AS290" i="16"/>
  <c r="J426" i="16"/>
  <c r="AL322" i="16"/>
  <c r="AC445" i="16"/>
  <c r="E74" i="16"/>
  <c r="J314" i="16"/>
  <c r="J364" i="16"/>
  <c r="AG177" i="16"/>
  <c r="AC413" i="16"/>
  <c r="G385" i="16"/>
  <c r="AW385" i="16"/>
  <c r="AI385" i="16"/>
  <c r="AT385" i="16"/>
  <c r="W385" i="16"/>
  <c r="R385" i="16"/>
  <c r="AQ385" i="16"/>
  <c r="BC385" i="16"/>
  <c r="AM385" i="16"/>
  <c r="AG385" i="16"/>
  <c r="M385" i="16"/>
  <c r="P385" i="16"/>
  <c r="AC385" i="16"/>
  <c r="S385" i="16"/>
  <c r="AU385" i="16"/>
  <c r="AJ385" i="16"/>
  <c r="F385" i="16"/>
  <c r="Q385" i="16"/>
  <c r="AH385" i="16"/>
  <c r="AY385" i="16"/>
  <c r="AP385" i="16"/>
  <c r="I385" i="16"/>
  <c r="T385" i="16"/>
  <c r="J385" i="16"/>
  <c r="AS385" i="16"/>
  <c r="N385" i="16"/>
  <c r="V385" i="16"/>
  <c r="Y385" i="16"/>
  <c r="X385" i="16"/>
  <c r="AK385" i="16"/>
  <c r="BD385" i="16"/>
  <c r="AL385" i="16"/>
  <c r="O385" i="16"/>
  <c r="AU185" i="16"/>
  <c r="J454" i="16"/>
  <c r="N454" i="16"/>
  <c r="AS454" i="16"/>
  <c r="S454" i="16"/>
  <c r="Q454" i="16"/>
  <c r="E135" i="16"/>
  <c r="BC135" i="16"/>
  <c r="AS135" i="16"/>
  <c r="AL135" i="16"/>
  <c r="AP135" i="16"/>
  <c r="K236" i="16"/>
  <c r="X236" i="16"/>
  <c r="O236" i="16"/>
  <c r="AS236" i="16"/>
  <c r="AG236" i="16"/>
  <c r="AH204" i="16"/>
  <c r="R204" i="16"/>
  <c r="AP204" i="16"/>
  <c r="AB204" i="16"/>
  <c r="I369" i="16"/>
  <c r="AM369" i="16"/>
  <c r="N235" i="16"/>
  <c r="S290" i="16"/>
  <c r="O426" i="16"/>
  <c r="AP322" i="16"/>
  <c r="N445" i="16"/>
  <c r="Y74" i="16"/>
  <c r="AG314" i="16"/>
  <c r="AI364" i="16"/>
  <c r="R14" i="16"/>
  <c r="I454" i="16"/>
  <c r="AB454" i="16"/>
  <c r="U454" i="16"/>
  <c r="Z454" i="16"/>
  <c r="BD454" i="16"/>
  <c r="F135" i="16"/>
  <c r="AT135" i="16"/>
  <c r="U135" i="16"/>
  <c r="AG135" i="16"/>
  <c r="AJ135" i="16"/>
  <c r="AK236" i="16"/>
  <c r="AW236" i="16"/>
  <c r="AB236" i="16"/>
  <c r="U236" i="16"/>
  <c r="R236" i="16"/>
  <c r="AY204" i="16"/>
  <c r="M204" i="16"/>
  <c r="AJ204" i="16"/>
  <c r="BC204" i="16"/>
  <c r="F369" i="16"/>
  <c r="V369" i="16"/>
  <c r="E267" i="16"/>
  <c r="Q290" i="16"/>
  <c r="AS426" i="16"/>
  <c r="K450" i="16"/>
  <c r="T445" i="16"/>
  <c r="O74" i="16"/>
  <c r="W314" i="16"/>
  <c r="Y364" i="16"/>
  <c r="K67" i="16"/>
  <c r="N457" i="16"/>
  <c r="AP457" i="16"/>
  <c r="S457" i="16"/>
  <c r="AT457" i="16"/>
  <c r="BD457" i="16"/>
  <c r="AH457" i="16"/>
  <c r="T457" i="16"/>
  <c r="AB457" i="16"/>
  <c r="Q457" i="16"/>
  <c r="K457" i="16"/>
  <c r="M457" i="16"/>
  <c r="O457" i="16"/>
  <c r="Y457" i="16"/>
  <c r="F457" i="16"/>
  <c r="U457" i="16"/>
  <c r="W457" i="16"/>
  <c r="AW457" i="16"/>
  <c r="I457" i="16"/>
  <c r="AS457" i="16"/>
  <c r="AM457" i="16"/>
  <c r="R457" i="16"/>
  <c r="J457" i="16"/>
  <c r="AU457" i="16"/>
  <c r="P457" i="16"/>
  <c r="AG457" i="16"/>
  <c r="AY457" i="16"/>
  <c r="X457" i="16"/>
  <c r="Z457" i="16"/>
  <c r="U218" i="16"/>
  <c r="W218" i="16"/>
  <c r="AK218" i="16"/>
  <c r="I218" i="16"/>
  <c r="AS218" i="16"/>
  <c r="AM218" i="16"/>
  <c r="R218" i="16"/>
  <c r="AU218" i="16"/>
  <c r="AC218" i="16"/>
  <c r="AL218" i="16"/>
  <c r="AY218" i="16"/>
  <c r="AJ218" i="16"/>
  <c r="Z218" i="16"/>
  <c r="N218" i="16"/>
  <c r="AP218" i="16"/>
  <c r="S218" i="16"/>
  <c r="BC218" i="16"/>
  <c r="BD218" i="16"/>
  <c r="AH218" i="16"/>
  <c r="AI218" i="16"/>
  <c r="AB218" i="16"/>
  <c r="Q218" i="16"/>
  <c r="AA218" i="16"/>
  <c r="M218" i="16"/>
  <c r="O218" i="16"/>
  <c r="Y218" i="16"/>
  <c r="AH254" i="16"/>
  <c r="V254" i="16"/>
  <c r="W254" i="16"/>
  <c r="Q254" i="16"/>
  <c r="AA254" i="16"/>
  <c r="AT254" i="16"/>
  <c r="AM254" i="16"/>
  <c r="Y254" i="16"/>
  <c r="AI254" i="16"/>
  <c r="BC254" i="16"/>
  <c r="AC254" i="16"/>
  <c r="AK254" i="16"/>
  <c r="AQ254" i="16"/>
  <c r="AB254" i="16"/>
  <c r="K254" i="16"/>
  <c r="R254" i="16"/>
  <c r="M254" i="16"/>
  <c r="AG254" i="16"/>
  <c r="U254" i="16"/>
  <c r="X254" i="16"/>
  <c r="J254" i="16"/>
  <c r="AL254" i="16"/>
  <c r="AS254" i="16"/>
  <c r="BD254" i="16"/>
  <c r="Z254" i="16"/>
  <c r="AY254" i="16"/>
  <c r="P254" i="16"/>
  <c r="O254" i="16"/>
  <c r="I254" i="16"/>
  <c r="G354" i="16"/>
  <c r="AK354" i="16"/>
  <c r="T354" i="16"/>
  <c r="AT354" i="16"/>
  <c r="AJ354" i="16"/>
  <c r="AW354" i="16"/>
  <c r="AQ354" i="16"/>
  <c r="BC354" i="16"/>
  <c r="AP354" i="16"/>
  <c r="AG354" i="16"/>
  <c r="M354" i="16"/>
  <c r="AB354" i="16"/>
  <c r="BD354" i="16"/>
  <c r="AL354" i="16"/>
  <c r="U354" i="16"/>
  <c r="O354" i="16"/>
  <c r="K354" i="16"/>
  <c r="S354" i="16"/>
  <c r="AU354" i="16"/>
  <c r="AM354" i="16"/>
  <c r="J354" i="16"/>
  <c r="Q354" i="16"/>
  <c r="AH354" i="16"/>
  <c r="AY354" i="16"/>
  <c r="P354" i="16"/>
  <c r="AS354" i="16"/>
  <c r="N354" i="16"/>
  <c r="W354" i="16"/>
  <c r="X354" i="16"/>
  <c r="I354" i="16"/>
  <c r="Y354" i="16"/>
  <c r="Z354" i="16"/>
  <c r="G177" i="16"/>
  <c r="AA177" i="16"/>
  <c r="N177" i="16"/>
  <c r="AC177" i="16"/>
  <c r="AK177" i="16"/>
  <c r="I177" i="16"/>
  <c r="T177" i="16"/>
  <c r="V177" i="16"/>
  <c r="P177" i="16"/>
  <c r="AW177" i="16"/>
  <c r="J177" i="16"/>
  <c r="M177" i="16"/>
  <c r="AB177" i="16"/>
  <c r="AP177" i="16"/>
  <c r="AL177" i="16"/>
  <c r="U177" i="16"/>
  <c r="O177" i="16"/>
  <c r="BD177" i="16"/>
  <c r="Z177" i="16"/>
  <c r="W177" i="16"/>
  <c r="K177" i="16"/>
  <c r="S177" i="16"/>
  <c r="AM177" i="16"/>
  <c r="F177" i="16"/>
  <c r="AI177" i="16"/>
  <c r="X177" i="16"/>
  <c r="AQ177" i="16"/>
  <c r="AJ177" i="16"/>
  <c r="AS177" i="16"/>
  <c r="Q177" i="16"/>
  <c r="AY177" i="16"/>
  <c r="Y177" i="16"/>
  <c r="AT177" i="16"/>
  <c r="R177" i="16"/>
  <c r="E454" i="16"/>
  <c r="AC454" i="16"/>
  <c r="M454" i="16"/>
  <c r="AL454" i="16"/>
  <c r="AP454" i="16"/>
  <c r="K135" i="16"/>
  <c r="AH135" i="16"/>
  <c r="M135" i="16"/>
  <c r="R135" i="16"/>
  <c r="X135" i="16"/>
  <c r="P236" i="16"/>
  <c r="T236" i="16"/>
  <c r="BC236" i="16"/>
  <c r="M236" i="16"/>
  <c r="J204" i="16"/>
  <c r="AG204" i="16"/>
  <c r="AL204" i="16"/>
  <c r="X204" i="16"/>
  <c r="AT204" i="16"/>
  <c r="K369" i="16"/>
  <c r="AY369" i="16"/>
  <c r="V267" i="16"/>
  <c r="W290" i="16"/>
  <c r="S426" i="16"/>
  <c r="Y450" i="16"/>
  <c r="J185" i="16"/>
  <c r="U74" i="16"/>
  <c r="AS314" i="16"/>
  <c r="AK118" i="16"/>
  <c r="G67" i="16"/>
  <c r="AA67" i="16"/>
  <c r="BC67" i="16"/>
  <c r="AP67" i="16"/>
  <c r="Z67" i="16"/>
  <c r="M67" i="16"/>
  <c r="AB67" i="16"/>
  <c r="BD67" i="16"/>
  <c r="AQ67" i="16"/>
  <c r="AU67" i="16"/>
  <c r="AC67" i="16"/>
  <c r="AW67" i="16"/>
  <c r="F67" i="16"/>
  <c r="AY67" i="16"/>
  <c r="P67" i="16"/>
  <c r="R67" i="16"/>
  <c r="I67" i="16"/>
  <c r="X67" i="16"/>
  <c r="J67" i="16"/>
  <c r="AH67" i="16"/>
  <c r="AJ67" i="16"/>
  <c r="U67" i="16"/>
  <c r="Q67" i="16"/>
  <c r="AS67" i="16"/>
  <c r="AK67" i="16"/>
  <c r="V67" i="16"/>
  <c r="AG67" i="16"/>
  <c r="AT67" i="16"/>
  <c r="AL67" i="16"/>
  <c r="O67" i="16"/>
  <c r="AI67" i="16"/>
  <c r="G91" i="16"/>
  <c r="AH91" i="16"/>
  <c r="AU91" i="16"/>
  <c r="W91" i="16"/>
  <c r="Q91" i="16"/>
  <c r="K91" i="16"/>
  <c r="AA91" i="16"/>
  <c r="AY91" i="16"/>
  <c r="AM91" i="16"/>
  <c r="Y91" i="16"/>
  <c r="F91" i="16"/>
  <c r="AQ91" i="16"/>
  <c r="AT91" i="16"/>
  <c r="X91" i="16"/>
  <c r="R91" i="16"/>
  <c r="D91" i="16"/>
  <c r="M91" i="16"/>
  <c r="BC91" i="16"/>
  <c r="AJ91" i="16"/>
  <c r="AG91" i="16"/>
  <c r="U91" i="16"/>
  <c r="AP91" i="16"/>
  <c r="AS91" i="16"/>
  <c r="BD91" i="16"/>
  <c r="N91" i="16"/>
  <c r="AK91" i="16"/>
  <c r="V91" i="16"/>
  <c r="AW91" i="16"/>
  <c r="AB91" i="16"/>
  <c r="AL91" i="16"/>
  <c r="S91" i="16"/>
  <c r="O91" i="16"/>
  <c r="Z91" i="16"/>
  <c r="T91" i="16"/>
  <c r="AC91" i="16"/>
  <c r="I91" i="16"/>
  <c r="F454" i="16"/>
  <c r="AM454" i="16"/>
  <c r="AQ454" i="16"/>
  <c r="AG454" i="16"/>
  <c r="AJ454" i="16"/>
  <c r="AC135" i="16"/>
  <c r="AM135" i="16"/>
  <c r="AQ135" i="16"/>
  <c r="AW135" i="16"/>
  <c r="P135" i="16"/>
  <c r="AJ236" i="16"/>
  <c r="AP236" i="16"/>
  <c r="AT236" i="16"/>
  <c r="AA236" i="16"/>
  <c r="I204" i="16"/>
  <c r="AA204" i="16"/>
  <c r="AW204" i="16"/>
  <c r="P204" i="16"/>
  <c r="V204" i="16"/>
  <c r="AH369" i="16"/>
  <c r="AI369" i="16"/>
  <c r="AQ267" i="16"/>
  <c r="BC443" i="16"/>
  <c r="Q426" i="16"/>
  <c r="AT450" i="16"/>
  <c r="AP185" i="16"/>
  <c r="I209" i="16"/>
  <c r="J14" i="16"/>
  <c r="P91" i="16"/>
  <c r="K385" i="16"/>
  <c r="Q70" i="16"/>
  <c r="E39" i="31"/>
  <c r="H39" i="31"/>
  <c r="D184" i="16"/>
  <c r="I311" i="16"/>
  <c r="D304" i="16"/>
  <c r="E196" i="16"/>
  <c r="D258" i="16"/>
  <c r="O124" i="16"/>
  <c r="D243" i="16"/>
  <c r="AL327" i="16"/>
  <c r="AW338" i="16"/>
  <c r="W28" i="16"/>
  <c r="G28" i="16"/>
  <c r="AJ446" i="16"/>
  <c r="G446" i="16"/>
  <c r="W70" i="16"/>
  <c r="G70" i="16"/>
  <c r="AC65" i="16"/>
  <c r="G65" i="16"/>
  <c r="M118" i="16"/>
  <c r="G118" i="16"/>
  <c r="AQ457" i="16"/>
  <c r="G457" i="16"/>
  <c r="T218" i="16"/>
  <c r="G218" i="16"/>
  <c r="S254" i="16"/>
  <c r="G254" i="16"/>
  <c r="BM9" i="16"/>
  <c r="BM257" i="16"/>
  <c r="BM55" i="16"/>
  <c r="BM291" i="16"/>
  <c r="BM375" i="16"/>
  <c r="BM448" i="16"/>
  <c r="BM78" i="16"/>
  <c r="BM153" i="16"/>
  <c r="BM441" i="16"/>
  <c r="BM345" i="16"/>
  <c r="BM94" i="16"/>
  <c r="BM25" i="16"/>
  <c r="BM359" i="16"/>
  <c r="BM313" i="16"/>
  <c r="BM434" i="16"/>
  <c r="BM308" i="16"/>
  <c r="BM36" i="16"/>
  <c r="BM346" i="16"/>
  <c r="BM221" i="16"/>
  <c r="BM224" i="16"/>
  <c r="BM155" i="16"/>
  <c r="BM211" i="16"/>
  <c r="BM355" i="16"/>
  <c r="BM440" i="16"/>
  <c r="BM299" i="16"/>
  <c r="BM60" i="16"/>
  <c r="BM353" i="16"/>
  <c r="BM398" i="16"/>
  <c r="BM370" i="16"/>
  <c r="BM360" i="16"/>
  <c r="BM237" i="16"/>
  <c r="BM222" i="16"/>
  <c r="BM432" i="16"/>
  <c r="BM203" i="16"/>
  <c r="BM56" i="16"/>
  <c r="BM302" i="16"/>
  <c r="BM210" i="16"/>
  <c r="BM422" i="16"/>
  <c r="BM179" i="16"/>
  <c r="BM98" i="16"/>
  <c r="BM265" i="16"/>
  <c r="BM208" i="16"/>
  <c r="BM34" i="16"/>
  <c r="BM402" i="16"/>
  <c r="BM167" i="16"/>
  <c r="BM298" i="16"/>
  <c r="BM396" i="16"/>
  <c r="BM59" i="16"/>
  <c r="BM277" i="16"/>
  <c r="BM256" i="16"/>
  <c r="BM93" i="16"/>
  <c r="BM119" i="16"/>
  <c r="BM433" i="16"/>
  <c r="BM127" i="16"/>
  <c r="BM105" i="16"/>
  <c r="BM453" i="16"/>
  <c r="BM241" i="16"/>
  <c r="BM75" i="16"/>
  <c r="BM428" i="16"/>
  <c r="BM243" i="16"/>
  <c r="BM252" i="16"/>
  <c r="BM84" i="16"/>
  <c r="O335" i="16"/>
  <c r="BM106" i="16"/>
  <c r="BM271" i="16"/>
  <c r="BM187" i="16"/>
  <c r="BM361" i="16"/>
  <c r="BM336" i="16"/>
  <c r="BM35" i="16"/>
  <c r="BM245" i="16"/>
  <c r="BM181" i="16"/>
  <c r="BM415" i="16"/>
  <c r="BM371" i="16"/>
  <c r="BM172" i="16"/>
  <c r="BM321" i="16"/>
  <c r="BM438" i="16"/>
  <c r="BM201" i="16"/>
  <c r="BM115" i="16"/>
  <c r="BM73" i="16"/>
  <c r="BM77" i="16"/>
  <c r="BM32" i="16"/>
  <c r="BM425" i="16"/>
  <c r="BM107" i="16"/>
  <c r="BM248" i="16"/>
  <c r="BM43" i="16"/>
  <c r="BM318" i="16"/>
  <c r="BM19" i="16"/>
  <c r="BM269" i="16"/>
  <c r="BM367" i="16"/>
  <c r="BM397" i="16"/>
  <c r="BM246" i="16"/>
  <c r="BM86" i="16"/>
  <c r="BM449" i="16"/>
  <c r="BM247" i="16"/>
  <c r="BM411" i="16"/>
  <c r="BM395" i="16"/>
  <c r="BM227" i="16"/>
  <c r="BM405" i="16"/>
  <c r="BM96" i="16"/>
  <c r="F254" i="16"/>
  <c r="AJ254" i="16"/>
  <c r="AU254" i="16"/>
  <c r="J218" i="16"/>
  <c r="AG218" i="16"/>
  <c r="X218" i="16"/>
  <c r="V218" i="16"/>
  <c r="AL457" i="16"/>
  <c r="AJ457" i="16"/>
  <c r="BC457" i="16"/>
  <c r="Z118" i="16"/>
  <c r="AP118" i="16"/>
  <c r="AB118" i="16"/>
  <c r="BC65" i="16"/>
  <c r="AI65" i="16"/>
  <c r="AW65" i="16"/>
  <c r="AB70" i="16"/>
  <c r="AQ70" i="16"/>
  <c r="Y70" i="16"/>
  <c r="K446" i="16"/>
  <c r="M446" i="16"/>
  <c r="AT28" i="16"/>
  <c r="T28" i="16"/>
  <c r="AK28" i="16"/>
  <c r="AW8" i="16"/>
  <c r="AM8" i="16"/>
  <c r="AY8" i="16"/>
  <c r="AH8" i="16"/>
  <c r="AH214" i="16"/>
  <c r="AK419" i="16"/>
  <c r="BC419" i="16"/>
  <c r="AA419" i="16"/>
  <c r="K418" i="16"/>
  <c r="AW418" i="16"/>
  <c r="W418" i="16"/>
  <c r="BD296" i="16"/>
  <c r="AL16" i="16"/>
  <c r="AQ26" i="16"/>
  <c r="AC206" i="16"/>
  <c r="AU458" i="16"/>
  <c r="BM283" i="16"/>
  <c r="BM326" i="16"/>
  <c r="BM120" i="16"/>
  <c r="BM403" i="16"/>
  <c r="BM382" i="16"/>
  <c r="BM292" i="16"/>
  <c r="BM293" i="16"/>
  <c r="BM30" i="16"/>
  <c r="BM178" i="16"/>
  <c r="BM81" i="16"/>
  <c r="BM147" i="16"/>
  <c r="BM286" i="16"/>
  <c r="BM455" i="16"/>
  <c r="BM133" i="16"/>
  <c r="BM312" i="16"/>
  <c r="BM140" i="16"/>
  <c r="BM154" i="16"/>
  <c r="BM79" i="16"/>
  <c r="BM444" i="16"/>
  <c r="BM213" i="16"/>
  <c r="BM44" i="16"/>
  <c r="BM372" i="16"/>
  <c r="BM230" i="16"/>
  <c r="BM162" i="16"/>
  <c r="BM123" i="16"/>
  <c r="BM53" i="16"/>
  <c r="BM276" i="16"/>
  <c r="BM102" i="16"/>
  <c r="BM377" i="16"/>
  <c r="BM273" i="16"/>
  <c r="BM297" i="16"/>
  <c r="BM72" i="16"/>
  <c r="BM219" i="16"/>
  <c r="BM220" i="16"/>
  <c r="BM215" i="16"/>
  <c r="BM58" i="16"/>
  <c r="BM126" i="16"/>
  <c r="BM171" i="16"/>
  <c r="BM330" i="16"/>
  <c r="BM83" i="16"/>
  <c r="BM240" i="16"/>
  <c r="BM37" i="16"/>
  <c r="BM333" i="16"/>
  <c r="BM101" i="16"/>
  <c r="BM315" i="16"/>
  <c r="BM197" i="16"/>
  <c r="BM173" i="16"/>
  <c r="BM217" i="16"/>
  <c r="BM408" i="16"/>
  <c r="BM95" i="16"/>
  <c r="BM50" i="16"/>
  <c r="BM423" i="16"/>
  <c r="BM281" i="16"/>
  <c r="BM132" i="16"/>
  <c r="BM130" i="16"/>
  <c r="BM104" i="16"/>
  <c r="BM306" i="16"/>
  <c r="BM7" i="16"/>
  <c r="BM266" i="16"/>
  <c r="BM429" i="16"/>
  <c r="BM199" i="16"/>
  <c r="BM182" i="16"/>
  <c r="BM309" i="16"/>
  <c r="BM174" i="16"/>
  <c r="BM87" i="16"/>
  <c r="BM400" i="16"/>
  <c r="BM28" i="16"/>
  <c r="BM446" i="16"/>
  <c r="BM70" i="16"/>
  <c r="BM65" i="16"/>
  <c r="BM13" i="16"/>
  <c r="BM118" i="16"/>
  <c r="BM457" i="16"/>
  <c r="BM76" i="16"/>
  <c r="BM218" i="16"/>
  <c r="BM254" i="16"/>
  <c r="BM317" i="16"/>
  <c r="BM354" i="16"/>
  <c r="BM413" i="16"/>
  <c r="BM216" i="16"/>
  <c r="BM385" i="16"/>
  <c r="BM268" i="16"/>
  <c r="BM67" i="16"/>
  <c r="BM177" i="16"/>
  <c r="BM175" i="16"/>
  <c r="BM91" i="16"/>
  <c r="BM180" i="16"/>
  <c r="BM287" i="16"/>
  <c r="BM209" i="16"/>
  <c r="BM341" i="16"/>
  <c r="BM185" i="16"/>
  <c r="BM97" i="16"/>
  <c r="BM450" i="16"/>
  <c r="BM144" i="16"/>
  <c r="BM235" i="16"/>
  <c r="BM454" i="16"/>
  <c r="BM380" i="16"/>
  <c r="BM131" i="16"/>
  <c r="BM284" i="16"/>
  <c r="BM148" i="16"/>
  <c r="BM145" i="16"/>
  <c r="BM264" i="16"/>
  <c r="BM42" i="16"/>
  <c r="D385" i="16"/>
  <c r="AX452" i="16"/>
  <c r="BM452" i="16"/>
  <c r="AX262" i="16"/>
  <c r="BM262" i="16"/>
  <c r="D89" i="16"/>
  <c r="BM89" i="16"/>
  <c r="AX374" i="16"/>
  <c r="BM374" i="16"/>
  <c r="AX29" i="16"/>
  <c r="BM29" i="16"/>
  <c r="AX23" i="16"/>
  <c r="BM23" i="16"/>
  <c r="AX57" i="16"/>
  <c r="BM57" i="16"/>
  <c r="Y278" i="16"/>
  <c r="BM278" i="16"/>
  <c r="BM170" i="16"/>
  <c r="AU233" i="16"/>
  <c r="BM233" i="16"/>
  <c r="F373" i="16"/>
  <c r="BM373" i="16"/>
  <c r="X41" i="16"/>
  <c r="BM41" i="16"/>
  <c r="AH193" i="16"/>
  <c r="BM193" i="16"/>
  <c r="D10" i="16"/>
  <c r="BM10" i="16"/>
  <c r="AA11" i="16"/>
  <c r="BM11" i="16"/>
  <c r="D420" i="16"/>
  <c r="BM420" i="16"/>
  <c r="AJ383" i="16"/>
  <c r="BM383" i="16"/>
  <c r="S304" i="16"/>
  <c r="BM304" i="16"/>
  <c r="D391" i="16"/>
  <c r="BM391" i="16"/>
  <c r="AJ103" i="16"/>
  <c r="BM103" i="16"/>
  <c r="D424" i="16"/>
  <c r="BM424" i="16"/>
  <c r="AI335" i="16"/>
  <c r="BM335" i="16"/>
  <c r="D363" i="16"/>
  <c r="BM363" i="16"/>
  <c r="AC100" i="16"/>
  <c r="BM100" i="16"/>
  <c r="D80" i="16"/>
  <c r="BM80" i="16"/>
  <c r="Q338" i="16"/>
  <c r="BM338" i="16"/>
  <c r="AQ45" i="16"/>
  <c r="BM45" i="16"/>
  <c r="P258" i="16"/>
  <c r="BM258" i="16"/>
  <c r="O114" i="16"/>
  <c r="BM114" i="16"/>
  <c r="BD327" i="16"/>
  <c r="BM327" i="16"/>
  <c r="D33" i="16"/>
  <c r="BM33" i="16"/>
  <c r="AP146" i="16"/>
  <c r="BM146" i="16"/>
  <c r="Q124" i="16"/>
  <c r="BM124" i="16"/>
  <c r="AP249" i="16"/>
  <c r="BM249" i="16"/>
  <c r="Q139" i="16"/>
  <c r="BM139" i="16"/>
  <c r="Y368" i="16"/>
  <c r="BM368" i="16"/>
  <c r="BM392" i="16"/>
  <c r="P142" i="16"/>
  <c r="BM142" i="16"/>
  <c r="J164" i="16"/>
  <c r="BM164" i="16"/>
  <c r="Y184" i="16"/>
  <c r="BM184" i="16"/>
  <c r="O234" i="16"/>
  <c r="BM234" i="16"/>
  <c r="AT251" i="16"/>
  <c r="BM251" i="16"/>
  <c r="D196" i="16"/>
  <c r="BM196" i="16"/>
  <c r="M343" i="16"/>
  <c r="BM343" i="16"/>
  <c r="AK320" i="16"/>
  <c r="BM320" i="16"/>
  <c r="AK238" i="16"/>
  <c r="BM238" i="16"/>
  <c r="AM311" i="16"/>
  <c r="BM311" i="16"/>
  <c r="AC379" i="16"/>
  <c r="BM379" i="16"/>
  <c r="AX161" i="16"/>
  <c r="BM161" i="16"/>
  <c r="AX71" i="16"/>
  <c r="BM71" i="16"/>
  <c r="AX228" i="16"/>
  <c r="BM228" i="16"/>
  <c r="D47" i="16"/>
  <c r="BM47" i="16"/>
  <c r="AX328" i="16"/>
  <c r="BM328" i="16"/>
  <c r="AX305" i="16"/>
  <c r="BM305" i="16"/>
  <c r="AX294" i="16"/>
  <c r="BM294" i="16"/>
  <c r="BC191" i="16"/>
  <c r="BM191" i="16"/>
  <c r="AX62" i="16"/>
  <c r="BM62" i="16"/>
  <c r="AX212" i="16"/>
  <c r="BM212" i="16"/>
  <c r="Y158" i="16"/>
  <c r="BM158" i="16"/>
  <c r="BM188" i="16"/>
  <c r="AW261" i="16"/>
  <c r="BM261" i="16"/>
  <c r="D117" i="16"/>
  <c r="BM117" i="16"/>
  <c r="AP412" i="16"/>
  <c r="BM412" i="16"/>
  <c r="AI195" i="16"/>
  <c r="BM195" i="16"/>
  <c r="AG39" i="16"/>
  <c r="BM39" i="16"/>
  <c r="D40" i="16"/>
  <c r="BM40" i="16"/>
  <c r="AX160" i="16"/>
  <c r="BM160" i="16"/>
  <c r="AX202" i="16"/>
  <c r="BM202" i="16"/>
  <c r="AX63" i="16"/>
  <c r="BM63" i="16"/>
  <c r="AX388" i="16"/>
  <c r="BM388" i="16"/>
  <c r="AX149" i="16"/>
  <c r="BM149" i="16"/>
  <c r="AX205" i="16"/>
  <c r="BM205" i="16"/>
  <c r="AX51" i="16"/>
  <c r="BM51" i="16"/>
  <c r="AX337" i="16"/>
  <c r="BM337" i="16"/>
  <c r="AX255" i="16"/>
  <c r="BM255" i="16"/>
  <c r="AX357" i="16"/>
  <c r="BM357" i="16"/>
  <c r="AX384" i="16"/>
  <c r="BM384" i="16"/>
  <c r="AX229" i="16"/>
  <c r="BM229" i="16"/>
  <c r="AX407" i="16"/>
  <c r="BM407" i="16"/>
  <c r="AX289" i="16"/>
  <c r="BM289" i="16"/>
  <c r="AX310" i="16"/>
  <c r="BM310" i="16"/>
  <c r="AX365" i="16"/>
  <c r="BM365" i="16"/>
  <c r="AX85" i="16"/>
  <c r="BM85" i="16"/>
  <c r="AX232" i="16"/>
  <c r="BM232" i="16"/>
  <c r="AX54" i="16"/>
  <c r="BM54" i="16"/>
  <c r="AX442" i="16"/>
  <c r="BM442" i="16"/>
  <c r="AX404" i="16"/>
  <c r="BM404" i="16"/>
  <c r="AX378" i="16"/>
  <c r="BM378" i="16"/>
  <c r="AX431" i="16"/>
  <c r="BM431" i="16"/>
  <c r="AX389" i="16"/>
  <c r="BM389" i="16"/>
  <c r="AX125" i="16"/>
  <c r="BM125" i="16"/>
  <c r="AX324" i="16"/>
  <c r="BM324" i="16"/>
  <c r="AX82" i="16"/>
  <c r="BM82" i="16"/>
  <c r="AX134" i="16"/>
  <c r="BM134" i="16"/>
  <c r="AX129" i="16"/>
  <c r="BM129" i="16"/>
  <c r="AX334" i="16"/>
  <c r="BM334" i="16"/>
  <c r="AX435" i="16"/>
  <c r="BM435" i="16"/>
  <c r="AX270" i="16"/>
  <c r="BM270" i="16"/>
  <c r="W280" i="16"/>
  <c r="BM280" i="16"/>
  <c r="AX61" i="16"/>
  <c r="BM61" i="16"/>
  <c r="AX156" i="16"/>
  <c r="BM156" i="16"/>
  <c r="AX386" i="16"/>
  <c r="BM386" i="16"/>
  <c r="S194" i="16"/>
  <c r="BM194" i="16"/>
  <c r="AX88" i="16"/>
  <c r="BM88" i="16"/>
  <c r="AX387" i="16"/>
  <c r="BM387" i="16"/>
  <c r="AX301" i="16"/>
  <c r="BM301" i="16"/>
  <c r="AX393" i="16"/>
  <c r="BM393" i="16"/>
  <c r="AX436" i="16"/>
  <c r="BM436" i="16"/>
  <c r="AX316" i="16"/>
  <c r="BM316" i="16"/>
  <c r="AX244" i="16"/>
  <c r="BM244" i="16"/>
  <c r="AX121" i="16"/>
  <c r="BM121" i="16"/>
  <c r="AX190" i="16"/>
  <c r="BM190" i="16"/>
  <c r="AX207" i="16"/>
  <c r="BM207" i="16"/>
  <c r="AX113" i="16"/>
  <c r="BM113" i="16"/>
  <c r="AX329" i="16"/>
  <c r="BM329" i="16"/>
  <c r="AX409" i="16"/>
  <c r="BM409" i="16"/>
  <c r="AX421" i="16"/>
  <c r="BM421" i="16"/>
  <c r="AX99" i="16"/>
  <c r="BM99" i="16"/>
  <c r="AX169" i="16"/>
  <c r="BM169" i="16"/>
  <c r="AX295" i="16"/>
  <c r="BM295" i="16"/>
  <c r="AX152" i="16"/>
  <c r="BM152" i="16"/>
  <c r="AX166" i="16"/>
  <c r="BM166" i="16"/>
  <c r="AX279" i="16"/>
  <c r="BM279" i="16"/>
  <c r="AL458" i="16"/>
  <c r="BM458" i="16"/>
  <c r="AH416" i="16"/>
  <c r="BM416" i="16"/>
  <c r="AX206" i="16"/>
  <c r="BM206" i="16"/>
  <c r="AX26" i="16"/>
  <c r="BM26" i="16"/>
  <c r="AX16" i="16"/>
  <c r="BM16" i="16"/>
  <c r="AX296" i="16"/>
  <c r="BM296" i="16"/>
  <c r="AX418" i="16"/>
  <c r="BM418" i="16"/>
  <c r="AX192" i="16"/>
  <c r="BM192" i="16"/>
  <c r="AX419" i="16"/>
  <c r="BM419" i="16"/>
  <c r="AX214" i="16"/>
  <c r="BM214" i="16"/>
  <c r="AX8" i="16"/>
  <c r="BM8" i="16"/>
  <c r="U165" i="16"/>
  <c r="BM165" i="16"/>
  <c r="AX350" i="16"/>
  <c r="BM350" i="16"/>
  <c r="AX390" i="16"/>
  <c r="BM390" i="16"/>
  <c r="AX18" i="16"/>
  <c r="BM18" i="16"/>
  <c r="AX69" i="16"/>
  <c r="BM69" i="16"/>
  <c r="AP159" i="16"/>
  <c r="BM159" i="16"/>
  <c r="AX274" i="16"/>
  <c r="BM274" i="16"/>
  <c r="AX38" i="16"/>
  <c r="BM38" i="16"/>
  <c r="AX110" i="16"/>
  <c r="BM110" i="16"/>
  <c r="BM300" i="16"/>
  <c r="AQ176" i="16"/>
  <c r="BM176" i="16"/>
  <c r="AY151" i="16"/>
  <c r="BM151" i="16"/>
  <c r="E272" i="16"/>
  <c r="BM272" i="16"/>
  <c r="AE364" i="16"/>
  <c r="BM364" i="16"/>
  <c r="AE14" i="16"/>
  <c r="BM14" i="16"/>
  <c r="AD314" i="16"/>
  <c r="BM314" i="16"/>
  <c r="D74" i="16"/>
  <c r="BM74" i="16"/>
  <c r="D445" i="16"/>
  <c r="BM445" i="16"/>
  <c r="D322" i="16"/>
  <c r="BM322" i="16"/>
  <c r="AD426" i="16"/>
  <c r="BM426" i="16"/>
  <c r="AG439" i="16"/>
  <c r="BM439" i="16"/>
  <c r="AD443" i="16"/>
  <c r="BM443" i="16"/>
  <c r="D290" i="16"/>
  <c r="BM290" i="16"/>
  <c r="Y108" i="16"/>
  <c r="BM108" i="16"/>
  <c r="BI267" i="16"/>
  <c r="BM267" i="16"/>
  <c r="O399" i="16"/>
  <c r="BM399" i="16"/>
  <c r="D369" i="16"/>
  <c r="BM369" i="16"/>
  <c r="BI204" i="16"/>
  <c r="BM204" i="16"/>
  <c r="F427" i="16"/>
  <c r="BM427" i="16"/>
  <c r="D236" i="16"/>
  <c r="BM236" i="16"/>
  <c r="BF135" i="16"/>
  <c r="BM135" i="16"/>
  <c r="AC331" i="16"/>
  <c r="BM331" i="16"/>
  <c r="AX288" i="16"/>
  <c r="BM288" i="16"/>
  <c r="T383" i="16"/>
  <c r="K340" i="16"/>
  <c r="BM340" i="16"/>
  <c r="AT381" i="16"/>
  <c r="BM381" i="16"/>
  <c r="S414" i="16"/>
  <c r="BM414" i="16"/>
  <c r="V12" i="16"/>
  <c r="BM12" i="16"/>
  <c r="AB347" i="16"/>
  <c r="BM347" i="16"/>
  <c r="J223" i="16"/>
  <c r="BM223" i="16"/>
  <c r="BC319" i="16"/>
  <c r="BM319" i="16"/>
  <c r="F183" i="16"/>
  <c r="BM183" i="16"/>
  <c r="S157" i="16"/>
  <c r="BM157" i="16"/>
  <c r="AU31" i="16"/>
  <c r="BM31" i="16"/>
  <c r="I344" i="16"/>
  <c r="BM344" i="16"/>
  <c r="M168" i="16"/>
  <c r="BM168" i="16"/>
  <c r="AB362" i="16"/>
  <c r="BM362" i="16"/>
  <c r="AC150" i="16"/>
  <c r="BM150" i="16"/>
  <c r="AH323" i="16"/>
  <c r="BM323" i="16"/>
  <c r="P128" i="16"/>
  <c r="BM128" i="16"/>
  <c r="AU20" i="16"/>
  <c r="BM20" i="16"/>
  <c r="O349" i="16"/>
  <c r="BM349" i="16"/>
  <c r="AW48" i="16"/>
  <c r="BM48" i="16"/>
  <c r="AJ376" i="16"/>
  <c r="BM376" i="16"/>
  <c r="M447" i="16"/>
  <c r="BM447" i="16"/>
  <c r="Q122" i="16"/>
  <c r="BM122" i="16"/>
  <c r="X250" i="16"/>
  <c r="BM250" i="16"/>
  <c r="BD231" i="16"/>
  <c r="BM231" i="16"/>
  <c r="X366" i="16"/>
  <c r="BM366" i="16"/>
  <c r="AG307" i="16"/>
  <c r="BM307" i="16"/>
  <c r="AM17" i="16"/>
  <c r="BM17" i="16"/>
  <c r="AU339" i="16"/>
  <c r="BM339" i="16"/>
  <c r="R15" i="16"/>
  <c r="BM15" i="16"/>
  <c r="AN242" i="16"/>
  <c r="BM242" i="16"/>
  <c r="AL143" i="16"/>
  <c r="BM143" i="16"/>
  <c r="AB348" i="16"/>
  <c r="BM348" i="16"/>
  <c r="M163" i="16"/>
  <c r="BM163" i="16"/>
  <c r="P275" i="16"/>
  <c r="BM275" i="16"/>
  <c r="M282" i="16"/>
  <c r="BM282" i="16"/>
  <c r="N356" i="16"/>
  <c r="BM356" i="16"/>
  <c r="V49" i="16"/>
  <c r="BM49" i="16"/>
  <c r="BC92" i="16"/>
  <c r="BM92" i="16"/>
  <c r="AQ342" i="16"/>
  <c r="BM342" i="16"/>
  <c r="S456" i="16"/>
  <c r="BM456" i="16"/>
  <c r="AH225" i="16"/>
  <c r="BM225" i="16"/>
  <c r="S263" i="16"/>
  <c r="BM263" i="16"/>
  <c r="R90" i="16"/>
  <c r="BM90" i="16"/>
  <c r="F198" i="16"/>
  <c r="BM198" i="16"/>
  <c r="AC239" i="16"/>
  <c r="BM239" i="16"/>
  <c r="BM136" i="16"/>
  <c r="AX141" i="16"/>
  <c r="BM141" i="16"/>
  <c r="D410" i="16"/>
  <c r="BM410" i="16"/>
  <c r="D64" i="16"/>
  <c r="BM64" i="16"/>
  <c r="AZ394" i="16"/>
  <c r="BM394" i="16"/>
  <c r="D186" i="16"/>
  <c r="BM186" i="16"/>
  <c r="D22" i="16"/>
  <c r="BM22" i="16"/>
  <c r="D406" i="16"/>
  <c r="BM406" i="16"/>
  <c r="E66" i="16"/>
  <c r="BM66" i="16"/>
  <c r="D24" i="16"/>
  <c r="BM24" i="16"/>
  <c r="E451" i="16"/>
  <c r="BM451" i="16"/>
  <c r="AI52" i="16"/>
  <c r="BM52" i="16"/>
  <c r="E111" i="16"/>
  <c r="BM111" i="16"/>
  <c r="E351" i="16"/>
  <c r="BM351" i="16"/>
  <c r="I260" i="16"/>
  <c r="BM260" i="16"/>
  <c r="E401" i="16"/>
  <c r="BM401" i="16"/>
  <c r="D285" i="16"/>
  <c r="BM285" i="16"/>
  <c r="N200" i="16"/>
  <c r="BM200" i="16"/>
  <c r="O430" i="16"/>
  <c r="BM430" i="16"/>
  <c r="D303" i="16"/>
  <c r="BM303" i="16"/>
  <c r="AL325" i="16"/>
  <c r="BM325" i="16"/>
  <c r="BM21" i="16"/>
  <c r="K137" i="16"/>
  <c r="BM137" i="16"/>
  <c r="AX27" i="16"/>
  <c r="BM27" i="16"/>
  <c r="AI238" i="16"/>
  <c r="AW251" i="16"/>
  <c r="Z142" i="16"/>
  <c r="Q368" i="16"/>
  <c r="AP124" i="16"/>
  <c r="S327" i="16"/>
  <c r="AG258" i="16"/>
  <c r="T335" i="16"/>
  <c r="N383" i="16"/>
  <c r="Y251" i="16"/>
  <c r="X142" i="16"/>
  <c r="P311" i="16"/>
  <c r="AU320" i="16"/>
  <c r="F196" i="16"/>
  <c r="BD234" i="16"/>
  <c r="AK139" i="16"/>
  <c r="S146" i="16"/>
  <c r="AG327" i="16"/>
  <c r="Y338" i="16"/>
  <c r="AL103" i="16"/>
  <c r="D392" i="16"/>
  <c r="D338" i="16"/>
  <c r="D311" i="16"/>
  <c r="D139" i="16"/>
  <c r="D11" i="16"/>
  <c r="T16" i="16"/>
  <c r="AT16" i="16"/>
  <c r="AG206" i="16"/>
  <c r="J458" i="16"/>
  <c r="AT279" i="16"/>
  <c r="AC311" i="16"/>
  <c r="R320" i="16"/>
  <c r="W196" i="16"/>
  <c r="AP234" i="16"/>
  <c r="F392" i="16"/>
  <c r="BD146" i="16"/>
  <c r="Q114" i="16"/>
  <c r="AG103" i="16"/>
  <c r="AI11" i="16"/>
  <c r="D238" i="16"/>
  <c r="AW320" i="16"/>
  <c r="R196" i="16"/>
  <c r="AL392" i="16"/>
  <c r="AH249" i="16"/>
  <c r="W114" i="16"/>
  <c r="AH100" i="16"/>
  <c r="T11" i="16"/>
  <c r="D249" i="16"/>
  <c r="AH421" i="16"/>
  <c r="E238" i="16"/>
  <c r="AW196" i="16"/>
  <c r="AC184" i="16"/>
  <c r="Z249" i="16"/>
  <c r="O33" i="16"/>
  <c r="U100" i="16"/>
  <c r="AM304" i="16"/>
  <c r="D343" i="16"/>
  <c r="D335" i="16"/>
  <c r="AH238" i="16"/>
  <c r="Y343" i="16"/>
  <c r="Y196" i="16"/>
  <c r="AM184" i="16"/>
  <c r="AW368" i="16"/>
  <c r="AJ258" i="16"/>
  <c r="AH304" i="16"/>
  <c r="D124" i="16"/>
  <c r="D251" i="16"/>
  <c r="D327" i="16"/>
  <c r="J166" i="16"/>
  <c r="D28" i="16"/>
  <c r="BD28" i="16"/>
  <c r="Z28" i="16"/>
  <c r="AQ28" i="16"/>
  <c r="V28" i="16"/>
  <c r="AC28" i="16"/>
  <c r="Y28" i="16"/>
  <c r="S28" i="16"/>
  <c r="U28" i="16"/>
  <c r="BC28" i="16"/>
  <c r="D446" i="16"/>
  <c r="AM446" i="16"/>
  <c r="AG446" i="16"/>
  <c r="AS446" i="16"/>
  <c r="Q446" i="16"/>
  <c r="AW446" i="16"/>
  <c r="P446" i="16"/>
  <c r="Z446" i="16"/>
  <c r="AY446" i="16"/>
  <c r="T446" i="16"/>
  <c r="AQ446" i="16"/>
  <c r="D70" i="16"/>
  <c r="AC70" i="16"/>
  <c r="AK70" i="16"/>
  <c r="AA70" i="16"/>
  <c r="AY70" i="16"/>
  <c r="X70" i="16"/>
  <c r="R70" i="16"/>
  <c r="AI70" i="16"/>
  <c r="V70" i="16"/>
  <c r="J70" i="16"/>
  <c r="D65" i="16"/>
  <c r="AJ65" i="16"/>
  <c r="AG65" i="16"/>
  <c r="AQ65" i="16"/>
  <c r="AT65" i="16"/>
  <c r="D118" i="16"/>
  <c r="T118" i="16"/>
  <c r="N118" i="16"/>
  <c r="AM118" i="16"/>
  <c r="Y118" i="16"/>
  <c r="AH118" i="16"/>
  <c r="D457" i="16"/>
  <c r="AI457" i="16"/>
  <c r="V457" i="16"/>
  <c r="AC457" i="16"/>
  <c r="AK457" i="16"/>
  <c r="AA457" i="16"/>
  <c r="D218" i="16"/>
  <c r="AQ218" i="16"/>
  <c r="AT218" i="16"/>
  <c r="P218" i="16"/>
  <c r="AW218" i="16"/>
  <c r="K218" i="16"/>
  <c r="D254" i="16"/>
  <c r="AW254" i="16"/>
  <c r="T254" i="16"/>
  <c r="N254" i="16"/>
  <c r="AP254" i="16"/>
  <c r="D354" i="16"/>
  <c r="R354" i="16"/>
  <c r="AI354" i="16"/>
  <c r="V354" i="16"/>
  <c r="AC354" i="16"/>
  <c r="F354" i="16"/>
  <c r="AX413" i="16"/>
  <c r="AU413" i="16"/>
  <c r="AM413" i="16"/>
  <c r="AJ413" i="16"/>
  <c r="AL413" i="16"/>
  <c r="I413" i="16"/>
  <c r="D216" i="16"/>
  <c r="AL216" i="16"/>
  <c r="M216" i="16"/>
  <c r="AP216" i="16"/>
  <c r="V216" i="16"/>
  <c r="J216" i="16"/>
  <c r="Z385" i="16"/>
  <c r="U385" i="16"/>
  <c r="AB385" i="16"/>
  <c r="D67" i="16"/>
  <c r="S67" i="16"/>
  <c r="N67" i="16"/>
  <c r="AM67" i="16"/>
  <c r="Y67" i="16"/>
  <c r="T67" i="16"/>
  <c r="D177" i="16"/>
  <c r="AH177" i="16"/>
  <c r="AU177" i="16"/>
  <c r="E209" i="16"/>
  <c r="D209" i="16"/>
  <c r="BK235" i="16"/>
  <c r="D235" i="16"/>
  <c r="S26" i="16"/>
  <c r="M206" i="16"/>
  <c r="AJ206" i="16"/>
  <c r="AC416" i="16"/>
  <c r="O458" i="16"/>
  <c r="AG458" i="16"/>
  <c r="Z166" i="16"/>
  <c r="F419" i="16"/>
  <c r="AW419" i="16"/>
  <c r="AM419" i="16"/>
  <c r="AU419" i="16"/>
  <c r="AH192" i="16"/>
  <c r="F418" i="16"/>
  <c r="AI418" i="16"/>
  <c r="BD418" i="16"/>
  <c r="AB418" i="16"/>
  <c r="Q296" i="16"/>
  <c r="AU16" i="16"/>
  <c r="AG16" i="16"/>
  <c r="AM16" i="16"/>
  <c r="AB26" i="16"/>
  <c r="AH206" i="16"/>
  <c r="P206" i="16"/>
  <c r="AT458" i="16"/>
  <c r="R458" i="16"/>
  <c r="X166" i="16"/>
  <c r="J419" i="16"/>
  <c r="Q419" i="16"/>
  <c r="W419" i="16"/>
  <c r="U419" i="16"/>
  <c r="AQ192" i="16"/>
  <c r="J418" i="16"/>
  <c r="AL418" i="16"/>
  <c r="AJ418" i="16"/>
  <c r="AT418" i="16"/>
  <c r="AP296" i="16"/>
  <c r="U16" i="16"/>
  <c r="AW16" i="16"/>
  <c r="O16" i="16"/>
  <c r="I206" i="16"/>
  <c r="AL206" i="16"/>
  <c r="W206" i="16"/>
  <c r="F458" i="16"/>
  <c r="AY458" i="16"/>
  <c r="AB279" i="16"/>
  <c r="J16" i="16"/>
  <c r="S16" i="16"/>
  <c r="P16" i="16"/>
  <c r="AI26" i="16"/>
  <c r="AU206" i="16"/>
  <c r="BD206" i="16"/>
  <c r="N206" i="16"/>
  <c r="AC458" i="16"/>
  <c r="Z458" i="16"/>
  <c r="U166" i="16"/>
  <c r="U279" i="16"/>
  <c r="AT166" i="16"/>
  <c r="N166" i="16"/>
  <c r="AC295" i="16"/>
  <c r="AA295" i="16"/>
  <c r="I16" i="16"/>
  <c r="AH16" i="16"/>
  <c r="Y16" i="16"/>
  <c r="W16" i="16"/>
  <c r="R26" i="16"/>
  <c r="AY206" i="16"/>
  <c r="R206" i="16"/>
  <c r="AM416" i="16"/>
  <c r="P458" i="16"/>
  <c r="U458" i="16"/>
  <c r="Q458" i="16"/>
  <c r="AA166" i="16"/>
  <c r="I421" i="16"/>
  <c r="Z16" i="16"/>
  <c r="AJ16" i="16"/>
  <c r="AB16" i="16"/>
  <c r="BC26" i="16"/>
  <c r="U206" i="16"/>
  <c r="Y206" i="16"/>
  <c r="O206" i="16"/>
  <c r="AW416" i="16"/>
  <c r="AM458" i="16"/>
  <c r="T458" i="16"/>
  <c r="AQ279" i="16"/>
  <c r="AW166" i="16"/>
  <c r="AI279" i="16"/>
  <c r="AG166" i="16"/>
  <c r="AL421" i="16"/>
  <c r="AY166" i="16"/>
  <c r="W166" i="16"/>
  <c r="V421" i="16"/>
  <c r="M152" i="16"/>
  <c r="AS409" i="16"/>
  <c r="AU295" i="16"/>
  <c r="I166" i="16"/>
  <c r="BD166" i="16"/>
  <c r="M295" i="16"/>
  <c r="AM113" i="16"/>
  <c r="AW295" i="16"/>
  <c r="AL166" i="16"/>
  <c r="U152" i="16"/>
  <c r="P295" i="16"/>
  <c r="AG121" i="16"/>
  <c r="BC152" i="16"/>
  <c r="Y421" i="16"/>
  <c r="W458" i="16"/>
  <c r="M458" i="16"/>
  <c r="AW458" i="16"/>
  <c r="BC279" i="16"/>
  <c r="AQ166" i="16"/>
  <c r="AJ166" i="16"/>
  <c r="O152" i="16"/>
  <c r="BD295" i="16"/>
  <c r="AQ421" i="16"/>
  <c r="D272" i="16"/>
  <c r="AE235" i="16"/>
  <c r="BD458" i="16"/>
  <c r="AB458" i="16"/>
  <c r="AI458" i="16"/>
  <c r="Y458" i="16"/>
  <c r="S166" i="16"/>
  <c r="AC166" i="16"/>
  <c r="I295" i="16"/>
  <c r="AK99" i="16"/>
  <c r="AN235" i="16"/>
  <c r="Q329" i="16"/>
  <c r="AB166" i="16"/>
  <c r="AS295" i="16"/>
  <c r="AP295" i="16"/>
  <c r="P421" i="16"/>
  <c r="AG207" i="16"/>
  <c r="D413" i="16"/>
  <c r="AY295" i="16"/>
  <c r="BC295" i="16"/>
  <c r="U421" i="16"/>
  <c r="AW329" i="16"/>
  <c r="AE290" i="16"/>
  <c r="F166" i="16"/>
  <c r="AI166" i="16"/>
  <c r="Q166" i="16"/>
  <c r="BC166" i="16"/>
  <c r="T295" i="16"/>
  <c r="V295" i="16"/>
  <c r="P329" i="16"/>
  <c r="D314" i="16"/>
  <c r="AN236" i="16"/>
  <c r="S275" i="16"/>
  <c r="Z143" i="16"/>
  <c r="AH166" i="16"/>
  <c r="AP166" i="16"/>
  <c r="V166" i="16"/>
  <c r="AH295" i="16"/>
  <c r="K421" i="16"/>
  <c r="AS421" i="16"/>
  <c r="AB329" i="16"/>
  <c r="D364" i="16"/>
  <c r="AD290" i="16"/>
  <c r="AJ339" i="16"/>
  <c r="AB152" i="16"/>
  <c r="AI295" i="16"/>
  <c r="Z295" i="16"/>
  <c r="K99" i="16"/>
  <c r="AJ421" i="16"/>
  <c r="AB409" i="16"/>
  <c r="U329" i="16"/>
  <c r="I20" i="16"/>
  <c r="AM198" i="16"/>
  <c r="P150" i="16"/>
  <c r="AH263" i="16"/>
  <c r="AH157" i="16"/>
  <c r="AT152" i="16"/>
  <c r="AM295" i="16"/>
  <c r="Y295" i="16"/>
  <c r="F421" i="16"/>
  <c r="AM421" i="16"/>
  <c r="AA329" i="16"/>
  <c r="AS207" i="16"/>
  <c r="E49" i="16"/>
  <c r="R12" i="16"/>
  <c r="AA121" i="16"/>
  <c r="P166" i="16"/>
  <c r="F152" i="16"/>
  <c r="J295" i="16"/>
  <c r="O295" i="16"/>
  <c r="AK295" i="16"/>
  <c r="N295" i="16"/>
  <c r="Z421" i="16"/>
  <c r="W421" i="16"/>
  <c r="AY329" i="16"/>
  <c r="AP316" i="16"/>
  <c r="BL235" i="16"/>
  <c r="Q295" i="16"/>
  <c r="J99" i="16"/>
  <c r="AK421" i="16"/>
  <c r="AY421" i="16"/>
  <c r="Z329" i="16"/>
  <c r="T329" i="16"/>
  <c r="E122" i="16"/>
  <c r="D122" i="16"/>
  <c r="M122" i="16"/>
  <c r="BC122" i="16"/>
  <c r="X122" i="16"/>
  <c r="R122" i="16"/>
  <c r="K122" i="16"/>
  <c r="AI122" i="16"/>
  <c r="AT122" i="16"/>
  <c r="AJ122" i="16"/>
  <c r="AL122" i="16"/>
  <c r="AQ122" i="16"/>
  <c r="AB122" i="16"/>
  <c r="AP122" i="16"/>
  <c r="Z122" i="16"/>
  <c r="AU122" i="16"/>
  <c r="AC122" i="16"/>
  <c r="AY122" i="16"/>
  <c r="P122" i="16"/>
  <c r="I122" i="16"/>
  <c r="N122" i="16"/>
  <c r="Y122" i="16"/>
  <c r="S122" i="16"/>
  <c r="AW122" i="16"/>
  <c r="AA122" i="16"/>
  <c r="V122" i="16"/>
  <c r="AK122" i="16"/>
  <c r="W122" i="16"/>
  <c r="AG122" i="16"/>
  <c r="O122" i="16"/>
  <c r="AH122" i="16"/>
  <c r="F122" i="16"/>
  <c r="T122" i="16"/>
  <c r="AM122" i="16"/>
  <c r="J122" i="16"/>
  <c r="AE145" i="16"/>
  <c r="BF145" i="16"/>
  <c r="BE145" i="16"/>
  <c r="BG145" i="16"/>
  <c r="BI145" i="16"/>
  <c r="D145" i="16"/>
  <c r="AD145" i="16"/>
  <c r="AN145" i="16"/>
  <c r="BL145" i="16"/>
  <c r="BK145" i="16"/>
  <c r="AL145" i="16"/>
  <c r="M145" i="16"/>
  <c r="AM145" i="16"/>
  <c r="V145" i="16"/>
  <c r="Z145" i="16"/>
  <c r="U145" i="16"/>
  <c r="AC145" i="16"/>
  <c r="AW145" i="16"/>
  <c r="I145" i="16"/>
  <c r="AA145" i="16"/>
  <c r="W145" i="16"/>
  <c r="X145" i="16"/>
  <c r="J145" i="16"/>
  <c r="AQ145" i="16"/>
  <c r="P145" i="16"/>
  <c r="AT145" i="16"/>
  <c r="AS145" i="16"/>
  <c r="F145" i="16"/>
  <c r="R145" i="16"/>
  <c r="AU145" i="16"/>
  <c r="AP145" i="16"/>
  <c r="S145" i="16"/>
  <c r="AH145" i="16"/>
  <c r="BC145" i="16"/>
  <c r="E145" i="16"/>
  <c r="AG145" i="16"/>
  <c r="K145" i="16"/>
  <c r="AB145" i="16"/>
  <c r="Q145" i="16"/>
  <c r="AY145" i="16"/>
  <c r="O145" i="16"/>
  <c r="Y145" i="16"/>
  <c r="AB198" i="16"/>
  <c r="AA49" i="16"/>
  <c r="AG275" i="16"/>
  <c r="X339" i="16"/>
  <c r="BD122" i="16"/>
  <c r="AW12" i="16"/>
  <c r="BJ198" i="16"/>
  <c r="AD131" i="16"/>
  <c r="Q131" i="16"/>
  <c r="S131" i="16"/>
  <c r="AS131" i="16"/>
  <c r="O131" i="16"/>
  <c r="AP131" i="16"/>
  <c r="Y131" i="16"/>
  <c r="AA131" i="16"/>
  <c r="N131" i="16"/>
  <c r="AC131" i="16"/>
  <c r="J131" i="16"/>
  <c r="AI131" i="16"/>
  <c r="AK131" i="16"/>
  <c r="T131" i="16"/>
  <c r="V131" i="16"/>
  <c r="P131" i="16"/>
  <c r="K131" i="16"/>
  <c r="AW131" i="16"/>
  <c r="AT131" i="16"/>
  <c r="X131" i="16"/>
  <c r="AG131" i="16"/>
  <c r="AY131" i="16"/>
  <c r="AL131" i="16"/>
  <c r="BC131" i="16"/>
  <c r="I131" i="16"/>
  <c r="AQ131" i="16"/>
  <c r="AJ131" i="16"/>
  <c r="U131" i="16"/>
  <c r="M131" i="16"/>
  <c r="BD131" i="16"/>
  <c r="AU131" i="16"/>
  <c r="AB131" i="16"/>
  <c r="F131" i="16"/>
  <c r="R131" i="16"/>
  <c r="W131" i="16"/>
  <c r="D157" i="16"/>
  <c r="V157" i="16"/>
  <c r="AC157" i="16"/>
  <c r="AK157" i="16"/>
  <c r="AA157" i="16"/>
  <c r="AQ157" i="16"/>
  <c r="Y157" i="16"/>
  <c r="M157" i="16"/>
  <c r="I157" i="16"/>
  <c r="N157" i="16"/>
  <c r="AM157" i="16"/>
  <c r="AW157" i="16"/>
  <c r="U157" i="16"/>
  <c r="F157" i="16"/>
  <c r="P157" i="16"/>
  <c r="AL157" i="16"/>
  <c r="AI157" i="16"/>
  <c r="X157" i="16"/>
  <c r="Z157" i="16"/>
  <c r="AJ157" i="16"/>
  <c r="AS157" i="16"/>
  <c r="BD157" i="16"/>
  <c r="AY157" i="16"/>
  <c r="J157" i="16"/>
  <c r="AP157" i="16"/>
  <c r="AU157" i="16"/>
  <c r="Q157" i="16"/>
  <c r="T157" i="16"/>
  <c r="R157" i="16"/>
  <c r="AT157" i="16"/>
  <c r="BC157" i="16"/>
  <c r="K157" i="16"/>
  <c r="AG157" i="16"/>
  <c r="AB157" i="16"/>
  <c r="Q143" i="16"/>
  <c r="S143" i="16"/>
  <c r="AT143" i="16"/>
  <c r="AM143" i="16"/>
  <c r="Y143" i="16"/>
  <c r="AH143" i="16"/>
  <c r="BC143" i="16"/>
  <c r="I143" i="16"/>
  <c r="D143" i="16"/>
  <c r="AP143" i="16"/>
  <c r="AA143" i="16"/>
  <c r="U143" i="16"/>
  <c r="AJ143" i="16"/>
  <c r="T143" i="16"/>
  <c r="AU143" i="16"/>
  <c r="AQ143" i="16"/>
  <c r="R143" i="16"/>
  <c r="BD143" i="16"/>
  <c r="AI143" i="16"/>
  <c r="AY143" i="16"/>
  <c r="AW143" i="16"/>
  <c r="V143" i="16"/>
  <c r="K143" i="16"/>
  <c r="AK143" i="16"/>
  <c r="F143" i="16"/>
  <c r="O143" i="16"/>
  <c r="E143" i="16"/>
  <c r="N143" i="16"/>
  <c r="J143" i="16"/>
  <c r="AC143" i="16"/>
  <c r="W143" i="16"/>
  <c r="AB143" i="16"/>
  <c r="AG143" i="16"/>
  <c r="BJ263" i="16"/>
  <c r="BK263" i="16"/>
  <c r="BG263" i="16"/>
  <c r="D263" i="16"/>
  <c r="BI263" i="16"/>
  <c r="AN263" i="16"/>
  <c r="AK263" i="16"/>
  <c r="M263" i="16"/>
  <c r="BC263" i="16"/>
  <c r="P263" i="16"/>
  <c r="AW263" i="16"/>
  <c r="U263" i="16"/>
  <c r="AB263" i="16"/>
  <c r="AM263" i="16"/>
  <c r="I263" i="16"/>
  <c r="AI263" i="16"/>
  <c r="AG263" i="16"/>
  <c r="W263" i="16"/>
  <c r="AA263" i="16"/>
  <c r="AT263" i="16"/>
  <c r="X263" i="16"/>
  <c r="BD263" i="16"/>
  <c r="AQ263" i="16"/>
  <c r="AC263" i="16"/>
  <c r="O263" i="16"/>
  <c r="J263" i="16"/>
  <c r="T263" i="16"/>
  <c r="Z263" i="16"/>
  <c r="F263" i="16"/>
  <c r="AL263" i="16"/>
  <c r="AS263" i="16"/>
  <c r="AU263" i="16"/>
  <c r="AJ263" i="16"/>
  <c r="Q263" i="16"/>
  <c r="Y263" i="16"/>
  <c r="E263" i="16"/>
  <c r="AY263" i="16"/>
  <c r="J198" i="16"/>
  <c r="U198" i="16"/>
  <c r="AJ145" i="16"/>
  <c r="Q49" i="16"/>
  <c r="X143" i="16"/>
  <c r="AS122" i="16"/>
  <c r="F168" i="16"/>
  <c r="W157" i="16"/>
  <c r="AX380" i="16"/>
  <c r="AU380" i="16"/>
  <c r="X380" i="16"/>
  <c r="S380" i="16"/>
  <c r="I380" i="16"/>
  <c r="Q380" i="16"/>
  <c r="AS380" i="16"/>
  <c r="AJ380" i="16"/>
  <c r="AA380" i="16"/>
  <c r="J380" i="16"/>
  <c r="K380" i="16"/>
  <c r="AY380" i="16"/>
  <c r="AP380" i="16"/>
  <c r="V380" i="16"/>
  <c r="AW380" i="16"/>
  <c r="O380" i="16"/>
  <c r="BD380" i="16"/>
  <c r="Y380" i="16"/>
  <c r="AH380" i="16"/>
  <c r="AM380" i="16"/>
  <c r="AT380" i="16"/>
  <c r="AC380" i="16"/>
  <c r="F380" i="16"/>
  <c r="R380" i="16"/>
  <c r="N380" i="16"/>
  <c r="P380" i="16"/>
  <c r="BC380" i="16"/>
  <c r="AI380" i="16"/>
  <c r="AG380" i="16"/>
  <c r="AQ380" i="16"/>
  <c r="AL380" i="16"/>
  <c r="T380" i="16"/>
  <c r="AB380" i="16"/>
  <c r="M380" i="16"/>
  <c r="Z380" i="16"/>
  <c r="AE148" i="16"/>
  <c r="U148" i="16"/>
  <c r="BD148" i="16"/>
  <c r="AK148" i="16"/>
  <c r="AU148" i="16"/>
  <c r="J148" i="16"/>
  <c r="D148" i="16"/>
  <c r="V148" i="16"/>
  <c r="AP148" i="16"/>
  <c r="AQ148" i="16"/>
  <c r="O148" i="16"/>
  <c r="R148" i="16"/>
  <c r="AG148" i="16"/>
  <c r="I148" i="16"/>
  <c r="S148" i="16"/>
  <c r="AT148" i="16"/>
  <c r="Y148" i="16"/>
  <c r="F148" i="16"/>
  <c r="AH148" i="16"/>
  <c r="AM148" i="16"/>
  <c r="AL148" i="16"/>
  <c r="K148" i="16"/>
  <c r="AA148" i="16"/>
  <c r="AJ148" i="16"/>
  <c r="BC148" i="16"/>
  <c r="X148" i="16"/>
  <c r="T148" i="16"/>
  <c r="AW148" i="16"/>
  <c r="AC148" i="16"/>
  <c r="N148" i="16"/>
  <c r="W148" i="16"/>
  <c r="M148" i="16"/>
  <c r="AY148" i="16"/>
  <c r="Z148" i="16"/>
  <c r="AI148" i="16"/>
  <c r="P148" i="16"/>
  <c r="AX20" i="16"/>
  <c r="BD20" i="16"/>
  <c r="Z20" i="16"/>
  <c r="U20" i="16"/>
  <c r="AB20" i="16"/>
  <c r="F20" i="16"/>
  <c r="P20" i="16"/>
  <c r="R20" i="16"/>
  <c r="AQ20" i="16"/>
  <c r="BC20" i="16"/>
  <c r="J20" i="16"/>
  <c r="X20" i="16"/>
  <c r="AG20" i="16"/>
  <c r="M20" i="16"/>
  <c r="O20" i="16"/>
  <c r="K20" i="16"/>
  <c r="AJ20" i="16"/>
  <c r="AH20" i="16"/>
  <c r="V20" i="16"/>
  <c r="AP20" i="16"/>
  <c r="AA20" i="16"/>
  <c r="AT20" i="16"/>
  <c r="AK20" i="16"/>
  <c r="AY20" i="16"/>
  <c r="W20" i="16"/>
  <c r="AM20" i="16"/>
  <c r="AW20" i="16"/>
  <c r="N20" i="16"/>
  <c r="S20" i="16"/>
  <c r="AC20" i="16"/>
  <c r="AL20" i="16"/>
  <c r="T20" i="16"/>
  <c r="AI20" i="16"/>
  <c r="AD275" i="16"/>
  <c r="AS275" i="16"/>
  <c r="O275" i="16"/>
  <c r="AP275" i="16"/>
  <c r="AL275" i="16"/>
  <c r="AU275" i="16"/>
  <c r="W275" i="16"/>
  <c r="BD275" i="16"/>
  <c r="Z275" i="16"/>
  <c r="I275" i="16"/>
  <c r="M275" i="16"/>
  <c r="AK275" i="16"/>
  <c r="AI275" i="16"/>
  <c r="N275" i="16"/>
  <c r="X275" i="16"/>
  <c r="AH275" i="16"/>
  <c r="AT275" i="16"/>
  <c r="T275" i="16"/>
  <c r="AW275" i="16"/>
  <c r="R275" i="16"/>
  <c r="V275" i="16"/>
  <c r="AJ275" i="16"/>
  <c r="AA275" i="16"/>
  <c r="Q275" i="16"/>
  <c r="BC275" i="16"/>
  <c r="AQ275" i="16"/>
  <c r="AB275" i="16"/>
  <c r="AM275" i="16"/>
  <c r="Y275" i="16"/>
  <c r="E275" i="16"/>
  <c r="F275" i="16"/>
  <c r="BD264" i="16"/>
  <c r="BE264" i="16"/>
  <c r="K263" i="16"/>
  <c r="P143" i="16"/>
  <c r="AP263" i="16"/>
  <c r="AK145" i="16"/>
  <c r="AB49" i="16"/>
  <c r="AY275" i="16"/>
  <c r="AY339" i="16"/>
  <c r="AI366" i="16"/>
  <c r="AS148" i="16"/>
  <c r="Y20" i="16"/>
  <c r="V168" i="16"/>
  <c r="AM131" i="16"/>
  <c r="AK380" i="16"/>
  <c r="AX150" i="16"/>
  <c r="BC150" i="16"/>
  <c r="X150" i="16"/>
  <c r="R150" i="16"/>
  <c r="U150" i="16"/>
  <c r="I150" i="16"/>
  <c r="AT150" i="16"/>
  <c r="AJ150" i="16"/>
  <c r="AL150" i="16"/>
  <c r="AY150" i="16"/>
  <c r="AB150" i="16"/>
  <c r="AP150" i="16"/>
  <c r="Z150" i="16"/>
  <c r="T150" i="16"/>
  <c r="O150" i="16"/>
  <c r="Y150" i="16"/>
  <c r="AS150" i="16"/>
  <c r="W150" i="16"/>
  <c r="AK150" i="16"/>
  <c r="AU150" i="16"/>
  <c r="BD150" i="16"/>
  <c r="AI150" i="16"/>
  <c r="AW150" i="16"/>
  <c r="Q150" i="16"/>
  <c r="AQ150" i="16"/>
  <c r="AG150" i="16"/>
  <c r="S150" i="16"/>
  <c r="N150" i="16"/>
  <c r="V150" i="16"/>
  <c r="F150" i="16"/>
  <c r="AM150" i="16"/>
  <c r="J150" i="16"/>
  <c r="K150" i="16"/>
  <c r="AH150" i="16"/>
  <c r="BH198" i="16"/>
  <c r="AE198" i="16"/>
  <c r="AN198" i="16"/>
  <c r="BK198" i="16"/>
  <c r="BF198" i="16"/>
  <c r="BE198" i="16"/>
  <c r="AR198" i="16"/>
  <c r="BB198" i="16"/>
  <c r="AS198" i="16"/>
  <c r="O198" i="16"/>
  <c r="AP198" i="16"/>
  <c r="AL198" i="16"/>
  <c r="AU198" i="16"/>
  <c r="W198" i="16"/>
  <c r="BD198" i="16"/>
  <c r="Z198" i="16"/>
  <c r="I198" i="16"/>
  <c r="M198" i="16"/>
  <c r="AK198" i="16"/>
  <c r="AH198" i="16"/>
  <c r="AY198" i="16"/>
  <c r="P198" i="16"/>
  <c r="T198" i="16"/>
  <c r="K198" i="16"/>
  <c r="N198" i="16"/>
  <c r="X198" i="16"/>
  <c r="AQ198" i="16"/>
  <c r="AI198" i="16"/>
  <c r="V198" i="16"/>
  <c r="S198" i="16"/>
  <c r="BC198" i="16"/>
  <c r="AJ198" i="16"/>
  <c r="Q198" i="16"/>
  <c r="AA198" i="16"/>
  <c r="AT198" i="16"/>
  <c r="Y198" i="16"/>
  <c r="AW198" i="16"/>
  <c r="AO198" i="16"/>
  <c r="E198" i="16"/>
  <c r="BD49" i="16"/>
  <c r="AC366" i="16"/>
  <c r="N145" i="16"/>
  <c r="T366" i="16"/>
  <c r="AB148" i="16"/>
  <c r="Q20" i="16"/>
  <c r="AE12" i="16"/>
  <c r="AY12" i="16"/>
  <c r="Q12" i="16"/>
  <c r="S12" i="16"/>
  <c r="M12" i="16"/>
  <c r="AB12" i="16"/>
  <c r="AP12" i="16"/>
  <c r="Z12" i="16"/>
  <c r="W12" i="16"/>
  <c r="AA12" i="16"/>
  <c r="U12" i="16"/>
  <c r="O12" i="16"/>
  <c r="BD12" i="16"/>
  <c r="AH12" i="16"/>
  <c r="AS12" i="16"/>
  <c r="Y12" i="16"/>
  <c r="T12" i="16"/>
  <c r="AM12" i="16"/>
  <c r="AG12" i="16"/>
  <c r="AI12" i="16"/>
  <c r="AC12" i="16"/>
  <c r="AL12" i="16"/>
  <c r="AT12" i="16"/>
  <c r="F12" i="16"/>
  <c r="BC12" i="16"/>
  <c r="I12" i="16"/>
  <c r="X12" i="16"/>
  <c r="J12" i="16"/>
  <c r="AQ12" i="16"/>
  <c r="K12" i="16"/>
  <c r="P12" i="16"/>
  <c r="AJ12" i="16"/>
  <c r="AK12" i="16"/>
  <c r="AU12" i="16"/>
  <c r="E168" i="16"/>
  <c r="AJ168" i="16"/>
  <c r="AS168" i="16"/>
  <c r="AL168" i="16"/>
  <c r="S168" i="16"/>
  <c r="AT168" i="16"/>
  <c r="Z168" i="16"/>
  <c r="AH168" i="16"/>
  <c r="AI168" i="16"/>
  <c r="AM168" i="16"/>
  <c r="O168" i="16"/>
  <c r="AY168" i="16"/>
  <c r="AU168" i="16"/>
  <c r="AW168" i="16"/>
  <c r="AQ168" i="16"/>
  <c r="AB168" i="16"/>
  <c r="N168" i="16"/>
  <c r="R168" i="16"/>
  <c r="AP168" i="16"/>
  <c r="W168" i="16"/>
  <c r="J168" i="16"/>
  <c r="Y168" i="16"/>
  <c r="BD168" i="16"/>
  <c r="AK168" i="16"/>
  <c r="K168" i="16"/>
  <c r="AA168" i="16"/>
  <c r="Q168" i="16"/>
  <c r="T168" i="16"/>
  <c r="BC168" i="16"/>
  <c r="AC168" i="16"/>
  <c r="AG168" i="16"/>
  <c r="U168" i="16"/>
  <c r="BD145" i="16"/>
  <c r="AC275" i="16"/>
  <c r="U122" i="16"/>
  <c r="AS20" i="16"/>
  <c r="I168" i="16"/>
  <c r="O157" i="16"/>
  <c r="N12" i="16"/>
  <c r="AG198" i="16"/>
  <c r="R198" i="16"/>
  <c r="AS143" i="16"/>
  <c r="M150" i="16"/>
  <c r="W380" i="16"/>
  <c r="BL366" i="16"/>
  <c r="D366" i="16"/>
  <c r="AK366" i="16"/>
  <c r="AA366" i="16"/>
  <c r="AY366" i="16"/>
  <c r="AJ366" i="16"/>
  <c r="AL366" i="16"/>
  <c r="U366" i="16"/>
  <c r="O366" i="16"/>
  <c r="K366" i="16"/>
  <c r="AP366" i="16"/>
  <c r="Z366" i="16"/>
  <c r="AS366" i="16"/>
  <c r="W366" i="16"/>
  <c r="Y366" i="16"/>
  <c r="AQ366" i="16"/>
  <c r="AM366" i="16"/>
  <c r="AW366" i="16"/>
  <c r="M366" i="16"/>
  <c r="BD366" i="16"/>
  <c r="AU366" i="16"/>
  <c r="I366" i="16"/>
  <c r="V366" i="16"/>
  <c r="AB366" i="16"/>
  <c r="Q366" i="16"/>
  <c r="N366" i="16"/>
  <c r="F366" i="16"/>
  <c r="AT366" i="16"/>
  <c r="R366" i="16"/>
  <c r="J366" i="16"/>
  <c r="AG366" i="16"/>
  <c r="S366" i="16"/>
  <c r="BC366" i="16"/>
  <c r="AH366" i="16"/>
  <c r="D339" i="16"/>
  <c r="O339" i="16"/>
  <c r="AP339" i="16"/>
  <c r="AL339" i="16"/>
  <c r="BD339" i="16"/>
  <c r="S339" i="16"/>
  <c r="AT339" i="16"/>
  <c r="W339" i="16"/>
  <c r="Q339" i="16"/>
  <c r="AH339" i="16"/>
  <c r="BC339" i="16"/>
  <c r="I339" i="16"/>
  <c r="AC339" i="16"/>
  <c r="AG339" i="16"/>
  <c r="AB339" i="16"/>
  <c r="J339" i="16"/>
  <c r="Y339" i="16"/>
  <c r="AQ339" i="16"/>
  <c r="F339" i="16"/>
  <c r="AW339" i="16"/>
  <c r="K339" i="16"/>
  <c r="Z339" i="16"/>
  <c r="AK339" i="16"/>
  <c r="N339" i="16"/>
  <c r="E339" i="16"/>
  <c r="M339" i="16"/>
  <c r="AM339" i="16"/>
  <c r="AA339" i="16"/>
  <c r="V339" i="16"/>
  <c r="U339" i="16"/>
  <c r="AS339" i="16"/>
  <c r="R339" i="16"/>
  <c r="P339" i="16"/>
  <c r="AD49" i="16"/>
  <c r="D49" i="16"/>
  <c r="AQ49" i="16"/>
  <c r="AT49" i="16"/>
  <c r="P49" i="16"/>
  <c r="AW49" i="16"/>
  <c r="M49" i="16"/>
  <c r="BC49" i="16"/>
  <c r="X49" i="16"/>
  <c r="R49" i="16"/>
  <c r="I49" i="16"/>
  <c r="U49" i="16"/>
  <c r="W49" i="16"/>
  <c r="Y49" i="16"/>
  <c r="F49" i="16"/>
  <c r="T49" i="16"/>
  <c r="O49" i="16"/>
  <c r="AK49" i="16"/>
  <c r="J49" i="16"/>
  <c r="AM49" i="16"/>
  <c r="AI49" i="16"/>
  <c r="AG49" i="16"/>
  <c r="K49" i="16"/>
  <c r="AU49" i="16"/>
  <c r="AY49" i="16"/>
  <c r="AH49" i="16"/>
  <c r="AS49" i="16"/>
  <c r="AL49" i="16"/>
  <c r="Z49" i="16"/>
  <c r="S49" i="16"/>
  <c r="AC49" i="16"/>
  <c r="AJ49" i="16"/>
  <c r="N49" i="16"/>
  <c r="AE49" i="16"/>
  <c r="AP49" i="16"/>
  <c r="R263" i="16"/>
  <c r="U275" i="16"/>
  <c r="V263" i="16"/>
  <c r="AI145" i="16"/>
  <c r="K275" i="16"/>
  <c r="AI339" i="16"/>
  <c r="X168" i="16"/>
  <c r="AH131" i="16"/>
  <c r="AC198" i="16"/>
  <c r="N263" i="16"/>
  <c r="T145" i="16"/>
  <c r="J275" i="16"/>
  <c r="M143" i="16"/>
  <c r="T339" i="16"/>
  <c r="P366" i="16"/>
  <c r="Q148" i="16"/>
  <c r="AA150" i="16"/>
  <c r="P168" i="16"/>
  <c r="Z131" i="16"/>
  <c r="U380" i="16"/>
  <c r="AG421" i="16"/>
  <c r="BD421" i="16"/>
  <c r="AT421" i="16"/>
  <c r="T421" i="16"/>
  <c r="S329" i="16"/>
  <c r="AC329" i="16"/>
  <c r="AQ329" i="16"/>
  <c r="Y207" i="16"/>
  <c r="AC316" i="16"/>
  <c r="J121" i="16"/>
  <c r="AA316" i="16"/>
  <c r="Q421" i="16"/>
  <c r="X421" i="16"/>
  <c r="N421" i="16"/>
  <c r="BC409" i="16"/>
  <c r="AG329" i="16"/>
  <c r="O329" i="16"/>
  <c r="AL113" i="16"/>
  <c r="N121" i="16"/>
  <c r="M436" i="16"/>
  <c r="F206" i="16"/>
  <c r="AS206" i="16"/>
  <c r="AW206" i="16"/>
  <c r="AM206" i="16"/>
  <c r="P416" i="16"/>
  <c r="K458" i="16"/>
  <c r="AS458" i="16"/>
  <c r="M279" i="16"/>
  <c r="K166" i="16"/>
  <c r="T166" i="16"/>
  <c r="Y166" i="16"/>
  <c r="AM166" i="16"/>
  <c r="AS152" i="16"/>
  <c r="K295" i="16"/>
  <c r="AQ295" i="16"/>
  <c r="S295" i="16"/>
  <c r="AJ295" i="16"/>
  <c r="Y99" i="16"/>
  <c r="AW421" i="16"/>
  <c r="AC421" i="16"/>
  <c r="AU421" i="16"/>
  <c r="T409" i="16"/>
  <c r="Y329" i="16"/>
  <c r="V329" i="16"/>
  <c r="BC207" i="16"/>
  <c r="S121" i="16"/>
  <c r="I393" i="16"/>
  <c r="D166" i="16"/>
  <c r="J329" i="16"/>
  <c r="AP329" i="16"/>
  <c r="AU329" i="16"/>
  <c r="U207" i="16"/>
  <c r="Q316" i="16"/>
  <c r="F62" i="31"/>
  <c r="AK207" i="16"/>
  <c r="P121" i="16"/>
  <c r="J393" i="16"/>
  <c r="AH113" i="16"/>
  <c r="BD316" i="16"/>
  <c r="D436" i="16"/>
  <c r="R393" i="16"/>
  <c r="F329" i="16"/>
  <c r="R329" i="16"/>
  <c r="AM329" i="16"/>
  <c r="AS329" i="16"/>
  <c r="J207" i="16"/>
  <c r="Q207" i="16"/>
  <c r="AP121" i="16"/>
  <c r="AL316" i="16"/>
  <c r="D329" i="16"/>
  <c r="BK49" i="16"/>
  <c r="K329" i="16"/>
  <c r="AK329" i="16"/>
  <c r="W329" i="16"/>
  <c r="M329" i="16"/>
  <c r="AU207" i="16"/>
  <c r="O207" i="16"/>
  <c r="AK316" i="16"/>
  <c r="AP393" i="16"/>
  <c r="D131" i="16"/>
  <c r="AM393" i="16"/>
  <c r="AW113" i="16"/>
  <c r="AI207" i="16"/>
  <c r="AY190" i="16"/>
  <c r="X121" i="16"/>
  <c r="AY316" i="16"/>
  <c r="K393" i="16"/>
  <c r="D20" i="16"/>
  <c r="D113" i="16"/>
  <c r="AW207" i="16"/>
  <c r="AT121" i="16"/>
  <c r="K244" i="16"/>
  <c r="Z316" i="16"/>
  <c r="AI393" i="16"/>
  <c r="D168" i="16"/>
  <c r="F207" i="16"/>
  <c r="AQ207" i="16"/>
  <c r="X207" i="16"/>
  <c r="AU121" i="16"/>
  <c r="AM121" i="16"/>
  <c r="AT316" i="16"/>
  <c r="F393" i="16"/>
  <c r="AH393" i="16"/>
  <c r="BK275" i="16"/>
  <c r="K207" i="16"/>
  <c r="AA207" i="16"/>
  <c r="W207" i="16"/>
  <c r="AH121" i="16"/>
  <c r="AG244" i="16"/>
  <c r="AS316" i="16"/>
  <c r="W393" i="16"/>
  <c r="D275" i="16"/>
  <c r="AB207" i="16"/>
  <c r="T207" i="16"/>
  <c r="BD207" i="16"/>
  <c r="AB121" i="16"/>
  <c r="Z121" i="16"/>
  <c r="AW244" i="16"/>
  <c r="BC316" i="16"/>
  <c r="R316" i="16"/>
  <c r="BC393" i="16"/>
  <c r="BL275" i="16"/>
  <c r="V207" i="16"/>
  <c r="AL207" i="16"/>
  <c r="AM207" i="16"/>
  <c r="V121" i="16"/>
  <c r="Y121" i="16"/>
  <c r="K316" i="16"/>
  <c r="N316" i="16"/>
  <c r="AK393" i="16"/>
  <c r="M393" i="16"/>
  <c r="AD122" i="16"/>
  <c r="E188" i="16"/>
  <c r="AL244" i="16"/>
  <c r="X316" i="16"/>
  <c r="AI316" i="16"/>
  <c r="Y393" i="16"/>
  <c r="V393" i="16"/>
  <c r="Z393" i="16"/>
  <c r="D380" i="16"/>
  <c r="D207" i="16"/>
  <c r="AI39" i="16"/>
  <c r="AN275" i="16"/>
  <c r="D233" i="16"/>
  <c r="W195" i="16"/>
  <c r="N190" i="16"/>
  <c r="AQ121" i="16"/>
  <c r="AJ121" i="16"/>
  <c r="R244" i="16"/>
  <c r="O316" i="16"/>
  <c r="S316" i="16"/>
  <c r="X393" i="16"/>
  <c r="AU393" i="16"/>
  <c r="AB195" i="16"/>
  <c r="D294" i="16"/>
  <c r="D305" i="16"/>
  <c r="AY207" i="16"/>
  <c r="S207" i="16"/>
  <c r="AP207" i="16"/>
  <c r="U121" i="16"/>
  <c r="AW121" i="16"/>
  <c r="W121" i="16"/>
  <c r="I316" i="16"/>
  <c r="M316" i="16"/>
  <c r="U436" i="16"/>
  <c r="AC393" i="16"/>
  <c r="AY393" i="16"/>
  <c r="S393" i="16"/>
  <c r="D150" i="16"/>
  <c r="AE275" i="16"/>
  <c r="BK339" i="16"/>
  <c r="E410" i="16"/>
  <c r="I121" i="16"/>
  <c r="AI121" i="16"/>
  <c r="BD121" i="16"/>
  <c r="J244" i="16"/>
  <c r="Y316" i="16"/>
  <c r="AB316" i="16"/>
  <c r="T316" i="16"/>
  <c r="AW393" i="16"/>
  <c r="AS393" i="16"/>
  <c r="AG393" i="16"/>
  <c r="D12" i="16"/>
  <c r="AX402" i="16"/>
  <c r="AS402" i="16"/>
  <c r="D170" i="16"/>
  <c r="D228" i="16"/>
  <c r="AA39" i="16"/>
  <c r="J373" i="16"/>
  <c r="U193" i="16"/>
  <c r="AG193" i="16"/>
  <c r="F193" i="16"/>
  <c r="AB193" i="16"/>
  <c r="AW193" i="16"/>
  <c r="T193" i="16"/>
  <c r="W193" i="16"/>
  <c r="AL193" i="16"/>
  <c r="AQ193" i="16"/>
  <c r="AC193" i="16"/>
  <c r="V193" i="16"/>
  <c r="AT193" i="16"/>
  <c r="BC193" i="16"/>
  <c r="AJ193" i="16"/>
  <c r="BD193" i="16"/>
  <c r="AB10" i="16"/>
  <c r="AL10" i="16"/>
  <c r="F10" i="16"/>
  <c r="P10" i="16"/>
  <c r="AA10" i="16"/>
  <c r="T10" i="16"/>
  <c r="AQ10" i="16"/>
  <c r="BC10" i="16"/>
  <c r="AG10" i="16"/>
  <c r="N11" i="16"/>
  <c r="X11" i="16"/>
  <c r="J11" i="16"/>
  <c r="AT11" i="16"/>
  <c r="AW11" i="16"/>
  <c r="AB11" i="16"/>
  <c r="R11" i="16"/>
  <c r="AH11" i="16"/>
  <c r="W11" i="16"/>
  <c r="AG11" i="16"/>
  <c r="AU11" i="16"/>
  <c r="I11" i="16"/>
  <c r="V11" i="16"/>
  <c r="AM11" i="16"/>
  <c r="AC11" i="16"/>
  <c r="T420" i="16"/>
  <c r="AG420" i="16"/>
  <c r="BC420" i="16"/>
  <c r="W420" i="16"/>
  <c r="AC420" i="16"/>
  <c r="AA420" i="16"/>
  <c r="AT420" i="16"/>
  <c r="R420" i="16"/>
  <c r="AG383" i="16"/>
  <c r="AU383" i="16"/>
  <c r="F383" i="16"/>
  <c r="Q383" i="16"/>
  <c r="M383" i="16"/>
  <c r="Y383" i="16"/>
  <c r="U383" i="16"/>
  <c r="J383" i="16"/>
  <c r="AW383" i="16"/>
  <c r="AY383" i="16"/>
  <c r="K383" i="16"/>
  <c r="BD383" i="16"/>
  <c r="BC383" i="16"/>
  <c r="AL383" i="16"/>
  <c r="AB383" i="16"/>
  <c r="Z383" i="16"/>
  <c r="O383" i="16"/>
  <c r="S383" i="16"/>
  <c r="AH383" i="16"/>
  <c r="Q243" i="16"/>
  <c r="M243" i="16"/>
  <c r="AS243" i="16"/>
  <c r="AC243" i="16"/>
  <c r="F243" i="16"/>
  <c r="J243" i="16"/>
  <c r="AJ243" i="16"/>
  <c r="Q304" i="16"/>
  <c r="T304" i="16"/>
  <c r="AB304" i="16"/>
  <c r="R304" i="16"/>
  <c r="AU304" i="16"/>
  <c r="I304" i="16"/>
  <c r="AG304" i="16"/>
  <c r="N304" i="16"/>
  <c r="K304" i="16"/>
  <c r="AL304" i="16"/>
  <c r="V304" i="16"/>
  <c r="AQ304" i="16"/>
  <c r="P304" i="16"/>
  <c r="U304" i="16"/>
  <c r="X304" i="16"/>
  <c r="AT304" i="16"/>
  <c r="AJ304" i="16"/>
  <c r="BC304" i="16"/>
  <c r="AW304" i="16"/>
  <c r="O304" i="16"/>
  <c r="AT391" i="16"/>
  <c r="V391" i="16"/>
  <c r="I391" i="16"/>
  <c r="AW391" i="16"/>
  <c r="AL391" i="16"/>
  <c r="F391" i="16"/>
  <c r="BC391" i="16"/>
  <c r="X391" i="16"/>
  <c r="AP391" i="16"/>
  <c r="Y391" i="16"/>
  <c r="O103" i="16"/>
  <c r="Q103" i="16"/>
  <c r="T103" i="16"/>
  <c r="AT103" i="16"/>
  <c r="AP103" i="16"/>
  <c r="AI103" i="16"/>
  <c r="AB103" i="16"/>
  <c r="AW103" i="16"/>
  <c r="F103" i="16"/>
  <c r="W103" i="16"/>
  <c r="R103" i="16"/>
  <c r="J103" i="16"/>
  <c r="AY103" i="16"/>
  <c r="Z103" i="16"/>
  <c r="S103" i="16"/>
  <c r="AC103" i="16"/>
  <c r="AA103" i="16"/>
  <c r="P103" i="16"/>
  <c r="M103" i="16"/>
  <c r="X103" i="16"/>
  <c r="N424" i="16"/>
  <c r="P424" i="16"/>
  <c r="J424" i="16"/>
  <c r="Q424" i="16"/>
  <c r="AW424" i="16"/>
  <c r="AA424" i="16"/>
  <c r="T424" i="16"/>
  <c r="BC424" i="16"/>
  <c r="Z424" i="16"/>
  <c r="M424" i="16"/>
  <c r="AB335" i="16"/>
  <c r="Y335" i="16"/>
  <c r="Z335" i="16"/>
  <c r="AS335" i="16"/>
  <c r="AC335" i="16"/>
  <c r="AQ335" i="16"/>
  <c r="N335" i="16"/>
  <c r="X335" i="16"/>
  <c r="S335" i="16"/>
  <c r="V335" i="16"/>
  <c r="AP335" i="16"/>
  <c r="AH335" i="16"/>
  <c r="F335" i="16"/>
  <c r="AM335" i="16"/>
  <c r="J335" i="16"/>
  <c r="Q335" i="16"/>
  <c r="K335" i="16"/>
  <c r="AK335" i="16"/>
  <c r="M335" i="16"/>
  <c r="AW335" i="16"/>
  <c r="P363" i="16"/>
  <c r="AT363" i="16"/>
  <c r="S363" i="16"/>
  <c r="M363" i="16"/>
  <c r="AQ363" i="16"/>
  <c r="V363" i="16"/>
  <c r="W363" i="16"/>
  <c r="T363" i="16"/>
  <c r="AC363" i="16"/>
  <c r="S100" i="16"/>
  <c r="BD100" i="16"/>
  <c r="AQ100" i="16"/>
  <c r="BC100" i="16"/>
  <c r="AJ100" i="16"/>
  <c r="AA100" i="16"/>
  <c r="W100" i="16"/>
  <c r="T100" i="16"/>
  <c r="AW100" i="16"/>
  <c r="F100" i="16"/>
  <c r="Y100" i="16"/>
  <c r="AM100" i="16"/>
  <c r="X100" i="16"/>
  <c r="I100" i="16"/>
  <c r="K100" i="16"/>
  <c r="AK100" i="16"/>
  <c r="AP100" i="16"/>
  <c r="R100" i="16"/>
  <c r="V100" i="16"/>
  <c r="AI100" i="16"/>
  <c r="Z100" i="16"/>
  <c r="AU100" i="16"/>
  <c r="P100" i="16"/>
  <c r="O80" i="16"/>
  <c r="X80" i="16"/>
  <c r="AU80" i="16"/>
  <c r="AG80" i="16"/>
  <c r="AA80" i="16"/>
  <c r="AI80" i="16"/>
  <c r="K80" i="16"/>
  <c r="W80" i="16"/>
  <c r="AJ80" i="16"/>
  <c r="Q80" i="16"/>
  <c r="AW80" i="16"/>
  <c r="AC338" i="16"/>
  <c r="R338" i="16"/>
  <c r="AQ338" i="16"/>
  <c r="AT338" i="16"/>
  <c r="W338" i="16"/>
  <c r="AK338" i="16"/>
  <c r="AI338" i="16"/>
  <c r="AB338" i="16"/>
  <c r="AM338" i="16"/>
  <c r="AG338" i="16"/>
  <c r="U338" i="16"/>
  <c r="I338" i="16"/>
  <c r="AL338" i="16"/>
  <c r="AY338" i="16"/>
  <c r="O338" i="16"/>
  <c r="Z338" i="16"/>
  <c r="N338" i="16"/>
  <c r="P338" i="16"/>
  <c r="S338" i="16"/>
  <c r="V338" i="16"/>
  <c r="AJ338" i="16"/>
  <c r="AH338" i="16"/>
  <c r="F338" i="16"/>
  <c r="BD338" i="16"/>
  <c r="T338" i="16"/>
  <c r="J338" i="16"/>
  <c r="AX258" i="16"/>
  <c r="Z258" i="16"/>
  <c r="AM258" i="16"/>
  <c r="M258" i="16"/>
  <c r="BD258" i="16"/>
  <c r="AU258" i="16"/>
  <c r="I258" i="16"/>
  <c r="AH258" i="16"/>
  <c r="K258" i="16"/>
  <c r="U258" i="16"/>
  <c r="N258" i="16"/>
  <c r="AT258" i="16"/>
  <c r="AG114" i="16"/>
  <c r="AQ114" i="16"/>
  <c r="AT114" i="16"/>
  <c r="P114" i="16"/>
  <c r="AW114" i="16"/>
  <c r="AH114" i="16"/>
  <c r="AY114" i="16"/>
  <c r="AM114" i="16"/>
  <c r="AK114" i="16"/>
  <c r="T114" i="16"/>
  <c r="V114" i="16"/>
  <c r="X114" i="16"/>
  <c r="I114" i="16"/>
  <c r="U114" i="16"/>
  <c r="J114" i="16"/>
  <c r="R114" i="16"/>
  <c r="AS114" i="16"/>
  <c r="AC114" i="16"/>
  <c r="K114" i="16"/>
  <c r="AL114" i="16"/>
  <c r="AU114" i="16"/>
  <c r="AJ114" i="16"/>
  <c r="Z114" i="16"/>
  <c r="N114" i="16"/>
  <c r="AP114" i="16"/>
  <c r="S114" i="16"/>
  <c r="BC114" i="16"/>
  <c r="BD114" i="16"/>
  <c r="AI361" i="16"/>
  <c r="T361" i="16"/>
  <c r="AP361" i="16"/>
  <c r="AQ361" i="16"/>
  <c r="Y361" i="16"/>
  <c r="V361" i="16"/>
  <c r="I361" i="16"/>
  <c r="W361" i="16"/>
  <c r="AM361" i="16"/>
  <c r="BD361" i="16"/>
  <c r="S361" i="16"/>
  <c r="AW361" i="16"/>
  <c r="AH361" i="16"/>
  <c r="Z327" i="16"/>
  <c r="U327" i="16"/>
  <c r="AB327" i="16"/>
  <c r="AJ327" i="16"/>
  <c r="I327" i="16"/>
  <c r="AA327" i="16"/>
  <c r="N327" i="16"/>
  <c r="AC327" i="16"/>
  <c r="AW327" i="16"/>
  <c r="AI327" i="16"/>
  <c r="AT327" i="16"/>
  <c r="X327" i="16"/>
  <c r="J327" i="16"/>
  <c r="AH327" i="16"/>
  <c r="BC327" i="16"/>
  <c r="Q327" i="16"/>
  <c r="T327" i="16"/>
  <c r="O327" i="16"/>
  <c r="Y327" i="16"/>
  <c r="AQ327" i="16"/>
  <c r="W327" i="16"/>
  <c r="AK327" i="16"/>
  <c r="M327" i="16"/>
  <c r="F327" i="16"/>
  <c r="R327" i="16"/>
  <c r="AS327" i="16"/>
  <c r="AM327" i="16"/>
  <c r="K327" i="16"/>
  <c r="W33" i="16"/>
  <c r="Q33" i="16"/>
  <c r="AY33" i="16"/>
  <c r="BD33" i="16"/>
  <c r="AB33" i="16"/>
  <c r="R33" i="16"/>
  <c r="J33" i="16"/>
  <c r="AC33" i="16"/>
  <c r="AK33" i="16"/>
  <c r="AL33" i="16"/>
  <c r="T33" i="16"/>
  <c r="AI33" i="16"/>
  <c r="AX146" i="16"/>
  <c r="AM146" i="16"/>
  <c r="Y146" i="16"/>
  <c r="AH146" i="16"/>
  <c r="AU146" i="16"/>
  <c r="E146" i="16"/>
  <c r="P146" i="16"/>
  <c r="R146" i="16"/>
  <c r="AQ146" i="16"/>
  <c r="BC146" i="16"/>
  <c r="AJ146" i="16"/>
  <c r="AL146" i="16"/>
  <c r="U146" i="16"/>
  <c r="F146" i="16"/>
  <c r="Q146" i="16"/>
  <c r="AI146" i="16"/>
  <c r="I146" i="16"/>
  <c r="O146" i="16"/>
  <c r="AK146" i="16"/>
  <c r="M146" i="16"/>
  <c r="J146" i="16"/>
  <c r="W146" i="16"/>
  <c r="AW146" i="16"/>
  <c r="AS146" i="16"/>
  <c r="K146" i="16"/>
  <c r="AG146" i="16"/>
  <c r="AY146" i="16"/>
  <c r="AC146" i="16"/>
  <c r="Z146" i="16"/>
  <c r="N146" i="16"/>
  <c r="AT124" i="16"/>
  <c r="P124" i="16"/>
  <c r="U124" i="16"/>
  <c r="BC124" i="16"/>
  <c r="AA124" i="16"/>
  <c r="X124" i="16"/>
  <c r="F124" i="16"/>
  <c r="AK124" i="16"/>
  <c r="Z124" i="16"/>
  <c r="S124" i="16"/>
  <c r="AU124" i="16"/>
  <c r="V124" i="16"/>
  <c r="E124" i="16"/>
  <c r="AT249" i="16"/>
  <c r="P249" i="16"/>
  <c r="AW249" i="16"/>
  <c r="M249" i="16"/>
  <c r="F249" i="16"/>
  <c r="BC249" i="16"/>
  <c r="AJ249" i="16"/>
  <c r="AL249" i="16"/>
  <c r="AY249" i="16"/>
  <c r="O249" i="16"/>
  <c r="BD249" i="16"/>
  <c r="S249" i="16"/>
  <c r="AQ249" i="16"/>
  <c r="V249" i="16"/>
  <c r="Q249" i="16"/>
  <c r="U249" i="16"/>
  <c r="K249" i="16"/>
  <c r="AB249" i="16"/>
  <c r="Y249" i="16"/>
  <c r="AS249" i="16"/>
  <c r="W249" i="16"/>
  <c r="AK249" i="16"/>
  <c r="AU249" i="16"/>
  <c r="R249" i="16"/>
  <c r="AI249" i="16"/>
  <c r="AM249" i="16"/>
  <c r="AG249" i="16"/>
  <c r="T249" i="16"/>
  <c r="AT139" i="16"/>
  <c r="AB139" i="16"/>
  <c r="Z139" i="16"/>
  <c r="J139" i="16"/>
  <c r="Y139" i="16"/>
  <c r="E139" i="16"/>
  <c r="BC139" i="16"/>
  <c r="S139" i="16"/>
  <c r="AA139" i="16"/>
  <c r="V139" i="16"/>
  <c r="U139" i="16"/>
  <c r="O139" i="16"/>
  <c r="AS139" i="16"/>
  <c r="P139" i="16"/>
  <c r="AU139" i="16"/>
  <c r="X139" i="16"/>
  <c r="F139" i="16"/>
  <c r="AX368" i="16"/>
  <c r="AU368" i="16"/>
  <c r="W368" i="16"/>
  <c r="BD368" i="16"/>
  <c r="AY368" i="16"/>
  <c r="AM368" i="16"/>
  <c r="AK368" i="16"/>
  <c r="AA368" i="16"/>
  <c r="T368" i="16"/>
  <c r="V368" i="16"/>
  <c r="P368" i="16"/>
  <c r="R368" i="16"/>
  <c r="E368" i="16"/>
  <c r="M368" i="16"/>
  <c r="AG368" i="16"/>
  <c r="K368" i="16"/>
  <c r="U368" i="16"/>
  <c r="AC368" i="16"/>
  <c r="AL368" i="16"/>
  <c r="AS368" i="16"/>
  <c r="X368" i="16"/>
  <c r="Z368" i="16"/>
  <c r="N368" i="16"/>
  <c r="AJ368" i="16"/>
  <c r="S368" i="16"/>
  <c r="AT368" i="16"/>
  <c r="AP368" i="16"/>
  <c r="AH368" i="16"/>
  <c r="AQ392" i="16"/>
  <c r="M392" i="16"/>
  <c r="AC392" i="16"/>
  <c r="E392" i="16"/>
  <c r="AS392" i="16"/>
  <c r="Q392" i="16"/>
  <c r="AM392" i="16"/>
  <c r="BD392" i="16"/>
  <c r="AI392" i="16"/>
  <c r="AK392" i="16"/>
  <c r="U392" i="16"/>
  <c r="R392" i="16"/>
  <c r="AT392" i="16"/>
  <c r="AG392" i="16"/>
  <c r="AQ142" i="16"/>
  <c r="AT142" i="16"/>
  <c r="AM142" i="16"/>
  <c r="AC142" i="16"/>
  <c r="J142" i="16"/>
  <c r="U142" i="16"/>
  <c r="AB142" i="16"/>
  <c r="AP142" i="16"/>
  <c r="BD142" i="16"/>
  <c r="S142" i="16"/>
  <c r="AY142" i="16"/>
  <c r="AJ142" i="16"/>
  <c r="AK142" i="16"/>
  <c r="AH142" i="16"/>
  <c r="N142" i="16"/>
  <c r="Q142" i="16"/>
  <c r="AL142" i="16"/>
  <c r="AA142" i="16"/>
  <c r="V142" i="16"/>
  <c r="R142" i="16"/>
  <c r="F142" i="16"/>
  <c r="T142" i="16"/>
  <c r="BC142" i="16"/>
  <c r="AW142" i="16"/>
  <c r="E142" i="16"/>
  <c r="AI142" i="16"/>
  <c r="O142" i="16"/>
  <c r="Y142" i="16"/>
  <c r="I142" i="16"/>
  <c r="M184" i="16"/>
  <c r="AA184" i="16"/>
  <c r="BD184" i="16"/>
  <c r="W184" i="16"/>
  <c r="AT184" i="16"/>
  <c r="AS184" i="16"/>
  <c r="AH184" i="16"/>
  <c r="AU184" i="16"/>
  <c r="Q184" i="16"/>
  <c r="AK184" i="16"/>
  <c r="F184" i="16"/>
  <c r="AL184" i="16"/>
  <c r="E184" i="16"/>
  <c r="AY184" i="16"/>
  <c r="J184" i="16"/>
  <c r="AX234" i="16"/>
  <c r="AI234" i="16"/>
  <c r="V234" i="16"/>
  <c r="AC234" i="16"/>
  <c r="M234" i="16"/>
  <c r="BC234" i="16"/>
  <c r="X234" i="16"/>
  <c r="S234" i="16"/>
  <c r="E234" i="16"/>
  <c r="U234" i="16"/>
  <c r="W234" i="16"/>
  <c r="Y234" i="16"/>
  <c r="AL234" i="16"/>
  <c r="AS234" i="16"/>
  <c r="AK234" i="16"/>
  <c r="F234" i="16"/>
  <c r="AU234" i="16"/>
  <c r="AM234" i="16"/>
  <c r="AW234" i="16"/>
  <c r="I234" i="16"/>
  <c r="AY234" i="16"/>
  <c r="P234" i="16"/>
  <c r="AH234" i="16"/>
  <c r="J234" i="16"/>
  <c r="N234" i="16"/>
  <c r="AJ234" i="16"/>
  <c r="AA234" i="16"/>
  <c r="K234" i="16"/>
  <c r="AK251" i="16"/>
  <c r="AG251" i="16"/>
  <c r="AP251" i="16"/>
  <c r="R251" i="16"/>
  <c r="AY251" i="16"/>
  <c r="AA251" i="16"/>
  <c r="AC251" i="16"/>
  <c r="T251" i="16"/>
  <c r="AS251" i="16"/>
  <c r="AQ251" i="16"/>
  <c r="BD251" i="16"/>
  <c r="V251" i="16"/>
  <c r="F251" i="16"/>
  <c r="AK196" i="16"/>
  <c r="AA196" i="16"/>
  <c r="U196" i="16"/>
  <c r="AT196" i="16"/>
  <c r="X196" i="16"/>
  <c r="AG196" i="16"/>
  <c r="N196" i="16"/>
  <c r="AB196" i="16"/>
  <c r="J196" i="16"/>
  <c r="AJ196" i="16"/>
  <c r="AL196" i="16"/>
  <c r="AU196" i="16"/>
  <c r="AS196" i="16"/>
  <c r="K196" i="16"/>
  <c r="AP196" i="16"/>
  <c r="Z196" i="16"/>
  <c r="O196" i="16"/>
  <c r="AC196" i="16"/>
  <c r="BD196" i="16"/>
  <c r="S196" i="16"/>
  <c r="BC196" i="16"/>
  <c r="M196" i="16"/>
  <c r="Q196" i="16"/>
  <c r="AH196" i="16"/>
  <c r="AM196" i="16"/>
  <c r="X343" i="16"/>
  <c r="AH343" i="16"/>
  <c r="AK343" i="16"/>
  <c r="AC343" i="16"/>
  <c r="S343" i="16"/>
  <c r="O343" i="16"/>
  <c r="E343" i="16"/>
  <c r="T343" i="16"/>
  <c r="Q343" i="16"/>
  <c r="J343" i="16"/>
  <c r="P343" i="16"/>
  <c r="AQ343" i="16"/>
  <c r="V343" i="16"/>
  <c r="AJ343" i="16"/>
  <c r="U343" i="16"/>
  <c r="AW343" i="16"/>
  <c r="AP343" i="16"/>
  <c r="AS343" i="16"/>
  <c r="W343" i="16"/>
  <c r="BC320" i="16"/>
  <c r="Y320" i="16"/>
  <c r="AH320" i="16"/>
  <c r="AI320" i="16"/>
  <c r="E320" i="16"/>
  <c r="W320" i="16"/>
  <c r="AG320" i="16"/>
  <c r="AQ320" i="16"/>
  <c r="M320" i="16"/>
  <c r="AL320" i="16"/>
  <c r="X320" i="16"/>
  <c r="F320" i="16"/>
  <c r="AM320" i="16"/>
  <c r="Z320" i="16"/>
  <c r="AY320" i="16"/>
  <c r="I320" i="16"/>
  <c r="N320" i="16"/>
  <c r="AC320" i="16"/>
  <c r="S320" i="16"/>
  <c r="BD320" i="16"/>
  <c r="J320" i="16"/>
  <c r="V320" i="16"/>
  <c r="Q320" i="16"/>
  <c r="AA320" i="16"/>
  <c r="AS320" i="16"/>
  <c r="K320" i="16"/>
  <c r="AQ238" i="16"/>
  <c r="AS238" i="16"/>
  <c r="AM238" i="16"/>
  <c r="S238" i="16"/>
  <c r="J238" i="16"/>
  <c r="U238" i="16"/>
  <c r="AC238" i="16"/>
  <c r="AA238" i="16"/>
  <c r="AY238" i="16"/>
  <c r="X238" i="16"/>
  <c r="AG238" i="16"/>
  <c r="N238" i="16"/>
  <c r="AJ238" i="16"/>
  <c r="Z238" i="16"/>
  <c r="V238" i="16"/>
  <c r="AP238" i="16"/>
  <c r="AL238" i="16"/>
  <c r="AT238" i="16"/>
  <c r="BD238" i="16"/>
  <c r="F238" i="16"/>
  <c r="AU311" i="16"/>
  <c r="W311" i="16"/>
  <c r="BD311" i="16"/>
  <c r="AG311" i="16"/>
  <c r="K311" i="16"/>
  <c r="AI311" i="16"/>
  <c r="AT311" i="16"/>
  <c r="X311" i="16"/>
  <c r="AH311" i="16"/>
  <c r="J311" i="16"/>
  <c r="AQ311" i="16"/>
  <c r="BC311" i="16"/>
  <c r="AJ311" i="16"/>
  <c r="AA311" i="16"/>
  <c r="M311" i="16"/>
  <c r="AB311" i="16"/>
  <c r="AP311" i="16"/>
  <c r="AL311" i="16"/>
  <c r="U311" i="16"/>
  <c r="O311" i="16"/>
  <c r="Q311" i="16"/>
  <c r="Z311" i="16"/>
  <c r="AS311" i="16"/>
  <c r="Y311" i="16"/>
  <c r="R311" i="16"/>
  <c r="W137" i="16"/>
  <c r="D320" i="16"/>
  <c r="D368" i="16"/>
  <c r="D114" i="16"/>
  <c r="D103" i="16"/>
  <c r="D193" i="16"/>
  <c r="D39" i="16"/>
  <c r="D158" i="16"/>
  <c r="D29" i="16"/>
  <c r="E311" i="16"/>
  <c r="V311" i="16"/>
  <c r="Q238" i="16"/>
  <c r="P320" i="16"/>
  <c r="O320" i="16"/>
  <c r="AY343" i="16"/>
  <c r="AY196" i="16"/>
  <c r="P196" i="16"/>
  <c r="AB234" i="16"/>
  <c r="U184" i="16"/>
  <c r="W142" i="16"/>
  <c r="O392" i="16"/>
  <c r="O368" i="16"/>
  <c r="AP139" i="16"/>
  <c r="X249" i="16"/>
  <c r="AB146" i="16"/>
  <c r="X146" i="16"/>
  <c r="AP327" i="16"/>
  <c r="AB361" i="16"/>
  <c r="AB114" i="16"/>
  <c r="J80" i="16"/>
  <c r="AY100" i="16"/>
  <c r="BC335" i="16"/>
  <c r="AU103" i="16"/>
  <c r="Z304" i="16"/>
  <c r="K420" i="16"/>
  <c r="AK193" i="16"/>
  <c r="I137" i="16"/>
  <c r="AQ188" i="16"/>
  <c r="AA188" i="16"/>
  <c r="AA117" i="16"/>
  <c r="Q117" i="16"/>
  <c r="R117" i="16"/>
  <c r="AH117" i="16"/>
  <c r="AJ117" i="16"/>
  <c r="BD117" i="16"/>
  <c r="J117" i="16"/>
  <c r="AB396" i="16"/>
  <c r="AA396" i="16"/>
  <c r="AX373" i="16"/>
  <c r="AL373" i="16"/>
  <c r="W373" i="16"/>
  <c r="AJ373" i="16"/>
  <c r="BD373" i="16"/>
  <c r="N373" i="16"/>
  <c r="S373" i="16"/>
  <c r="AH373" i="16"/>
  <c r="AP277" i="16"/>
  <c r="N277" i="16"/>
  <c r="AH277" i="16"/>
  <c r="AA277" i="16"/>
  <c r="M277" i="16"/>
  <c r="AX433" i="16"/>
  <c r="AU433" i="16"/>
  <c r="T433" i="16"/>
  <c r="V433" i="16"/>
  <c r="AB433" i="16"/>
  <c r="F433" i="16"/>
  <c r="W433" i="16"/>
  <c r="I433" i="16"/>
  <c r="S433" i="16"/>
  <c r="U433" i="16"/>
  <c r="AJ433" i="16"/>
  <c r="AP433" i="16"/>
  <c r="Q433" i="16"/>
  <c r="AG127" i="16"/>
  <c r="BC127" i="16"/>
  <c r="V127" i="16"/>
  <c r="AT127" i="16"/>
  <c r="D127" i="16"/>
  <c r="AX39" i="16"/>
  <c r="AL39" i="16"/>
  <c r="AC39" i="16"/>
  <c r="U39" i="16"/>
  <c r="AP39" i="16"/>
  <c r="AU39" i="16"/>
  <c r="AK39" i="16"/>
  <c r="BC39" i="16"/>
  <c r="E39" i="16"/>
  <c r="W39" i="16"/>
  <c r="AW39" i="16"/>
  <c r="AL40" i="16"/>
  <c r="P40" i="16"/>
  <c r="X40" i="16"/>
  <c r="AP40" i="16"/>
  <c r="Q40" i="16"/>
  <c r="F311" i="16"/>
  <c r="N311" i="16"/>
  <c r="AJ320" i="16"/>
  <c r="AB320" i="16"/>
  <c r="AL343" i="16"/>
  <c r="V196" i="16"/>
  <c r="J251" i="16"/>
  <c r="AG234" i="16"/>
  <c r="AT234" i="16"/>
  <c r="AI184" i="16"/>
  <c r="AU142" i="16"/>
  <c r="BC392" i="16"/>
  <c r="AB368" i="16"/>
  <c r="J249" i="16"/>
  <c r="AC249" i="16"/>
  <c r="AT146" i="16"/>
  <c r="F33" i="16"/>
  <c r="P327" i="16"/>
  <c r="AT361" i="16"/>
  <c r="M114" i="16"/>
  <c r="K338" i="16"/>
  <c r="N80" i="16"/>
  <c r="R363" i="16"/>
  <c r="AT335" i="16"/>
  <c r="AS103" i="16"/>
  <c r="AI243" i="16"/>
  <c r="I420" i="16"/>
  <c r="Y193" i="16"/>
  <c r="N127" i="16"/>
  <c r="AX34" i="16"/>
  <c r="D34" i="16"/>
  <c r="AX93" i="16"/>
  <c r="S93" i="16"/>
  <c r="AJ93" i="16"/>
  <c r="E93" i="16"/>
  <c r="AI93" i="16"/>
  <c r="N93" i="16"/>
  <c r="AB93" i="16"/>
  <c r="AK93" i="16"/>
  <c r="AH137" i="16"/>
  <c r="D433" i="16"/>
  <c r="D212" i="16"/>
  <c r="D374" i="16"/>
  <c r="AK137" i="16"/>
  <c r="X137" i="16"/>
  <c r="E24" i="16"/>
  <c r="D277" i="16"/>
  <c r="D278" i="16"/>
  <c r="D262" i="16"/>
  <c r="S311" i="16"/>
  <c r="AY311" i="16"/>
  <c r="O238" i="16"/>
  <c r="U320" i="16"/>
  <c r="AT320" i="16"/>
  <c r="AG343" i="16"/>
  <c r="AQ196" i="16"/>
  <c r="E251" i="16"/>
  <c r="R234" i="16"/>
  <c r="AQ234" i="16"/>
  <c r="K142" i="16"/>
  <c r="AS142" i="16"/>
  <c r="J368" i="16"/>
  <c r="BC368" i="16"/>
  <c r="I249" i="16"/>
  <c r="N249" i="16"/>
  <c r="V146" i="16"/>
  <c r="AS33" i="16"/>
  <c r="V327" i="16"/>
  <c r="U361" i="16"/>
  <c r="AI114" i="16"/>
  <c r="AU338" i="16"/>
  <c r="U80" i="16"/>
  <c r="AK363" i="16"/>
  <c r="AJ424" i="16"/>
  <c r="U103" i="16"/>
  <c r="S243" i="16"/>
  <c r="F11" i="16"/>
  <c r="Q193" i="16"/>
  <c r="Y433" i="16"/>
  <c r="AW233" i="16"/>
  <c r="AS233" i="16"/>
  <c r="AP233" i="16"/>
  <c r="AG233" i="16"/>
  <c r="AL233" i="16"/>
  <c r="E233" i="16"/>
  <c r="O137" i="16"/>
  <c r="AM137" i="16"/>
  <c r="AW137" i="16"/>
  <c r="M137" i="16"/>
  <c r="AJ137" i="16"/>
  <c r="D373" i="16"/>
  <c r="D57" i="16"/>
  <c r="D452" i="16"/>
  <c r="AW311" i="16"/>
  <c r="T311" i="16"/>
  <c r="BC238" i="16"/>
  <c r="AP320" i="16"/>
  <c r="F343" i="16"/>
  <c r="BD343" i="16"/>
  <c r="AI196" i="16"/>
  <c r="U251" i="16"/>
  <c r="Z234" i="16"/>
  <c r="T234" i="16"/>
  <c r="M142" i="16"/>
  <c r="I368" i="16"/>
  <c r="AQ368" i="16"/>
  <c r="E249" i="16"/>
  <c r="T146" i="16"/>
  <c r="M33" i="16"/>
  <c r="AY327" i="16"/>
  <c r="F114" i="16"/>
  <c r="AA114" i="16"/>
  <c r="AS338" i="16"/>
  <c r="AG100" i="16"/>
  <c r="X363" i="16"/>
  <c r="V424" i="16"/>
  <c r="AU391" i="16"/>
  <c r="BD243" i="16"/>
  <c r="AK11" i="16"/>
  <c r="N193" i="16"/>
  <c r="R433" i="16"/>
  <c r="AI233" i="16"/>
  <c r="AG137" i="16"/>
  <c r="AQ137" i="16"/>
  <c r="E137" i="16"/>
  <c r="E406" i="16"/>
  <c r="D234" i="16"/>
  <c r="D146" i="16"/>
  <c r="D100" i="16"/>
  <c r="D383" i="16"/>
  <c r="D396" i="16"/>
  <c r="D191" i="16"/>
  <c r="D161" i="16"/>
  <c r="AK311" i="16"/>
  <c r="M238" i="16"/>
  <c r="T320" i="16"/>
  <c r="AT343" i="16"/>
  <c r="I196" i="16"/>
  <c r="T196" i="16"/>
  <c r="BC251" i="16"/>
  <c r="Q234" i="16"/>
  <c r="AG142" i="16"/>
  <c r="J392" i="16"/>
  <c r="F368" i="16"/>
  <c r="AI368" i="16"/>
  <c r="AA249" i="16"/>
  <c r="J124" i="16"/>
  <c r="AA146" i="16"/>
  <c r="AU327" i="16"/>
  <c r="Y114" i="16"/>
  <c r="F258" i="16"/>
  <c r="M338" i="16"/>
  <c r="N100" i="16"/>
  <c r="AA335" i="16"/>
  <c r="AY424" i="16"/>
  <c r="AC304" i="16"/>
  <c r="AT383" i="16"/>
  <c r="Q11" i="16"/>
  <c r="I193" i="16"/>
  <c r="AC233" i="16"/>
  <c r="BL143" i="16"/>
  <c r="AD143" i="16"/>
  <c r="BJ145" i="16"/>
  <c r="D64" i="31"/>
  <c r="B64" i="31" s="1"/>
  <c r="Z38" i="16"/>
  <c r="AS38" i="16"/>
  <c r="X69" i="16"/>
  <c r="Y69" i="16"/>
  <c r="AY390" i="16"/>
  <c r="BD390" i="16"/>
  <c r="K165" i="16"/>
  <c r="V165" i="16"/>
  <c r="AK214" i="16"/>
  <c r="M214" i="16"/>
  <c r="AP192" i="16"/>
  <c r="AI296" i="16"/>
  <c r="N296" i="16"/>
  <c r="AS26" i="16"/>
  <c r="AL416" i="16"/>
  <c r="BD279" i="16"/>
  <c r="Y152" i="16"/>
  <c r="V99" i="16"/>
  <c r="AK409" i="16"/>
  <c r="Q190" i="16"/>
  <c r="N244" i="16"/>
  <c r="N436" i="16"/>
  <c r="AT40" i="16"/>
  <c r="F127" i="16"/>
  <c r="AI412" i="16"/>
  <c r="BC170" i="16"/>
  <c r="AW38" i="16"/>
  <c r="Q38" i="16"/>
  <c r="V69" i="16"/>
  <c r="Q69" i="16"/>
  <c r="AU390" i="16"/>
  <c r="X390" i="16"/>
  <c r="AK165" i="16"/>
  <c r="AU165" i="16"/>
  <c r="BD214" i="16"/>
  <c r="AQ214" i="16"/>
  <c r="AJ192" i="16"/>
  <c r="T296" i="16"/>
  <c r="AY296" i="16"/>
  <c r="U26" i="16"/>
  <c r="W26" i="16"/>
  <c r="F416" i="16"/>
  <c r="AG416" i="16"/>
  <c r="W279" i="16"/>
  <c r="Q152" i="16"/>
  <c r="F99" i="16"/>
  <c r="N99" i="16"/>
  <c r="O409" i="16"/>
  <c r="S113" i="16"/>
  <c r="BD190" i="16"/>
  <c r="AY244" i="16"/>
  <c r="AY436" i="16"/>
  <c r="N40" i="16"/>
  <c r="AG195" i="16"/>
  <c r="AT170" i="16"/>
  <c r="AK38" i="16"/>
  <c r="X38" i="16"/>
  <c r="U69" i="16"/>
  <c r="AC69" i="16"/>
  <c r="K390" i="16"/>
  <c r="AS390" i="16"/>
  <c r="P390" i="16"/>
  <c r="Y165" i="16"/>
  <c r="AS165" i="16"/>
  <c r="AP214" i="16"/>
  <c r="AI214" i="16"/>
  <c r="K192" i="16"/>
  <c r="X192" i="16"/>
  <c r="R296" i="16"/>
  <c r="M296" i="16"/>
  <c r="M26" i="16"/>
  <c r="O26" i="16"/>
  <c r="X416" i="16"/>
  <c r="R416" i="16"/>
  <c r="F279" i="16"/>
  <c r="O279" i="16"/>
  <c r="W152" i="16"/>
  <c r="AY99" i="16"/>
  <c r="U409" i="16"/>
  <c r="AA113" i="16"/>
  <c r="AJ190" i="16"/>
  <c r="Z244" i="16"/>
  <c r="AU436" i="16"/>
  <c r="Y40" i="16"/>
  <c r="S127" i="16"/>
  <c r="X195" i="16"/>
  <c r="O412" i="16"/>
  <c r="W402" i="16"/>
  <c r="S300" i="16"/>
  <c r="D195" i="16"/>
  <c r="D62" i="16"/>
  <c r="I38" i="16"/>
  <c r="AM38" i="16"/>
  <c r="AT69" i="16"/>
  <c r="T69" i="16"/>
  <c r="BC390" i="16"/>
  <c r="AG390" i="16"/>
  <c r="AC165" i="16"/>
  <c r="S165" i="16"/>
  <c r="K214" i="16"/>
  <c r="O214" i="16"/>
  <c r="T192" i="16"/>
  <c r="V192" i="16"/>
  <c r="X296" i="16"/>
  <c r="AW26" i="16"/>
  <c r="AY416" i="16"/>
  <c r="T279" i="16"/>
  <c r="AQ152" i="16"/>
  <c r="Q99" i="16"/>
  <c r="F409" i="16"/>
  <c r="V409" i="16"/>
  <c r="AU190" i="16"/>
  <c r="AK244" i="16"/>
  <c r="AC436" i="16"/>
  <c r="U127" i="16"/>
  <c r="S277" i="16"/>
  <c r="Z396" i="16"/>
  <c r="AB117" i="16"/>
  <c r="AI38" i="16"/>
  <c r="AS69" i="16"/>
  <c r="Z69" i="16"/>
  <c r="O390" i="16"/>
  <c r="AW390" i="16"/>
  <c r="O165" i="16"/>
  <c r="AG165" i="16"/>
  <c r="AL214" i="16"/>
  <c r="AT214" i="16"/>
  <c r="AG192" i="16"/>
  <c r="N192" i="16"/>
  <c r="K296" i="16"/>
  <c r="AK26" i="16"/>
  <c r="AU416" i="16"/>
  <c r="AW279" i="16"/>
  <c r="AI152" i="16"/>
  <c r="BD99" i="16"/>
  <c r="W113" i="16"/>
  <c r="AS190" i="16"/>
  <c r="Y244" i="16"/>
  <c r="O436" i="16"/>
  <c r="AK127" i="16"/>
  <c r="T396" i="16"/>
  <c r="BC412" i="16"/>
  <c r="N38" i="16"/>
  <c r="BC38" i="16"/>
  <c r="N69" i="16"/>
  <c r="AG69" i="16"/>
  <c r="AT390" i="16"/>
  <c r="AK390" i="16"/>
  <c r="AB165" i="16"/>
  <c r="R165" i="16"/>
  <c r="AG214" i="16"/>
  <c r="V214" i="16"/>
  <c r="R192" i="16"/>
  <c r="AY192" i="16"/>
  <c r="AH296" i="16"/>
  <c r="BC296" i="16"/>
  <c r="Y26" i="16"/>
  <c r="AS416" i="16"/>
  <c r="AK279" i="16"/>
  <c r="R152" i="16"/>
  <c r="AP99" i="16"/>
  <c r="Y409" i="16"/>
  <c r="AB113" i="16"/>
  <c r="U190" i="16"/>
  <c r="O244" i="16"/>
  <c r="AQ436" i="16"/>
  <c r="M40" i="16"/>
  <c r="Q127" i="16"/>
  <c r="S396" i="16"/>
  <c r="V412" i="16"/>
  <c r="AQ38" i="16"/>
  <c r="AT38" i="16"/>
  <c r="M69" i="16"/>
  <c r="AW69" i="16"/>
  <c r="AC390" i="16"/>
  <c r="Y390" i="16"/>
  <c r="BC165" i="16"/>
  <c r="R214" i="16"/>
  <c r="AS214" i="16"/>
  <c r="Q192" i="16"/>
  <c r="U192" i="16"/>
  <c r="S296" i="16"/>
  <c r="AT296" i="16"/>
  <c r="Q26" i="16"/>
  <c r="U416" i="16"/>
  <c r="Y279" i="16"/>
  <c r="AW152" i="16"/>
  <c r="AB99" i="16"/>
  <c r="P409" i="16"/>
  <c r="BC113" i="16"/>
  <c r="AW190" i="16"/>
  <c r="AB244" i="16"/>
  <c r="AW436" i="16"/>
  <c r="AB40" i="16"/>
  <c r="J127" i="16"/>
  <c r="AW396" i="16"/>
  <c r="AY412" i="16"/>
  <c r="D328" i="16"/>
  <c r="AA38" i="16"/>
  <c r="AY38" i="16"/>
  <c r="AP69" i="16"/>
  <c r="AK69" i="16"/>
  <c r="AB390" i="16"/>
  <c r="Q390" i="16"/>
  <c r="AT165" i="16"/>
  <c r="AW214" i="16"/>
  <c r="U214" i="16"/>
  <c r="BD192" i="16"/>
  <c r="M192" i="16"/>
  <c r="AQ296" i="16"/>
  <c r="V296" i="16"/>
  <c r="J26" i="16"/>
  <c r="X26" i="16"/>
  <c r="M416" i="16"/>
  <c r="Q279" i="16"/>
  <c r="AK152" i="16"/>
  <c r="BC99" i="16"/>
  <c r="AW409" i="16"/>
  <c r="T113" i="16"/>
  <c r="Y190" i="16"/>
  <c r="V244" i="16"/>
  <c r="Y436" i="16"/>
  <c r="BC40" i="16"/>
  <c r="E127" i="16"/>
  <c r="M412" i="16"/>
  <c r="AI117" i="16"/>
  <c r="O136" i="16"/>
  <c r="W223" i="16"/>
  <c r="R402" i="16"/>
  <c r="AD339" i="16"/>
  <c r="AE143" i="16"/>
  <c r="AQ250" i="16"/>
  <c r="AL15" i="16"/>
  <c r="J188" i="16"/>
  <c r="K170" i="16"/>
  <c r="F319" i="16"/>
  <c r="BD282" i="16"/>
  <c r="N456" i="16"/>
  <c r="J323" i="16"/>
  <c r="AJ282" i="16"/>
  <c r="AI250" i="16"/>
  <c r="AM170" i="16"/>
  <c r="I57" i="16"/>
  <c r="AD20" i="16"/>
  <c r="AE339" i="16"/>
  <c r="BC347" i="16"/>
  <c r="Q92" i="16"/>
  <c r="K348" i="16"/>
  <c r="F307" i="16"/>
  <c r="BD92" i="16"/>
  <c r="I307" i="16"/>
  <c r="AQ402" i="16"/>
  <c r="Z264" i="16"/>
  <c r="K225" i="16"/>
  <c r="K342" i="16"/>
  <c r="O17" i="16"/>
  <c r="AT307" i="16"/>
  <c r="AS31" i="16"/>
  <c r="R379" i="16"/>
  <c r="E22" i="16"/>
  <c r="E64" i="16"/>
  <c r="O456" i="16"/>
  <c r="BD242" i="16"/>
  <c r="AJ128" i="16"/>
  <c r="I165" i="16"/>
  <c r="M165" i="16"/>
  <c r="I214" i="16"/>
  <c r="X214" i="16"/>
  <c r="AY214" i="16"/>
  <c r="I192" i="16"/>
  <c r="AK192" i="16"/>
  <c r="O192" i="16"/>
  <c r="I296" i="16"/>
  <c r="AK296" i="16"/>
  <c r="O296" i="16"/>
  <c r="AY26" i="16"/>
  <c r="AL26" i="16"/>
  <c r="AC26" i="16"/>
  <c r="AP416" i="16"/>
  <c r="V416" i="16"/>
  <c r="S416" i="16"/>
  <c r="AU279" i="16"/>
  <c r="AG279" i="16"/>
  <c r="AM279" i="16"/>
  <c r="AY152" i="16"/>
  <c r="AL152" i="16"/>
  <c r="AM152" i="16"/>
  <c r="AH99" i="16"/>
  <c r="W99" i="16"/>
  <c r="T99" i="16"/>
  <c r="Z409" i="16"/>
  <c r="AC409" i="16"/>
  <c r="R409" i="16"/>
  <c r="I113" i="16"/>
  <c r="X113" i="16"/>
  <c r="AQ113" i="16"/>
  <c r="AT190" i="16"/>
  <c r="AL190" i="16"/>
  <c r="AM244" i="16"/>
  <c r="AH244" i="16"/>
  <c r="J436" i="16"/>
  <c r="BC436" i="16"/>
  <c r="D99" i="16"/>
  <c r="R40" i="16"/>
  <c r="AC127" i="16"/>
  <c r="R127" i="16"/>
  <c r="AK195" i="16"/>
  <c r="S195" i="16"/>
  <c r="F277" i="16"/>
  <c r="W277" i="16"/>
  <c r="M396" i="16"/>
  <c r="AT396" i="16"/>
  <c r="I412" i="16"/>
  <c r="P412" i="16"/>
  <c r="AS62" i="16"/>
  <c r="AH38" i="16"/>
  <c r="AP38" i="16"/>
  <c r="AU38" i="16"/>
  <c r="AB69" i="16"/>
  <c r="AU69" i="16"/>
  <c r="R69" i="16"/>
  <c r="AM390" i="16"/>
  <c r="W390" i="16"/>
  <c r="R390" i="16"/>
  <c r="AW165" i="16"/>
  <c r="W165" i="16"/>
  <c r="AQ165" i="16"/>
  <c r="Z214" i="16"/>
  <c r="P214" i="16"/>
  <c r="AU214" i="16"/>
  <c r="AA192" i="16"/>
  <c r="Y192" i="16"/>
  <c r="AB192" i="16"/>
  <c r="AA296" i="16"/>
  <c r="Y296" i="16"/>
  <c r="AB296" i="16"/>
  <c r="AU26" i="16"/>
  <c r="AG26" i="16"/>
  <c r="AM26" i="16"/>
  <c r="AJ416" i="16"/>
  <c r="N416" i="16"/>
  <c r="Z416" i="16"/>
  <c r="AS279" i="16"/>
  <c r="R279" i="16"/>
  <c r="AU152" i="16"/>
  <c r="AG152" i="16"/>
  <c r="S99" i="16"/>
  <c r="O99" i="16"/>
  <c r="AL409" i="16"/>
  <c r="AT409" i="16"/>
  <c r="AG113" i="16"/>
  <c r="P113" i="16"/>
  <c r="AI113" i="16"/>
  <c r="V190" i="16"/>
  <c r="AG190" i="16"/>
  <c r="F244" i="16"/>
  <c r="W244" i="16"/>
  <c r="S244" i="16"/>
  <c r="T436" i="16"/>
  <c r="V436" i="16"/>
  <c r="D409" i="16"/>
  <c r="AS40" i="16"/>
  <c r="AK40" i="16"/>
  <c r="K127" i="16"/>
  <c r="AB127" i="16"/>
  <c r="AW127" i="16"/>
  <c r="AJ195" i="16"/>
  <c r="AY277" i="16"/>
  <c r="AQ396" i="16"/>
  <c r="V396" i="16"/>
  <c r="AB412" i="16"/>
  <c r="AC412" i="16"/>
  <c r="AW23" i="16"/>
  <c r="E38" i="16"/>
  <c r="AL38" i="16"/>
  <c r="U38" i="16"/>
  <c r="O38" i="16"/>
  <c r="E69" i="16"/>
  <c r="AA69" i="16"/>
  <c r="AQ69" i="16"/>
  <c r="AM69" i="16"/>
  <c r="E390" i="16"/>
  <c r="N390" i="16"/>
  <c r="AA390" i="16"/>
  <c r="AP390" i="16"/>
  <c r="E165" i="16"/>
  <c r="AJ165" i="16"/>
  <c r="N165" i="16"/>
  <c r="Z165" i="16"/>
  <c r="E214" i="16"/>
  <c r="Y214" i="16"/>
  <c r="AB214" i="16"/>
  <c r="T214" i="16"/>
  <c r="E192" i="16"/>
  <c r="Z192" i="16"/>
  <c r="P192" i="16"/>
  <c r="AU192" i="16"/>
  <c r="E296" i="16"/>
  <c r="Z296" i="16"/>
  <c r="P296" i="16"/>
  <c r="AU296" i="16"/>
  <c r="F26" i="16"/>
  <c r="T26" i="16"/>
  <c r="BD26" i="16"/>
  <c r="AT26" i="16"/>
  <c r="W416" i="16"/>
  <c r="AQ416" i="16"/>
  <c r="Y416" i="16"/>
  <c r="AA279" i="16"/>
  <c r="AP279" i="16"/>
  <c r="V279" i="16"/>
  <c r="T152" i="16"/>
  <c r="BD152" i="16"/>
  <c r="V152" i="16"/>
  <c r="AL99" i="16"/>
  <c r="AJ99" i="16"/>
  <c r="AU99" i="16"/>
  <c r="K409" i="16"/>
  <c r="BD409" i="16"/>
  <c r="AY409" i="16"/>
  <c r="AK113" i="16"/>
  <c r="AT113" i="16"/>
  <c r="AI190" i="16"/>
  <c r="X190" i="16"/>
  <c r="BD244" i="16"/>
  <c r="AU244" i="16"/>
  <c r="AM436" i="16"/>
  <c r="Q436" i="16"/>
  <c r="AA436" i="16"/>
  <c r="AQ40" i="16"/>
  <c r="AC40" i="16"/>
  <c r="AA127" i="16"/>
  <c r="AQ127" i="16"/>
  <c r="K195" i="16"/>
  <c r="AU195" i="16"/>
  <c r="AL277" i="16"/>
  <c r="AK396" i="16"/>
  <c r="T412" i="16"/>
  <c r="T170" i="16"/>
  <c r="R188" i="16"/>
  <c r="V282" i="16"/>
  <c r="AG15" i="16"/>
  <c r="K250" i="16"/>
  <c r="D412" i="16"/>
  <c r="D23" i="16"/>
  <c r="AA439" i="16"/>
  <c r="F38" i="16"/>
  <c r="AG38" i="16"/>
  <c r="AB38" i="16"/>
  <c r="M38" i="16"/>
  <c r="F69" i="16"/>
  <c r="AH69" i="16"/>
  <c r="AI69" i="16"/>
  <c r="F390" i="16"/>
  <c r="AH390" i="16"/>
  <c r="AJ390" i="16"/>
  <c r="F165" i="16"/>
  <c r="X165" i="16"/>
  <c r="AY165" i="16"/>
  <c r="AL165" i="16"/>
  <c r="F214" i="16"/>
  <c r="Q214" i="16"/>
  <c r="BC214" i="16"/>
  <c r="AA214" i="16"/>
  <c r="F192" i="16"/>
  <c r="AL192" i="16"/>
  <c r="AC192" i="16"/>
  <c r="AS192" i="16"/>
  <c r="F296" i="16"/>
  <c r="AL296" i="16"/>
  <c r="AC296" i="16"/>
  <c r="AS296" i="16"/>
  <c r="AA26" i="16"/>
  <c r="AP26" i="16"/>
  <c r="V26" i="16"/>
  <c r="K416" i="16"/>
  <c r="O416" i="16"/>
  <c r="AI416" i="16"/>
  <c r="Q416" i="16"/>
  <c r="K279" i="16"/>
  <c r="AH279" i="16"/>
  <c r="AJ279" i="16"/>
  <c r="N279" i="16"/>
  <c r="K152" i="16"/>
  <c r="AA152" i="16"/>
  <c r="AP152" i="16"/>
  <c r="N152" i="16"/>
  <c r="AG99" i="16"/>
  <c r="X99" i="16"/>
  <c r="AS99" i="16"/>
  <c r="J409" i="16"/>
  <c r="AP409" i="16"/>
  <c r="AI409" i="16"/>
  <c r="F113" i="16"/>
  <c r="Y113" i="16"/>
  <c r="N113" i="16"/>
  <c r="F190" i="16"/>
  <c r="T190" i="16"/>
  <c r="P190" i="16"/>
  <c r="AP244" i="16"/>
  <c r="AS244" i="16"/>
  <c r="F436" i="16"/>
  <c r="AP436" i="16"/>
  <c r="Z436" i="16"/>
  <c r="D26" i="16"/>
  <c r="AA40" i="16"/>
  <c r="AM40" i="16"/>
  <c r="AM127" i="16"/>
  <c r="T127" i="16"/>
  <c r="I195" i="16"/>
  <c r="AS195" i="16"/>
  <c r="AG277" i="16"/>
  <c r="AP396" i="16"/>
  <c r="S412" i="16"/>
  <c r="AH170" i="16"/>
  <c r="AG296" i="16"/>
  <c r="AM296" i="16"/>
  <c r="U296" i="16"/>
  <c r="K26" i="16"/>
  <c r="AH26" i="16"/>
  <c r="AJ26" i="16"/>
  <c r="N26" i="16"/>
  <c r="J416" i="16"/>
  <c r="AB416" i="16"/>
  <c r="T416" i="16"/>
  <c r="J279" i="16"/>
  <c r="S279" i="16"/>
  <c r="X279" i="16"/>
  <c r="J152" i="16"/>
  <c r="AH152" i="16"/>
  <c r="AJ152" i="16"/>
  <c r="R99" i="16"/>
  <c r="AC99" i="16"/>
  <c r="U99" i="16"/>
  <c r="I409" i="16"/>
  <c r="AJ409" i="16"/>
  <c r="S409" i="16"/>
  <c r="Q113" i="16"/>
  <c r="AY113" i="16"/>
  <c r="AH190" i="16"/>
  <c r="AM190" i="16"/>
  <c r="X244" i="16"/>
  <c r="U244" i="16"/>
  <c r="AJ436" i="16"/>
  <c r="AL436" i="16"/>
  <c r="D279" i="16"/>
  <c r="K40" i="16"/>
  <c r="AH40" i="16"/>
  <c r="O40" i="16"/>
  <c r="AJ127" i="16"/>
  <c r="Z127" i="16"/>
  <c r="E195" i="16"/>
  <c r="U195" i="16"/>
  <c r="Y277" i="16"/>
  <c r="P396" i="16"/>
  <c r="AW412" i="16"/>
  <c r="Z170" i="16"/>
  <c r="I416" i="16"/>
  <c r="BC416" i="16"/>
  <c r="AA416" i="16"/>
  <c r="I279" i="16"/>
  <c r="Z279" i="16"/>
  <c r="P279" i="16"/>
  <c r="I152" i="16"/>
  <c r="S152" i="16"/>
  <c r="X152" i="16"/>
  <c r="Z99" i="16"/>
  <c r="AM99" i="16"/>
  <c r="M99" i="16"/>
  <c r="AA409" i="16"/>
  <c r="W409" i="16"/>
  <c r="AQ409" i="16"/>
  <c r="K113" i="16"/>
  <c r="AP113" i="16"/>
  <c r="AU113" i="16"/>
  <c r="J190" i="16"/>
  <c r="S190" i="16"/>
  <c r="P244" i="16"/>
  <c r="AQ244" i="16"/>
  <c r="X436" i="16"/>
  <c r="AG436" i="16"/>
  <c r="J40" i="16"/>
  <c r="S40" i="16"/>
  <c r="BD127" i="16"/>
  <c r="AL127" i="16"/>
  <c r="Q195" i="16"/>
  <c r="AQ195" i="16"/>
  <c r="K277" i="16"/>
  <c r="BD277" i="16"/>
  <c r="BD412" i="16"/>
  <c r="Y92" i="16"/>
  <c r="S250" i="16"/>
  <c r="AP319" i="16"/>
  <c r="D188" i="16"/>
  <c r="T108" i="16"/>
  <c r="J38" i="16"/>
  <c r="Y38" i="16"/>
  <c r="R38" i="16"/>
  <c r="J69" i="16"/>
  <c r="BC69" i="16"/>
  <c r="AL69" i="16"/>
  <c r="J390" i="16"/>
  <c r="AI390" i="16"/>
  <c r="AL390" i="16"/>
  <c r="J165" i="16"/>
  <c r="AM165" i="16"/>
  <c r="J214" i="16"/>
  <c r="AJ214" i="16"/>
  <c r="N214" i="16"/>
  <c r="J192" i="16"/>
  <c r="AW192" i="16"/>
  <c r="W192" i="16"/>
  <c r="J296" i="16"/>
  <c r="AW296" i="16"/>
  <c r="W296" i="16"/>
  <c r="I26" i="16"/>
  <c r="Z26" i="16"/>
  <c r="P26" i="16"/>
  <c r="BD416" i="16"/>
  <c r="AT416" i="16"/>
  <c r="AY279" i="16"/>
  <c r="AL279" i="16"/>
  <c r="AC279" i="16"/>
  <c r="AC152" i="16"/>
  <c r="Z152" i="16"/>
  <c r="P152" i="16"/>
  <c r="AA99" i="16"/>
  <c r="AI99" i="16"/>
  <c r="Q409" i="16"/>
  <c r="M409" i="16"/>
  <c r="AH409" i="16"/>
  <c r="J113" i="16"/>
  <c r="AJ113" i="16"/>
  <c r="U113" i="16"/>
  <c r="I190" i="16"/>
  <c r="Z190" i="16"/>
  <c r="W190" i="16"/>
  <c r="AC244" i="16"/>
  <c r="T244" i="16"/>
  <c r="W436" i="16"/>
  <c r="AB436" i="16"/>
  <c r="R436" i="16"/>
  <c r="D152" i="16"/>
  <c r="F40" i="16"/>
  <c r="AH127" i="16"/>
  <c r="AL195" i="16"/>
  <c r="I277" i="16"/>
  <c r="E396" i="16"/>
  <c r="J412" i="16"/>
  <c r="AJ62" i="16"/>
  <c r="D164" i="16"/>
  <c r="AK242" i="16"/>
  <c r="AQ108" i="16"/>
  <c r="J439" i="16"/>
  <c r="K356" i="16"/>
  <c r="E163" i="16"/>
  <c r="X242" i="16"/>
  <c r="AS447" i="16"/>
  <c r="W399" i="16"/>
  <c r="AW108" i="16"/>
  <c r="Z439" i="16"/>
  <c r="O379" i="16"/>
  <c r="J225" i="16"/>
  <c r="J342" i="16"/>
  <c r="K90" i="16"/>
  <c r="AQ225" i="16"/>
  <c r="N342" i="16"/>
  <c r="O356" i="16"/>
  <c r="I163" i="16"/>
  <c r="J183" i="16"/>
  <c r="AH414" i="16"/>
  <c r="AL439" i="16"/>
  <c r="AB34" i="16"/>
  <c r="AN366" i="16"/>
  <c r="K136" i="16"/>
  <c r="AI225" i="16"/>
  <c r="BC342" i="16"/>
  <c r="AT356" i="16"/>
  <c r="AS427" i="16"/>
  <c r="S90" i="16"/>
  <c r="AJ379" i="16"/>
  <c r="AH136" i="16"/>
  <c r="Z90" i="16"/>
  <c r="AA225" i="16"/>
  <c r="M342" i="16"/>
  <c r="V356" i="16"/>
  <c r="AQ163" i="16"/>
  <c r="K231" i="16"/>
  <c r="AP379" i="16"/>
  <c r="AQ136" i="16"/>
  <c r="AL90" i="16"/>
  <c r="BD379" i="16"/>
  <c r="AC136" i="16"/>
  <c r="S48" i="16"/>
  <c r="R340" i="16"/>
  <c r="AY379" i="16"/>
  <c r="AM136" i="16"/>
  <c r="Z48" i="16"/>
  <c r="AJ456" i="16"/>
  <c r="R92" i="16"/>
  <c r="F250" i="16"/>
  <c r="K323" i="16"/>
  <c r="I319" i="16"/>
  <c r="P347" i="16"/>
  <c r="F323" i="16"/>
  <c r="J31" i="16"/>
  <c r="AY319" i="16"/>
  <c r="AQ348" i="16"/>
  <c r="AL239" i="16"/>
  <c r="Q282" i="16"/>
  <c r="AI348" i="16"/>
  <c r="AC15" i="16"/>
  <c r="AU307" i="16"/>
  <c r="AM349" i="16"/>
  <c r="M31" i="16"/>
  <c r="AS57" i="16"/>
  <c r="AL349" i="16"/>
  <c r="Q381" i="16"/>
  <c r="D41" i="16"/>
  <c r="D261" i="16"/>
  <c r="AY307" i="16"/>
  <c r="AQ362" i="16"/>
  <c r="AA381" i="16"/>
  <c r="AK169" i="16"/>
  <c r="AY282" i="16"/>
  <c r="K362" i="16"/>
  <c r="U362" i="16"/>
  <c r="BD347" i="16"/>
  <c r="AM347" i="16"/>
  <c r="J159" i="16"/>
  <c r="U31" i="16"/>
  <c r="AU41" i="16"/>
  <c r="AG239" i="16"/>
  <c r="AY41" i="16"/>
  <c r="R239" i="16"/>
  <c r="U264" i="16"/>
  <c r="AK239" i="16"/>
  <c r="T264" i="16"/>
  <c r="AH381" i="16"/>
  <c r="P41" i="16"/>
  <c r="Q264" i="16"/>
  <c r="AL376" i="16"/>
  <c r="Z362" i="16"/>
  <c r="AM381" i="16"/>
  <c r="S41" i="16"/>
  <c r="AB264" i="16"/>
  <c r="P456" i="16"/>
  <c r="M376" i="16"/>
  <c r="E12" i="16"/>
  <c r="I164" i="16"/>
  <c r="P212" i="16"/>
  <c r="BK148" i="16"/>
  <c r="BG264" i="16"/>
  <c r="K349" i="16"/>
  <c r="U427" i="16"/>
  <c r="AI456" i="16"/>
  <c r="AK92" i="16"/>
  <c r="J250" i="16"/>
  <c r="AQ376" i="16"/>
  <c r="M362" i="16"/>
  <c r="AX268" i="16"/>
  <c r="D268" i="16"/>
  <c r="R268" i="16"/>
  <c r="AS268" i="16"/>
  <c r="BD268" i="16"/>
  <c r="AG268" i="16"/>
  <c r="AU268" i="16"/>
  <c r="O268" i="16"/>
  <c r="AL268" i="16"/>
  <c r="AY268" i="16"/>
  <c r="W268" i="16"/>
  <c r="Z268" i="16"/>
  <c r="N268" i="16"/>
  <c r="S268" i="16"/>
  <c r="V268" i="16"/>
  <c r="AM268" i="16"/>
  <c r="AH268" i="16"/>
  <c r="AT268" i="16"/>
  <c r="AC268" i="16"/>
  <c r="AK268" i="16"/>
  <c r="M268" i="16"/>
  <c r="AJ268" i="16"/>
  <c r="J268" i="16"/>
  <c r="AW268" i="16"/>
  <c r="AA268" i="16"/>
  <c r="F268" i="16"/>
  <c r="T268" i="16"/>
  <c r="I268" i="16"/>
  <c r="AI268" i="16"/>
  <c r="AQ268" i="16"/>
  <c r="U268" i="16"/>
  <c r="Q268" i="16"/>
  <c r="AP268" i="16"/>
  <c r="Y268" i="16"/>
  <c r="BC268" i="16"/>
  <c r="AB268" i="16"/>
  <c r="D340" i="16"/>
  <c r="V340" i="16"/>
  <c r="P340" i="16"/>
  <c r="AG340" i="16"/>
  <c r="AI340" i="16"/>
  <c r="BD340" i="16"/>
  <c r="AH340" i="16"/>
  <c r="AS340" i="16"/>
  <c r="I340" i="16"/>
  <c r="AL340" i="16"/>
  <c r="AU340" i="16"/>
  <c r="F340" i="16"/>
  <c r="Z340" i="16"/>
  <c r="AT340" i="16"/>
  <c r="AP340" i="16"/>
  <c r="M340" i="16"/>
  <c r="AJ340" i="16"/>
  <c r="U340" i="16"/>
  <c r="J340" i="16"/>
  <c r="AY340" i="16"/>
  <c r="Q340" i="16"/>
  <c r="N340" i="16"/>
  <c r="Y340" i="16"/>
  <c r="BC340" i="16"/>
  <c r="AK340" i="16"/>
  <c r="AB340" i="16"/>
  <c r="AW340" i="16"/>
  <c r="T340" i="16"/>
  <c r="AC340" i="16"/>
  <c r="AQ340" i="16"/>
  <c r="O340" i="16"/>
  <c r="X340" i="16"/>
  <c r="W340" i="16"/>
  <c r="AM340" i="16"/>
  <c r="T414" i="16"/>
  <c r="AB414" i="16"/>
  <c r="Y414" i="16"/>
  <c r="F414" i="16"/>
  <c r="U414" i="16"/>
  <c r="AM414" i="16"/>
  <c r="AG414" i="16"/>
  <c r="AT414" i="16"/>
  <c r="AK414" i="16"/>
  <c r="BC414" i="16"/>
  <c r="AW414" i="16"/>
  <c r="AI414" i="16"/>
  <c r="Z414" i="16"/>
  <c r="D414" i="16"/>
  <c r="P414" i="16"/>
  <c r="I414" i="16"/>
  <c r="X414" i="16"/>
  <c r="J414" i="16"/>
  <c r="AQ414" i="16"/>
  <c r="AJ414" i="16"/>
  <c r="K414" i="16"/>
  <c r="M414" i="16"/>
  <c r="AP414" i="16"/>
  <c r="AS414" i="16"/>
  <c r="BD414" i="16"/>
  <c r="AU414" i="16"/>
  <c r="Q414" i="16"/>
  <c r="W414" i="16"/>
  <c r="AA414" i="16"/>
  <c r="AY414" i="16"/>
  <c r="N414" i="16"/>
  <c r="V414" i="16"/>
  <c r="O414" i="16"/>
  <c r="AC414" i="16"/>
  <c r="R414" i="16"/>
  <c r="AL414" i="16"/>
  <c r="AW223" i="16"/>
  <c r="U223" i="16"/>
  <c r="AM223" i="16"/>
  <c r="Z223" i="16"/>
  <c r="N223" i="16"/>
  <c r="AJ223" i="16"/>
  <c r="D223" i="16"/>
  <c r="Q223" i="16"/>
  <c r="M223" i="16"/>
  <c r="P223" i="16"/>
  <c r="Y223" i="16"/>
  <c r="AS223" i="16"/>
  <c r="X223" i="16"/>
  <c r="AG223" i="16"/>
  <c r="V223" i="16"/>
  <c r="AH223" i="16"/>
  <c r="AA223" i="16"/>
  <c r="AC223" i="16"/>
  <c r="T223" i="16"/>
  <c r="AP223" i="16"/>
  <c r="AI223" i="16"/>
  <c r="BD223" i="16"/>
  <c r="AQ223" i="16"/>
  <c r="I223" i="16"/>
  <c r="AU223" i="16"/>
  <c r="F223" i="16"/>
  <c r="AL223" i="16"/>
  <c r="O223" i="16"/>
  <c r="AT223" i="16"/>
  <c r="AK223" i="16"/>
  <c r="R223" i="16"/>
  <c r="BC223" i="16"/>
  <c r="S223" i="16"/>
  <c r="AY223" i="16"/>
  <c r="D183" i="16"/>
  <c r="AL183" i="16"/>
  <c r="AY183" i="16"/>
  <c r="X183" i="16"/>
  <c r="AA183" i="16"/>
  <c r="BC183" i="16"/>
  <c r="R183" i="16"/>
  <c r="N183" i="16"/>
  <c r="BD183" i="16"/>
  <c r="AG183" i="16"/>
  <c r="V183" i="16"/>
  <c r="I183" i="16"/>
  <c r="AH183" i="16"/>
  <c r="O183" i="16"/>
  <c r="K183" i="16"/>
  <c r="AK183" i="16"/>
  <c r="AB183" i="16"/>
  <c r="AW183" i="16"/>
  <c r="W183" i="16"/>
  <c r="Z183" i="16"/>
  <c r="S183" i="16"/>
  <c r="AM183" i="16"/>
  <c r="T183" i="16"/>
  <c r="AC183" i="16"/>
  <c r="AI183" i="16"/>
  <c r="P183" i="16"/>
  <c r="Q183" i="16"/>
  <c r="AU183" i="16"/>
  <c r="Y183" i="16"/>
  <c r="AQ183" i="16"/>
  <c r="M183" i="16"/>
  <c r="U183" i="16"/>
  <c r="AS183" i="16"/>
  <c r="AT183" i="16"/>
  <c r="AJ183" i="16"/>
  <c r="D344" i="16"/>
  <c r="AC344" i="16"/>
  <c r="AL344" i="16"/>
  <c r="AY344" i="16"/>
  <c r="V344" i="16"/>
  <c r="AP344" i="16"/>
  <c r="AA344" i="16"/>
  <c r="J344" i="16"/>
  <c r="P344" i="16"/>
  <c r="AH344" i="16"/>
  <c r="X344" i="16"/>
  <c r="T344" i="16"/>
  <c r="N344" i="16"/>
  <c r="Q344" i="16"/>
  <c r="M344" i="16"/>
  <c r="AW344" i="16"/>
  <c r="F344" i="16"/>
  <c r="AT344" i="16"/>
  <c r="R344" i="16"/>
  <c r="K344" i="16"/>
  <c r="BC344" i="16"/>
  <c r="AG344" i="16"/>
  <c r="AB344" i="16"/>
  <c r="Z344" i="16"/>
  <c r="O344" i="16"/>
  <c r="S344" i="16"/>
  <c r="W344" i="16"/>
  <c r="AI344" i="16"/>
  <c r="Y344" i="16"/>
  <c r="AM344" i="16"/>
  <c r="U344" i="16"/>
  <c r="AJ344" i="16"/>
  <c r="AS344" i="16"/>
  <c r="BD344" i="16"/>
  <c r="AK344" i="16"/>
  <c r="AQ344" i="16"/>
  <c r="AN284" i="16"/>
  <c r="E284" i="16"/>
  <c r="BL284" i="16"/>
  <c r="N284" i="16"/>
  <c r="AJ284" i="16"/>
  <c r="U284" i="16"/>
  <c r="F284" i="16"/>
  <c r="D284" i="16"/>
  <c r="AB284" i="16"/>
  <c r="Y284" i="16"/>
  <c r="AA284" i="16"/>
  <c r="V284" i="16"/>
  <c r="Q284" i="16"/>
  <c r="S284" i="16"/>
  <c r="AK284" i="16"/>
  <c r="AT284" i="16"/>
  <c r="T284" i="16"/>
  <c r="W284" i="16"/>
  <c r="AG284" i="16"/>
  <c r="P284" i="16"/>
  <c r="AQ284" i="16"/>
  <c r="X284" i="16"/>
  <c r="AH284" i="16"/>
  <c r="AP284" i="16"/>
  <c r="AI284" i="16"/>
  <c r="BD284" i="16"/>
  <c r="I284" i="16"/>
  <c r="AW284" i="16"/>
  <c r="J284" i="16"/>
  <c r="R284" i="16"/>
  <c r="K284" i="16"/>
  <c r="AM284" i="16"/>
  <c r="AU284" i="16"/>
  <c r="BC284" i="16"/>
  <c r="AS284" i="16"/>
  <c r="O284" i="16"/>
  <c r="AC284" i="16"/>
  <c r="AL284" i="16"/>
  <c r="Z284" i="16"/>
  <c r="M284" i="16"/>
  <c r="AP128" i="16"/>
  <c r="M128" i="16"/>
  <c r="AL128" i="16"/>
  <c r="AY128" i="16"/>
  <c r="Y128" i="16"/>
  <c r="D128" i="16"/>
  <c r="R128" i="16"/>
  <c r="N128" i="16"/>
  <c r="AG128" i="16"/>
  <c r="I128" i="16"/>
  <c r="V128" i="16"/>
  <c r="AH128" i="16"/>
  <c r="AB128" i="16"/>
  <c r="K128" i="16"/>
  <c r="BD128" i="16"/>
  <c r="O128" i="16"/>
  <c r="S128" i="16"/>
  <c r="Z128" i="16"/>
  <c r="W128" i="16"/>
  <c r="AM128" i="16"/>
  <c r="AA128" i="16"/>
  <c r="AC128" i="16"/>
  <c r="T128" i="16"/>
  <c r="Q128" i="16"/>
  <c r="AI128" i="16"/>
  <c r="AK128" i="16"/>
  <c r="X128" i="16"/>
  <c r="AT128" i="16"/>
  <c r="AQ128" i="16"/>
  <c r="F128" i="16"/>
  <c r="U128" i="16"/>
  <c r="AS128" i="16"/>
  <c r="AU128" i="16"/>
  <c r="J128" i="16"/>
  <c r="BC128" i="16"/>
  <c r="AW128" i="16"/>
  <c r="E48" i="16"/>
  <c r="D48" i="16"/>
  <c r="Y48" i="16"/>
  <c r="AQ48" i="16"/>
  <c r="W48" i="16"/>
  <c r="AG48" i="16"/>
  <c r="AU48" i="16"/>
  <c r="R48" i="16"/>
  <c r="N48" i="16"/>
  <c r="K48" i="16"/>
  <c r="AL48" i="16"/>
  <c r="V48" i="16"/>
  <c r="P48" i="16"/>
  <c r="AH48" i="16"/>
  <c r="AB48" i="16"/>
  <c r="X48" i="16"/>
  <c r="M48" i="16"/>
  <c r="J48" i="16"/>
  <c r="AP48" i="16"/>
  <c r="AS48" i="16"/>
  <c r="AJ48" i="16"/>
  <c r="U48" i="16"/>
  <c r="BD48" i="16"/>
  <c r="AY48" i="16"/>
  <c r="Q48" i="16"/>
  <c r="AT48" i="16"/>
  <c r="AK48" i="16"/>
  <c r="BC48" i="16"/>
  <c r="T48" i="16"/>
  <c r="I48" i="16"/>
  <c r="AA48" i="16"/>
  <c r="AI48" i="16"/>
  <c r="O48" i="16"/>
  <c r="AM48" i="16"/>
  <c r="AC48" i="16"/>
  <c r="F48" i="16"/>
  <c r="D447" i="16"/>
  <c r="AU447" i="16"/>
  <c r="P447" i="16"/>
  <c r="Z447" i="16"/>
  <c r="AH447" i="16"/>
  <c r="AT447" i="16"/>
  <c r="BD447" i="16"/>
  <c r="J447" i="16"/>
  <c r="S447" i="16"/>
  <c r="AB447" i="16"/>
  <c r="AW447" i="16"/>
  <c r="O447" i="16"/>
  <c r="AA447" i="16"/>
  <c r="R447" i="16"/>
  <c r="AQ447" i="16"/>
  <c r="AM447" i="16"/>
  <c r="V447" i="16"/>
  <c r="AL447" i="16"/>
  <c r="W447" i="16"/>
  <c r="F447" i="16"/>
  <c r="BC447" i="16"/>
  <c r="I447" i="16"/>
  <c r="K447" i="16"/>
  <c r="AC447" i="16"/>
  <c r="T447" i="16"/>
  <c r="X447" i="16"/>
  <c r="AY447" i="16"/>
  <c r="AK447" i="16"/>
  <c r="N447" i="16"/>
  <c r="AJ447" i="16"/>
  <c r="AP447" i="16"/>
  <c r="Q447" i="16"/>
  <c r="Y447" i="16"/>
  <c r="AG447" i="16"/>
  <c r="BL231" i="16"/>
  <c r="E231" i="16"/>
  <c r="P231" i="16"/>
  <c r="Z231" i="16"/>
  <c r="N231" i="16"/>
  <c r="F231" i="16"/>
  <c r="AJ231" i="16"/>
  <c r="AA231" i="16"/>
  <c r="W231" i="16"/>
  <c r="T231" i="16"/>
  <c r="AP231" i="16"/>
  <c r="Y231" i="16"/>
  <c r="M231" i="16"/>
  <c r="BC231" i="16"/>
  <c r="AE231" i="16"/>
  <c r="D231" i="16"/>
  <c r="Q231" i="16"/>
  <c r="AU231" i="16"/>
  <c r="V231" i="16"/>
  <c r="AK231" i="16"/>
  <c r="AY231" i="16"/>
  <c r="AW231" i="16"/>
  <c r="R231" i="16"/>
  <c r="AT231" i="16"/>
  <c r="AG231" i="16"/>
  <c r="O231" i="16"/>
  <c r="AL231" i="16"/>
  <c r="AM231" i="16"/>
  <c r="X231" i="16"/>
  <c r="U231" i="16"/>
  <c r="J231" i="16"/>
  <c r="AH231" i="16"/>
  <c r="AI231" i="16"/>
  <c r="AQ231" i="16"/>
  <c r="AS231" i="16"/>
  <c r="AC231" i="16"/>
  <c r="AB231" i="16"/>
  <c r="I231" i="16"/>
  <c r="BL17" i="16"/>
  <c r="AP17" i="16"/>
  <c r="AA17" i="16"/>
  <c r="BC17" i="16"/>
  <c r="K17" i="16"/>
  <c r="Z17" i="16"/>
  <c r="V17" i="16"/>
  <c r="J17" i="16"/>
  <c r="BD17" i="16"/>
  <c r="AI17" i="16"/>
  <c r="W17" i="16"/>
  <c r="Q17" i="16"/>
  <c r="U17" i="16"/>
  <c r="I17" i="16"/>
  <c r="AU17" i="16"/>
  <c r="Y17" i="16"/>
  <c r="AS17" i="16"/>
  <c r="F17" i="16"/>
  <c r="AK17" i="16"/>
  <c r="E17" i="16"/>
  <c r="AY17" i="16"/>
  <c r="AW17" i="16"/>
  <c r="R17" i="16"/>
  <c r="N17" i="16"/>
  <c r="AG17" i="16"/>
  <c r="AT17" i="16"/>
  <c r="X17" i="16"/>
  <c r="AQ17" i="16"/>
  <c r="AC17" i="16"/>
  <c r="P17" i="16"/>
  <c r="AJ17" i="16"/>
  <c r="AL17" i="16"/>
  <c r="S17" i="16"/>
  <c r="AH17" i="16"/>
  <c r="T17" i="16"/>
  <c r="M17" i="16"/>
  <c r="AM242" i="16"/>
  <c r="AG242" i="16"/>
  <c r="BC242" i="16"/>
  <c r="K242" i="16"/>
  <c r="AJ242" i="16"/>
  <c r="AA242" i="16"/>
  <c r="M242" i="16"/>
  <c r="Y242" i="16"/>
  <c r="N242" i="16"/>
  <c r="E242" i="16"/>
  <c r="AW242" i="16"/>
  <c r="U242" i="16"/>
  <c r="AL242" i="16"/>
  <c r="AU242" i="16"/>
  <c r="Z242" i="16"/>
  <c r="R242" i="16"/>
  <c r="AS242" i="16"/>
  <c r="O242" i="16"/>
  <c r="W242" i="16"/>
  <c r="AY242" i="16"/>
  <c r="S242" i="16"/>
  <c r="AC242" i="16"/>
  <c r="AH242" i="16"/>
  <c r="I242" i="16"/>
  <c r="Q242" i="16"/>
  <c r="AT242" i="16"/>
  <c r="T242" i="16"/>
  <c r="P242" i="16"/>
  <c r="AI242" i="16"/>
  <c r="J242" i="16"/>
  <c r="AQ242" i="16"/>
  <c r="V242" i="16"/>
  <c r="F242" i="16"/>
  <c r="AB242" i="16"/>
  <c r="AN163" i="16"/>
  <c r="AU163" i="16"/>
  <c r="P163" i="16"/>
  <c r="Z163" i="16"/>
  <c r="K163" i="16"/>
  <c r="U163" i="16"/>
  <c r="AC163" i="16"/>
  <c r="S163" i="16"/>
  <c r="V163" i="16"/>
  <c r="BD163" i="16"/>
  <c r="AI163" i="16"/>
  <c r="BC163" i="16"/>
  <c r="AW163" i="16"/>
  <c r="J163" i="16"/>
  <c r="O163" i="16"/>
  <c r="AB163" i="16"/>
  <c r="R163" i="16"/>
  <c r="AG163" i="16"/>
  <c r="W163" i="16"/>
  <c r="AL163" i="16"/>
  <c r="AH163" i="16"/>
  <c r="AM163" i="16"/>
  <c r="AA163" i="16"/>
  <c r="N163" i="16"/>
  <c r="Y163" i="16"/>
  <c r="F163" i="16"/>
  <c r="AY163" i="16"/>
  <c r="T163" i="16"/>
  <c r="AT163" i="16"/>
  <c r="X163" i="16"/>
  <c r="AJ163" i="16"/>
  <c r="AK163" i="16"/>
  <c r="AP163" i="16"/>
  <c r="Q163" i="16"/>
  <c r="AE356" i="16"/>
  <c r="AY356" i="16"/>
  <c r="X356" i="16"/>
  <c r="S356" i="16"/>
  <c r="BC356" i="16"/>
  <c r="Q356" i="16"/>
  <c r="I356" i="16"/>
  <c r="T356" i="16"/>
  <c r="W356" i="16"/>
  <c r="AG356" i="16"/>
  <c r="AI356" i="16"/>
  <c r="AL356" i="16"/>
  <c r="AQ356" i="16"/>
  <c r="Z356" i="16"/>
  <c r="M356" i="16"/>
  <c r="AC356" i="16"/>
  <c r="AH356" i="16"/>
  <c r="AM356" i="16"/>
  <c r="U356" i="16"/>
  <c r="P356" i="16"/>
  <c r="AA356" i="16"/>
  <c r="AJ356" i="16"/>
  <c r="AS356" i="16"/>
  <c r="AB356" i="16"/>
  <c r="AW356" i="16"/>
  <c r="AP356" i="16"/>
  <c r="BD356" i="16"/>
  <c r="Y356" i="16"/>
  <c r="AK356" i="16"/>
  <c r="F356" i="16"/>
  <c r="AU356" i="16"/>
  <c r="J356" i="16"/>
  <c r="R356" i="16"/>
  <c r="AN356" i="16"/>
  <c r="E356" i="16"/>
  <c r="AE342" i="16"/>
  <c r="T342" i="16"/>
  <c r="P342" i="16"/>
  <c r="V342" i="16"/>
  <c r="X342" i="16"/>
  <c r="I342" i="16"/>
  <c r="AG342" i="16"/>
  <c r="AM342" i="16"/>
  <c r="AU342" i="16"/>
  <c r="AL342" i="16"/>
  <c r="O342" i="16"/>
  <c r="BD342" i="16"/>
  <c r="Z342" i="16"/>
  <c r="AS342" i="16"/>
  <c r="AK342" i="16"/>
  <c r="S342" i="16"/>
  <c r="AP342" i="16"/>
  <c r="AC342" i="16"/>
  <c r="AH342" i="16"/>
  <c r="AT342" i="16"/>
  <c r="AW342" i="16"/>
  <c r="F342" i="16"/>
  <c r="AA342" i="16"/>
  <c r="Y342" i="16"/>
  <c r="Q342" i="16"/>
  <c r="R342" i="16"/>
  <c r="W342" i="16"/>
  <c r="E342" i="16"/>
  <c r="AI342" i="16"/>
  <c r="AY342" i="16"/>
  <c r="U342" i="16"/>
  <c r="AJ342" i="16"/>
  <c r="AB342" i="16"/>
  <c r="BI225" i="16"/>
  <c r="D225" i="16"/>
  <c r="BK225" i="16"/>
  <c r="Z225" i="16"/>
  <c r="AT225" i="16"/>
  <c r="AB225" i="16"/>
  <c r="T225" i="16"/>
  <c r="AJ225" i="16"/>
  <c r="I225" i="16"/>
  <c r="AK225" i="16"/>
  <c r="AS225" i="16"/>
  <c r="W225" i="16"/>
  <c r="AW225" i="16"/>
  <c r="AU225" i="16"/>
  <c r="X225" i="16"/>
  <c r="AC225" i="16"/>
  <c r="AG225" i="16"/>
  <c r="BD225" i="16"/>
  <c r="R225" i="16"/>
  <c r="AY225" i="16"/>
  <c r="AL225" i="16"/>
  <c r="F225" i="16"/>
  <c r="N225" i="16"/>
  <c r="S225" i="16"/>
  <c r="E225" i="16"/>
  <c r="M225" i="16"/>
  <c r="Q225" i="16"/>
  <c r="Y225" i="16"/>
  <c r="U225" i="16"/>
  <c r="O225" i="16"/>
  <c r="BC225" i="16"/>
  <c r="V225" i="16"/>
  <c r="AP225" i="16"/>
  <c r="P225" i="16"/>
  <c r="AM225" i="16"/>
  <c r="BG90" i="16"/>
  <c r="AJ90" i="16"/>
  <c r="AQ90" i="16"/>
  <c r="AB90" i="16"/>
  <c r="AG90" i="16"/>
  <c r="AU90" i="16"/>
  <c r="I90" i="16"/>
  <c r="AM90" i="16"/>
  <c r="T90" i="16"/>
  <c r="AT90" i="16"/>
  <c r="AC90" i="16"/>
  <c r="AI90" i="16"/>
  <c r="AS90" i="16"/>
  <c r="P90" i="16"/>
  <c r="M90" i="16"/>
  <c r="X90" i="16"/>
  <c r="AK90" i="16"/>
  <c r="F90" i="16"/>
  <c r="BD90" i="16"/>
  <c r="Q90" i="16"/>
  <c r="J90" i="16"/>
  <c r="AP90" i="16"/>
  <c r="N90" i="16"/>
  <c r="E90" i="16"/>
  <c r="AH90" i="16"/>
  <c r="AA90" i="16"/>
  <c r="BC90" i="16"/>
  <c r="AY90" i="16"/>
  <c r="U90" i="16"/>
  <c r="Y90" i="16"/>
  <c r="AW90" i="16"/>
  <c r="V90" i="16"/>
  <c r="W90" i="16"/>
  <c r="O90" i="16"/>
  <c r="AN136" i="16"/>
  <c r="AE136" i="16"/>
  <c r="AT136" i="16"/>
  <c r="BD136" i="16"/>
  <c r="S136" i="16"/>
  <c r="W136" i="16"/>
  <c r="AW136" i="16"/>
  <c r="I136" i="16"/>
  <c r="AY136" i="16"/>
  <c r="AP136" i="16"/>
  <c r="AA136" i="16"/>
  <c r="N136" i="16"/>
  <c r="Q136" i="16"/>
  <c r="V136" i="16"/>
  <c r="Y136" i="16"/>
  <c r="F136" i="16"/>
  <c r="AK136" i="16"/>
  <c r="BC136" i="16"/>
  <c r="E136" i="16"/>
  <c r="AB136" i="16"/>
  <c r="R136" i="16"/>
  <c r="J136" i="16"/>
  <c r="P136" i="16"/>
  <c r="U136" i="16"/>
  <c r="AS136" i="16"/>
  <c r="X136" i="16"/>
  <c r="AJ136" i="16"/>
  <c r="AG136" i="16"/>
  <c r="T136" i="16"/>
  <c r="AI136" i="16"/>
  <c r="M136" i="16"/>
  <c r="AL136" i="16"/>
  <c r="Z136" i="16"/>
  <c r="AU136" i="16"/>
  <c r="AB17" i="16"/>
  <c r="AI447" i="16"/>
  <c r="AY284" i="16"/>
  <c r="K268" i="16"/>
  <c r="X268" i="16"/>
  <c r="AX432" i="16"/>
  <c r="D432" i="16"/>
  <c r="AX95" i="16"/>
  <c r="AH95" i="16"/>
  <c r="BC95" i="16"/>
  <c r="W95" i="16"/>
  <c r="AX50" i="16"/>
  <c r="AU50" i="16"/>
  <c r="AJ50" i="16"/>
  <c r="R50" i="16"/>
  <c r="AX203" i="16"/>
  <c r="D203" i="16"/>
  <c r="AX423" i="16"/>
  <c r="M423" i="16"/>
  <c r="Q423" i="16"/>
  <c r="F423" i="16"/>
  <c r="AX56" i="16"/>
  <c r="D56" i="16"/>
  <c r="AX281" i="16"/>
  <c r="O281" i="16"/>
  <c r="S281" i="16"/>
  <c r="AX302" i="16"/>
  <c r="D302" i="16"/>
  <c r="AX132" i="16"/>
  <c r="AB132" i="16"/>
  <c r="Y132" i="16"/>
  <c r="AX210" i="16"/>
  <c r="D210" i="16"/>
  <c r="BC422" i="16"/>
  <c r="Z422" i="16"/>
  <c r="D422" i="16"/>
  <c r="AX130" i="16"/>
  <c r="BC130" i="16"/>
  <c r="Q130" i="16"/>
  <c r="AX98" i="16"/>
  <c r="D98" i="16"/>
  <c r="AW104" i="16"/>
  <c r="AI104" i="16"/>
  <c r="K104" i="16"/>
  <c r="Q104" i="16"/>
  <c r="O104" i="16"/>
  <c r="AY265" i="16"/>
  <c r="D265" i="16"/>
  <c r="Q306" i="16"/>
  <c r="AT306" i="16"/>
  <c r="AH306" i="16"/>
  <c r="BD306" i="16"/>
  <c r="S208" i="16"/>
  <c r="D208" i="16"/>
  <c r="AX7" i="16"/>
  <c r="R7" i="16"/>
  <c r="AS7" i="16"/>
  <c r="AX266" i="16"/>
  <c r="AU266" i="16"/>
  <c r="E266" i="16"/>
  <c r="P266" i="16"/>
  <c r="T167" i="16"/>
  <c r="Y167" i="16"/>
  <c r="D167" i="16"/>
  <c r="AA429" i="16"/>
  <c r="AP429" i="16"/>
  <c r="J429" i="16"/>
  <c r="P429" i="16"/>
  <c r="AM298" i="16"/>
  <c r="Q298" i="16"/>
  <c r="F298" i="16"/>
  <c r="D298" i="16"/>
  <c r="AX199" i="16"/>
  <c r="AM199" i="16"/>
  <c r="AG199" i="16"/>
  <c r="U199" i="16"/>
  <c r="AW59" i="16"/>
  <c r="AK59" i="16"/>
  <c r="D59" i="16"/>
  <c r="AX182" i="16"/>
  <c r="T182" i="16"/>
  <c r="AB182" i="16"/>
  <c r="AK182" i="16"/>
  <c r="E182" i="16"/>
  <c r="W256" i="16"/>
  <c r="T256" i="16"/>
  <c r="BD256" i="16"/>
  <c r="D256" i="16"/>
  <c r="AX309" i="16"/>
  <c r="J309" i="16"/>
  <c r="AG309" i="16"/>
  <c r="AT309" i="16"/>
  <c r="M119" i="16"/>
  <c r="U119" i="16"/>
  <c r="P119" i="16"/>
  <c r="F119" i="16"/>
  <c r="D119" i="16"/>
  <c r="AX159" i="16"/>
  <c r="O159" i="16"/>
  <c r="X159" i="16"/>
  <c r="AG159" i="16"/>
  <c r="BC159" i="16"/>
  <c r="AL105" i="16"/>
  <c r="AJ105" i="16"/>
  <c r="Y105" i="16"/>
  <c r="D105" i="16"/>
  <c r="AY105" i="16"/>
  <c r="M174" i="16"/>
  <c r="AB174" i="16"/>
  <c r="AG174" i="16"/>
  <c r="AH174" i="16"/>
  <c r="T174" i="16"/>
  <c r="U174" i="16"/>
  <c r="N174" i="16"/>
  <c r="AT174" i="16"/>
  <c r="AM174" i="16"/>
  <c r="E174" i="16"/>
  <c r="AW174" i="16"/>
  <c r="J174" i="16"/>
  <c r="AJ174" i="16"/>
  <c r="F41" i="16"/>
  <c r="N41" i="16"/>
  <c r="K41" i="16"/>
  <c r="E41" i="16"/>
  <c r="AH41" i="16"/>
  <c r="AG41" i="16"/>
  <c r="AW41" i="16"/>
  <c r="AS41" i="16"/>
  <c r="T41" i="16"/>
  <c r="J41" i="16"/>
  <c r="AB41" i="16"/>
  <c r="U41" i="16"/>
  <c r="AC41" i="16"/>
  <c r="BC41" i="16"/>
  <c r="BD41" i="16"/>
  <c r="AT41" i="16"/>
  <c r="M41" i="16"/>
  <c r="AK41" i="16"/>
  <c r="AP41" i="16"/>
  <c r="AM41" i="16"/>
  <c r="V41" i="16"/>
  <c r="Z41" i="16"/>
  <c r="AL41" i="16"/>
  <c r="Y41" i="16"/>
  <c r="AJ41" i="16"/>
  <c r="W41" i="16"/>
  <c r="Q41" i="16"/>
  <c r="O41" i="16"/>
  <c r="AA41" i="16"/>
  <c r="AQ41" i="16"/>
  <c r="R41" i="16"/>
  <c r="I41" i="16"/>
  <c r="AI41" i="16"/>
  <c r="P268" i="16"/>
  <c r="AX241" i="16"/>
  <c r="AC241" i="16"/>
  <c r="AJ241" i="16"/>
  <c r="Q241" i="16"/>
  <c r="J241" i="16"/>
  <c r="AG241" i="16"/>
  <c r="AK241" i="16"/>
  <c r="AL241" i="16"/>
  <c r="K241" i="16"/>
  <c r="Z241" i="16"/>
  <c r="U241" i="16"/>
  <c r="S241" i="16"/>
  <c r="Y241" i="16"/>
  <c r="V241" i="16"/>
  <c r="O241" i="16"/>
  <c r="I241" i="16"/>
  <c r="AT241" i="16"/>
  <c r="AB241" i="16"/>
  <c r="N241" i="16"/>
  <c r="BC241" i="16"/>
  <c r="X241" i="16"/>
  <c r="AH241" i="16"/>
  <c r="F241" i="16"/>
  <c r="AQ241" i="16"/>
  <c r="AS241" i="16"/>
  <c r="AA241" i="16"/>
  <c r="AI241" i="16"/>
  <c r="D241" i="16"/>
  <c r="AX75" i="16"/>
  <c r="BC75" i="16"/>
  <c r="AK75" i="16"/>
  <c r="AB75" i="16"/>
  <c r="AW75" i="16"/>
  <c r="O75" i="16"/>
  <c r="AG75" i="16"/>
  <c r="AH75" i="16"/>
  <c r="W75" i="16"/>
  <c r="AL75" i="16"/>
  <c r="T75" i="16"/>
  <c r="Z75" i="16"/>
  <c r="AQ75" i="16"/>
  <c r="AM75" i="16"/>
  <c r="F75" i="16"/>
  <c r="AY75" i="16"/>
  <c r="Q75" i="16"/>
  <c r="M75" i="16"/>
  <c r="U75" i="16"/>
  <c r="AS75" i="16"/>
  <c r="AU75" i="16"/>
  <c r="N75" i="16"/>
  <c r="AC75" i="16"/>
  <c r="I75" i="16"/>
  <c r="BD75" i="16"/>
  <c r="Y75" i="16"/>
  <c r="K75" i="16"/>
  <c r="X75" i="16"/>
  <c r="AJ75" i="16"/>
  <c r="D75" i="16"/>
  <c r="D13" i="16"/>
  <c r="O13" i="16"/>
  <c r="AK13" i="16"/>
  <c r="M13" i="16"/>
  <c r="F13" i="16"/>
  <c r="AC13" i="16"/>
  <c r="AL13" i="16"/>
  <c r="AY13" i="16"/>
  <c r="X13" i="16"/>
  <c r="AA13" i="16"/>
  <c r="K13" i="16"/>
  <c r="AJ13" i="16"/>
  <c r="T13" i="16"/>
  <c r="AP13" i="16"/>
  <c r="AI13" i="16"/>
  <c r="I13" i="16"/>
  <c r="BD13" i="16"/>
  <c r="AQ13" i="16"/>
  <c r="J13" i="16"/>
  <c r="Q13" i="16"/>
  <c r="U13" i="16"/>
  <c r="Y13" i="16"/>
  <c r="AS13" i="16"/>
  <c r="AM13" i="16"/>
  <c r="S13" i="16"/>
  <c r="BC13" i="16"/>
  <c r="AU13" i="16"/>
  <c r="N13" i="16"/>
  <c r="V13" i="16"/>
  <c r="AT13" i="16"/>
  <c r="W13" i="16"/>
  <c r="AB13" i="16"/>
  <c r="Z13" i="16"/>
  <c r="AG13" i="16"/>
  <c r="AH13" i="16"/>
  <c r="P13" i="16"/>
  <c r="AW13" i="16"/>
  <c r="R13" i="16"/>
  <c r="M76" i="16"/>
  <c r="R76" i="16"/>
  <c r="D76" i="16"/>
  <c r="AY76" i="16"/>
  <c r="X76" i="16"/>
  <c r="S76" i="16"/>
  <c r="AQ76" i="16"/>
  <c r="AC76" i="16"/>
  <c r="AH76" i="16"/>
  <c r="U76" i="16"/>
  <c r="P76" i="16"/>
  <c r="AA76" i="16"/>
  <c r="AS76" i="16"/>
  <c r="AJ76" i="16"/>
  <c r="K76" i="16"/>
  <c r="AU76" i="16"/>
  <c r="AP76" i="16"/>
  <c r="N76" i="16"/>
  <c r="BD76" i="16"/>
  <c r="F76" i="16"/>
  <c r="V76" i="16"/>
  <c r="Q76" i="16"/>
  <c r="I76" i="16"/>
  <c r="T76" i="16"/>
  <c r="W76" i="16"/>
  <c r="AL76" i="16"/>
  <c r="AT76" i="16"/>
  <c r="BC76" i="16"/>
  <c r="AB76" i="16"/>
  <c r="O76" i="16"/>
  <c r="AM76" i="16"/>
  <c r="Y76" i="16"/>
  <c r="J76" i="16"/>
  <c r="Z76" i="16"/>
  <c r="AI76" i="16"/>
  <c r="AK76" i="16"/>
  <c r="AW76" i="16"/>
  <c r="AG76" i="16"/>
  <c r="AL317" i="16"/>
  <c r="AY317" i="16"/>
  <c r="X317" i="16"/>
  <c r="AA317" i="16"/>
  <c r="BC317" i="16"/>
  <c r="K317" i="16"/>
  <c r="AQ317" i="16"/>
  <c r="AM317" i="16"/>
  <c r="Q317" i="16"/>
  <c r="M317" i="16"/>
  <c r="AC317" i="16"/>
  <c r="D317" i="16"/>
  <c r="Y317" i="16"/>
  <c r="U317" i="16"/>
  <c r="P317" i="16"/>
  <c r="AK317" i="16"/>
  <c r="AS317" i="16"/>
  <c r="AJ317" i="16"/>
  <c r="AW317" i="16"/>
  <c r="AU317" i="16"/>
  <c r="AP317" i="16"/>
  <c r="R317" i="16"/>
  <c r="N317" i="16"/>
  <c r="BD317" i="16"/>
  <c r="T317" i="16"/>
  <c r="W317" i="16"/>
  <c r="AB317" i="16"/>
  <c r="O317" i="16"/>
  <c r="F317" i="16"/>
  <c r="AG317" i="16"/>
  <c r="I317" i="16"/>
  <c r="V317" i="16"/>
  <c r="Z317" i="16"/>
  <c r="J317" i="16"/>
  <c r="AH317" i="16"/>
  <c r="AI317" i="16"/>
  <c r="AT317" i="16"/>
  <c r="AH151" i="16"/>
  <c r="Y151" i="16"/>
  <c r="AQ151" i="16"/>
  <c r="I151" i="16"/>
  <c r="AA151" i="16"/>
  <c r="BD151" i="16"/>
  <c r="F151" i="16"/>
  <c r="T151" i="16"/>
  <c r="AT151" i="16"/>
  <c r="J151" i="16"/>
  <c r="AI151" i="16"/>
  <c r="BC151" i="16"/>
  <c r="M151" i="16"/>
  <c r="AM151" i="16"/>
  <c r="Q151" i="16"/>
  <c r="U151" i="16"/>
  <c r="N151" i="16"/>
  <c r="D151" i="16"/>
  <c r="AK151" i="16"/>
  <c r="AS151" i="16"/>
  <c r="AB151" i="16"/>
  <c r="Z151" i="16"/>
  <c r="AJ151" i="16"/>
  <c r="K151" i="16"/>
  <c r="AC151" i="16"/>
  <c r="AW151" i="16"/>
  <c r="V151" i="16"/>
  <c r="R151" i="16"/>
  <c r="W151" i="16"/>
  <c r="AG151" i="16"/>
  <c r="AL151" i="16"/>
  <c r="S151" i="16"/>
  <c r="AP151" i="16"/>
  <c r="AU151" i="16"/>
  <c r="O151" i="16"/>
  <c r="AX271" i="16"/>
  <c r="W271" i="16"/>
  <c r="AH271" i="16"/>
  <c r="AB271" i="16"/>
  <c r="T271" i="16"/>
  <c r="P271" i="16"/>
  <c r="AC271" i="16"/>
  <c r="AI271" i="16"/>
  <c r="X271" i="16"/>
  <c r="Q271" i="16"/>
  <c r="AQ271" i="16"/>
  <c r="AJ271" i="16"/>
  <c r="Y271" i="16"/>
  <c r="M271" i="16"/>
  <c r="AP271" i="16"/>
  <c r="AK271" i="16"/>
  <c r="U271" i="16"/>
  <c r="BD271" i="16"/>
  <c r="Z271" i="16"/>
  <c r="V271" i="16"/>
  <c r="R271" i="16"/>
  <c r="K271" i="16"/>
  <c r="AG271" i="16"/>
  <c r="AL271" i="16"/>
  <c r="S271" i="16"/>
  <c r="AS271" i="16"/>
  <c r="AU271" i="16"/>
  <c r="O271" i="16"/>
  <c r="I271" i="16"/>
  <c r="AT271" i="16"/>
  <c r="F271" i="16"/>
  <c r="J271" i="16"/>
  <c r="D271" i="16"/>
  <c r="AY271" i="16"/>
  <c r="AW271" i="16"/>
  <c r="N271" i="16"/>
  <c r="D180" i="16"/>
  <c r="P180" i="16"/>
  <c r="Z180" i="16"/>
  <c r="K180" i="16"/>
  <c r="X180" i="16"/>
  <c r="S180" i="16"/>
  <c r="V180" i="16"/>
  <c r="AP180" i="16"/>
  <c r="AA180" i="16"/>
  <c r="I180" i="16"/>
  <c r="AT180" i="16"/>
  <c r="BD180" i="16"/>
  <c r="T180" i="16"/>
  <c r="J180" i="16"/>
  <c r="N180" i="16"/>
  <c r="AW180" i="16"/>
  <c r="F180" i="16"/>
  <c r="BC180" i="16"/>
  <c r="R180" i="16"/>
  <c r="AB180" i="16"/>
  <c r="AG180" i="16"/>
  <c r="O180" i="16"/>
  <c r="AL180" i="16"/>
  <c r="W180" i="16"/>
  <c r="AH180" i="16"/>
  <c r="AI180" i="16"/>
  <c r="Y180" i="16"/>
  <c r="AU180" i="16"/>
  <c r="U180" i="16"/>
  <c r="AS180" i="16"/>
  <c r="AY180" i="16"/>
  <c r="AM180" i="16"/>
  <c r="AQ180" i="16"/>
  <c r="AC180" i="16"/>
  <c r="M180" i="16"/>
  <c r="AJ180" i="16"/>
  <c r="AK180" i="16"/>
  <c r="Q180" i="16"/>
  <c r="W336" i="16"/>
  <c r="R336" i="16"/>
  <c r="AS336" i="16"/>
  <c r="AG336" i="16"/>
  <c r="AU336" i="16"/>
  <c r="AM336" i="16"/>
  <c r="AL336" i="16"/>
  <c r="AY336" i="16"/>
  <c r="AC336" i="16"/>
  <c r="Z336" i="16"/>
  <c r="N336" i="16"/>
  <c r="P336" i="16"/>
  <c r="S336" i="16"/>
  <c r="V336" i="16"/>
  <c r="X336" i="16"/>
  <c r="AH336" i="16"/>
  <c r="AT336" i="16"/>
  <c r="Y336" i="16"/>
  <c r="M336" i="16"/>
  <c r="J336" i="16"/>
  <c r="AW336" i="16"/>
  <c r="AA336" i="16"/>
  <c r="T336" i="16"/>
  <c r="AI336" i="16"/>
  <c r="AQ336" i="16"/>
  <c r="U336" i="16"/>
  <c r="BD336" i="16"/>
  <c r="K336" i="16"/>
  <c r="AJ336" i="16"/>
  <c r="AP336" i="16"/>
  <c r="Q336" i="16"/>
  <c r="BC336" i="16"/>
  <c r="AB336" i="16"/>
  <c r="F336" i="16"/>
  <c r="I336" i="16"/>
  <c r="AX35" i="16"/>
  <c r="W35" i="16"/>
  <c r="AW35" i="16"/>
  <c r="AS35" i="16"/>
  <c r="K35" i="16"/>
  <c r="Q35" i="16"/>
  <c r="AU35" i="16"/>
  <c r="AM35" i="16"/>
  <c r="AG35" i="16"/>
  <c r="AY35" i="16"/>
  <c r="AC35" i="16"/>
  <c r="AL35" i="16"/>
  <c r="M35" i="16"/>
  <c r="O35" i="16"/>
  <c r="Z35" i="16"/>
  <c r="V35" i="16"/>
  <c r="X35" i="16"/>
  <c r="S35" i="16"/>
  <c r="AT35" i="16"/>
  <c r="R35" i="16"/>
  <c r="Y35" i="16"/>
  <c r="AQ35" i="16"/>
  <c r="I35" i="16"/>
  <c r="P35" i="16"/>
  <c r="AK35" i="16"/>
  <c r="AH35" i="16"/>
  <c r="AA35" i="16"/>
  <c r="T35" i="16"/>
  <c r="AI35" i="16"/>
  <c r="AP35" i="16"/>
  <c r="E35" i="16"/>
  <c r="AB35" i="16"/>
  <c r="F35" i="16"/>
  <c r="J35" i="16"/>
  <c r="D35" i="16"/>
  <c r="U35" i="16"/>
  <c r="N35" i="16"/>
  <c r="AJ35" i="16"/>
  <c r="BD35" i="16"/>
  <c r="BC35" i="16"/>
  <c r="AX245" i="16"/>
  <c r="V245" i="16"/>
  <c r="AP245" i="16"/>
  <c r="AA245" i="16"/>
  <c r="J245" i="16"/>
  <c r="AT245" i="16"/>
  <c r="BD245" i="16"/>
  <c r="M245" i="16"/>
  <c r="K245" i="16"/>
  <c r="BC245" i="16"/>
  <c r="Q245" i="16"/>
  <c r="U245" i="16"/>
  <c r="AB245" i="16"/>
  <c r="Y245" i="16"/>
  <c r="AS245" i="16"/>
  <c r="O245" i="16"/>
  <c r="AK245" i="16"/>
  <c r="AU245" i="16"/>
  <c r="W245" i="16"/>
  <c r="AW245" i="16"/>
  <c r="AY245" i="16"/>
  <c r="X245" i="16"/>
  <c r="S245" i="16"/>
  <c r="E245" i="16"/>
  <c r="AC245" i="16"/>
  <c r="I245" i="16"/>
  <c r="P245" i="16"/>
  <c r="AJ245" i="16"/>
  <c r="R245" i="16"/>
  <c r="AG245" i="16"/>
  <c r="AL245" i="16"/>
  <c r="AQ245" i="16"/>
  <c r="N245" i="16"/>
  <c r="AM245" i="16"/>
  <c r="Z245" i="16"/>
  <c r="AH245" i="16"/>
  <c r="T245" i="16"/>
  <c r="AI245" i="16"/>
  <c r="D245" i="16"/>
  <c r="F245" i="16"/>
  <c r="AX181" i="16"/>
  <c r="V181" i="16"/>
  <c r="AP181" i="16"/>
  <c r="AA181" i="16"/>
  <c r="AT181" i="16"/>
  <c r="BD181" i="16"/>
  <c r="F181" i="16"/>
  <c r="BC181" i="16"/>
  <c r="Q181" i="16"/>
  <c r="E181" i="16"/>
  <c r="T181" i="16"/>
  <c r="AB181" i="16"/>
  <c r="Y181" i="16"/>
  <c r="I181" i="16"/>
  <c r="AI181" i="16"/>
  <c r="O181" i="16"/>
  <c r="AK181" i="16"/>
  <c r="J181" i="16"/>
  <c r="AQ181" i="16"/>
  <c r="W181" i="16"/>
  <c r="AW181" i="16"/>
  <c r="K181" i="16"/>
  <c r="AY181" i="16"/>
  <c r="X181" i="16"/>
  <c r="S181" i="16"/>
  <c r="AG181" i="16"/>
  <c r="M181" i="16"/>
  <c r="AL181" i="16"/>
  <c r="U181" i="16"/>
  <c r="Z181" i="16"/>
  <c r="AS181" i="16"/>
  <c r="AH181" i="16"/>
  <c r="AU181" i="16"/>
  <c r="N181" i="16"/>
  <c r="AJ181" i="16"/>
  <c r="P181" i="16"/>
  <c r="AM181" i="16"/>
  <c r="D181" i="16"/>
  <c r="AC181" i="16"/>
  <c r="R181" i="16"/>
  <c r="BL331" i="16"/>
  <c r="Q331" i="16"/>
  <c r="AI331" i="16"/>
  <c r="N331" i="16"/>
  <c r="BJ331" i="16"/>
  <c r="D331" i="16"/>
  <c r="AD331" i="16"/>
  <c r="R331" i="16"/>
  <c r="AS331" i="16"/>
  <c r="AB331" i="16"/>
  <c r="AJ331" i="16"/>
  <c r="T331" i="16"/>
  <c r="AT331" i="16"/>
  <c r="AP331" i="16"/>
  <c r="AQ331" i="16"/>
  <c r="BC331" i="16"/>
  <c r="Y331" i="16"/>
  <c r="U331" i="16"/>
  <c r="AK331" i="16"/>
  <c r="AU331" i="16"/>
  <c r="F331" i="16"/>
  <c r="AH331" i="16"/>
  <c r="I331" i="16"/>
  <c r="AA331" i="16"/>
  <c r="J331" i="16"/>
  <c r="M331" i="16"/>
  <c r="AY331" i="16"/>
  <c r="P331" i="16"/>
  <c r="O331" i="16"/>
  <c r="X331" i="16"/>
  <c r="W331" i="16"/>
  <c r="Z331" i="16"/>
  <c r="K331" i="16"/>
  <c r="BD331" i="16"/>
  <c r="AW331" i="16"/>
  <c r="AG331" i="16"/>
  <c r="AL331" i="16"/>
  <c r="AM331" i="16"/>
  <c r="S331" i="16"/>
  <c r="AS45" i="16"/>
  <c r="BD176" i="16"/>
  <c r="M176" i="16"/>
  <c r="W176" i="16"/>
  <c r="AW176" i="16"/>
  <c r="AY176" i="16"/>
  <c r="AI176" i="16"/>
  <c r="AJ176" i="16"/>
  <c r="U176" i="16"/>
  <c r="I176" i="16"/>
  <c r="AP176" i="16"/>
  <c r="AS176" i="16"/>
  <c r="J176" i="16"/>
  <c r="Q176" i="16"/>
  <c r="AU176" i="16"/>
  <c r="Y176" i="16"/>
  <c r="N176" i="16"/>
  <c r="AK176" i="16"/>
  <c r="V176" i="16"/>
  <c r="R176" i="16"/>
  <c r="AT176" i="16"/>
  <c r="P176" i="16"/>
  <c r="AH176" i="16"/>
  <c r="F176" i="16"/>
  <c r="AG176" i="16"/>
  <c r="AL176" i="16"/>
  <c r="Z176" i="16"/>
  <c r="S176" i="16"/>
  <c r="AA176" i="16"/>
  <c r="BC176" i="16"/>
  <c r="AC176" i="16"/>
  <c r="T176" i="16"/>
  <c r="D176" i="16"/>
  <c r="O176" i="16"/>
  <c r="K176" i="16"/>
  <c r="X176" i="16"/>
  <c r="AB176" i="16"/>
  <c r="AM176" i="16"/>
  <c r="AX428" i="16"/>
  <c r="AK428" i="16"/>
  <c r="AU428" i="16"/>
  <c r="J428" i="16"/>
  <c r="AW428" i="16"/>
  <c r="AY428" i="16"/>
  <c r="R428" i="16"/>
  <c r="N428" i="16"/>
  <c r="AG428" i="16"/>
  <c r="V428" i="16"/>
  <c r="Z428" i="16"/>
  <c r="AT428" i="16"/>
  <c r="S428" i="16"/>
  <c r="AB428" i="16"/>
  <c r="Q428" i="16"/>
  <c r="M428" i="16"/>
  <c r="F428" i="16"/>
  <c r="X428" i="16"/>
  <c r="I428" i="16"/>
  <c r="BD428" i="16"/>
  <c r="Y428" i="16"/>
  <c r="AH428" i="16"/>
  <c r="T428" i="16"/>
  <c r="AI428" i="16"/>
  <c r="AM428" i="16"/>
  <c r="P428" i="16"/>
  <c r="AQ428" i="16"/>
  <c r="AS428" i="16"/>
  <c r="W428" i="16"/>
  <c r="D428" i="16"/>
  <c r="AX252" i="16"/>
  <c r="AL252" i="16"/>
  <c r="AB252" i="16"/>
  <c r="U252" i="16"/>
  <c r="Z252" i="16"/>
  <c r="N252" i="16"/>
  <c r="R252" i="16"/>
  <c r="AM252" i="16"/>
  <c r="O252" i="16"/>
  <c r="S252" i="16"/>
  <c r="AC252" i="16"/>
  <c r="P252" i="16"/>
  <c r="AI252" i="16"/>
  <c r="F252" i="16"/>
  <c r="X252" i="16"/>
  <c r="AQ252" i="16"/>
  <c r="J252" i="16"/>
  <c r="Q252" i="16"/>
  <c r="AT252" i="16"/>
  <c r="AP252" i="16"/>
  <c r="BD252" i="16"/>
  <c r="AK252" i="16"/>
  <c r="AW252" i="16"/>
  <c r="AG252" i="16"/>
  <c r="T252" i="16"/>
  <c r="K252" i="16"/>
  <c r="AU252" i="16"/>
  <c r="AY252" i="16"/>
  <c r="D252" i="16"/>
  <c r="BC252" i="16"/>
  <c r="AX84" i="16"/>
  <c r="AS84" i="16"/>
  <c r="AJ84" i="16"/>
  <c r="T84" i="16"/>
  <c r="AU84" i="16"/>
  <c r="AP84" i="16"/>
  <c r="F84" i="16"/>
  <c r="AY84" i="16"/>
  <c r="BD84" i="16"/>
  <c r="I84" i="16"/>
  <c r="N84" i="16"/>
  <c r="Q84" i="16"/>
  <c r="J84" i="16"/>
  <c r="AT84" i="16"/>
  <c r="AK84" i="16"/>
  <c r="K84" i="16"/>
  <c r="BC84" i="16"/>
  <c r="AW84" i="16"/>
  <c r="M84" i="16"/>
  <c r="AC84" i="16"/>
  <c r="AH84" i="16"/>
  <c r="AA84" i="16"/>
  <c r="U84" i="16"/>
  <c r="O84" i="16"/>
  <c r="W84" i="16"/>
  <c r="Z84" i="16"/>
  <c r="AM84" i="16"/>
  <c r="X84" i="16"/>
  <c r="AG84" i="16"/>
  <c r="AL84" i="16"/>
  <c r="S84" i="16"/>
  <c r="AX106" i="16"/>
  <c r="AS106" i="16"/>
  <c r="AJ106" i="16"/>
  <c r="AH106" i="16"/>
  <c r="AU106" i="16"/>
  <c r="AP106" i="16"/>
  <c r="AA106" i="16"/>
  <c r="AY106" i="16"/>
  <c r="BD106" i="16"/>
  <c r="F106" i="16"/>
  <c r="V106" i="16"/>
  <c r="Q106" i="16"/>
  <c r="I106" i="16"/>
  <c r="AT106" i="16"/>
  <c r="Y106" i="16"/>
  <c r="K106" i="16"/>
  <c r="BC106" i="16"/>
  <c r="AW106" i="16"/>
  <c r="P106" i="16"/>
  <c r="AI106" i="16"/>
  <c r="AG106" i="16"/>
  <c r="AL106" i="16"/>
  <c r="Z106" i="16"/>
  <c r="T106" i="16"/>
  <c r="AQ106" i="16"/>
  <c r="AM106" i="16"/>
  <c r="AB106" i="16"/>
  <c r="O106" i="16"/>
  <c r="W106" i="16"/>
  <c r="X106" i="16"/>
  <c r="U106" i="16"/>
  <c r="D106" i="16"/>
  <c r="D175" i="16"/>
  <c r="U175" i="16"/>
  <c r="AM175" i="16"/>
  <c r="AG175" i="16"/>
  <c r="AS175" i="16"/>
  <c r="AC175" i="16"/>
  <c r="AL175" i="16"/>
  <c r="AU175" i="16"/>
  <c r="P175" i="16"/>
  <c r="Z175" i="16"/>
  <c r="AY175" i="16"/>
  <c r="X175" i="16"/>
  <c r="K175" i="16"/>
  <c r="N175" i="16"/>
  <c r="AJ175" i="16"/>
  <c r="AD175" i="16"/>
  <c r="AQ175" i="16"/>
  <c r="W175" i="16"/>
  <c r="AW175" i="16"/>
  <c r="T175" i="16"/>
  <c r="Y175" i="16"/>
  <c r="AI175" i="16"/>
  <c r="AK175" i="16"/>
  <c r="M175" i="16"/>
  <c r="R175" i="16"/>
  <c r="V175" i="16"/>
  <c r="F175" i="16"/>
  <c r="AT175" i="16"/>
  <c r="I175" i="16"/>
  <c r="BC175" i="16"/>
  <c r="J175" i="16"/>
  <c r="AH175" i="16"/>
  <c r="BD175" i="16"/>
  <c r="S175" i="16"/>
  <c r="AA175" i="16"/>
  <c r="Q175" i="16"/>
  <c r="AB175" i="16"/>
  <c r="O175" i="16"/>
  <c r="AA187" i="16"/>
  <c r="AB187" i="16"/>
  <c r="AK187" i="16"/>
  <c r="T187" i="16"/>
  <c r="O187" i="16"/>
  <c r="F187" i="16"/>
  <c r="AI187" i="16"/>
  <c r="I187" i="16"/>
  <c r="M187" i="16"/>
  <c r="AM187" i="16"/>
  <c r="J187" i="16"/>
  <c r="U187" i="16"/>
  <c r="AC187" i="16"/>
  <c r="K187" i="16"/>
  <c r="AS187" i="16"/>
  <c r="P187" i="16"/>
  <c r="S187" i="16"/>
  <c r="AT187" i="16"/>
  <c r="Q187" i="16"/>
  <c r="AG187" i="16"/>
  <c r="BD187" i="16"/>
  <c r="AL187" i="16"/>
  <c r="Y187" i="16"/>
  <c r="Z187" i="16"/>
  <c r="AH187" i="16"/>
  <c r="AU187" i="16"/>
  <c r="AY187" i="16"/>
  <c r="AJ187" i="16"/>
  <c r="R187" i="16"/>
  <c r="N187" i="16"/>
  <c r="V187" i="16"/>
  <c r="BC187" i="16"/>
  <c r="X187" i="16"/>
  <c r="AP187" i="16"/>
  <c r="D341" i="16"/>
  <c r="AI341" i="16"/>
  <c r="O341" i="16"/>
  <c r="AK341" i="16"/>
  <c r="AQ341" i="16"/>
  <c r="W341" i="16"/>
  <c r="AW341" i="16"/>
  <c r="AS341" i="16"/>
  <c r="AC341" i="16"/>
  <c r="AL341" i="16"/>
  <c r="AT341" i="16"/>
  <c r="R341" i="16"/>
  <c r="BC341" i="16"/>
  <c r="AG341" i="16"/>
  <c r="S341" i="16"/>
  <c r="AB341" i="16"/>
  <c r="Z341" i="16"/>
  <c r="AH341" i="16"/>
  <c r="K341" i="16"/>
  <c r="AA341" i="16"/>
  <c r="AM341" i="16"/>
  <c r="T341" i="16"/>
  <c r="P341" i="16"/>
  <c r="F341" i="16"/>
  <c r="N341" i="16"/>
  <c r="Q341" i="16"/>
  <c r="I341" i="16"/>
  <c r="J341" i="16"/>
  <c r="M341" i="16"/>
  <c r="U341" i="16"/>
  <c r="AU341" i="16"/>
  <c r="AY341" i="16"/>
  <c r="BD341" i="16"/>
  <c r="V341" i="16"/>
  <c r="X341" i="16"/>
  <c r="AJ341" i="16"/>
  <c r="AP341" i="16"/>
  <c r="Y341" i="16"/>
  <c r="AH97" i="16"/>
  <c r="AT97" i="16"/>
  <c r="P97" i="16"/>
  <c r="AA97" i="16"/>
  <c r="BC97" i="16"/>
  <c r="X97" i="16"/>
  <c r="AQ97" i="16"/>
  <c r="W97" i="16"/>
  <c r="BD97" i="16"/>
  <c r="U97" i="16"/>
  <c r="Y97" i="16"/>
  <c r="AS97" i="16"/>
  <c r="AK97" i="16"/>
  <c r="AU97" i="16"/>
  <c r="AW97" i="16"/>
  <c r="AY97" i="16"/>
  <c r="AJ97" i="16"/>
  <c r="R97" i="16"/>
  <c r="N97" i="16"/>
  <c r="AP97" i="16"/>
  <c r="AG97" i="16"/>
  <c r="V97" i="16"/>
  <c r="K97" i="16"/>
  <c r="AI97" i="16"/>
  <c r="AC97" i="16"/>
  <c r="J97" i="16"/>
  <c r="S97" i="16"/>
  <c r="T97" i="16"/>
  <c r="M97" i="16"/>
  <c r="AB97" i="16"/>
  <c r="O97" i="16"/>
  <c r="AL97" i="16"/>
  <c r="E97" i="16"/>
  <c r="I97" i="16"/>
  <c r="Z97" i="16"/>
  <c r="AM97" i="16"/>
  <c r="Q97" i="16"/>
  <c r="F97" i="16"/>
  <c r="AE144" i="16"/>
  <c r="Q144" i="16"/>
  <c r="AB144" i="16"/>
  <c r="O144" i="16"/>
  <c r="Y144" i="16"/>
  <c r="U144" i="16"/>
  <c r="AY144" i="16"/>
  <c r="AG144" i="16"/>
  <c r="W144" i="16"/>
  <c r="AQ144" i="16"/>
  <c r="AK144" i="16"/>
  <c r="AH144" i="16"/>
  <c r="I144" i="16"/>
  <c r="R144" i="16"/>
  <c r="AM144" i="16"/>
  <c r="J144" i="16"/>
  <c r="AL144" i="16"/>
  <c r="AI144" i="16"/>
  <c r="Z144" i="16"/>
  <c r="AW144" i="16"/>
  <c r="S144" i="16"/>
  <c r="AS144" i="16"/>
  <c r="N144" i="16"/>
  <c r="AA144" i="16"/>
  <c r="AP144" i="16"/>
  <c r="AC144" i="16"/>
  <c r="F144" i="16"/>
  <c r="V144" i="16"/>
  <c r="AT144" i="16"/>
  <c r="T144" i="16"/>
  <c r="AU144" i="16"/>
  <c r="BC144" i="16"/>
  <c r="M144" i="16"/>
  <c r="AJ144" i="16"/>
  <c r="K144" i="16"/>
  <c r="P144" i="16"/>
  <c r="X144" i="16"/>
  <c r="BD144" i="16"/>
  <c r="Y415" i="16"/>
  <c r="AQ415" i="16"/>
  <c r="AS415" i="16"/>
  <c r="J415" i="16"/>
  <c r="AK415" i="16"/>
  <c r="N415" i="16"/>
  <c r="BD415" i="16"/>
  <c r="K415" i="16"/>
  <c r="AW415" i="16"/>
  <c r="V415" i="16"/>
  <c r="R415" i="16"/>
  <c r="AT415" i="16"/>
  <c r="M415" i="16"/>
  <c r="AG415" i="16"/>
  <c r="BC415" i="16"/>
  <c r="AJ415" i="16"/>
  <c r="AL415" i="16"/>
  <c r="AB415" i="16"/>
  <c r="P415" i="16"/>
  <c r="T415" i="16"/>
  <c r="X415" i="16"/>
  <c r="E415" i="16"/>
  <c r="Z415" i="16"/>
  <c r="AU415" i="16"/>
  <c r="S415" i="16"/>
  <c r="F415" i="16"/>
  <c r="AH415" i="16"/>
  <c r="I415" i="16"/>
  <c r="AA415" i="16"/>
  <c r="AI415" i="16"/>
  <c r="U415" i="16"/>
  <c r="AM415" i="16"/>
  <c r="AY415" i="16"/>
  <c r="AC415" i="16"/>
  <c r="O415" i="16"/>
  <c r="D415" i="16"/>
  <c r="AP415" i="16"/>
  <c r="Q415" i="16"/>
  <c r="AX371" i="16"/>
  <c r="S371" i="16"/>
  <c r="BC371" i="16"/>
  <c r="O371" i="16"/>
  <c r="AH371" i="16"/>
  <c r="W371" i="16"/>
  <c r="F371" i="16"/>
  <c r="AA371" i="16"/>
  <c r="AM371" i="16"/>
  <c r="E371" i="16"/>
  <c r="P371" i="16"/>
  <c r="M371" i="16"/>
  <c r="Y371" i="16"/>
  <c r="I371" i="16"/>
  <c r="X371" i="16"/>
  <c r="U371" i="16"/>
  <c r="AW371" i="16"/>
  <c r="J371" i="16"/>
  <c r="AJ371" i="16"/>
  <c r="AS371" i="16"/>
  <c r="AI371" i="16"/>
  <c r="K371" i="16"/>
  <c r="AL371" i="16"/>
  <c r="T371" i="16"/>
  <c r="AB371" i="16"/>
  <c r="V371" i="16"/>
  <c r="AT371" i="16"/>
  <c r="AP371" i="16"/>
  <c r="AQ371" i="16"/>
  <c r="BD371" i="16"/>
  <c r="AY371" i="16"/>
  <c r="R371" i="16"/>
  <c r="N371" i="16"/>
  <c r="AK371" i="16"/>
  <c r="AG371" i="16"/>
  <c r="Z371" i="16"/>
  <c r="AU371" i="16"/>
  <c r="Q371" i="16"/>
  <c r="D371" i="16"/>
  <c r="AC371" i="16"/>
  <c r="AA340" i="16"/>
  <c r="E144" i="16"/>
  <c r="AP175" i="16"/>
  <c r="W415" i="16"/>
  <c r="AS252" i="16"/>
  <c r="AC428" i="16"/>
  <c r="D336" i="16"/>
  <c r="D84" i="16"/>
  <c r="K223" i="16"/>
  <c r="S340" i="16"/>
  <c r="S317" i="16"/>
  <c r="BD174" i="16"/>
  <c r="V287" i="16"/>
  <c r="AP287" i="16"/>
  <c r="AA287" i="16"/>
  <c r="I287" i="16"/>
  <c r="AT287" i="16"/>
  <c r="BD287" i="16"/>
  <c r="T287" i="16"/>
  <c r="J287" i="16"/>
  <c r="D287" i="16"/>
  <c r="AB287" i="16"/>
  <c r="Y287" i="16"/>
  <c r="AQ287" i="16"/>
  <c r="O287" i="16"/>
  <c r="AK287" i="16"/>
  <c r="M287" i="16"/>
  <c r="AC287" i="16"/>
  <c r="AI287" i="16"/>
  <c r="P287" i="16"/>
  <c r="U287" i="16"/>
  <c r="X287" i="16"/>
  <c r="AS287" i="16"/>
  <c r="AJ287" i="16"/>
  <c r="AU287" i="16"/>
  <c r="Q287" i="16"/>
  <c r="AY287" i="16"/>
  <c r="AW287" i="16"/>
  <c r="K287" i="16"/>
  <c r="S287" i="16"/>
  <c r="AM287" i="16"/>
  <c r="R287" i="16"/>
  <c r="AG287" i="16"/>
  <c r="AL287" i="16"/>
  <c r="Z287" i="16"/>
  <c r="AH287" i="16"/>
  <c r="BC287" i="16"/>
  <c r="N287" i="16"/>
  <c r="W287" i="16"/>
  <c r="F287" i="16"/>
  <c r="AB169" i="16"/>
  <c r="W45" i="16"/>
  <c r="R45" i="16"/>
  <c r="AU45" i="16"/>
  <c r="AG45" i="16"/>
  <c r="AY45" i="16"/>
  <c r="AM45" i="16"/>
  <c r="AL45" i="16"/>
  <c r="N45" i="16"/>
  <c r="AC45" i="16"/>
  <c r="Z45" i="16"/>
  <c r="AT45" i="16"/>
  <c r="P45" i="16"/>
  <c r="AH45" i="16"/>
  <c r="BC45" i="16"/>
  <c r="AJ45" i="16"/>
  <c r="AA45" i="16"/>
  <c r="AB45" i="16"/>
  <c r="AK45" i="16"/>
  <c r="U45" i="16"/>
  <c r="F45" i="16"/>
  <c r="O45" i="16"/>
  <c r="I45" i="16"/>
  <c r="AP45" i="16"/>
  <c r="J45" i="16"/>
  <c r="BD45" i="16"/>
  <c r="K45" i="16"/>
  <c r="Q45" i="16"/>
  <c r="Y45" i="16"/>
  <c r="M45" i="16"/>
  <c r="AW45" i="16"/>
  <c r="T45" i="16"/>
  <c r="AI45" i="16"/>
  <c r="D45" i="16"/>
  <c r="AP183" i="16"/>
  <c r="AB223" i="16"/>
  <c r="E331" i="16"/>
  <c r="X151" i="16"/>
  <c r="Z266" i="16"/>
  <c r="AI130" i="16"/>
  <c r="D187" i="16"/>
  <c r="AS163" i="16"/>
  <c r="AP242" i="16"/>
  <c r="S231" i="16"/>
  <c r="U447" i="16"/>
  <c r="AU344" i="16"/>
  <c r="V331" i="16"/>
  <c r="P151" i="16"/>
  <c r="W379" i="16"/>
  <c r="D31" i="16"/>
  <c r="N31" i="16"/>
  <c r="AJ31" i="16"/>
  <c r="AH31" i="16"/>
  <c r="F31" i="16"/>
  <c r="AB31" i="16"/>
  <c r="Y31" i="16"/>
  <c r="AQ31" i="16"/>
  <c r="W31" i="16"/>
  <c r="AG31" i="16"/>
  <c r="AL31" i="16"/>
  <c r="I31" i="16"/>
  <c r="P31" i="16"/>
  <c r="AA31" i="16"/>
  <c r="AW31" i="16"/>
  <c r="K31" i="16"/>
  <c r="V31" i="16"/>
  <c r="R31" i="16"/>
  <c r="AT31" i="16"/>
  <c r="Z31" i="16"/>
  <c r="BC31" i="16"/>
  <c r="S31" i="16"/>
  <c r="O31" i="16"/>
  <c r="T31" i="16"/>
  <c r="AM31" i="16"/>
  <c r="AI31" i="16"/>
  <c r="Q31" i="16"/>
  <c r="AY31" i="16"/>
  <c r="AD15" i="16"/>
  <c r="AJ15" i="16"/>
  <c r="AH15" i="16"/>
  <c r="U15" i="16"/>
  <c r="AP15" i="16"/>
  <c r="T15" i="16"/>
  <c r="AK15" i="16"/>
  <c r="V15" i="16"/>
  <c r="J15" i="16"/>
  <c r="AN15" i="16"/>
  <c r="P15" i="16"/>
  <c r="AI15" i="16"/>
  <c r="E15" i="16"/>
  <c r="BD15" i="16"/>
  <c r="X15" i="16"/>
  <c r="AQ15" i="16"/>
  <c r="K15" i="16"/>
  <c r="N15" i="16"/>
  <c r="Q15" i="16"/>
  <c r="AT15" i="16"/>
  <c r="Y15" i="16"/>
  <c r="BC15" i="16"/>
  <c r="AW15" i="16"/>
  <c r="AB15" i="16"/>
  <c r="AM15" i="16"/>
  <c r="S15" i="16"/>
  <c r="I15" i="16"/>
  <c r="AN348" i="16"/>
  <c r="D348" i="16"/>
  <c r="AE348" i="16"/>
  <c r="AT348" i="16"/>
  <c r="BD348" i="16"/>
  <c r="R348" i="16"/>
  <c r="AD348" i="16"/>
  <c r="AS348" i="16"/>
  <c r="P348" i="16"/>
  <c r="AL348" i="16"/>
  <c r="V348" i="16"/>
  <c r="Q348" i="16"/>
  <c r="T348" i="16"/>
  <c r="M348" i="16"/>
  <c r="X348" i="16"/>
  <c r="AG348" i="16"/>
  <c r="AU348" i="16"/>
  <c r="I348" i="16"/>
  <c r="U348" i="16"/>
  <c r="AJ348" i="16"/>
  <c r="AP348" i="16"/>
  <c r="AY348" i="16"/>
  <c r="Y348" i="16"/>
  <c r="F348" i="16"/>
  <c r="N348" i="16"/>
  <c r="AK348" i="16"/>
  <c r="E348" i="16"/>
  <c r="AW348" i="16"/>
  <c r="BC348" i="16"/>
  <c r="J348" i="16"/>
  <c r="AM348" i="16"/>
  <c r="Z348" i="16"/>
  <c r="BI239" i="16"/>
  <c r="AN239" i="16"/>
  <c r="BL239" i="16"/>
  <c r="BG239" i="16"/>
  <c r="BK239" i="16"/>
  <c r="BE239" i="16"/>
  <c r="BB239" i="16"/>
  <c r="D239" i="16"/>
  <c r="AD239" i="16"/>
  <c r="AE239" i="16"/>
  <c r="W239" i="16"/>
  <c r="AW239" i="16"/>
  <c r="I239" i="16"/>
  <c r="AU239" i="16"/>
  <c r="P239" i="16"/>
  <c r="Z239" i="16"/>
  <c r="K239" i="16"/>
  <c r="U239" i="16"/>
  <c r="X239" i="16"/>
  <c r="AQ239" i="16"/>
  <c r="AS239" i="16"/>
  <c r="AJ239" i="16"/>
  <c r="AA239" i="16"/>
  <c r="AP239" i="16"/>
  <c r="S239" i="16"/>
  <c r="N239" i="16"/>
  <c r="BD239" i="16"/>
  <c r="AH239" i="16"/>
  <c r="AY239" i="16"/>
  <c r="V239" i="16"/>
  <c r="Q239" i="16"/>
  <c r="AT239" i="16"/>
  <c r="Y239" i="16"/>
  <c r="F239" i="16"/>
  <c r="I250" i="16"/>
  <c r="AL362" i="16"/>
  <c r="E376" i="16"/>
  <c r="J456" i="16"/>
  <c r="AB92" i="16"/>
  <c r="AD264" i="16"/>
  <c r="AX347" i="16"/>
  <c r="AH347" i="16"/>
  <c r="AY347" i="16"/>
  <c r="AJ347" i="16"/>
  <c r="U347" i="16"/>
  <c r="W347" i="16"/>
  <c r="AS347" i="16"/>
  <c r="X347" i="16"/>
  <c r="AU347" i="16"/>
  <c r="AP347" i="16"/>
  <c r="Y347" i="16"/>
  <c r="AT347" i="16"/>
  <c r="AW347" i="16"/>
  <c r="AI347" i="16"/>
  <c r="M347" i="16"/>
  <c r="Z347" i="16"/>
  <c r="N347" i="16"/>
  <c r="AL347" i="16"/>
  <c r="V347" i="16"/>
  <c r="AA347" i="16"/>
  <c r="AQ347" i="16"/>
  <c r="I347" i="16"/>
  <c r="F347" i="16"/>
  <c r="O347" i="16"/>
  <c r="D347" i="16"/>
  <c r="S347" i="16"/>
  <c r="AC347" i="16"/>
  <c r="AX319" i="16"/>
  <c r="D319" i="16"/>
  <c r="AH319" i="16"/>
  <c r="AT319" i="16"/>
  <c r="BD319" i="16"/>
  <c r="Y319" i="16"/>
  <c r="AQ319" i="16"/>
  <c r="W319" i="16"/>
  <c r="J319" i="16"/>
  <c r="E319" i="16"/>
  <c r="Q319" i="16"/>
  <c r="U319" i="16"/>
  <c r="P319" i="16"/>
  <c r="AK319" i="16"/>
  <c r="AS319" i="16"/>
  <c r="X319" i="16"/>
  <c r="AG319" i="16"/>
  <c r="N319" i="16"/>
  <c r="R319" i="16"/>
  <c r="AB319" i="16"/>
  <c r="AL319" i="16"/>
  <c r="O319" i="16"/>
  <c r="Z319" i="16"/>
  <c r="S319" i="16"/>
  <c r="AM319" i="16"/>
  <c r="AA319" i="16"/>
  <c r="AC319" i="16"/>
  <c r="T319" i="16"/>
  <c r="AJ319" i="16"/>
  <c r="V319" i="16"/>
  <c r="AX323" i="16"/>
  <c r="AD323" i="16"/>
  <c r="AE323" i="16"/>
  <c r="W323" i="16"/>
  <c r="AW323" i="16"/>
  <c r="AY323" i="16"/>
  <c r="P323" i="16"/>
  <c r="Z323" i="16"/>
  <c r="D323" i="16"/>
  <c r="V323" i="16"/>
  <c r="Q323" i="16"/>
  <c r="AU323" i="16"/>
  <c r="AT323" i="16"/>
  <c r="Y323" i="16"/>
  <c r="AI323" i="16"/>
  <c r="O323" i="16"/>
  <c r="AG323" i="16"/>
  <c r="I323" i="16"/>
  <c r="AA323" i="16"/>
  <c r="U323" i="16"/>
  <c r="AM323" i="16"/>
  <c r="M323" i="16"/>
  <c r="AC323" i="16"/>
  <c r="X323" i="16"/>
  <c r="AS323" i="16"/>
  <c r="AJ323" i="16"/>
  <c r="AQ323" i="16"/>
  <c r="AP323" i="16"/>
  <c r="T323" i="16"/>
  <c r="BC323" i="16"/>
  <c r="S323" i="16"/>
  <c r="J282" i="16"/>
  <c r="R264" i="16"/>
  <c r="AH456" i="16"/>
  <c r="J92" i="16"/>
  <c r="AP250" i="16"/>
  <c r="Y376" i="16"/>
  <c r="W349" i="16"/>
  <c r="AL323" i="16"/>
  <c r="AC362" i="16"/>
  <c r="BD31" i="16"/>
  <c r="M319" i="16"/>
  <c r="AG347" i="16"/>
  <c r="AB381" i="16"/>
  <c r="V379" i="16"/>
  <c r="O239" i="16"/>
  <c r="J264" i="16"/>
  <c r="E456" i="16"/>
  <c r="E92" i="16"/>
  <c r="S348" i="16"/>
  <c r="AS15" i="16"/>
  <c r="R323" i="16"/>
  <c r="W362" i="16"/>
  <c r="AP31" i="16"/>
  <c r="AI319" i="16"/>
  <c r="R347" i="16"/>
  <c r="E427" i="16"/>
  <c r="AD439" i="16"/>
  <c r="Q439" i="16"/>
  <c r="AI439" i="16"/>
  <c r="O439" i="16"/>
  <c r="R439" i="16"/>
  <c r="AS439" i="16"/>
  <c r="AC439" i="16"/>
  <c r="AJ439" i="16"/>
  <c r="T439" i="16"/>
  <c r="D439" i="16"/>
  <c r="AP439" i="16"/>
  <c r="AQ439" i="16"/>
  <c r="AM439" i="16"/>
  <c r="BD439" i="16"/>
  <c r="M439" i="16"/>
  <c r="K439" i="16"/>
  <c r="Y439" i="16"/>
  <c r="U439" i="16"/>
  <c r="AK439" i="16"/>
  <c r="AU439" i="16"/>
  <c r="F439" i="16"/>
  <c r="AW439" i="16"/>
  <c r="AY439" i="16"/>
  <c r="E439" i="16"/>
  <c r="P439" i="16"/>
  <c r="AH439" i="16"/>
  <c r="AB439" i="16"/>
  <c r="N439" i="16"/>
  <c r="V439" i="16"/>
  <c r="AT439" i="16"/>
  <c r="BC439" i="16"/>
  <c r="W439" i="16"/>
  <c r="I439" i="16"/>
  <c r="S439" i="16"/>
  <c r="Q108" i="16"/>
  <c r="AI108" i="16"/>
  <c r="AT108" i="16"/>
  <c r="R108" i="16"/>
  <c r="AS108" i="16"/>
  <c r="N108" i="16"/>
  <c r="AG108" i="16"/>
  <c r="W108" i="16"/>
  <c r="I108" i="16"/>
  <c r="AL108" i="16"/>
  <c r="J108" i="16"/>
  <c r="Z108" i="16"/>
  <c r="AM108" i="16"/>
  <c r="S108" i="16"/>
  <c r="AC108" i="16"/>
  <c r="P108" i="16"/>
  <c r="AH108" i="16"/>
  <c r="V108" i="16"/>
  <c r="X108" i="16"/>
  <c r="AA108" i="16"/>
  <c r="BC108" i="16"/>
  <c r="AK108" i="16"/>
  <c r="AU108" i="16"/>
  <c r="F108" i="16"/>
  <c r="O108" i="16"/>
  <c r="AY108" i="16"/>
  <c r="AB108" i="16"/>
  <c r="AJ108" i="16"/>
  <c r="K108" i="16"/>
  <c r="AP108" i="16"/>
  <c r="BD108" i="16"/>
  <c r="E108" i="16"/>
  <c r="M108" i="16"/>
  <c r="D399" i="16"/>
  <c r="AD399" i="16"/>
  <c r="AS399" i="16"/>
  <c r="P399" i="16"/>
  <c r="AB399" i="16"/>
  <c r="V399" i="16"/>
  <c r="Q399" i="16"/>
  <c r="AL399" i="16"/>
  <c r="AQ399" i="16"/>
  <c r="AC399" i="16"/>
  <c r="BD399" i="16"/>
  <c r="M399" i="16"/>
  <c r="X399" i="16"/>
  <c r="AK399" i="16"/>
  <c r="U399" i="16"/>
  <c r="AJ399" i="16"/>
  <c r="K399" i="16"/>
  <c r="AU399" i="16"/>
  <c r="AP399" i="16"/>
  <c r="AY399" i="16"/>
  <c r="R399" i="16"/>
  <c r="F399" i="16"/>
  <c r="N399" i="16"/>
  <c r="AW399" i="16"/>
  <c r="E399" i="16"/>
  <c r="Y399" i="16"/>
  <c r="AA399" i="16"/>
  <c r="T399" i="16"/>
  <c r="AG399" i="16"/>
  <c r="AI399" i="16"/>
  <c r="AH399" i="16"/>
  <c r="AT399" i="16"/>
  <c r="I399" i="16"/>
  <c r="BC399" i="16"/>
  <c r="J399" i="16"/>
  <c r="S399" i="16"/>
  <c r="AC172" i="16"/>
  <c r="AL172" i="16"/>
  <c r="AQ172" i="16"/>
  <c r="P172" i="16"/>
  <c r="Z172" i="16"/>
  <c r="F172" i="16"/>
  <c r="X172" i="16"/>
  <c r="S172" i="16"/>
  <c r="E172" i="16"/>
  <c r="N172" i="16"/>
  <c r="AJ172" i="16"/>
  <c r="AH172" i="16"/>
  <c r="I172" i="16"/>
  <c r="V172" i="16"/>
  <c r="AP172" i="16"/>
  <c r="AA172" i="16"/>
  <c r="J172" i="16"/>
  <c r="AT172" i="16"/>
  <c r="BD172" i="16"/>
  <c r="T172" i="16"/>
  <c r="K172" i="16"/>
  <c r="R172" i="16"/>
  <c r="M172" i="16"/>
  <c r="AG172" i="16"/>
  <c r="U172" i="16"/>
  <c r="AI172" i="16"/>
  <c r="BC172" i="16"/>
  <c r="AS172" i="16"/>
  <c r="AB172" i="16"/>
  <c r="AU172" i="16"/>
  <c r="O172" i="16"/>
  <c r="AY172" i="16"/>
  <c r="AK172" i="16"/>
  <c r="W172" i="16"/>
  <c r="Q172" i="16"/>
  <c r="D172" i="16"/>
  <c r="Y172" i="16"/>
  <c r="AW172" i="16"/>
  <c r="S379" i="16"/>
  <c r="J379" i="16"/>
  <c r="F379" i="16"/>
  <c r="D379" i="16"/>
  <c r="AG379" i="16"/>
  <c r="Q379" i="16"/>
  <c r="N379" i="16"/>
  <c r="AS379" i="16"/>
  <c r="AI379" i="16"/>
  <c r="K379" i="16"/>
  <c r="E379" i="16"/>
  <c r="P379" i="16"/>
  <c r="AW379" i="16"/>
  <c r="AK379" i="16"/>
  <c r="Y379" i="16"/>
  <c r="Z379" i="16"/>
  <c r="AL379" i="16"/>
  <c r="AA379" i="16"/>
  <c r="D381" i="16"/>
  <c r="M381" i="16"/>
  <c r="S381" i="16"/>
  <c r="AY381" i="16"/>
  <c r="X381" i="16"/>
  <c r="Y381" i="16"/>
  <c r="AU381" i="16"/>
  <c r="AP381" i="16"/>
  <c r="F381" i="16"/>
  <c r="N381" i="16"/>
  <c r="BD381" i="16"/>
  <c r="AW381" i="16"/>
  <c r="BC381" i="16"/>
  <c r="AL381" i="16"/>
  <c r="AC381" i="16"/>
  <c r="J381" i="16"/>
  <c r="T381" i="16"/>
  <c r="P381" i="16"/>
  <c r="K381" i="16"/>
  <c r="AI381" i="16"/>
  <c r="AJ381" i="16"/>
  <c r="AQ381" i="16"/>
  <c r="R381" i="16"/>
  <c r="U381" i="16"/>
  <c r="AG381" i="16"/>
  <c r="AS381" i="16"/>
  <c r="Z381" i="16"/>
  <c r="W381" i="16"/>
  <c r="AK381" i="16"/>
  <c r="AD349" i="16"/>
  <c r="R349" i="16"/>
  <c r="AS349" i="16"/>
  <c r="AC349" i="16"/>
  <c r="X349" i="16"/>
  <c r="S349" i="16"/>
  <c r="V349" i="16"/>
  <c r="J349" i="16"/>
  <c r="Q349" i="16"/>
  <c r="M349" i="16"/>
  <c r="U349" i="16"/>
  <c r="I349" i="16"/>
  <c r="Y349" i="16"/>
  <c r="D349" i="16"/>
  <c r="AG349" i="16"/>
  <c r="N349" i="16"/>
  <c r="P349" i="16"/>
  <c r="AQ349" i="16"/>
  <c r="AP349" i="16"/>
  <c r="AY349" i="16"/>
  <c r="AJ349" i="16"/>
  <c r="AU349" i="16"/>
  <c r="BD349" i="16"/>
  <c r="AT349" i="16"/>
  <c r="AK349" i="16"/>
  <c r="BC349" i="16"/>
  <c r="AW349" i="16"/>
  <c r="AB349" i="16"/>
  <c r="T349" i="16"/>
  <c r="F349" i="16"/>
  <c r="AX376" i="16"/>
  <c r="D376" i="16"/>
  <c r="S376" i="16"/>
  <c r="V376" i="16"/>
  <c r="AP376" i="16"/>
  <c r="F376" i="16"/>
  <c r="AI376" i="16"/>
  <c r="O376" i="16"/>
  <c r="AK376" i="16"/>
  <c r="AY376" i="16"/>
  <c r="BD376" i="16"/>
  <c r="Q376" i="16"/>
  <c r="N376" i="16"/>
  <c r="AH376" i="16"/>
  <c r="AB376" i="16"/>
  <c r="R376" i="16"/>
  <c r="AD376" i="16"/>
  <c r="BC376" i="16"/>
  <c r="Z376" i="16"/>
  <c r="I376" i="16"/>
  <c r="W376" i="16"/>
  <c r="AM376" i="16"/>
  <c r="J376" i="16"/>
  <c r="AA376" i="16"/>
  <c r="AC376" i="16"/>
  <c r="K376" i="16"/>
  <c r="T376" i="16"/>
  <c r="P376" i="16"/>
  <c r="AU376" i="16"/>
  <c r="AG376" i="16"/>
  <c r="AE250" i="16"/>
  <c r="BK250" i="16"/>
  <c r="D250" i="16"/>
  <c r="T250" i="16"/>
  <c r="AB250" i="16"/>
  <c r="Y250" i="16"/>
  <c r="AH250" i="16"/>
  <c r="BC250" i="16"/>
  <c r="AK250" i="16"/>
  <c r="AW250" i="16"/>
  <c r="AA250" i="16"/>
  <c r="O250" i="16"/>
  <c r="M250" i="16"/>
  <c r="AM250" i="16"/>
  <c r="AL250" i="16"/>
  <c r="AU250" i="16"/>
  <c r="BD250" i="16"/>
  <c r="AY250" i="16"/>
  <c r="Q250" i="16"/>
  <c r="N250" i="16"/>
  <c r="R250" i="16"/>
  <c r="V250" i="16"/>
  <c r="AG250" i="16"/>
  <c r="AT250" i="16"/>
  <c r="Z250" i="16"/>
  <c r="W250" i="16"/>
  <c r="U250" i="16"/>
  <c r="AJ250" i="16"/>
  <c r="AD307" i="16"/>
  <c r="Y307" i="16"/>
  <c r="AQ307" i="16"/>
  <c r="W307" i="16"/>
  <c r="D307" i="16"/>
  <c r="Z307" i="16"/>
  <c r="V307" i="16"/>
  <c r="K307" i="16"/>
  <c r="E307" i="16"/>
  <c r="AP307" i="16"/>
  <c r="T307" i="16"/>
  <c r="O307" i="16"/>
  <c r="AL307" i="16"/>
  <c r="BC307" i="16"/>
  <c r="S307" i="16"/>
  <c r="AB307" i="16"/>
  <c r="AH307" i="16"/>
  <c r="AA307" i="16"/>
  <c r="P307" i="16"/>
  <c r="AM307" i="16"/>
  <c r="X307" i="16"/>
  <c r="AI307" i="16"/>
  <c r="AC307" i="16"/>
  <c r="AJ307" i="16"/>
  <c r="M307" i="16"/>
  <c r="R307" i="16"/>
  <c r="N307" i="16"/>
  <c r="AN282" i="16"/>
  <c r="AE282" i="16"/>
  <c r="BL282" i="16"/>
  <c r="AU282" i="16"/>
  <c r="AP282" i="16"/>
  <c r="D282" i="16"/>
  <c r="AT282" i="16"/>
  <c r="AW282" i="16"/>
  <c r="I282" i="16"/>
  <c r="AI282" i="16"/>
  <c r="Z282" i="16"/>
  <c r="K282" i="16"/>
  <c r="R282" i="16"/>
  <c r="X282" i="16"/>
  <c r="BC282" i="16"/>
  <c r="AL282" i="16"/>
  <c r="AB282" i="16"/>
  <c r="S282" i="16"/>
  <c r="Y282" i="16"/>
  <c r="O282" i="16"/>
  <c r="AM282" i="16"/>
  <c r="AA282" i="16"/>
  <c r="AC282" i="16"/>
  <c r="P282" i="16"/>
  <c r="T282" i="16"/>
  <c r="AH282" i="16"/>
  <c r="AK282" i="16"/>
  <c r="E282" i="16"/>
  <c r="BK92" i="16"/>
  <c r="D92" i="16"/>
  <c r="AN92" i="16"/>
  <c r="BL92" i="16"/>
  <c r="W92" i="16"/>
  <c r="AW92" i="16"/>
  <c r="I92" i="16"/>
  <c r="AU92" i="16"/>
  <c r="P92" i="16"/>
  <c r="Z92" i="16"/>
  <c r="K92" i="16"/>
  <c r="AL92" i="16"/>
  <c r="AM92" i="16"/>
  <c r="T92" i="16"/>
  <c r="M92" i="16"/>
  <c r="AC92" i="16"/>
  <c r="AI92" i="16"/>
  <c r="U92" i="16"/>
  <c r="X92" i="16"/>
  <c r="AQ92" i="16"/>
  <c r="AD92" i="16"/>
  <c r="AS92" i="16"/>
  <c r="AJ92" i="16"/>
  <c r="S92" i="16"/>
  <c r="AP92" i="16"/>
  <c r="AH92" i="16"/>
  <c r="AY92" i="16"/>
  <c r="BK456" i="16"/>
  <c r="D456" i="16"/>
  <c r="AD456" i="16"/>
  <c r="BE456" i="16"/>
  <c r="T456" i="16"/>
  <c r="BC456" i="16"/>
  <c r="I456" i="16"/>
  <c r="AW456" i="16"/>
  <c r="U456" i="16"/>
  <c r="AP456" i="16"/>
  <c r="K456" i="16"/>
  <c r="AQ456" i="16"/>
  <c r="W456" i="16"/>
  <c r="Q456" i="16"/>
  <c r="M456" i="16"/>
  <c r="AB456" i="16"/>
  <c r="AK456" i="16"/>
  <c r="AU456" i="16"/>
  <c r="AC456" i="16"/>
  <c r="Y456" i="16"/>
  <c r="AS456" i="16"/>
  <c r="X456" i="16"/>
  <c r="R456" i="16"/>
  <c r="AY456" i="16"/>
  <c r="BD456" i="16"/>
  <c r="AT456" i="16"/>
  <c r="AG456" i="16"/>
  <c r="BK264" i="16"/>
  <c r="BI264" i="16"/>
  <c r="BB264" i="16"/>
  <c r="BL264" i="16"/>
  <c r="AE264" i="16"/>
  <c r="AG264" i="16"/>
  <c r="AK264" i="16"/>
  <c r="I264" i="16"/>
  <c r="AM264" i="16"/>
  <c r="AH264" i="16"/>
  <c r="Y264" i="16"/>
  <c r="K264" i="16"/>
  <c r="O264" i="16"/>
  <c r="S264" i="16"/>
  <c r="M264" i="16"/>
  <c r="W264" i="16"/>
  <c r="AA264" i="16"/>
  <c r="V264" i="16"/>
  <c r="AI264" i="16"/>
  <c r="AS264" i="16"/>
  <c r="AC264" i="16"/>
  <c r="BC264" i="16"/>
  <c r="X264" i="16"/>
  <c r="AT264" i="16"/>
  <c r="AQ264" i="16"/>
  <c r="P264" i="16"/>
  <c r="N264" i="16"/>
  <c r="AY264" i="16"/>
  <c r="AA348" i="16"/>
  <c r="F15" i="16"/>
  <c r="W15" i="16"/>
  <c r="F282" i="16"/>
  <c r="U282" i="16"/>
  <c r="AH348" i="16"/>
  <c r="AU15" i="16"/>
  <c r="O15" i="16"/>
  <c r="U307" i="16"/>
  <c r="AT379" i="16"/>
  <c r="J239" i="16"/>
  <c r="AB239" i="16"/>
  <c r="E264" i="16"/>
  <c r="AP264" i="16"/>
  <c r="F456" i="16"/>
  <c r="Z456" i="16"/>
  <c r="F92" i="16"/>
  <c r="AT92" i="16"/>
  <c r="AQ282" i="16"/>
  <c r="AC348" i="16"/>
  <c r="M15" i="16"/>
  <c r="AW307" i="16"/>
  <c r="P250" i="16"/>
  <c r="X376" i="16"/>
  <c r="AI349" i="16"/>
  <c r="AK323" i="16"/>
  <c r="O362" i="16"/>
  <c r="X31" i="16"/>
  <c r="AW319" i="16"/>
  <c r="AK347" i="16"/>
  <c r="V381" i="16"/>
  <c r="AX164" i="16"/>
  <c r="AQ164" i="16"/>
  <c r="W164" i="16"/>
  <c r="AW164" i="16"/>
  <c r="M164" i="16"/>
  <c r="R164" i="16"/>
  <c r="U164" i="16"/>
  <c r="AM164" i="16"/>
  <c r="AG164" i="16"/>
  <c r="AS164" i="16"/>
  <c r="AC164" i="16"/>
  <c r="AL164" i="16"/>
  <c r="AU164" i="16"/>
  <c r="P164" i="16"/>
  <c r="Z164" i="16"/>
  <c r="AY164" i="16"/>
  <c r="X164" i="16"/>
  <c r="F164" i="16"/>
  <c r="T164" i="16"/>
  <c r="AB164" i="16"/>
  <c r="Y164" i="16"/>
  <c r="BC164" i="16"/>
  <c r="O164" i="16"/>
  <c r="AJ164" i="16"/>
  <c r="AP164" i="16"/>
  <c r="BD164" i="16"/>
  <c r="S164" i="16"/>
  <c r="Q164" i="16"/>
  <c r="V164" i="16"/>
  <c r="K164" i="16"/>
  <c r="AH164" i="16"/>
  <c r="AA164" i="16"/>
  <c r="AI164" i="16"/>
  <c r="N164" i="16"/>
  <c r="AT164" i="16"/>
  <c r="AK164" i="16"/>
  <c r="AE427" i="16"/>
  <c r="AN427" i="16"/>
  <c r="AH427" i="16"/>
  <c r="AC427" i="16"/>
  <c r="AP427" i="16"/>
  <c r="AU427" i="16"/>
  <c r="BD427" i="16"/>
  <c r="AT427" i="16"/>
  <c r="AY427" i="16"/>
  <c r="AM427" i="16"/>
  <c r="I427" i="16"/>
  <c r="T427" i="16"/>
  <c r="Q427" i="16"/>
  <c r="J427" i="16"/>
  <c r="AJ427" i="16"/>
  <c r="AA427" i="16"/>
  <c r="AW427" i="16"/>
  <c r="R427" i="16"/>
  <c r="W427" i="16"/>
  <c r="AK427" i="16"/>
  <c r="AG427" i="16"/>
  <c r="AB427" i="16"/>
  <c r="AQ427" i="16"/>
  <c r="O427" i="16"/>
  <c r="AI427" i="16"/>
  <c r="AL427" i="16"/>
  <c r="P427" i="16"/>
  <c r="Z427" i="16"/>
  <c r="V427" i="16"/>
  <c r="S427" i="16"/>
  <c r="K427" i="16"/>
  <c r="M427" i="16"/>
  <c r="Y427" i="16"/>
  <c r="AM172" i="16"/>
  <c r="E164" i="16"/>
  <c r="I379" i="16"/>
  <c r="BC239" i="16"/>
  <c r="F264" i="16"/>
  <c r="AJ264" i="16"/>
  <c r="AL456" i="16"/>
  <c r="V92" i="16"/>
  <c r="AG282" i="16"/>
  <c r="AY15" i="16"/>
  <c r="AK307" i="16"/>
  <c r="AC250" i="16"/>
  <c r="AT376" i="16"/>
  <c r="AA349" i="16"/>
  <c r="BD323" i="16"/>
  <c r="AC31" i="16"/>
  <c r="Q347" i="16"/>
  <c r="BC427" i="16"/>
  <c r="T379" i="16"/>
  <c r="AD362" i="16"/>
  <c r="D362" i="16"/>
  <c r="BC362" i="16"/>
  <c r="Q362" i="16"/>
  <c r="AY362" i="16"/>
  <c r="R362" i="16"/>
  <c r="T362" i="16"/>
  <c r="X362" i="16"/>
  <c r="AS362" i="16"/>
  <c r="AJ362" i="16"/>
  <c r="AU362" i="16"/>
  <c r="V362" i="16"/>
  <c r="Y362" i="16"/>
  <c r="S362" i="16"/>
  <c r="P362" i="16"/>
  <c r="AH362" i="16"/>
  <c r="AP362" i="16"/>
  <c r="AI362" i="16"/>
  <c r="BD362" i="16"/>
  <c r="AK362" i="16"/>
  <c r="I362" i="16"/>
  <c r="AW362" i="16"/>
  <c r="F362" i="16"/>
  <c r="N362" i="16"/>
  <c r="AG362" i="16"/>
  <c r="J362" i="16"/>
  <c r="AM362" i="16"/>
  <c r="AA362" i="16"/>
  <c r="AS282" i="16"/>
  <c r="T347" i="16"/>
  <c r="AM379" i="16"/>
  <c r="U379" i="16"/>
  <c r="AB379" i="16"/>
  <c r="AA92" i="16"/>
  <c r="N282" i="16"/>
  <c r="W348" i="16"/>
  <c r="AA15" i="16"/>
  <c r="Q307" i="16"/>
  <c r="AS376" i="16"/>
  <c r="AH349" i="16"/>
  <c r="AB323" i="16"/>
  <c r="AT362" i="16"/>
  <c r="K347" i="16"/>
  <c r="N427" i="16"/>
  <c r="Z399" i="16"/>
  <c r="AQ379" i="16"/>
  <c r="AM239" i="16"/>
  <c r="AL264" i="16"/>
  <c r="AA456" i="16"/>
  <c r="O92" i="16"/>
  <c r="AS307" i="16"/>
  <c r="AW376" i="16"/>
  <c r="AK31" i="16"/>
  <c r="AU319" i="16"/>
  <c r="O381" i="16"/>
  <c r="X439" i="16"/>
  <c r="AX377" i="16"/>
  <c r="M379" i="16"/>
  <c r="BC379" i="16"/>
  <c r="E239" i="16"/>
  <c r="AI239" i="16"/>
  <c r="M239" i="16"/>
  <c r="AW264" i="16"/>
  <c r="V456" i="16"/>
  <c r="N92" i="16"/>
  <c r="AH379" i="16"/>
  <c r="AU379" i="16"/>
  <c r="X379" i="16"/>
  <c r="T239" i="16"/>
  <c r="AU264" i="16"/>
  <c r="AM456" i="16"/>
  <c r="AG92" i="16"/>
  <c r="W282" i="16"/>
  <c r="O348" i="16"/>
  <c r="Z15" i="16"/>
  <c r="J307" i="16"/>
  <c r="BD307" i="16"/>
  <c r="AS250" i="16"/>
  <c r="U376" i="16"/>
  <c r="Z349" i="16"/>
  <c r="N323" i="16"/>
  <c r="K319" i="16"/>
  <c r="J347" i="16"/>
  <c r="I381" i="16"/>
  <c r="X427" i="16"/>
  <c r="AM399" i="16"/>
  <c r="U108" i="16"/>
  <c r="E131" i="16"/>
  <c r="AK34" i="16"/>
  <c r="W294" i="16"/>
  <c r="E20" i="16"/>
  <c r="AS34" i="16"/>
  <c r="N71" i="16"/>
  <c r="AD150" i="16"/>
  <c r="AQ212" i="16"/>
  <c r="AD168" i="16"/>
  <c r="Z174" i="16"/>
  <c r="W174" i="16"/>
  <c r="AQ174" i="16"/>
  <c r="AK159" i="16"/>
  <c r="AJ159" i="16"/>
  <c r="S159" i="16"/>
  <c r="U309" i="16"/>
  <c r="Q309" i="16"/>
  <c r="W309" i="16"/>
  <c r="AW182" i="16"/>
  <c r="W182" i="16"/>
  <c r="AQ182" i="16"/>
  <c r="Z199" i="16"/>
  <c r="P199" i="16"/>
  <c r="AU199" i="16"/>
  <c r="AY429" i="16"/>
  <c r="AJ429" i="16"/>
  <c r="AH429" i="16"/>
  <c r="AI266" i="16"/>
  <c r="AJ266" i="16"/>
  <c r="N266" i="16"/>
  <c r="AY7" i="16"/>
  <c r="AL7" i="16"/>
  <c r="AC7" i="16"/>
  <c r="J306" i="16"/>
  <c r="AB306" i="16"/>
  <c r="T306" i="16"/>
  <c r="F104" i="16"/>
  <c r="M104" i="16"/>
  <c r="AK104" i="16"/>
  <c r="M130" i="16"/>
  <c r="AK130" i="16"/>
  <c r="O130" i="16"/>
  <c r="AH169" i="16"/>
  <c r="W169" i="16"/>
  <c r="T169" i="16"/>
  <c r="AK132" i="16"/>
  <c r="W132" i="16"/>
  <c r="T132" i="16"/>
  <c r="AA281" i="16"/>
  <c r="AQ281" i="16"/>
  <c r="AS423" i="16"/>
  <c r="AW423" i="16"/>
  <c r="BD50" i="16"/>
  <c r="V50" i="16"/>
  <c r="AL50" i="16"/>
  <c r="X95" i="16"/>
  <c r="T95" i="16"/>
  <c r="AM105" i="16"/>
  <c r="V105" i="16"/>
  <c r="AG105" i="16"/>
  <c r="I119" i="16"/>
  <c r="Q119" i="16"/>
  <c r="V119" i="16"/>
  <c r="X256" i="16"/>
  <c r="U256" i="16"/>
  <c r="AH59" i="16"/>
  <c r="K298" i="16"/>
  <c r="R298" i="16"/>
  <c r="F167" i="16"/>
  <c r="Z167" i="16"/>
  <c r="AA261" i="16"/>
  <c r="K422" i="16"/>
  <c r="AL174" i="16"/>
  <c r="O174" i="16"/>
  <c r="AI174" i="16"/>
  <c r="AH159" i="16"/>
  <c r="W159" i="16"/>
  <c r="AQ159" i="16"/>
  <c r="K309" i="16"/>
  <c r="Z309" i="16"/>
  <c r="AB309" i="16"/>
  <c r="O309" i="16"/>
  <c r="AP182" i="16"/>
  <c r="O182" i="16"/>
  <c r="AI182" i="16"/>
  <c r="AL199" i="16"/>
  <c r="AC199" i="16"/>
  <c r="AS199" i="16"/>
  <c r="K429" i="16"/>
  <c r="AG429" i="16"/>
  <c r="W429" i="16"/>
  <c r="S429" i="16"/>
  <c r="T266" i="16"/>
  <c r="X266" i="16"/>
  <c r="AY266" i="16"/>
  <c r="AG7" i="16"/>
  <c r="AM7" i="16"/>
  <c r="I306" i="16"/>
  <c r="BC306" i="16"/>
  <c r="AA306" i="16"/>
  <c r="W104" i="16"/>
  <c r="AQ104" i="16"/>
  <c r="Y104" i="16"/>
  <c r="AQ130" i="16"/>
  <c r="Y130" i="16"/>
  <c r="AB130" i="16"/>
  <c r="AW169" i="16"/>
  <c r="O169" i="16"/>
  <c r="AG132" i="16"/>
  <c r="O132" i="16"/>
  <c r="AH281" i="16"/>
  <c r="W281" i="16"/>
  <c r="AI281" i="16"/>
  <c r="U423" i="16"/>
  <c r="AK423" i="16"/>
  <c r="AP50" i="16"/>
  <c r="N50" i="16"/>
  <c r="AG50" i="16"/>
  <c r="K95" i="16"/>
  <c r="P95" i="16"/>
  <c r="AA95" i="16"/>
  <c r="AP105" i="16"/>
  <c r="N105" i="16"/>
  <c r="R105" i="16"/>
  <c r="E119" i="16"/>
  <c r="AM119" i="16"/>
  <c r="N119" i="16"/>
  <c r="P256" i="16"/>
  <c r="M256" i="16"/>
  <c r="AL59" i="16"/>
  <c r="J298" i="16"/>
  <c r="Y298" i="16"/>
  <c r="W167" i="16"/>
  <c r="AW167" i="16"/>
  <c r="F174" i="16"/>
  <c r="R174" i="16"/>
  <c r="BC174" i="16"/>
  <c r="AA174" i="16"/>
  <c r="R159" i="16"/>
  <c r="Q159" i="16"/>
  <c r="I309" i="16"/>
  <c r="T309" i="16"/>
  <c r="N309" i="16"/>
  <c r="F182" i="16"/>
  <c r="AJ182" i="16"/>
  <c r="BC182" i="16"/>
  <c r="AA182" i="16"/>
  <c r="R199" i="16"/>
  <c r="M199" i="16"/>
  <c r="I429" i="16"/>
  <c r="AQ429" i="16"/>
  <c r="F266" i="16"/>
  <c r="AL266" i="16"/>
  <c r="AC266" i="16"/>
  <c r="AS266" i="16"/>
  <c r="U7" i="16"/>
  <c r="AW7" i="16"/>
  <c r="W7" i="16"/>
  <c r="AP306" i="16"/>
  <c r="V306" i="16"/>
  <c r="S306" i="16"/>
  <c r="J104" i="16"/>
  <c r="AB104" i="16"/>
  <c r="T104" i="16"/>
  <c r="F130" i="16"/>
  <c r="T130" i="16"/>
  <c r="BD130" i="16"/>
  <c r="AT130" i="16"/>
  <c r="F169" i="16"/>
  <c r="Y169" i="16"/>
  <c r="AT169" i="16"/>
  <c r="F132" i="16"/>
  <c r="AH132" i="16"/>
  <c r="BC132" i="16"/>
  <c r="AW281" i="16"/>
  <c r="AB281" i="16"/>
  <c r="AQ423" i="16"/>
  <c r="BD423" i="16"/>
  <c r="X50" i="16"/>
  <c r="AS50" i="16"/>
  <c r="J95" i="16"/>
  <c r="AT95" i="16"/>
  <c r="S95" i="16"/>
  <c r="D281" i="16"/>
  <c r="AS105" i="16"/>
  <c r="Q105" i="16"/>
  <c r="BD119" i="16"/>
  <c r="AA119" i="16"/>
  <c r="AH256" i="16"/>
  <c r="BD59" i="16"/>
  <c r="AB298" i="16"/>
  <c r="BD298" i="16"/>
  <c r="X167" i="16"/>
  <c r="N159" i="16"/>
  <c r="V159" i="16"/>
  <c r="P159" i="16"/>
  <c r="AY309" i="16"/>
  <c r="AW309" i="16"/>
  <c r="BD309" i="16"/>
  <c r="Y182" i="16"/>
  <c r="AT182" i="16"/>
  <c r="AH182" i="16"/>
  <c r="AW199" i="16"/>
  <c r="W199" i="16"/>
  <c r="AQ199" i="16"/>
  <c r="AB429" i="16"/>
  <c r="AL429" i="16"/>
  <c r="V429" i="16"/>
  <c r="AG266" i="16"/>
  <c r="AM266" i="16"/>
  <c r="U266" i="16"/>
  <c r="M7" i="16"/>
  <c r="AK7" i="16"/>
  <c r="O7" i="16"/>
  <c r="AJ306" i="16"/>
  <c r="N306" i="16"/>
  <c r="Z306" i="16"/>
  <c r="I104" i="16"/>
  <c r="BC104" i="16"/>
  <c r="AA104" i="16"/>
  <c r="AA130" i="16"/>
  <c r="AP130" i="16"/>
  <c r="V130" i="16"/>
  <c r="Q169" i="16"/>
  <c r="V169" i="16"/>
  <c r="S132" i="16"/>
  <c r="AT132" i="16"/>
  <c r="F281" i="16"/>
  <c r="AK281" i="16"/>
  <c r="BC281" i="16"/>
  <c r="K423" i="16"/>
  <c r="AI423" i="16"/>
  <c r="AP423" i="16"/>
  <c r="P50" i="16"/>
  <c r="U50" i="16"/>
  <c r="O95" i="16"/>
  <c r="V95" i="16"/>
  <c r="AL95" i="16"/>
  <c r="BD105" i="16"/>
  <c r="M105" i="16"/>
  <c r="W119" i="16"/>
  <c r="AU119" i="16"/>
  <c r="S119" i="16"/>
  <c r="AC256" i="16"/>
  <c r="J59" i="16"/>
  <c r="AP59" i="16"/>
  <c r="AT298" i="16"/>
  <c r="AJ298" i="16"/>
  <c r="P167" i="16"/>
  <c r="E261" i="16"/>
  <c r="AG265" i="16"/>
  <c r="AB210" i="16"/>
  <c r="K174" i="16"/>
  <c r="AP174" i="16"/>
  <c r="V174" i="16"/>
  <c r="S174" i="16"/>
  <c r="AB159" i="16"/>
  <c r="BD159" i="16"/>
  <c r="AY159" i="16"/>
  <c r="Y309" i="16"/>
  <c r="AS309" i="16"/>
  <c r="AP309" i="16"/>
  <c r="K182" i="16"/>
  <c r="Z182" i="16"/>
  <c r="V182" i="16"/>
  <c r="S182" i="16"/>
  <c r="AK199" i="16"/>
  <c r="O199" i="16"/>
  <c r="AI199" i="16"/>
  <c r="AU429" i="16"/>
  <c r="Y429" i="16"/>
  <c r="BD429" i="16"/>
  <c r="K266" i="16"/>
  <c r="R266" i="16"/>
  <c r="M266" i="16"/>
  <c r="AQ7" i="16"/>
  <c r="Y7" i="16"/>
  <c r="AB7" i="16"/>
  <c r="X306" i="16"/>
  <c r="AY306" i="16"/>
  <c r="AL306" i="16"/>
  <c r="BD104" i="16"/>
  <c r="AT104" i="16"/>
  <c r="AH104" i="16"/>
  <c r="K130" i="16"/>
  <c r="AH130" i="16"/>
  <c r="AJ130" i="16"/>
  <c r="N130" i="16"/>
  <c r="K169" i="16"/>
  <c r="BD169" i="16"/>
  <c r="N169" i="16"/>
  <c r="K132" i="16"/>
  <c r="BD132" i="16"/>
  <c r="N132" i="16"/>
  <c r="Q281" i="16"/>
  <c r="AT281" i="16"/>
  <c r="I423" i="16"/>
  <c r="T423" i="16"/>
  <c r="AJ423" i="16"/>
  <c r="AC50" i="16"/>
  <c r="M50" i="16"/>
  <c r="I95" i="16"/>
  <c r="N95" i="16"/>
  <c r="AG95" i="16"/>
  <c r="D306" i="16"/>
  <c r="W105" i="16"/>
  <c r="AQ105" i="16"/>
  <c r="AQ119" i="16"/>
  <c r="O119" i="16"/>
  <c r="AW256" i="16"/>
  <c r="P59" i="16"/>
  <c r="V298" i="16"/>
  <c r="X298" i="16"/>
  <c r="AT167" i="16"/>
  <c r="BD261" i="16"/>
  <c r="E159" i="16"/>
  <c r="Z159" i="16"/>
  <c r="AM159" i="16"/>
  <c r="AU159" i="16"/>
  <c r="M309" i="16"/>
  <c r="S309" i="16"/>
  <c r="AJ309" i="16"/>
  <c r="J182" i="16"/>
  <c r="AL182" i="16"/>
  <c r="N182" i="16"/>
  <c r="E199" i="16"/>
  <c r="Y199" i="16"/>
  <c r="AB199" i="16"/>
  <c r="T199" i="16"/>
  <c r="AI429" i="16"/>
  <c r="O429" i="16"/>
  <c r="AM429" i="16"/>
  <c r="J266" i="16"/>
  <c r="AW266" i="16"/>
  <c r="W266" i="16"/>
  <c r="E7" i="16"/>
  <c r="AI7" i="16"/>
  <c r="Q7" i="16"/>
  <c r="BC7" i="16"/>
  <c r="P306" i="16"/>
  <c r="AU306" i="16"/>
  <c r="AG306" i="16"/>
  <c r="AP104" i="16"/>
  <c r="V104" i="16"/>
  <c r="S104" i="16"/>
  <c r="J130" i="16"/>
  <c r="S130" i="16"/>
  <c r="X130" i="16"/>
  <c r="I169" i="16"/>
  <c r="AP169" i="16"/>
  <c r="AY169" i="16"/>
  <c r="J132" i="16"/>
  <c r="AP132" i="16"/>
  <c r="AY132" i="16"/>
  <c r="K281" i="16"/>
  <c r="BD281" i="16"/>
  <c r="V281" i="16"/>
  <c r="AB423" i="16"/>
  <c r="AA423" i="16"/>
  <c r="X423" i="16"/>
  <c r="K50" i="16"/>
  <c r="AM50" i="16"/>
  <c r="AQ50" i="16"/>
  <c r="AW95" i="16"/>
  <c r="AY95" i="16"/>
  <c r="R95" i="16"/>
  <c r="D104" i="16"/>
  <c r="D423" i="16"/>
  <c r="P105" i="16"/>
  <c r="AI105" i="16"/>
  <c r="R119" i="16"/>
  <c r="Y119" i="16"/>
  <c r="AK256" i="16"/>
  <c r="AY59" i="16"/>
  <c r="AC59" i="16"/>
  <c r="AU298" i="16"/>
  <c r="V167" i="16"/>
  <c r="AC261" i="16"/>
  <c r="I174" i="16"/>
  <c r="X174" i="16"/>
  <c r="AY174" i="16"/>
  <c r="F159" i="16"/>
  <c r="AA159" i="16"/>
  <c r="AT159" i="16"/>
  <c r="AS159" i="16"/>
  <c r="AQ309" i="16"/>
  <c r="BC309" i="16"/>
  <c r="X309" i="16"/>
  <c r="I182" i="16"/>
  <c r="AG182" i="16"/>
  <c r="AY182" i="16"/>
  <c r="F199" i="16"/>
  <c r="Q199" i="16"/>
  <c r="BC199" i="16"/>
  <c r="AA199" i="16"/>
  <c r="Q429" i="16"/>
  <c r="Z429" i="16"/>
  <c r="AT429" i="16"/>
  <c r="I266" i="16"/>
  <c r="AK266" i="16"/>
  <c r="O266" i="16"/>
  <c r="T7" i="16"/>
  <c r="BD7" i="16"/>
  <c r="AC306" i="16"/>
  <c r="AS306" i="16"/>
  <c r="R306" i="16"/>
  <c r="AJ104" i="16"/>
  <c r="N104" i="16"/>
  <c r="Z104" i="16"/>
  <c r="I130" i="16"/>
  <c r="Z130" i="16"/>
  <c r="P130" i="16"/>
  <c r="Z169" i="16"/>
  <c r="AJ169" i="16"/>
  <c r="AU169" i="16"/>
  <c r="I132" i="16"/>
  <c r="AJ132" i="16"/>
  <c r="AU132" i="16"/>
  <c r="J281" i="16"/>
  <c r="AP281" i="16"/>
  <c r="AY281" i="16"/>
  <c r="BC423" i="16"/>
  <c r="S423" i="16"/>
  <c r="P423" i="16"/>
  <c r="J50" i="16"/>
  <c r="W50" i="16"/>
  <c r="AI50" i="16"/>
  <c r="Y95" i="16"/>
  <c r="AU95" i="16"/>
  <c r="D50" i="16"/>
  <c r="K105" i="16"/>
  <c r="AA105" i="16"/>
  <c r="T105" i="16"/>
  <c r="AW119" i="16"/>
  <c r="AY119" i="16"/>
  <c r="AM256" i="16"/>
  <c r="AU59" i="16"/>
  <c r="AM59" i="16"/>
  <c r="AS298" i="16"/>
  <c r="N167" i="16"/>
  <c r="O261" i="16"/>
  <c r="BL131" i="16"/>
  <c r="Y174" i="16"/>
  <c r="P174" i="16"/>
  <c r="AU174" i="16"/>
  <c r="AL159" i="16"/>
  <c r="T159" i="16"/>
  <c r="U159" i="16"/>
  <c r="AL309" i="16"/>
  <c r="AI309" i="16"/>
  <c r="P309" i="16"/>
  <c r="X182" i="16"/>
  <c r="R182" i="16"/>
  <c r="AU182" i="16"/>
  <c r="BD199" i="16"/>
  <c r="AT199" i="16"/>
  <c r="AH199" i="16"/>
  <c r="AC429" i="16"/>
  <c r="AK429" i="16"/>
  <c r="T429" i="16"/>
  <c r="AH266" i="16"/>
  <c r="Y266" i="16"/>
  <c r="AB266" i="16"/>
  <c r="AA7" i="16"/>
  <c r="AP7" i="16"/>
  <c r="V7" i="16"/>
  <c r="AM306" i="16"/>
  <c r="U306" i="16"/>
  <c r="AW306" i="16"/>
  <c r="X104" i="16"/>
  <c r="AY104" i="16"/>
  <c r="AL104" i="16"/>
  <c r="AY130" i="16"/>
  <c r="AL130" i="16"/>
  <c r="AC130" i="16"/>
  <c r="AL169" i="16"/>
  <c r="P169" i="16"/>
  <c r="AS169" i="16"/>
  <c r="Q132" i="16"/>
  <c r="X132" i="16"/>
  <c r="AS132" i="16"/>
  <c r="I281" i="16"/>
  <c r="AJ281" i="16"/>
  <c r="AU281" i="16"/>
  <c r="AT423" i="16"/>
  <c r="Z423" i="16"/>
  <c r="AC423" i="16"/>
  <c r="I50" i="16"/>
  <c r="O50" i="16"/>
  <c r="T50" i="16"/>
  <c r="Q95" i="16"/>
  <c r="AS95" i="16"/>
  <c r="D95" i="16"/>
  <c r="I105" i="16"/>
  <c r="O105" i="16"/>
  <c r="AH105" i="16"/>
  <c r="AJ119" i="16"/>
  <c r="AL119" i="16"/>
  <c r="K256" i="16"/>
  <c r="U59" i="16"/>
  <c r="W59" i="16"/>
  <c r="AQ298" i="16"/>
  <c r="AU167" i="16"/>
  <c r="AT261" i="16"/>
  <c r="Q174" i="16"/>
  <c r="AC174" i="16"/>
  <c r="AS174" i="16"/>
  <c r="K159" i="16"/>
  <c r="Y159" i="16"/>
  <c r="AC159" i="16"/>
  <c r="M159" i="16"/>
  <c r="V309" i="16"/>
  <c r="R309" i="16"/>
  <c r="AC309" i="16"/>
  <c r="Q182" i="16"/>
  <c r="AC182" i="16"/>
  <c r="AS182" i="16"/>
  <c r="K199" i="16"/>
  <c r="AP199" i="16"/>
  <c r="V199" i="16"/>
  <c r="S199" i="16"/>
  <c r="BC429" i="16"/>
  <c r="X429" i="16"/>
  <c r="U429" i="16"/>
  <c r="S266" i="16"/>
  <c r="Q266" i="16"/>
  <c r="BC266" i="16"/>
  <c r="K7" i="16"/>
  <c r="AH7" i="16"/>
  <c r="AJ7" i="16"/>
  <c r="N7" i="16"/>
  <c r="F306" i="16"/>
  <c r="M306" i="16"/>
  <c r="AK306" i="16"/>
  <c r="P104" i="16"/>
  <c r="AU104" i="16"/>
  <c r="AG104" i="16"/>
  <c r="AU130" i="16"/>
  <c r="AG130" i="16"/>
  <c r="AM130" i="16"/>
  <c r="AG169" i="16"/>
  <c r="AC169" i="16"/>
  <c r="U169" i="16"/>
  <c r="Z132" i="16"/>
  <c r="P132" i="16"/>
  <c r="U132" i="16"/>
  <c r="Z281" i="16"/>
  <c r="X281" i="16"/>
  <c r="AS281" i="16"/>
  <c r="V423" i="16"/>
  <c r="AL423" i="16"/>
  <c r="AW50" i="16"/>
  <c r="AB50" i="16"/>
  <c r="AH50" i="16"/>
  <c r="AC95" i="16"/>
  <c r="BD95" i="16"/>
  <c r="M95" i="16"/>
  <c r="D130" i="16"/>
  <c r="E105" i="16"/>
  <c r="AB105" i="16"/>
  <c r="S105" i="16"/>
  <c r="X119" i="16"/>
  <c r="J256" i="16"/>
  <c r="AB256" i="16"/>
  <c r="M59" i="16"/>
  <c r="O59" i="16"/>
  <c r="AH298" i="16"/>
  <c r="AS167" i="16"/>
  <c r="N261" i="16"/>
  <c r="AP208" i="16"/>
  <c r="V98" i="16"/>
  <c r="E309" i="16"/>
  <c r="AA309" i="16"/>
  <c r="AU309" i="16"/>
  <c r="AM309" i="16"/>
  <c r="BD182" i="16"/>
  <c r="AM182" i="16"/>
  <c r="U182" i="16"/>
  <c r="J199" i="16"/>
  <c r="AJ199" i="16"/>
  <c r="N199" i="16"/>
  <c r="E429" i="16"/>
  <c r="AS429" i="16"/>
  <c r="N429" i="16"/>
  <c r="M429" i="16"/>
  <c r="AA266" i="16"/>
  <c r="BD266" i="16"/>
  <c r="AT266" i="16"/>
  <c r="J7" i="16"/>
  <c r="S7" i="16"/>
  <c r="X7" i="16"/>
  <c r="W306" i="16"/>
  <c r="AQ306" i="16"/>
  <c r="Y306" i="16"/>
  <c r="AC104" i="16"/>
  <c r="AS104" i="16"/>
  <c r="R104" i="16"/>
  <c r="AS130" i="16"/>
  <c r="R130" i="16"/>
  <c r="R169" i="16"/>
  <c r="AM169" i="16"/>
  <c r="AQ169" i="16"/>
  <c r="AW132" i="16"/>
  <c r="AM132" i="16"/>
  <c r="M132" i="16"/>
  <c r="AG281" i="16"/>
  <c r="P281" i="16"/>
  <c r="U281" i="16"/>
  <c r="N423" i="16"/>
  <c r="AG423" i="16"/>
  <c r="W423" i="16"/>
  <c r="AK50" i="16"/>
  <c r="BC50" i="16"/>
  <c r="S50" i="16"/>
  <c r="F95" i="16"/>
  <c r="AP95" i="16"/>
  <c r="AQ95" i="16"/>
  <c r="F105" i="16"/>
  <c r="BC105" i="16"/>
  <c r="Z105" i="16"/>
  <c r="K119" i="16"/>
  <c r="AP119" i="16"/>
  <c r="AB119" i="16"/>
  <c r="E256" i="16"/>
  <c r="AY256" i="16"/>
  <c r="T59" i="16"/>
  <c r="V59" i="16"/>
  <c r="S298" i="16"/>
  <c r="I167" i="16"/>
  <c r="AQ167" i="16"/>
  <c r="M261" i="16"/>
  <c r="AQ208" i="16"/>
  <c r="AK174" i="16"/>
  <c r="I159" i="16"/>
  <c r="AW159" i="16"/>
  <c r="AI159" i="16"/>
  <c r="F309" i="16"/>
  <c r="AK309" i="16"/>
  <c r="AH309" i="16"/>
  <c r="P182" i="16"/>
  <c r="M182" i="16"/>
  <c r="I199" i="16"/>
  <c r="X199" i="16"/>
  <c r="AY199" i="16"/>
  <c r="F429" i="16"/>
  <c r="R429" i="16"/>
  <c r="AW429" i="16"/>
  <c r="AQ266" i="16"/>
  <c r="AP266" i="16"/>
  <c r="V266" i="16"/>
  <c r="I7" i="16"/>
  <c r="Z7" i="16"/>
  <c r="P7" i="16"/>
  <c r="K306" i="16"/>
  <c r="O306" i="16"/>
  <c r="AI306" i="16"/>
  <c r="AM104" i="16"/>
  <c r="U104" i="16"/>
  <c r="U130" i="16"/>
  <c r="AW130" i="16"/>
  <c r="W130" i="16"/>
  <c r="AA169" i="16"/>
  <c r="AI169" i="16"/>
  <c r="AL132" i="16"/>
  <c r="AQ132" i="16"/>
  <c r="R281" i="16"/>
  <c r="AC281" i="16"/>
  <c r="M281" i="16"/>
  <c r="AY423" i="16"/>
  <c r="R423" i="16"/>
  <c r="O423" i="16"/>
  <c r="Y50" i="16"/>
  <c r="AT50" i="16"/>
  <c r="Z50" i="16"/>
  <c r="AM95" i="16"/>
  <c r="AJ95" i="16"/>
  <c r="AI95" i="16"/>
  <c r="D169" i="16"/>
  <c r="AT105" i="16"/>
  <c r="J119" i="16"/>
  <c r="AS119" i="16"/>
  <c r="AT119" i="16"/>
  <c r="S256" i="16"/>
  <c r="AU256" i="16"/>
  <c r="AA59" i="16"/>
  <c r="N59" i="16"/>
  <c r="Z298" i="16"/>
  <c r="E167" i="16"/>
  <c r="AI167" i="16"/>
  <c r="AI261" i="16"/>
  <c r="D24" i="31"/>
  <c r="B24" i="31" s="1"/>
  <c r="E24" i="31"/>
  <c r="F24" i="31"/>
  <c r="H24" i="31"/>
  <c r="J24" i="31"/>
  <c r="I24" i="31"/>
  <c r="G48" i="31"/>
  <c r="I48" i="31"/>
  <c r="D48" i="31"/>
  <c r="B48" i="31" s="1"/>
  <c r="F48" i="31"/>
  <c r="E48" i="31"/>
  <c r="J48" i="31"/>
  <c r="H72" i="31"/>
  <c r="J72" i="31"/>
  <c r="F72" i="31"/>
  <c r="D72" i="31"/>
  <c r="B72" i="31" s="1"/>
  <c r="I72" i="31"/>
  <c r="G72" i="31"/>
  <c r="I238" i="16"/>
  <c r="Y238" i="16"/>
  <c r="AB238" i="16"/>
  <c r="T238" i="16"/>
  <c r="I343" i="16"/>
  <c r="BC343" i="16"/>
  <c r="AA343" i="16"/>
  <c r="N343" i="16"/>
  <c r="I251" i="16"/>
  <c r="W251" i="16"/>
  <c r="AI251" i="16"/>
  <c r="Q251" i="16"/>
  <c r="I184" i="16"/>
  <c r="O184" i="16"/>
  <c r="V184" i="16"/>
  <c r="T184" i="16"/>
  <c r="I392" i="16"/>
  <c r="Y392" i="16"/>
  <c r="AB392" i="16"/>
  <c r="T392" i="16"/>
  <c r="I139" i="16"/>
  <c r="AH139" i="16"/>
  <c r="AJ139" i="16"/>
  <c r="N139" i="16"/>
  <c r="I124" i="16"/>
  <c r="AH124" i="16"/>
  <c r="AJ124" i="16"/>
  <c r="N124" i="16"/>
  <c r="I33" i="16"/>
  <c r="AQ33" i="16"/>
  <c r="Y33" i="16"/>
  <c r="Q361" i="16"/>
  <c r="BC361" i="16"/>
  <c r="AA361" i="16"/>
  <c r="J258" i="16"/>
  <c r="AC258" i="16"/>
  <c r="AS258" i="16"/>
  <c r="R258" i="16"/>
  <c r="M80" i="16"/>
  <c r="AP80" i="16"/>
  <c r="Z363" i="16"/>
  <c r="BC363" i="16"/>
  <c r="AG424" i="16"/>
  <c r="BD424" i="16"/>
  <c r="K391" i="16"/>
  <c r="BD391" i="16"/>
  <c r="U391" i="16"/>
  <c r="I243" i="16"/>
  <c r="AQ243" i="16"/>
  <c r="F420" i="16"/>
  <c r="AB420" i="16"/>
  <c r="AU10" i="16"/>
  <c r="AI10" i="16"/>
  <c r="Z343" i="16"/>
  <c r="AJ251" i="16"/>
  <c r="AM251" i="16"/>
  <c r="AH251" i="16"/>
  <c r="Z184" i="16"/>
  <c r="AG184" i="16"/>
  <c r="S184" i="16"/>
  <c r="AA392" i="16"/>
  <c r="AP392" i="16"/>
  <c r="V392" i="16"/>
  <c r="AI139" i="16"/>
  <c r="AL139" i="16"/>
  <c r="AC139" i="16"/>
  <c r="AQ124" i="16"/>
  <c r="AL124" i="16"/>
  <c r="AC124" i="16"/>
  <c r="BC33" i="16"/>
  <c r="AA33" i="16"/>
  <c r="AP33" i="16"/>
  <c r="AJ361" i="16"/>
  <c r="N361" i="16"/>
  <c r="Z361" i="16"/>
  <c r="AW258" i="16"/>
  <c r="W258" i="16"/>
  <c r="AQ258" i="16"/>
  <c r="F80" i="16"/>
  <c r="AH80" i="16"/>
  <c r="P80" i="16"/>
  <c r="Y363" i="16"/>
  <c r="N363" i="16"/>
  <c r="R424" i="16"/>
  <c r="AC424" i="16"/>
  <c r="AH391" i="16"/>
  <c r="AC391" i="16"/>
  <c r="AM243" i="16"/>
  <c r="AL243" i="16"/>
  <c r="AW420" i="16"/>
  <c r="N420" i="16"/>
  <c r="R10" i="16"/>
  <c r="AH10" i="16"/>
  <c r="AN369" i="16"/>
  <c r="AU251" i="16"/>
  <c r="P251" i="16"/>
  <c r="S251" i="16"/>
  <c r="N184" i="16"/>
  <c r="AJ184" i="16"/>
  <c r="AH392" i="16"/>
  <c r="AJ392" i="16"/>
  <c r="N392" i="16"/>
  <c r="T139" i="16"/>
  <c r="AG139" i="16"/>
  <c r="AM139" i="16"/>
  <c r="AI124" i="16"/>
  <c r="AG124" i="16"/>
  <c r="AM124" i="16"/>
  <c r="AT33" i="16"/>
  <c r="AH33" i="16"/>
  <c r="AJ33" i="16"/>
  <c r="X361" i="16"/>
  <c r="AY361" i="16"/>
  <c r="AL361" i="16"/>
  <c r="AK258" i="16"/>
  <c r="O258" i="16"/>
  <c r="AI258" i="16"/>
  <c r="BC80" i="16"/>
  <c r="S80" i="16"/>
  <c r="AC80" i="16"/>
  <c r="J363" i="16"/>
  <c r="Q363" i="16"/>
  <c r="AY363" i="16"/>
  <c r="AT424" i="16"/>
  <c r="AA391" i="16"/>
  <c r="AM391" i="16"/>
  <c r="O243" i="16"/>
  <c r="AG243" i="16"/>
  <c r="AK420" i="16"/>
  <c r="AU420" i="16"/>
  <c r="AW10" i="16"/>
  <c r="S10" i="16"/>
  <c r="AX191" i="16"/>
  <c r="AL191" i="16"/>
  <c r="AX278" i="16"/>
  <c r="O278" i="16"/>
  <c r="AX158" i="16"/>
  <c r="BC158" i="16"/>
  <c r="AI158" i="16"/>
  <c r="AX188" i="16"/>
  <c r="BC188" i="16"/>
  <c r="X188" i="16"/>
  <c r="AX170" i="16"/>
  <c r="V170" i="16"/>
  <c r="AA170" i="16"/>
  <c r="AY170" i="16"/>
  <c r="O170" i="16"/>
  <c r="AX412" i="16"/>
  <c r="AK412" i="16"/>
  <c r="N412" i="16"/>
  <c r="R412" i="16"/>
  <c r="AH412" i="16"/>
  <c r="AX396" i="16"/>
  <c r="AL396" i="16"/>
  <c r="AM396" i="16"/>
  <c r="AS396" i="16"/>
  <c r="AJ396" i="16"/>
  <c r="I396" i="16"/>
  <c r="AC277" i="16"/>
  <c r="P277" i="16"/>
  <c r="AB277" i="16"/>
  <c r="O277" i="16"/>
  <c r="V277" i="16"/>
  <c r="X277" i="16"/>
  <c r="U277" i="16"/>
  <c r="T195" i="16"/>
  <c r="AT195" i="16"/>
  <c r="AP195" i="16"/>
  <c r="AM195" i="16"/>
  <c r="Z195" i="16"/>
  <c r="AX127" i="16"/>
  <c r="AU127" i="16"/>
  <c r="P127" i="16"/>
  <c r="M127" i="16"/>
  <c r="O127" i="16"/>
  <c r="AY127" i="16"/>
  <c r="W127" i="16"/>
  <c r="AX40" i="16"/>
  <c r="AJ40" i="16"/>
  <c r="AI40" i="16"/>
  <c r="E40" i="16"/>
  <c r="AG40" i="16"/>
  <c r="U40" i="16"/>
  <c r="Z40" i="16"/>
  <c r="AY40" i="16"/>
  <c r="H48" i="31"/>
  <c r="M251" i="16"/>
  <c r="O251" i="16"/>
  <c r="Z251" i="16"/>
  <c r="R184" i="16"/>
  <c r="AB184" i="16"/>
  <c r="X184" i="16"/>
  <c r="S392" i="16"/>
  <c r="X392" i="16"/>
  <c r="AY392" i="16"/>
  <c r="AQ139" i="16"/>
  <c r="R139" i="16"/>
  <c r="T124" i="16"/>
  <c r="R124" i="16"/>
  <c r="V33" i="16"/>
  <c r="S33" i="16"/>
  <c r="X33" i="16"/>
  <c r="K361" i="16"/>
  <c r="P361" i="16"/>
  <c r="AU361" i="16"/>
  <c r="AG361" i="16"/>
  <c r="Y258" i="16"/>
  <c r="AB258" i="16"/>
  <c r="T258" i="16"/>
  <c r="AT80" i="16"/>
  <c r="Z80" i="16"/>
  <c r="AM80" i="16"/>
  <c r="I363" i="16"/>
  <c r="BD363" i="16"/>
  <c r="AU363" i="16"/>
  <c r="AQ424" i="16"/>
  <c r="W424" i="16"/>
  <c r="AI391" i="16"/>
  <c r="W391" i="16"/>
  <c r="AT243" i="16"/>
  <c r="R243" i="16"/>
  <c r="Q420" i="16"/>
  <c r="U420" i="16"/>
  <c r="AJ10" i="16"/>
  <c r="AK10" i="16"/>
  <c r="AX193" i="16"/>
  <c r="AY193" i="16"/>
  <c r="P193" i="16"/>
  <c r="AI193" i="16"/>
  <c r="AM193" i="16"/>
  <c r="M193" i="16"/>
  <c r="K193" i="16"/>
  <c r="AX11" i="16"/>
  <c r="M11" i="16"/>
  <c r="P11" i="16"/>
  <c r="K11" i="16"/>
  <c r="U11" i="16"/>
  <c r="BD11" i="16"/>
  <c r="AY11" i="16"/>
  <c r="Y11" i="16"/>
  <c r="AX383" i="16"/>
  <c r="AK383" i="16"/>
  <c r="AS383" i="16"/>
  <c r="I383" i="16"/>
  <c r="P383" i="16"/>
  <c r="AA383" i="16"/>
  <c r="W383" i="16"/>
  <c r="AP383" i="16"/>
  <c r="AQ383" i="16"/>
  <c r="AM383" i="16"/>
  <c r="AX304" i="16"/>
  <c r="AP304" i="16"/>
  <c r="AI304" i="16"/>
  <c r="W304" i="16"/>
  <c r="BD304" i="16"/>
  <c r="M304" i="16"/>
  <c r="F304" i="16"/>
  <c r="Y304" i="16"/>
  <c r="AS304" i="16"/>
  <c r="J304" i="16"/>
  <c r="AX103" i="16"/>
  <c r="V103" i="16"/>
  <c r="BD103" i="16"/>
  <c r="AQ103" i="16"/>
  <c r="BC103" i="16"/>
  <c r="AK103" i="16"/>
  <c r="I103" i="16"/>
  <c r="AX335" i="16"/>
  <c r="U335" i="16"/>
  <c r="P335" i="16"/>
  <c r="AG335" i="16"/>
  <c r="AY335" i="16"/>
  <c r="AJ335" i="16"/>
  <c r="AL335" i="16"/>
  <c r="AX100" i="16"/>
  <c r="AB100" i="16"/>
  <c r="M100" i="16"/>
  <c r="J100" i="16"/>
  <c r="O100" i="16"/>
  <c r="AT100" i="16"/>
  <c r="AL100" i="16"/>
  <c r="AX177" i="16"/>
  <c r="E177" i="16"/>
  <c r="X338" i="16"/>
  <c r="AP338" i="16"/>
  <c r="AA338" i="16"/>
  <c r="BC338" i="16"/>
  <c r="D450" i="16"/>
  <c r="AD450" i="16"/>
  <c r="D426" i="16"/>
  <c r="BK426" i="16"/>
  <c r="BJ204" i="16"/>
  <c r="AE204" i="16"/>
  <c r="AD204" i="16"/>
  <c r="BL204" i="16"/>
  <c r="BK204" i="16"/>
  <c r="BG135" i="16"/>
  <c r="BE135" i="16"/>
  <c r="BB135" i="16"/>
  <c r="D135" i="16"/>
  <c r="BL135" i="16"/>
  <c r="R238" i="16"/>
  <c r="P238" i="16"/>
  <c r="AU238" i="16"/>
  <c r="AB343" i="16"/>
  <c r="AU343" i="16"/>
  <c r="R343" i="16"/>
  <c r="AB251" i="16"/>
  <c r="AL251" i="16"/>
  <c r="AW184" i="16"/>
  <c r="BC184" i="16"/>
  <c r="P184" i="16"/>
  <c r="Z392" i="16"/>
  <c r="P392" i="16"/>
  <c r="AU392" i="16"/>
  <c r="AY139" i="16"/>
  <c r="AW139" i="16"/>
  <c r="W139" i="16"/>
  <c r="AY124" i="16"/>
  <c r="AW124" i="16"/>
  <c r="W124" i="16"/>
  <c r="N33" i="16"/>
  <c r="Z33" i="16"/>
  <c r="P33" i="16"/>
  <c r="J361" i="16"/>
  <c r="AC361" i="16"/>
  <c r="AS361" i="16"/>
  <c r="R361" i="16"/>
  <c r="Q258" i="16"/>
  <c r="BC258" i="16"/>
  <c r="AA258" i="16"/>
  <c r="V80" i="16"/>
  <c r="AL80" i="16"/>
  <c r="F363" i="16"/>
  <c r="AP363" i="16"/>
  <c r="AS363" i="16"/>
  <c r="AI424" i="16"/>
  <c r="O424" i="16"/>
  <c r="Z391" i="16"/>
  <c r="AB391" i="16"/>
  <c r="V243" i="16"/>
  <c r="AW243" i="16"/>
  <c r="AJ420" i="16"/>
  <c r="M420" i="16"/>
  <c r="AS10" i="16"/>
  <c r="Q10" i="16"/>
  <c r="Y170" i="16"/>
  <c r="AN290" i="16"/>
  <c r="N243" i="16"/>
  <c r="AK243" i="16"/>
  <c r="X420" i="16"/>
  <c r="AI420" i="16"/>
  <c r="K10" i="16"/>
  <c r="W10" i="16"/>
  <c r="AS124" i="16"/>
  <c r="Y124" i="16"/>
  <c r="AB124" i="16"/>
  <c r="AU33" i="16"/>
  <c r="AG33" i="16"/>
  <c r="AM33" i="16"/>
  <c r="F361" i="16"/>
  <c r="M361" i="16"/>
  <c r="AP258" i="16"/>
  <c r="V258" i="16"/>
  <c r="S258" i="16"/>
  <c r="AY80" i="16"/>
  <c r="R80" i="16"/>
  <c r="AA363" i="16"/>
  <c r="K424" i="16"/>
  <c r="AH424" i="16"/>
  <c r="AG391" i="16"/>
  <c r="AY243" i="16"/>
  <c r="P420" i="16"/>
  <c r="U10" i="16"/>
  <c r="AX10" i="16"/>
  <c r="I10" i="16"/>
  <c r="O10" i="16"/>
  <c r="AY10" i="16"/>
  <c r="AM10" i="16"/>
  <c r="J10" i="16"/>
  <c r="AX420" i="16"/>
  <c r="AQ420" i="16"/>
  <c r="AM420" i="16"/>
  <c r="Z420" i="16"/>
  <c r="AY420" i="16"/>
  <c r="BD420" i="16"/>
  <c r="V420" i="16"/>
  <c r="Y420" i="16"/>
  <c r="AX243" i="16"/>
  <c r="X243" i="16"/>
  <c r="AA243" i="16"/>
  <c r="AB243" i="16"/>
  <c r="Z243" i="16"/>
  <c r="BC243" i="16"/>
  <c r="P243" i="16"/>
  <c r="T243" i="16"/>
  <c r="AX391" i="16"/>
  <c r="O391" i="16"/>
  <c r="R391" i="16"/>
  <c r="M391" i="16"/>
  <c r="P391" i="16"/>
  <c r="AQ391" i="16"/>
  <c r="AS391" i="16"/>
  <c r="AJ391" i="16"/>
  <c r="S391" i="16"/>
  <c r="AX424" i="16"/>
  <c r="X424" i="16"/>
  <c r="AL424" i="16"/>
  <c r="U424" i="16"/>
  <c r="AP424" i="16"/>
  <c r="S424" i="16"/>
  <c r="AX363" i="16"/>
  <c r="O363" i="16"/>
  <c r="AW363" i="16"/>
  <c r="K363" i="16"/>
  <c r="AL363" i="16"/>
  <c r="BD80" i="16"/>
  <c r="T80" i="16"/>
  <c r="AB80" i="16"/>
  <c r="Y80" i="16"/>
  <c r="AQ80" i="16"/>
  <c r="I80" i="16"/>
  <c r="BB443" i="16"/>
  <c r="AE443" i="16"/>
  <c r="D267" i="16"/>
  <c r="BJ267" i="16"/>
  <c r="AE267" i="16"/>
  <c r="AD267" i="16"/>
  <c r="BB369" i="16"/>
  <c r="AD369" i="16"/>
  <c r="BI369" i="16"/>
  <c r="BL369" i="16"/>
  <c r="BL236" i="16"/>
  <c r="BK236" i="16"/>
  <c r="BI236" i="16"/>
  <c r="BE454" i="16"/>
  <c r="BJ454" i="16"/>
  <c r="AN454" i="16"/>
  <c r="AO454" i="16"/>
  <c r="BB454" i="16"/>
  <c r="K238" i="16"/>
  <c r="AW238" i="16"/>
  <c r="W238" i="16"/>
  <c r="K343" i="16"/>
  <c r="AM343" i="16"/>
  <c r="AI343" i="16"/>
  <c r="K251" i="16"/>
  <c r="X251" i="16"/>
  <c r="N251" i="16"/>
  <c r="K184" i="16"/>
  <c r="AP184" i="16"/>
  <c r="AQ184" i="16"/>
  <c r="K392" i="16"/>
  <c r="AW392" i="16"/>
  <c r="W392" i="16"/>
  <c r="K139" i="16"/>
  <c r="M139" i="16"/>
  <c r="BD139" i="16"/>
  <c r="K124" i="16"/>
  <c r="M124" i="16"/>
  <c r="BD124" i="16"/>
  <c r="K33" i="16"/>
  <c r="U33" i="16"/>
  <c r="AW33" i="16"/>
  <c r="AK361" i="16"/>
  <c r="O361" i="16"/>
  <c r="X258" i="16"/>
  <c r="AY258" i="16"/>
  <c r="AL258" i="16"/>
  <c r="AS80" i="16"/>
  <c r="AK80" i="16"/>
  <c r="AI363" i="16"/>
  <c r="AM363" i="16"/>
  <c r="I424" i="16"/>
  <c r="AK424" i="16"/>
  <c r="AU424" i="16"/>
  <c r="AK391" i="16"/>
  <c r="N391" i="16"/>
  <c r="K243" i="16"/>
  <c r="U243" i="16"/>
  <c r="AP243" i="16"/>
  <c r="J420" i="16"/>
  <c r="AH420" i="16"/>
  <c r="M10" i="16"/>
  <c r="N10" i="16"/>
  <c r="D443" i="16"/>
  <c r="BK454" i="16"/>
  <c r="BE236" i="16"/>
  <c r="BJ356" i="16"/>
  <c r="D356" i="16"/>
  <c r="AO225" i="16"/>
  <c r="AN225" i="16"/>
  <c r="BE90" i="16"/>
  <c r="BB90" i="16"/>
  <c r="BK136" i="16"/>
  <c r="D136" i="16"/>
  <c r="AX47" i="16"/>
  <c r="F47" i="16"/>
  <c r="AX179" i="16"/>
  <c r="Q179" i="16"/>
  <c r="V117" i="16"/>
  <c r="AT117" i="16"/>
  <c r="Z119" i="16"/>
  <c r="AG119" i="16"/>
  <c r="F256" i="16"/>
  <c r="U298" i="16"/>
  <c r="O167" i="16"/>
  <c r="AP98" i="16"/>
  <c r="AK210" i="16"/>
  <c r="AD198" i="16"/>
  <c r="AD282" i="16"/>
  <c r="AD366" i="16"/>
  <c r="E150" i="16"/>
  <c r="AE456" i="16"/>
  <c r="AE349" i="16"/>
  <c r="BL198" i="16"/>
  <c r="BL49" i="16"/>
  <c r="BE49" i="16"/>
  <c r="BI198" i="16"/>
  <c r="AX89" i="16"/>
  <c r="AP89" i="16"/>
  <c r="AX422" i="16"/>
  <c r="BD422" i="16"/>
  <c r="AX265" i="16"/>
  <c r="P265" i="16"/>
  <c r="AX208" i="16"/>
  <c r="AB208" i="16"/>
  <c r="I208" i="16"/>
  <c r="AX261" i="16"/>
  <c r="AG261" i="16"/>
  <c r="J261" i="16"/>
  <c r="AX167" i="16"/>
  <c r="S167" i="16"/>
  <c r="BD167" i="16"/>
  <c r="AX298" i="16"/>
  <c r="AG298" i="16"/>
  <c r="AX59" i="16"/>
  <c r="AT59" i="16"/>
  <c r="Z59" i="16"/>
  <c r="AX256" i="16"/>
  <c r="N256" i="16"/>
  <c r="R256" i="16"/>
  <c r="AX119" i="16"/>
  <c r="BC119" i="16"/>
  <c r="AI119" i="16"/>
  <c r="T119" i="16"/>
  <c r="AK105" i="16"/>
  <c r="U105" i="16"/>
  <c r="AC105" i="16"/>
  <c r="J105" i="16"/>
  <c r="X105" i="16"/>
  <c r="AU105" i="16"/>
  <c r="AW105" i="16"/>
  <c r="AK119" i="16"/>
  <c r="AC119" i="16"/>
  <c r="AH119" i="16"/>
  <c r="AA256" i="16"/>
  <c r="BC256" i="16"/>
  <c r="I59" i="16"/>
  <c r="Y59" i="16"/>
  <c r="AI298" i="16"/>
  <c r="W298" i="16"/>
  <c r="AP167" i="16"/>
  <c r="R167" i="16"/>
  <c r="X261" i="16"/>
  <c r="AH98" i="16"/>
  <c r="O302" i="16"/>
  <c r="AD263" i="16"/>
  <c r="AD250" i="16"/>
  <c r="AE92" i="16"/>
  <c r="AE347" i="16"/>
  <c r="AX31" i="16"/>
  <c r="E31" i="16"/>
  <c r="BL307" i="16"/>
  <c r="AE307" i="16"/>
  <c r="BK15" i="16"/>
  <c r="D15" i="16"/>
  <c r="BL456" i="16"/>
  <c r="BB456" i="16"/>
  <c r="D264" i="16"/>
  <c r="AN264" i="16"/>
  <c r="AX148" i="16"/>
  <c r="E148" i="16"/>
  <c r="BL263" i="16"/>
  <c r="BE263" i="16"/>
  <c r="AE263" i="16"/>
  <c r="AZ198" i="16"/>
  <c r="BG198" i="16"/>
  <c r="D198" i="16"/>
  <c r="F39" i="31"/>
  <c r="AT39" i="16"/>
  <c r="J433" i="16"/>
  <c r="AT433" i="16"/>
  <c r="AM93" i="16"/>
  <c r="AB373" i="16"/>
  <c r="G63" i="31"/>
  <c r="P195" i="16"/>
  <c r="AC195" i="16"/>
  <c r="N195" i="16"/>
  <c r="AH195" i="16"/>
  <c r="X93" i="16"/>
  <c r="AQ93" i="16"/>
  <c r="Z256" i="16"/>
  <c r="AJ256" i="16"/>
  <c r="Q256" i="16"/>
  <c r="V256" i="16"/>
  <c r="AI256" i="16"/>
  <c r="AS277" i="16"/>
  <c r="T277" i="16"/>
  <c r="AK277" i="16"/>
  <c r="AM277" i="16"/>
  <c r="T373" i="16"/>
  <c r="AC373" i="16"/>
  <c r="F59" i="16"/>
  <c r="AI59" i="16"/>
  <c r="R59" i="16"/>
  <c r="X59" i="16"/>
  <c r="BC59" i="16"/>
  <c r="AY396" i="16"/>
  <c r="AU396" i="16"/>
  <c r="BD396" i="16"/>
  <c r="O396" i="16"/>
  <c r="V233" i="16"/>
  <c r="AK233" i="16"/>
  <c r="E298" i="16"/>
  <c r="AY298" i="16"/>
  <c r="AA298" i="16"/>
  <c r="AK298" i="16"/>
  <c r="AC298" i="16"/>
  <c r="U412" i="16"/>
  <c r="AL412" i="16"/>
  <c r="X412" i="16"/>
  <c r="F117" i="16"/>
  <c r="M117" i="16"/>
  <c r="J167" i="16"/>
  <c r="AM167" i="16"/>
  <c r="BC167" i="16"/>
  <c r="M167" i="16"/>
  <c r="AG167" i="16"/>
  <c r="F170" i="16"/>
  <c r="X170" i="16"/>
  <c r="AQ170" i="16"/>
  <c r="AK170" i="16"/>
  <c r="V402" i="16"/>
  <c r="K261" i="16"/>
  <c r="Q261" i="16"/>
  <c r="W261" i="16"/>
  <c r="AS261" i="16"/>
  <c r="AL261" i="16"/>
  <c r="BD188" i="16"/>
  <c r="M188" i="16"/>
  <c r="AW34" i="16"/>
  <c r="K208" i="16"/>
  <c r="O208" i="16"/>
  <c r="AH208" i="16"/>
  <c r="AW158" i="16"/>
  <c r="AU158" i="16"/>
  <c r="K265" i="16"/>
  <c r="X265" i="16"/>
  <c r="K278" i="16"/>
  <c r="O57" i="16"/>
  <c r="AT98" i="16"/>
  <c r="AK62" i="16"/>
  <c r="I179" i="16"/>
  <c r="Q422" i="16"/>
  <c r="AI422" i="16"/>
  <c r="S191" i="16"/>
  <c r="K210" i="16"/>
  <c r="R210" i="16"/>
  <c r="AL23" i="16"/>
  <c r="F302" i="16"/>
  <c r="AA328" i="16"/>
  <c r="AA228" i="16"/>
  <c r="M89" i="16"/>
  <c r="E402" i="16"/>
  <c r="U402" i="16"/>
  <c r="I261" i="16"/>
  <c r="AP261" i="16"/>
  <c r="BC261" i="16"/>
  <c r="AQ261" i="16"/>
  <c r="R261" i="16"/>
  <c r="P188" i="16"/>
  <c r="T188" i="16"/>
  <c r="AC34" i="16"/>
  <c r="F208" i="16"/>
  <c r="AT208" i="16"/>
  <c r="J158" i="16"/>
  <c r="AJ158" i="16"/>
  <c r="AH212" i="16"/>
  <c r="AQ265" i="16"/>
  <c r="AC265" i="16"/>
  <c r="AH278" i="16"/>
  <c r="V278" i="16"/>
  <c r="K98" i="16"/>
  <c r="N98" i="16"/>
  <c r="X62" i="16"/>
  <c r="P179" i="16"/>
  <c r="AP422" i="16"/>
  <c r="AG422" i="16"/>
  <c r="R191" i="16"/>
  <c r="N210" i="16"/>
  <c r="Y210" i="16"/>
  <c r="BD23" i="16"/>
  <c r="V302" i="16"/>
  <c r="AL47" i="16"/>
  <c r="AG203" i="16"/>
  <c r="Y208" i="16"/>
  <c r="N208" i="16"/>
  <c r="I158" i="16"/>
  <c r="P158" i="16"/>
  <c r="AW212" i="16"/>
  <c r="S265" i="16"/>
  <c r="W265" i="16"/>
  <c r="S278" i="16"/>
  <c r="N278" i="16"/>
  <c r="I98" i="16"/>
  <c r="AU98" i="16"/>
  <c r="BC179" i="16"/>
  <c r="X422" i="16"/>
  <c r="K191" i="16"/>
  <c r="AJ191" i="16"/>
  <c r="BC210" i="16"/>
  <c r="AJ210" i="16"/>
  <c r="K305" i="16"/>
  <c r="T302" i="16"/>
  <c r="Z56" i="16"/>
  <c r="AP452" i="16"/>
  <c r="F195" i="16"/>
  <c r="Y195" i="16"/>
  <c r="O195" i="16"/>
  <c r="M195" i="16"/>
  <c r="R93" i="16"/>
  <c r="O93" i="16"/>
  <c r="I256" i="16"/>
  <c r="AP256" i="16"/>
  <c r="AG256" i="16"/>
  <c r="O256" i="16"/>
  <c r="AS256" i="16"/>
  <c r="E277" i="16"/>
  <c r="BC277" i="16"/>
  <c r="Z277" i="16"/>
  <c r="AJ277" i="16"/>
  <c r="I373" i="16"/>
  <c r="AG373" i="16"/>
  <c r="K59" i="16"/>
  <c r="AS59" i="16"/>
  <c r="S59" i="16"/>
  <c r="Q59" i="16"/>
  <c r="J396" i="16"/>
  <c r="AI396" i="16"/>
  <c r="R396" i="16"/>
  <c r="AC396" i="16"/>
  <c r="N396" i="16"/>
  <c r="AA233" i="16"/>
  <c r="W233" i="16"/>
  <c r="BC298" i="16"/>
  <c r="M298" i="16"/>
  <c r="AL298" i="16"/>
  <c r="AP298" i="16"/>
  <c r="O298" i="16"/>
  <c r="AT412" i="16"/>
  <c r="AA412" i="16"/>
  <c r="Q412" i="16"/>
  <c r="W412" i="16"/>
  <c r="P117" i="16"/>
  <c r="AL117" i="16"/>
  <c r="AJ167" i="16"/>
  <c r="AY167" i="16"/>
  <c r="AH167" i="16"/>
  <c r="Q167" i="16"/>
  <c r="W170" i="16"/>
  <c r="N170" i="16"/>
  <c r="S170" i="16"/>
  <c r="AM402" i="16"/>
  <c r="AI402" i="16"/>
  <c r="P261" i="16"/>
  <c r="V261" i="16"/>
  <c r="T261" i="16"/>
  <c r="I188" i="16"/>
  <c r="AB188" i="16"/>
  <c r="AH188" i="16"/>
  <c r="BC34" i="16"/>
  <c r="BD208" i="16"/>
  <c r="AY208" i="16"/>
  <c r="F158" i="16"/>
  <c r="W158" i="16"/>
  <c r="Q212" i="16"/>
  <c r="AL265" i="16"/>
  <c r="O265" i="16"/>
  <c r="AL278" i="16"/>
  <c r="J57" i="16"/>
  <c r="BD98" i="16"/>
  <c r="AA98" i="16"/>
  <c r="AU62" i="16"/>
  <c r="AI179" i="16"/>
  <c r="AB422" i="16"/>
  <c r="AB191" i="16"/>
  <c r="AU23" i="16"/>
  <c r="M305" i="16"/>
  <c r="AG302" i="16"/>
  <c r="AJ56" i="16"/>
  <c r="AQ203" i="16"/>
  <c r="AI432" i="16"/>
  <c r="W210" i="16"/>
  <c r="U23" i="16"/>
  <c r="AM305" i="16"/>
  <c r="AK302" i="16"/>
  <c r="V56" i="16"/>
  <c r="BD29" i="16"/>
  <c r="J170" i="16"/>
  <c r="AP170" i="16"/>
  <c r="AU170" i="16"/>
  <c r="AL170" i="16"/>
  <c r="AJ402" i="16"/>
  <c r="AK402" i="16"/>
  <c r="AK261" i="16"/>
  <c r="AM261" i="16"/>
  <c r="AY261" i="16"/>
  <c r="AH261" i="16"/>
  <c r="Y188" i="16"/>
  <c r="AT188" i="16"/>
  <c r="K34" i="16"/>
  <c r="T34" i="16"/>
  <c r="P208" i="16"/>
  <c r="AI208" i="16"/>
  <c r="S158" i="16"/>
  <c r="AT158" i="16"/>
  <c r="BC212" i="16"/>
  <c r="AW265" i="16"/>
  <c r="AU265" i="16"/>
  <c r="Q278" i="16"/>
  <c r="AH57" i="16"/>
  <c r="AJ98" i="16"/>
  <c r="S98" i="16"/>
  <c r="U62" i="16"/>
  <c r="J422" i="16"/>
  <c r="AT422" i="16"/>
  <c r="T294" i="16"/>
  <c r="M210" i="16"/>
  <c r="AB23" i="16"/>
  <c r="BC305" i="16"/>
  <c r="I328" i="16"/>
  <c r="S56" i="16"/>
  <c r="AH29" i="16"/>
  <c r="AI161" i="16"/>
  <c r="R195" i="16"/>
  <c r="V195" i="16"/>
  <c r="AH93" i="16"/>
  <c r="U93" i="16"/>
  <c r="AL256" i="16"/>
  <c r="Y256" i="16"/>
  <c r="AT256" i="16"/>
  <c r="AQ256" i="16"/>
  <c r="AU277" i="16"/>
  <c r="AQ277" i="16"/>
  <c r="AW277" i="16"/>
  <c r="AQ373" i="16"/>
  <c r="P373" i="16"/>
  <c r="E59" i="16"/>
  <c r="AQ59" i="16"/>
  <c r="AG59" i="16"/>
  <c r="AJ59" i="16"/>
  <c r="AB59" i="16"/>
  <c r="AG396" i="16"/>
  <c r="Y396" i="16"/>
  <c r="W396" i="16"/>
  <c r="BC233" i="16"/>
  <c r="I298" i="16"/>
  <c r="N298" i="16"/>
  <c r="T298" i="16"/>
  <c r="AW298" i="16"/>
  <c r="P298" i="16"/>
  <c r="E412" i="16"/>
  <c r="AS412" i="16"/>
  <c r="Z412" i="16"/>
  <c r="AJ412" i="16"/>
  <c r="I117" i="16"/>
  <c r="K167" i="16"/>
  <c r="AC167" i="16"/>
  <c r="AB167" i="16"/>
  <c r="U167" i="16"/>
  <c r="AL167" i="16"/>
  <c r="I170" i="16"/>
  <c r="AJ170" i="16"/>
  <c r="U170" i="16"/>
  <c r="AW170" i="16"/>
  <c r="BC402" i="16"/>
  <c r="Y402" i="16"/>
  <c r="Y261" i="16"/>
  <c r="AU261" i="16"/>
  <c r="S261" i="16"/>
  <c r="Q188" i="16"/>
  <c r="AY188" i="16"/>
  <c r="I34" i="16"/>
  <c r="S34" i="16"/>
  <c r="AC208" i="16"/>
  <c r="T208" i="16"/>
  <c r="R158" i="16"/>
  <c r="AY158" i="16"/>
  <c r="N212" i="16"/>
  <c r="AK265" i="16"/>
  <c r="AS265" i="16"/>
  <c r="AM278" i="16"/>
  <c r="Q57" i="16"/>
  <c r="AC98" i="16"/>
  <c r="R98" i="16"/>
  <c r="S62" i="16"/>
  <c r="AU422" i="16"/>
  <c r="U191" i="16"/>
  <c r="AK294" i="16"/>
  <c r="T210" i="16"/>
  <c r="AM23" i="16"/>
  <c r="AP305" i="16"/>
  <c r="O328" i="16"/>
  <c r="X228" i="16"/>
  <c r="AG374" i="16"/>
  <c r="AK188" i="16"/>
  <c r="O188" i="16"/>
  <c r="AI188" i="16"/>
  <c r="F34" i="16"/>
  <c r="M34" i="16"/>
  <c r="AK208" i="16"/>
  <c r="U208" i="16"/>
  <c r="R208" i="16"/>
  <c r="AG158" i="16"/>
  <c r="AB212" i="16"/>
  <c r="T265" i="16"/>
  <c r="AJ265" i="16"/>
  <c r="V265" i="16"/>
  <c r="AA278" i="16"/>
  <c r="X278" i="16"/>
  <c r="M278" i="16"/>
  <c r="AK98" i="16"/>
  <c r="AB98" i="16"/>
  <c r="T98" i="16"/>
  <c r="AY62" i="16"/>
  <c r="J179" i="16"/>
  <c r="AQ179" i="16"/>
  <c r="AH422" i="16"/>
  <c r="O422" i="16"/>
  <c r="AQ422" i="16"/>
  <c r="V191" i="16"/>
  <c r="AA191" i="16"/>
  <c r="AC294" i="16"/>
  <c r="P294" i="16"/>
  <c r="AC210" i="16"/>
  <c r="AG210" i="16"/>
  <c r="F23" i="16"/>
  <c r="Z23" i="16"/>
  <c r="AW305" i="16"/>
  <c r="J302" i="16"/>
  <c r="AQ302" i="16"/>
  <c r="P302" i="16"/>
  <c r="AJ328" i="16"/>
  <c r="P47" i="16"/>
  <c r="AB56" i="16"/>
  <c r="AL228" i="16"/>
  <c r="AB71" i="16"/>
  <c r="P203" i="16"/>
  <c r="Q29" i="16"/>
  <c r="AH374" i="16"/>
  <c r="Q89" i="16"/>
  <c r="J452" i="16"/>
  <c r="AJ432" i="16"/>
  <c r="AH302" i="16"/>
  <c r="W328" i="16"/>
  <c r="AB47" i="16"/>
  <c r="AG56" i="16"/>
  <c r="AU56" i="16"/>
  <c r="AC228" i="16"/>
  <c r="AY71" i="16"/>
  <c r="AB203" i="16"/>
  <c r="AP29" i="16"/>
  <c r="O374" i="16"/>
  <c r="X89" i="16"/>
  <c r="AJ452" i="16"/>
  <c r="V47" i="16"/>
  <c r="AK56" i="16"/>
  <c r="AS56" i="16"/>
  <c r="AU228" i="16"/>
  <c r="F203" i="16"/>
  <c r="V203" i="16"/>
  <c r="AC29" i="16"/>
  <c r="I89" i="16"/>
  <c r="O89" i="16"/>
  <c r="AT452" i="16"/>
  <c r="AU161" i="16"/>
  <c r="K188" i="16"/>
  <c r="AP188" i="16"/>
  <c r="V188" i="16"/>
  <c r="S188" i="16"/>
  <c r="W34" i="16"/>
  <c r="J208" i="16"/>
  <c r="AJ208" i="16"/>
  <c r="V208" i="16"/>
  <c r="AA208" i="16"/>
  <c r="AQ158" i="16"/>
  <c r="BD158" i="16"/>
  <c r="N158" i="16"/>
  <c r="AK212" i="16"/>
  <c r="F265" i="16"/>
  <c r="R265" i="16"/>
  <c r="U265" i="16"/>
  <c r="R278" i="16"/>
  <c r="BC278" i="16"/>
  <c r="AG57" i="16"/>
  <c r="J98" i="16"/>
  <c r="P98" i="16"/>
  <c r="AY98" i="16"/>
  <c r="AG98" i="16"/>
  <c r="P62" i="16"/>
  <c r="AH62" i="16"/>
  <c r="F422" i="16"/>
  <c r="AJ422" i="16"/>
  <c r="V422" i="16"/>
  <c r="R422" i="16"/>
  <c r="W191" i="16"/>
  <c r="Q191" i="16"/>
  <c r="AG294" i="16"/>
  <c r="AY210" i="16"/>
  <c r="AQ210" i="16"/>
  <c r="AP210" i="16"/>
  <c r="N23" i="16"/>
  <c r="AP23" i="16"/>
  <c r="R305" i="16"/>
  <c r="BC302" i="16"/>
  <c r="R302" i="16"/>
  <c r="AT328" i="16"/>
  <c r="W47" i="16"/>
  <c r="BD56" i="16"/>
  <c r="U56" i="16"/>
  <c r="AI228" i="16"/>
  <c r="AY203" i="16"/>
  <c r="AT29" i="16"/>
  <c r="AY89" i="16"/>
  <c r="BC89" i="16"/>
  <c r="AS432" i="16"/>
  <c r="J161" i="16"/>
  <c r="X57" i="16"/>
  <c r="F98" i="16"/>
  <c r="AM98" i="16"/>
  <c r="U98" i="16"/>
  <c r="I62" i="16"/>
  <c r="W62" i="16"/>
  <c r="AG62" i="16"/>
  <c r="AY179" i="16"/>
  <c r="S422" i="16"/>
  <c r="P422" i="16"/>
  <c r="AS422" i="16"/>
  <c r="F191" i="16"/>
  <c r="M191" i="16"/>
  <c r="P191" i="16"/>
  <c r="Y294" i="16"/>
  <c r="AU210" i="16"/>
  <c r="AH210" i="16"/>
  <c r="X210" i="16"/>
  <c r="AI23" i="16"/>
  <c r="AC305" i="16"/>
  <c r="AJ305" i="16"/>
  <c r="AY302" i="16"/>
  <c r="Q302" i="16"/>
  <c r="AH328" i="16"/>
  <c r="Q47" i="16"/>
  <c r="X56" i="16"/>
  <c r="K228" i="16"/>
  <c r="F71" i="16"/>
  <c r="AK203" i="16"/>
  <c r="T203" i="16"/>
  <c r="K374" i="16"/>
  <c r="AQ89" i="16"/>
  <c r="U262" i="16"/>
  <c r="Q432" i="16"/>
  <c r="S161" i="16"/>
  <c r="AW208" i="16"/>
  <c r="AM208" i="16"/>
  <c r="AU208" i="16"/>
  <c r="AG208" i="16"/>
  <c r="Z158" i="16"/>
  <c r="AM158" i="16"/>
  <c r="M158" i="16"/>
  <c r="W212" i="16"/>
  <c r="AI265" i="16"/>
  <c r="Q265" i="16"/>
  <c r="AT265" i="16"/>
  <c r="AI278" i="16"/>
  <c r="AJ278" i="16"/>
  <c r="U278" i="16"/>
  <c r="AC57" i="16"/>
  <c r="AW98" i="16"/>
  <c r="AI98" i="16"/>
  <c r="F62" i="16"/>
  <c r="AT62" i="16"/>
  <c r="R62" i="16"/>
  <c r="U179" i="16"/>
  <c r="AA422" i="16"/>
  <c r="M422" i="16"/>
  <c r="AT191" i="16"/>
  <c r="AI191" i="16"/>
  <c r="I294" i="16"/>
  <c r="AJ294" i="16"/>
  <c r="AS210" i="16"/>
  <c r="S210" i="16"/>
  <c r="I23" i="16"/>
  <c r="T23" i="16"/>
  <c r="O305" i="16"/>
  <c r="K302" i="16"/>
  <c r="AS302" i="16"/>
  <c r="AJ302" i="16"/>
  <c r="AW328" i="16"/>
  <c r="X47" i="16"/>
  <c r="W56" i="16"/>
  <c r="BD71" i="16"/>
  <c r="AP203" i="16"/>
  <c r="S203" i="16"/>
  <c r="AU374" i="16"/>
  <c r="AL89" i="16"/>
  <c r="AC262" i="16"/>
  <c r="Y432" i="16"/>
  <c r="E9" i="16"/>
  <c r="D9" i="16"/>
  <c r="E257" i="16"/>
  <c r="X257" i="16"/>
  <c r="D257" i="16"/>
  <c r="AX394" i="16"/>
  <c r="AY394" i="16"/>
  <c r="AC394" i="16"/>
  <c r="D394" i="16"/>
  <c r="AX55" i="16"/>
  <c r="D55" i="16"/>
  <c r="E55" i="16"/>
  <c r="AC55" i="16"/>
  <c r="D291" i="16"/>
  <c r="E291" i="16"/>
  <c r="AX375" i="16"/>
  <c r="E375" i="16"/>
  <c r="D375" i="16"/>
  <c r="E448" i="16"/>
  <c r="D448" i="16"/>
  <c r="AX66" i="16"/>
  <c r="BD66" i="16"/>
  <c r="D66" i="16"/>
  <c r="T78" i="16"/>
  <c r="F78" i="16"/>
  <c r="D153" i="16"/>
  <c r="R153" i="16"/>
  <c r="E153" i="16"/>
  <c r="D441" i="16"/>
  <c r="E441" i="16"/>
  <c r="E345" i="16"/>
  <c r="D345" i="16"/>
  <c r="D451" i="16"/>
  <c r="Y451" i="16"/>
  <c r="N451" i="16"/>
  <c r="E94" i="16"/>
  <c r="D94" i="16"/>
  <c r="AW25" i="16"/>
  <c r="D25" i="16"/>
  <c r="D359" i="16"/>
  <c r="E359" i="16"/>
  <c r="D313" i="16"/>
  <c r="BD313" i="16"/>
  <c r="M313" i="16"/>
  <c r="W313" i="16"/>
  <c r="E313" i="16"/>
  <c r="D111" i="16"/>
  <c r="X111" i="16"/>
  <c r="J434" i="16"/>
  <c r="E434" i="16"/>
  <c r="D434" i="16"/>
  <c r="Y434" i="16"/>
  <c r="BD351" i="16"/>
  <c r="Y351" i="16"/>
  <c r="O351" i="16"/>
  <c r="D351" i="16"/>
  <c r="E260" i="16"/>
  <c r="U260" i="16"/>
  <c r="AM260" i="16"/>
  <c r="D260" i="16"/>
  <c r="P260" i="16"/>
  <c r="AI401" i="16"/>
  <c r="D401" i="16"/>
  <c r="E285" i="16"/>
  <c r="AU285" i="16"/>
  <c r="N285" i="16"/>
  <c r="AC285" i="16"/>
  <c r="K285" i="16"/>
  <c r="T308" i="16"/>
  <c r="D308" i="16"/>
  <c r="BD308" i="16"/>
  <c r="U36" i="16"/>
  <c r="D36" i="16"/>
  <c r="V36" i="16"/>
  <c r="AK36" i="16"/>
  <c r="AH36" i="16"/>
  <c r="Z36" i="16"/>
  <c r="R36" i="16"/>
  <c r="BD346" i="16"/>
  <c r="AK346" i="16"/>
  <c r="D346" i="16"/>
  <c r="AH346" i="16"/>
  <c r="E346" i="16"/>
  <c r="BD221" i="16"/>
  <c r="I221" i="16"/>
  <c r="D221" i="16"/>
  <c r="V221" i="16"/>
  <c r="AT221" i="16"/>
  <c r="I224" i="16"/>
  <c r="U224" i="16"/>
  <c r="N224" i="16"/>
  <c r="W224" i="16"/>
  <c r="D224" i="16"/>
  <c r="AL224" i="16"/>
  <c r="AG155" i="16"/>
  <c r="T155" i="16"/>
  <c r="AS155" i="16"/>
  <c r="AP155" i="16"/>
  <c r="BD155" i="16"/>
  <c r="D155" i="16"/>
  <c r="AW155" i="16"/>
  <c r="S211" i="16"/>
  <c r="K211" i="16"/>
  <c r="AA211" i="16"/>
  <c r="AU211" i="16"/>
  <c r="BC211" i="16"/>
  <c r="AB211" i="16"/>
  <c r="BD211" i="16"/>
  <c r="AK211" i="16"/>
  <c r="D211" i="16"/>
  <c r="AK355" i="16"/>
  <c r="AL355" i="16"/>
  <c r="I355" i="16"/>
  <c r="AQ355" i="16"/>
  <c r="E355" i="16"/>
  <c r="AY355" i="16"/>
  <c r="BC355" i="16"/>
  <c r="AB355" i="16"/>
  <c r="O355" i="16"/>
  <c r="AT200" i="16"/>
  <c r="D200" i="16"/>
  <c r="U200" i="16"/>
  <c r="BC200" i="16"/>
  <c r="Y200" i="16"/>
  <c r="X200" i="16"/>
  <c r="AL200" i="16"/>
  <c r="I200" i="16"/>
  <c r="AS200" i="16"/>
  <c r="J200" i="16"/>
  <c r="AQ200" i="16"/>
  <c r="AA440" i="16"/>
  <c r="T440" i="16"/>
  <c r="D440" i="16"/>
  <c r="AU440" i="16"/>
  <c r="BC440" i="16"/>
  <c r="P440" i="16"/>
  <c r="AP440" i="16"/>
  <c r="R440" i="16"/>
  <c r="BD440" i="16"/>
  <c r="AG299" i="16"/>
  <c r="AM299" i="16"/>
  <c r="Z299" i="16"/>
  <c r="X299" i="16"/>
  <c r="S299" i="16"/>
  <c r="K299" i="16"/>
  <c r="D299" i="16"/>
  <c r="AQ299" i="16"/>
  <c r="U299" i="16"/>
  <c r="AY299" i="16"/>
  <c r="W299" i="16"/>
  <c r="BC60" i="16"/>
  <c r="AB60" i="16"/>
  <c r="W60" i="16"/>
  <c r="R60" i="16"/>
  <c r="AC60" i="16"/>
  <c r="D60" i="16"/>
  <c r="Z60" i="16"/>
  <c r="AP60" i="16"/>
  <c r="AA60" i="16"/>
  <c r="J60" i="16"/>
  <c r="AI60" i="16"/>
  <c r="F60" i="16"/>
  <c r="O353" i="16"/>
  <c r="Q353" i="16"/>
  <c r="AK353" i="16"/>
  <c r="AW353" i="16"/>
  <c r="N353" i="16"/>
  <c r="D353" i="16"/>
  <c r="Z353" i="16"/>
  <c r="U353" i="16"/>
  <c r="N398" i="16"/>
  <c r="O398" i="16"/>
  <c r="U398" i="16"/>
  <c r="W398" i="16"/>
  <c r="AA398" i="16"/>
  <c r="BD398" i="16"/>
  <c r="AH398" i="16"/>
  <c r="Y398" i="16"/>
  <c r="I398" i="16"/>
  <c r="AG398" i="16"/>
  <c r="F398" i="16"/>
  <c r="D398" i="16"/>
  <c r="T398" i="16"/>
  <c r="W430" i="16"/>
  <c r="U430" i="16"/>
  <c r="I430" i="16"/>
  <c r="BD430" i="16"/>
  <c r="J430" i="16"/>
  <c r="Y430" i="16"/>
  <c r="AW430" i="16"/>
  <c r="AL430" i="16"/>
  <c r="BC430" i="16"/>
  <c r="AH430" i="16"/>
  <c r="D430" i="16"/>
  <c r="BD303" i="16"/>
  <c r="AL303" i="16"/>
  <c r="AQ303" i="16"/>
  <c r="AH303" i="16"/>
  <c r="S303" i="16"/>
  <c r="AI303" i="16"/>
  <c r="BC303" i="16"/>
  <c r="P303" i="16"/>
  <c r="K303" i="16"/>
  <c r="X370" i="16"/>
  <c r="AC370" i="16"/>
  <c r="D370" i="16"/>
  <c r="AJ370" i="16"/>
  <c r="AM370" i="16"/>
  <c r="AP370" i="16"/>
  <c r="O370" i="16"/>
  <c r="AG370" i="16"/>
  <c r="T370" i="16"/>
  <c r="Z370" i="16"/>
  <c r="I370" i="16"/>
  <c r="S370" i="16"/>
  <c r="U370" i="16"/>
  <c r="AY360" i="16"/>
  <c r="Z360" i="16"/>
  <c r="O360" i="16"/>
  <c r="AB360" i="16"/>
  <c r="D360" i="16"/>
  <c r="P360" i="16"/>
  <c r="AG360" i="16"/>
  <c r="AP360" i="16"/>
  <c r="AA360" i="16"/>
  <c r="BD360" i="16"/>
  <c r="E360" i="16"/>
  <c r="T360" i="16"/>
  <c r="Q360" i="16"/>
  <c r="AQ360" i="16"/>
  <c r="AT360" i="16"/>
  <c r="W325" i="16"/>
  <c r="N325" i="16"/>
  <c r="AC325" i="16"/>
  <c r="S325" i="16"/>
  <c r="AP325" i="16"/>
  <c r="Z325" i="16"/>
  <c r="D325" i="16"/>
  <c r="BD325" i="16"/>
  <c r="V325" i="16"/>
  <c r="Q325" i="16"/>
  <c r="I325" i="16"/>
  <c r="AI325" i="16"/>
  <c r="Y325" i="16"/>
  <c r="J325" i="16"/>
  <c r="U325" i="16"/>
  <c r="AH325" i="16"/>
  <c r="AX237" i="16"/>
  <c r="AL237" i="16"/>
  <c r="AS237" i="16"/>
  <c r="W237" i="16"/>
  <c r="BD237" i="16"/>
  <c r="E237" i="16"/>
  <c r="S237" i="16"/>
  <c r="AU237" i="16"/>
  <c r="P237" i="16"/>
  <c r="AH237" i="16"/>
  <c r="AY237" i="16"/>
  <c r="AM237" i="16"/>
  <c r="AJ237" i="16"/>
  <c r="AA237" i="16"/>
  <c r="N237" i="16"/>
  <c r="Q237" i="16"/>
  <c r="I237" i="16"/>
  <c r="D237" i="16"/>
  <c r="T237" i="16"/>
  <c r="AT237" i="16"/>
  <c r="Y237" i="16"/>
  <c r="J237" i="16"/>
  <c r="AQ237" i="16"/>
  <c r="BC237" i="16"/>
  <c r="AK237" i="16"/>
  <c r="M237" i="16"/>
  <c r="AB237" i="16"/>
  <c r="AW237" i="16"/>
  <c r="K237" i="16"/>
  <c r="AX21" i="16"/>
  <c r="T21" i="16"/>
  <c r="N21" i="16"/>
  <c r="AM21" i="16"/>
  <c r="AJ21" i="16"/>
  <c r="E21" i="16"/>
  <c r="R21" i="16"/>
  <c r="AI21" i="16"/>
  <c r="V21" i="16"/>
  <c r="AC21" i="16"/>
  <c r="AP21" i="16"/>
  <c r="AG21" i="16"/>
  <c r="AQ21" i="16"/>
  <c r="AT21" i="16"/>
  <c r="Q21" i="16"/>
  <c r="BD21" i="16"/>
  <c r="AL21" i="16"/>
  <c r="M21" i="16"/>
  <c r="BC21" i="16"/>
  <c r="Y21" i="16"/>
  <c r="I21" i="16"/>
  <c r="Z21" i="16"/>
  <c r="U21" i="16"/>
  <c r="AB21" i="16"/>
  <c r="AK21" i="16"/>
  <c r="J21" i="16"/>
  <c r="D21" i="16"/>
  <c r="S21" i="16"/>
  <c r="AS21" i="16"/>
  <c r="O21" i="16"/>
  <c r="AW21" i="16"/>
  <c r="AH21" i="16"/>
  <c r="AU21" i="16"/>
  <c r="W21" i="16"/>
  <c r="P21" i="16"/>
  <c r="K21" i="16"/>
  <c r="AC137" i="16"/>
  <c r="V137" i="16"/>
  <c r="U137" i="16"/>
  <c r="AI137" i="16"/>
  <c r="S137" i="16"/>
  <c r="R137" i="16"/>
  <c r="Q137" i="16"/>
  <c r="J137" i="16"/>
  <c r="AP137" i="16"/>
  <c r="D137" i="16"/>
  <c r="P137" i="16"/>
  <c r="AB137" i="16"/>
  <c r="AY137" i="16"/>
  <c r="Z137" i="16"/>
  <c r="Y137" i="16"/>
  <c r="BC137" i="16"/>
  <c r="AA137" i="16"/>
  <c r="F137" i="16"/>
  <c r="AU137" i="16"/>
  <c r="AL137" i="16"/>
  <c r="AT137" i="16"/>
  <c r="BD137" i="16"/>
  <c r="E52" i="16"/>
  <c r="E186" i="16"/>
  <c r="D52" i="16"/>
  <c r="AY21" i="16"/>
  <c r="AY325" i="16"/>
  <c r="AI398" i="16"/>
  <c r="Q355" i="16"/>
  <c r="AL434" i="16"/>
  <c r="E25" i="16"/>
  <c r="E394" i="16"/>
  <c r="D78" i="16"/>
  <c r="AA21" i="16"/>
  <c r="BC360" i="16"/>
  <c r="J353" i="16"/>
  <c r="AQ94" i="16"/>
  <c r="F237" i="16"/>
  <c r="AS360" i="16"/>
  <c r="E60" i="16"/>
  <c r="Q155" i="16"/>
  <c r="M406" i="16"/>
  <c r="AP237" i="16"/>
  <c r="W370" i="16"/>
  <c r="AY60" i="16"/>
  <c r="AG224" i="16"/>
  <c r="T137" i="16"/>
  <c r="AS137" i="16"/>
  <c r="E78" i="16"/>
  <c r="O237" i="16"/>
  <c r="AB370" i="16"/>
  <c r="AM221" i="16"/>
  <c r="F21" i="16"/>
  <c r="U237" i="16"/>
  <c r="U303" i="16"/>
  <c r="J440" i="16"/>
  <c r="V346" i="16"/>
  <c r="D355" i="16"/>
  <c r="X21" i="16"/>
  <c r="K325" i="16"/>
  <c r="M430" i="16"/>
  <c r="AH440" i="16"/>
  <c r="Y308" i="16"/>
  <c r="BH135" i="16"/>
  <c r="W302" i="16"/>
  <c r="AI302" i="16"/>
  <c r="AP302" i="16"/>
  <c r="AY328" i="16"/>
  <c r="AT47" i="16"/>
  <c r="I56" i="16"/>
  <c r="P56" i="16"/>
  <c r="T56" i="16"/>
  <c r="O228" i="16"/>
  <c r="AT71" i="16"/>
  <c r="Q203" i="16"/>
  <c r="AS203" i="16"/>
  <c r="AJ29" i="16"/>
  <c r="Z374" i="16"/>
  <c r="AH89" i="16"/>
  <c r="AH262" i="16"/>
  <c r="AQ452" i="16"/>
  <c r="X432" i="16"/>
  <c r="F161" i="16"/>
  <c r="AD236" i="16"/>
  <c r="AD235" i="16"/>
  <c r="AE369" i="16"/>
  <c r="AE236" i="16"/>
  <c r="BK135" i="16"/>
  <c r="BK369" i="16"/>
  <c r="BB236" i="16"/>
  <c r="AT302" i="16"/>
  <c r="S302" i="16"/>
  <c r="J328" i="16"/>
  <c r="S328" i="16"/>
  <c r="Z47" i="16"/>
  <c r="R56" i="16"/>
  <c r="AT56" i="16"/>
  <c r="F228" i="16"/>
  <c r="T228" i="16"/>
  <c r="I203" i="16"/>
  <c r="AC203" i="16"/>
  <c r="AA203" i="16"/>
  <c r="T29" i="16"/>
  <c r="AT374" i="16"/>
  <c r="BD89" i="16"/>
  <c r="M262" i="16"/>
  <c r="J432" i="16"/>
  <c r="M432" i="16"/>
  <c r="D454" i="16"/>
  <c r="D204" i="16"/>
  <c r="AX410" i="16"/>
  <c r="BD410" i="16"/>
  <c r="BC9" i="16"/>
  <c r="AX9" i="16"/>
  <c r="O64" i="16"/>
  <c r="AX64" i="16"/>
  <c r="V257" i="16"/>
  <c r="AX257" i="16"/>
  <c r="AX186" i="16"/>
  <c r="Y186" i="16"/>
  <c r="J186" i="16"/>
  <c r="AX291" i="16"/>
  <c r="AT291" i="16"/>
  <c r="Z22" i="16"/>
  <c r="AX22" i="16"/>
  <c r="AX406" i="16"/>
  <c r="Y406" i="16"/>
  <c r="AX448" i="16"/>
  <c r="AG448" i="16"/>
  <c r="V78" i="16"/>
  <c r="AX78" i="16"/>
  <c r="AC78" i="16"/>
  <c r="W153" i="16"/>
  <c r="AX153" i="16"/>
  <c r="AA441" i="16"/>
  <c r="AX441" i="16"/>
  <c r="P441" i="16"/>
  <c r="K24" i="16"/>
  <c r="AX24" i="16"/>
  <c r="AH24" i="16"/>
  <c r="AX345" i="16"/>
  <c r="AA345" i="16"/>
  <c r="AC451" i="16"/>
  <c r="AX451" i="16"/>
  <c r="K451" i="16"/>
  <c r="P94" i="16"/>
  <c r="AX94" i="16"/>
  <c r="Z94" i="16"/>
  <c r="R25" i="16"/>
  <c r="AX25" i="16"/>
  <c r="BC25" i="16"/>
  <c r="AL52" i="16"/>
  <c r="AX52" i="16"/>
  <c r="AC359" i="16"/>
  <c r="AX359" i="16"/>
  <c r="AJ359" i="16"/>
  <c r="AK359" i="16"/>
  <c r="AM359" i="16"/>
  <c r="AQ313" i="16"/>
  <c r="AX313" i="16"/>
  <c r="AX111" i="16"/>
  <c r="Q111" i="16"/>
  <c r="AA111" i="16"/>
  <c r="J111" i="16"/>
  <c r="AX434" i="16"/>
  <c r="M434" i="16"/>
  <c r="AU434" i="16"/>
  <c r="AX351" i="16"/>
  <c r="M351" i="16"/>
  <c r="AB351" i="16"/>
  <c r="AX260" i="16"/>
  <c r="AL260" i="16"/>
  <c r="Z260" i="16"/>
  <c r="F260" i="16"/>
  <c r="AP401" i="16"/>
  <c r="AX401" i="16"/>
  <c r="AK401" i="16"/>
  <c r="AH401" i="16"/>
  <c r="AX285" i="16"/>
  <c r="R285" i="16"/>
  <c r="AG285" i="16"/>
  <c r="M285" i="16"/>
  <c r="J285" i="16"/>
  <c r="AX308" i="16"/>
  <c r="AK308" i="16"/>
  <c r="AH308" i="16"/>
  <c r="I308" i="16"/>
  <c r="AJ36" i="16"/>
  <c r="AX36" i="16"/>
  <c r="AB36" i="16"/>
  <c r="AL36" i="16"/>
  <c r="E36" i="16"/>
  <c r="Q36" i="16"/>
  <c r="AX346" i="16"/>
  <c r="AM346" i="16"/>
  <c r="AJ346" i="16"/>
  <c r="F346" i="16"/>
  <c r="U346" i="16"/>
  <c r="Q346" i="16"/>
  <c r="AX221" i="16"/>
  <c r="P221" i="16"/>
  <c r="AP221" i="16"/>
  <c r="U221" i="16"/>
  <c r="Y221" i="16"/>
  <c r="AX224" i="16"/>
  <c r="AI224" i="16"/>
  <c r="P224" i="16"/>
  <c r="AQ224" i="16"/>
  <c r="AJ224" i="16"/>
  <c r="E224" i="16"/>
  <c r="AY224" i="16"/>
  <c r="Y224" i="16"/>
  <c r="AX155" i="16"/>
  <c r="V155" i="16"/>
  <c r="W155" i="16"/>
  <c r="AT155" i="16"/>
  <c r="I155" i="16"/>
  <c r="AA155" i="16"/>
  <c r="X155" i="16"/>
  <c r="F155" i="16"/>
  <c r="AX211" i="16"/>
  <c r="M211" i="16"/>
  <c r="AC211" i="16"/>
  <c r="U211" i="16"/>
  <c r="AP211" i="16"/>
  <c r="V211" i="16"/>
  <c r="Q211" i="16"/>
  <c r="AX355" i="16"/>
  <c r="R355" i="16"/>
  <c r="U355" i="16"/>
  <c r="AM355" i="16"/>
  <c r="J355" i="16"/>
  <c r="AG355" i="16"/>
  <c r="AS355" i="16"/>
  <c r="P355" i="16"/>
  <c r="Z355" i="16"/>
  <c r="V355" i="16"/>
  <c r="AP355" i="16"/>
  <c r="AX200" i="16"/>
  <c r="Z200" i="16"/>
  <c r="O200" i="16"/>
  <c r="W200" i="16"/>
  <c r="AH200" i="16"/>
  <c r="AB200" i="16"/>
  <c r="AM200" i="16"/>
  <c r="Q200" i="16"/>
  <c r="AI200" i="16"/>
  <c r="AJ200" i="16"/>
  <c r="AP200" i="16"/>
  <c r="AX440" i="16"/>
  <c r="Q440" i="16"/>
  <c r="AI440" i="16"/>
  <c r="W440" i="16"/>
  <c r="K440" i="16"/>
  <c r="Y440" i="16"/>
  <c r="AQ440" i="16"/>
  <c r="AC440" i="16"/>
  <c r="AG440" i="16"/>
  <c r="AY440" i="16"/>
  <c r="AJ440" i="16"/>
  <c r="AX299" i="16"/>
  <c r="AH299" i="16"/>
  <c r="AT299" i="16"/>
  <c r="AJ299" i="16"/>
  <c r="Q299" i="16"/>
  <c r="T299" i="16"/>
  <c r="BC299" i="16"/>
  <c r="AP299" i="16"/>
  <c r="AW299" i="16"/>
  <c r="M299" i="16"/>
  <c r="O299" i="16"/>
  <c r="I299" i="16"/>
  <c r="AX60" i="16"/>
  <c r="AG60" i="16"/>
  <c r="U60" i="16"/>
  <c r="P60" i="16"/>
  <c r="AL60" i="16"/>
  <c r="AU60" i="16"/>
  <c r="AM60" i="16"/>
  <c r="X60" i="16"/>
  <c r="AH60" i="16"/>
  <c r="N60" i="16"/>
  <c r="Y60" i="16"/>
  <c r="K60" i="16"/>
  <c r="AX353" i="16"/>
  <c r="AC353" i="16"/>
  <c r="AH353" i="16"/>
  <c r="AB353" i="16"/>
  <c r="AJ353" i="16"/>
  <c r="BC353" i="16"/>
  <c r="AY353" i="16"/>
  <c r="BD353" i="16"/>
  <c r="AI353" i="16"/>
  <c r="AL353" i="16"/>
  <c r="AX398" i="16"/>
  <c r="AW398" i="16"/>
  <c r="AT398" i="16"/>
  <c r="AB398" i="16"/>
  <c r="AM398" i="16"/>
  <c r="R398" i="16"/>
  <c r="M398" i="16"/>
  <c r="V398" i="16"/>
  <c r="X398" i="16"/>
  <c r="AL398" i="16"/>
  <c r="S398" i="16"/>
  <c r="J398" i="16"/>
  <c r="AX430" i="16"/>
  <c r="N430" i="16"/>
  <c r="P430" i="16"/>
  <c r="R430" i="16"/>
  <c r="S430" i="16"/>
  <c r="K430" i="16"/>
  <c r="AT430" i="16"/>
  <c r="X430" i="16"/>
  <c r="AG430" i="16"/>
  <c r="AU430" i="16"/>
  <c r="F430" i="16"/>
  <c r="AB430" i="16"/>
  <c r="AP430" i="16"/>
  <c r="Z430" i="16"/>
  <c r="AA430" i="16"/>
  <c r="AX303" i="16"/>
  <c r="AB303" i="16"/>
  <c r="AW303" i="16"/>
  <c r="O303" i="16"/>
  <c r="T303" i="16"/>
  <c r="M303" i="16"/>
  <c r="AA303" i="16"/>
  <c r="N303" i="16"/>
  <c r="AC303" i="16"/>
  <c r="Z303" i="16"/>
  <c r="I303" i="16"/>
  <c r="AX370" i="16"/>
  <c r="AT370" i="16"/>
  <c r="Y370" i="16"/>
  <c r="AH370" i="16"/>
  <c r="AS370" i="16"/>
  <c r="J370" i="16"/>
  <c r="BC370" i="16"/>
  <c r="AK370" i="16"/>
  <c r="AA370" i="16"/>
  <c r="P370" i="16"/>
  <c r="R370" i="16"/>
  <c r="AQ370" i="16"/>
  <c r="AU370" i="16"/>
  <c r="F370" i="16"/>
  <c r="AX360" i="16"/>
  <c r="M360" i="16"/>
  <c r="AM360" i="16"/>
  <c r="Y360" i="16"/>
  <c r="AW360" i="16"/>
  <c r="J360" i="16"/>
  <c r="U360" i="16"/>
  <c r="AC360" i="16"/>
  <c r="AK360" i="16"/>
  <c r="V360" i="16"/>
  <c r="AU360" i="16"/>
  <c r="X360" i="16"/>
  <c r="AL360" i="16"/>
  <c r="AH360" i="16"/>
  <c r="F360" i="16"/>
  <c r="AX325" i="16"/>
  <c r="AS325" i="16"/>
  <c r="AU325" i="16"/>
  <c r="O325" i="16"/>
  <c r="AE137" i="16"/>
  <c r="AX137" i="16"/>
  <c r="AF321" i="16"/>
  <c r="AX321" i="16"/>
  <c r="Z237" i="16"/>
  <c r="AA325" i="16"/>
  <c r="AT325" i="16"/>
  <c r="P325" i="16"/>
  <c r="T325" i="16"/>
  <c r="S360" i="16"/>
  <c r="AJ360" i="16"/>
  <c r="AI360" i="16"/>
  <c r="M370" i="16"/>
  <c r="AL370" i="16"/>
  <c r="N370" i="16"/>
  <c r="R303" i="16"/>
  <c r="AS303" i="16"/>
  <c r="T430" i="16"/>
  <c r="Q430" i="16"/>
  <c r="E398" i="16"/>
  <c r="BC398" i="16"/>
  <c r="Q398" i="16"/>
  <c r="T353" i="16"/>
  <c r="Y353" i="16"/>
  <c r="BD60" i="16"/>
  <c r="AT60" i="16"/>
  <c r="E299" i="16"/>
  <c r="AB299" i="16"/>
  <c r="AL299" i="16"/>
  <c r="AB440" i="16"/>
  <c r="Z440" i="16"/>
  <c r="AU200" i="16"/>
  <c r="AA200" i="16"/>
  <c r="Y355" i="16"/>
  <c r="M355" i="16"/>
  <c r="Y211" i="16"/>
  <c r="AH211" i="16"/>
  <c r="O155" i="16"/>
  <c r="Z224" i="16"/>
  <c r="K221" i="16"/>
  <c r="AU221" i="16"/>
  <c r="AT346" i="16"/>
  <c r="AC36" i="16"/>
  <c r="AB308" i="16"/>
  <c r="Y401" i="16"/>
  <c r="F351" i="16"/>
  <c r="AG434" i="16"/>
  <c r="O359" i="16"/>
  <c r="Z345" i="16"/>
  <c r="X406" i="16"/>
  <c r="AK9" i="16"/>
  <c r="AG237" i="16"/>
  <c r="AB325" i="16"/>
  <c r="AW325" i="16"/>
  <c r="AM325" i="16"/>
  <c r="K360" i="16"/>
  <c r="R360" i="16"/>
  <c r="E370" i="16"/>
  <c r="AI370" i="16"/>
  <c r="AW370" i="16"/>
  <c r="AK303" i="16"/>
  <c r="Y303" i="16"/>
  <c r="AS430" i="16"/>
  <c r="AJ430" i="16"/>
  <c r="K398" i="16"/>
  <c r="AS398" i="16"/>
  <c r="AJ398" i="16"/>
  <c r="AA353" i="16"/>
  <c r="AP353" i="16"/>
  <c r="AJ60" i="16"/>
  <c r="M60" i="16"/>
  <c r="J299" i="16"/>
  <c r="AU299" i="16"/>
  <c r="AK299" i="16"/>
  <c r="AT440" i="16"/>
  <c r="E200" i="16"/>
  <c r="AC200" i="16"/>
  <c r="R200" i="16"/>
  <c r="X355" i="16"/>
  <c r="AI355" i="16"/>
  <c r="R211" i="16"/>
  <c r="M155" i="16"/>
  <c r="Q224" i="16"/>
  <c r="R221" i="16"/>
  <c r="AL346" i="16"/>
  <c r="AY346" i="16"/>
  <c r="N36" i="16"/>
  <c r="AI285" i="16"/>
  <c r="O401" i="16"/>
  <c r="AH351" i="16"/>
  <c r="K111" i="16"/>
  <c r="P24" i="16"/>
  <c r="S406" i="16"/>
  <c r="X237" i="16"/>
  <c r="AC237" i="16"/>
  <c r="V237" i="16"/>
  <c r="AI237" i="16"/>
  <c r="R237" i="16"/>
  <c r="AG325" i="16"/>
  <c r="AK325" i="16"/>
  <c r="I360" i="16"/>
  <c r="N360" i="16"/>
  <c r="W360" i="16"/>
  <c r="K370" i="16"/>
  <c r="AY370" i="16"/>
  <c r="Q370" i="16"/>
  <c r="J303" i="16"/>
  <c r="W303" i="16"/>
  <c r="E430" i="16"/>
  <c r="AY430" i="16"/>
  <c r="AM430" i="16"/>
  <c r="AQ398" i="16"/>
  <c r="P398" i="16"/>
  <c r="R353" i="16"/>
  <c r="W353" i="16"/>
  <c r="AK60" i="16"/>
  <c r="AQ60" i="16"/>
  <c r="BD299" i="16"/>
  <c r="AS299" i="16"/>
  <c r="V440" i="16"/>
  <c r="F200" i="16"/>
  <c r="P200" i="16"/>
  <c r="AW200" i="16"/>
  <c r="S355" i="16"/>
  <c r="O211" i="16"/>
  <c r="J155" i="16"/>
  <c r="AQ155" i="16"/>
  <c r="AC224" i="16"/>
  <c r="AA221" i="16"/>
  <c r="AG346" i="16"/>
  <c r="AI346" i="16"/>
  <c r="AY36" i="16"/>
  <c r="P285" i="16"/>
  <c r="AT401" i="16"/>
  <c r="AK351" i="16"/>
  <c r="M111" i="16"/>
  <c r="F25" i="16"/>
  <c r="AK153" i="16"/>
  <c r="BL117" i="16"/>
  <c r="AX117" i="16"/>
  <c r="BL233" i="16"/>
  <c r="AX233" i="16"/>
  <c r="AE277" i="16"/>
  <c r="AX277" i="16"/>
  <c r="AN195" i="16"/>
  <c r="AX195" i="16"/>
  <c r="AN105" i="16"/>
  <c r="AX105" i="16"/>
  <c r="AD41" i="16"/>
  <c r="AX41" i="16"/>
  <c r="K227" i="16"/>
  <c r="AX227" i="16"/>
  <c r="AF405" i="16"/>
  <c r="AX405" i="16"/>
  <c r="BF80" i="16"/>
  <c r="AX80" i="16"/>
  <c r="AE338" i="16"/>
  <c r="AX338" i="16"/>
  <c r="BE45" i="16"/>
  <c r="AX45" i="16"/>
  <c r="BJ114" i="16"/>
  <c r="AX114" i="16"/>
  <c r="BL187" i="16"/>
  <c r="AX187" i="16"/>
  <c r="BH361" i="16"/>
  <c r="AX361" i="16"/>
  <c r="BB327" i="16"/>
  <c r="AX327" i="16"/>
  <c r="BK336" i="16"/>
  <c r="AX336" i="16"/>
  <c r="BE33" i="16"/>
  <c r="AX33" i="16"/>
  <c r="BJ124" i="16"/>
  <c r="AX124" i="16"/>
  <c r="BG249" i="16"/>
  <c r="AX249" i="16"/>
  <c r="BE139" i="16"/>
  <c r="AX139" i="16"/>
  <c r="BJ392" i="16"/>
  <c r="AX392" i="16"/>
  <c r="BF142" i="16"/>
  <c r="AX142" i="16"/>
  <c r="BE184" i="16"/>
  <c r="AX184" i="16"/>
  <c r="BE415" i="16"/>
  <c r="AX415" i="16"/>
  <c r="BF251" i="16"/>
  <c r="AX251" i="16"/>
  <c r="BB196" i="16"/>
  <c r="AX196" i="16"/>
  <c r="BJ343" i="16"/>
  <c r="AX343" i="16"/>
  <c r="BK320" i="16"/>
  <c r="AX320" i="16"/>
  <c r="BG172" i="16"/>
  <c r="AX172" i="16"/>
  <c r="BE238" i="16"/>
  <c r="AX238" i="16"/>
  <c r="BL311" i="16"/>
  <c r="AX311" i="16"/>
  <c r="BJ379" i="16"/>
  <c r="AX379" i="16"/>
  <c r="AF96" i="16"/>
  <c r="AX96" i="16"/>
  <c r="Y438" i="16"/>
  <c r="AX438" i="16"/>
  <c r="E201" i="16"/>
  <c r="AX201" i="16"/>
  <c r="N115" i="16"/>
  <c r="AX115" i="16"/>
  <c r="Z73" i="16"/>
  <c r="AX73" i="16"/>
  <c r="E77" i="16"/>
  <c r="AX77" i="16"/>
  <c r="AY32" i="16"/>
  <c r="AX32" i="16"/>
  <c r="AI425" i="16"/>
  <c r="AX425" i="16"/>
  <c r="AW107" i="16"/>
  <c r="AX107" i="16"/>
  <c r="K248" i="16"/>
  <c r="AX248" i="16"/>
  <c r="J43" i="16"/>
  <c r="AX43" i="16"/>
  <c r="AK318" i="16"/>
  <c r="AX318" i="16"/>
  <c r="W19" i="16"/>
  <c r="AX19" i="16"/>
  <c r="AT269" i="16"/>
  <c r="AX269" i="16"/>
  <c r="AT367" i="16"/>
  <c r="AX367" i="16"/>
  <c r="N397" i="16"/>
  <c r="AX397" i="16"/>
  <c r="AH246" i="16"/>
  <c r="AX246" i="16"/>
  <c r="O86" i="16"/>
  <c r="AX86" i="16"/>
  <c r="AB449" i="16"/>
  <c r="AX449" i="16"/>
  <c r="AJ247" i="16"/>
  <c r="AX247" i="16"/>
  <c r="BC411" i="16"/>
  <c r="AX411" i="16"/>
  <c r="Q395" i="16"/>
  <c r="AX395" i="16"/>
  <c r="AC280" i="16"/>
  <c r="AX280" i="16"/>
  <c r="AF87" i="16"/>
  <c r="AX87" i="16"/>
  <c r="AF400" i="16"/>
  <c r="AX400" i="16"/>
  <c r="K283" i="16"/>
  <c r="AX283" i="16"/>
  <c r="AA326" i="16"/>
  <c r="AX326" i="16"/>
  <c r="BC120" i="16"/>
  <c r="AX120" i="16"/>
  <c r="I403" i="16"/>
  <c r="AX403" i="16"/>
  <c r="N382" i="16"/>
  <c r="AX382" i="16"/>
  <c r="Z292" i="16"/>
  <c r="AX292" i="16"/>
  <c r="AI293" i="16"/>
  <c r="AX293" i="16"/>
  <c r="AC30" i="16"/>
  <c r="AX30" i="16"/>
  <c r="O178" i="16"/>
  <c r="AX178" i="16"/>
  <c r="W81" i="16"/>
  <c r="AX81" i="16"/>
  <c r="S147" i="16"/>
  <c r="AX147" i="16"/>
  <c r="W286" i="16"/>
  <c r="AX286" i="16"/>
  <c r="S455" i="16"/>
  <c r="AX455" i="16"/>
  <c r="AW133" i="16"/>
  <c r="AX133" i="16"/>
  <c r="BD312" i="16"/>
  <c r="AX312" i="16"/>
  <c r="X140" i="16"/>
  <c r="AX140" i="16"/>
  <c r="Q154" i="16"/>
  <c r="AX154" i="16"/>
  <c r="AW79" i="16"/>
  <c r="AX79" i="16"/>
  <c r="Y444" i="16"/>
  <c r="AX444" i="16"/>
  <c r="S213" i="16"/>
  <c r="AX213" i="16"/>
  <c r="AI44" i="16"/>
  <c r="AX44" i="16"/>
  <c r="AT372" i="16"/>
  <c r="AX372" i="16"/>
  <c r="AG230" i="16"/>
  <c r="AX230" i="16"/>
  <c r="AQ162" i="16"/>
  <c r="AX162" i="16"/>
  <c r="Z123" i="16"/>
  <c r="AX123" i="16"/>
  <c r="Q53" i="16"/>
  <c r="AX53" i="16"/>
  <c r="Y276" i="16"/>
  <c r="AX276" i="16"/>
  <c r="T102" i="16"/>
  <c r="AX102" i="16"/>
  <c r="R273" i="16"/>
  <c r="AX273" i="16"/>
  <c r="AK297" i="16"/>
  <c r="AX297" i="16"/>
  <c r="AA72" i="16"/>
  <c r="AX72" i="16"/>
  <c r="U219" i="16"/>
  <c r="AX219" i="16"/>
  <c r="AC220" i="16"/>
  <c r="AX220" i="16"/>
  <c r="O194" i="16"/>
  <c r="AX194" i="16"/>
  <c r="AL215" i="16"/>
  <c r="AX215" i="16"/>
  <c r="AK58" i="16"/>
  <c r="AX58" i="16"/>
  <c r="AW126" i="16"/>
  <c r="AX126" i="16"/>
  <c r="Z171" i="16"/>
  <c r="AX171" i="16"/>
  <c r="AT330" i="16"/>
  <c r="AX330" i="16"/>
  <c r="AP83" i="16"/>
  <c r="AX83" i="16"/>
  <c r="Z240" i="16"/>
  <c r="AX240" i="16"/>
  <c r="T37" i="16"/>
  <c r="AX37" i="16"/>
  <c r="W333" i="16"/>
  <c r="AX333" i="16"/>
  <c r="AG101" i="16"/>
  <c r="AX101" i="16"/>
  <c r="M315" i="16"/>
  <c r="AX315" i="16"/>
  <c r="AY197" i="16"/>
  <c r="AX197" i="16"/>
  <c r="AB173" i="16"/>
  <c r="AX173" i="16"/>
  <c r="AM217" i="16"/>
  <c r="AX217" i="16"/>
  <c r="AX408" i="16"/>
  <c r="AE104" i="16"/>
  <c r="AX104" i="16"/>
  <c r="D458" i="16"/>
  <c r="AX458" i="16"/>
  <c r="AF416" i="16"/>
  <c r="AX416" i="16"/>
  <c r="AD306" i="16"/>
  <c r="AX306" i="16"/>
  <c r="D429" i="16"/>
  <c r="AX429" i="16"/>
  <c r="AF165" i="16"/>
  <c r="AX165" i="16"/>
  <c r="BI174" i="16"/>
  <c r="AX174" i="16"/>
  <c r="AF300" i="16"/>
  <c r="AX300" i="16"/>
  <c r="BG28" i="16"/>
  <c r="AX28" i="16"/>
  <c r="BF446" i="16"/>
  <c r="AX446" i="16"/>
  <c r="AF176" i="16"/>
  <c r="AX176" i="16"/>
  <c r="BH70" i="16"/>
  <c r="AX70" i="16"/>
  <c r="AO65" i="16"/>
  <c r="AX65" i="16"/>
  <c r="AF13" i="16"/>
  <c r="AX13" i="16"/>
  <c r="BH118" i="16"/>
  <c r="AX118" i="16"/>
  <c r="AO457" i="16"/>
  <c r="AX457" i="16"/>
  <c r="AF76" i="16"/>
  <c r="AX76" i="16"/>
  <c r="BH218" i="16"/>
  <c r="AX218" i="16"/>
  <c r="BH254" i="16"/>
  <c r="AX254" i="16"/>
  <c r="AF317" i="16"/>
  <c r="AX317" i="16"/>
  <c r="BG354" i="16"/>
  <c r="AX354" i="16"/>
  <c r="AF151" i="16"/>
  <c r="AX151" i="16"/>
  <c r="BA216" i="16"/>
  <c r="AX216" i="16"/>
  <c r="L385" i="16"/>
  <c r="AX385" i="16"/>
  <c r="BH67" i="16"/>
  <c r="AX67" i="16"/>
  <c r="AF175" i="16"/>
  <c r="AX175" i="16"/>
  <c r="AZ272" i="16"/>
  <c r="AX272" i="16"/>
  <c r="L91" i="16"/>
  <c r="AX91" i="16"/>
  <c r="AF180" i="16"/>
  <c r="AX180" i="16"/>
  <c r="BH364" i="16"/>
  <c r="AX364" i="16"/>
  <c r="BH14" i="16"/>
  <c r="AX14" i="16"/>
  <c r="BF287" i="16"/>
  <c r="AX287" i="16"/>
  <c r="AO314" i="16"/>
  <c r="AX314" i="16"/>
  <c r="L209" i="16"/>
  <c r="AX209" i="16"/>
  <c r="AF341" i="16"/>
  <c r="AX341" i="16"/>
  <c r="AV74" i="16"/>
  <c r="AX74" i="16"/>
  <c r="BG185" i="16"/>
  <c r="AX185" i="16"/>
  <c r="AF97" i="16"/>
  <c r="AX97" i="16"/>
  <c r="AO445" i="16"/>
  <c r="AX445" i="16"/>
  <c r="AO450" i="16"/>
  <c r="AX450" i="16"/>
  <c r="AF144" i="16"/>
  <c r="AX144" i="16"/>
  <c r="BH322" i="16"/>
  <c r="AX322" i="16"/>
  <c r="AO426" i="16"/>
  <c r="AX426" i="16"/>
  <c r="AF439" i="16"/>
  <c r="AX439" i="16"/>
  <c r="L443" i="16"/>
  <c r="AX443" i="16"/>
  <c r="AV290" i="16"/>
  <c r="AX290" i="16"/>
  <c r="AF108" i="16"/>
  <c r="AX108" i="16"/>
  <c r="BA267" i="16"/>
  <c r="AX267" i="16"/>
  <c r="AO235" i="16"/>
  <c r="AX235" i="16"/>
  <c r="AF399" i="16"/>
  <c r="AX399" i="16"/>
  <c r="AO369" i="16"/>
  <c r="AX369" i="16"/>
  <c r="AO204" i="16"/>
  <c r="AX204" i="16"/>
  <c r="AF427" i="16"/>
  <c r="AX427" i="16"/>
  <c r="AR236" i="16"/>
  <c r="AX236" i="16"/>
  <c r="AO135" i="16"/>
  <c r="AX135" i="16"/>
  <c r="AF331" i="16"/>
  <c r="AX331" i="16"/>
  <c r="AV454" i="16"/>
  <c r="AX454" i="16"/>
  <c r="AF222" i="16"/>
  <c r="AX222" i="16"/>
  <c r="AF340" i="16"/>
  <c r="AX340" i="16"/>
  <c r="AF381" i="16"/>
  <c r="AX381" i="16"/>
  <c r="AF414" i="16"/>
  <c r="AX414" i="16"/>
  <c r="AF12" i="16"/>
  <c r="AX12" i="16"/>
  <c r="AF223" i="16"/>
  <c r="AX223" i="16"/>
  <c r="AO131" i="16"/>
  <c r="AX131" i="16"/>
  <c r="AF183" i="16"/>
  <c r="AX183" i="16"/>
  <c r="AF157" i="16"/>
  <c r="AX157" i="16"/>
  <c r="AF344" i="16"/>
  <c r="AX344" i="16"/>
  <c r="AF168" i="16"/>
  <c r="AX168" i="16"/>
  <c r="AF362" i="16"/>
  <c r="AX362" i="16"/>
  <c r="AF284" i="16"/>
  <c r="AX284" i="16"/>
  <c r="AF128" i="16"/>
  <c r="AX128" i="16"/>
  <c r="BF349" i="16"/>
  <c r="AX349" i="16"/>
  <c r="AF48" i="16"/>
  <c r="AX48" i="16"/>
  <c r="BL447" i="16"/>
  <c r="AX447" i="16"/>
  <c r="AV122" i="16"/>
  <c r="AX122" i="16"/>
  <c r="AF250" i="16"/>
  <c r="AX250" i="16"/>
  <c r="AF231" i="16"/>
  <c r="AX231" i="16"/>
  <c r="AF366" i="16"/>
  <c r="AX366" i="16"/>
  <c r="BG307" i="16"/>
  <c r="AX307" i="16"/>
  <c r="AF17" i="16"/>
  <c r="AX17" i="16"/>
  <c r="AF339" i="16"/>
  <c r="AX339" i="16"/>
  <c r="AF15" i="16"/>
  <c r="AX15" i="16"/>
  <c r="AF242" i="16"/>
  <c r="AX242" i="16"/>
  <c r="AF143" i="16"/>
  <c r="AX143" i="16"/>
  <c r="AF348" i="16"/>
  <c r="AX348" i="16"/>
  <c r="AF163" i="16"/>
  <c r="AX163" i="16"/>
  <c r="AF275" i="16"/>
  <c r="AX275" i="16"/>
  <c r="BE282" i="16"/>
  <c r="AX282" i="16"/>
  <c r="AF356" i="16"/>
  <c r="AX356" i="16"/>
  <c r="AF49" i="16"/>
  <c r="AX49" i="16"/>
  <c r="AF92" i="16"/>
  <c r="AX92" i="16"/>
  <c r="AF342" i="16"/>
  <c r="AX342" i="16"/>
  <c r="AO145" i="16"/>
  <c r="AX145" i="16"/>
  <c r="AF456" i="16"/>
  <c r="AX456" i="16"/>
  <c r="AF225" i="16"/>
  <c r="AX225" i="16"/>
  <c r="AF263" i="16"/>
  <c r="AX263" i="16"/>
  <c r="AF264" i="16"/>
  <c r="AX264" i="16"/>
  <c r="AF90" i="16"/>
  <c r="AX90" i="16"/>
  <c r="AF198" i="16"/>
  <c r="AX198" i="16"/>
  <c r="AF239" i="16"/>
  <c r="AX239" i="16"/>
  <c r="AF136" i="16"/>
  <c r="AX136" i="16"/>
  <c r="AF453" i="16"/>
  <c r="AX453" i="16"/>
  <c r="AF42" i="16"/>
  <c r="AX42" i="16"/>
  <c r="AU291" i="16"/>
  <c r="I291" i="16"/>
  <c r="AB448" i="16"/>
  <c r="K448" i="16"/>
  <c r="AY111" i="16"/>
  <c r="N434" i="16"/>
  <c r="AM434" i="16"/>
  <c r="AI351" i="16"/>
  <c r="V351" i="16"/>
  <c r="BC260" i="16"/>
  <c r="Y260" i="16"/>
  <c r="AK285" i="16"/>
  <c r="W285" i="16"/>
  <c r="O308" i="16"/>
  <c r="V308" i="16"/>
  <c r="T346" i="16"/>
  <c r="AC346" i="16"/>
  <c r="Z346" i="16"/>
  <c r="BC221" i="16"/>
  <c r="AG221" i="16"/>
  <c r="V224" i="16"/>
  <c r="AH224" i="16"/>
  <c r="S155" i="16"/>
  <c r="AB155" i="16"/>
  <c r="Y155" i="16"/>
  <c r="AQ211" i="16"/>
  <c r="W211" i="16"/>
  <c r="AW211" i="16"/>
  <c r="T355" i="16"/>
  <c r="AT355" i="16"/>
  <c r="AJ355" i="16"/>
  <c r="F355" i="16"/>
  <c r="S200" i="16"/>
  <c r="AY200" i="16"/>
  <c r="BD200" i="16"/>
  <c r="K200" i="16"/>
  <c r="S440" i="16"/>
  <c r="N440" i="16"/>
  <c r="X440" i="16"/>
  <c r="Y299" i="16"/>
  <c r="AA299" i="16"/>
  <c r="N299" i="16"/>
  <c r="P299" i="16"/>
  <c r="F299" i="16"/>
  <c r="T60" i="16"/>
  <c r="V60" i="16"/>
  <c r="Q60" i="16"/>
  <c r="I60" i="16"/>
  <c r="P353" i="16"/>
  <c r="M353" i="16"/>
  <c r="AQ353" i="16"/>
  <c r="K353" i="16"/>
  <c r="AP398" i="16"/>
  <c r="Z398" i="16"/>
  <c r="AU398" i="16"/>
  <c r="AY398" i="16"/>
  <c r="BG430" i="16"/>
  <c r="V430" i="16"/>
  <c r="AC430" i="16"/>
  <c r="AK430" i="16"/>
  <c r="AI430" i="16"/>
  <c r="AQ430" i="16"/>
  <c r="V303" i="16"/>
  <c r="AM303" i="16"/>
  <c r="X303" i="16"/>
  <c r="AU303" i="16"/>
  <c r="V370" i="16"/>
  <c r="BD370" i="16"/>
  <c r="AQ24" i="16"/>
  <c r="AF268" i="16"/>
  <c r="AE268" i="16"/>
  <c r="AF347" i="16"/>
  <c r="AD347" i="16"/>
  <c r="AD319" i="16"/>
  <c r="BL319" i="16"/>
  <c r="E250" i="16"/>
  <c r="E349" i="16"/>
  <c r="E362" i="16"/>
  <c r="AD97" i="16"/>
  <c r="AE17" i="16"/>
  <c r="AE284" i="16"/>
  <c r="BL15" i="16"/>
  <c r="BK282" i="16"/>
  <c r="BK307" i="16"/>
  <c r="BI92" i="16"/>
  <c r="BB145" i="16"/>
  <c r="BB263" i="16"/>
  <c r="BF264" i="16"/>
  <c r="BH263" i="16"/>
  <c r="E314" i="16"/>
  <c r="AE122" i="16"/>
  <c r="AN143" i="16"/>
  <c r="BB49" i="16"/>
  <c r="BG49" i="16"/>
  <c r="M401" i="16"/>
  <c r="T401" i="16"/>
  <c r="AI36" i="16"/>
  <c r="P36" i="16"/>
  <c r="AB346" i="16"/>
  <c r="AW346" i="16"/>
  <c r="AI221" i="16"/>
  <c r="X221" i="16"/>
  <c r="AB224" i="16"/>
  <c r="AK224" i="16"/>
  <c r="R155" i="16"/>
  <c r="N155" i="16"/>
  <c r="AK155" i="16"/>
  <c r="E155" i="16"/>
  <c r="AS211" i="16"/>
  <c r="AM211" i="16"/>
  <c r="I211" i="16"/>
  <c r="AA355" i="16"/>
  <c r="N355" i="16"/>
  <c r="AC355" i="16"/>
  <c r="AW355" i="16"/>
  <c r="AK200" i="16"/>
  <c r="T200" i="16"/>
  <c r="V200" i="16"/>
  <c r="AL440" i="16"/>
  <c r="AS440" i="16"/>
  <c r="O440" i="16"/>
  <c r="I440" i="16"/>
  <c r="R299" i="16"/>
  <c r="AI299" i="16"/>
  <c r="V299" i="16"/>
  <c r="AC299" i="16"/>
  <c r="S60" i="16"/>
  <c r="AS60" i="16"/>
  <c r="O60" i="16"/>
  <c r="AW60" i="16"/>
  <c r="X353" i="16"/>
  <c r="AU353" i="16"/>
  <c r="AS353" i="16"/>
  <c r="I353" i="16"/>
  <c r="AC398" i="16"/>
  <c r="AK398" i="16"/>
  <c r="L413" i="16"/>
  <c r="E413" i="16"/>
  <c r="BH177" i="16"/>
  <c r="AE177" i="16"/>
  <c r="AF380" i="16"/>
  <c r="AD380" i="16"/>
  <c r="AF319" i="16"/>
  <c r="AN319" i="16"/>
  <c r="BF31" i="16"/>
  <c r="AD31" i="16"/>
  <c r="AZ150" i="16"/>
  <c r="AE150" i="16"/>
  <c r="AF323" i="16"/>
  <c r="E323" i="16"/>
  <c r="AF20" i="16"/>
  <c r="BL20" i="16"/>
  <c r="AF148" i="16"/>
  <c r="AD148" i="16"/>
  <c r="AF376" i="16"/>
  <c r="AE376" i="16"/>
  <c r="AF447" i="16"/>
  <c r="BK447" i="16"/>
  <c r="D242" i="16"/>
  <c r="E366" i="16"/>
  <c r="D97" i="16"/>
  <c r="AE15" i="16"/>
  <c r="BK366" i="16"/>
  <c r="AN49" i="16"/>
  <c r="AN17" i="16"/>
  <c r="BK342" i="16"/>
  <c r="AN307" i="16"/>
  <c r="BE108" i="16"/>
  <c r="BB15" i="16"/>
  <c r="BJ456" i="16"/>
  <c r="BG456" i="16"/>
  <c r="BH456" i="16"/>
  <c r="AE366" i="16"/>
  <c r="BK143" i="16"/>
  <c r="BK242" i="16"/>
  <c r="BL348" i="16"/>
  <c r="BB92" i="16"/>
  <c r="E380" i="16"/>
  <c r="AD413" i="16"/>
  <c r="AE31" i="16"/>
  <c r="AE91" i="16"/>
  <c r="AE209" i="16"/>
  <c r="BL148" i="16"/>
  <c r="BK150" i="16"/>
  <c r="BK376" i="16"/>
  <c r="E176" i="16"/>
  <c r="BL12" i="16"/>
  <c r="E414" i="16"/>
  <c r="AD14" i="16"/>
  <c r="E354" i="16"/>
  <c r="AE362" i="16"/>
  <c r="BL31" i="16"/>
  <c r="AN148" i="16"/>
  <c r="AN48" i="16"/>
  <c r="BK443" i="16"/>
  <c r="BE443" i="16"/>
  <c r="BB231" i="16"/>
  <c r="BE342" i="16"/>
  <c r="E183" i="16"/>
  <c r="E381" i="16"/>
  <c r="E91" i="16"/>
  <c r="E118" i="16"/>
  <c r="AE168" i="16"/>
  <c r="AE175" i="16"/>
  <c r="BK31" i="16"/>
  <c r="BL128" i="16"/>
  <c r="BL150" i="16"/>
  <c r="BK439" i="16"/>
  <c r="BL381" i="16"/>
  <c r="AD67" i="16"/>
  <c r="AE414" i="16"/>
  <c r="AD381" i="16"/>
  <c r="E287" i="16"/>
  <c r="E216" i="16"/>
  <c r="AE131" i="16"/>
  <c r="AE67" i="16"/>
  <c r="BL349" i="16"/>
  <c r="BK12" i="16"/>
  <c r="AN128" i="16"/>
  <c r="AN122" i="16"/>
  <c r="BK20" i="16"/>
  <c r="BK144" i="16"/>
  <c r="BB282" i="16"/>
  <c r="E151" i="16"/>
  <c r="AE223" i="16"/>
  <c r="AE287" i="16"/>
  <c r="BL380" i="16"/>
  <c r="BL168" i="16"/>
  <c r="BL48" i="16"/>
  <c r="AN362" i="16"/>
  <c r="E175" i="16"/>
  <c r="E218" i="16"/>
  <c r="AE381" i="16"/>
  <c r="AN31" i="16"/>
  <c r="BL344" i="16"/>
  <c r="BB290" i="16"/>
  <c r="AD157" i="16"/>
  <c r="E347" i="16"/>
  <c r="D185" i="16"/>
  <c r="E14" i="16"/>
  <c r="E67" i="16"/>
  <c r="AD76" i="16"/>
  <c r="AE20" i="16"/>
  <c r="AE157" i="16"/>
  <c r="AE380" i="16"/>
  <c r="AE28" i="16"/>
  <c r="AE180" i="16"/>
  <c r="BK349" i="16"/>
  <c r="BK131" i="16"/>
  <c r="BL250" i="16"/>
  <c r="BK168" i="16"/>
  <c r="BL122" i="16"/>
  <c r="BL157" i="16"/>
  <c r="BB235" i="16"/>
  <c r="BI439" i="16"/>
  <c r="BI348" i="16"/>
  <c r="BB163" i="16"/>
  <c r="BB356" i="16"/>
  <c r="E157" i="16"/>
  <c r="AD12" i="16"/>
  <c r="AD74" i="16"/>
  <c r="E364" i="16"/>
  <c r="AD216" i="16"/>
  <c r="E457" i="16"/>
  <c r="AE128" i="16"/>
  <c r="AE319" i="16"/>
  <c r="AE445" i="16"/>
  <c r="AN349" i="16"/>
  <c r="AN131" i="16"/>
  <c r="AN250" i="16"/>
  <c r="AN168" i="16"/>
  <c r="BK122" i="16"/>
  <c r="BK157" i="16"/>
  <c r="AN339" i="16"/>
  <c r="BK290" i="16"/>
  <c r="BE235" i="16"/>
  <c r="BE322" i="16"/>
  <c r="BE348" i="16"/>
  <c r="BB143" i="16"/>
  <c r="BH49" i="16"/>
  <c r="E70" i="16"/>
  <c r="AE218" i="16"/>
  <c r="E28" i="16"/>
  <c r="AN380" i="16"/>
  <c r="AF410" i="16"/>
  <c r="AW410" i="16"/>
  <c r="T410" i="16"/>
  <c r="AB410" i="16"/>
  <c r="AH410" i="16"/>
  <c r="N410" i="16"/>
  <c r="X410" i="16"/>
  <c r="K410" i="16"/>
  <c r="O410" i="16"/>
  <c r="AE410" i="16"/>
  <c r="Y410" i="16"/>
  <c r="AQ410" i="16"/>
  <c r="P410" i="16"/>
  <c r="AK410" i="16"/>
  <c r="AU410" i="16"/>
  <c r="AJ410" i="16"/>
  <c r="AN410" i="16"/>
  <c r="S410" i="16"/>
  <c r="AP410" i="16"/>
  <c r="F410" i="16"/>
  <c r="V410" i="16"/>
  <c r="I410" i="16"/>
  <c r="BC410" i="16"/>
  <c r="Q410" i="16"/>
  <c r="AG410" i="16"/>
  <c r="AA410" i="16"/>
  <c r="AY410" i="16"/>
  <c r="W410" i="16"/>
  <c r="AF9" i="16"/>
  <c r="BK9" i="16"/>
  <c r="Q9" i="16"/>
  <c r="T9" i="16"/>
  <c r="O9" i="16"/>
  <c r="AP9" i="16"/>
  <c r="F9" i="16"/>
  <c r="AE9" i="16"/>
  <c r="R9" i="16"/>
  <c r="U9" i="16"/>
  <c r="AC9" i="16"/>
  <c r="AT9" i="16"/>
  <c r="AB9" i="16"/>
  <c r="AW9" i="16"/>
  <c r="AU9" i="16"/>
  <c r="BD9" i="16"/>
  <c r="N9" i="16"/>
  <c r="AD9" i="16"/>
  <c r="AL9" i="16"/>
  <c r="W9" i="16"/>
  <c r="I9" i="16"/>
  <c r="V9" i="16"/>
  <c r="Z9" i="16"/>
  <c r="J9" i="16"/>
  <c r="AS9" i="16"/>
  <c r="K9" i="16"/>
  <c r="Y9" i="16"/>
  <c r="AM9" i="16"/>
  <c r="AA9" i="16"/>
  <c r="AG9" i="16"/>
  <c r="X9" i="16"/>
  <c r="AQ9" i="16"/>
  <c r="AH9" i="16"/>
  <c r="AI9" i="16"/>
  <c r="M9" i="16"/>
  <c r="AY9" i="16"/>
  <c r="P9" i="16"/>
  <c r="AF64" i="16"/>
  <c r="Y64" i="16"/>
  <c r="AH64" i="16"/>
  <c r="AU64" i="16"/>
  <c r="X64" i="16"/>
  <c r="K64" i="16"/>
  <c r="AG64" i="16"/>
  <c r="AQ64" i="16"/>
  <c r="AB64" i="16"/>
  <c r="AT64" i="16"/>
  <c r="Z64" i="16"/>
  <c r="AY64" i="16"/>
  <c r="BD64" i="16"/>
  <c r="AN64" i="16"/>
  <c r="AA64" i="16"/>
  <c r="W64" i="16"/>
  <c r="J64" i="16"/>
  <c r="Q64" i="16"/>
  <c r="T64" i="16"/>
  <c r="AM64" i="16"/>
  <c r="AD64" i="16"/>
  <c r="S64" i="16"/>
  <c r="AJ64" i="16"/>
  <c r="M64" i="16"/>
  <c r="I64" i="16"/>
  <c r="AK64" i="16"/>
  <c r="AS64" i="16"/>
  <c r="N64" i="16"/>
  <c r="R64" i="16"/>
  <c r="AC64" i="16"/>
  <c r="BC64" i="16"/>
  <c r="AW64" i="16"/>
  <c r="V64" i="16"/>
  <c r="AL64" i="16"/>
  <c r="AI64" i="16"/>
  <c r="U64" i="16"/>
  <c r="P64" i="16"/>
  <c r="AF257" i="16"/>
  <c r="BK257" i="16"/>
  <c r="AW257" i="16"/>
  <c r="M257" i="16"/>
  <c r="W257" i="16"/>
  <c r="BD257" i="16"/>
  <c r="Z257" i="16"/>
  <c r="AY257" i="16"/>
  <c r="P257" i="16"/>
  <c r="Y257" i="16"/>
  <c r="U257" i="16"/>
  <c r="AC257" i="16"/>
  <c r="R257" i="16"/>
  <c r="AU257" i="16"/>
  <c r="AJ257" i="16"/>
  <c r="AG257" i="16"/>
  <c r="N257" i="16"/>
  <c r="AP257" i="16"/>
  <c r="AN257" i="16"/>
  <c r="AL257" i="16"/>
  <c r="AM257" i="16"/>
  <c r="AH257" i="16"/>
  <c r="K257" i="16"/>
  <c r="BL257" i="16"/>
  <c r="AS257" i="16"/>
  <c r="AT257" i="16"/>
  <c r="AK257" i="16"/>
  <c r="S257" i="16"/>
  <c r="AQ257" i="16"/>
  <c r="AF394" i="16"/>
  <c r="AG394" i="16"/>
  <c r="AQ394" i="16"/>
  <c r="AT394" i="16"/>
  <c r="P394" i="16"/>
  <c r="K394" i="16"/>
  <c r="Y394" i="16"/>
  <c r="AH394" i="16"/>
  <c r="AU394" i="16"/>
  <c r="W394" i="16"/>
  <c r="BD394" i="16"/>
  <c r="AW394" i="16"/>
  <c r="M394" i="16"/>
  <c r="O394" i="16"/>
  <c r="J394" i="16"/>
  <c r="AL394" i="16"/>
  <c r="AS394" i="16"/>
  <c r="AM394" i="16"/>
  <c r="F394" i="16"/>
  <c r="AD394" i="16"/>
  <c r="S394" i="16"/>
  <c r="BC394" i="16"/>
  <c r="T394" i="16"/>
  <c r="Q394" i="16"/>
  <c r="U394" i="16"/>
  <c r="X394" i="16"/>
  <c r="R394" i="16"/>
  <c r="N394" i="16"/>
  <c r="AP394" i="16"/>
  <c r="AK394" i="16"/>
  <c r="AJ394" i="16"/>
  <c r="Z394" i="16"/>
  <c r="I394" i="16"/>
  <c r="AA394" i="16"/>
  <c r="AI394" i="16"/>
  <c r="V394" i="16"/>
  <c r="AF186" i="16"/>
  <c r="AD186" i="16"/>
  <c r="W186" i="16"/>
  <c r="BD186" i="16"/>
  <c r="Z186" i="16"/>
  <c r="AS186" i="16"/>
  <c r="F186" i="16"/>
  <c r="AN186" i="16"/>
  <c r="BL186" i="16"/>
  <c r="AT186" i="16"/>
  <c r="P186" i="16"/>
  <c r="AW186" i="16"/>
  <c r="T186" i="16"/>
  <c r="I186" i="16"/>
  <c r="BK186" i="16"/>
  <c r="AK186" i="16"/>
  <c r="M186" i="16"/>
  <c r="AE186" i="16"/>
  <c r="AC186" i="16"/>
  <c r="AG186" i="16"/>
  <c r="AU186" i="16"/>
  <c r="AJ186" i="16"/>
  <c r="AA186" i="16"/>
  <c r="V186" i="16"/>
  <c r="Q186" i="16"/>
  <c r="U186" i="16"/>
  <c r="AB186" i="16"/>
  <c r="R186" i="16"/>
  <c r="AQ186" i="16"/>
  <c r="AM186" i="16"/>
  <c r="S186" i="16"/>
  <c r="AL186" i="16"/>
  <c r="AH186" i="16"/>
  <c r="N186" i="16"/>
  <c r="AI186" i="16"/>
  <c r="BC186" i="16"/>
  <c r="AY186" i="16"/>
  <c r="X186" i="16"/>
  <c r="K186" i="16"/>
  <c r="BK55" i="16"/>
  <c r="P55" i="16"/>
  <c r="AL55" i="16"/>
  <c r="AU55" i="16"/>
  <c r="AN55" i="16"/>
  <c r="BL55" i="16"/>
  <c r="W55" i="16"/>
  <c r="AK55" i="16"/>
  <c r="AQ55" i="16"/>
  <c r="N55" i="16"/>
  <c r="Y55" i="16"/>
  <c r="U55" i="16"/>
  <c r="O55" i="16"/>
  <c r="R55" i="16"/>
  <c r="AY55" i="16"/>
  <c r="AB55" i="16"/>
  <c r="Z55" i="16"/>
  <c r="AM55" i="16"/>
  <c r="AH55" i="16"/>
  <c r="X55" i="16"/>
  <c r="AS55" i="16"/>
  <c r="AW55" i="16"/>
  <c r="J55" i="16"/>
  <c r="AJ55" i="16"/>
  <c r="AG55" i="16"/>
  <c r="S55" i="16"/>
  <c r="M55" i="16"/>
  <c r="AF291" i="16"/>
  <c r="BC291" i="16"/>
  <c r="X291" i="16"/>
  <c r="R291" i="16"/>
  <c r="AI291" i="16"/>
  <c r="J291" i="16"/>
  <c r="BK291" i="16"/>
  <c r="AD291" i="16"/>
  <c r="Q291" i="16"/>
  <c r="S291" i="16"/>
  <c r="AS291" i="16"/>
  <c r="AB291" i="16"/>
  <c r="BD291" i="16"/>
  <c r="AA291" i="16"/>
  <c r="AE291" i="16"/>
  <c r="W291" i="16"/>
  <c r="AK291" i="16"/>
  <c r="AQ291" i="16"/>
  <c r="F291" i="16"/>
  <c r="V291" i="16"/>
  <c r="Y291" i="16"/>
  <c r="U291" i="16"/>
  <c r="O291" i="16"/>
  <c r="AG291" i="16"/>
  <c r="AY291" i="16"/>
  <c r="AC291" i="16"/>
  <c r="Z291" i="16"/>
  <c r="K291" i="16"/>
  <c r="AJ291" i="16"/>
  <c r="T291" i="16"/>
  <c r="P291" i="16"/>
  <c r="AP291" i="16"/>
  <c r="AW291" i="16"/>
  <c r="AL291" i="16"/>
  <c r="N291" i="16"/>
  <c r="M291" i="16"/>
  <c r="AF22" i="16"/>
  <c r="AB22" i="16"/>
  <c r="AJ22" i="16"/>
  <c r="AG22" i="16"/>
  <c r="AQ22" i="16"/>
  <c r="AD22" i="16"/>
  <c r="N22" i="16"/>
  <c r="AM22" i="16"/>
  <c r="Y22" i="16"/>
  <c r="AH22" i="16"/>
  <c r="AU22" i="16"/>
  <c r="AW22" i="16"/>
  <c r="M22" i="16"/>
  <c r="BL22" i="16"/>
  <c r="P22" i="16"/>
  <c r="AL22" i="16"/>
  <c r="AS22" i="16"/>
  <c r="O22" i="16"/>
  <c r="R22" i="16"/>
  <c r="I22" i="16"/>
  <c r="AE22" i="16"/>
  <c r="AC22" i="16"/>
  <c r="S22" i="16"/>
  <c r="K22" i="16"/>
  <c r="AP22" i="16"/>
  <c r="T22" i="16"/>
  <c r="AT22" i="16"/>
  <c r="Q22" i="16"/>
  <c r="U22" i="16"/>
  <c r="V22" i="16"/>
  <c r="AI22" i="16"/>
  <c r="BC22" i="16"/>
  <c r="AY22" i="16"/>
  <c r="W22" i="16"/>
  <c r="J22" i="16"/>
  <c r="X22" i="16"/>
  <c r="F22" i="16"/>
  <c r="AK22" i="16"/>
  <c r="AF375" i="16"/>
  <c r="AM375" i="16"/>
  <c r="R375" i="16"/>
  <c r="AI375" i="16"/>
  <c r="F375" i="16"/>
  <c r="V375" i="16"/>
  <c r="AJ375" i="16"/>
  <c r="S375" i="16"/>
  <c r="I375" i="16"/>
  <c r="N375" i="16"/>
  <c r="BD375" i="16"/>
  <c r="AS375" i="16"/>
  <c r="AD375" i="16"/>
  <c r="BC375" i="16"/>
  <c r="AG375" i="16"/>
  <c r="AY375" i="16"/>
  <c r="AE375" i="16"/>
  <c r="X375" i="16"/>
  <c r="AU375" i="16"/>
  <c r="Q375" i="16"/>
  <c r="AT375" i="16"/>
  <c r="Z375" i="16"/>
  <c r="AC375" i="16"/>
  <c r="AA375" i="16"/>
  <c r="AH375" i="16"/>
  <c r="T375" i="16"/>
  <c r="J375" i="16"/>
  <c r="K375" i="16"/>
  <c r="P375" i="16"/>
  <c r="AF406" i="16"/>
  <c r="BK406" i="16"/>
  <c r="AD406" i="16"/>
  <c r="U406" i="16"/>
  <c r="AB406" i="16"/>
  <c r="AJ406" i="16"/>
  <c r="AK406" i="16"/>
  <c r="T406" i="16"/>
  <c r="N406" i="16"/>
  <c r="AM406" i="16"/>
  <c r="AG406" i="16"/>
  <c r="J406" i="16"/>
  <c r="AA406" i="16"/>
  <c r="AT406" i="16"/>
  <c r="AP406" i="16"/>
  <c r="I406" i="16"/>
  <c r="AQ406" i="16"/>
  <c r="O406" i="16"/>
  <c r="R406" i="16"/>
  <c r="K406" i="16"/>
  <c r="BL406" i="16"/>
  <c r="AS406" i="16"/>
  <c r="P406" i="16"/>
  <c r="AY406" i="16"/>
  <c r="BD406" i="16"/>
  <c r="AE406" i="16"/>
  <c r="AI406" i="16"/>
  <c r="AW406" i="16"/>
  <c r="V406" i="16"/>
  <c r="Q406" i="16"/>
  <c r="BC406" i="16"/>
  <c r="F406" i="16"/>
  <c r="W406" i="16"/>
  <c r="AC406" i="16"/>
  <c r="AH406" i="16"/>
  <c r="AL406" i="16"/>
  <c r="AF448" i="16"/>
  <c r="BL448" i="16"/>
  <c r="S448" i="16"/>
  <c r="AS448" i="16"/>
  <c r="O448" i="16"/>
  <c r="AP448" i="16"/>
  <c r="AL448" i="16"/>
  <c r="AI448" i="16"/>
  <c r="V448" i="16"/>
  <c r="AC448" i="16"/>
  <c r="AK448" i="16"/>
  <c r="AE448" i="16"/>
  <c r="M448" i="16"/>
  <c r="W448" i="16"/>
  <c r="Y448" i="16"/>
  <c r="F448" i="16"/>
  <c r="AU448" i="16"/>
  <c r="AM448" i="16"/>
  <c r="R448" i="16"/>
  <c r="N448" i="16"/>
  <c r="BD448" i="16"/>
  <c r="AH448" i="16"/>
  <c r="BC448" i="16"/>
  <c r="AW448" i="16"/>
  <c r="U448" i="16"/>
  <c r="X448" i="16"/>
  <c r="J448" i="16"/>
  <c r="P448" i="16"/>
  <c r="AA448" i="16"/>
  <c r="AJ448" i="16"/>
  <c r="T448" i="16"/>
  <c r="Q448" i="16"/>
  <c r="AY448" i="16"/>
  <c r="Z448" i="16"/>
  <c r="AF66" i="16"/>
  <c r="AH66" i="16"/>
  <c r="V66" i="16"/>
  <c r="AJ66" i="16"/>
  <c r="I66" i="16"/>
  <c r="AQ66" i="16"/>
  <c r="O66" i="16"/>
  <c r="Y66" i="16"/>
  <c r="F66" i="16"/>
  <c r="AT66" i="16"/>
  <c r="Q66" i="16"/>
  <c r="AA66" i="16"/>
  <c r="AB66" i="16"/>
  <c r="AW66" i="16"/>
  <c r="S66" i="16"/>
  <c r="K66" i="16"/>
  <c r="AI66" i="16"/>
  <c r="AP66" i="16"/>
  <c r="BC66" i="16"/>
  <c r="J66" i="16"/>
  <c r="T66" i="16"/>
  <c r="R66" i="16"/>
  <c r="M66" i="16"/>
  <c r="AY66" i="16"/>
  <c r="N66" i="16"/>
  <c r="X66" i="16"/>
  <c r="AF78" i="16"/>
  <c r="AE78" i="16"/>
  <c r="BK78" i="16"/>
  <c r="AH78" i="16"/>
  <c r="AT78" i="16"/>
  <c r="P78" i="16"/>
  <c r="Z78" i="16"/>
  <c r="AB78" i="16"/>
  <c r="AD78" i="16"/>
  <c r="U78" i="16"/>
  <c r="Y78" i="16"/>
  <c r="AP78" i="16"/>
  <c r="AK78" i="16"/>
  <c r="J78" i="16"/>
  <c r="BC78" i="16"/>
  <c r="AQ78" i="16"/>
  <c r="M78" i="16"/>
  <c r="O78" i="16"/>
  <c r="R78" i="16"/>
  <c r="I78" i="16"/>
  <c r="AN78" i="16"/>
  <c r="N78" i="16"/>
  <c r="AI78" i="16"/>
  <c r="W78" i="16"/>
  <c r="AG78" i="16"/>
  <c r="AL78" i="16"/>
  <c r="AM78" i="16"/>
  <c r="X78" i="16"/>
  <c r="S78" i="16"/>
  <c r="BD78" i="16"/>
  <c r="AS78" i="16"/>
  <c r="Q78" i="16"/>
  <c r="K78" i="16"/>
  <c r="AY78" i="16"/>
  <c r="AJ78" i="16"/>
  <c r="AF153" i="16"/>
  <c r="AD153" i="16"/>
  <c r="BK153" i="16"/>
  <c r="BL153" i="16"/>
  <c r="AA153" i="16"/>
  <c r="AY153" i="16"/>
  <c r="AW153" i="16"/>
  <c r="I153" i="16"/>
  <c r="AI153" i="16"/>
  <c r="V153" i="16"/>
  <c r="AC153" i="16"/>
  <c r="BD153" i="16"/>
  <c r="T153" i="16"/>
  <c r="BC153" i="16"/>
  <c r="Z153" i="16"/>
  <c r="J153" i="16"/>
  <c r="M153" i="16"/>
  <c r="O153" i="16"/>
  <c r="P153" i="16"/>
  <c r="F153" i="16"/>
  <c r="S153" i="16"/>
  <c r="N153" i="16"/>
  <c r="AG153" i="16"/>
  <c r="AJ153" i="16"/>
  <c r="AS153" i="16"/>
  <c r="AP153" i="16"/>
  <c r="AU153" i="16"/>
  <c r="Q153" i="16"/>
  <c r="AT153" i="16"/>
  <c r="X153" i="16"/>
  <c r="AB153" i="16"/>
  <c r="Y153" i="16"/>
  <c r="AH153" i="16"/>
  <c r="AM153" i="16"/>
  <c r="K153" i="16"/>
  <c r="AE153" i="16"/>
  <c r="AF441" i="16"/>
  <c r="AI441" i="16"/>
  <c r="AB441" i="16"/>
  <c r="BD441" i="16"/>
  <c r="K441" i="16"/>
  <c r="M441" i="16"/>
  <c r="W441" i="16"/>
  <c r="X441" i="16"/>
  <c r="BL441" i="16"/>
  <c r="AS441" i="16"/>
  <c r="R441" i="16"/>
  <c r="F441" i="16"/>
  <c r="AT441" i="16"/>
  <c r="Q441" i="16"/>
  <c r="AQ441" i="16"/>
  <c r="AM441" i="16"/>
  <c r="AP441" i="16"/>
  <c r="T441" i="16"/>
  <c r="Y441" i="16"/>
  <c r="U441" i="16"/>
  <c r="AJ441" i="16"/>
  <c r="AU441" i="16"/>
  <c r="AK441" i="16"/>
  <c r="BC441" i="16"/>
  <c r="AW441" i="16"/>
  <c r="AF24" i="16"/>
  <c r="BK24" i="16"/>
  <c r="AE24" i="16"/>
  <c r="M24" i="16"/>
  <c r="BC24" i="16"/>
  <c r="X24" i="16"/>
  <c r="Y24" i="16"/>
  <c r="F24" i="16"/>
  <c r="AD24" i="16"/>
  <c r="S24" i="16"/>
  <c r="AS24" i="16"/>
  <c r="O24" i="16"/>
  <c r="AP24" i="16"/>
  <c r="AW24" i="16"/>
  <c r="AY24" i="16"/>
  <c r="AC24" i="16"/>
  <c r="AK24" i="16"/>
  <c r="AA24" i="16"/>
  <c r="V24" i="16"/>
  <c r="AJ24" i="16"/>
  <c r="I24" i="16"/>
  <c r="U24" i="16"/>
  <c r="AL24" i="16"/>
  <c r="AU24" i="16"/>
  <c r="R24" i="16"/>
  <c r="N24" i="16"/>
  <c r="AG24" i="16"/>
  <c r="AT24" i="16"/>
  <c r="Z24" i="16"/>
  <c r="AB24" i="16"/>
  <c r="Q24" i="16"/>
  <c r="T24" i="16"/>
  <c r="AM24" i="16"/>
  <c r="AF345" i="16"/>
  <c r="BL345" i="16"/>
  <c r="AD345" i="16"/>
  <c r="U345" i="16"/>
  <c r="AB345" i="16"/>
  <c r="AJ345" i="16"/>
  <c r="Y345" i="16"/>
  <c r="AH345" i="16"/>
  <c r="AU345" i="16"/>
  <c r="W345" i="16"/>
  <c r="BD345" i="16"/>
  <c r="AW345" i="16"/>
  <c r="AN345" i="16"/>
  <c r="AE345" i="16"/>
  <c r="T345" i="16"/>
  <c r="AT345" i="16"/>
  <c r="AP345" i="16"/>
  <c r="J345" i="16"/>
  <c r="AQ345" i="16"/>
  <c r="O345" i="16"/>
  <c r="AG345" i="16"/>
  <c r="K345" i="16"/>
  <c r="S345" i="16"/>
  <c r="N345" i="16"/>
  <c r="P345" i="16"/>
  <c r="AK345" i="16"/>
  <c r="AI345" i="16"/>
  <c r="AC345" i="16"/>
  <c r="F345" i="16"/>
  <c r="M345" i="16"/>
  <c r="X345" i="16"/>
  <c r="AS345" i="16"/>
  <c r="R345" i="16"/>
  <c r="AY345" i="16"/>
  <c r="AL345" i="16"/>
  <c r="BC345" i="16"/>
  <c r="Q345" i="16"/>
  <c r="BG451" i="16"/>
  <c r="AE451" i="16"/>
  <c r="M451" i="16"/>
  <c r="P451" i="16"/>
  <c r="AG451" i="16"/>
  <c r="V451" i="16"/>
  <c r="AY451" i="16"/>
  <c r="AJ451" i="16"/>
  <c r="Z451" i="16"/>
  <c r="AB451" i="16"/>
  <c r="AD451" i="16"/>
  <c r="AM451" i="16"/>
  <c r="AL451" i="16"/>
  <c r="I451" i="16"/>
  <c r="X451" i="16"/>
  <c r="AH451" i="16"/>
  <c r="W451" i="16"/>
  <c r="AW451" i="16"/>
  <c r="AT451" i="16"/>
  <c r="R451" i="16"/>
  <c r="U451" i="16"/>
  <c r="S451" i="16"/>
  <c r="O451" i="16"/>
  <c r="AA451" i="16"/>
  <c r="AQ451" i="16"/>
  <c r="BL451" i="16"/>
  <c r="AP451" i="16"/>
  <c r="BC451" i="16"/>
  <c r="AF94" i="16"/>
  <c r="AN94" i="16"/>
  <c r="BK94" i="16"/>
  <c r="AE94" i="16"/>
  <c r="M94" i="16"/>
  <c r="BC94" i="16"/>
  <c r="X94" i="16"/>
  <c r="R94" i="16"/>
  <c r="AI94" i="16"/>
  <c r="AS94" i="16"/>
  <c r="O94" i="16"/>
  <c r="AP94" i="16"/>
  <c r="AL94" i="16"/>
  <c r="I94" i="16"/>
  <c r="AD94" i="16"/>
  <c r="V94" i="16"/>
  <c r="AJ94" i="16"/>
  <c r="S94" i="16"/>
  <c r="F94" i="16"/>
  <c r="AB94" i="16"/>
  <c r="Q94" i="16"/>
  <c r="AA94" i="16"/>
  <c r="AY94" i="16"/>
  <c r="AC94" i="16"/>
  <c r="AG94" i="16"/>
  <c r="U94" i="16"/>
  <c r="BD94" i="16"/>
  <c r="J94" i="16"/>
  <c r="AU94" i="16"/>
  <c r="Y94" i="16"/>
  <c r="K94" i="16"/>
  <c r="N94" i="16"/>
  <c r="AK94" i="16"/>
  <c r="AT94" i="16"/>
  <c r="AW94" i="16"/>
  <c r="AH94" i="16"/>
  <c r="AF25" i="16"/>
  <c r="AD25" i="16"/>
  <c r="BK25" i="16"/>
  <c r="BL25" i="16"/>
  <c r="U25" i="16"/>
  <c r="AU25" i="16"/>
  <c r="W25" i="16"/>
  <c r="BD25" i="16"/>
  <c r="Z25" i="16"/>
  <c r="J25" i="16"/>
  <c r="AB25" i="16"/>
  <c r="AP25" i="16"/>
  <c r="S25" i="16"/>
  <c r="K25" i="16"/>
  <c r="AS25" i="16"/>
  <c r="Y25" i="16"/>
  <c r="AA25" i="16"/>
  <c r="BJ25" i="16"/>
  <c r="AT25" i="16"/>
  <c r="X25" i="16"/>
  <c r="AG25" i="16"/>
  <c r="I25" i="16"/>
  <c r="AM25" i="16"/>
  <c r="AL25" i="16"/>
  <c r="AC25" i="16"/>
  <c r="AH25" i="16"/>
  <c r="M25" i="16"/>
  <c r="P25" i="16"/>
  <c r="T25" i="16"/>
  <c r="AY25" i="16"/>
  <c r="AJ25" i="16"/>
  <c r="AI25" i="16"/>
  <c r="V25" i="16"/>
  <c r="AK25" i="16"/>
  <c r="AF52" i="16"/>
  <c r="AY52" i="16"/>
  <c r="AB52" i="16"/>
  <c r="BD52" i="16"/>
  <c r="Z52" i="16"/>
  <c r="K52" i="16"/>
  <c r="M52" i="16"/>
  <c r="W52" i="16"/>
  <c r="Y52" i="16"/>
  <c r="T52" i="16"/>
  <c r="AT52" i="16"/>
  <c r="P52" i="16"/>
  <c r="AG52" i="16"/>
  <c r="J52" i="16"/>
  <c r="AS52" i="16"/>
  <c r="Q52" i="16"/>
  <c r="I52" i="16"/>
  <c r="AU52" i="16"/>
  <c r="AK52" i="16"/>
  <c r="BC52" i="16"/>
  <c r="AW52" i="16"/>
  <c r="F52" i="16"/>
  <c r="O52" i="16"/>
  <c r="R52" i="16"/>
  <c r="AM52" i="16"/>
  <c r="S52" i="16"/>
  <c r="AF359" i="16"/>
  <c r="BL359" i="16"/>
  <c r="AE359" i="16"/>
  <c r="BK359" i="16"/>
  <c r="AD359" i="16"/>
  <c r="Y359" i="16"/>
  <c r="AH359" i="16"/>
  <c r="V359" i="16"/>
  <c r="F359" i="16"/>
  <c r="P359" i="16"/>
  <c r="AW359" i="16"/>
  <c r="T359" i="16"/>
  <c r="M359" i="16"/>
  <c r="AS359" i="16"/>
  <c r="BD359" i="16"/>
  <c r="Z359" i="16"/>
  <c r="W359" i="16"/>
  <c r="U359" i="16"/>
  <c r="R359" i="16"/>
  <c r="AT359" i="16"/>
  <c r="I359" i="16"/>
  <c r="AG359" i="16"/>
  <c r="AU359" i="16"/>
  <c r="J359" i="16"/>
  <c r="AL359" i="16"/>
  <c r="BC359" i="16"/>
  <c r="K359" i="16"/>
  <c r="X359" i="16"/>
  <c r="S359" i="16"/>
  <c r="N359" i="16"/>
  <c r="AP359" i="16"/>
  <c r="AI359" i="16"/>
  <c r="AY359" i="16"/>
  <c r="AF313" i="16"/>
  <c r="AN313" i="16"/>
  <c r="BK313" i="16"/>
  <c r="AK313" i="16"/>
  <c r="AA313" i="16"/>
  <c r="AY313" i="16"/>
  <c r="X313" i="16"/>
  <c r="R313" i="16"/>
  <c r="AI313" i="16"/>
  <c r="V313" i="16"/>
  <c r="AC313" i="16"/>
  <c r="AD313" i="16"/>
  <c r="AE313" i="16"/>
  <c r="Q313" i="16"/>
  <c r="S313" i="16"/>
  <c r="AS313" i="16"/>
  <c r="O313" i="16"/>
  <c r="K313" i="16"/>
  <c r="AW313" i="16"/>
  <c r="U313" i="16"/>
  <c r="I313" i="16"/>
  <c r="AG313" i="16"/>
  <c r="AU313" i="16"/>
  <c r="J313" i="16"/>
  <c r="AL313" i="16"/>
  <c r="N313" i="16"/>
  <c r="P313" i="16"/>
  <c r="Z313" i="16"/>
  <c r="AT313" i="16"/>
  <c r="F313" i="16"/>
  <c r="AP313" i="16"/>
  <c r="T313" i="16"/>
  <c r="AB313" i="16"/>
  <c r="AN111" i="16"/>
  <c r="P111" i="16"/>
  <c r="AG111" i="16"/>
  <c r="AQ111" i="16"/>
  <c r="AB111" i="16"/>
  <c r="F111" i="16"/>
  <c r="AJ111" i="16"/>
  <c r="Z111" i="16"/>
  <c r="AU111" i="16"/>
  <c r="W111" i="16"/>
  <c r="Y111" i="16"/>
  <c r="T111" i="16"/>
  <c r="AT111" i="16"/>
  <c r="AK111" i="16"/>
  <c r="N111" i="16"/>
  <c r="AL111" i="16"/>
  <c r="V111" i="16"/>
  <c r="S111" i="16"/>
  <c r="BC111" i="16"/>
  <c r="AH111" i="16"/>
  <c r="O111" i="16"/>
  <c r="AP111" i="16"/>
  <c r="AI111" i="16"/>
  <c r="I111" i="16"/>
  <c r="AF434" i="16"/>
  <c r="BJ434" i="16"/>
  <c r="BL434" i="16"/>
  <c r="BK434" i="16"/>
  <c r="AE434" i="16"/>
  <c r="AD434" i="16"/>
  <c r="AK434" i="16"/>
  <c r="AA434" i="16"/>
  <c r="AY434" i="16"/>
  <c r="X434" i="16"/>
  <c r="R434" i="16"/>
  <c r="AI434" i="16"/>
  <c r="V434" i="16"/>
  <c r="AC434" i="16"/>
  <c r="Q434" i="16"/>
  <c r="S434" i="16"/>
  <c r="AS434" i="16"/>
  <c r="O434" i="16"/>
  <c r="P434" i="16"/>
  <c r="Z434" i="16"/>
  <c r="AT434" i="16"/>
  <c r="K434" i="16"/>
  <c r="AJ434" i="16"/>
  <c r="AH434" i="16"/>
  <c r="BC434" i="16"/>
  <c r="F434" i="16"/>
  <c r="AP434" i="16"/>
  <c r="T434" i="16"/>
  <c r="AB434" i="16"/>
  <c r="BD434" i="16"/>
  <c r="AQ434" i="16"/>
  <c r="W434" i="16"/>
  <c r="AW434" i="16"/>
  <c r="U434" i="16"/>
  <c r="I434" i="16"/>
  <c r="AF351" i="16"/>
  <c r="BL351" i="16"/>
  <c r="AE351" i="16"/>
  <c r="AN351" i="16"/>
  <c r="AD351" i="16"/>
  <c r="P351" i="16"/>
  <c r="AW351" i="16"/>
  <c r="T351" i="16"/>
  <c r="N351" i="16"/>
  <c r="AM351" i="16"/>
  <c r="AJ351" i="16"/>
  <c r="AG351" i="16"/>
  <c r="AQ351" i="16"/>
  <c r="AT351" i="16"/>
  <c r="I351" i="16"/>
  <c r="R351" i="16"/>
  <c r="U351" i="16"/>
  <c r="W351" i="16"/>
  <c r="AL351" i="16"/>
  <c r="AS351" i="16"/>
  <c r="X351" i="16"/>
  <c r="Z351" i="16"/>
  <c r="AU351" i="16"/>
  <c r="AC351" i="16"/>
  <c r="AP351" i="16"/>
  <c r="S351" i="16"/>
  <c r="AY351" i="16"/>
  <c r="J351" i="16"/>
  <c r="Q351" i="16"/>
  <c r="AA351" i="16"/>
  <c r="BC351" i="16"/>
  <c r="K351" i="16"/>
  <c r="AF260" i="16"/>
  <c r="AN260" i="16"/>
  <c r="AS260" i="16"/>
  <c r="O260" i="16"/>
  <c r="Q260" i="16"/>
  <c r="AA260" i="16"/>
  <c r="AY260" i="16"/>
  <c r="AC260" i="16"/>
  <c r="AK260" i="16"/>
  <c r="AI260" i="16"/>
  <c r="AU260" i="16"/>
  <c r="X260" i="16"/>
  <c r="S260" i="16"/>
  <c r="N260" i="16"/>
  <c r="AJ260" i="16"/>
  <c r="AH260" i="16"/>
  <c r="V260" i="16"/>
  <c r="AP260" i="16"/>
  <c r="T260" i="16"/>
  <c r="AT260" i="16"/>
  <c r="BD260" i="16"/>
  <c r="AQ260" i="16"/>
  <c r="AB260" i="16"/>
  <c r="AG260" i="16"/>
  <c r="K260" i="16"/>
  <c r="AF401" i="16"/>
  <c r="AN401" i="16"/>
  <c r="AD401" i="16"/>
  <c r="BL401" i="16"/>
  <c r="U401" i="16"/>
  <c r="AB401" i="16"/>
  <c r="AJ401" i="16"/>
  <c r="AG401" i="16"/>
  <c r="AQ401" i="16"/>
  <c r="AE401" i="16"/>
  <c r="AU401" i="16"/>
  <c r="W401" i="16"/>
  <c r="BD401" i="16"/>
  <c r="Z401" i="16"/>
  <c r="J401" i="16"/>
  <c r="AS401" i="16"/>
  <c r="AM401" i="16"/>
  <c r="AW401" i="16"/>
  <c r="I401" i="16"/>
  <c r="AY401" i="16"/>
  <c r="AC401" i="16"/>
  <c r="R401" i="16"/>
  <c r="N401" i="16"/>
  <c r="P401" i="16"/>
  <c r="AL401" i="16"/>
  <c r="K401" i="16"/>
  <c r="V401" i="16"/>
  <c r="X401" i="16"/>
  <c r="S401" i="16"/>
  <c r="F401" i="16"/>
  <c r="BC401" i="16"/>
  <c r="Q401" i="16"/>
  <c r="AA401" i="16"/>
  <c r="AF285" i="16"/>
  <c r="AN285" i="16"/>
  <c r="AE285" i="16"/>
  <c r="BL285" i="16"/>
  <c r="BK285" i="16"/>
  <c r="AS285" i="16"/>
  <c r="O285" i="16"/>
  <c r="AP285" i="16"/>
  <c r="AL285" i="16"/>
  <c r="I285" i="16"/>
  <c r="AY285" i="16"/>
  <c r="Q285" i="16"/>
  <c r="S285" i="16"/>
  <c r="AD285" i="16"/>
  <c r="V285" i="16"/>
  <c r="X285" i="16"/>
  <c r="Z285" i="16"/>
  <c r="F285" i="16"/>
  <c r="AT285" i="16"/>
  <c r="AJ285" i="16"/>
  <c r="AH285" i="16"/>
  <c r="BC285" i="16"/>
  <c r="BD285" i="16"/>
  <c r="AA285" i="16"/>
  <c r="AB285" i="16"/>
  <c r="Y285" i="16"/>
  <c r="T285" i="16"/>
  <c r="U285" i="16"/>
  <c r="AM285" i="16"/>
  <c r="AW285" i="16"/>
  <c r="AQ285" i="16"/>
  <c r="AF308" i="16"/>
  <c r="BK308" i="16"/>
  <c r="BB308" i="16"/>
  <c r="BL308" i="16"/>
  <c r="N308" i="16"/>
  <c r="AM308" i="16"/>
  <c r="AW308" i="16"/>
  <c r="AQ308" i="16"/>
  <c r="AE308" i="16"/>
  <c r="AT308" i="16"/>
  <c r="AJ308" i="16"/>
  <c r="AG308" i="16"/>
  <c r="J308" i="16"/>
  <c r="W308" i="16"/>
  <c r="R308" i="16"/>
  <c r="K308" i="16"/>
  <c r="M308" i="16"/>
  <c r="S308" i="16"/>
  <c r="U308" i="16"/>
  <c r="X308" i="16"/>
  <c r="AY308" i="16"/>
  <c r="AP308" i="16"/>
  <c r="AA308" i="16"/>
  <c r="BC308" i="16"/>
  <c r="Q308" i="16"/>
  <c r="AI308" i="16"/>
  <c r="AF36" i="16"/>
  <c r="BL36" i="16"/>
  <c r="BB36" i="16"/>
  <c r="AE36" i="16"/>
  <c r="AD36" i="16"/>
  <c r="M36" i="16"/>
  <c r="BC36" i="16"/>
  <c r="X36" i="16"/>
  <c r="S36" i="16"/>
  <c r="J36" i="16"/>
  <c r="AN36" i="16"/>
  <c r="AS36" i="16"/>
  <c r="O36" i="16"/>
  <c r="AP36" i="16"/>
  <c r="AA36" i="16"/>
  <c r="K36" i="16"/>
  <c r="T36" i="16"/>
  <c r="AT36" i="16"/>
  <c r="BD36" i="16"/>
  <c r="AG36" i="16"/>
  <c r="AQ36" i="16"/>
  <c r="W36" i="16"/>
  <c r="Y36" i="16"/>
  <c r="I36" i="16"/>
  <c r="AU36" i="16"/>
  <c r="AM36" i="16"/>
  <c r="AW36" i="16"/>
  <c r="F36" i="16"/>
  <c r="AF346" i="16"/>
  <c r="AD346" i="16"/>
  <c r="BL346" i="16"/>
  <c r="AN346" i="16"/>
  <c r="AE346" i="16"/>
  <c r="M346" i="16"/>
  <c r="BC346" i="16"/>
  <c r="X346" i="16"/>
  <c r="S346" i="16"/>
  <c r="J346" i="16"/>
  <c r="AS346" i="16"/>
  <c r="O346" i="16"/>
  <c r="AP346" i="16"/>
  <c r="AA346" i="16"/>
  <c r="K346" i="16"/>
  <c r="AQ346" i="16"/>
  <c r="W346" i="16"/>
  <c r="Y346" i="16"/>
  <c r="I346" i="16"/>
  <c r="AU346" i="16"/>
  <c r="N346" i="16"/>
  <c r="P346" i="16"/>
  <c r="R346" i="16"/>
  <c r="AS221" i="16"/>
  <c r="O221" i="16"/>
  <c r="Q221" i="16"/>
  <c r="Z221" i="16"/>
  <c r="AY221" i="16"/>
  <c r="AC221" i="16"/>
  <c r="AK221" i="16"/>
  <c r="J221" i="16"/>
  <c r="N221" i="16"/>
  <c r="AJ221" i="16"/>
  <c r="AL221" i="16"/>
  <c r="T221" i="16"/>
  <c r="AB221" i="16"/>
  <c r="AH221" i="16"/>
  <c r="AF224" i="16"/>
  <c r="BJ224" i="16"/>
  <c r="AD224" i="16"/>
  <c r="AN224" i="16"/>
  <c r="BL224" i="16"/>
  <c r="BK224" i="16"/>
  <c r="M224" i="16"/>
  <c r="BC224" i="16"/>
  <c r="X224" i="16"/>
  <c r="S224" i="16"/>
  <c r="J224" i="16"/>
  <c r="AS224" i="16"/>
  <c r="O224" i="16"/>
  <c r="AP224" i="16"/>
  <c r="AA224" i="16"/>
  <c r="K224" i="16"/>
  <c r="AE224" i="16"/>
  <c r="AU224" i="16"/>
  <c r="AM224" i="16"/>
  <c r="AW224" i="16"/>
  <c r="F224" i="16"/>
  <c r="T224" i="16"/>
  <c r="AT224" i="16"/>
  <c r="BD224" i="16"/>
  <c r="R224" i="16"/>
  <c r="AF155" i="16"/>
  <c r="AN155" i="16"/>
  <c r="BK155" i="16"/>
  <c r="BE155" i="16"/>
  <c r="AD155" i="16"/>
  <c r="BL155" i="16"/>
  <c r="AE155" i="16"/>
  <c r="Z155" i="16"/>
  <c r="U155" i="16"/>
  <c r="AH155" i="16"/>
  <c r="AU155" i="16"/>
  <c r="P155" i="16"/>
  <c r="AC155" i="16"/>
  <c r="K155" i="16"/>
  <c r="AI155" i="16"/>
  <c r="BC155" i="16"/>
  <c r="AM155" i="16"/>
  <c r="AL155" i="16"/>
  <c r="AY155" i="16"/>
  <c r="AJ155" i="16"/>
  <c r="AF211" i="16"/>
  <c r="AN211" i="16"/>
  <c r="T211" i="16"/>
  <c r="AT211" i="16"/>
  <c r="P211" i="16"/>
  <c r="J211" i="16"/>
  <c r="AI211" i="16"/>
  <c r="AG211" i="16"/>
  <c r="AF355" i="16"/>
  <c r="AE355" i="16"/>
  <c r="BL355" i="16"/>
  <c r="BK355" i="16"/>
  <c r="AD355" i="16"/>
  <c r="AH355" i="16"/>
  <c r="AU355" i="16"/>
  <c r="W355" i="16"/>
  <c r="BD355" i="16"/>
  <c r="K355" i="16"/>
  <c r="AF200" i="16"/>
  <c r="BK200" i="16"/>
  <c r="BJ200" i="16"/>
  <c r="AN200" i="16"/>
  <c r="AD200" i="16"/>
  <c r="AE200" i="16"/>
  <c r="BL200" i="16"/>
  <c r="AG200" i="16"/>
  <c r="M200" i="16"/>
  <c r="AF440" i="16"/>
  <c r="BK440" i="16"/>
  <c r="AN440" i="16"/>
  <c r="AF299" i="16"/>
  <c r="BK299" i="16"/>
  <c r="BJ299" i="16"/>
  <c r="AD299" i="16"/>
  <c r="AE299" i="16"/>
  <c r="BL299" i="16"/>
  <c r="AF60" i="16"/>
  <c r="AE60" i="16"/>
  <c r="BE60" i="16"/>
  <c r="AN60" i="16"/>
  <c r="BL60" i="16"/>
  <c r="AD60" i="16"/>
  <c r="BK353" i="16"/>
  <c r="BL353" i="16"/>
  <c r="AF398" i="16"/>
  <c r="BK398" i="16"/>
  <c r="AE398" i="16"/>
  <c r="AN398" i="16"/>
  <c r="BJ398" i="16"/>
  <c r="AD398" i="16"/>
  <c r="AF430" i="16"/>
  <c r="BL430" i="16"/>
  <c r="BK430" i="16"/>
  <c r="AN430" i="16"/>
  <c r="AD430" i="16"/>
  <c r="AE430" i="16"/>
  <c r="AF303" i="16"/>
  <c r="BB303" i="16"/>
  <c r="AE303" i="16"/>
  <c r="AF370" i="16"/>
  <c r="BK370" i="16"/>
  <c r="AD370" i="16"/>
  <c r="BH370" i="16"/>
  <c r="BJ370" i="16"/>
  <c r="AN370" i="16"/>
  <c r="AE370" i="16"/>
  <c r="BL370" i="16"/>
  <c r="AF360" i="16"/>
  <c r="BG360" i="16"/>
  <c r="BB360" i="16"/>
  <c r="AD360" i="16"/>
  <c r="AE360" i="16"/>
  <c r="BK360" i="16"/>
  <c r="AF325" i="16"/>
  <c r="AN325" i="16"/>
  <c r="AD325" i="16"/>
  <c r="BJ325" i="16"/>
  <c r="AE325" i="16"/>
  <c r="AF237" i="16"/>
  <c r="AO237" i="16"/>
  <c r="BL237" i="16"/>
  <c r="BK237" i="16"/>
  <c r="AD237" i="16"/>
  <c r="AE237" i="16"/>
  <c r="AN237" i="16"/>
  <c r="AF21" i="16"/>
  <c r="BB21" i="16"/>
  <c r="BJ21" i="16"/>
  <c r="AN21" i="16"/>
  <c r="BE21" i="16"/>
  <c r="BI21" i="16"/>
  <c r="BL21" i="16"/>
  <c r="AD21" i="16"/>
  <c r="AE21" i="16"/>
  <c r="AH313" i="16"/>
  <c r="AQ359" i="16"/>
  <c r="X52" i="16"/>
  <c r="Q25" i="16"/>
  <c r="AM94" i="16"/>
  <c r="J24" i="16"/>
  <c r="AC441" i="16"/>
  <c r="U153" i="16"/>
  <c r="AU78" i="16"/>
  <c r="AT448" i="16"/>
  <c r="AL375" i="16"/>
  <c r="AH291" i="16"/>
  <c r="AP186" i="16"/>
  <c r="F64" i="16"/>
  <c r="AT410" i="16"/>
  <c r="BD111" i="16"/>
  <c r="Y313" i="16"/>
  <c r="AA359" i="16"/>
  <c r="AC52" i="16"/>
  <c r="O25" i="16"/>
  <c r="W94" i="16"/>
  <c r="I345" i="16"/>
  <c r="BD24" i="16"/>
  <c r="O441" i="16"/>
  <c r="AQ153" i="16"/>
  <c r="AK66" i="16"/>
  <c r="AQ448" i="16"/>
  <c r="AP375" i="16"/>
  <c r="AM291" i="16"/>
  <c r="O186" i="16"/>
  <c r="AP64" i="16"/>
  <c r="AM313" i="16"/>
  <c r="AJ313" i="16"/>
  <c r="Q359" i="16"/>
  <c r="U52" i="16"/>
  <c r="N25" i="16"/>
  <c r="J451" i="16"/>
  <c r="AM345" i="16"/>
  <c r="W24" i="16"/>
  <c r="AH441" i="16"/>
  <c r="AA78" i="16"/>
  <c r="W66" i="16"/>
  <c r="Z406" i="16"/>
  <c r="AA22" i="16"/>
  <c r="I55" i="16"/>
  <c r="AB394" i="16"/>
  <c r="S9" i="16"/>
  <c r="BC313" i="16"/>
  <c r="AB359" i="16"/>
  <c r="AQ52" i="16"/>
  <c r="AQ25" i="16"/>
  <c r="T94" i="16"/>
  <c r="AK451" i="16"/>
  <c r="V345" i="16"/>
  <c r="AI24" i="16"/>
  <c r="AL153" i="16"/>
  <c r="AW78" i="16"/>
  <c r="I448" i="16"/>
  <c r="AU406" i="16"/>
  <c r="BD22" i="16"/>
  <c r="F257" i="16"/>
  <c r="AJ9" i="16"/>
  <c r="AD118" i="16"/>
  <c r="AE118" i="16"/>
  <c r="BL450" i="16"/>
  <c r="AD254" i="16"/>
  <c r="AD446" i="16"/>
  <c r="AE385" i="16"/>
  <c r="BE339" i="16"/>
  <c r="BG282" i="16"/>
  <c r="BL362" i="16"/>
  <c r="O161" i="16"/>
  <c r="AL161" i="16"/>
  <c r="V161" i="16"/>
  <c r="AW161" i="16"/>
  <c r="W161" i="16"/>
  <c r="AA161" i="16"/>
  <c r="AT161" i="16"/>
  <c r="AQ161" i="16"/>
  <c r="X161" i="16"/>
  <c r="AY161" i="16"/>
  <c r="N432" i="16"/>
  <c r="AB432" i="16"/>
  <c r="AP432" i="16"/>
  <c r="AH432" i="16"/>
  <c r="AU432" i="16"/>
  <c r="V432" i="16"/>
  <c r="T432" i="16"/>
  <c r="AW432" i="16"/>
  <c r="AQ432" i="16"/>
  <c r="W432" i="16"/>
  <c r="AC432" i="16"/>
  <c r="AL432" i="16"/>
  <c r="R432" i="16"/>
  <c r="BC432" i="16"/>
  <c r="AG432" i="16"/>
  <c r="K432" i="16"/>
  <c r="F432" i="16"/>
  <c r="AA432" i="16"/>
  <c r="AD452" i="16"/>
  <c r="AL452" i="16"/>
  <c r="W452" i="16"/>
  <c r="AA452" i="16"/>
  <c r="AW452" i="16"/>
  <c r="AB452" i="16"/>
  <c r="N262" i="16"/>
  <c r="AK262" i="16"/>
  <c r="AA262" i="16"/>
  <c r="Y262" i="16"/>
  <c r="K262" i="16"/>
  <c r="AT262" i="16"/>
  <c r="AL262" i="16"/>
  <c r="AW262" i="16"/>
  <c r="AB262" i="16"/>
  <c r="AY262" i="16"/>
  <c r="Y89" i="16"/>
  <c r="AA89" i="16"/>
  <c r="F89" i="16"/>
  <c r="AC89" i="16"/>
  <c r="AG89" i="16"/>
  <c r="U89" i="16"/>
  <c r="V89" i="16"/>
  <c r="AJ89" i="16"/>
  <c r="Z89" i="16"/>
  <c r="AU89" i="16"/>
  <c r="AB89" i="16"/>
  <c r="AK89" i="16"/>
  <c r="AS89" i="16"/>
  <c r="AM89" i="16"/>
  <c r="S89" i="16"/>
  <c r="J89" i="16"/>
  <c r="AJ374" i="16"/>
  <c r="F374" i="16"/>
  <c r="BC374" i="16"/>
  <c r="U374" i="16"/>
  <c r="P374" i="16"/>
  <c r="I374" i="16"/>
  <c r="AK374" i="16"/>
  <c r="V29" i="16"/>
  <c r="Y29" i="16"/>
  <c r="AU29" i="16"/>
  <c r="AL29" i="16"/>
  <c r="AB29" i="16"/>
  <c r="K29" i="16"/>
  <c r="U29" i="16"/>
  <c r="F29" i="16"/>
  <c r="AI203" i="16"/>
  <c r="AT203" i="16"/>
  <c r="AJ203" i="16"/>
  <c r="AL203" i="16"/>
  <c r="U203" i="16"/>
  <c r="W203" i="16"/>
  <c r="Y203" i="16"/>
  <c r="J203" i="16"/>
  <c r="AU203" i="16"/>
  <c r="AM203" i="16"/>
  <c r="AW203" i="16"/>
  <c r="N203" i="16"/>
  <c r="BD203" i="16"/>
  <c r="AS71" i="16"/>
  <c r="Y71" i="16"/>
  <c r="AP71" i="16"/>
  <c r="U71" i="16"/>
  <c r="AG71" i="16"/>
  <c r="AH71" i="16"/>
  <c r="I71" i="16"/>
  <c r="AN228" i="16"/>
  <c r="AE228" i="16"/>
  <c r="AS228" i="16"/>
  <c r="Q228" i="16"/>
  <c r="M228" i="16"/>
  <c r="AK228" i="16"/>
  <c r="N228" i="16"/>
  <c r="Z228" i="16"/>
  <c r="P228" i="16"/>
  <c r="AH56" i="16"/>
  <c r="N56" i="16"/>
  <c r="AC56" i="16"/>
  <c r="AW56" i="16"/>
  <c r="K56" i="16"/>
  <c r="AI56" i="16"/>
  <c r="BC56" i="16"/>
  <c r="AP56" i="16"/>
  <c r="F56" i="16"/>
  <c r="M56" i="16"/>
  <c r="O56" i="16"/>
  <c r="Y56" i="16"/>
  <c r="J56" i="16"/>
  <c r="AQ56" i="16"/>
  <c r="AM56" i="16"/>
  <c r="AL56" i="16"/>
  <c r="M47" i="16"/>
  <c r="AA47" i="16"/>
  <c r="AS47" i="16"/>
  <c r="AI47" i="16"/>
  <c r="X328" i="16"/>
  <c r="AI328" i="16"/>
  <c r="AC328" i="16"/>
  <c r="P328" i="16"/>
  <c r="M328" i="16"/>
  <c r="AK328" i="16"/>
  <c r="N328" i="16"/>
  <c r="Z328" i="16"/>
  <c r="BL302" i="16"/>
  <c r="Y302" i="16"/>
  <c r="AA302" i="16"/>
  <c r="N302" i="16"/>
  <c r="AC302" i="16"/>
  <c r="X302" i="16"/>
  <c r="AL302" i="16"/>
  <c r="AU302" i="16"/>
  <c r="AM302" i="16"/>
  <c r="AW302" i="16"/>
  <c r="M302" i="16"/>
  <c r="AG305" i="16"/>
  <c r="AK305" i="16"/>
  <c r="Z305" i="16"/>
  <c r="W305" i="16"/>
  <c r="BB23" i="16"/>
  <c r="AG23" i="16"/>
  <c r="M23" i="16"/>
  <c r="K23" i="16"/>
  <c r="AH23" i="16"/>
  <c r="AS23" i="16"/>
  <c r="AJ23" i="16"/>
  <c r="AQ23" i="16"/>
  <c r="AW210" i="16"/>
  <c r="AI210" i="16"/>
  <c r="V210" i="16"/>
  <c r="F210" i="16"/>
  <c r="Q210" i="16"/>
  <c r="AA210" i="16"/>
  <c r="U210" i="16"/>
  <c r="J210" i="16"/>
  <c r="P210" i="16"/>
  <c r="AL210" i="16"/>
  <c r="AM210" i="16"/>
  <c r="AH294" i="16"/>
  <c r="J294" i="16"/>
  <c r="U294" i="16"/>
  <c r="AU294" i="16"/>
  <c r="Z191" i="16"/>
  <c r="AU191" i="16"/>
  <c r="AP191" i="16"/>
  <c r="AQ191" i="16"/>
  <c r="N191" i="16"/>
  <c r="Y191" i="16"/>
  <c r="AS191" i="16"/>
  <c r="J191" i="16"/>
  <c r="T422" i="16"/>
  <c r="N422" i="16"/>
  <c r="AM422" i="16"/>
  <c r="Y422" i="16"/>
  <c r="I422" i="16"/>
  <c r="AL422" i="16"/>
  <c r="AY422" i="16"/>
  <c r="AC422" i="16"/>
  <c r="AW422" i="16"/>
  <c r="U422" i="16"/>
  <c r="W422" i="16"/>
  <c r="AK422" i="16"/>
  <c r="AS179" i="16"/>
  <c r="AK179" i="16"/>
  <c r="R179" i="16"/>
  <c r="AM179" i="16"/>
  <c r="AL179" i="16"/>
  <c r="X179" i="16"/>
  <c r="AQ62" i="16"/>
  <c r="BC62" i="16"/>
  <c r="Q62" i="16"/>
  <c r="Z62" i="16"/>
  <c r="V62" i="16"/>
  <c r="BD62" i="16"/>
  <c r="M62" i="16"/>
  <c r="AC62" i="16"/>
  <c r="J62" i="16"/>
  <c r="AN98" i="16"/>
  <c r="AE98" i="16"/>
  <c r="AL98" i="16"/>
  <c r="M98" i="16"/>
  <c r="BC98" i="16"/>
  <c r="X98" i="16"/>
  <c r="AD98" i="16"/>
  <c r="Z98" i="16"/>
  <c r="AS98" i="16"/>
  <c r="W98" i="16"/>
  <c r="Q98" i="16"/>
  <c r="AQ98" i="16"/>
  <c r="O98" i="16"/>
  <c r="Y98" i="16"/>
  <c r="BI57" i="16"/>
  <c r="AT57" i="16"/>
  <c r="AL57" i="16"/>
  <c r="M57" i="16"/>
  <c r="AK57" i="16"/>
  <c r="V57" i="16"/>
  <c r="AI57" i="16"/>
  <c r="AD278" i="16"/>
  <c r="AU278" i="16"/>
  <c r="AC278" i="16"/>
  <c r="AG278" i="16"/>
  <c r="I278" i="16"/>
  <c r="AS278" i="16"/>
  <c r="P278" i="16"/>
  <c r="Z278" i="16"/>
  <c r="AB278" i="16"/>
  <c r="AK278" i="16"/>
  <c r="J278" i="16"/>
  <c r="N265" i="16"/>
  <c r="AM265" i="16"/>
  <c r="Y265" i="16"/>
  <c r="AH265" i="16"/>
  <c r="J265" i="16"/>
  <c r="M265" i="16"/>
  <c r="AB265" i="16"/>
  <c r="AP265" i="16"/>
  <c r="Z265" i="16"/>
  <c r="I265" i="16"/>
  <c r="BC265" i="16"/>
  <c r="BD265" i="16"/>
  <c r="AA265" i="16"/>
  <c r="AD212" i="16"/>
  <c r="BD212" i="16"/>
  <c r="J212" i="16"/>
  <c r="V212" i="16"/>
  <c r="Z212" i="16"/>
  <c r="AB158" i="16"/>
  <c r="Q158" i="16"/>
  <c r="T158" i="16"/>
  <c r="V158" i="16"/>
  <c r="AP158" i="16"/>
  <c r="AH158" i="16"/>
  <c r="BK208" i="16"/>
  <c r="AL208" i="16"/>
  <c r="M208" i="16"/>
  <c r="BC208" i="16"/>
  <c r="X208" i="16"/>
  <c r="Z208" i="16"/>
  <c r="AS208" i="16"/>
  <c r="W208" i="16"/>
  <c r="Q208" i="16"/>
  <c r="AI34" i="16"/>
  <c r="X34" i="16"/>
  <c r="AL34" i="16"/>
  <c r="AF188" i="16"/>
  <c r="AL188" i="16"/>
  <c r="AS188" i="16"/>
  <c r="W188" i="16"/>
  <c r="AG188" i="16"/>
  <c r="AU188" i="16"/>
  <c r="AC188" i="16"/>
  <c r="AW188" i="16"/>
  <c r="L261" i="16"/>
  <c r="BE261" i="16"/>
  <c r="Z261" i="16"/>
  <c r="U261" i="16"/>
  <c r="AB261" i="16"/>
  <c r="AJ261" i="16"/>
  <c r="F261" i="16"/>
  <c r="BH402" i="16"/>
  <c r="BJ402" i="16"/>
  <c r="S402" i="16"/>
  <c r="AP402" i="16"/>
  <c r="BJ170" i="16"/>
  <c r="AG170" i="16"/>
  <c r="M170" i="16"/>
  <c r="AB170" i="16"/>
  <c r="AC170" i="16"/>
  <c r="BG167" i="16"/>
  <c r="AK167" i="16"/>
  <c r="AA167" i="16"/>
  <c r="BL412" i="16"/>
  <c r="AE412" i="16"/>
  <c r="BB256" i="16"/>
  <c r="BL256" i="16"/>
  <c r="AE256" i="16"/>
  <c r="W228" i="16"/>
  <c r="X71" i="16"/>
  <c r="Z203" i="16"/>
  <c r="O203" i="16"/>
  <c r="AH203" i="16"/>
  <c r="AS29" i="16"/>
  <c r="Y374" i="16"/>
  <c r="AI89" i="16"/>
  <c r="W89" i="16"/>
  <c r="Q262" i="16"/>
  <c r="T452" i="16"/>
  <c r="P432" i="16"/>
  <c r="AT432" i="16"/>
  <c r="Y161" i="16"/>
  <c r="AJ262" i="16"/>
  <c r="AK452" i="16"/>
  <c r="Z432" i="16"/>
  <c r="S432" i="16"/>
  <c r="AP161" i="16"/>
  <c r="AN452" i="16"/>
  <c r="K89" i="16"/>
  <c r="R89" i="16"/>
  <c r="N89" i="16"/>
  <c r="W262" i="16"/>
  <c r="V452" i="16"/>
  <c r="BD432" i="16"/>
  <c r="O432" i="16"/>
  <c r="F15" i="31"/>
  <c r="BK381" i="16"/>
  <c r="BB450" i="16"/>
  <c r="BJ339" i="16"/>
  <c r="BL209" i="16"/>
  <c r="BK287" i="16"/>
  <c r="BK183" i="16"/>
  <c r="BJ445" i="16"/>
  <c r="E65" i="16"/>
  <c r="AE64" i="16"/>
  <c r="AE394" i="16"/>
  <c r="AN12" i="16"/>
  <c r="BK319" i="16"/>
  <c r="AN9" i="16"/>
  <c r="BK223" i="16"/>
  <c r="BK36" i="16"/>
  <c r="BK401" i="16"/>
  <c r="AN434" i="16"/>
  <c r="AN25" i="16"/>
  <c r="AN24" i="16"/>
  <c r="AN448" i="16"/>
  <c r="BK64" i="16"/>
  <c r="BK323" i="16"/>
  <c r="BL322" i="16"/>
  <c r="BI426" i="16"/>
  <c r="BB345" i="16"/>
  <c r="BJ351" i="16"/>
  <c r="BI122" i="16"/>
  <c r="BI401" i="16"/>
  <c r="AN451" i="16"/>
  <c r="AN153" i="16"/>
  <c r="AN22" i="16"/>
  <c r="BL314" i="16"/>
  <c r="BI185" i="16"/>
  <c r="BL445" i="16"/>
  <c r="BE450" i="16"/>
  <c r="BF299" i="16"/>
  <c r="AN394" i="16"/>
  <c r="BK347" i="16"/>
  <c r="AN347" i="16"/>
  <c r="BL185" i="16"/>
  <c r="BL74" i="16"/>
  <c r="BL91" i="16"/>
  <c r="BB185" i="16"/>
  <c r="BE148" i="16"/>
  <c r="BF307" i="16"/>
  <c r="S193" i="16"/>
  <c r="AS193" i="16"/>
  <c r="O193" i="16"/>
  <c r="AP193" i="16"/>
  <c r="Z193" i="16"/>
  <c r="W241" i="16"/>
  <c r="AW241" i="16"/>
  <c r="BD241" i="16"/>
  <c r="AP241" i="16"/>
  <c r="BJ10" i="16"/>
  <c r="AT10" i="16"/>
  <c r="Y10" i="16"/>
  <c r="AP10" i="16"/>
  <c r="X10" i="16"/>
  <c r="AN11" i="16"/>
  <c r="AQ11" i="16"/>
  <c r="BC11" i="16"/>
  <c r="AJ11" i="16"/>
  <c r="Z11" i="16"/>
  <c r="BK75" i="16"/>
  <c r="AI75" i="16"/>
  <c r="AT75" i="16"/>
  <c r="P75" i="16"/>
  <c r="R75" i="16"/>
  <c r="S420" i="16"/>
  <c r="AS420" i="16"/>
  <c r="O420" i="16"/>
  <c r="AP420" i="16"/>
  <c r="AL420" i="16"/>
  <c r="BB383" i="16"/>
  <c r="X383" i="16"/>
  <c r="R383" i="16"/>
  <c r="AI383" i="16"/>
  <c r="V383" i="16"/>
  <c r="AC383" i="16"/>
  <c r="AJ428" i="16"/>
  <c r="AL428" i="16"/>
  <c r="U428" i="16"/>
  <c r="O428" i="16"/>
  <c r="K428" i="16"/>
  <c r="Y243" i="16"/>
  <c r="AH243" i="16"/>
  <c r="AU243" i="16"/>
  <c r="W243" i="16"/>
  <c r="BE304" i="16"/>
  <c r="AK304" i="16"/>
  <c r="AA304" i="16"/>
  <c r="AY304" i="16"/>
  <c r="M252" i="16"/>
  <c r="Y252" i="16"/>
  <c r="AH252" i="16"/>
  <c r="V252" i="16"/>
  <c r="I252" i="16"/>
  <c r="AY391" i="16"/>
  <c r="Q391" i="16"/>
  <c r="T391" i="16"/>
  <c r="J391" i="16"/>
  <c r="BB103" i="16"/>
  <c r="N103" i="16"/>
  <c r="AM103" i="16"/>
  <c r="Y103" i="16"/>
  <c r="AH103" i="16"/>
  <c r="K103" i="16"/>
  <c r="V84" i="16"/>
  <c r="P84" i="16"/>
  <c r="R84" i="16"/>
  <c r="AI84" i="16"/>
  <c r="BJ424" i="16"/>
  <c r="AS424" i="16"/>
  <c r="AM424" i="16"/>
  <c r="Y424" i="16"/>
  <c r="AB424" i="16"/>
  <c r="F424" i="16"/>
  <c r="AN335" i="16"/>
  <c r="AU335" i="16"/>
  <c r="W335" i="16"/>
  <c r="BD335" i="16"/>
  <c r="R335" i="16"/>
  <c r="I335" i="16"/>
  <c r="N106" i="16"/>
  <c r="AC106" i="16"/>
  <c r="AK106" i="16"/>
  <c r="S106" i="16"/>
  <c r="BI363" i="16"/>
  <c r="U363" i="16"/>
  <c r="AB363" i="16"/>
  <c r="AJ363" i="16"/>
  <c r="AG363" i="16"/>
  <c r="AH363" i="16"/>
  <c r="AD100" i="16"/>
  <c r="Q100" i="16"/>
  <c r="AS100" i="16"/>
  <c r="BI94" i="16"/>
  <c r="BF346" i="16"/>
  <c r="BI345" i="16"/>
  <c r="BJ307" i="16"/>
  <c r="BK364" i="16"/>
  <c r="BI64" i="16"/>
  <c r="BB250" i="16"/>
  <c r="AD33" i="16"/>
  <c r="BI148" i="16"/>
  <c r="BE122" i="16"/>
  <c r="BE275" i="16"/>
  <c r="BE14" i="16"/>
  <c r="BB349" i="16"/>
  <c r="BK272" i="16"/>
  <c r="BL196" i="16"/>
  <c r="BK231" i="16"/>
  <c r="BK362" i="16"/>
  <c r="BL439" i="16"/>
  <c r="BL97" i="16"/>
  <c r="BK14" i="16"/>
  <c r="BI399" i="16"/>
  <c r="BJ290" i="16"/>
  <c r="BJ322" i="16"/>
  <c r="BE185" i="16"/>
  <c r="BI49" i="16"/>
  <c r="BE231" i="16"/>
  <c r="BI163" i="16"/>
  <c r="BJ362" i="16"/>
  <c r="BE307" i="16"/>
  <c r="BF49" i="16"/>
  <c r="BL124" i="16"/>
  <c r="BK100" i="16"/>
  <c r="BK340" i="16"/>
  <c r="AN157" i="16"/>
  <c r="BK348" i="16"/>
  <c r="BL376" i="16"/>
  <c r="BL183" i="16"/>
  <c r="BL267" i="16"/>
  <c r="BK322" i="16"/>
  <c r="BK185" i="16"/>
  <c r="BK180" i="16"/>
  <c r="BI235" i="16"/>
  <c r="BJ443" i="16"/>
  <c r="BI144" i="16"/>
  <c r="BJ209" i="16"/>
  <c r="BB348" i="16"/>
  <c r="BB148" i="16"/>
  <c r="BB339" i="16"/>
  <c r="BJ275" i="16"/>
  <c r="BF263" i="16"/>
  <c r="BF282" i="16"/>
  <c r="BH92" i="16"/>
  <c r="AN177" i="16"/>
  <c r="AD80" i="16"/>
  <c r="E76" i="16"/>
  <c r="E446" i="16"/>
  <c r="AE13" i="16"/>
  <c r="BK380" i="16"/>
  <c r="AN150" i="16"/>
  <c r="AN381" i="16"/>
  <c r="BL339" i="16"/>
  <c r="AN20" i="16"/>
  <c r="BL323" i="16"/>
  <c r="BL443" i="16"/>
  <c r="AN450" i="16"/>
  <c r="AN314" i="16"/>
  <c r="BL385" i="16"/>
  <c r="BE267" i="16"/>
  <c r="BJ426" i="16"/>
  <c r="BB445" i="16"/>
  <c r="BJ49" i="16"/>
  <c r="BI15" i="16"/>
  <c r="BE92" i="16"/>
  <c r="BB122" i="16"/>
  <c r="BE143" i="16"/>
  <c r="BI282" i="16"/>
  <c r="BF92" i="16"/>
  <c r="L145" i="16"/>
  <c r="AN354" i="16"/>
  <c r="BL175" i="16"/>
  <c r="BB314" i="16"/>
  <c r="BL67" i="16"/>
  <c r="BJ314" i="16"/>
  <c r="BK317" i="16"/>
  <c r="BE168" i="16"/>
  <c r="BG348" i="16"/>
  <c r="BG143" i="16"/>
  <c r="BI12" i="16"/>
  <c r="BK67" i="16"/>
  <c r="BE209" i="16"/>
  <c r="BF339" i="16"/>
  <c r="BE364" i="16"/>
  <c r="AN413" i="16"/>
  <c r="BE67" i="16"/>
  <c r="AN180" i="16"/>
  <c r="AN216" i="16"/>
  <c r="BB74" i="16"/>
  <c r="BJ168" i="16"/>
  <c r="BE319" i="16"/>
  <c r="BI307" i="16"/>
  <c r="BG128" i="16"/>
  <c r="BK118" i="16"/>
  <c r="AO339" i="16"/>
  <c r="AN74" i="16"/>
  <c r="AN14" i="16"/>
  <c r="AN272" i="16"/>
  <c r="AN385" i="16"/>
  <c r="AN70" i="16"/>
  <c r="BB322" i="16"/>
  <c r="BI445" i="16"/>
  <c r="BI74" i="16"/>
  <c r="BB14" i="16"/>
  <c r="BB434" i="16"/>
  <c r="BB299" i="16"/>
  <c r="BB370" i="16"/>
  <c r="BE153" i="16"/>
  <c r="BF36" i="16"/>
  <c r="BG313" i="16"/>
  <c r="AI410" i="16"/>
  <c r="R410" i="16"/>
  <c r="AD91" i="16"/>
  <c r="E385" i="16"/>
  <c r="E254" i="16"/>
  <c r="AD70" i="16"/>
  <c r="AE314" i="16"/>
  <c r="AE185" i="16"/>
  <c r="AE70" i="16"/>
  <c r="AE216" i="16"/>
  <c r="AE25" i="16"/>
  <c r="AE66" i="16"/>
  <c r="AE74" i="16"/>
  <c r="AE52" i="16"/>
  <c r="AD448" i="16"/>
  <c r="AE254" i="16"/>
  <c r="BL9" i="16"/>
  <c r="BK21" i="16"/>
  <c r="BL360" i="16"/>
  <c r="BL398" i="16"/>
  <c r="AN299" i="16"/>
  <c r="AN355" i="16"/>
  <c r="BK346" i="16"/>
  <c r="AN308" i="16"/>
  <c r="BK351" i="16"/>
  <c r="BL313" i="16"/>
  <c r="BL94" i="16"/>
  <c r="BL24" i="16"/>
  <c r="BL78" i="16"/>
  <c r="AN406" i="16"/>
  <c r="BK394" i="16"/>
  <c r="AN267" i="16"/>
  <c r="AN426" i="16"/>
  <c r="BK445" i="16"/>
  <c r="AN209" i="16"/>
  <c r="AN364" i="16"/>
  <c r="BL177" i="16"/>
  <c r="BK151" i="16"/>
  <c r="BB399" i="16"/>
  <c r="BI108" i="16"/>
  <c r="BB439" i="16"/>
  <c r="BE144" i="16"/>
  <c r="BI97" i="16"/>
  <c r="BB209" i="16"/>
  <c r="BE91" i="16"/>
  <c r="BI60" i="16"/>
  <c r="BB25" i="16"/>
  <c r="BE183" i="16"/>
  <c r="BJ36" i="16"/>
  <c r="BI349" i="16"/>
  <c r="BE285" i="16"/>
  <c r="BI250" i="16"/>
  <c r="BG163" i="16"/>
  <c r="BH325" i="16"/>
  <c r="BH236" i="16"/>
  <c r="AV237" i="16"/>
  <c r="AN359" i="16"/>
  <c r="BK451" i="16"/>
  <c r="AN441" i="16"/>
  <c r="BK448" i="16"/>
  <c r="AN291" i="16"/>
  <c r="AN144" i="16"/>
  <c r="BK74" i="16"/>
  <c r="BL287" i="16"/>
  <c r="AN91" i="16"/>
  <c r="BK385" i="16"/>
  <c r="AN254" i="16"/>
  <c r="BE290" i="16"/>
  <c r="BB426" i="16"/>
  <c r="BI450" i="16"/>
  <c r="BJ74" i="16"/>
  <c r="BE314" i="16"/>
  <c r="BE308" i="16"/>
  <c r="BB430" i="16"/>
  <c r="BB346" i="16"/>
  <c r="BF200" i="16"/>
  <c r="BI177" i="16"/>
  <c r="BL216" i="16"/>
  <c r="BK65" i="16"/>
  <c r="BB287" i="16"/>
  <c r="BI319" i="16"/>
  <c r="BB22" i="16"/>
  <c r="BI150" i="16"/>
  <c r="AN317" i="16"/>
  <c r="BI180" i="16"/>
  <c r="BB319" i="16"/>
  <c r="BB31" i="16"/>
  <c r="AN65" i="16"/>
  <c r="BJ385" i="16"/>
  <c r="BL118" i="16"/>
  <c r="BI272" i="16"/>
  <c r="BB284" i="16"/>
  <c r="AN446" i="16"/>
  <c r="BE381" i="16"/>
  <c r="BK218" i="16"/>
  <c r="BB364" i="16"/>
  <c r="BB354" i="16"/>
  <c r="BJ12" i="16"/>
  <c r="BB366" i="16"/>
  <c r="BE354" i="16"/>
  <c r="BK254" i="16"/>
  <c r="BK446" i="16"/>
  <c r="BJ177" i="16"/>
  <c r="BB12" i="16"/>
  <c r="BE366" i="16"/>
  <c r="BE413" i="16"/>
  <c r="E161" i="16"/>
  <c r="AK161" i="16"/>
  <c r="M161" i="16"/>
  <c r="AF432" i="16"/>
  <c r="E432" i="16"/>
  <c r="U432" i="16"/>
  <c r="AM432" i="16"/>
  <c r="AK432" i="16"/>
  <c r="I432" i="16"/>
  <c r="AY432" i="16"/>
  <c r="AE432" i="16"/>
  <c r="AD432" i="16"/>
  <c r="AN432" i="16"/>
  <c r="BB432" i="16"/>
  <c r="BK432" i="16"/>
  <c r="BI432" i="16"/>
  <c r="BL432" i="16"/>
  <c r="BG452" i="16"/>
  <c r="BE452" i="16"/>
  <c r="AG452" i="16"/>
  <c r="BD452" i="16"/>
  <c r="AE452" i="16"/>
  <c r="AN262" i="16"/>
  <c r="BD262" i="16"/>
  <c r="AS262" i="16"/>
  <c r="AD262" i="16"/>
  <c r="AN89" i="16"/>
  <c r="E89" i="16"/>
  <c r="BK89" i="16"/>
  <c r="AD89" i="16"/>
  <c r="AT89" i="16"/>
  <c r="P89" i="16"/>
  <c r="AW89" i="16"/>
  <c r="T89" i="16"/>
  <c r="BL89" i="16"/>
  <c r="AE89" i="16"/>
  <c r="W374" i="16"/>
  <c r="T374" i="16"/>
  <c r="BK374" i="16"/>
  <c r="M29" i="16"/>
  <c r="P29" i="16"/>
  <c r="I29" i="16"/>
  <c r="BB203" i="16"/>
  <c r="M203" i="16"/>
  <c r="BC203" i="16"/>
  <c r="X203" i="16"/>
  <c r="R203" i="16"/>
  <c r="K203" i="16"/>
  <c r="BE203" i="16"/>
  <c r="E203" i="16"/>
  <c r="BI203" i="16"/>
  <c r="AN203" i="16"/>
  <c r="BK203" i="16"/>
  <c r="AE203" i="16"/>
  <c r="BG71" i="16"/>
  <c r="BB71" i="16"/>
  <c r="BI71" i="16"/>
  <c r="E71" i="16"/>
  <c r="P71" i="16"/>
  <c r="K71" i="16"/>
  <c r="BL228" i="16"/>
  <c r="BC228" i="16"/>
  <c r="R228" i="16"/>
  <c r="AF56" i="16"/>
  <c r="AE56" i="16"/>
  <c r="E56" i="16"/>
  <c r="AN56" i="16"/>
  <c r="AD56" i="16"/>
  <c r="BK56" i="16"/>
  <c r="AA56" i="16"/>
  <c r="AY56" i="16"/>
  <c r="Q56" i="16"/>
  <c r="BL56" i="16"/>
  <c r="BI56" i="16"/>
  <c r="AE47" i="16"/>
  <c r="AK47" i="16"/>
  <c r="AM47" i="16"/>
  <c r="BL47" i="16"/>
  <c r="Q328" i="16"/>
  <c r="AQ328" i="16"/>
  <c r="AM328" i="16"/>
  <c r="E328" i="16"/>
  <c r="AF302" i="16"/>
  <c r="AE302" i="16"/>
  <c r="AD302" i="16"/>
  <c r="BD302" i="16"/>
  <c r="Z302" i="16"/>
  <c r="U302" i="16"/>
  <c r="AB302" i="16"/>
  <c r="I302" i="16"/>
  <c r="AN302" i="16"/>
  <c r="BI302" i="16"/>
  <c r="BK302" i="16"/>
  <c r="BE305" i="16"/>
  <c r="AH305" i="16"/>
  <c r="AB305" i="16"/>
  <c r="AD305" i="16"/>
  <c r="BI23" i="16"/>
  <c r="R23" i="16"/>
  <c r="BC23" i="16"/>
  <c r="BK210" i="16"/>
  <c r="BL210" i="16"/>
  <c r="BD210" i="16"/>
  <c r="Z210" i="16"/>
  <c r="O210" i="16"/>
  <c r="AT210" i="16"/>
  <c r="I210" i="16"/>
  <c r="BB210" i="16"/>
  <c r="AE210" i="16"/>
  <c r="E210" i="16"/>
  <c r="BG210" i="16"/>
  <c r="BE210" i="16"/>
  <c r="AD210" i="16"/>
  <c r="AN294" i="16"/>
  <c r="Z294" i="16"/>
  <c r="V294" i="16"/>
  <c r="AK191" i="16"/>
  <c r="AE191" i="16"/>
  <c r="E191" i="16"/>
  <c r="AD191" i="16"/>
  <c r="BE422" i="16"/>
  <c r="BJ422" i="16"/>
  <c r="AN422" i="16"/>
  <c r="BK422" i="16"/>
  <c r="BL422" i="16"/>
  <c r="AE422" i="16"/>
  <c r="E422" i="16"/>
  <c r="AD422" i="16"/>
  <c r="BG179" i="16"/>
  <c r="BI179" i="16"/>
  <c r="E179" i="16"/>
  <c r="AN62" i="16"/>
  <c r="AE62" i="16"/>
  <c r="AF98" i="16"/>
  <c r="BK98" i="16"/>
  <c r="BL98" i="16"/>
  <c r="BH98" i="16"/>
  <c r="BE98" i="16"/>
  <c r="BB98" i="16"/>
  <c r="E98" i="16"/>
  <c r="E57" i="16"/>
  <c r="BE57" i="16"/>
  <c r="AF265" i="16"/>
  <c r="AE265" i="16"/>
  <c r="E265" i="16"/>
  <c r="AD265" i="16"/>
  <c r="AN265" i="16"/>
  <c r="BK265" i="16"/>
  <c r="BL265" i="16"/>
  <c r="AD158" i="16"/>
  <c r="BK158" i="16"/>
  <c r="AF208" i="16"/>
  <c r="BB208" i="16"/>
  <c r="BJ208" i="16"/>
  <c r="AE208" i="16"/>
  <c r="E208" i="16"/>
  <c r="AD208" i="16"/>
  <c r="AN208" i="16"/>
  <c r="BE34" i="16"/>
  <c r="BI34" i="16"/>
  <c r="AF261" i="16"/>
  <c r="BJ261" i="16"/>
  <c r="AN261" i="16"/>
  <c r="BK261" i="16"/>
  <c r="BL261" i="16"/>
  <c r="AD261" i="16"/>
  <c r="AE261" i="16"/>
  <c r="AF167" i="16"/>
  <c r="BE167" i="16"/>
  <c r="BB167" i="16"/>
  <c r="BJ167" i="16"/>
  <c r="AN167" i="16"/>
  <c r="BL167" i="16"/>
  <c r="AD167" i="16"/>
  <c r="BK167" i="16"/>
  <c r="AE167" i="16"/>
  <c r="BF167" i="16"/>
  <c r="AF412" i="16"/>
  <c r="AO412" i="16"/>
  <c r="AD412" i="16"/>
  <c r="AF298" i="16"/>
  <c r="AN298" i="16"/>
  <c r="AD298" i="16"/>
  <c r="BK298" i="16"/>
  <c r="AE298" i="16"/>
  <c r="BE298" i="16"/>
  <c r="BB298" i="16"/>
  <c r="BJ298" i="16"/>
  <c r="BI298" i="16"/>
  <c r="AF59" i="16"/>
  <c r="AD59" i="16"/>
  <c r="BE59" i="16"/>
  <c r="AN59" i="16"/>
  <c r="AE59" i="16"/>
  <c r="BB59" i="16"/>
  <c r="BL59" i="16"/>
  <c r="BJ59" i="16"/>
  <c r="BK59" i="16"/>
  <c r="BH373" i="16"/>
  <c r="AD373" i="16"/>
  <c r="BF256" i="16"/>
  <c r="BK256" i="16"/>
  <c r="BE256" i="16"/>
  <c r="AN256" i="16"/>
  <c r="AD256" i="16"/>
  <c r="BA93" i="16"/>
  <c r="AN93" i="16"/>
  <c r="BI93" i="16"/>
  <c r="BE119" i="16"/>
  <c r="AD119" i="16"/>
  <c r="BB119" i="16"/>
  <c r="AE119" i="16"/>
  <c r="BI119" i="16"/>
  <c r="AN119" i="16"/>
  <c r="BL119" i="16"/>
  <c r="BK119" i="16"/>
  <c r="AD433" i="16"/>
  <c r="BB433" i="16"/>
  <c r="AF127" i="16"/>
  <c r="AO127" i="16"/>
  <c r="AE127" i="16"/>
  <c r="AN127" i="16"/>
  <c r="AF105" i="16"/>
  <c r="L105" i="16"/>
  <c r="BL105" i="16"/>
  <c r="BK105" i="16"/>
  <c r="AD105" i="16"/>
  <c r="AE105" i="16"/>
  <c r="BL39" i="16"/>
  <c r="BJ39" i="16"/>
  <c r="BL40" i="16"/>
  <c r="AD40" i="16"/>
  <c r="AF41" i="16"/>
  <c r="AE41" i="16"/>
  <c r="BF41" i="16"/>
  <c r="BG41" i="16"/>
  <c r="AN41" i="16"/>
  <c r="BL41" i="16"/>
  <c r="BJ41" i="16"/>
  <c r="BK41" i="16"/>
  <c r="BK413" i="16"/>
  <c r="BL457" i="16"/>
  <c r="AN28" i="16"/>
  <c r="BJ14" i="16"/>
  <c r="BE272" i="16"/>
  <c r="BE15" i="16"/>
  <c r="BB168" i="16"/>
  <c r="BI339" i="16"/>
  <c r="BE362" i="16"/>
  <c r="BJ143" i="16"/>
  <c r="BE150" i="16"/>
  <c r="BI153" i="16"/>
  <c r="BJ17" i="16"/>
  <c r="BF456" i="16"/>
  <c r="BG275" i="16"/>
  <c r="BH145" i="16"/>
  <c r="AV225" i="16"/>
  <c r="BJ380" i="16"/>
  <c r="BJ20" i="16"/>
  <c r="AJ280" i="16"/>
  <c r="M247" i="16"/>
  <c r="BE457" i="16"/>
  <c r="BG267" i="16"/>
  <c r="BI223" i="16"/>
  <c r="BE20" i="16"/>
  <c r="BJ323" i="16"/>
  <c r="BF24" i="16"/>
  <c r="BF366" i="16"/>
  <c r="AE124" i="16"/>
  <c r="AE184" i="16"/>
  <c r="BK184" i="16"/>
  <c r="AE383" i="16"/>
  <c r="AE139" i="16"/>
  <c r="BL392" i="16"/>
  <c r="BK103" i="16"/>
  <c r="AD304" i="16"/>
  <c r="AE114" i="16"/>
  <c r="BK139" i="16"/>
  <c r="AN304" i="16"/>
  <c r="AD114" i="16"/>
  <c r="AE196" i="16"/>
  <c r="AD103" i="16"/>
  <c r="BL45" i="16"/>
  <c r="BB9" i="16"/>
  <c r="BF122" i="16"/>
  <c r="BE347" i="16"/>
  <c r="BJ31" i="16"/>
  <c r="BI24" i="16"/>
  <c r="BE376" i="16"/>
  <c r="BF17" i="16"/>
  <c r="BB457" i="16"/>
  <c r="BB380" i="16"/>
  <c r="BE284" i="16"/>
  <c r="BG447" i="16"/>
  <c r="V280" i="16"/>
  <c r="AT280" i="16"/>
  <c r="AC107" i="16"/>
  <c r="E280" i="16"/>
  <c r="F438" i="16"/>
  <c r="AI217" i="16"/>
  <c r="D174" i="16"/>
  <c r="BI176" i="16"/>
  <c r="AM280" i="16"/>
  <c r="T397" i="16"/>
  <c r="M280" i="16"/>
  <c r="I19" i="16"/>
  <c r="U280" i="16"/>
  <c r="AK280" i="16"/>
  <c r="AW280" i="16"/>
  <c r="W408" i="16"/>
  <c r="AW197" i="16"/>
  <c r="AS408" i="16"/>
  <c r="S280" i="16"/>
  <c r="F408" i="16"/>
  <c r="T333" i="16"/>
  <c r="BL413" i="16"/>
  <c r="BL76" i="16"/>
  <c r="BL446" i="16"/>
  <c r="BJ91" i="16"/>
  <c r="BE385" i="16"/>
  <c r="BI340" i="16"/>
  <c r="BG454" i="16"/>
  <c r="L454" i="16"/>
  <c r="X280" i="16"/>
  <c r="AA280" i="16"/>
  <c r="O330" i="16"/>
  <c r="D15" i="31"/>
  <c r="B15" i="31" s="1"/>
  <c r="BB218" i="16"/>
  <c r="BJ70" i="16"/>
  <c r="BF369" i="16"/>
  <c r="AD322" i="16"/>
  <c r="AD185" i="16"/>
  <c r="AD287" i="16"/>
  <c r="AD272" i="16"/>
  <c r="AD385" i="16"/>
  <c r="AD354" i="16"/>
  <c r="AD457" i="16"/>
  <c r="AD176" i="16"/>
  <c r="AE426" i="16"/>
  <c r="AE65" i="16"/>
  <c r="AE151" i="16"/>
  <c r="AE457" i="16"/>
  <c r="AE322" i="16"/>
  <c r="AE450" i="16"/>
  <c r="BL291" i="16"/>
  <c r="BL64" i="16"/>
  <c r="BL347" i="16"/>
  <c r="BK331" i="16"/>
  <c r="BL427" i="16"/>
  <c r="BL399" i="16"/>
  <c r="BL290" i="16"/>
  <c r="BL426" i="16"/>
  <c r="BK450" i="16"/>
  <c r="AN185" i="16"/>
  <c r="BK314" i="16"/>
  <c r="BL364" i="16"/>
  <c r="BL272" i="16"/>
  <c r="AN67" i="16"/>
  <c r="BL151" i="16"/>
  <c r="BL254" i="16"/>
  <c r="AN457" i="16"/>
  <c r="BL176" i="16"/>
  <c r="BI454" i="16"/>
  <c r="BJ236" i="16"/>
  <c r="BE204" i="16"/>
  <c r="BJ235" i="16"/>
  <c r="BB108" i="16"/>
  <c r="BI443" i="16"/>
  <c r="BE426" i="16"/>
  <c r="BJ450" i="16"/>
  <c r="BJ185" i="16"/>
  <c r="BE341" i="16"/>
  <c r="BI314" i="16"/>
  <c r="BI364" i="16"/>
  <c r="BB272" i="16"/>
  <c r="BI67" i="16"/>
  <c r="BI354" i="16"/>
  <c r="BB76" i="16"/>
  <c r="BE70" i="16"/>
  <c r="BJ148" i="16"/>
  <c r="BJ183" i="16"/>
  <c r="BE349" i="16"/>
  <c r="BI381" i="16"/>
  <c r="BI143" i="16"/>
  <c r="BJ150" i="16"/>
  <c r="BE380" i="16"/>
  <c r="BI20" i="16"/>
  <c r="BE359" i="16"/>
  <c r="BI366" i="16"/>
  <c r="BF275" i="16"/>
  <c r="BG366" i="16"/>
  <c r="BF454" i="16"/>
  <c r="BG235" i="16"/>
  <c r="BH454" i="16"/>
  <c r="L143" i="16"/>
  <c r="BE176" i="16"/>
  <c r="BG290" i="16"/>
  <c r="BB177" i="16"/>
  <c r="BB216" i="16"/>
  <c r="BJ317" i="16"/>
  <c r="BI118" i="16"/>
  <c r="BJ446" i="16"/>
  <c r="BG236" i="16"/>
  <c r="BG426" i="16"/>
  <c r="BH204" i="16"/>
  <c r="L236" i="16"/>
  <c r="AD445" i="16"/>
  <c r="AD209" i="16"/>
  <c r="AD364" i="16"/>
  <c r="AD177" i="16"/>
  <c r="AD151" i="16"/>
  <c r="AD218" i="16"/>
  <c r="AD65" i="16"/>
  <c r="AD28" i="16"/>
  <c r="AE354" i="16"/>
  <c r="AE439" i="16"/>
  <c r="AE272" i="16"/>
  <c r="AE413" i="16"/>
  <c r="AE446" i="16"/>
  <c r="AN135" i="16"/>
  <c r="AN204" i="16"/>
  <c r="BK267" i="16"/>
  <c r="AN443" i="16"/>
  <c r="AN322" i="16"/>
  <c r="AN445" i="16"/>
  <c r="BK209" i="16"/>
  <c r="BL14" i="16"/>
  <c r="BK91" i="16"/>
  <c r="BK177" i="16"/>
  <c r="BK216" i="16"/>
  <c r="BK354" i="16"/>
  <c r="AN218" i="16"/>
  <c r="BL65" i="16"/>
  <c r="BK28" i="16"/>
  <c r="BJ135" i="16"/>
  <c r="BB427" i="16"/>
  <c r="BE369" i="16"/>
  <c r="BB267" i="16"/>
  <c r="BI290" i="16"/>
  <c r="BE439" i="16"/>
  <c r="BI322" i="16"/>
  <c r="BE445" i="16"/>
  <c r="BE74" i="16"/>
  <c r="BI209" i="16"/>
  <c r="BI14" i="16"/>
  <c r="BB91" i="16"/>
  <c r="BE177" i="16"/>
  <c r="BE216" i="16"/>
  <c r="BI254" i="16"/>
  <c r="BE118" i="16"/>
  <c r="BE28" i="16"/>
  <c r="BI168" i="16"/>
  <c r="BE12" i="16"/>
  <c r="BJ122" i="16"/>
  <c r="BB362" i="16"/>
  <c r="BJ22" i="16"/>
  <c r="BB307" i="16"/>
  <c r="BE31" i="16"/>
  <c r="BJ157" i="16"/>
  <c r="BE344" i="16"/>
  <c r="BG359" i="16"/>
  <c r="BG15" i="16"/>
  <c r="BF20" i="16"/>
  <c r="BG204" i="16"/>
  <c r="BF426" i="16"/>
  <c r="BH369" i="16"/>
  <c r="L135" i="16"/>
  <c r="AO236" i="16"/>
  <c r="BI216" i="16"/>
  <c r="BJ218" i="16"/>
  <c r="BJ65" i="16"/>
  <c r="BF204" i="16"/>
  <c r="BF322" i="16"/>
  <c r="BH235" i="16"/>
  <c r="L204" i="16"/>
  <c r="L369" i="16"/>
  <c r="BK457" i="16"/>
  <c r="BL70" i="16"/>
  <c r="BJ364" i="16"/>
  <c r="BI91" i="16"/>
  <c r="BB67" i="16"/>
  <c r="BJ413" i="16"/>
  <c r="BE218" i="16"/>
  <c r="BB65" i="16"/>
  <c r="BG380" i="16"/>
  <c r="BG369" i="16"/>
  <c r="BI218" i="16"/>
  <c r="BB13" i="16"/>
  <c r="BI28" i="16"/>
  <c r="BB150" i="16"/>
  <c r="BB20" i="16"/>
  <c r="BJ366" i="16"/>
  <c r="BG78" i="16"/>
  <c r="BF15" i="16"/>
  <c r="BG349" i="16"/>
  <c r="BG443" i="16"/>
  <c r="AO143" i="16"/>
  <c r="BJ347" i="16"/>
  <c r="BF327" i="16"/>
  <c r="J26" i="31"/>
  <c r="BJ118" i="16"/>
  <c r="BI65" i="16"/>
  <c r="BB176" i="16"/>
  <c r="BB28" i="16"/>
  <c r="BJ345" i="16"/>
  <c r="BJ64" i="16"/>
  <c r="BI299" i="16"/>
  <c r="BI36" i="16"/>
  <c r="BI370" i="16"/>
  <c r="BB285" i="16"/>
  <c r="BB78" i="16"/>
  <c r="BI360" i="16"/>
  <c r="BI346" i="16"/>
  <c r="BE313" i="16"/>
  <c r="BB186" i="16"/>
  <c r="BB359" i="16"/>
  <c r="BI9" i="16"/>
  <c r="BF237" i="16"/>
  <c r="BG299" i="16"/>
  <c r="BG346" i="16"/>
  <c r="BG351" i="16"/>
  <c r="BF443" i="16"/>
  <c r="BH237" i="16"/>
  <c r="L237" i="16"/>
  <c r="AZ299" i="16"/>
  <c r="BK70" i="16"/>
  <c r="BL28" i="16"/>
  <c r="BB385" i="16"/>
  <c r="BI413" i="16"/>
  <c r="BJ254" i="16"/>
  <c r="BI76" i="16"/>
  <c r="BB118" i="16"/>
  <c r="BE65" i="16"/>
  <c r="BI446" i="16"/>
  <c r="BB60" i="16"/>
  <c r="BI434" i="16"/>
  <c r="BE345" i="16"/>
  <c r="BE64" i="16"/>
  <c r="BE299" i="16"/>
  <c r="BE36" i="16"/>
  <c r="BE370" i="16"/>
  <c r="BJ94" i="16"/>
  <c r="BE22" i="16"/>
  <c r="BE360" i="16"/>
  <c r="BJ401" i="16"/>
  <c r="BJ153" i="16"/>
  <c r="BJ24" i="16"/>
  <c r="BF360" i="16"/>
  <c r="BG200" i="16"/>
  <c r="BG36" i="16"/>
  <c r="BF313" i="16"/>
  <c r="BG153" i="16"/>
  <c r="BH360" i="16"/>
  <c r="AO299" i="16"/>
  <c r="BI385" i="16"/>
  <c r="BB413" i="16"/>
  <c r="BB254" i="16"/>
  <c r="BI457" i="16"/>
  <c r="BJ13" i="16"/>
  <c r="BB70" i="16"/>
  <c r="BE446" i="16"/>
  <c r="BJ155" i="16"/>
  <c r="BE434" i="16"/>
  <c r="BI291" i="16"/>
  <c r="BI430" i="16"/>
  <c r="BI224" i="16"/>
  <c r="BI351" i="16"/>
  <c r="BI200" i="16"/>
  <c r="BE94" i="16"/>
  <c r="BJ394" i="16"/>
  <c r="BI398" i="16"/>
  <c r="BB401" i="16"/>
  <c r="BE406" i="16"/>
  <c r="BJ355" i="16"/>
  <c r="BB24" i="16"/>
  <c r="BG398" i="16"/>
  <c r="BG355" i="16"/>
  <c r="BG285" i="16"/>
  <c r="BF359" i="16"/>
  <c r="BF78" i="16"/>
  <c r="BF235" i="16"/>
  <c r="BH398" i="16"/>
  <c r="BH267" i="16"/>
  <c r="AV398" i="16"/>
  <c r="BK22" i="16"/>
  <c r="BL394" i="16"/>
  <c r="BL354" i="16"/>
  <c r="BL218" i="16"/>
  <c r="AN118" i="16"/>
  <c r="BK176" i="16"/>
  <c r="BJ272" i="16"/>
  <c r="BJ67" i="16"/>
  <c r="BJ216" i="16"/>
  <c r="BJ354" i="16"/>
  <c r="BE254" i="16"/>
  <c r="BJ457" i="16"/>
  <c r="BE13" i="16"/>
  <c r="BI70" i="16"/>
  <c r="BB446" i="16"/>
  <c r="BB155" i="16"/>
  <c r="BI25" i="16"/>
  <c r="BJ291" i="16"/>
  <c r="BJ430" i="16"/>
  <c r="BB224" i="16"/>
  <c r="BB351" i="16"/>
  <c r="BB200" i="16"/>
  <c r="BB94" i="16"/>
  <c r="BI394" i="16"/>
  <c r="BJ237" i="16"/>
  <c r="BB398" i="16"/>
  <c r="BE401" i="16"/>
  <c r="BB406" i="16"/>
  <c r="BI355" i="16"/>
  <c r="BI448" i="16"/>
  <c r="BG21" i="16"/>
  <c r="BF398" i="16"/>
  <c r="BG155" i="16"/>
  <c r="BF285" i="16"/>
  <c r="BG25" i="16"/>
  <c r="BF448" i="16"/>
  <c r="BH299" i="16"/>
  <c r="BJ28" i="16"/>
  <c r="BE291" i="16"/>
  <c r="BE224" i="16"/>
  <c r="BE351" i="16"/>
  <c r="BE200" i="16"/>
  <c r="BI78" i="16"/>
  <c r="BE394" i="16"/>
  <c r="BE237" i="16"/>
  <c r="BE398" i="16"/>
  <c r="BI313" i="16"/>
  <c r="BI186" i="16"/>
  <c r="BB355" i="16"/>
  <c r="BJ448" i="16"/>
  <c r="BF21" i="16"/>
  <c r="BG60" i="16"/>
  <c r="BG224" i="16"/>
  <c r="BG401" i="16"/>
  <c r="BF25" i="16"/>
  <c r="BG394" i="16"/>
  <c r="BH36" i="16"/>
  <c r="L430" i="16"/>
  <c r="AZ237" i="16"/>
  <c r="BB291" i="16"/>
  <c r="BB257" i="16"/>
  <c r="BJ285" i="16"/>
  <c r="BE78" i="16"/>
  <c r="BB394" i="16"/>
  <c r="BJ360" i="16"/>
  <c r="BJ346" i="16"/>
  <c r="BJ313" i="16"/>
  <c r="BJ186" i="16"/>
  <c r="BE355" i="16"/>
  <c r="BB448" i="16"/>
  <c r="BG237" i="16"/>
  <c r="BF60" i="16"/>
  <c r="BF224" i="16"/>
  <c r="BF401" i="16"/>
  <c r="BG94" i="16"/>
  <c r="BH21" i="16"/>
  <c r="BH285" i="16"/>
  <c r="AO155" i="16"/>
  <c r="AZ370" i="16"/>
  <c r="I74" i="31"/>
  <c r="D50" i="31"/>
  <c r="B50" i="31" s="1"/>
  <c r="D74" i="31"/>
  <c r="B74" i="31" s="1"/>
  <c r="H74" i="31"/>
  <c r="G50" i="31"/>
  <c r="F74" i="31"/>
  <c r="I50" i="31"/>
  <c r="F50" i="31"/>
  <c r="J50" i="31"/>
  <c r="E26" i="31"/>
  <c r="J74" i="31"/>
  <c r="H26" i="31"/>
  <c r="F26" i="31"/>
  <c r="BE80" i="16"/>
  <c r="BH238" i="16"/>
  <c r="AO251" i="16"/>
  <c r="BH33" i="16"/>
  <c r="BG9" i="16"/>
  <c r="BF216" i="16"/>
  <c r="AV142" i="16"/>
  <c r="BG157" i="16"/>
  <c r="BH24" i="16"/>
  <c r="G14" i="31"/>
  <c r="AL393" i="16"/>
  <c r="U393" i="16"/>
  <c r="O393" i="16"/>
  <c r="Q393" i="16"/>
  <c r="S436" i="16"/>
  <c r="AT436" i="16"/>
  <c r="AK436" i="16"/>
  <c r="AI436" i="16"/>
  <c r="E95" i="16"/>
  <c r="Z95" i="16"/>
  <c r="U95" i="16"/>
  <c r="AB95" i="16"/>
  <c r="AK95" i="16"/>
  <c r="AH316" i="16"/>
  <c r="V316" i="16"/>
  <c r="AJ316" i="16"/>
  <c r="F316" i="16"/>
  <c r="AF244" i="16"/>
  <c r="D244" i="16"/>
  <c r="AI244" i="16"/>
  <c r="AT244" i="16"/>
  <c r="AJ244" i="16"/>
  <c r="AA50" i="16"/>
  <c r="AY50" i="16"/>
  <c r="Q50" i="16"/>
  <c r="F50" i="16"/>
  <c r="BL50" i="16"/>
  <c r="Q121" i="16"/>
  <c r="T121" i="16"/>
  <c r="BC121" i="16"/>
  <c r="AC190" i="16"/>
  <c r="R190" i="16"/>
  <c r="AQ190" i="16"/>
  <c r="AB190" i="16"/>
  <c r="AM423" i="16"/>
  <c r="Y423" i="16"/>
  <c r="AH423" i="16"/>
  <c r="AU423" i="16"/>
  <c r="J423" i="16"/>
  <c r="AC207" i="16"/>
  <c r="R207" i="16"/>
  <c r="M207" i="16"/>
  <c r="I207" i="16"/>
  <c r="M113" i="16"/>
  <c r="O113" i="16"/>
  <c r="BD113" i="16"/>
  <c r="R113" i="16"/>
  <c r="T281" i="16"/>
  <c r="N281" i="16"/>
  <c r="AM281" i="16"/>
  <c r="Y281" i="16"/>
  <c r="AL281" i="16"/>
  <c r="BG329" i="16"/>
  <c r="AI329" i="16"/>
  <c r="BC329" i="16"/>
  <c r="X329" i="16"/>
  <c r="AL329" i="16"/>
  <c r="N409" i="16"/>
  <c r="AU409" i="16"/>
  <c r="AM409" i="16"/>
  <c r="X409" i="16"/>
  <c r="AG409" i="16"/>
  <c r="D132" i="16"/>
  <c r="AI132" i="16"/>
  <c r="V132" i="16"/>
  <c r="AC132" i="16"/>
  <c r="AA132" i="16"/>
  <c r="R132" i="16"/>
  <c r="AF421" i="16"/>
  <c r="M421" i="16"/>
  <c r="AB421" i="16"/>
  <c r="AP421" i="16"/>
  <c r="R421" i="16"/>
  <c r="AQ99" i="16"/>
  <c r="AT99" i="16"/>
  <c r="P99" i="16"/>
  <c r="AW99" i="16"/>
  <c r="I99" i="16"/>
  <c r="AN99" i="16"/>
  <c r="M169" i="16"/>
  <c r="BC169" i="16"/>
  <c r="X169" i="16"/>
  <c r="S169" i="16"/>
  <c r="J169" i="16"/>
  <c r="E169" i="16"/>
  <c r="X295" i="16"/>
  <c r="AG295" i="16"/>
  <c r="BG291" i="16"/>
  <c r="BB347" i="16"/>
  <c r="BI414" i="16"/>
  <c r="BF447" i="16"/>
  <c r="BF381" i="16"/>
  <c r="AO36" i="16"/>
  <c r="BF168" i="16"/>
  <c r="BF97" i="16"/>
  <c r="BH78" i="16"/>
  <c r="BH366" i="16"/>
  <c r="AO443" i="16"/>
  <c r="BI157" i="16"/>
  <c r="BI376" i="16"/>
  <c r="BF345" i="16"/>
  <c r="BG64" i="16"/>
  <c r="BF143" i="16"/>
  <c r="BF250" i="16"/>
  <c r="BG344" i="16"/>
  <c r="BF185" i="16"/>
  <c r="BH448" i="16"/>
  <c r="BH122" i="16"/>
  <c r="AO302" i="16"/>
  <c r="AV342" i="16"/>
  <c r="F280" i="16"/>
  <c r="U247" i="16"/>
  <c r="AS107" i="16"/>
  <c r="K280" i="16"/>
  <c r="T247" i="16"/>
  <c r="AW397" i="16"/>
  <c r="U19" i="16"/>
  <c r="AI107" i="16"/>
  <c r="U438" i="16"/>
  <c r="E248" i="16"/>
  <c r="Z397" i="16"/>
  <c r="AB19" i="16"/>
  <c r="AY438" i="16"/>
  <c r="Q280" i="16"/>
  <c r="O280" i="16"/>
  <c r="P247" i="16"/>
  <c r="Z269" i="16"/>
  <c r="T19" i="16"/>
  <c r="K73" i="16"/>
  <c r="AI438" i="16"/>
  <c r="E397" i="16"/>
  <c r="AW269" i="16"/>
  <c r="Z19" i="16"/>
  <c r="AB73" i="16"/>
  <c r="K247" i="16"/>
  <c r="K397" i="16"/>
  <c r="P269" i="16"/>
  <c r="P19" i="16"/>
  <c r="BD73" i="16"/>
  <c r="BD280" i="16"/>
  <c r="Z280" i="16"/>
  <c r="AB280" i="16"/>
  <c r="Q247" i="16"/>
  <c r="AB397" i="16"/>
  <c r="W269" i="16"/>
  <c r="N73" i="16"/>
  <c r="BE24" i="16"/>
  <c r="BF434" i="16"/>
  <c r="BF94" i="16"/>
  <c r="BG406" i="16"/>
  <c r="BH346" i="16"/>
  <c r="L290" i="16"/>
  <c r="L299" i="16"/>
  <c r="AV275" i="16"/>
  <c r="BF64" i="16"/>
  <c r="BF150" i="16"/>
  <c r="BF439" i="16"/>
  <c r="BG209" i="16"/>
  <c r="BH94" i="16"/>
  <c r="L235" i="16"/>
  <c r="AV224" i="16"/>
  <c r="AZ355" i="16"/>
  <c r="BF445" i="16"/>
  <c r="BH394" i="16"/>
  <c r="BA314" i="16"/>
  <c r="BE131" i="16"/>
  <c r="BG186" i="16"/>
  <c r="BF157" i="16"/>
  <c r="BF290" i="16"/>
  <c r="BG97" i="16"/>
  <c r="BH20" i="16"/>
  <c r="BB131" i="16"/>
  <c r="BF22" i="16"/>
  <c r="BG340" i="16"/>
  <c r="BF323" i="16"/>
  <c r="BG347" i="16"/>
  <c r="BF450" i="16"/>
  <c r="BG67" i="16"/>
  <c r="BH401" i="16"/>
  <c r="L155" i="16"/>
  <c r="L398" i="16"/>
  <c r="AV355" i="16"/>
  <c r="AZ398" i="16"/>
  <c r="BF314" i="16"/>
  <c r="AO209" i="16"/>
  <c r="BF406" i="16"/>
  <c r="BF9" i="16"/>
  <c r="BG323" i="16"/>
  <c r="BG131" i="16"/>
  <c r="BG450" i="16"/>
  <c r="BG14" i="16"/>
  <c r="BH150" i="16"/>
  <c r="BH445" i="16"/>
  <c r="L122" i="16"/>
  <c r="AV60" i="16"/>
  <c r="AO193" i="16"/>
  <c r="BB193" i="16"/>
  <c r="AN193" i="16"/>
  <c r="BE193" i="16"/>
  <c r="BK193" i="16"/>
  <c r="E193" i="16"/>
  <c r="BI193" i="16"/>
  <c r="BL193" i="16"/>
  <c r="AD193" i="16"/>
  <c r="BJ193" i="16"/>
  <c r="AA193" i="16"/>
  <c r="AU193" i="16"/>
  <c r="J193" i="16"/>
  <c r="X193" i="16"/>
  <c r="R193" i="16"/>
  <c r="AE193" i="16"/>
  <c r="AF241" i="16"/>
  <c r="E241" i="16"/>
  <c r="AD241" i="16"/>
  <c r="T241" i="16"/>
  <c r="R241" i="16"/>
  <c r="AY241" i="16"/>
  <c r="P241" i="16"/>
  <c r="BL241" i="16"/>
  <c r="BI10" i="16"/>
  <c r="BF10" i="16"/>
  <c r="AE10" i="16"/>
  <c r="AN10" i="16"/>
  <c r="E10" i="16"/>
  <c r="V10" i="16"/>
  <c r="AC10" i="16"/>
  <c r="Z10" i="16"/>
  <c r="BD10" i="16"/>
  <c r="BB10" i="16"/>
  <c r="BK10" i="16"/>
  <c r="AD10" i="16"/>
  <c r="BE10" i="16"/>
  <c r="BL10" i="16"/>
  <c r="AO11" i="16"/>
  <c r="BB11" i="16"/>
  <c r="BK11" i="16"/>
  <c r="BE11" i="16"/>
  <c r="BL11" i="16"/>
  <c r="BI11" i="16"/>
  <c r="E11" i="16"/>
  <c r="BJ11" i="16"/>
  <c r="AD11" i="16"/>
  <c r="S11" i="16"/>
  <c r="AS11" i="16"/>
  <c r="O11" i="16"/>
  <c r="AP11" i="16"/>
  <c r="AL11" i="16"/>
  <c r="AE11" i="16"/>
  <c r="AF75" i="16"/>
  <c r="BL75" i="16"/>
  <c r="AA75" i="16"/>
  <c r="AN75" i="16"/>
  <c r="L420" i="16"/>
  <c r="BG420" i="16"/>
  <c r="AN420" i="16"/>
  <c r="BK420" i="16"/>
  <c r="BB420" i="16"/>
  <c r="BL420" i="16"/>
  <c r="AE420" i="16"/>
  <c r="E420" i="16"/>
  <c r="BE420" i="16"/>
  <c r="AD420" i="16"/>
  <c r="BJ420" i="16"/>
  <c r="BF383" i="16"/>
  <c r="BE383" i="16"/>
  <c r="BI383" i="16"/>
  <c r="AN383" i="16"/>
  <c r="BJ383" i="16"/>
  <c r="BK383" i="16"/>
  <c r="BL383" i="16"/>
  <c r="E383" i="16"/>
  <c r="AD383" i="16"/>
  <c r="AF428" i="16"/>
  <c r="AE428" i="16"/>
  <c r="E428" i="16"/>
  <c r="AD428" i="16"/>
  <c r="AO243" i="16"/>
  <c r="BB243" i="16"/>
  <c r="BE243" i="16"/>
  <c r="AN243" i="16"/>
  <c r="E243" i="16"/>
  <c r="BJ243" i="16"/>
  <c r="BK243" i="16"/>
  <c r="AE243" i="16"/>
  <c r="AD243" i="16"/>
  <c r="BL243" i="16"/>
  <c r="L304" i="16"/>
  <c r="BI304" i="16"/>
  <c r="BK304" i="16"/>
  <c r="BJ304" i="16"/>
  <c r="BL304" i="16"/>
  <c r="AE304" i="16"/>
  <c r="BB304" i="16"/>
  <c r="E304" i="16"/>
  <c r="AF252" i="16"/>
  <c r="BB252" i="16"/>
  <c r="BL252" i="16"/>
  <c r="AR391" i="16"/>
  <c r="E391" i="16"/>
  <c r="AD391" i="16"/>
  <c r="BB391" i="16"/>
  <c r="AN391" i="16"/>
  <c r="AE391" i="16"/>
  <c r="BE391" i="16"/>
  <c r="BK391" i="16"/>
  <c r="BI391" i="16"/>
  <c r="BL391" i="16"/>
  <c r="BJ391" i="16"/>
  <c r="L103" i="16"/>
  <c r="BE103" i="16"/>
  <c r="BL103" i="16"/>
  <c r="BI103" i="16"/>
  <c r="BJ103" i="16"/>
  <c r="BH103" i="16"/>
  <c r="AN103" i="16"/>
  <c r="AE103" i="16"/>
  <c r="E103" i="16"/>
  <c r="AF84" i="16"/>
  <c r="E84" i="16"/>
  <c r="AN84" i="16"/>
  <c r="AD84" i="16"/>
  <c r="BK84" i="16"/>
  <c r="BE84" i="16"/>
  <c r="BL84" i="16"/>
  <c r="AR424" i="16"/>
  <c r="E424" i="16"/>
  <c r="BF424" i="16"/>
  <c r="AD424" i="16"/>
  <c r="BB424" i="16"/>
  <c r="AN424" i="16"/>
  <c r="AE424" i="16"/>
  <c r="BE424" i="16"/>
  <c r="BK424" i="16"/>
  <c r="BI424" i="16"/>
  <c r="BL424" i="16"/>
  <c r="AV335" i="16"/>
  <c r="BB335" i="16"/>
  <c r="BK335" i="16"/>
  <c r="AE335" i="16"/>
  <c r="E335" i="16"/>
  <c r="BE335" i="16"/>
  <c r="BL335" i="16"/>
  <c r="AD335" i="16"/>
  <c r="BI335" i="16"/>
  <c r="BJ335" i="16"/>
  <c r="BF335" i="16"/>
  <c r="BG335" i="16"/>
  <c r="AF106" i="16"/>
  <c r="BL106" i="16"/>
  <c r="BJ106" i="16"/>
  <c r="AO363" i="16"/>
  <c r="BJ363" i="16"/>
  <c r="AE363" i="16"/>
  <c r="AN363" i="16"/>
  <c r="BK363" i="16"/>
  <c r="E363" i="16"/>
  <c r="BB363" i="16"/>
  <c r="BL363" i="16"/>
  <c r="AD363" i="16"/>
  <c r="BE363" i="16"/>
  <c r="AV100" i="16"/>
  <c r="BL100" i="16"/>
  <c r="BB100" i="16"/>
  <c r="BE100" i="16"/>
  <c r="BI100" i="16"/>
  <c r="BJ100" i="16"/>
  <c r="AE100" i="16"/>
  <c r="BF100" i="16"/>
  <c r="AN100" i="16"/>
  <c r="E100" i="16"/>
  <c r="AF271" i="16"/>
  <c r="BB271" i="16"/>
  <c r="AR80" i="16"/>
  <c r="BI80" i="16"/>
  <c r="BJ80" i="16"/>
  <c r="AN80" i="16"/>
  <c r="BK80" i="16"/>
  <c r="AE80" i="16"/>
  <c r="BL80" i="16"/>
  <c r="BB80" i="16"/>
  <c r="E80" i="16"/>
  <c r="AO338" i="16"/>
  <c r="BF338" i="16"/>
  <c r="E338" i="16"/>
  <c r="BG338" i="16"/>
  <c r="AD338" i="16"/>
  <c r="BB338" i="16"/>
  <c r="BE338" i="16"/>
  <c r="BJ338" i="16"/>
  <c r="AN338" i="16"/>
  <c r="BI338" i="16"/>
  <c r="BK338" i="16"/>
  <c r="BL338" i="16"/>
  <c r="AF45" i="16"/>
  <c r="BF45" i="16"/>
  <c r="E45" i="16"/>
  <c r="AD45" i="16"/>
  <c r="BB45" i="16"/>
  <c r="AE45" i="16"/>
  <c r="AF258" i="16"/>
  <c r="BB258" i="16"/>
  <c r="AN258" i="16"/>
  <c r="BE258" i="16"/>
  <c r="BL258" i="16"/>
  <c r="BI258" i="16"/>
  <c r="BK258" i="16"/>
  <c r="BG258" i="16"/>
  <c r="BJ258" i="16"/>
  <c r="AE258" i="16"/>
  <c r="E258" i="16"/>
  <c r="AD258" i="16"/>
  <c r="L114" i="16"/>
  <c r="AN114" i="16"/>
  <c r="BF114" i="16"/>
  <c r="BB114" i="16"/>
  <c r="BL114" i="16"/>
  <c r="BG114" i="16"/>
  <c r="BE114" i="16"/>
  <c r="BK114" i="16"/>
  <c r="BI114" i="16"/>
  <c r="E114" i="16"/>
  <c r="AF187" i="16"/>
  <c r="BB187" i="16"/>
  <c r="BK187" i="16"/>
  <c r="BE187" i="16"/>
  <c r="BI187" i="16"/>
  <c r="AN187" i="16"/>
  <c r="AF361" i="16"/>
  <c r="AE361" i="16"/>
  <c r="E361" i="16"/>
  <c r="AN361" i="16"/>
  <c r="AD361" i="16"/>
  <c r="BL361" i="16"/>
  <c r="BB361" i="16"/>
  <c r="BK361" i="16"/>
  <c r="BE361" i="16"/>
  <c r="BJ361" i="16"/>
  <c r="BG361" i="16"/>
  <c r="BI361" i="16"/>
  <c r="L327" i="16"/>
  <c r="BG327" i="16"/>
  <c r="BI327" i="16"/>
  <c r="BJ327" i="16"/>
  <c r="BE327" i="16"/>
  <c r="E327" i="16"/>
  <c r="AD327" i="16"/>
  <c r="AN327" i="16"/>
  <c r="AE327" i="16"/>
  <c r="BL327" i="16"/>
  <c r="BH327" i="16"/>
  <c r="BK327" i="16"/>
  <c r="AF336" i="16"/>
  <c r="AE336" i="16"/>
  <c r="BE336" i="16"/>
  <c r="BI336" i="16"/>
  <c r="E336" i="16"/>
  <c r="AD336" i="16"/>
  <c r="AF33" i="16"/>
  <c r="BI33" i="16"/>
  <c r="AN33" i="16"/>
  <c r="BG33" i="16"/>
  <c r="BL33" i="16"/>
  <c r="BK33" i="16"/>
  <c r="BB33" i="16"/>
  <c r="AE33" i="16"/>
  <c r="BJ33" i="16"/>
  <c r="E33" i="16"/>
  <c r="AZ146" i="16"/>
  <c r="BH146" i="16"/>
  <c r="BB146" i="16"/>
  <c r="BF146" i="16"/>
  <c r="BE146" i="16"/>
  <c r="AD146" i="16"/>
  <c r="BG146" i="16"/>
  <c r="BJ146" i="16"/>
  <c r="AN146" i="16"/>
  <c r="AE146" i="16"/>
  <c r="BI146" i="16"/>
  <c r="BL146" i="16"/>
  <c r="BK146" i="16"/>
  <c r="AF35" i="16"/>
  <c r="AE35" i="16"/>
  <c r="AF124" i="16"/>
  <c r="BH124" i="16"/>
  <c r="BI124" i="16"/>
  <c r="BK124" i="16"/>
  <c r="BF124" i="16"/>
  <c r="BG124" i="16"/>
  <c r="BB124" i="16"/>
  <c r="BE124" i="16"/>
  <c r="AN124" i="16"/>
  <c r="AD124" i="16"/>
  <c r="L249" i="16"/>
  <c r="AO249" i="16"/>
  <c r="BH249" i="16"/>
  <c r="BB249" i="16"/>
  <c r="AN249" i="16"/>
  <c r="BJ249" i="16"/>
  <c r="BL249" i="16"/>
  <c r="BE249" i="16"/>
  <c r="BK249" i="16"/>
  <c r="BI249" i="16"/>
  <c r="AD249" i="16"/>
  <c r="AE249" i="16"/>
  <c r="BF249" i="16"/>
  <c r="AF245" i="16"/>
  <c r="BK245" i="16"/>
  <c r="AF139" i="16"/>
  <c r="BF139" i="16"/>
  <c r="BI139" i="16"/>
  <c r="BG139" i="16"/>
  <c r="BB139" i="16"/>
  <c r="AN139" i="16"/>
  <c r="BJ139" i="16"/>
  <c r="BL139" i="16"/>
  <c r="AD139" i="16"/>
  <c r="AO368" i="16"/>
  <c r="AN368" i="16"/>
  <c r="AD368" i="16"/>
  <c r="L368" i="16"/>
  <c r="BB368" i="16"/>
  <c r="BL368" i="16"/>
  <c r="AE368" i="16"/>
  <c r="BH368" i="16"/>
  <c r="BF368" i="16"/>
  <c r="BE368" i="16"/>
  <c r="BK368" i="16"/>
  <c r="BG368" i="16"/>
  <c r="BJ368" i="16"/>
  <c r="BI368" i="16"/>
  <c r="AF181" i="16"/>
  <c r="AE181" i="16"/>
  <c r="AN181" i="16"/>
  <c r="BF181" i="16"/>
  <c r="BL181" i="16"/>
  <c r="BK181" i="16"/>
  <c r="AF392" i="16"/>
  <c r="BI392" i="16"/>
  <c r="BK392" i="16"/>
  <c r="AD392" i="16"/>
  <c r="BH392" i="16"/>
  <c r="AE392" i="16"/>
  <c r="L392" i="16"/>
  <c r="BF392" i="16"/>
  <c r="BB392" i="16"/>
  <c r="BG392" i="16"/>
  <c r="BE392" i="16"/>
  <c r="AN392" i="16"/>
  <c r="AF142" i="16"/>
  <c r="BG142" i="16"/>
  <c r="BH142" i="16"/>
  <c r="BE142" i="16"/>
  <c r="AN142" i="16"/>
  <c r="AZ142" i="16"/>
  <c r="AO142" i="16"/>
  <c r="BB142" i="16"/>
  <c r="BL142" i="16"/>
  <c r="BJ142" i="16"/>
  <c r="BK142" i="16"/>
  <c r="AD142" i="16"/>
  <c r="BI142" i="16"/>
  <c r="AE142" i="16"/>
  <c r="AF164" i="16"/>
  <c r="BK164" i="16"/>
  <c r="AD164" i="16"/>
  <c r="BE164" i="16"/>
  <c r="AE164" i="16"/>
  <c r="BB164" i="16"/>
  <c r="AF184" i="16"/>
  <c r="BB184" i="16"/>
  <c r="BF184" i="16"/>
  <c r="BJ184" i="16"/>
  <c r="BH184" i="16"/>
  <c r="BG184" i="16"/>
  <c r="BI184" i="16"/>
  <c r="AN184" i="16"/>
  <c r="AO184" i="16"/>
  <c r="BL184" i="16"/>
  <c r="AD184" i="16"/>
  <c r="BA234" i="16"/>
  <c r="AN234" i="16"/>
  <c r="AD234" i="16"/>
  <c r="BL234" i="16"/>
  <c r="AE234" i="16"/>
  <c r="BK234" i="16"/>
  <c r="BF234" i="16"/>
  <c r="BE234" i="16"/>
  <c r="L234" i="16"/>
  <c r="BH234" i="16"/>
  <c r="BG234" i="16"/>
  <c r="BB234" i="16"/>
  <c r="BJ234" i="16"/>
  <c r="BI234" i="16"/>
  <c r="AF415" i="16"/>
  <c r="BB415" i="16"/>
  <c r="BJ415" i="16"/>
  <c r="BF415" i="16"/>
  <c r="AD415" i="16"/>
  <c r="BG415" i="16"/>
  <c r="AF251" i="16"/>
  <c r="AR251" i="16"/>
  <c r="AV251" i="16"/>
  <c r="BG251" i="16"/>
  <c r="BA251" i="16"/>
  <c r="AZ251" i="16"/>
  <c r="BE251" i="16"/>
  <c r="AD251" i="16"/>
  <c r="BH251" i="16"/>
  <c r="BB251" i="16"/>
  <c r="AN251" i="16"/>
  <c r="AE251" i="16"/>
  <c r="BJ251" i="16"/>
  <c r="BL251" i="16"/>
  <c r="BI251" i="16"/>
  <c r="BK251" i="16"/>
  <c r="AO196" i="16"/>
  <c r="BJ196" i="16"/>
  <c r="BK196" i="16"/>
  <c r="AV196" i="16"/>
  <c r="BF196" i="16"/>
  <c r="BI196" i="16"/>
  <c r="BG196" i="16"/>
  <c r="BH196" i="16"/>
  <c r="L196" i="16"/>
  <c r="BE196" i="16"/>
  <c r="AN196" i="16"/>
  <c r="AD196" i="16"/>
  <c r="AF371" i="16"/>
  <c r="BK371" i="16"/>
  <c r="BE371" i="16"/>
  <c r="BB371" i="16"/>
  <c r="BJ371" i="16"/>
  <c r="AF343" i="16"/>
  <c r="BI343" i="16"/>
  <c r="AV343" i="16"/>
  <c r="L343" i="16"/>
  <c r="AN343" i="16"/>
  <c r="BA343" i="16"/>
  <c r="BF343" i="16"/>
  <c r="BL343" i="16"/>
  <c r="BG343" i="16"/>
  <c r="BK343" i="16"/>
  <c r="AD343" i="16"/>
  <c r="BH343" i="16"/>
  <c r="BE343" i="16"/>
  <c r="AE343" i="16"/>
  <c r="BB343" i="16"/>
  <c r="AF320" i="16"/>
  <c r="AO320" i="16"/>
  <c r="AD320" i="16"/>
  <c r="BE320" i="16"/>
  <c r="AE320" i="16"/>
  <c r="BB320" i="16"/>
  <c r="AR320" i="16"/>
  <c r="BJ320" i="16"/>
  <c r="AZ320" i="16"/>
  <c r="BI320" i="16"/>
  <c r="BF320" i="16"/>
  <c r="AN320" i="16"/>
  <c r="BH320" i="16"/>
  <c r="BG320" i="16"/>
  <c r="BL320" i="16"/>
  <c r="AF172" i="16"/>
  <c r="AN172" i="16"/>
  <c r="BL172" i="16"/>
  <c r="AD172" i="16"/>
  <c r="BK172" i="16"/>
  <c r="AE172" i="16"/>
  <c r="BB172" i="16"/>
  <c r="BJ172" i="16"/>
  <c r="AF238" i="16"/>
  <c r="BF238" i="16"/>
  <c r="BB238" i="16"/>
  <c r="BG238" i="16"/>
  <c r="BJ238" i="16"/>
  <c r="BI238" i="16"/>
  <c r="AD238" i="16"/>
  <c r="AV238" i="16"/>
  <c r="AN238" i="16"/>
  <c r="AE238" i="16"/>
  <c r="AR238" i="16"/>
  <c r="BL238" i="16"/>
  <c r="BA238" i="16"/>
  <c r="L238" i="16"/>
  <c r="BK238" i="16"/>
  <c r="BH311" i="16"/>
  <c r="BK311" i="16"/>
  <c r="AO311" i="16"/>
  <c r="BF311" i="16"/>
  <c r="L311" i="16"/>
  <c r="BG311" i="16"/>
  <c r="BE311" i="16"/>
  <c r="AV311" i="16"/>
  <c r="BB311" i="16"/>
  <c r="AD311" i="16"/>
  <c r="AZ311" i="16"/>
  <c r="BJ311" i="16"/>
  <c r="AE311" i="16"/>
  <c r="BI311" i="16"/>
  <c r="AN311" i="16"/>
  <c r="AF379" i="16"/>
  <c r="BK379" i="16"/>
  <c r="AO379" i="16"/>
  <c r="AD379" i="16"/>
  <c r="BE323" i="16"/>
  <c r="BG448" i="16"/>
  <c r="BF394" i="16"/>
  <c r="BF376" i="16"/>
  <c r="BG362" i="16"/>
  <c r="BF347" i="16"/>
  <c r="BF236" i="16"/>
  <c r="BF267" i="16"/>
  <c r="BG322" i="16"/>
  <c r="BF74" i="16"/>
  <c r="BG216" i="16"/>
  <c r="BH434" i="16"/>
  <c r="BH284" i="16"/>
  <c r="BH426" i="16"/>
  <c r="L150" i="16"/>
  <c r="L224" i="16"/>
  <c r="AV443" i="16"/>
  <c r="AZ275" i="16"/>
  <c r="BG314" i="16"/>
  <c r="BF364" i="16"/>
  <c r="BG91" i="16"/>
  <c r="BG272" i="16"/>
  <c r="BH148" i="16"/>
  <c r="L426" i="16"/>
  <c r="L48" i="16"/>
  <c r="L338" i="16"/>
  <c r="BF67" i="16"/>
  <c r="L139" i="16"/>
  <c r="T202" i="16"/>
  <c r="N202" i="16"/>
  <c r="AJ202" i="16"/>
  <c r="K202" i="16"/>
  <c r="E202" i="16"/>
  <c r="AP438" i="16"/>
  <c r="AQ438" i="16"/>
  <c r="K438" i="16"/>
  <c r="S438" i="16"/>
  <c r="BD438" i="16"/>
  <c r="N438" i="16"/>
  <c r="AM438" i="16"/>
  <c r="AH438" i="16"/>
  <c r="Z438" i="16"/>
  <c r="Q438" i="16"/>
  <c r="V438" i="16"/>
  <c r="AC438" i="16"/>
  <c r="AS438" i="16"/>
  <c r="I438" i="16"/>
  <c r="AK438" i="16"/>
  <c r="BC438" i="16"/>
  <c r="AA438" i="16"/>
  <c r="M438" i="16"/>
  <c r="P438" i="16"/>
  <c r="AW438" i="16"/>
  <c r="AB438" i="16"/>
  <c r="J438" i="16"/>
  <c r="R438" i="16"/>
  <c r="X438" i="16"/>
  <c r="T438" i="16"/>
  <c r="O438" i="16"/>
  <c r="AG438" i="16"/>
  <c r="AU438" i="16"/>
  <c r="P63" i="16"/>
  <c r="S63" i="16"/>
  <c r="AB63" i="16"/>
  <c r="AS63" i="16"/>
  <c r="AJ63" i="16"/>
  <c r="AI63" i="16"/>
  <c r="Z63" i="16"/>
  <c r="AK63" i="16"/>
  <c r="AT63" i="16"/>
  <c r="AQ63" i="16"/>
  <c r="K63" i="16"/>
  <c r="X63" i="16"/>
  <c r="N63" i="16"/>
  <c r="AU63" i="16"/>
  <c r="BD63" i="16"/>
  <c r="V63" i="16"/>
  <c r="I63" i="16"/>
  <c r="Q63" i="16"/>
  <c r="F63" i="16"/>
  <c r="Y63" i="16"/>
  <c r="AM63" i="16"/>
  <c r="R63" i="16"/>
  <c r="AC63" i="16"/>
  <c r="AH63" i="16"/>
  <c r="T63" i="16"/>
  <c r="J63" i="16"/>
  <c r="AY63" i="16"/>
  <c r="J388" i="16"/>
  <c r="AK388" i="16"/>
  <c r="E388" i="16"/>
  <c r="T388" i="16"/>
  <c r="V388" i="16"/>
  <c r="AK149" i="16"/>
  <c r="AA149" i="16"/>
  <c r="AY149" i="16"/>
  <c r="AP149" i="16"/>
  <c r="AL149" i="16"/>
  <c r="M149" i="16"/>
  <c r="BC149" i="16"/>
  <c r="K149" i="16"/>
  <c r="AJ149" i="16"/>
  <c r="S149" i="16"/>
  <c r="N149" i="16"/>
  <c r="J149" i="16"/>
  <c r="BD149" i="16"/>
  <c r="AH149" i="16"/>
  <c r="V149" i="16"/>
  <c r="Y149" i="16"/>
  <c r="AI149" i="16"/>
  <c r="AB149" i="16"/>
  <c r="F149" i="16"/>
  <c r="AW149" i="16"/>
  <c r="AQ149" i="16"/>
  <c r="O149" i="16"/>
  <c r="R149" i="16"/>
  <c r="U149" i="16"/>
  <c r="W149" i="16"/>
  <c r="P149" i="16"/>
  <c r="AT149" i="16"/>
  <c r="X149" i="16"/>
  <c r="AM149" i="16"/>
  <c r="Q149" i="16"/>
  <c r="AC149" i="16"/>
  <c r="AG149" i="16"/>
  <c r="I149" i="16"/>
  <c r="Z149" i="16"/>
  <c r="T149" i="16"/>
  <c r="AS149" i="16"/>
  <c r="D205" i="16"/>
  <c r="AY205" i="16"/>
  <c r="Q205" i="16"/>
  <c r="S205" i="16"/>
  <c r="M205" i="16"/>
  <c r="AB205" i="16"/>
  <c r="AP205" i="16"/>
  <c r="Z205" i="16"/>
  <c r="I205" i="16"/>
  <c r="N205" i="16"/>
  <c r="AC205" i="16"/>
  <c r="AW205" i="16"/>
  <c r="AI205" i="16"/>
  <c r="W205" i="16"/>
  <c r="R205" i="16"/>
  <c r="K205" i="16"/>
  <c r="U205" i="16"/>
  <c r="AM205" i="16"/>
  <c r="AG205" i="16"/>
  <c r="F205" i="16"/>
  <c r="AU205" i="16"/>
  <c r="X205" i="16"/>
  <c r="AH205" i="16"/>
  <c r="V205" i="16"/>
  <c r="AJ205" i="16"/>
  <c r="AA205" i="16"/>
  <c r="AT205" i="16"/>
  <c r="BD205" i="16"/>
  <c r="T205" i="16"/>
  <c r="Y205" i="16"/>
  <c r="AK205" i="16"/>
  <c r="AL205" i="16"/>
  <c r="AQ205" i="16"/>
  <c r="AS205" i="16"/>
  <c r="J205" i="16"/>
  <c r="BC205" i="16"/>
  <c r="O205" i="16"/>
  <c r="D115" i="16"/>
  <c r="M115" i="16"/>
  <c r="BC115" i="16"/>
  <c r="X115" i="16"/>
  <c r="R115" i="16"/>
  <c r="AI115" i="16"/>
  <c r="AU115" i="16"/>
  <c r="W115" i="16"/>
  <c r="BD115" i="16"/>
  <c r="Z115" i="16"/>
  <c r="K115" i="16"/>
  <c r="V115" i="16"/>
  <c r="AJ115" i="16"/>
  <c r="S115" i="16"/>
  <c r="F115" i="16"/>
  <c r="AT115" i="16"/>
  <c r="AP115" i="16"/>
  <c r="AH115" i="16"/>
  <c r="AB115" i="16"/>
  <c r="Q115" i="16"/>
  <c r="AA115" i="16"/>
  <c r="O115" i="16"/>
  <c r="Y115" i="16"/>
  <c r="T115" i="16"/>
  <c r="U115" i="16"/>
  <c r="AK115" i="16"/>
  <c r="AQ115" i="16"/>
  <c r="AS115" i="16"/>
  <c r="AM115" i="16"/>
  <c r="AW115" i="16"/>
  <c r="J115" i="16"/>
  <c r="AY115" i="16"/>
  <c r="AC115" i="16"/>
  <c r="AG115" i="16"/>
  <c r="N51" i="16"/>
  <c r="AC51" i="16"/>
  <c r="AW51" i="16"/>
  <c r="AQ51" i="16"/>
  <c r="E51" i="16"/>
  <c r="AY337" i="16"/>
  <c r="AM337" i="16"/>
  <c r="AK337" i="16"/>
  <c r="T337" i="16"/>
  <c r="M337" i="16"/>
  <c r="W337" i="16"/>
  <c r="Y337" i="16"/>
  <c r="AI337" i="16"/>
  <c r="V337" i="16"/>
  <c r="X337" i="16"/>
  <c r="Z337" i="16"/>
  <c r="I337" i="16"/>
  <c r="BC337" i="16"/>
  <c r="AW337" i="16"/>
  <c r="AB337" i="16"/>
  <c r="R337" i="16"/>
  <c r="F337" i="16"/>
  <c r="AG337" i="16"/>
  <c r="AC337" i="16"/>
  <c r="S337" i="16"/>
  <c r="U337" i="16"/>
  <c r="P337" i="16"/>
  <c r="AH337" i="16"/>
  <c r="AU337" i="16"/>
  <c r="AJ337" i="16"/>
  <c r="AA337" i="16"/>
  <c r="Q337" i="16"/>
  <c r="AQ337" i="16"/>
  <c r="K337" i="16"/>
  <c r="N337" i="16"/>
  <c r="AT337" i="16"/>
  <c r="S73" i="16"/>
  <c r="AS73" i="16"/>
  <c r="P73" i="16"/>
  <c r="Y73" i="16"/>
  <c r="AH73" i="16"/>
  <c r="AU73" i="16"/>
  <c r="AK73" i="16"/>
  <c r="AW73" i="16"/>
  <c r="I73" i="16"/>
  <c r="AA73" i="16"/>
  <c r="AY73" i="16"/>
  <c r="Q73" i="16"/>
  <c r="AT73" i="16"/>
  <c r="F73" i="16"/>
  <c r="R73" i="16"/>
  <c r="AI73" i="16"/>
  <c r="V73" i="16"/>
  <c r="W73" i="16"/>
  <c r="AG73" i="16"/>
  <c r="AQ73" i="16"/>
  <c r="O73" i="16"/>
  <c r="AM73" i="16"/>
  <c r="AC73" i="16"/>
  <c r="AL73" i="16"/>
  <c r="M73" i="16"/>
  <c r="AJ73" i="16"/>
  <c r="X73" i="16"/>
  <c r="J73" i="16"/>
  <c r="S255" i="16"/>
  <c r="AY255" i="16"/>
  <c r="AM255" i="16"/>
  <c r="AK255" i="16"/>
  <c r="E255" i="16"/>
  <c r="AH357" i="16"/>
  <c r="AU357" i="16"/>
  <c r="W357" i="16"/>
  <c r="BD357" i="16"/>
  <c r="I357" i="16"/>
  <c r="T357" i="16"/>
  <c r="V357" i="16"/>
  <c r="P357" i="16"/>
  <c r="J357" i="16"/>
  <c r="AL357" i="16"/>
  <c r="U357" i="16"/>
  <c r="O357" i="16"/>
  <c r="Q357" i="16"/>
  <c r="AQ357" i="16"/>
  <c r="AW357" i="16"/>
  <c r="M357" i="16"/>
  <c r="AM357" i="16"/>
  <c r="K357" i="16"/>
  <c r="AG357" i="16"/>
  <c r="AY357" i="16"/>
  <c r="X357" i="16"/>
  <c r="F357" i="16"/>
  <c r="Z357" i="16"/>
  <c r="N357" i="16"/>
  <c r="AJ357" i="16"/>
  <c r="S357" i="16"/>
  <c r="AT357" i="16"/>
  <c r="AP357" i="16"/>
  <c r="AS357" i="16"/>
  <c r="BC357" i="16"/>
  <c r="AB357" i="16"/>
  <c r="AC357" i="16"/>
  <c r="Y357" i="16"/>
  <c r="R357" i="16"/>
  <c r="AK357" i="16"/>
  <c r="AA357" i="16"/>
  <c r="R32" i="16"/>
  <c r="AI32" i="16"/>
  <c r="V32" i="16"/>
  <c r="AW32" i="16"/>
  <c r="AM32" i="16"/>
  <c r="S32" i="16"/>
  <c r="AS32" i="16"/>
  <c r="Q32" i="16"/>
  <c r="BD32" i="16"/>
  <c r="AA32" i="16"/>
  <c r="AT32" i="16"/>
  <c r="W32" i="16"/>
  <c r="F32" i="16"/>
  <c r="T32" i="16"/>
  <c r="BC32" i="16"/>
  <c r="X32" i="16"/>
  <c r="M32" i="16"/>
  <c r="Y32" i="16"/>
  <c r="AJ32" i="16"/>
  <c r="AG32" i="16"/>
  <c r="U32" i="16"/>
  <c r="AK32" i="16"/>
  <c r="AP32" i="16"/>
  <c r="AL32" i="16"/>
  <c r="AU32" i="16"/>
  <c r="O32" i="16"/>
  <c r="J32" i="16"/>
  <c r="N32" i="16"/>
  <c r="AB32" i="16"/>
  <c r="P32" i="16"/>
  <c r="AC32" i="16"/>
  <c r="Z32" i="16"/>
  <c r="AH32" i="16"/>
  <c r="K32" i="16"/>
  <c r="AQ32" i="16"/>
  <c r="I32" i="16"/>
  <c r="D425" i="16"/>
  <c r="AG425" i="16"/>
  <c r="AQ425" i="16"/>
  <c r="AT425" i="16"/>
  <c r="X425" i="16"/>
  <c r="BD425" i="16"/>
  <c r="S425" i="16"/>
  <c r="AS425" i="16"/>
  <c r="Q425" i="16"/>
  <c r="AM425" i="16"/>
  <c r="M425" i="16"/>
  <c r="Y425" i="16"/>
  <c r="AC425" i="16"/>
  <c r="R425" i="16"/>
  <c r="U425" i="16"/>
  <c r="AK425" i="16"/>
  <c r="P425" i="16"/>
  <c r="AL425" i="16"/>
  <c r="AU425" i="16"/>
  <c r="AW425" i="16"/>
  <c r="J425" i="16"/>
  <c r="Z425" i="16"/>
  <c r="AY425" i="16"/>
  <c r="W425" i="16"/>
  <c r="K425" i="16"/>
  <c r="AH425" i="16"/>
  <c r="N425" i="16"/>
  <c r="I425" i="16"/>
  <c r="AA425" i="16"/>
  <c r="V425" i="16"/>
  <c r="AJ425" i="16"/>
  <c r="F425" i="16"/>
  <c r="T425" i="16"/>
  <c r="BC425" i="16"/>
  <c r="AP425" i="16"/>
  <c r="U384" i="16"/>
  <c r="AB384" i="16"/>
  <c r="AK384" i="16"/>
  <c r="K384" i="16"/>
  <c r="Z384" i="16"/>
  <c r="D107" i="16"/>
  <c r="AH107" i="16"/>
  <c r="AU107" i="16"/>
  <c r="W107" i="16"/>
  <c r="P107" i="16"/>
  <c r="I107" i="16"/>
  <c r="AA107" i="16"/>
  <c r="AY107" i="16"/>
  <c r="X107" i="16"/>
  <c r="F107" i="16"/>
  <c r="T107" i="16"/>
  <c r="N107" i="16"/>
  <c r="AM107" i="16"/>
  <c r="AJ107" i="16"/>
  <c r="AG107" i="16"/>
  <c r="AQ107" i="16"/>
  <c r="AT107" i="16"/>
  <c r="Q107" i="16"/>
  <c r="BD107" i="16"/>
  <c r="AL107" i="16"/>
  <c r="M107" i="16"/>
  <c r="BC107" i="16"/>
  <c r="Y107" i="16"/>
  <c r="J107" i="16"/>
  <c r="Z107" i="16"/>
  <c r="U107" i="16"/>
  <c r="AB107" i="16"/>
  <c r="AK107" i="16"/>
  <c r="K107" i="16"/>
  <c r="AU229" i="16"/>
  <c r="AQ229" i="16"/>
  <c r="AM229" i="16"/>
  <c r="AK229" i="16"/>
  <c r="E229" i="16"/>
  <c r="AI407" i="16"/>
  <c r="AB407" i="16"/>
  <c r="Q407" i="16"/>
  <c r="AA407" i="16"/>
  <c r="AU407" i="16"/>
  <c r="P407" i="16"/>
  <c r="AL407" i="16"/>
  <c r="AT407" i="16"/>
  <c r="BD407" i="16"/>
  <c r="J407" i="16"/>
  <c r="Z407" i="16"/>
  <c r="AC407" i="16"/>
  <c r="S407" i="16"/>
  <c r="T407" i="16"/>
  <c r="X407" i="16"/>
  <c r="AH407" i="16"/>
  <c r="M407" i="16"/>
  <c r="AJ407" i="16"/>
  <c r="K407" i="16"/>
  <c r="AY407" i="16"/>
  <c r="AP407" i="16"/>
  <c r="N407" i="16"/>
  <c r="Y407" i="16"/>
  <c r="I407" i="16"/>
  <c r="V407" i="16"/>
  <c r="BC407" i="16"/>
  <c r="AK407" i="16"/>
  <c r="R407" i="16"/>
  <c r="D289" i="16"/>
  <c r="AI289" i="16"/>
  <c r="V289" i="16"/>
  <c r="AC289" i="16"/>
  <c r="AK289" i="16"/>
  <c r="AA289" i="16"/>
  <c r="AS289" i="16"/>
  <c r="O289" i="16"/>
  <c r="AP289" i="16"/>
  <c r="AL289" i="16"/>
  <c r="I289" i="16"/>
  <c r="AT289" i="16"/>
  <c r="AJ289" i="16"/>
  <c r="S289" i="16"/>
  <c r="T289" i="16"/>
  <c r="BC289" i="16"/>
  <c r="BD289" i="16"/>
  <c r="AH289" i="16"/>
  <c r="M289" i="16"/>
  <c r="W289" i="16"/>
  <c r="Y289" i="16"/>
  <c r="K289" i="16"/>
  <c r="U289" i="16"/>
  <c r="AW289" i="16"/>
  <c r="AU289" i="16"/>
  <c r="AM289" i="16"/>
  <c r="R289" i="16"/>
  <c r="F289" i="16"/>
  <c r="AY289" i="16"/>
  <c r="J289" i="16"/>
  <c r="N289" i="16"/>
  <c r="AB289" i="16"/>
  <c r="P289" i="16"/>
  <c r="X289" i="16"/>
  <c r="Q289" i="16"/>
  <c r="AG289" i="16"/>
  <c r="D43" i="16"/>
  <c r="AU43" i="16"/>
  <c r="W43" i="16"/>
  <c r="BD43" i="16"/>
  <c r="Z43" i="16"/>
  <c r="F43" i="16"/>
  <c r="U43" i="16"/>
  <c r="O43" i="16"/>
  <c r="Q43" i="16"/>
  <c r="AH43" i="16"/>
  <c r="T43" i="16"/>
  <c r="V43" i="16"/>
  <c r="P43" i="16"/>
  <c r="R43" i="16"/>
  <c r="AY43" i="16"/>
  <c r="X43" i="16"/>
  <c r="S43" i="16"/>
  <c r="N43" i="16"/>
  <c r="AJ43" i="16"/>
  <c r="AA43" i="16"/>
  <c r="BC43" i="16"/>
  <c r="Y43" i="16"/>
  <c r="K43" i="16"/>
  <c r="AI43" i="16"/>
  <c r="AB43" i="16"/>
  <c r="AK43" i="16"/>
  <c r="I43" i="16"/>
  <c r="AQ43" i="16"/>
  <c r="AW43" i="16"/>
  <c r="AS43" i="16"/>
  <c r="AT43" i="16"/>
  <c r="AM43" i="16"/>
  <c r="AC43" i="16"/>
  <c r="AP43" i="16"/>
  <c r="AG43" i="16"/>
  <c r="AL43" i="16"/>
  <c r="AC310" i="16"/>
  <c r="R310" i="16"/>
  <c r="M310" i="16"/>
  <c r="J310" i="16"/>
  <c r="E310" i="16"/>
  <c r="Q318" i="16"/>
  <c r="S318" i="16"/>
  <c r="AS318" i="16"/>
  <c r="J318" i="16"/>
  <c r="P318" i="16"/>
  <c r="AW318" i="16"/>
  <c r="T318" i="16"/>
  <c r="N318" i="16"/>
  <c r="AM318" i="16"/>
  <c r="R318" i="16"/>
  <c r="M318" i="16"/>
  <c r="K318" i="16"/>
  <c r="AC318" i="16"/>
  <c r="AG318" i="16"/>
  <c r="U318" i="16"/>
  <c r="X318" i="16"/>
  <c r="AL318" i="16"/>
  <c r="AU318" i="16"/>
  <c r="I318" i="16"/>
  <c r="AJ318" i="16"/>
  <c r="Z318" i="16"/>
  <c r="AY318" i="16"/>
  <c r="F318" i="16"/>
  <c r="AP318" i="16"/>
  <c r="AH318" i="16"/>
  <c r="V318" i="16"/>
  <c r="BD318" i="16"/>
  <c r="AA318" i="16"/>
  <c r="AT318" i="16"/>
  <c r="O318" i="16"/>
  <c r="Y318" i="16"/>
  <c r="AI318" i="16"/>
  <c r="BC318" i="16"/>
  <c r="BL19" i="16"/>
  <c r="X19" i="16"/>
  <c r="R19" i="16"/>
  <c r="AI19" i="16"/>
  <c r="V19" i="16"/>
  <c r="F19" i="16"/>
  <c r="AJ19" i="16"/>
  <c r="AG19" i="16"/>
  <c r="AQ19" i="16"/>
  <c r="AT19" i="16"/>
  <c r="O19" i="16"/>
  <c r="AP19" i="16"/>
  <c r="AL19" i="16"/>
  <c r="M19" i="16"/>
  <c r="BC19" i="16"/>
  <c r="Q19" i="16"/>
  <c r="S19" i="16"/>
  <c r="AS19" i="16"/>
  <c r="J19" i="16"/>
  <c r="AM19" i="16"/>
  <c r="Y19" i="16"/>
  <c r="AH19" i="16"/>
  <c r="AU19" i="16"/>
  <c r="K19" i="16"/>
  <c r="AC19" i="16"/>
  <c r="AK19" i="16"/>
  <c r="AA19" i="16"/>
  <c r="AY19" i="16"/>
  <c r="T85" i="16"/>
  <c r="AC85" i="16"/>
  <c r="AL85" i="16"/>
  <c r="AS85" i="16"/>
  <c r="E85" i="16"/>
  <c r="D232" i="16"/>
  <c r="M232" i="16"/>
  <c r="BC232" i="16"/>
  <c r="X232" i="16"/>
  <c r="R232" i="16"/>
  <c r="K232" i="16"/>
  <c r="T232" i="16"/>
  <c r="V232" i="16"/>
  <c r="P232" i="16"/>
  <c r="AG232" i="16"/>
  <c r="I232" i="16"/>
  <c r="AS232" i="16"/>
  <c r="W232" i="16"/>
  <c r="Q232" i="16"/>
  <c r="AH232" i="16"/>
  <c r="U232" i="16"/>
  <c r="AM232" i="16"/>
  <c r="AL232" i="16"/>
  <c r="AU232" i="16"/>
  <c r="AC232" i="16"/>
  <c r="Z232" i="16"/>
  <c r="AY232" i="16"/>
  <c r="AJ232" i="16"/>
  <c r="S232" i="16"/>
  <c r="N232" i="16"/>
  <c r="AP232" i="16"/>
  <c r="AA232" i="16"/>
  <c r="AT232" i="16"/>
  <c r="BD232" i="16"/>
  <c r="J232" i="16"/>
  <c r="AB232" i="16"/>
  <c r="Y232" i="16"/>
  <c r="AQ232" i="16"/>
  <c r="O232" i="16"/>
  <c r="AK232" i="16"/>
  <c r="AW232" i="16"/>
  <c r="F232" i="16"/>
  <c r="D269" i="16"/>
  <c r="AY269" i="16"/>
  <c r="Q269" i="16"/>
  <c r="S269" i="16"/>
  <c r="T269" i="16"/>
  <c r="N269" i="16"/>
  <c r="AM269" i="16"/>
  <c r="Y269" i="16"/>
  <c r="AH269" i="16"/>
  <c r="AI269" i="16"/>
  <c r="V269" i="16"/>
  <c r="AC269" i="16"/>
  <c r="AK269" i="16"/>
  <c r="AA269" i="16"/>
  <c r="M269" i="16"/>
  <c r="BC269" i="16"/>
  <c r="X269" i="16"/>
  <c r="R269" i="16"/>
  <c r="K269" i="16"/>
  <c r="U269" i="16"/>
  <c r="AB269" i="16"/>
  <c r="AJ269" i="16"/>
  <c r="AG269" i="16"/>
  <c r="AS269" i="16"/>
  <c r="O269" i="16"/>
  <c r="AP269" i="16"/>
  <c r="AL269" i="16"/>
  <c r="I269" i="16"/>
  <c r="M54" i="16"/>
  <c r="BC54" i="16"/>
  <c r="X54" i="16"/>
  <c r="R54" i="16"/>
  <c r="K54" i="16"/>
  <c r="T442" i="16"/>
  <c r="AK442" i="16"/>
  <c r="AA442" i="16"/>
  <c r="AI442" i="16"/>
  <c r="AL442" i="16"/>
  <c r="AU442" i="16"/>
  <c r="AP442" i="16"/>
  <c r="F442" i="16"/>
  <c r="O442" i="16"/>
  <c r="X442" i="16"/>
  <c r="AB442" i="16"/>
  <c r="R442" i="16"/>
  <c r="E442" i="16"/>
  <c r="AM442" i="16"/>
  <c r="M442" i="16"/>
  <c r="AS442" i="16"/>
  <c r="AW442" i="16"/>
  <c r="AC442" i="16"/>
  <c r="Y442" i="16"/>
  <c r="BC442" i="16"/>
  <c r="J442" i="16"/>
  <c r="U442" i="16"/>
  <c r="AY442" i="16"/>
  <c r="BD442" i="16"/>
  <c r="K442" i="16"/>
  <c r="AG442" i="16"/>
  <c r="S442" i="16"/>
  <c r="P442" i="16"/>
  <c r="AH442" i="16"/>
  <c r="Q442" i="16"/>
  <c r="W442" i="16"/>
  <c r="AT442" i="16"/>
  <c r="Z442" i="16"/>
  <c r="AJ442" i="16"/>
  <c r="V442" i="16"/>
  <c r="AQ442" i="16"/>
  <c r="I442" i="16"/>
  <c r="D378" i="16"/>
  <c r="U378" i="16"/>
  <c r="AB378" i="16"/>
  <c r="AJ378" i="16"/>
  <c r="Y378" i="16"/>
  <c r="E378" i="16"/>
  <c r="AA378" i="16"/>
  <c r="N378" i="16"/>
  <c r="AC378" i="16"/>
  <c r="Z378" i="16"/>
  <c r="F378" i="16"/>
  <c r="M378" i="16"/>
  <c r="O378" i="16"/>
  <c r="BD378" i="16"/>
  <c r="J378" i="16"/>
  <c r="AI378" i="16"/>
  <c r="W378" i="16"/>
  <c r="AL378" i="16"/>
  <c r="AQ378" i="16"/>
  <c r="Q378" i="16"/>
  <c r="AU378" i="16"/>
  <c r="P378" i="16"/>
  <c r="AW378" i="16"/>
  <c r="AY378" i="16"/>
  <c r="X378" i="16"/>
  <c r="K378" i="16"/>
  <c r="S378" i="16"/>
  <c r="V378" i="16"/>
  <c r="AP378" i="16"/>
  <c r="AH378" i="16"/>
  <c r="AK378" i="16"/>
  <c r="T378" i="16"/>
  <c r="I378" i="16"/>
  <c r="AS378" i="16"/>
  <c r="AT378" i="16"/>
  <c r="BC378" i="16"/>
  <c r="AM378" i="16"/>
  <c r="R378" i="16"/>
  <c r="T367" i="16"/>
  <c r="N367" i="16"/>
  <c r="AM367" i="16"/>
  <c r="AG367" i="16"/>
  <c r="K367" i="16"/>
  <c r="AQ367" i="16"/>
  <c r="BC367" i="16"/>
  <c r="AJ367" i="16"/>
  <c r="Y367" i="16"/>
  <c r="M367" i="16"/>
  <c r="AB367" i="16"/>
  <c r="AP367" i="16"/>
  <c r="AK367" i="16"/>
  <c r="U367" i="16"/>
  <c r="O367" i="16"/>
  <c r="BD367" i="16"/>
  <c r="J367" i="16"/>
  <c r="AS367" i="16"/>
  <c r="W367" i="16"/>
  <c r="R367" i="16"/>
  <c r="S367" i="16"/>
  <c r="AU367" i="16"/>
  <c r="AL367" i="16"/>
  <c r="I367" i="16"/>
  <c r="AH367" i="16"/>
  <c r="AY367" i="16"/>
  <c r="AC367" i="16"/>
  <c r="Z367" i="16"/>
  <c r="F367" i="16"/>
  <c r="AA367" i="16"/>
  <c r="V367" i="16"/>
  <c r="P367" i="16"/>
  <c r="AW367" i="16"/>
  <c r="E367" i="16"/>
  <c r="AW431" i="16"/>
  <c r="AU431" i="16"/>
  <c r="P431" i="16"/>
  <c r="R389" i="16"/>
  <c r="AI389" i="16"/>
  <c r="V389" i="16"/>
  <c r="AC389" i="16"/>
  <c r="Z389" i="16"/>
  <c r="AS389" i="16"/>
  <c r="W389" i="16"/>
  <c r="J389" i="16"/>
  <c r="AK389" i="16"/>
  <c r="T389" i="16"/>
  <c r="AT389" i="16"/>
  <c r="AP389" i="16"/>
  <c r="E389" i="16"/>
  <c r="Y389" i="16"/>
  <c r="M389" i="16"/>
  <c r="F389" i="16"/>
  <c r="AW389" i="16"/>
  <c r="U389" i="16"/>
  <c r="AM389" i="16"/>
  <c r="AG389" i="16"/>
  <c r="AU389" i="16"/>
  <c r="AJ389" i="16"/>
  <c r="AL389" i="16"/>
  <c r="AY389" i="16"/>
  <c r="BD389" i="16"/>
  <c r="S389" i="16"/>
  <c r="N389" i="16"/>
  <c r="X389" i="16"/>
  <c r="AH389" i="16"/>
  <c r="BC389" i="16"/>
  <c r="P389" i="16"/>
  <c r="AQ389" i="16"/>
  <c r="AB389" i="16"/>
  <c r="O389" i="16"/>
  <c r="K389" i="16"/>
  <c r="I389" i="16"/>
  <c r="Q389" i="16"/>
  <c r="AM125" i="16"/>
  <c r="K125" i="16"/>
  <c r="AW125" i="16"/>
  <c r="T125" i="16"/>
  <c r="N125" i="16"/>
  <c r="Q397" i="16"/>
  <c r="S397" i="16"/>
  <c r="AS397" i="16"/>
  <c r="O397" i="16"/>
  <c r="AP397" i="16"/>
  <c r="Y397" i="16"/>
  <c r="AH397" i="16"/>
  <c r="AU397" i="16"/>
  <c r="W397" i="16"/>
  <c r="BD397" i="16"/>
  <c r="AK397" i="16"/>
  <c r="AA397" i="16"/>
  <c r="AY397" i="16"/>
  <c r="J397" i="16"/>
  <c r="R397" i="16"/>
  <c r="AI397" i="16"/>
  <c r="V397" i="16"/>
  <c r="AC397" i="16"/>
  <c r="AG397" i="16"/>
  <c r="AQ397" i="16"/>
  <c r="AT397" i="16"/>
  <c r="P397" i="16"/>
  <c r="I397" i="16"/>
  <c r="AL397" i="16"/>
  <c r="M397" i="16"/>
  <c r="BC397" i="16"/>
  <c r="X397" i="16"/>
  <c r="F397" i="16"/>
  <c r="BD246" i="16"/>
  <c r="Z246" i="16"/>
  <c r="U246" i="16"/>
  <c r="O246" i="16"/>
  <c r="AP246" i="16"/>
  <c r="S246" i="16"/>
  <c r="AU246" i="16"/>
  <c r="BC246" i="16"/>
  <c r="AW246" i="16"/>
  <c r="AI246" i="16"/>
  <c r="AT246" i="16"/>
  <c r="K246" i="16"/>
  <c r="AG246" i="16"/>
  <c r="AY246" i="16"/>
  <c r="J246" i="16"/>
  <c r="P246" i="16"/>
  <c r="AL246" i="16"/>
  <c r="N246" i="16"/>
  <c r="I246" i="16"/>
  <c r="X246" i="16"/>
  <c r="AJ246" i="16"/>
  <c r="AA246" i="16"/>
  <c r="AC246" i="16"/>
  <c r="E246" i="16"/>
  <c r="Q246" i="16"/>
  <c r="T246" i="16"/>
  <c r="W246" i="16"/>
  <c r="Y246" i="16"/>
  <c r="AQ246" i="16"/>
  <c r="M246" i="16"/>
  <c r="AS246" i="16"/>
  <c r="V246" i="16"/>
  <c r="AM246" i="16"/>
  <c r="AB246" i="16"/>
  <c r="AK246" i="16"/>
  <c r="F246" i="16"/>
  <c r="R246" i="16"/>
  <c r="AE324" i="16"/>
  <c r="BD324" i="16"/>
  <c r="Z324" i="16"/>
  <c r="U324" i="16"/>
  <c r="AB324" i="16"/>
  <c r="P324" i="16"/>
  <c r="R324" i="16"/>
  <c r="AQ324" i="16"/>
  <c r="BC324" i="16"/>
  <c r="I324" i="16"/>
  <c r="Q324" i="16"/>
  <c r="AH324" i="16"/>
  <c r="AY324" i="16"/>
  <c r="AM324" i="16"/>
  <c r="AK324" i="16"/>
  <c r="M324" i="16"/>
  <c r="AW324" i="16"/>
  <c r="AS324" i="16"/>
  <c r="AC324" i="16"/>
  <c r="AL324" i="16"/>
  <c r="N324" i="16"/>
  <c r="K324" i="16"/>
  <c r="X324" i="16"/>
  <c r="S324" i="16"/>
  <c r="V324" i="16"/>
  <c r="F324" i="16"/>
  <c r="AJ324" i="16"/>
  <c r="AA324" i="16"/>
  <c r="AT324" i="16"/>
  <c r="E324" i="16"/>
  <c r="AG324" i="16"/>
  <c r="T324" i="16"/>
  <c r="AI324" i="16"/>
  <c r="AU324" i="16"/>
  <c r="O324" i="16"/>
  <c r="W324" i="16"/>
  <c r="AP324" i="16"/>
  <c r="J324" i="16"/>
  <c r="BL82" i="16"/>
  <c r="R82" i="16"/>
  <c r="BC82" i="16"/>
  <c r="AA82" i="16"/>
  <c r="AL82" i="16"/>
  <c r="AJ82" i="16"/>
  <c r="O82" i="16"/>
  <c r="E82" i="16"/>
  <c r="Y82" i="16"/>
  <c r="AY82" i="16"/>
  <c r="X82" i="16"/>
  <c r="K82" i="16"/>
  <c r="AW82" i="16"/>
  <c r="AB82" i="16"/>
  <c r="P82" i="16"/>
  <c r="AG82" i="16"/>
  <c r="V82" i="16"/>
  <c r="U82" i="16"/>
  <c r="N82" i="16"/>
  <c r="F82" i="16"/>
  <c r="AU82" i="16"/>
  <c r="AH82" i="16"/>
  <c r="S82" i="16"/>
  <c r="AM82" i="16"/>
  <c r="AK82" i="16"/>
  <c r="Z82" i="16"/>
  <c r="AQ82" i="16"/>
  <c r="T82" i="16"/>
  <c r="W82" i="16"/>
  <c r="AI82" i="16"/>
  <c r="AP82" i="16"/>
  <c r="D86" i="16"/>
  <c r="AK86" i="16"/>
  <c r="AA86" i="16"/>
  <c r="AY86" i="16"/>
  <c r="AJ86" i="16"/>
  <c r="J86" i="16"/>
  <c r="S86" i="16"/>
  <c r="AU86" i="16"/>
  <c r="AP86" i="16"/>
  <c r="R86" i="16"/>
  <c r="AQ86" i="16"/>
  <c r="BC86" i="16"/>
  <c r="AL86" i="16"/>
  <c r="N86" i="16"/>
  <c r="W86" i="16"/>
  <c r="Z86" i="16"/>
  <c r="V86" i="16"/>
  <c r="AM86" i="16"/>
  <c r="T86" i="16"/>
  <c r="AB86" i="16"/>
  <c r="K86" i="16"/>
  <c r="Q86" i="16"/>
  <c r="AI86" i="16"/>
  <c r="P86" i="16"/>
  <c r="I86" i="16"/>
  <c r="Y86" i="16"/>
  <c r="M86" i="16"/>
  <c r="X86" i="16"/>
  <c r="F86" i="16"/>
  <c r="AW86" i="16"/>
  <c r="AC86" i="16"/>
  <c r="AG86" i="16"/>
  <c r="E86" i="16"/>
  <c r="AH86" i="16"/>
  <c r="U86" i="16"/>
  <c r="AS86" i="16"/>
  <c r="AT86" i="16"/>
  <c r="BD86" i="16"/>
  <c r="AT134" i="16"/>
  <c r="P134" i="16"/>
  <c r="AW134" i="16"/>
  <c r="Z134" i="16"/>
  <c r="J134" i="16"/>
  <c r="O134" i="16"/>
  <c r="BD134" i="16"/>
  <c r="R134" i="16"/>
  <c r="AL134" i="16"/>
  <c r="N134" i="16"/>
  <c r="AC134" i="16"/>
  <c r="S134" i="16"/>
  <c r="AQ134" i="16"/>
  <c r="I134" i="16"/>
  <c r="BC134" i="16"/>
  <c r="Q134" i="16"/>
  <c r="U134" i="16"/>
  <c r="E134" i="16"/>
  <c r="AB134" i="16"/>
  <c r="Y134" i="16"/>
  <c r="AG134" i="16"/>
  <c r="AH134" i="16"/>
  <c r="AI134" i="16"/>
  <c r="AM134" i="16"/>
  <c r="AA134" i="16"/>
  <c r="AS134" i="16"/>
  <c r="X134" i="16"/>
  <c r="M134" i="16"/>
  <c r="K134" i="16"/>
  <c r="T134" i="16"/>
  <c r="AY134" i="16"/>
  <c r="V134" i="16"/>
  <c r="W134" i="16"/>
  <c r="F134" i="16"/>
  <c r="AJ134" i="16"/>
  <c r="AP134" i="16"/>
  <c r="AK134" i="16"/>
  <c r="AU129" i="16"/>
  <c r="P129" i="16"/>
  <c r="AH129" i="16"/>
  <c r="AS334" i="16"/>
  <c r="O334" i="16"/>
  <c r="AP334" i="16"/>
  <c r="R334" i="16"/>
  <c r="J334" i="16"/>
  <c r="AD247" i="16"/>
  <c r="S247" i="16"/>
  <c r="AI247" i="16"/>
  <c r="AT247" i="16"/>
  <c r="AY247" i="16"/>
  <c r="AW247" i="16"/>
  <c r="AH247" i="16"/>
  <c r="AU247" i="16"/>
  <c r="AM247" i="16"/>
  <c r="X247" i="16"/>
  <c r="Z247" i="16"/>
  <c r="AA247" i="16"/>
  <c r="AB247" i="16"/>
  <c r="BD247" i="16"/>
  <c r="AG247" i="16"/>
  <c r="J247" i="16"/>
  <c r="Y247" i="16"/>
  <c r="AS247" i="16"/>
  <c r="V247" i="16"/>
  <c r="AK247" i="16"/>
  <c r="AL247" i="16"/>
  <c r="BC247" i="16"/>
  <c r="N247" i="16"/>
  <c r="I247" i="16"/>
  <c r="AQ247" i="16"/>
  <c r="AC247" i="16"/>
  <c r="AP247" i="16"/>
  <c r="O247" i="16"/>
  <c r="F247" i="16"/>
  <c r="D411" i="16"/>
  <c r="T411" i="16"/>
  <c r="O411" i="16"/>
  <c r="AP411" i="16"/>
  <c r="U411" i="16"/>
  <c r="K411" i="16"/>
  <c r="AH411" i="16"/>
  <c r="AB411" i="16"/>
  <c r="BD411" i="16"/>
  <c r="Y411" i="16"/>
  <c r="F411" i="16"/>
  <c r="AA411" i="16"/>
  <c r="W411" i="16"/>
  <c r="M411" i="16"/>
  <c r="AY411" i="16"/>
  <c r="E411" i="16"/>
  <c r="AI411" i="16"/>
  <c r="AL411" i="16"/>
  <c r="AG411" i="16"/>
  <c r="AQ411" i="16"/>
  <c r="AM411" i="16"/>
  <c r="Q411" i="16"/>
  <c r="AK411" i="16"/>
  <c r="N411" i="16"/>
  <c r="AC411" i="16"/>
  <c r="AU411" i="16"/>
  <c r="AS411" i="16"/>
  <c r="V411" i="16"/>
  <c r="P411" i="16"/>
  <c r="R411" i="16"/>
  <c r="J411" i="16"/>
  <c r="AT411" i="16"/>
  <c r="X411" i="16"/>
  <c r="AW411" i="16"/>
  <c r="AA435" i="16"/>
  <c r="AY435" i="16"/>
  <c r="Y435" i="16"/>
  <c r="J435" i="16"/>
  <c r="AH435" i="16"/>
  <c r="N435" i="16"/>
  <c r="AC435" i="16"/>
  <c r="AL435" i="16"/>
  <c r="F435" i="16"/>
  <c r="M435" i="16"/>
  <c r="AB435" i="16"/>
  <c r="AP435" i="16"/>
  <c r="Q435" i="16"/>
  <c r="V435" i="16"/>
  <c r="AJ435" i="16"/>
  <c r="S435" i="16"/>
  <c r="AT435" i="16"/>
  <c r="BD435" i="16"/>
  <c r="I435" i="16"/>
  <c r="AI435" i="16"/>
  <c r="O435" i="16"/>
  <c r="AK435" i="16"/>
  <c r="AQ435" i="16"/>
  <c r="W435" i="16"/>
  <c r="AW435" i="16"/>
  <c r="U435" i="16"/>
  <c r="AM435" i="16"/>
  <c r="Z435" i="16"/>
  <c r="P435" i="16"/>
  <c r="X435" i="16"/>
  <c r="AG435" i="16"/>
  <c r="R435" i="16"/>
  <c r="T435" i="16"/>
  <c r="K435" i="16"/>
  <c r="AS435" i="16"/>
  <c r="E435" i="16"/>
  <c r="AU435" i="16"/>
  <c r="AL395" i="16"/>
  <c r="M395" i="16"/>
  <c r="BC395" i="16"/>
  <c r="F395" i="16"/>
  <c r="Z395" i="16"/>
  <c r="U395" i="16"/>
  <c r="AB395" i="16"/>
  <c r="AM395" i="16"/>
  <c r="E395" i="16"/>
  <c r="Y395" i="16"/>
  <c r="AH395" i="16"/>
  <c r="AU395" i="16"/>
  <c r="X395" i="16"/>
  <c r="O395" i="16"/>
  <c r="AK395" i="16"/>
  <c r="AA395" i="16"/>
  <c r="AY395" i="16"/>
  <c r="AJ395" i="16"/>
  <c r="J395" i="16"/>
  <c r="AW395" i="16"/>
  <c r="T395" i="16"/>
  <c r="N395" i="16"/>
  <c r="AP395" i="16"/>
  <c r="K395" i="16"/>
  <c r="R395" i="16"/>
  <c r="P395" i="16"/>
  <c r="AG395" i="16"/>
  <c r="BD395" i="16"/>
  <c r="S395" i="16"/>
  <c r="W395" i="16"/>
  <c r="AI395" i="16"/>
  <c r="AC395" i="16"/>
  <c r="AQ395" i="16"/>
  <c r="AS395" i="16"/>
  <c r="I395" i="16"/>
  <c r="V395" i="16"/>
  <c r="AE270" i="16"/>
  <c r="Z270" i="16"/>
  <c r="U270" i="16"/>
  <c r="AB270" i="16"/>
  <c r="S270" i="16"/>
  <c r="AU270" i="16"/>
  <c r="AJ270" i="16"/>
  <c r="K270" i="16"/>
  <c r="AW270" i="16"/>
  <c r="AI270" i="16"/>
  <c r="AT270" i="16"/>
  <c r="W270" i="16"/>
  <c r="E270" i="16"/>
  <c r="Y270" i="16"/>
  <c r="AQ270" i="16"/>
  <c r="X270" i="16"/>
  <c r="I270" i="16"/>
  <c r="AK270" i="16"/>
  <c r="M270" i="16"/>
  <c r="AP270" i="16"/>
  <c r="F270" i="16"/>
  <c r="AG270" i="16"/>
  <c r="AY270" i="16"/>
  <c r="O270" i="16"/>
  <c r="AL270" i="16"/>
  <c r="N270" i="16"/>
  <c r="AM270" i="16"/>
  <c r="AH270" i="16"/>
  <c r="V270" i="16"/>
  <c r="AC270" i="16"/>
  <c r="P270" i="16"/>
  <c r="BD270" i="16"/>
  <c r="Q270" i="16"/>
  <c r="J270" i="16"/>
  <c r="R270" i="16"/>
  <c r="AA270" i="16"/>
  <c r="T270" i="16"/>
  <c r="AS270" i="16"/>
  <c r="BC280" i="16"/>
  <c r="AH280" i="16"/>
  <c r="Y280" i="16"/>
  <c r="AP280" i="16"/>
  <c r="N280" i="16"/>
  <c r="AY280" i="16"/>
  <c r="AQ280" i="16"/>
  <c r="AL280" i="16"/>
  <c r="D280" i="16"/>
  <c r="R280" i="16"/>
  <c r="AU280" i="16"/>
  <c r="I280" i="16"/>
  <c r="AI280" i="16"/>
  <c r="AG280" i="16"/>
  <c r="J280" i="16"/>
  <c r="T280" i="16"/>
  <c r="AS280" i="16"/>
  <c r="W247" i="16"/>
  <c r="AJ397" i="16"/>
  <c r="F269" i="16"/>
  <c r="AU269" i="16"/>
  <c r="AW19" i="16"/>
  <c r="O107" i="16"/>
  <c r="AP73" i="16"/>
  <c r="AJ438" i="16"/>
  <c r="S411" i="16"/>
  <c r="W318" i="16"/>
  <c r="N442" i="16"/>
  <c r="I82" i="16"/>
  <c r="AM397" i="16"/>
  <c r="J269" i="16"/>
  <c r="AQ269" i="16"/>
  <c r="BD19" i="16"/>
  <c r="V107" i="16"/>
  <c r="BC73" i="16"/>
  <c r="AL438" i="16"/>
  <c r="Q367" i="16"/>
  <c r="O425" i="16"/>
  <c r="Z289" i="16"/>
  <c r="BC270" i="16"/>
  <c r="Q82" i="16"/>
  <c r="X367" i="16"/>
  <c r="AB425" i="16"/>
  <c r="AQ289" i="16"/>
  <c r="AG378" i="16"/>
  <c r="Y324" i="16"/>
  <c r="E247" i="16"/>
  <c r="R247" i="16"/>
  <c r="U397" i="16"/>
  <c r="BD269" i="16"/>
  <c r="N19" i="16"/>
  <c r="S107" i="16"/>
  <c r="U73" i="16"/>
  <c r="W438" i="16"/>
  <c r="I411" i="16"/>
  <c r="AI367" i="16"/>
  <c r="I115" i="16"/>
  <c r="AU149" i="16"/>
  <c r="M43" i="16"/>
  <c r="AA389" i="16"/>
  <c r="AP107" i="16"/>
  <c r="R107" i="16"/>
  <c r="T73" i="16"/>
  <c r="AT438" i="16"/>
  <c r="Z411" i="16"/>
  <c r="AB318" i="16"/>
  <c r="AL115" i="16"/>
  <c r="AI357" i="16"/>
  <c r="BC435" i="16"/>
  <c r="AI232" i="16"/>
  <c r="AJ411" i="16"/>
  <c r="AQ318" i="16"/>
  <c r="P115" i="16"/>
  <c r="AT395" i="16"/>
  <c r="P205" i="16"/>
  <c r="AU134" i="16"/>
  <c r="BD337" i="16"/>
  <c r="BH420" i="16"/>
  <c r="BG103" i="16"/>
  <c r="BG10" i="16"/>
  <c r="AV249" i="16"/>
  <c r="AZ392" i="16"/>
  <c r="BJ131" i="16"/>
  <c r="BG376" i="16"/>
  <c r="BG150" i="16"/>
  <c r="BG319" i="16"/>
  <c r="BF14" i="16"/>
  <c r="BF118" i="16"/>
  <c r="BF363" i="16"/>
  <c r="BH22" i="16"/>
  <c r="BH275" i="16"/>
  <c r="BH185" i="16"/>
  <c r="AO148" i="16"/>
  <c r="AZ143" i="16"/>
  <c r="BH100" i="16"/>
  <c r="BG385" i="16"/>
  <c r="BF304" i="16"/>
  <c r="BH363" i="16"/>
  <c r="AO168" i="16"/>
  <c r="L146" i="16"/>
  <c r="L361" i="16"/>
  <c r="AZ359" i="16"/>
  <c r="BB323" i="16"/>
  <c r="BG339" i="16"/>
  <c r="BG122" i="16"/>
  <c r="BG20" i="16"/>
  <c r="BF362" i="16"/>
  <c r="BF131" i="16"/>
  <c r="BG439" i="16"/>
  <c r="BG445" i="16"/>
  <c r="BF209" i="16"/>
  <c r="BF91" i="16"/>
  <c r="BG218" i="16"/>
  <c r="BG100" i="16"/>
  <c r="BH338" i="16"/>
  <c r="BH9" i="16"/>
  <c r="BH242" i="16"/>
  <c r="BH157" i="16"/>
  <c r="BH443" i="16"/>
  <c r="AO49" i="16"/>
  <c r="AO150" i="16"/>
  <c r="AO153" i="16"/>
  <c r="AV198" i="16"/>
  <c r="BA143" i="16"/>
  <c r="L131" i="16"/>
  <c r="BF380" i="16"/>
  <c r="BG74" i="16"/>
  <c r="BG364" i="16"/>
  <c r="BF385" i="16"/>
  <c r="BH128" i="16"/>
  <c r="AO122" i="16"/>
  <c r="L128" i="16"/>
  <c r="BF254" i="16"/>
  <c r="BF103" i="16"/>
  <c r="AO361" i="16"/>
  <c r="AV242" i="16"/>
  <c r="BA184" i="16"/>
  <c r="BF11" i="16"/>
  <c r="AZ363" i="16"/>
  <c r="BF218" i="16"/>
  <c r="BF391" i="16"/>
  <c r="AO100" i="16"/>
  <c r="AO33" i="16"/>
  <c r="AV368" i="16"/>
  <c r="BH335" i="16"/>
  <c r="AR392" i="16"/>
  <c r="AP202" i="16"/>
  <c r="R202" i="16"/>
  <c r="AI202" i="16"/>
  <c r="V202" i="16"/>
  <c r="AM202" i="16"/>
  <c r="BD202" i="16"/>
  <c r="AG202" i="16"/>
  <c r="AQ202" i="16"/>
  <c r="AT202" i="16"/>
  <c r="AC202" i="16"/>
  <c r="J202" i="16"/>
  <c r="AL202" i="16"/>
  <c r="M202" i="16"/>
  <c r="BC202" i="16"/>
  <c r="I202" i="16"/>
  <c r="Q202" i="16"/>
  <c r="Z202" i="16"/>
  <c r="U202" i="16"/>
  <c r="AB202" i="16"/>
  <c r="F202" i="16"/>
  <c r="Y202" i="16"/>
  <c r="S202" i="16"/>
  <c r="AS202" i="16"/>
  <c r="P202" i="16"/>
  <c r="AK202" i="16"/>
  <c r="AH202" i="16"/>
  <c r="AU202" i="16"/>
  <c r="O202" i="16"/>
  <c r="X202" i="16"/>
  <c r="AW202" i="16"/>
  <c r="AA202" i="16"/>
  <c r="AY202" i="16"/>
  <c r="W202" i="16"/>
  <c r="E63" i="16"/>
  <c r="D63" i="16"/>
  <c r="AP63" i="16"/>
  <c r="AA63" i="16"/>
  <c r="W63" i="16"/>
  <c r="M63" i="16"/>
  <c r="AH201" i="16"/>
  <c r="AU201" i="16"/>
  <c r="D201" i="16"/>
  <c r="W201" i="16"/>
  <c r="AW388" i="16"/>
  <c r="AI388" i="16"/>
  <c r="AT388" i="16"/>
  <c r="K388" i="16"/>
  <c r="P388" i="16"/>
  <c r="R388" i="16"/>
  <c r="AQ388" i="16"/>
  <c r="BC388" i="16"/>
  <c r="I388" i="16"/>
  <c r="X388" i="16"/>
  <c r="AG388" i="16"/>
  <c r="M388" i="16"/>
  <c r="O388" i="16"/>
  <c r="F388" i="16"/>
  <c r="AJ388" i="16"/>
  <c r="AL388" i="16"/>
  <c r="AS388" i="16"/>
  <c r="W388" i="16"/>
  <c r="AP388" i="16"/>
  <c r="S388" i="16"/>
  <c r="AU388" i="16"/>
  <c r="Q388" i="16"/>
  <c r="AH388" i="16"/>
  <c r="AY388" i="16"/>
  <c r="AM388" i="16"/>
  <c r="Y388" i="16"/>
  <c r="AA388" i="16"/>
  <c r="N388" i="16"/>
  <c r="AC388" i="16"/>
  <c r="V51" i="16"/>
  <c r="X51" i="16"/>
  <c r="R51" i="16"/>
  <c r="J51" i="16"/>
  <c r="AT51" i="16"/>
  <c r="AJ51" i="16"/>
  <c r="AL51" i="16"/>
  <c r="K51" i="16"/>
  <c r="BC51" i="16"/>
  <c r="AP51" i="16"/>
  <c r="S51" i="16"/>
  <c r="AB51" i="16"/>
  <c r="BD51" i="16"/>
  <c r="AH51" i="16"/>
  <c r="F51" i="16"/>
  <c r="M51" i="16"/>
  <c r="O51" i="16"/>
  <c r="Q51" i="16"/>
  <c r="AA51" i="16"/>
  <c r="AS51" i="16"/>
  <c r="W51" i="16"/>
  <c r="Y51" i="16"/>
  <c r="T51" i="16"/>
  <c r="AY51" i="16"/>
  <c r="AK51" i="16"/>
  <c r="AI51" i="16"/>
  <c r="AS337" i="16"/>
  <c r="O337" i="16"/>
  <c r="AP337" i="16"/>
  <c r="AL337" i="16"/>
  <c r="J337" i="16"/>
  <c r="D337" i="16"/>
  <c r="BL73" i="16"/>
  <c r="D73" i="16"/>
  <c r="AW77" i="16"/>
  <c r="D77" i="16"/>
  <c r="AA255" i="16"/>
  <c r="N255" i="16"/>
  <c r="AC255" i="16"/>
  <c r="AW255" i="16"/>
  <c r="T255" i="16"/>
  <c r="V255" i="16"/>
  <c r="P255" i="16"/>
  <c r="J255" i="16"/>
  <c r="AI255" i="16"/>
  <c r="AT255" i="16"/>
  <c r="X255" i="16"/>
  <c r="K255" i="16"/>
  <c r="R255" i="16"/>
  <c r="AQ255" i="16"/>
  <c r="BC255" i="16"/>
  <c r="AJ255" i="16"/>
  <c r="AG255" i="16"/>
  <c r="M255" i="16"/>
  <c r="AB255" i="16"/>
  <c r="AP255" i="16"/>
  <c r="F255" i="16"/>
  <c r="AL255" i="16"/>
  <c r="U255" i="16"/>
  <c r="O255" i="16"/>
  <c r="Q255" i="16"/>
  <c r="Z255" i="16"/>
  <c r="AS255" i="16"/>
  <c r="Y255" i="16"/>
  <c r="AE32" i="16"/>
  <c r="BK32" i="16"/>
  <c r="AD32" i="16"/>
  <c r="S384" i="16"/>
  <c r="AS384" i="16"/>
  <c r="O384" i="16"/>
  <c r="AW384" i="16"/>
  <c r="AH384" i="16"/>
  <c r="AU384" i="16"/>
  <c r="W384" i="16"/>
  <c r="AJ384" i="16"/>
  <c r="I384" i="16"/>
  <c r="E384" i="16"/>
  <c r="AA384" i="16"/>
  <c r="AY384" i="16"/>
  <c r="AP384" i="16"/>
  <c r="F384" i="16"/>
  <c r="T384" i="16"/>
  <c r="N384" i="16"/>
  <c r="AM384" i="16"/>
  <c r="BD384" i="16"/>
  <c r="R384" i="16"/>
  <c r="AI384" i="16"/>
  <c r="V384" i="16"/>
  <c r="AC384" i="16"/>
  <c r="P384" i="16"/>
  <c r="AG384" i="16"/>
  <c r="AQ384" i="16"/>
  <c r="AT384" i="16"/>
  <c r="Q384" i="16"/>
  <c r="X384" i="16"/>
  <c r="AL384" i="16"/>
  <c r="M384" i="16"/>
  <c r="BC384" i="16"/>
  <c r="Y384" i="16"/>
  <c r="J384" i="16"/>
  <c r="D248" i="16"/>
  <c r="N248" i="16"/>
  <c r="AA248" i="16"/>
  <c r="AU248" i="16"/>
  <c r="N229" i="16"/>
  <c r="AC229" i="16"/>
  <c r="AW229" i="16"/>
  <c r="M229" i="16"/>
  <c r="V229" i="16"/>
  <c r="P229" i="16"/>
  <c r="AG229" i="16"/>
  <c r="AS229" i="16"/>
  <c r="AT229" i="16"/>
  <c r="AJ229" i="16"/>
  <c r="AL229" i="16"/>
  <c r="U229" i="16"/>
  <c r="AB229" i="16"/>
  <c r="AP229" i="16"/>
  <c r="Z229" i="16"/>
  <c r="J229" i="16"/>
  <c r="O229" i="16"/>
  <c r="BD229" i="16"/>
  <c r="S229" i="16"/>
  <c r="K229" i="16"/>
  <c r="T229" i="16"/>
  <c r="W229" i="16"/>
  <c r="Q229" i="16"/>
  <c r="AH229" i="16"/>
  <c r="AI229" i="16"/>
  <c r="Y229" i="16"/>
  <c r="AA229" i="16"/>
  <c r="I229" i="16"/>
  <c r="AS407" i="16"/>
  <c r="O407" i="16"/>
  <c r="D407" i="16"/>
  <c r="P310" i="16"/>
  <c r="AG310" i="16"/>
  <c r="U310" i="16"/>
  <c r="K310" i="16"/>
  <c r="X310" i="16"/>
  <c r="AL310" i="16"/>
  <c r="AS310" i="16"/>
  <c r="AP310" i="16"/>
  <c r="Z310" i="16"/>
  <c r="AU310" i="16"/>
  <c r="I310" i="16"/>
  <c r="O310" i="16"/>
  <c r="Q310" i="16"/>
  <c r="S310" i="16"/>
  <c r="AY310" i="16"/>
  <c r="F310" i="16"/>
  <c r="W310" i="16"/>
  <c r="Y310" i="16"/>
  <c r="AA310" i="16"/>
  <c r="N310" i="16"/>
  <c r="AK310" i="16"/>
  <c r="AI310" i="16"/>
  <c r="V310" i="16"/>
  <c r="AM310" i="16"/>
  <c r="AW310" i="16"/>
  <c r="AQ310" i="16"/>
  <c r="BC310" i="16"/>
  <c r="E318" i="16"/>
  <c r="D318" i="16"/>
  <c r="BD365" i="16"/>
  <c r="M365" i="16"/>
  <c r="M85" i="16"/>
  <c r="X85" i="16"/>
  <c r="Z85" i="16"/>
  <c r="AU85" i="16"/>
  <c r="I85" i="16"/>
  <c r="U85" i="16"/>
  <c r="AJ85" i="16"/>
  <c r="P85" i="16"/>
  <c r="AY85" i="16"/>
  <c r="F85" i="16"/>
  <c r="N85" i="16"/>
  <c r="AP85" i="16"/>
  <c r="AH85" i="16"/>
  <c r="S85" i="16"/>
  <c r="O85" i="16"/>
  <c r="BD85" i="16"/>
  <c r="AA85" i="16"/>
  <c r="BC85" i="16"/>
  <c r="W85" i="16"/>
  <c r="Y85" i="16"/>
  <c r="AI85" i="16"/>
  <c r="AB85" i="16"/>
  <c r="V85" i="16"/>
  <c r="AW85" i="16"/>
  <c r="AQ85" i="16"/>
  <c r="J85" i="16"/>
  <c r="AM85" i="16"/>
  <c r="AG85" i="16"/>
  <c r="R85" i="16"/>
  <c r="K85" i="16"/>
  <c r="U54" i="16"/>
  <c r="AB54" i="16"/>
  <c r="AJ54" i="16"/>
  <c r="AG54" i="16"/>
  <c r="AS54" i="16"/>
  <c r="O54" i="16"/>
  <c r="AP54" i="16"/>
  <c r="AL54" i="16"/>
  <c r="I54" i="16"/>
  <c r="AU54" i="16"/>
  <c r="W54" i="16"/>
  <c r="BD54" i="16"/>
  <c r="Z54" i="16"/>
  <c r="F54" i="16"/>
  <c r="AY54" i="16"/>
  <c r="Q54" i="16"/>
  <c r="S54" i="16"/>
  <c r="E54" i="16"/>
  <c r="T54" i="16"/>
  <c r="N54" i="16"/>
  <c r="AM54" i="16"/>
  <c r="Y54" i="16"/>
  <c r="AH54" i="16"/>
  <c r="AI54" i="16"/>
  <c r="V54" i="16"/>
  <c r="AC54" i="16"/>
  <c r="AK54" i="16"/>
  <c r="AA54" i="16"/>
  <c r="AQ54" i="16"/>
  <c r="AT54" i="16"/>
  <c r="P54" i="16"/>
  <c r="AW54" i="16"/>
  <c r="J54" i="16"/>
  <c r="T404" i="16"/>
  <c r="AY431" i="16"/>
  <c r="AJ431" i="16"/>
  <c r="J431" i="16"/>
  <c r="V431" i="16"/>
  <c r="AP431" i="16"/>
  <c r="K431" i="16"/>
  <c r="AH431" i="16"/>
  <c r="AT431" i="16"/>
  <c r="BD431" i="16"/>
  <c r="AA431" i="16"/>
  <c r="BC431" i="16"/>
  <c r="R431" i="16"/>
  <c r="I431" i="16"/>
  <c r="T431" i="16"/>
  <c r="AB431" i="16"/>
  <c r="AG431" i="16"/>
  <c r="F431" i="16"/>
  <c r="AI431" i="16"/>
  <c r="O431" i="16"/>
  <c r="AL431" i="16"/>
  <c r="E431" i="16"/>
  <c r="AS431" i="16"/>
  <c r="AC431" i="16"/>
  <c r="Q431" i="16"/>
  <c r="R125" i="16"/>
  <c r="AI125" i="16"/>
  <c r="V125" i="16"/>
  <c r="AC125" i="16"/>
  <c r="AD125" i="16"/>
  <c r="AG125" i="16"/>
  <c r="AQ125" i="16"/>
  <c r="AT125" i="16"/>
  <c r="P125" i="16"/>
  <c r="I125" i="16"/>
  <c r="AL125" i="16"/>
  <c r="M125" i="16"/>
  <c r="BC125" i="16"/>
  <c r="X125" i="16"/>
  <c r="F125" i="16"/>
  <c r="Z125" i="16"/>
  <c r="U125" i="16"/>
  <c r="AB125" i="16"/>
  <c r="AJ125" i="16"/>
  <c r="E125" i="16"/>
  <c r="Q125" i="16"/>
  <c r="S125" i="16"/>
  <c r="AS125" i="16"/>
  <c r="O125" i="16"/>
  <c r="AP125" i="16"/>
  <c r="Y125" i="16"/>
  <c r="AH125" i="16"/>
  <c r="AU125" i="16"/>
  <c r="W125" i="16"/>
  <c r="BD125" i="16"/>
  <c r="AK125" i="16"/>
  <c r="AA125" i="16"/>
  <c r="AY125" i="16"/>
  <c r="J125" i="16"/>
  <c r="S129" i="16"/>
  <c r="AP129" i="16"/>
  <c r="Y129" i="16"/>
  <c r="AY129" i="16"/>
  <c r="AI129" i="16"/>
  <c r="BD129" i="16"/>
  <c r="AL129" i="16"/>
  <c r="K129" i="16"/>
  <c r="BC129" i="16"/>
  <c r="N129" i="16"/>
  <c r="AA129" i="16"/>
  <c r="AB129" i="16"/>
  <c r="W129" i="16"/>
  <c r="Q129" i="16"/>
  <c r="I129" i="16"/>
  <c r="M129" i="16"/>
  <c r="AT129" i="16"/>
  <c r="AJ129" i="16"/>
  <c r="AG129" i="16"/>
  <c r="F129" i="16"/>
  <c r="U129" i="16"/>
  <c r="AC129" i="16"/>
  <c r="AW129" i="16"/>
  <c r="AQ129" i="16"/>
  <c r="E129" i="16"/>
  <c r="AS129" i="16"/>
  <c r="V129" i="16"/>
  <c r="X129" i="16"/>
  <c r="R129" i="16"/>
  <c r="AU334" i="16"/>
  <c r="W334" i="16"/>
  <c r="BD334" i="16"/>
  <c r="S334" i="16"/>
  <c r="K334" i="16"/>
  <c r="BK334" i="16"/>
  <c r="AY334" i="16"/>
  <c r="Q334" i="16"/>
  <c r="Z334" i="16"/>
  <c r="N334" i="16"/>
  <c r="AM334" i="16"/>
  <c r="Y334" i="16"/>
  <c r="T334" i="16"/>
  <c r="I334" i="16"/>
  <c r="V334" i="16"/>
  <c r="AC334" i="16"/>
  <c r="AK334" i="16"/>
  <c r="AA334" i="16"/>
  <c r="F334" i="16"/>
  <c r="AT334" i="16"/>
  <c r="P334" i="16"/>
  <c r="AW334" i="16"/>
  <c r="AG334" i="16"/>
  <c r="E334" i="16"/>
  <c r="BC334" i="16"/>
  <c r="X334" i="16"/>
  <c r="AI334" i="16"/>
  <c r="AQ334" i="16"/>
  <c r="U334" i="16"/>
  <c r="AB334" i="16"/>
  <c r="AJ334" i="16"/>
  <c r="AL334" i="16"/>
  <c r="AH334" i="16"/>
  <c r="I449" i="16"/>
  <c r="D449" i="16"/>
  <c r="O449" i="16"/>
  <c r="AP449" i="16"/>
  <c r="Y449" i="16"/>
  <c r="BF457" i="16"/>
  <c r="L177" i="16"/>
  <c r="BG70" i="16"/>
  <c r="BH91" i="16"/>
  <c r="BG413" i="16"/>
  <c r="BH354" i="16"/>
  <c r="L450" i="16"/>
  <c r="BF272" i="16"/>
  <c r="BF317" i="16"/>
  <c r="BH290" i="16"/>
  <c r="BH391" i="16"/>
  <c r="L424" i="16"/>
  <c r="AV327" i="16"/>
  <c r="BF354" i="16"/>
  <c r="BG304" i="16"/>
  <c r="BH74" i="16"/>
  <c r="AO327" i="16"/>
  <c r="L153" i="16"/>
  <c r="L363" i="16"/>
  <c r="L36" i="16"/>
  <c r="AV392" i="16"/>
  <c r="BA139" i="16"/>
  <c r="AO103" i="16"/>
  <c r="AN202" i="16"/>
  <c r="AE202" i="16"/>
  <c r="BL202" i="16"/>
  <c r="D202" i="16"/>
  <c r="AD202" i="16"/>
  <c r="D438" i="16"/>
  <c r="AN438" i="16"/>
  <c r="BK438" i="16"/>
  <c r="BF438" i="16"/>
  <c r="BL438" i="16"/>
  <c r="E438" i="16"/>
  <c r="AE438" i="16"/>
  <c r="AD438" i="16"/>
  <c r="BL201" i="16"/>
  <c r="AE201" i="16"/>
  <c r="AK201" i="16"/>
  <c r="AA201" i="16"/>
  <c r="AY201" i="16"/>
  <c r="P201" i="16"/>
  <c r="AW201" i="16"/>
  <c r="T201" i="16"/>
  <c r="N201" i="16"/>
  <c r="AM201" i="16"/>
  <c r="X201" i="16"/>
  <c r="R201" i="16"/>
  <c r="AI201" i="16"/>
  <c r="V201" i="16"/>
  <c r="AC201" i="16"/>
  <c r="AJ201" i="16"/>
  <c r="AG201" i="16"/>
  <c r="AQ201" i="16"/>
  <c r="AT201" i="16"/>
  <c r="J201" i="16"/>
  <c r="BB201" i="16"/>
  <c r="AP201" i="16"/>
  <c r="AL201" i="16"/>
  <c r="M201" i="16"/>
  <c r="BC201" i="16"/>
  <c r="K201" i="16"/>
  <c r="BD201" i="16"/>
  <c r="Z201" i="16"/>
  <c r="U201" i="16"/>
  <c r="AB201" i="16"/>
  <c r="AN201" i="16"/>
  <c r="Q201" i="16"/>
  <c r="S201" i="16"/>
  <c r="AS201" i="16"/>
  <c r="O201" i="16"/>
  <c r="I201" i="16"/>
  <c r="D388" i="16"/>
  <c r="BK388" i="16"/>
  <c r="AD388" i="16"/>
  <c r="BD388" i="16"/>
  <c r="Z388" i="16"/>
  <c r="U388" i="16"/>
  <c r="AB388" i="16"/>
  <c r="BL388" i="16"/>
  <c r="AE388" i="16"/>
  <c r="E149" i="16"/>
  <c r="AN149" i="16"/>
  <c r="AD149" i="16"/>
  <c r="AE205" i="16"/>
  <c r="AN205" i="16"/>
  <c r="E205" i="16"/>
  <c r="BJ205" i="16"/>
  <c r="BK205" i="16"/>
  <c r="AD205" i="16"/>
  <c r="BL205" i="16"/>
  <c r="BL115" i="16"/>
  <c r="AE115" i="16"/>
  <c r="E115" i="16"/>
  <c r="AO51" i="16"/>
  <c r="D51" i="16"/>
  <c r="BK51" i="16"/>
  <c r="BL51" i="16"/>
  <c r="AE51" i="16"/>
  <c r="E337" i="16"/>
  <c r="AD337" i="16"/>
  <c r="AN337" i="16"/>
  <c r="BK337" i="16"/>
  <c r="BL337" i="16"/>
  <c r="BI337" i="16"/>
  <c r="AE337" i="16"/>
  <c r="E73" i="16"/>
  <c r="AD73" i="16"/>
  <c r="AN73" i="16"/>
  <c r="BK77" i="16"/>
  <c r="AD77" i="16"/>
  <c r="R77" i="16"/>
  <c r="N77" i="16"/>
  <c r="X77" i="16"/>
  <c r="BL77" i="16"/>
  <c r="AG77" i="16"/>
  <c r="V77" i="16"/>
  <c r="AP77" i="16"/>
  <c r="Z77" i="16"/>
  <c r="BC77" i="16"/>
  <c r="S77" i="16"/>
  <c r="O77" i="16"/>
  <c r="I77" i="16"/>
  <c r="AA77" i="16"/>
  <c r="AC77" i="16"/>
  <c r="AI77" i="16"/>
  <c r="Q77" i="16"/>
  <c r="AS77" i="16"/>
  <c r="AK77" i="16"/>
  <c r="BH255" i="16"/>
  <c r="AH255" i="16"/>
  <c r="AU255" i="16"/>
  <c r="W255" i="16"/>
  <c r="BD255" i="16"/>
  <c r="I255" i="16"/>
  <c r="AN255" i="16"/>
  <c r="BK255" i="16"/>
  <c r="BL255" i="16"/>
  <c r="D255" i="16"/>
  <c r="BF255" i="16"/>
  <c r="AD255" i="16"/>
  <c r="E357" i="16"/>
  <c r="AE357" i="16"/>
  <c r="AD357" i="16"/>
  <c r="D357" i="16"/>
  <c r="AN357" i="16"/>
  <c r="BL357" i="16"/>
  <c r="AN425" i="16"/>
  <c r="BK425" i="16"/>
  <c r="BL425" i="16"/>
  <c r="AD425" i="16"/>
  <c r="AE425" i="16"/>
  <c r="D384" i="16"/>
  <c r="AD384" i="16"/>
  <c r="AN384" i="16"/>
  <c r="BK384" i="16"/>
  <c r="AE384" i="16"/>
  <c r="AD107" i="16"/>
  <c r="AN107" i="16"/>
  <c r="BB248" i="16"/>
  <c r="BL248" i="16"/>
  <c r="V248" i="16"/>
  <c r="X248" i="16"/>
  <c r="AS248" i="16"/>
  <c r="S248" i="16"/>
  <c r="AT248" i="16"/>
  <c r="AJ248" i="16"/>
  <c r="AY248" i="16"/>
  <c r="AM248" i="16"/>
  <c r="I248" i="16"/>
  <c r="BC248" i="16"/>
  <c r="AP248" i="16"/>
  <c r="AL248" i="16"/>
  <c r="AG248" i="16"/>
  <c r="F248" i="16"/>
  <c r="AB248" i="16"/>
  <c r="Q248" i="16"/>
  <c r="AC248" i="16"/>
  <c r="Z248" i="16"/>
  <c r="T248" i="16"/>
  <c r="O248" i="16"/>
  <c r="Y248" i="16"/>
  <c r="M248" i="16"/>
  <c r="AW248" i="16"/>
  <c r="AD248" i="16"/>
  <c r="AI248" i="16"/>
  <c r="W248" i="16"/>
  <c r="AK248" i="16"/>
  <c r="BD248" i="16"/>
  <c r="U248" i="16"/>
  <c r="AN248" i="16"/>
  <c r="AE248" i="16"/>
  <c r="AQ248" i="16"/>
  <c r="AH248" i="16"/>
  <c r="R248" i="16"/>
  <c r="J248" i="16"/>
  <c r="AN229" i="16"/>
  <c r="BC229" i="16"/>
  <c r="X229" i="16"/>
  <c r="R229" i="16"/>
  <c r="AY229" i="16"/>
  <c r="F229" i="16"/>
  <c r="BK229" i="16"/>
  <c r="D229" i="16"/>
  <c r="BL229" i="16"/>
  <c r="AD229" i="16"/>
  <c r="BK407" i="16"/>
  <c r="E407" i="16"/>
  <c r="AE289" i="16"/>
  <c r="BB289" i="16"/>
  <c r="E289" i="16"/>
  <c r="AD289" i="16"/>
  <c r="AN289" i="16"/>
  <c r="BK289" i="16"/>
  <c r="AN43" i="16"/>
  <c r="BK43" i="16"/>
  <c r="AE43" i="16"/>
  <c r="BL43" i="16"/>
  <c r="E43" i="16"/>
  <c r="AD43" i="16"/>
  <c r="AE310" i="16"/>
  <c r="D310" i="16"/>
  <c r="AD318" i="16"/>
  <c r="BI318" i="16"/>
  <c r="BK318" i="16"/>
  <c r="AE318" i="16"/>
  <c r="BL318" i="16"/>
  <c r="D19" i="16"/>
  <c r="AD19" i="16"/>
  <c r="AE19" i="16"/>
  <c r="AN19" i="16"/>
  <c r="BK19" i="16"/>
  <c r="BK365" i="16"/>
  <c r="Q365" i="16"/>
  <c r="AS365" i="16"/>
  <c r="AK365" i="16"/>
  <c r="V365" i="16"/>
  <c r="R365" i="16"/>
  <c r="AT365" i="16"/>
  <c r="O365" i="16"/>
  <c r="S365" i="16"/>
  <c r="AB365" i="16"/>
  <c r="AH365" i="16"/>
  <c r="J365" i="16"/>
  <c r="X365" i="16"/>
  <c r="T365" i="16"/>
  <c r="AJ365" i="16"/>
  <c r="AI365" i="16"/>
  <c r="F365" i="16"/>
  <c r="L85" i="16"/>
  <c r="BG85" i="16"/>
  <c r="AN85" i="16"/>
  <c r="D85" i="16"/>
  <c r="AK85" i="16"/>
  <c r="Q85" i="16"/>
  <c r="AT85" i="16"/>
  <c r="BL85" i="16"/>
  <c r="AD85" i="16"/>
  <c r="BE85" i="16"/>
  <c r="AE85" i="16"/>
  <c r="AN232" i="16"/>
  <c r="BK232" i="16"/>
  <c r="BL232" i="16"/>
  <c r="E232" i="16"/>
  <c r="AE232" i="16"/>
  <c r="AD232" i="16"/>
  <c r="E269" i="16"/>
  <c r="AD269" i="16"/>
  <c r="BL269" i="16"/>
  <c r="BK54" i="16"/>
  <c r="BI54" i="16"/>
  <c r="D54" i="16"/>
  <c r="AD54" i="16"/>
  <c r="AE442" i="16"/>
  <c r="AN442" i="16"/>
  <c r="BK442" i="16"/>
  <c r="BL442" i="16"/>
  <c r="D442" i="16"/>
  <c r="AD442" i="16"/>
  <c r="AI404" i="16"/>
  <c r="AM404" i="16"/>
  <c r="K404" i="16"/>
  <c r="AD404" i="16"/>
  <c r="M404" i="16"/>
  <c r="P404" i="16"/>
  <c r="E404" i="16"/>
  <c r="U404" i="16"/>
  <c r="AJ404" i="16"/>
  <c r="AU404" i="16"/>
  <c r="AG404" i="16"/>
  <c r="BL404" i="16"/>
  <c r="N404" i="16"/>
  <c r="AL404" i="16"/>
  <c r="AB404" i="16"/>
  <c r="Y404" i="16"/>
  <c r="O404" i="16"/>
  <c r="AK404" i="16"/>
  <c r="AD378" i="16"/>
  <c r="BG378" i="16"/>
  <c r="AE378" i="16"/>
  <c r="BJ378" i="16"/>
  <c r="AN378" i="16"/>
  <c r="BK378" i="16"/>
  <c r="BK367" i="16"/>
  <c r="BL367" i="16"/>
  <c r="D367" i="16"/>
  <c r="AE367" i="16"/>
  <c r="AD367" i="16"/>
  <c r="D431" i="16"/>
  <c r="S431" i="16"/>
  <c r="N431" i="16"/>
  <c r="X431" i="16"/>
  <c r="AK431" i="16"/>
  <c r="BK431" i="16"/>
  <c r="AE431" i="16"/>
  <c r="AN389" i="16"/>
  <c r="BK389" i="16"/>
  <c r="D389" i="16"/>
  <c r="BL389" i="16"/>
  <c r="AE389" i="16"/>
  <c r="AD389" i="16"/>
  <c r="BI389" i="16"/>
  <c r="AN125" i="16"/>
  <c r="D125" i="16"/>
  <c r="BK397" i="16"/>
  <c r="D397" i="16"/>
  <c r="AD397" i="16"/>
  <c r="AN246" i="16"/>
  <c r="BK246" i="16"/>
  <c r="D246" i="16"/>
  <c r="BL246" i="16"/>
  <c r="AD246" i="16"/>
  <c r="AE246" i="16"/>
  <c r="AN324" i="16"/>
  <c r="BK324" i="16"/>
  <c r="D324" i="16"/>
  <c r="AD82" i="16"/>
  <c r="AN82" i="16"/>
  <c r="AN86" i="16"/>
  <c r="AE86" i="16"/>
  <c r="AD86" i="16"/>
  <c r="BH86" i="16"/>
  <c r="BK86" i="16"/>
  <c r="BF86" i="16"/>
  <c r="BL86" i="16"/>
  <c r="BB134" i="16"/>
  <c r="AE134" i="16"/>
  <c r="AN134" i="16"/>
  <c r="BK134" i="16"/>
  <c r="AD134" i="16"/>
  <c r="AD129" i="16"/>
  <c r="AN129" i="16"/>
  <c r="BL334" i="16"/>
  <c r="M334" i="16"/>
  <c r="AE334" i="16"/>
  <c r="D334" i="16"/>
  <c r="AD334" i="16"/>
  <c r="AN334" i="16"/>
  <c r="W449" i="16"/>
  <c r="BD449" i="16"/>
  <c r="AW449" i="16"/>
  <c r="Q449" i="16"/>
  <c r="F449" i="16"/>
  <c r="BE449" i="16"/>
  <c r="AN449" i="16"/>
  <c r="R449" i="16"/>
  <c r="AH449" i="16"/>
  <c r="AK449" i="16"/>
  <c r="E449" i="16"/>
  <c r="BK449" i="16"/>
  <c r="M449" i="16"/>
  <c r="AM449" i="16"/>
  <c r="AG449" i="16"/>
  <c r="AA449" i="16"/>
  <c r="S449" i="16"/>
  <c r="BL449" i="16"/>
  <c r="AD449" i="16"/>
  <c r="U449" i="16"/>
  <c r="AC449" i="16"/>
  <c r="AL449" i="16"/>
  <c r="AI449" i="16"/>
  <c r="T449" i="16"/>
  <c r="AE449" i="16"/>
  <c r="AS449" i="16"/>
  <c r="P449" i="16"/>
  <c r="Z449" i="16"/>
  <c r="AQ449" i="16"/>
  <c r="J449" i="16"/>
  <c r="AU449" i="16"/>
  <c r="X449" i="16"/>
  <c r="V449" i="16"/>
  <c r="N449" i="16"/>
  <c r="K449" i="16"/>
  <c r="AY449" i="16"/>
  <c r="AJ449" i="16"/>
  <c r="BC449" i="16"/>
  <c r="AT449" i="16"/>
  <c r="AD411" i="16"/>
  <c r="BG411" i="16"/>
  <c r="AN411" i="16"/>
  <c r="BK411" i="16"/>
  <c r="BL411" i="16"/>
  <c r="BK435" i="16"/>
  <c r="BL435" i="16"/>
  <c r="D435" i="16"/>
  <c r="AD435" i="16"/>
  <c r="AE435" i="16"/>
  <c r="BB395" i="16"/>
  <c r="BL395" i="16"/>
  <c r="AD395" i="16"/>
  <c r="AE395" i="16"/>
  <c r="BK270" i="16"/>
  <c r="BL270" i="16"/>
  <c r="D270" i="16"/>
  <c r="AD270" i="16"/>
  <c r="AE280" i="16"/>
  <c r="AN280" i="16"/>
  <c r="BK280" i="16"/>
  <c r="P280" i="16"/>
  <c r="AU77" i="16"/>
  <c r="AD115" i="16"/>
  <c r="AD324" i="16"/>
  <c r="AD201" i="16"/>
  <c r="AE54" i="16"/>
  <c r="BL125" i="16"/>
  <c r="AN115" i="16"/>
  <c r="BB324" i="16"/>
  <c r="F201" i="16"/>
  <c r="AE229" i="16"/>
  <c r="BL378" i="16"/>
  <c r="BK201" i="16"/>
  <c r="BB357" i="16"/>
  <c r="BF289" i="16"/>
  <c r="AE73" i="16"/>
  <c r="AN54" i="16"/>
  <c r="BL280" i="16"/>
  <c r="BL289" i="16"/>
  <c r="Q404" i="16"/>
  <c r="P248" i="16"/>
  <c r="Y201" i="16"/>
  <c r="AD280" i="16"/>
  <c r="AN435" i="16"/>
  <c r="BK248" i="16"/>
  <c r="BF28" i="16"/>
  <c r="BH10" i="16"/>
  <c r="AO124" i="16"/>
  <c r="AV124" i="16"/>
  <c r="AR139" i="16"/>
  <c r="AO80" i="16"/>
  <c r="AV366" i="16"/>
  <c r="AV80" i="16"/>
  <c r="BH385" i="16"/>
  <c r="BG177" i="16"/>
  <c r="BF65" i="16"/>
  <c r="BH216" i="16"/>
  <c r="AO304" i="16"/>
  <c r="AO394" i="16"/>
  <c r="AV148" i="16"/>
  <c r="BG118" i="16"/>
  <c r="BF420" i="16"/>
  <c r="BH168" i="16"/>
  <c r="BH314" i="16"/>
  <c r="BH65" i="16"/>
  <c r="L124" i="16"/>
  <c r="AO420" i="16"/>
  <c r="AV339" i="16"/>
  <c r="AZ124" i="16"/>
  <c r="AV12" i="16"/>
  <c r="AF202" i="16"/>
  <c r="BK202" i="16"/>
  <c r="BB202" i="16"/>
  <c r="BJ202" i="16"/>
  <c r="BI202" i="16"/>
  <c r="BH202" i="16"/>
  <c r="BF202" i="16"/>
  <c r="BE202" i="16"/>
  <c r="BG202" i="16"/>
  <c r="AF438" i="16"/>
  <c r="BB438" i="16"/>
  <c r="BE438" i="16"/>
  <c r="AF63" i="16"/>
  <c r="AE63" i="16"/>
  <c r="BE63" i="16"/>
  <c r="AF201" i="16"/>
  <c r="AO201" i="16"/>
  <c r="BF201" i="16"/>
  <c r="BE201" i="16"/>
  <c r="BJ201" i="16"/>
  <c r="BI201" i="16"/>
  <c r="BG388" i="16"/>
  <c r="AN388" i="16"/>
  <c r="BB388" i="16"/>
  <c r="BI388" i="16"/>
  <c r="BJ388" i="16"/>
  <c r="AF149" i="16"/>
  <c r="BF149" i="16"/>
  <c r="BJ149" i="16"/>
  <c r="AF205" i="16"/>
  <c r="BI205" i="16"/>
  <c r="BF205" i="16"/>
  <c r="BG205" i="16"/>
  <c r="AF115" i="16"/>
  <c r="BB115" i="16"/>
  <c r="BK115" i="16"/>
  <c r="BE115" i="16"/>
  <c r="BJ115" i="16"/>
  <c r="AO337" i="16"/>
  <c r="L337" i="16"/>
  <c r="BB337" i="16"/>
  <c r="BF337" i="16"/>
  <c r="BE337" i="16"/>
  <c r="BH337" i="16"/>
  <c r="BG337" i="16"/>
  <c r="BJ337" i="16"/>
  <c r="AF73" i="16"/>
  <c r="BB73" i="16"/>
  <c r="BE73" i="16"/>
  <c r="BK73" i="16"/>
  <c r="BI73" i="16"/>
  <c r="AF77" i="16"/>
  <c r="AO77" i="16"/>
  <c r="AF255" i="16"/>
  <c r="BG255" i="16"/>
  <c r="AE255" i="16"/>
  <c r="BB255" i="16"/>
  <c r="BE255" i="16"/>
  <c r="AO255" i="16"/>
  <c r="BI255" i="16"/>
  <c r="BJ255" i="16"/>
  <c r="BJ357" i="16"/>
  <c r="BF357" i="16"/>
  <c r="BK357" i="16"/>
  <c r="BG357" i="16"/>
  <c r="AF32" i="16"/>
  <c r="BB32" i="16"/>
  <c r="AF425" i="16"/>
  <c r="BH425" i="16"/>
  <c r="E425" i="16"/>
  <c r="BB425" i="16"/>
  <c r="BF425" i="16"/>
  <c r="BE425" i="16"/>
  <c r="BI425" i="16"/>
  <c r="AF384" i="16"/>
  <c r="BL384" i="16"/>
  <c r="BI384" i="16"/>
  <c r="BJ384" i="16"/>
  <c r="AF107" i="16"/>
  <c r="BH107" i="16"/>
  <c r="BI248" i="16"/>
  <c r="AO248" i="16"/>
  <c r="BE248" i="16"/>
  <c r="L248" i="16"/>
  <c r="BJ248" i="16"/>
  <c r="BG248" i="16"/>
  <c r="AF229" i="16"/>
  <c r="BB229" i="16"/>
  <c r="BI229" i="16"/>
  <c r="BE229" i="16"/>
  <c r="AF407" i="16"/>
  <c r="AN407" i="16"/>
  <c r="AE407" i="16"/>
  <c r="BF407" i="16"/>
  <c r="BG407" i="16"/>
  <c r="BI407" i="16"/>
  <c r="AF289" i="16"/>
  <c r="BG289" i="16"/>
  <c r="BI289" i="16"/>
  <c r="AR289" i="16"/>
  <c r="BJ289" i="16"/>
  <c r="AO289" i="16"/>
  <c r="AF43" i="16"/>
  <c r="BF43" i="16"/>
  <c r="BG43" i="16"/>
  <c r="BB43" i="16"/>
  <c r="BI43" i="16"/>
  <c r="L43" i="16"/>
  <c r="AF310" i="16"/>
  <c r="BF310" i="16"/>
  <c r="BB310" i="16"/>
  <c r="BI310" i="16"/>
  <c r="AF318" i="16"/>
  <c r="BE318" i="16"/>
  <c r="BJ318" i="16"/>
  <c r="AN318" i="16"/>
  <c r="BH318" i="16"/>
  <c r="BF318" i="16"/>
  <c r="BG318" i="16"/>
  <c r="BB318" i="16"/>
  <c r="AF19" i="16"/>
  <c r="E19" i="16"/>
  <c r="BI19" i="16"/>
  <c r="BE19" i="16"/>
  <c r="BF19" i="16"/>
  <c r="AF365" i="16"/>
  <c r="BB365" i="16"/>
  <c r="BJ365" i="16"/>
  <c r="L365" i="16"/>
  <c r="AO85" i="16"/>
  <c r="BI85" i="16"/>
  <c r="BJ85" i="16"/>
  <c r="BK85" i="16"/>
  <c r="BH85" i="16"/>
  <c r="BB85" i="16"/>
  <c r="AF232" i="16"/>
  <c r="BF232" i="16"/>
  <c r="BG232" i="16"/>
  <c r="BB232" i="16"/>
  <c r="BE232" i="16"/>
  <c r="BI232" i="16"/>
  <c r="AF269" i="16"/>
  <c r="AE269" i="16"/>
  <c r="BH269" i="16"/>
  <c r="BI269" i="16"/>
  <c r="AO54" i="16"/>
  <c r="BJ54" i="16"/>
  <c r="BL54" i="16"/>
  <c r="BF54" i="16"/>
  <c r="BG54" i="16"/>
  <c r="BB54" i="16"/>
  <c r="AF442" i="16"/>
  <c r="BE442" i="16"/>
  <c r="BI442" i="16"/>
  <c r="BF442" i="16"/>
  <c r="AF404" i="16"/>
  <c r="BB404" i="16"/>
  <c r="BF404" i="16"/>
  <c r="AF378" i="16"/>
  <c r="BB378" i="16"/>
  <c r="BE378" i="16"/>
  <c r="BF378" i="16"/>
  <c r="BI378" i="16"/>
  <c r="AF367" i="16"/>
  <c r="BB367" i="16"/>
  <c r="BE367" i="16"/>
  <c r="AN367" i="16"/>
  <c r="BI367" i="16"/>
  <c r="AF431" i="16"/>
  <c r="BB431" i="16"/>
  <c r="AV431" i="16"/>
  <c r="BJ431" i="16"/>
  <c r="BF389" i="16"/>
  <c r="BJ389" i="16"/>
  <c r="AO389" i="16"/>
  <c r="L389" i="16"/>
  <c r="BB389" i="16"/>
  <c r="BE389" i="16"/>
  <c r="AF125" i="16"/>
  <c r="BF125" i="16"/>
  <c r="BB125" i="16"/>
  <c r="BK125" i="16"/>
  <c r="AE125" i="16"/>
  <c r="BG125" i="16"/>
  <c r="BE125" i="16"/>
  <c r="BH125" i="16"/>
  <c r="AF397" i="16"/>
  <c r="BG397" i="16"/>
  <c r="BE397" i="16"/>
  <c r="L397" i="16"/>
  <c r="AF246" i="16"/>
  <c r="BF246" i="16"/>
  <c r="BB246" i="16"/>
  <c r="AV246" i="16"/>
  <c r="BG246" i="16"/>
  <c r="BI246" i="16"/>
  <c r="AO246" i="16"/>
  <c r="BH246" i="16"/>
  <c r="BJ246" i="16"/>
  <c r="AF324" i="16"/>
  <c r="BI324" i="16"/>
  <c r="BJ324" i="16"/>
  <c r="BL324" i="16"/>
  <c r="BG324" i="16"/>
  <c r="AF82" i="16"/>
  <c r="BE82" i="16"/>
  <c r="BG86" i="16"/>
  <c r="BB86" i="16"/>
  <c r="BE86" i="16"/>
  <c r="BI86" i="16"/>
  <c r="BJ86" i="16"/>
  <c r="AF134" i="16"/>
  <c r="BI134" i="16"/>
  <c r="BE134" i="16"/>
  <c r="BL134" i="16"/>
  <c r="D134" i="16"/>
  <c r="AF129" i="16"/>
  <c r="BH129" i="16"/>
  <c r="BG129" i="16"/>
  <c r="AO334" i="16"/>
  <c r="BF334" i="16"/>
  <c r="BB334" i="16"/>
  <c r="L334" i="16"/>
  <c r="BG334" i="16"/>
  <c r="BI334" i="16"/>
  <c r="BE334" i="16"/>
  <c r="BJ334" i="16"/>
  <c r="AV334" i="16"/>
  <c r="BI449" i="16"/>
  <c r="BF449" i="16"/>
  <c r="BG449" i="16"/>
  <c r="BB449" i="16"/>
  <c r="AF247" i="16"/>
  <c r="BK247" i="16"/>
  <c r="BB411" i="16"/>
  <c r="AE411" i="16"/>
  <c r="BI411" i="16"/>
  <c r="BE411" i="16"/>
  <c r="AO411" i="16"/>
  <c r="BJ411" i="16"/>
  <c r="BF411" i="16"/>
  <c r="AF435" i="16"/>
  <c r="BF435" i="16"/>
  <c r="BG435" i="16"/>
  <c r="BB435" i="16"/>
  <c r="BE435" i="16"/>
  <c r="AF395" i="16"/>
  <c r="BF395" i="16"/>
  <c r="AF270" i="16"/>
  <c r="BB270" i="16"/>
  <c r="BH270" i="16"/>
  <c r="BI270" i="16"/>
  <c r="AN270" i="16"/>
  <c r="BE270" i="16"/>
  <c r="BF270" i="16"/>
  <c r="BJ270" i="16"/>
  <c r="BG270" i="16"/>
  <c r="AF280" i="16"/>
  <c r="BI280" i="16"/>
  <c r="BF280" i="16"/>
  <c r="BE280" i="16"/>
  <c r="BG280" i="16"/>
  <c r="AV411" i="16"/>
  <c r="AZ270" i="16"/>
  <c r="AO202" i="16"/>
  <c r="L404" i="16"/>
  <c r="BG254" i="16"/>
  <c r="BG65" i="16"/>
  <c r="BF361" i="16"/>
  <c r="BG80" i="16"/>
  <c r="BG424" i="16"/>
  <c r="BG243" i="16"/>
  <c r="BH243" i="16"/>
  <c r="BH28" i="16"/>
  <c r="BH209" i="16"/>
  <c r="BH413" i="16"/>
  <c r="BH80" i="16"/>
  <c r="L11" i="16"/>
  <c r="AO376" i="16"/>
  <c r="AO238" i="16"/>
  <c r="L184" i="16"/>
  <c r="L33" i="16"/>
  <c r="L243" i="16"/>
  <c r="AV184" i="16"/>
  <c r="AV114" i="16"/>
  <c r="AV94" i="16"/>
  <c r="AR343" i="16"/>
  <c r="AZ139" i="16"/>
  <c r="AR234" i="16"/>
  <c r="L10" i="16"/>
  <c r="AV243" i="16"/>
  <c r="AR142" i="16"/>
  <c r="AO10" i="16"/>
  <c r="BI243" i="16"/>
  <c r="BI420" i="16"/>
  <c r="BF177" i="16"/>
  <c r="BF413" i="16"/>
  <c r="BG457" i="16"/>
  <c r="BF33" i="16"/>
  <c r="BF258" i="16"/>
  <c r="BG363" i="16"/>
  <c r="BG391" i="16"/>
  <c r="BG11" i="16"/>
  <c r="BH258" i="16"/>
  <c r="BH450" i="16"/>
  <c r="BH272" i="16"/>
  <c r="BH139" i="16"/>
  <c r="BH304" i="16"/>
  <c r="L320" i="16"/>
  <c r="L142" i="16"/>
  <c r="AO146" i="16"/>
  <c r="L100" i="16"/>
  <c r="L313" i="16"/>
  <c r="AO336" i="16"/>
  <c r="AO343" i="16"/>
  <c r="AO392" i="16"/>
  <c r="AO258" i="16"/>
  <c r="L359" i="16"/>
  <c r="AV320" i="16"/>
  <c r="AV139" i="16"/>
  <c r="AZ238" i="16"/>
  <c r="AZ184" i="16"/>
  <c r="AR124" i="16"/>
  <c r="AU408" i="16"/>
  <c r="Z408" i="16"/>
  <c r="AG217" i="16"/>
  <c r="J315" i="16"/>
  <c r="AJ37" i="16"/>
  <c r="BD171" i="16"/>
  <c r="K220" i="16"/>
  <c r="I102" i="16"/>
  <c r="AT315" i="16"/>
  <c r="Y321" i="16"/>
  <c r="AT408" i="16"/>
  <c r="K173" i="16"/>
  <c r="Y315" i="16"/>
  <c r="AY240" i="16"/>
  <c r="AL219" i="16"/>
  <c r="AH53" i="16"/>
  <c r="N286" i="16"/>
  <c r="BC408" i="16"/>
  <c r="S173" i="16"/>
  <c r="AY101" i="16"/>
  <c r="BD240" i="16"/>
  <c r="E58" i="16"/>
  <c r="J72" i="16"/>
  <c r="I162" i="16"/>
  <c r="AJ173" i="16"/>
  <c r="AC101" i="16"/>
  <c r="AC83" i="16"/>
  <c r="AJ58" i="16"/>
  <c r="Y72" i="16"/>
  <c r="V230" i="16"/>
  <c r="AO78" i="16"/>
  <c r="E197" i="16"/>
  <c r="P101" i="16"/>
  <c r="AT83" i="16"/>
  <c r="AS215" i="16"/>
  <c r="U297" i="16"/>
  <c r="AJ372" i="16"/>
  <c r="P408" i="16"/>
  <c r="T408" i="16"/>
  <c r="P333" i="16"/>
  <c r="T330" i="16"/>
  <c r="AB273" i="16"/>
  <c r="AF61" i="16"/>
  <c r="BB61" i="16"/>
  <c r="AU61" i="16"/>
  <c r="AM61" i="16"/>
  <c r="I61" i="16"/>
  <c r="F61" i="16"/>
  <c r="AY61" i="16"/>
  <c r="P61" i="16"/>
  <c r="R61" i="16"/>
  <c r="T61" i="16"/>
  <c r="U61" i="16"/>
  <c r="AJ61" i="16"/>
  <c r="S61" i="16"/>
  <c r="BC61" i="16"/>
  <c r="AW61" i="16"/>
  <c r="AB61" i="16"/>
  <c r="Z61" i="16"/>
  <c r="N61" i="16"/>
  <c r="Y61" i="16"/>
  <c r="AT61" i="16"/>
  <c r="AH61" i="16"/>
  <c r="W61" i="16"/>
  <c r="AA61" i="16"/>
  <c r="AI61" i="16"/>
  <c r="BD61" i="16"/>
  <c r="Q61" i="16"/>
  <c r="AL61" i="16"/>
  <c r="AF30" i="16"/>
  <c r="AL30" i="16"/>
  <c r="M30" i="16"/>
  <c r="BC30" i="16"/>
  <c r="X30" i="16"/>
  <c r="I30" i="16"/>
  <c r="Z30" i="16"/>
  <c r="U30" i="16"/>
  <c r="AB30" i="16"/>
  <c r="AJ30" i="16"/>
  <c r="J30" i="16"/>
  <c r="T30" i="16"/>
  <c r="AT30" i="16"/>
  <c r="BD30" i="16"/>
  <c r="AG30" i="16"/>
  <c r="AY30" i="16"/>
  <c r="P30" i="16"/>
  <c r="F30" i="16"/>
  <c r="AU30" i="16"/>
  <c r="AP30" i="16"/>
  <c r="AQ30" i="16"/>
  <c r="AM30" i="16"/>
  <c r="K30" i="16"/>
  <c r="AS30" i="16"/>
  <c r="Y30" i="16"/>
  <c r="N30" i="16"/>
  <c r="AK30" i="16"/>
  <c r="V30" i="16"/>
  <c r="AW30" i="16"/>
  <c r="S30" i="16"/>
  <c r="W30" i="16"/>
  <c r="O30" i="16"/>
  <c r="R30" i="16"/>
  <c r="AA30" i="16"/>
  <c r="AI30" i="16"/>
  <c r="AF312" i="16"/>
  <c r="BB312" i="16"/>
  <c r="AC312" i="16"/>
  <c r="AK312" i="16"/>
  <c r="AA312" i="16"/>
  <c r="AB312" i="16"/>
  <c r="X312" i="16"/>
  <c r="AG312" i="16"/>
  <c r="N312" i="16"/>
  <c r="AY312" i="16"/>
  <c r="AJ312" i="16"/>
  <c r="Z312" i="16"/>
  <c r="BC312" i="16"/>
  <c r="F312" i="16"/>
  <c r="AM312" i="16"/>
  <c r="R312" i="16"/>
  <c r="V312" i="16"/>
  <c r="J312" i="16"/>
  <c r="Y312" i="16"/>
  <c r="AT312" i="16"/>
  <c r="AW312" i="16"/>
  <c r="M312" i="16"/>
  <c r="O312" i="16"/>
  <c r="AL312" i="16"/>
  <c r="U312" i="16"/>
  <c r="P312" i="16"/>
  <c r="AH312" i="16"/>
  <c r="AU312" i="16"/>
  <c r="W312" i="16"/>
  <c r="AS312" i="16"/>
  <c r="AP312" i="16"/>
  <c r="I312" i="16"/>
  <c r="T312" i="16"/>
  <c r="AI312" i="16"/>
  <c r="K312" i="16"/>
  <c r="AF386" i="16"/>
  <c r="AE386" i="16"/>
  <c r="E386" i="16"/>
  <c r="AQ386" i="16"/>
  <c r="AT386" i="16"/>
  <c r="P386" i="16"/>
  <c r="AW386" i="16"/>
  <c r="I386" i="16"/>
  <c r="AU386" i="16"/>
  <c r="Y386" i="16"/>
  <c r="AA386" i="16"/>
  <c r="U386" i="16"/>
  <c r="O386" i="16"/>
  <c r="BD386" i="16"/>
  <c r="S386" i="16"/>
  <c r="N386" i="16"/>
  <c r="AJ386" i="16"/>
  <c r="AH386" i="16"/>
  <c r="V386" i="16"/>
  <c r="AP386" i="16"/>
  <c r="J386" i="16"/>
  <c r="BC386" i="16"/>
  <c r="Q386" i="16"/>
  <c r="AI386" i="16"/>
  <c r="W386" i="16"/>
  <c r="R386" i="16"/>
  <c r="F386" i="16"/>
  <c r="AB386" i="16"/>
  <c r="K386" i="16"/>
  <c r="AM386" i="16"/>
  <c r="AG386" i="16"/>
  <c r="T386" i="16"/>
  <c r="AL386" i="16"/>
  <c r="AS386" i="16"/>
  <c r="AY386" i="16"/>
  <c r="AF377" i="16"/>
  <c r="BB377" i="16"/>
  <c r="P377" i="16"/>
  <c r="AW377" i="16"/>
  <c r="AI377" i="16"/>
  <c r="U377" i="16"/>
  <c r="M377" i="16"/>
  <c r="Y377" i="16"/>
  <c r="T377" i="16"/>
  <c r="AB377" i="16"/>
  <c r="I377" i="16"/>
  <c r="R377" i="16"/>
  <c r="W377" i="16"/>
  <c r="AT377" i="16"/>
  <c r="E377" i="16"/>
  <c r="X377" i="16"/>
  <c r="AL377" i="16"/>
  <c r="AM377" i="16"/>
  <c r="BC377" i="16"/>
  <c r="AP377" i="16"/>
  <c r="S377" i="16"/>
  <c r="AY377" i="16"/>
  <c r="J377" i="16"/>
  <c r="Q377" i="16"/>
  <c r="N377" i="16"/>
  <c r="F377" i="16"/>
  <c r="AK377" i="16"/>
  <c r="V377" i="16"/>
  <c r="AJ377" i="16"/>
  <c r="AC377" i="16"/>
  <c r="AG377" i="16"/>
  <c r="AU377" i="16"/>
  <c r="Z377" i="16"/>
  <c r="AA377" i="16"/>
  <c r="AF220" i="16"/>
  <c r="BK220" i="16"/>
  <c r="N220" i="16"/>
  <c r="AM220" i="16"/>
  <c r="Y220" i="16"/>
  <c r="AH220" i="16"/>
  <c r="AU220" i="16"/>
  <c r="AK220" i="16"/>
  <c r="T220" i="16"/>
  <c r="J220" i="16"/>
  <c r="AT220" i="16"/>
  <c r="AJ220" i="16"/>
  <c r="Z220" i="16"/>
  <c r="AY220" i="16"/>
  <c r="X220" i="16"/>
  <c r="S220" i="16"/>
  <c r="V220" i="16"/>
  <c r="BD220" i="16"/>
  <c r="AQ220" i="16"/>
  <c r="BC220" i="16"/>
  <c r="Q220" i="16"/>
  <c r="M220" i="16"/>
  <c r="O220" i="16"/>
  <c r="R220" i="16"/>
  <c r="AS220" i="16"/>
  <c r="W220" i="16"/>
  <c r="AG220" i="16"/>
  <c r="I220" i="16"/>
  <c r="AF126" i="16"/>
  <c r="BE126" i="16"/>
  <c r="M126" i="16"/>
  <c r="BC126" i="16"/>
  <c r="X126" i="16"/>
  <c r="R126" i="16"/>
  <c r="AI126" i="16"/>
  <c r="AU126" i="16"/>
  <c r="Y126" i="16"/>
  <c r="AA126" i="16"/>
  <c r="E126" i="16"/>
  <c r="N126" i="16"/>
  <c r="P126" i="16"/>
  <c r="AL126" i="16"/>
  <c r="AY126" i="16"/>
  <c r="AJ126" i="16"/>
  <c r="S126" i="16"/>
  <c r="V126" i="16"/>
  <c r="AP126" i="16"/>
  <c r="AH126" i="16"/>
  <c r="AB126" i="16"/>
  <c r="Q126" i="16"/>
  <c r="AQ126" i="16"/>
  <c r="O126" i="16"/>
  <c r="AK126" i="16"/>
  <c r="I126" i="16"/>
  <c r="AF37" i="16"/>
  <c r="AD37" i="16"/>
  <c r="BG37" i="16"/>
  <c r="AL37" i="16"/>
  <c r="M37" i="16"/>
  <c r="BC37" i="16"/>
  <c r="O37" i="16"/>
  <c r="I37" i="16"/>
  <c r="AG37" i="16"/>
  <c r="U37" i="16"/>
  <c r="X37" i="16"/>
  <c r="AM37" i="16"/>
  <c r="F37" i="16"/>
  <c r="Z37" i="16"/>
  <c r="AS37" i="16"/>
  <c r="AC37" i="16"/>
  <c r="Q37" i="16"/>
  <c r="E37" i="16"/>
  <c r="AH37" i="16"/>
  <c r="AY37" i="16"/>
  <c r="BD37" i="16"/>
  <c r="AW37" i="16"/>
  <c r="AA37" i="16"/>
  <c r="N37" i="16"/>
  <c r="W37" i="16"/>
  <c r="AF197" i="16"/>
  <c r="AJ197" i="16"/>
  <c r="AG197" i="16"/>
  <c r="AQ197" i="16"/>
  <c r="BC197" i="16"/>
  <c r="I197" i="16"/>
  <c r="Y197" i="16"/>
  <c r="AA197" i="16"/>
  <c r="AT197" i="16"/>
  <c r="V197" i="16"/>
  <c r="P197" i="16"/>
  <c r="R197" i="16"/>
  <c r="M197" i="16"/>
  <c r="N197" i="16"/>
  <c r="K197" i="16"/>
  <c r="X197" i="16"/>
  <c r="AL197" i="16"/>
  <c r="U197" i="16"/>
  <c r="AB197" i="16"/>
  <c r="F197" i="16"/>
  <c r="AF217" i="16"/>
  <c r="AE217" i="16"/>
  <c r="BK217" i="16"/>
  <c r="BB217" i="16"/>
  <c r="AT217" i="16"/>
  <c r="P217" i="16"/>
  <c r="AW217" i="16"/>
  <c r="M217" i="16"/>
  <c r="I217" i="16"/>
  <c r="BC217" i="16"/>
  <c r="AJ217" i="16"/>
  <c r="AL217" i="16"/>
  <c r="AY217" i="16"/>
  <c r="E217" i="16"/>
  <c r="AB217" i="16"/>
  <c r="AP217" i="16"/>
  <c r="Z217" i="16"/>
  <c r="AQ217" i="16"/>
  <c r="E408" i="16"/>
  <c r="AB408" i="16"/>
  <c r="AI408" i="16"/>
  <c r="T217" i="16"/>
  <c r="R217" i="16"/>
  <c r="Z173" i="16"/>
  <c r="X173" i="16"/>
  <c r="AU197" i="16"/>
  <c r="AK197" i="16"/>
  <c r="W315" i="16"/>
  <c r="AS315" i="16"/>
  <c r="AP315" i="16"/>
  <c r="R101" i="16"/>
  <c r="BC101" i="16"/>
  <c r="K333" i="16"/>
  <c r="N333" i="16"/>
  <c r="R333" i="16"/>
  <c r="Y37" i="16"/>
  <c r="S37" i="16"/>
  <c r="Y240" i="16"/>
  <c r="AC240" i="16"/>
  <c r="W83" i="16"/>
  <c r="AS83" i="16"/>
  <c r="AS330" i="16"/>
  <c r="W330" i="16"/>
  <c r="U171" i="16"/>
  <c r="BC171" i="16"/>
  <c r="BD126" i="16"/>
  <c r="W58" i="16"/>
  <c r="AI215" i="16"/>
  <c r="AB215" i="16"/>
  <c r="AW194" i="16"/>
  <c r="U220" i="16"/>
  <c r="AB220" i="16"/>
  <c r="X219" i="16"/>
  <c r="AC72" i="16"/>
  <c r="AJ72" i="16"/>
  <c r="AH297" i="16"/>
  <c r="AM273" i="16"/>
  <c r="AS377" i="16"/>
  <c r="AB102" i="16"/>
  <c r="AQ276" i="16"/>
  <c r="Q162" i="16"/>
  <c r="Z386" i="16"/>
  <c r="BC213" i="16"/>
  <c r="AB79" i="16"/>
  <c r="AT140" i="16"/>
  <c r="AU133" i="16"/>
  <c r="AS178" i="16"/>
  <c r="AH30" i="16"/>
  <c r="AM382" i="16"/>
  <c r="AF444" i="16"/>
  <c r="Q444" i="16"/>
  <c r="S444" i="16"/>
  <c r="AS444" i="16"/>
  <c r="O444" i="16"/>
  <c r="AP444" i="16"/>
  <c r="AG444" i="16"/>
  <c r="M444" i="16"/>
  <c r="AB444" i="16"/>
  <c r="BD444" i="16"/>
  <c r="Z444" i="16"/>
  <c r="AY444" i="16"/>
  <c r="AC444" i="16"/>
  <c r="F444" i="16"/>
  <c r="R444" i="16"/>
  <c r="U444" i="16"/>
  <c r="AA444" i="16"/>
  <c r="BC444" i="16"/>
  <c r="K444" i="16"/>
  <c r="T444" i="16"/>
  <c r="W444" i="16"/>
  <c r="AI444" i="16"/>
  <c r="AM444" i="16"/>
  <c r="AK444" i="16"/>
  <c r="AU444" i="16"/>
  <c r="X444" i="16"/>
  <c r="AQ444" i="16"/>
  <c r="N444" i="16"/>
  <c r="AH444" i="16"/>
  <c r="V444" i="16"/>
  <c r="P444" i="16"/>
  <c r="AJ444" i="16"/>
  <c r="AY408" i="16"/>
  <c r="AM408" i="16"/>
  <c r="X408" i="16"/>
  <c r="D408" i="16"/>
  <c r="I408" i="16"/>
  <c r="AC408" i="16"/>
  <c r="AJ408" i="16"/>
  <c r="Q408" i="16"/>
  <c r="AQ408" i="16"/>
  <c r="AU217" i="16"/>
  <c r="AK217" i="16"/>
  <c r="W217" i="16"/>
  <c r="AI173" i="16"/>
  <c r="AL173" i="16"/>
  <c r="AC173" i="16"/>
  <c r="J197" i="16"/>
  <c r="AS197" i="16"/>
  <c r="Q197" i="16"/>
  <c r="AG315" i="16"/>
  <c r="U315" i="16"/>
  <c r="X315" i="16"/>
  <c r="AA101" i="16"/>
  <c r="T101" i="16"/>
  <c r="Y333" i="16"/>
  <c r="AM333" i="16"/>
  <c r="K37" i="16"/>
  <c r="AB37" i="16"/>
  <c r="R37" i="16"/>
  <c r="AK240" i="16"/>
  <c r="T240" i="16"/>
  <c r="Q83" i="16"/>
  <c r="AQ83" i="16"/>
  <c r="R330" i="16"/>
  <c r="M171" i="16"/>
  <c r="F126" i="16"/>
  <c r="AC126" i="16"/>
  <c r="AA58" i="16"/>
  <c r="AT58" i="16"/>
  <c r="S215" i="16"/>
  <c r="F194" i="16"/>
  <c r="AJ194" i="16"/>
  <c r="AI220" i="16"/>
  <c r="K219" i="16"/>
  <c r="M219" i="16"/>
  <c r="W72" i="16"/>
  <c r="K297" i="16"/>
  <c r="AG297" i="16"/>
  <c r="AU273" i="16"/>
  <c r="O377" i="16"/>
  <c r="U102" i="16"/>
  <c r="S276" i="16"/>
  <c r="AB123" i="16"/>
  <c r="O162" i="16"/>
  <c r="AK386" i="16"/>
  <c r="I44" i="16"/>
  <c r="U79" i="16"/>
  <c r="Y140" i="16"/>
  <c r="N147" i="16"/>
  <c r="AP293" i="16"/>
  <c r="AF283" i="16"/>
  <c r="V283" i="16"/>
  <c r="S283" i="16"/>
  <c r="AC283" i="16"/>
  <c r="AL283" i="16"/>
  <c r="BC283" i="16"/>
  <c r="AH283" i="16"/>
  <c r="W283" i="16"/>
  <c r="D283" i="16"/>
  <c r="BB283" i="16"/>
  <c r="N283" i="16"/>
  <c r="AI283" i="16"/>
  <c r="U283" i="16"/>
  <c r="AW283" i="16"/>
  <c r="J283" i="16"/>
  <c r="AB283" i="16"/>
  <c r="O283" i="16"/>
  <c r="E283" i="16"/>
  <c r="AS283" i="16"/>
  <c r="AQ283" i="16"/>
  <c r="Y283" i="16"/>
  <c r="T283" i="16"/>
  <c r="AP283" i="16"/>
  <c r="AY283" i="16"/>
  <c r="BD283" i="16"/>
  <c r="M283" i="16"/>
  <c r="P283" i="16"/>
  <c r="F283" i="16"/>
  <c r="AJ283" i="16"/>
  <c r="Q283" i="16"/>
  <c r="AF330" i="16"/>
  <c r="BK330" i="16"/>
  <c r="V330" i="16"/>
  <c r="AC330" i="16"/>
  <c r="AK330" i="16"/>
  <c r="AA330" i="16"/>
  <c r="I330" i="16"/>
  <c r="AB330" i="16"/>
  <c r="AP330" i="16"/>
  <c r="Z330" i="16"/>
  <c r="AI330" i="16"/>
  <c r="BC330" i="16"/>
  <c r="BD330" i="16"/>
  <c r="AH330" i="16"/>
  <c r="N330" i="16"/>
  <c r="P330" i="16"/>
  <c r="U330" i="16"/>
  <c r="K330" i="16"/>
  <c r="AW330" i="16"/>
  <c r="AU330" i="16"/>
  <c r="E330" i="16"/>
  <c r="AM330" i="16"/>
  <c r="Q330" i="16"/>
  <c r="AY330" i="16"/>
  <c r="AP408" i="16"/>
  <c r="AS217" i="16"/>
  <c r="Y217" i="16"/>
  <c r="O217" i="16"/>
  <c r="T173" i="16"/>
  <c r="AG173" i="16"/>
  <c r="AM173" i="16"/>
  <c r="W197" i="16"/>
  <c r="AI197" i="16"/>
  <c r="BD197" i="16"/>
  <c r="Z315" i="16"/>
  <c r="E101" i="16"/>
  <c r="Y101" i="16"/>
  <c r="AB101" i="16"/>
  <c r="X333" i="16"/>
  <c r="AT37" i="16"/>
  <c r="E240" i="16"/>
  <c r="X240" i="16"/>
  <c r="AL83" i="16"/>
  <c r="AI83" i="16"/>
  <c r="AL330" i="16"/>
  <c r="M330" i="16"/>
  <c r="K126" i="16"/>
  <c r="AM126" i="16"/>
  <c r="AH58" i="16"/>
  <c r="N58" i="16"/>
  <c r="K194" i="16"/>
  <c r="X194" i="16"/>
  <c r="AA220" i="16"/>
  <c r="AU72" i="16"/>
  <c r="I297" i="16"/>
  <c r="U273" i="16"/>
  <c r="AQ377" i="16"/>
  <c r="AK276" i="16"/>
  <c r="AM123" i="16"/>
  <c r="X386" i="16"/>
  <c r="BD44" i="16"/>
  <c r="J444" i="16"/>
  <c r="AH79" i="16"/>
  <c r="Q140" i="16"/>
  <c r="J455" i="16"/>
  <c r="AH147" i="16"/>
  <c r="AS293" i="16"/>
  <c r="AG283" i="16"/>
  <c r="AF326" i="16"/>
  <c r="O326" i="16"/>
  <c r="Y326" i="16"/>
  <c r="AL326" i="16"/>
  <c r="U326" i="16"/>
  <c r="W326" i="16"/>
  <c r="AK326" i="16"/>
  <c r="I326" i="16"/>
  <c r="AB326" i="16"/>
  <c r="AH326" i="16"/>
  <c r="R326" i="16"/>
  <c r="AM326" i="16"/>
  <c r="T326" i="16"/>
  <c r="N326" i="16"/>
  <c r="AW326" i="16"/>
  <c r="AS326" i="16"/>
  <c r="AP326" i="16"/>
  <c r="F326" i="16"/>
  <c r="AU326" i="16"/>
  <c r="AQ326" i="16"/>
  <c r="V326" i="16"/>
  <c r="AG326" i="16"/>
  <c r="AT326" i="16"/>
  <c r="J326" i="16"/>
  <c r="P326" i="16"/>
  <c r="AC326" i="16"/>
  <c r="AJ326" i="16"/>
  <c r="BD326" i="16"/>
  <c r="AF403" i="16"/>
  <c r="V403" i="16"/>
  <c r="AC403" i="16"/>
  <c r="AK403" i="16"/>
  <c r="AA403" i="16"/>
  <c r="F403" i="16"/>
  <c r="AT403" i="16"/>
  <c r="P403" i="16"/>
  <c r="AW403" i="16"/>
  <c r="T403" i="16"/>
  <c r="AU403" i="16"/>
  <c r="AM403" i="16"/>
  <c r="AG403" i="16"/>
  <c r="J403" i="16"/>
  <c r="W403" i="16"/>
  <c r="R403" i="16"/>
  <c r="U403" i="16"/>
  <c r="AJ403" i="16"/>
  <c r="AH403" i="16"/>
  <c r="Z403" i="16"/>
  <c r="M403" i="16"/>
  <c r="BD403" i="16"/>
  <c r="K403" i="16"/>
  <c r="AY403" i="16"/>
  <c r="Q403" i="16"/>
  <c r="N403" i="16"/>
  <c r="Y403" i="16"/>
  <c r="AB403" i="16"/>
  <c r="S403" i="16"/>
  <c r="AL403" i="16"/>
  <c r="AI403" i="16"/>
  <c r="BC403" i="16"/>
  <c r="X403" i="16"/>
  <c r="AP403" i="16"/>
  <c r="AF292" i="16"/>
  <c r="BL292" i="16"/>
  <c r="BI292" i="16"/>
  <c r="R292" i="16"/>
  <c r="AI292" i="16"/>
  <c r="V292" i="16"/>
  <c r="AC292" i="16"/>
  <c r="AK292" i="16"/>
  <c r="AG292" i="16"/>
  <c r="AQ292" i="16"/>
  <c r="AT292" i="16"/>
  <c r="P292" i="16"/>
  <c r="AW292" i="16"/>
  <c r="D292" i="16"/>
  <c r="U292" i="16"/>
  <c r="W292" i="16"/>
  <c r="Y292" i="16"/>
  <c r="AA292" i="16"/>
  <c r="AB292" i="16"/>
  <c r="Q292" i="16"/>
  <c r="T292" i="16"/>
  <c r="S292" i="16"/>
  <c r="BC292" i="16"/>
  <c r="I292" i="16"/>
  <c r="AY292" i="16"/>
  <c r="J292" i="16"/>
  <c r="N292" i="16"/>
  <c r="K292" i="16"/>
  <c r="AL292" i="16"/>
  <c r="O292" i="16"/>
  <c r="F292" i="16"/>
  <c r="AH292" i="16"/>
  <c r="X292" i="16"/>
  <c r="AM292" i="16"/>
  <c r="AJ292" i="16"/>
  <c r="AU292" i="16"/>
  <c r="AP292" i="16"/>
  <c r="AF156" i="16"/>
  <c r="Z156" i="16"/>
  <c r="U156" i="16"/>
  <c r="AB156" i="16"/>
  <c r="AJ156" i="16"/>
  <c r="J156" i="16"/>
  <c r="BI156" i="16"/>
  <c r="S156" i="16"/>
  <c r="AS156" i="16"/>
  <c r="O156" i="16"/>
  <c r="AP156" i="16"/>
  <c r="R156" i="16"/>
  <c r="M156" i="16"/>
  <c r="AK156" i="16"/>
  <c r="AU156" i="16"/>
  <c r="AC156" i="16"/>
  <c r="K156" i="16"/>
  <c r="AL156" i="16"/>
  <c r="V156" i="16"/>
  <c r="Q156" i="16"/>
  <c r="AN156" i="16"/>
  <c r="AY156" i="16"/>
  <c r="X156" i="16"/>
  <c r="AI156" i="16"/>
  <c r="BD156" i="16"/>
  <c r="AQ156" i="16"/>
  <c r="Y156" i="16"/>
  <c r="N156" i="16"/>
  <c r="AW156" i="16"/>
  <c r="AG156" i="16"/>
  <c r="BC156" i="16"/>
  <c r="F156" i="16"/>
  <c r="AT156" i="16"/>
  <c r="W156" i="16"/>
  <c r="AH156" i="16"/>
  <c r="AA156" i="16"/>
  <c r="AM156" i="16"/>
  <c r="P156" i="16"/>
  <c r="AF81" i="16"/>
  <c r="P81" i="16"/>
  <c r="AW81" i="16"/>
  <c r="T81" i="16"/>
  <c r="AY81" i="16"/>
  <c r="K81" i="16"/>
  <c r="X81" i="16"/>
  <c r="R81" i="16"/>
  <c r="AI81" i="16"/>
  <c r="M81" i="16"/>
  <c r="F81" i="16"/>
  <c r="AP81" i="16"/>
  <c r="S81" i="16"/>
  <c r="AB81" i="16"/>
  <c r="AJ81" i="16"/>
  <c r="AH81" i="16"/>
  <c r="AS81" i="16"/>
  <c r="BD81" i="16"/>
  <c r="AQ81" i="16"/>
  <c r="J81" i="16"/>
  <c r="AM81" i="16"/>
  <c r="Z81" i="16"/>
  <c r="AU81" i="16"/>
  <c r="AC81" i="16"/>
  <c r="V81" i="16"/>
  <c r="Q81" i="16"/>
  <c r="AT81" i="16"/>
  <c r="Y81" i="16"/>
  <c r="BC81" i="16"/>
  <c r="AG81" i="16"/>
  <c r="I81" i="16"/>
  <c r="AK81" i="16"/>
  <c r="AL81" i="16"/>
  <c r="N81" i="16"/>
  <c r="U81" i="16"/>
  <c r="O81" i="16"/>
  <c r="AF286" i="16"/>
  <c r="AJ286" i="16"/>
  <c r="AG286" i="16"/>
  <c r="AQ286" i="16"/>
  <c r="AT286" i="16"/>
  <c r="O286" i="16"/>
  <c r="AP286" i="16"/>
  <c r="AL286" i="16"/>
  <c r="M286" i="16"/>
  <c r="BC286" i="16"/>
  <c r="AC286" i="16"/>
  <c r="R286" i="16"/>
  <c r="AS286" i="16"/>
  <c r="AW286" i="16"/>
  <c r="AU286" i="16"/>
  <c r="F286" i="16"/>
  <c r="AK286" i="16"/>
  <c r="AY286" i="16"/>
  <c r="Q286" i="16"/>
  <c r="AI286" i="16"/>
  <c r="K286" i="16"/>
  <c r="AM286" i="16"/>
  <c r="AA286" i="16"/>
  <c r="P286" i="16"/>
  <c r="T286" i="16"/>
  <c r="X286" i="16"/>
  <c r="U286" i="16"/>
  <c r="Y286" i="16"/>
  <c r="V286" i="16"/>
  <c r="BD286" i="16"/>
  <c r="Z286" i="16"/>
  <c r="J286" i="16"/>
  <c r="S286" i="16"/>
  <c r="AH286" i="16"/>
  <c r="AF133" i="16"/>
  <c r="W133" i="16"/>
  <c r="BD133" i="16"/>
  <c r="Z133" i="16"/>
  <c r="AB133" i="16"/>
  <c r="U133" i="16"/>
  <c r="E133" i="16"/>
  <c r="Q133" i="16"/>
  <c r="S133" i="16"/>
  <c r="AI133" i="16"/>
  <c r="I133" i="16"/>
  <c r="O133" i="16"/>
  <c r="AK133" i="16"/>
  <c r="V133" i="16"/>
  <c r="T133" i="16"/>
  <c r="AP133" i="16"/>
  <c r="N133" i="16"/>
  <c r="J133" i="16"/>
  <c r="P133" i="16"/>
  <c r="AH133" i="16"/>
  <c r="AY133" i="16"/>
  <c r="AE133" i="16"/>
  <c r="AM133" i="16"/>
  <c r="AG133" i="16"/>
  <c r="AQ133" i="16"/>
  <c r="AL133" i="16"/>
  <c r="K133" i="16"/>
  <c r="AA133" i="16"/>
  <c r="F133" i="16"/>
  <c r="AC133" i="16"/>
  <c r="AT133" i="16"/>
  <c r="AJ133" i="16"/>
  <c r="AS133" i="16"/>
  <c r="X133" i="16"/>
  <c r="Y133" i="16"/>
  <c r="R133" i="16"/>
  <c r="BC133" i="16"/>
  <c r="M133" i="16"/>
  <c r="AF154" i="16"/>
  <c r="BL154" i="16"/>
  <c r="BJ154" i="16"/>
  <c r="AA154" i="16"/>
  <c r="AY154" i="16"/>
  <c r="X154" i="16"/>
  <c r="R154" i="16"/>
  <c r="F154" i="16"/>
  <c r="Y154" i="16"/>
  <c r="M154" i="16"/>
  <c r="AB154" i="16"/>
  <c r="O154" i="16"/>
  <c r="K154" i="16"/>
  <c r="AK154" i="16"/>
  <c r="AS154" i="16"/>
  <c r="AC154" i="16"/>
  <c r="AM154" i="16"/>
  <c r="AQ154" i="16"/>
  <c r="W154" i="16"/>
  <c r="AP154" i="16"/>
  <c r="S154" i="16"/>
  <c r="AT154" i="16"/>
  <c r="P154" i="16"/>
  <c r="AH154" i="16"/>
  <c r="BC154" i="16"/>
  <c r="I154" i="16"/>
  <c r="T154" i="16"/>
  <c r="Z154" i="16"/>
  <c r="J154" i="16"/>
  <c r="U154" i="16"/>
  <c r="BD154" i="16"/>
  <c r="AI154" i="16"/>
  <c r="AU154" i="16"/>
  <c r="V154" i="16"/>
  <c r="AG154" i="16"/>
  <c r="AJ154" i="16"/>
  <c r="AL154" i="16"/>
  <c r="AF213" i="16"/>
  <c r="Y213" i="16"/>
  <c r="AH213" i="16"/>
  <c r="AU213" i="16"/>
  <c r="W213" i="16"/>
  <c r="BD213" i="16"/>
  <c r="AW213" i="16"/>
  <c r="AI213" i="16"/>
  <c r="AT213" i="16"/>
  <c r="X213" i="16"/>
  <c r="AA213" i="16"/>
  <c r="V213" i="16"/>
  <c r="AJ213" i="16"/>
  <c r="Z213" i="16"/>
  <c r="AY213" i="16"/>
  <c r="AC213" i="16"/>
  <c r="F213" i="16"/>
  <c r="AQ213" i="16"/>
  <c r="Q213" i="16"/>
  <c r="M213" i="16"/>
  <c r="AM213" i="16"/>
  <c r="AK213" i="16"/>
  <c r="U213" i="16"/>
  <c r="P213" i="16"/>
  <c r="AG213" i="16"/>
  <c r="N213" i="16"/>
  <c r="I213" i="16"/>
  <c r="R213" i="16"/>
  <c r="AP213" i="16"/>
  <c r="AL213" i="16"/>
  <c r="J213" i="16"/>
  <c r="T213" i="16"/>
  <c r="AS213" i="16"/>
  <c r="AB213" i="16"/>
  <c r="O213" i="16"/>
  <c r="AF372" i="16"/>
  <c r="D372" i="16"/>
  <c r="AI372" i="16"/>
  <c r="V372" i="16"/>
  <c r="AC372" i="16"/>
  <c r="AK372" i="16"/>
  <c r="AA372" i="16"/>
  <c r="N372" i="16"/>
  <c r="P372" i="16"/>
  <c r="R372" i="16"/>
  <c r="AU372" i="16"/>
  <c r="Y372" i="16"/>
  <c r="I372" i="16"/>
  <c r="BC372" i="16"/>
  <c r="BD372" i="16"/>
  <c r="J372" i="16"/>
  <c r="T372" i="16"/>
  <c r="AB372" i="16"/>
  <c r="Q372" i="16"/>
  <c r="K372" i="16"/>
  <c r="AQ372" i="16"/>
  <c r="O372" i="16"/>
  <c r="AW372" i="16"/>
  <c r="F372" i="16"/>
  <c r="U372" i="16"/>
  <c r="AM372" i="16"/>
  <c r="AL372" i="16"/>
  <c r="M372" i="16"/>
  <c r="AG372" i="16"/>
  <c r="AS372" i="16"/>
  <c r="Z372" i="16"/>
  <c r="AH372" i="16"/>
  <c r="AY372" i="16"/>
  <c r="W372" i="16"/>
  <c r="X372" i="16"/>
  <c r="AF162" i="16"/>
  <c r="BL162" i="16"/>
  <c r="U162" i="16"/>
  <c r="AB162" i="16"/>
  <c r="AJ162" i="16"/>
  <c r="AG162" i="16"/>
  <c r="AI162" i="16"/>
  <c r="AT162" i="16"/>
  <c r="X162" i="16"/>
  <c r="AL162" i="16"/>
  <c r="F162" i="16"/>
  <c r="N162" i="16"/>
  <c r="AC162" i="16"/>
  <c r="M162" i="16"/>
  <c r="AW162" i="16"/>
  <c r="K162" i="16"/>
  <c r="AS162" i="16"/>
  <c r="AM162" i="16"/>
  <c r="R162" i="16"/>
  <c r="AU162" i="16"/>
  <c r="P162" i="16"/>
  <c r="Z162" i="16"/>
  <c r="V162" i="16"/>
  <c r="BD162" i="16"/>
  <c r="AH162" i="16"/>
  <c r="AY162" i="16"/>
  <c r="S162" i="16"/>
  <c r="BC162" i="16"/>
  <c r="AA162" i="16"/>
  <c r="W162" i="16"/>
  <c r="AP162" i="16"/>
  <c r="Y162" i="16"/>
  <c r="AK162" i="16"/>
  <c r="AF53" i="16"/>
  <c r="BE53" i="16"/>
  <c r="AN53" i="16"/>
  <c r="E53" i="16"/>
  <c r="AL53" i="16"/>
  <c r="M53" i="16"/>
  <c r="BC53" i="16"/>
  <c r="X53" i="16"/>
  <c r="F53" i="16"/>
  <c r="AG53" i="16"/>
  <c r="U53" i="16"/>
  <c r="O53" i="16"/>
  <c r="BD53" i="16"/>
  <c r="Y53" i="16"/>
  <c r="T53" i="16"/>
  <c r="AT53" i="16"/>
  <c r="AP53" i="16"/>
  <c r="AK53" i="16"/>
  <c r="AI53" i="16"/>
  <c r="AB53" i="16"/>
  <c r="I53" i="16"/>
  <c r="AW53" i="16"/>
  <c r="AQ53" i="16"/>
  <c r="W53" i="16"/>
  <c r="J53" i="16"/>
  <c r="Z53" i="16"/>
  <c r="AU53" i="16"/>
  <c r="AM53" i="16"/>
  <c r="K53" i="16"/>
  <c r="AS53" i="16"/>
  <c r="AY53" i="16"/>
  <c r="V53" i="16"/>
  <c r="R53" i="16"/>
  <c r="P53" i="16"/>
  <c r="S53" i="16"/>
  <c r="AJ53" i="16"/>
  <c r="AF102" i="16"/>
  <c r="Q102" i="16"/>
  <c r="S102" i="16"/>
  <c r="AS102" i="16"/>
  <c r="O102" i="16"/>
  <c r="AP102" i="16"/>
  <c r="Y102" i="16"/>
  <c r="AA102" i="16"/>
  <c r="N102" i="16"/>
  <c r="AC102" i="16"/>
  <c r="K102" i="16"/>
  <c r="AL102" i="16"/>
  <c r="AU102" i="16"/>
  <c r="AM102" i="16"/>
  <c r="F102" i="16"/>
  <c r="AH102" i="16"/>
  <c r="V102" i="16"/>
  <c r="X102" i="16"/>
  <c r="AK102" i="16"/>
  <c r="AI102" i="16"/>
  <c r="BC102" i="16"/>
  <c r="BD102" i="16"/>
  <c r="AQ102" i="16"/>
  <c r="P102" i="16"/>
  <c r="M102" i="16"/>
  <c r="AJ102" i="16"/>
  <c r="AY102" i="16"/>
  <c r="E102" i="16"/>
  <c r="AT102" i="16"/>
  <c r="R102" i="16"/>
  <c r="W102" i="16"/>
  <c r="AG102" i="16"/>
  <c r="AF297" i="16"/>
  <c r="BK297" i="16"/>
  <c r="P297" i="16"/>
  <c r="AW297" i="16"/>
  <c r="T297" i="16"/>
  <c r="O297" i="16"/>
  <c r="V297" i="16"/>
  <c r="R297" i="16"/>
  <c r="AQ297" i="16"/>
  <c r="AM297" i="16"/>
  <c r="Y297" i="16"/>
  <c r="AI297" i="16"/>
  <c r="AC297" i="16"/>
  <c r="F297" i="16"/>
  <c r="X297" i="16"/>
  <c r="Z297" i="16"/>
  <c r="AY297" i="16"/>
  <c r="J297" i="16"/>
  <c r="AL297" i="16"/>
  <c r="W297" i="16"/>
  <c r="E297" i="16"/>
  <c r="S297" i="16"/>
  <c r="AP297" i="16"/>
  <c r="AA297" i="16"/>
  <c r="AB297" i="16"/>
  <c r="BD297" i="16"/>
  <c r="M297" i="16"/>
  <c r="N297" i="16"/>
  <c r="AF219" i="16"/>
  <c r="N219" i="16"/>
  <c r="BD219" i="16"/>
  <c r="O219" i="16"/>
  <c r="Q219" i="16"/>
  <c r="AH219" i="16"/>
  <c r="AT219" i="16"/>
  <c r="AP219" i="16"/>
  <c r="P219" i="16"/>
  <c r="AU219" i="16"/>
  <c r="F219" i="16"/>
  <c r="Y219" i="16"/>
  <c r="R219" i="16"/>
  <c r="AB219" i="16"/>
  <c r="AW219" i="16"/>
  <c r="S219" i="16"/>
  <c r="E219" i="16"/>
  <c r="W219" i="16"/>
  <c r="AQ219" i="16"/>
  <c r="V219" i="16"/>
  <c r="AJ219" i="16"/>
  <c r="AI219" i="16"/>
  <c r="T219" i="16"/>
  <c r="AK219" i="16"/>
  <c r="AY219" i="16"/>
  <c r="AS219" i="16"/>
  <c r="Z219" i="16"/>
  <c r="I219" i="16"/>
  <c r="AF215" i="16"/>
  <c r="N215" i="16"/>
  <c r="AM215" i="16"/>
  <c r="Y215" i="16"/>
  <c r="AH215" i="16"/>
  <c r="AU215" i="16"/>
  <c r="V215" i="16"/>
  <c r="P215" i="16"/>
  <c r="R215" i="16"/>
  <c r="AQ215" i="16"/>
  <c r="K215" i="16"/>
  <c r="AT215" i="16"/>
  <c r="AJ215" i="16"/>
  <c r="Z215" i="16"/>
  <c r="AY215" i="16"/>
  <c r="AP215" i="16"/>
  <c r="AA215" i="16"/>
  <c r="BC215" i="16"/>
  <c r="BD215" i="16"/>
  <c r="T215" i="16"/>
  <c r="F215" i="16"/>
  <c r="O215" i="16"/>
  <c r="AK215" i="16"/>
  <c r="M215" i="16"/>
  <c r="W215" i="16"/>
  <c r="AW215" i="16"/>
  <c r="U215" i="16"/>
  <c r="AF171" i="16"/>
  <c r="D171" i="16"/>
  <c r="N171" i="16"/>
  <c r="AM171" i="16"/>
  <c r="AK171" i="16"/>
  <c r="AC171" i="16"/>
  <c r="R171" i="16"/>
  <c r="AQ171" i="16"/>
  <c r="I171" i="16"/>
  <c r="W171" i="16"/>
  <c r="AW171" i="16"/>
  <c r="AH171" i="16"/>
  <c r="V171" i="16"/>
  <c r="AJ171" i="16"/>
  <c r="T171" i="16"/>
  <c r="AU171" i="16"/>
  <c r="AT171" i="16"/>
  <c r="AP171" i="16"/>
  <c r="AA171" i="16"/>
  <c r="J171" i="16"/>
  <c r="AB171" i="16"/>
  <c r="Y171" i="16"/>
  <c r="AY171" i="16"/>
  <c r="F171" i="16"/>
  <c r="O171" i="16"/>
  <c r="AG171" i="16"/>
  <c r="AI171" i="16"/>
  <c r="E171" i="16"/>
  <c r="AF240" i="16"/>
  <c r="AL240" i="16"/>
  <c r="AM240" i="16"/>
  <c r="AJ240" i="16"/>
  <c r="AQ240" i="16"/>
  <c r="I240" i="16"/>
  <c r="AS240" i="16"/>
  <c r="AA240" i="16"/>
  <c r="AI240" i="16"/>
  <c r="BC240" i="16"/>
  <c r="AP240" i="16"/>
  <c r="P240" i="16"/>
  <c r="S240" i="16"/>
  <c r="U240" i="16"/>
  <c r="W240" i="16"/>
  <c r="Q240" i="16"/>
  <c r="R240" i="16"/>
  <c r="AT240" i="16"/>
  <c r="AW240" i="16"/>
  <c r="AH240" i="16"/>
  <c r="K240" i="16"/>
  <c r="AF315" i="16"/>
  <c r="BL315" i="16"/>
  <c r="AJ315" i="16"/>
  <c r="AH315" i="16"/>
  <c r="AU315" i="16"/>
  <c r="R315" i="16"/>
  <c r="I315" i="16"/>
  <c r="P315" i="16"/>
  <c r="S315" i="16"/>
  <c r="AY315" i="16"/>
  <c r="V315" i="16"/>
  <c r="K315" i="16"/>
  <c r="BD315" i="16"/>
  <c r="AI315" i="16"/>
  <c r="N315" i="16"/>
  <c r="AC315" i="16"/>
  <c r="Q315" i="16"/>
  <c r="AQ315" i="16"/>
  <c r="AL315" i="16"/>
  <c r="AB315" i="16"/>
  <c r="AF408" i="16"/>
  <c r="BL408" i="16"/>
  <c r="M408" i="16"/>
  <c r="Y408" i="16"/>
  <c r="BD408" i="16"/>
  <c r="AK408" i="16"/>
  <c r="R408" i="16"/>
  <c r="S408" i="16"/>
  <c r="F217" i="16"/>
  <c r="U217" i="16"/>
  <c r="Q217" i="16"/>
  <c r="V217" i="16"/>
  <c r="AY173" i="16"/>
  <c r="R173" i="16"/>
  <c r="O173" i="16"/>
  <c r="AC197" i="16"/>
  <c r="T197" i="16"/>
  <c r="AP197" i="16"/>
  <c r="AM315" i="16"/>
  <c r="T315" i="16"/>
  <c r="F101" i="16"/>
  <c r="O101" i="16"/>
  <c r="AI101" i="16"/>
  <c r="AW333" i="16"/>
  <c r="J37" i="16"/>
  <c r="V37" i="16"/>
  <c r="F240" i="16"/>
  <c r="O240" i="16"/>
  <c r="AG240" i="16"/>
  <c r="O83" i="16"/>
  <c r="T83" i="16"/>
  <c r="AG330" i="16"/>
  <c r="S330" i="16"/>
  <c r="AL171" i="16"/>
  <c r="J126" i="16"/>
  <c r="W126" i="16"/>
  <c r="S58" i="16"/>
  <c r="AY58" i="16"/>
  <c r="AG215" i="16"/>
  <c r="P194" i="16"/>
  <c r="AL220" i="16"/>
  <c r="J219" i="16"/>
  <c r="AM219" i="16"/>
  <c r="AS72" i="16"/>
  <c r="AT297" i="16"/>
  <c r="Q297" i="16"/>
  <c r="M273" i="16"/>
  <c r="AH377" i="16"/>
  <c r="Z102" i="16"/>
  <c r="AP123" i="16"/>
  <c r="T162" i="16"/>
  <c r="AC386" i="16"/>
  <c r="X44" i="16"/>
  <c r="I444" i="16"/>
  <c r="I455" i="16"/>
  <c r="I156" i="16"/>
  <c r="AQ403" i="16"/>
  <c r="Z283" i="16"/>
  <c r="AF333" i="16"/>
  <c r="BJ333" i="16"/>
  <c r="AL333" i="16"/>
  <c r="AU333" i="16"/>
  <c r="AA333" i="16"/>
  <c r="AK333" i="16"/>
  <c r="I333" i="16"/>
  <c r="M333" i="16"/>
  <c r="AC333" i="16"/>
  <c r="Q333" i="16"/>
  <c r="J333" i="16"/>
  <c r="U333" i="16"/>
  <c r="AH333" i="16"/>
  <c r="S333" i="16"/>
  <c r="AG333" i="16"/>
  <c r="AY333" i="16"/>
  <c r="AT333" i="16"/>
  <c r="BC333" i="16"/>
  <c r="F333" i="16"/>
  <c r="Z333" i="16"/>
  <c r="O333" i="16"/>
  <c r="AB333" i="16"/>
  <c r="AP333" i="16"/>
  <c r="E333" i="16"/>
  <c r="N408" i="16"/>
  <c r="J408" i="16"/>
  <c r="K408" i="16"/>
  <c r="AW408" i="16"/>
  <c r="AG408" i="16"/>
  <c r="AH408" i="16"/>
  <c r="K217" i="16"/>
  <c r="AA217" i="16"/>
  <c r="BD217" i="16"/>
  <c r="N217" i="16"/>
  <c r="AU173" i="16"/>
  <c r="AK173" i="16"/>
  <c r="O197" i="16"/>
  <c r="AH197" i="16"/>
  <c r="E315" i="16"/>
  <c r="BC315" i="16"/>
  <c r="AA315" i="16"/>
  <c r="K101" i="16"/>
  <c r="V333" i="16"/>
  <c r="AS333" i="16"/>
  <c r="AP37" i="16"/>
  <c r="AU37" i="16"/>
  <c r="J240" i="16"/>
  <c r="N240" i="16"/>
  <c r="F83" i="16"/>
  <c r="F330" i="16"/>
  <c r="Y330" i="16"/>
  <c r="K171" i="16"/>
  <c r="Q171" i="16"/>
  <c r="T126" i="16"/>
  <c r="AT126" i="16"/>
  <c r="E215" i="16"/>
  <c r="Q215" i="16"/>
  <c r="AY194" i="16"/>
  <c r="AW220" i="16"/>
  <c r="AC219" i="16"/>
  <c r="BC219" i="16"/>
  <c r="BC297" i="16"/>
  <c r="AJ297" i="16"/>
  <c r="BD377" i="16"/>
  <c r="AW102" i="16"/>
  <c r="AC53" i="16"/>
  <c r="M386" i="16"/>
  <c r="AT444" i="16"/>
  <c r="AQ312" i="16"/>
  <c r="T156" i="16"/>
  <c r="BD292" i="16"/>
  <c r="O403" i="16"/>
  <c r="J61" i="16"/>
  <c r="AF120" i="16"/>
  <c r="AU120" i="16"/>
  <c r="AC120" i="16"/>
  <c r="R120" i="16"/>
  <c r="J120" i="16"/>
  <c r="AY120" i="16"/>
  <c r="P120" i="16"/>
  <c r="AL120" i="16"/>
  <c r="S120" i="16"/>
  <c r="V120" i="16"/>
  <c r="Q120" i="16"/>
  <c r="F120" i="16"/>
  <c r="AS120" i="16"/>
  <c r="AK120" i="16"/>
  <c r="AP120" i="16"/>
  <c r="I120" i="16"/>
  <c r="W120" i="16"/>
  <c r="X120" i="16"/>
  <c r="BD120" i="16"/>
  <c r="M120" i="16"/>
  <c r="Z120" i="16"/>
  <c r="AW120" i="16"/>
  <c r="AA120" i="16"/>
  <c r="AI120" i="16"/>
  <c r="AT120" i="16"/>
  <c r="E382" i="16"/>
  <c r="AT382" i="16"/>
  <c r="P382" i="16"/>
  <c r="AW382" i="16"/>
  <c r="T382" i="16"/>
  <c r="M382" i="16"/>
  <c r="BC382" i="16"/>
  <c r="X382" i="16"/>
  <c r="R382" i="16"/>
  <c r="AI382" i="16"/>
  <c r="V382" i="16"/>
  <c r="AP382" i="16"/>
  <c r="S382" i="16"/>
  <c r="F382" i="16"/>
  <c r="O382" i="16"/>
  <c r="Y382" i="16"/>
  <c r="I382" i="16"/>
  <c r="AY382" i="16"/>
  <c r="BD382" i="16"/>
  <c r="AQ382" i="16"/>
  <c r="AS382" i="16"/>
  <c r="AC382" i="16"/>
  <c r="AH382" i="16"/>
  <c r="AJ382" i="16"/>
  <c r="U382" i="16"/>
  <c r="Q382" i="16"/>
  <c r="K382" i="16"/>
  <c r="AU382" i="16"/>
  <c r="AK382" i="16"/>
  <c r="AB382" i="16"/>
  <c r="AL382" i="16"/>
  <c r="AG382" i="16"/>
  <c r="Z382" i="16"/>
  <c r="W382" i="16"/>
  <c r="AA382" i="16"/>
  <c r="J382" i="16"/>
  <c r="AF293" i="16"/>
  <c r="AG293" i="16"/>
  <c r="AQ293" i="16"/>
  <c r="AT293" i="16"/>
  <c r="P293" i="16"/>
  <c r="AW293" i="16"/>
  <c r="AN293" i="16"/>
  <c r="AL293" i="16"/>
  <c r="M293" i="16"/>
  <c r="BC293" i="16"/>
  <c r="X293" i="16"/>
  <c r="I293" i="16"/>
  <c r="AE293" i="16"/>
  <c r="S293" i="16"/>
  <c r="AY293" i="16"/>
  <c r="AC293" i="16"/>
  <c r="AH293" i="16"/>
  <c r="V293" i="16"/>
  <c r="BD293" i="16"/>
  <c r="U293" i="16"/>
  <c r="AM293" i="16"/>
  <c r="F293" i="16"/>
  <c r="T293" i="16"/>
  <c r="W293" i="16"/>
  <c r="J293" i="16"/>
  <c r="AU293" i="16"/>
  <c r="Y293" i="16"/>
  <c r="N293" i="16"/>
  <c r="AK293" i="16"/>
  <c r="AB293" i="16"/>
  <c r="K293" i="16"/>
  <c r="Z293" i="16"/>
  <c r="O293" i="16"/>
  <c r="AJ293" i="16"/>
  <c r="Q293" i="16"/>
  <c r="R293" i="16"/>
  <c r="AA293" i="16"/>
  <c r="AF178" i="16"/>
  <c r="E178" i="16"/>
  <c r="AC178" i="16"/>
  <c r="AK178" i="16"/>
  <c r="AA178" i="16"/>
  <c r="M178" i="16"/>
  <c r="BK178" i="16"/>
  <c r="P178" i="16"/>
  <c r="AW178" i="16"/>
  <c r="T178" i="16"/>
  <c r="AQ178" i="16"/>
  <c r="K178" i="16"/>
  <c r="D178" i="16"/>
  <c r="AM178" i="16"/>
  <c r="AG178" i="16"/>
  <c r="AT178" i="16"/>
  <c r="J178" i="16"/>
  <c r="BD178" i="16"/>
  <c r="AI178" i="16"/>
  <c r="AB178" i="16"/>
  <c r="X178" i="16"/>
  <c r="S178" i="16"/>
  <c r="U178" i="16"/>
  <c r="W178" i="16"/>
  <c r="AL178" i="16"/>
  <c r="N178" i="16"/>
  <c r="AP178" i="16"/>
  <c r="AU178" i="16"/>
  <c r="Q178" i="16"/>
  <c r="BC178" i="16"/>
  <c r="Y178" i="16"/>
  <c r="AY178" i="16"/>
  <c r="Z178" i="16"/>
  <c r="F178" i="16"/>
  <c r="R178" i="16"/>
  <c r="AH178" i="16"/>
  <c r="AJ178" i="16"/>
  <c r="V178" i="16"/>
  <c r="I178" i="16"/>
  <c r="AF147" i="16"/>
  <c r="X147" i="16"/>
  <c r="R147" i="16"/>
  <c r="AI147" i="16"/>
  <c r="V147" i="16"/>
  <c r="F147" i="16"/>
  <c r="AJ147" i="16"/>
  <c r="AG147" i="16"/>
  <c r="AQ147" i="16"/>
  <c r="AT147" i="16"/>
  <c r="BJ147" i="16"/>
  <c r="W147" i="16"/>
  <c r="Y147" i="16"/>
  <c r="T147" i="16"/>
  <c r="AB147" i="16"/>
  <c r="AC147" i="16"/>
  <c r="Z147" i="16"/>
  <c r="AY147" i="16"/>
  <c r="Q147" i="16"/>
  <c r="U147" i="16"/>
  <c r="K147" i="16"/>
  <c r="AP147" i="16"/>
  <c r="AA147" i="16"/>
  <c r="J147" i="16"/>
  <c r="AM147" i="16"/>
  <c r="M147" i="16"/>
  <c r="P147" i="16"/>
  <c r="AS147" i="16"/>
  <c r="BD147" i="16"/>
  <c r="AU147" i="16"/>
  <c r="AW147" i="16"/>
  <c r="BC147" i="16"/>
  <c r="AK147" i="16"/>
  <c r="AL147" i="16"/>
  <c r="I147" i="16"/>
  <c r="O147" i="16"/>
  <c r="AF455" i="16"/>
  <c r="O455" i="16"/>
  <c r="AP455" i="16"/>
  <c r="AL455" i="16"/>
  <c r="BC455" i="16"/>
  <c r="M455" i="16"/>
  <c r="W455" i="16"/>
  <c r="BD455" i="16"/>
  <c r="Z455" i="16"/>
  <c r="AB455" i="16"/>
  <c r="AY455" i="16"/>
  <c r="D455" i="16"/>
  <c r="AJ455" i="16"/>
  <c r="AH455" i="16"/>
  <c r="AS455" i="16"/>
  <c r="AK455" i="16"/>
  <c r="AT455" i="16"/>
  <c r="AM455" i="16"/>
  <c r="AG455" i="16"/>
  <c r="AU455" i="16"/>
  <c r="AW455" i="16"/>
  <c r="U455" i="16"/>
  <c r="AA455" i="16"/>
  <c r="K455" i="16"/>
  <c r="AC455" i="16"/>
  <c r="N455" i="16"/>
  <c r="F455" i="16"/>
  <c r="P455" i="16"/>
  <c r="V455" i="16"/>
  <c r="Q455" i="16"/>
  <c r="AI455" i="16"/>
  <c r="X455" i="16"/>
  <c r="Y455" i="16"/>
  <c r="R455" i="16"/>
  <c r="T455" i="16"/>
  <c r="AQ455" i="16"/>
  <c r="AF140" i="16"/>
  <c r="P140" i="16"/>
  <c r="AW140" i="16"/>
  <c r="T140" i="16"/>
  <c r="AY140" i="16"/>
  <c r="K140" i="16"/>
  <c r="AM140" i="16"/>
  <c r="AK140" i="16"/>
  <c r="AI140" i="16"/>
  <c r="U140" i="16"/>
  <c r="BD140" i="16"/>
  <c r="AH140" i="16"/>
  <c r="M140" i="16"/>
  <c r="AJ140" i="16"/>
  <c r="Z140" i="16"/>
  <c r="BC140" i="16"/>
  <c r="F140" i="16"/>
  <c r="W140" i="16"/>
  <c r="AG140" i="16"/>
  <c r="AB140" i="16"/>
  <c r="AL140" i="16"/>
  <c r="AS140" i="16"/>
  <c r="AC140" i="16"/>
  <c r="S140" i="16"/>
  <c r="AU140" i="16"/>
  <c r="AP140" i="16"/>
  <c r="AQ140" i="16"/>
  <c r="J140" i="16"/>
  <c r="AA140" i="16"/>
  <c r="N140" i="16"/>
  <c r="R140" i="16"/>
  <c r="V140" i="16"/>
  <c r="I140" i="16"/>
  <c r="O140" i="16"/>
  <c r="AF79" i="16"/>
  <c r="AD79" i="16"/>
  <c r="T79" i="16"/>
  <c r="N79" i="16"/>
  <c r="AM79" i="16"/>
  <c r="AG79" i="16"/>
  <c r="AI79" i="16"/>
  <c r="AT79" i="16"/>
  <c r="X79" i="16"/>
  <c r="J79" i="16"/>
  <c r="S79" i="16"/>
  <c r="AY79" i="16"/>
  <c r="P79" i="16"/>
  <c r="AK79" i="16"/>
  <c r="AS79" i="16"/>
  <c r="Z79" i="16"/>
  <c r="AA79" i="16"/>
  <c r="O79" i="16"/>
  <c r="I79" i="16"/>
  <c r="D79" i="16"/>
  <c r="AQ79" i="16"/>
  <c r="W79" i="16"/>
  <c r="K79" i="16"/>
  <c r="M79" i="16"/>
  <c r="AC79" i="16"/>
  <c r="F79" i="16"/>
  <c r="Q79" i="16"/>
  <c r="AU79" i="16"/>
  <c r="AP79" i="16"/>
  <c r="AJ79" i="16"/>
  <c r="Y79" i="16"/>
  <c r="BD79" i="16"/>
  <c r="V79" i="16"/>
  <c r="BC79" i="16"/>
  <c r="R79" i="16"/>
  <c r="AL79" i="16"/>
  <c r="AF44" i="16"/>
  <c r="BE44" i="16"/>
  <c r="Q44" i="16"/>
  <c r="S44" i="16"/>
  <c r="AS44" i="16"/>
  <c r="O44" i="16"/>
  <c r="AP44" i="16"/>
  <c r="AK44" i="16"/>
  <c r="T44" i="16"/>
  <c r="V44" i="16"/>
  <c r="P44" i="16"/>
  <c r="F44" i="16"/>
  <c r="AH44" i="16"/>
  <c r="AY44" i="16"/>
  <c r="AM44" i="16"/>
  <c r="Y44" i="16"/>
  <c r="AQ44" i="16"/>
  <c r="W44" i="16"/>
  <c r="K44" i="16"/>
  <c r="AW44" i="16"/>
  <c r="M44" i="16"/>
  <c r="R44" i="16"/>
  <c r="U44" i="16"/>
  <c r="AC44" i="16"/>
  <c r="AL44" i="16"/>
  <c r="N44" i="16"/>
  <c r="AJ44" i="16"/>
  <c r="AU44" i="16"/>
  <c r="AT44" i="16"/>
  <c r="Z44" i="16"/>
  <c r="J44" i="16"/>
  <c r="AA44" i="16"/>
  <c r="BC44" i="16"/>
  <c r="AB44" i="16"/>
  <c r="AF230" i="16"/>
  <c r="BK230" i="16"/>
  <c r="M230" i="16"/>
  <c r="BC230" i="16"/>
  <c r="X230" i="16"/>
  <c r="R230" i="16"/>
  <c r="J230" i="16"/>
  <c r="U230" i="16"/>
  <c r="O230" i="16"/>
  <c r="BD230" i="16"/>
  <c r="S230" i="16"/>
  <c r="BE230" i="16"/>
  <c r="AI230" i="16"/>
  <c r="AT230" i="16"/>
  <c r="AJ230" i="16"/>
  <c r="AL230" i="16"/>
  <c r="F230" i="16"/>
  <c r="AU230" i="16"/>
  <c r="AC230" i="16"/>
  <c r="Z230" i="16"/>
  <c r="AY230" i="16"/>
  <c r="P230" i="16"/>
  <c r="AH230" i="16"/>
  <c r="N230" i="16"/>
  <c r="AP230" i="16"/>
  <c r="AA230" i="16"/>
  <c r="AB230" i="16"/>
  <c r="Y230" i="16"/>
  <c r="Q230" i="16"/>
  <c r="T230" i="16"/>
  <c r="AK230" i="16"/>
  <c r="AM230" i="16"/>
  <c r="AW230" i="16"/>
  <c r="AQ230" i="16"/>
  <c r="I230" i="16"/>
  <c r="AS230" i="16"/>
  <c r="K230" i="16"/>
  <c r="AF123" i="16"/>
  <c r="D123" i="16"/>
  <c r="BK123" i="16"/>
  <c r="AG123" i="16"/>
  <c r="AQ123" i="16"/>
  <c r="X123" i="16"/>
  <c r="AC123" i="16"/>
  <c r="K123" i="16"/>
  <c r="S123" i="16"/>
  <c r="AU123" i="16"/>
  <c r="AY123" i="16"/>
  <c r="J123" i="16"/>
  <c r="AH123" i="16"/>
  <c r="V123" i="16"/>
  <c r="W123" i="16"/>
  <c r="Q123" i="16"/>
  <c r="AA123" i="16"/>
  <c r="P123" i="16"/>
  <c r="AT123" i="16"/>
  <c r="Y123" i="16"/>
  <c r="T123" i="16"/>
  <c r="AJ123" i="16"/>
  <c r="AW123" i="16"/>
  <c r="M123" i="16"/>
  <c r="BD123" i="16"/>
  <c r="I123" i="16"/>
  <c r="AI123" i="16"/>
  <c r="BC123" i="16"/>
  <c r="U123" i="16"/>
  <c r="R123" i="16"/>
  <c r="O123" i="16"/>
  <c r="AL123" i="16"/>
  <c r="F123" i="16"/>
  <c r="AS123" i="16"/>
  <c r="N123" i="16"/>
  <c r="AF276" i="16"/>
  <c r="Z276" i="16"/>
  <c r="U276" i="16"/>
  <c r="AB276" i="16"/>
  <c r="AJ276" i="16"/>
  <c r="AW276" i="16"/>
  <c r="AI276" i="16"/>
  <c r="AT276" i="16"/>
  <c r="X276" i="16"/>
  <c r="R276" i="16"/>
  <c r="M276" i="16"/>
  <c r="W276" i="16"/>
  <c r="J276" i="16"/>
  <c r="AG276" i="16"/>
  <c r="AS276" i="16"/>
  <c r="AL276" i="16"/>
  <c r="AU276" i="16"/>
  <c r="AM276" i="16"/>
  <c r="K276" i="16"/>
  <c r="AH276" i="16"/>
  <c r="N276" i="16"/>
  <c r="P276" i="16"/>
  <c r="AY276" i="16"/>
  <c r="I276" i="16"/>
  <c r="Q276" i="16"/>
  <c r="V276" i="16"/>
  <c r="AA276" i="16"/>
  <c r="BD276" i="16"/>
  <c r="T276" i="16"/>
  <c r="F276" i="16"/>
  <c r="BC276" i="16"/>
  <c r="O276" i="16"/>
  <c r="AF273" i="16"/>
  <c r="AD273" i="16"/>
  <c r="P273" i="16"/>
  <c r="AW273" i="16"/>
  <c r="T273" i="16"/>
  <c r="O273" i="16"/>
  <c r="BC273" i="16"/>
  <c r="AP273" i="16"/>
  <c r="Z273" i="16"/>
  <c r="AS273" i="16"/>
  <c r="V273" i="16"/>
  <c r="E273" i="16"/>
  <c r="AG273" i="16"/>
  <c r="AJ273" i="16"/>
  <c r="S273" i="16"/>
  <c r="Q273" i="16"/>
  <c r="AA273" i="16"/>
  <c r="AI273" i="16"/>
  <c r="AC273" i="16"/>
  <c r="X273" i="16"/>
  <c r="AQ273" i="16"/>
  <c r="Y273" i="16"/>
  <c r="AY273" i="16"/>
  <c r="K273" i="16"/>
  <c r="AK273" i="16"/>
  <c r="W273" i="16"/>
  <c r="F273" i="16"/>
  <c r="AL273" i="16"/>
  <c r="N273" i="16"/>
  <c r="AH273" i="16"/>
  <c r="AT273" i="16"/>
  <c r="AF72" i="16"/>
  <c r="AE72" i="16"/>
  <c r="BB72" i="16"/>
  <c r="P72" i="16"/>
  <c r="AW72" i="16"/>
  <c r="T72" i="16"/>
  <c r="O72" i="16"/>
  <c r="BC72" i="16"/>
  <c r="Q72" i="16"/>
  <c r="AH72" i="16"/>
  <c r="AY72" i="16"/>
  <c r="AB72" i="16"/>
  <c r="R72" i="16"/>
  <c r="M72" i="16"/>
  <c r="N72" i="16"/>
  <c r="E72" i="16"/>
  <c r="AK72" i="16"/>
  <c r="U72" i="16"/>
  <c r="AT72" i="16"/>
  <c r="Z72" i="16"/>
  <c r="F72" i="16"/>
  <c r="X72" i="16"/>
  <c r="S72" i="16"/>
  <c r="AM72" i="16"/>
  <c r="AP72" i="16"/>
  <c r="AI72" i="16"/>
  <c r="V72" i="16"/>
  <c r="BD72" i="16"/>
  <c r="AQ72" i="16"/>
  <c r="I72" i="16"/>
  <c r="AF194" i="16"/>
  <c r="BE194" i="16"/>
  <c r="BF194" i="16"/>
  <c r="D194" i="16"/>
  <c r="N194" i="16"/>
  <c r="AM194" i="16"/>
  <c r="Y194" i="16"/>
  <c r="AH194" i="16"/>
  <c r="AU194" i="16"/>
  <c r="AB194" i="16"/>
  <c r="AP194" i="16"/>
  <c r="Z194" i="16"/>
  <c r="AS194" i="16"/>
  <c r="BC194" i="16"/>
  <c r="BD194" i="16"/>
  <c r="AA194" i="16"/>
  <c r="R194" i="16"/>
  <c r="U194" i="16"/>
  <c r="V194" i="16"/>
  <c r="Q194" i="16"/>
  <c r="AQ194" i="16"/>
  <c r="E194" i="16"/>
  <c r="AT194" i="16"/>
  <c r="AK194" i="16"/>
  <c r="M194" i="16"/>
  <c r="W194" i="16"/>
  <c r="AG194" i="16"/>
  <c r="I194" i="16"/>
  <c r="AC194" i="16"/>
  <c r="AL194" i="16"/>
  <c r="J194" i="16"/>
  <c r="AF58" i="16"/>
  <c r="M58" i="16"/>
  <c r="BC58" i="16"/>
  <c r="X58" i="16"/>
  <c r="R58" i="16"/>
  <c r="AI58" i="16"/>
  <c r="V58" i="16"/>
  <c r="P58" i="16"/>
  <c r="AG58" i="16"/>
  <c r="I58" i="16"/>
  <c r="AU58" i="16"/>
  <c r="AM58" i="16"/>
  <c r="AW58" i="16"/>
  <c r="J58" i="16"/>
  <c r="AB58" i="16"/>
  <c r="Q58" i="16"/>
  <c r="T58" i="16"/>
  <c r="O58" i="16"/>
  <c r="Y58" i="16"/>
  <c r="AQ58" i="16"/>
  <c r="U58" i="16"/>
  <c r="AL58" i="16"/>
  <c r="K58" i="16"/>
  <c r="AS58" i="16"/>
  <c r="AC58" i="16"/>
  <c r="Z58" i="16"/>
  <c r="F58" i="16"/>
  <c r="AF83" i="16"/>
  <c r="AE83" i="16"/>
  <c r="BJ83" i="16"/>
  <c r="AA83" i="16"/>
  <c r="AY83" i="16"/>
  <c r="AJ83" i="16"/>
  <c r="AM83" i="16"/>
  <c r="I83" i="16"/>
  <c r="AH83" i="16"/>
  <c r="N83" i="16"/>
  <c r="BD83" i="16"/>
  <c r="M83" i="16"/>
  <c r="P83" i="16"/>
  <c r="R83" i="16"/>
  <c r="U83" i="16"/>
  <c r="X83" i="16"/>
  <c r="AW83" i="16"/>
  <c r="K83" i="16"/>
  <c r="AU83" i="16"/>
  <c r="Z83" i="16"/>
  <c r="E83" i="16"/>
  <c r="S83" i="16"/>
  <c r="V83" i="16"/>
  <c r="AK83" i="16"/>
  <c r="AG83" i="16"/>
  <c r="AF101" i="16"/>
  <c r="AJ101" i="16"/>
  <c r="AU101" i="16"/>
  <c r="AM101" i="16"/>
  <c r="Z101" i="16"/>
  <c r="I101" i="16"/>
  <c r="BD101" i="16"/>
  <c r="AS101" i="16"/>
  <c r="AW101" i="16"/>
  <c r="W101" i="16"/>
  <c r="Q101" i="16"/>
  <c r="AQ101" i="16"/>
  <c r="U101" i="16"/>
  <c r="AL101" i="16"/>
  <c r="J101" i="16"/>
  <c r="S101" i="16"/>
  <c r="AT101" i="16"/>
  <c r="N101" i="16"/>
  <c r="AF173" i="16"/>
  <c r="AD173" i="16"/>
  <c r="AT173" i="16"/>
  <c r="P173" i="16"/>
  <c r="AW173" i="16"/>
  <c r="M173" i="16"/>
  <c r="I173" i="16"/>
  <c r="BC173" i="16"/>
  <c r="W173" i="16"/>
  <c r="Q173" i="16"/>
  <c r="AH173" i="16"/>
  <c r="AQ173" i="16"/>
  <c r="Y173" i="16"/>
  <c r="AA173" i="16"/>
  <c r="J173" i="16"/>
  <c r="U408" i="16"/>
  <c r="V408" i="16"/>
  <c r="O408" i="16"/>
  <c r="AL408" i="16"/>
  <c r="AA408" i="16"/>
  <c r="AH217" i="16"/>
  <c r="X217" i="16"/>
  <c r="E173" i="16"/>
  <c r="AS173" i="16"/>
  <c r="BD173" i="16"/>
  <c r="V173" i="16"/>
  <c r="AM197" i="16"/>
  <c r="S197" i="16"/>
  <c r="F315" i="16"/>
  <c r="O315" i="16"/>
  <c r="AW315" i="16"/>
  <c r="AK101" i="16"/>
  <c r="V101" i="16"/>
  <c r="AP101" i="16"/>
  <c r="BD333" i="16"/>
  <c r="AQ333" i="16"/>
  <c r="P37" i="16"/>
  <c r="AQ37" i="16"/>
  <c r="AB240" i="16"/>
  <c r="V240" i="16"/>
  <c r="J83" i="16"/>
  <c r="AB83" i="16"/>
  <c r="J330" i="16"/>
  <c r="AJ330" i="16"/>
  <c r="S171" i="16"/>
  <c r="X171" i="16"/>
  <c r="Z126" i="16"/>
  <c r="AS126" i="16"/>
  <c r="BD58" i="16"/>
  <c r="J215" i="16"/>
  <c r="X215" i="16"/>
  <c r="AI194" i="16"/>
  <c r="E220" i="16"/>
  <c r="AP220" i="16"/>
  <c r="AG219" i="16"/>
  <c r="K72" i="16"/>
  <c r="AL72" i="16"/>
  <c r="AU297" i="16"/>
  <c r="J273" i="16"/>
  <c r="BD273" i="16"/>
  <c r="AP276" i="16"/>
  <c r="N53" i="16"/>
  <c r="AK123" i="16"/>
  <c r="S372" i="16"/>
  <c r="AG44" i="16"/>
  <c r="AL444" i="16"/>
  <c r="N154" i="16"/>
  <c r="S312" i="16"/>
  <c r="I286" i="16"/>
  <c r="AA81" i="16"/>
  <c r="AS292" i="16"/>
  <c r="T120" i="16"/>
  <c r="X61" i="16"/>
  <c r="J217" i="16"/>
  <c r="S217" i="16"/>
  <c r="AC217" i="16"/>
  <c r="F173" i="16"/>
  <c r="U173" i="16"/>
  <c r="AP173" i="16"/>
  <c r="N173" i="16"/>
  <c r="Z197" i="16"/>
  <c r="AK315" i="16"/>
  <c r="AH101" i="16"/>
  <c r="M101" i="16"/>
  <c r="X101" i="16"/>
  <c r="AJ333" i="16"/>
  <c r="AI333" i="16"/>
  <c r="AK37" i="16"/>
  <c r="AI37" i="16"/>
  <c r="AU240" i="16"/>
  <c r="M240" i="16"/>
  <c r="Y83" i="16"/>
  <c r="BC83" i="16"/>
  <c r="AQ330" i="16"/>
  <c r="X330" i="16"/>
  <c r="AS171" i="16"/>
  <c r="P171" i="16"/>
  <c r="AG126" i="16"/>
  <c r="U126" i="16"/>
  <c r="AP58" i="16"/>
  <c r="I215" i="16"/>
  <c r="AC215" i="16"/>
  <c r="T194" i="16"/>
  <c r="F220" i="16"/>
  <c r="P220" i="16"/>
  <c r="AA219" i="16"/>
  <c r="AG72" i="16"/>
  <c r="AS297" i="16"/>
  <c r="I273" i="16"/>
  <c r="K377" i="16"/>
  <c r="J102" i="16"/>
  <c r="AC276" i="16"/>
  <c r="AA53" i="16"/>
  <c r="J162" i="16"/>
  <c r="W230" i="16"/>
  <c r="AP372" i="16"/>
  <c r="K213" i="16"/>
  <c r="AW444" i="16"/>
  <c r="AW154" i="16"/>
  <c r="Q312" i="16"/>
  <c r="AB286" i="16"/>
  <c r="Q30" i="16"/>
  <c r="M292" i="16"/>
  <c r="O120" i="16"/>
  <c r="M61" i="16"/>
  <c r="AO424" i="16"/>
  <c r="AZ361" i="16"/>
  <c r="AZ12" i="16"/>
  <c r="BF70" i="16"/>
  <c r="BF102" i="16"/>
  <c r="BH149" i="16"/>
  <c r="L202" i="16"/>
  <c r="L193" i="16"/>
  <c r="AO359" i="16"/>
  <c r="AV425" i="16"/>
  <c r="AV258" i="16"/>
  <c r="AV401" i="16"/>
  <c r="BA361" i="16"/>
  <c r="AR370" i="16"/>
  <c r="BG213" i="16"/>
  <c r="BF133" i="16"/>
  <c r="AO413" i="16"/>
  <c r="L314" i="16"/>
  <c r="L291" i="16"/>
  <c r="AZ36" i="16"/>
  <c r="BF292" i="16"/>
  <c r="BH58" i="16"/>
  <c r="AZ434" i="16"/>
  <c r="BG408" i="16"/>
  <c r="AZ24" i="16"/>
  <c r="AV154" i="16"/>
  <c r="AR361" i="16"/>
  <c r="AV424" i="16"/>
  <c r="AZ258" i="16"/>
  <c r="BF243" i="16"/>
  <c r="BG193" i="16"/>
  <c r="BH424" i="16"/>
  <c r="BH114" i="16"/>
  <c r="BH193" i="16"/>
  <c r="AO12" i="16"/>
  <c r="AO234" i="16"/>
  <c r="AO63" i="16"/>
  <c r="L251" i="16"/>
  <c r="AO139" i="16"/>
  <c r="L258" i="16"/>
  <c r="AO391" i="16"/>
  <c r="L24" i="16"/>
  <c r="AV234" i="16"/>
  <c r="AV33" i="16"/>
  <c r="AV391" i="16"/>
  <c r="AV359" i="16"/>
  <c r="AZ343" i="16"/>
  <c r="AR184" i="16"/>
  <c r="BA124" i="16"/>
  <c r="AR258" i="16"/>
  <c r="BA320" i="16"/>
  <c r="L80" i="16"/>
  <c r="AV361" i="16"/>
  <c r="BA392" i="16"/>
  <c r="BA33" i="16"/>
  <c r="AO267" i="16"/>
  <c r="AV385" i="16"/>
  <c r="L445" i="16"/>
  <c r="BA454" i="16"/>
  <c r="AR445" i="16"/>
  <c r="AO290" i="16"/>
  <c r="AR454" i="16"/>
  <c r="AR443" i="16"/>
  <c r="AO272" i="16"/>
  <c r="AV267" i="16"/>
  <c r="AZ267" i="16"/>
  <c r="D42" i="16"/>
  <c r="L78" i="16"/>
  <c r="AR33" i="16"/>
  <c r="BA80" i="16"/>
  <c r="AZ406" i="16"/>
  <c r="AR434" i="16"/>
  <c r="AO9" i="16"/>
  <c r="AV394" i="16"/>
  <c r="AZ28" i="16"/>
  <c r="AF28" i="16"/>
  <c r="BA446" i="16"/>
  <c r="AF446" i="16"/>
  <c r="AZ70" i="16"/>
  <c r="AF70" i="16"/>
  <c r="AZ65" i="16"/>
  <c r="AF65" i="16"/>
  <c r="AR118" i="16"/>
  <c r="AF118" i="16"/>
  <c r="AZ457" i="16"/>
  <c r="AF457" i="16"/>
  <c r="AZ218" i="16"/>
  <c r="AF218" i="16"/>
  <c r="AZ254" i="16"/>
  <c r="AF254" i="16"/>
  <c r="AZ354" i="16"/>
  <c r="AF354" i="16"/>
  <c r="AR413" i="16"/>
  <c r="AF413" i="16"/>
  <c r="AZ216" i="16"/>
  <c r="AF216" i="16"/>
  <c r="AZ385" i="16"/>
  <c r="AF385" i="16"/>
  <c r="AR67" i="16"/>
  <c r="AF67" i="16"/>
  <c r="AR177" i="16"/>
  <c r="AF177" i="16"/>
  <c r="BA272" i="16"/>
  <c r="AF272" i="16"/>
  <c r="AZ91" i="16"/>
  <c r="AF91" i="16"/>
  <c r="AZ364" i="16"/>
  <c r="AF364" i="16"/>
  <c r="AR14" i="16"/>
  <c r="AF14" i="16"/>
  <c r="BH287" i="16"/>
  <c r="AF287" i="16"/>
  <c r="AZ314" i="16"/>
  <c r="AF314" i="16"/>
  <c r="AZ209" i="16"/>
  <c r="AF209" i="16"/>
  <c r="AR74" i="16"/>
  <c r="AF74" i="16"/>
  <c r="AZ185" i="16"/>
  <c r="AF185" i="16"/>
  <c r="AZ445" i="16"/>
  <c r="AF445" i="16"/>
  <c r="AZ450" i="16"/>
  <c r="AF450" i="16"/>
  <c r="AR322" i="16"/>
  <c r="AF322" i="16"/>
  <c r="BA426" i="16"/>
  <c r="AF426" i="16"/>
  <c r="AZ443" i="16"/>
  <c r="AF443" i="16"/>
  <c r="AZ290" i="16"/>
  <c r="AF290" i="16"/>
  <c r="L267" i="16"/>
  <c r="AF267" i="16"/>
  <c r="AZ235" i="16"/>
  <c r="AF235" i="16"/>
  <c r="AZ369" i="16"/>
  <c r="AF369" i="16"/>
  <c r="AZ204" i="16"/>
  <c r="AF204" i="16"/>
  <c r="BA236" i="16"/>
  <c r="AF236" i="16"/>
  <c r="AR135" i="16"/>
  <c r="AF135" i="16"/>
  <c r="AZ454" i="16"/>
  <c r="AF454" i="16"/>
  <c r="W288" i="16"/>
  <c r="AF288" i="16"/>
  <c r="BB301" i="16"/>
  <c r="AF301" i="16"/>
  <c r="AZ131" i="16"/>
  <c r="AF131" i="16"/>
  <c r="BG31" i="16"/>
  <c r="AF31" i="16"/>
  <c r="BA150" i="16"/>
  <c r="AF150" i="16"/>
  <c r="BH349" i="16"/>
  <c r="AF349" i="16"/>
  <c r="AZ122" i="16"/>
  <c r="AF122" i="16"/>
  <c r="BH307" i="16"/>
  <c r="AF307" i="16"/>
  <c r="AV282" i="16"/>
  <c r="AF282" i="16"/>
  <c r="BA145" i="16"/>
  <c r="AF145" i="16"/>
  <c r="U141" i="16"/>
  <c r="AF141" i="16"/>
  <c r="AO55" i="16"/>
  <c r="AF55" i="16"/>
  <c r="BF451" i="16"/>
  <c r="AF451" i="16"/>
  <c r="AD111" i="16"/>
  <c r="AF111" i="16"/>
  <c r="BB221" i="16"/>
  <c r="AF221" i="16"/>
  <c r="AN353" i="16"/>
  <c r="AF353" i="16"/>
  <c r="AN137" i="16"/>
  <c r="AF137" i="16"/>
  <c r="BD27" i="16"/>
  <c r="AF27" i="16"/>
  <c r="Q161" i="16"/>
  <c r="AF161" i="16"/>
  <c r="N452" i="16"/>
  <c r="AF452" i="16"/>
  <c r="BC262" i="16"/>
  <c r="AF262" i="16"/>
  <c r="BA89" i="16"/>
  <c r="AF89" i="16"/>
  <c r="AN374" i="16"/>
  <c r="AF374" i="16"/>
  <c r="N29" i="16"/>
  <c r="AF29" i="16"/>
  <c r="AZ203" i="16"/>
  <c r="AF203" i="16"/>
  <c r="AU71" i="16"/>
  <c r="AF71" i="16"/>
  <c r="AF228" i="16"/>
  <c r="BK47" i="16"/>
  <c r="AF47" i="16"/>
  <c r="AP328" i="16"/>
  <c r="AF328" i="16"/>
  <c r="BD305" i="16"/>
  <c r="AF305" i="16"/>
  <c r="Y23" i="16"/>
  <c r="AF23" i="16"/>
  <c r="AR210" i="16"/>
  <c r="AF210" i="16"/>
  <c r="AE294" i="16"/>
  <c r="AF294" i="16"/>
  <c r="AW191" i="16"/>
  <c r="AF191" i="16"/>
  <c r="AV422" i="16"/>
  <c r="AF422" i="16"/>
  <c r="M179" i="16"/>
  <c r="AF179" i="16"/>
  <c r="BK62" i="16"/>
  <c r="AF62" i="16"/>
  <c r="BJ57" i="16"/>
  <c r="AF57" i="16"/>
  <c r="AY278" i="16"/>
  <c r="AF278" i="16"/>
  <c r="AT212" i="16"/>
  <c r="AF212" i="16"/>
  <c r="U158" i="16"/>
  <c r="AF158" i="16"/>
  <c r="AA34" i="16"/>
  <c r="AF34" i="16"/>
  <c r="BB402" i="16"/>
  <c r="AF402" i="16"/>
  <c r="BG170" i="16"/>
  <c r="AF170" i="16"/>
  <c r="S117" i="16"/>
  <c r="AF117" i="16"/>
  <c r="O233" i="16"/>
  <c r="AF233" i="16"/>
  <c r="BJ396" i="16"/>
  <c r="AF396" i="16"/>
  <c r="AM373" i="16"/>
  <c r="AF373" i="16"/>
  <c r="AN277" i="16"/>
  <c r="AF277" i="16"/>
  <c r="AV256" i="16"/>
  <c r="AF256" i="16"/>
  <c r="BK93" i="16"/>
  <c r="AF93" i="16"/>
  <c r="AD195" i="16"/>
  <c r="AF195" i="16"/>
  <c r="AZ119" i="16"/>
  <c r="AF119" i="16"/>
  <c r="BI433" i="16"/>
  <c r="AF433" i="16"/>
  <c r="O39" i="16"/>
  <c r="AF39" i="16"/>
  <c r="AN40" i="16"/>
  <c r="AF40" i="16"/>
  <c r="AL160" i="16"/>
  <c r="AF160" i="16"/>
  <c r="BA193" i="16"/>
  <c r="AF193" i="16"/>
  <c r="BA10" i="16"/>
  <c r="AF10" i="16"/>
  <c r="AZ11" i="16"/>
  <c r="AF11" i="16"/>
  <c r="AZ420" i="16"/>
  <c r="AF420" i="16"/>
  <c r="BA383" i="16"/>
  <c r="AF383" i="16"/>
  <c r="BA243" i="16"/>
  <c r="AF243" i="16"/>
  <c r="AZ304" i="16"/>
  <c r="AF304" i="16"/>
  <c r="AZ391" i="16"/>
  <c r="AF391" i="16"/>
  <c r="BA103" i="16"/>
  <c r="AF103" i="16"/>
  <c r="BA424" i="16"/>
  <c r="AF424" i="16"/>
  <c r="AZ335" i="16"/>
  <c r="AF335" i="16"/>
  <c r="BA363" i="16"/>
  <c r="AF363" i="16"/>
  <c r="AZ100" i="16"/>
  <c r="AF100" i="16"/>
  <c r="AZ80" i="16"/>
  <c r="AF80" i="16"/>
  <c r="AZ338" i="16"/>
  <c r="AF338" i="16"/>
  <c r="AR114" i="16"/>
  <c r="AF114" i="16"/>
  <c r="AR327" i="16"/>
  <c r="AF327" i="16"/>
  <c r="AR146" i="16"/>
  <c r="AF146" i="16"/>
  <c r="AR249" i="16"/>
  <c r="AF249" i="16"/>
  <c r="BA368" i="16"/>
  <c r="AF368" i="16"/>
  <c r="AZ234" i="16"/>
  <c r="AF234" i="16"/>
  <c r="AR196" i="16"/>
  <c r="AF196" i="16"/>
  <c r="AR311" i="16"/>
  <c r="AF311" i="16"/>
  <c r="AO388" i="16"/>
  <c r="AF388" i="16"/>
  <c r="AR51" i="16"/>
  <c r="AF51" i="16"/>
  <c r="AZ337" i="16"/>
  <c r="AF337" i="16"/>
  <c r="L357" i="16"/>
  <c r="AF357" i="16"/>
  <c r="AZ248" i="16"/>
  <c r="AF248" i="16"/>
  <c r="AR85" i="16"/>
  <c r="AF85" i="16"/>
  <c r="AZ54" i="16"/>
  <c r="AF54" i="16"/>
  <c r="AZ389" i="16"/>
  <c r="AF389" i="16"/>
  <c r="BA86" i="16"/>
  <c r="AF86" i="16"/>
  <c r="BA334" i="16"/>
  <c r="AF334" i="16"/>
  <c r="AV449" i="16"/>
  <c r="AF449" i="16"/>
  <c r="AZ411" i="16"/>
  <c r="AF411" i="16"/>
  <c r="AY227" i="16"/>
  <c r="AF227" i="16"/>
  <c r="AO382" i="16"/>
  <c r="AF382" i="16"/>
  <c r="BI88" i="16"/>
  <c r="AF88" i="16"/>
  <c r="K387" i="16"/>
  <c r="AF387" i="16"/>
  <c r="AO64" i="16"/>
  <c r="L391" i="16"/>
  <c r="L434" i="16"/>
  <c r="L9" i="16"/>
  <c r="AV202" i="16"/>
  <c r="AV363" i="16"/>
  <c r="AZ33" i="16"/>
  <c r="BA258" i="16"/>
  <c r="BA391" i="16"/>
  <c r="AZ380" i="16"/>
  <c r="BA142" i="16"/>
  <c r="AD393" i="16"/>
  <c r="AF393" i="16"/>
  <c r="BB436" i="16"/>
  <c r="AF436" i="16"/>
  <c r="AD95" i="16"/>
  <c r="AF95" i="16"/>
  <c r="AQ316" i="16"/>
  <c r="AF316" i="16"/>
  <c r="BK50" i="16"/>
  <c r="AF50" i="16"/>
  <c r="BF121" i="16"/>
  <c r="AF121" i="16"/>
  <c r="BG190" i="16"/>
  <c r="AF190" i="16"/>
  <c r="L423" i="16"/>
  <c r="AF423" i="16"/>
  <c r="AR207" i="16"/>
  <c r="AF207" i="16"/>
  <c r="AN113" i="16"/>
  <c r="AF113" i="16"/>
  <c r="BA281" i="16"/>
  <c r="AF281" i="16"/>
  <c r="E329" i="16"/>
  <c r="AF329" i="16"/>
  <c r="BB409" i="16"/>
  <c r="AF409" i="16"/>
  <c r="AV132" i="16"/>
  <c r="AF132" i="16"/>
  <c r="BL99" i="16"/>
  <c r="AF99" i="16"/>
  <c r="AV169" i="16"/>
  <c r="AF169" i="16"/>
  <c r="BB295" i="16"/>
  <c r="AF295" i="16"/>
  <c r="BE152" i="16"/>
  <c r="AF152" i="16"/>
  <c r="BL130" i="16"/>
  <c r="AF130" i="16"/>
  <c r="BA166" i="16"/>
  <c r="AF166" i="16"/>
  <c r="AN279" i="16"/>
  <c r="AF279" i="16"/>
  <c r="BK104" i="16"/>
  <c r="AF104" i="16"/>
  <c r="BJ458" i="16"/>
  <c r="AF458" i="16"/>
  <c r="AN306" i="16"/>
  <c r="AF306" i="16"/>
  <c r="BL206" i="16"/>
  <c r="AF206" i="16"/>
  <c r="BF26" i="16"/>
  <c r="AF26" i="16"/>
  <c r="AE7" i="16"/>
  <c r="AF7" i="16"/>
  <c r="AD16" i="16"/>
  <c r="AF16" i="16"/>
  <c r="AD296" i="16"/>
  <c r="AF296" i="16"/>
  <c r="BK266" i="16"/>
  <c r="AF266" i="16"/>
  <c r="BI418" i="16"/>
  <c r="AF418" i="16"/>
  <c r="BG192" i="16"/>
  <c r="AF192" i="16"/>
  <c r="AD429" i="16"/>
  <c r="AF429" i="16"/>
  <c r="BJ419" i="16"/>
  <c r="AF419" i="16"/>
  <c r="AD214" i="16"/>
  <c r="AF214" i="16"/>
  <c r="BL199" i="16"/>
  <c r="AF199" i="16"/>
  <c r="BF8" i="16"/>
  <c r="AF8" i="16"/>
  <c r="AZ182" i="16"/>
  <c r="AF182" i="16"/>
  <c r="BE350" i="16"/>
  <c r="AF350" i="16"/>
  <c r="BL390" i="16"/>
  <c r="AF390" i="16"/>
  <c r="BE309" i="16"/>
  <c r="AF309" i="16"/>
  <c r="AN18" i="16"/>
  <c r="AF18" i="16"/>
  <c r="BK69" i="16"/>
  <c r="AF69" i="16"/>
  <c r="D159" i="16"/>
  <c r="AF159" i="16"/>
  <c r="AO274" i="16"/>
  <c r="AF274" i="16"/>
  <c r="BB38" i="16"/>
  <c r="AF38" i="16"/>
  <c r="BB174" i="16"/>
  <c r="AF174" i="16"/>
  <c r="AV110" i="16"/>
  <c r="AF110" i="16"/>
  <c r="I60" i="31"/>
  <c r="G75" i="31"/>
  <c r="D29" i="31"/>
  <c r="B29" i="31" s="1"/>
  <c r="I62" i="31"/>
  <c r="E62" i="31"/>
  <c r="E14" i="31"/>
  <c r="L61" i="16"/>
  <c r="BI61" i="16"/>
  <c r="V61" i="16"/>
  <c r="AC61" i="16"/>
  <c r="AK61" i="16"/>
  <c r="AQ61" i="16"/>
  <c r="BJ61" i="16"/>
  <c r="AE61" i="16"/>
  <c r="BE61" i="16"/>
  <c r="D61" i="16"/>
  <c r="E61" i="16"/>
  <c r="AN61" i="16"/>
  <c r="AD61" i="16"/>
  <c r="AS61" i="16"/>
  <c r="O61" i="16"/>
  <c r="AP61" i="16"/>
  <c r="AG61" i="16"/>
  <c r="K61" i="16"/>
  <c r="BK61" i="16"/>
  <c r="BL61" i="16"/>
  <c r="AO283" i="16"/>
  <c r="BE283" i="16"/>
  <c r="AD283" i="16"/>
  <c r="AT283" i="16"/>
  <c r="AK283" i="16"/>
  <c r="AM283" i="16"/>
  <c r="I283" i="16"/>
  <c r="BJ283" i="16"/>
  <c r="AE283" i="16"/>
  <c r="BF283" i="16"/>
  <c r="AN283" i="16"/>
  <c r="BK283" i="16"/>
  <c r="AU283" i="16"/>
  <c r="X283" i="16"/>
  <c r="AA283" i="16"/>
  <c r="R283" i="16"/>
  <c r="M326" i="16"/>
  <c r="BC326" i="16"/>
  <c r="X326" i="16"/>
  <c r="S326" i="16"/>
  <c r="Z326" i="16"/>
  <c r="E326" i="16"/>
  <c r="AN326" i="16"/>
  <c r="AD326" i="16"/>
  <c r="BI326" i="16"/>
  <c r="AE326" i="16"/>
  <c r="D326" i="16"/>
  <c r="AY326" i="16"/>
  <c r="Q326" i="16"/>
  <c r="AI326" i="16"/>
  <c r="K326" i="16"/>
  <c r="AV120" i="16"/>
  <c r="U120" i="16"/>
  <c r="AB120" i="16"/>
  <c r="AJ120" i="16"/>
  <c r="AG120" i="16"/>
  <c r="AQ120" i="16"/>
  <c r="BB120" i="16"/>
  <c r="BI120" i="16"/>
  <c r="E120" i="16"/>
  <c r="BF120" i="16"/>
  <c r="BJ120" i="16"/>
  <c r="AN120" i="16"/>
  <c r="AE120" i="16"/>
  <c r="AD120" i="16"/>
  <c r="N120" i="16"/>
  <c r="AM120" i="16"/>
  <c r="Y120" i="16"/>
  <c r="AH120" i="16"/>
  <c r="K120" i="16"/>
  <c r="BG120" i="16"/>
  <c r="BE120" i="16"/>
  <c r="BK120" i="16"/>
  <c r="D120" i="16"/>
  <c r="BL120" i="16"/>
  <c r="AS403" i="16"/>
  <c r="AN403" i="16"/>
  <c r="BB403" i="16"/>
  <c r="BK403" i="16"/>
  <c r="BJ403" i="16"/>
  <c r="BL403" i="16"/>
  <c r="AE403" i="16"/>
  <c r="E403" i="16"/>
  <c r="BF403" i="16"/>
  <c r="BE403" i="16"/>
  <c r="AD403" i="16"/>
  <c r="D403" i="16"/>
  <c r="AR292" i="16"/>
  <c r="BG292" i="16"/>
  <c r="BE292" i="16"/>
  <c r="E292" i="16"/>
  <c r="BJ292" i="16"/>
  <c r="AD292" i="16"/>
  <c r="AN292" i="16"/>
  <c r="BK292" i="16"/>
  <c r="AE292" i="16"/>
  <c r="AV293" i="16"/>
  <c r="BK293" i="16"/>
  <c r="D293" i="16"/>
  <c r="BF293" i="16"/>
  <c r="BL293" i="16"/>
  <c r="BG293" i="16"/>
  <c r="BB293" i="16"/>
  <c r="E293" i="16"/>
  <c r="BI293" i="16"/>
  <c r="AD293" i="16"/>
  <c r="BJ293" i="16"/>
  <c r="BE293" i="16"/>
  <c r="AE30" i="16"/>
  <c r="D30" i="16"/>
  <c r="AN30" i="16"/>
  <c r="BL30" i="16"/>
  <c r="AD30" i="16"/>
  <c r="AZ156" i="16"/>
  <c r="BE156" i="16"/>
  <c r="BK156" i="16"/>
  <c r="BH156" i="16"/>
  <c r="BJ156" i="16"/>
  <c r="BL156" i="16"/>
  <c r="AE156" i="16"/>
  <c r="D156" i="16"/>
  <c r="BF156" i="16"/>
  <c r="BG156" i="16"/>
  <c r="E156" i="16"/>
  <c r="BB156" i="16"/>
  <c r="AD156" i="16"/>
  <c r="BL178" i="16"/>
  <c r="AD178" i="16"/>
  <c r="BB178" i="16"/>
  <c r="AE178" i="16"/>
  <c r="BI178" i="16"/>
  <c r="BJ178" i="16"/>
  <c r="BF178" i="16"/>
  <c r="AN178" i="16"/>
  <c r="E81" i="16"/>
  <c r="BL81" i="16"/>
  <c r="AE81" i="16"/>
  <c r="D81" i="16"/>
  <c r="AR147" i="16"/>
  <c r="BE147" i="16"/>
  <c r="AN147" i="16"/>
  <c r="BK147" i="16"/>
  <c r="BH147" i="16"/>
  <c r="BL147" i="16"/>
  <c r="E147" i="16"/>
  <c r="AD147" i="16"/>
  <c r="AE147" i="16"/>
  <c r="BB147" i="16"/>
  <c r="D147" i="16"/>
  <c r="BI147" i="16"/>
  <c r="L286" i="16"/>
  <c r="BB286" i="16"/>
  <c r="BE286" i="16"/>
  <c r="AN286" i="16"/>
  <c r="BH286" i="16"/>
  <c r="BJ286" i="16"/>
  <c r="BK286" i="16"/>
  <c r="BL286" i="16"/>
  <c r="E286" i="16"/>
  <c r="AE286" i="16"/>
  <c r="AD286" i="16"/>
  <c r="BF286" i="16"/>
  <c r="D286" i="16"/>
  <c r="AN455" i="16"/>
  <c r="AE455" i="16"/>
  <c r="E455" i="16"/>
  <c r="AZ133" i="16"/>
  <c r="BG133" i="16"/>
  <c r="AD133" i="16"/>
  <c r="D133" i="16"/>
  <c r="AN133" i="16"/>
  <c r="BK133" i="16"/>
  <c r="BH133" i="16"/>
  <c r="BL133" i="16"/>
  <c r="BB133" i="16"/>
  <c r="BJ133" i="16"/>
  <c r="BI133" i="16"/>
  <c r="BI312" i="16"/>
  <c r="AE312" i="16"/>
  <c r="BF312" i="16"/>
  <c r="BJ312" i="16"/>
  <c r="E312" i="16"/>
  <c r="D312" i="16"/>
  <c r="BG312" i="16"/>
  <c r="BE312" i="16"/>
  <c r="AN312" i="16"/>
  <c r="AD312" i="16"/>
  <c r="BK312" i="16"/>
  <c r="BL312" i="16"/>
  <c r="BE140" i="16"/>
  <c r="BB140" i="16"/>
  <c r="E140" i="16"/>
  <c r="AZ154" i="16"/>
  <c r="AE154" i="16"/>
  <c r="D154" i="16"/>
  <c r="BF154" i="16"/>
  <c r="BG154" i="16"/>
  <c r="BB154" i="16"/>
  <c r="E154" i="16"/>
  <c r="BE154" i="16"/>
  <c r="AN154" i="16"/>
  <c r="AD154" i="16"/>
  <c r="BI154" i="16"/>
  <c r="BK154" i="16"/>
  <c r="BB79" i="16"/>
  <c r="BE79" i="16"/>
  <c r="BJ79" i="16"/>
  <c r="AE79" i="16"/>
  <c r="AN79" i="16"/>
  <c r="BF79" i="16"/>
  <c r="BK79" i="16"/>
  <c r="E79" i="16"/>
  <c r="E444" i="16"/>
  <c r="AD444" i="16"/>
  <c r="AE444" i="16"/>
  <c r="D444" i="16"/>
  <c r="AR213" i="16"/>
  <c r="E213" i="16"/>
  <c r="BB213" i="16"/>
  <c r="AN213" i="16"/>
  <c r="AD213" i="16"/>
  <c r="BE213" i="16"/>
  <c r="BK213" i="16"/>
  <c r="AE213" i="16"/>
  <c r="BI213" i="16"/>
  <c r="BL213" i="16"/>
  <c r="D213" i="16"/>
  <c r="BF213" i="16"/>
  <c r="BJ213" i="16"/>
  <c r="BF44" i="16"/>
  <c r="BI44" i="16"/>
  <c r="BJ44" i="16"/>
  <c r="BH44" i="16"/>
  <c r="AN44" i="16"/>
  <c r="E44" i="16"/>
  <c r="BK44" i="16"/>
  <c r="AE44" i="16"/>
  <c r="AD44" i="16"/>
  <c r="BL44" i="16"/>
  <c r="D44" i="16"/>
  <c r="AN372" i="16"/>
  <c r="AE372" i="16"/>
  <c r="E372" i="16"/>
  <c r="AO386" i="16"/>
  <c r="AN386" i="16"/>
  <c r="AD386" i="16"/>
  <c r="D386" i="16"/>
  <c r="BG386" i="16"/>
  <c r="BK386" i="16"/>
  <c r="BB386" i="16"/>
  <c r="BL386" i="16"/>
  <c r="BE386" i="16"/>
  <c r="BI386" i="16"/>
  <c r="BJ386" i="16"/>
  <c r="L230" i="16"/>
  <c r="AO230" i="16"/>
  <c r="BI230" i="16"/>
  <c r="AE230" i="16"/>
  <c r="BJ230" i="16"/>
  <c r="E230" i="16"/>
  <c r="D230" i="16"/>
  <c r="BF230" i="16"/>
  <c r="AD230" i="16"/>
  <c r="BG230" i="16"/>
  <c r="BB230" i="16"/>
  <c r="AN230" i="16"/>
  <c r="BK162" i="16"/>
  <c r="BB162" i="16"/>
  <c r="D162" i="16"/>
  <c r="E162" i="16"/>
  <c r="AD162" i="16"/>
  <c r="AN162" i="16"/>
  <c r="AV123" i="16"/>
  <c r="BL123" i="16"/>
  <c r="AE123" i="16"/>
  <c r="BB123" i="16"/>
  <c r="BF123" i="16"/>
  <c r="BI123" i="16"/>
  <c r="BG123" i="16"/>
  <c r="BE123" i="16"/>
  <c r="E123" i="16"/>
  <c r="BJ123" i="16"/>
  <c r="AN123" i="16"/>
  <c r="AD123" i="16"/>
  <c r="BI53" i="16"/>
  <c r="BK53" i="16"/>
  <c r="AD53" i="16"/>
  <c r="BJ53" i="16"/>
  <c r="BL53" i="16"/>
  <c r="AE53" i="16"/>
  <c r="D53" i="16"/>
  <c r="BF53" i="16"/>
  <c r="BE276" i="16"/>
  <c r="E276" i="16"/>
  <c r="BJ276" i="16"/>
  <c r="AZ102" i="16"/>
  <c r="BG102" i="16"/>
  <c r="D102" i="16"/>
  <c r="BB102" i="16"/>
  <c r="AN102" i="16"/>
  <c r="AE102" i="16"/>
  <c r="AD102" i="16"/>
  <c r="BE102" i="16"/>
  <c r="BK102" i="16"/>
  <c r="BH102" i="16"/>
  <c r="BI102" i="16"/>
  <c r="BL102" i="16"/>
  <c r="BJ102" i="16"/>
  <c r="BE377" i="16"/>
  <c r="AN377" i="16"/>
  <c r="BF377" i="16"/>
  <c r="BI377" i="16"/>
  <c r="BK377" i="16"/>
  <c r="BL377" i="16"/>
  <c r="AE377" i="16"/>
  <c r="D377" i="16"/>
  <c r="AD377" i="16"/>
  <c r="AN273" i="16"/>
  <c r="BE273" i="16"/>
  <c r="AE273" i="16"/>
  <c r="D273" i="16"/>
  <c r="AZ297" i="16"/>
  <c r="BL297" i="16"/>
  <c r="D297" i="16"/>
  <c r="AD297" i="16"/>
  <c r="BF297" i="16"/>
  <c r="BB297" i="16"/>
  <c r="AO297" i="16"/>
  <c r="BE297" i="16"/>
  <c r="BI297" i="16"/>
  <c r="BJ297" i="16"/>
  <c r="AN297" i="16"/>
  <c r="AE297" i="16"/>
  <c r="L72" i="16"/>
  <c r="BI72" i="16"/>
  <c r="AN72" i="16"/>
  <c r="BJ72" i="16"/>
  <c r="BK72" i="16"/>
  <c r="BL72" i="16"/>
  <c r="D72" i="16"/>
  <c r="BF72" i="16"/>
  <c r="AD72" i="16"/>
  <c r="BG72" i="16"/>
  <c r="BI219" i="16"/>
  <c r="AE219" i="16"/>
  <c r="D219" i="16"/>
  <c r="AV220" i="16"/>
  <c r="BL220" i="16"/>
  <c r="AE220" i="16"/>
  <c r="BB220" i="16"/>
  <c r="BI220" i="16"/>
  <c r="BE220" i="16"/>
  <c r="BF220" i="16"/>
  <c r="BJ220" i="16"/>
  <c r="D220" i="16"/>
  <c r="BH220" i="16"/>
  <c r="BG220" i="16"/>
  <c r="AN220" i="16"/>
  <c r="AD220" i="16"/>
  <c r="AV194" i="16"/>
  <c r="BI194" i="16"/>
  <c r="AD194" i="16"/>
  <c r="BJ194" i="16"/>
  <c r="AN194" i="16"/>
  <c r="AE194" i="16"/>
  <c r="BK194" i="16"/>
  <c r="BL194" i="16"/>
  <c r="BB194" i="16"/>
  <c r="BI215" i="16"/>
  <c r="D215" i="16"/>
  <c r="BL215" i="16"/>
  <c r="AD215" i="16"/>
  <c r="AE215" i="16"/>
  <c r="AR58" i="16"/>
  <c r="BF58" i="16"/>
  <c r="BG58" i="16"/>
  <c r="AN58" i="16"/>
  <c r="BB58" i="16"/>
  <c r="BK58" i="16"/>
  <c r="AZ58" i="16"/>
  <c r="BI58" i="16"/>
  <c r="BL58" i="16"/>
  <c r="D58" i="16"/>
  <c r="BJ58" i="16"/>
  <c r="AE58" i="16"/>
  <c r="AD58" i="16"/>
  <c r="BE58" i="16"/>
  <c r="BJ126" i="16"/>
  <c r="BF126" i="16"/>
  <c r="AN126" i="16"/>
  <c r="BK126" i="16"/>
  <c r="BL126" i="16"/>
  <c r="AE126" i="16"/>
  <c r="D126" i="16"/>
  <c r="BB126" i="16"/>
  <c r="AD126" i="16"/>
  <c r="AO330" i="16"/>
  <c r="BL330" i="16"/>
  <c r="D330" i="16"/>
  <c r="BB330" i="16"/>
  <c r="AD330" i="16"/>
  <c r="BE330" i="16"/>
  <c r="BF330" i="16"/>
  <c r="BI330" i="16"/>
  <c r="BG330" i="16"/>
  <c r="BJ330" i="16"/>
  <c r="AN330" i="16"/>
  <c r="AE330" i="16"/>
  <c r="D83" i="16"/>
  <c r="AN83" i="16"/>
  <c r="AD83" i="16"/>
  <c r="BK83" i="16"/>
  <c r="BF83" i="16"/>
  <c r="BB83" i="16"/>
  <c r="BL83" i="16"/>
  <c r="BG83" i="16"/>
  <c r="BI83" i="16"/>
  <c r="BG240" i="16"/>
  <c r="AE240" i="16"/>
  <c r="D240" i="16"/>
  <c r="AD240" i="16"/>
  <c r="AZ37" i="16"/>
  <c r="BB37" i="16"/>
  <c r="BE37" i="16"/>
  <c r="AN37" i="16"/>
  <c r="AE37" i="16"/>
  <c r="BI37" i="16"/>
  <c r="BK37" i="16"/>
  <c r="BJ37" i="16"/>
  <c r="BL37" i="16"/>
  <c r="D37" i="16"/>
  <c r="AO333" i="16"/>
  <c r="BF333" i="16"/>
  <c r="D333" i="16"/>
  <c r="AD333" i="16"/>
  <c r="AE333" i="16"/>
  <c r="BB333" i="16"/>
  <c r="AN333" i="16"/>
  <c r="BE333" i="16"/>
  <c r="BL333" i="16"/>
  <c r="BI333" i="16"/>
  <c r="AN101" i="16"/>
  <c r="AE101" i="16"/>
  <c r="AR315" i="16"/>
  <c r="BH315" i="16"/>
  <c r="BB315" i="16"/>
  <c r="BF315" i="16"/>
  <c r="BE315" i="16"/>
  <c r="BG315" i="16"/>
  <c r="BI315" i="16"/>
  <c r="D315" i="16"/>
  <c r="AZ315" i="16"/>
  <c r="BJ315" i="16"/>
  <c r="AD315" i="16"/>
  <c r="AE315" i="16"/>
  <c r="AN315" i="16"/>
  <c r="BK315" i="16"/>
  <c r="AN197" i="16"/>
  <c r="BL197" i="16"/>
  <c r="BF197" i="16"/>
  <c r="BB197" i="16"/>
  <c r="D197" i="16"/>
  <c r="BE197" i="16"/>
  <c r="AE197" i="16"/>
  <c r="AD197" i="16"/>
  <c r="BJ197" i="16"/>
  <c r="BK173" i="16"/>
  <c r="AE173" i="16"/>
  <c r="D173" i="16"/>
  <c r="AV217" i="16"/>
  <c r="BE217" i="16"/>
  <c r="BL217" i="16"/>
  <c r="D217" i="16"/>
  <c r="BI217" i="16"/>
  <c r="AD217" i="16"/>
  <c r="BJ217" i="16"/>
  <c r="AO217" i="16"/>
  <c r="BH217" i="16"/>
  <c r="BF217" i="16"/>
  <c r="BG217" i="16"/>
  <c r="AN217" i="16"/>
  <c r="AD408" i="16"/>
  <c r="AE408" i="16"/>
  <c r="BB408" i="16"/>
  <c r="BI408" i="16"/>
  <c r="BJ408" i="16"/>
  <c r="AN408" i="16"/>
  <c r="BH408" i="16"/>
  <c r="BF408" i="16"/>
  <c r="BK408" i="16"/>
  <c r="L272" i="16"/>
  <c r="AR363" i="16"/>
  <c r="AD174" i="16"/>
  <c r="D199" i="16"/>
  <c r="E206" i="16"/>
  <c r="AD169" i="16"/>
  <c r="E316" i="16"/>
  <c r="AE306" i="16"/>
  <c r="AN130" i="16"/>
  <c r="BK174" i="16"/>
  <c r="BK281" i="16"/>
  <c r="AD159" i="16"/>
  <c r="D418" i="16"/>
  <c r="E306" i="16"/>
  <c r="E132" i="16"/>
  <c r="AD436" i="16"/>
  <c r="AE174" i="16"/>
  <c r="AE130" i="16"/>
  <c r="AN121" i="16"/>
  <c r="AN309" i="16"/>
  <c r="BK95" i="16"/>
  <c r="BI182" i="16"/>
  <c r="AD309" i="16"/>
  <c r="AD266" i="16"/>
  <c r="E458" i="16"/>
  <c r="E281" i="16"/>
  <c r="AE159" i="16"/>
  <c r="AE169" i="16"/>
  <c r="AN8" i="16"/>
  <c r="BE266" i="16"/>
  <c r="BH292" i="16"/>
  <c r="BH120" i="16"/>
  <c r="L333" i="16"/>
  <c r="L118" i="16"/>
  <c r="AZ292" i="16"/>
  <c r="D309" i="16"/>
  <c r="D266" i="16"/>
  <c r="E104" i="16"/>
  <c r="E207" i="16"/>
  <c r="AE309" i="16"/>
  <c r="AE409" i="16"/>
  <c r="AN199" i="16"/>
  <c r="BI458" i="16"/>
  <c r="AO216" i="16"/>
  <c r="AZ123" i="16"/>
  <c r="D350" i="16"/>
  <c r="E166" i="16"/>
  <c r="AD423" i="16"/>
  <c r="AE182" i="16"/>
  <c r="AE423" i="16"/>
  <c r="BL266" i="16"/>
  <c r="BE169" i="16"/>
  <c r="D182" i="16"/>
  <c r="AD7" i="16"/>
  <c r="AD130" i="16"/>
  <c r="E423" i="16"/>
  <c r="AE266" i="16"/>
  <c r="AE50" i="16"/>
  <c r="BL306" i="16"/>
  <c r="BL7" i="16"/>
  <c r="BE316" i="16"/>
  <c r="BE113" i="16"/>
  <c r="L58" i="16"/>
  <c r="L213" i="16"/>
  <c r="AV386" i="16"/>
  <c r="AD8" i="16"/>
  <c r="AD26" i="16"/>
  <c r="E295" i="16"/>
  <c r="AD190" i="16"/>
  <c r="AE206" i="16"/>
  <c r="AE95" i="16"/>
  <c r="AN104" i="16"/>
  <c r="BK132" i="16"/>
  <c r="BF61" i="16"/>
  <c r="BH213" i="16"/>
  <c r="BH297" i="16"/>
  <c r="AV213" i="16"/>
  <c r="BK130" i="16"/>
  <c r="BK207" i="16"/>
  <c r="BL110" i="16"/>
  <c r="BK309" i="16"/>
  <c r="BK199" i="16"/>
  <c r="AN266" i="16"/>
  <c r="BL281" i="16"/>
  <c r="BL95" i="16"/>
  <c r="BB121" i="16"/>
  <c r="BB110" i="16"/>
  <c r="BB309" i="16"/>
  <c r="BB418" i="16"/>
  <c r="BJ306" i="16"/>
  <c r="BI169" i="16"/>
  <c r="BI281" i="16"/>
  <c r="BF130" i="16"/>
  <c r="AO174" i="16"/>
  <c r="BK306" i="16"/>
  <c r="BL169" i="16"/>
  <c r="BK393" i="16"/>
  <c r="AN174" i="16"/>
  <c r="AN390" i="16"/>
  <c r="BK419" i="16"/>
  <c r="BK7" i="16"/>
  <c r="AN281" i="16"/>
  <c r="AN95" i="16"/>
  <c r="BJ95" i="16"/>
  <c r="BE199" i="16"/>
  <c r="BB266" i="16"/>
  <c r="BE104" i="16"/>
  <c r="BB169" i="16"/>
  <c r="BJ423" i="16"/>
  <c r="BF110" i="16"/>
  <c r="AO266" i="16"/>
  <c r="BK169" i="16"/>
  <c r="BL159" i="16"/>
  <c r="BK350" i="16"/>
  <c r="BL429" i="16"/>
  <c r="AN206" i="16"/>
  <c r="BL423" i="16"/>
  <c r="BI95" i="16"/>
  <c r="BI159" i="16"/>
  <c r="BJ16" i="16"/>
  <c r="BI166" i="16"/>
  <c r="BB132" i="16"/>
  <c r="BI423" i="16"/>
  <c r="BG309" i="16"/>
  <c r="L185" i="16"/>
  <c r="L14" i="16"/>
  <c r="AO177" i="16"/>
  <c r="L354" i="16"/>
  <c r="L315" i="16"/>
  <c r="AV209" i="16"/>
  <c r="AV420" i="16"/>
  <c r="AV135" i="16"/>
  <c r="AV426" i="16"/>
  <c r="AR267" i="16"/>
  <c r="AZ424" i="16"/>
  <c r="AR123" i="16"/>
  <c r="AR204" i="16"/>
  <c r="AR91" i="16"/>
  <c r="BL104" i="16"/>
  <c r="AN169" i="16"/>
  <c r="BK159" i="16"/>
  <c r="BL182" i="16"/>
  <c r="BK429" i="16"/>
  <c r="BL458" i="16"/>
  <c r="BK423" i="16"/>
  <c r="BB95" i="16"/>
  <c r="BB159" i="16"/>
  <c r="BI429" i="16"/>
  <c r="BI7" i="16"/>
  <c r="BI130" i="16"/>
  <c r="BJ409" i="16"/>
  <c r="BB423" i="16"/>
  <c r="BG8" i="16"/>
  <c r="AO185" i="16"/>
  <c r="AO14" i="16"/>
  <c r="L254" i="16"/>
  <c r="L446" i="16"/>
  <c r="L283" i="16"/>
  <c r="L322" i="16"/>
  <c r="L74" i="16"/>
  <c r="L364" i="16"/>
  <c r="L67" i="16"/>
  <c r="AO133" i="16"/>
  <c r="AV67" i="16"/>
  <c r="AV314" i="16"/>
  <c r="AV236" i="16"/>
  <c r="AV322" i="16"/>
  <c r="BA369" i="16"/>
  <c r="AZ322" i="16"/>
  <c r="AZ61" i="16"/>
  <c r="BA235" i="16"/>
  <c r="AD199" i="16"/>
  <c r="AD104" i="16"/>
  <c r="AD132" i="16"/>
  <c r="E50" i="16"/>
  <c r="AE429" i="16"/>
  <c r="AE132" i="16"/>
  <c r="AN159" i="16"/>
  <c r="BK182" i="16"/>
  <c r="BK418" i="16"/>
  <c r="BL132" i="16"/>
  <c r="AN423" i="16"/>
  <c r="BE393" i="16"/>
  <c r="BE18" i="16"/>
  <c r="BE429" i="16"/>
  <c r="BE7" i="16"/>
  <c r="BE130" i="16"/>
  <c r="BJ329" i="16"/>
  <c r="BE50" i="16"/>
  <c r="BH446" i="16"/>
  <c r="AO322" i="16"/>
  <c r="AO74" i="16"/>
  <c r="AO364" i="16"/>
  <c r="AO67" i="16"/>
  <c r="L28" i="16"/>
  <c r="L102" i="16"/>
  <c r="AV166" i="16"/>
  <c r="AV413" i="16"/>
  <c r="AV204" i="16"/>
  <c r="AV450" i="16"/>
  <c r="AR369" i="16"/>
  <c r="BA322" i="16"/>
  <c r="AZ74" i="16"/>
  <c r="AZ386" i="16"/>
  <c r="BJ207" i="16"/>
  <c r="BI309" i="16"/>
  <c r="BB429" i="16"/>
  <c r="BB7" i="16"/>
  <c r="BB130" i="16"/>
  <c r="BI329" i="16"/>
  <c r="BB50" i="16"/>
  <c r="BF458" i="16"/>
  <c r="BH95" i="16"/>
  <c r="L206" i="16"/>
  <c r="AV369" i="16"/>
  <c r="AV364" i="16"/>
  <c r="AZ236" i="16"/>
  <c r="BA74" i="16"/>
  <c r="AR364" i="16"/>
  <c r="AZ67" i="16"/>
  <c r="AZ147" i="16"/>
  <c r="AZ213" i="16"/>
  <c r="D7" i="16"/>
  <c r="AD279" i="16"/>
  <c r="AD281" i="16"/>
  <c r="AE281" i="16"/>
  <c r="BL309" i="16"/>
  <c r="AN132" i="16"/>
  <c r="BB207" i="16"/>
  <c r="BE206" i="16"/>
  <c r="BJ152" i="16"/>
  <c r="BE281" i="16"/>
  <c r="BG279" i="16"/>
  <c r="AO91" i="16"/>
  <c r="AO385" i="16"/>
  <c r="L457" i="16"/>
  <c r="L147" i="16"/>
  <c r="AV185" i="16"/>
  <c r="AV235" i="16"/>
  <c r="BA443" i="16"/>
  <c r="BA118" i="16"/>
  <c r="AZ135" i="16"/>
  <c r="AR218" i="16"/>
  <c r="AR103" i="16"/>
  <c r="AR243" i="16"/>
  <c r="Y227" i="16"/>
  <c r="AB227" i="16"/>
  <c r="AR28" i="16"/>
  <c r="BL227" i="16"/>
  <c r="AV354" i="16"/>
  <c r="BA364" i="16"/>
  <c r="AR354" i="16"/>
  <c r="G12" i="31"/>
  <c r="F12" i="31"/>
  <c r="I36" i="31"/>
  <c r="D60" i="31"/>
  <c r="B60" i="31" s="1"/>
  <c r="I12" i="31"/>
  <c r="J36" i="31"/>
  <c r="D12" i="31"/>
  <c r="B12" i="31" s="1"/>
  <c r="E36" i="31"/>
  <c r="J60" i="31"/>
  <c r="H12" i="31"/>
  <c r="J12" i="31"/>
  <c r="I53" i="31"/>
  <c r="F36" i="31"/>
  <c r="E60" i="31"/>
  <c r="G36" i="31"/>
  <c r="F53" i="31"/>
  <c r="H36" i="31"/>
  <c r="F60" i="31"/>
  <c r="E61" i="31"/>
  <c r="G53" i="31"/>
  <c r="E13" i="31"/>
  <c r="G60" i="31"/>
  <c r="I29" i="31"/>
  <c r="E28" i="31"/>
  <c r="H38" i="31"/>
  <c r="H27" i="31"/>
  <c r="D25" i="31"/>
  <c r="B25" i="31" s="1"/>
  <c r="I14" i="31"/>
  <c r="E45" i="31"/>
  <c r="F38" i="31"/>
  <c r="M227" i="16"/>
  <c r="AO227" i="16"/>
  <c r="T227" i="16"/>
  <c r="L227" i="16"/>
  <c r="AV218" i="16"/>
  <c r="AV216" i="16"/>
  <c r="AR420" i="16"/>
  <c r="AJ227" i="16"/>
  <c r="AR70" i="16"/>
  <c r="AQ227" i="16"/>
  <c r="AE227" i="16"/>
  <c r="AO117" i="16"/>
  <c r="AV70" i="16"/>
  <c r="AZ39" i="16"/>
  <c r="AZ85" i="16"/>
  <c r="U227" i="16"/>
  <c r="BD227" i="16"/>
  <c r="AO354" i="16"/>
  <c r="AO118" i="16"/>
  <c r="AO28" i="16"/>
  <c r="AV28" i="16"/>
  <c r="AV272" i="16"/>
  <c r="AV118" i="16"/>
  <c r="AR314" i="16"/>
  <c r="BA67" i="16"/>
  <c r="AR10" i="16"/>
  <c r="BA135" i="16"/>
  <c r="AR338" i="16"/>
  <c r="BA354" i="16"/>
  <c r="AZ118" i="16"/>
  <c r="BA28" i="16"/>
  <c r="AZ177" i="16"/>
  <c r="L216" i="16"/>
  <c r="L218" i="16"/>
  <c r="L70" i="16"/>
  <c r="AV86" i="16"/>
  <c r="AV457" i="16"/>
  <c r="AV445" i="16"/>
  <c r="AR272" i="16"/>
  <c r="AZ86" i="16"/>
  <c r="AH27" i="16"/>
  <c r="AO218" i="16"/>
  <c r="AO70" i="16"/>
  <c r="AV446" i="16"/>
  <c r="AV14" i="16"/>
  <c r="BA445" i="16"/>
  <c r="BA420" i="16"/>
  <c r="BA204" i="16"/>
  <c r="AR426" i="16"/>
  <c r="AP27" i="16"/>
  <c r="AR216" i="16"/>
  <c r="BA218" i="16"/>
  <c r="BA70" i="16"/>
  <c r="AZ14" i="16"/>
  <c r="D75" i="31"/>
  <c r="B75" i="31" s="1"/>
  <c r="H75" i="31"/>
  <c r="E75" i="31"/>
  <c r="G51" i="31"/>
  <c r="F25" i="31"/>
  <c r="I27" i="31"/>
  <c r="G8" i="31"/>
  <c r="E38" i="31"/>
  <c r="I75" i="31"/>
  <c r="D41" i="31"/>
  <c r="B41" i="31" s="1"/>
  <c r="I38" i="31"/>
  <c r="F51" i="31"/>
  <c r="G27" i="31"/>
  <c r="E65" i="31"/>
  <c r="H51" i="31"/>
  <c r="F75" i="31"/>
  <c r="D17" i="31"/>
  <c r="B17" i="31" s="1"/>
  <c r="F41" i="31"/>
  <c r="F65" i="31"/>
  <c r="H14" i="31"/>
  <c r="J38" i="31"/>
  <c r="D51" i="31"/>
  <c r="B51" i="31" s="1"/>
  <c r="D38" i="31"/>
  <c r="B38" i="31" s="1"/>
  <c r="Y405" i="16"/>
  <c r="S405" i="16"/>
  <c r="V405" i="16"/>
  <c r="BI241" i="16"/>
  <c r="L241" i="16"/>
  <c r="AM241" i="16"/>
  <c r="M241" i="16"/>
  <c r="AU241" i="16"/>
  <c r="BB241" i="16"/>
  <c r="AN241" i="16"/>
  <c r="BE241" i="16"/>
  <c r="BK241" i="16"/>
  <c r="AE241" i="16"/>
  <c r="BG241" i="16"/>
  <c r="BF176" i="16"/>
  <c r="BG176" i="16"/>
  <c r="AN176" i="16"/>
  <c r="AE176" i="16"/>
  <c r="AV75" i="16"/>
  <c r="S75" i="16"/>
  <c r="V75" i="16"/>
  <c r="AP75" i="16"/>
  <c r="J75" i="16"/>
  <c r="BB75" i="16"/>
  <c r="BE75" i="16"/>
  <c r="E75" i="16"/>
  <c r="BF75" i="16"/>
  <c r="BI75" i="16"/>
  <c r="AD75" i="16"/>
  <c r="AO75" i="16"/>
  <c r="AE75" i="16"/>
  <c r="BG13" i="16"/>
  <c r="E13" i="16"/>
  <c r="AN13" i="16"/>
  <c r="AD13" i="16"/>
  <c r="BL13" i="16"/>
  <c r="BK13" i="16"/>
  <c r="BF13" i="16"/>
  <c r="BG428" i="16"/>
  <c r="BF428" i="16"/>
  <c r="BB428" i="16"/>
  <c r="AN428" i="16"/>
  <c r="AP428" i="16"/>
  <c r="AA428" i="16"/>
  <c r="BC428" i="16"/>
  <c r="BE428" i="16"/>
  <c r="BK428" i="16"/>
  <c r="BI428" i="16"/>
  <c r="BL428" i="16"/>
  <c r="BF76" i="16"/>
  <c r="BG76" i="16"/>
  <c r="BK76" i="16"/>
  <c r="BE76" i="16"/>
  <c r="AE76" i="16"/>
  <c r="BH76" i="16"/>
  <c r="AN76" i="16"/>
  <c r="AO252" i="16"/>
  <c r="BH252" i="16"/>
  <c r="BE252" i="16"/>
  <c r="AJ252" i="16"/>
  <c r="AA252" i="16"/>
  <c r="W252" i="16"/>
  <c r="BI252" i="16"/>
  <c r="E252" i="16"/>
  <c r="AD252" i="16"/>
  <c r="AE252" i="16"/>
  <c r="AN252" i="16"/>
  <c r="BK252" i="16"/>
  <c r="BF252" i="16"/>
  <c r="E317" i="16"/>
  <c r="AE317" i="16"/>
  <c r="AD317" i="16"/>
  <c r="BE317" i="16"/>
  <c r="BB317" i="16"/>
  <c r="BL317" i="16"/>
  <c r="BI84" i="16"/>
  <c r="AB84" i="16"/>
  <c r="Y84" i="16"/>
  <c r="AQ84" i="16"/>
  <c r="BH84" i="16"/>
  <c r="BG84" i="16"/>
  <c r="AE84" i="16"/>
  <c r="BB84" i="16"/>
  <c r="AZ151" i="16"/>
  <c r="BG151" i="16"/>
  <c r="BI151" i="16"/>
  <c r="BE151" i="16"/>
  <c r="BB151" i="16"/>
  <c r="AN151" i="16"/>
  <c r="BF151" i="16"/>
  <c r="M106" i="16"/>
  <c r="R106" i="16"/>
  <c r="J106" i="16"/>
  <c r="BH106" i="16"/>
  <c r="AN106" i="16"/>
  <c r="AE106" i="16"/>
  <c r="BK106" i="16"/>
  <c r="BF106" i="16"/>
  <c r="BB106" i="16"/>
  <c r="E106" i="16"/>
  <c r="BE106" i="16"/>
  <c r="AD106" i="16"/>
  <c r="E268" i="16"/>
  <c r="BB268" i="16"/>
  <c r="AN268" i="16"/>
  <c r="AD268" i="16"/>
  <c r="BI268" i="16"/>
  <c r="BL268" i="16"/>
  <c r="BE268" i="16"/>
  <c r="BK268" i="16"/>
  <c r="BF268" i="16"/>
  <c r="AN271" i="16"/>
  <c r="AM271" i="16"/>
  <c r="AA271" i="16"/>
  <c r="BC271" i="16"/>
  <c r="BK271" i="16"/>
  <c r="BF271" i="16"/>
  <c r="BL271" i="16"/>
  <c r="AE271" i="16"/>
  <c r="E271" i="16"/>
  <c r="BH271" i="16"/>
  <c r="AD271" i="16"/>
  <c r="BE271" i="16"/>
  <c r="BI271" i="16"/>
  <c r="BA175" i="16"/>
  <c r="BH175" i="16"/>
  <c r="BI175" i="16"/>
  <c r="BK175" i="16"/>
  <c r="BB175" i="16"/>
  <c r="BE175" i="16"/>
  <c r="BF175" i="16"/>
  <c r="BG175" i="16"/>
  <c r="AN175" i="16"/>
  <c r="X45" i="16"/>
  <c r="S45" i="16"/>
  <c r="V45" i="16"/>
  <c r="AO45" i="16"/>
  <c r="BI45" i="16"/>
  <c r="AN45" i="16"/>
  <c r="BK45" i="16"/>
  <c r="BB180" i="16"/>
  <c r="E180" i="16"/>
  <c r="BJ180" i="16"/>
  <c r="AD180" i="16"/>
  <c r="BF180" i="16"/>
  <c r="BL180" i="16"/>
  <c r="AZ187" i="16"/>
  <c r="BF187" i="16"/>
  <c r="AQ187" i="16"/>
  <c r="W187" i="16"/>
  <c r="AW187" i="16"/>
  <c r="BG187" i="16"/>
  <c r="E187" i="16"/>
  <c r="AD187" i="16"/>
  <c r="AE187" i="16"/>
  <c r="BE287" i="16"/>
  <c r="AN287" i="16"/>
  <c r="BG287" i="16"/>
  <c r="BI287" i="16"/>
  <c r="BH336" i="16"/>
  <c r="BF336" i="16"/>
  <c r="BB336" i="16"/>
  <c r="L336" i="16"/>
  <c r="O336" i="16"/>
  <c r="AK336" i="16"/>
  <c r="AN336" i="16"/>
  <c r="BL336" i="16"/>
  <c r="E341" i="16"/>
  <c r="AN341" i="16"/>
  <c r="AD341" i="16"/>
  <c r="BF341" i="16"/>
  <c r="BL341" i="16"/>
  <c r="BK341" i="16"/>
  <c r="BB341" i="16"/>
  <c r="AE341" i="16"/>
  <c r="BI341" i="16"/>
  <c r="AO35" i="16"/>
  <c r="BB35" i="16"/>
  <c r="BJ35" i="16"/>
  <c r="AN35" i="16"/>
  <c r="BL35" i="16"/>
  <c r="BK35" i="16"/>
  <c r="BI35" i="16"/>
  <c r="AD35" i="16"/>
  <c r="BH35" i="16"/>
  <c r="BF35" i="16"/>
  <c r="BG35" i="16"/>
  <c r="BK97" i="16"/>
  <c r="AE97" i="16"/>
  <c r="BB97" i="16"/>
  <c r="BE97" i="16"/>
  <c r="AN97" i="16"/>
  <c r="BF245" i="16"/>
  <c r="BE245" i="16"/>
  <c r="BH245" i="16"/>
  <c r="BJ245" i="16"/>
  <c r="BB245" i="16"/>
  <c r="AD245" i="16"/>
  <c r="AE245" i="16"/>
  <c r="AN245" i="16"/>
  <c r="BL245" i="16"/>
  <c r="BG144" i="16"/>
  <c r="D144" i="16"/>
  <c r="BF144" i="16"/>
  <c r="AD144" i="16"/>
  <c r="BJ144" i="16"/>
  <c r="BL144" i="16"/>
  <c r="AO181" i="16"/>
  <c r="BE181" i="16"/>
  <c r="AD181" i="16"/>
  <c r="BG181" i="16"/>
  <c r="BB181" i="16"/>
  <c r="BH181" i="16"/>
  <c r="BJ181" i="16"/>
  <c r="AO439" i="16"/>
  <c r="BH439" i="16"/>
  <c r="AN439" i="16"/>
  <c r="AN164" i="16"/>
  <c r="BL164" i="16"/>
  <c r="BJ164" i="16"/>
  <c r="BF108" i="16"/>
  <c r="D108" i="16"/>
  <c r="AN108" i="16"/>
  <c r="AD108" i="16"/>
  <c r="BL108" i="16"/>
  <c r="BK108" i="16"/>
  <c r="AE108" i="16"/>
  <c r="AR415" i="16"/>
  <c r="AN415" i="16"/>
  <c r="BH415" i="16"/>
  <c r="BL415" i="16"/>
  <c r="BK415" i="16"/>
  <c r="AE415" i="16"/>
  <c r="BH399" i="16"/>
  <c r="BK399" i="16"/>
  <c r="AE399" i="16"/>
  <c r="BF399" i="16"/>
  <c r="BE399" i="16"/>
  <c r="BG399" i="16"/>
  <c r="AN399" i="16"/>
  <c r="BF371" i="16"/>
  <c r="AD371" i="16"/>
  <c r="AE371" i="16"/>
  <c r="BH371" i="16"/>
  <c r="AN371" i="16"/>
  <c r="BL371" i="16"/>
  <c r="BF427" i="16"/>
  <c r="D427" i="16"/>
  <c r="AD427" i="16"/>
  <c r="BE427" i="16"/>
  <c r="BI427" i="16"/>
  <c r="BK427" i="16"/>
  <c r="AO172" i="16"/>
  <c r="BE172" i="16"/>
  <c r="BF172" i="16"/>
  <c r="BH331" i="16"/>
  <c r="BF331" i="16"/>
  <c r="BE331" i="16"/>
  <c r="AV331" i="16"/>
  <c r="BG331" i="16"/>
  <c r="BB331" i="16"/>
  <c r="BI331" i="16"/>
  <c r="AN331" i="16"/>
  <c r="AE331" i="16"/>
  <c r="BE379" i="16"/>
  <c r="AN379" i="16"/>
  <c r="BB379" i="16"/>
  <c r="BL379" i="16"/>
  <c r="AE379" i="16"/>
  <c r="BH379" i="16"/>
  <c r="AO287" i="16"/>
  <c r="AD38" i="16"/>
  <c r="AE278" i="16"/>
  <c r="BI262" i="16"/>
  <c r="BL158" i="16"/>
  <c r="BC328" i="16"/>
  <c r="R328" i="16"/>
  <c r="AJ228" i="16"/>
  <c r="AQ228" i="16"/>
  <c r="J29" i="16"/>
  <c r="AU262" i="16"/>
  <c r="X262" i="16"/>
  <c r="R161" i="16"/>
  <c r="BC161" i="16"/>
  <c r="E278" i="16"/>
  <c r="AN278" i="16"/>
  <c r="BL23" i="16"/>
  <c r="BI158" i="16"/>
  <c r="AV321" i="16"/>
  <c r="AM321" i="16"/>
  <c r="AU321" i="16"/>
  <c r="AD170" i="16"/>
  <c r="AN23" i="16"/>
  <c r="BL279" i="16"/>
  <c r="BA202" i="16"/>
  <c r="AR202" i="16"/>
  <c r="AZ202" i="16"/>
  <c r="BH380" i="16"/>
  <c r="AR380" i="16"/>
  <c r="BI380" i="16"/>
  <c r="BA380" i="16"/>
  <c r="AO380" i="16"/>
  <c r="AV380" i="16"/>
  <c r="L380" i="16"/>
  <c r="BA201" i="16"/>
  <c r="L201" i="16"/>
  <c r="BH201" i="16"/>
  <c r="BG201" i="16"/>
  <c r="AR12" i="16"/>
  <c r="L12" i="16"/>
  <c r="BH12" i="16"/>
  <c r="BF12" i="16"/>
  <c r="BG12" i="16"/>
  <c r="AR205" i="16"/>
  <c r="AO205" i="16"/>
  <c r="BB205" i="16"/>
  <c r="L205" i="16"/>
  <c r="BH205" i="16"/>
  <c r="BE205" i="16"/>
  <c r="AZ205" i="16"/>
  <c r="AV205" i="16"/>
  <c r="BA131" i="16"/>
  <c r="AV131" i="16"/>
  <c r="BI131" i="16"/>
  <c r="BH131" i="16"/>
  <c r="AV337" i="16"/>
  <c r="AR337" i="16"/>
  <c r="BA337" i="16"/>
  <c r="AR157" i="16"/>
  <c r="BA157" i="16"/>
  <c r="AZ157" i="16"/>
  <c r="AV157" i="16"/>
  <c r="BE157" i="16"/>
  <c r="BB157" i="16"/>
  <c r="AO157" i="16"/>
  <c r="L157" i="16"/>
  <c r="AR255" i="16"/>
  <c r="L255" i="16"/>
  <c r="AZ255" i="16"/>
  <c r="AV255" i="16"/>
  <c r="AR168" i="16"/>
  <c r="AV168" i="16"/>
  <c r="L168" i="16"/>
  <c r="AZ168" i="16"/>
  <c r="BG168" i="16"/>
  <c r="AR425" i="16"/>
  <c r="AO425" i="16"/>
  <c r="BG425" i="16"/>
  <c r="BJ425" i="16"/>
  <c r="BA425" i="16"/>
  <c r="L425" i="16"/>
  <c r="AR150" i="16"/>
  <c r="AV150" i="16"/>
  <c r="AR248" i="16"/>
  <c r="AV248" i="16"/>
  <c r="BF248" i="16"/>
  <c r="BA248" i="16"/>
  <c r="BH248" i="16"/>
  <c r="AZ20" i="16"/>
  <c r="AV20" i="16"/>
  <c r="AR20" i="16"/>
  <c r="AO20" i="16"/>
  <c r="BA20" i="16"/>
  <c r="L20" i="16"/>
  <c r="AZ289" i="16"/>
  <c r="BA289" i="16"/>
  <c r="AV289" i="16"/>
  <c r="L289" i="16"/>
  <c r="BE289" i="16"/>
  <c r="BH289" i="16"/>
  <c r="AR148" i="16"/>
  <c r="AZ148" i="16"/>
  <c r="L148" i="16"/>
  <c r="BF148" i="16"/>
  <c r="BG148" i="16"/>
  <c r="AR318" i="16"/>
  <c r="AV318" i="16"/>
  <c r="BA318" i="16"/>
  <c r="AO318" i="16"/>
  <c r="L318" i="16"/>
  <c r="AR122" i="16"/>
  <c r="BA122" i="16"/>
  <c r="AV85" i="16"/>
  <c r="BF85" i="16"/>
  <c r="BA85" i="16"/>
  <c r="AR366" i="16"/>
  <c r="BA366" i="16"/>
  <c r="AO366" i="16"/>
  <c r="AZ366" i="16"/>
  <c r="L366" i="16"/>
  <c r="AR54" i="16"/>
  <c r="L54" i="16"/>
  <c r="AV54" i="16"/>
  <c r="BH54" i="16"/>
  <c r="BE54" i="16"/>
  <c r="BA339" i="16"/>
  <c r="AR339" i="16"/>
  <c r="AZ339" i="16"/>
  <c r="L339" i="16"/>
  <c r="BH339" i="16"/>
  <c r="AR378" i="16"/>
  <c r="BA378" i="16"/>
  <c r="AV378" i="16"/>
  <c r="AO378" i="16"/>
  <c r="BH378" i="16"/>
  <c r="AZ378" i="16"/>
  <c r="L378" i="16"/>
  <c r="AR143" i="16"/>
  <c r="BH143" i="16"/>
  <c r="AV143" i="16"/>
  <c r="AR389" i="16"/>
  <c r="AV389" i="16"/>
  <c r="BG389" i="16"/>
  <c r="BH389" i="16"/>
  <c r="BA389" i="16"/>
  <c r="BB275" i="16"/>
  <c r="BI275" i="16"/>
  <c r="AR275" i="16"/>
  <c r="AO275" i="16"/>
  <c r="BA275" i="16"/>
  <c r="L275" i="16"/>
  <c r="AR246" i="16"/>
  <c r="L246" i="16"/>
  <c r="BA246" i="16"/>
  <c r="AZ246" i="16"/>
  <c r="BE246" i="16"/>
  <c r="AR49" i="16"/>
  <c r="AV49" i="16"/>
  <c r="L49" i="16"/>
  <c r="BA49" i="16"/>
  <c r="AZ49" i="16"/>
  <c r="AR86" i="16"/>
  <c r="AO86" i="16"/>
  <c r="L86" i="16"/>
  <c r="AV145" i="16"/>
  <c r="AR145" i="16"/>
  <c r="AZ145" i="16"/>
  <c r="AZ334" i="16"/>
  <c r="BH334" i="16"/>
  <c r="AR334" i="16"/>
  <c r="AR263" i="16"/>
  <c r="BA263" i="16"/>
  <c r="AZ263" i="16"/>
  <c r="AV263" i="16"/>
  <c r="AO263" i="16"/>
  <c r="L263" i="16"/>
  <c r="AR411" i="16"/>
  <c r="L411" i="16"/>
  <c r="BA411" i="16"/>
  <c r="BH411" i="16"/>
  <c r="L198" i="16"/>
  <c r="BA198" i="16"/>
  <c r="AO270" i="16"/>
  <c r="L270" i="16"/>
  <c r="AR270" i="16"/>
  <c r="AV270" i="16"/>
  <c r="BA270" i="16"/>
  <c r="AR61" i="16"/>
  <c r="BG61" i="16"/>
  <c r="BA61" i="16"/>
  <c r="BH61" i="16"/>
  <c r="AV61" i="16"/>
  <c r="AO61" i="16"/>
  <c r="BE9" i="16"/>
  <c r="BJ9" i="16"/>
  <c r="AZ9" i="16"/>
  <c r="AV9" i="16"/>
  <c r="AR120" i="16"/>
  <c r="AO120" i="16"/>
  <c r="BA120" i="16"/>
  <c r="L120" i="16"/>
  <c r="AZ120" i="16"/>
  <c r="BA394" i="16"/>
  <c r="L394" i="16"/>
  <c r="AR394" i="16"/>
  <c r="AV292" i="16"/>
  <c r="AO292" i="16"/>
  <c r="L292" i="16"/>
  <c r="BB292" i="16"/>
  <c r="BA292" i="16"/>
  <c r="AR291" i="16"/>
  <c r="BA291" i="16"/>
  <c r="AZ291" i="16"/>
  <c r="AV291" i="16"/>
  <c r="BH291" i="16"/>
  <c r="BF291" i="16"/>
  <c r="AO291" i="16"/>
  <c r="AO156" i="16"/>
  <c r="L156" i="16"/>
  <c r="AV156" i="16"/>
  <c r="AR156" i="16"/>
  <c r="BA156" i="16"/>
  <c r="AO406" i="16"/>
  <c r="AV406" i="16"/>
  <c r="L406" i="16"/>
  <c r="BI406" i="16"/>
  <c r="BH406" i="16"/>
  <c r="BJ406" i="16"/>
  <c r="AR406" i="16"/>
  <c r="BA406" i="16"/>
  <c r="AV147" i="16"/>
  <c r="BF147" i="16"/>
  <c r="AO147" i="16"/>
  <c r="BG147" i="16"/>
  <c r="BA147" i="16"/>
  <c r="AR78" i="16"/>
  <c r="BA78" i="16"/>
  <c r="AZ78" i="16"/>
  <c r="BJ78" i="16"/>
  <c r="AV78" i="16"/>
  <c r="BE133" i="16"/>
  <c r="AV133" i="16"/>
  <c r="AR133" i="16"/>
  <c r="L133" i="16"/>
  <c r="BA133" i="16"/>
  <c r="AV24" i="16"/>
  <c r="AR24" i="16"/>
  <c r="BG24" i="16"/>
  <c r="BA24" i="16"/>
  <c r="AO24" i="16"/>
  <c r="AO154" i="16"/>
  <c r="L154" i="16"/>
  <c r="AR154" i="16"/>
  <c r="BA154" i="16"/>
  <c r="BH154" i="16"/>
  <c r="AR94" i="16"/>
  <c r="AZ94" i="16"/>
  <c r="BA94" i="16"/>
  <c r="AO94" i="16"/>
  <c r="L94" i="16"/>
  <c r="AO213" i="16"/>
  <c r="BA213" i="16"/>
  <c r="AR359" i="16"/>
  <c r="BI359" i="16"/>
  <c r="BA359" i="16"/>
  <c r="BJ359" i="16"/>
  <c r="BH359" i="16"/>
  <c r="BH386" i="16"/>
  <c r="BF386" i="16"/>
  <c r="AR386" i="16"/>
  <c r="L386" i="16"/>
  <c r="BA386" i="16"/>
  <c r="AV434" i="16"/>
  <c r="BG434" i="16"/>
  <c r="BA434" i="16"/>
  <c r="AO434" i="16"/>
  <c r="AO123" i="16"/>
  <c r="L123" i="16"/>
  <c r="BH123" i="16"/>
  <c r="BA123" i="16"/>
  <c r="AR401" i="16"/>
  <c r="BA401" i="16"/>
  <c r="AZ401" i="16"/>
  <c r="AO401" i="16"/>
  <c r="L401" i="16"/>
  <c r="AO102" i="16"/>
  <c r="AR102" i="16"/>
  <c r="AV102" i="16"/>
  <c r="BA102" i="16"/>
  <c r="AV36" i="16"/>
  <c r="AR36" i="16"/>
  <c r="BA36" i="16"/>
  <c r="AR297" i="16"/>
  <c r="BG297" i="16"/>
  <c r="BA297" i="16"/>
  <c r="L297" i="16"/>
  <c r="AV297" i="16"/>
  <c r="AR224" i="16"/>
  <c r="BA224" i="16"/>
  <c r="AZ224" i="16"/>
  <c r="BH224" i="16"/>
  <c r="AO224" i="16"/>
  <c r="AR220" i="16"/>
  <c r="AO220" i="16"/>
  <c r="BA220" i="16"/>
  <c r="L220" i="16"/>
  <c r="AZ220" i="16"/>
  <c r="AO355" i="16"/>
  <c r="AR355" i="16"/>
  <c r="L355" i="16"/>
  <c r="BA355" i="16"/>
  <c r="BH355" i="16"/>
  <c r="BF355" i="16"/>
  <c r="AV58" i="16"/>
  <c r="AO58" i="16"/>
  <c r="BA58" i="16"/>
  <c r="AR299" i="16"/>
  <c r="AV299" i="16"/>
  <c r="BA299" i="16"/>
  <c r="AR330" i="16"/>
  <c r="BA330" i="16"/>
  <c r="AZ330" i="16"/>
  <c r="AV330" i="16"/>
  <c r="L330" i="16"/>
  <c r="BH330" i="16"/>
  <c r="AR398" i="16"/>
  <c r="BA398" i="16"/>
  <c r="AO398" i="16"/>
  <c r="AO37" i="16"/>
  <c r="L37" i="16"/>
  <c r="AR37" i="16"/>
  <c r="AV37" i="16"/>
  <c r="BA37" i="16"/>
  <c r="BF37" i="16"/>
  <c r="BH37" i="16"/>
  <c r="AO370" i="16"/>
  <c r="L370" i="16"/>
  <c r="BF370" i="16"/>
  <c r="BG370" i="16"/>
  <c r="BA370" i="16"/>
  <c r="AV370" i="16"/>
  <c r="AV315" i="16"/>
  <c r="AO315" i="16"/>
  <c r="BA315" i="16"/>
  <c r="BB237" i="16"/>
  <c r="BI237" i="16"/>
  <c r="AR237" i="16"/>
  <c r="BA237" i="16"/>
  <c r="AR217" i="16"/>
  <c r="BA217" i="16"/>
  <c r="AZ217" i="16"/>
  <c r="L217" i="16"/>
  <c r="BB396" i="16"/>
  <c r="AA158" i="16"/>
  <c r="X158" i="16"/>
  <c r="AQ278" i="16"/>
  <c r="AP278" i="16"/>
  <c r="K62" i="16"/>
  <c r="AM62" i="16"/>
  <c r="AI62" i="16"/>
  <c r="O191" i="16"/>
  <c r="AC23" i="16"/>
  <c r="K328" i="16"/>
  <c r="AS328" i="16"/>
  <c r="I228" i="16"/>
  <c r="R29" i="16"/>
  <c r="T262" i="16"/>
  <c r="AS161" i="16"/>
  <c r="AV11" i="16"/>
  <c r="BA290" i="16"/>
  <c r="BA14" i="16"/>
  <c r="AO254" i="16"/>
  <c r="AO446" i="16"/>
  <c r="AV338" i="16"/>
  <c r="AV193" i="16"/>
  <c r="AZ10" i="16"/>
  <c r="AZ329" i="16"/>
  <c r="AR290" i="16"/>
  <c r="BA114" i="16"/>
  <c r="BF193" i="16"/>
  <c r="BH383" i="16"/>
  <c r="BH457" i="16"/>
  <c r="L335" i="16"/>
  <c r="L383" i="16"/>
  <c r="AZ249" i="16"/>
  <c r="BA304" i="16"/>
  <c r="BG446" i="16"/>
  <c r="BG383" i="16"/>
  <c r="BH11" i="16"/>
  <c r="AO114" i="16"/>
  <c r="AO335" i="16"/>
  <c r="AO383" i="16"/>
  <c r="AV146" i="16"/>
  <c r="AV103" i="16"/>
  <c r="BA249" i="16"/>
  <c r="AR304" i="16"/>
  <c r="L65" i="16"/>
  <c r="BA196" i="16"/>
  <c r="BA185" i="16"/>
  <c r="BA457" i="16"/>
  <c r="AV304" i="16"/>
  <c r="AR457" i="16"/>
  <c r="AV65" i="16"/>
  <c r="AV177" i="16"/>
  <c r="AZ193" i="16"/>
  <c r="AZ327" i="16"/>
  <c r="M288" i="16"/>
  <c r="L161" i="16"/>
  <c r="AM161" i="16"/>
  <c r="Z161" i="16"/>
  <c r="K161" i="16"/>
  <c r="AN161" i="16"/>
  <c r="P161" i="16"/>
  <c r="AH161" i="16"/>
  <c r="BF161" i="16"/>
  <c r="BK161" i="16"/>
  <c r="AE161" i="16"/>
  <c r="N161" i="16"/>
  <c r="AJ161" i="16"/>
  <c r="T161" i="16"/>
  <c r="AD161" i="16"/>
  <c r="AE436" i="16"/>
  <c r="AH436" i="16"/>
  <c r="P436" i="16"/>
  <c r="I436" i="16"/>
  <c r="BF436" i="16"/>
  <c r="BG436" i="16"/>
  <c r="AS436" i="16"/>
  <c r="BD436" i="16"/>
  <c r="K436" i="16"/>
  <c r="BH436" i="16"/>
  <c r="AZ262" i="16"/>
  <c r="BL262" i="16"/>
  <c r="O262" i="16"/>
  <c r="AG262" i="16"/>
  <c r="F262" i="16"/>
  <c r="AM262" i="16"/>
  <c r="Z262" i="16"/>
  <c r="I262" i="16"/>
  <c r="P262" i="16"/>
  <c r="AI262" i="16"/>
  <c r="AE262" i="16"/>
  <c r="BJ262" i="16"/>
  <c r="BK262" i="16"/>
  <c r="L244" i="16"/>
  <c r="AA244" i="16"/>
  <c r="BC244" i="16"/>
  <c r="Q244" i="16"/>
  <c r="AN244" i="16"/>
  <c r="BK244" i="16"/>
  <c r="BL244" i="16"/>
  <c r="AD244" i="16"/>
  <c r="M244" i="16"/>
  <c r="I244" i="16"/>
  <c r="BB29" i="16"/>
  <c r="BF29" i="16"/>
  <c r="BG29" i="16"/>
  <c r="E29" i="16"/>
  <c r="S29" i="16"/>
  <c r="BC29" i="16"/>
  <c r="AW29" i="16"/>
  <c r="BE29" i="16"/>
  <c r="AD29" i="16"/>
  <c r="BI29" i="16"/>
  <c r="AN29" i="16"/>
  <c r="AA29" i="16"/>
  <c r="W29" i="16"/>
  <c r="AG29" i="16"/>
  <c r="BK29" i="16"/>
  <c r="AQ29" i="16"/>
  <c r="AM29" i="16"/>
  <c r="Z29" i="16"/>
  <c r="AE29" i="16"/>
  <c r="L190" i="16"/>
  <c r="D190" i="16"/>
  <c r="AP190" i="16"/>
  <c r="AA190" i="16"/>
  <c r="BC190" i="16"/>
  <c r="AE190" i="16"/>
  <c r="BB190" i="16"/>
  <c r="O190" i="16"/>
  <c r="AK190" i="16"/>
  <c r="M190" i="16"/>
  <c r="K190" i="16"/>
  <c r="AO228" i="16"/>
  <c r="BH228" i="16"/>
  <c r="AY228" i="16"/>
  <c r="AP228" i="16"/>
  <c r="V228" i="16"/>
  <c r="Y228" i="16"/>
  <c r="S228" i="16"/>
  <c r="AB228" i="16"/>
  <c r="AW228" i="16"/>
  <c r="BK228" i="16"/>
  <c r="AD228" i="16"/>
  <c r="BK113" i="16"/>
  <c r="AO113" i="16"/>
  <c r="L113" i="16"/>
  <c r="BB113" i="16"/>
  <c r="AS113" i="16"/>
  <c r="AC113" i="16"/>
  <c r="Z113" i="16"/>
  <c r="V113" i="16"/>
  <c r="BL113" i="16"/>
  <c r="AD113" i="16"/>
  <c r="BF328" i="16"/>
  <c r="BG328" i="16"/>
  <c r="BH328" i="16"/>
  <c r="AD328" i="16"/>
  <c r="Y328" i="16"/>
  <c r="U328" i="16"/>
  <c r="F328" i="16"/>
  <c r="AN328" i="16"/>
  <c r="BK328" i="16"/>
  <c r="AE328" i="16"/>
  <c r="BB328" i="16"/>
  <c r="AL328" i="16"/>
  <c r="V328" i="16"/>
  <c r="BI409" i="16"/>
  <c r="BH409" i="16"/>
  <c r="AD409" i="16"/>
  <c r="AO23" i="16"/>
  <c r="P23" i="16"/>
  <c r="AA23" i="16"/>
  <c r="V23" i="16"/>
  <c r="E23" i="16"/>
  <c r="AD23" i="16"/>
  <c r="AE23" i="16"/>
  <c r="Q23" i="16"/>
  <c r="W23" i="16"/>
  <c r="BK23" i="16"/>
  <c r="BE23" i="16"/>
  <c r="BF99" i="16"/>
  <c r="BJ99" i="16"/>
  <c r="BB99" i="16"/>
  <c r="BI99" i="16"/>
  <c r="AD99" i="16"/>
  <c r="BK99" i="16"/>
  <c r="BH191" i="16"/>
  <c r="BA191" i="16"/>
  <c r="AN191" i="16"/>
  <c r="AG191" i="16"/>
  <c r="AY191" i="16"/>
  <c r="I191" i="16"/>
  <c r="BK191" i="16"/>
  <c r="BB191" i="16"/>
  <c r="BE191" i="16"/>
  <c r="BI191" i="16"/>
  <c r="X191" i="16"/>
  <c r="AH191" i="16"/>
  <c r="AM191" i="16"/>
  <c r="AR152" i="16"/>
  <c r="BI152" i="16"/>
  <c r="AD152" i="16"/>
  <c r="AE152" i="16"/>
  <c r="BG62" i="16"/>
  <c r="AL62" i="16"/>
  <c r="N62" i="16"/>
  <c r="AP62" i="16"/>
  <c r="BE62" i="16"/>
  <c r="E62" i="16"/>
  <c r="AD62" i="16"/>
  <c r="AA62" i="16"/>
  <c r="O62" i="16"/>
  <c r="AW62" i="16"/>
  <c r="BL62" i="16"/>
  <c r="BK279" i="16"/>
  <c r="BJ279" i="16"/>
  <c r="BI279" i="16"/>
  <c r="BA278" i="16"/>
  <c r="AO278" i="16"/>
  <c r="L278" i="16"/>
  <c r="BK278" i="16"/>
  <c r="AT278" i="16"/>
  <c r="BD278" i="16"/>
  <c r="T278" i="16"/>
  <c r="W278" i="16"/>
  <c r="AW278" i="16"/>
  <c r="F278" i="16"/>
  <c r="AR416" i="16"/>
  <c r="AE416" i="16"/>
  <c r="AD416" i="16"/>
  <c r="BJ416" i="16"/>
  <c r="D416" i="16"/>
  <c r="BJ158" i="16"/>
  <c r="BH158" i="16"/>
  <c r="AE158" i="16"/>
  <c r="O158" i="16"/>
  <c r="AK158" i="16"/>
  <c r="BB158" i="16"/>
  <c r="AN158" i="16"/>
  <c r="AS158" i="16"/>
  <c r="AC158" i="16"/>
  <c r="AL158" i="16"/>
  <c r="K158" i="16"/>
  <c r="E158" i="16"/>
  <c r="AN26" i="16"/>
  <c r="BK26" i="16"/>
  <c r="BL26" i="16"/>
  <c r="BE188" i="16"/>
  <c r="AN188" i="16"/>
  <c r="U188" i="16"/>
  <c r="AM188" i="16"/>
  <c r="F188" i="16"/>
  <c r="BB188" i="16"/>
  <c r="BJ188" i="16"/>
  <c r="AD188" i="16"/>
  <c r="AE188" i="16"/>
  <c r="Z188" i="16"/>
  <c r="N188" i="16"/>
  <c r="AJ188" i="16"/>
  <c r="BK188" i="16"/>
  <c r="AO296" i="16"/>
  <c r="L296" i="16"/>
  <c r="AE296" i="16"/>
  <c r="BI170" i="16"/>
  <c r="BH170" i="16"/>
  <c r="Q170" i="16"/>
  <c r="AI170" i="16"/>
  <c r="P170" i="16"/>
  <c r="E170" i="16"/>
  <c r="AN170" i="16"/>
  <c r="BL170" i="16"/>
  <c r="BK170" i="16"/>
  <c r="R170" i="16"/>
  <c r="AS170" i="16"/>
  <c r="BD170" i="16"/>
  <c r="AE170" i="16"/>
  <c r="AO170" i="16"/>
  <c r="BF170" i="16"/>
  <c r="BF192" i="16"/>
  <c r="AD192" i="16"/>
  <c r="BK192" i="16"/>
  <c r="AV412" i="16"/>
  <c r="AN412" i="16"/>
  <c r="BE412" i="16"/>
  <c r="Y412" i="16"/>
  <c r="AQ412" i="16"/>
  <c r="F412" i="16"/>
  <c r="BJ412" i="16"/>
  <c r="AM412" i="16"/>
  <c r="AG412" i="16"/>
  <c r="AU412" i="16"/>
  <c r="K412" i="16"/>
  <c r="AZ214" i="16"/>
  <c r="AE214" i="16"/>
  <c r="BG396" i="16"/>
  <c r="AO396" i="16"/>
  <c r="AR396" i="16"/>
  <c r="BI396" i="16"/>
  <c r="BF396" i="16"/>
  <c r="AN396" i="16"/>
  <c r="X396" i="16"/>
  <c r="U396" i="16"/>
  <c r="F396" i="16"/>
  <c r="BL396" i="16"/>
  <c r="BK396" i="16"/>
  <c r="AD396" i="16"/>
  <c r="AE396" i="16"/>
  <c r="BC396" i="16"/>
  <c r="Q396" i="16"/>
  <c r="AH396" i="16"/>
  <c r="K396" i="16"/>
  <c r="BB165" i="16"/>
  <c r="BF165" i="16"/>
  <c r="BG165" i="16"/>
  <c r="AD165" i="16"/>
  <c r="BL277" i="16"/>
  <c r="L277" i="16"/>
  <c r="BB277" i="16"/>
  <c r="Q277" i="16"/>
  <c r="AI277" i="16"/>
  <c r="R277" i="16"/>
  <c r="AT277" i="16"/>
  <c r="J277" i="16"/>
  <c r="AD277" i="16"/>
  <c r="BA390" i="16"/>
  <c r="AD390" i="16"/>
  <c r="BE390" i="16"/>
  <c r="AE390" i="16"/>
  <c r="BH195" i="16"/>
  <c r="BG195" i="16"/>
  <c r="BL195" i="16"/>
  <c r="AE195" i="16"/>
  <c r="AY195" i="16"/>
  <c r="AW195" i="16"/>
  <c r="BK195" i="16"/>
  <c r="AA195" i="16"/>
  <c r="BC195" i="16"/>
  <c r="BD195" i="16"/>
  <c r="J195" i="16"/>
  <c r="BG69" i="16"/>
  <c r="BL69" i="16"/>
  <c r="BB69" i="16"/>
  <c r="BI69" i="16"/>
  <c r="AD69" i="16"/>
  <c r="BL127" i="16"/>
  <c r="AI127" i="16"/>
  <c r="X127" i="16"/>
  <c r="AP127" i="16"/>
  <c r="BB127" i="16"/>
  <c r="BJ127" i="16"/>
  <c r="BI127" i="16"/>
  <c r="AD127" i="16"/>
  <c r="Y127" i="16"/>
  <c r="AS127" i="16"/>
  <c r="I127" i="16"/>
  <c r="BF38" i="16"/>
  <c r="BE38" i="16"/>
  <c r="L38" i="16"/>
  <c r="AE38" i="16"/>
  <c r="BJ38" i="16"/>
  <c r="AO40" i="16"/>
  <c r="BK40" i="16"/>
  <c r="BD40" i="16"/>
  <c r="T40" i="16"/>
  <c r="AU40" i="16"/>
  <c r="W40" i="16"/>
  <c r="AW40" i="16"/>
  <c r="V40" i="16"/>
  <c r="I40" i="16"/>
  <c r="AE40" i="16"/>
  <c r="AJ96" i="16"/>
  <c r="AZ96" i="16"/>
  <c r="E87" i="16"/>
  <c r="D87" i="16"/>
  <c r="AV87" i="16"/>
  <c r="AR87" i="16"/>
  <c r="BL288" i="16"/>
  <c r="BK288" i="16"/>
  <c r="BD288" i="16"/>
  <c r="AP288" i="16"/>
  <c r="AN288" i="16"/>
  <c r="AM288" i="16"/>
  <c r="P288" i="16"/>
  <c r="AJ288" i="16"/>
  <c r="AE288" i="16"/>
  <c r="BG288" i="16"/>
  <c r="BH190" i="16"/>
  <c r="BF158" i="16"/>
  <c r="BH279" i="16"/>
  <c r="BF388" i="16"/>
  <c r="BH438" i="16"/>
  <c r="BJ438" i="16"/>
  <c r="BG438" i="16"/>
  <c r="BG381" i="16"/>
  <c r="BJ381" i="16"/>
  <c r="AO347" i="16"/>
  <c r="L347" i="16"/>
  <c r="BH347" i="16"/>
  <c r="AO115" i="16"/>
  <c r="BG115" i="16"/>
  <c r="BH115" i="16"/>
  <c r="BF115" i="16"/>
  <c r="BA319" i="16"/>
  <c r="BF319" i="16"/>
  <c r="BF73" i="16"/>
  <c r="BG73" i="16"/>
  <c r="AO357" i="16"/>
  <c r="BE357" i="16"/>
  <c r="AR362" i="16"/>
  <c r="BI362" i="16"/>
  <c r="BA384" i="16"/>
  <c r="BG384" i="16"/>
  <c r="BB384" i="16"/>
  <c r="BF384" i="16"/>
  <c r="AO323" i="16"/>
  <c r="AN323" i="16"/>
  <c r="BH323" i="16"/>
  <c r="BH229" i="16"/>
  <c r="BF229" i="16"/>
  <c r="BG229" i="16"/>
  <c r="AO43" i="16"/>
  <c r="BE43" i="16"/>
  <c r="BB376" i="16"/>
  <c r="AN376" i="16"/>
  <c r="BB19" i="16"/>
  <c r="BH19" i="16"/>
  <c r="BG19" i="16"/>
  <c r="AO250" i="16"/>
  <c r="AV250" i="16"/>
  <c r="BG250" i="16"/>
  <c r="BE250" i="16"/>
  <c r="BB442" i="16"/>
  <c r="AO442" i="16"/>
  <c r="L442" i="16"/>
  <c r="BG442" i="16"/>
  <c r="AO15" i="16"/>
  <c r="BJ15" i="16"/>
  <c r="BH15" i="16"/>
  <c r="L15" i="16"/>
  <c r="AO367" i="16"/>
  <c r="BF367" i="16"/>
  <c r="BG367" i="16"/>
  <c r="BH348" i="16"/>
  <c r="BF348" i="16"/>
  <c r="BA125" i="16"/>
  <c r="BI125" i="16"/>
  <c r="BF324" i="16"/>
  <c r="AV324" i="16"/>
  <c r="L92" i="16"/>
  <c r="BG92" i="16"/>
  <c r="BF134" i="16"/>
  <c r="BG134" i="16"/>
  <c r="BH134" i="16"/>
  <c r="AN456" i="16"/>
  <c r="BI456" i="16"/>
  <c r="AO435" i="16"/>
  <c r="BI435" i="16"/>
  <c r="AV239" i="16"/>
  <c r="AO239" i="16"/>
  <c r="L239" i="16"/>
  <c r="BF239" i="16"/>
  <c r="BA280" i="16"/>
  <c r="BB280" i="16"/>
  <c r="BH280" i="16"/>
  <c r="AO280" i="16"/>
  <c r="L280" i="16"/>
  <c r="BH357" i="16"/>
  <c r="AZ283" i="16"/>
  <c r="BL283" i="16"/>
  <c r="AV283" i="16"/>
  <c r="BI283" i="16"/>
  <c r="BG283" i="16"/>
  <c r="BB64" i="16"/>
  <c r="AV64" i="16"/>
  <c r="BH64" i="16"/>
  <c r="AZ403" i="16"/>
  <c r="BI403" i="16"/>
  <c r="BH403" i="16"/>
  <c r="BG403" i="16"/>
  <c r="L403" i="16"/>
  <c r="L186" i="16"/>
  <c r="BF186" i="16"/>
  <c r="BE186" i="16"/>
  <c r="AO186" i="16"/>
  <c r="L293" i="16"/>
  <c r="BH293" i="16"/>
  <c r="AO293" i="16"/>
  <c r="AO22" i="16"/>
  <c r="L22" i="16"/>
  <c r="BG22" i="16"/>
  <c r="BI22" i="16"/>
  <c r="AO178" i="16"/>
  <c r="L178" i="16"/>
  <c r="BH178" i="16"/>
  <c r="BE178" i="16"/>
  <c r="BG178" i="16"/>
  <c r="BE448" i="16"/>
  <c r="AV448" i="16"/>
  <c r="AO448" i="16"/>
  <c r="BI286" i="16"/>
  <c r="BG286" i="16"/>
  <c r="BF153" i="16"/>
  <c r="BB153" i="16"/>
  <c r="BH153" i="16"/>
  <c r="AR312" i="16"/>
  <c r="BH312" i="16"/>
  <c r="AO312" i="16"/>
  <c r="L312" i="16"/>
  <c r="AV312" i="16"/>
  <c r="BA345" i="16"/>
  <c r="L345" i="16"/>
  <c r="BH345" i="16"/>
  <c r="BK345" i="16"/>
  <c r="BG345" i="16"/>
  <c r="AO345" i="16"/>
  <c r="BL79" i="16"/>
  <c r="AO79" i="16"/>
  <c r="BH79" i="16"/>
  <c r="L79" i="16"/>
  <c r="BI79" i="16"/>
  <c r="BG79" i="16"/>
  <c r="AR25" i="16"/>
  <c r="BE25" i="16"/>
  <c r="AO25" i="16"/>
  <c r="AO44" i="16"/>
  <c r="BB44" i="16"/>
  <c r="BG44" i="16"/>
  <c r="L44" i="16"/>
  <c r="AV313" i="16"/>
  <c r="BH313" i="16"/>
  <c r="AO313" i="16"/>
  <c r="BB313" i="16"/>
  <c r="BL230" i="16"/>
  <c r="BH230" i="16"/>
  <c r="AZ351" i="16"/>
  <c r="AV351" i="16"/>
  <c r="BH351" i="16"/>
  <c r="BF351" i="16"/>
  <c r="AO351" i="16"/>
  <c r="L351" i="16"/>
  <c r="L53" i="16"/>
  <c r="BB53" i="16"/>
  <c r="BH53" i="16"/>
  <c r="AO53" i="16"/>
  <c r="BG53" i="16"/>
  <c r="L285" i="16"/>
  <c r="AO285" i="16"/>
  <c r="BI285" i="16"/>
  <c r="AO377" i="16"/>
  <c r="L377" i="16"/>
  <c r="BG377" i="16"/>
  <c r="BJ377" i="16"/>
  <c r="BH377" i="16"/>
  <c r="AR346" i="16"/>
  <c r="BE346" i="16"/>
  <c r="AO346" i="16"/>
  <c r="L346" i="16"/>
  <c r="AV346" i="16"/>
  <c r="BH72" i="16"/>
  <c r="BE72" i="16"/>
  <c r="AO72" i="16"/>
  <c r="BH155" i="16"/>
  <c r="BI155" i="16"/>
  <c r="BF155" i="16"/>
  <c r="BH194" i="16"/>
  <c r="AO194" i="16"/>
  <c r="L194" i="16"/>
  <c r="BG194" i="16"/>
  <c r="BH200" i="16"/>
  <c r="AO200" i="16"/>
  <c r="L126" i="16"/>
  <c r="BH126" i="16"/>
  <c r="BG126" i="16"/>
  <c r="BI126" i="16"/>
  <c r="AZ60" i="16"/>
  <c r="BK60" i="16"/>
  <c r="AO60" i="16"/>
  <c r="AR60" i="16"/>
  <c r="L60" i="16"/>
  <c r="BH60" i="16"/>
  <c r="BJ60" i="16"/>
  <c r="AZ83" i="16"/>
  <c r="BE83" i="16"/>
  <c r="AO83" i="16"/>
  <c r="BH83" i="16"/>
  <c r="L83" i="16"/>
  <c r="AV430" i="16"/>
  <c r="BE430" i="16"/>
  <c r="BH430" i="16"/>
  <c r="AO430" i="16"/>
  <c r="BF430" i="16"/>
  <c r="AR333" i="16"/>
  <c r="BK333" i="16"/>
  <c r="BH333" i="16"/>
  <c r="AV333" i="16"/>
  <c r="BG333" i="16"/>
  <c r="AN360" i="16"/>
  <c r="AO360" i="16"/>
  <c r="AO197" i="16"/>
  <c r="BK197" i="16"/>
  <c r="AV197" i="16"/>
  <c r="BG197" i="16"/>
  <c r="BH197" i="16"/>
  <c r="BI197" i="16"/>
  <c r="L197" i="16"/>
  <c r="AZ21" i="16"/>
  <c r="L21" i="16"/>
  <c r="AV21" i="16"/>
  <c r="AO21" i="16"/>
  <c r="AO408" i="16"/>
  <c r="BE408" i="16"/>
  <c r="L408" i="16"/>
  <c r="AZ201" i="16"/>
  <c r="BA413" i="16"/>
  <c r="BA255" i="16"/>
  <c r="AR201" i="16"/>
  <c r="AR185" i="16"/>
  <c r="AZ103" i="16"/>
  <c r="AZ318" i="16"/>
  <c r="AZ425" i="16"/>
  <c r="AR131" i="16"/>
  <c r="AR193" i="16"/>
  <c r="AZ196" i="16"/>
  <c r="AR450" i="16"/>
  <c r="BA338" i="16"/>
  <c r="BA227" i="16"/>
  <c r="AZ227" i="16"/>
  <c r="AV201" i="16"/>
  <c r="AV10" i="16"/>
  <c r="AV254" i="16"/>
  <c r="AV91" i="16"/>
  <c r="AZ243" i="16"/>
  <c r="BA121" i="16"/>
  <c r="BA54" i="16"/>
  <c r="BA148" i="16"/>
  <c r="BA168" i="16"/>
  <c r="BA12" i="16"/>
  <c r="AR235" i="16"/>
  <c r="AR100" i="16"/>
  <c r="AU227" i="16"/>
  <c r="I69" i="31"/>
  <c r="H28" i="31"/>
  <c r="I65" i="31"/>
  <c r="F61" i="31"/>
  <c r="D53" i="31"/>
  <c r="B53" i="31" s="1"/>
  <c r="H17" i="31"/>
  <c r="F14" i="31"/>
  <c r="D49" i="31"/>
  <c r="B49" i="31" s="1"/>
  <c r="H62" i="31"/>
  <c r="H29" i="31"/>
  <c r="J65" i="31"/>
  <c r="J53" i="31"/>
  <c r="E53" i="31"/>
  <c r="I17" i="31"/>
  <c r="G41" i="31"/>
  <c r="D14" i="31"/>
  <c r="B14" i="31" s="1"/>
  <c r="I26" i="31"/>
  <c r="F17" i="31"/>
  <c r="D26" i="31"/>
  <c r="B26" i="31" s="1"/>
  <c r="G57" i="31"/>
  <c r="G62" i="31"/>
  <c r="G74" i="31"/>
  <c r="E29" i="31"/>
  <c r="G17" i="31"/>
  <c r="E50" i="31"/>
  <c r="D27" i="31"/>
  <c r="B27" i="31" s="1"/>
  <c r="J62" i="31"/>
  <c r="E33" i="31"/>
  <c r="H45" i="31"/>
  <c r="H56" i="31"/>
  <c r="J57" i="31"/>
  <c r="I64" i="31"/>
  <c r="F21" i="31"/>
  <c r="I28" i="31"/>
  <c r="G49" i="31"/>
  <c r="H41" i="31"/>
  <c r="E41" i="31"/>
  <c r="G65" i="31"/>
  <c r="H32" i="31"/>
  <c r="J56" i="31"/>
  <c r="J19" i="31"/>
  <c r="D68" i="31"/>
  <c r="B68" i="31" s="1"/>
  <c r="E68" i="31"/>
  <c r="D56" i="31"/>
  <c r="B56" i="31" s="1"/>
  <c r="D7" i="31"/>
  <c r="B7" i="31" s="1"/>
  <c r="F68" i="31"/>
  <c r="I20" i="31"/>
  <c r="J8" i="31"/>
  <c r="F32" i="31"/>
  <c r="H67" i="31"/>
  <c r="D8" i="31"/>
  <c r="B8" i="31" s="1"/>
  <c r="E44" i="31"/>
  <c r="I44" i="31"/>
  <c r="G56" i="31"/>
  <c r="F56" i="31"/>
  <c r="I31" i="31"/>
  <c r="D55" i="31"/>
  <c r="B55" i="31" s="1"/>
  <c r="F44" i="31"/>
  <c r="I32" i="31"/>
  <c r="F29" i="31"/>
  <c r="J41" i="31"/>
  <c r="E17" i="31"/>
  <c r="F7" i="31"/>
  <c r="I56" i="31"/>
  <c r="J32" i="31"/>
  <c r="J43" i="31"/>
  <c r="E32" i="31"/>
  <c r="I67" i="31"/>
  <c r="D32" i="31"/>
  <c r="B32" i="31" s="1"/>
  <c r="D31" i="31"/>
  <c r="B31" i="31" s="1"/>
  <c r="J29" i="31"/>
  <c r="H55" i="31"/>
  <c r="G55" i="31"/>
  <c r="E20" i="31"/>
  <c r="J68" i="31"/>
  <c r="I8" i="31"/>
  <c r="I141" i="16"/>
  <c r="AV377" i="16"/>
  <c r="AR121" i="16"/>
  <c r="BA311" i="16"/>
  <c r="AZ426" i="16"/>
  <c r="BA209" i="16"/>
  <c r="BA177" i="16"/>
  <c r="AR383" i="16"/>
  <c r="BA197" i="16"/>
  <c r="AK227" i="16"/>
  <c r="AI227" i="16"/>
  <c r="AR227" i="16"/>
  <c r="AS27" i="16"/>
  <c r="AR141" i="16"/>
  <c r="AV155" i="16"/>
  <c r="AR209" i="16"/>
  <c r="BA100" i="16"/>
  <c r="AR283" i="16"/>
  <c r="AZ197" i="16"/>
  <c r="Q227" i="16"/>
  <c r="AW227" i="16"/>
  <c r="K288" i="16"/>
  <c r="X227" i="16"/>
  <c r="BC227" i="16"/>
  <c r="AA288" i="16"/>
  <c r="AI387" i="16"/>
  <c r="AV285" i="16"/>
  <c r="AR65" i="16"/>
  <c r="AR368" i="16"/>
  <c r="BA327" i="16"/>
  <c r="BA335" i="16"/>
  <c r="AR351" i="16"/>
  <c r="N227" i="16"/>
  <c r="AL227" i="16"/>
  <c r="BH288" i="16"/>
  <c r="AS288" i="16"/>
  <c r="BH387" i="16"/>
  <c r="L181" i="16"/>
  <c r="AV44" i="16"/>
  <c r="AV383" i="16"/>
  <c r="BA205" i="16"/>
  <c r="AZ446" i="16"/>
  <c r="BA450" i="16"/>
  <c r="AR335" i="16"/>
  <c r="AR282" i="16"/>
  <c r="AT387" i="16"/>
  <c r="BE300" i="16"/>
  <c r="BF300" i="16"/>
  <c r="BJ300" i="16"/>
  <c r="AR300" i="16"/>
  <c r="BH300" i="16"/>
  <c r="M300" i="16"/>
  <c r="AO71" i="16"/>
  <c r="BA212" i="16"/>
  <c r="AA300" i="16"/>
  <c r="Q300" i="16"/>
  <c r="J300" i="16"/>
  <c r="AH300" i="16"/>
  <c r="K121" i="16"/>
  <c r="M121" i="16"/>
  <c r="AK121" i="16"/>
  <c r="O121" i="16"/>
  <c r="AW316" i="16"/>
  <c r="W316" i="16"/>
  <c r="P393" i="16"/>
  <c r="N393" i="16"/>
  <c r="AA393" i="16"/>
  <c r="F39" i="16"/>
  <c r="T39" i="16"/>
  <c r="X39" i="16"/>
  <c r="Z433" i="16"/>
  <c r="O433" i="16"/>
  <c r="F93" i="16"/>
  <c r="AW93" i="16"/>
  <c r="AU93" i="16"/>
  <c r="AI373" i="16"/>
  <c r="AP373" i="16"/>
  <c r="F233" i="16"/>
  <c r="T233" i="16"/>
  <c r="X233" i="16"/>
  <c r="AP117" i="16"/>
  <c r="AQ117" i="16"/>
  <c r="F402" i="16"/>
  <c r="AT402" i="16"/>
  <c r="AL402" i="16"/>
  <c r="P34" i="16"/>
  <c r="U34" i="16"/>
  <c r="S212" i="16"/>
  <c r="AM212" i="16"/>
  <c r="T57" i="16"/>
  <c r="P57" i="16"/>
  <c r="U57" i="16"/>
  <c r="Y179" i="16"/>
  <c r="V179" i="16"/>
  <c r="AG179" i="16"/>
  <c r="N294" i="16"/>
  <c r="AA294" i="16"/>
  <c r="X294" i="16"/>
  <c r="AT305" i="16"/>
  <c r="S305" i="16"/>
  <c r="U47" i="16"/>
  <c r="Y47" i="16"/>
  <c r="AW71" i="16"/>
  <c r="BC71" i="16"/>
  <c r="S71" i="16"/>
  <c r="AA374" i="16"/>
  <c r="X374" i="16"/>
  <c r="I452" i="16"/>
  <c r="AI452" i="16"/>
  <c r="O452" i="16"/>
  <c r="E374" i="16"/>
  <c r="E212" i="16"/>
  <c r="AE295" i="16"/>
  <c r="AD117" i="16"/>
  <c r="AN373" i="16"/>
  <c r="BK452" i="16"/>
  <c r="BJ393" i="16"/>
  <c r="BB18" i="16"/>
  <c r="BG207" i="16"/>
  <c r="BF93" i="16"/>
  <c r="AS300" i="16"/>
  <c r="Z300" i="16"/>
  <c r="I300" i="16"/>
  <c r="W300" i="16"/>
  <c r="D393" i="16"/>
  <c r="AY39" i="16"/>
  <c r="S39" i="16"/>
  <c r="AM39" i="16"/>
  <c r="K433" i="16"/>
  <c r="AW433" i="16"/>
  <c r="BC433" i="16"/>
  <c r="AP93" i="16"/>
  <c r="Q93" i="16"/>
  <c r="M93" i="16"/>
  <c r="K373" i="16"/>
  <c r="AA373" i="16"/>
  <c r="X373" i="16"/>
  <c r="AB233" i="16"/>
  <c r="S233" i="16"/>
  <c r="AM233" i="16"/>
  <c r="K117" i="16"/>
  <c r="X117" i="16"/>
  <c r="T117" i="16"/>
  <c r="AC402" i="16"/>
  <c r="AY402" i="16"/>
  <c r="AW402" i="16"/>
  <c r="J34" i="16"/>
  <c r="AM34" i="16"/>
  <c r="AQ34" i="16"/>
  <c r="AG212" i="16"/>
  <c r="O212" i="16"/>
  <c r="S57" i="16"/>
  <c r="AM57" i="16"/>
  <c r="AP179" i="16"/>
  <c r="AU179" i="16"/>
  <c r="AM294" i="16"/>
  <c r="S294" i="16"/>
  <c r="I305" i="16"/>
  <c r="AS305" i="16"/>
  <c r="AL305" i="16"/>
  <c r="BC47" i="16"/>
  <c r="AQ47" i="16"/>
  <c r="AP47" i="16"/>
  <c r="Q71" i="16"/>
  <c r="V71" i="16"/>
  <c r="J374" i="16"/>
  <c r="S374" i="16"/>
  <c r="AM374" i="16"/>
  <c r="P452" i="16"/>
  <c r="Z452" i="16"/>
  <c r="BC452" i="16"/>
  <c r="AN34" i="16"/>
  <c r="BL57" i="16"/>
  <c r="BL207" i="16"/>
  <c r="BK8" i="16"/>
  <c r="BI452" i="16"/>
  <c r="BB305" i="16"/>
  <c r="BH294" i="16"/>
  <c r="AP300" i="16"/>
  <c r="AC300" i="16"/>
  <c r="AB39" i="16"/>
  <c r="R39" i="16"/>
  <c r="E433" i="16"/>
  <c r="BD433" i="16"/>
  <c r="N433" i="16"/>
  <c r="AL93" i="16"/>
  <c r="W93" i="16"/>
  <c r="T93" i="16"/>
  <c r="E373" i="16"/>
  <c r="Z373" i="16"/>
  <c r="AY233" i="16"/>
  <c r="R233" i="16"/>
  <c r="E117" i="16"/>
  <c r="BC117" i="16"/>
  <c r="BD402" i="16"/>
  <c r="M402" i="16"/>
  <c r="Q402" i="16"/>
  <c r="O34" i="16"/>
  <c r="F212" i="16"/>
  <c r="Y212" i="16"/>
  <c r="K57" i="16"/>
  <c r="R57" i="16"/>
  <c r="BC57" i="16"/>
  <c r="K179" i="16"/>
  <c r="AC179" i="16"/>
  <c r="K294" i="16"/>
  <c r="O294" i="16"/>
  <c r="AW294" i="16"/>
  <c r="U305" i="16"/>
  <c r="Y305" i="16"/>
  <c r="N47" i="16"/>
  <c r="S47" i="16"/>
  <c r="J71" i="16"/>
  <c r="AJ71" i="16"/>
  <c r="AW374" i="16"/>
  <c r="AB374" i="16"/>
  <c r="F452" i="16"/>
  <c r="R452" i="16"/>
  <c r="D274" i="16"/>
  <c r="AD47" i="16"/>
  <c r="BI274" i="16"/>
  <c r="K300" i="16"/>
  <c r="BD300" i="16"/>
  <c r="D300" i="16"/>
  <c r="F300" i="16"/>
  <c r="R300" i="16"/>
  <c r="AI300" i="16"/>
  <c r="AY300" i="16"/>
  <c r="BG393" i="16"/>
  <c r="AO393" i="16"/>
  <c r="AZ393" i="16"/>
  <c r="AV393" i="16"/>
  <c r="BH393" i="16"/>
  <c r="AR393" i="16"/>
  <c r="L393" i="16"/>
  <c r="BA393" i="16"/>
  <c r="BB393" i="16"/>
  <c r="BI393" i="16"/>
  <c r="AN393" i="16"/>
  <c r="E393" i="16"/>
  <c r="AE393" i="16"/>
  <c r="BF393" i="16"/>
  <c r="AR452" i="16"/>
  <c r="L452" i="16"/>
  <c r="AV452" i="16"/>
  <c r="BA452" i="16"/>
  <c r="AZ452" i="16"/>
  <c r="AO452" i="16"/>
  <c r="AC452" i="16"/>
  <c r="M452" i="16"/>
  <c r="S452" i="16"/>
  <c r="BB452" i="16"/>
  <c r="E452" i="16"/>
  <c r="Y452" i="16"/>
  <c r="AS452" i="16"/>
  <c r="X452" i="16"/>
  <c r="BF452" i="16"/>
  <c r="BJ452" i="16"/>
  <c r="BH452" i="16"/>
  <c r="BL452" i="16"/>
  <c r="AZ316" i="16"/>
  <c r="AV316" i="16"/>
  <c r="AR316" i="16"/>
  <c r="L316" i="16"/>
  <c r="BA316" i="16"/>
  <c r="BH316" i="16"/>
  <c r="BF316" i="16"/>
  <c r="BG316" i="16"/>
  <c r="BI316" i="16"/>
  <c r="AO316" i="16"/>
  <c r="D316" i="16"/>
  <c r="AN316" i="16"/>
  <c r="BB316" i="16"/>
  <c r="AE316" i="16"/>
  <c r="AD316" i="16"/>
  <c r="BJ316" i="16"/>
  <c r="AR374" i="16"/>
  <c r="L374" i="16"/>
  <c r="BG374" i="16"/>
  <c r="BA374" i="16"/>
  <c r="AZ374" i="16"/>
  <c r="AV374" i="16"/>
  <c r="AO374" i="16"/>
  <c r="BE374" i="16"/>
  <c r="BH374" i="16"/>
  <c r="BF374" i="16"/>
  <c r="BB374" i="16"/>
  <c r="R374" i="16"/>
  <c r="AS374" i="16"/>
  <c r="BI374" i="16"/>
  <c r="BJ374" i="16"/>
  <c r="AC374" i="16"/>
  <c r="AL374" i="16"/>
  <c r="AY374" i="16"/>
  <c r="BL374" i="16"/>
  <c r="AD374" i="16"/>
  <c r="AE374" i="16"/>
  <c r="AO121" i="16"/>
  <c r="L121" i="16"/>
  <c r="AZ121" i="16"/>
  <c r="BH121" i="16"/>
  <c r="AE121" i="16"/>
  <c r="BG121" i="16"/>
  <c r="BI121" i="16"/>
  <c r="BK121" i="16"/>
  <c r="AD121" i="16"/>
  <c r="BE121" i="16"/>
  <c r="BL121" i="16"/>
  <c r="BJ121" i="16"/>
  <c r="AV121" i="16"/>
  <c r="AV71" i="16"/>
  <c r="AZ71" i="16"/>
  <c r="AN71" i="16"/>
  <c r="BL71" i="16"/>
  <c r="AE71" i="16"/>
  <c r="AR71" i="16"/>
  <c r="L71" i="16"/>
  <c r="BF71" i="16"/>
  <c r="BE71" i="16"/>
  <c r="AI71" i="16"/>
  <c r="O71" i="16"/>
  <c r="AK71" i="16"/>
  <c r="BH71" i="16"/>
  <c r="M71" i="16"/>
  <c r="R71" i="16"/>
  <c r="BA71" i="16"/>
  <c r="BJ71" i="16"/>
  <c r="BK71" i="16"/>
  <c r="AD71" i="16"/>
  <c r="AZ207" i="16"/>
  <c r="BH207" i="16"/>
  <c r="AO207" i="16"/>
  <c r="BA207" i="16"/>
  <c r="BE207" i="16"/>
  <c r="AE207" i="16"/>
  <c r="AV207" i="16"/>
  <c r="BF207" i="16"/>
  <c r="AN207" i="16"/>
  <c r="BI207" i="16"/>
  <c r="AD207" i="16"/>
  <c r="BA47" i="16"/>
  <c r="AV47" i="16"/>
  <c r="AZ47" i="16"/>
  <c r="L47" i="16"/>
  <c r="AR47" i="16"/>
  <c r="BE47" i="16"/>
  <c r="BI47" i="16"/>
  <c r="BJ47" i="16"/>
  <c r="BG47" i="16"/>
  <c r="BB47" i="16"/>
  <c r="AJ47" i="16"/>
  <c r="AH47" i="16"/>
  <c r="K47" i="16"/>
  <c r="BH47" i="16"/>
  <c r="BD47" i="16"/>
  <c r="T47" i="16"/>
  <c r="AC47" i="16"/>
  <c r="AO47" i="16"/>
  <c r="AN47" i="16"/>
  <c r="E47" i="16"/>
  <c r="BF47" i="16"/>
  <c r="AR329" i="16"/>
  <c r="AV329" i="16"/>
  <c r="L329" i="16"/>
  <c r="AN329" i="16"/>
  <c r="BL329" i="16"/>
  <c r="BA329" i="16"/>
  <c r="AO329" i="16"/>
  <c r="BF329" i="16"/>
  <c r="AE329" i="16"/>
  <c r="BB329" i="16"/>
  <c r="BE329" i="16"/>
  <c r="BK329" i="16"/>
  <c r="AD329" i="16"/>
  <c r="L305" i="16"/>
  <c r="BH305" i="16"/>
  <c r="AV305" i="16"/>
  <c r="AR305" i="16"/>
  <c r="AO305" i="16"/>
  <c r="BF305" i="16"/>
  <c r="BI305" i="16"/>
  <c r="AZ305" i="16"/>
  <c r="AA305" i="16"/>
  <c r="N305" i="16"/>
  <c r="F305" i="16"/>
  <c r="BG305" i="16"/>
  <c r="AN305" i="16"/>
  <c r="BK305" i="16"/>
  <c r="X305" i="16"/>
  <c r="AI305" i="16"/>
  <c r="AQ305" i="16"/>
  <c r="J305" i="16"/>
  <c r="BA305" i="16"/>
  <c r="BJ305" i="16"/>
  <c r="E305" i="16"/>
  <c r="AV421" i="16"/>
  <c r="BF421" i="16"/>
  <c r="AO421" i="16"/>
  <c r="L421" i="16"/>
  <c r="AR421" i="16"/>
  <c r="BA421" i="16"/>
  <c r="BB421" i="16"/>
  <c r="BE421" i="16"/>
  <c r="E421" i="16"/>
  <c r="D421" i="16"/>
  <c r="AZ421" i="16"/>
  <c r="BH421" i="16"/>
  <c r="BG421" i="16"/>
  <c r="AE421" i="16"/>
  <c r="BK421" i="16"/>
  <c r="BF294" i="16"/>
  <c r="AV294" i="16"/>
  <c r="AR294" i="16"/>
  <c r="AZ294" i="16"/>
  <c r="BA294" i="16"/>
  <c r="BK294" i="16"/>
  <c r="BG294" i="16"/>
  <c r="BE294" i="16"/>
  <c r="E294" i="16"/>
  <c r="R294" i="16"/>
  <c r="AS294" i="16"/>
  <c r="AB294" i="16"/>
  <c r="BI294" i="16"/>
  <c r="AD294" i="16"/>
  <c r="BJ294" i="16"/>
  <c r="AL294" i="16"/>
  <c r="AY294" i="16"/>
  <c r="F294" i="16"/>
  <c r="BL294" i="16"/>
  <c r="BA295" i="16"/>
  <c r="AZ295" i="16"/>
  <c r="AV295" i="16"/>
  <c r="AO295" i="16"/>
  <c r="AR295" i="16"/>
  <c r="BF295" i="16"/>
  <c r="BG295" i="16"/>
  <c r="BH295" i="16"/>
  <c r="BE295" i="16"/>
  <c r="L295" i="16"/>
  <c r="BI295" i="16"/>
  <c r="AN295" i="16"/>
  <c r="BJ295" i="16"/>
  <c r="BK295" i="16"/>
  <c r="BL295" i="16"/>
  <c r="AD295" i="16"/>
  <c r="AR179" i="16"/>
  <c r="BF179" i="16"/>
  <c r="L179" i="16"/>
  <c r="AO179" i="16"/>
  <c r="BA179" i="16"/>
  <c r="AZ179" i="16"/>
  <c r="AE179" i="16"/>
  <c r="BH179" i="16"/>
  <c r="BB179" i="16"/>
  <c r="AD179" i="16"/>
  <c r="Z179" i="16"/>
  <c r="N179" i="16"/>
  <c r="AJ179" i="16"/>
  <c r="BE179" i="16"/>
  <c r="BJ179" i="16"/>
  <c r="AH179" i="16"/>
  <c r="AT179" i="16"/>
  <c r="BD179" i="16"/>
  <c r="BK179" i="16"/>
  <c r="AR166" i="16"/>
  <c r="L166" i="16"/>
  <c r="BE166" i="16"/>
  <c r="AN166" i="16"/>
  <c r="AO166" i="16"/>
  <c r="BJ166" i="16"/>
  <c r="BL166" i="16"/>
  <c r="AD166" i="16"/>
  <c r="BH166" i="16"/>
  <c r="BF166" i="16"/>
  <c r="BB166" i="16"/>
  <c r="AZ166" i="16"/>
  <c r="AE166" i="16"/>
  <c r="L57" i="16"/>
  <c r="BH57" i="16"/>
  <c r="AV57" i="16"/>
  <c r="AR57" i="16"/>
  <c r="AZ57" i="16"/>
  <c r="AO57" i="16"/>
  <c r="BA57" i="16"/>
  <c r="BF57" i="16"/>
  <c r="AB57" i="16"/>
  <c r="Y57" i="16"/>
  <c r="AA57" i="16"/>
  <c r="AN57" i="16"/>
  <c r="BK57" i="16"/>
  <c r="AE57" i="16"/>
  <c r="W57" i="16"/>
  <c r="AW57" i="16"/>
  <c r="F57" i="16"/>
  <c r="BG57" i="16"/>
  <c r="BB57" i="16"/>
  <c r="AD57" i="16"/>
  <c r="BA458" i="16"/>
  <c r="AZ458" i="16"/>
  <c r="AO458" i="16"/>
  <c r="L458" i="16"/>
  <c r="BH458" i="16"/>
  <c r="AV458" i="16"/>
  <c r="AR458" i="16"/>
  <c r="BG458" i="16"/>
  <c r="AE458" i="16"/>
  <c r="BB458" i="16"/>
  <c r="BE458" i="16"/>
  <c r="BK458" i="16"/>
  <c r="AD458" i="16"/>
  <c r="AR212" i="16"/>
  <c r="BE212" i="16"/>
  <c r="BB212" i="16"/>
  <c r="AO212" i="16"/>
  <c r="BI212" i="16"/>
  <c r="AN212" i="16"/>
  <c r="AV212" i="16"/>
  <c r="BG212" i="16"/>
  <c r="AZ212" i="16"/>
  <c r="M212" i="16"/>
  <c r="R212" i="16"/>
  <c r="I212" i="16"/>
  <c r="BJ212" i="16"/>
  <c r="AS212" i="16"/>
  <c r="AC212" i="16"/>
  <c r="AL212" i="16"/>
  <c r="K212" i="16"/>
  <c r="BH212" i="16"/>
  <c r="AE212" i="16"/>
  <c r="L212" i="16"/>
  <c r="BL212" i="16"/>
  <c r="BG206" i="16"/>
  <c r="AV206" i="16"/>
  <c r="AR206" i="16"/>
  <c r="AO206" i="16"/>
  <c r="BB206" i="16"/>
  <c r="BJ206" i="16"/>
  <c r="BA206" i="16"/>
  <c r="BF206" i="16"/>
  <c r="BH206" i="16"/>
  <c r="AZ206" i="16"/>
  <c r="D206" i="16"/>
  <c r="BI206" i="16"/>
  <c r="BK206" i="16"/>
  <c r="AD206" i="16"/>
  <c r="AR34" i="16"/>
  <c r="L34" i="16"/>
  <c r="BA34" i="16"/>
  <c r="AV34" i="16"/>
  <c r="BL34" i="16"/>
  <c r="BF34" i="16"/>
  <c r="BG34" i="16"/>
  <c r="AO34" i="16"/>
  <c r="BB34" i="16"/>
  <c r="BH34" i="16"/>
  <c r="Z34" i="16"/>
  <c r="N34" i="16"/>
  <c r="AJ34" i="16"/>
  <c r="AZ34" i="16"/>
  <c r="AH34" i="16"/>
  <c r="AT34" i="16"/>
  <c r="BD34" i="16"/>
  <c r="BJ34" i="16"/>
  <c r="BK34" i="16"/>
  <c r="AE34" i="16"/>
  <c r="E34" i="16"/>
  <c r="AZ16" i="16"/>
  <c r="BA16" i="16"/>
  <c r="L16" i="16"/>
  <c r="AR16" i="16"/>
  <c r="AV16" i="16"/>
  <c r="BK16" i="16"/>
  <c r="BH16" i="16"/>
  <c r="BG16" i="16"/>
  <c r="BB16" i="16"/>
  <c r="AN16" i="16"/>
  <c r="BE16" i="16"/>
  <c r="BL16" i="16"/>
  <c r="BF16" i="16"/>
  <c r="BI16" i="16"/>
  <c r="D16" i="16"/>
  <c r="AE16" i="16"/>
  <c r="AO16" i="16"/>
  <c r="L402" i="16"/>
  <c r="BF402" i="16"/>
  <c r="AR402" i="16"/>
  <c r="AV402" i="16"/>
  <c r="AO402" i="16"/>
  <c r="AZ402" i="16"/>
  <c r="BE402" i="16"/>
  <c r="BA402" i="16"/>
  <c r="BI402" i="16"/>
  <c r="BL402" i="16"/>
  <c r="AG402" i="16"/>
  <c r="AU402" i="16"/>
  <c r="O402" i="16"/>
  <c r="BK402" i="16"/>
  <c r="AD402" i="16"/>
  <c r="AE402" i="16"/>
  <c r="Z402" i="16"/>
  <c r="N402" i="16"/>
  <c r="BG402" i="16"/>
  <c r="BH418" i="16"/>
  <c r="AO418" i="16"/>
  <c r="AV418" i="16"/>
  <c r="L418" i="16"/>
  <c r="AR418" i="16"/>
  <c r="BF418" i="16"/>
  <c r="BA418" i="16"/>
  <c r="BG418" i="16"/>
  <c r="AZ418" i="16"/>
  <c r="BE418" i="16"/>
  <c r="AN418" i="16"/>
  <c r="BJ418" i="16"/>
  <c r="AE418" i="16"/>
  <c r="AD418" i="16"/>
  <c r="AR117" i="16"/>
  <c r="AZ117" i="16"/>
  <c r="BE117" i="16"/>
  <c r="AV117" i="16"/>
  <c r="BB117" i="16"/>
  <c r="BJ117" i="16"/>
  <c r="L117" i="16"/>
  <c r="BF117" i="16"/>
  <c r="AG117" i="16"/>
  <c r="AU117" i="16"/>
  <c r="O117" i="16"/>
  <c r="BG117" i="16"/>
  <c r="Z117" i="16"/>
  <c r="N117" i="16"/>
  <c r="BH117" i="16"/>
  <c r="BI117" i="16"/>
  <c r="AN117" i="16"/>
  <c r="AE117" i="16"/>
  <c r="BK117" i="16"/>
  <c r="BA419" i="16"/>
  <c r="AZ419" i="16"/>
  <c r="AO419" i="16"/>
  <c r="AR419" i="16"/>
  <c r="BL419" i="16"/>
  <c r="BG419" i="16"/>
  <c r="AV419" i="16"/>
  <c r="L419" i="16"/>
  <c r="BB419" i="16"/>
  <c r="D419" i="16"/>
  <c r="BE419" i="16"/>
  <c r="AD419" i="16"/>
  <c r="BI419" i="16"/>
  <c r="BF419" i="16"/>
  <c r="AN419" i="16"/>
  <c r="AE419" i="16"/>
  <c r="AR233" i="16"/>
  <c r="BH233" i="16"/>
  <c r="L233" i="16"/>
  <c r="AV233" i="16"/>
  <c r="BK233" i="16"/>
  <c r="AZ233" i="16"/>
  <c r="BG233" i="16"/>
  <c r="BE233" i="16"/>
  <c r="P233" i="16"/>
  <c r="Z233" i="16"/>
  <c r="N233" i="16"/>
  <c r="AO233" i="16"/>
  <c r="BB233" i="16"/>
  <c r="AD233" i="16"/>
  <c r="BF233" i="16"/>
  <c r="BJ233" i="16"/>
  <c r="AE233" i="16"/>
  <c r="AJ233" i="16"/>
  <c r="AH233" i="16"/>
  <c r="AT233" i="16"/>
  <c r="AV8" i="16"/>
  <c r="AR8" i="16"/>
  <c r="L8" i="16"/>
  <c r="BH8" i="16"/>
  <c r="BE8" i="16"/>
  <c r="AO8" i="16"/>
  <c r="AE8" i="16"/>
  <c r="BA8" i="16"/>
  <c r="BB8" i="16"/>
  <c r="BL8" i="16"/>
  <c r="D8" i="16"/>
  <c r="AV373" i="16"/>
  <c r="L373" i="16"/>
  <c r="BF373" i="16"/>
  <c r="AR373" i="16"/>
  <c r="AZ373" i="16"/>
  <c r="AO373" i="16"/>
  <c r="BG373" i="16"/>
  <c r="BA373" i="16"/>
  <c r="BE373" i="16"/>
  <c r="BI373" i="16"/>
  <c r="BL373" i="16"/>
  <c r="O373" i="16"/>
  <c r="AK373" i="16"/>
  <c r="M373" i="16"/>
  <c r="BK373" i="16"/>
  <c r="R373" i="16"/>
  <c r="AS373" i="16"/>
  <c r="BJ373" i="16"/>
  <c r="AE373" i="16"/>
  <c r="BA350" i="16"/>
  <c r="AV350" i="16"/>
  <c r="AZ350" i="16"/>
  <c r="AO350" i="16"/>
  <c r="L350" i="16"/>
  <c r="AR350" i="16"/>
  <c r="BH350" i="16"/>
  <c r="BG350" i="16"/>
  <c r="BI350" i="16"/>
  <c r="BJ350" i="16"/>
  <c r="AE350" i="16"/>
  <c r="AN350" i="16"/>
  <c r="BF350" i="16"/>
  <c r="BB350" i="16"/>
  <c r="BL350" i="16"/>
  <c r="AD350" i="16"/>
  <c r="AR93" i="16"/>
  <c r="AV93" i="16"/>
  <c r="AO93" i="16"/>
  <c r="BE93" i="16"/>
  <c r="L93" i="16"/>
  <c r="BJ93" i="16"/>
  <c r="BG93" i="16"/>
  <c r="BH93" i="16"/>
  <c r="AS93" i="16"/>
  <c r="AC93" i="16"/>
  <c r="P93" i="16"/>
  <c r="AD93" i="16"/>
  <c r="AE93" i="16"/>
  <c r="AY93" i="16"/>
  <c r="Y93" i="16"/>
  <c r="Z93" i="16"/>
  <c r="AZ93" i="16"/>
  <c r="BL93" i="16"/>
  <c r="AR18" i="16"/>
  <c r="AO18" i="16"/>
  <c r="AZ18" i="16"/>
  <c r="AV18" i="16"/>
  <c r="BF18" i="16"/>
  <c r="L18" i="16"/>
  <c r="BG18" i="16"/>
  <c r="BH18" i="16"/>
  <c r="BA18" i="16"/>
  <c r="D18" i="16"/>
  <c r="BK18" i="16"/>
  <c r="AE18" i="16"/>
  <c r="BI18" i="16"/>
  <c r="AR433" i="16"/>
  <c r="L433" i="16"/>
  <c r="AZ433" i="16"/>
  <c r="AN433" i="16"/>
  <c r="BA433" i="16"/>
  <c r="BH433" i="16"/>
  <c r="BK433" i="16"/>
  <c r="BG433" i="16"/>
  <c r="AV433" i="16"/>
  <c r="AS433" i="16"/>
  <c r="AC433" i="16"/>
  <c r="AQ433" i="16"/>
  <c r="AO433" i="16"/>
  <c r="AY433" i="16"/>
  <c r="X433" i="16"/>
  <c r="AI433" i="16"/>
  <c r="BF433" i="16"/>
  <c r="BE433" i="16"/>
  <c r="AE433" i="16"/>
  <c r="BJ433" i="16"/>
  <c r="BA274" i="16"/>
  <c r="AZ274" i="16"/>
  <c r="BH274" i="16"/>
  <c r="L274" i="16"/>
  <c r="AR274" i="16"/>
  <c r="BE274" i="16"/>
  <c r="BJ274" i="16"/>
  <c r="BK274" i="16"/>
  <c r="BG274" i="16"/>
  <c r="AN274" i="16"/>
  <c r="BF274" i="16"/>
  <c r="BL274" i="16"/>
  <c r="AV274" i="16"/>
  <c r="BB274" i="16"/>
  <c r="AD274" i="16"/>
  <c r="L39" i="16"/>
  <c r="AR39" i="16"/>
  <c r="AO39" i="16"/>
  <c r="BA39" i="16"/>
  <c r="BH39" i="16"/>
  <c r="BE39" i="16"/>
  <c r="AV39" i="16"/>
  <c r="BI39" i="16"/>
  <c r="BK39" i="16"/>
  <c r="P39" i="16"/>
  <c r="Z39" i="16"/>
  <c r="M39" i="16"/>
  <c r="AD39" i="16"/>
  <c r="AE39" i="16"/>
  <c r="AJ39" i="16"/>
  <c r="AH39" i="16"/>
  <c r="AS39" i="16"/>
  <c r="BG39" i="16"/>
  <c r="BB39" i="16"/>
  <c r="AN39" i="16"/>
  <c r="BG110" i="16"/>
  <c r="AO110" i="16"/>
  <c r="L110" i="16"/>
  <c r="AR110" i="16"/>
  <c r="AZ110" i="16"/>
  <c r="BJ110" i="16"/>
  <c r="D110" i="16"/>
  <c r="BH110" i="16"/>
  <c r="AD110" i="16"/>
  <c r="BK110" i="16"/>
  <c r="BA110" i="16"/>
  <c r="BE110" i="16"/>
  <c r="AE110" i="16"/>
  <c r="AJ405" i="16"/>
  <c r="AG405" i="16"/>
  <c r="T405" i="16"/>
  <c r="N405" i="16"/>
  <c r="D405" i="16"/>
  <c r="Z405" i="16"/>
  <c r="BD405" i="16"/>
  <c r="U405" i="16"/>
  <c r="AM405" i="16"/>
  <c r="P405" i="16"/>
  <c r="AQ405" i="16"/>
  <c r="K405" i="16"/>
  <c r="W405" i="16"/>
  <c r="AA405" i="16"/>
  <c r="AE405" i="16"/>
  <c r="AH405" i="16"/>
  <c r="AS405" i="16"/>
  <c r="BL405" i="16"/>
  <c r="X405" i="16"/>
  <c r="AG300" i="16"/>
  <c r="AM300" i="16"/>
  <c r="AQ300" i="16"/>
  <c r="O300" i="16"/>
  <c r="BC300" i="16"/>
  <c r="T300" i="16"/>
  <c r="AW300" i="16"/>
  <c r="P300" i="16"/>
  <c r="AT300" i="16"/>
  <c r="E110" i="16"/>
  <c r="AG110" i="16"/>
  <c r="AB110" i="16"/>
  <c r="T110" i="16"/>
  <c r="E274" i="16"/>
  <c r="AI274" i="16"/>
  <c r="Q274" i="16"/>
  <c r="AU274" i="16"/>
  <c r="E18" i="16"/>
  <c r="AI18" i="16"/>
  <c r="AG18" i="16"/>
  <c r="AM18" i="16"/>
  <c r="E350" i="16"/>
  <c r="U350" i="16"/>
  <c r="AL350" i="16"/>
  <c r="AP350" i="16"/>
  <c r="E8" i="16"/>
  <c r="AJ8" i="16"/>
  <c r="N8" i="16"/>
  <c r="Z8" i="16"/>
  <c r="E419" i="16"/>
  <c r="Y419" i="16"/>
  <c r="AB419" i="16"/>
  <c r="T419" i="16"/>
  <c r="E418" i="16"/>
  <c r="Z418" i="16"/>
  <c r="P418" i="16"/>
  <c r="AU418" i="16"/>
  <c r="E16" i="16"/>
  <c r="AI16" i="16"/>
  <c r="Q16" i="16"/>
  <c r="BC16" i="16"/>
  <c r="AA206" i="16"/>
  <c r="AP206" i="16"/>
  <c r="V206" i="16"/>
  <c r="I458" i="16"/>
  <c r="BC458" i="16"/>
  <c r="AA458" i="16"/>
  <c r="AS166" i="16"/>
  <c r="R166" i="16"/>
  <c r="W295" i="16"/>
  <c r="AL295" i="16"/>
  <c r="AB295" i="16"/>
  <c r="AA421" i="16"/>
  <c r="O421" i="16"/>
  <c r="AI421" i="16"/>
  <c r="I329" i="16"/>
  <c r="BD329" i="16"/>
  <c r="AT329" i="16"/>
  <c r="AT207" i="16"/>
  <c r="AH207" i="16"/>
  <c r="AJ207" i="16"/>
  <c r="AY121" i="16"/>
  <c r="AL121" i="16"/>
  <c r="AC121" i="16"/>
  <c r="P316" i="16"/>
  <c r="AU316" i="16"/>
  <c r="AG316" i="16"/>
  <c r="BD393" i="16"/>
  <c r="AB393" i="16"/>
  <c r="AQ393" i="16"/>
  <c r="K39" i="16"/>
  <c r="V39" i="16"/>
  <c r="Y39" i="16"/>
  <c r="AL433" i="16"/>
  <c r="P433" i="16"/>
  <c r="M433" i="16"/>
  <c r="K93" i="16"/>
  <c r="BD93" i="16"/>
  <c r="BC93" i="16"/>
  <c r="AY373" i="16"/>
  <c r="AW373" i="16"/>
  <c r="BC373" i="16"/>
  <c r="K233" i="16"/>
  <c r="U233" i="16"/>
  <c r="Y233" i="16"/>
  <c r="AC117" i="16"/>
  <c r="AY117" i="16"/>
  <c r="AW117" i="16"/>
  <c r="K402" i="16"/>
  <c r="X402" i="16"/>
  <c r="T402" i="16"/>
  <c r="Y34" i="16"/>
  <c r="V34" i="16"/>
  <c r="AG34" i="16"/>
  <c r="AI212" i="16"/>
  <c r="AP212" i="16"/>
  <c r="AY212" i="16"/>
  <c r="BD57" i="16"/>
  <c r="N57" i="16"/>
  <c r="F179" i="16"/>
  <c r="W179" i="16"/>
  <c r="T179" i="16"/>
  <c r="M294" i="16"/>
  <c r="Q294" i="16"/>
  <c r="Q305" i="16"/>
  <c r="AU305" i="16"/>
  <c r="P305" i="16"/>
  <c r="O47" i="16"/>
  <c r="AG47" i="16"/>
  <c r="AC71" i="16"/>
  <c r="AQ71" i="16"/>
  <c r="M374" i="16"/>
  <c r="Q374" i="16"/>
  <c r="V374" i="16"/>
  <c r="AY452" i="16"/>
  <c r="Q452" i="16"/>
  <c r="AE274" i="16"/>
  <c r="AE305" i="16"/>
  <c r="AN233" i="16"/>
  <c r="AN402" i="16"/>
  <c r="BK212" i="16"/>
  <c r="BL316" i="16"/>
  <c r="AN110" i="16"/>
  <c r="AN458" i="16"/>
  <c r="BJ8" i="16"/>
  <c r="BB93" i="16"/>
  <c r="BB294" i="16"/>
  <c r="BG166" i="16"/>
  <c r="L294" i="16"/>
  <c r="AZ8" i="16"/>
  <c r="L321" i="16"/>
  <c r="AR321" i="16"/>
  <c r="AQ321" i="16"/>
  <c r="BC321" i="16"/>
  <c r="AY321" i="16"/>
  <c r="J321" i="16"/>
  <c r="AG321" i="16"/>
  <c r="D321" i="16"/>
  <c r="AZ321" i="16"/>
  <c r="X321" i="16"/>
  <c r="AH321" i="16"/>
  <c r="AW321" i="16"/>
  <c r="BL321" i="16"/>
  <c r="AP321" i="16"/>
  <c r="BA321" i="16"/>
  <c r="AE321" i="16"/>
  <c r="AS321" i="16"/>
  <c r="BJ321" i="16"/>
  <c r="AD321" i="16"/>
  <c r="BD321" i="16"/>
  <c r="W321" i="16"/>
  <c r="AO321" i="16"/>
  <c r="AL321" i="16"/>
  <c r="Q321" i="16"/>
  <c r="AN321" i="16"/>
  <c r="V321" i="16"/>
  <c r="BI321" i="16"/>
  <c r="AT321" i="16"/>
  <c r="M321" i="16"/>
  <c r="BE321" i="16"/>
  <c r="AI321" i="16"/>
  <c r="E321" i="16"/>
  <c r="S321" i="16"/>
  <c r="AC321" i="16"/>
  <c r="O321" i="16"/>
  <c r="BK321" i="16"/>
  <c r="I321" i="16"/>
  <c r="BF321" i="16"/>
  <c r="R321" i="16"/>
  <c r="AJ321" i="16"/>
  <c r="F321" i="16"/>
  <c r="U321" i="16"/>
  <c r="BG321" i="16"/>
  <c r="AK321" i="16"/>
  <c r="BH321" i="16"/>
  <c r="T321" i="16"/>
  <c r="AB321" i="16"/>
  <c r="K321" i="16"/>
  <c r="AJ300" i="16"/>
  <c r="X300" i="16"/>
  <c r="J39" i="16"/>
  <c r="N39" i="16"/>
  <c r="Q39" i="16"/>
  <c r="AK433" i="16"/>
  <c r="AM433" i="16"/>
  <c r="AA433" i="16"/>
  <c r="J93" i="16"/>
  <c r="AG93" i="16"/>
  <c r="AT93" i="16"/>
  <c r="AU373" i="16"/>
  <c r="Y373" i="16"/>
  <c r="AT373" i="16"/>
  <c r="J233" i="16"/>
  <c r="M233" i="16"/>
  <c r="Q233" i="16"/>
  <c r="AM117" i="16"/>
  <c r="AS117" i="16"/>
  <c r="AK117" i="16"/>
  <c r="J402" i="16"/>
  <c r="P402" i="16"/>
  <c r="AA402" i="16"/>
  <c r="Q34" i="16"/>
  <c r="AY34" i="16"/>
  <c r="R34" i="16"/>
  <c r="T212" i="16"/>
  <c r="AJ212" i="16"/>
  <c r="AU212" i="16"/>
  <c r="Z57" i="16"/>
  <c r="AP57" i="16"/>
  <c r="AY57" i="16"/>
  <c r="O179" i="16"/>
  <c r="AA179" i="16"/>
  <c r="BC294" i="16"/>
  <c r="AQ294" i="16"/>
  <c r="BD294" i="16"/>
  <c r="AY305" i="16"/>
  <c r="V305" i="16"/>
  <c r="J47" i="16"/>
  <c r="AY47" i="16"/>
  <c r="R47" i="16"/>
  <c r="Z71" i="16"/>
  <c r="AM71" i="16"/>
  <c r="T71" i="16"/>
  <c r="AQ374" i="16"/>
  <c r="BD374" i="16"/>
  <c r="N374" i="16"/>
  <c r="K452" i="16"/>
  <c r="AU452" i="16"/>
  <c r="AM452" i="16"/>
  <c r="AD18" i="16"/>
  <c r="BL179" i="16"/>
  <c r="BL421" i="16"/>
  <c r="BK316" i="16"/>
  <c r="BK166" i="16"/>
  <c r="BI8" i="16"/>
  <c r="BJ421" i="16"/>
  <c r="BB373" i="16"/>
  <c r="BF212" i="16"/>
  <c r="BH419" i="16"/>
  <c r="BH329" i="16"/>
  <c r="AO294" i="16"/>
  <c r="BA233" i="16"/>
  <c r="BA340" i="16"/>
  <c r="AV340" i="16"/>
  <c r="L340" i="16"/>
  <c r="AO340" i="16"/>
  <c r="BF340" i="16"/>
  <c r="BE340" i="16"/>
  <c r="BL340" i="16"/>
  <c r="AE340" i="16"/>
  <c r="E340" i="16"/>
  <c r="AD340" i="16"/>
  <c r="BH340" i="16"/>
  <c r="BB340" i="16"/>
  <c r="BJ340" i="16"/>
  <c r="AN340" i="16"/>
  <c r="AR63" i="16"/>
  <c r="AV63" i="16"/>
  <c r="BF63" i="16"/>
  <c r="BG63" i="16"/>
  <c r="BB63" i="16"/>
  <c r="AN63" i="16"/>
  <c r="BJ63" i="16"/>
  <c r="AD63" i="16"/>
  <c r="AW63" i="16"/>
  <c r="BC63" i="16"/>
  <c r="U63" i="16"/>
  <c r="BK63" i="16"/>
  <c r="BH63" i="16"/>
  <c r="BL63" i="16"/>
  <c r="AG63" i="16"/>
  <c r="O63" i="16"/>
  <c r="AL63" i="16"/>
  <c r="L63" i="16"/>
  <c r="BI63" i="16"/>
  <c r="BA414" i="16"/>
  <c r="L414" i="16"/>
  <c r="AV414" i="16"/>
  <c r="BF414" i="16"/>
  <c r="BK414" i="16"/>
  <c r="BG414" i="16"/>
  <c r="BB414" i="16"/>
  <c r="BE414" i="16"/>
  <c r="BH414" i="16"/>
  <c r="AN414" i="16"/>
  <c r="BJ414" i="16"/>
  <c r="BL414" i="16"/>
  <c r="AO414" i="16"/>
  <c r="AD414" i="16"/>
  <c r="BA149" i="16"/>
  <c r="L149" i="16"/>
  <c r="BG149" i="16"/>
  <c r="AO149" i="16"/>
  <c r="BK149" i="16"/>
  <c r="BB149" i="16"/>
  <c r="BE149" i="16"/>
  <c r="AE149" i="16"/>
  <c r="BI149" i="16"/>
  <c r="AV149" i="16"/>
  <c r="BL149" i="16"/>
  <c r="D149" i="16"/>
  <c r="AR223" i="16"/>
  <c r="AV223" i="16"/>
  <c r="BA223" i="16"/>
  <c r="AO223" i="16"/>
  <c r="BB223" i="16"/>
  <c r="BE223" i="16"/>
  <c r="L223" i="16"/>
  <c r="BH223" i="16"/>
  <c r="BF223" i="16"/>
  <c r="BG223" i="16"/>
  <c r="E223" i="16"/>
  <c r="AD223" i="16"/>
  <c r="BJ223" i="16"/>
  <c r="AN223" i="16"/>
  <c r="BL223" i="16"/>
  <c r="L51" i="16"/>
  <c r="AZ51" i="16"/>
  <c r="BH51" i="16"/>
  <c r="BG51" i="16"/>
  <c r="BB51" i="16"/>
  <c r="BE51" i="16"/>
  <c r="BI51" i="16"/>
  <c r="AV51" i="16"/>
  <c r="BF51" i="16"/>
  <c r="U51" i="16"/>
  <c r="AM51" i="16"/>
  <c r="AG51" i="16"/>
  <c r="I51" i="16"/>
  <c r="BJ51" i="16"/>
  <c r="AU51" i="16"/>
  <c r="P51" i="16"/>
  <c r="Z51" i="16"/>
  <c r="AN51" i="16"/>
  <c r="BA51" i="16"/>
  <c r="AD51" i="16"/>
  <c r="AR183" i="16"/>
  <c r="BH183" i="16"/>
  <c r="L183" i="16"/>
  <c r="AO183" i="16"/>
  <c r="BF183" i="16"/>
  <c r="BG183" i="16"/>
  <c r="AN183" i="16"/>
  <c r="AV183" i="16"/>
  <c r="BB183" i="16"/>
  <c r="BI183" i="16"/>
  <c r="AD183" i="16"/>
  <c r="AE183" i="16"/>
  <c r="BG77" i="16"/>
  <c r="AR77" i="16"/>
  <c r="BE77" i="16"/>
  <c r="BJ77" i="16"/>
  <c r="BH77" i="16"/>
  <c r="BI77" i="16"/>
  <c r="BF77" i="16"/>
  <c r="L77" i="16"/>
  <c r="BB77" i="16"/>
  <c r="AQ77" i="16"/>
  <c r="W77" i="16"/>
  <c r="BD77" i="16"/>
  <c r="M77" i="16"/>
  <c r="J77" i="16"/>
  <c r="AN77" i="16"/>
  <c r="U77" i="16"/>
  <c r="AM77" i="16"/>
  <c r="K77" i="16"/>
  <c r="AL77" i="16"/>
  <c r="AY77" i="16"/>
  <c r="Y77" i="16"/>
  <c r="F77" i="16"/>
  <c r="AE77" i="16"/>
  <c r="AH77" i="16"/>
  <c r="AT77" i="16"/>
  <c r="P77" i="16"/>
  <c r="AV77" i="16"/>
  <c r="T77" i="16"/>
  <c r="AB77" i="16"/>
  <c r="AJ77" i="16"/>
  <c r="BA344" i="16"/>
  <c r="AO344" i="16"/>
  <c r="L344" i="16"/>
  <c r="BJ344" i="16"/>
  <c r="BH344" i="16"/>
  <c r="AN344" i="16"/>
  <c r="AV344" i="16"/>
  <c r="BI344" i="16"/>
  <c r="AE344" i="16"/>
  <c r="E344" i="16"/>
  <c r="BK344" i="16"/>
  <c r="AD344" i="16"/>
  <c r="BB344" i="16"/>
  <c r="BF344" i="16"/>
  <c r="AR32" i="16"/>
  <c r="BA32" i="16"/>
  <c r="L32" i="16"/>
  <c r="AZ32" i="16"/>
  <c r="BI32" i="16"/>
  <c r="AO32" i="16"/>
  <c r="BJ32" i="16"/>
  <c r="AN32" i="16"/>
  <c r="BH32" i="16"/>
  <c r="AV32" i="16"/>
  <c r="BG32" i="16"/>
  <c r="BE32" i="16"/>
  <c r="BL32" i="16"/>
  <c r="BF32" i="16"/>
  <c r="E32" i="16"/>
  <c r="D32" i="16"/>
  <c r="AR284" i="16"/>
  <c r="AV284" i="16"/>
  <c r="BF284" i="16"/>
  <c r="BG284" i="16"/>
  <c r="BI284" i="16"/>
  <c r="L284" i="16"/>
  <c r="AO284" i="16"/>
  <c r="BJ284" i="16"/>
  <c r="AD284" i="16"/>
  <c r="BK284" i="16"/>
  <c r="AR107" i="16"/>
  <c r="L107" i="16"/>
  <c r="BG107" i="16"/>
  <c r="AO107" i="16"/>
  <c r="BJ107" i="16"/>
  <c r="BK107" i="16"/>
  <c r="AZ107" i="16"/>
  <c r="BI107" i="16"/>
  <c r="BB107" i="16"/>
  <c r="AV107" i="16"/>
  <c r="BE107" i="16"/>
  <c r="AE107" i="16"/>
  <c r="E107" i="16"/>
  <c r="BL107" i="16"/>
  <c r="BF107" i="16"/>
  <c r="AZ128" i="16"/>
  <c r="AO128" i="16"/>
  <c r="AV128" i="16"/>
  <c r="BE128" i="16"/>
  <c r="BJ128" i="16"/>
  <c r="BI128" i="16"/>
  <c r="E128" i="16"/>
  <c r="BB128" i="16"/>
  <c r="AD128" i="16"/>
  <c r="BF128" i="16"/>
  <c r="BK128" i="16"/>
  <c r="AR407" i="16"/>
  <c r="AV407" i="16"/>
  <c r="AO407" i="16"/>
  <c r="BB407" i="16"/>
  <c r="BJ407" i="16"/>
  <c r="AQ407" i="16"/>
  <c r="W407" i="16"/>
  <c r="AW407" i="16"/>
  <c r="F407" i="16"/>
  <c r="L407" i="16"/>
  <c r="BH407" i="16"/>
  <c r="U407" i="16"/>
  <c r="AM407" i="16"/>
  <c r="AG407" i="16"/>
  <c r="BL407" i="16"/>
  <c r="AD407" i="16"/>
  <c r="BE407" i="16"/>
  <c r="AV48" i="16"/>
  <c r="AO48" i="16"/>
  <c r="BF48" i="16"/>
  <c r="BB48" i="16"/>
  <c r="BG48" i="16"/>
  <c r="BE48" i="16"/>
  <c r="BI48" i="16"/>
  <c r="BJ48" i="16"/>
  <c r="BH48" i="16"/>
  <c r="BK48" i="16"/>
  <c r="AD48" i="16"/>
  <c r="AE48" i="16"/>
  <c r="BA310" i="16"/>
  <c r="AR310" i="16"/>
  <c r="AV310" i="16"/>
  <c r="BG310" i="16"/>
  <c r="AO310" i="16"/>
  <c r="L310" i="16"/>
  <c r="BE310" i="16"/>
  <c r="BH310" i="16"/>
  <c r="AN310" i="16"/>
  <c r="AD310" i="16"/>
  <c r="AJ310" i="16"/>
  <c r="AH310" i="16"/>
  <c r="AT310" i="16"/>
  <c r="BK310" i="16"/>
  <c r="BL310" i="16"/>
  <c r="BD310" i="16"/>
  <c r="T310" i="16"/>
  <c r="AB310" i="16"/>
  <c r="BJ310" i="16"/>
  <c r="AZ447" i="16"/>
  <c r="AV447" i="16"/>
  <c r="AO447" i="16"/>
  <c r="L447" i="16"/>
  <c r="BB447" i="16"/>
  <c r="BI447" i="16"/>
  <c r="BJ447" i="16"/>
  <c r="AN447" i="16"/>
  <c r="BH447" i="16"/>
  <c r="BE447" i="16"/>
  <c r="AE447" i="16"/>
  <c r="E447" i="16"/>
  <c r="AD447" i="16"/>
  <c r="BA365" i="16"/>
  <c r="AV365" i="16"/>
  <c r="AO365" i="16"/>
  <c r="BH365" i="16"/>
  <c r="AN365" i="16"/>
  <c r="BF365" i="16"/>
  <c r="BI365" i="16"/>
  <c r="AD365" i="16"/>
  <c r="AM365" i="16"/>
  <c r="AG365" i="16"/>
  <c r="AU365" i="16"/>
  <c r="AE365" i="16"/>
  <c r="AC365" i="16"/>
  <c r="AL365" i="16"/>
  <c r="AY365" i="16"/>
  <c r="BG365" i="16"/>
  <c r="P365" i="16"/>
  <c r="Z365" i="16"/>
  <c r="N365" i="16"/>
  <c r="D365" i="16"/>
  <c r="E365" i="16"/>
  <c r="BE365" i="16"/>
  <c r="AP365" i="16"/>
  <c r="AA365" i="16"/>
  <c r="BC365" i="16"/>
  <c r="Y365" i="16"/>
  <c r="AQ365" i="16"/>
  <c r="K365" i="16"/>
  <c r="BL365" i="16"/>
  <c r="W365" i="16"/>
  <c r="AW365" i="16"/>
  <c r="U365" i="16"/>
  <c r="I365" i="16"/>
  <c r="BA231" i="16"/>
  <c r="AO231" i="16"/>
  <c r="L231" i="16"/>
  <c r="AV231" i="16"/>
  <c r="BF231" i="16"/>
  <c r="BH231" i="16"/>
  <c r="BG231" i="16"/>
  <c r="AN231" i="16"/>
  <c r="BI231" i="16"/>
  <c r="AD231" i="16"/>
  <c r="BJ231" i="16"/>
  <c r="BA269" i="16"/>
  <c r="BG269" i="16"/>
  <c r="AV269" i="16"/>
  <c r="AO269" i="16"/>
  <c r="BK269" i="16"/>
  <c r="BF269" i="16"/>
  <c r="BB269" i="16"/>
  <c r="BJ269" i="16"/>
  <c r="L269" i="16"/>
  <c r="BE269" i="16"/>
  <c r="AN269" i="16"/>
  <c r="BA17" i="16"/>
  <c r="AR17" i="16"/>
  <c r="AZ17" i="16"/>
  <c r="AO17" i="16"/>
  <c r="L17" i="16"/>
  <c r="AV17" i="16"/>
  <c r="BB17" i="16"/>
  <c r="BH17" i="16"/>
  <c r="BE17" i="16"/>
  <c r="D17" i="16"/>
  <c r="BI17" i="16"/>
  <c r="AD17" i="16"/>
  <c r="BG17" i="16"/>
  <c r="BK17" i="16"/>
  <c r="AZ404" i="16"/>
  <c r="AO404" i="16"/>
  <c r="AV404" i="16"/>
  <c r="BE404" i="16"/>
  <c r="BG404" i="16"/>
  <c r="BI404" i="16"/>
  <c r="S404" i="16"/>
  <c r="V404" i="16"/>
  <c r="AP404" i="16"/>
  <c r="BJ404" i="16"/>
  <c r="AN404" i="16"/>
  <c r="AH404" i="16"/>
  <c r="AT404" i="16"/>
  <c r="BD404" i="16"/>
  <c r="I404" i="16"/>
  <c r="BK404" i="16"/>
  <c r="AA404" i="16"/>
  <c r="BC404" i="16"/>
  <c r="R404" i="16"/>
  <c r="F404" i="16"/>
  <c r="AQ404" i="16"/>
  <c r="W404" i="16"/>
  <c r="Z404" i="16"/>
  <c r="D404" i="16"/>
  <c r="BH404" i="16"/>
  <c r="AE404" i="16"/>
  <c r="AS404" i="16"/>
  <c r="AC404" i="16"/>
  <c r="AW404" i="16"/>
  <c r="AY404" i="16"/>
  <c r="X404" i="16"/>
  <c r="J404" i="16"/>
  <c r="BA242" i="16"/>
  <c r="AO242" i="16"/>
  <c r="AZ242" i="16"/>
  <c r="BF242" i="16"/>
  <c r="BB242" i="16"/>
  <c r="BG242" i="16"/>
  <c r="BI242" i="16"/>
  <c r="BJ242" i="16"/>
  <c r="BE242" i="16"/>
  <c r="BL242" i="16"/>
  <c r="L242" i="16"/>
  <c r="AD242" i="16"/>
  <c r="AE242" i="16"/>
  <c r="BA431" i="16"/>
  <c r="AZ431" i="16"/>
  <c r="BG431" i="16"/>
  <c r="L431" i="16"/>
  <c r="BF431" i="16"/>
  <c r="AO431" i="16"/>
  <c r="BI431" i="16"/>
  <c r="BH431" i="16"/>
  <c r="BL431" i="16"/>
  <c r="AQ431" i="16"/>
  <c r="W431" i="16"/>
  <c r="Z431" i="16"/>
  <c r="M431" i="16"/>
  <c r="U431" i="16"/>
  <c r="AM431" i="16"/>
  <c r="Y431" i="16"/>
  <c r="BE431" i="16"/>
  <c r="AN431" i="16"/>
  <c r="AD431" i="16"/>
  <c r="AR163" i="16"/>
  <c r="BH163" i="16"/>
  <c r="AZ163" i="16"/>
  <c r="L163" i="16"/>
  <c r="AV163" i="16"/>
  <c r="BL163" i="16"/>
  <c r="BE163" i="16"/>
  <c r="AO163" i="16"/>
  <c r="BK163" i="16"/>
  <c r="AE163" i="16"/>
  <c r="D163" i="16"/>
  <c r="BF163" i="16"/>
  <c r="AD163" i="16"/>
  <c r="BJ163" i="16"/>
  <c r="BA397" i="16"/>
  <c r="BB397" i="16"/>
  <c r="AN397" i="16"/>
  <c r="AV397" i="16"/>
  <c r="AO397" i="16"/>
  <c r="BJ397" i="16"/>
  <c r="BH397" i="16"/>
  <c r="AE397" i="16"/>
  <c r="BF397" i="16"/>
  <c r="BI397" i="16"/>
  <c r="BL397" i="16"/>
  <c r="AV356" i="16"/>
  <c r="BH356" i="16"/>
  <c r="L356" i="16"/>
  <c r="BF356" i="16"/>
  <c r="BG356" i="16"/>
  <c r="BL356" i="16"/>
  <c r="BE356" i="16"/>
  <c r="BK356" i="16"/>
  <c r="BI356" i="16"/>
  <c r="AO356" i="16"/>
  <c r="AD356" i="16"/>
  <c r="AR82" i="16"/>
  <c r="AO82" i="16"/>
  <c r="BG82" i="16"/>
  <c r="L82" i="16"/>
  <c r="BF82" i="16"/>
  <c r="BK82" i="16"/>
  <c r="BH82" i="16"/>
  <c r="BB82" i="16"/>
  <c r="BI82" i="16"/>
  <c r="AV82" i="16"/>
  <c r="M82" i="16"/>
  <c r="AC82" i="16"/>
  <c r="AT82" i="16"/>
  <c r="AS82" i="16"/>
  <c r="BD82" i="16"/>
  <c r="J82" i="16"/>
  <c r="BJ82" i="16"/>
  <c r="AE82" i="16"/>
  <c r="D82" i="16"/>
  <c r="AR342" i="16"/>
  <c r="L342" i="16"/>
  <c r="AO342" i="16"/>
  <c r="BL342" i="16"/>
  <c r="BH342" i="16"/>
  <c r="BJ342" i="16"/>
  <c r="BF342" i="16"/>
  <c r="BI342" i="16"/>
  <c r="BG342" i="16"/>
  <c r="BB342" i="16"/>
  <c r="D342" i="16"/>
  <c r="AD342" i="16"/>
  <c r="AN342" i="16"/>
  <c r="AO129" i="16"/>
  <c r="AR129" i="16"/>
  <c r="L129" i="16"/>
  <c r="AV129" i="16"/>
  <c r="BB129" i="16"/>
  <c r="BI129" i="16"/>
  <c r="BE129" i="16"/>
  <c r="AZ129" i="16"/>
  <c r="BF129" i="16"/>
  <c r="BK129" i="16"/>
  <c r="T129" i="16"/>
  <c r="O129" i="16"/>
  <c r="Z129" i="16"/>
  <c r="BJ129" i="16"/>
  <c r="BL129" i="16"/>
  <c r="AM129" i="16"/>
  <c r="AK129" i="16"/>
  <c r="J129" i="16"/>
  <c r="AE129" i="16"/>
  <c r="D129" i="16"/>
  <c r="AZ225" i="16"/>
  <c r="BF225" i="16"/>
  <c r="BB225" i="16"/>
  <c r="BG225" i="16"/>
  <c r="BJ225" i="16"/>
  <c r="L225" i="16"/>
  <c r="BH225" i="16"/>
  <c r="AD225" i="16"/>
  <c r="BE225" i="16"/>
  <c r="BL225" i="16"/>
  <c r="AE225" i="16"/>
  <c r="BG247" i="16"/>
  <c r="AV247" i="16"/>
  <c r="AO247" i="16"/>
  <c r="BI247" i="16"/>
  <c r="L247" i="16"/>
  <c r="BE247" i="16"/>
  <c r="BJ247" i="16"/>
  <c r="BF247" i="16"/>
  <c r="BB247" i="16"/>
  <c r="AE247" i="16"/>
  <c r="D247" i="16"/>
  <c r="BH247" i="16"/>
  <c r="AN247" i="16"/>
  <c r="BL247" i="16"/>
  <c r="BA90" i="16"/>
  <c r="AO90" i="16"/>
  <c r="AV90" i="16"/>
  <c r="BJ90" i="16"/>
  <c r="AN90" i="16"/>
  <c r="BK90" i="16"/>
  <c r="AE90" i="16"/>
  <c r="D90" i="16"/>
  <c r="BH90" i="16"/>
  <c r="AD90" i="16"/>
  <c r="BL90" i="16"/>
  <c r="L90" i="16"/>
  <c r="BF90" i="16"/>
  <c r="BI90" i="16"/>
  <c r="AZ395" i="16"/>
  <c r="AO395" i="16"/>
  <c r="AV395" i="16"/>
  <c r="BI395" i="16"/>
  <c r="BJ395" i="16"/>
  <c r="AN395" i="16"/>
  <c r="BG395" i="16"/>
  <c r="BH395" i="16"/>
  <c r="BE395" i="16"/>
  <c r="BK395" i="16"/>
  <c r="D395" i="16"/>
  <c r="L395" i="16"/>
  <c r="BA136" i="16"/>
  <c r="L136" i="16"/>
  <c r="AV136" i="16"/>
  <c r="BH136" i="16"/>
  <c r="BF136" i="16"/>
  <c r="BG136" i="16"/>
  <c r="AZ136" i="16"/>
  <c r="BB136" i="16"/>
  <c r="AO136" i="16"/>
  <c r="BE136" i="16"/>
  <c r="BI136" i="16"/>
  <c r="BJ136" i="16"/>
  <c r="BL136" i="16"/>
  <c r="AD136" i="16"/>
  <c r="AB300" i="16"/>
  <c r="AK300" i="16"/>
  <c r="V300" i="16"/>
  <c r="D121" i="16"/>
  <c r="Y300" i="16"/>
  <c r="N300" i="16"/>
  <c r="D93" i="16"/>
  <c r="D402" i="16"/>
  <c r="D179" i="16"/>
  <c r="D71" i="16"/>
  <c r="BD110" i="16"/>
  <c r="AT110" i="16"/>
  <c r="AH110" i="16"/>
  <c r="AH274" i="16"/>
  <c r="AP274" i="16"/>
  <c r="U274" i="16"/>
  <c r="V18" i="16"/>
  <c r="AW18" i="16"/>
  <c r="W18" i="16"/>
  <c r="AU350" i="16"/>
  <c r="O350" i="16"/>
  <c r="X350" i="16"/>
  <c r="P8" i="16"/>
  <c r="AU8" i="16"/>
  <c r="AG8" i="16"/>
  <c r="BD419" i="16"/>
  <c r="AT419" i="16"/>
  <c r="AH419" i="16"/>
  <c r="AG418" i="16"/>
  <c r="AM418" i="16"/>
  <c r="U418" i="16"/>
  <c r="AA16" i="16"/>
  <c r="AP16" i="16"/>
  <c r="V16" i="16"/>
  <c r="J206" i="16"/>
  <c r="S206" i="16"/>
  <c r="X206" i="16"/>
  <c r="AP458" i="16"/>
  <c r="V458" i="16"/>
  <c r="S458" i="16"/>
  <c r="M166" i="16"/>
  <c r="AK166" i="16"/>
  <c r="O166" i="16"/>
  <c r="F295" i="16"/>
  <c r="U295" i="16"/>
  <c r="R295" i="16"/>
  <c r="AT295" i="16"/>
  <c r="J421" i="16"/>
  <c r="S421" i="16"/>
  <c r="BC421" i="16"/>
  <c r="AH329" i="16"/>
  <c r="AJ329" i="16"/>
  <c r="N329" i="16"/>
  <c r="N207" i="16"/>
  <c r="Z207" i="16"/>
  <c r="P207" i="16"/>
  <c r="F121" i="16"/>
  <c r="AS121" i="16"/>
  <c r="R121" i="16"/>
  <c r="J316" i="16"/>
  <c r="AM316" i="16"/>
  <c r="U316" i="16"/>
  <c r="AJ393" i="16"/>
  <c r="AT393" i="16"/>
  <c r="T393" i="16"/>
  <c r="D295" i="16"/>
  <c r="I39" i="16"/>
  <c r="AQ39" i="16"/>
  <c r="BD39" i="16"/>
  <c r="AG433" i="16"/>
  <c r="AH433" i="16"/>
  <c r="I93" i="16"/>
  <c r="AA93" i="16"/>
  <c r="V93" i="16"/>
  <c r="U373" i="16"/>
  <c r="Q373" i="16"/>
  <c r="V373" i="16"/>
  <c r="I233" i="16"/>
  <c r="AQ233" i="16"/>
  <c r="BD233" i="16"/>
  <c r="W117" i="16"/>
  <c r="U117" i="16"/>
  <c r="Y117" i="16"/>
  <c r="I402" i="16"/>
  <c r="AB402" i="16"/>
  <c r="AH402" i="16"/>
  <c r="AP34" i="16"/>
  <c r="AU34" i="16"/>
  <c r="AA212" i="16"/>
  <c r="X212" i="16"/>
  <c r="U212" i="16"/>
  <c r="AQ57" i="16"/>
  <c r="AJ57" i="16"/>
  <c r="AU57" i="16"/>
  <c r="AW179" i="16"/>
  <c r="AB179" i="16"/>
  <c r="S179" i="16"/>
  <c r="AT294" i="16"/>
  <c r="AI294" i="16"/>
  <c r="AP294" i="16"/>
  <c r="T305" i="16"/>
  <c r="I47" i="16"/>
  <c r="AU47" i="16"/>
  <c r="AW47" i="16"/>
  <c r="AL71" i="16"/>
  <c r="W71" i="16"/>
  <c r="AA71" i="16"/>
  <c r="AI374" i="16"/>
  <c r="AP374" i="16"/>
  <c r="AH452" i="16"/>
  <c r="U452" i="16"/>
  <c r="AD421" i="16"/>
  <c r="E121" i="16"/>
  <c r="AD34" i="16"/>
  <c r="BL433" i="16"/>
  <c r="AN179" i="16"/>
  <c r="BL305" i="16"/>
  <c r="AN421" i="16"/>
  <c r="BL393" i="16"/>
  <c r="BL418" i="16"/>
  <c r="BI110" i="16"/>
  <c r="BJ18" i="16"/>
  <c r="BI421" i="16"/>
  <c r="BI233" i="16"/>
  <c r="BF39" i="16"/>
  <c r="L207" i="16"/>
  <c r="AV179" i="16"/>
  <c r="BA117" i="16"/>
  <c r="BA129" i="16"/>
  <c r="BB410" i="16"/>
  <c r="BI410" i="16"/>
  <c r="AD410" i="16"/>
  <c r="L81" i="16"/>
  <c r="AN81" i="16"/>
  <c r="BF66" i="16"/>
  <c r="AN66" i="16"/>
  <c r="BB66" i="16"/>
  <c r="AD66" i="16"/>
  <c r="BG444" i="16"/>
  <c r="BI444" i="16"/>
  <c r="AO171" i="16"/>
  <c r="AN171" i="16"/>
  <c r="BI303" i="16"/>
  <c r="AD303" i="16"/>
  <c r="AN173" i="16"/>
  <c r="BL173" i="16"/>
  <c r="BH160" i="16"/>
  <c r="AA160" i="16"/>
  <c r="AC160" i="16"/>
  <c r="AE160" i="16"/>
  <c r="AH160" i="16"/>
  <c r="Q160" i="16"/>
  <c r="AI160" i="16"/>
  <c r="X160" i="16"/>
  <c r="AU160" i="16"/>
  <c r="O160" i="16"/>
  <c r="X141" i="16"/>
  <c r="P141" i="16"/>
  <c r="AH141" i="16"/>
  <c r="BF141" i="16"/>
  <c r="BI141" i="16"/>
  <c r="Q141" i="16"/>
  <c r="AA141" i="16"/>
  <c r="F288" i="16"/>
  <c r="AO241" i="16"/>
  <c r="BH241" i="16"/>
  <c r="BF241" i="16"/>
  <c r="BH176" i="16"/>
  <c r="AO176" i="16"/>
  <c r="AR76" i="16"/>
  <c r="AO76" i="16"/>
  <c r="L76" i="16"/>
  <c r="AO317" i="16"/>
  <c r="BG317" i="16"/>
  <c r="AV317" i="16"/>
  <c r="BF84" i="16"/>
  <c r="AO84" i="16"/>
  <c r="AZ106" i="16"/>
  <c r="AV106" i="16"/>
  <c r="AZ268" i="16"/>
  <c r="BG268" i="16"/>
  <c r="AZ271" i="16"/>
  <c r="BG271" i="16"/>
  <c r="L271" i="16"/>
  <c r="BA180" i="16"/>
  <c r="BG180" i="16"/>
  <c r="AV287" i="16"/>
  <c r="L287" i="16"/>
  <c r="AZ341" i="16"/>
  <c r="BG341" i="16"/>
  <c r="BA164" i="16"/>
  <c r="BF164" i="16"/>
  <c r="AO164" i="16"/>
  <c r="AR108" i="16"/>
  <c r="BG108" i="16"/>
  <c r="AV399" i="16"/>
  <c r="L399" i="16"/>
  <c r="AO371" i="16"/>
  <c r="L371" i="16"/>
  <c r="AZ427" i="16"/>
  <c r="BG427" i="16"/>
  <c r="AO427" i="16"/>
  <c r="AV379" i="16"/>
  <c r="BF379" i="16"/>
  <c r="AZ381" i="16"/>
  <c r="AV381" i="16"/>
  <c r="AR388" i="16"/>
  <c r="L388" i="16"/>
  <c r="AR31" i="16"/>
  <c r="BH31" i="16"/>
  <c r="AV31" i="16"/>
  <c r="AV362" i="16"/>
  <c r="AO362" i="16"/>
  <c r="L362" i="16"/>
  <c r="AO384" i="16"/>
  <c r="AV384" i="16"/>
  <c r="AV376" i="16"/>
  <c r="BH376" i="16"/>
  <c r="L376" i="16"/>
  <c r="AV232" i="16"/>
  <c r="AR232" i="16"/>
  <c r="BA232" i="16"/>
  <c r="AV442" i="16"/>
  <c r="BH442" i="16"/>
  <c r="AV348" i="16"/>
  <c r="AO348" i="16"/>
  <c r="AO324" i="16"/>
  <c r="L324" i="16"/>
  <c r="BA92" i="16"/>
  <c r="AO92" i="16"/>
  <c r="BH435" i="16"/>
  <c r="L435" i="16"/>
  <c r="AO288" i="16"/>
  <c r="D288" i="16"/>
  <c r="Q288" i="16"/>
  <c r="AG288" i="16"/>
  <c r="N288" i="16"/>
  <c r="AQ288" i="16"/>
  <c r="O288" i="16"/>
  <c r="I288" i="16"/>
  <c r="Z288" i="16"/>
  <c r="AY288" i="16"/>
  <c r="BE288" i="16"/>
  <c r="BF288" i="16"/>
  <c r="R288" i="16"/>
  <c r="J288" i="16"/>
  <c r="AZ288" i="16"/>
  <c r="BI288" i="16"/>
  <c r="BC288" i="16"/>
  <c r="AK288" i="16"/>
  <c r="AD288" i="16"/>
  <c r="U288" i="16"/>
  <c r="S288" i="16"/>
  <c r="L288" i="16"/>
  <c r="AR446" i="16"/>
  <c r="AZ413" i="16"/>
  <c r="AY387" i="16"/>
  <c r="AQ387" i="16"/>
  <c r="BA65" i="16"/>
  <c r="AZ114" i="16"/>
  <c r="AR11" i="16"/>
  <c r="AN387" i="16"/>
  <c r="E21" i="31"/>
  <c r="H21" i="31"/>
  <c r="E57" i="31"/>
  <c r="D19" i="31"/>
  <c r="B19" i="31" s="1"/>
  <c r="G31" i="31"/>
  <c r="E43" i="31"/>
  <c r="F69" i="31"/>
  <c r="H33" i="31"/>
  <c r="D45" i="31"/>
  <c r="B45" i="31" s="1"/>
  <c r="J67" i="31"/>
  <c r="F55" i="31"/>
  <c r="F57" i="31"/>
  <c r="D20" i="31"/>
  <c r="B20" i="31" s="1"/>
  <c r="E55" i="31"/>
  <c r="I55" i="31"/>
  <c r="I21" i="31"/>
  <c r="J20" i="31"/>
  <c r="F45" i="31"/>
  <c r="F33" i="31"/>
  <c r="J9" i="31"/>
  <c r="F9" i="31"/>
  <c r="E7" i="31"/>
  <c r="J45" i="31"/>
  <c r="G45" i="31"/>
  <c r="H31" i="31"/>
  <c r="G69" i="31"/>
  <c r="J7" i="31"/>
  <c r="I57" i="31"/>
  <c r="E19" i="31"/>
  <c r="I7" i="31"/>
  <c r="E69" i="31"/>
  <c r="F67" i="31"/>
  <c r="G21" i="31"/>
  <c r="F20" i="31"/>
  <c r="G44" i="31"/>
  <c r="G68" i="31"/>
  <c r="G43" i="31"/>
  <c r="E31" i="31"/>
  <c r="H20" i="31"/>
  <c r="F13" i="31"/>
  <c r="D69" i="31"/>
  <c r="B69" i="31" s="1"/>
  <c r="H9" i="31"/>
  <c r="F43" i="31"/>
  <c r="H69" i="31"/>
  <c r="H19" i="31"/>
  <c r="H7" i="31"/>
  <c r="G67" i="31"/>
  <c r="H65" i="31"/>
  <c r="F19" i="31"/>
  <c r="H44" i="31"/>
  <c r="H68" i="31"/>
  <c r="H43" i="31"/>
  <c r="J33" i="31"/>
  <c r="F8" i="31"/>
  <c r="E8" i="31"/>
  <c r="D57" i="31"/>
  <c r="B57" i="31" s="1"/>
  <c r="D33" i="31"/>
  <c r="B33" i="31" s="1"/>
  <c r="D63" i="31"/>
  <c r="B63" i="31" s="1"/>
  <c r="I33" i="31"/>
  <c r="G19" i="31"/>
  <c r="I43" i="31"/>
  <c r="E9" i="31"/>
  <c r="F31" i="31"/>
  <c r="E67" i="31"/>
  <c r="D44" i="31"/>
  <c r="B44" i="31" s="1"/>
  <c r="F27" i="31"/>
  <c r="D9" i="31"/>
  <c r="B9" i="31" s="1"/>
  <c r="F40" i="31"/>
  <c r="I9" i="31"/>
  <c r="D21" i="31"/>
  <c r="B21" i="31" s="1"/>
  <c r="E30" i="31"/>
  <c r="F28" i="31"/>
  <c r="E16" i="31"/>
  <c r="H64" i="31"/>
  <c r="G30" i="31"/>
  <c r="G64" i="31"/>
  <c r="G18" i="31"/>
  <c r="F64" i="31"/>
  <c r="D42" i="31"/>
  <c r="B42" i="31" s="1"/>
  <c r="F54" i="31"/>
  <c r="H15" i="31"/>
  <c r="D52" i="31"/>
  <c r="B52" i="31" s="1"/>
  <c r="H18" i="31"/>
  <c r="G40" i="31"/>
  <c r="E54" i="31"/>
  <c r="D54" i="31"/>
  <c r="B54" i="31" s="1"/>
  <c r="H40" i="31"/>
  <c r="H16" i="31"/>
  <c r="G16" i="31"/>
  <c r="D66" i="31"/>
  <c r="B66" i="31" s="1"/>
  <c r="I16" i="31"/>
  <c r="I30" i="31"/>
  <c r="E64" i="31"/>
  <c r="D30" i="31"/>
  <c r="B30" i="31" s="1"/>
  <c r="F66" i="31"/>
  <c r="J52" i="31"/>
  <c r="J16" i="31"/>
  <c r="J54" i="31"/>
  <c r="I54" i="31"/>
  <c r="G54" i="31"/>
  <c r="J30" i="31"/>
  <c r="F16" i="31"/>
  <c r="G66" i="31"/>
  <c r="E52" i="31"/>
  <c r="F18" i="31"/>
  <c r="H66" i="31"/>
  <c r="J28" i="31"/>
  <c r="F52" i="31"/>
  <c r="G42" i="31"/>
  <c r="B28" i="31"/>
  <c r="G28" i="31"/>
  <c r="J18" i="31"/>
  <c r="I40" i="31"/>
  <c r="I66" i="31"/>
  <c r="G52" i="31"/>
  <c r="H42" i="31"/>
  <c r="F30" i="31"/>
  <c r="E66" i="31"/>
  <c r="I52" i="31"/>
  <c r="J40" i="31"/>
  <c r="I42" i="31"/>
  <c r="D18" i="31"/>
  <c r="B18" i="31" s="1"/>
  <c r="E18" i="31"/>
  <c r="D40" i="31"/>
  <c r="B40" i="31" s="1"/>
  <c r="J42" i="31"/>
  <c r="E42" i="31"/>
  <c r="BG66" i="16"/>
  <c r="AO81" i="16"/>
  <c r="AJ27" i="16"/>
  <c r="BE27" i="16"/>
  <c r="AE27" i="16"/>
  <c r="AB27" i="16"/>
  <c r="Z27" i="16"/>
  <c r="AT27" i="16"/>
  <c r="D27" i="16"/>
  <c r="AK27" i="16"/>
  <c r="BH27" i="16"/>
  <c r="Y27" i="16"/>
  <c r="W27" i="16"/>
  <c r="AR27" i="16"/>
  <c r="S27" i="16"/>
  <c r="U27" i="16"/>
  <c r="AO27" i="16"/>
  <c r="K27" i="16"/>
  <c r="AZ27" i="16"/>
  <c r="BJ27" i="16"/>
  <c r="Q27" i="16"/>
  <c r="AC27" i="16"/>
  <c r="I27" i="16"/>
  <c r="BA27" i="16"/>
  <c r="P27" i="16"/>
  <c r="M27" i="16"/>
  <c r="F27" i="16"/>
  <c r="AD27" i="16"/>
  <c r="AW27" i="16"/>
  <c r="L27" i="16"/>
  <c r="V27" i="16"/>
  <c r="AU27" i="16"/>
  <c r="R27" i="16"/>
  <c r="AI27" i="16"/>
  <c r="AA27" i="16"/>
  <c r="BF27" i="16"/>
  <c r="J27" i="16"/>
  <c r="BC27" i="16"/>
  <c r="BI27" i="16"/>
  <c r="AM27" i="16"/>
  <c r="AG27" i="16"/>
  <c r="AQ27" i="16"/>
  <c r="AL27" i="16"/>
  <c r="AN27" i="16"/>
  <c r="E27" i="16"/>
  <c r="BK27" i="16"/>
  <c r="AY27" i="16"/>
  <c r="AH453" i="16"/>
  <c r="BF453" i="16"/>
  <c r="BD453" i="16"/>
  <c r="AZ453" i="16"/>
  <c r="BB453" i="16"/>
  <c r="BF410" i="16"/>
  <c r="BG410" i="16"/>
  <c r="BE410" i="16"/>
  <c r="AV410" i="16"/>
  <c r="BG326" i="16"/>
  <c r="AR326" i="16"/>
  <c r="BB326" i="16"/>
  <c r="BE257" i="16"/>
  <c r="BJ257" i="16"/>
  <c r="BF55" i="16"/>
  <c r="BG55" i="16"/>
  <c r="E30" i="16"/>
  <c r="BG30" i="16"/>
  <c r="BA375" i="16"/>
  <c r="BH375" i="16"/>
  <c r="BE66" i="16"/>
  <c r="L66" i="16"/>
  <c r="AV455" i="16"/>
  <c r="AO455" i="16"/>
  <c r="BB455" i="16"/>
  <c r="AD455" i="16"/>
  <c r="BG455" i="16"/>
  <c r="BB52" i="16"/>
  <c r="BH52" i="16"/>
  <c r="AO372" i="16"/>
  <c r="BI372" i="16"/>
  <c r="AZ111" i="16"/>
  <c r="BH111" i="16"/>
  <c r="AO111" i="16"/>
  <c r="BF111" i="16"/>
  <c r="BG111" i="16"/>
  <c r="AV111" i="16"/>
  <c r="BG162" i="16"/>
  <c r="BE162" i="16"/>
  <c r="BH162" i="16"/>
  <c r="AE162" i="16"/>
  <c r="AV162" i="16"/>
  <c r="AV260" i="16"/>
  <c r="BH260" i="16"/>
  <c r="BK260" i="16"/>
  <c r="AZ260" i="16"/>
  <c r="BI260" i="16"/>
  <c r="BB276" i="16"/>
  <c r="AO276" i="16"/>
  <c r="L276" i="16"/>
  <c r="BA276" i="16"/>
  <c r="AR308" i="16"/>
  <c r="BF308" i="16"/>
  <c r="BG308" i="16"/>
  <c r="L308" i="16"/>
  <c r="AD308" i="16"/>
  <c r="AV308" i="16"/>
  <c r="BB273" i="16"/>
  <c r="BI273" i="16"/>
  <c r="AO273" i="16"/>
  <c r="BH273" i="16"/>
  <c r="BG273" i="16"/>
  <c r="BE221" i="16"/>
  <c r="BJ221" i="16"/>
  <c r="AV221" i="16"/>
  <c r="BF211" i="16"/>
  <c r="BJ211" i="16"/>
  <c r="BG211" i="16"/>
  <c r="BH211" i="16"/>
  <c r="BB211" i="16"/>
  <c r="AZ215" i="16"/>
  <c r="AV215" i="16"/>
  <c r="AN215" i="16"/>
  <c r="BH215" i="16"/>
  <c r="BG215" i="16"/>
  <c r="BH440" i="16"/>
  <c r="BB440" i="16"/>
  <c r="AR440" i="16"/>
  <c r="BI440" i="16"/>
  <c r="AD440" i="16"/>
  <c r="AV440" i="16"/>
  <c r="BF353" i="16"/>
  <c r="BG353" i="16"/>
  <c r="BI353" i="16"/>
  <c r="BH101" i="16"/>
  <c r="D101" i="16"/>
  <c r="L101" i="16"/>
  <c r="AV325" i="16"/>
  <c r="L325" i="16"/>
  <c r="AO173" i="16"/>
  <c r="BG173" i="16"/>
  <c r="BB173" i="16"/>
  <c r="BE137" i="16"/>
  <c r="BK137" i="16"/>
  <c r="AE400" i="16"/>
  <c r="BE400" i="16"/>
  <c r="BC400" i="16"/>
  <c r="W400" i="16"/>
  <c r="AH400" i="16"/>
  <c r="O400" i="16"/>
  <c r="BI52" i="16"/>
  <c r="BE444" i="16"/>
  <c r="AO432" i="16"/>
  <c r="L432" i="16"/>
  <c r="AV432" i="16"/>
  <c r="AR432" i="16"/>
  <c r="BE432" i="16"/>
  <c r="BF432" i="16"/>
  <c r="BH432" i="16"/>
  <c r="AR95" i="16"/>
  <c r="BE95" i="16"/>
  <c r="BA95" i="16"/>
  <c r="BF95" i="16"/>
  <c r="BG95" i="16"/>
  <c r="BF89" i="16"/>
  <c r="AO89" i="16"/>
  <c r="BG89" i="16"/>
  <c r="L89" i="16"/>
  <c r="BB89" i="16"/>
  <c r="AV89" i="16"/>
  <c r="BH89" i="16"/>
  <c r="BE89" i="16"/>
  <c r="BI89" i="16"/>
  <c r="AR89" i="16"/>
  <c r="BF50" i="16"/>
  <c r="BI50" i="16"/>
  <c r="AN50" i="16"/>
  <c r="AD50" i="16"/>
  <c r="AO50" i="16"/>
  <c r="AO203" i="16"/>
  <c r="AV203" i="16"/>
  <c r="BL203" i="16"/>
  <c r="AD203" i="16"/>
  <c r="BF203" i="16"/>
  <c r="BJ203" i="16"/>
  <c r="AZ423" i="16"/>
  <c r="BA423" i="16"/>
  <c r="BF423" i="16"/>
  <c r="AO423" i="16"/>
  <c r="BG423" i="16"/>
  <c r="BB56" i="16"/>
  <c r="BE56" i="16"/>
  <c r="AO56" i="16"/>
  <c r="BH56" i="16"/>
  <c r="BF56" i="16"/>
  <c r="BG56" i="16"/>
  <c r="BH281" i="16"/>
  <c r="BB281" i="16"/>
  <c r="AR281" i="16"/>
  <c r="AV281" i="16"/>
  <c r="BF281" i="16"/>
  <c r="BB302" i="16"/>
  <c r="BF302" i="16"/>
  <c r="BE302" i="16"/>
  <c r="BH302" i="16"/>
  <c r="E302" i="16"/>
  <c r="L302" i="16"/>
  <c r="BI132" i="16"/>
  <c r="BF132" i="16"/>
  <c r="BE132" i="16"/>
  <c r="BG132" i="16"/>
  <c r="AO132" i="16"/>
  <c r="L132" i="16"/>
  <c r="AZ132" i="16"/>
  <c r="BI210" i="16"/>
  <c r="AN210" i="16"/>
  <c r="BF210" i="16"/>
  <c r="AO210" i="16"/>
  <c r="BA169" i="16"/>
  <c r="AO169" i="16"/>
  <c r="BH169" i="16"/>
  <c r="BF169" i="16"/>
  <c r="AR169" i="16"/>
  <c r="BB422" i="16"/>
  <c r="BI422" i="16"/>
  <c r="AR422" i="16"/>
  <c r="BF422" i="16"/>
  <c r="AR130" i="16"/>
  <c r="BA130" i="16"/>
  <c r="BH130" i="16"/>
  <c r="E130" i="16"/>
  <c r="BG130" i="16"/>
  <c r="AO98" i="16"/>
  <c r="L98" i="16"/>
  <c r="BF98" i="16"/>
  <c r="BG98" i="16"/>
  <c r="AV98" i="16"/>
  <c r="BI98" i="16"/>
  <c r="AR104" i="16"/>
  <c r="BF104" i="16"/>
  <c r="AO104" i="16"/>
  <c r="BH104" i="16"/>
  <c r="AV104" i="16"/>
  <c r="L104" i="16"/>
  <c r="BB104" i="16"/>
  <c r="BJ104" i="16"/>
  <c r="AZ265" i="16"/>
  <c r="BB265" i="16"/>
  <c r="BJ265" i="16"/>
  <c r="AO265" i="16"/>
  <c r="BF265" i="16"/>
  <c r="BH265" i="16"/>
  <c r="AR265" i="16"/>
  <c r="BE265" i="16"/>
  <c r="AV306" i="16"/>
  <c r="BB306" i="16"/>
  <c r="BE306" i="16"/>
  <c r="BH306" i="16"/>
  <c r="BF306" i="16"/>
  <c r="AO306" i="16"/>
  <c r="BG306" i="16"/>
  <c r="AR208" i="16"/>
  <c r="BG208" i="16"/>
  <c r="BA208" i="16"/>
  <c r="BE208" i="16"/>
  <c r="BL208" i="16"/>
  <c r="BF208" i="16"/>
  <c r="AZ7" i="16"/>
  <c r="AV7" i="16"/>
  <c r="AN7" i="16"/>
  <c r="BF7" i="16"/>
  <c r="BH261" i="16"/>
  <c r="AR261" i="16"/>
  <c r="AV261" i="16"/>
  <c r="BA261" i="16"/>
  <c r="BF261" i="16"/>
  <c r="BB261" i="16"/>
  <c r="AO261" i="16"/>
  <c r="BF266" i="16"/>
  <c r="BG266" i="16"/>
  <c r="BI266" i="16"/>
  <c r="BH266" i="16"/>
  <c r="L266" i="16"/>
  <c r="AR167" i="16"/>
  <c r="BH167" i="16"/>
  <c r="BA167" i="16"/>
  <c r="AV167" i="16"/>
  <c r="AZ167" i="16"/>
  <c r="AO167" i="16"/>
  <c r="AO429" i="16"/>
  <c r="AN429" i="16"/>
  <c r="BF429" i="16"/>
  <c r="BF298" i="16"/>
  <c r="BH298" i="16"/>
  <c r="AR298" i="16"/>
  <c r="BL298" i="16"/>
  <c r="AZ298" i="16"/>
  <c r="AR199" i="16"/>
  <c r="BB199" i="16"/>
  <c r="AZ199" i="16"/>
  <c r="BH199" i="16"/>
  <c r="BI199" i="16"/>
  <c r="AE199" i="16"/>
  <c r="BF199" i="16"/>
  <c r="BG199" i="16"/>
  <c r="AO59" i="16"/>
  <c r="L59" i="16"/>
  <c r="BF59" i="16"/>
  <c r="BG59" i="16"/>
  <c r="BH59" i="16"/>
  <c r="BB182" i="16"/>
  <c r="BE182" i="16"/>
  <c r="AO182" i="16"/>
  <c r="L182" i="16"/>
  <c r="BF182" i="16"/>
  <c r="AR182" i="16"/>
  <c r="BH182" i="16"/>
  <c r="AN182" i="16"/>
  <c r="AD182" i="16"/>
  <c r="BA182" i="16"/>
  <c r="BJ256" i="16"/>
  <c r="AO256" i="16"/>
  <c r="BH309" i="16"/>
  <c r="AV309" i="16"/>
  <c r="AO309" i="16"/>
  <c r="BF309" i="16"/>
  <c r="BF119" i="16"/>
  <c r="BG119" i="16"/>
  <c r="BJ119" i="16"/>
  <c r="AV119" i="16"/>
  <c r="BH119" i="16"/>
  <c r="BF159" i="16"/>
  <c r="BE159" i="16"/>
  <c r="BA105" i="16"/>
  <c r="BB105" i="16"/>
  <c r="BH105" i="16"/>
  <c r="BJ105" i="16"/>
  <c r="BF105" i="16"/>
  <c r="AO105" i="16"/>
  <c r="AR105" i="16"/>
  <c r="AZ105" i="16"/>
  <c r="BE105" i="16"/>
  <c r="AZ174" i="16"/>
  <c r="BF174" i="16"/>
  <c r="BE174" i="16"/>
  <c r="BG174" i="16"/>
  <c r="BL174" i="16"/>
  <c r="L174" i="16"/>
  <c r="BE41" i="16"/>
  <c r="BB41" i="16"/>
  <c r="AO41" i="16"/>
  <c r="BH41" i="16"/>
  <c r="BL326" i="16"/>
  <c r="BL273" i="16"/>
  <c r="BJ375" i="16"/>
  <c r="BE219" i="16"/>
  <c r="BB137" i="16"/>
  <c r="AR375" i="16"/>
  <c r="AV27" i="16"/>
  <c r="BK326" i="16"/>
  <c r="AN240" i="16"/>
  <c r="BK273" i="16"/>
  <c r="BE375" i="16"/>
  <c r="BB372" i="16"/>
  <c r="AV375" i="16"/>
  <c r="BE211" i="16"/>
  <c r="BG325" i="16"/>
  <c r="BH410" i="16"/>
  <c r="BL27" i="16"/>
  <c r="BI451" i="16"/>
  <c r="BF325" i="16"/>
  <c r="AO101" i="16"/>
  <c r="AV276" i="16"/>
  <c r="T27" i="16"/>
  <c r="AO353" i="16"/>
  <c r="BA309" i="16"/>
  <c r="BA119" i="16"/>
  <c r="BA128" i="16"/>
  <c r="AV439" i="16"/>
  <c r="BH151" i="16"/>
  <c r="AO399" i="16"/>
  <c r="AO175" i="16"/>
  <c r="AZ414" i="16"/>
  <c r="AZ383" i="16"/>
  <c r="BA351" i="16"/>
  <c r="AR431" i="16"/>
  <c r="AZ223" i="16"/>
  <c r="AG227" i="16"/>
  <c r="BG227" i="16"/>
  <c r="M160" i="16"/>
  <c r="AT227" i="16"/>
  <c r="BE227" i="16"/>
  <c r="AW405" i="16"/>
  <c r="AT405" i="16"/>
  <c r="AU405" i="16"/>
  <c r="T288" i="16"/>
  <c r="AL288" i="16"/>
  <c r="BJ288" i="16"/>
  <c r="V288" i="16"/>
  <c r="BB288" i="16"/>
  <c r="AZ405" i="16"/>
  <c r="S387" i="16"/>
  <c r="BA415" i="16"/>
  <c r="AO271" i="16"/>
  <c r="AV336" i="16"/>
  <c r="BA60" i="16"/>
  <c r="BA11" i="16"/>
  <c r="BA108" i="16"/>
  <c r="AR242" i="16"/>
  <c r="AR271" i="16"/>
  <c r="AR365" i="16"/>
  <c r="AV175" i="16"/>
  <c r="AZ345" i="16"/>
  <c r="BA254" i="16"/>
  <c r="BA25" i="16"/>
  <c r="AZ407" i="16"/>
  <c r="L252" i="16"/>
  <c r="AV164" i="16"/>
  <c r="AV108" i="16"/>
  <c r="AR397" i="16"/>
  <c r="AZ368" i="16"/>
  <c r="BA146" i="16"/>
  <c r="BA385" i="16"/>
  <c r="AR254" i="16"/>
  <c r="BA312" i="16"/>
  <c r="BA395" i="16"/>
  <c r="BA407" i="16"/>
  <c r="L300" i="16"/>
  <c r="I227" i="16"/>
  <c r="S227" i="16"/>
  <c r="J227" i="16"/>
  <c r="AY160" i="16"/>
  <c r="BH227" i="16"/>
  <c r="AV160" i="16"/>
  <c r="AV288" i="16"/>
  <c r="BG405" i="16"/>
  <c r="Y288" i="16"/>
  <c r="AW288" i="16"/>
  <c r="X288" i="16"/>
  <c r="BE387" i="16"/>
  <c r="AO341" i="16"/>
  <c r="AR187" i="16"/>
  <c r="BA91" i="16"/>
  <c r="AR385" i="16"/>
  <c r="AR403" i="16"/>
  <c r="AZ300" i="16"/>
  <c r="F160" i="16"/>
  <c r="U160" i="16"/>
  <c r="AH227" i="16"/>
  <c r="Z160" i="16"/>
  <c r="BK405" i="16"/>
  <c r="AC288" i="16"/>
  <c r="BJ141" i="16"/>
  <c r="AU288" i="16"/>
  <c r="AR288" i="16"/>
  <c r="Q387" i="16"/>
  <c r="AR161" i="16"/>
  <c r="BA161" i="16"/>
  <c r="AZ161" i="16"/>
  <c r="AV161" i="16"/>
  <c r="BB161" i="16"/>
  <c r="AC161" i="16"/>
  <c r="AG161" i="16"/>
  <c r="U161" i="16"/>
  <c r="BE161" i="16"/>
  <c r="BI161" i="16"/>
  <c r="BJ161" i="16"/>
  <c r="BH161" i="16"/>
  <c r="BL161" i="16"/>
  <c r="AB161" i="16"/>
  <c r="BD161" i="16"/>
  <c r="I161" i="16"/>
  <c r="AO161" i="16"/>
  <c r="BG161" i="16"/>
  <c r="AZ436" i="16"/>
  <c r="AV436" i="16"/>
  <c r="AR436" i="16"/>
  <c r="AO436" i="16"/>
  <c r="BA436" i="16"/>
  <c r="L436" i="16"/>
  <c r="BI436" i="16"/>
  <c r="E436" i="16"/>
  <c r="BE436" i="16"/>
  <c r="AN436" i="16"/>
  <c r="BJ436" i="16"/>
  <c r="BK436" i="16"/>
  <c r="BL436" i="16"/>
  <c r="BH262" i="16"/>
  <c r="E262" i="16"/>
  <c r="V262" i="16"/>
  <c r="AP262" i="16"/>
  <c r="AQ262" i="16"/>
  <c r="J262" i="16"/>
  <c r="BF262" i="16"/>
  <c r="AV262" i="16"/>
  <c r="BG262" i="16"/>
  <c r="AO262" i="16"/>
  <c r="BB262" i="16"/>
  <c r="L262" i="16"/>
  <c r="BE262" i="16"/>
  <c r="R262" i="16"/>
  <c r="S262" i="16"/>
  <c r="AV244" i="16"/>
  <c r="AZ244" i="16"/>
  <c r="BH244" i="16"/>
  <c r="BF244" i="16"/>
  <c r="BG244" i="16"/>
  <c r="BB244" i="16"/>
  <c r="BI244" i="16"/>
  <c r="BJ244" i="16"/>
  <c r="AO244" i="16"/>
  <c r="BE244" i="16"/>
  <c r="AE244" i="16"/>
  <c r="E244" i="16"/>
  <c r="AR244" i="16"/>
  <c r="AR29" i="16"/>
  <c r="AZ29" i="16"/>
  <c r="BA29" i="16"/>
  <c r="BL29" i="16"/>
  <c r="AI29" i="16"/>
  <c r="O29" i="16"/>
  <c r="AK29" i="16"/>
  <c r="AV29" i="16"/>
  <c r="AO29" i="16"/>
  <c r="L29" i="16"/>
  <c r="BH29" i="16"/>
  <c r="AY29" i="16"/>
  <c r="X29" i="16"/>
  <c r="BJ29" i="16"/>
  <c r="AR190" i="16"/>
  <c r="BA190" i="16"/>
  <c r="AV190" i="16"/>
  <c r="AZ190" i="16"/>
  <c r="BI190" i="16"/>
  <c r="E190" i="16"/>
  <c r="BE190" i="16"/>
  <c r="AN190" i="16"/>
  <c r="BJ190" i="16"/>
  <c r="BK190" i="16"/>
  <c r="BL190" i="16"/>
  <c r="AO190" i="16"/>
  <c r="BF190" i="16"/>
  <c r="AV228" i="16"/>
  <c r="AZ228" i="16"/>
  <c r="U228" i="16"/>
  <c r="AM228" i="16"/>
  <c r="AG228" i="16"/>
  <c r="BF228" i="16"/>
  <c r="BG228" i="16"/>
  <c r="BB228" i="16"/>
  <c r="BE228" i="16"/>
  <c r="BI228" i="16"/>
  <c r="BJ228" i="16"/>
  <c r="E228" i="16"/>
  <c r="AH228" i="16"/>
  <c r="AT228" i="16"/>
  <c r="BD228" i="16"/>
  <c r="J228" i="16"/>
  <c r="L228" i="16"/>
  <c r="AR113" i="16"/>
  <c r="AV113" i="16"/>
  <c r="AZ113" i="16"/>
  <c r="BF113" i="16"/>
  <c r="BJ113" i="16"/>
  <c r="AE113" i="16"/>
  <c r="BA113" i="16"/>
  <c r="BG113" i="16"/>
  <c r="E113" i="16"/>
  <c r="BH113" i="16"/>
  <c r="BI113" i="16"/>
  <c r="AV328" i="16"/>
  <c r="AO328" i="16"/>
  <c r="BE328" i="16"/>
  <c r="AG328" i="16"/>
  <c r="AU328" i="16"/>
  <c r="L328" i="16"/>
  <c r="BI328" i="16"/>
  <c r="AR328" i="16"/>
  <c r="BJ328" i="16"/>
  <c r="AZ328" i="16"/>
  <c r="BA328" i="16"/>
  <c r="BL328" i="16"/>
  <c r="BD328" i="16"/>
  <c r="T328" i="16"/>
  <c r="AB328" i="16"/>
  <c r="AR409" i="16"/>
  <c r="BA409" i="16"/>
  <c r="AZ409" i="16"/>
  <c r="AV409" i="16"/>
  <c r="AO409" i="16"/>
  <c r="E409" i="16"/>
  <c r="L409" i="16"/>
  <c r="AN409" i="16"/>
  <c r="BK409" i="16"/>
  <c r="BL409" i="16"/>
  <c r="BF409" i="16"/>
  <c r="BG409" i="16"/>
  <c r="BE409" i="16"/>
  <c r="AR23" i="16"/>
  <c r="AV23" i="16"/>
  <c r="BA23" i="16"/>
  <c r="AZ23" i="16"/>
  <c r="L23" i="16"/>
  <c r="BF23" i="16"/>
  <c r="BG23" i="16"/>
  <c r="X23" i="16"/>
  <c r="S23" i="16"/>
  <c r="AY23" i="16"/>
  <c r="J23" i="16"/>
  <c r="BH23" i="16"/>
  <c r="AK23" i="16"/>
  <c r="O23" i="16"/>
  <c r="AT23" i="16"/>
  <c r="BJ23" i="16"/>
  <c r="AR99" i="16"/>
  <c r="AV99" i="16"/>
  <c r="AO99" i="16"/>
  <c r="L99" i="16"/>
  <c r="BA99" i="16"/>
  <c r="AZ99" i="16"/>
  <c r="BG99" i="16"/>
  <c r="BH99" i="16"/>
  <c r="AE99" i="16"/>
  <c r="E99" i="16"/>
  <c r="BE99" i="16"/>
  <c r="AV191" i="16"/>
  <c r="BL191" i="16"/>
  <c r="BD191" i="16"/>
  <c r="T191" i="16"/>
  <c r="AC191" i="16"/>
  <c r="AO191" i="16"/>
  <c r="L191" i="16"/>
  <c r="AR191" i="16"/>
  <c r="BF191" i="16"/>
  <c r="AZ191" i="16"/>
  <c r="BG191" i="16"/>
  <c r="BJ191" i="16"/>
  <c r="BA152" i="16"/>
  <c r="AZ152" i="16"/>
  <c r="AV152" i="16"/>
  <c r="AO152" i="16"/>
  <c r="L152" i="16"/>
  <c r="E152" i="16"/>
  <c r="AN152" i="16"/>
  <c r="BK152" i="16"/>
  <c r="BL152" i="16"/>
  <c r="BF152" i="16"/>
  <c r="BG152" i="16"/>
  <c r="BH152" i="16"/>
  <c r="BB152" i="16"/>
  <c r="AR62" i="16"/>
  <c r="BA62" i="16"/>
  <c r="AZ62" i="16"/>
  <c r="AO62" i="16"/>
  <c r="L62" i="16"/>
  <c r="BH62" i="16"/>
  <c r="BB62" i="16"/>
  <c r="T62" i="16"/>
  <c r="AB62" i="16"/>
  <c r="Y62" i="16"/>
  <c r="BJ62" i="16"/>
  <c r="BI62" i="16"/>
  <c r="AV62" i="16"/>
  <c r="BF62" i="16"/>
  <c r="AR279" i="16"/>
  <c r="BA279" i="16"/>
  <c r="AZ279" i="16"/>
  <c r="AE279" i="16"/>
  <c r="AO279" i="16"/>
  <c r="L279" i="16"/>
  <c r="BB279" i="16"/>
  <c r="BE279" i="16"/>
  <c r="E279" i="16"/>
  <c r="AV279" i="16"/>
  <c r="BF279" i="16"/>
  <c r="AR278" i="16"/>
  <c r="AV278" i="16"/>
  <c r="BH278" i="16"/>
  <c r="BE278" i="16"/>
  <c r="BF278" i="16"/>
  <c r="BB278" i="16"/>
  <c r="BG278" i="16"/>
  <c r="BJ278" i="16"/>
  <c r="BI278" i="16"/>
  <c r="BL278" i="16"/>
  <c r="AZ278" i="16"/>
  <c r="AZ416" i="16"/>
  <c r="AO416" i="16"/>
  <c r="AV416" i="16"/>
  <c r="L416" i="16"/>
  <c r="BA416" i="16"/>
  <c r="E416" i="16"/>
  <c r="AN416" i="16"/>
  <c r="BK416" i="16"/>
  <c r="BF416" i="16"/>
  <c r="BL416" i="16"/>
  <c r="BH416" i="16"/>
  <c r="BG416" i="16"/>
  <c r="BB416" i="16"/>
  <c r="BE416" i="16"/>
  <c r="BI416" i="16"/>
  <c r="AR158" i="16"/>
  <c r="AV158" i="16"/>
  <c r="BA158" i="16"/>
  <c r="AZ158" i="16"/>
  <c r="AO158" i="16"/>
  <c r="L158" i="16"/>
  <c r="BE158" i="16"/>
  <c r="BG158" i="16"/>
  <c r="AR26" i="16"/>
  <c r="BA26" i="16"/>
  <c r="AZ26" i="16"/>
  <c r="AV26" i="16"/>
  <c r="AO26" i="16"/>
  <c r="BB26" i="16"/>
  <c r="L26" i="16"/>
  <c r="BE26" i="16"/>
  <c r="BH26" i="16"/>
  <c r="BJ26" i="16"/>
  <c r="BI26" i="16"/>
  <c r="AE26" i="16"/>
  <c r="E26" i="16"/>
  <c r="BG26" i="16"/>
  <c r="AV188" i="16"/>
  <c r="AR188" i="16"/>
  <c r="BA188" i="16"/>
  <c r="BL188" i="16"/>
  <c r="AZ188" i="16"/>
  <c r="BF188" i="16"/>
  <c r="BH188" i="16"/>
  <c r="BG188" i="16"/>
  <c r="AO188" i="16"/>
  <c r="L188" i="16"/>
  <c r="BI188" i="16"/>
  <c r="BH296" i="16"/>
  <c r="AN296" i="16"/>
  <c r="D296" i="16"/>
  <c r="BK296" i="16"/>
  <c r="AR296" i="16"/>
  <c r="BF296" i="16"/>
  <c r="BB296" i="16"/>
  <c r="BL296" i="16"/>
  <c r="BA296" i="16"/>
  <c r="BG296" i="16"/>
  <c r="BE296" i="16"/>
  <c r="AZ296" i="16"/>
  <c r="AV296" i="16"/>
  <c r="BI296" i="16"/>
  <c r="BJ296" i="16"/>
  <c r="AR170" i="16"/>
  <c r="BA170" i="16"/>
  <c r="AZ170" i="16"/>
  <c r="AV170" i="16"/>
  <c r="L170" i="16"/>
  <c r="BE170" i="16"/>
  <c r="BB170" i="16"/>
  <c r="AR192" i="16"/>
  <c r="BA192" i="16"/>
  <c r="AV192" i="16"/>
  <c r="AZ192" i="16"/>
  <c r="AO192" i="16"/>
  <c r="BH192" i="16"/>
  <c r="BL192" i="16"/>
  <c r="AE192" i="16"/>
  <c r="BB192" i="16"/>
  <c r="BE192" i="16"/>
  <c r="BI192" i="16"/>
  <c r="BJ192" i="16"/>
  <c r="D192" i="16"/>
  <c r="L192" i="16"/>
  <c r="AN192" i="16"/>
  <c r="AR412" i="16"/>
  <c r="BA412" i="16"/>
  <c r="AZ412" i="16"/>
  <c r="L412" i="16"/>
  <c r="BH412" i="16"/>
  <c r="BI412" i="16"/>
  <c r="BF412" i="16"/>
  <c r="BG412" i="16"/>
  <c r="BK412" i="16"/>
  <c r="BB412" i="16"/>
  <c r="BH214" i="16"/>
  <c r="BB214" i="16"/>
  <c r="D214" i="16"/>
  <c r="BF214" i="16"/>
  <c r="BE214" i="16"/>
  <c r="AO214" i="16"/>
  <c r="BG214" i="16"/>
  <c r="BI214" i="16"/>
  <c r="L214" i="16"/>
  <c r="BJ214" i="16"/>
  <c r="AN214" i="16"/>
  <c r="BK214" i="16"/>
  <c r="AR214" i="16"/>
  <c r="AV214" i="16"/>
  <c r="BL214" i="16"/>
  <c r="BA214" i="16"/>
  <c r="BA396" i="16"/>
  <c r="AZ396" i="16"/>
  <c r="BH396" i="16"/>
  <c r="BE396" i="16"/>
  <c r="AV396" i="16"/>
  <c r="L396" i="16"/>
  <c r="AR165" i="16"/>
  <c r="AZ165" i="16"/>
  <c r="BA165" i="16"/>
  <c r="AV165" i="16"/>
  <c r="BH165" i="16"/>
  <c r="BE165" i="16"/>
  <c r="AN165" i="16"/>
  <c r="AO165" i="16"/>
  <c r="BI165" i="16"/>
  <c r="BK165" i="16"/>
  <c r="L165" i="16"/>
  <c r="BJ165" i="16"/>
  <c r="BL165" i="16"/>
  <c r="AE165" i="16"/>
  <c r="D165" i="16"/>
  <c r="AV277" i="16"/>
  <c r="AR277" i="16"/>
  <c r="BA277" i="16"/>
  <c r="AZ277" i="16"/>
  <c r="BJ277" i="16"/>
  <c r="BK277" i="16"/>
  <c r="BF277" i="16"/>
  <c r="BI277" i="16"/>
  <c r="BG277" i="16"/>
  <c r="BH277" i="16"/>
  <c r="AO277" i="16"/>
  <c r="BE277" i="16"/>
  <c r="AR390" i="16"/>
  <c r="BF390" i="16"/>
  <c r="BI390" i="16"/>
  <c r="D390" i="16"/>
  <c r="BG390" i="16"/>
  <c r="BJ390" i="16"/>
  <c r="BH390" i="16"/>
  <c r="AO390" i="16"/>
  <c r="L390" i="16"/>
  <c r="AV390" i="16"/>
  <c r="AZ390" i="16"/>
  <c r="BB390" i="16"/>
  <c r="BK390" i="16"/>
  <c r="AZ195" i="16"/>
  <c r="AV195" i="16"/>
  <c r="BA195" i="16"/>
  <c r="BE195" i="16"/>
  <c r="BB195" i="16"/>
  <c r="AO195" i="16"/>
  <c r="BJ195" i="16"/>
  <c r="L195" i="16"/>
  <c r="BI195" i="16"/>
  <c r="BF195" i="16"/>
  <c r="AR69" i="16"/>
  <c r="BA69" i="16"/>
  <c r="AZ69" i="16"/>
  <c r="BJ69" i="16"/>
  <c r="AE69" i="16"/>
  <c r="AO69" i="16"/>
  <c r="BH69" i="16"/>
  <c r="AV69" i="16"/>
  <c r="L69" i="16"/>
  <c r="BF69" i="16"/>
  <c r="AN69" i="16"/>
  <c r="D69" i="16"/>
  <c r="BE69" i="16"/>
  <c r="AR127" i="16"/>
  <c r="BA127" i="16"/>
  <c r="AZ127" i="16"/>
  <c r="L127" i="16"/>
  <c r="AV127" i="16"/>
  <c r="BF127" i="16"/>
  <c r="BG127" i="16"/>
  <c r="BE127" i="16"/>
  <c r="BK127" i="16"/>
  <c r="BH127" i="16"/>
  <c r="AV38" i="16"/>
  <c r="AR38" i="16"/>
  <c r="BA38" i="16"/>
  <c r="AO38" i="16"/>
  <c r="BG38" i="16"/>
  <c r="D38" i="16"/>
  <c r="AZ38" i="16"/>
  <c r="AN38" i="16"/>
  <c r="BK38" i="16"/>
  <c r="BL38" i="16"/>
  <c r="BH38" i="16"/>
  <c r="BI38" i="16"/>
  <c r="BH40" i="16"/>
  <c r="AR40" i="16"/>
  <c r="BA40" i="16"/>
  <c r="BE40" i="16"/>
  <c r="AZ40" i="16"/>
  <c r="BB40" i="16"/>
  <c r="AV40" i="16"/>
  <c r="BF40" i="16"/>
  <c r="BJ40" i="16"/>
  <c r="BG40" i="16"/>
  <c r="BI40" i="16"/>
  <c r="L40" i="16"/>
  <c r="AS96" i="16"/>
  <c r="AC96" i="16"/>
  <c r="BA96" i="16"/>
  <c r="AO96" i="16"/>
  <c r="F96" i="16"/>
  <c r="AU96" i="16"/>
  <c r="I96" i="16"/>
  <c r="BK96" i="16"/>
  <c r="AB96" i="16"/>
  <c r="U96" i="16"/>
  <c r="BD96" i="16"/>
  <c r="BI96" i="16"/>
  <c r="AR96" i="16"/>
  <c r="BB96" i="16"/>
  <c r="BH96" i="16"/>
  <c r="Z96" i="16"/>
  <c r="BL96" i="16"/>
  <c r="T96" i="16"/>
  <c r="BE96" i="16"/>
  <c r="D96" i="16"/>
  <c r="AW96" i="16"/>
  <c r="AT96" i="16"/>
  <c r="M96" i="16"/>
  <c r="AK96" i="16"/>
  <c r="V96" i="16"/>
  <c r="BF96" i="16"/>
  <c r="Y96" i="16"/>
  <c r="AQ96" i="16"/>
  <c r="AY96" i="16"/>
  <c r="AV96" i="16"/>
  <c r="AN96" i="16"/>
  <c r="AE96" i="16"/>
  <c r="X96" i="16"/>
  <c r="J96" i="16"/>
  <c r="AP96" i="16"/>
  <c r="AI96" i="16"/>
  <c r="E96" i="16"/>
  <c r="AL96" i="16"/>
  <c r="AD96" i="16"/>
  <c r="BA244" i="16"/>
  <c r="AM96" i="16"/>
  <c r="U88" i="16"/>
  <c r="AI88" i="16"/>
  <c r="Z88" i="16"/>
  <c r="AB88" i="16"/>
  <c r="AW88" i="16"/>
  <c r="BF88" i="16"/>
  <c r="X88" i="16"/>
  <c r="AV88" i="16"/>
  <c r="BC88" i="16"/>
  <c r="BJ88" i="16"/>
  <c r="L88" i="16"/>
  <c r="BD88" i="16"/>
  <c r="AS88" i="16"/>
  <c r="AP88" i="16"/>
  <c r="AE88" i="16"/>
  <c r="AO88" i="16"/>
  <c r="AK88" i="16"/>
  <c r="AZ88" i="16"/>
  <c r="V88" i="16"/>
  <c r="AQ88" i="16"/>
  <c r="R88" i="16"/>
  <c r="AC88" i="16"/>
  <c r="E88" i="16"/>
  <c r="Y88" i="16"/>
  <c r="T88" i="16"/>
  <c r="O88" i="16"/>
  <c r="P88" i="16"/>
  <c r="K88" i="16"/>
  <c r="BE88" i="16"/>
  <c r="AR88" i="16"/>
  <c r="AU88" i="16"/>
  <c r="I88" i="16"/>
  <c r="AY88" i="16"/>
  <c r="AN88" i="16"/>
  <c r="AR195" i="16"/>
  <c r="AH88" i="16"/>
  <c r="AV222" i="16"/>
  <c r="BD222" i="16"/>
  <c r="AH222" i="16"/>
  <c r="P222" i="16"/>
  <c r="V222" i="16"/>
  <c r="D222" i="16"/>
  <c r="X222" i="16"/>
  <c r="AG222" i="16"/>
  <c r="BG222" i="16"/>
  <c r="L222" i="16"/>
  <c r="S222" i="16"/>
  <c r="AB222" i="16"/>
  <c r="AI222" i="16"/>
  <c r="BK222" i="16"/>
  <c r="AA222" i="16"/>
  <c r="W222" i="16"/>
  <c r="Z222" i="16"/>
  <c r="BI222" i="16"/>
  <c r="AZ232" i="16"/>
  <c r="AZ31" i="16"/>
  <c r="AZ87" i="16"/>
  <c r="AN87" i="16"/>
  <c r="I87" i="16"/>
  <c r="AC87" i="16"/>
  <c r="O87" i="16"/>
  <c r="BF87" i="16"/>
  <c r="AO87" i="16"/>
  <c r="AS87" i="16"/>
  <c r="AB87" i="16"/>
  <c r="BL87" i="16"/>
  <c r="J87" i="16"/>
  <c r="BI87" i="16"/>
  <c r="AE87" i="16"/>
  <c r="M87" i="16"/>
  <c r="BB87" i="16"/>
  <c r="L87" i="16"/>
  <c r="BC87" i="16"/>
  <c r="AY87" i="16"/>
  <c r="S87" i="16"/>
  <c r="X87" i="16"/>
  <c r="Y87" i="16"/>
  <c r="AK87" i="16"/>
  <c r="AI87" i="16"/>
  <c r="K87" i="16"/>
  <c r="P87" i="16"/>
  <c r="U87" i="16"/>
  <c r="AG87" i="16"/>
  <c r="AD87" i="16"/>
  <c r="N87" i="16"/>
  <c r="BG87" i="16"/>
  <c r="AM87" i="16"/>
  <c r="Q87" i="16"/>
  <c r="AJ87" i="16"/>
  <c r="Z87" i="16"/>
  <c r="T87" i="16"/>
  <c r="BK87" i="16"/>
  <c r="F87" i="16"/>
  <c r="BA87" i="16"/>
  <c r="AH87" i="16"/>
  <c r="V87" i="16"/>
  <c r="AA87" i="16"/>
  <c r="W87" i="16"/>
  <c r="BH87" i="16"/>
  <c r="R87" i="16"/>
  <c r="BE87" i="16"/>
  <c r="AW87" i="16"/>
  <c r="BD87" i="16"/>
  <c r="AR399" i="16"/>
  <c r="AR197" i="16"/>
  <c r="AZ312" i="16"/>
  <c r="BA377" i="16"/>
  <c r="AQ87" i="16"/>
  <c r="BA241" i="16"/>
  <c r="AR241" i="16"/>
  <c r="AZ241" i="16"/>
  <c r="AR13" i="16"/>
  <c r="AZ13" i="16"/>
  <c r="AR151" i="16"/>
  <c r="BA151" i="16"/>
  <c r="AO268" i="16"/>
  <c r="L268" i="16"/>
  <c r="AR45" i="16"/>
  <c r="AZ45" i="16"/>
  <c r="BA187" i="16"/>
  <c r="BH187" i="16"/>
  <c r="AR97" i="16"/>
  <c r="AZ97" i="16"/>
  <c r="AV97" i="16"/>
  <c r="BH97" i="16"/>
  <c r="AR245" i="16"/>
  <c r="BA245" i="16"/>
  <c r="AZ144" i="16"/>
  <c r="AO144" i="16"/>
  <c r="L144" i="16"/>
  <c r="AR172" i="16"/>
  <c r="BA172" i="16"/>
  <c r="AZ172" i="16"/>
  <c r="AR331" i="16"/>
  <c r="AZ331" i="16"/>
  <c r="AL87" i="16"/>
  <c r="AU87" i="16"/>
  <c r="AO319" i="16"/>
  <c r="BH319" i="16"/>
  <c r="AZ73" i="16"/>
  <c r="BA73" i="16"/>
  <c r="AV73" i="16"/>
  <c r="BA357" i="16"/>
  <c r="AR357" i="16"/>
  <c r="AZ357" i="16"/>
  <c r="AV19" i="16"/>
  <c r="AO19" i="16"/>
  <c r="AR15" i="16"/>
  <c r="BA15" i="16"/>
  <c r="BA367" i="16"/>
  <c r="AR367" i="16"/>
  <c r="AV134" i="16"/>
  <c r="AO134" i="16"/>
  <c r="AR456" i="16"/>
  <c r="BA456" i="16"/>
  <c r="AO456" i="16"/>
  <c r="AR449" i="16"/>
  <c r="AZ449" i="16"/>
  <c r="AZ264" i="16"/>
  <c r="AV264" i="16"/>
  <c r="BH264" i="16"/>
  <c r="AT87" i="16"/>
  <c r="AP87" i="16"/>
  <c r="BA283" i="16"/>
  <c r="BH283" i="16"/>
  <c r="AZ64" i="16"/>
  <c r="AR64" i="16"/>
  <c r="BA64" i="16"/>
  <c r="L64" i="16"/>
  <c r="BA403" i="16"/>
  <c r="AV403" i="16"/>
  <c r="AO403" i="16"/>
  <c r="AZ186" i="16"/>
  <c r="AV186" i="16"/>
  <c r="BH186" i="16"/>
  <c r="AR293" i="16"/>
  <c r="AZ293" i="16"/>
  <c r="BA293" i="16"/>
  <c r="BA22" i="16"/>
  <c r="AV22" i="16"/>
  <c r="AR22" i="16"/>
  <c r="AZ22" i="16"/>
  <c r="BA178" i="16"/>
  <c r="AR178" i="16"/>
  <c r="AZ178" i="16"/>
  <c r="AV178" i="16"/>
  <c r="AR448" i="16"/>
  <c r="BA448" i="16"/>
  <c r="AZ448" i="16"/>
  <c r="L448" i="16"/>
  <c r="AZ286" i="16"/>
  <c r="AR286" i="16"/>
  <c r="BA286" i="16"/>
  <c r="AV286" i="16"/>
  <c r="AO286" i="16"/>
  <c r="AR153" i="16"/>
  <c r="AZ153" i="16"/>
  <c r="BA153" i="16"/>
  <c r="AV153" i="16"/>
  <c r="AR345" i="16"/>
  <c r="AV345" i="16"/>
  <c r="AV79" i="16"/>
  <c r="BA79" i="16"/>
  <c r="AV25" i="16"/>
  <c r="AZ25" i="16"/>
  <c r="L25" i="16"/>
  <c r="BH25" i="16"/>
  <c r="AV230" i="16"/>
  <c r="AR230" i="16"/>
  <c r="BA230" i="16"/>
  <c r="AZ230" i="16"/>
  <c r="AR53" i="16"/>
  <c r="AV53" i="16"/>
  <c r="BA346" i="16"/>
  <c r="AZ346" i="16"/>
  <c r="AZ72" i="16"/>
  <c r="AV72" i="16"/>
  <c r="AR72" i="16"/>
  <c r="BA72" i="16"/>
  <c r="AZ194" i="16"/>
  <c r="AR194" i="16"/>
  <c r="BA194" i="16"/>
  <c r="AV200" i="16"/>
  <c r="L200" i="16"/>
  <c r="AR126" i="16"/>
  <c r="BA126" i="16"/>
  <c r="AZ126" i="16"/>
  <c r="AV126" i="16"/>
  <c r="AO126" i="16"/>
  <c r="AR83" i="16"/>
  <c r="BA83" i="16"/>
  <c r="AV83" i="16"/>
  <c r="AV360" i="16"/>
  <c r="L360" i="16"/>
  <c r="BA408" i="16"/>
  <c r="AR408" i="16"/>
  <c r="AV408" i="16"/>
  <c r="AZ408" i="16"/>
  <c r="BJ87" i="16"/>
  <c r="AR136" i="16"/>
  <c r="AR414" i="16"/>
  <c r="AZ342" i="16"/>
  <c r="AR128" i="16"/>
  <c r="BA63" i="16"/>
  <c r="BK300" i="16"/>
  <c r="AA227" i="16"/>
  <c r="R227" i="16"/>
  <c r="AD227" i="16"/>
  <c r="Z227" i="16"/>
  <c r="AC227" i="16"/>
  <c r="AC405" i="16"/>
  <c r="AA400" i="16"/>
  <c r="P400" i="16"/>
  <c r="D301" i="16"/>
  <c r="F301" i="16"/>
  <c r="AZ397" i="16"/>
  <c r="BA342" i="16"/>
  <c r="AZ269" i="16"/>
  <c r="BA284" i="16"/>
  <c r="AZ63" i="16"/>
  <c r="V227" i="16"/>
  <c r="Y453" i="16"/>
  <c r="AB453" i="16"/>
  <c r="AZ82" i="16"/>
  <c r="AR269" i="16"/>
  <c r="AZ284" i="16"/>
  <c r="AV227" i="16"/>
  <c r="D227" i="16"/>
  <c r="BJ227" i="16"/>
  <c r="AM227" i="16"/>
  <c r="BA82" i="16"/>
  <c r="AZ365" i="16"/>
  <c r="AZ231" i="16"/>
  <c r="AR231" i="16"/>
  <c r="E227" i="16"/>
  <c r="O227" i="16"/>
  <c r="BF227" i="16"/>
  <c r="AN227" i="16"/>
  <c r="BA387" i="16"/>
  <c r="BK387" i="16"/>
  <c r="BD387" i="16"/>
  <c r="BJ387" i="16"/>
  <c r="AZ340" i="16"/>
  <c r="AR340" i="16"/>
  <c r="BA77" i="16"/>
  <c r="AZ77" i="16"/>
  <c r="AZ247" i="16"/>
  <c r="AR247" i="16"/>
  <c r="AU400" i="16"/>
  <c r="BA400" i="16"/>
  <c r="F400" i="16"/>
  <c r="X400" i="16"/>
  <c r="N400" i="16"/>
  <c r="BI400" i="16"/>
  <c r="AZ310" i="16"/>
  <c r="AR395" i="16"/>
  <c r="BA163" i="16"/>
  <c r="BA447" i="16"/>
  <c r="BA183" i="16"/>
  <c r="BA107" i="16"/>
  <c r="F227" i="16"/>
  <c r="BB227" i="16"/>
  <c r="P227" i="16"/>
  <c r="BI227" i="16"/>
  <c r="BA247" i="16"/>
  <c r="AR447" i="16"/>
  <c r="AZ183" i="16"/>
  <c r="BA300" i="16"/>
  <c r="BG300" i="16"/>
  <c r="BK227" i="16"/>
  <c r="AS227" i="16"/>
  <c r="W227" i="16"/>
  <c r="AP227" i="16"/>
  <c r="BF405" i="16"/>
  <c r="AD405" i="16"/>
  <c r="AN405" i="16"/>
  <c r="AV405" i="16"/>
  <c r="BJ405" i="16"/>
  <c r="AL405" i="16"/>
  <c r="I405" i="16"/>
  <c r="AK387" i="16"/>
  <c r="Z42" i="16"/>
  <c r="BL42" i="16"/>
  <c r="BG42" i="16"/>
  <c r="J42" i="16"/>
  <c r="AL42" i="16"/>
  <c r="V42" i="16"/>
  <c r="AW42" i="16"/>
  <c r="BI42" i="16"/>
  <c r="AC42" i="16"/>
  <c r="I42" i="16"/>
  <c r="AS42" i="16"/>
  <c r="Q42" i="16"/>
  <c r="Z321" i="16"/>
  <c r="BB321" i="16"/>
  <c r="N321" i="16"/>
  <c r="P321" i="16"/>
  <c r="AA321" i="16"/>
  <c r="N27" i="16"/>
  <c r="AI288" i="16"/>
  <c r="BB27" i="16"/>
  <c r="AT288" i="16"/>
  <c r="O27" i="16"/>
  <c r="X27" i="16"/>
  <c r="AH288" i="16"/>
  <c r="BG27" i="16"/>
  <c r="BA288" i="16"/>
  <c r="E288" i="16"/>
  <c r="AB288" i="16"/>
  <c r="AR301" i="16"/>
  <c r="U301" i="16"/>
  <c r="O301" i="16"/>
  <c r="J301" i="16"/>
  <c r="AD301" i="16"/>
  <c r="AV301" i="16"/>
  <c r="AQ301" i="16"/>
  <c r="AG301" i="16"/>
  <c r="AU301" i="16"/>
  <c r="AZ301" i="16"/>
  <c r="W301" i="16"/>
  <c r="BI301" i="16"/>
  <c r="X301" i="16"/>
  <c r="AI301" i="16"/>
  <c r="BL301" i="16"/>
  <c r="I301" i="16"/>
  <c r="BG301" i="16"/>
  <c r="AJ301" i="16"/>
  <c r="V301" i="16"/>
  <c r="BH301" i="16"/>
  <c r="AW301" i="16"/>
  <c r="S301" i="16"/>
  <c r="AK301" i="16"/>
  <c r="E301" i="16"/>
  <c r="Y301" i="16"/>
  <c r="AY301" i="16"/>
  <c r="BF301" i="16"/>
  <c r="AA301" i="16"/>
  <c r="R301" i="16"/>
  <c r="AT301" i="16"/>
  <c r="P301" i="16"/>
  <c r="M301" i="16"/>
  <c r="AO301" i="16"/>
  <c r="K301" i="16"/>
  <c r="AC301" i="16"/>
  <c r="L301" i="16"/>
  <c r="BE301" i="16"/>
  <c r="BK301" i="16"/>
  <c r="BD301" i="16"/>
  <c r="AH301" i="16"/>
  <c r="AL301" i="16"/>
  <c r="AS301" i="16"/>
  <c r="AP301" i="16"/>
  <c r="Z301" i="16"/>
  <c r="BC301" i="16"/>
  <c r="T301" i="16"/>
  <c r="AN301" i="16"/>
  <c r="Q301" i="16"/>
  <c r="AM301" i="16"/>
  <c r="AE301" i="16"/>
  <c r="AB301" i="16"/>
  <c r="BJ301" i="16"/>
  <c r="BA301" i="16"/>
  <c r="N301" i="16"/>
  <c r="AR410" i="16"/>
  <c r="AZ410" i="16"/>
  <c r="BA410" i="16"/>
  <c r="AO410" i="16"/>
  <c r="L410" i="16"/>
  <c r="BJ410" i="16"/>
  <c r="BK410" i="16"/>
  <c r="BL410" i="16"/>
  <c r="AL410" i="16"/>
  <c r="M410" i="16"/>
  <c r="Z410" i="16"/>
  <c r="U410" i="16"/>
  <c r="AM410" i="16"/>
  <c r="J410" i="16"/>
  <c r="AS410" i="16"/>
  <c r="AC410" i="16"/>
  <c r="BJ326" i="16"/>
  <c r="AZ326" i="16"/>
  <c r="AV326" i="16"/>
  <c r="BH326" i="16"/>
  <c r="BA326" i="16"/>
  <c r="AO326" i="16"/>
  <c r="L326" i="16"/>
  <c r="BF326" i="16"/>
  <c r="BE326" i="16"/>
  <c r="AR257" i="16"/>
  <c r="BI257" i="16"/>
  <c r="AZ257" i="16"/>
  <c r="BA257" i="16"/>
  <c r="AV257" i="16"/>
  <c r="BH257" i="16"/>
  <c r="BF257" i="16"/>
  <c r="AD257" i="16"/>
  <c r="BG257" i="16"/>
  <c r="AE257" i="16"/>
  <c r="AA257" i="16"/>
  <c r="BC257" i="16"/>
  <c r="I257" i="16"/>
  <c r="AO257" i="16"/>
  <c r="T257" i="16"/>
  <c r="AB257" i="16"/>
  <c r="J257" i="16"/>
  <c r="L257" i="16"/>
  <c r="Q257" i="16"/>
  <c r="AI257" i="16"/>
  <c r="O257" i="16"/>
  <c r="AZ382" i="16"/>
  <c r="BJ382" i="16"/>
  <c r="BH382" i="16"/>
  <c r="BA382" i="16"/>
  <c r="L382" i="16"/>
  <c r="AR382" i="16"/>
  <c r="BB382" i="16"/>
  <c r="AN382" i="16"/>
  <c r="AE382" i="16"/>
  <c r="AD382" i="16"/>
  <c r="AV382" i="16"/>
  <c r="BF382" i="16"/>
  <c r="BI382" i="16"/>
  <c r="BK382" i="16"/>
  <c r="D382" i="16"/>
  <c r="BG382" i="16"/>
  <c r="BE382" i="16"/>
  <c r="BL382" i="16"/>
  <c r="L55" i="16"/>
  <c r="BH55" i="16"/>
  <c r="BJ55" i="16"/>
  <c r="AR55" i="16"/>
  <c r="AZ55" i="16"/>
  <c r="BA55" i="16"/>
  <c r="AV55" i="16"/>
  <c r="BB55" i="16"/>
  <c r="AD55" i="16"/>
  <c r="BE55" i="16"/>
  <c r="AE55" i="16"/>
  <c r="BI55" i="16"/>
  <c r="V55" i="16"/>
  <c r="AP55" i="16"/>
  <c r="AA55" i="16"/>
  <c r="K55" i="16"/>
  <c r="AT55" i="16"/>
  <c r="BD55" i="16"/>
  <c r="T55" i="16"/>
  <c r="F55" i="16"/>
  <c r="BC55" i="16"/>
  <c r="Q55" i="16"/>
  <c r="AI55" i="16"/>
  <c r="AV30" i="16"/>
  <c r="BE30" i="16"/>
  <c r="AO30" i="16"/>
  <c r="L30" i="16"/>
  <c r="AR30" i="16"/>
  <c r="AZ30" i="16"/>
  <c r="BH30" i="16"/>
  <c r="BB30" i="16"/>
  <c r="BI30" i="16"/>
  <c r="BJ30" i="16"/>
  <c r="BA30" i="16"/>
  <c r="BF30" i="16"/>
  <c r="BK30" i="16"/>
  <c r="AZ375" i="16"/>
  <c r="AO375" i="16"/>
  <c r="L375" i="16"/>
  <c r="BI375" i="16"/>
  <c r="BF375" i="16"/>
  <c r="BG375" i="16"/>
  <c r="AN375" i="16"/>
  <c r="AB375" i="16"/>
  <c r="Y375" i="16"/>
  <c r="AQ375" i="16"/>
  <c r="BK375" i="16"/>
  <c r="O375" i="16"/>
  <c r="AK375" i="16"/>
  <c r="M375" i="16"/>
  <c r="BL375" i="16"/>
  <c r="W375" i="16"/>
  <c r="AW375" i="16"/>
  <c r="U375" i="16"/>
  <c r="BB375" i="16"/>
  <c r="AR81" i="16"/>
  <c r="BA81" i="16"/>
  <c r="AZ81" i="16"/>
  <c r="BE81" i="16"/>
  <c r="AV81" i="16"/>
  <c r="BB81" i="16"/>
  <c r="BI81" i="16"/>
  <c r="BH81" i="16"/>
  <c r="BJ81" i="16"/>
  <c r="AD81" i="16"/>
  <c r="BF81" i="16"/>
  <c r="BG81" i="16"/>
  <c r="BK81" i="16"/>
  <c r="AR66" i="16"/>
  <c r="BA66" i="16"/>
  <c r="AZ66" i="16"/>
  <c r="BJ66" i="16"/>
  <c r="AV66" i="16"/>
  <c r="BK66" i="16"/>
  <c r="BL66" i="16"/>
  <c r="U66" i="16"/>
  <c r="AM66" i="16"/>
  <c r="AG66" i="16"/>
  <c r="AS66" i="16"/>
  <c r="AC66" i="16"/>
  <c r="AL66" i="16"/>
  <c r="AU66" i="16"/>
  <c r="P66" i="16"/>
  <c r="Z66" i="16"/>
  <c r="AO66" i="16"/>
  <c r="BH66" i="16"/>
  <c r="BI66" i="16"/>
  <c r="AR455" i="16"/>
  <c r="BJ455" i="16"/>
  <c r="L455" i="16"/>
  <c r="AZ455" i="16"/>
  <c r="BI455" i="16"/>
  <c r="BK455" i="16"/>
  <c r="BA455" i="16"/>
  <c r="BE455" i="16"/>
  <c r="BL455" i="16"/>
  <c r="BH455" i="16"/>
  <c r="BF455" i="16"/>
  <c r="L441" i="16"/>
  <c r="AV441" i="16"/>
  <c r="AZ441" i="16"/>
  <c r="AO441" i="16"/>
  <c r="BH441" i="16"/>
  <c r="BB441" i="16"/>
  <c r="BF441" i="16"/>
  <c r="BE441" i="16"/>
  <c r="AD441" i="16"/>
  <c r="AR441" i="16"/>
  <c r="BG441" i="16"/>
  <c r="BJ441" i="16"/>
  <c r="AE441" i="16"/>
  <c r="AY441" i="16"/>
  <c r="AG441" i="16"/>
  <c r="I441" i="16"/>
  <c r="BA441" i="16"/>
  <c r="BI441" i="16"/>
  <c r="N441" i="16"/>
  <c r="AL441" i="16"/>
  <c r="J441" i="16"/>
  <c r="S441" i="16"/>
  <c r="V441" i="16"/>
  <c r="Z441" i="16"/>
  <c r="BK441" i="16"/>
  <c r="AR140" i="16"/>
  <c r="AZ140" i="16"/>
  <c r="BA140" i="16"/>
  <c r="BJ140" i="16"/>
  <c r="AO140" i="16"/>
  <c r="L140" i="16"/>
  <c r="BI140" i="16"/>
  <c r="AV140" i="16"/>
  <c r="BH140" i="16"/>
  <c r="AN140" i="16"/>
  <c r="AE140" i="16"/>
  <c r="AD140" i="16"/>
  <c r="BF140" i="16"/>
  <c r="BK140" i="16"/>
  <c r="D140" i="16"/>
  <c r="BG140" i="16"/>
  <c r="BL140" i="16"/>
  <c r="AZ451" i="16"/>
  <c r="BA451" i="16"/>
  <c r="AR451" i="16"/>
  <c r="BH451" i="16"/>
  <c r="BJ451" i="16"/>
  <c r="AV451" i="16"/>
  <c r="AO451" i="16"/>
  <c r="L451" i="16"/>
  <c r="BB451" i="16"/>
  <c r="AS451" i="16"/>
  <c r="BD451" i="16"/>
  <c r="T451" i="16"/>
  <c r="F451" i="16"/>
  <c r="BE451" i="16"/>
  <c r="AU451" i="16"/>
  <c r="Q451" i="16"/>
  <c r="AI451" i="16"/>
  <c r="AR444" i="16"/>
  <c r="AZ444" i="16"/>
  <c r="BA444" i="16"/>
  <c r="AV444" i="16"/>
  <c r="BJ444" i="16"/>
  <c r="AO444" i="16"/>
  <c r="L444" i="16"/>
  <c r="BH444" i="16"/>
  <c r="AN444" i="16"/>
  <c r="BK444" i="16"/>
  <c r="BL444" i="16"/>
  <c r="BF444" i="16"/>
  <c r="BB444" i="16"/>
  <c r="BJ52" i="16"/>
  <c r="AR52" i="16"/>
  <c r="BA52" i="16"/>
  <c r="AV52" i="16"/>
  <c r="AZ52" i="16"/>
  <c r="BF52" i="16"/>
  <c r="BG52" i="16"/>
  <c r="AN52" i="16"/>
  <c r="AO52" i="16"/>
  <c r="BK52" i="16"/>
  <c r="N52" i="16"/>
  <c r="AJ52" i="16"/>
  <c r="AH52" i="16"/>
  <c r="L52" i="16"/>
  <c r="BE52" i="16"/>
  <c r="BL52" i="16"/>
  <c r="AD52" i="16"/>
  <c r="V52" i="16"/>
  <c r="AP52" i="16"/>
  <c r="AA52" i="16"/>
  <c r="AR372" i="16"/>
  <c r="AZ372" i="16"/>
  <c r="BJ372" i="16"/>
  <c r="AV372" i="16"/>
  <c r="BA372" i="16"/>
  <c r="L372" i="16"/>
  <c r="BH372" i="16"/>
  <c r="BK372" i="16"/>
  <c r="BL372" i="16"/>
  <c r="AD372" i="16"/>
  <c r="BF372" i="16"/>
  <c r="BG372" i="16"/>
  <c r="BE372" i="16"/>
  <c r="BA111" i="16"/>
  <c r="L111" i="16"/>
  <c r="BI111" i="16"/>
  <c r="BE111" i="16"/>
  <c r="BL111" i="16"/>
  <c r="AE111" i="16"/>
  <c r="BB111" i="16"/>
  <c r="BK111" i="16"/>
  <c r="BJ111" i="16"/>
  <c r="AW111" i="16"/>
  <c r="U111" i="16"/>
  <c r="AM111" i="16"/>
  <c r="AR111" i="16"/>
  <c r="R111" i="16"/>
  <c r="AS111" i="16"/>
  <c r="AC111" i="16"/>
  <c r="AR162" i="16"/>
  <c r="AZ162" i="16"/>
  <c r="BA162" i="16"/>
  <c r="BJ162" i="16"/>
  <c r="AO162" i="16"/>
  <c r="L162" i="16"/>
  <c r="BF162" i="16"/>
  <c r="BI162" i="16"/>
  <c r="AR260" i="16"/>
  <c r="BA260" i="16"/>
  <c r="AO260" i="16"/>
  <c r="L260" i="16"/>
  <c r="BJ260" i="16"/>
  <c r="BF260" i="16"/>
  <c r="BG260" i="16"/>
  <c r="BE260" i="16"/>
  <c r="AD260" i="16"/>
  <c r="W260" i="16"/>
  <c r="AW260" i="16"/>
  <c r="J260" i="16"/>
  <c r="BB260" i="16"/>
  <c r="AE260" i="16"/>
  <c r="M260" i="16"/>
  <c r="R260" i="16"/>
  <c r="BL260" i="16"/>
  <c r="AR276" i="16"/>
  <c r="AZ276" i="16"/>
  <c r="BH276" i="16"/>
  <c r="BI276" i="16"/>
  <c r="AN276" i="16"/>
  <c r="AE276" i="16"/>
  <c r="AD276" i="16"/>
  <c r="BF276" i="16"/>
  <c r="BK276" i="16"/>
  <c r="D276" i="16"/>
  <c r="BG276" i="16"/>
  <c r="BL276" i="16"/>
  <c r="BH308" i="16"/>
  <c r="BJ308" i="16"/>
  <c r="BA308" i="16"/>
  <c r="BI308" i="16"/>
  <c r="AS308" i="16"/>
  <c r="AC308" i="16"/>
  <c r="AL308" i="16"/>
  <c r="F308" i="16"/>
  <c r="AU308" i="16"/>
  <c r="P308" i="16"/>
  <c r="Z308" i="16"/>
  <c r="E308" i="16"/>
  <c r="AZ308" i="16"/>
  <c r="AO308" i="16"/>
  <c r="AZ273" i="16"/>
  <c r="AR273" i="16"/>
  <c r="BA273" i="16"/>
  <c r="AV273" i="16"/>
  <c r="BJ273" i="16"/>
  <c r="L273" i="16"/>
  <c r="BF273" i="16"/>
  <c r="AR221" i="16"/>
  <c r="BA221" i="16"/>
  <c r="AZ221" i="16"/>
  <c r="L221" i="16"/>
  <c r="AO221" i="16"/>
  <c r="BF221" i="16"/>
  <c r="BG221" i="16"/>
  <c r="AN221" i="16"/>
  <c r="AD221" i="16"/>
  <c r="BL221" i="16"/>
  <c r="AE221" i="16"/>
  <c r="AQ221" i="16"/>
  <c r="W221" i="16"/>
  <c r="AW221" i="16"/>
  <c r="F221" i="16"/>
  <c r="BH221" i="16"/>
  <c r="BK221" i="16"/>
  <c r="M221" i="16"/>
  <c r="S221" i="16"/>
  <c r="E221" i="16"/>
  <c r="BI221" i="16"/>
  <c r="AR219" i="16"/>
  <c r="BA219" i="16"/>
  <c r="AZ219" i="16"/>
  <c r="BJ219" i="16"/>
  <c r="AO219" i="16"/>
  <c r="L219" i="16"/>
  <c r="BH219" i="16"/>
  <c r="AV219" i="16"/>
  <c r="AN219" i="16"/>
  <c r="AD219" i="16"/>
  <c r="BF219" i="16"/>
  <c r="BK219" i="16"/>
  <c r="BG219" i="16"/>
  <c r="BB219" i="16"/>
  <c r="BL219" i="16"/>
  <c r="AV211" i="16"/>
  <c r="AR211" i="16"/>
  <c r="BA211" i="16"/>
  <c r="AZ211" i="16"/>
  <c r="AO211" i="16"/>
  <c r="L211" i="16"/>
  <c r="BI211" i="16"/>
  <c r="BL211" i="16"/>
  <c r="BK211" i="16"/>
  <c r="AD211" i="16"/>
  <c r="AE211" i="16"/>
  <c r="AL211" i="16"/>
  <c r="AY211" i="16"/>
  <c r="X211" i="16"/>
  <c r="F211" i="16"/>
  <c r="Z211" i="16"/>
  <c r="N211" i="16"/>
  <c r="AJ211" i="16"/>
  <c r="E211" i="16"/>
  <c r="BA215" i="16"/>
  <c r="BJ215" i="16"/>
  <c r="AR215" i="16"/>
  <c r="AO215" i="16"/>
  <c r="L215" i="16"/>
  <c r="BB215" i="16"/>
  <c r="BE215" i="16"/>
  <c r="BF215" i="16"/>
  <c r="BK215" i="16"/>
  <c r="AZ440" i="16"/>
  <c r="BA440" i="16"/>
  <c r="BJ440" i="16"/>
  <c r="BF440" i="16"/>
  <c r="BG440" i="16"/>
  <c r="AO440" i="16"/>
  <c r="AK440" i="16"/>
  <c r="M440" i="16"/>
  <c r="F440" i="16"/>
  <c r="L440" i="16"/>
  <c r="AW440" i="16"/>
  <c r="U440" i="16"/>
  <c r="AM440" i="16"/>
  <c r="E440" i="16"/>
  <c r="BE440" i="16"/>
  <c r="BL440" i="16"/>
  <c r="AE440" i="16"/>
  <c r="AR171" i="16"/>
  <c r="BA171" i="16"/>
  <c r="AZ171" i="16"/>
  <c r="BJ171" i="16"/>
  <c r="BH171" i="16"/>
  <c r="L171" i="16"/>
  <c r="BK171" i="16"/>
  <c r="BL171" i="16"/>
  <c r="BB171" i="16"/>
  <c r="AE171" i="16"/>
  <c r="AD171" i="16"/>
  <c r="BF171" i="16"/>
  <c r="BE171" i="16"/>
  <c r="BG171" i="16"/>
  <c r="BI171" i="16"/>
  <c r="AV171" i="16"/>
  <c r="AR353" i="16"/>
  <c r="BA353" i="16"/>
  <c r="L353" i="16"/>
  <c r="BH353" i="16"/>
  <c r="AV353" i="16"/>
  <c r="BJ353" i="16"/>
  <c r="AZ353" i="16"/>
  <c r="AD353" i="16"/>
  <c r="AE353" i="16"/>
  <c r="BE353" i="16"/>
  <c r="V353" i="16"/>
  <c r="S353" i="16"/>
  <c r="F353" i="16"/>
  <c r="BB353" i="16"/>
  <c r="AM353" i="16"/>
  <c r="AG353" i="16"/>
  <c r="AT353" i="16"/>
  <c r="E353" i="16"/>
  <c r="AV240" i="16"/>
  <c r="BJ240" i="16"/>
  <c r="AO240" i="16"/>
  <c r="L240" i="16"/>
  <c r="BA240" i="16"/>
  <c r="BK240" i="16"/>
  <c r="AR240" i="16"/>
  <c r="BB240" i="16"/>
  <c r="BL240" i="16"/>
  <c r="AZ240" i="16"/>
  <c r="BE240" i="16"/>
  <c r="BI240" i="16"/>
  <c r="BH240" i="16"/>
  <c r="BF240" i="16"/>
  <c r="BA303" i="16"/>
  <c r="AZ303" i="16"/>
  <c r="AV303" i="16"/>
  <c r="AO303" i="16"/>
  <c r="L303" i="16"/>
  <c r="BJ303" i="16"/>
  <c r="BF303" i="16"/>
  <c r="BG303" i="16"/>
  <c r="AN303" i="16"/>
  <c r="AR303" i="16"/>
  <c r="BH303" i="16"/>
  <c r="BL303" i="16"/>
  <c r="AT303" i="16"/>
  <c r="AJ303" i="16"/>
  <c r="AG303" i="16"/>
  <c r="F303" i="16"/>
  <c r="BK303" i="16"/>
  <c r="Q303" i="16"/>
  <c r="AP303" i="16"/>
  <c r="AY303" i="16"/>
  <c r="E303" i="16"/>
  <c r="BE303" i="16"/>
  <c r="AR101" i="16"/>
  <c r="AZ101" i="16"/>
  <c r="BA101" i="16"/>
  <c r="BE101" i="16"/>
  <c r="AV101" i="16"/>
  <c r="BB101" i="16"/>
  <c r="BK101" i="16"/>
  <c r="BI101" i="16"/>
  <c r="BL101" i="16"/>
  <c r="BJ101" i="16"/>
  <c r="AD101" i="16"/>
  <c r="BF101" i="16"/>
  <c r="BG101" i="16"/>
  <c r="AR325" i="16"/>
  <c r="AZ325" i="16"/>
  <c r="BA325" i="16"/>
  <c r="BI325" i="16"/>
  <c r="BL325" i="16"/>
  <c r="BK325" i="16"/>
  <c r="BE325" i="16"/>
  <c r="AQ325" i="16"/>
  <c r="X325" i="16"/>
  <c r="R325" i="16"/>
  <c r="F325" i="16"/>
  <c r="BB325" i="16"/>
  <c r="M325" i="16"/>
  <c r="AJ325" i="16"/>
  <c r="BC325" i="16"/>
  <c r="E325" i="16"/>
  <c r="AO325" i="16"/>
  <c r="AR173" i="16"/>
  <c r="BJ173" i="16"/>
  <c r="BA173" i="16"/>
  <c r="AZ173" i="16"/>
  <c r="L173" i="16"/>
  <c r="BE173" i="16"/>
  <c r="BH173" i="16"/>
  <c r="BI173" i="16"/>
  <c r="AV173" i="16"/>
  <c r="BF173" i="16"/>
  <c r="L137" i="16"/>
  <c r="BJ137" i="16"/>
  <c r="AR137" i="16"/>
  <c r="BA137" i="16"/>
  <c r="BI137" i="16"/>
  <c r="BF137" i="16"/>
  <c r="BH137" i="16"/>
  <c r="BG137" i="16"/>
  <c r="AZ137" i="16"/>
  <c r="AV137" i="16"/>
  <c r="AD137" i="16"/>
  <c r="AO137" i="16"/>
  <c r="BL137" i="16"/>
  <c r="AZ367" i="16"/>
  <c r="BA432" i="16"/>
  <c r="AZ432" i="16"/>
  <c r="BG432" i="16"/>
  <c r="BJ432" i="16"/>
  <c r="AZ95" i="16"/>
  <c r="AV95" i="16"/>
  <c r="AO95" i="16"/>
  <c r="L95" i="16"/>
  <c r="AZ89" i="16"/>
  <c r="BJ89" i="16"/>
  <c r="L50" i="16"/>
  <c r="BG50" i="16"/>
  <c r="BJ50" i="16"/>
  <c r="AR50" i="16"/>
  <c r="AZ50" i="16"/>
  <c r="BH50" i="16"/>
  <c r="BA50" i="16"/>
  <c r="AV50" i="16"/>
  <c r="BA203" i="16"/>
  <c r="BH203" i="16"/>
  <c r="BG203" i="16"/>
  <c r="AR203" i="16"/>
  <c r="L203" i="16"/>
  <c r="AV423" i="16"/>
  <c r="AR423" i="16"/>
  <c r="BE423" i="16"/>
  <c r="BH423" i="16"/>
  <c r="L56" i="16"/>
  <c r="BJ56" i="16"/>
  <c r="AR56" i="16"/>
  <c r="AV56" i="16"/>
  <c r="AZ56" i="16"/>
  <c r="BA56" i="16"/>
  <c r="AZ281" i="16"/>
  <c r="BG281" i="16"/>
  <c r="BJ281" i="16"/>
  <c r="AO281" i="16"/>
  <c r="L281" i="16"/>
  <c r="AV302" i="16"/>
  <c r="BG302" i="16"/>
  <c r="AR302" i="16"/>
  <c r="BA302" i="16"/>
  <c r="AZ302" i="16"/>
  <c r="BJ302" i="16"/>
  <c r="BA132" i="16"/>
  <c r="BJ132" i="16"/>
  <c r="AR132" i="16"/>
  <c r="BH132" i="16"/>
  <c r="BA210" i="16"/>
  <c r="BJ210" i="16"/>
  <c r="AV210" i="16"/>
  <c r="BH210" i="16"/>
  <c r="AZ210" i="16"/>
  <c r="L210" i="16"/>
  <c r="AZ169" i="16"/>
  <c r="L169" i="16"/>
  <c r="BG169" i="16"/>
  <c r="BJ169" i="16"/>
  <c r="BA422" i="16"/>
  <c r="BH422" i="16"/>
  <c r="BG422" i="16"/>
  <c r="AZ422" i="16"/>
  <c r="AO422" i="16"/>
  <c r="L422" i="16"/>
  <c r="BJ130" i="16"/>
  <c r="AV130" i="16"/>
  <c r="AO130" i="16"/>
  <c r="L130" i="16"/>
  <c r="AZ130" i="16"/>
  <c r="BJ98" i="16"/>
  <c r="AR98" i="16"/>
  <c r="BA98" i="16"/>
  <c r="AZ98" i="16"/>
  <c r="BA104" i="16"/>
  <c r="BG104" i="16"/>
  <c r="BI104" i="16"/>
  <c r="AZ104" i="16"/>
  <c r="BA265" i="16"/>
  <c r="AV265" i="16"/>
  <c r="BG265" i="16"/>
  <c r="BI265" i="16"/>
  <c r="L265" i="16"/>
  <c r="AZ306" i="16"/>
  <c r="L306" i="16"/>
  <c r="BI306" i="16"/>
  <c r="AR306" i="16"/>
  <c r="BA306" i="16"/>
  <c r="AZ208" i="16"/>
  <c r="BI208" i="16"/>
  <c r="AO208" i="16"/>
  <c r="L208" i="16"/>
  <c r="AV208" i="16"/>
  <c r="BH208" i="16"/>
  <c r="BA7" i="16"/>
  <c r="BG7" i="16"/>
  <c r="BJ7" i="16"/>
  <c r="AO7" i="16"/>
  <c r="AR7" i="16"/>
  <c r="L7" i="16"/>
  <c r="BH7" i="16"/>
  <c r="BG261" i="16"/>
  <c r="BI261" i="16"/>
  <c r="AZ261" i="16"/>
  <c r="AR266" i="16"/>
  <c r="BJ266" i="16"/>
  <c r="BA266" i="16"/>
  <c r="AZ266" i="16"/>
  <c r="AV266" i="16"/>
  <c r="BI167" i="16"/>
  <c r="L167" i="16"/>
  <c r="AZ429" i="16"/>
  <c r="AV429" i="16"/>
  <c r="L429" i="16"/>
  <c r="BG429" i="16"/>
  <c r="BJ429" i="16"/>
  <c r="BH429" i="16"/>
  <c r="AR429" i="16"/>
  <c r="BA429" i="16"/>
  <c r="AV298" i="16"/>
  <c r="BG298" i="16"/>
  <c r="AO298" i="16"/>
  <c r="L298" i="16"/>
  <c r="BA298" i="16"/>
  <c r="BA199" i="16"/>
  <c r="BJ199" i="16"/>
  <c r="AV199" i="16"/>
  <c r="AO199" i="16"/>
  <c r="L199" i="16"/>
  <c r="AZ59" i="16"/>
  <c r="AR59" i="16"/>
  <c r="BI59" i="16"/>
  <c r="BA59" i="16"/>
  <c r="AV59" i="16"/>
  <c r="BG182" i="16"/>
  <c r="BJ182" i="16"/>
  <c r="AV182" i="16"/>
  <c r="AZ256" i="16"/>
  <c r="BH256" i="16"/>
  <c r="BG256" i="16"/>
  <c r="AR256" i="16"/>
  <c r="BA256" i="16"/>
  <c r="BI256" i="16"/>
  <c r="L256" i="16"/>
  <c r="AZ309" i="16"/>
  <c r="L309" i="16"/>
  <c r="BJ309" i="16"/>
  <c r="AR309" i="16"/>
  <c r="AO119" i="16"/>
  <c r="L119" i="16"/>
  <c r="AR119" i="16"/>
  <c r="BA159" i="16"/>
  <c r="BG159" i="16"/>
  <c r="BJ159" i="16"/>
  <c r="AR159" i="16"/>
  <c r="AZ159" i="16"/>
  <c r="AV159" i="16"/>
  <c r="AO159" i="16"/>
  <c r="L159" i="16"/>
  <c r="BH159" i="16"/>
  <c r="AV105" i="16"/>
  <c r="BG105" i="16"/>
  <c r="BI105" i="16"/>
  <c r="BA174" i="16"/>
  <c r="BJ174" i="16"/>
  <c r="AV174" i="16"/>
  <c r="AR174" i="16"/>
  <c r="BH174" i="16"/>
  <c r="AZ41" i="16"/>
  <c r="BI41" i="16"/>
  <c r="L41" i="16"/>
  <c r="AR41" i="16"/>
  <c r="AV41" i="16"/>
  <c r="BA41" i="16"/>
  <c r="K453" i="16"/>
  <c r="S453" i="16"/>
  <c r="AV241" i="16"/>
  <c r="BJ241" i="16"/>
  <c r="AR176" i="16"/>
  <c r="BA176" i="16"/>
  <c r="AZ176" i="16"/>
  <c r="AV176" i="16"/>
  <c r="BJ176" i="16"/>
  <c r="L176" i="16"/>
  <c r="BA75" i="16"/>
  <c r="AR75" i="16"/>
  <c r="L75" i="16"/>
  <c r="AZ75" i="16"/>
  <c r="BH75" i="16"/>
  <c r="BG75" i="16"/>
  <c r="BJ75" i="16"/>
  <c r="AO13" i="16"/>
  <c r="L13" i="16"/>
  <c r="AV13" i="16"/>
  <c r="BI13" i="16"/>
  <c r="BA13" i="16"/>
  <c r="BH13" i="16"/>
  <c r="AZ428" i="16"/>
  <c r="AO428" i="16"/>
  <c r="L428" i="16"/>
  <c r="BH428" i="16"/>
  <c r="BJ428" i="16"/>
  <c r="AV428" i="16"/>
  <c r="AZ76" i="16"/>
  <c r="BA76" i="16"/>
  <c r="AV76" i="16"/>
  <c r="BJ76" i="16"/>
  <c r="AV252" i="16"/>
  <c r="AR252" i="16"/>
  <c r="AZ252" i="16"/>
  <c r="BA252" i="16"/>
  <c r="BG252" i="16"/>
  <c r="BJ252" i="16"/>
  <c r="AR317" i="16"/>
  <c r="BA317" i="16"/>
  <c r="AZ317" i="16"/>
  <c r="BH317" i="16"/>
  <c r="BI317" i="16"/>
  <c r="L317" i="16"/>
  <c r="BA84" i="16"/>
  <c r="L84" i="16"/>
  <c r="AR84" i="16"/>
  <c r="AZ84" i="16"/>
  <c r="AV84" i="16"/>
  <c r="BJ84" i="16"/>
  <c r="AO151" i="16"/>
  <c r="L151" i="16"/>
  <c r="AV151" i="16"/>
  <c r="BJ151" i="16"/>
  <c r="AR106" i="16"/>
  <c r="BA106" i="16"/>
  <c r="AO106" i="16"/>
  <c r="L106" i="16"/>
  <c r="BG106" i="16"/>
  <c r="BI106" i="16"/>
  <c r="AR268" i="16"/>
  <c r="BA268" i="16"/>
  <c r="AV268" i="16"/>
  <c r="BJ268" i="16"/>
  <c r="BH268" i="16"/>
  <c r="BA271" i="16"/>
  <c r="BJ271" i="16"/>
  <c r="AV271" i="16"/>
  <c r="AR175" i="16"/>
  <c r="AZ175" i="16"/>
  <c r="BJ175" i="16"/>
  <c r="L175" i="16"/>
  <c r="L45" i="16"/>
  <c r="BH45" i="16"/>
  <c r="AV45" i="16"/>
  <c r="BG45" i="16"/>
  <c r="BJ45" i="16"/>
  <c r="BA45" i="16"/>
  <c r="AZ180" i="16"/>
  <c r="AV180" i="16"/>
  <c r="AO180" i="16"/>
  <c r="L180" i="16"/>
  <c r="BH180" i="16"/>
  <c r="BE180" i="16"/>
  <c r="AR180" i="16"/>
  <c r="AO187" i="16"/>
  <c r="AV187" i="16"/>
  <c r="L187" i="16"/>
  <c r="BJ187" i="16"/>
  <c r="BA287" i="16"/>
  <c r="AR287" i="16"/>
  <c r="AZ287" i="16"/>
  <c r="BJ287" i="16"/>
  <c r="AR336" i="16"/>
  <c r="BA336" i="16"/>
  <c r="AZ336" i="16"/>
  <c r="BG336" i="16"/>
  <c r="BJ336" i="16"/>
  <c r="AV341" i="16"/>
  <c r="AR341" i="16"/>
  <c r="BA341" i="16"/>
  <c r="BJ341" i="16"/>
  <c r="L341" i="16"/>
  <c r="BH341" i="16"/>
  <c r="AR35" i="16"/>
  <c r="BA35" i="16"/>
  <c r="AZ35" i="16"/>
  <c r="L35" i="16"/>
  <c r="BE35" i="16"/>
  <c r="AV35" i="16"/>
  <c r="BA97" i="16"/>
  <c r="AO97" i="16"/>
  <c r="L97" i="16"/>
  <c r="BJ97" i="16"/>
  <c r="AZ245" i="16"/>
  <c r="AV245" i="16"/>
  <c r="AO245" i="16"/>
  <c r="L245" i="16"/>
  <c r="BG245" i="16"/>
  <c r="BI245" i="16"/>
  <c r="BA144" i="16"/>
  <c r="AV144" i="16"/>
  <c r="BH144" i="16"/>
  <c r="BB144" i="16"/>
  <c r="AR144" i="16"/>
  <c r="AR181" i="16"/>
  <c r="BA181" i="16"/>
  <c r="AZ181" i="16"/>
  <c r="AV181" i="16"/>
  <c r="BI181" i="16"/>
  <c r="AR439" i="16"/>
  <c r="AZ439" i="16"/>
  <c r="BA439" i="16"/>
  <c r="BJ439" i="16"/>
  <c r="L439" i="16"/>
  <c r="AZ164" i="16"/>
  <c r="L164" i="16"/>
  <c r="AR164" i="16"/>
  <c r="BG164" i="16"/>
  <c r="BI164" i="16"/>
  <c r="BH164" i="16"/>
  <c r="AZ108" i="16"/>
  <c r="AO108" i="16"/>
  <c r="L108" i="16"/>
  <c r="BJ108" i="16"/>
  <c r="BH108" i="16"/>
  <c r="AO415" i="16"/>
  <c r="L415" i="16"/>
  <c r="BI415" i="16"/>
  <c r="AZ415" i="16"/>
  <c r="AV415" i="16"/>
  <c r="BA399" i="16"/>
  <c r="AZ399" i="16"/>
  <c r="BJ399" i="16"/>
  <c r="BA371" i="16"/>
  <c r="AV371" i="16"/>
  <c r="AR371" i="16"/>
  <c r="AZ371" i="16"/>
  <c r="BG371" i="16"/>
  <c r="BI371" i="16"/>
  <c r="BA427" i="16"/>
  <c r="AV427" i="16"/>
  <c r="AR427" i="16"/>
  <c r="BH427" i="16"/>
  <c r="BJ427" i="16"/>
  <c r="L427" i="16"/>
  <c r="L172" i="16"/>
  <c r="BH172" i="16"/>
  <c r="AV172" i="16"/>
  <c r="BI172" i="16"/>
  <c r="AO331" i="16"/>
  <c r="L331" i="16"/>
  <c r="BA331" i="16"/>
  <c r="BA379" i="16"/>
  <c r="AR379" i="16"/>
  <c r="AZ379" i="16"/>
  <c r="L379" i="16"/>
  <c r="BG379" i="16"/>
  <c r="BI379" i="16"/>
  <c r="M453" i="16"/>
  <c r="AR438" i="16"/>
  <c r="AO438" i="16"/>
  <c r="AZ438" i="16"/>
  <c r="L438" i="16"/>
  <c r="BA438" i="16"/>
  <c r="BI438" i="16"/>
  <c r="AV438" i="16"/>
  <c r="BA381" i="16"/>
  <c r="BB381" i="16"/>
  <c r="BH381" i="16"/>
  <c r="AO381" i="16"/>
  <c r="AR381" i="16"/>
  <c r="L381" i="16"/>
  <c r="AZ388" i="16"/>
  <c r="BA388" i="16"/>
  <c r="AV388" i="16"/>
  <c r="BH388" i="16"/>
  <c r="BE388" i="16"/>
  <c r="BA347" i="16"/>
  <c r="AV347" i="16"/>
  <c r="BI347" i="16"/>
  <c r="AR347" i="16"/>
  <c r="AZ347" i="16"/>
  <c r="AR115" i="16"/>
  <c r="AZ115" i="16"/>
  <c r="BA115" i="16"/>
  <c r="AV115" i="16"/>
  <c r="BI115" i="16"/>
  <c r="L115" i="16"/>
  <c r="AR319" i="16"/>
  <c r="AZ319" i="16"/>
  <c r="L319" i="16"/>
  <c r="AV319" i="16"/>
  <c r="BJ319" i="16"/>
  <c r="AO73" i="16"/>
  <c r="L73" i="16"/>
  <c r="AR73" i="16"/>
  <c r="BJ73" i="16"/>
  <c r="BH73" i="16"/>
  <c r="AO31" i="16"/>
  <c r="L31" i="16"/>
  <c r="BI31" i="16"/>
  <c r="BA31" i="16"/>
  <c r="AV357" i="16"/>
  <c r="BI357" i="16"/>
  <c r="BA362" i="16"/>
  <c r="AZ362" i="16"/>
  <c r="BH362" i="16"/>
  <c r="AZ384" i="16"/>
  <c r="BH384" i="16"/>
  <c r="BE384" i="16"/>
  <c r="AR384" i="16"/>
  <c r="L384" i="16"/>
  <c r="AR323" i="16"/>
  <c r="BA323" i="16"/>
  <c r="AZ323" i="16"/>
  <c r="AV323" i="16"/>
  <c r="L323" i="16"/>
  <c r="BI323" i="16"/>
  <c r="AZ229" i="16"/>
  <c r="AR229" i="16"/>
  <c r="BA229" i="16"/>
  <c r="AV229" i="16"/>
  <c r="AO229" i="16"/>
  <c r="L229" i="16"/>
  <c r="BJ229" i="16"/>
  <c r="AR349" i="16"/>
  <c r="AZ349" i="16"/>
  <c r="BA349" i="16"/>
  <c r="BJ349" i="16"/>
  <c r="AV349" i="16"/>
  <c r="AO349" i="16"/>
  <c r="L349" i="16"/>
  <c r="AR43" i="16"/>
  <c r="AZ43" i="16"/>
  <c r="BA43" i="16"/>
  <c r="AV43" i="16"/>
  <c r="BJ43" i="16"/>
  <c r="BH43" i="16"/>
  <c r="AR376" i="16"/>
  <c r="BA376" i="16"/>
  <c r="AZ376" i="16"/>
  <c r="BJ376" i="16"/>
  <c r="AR19" i="16"/>
  <c r="BA19" i="16"/>
  <c r="BJ19" i="16"/>
  <c r="L19" i="16"/>
  <c r="AR250" i="16"/>
  <c r="BA250" i="16"/>
  <c r="AZ250" i="16"/>
  <c r="L250" i="16"/>
  <c r="BH250" i="16"/>
  <c r="BJ250" i="16"/>
  <c r="AO232" i="16"/>
  <c r="L232" i="16"/>
  <c r="BH232" i="16"/>
  <c r="BJ232" i="16"/>
  <c r="AZ307" i="16"/>
  <c r="BA307" i="16"/>
  <c r="AV307" i="16"/>
  <c r="AO307" i="16"/>
  <c r="L307" i="16"/>
  <c r="AR442" i="16"/>
  <c r="BA442" i="16"/>
  <c r="AZ442" i="16"/>
  <c r="BJ442" i="16"/>
  <c r="AZ15" i="16"/>
  <c r="AV15" i="16"/>
  <c r="AV367" i="16"/>
  <c r="BJ367" i="16"/>
  <c r="L367" i="16"/>
  <c r="BH367" i="16"/>
  <c r="AR348" i="16"/>
  <c r="BA348" i="16"/>
  <c r="L348" i="16"/>
  <c r="BJ348" i="16"/>
  <c r="AZ348" i="16"/>
  <c r="AZ125" i="16"/>
  <c r="AO125" i="16"/>
  <c r="L125" i="16"/>
  <c r="AV125" i="16"/>
  <c r="BJ125" i="16"/>
  <c r="AR125" i="16"/>
  <c r="BA282" i="16"/>
  <c r="AZ282" i="16"/>
  <c r="BH282" i="16"/>
  <c r="AO282" i="16"/>
  <c r="L282" i="16"/>
  <c r="BJ282" i="16"/>
  <c r="AR324" i="16"/>
  <c r="BA324" i="16"/>
  <c r="AZ324" i="16"/>
  <c r="BH324" i="16"/>
  <c r="BE324" i="16"/>
  <c r="AV92" i="16"/>
  <c r="AR92" i="16"/>
  <c r="AZ92" i="16"/>
  <c r="BJ92" i="16"/>
  <c r="AR134" i="16"/>
  <c r="AZ134" i="16"/>
  <c r="BA134" i="16"/>
  <c r="BJ134" i="16"/>
  <c r="L134" i="16"/>
  <c r="AZ456" i="16"/>
  <c r="L456" i="16"/>
  <c r="AV456" i="16"/>
  <c r="BA449" i="16"/>
  <c r="AO449" i="16"/>
  <c r="L449" i="16"/>
  <c r="BJ449" i="16"/>
  <c r="BH449" i="16"/>
  <c r="BA264" i="16"/>
  <c r="BJ264" i="16"/>
  <c r="AO264" i="16"/>
  <c r="L264" i="16"/>
  <c r="AR264" i="16"/>
  <c r="AR435" i="16"/>
  <c r="AV435" i="16"/>
  <c r="AZ435" i="16"/>
  <c r="BA435" i="16"/>
  <c r="BJ435" i="16"/>
  <c r="AR239" i="16"/>
  <c r="AZ239" i="16"/>
  <c r="BJ239" i="16"/>
  <c r="BA239" i="16"/>
  <c r="BH239" i="16"/>
  <c r="AZ280" i="16"/>
  <c r="AV280" i="16"/>
  <c r="AR280" i="16"/>
  <c r="BJ280" i="16"/>
  <c r="BJ453" i="16"/>
  <c r="BH453" i="16"/>
  <c r="AW453" i="16"/>
  <c r="N453" i="16"/>
  <c r="BK453" i="16"/>
  <c r="AJ453" i="16"/>
  <c r="AO453" i="16"/>
  <c r="R453" i="16"/>
  <c r="AG453" i="16"/>
  <c r="AU453" i="16"/>
  <c r="Z453" i="16"/>
  <c r="E453" i="16"/>
  <c r="BI453" i="16"/>
  <c r="W453" i="16"/>
  <c r="AM453" i="16"/>
  <c r="P453" i="16"/>
  <c r="AY453" i="16"/>
  <c r="J453" i="16"/>
  <c r="BE453" i="16"/>
  <c r="AK453" i="16"/>
  <c r="L453" i="16"/>
  <c r="AN453" i="16"/>
  <c r="BG453" i="16"/>
  <c r="AT453" i="16"/>
  <c r="AD453" i="16"/>
  <c r="U453" i="16"/>
  <c r="O453" i="16"/>
  <c r="X453" i="16"/>
  <c r="I453" i="16"/>
  <c r="AV453" i="16"/>
  <c r="AC453" i="16"/>
  <c r="AA453" i="16"/>
  <c r="D453" i="16"/>
  <c r="AI453" i="16"/>
  <c r="T453" i="16"/>
  <c r="AE453" i="16"/>
  <c r="BC453" i="16"/>
  <c r="AS453" i="16"/>
  <c r="BL453" i="16"/>
  <c r="AQ453" i="16"/>
  <c r="Q453" i="16"/>
  <c r="AP453" i="16"/>
  <c r="AR453" i="16"/>
  <c r="V453" i="16"/>
  <c r="F453" i="16"/>
  <c r="AL453" i="16"/>
  <c r="AR307" i="16"/>
  <c r="BA428" i="16"/>
  <c r="AZ19" i="16"/>
  <c r="AR428" i="16"/>
  <c r="BA453" i="16"/>
  <c r="T160" i="16"/>
  <c r="R160" i="16"/>
  <c r="AE222" i="16"/>
  <c r="AB160" i="16"/>
  <c r="AQ141" i="16"/>
  <c r="L141" i="16"/>
  <c r="AD141" i="16"/>
  <c r="AM400" i="16"/>
  <c r="M387" i="16"/>
  <c r="J387" i="16"/>
  <c r="AR186" i="16"/>
  <c r="BA186" i="16"/>
  <c r="AZ79" i="16"/>
  <c r="AR79" i="16"/>
  <c r="AR44" i="16"/>
  <c r="AZ44" i="16"/>
  <c r="BA44" i="16"/>
  <c r="AR313" i="16"/>
  <c r="BA313" i="16"/>
  <c r="AZ313" i="16"/>
  <c r="BA53" i="16"/>
  <c r="AZ53" i="16"/>
  <c r="AR285" i="16"/>
  <c r="AZ285" i="16"/>
  <c r="BA285" i="16"/>
  <c r="AR377" i="16"/>
  <c r="AZ377" i="16"/>
  <c r="AR155" i="16"/>
  <c r="BA155" i="16"/>
  <c r="AZ155" i="16"/>
  <c r="AR200" i="16"/>
  <c r="BA200" i="16"/>
  <c r="AZ200" i="16"/>
  <c r="AR430" i="16"/>
  <c r="BA430" i="16"/>
  <c r="AZ430" i="16"/>
  <c r="BA333" i="16"/>
  <c r="AZ333" i="16"/>
  <c r="AR360" i="16"/>
  <c r="BA360" i="16"/>
  <c r="AZ360" i="16"/>
  <c r="AR21" i="16"/>
  <c r="BA21" i="16"/>
  <c r="BC160" i="16"/>
  <c r="D160" i="16"/>
  <c r="BB160" i="16"/>
  <c r="AY141" i="16"/>
  <c r="AI400" i="16"/>
  <c r="X387" i="16"/>
  <c r="U387" i="16"/>
  <c r="AP160" i="16"/>
  <c r="AD222" i="16"/>
  <c r="AC222" i="16"/>
  <c r="AT222" i="16"/>
  <c r="BJ222" i="16"/>
  <c r="AP222" i="16"/>
  <c r="AQ222" i="16"/>
  <c r="O222" i="16"/>
  <c r="F222" i="16"/>
  <c r="T222" i="16"/>
  <c r="E222" i="16"/>
  <c r="AY222" i="16"/>
  <c r="BF222" i="16"/>
  <c r="U222" i="16"/>
  <c r="Y222" i="16"/>
  <c r="AR222" i="16"/>
  <c r="AL222" i="16"/>
  <c r="AW222" i="16"/>
  <c r="AM222" i="16"/>
  <c r="I222" i="16"/>
  <c r="BB222" i="16"/>
  <c r="BH222" i="16"/>
  <c r="BA222" i="16"/>
  <c r="BE222" i="16"/>
  <c r="Q222" i="16"/>
  <c r="AJ222" i="16"/>
  <c r="M222" i="16"/>
  <c r="AZ222" i="16"/>
  <c r="K222" i="16"/>
  <c r="AS222" i="16"/>
  <c r="N222" i="16"/>
  <c r="R222" i="16"/>
  <c r="BC222" i="16"/>
  <c r="AU222" i="16"/>
  <c r="AK222" i="16"/>
  <c r="AN222" i="16"/>
  <c r="AO222" i="16"/>
  <c r="BL222" i="16"/>
  <c r="J222" i="16"/>
  <c r="AW400" i="16"/>
  <c r="AZ387" i="16"/>
  <c r="AG387" i="16"/>
  <c r="O387" i="16"/>
  <c r="AM387" i="16"/>
  <c r="AS387" i="16"/>
  <c r="R387" i="16"/>
  <c r="AR387" i="16"/>
  <c r="AW387" i="16"/>
  <c r="V387" i="16"/>
  <c r="AP387" i="16"/>
  <c r="BC387" i="16"/>
  <c r="Y387" i="16"/>
  <c r="AC387" i="16"/>
  <c r="I387" i="16"/>
  <c r="T387" i="16"/>
  <c r="AO387" i="16"/>
  <c r="L387" i="16"/>
  <c r="AL387" i="16"/>
  <c r="W387" i="16"/>
  <c r="N387" i="16"/>
  <c r="Z387" i="16"/>
  <c r="E387" i="16"/>
  <c r="D387" i="16"/>
  <c r="BL387" i="16"/>
  <c r="F387" i="16"/>
  <c r="BF387" i="16"/>
  <c r="AA387" i="16"/>
  <c r="BI387" i="16"/>
  <c r="AH387" i="16"/>
  <c r="BB387" i="16"/>
  <c r="AD387" i="16"/>
  <c r="AJ387" i="16"/>
  <c r="BG387" i="16"/>
  <c r="AU387" i="16"/>
  <c r="AB387" i="16"/>
  <c r="AV387" i="16"/>
  <c r="P387" i="16"/>
  <c r="AE387" i="16"/>
  <c r="AR160" i="16"/>
  <c r="AQ160" i="16"/>
  <c r="BJ160" i="16"/>
  <c r="AS160" i="16"/>
  <c r="I160" i="16"/>
  <c r="BA160" i="16"/>
  <c r="AW160" i="16"/>
  <c r="Y160" i="16"/>
  <c r="N160" i="16"/>
  <c r="AT160" i="16"/>
  <c r="V160" i="16"/>
  <c r="AD160" i="16"/>
  <c r="AO160" i="16"/>
  <c r="BG160" i="16"/>
  <c r="AM160" i="16"/>
  <c r="S160" i="16"/>
  <c r="W160" i="16"/>
  <c r="E160" i="16"/>
  <c r="AJ160" i="16"/>
  <c r="BD160" i="16"/>
  <c r="BF160" i="16"/>
  <c r="J160" i="16"/>
  <c r="BE160" i="16"/>
  <c r="AG160" i="16"/>
  <c r="AZ160" i="16"/>
  <c r="AN160" i="16"/>
  <c r="AK160" i="16"/>
  <c r="K160" i="16"/>
  <c r="P160" i="16"/>
  <c r="L160" i="16"/>
  <c r="BI160" i="16"/>
  <c r="BK160" i="16"/>
  <c r="E141" i="16"/>
  <c r="BD141" i="16"/>
  <c r="BH141" i="16"/>
  <c r="M141" i="16"/>
  <c r="AE141" i="16"/>
  <c r="AN141" i="16"/>
  <c r="J141" i="16"/>
  <c r="AU141" i="16"/>
  <c r="R141" i="16"/>
  <c r="K141" i="16"/>
  <c r="AT141" i="16"/>
  <c r="BG141" i="16"/>
  <c r="AK141" i="16"/>
  <c r="Y141" i="16"/>
  <c r="AO141" i="16"/>
  <c r="AW141" i="16"/>
  <c r="AJ141" i="16"/>
  <c r="O141" i="16"/>
  <c r="F141" i="16"/>
  <c r="AB141" i="16"/>
  <c r="Z141" i="16"/>
  <c r="BE141" i="16"/>
  <c r="BA141" i="16"/>
  <c r="AC141" i="16"/>
  <c r="AP141" i="16"/>
  <c r="AL141" i="16"/>
  <c r="W141" i="16"/>
  <c r="D141" i="16"/>
  <c r="AZ141" i="16"/>
  <c r="BB141" i="16"/>
  <c r="AG141" i="16"/>
  <c r="BL141" i="16"/>
  <c r="BC141" i="16"/>
  <c r="BK141" i="16"/>
  <c r="AM141" i="16"/>
  <c r="N141" i="16"/>
  <c r="S141" i="16"/>
  <c r="AV141" i="16"/>
  <c r="BD400" i="16"/>
  <c r="S400" i="16"/>
  <c r="Z400" i="16"/>
  <c r="AP400" i="16"/>
  <c r="BK400" i="16"/>
  <c r="K400" i="16"/>
  <c r="R400" i="16"/>
  <c r="Y400" i="16"/>
  <c r="AR400" i="16"/>
  <c r="BB400" i="16"/>
  <c r="BJ400" i="16"/>
  <c r="J400" i="16"/>
  <c r="Q400" i="16"/>
  <c r="BL400" i="16"/>
  <c r="AN400" i="16"/>
  <c r="BF400" i="16"/>
  <c r="E400" i="16"/>
  <c r="M400" i="16"/>
  <c r="L400" i="16"/>
  <c r="AK400" i="16"/>
  <c r="AC400" i="16"/>
  <c r="D400" i="16"/>
  <c r="BG400" i="16"/>
  <c r="AS400" i="16"/>
  <c r="U400" i="16"/>
  <c r="AV400" i="16"/>
  <c r="AL400" i="16"/>
  <c r="AQ400" i="16"/>
  <c r="I400" i="16"/>
  <c r="AT400" i="16"/>
  <c r="AD400" i="16"/>
  <c r="BH400" i="16"/>
  <c r="AO400" i="16"/>
  <c r="AG400" i="16"/>
  <c r="V400" i="16"/>
  <c r="AZ400" i="16"/>
  <c r="AB400" i="16"/>
  <c r="T400" i="16"/>
  <c r="AY400" i="16"/>
  <c r="AJ400" i="16"/>
  <c r="BL160" i="16"/>
  <c r="AI141" i="16"/>
  <c r="AS141" i="16"/>
  <c r="T141" i="16"/>
  <c r="V141" i="16"/>
  <c r="AR149" i="16"/>
  <c r="AZ149" i="16"/>
  <c r="AR344" i="16"/>
  <c r="AZ344" i="16"/>
  <c r="AR48" i="16"/>
  <c r="AZ48" i="16"/>
  <c r="AR404" i="16"/>
  <c r="BA404" i="16"/>
  <c r="AR356" i="16"/>
  <c r="AZ356" i="16"/>
  <c r="AR225" i="16"/>
  <c r="BA225" i="16"/>
  <c r="AR90" i="16"/>
  <c r="AZ90" i="16"/>
  <c r="BB300" i="16"/>
  <c r="BA48" i="16"/>
  <c r="AR262" i="16"/>
  <c r="BA262" i="16"/>
  <c r="AR228" i="16"/>
  <c r="BA228" i="16"/>
  <c r="AE300" i="16"/>
  <c r="F88" i="16"/>
  <c r="BH88" i="16"/>
  <c r="BB405" i="16"/>
  <c r="BA405" i="16"/>
  <c r="BC405" i="16"/>
  <c r="AO405" i="16"/>
  <c r="F405" i="16"/>
  <c r="AY405" i="16"/>
  <c r="E405" i="16"/>
  <c r="BI405" i="16"/>
  <c r="AI405" i="16"/>
  <c r="Q405" i="16"/>
  <c r="R405" i="16"/>
  <c r="AR405" i="16"/>
  <c r="O405" i="16"/>
  <c r="AP405" i="16"/>
  <c r="BH405" i="16"/>
  <c r="AB405" i="16"/>
  <c r="J405" i="16"/>
  <c r="AV300" i="16"/>
  <c r="AN300" i="16"/>
  <c r="AO300" i="16"/>
  <c r="AD300" i="16"/>
  <c r="D88" i="16"/>
  <c r="BA88" i="16"/>
  <c r="Q88" i="16"/>
  <c r="AT88" i="16"/>
  <c r="AJ88" i="16"/>
  <c r="BB88" i="16"/>
  <c r="BL88" i="16"/>
  <c r="BG88" i="16"/>
  <c r="W88" i="16"/>
  <c r="N88" i="16"/>
  <c r="AG88" i="16"/>
  <c r="AM88" i="16"/>
  <c r="M88" i="16"/>
  <c r="J88" i="16"/>
  <c r="AD88" i="16"/>
  <c r="AR9" i="16"/>
  <c r="BA9" i="16"/>
  <c r="BL300" i="16"/>
  <c r="BA356" i="16"/>
  <c r="BI300" i="16"/>
  <c r="L405" i="16"/>
  <c r="M405" i="16"/>
  <c r="AL88" i="16"/>
  <c r="S88" i="16"/>
  <c r="AA88" i="16"/>
  <c r="BK88" i="16"/>
  <c r="AK405" i="16"/>
  <c r="BE405" i="16"/>
  <c r="K96" i="16"/>
  <c r="AG96" i="16"/>
  <c r="L96" i="16"/>
  <c r="BJ96" i="16"/>
  <c r="AR42" i="16"/>
  <c r="P42" i="16"/>
  <c r="W42" i="16"/>
  <c r="M42" i="16"/>
  <c r="AB42" i="16"/>
  <c r="R96" i="16"/>
  <c r="AA96" i="16"/>
  <c r="S96" i="16"/>
  <c r="N96" i="16"/>
  <c r="P96" i="16"/>
  <c r="W96" i="16"/>
  <c r="F42" i="16"/>
  <c r="AA42" i="16"/>
  <c r="AH42" i="16"/>
  <c r="AI42" i="16"/>
  <c r="AJ42" i="16"/>
  <c r="Q96" i="16"/>
  <c r="O96" i="16"/>
  <c r="AH96" i="16"/>
  <c r="BG96" i="16"/>
  <c r="BC96" i="16"/>
  <c r="AE42" i="16"/>
  <c r="AZ42" i="16"/>
  <c r="BB42" i="16"/>
  <c r="O42" i="16"/>
  <c r="F73" i="31"/>
  <c r="E73" i="31"/>
  <c r="J23" i="31"/>
  <c r="J73" i="31"/>
  <c r="D61" i="31"/>
  <c r="B61" i="31" s="1"/>
  <c r="I37" i="31"/>
  <c r="D13" i="31"/>
  <c r="B13" i="31" s="1"/>
  <c r="F37" i="31"/>
  <c r="J70" i="31"/>
  <c r="I71" i="31"/>
  <c r="J10" i="31"/>
  <c r="G61" i="31"/>
  <c r="G25" i="31"/>
  <c r="I13" i="31"/>
  <c r="H13" i="31"/>
  <c r="F47" i="31"/>
  <c r="D37" i="31"/>
  <c r="B37" i="31" s="1"/>
  <c r="F49" i="31"/>
  <c r="G73" i="31"/>
  <c r="E49" i="31"/>
  <c r="E15" i="31"/>
  <c r="H49" i="31"/>
  <c r="E37" i="31"/>
  <c r="E25" i="31"/>
  <c r="G13" i="31"/>
  <c r="G37" i="31"/>
  <c r="J49" i="31"/>
  <c r="D22" i="31"/>
  <c r="B22" i="31" s="1"/>
  <c r="I73" i="31"/>
  <c r="H37" i="31"/>
  <c r="H25" i="31"/>
  <c r="H61" i="31"/>
  <c r="H73" i="31"/>
  <c r="F35" i="31"/>
  <c r="I25" i="31"/>
  <c r="I51" i="31"/>
  <c r="I61" i="31"/>
  <c r="G35" i="31"/>
  <c r="I58" i="31"/>
  <c r="I47" i="31"/>
  <c r="J71" i="31"/>
  <c r="D46" i="31"/>
  <c r="B46" i="31" s="1"/>
  <c r="D35" i="31"/>
  <c r="B35" i="31" s="1"/>
  <c r="G59" i="31"/>
  <c r="J58" i="31"/>
  <c r="D23" i="31"/>
  <c r="B23" i="31" s="1"/>
  <c r="H23" i="31"/>
  <c r="H22" i="31"/>
  <c r="E51" i="31"/>
  <c r="F46" i="31"/>
  <c r="I39" i="31"/>
  <c r="J35" i="31"/>
  <c r="E63" i="31"/>
  <c r="I70" i="31"/>
  <c r="G46" i="31"/>
  <c r="F59" i="31"/>
  <c r="I35" i="31"/>
  <c r="G34" i="31"/>
  <c r="D34" i="31"/>
  <c r="B34" i="31" s="1"/>
  <c r="I46" i="31"/>
  <c r="D10" i="31"/>
  <c r="B10" i="31" s="1"/>
  <c r="J15" i="31"/>
  <c r="I15" i="31"/>
  <c r="G39" i="31"/>
  <c r="F11" i="31"/>
  <c r="E58" i="31"/>
  <c r="H34" i="31"/>
  <c r="H35" i="31"/>
  <c r="I23" i="31"/>
  <c r="G22" i="31"/>
  <c r="F22" i="31"/>
  <c r="I22" i="31"/>
  <c r="E47" i="31"/>
  <c r="G10" i="31"/>
  <c r="G11" i="31"/>
  <c r="J34" i="31"/>
  <c r="E59" i="31"/>
  <c r="H71" i="31"/>
  <c r="G23" i="31"/>
  <c r="H70" i="31"/>
  <c r="D11" i="31"/>
  <c r="B11" i="31" s="1"/>
  <c r="D59" i="31"/>
  <c r="B59" i="31" s="1"/>
  <c r="H47" i="31"/>
  <c r="J27" i="31"/>
  <c r="E23" i="31"/>
  <c r="F58" i="31"/>
  <c r="H10" i="31"/>
  <c r="E71" i="31"/>
  <c r="H11" i="31"/>
  <c r="F70" i="31"/>
  <c r="D47" i="31"/>
  <c r="B47" i="31" s="1"/>
  <c r="G47" i="31"/>
  <c r="F71" i="31"/>
  <c r="D71" i="31"/>
  <c r="B71" i="31" s="1"/>
  <c r="E11" i="31"/>
  <c r="F63" i="31"/>
  <c r="F10" i="31"/>
  <c r="H46" i="31"/>
  <c r="J63" i="31"/>
  <c r="D39" i="31"/>
  <c r="B39" i="31" s="1"/>
  <c r="J22" i="31"/>
  <c r="I59" i="31"/>
  <c r="H59" i="31"/>
  <c r="D58" i="31"/>
  <c r="B58" i="31" s="1"/>
  <c r="F34" i="31"/>
  <c r="I10" i="31"/>
  <c r="E70" i="31"/>
  <c r="J46" i="31"/>
  <c r="J11" i="31"/>
  <c r="B70" i="31"/>
  <c r="G58" i="31"/>
  <c r="G70" i="31"/>
  <c r="I63" i="31"/>
  <c r="E34" i="31"/>
  <c r="H288" i="16" l="1"/>
  <c r="H427" i="16"/>
  <c r="H267" i="16"/>
  <c r="H439" i="16"/>
  <c r="H74" i="16"/>
  <c r="H272" i="16"/>
  <c r="H110" i="16"/>
  <c r="H69" i="16"/>
  <c r="H165" i="16"/>
  <c r="H192" i="16"/>
  <c r="H26" i="16"/>
  <c r="H279" i="16"/>
  <c r="H169" i="16"/>
  <c r="H329" i="16"/>
  <c r="H121" i="16"/>
  <c r="H393" i="16"/>
  <c r="H194" i="16"/>
  <c r="H280" i="16"/>
  <c r="H129" i="16"/>
  <c r="H125" i="16"/>
  <c r="H404" i="16"/>
  <c r="H85" i="16"/>
  <c r="H407" i="16"/>
  <c r="H255" i="16"/>
  <c r="H149" i="16"/>
  <c r="H160" i="16"/>
  <c r="H412" i="16"/>
  <c r="H145" i="16"/>
  <c r="H450" i="16"/>
  <c r="H175" i="16"/>
  <c r="H317" i="16"/>
  <c r="H70" i="16"/>
  <c r="H199" i="16"/>
  <c r="H281" i="16"/>
  <c r="H315" i="16"/>
  <c r="H126" i="16"/>
  <c r="H377" i="16"/>
  <c r="H44" i="16"/>
  <c r="H455" i="16"/>
  <c r="H382" i="16"/>
  <c r="H395" i="16"/>
  <c r="H269" i="16"/>
  <c r="H77" i="16"/>
  <c r="H415" i="16"/>
  <c r="H106" i="16"/>
  <c r="H453" i="16"/>
  <c r="H59" i="16"/>
  <c r="H98" i="16"/>
  <c r="H222" i="16"/>
  <c r="H440" i="16"/>
  <c r="H308" i="16"/>
  <c r="H153" i="16"/>
  <c r="H21" i="16"/>
  <c r="H200" i="16"/>
  <c r="H351" i="16"/>
  <c r="H24" i="16"/>
  <c r="H186" i="16"/>
  <c r="H141" i="16"/>
  <c r="H90" i="16"/>
  <c r="H342" i="16"/>
  <c r="H282" i="16"/>
  <c r="H143" i="16"/>
  <c r="H17" i="16"/>
  <c r="H250" i="16"/>
  <c r="H48" i="16"/>
  <c r="H323" i="16"/>
  <c r="H344" i="16"/>
  <c r="H319" i="16"/>
  <c r="H414" i="16"/>
  <c r="H212" i="16"/>
  <c r="H305" i="16"/>
  <c r="H71" i="16"/>
  <c r="H238" i="16"/>
  <c r="H251" i="16"/>
  <c r="H142" i="16"/>
  <c r="H249" i="16"/>
  <c r="H327" i="16"/>
  <c r="H338" i="16"/>
  <c r="H335" i="16"/>
  <c r="H304" i="16"/>
  <c r="H10" i="16"/>
  <c r="H233" i="16"/>
  <c r="H23" i="16"/>
  <c r="H262" i="16"/>
  <c r="H148" i="16"/>
  <c r="H97" i="16"/>
  <c r="H177" i="16"/>
  <c r="H254" i="16"/>
  <c r="H446" i="16"/>
  <c r="H429" i="16"/>
  <c r="H423" i="16"/>
  <c r="H101" i="16"/>
  <c r="H58" i="16"/>
  <c r="H102" i="16"/>
  <c r="H213" i="16"/>
  <c r="H286" i="16"/>
  <c r="H403" i="16"/>
  <c r="H411" i="16"/>
  <c r="H19" i="16"/>
  <c r="H73" i="16"/>
  <c r="H181" i="16"/>
  <c r="H105" i="16"/>
  <c r="H396" i="16"/>
  <c r="H179" i="16"/>
  <c r="H237" i="16"/>
  <c r="H355" i="16"/>
  <c r="H434" i="16"/>
  <c r="H78" i="16"/>
  <c r="H331" i="16"/>
  <c r="H204" i="16"/>
  <c r="H108" i="16"/>
  <c r="H426" i="16"/>
  <c r="H314" i="16"/>
  <c r="H151" i="16"/>
  <c r="H38" i="16"/>
  <c r="H18" i="16"/>
  <c r="H8" i="16"/>
  <c r="H418" i="16"/>
  <c r="H206" i="16"/>
  <c r="H166" i="16"/>
  <c r="H99" i="16"/>
  <c r="H113" i="16"/>
  <c r="H244" i="16"/>
  <c r="H301" i="16"/>
  <c r="H386" i="16"/>
  <c r="H270" i="16"/>
  <c r="H134" i="16"/>
  <c r="H389" i="16"/>
  <c r="H442" i="16"/>
  <c r="H365" i="16"/>
  <c r="H229" i="16"/>
  <c r="H337" i="16"/>
  <c r="H388" i="16"/>
  <c r="H40" i="16"/>
  <c r="H117" i="16"/>
  <c r="H284" i="16"/>
  <c r="H185" i="16"/>
  <c r="H67" i="16"/>
  <c r="H218" i="16"/>
  <c r="H28" i="16"/>
  <c r="H266" i="16"/>
  <c r="H50" i="16"/>
  <c r="H333" i="16"/>
  <c r="H215" i="16"/>
  <c r="H276" i="16"/>
  <c r="H444" i="16"/>
  <c r="H147" i="16"/>
  <c r="H120" i="16"/>
  <c r="H247" i="16"/>
  <c r="H318" i="16"/>
  <c r="H115" i="16"/>
  <c r="H245" i="16"/>
  <c r="H84" i="16"/>
  <c r="H127" i="16"/>
  <c r="H298" i="16"/>
  <c r="H422" i="16"/>
  <c r="H360" i="16"/>
  <c r="H211" i="16"/>
  <c r="H313" i="16"/>
  <c r="H448" i="16"/>
  <c r="H325" i="16"/>
  <c r="H285" i="16"/>
  <c r="H111" i="16"/>
  <c r="H66" i="16"/>
  <c r="H394" i="16"/>
  <c r="H136" i="16"/>
  <c r="H263" i="16"/>
  <c r="H92" i="16"/>
  <c r="H275" i="16"/>
  <c r="H242" i="16"/>
  <c r="H307" i="16"/>
  <c r="H122" i="16"/>
  <c r="H349" i="16"/>
  <c r="H150" i="16"/>
  <c r="H31" i="16"/>
  <c r="H223" i="16"/>
  <c r="H381" i="16"/>
  <c r="H62" i="16"/>
  <c r="H328" i="16"/>
  <c r="H161" i="16"/>
  <c r="H320" i="16"/>
  <c r="H234" i="16"/>
  <c r="H392" i="16"/>
  <c r="H124" i="16"/>
  <c r="H114" i="16"/>
  <c r="H80" i="16"/>
  <c r="H424" i="16"/>
  <c r="H383" i="16"/>
  <c r="H193" i="16"/>
  <c r="H170" i="16"/>
  <c r="H29" i="16"/>
  <c r="H452" i="16"/>
  <c r="H131" i="16"/>
  <c r="H341" i="16"/>
  <c r="H268" i="16"/>
  <c r="H76" i="16"/>
  <c r="H400" i="16"/>
  <c r="H7" i="16"/>
  <c r="H95" i="16"/>
  <c r="H37" i="16"/>
  <c r="H220" i="16"/>
  <c r="H53" i="16"/>
  <c r="H79" i="16"/>
  <c r="H81" i="16"/>
  <c r="H326" i="16"/>
  <c r="H449" i="16"/>
  <c r="H43" i="16"/>
  <c r="H201" i="16"/>
  <c r="H35" i="16"/>
  <c r="H252" i="16"/>
  <c r="H433" i="16"/>
  <c r="H167" i="16"/>
  <c r="H210" i="16"/>
  <c r="H370" i="16"/>
  <c r="H155" i="16"/>
  <c r="H359" i="16"/>
  <c r="H375" i="16"/>
  <c r="H135" i="16"/>
  <c r="H369" i="16"/>
  <c r="H290" i="16"/>
  <c r="H322" i="16"/>
  <c r="H14" i="16"/>
  <c r="H176" i="16"/>
  <c r="H274" i="16"/>
  <c r="H390" i="16"/>
  <c r="H214" i="16"/>
  <c r="H296" i="16"/>
  <c r="H416" i="16"/>
  <c r="H152" i="16"/>
  <c r="H421" i="16"/>
  <c r="H207" i="16"/>
  <c r="H316" i="16"/>
  <c r="H387" i="16"/>
  <c r="H156" i="16"/>
  <c r="H435" i="16"/>
  <c r="H82" i="16"/>
  <c r="H431" i="16"/>
  <c r="H54" i="16"/>
  <c r="H310" i="16"/>
  <c r="H384" i="16"/>
  <c r="H51" i="16"/>
  <c r="H63" i="16"/>
  <c r="H39" i="16"/>
  <c r="H261" i="16"/>
  <c r="H380" i="16"/>
  <c r="H209" i="16"/>
  <c r="H385" i="16"/>
  <c r="H457" i="16"/>
  <c r="H87" i="16"/>
  <c r="H306" i="16"/>
  <c r="H408" i="16"/>
  <c r="H240" i="16"/>
  <c r="H219" i="16"/>
  <c r="H123" i="16"/>
  <c r="H154" i="16"/>
  <c r="H178" i="16"/>
  <c r="H283" i="16"/>
  <c r="H86" i="16"/>
  <c r="H248" i="16"/>
  <c r="H438" i="16"/>
  <c r="H336" i="16"/>
  <c r="H243" i="16"/>
  <c r="H119" i="16"/>
  <c r="H402" i="16"/>
  <c r="H302" i="16"/>
  <c r="H398" i="16"/>
  <c r="H224" i="16"/>
  <c r="H25" i="16"/>
  <c r="H291" i="16"/>
  <c r="H27" i="16"/>
  <c r="H303" i="16"/>
  <c r="H401" i="16"/>
  <c r="H52" i="16"/>
  <c r="H406" i="16"/>
  <c r="H64" i="16"/>
  <c r="H239" i="16"/>
  <c r="H225" i="16"/>
  <c r="H49" i="16"/>
  <c r="H163" i="16"/>
  <c r="H15" i="16"/>
  <c r="H366" i="16"/>
  <c r="H447" i="16"/>
  <c r="H20" i="16"/>
  <c r="H362" i="16"/>
  <c r="H157" i="16"/>
  <c r="H347" i="16"/>
  <c r="H340" i="16"/>
  <c r="H191" i="16"/>
  <c r="H47" i="16"/>
  <c r="H379" i="16"/>
  <c r="H343" i="16"/>
  <c r="H184" i="16"/>
  <c r="H368" i="16"/>
  <c r="H146" i="16"/>
  <c r="H258" i="16"/>
  <c r="H100" i="16"/>
  <c r="H103" i="16"/>
  <c r="H420" i="16"/>
  <c r="H41" i="16"/>
  <c r="H278" i="16"/>
  <c r="H374" i="16"/>
  <c r="H454" i="16"/>
  <c r="H287" i="16"/>
  <c r="H216" i="16"/>
  <c r="H118" i="16"/>
  <c r="H174" i="16"/>
  <c r="H104" i="16"/>
  <c r="H217" i="16"/>
  <c r="H83" i="16"/>
  <c r="H72" i="16"/>
  <c r="H162" i="16"/>
  <c r="H140" i="16"/>
  <c r="H30" i="16"/>
  <c r="H96" i="16"/>
  <c r="H246" i="16"/>
  <c r="H107" i="16"/>
  <c r="H321" i="16"/>
  <c r="H361" i="16"/>
  <c r="H428" i="16"/>
  <c r="H93" i="16"/>
  <c r="H34" i="16"/>
  <c r="H56" i="16"/>
  <c r="H353" i="16"/>
  <c r="H221" i="16"/>
  <c r="H94" i="16"/>
  <c r="H55" i="16"/>
  <c r="H236" i="16"/>
  <c r="H399" i="16"/>
  <c r="H443" i="16"/>
  <c r="H445" i="16"/>
  <c r="H364" i="16"/>
  <c r="H300" i="16"/>
  <c r="H159" i="16"/>
  <c r="H350" i="16"/>
  <c r="H419" i="16"/>
  <c r="H16" i="16"/>
  <c r="H458" i="16"/>
  <c r="H295" i="16"/>
  <c r="H409" i="16"/>
  <c r="H190" i="16"/>
  <c r="H436" i="16"/>
  <c r="H88" i="16"/>
  <c r="H61" i="16"/>
  <c r="H334" i="16"/>
  <c r="H324" i="16"/>
  <c r="H378" i="16"/>
  <c r="H232" i="16"/>
  <c r="H289" i="16"/>
  <c r="H357" i="16"/>
  <c r="H205" i="16"/>
  <c r="H202" i="16"/>
  <c r="H195" i="16"/>
  <c r="H188" i="16"/>
  <c r="H42" i="16"/>
  <c r="H235" i="16"/>
  <c r="H180" i="16"/>
  <c r="H413" i="16"/>
  <c r="H13" i="16"/>
  <c r="H309" i="16"/>
  <c r="H130" i="16"/>
  <c r="H173" i="16"/>
  <c r="H330" i="16"/>
  <c r="H297" i="16"/>
  <c r="H230" i="16"/>
  <c r="H312" i="16"/>
  <c r="H293" i="16"/>
  <c r="H405" i="16"/>
  <c r="H397" i="16"/>
  <c r="H425" i="16"/>
  <c r="H172" i="16"/>
  <c r="H187" i="16"/>
  <c r="H75" i="16"/>
  <c r="H256" i="16"/>
  <c r="H208" i="16"/>
  <c r="H203" i="16"/>
  <c r="H60" i="16"/>
  <c r="H346" i="16"/>
  <c r="H345" i="16"/>
  <c r="H257" i="16"/>
  <c r="H137" i="16"/>
  <c r="H430" i="16"/>
  <c r="H260" i="16"/>
  <c r="H451" i="16"/>
  <c r="H22" i="16"/>
  <c r="H410" i="16"/>
  <c r="H198" i="16"/>
  <c r="H456" i="16"/>
  <c r="H356" i="16"/>
  <c r="H348" i="16"/>
  <c r="H339" i="16"/>
  <c r="H231" i="16"/>
  <c r="H376" i="16"/>
  <c r="H128" i="16"/>
  <c r="H168" i="16"/>
  <c r="H183" i="16"/>
  <c r="H12" i="16"/>
  <c r="H158" i="16"/>
  <c r="H294" i="16"/>
  <c r="H228" i="16"/>
  <c r="H311" i="16"/>
  <c r="H196" i="16"/>
  <c r="H164" i="16"/>
  <c r="H139" i="16"/>
  <c r="H33" i="16"/>
  <c r="H45" i="16"/>
  <c r="H363" i="16"/>
  <c r="H391" i="16"/>
  <c r="H11" i="16"/>
  <c r="H373" i="16"/>
  <c r="H57" i="16"/>
  <c r="H89" i="16"/>
  <c r="H264" i="16"/>
  <c r="H144" i="16"/>
  <c r="H91" i="16"/>
  <c r="H354" i="16"/>
  <c r="H65" i="16"/>
  <c r="H182" i="16"/>
  <c r="H132" i="16"/>
  <c r="H197" i="16"/>
  <c r="H171" i="16"/>
  <c r="H273" i="16"/>
  <c r="H372" i="16"/>
  <c r="H133" i="16"/>
  <c r="H292" i="16"/>
  <c r="H227" i="16"/>
  <c r="H367" i="16"/>
  <c r="H32" i="16"/>
  <c r="H371" i="16"/>
  <c r="H271" i="16"/>
  <c r="H241" i="16"/>
  <c r="H277" i="16"/>
  <c r="H265" i="16"/>
  <c r="H432" i="16"/>
  <c r="H299" i="16"/>
  <c r="H36" i="16"/>
  <c r="H441" i="16"/>
  <c r="H9" i="16"/>
  <c r="N32" i="26"/>
  <c r="B39" i="26"/>
  <c r="N39" i="26"/>
  <c r="F6" i="26"/>
  <c r="O71" i="26"/>
  <c r="E33" i="26"/>
  <c r="E31" i="26"/>
  <c r="F130" i="26"/>
  <c r="B180" i="26"/>
  <c r="G103" i="26"/>
  <c r="G121" i="26"/>
  <c r="D144" i="26"/>
  <c r="M137" i="26"/>
  <c r="P80" i="26"/>
  <c r="D94" i="26"/>
  <c r="G59" i="26"/>
  <c r="D43" i="26"/>
  <c r="Q161" i="26"/>
  <c r="J33" i="26"/>
  <c r="P12" i="26"/>
  <c r="B175" i="26"/>
  <c r="B111" i="26"/>
  <c r="H117" i="26"/>
  <c r="N119" i="26"/>
  <c r="Q122" i="26"/>
  <c r="F88" i="26"/>
  <c r="N123" i="26"/>
  <c r="P189" i="26"/>
  <c r="M153" i="26"/>
  <c r="P116" i="26"/>
  <c r="D15" i="26"/>
  <c r="G137" i="26"/>
  <c r="O27" i="26"/>
  <c r="D53" i="26"/>
  <c r="Q62" i="26"/>
  <c r="G96" i="26"/>
  <c r="N170" i="26"/>
  <c r="M144" i="26"/>
  <c r="Q141" i="26"/>
  <c r="P177" i="26"/>
  <c r="D170" i="26"/>
  <c r="E201" i="26"/>
  <c r="B35" i="26"/>
  <c r="N183" i="26"/>
  <c r="G2" i="26"/>
  <c r="O193" i="26"/>
  <c r="E167" i="26"/>
  <c r="K99" i="26"/>
  <c r="O11" i="26"/>
  <c r="O199" i="26"/>
  <c r="N134" i="26"/>
  <c r="G180" i="26"/>
  <c r="H49" i="26"/>
  <c r="C156" i="26"/>
  <c r="J13" i="26"/>
  <c r="C117" i="26"/>
  <c r="K44" i="26"/>
  <c r="H67" i="26"/>
  <c r="F46" i="26"/>
  <c r="P13" i="26"/>
  <c r="F161" i="26"/>
  <c r="N79" i="26"/>
  <c r="J175" i="26"/>
  <c r="F164" i="26"/>
  <c r="H118" i="26"/>
  <c r="J119" i="26"/>
  <c r="Q149" i="26"/>
  <c r="C92" i="26"/>
  <c r="O42" i="26"/>
  <c r="P90" i="26"/>
  <c r="Q66" i="26"/>
  <c r="M24" i="26"/>
  <c r="G41" i="26"/>
  <c r="H188" i="26"/>
  <c r="B42" i="26"/>
  <c r="E92" i="26"/>
  <c r="E114" i="26"/>
  <c r="D109" i="26"/>
  <c r="H76" i="26"/>
  <c r="H169" i="26"/>
  <c r="K2" i="26"/>
  <c r="D172" i="26"/>
  <c r="M78" i="26"/>
  <c r="N57" i="26"/>
  <c r="N146" i="26"/>
  <c r="P4" i="26"/>
  <c r="K158" i="26"/>
  <c r="K61" i="26"/>
  <c r="K42" i="26"/>
  <c r="E45" i="26"/>
  <c r="L113" i="26"/>
  <c r="D169" i="26"/>
  <c r="O28" i="26"/>
  <c r="M35" i="26"/>
  <c r="D21" i="26"/>
  <c r="L58" i="26"/>
  <c r="G51" i="26"/>
  <c r="C158" i="26"/>
  <c r="H190" i="26"/>
  <c r="N58" i="26"/>
  <c r="P36" i="26"/>
  <c r="Q108" i="26"/>
  <c r="C138" i="26"/>
  <c r="G85" i="26"/>
  <c r="L103" i="26"/>
  <c r="L78" i="26"/>
  <c r="N144" i="26"/>
  <c r="D122" i="26"/>
  <c r="P196" i="26"/>
  <c r="F182" i="26"/>
  <c r="B70" i="26"/>
  <c r="F118" i="26"/>
  <c r="F144" i="26"/>
  <c r="K49" i="26"/>
  <c r="F108" i="26"/>
  <c r="M57" i="26"/>
  <c r="J39" i="26"/>
  <c r="F103" i="26"/>
  <c r="B130" i="26"/>
  <c r="J137" i="26"/>
  <c r="L196" i="26"/>
  <c r="J11" i="26"/>
  <c r="F201" i="26"/>
  <c r="B54" i="26"/>
  <c r="C80" i="26"/>
  <c r="I9" i="26"/>
  <c r="D121" i="26"/>
  <c r="K73" i="26"/>
  <c r="H87" i="26"/>
  <c r="Q77" i="26"/>
  <c r="P25" i="26"/>
  <c r="H127" i="26"/>
  <c r="K106" i="26"/>
  <c r="O6" i="26"/>
  <c r="M171" i="26"/>
  <c r="Q14" i="26"/>
  <c r="G159" i="26"/>
  <c r="N29" i="26"/>
  <c r="J143" i="26"/>
  <c r="F185" i="26"/>
  <c r="H71" i="26"/>
  <c r="O70" i="26"/>
  <c r="E137" i="26"/>
  <c r="I148" i="26"/>
  <c r="M31" i="26"/>
  <c r="L61" i="26"/>
  <c r="L45" i="26"/>
  <c r="M93" i="26"/>
  <c r="F101" i="26"/>
  <c r="G98" i="26"/>
  <c r="P121" i="26"/>
  <c r="P156" i="26"/>
  <c r="D51" i="26"/>
  <c r="J79" i="26"/>
  <c r="K146" i="26"/>
  <c r="G169" i="26"/>
  <c r="L139" i="26"/>
  <c r="D47" i="26"/>
  <c r="H101" i="26"/>
  <c r="G26" i="26"/>
  <c r="I49" i="26"/>
  <c r="O57" i="26"/>
  <c r="H197" i="26"/>
  <c r="K34" i="26"/>
  <c r="F17" i="26"/>
  <c r="C33" i="26"/>
  <c r="L186" i="26"/>
  <c r="Q193" i="26"/>
  <c r="C130" i="26"/>
  <c r="F155" i="26"/>
  <c r="N37" i="26"/>
  <c r="G75" i="26"/>
  <c r="K122" i="26"/>
  <c r="F158" i="26"/>
  <c r="D145" i="26"/>
  <c r="I69" i="26"/>
  <c r="B2" i="26"/>
  <c r="N180" i="26"/>
  <c r="C189" i="26"/>
  <c r="N42" i="26"/>
  <c r="C186" i="26"/>
  <c r="K181" i="26"/>
  <c r="G9" i="26"/>
  <c r="G188" i="26"/>
  <c r="M38" i="26"/>
  <c r="J146" i="26"/>
  <c r="C180" i="26"/>
  <c r="Q124" i="26"/>
  <c r="M59" i="26"/>
  <c r="G83" i="26"/>
  <c r="E93" i="26"/>
  <c r="H196" i="26"/>
  <c r="J170" i="26"/>
  <c r="N5" i="26"/>
  <c r="G87" i="26"/>
  <c r="O112" i="26"/>
  <c r="G68" i="26"/>
  <c r="F81" i="26"/>
  <c r="M85" i="26"/>
  <c r="K170" i="26"/>
  <c r="O145" i="26"/>
  <c r="N81" i="26"/>
  <c r="M23" i="26"/>
  <c r="I19" i="26"/>
  <c r="B86" i="26"/>
  <c r="J185" i="26"/>
  <c r="O83" i="26"/>
  <c r="B133" i="26"/>
  <c r="P108" i="26"/>
  <c r="F125" i="26"/>
  <c r="E56" i="26"/>
  <c r="M52" i="26"/>
  <c r="L173" i="26"/>
  <c r="Q116" i="26"/>
  <c r="B185" i="26"/>
  <c r="N75" i="26"/>
  <c r="E91" i="26"/>
  <c r="L132" i="26"/>
  <c r="Q60" i="26"/>
  <c r="O173" i="26"/>
  <c r="E196" i="26"/>
  <c r="E25" i="26"/>
  <c r="G53" i="26"/>
  <c r="M99" i="26"/>
  <c r="P102" i="26"/>
  <c r="Q199" i="26"/>
  <c r="M184" i="26"/>
  <c r="I117" i="26"/>
  <c r="M143" i="26"/>
  <c r="Q78" i="26"/>
  <c r="N168" i="26"/>
  <c r="M145" i="26"/>
  <c r="K119" i="26"/>
  <c r="J89" i="26"/>
  <c r="O105" i="26"/>
  <c r="O123" i="26"/>
  <c r="B44" i="26"/>
  <c r="F4" i="26"/>
  <c r="C176" i="26"/>
  <c r="G69" i="26"/>
  <c r="E132" i="26"/>
  <c r="J46" i="26"/>
  <c r="H65" i="26"/>
  <c r="D39" i="26"/>
  <c r="G28" i="26"/>
  <c r="P5" i="26"/>
  <c r="H28" i="26"/>
  <c r="G45" i="26"/>
  <c r="N128" i="26"/>
  <c r="O184" i="26"/>
  <c r="C171" i="26"/>
  <c r="D14" i="26"/>
  <c r="I141" i="26"/>
  <c r="M20" i="26"/>
  <c r="E177" i="26"/>
  <c r="I171" i="26"/>
  <c r="N64" i="26"/>
  <c r="B170" i="26"/>
  <c r="J29" i="26"/>
  <c r="O146" i="26"/>
  <c r="O14" i="26"/>
  <c r="O82" i="26"/>
  <c r="C106" i="26"/>
  <c r="E192" i="26"/>
  <c r="K40" i="26"/>
  <c r="F176" i="26"/>
  <c r="C123" i="26"/>
  <c r="E131" i="26"/>
  <c r="J58" i="26"/>
  <c r="C173" i="26"/>
  <c r="N101" i="26"/>
  <c r="O131" i="26"/>
  <c r="E187" i="26"/>
  <c r="D150" i="26"/>
  <c r="I109" i="26"/>
  <c r="J116" i="26"/>
  <c r="F119" i="26"/>
  <c r="C89" i="26"/>
  <c r="J77" i="26"/>
  <c r="E107" i="26"/>
  <c r="M9" i="26"/>
  <c r="C190" i="26"/>
  <c r="I26" i="26"/>
  <c r="Q112" i="26"/>
  <c r="N147" i="26"/>
  <c r="K35" i="26"/>
  <c r="D104" i="26"/>
  <c r="O179" i="26"/>
  <c r="K72" i="26"/>
  <c r="E105" i="26"/>
  <c r="F157" i="26"/>
  <c r="J199" i="26"/>
  <c r="Q189" i="26"/>
  <c r="D126" i="26"/>
  <c r="M86" i="26"/>
  <c r="L133" i="26"/>
  <c r="B94" i="26"/>
  <c r="P48" i="26"/>
  <c r="P38" i="26"/>
  <c r="N189" i="26"/>
  <c r="D177" i="26"/>
  <c r="L125" i="26"/>
  <c r="L74" i="26"/>
  <c r="P106" i="26"/>
  <c r="F39" i="26"/>
  <c r="B171" i="26"/>
  <c r="P78" i="26"/>
  <c r="H24" i="26"/>
  <c r="C120" i="26"/>
  <c r="H98" i="26"/>
  <c r="E186" i="26"/>
  <c r="M82" i="26"/>
  <c r="L46" i="26"/>
  <c r="O8" i="26"/>
  <c r="J102" i="26"/>
  <c r="C78" i="26"/>
  <c r="H72" i="26"/>
  <c r="J136" i="26"/>
  <c r="D113" i="26"/>
  <c r="P11" i="26"/>
  <c r="J144" i="26"/>
  <c r="M49" i="26"/>
  <c r="H139" i="26"/>
  <c r="I170" i="26"/>
  <c r="Q80" i="26"/>
  <c r="F64" i="26"/>
  <c r="I192" i="26"/>
  <c r="B48" i="26"/>
  <c r="Q150" i="26"/>
  <c r="N53" i="26"/>
  <c r="D159" i="26"/>
  <c r="J190" i="26"/>
  <c r="H181" i="26"/>
  <c r="L147" i="26"/>
  <c r="C169" i="26"/>
  <c r="B123" i="26"/>
  <c r="C73" i="26"/>
  <c r="N118" i="26"/>
  <c r="I115" i="26"/>
  <c r="I140" i="26"/>
  <c r="J171" i="26"/>
  <c r="D156" i="26"/>
  <c r="B142" i="26"/>
  <c r="O94" i="26"/>
  <c r="E30" i="26"/>
  <c r="B138" i="26"/>
  <c r="O80" i="26"/>
  <c r="H15" i="26"/>
  <c r="G23" i="26"/>
  <c r="Q41" i="26"/>
  <c r="F47" i="26"/>
  <c r="B78" i="26"/>
  <c r="C48" i="26"/>
  <c r="M17" i="26"/>
  <c r="I30" i="26"/>
  <c r="M181" i="26"/>
  <c r="O97" i="26"/>
  <c r="N157" i="26"/>
  <c r="L87" i="26"/>
  <c r="D62" i="26"/>
  <c r="M135" i="26"/>
  <c r="B136" i="26"/>
  <c r="Q151" i="26"/>
  <c r="E185" i="26"/>
  <c r="E49" i="26"/>
  <c r="D105" i="26"/>
  <c r="N102" i="26"/>
  <c r="F134" i="26"/>
  <c r="N61" i="26"/>
  <c r="G123" i="26"/>
  <c r="E170" i="26"/>
  <c r="B173" i="26"/>
  <c r="E145" i="26"/>
  <c r="L29" i="26"/>
  <c r="C195" i="26"/>
  <c r="B117" i="26"/>
  <c r="B7" i="26"/>
  <c r="F57" i="26"/>
  <c r="Q45" i="26"/>
  <c r="E2" i="26"/>
  <c r="K184" i="26"/>
  <c r="L25" i="26"/>
  <c r="C34" i="26"/>
  <c r="C131" i="26"/>
  <c r="P60" i="26"/>
  <c r="J36" i="26"/>
  <c r="D201" i="26"/>
  <c r="D19" i="26"/>
  <c r="K37" i="26"/>
  <c r="H6" i="26"/>
  <c r="P72" i="26"/>
  <c r="D97" i="26"/>
  <c r="C201" i="26"/>
  <c r="E133" i="26"/>
  <c r="F163" i="26"/>
  <c r="N34" i="26"/>
  <c r="N9" i="26"/>
  <c r="C14" i="26"/>
  <c r="M58" i="26"/>
  <c r="L4" i="26"/>
  <c r="B32" i="26"/>
  <c r="N48" i="26"/>
  <c r="Q165" i="26"/>
  <c r="I158" i="26"/>
  <c r="G142" i="26"/>
  <c r="E172" i="26"/>
  <c r="F99" i="26"/>
  <c r="O139" i="26"/>
  <c r="G170" i="26"/>
  <c r="F189" i="26"/>
  <c r="K31" i="26"/>
  <c r="I82" i="26"/>
  <c r="N67" i="26"/>
  <c r="Q42" i="26"/>
  <c r="O154" i="26"/>
  <c r="E138" i="26"/>
  <c r="K165" i="26"/>
  <c r="M196" i="26"/>
  <c r="E193" i="26"/>
  <c r="B20" i="26"/>
  <c r="C11" i="26"/>
  <c r="M45" i="26"/>
  <c r="P120" i="26"/>
  <c r="J176" i="26"/>
  <c r="G61" i="26"/>
  <c r="J44" i="26"/>
  <c r="I125" i="26"/>
  <c r="D163" i="26"/>
  <c r="E162" i="26"/>
  <c r="H155" i="26"/>
  <c r="M155" i="26"/>
  <c r="J63" i="26"/>
  <c r="J149" i="26"/>
  <c r="G72" i="26"/>
  <c r="B29" i="26"/>
  <c r="K78" i="26"/>
  <c r="O192" i="26"/>
  <c r="I176" i="26"/>
  <c r="P198" i="26"/>
  <c r="I167" i="26"/>
  <c r="B113" i="26"/>
  <c r="O89" i="26"/>
  <c r="P117" i="26"/>
  <c r="E115" i="26"/>
  <c r="I35" i="26"/>
  <c r="N176" i="26"/>
  <c r="Q76" i="26"/>
  <c r="I67" i="26"/>
  <c r="B72" i="26"/>
  <c r="Q24" i="26"/>
  <c r="B201" i="26"/>
  <c r="I124" i="26"/>
  <c r="B102" i="26"/>
  <c r="P88" i="26"/>
  <c r="G102" i="26"/>
  <c r="I154" i="26"/>
  <c r="K127" i="26"/>
  <c r="C91" i="26"/>
  <c r="G122" i="26"/>
  <c r="I25" i="26"/>
  <c r="N73" i="26"/>
  <c r="I44" i="26"/>
  <c r="H22" i="26"/>
  <c r="L33" i="26"/>
  <c r="H184" i="26"/>
  <c r="B17" i="26"/>
  <c r="K139" i="26"/>
  <c r="I39" i="26"/>
  <c r="G12" i="26"/>
  <c r="M111" i="26"/>
  <c r="M110" i="26"/>
  <c r="F91" i="26"/>
  <c r="D26" i="26"/>
  <c r="H53" i="26"/>
  <c r="M21" i="26"/>
  <c r="L182" i="26"/>
  <c r="O171" i="26"/>
  <c r="K124" i="26"/>
  <c r="O95" i="26"/>
  <c r="M71" i="26"/>
  <c r="I133" i="26"/>
  <c r="I53" i="26"/>
  <c r="Q128" i="26"/>
  <c r="B163" i="26"/>
  <c r="E169" i="26"/>
  <c r="M159" i="26"/>
  <c r="N156" i="26"/>
  <c r="I59" i="26"/>
  <c r="C113" i="26"/>
  <c r="D115" i="26"/>
  <c r="Q102" i="26"/>
  <c r="B119" i="26"/>
  <c r="N200" i="26"/>
  <c r="F16" i="26"/>
  <c r="M32" i="26"/>
  <c r="N175" i="26"/>
  <c r="J34" i="26"/>
  <c r="G34" i="26"/>
  <c r="G3" i="26"/>
  <c r="C168" i="26"/>
  <c r="O38" i="26"/>
  <c r="J182" i="26"/>
  <c r="F115" i="26"/>
  <c r="I23" i="26"/>
  <c r="C7" i="26"/>
  <c r="Q162" i="26"/>
  <c r="G140" i="26"/>
  <c r="B16" i="26"/>
  <c r="E161" i="26"/>
  <c r="G166" i="26"/>
  <c r="M89" i="26"/>
  <c r="F156" i="26"/>
  <c r="I84" i="26"/>
  <c r="P82" i="26"/>
  <c r="G94" i="26"/>
  <c r="N51" i="26"/>
  <c r="B52" i="26"/>
  <c r="E84" i="26"/>
  <c r="N90" i="26"/>
  <c r="I15" i="26"/>
  <c r="L110" i="26"/>
  <c r="E98" i="26"/>
  <c r="B24" i="26"/>
  <c r="F40" i="26"/>
  <c r="D149" i="26"/>
  <c r="I103" i="26"/>
  <c r="B38" i="26"/>
  <c r="C184" i="26"/>
  <c r="I45" i="26"/>
  <c r="C79" i="26"/>
  <c r="P118" i="26"/>
  <c r="Q145" i="26"/>
  <c r="K188" i="26"/>
  <c r="C72" i="26"/>
  <c r="I6" i="26"/>
  <c r="I108" i="26"/>
  <c r="P172" i="26"/>
  <c r="M125" i="26"/>
  <c r="D63" i="26"/>
  <c r="N130" i="26"/>
  <c r="C101" i="26"/>
  <c r="O116" i="26"/>
  <c r="C57" i="26"/>
  <c r="D117" i="26"/>
  <c r="F179" i="26"/>
  <c r="H17" i="26"/>
  <c r="E99" i="26"/>
  <c r="H134" i="26"/>
  <c r="B151" i="26"/>
  <c r="C148" i="26"/>
  <c r="G6" i="26"/>
  <c r="N158" i="26"/>
  <c r="O124" i="26"/>
  <c r="N8" i="26"/>
  <c r="L170" i="26"/>
  <c r="D2" i="26"/>
  <c r="B31" i="26"/>
  <c r="G134" i="26"/>
  <c r="B174" i="26"/>
  <c r="C194" i="26"/>
  <c r="L90" i="26"/>
  <c r="O48" i="26"/>
  <c r="H124" i="26"/>
  <c r="D27" i="26"/>
  <c r="I107" i="26"/>
  <c r="L22" i="26"/>
  <c r="O134" i="26"/>
  <c r="K136" i="26"/>
  <c r="H91" i="26"/>
  <c r="D96" i="26"/>
  <c r="C143" i="26"/>
  <c r="K26" i="26"/>
  <c r="H77" i="26"/>
  <c r="H92" i="26"/>
  <c r="D61" i="26"/>
  <c r="K8" i="26"/>
  <c r="E197" i="26"/>
  <c r="I52" i="26"/>
  <c r="I110" i="26"/>
  <c r="E4" i="26"/>
  <c r="J96" i="26"/>
  <c r="N165" i="26"/>
  <c r="N184" i="26"/>
  <c r="K68" i="26"/>
  <c r="H39" i="26"/>
  <c r="P201" i="26"/>
  <c r="C119" i="26"/>
  <c r="Q103" i="26"/>
  <c r="Q143" i="26"/>
  <c r="O12" i="26"/>
  <c r="D16" i="26"/>
  <c r="B64" i="26"/>
  <c r="N3" i="26"/>
  <c r="P187" i="26"/>
  <c r="J7" i="26"/>
  <c r="P173" i="26"/>
  <c r="F194" i="26"/>
  <c r="B51" i="26"/>
  <c r="N15" i="26"/>
  <c r="M175" i="26"/>
  <c r="G86" i="26"/>
  <c r="L123" i="26"/>
  <c r="B131" i="26"/>
  <c r="C24" i="26"/>
  <c r="H156" i="26"/>
  <c r="N49" i="26"/>
  <c r="D128" i="26"/>
  <c r="G193" i="26"/>
  <c r="F73" i="26"/>
  <c r="M148" i="26"/>
  <c r="O85" i="26"/>
  <c r="L69" i="26"/>
  <c r="F196" i="26"/>
  <c r="M147" i="26"/>
  <c r="Q187" i="26"/>
  <c r="E117" i="26"/>
  <c r="Q173" i="26"/>
  <c r="F96" i="26"/>
  <c r="E184" i="26"/>
  <c r="M69" i="26"/>
  <c r="F76" i="26"/>
  <c r="F180" i="26"/>
  <c r="D81" i="26"/>
  <c r="O37" i="26"/>
  <c r="D191" i="26"/>
  <c r="D129" i="26"/>
  <c r="D137" i="26"/>
  <c r="H162" i="26"/>
  <c r="H111" i="26"/>
  <c r="K114" i="26"/>
  <c r="I136" i="26"/>
  <c r="D25" i="26"/>
  <c r="E81" i="26"/>
  <c r="K138" i="26"/>
  <c r="B10" i="26"/>
  <c r="E10" i="26"/>
  <c r="D116" i="26"/>
  <c r="D101" i="26"/>
  <c r="L57" i="26"/>
  <c r="B164" i="26"/>
  <c r="G124" i="26"/>
  <c r="B183" i="26"/>
  <c r="M50" i="26"/>
  <c r="P171" i="26"/>
  <c r="K82" i="26"/>
  <c r="P159" i="26"/>
  <c r="I12" i="26"/>
  <c r="K95" i="26"/>
  <c r="E139" i="26"/>
  <c r="K41" i="26"/>
  <c r="O98" i="26"/>
  <c r="O7" i="26"/>
  <c r="D50" i="26"/>
  <c r="B82" i="26"/>
  <c r="N181" i="26"/>
  <c r="N78" i="26"/>
  <c r="L86" i="26"/>
  <c r="M124" i="26"/>
  <c r="P14" i="26"/>
  <c r="O181" i="26"/>
  <c r="K19" i="26"/>
  <c r="O180" i="26"/>
  <c r="B154" i="26"/>
  <c r="H165" i="26"/>
  <c r="J23" i="26"/>
  <c r="N76" i="26"/>
  <c r="E3" i="26"/>
  <c r="G71" i="26"/>
  <c r="F159" i="26"/>
  <c r="G117" i="26"/>
  <c r="J26" i="26"/>
  <c r="Q154" i="26"/>
  <c r="K33" i="26"/>
  <c r="Q121" i="26"/>
  <c r="H131" i="26"/>
  <c r="E109" i="26"/>
  <c r="C152" i="26"/>
  <c r="D55" i="26"/>
  <c r="M118" i="26"/>
  <c r="H93" i="26"/>
  <c r="N74" i="26"/>
  <c r="B158" i="26"/>
  <c r="L122" i="26"/>
  <c r="B25" i="26"/>
  <c r="J87" i="26"/>
  <c r="H58" i="26"/>
  <c r="O155" i="26"/>
  <c r="O91" i="26"/>
  <c r="N121" i="26"/>
  <c r="D85" i="26"/>
  <c r="G60" i="26"/>
  <c r="L162" i="26"/>
  <c r="F37" i="26"/>
  <c r="E22" i="26"/>
  <c r="Q70" i="26"/>
  <c r="J55" i="26"/>
  <c r="D179" i="26"/>
  <c r="G18" i="26"/>
  <c r="M169" i="26"/>
  <c r="I201" i="26"/>
  <c r="I162" i="26"/>
  <c r="C62" i="26"/>
  <c r="G82" i="26"/>
  <c r="L184" i="26"/>
  <c r="N169" i="26"/>
  <c r="O92" i="26"/>
  <c r="K149" i="26"/>
  <c r="Q197" i="26"/>
  <c r="E64" i="26"/>
  <c r="I145" i="26"/>
  <c r="B160" i="26"/>
  <c r="J57" i="26"/>
  <c r="I185" i="26"/>
  <c r="L23" i="26"/>
  <c r="O49" i="26"/>
  <c r="E155" i="26"/>
  <c r="D12" i="26"/>
  <c r="H147" i="26"/>
  <c r="M186" i="26"/>
  <c r="I33" i="26"/>
  <c r="D92" i="26"/>
  <c r="H27" i="26"/>
  <c r="E6" i="26"/>
  <c r="F54" i="26"/>
  <c r="G31" i="26"/>
  <c r="N174" i="26"/>
  <c r="Q195" i="26"/>
  <c r="C40" i="26"/>
  <c r="L104" i="26"/>
  <c r="C4" i="26"/>
  <c r="O144" i="26"/>
  <c r="K131" i="26"/>
  <c r="Q73" i="26"/>
  <c r="D200" i="26"/>
  <c r="I120" i="26"/>
  <c r="Q114" i="26"/>
  <c r="G17" i="26"/>
  <c r="B144" i="26"/>
  <c r="P71" i="26"/>
  <c r="F34" i="26"/>
  <c r="L97" i="26"/>
  <c r="B135" i="26"/>
  <c r="G29" i="26"/>
  <c r="F127" i="26"/>
  <c r="O138" i="26"/>
  <c r="F43" i="26"/>
  <c r="C94" i="26"/>
  <c r="G107" i="26"/>
  <c r="M34" i="26"/>
  <c r="C15" i="26"/>
  <c r="D79" i="26"/>
  <c r="F184" i="26"/>
  <c r="L52" i="26"/>
  <c r="P147" i="26"/>
  <c r="F2" i="26"/>
  <c r="F77" i="26"/>
  <c r="I11" i="26"/>
  <c r="J141" i="26"/>
  <c r="P126" i="26"/>
  <c r="N80" i="26"/>
  <c r="L38" i="26"/>
  <c r="K169" i="26"/>
  <c r="B118" i="26"/>
  <c r="P195" i="26"/>
  <c r="F93" i="26"/>
  <c r="J145" i="26"/>
  <c r="L18" i="26"/>
  <c r="H173" i="26"/>
  <c r="I191" i="26"/>
  <c r="L44" i="26"/>
  <c r="Q72" i="26"/>
  <c r="Q190" i="26"/>
  <c r="M161" i="26"/>
  <c r="O121" i="26"/>
  <c r="C52" i="26"/>
  <c r="G97" i="26"/>
  <c r="L37" i="26"/>
  <c r="G130" i="26"/>
  <c r="G192" i="26"/>
  <c r="L109" i="26"/>
  <c r="O72" i="26"/>
  <c r="F90" i="26"/>
  <c r="J140" i="26"/>
  <c r="B177" i="26"/>
  <c r="L98" i="26"/>
  <c r="J85" i="26"/>
  <c r="K182" i="26"/>
  <c r="E136" i="26"/>
  <c r="P33" i="26"/>
  <c r="B26" i="26"/>
  <c r="J123" i="26"/>
  <c r="B182" i="26"/>
  <c r="E104" i="26"/>
  <c r="M97" i="26"/>
  <c r="F138" i="26"/>
  <c r="D134" i="26"/>
  <c r="I179" i="26"/>
  <c r="E152" i="26"/>
  <c r="J189" i="26"/>
  <c r="K189" i="26"/>
  <c r="P140" i="26"/>
  <c r="K117" i="26"/>
  <c r="E164" i="26"/>
  <c r="C22" i="26"/>
  <c r="G152" i="26"/>
  <c r="Q119" i="26"/>
  <c r="H30" i="26"/>
  <c r="H12" i="26"/>
  <c r="F122" i="26"/>
  <c r="K81" i="26"/>
  <c r="D182" i="26"/>
  <c r="B99" i="26"/>
  <c r="B12" i="26"/>
  <c r="D146" i="26"/>
  <c r="I137" i="26"/>
  <c r="J61" i="26"/>
  <c r="F132" i="26"/>
  <c r="N77" i="26"/>
  <c r="B104" i="26"/>
  <c r="F112" i="26"/>
  <c r="I13" i="26"/>
  <c r="L150" i="26"/>
  <c r="D75" i="26"/>
  <c r="B46" i="26"/>
  <c r="B19" i="26"/>
  <c r="H51" i="26"/>
  <c r="B84" i="26"/>
  <c r="E27" i="26"/>
  <c r="Q132" i="26"/>
  <c r="O174" i="26"/>
  <c r="H126" i="26"/>
  <c r="Q49" i="26"/>
  <c r="P85" i="26"/>
  <c r="M62" i="26"/>
  <c r="N167" i="26"/>
  <c r="L158" i="26"/>
  <c r="L179" i="26"/>
  <c r="D125" i="26"/>
  <c r="D148" i="26"/>
  <c r="J167" i="26"/>
  <c r="M29" i="26"/>
  <c r="B198" i="26"/>
  <c r="D197" i="26"/>
  <c r="Q57" i="26"/>
  <c r="Q93" i="26"/>
  <c r="M192" i="26"/>
  <c r="O36" i="26"/>
  <c r="C35" i="26"/>
  <c r="L73" i="26"/>
  <c r="G155" i="26"/>
  <c r="D13" i="26"/>
  <c r="M5" i="26"/>
  <c r="N161" i="26"/>
  <c r="B115" i="26"/>
  <c r="C115" i="26"/>
  <c r="M158" i="26"/>
  <c r="G80" i="26"/>
  <c r="K154" i="26"/>
  <c r="Q156" i="26"/>
  <c r="P18" i="26"/>
  <c r="Q178" i="26"/>
  <c r="F85" i="26"/>
  <c r="F120" i="26"/>
  <c r="C192" i="26"/>
  <c r="C182" i="26"/>
  <c r="F22" i="26"/>
  <c r="D46" i="26"/>
  <c r="L163" i="26"/>
  <c r="P122" i="26"/>
  <c r="O31" i="26"/>
  <c r="D32" i="26"/>
  <c r="J84" i="26"/>
  <c r="M185" i="26"/>
  <c r="G95" i="26"/>
  <c r="J27" i="26"/>
  <c r="N106" i="26"/>
  <c r="J133" i="26"/>
  <c r="D23" i="26"/>
  <c r="B96" i="26"/>
  <c r="H99" i="26"/>
  <c r="B169" i="26"/>
  <c r="N23" i="26"/>
  <c r="E87" i="26"/>
  <c r="P63" i="26"/>
  <c r="N19" i="26"/>
  <c r="H186" i="26"/>
  <c r="M163" i="26"/>
  <c r="P114" i="26"/>
  <c r="D93" i="26"/>
  <c r="E53" i="26"/>
  <c r="C149" i="26"/>
  <c r="H83" i="26"/>
  <c r="O162" i="26"/>
  <c r="B110" i="26"/>
  <c r="H73" i="26"/>
  <c r="D4" i="26"/>
  <c r="D106" i="26"/>
  <c r="L172" i="26"/>
  <c r="D8" i="26"/>
  <c r="H171" i="26"/>
  <c r="P115" i="26"/>
  <c r="N120" i="26"/>
  <c r="O127" i="26"/>
  <c r="I31" i="26"/>
  <c r="E60" i="26"/>
  <c r="L155" i="26"/>
  <c r="P91" i="26"/>
  <c r="L192" i="26"/>
  <c r="P163" i="26"/>
  <c r="F171" i="26"/>
  <c r="M170" i="26"/>
  <c r="Q159" i="26"/>
  <c r="D66" i="26"/>
  <c r="F44" i="26"/>
  <c r="F26" i="26"/>
  <c r="E40" i="26"/>
  <c r="I85" i="26"/>
  <c r="P136" i="26"/>
  <c r="N191" i="26"/>
  <c r="J16" i="26"/>
  <c r="G90" i="26"/>
  <c r="I130" i="26"/>
  <c r="N103" i="26"/>
  <c r="G147" i="26"/>
  <c r="G55" i="26"/>
  <c r="M157" i="26"/>
  <c r="F181" i="26"/>
  <c r="J48" i="26"/>
  <c r="K53" i="26"/>
  <c r="D114" i="26"/>
  <c r="I94" i="26"/>
  <c r="J120" i="26"/>
  <c r="C150" i="26"/>
  <c r="G99" i="26"/>
  <c r="M130" i="26"/>
  <c r="J128" i="26"/>
  <c r="L27" i="26"/>
  <c r="C199" i="26"/>
  <c r="J72" i="26"/>
  <c r="P92" i="26"/>
  <c r="P182" i="26"/>
  <c r="H123" i="26"/>
  <c r="C2" i="26"/>
  <c r="P192" i="26"/>
  <c r="E59" i="26"/>
  <c r="G74" i="26"/>
  <c r="B58" i="26"/>
  <c r="Q2" i="26"/>
  <c r="H104" i="26"/>
  <c r="B176" i="26"/>
  <c r="Q74" i="26"/>
  <c r="Q83" i="26"/>
  <c r="M117" i="26"/>
  <c r="O137" i="26"/>
  <c r="C153" i="26"/>
  <c r="O55" i="26"/>
  <c r="O117" i="26"/>
  <c r="B193" i="26"/>
  <c r="C133" i="26"/>
  <c r="G132" i="26"/>
  <c r="G163" i="26"/>
  <c r="O195" i="26"/>
  <c r="C118" i="26"/>
  <c r="Q4" i="26"/>
  <c r="H46" i="26"/>
  <c r="G39" i="26"/>
  <c r="C8" i="26"/>
  <c r="L96" i="26"/>
  <c r="E80" i="26"/>
  <c r="J18" i="26"/>
  <c r="Q55" i="26"/>
  <c r="M187" i="26"/>
  <c r="H81" i="26"/>
  <c r="K55" i="26"/>
  <c r="M94" i="26"/>
  <c r="E174" i="26"/>
  <c r="C136" i="26"/>
  <c r="O152" i="26"/>
  <c r="M156" i="26"/>
  <c r="H130" i="26"/>
  <c r="Q134" i="26"/>
  <c r="L112" i="26"/>
  <c r="C105" i="26"/>
  <c r="L164" i="26"/>
  <c r="P128" i="26"/>
  <c r="G78" i="26"/>
  <c r="L180" i="26"/>
  <c r="K84" i="26"/>
  <c r="K45" i="26"/>
  <c r="D127" i="26"/>
  <c r="L94" i="26"/>
  <c r="M87" i="26"/>
  <c r="C198" i="26"/>
  <c r="O9" i="26"/>
  <c r="I113" i="26"/>
  <c r="P134" i="26"/>
  <c r="D29" i="26"/>
  <c r="N96" i="26"/>
  <c r="D95" i="26"/>
  <c r="P166" i="26"/>
  <c r="F70" i="26"/>
  <c r="C154" i="26"/>
  <c r="M65" i="26"/>
  <c r="H194" i="26"/>
  <c r="N185" i="26"/>
  <c r="N151" i="26"/>
  <c r="F79" i="26"/>
  <c r="I71" i="26"/>
  <c r="L167" i="26"/>
  <c r="I22" i="26"/>
  <c r="H97" i="26"/>
  <c r="D89" i="26"/>
  <c r="B5" i="26"/>
  <c r="K14" i="26"/>
  <c r="J196" i="26"/>
  <c r="D90" i="26"/>
  <c r="B79" i="26"/>
  <c r="P185" i="26"/>
  <c r="Q172" i="26"/>
  <c r="Q36" i="26"/>
  <c r="I139" i="26"/>
  <c r="G167" i="26"/>
  <c r="M167" i="26"/>
  <c r="Q164" i="26"/>
  <c r="L126" i="26"/>
  <c r="I3" i="26"/>
  <c r="H82" i="26"/>
  <c r="F141" i="26"/>
  <c r="E94" i="26"/>
  <c r="K43" i="26"/>
  <c r="P190" i="26"/>
  <c r="M120" i="26"/>
  <c r="N178" i="26"/>
  <c r="F27" i="26"/>
  <c r="N84" i="26"/>
  <c r="C75" i="26"/>
  <c r="F80" i="26"/>
  <c r="N89" i="26"/>
  <c r="E134" i="26"/>
  <c r="N182" i="26"/>
  <c r="H141" i="26"/>
  <c r="N91" i="26"/>
  <c r="F36" i="26"/>
  <c r="I177" i="26"/>
  <c r="H164" i="26"/>
  <c r="H108" i="26"/>
  <c r="B120" i="26"/>
  <c r="F87" i="26"/>
  <c r="L80" i="26"/>
  <c r="J47" i="26"/>
  <c r="G89" i="26"/>
  <c r="Q147" i="26"/>
  <c r="I8" i="26"/>
  <c r="O170" i="26"/>
  <c r="I172" i="26"/>
  <c r="O21" i="26"/>
  <c r="I21" i="26"/>
  <c r="E82" i="26"/>
  <c r="B162" i="26"/>
  <c r="D76" i="26"/>
  <c r="K104" i="26"/>
  <c r="B153" i="26"/>
  <c r="P176" i="26"/>
  <c r="O19" i="26"/>
  <c r="B155" i="26"/>
  <c r="B150" i="26"/>
  <c r="D3" i="26"/>
  <c r="D102" i="26"/>
  <c r="M15" i="26"/>
  <c r="B128" i="26"/>
  <c r="J28" i="26"/>
  <c r="E183" i="26"/>
  <c r="N83" i="26"/>
  <c r="I189" i="26"/>
  <c r="B134" i="26"/>
  <c r="H109" i="26"/>
  <c r="M7" i="26"/>
  <c r="M128" i="26"/>
  <c r="B60" i="26"/>
  <c r="C137" i="26"/>
  <c r="P40" i="26"/>
  <c r="O84" i="26"/>
  <c r="E12" i="26"/>
  <c r="K199" i="26"/>
  <c r="C175" i="26"/>
  <c r="D73" i="26"/>
  <c r="E122" i="26"/>
  <c r="E26" i="26"/>
  <c r="I118" i="26"/>
  <c r="B47" i="26"/>
  <c r="E182" i="26"/>
  <c r="K133" i="26"/>
  <c r="J155" i="26"/>
  <c r="M138" i="26"/>
  <c r="F197" i="26"/>
  <c r="E9" i="26"/>
  <c r="K27" i="26"/>
  <c r="I88" i="26"/>
  <c r="J180" i="26"/>
  <c r="G200" i="26"/>
  <c r="G172" i="26"/>
  <c r="H29" i="26"/>
  <c r="O141" i="26"/>
  <c r="C5" i="26"/>
  <c r="C12" i="26"/>
  <c r="L3" i="26"/>
  <c r="F143" i="26"/>
  <c r="L14" i="26"/>
  <c r="B98" i="26"/>
  <c r="K173" i="26"/>
  <c r="Q158" i="26"/>
  <c r="O166" i="26"/>
  <c r="J151" i="26"/>
  <c r="P61" i="26"/>
  <c r="M56" i="26"/>
  <c r="B112" i="26"/>
  <c r="I72" i="26"/>
  <c r="C124" i="26"/>
  <c r="E156" i="26"/>
  <c r="N72" i="26"/>
  <c r="N33" i="26"/>
  <c r="K56" i="26"/>
  <c r="J166" i="26"/>
  <c r="Q120" i="26"/>
  <c r="Q106" i="26"/>
  <c r="H175" i="26"/>
  <c r="L62" i="26"/>
  <c r="K178" i="26"/>
  <c r="D5" i="26"/>
  <c r="M70" i="26"/>
  <c r="F133" i="26"/>
  <c r="C126" i="26"/>
  <c r="H133" i="26"/>
  <c r="I197" i="26"/>
  <c r="P164" i="26"/>
  <c r="M160" i="26"/>
  <c r="I98" i="26"/>
  <c r="P56" i="26"/>
  <c r="G91" i="26"/>
  <c r="E70" i="26"/>
  <c r="O16" i="26"/>
  <c r="G190" i="26"/>
  <c r="E72" i="26"/>
  <c r="O159" i="26"/>
  <c r="N40" i="26"/>
  <c r="D199" i="26"/>
  <c r="O169" i="26"/>
  <c r="L41" i="26"/>
  <c r="G186" i="26"/>
  <c r="H125" i="26"/>
  <c r="D130" i="26"/>
  <c r="O194" i="26"/>
  <c r="I147" i="26"/>
  <c r="E157" i="26"/>
  <c r="J5" i="26"/>
  <c r="J118" i="26"/>
  <c r="H151" i="26"/>
  <c r="D174" i="26"/>
  <c r="M54" i="26"/>
  <c r="I4" i="26"/>
  <c r="O177" i="26"/>
  <c r="N24" i="26"/>
  <c r="L199" i="26"/>
  <c r="I181" i="26"/>
  <c r="B168" i="26"/>
  <c r="O148" i="26"/>
  <c r="B192" i="26"/>
  <c r="I63" i="26"/>
  <c r="F89" i="26"/>
  <c r="J188" i="26"/>
  <c r="L67" i="26"/>
  <c r="K11" i="26"/>
  <c r="L183" i="26"/>
  <c r="H128" i="26"/>
  <c r="K108" i="26"/>
  <c r="K115" i="26"/>
  <c r="I64" i="26"/>
  <c r="K60" i="26"/>
  <c r="N139" i="26"/>
  <c r="G198" i="26"/>
  <c r="O13" i="26"/>
  <c r="G154" i="26"/>
  <c r="H166" i="26"/>
  <c r="D176" i="26"/>
  <c r="J110" i="26"/>
  <c r="I66" i="26"/>
  <c r="K164" i="26"/>
  <c r="P131" i="26"/>
  <c r="H34" i="26"/>
  <c r="D132" i="26"/>
  <c r="I41" i="26"/>
  <c r="K50" i="26"/>
  <c r="H36" i="26"/>
  <c r="D167" i="26"/>
  <c r="H35" i="26"/>
  <c r="O132" i="26"/>
  <c r="L49" i="26"/>
  <c r="F142" i="26"/>
  <c r="K97" i="26"/>
  <c r="G63" i="26"/>
  <c r="L177" i="26"/>
  <c r="G27" i="26"/>
  <c r="B65" i="26"/>
  <c r="K16" i="26"/>
  <c r="P151" i="26"/>
  <c r="M152" i="26"/>
  <c r="O26" i="26"/>
  <c r="I129" i="26"/>
  <c r="O5" i="26"/>
  <c r="P105" i="26"/>
  <c r="G139" i="26"/>
  <c r="G112" i="26"/>
  <c r="C170" i="26"/>
  <c r="K128" i="26"/>
  <c r="K120" i="26"/>
  <c r="O87" i="26"/>
  <c r="H42" i="26"/>
  <c r="H110" i="26"/>
  <c r="I168" i="26"/>
  <c r="M42" i="26"/>
  <c r="J124" i="26"/>
  <c r="I28" i="26"/>
  <c r="L129" i="26"/>
  <c r="Q51" i="26"/>
  <c r="B186" i="26"/>
  <c r="P30" i="26"/>
  <c r="N56" i="26"/>
  <c r="O69" i="26"/>
  <c r="I55" i="26"/>
  <c r="K74" i="26"/>
  <c r="M166" i="26"/>
  <c r="K123" i="26"/>
  <c r="M64" i="26"/>
  <c r="F102" i="26"/>
  <c r="B129" i="26"/>
  <c r="N99" i="26"/>
  <c r="M67" i="26"/>
  <c r="G84" i="26"/>
  <c r="N154" i="26"/>
  <c r="Q23" i="26"/>
  <c r="N150" i="26"/>
  <c r="M72" i="26"/>
  <c r="L53" i="26"/>
  <c r="P124" i="26"/>
  <c r="F60" i="26"/>
  <c r="H199" i="26"/>
  <c r="I7" i="26"/>
  <c r="H84" i="26"/>
  <c r="H150" i="26"/>
  <c r="Q64" i="26"/>
  <c r="K77" i="26"/>
  <c r="O190" i="26"/>
  <c r="H135" i="26"/>
  <c r="I40" i="26"/>
  <c r="B74" i="26"/>
  <c r="I180" i="26"/>
  <c r="Q34" i="26"/>
  <c r="F48" i="26"/>
  <c r="M13" i="26"/>
  <c r="P50" i="26"/>
  <c r="N194" i="26"/>
  <c r="E48" i="26"/>
  <c r="N86" i="26"/>
  <c r="N171" i="26"/>
  <c r="J12" i="26"/>
  <c r="P98" i="26"/>
  <c r="H176" i="26"/>
  <c r="O2" i="26"/>
  <c r="Q85" i="26"/>
  <c r="Q138" i="26"/>
  <c r="N109" i="26"/>
  <c r="J90" i="26"/>
  <c r="M132" i="26"/>
  <c r="N44" i="26"/>
  <c r="B194" i="26"/>
  <c r="O18" i="26"/>
  <c r="H192" i="26"/>
  <c r="F33" i="26"/>
  <c r="I106" i="26"/>
  <c r="Q92" i="26"/>
  <c r="P191" i="26"/>
  <c r="K24" i="26"/>
  <c r="K101" i="26"/>
  <c r="M150" i="26"/>
  <c r="Q79" i="26"/>
  <c r="J158" i="26"/>
  <c r="F38" i="26"/>
  <c r="L54" i="26"/>
  <c r="N55" i="26"/>
  <c r="P2" i="26"/>
  <c r="I2" i="26"/>
  <c r="F72" i="26"/>
  <c r="L145" i="26"/>
  <c r="I102" i="26"/>
  <c r="B30" i="26"/>
  <c r="I152" i="26"/>
  <c r="D17" i="26"/>
  <c r="L48" i="26"/>
  <c r="O61" i="26"/>
  <c r="F53" i="26"/>
  <c r="K48" i="26"/>
  <c r="N188" i="26"/>
  <c r="I161" i="26"/>
  <c r="N112" i="26"/>
  <c r="O200" i="26"/>
  <c r="C135" i="26"/>
  <c r="Q87" i="26"/>
  <c r="J192" i="26"/>
  <c r="E140" i="26"/>
  <c r="H23" i="26"/>
  <c r="B27" i="26"/>
  <c r="C46" i="26"/>
  <c r="F149" i="26"/>
  <c r="N11" i="26"/>
  <c r="F55" i="26"/>
  <c r="G20" i="26"/>
  <c r="G114" i="26"/>
  <c r="G62" i="26"/>
  <c r="D36" i="26"/>
  <c r="B101" i="26"/>
  <c r="O119" i="26"/>
  <c r="D58" i="26"/>
  <c r="E179" i="26"/>
  <c r="E125" i="26"/>
  <c r="B148" i="26"/>
  <c r="I183" i="26"/>
  <c r="K6" i="26"/>
  <c r="F170" i="26"/>
  <c r="H102" i="26"/>
  <c r="P22" i="26"/>
  <c r="C85" i="26"/>
  <c r="H14" i="26"/>
  <c r="Q8" i="26"/>
  <c r="J138" i="26"/>
  <c r="O56" i="26"/>
  <c r="G101" i="26"/>
  <c r="C108" i="26"/>
  <c r="E101" i="26"/>
  <c r="H113" i="26"/>
  <c r="P68" i="26"/>
  <c r="C166" i="26"/>
  <c r="L5" i="26"/>
  <c r="F45" i="26"/>
  <c r="P180" i="26"/>
  <c r="P152" i="26"/>
  <c r="H20" i="26"/>
  <c r="E100" i="26"/>
  <c r="J107" i="26"/>
  <c r="I111" i="26"/>
  <c r="M11" i="26"/>
  <c r="L175" i="26"/>
  <c r="M61" i="26"/>
  <c r="O32" i="26"/>
  <c r="H25" i="26"/>
  <c r="L70" i="26"/>
  <c r="P149" i="26"/>
  <c r="I150" i="26"/>
  <c r="G151" i="26"/>
  <c r="P73" i="26"/>
  <c r="C96" i="26"/>
  <c r="Q56" i="26"/>
  <c r="C112" i="26"/>
  <c r="P170" i="26"/>
  <c r="J129" i="26"/>
  <c r="I32" i="26"/>
  <c r="C81" i="26"/>
  <c r="N140" i="26"/>
  <c r="M53" i="26"/>
  <c r="H138" i="26"/>
  <c r="D59" i="26"/>
  <c r="E65" i="26"/>
  <c r="J186" i="26"/>
  <c r="I18" i="26"/>
  <c r="M2" i="26"/>
  <c r="I119" i="26"/>
  <c r="P169" i="26"/>
  <c r="H140" i="26"/>
  <c r="J19" i="26"/>
  <c r="O107" i="26"/>
  <c r="E35" i="26"/>
  <c r="E191" i="26"/>
  <c r="F14" i="26"/>
  <c r="K144" i="26"/>
  <c r="K54" i="26"/>
  <c r="P67" i="26"/>
  <c r="I186" i="26"/>
  <c r="H114" i="26"/>
  <c r="D138" i="26"/>
  <c r="L198" i="26"/>
  <c r="J100" i="26"/>
  <c r="D30" i="26"/>
  <c r="D184" i="26"/>
  <c r="E16" i="26"/>
  <c r="H168" i="26"/>
  <c r="N18" i="26"/>
  <c r="F69" i="26"/>
  <c r="P86" i="26"/>
  <c r="K166" i="26"/>
  <c r="L55" i="26"/>
  <c r="O128" i="26"/>
  <c r="I123" i="26"/>
  <c r="D74" i="26"/>
  <c r="K183" i="26"/>
  <c r="N66" i="26"/>
  <c r="M129" i="26"/>
  <c r="J56" i="26"/>
  <c r="C43" i="26"/>
  <c r="C162" i="26"/>
  <c r="G79" i="26"/>
  <c r="K28" i="26"/>
  <c r="L99" i="26"/>
  <c r="P59" i="26"/>
  <c r="N70" i="26"/>
  <c r="N54" i="26"/>
  <c r="E11" i="26"/>
  <c r="G176" i="26"/>
  <c r="I166" i="26"/>
  <c r="J152" i="26"/>
  <c r="G16" i="26"/>
  <c r="M151" i="26"/>
  <c r="B53" i="26"/>
  <c r="G13" i="26"/>
  <c r="F137" i="26"/>
  <c r="O122" i="26"/>
  <c r="G158" i="26"/>
  <c r="M162" i="26"/>
  <c r="Q33" i="26"/>
  <c r="I126" i="26"/>
  <c r="N173" i="26"/>
  <c r="G113" i="26"/>
  <c r="P17" i="26"/>
  <c r="E67" i="26"/>
  <c r="D45" i="26"/>
  <c r="Q131" i="26"/>
  <c r="K121" i="26"/>
  <c r="Q155" i="26"/>
  <c r="J132" i="26"/>
  <c r="I142" i="26"/>
  <c r="D152" i="26"/>
  <c r="Q20" i="26"/>
  <c r="C197" i="26"/>
  <c r="C128" i="26"/>
  <c r="O191" i="26"/>
  <c r="K64" i="26"/>
  <c r="O118" i="26"/>
  <c r="Q129" i="26"/>
  <c r="M68" i="26"/>
  <c r="L195" i="26"/>
  <c r="J4" i="26"/>
  <c r="F25" i="26"/>
  <c r="Q75" i="26"/>
  <c r="J160" i="26"/>
  <c r="G67" i="26"/>
  <c r="F12" i="26"/>
  <c r="K47" i="26"/>
  <c r="C69" i="26"/>
  <c r="E18" i="26"/>
  <c r="C20" i="26"/>
  <c r="D131" i="26"/>
  <c r="Q19" i="26"/>
  <c r="M133" i="26"/>
  <c r="N164" i="26"/>
  <c r="B92" i="26"/>
  <c r="C93" i="26"/>
  <c r="L157" i="26"/>
  <c r="L181" i="26"/>
  <c r="P184" i="26"/>
  <c r="J98" i="26"/>
  <c r="L187" i="26"/>
  <c r="B87" i="26"/>
  <c r="F183" i="26"/>
  <c r="P21" i="26"/>
  <c r="P93" i="26"/>
  <c r="H21" i="26"/>
  <c r="I80" i="26"/>
  <c r="G64" i="26"/>
  <c r="L93" i="26"/>
  <c r="Q89" i="26"/>
  <c r="E165" i="26"/>
  <c r="N195" i="26"/>
  <c r="H88" i="26"/>
  <c r="P10" i="26"/>
  <c r="G52" i="26"/>
  <c r="Q28" i="26"/>
  <c r="L137" i="26"/>
  <c r="B196" i="26"/>
  <c r="C110" i="26"/>
  <c r="P29" i="26"/>
  <c r="G181" i="26"/>
  <c r="C77" i="26"/>
  <c r="O15" i="26"/>
  <c r="H146" i="26"/>
  <c r="L36" i="26"/>
  <c r="D67" i="26"/>
  <c r="Q107" i="26"/>
  <c r="N113" i="26"/>
  <c r="K66" i="26"/>
  <c r="G8" i="26"/>
  <c r="O99" i="26"/>
  <c r="H167" i="26"/>
  <c r="L88" i="26"/>
  <c r="B67" i="26"/>
  <c r="F148" i="26"/>
  <c r="F61" i="26"/>
  <c r="M149" i="26"/>
  <c r="D70" i="26"/>
  <c r="O201" i="26"/>
  <c r="F135" i="26"/>
  <c r="D60" i="26"/>
  <c r="G33" i="26"/>
  <c r="L64" i="26"/>
  <c r="G22" i="26"/>
  <c r="J153" i="26"/>
  <c r="O125" i="26"/>
  <c r="N50" i="26"/>
  <c r="O41" i="26"/>
  <c r="K126" i="26"/>
  <c r="P69" i="26"/>
  <c r="H64" i="26"/>
  <c r="E37" i="26"/>
  <c r="G115" i="26"/>
  <c r="F175" i="26"/>
  <c r="L8" i="26"/>
  <c r="E76" i="26"/>
  <c r="B41" i="26"/>
  <c r="N25" i="26"/>
  <c r="B6" i="26"/>
  <c r="L131" i="26"/>
  <c r="K107" i="26"/>
  <c r="J131" i="26"/>
  <c r="K160" i="26"/>
  <c r="P150" i="26"/>
  <c r="N110" i="26"/>
  <c r="J99" i="26"/>
  <c r="J37" i="26"/>
  <c r="Q182" i="26"/>
  <c r="Q167" i="26"/>
  <c r="J106" i="26"/>
  <c r="P174" i="26"/>
  <c r="O65" i="26"/>
  <c r="F124" i="26"/>
  <c r="E97" i="26"/>
  <c r="K147" i="26"/>
  <c r="K175" i="26"/>
  <c r="P49" i="26"/>
  <c r="M83" i="26"/>
  <c r="P45" i="26"/>
  <c r="N52" i="26"/>
  <c r="O43" i="26"/>
  <c r="O50" i="26"/>
  <c r="E77" i="26"/>
  <c r="D88" i="26"/>
  <c r="L121" i="26"/>
  <c r="J41" i="26"/>
  <c r="G40" i="26"/>
  <c r="C127" i="26"/>
  <c r="K87" i="26"/>
  <c r="O63" i="26"/>
  <c r="I50" i="26"/>
  <c r="C25" i="26"/>
  <c r="O46" i="26"/>
  <c r="E118" i="26"/>
  <c r="E90" i="26"/>
  <c r="F129" i="26"/>
  <c r="F153" i="26"/>
  <c r="L176" i="26"/>
  <c r="E58" i="26"/>
  <c r="J165" i="26"/>
  <c r="D189" i="26"/>
  <c r="C147" i="26"/>
  <c r="Q133" i="26"/>
  <c r="K192" i="26"/>
  <c r="F200" i="26"/>
  <c r="J64" i="26"/>
  <c r="F169" i="26"/>
  <c r="F107" i="26"/>
  <c r="D10" i="26"/>
  <c r="F18" i="26"/>
  <c r="M79" i="26"/>
  <c r="M199" i="26"/>
  <c r="E51" i="26"/>
  <c r="E168" i="26"/>
  <c r="O73" i="26"/>
  <c r="C28" i="26"/>
  <c r="G111" i="26"/>
  <c r="E198" i="26"/>
  <c r="P194" i="26"/>
  <c r="Q59" i="26"/>
  <c r="B45" i="26"/>
  <c r="K171" i="26"/>
  <c r="O64" i="26"/>
  <c r="J91" i="26"/>
  <c r="N20" i="26"/>
  <c r="B132" i="26"/>
  <c r="E71" i="26"/>
  <c r="K155" i="26"/>
  <c r="M3" i="26"/>
  <c r="J164" i="26"/>
  <c r="L15" i="26"/>
  <c r="G5" i="26"/>
  <c r="J74" i="26"/>
  <c r="D164" i="26"/>
  <c r="N98" i="26"/>
  <c r="I70" i="26"/>
  <c r="I146" i="26"/>
  <c r="L171" i="26"/>
  <c r="M121" i="26"/>
  <c r="J94" i="26"/>
  <c r="N105" i="26"/>
  <c r="D52" i="26"/>
  <c r="Q148" i="26"/>
  <c r="K51" i="26"/>
  <c r="P103" i="26"/>
  <c r="J80" i="26"/>
  <c r="K141" i="26"/>
  <c r="P153" i="26"/>
  <c r="F92" i="26"/>
  <c r="D181" i="26"/>
  <c r="N7" i="26"/>
  <c r="B71" i="26"/>
  <c r="L75" i="26"/>
  <c r="K88" i="26"/>
  <c r="F128" i="26"/>
  <c r="P200" i="26"/>
  <c r="O150" i="26"/>
  <c r="N196" i="26"/>
  <c r="J200" i="26"/>
  <c r="I90" i="26"/>
  <c r="E120" i="26"/>
  <c r="G131" i="26"/>
  <c r="G168" i="26"/>
  <c r="K91" i="26"/>
  <c r="C6" i="26"/>
  <c r="J201" i="26"/>
  <c r="M195" i="26"/>
  <c r="M201" i="26"/>
  <c r="I48" i="26"/>
  <c r="H105" i="26"/>
  <c r="K75" i="26"/>
  <c r="O114" i="26"/>
  <c r="L63" i="26"/>
  <c r="F86" i="26"/>
  <c r="M177" i="26"/>
  <c r="L10" i="26"/>
  <c r="L116" i="26"/>
  <c r="C103" i="26"/>
  <c r="E89" i="26"/>
  <c r="I36" i="26"/>
  <c r="B179" i="26"/>
  <c r="B190" i="26"/>
  <c r="D142" i="26"/>
  <c r="I156" i="26"/>
  <c r="J10" i="26"/>
  <c r="H121" i="26"/>
  <c r="Q118" i="26"/>
  <c r="J67" i="26"/>
  <c r="N190" i="26"/>
  <c r="H106" i="26"/>
  <c r="Q188" i="26"/>
  <c r="K187" i="26"/>
  <c r="H13" i="26"/>
  <c r="C10" i="26"/>
  <c r="Q52" i="26"/>
  <c r="M39" i="26"/>
  <c r="M76" i="26"/>
  <c r="O187" i="26"/>
  <c r="O151" i="26"/>
  <c r="I77" i="26"/>
  <c r="M40" i="26"/>
  <c r="P54" i="26"/>
  <c r="Q198" i="26"/>
  <c r="I116" i="26"/>
  <c r="F111" i="26"/>
  <c r="M27" i="26"/>
  <c r="B187" i="26"/>
  <c r="O4" i="26"/>
  <c r="P146" i="26"/>
  <c r="L51" i="26"/>
  <c r="E34" i="26"/>
  <c r="P186" i="26"/>
  <c r="H74" i="26"/>
  <c r="L100" i="26"/>
  <c r="L19" i="26"/>
  <c r="P179" i="26"/>
  <c r="O54" i="26"/>
  <c r="H160" i="26"/>
  <c r="G144" i="26"/>
  <c r="K129" i="26"/>
  <c r="M116" i="26"/>
  <c r="F11" i="26"/>
  <c r="J93" i="26"/>
  <c r="K151" i="26"/>
  <c r="M26" i="26"/>
  <c r="H90" i="26"/>
  <c r="K109" i="26"/>
  <c r="H62" i="26"/>
  <c r="O20" i="26"/>
  <c r="I57" i="26"/>
  <c r="P154" i="26"/>
  <c r="K13" i="26"/>
  <c r="D165" i="26"/>
  <c r="P87" i="26"/>
  <c r="L105" i="26"/>
  <c r="F160" i="26"/>
  <c r="Q46" i="26"/>
  <c r="K145" i="26"/>
  <c r="D153" i="26"/>
  <c r="H18" i="26"/>
  <c r="H54" i="26"/>
  <c r="F198" i="26"/>
  <c r="D20" i="26"/>
  <c r="Q17" i="26"/>
  <c r="K177" i="26"/>
  <c r="C98" i="26"/>
  <c r="C53" i="26"/>
  <c r="L165" i="26"/>
  <c r="Q123" i="26"/>
  <c r="L83" i="26"/>
  <c r="N153" i="26"/>
  <c r="B14" i="26"/>
  <c r="O129" i="26"/>
  <c r="M198" i="26"/>
  <c r="K71" i="26"/>
  <c r="B49" i="26"/>
  <c r="J187" i="26"/>
  <c r="G157" i="26"/>
  <c r="Q48" i="26"/>
  <c r="N136" i="26"/>
  <c r="Q136" i="26"/>
  <c r="M190" i="26"/>
  <c r="E163" i="26"/>
  <c r="I95" i="26"/>
  <c r="D22" i="26"/>
  <c r="N14" i="26"/>
  <c r="B156" i="26"/>
  <c r="G136" i="26"/>
  <c r="P41" i="26"/>
  <c r="H52" i="26"/>
  <c r="G177" i="26"/>
  <c r="H144" i="26"/>
  <c r="G7" i="26"/>
  <c r="G93" i="26"/>
  <c r="O130" i="26"/>
  <c r="E36" i="26"/>
  <c r="H107" i="26"/>
  <c r="M109" i="26"/>
  <c r="H38" i="26"/>
  <c r="C55" i="26"/>
  <c r="K65" i="26"/>
  <c r="I195" i="26"/>
  <c r="Q5" i="26"/>
  <c r="D84" i="26"/>
  <c r="L6" i="26"/>
  <c r="D71" i="26"/>
  <c r="O161" i="26"/>
  <c r="E143" i="26"/>
  <c r="O182" i="26"/>
  <c r="L201" i="26"/>
  <c r="L140" i="26"/>
  <c r="F152" i="26"/>
  <c r="D91" i="26"/>
  <c r="F105" i="26"/>
  <c r="K186" i="26"/>
  <c r="G56" i="26"/>
  <c r="Q139" i="26"/>
  <c r="K30" i="26"/>
  <c r="Q130" i="26"/>
  <c r="H55" i="26"/>
  <c r="Q170" i="26"/>
  <c r="Q135" i="26"/>
  <c r="J76" i="26"/>
  <c r="P16" i="26"/>
  <c r="I97" i="26"/>
  <c r="L9" i="26"/>
  <c r="H75" i="26"/>
  <c r="K140" i="26"/>
  <c r="D9" i="26"/>
  <c r="P100" i="26"/>
  <c r="N47" i="26"/>
  <c r="K103" i="26"/>
  <c r="N172" i="26"/>
  <c r="C65" i="26"/>
  <c r="J95" i="26"/>
  <c r="K105" i="26"/>
  <c r="P23" i="26"/>
  <c r="B91" i="26"/>
  <c r="D187" i="26"/>
  <c r="N60" i="26"/>
  <c r="E116" i="26"/>
  <c r="N125" i="26"/>
  <c r="E129" i="26"/>
  <c r="Q117" i="26"/>
  <c r="E148" i="26"/>
  <c r="F131" i="26"/>
  <c r="B103" i="26"/>
  <c r="B15" i="26"/>
  <c r="P53" i="26"/>
  <c r="D118" i="26"/>
  <c r="C183" i="26"/>
  <c r="L81" i="26"/>
  <c r="P130" i="26"/>
  <c r="D82" i="26"/>
  <c r="L26" i="26"/>
  <c r="D48" i="26"/>
  <c r="E199" i="26"/>
  <c r="B76" i="26"/>
  <c r="P26" i="26"/>
  <c r="H31" i="26"/>
  <c r="G145" i="26"/>
  <c r="M16" i="26"/>
  <c r="C26" i="26"/>
  <c r="C191" i="26"/>
  <c r="Q30" i="26"/>
  <c r="B36" i="26"/>
  <c r="J161" i="26"/>
  <c r="B145" i="26"/>
  <c r="G50" i="26"/>
  <c r="G149" i="26"/>
  <c r="F178" i="26"/>
  <c r="N145" i="26"/>
  <c r="C187" i="26"/>
  <c r="D162" i="26"/>
  <c r="F154" i="26"/>
  <c r="M140" i="26"/>
  <c r="M74" i="26"/>
  <c r="Q26" i="26"/>
  <c r="D87" i="26"/>
  <c r="O29" i="26"/>
  <c r="C151" i="26"/>
  <c r="G150" i="26"/>
  <c r="H68" i="26"/>
  <c r="M95" i="26"/>
  <c r="N179" i="26"/>
  <c r="J157" i="26"/>
  <c r="L130" i="26"/>
  <c r="B55" i="26"/>
  <c r="J127" i="26"/>
  <c r="M92" i="26"/>
  <c r="B97" i="26"/>
  <c r="D120" i="26"/>
  <c r="K111" i="26"/>
  <c r="E190" i="26"/>
  <c r="E15" i="26"/>
  <c r="M115" i="26"/>
  <c r="F52" i="26"/>
  <c r="G173" i="26"/>
  <c r="Q6" i="26"/>
  <c r="L21" i="26"/>
  <c r="F42" i="26"/>
  <c r="L30" i="26"/>
  <c r="G15" i="26"/>
  <c r="G129" i="26"/>
  <c r="I5" i="26"/>
  <c r="Q58" i="26"/>
  <c r="M103" i="26"/>
  <c r="H161" i="26"/>
  <c r="I104" i="26"/>
  <c r="I163" i="26"/>
  <c r="M14" i="26"/>
  <c r="M77" i="26"/>
  <c r="E61" i="26"/>
  <c r="D80" i="26"/>
  <c r="P46" i="26"/>
  <c r="N95" i="26"/>
  <c r="G25" i="26"/>
  <c r="O185" i="26"/>
  <c r="P111" i="26"/>
  <c r="K174" i="26"/>
  <c r="M90" i="26"/>
  <c r="G135" i="26"/>
  <c r="J169" i="26"/>
  <c r="I190" i="26"/>
  <c r="G178" i="26"/>
  <c r="O93" i="26"/>
  <c r="B122" i="26"/>
  <c r="B11" i="26"/>
  <c r="Q113" i="26"/>
  <c r="K17" i="26"/>
  <c r="C100" i="26"/>
  <c r="H103" i="26"/>
  <c r="L84" i="26"/>
  <c r="G148" i="26"/>
  <c r="J60" i="26"/>
  <c r="N22" i="26"/>
  <c r="G57" i="26"/>
  <c r="K156" i="26"/>
  <c r="H191" i="26"/>
  <c r="C172" i="26"/>
  <c r="D139" i="26"/>
  <c r="C200" i="26"/>
  <c r="Q152" i="26"/>
  <c r="D33" i="26"/>
  <c r="I165" i="26"/>
  <c r="E7" i="26"/>
  <c r="B109" i="26"/>
  <c r="C13" i="26"/>
  <c r="Q171" i="26"/>
  <c r="F166" i="26"/>
  <c r="D166" i="26"/>
  <c r="H158" i="26"/>
  <c r="P193" i="26"/>
  <c r="E200" i="26"/>
  <c r="E159" i="26"/>
  <c r="J117" i="26"/>
  <c r="D107" i="26"/>
  <c r="J148" i="26"/>
  <c r="C70" i="26"/>
  <c r="D186" i="26"/>
  <c r="B34" i="26"/>
  <c r="Q127" i="26"/>
  <c r="H7" i="26"/>
  <c r="Q38" i="26"/>
  <c r="O108" i="26"/>
  <c r="C165" i="26"/>
  <c r="Q100" i="26"/>
  <c r="H136" i="26"/>
  <c r="I155" i="26"/>
  <c r="E195" i="26"/>
  <c r="D98" i="26"/>
  <c r="I73" i="26"/>
  <c r="B75" i="26"/>
  <c r="I58" i="26"/>
  <c r="N16" i="26"/>
  <c r="M88" i="26"/>
  <c r="O165" i="26"/>
  <c r="N46" i="26"/>
  <c r="H33" i="26"/>
  <c r="C54" i="26"/>
  <c r="Q125" i="26"/>
  <c r="D112" i="26"/>
  <c r="K157" i="26"/>
  <c r="Q176" i="26"/>
  <c r="C68" i="26"/>
  <c r="H79" i="26"/>
  <c r="Q109" i="26"/>
  <c r="C64" i="26"/>
  <c r="E119" i="26"/>
  <c r="F140" i="26"/>
  <c r="K110" i="26"/>
  <c r="J115" i="26"/>
  <c r="Q91" i="26"/>
  <c r="O67" i="26"/>
  <c r="G109" i="26"/>
  <c r="Q71" i="26"/>
  <c r="F35" i="26"/>
  <c r="B116" i="26"/>
  <c r="K112" i="26"/>
  <c r="O189" i="26"/>
  <c r="D54" i="26"/>
  <c r="Q184" i="26"/>
  <c r="E57" i="26"/>
  <c r="L141" i="26"/>
  <c r="E188" i="26"/>
  <c r="L117" i="26"/>
  <c r="Q84" i="26"/>
  <c r="O198" i="26"/>
  <c r="D178" i="26"/>
  <c r="J177" i="26"/>
  <c r="Q44" i="26"/>
  <c r="D194" i="26"/>
  <c r="M183" i="26"/>
  <c r="K161" i="26"/>
  <c r="B172" i="26"/>
  <c r="G138" i="26"/>
  <c r="J40" i="26"/>
  <c r="I194" i="26"/>
  <c r="L154" i="26"/>
  <c r="M63" i="26"/>
  <c r="G24" i="26"/>
  <c r="L28" i="26"/>
  <c r="G43" i="26"/>
  <c r="L174" i="26"/>
  <c r="Q21" i="26"/>
  <c r="L149" i="26"/>
  <c r="C107" i="26"/>
  <c r="G54" i="26"/>
  <c r="L59" i="26"/>
  <c r="F71" i="26"/>
  <c r="I38" i="26"/>
  <c r="E126" i="26"/>
  <c r="K7" i="26"/>
  <c r="D72" i="26"/>
  <c r="J65" i="26"/>
  <c r="I149" i="26"/>
  <c r="N192" i="26"/>
  <c r="C161" i="26"/>
  <c r="J6" i="26"/>
  <c r="C160" i="26"/>
  <c r="E66" i="26"/>
  <c r="D188" i="26"/>
  <c r="N94" i="26"/>
  <c r="Q15" i="26"/>
  <c r="B167" i="26"/>
  <c r="J197" i="26"/>
  <c r="C32" i="26"/>
  <c r="H115" i="26"/>
  <c r="F31" i="26"/>
  <c r="C181" i="26"/>
  <c r="B61" i="26"/>
  <c r="C49" i="26"/>
  <c r="C41" i="26"/>
  <c r="J81" i="26"/>
  <c r="F136" i="26"/>
  <c r="P132" i="26"/>
  <c r="P65" i="26"/>
  <c r="L11" i="26"/>
  <c r="L128" i="26"/>
  <c r="H185" i="26"/>
  <c r="D195" i="26"/>
  <c r="L178" i="26"/>
  <c r="H142" i="26"/>
  <c r="M142" i="26"/>
  <c r="F66" i="26"/>
  <c r="J54" i="26"/>
  <c r="C174" i="26"/>
  <c r="D49" i="26"/>
  <c r="C122" i="26"/>
  <c r="J71" i="26"/>
  <c r="H86" i="26"/>
  <c r="J181" i="26"/>
  <c r="H100" i="26"/>
  <c r="E106" i="26"/>
  <c r="H170" i="26"/>
  <c r="J125" i="26"/>
  <c r="L17" i="26"/>
  <c r="K134" i="26"/>
  <c r="P37" i="26"/>
  <c r="K94" i="26"/>
  <c r="M164" i="26"/>
  <c r="L120" i="26"/>
  <c r="L101" i="26"/>
  <c r="D198" i="26"/>
  <c r="O62" i="26"/>
  <c r="E17" i="26"/>
  <c r="P133" i="26"/>
  <c r="O81" i="26"/>
  <c r="J121" i="26"/>
  <c r="O35" i="26"/>
  <c r="F186" i="26"/>
  <c r="H116" i="26"/>
  <c r="P110" i="26"/>
  <c r="H78" i="26"/>
  <c r="E103" i="26"/>
  <c r="O115" i="26"/>
  <c r="G11" i="26"/>
  <c r="H157" i="26"/>
  <c r="P197" i="26"/>
  <c r="F50" i="26"/>
  <c r="L91" i="26"/>
  <c r="O96" i="26"/>
  <c r="C144" i="26"/>
  <c r="B28" i="26"/>
  <c r="M75" i="26"/>
  <c r="D135" i="26"/>
  <c r="G191" i="26"/>
  <c r="N35" i="26"/>
  <c r="E96" i="26"/>
  <c r="N21" i="26"/>
  <c r="J113" i="26"/>
  <c r="D78" i="26"/>
  <c r="K153" i="26"/>
  <c r="M108" i="26"/>
  <c r="I122" i="26"/>
  <c r="N198" i="26"/>
  <c r="I174" i="26"/>
  <c r="E110" i="26"/>
  <c r="C114" i="26"/>
  <c r="F23" i="26"/>
  <c r="D110" i="26"/>
  <c r="C56" i="26"/>
  <c r="J183" i="26"/>
  <c r="C61" i="26"/>
  <c r="Q200" i="26"/>
  <c r="D24" i="26"/>
  <c r="F20" i="26"/>
  <c r="Q16" i="26"/>
  <c r="L24" i="26"/>
  <c r="L39" i="26"/>
  <c r="O158" i="26"/>
  <c r="B147" i="26"/>
  <c r="Q67" i="26"/>
  <c r="M194" i="26"/>
  <c r="I101" i="26"/>
  <c r="B178" i="26"/>
  <c r="L152" i="26"/>
  <c r="F75" i="26"/>
  <c r="L200" i="26"/>
  <c r="F78" i="26"/>
  <c r="B23" i="26"/>
  <c r="I89" i="26"/>
  <c r="D77" i="26"/>
  <c r="J73" i="26"/>
  <c r="I175" i="26"/>
  <c r="G125" i="26"/>
  <c r="M73" i="26"/>
  <c r="K196" i="26"/>
  <c r="M41" i="26"/>
  <c r="I56" i="26"/>
  <c r="M104" i="26"/>
  <c r="J163" i="26"/>
  <c r="J51" i="26"/>
  <c r="P113" i="26"/>
  <c r="P84" i="26"/>
  <c r="N93" i="26"/>
  <c r="J179" i="26"/>
  <c r="B166" i="26"/>
  <c r="D64" i="26"/>
  <c r="Q98" i="26"/>
  <c r="G73" i="26"/>
  <c r="G194" i="26"/>
  <c r="F199" i="26"/>
  <c r="G70" i="26"/>
  <c r="N163" i="26"/>
  <c r="F32" i="26"/>
  <c r="J147" i="26"/>
  <c r="C88" i="26"/>
  <c r="H178" i="26"/>
  <c r="M43" i="26"/>
  <c r="I173" i="26"/>
  <c r="K39" i="26"/>
  <c r="Q47" i="26"/>
  <c r="L143" i="26"/>
  <c r="G164" i="26"/>
  <c r="I121" i="26"/>
  <c r="G156" i="26"/>
  <c r="D151" i="26"/>
  <c r="E78" i="26"/>
  <c r="J49" i="26"/>
  <c r="F82" i="26"/>
  <c r="I182" i="26"/>
  <c r="B149" i="26"/>
  <c r="M154" i="26"/>
  <c r="B100" i="26"/>
  <c r="D168" i="26"/>
  <c r="G116" i="26"/>
  <c r="H132" i="26"/>
  <c r="I78" i="26"/>
  <c r="M91" i="26"/>
  <c r="O120" i="26"/>
  <c r="O140" i="26"/>
  <c r="B57" i="26"/>
  <c r="E79" i="26"/>
  <c r="M19" i="26"/>
  <c r="O66" i="26"/>
  <c r="O53" i="26"/>
  <c r="O176" i="26"/>
  <c r="N92" i="26"/>
  <c r="L107" i="26"/>
  <c r="D171" i="26"/>
  <c r="H11" i="26"/>
  <c r="K197" i="26"/>
  <c r="N162" i="26"/>
  <c r="I93" i="26"/>
  <c r="N131" i="26"/>
  <c r="F168" i="26"/>
  <c r="K5" i="26"/>
  <c r="G119" i="26"/>
  <c r="O157" i="26"/>
  <c r="Q39" i="26"/>
  <c r="E178" i="26"/>
  <c r="F117" i="26"/>
  <c r="L106" i="26"/>
  <c r="C145" i="26"/>
  <c r="E8" i="26"/>
  <c r="B141" i="26"/>
  <c r="Q7" i="26"/>
  <c r="E86" i="26"/>
  <c r="O163" i="26"/>
  <c r="D158" i="26"/>
  <c r="G32" i="26"/>
  <c r="H129" i="26"/>
  <c r="E111" i="26"/>
  <c r="F30" i="26"/>
  <c r="B56" i="26"/>
  <c r="L194" i="26"/>
  <c r="M30" i="26"/>
  <c r="I131" i="26"/>
  <c r="L148" i="26"/>
  <c r="D35" i="26"/>
  <c r="F150" i="26"/>
  <c r="E88" i="26"/>
  <c r="B13" i="26"/>
  <c r="P27" i="26"/>
  <c r="N142" i="26"/>
  <c r="O59" i="26"/>
  <c r="F146" i="26"/>
  <c r="O196" i="26"/>
  <c r="I87" i="26"/>
  <c r="C30" i="26"/>
  <c r="P141" i="26"/>
  <c r="G153" i="26"/>
  <c r="H183" i="26"/>
  <c r="K135" i="26"/>
  <c r="J35" i="26"/>
  <c r="G46" i="26"/>
  <c r="K152" i="26"/>
  <c r="D99" i="26"/>
  <c r="P144" i="26"/>
  <c r="P64" i="26"/>
  <c r="Q174" i="26"/>
  <c r="M179" i="26"/>
  <c r="J126" i="26"/>
  <c r="L40" i="26"/>
  <c r="L136" i="26"/>
  <c r="G171" i="26"/>
  <c r="D69" i="26"/>
  <c r="I91" i="26"/>
  <c r="D124" i="26"/>
  <c r="K67" i="26"/>
  <c r="O153" i="26"/>
  <c r="Q32" i="26"/>
  <c r="C129" i="26"/>
  <c r="E74" i="26"/>
  <c r="G195" i="26"/>
  <c r="G88" i="26"/>
  <c r="Q144" i="26"/>
  <c r="Q18" i="26"/>
  <c r="C167" i="26"/>
  <c r="L142" i="26"/>
  <c r="E24" i="26"/>
  <c r="L60" i="26"/>
  <c r="O178" i="26"/>
  <c r="N63" i="26"/>
  <c r="B121" i="26"/>
  <c r="Q191" i="26"/>
  <c r="Q179" i="26"/>
  <c r="F109" i="26"/>
  <c r="L47" i="26"/>
  <c r="M107" i="26"/>
  <c r="F65" i="26"/>
  <c r="F15" i="26"/>
  <c r="M96" i="26"/>
  <c r="I68" i="26"/>
  <c r="J88" i="26"/>
  <c r="B9" i="26"/>
  <c r="I10" i="26"/>
  <c r="P3" i="26"/>
  <c r="C99" i="26"/>
  <c r="O44" i="26"/>
  <c r="L50" i="26"/>
  <c r="K198" i="26"/>
  <c r="H143" i="26"/>
  <c r="N31" i="26"/>
  <c r="N65" i="26"/>
  <c r="F187" i="26"/>
  <c r="L85" i="26"/>
  <c r="N143" i="26"/>
  <c r="G128" i="26"/>
  <c r="J24" i="26"/>
  <c r="E43" i="26"/>
  <c r="H26" i="26"/>
  <c r="B106" i="26"/>
  <c r="F13" i="26"/>
  <c r="Q196" i="26"/>
  <c r="K59" i="26"/>
  <c r="B3" i="26"/>
  <c r="F51" i="26"/>
  <c r="P95" i="26"/>
  <c r="J75" i="26"/>
  <c r="I187" i="26"/>
  <c r="G160" i="26"/>
  <c r="I100" i="26"/>
  <c r="O10" i="26"/>
  <c r="N177" i="26"/>
  <c r="F195" i="26"/>
  <c r="M60" i="26"/>
  <c r="B126" i="26"/>
  <c r="J22" i="26"/>
  <c r="B127" i="26"/>
  <c r="O40" i="26"/>
  <c r="F151" i="26"/>
  <c r="L20" i="26"/>
  <c r="B139" i="26"/>
  <c r="O164" i="26"/>
  <c r="B191" i="26"/>
  <c r="E52" i="26"/>
  <c r="D86" i="26"/>
  <c r="L138" i="26"/>
  <c r="L190" i="26"/>
  <c r="C116" i="26"/>
  <c r="M123" i="26"/>
  <c r="E95" i="26"/>
  <c r="D40" i="26"/>
  <c r="F94" i="26"/>
  <c r="D83" i="26"/>
  <c r="M80" i="26"/>
  <c r="I47" i="26"/>
  <c r="J194" i="26"/>
  <c r="K22" i="26"/>
  <c r="E166" i="26"/>
  <c r="Q146" i="26"/>
  <c r="N108" i="26"/>
  <c r="I27" i="26"/>
  <c r="P66" i="26"/>
  <c r="E180" i="26"/>
  <c r="B4" i="26"/>
  <c r="I151" i="26"/>
  <c r="J3" i="26"/>
  <c r="G110" i="26"/>
  <c r="Q35" i="26"/>
  <c r="B181" i="26"/>
  <c r="M191" i="26"/>
  <c r="O17" i="26"/>
  <c r="G77" i="26"/>
  <c r="L118" i="26"/>
  <c r="E194" i="26"/>
  <c r="F95" i="26"/>
  <c r="L32" i="26"/>
  <c r="B93" i="26"/>
  <c r="P15" i="26"/>
  <c r="C16" i="26"/>
  <c r="P79" i="26"/>
  <c r="J43" i="26"/>
  <c r="P89" i="26"/>
  <c r="L102" i="26"/>
  <c r="B189" i="26"/>
  <c r="K172" i="26"/>
  <c r="H8" i="26"/>
  <c r="C83" i="26"/>
  <c r="E147" i="26"/>
  <c r="F98" i="26"/>
  <c r="Q115" i="26"/>
  <c r="M178" i="26"/>
  <c r="G44" i="26"/>
  <c r="M6" i="26"/>
  <c r="H37" i="26"/>
  <c r="B143" i="26"/>
  <c r="P145" i="26"/>
  <c r="J86" i="26"/>
  <c r="N69" i="26"/>
  <c r="P138" i="26"/>
  <c r="H195" i="26"/>
  <c r="G165" i="26"/>
  <c r="N2" i="26"/>
  <c r="F110" i="26"/>
  <c r="J50" i="26"/>
  <c r="B197" i="26"/>
  <c r="F3" i="26"/>
  <c r="I92" i="26"/>
  <c r="G143" i="26"/>
  <c r="N62" i="26"/>
  <c r="E55" i="26"/>
  <c r="H85" i="26"/>
  <c r="Q25" i="26"/>
  <c r="B184" i="26"/>
  <c r="B161" i="26"/>
  <c r="J103" i="26"/>
  <c r="B50" i="26"/>
  <c r="K20" i="26"/>
  <c r="C178" i="26"/>
  <c r="Q65" i="26"/>
  <c r="I143" i="26"/>
  <c r="C47" i="26"/>
  <c r="D57" i="26"/>
  <c r="O147" i="26"/>
  <c r="E5" i="26"/>
  <c r="N26" i="26"/>
  <c r="F106" i="26"/>
  <c r="G182" i="26"/>
  <c r="L56" i="26"/>
  <c r="G42" i="26"/>
  <c r="E141" i="26"/>
  <c r="O23" i="26"/>
  <c r="E69" i="26"/>
  <c r="C157" i="26"/>
  <c r="I62" i="26"/>
  <c r="F58" i="26"/>
  <c r="O133" i="26"/>
  <c r="B69" i="26"/>
  <c r="K116" i="26"/>
  <c r="O113" i="26"/>
  <c r="Q168" i="26"/>
  <c r="J178" i="26"/>
  <c r="O88" i="26"/>
  <c r="E158" i="26"/>
  <c r="P94" i="26"/>
  <c r="D196" i="26"/>
  <c r="F5" i="26"/>
  <c r="M55" i="26"/>
  <c r="G58" i="26"/>
  <c r="K3" i="26"/>
  <c r="B137" i="26"/>
  <c r="B114" i="26"/>
  <c r="L66" i="26"/>
  <c r="Q69" i="26"/>
  <c r="G104" i="26"/>
  <c r="N71" i="26"/>
  <c r="C121" i="26"/>
  <c r="L134" i="26"/>
  <c r="B157" i="26"/>
  <c r="N201" i="26"/>
  <c r="P97" i="26"/>
  <c r="D185" i="26"/>
  <c r="G4" i="26"/>
  <c r="O188" i="26"/>
  <c r="F123" i="26"/>
  <c r="J31" i="26"/>
  <c r="M139" i="26"/>
  <c r="L161" i="26"/>
  <c r="H159" i="26"/>
  <c r="O160" i="26"/>
  <c r="N129" i="26"/>
  <c r="P39" i="26"/>
  <c r="O109" i="26"/>
  <c r="K96" i="26"/>
  <c r="C45" i="26"/>
  <c r="H193" i="26"/>
  <c r="G65" i="26"/>
  <c r="Q96" i="26"/>
  <c r="B195" i="26"/>
  <c r="L65" i="26"/>
  <c r="L108" i="26"/>
  <c r="E151" i="26"/>
  <c r="F190" i="26"/>
  <c r="O77" i="26"/>
  <c r="C74" i="26"/>
  <c r="Q10" i="26"/>
  <c r="K25" i="26"/>
  <c r="N137" i="26"/>
  <c r="D103" i="26"/>
  <c r="E121" i="26"/>
  <c r="N97" i="26"/>
  <c r="E68" i="26"/>
  <c r="N12" i="26"/>
  <c r="P20" i="26"/>
  <c r="B165" i="26"/>
  <c r="O172" i="26"/>
  <c r="P74" i="26"/>
  <c r="Q86" i="26"/>
  <c r="E153" i="26"/>
  <c r="Q105" i="26"/>
  <c r="B59" i="26"/>
  <c r="K83" i="26"/>
  <c r="H60" i="26"/>
  <c r="G19" i="26"/>
  <c r="E175" i="26"/>
  <c r="L168" i="26"/>
  <c r="Q94" i="26"/>
  <c r="M98" i="26"/>
  <c r="J156" i="26"/>
  <c r="L72" i="26"/>
  <c r="F126" i="26"/>
  <c r="P31" i="26"/>
  <c r="I193" i="26"/>
  <c r="Q3" i="26"/>
  <c r="O197" i="26"/>
  <c r="O74" i="26"/>
  <c r="H200" i="26"/>
  <c r="C193" i="26"/>
  <c r="J42" i="26"/>
  <c r="Q54" i="26"/>
  <c r="M180" i="26"/>
  <c r="Q50" i="26"/>
  <c r="J159" i="26"/>
  <c r="P162" i="26"/>
  <c r="O79" i="26"/>
  <c r="J142" i="26"/>
  <c r="J52" i="26"/>
  <c r="G30" i="26"/>
  <c r="P160" i="26"/>
  <c r="F147" i="26"/>
  <c r="E171" i="26"/>
  <c r="J168" i="26"/>
  <c r="O101" i="26"/>
  <c r="M102" i="26"/>
  <c r="H112" i="26"/>
  <c r="L160" i="26"/>
  <c r="M200" i="26"/>
  <c r="M134" i="26"/>
  <c r="B152" i="26"/>
  <c r="K86" i="26"/>
  <c r="N114" i="26"/>
  <c r="G49" i="26"/>
  <c r="I65" i="26"/>
  <c r="N82" i="26"/>
  <c r="H2" i="26"/>
  <c r="F104" i="26"/>
  <c r="E44" i="26"/>
  <c r="J25" i="26"/>
  <c r="G179" i="26"/>
  <c r="F9" i="26"/>
  <c r="I105" i="26"/>
  <c r="B66" i="26"/>
  <c r="P165" i="26"/>
  <c r="Q11" i="26"/>
  <c r="M25" i="26"/>
  <c r="Q166" i="26"/>
  <c r="K179" i="26"/>
  <c r="E144" i="26"/>
  <c r="G197" i="26"/>
  <c r="F49" i="26"/>
  <c r="H50" i="26"/>
  <c r="J134" i="26"/>
  <c r="D136" i="26"/>
  <c r="N100" i="26"/>
  <c r="Q88" i="26"/>
  <c r="E46" i="26"/>
  <c r="C84" i="26"/>
  <c r="P83" i="26"/>
  <c r="P28" i="26"/>
  <c r="N10" i="26"/>
  <c r="O156" i="26"/>
  <c r="D42" i="26"/>
  <c r="G199" i="26"/>
  <c r="O104" i="26"/>
  <c r="J45" i="26"/>
  <c r="H154" i="26"/>
  <c r="K38" i="26"/>
  <c r="K130" i="26"/>
  <c r="N59" i="26"/>
  <c r="L89" i="26"/>
  <c r="B199" i="26"/>
  <c r="D173" i="26"/>
  <c r="O25" i="26"/>
  <c r="K200" i="26"/>
  <c r="I79" i="26"/>
  <c r="D155" i="26"/>
  <c r="N186" i="26"/>
  <c r="J2" i="26"/>
  <c r="B95" i="26"/>
  <c r="N141" i="26"/>
  <c r="J111" i="26"/>
  <c r="F177" i="26"/>
  <c r="F28" i="26"/>
  <c r="K143" i="26"/>
  <c r="P175" i="26"/>
  <c r="P99" i="26"/>
  <c r="P167" i="26"/>
  <c r="N36" i="26"/>
  <c r="F24" i="26"/>
  <c r="K36" i="26"/>
  <c r="M126" i="26"/>
  <c r="H152" i="26"/>
  <c r="I160" i="26"/>
  <c r="E149" i="26"/>
  <c r="J17" i="26"/>
  <c r="K190" i="26"/>
  <c r="M101" i="26"/>
  <c r="C59" i="26"/>
  <c r="K57" i="26"/>
  <c r="K163" i="26"/>
  <c r="M197" i="26"/>
  <c r="I144" i="26"/>
  <c r="D31" i="26"/>
  <c r="I24" i="26"/>
  <c r="C146" i="26"/>
  <c r="E75" i="26"/>
  <c r="E62" i="26"/>
  <c r="H19" i="26"/>
  <c r="O110" i="26"/>
  <c r="L153" i="26"/>
  <c r="P52" i="26"/>
  <c r="K150" i="26"/>
  <c r="D161" i="26"/>
  <c r="P19" i="26"/>
  <c r="I199" i="26"/>
  <c r="O76" i="26"/>
  <c r="I83" i="26"/>
  <c r="C134" i="26"/>
  <c r="J172" i="26"/>
  <c r="Q99" i="26"/>
  <c r="G10" i="26"/>
  <c r="O39" i="26"/>
  <c r="M37" i="26"/>
  <c r="P104" i="26"/>
  <c r="B37" i="26"/>
  <c r="K195" i="26"/>
  <c r="L191" i="26"/>
  <c r="G201" i="26"/>
  <c r="K23" i="26"/>
  <c r="C17" i="26"/>
  <c r="K89" i="26"/>
  <c r="N111" i="26"/>
  <c r="G175" i="26"/>
  <c r="M8" i="26"/>
  <c r="H163" i="26"/>
  <c r="D183" i="26"/>
  <c r="O60" i="26"/>
  <c r="B108" i="26"/>
  <c r="P127" i="26"/>
  <c r="H48" i="26"/>
  <c r="D6" i="26"/>
  <c r="P9" i="26"/>
  <c r="B33" i="26"/>
  <c r="K167" i="26"/>
  <c r="C71" i="26"/>
  <c r="L82" i="26"/>
  <c r="E20" i="26"/>
  <c r="F68" i="26"/>
  <c r="F191" i="26"/>
  <c r="E102" i="26"/>
  <c r="J108" i="26"/>
  <c r="O135" i="26"/>
  <c r="Q90" i="26"/>
  <c r="C9" i="26"/>
  <c r="N193" i="26"/>
  <c r="I17" i="26"/>
  <c r="L189" i="26"/>
  <c r="Q101" i="26"/>
  <c r="K102" i="26"/>
  <c r="I42" i="26"/>
  <c r="N135" i="26"/>
  <c r="P96" i="26"/>
  <c r="D7" i="26"/>
  <c r="N85" i="26"/>
  <c r="D34" i="26"/>
  <c r="O168" i="26"/>
  <c r="H5" i="26"/>
  <c r="F59" i="26"/>
  <c r="F113" i="26"/>
  <c r="N166" i="26"/>
  <c r="L185" i="26"/>
  <c r="M46" i="26"/>
  <c r="F74" i="26"/>
  <c r="F7" i="26"/>
  <c r="O75" i="26"/>
  <c r="I37" i="26"/>
  <c r="O183" i="26"/>
  <c r="B124" i="26"/>
  <c r="Q9" i="26"/>
  <c r="Q27" i="26"/>
  <c r="C19" i="26"/>
  <c r="B188" i="26"/>
  <c r="L77" i="26"/>
  <c r="D37" i="26"/>
  <c r="M119" i="26"/>
  <c r="K92" i="26"/>
  <c r="I81" i="26"/>
  <c r="Q157" i="26"/>
  <c r="P112" i="26"/>
  <c r="E124" i="26"/>
  <c r="P123" i="26"/>
  <c r="G35" i="26"/>
  <c r="G146" i="26"/>
  <c r="J53" i="26"/>
  <c r="L114" i="26"/>
  <c r="H89" i="26"/>
  <c r="J9" i="26"/>
  <c r="H120" i="26"/>
  <c r="M182" i="26"/>
  <c r="P107" i="26"/>
  <c r="L111" i="26"/>
  <c r="K148" i="26"/>
  <c r="C196" i="26"/>
  <c r="C142" i="26"/>
  <c r="I46" i="26"/>
  <c r="K185" i="26"/>
  <c r="Q63" i="26"/>
  <c r="B85" i="26"/>
  <c r="M36" i="26"/>
  <c r="G106" i="26"/>
  <c r="C159" i="26"/>
  <c r="G38" i="26"/>
  <c r="G92" i="26"/>
  <c r="I127" i="26"/>
  <c r="E28" i="26"/>
  <c r="G14" i="26"/>
  <c r="P7" i="26"/>
  <c r="K18" i="26"/>
  <c r="H148" i="26"/>
  <c r="F56" i="26"/>
  <c r="E189" i="26"/>
  <c r="K4" i="26"/>
  <c r="C177" i="26"/>
  <c r="J104" i="26"/>
  <c r="M122" i="26"/>
  <c r="J135" i="26"/>
  <c r="F174" i="26"/>
  <c r="P148" i="26"/>
  <c r="D111" i="26"/>
  <c r="H32" i="26"/>
  <c r="P62" i="26"/>
  <c r="D140" i="26"/>
  <c r="Q82" i="26"/>
  <c r="C38" i="26"/>
  <c r="N38" i="26"/>
  <c r="M18" i="26"/>
  <c r="B43" i="26"/>
  <c r="C18" i="26"/>
  <c r="I99" i="26"/>
  <c r="I196" i="26"/>
  <c r="E135" i="26"/>
  <c r="E112" i="26"/>
  <c r="C23" i="26"/>
  <c r="N13" i="26"/>
  <c r="F167" i="26"/>
  <c r="J193" i="26"/>
  <c r="C50" i="26"/>
  <c r="L156" i="26"/>
  <c r="Q160" i="26"/>
  <c r="N124" i="26"/>
  <c r="P181" i="26"/>
  <c r="N132" i="26"/>
  <c r="K52" i="26"/>
  <c r="J32" i="26"/>
  <c r="N148" i="26"/>
  <c r="E150" i="26"/>
  <c r="F114" i="26"/>
  <c r="K9" i="26"/>
  <c r="P155" i="26"/>
  <c r="H177" i="26"/>
  <c r="Q31" i="26"/>
  <c r="E173" i="26"/>
  <c r="G105" i="26"/>
  <c r="G161" i="26"/>
  <c r="M33" i="26"/>
  <c r="H45" i="26"/>
  <c r="P81" i="26"/>
  <c r="D154" i="26"/>
  <c r="K168" i="26"/>
  <c r="K69" i="26"/>
  <c r="E127" i="26"/>
  <c r="D133" i="26"/>
  <c r="L115" i="26"/>
  <c r="M44" i="26"/>
  <c r="K80" i="26"/>
  <c r="K98" i="26"/>
  <c r="I60" i="26"/>
  <c r="J139" i="26"/>
  <c r="I153" i="26"/>
  <c r="C82" i="26"/>
  <c r="K176" i="26"/>
  <c r="N87" i="26"/>
  <c r="J198" i="26"/>
  <c r="L71" i="26"/>
  <c r="C37" i="26"/>
  <c r="Q40" i="26"/>
  <c r="N115" i="26"/>
  <c r="I75" i="26"/>
  <c r="P57" i="26"/>
  <c r="O68" i="26"/>
  <c r="F62" i="26"/>
  <c r="G81" i="26"/>
  <c r="M81" i="26"/>
  <c r="H57" i="26"/>
  <c r="B63" i="26"/>
  <c r="M4" i="26"/>
  <c r="H16" i="26"/>
  <c r="P188" i="26"/>
  <c r="K15" i="26"/>
  <c r="M172" i="26"/>
  <c r="M48" i="26"/>
  <c r="C67" i="26"/>
  <c r="J59" i="26"/>
  <c r="G108" i="26"/>
  <c r="Q81" i="26"/>
  <c r="O22" i="26"/>
  <c r="Q43" i="26"/>
  <c r="Q126" i="26"/>
  <c r="Q111" i="26"/>
  <c r="F192" i="26"/>
  <c r="I74" i="26"/>
  <c r="L92" i="26"/>
  <c r="N155" i="26"/>
  <c r="B89" i="26"/>
  <c r="Q37" i="26"/>
  <c r="K12" i="26"/>
  <c r="J69" i="26"/>
  <c r="E21" i="26"/>
  <c r="Q68" i="26"/>
  <c r="K162" i="26"/>
  <c r="I132" i="26"/>
  <c r="I54" i="26"/>
  <c r="P139" i="26"/>
  <c r="P44" i="26"/>
  <c r="L151" i="26"/>
  <c r="D68" i="26"/>
  <c r="K201" i="26"/>
  <c r="G76" i="26"/>
  <c r="M176" i="26"/>
  <c r="C155" i="26"/>
  <c r="J14" i="26"/>
  <c r="Q180" i="26"/>
  <c r="M174" i="26"/>
  <c r="I61" i="26"/>
  <c r="K132" i="26"/>
  <c r="G47" i="26"/>
  <c r="G21" i="26"/>
  <c r="H3" i="26"/>
  <c r="N116" i="26"/>
  <c r="M136" i="26"/>
  <c r="Q95" i="26"/>
  <c r="B21" i="26"/>
  <c r="L188" i="26"/>
  <c r="H56" i="26"/>
  <c r="M22" i="26"/>
  <c r="K58" i="26"/>
  <c r="M51" i="26"/>
  <c r="F97" i="26"/>
  <c r="K159" i="26"/>
  <c r="N4" i="26"/>
  <c r="I43" i="26"/>
  <c r="P157" i="26"/>
  <c r="J191" i="26"/>
  <c r="N199" i="26"/>
  <c r="M193" i="26"/>
  <c r="O33" i="26"/>
  <c r="P77" i="26"/>
  <c r="B146" i="26"/>
  <c r="J68" i="26"/>
  <c r="I76" i="26"/>
  <c r="Q194" i="26"/>
  <c r="P142" i="26"/>
  <c r="G100" i="26"/>
  <c r="L68" i="26"/>
  <c r="G184" i="26"/>
  <c r="H80" i="26"/>
  <c r="H201" i="26"/>
  <c r="P76" i="26"/>
  <c r="K180" i="26"/>
  <c r="F29" i="26"/>
  <c r="H94" i="26"/>
  <c r="M173" i="26"/>
  <c r="O78" i="26"/>
  <c r="D193" i="26"/>
  <c r="L16" i="26"/>
  <c r="L31" i="26"/>
  <c r="C76" i="26"/>
  <c r="C27" i="26"/>
  <c r="H122" i="26"/>
  <c r="O90" i="26"/>
  <c r="L35" i="26"/>
  <c r="D119" i="26"/>
  <c r="M47" i="26"/>
  <c r="P137" i="26"/>
  <c r="D147" i="26"/>
  <c r="J173" i="26"/>
  <c r="D160" i="26"/>
  <c r="H189" i="26"/>
  <c r="D18" i="26"/>
  <c r="M146" i="26"/>
  <c r="M188" i="26"/>
  <c r="K79" i="26"/>
  <c r="M12" i="26"/>
  <c r="J97" i="26"/>
  <c r="Q110" i="26"/>
  <c r="B90" i="26"/>
  <c r="L79" i="26"/>
  <c r="L193" i="26"/>
  <c r="E19" i="26"/>
  <c r="M114" i="26"/>
  <c r="D190" i="26"/>
  <c r="F116" i="26"/>
  <c r="I20" i="26"/>
  <c r="C36" i="26"/>
  <c r="Q140" i="26"/>
  <c r="I51" i="26"/>
  <c r="G118" i="26"/>
  <c r="K32" i="26"/>
  <c r="J122" i="26"/>
  <c r="C90" i="26"/>
  <c r="C29" i="26"/>
  <c r="P75" i="26"/>
  <c r="E14" i="26"/>
  <c r="P158" i="26"/>
  <c r="L2" i="26"/>
  <c r="I29" i="26"/>
  <c r="L159" i="26"/>
  <c r="H41" i="26"/>
  <c r="I135" i="26"/>
  <c r="P70" i="26"/>
  <c r="J38" i="26"/>
  <c r="J30" i="26"/>
  <c r="J21" i="26"/>
  <c r="H63" i="26"/>
  <c r="N122" i="26"/>
  <c r="I112" i="26"/>
  <c r="I14" i="26"/>
  <c r="D56" i="26"/>
  <c r="M127" i="26"/>
  <c r="K21" i="26"/>
  <c r="H119" i="26"/>
  <c r="L135" i="26"/>
  <c r="L34" i="26"/>
  <c r="E41" i="26"/>
  <c r="I138" i="26"/>
  <c r="H174" i="26"/>
  <c r="B62" i="26"/>
  <c r="J130" i="26"/>
  <c r="O186" i="26"/>
  <c r="K194" i="26"/>
  <c r="Q175" i="26"/>
  <c r="H9" i="26"/>
  <c r="K142" i="26"/>
  <c r="H69" i="26"/>
  <c r="B80" i="26"/>
  <c r="J82" i="26"/>
  <c r="C97" i="26"/>
  <c r="N30" i="26"/>
  <c r="C163" i="26"/>
  <c r="O126" i="26"/>
  <c r="E32" i="26"/>
  <c r="J15" i="26"/>
  <c r="Q22" i="26"/>
  <c r="E176" i="26"/>
  <c r="O167" i="26"/>
  <c r="F139" i="26"/>
  <c r="I169" i="26"/>
  <c r="C102" i="26"/>
  <c r="M189" i="26"/>
  <c r="E39" i="26"/>
  <c r="P101" i="26"/>
  <c r="H137" i="26"/>
  <c r="J66" i="26"/>
  <c r="Q169" i="26"/>
  <c r="L76" i="26"/>
  <c r="F121" i="26"/>
  <c r="K10" i="26"/>
  <c r="K85" i="26"/>
  <c r="N41" i="26"/>
  <c r="G120" i="26"/>
  <c r="D38" i="26"/>
  <c r="E29" i="26"/>
  <c r="B159" i="26"/>
  <c r="D108" i="26"/>
  <c r="P129" i="26"/>
  <c r="P183" i="26"/>
  <c r="D65" i="26"/>
  <c r="L197" i="26"/>
  <c r="H96" i="26"/>
  <c r="O51" i="26"/>
  <c r="H43" i="26"/>
  <c r="G174" i="26"/>
  <c r="Q53" i="26"/>
  <c r="L7" i="26"/>
  <c r="H66" i="26"/>
  <c r="H61" i="26"/>
  <c r="Q201" i="26"/>
  <c r="G196" i="26"/>
  <c r="D157" i="26"/>
  <c r="L12" i="26"/>
  <c r="B8" i="26"/>
  <c r="Q104" i="26"/>
  <c r="D11" i="26"/>
  <c r="C104" i="26"/>
  <c r="B107" i="26"/>
  <c r="B81" i="26"/>
  <c r="C111" i="26"/>
  <c r="H149" i="26"/>
  <c r="F83" i="26"/>
  <c r="I86" i="26"/>
  <c r="G66" i="26"/>
  <c r="N27" i="26"/>
  <c r="C51" i="26"/>
  <c r="O136" i="26"/>
  <c r="C125" i="26"/>
  <c r="I96" i="26"/>
  <c r="C87" i="26"/>
  <c r="G37" i="26"/>
  <c r="F188" i="26"/>
  <c r="G189" i="26"/>
  <c r="K118" i="26"/>
  <c r="N17" i="26"/>
  <c r="K46" i="26"/>
  <c r="F84" i="26"/>
  <c r="I134" i="26"/>
  <c r="K70" i="26"/>
  <c r="H180" i="26"/>
  <c r="Q137" i="26"/>
  <c r="B83" i="26"/>
  <c r="F193" i="26"/>
  <c r="M112" i="26"/>
  <c r="E130" i="26"/>
  <c r="J112" i="26"/>
  <c r="C39" i="26"/>
  <c r="H40" i="26"/>
  <c r="N126" i="26"/>
  <c r="D28" i="26"/>
  <c r="M10" i="26"/>
  <c r="Q192" i="26"/>
  <c r="N117" i="26"/>
  <c r="J105" i="26"/>
  <c r="C139" i="26"/>
  <c r="G126" i="26"/>
  <c r="O106" i="26"/>
  <c r="F10" i="26"/>
  <c r="I114" i="26"/>
  <c r="O149" i="26"/>
  <c r="P109" i="26"/>
  <c r="H59" i="26"/>
  <c r="H70" i="26"/>
  <c r="E123" i="26"/>
  <c r="N160" i="26"/>
  <c r="P35" i="26"/>
  <c r="B18" i="26"/>
  <c r="E42" i="26"/>
  <c r="O24" i="26"/>
  <c r="M66" i="26"/>
  <c r="P6" i="26"/>
  <c r="F63" i="26"/>
  <c r="E83" i="26"/>
  <c r="P47" i="26"/>
  <c r="M105" i="26"/>
  <c r="F67" i="26"/>
  <c r="J101" i="26"/>
  <c r="I200" i="26"/>
  <c r="O175" i="26"/>
  <c r="P119" i="26"/>
  <c r="J184" i="26"/>
  <c r="J62" i="26"/>
  <c r="O45" i="26"/>
  <c r="F19" i="26"/>
  <c r="L119" i="26"/>
  <c r="J70" i="26"/>
  <c r="O34" i="26"/>
  <c r="J20" i="26"/>
  <c r="H172" i="26"/>
  <c r="M84" i="26"/>
  <c r="Q183" i="26"/>
  <c r="N104" i="26"/>
  <c r="E181" i="26"/>
  <c r="H10" i="26"/>
  <c r="H47" i="26"/>
  <c r="O143" i="26"/>
  <c r="E47" i="26"/>
  <c r="Q163" i="26"/>
  <c r="C140" i="26"/>
  <c r="I34" i="26"/>
  <c r="B77" i="26"/>
  <c r="K29" i="26"/>
  <c r="G127" i="26"/>
  <c r="M100" i="26"/>
  <c r="C66" i="26"/>
  <c r="D143" i="26"/>
  <c r="B40" i="26"/>
  <c r="O100" i="26"/>
  <c r="P178" i="26"/>
  <c r="O52" i="26"/>
  <c r="N133" i="26"/>
  <c r="E113" i="26"/>
  <c r="H198" i="26"/>
  <c r="B125" i="26"/>
  <c r="D44" i="26"/>
  <c r="I128" i="26"/>
  <c r="D123" i="26"/>
  <c r="B22" i="26"/>
  <c r="G183" i="26"/>
  <c r="M165" i="26"/>
  <c r="P32" i="26"/>
  <c r="K90" i="26"/>
  <c r="K100" i="26"/>
  <c r="I184" i="26"/>
  <c r="I198" i="26"/>
  <c r="K63" i="26"/>
  <c r="H182" i="26"/>
  <c r="O58" i="26"/>
  <c r="F145" i="26"/>
  <c r="J162" i="26"/>
  <c r="N6" i="26"/>
  <c r="O30" i="26"/>
  <c r="K125" i="26"/>
  <c r="E63" i="26"/>
  <c r="Q186" i="26"/>
  <c r="P168" i="26"/>
  <c r="G185" i="26"/>
  <c r="H4" i="26"/>
  <c r="C109" i="26"/>
  <c r="P135" i="26"/>
  <c r="Q61" i="26"/>
  <c r="L95" i="26"/>
  <c r="N68" i="26"/>
  <c r="P125" i="26"/>
  <c r="B88" i="26"/>
  <c r="D180" i="26"/>
  <c r="F8" i="26"/>
  <c r="E108" i="26"/>
  <c r="P42" i="26"/>
  <c r="J78" i="26"/>
  <c r="C44" i="26"/>
  <c r="M131" i="26"/>
  <c r="H95" i="26"/>
  <c r="H179" i="26"/>
  <c r="Q177" i="26"/>
  <c r="C179" i="26"/>
  <c r="K62" i="26"/>
  <c r="E50" i="26"/>
  <c r="F165" i="26"/>
  <c r="K93" i="26"/>
  <c r="M141" i="26"/>
  <c r="N138" i="26"/>
  <c r="L166" i="26"/>
  <c r="O47" i="26"/>
  <c r="N43" i="26"/>
  <c r="M113" i="26"/>
  <c r="O102" i="26"/>
  <c r="J174" i="26"/>
  <c r="K113" i="26"/>
  <c r="E85" i="26"/>
  <c r="M168" i="26"/>
  <c r="C21" i="26"/>
  <c r="L42" i="26"/>
  <c r="H145" i="26"/>
  <c r="C188" i="26"/>
  <c r="J8" i="26"/>
  <c r="O142" i="26"/>
  <c r="J83" i="26"/>
  <c r="N152" i="26"/>
  <c r="L43" i="26"/>
  <c r="E142" i="26"/>
  <c r="L169" i="26"/>
  <c r="C141" i="26"/>
  <c r="C63" i="26"/>
  <c r="K191" i="26"/>
  <c r="G36" i="26"/>
  <c r="B140" i="26"/>
  <c r="M106" i="26"/>
  <c r="F41" i="26"/>
  <c r="N149" i="26"/>
  <c r="N107" i="26"/>
  <c r="H153" i="26"/>
  <c r="F172" i="26"/>
  <c r="E128" i="26"/>
  <c r="C3" i="26"/>
  <c r="J195" i="26"/>
  <c r="E54" i="26"/>
  <c r="J109" i="26"/>
  <c r="P143" i="26"/>
  <c r="M28" i="26"/>
  <c r="B200" i="26"/>
  <c r="Q97" i="26"/>
  <c r="I159" i="26"/>
  <c r="I188" i="26"/>
  <c r="Q181" i="26"/>
  <c r="J92" i="26"/>
  <c r="C42" i="26"/>
  <c r="N159" i="26"/>
  <c r="F21" i="26"/>
  <c r="O3" i="26"/>
  <c r="P51" i="26"/>
  <c r="P161" i="26"/>
  <c r="G48" i="26"/>
  <c r="H187" i="26"/>
  <c r="O86" i="26"/>
  <c r="G162" i="26"/>
  <c r="N28" i="26"/>
  <c r="E160" i="26"/>
  <c r="C86" i="26"/>
  <c r="C132" i="26"/>
  <c r="J114" i="26"/>
  <c r="P8" i="26"/>
  <c r="D175" i="26"/>
  <c r="K193" i="26"/>
  <c r="E13" i="26"/>
  <c r="Q185" i="26"/>
  <c r="H44" i="26"/>
  <c r="K137" i="26"/>
  <c r="D41" i="26"/>
  <c r="N127" i="26"/>
  <c r="I16" i="26"/>
  <c r="D192" i="26"/>
  <c r="L13" i="26"/>
  <c r="D141" i="26"/>
  <c r="F173" i="26"/>
  <c r="O103" i="26"/>
  <c r="I178" i="26"/>
  <c r="P58" i="26"/>
  <c r="O111" i="26"/>
  <c r="E73" i="26"/>
  <c r="P43" i="26"/>
  <c r="Q153" i="26"/>
  <c r="Q12" i="26"/>
  <c r="P55" i="26"/>
  <c r="P34" i="26"/>
  <c r="C164" i="26"/>
  <c r="J150" i="26"/>
  <c r="C31" i="26"/>
  <c r="L144" i="26"/>
  <c r="L124" i="26"/>
  <c r="K76" i="26"/>
  <c r="G141" i="26"/>
  <c r="B68" i="26"/>
  <c r="F162" i="26"/>
  <c r="C60" i="26"/>
  <c r="P24" i="26"/>
  <c r="E23" i="26"/>
  <c r="E146" i="26"/>
  <c r="C95" i="26"/>
  <c r="L146" i="26"/>
  <c r="C58" i="26"/>
  <c r="P199" i="26"/>
  <c r="G133" i="26"/>
  <c r="Q13" i="26"/>
  <c r="I164" i="26"/>
  <c r="L127" i="26"/>
  <c r="B73" i="26"/>
  <c r="N45" i="26"/>
  <c r="B105" i="26"/>
  <c r="N187" i="26"/>
  <c r="F100" i="26"/>
  <c r="N88" i="26"/>
  <c r="D100" i="26"/>
  <c r="Q142" i="26"/>
  <c r="G187" i="26"/>
  <c r="I157" i="26"/>
  <c r="C185" i="26"/>
  <c r="N197" i="26"/>
  <c r="J154" i="26"/>
  <c r="E154" i="26"/>
  <c r="E38" i="26"/>
  <c r="Q29"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41370E8-5A71-4971-A4CE-593B2B27F3D2}" keepAlive="1" name="Query - BISL_ROLE" description="Connection to the 'BISL_ROLE' query in the workbook." type="5" refreshedVersion="6" background="1" saveData="1">
    <dbPr connection="Provider=Microsoft.Mashup.OleDb.1;Data Source=$Workbook$;Location=BISL_ROLE;Extended Properties=&quot;&quot;" command="SELECT * FROM [BISL_ROLE]"/>
    <extLst>
      <ext xmlns:x15="http://schemas.microsoft.com/office/spreadsheetml/2010/11/main" uri="{DE250136-89BD-433C-8126-D09CA5730AF9}">
        <x15:connection id="" excludeFromRefreshAll="1"/>
      </ext>
    </extLst>
  </connection>
  <connection id="2" xr16:uid="{038410AC-49B7-4203-8299-29547E5C1AF3}" keepAlive="1" name="Query - ConnectDataHub" description="Connection to the 'ConnectDataHub' query in the workbook." type="5" refreshedVersion="0" background="1">
    <dbPr connection="Provider=Microsoft.Mashup.OleDb.1;Data Source=$Workbook$;Location=ConnectDataHub;Extended Properties=&quot;&quot;" command="SELECT * FROM [ConnectDataHub]"/>
  </connection>
  <connection id="3" xr16:uid="{BDAE6A2F-08CD-4C97-ABFF-5112126CFA4A}" keepAlive="1" name="Query - CoveragePt" description="Connection to the 'CoveragePt' query in the workbook." type="5" refreshedVersion="8" background="1" saveData="1">
    <dbPr connection="Provider=Microsoft.Mashup.OleDb.1;Data Source=$Workbook$;Location=CoveragePt;Extended Properties=&quot;&quot;" command="SELECT * FROM [CoveragePt]"/>
  </connection>
  <connection id="4" xr16:uid="{00000000-0015-0000-FFFF-FFFF00000000}" keepAlive="1" name="Query - deal_master" description="Connection to the 'deal_master' query in the workbook." type="5" refreshedVersion="6" background="1" saveData="1">
    <dbPr connection="Provider=Microsoft.Mashup.OleDb.1;Data Source=$Workbook$;Location=deal_master;Extended Properties=&quot;&quot;" command="SELECT * FROM [deal_master]"/>
  </connection>
  <connection id="5" xr16:uid="{00000000-0015-0000-FFFF-FFFF01000000}" keepAlive="1" name="Query - deal_sum" description="Connection to the 'deal_sum' query in the workbook." type="5" refreshedVersion="8" background="1" saveData="1">
    <dbPr connection="Provider=Microsoft.Mashup.OleDb.1;Data Source=$Workbook$;Location=deal_sum;Extended Properties=&quot;&quot;" command="SELECT * FROM [deal_sum]"/>
  </connection>
  <connection id="6" xr16:uid="{00000000-0015-0000-FFFF-FFFF02000000}" keepAlive="1" name="Query - DimSum" description="Connection to the 'DimSum' query in the workbook." type="5" refreshedVersion="6" background="1" saveData="1">
    <dbPr connection="Provider=Microsoft.Mashup.OleDb.1;Data Source=$Workbook$;Location=DimSum;Extended Properties=&quot;&quot;" command="SELECT * FROM [DimSum]"/>
  </connection>
  <connection id="7" xr16:uid="{00000000-0015-0000-FFFF-FFFF03000000}" keepAlive="1" name="Query - Directory" description="Connection to the 'Directory' query in the workbook." type="5" refreshedVersion="8" background="1" saveData="1">
    <dbPr connection="Provider=Microsoft.Mashup.OleDb.1;Data Source=$Workbook$;Location=Directory;Extended Properties=&quot;&quot;" command="SELECT * FROM [Directory]"/>
  </connection>
  <connection id="8" xr16:uid="{00000000-0015-0000-FFFF-FFFF04000000}" keepAlive="1" name="Query - ESG" description="Connection to the 'ESG' query in the workbook." type="5" refreshedVersion="6" background="1" saveData="1">
    <dbPr connection="Provider=Microsoft.Mashup.OleDb.1;Data Source=$Workbook$;Location=ESG;Extended Properties=&quot;&quot;" command="SELECT * FROM [ESG]"/>
  </connection>
  <connection id="9" xr16:uid="{3C2F9690-2BBC-47BE-BFFE-C542DC3E7F8E}" keepAlive="1" name="Query - FI" description="Connection to the 'FI' query in the workbook." type="5" refreshedVersion="6" background="1" saveData="1">
    <dbPr connection="Provider=Microsoft.Mashup.OleDb.1;Data Source=$Workbook$;Location=FI;Extended Properties=&quot;&quot;" command="SELECT * FROM [FI]"/>
  </connection>
  <connection id="10" xr16:uid="{00000000-0015-0000-FFFF-FFFF05000000}" keepAlive="1" name="Query - FTZ_load" description="Connection to the 'FTZ_load' query in the workbook." type="5" refreshedVersion="6" background="1" saveData="1">
    <dbPr connection="Provider=Microsoft.Mashup.OleDb.1;Data Source=$Workbook$;Location=FTZ_load;Extended Properties=&quot;&quot;" command="SELECT * FROM [FTZ_load]"/>
  </connection>
  <connection id="11" xr16:uid="{5BCD0360-949B-4204-89C5-47464160EA06}" keepAlive="1" name="Query - fxCleaner" description="Connection to the 'fxCleaner' query in the workbook." type="5" refreshedVersion="0" background="1">
    <dbPr connection="Provider=Microsoft.Mashup.OleDb.1;Data Source=$Workbook$;Location=fxCleaner;Extended Properties=&quot;&quot;" command="SELECT * FROM [fxCleaner]"/>
  </connection>
  <connection id="12" xr16:uid="{7D122AC0-EEBA-44A2-981A-052703DF572C}" keepAlive="1" name="Query - fxConnect" description="Connection to the 'fxConnect' query in the workbook." type="5" refreshedVersion="0" background="1">
    <dbPr connection="Provider=Microsoft.Mashup.OleDb.1;Data Source=$Workbook$;Location=fxConnect;Extended Properties=&quot;&quot;" command="SELECT * FROM [fxConnect]"/>
  </connection>
  <connection id="13" xr16:uid="{00000000-0015-0000-FFFF-FFFF06000000}" keepAlive="1" name="Query - fxDataFormat" description="Connection to the 'fxDataFormat' query in the workbook." type="5" refreshedVersion="0" background="1">
    <dbPr connection="Provider=Microsoft.Mashup.OleDb.1;Data Source=$Workbook$;Location=fxDataFormat;Extended Properties=&quot;&quot;" command="SELECT * FROM [fxDataFormat]"/>
  </connection>
  <connection id="14" xr16:uid="{1F90E030-6F5A-40F2-894D-7F9A2852D7A7}" keepAlive="1" name="Query - fxDynamicMerge" description="Connection to the 'fxDynamicMerge' query in the workbook." type="5" refreshedVersion="0" background="1">
    <dbPr connection="Provider=Microsoft.Mashup.OleDb.1;Data Source=$Workbook$;Location=fxDynamicMerge;Extended Properties=&quot;&quot;" command="SELECT * FROM [fxDynamicMerge]"/>
  </connection>
  <connection id="15" xr16:uid="{00000000-0015-0000-FFFF-FFFF0A000000}" keepAlive="1" name="Query - IGlgfv" description="Connection to the 'IGlgfv' query in the workbook." type="5" refreshedVersion="6" background="1" saveData="1">
    <dbPr connection="Provider=Microsoft.Mashup.OleDb.1;Data Source=$Workbook$;Location=IGlgfv;Extended Properties=&quot;&quot;" command="SELECT * FROM [IGlgfv]"/>
  </connection>
  <connection id="16" xr16:uid="{09BB027B-1E8F-447A-B5DA-E6207DEAFD8F}" keepAlive="1" name="Query - Load" description="Connection to the 'Load' query in the workbook." type="5" refreshedVersion="0" background="1">
    <dbPr connection="Provider=Microsoft.Mashup.OleDb.1;Data Source=$Workbook$;Location=Load;Extended Properties=&quot;&quot;" command="SELECT * FROM [Load]"/>
  </connection>
  <connection id="17" xr16:uid="{00000000-0015-0000-FFFF-FFFF0C000000}" keepAlive="1" name="Query - REFRESHED" description="Connection to the 'REFRESHED' query in the workbook." type="5" refreshedVersion="6" background="1" saveData="1">
    <dbPr connection="Provider=Microsoft.Mashup.OleDb.1;Data Source=$Workbook$;Location=REFRESHED;Extended Properties=&quot;&quot;" command="SELECT * FROM [REFRESHED]"/>
  </connection>
  <connection id="18" xr16:uid="{00000000-0015-0000-FFFF-FFFF0D000000}" keepAlive="1" name="Query - RSPFolder" description="Connection to the 'RSPFolder' query in the workbook." type="5" refreshedVersion="6" background="1" saveData="1">
    <dbPr connection="Provider=Microsoft.Mashup.OleDb.1;Data Source=$Workbook$;Location=RSPFolder;Extended Properties=&quot;&quot;" command="SELECT * FROM [RSPFolder]"/>
  </connection>
  <connection id="19" xr16:uid="{00000000-0015-0000-FFFF-FFFF0E000000}" keepAlive="1" name="Query - RSPIndex" description="Connection to the 'RSPIndex' query in the workbook." type="5" refreshedVersion="6" background="1" saveData="1">
    <dbPr connection="Provider=Microsoft.Mashup.OleDb.1;Data Source=$Workbook$;Location=RSPIndex;Extended Properties=&quot;&quot;" command="SELECT * FROM [RSPIndex]"/>
  </connection>
  <connection id="20" xr16:uid="{034609ED-312E-4FBD-9CC7-6449B179A83C}" keepAlive="1" name="Query - SBLC" description="Connection to the 'SBLC' query in the workbook." type="5" refreshedVersion="6" background="1" saveData="1">
    <dbPr connection="Provider=Microsoft.Mashup.OleDb.1;Data Source=$Workbook$;Location=SBLC;Extended Properties=&quot;&quot;" command="SELECT * FROM [SBLC]"/>
  </connection>
  <connection id="21" xr16:uid="{1665A8B1-194B-4B16-BB5B-AFAAE0418E50}" keepAlive="1" name="Query - SBLCBankLEAG" description="Connection to the 'SBLCBankLEAG' query in the workbook." type="5" refreshedVersion="6" background="1" saveData="1">
    <dbPr connection="Provider=Microsoft.Mashup.OleDb.1;Data Source=$Workbook$;Location=SBLCBankLEAG;Extended Properties=&quot;&quot;" command="SELECT * FROM [SBLCBankLEAG]"/>
  </connection>
  <connection id="22" xr16:uid="{00000000-0015-0000-FFFF-FFFF0F000000}" keepAlive="1" name="Query - SharedM" description="Connection to the 'SharedM' query in the workbook." type="5" refreshedVersion="0" background="1">
    <dbPr connection="Provider=Microsoft.Mashup.OleDb.1;Data Source=$Workbook$;Location=SharedM;Extended Properties=&quot;&quot;" command="SELECT * FROM [SharedM]"/>
  </connection>
  <connection id="23" xr16:uid="{5D5DECAB-75CF-48ED-9922-9A4089562CAF}"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extLst>
      <ext xmlns:x15="http://schemas.microsoft.com/office/spreadsheetml/2010/11/main" uri="{DE250136-89BD-433C-8126-D09CA5730AF9}">
        <x15:connection id="" excludeFromRefreshAll="1"/>
      </ext>
    </extLst>
  </connection>
  <connection id="24" xr16:uid="{AB5D2047-2E13-4FE2-820F-305B7AB9B343}" keepAlive="1" name="Query - 地区" description="Connection to the '地区' query in the workbook." type="5" refreshedVersion="6" background="1" saveData="1">
    <dbPr connection="Provider=Microsoft.Mashup.OleDb.1;Data Source=$Workbook$;Location=地区;Extended Properties=&quot;&quot;" command="SELECT * FROM [地区]"/>
    <extLst>
      <ext xmlns:x15="http://schemas.microsoft.com/office/spreadsheetml/2010/11/main" uri="{DE250136-89BD-433C-8126-D09CA5730AF9}">
        <x15:connection id="" excludeFromRefreshAll="1"/>
      </ext>
    </extLst>
  </connection>
  <connection id="25" xr16:uid="{0B24E10F-6BA3-4B0D-9BDC-DA92CF780A4B}" keepAlive="1" name="Query - 板块" description="Connection to the '板块' query in the workbook." type="5" refreshedVersion="6" background="1" saveData="1">
    <dbPr connection="Provider=Microsoft.Mashup.OleDb.1;Data Source=$Workbook$;Location=板块;Extended Properties=&quot;&quot;" command="SELECT * FROM [板块]"/>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<sst xmlns="http://schemas.openxmlformats.org/spreadsheetml/2006/main" count="156867" uniqueCount="12387">
  <si>
    <t>Index</t>
  </si>
  <si>
    <t>定价日</t>
  </si>
  <si>
    <t>货币</t>
  </si>
  <si>
    <t>年期</t>
  </si>
  <si>
    <t>票息</t>
  </si>
  <si>
    <t>IPG</t>
  </si>
  <si>
    <t>结构</t>
  </si>
  <si>
    <t>主题</t>
  </si>
  <si>
    <t>行业</t>
  </si>
  <si>
    <t>地区</t>
  </si>
  <si>
    <t>ISIN</t>
  </si>
  <si>
    <t>--/--/--</t>
  </si>
  <si>
    <t>CNH</t>
  </si>
  <si>
    <t>3</t>
  </si>
  <si>
    <t>4.6%</t>
  </si>
  <si>
    <t>直发</t>
  </si>
  <si>
    <t>--</t>
  </si>
  <si>
    <t>城投</t>
  </si>
  <si>
    <t>江苏</t>
  </si>
  <si>
    <t>G238046</t>
  </si>
  <si>
    <t>4%</t>
  </si>
  <si>
    <t>4.1%a</t>
  </si>
  <si>
    <t>备证</t>
  </si>
  <si>
    <t>湖南</t>
  </si>
  <si>
    <t>G238039</t>
  </si>
  <si>
    <t>4.3%</t>
  </si>
  <si>
    <t>4.7%a</t>
  </si>
  <si>
    <t>浙江</t>
  </si>
  <si>
    <t>4.8%</t>
  </si>
  <si>
    <t>金融</t>
  </si>
  <si>
    <t>江西</t>
  </si>
  <si>
    <t>6%</t>
  </si>
  <si>
    <t>担保</t>
  </si>
  <si>
    <t>4.9%</t>
  </si>
  <si>
    <t>其他</t>
  </si>
  <si>
    <t>重庆</t>
  </si>
  <si>
    <t>4.2%</t>
  </si>
  <si>
    <t>上海</t>
  </si>
  <si>
    <t>4.4%</t>
  </si>
  <si>
    <t>陕西</t>
  </si>
  <si>
    <t>3.9%</t>
  </si>
  <si>
    <t>20</t>
  </si>
  <si>
    <t>4.2%a</t>
  </si>
  <si>
    <t>5.8%</t>
  </si>
  <si>
    <t>G238030</t>
  </si>
  <si>
    <t>3.78%</t>
  </si>
  <si>
    <t>4%a</t>
  </si>
  <si>
    <t>安徽</t>
  </si>
  <si>
    <t>5%</t>
  </si>
  <si>
    <t>4.95%</t>
  </si>
  <si>
    <t>湖北</t>
  </si>
  <si>
    <t>3.8%</t>
  </si>
  <si>
    <t>四川</t>
  </si>
  <si>
    <t>G238025</t>
  </si>
  <si>
    <t>5.1%a</t>
  </si>
  <si>
    <t>G238032</t>
  </si>
  <si>
    <t>6.2%</t>
  </si>
  <si>
    <t>6.5%a</t>
  </si>
  <si>
    <t>山东</t>
  </si>
  <si>
    <t>5.2%</t>
  </si>
  <si>
    <t>地产</t>
  </si>
  <si>
    <t>3.95%</t>
  </si>
  <si>
    <t>G238027</t>
  </si>
  <si>
    <t>5.5%</t>
  </si>
  <si>
    <t>4.3%a</t>
  </si>
  <si>
    <t>10</t>
  </si>
  <si>
    <t>4.5%</t>
  </si>
  <si>
    <t>广东</t>
  </si>
  <si>
    <t>5.2%a</t>
  </si>
  <si>
    <t>5.4%</t>
  </si>
  <si>
    <t>5.5%a</t>
  </si>
  <si>
    <t>5.1%</t>
  </si>
  <si>
    <t>备证+担保</t>
  </si>
  <si>
    <t>4.98%</t>
  </si>
  <si>
    <t>福建</t>
  </si>
  <si>
    <t>G228079</t>
  </si>
  <si>
    <t>湖北澴川国资(恒丰银行)</t>
  </si>
  <si>
    <t>4.7%</t>
  </si>
  <si>
    <t>G228086</t>
  </si>
  <si>
    <t>G228085</t>
  </si>
  <si>
    <t>4.4%a</t>
  </si>
  <si>
    <t>G228084</t>
  </si>
  <si>
    <t>无锡能达热电(上海银行)</t>
  </si>
  <si>
    <t>G228068</t>
  </si>
  <si>
    <t>A3/--/--</t>
  </si>
  <si>
    <t>2.9%</t>
  </si>
  <si>
    <t>3.2%a</t>
  </si>
  <si>
    <t>维好</t>
  </si>
  <si>
    <t>成都空港城发</t>
  </si>
  <si>
    <t>G228069</t>
  </si>
  <si>
    <t>G228048</t>
  </si>
  <si>
    <t>--/BBB+/--</t>
  </si>
  <si>
    <t>EUR</t>
  </si>
  <si>
    <t>3%</t>
  </si>
  <si>
    <t>2.98%</t>
  </si>
  <si>
    <t>G228032</t>
  </si>
  <si>
    <t>河南</t>
  </si>
  <si>
    <t>4.6%a</t>
  </si>
  <si>
    <t>绍兴城投</t>
  </si>
  <si>
    <t>新疆</t>
  </si>
  <si>
    <t>USD</t>
  </si>
  <si>
    <t>发行规模(亿)</t>
  </si>
  <si>
    <t>G238047</t>
  </si>
  <si>
    <t>广西</t>
  </si>
  <si>
    <t>5</t>
  </si>
  <si>
    <t>河北</t>
  </si>
  <si>
    <t>--/--/BBB-</t>
  </si>
  <si>
    <t>--/--/BBB</t>
  </si>
  <si>
    <t>Baa1/--/BBB+</t>
  </si>
  <si>
    <t>信用主体(备证行)</t>
  </si>
  <si>
    <t>4.85%</t>
  </si>
  <si>
    <t>G238052</t>
  </si>
  <si>
    <t>青岛西海岸融控</t>
  </si>
  <si>
    <t>G238008</t>
  </si>
  <si>
    <t>青岛西海岸海控</t>
  </si>
  <si>
    <t>G238070</t>
  </si>
  <si>
    <t>绍兴上虞杭州湾</t>
  </si>
  <si>
    <t>4.95%a</t>
  </si>
  <si>
    <t>4.15%</t>
  </si>
  <si>
    <t>菏泽铁投(恒丰银行)</t>
  </si>
  <si>
    <t>菏泽铁投</t>
  </si>
  <si>
    <t>1</t>
  </si>
  <si>
    <t>6%a</t>
  </si>
  <si>
    <t>上市</t>
  </si>
  <si>
    <t>发行评级</t>
  </si>
  <si>
    <t>G238024</t>
  </si>
  <si>
    <t>2.6%</t>
  </si>
  <si>
    <t>--/BBB-/--</t>
  </si>
  <si>
    <t>辽宁</t>
  </si>
  <si>
    <t>北京</t>
  </si>
  <si>
    <t>云南</t>
  </si>
  <si>
    <t>贵州</t>
  </si>
  <si>
    <t>海南</t>
  </si>
  <si>
    <t>天津</t>
  </si>
  <si>
    <t>吉林</t>
  </si>
  <si>
    <t>黑龙江</t>
  </si>
  <si>
    <t>甘肃</t>
  </si>
  <si>
    <t>2</t>
  </si>
  <si>
    <t>4</t>
  </si>
  <si>
    <t>信用主体</t>
  </si>
  <si>
    <t>交银金租</t>
  </si>
  <si>
    <t>G238096</t>
  </si>
  <si>
    <t>广州开发区控股</t>
  </si>
  <si>
    <t>3.98%</t>
  </si>
  <si>
    <t>中航租赁</t>
  </si>
  <si>
    <t>3.75%</t>
  </si>
  <si>
    <t>4.5%a</t>
  </si>
  <si>
    <t>越秀房托</t>
  </si>
  <si>
    <t>绍兴上虞国资</t>
  </si>
  <si>
    <t>青岛即墨城投</t>
  </si>
  <si>
    <t>济南城建</t>
  </si>
  <si>
    <t>郴州产投(华夏银行)</t>
  </si>
  <si>
    <t>G228021</t>
  </si>
  <si>
    <t>桐庐国投运营(上海银行)</t>
  </si>
  <si>
    <t>--/--/BBB+</t>
  </si>
  <si>
    <t>4.45%</t>
  </si>
  <si>
    <t>G228014</t>
  </si>
  <si>
    <t>3.6%</t>
  </si>
  <si>
    <t>3.75%a</t>
  </si>
  <si>
    <t>G228012</t>
  </si>
  <si>
    <t>4.35%</t>
  </si>
  <si>
    <t>3.3%</t>
  </si>
  <si>
    <t>G228006</t>
  </si>
  <si>
    <t>G228007</t>
  </si>
  <si>
    <t>3.65%</t>
  </si>
  <si>
    <t>长沙先导</t>
  </si>
  <si>
    <t>备证+维好</t>
  </si>
  <si>
    <t>YY</t>
  </si>
  <si>
    <t>PROJECT_NAME</t>
  </si>
  <si>
    <t>BISL_ROLE</t>
  </si>
  <si>
    <t>新规角色</t>
  </si>
  <si>
    <t>定价</t>
  </si>
  <si>
    <t>城市</t>
  </si>
  <si>
    <t>区县</t>
  </si>
  <si>
    <t>备证行</t>
  </si>
  <si>
    <t>发行人</t>
  </si>
  <si>
    <t>评级分类</t>
  </si>
  <si>
    <t>ESG</t>
  </si>
  <si>
    <t>增发判定</t>
  </si>
  <si>
    <t>Check</t>
  </si>
  <si>
    <t>Get IV</t>
  </si>
  <si>
    <t>JBR</t>
  </si>
  <si>
    <t>SCMI</t>
  </si>
  <si>
    <t>广州开发区控股集团有限公司</t>
  </si>
  <si>
    <t>地方国企</t>
  </si>
  <si>
    <t>市级</t>
  </si>
  <si>
    <t>广州市</t>
  </si>
  <si>
    <t>GUANGZHOU DEVELOPMENT DISTRICT HOLDING GROUP CO LTD</t>
  </si>
  <si>
    <t>NR</t>
  </si>
  <si>
    <t/>
  </si>
  <si>
    <t>XS2599011116</t>
  </si>
  <si>
    <t>Laputa III</t>
  </si>
  <si>
    <t>6.9%</t>
  </si>
  <si>
    <t>7%a</t>
  </si>
  <si>
    <t>成都空港城市发展集团有限公司</t>
  </si>
  <si>
    <t>区县级</t>
  </si>
  <si>
    <t>成都市</t>
  </si>
  <si>
    <t>双流区</t>
  </si>
  <si>
    <t>CHENGDU AEROTROPOLIS CITY DEVELOPMENT GROUP CO LTD</t>
  </si>
  <si>
    <t>JGC</t>
  </si>
  <si>
    <t>青岛西海岸新区融合控股集团有限公司</t>
  </si>
  <si>
    <t>青岛市</t>
  </si>
  <si>
    <t>综合</t>
  </si>
  <si>
    <t>OC</t>
  </si>
  <si>
    <t>青岛西海岸新区海洋控股集团有限公司</t>
  </si>
  <si>
    <t>Futuretown II</t>
  </si>
  <si>
    <t>绍兴市上虞杭州湾经开区控股集团有限公司</t>
  </si>
  <si>
    <t>绍兴市</t>
  </si>
  <si>
    <t>上虞区</t>
  </si>
  <si>
    <t>SHAOXING SHANGYU HANGZHOU BAY ECONOMIC DEVELOPMENT ZONE HOLDING GROUP CO LTD</t>
  </si>
  <si>
    <t>Green</t>
  </si>
  <si>
    <t>Green II</t>
  </si>
  <si>
    <t>桂林经开投资控股有限责任公司</t>
  </si>
  <si>
    <t>桂林市</t>
  </si>
  <si>
    <t>GUILIN ETDZ INVESTMENT HOLDING CO LTD</t>
  </si>
  <si>
    <t>郴州市产业投资集团有限公司</t>
  </si>
  <si>
    <t>郴州市</t>
  </si>
  <si>
    <t>华夏银行</t>
  </si>
  <si>
    <t>CHENZHOU INDUSTRY INVESTMENT GROUP CO LTD</t>
  </si>
  <si>
    <t>XS2573678435</t>
  </si>
  <si>
    <t>Jincheng</t>
  </si>
  <si>
    <t>Jincheng III</t>
  </si>
  <si>
    <t>晋江城投</t>
  </si>
  <si>
    <t>6.68%</t>
  </si>
  <si>
    <t>福建省晋江城市建设投资开发集团有限责任公司</t>
  </si>
  <si>
    <t>泉州市</t>
  </si>
  <si>
    <t>晋江市</t>
  </si>
  <si>
    <t>JINJIANG ROAD &amp; BRIDGE CONSTRUCTION DEVELOPMENT CO LTD</t>
  </si>
  <si>
    <t>Haining III</t>
  </si>
  <si>
    <t>海宁市城市发展投资集团有限公司</t>
  </si>
  <si>
    <t>嘉兴市</t>
  </si>
  <si>
    <t>海宁市</t>
  </si>
  <si>
    <t>Sail</t>
  </si>
  <si>
    <t>重庆市涪陵实业发展集团有限公司</t>
  </si>
  <si>
    <t>涪陵区</t>
  </si>
  <si>
    <t>XS2587421681</t>
  </si>
  <si>
    <t>Ba2/--/--</t>
  </si>
  <si>
    <t>PNC5</t>
  </si>
  <si>
    <t>7.35%</t>
  </si>
  <si>
    <t>南洋商业银行有限公司</t>
  </si>
  <si>
    <t>央企(子)</t>
  </si>
  <si>
    <t>HY</t>
  </si>
  <si>
    <t>XS2526839092</t>
  </si>
  <si>
    <t>Sunshine</t>
  </si>
  <si>
    <t>光大银行</t>
  </si>
  <si>
    <t>--/BBB+/BBB</t>
  </si>
  <si>
    <t>4.994%</t>
  </si>
  <si>
    <t>T+105a</t>
  </si>
  <si>
    <t>T+57</t>
  </si>
  <si>
    <t>中国光大银行股份有限公司</t>
  </si>
  <si>
    <t>香港</t>
  </si>
  <si>
    <t>西城区</t>
  </si>
  <si>
    <t>IG</t>
  </si>
  <si>
    <t>XS2584378025</t>
  </si>
  <si>
    <t>Golden III</t>
  </si>
  <si>
    <t>交通银行</t>
  </si>
  <si>
    <t>A2/--/--</t>
  </si>
  <si>
    <t>4.875%</t>
  </si>
  <si>
    <t>T+100a</t>
  </si>
  <si>
    <t>交通银行股份有限公司</t>
  </si>
  <si>
    <t>央企</t>
  </si>
  <si>
    <t>浦东新区</t>
  </si>
  <si>
    <t>BANK OF COMMUNICATIONS CO LTD/HONG KONG</t>
  </si>
  <si>
    <t>XS2589270953</t>
  </si>
  <si>
    <t>Sunrise II</t>
  </si>
  <si>
    <t>赣州城投</t>
  </si>
  <si>
    <t>7.7%</t>
  </si>
  <si>
    <t>7.9%a</t>
  </si>
  <si>
    <t>赣州城市投资控股集团有限责任公司</t>
  </si>
  <si>
    <t>赣州市</t>
  </si>
  <si>
    <t>GANZHOU URBAN INVESTMENT HOLDING GROUP CO LTD</t>
  </si>
  <si>
    <t>淮北市公用事业资产运营有限公司</t>
  </si>
  <si>
    <t>淮北市</t>
  </si>
  <si>
    <t>工商银行</t>
  </si>
  <si>
    <t>XS2540489338</t>
  </si>
  <si>
    <t>TianmuMountain II</t>
  </si>
  <si>
    <t>7.3%</t>
  </si>
  <si>
    <t>7.5%a</t>
  </si>
  <si>
    <t>湖州经开投资发展集团有限公司</t>
  </si>
  <si>
    <t>湖州市</t>
  </si>
  <si>
    <t>Spring Radiance</t>
  </si>
  <si>
    <t>Spring Radiance IV</t>
  </si>
  <si>
    <t>绍兴市上虞区国有资本投资运营有限公司</t>
  </si>
  <si>
    <t>-</t>
  </si>
  <si>
    <t>Inkcity III</t>
  </si>
  <si>
    <t>青岛市即墨区城市开发投资有限公司</t>
  </si>
  <si>
    <t>即墨区</t>
  </si>
  <si>
    <t>QINGDAO JIMO DISTRICT URBAN DEVELOPMENT INVESTMENT CO LTD</t>
  </si>
  <si>
    <t>XS2576128727</t>
  </si>
  <si>
    <t>Chenfan II</t>
  </si>
  <si>
    <t>5.7%</t>
  </si>
  <si>
    <t>厦门象屿集团有限公司</t>
  </si>
  <si>
    <t>厦门市</t>
  </si>
  <si>
    <t>HONGKONG XIANGYU INVESTMENT CO LTD</t>
  </si>
  <si>
    <t>Polaris</t>
  </si>
  <si>
    <t>远东国际融资租赁有限公司</t>
  </si>
  <si>
    <t>HK0000898319</t>
  </si>
  <si>
    <t>民生银行</t>
  </si>
  <si>
    <t>3.15%</t>
  </si>
  <si>
    <t>3.6%a</t>
  </si>
  <si>
    <t>中国民生银行股份有限公司</t>
  </si>
  <si>
    <t>民企</t>
  </si>
  <si>
    <t>湖北澴川国有资本投资运营集团有限公司</t>
  </si>
  <si>
    <t>孝感市</t>
  </si>
  <si>
    <t>恒丰银行</t>
  </si>
  <si>
    <t>CCDC</t>
  </si>
  <si>
    <t>菏泽市铁路投资发展集团有限公司</t>
  </si>
  <si>
    <t>菏泽市</t>
  </si>
  <si>
    <t>HEZE RAILWAY INVESTMENT AND DEVELOPMENT GROUP CO., LTD.</t>
  </si>
  <si>
    <t>无锡能达热电有限公司</t>
  </si>
  <si>
    <t>无锡市</t>
  </si>
  <si>
    <t>上海银行</t>
  </si>
  <si>
    <t>BMHK</t>
  </si>
  <si>
    <t>BMHK 2022</t>
  </si>
  <si>
    <t>交银金融租赁有限责任公司</t>
  </si>
  <si>
    <t>BOCOM LEASING MANAGEMENT HONG KONG CO LTD</t>
  </si>
  <si>
    <t>Silkroad</t>
  </si>
  <si>
    <t>Silkroad II</t>
  </si>
  <si>
    <t>NSCMI</t>
  </si>
  <si>
    <t>成都陆港枢纽投资发展集团有限公司</t>
  </si>
  <si>
    <t>青白江区</t>
  </si>
  <si>
    <t>CHENGDU INLAND PORT HUB INVESTMENT &amp; DEVELOPMENT GROUP CO LTD</t>
  </si>
  <si>
    <t>Dayue II</t>
  </si>
  <si>
    <t>绍兴市柯桥区建设集团有限公司</t>
  </si>
  <si>
    <t>柯桥区</t>
  </si>
  <si>
    <t>XS2559584888</t>
  </si>
  <si>
    <t>Golden II</t>
  </si>
  <si>
    <t>--/A-/--</t>
  </si>
  <si>
    <t>4.75%</t>
  </si>
  <si>
    <t>T+61</t>
  </si>
  <si>
    <t>XS2547520531</t>
  </si>
  <si>
    <t>Blue</t>
  </si>
  <si>
    <t>Blue IV</t>
  </si>
  <si>
    <t>7.5%</t>
  </si>
  <si>
    <t>威海市文登区蓝海投资开发有限公司</t>
  </si>
  <si>
    <t>威海市</t>
  </si>
  <si>
    <t>文登区</t>
  </si>
  <si>
    <t>XS2549299480</t>
  </si>
  <si>
    <t>Gongfu I</t>
  </si>
  <si>
    <t>杭州上城国资</t>
  </si>
  <si>
    <t>Baa3/--/--</t>
  </si>
  <si>
    <t>6.5%</t>
  </si>
  <si>
    <t>杭州上城区国有资本运营集团有限公司</t>
  </si>
  <si>
    <t>杭州市</t>
  </si>
  <si>
    <t>Supernova II</t>
  </si>
  <si>
    <t>长沙先导投资控股集团有限公司</t>
  </si>
  <si>
    <t>长沙市</t>
  </si>
  <si>
    <t>CHANGSHA PILOT INVESTMENT HOLDINGS GROUP CO LTD</t>
  </si>
  <si>
    <t>XS2543377068</t>
  </si>
  <si>
    <t>Charming 3</t>
  </si>
  <si>
    <t>集友银行</t>
  </si>
  <si>
    <t>8%</t>
  </si>
  <si>
    <t>8%a</t>
  </si>
  <si>
    <t>集友银行有限公司</t>
  </si>
  <si>
    <t>n/a</t>
  </si>
  <si>
    <t>CHIYU BANKING CORP LTD</t>
  </si>
  <si>
    <t>桐庐县国有资本投资运营控股集团有限公司</t>
  </si>
  <si>
    <t>桐庐县</t>
  </si>
  <si>
    <t>XS2541678780</t>
  </si>
  <si>
    <t>Easthill III A</t>
  </si>
  <si>
    <t>南京江宁经开(上海银行)</t>
  </si>
  <si>
    <t>5.35%</t>
  </si>
  <si>
    <t>5.45%a</t>
  </si>
  <si>
    <t>南京江宁经开</t>
  </si>
  <si>
    <t>南京江宁经济技术开发集团有限公司</t>
  </si>
  <si>
    <t>南京市</t>
  </si>
  <si>
    <t>江宁区</t>
  </si>
  <si>
    <t>JIANGNING JINGKAI OVERSEAS INVESTMENT CO LTD</t>
  </si>
  <si>
    <t>XS2537427473</t>
  </si>
  <si>
    <t>Easthill III B</t>
  </si>
  <si>
    <t>南京江宁经开(江苏银行)</t>
  </si>
  <si>
    <t>江苏银行</t>
  </si>
  <si>
    <t>XS2527143833</t>
  </si>
  <si>
    <t>Radiance III</t>
  </si>
  <si>
    <t>5.6%a</t>
  </si>
  <si>
    <t>SHAOXING SHANGYU STATE-OWNED CAPITAL INVESTMENT OPERATION CO LTD</t>
  </si>
  <si>
    <t>XS2523255060</t>
  </si>
  <si>
    <t>Sailing II</t>
  </si>
  <si>
    <t>中伟股份(长沙银行)</t>
  </si>
  <si>
    <t>中伟新材料股份有限公司</t>
  </si>
  <si>
    <t>铜仁市</t>
  </si>
  <si>
    <t>长沙银行</t>
  </si>
  <si>
    <t>ZOOMWE HONG KONG NEW ENERGY TECHNOLOGY CO LTD</t>
  </si>
  <si>
    <t>XS2502807345</t>
  </si>
  <si>
    <t>Jingle II</t>
  </si>
  <si>
    <t>如东民泰(南京银行)</t>
  </si>
  <si>
    <t>3.45%</t>
  </si>
  <si>
    <t>3.5%a</t>
  </si>
  <si>
    <t>如东县民泰城乡建设工程有限公司</t>
  </si>
  <si>
    <t>南通市</t>
  </si>
  <si>
    <t>如东县</t>
  </si>
  <si>
    <t>南京银行</t>
  </si>
  <si>
    <t>XS2502812857</t>
  </si>
  <si>
    <t>Jingle III</t>
  </si>
  <si>
    <t>如东民泰(江苏银行)</t>
  </si>
  <si>
    <t>XS2502241412</t>
  </si>
  <si>
    <t>3.99%</t>
  </si>
  <si>
    <t>4.8%a</t>
  </si>
  <si>
    <t>杭州上城区城市建设投资集团有限公司</t>
  </si>
  <si>
    <t>上城区</t>
  </si>
  <si>
    <t>XS2487328499</t>
  </si>
  <si>
    <t>Chamber II</t>
  </si>
  <si>
    <t>大连德泰(渤海银行)</t>
  </si>
  <si>
    <t>大连德泰控股有限公司</t>
  </si>
  <si>
    <t>大连市</t>
  </si>
  <si>
    <t>渤海银行</t>
  </si>
  <si>
    <t>Venus</t>
  </si>
  <si>
    <t>新疆中泰(集团)有限责任公司</t>
  </si>
  <si>
    <t>乌鲁木齐市</t>
  </si>
  <si>
    <t>XS2499222771</t>
  </si>
  <si>
    <t>Osmanthus V</t>
  </si>
  <si>
    <t>Lead</t>
  </si>
  <si>
    <t>广西交投</t>
  </si>
  <si>
    <t>广西交通投资集团有限公司</t>
  </si>
  <si>
    <t>省级</t>
  </si>
  <si>
    <t>南宁市</t>
  </si>
  <si>
    <t>GUANGXI COMMUNICATIONS INVESTMENT GROUP CO LTD</t>
  </si>
  <si>
    <t>XS2487638764</t>
  </si>
  <si>
    <t>青岛城投</t>
  </si>
  <si>
    <t>青岛城市建设投资(集团)有限责任公司</t>
  </si>
  <si>
    <t>HONGKONG INTERNATIONAL QINGDAO CO LTD</t>
  </si>
  <si>
    <t>JCCG II</t>
  </si>
  <si>
    <t>济南城市建设集团有限公司</t>
  </si>
  <si>
    <t>济南市</t>
  </si>
  <si>
    <t>JINAN CITY CONSTRUCTION GROUP LTD CO</t>
  </si>
  <si>
    <t>XS2463439690</t>
  </si>
  <si>
    <t>HF 2021</t>
  </si>
  <si>
    <t>珠海华发</t>
  </si>
  <si>
    <t>4.25%</t>
  </si>
  <si>
    <t>珠海华发集团有限公司</t>
  </si>
  <si>
    <t>珠海市</t>
  </si>
  <si>
    <t>HUAFA 2021 I CO LTD</t>
  </si>
  <si>
    <t>XS2451515279</t>
  </si>
  <si>
    <t>Dollar 005 Tap</t>
  </si>
  <si>
    <t>重庆南岸城建</t>
  </si>
  <si>
    <t>重庆市南岸区城市建设发展(集团)有限公司</t>
  </si>
  <si>
    <t>南岸区</t>
  </si>
  <si>
    <t>CHONGQING NAN'AN URBAN CONSTRUCTION &amp; DEVELOPMENT GROUP CO LTD</t>
  </si>
  <si>
    <t>XS2471903331</t>
  </si>
  <si>
    <t>Soar VII</t>
  </si>
  <si>
    <t>--/--/A-</t>
  </si>
  <si>
    <t>4.05%</t>
  </si>
  <si>
    <t>T+175a</t>
  </si>
  <si>
    <t>T+130</t>
  </si>
  <si>
    <t>中航国际融资租赁有限公司</t>
  </si>
  <si>
    <t>SOAR WISE LTD</t>
  </si>
  <si>
    <t>XS2447552089</t>
  </si>
  <si>
    <t>兴业银行</t>
  </si>
  <si>
    <t>Baa2/--/--</t>
  </si>
  <si>
    <t>3.25%</t>
  </si>
  <si>
    <t>T+95a</t>
  </si>
  <si>
    <t>T+52</t>
  </si>
  <si>
    <t>兴业银行股份有限公司</t>
  </si>
  <si>
    <t>福州市</t>
  </si>
  <si>
    <t>INDUSTRIAL BANK CO LTD/HONG KONG</t>
  </si>
  <si>
    <t>XS2471295969</t>
  </si>
  <si>
    <t>成都空港兴城</t>
  </si>
  <si>
    <t>成都空港兴城投资集团有限公司</t>
  </si>
  <si>
    <t>XS2467774209</t>
  </si>
  <si>
    <t>Horizon II</t>
  </si>
  <si>
    <t>Ba2--/--</t>
  </si>
  <si>
    <t>XS2471127584</t>
  </si>
  <si>
    <t>Excellence IX</t>
  </si>
  <si>
    <t>长城国际</t>
  </si>
  <si>
    <t>--/BBB+/A</t>
  </si>
  <si>
    <t>T+190a</t>
  </si>
  <si>
    <t>T+145</t>
  </si>
  <si>
    <t>中国长城资产(国际)控股有限公司</t>
  </si>
  <si>
    <t>XS2423359459</t>
  </si>
  <si>
    <t>东亚银行</t>
  </si>
  <si>
    <t>Baa2/BBB-/--</t>
  </si>
  <si>
    <t>T+260a</t>
  </si>
  <si>
    <t>T+230</t>
  </si>
  <si>
    <t>东亚银行有限公司</t>
  </si>
  <si>
    <t>XS2461766805</t>
  </si>
  <si>
    <t>Canal II</t>
  </si>
  <si>
    <t>5.125%a</t>
  </si>
  <si>
    <t>中信银行(国际)有限公司</t>
  </si>
  <si>
    <t>CHINA CITIC BANK INTERNATIONAL LTD</t>
  </si>
  <si>
    <t>XS2469032630</t>
  </si>
  <si>
    <t>中信证券国际</t>
  </si>
  <si>
    <t>3.375%</t>
  </si>
  <si>
    <t>T+125a</t>
  </si>
  <si>
    <t>T+90</t>
  </si>
  <si>
    <t>中信证券国际有限公司</t>
  </si>
  <si>
    <t>深圳市</t>
  </si>
  <si>
    <t>XS2460522555</t>
  </si>
  <si>
    <t>Charming 2</t>
  </si>
  <si>
    <t>5.75%</t>
  </si>
  <si>
    <t>5.95%a</t>
  </si>
  <si>
    <t>XS2455963590</t>
  </si>
  <si>
    <t>GHATG 2022</t>
  </si>
  <si>
    <t>甘肃公航旅</t>
  </si>
  <si>
    <t>5%a</t>
  </si>
  <si>
    <t>甘肃省公路航空旅游投资集团有限公司</t>
  </si>
  <si>
    <t>兰州市</t>
  </si>
  <si>
    <t>GANSU PROVINCIAL HIGHWAY AVIATION TOURISM INVESTMENT GROUP CO LTD</t>
  </si>
  <si>
    <t>XS2456820690</t>
  </si>
  <si>
    <t>如东民泰(上海银行)</t>
  </si>
  <si>
    <t>XS2455213590</t>
  </si>
  <si>
    <t>A2/--/A</t>
  </si>
  <si>
    <t>2.375%</t>
  </si>
  <si>
    <t>T+85a</t>
  </si>
  <si>
    <t>T+45</t>
  </si>
  <si>
    <t>XS2447542874</t>
  </si>
  <si>
    <t>浙江天子湖实业(宁波银行)</t>
  </si>
  <si>
    <t>2.7%</t>
  </si>
  <si>
    <t>浙江天子湖实业投资有限公司</t>
  </si>
  <si>
    <t>安吉县</t>
  </si>
  <si>
    <t>宁波银行</t>
  </si>
  <si>
    <t>HK0000814258</t>
  </si>
  <si>
    <t>G 02</t>
  </si>
  <si>
    <t>Aa3/--/--</t>
  </si>
  <si>
    <t>HKD</t>
  </si>
  <si>
    <t>1.33%</t>
  </si>
  <si>
    <t>1.7%a</t>
  </si>
  <si>
    <t>中国银行(香港)有限公司</t>
  </si>
  <si>
    <t>BANK OF CHINA HONG KONG LTD</t>
  </si>
  <si>
    <t>XS2436124205</t>
  </si>
  <si>
    <t>信达香港</t>
  </si>
  <si>
    <t>--/A-/A</t>
  </si>
  <si>
    <t>T+210a</t>
  </si>
  <si>
    <t>T+175</t>
  </si>
  <si>
    <t>中国信达(香港)控股有限公司</t>
  </si>
  <si>
    <t>XS2427980821</t>
  </si>
  <si>
    <t>GT 4</t>
  </si>
  <si>
    <t>华发股份</t>
  </si>
  <si>
    <t>珠海华发实业股份有限公司</t>
  </si>
  <si>
    <t>GUANG TAO INVESTMENT LTD</t>
  </si>
  <si>
    <t>XS2320779213</t>
  </si>
  <si>
    <t>Surf II Tap</t>
  </si>
  <si>
    <t>Ba1/BB+/--</t>
  </si>
  <si>
    <t>直发(红筹)</t>
  </si>
  <si>
    <t>中国水务</t>
  </si>
  <si>
    <t>中国水务集团有限公司</t>
  </si>
  <si>
    <t>CHINA WATER AFFAIRS GROUP LTD</t>
  </si>
  <si>
    <t>XS2406547765</t>
  </si>
  <si>
    <t>河南铁投</t>
  </si>
  <si>
    <t>2.2%</t>
  </si>
  <si>
    <t>2.45%a</t>
  </si>
  <si>
    <t>河南省铁路建设投资集团有限公司</t>
  </si>
  <si>
    <t>郑州市</t>
  </si>
  <si>
    <t>HENAN RAILWAY CONSTRUCTION &amp; INVESTMENT GROUP CO LTD</t>
  </si>
  <si>
    <t>XS2434390865</t>
  </si>
  <si>
    <t>衢州衢通发展</t>
  </si>
  <si>
    <t>2.5%</t>
  </si>
  <si>
    <t>2.9%a</t>
  </si>
  <si>
    <t>衢州市衢通发展集团有限公司</t>
  </si>
  <si>
    <t>衢州市</t>
  </si>
  <si>
    <t>XS2422522685</t>
  </si>
  <si>
    <t>广东交通</t>
  </si>
  <si>
    <t>--/--/A+</t>
  </si>
  <si>
    <t>2.358%</t>
  </si>
  <si>
    <t>T+120a</t>
  </si>
  <si>
    <t>T+75</t>
  </si>
  <si>
    <t>广东省交通集团有限公司</t>
  </si>
  <si>
    <t>XS2429785954</t>
  </si>
  <si>
    <t>Evergreen</t>
  </si>
  <si>
    <t>Evergreen 2022</t>
  </si>
  <si>
    <t>湖州城投</t>
  </si>
  <si>
    <t>2.85%</t>
  </si>
  <si>
    <t>湖州市城市投资发展集团有限公司</t>
  </si>
  <si>
    <t>HUZHOU CITY INVESTMENT DEVELOPMENT GROUP CO LTD</t>
  </si>
  <si>
    <t>XS2416645203</t>
  </si>
  <si>
    <t>Milestone</t>
  </si>
  <si>
    <t>2%</t>
  </si>
  <si>
    <t>T+150a</t>
  </si>
  <si>
    <t>T+115</t>
  </si>
  <si>
    <t>维好+担保</t>
  </si>
  <si>
    <t>中国诚通控股集团有限公司</t>
  </si>
  <si>
    <t>XS2413634572</t>
  </si>
  <si>
    <t>2.75%</t>
  </si>
  <si>
    <t>T+140</t>
  </si>
  <si>
    <t>XS2422384946</t>
  </si>
  <si>
    <t>1.9%</t>
  </si>
  <si>
    <t>2.05%a</t>
  </si>
  <si>
    <t>江苏瑞海投资控股集团有限公司</t>
  </si>
  <si>
    <t>海安市</t>
  </si>
  <si>
    <t>XS2423517205</t>
  </si>
  <si>
    <t>Bridge</t>
  </si>
  <si>
    <t>Bridge III</t>
  </si>
  <si>
    <t>江苏叠石桥家纺(渤海银行)</t>
  </si>
  <si>
    <t>江苏叠石桥家纺产业集团有限公司</t>
  </si>
  <si>
    <t>海门区</t>
  </si>
  <si>
    <t>XS2417332389</t>
  </si>
  <si>
    <t>2.58%</t>
  </si>
  <si>
    <t>2.6%a</t>
  </si>
  <si>
    <t>湖州新型城市投资发展集团有限公司</t>
  </si>
  <si>
    <t>吴兴区</t>
  </si>
  <si>
    <t>徽商银行</t>
  </si>
  <si>
    <t>HUZHOU NEW CITY INVESTMENT DEVELOPMENT GROUP CO LTD</t>
  </si>
  <si>
    <t>XS2418777285</t>
  </si>
  <si>
    <t>光银国际</t>
  </si>
  <si>
    <t>T+170a</t>
  </si>
  <si>
    <t>光银国际投资有限公司</t>
  </si>
  <si>
    <t>CEBI SPLENDID LTD</t>
  </si>
  <si>
    <t>MO000A3KX7V9</t>
  </si>
  <si>
    <t>济南轨交</t>
  </si>
  <si>
    <t>2.4%a</t>
  </si>
  <si>
    <t>济南轨道交通集团有限公司</t>
  </si>
  <si>
    <t>JINAN SHUNTONG INTERNATIONAL CO LTD</t>
  </si>
  <si>
    <t>XS2417388175</t>
  </si>
  <si>
    <t>SPIC Pref Share II</t>
  </si>
  <si>
    <t>国家电投</t>
  </si>
  <si>
    <t>PNC3</t>
  </si>
  <si>
    <t>3.85%a</t>
  </si>
  <si>
    <t>国家电力投资集团有限公司</t>
  </si>
  <si>
    <t>SPIC PREFERRED COMPANY NO.2 LTD.</t>
  </si>
  <si>
    <t>XS2400951815</t>
  </si>
  <si>
    <t>东方财富</t>
  </si>
  <si>
    <t>T+160a</t>
  </si>
  <si>
    <t>东方财富信息股份有限公司</t>
  </si>
  <si>
    <t>嘉定区</t>
  </si>
  <si>
    <t>HAFOO CO., LTD</t>
  </si>
  <si>
    <t>XS2390401524</t>
  </si>
  <si>
    <t>Lotus III</t>
  </si>
  <si>
    <t>1.27%</t>
  </si>
  <si>
    <t>T+70a</t>
  </si>
  <si>
    <t>CHINA EVERBRIGHT BANK CO LTD/HONG KONG</t>
  </si>
  <si>
    <t>XS2407007942</t>
  </si>
  <si>
    <t>Excellence VIII</t>
  </si>
  <si>
    <t>2.875%</t>
  </si>
  <si>
    <t>T+215a</t>
  </si>
  <si>
    <t>CHINA GREAT WALL INTERNATIONAL HOLDINGS V LTD</t>
  </si>
  <si>
    <t>XS2400120650</t>
  </si>
  <si>
    <t>1.75%</t>
  </si>
  <si>
    <t>T3+145a</t>
  </si>
  <si>
    <t>信银(香港)投资有限公司</t>
  </si>
  <si>
    <t>CNCBINV 1 BVI LTD</t>
  </si>
  <si>
    <t>XS2405793089</t>
  </si>
  <si>
    <t>Centre II</t>
  </si>
  <si>
    <t>郑州地铁</t>
  </si>
  <si>
    <t>1.915%</t>
  </si>
  <si>
    <t>T3+160a</t>
  </si>
  <si>
    <t>郑州地铁集团有限公司</t>
  </si>
  <si>
    <t>ZHENGZHOU METRO GROUP CO LTD</t>
  </si>
  <si>
    <t>XS2403477099</t>
  </si>
  <si>
    <t>Ambitiously II</t>
  </si>
  <si>
    <t>2.3%</t>
  </si>
  <si>
    <t>2.7%a</t>
  </si>
  <si>
    <t>JINAN URBAN CONSTRUCTION INTERNATIONAL INVESTMENT CO LTD</t>
  </si>
  <si>
    <t>XS2405490850</t>
  </si>
  <si>
    <t>1.5%</t>
  </si>
  <si>
    <t>T3+120a</t>
  </si>
  <si>
    <t>渤海银行股份有限公司</t>
  </si>
  <si>
    <t>CHINA BOHAI BANK CO LTD/HONG KONG</t>
  </si>
  <si>
    <t>XS2403671493</t>
  </si>
  <si>
    <t>3.38%</t>
  </si>
  <si>
    <t>3.8%a</t>
  </si>
  <si>
    <t>SPIC PREFERRED CO NO 1 LTD</t>
  </si>
  <si>
    <t>XS2397254579</t>
  </si>
  <si>
    <t>中国信达资管</t>
  </si>
  <si>
    <t>中国信达资产管理股份有限公司</t>
  </si>
  <si>
    <t>CHINA CINDA ASSET MANAGEMENT CO LTD</t>
  </si>
  <si>
    <t>XS2403224129</t>
  </si>
  <si>
    <t>Xinyang II</t>
  </si>
  <si>
    <t>南京扬子国投</t>
  </si>
  <si>
    <t>1.98%</t>
  </si>
  <si>
    <t>南京扬子国资投资集团有限责任公司</t>
  </si>
  <si>
    <t>XI YANG OVERSEAS LTD</t>
  </si>
  <si>
    <t>XS2388293487</t>
  </si>
  <si>
    <t>2.95%</t>
  </si>
  <si>
    <t>3.25%a</t>
  </si>
  <si>
    <t>XS2385820597</t>
  </si>
  <si>
    <t>Harbor I</t>
  </si>
  <si>
    <t>远洋资本</t>
  </si>
  <si>
    <t>6.375%a</t>
  </si>
  <si>
    <t>远洋资本控股有限公司</t>
  </si>
  <si>
    <t>MEGA WISDOM GLOBAL LTD</t>
  </si>
  <si>
    <t>XS2377688093</t>
  </si>
  <si>
    <t>成都高新</t>
  </si>
  <si>
    <t>3%a</t>
  </si>
  <si>
    <t>成都高新投资集团有限公司</t>
  </si>
  <si>
    <t>成都高新区</t>
  </si>
  <si>
    <t>CHENGDU HI-TECH INVESTMENT GROUP CO LTD</t>
  </si>
  <si>
    <t>XS2381154009</t>
  </si>
  <si>
    <t>Easthill II</t>
  </si>
  <si>
    <t>XS2387065134</t>
  </si>
  <si>
    <t>Soar VI</t>
  </si>
  <si>
    <t>1.65%</t>
  </si>
  <si>
    <t>T3+165a</t>
  </si>
  <si>
    <t>XS2388909181</t>
  </si>
  <si>
    <t>Jupiter</t>
  </si>
  <si>
    <t>Jupiter V</t>
  </si>
  <si>
    <t>建设银行</t>
  </si>
  <si>
    <t>T5+100a</t>
  </si>
  <si>
    <t>中国建设银行股份有限公司</t>
  </si>
  <si>
    <t>STATE ELITE GLOBAL LTD</t>
  </si>
  <si>
    <t>XS2361211191</t>
  </si>
  <si>
    <t>潍坊城建</t>
  </si>
  <si>
    <t>3.3%a</t>
  </si>
  <si>
    <t>潍坊市城市建设发展投资集团有限公司</t>
  </si>
  <si>
    <t>潍坊市</t>
  </si>
  <si>
    <t>WEIFANG URBAN CONSTRUCTION &amp; DEVELOPMENT INVESTMENT GROUP CO LTD</t>
  </si>
  <si>
    <t>XS2383434029</t>
  </si>
  <si>
    <t>Blue III</t>
  </si>
  <si>
    <t>北京环卫</t>
  </si>
  <si>
    <t>北京环境卫生工程集团有限公司</t>
  </si>
  <si>
    <t>XS2385313064</t>
  </si>
  <si>
    <t>Spring IV</t>
  </si>
  <si>
    <t>正商集团</t>
  </si>
  <si>
    <t>12.5%</t>
  </si>
  <si>
    <t>正商集团有限公司</t>
  </si>
  <si>
    <t>ZENSUN ENTERPRISES LTD</t>
  </si>
  <si>
    <t>XS2384202292</t>
  </si>
  <si>
    <t>2.4%</t>
  </si>
  <si>
    <t>XS2385392779</t>
  </si>
  <si>
    <t>世茂集团</t>
  </si>
  <si>
    <t>3.975%</t>
  </si>
  <si>
    <t>4.375%a</t>
  </si>
  <si>
    <t>世茂集团控股有限公司</t>
  </si>
  <si>
    <t>SHIMAO GROUP HOLDINGS LTD</t>
  </si>
  <si>
    <t>XS2385392936</t>
  </si>
  <si>
    <t>5.625%a</t>
  </si>
  <si>
    <t>XS2384610577</t>
  </si>
  <si>
    <t>7.8%</t>
  </si>
  <si>
    <t>RADIANCE HOLDINGS GROUP CO LTD</t>
  </si>
  <si>
    <t>XS2385065656</t>
  </si>
  <si>
    <t>Ruby</t>
  </si>
  <si>
    <t>1.295%</t>
  </si>
  <si>
    <t>T+130a</t>
  </si>
  <si>
    <t>招商证券国际有限公司</t>
  </si>
  <si>
    <t>CMS INTERNATIONAL GEMSTONE LTD</t>
  </si>
  <si>
    <t>XS2379598175</t>
  </si>
  <si>
    <t>Glory</t>
  </si>
  <si>
    <t>1.125%</t>
  </si>
  <si>
    <t>T+115a</t>
  </si>
  <si>
    <t>广发控股(香港)有限公司</t>
  </si>
  <si>
    <t>南商银行</t>
  </si>
  <si>
    <t>GF FINANCIAL HOLDINGS BVI LTD</t>
  </si>
  <si>
    <t>XS2382158207</t>
  </si>
  <si>
    <t>Spring III</t>
  </si>
  <si>
    <t>XS2384248790</t>
  </si>
  <si>
    <t>WG III Tap</t>
  </si>
  <si>
    <t>8.875%</t>
  </si>
  <si>
    <t>大连万达集团股份有限公司</t>
  </si>
  <si>
    <t>WANDA GROUP OVERSEAS LTD</t>
  </si>
  <si>
    <t>XS2127824592</t>
  </si>
  <si>
    <t>XS2380533740</t>
  </si>
  <si>
    <t>济南金融控股集团有限公司</t>
  </si>
  <si>
    <t>QUAN CHENG FINANCIAL HOLDINGS BVI LTD</t>
  </si>
  <si>
    <t>XS2379456895</t>
  </si>
  <si>
    <t>HF 2021S</t>
  </si>
  <si>
    <t>3.35%a</t>
  </si>
  <si>
    <t>XS2382274376</t>
  </si>
  <si>
    <t>Lily</t>
  </si>
  <si>
    <t>雅居乐</t>
  </si>
  <si>
    <t>5.25%a</t>
  </si>
  <si>
    <t>雅居乐集团控股有限公司</t>
  </si>
  <si>
    <t>AGILE GROUP HOLDINGS LTD</t>
  </si>
  <si>
    <t>XS2379486884</t>
  </si>
  <si>
    <t>农银国际</t>
  </si>
  <si>
    <t>1.1%</t>
  </si>
  <si>
    <t>农银国际控股有限公司</t>
  </si>
  <si>
    <t>INVENTIVE GLOBAL INVESTMENTS LTD</t>
  </si>
  <si>
    <t>XS2379487189</t>
  </si>
  <si>
    <t>1.6%</t>
  </si>
  <si>
    <t>T+135a</t>
  </si>
  <si>
    <t>XS2374621493</t>
  </si>
  <si>
    <t>Cypress III</t>
  </si>
  <si>
    <t>1.618%</t>
  </si>
  <si>
    <t>T5+145a</t>
  </si>
  <si>
    <t>安徽省交通控股集团有限公司</t>
  </si>
  <si>
    <t>合肥市</t>
  </si>
  <si>
    <t>ANHUI TRANSPORTATION HOLDING GROUP HK LTD</t>
  </si>
  <si>
    <t>XS2379669299</t>
  </si>
  <si>
    <t>山东黄金</t>
  </si>
  <si>
    <t>山东黄金集团有限公司</t>
  </si>
  <si>
    <t>SDG FINANCE LTD</t>
  </si>
  <si>
    <t>XS2378344456</t>
  </si>
  <si>
    <t>2.8%</t>
  </si>
  <si>
    <t>XS2347623626</t>
  </si>
  <si>
    <t>河南投资</t>
  </si>
  <si>
    <t>河南投资集团有限公司</t>
  </si>
  <si>
    <t>CENTRAL INTERNATIONAL DEVELOPMENT BVI LTD</t>
  </si>
  <si>
    <t>US056752AV05</t>
  </si>
  <si>
    <t>Brilliant XI</t>
  </si>
  <si>
    <t>Co-Manager</t>
  </si>
  <si>
    <t>百度集团</t>
  </si>
  <si>
    <t>1.625%</t>
  </si>
  <si>
    <t>百度集团股份有限公司</t>
  </si>
  <si>
    <t>BAIDU INC</t>
  </si>
  <si>
    <t>US056752AU22</t>
  </si>
  <si>
    <t>XS2364642293</t>
  </si>
  <si>
    <t>Genesis III</t>
  </si>
  <si>
    <t>3.1%a</t>
  </si>
  <si>
    <t>绍兴市城市建设投资集团有限公司</t>
  </si>
  <si>
    <t>SHAOXING CITY INVESTMENT GROUP LTD</t>
  </si>
  <si>
    <t>XS2266935993</t>
  </si>
  <si>
    <t>Phoenix</t>
  </si>
  <si>
    <t>Phoenix II</t>
  </si>
  <si>
    <t>四川发展</t>
  </si>
  <si>
    <t>四川发展(控股)有限责任公司</t>
  </si>
  <si>
    <t>YIELDKING INVESTMENT LTD</t>
  </si>
  <si>
    <t>XS2371895074</t>
  </si>
  <si>
    <t>XS2357111090</t>
  </si>
  <si>
    <t>Qianjiang III</t>
  </si>
  <si>
    <t>2.25%</t>
  </si>
  <si>
    <t>2.75%a</t>
  </si>
  <si>
    <t>杭州上城区城市建设综合开发有限公司</t>
  </si>
  <si>
    <t>ZHEJIANG BARON BVI CO LTD</t>
  </si>
  <si>
    <t>XS2357443410</t>
  </si>
  <si>
    <t>金地集团</t>
  </si>
  <si>
    <t>金地(集团)股份有限公司</t>
  </si>
  <si>
    <t>GEMDALE EVER PROSPERITY INVESTMENT LTD</t>
  </si>
  <si>
    <t>XS2371893533</t>
  </si>
  <si>
    <t>Aero V</t>
  </si>
  <si>
    <t>PA</t>
  </si>
  <si>
    <t>西安航天高技术产业发展集团有限公司</t>
  </si>
  <si>
    <t>西安市</t>
  </si>
  <si>
    <t>陕西航天经开区</t>
  </si>
  <si>
    <t>浦发银行</t>
  </si>
  <si>
    <t>XI'AN AEROSPACE HIGH-TECH INDUSTRY DEVELOPMENT GROUP CO LTD</t>
  </si>
  <si>
    <t>XS2364590716</t>
  </si>
  <si>
    <t>Soar V</t>
  </si>
  <si>
    <t>角色不分层</t>
  </si>
  <si>
    <t>0.95%</t>
  </si>
  <si>
    <t>1.35%a</t>
  </si>
  <si>
    <t>XS2368569252</t>
  </si>
  <si>
    <t>XS2314627089</t>
  </si>
  <si>
    <t>Taishan VIII</t>
  </si>
  <si>
    <t>5.35%a</t>
  </si>
  <si>
    <t>山东钢铁集团有限公司</t>
  </si>
  <si>
    <t>SHANDONG IRON AND STEEL XINHENG INTERNATIONAL CO LTD</t>
  </si>
  <si>
    <t>XS2368463779</t>
  </si>
  <si>
    <t>佳源国际控股</t>
  </si>
  <si>
    <t>7%</t>
  </si>
  <si>
    <t>佳源国际控股有限公司</t>
  </si>
  <si>
    <t>JIAYUAN INTERNATIONAL GROUP LTD</t>
  </si>
  <si>
    <t>XS2353028298</t>
  </si>
  <si>
    <t>Journey II Tap</t>
  </si>
  <si>
    <t>6.8%</t>
  </si>
  <si>
    <t>合生创展</t>
  </si>
  <si>
    <t>合生创展集团有限公司</t>
  </si>
  <si>
    <t>HOPSON DEVELOPMENT HOLDINGS LTD</t>
  </si>
  <si>
    <t>XS2361426559</t>
  </si>
  <si>
    <t>5.9%a</t>
  </si>
  <si>
    <t>XS2361280162</t>
  </si>
  <si>
    <t>余姚舜财投控</t>
  </si>
  <si>
    <t>余姚市舜财投资控股有限公司</t>
  </si>
  <si>
    <t>宁波市</t>
  </si>
  <si>
    <t>余姚市</t>
  </si>
  <si>
    <t>SHUN XIN INTERNATIONAL DEVELOPMENT CO LTD</t>
  </si>
  <si>
    <t>XS2314498333</t>
  </si>
  <si>
    <t>北京首都开发</t>
  </si>
  <si>
    <t>T5+300a</t>
  </si>
  <si>
    <t>北京首都开发控股(集团)有限公司</t>
  </si>
  <si>
    <t>BRIGHT GALAXY INTERNATIONAL LTD</t>
  </si>
  <si>
    <t>USY77108AD33</t>
  </si>
  <si>
    <t>小米集团</t>
  </si>
  <si>
    <t>Baa2/BBB-/BBB</t>
  </si>
  <si>
    <t>T+200a</t>
  </si>
  <si>
    <t>XIAOMI BEST TIME INTERNATIONAL LTD</t>
  </si>
  <si>
    <t>USY77108AF80</t>
  </si>
  <si>
    <t>4.1%</t>
  </si>
  <si>
    <t>OLB30+260a</t>
  </si>
  <si>
    <t>XS2334569774</t>
  </si>
  <si>
    <t>申万宏源证券</t>
  </si>
  <si>
    <t>1.8%</t>
  </si>
  <si>
    <t>申万宏源证券有限公司</t>
  </si>
  <si>
    <t>徐汇区</t>
  </si>
  <si>
    <t>SHENWAN HONGYUAN INTERNATIONAL FINANCE LTD</t>
  </si>
  <si>
    <t>XS2359947715</t>
  </si>
  <si>
    <t>Dandelion VI</t>
  </si>
  <si>
    <t>0.875%</t>
  </si>
  <si>
    <t>T3+85a</t>
  </si>
  <si>
    <t>上海浦东发展银行股份有限公司</t>
  </si>
  <si>
    <t>黄浦区</t>
  </si>
  <si>
    <t>SHANGHAI PUDONG DEVELOPMENT BANK CO LTD/HONG KONG</t>
  </si>
  <si>
    <t>MO000A3KS070</t>
  </si>
  <si>
    <t>福建省投</t>
  </si>
  <si>
    <t>1.88%</t>
  </si>
  <si>
    <t>2.3%a</t>
  </si>
  <si>
    <t>福建省投资开发集团有限责任公司</t>
  </si>
  <si>
    <t>FUJIAN INVESTMENT DEVELOPMENT GROUP CO LTD</t>
  </si>
  <si>
    <t>XS2357352702</t>
  </si>
  <si>
    <t>2.304%</t>
  </si>
  <si>
    <t>交通银行(香港)有限公司</t>
  </si>
  <si>
    <t>BANK OF COMMUNICATIONS HONG KONG LTD</t>
  </si>
  <si>
    <t>T2</t>
  </si>
  <si>
    <t>XS2358354012</t>
  </si>
  <si>
    <t>昆明公租</t>
  </si>
  <si>
    <t>昆明市公共租赁住房开发建设管理有限公司</t>
  </si>
  <si>
    <t>昆明市</t>
  </si>
  <si>
    <t>KUNMING PUBLIC RENTAL HOUSING DEVELOPMENT CONSTRUCTION MANAGEMENT CO LTD</t>
  </si>
  <si>
    <t>XS2251156563</t>
  </si>
  <si>
    <t>Sincere III</t>
  </si>
  <si>
    <t>中原豫资</t>
  </si>
  <si>
    <t>3.2%</t>
  </si>
  <si>
    <t>中原豫资投资控股集团有限公司</t>
  </si>
  <si>
    <t>ZHONGYUAN ZHICHENG CO LTD</t>
  </si>
  <si>
    <t>XS2357034755</t>
  </si>
  <si>
    <t>交银国际</t>
  </si>
  <si>
    <t>交银国际控股有限公司</t>
  </si>
  <si>
    <t>BOCOM INTERNATIONAL BLOSSOM LTD</t>
  </si>
  <si>
    <t>XS2344625632</t>
  </si>
  <si>
    <t>杭州富阳城投</t>
  </si>
  <si>
    <t>3.65%a</t>
  </si>
  <si>
    <t>杭州富阳城市建设投资集团有限公司</t>
  </si>
  <si>
    <t>富阳区</t>
  </si>
  <si>
    <t>HANGZHOU FUYANG CHENGTOU GROUP HK LTD</t>
  </si>
  <si>
    <t>Journey II</t>
  </si>
  <si>
    <t>7.1%a</t>
  </si>
  <si>
    <t>XS2351320366</t>
  </si>
  <si>
    <t>BMHK 2021</t>
  </si>
  <si>
    <t>XS2344842575</t>
  </si>
  <si>
    <t>Lotus II</t>
  </si>
  <si>
    <t>0.839%</t>
  </si>
  <si>
    <t>T3+90a</t>
  </si>
  <si>
    <t>XS2349739248</t>
  </si>
  <si>
    <t>CX</t>
  </si>
  <si>
    <t>CX II</t>
  </si>
  <si>
    <t>T+140a</t>
  </si>
  <si>
    <t>中信建投证券股份有限公司</t>
  </si>
  <si>
    <t>朝阳区</t>
  </si>
  <si>
    <t>CSCIF ASIA LTD</t>
  </si>
  <si>
    <t>XS2345988211</t>
  </si>
  <si>
    <t>Hing 2021</t>
  </si>
  <si>
    <t>HK0000732815</t>
  </si>
  <si>
    <t>0.75%</t>
  </si>
  <si>
    <t>1.1%a</t>
  </si>
  <si>
    <t>XS2349744594</t>
  </si>
  <si>
    <t>Ingenuity V</t>
  </si>
  <si>
    <t>江苏中南建设</t>
  </si>
  <si>
    <t>12%</t>
  </si>
  <si>
    <t>12.375%a</t>
  </si>
  <si>
    <t>江苏中南建设集团股份有限公司</t>
  </si>
  <si>
    <t>HAIMEN ZHONGNAN INVESTMENT DEVELOPMENT INTERNATIONAL CO LTD</t>
  </si>
  <si>
    <t>XS2349205455</t>
  </si>
  <si>
    <t>GHATG 2021</t>
  </si>
  <si>
    <t>3.5%</t>
  </si>
  <si>
    <t>XS2347497906</t>
  </si>
  <si>
    <t>Rose Bay V</t>
  </si>
  <si>
    <t>祥生控股</t>
  </si>
  <si>
    <t>10.5%</t>
  </si>
  <si>
    <t>11.25%a</t>
  </si>
  <si>
    <t>祥生控股(集团)有限公司</t>
  </si>
  <si>
    <t>SHINSUN HOLDINGS GROUP CO LTD</t>
  </si>
  <si>
    <t>XS2343627712</t>
  </si>
  <si>
    <t>XS2346845584</t>
  </si>
  <si>
    <t>Bridge IV</t>
  </si>
  <si>
    <t>青岛胶州湾</t>
  </si>
  <si>
    <t>3.4%</t>
  </si>
  <si>
    <t>青岛胶州湾发展集团有限公司</t>
  </si>
  <si>
    <t>胶州市</t>
  </si>
  <si>
    <t>QINGDAO JIAOZHOU BAY DEVELOPMENT GROUP CO LTD</t>
  </si>
  <si>
    <t>XS2327841057</t>
  </si>
  <si>
    <t>山东财金</t>
  </si>
  <si>
    <t>2.8%a</t>
  </si>
  <si>
    <t>山东省财金投资集团有限公司</t>
  </si>
  <si>
    <t>SFG INTERNATIONAL HOLDINGS CO LTD</t>
  </si>
  <si>
    <t>XS2348280962</t>
  </si>
  <si>
    <t>5.55%</t>
  </si>
  <si>
    <t>时代中国控股有限公司</t>
  </si>
  <si>
    <t>TIMES CHINA HOLDINGS LTD</t>
  </si>
  <si>
    <t>XS2346930428</t>
  </si>
  <si>
    <t>绿地香港</t>
  </si>
  <si>
    <t>B1/B+/BB-</t>
  </si>
  <si>
    <t>9.625%</t>
  </si>
  <si>
    <t>9.75%a</t>
  </si>
  <si>
    <t>绿地香港控股有限公司</t>
  </si>
  <si>
    <t>GREENLAND HONG KONG HOLDINGS LTD</t>
  </si>
  <si>
    <t>XS2347769833</t>
  </si>
  <si>
    <t>阳光城集团</t>
  </si>
  <si>
    <t>7.875%</t>
  </si>
  <si>
    <t>8.45%a</t>
  </si>
  <si>
    <t>阳光城集团股份有限公司</t>
  </si>
  <si>
    <t>YANGO JUSTICE INTERNATIONAL LTD</t>
  </si>
  <si>
    <t>XS2320304376</t>
  </si>
  <si>
    <t>九江城发</t>
  </si>
  <si>
    <t>3.9%a</t>
  </si>
  <si>
    <t>九江市城市发展集团有限公司</t>
  </si>
  <si>
    <t>九江市</t>
  </si>
  <si>
    <t>JIUJIANG MUNICIPAL DEVELOPMENT GROUP CO LTD</t>
  </si>
  <si>
    <t>XS2287540053</t>
  </si>
  <si>
    <t>国任财险</t>
  </si>
  <si>
    <t>3.35%</t>
  </si>
  <si>
    <t>国任财产保险股份有限公司</t>
  </si>
  <si>
    <t>GUOREN PROPERTY &amp; CASUALTY INSURANCE CO LTD</t>
  </si>
  <si>
    <t>XS2332497697</t>
  </si>
  <si>
    <t>4.55%a</t>
  </si>
  <si>
    <t>XS2344386540</t>
  </si>
  <si>
    <t>南宁交投</t>
  </si>
  <si>
    <t>南宁交通投资集团有限责任公司</t>
  </si>
  <si>
    <t>NANNING COMMUNICATIONS INVESTMENT GROUP CO LTD</t>
  </si>
  <si>
    <t>XS2339960093</t>
  </si>
  <si>
    <t>4.15%a</t>
  </si>
  <si>
    <t>山东高速集团有限公司</t>
  </si>
  <si>
    <t>COASTAL EMERALD LTD</t>
  </si>
  <si>
    <t>XS2340539142</t>
  </si>
  <si>
    <t>中国铁建</t>
  </si>
  <si>
    <t>1.875%</t>
  </si>
  <si>
    <t>T+155a</t>
  </si>
  <si>
    <t>中国铁建股份有限公司</t>
  </si>
  <si>
    <t>CRCC HEAN LTD</t>
  </si>
  <si>
    <t>XS2340538680</t>
  </si>
  <si>
    <t>MS+155a</t>
  </si>
  <si>
    <t>5.375%a</t>
  </si>
  <si>
    <t>XS2333154867</t>
  </si>
  <si>
    <t>11%</t>
  </si>
  <si>
    <t>12.75%a</t>
  </si>
  <si>
    <t>XS2336271510</t>
  </si>
  <si>
    <t>7.35%a</t>
  </si>
  <si>
    <t>XS2341214059</t>
  </si>
  <si>
    <t>Rocket</t>
  </si>
  <si>
    <t>中梁控股</t>
  </si>
  <si>
    <t>8.5%</t>
  </si>
  <si>
    <t>9.625%a</t>
  </si>
  <si>
    <t>中梁控股集团有限公司</t>
  </si>
  <si>
    <t>ZHONGLIANG HOLDINGS GROUP CO LTD</t>
  </si>
  <si>
    <t>XS2342908949</t>
  </si>
  <si>
    <t>旭辉控股</t>
  </si>
  <si>
    <t>旭辉控股(集团)有限公司</t>
  </si>
  <si>
    <t>CIFI HOLDINGS GROUP CO LTD</t>
  </si>
  <si>
    <t>XS2342499592</t>
  </si>
  <si>
    <t>新奥股份</t>
  </si>
  <si>
    <t>新奥天然气股份有限公司</t>
  </si>
  <si>
    <t>石家庄市</t>
  </si>
  <si>
    <t>ENN CLEAN ENERGY INTERNATIONAL INVESTMENT LTD</t>
  </si>
  <si>
    <t>XS2203986927</t>
  </si>
  <si>
    <t>XS2334068645</t>
  </si>
  <si>
    <t>万达商管</t>
  </si>
  <si>
    <t>7.25%</t>
  </si>
  <si>
    <t>大连万达商业管理集团股份有限公司</t>
  </si>
  <si>
    <t>WANDA PROPERTIES OVERSEAS LTD</t>
  </si>
  <si>
    <t>XS2330495651</t>
  </si>
  <si>
    <t>中航汽车系统</t>
  </si>
  <si>
    <t>3.1%</t>
  </si>
  <si>
    <t>T5+260a</t>
  </si>
  <si>
    <t>中国航空汽车系统控股有限公司</t>
  </si>
  <si>
    <t>HYD INTERNATIONAL HOLDING LTD</t>
  </si>
  <si>
    <t>XS2336348326</t>
  </si>
  <si>
    <t>Tianxing V</t>
  </si>
  <si>
    <t>景瑞控股</t>
  </si>
  <si>
    <t>景瑞控股有限公司</t>
  </si>
  <si>
    <t>JINGRUI HOLDINGS LTD</t>
  </si>
  <si>
    <t>XS2325858038</t>
  </si>
  <si>
    <t>长发集团</t>
  </si>
  <si>
    <t>长春市城市发展投资控股(集团)有限公司</t>
  </si>
  <si>
    <t>长春市</t>
  </si>
  <si>
    <t>CHANG DEVELOPMENT INTERNATIONAL LTD</t>
  </si>
  <si>
    <t>XS2333523814</t>
  </si>
  <si>
    <t>5.3%</t>
  </si>
  <si>
    <t>US88032XBA19</t>
  </si>
  <si>
    <t>腾讯控股</t>
  </si>
  <si>
    <t>A1/A+/A+</t>
  </si>
  <si>
    <t>2.88%</t>
  </si>
  <si>
    <t>T10+165a</t>
  </si>
  <si>
    <t>多地上市</t>
  </si>
  <si>
    <t>腾讯控股有限公司</t>
  </si>
  <si>
    <t>TENCENT HOLDINGS LTD</t>
  </si>
  <si>
    <t>US88032XBB91</t>
  </si>
  <si>
    <t>3.68%</t>
  </si>
  <si>
    <t>T20+175a</t>
  </si>
  <si>
    <t>US88032XBC74</t>
  </si>
  <si>
    <t>3.84%</t>
  </si>
  <si>
    <t>OLB+185a</t>
  </si>
  <si>
    <t>3.94%</t>
  </si>
  <si>
    <t>OLB+195a</t>
  </si>
  <si>
    <t>XS2288886216</t>
  </si>
  <si>
    <t>Ingenuity IV</t>
  </si>
  <si>
    <t>11.5%</t>
  </si>
  <si>
    <t>11.625%a</t>
  </si>
  <si>
    <t>XS2269194499</t>
  </si>
  <si>
    <t>Mercury X</t>
  </si>
  <si>
    <t>中国电建</t>
  </si>
  <si>
    <t>3.08%</t>
  </si>
  <si>
    <t>3.55%a</t>
  </si>
  <si>
    <t>中国电力建设集团有限公司</t>
  </si>
  <si>
    <t>海淀区</t>
  </si>
  <si>
    <t>POWERCHINA ROADBRIDGE GROUP BRITISH VIRGIN ISLANDS LTD</t>
  </si>
  <si>
    <t>XS2320779130</t>
  </si>
  <si>
    <t>XS2322572459</t>
  </si>
  <si>
    <t>科学城(广州)投资集团有限公司</t>
  </si>
  <si>
    <t>广州经开区</t>
  </si>
  <si>
    <t>SCI HK DEVELOPMENT LTD</t>
  </si>
  <si>
    <t>XS2310752758</t>
  </si>
  <si>
    <t>XS2298176988</t>
  </si>
  <si>
    <t>陕西金资</t>
  </si>
  <si>
    <t>陕西金融资产管理股份有限公司</t>
  </si>
  <si>
    <t>SHAANXI FINANCIAL ASSETS MANAGEMENT CO LTD</t>
  </si>
  <si>
    <t>XS2278537787</t>
  </si>
  <si>
    <t>吉安城投</t>
  </si>
  <si>
    <t>吉安城投控股集团有限公司</t>
  </si>
  <si>
    <t>吉安市</t>
  </si>
  <si>
    <t>JI'AN CHENGTOU HOLDING GROUP CO LTD</t>
  </si>
  <si>
    <t>XS2297070190</t>
  </si>
  <si>
    <t>0.929%</t>
  </si>
  <si>
    <t>T3+110a</t>
  </si>
  <si>
    <t>XS2249848719</t>
  </si>
  <si>
    <t>Landmark 2020</t>
  </si>
  <si>
    <t>民生金租</t>
  </si>
  <si>
    <t>民生金融租赁股份有限公司</t>
  </si>
  <si>
    <t>静海区</t>
  </si>
  <si>
    <t>LANDMARK FUNDING 2020 LTD</t>
  </si>
  <si>
    <t>XS2280636494</t>
  </si>
  <si>
    <t>Peninsula III</t>
  </si>
  <si>
    <t>青岛华通</t>
  </si>
  <si>
    <t>青岛华通国有资本投资运营集团有限公司</t>
  </si>
  <si>
    <t>HUATONG INTERNATIONAL INVESTMENT HOLDINGS CO LTD</t>
  </si>
  <si>
    <t>XS2297020765</t>
  </si>
  <si>
    <t>XS2294198549</t>
  </si>
  <si>
    <t>金川集团</t>
  </si>
  <si>
    <t>金川集团股份有限公司</t>
  </si>
  <si>
    <t>金昌市</t>
  </si>
  <si>
    <t>JINCHUAN GOLDEN OCEAN CAPITAL LTD</t>
  </si>
  <si>
    <t>XS2284243586</t>
  </si>
  <si>
    <t>中航产融</t>
  </si>
  <si>
    <t>T+235a</t>
  </si>
  <si>
    <t>中航工业产融控股股份有限公司</t>
  </si>
  <si>
    <t>哈尔滨市</t>
  </si>
  <si>
    <t>BLUE BRIGHT LTD</t>
  </si>
  <si>
    <t>XS2289193810</t>
  </si>
  <si>
    <t>Landmark IV</t>
  </si>
  <si>
    <t>西南证券</t>
  </si>
  <si>
    <t>西南证券股份有限公司</t>
  </si>
  <si>
    <t>江北区</t>
  </si>
  <si>
    <t>SOUTHWEST SECURITIES INTERNATIONAL SECURITIES LTD</t>
  </si>
  <si>
    <t>XS2295983410</t>
  </si>
  <si>
    <t>2.45%</t>
  </si>
  <si>
    <t>T5+250a</t>
  </si>
  <si>
    <t>中国海外宏洋集团有限公司</t>
  </si>
  <si>
    <t>CHINA OVERSEAS GRAND OCEANS FINANCE IV CAYMAN LTD</t>
  </si>
  <si>
    <t>XS2270463255</t>
  </si>
  <si>
    <t>Jasmine II</t>
  </si>
  <si>
    <t>兴业证券</t>
  </si>
  <si>
    <t>2.5%a</t>
  </si>
  <si>
    <t>兴业证券股份有限公司</t>
  </si>
  <si>
    <t>CHINA INDUSTRIAL SECURITIES INTERNATIONAL FINANCIAL GROUP LTD</t>
  </si>
  <si>
    <t>XS2228902255</t>
  </si>
  <si>
    <t>HOPSON CAPITAL INTERNATIONAL GROUP CO LTD</t>
  </si>
  <si>
    <t>XS2291799778</t>
  </si>
  <si>
    <t>海南农垦</t>
  </si>
  <si>
    <t>海南省农垦投资控股集团有限公司</t>
  </si>
  <si>
    <t>海口市</t>
  </si>
  <si>
    <t>HAINAN STATE FARMS INTERNATIONAL HK CO LTD</t>
  </si>
  <si>
    <t>XS2290959860</t>
  </si>
  <si>
    <t>2.65%</t>
  </si>
  <si>
    <t>T5+275a</t>
  </si>
  <si>
    <t>越秀房地产投资信托基金</t>
  </si>
  <si>
    <t>YUEXIU REIT MTN CO LTD</t>
  </si>
  <si>
    <t>XS2293903840</t>
  </si>
  <si>
    <t>8.2%a</t>
  </si>
  <si>
    <t>XS2277613423</t>
  </si>
  <si>
    <t>Reunion II Tap</t>
  </si>
  <si>
    <t>9.8%</t>
  </si>
  <si>
    <t>当代置业</t>
  </si>
  <si>
    <t>当代置业(中国)有限公司</t>
  </si>
  <si>
    <t>MODERN LAND CHINA CO LTD</t>
  </si>
  <si>
    <t>XS2127478316</t>
  </si>
  <si>
    <t>XS2279822683</t>
  </si>
  <si>
    <t>13.85%a</t>
  </si>
  <si>
    <t>XS2274835631</t>
  </si>
  <si>
    <t>山东国惠</t>
  </si>
  <si>
    <t>山东国惠投资控股集团有限公司</t>
  </si>
  <si>
    <t>HANHUI INTERNATIONAL LTD</t>
  </si>
  <si>
    <t>XS2265235965</t>
  </si>
  <si>
    <t>常州东方新城建设</t>
  </si>
  <si>
    <t>3.7%a</t>
  </si>
  <si>
    <t>常州东方新城建设集团有限公司</t>
  </si>
  <si>
    <t>常州市</t>
  </si>
  <si>
    <t>ENRONG INTERNATIONAL HONGKONG LTD</t>
  </si>
  <si>
    <t>XS2275587090</t>
  </si>
  <si>
    <t>Dragon VII</t>
  </si>
  <si>
    <t>福建漳龙集团有限公司</t>
  </si>
  <si>
    <t>漳州市</t>
  </si>
  <si>
    <t>FUJIAN ZHANGLONG GROUP CO LTD</t>
  </si>
  <si>
    <t>XS2280638607</t>
  </si>
  <si>
    <t>荣盛发展</t>
  </si>
  <si>
    <t>8.95%</t>
  </si>
  <si>
    <t>9.15%a</t>
  </si>
  <si>
    <t>荣盛房地产发展股份有限公司</t>
  </si>
  <si>
    <t>廊坊市</t>
  </si>
  <si>
    <t>RONGXINGDA DEVELOPMENT BVI LTD</t>
  </si>
  <si>
    <t>9.95%</t>
  </si>
  <si>
    <t>XS2271104817</t>
  </si>
  <si>
    <t>2.95%a</t>
  </si>
  <si>
    <t>XS2265797535</t>
  </si>
  <si>
    <t>Pioneer</t>
  </si>
  <si>
    <t>苏州苏高新</t>
  </si>
  <si>
    <t>苏州苏高新集团有限公司</t>
  </si>
  <si>
    <t>苏州市</t>
  </si>
  <si>
    <t>苏州高新区</t>
  </si>
  <si>
    <t>SND INTERNATIONAL BVI CO LTD</t>
  </si>
  <si>
    <t>XS2262783033</t>
  </si>
  <si>
    <t>Thrive II</t>
  </si>
  <si>
    <t>合肥兴泰</t>
  </si>
  <si>
    <t>合肥兴泰金融控股(集团)有限公司</t>
  </si>
  <si>
    <t>HEFEI XINGTAI FINANCE HOLDING GROUP CO LTD</t>
  </si>
  <si>
    <t>XS2265360946</t>
  </si>
  <si>
    <t>11.875%</t>
  </si>
  <si>
    <t>福建阳光</t>
  </si>
  <si>
    <t>福建阳光集团有限公司</t>
  </si>
  <si>
    <t>YANGO CAYMAN INVESTMENT LTD</t>
  </si>
  <si>
    <t>XS2258259808</t>
  </si>
  <si>
    <t>Ivy</t>
  </si>
  <si>
    <t>Ivy III</t>
  </si>
  <si>
    <t>2.437%</t>
  </si>
  <si>
    <t>T+240a</t>
  </si>
  <si>
    <t>SHANDONG HI-SPEED GROUP HONG KONG CO LTD</t>
  </si>
  <si>
    <t>XS2238561281</t>
  </si>
  <si>
    <t>BOCOMAT1</t>
  </si>
  <si>
    <t>BANK OF COMMUNICATIONS CO LTD</t>
  </si>
  <si>
    <t>XS2249847232</t>
  </si>
  <si>
    <t>GHATG VI</t>
  </si>
  <si>
    <t>XS2247412518</t>
  </si>
  <si>
    <t>9.5%</t>
  </si>
  <si>
    <t>10.5%a</t>
  </si>
  <si>
    <t>XS2213048965</t>
  </si>
  <si>
    <t>331</t>
  </si>
  <si>
    <t>光大控股</t>
  </si>
  <si>
    <t>4.35%a</t>
  </si>
  <si>
    <t>中国光大控股有限公司</t>
  </si>
  <si>
    <t>CHINA EVERBRIGHT LTD</t>
  </si>
  <si>
    <t>XS2243890196</t>
  </si>
  <si>
    <t>Glory II</t>
  </si>
  <si>
    <t>3mL+90</t>
  </si>
  <si>
    <t>CHINA MINSHENG BANKING CORP LTD/HONG KONG</t>
  </si>
  <si>
    <t>XS2229091124</t>
  </si>
  <si>
    <t>Mercury IX</t>
  </si>
  <si>
    <t>DIANJIAN HAIYU LTD</t>
  </si>
  <si>
    <t>USG8850LAF79</t>
  </si>
  <si>
    <t>Golden Sail</t>
  </si>
  <si>
    <t>1.3%</t>
  </si>
  <si>
    <t>T+145a</t>
  </si>
  <si>
    <t>中国长江三峡集团有限公司</t>
  </si>
  <si>
    <t>THREE GORGES FINANCE I CAYMAN ISLANDS LTD</t>
  </si>
  <si>
    <t>USG8850LAG52</t>
  </si>
  <si>
    <t>2.15%</t>
  </si>
  <si>
    <t>T+185a</t>
  </si>
  <si>
    <t>WG III</t>
  </si>
  <si>
    <t>9.25%a</t>
  </si>
  <si>
    <t>XS2094050593</t>
  </si>
  <si>
    <t>Yimeng</t>
  </si>
  <si>
    <t>临沂城投</t>
  </si>
  <si>
    <t>临沂城市建设投资集团有限公司</t>
  </si>
  <si>
    <t>临沂市</t>
  </si>
  <si>
    <t>YI BRIGHT INTERNATIONAL LTD</t>
  </si>
  <si>
    <t>XS2227193054</t>
  </si>
  <si>
    <t>Blue II</t>
  </si>
  <si>
    <t>3mL+80</t>
  </si>
  <si>
    <t>XS2227193211</t>
  </si>
  <si>
    <t>1.2%</t>
  </si>
  <si>
    <t>T5+150a</t>
  </si>
  <si>
    <t>XS2223574380</t>
  </si>
  <si>
    <t>11.75%</t>
  </si>
  <si>
    <t>12.5%a</t>
  </si>
  <si>
    <t>XS2206799004</t>
  </si>
  <si>
    <t>Excellence VII</t>
  </si>
  <si>
    <t>XS2203111120</t>
  </si>
  <si>
    <t>Minghu VI</t>
  </si>
  <si>
    <t>中泰证券</t>
  </si>
  <si>
    <t>3.85%</t>
  </si>
  <si>
    <t>4.25%a</t>
  </si>
  <si>
    <t>中泰证券股份有限公司</t>
  </si>
  <si>
    <t>ZHONGTAI INTERNATIONAL FINANCE BVI CO LTD</t>
  </si>
  <si>
    <t>XS2211674143</t>
  </si>
  <si>
    <t>Trident</t>
  </si>
  <si>
    <t>义乌国资</t>
  </si>
  <si>
    <t>义乌市国有资本运营有限公司</t>
  </si>
  <si>
    <t>金华市</t>
  </si>
  <si>
    <t>义乌市</t>
  </si>
  <si>
    <t>CHOUZHOU INTERNATIONAL INVESTMENT LTD</t>
  </si>
  <si>
    <t>XS2209330161</t>
  </si>
  <si>
    <t>XS2208843503</t>
  </si>
  <si>
    <t>Everqing</t>
  </si>
  <si>
    <t>1%</t>
  </si>
  <si>
    <t>T3+135a</t>
  </si>
  <si>
    <t>CHINA CONSTRUCTION BANK CORP/HONG KONG</t>
  </si>
  <si>
    <t>XS2208844493</t>
  </si>
  <si>
    <t>1.25%</t>
  </si>
  <si>
    <t>XS2127837909</t>
  </si>
  <si>
    <t>Ingenuity III</t>
  </si>
  <si>
    <t>9%</t>
  </si>
  <si>
    <t>XS2206849460</t>
  </si>
  <si>
    <t>Plenilune</t>
  </si>
  <si>
    <t>TAIHU PEARL ORIENTAL CO LTD</t>
  </si>
  <si>
    <t>XS2208275854</t>
  </si>
  <si>
    <t>T5+190a</t>
  </si>
  <si>
    <t>SPIC MTN CO LTD</t>
  </si>
  <si>
    <t>XS2194192360</t>
  </si>
  <si>
    <t>The Bund</t>
  </si>
  <si>
    <t>华融金租</t>
  </si>
  <si>
    <t>华融金融租赁股份有限公司</t>
  </si>
  <si>
    <t>HUARONG LEASING MANAGEMENT HONG KONG CO LTD</t>
  </si>
  <si>
    <t>XS2208864418</t>
  </si>
  <si>
    <t>Dandelion V</t>
  </si>
  <si>
    <t>3mL+85</t>
  </si>
  <si>
    <t>XS2201821183</t>
  </si>
  <si>
    <t>XS2201821340</t>
  </si>
  <si>
    <t>XS2206237260</t>
  </si>
  <si>
    <t>Dawn</t>
  </si>
  <si>
    <t>Dawn IV</t>
  </si>
  <si>
    <t>9.375%a</t>
  </si>
  <si>
    <t>XS2199572111</t>
  </si>
  <si>
    <t>ROC II</t>
  </si>
  <si>
    <t>山能集团</t>
  </si>
  <si>
    <t>山东能源集团有限公司</t>
  </si>
  <si>
    <t>SHANDONG ENERGY AUSTRALIA PTY LTD</t>
  </si>
  <si>
    <t>XS2189769057</t>
  </si>
  <si>
    <t>Golden Bridge</t>
  </si>
  <si>
    <t>杭州金投</t>
  </si>
  <si>
    <t>杭州市金融投资集团有限公司</t>
  </si>
  <si>
    <t>HFI INTERNATIONAL HONG KONG LTD</t>
  </si>
  <si>
    <t>XS2176772031</t>
  </si>
  <si>
    <t>BMHK 2020 II</t>
  </si>
  <si>
    <t>XS2176772205</t>
  </si>
  <si>
    <t>3mL+170</t>
  </si>
  <si>
    <t>XS2144033078</t>
  </si>
  <si>
    <t>浙江长兴金控</t>
  </si>
  <si>
    <t>浙江长兴金融控股集团有限公司</t>
  </si>
  <si>
    <t>长兴县</t>
  </si>
  <si>
    <t>XINGCHANG INTERNATIONAL CO LTD</t>
  </si>
  <si>
    <t>XS2180875077</t>
  </si>
  <si>
    <t>Seahawk</t>
  </si>
  <si>
    <t>中海油服</t>
  </si>
  <si>
    <t>T5+225a</t>
  </si>
  <si>
    <t>中海油田服务股份有限公司</t>
  </si>
  <si>
    <t>滨海新区</t>
  </si>
  <si>
    <t>COSL SINGAPORE CAPITAL LTD</t>
  </si>
  <si>
    <t>XS2180875234</t>
  </si>
  <si>
    <t>T10+250a</t>
  </si>
  <si>
    <t>XS2179326371</t>
  </si>
  <si>
    <t>Great Wall</t>
  </si>
  <si>
    <t>银川通联</t>
  </si>
  <si>
    <t>4.75%a</t>
  </si>
  <si>
    <t>银川通联资本投资运营集团有限公司</t>
  </si>
  <si>
    <t>银川市</t>
  </si>
  <si>
    <t>YINCHUAN TONGLIAN CAPITAL INVESTMENT OPERATION CO., LTD.</t>
  </si>
  <si>
    <t>HK0000555539</t>
  </si>
  <si>
    <t>Shield</t>
  </si>
  <si>
    <t>中国兵工</t>
  </si>
  <si>
    <t>2.69%</t>
  </si>
  <si>
    <t>中国兵器工业集团有限公司</t>
  </si>
  <si>
    <t>SUMCOWRY CO LTD</t>
  </si>
  <si>
    <t>XS2143038334</t>
  </si>
  <si>
    <t>Frontier</t>
  </si>
  <si>
    <t>泰州新滨江开发</t>
  </si>
  <si>
    <t>6.32%</t>
  </si>
  <si>
    <t>泰州市新滨江开发有限责任公司</t>
  </si>
  <si>
    <t>泰州市</t>
  </si>
  <si>
    <t>BINJIANG GUOTOU LTD</t>
  </si>
  <si>
    <t>XS2126415293</t>
  </si>
  <si>
    <t>Tianxing II</t>
  </si>
  <si>
    <t>12.75%</t>
  </si>
  <si>
    <t>XS2098347821</t>
  </si>
  <si>
    <t>Gemstone IV</t>
  </si>
  <si>
    <t>绿景中国地产</t>
  </si>
  <si>
    <t>12.25%a</t>
  </si>
  <si>
    <t>绿景(中国)地产投资有限公司</t>
  </si>
  <si>
    <t>GEMSTONES INTERNATIONAL LTD</t>
  </si>
  <si>
    <t>XS2085545494</t>
  </si>
  <si>
    <t>Neptune</t>
  </si>
  <si>
    <t>3.725%</t>
  </si>
  <si>
    <t>XS2123956091</t>
  </si>
  <si>
    <t>BMHK 2020 I</t>
  </si>
  <si>
    <t>3mL+83</t>
  </si>
  <si>
    <t>XS2123955952</t>
  </si>
  <si>
    <t>3mL+95</t>
  </si>
  <si>
    <t>XS2125422290</t>
  </si>
  <si>
    <t>6.3%a</t>
  </si>
  <si>
    <t>昆明市城建投资开发有限责任公司</t>
  </si>
  <si>
    <t>KUNMING MUNICIPAL URBAN CONSTRUCTION INVESTMENT &amp; DEVELOPMENT CO LTD</t>
  </si>
  <si>
    <t>XS2110675860</t>
  </si>
  <si>
    <t>11.8%</t>
  </si>
  <si>
    <t>13.5%a</t>
  </si>
  <si>
    <t>XS2102904864</t>
  </si>
  <si>
    <t>LCX II</t>
  </si>
  <si>
    <t>中国交建</t>
  </si>
  <si>
    <t>3.425%</t>
  </si>
  <si>
    <t>中国交通建设股份有限公司</t>
  </si>
  <si>
    <t>CCCI TREASURE LTD</t>
  </si>
  <si>
    <t>XS2102905168</t>
  </si>
  <si>
    <t>PNC7</t>
  </si>
  <si>
    <t>XS2112787499</t>
  </si>
  <si>
    <t>Apple</t>
  </si>
  <si>
    <t>XS2114327302</t>
  </si>
  <si>
    <t>Speed</t>
  </si>
  <si>
    <t>XS2100650758</t>
  </si>
  <si>
    <t>Pilot</t>
  </si>
  <si>
    <t>中船租赁</t>
  </si>
  <si>
    <t>中国船舶(香港)航运租赁有限公司</t>
  </si>
  <si>
    <t>CSSC CAPITAL 2015 LTD</t>
  </si>
  <si>
    <t>XS2115047735</t>
  </si>
  <si>
    <t>XS2066357034</t>
  </si>
  <si>
    <t>13.75%</t>
  </si>
  <si>
    <t>XS2100658066</t>
  </si>
  <si>
    <t>Defender 2</t>
  </si>
  <si>
    <t>6.875%</t>
  </si>
  <si>
    <t>7.25%a</t>
  </si>
  <si>
    <t>XS2107618881</t>
  </si>
  <si>
    <t>8.75%</t>
  </si>
  <si>
    <t>XS2099675964</t>
  </si>
  <si>
    <t>Coral</t>
  </si>
  <si>
    <t>Coral IV</t>
  </si>
  <si>
    <t>3mL+58</t>
  </si>
  <si>
    <t>XS2102151151</t>
  </si>
  <si>
    <t>XS2100019137</t>
  </si>
  <si>
    <t>City Garden</t>
  </si>
  <si>
    <t>City Garden II</t>
  </si>
  <si>
    <t>郑州城建</t>
  </si>
  <si>
    <t>郑州城建集团投资有限公司</t>
  </si>
  <si>
    <t>ZHENGZHOU URBAN CONSTRUCTION INVESTMENT GROUP CO LTD</t>
  </si>
  <si>
    <t>XS2099272846</t>
  </si>
  <si>
    <t>Olaf</t>
  </si>
  <si>
    <t>XS2081459161</t>
  </si>
  <si>
    <t>Longma II</t>
  </si>
  <si>
    <t>新沂城投</t>
  </si>
  <si>
    <t>新沂市城市投资发展集团有限公司</t>
  </si>
  <si>
    <t>徐州市</t>
  </si>
  <si>
    <t>新沂市</t>
  </si>
  <si>
    <t>XINGANG INTERNATIONAL HOLDINGS LTD</t>
  </si>
  <si>
    <t>XS2090281580</t>
  </si>
  <si>
    <t>Galaxy</t>
  </si>
  <si>
    <t>昆明轨交</t>
  </si>
  <si>
    <t>昆明轨道交通集团有限公司</t>
  </si>
  <si>
    <t>KUNMING RAIL TRANSIT GROUP CO LTD</t>
  </si>
  <si>
    <t>XS2084435002</t>
  </si>
  <si>
    <t>XS2049471803</t>
  </si>
  <si>
    <t>Golden Grail</t>
  </si>
  <si>
    <t>金坛国发</t>
  </si>
  <si>
    <t>江苏金坛国发国际投资发展有限公司</t>
  </si>
  <si>
    <t>金坛区</t>
  </si>
  <si>
    <t>GUOFA OVERSEAS INVESTMENT CO LTD</t>
  </si>
  <si>
    <t>XS2082777405</t>
  </si>
  <si>
    <t>BMHK 2019 III</t>
  </si>
  <si>
    <t>3mL+107.5</t>
  </si>
  <si>
    <t>XS2090949160</t>
  </si>
  <si>
    <t>Panda</t>
  </si>
  <si>
    <t>融信中国</t>
  </si>
  <si>
    <t>8.1%</t>
  </si>
  <si>
    <t>8.55%a</t>
  </si>
  <si>
    <t>融信中国控股有限公司</t>
  </si>
  <si>
    <t>RONSHINE CHINA HOLDINGS LTD</t>
  </si>
  <si>
    <t>XS2069318686</t>
  </si>
  <si>
    <t>Cool</t>
  </si>
  <si>
    <t>江西水投</t>
  </si>
  <si>
    <t>江西省水利投资集团有限公司</t>
  </si>
  <si>
    <t>南昌市</t>
  </si>
  <si>
    <t>JIANGXI PROVINCIAL WATER CONSERVANCY INVESTMENT GROUP CHINA LTD</t>
  </si>
  <si>
    <t>XS2081503836</t>
  </si>
  <si>
    <t>4.18%</t>
  </si>
  <si>
    <t>XS2066225553</t>
  </si>
  <si>
    <t>Origins</t>
  </si>
  <si>
    <t>中原资管</t>
  </si>
  <si>
    <t>中原资产管理有限公司</t>
  </si>
  <si>
    <t>ZHONGYUAN ASSET MANAGEMENT CO LTD</t>
  </si>
  <si>
    <t>HK0000536521</t>
  </si>
  <si>
    <t>兰州建投</t>
  </si>
  <si>
    <t>兰州建设投资(控股)集团有限公司</t>
  </si>
  <si>
    <t>CITY DEVELOPMENT COMPANY OF LAN ZHOU</t>
  </si>
  <si>
    <t>XS2067133483</t>
  </si>
  <si>
    <t>XS2056435246</t>
  </si>
  <si>
    <t>Joy VI</t>
  </si>
  <si>
    <t>10%</t>
  </si>
  <si>
    <t>XS2068540140</t>
  </si>
  <si>
    <t>Beyond</t>
  </si>
  <si>
    <t>Beyond II</t>
  </si>
  <si>
    <t>XS2019581052</t>
  </si>
  <si>
    <t>金辉</t>
  </si>
  <si>
    <t>金辉集团股份有限公司</t>
  </si>
  <si>
    <t>RADIANCE CAPITAL INVESTMENTS LTD</t>
  </si>
  <si>
    <t>XS2068070080</t>
  </si>
  <si>
    <t>Newstars</t>
  </si>
  <si>
    <t>宜宾新兴产投</t>
  </si>
  <si>
    <t>宜宾市新兴产业投资集团有限公司</t>
  </si>
  <si>
    <t>宜宾市</t>
  </si>
  <si>
    <t>YIBIN EMERGING INDUSTRY INVESTMENT GROUP CO LTD</t>
  </si>
  <si>
    <t>XS2060589434</t>
  </si>
  <si>
    <t>EFP 2019</t>
  </si>
  <si>
    <t>中国进出口银行</t>
  </si>
  <si>
    <t>3mL+48</t>
  </si>
  <si>
    <t>EXPORT-IMPORT BANK OF CHINA/PARIS</t>
  </si>
  <si>
    <t>US12625GAF19</t>
  </si>
  <si>
    <t>New Journey</t>
  </si>
  <si>
    <t>中国海洋石油</t>
  </si>
  <si>
    <t>中国海洋石油有限公司</t>
  </si>
  <si>
    <t>CNOOC FINANCE 2013 LTD</t>
  </si>
  <si>
    <t>US12625GAG91</t>
  </si>
  <si>
    <t>XS1916270082</t>
  </si>
  <si>
    <t>Aoxiang</t>
  </si>
  <si>
    <t>柳州东城</t>
  </si>
  <si>
    <t>广西柳州市东城投资开发集团有限公司</t>
  </si>
  <si>
    <t>柳州市</t>
  </si>
  <si>
    <t>GUANGXI LIUZHOU DONGCHENG INVESTMENT DEVELOPMENT GROUP CO LTD</t>
  </si>
  <si>
    <t>XS2053240383</t>
  </si>
  <si>
    <t>XS2017302527</t>
  </si>
  <si>
    <t>Prosperity</t>
  </si>
  <si>
    <t>北京海国鑫泰</t>
  </si>
  <si>
    <t>北京市海淀区国有资产投资集团有限公司</t>
  </si>
  <si>
    <t>HAIGUO XINTAI CAPITAL LTD</t>
  </si>
  <si>
    <t>XS2050594238</t>
  </si>
  <si>
    <t>重庆国际物流园</t>
  </si>
  <si>
    <t>重庆国际物流枢纽园区建设有限责任公司</t>
  </si>
  <si>
    <t>园区</t>
  </si>
  <si>
    <t>沙坪坝区</t>
  </si>
  <si>
    <t>CHONGQING INTERNATIONAL LOGISTICS HUB PARK CONSTRUCTION CO LTD</t>
  </si>
  <si>
    <t>XS2050594071</t>
  </si>
  <si>
    <t>Taishan VI</t>
  </si>
  <si>
    <t>6.85%</t>
  </si>
  <si>
    <t>XS2049719516</t>
  </si>
  <si>
    <t>Penfolds II Tap</t>
  </si>
  <si>
    <t>XS2046647652</t>
  </si>
  <si>
    <t>Baima Lake III</t>
  </si>
  <si>
    <t>常德城投</t>
  </si>
  <si>
    <t>常德市城市建设投资集团有限公司</t>
  </si>
  <si>
    <t>常德市</t>
  </si>
  <si>
    <t>CHANGDE URBAN CONSTRUCTION AND INVESTMENT GROUP CO LTD</t>
  </si>
  <si>
    <t>XS2049886174</t>
  </si>
  <si>
    <t>Springwater</t>
  </si>
  <si>
    <t>水发集团有限公司</t>
  </si>
  <si>
    <t>SHUIFA INTERNATIONAL HOLDINGS BVI CO LTD</t>
  </si>
  <si>
    <t>XS2050613632</t>
  </si>
  <si>
    <t>Osmanthus III</t>
  </si>
  <si>
    <t>XS2049035657</t>
  </si>
  <si>
    <t>Optimus III</t>
  </si>
  <si>
    <t>XS2042677315</t>
  </si>
  <si>
    <t>Daffodil</t>
  </si>
  <si>
    <t>漳州九龙江</t>
  </si>
  <si>
    <t>5.6%</t>
  </si>
  <si>
    <t>漳州市九龙江集团有限公司</t>
  </si>
  <si>
    <t>ZHANGZHOU JIULONGJIANG GROUP CO LTD</t>
  </si>
  <si>
    <t>XS2044889595</t>
  </si>
  <si>
    <t>BMHK 2019 II</t>
  </si>
  <si>
    <t>2.625%</t>
  </si>
  <si>
    <t>XS2049472959</t>
  </si>
  <si>
    <t>3mL+117.5</t>
  </si>
  <si>
    <t>XS2040322898</t>
  </si>
  <si>
    <t>Dragon VI</t>
  </si>
  <si>
    <t>5.875%</t>
  </si>
  <si>
    <t>XS2042638846</t>
  </si>
  <si>
    <t>Ocean Spring</t>
  </si>
  <si>
    <t>XS2032312535</t>
  </si>
  <si>
    <t>CD</t>
  </si>
  <si>
    <t>常德经投</t>
  </si>
  <si>
    <t>6.6%</t>
  </si>
  <si>
    <t>常德市经济建设投资集团有限公司</t>
  </si>
  <si>
    <t>CHANGDE ECONOMIC CONSTRUCTION INVESTMENT GROUP CO LTD</t>
  </si>
  <si>
    <t>XS2032636784</t>
  </si>
  <si>
    <t>XS2032636438</t>
  </si>
  <si>
    <t>XS2027351936</t>
  </si>
  <si>
    <t>Dream</t>
  </si>
  <si>
    <t>北大资源</t>
  </si>
  <si>
    <t>8.45%</t>
  </si>
  <si>
    <t>北大资源集团有限公司</t>
  </si>
  <si>
    <t>DAWN VICTOR LTD</t>
  </si>
  <si>
    <t>XS2014270701</t>
  </si>
  <si>
    <t>4.37%</t>
  </si>
  <si>
    <t>GUOHUI INTERNATIONAL BVI CO LTD</t>
  </si>
  <si>
    <t>XS2021226985</t>
  </si>
  <si>
    <t>Aqua II</t>
  </si>
  <si>
    <t>清华同方</t>
  </si>
  <si>
    <t>同方股份有限公司</t>
  </si>
  <si>
    <t>TONGFANG AQUA LTD</t>
  </si>
  <si>
    <t>XS2021989962</t>
  </si>
  <si>
    <t>Bluesea</t>
  </si>
  <si>
    <t>柳州东通</t>
  </si>
  <si>
    <t>柳州东通投资发展有限公司</t>
  </si>
  <si>
    <t>LIUZHOU DONGTONG INVESTMENT DEVELOPMENT CO LTD</t>
  </si>
  <si>
    <t>XS1893592250</t>
  </si>
  <si>
    <t>XS2019888531</t>
  </si>
  <si>
    <t>GHATG V</t>
  </si>
  <si>
    <t>3.875%</t>
  </si>
  <si>
    <t>XS1973544700</t>
  </si>
  <si>
    <t>Tavor XII Tap</t>
  </si>
  <si>
    <t>11.25%</t>
  </si>
  <si>
    <t>佳兆业集团控股有限公司</t>
  </si>
  <si>
    <t>KAISA GROUP HOLDINGS LTD</t>
  </si>
  <si>
    <t>XS2002235518</t>
  </si>
  <si>
    <t>XS2014289982</t>
  </si>
  <si>
    <t>四川铁投</t>
  </si>
  <si>
    <t>四川省铁路产业投资集团有限责任公司</t>
  </si>
  <si>
    <t>SICHUAN RAILWAY INVESTMENT GROUP CO LTD</t>
  </si>
  <si>
    <t>XS1905682883</t>
  </si>
  <si>
    <t>Knot</t>
  </si>
  <si>
    <t>漳州交通</t>
  </si>
  <si>
    <t>漳州市交通发展集团有限公司</t>
  </si>
  <si>
    <t>ZHANGZHOU TRANSPORTATION DEVELOPMENT GROUP CO LTD</t>
  </si>
  <si>
    <t>XS2004785254</t>
  </si>
  <si>
    <t>Pearl</t>
  </si>
  <si>
    <t>诸暨国资</t>
  </si>
  <si>
    <t>诸暨市国有资产经营有限公司</t>
  </si>
  <si>
    <t>诸暨市</t>
  </si>
  <si>
    <t>ZHUJI DEVELOPMENT LTD</t>
  </si>
  <si>
    <t>XS2013941807</t>
  </si>
  <si>
    <t>遵义道桥(重庆银行)</t>
  </si>
  <si>
    <t>遵义道桥建设(集团)有限公司</t>
  </si>
  <si>
    <t>遵义市</t>
  </si>
  <si>
    <t>重庆银行</t>
  </si>
  <si>
    <t>ZUNYI ROAD &amp; BRIDGE CONSTRUCTION GROUP LTD</t>
  </si>
  <si>
    <t>XS2011786659</t>
  </si>
  <si>
    <t>Invention VII</t>
  </si>
  <si>
    <t>启迪控股</t>
  </si>
  <si>
    <t>6.95%</t>
  </si>
  <si>
    <t>启迪控股股份有限公司</t>
  </si>
  <si>
    <t>TUSPARK FORWARD LTD</t>
  </si>
  <si>
    <t>XS2009869897</t>
  </si>
  <si>
    <t>Goldrush II</t>
  </si>
  <si>
    <t>XS1994697974</t>
  </si>
  <si>
    <t>Dollar 002</t>
  </si>
  <si>
    <t>4.66%</t>
  </si>
  <si>
    <t>HK0000502689</t>
  </si>
  <si>
    <t>Jinshan VIII</t>
  </si>
  <si>
    <t>中国农业发展银行</t>
  </si>
  <si>
    <t>AGRICULTURAL DEVELOPMENT BANK OF CHINA</t>
  </si>
  <si>
    <t>XS2001754766</t>
  </si>
  <si>
    <t>3.23%</t>
  </si>
  <si>
    <t>XS1987989248</t>
  </si>
  <si>
    <t>Platinum</t>
  </si>
  <si>
    <t>SDG FINANCE I LTD</t>
  </si>
  <si>
    <t>XS1995663264</t>
  </si>
  <si>
    <t>Ruyi IV Tap</t>
  </si>
  <si>
    <t>YANKUANG GROUP CAYMAN LTD</t>
  </si>
  <si>
    <t>XS1989143984</t>
  </si>
  <si>
    <t>River II</t>
  </si>
  <si>
    <t>株洲城发</t>
  </si>
  <si>
    <t>株洲市城市建设发展集团有限公司</t>
  </si>
  <si>
    <t>株洲市</t>
  </si>
  <si>
    <t>ZHUZHOU CITY CONSTRUCTION DEVELOPMENT GROUP CO LTD</t>
  </si>
  <si>
    <t>XS1954554652</t>
  </si>
  <si>
    <t>7.75%</t>
  </si>
  <si>
    <t>易居(中国)企业控股有限公司</t>
  </si>
  <si>
    <t>E-HOUSE CHINA ENTERPRISE HOLDINGS LTD</t>
  </si>
  <si>
    <t>XS1986632716</t>
  </si>
  <si>
    <t>Ironman</t>
  </si>
  <si>
    <t>12.85%</t>
  </si>
  <si>
    <t>XS1958219922</t>
  </si>
  <si>
    <t>Haiwai II</t>
  </si>
  <si>
    <t>无锡建发</t>
  </si>
  <si>
    <t>无锡市建设发展投资有限公司</t>
  </si>
  <si>
    <t>XIHUI HAIWAI I INVESTMENT HOLDINGS CO LTD</t>
  </si>
  <si>
    <t>XS1980065996</t>
  </si>
  <si>
    <t>Landmark III</t>
  </si>
  <si>
    <t>XS1901086782</t>
  </si>
  <si>
    <t>Cloud 2</t>
  </si>
  <si>
    <t>云南康旅</t>
  </si>
  <si>
    <t>云南省康旅控股集团有限公司</t>
  </si>
  <si>
    <t>CAIYUN INTERNATIONAL INVESTMENT LTD</t>
  </si>
  <si>
    <t>XS1972090119</t>
  </si>
  <si>
    <t>Cavendish</t>
  </si>
  <si>
    <t>华夏幸福</t>
  </si>
  <si>
    <t>7.125%</t>
  </si>
  <si>
    <t>华夏幸福基业股份有限公司</t>
  </si>
  <si>
    <t>CFLD CAYMAN INVESTMENT LTD</t>
  </si>
  <si>
    <t>XS1972092248</t>
  </si>
  <si>
    <t>8.6%</t>
  </si>
  <si>
    <t>XS1973241125</t>
  </si>
  <si>
    <t>Joy IV</t>
  </si>
  <si>
    <t>XS1961939797</t>
  </si>
  <si>
    <t>Coral III</t>
  </si>
  <si>
    <t>3mL+78</t>
  </si>
  <si>
    <t>XS1955255283</t>
  </si>
  <si>
    <t>Ruiquan</t>
  </si>
  <si>
    <t>重庆能投</t>
  </si>
  <si>
    <t>5.625%</t>
  </si>
  <si>
    <t>重庆市能源投资集团有限公司</t>
  </si>
  <si>
    <t>渝北区</t>
  </si>
  <si>
    <t>CHONGQING ENERGY INVESTMENT GROUP CO LTD</t>
  </si>
  <si>
    <t>XS1959650729</t>
  </si>
  <si>
    <t>北大方正集团有限公司</t>
  </si>
  <si>
    <t>NUOXI CAPITAL LTD</t>
  </si>
  <si>
    <t>XS1911963848</t>
  </si>
  <si>
    <t>Invention VI</t>
  </si>
  <si>
    <t>7.9%</t>
  </si>
  <si>
    <t>XS1958400910</t>
  </si>
  <si>
    <t>Golden Globe V</t>
  </si>
  <si>
    <t>XS1880734840</t>
  </si>
  <si>
    <t>Jade</t>
  </si>
  <si>
    <t>云南投控</t>
  </si>
  <si>
    <t>6.25%</t>
  </si>
  <si>
    <t>云南省投资控股集团有限公司</t>
  </si>
  <si>
    <t>BI HAI CO LTD</t>
  </si>
  <si>
    <t>XS1957481440</t>
  </si>
  <si>
    <t>Rainbow</t>
  </si>
  <si>
    <t>XS1953977326</t>
  </si>
  <si>
    <t>Archimedes</t>
  </si>
  <si>
    <t>8.625%</t>
  </si>
  <si>
    <t>XS1950819729</t>
  </si>
  <si>
    <t>Eagle</t>
  </si>
  <si>
    <t>XS1920043905</t>
  </si>
  <si>
    <t>Morning Sun III Tap</t>
  </si>
  <si>
    <t>5.95%</t>
  </si>
  <si>
    <t>XS1896607311</t>
  </si>
  <si>
    <t>Blossom</t>
  </si>
  <si>
    <t>成都经开国投</t>
  </si>
  <si>
    <t>成都经开国投集团有限公司</t>
  </si>
  <si>
    <t>龙泉驿区</t>
  </si>
  <si>
    <t>CHENGDU ECONOMIC &amp; TECHNOLOGICAL INVESTMENT GROUP CO LTD</t>
  </si>
  <si>
    <t>XS1934286730</t>
  </si>
  <si>
    <t>XS1934286904</t>
  </si>
  <si>
    <t>4.375%</t>
  </si>
  <si>
    <t>XS1937690128</t>
  </si>
  <si>
    <t>奥园</t>
  </si>
  <si>
    <t>中国奥园集团股份有限公司</t>
  </si>
  <si>
    <t>CHINA AOYUAN GROUP LTD</t>
  </si>
  <si>
    <t>18</t>
  </si>
  <si>
    <t>XS1925997097</t>
  </si>
  <si>
    <t>XS1900083632</t>
  </si>
  <si>
    <t>Wuxi</t>
  </si>
  <si>
    <t>无锡产业</t>
  </si>
  <si>
    <t>无锡产业发展集团有限公司</t>
  </si>
  <si>
    <t>SI FA INVESTMENT LTD</t>
  </si>
  <si>
    <t>XS1860402954</t>
  </si>
  <si>
    <t>XS1916286088</t>
  </si>
  <si>
    <t>Gold Valley</t>
  </si>
  <si>
    <t>济南高新控股</t>
  </si>
  <si>
    <t>6.4%</t>
  </si>
  <si>
    <t>济南高新控股集团有限公司</t>
  </si>
  <si>
    <t>济南高新区</t>
  </si>
  <si>
    <t>JINAN HI-TECH HOLDING GROUP CO LTD</t>
  </si>
  <si>
    <t>XS1914910176</t>
  </si>
  <si>
    <t>Golden Globe IV</t>
  </si>
  <si>
    <t>XS1908374322</t>
  </si>
  <si>
    <t>武汉地铁</t>
  </si>
  <si>
    <t>5.98%</t>
  </si>
  <si>
    <t>武汉地铁集团有限公司</t>
  </si>
  <si>
    <t>武汉市</t>
  </si>
  <si>
    <t>WUHAN METRO GROUP CO LTD</t>
  </si>
  <si>
    <t>XS1908223545</t>
  </si>
  <si>
    <t>Share</t>
  </si>
  <si>
    <t>Share V</t>
  </si>
  <si>
    <t>弘阳地产</t>
  </si>
  <si>
    <t>13.5%</t>
  </si>
  <si>
    <t>弘阳地产集团有限公司</t>
  </si>
  <si>
    <t>REDSUN PROPERTIES GROUP LTD</t>
  </si>
  <si>
    <t>XS1901209376</t>
  </si>
  <si>
    <t>Jinshan VI</t>
  </si>
  <si>
    <t>3mE+48</t>
  </si>
  <si>
    <t>XS1900974558</t>
  </si>
  <si>
    <t>Apollo</t>
  </si>
  <si>
    <t>四川交投</t>
  </si>
  <si>
    <t>四川省交通投资集团有限责任公司</t>
  </si>
  <si>
    <t>SICHUAN COMMUNICATIONS OVERSEAS DEVELOPMENT CO LTD</t>
  </si>
  <si>
    <t>XS1898280711</t>
  </si>
  <si>
    <t>Yuanhang 2</t>
  </si>
  <si>
    <t>中原银行</t>
  </si>
  <si>
    <t>中原银行股份有限公司</t>
  </si>
  <si>
    <t>ZHONGYUAN BANK CO LTD</t>
  </si>
  <si>
    <t>XS1892347086</t>
  </si>
  <si>
    <t>Cube</t>
  </si>
  <si>
    <t>方正证券</t>
  </si>
  <si>
    <t>方正证券股份有限公司</t>
  </si>
  <si>
    <t>FIRST FZ BOND LTD</t>
  </si>
  <si>
    <t>XS1897257520</t>
  </si>
  <si>
    <t>国银金租</t>
  </si>
  <si>
    <t>3mL+125</t>
  </si>
  <si>
    <t>国银金融租赁股份有限公司</t>
  </si>
  <si>
    <t>CDBL FUNDING 1</t>
  </si>
  <si>
    <t>XS1843450567</t>
  </si>
  <si>
    <t>Amber</t>
  </si>
  <si>
    <t>SPIC LUXEMBOURG LATIN AMERICA RENEWABLE ENERGY INVESTMENT CO SARL</t>
  </si>
  <si>
    <t>XS1892681146</t>
  </si>
  <si>
    <t>4.65%</t>
  </si>
  <si>
    <t>XS1880465098</t>
  </si>
  <si>
    <t>3mL+62</t>
  </si>
  <si>
    <t>XS1882614008</t>
  </si>
  <si>
    <t>Habour</t>
  </si>
  <si>
    <t>中国船舶(工商银行)</t>
  </si>
  <si>
    <t>4.125%</t>
  </si>
  <si>
    <t>中国船舶工业集团有限公司</t>
  </si>
  <si>
    <t>CSSC CAPITAL ONE LTD</t>
  </si>
  <si>
    <t>XS1882616474</t>
  </si>
  <si>
    <t>CSSC CAPITAL TWO LTD</t>
  </si>
  <si>
    <t>XS1747665922</t>
  </si>
  <si>
    <t>Avenger III Tap</t>
  </si>
  <si>
    <t>8.25%</t>
  </si>
  <si>
    <t>XS1876052025</t>
  </si>
  <si>
    <t>B2/B/BB-</t>
  </si>
  <si>
    <t>7.95%</t>
  </si>
  <si>
    <t>XS1863988157</t>
  </si>
  <si>
    <t>Invention V</t>
  </si>
  <si>
    <t>XS1859347301</t>
  </si>
  <si>
    <t>Blossom II Tap</t>
  </si>
  <si>
    <t>XS1856094724</t>
  </si>
  <si>
    <t>XS1827629038</t>
  </si>
  <si>
    <t>平安不动产</t>
  </si>
  <si>
    <t>平安不动产有限公司</t>
  </si>
  <si>
    <t>FUXIANG INVESTMENT MANAGEMENT LTD</t>
  </si>
  <si>
    <t>XS1823212904</t>
  </si>
  <si>
    <t>New Horizon</t>
  </si>
  <si>
    <t>XS1818652452</t>
  </si>
  <si>
    <t>Coral II</t>
  </si>
  <si>
    <t>3mL+75</t>
  </si>
  <si>
    <t>XS1818652619</t>
  </si>
  <si>
    <t>XS1801294569</t>
  </si>
  <si>
    <t>卓越商管</t>
  </si>
  <si>
    <t>深圳市卓越商业管理有限公司</t>
  </si>
  <si>
    <t>EXCELLENCE COMMERCIAL MANAGEMENT LTD</t>
  </si>
  <si>
    <t>XS1733229253</t>
  </si>
  <si>
    <t>中国国新控股有限责任公司</t>
  </si>
  <si>
    <t>GUOJING CAPITAL BVI LTD</t>
  </si>
  <si>
    <t>XS1775946285</t>
  </si>
  <si>
    <t>Infinity</t>
  </si>
  <si>
    <t>XS1748890156</t>
  </si>
  <si>
    <t>Azure Orbit IV</t>
  </si>
  <si>
    <t>AZURE ORBIT IV INTERNATIONAL FINANCE LTD</t>
  </si>
  <si>
    <t>XS1748890230</t>
  </si>
  <si>
    <t>XS1748890313</t>
  </si>
  <si>
    <t>XS1733826181</t>
  </si>
  <si>
    <t>山东三星</t>
  </si>
  <si>
    <t>7.99%</t>
  </si>
  <si>
    <t>山东三星集团有限公司</t>
  </si>
  <si>
    <t>滨州市</t>
  </si>
  <si>
    <t>KNIGHT CASTLE INVESTMENTS LTD</t>
  </si>
  <si>
    <t>XS1692178665</t>
  </si>
  <si>
    <t>Brilliance VII</t>
  </si>
  <si>
    <t>中国东方资管</t>
  </si>
  <si>
    <t>3mL+115</t>
  </si>
  <si>
    <t>中国东方资产管理股份有限公司</t>
  </si>
  <si>
    <t>CHARMING LIGHT INVESTMENTS LTD</t>
  </si>
  <si>
    <t>XS1692177774</t>
  </si>
  <si>
    <t>XS1692177857</t>
  </si>
  <si>
    <t>XS1617562290</t>
  </si>
  <si>
    <t>Sunnyside</t>
  </si>
  <si>
    <t>Sunnyside II Tap</t>
  </si>
  <si>
    <t>XS1725734872</t>
  </si>
  <si>
    <t>EZ</t>
  </si>
  <si>
    <t>华融置业</t>
  </si>
  <si>
    <t>华融实业投资管理有限公司</t>
  </si>
  <si>
    <t>HUARONG UNIVERSE INVESTMENT HOLDING LTD</t>
  </si>
  <si>
    <t>XS1719332345</t>
  </si>
  <si>
    <t>Share II</t>
  </si>
  <si>
    <t>弘阳集团</t>
  </si>
  <si>
    <t>弘阳集团有限公司</t>
  </si>
  <si>
    <t>HONG SENG LTD</t>
  </si>
  <si>
    <t>XS1717215047</t>
  </si>
  <si>
    <t>Voyage</t>
  </si>
  <si>
    <t>武汉当代</t>
  </si>
  <si>
    <t>武汉当代科技产业集团股份有限公司</t>
  </si>
  <si>
    <t>DANGDAI INTERNATIONAL INVESTMENTS LTD</t>
  </si>
  <si>
    <t>XS1692251413</t>
  </si>
  <si>
    <t>Peak</t>
  </si>
  <si>
    <t>中融新大</t>
  </si>
  <si>
    <t>中融新大集团有限公司</t>
  </si>
  <si>
    <t>淄博市</t>
  </si>
  <si>
    <t>ZHONGRONG INTERNATIONAL RESOURCES CO LTD</t>
  </si>
  <si>
    <t>XS1650585349</t>
  </si>
  <si>
    <t>Nine 2 Tap</t>
  </si>
  <si>
    <t>同创九鼎投资管理集团股份有限公司</t>
  </si>
  <si>
    <t>JIUDING GROUP FINANCE CO LTD</t>
  </si>
  <si>
    <t>XS1695598562</t>
  </si>
  <si>
    <t>Twinkle</t>
  </si>
  <si>
    <t>宜华集团</t>
  </si>
  <si>
    <t>宜华企业(集团)有限公司</t>
  </si>
  <si>
    <t>汕头市</t>
  </si>
  <si>
    <t>YIHUA OVERSEAS INVESTMENT LTD</t>
  </si>
  <si>
    <t>XS1688955001</t>
  </si>
  <si>
    <t>Yangfan</t>
  </si>
  <si>
    <t>郑州银行</t>
  </si>
  <si>
    <t>郑州银行股份有限公司</t>
  </si>
  <si>
    <t>BANK OF ZHENGZHOU CO LTD</t>
  </si>
  <si>
    <t>XS1643556670</t>
  </si>
  <si>
    <t>Gemstones II</t>
  </si>
  <si>
    <t>XS1622576095</t>
  </si>
  <si>
    <t>Shine</t>
  </si>
  <si>
    <t>XS1624790751</t>
  </si>
  <si>
    <t>EXIM</t>
  </si>
  <si>
    <t>XS1610987445</t>
  </si>
  <si>
    <t>XS1602317189</t>
  </si>
  <si>
    <t>XS1612095387</t>
  </si>
  <si>
    <t>3mL+88</t>
  </si>
  <si>
    <t>XS1598849708</t>
  </si>
  <si>
    <t>Zhongshan</t>
  </si>
  <si>
    <t>连云港港口</t>
  </si>
  <si>
    <t>连云港港口集团有限公司</t>
  </si>
  <si>
    <t>连云港市</t>
  </si>
  <si>
    <t>SHANHAI HONG KONG INTERNATIONAL INVESTMENTS LTD</t>
  </si>
  <si>
    <t>XS1572322235</t>
  </si>
  <si>
    <t>Azure Nova II</t>
  </si>
  <si>
    <t>AZURE NOVA INTERNATIONAL FINANCE LTD</t>
  </si>
  <si>
    <t>XS1572322318</t>
  </si>
  <si>
    <t>XS1572322409</t>
  </si>
  <si>
    <t>XS1575044364</t>
  </si>
  <si>
    <t>Alps</t>
  </si>
  <si>
    <t>XS1575045338</t>
  </si>
  <si>
    <t>XS1567332884</t>
  </si>
  <si>
    <t>3mL+77.5</t>
  </si>
  <si>
    <t>TRANCHES</t>
  </si>
  <si>
    <t>DIRECTORY</t>
  </si>
  <si>
    <t>AT1</t>
  </si>
  <si>
    <t>SOE组</t>
  </si>
  <si>
    <t>POE组</t>
  </si>
  <si>
    <t>FI组</t>
  </si>
  <si>
    <t>未上市</t>
  </si>
  <si>
    <t>6.7%a</t>
  </si>
  <si>
    <t>T+125</t>
  </si>
  <si>
    <t>T+110</t>
  </si>
  <si>
    <t>T+33</t>
  </si>
  <si>
    <t>T+85</t>
  </si>
  <si>
    <t>T+86</t>
  </si>
  <si>
    <t>T+105</t>
  </si>
  <si>
    <t>T+92</t>
  </si>
  <si>
    <t>T+58</t>
  </si>
  <si>
    <t>MS+143.9</t>
  </si>
  <si>
    <t>USG3065HAB71</t>
  </si>
  <si>
    <t>US88032XBD57</t>
  </si>
  <si>
    <t>T+155</t>
  </si>
  <si>
    <t>T+195</t>
  </si>
  <si>
    <t>T+225</t>
  </si>
  <si>
    <t>T+220</t>
  </si>
  <si>
    <t>T+150</t>
  </si>
  <si>
    <t>T+172.5</t>
  </si>
  <si>
    <t>T+93</t>
  </si>
  <si>
    <t>T+138</t>
  </si>
  <si>
    <t>T+165</t>
  </si>
  <si>
    <t>T+158</t>
  </si>
  <si>
    <t>T+190</t>
  </si>
  <si>
    <t>T+137.5</t>
  </si>
  <si>
    <t>T+112.6</t>
  </si>
  <si>
    <t>T+135</t>
  </si>
  <si>
    <t>T+333</t>
  </si>
  <si>
    <t>T+380.3</t>
  </si>
  <si>
    <t>T+200</t>
  </si>
  <si>
    <t>T+170</t>
  </si>
  <si>
    <t>T+205</t>
  </si>
  <si>
    <t>T+142.5</t>
  </si>
  <si>
    <t>MS+204.7</t>
  </si>
  <si>
    <t>MS+119.7</t>
  </si>
  <si>
    <t>COVERAGE</t>
  </si>
  <si>
    <t>FPG</t>
  </si>
  <si>
    <t>收窄基点</t>
  </si>
  <si>
    <t>BOCOM_DEAL?</t>
  </si>
  <si>
    <t>境内主体评级</t>
  </si>
  <si>
    <t>SR IV</t>
  </si>
  <si>
    <t>XS2597408512</t>
  </si>
  <si>
    <t>BISL</t>
  </si>
  <si>
    <t>AAA</t>
  </si>
  <si>
    <t>上饶投资控股集团有限公司</t>
  </si>
  <si>
    <t>上饶市</t>
  </si>
  <si>
    <t>AA+</t>
  </si>
  <si>
    <t>--/--/BB+</t>
  </si>
  <si>
    <t>G238011</t>
  </si>
  <si>
    <t>AA</t>
  </si>
  <si>
    <t>XS2556891260</t>
  </si>
  <si>
    <t>4.0%</t>
  </si>
  <si>
    <t>MO0000000030</t>
  </si>
  <si>
    <t>40</t>
  </si>
  <si>
    <t>房地产</t>
  </si>
  <si>
    <t>30</t>
  </si>
  <si>
    <t>--/--/A</t>
  </si>
  <si>
    <t>淮北公用(工商银行)</t>
  </si>
  <si>
    <t>湖州经开投</t>
  </si>
  <si>
    <t>A3/A-/A</t>
  </si>
  <si>
    <t>XS2489637517</t>
  </si>
  <si>
    <t>绍兴柯桥建设</t>
  </si>
  <si>
    <t>XS2446770880</t>
  </si>
  <si>
    <t>Baa2/--/BBB</t>
  </si>
  <si>
    <t>Baa1/--/A-</t>
  </si>
  <si>
    <t>--/BBB/A</t>
  </si>
  <si>
    <t>--/BBB+/BBB+</t>
  </si>
  <si>
    <t>--/A+/A</t>
  </si>
  <si>
    <t>Baa1/BBB+/A</t>
  </si>
  <si>
    <t>--/A/A+</t>
  </si>
  <si>
    <t>Baa3/--/BBB</t>
  </si>
  <si>
    <t>中国诚通</t>
  </si>
  <si>
    <t>江苏瑞海(上海银行)</t>
  </si>
  <si>
    <t>2.58%-2.6%</t>
  </si>
  <si>
    <t>G218008</t>
  </si>
  <si>
    <t>Baa1/--/--</t>
  </si>
  <si>
    <t>PNC3.4</t>
  </si>
  <si>
    <t>--/BBB/--</t>
  </si>
  <si>
    <t>T3+110</t>
  </si>
  <si>
    <t>--/BBB/BBB</t>
  </si>
  <si>
    <t>A3/--/A</t>
  </si>
  <si>
    <t>T3+120</t>
  </si>
  <si>
    <t>Baa3/BBB-/--</t>
  </si>
  <si>
    <t>T3+85</t>
  </si>
  <si>
    <t>SPIC Pref Share I</t>
  </si>
  <si>
    <t>PNC2.9</t>
  </si>
  <si>
    <t>B1/--/--</t>
  </si>
  <si>
    <t>4.40%</t>
  </si>
  <si>
    <t>A3/BBB+/A</t>
  </si>
  <si>
    <t>T3+112.5</t>
  </si>
  <si>
    <t>A1/A/--</t>
  </si>
  <si>
    <t>T5+65</t>
  </si>
  <si>
    <t>Baa3/--/BBB-</t>
  </si>
  <si>
    <t>--/BBB/BBB+</t>
  </si>
  <si>
    <t>B3/--/--</t>
  </si>
  <si>
    <t>2.6</t>
  </si>
  <si>
    <t>Ambitiously I</t>
  </si>
  <si>
    <t>5.3</t>
  </si>
  <si>
    <t>5.25%</t>
  </si>
  <si>
    <t>B2/B/--</t>
  </si>
  <si>
    <t>2.5</t>
  </si>
  <si>
    <t>招证国际</t>
  </si>
  <si>
    <t>T+73</t>
  </si>
  <si>
    <t>大连万达集团</t>
  </si>
  <si>
    <t>1.5</t>
  </si>
  <si>
    <t>3.5</t>
  </si>
  <si>
    <t>Caa1/--/--</t>
  </si>
  <si>
    <t>A2/A-/A</t>
  </si>
  <si>
    <t>安徽交控</t>
  </si>
  <si>
    <t>A3/--/A-</t>
  </si>
  <si>
    <t>T5+90</t>
  </si>
  <si>
    <t>T+113</t>
  </si>
  <si>
    <t>5.5</t>
  </si>
  <si>
    <t>T+83</t>
  </si>
  <si>
    <t>Ba3/--/--</t>
  </si>
  <si>
    <t>2.8</t>
  </si>
  <si>
    <t>--/--/B+</t>
  </si>
  <si>
    <t>Ca/--/--</t>
  </si>
  <si>
    <t>--/B/B+</t>
  </si>
  <si>
    <t>3.8</t>
  </si>
  <si>
    <t>Baa3/--/BB+</t>
  </si>
  <si>
    <t>T5+270</t>
  </si>
  <si>
    <t>OLB30+220</t>
  </si>
  <si>
    <t>Baa2/BBB/--</t>
  </si>
  <si>
    <t>T3+47</t>
  </si>
  <si>
    <t>A3/A-/--</t>
  </si>
  <si>
    <t>T3+53</t>
  </si>
  <si>
    <t>T+92.5</t>
  </si>
  <si>
    <t>Baa1/BBB+/BBB+</t>
  </si>
  <si>
    <t>A2/--/A+</t>
  </si>
  <si>
    <t>时代中国控股</t>
  </si>
  <si>
    <t>6.05%a</t>
  </si>
  <si>
    <t>9.75%</t>
  </si>
  <si>
    <t>3.3</t>
  </si>
  <si>
    <t>8.05%</t>
  </si>
  <si>
    <t>BB</t>
  </si>
  <si>
    <t>T5+260</t>
  </si>
  <si>
    <t>Baa2/--/A-</t>
  </si>
  <si>
    <t>MS+115-120</t>
  </si>
  <si>
    <t>5.125%</t>
  </si>
  <si>
    <t>B3/--/B+</t>
  </si>
  <si>
    <t>9.375%</t>
  </si>
  <si>
    <t>Ba3/BB-/--</t>
  </si>
  <si>
    <t>7</t>
  </si>
  <si>
    <t>5.60%</t>
  </si>
  <si>
    <t>Ba1/--/BBB-</t>
  </si>
  <si>
    <t>Ba1/BBB-/BBB-</t>
  </si>
  <si>
    <t>--/--/B-</t>
  </si>
  <si>
    <t>Baa2/--/BBB+</t>
  </si>
  <si>
    <t>--/--/BB-</t>
  </si>
  <si>
    <t>T10+130</t>
  </si>
  <si>
    <t>T20+150</t>
  </si>
  <si>
    <t>OLB+155-160</t>
  </si>
  <si>
    <t>OLB+155</t>
  </si>
  <si>
    <t>OLB+165-170</t>
  </si>
  <si>
    <t>OLB+165</t>
  </si>
  <si>
    <t>11.45%</t>
  </si>
  <si>
    <t>T3+65</t>
  </si>
  <si>
    <t>T5+202.5</t>
  </si>
  <si>
    <t>T5+225</t>
  </si>
  <si>
    <t>B3/--/B</t>
  </si>
  <si>
    <t>2.2</t>
  </si>
  <si>
    <t>B2/--/B</t>
  </si>
  <si>
    <t>11.95%</t>
  </si>
  <si>
    <t>11.85%a</t>
  </si>
  <si>
    <t>2.9</t>
  </si>
  <si>
    <t>MINISTRY OF FINANCE &amp; TREASURY MALDIVES</t>
  </si>
  <si>
    <t>REFRESHED</t>
  </si>
  <si>
    <t>亿美元</t>
  </si>
  <si>
    <t>亿元</t>
  </si>
  <si>
    <t>主体评级</t>
  </si>
  <si>
    <t>CX III</t>
  </si>
  <si>
    <t>HK0000921038</t>
  </si>
  <si>
    <t>3.45%a</t>
  </si>
  <si>
    <t>23</t>
  </si>
  <si>
    <t>HK0000921020</t>
  </si>
  <si>
    <t>CSCIF ASIA LIMITED</t>
  </si>
  <si>
    <t>Polaris II</t>
  </si>
  <si>
    <t>G238084</t>
  </si>
  <si>
    <t>G2380100</t>
  </si>
  <si>
    <t>南宁五象建投(桂林银行)</t>
  </si>
  <si>
    <t>桂林银行</t>
  </si>
  <si>
    <t>NANNING WUXIANG NEW AREA CONSTRUCTION INVESTMENT CO., LTD</t>
  </si>
  <si>
    <t>南宁五象新区建设投资有限责任公司</t>
  </si>
  <si>
    <t>Soar II</t>
  </si>
  <si>
    <t>G238098</t>
  </si>
  <si>
    <t>Spring Radiance V</t>
  </si>
  <si>
    <t>G238077</t>
  </si>
  <si>
    <t>45</t>
  </si>
  <si>
    <t>32</t>
  </si>
  <si>
    <t>50</t>
  </si>
  <si>
    <t>48</t>
  </si>
  <si>
    <t>43</t>
  </si>
  <si>
    <t>22</t>
  </si>
  <si>
    <t>15</t>
  </si>
  <si>
    <t>39</t>
  </si>
  <si>
    <t>0</t>
  </si>
  <si>
    <t>25</t>
  </si>
  <si>
    <t>33</t>
  </si>
  <si>
    <t>35</t>
  </si>
  <si>
    <t>37</t>
  </si>
  <si>
    <t>42</t>
  </si>
  <si>
    <t>38</t>
  </si>
  <si>
    <t>70</t>
  </si>
  <si>
    <t>60</t>
  </si>
  <si>
    <t>44</t>
  </si>
  <si>
    <t>55</t>
  </si>
  <si>
    <t>80</t>
  </si>
  <si>
    <t>47</t>
  </si>
  <si>
    <t>Horizon III Tap</t>
  </si>
  <si>
    <t>XS2262084374</t>
  </si>
  <si>
    <t>DEXIN CHINA HOLDINGS CO LTD</t>
  </si>
  <si>
    <t>德信中国控股有限公司</t>
  </si>
  <si>
    <t>XS2281349618</t>
  </si>
  <si>
    <t>Shunze VII</t>
  </si>
  <si>
    <t>XS2280569364</t>
  </si>
  <si>
    <t>蓝光发展</t>
  </si>
  <si>
    <t>8.85%</t>
  </si>
  <si>
    <t>HEJUN SHUNZE INVESTMENT CO LTD</t>
  </si>
  <si>
    <t>四川蓝光发展股份有限公司</t>
  </si>
  <si>
    <t>1.7</t>
  </si>
  <si>
    <t>3.7</t>
  </si>
  <si>
    <t>4.9</t>
  </si>
  <si>
    <t>2.7</t>
  </si>
  <si>
    <t>5.7</t>
  </si>
  <si>
    <t>中国国新控股</t>
  </si>
  <si>
    <t>9.3%a</t>
  </si>
  <si>
    <t>5.75%a</t>
  </si>
  <si>
    <t>G238095</t>
  </si>
  <si>
    <t>滁州经开(工商银行)</t>
  </si>
  <si>
    <t>滁州经济技术开发总公司</t>
  </si>
  <si>
    <t>G238099</t>
  </si>
  <si>
    <t>泰州三福重工</t>
  </si>
  <si>
    <t>泰州三福重工集团有限公司</t>
  </si>
  <si>
    <t>G238092</t>
  </si>
  <si>
    <t>无锡交产</t>
  </si>
  <si>
    <t>无锡市交通产业集团有限公司</t>
  </si>
  <si>
    <t>G238082</t>
  </si>
  <si>
    <t>东台城兴(上海银行)</t>
  </si>
  <si>
    <t>东台市城兴投资发展有限公司</t>
  </si>
  <si>
    <t>G2380107</t>
  </si>
  <si>
    <t>内江投控</t>
  </si>
  <si>
    <t>内江投资控股集团有限公司</t>
  </si>
  <si>
    <t>G238081</t>
  </si>
  <si>
    <t>衢州工业发展</t>
  </si>
  <si>
    <t>4.28%a</t>
  </si>
  <si>
    <t>8</t>
  </si>
  <si>
    <t>衢州工业发展集团有限公司</t>
  </si>
  <si>
    <t>G2380104</t>
  </si>
  <si>
    <t>江门新会</t>
  </si>
  <si>
    <t>江门市新会银海发展有限公司</t>
  </si>
  <si>
    <t>G238093</t>
  </si>
  <si>
    <t>海通证券</t>
  </si>
  <si>
    <t>港分</t>
  </si>
  <si>
    <t>海通证券股份有限公司</t>
  </si>
  <si>
    <t>G238054</t>
  </si>
  <si>
    <t>抚州东乡市政工程(九江银行)</t>
  </si>
  <si>
    <t>抚州市东乡区市政工程有限责任公司</t>
  </si>
  <si>
    <t>G238094</t>
  </si>
  <si>
    <t>醴陵渌江投控(湖南银行)</t>
  </si>
  <si>
    <t>醴陵市渌江投资控股集团有限公司</t>
  </si>
  <si>
    <t>G238005</t>
  </si>
  <si>
    <t>滁州经开</t>
  </si>
  <si>
    <t>4.48%</t>
  </si>
  <si>
    <t>G238091</t>
  </si>
  <si>
    <t>四川酒业集团(上海银行)</t>
  </si>
  <si>
    <t>四川省酒业集团有限责任公司</t>
  </si>
  <si>
    <t>G238067</t>
  </si>
  <si>
    <t>赣州南康投控</t>
  </si>
  <si>
    <t>赣州市南康区发展投资控股集团有限公司</t>
  </si>
  <si>
    <t>G238087</t>
  </si>
  <si>
    <t>G238083</t>
  </si>
  <si>
    <t>成都龙腾水利(绵阳商业银行)</t>
  </si>
  <si>
    <t>成都市龙腾水利开发有限公司</t>
  </si>
  <si>
    <t>G238078</t>
  </si>
  <si>
    <t>G238068</t>
  </si>
  <si>
    <t>赣州旅投(北京银行)</t>
  </si>
  <si>
    <t>赣州旅游投资集团有限公司</t>
  </si>
  <si>
    <t>G238086</t>
  </si>
  <si>
    <t>苏州吴中文化旅发</t>
  </si>
  <si>
    <t>苏州市吴中文化旅游发展集团有限公司</t>
  </si>
  <si>
    <t>G238079</t>
  </si>
  <si>
    <t>十堰聚鑫城乡建设发展投资集团有限公司</t>
  </si>
  <si>
    <t>G238033</t>
  </si>
  <si>
    <t>攀枝花攀西科技城(上海银行)</t>
  </si>
  <si>
    <t>攀枝花攀西科技城开发建设有限责任公司</t>
  </si>
  <si>
    <t>G238075</t>
  </si>
  <si>
    <t>海盐国资</t>
  </si>
  <si>
    <t>海盐县国有资产经营有限公司</t>
  </si>
  <si>
    <t>G238050</t>
  </si>
  <si>
    <t>G238057</t>
  </si>
  <si>
    <t>青田县城市发展投资有限公司</t>
  </si>
  <si>
    <t>G238073</t>
  </si>
  <si>
    <t>湖州吴兴产投(绍兴银行)</t>
  </si>
  <si>
    <t>湖州吴兴产业投资发展集团有限公司</t>
  </si>
  <si>
    <t>G238015</t>
  </si>
  <si>
    <t>长兴文旅发展(上海银行)</t>
  </si>
  <si>
    <t>长兴文化旅游发展集团有限公司</t>
  </si>
  <si>
    <t>G238074</t>
  </si>
  <si>
    <t>G238007</t>
  </si>
  <si>
    <t>泰州医药城</t>
  </si>
  <si>
    <t>泰州医药城控股集团有限公司</t>
  </si>
  <si>
    <t>G238059</t>
  </si>
  <si>
    <t>德阳发展</t>
  </si>
  <si>
    <t>4.9%a</t>
  </si>
  <si>
    <t>德阳发展控股集团有限公司</t>
  </si>
  <si>
    <t>G238076</t>
  </si>
  <si>
    <t>桂阳蓉城控股(长沙银行)</t>
  </si>
  <si>
    <t>桂阳县蓉城控股集团有限公司</t>
  </si>
  <si>
    <t>G238065</t>
  </si>
  <si>
    <t>邢台路桥建设(天津银行)</t>
  </si>
  <si>
    <t>邢台路桥建设集团有限公司</t>
  </si>
  <si>
    <t>G238064</t>
  </si>
  <si>
    <t>邢台路桥建设(南京银行)</t>
  </si>
  <si>
    <t>G238035</t>
  </si>
  <si>
    <t>安吉城投(杭州银行)</t>
  </si>
  <si>
    <t>安吉县城市建设投资集团有限公司</t>
  </si>
  <si>
    <t>G238031</t>
  </si>
  <si>
    <t>无锡城开实业</t>
  </si>
  <si>
    <t>4.28%</t>
  </si>
  <si>
    <t>无锡市城开实业发展集团有限公司</t>
  </si>
  <si>
    <t>G238069</t>
  </si>
  <si>
    <t>兴国城控(九江银行)</t>
  </si>
  <si>
    <t>兴国城控实业发展集团有限公司</t>
  </si>
  <si>
    <t>G238072</t>
  </si>
  <si>
    <t>高邮建投</t>
  </si>
  <si>
    <t>高邮市建设投资发展集团有限公司</t>
  </si>
  <si>
    <t>G238061</t>
  </si>
  <si>
    <t>重庆大足永晟(成都银行)</t>
  </si>
  <si>
    <t>重庆大足永晟实业发展有限公司</t>
  </si>
  <si>
    <t>G238066</t>
  </si>
  <si>
    <t>澳分</t>
  </si>
  <si>
    <t>平安国际融资租赁有限公司</t>
  </si>
  <si>
    <t>G238049</t>
  </si>
  <si>
    <t>湖州南浔振浔污水处理(上海银行)</t>
  </si>
  <si>
    <t>湖州南浔振浔污水处理有限公司</t>
  </si>
  <si>
    <t>G238063</t>
  </si>
  <si>
    <t>G238045</t>
  </si>
  <si>
    <t>新昌交投(杭州银行)</t>
  </si>
  <si>
    <t>新昌县交通投资集团有限公司</t>
  </si>
  <si>
    <t>G238013</t>
  </si>
  <si>
    <t>台州黄岩经开(北京银行)</t>
  </si>
  <si>
    <t>台州市黄岩经济开发集团有限公司</t>
  </si>
  <si>
    <t>G238012</t>
  </si>
  <si>
    <t>湖州吴兴交旅投(杭州银行)</t>
  </si>
  <si>
    <t>湖州吴兴交通旅游投资发展集团有限公司</t>
  </si>
  <si>
    <t>G238060</t>
  </si>
  <si>
    <t>象山滨海投资</t>
  </si>
  <si>
    <t>象山县滨海投资有限公司</t>
  </si>
  <si>
    <t>G238043</t>
  </si>
  <si>
    <t>桂阳蓉城控股(湖南银行)</t>
  </si>
  <si>
    <t>G238037</t>
  </si>
  <si>
    <t>湖北农谷实业(湖北银行)</t>
  </si>
  <si>
    <t>湖北农谷实业集团有限责任公司</t>
  </si>
  <si>
    <t>G238028</t>
  </si>
  <si>
    <t>四川港荣(上海银行)</t>
  </si>
  <si>
    <t>四川港荣投资发展集团有限公司</t>
  </si>
  <si>
    <t>G238026</t>
  </si>
  <si>
    <t>江西赣湘发展(九江银行)</t>
  </si>
  <si>
    <t>江西省赣湘发展投资集团有限公司</t>
  </si>
  <si>
    <t>G238038</t>
  </si>
  <si>
    <t>重庆浦里开发(重庆三峡银行)</t>
  </si>
  <si>
    <t>重庆浦里开发投资集团有限公司</t>
  </si>
  <si>
    <t>G238029</t>
  </si>
  <si>
    <t>上海金茂投资</t>
  </si>
  <si>
    <t>上海金茂投资管理集团有限公司</t>
  </si>
  <si>
    <t>G238034</t>
  </si>
  <si>
    <t>醴陵渌江投控(长沙银行)</t>
  </si>
  <si>
    <t>G238022</t>
  </si>
  <si>
    <t>绍兴袍江建发(绍兴银行)</t>
  </si>
  <si>
    <t>绍兴袍江创业建设发展有限公司</t>
  </si>
  <si>
    <t>G238010</t>
  </si>
  <si>
    <t>绍兴袍江建发(上海银行)</t>
  </si>
  <si>
    <t>G238014</t>
  </si>
  <si>
    <t>长兴文旅发展(杭州银行)</t>
  </si>
  <si>
    <t>G238002</t>
  </si>
  <si>
    <t>温州名城建投</t>
  </si>
  <si>
    <t>温州市名城建设投资集团有限公司</t>
  </si>
  <si>
    <t>G238001</t>
  </si>
  <si>
    <t>益阳赫山发展(长沙银行)</t>
  </si>
  <si>
    <t>益阳市赫山区发展集团有限公司</t>
  </si>
  <si>
    <t>G238016</t>
  </si>
  <si>
    <t>如皋经贸(南京银行)</t>
  </si>
  <si>
    <t>如皋市经济贸易开发有限公司</t>
  </si>
  <si>
    <t>G238009</t>
  </si>
  <si>
    <t>佛山高明建投</t>
  </si>
  <si>
    <t>佛山市高明建设投资集团有限公司</t>
  </si>
  <si>
    <t>G238017</t>
  </si>
  <si>
    <t>越秀地产</t>
  </si>
  <si>
    <t>越秀地产股份有限公司</t>
  </si>
  <si>
    <t>G238004</t>
  </si>
  <si>
    <t>湖州吴兴产投</t>
  </si>
  <si>
    <t>G238003</t>
  </si>
  <si>
    <t>湖州吴兴城投</t>
  </si>
  <si>
    <t>湖州吴兴城市投资发展集团有限公司</t>
  </si>
  <si>
    <t>G228097</t>
  </si>
  <si>
    <t>西安未央城建(长安银行)</t>
  </si>
  <si>
    <t>西安未央城市建设集团有限公司</t>
  </si>
  <si>
    <t>G228094</t>
  </si>
  <si>
    <t>G228095</t>
  </si>
  <si>
    <t>盐城大丰区海城实业(上海银行)</t>
  </si>
  <si>
    <t>盐城市大丰区海城实业发展有限公司</t>
  </si>
  <si>
    <t>G228087</t>
  </si>
  <si>
    <t>如皋经贸(上海银行)</t>
  </si>
  <si>
    <t>G228096</t>
  </si>
  <si>
    <t>淄博高新国投(齐商银行)</t>
  </si>
  <si>
    <t>淄博高新国有资本投资有限公司</t>
  </si>
  <si>
    <t>G228070</t>
  </si>
  <si>
    <t>G228077</t>
  </si>
  <si>
    <t>青岛胶州城投</t>
  </si>
  <si>
    <t>青岛胶州城市发展投资有限公司</t>
  </si>
  <si>
    <t>G228093</t>
  </si>
  <si>
    <t>东台惠民城镇化建设集团有限公司</t>
  </si>
  <si>
    <t>G228091</t>
  </si>
  <si>
    <t>鲁南枣庄经开(南京银行)</t>
  </si>
  <si>
    <t>鲁南(枣庄)经济开发投资有限公司</t>
  </si>
  <si>
    <t>G228071</t>
  </si>
  <si>
    <t>G228082</t>
  </si>
  <si>
    <t>青田国资(杭州银行)</t>
  </si>
  <si>
    <t>青田县国有资产控股集团有限公司</t>
  </si>
  <si>
    <t>G228081</t>
  </si>
  <si>
    <t>合肥高新建投</t>
  </si>
  <si>
    <t>4.49%</t>
  </si>
  <si>
    <t>合肥高新建设投资集团有限公司</t>
  </si>
  <si>
    <t>G228020</t>
  </si>
  <si>
    <t>绍兴袍江建发(杭州银行)</t>
  </si>
  <si>
    <t>G228045</t>
  </si>
  <si>
    <t>平度城开</t>
  </si>
  <si>
    <t>平度市城市开发集团有限公司</t>
  </si>
  <si>
    <t>G228027</t>
  </si>
  <si>
    <t>湖州南浔振浔污水处理(杭州银行)</t>
  </si>
  <si>
    <t>G228072</t>
  </si>
  <si>
    <t>泰州中兴国投</t>
  </si>
  <si>
    <t>泰兴市中兴国有资产经营投资有限公司</t>
  </si>
  <si>
    <t>G228078</t>
  </si>
  <si>
    <t>G228076</t>
  </si>
  <si>
    <t>东台国资(南京银行)</t>
  </si>
  <si>
    <t>东台市国有资产经营集团有限公司</t>
  </si>
  <si>
    <t>G228055</t>
  </si>
  <si>
    <t>重庆巴洲文化旅游产业集团有限公司</t>
  </si>
  <si>
    <t>G228062</t>
  </si>
  <si>
    <t>台州黄岩经开(杭州银行)</t>
  </si>
  <si>
    <t>G228050</t>
  </si>
  <si>
    <t>怀化正鑫产投</t>
  </si>
  <si>
    <t>怀化市工业园区正鑫产业投资发展有限公司</t>
  </si>
  <si>
    <t>G228075</t>
  </si>
  <si>
    <t>蚌埠高新投资集团有限公司</t>
  </si>
  <si>
    <t>G228059</t>
  </si>
  <si>
    <t>G228054</t>
  </si>
  <si>
    <t>郴州产投(长沙银行)</t>
  </si>
  <si>
    <t>G228037</t>
  </si>
  <si>
    <t>嵊州交投(南京银行)</t>
  </si>
  <si>
    <t>嵊州市交通投资发展集团有限公司</t>
  </si>
  <si>
    <t>G228061</t>
  </si>
  <si>
    <t>青岛海发国资</t>
  </si>
  <si>
    <t>青岛海发国有资本投资运营集团有限公司</t>
  </si>
  <si>
    <t>G228060</t>
  </si>
  <si>
    <t>青岛海发国资(恒丰银行)</t>
  </si>
  <si>
    <t>G228064</t>
  </si>
  <si>
    <t>苏州城投资本控股有限责任公司</t>
  </si>
  <si>
    <t>G228019</t>
  </si>
  <si>
    <t>湖州莫干山高新</t>
  </si>
  <si>
    <t>湖州莫干山高新集团有限公司</t>
  </si>
  <si>
    <t>G228047</t>
  </si>
  <si>
    <t>上海临港</t>
  </si>
  <si>
    <t>Baa1/BBB+/A-</t>
  </si>
  <si>
    <t>上海临港经济发展(集团)有限公司</t>
  </si>
  <si>
    <t>G228046</t>
  </si>
  <si>
    <t>G228039</t>
  </si>
  <si>
    <t>G228041</t>
  </si>
  <si>
    <t>四川酒业集团(天津银行)</t>
  </si>
  <si>
    <t>G228017</t>
  </si>
  <si>
    <t>湖州吴兴经开</t>
  </si>
  <si>
    <t>湖州吴兴经开建设投资发展集团有限公司</t>
  </si>
  <si>
    <t>G228022</t>
  </si>
  <si>
    <t>郑州地产</t>
  </si>
  <si>
    <t>郑州城市发展集团有限公司</t>
  </si>
  <si>
    <t>G228018</t>
  </si>
  <si>
    <t>G228025</t>
  </si>
  <si>
    <t>青岛动车小镇(渤海银行)</t>
  </si>
  <si>
    <t>青岛动车小镇投资集团有限公司</t>
  </si>
  <si>
    <t>G228016</t>
  </si>
  <si>
    <t>苏州工业园</t>
  </si>
  <si>
    <t>苏州工业园区国有资本投资运营控股有限公司</t>
  </si>
  <si>
    <t>G228011</t>
  </si>
  <si>
    <t>湖州南浔交投</t>
  </si>
  <si>
    <t>湖州市南浔区交通投资集团有限公司</t>
  </si>
  <si>
    <t>G228005</t>
  </si>
  <si>
    <t>G228009</t>
  </si>
  <si>
    <t>绍兴上虞城建</t>
  </si>
  <si>
    <t>绍兴市上虞城市建设集团有限公司</t>
  </si>
  <si>
    <t>G228008</t>
  </si>
  <si>
    <t>德清文旅</t>
  </si>
  <si>
    <t>5.37%</t>
  </si>
  <si>
    <t>德清县文化旅游发展集团有限公司</t>
  </si>
  <si>
    <t>G228004</t>
  </si>
  <si>
    <t>G228003</t>
  </si>
  <si>
    <t>复星集团(渤海银行)</t>
  </si>
  <si>
    <t>上海复星高科技(集团)有限公司</t>
  </si>
  <si>
    <t>G228002</t>
  </si>
  <si>
    <t>G228001</t>
  </si>
  <si>
    <t>G218007</t>
  </si>
  <si>
    <t>G218006</t>
  </si>
  <si>
    <t>G218005</t>
  </si>
  <si>
    <t>上海地产</t>
  </si>
  <si>
    <t>3.7%</t>
  </si>
  <si>
    <t>上海地产(集团)有限公司</t>
  </si>
  <si>
    <t>G218003</t>
  </si>
  <si>
    <t>复星集团</t>
  </si>
  <si>
    <t>G218002</t>
  </si>
  <si>
    <t>G218001</t>
  </si>
  <si>
    <t>普洛斯控股</t>
  </si>
  <si>
    <t>普洛斯中国控股有限公司</t>
  </si>
  <si>
    <t>G198001</t>
  </si>
  <si>
    <t>南京东南国资</t>
  </si>
  <si>
    <t>南京东南国资投资集团有限责任公司</t>
  </si>
  <si>
    <t>定价基准</t>
  </si>
  <si>
    <t>担保人</t>
  </si>
  <si>
    <t>维好协议提供者</t>
  </si>
  <si>
    <t>起息日期</t>
  </si>
  <si>
    <t>首次付息日</t>
  </si>
  <si>
    <t>兑付日</t>
  </si>
  <si>
    <t>付息频率</t>
  </si>
  <si>
    <t>发行价</t>
  </si>
  <si>
    <t>PROJECT_CODE</t>
  </si>
  <si>
    <t>期数</t>
  </si>
  <si>
    <t>信用主体简称</t>
  </si>
  <si>
    <t>%</t>
  </si>
  <si>
    <t>平度市城市建设投资开发有限公司</t>
  </si>
  <si>
    <t>XS2614579113</t>
  </si>
  <si>
    <t>PINGDU STATE-OWNED ASSET MANAGEMENT CO LTD</t>
  </si>
  <si>
    <t>M6</t>
  </si>
  <si>
    <t>平度城建</t>
  </si>
  <si>
    <t>平度市</t>
  </si>
  <si>
    <t>XS2453368701</t>
  </si>
  <si>
    <t>VICTORY OVATION PTE LTD</t>
  </si>
  <si>
    <t>Y1</t>
  </si>
  <si>
    <t>CHUZHOU ECONOMIC AND TECHNOLOGICAL DEVELOPMENT GENERAL CORPORATION</t>
  </si>
  <si>
    <t>滁州市</t>
  </si>
  <si>
    <t>滁州经开区</t>
  </si>
  <si>
    <t>DONGTAI CHENGXING INVESTMENT DEVELOPMENT CO LTD</t>
  </si>
  <si>
    <t>东台城兴</t>
  </si>
  <si>
    <t>盐城市</t>
  </si>
  <si>
    <t>东台市</t>
  </si>
  <si>
    <t>XS2586990090</t>
  </si>
  <si>
    <t>III</t>
  </si>
  <si>
    <t>CNTD SUCCESS COMPANY LIMITED</t>
  </si>
  <si>
    <t>MO0000000246</t>
  </si>
  <si>
    <t>HUAFA INVESTMENT HOLDING 2022 I COMPANY LIMITED</t>
  </si>
  <si>
    <t>NEIJIANG INVESTMENT HOLDING GROUP CO LTD</t>
  </si>
  <si>
    <t>内江市</t>
  </si>
  <si>
    <t>XS2459916651</t>
  </si>
  <si>
    <t>II</t>
  </si>
  <si>
    <t>南宁五象建投</t>
  </si>
  <si>
    <t>JIANGMEN XINHUI YINHAI DEVELOPMENT CO., LTD.</t>
  </si>
  <si>
    <t>江门市</t>
  </si>
  <si>
    <t>新会区</t>
  </si>
  <si>
    <t>V</t>
  </si>
  <si>
    <t>QUZHOU INDUSTRIAL DEVELOPMENT GROUP CO., LTD</t>
  </si>
  <si>
    <t>Soar</t>
  </si>
  <si>
    <t>济南能源集团有限公司</t>
  </si>
  <si>
    <t>XS2607211864</t>
  </si>
  <si>
    <t>GUONENG ENVIRONMENTAL PROTECTION INVESTMENT GROUP CO LTD</t>
  </si>
  <si>
    <t>济南能源</t>
  </si>
  <si>
    <t>MO0000000048</t>
  </si>
  <si>
    <t>XS2598130180</t>
  </si>
  <si>
    <t>SUMMER SPRING PROJECT LIMITED</t>
  </si>
  <si>
    <t>XS2546982450</t>
  </si>
  <si>
    <t>HAITONG INTERNATIONAL FINANCE HOLDINGS LIMITED</t>
  </si>
  <si>
    <t>PTESSBOM0019</t>
  </si>
  <si>
    <t>滨州国有资本投资运营集团有限公司</t>
  </si>
  <si>
    <t>XS2560840154</t>
  </si>
  <si>
    <t>BINZHOU GUOTOU OVERSEAS INVESTMENT CO., LIMITED</t>
  </si>
  <si>
    <t>滨州国投</t>
  </si>
  <si>
    <t>SHANGRAO INVESTMENT HOLDINGS INTERNATIONAL COMPANY LIMITED</t>
  </si>
  <si>
    <t>SR</t>
  </si>
  <si>
    <t>IV</t>
  </si>
  <si>
    <t>XS2518971234</t>
  </si>
  <si>
    <t>--/AA/--</t>
  </si>
  <si>
    <t>中国教育集团控股有限公司</t>
  </si>
  <si>
    <t>HK0000917697</t>
  </si>
  <si>
    <t>CHINA EDUCATION GROUP HOLDINGS LIMITED</t>
  </si>
  <si>
    <t>亚洲开发银行(ADB)旗下信托基金CREDIT GUARANTEE AND INVESTMENT FACILITY</t>
  </si>
  <si>
    <t>中教控股</t>
  </si>
  <si>
    <t>HK0000802055</t>
  </si>
  <si>
    <t>九江银行</t>
  </si>
  <si>
    <t>FUZHOU DONGXIANG MUNICIPAL ENGINEERING CO LTD</t>
  </si>
  <si>
    <t>抚州东乡市政工程</t>
  </si>
  <si>
    <t>抚州市</t>
  </si>
  <si>
    <t>Get</t>
  </si>
  <si>
    <t>SICHUAN LIQUOR GROUP CO LTD</t>
  </si>
  <si>
    <t>四川酒业集团</t>
  </si>
  <si>
    <t>泸州市</t>
  </si>
  <si>
    <t>AA-</t>
  </si>
  <si>
    <t>天津泰达股份有限公司</t>
  </si>
  <si>
    <t>XS2604142591</t>
  </si>
  <si>
    <t>TIANJIN TEDA CO LTD</t>
  </si>
  <si>
    <t>泰达股份</t>
  </si>
  <si>
    <t>XS2401933457</t>
  </si>
  <si>
    <t>Laputa</t>
  </si>
  <si>
    <t>江苏富轩实业有限公司</t>
  </si>
  <si>
    <t>XS2595551834</t>
  </si>
  <si>
    <t>JIANGSU FUXUAN INDUSTRIAL CO LTD</t>
  </si>
  <si>
    <t>江苏富轩实业</t>
  </si>
  <si>
    <t>江苏富轩实业(江苏银行)</t>
  </si>
  <si>
    <t>CHUZHOU ECONOMIC AND TECHNOLOGICAL DEVELOPMENT GENERAL CORP</t>
  </si>
  <si>
    <t>LILING LUJIANG INVESTMENT HOLDING GROUP CO LTD</t>
  </si>
  <si>
    <t>醴陵渌江投控</t>
  </si>
  <si>
    <t>醴陵市</t>
  </si>
  <si>
    <t>GANZHOU NANKANG DEVELOPMENT INVESTMENT HOLDING GROUP CO LTD</t>
  </si>
  <si>
    <t>AVIC INTERNATIONAL LEASING CO LTD</t>
  </si>
  <si>
    <t>绵阳商业银行</t>
  </si>
  <si>
    <t>CHENGDU LONGTENG WATER CONSERVANCY DEVELOPMENT CO LTD</t>
  </si>
  <si>
    <t>成都龙腾水利</t>
  </si>
  <si>
    <t>邛崃市</t>
  </si>
  <si>
    <t>XS2597774962</t>
  </si>
  <si>
    <t>WUXING INDUSTRY INVESTMENT HUSHENG COMPANY LIMITED</t>
  </si>
  <si>
    <t>XS2464646186</t>
  </si>
  <si>
    <t>湖北银行</t>
  </si>
  <si>
    <t>SHIYAN JUXIN URBAN &amp; RURAL CONSTRUCTION DEVELOPMENT INVESTMENT GROUP CO LTD</t>
  </si>
  <si>
    <t>十堰市</t>
  </si>
  <si>
    <t>PANZHIHUA PANXI SCIENCE AND TECHNOLOGY CITY DEVELOPMENT CONSTRUCTION CO LTD</t>
  </si>
  <si>
    <t>攀枝花攀西科技城</t>
  </si>
  <si>
    <t>攀枝花市</t>
  </si>
  <si>
    <t>SUZHOU WUZHONG CULTURAL TOURISM DEVELOPMENT GROUP CO LTD</t>
  </si>
  <si>
    <t>吴中区</t>
  </si>
  <si>
    <t>北京银行</t>
  </si>
  <si>
    <t>GANZHOU TOURISM INVESTMENT GROUP LTD</t>
  </si>
  <si>
    <t>赣州旅投</t>
  </si>
  <si>
    <t>6.7%</t>
  </si>
  <si>
    <t>龙南旅游发展投资(集团)有限责任公司</t>
  </si>
  <si>
    <t>XS2602172244</t>
  </si>
  <si>
    <t>LONGNAN TOURISM DEVELOPMENT AND INVESTMENT GROUP CO LTD</t>
  </si>
  <si>
    <t>龙南旅发</t>
  </si>
  <si>
    <t>XS2499263882</t>
  </si>
  <si>
    <t>龙南旅发(九江银行)</t>
  </si>
  <si>
    <t>Blue Ocean</t>
  </si>
  <si>
    <t>Futuretown</t>
  </si>
  <si>
    <t>A1/A/A</t>
  </si>
  <si>
    <t>2.93%</t>
  </si>
  <si>
    <t>3.4%a</t>
  </si>
  <si>
    <t>中国银行股份有限公司</t>
  </si>
  <si>
    <t>HK0000917390</t>
  </si>
  <si>
    <t>BANK OF CHINA LTD/HONG KONG</t>
  </si>
  <si>
    <t>中国银行</t>
  </si>
  <si>
    <t>XS2470956322</t>
  </si>
  <si>
    <t>HAIYAN COASTLINE CO LTD</t>
  </si>
  <si>
    <t>海盐县</t>
  </si>
  <si>
    <t>桂林经开</t>
  </si>
  <si>
    <t>绍兴银行</t>
  </si>
  <si>
    <t>HUZHOU WUXING INDUSTRIAL INVESTMENT DEVELOPMENT GROUP CO LTD</t>
  </si>
  <si>
    <t>6.28%</t>
  </si>
  <si>
    <t>6.3%</t>
  </si>
  <si>
    <t>XS2600440015</t>
  </si>
  <si>
    <t>XS2485520261</t>
  </si>
  <si>
    <t>MOON KING LTD</t>
  </si>
  <si>
    <t>越秀房地产投资信托基金;汇丰机构信托服务(亚洲)有限公司</t>
  </si>
  <si>
    <t>杭州银行</t>
  </si>
  <si>
    <t>QINGTIAN COUNTY URBAN CONSTRUCTION DEVELOPMENT CO LTD</t>
  </si>
  <si>
    <t>丽水市</t>
  </si>
  <si>
    <t>6.8%a</t>
  </si>
  <si>
    <t>嵊州市投资控股有限公司</t>
  </si>
  <si>
    <t>XS2593085181</t>
  </si>
  <si>
    <t>SHENGZHOU INVESTMENT HOLDING CO LTD</t>
  </si>
  <si>
    <t>嵊州投控</t>
  </si>
  <si>
    <t>嵊州市</t>
  </si>
  <si>
    <t>无锡惠山高科有限公司</t>
  </si>
  <si>
    <t>XS2595457578</t>
  </si>
  <si>
    <t>HUIKAI INTERNATIONAL INVESTMENT CO LTD</t>
  </si>
  <si>
    <t>惠山高科</t>
  </si>
  <si>
    <t>惠山区</t>
  </si>
  <si>
    <t>齐鲁银行</t>
  </si>
  <si>
    <t>莱芜高新投资控股有限公司</t>
  </si>
  <si>
    <t>XS2528158053</t>
  </si>
  <si>
    <t>LAIGAO INTERNATIONAL INVESTMENT BVI CO LTD</t>
  </si>
  <si>
    <t>莱芜高投</t>
  </si>
  <si>
    <t>莱芜高投(齐鲁银行)</t>
  </si>
  <si>
    <t>CHANGXING CULTURAL TOURISM DEVELOPMENT GROUP CO LTD</t>
  </si>
  <si>
    <t>长兴文旅发展</t>
  </si>
  <si>
    <t>DEYANG DEVELOPMENT HOLDINGS GROUP CO LTD</t>
  </si>
  <si>
    <t>德阳市</t>
  </si>
  <si>
    <t>XS2562889316</t>
  </si>
  <si>
    <t>GUIYANG COUNTY RONGCHENG HOLDING GROUP CO LTD</t>
  </si>
  <si>
    <t>桂阳蓉城控股</t>
  </si>
  <si>
    <t>TAIZHOU MEDICAL CITY HOLDING GROUP CO LTD</t>
  </si>
  <si>
    <t>XS2597258289</t>
  </si>
  <si>
    <t>四川发展融资担保股份有限公司</t>
  </si>
  <si>
    <t>XINGTAI ROAD AND BRIDGE CONSTRUCTION GROUP CO LTD</t>
  </si>
  <si>
    <t>邢台路桥建设</t>
  </si>
  <si>
    <t>邢台市</t>
  </si>
  <si>
    <t>天津银行</t>
  </si>
  <si>
    <t>ANJI COUNTY URBAN DEVELOPMENT INVESTMENT GROUP CO LTD</t>
  </si>
  <si>
    <t>安吉城投</t>
  </si>
  <si>
    <t>WUXI CHENGKAI INDUSTRIAL DEVELOPMENT GROUP CO LTD</t>
  </si>
  <si>
    <t>滨湖区</t>
  </si>
  <si>
    <t>XS2472512198</t>
  </si>
  <si>
    <t>XS2595819074</t>
  </si>
  <si>
    <t>YANCHENG DAFENG HAICHENG INDUSTRIAL DEVELOPMENT CO LTD</t>
  </si>
  <si>
    <t>盐城大丰区海城实业</t>
  </si>
  <si>
    <t>盐城大丰区海城实业(江苏银行)</t>
  </si>
  <si>
    <t>Drogo Plus</t>
  </si>
  <si>
    <t>郴州产投</t>
  </si>
  <si>
    <t>XINGGUO CITY HOLDINGS INDUSTRIAL DEVELOPMENT GROUP CO LTD</t>
  </si>
  <si>
    <t>兴国城控</t>
  </si>
  <si>
    <t>Haining</t>
  </si>
  <si>
    <t>铁岭公共资产投资运营集团有限公司</t>
  </si>
  <si>
    <t>XS2593791135</t>
  </si>
  <si>
    <t>TIELING PUBLIC ASSETS INVESTMENT &amp; MANAGEMENT GROUP CO LTD</t>
  </si>
  <si>
    <t>铁岭公投</t>
  </si>
  <si>
    <t>铁岭市</t>
  </si>
  <si>
    <t>(CQ)</t>
  </si>
  <si>
    <t>GAOYOU CONSTRUCTION INVESTMENT DEVELOPMENT (BVI) CO LTD</t>
  </si>
  <si>
    <t>扬州市</t>
  </si>
  <si>
    <t>高邮市</t>
  </si>
  <si>
    <t>XS2497073259</t>
  </si>
  <si>
    <t>6.75%a</t>
  </si>
  <si>
    <t>中国太平保险控股有限公司</t>
  </si>
  <si>
    <t>XS2588464433</t>
  </si>
  <si>
    <t>CHINA TAIPING INSURANCE HOLDINGS CO LTD</t>
  </si>
  <si>
    <t>Horizon</t>
  </si>
  <si>
    <t>PING AN INTERNATIONAL FINANCIAL LEASING CO LTD</t>
  </si>
  <si>
    <t>成都银行</t>
  </si>
  <si>
    <t>CHONGQING DAZU YONGSHENG INDUSTRY DEVELOPMENT CO LTD</t>
  </si>
  <si>
    <t>重庆大足永晟</t>
  </si>
  <si>
    <t>大足区</t>
  </si>
  <si>
    <t>HUZHOU NANXUN ZHENXUN SEWAGE TREATMENT CO LTD</t>
  </si>
  <si>
    <t>湖州南浔振浔污水处理</t>
  </si>
  <si>
    <t>南浔区</t>
  </si>
  <si>
    <t>贵州双龙航空港开发投资(集团)有限公司</t>
  </si>
  <si>
    <t>XS2592225085</t>
  </si>
  <si>
    <t>GUIZHOU SHUANGLONG AIRPORT DEVELOPMENT &amp; INVESTMENT (GROUP) CO LTD</t>
  </si>
  <si>
    <t>贵州双龙航空港</t>
  </si>
  <si>
    <t>贵阳市</t>
  </si>
  <si>
    <t>贵州双龙航空港(华夏银行)</t>
  </si>
  <si>
    <t>东台城兴(江苏银行)</t>
  </si>
  <si>
    <t>西安银行</t>
  </si>
  <si>
    <t>5.493%</t>
  </si>
  <si>
    <t>中国国际金融股份有限公司</t>
  </si>
  <si>
    <t>XS2585576973</t>
  </si>
  <si>
    <t>CICC HONG KONG FINANCE 2016 MTN LIMITED</t>
  </si>
  <si>
    <t>中金公司</t>
  </si>
  <si>
    <t>XS2539361001</t>
  </si>
  <si>
    <t>XINCHANG COUNTY TRANSPORTATION INVESTMENT GROUP CO LTD</t>
  </si>
  <si>
    <t>新昌交投</t>
  </si>
  <si>
    <t>新昌县</t>
  </si>
  <si>
    <t>XS2527294370</t>
  </si>
  <si>
    <t>2.97%</t>
  </si>
  <si>
    <t>53</t>
  </si>
  <si>
    <t>HK0000909678</t>
  </si>
  <si>
    <t>HK0000910189</t>
  </si>
  <si>
    <t>Golden</t>
  </si>
  <si>
    <t>TAIZHOU HUANGYAN ECONOMIC DEVELOPMENT GROUP CO LTD</t>
  </si>
  <si>
    <t>台州黄岩经开</t>
  </si>
  <si>
    <t>台州市</t>
  </si>
  <si>
    <t>黄岩区</t>
  </si>
  <si>
    <t>XS2455340518</t>
  </si>
  <si>
    <t>--/--/BB</t>
  </si>
  <si>
    <t>昆明产业开发投资有限责任公司</t>
  </si>
  <si>
    <t>XS2585673820</t>
  </si>
  <si>
    <t>HONG KONG JY FLOWER LTD</t>
  </si>
  <si>
    <t>昆明产投</t>
  </si>
  <si>
    <t>5.898%</t>
  </si>
  <si>
    <t>6.1%a</t>
  </si>
  <si>
    <t>5.9%</t>
  </si>
  <si>
    <t>邮储银行</t>
  </si>
  <si>
    <t>XS2589585194</t>
  </si>
  <si>
    <t>赣州城投(邮储银行)</t>
  </si>
  <si>
    <t>Sunrise</t>
  </si>
  <si>
    <t>HUZHOU WUXING TRAFFIC AND TOURISM INVESTMENT DEVELOPMENT GROUP CO LTD</t>
  </si>
  <si>
    <t>湖州吴兴交旅投</t>
  </si>
  <si>
    <t>PENG YING INTERNATIONAL DEVELOPMENT CO LTD</t>
  </si>
  <si>
    <t>象山县</t>
  </si>
  <si>
    <t>XS2464716229</t>
  </si>
  <si>
    <t>XS2500230060</t>
  </si>
  <si>
    <t>泰安市国泰民安投资集团有限公司</t>
  </si>
  <si>
    <t>XS2587115648</t>
  </si>
  <si>
    <t>GTMA INTERNATIONAL LTD</t>
  </si>
  <si>
    <t>泰安国泰民安</t>
  </si>
  <si>
    <t>泰安市</t>
  </si>
  <si>
    <t>XS2587554481</t>
  </si>
  <si>
    <t>泰安国泰民安(恒丰银行)</t>
  </si>
  <si>
    <t>7.2%a</t>
  </si>
  <si>
    <t>泰安国泰民安(齐鲁银行)</t>
  </si>
  <si>
    <t>Turquoise</t>
  </si>
  <si>
    <t>淮北公用</t>
  </si>
  <si>
    <t>XS2547530928</t>
  </si>
  <si>
    <t>GAOYOU CONSTRUCTION INVESTMENT DEVELOPMENT BVI CO LTD</t>
  </si>
  <si>
    <t>高邮建投(江苏银行)</t>
  </si>
  <si>
    <t>SICHUAN GLOPORT INVESTMENT DEVELOPMENT GROUP CO LTD</t>
  </si>
  <si>
    <t>四川港荣</t>
  </si>
  <si>
    <t>HUBEI AGRICULTURAL VALLEY INDUSTRIAL GROUP CO LTD</t>
  </si>
  <si>
    <t>湖北农谷实业</t>
  </si>
  <si>
    <t>荆门市</t>
  </si>
  <si>
    <t>JIANGXI PROVINCIAL GANXIANG DEVELOPMENT INVESTMENT GROUP CO LTD</t>
  </si>
  <si>
    <t>江西赣湘发展</t>
  </si>
  <si>
    <t>萍乡市</t>
  </si>
  <si>
    <t>TianmuMountain</t>
  </si>
  <si>
    <t>浙江安吉国控建设发展集团有限公司</t>
  </si>
  <si>
    <t>XS2497721600</t>
  </si>
  <si>
    <t>ZHEJIANG ANJI CONSTRUCTION DEVELOPMENT HONG KONG CO LTD</t>
  </si>
  <si>
    <t>安吉国控</t>
  </si>
  <si>
    <t>Ba3/--/BB</t>
  </si>
  <si>
    <t>12.375%</t>
  </si>
  <si>
    <t>12.5</t>
  </si>
  <si>
    <t>XS2586129574</t>
  </si>
  <si>
    <t>WANDA PROPERTIES GLOBAL CO LTD</t>
  </si>
  <si>
    <t>万达商业地产(香港)有限公司;万达地产投资有限公司;万达商业地产海外有限公司</t>
  </si>
  <si>
    <t>Inkcity</t>
  </si>
  <si>
    <t>XS2518973958</t>
  </si>
  <si>
    <t>A1/--/--</t>
  </si>
  <si>
    <t>中国农业银行股份有限公司</t>
  </si>
  <si>
    <t>HK0000904661</t>
  </si>
  <si>
    <t>AGRICULTURAL BANK OF CHINA LIMITED HONG KONG BRANCH</t>
  </si>
  <si>
    <t>农业银行</t>
  </si>
  <si>
    <t>重庆三峡银行</t>
  </si>
  <si>
    <t>CHONGQING PURI DEVELOPMENT INVESTMENT GROUP CO LTD</t>
  </si>
  <si>
    <t>重庆浦里开发</t>
  </si>
  <si>
    <t>开州区</t>
  </si>
  <si>
    <t>SHANGHAI JINMAO INVESTMENT MANAGEMENT GROUP CO LTD</t>
  </si>
  <si>
    <t>济南章丘控股集团有限公司</t>
  </si>
  <si>
    <t>XS2572133580</t>
  </si>
  <si>
    <t>GOLDEN DRAGON MOUNTAIN TRADING BVI CO LTD</t>
  </si>
  <si>
    <t>章丘区</t>
  </si>
  <si>
    <t>XS2560864253</t>
  </si>
  <si>
    <t>ZIBO HIGH-TECH INTERNATIONAL INVESTMENT CO LTD</t>
  </si>
  <si>
    <t>淄博高新国投</t>
  </si>
  <si>
    <t>XS2396507910</t>
  </si>
  <si>
    <t>SHAOXING PAOJIANG VENTURE CONSTRUCTION DEVELOPMENT CO LTD</t>
  </si>
  <si>
    <t>绍兴袍江建发</t>
  </si>
  <si>
    <t>XS2572949274</t>
  </si>
  <si>
    <t>Chenfan</t>
  </si>
  <si>
    <t>XS2577258713</t>
  </si>
  <si>
    <t>泰安市城市发展投资有限公司</t>
  </si>
  <si>
    <t>XS2571672752</t>
  </si>
  <si>
    <t>TAISHAN CITY INVESTMENT CO LTD</t>
  </si>
  <si>
    <t>泰安城投</t>
  </si>
  <si>
    <t>XS2432536915</t>
  </si>
  <si>
    <t>青岛银行</t>
  </si>
  <si>
    <t>XS2574741273</t>
  </si>
  <si>
    <t>淄博高新国投(青岛银行)</t>
  </si>
  <si>
    <t>WENZHOU MINGCHENG CONSTRUCTION INVESTMENT GROUP CO LTD</t>
  </si>
  <si>
    <t>温州市</t>
  </si>
  <si>
    <t>CHANGXING CULTURAL TOURISM DEVELOPMENT GROUP CO</t>
  </si>
  <si>
    <t>AUD</t>
  </si>
  <si>
    <t>3mBBSW+103</t>
  </si>
  <si>
    <t>3mBBSW+108a</t>
  </si>
  <si>
    <t>中国工商银行股份有限公司</t>
  </si>
  <si>
    <t>AU3FN0074522</t>
  </si>
  <si>
    <t>INDUSTRIAL &amp; COMMERCIAL BANK OF CHINA LTD/SYDNEY</t>
  </si>
  <si>
    <t>M3</t>
  </si>
  <si>
    <t>XS2546508461</t>
  </si>
  <si>
    <t>HK0000898921</t>
  </si>
  <si>
    <t>INDUSTRIAL &amp; COMMERCIAL BANK OF CHINA LTD/SINGAPORE</t>
  </si>
  <si>
    <t>T+110a</t>
  </si>
  <si>
    <t>49</t>
  </si>
  <si>
    <t>XS2549908684</t>
  </si>
  <si>
    <t>INDUSTRIAL &amp; COMMERCIAL BANK OF CHINA LTD/HONG KONG</t>
  </si>
  <si>
    <t>SOFR+93</t>
  </si>
  <si>
    <t>SOFR+140a</t>
  </si>
  <si>
    <t>SOFR</t>
  </si>
  <si>
    <t>INDUSTRIAL &amp; COMMERCIAL BANK OF CHINA LTD/DUBAI</t>
  </si>
  <si>
    <t>YIYANG HESHAN DISTRICT DEVELOPMENT GROUP CO LTD</t>
  </si>
  <si>
    <t>益阳赫山发展</t>
  </si>
  <si>
    <t>益阳市</t>
  </si>
  <si>
    <t>Pine</t>
  </si>
  <si>
    <t>FOSHAN GAOMING CONSTRUCTION INVESTMENT GROUP CO LTD</t>
  </si>
  <si>
    <t>佛山市</t>
  </si>
  <si>
    <t>高明区</t>
  </si>
  <si>
    <t>XS2458278731</t>
  </si>
  <si>
    <t>RUGAO ECONOMIC AND TRADE DEVELOPMENT CO LTD</t>
  </si>
  <si>
    <t>如皋经贸</t>
  </si>
  <si>
    <t>如皋市</t>
  </si>
  <si>
    <t>T</t>
  </si>
  <si>
    <t>舜宇光学科技(集团)有限公司</t>
  </si>
  <si>
    <t>XS2555677215</t>
  </si>
  <si>
    <t>SUNNY OPTICAL TECHNOLOGY GROUP CO LTD</t>
  </si>
  <si>
    <t>舜宇光学科技</t>
  </si>
  <si>
    <t>JOY DELIGHT INTERNATIONAL LIMITED</t>
  </si>
  <si>
    <t>XS2556913502</t>
  </si>
  <si>
    <t>CHONGQING BAZHOU CULTURAL TOURISM INDUSTRY GROUP CO LTD</t>
  </si>
  <si>
    <t>巴南区</t>
  </si>
  <si>
    <t>成都中法生态园投资发展有限公司</t>
  </si>
  <si>
    <t>XS2570494000</t>
  </si>
  <si>
    <t>CHENGDU SINO FRENCH ECOLOGICAL PARK INVESTMENT DEVELOPMENT CO LTD</t>
  </si>
  <si>
    <t>成都中法生态园</t>
  </si>
  <si>
    <t>XS2536805984</t>
  </si>
  <si>
    <t>成都中法生态园(成都银行)</t>
  </si>
  <si>
    <t>HUZHOU WUXING CITY INVESTMENT DEVELOPMENT GROUP CO LTD</t>
  </si>
  <si>
    <t>长安银行</t>
  </si>
  <si>
    <t>XI'AN WEIYANG URBAN CONSTRUCTION GROUP CO LTD</t>
  </si>
  <si>
    <t>西安未央城建</t>
  </si>
  <si>
    <t>未央区</t>
  </si>
  <si>
    <t>XS2490414914</t>
  </si>
  <si>
    <t>XI'AN AEROSPACE HIGH-TECH INDUSTRY DEVELOPMENT CO LTD</t>
  </si>
  <si>
    <t>RUGAO ECONOMIC &amp; TRADE DEVELOPMENT CO</t>
  </si>
  <si>
    <t>齐商银行</t>
  </si>
  <si>
    <t>彭泽县城市发展建设集团有限公司</t>
  </si>
  <si>
    <t>XS2553785382</t>
  </si>
  <si>
    <t>PENGZE URBAN DEVELOPMENT CONSTRUCTION GROUP CO LTD</t>
  </si>
  <si>
    <t>彭泽县</t>
  </si>
  <si>
    <t>Sake</t>
  </si>
  <si>
    <t>湖北澴川国资</t>
  </si>
  <si>
    <t>景业名邦集团控股有限公司</t>
  </si>
  <si>
    <t>XS2560991015</t>
  </si>
  <si>
    <t>JY GRANDMARK HOLDINGS LTD</t>
  </si>
  <si>
    <t>景业名邦集团控股有限公司附属子公司提供担保</t>
  </si>
  <si>
    <t>XS2569574184</t>
  </si>
  <si>
    <t>XS2569574002</t>
  </si>
  <si>
    <t>XS2569573889</t>
  </si>
  <si>
    <t>QINGDAO JIAOZHOU URBAN DEVELOPMENT &amp; INVESTMENT CO LTD</t>
  </si>
  <si>
    <t>XS2461794922</t>
  </si>
  <si>
    <t>DONGTAI HUIMIN URBAN CONSTRUCTION AND DEVELOPMENT CO LTD</t>
  </si>
  <si>
    <t>XS2512118097</t>
  </si>
  <si>
    <t>Iron</t>
  </si>
  <si>
    <t>LUNAN ZAOZHUANG ECONOMIC DEVELOPMENT INVESTMENT CO LTD</t>
  </si>
  <si>
    <t>鲁南枣庄经开</t>
  </si>
  <si>
    <t>枣庄市</t>
  </si>
  <si>
    <t>江阴国有资本控股(集团)有限公司</t>
  </si>
  <si>
    <t>XS2564799588</t>
  </si>
  <si>
    <t>CHENGDA INTERNATIONAL CO LTD</t>
  </si>
  <si>
    <t>江阴市</t>
  </si>
  <si>
    <t>ICHUAN GLOPORT INVESTMENT DEVELOPMENT GROUP CO., LTD</t>
  </si>
  <si>
    <t>镇江国有投资控股集团有限公司</t>
  </si>
  <si>
    <t>XS2564003833</t>
  </si>
  <si>
    <t>HK ONLINK TECHNOLOGY CO LTD</t>
  </si>
  <si>
    <t>镇江国投</t>
  </si>
  <si>
    <t>镇江市</t>
  </si>
  <si>
    <t>镇江国投(江苏银行)</t>
  </si>
  <si>
    <t>QINGTIAN COUNTY STATE OWNED ASSETS HOLDING GROUP CO LTD</t>
  </si>
  <si>
    <t>青田国资</t>
  </si>
  <si>
    <t>青田县</t>
  </si>
  <si>
    <t>Nengda</t>
  </si>
  <si>
    <t>无锡能达热电</t>
  </si>
  <si>
    <t>2022</t>
  </si>
  <si>
    <t>杭州钱塘新区建设投资集团有限公司</t>
  </si>
  <si>
    <t>XS2560324654</t>
  </si>
  <si>
    <t>QIANTANG JIANTOU (BVI) LIMITED</t>
  </si>
  <si>
    <t>杭州钱塘新区建投</t>
  </si>
  <si>
    <t>钱塘区</t>
  </si>
  <si>
    <t>SOFR+80</t>
  </si>
  <si>
    <t>SOFR+120a</t>
  </si>
  <si>
    <t>MO0000000089</t>
  </si>
  <si>
    <t>INDUSTRIAL &amp; COMMERCIAL BANK OF CHINA LTD/MACAU</t>
  </si>
  <si>
    <t>HEFEI GAOXIN DEVELOPMENT &amp; INVESTMENT GROUP CO</t>
  </si>
  <si>
    <t>合肥高新区</t>
  </si>
  <si>
    <t>PINGDU CITY DEVELOPMENT GROUP CO LTD</t>
  </si>
  <si>
    <t>7.4%a</t>
  </si>
  <si>
    <t>XS2558634791</t>
  </si>
  <si>
    <t>天风证券股份有限公司</t>
  </si>
  <si>
    <t>XS2559193425</t>
  </si>
  <si>
    <t>TFI OVERSEAS INVESTMENT LTD</t>
  </si>
  <si>
    <t>天风国际证券集团有限公司;天风证券股份有限公司</t>
  </si>
  <si>
    <t>天风证券</t>
  </si>
  <si>
    <t>TAIXING ZHONGXING STATE-OWNED ASSET MANAGEMENT &amp; INVESTMENT CO</t>
  </si>
  <si>
    <t>泰兴市</t>
  </si>
  <si>
    <t>XS2553801098</t>
  </si>
  <si>
    <t>BANK OF CHINA LTD/DUBAI</t>
  </si>
  <si>
    <t>XS2551133486</t>
  </si>
  <si>
    <t>JINGFA OVERSEAS INVESTMENT CO LTD</t>
  </si>
  <si>
    <t>DONGTAI STATE-OWNED ASSETS OPERATION GROUP CO LTD</t>
  </si>
  <si>
    <t>东台国资</t>
  </si>
  <si>
    <t>XS2551135424</t>
  </si>
  <si>
    <t>6.9%a</t>
  </si>
  <si>
    <t>厦门国贸控股集团有限公司</t>
  </si>
  <si>
    <t>MO0000000154</t>
  </si>
  <si>
    <t>ITG HOLDING INVESTMENT HK LTD</t>
  </si>
  <si>
    <t>厦门国贸</t>
  </si>
  <si>
    <t>徐州高新技术产业开发区国有资产经营有限公司</t>
  </si>
  <si>
    <t>XS2549270150</t>
  </si>
  <si>
    <t>GAOXIN INTERNATIONAL INVESTMENT CO LTD</t>
  </si>
  <si>
    <t>徐州高新</t>
  </si>
  <si>
    <t>XS2529233228</t>
  </si>
  <si>
    <t>遵义道桥</t>
  </si>
  <si>
    <t>Dayue</t>
  </si>
  <si>
    <t>HUAIHUA INDUSTRIAL PARK ZHENGXIN INDUSTRIAL INVESTMENT DEVELOPMENT CO LTD</t>
  </si>
  <si>
    <t>怀化市</t>
  </si>
  <si>
    <t>7.1%</t>
  </si>
  <si>
    <t>杭州临江投资发展有限公司</t>
  </si>
  <si>
    <t>XS2548194096</t>
  </si>
  <si>
    <t>LINJIANG INVESTMENT &amp; DEVELOPMENT BVI CO LTD</t>
  </si>
  <si>
    <t>杭州临江投资</t>
  </si>
  <si>
    <t>SHANGRAO INVESTMENT HOLDINGS INTERNATIONAL CO LTD</t>
  </si>
  <si>
    <t>XS2560121464</t>
  </si>
  <si>
    <t>ZHONGYUAN DAYU INTERNATIONAL BVI CO LTD</t>
  </si>
  <si>
    <t>3.05%</t>
  </si>
  <si>
    <t>HK0000892338</t>
  </si>
  <si>
    <t>6.75%</t>
  </si>
  <si>
    <t>XS2525548231</t>
  </si>
  <si>
    <t>SOFR+95</t>
  </si>
  <si>
    <t>SOFR+135a</t>
  </si>
  <si>
    <t>XS2557551293</t>
  </si>
  <si>
    <t>BANK OF CHINA LTD/LUXEMBOURG</t>
  </si>
  <si>
    <t>杭州钱塘新区城市发展集团有限公司</t>
  </si>
  <si>
    <t>XS2547145008</t>
  </si>
  <si>
    <t>CHENGFA INDUSTRIAL (BVI) COMPANY LIMITED</t>
  </si>
  <si>
    <t>BENGBU GAOXIN INVESTMENT GROUP CO LTD</t>
  </si>
  <si>
    <t>蚌埠高投</t>
  </si>
  <si>
    <t>蚌埠市</t>
  </si>
  <si>
    <t>蚌埠高新区</t>
  </si>
  <si>
    <t>陕西榆神能源开发建设集团有限公司</t>
  </si>
  <si>
    <t>XS2544188894</t>
  </si>
  <si>
    <t>SHAANXI YUSHEN ENERGY DEVELOPMENT AND CONSTRUCTION GROUP CO., LTD.</t>
  </si>
  <si>
    <t>陕西榆神能源</t>
  </si>
  <si>
    <t>榆林市</t>
  </si>
  <si>
    <t>榆神工业区</t>
  </si>
  <si>
    <t>陕西榆神能源(西安银行)</t>
  </si>
  <si>
    <t>XS2555170740</t>
  </si>
  <si>
    <t>BANK OF CHINA LTD/PARIS</t>
  </si>
  <si>
    <t>济南产业发展投资集团有限公司</t>
  </si>
  <si>
    <t>XS2557347338</t>
  </si>
  <si>
    <t>CHANFA INTERNATIONAL HK CO LTD</t>
  </si>
  <si>
    <t>济南产投</t>
  </si>
  <si>
    <t>济南产投(青岛银行)</t>
  </si>
  <si>
    <t>5.42%</t>
  </si>
  <si>
    <t>T3+150a</t>
  </si>
  <si>
    <t>T3+125</t>
  </si>
  <si>
    <t>CICC HONG KONG FINANCE 2016 MTN LTD</t>
  </si>
  <si>
    <t>中国国际金融(国际)有限公司</t>
  </si>
  <si>
    <t>--/BBB+/A-</t>
  </si>
  <si>
    <t>6.2%a</t>
  </si>
  <si>
    <t>XS2551147353</t>
  </si>
  <si>
    <t>NANJING YANGZI STATE-OWNED INVESTMENT GROUP CO LTD</t>
  </si>
  <si>
    <t>丹阳投资集团有限公司</t>
  </si>
  <si>
    <t>XS2554610019</t>
  </si>
  <si>
    <t>PHOENIX CHARM INTERNATIONAL INVESTMENT LTD</t>
  </si>
  <si>
    <t>丹阳投资</t>
  </si>
  <si>
    <t>丹阳市</t>
  </si>
  <si>
    <t>XS2448367982</t>
  </si>
  <si>
    <t>SHENGZHOU COMMUNICATIONS INVESTMENT DEVELOPMENT GROUP CO LTD</t>
  </si>
  <si>
    <t>嵊州交投</t>
  </si>
  <si>
    <t>XS2463351176</t>
  </si>
  <si>
    <t>XS2497140546</t>
  </si>
  <si>
    <t>JINAN HI-TECH INTERNATIONAL CAYMAN INVESTMENT DEVELOPMENT CO LTD</t>
  </si>
  <si>
    <t>镇江文化旅游产业集团有限责任公司</t>
  </si>
  <si>
    <t>XS2543128784</t>
  </si>
  <si>
    <t>ZHENJIANG CULTURAL TOURISM INDUSTRY GROUP CO LTD</t>
  </si>
  <si>
    <t>镇江文旅</t>
  </si>
  <si>
    <t>SUMMER SPRING PROJECT LTD</t>
  </si>
  <si>
    <t>7.2%</t>
  </si>
  <si>
    <t>菏泽城投控股集团有限公司</t>
  </si>
  <si>
    <t>XS2520370805</t>
  </si>
  <si>
    <t>HEZE CITY INVESTMENT HOLDINGS INTERNATIONAL CO LTD</t>
  </si>
  <si>
    <t>菏泽城投</t>
  </si>
  <si>
    <t>XI HAI AN 2019 LTD</t>
  </si>
  <si>
    <t>SUZHOU CITY INVESTMENT CAPITAL HOLDING CO LTD</t>
  </si>
  <si>
    <t>HUZHOU MOGANSHAN HI-TECH GROUP CO LTD</t>
  </si>
  <si>
    <t>德清县</t>
  </si>
  <si>
    <t>南京溧水经济技术开发集团有限公司</t>
  </si>
  <si>
    <t>XS2538227088</t>
  </si>
  <si>
    <t>LIYUAN INTERNATIONAL CO LTD</t>
  </si>
  <si>
    <t>南京溧水经开</t>
  </si>
  <si>
    <t>溧水区</t>
  </si>
  <si>
    <t>南京溧水经开(上海银行)</t>
  </si>
  <si>
    <t>Gongfu</t>
  </si>
  <si>
    <t>I</t>
  </si>
  <si>
    <t>XS2518981118</t>
  </si>
  <si>
    <t>2.42%</t>
  </si>
  <si>
    <t>深圳市人民政府</t>
  </si>
  <si>
    <t>HK0000881943</t>
  </si>
  <si>
    <t>MUNICIPALITY OF SHENZHEN CHINA</t>
  </si>
  <si>
    <t>深圳市政府</t>
  </si>
  <si>
    <t>HK0000881950</t>
  </si>
  <si>
    <t>2.83%</t>
  </si>
  <si>
    <t>HK0000881968</t>
  </si>
  <si>
    <t>广东省人民政府</t>
  </si>
  <si>
    <t>MO0000000097</t>
  </si>
  <si>
    <t>PROVINCE OF GUANGDONG CHINA</t>
  </si>
  <si>
    <t>广东省政府</t>
  </si>
  <si>
    <t>LINGANG WINGS INC</t>
  </si>
  <si>
    <t>宜春发展投资集团有限公司</t>
  </si>
  <si>
    <t>XS2523185424</t>
  </si>
  <si>
    <t>YICHUN DEVELOPMENT&amp; INVESTMENT GROUP CO LTD</t>
  </si>
  <si>
    <t>宜春发投</t>
  </si>
  <si>
    <t>宜春市</t>
  </si>
  <si>
    <t>海南省人民政府</t>
  </si>
  <si>
    <t>HK0000877461</t>
  </si>
  <si>
    <t>PROVINCE OF HAINAN CHINA</t>
  </si>
  <si>
    <t>海南省政府</t>
  </si>
  <si>
    <t>HK0000877487</t>
  </si>
  <si>
    <t>HK0000877479</t>
  </si>
  <si>
    <t>XS2546982294</t>
  </si>
  <si>
    <t>Supernova</t>
  </si>
  <si>
    <t>54</t>
  </si>
  <si>
    <t>7.0%</t>
  </si>
  <si>
    <t>龙口市城乡建设投资发展有限公司</t>
  </si>
  <si>
    <t>XS2533702895</t>
  </si>
  <si>
    <t>XL BVI INTERNATIONAL DEVELOPMENT LTD</t>
  </si>
  <si>
    <t>龙口城建</t>
  </si>
  <si>
    <t>烟台市</t>
  </si>
  <si>
    <t>龙口市</t>
  </si>
  <si>
    <t>T+63</t>
  </si>
  <si>
    <t>东方证券股份有限公司</t>
  </si>
  <si>
    <t>XS2547622535</t>
  </si>
  <si>
    <t>ORIENT ZHISHENG LTD</t>
  </si>
  <si>
    <t>东方证券</t>
  </si>
  <si>
    <t>镇江交通产业集团有限公司</t>
  </si>
  <si>
    <t>XS2521007505</t>
  </si>
  <si>
    <t>ZHENJIANG TRANSPORTATION INDUSTRY GROUP CO LTD</t>
  </si>
  <si>
    <t>镇江交通</t>
  </si>
  <si>
    <t>XS2520986584</t>
  </si>
  <si>
    <t>Charming</t>
  </si>
  <si>
    <t>成都中法生态园(上海银行)</t>
  </si>
  <si>
    <t>HUZHOU WUXING ECONOMIC DEVELOPMENT &amp; INVESTMENT GROUP CO LTD</t>
  </si>
  <si>
    <t>XS2461107943</t>
  </si>
  <si>
    <t>武汉市江夏农业集团有限公司</t>
  </si>
  <si>
    <t>XS2547138722</t>
  </si>
  <si>
    <t>WUHAN JIANGXIA AGRICULTURE GROUP CO LTD</t>
  </si>
  <si>
    <t>武汉江夏农业</t>
  </si>
  <si>
    <t>江夏区</t>
  </si>
  <si>
    <t>武汉江夏农业(恒丰银行)</t>
  </si>
  <si>
    <t>T+80</t>
  </si>
  <si>
    <t>先正达集团股份有限公司</t>
  </si>
  <si>
    <t>XS2543373075</t>
  </si>
  <si>
    <t>SYNGENTA GROUP FINANCE LTD</t>
  </si>
  <si>
    <t>Tonglu</t>
  </si>
  <si>
    <t>桐庐国投运营</t>
  </si>
  <si>
    <t>盐城东方投资开发集团有限公司</t>
  </si>
  <si>
    <t>XS2529909926</t>
  </si>
  <si>
    <t>ORIENTAL CAPITAL CO LTD</t>
  </si>
  <si>
    <t>盐城东方</t>
  </si>
  <si>
    <t>六盘水市民生产业投资集团有限责任公司</t>
  </si>
  <si>
    <t>XS2532068371</t>
  </si>
  <si>
    <t>LIUPANSHUI MINSHENG INVESTMENT GROUP CO LTD</t>
  </si>
  <si>
    <t>六盘水市</t>
  </si>
  <si>
    <t>Easthill</t>
  </si>
  <si>
    <t>III A</t>
  </si>
  <si>
    <t>南京浦口经济开发有限公司</t>
  </si>
  <si>
    <t>XS2539935705</t>
  </si>
  <si>
    <t>BOXINYUAN INTERNATIONAL CO LTD</t>
  </si>
  <si>
    <t>南京浦口经开</t>
  </si>
  <si>
    <t>浦口区</t>
  </si>
  <si>
    <t>XS2535923465</t>
  </si>
  <si>
    <t>南京浦口经开(上海银行)</t>
  </si>
  <si>
    <t>6.45%a</t>
  </si>
  <si>
    <t>铜陵市国有资本运营控股集团有限公司</t>
  </si>
  <si>
    <t>XS2511295334</t>
  </si>
  <si>
    <t>TONGLING STATE-OWNED CAPITAL OPERATION HOLDING GROUP CO LTD</t>
  </si>
  <si>
    <t>铜陵国资</t>
  </si>
  <si>
    <t>铜陵市</t>
  </si>
  <si>
    <t>铜陵国资(徽商银行)</t>
  </si>
  <si>
    <t>常州新运城市发展集团有限公司</t>
  </si>
  <si>
    <t>XS2536390839</t>
  </si>
  <si>
    <t>XINYUN INTERNATIONAL CO LTD</t>
  </si>
  <si>
    <t>常州新运城发</t>
  </si>
  <si>
    <t>XS2535292614</t>
  </si>
  <si>
    <t>常州新运城发(江苏银行)</t>
  </si>
  <si>
    <t>常州新运城发(上海银行)</t>
  </si>
  <si>
    <t>洛阳文化旅游投资集团有限公司</t>
  </si>
  <si>
    <t>XS2528801512</t>
  </si>
  <si>
    <t>LUOYANG CULTURAL TOURISM INVESTMENT GROUP CO LTD</t>
  </si>
  <si>
    <t>洛阳文旅投</t>
  </si>
  <si>
    <t>洛阳市</t>
  </si>
  <si>
    <t>洛阳文旅投(恒丰银行)</t>
  </si>
  <si>
    <t>III B</t>
  </si>
  <si>
    <t>XS2499132277</t>
  </si>
  <si>
    <t>6.0%</t>
  </si>
  <si>
    <t>济南市中财金投资集团有限公司</t>
  </si>
  <si>
    <t>XS2525181348</t>
  </si>
  <si>
    <t>ZHENGJIN FINANCIAL INTERNATIONAL BVI CO LTD</t>
  </si>
  <si>
    <t>济南中财金投</t>
  </si>
  <si>
    <t>XS2496653473</t>
  </si>
  <si>
    <t>南京浦口经开(北京银行)</t>
  </si>
  <si>
    <t>A3/--/BBB+</t>
  </si>
  <si>
    <t>天津轨道交通集团有限公司</t>
  </si>
  <si>
    <t>XS2528708063</t>
  </si>
  <si>
    <t>TIANJIN RAIL TRANSIT URBAN DEVELOPMENT CO LTD</t>
  </si>
  <si>
    <t>天津轨交</t>
  </si>
  <si>
    <t>6.4%a</t>
  </si>
  <si>
    <t>江苏省溧阳高新区控股集团有限公司</t>
  </si>
  <si>
    <t>XS2533580846</t>
  </si>
  <si>
    <t>JIANGSU ZHONGGUANCUN HOLDING GROUP INTERNATIONAL CO LTD</t>
  </si>
  <si>
    <t>江苏溧阳高新</t>
  </si>
  <si>
    <t>溧阳市</t>
  </si>
  <si>
    <t>建德市国有资产经营有限公司</t>
  </si>
  <si>
    <t>XS2528815223</t>
  </si>
  <si>
    <t>JIANTOU INTERNATIONAL HONG KONG CO LTD</t>
  </si>
  <si>
    <t>建德国资</t>
  </si>
  <si>
    <t>建德市</t>
  </si>
  <si>
    <t>6.6%a</t>
  </si>
  <si>
    <t>济南历城控股集团有限公司</t>
  </si>
  <si>
    <t>XS2519098656</t>
  </si>
  <si>
    <t>LICHENG INTERNATIONAL DEVELOPMENT CO., LTD.</t>
  </si>
  <si>
    <t>济南历城</t>
  </si>
  <si>
    <t>历城区</t>
  </si>
  <si>
    <t>XS2536688653</t>
  </si>
  <si>
    <t>Radiance</t>
  </si>
  <si>
    <t>XS2531031917</t>
  </si>
  <si>
    <t>西安未央城建(成都银行)</t>
  </si>
  <si>
    <t>招商银行</t>
  </si>
  <si>
    <t>晶科电力科技股份有限公司</t>
  </si>
  <si>
    <t>XS2516932931</t>
  </si>
  <si>
    <t>JINKO POWER TECHNOLOGY CO LTD</t>
  </si>
  <si>
    <t>晶科科技</t>
  </si>
  <si>
    <t>晶科科技(招商银行)</t>
  </si>
  <si>
    <t>济南经开投资有限公司</t>
  </si>
  <si>
    <t>XS2479858677</t>
  </si>
  <si>
    <t>JINAN ECONOMIC DEVELOPMENT INVESTMENT CO LTD</t>
  </si>
  <si>
    <t>济南经开</t>
  </si>
  <si>
    <t>济南经开(青岛银行)</t>
  </si>
  <si>
    <t>ZHENGZHOU REAL ESTATE GROUP CO LTD</t>
  </si>
  <si>
    <t>XS2502717601</t>
  </si>
  <si>
    <t>1.3</t>
  </si>
  <si>
    <t>合景泰富集团控股有限公司</t>
  </si>
  <si>
    <t>XS2530437172</t>
  </si>
  <si>
    <t>KWG GROUP HOLDINGS LTD</t>
  </si>
  <si>
    <t>XS2528555993</t>
  </si>
  <si>
    <t>铜仁市能源投资集团有限公司</t>
  </si>
  <si>
    <t>XS2518965426</t>
  </si>
  <si>
    <t>TONGREN ENERGY INVESTMENT GROUP LTD</t>
  </si>
  <si>
    <t>铜仁能投</t>
  </si>
  <si>
    <t>江苏腾海投资控股集团有限公司</t>
  </si>
  <si>
    <t>XS2492487462</t>
  </si>
  <si>
    <t>JIANGSU TENGHAI INVESTMENT HOLDINGS GROUP CO LTD</t>
  </si>
  <si>
    <t>腾海投控</t>
  </si>
  <si>
    <t>XS2429306900</t>
  </si>
  <si>
    <t>腾海投控(上海银行)</t>
  </si>
  <si>
    <t>--/BBB-/BBB</t>
  </si>
  <si>
    <t>XS2480444970</t>
  </si>
  <si>
    <t>XS2520367843</t>
  </si>
  <si>
    <t>天津滨海新区建设投资集团有限公司</t>
  </si>
  <si>
    <t>XS2488481974</t>
  </si>
  <si>
    <t>ZHAOHAI INVESTMENT BVI LTD</t>
  </si>
  <si>
    <t>滨海建投</t>
  </si>
  <si>
    <t>5.45%</t>
  </si>
  <si>
    <t>宁波市北仑区现代服务业发展有限公司</t>
  </si>
  <si>
    <t>XS2480855258</t>
  </si>
  <si>
    <t>QINGLUN INTERNATIONAL BVI CO LTD</t>
  </si>
  <si>
    <t>宁波北仑服务发展</t>
  </si>
  <si>
    <t>宁波经开区</t>
  </si>
  <si>
    <t>抚州市数字经济投资集团有限公司</t>
  </si>
  <si>
    <t>XS2488090601</t>
  </si>
  <si>
    <t>FUZHOU DIGITAL ECONOMY INVESTMENT GROUP CO LTD</t>
  </si>
  <si>
    <t>抚州数字经投</t>
  </si>
  <si>
    <t>XS2428439918</t>
  </si>
  <si>
    <t>抚州数字经投(九江银行)</t>
  </si>
  <si>
    <t>5.29%</t>
  </si>
  <si>
    <t>厦门国际银行</t>
  </si>
  <si>
    <t>漳州圆山发展有限公司</t>
  </si>
  <si>
    <t>MO0000000071</t>
  </si>
  <si>
    <t>ZHANGZHOU YUANSHAN DEVELOPMENT CO LTD</t>
  </si>
  <si>
    <t>漳州圆山发展</t>
  </si>
  <si>
    <t>漳州高新区</t>
  </si>
  <si>
    <t>漳州圆山发展(厦门国际银行)</t>
  </si>
  <si>
    <t>银城国际控股有限公司</t>
  </si>
  <si>
    <t>XS2527289966</t>
  </si>
  <si>
    <t>YINCHENG INTERNATIONAL HOLDING CO LTD</t>
  </si>
  <si>
    <t>在中国境外注册的若干受限制附属公司</t>
  </si>
  <si>
    <t>银城国际</t>
  </si>
  <si>
    <t>XS2454679239</t>
  </si>
  <si>
    <t>中华人民共和国财政部</t>
  </si>
  <si>
    <t>MO0000000055</t>
  </si>
  <si>
    <t>CHINA GOVERNMENT BOND</t>
  </si>
  <si>
    <t>中国财政部</t>
  </si>
  <si>
    <t>2.28%</t>
  </si>
  <si>
    <t>MO0000000063</t>
  </si>
  <si>
    <t>XS2530767123</t>
  </si>
  <si>
    <t>滨海建投(渤海银行)</t>
  </si>
  <si>
    <t>宿迁经济开发集团有限公司</t>
  </si>
  <si>
    <t>XS2508584773</t>
  </si>
  <si>
    <t>SUQIAN ECONOMIC DEVELOPMENT CORP</t>
  </si>
  <si>
    <t>宿迁经开</t>
  </si>
  <si>
    <t>宿迁市</t>
  </si>
  <si>
    <t>Baa1/BBB+/--</t>
  </si>
  <si>
    <t>华泰证券股份有限公司</t>
  </si>
  <si>
    <t>HK0000874583</t>
  </si>
  <si>
    <t>PIONEER REWARD LTD</t>
  </si>
  <si>
    <t>华泰证券</t>
  </si>
  <si>
    <t>5.3%a</t>
  </si>
  <si>
    <t>XS2529209780</t>
  </si>
  <si>
    <t>滨海建投(上海银行)</t>
  </si>
  <si>
    <t>XS2499580269</t>
  </si>
  <si>
    <t>XS2528013324</t>
  </si>
  <si>
    <t>晋城市国有资本投资运营有限公司</t>
  </si>
  <si>
    <t>XS2509105412</t>
  </si>
  <si>
    <t>JINCHENG STATE-OWNED CAPITAL INVESTMENT OPERATION CO LTD</t>
  </si>
  <si>
    <t>晋城国投</t>
  </si>
  <si>
    <t>山西</t>
  </si>
  <si>
    <t>晋城市</t>
  </si>
  <si>
    <t>镇江交通(南京银行)</t>
  </si>
  <si>
    <t>Sailing</t>
  </si>
  <si>
    <t>中伟股份</t>
  </si>
  <si>
    <t>重庆市涪陵区新城区开发(集团)有限公司</t>
  </si>
  <si>
    <t>XS2512138285</t>
  </si>
  <si>
    <t>CHONGQING FULING DISTRICT THE NEW URBAN DEVELOPMENT GROUP CO LTD</t>
  </si>
  <si>
    <t>重庆涪陵城开</t>
  </si>
  <si>
    <t>XS2519722818</t>
  </si>
  <si>
    <t>镇江文旅(南京银行)</t>
  </si>
  <si>
    <t>成都西盛投资集团有限公司</t>
  </si>
  <si>
    <t>XS2516965352</t>
  </si>
  <si>
    <t>CHENGDU XISHENG INVESTMENT GROUP CO LTD</t>
  </si>
  <si>
    <t>成都西盛</t>
  </si>
  <si>
    <t>郫都区</t>
  </si>
  <si>
    <t>成都西盛(上海银行)</t>
  </si>
  <si>
    <t>Jingle</t>
  </si>
  <si>
    <t>如东民泰</t>
  </si>
  <si>
    <t>XS2486610541</t>
  </si>
  <si>
    <t>QINGDAO HIGH-SPEED TRAIN INDUSTRY DEVELOPMENT GROUP BVI CO LTD</t>
  </si>
  <si>
    <t>青岛动车小镇</t>
  </si>
  <si>
    <t>城阳区</t>
  </si>
  <si>
    <t>XS2499700933</t>
  </si>
  <si>
    <t>宁波南滨集团有限公司</t>
  </si>
  <si>
    <t>XS2511310661</t>
  </si>
  <si>
    <t>YI HONG INTERNATIONAL DEVELOPMENT CO LTD</t>
  </si>
  <si>
    <t>红星美凯龙家居集团股份有限公司</t>
  </si>
  <si>
    <t>XS2516930489</t>
  </si>
  <si>
    <t>RED STAR MACALLINE GROUP CORP LTD</t>
  </si>
  <si>
    <t>红星美凯龙</t>
  </si>
  <si>
    <t>红星美凯龙(上海银行)</t>
  </si>
  <si>
    <t>成都湔江投资集团有限公司</t>
  </si>
  <si>
    <t>XS2525189838</t>
  </si>
  <si>
    <t>CHENGDU JIANJIANG INVESTMENT GROUP CO LTD</t>
  </si>
  <si>
    <t>成都湔江</t>
  </si>
  <si>
    <t>彭州市</t>
  </si>
  <si>
    <t>XS2462218988</t>
  </si>
  <si>
    <t>XS2460576999</t>
  </si>
  <si>
    <t>成都湔江(徽商银行)</t>
  </si>
  <si>
    <t>XS2496165080</t>
  </si>
  <si>
    <t>XS2497141270</t>
  </si>
  <si>
    <t>西安未央城建(恒丰银行)</t>
  </si>
  <si>
    <t>天津临港投资控股有限公司</t>
  </si>
  <si>
    <t>XS2509141052</t>
  </si>
  <si>
    <t>TIANJIN LINGANG INVESTMENT HOLDING CO LTD</t>
  </si>
  <si>
    <t>广州产业投资基金管理有限公司</t>
  </si>
  <si>
    <t>XS2512449872</t>
  </si>
  <si>
    <t>HIGHER KEY MANAGEMENT LTD</t>
  </si>
  <si>
    <t>广州产投基金</t>
  </si>
  <si>
    <t>安徽伯阳城建控股集团有限公司</t>
  </si>
  <si>
    <t>XS2483877853</t>
  </si>
  <si>
    <t>ANHUI BOYANG URBAN CONSTRUCTION HOLDING GROUP CO LTD</t>
  </si>
  <si>
    <t>安徽伯阳城建</t>
  </si>
  <si>
    <t>亳州市</t>
  </si>
  <si>
    <t>安徽伯阳城建(徽商银行)</t>
  </si>
  <si>
    <t>江苏句容投资集团有限公司</t>
  </si>
  <si>
    <t>XS2502319200</t>
  </si>
  <si>
    <t>JIANGSU JURONG INVESTMENT GROUP CO LTD</t>
  </si>
  <si>
    <t>江苏句容投资</t>
  </si>
  <si>
    <t>XS2472972780</t>
  </si>
  <si>
    <t>江苏句容投资(南京银行)</t>
  </si>
  <si>
    <t>宿州市城市建设投资集团(控股)有限公司</t>
  </si>
  <si>
    <t>XS2520234613</t>
  </si>
  <si>
    <t>SUZHOU CITY CONSTRUCTION INVESTMENT GROUP HOLDING CO LTD</t>
  </si>
  <si>
    <t>宿州城建</t>
  </si>
  <si>
    <t>宿州市</t>
  </si>
  <si>
    <t>宿州城建(徽商银行)</t>
  </si>
  <si>
    <t>山东海运股份有限公司</t>
  </si>
  <si>
    <t>XS2505176961</t>
  </si>
  <si>
    <t>SDSC INTERNATIONAL DEVELOPMENT LTD</t>
  </si>
  <si>
    <t>淮安市交通控股集团有限公司</t>
  </si>
  <si>
    <t>XS2511202009</t>
  </si>
  <si>
    <t>HUAI AN TRAFFIC HOLDING GROUP CO LTD</t>
  </si>
  <si>
    <t>淮安交通</t>
  </si>
  <si>
    <t>淮安市</t>
  </si>
  <si>
    <t>XS2477088988</t>
  </si>
  <si>
    <t>滨州市滨城区经济开发投资有限公司</t>
  </si>
  <si>
    <t>XS2508577488</t>
  </si>
  <si>
    <t>BINZHOU BINCHENG DISTRICT ECONOMIC DEVELOPMENT INVESTMENT CO LTD</t>
  </si>
  <si>
    <t>滨州滨城经开</t>
  </si>
  <si>
    <t>滨城区</t>
  </si>
  <si>
    <t>滨州滨城经开(浦发银行)</t>
  </si>
  <si>
    <t>2.82%</t>
  </si>
  <si>
    <t>HK0000867637</t>
  </si>
  <si>
    <t>XS2472512354</t>
  </si>
  <si>
    <t>无锡城开实业(宁波银行)</t>
  </si>
  <si>
    <t>XS2516928582</t>
  </si>
  <si>
    <t>XS2516929127</t>
  </si>
  <si>
    <t>SUZHOU INDUSTRIAL PARK STATE CAPITAL INVESTMENT AND OPERATION HOLDINGS CO LTD</t>
  </si>
  <si>
    <t>苏州工业园区</t>
  </si>
  <si>
    <t>邵东市城市发展集团有限公司</t>
  </si>
  <si>
    <t>XS2502712040</t>
  </si>
  <si>
    <t>SHAODONG CITY DEVELOPMENT GROUP CO LTD</t>
  </si>
  <si>
    <t>邵东城发</t>
  </si>
  <si>
    <t>邵阳市</t>
  </si>
  <si>
    <t>邵东城发(长沙银行)</t>
  </si>
  <si>
    <t>XS2504383204</t>
  </si>
  <si>
    <t>蚌埠高投(徽商银行)</t>
  </si>
  <si>
    <t>XS2488073938</t>
  </si>
  <si>
    <t>XS2507837792</t>
  </si>
  <si>
    <t>XS2506485296</t>
  </si>
  <si>
    <t>5.20%a</t>
  </si>
  <si>
    <t>XS2476853085</t>
  </si>
  <si>
    <t>5.8%a</t>
  </si>
  <si>
    <t>XS2509136995</t>
  </si>
  <si>
    <t>绵阳市投资控股(集团)有限公司</t>
  </si>
  <si>
    <t>XS2478257202</t>
  </si>
  <si>
    <t>MIANYANG INVESTMENT HOLDING GROUP CO LTD</t>
  </si>
  <si>
    <t>绵阳控股</t>
  </si>
  <si>
    <t>绵阳市</t>
  </si>
  <si>
    <t>江苏句容投资(江苏银行)</t>
  </si>
  <si>
    <t>HK0000864337</t>
  </si>
  <si>
    <t>BANK OF CHINA LTD/SYDNEY</t>
  </si>
  <si>
    <t>创兴银行有限公司</t>
  </si>
  <si>
    <t>XS2487038650</t>
  </si>
  <si>
    <t>CHONG HING BANK LTD</t>
  </si>
  <si>
    <t>创兴银行</t>
  </si>
  <si>
    <t>NANXUN COMMUNICATIONS INVESTMENT GROUP CO LTD</t>
  </si>
  <si>
    <t>XS2406886627</t>
  </si>
  <si>
    <t>宁波市海曙开发建设投资集团有限公司</t>
  </si>
  <si>
    <t>XS2492385898</t>
  </si>
  <si>
    <t>HENG YUAN INTERNATIONAL CO LTD</t>
  </si>
  <si>
    <t>宁波海曙建投</t>
  </si>
  <si>
    <t>海曙区</t>
  </si>
  <si>
    <t>扬州市江都沿江开发有限公司</t>
  </si>
  <si>
    <t>XS2497407481</t>
  </si>
  <si>
    <t>HONG KONG YANJIANG INTERNATIONAL INDUSTRIAL CO LTD</t>
  </si>
  <si>
    <t>扬州江都沿江开发</t>
  </si>
  <si>
    <t>江都区</t>
  </si>
  <si>
    <t>XS2469741958</t>
  </si>
  <si>
    <t>扬州江都沿江开发(渤海银行)</t>
  </si>
  <si>
    <t>泰兴市襟江投资有限公司</t>
  </si>
  <si>
    <t>XS2497905831</t>
  </si>
  <si>
    <t>TAIXING JINJIANG INVESTMENT CO LTD</t>
  </si>
  <si>
    <t>泰兴襟江投资</t>
  </si>
  <si>
    <t>XS2459125527</t>
  </si>
  <si>
    <t>泰兴襟江投资(渤海银行)</t>
  </si>
  <si>
    <t>浙商银行</t>
  </si>
  <si>
    <t>西安世园投资(集团)有限公司</t>
  </si>
  <si>
    <t>XS2509136565</t>
  </si>
  <si>
    <t>XI'AN INTERNATIONAL HORTICULTURAL EXPOSITION INVESTMENT GROUP CO LTD</t>
  </si>
  <si>
    <t>西安浐灞生态区</t>
  </si>
  <si>
    <t>XS2499264690</t>
  </si>
  <si>
    <t>XS2484991844</t>
  </si>
  <si>
    <t>Shangcheng</t>
  </si>
  <si>
    <t>0.9</t>
  </si>
  <si>
    <t>南山集团有限公司</t>
  </si>
  <si>
    <t>XS2499856511</t>
  </si>
  <si>
    <t>NANSHAN CAPITAL HOLDINGS LTD</t>
  </si>
  <si>
    <t>南山集团</t>
  </si>
  <si>
    <t>招商永隆银行</t>
  </si>
  <si>
    <t>XS2506382642</t>
  </si>
  <si>
    <t>卓越商管(招商永隆银行)</t>
  </si>
  <si>
    <t>蓬莱阁(烟台市蓬莱区)旅游有限责任公司</t>
  </si>
  <si>
    <t>XS2502807261</t>
  </si>
  <si>
    <t>SHANDONG WONDERLAND HOLDING LTD</t>
  </si>
  <si>
    <t>蓬莱阁旅游</t>
  </si>
  <si>
    <t>XS2497721865</t>
  </si>
  <si>
    <t>蓬莱阁旅游(青岛银行)</t>
  </si>
  <si>
    <t>蓬莱阁旅游(齐鲁银行)</t>
  </si>
  <si>
    <t>XS2458318115</t>
  </si>
  <si>
    <t>A1/--/A+</t>
  </si>
  <si>
    <t>A1/A/A+</t>
  </si>
  <si>
    <t>3.625%</t>
  </si>
  <si>
    <t>T+46</t>
  </si>
  <si>
    <t>XS2492955237</t>
  </si>
  <si>
    <t>广州开发区投资集团有限公司</t>
  </si>
  <si>
    <t>XS2495197159</t>
  </si>
  <si>
    <t>GUANGZHOU DEVELOPMENT DISTRICT INVESTMENT GROUP CO LTD</t>
  </si>
  <si>
    <t>广州开发区投资</t>
  </si>
  <si>
    <t>汇景控股有限公司</t>
  </si>
  <si>
    <t>XS2496487286</t>
  </si>
  <si>
    <t>HUIJING HOLDINGS CO LTD</t>
  </si>
  <si>
    <t>子公司</t>
  </si>
  <si>
    <t>汇景控股</t>
  </si>
  <si>
    <t>东莞市</t>
  </si>
  <si>
    <t>象山滨海投资(江苏银行)</t>
  </si>
  <si>
    <t>XS2498889588</t>
  </si>
  <si>
    <t>XS2497051289</t>
  </si>
  <si>
    <t>A</t>
  </si>
  <si>
    <t>6.536%</t>
  </si>
  <si>
    <t>T+370a</t>
  </si>
  <si>
    <t>T+350</t>
  </si>
  <si>
    <t>联想集团有限公司</t>
  </si>
  <si>
    <t>USY5257YAM94</t>
  </si>
  <si>
    <t>LENOVO GROUP LTD</t>
  </si>
  <si>
    <t>联想集团</t>
  </si>
  <si>
    <t>5.831%</t>
  </si>
  <si>
    <t>T+290a</t>
  </si>
  <si>
    <t>T+265</t>
  </si>
  <si>
    <t>USY5257YAL12</t>
  </si>
  <si>
    <t>A3/BBB+/--</t>
  </si>
  <si>
    <t>T5+165a</t>
  </si>
  <si>
    <t>中国中信股份有限公司</t>
  </si>
  <si>
    <t>XS2439108205</t>
  </si>
  <si>
    <t>CITIC LTD</t>
  </si>
  <si>
    <t>中国中信</t>
  </si>
  <si>
    <t>泰兴市智光环保科技有限公司</t>
  </si>
  <si>
    <t>XS2504351185</t>
  </si>
  <si>
    <t>HUAN ZHI CO LTD</t>
  </si>
  <si>
    <t>泰兴智光环保科技</t>
  </si>
  <si>
    <t>泰兴智光环保科技(浙商银行)</t>
  </si>
  <si>
    <t>重庆盈地实业(集团)有限公司</t>
  </si>
  <si>
    <t>XS2495832276</t>
  </si>
  <si>
    <t>CHONGQING YINGDI INDUSTRIAL GROUP CO LTD</t>
  </si>
  <si>
    <t>重庆盈地实业</t>
  </si>
  <si>
    <t>长寿区</t>
  </si>
  <si>
    <t>重庆盈地实业(浦发银行)</t>
  </si>
  <si>
    <t>江苏世纪新城投资控股集团有限公司</t>
  </si>
  <si>
    <t>XS2479341468</t>
  </si>
  <si>
    <t>XINZHAN LTD</t>
  </si>
  <si>
    <t>江苏世纪新城投控</t>
  </si>
  <si>
    <t>都江堰岷江水务集团有限公司</t>
  </si>
  <si>
    <t>XS2489585021</t>
  </si>
  <si>
    <t>DUJIANGYAN MINJIANG WATER GROUP CO LTD</t>
  </si>
  <si>
    <t>都江堰岷江水务</t>
  </si>
  <si>
    <t>都江堰岷江水务(徽商银行)</t>
  </si>
  <si>
    <t>SHAOXING SHANGYU URBAN CONSTRUCTION GROUP CO LTD</t>
  </si>
  <si>
    <t>Chamber</t>
  </si>
  <si>
    <t>大连德泰</t>
  </si>
  <si>
    <t>XS2495307865</t>
  </si>
  <si>
    <t>--/A+/--</t>
  </si>
  <si>
    <t>国家开发银行</t>
  </si>
  <si>
    <t>HK0000860434</t>
  </si>
  <si>
    <t>CHINA DEVELOPMENT BANK/HONG KONG</t>
  </si>
  <si>
    <t>HK0000860426</t>
  </si>
  <si>
    <t>高邮建投(南京银行)</t>
  </si>
  <si>
    <t>T+80a</t>
  </si>
  <si>
    <t>T+32</t>
  </si>
  <si>
    <t>XS2495850179</t>
  </si>
  <si>
    <t>SHANGHAI PUDONG DEVELOPMENT BANK CO LTD/LONDON</t>
  </si>
  <si>
    <t>重庆市合川城市建设投资(集团)有限公司</t>
  </si>
  <si>
    <t>XS2470154779</t>
  </si>
  <si>
    <t>CHONGQING HECHUAN CITY CONSTRUCTION INVESTMENT GROUP CO LTD</t>
  </si>
  <si>
    <t>重庆合川城投</t>
  </si>
  <si>
    <t>合川区</t>
  </si>
  <si>
    <t>济阳国资投资控股集团有限公司</t>
  </si>
  <si>
    <t>XS2490452500</t>
  </si>
  <si>
    <t>JINAN JIBEI NEW TOWN SUPPLY CHAIN SERVICE CO LTD</t>
  </si>
  <si>
    <t>济阳国资</t>
  </si>
  <si>
    <t>济阳区</t>
  </si>
  <si>
    <t>济阳国资(浙商银行)</t>
  </si>
  <si>
    <t>XS2499856271</t>
  </si>
  <si>
    <t>Osmanthus</t>
  </si>
  <si>
    <t>西安市灞桥投资控股集团有限公司</t>
  </si>
  <si>
    <t>XS2439593653</t>
  </si>
  <si>
    <t>XI'AN BAQIAO INVESTMENT HOLDING GROUP CO LTD</t>
  </si>
  <si>
    <t>灞桥区</t>
  </si>
  <si>
    <t>南京江北新区产业投资集团有限公司</t>
  </si>
  <si>
    <t>XS2487016334</t>
  </si>
  <si>
    <t>INDUSTRIAL INVESTMENT OVERSEAS LTD</t>
  </si>
  <si>
    <t>南京江北新区产投</t>
  </si>
  <si>
    <t>成都经开产业投资集团有限公司</t>
  </si>
  <si>
    <t>XS2496620977</t>
  </si>
  <si>
    <t>CHENGDU ECONOMIC&amp;TECHNOLOGY DEVELOPMENT ZONE INDUSTRIAL INVESTMENT GROUP CO LTD</t>
  </si>
  <si>
    <t>成都经开产投</t>
  </si>
  <si>
    <t>Qixin</t>
  </si>
  <si>
    <t>A3/BBB+/A-</t>
  </si>
  <si>
    <t>T5+125a</t>
  </si>
  <si>
    <t>T5+83</t>
  </si>
  <si>
    <t>中国中铁股份有限公司</t>
  </si>
  <si>
    <t>XS2486840544</t>
  </si>
  <si>
    <t>CHINA RAILWAY XUNJIE CO LTD</t>
  </si>
  <si>
    <t>中国中铁</t>
  </si>
  <si>
    <t>丰台区</t>
  </si>
  <si>
    <t>内江投控(渤海银行)</t>
  </si>
  <si>
    <t>DEQING COUNTY CULTURAL TOURISM DEVELOPMENT GROUP CO LTD</t>
  </si>
  <si>
    <t>XS2448360466</t>
  </si>
  <si>
    <t>成都天府大港集团有限公司</t>
  </si>
  <si>
    <t>XS2497303433</t>
  </si>
  <si>
    <t>CHENGDU TIANFU DAGANG GROUP CO LTD</t>
  </si>
  <si>
    <t>成都天府大港</t>
  </si>
  <si>
    <t>XS2449522833</t>
  </si>
  <si>
    <t>XS2497303607</t>
  </si>
  <si>
    <t>成都天府大港(徽商银行)</t>
  </si>
  <si>
    <t>XS2497720032</t>
  </si>
  <si>
    <t>仁寿兴新工业投资有限公司</t>
  </si>
  <si>
    <t>XS2496247052</t>
  </si>
  <si>
    <t>RENSHOU XINGXIN INDUSTRIAL INVESTMENT CO LTD</t>
  </si>
  <si>
    <t>仁寿兴新工业投资</t>
  </si>
  <si>
    <t>眉山市</t>
  </si>
  <si>
    <t>仁寿兴新工业投资(天津银行)</t>
  </si>
  <si>
    <t>Ba1/--/--</t>
  </si>
  <si>
    <t>XS2486428407</t>
  </si>
  <si>
    <t>XS2492956714</t>
  </si>
  <si>
    <t>乳山市水务集团有限公司</t>
  </si>
  <si>
    <t>XS2491928482</t>
  </si>
  <si>
    <t>RUSHAN WATER AFFAIRS GROUP CO LTD</t>
  </si>
  <si>
    <t>乳山水务</t>
  </si>
  <si>
    <t>乳山水务(齐鲁银行)</t>
  </si>
  <si>
    <t>XS2491054818</t>
  </si>
  <si>
    <t>XS2496290227</t>
  </si>
  <si>
    <t>扬州江都沿江开发(浙商银行)</t>
  </si>
  <si>
    <t>临沂城市发展集团有限公司</t>
  </si>
  <si>
    <t>XS2489808423</t>
  </si>
  <si>
    <t>LINYI CITY DEVELOPMENT INTERNATIONAL CO LTD</t>
  </si>
  <si>
    <t>临沂城发</t>
  </si>
  <si>
    <t>XS2493852474</t>
  </si>
  <si>
    <t>江苏云港投资发展有限公司</t>
  </si>
  <si>
    <t>XS2482011934</t>
  </si>
  <si>
    <t>CHINA GOLDHARBOUR INTERNATIONAL LTD</t>
  </si>
  <si>
    <t>江苏云港投发</t>
  </si>
  <si>
    <t>江苏云港投发(浙商银行)</t>
  </si>
  <si>
    <t>西安未央城建(西安银行)</t>
  </si>
  <si>
    <t>5.15%</t>
  </si>
  <si>
    <t>齐鲁财金(山东)经济发展有限公司</t>
  </si>
  <si>
    <t>XS2491447541</t>
  </si>
  <si>
    <t>QILU FINANCE SHANDONG ECONOMIC DEVELOPMENT CO LTD</t>
  </si>
  <si>
    <t>齐鲁财金</t>
  </si>
  <si>
    <t>齐鲁财金(齐鲁银行)</t>
  </si>
  <si>
    <t>临沂投资发展集团有限公司</t>
  </si>
  <si>
    <t>XS2485146802</t>
  </si>
  <si>
    <t>LINYI INVESTMENT DEVELOPMENT CO LTD</t>
  </si>
  <si>
    <t>临沂投发</t>
  </si>
  <si>
    <t>XS2457454432</t>
  </si>
  <si>
    <t>昆明市交通投资有限责任公司</t>
  </si>
  <si>
    <t>XS2484799494</t>
  </si>
  <si>
    <t>KUNMING TRAFFIC INVESTMENT CO LTD</t>
  </si>
  <si>
    <t>昆明交投</t>
  </si>
  <si>
    <t>2.44%</t>
  </si>
  <si>
    <t>HK0000855681</t>
  </si>
  <si>
    <t>2.55%</t>
  </si>
  <si>
    <t>HK0000855699</t>
  </si>
  <si>
    <t>HK0000855707</t>
  </si>
  <si>
    <t>丽水经济技术开发区实业发展集团有限公司</t>
  </si>
  <si>
    <t>XS2489150727</t>
  </si>
  <si>
    <t>LISHUI ECONOMIC &amp; TECHNOLOGICAL ZONE INDUSTRY DEVELOPMENT GROUP CO LTD</t>
  </si>
  <si>
    <t>丽水经开</t>
  </si>
  <si>
    <t>丽水经开区</t>
  </si>
  <si>
    <t>XS2448345079</t>
  </si>
  <si>
    <t>丽水经开(上海银行)</t>
  </si>
  <si>
    <t>天津蓟州新城建设投资有限公司</t>
  </si>
  <si>
    <t>XS2488655551</t>
  </si>
  <si>
    <t>NEW TOWN CONSTRUCTION INVESTMENT (JIZHOU, TIANJIN) CO., LTD.</t>
  </si>
  <si>
    <t>天津蓟州新城建投</t>
  </si>
  <si>
    <t>蓟州区</t>
  </si>
  <si>
    <t>天津蓟州新城建投(浙商银行)</t>
  </si>
  <si>
    <t>4.55%</t>
  </si>
  <si>
    <t>6</t>
  </si>
  <si>
    <t>太原国有投资集团有限公司</t>
  </si>
  <si>
    <t>XS2491554890</t>
  </si>
  <si>
    <t>TAIYUAN STATE-OWNED INVESTMENT GROUP CO LTD</t>
  </si>
  <si>
    <t>太原国投</t>
  </si>
  <si>
    <t>太原市</t>
  </si>
  <si>
    <t>陕西省西咸新区泾河新城开发建设(集团)有限公司</t>
  </si>
  <si>
    <t>XS2419657759</t>
  </si>
  <si>
    <t>SHAANXI XIXIAN NEW AREA JINGHE NEW CITY DEVELOPMENT &amp; CONSTRUCTION GROUP CO LTD</t>
  </si>
  <si>
    <t>咸阳市</t>
  </si>
  <si>
    <t>凉山州发展(控股)集团有限责任公司</t>
  </si>
  <si>
    <t>XS2489637608</t>
  </si>
  <si>
    <t>LIANGSHAN DEVELOPMENT HOLDING GROUP CO LTD</t>
  </si>
  <si>
    <t>凉山州发展</t>
  </si>
  <si>
    <t>凉山州发展(天津银行)</t>
  </si>
  <si>
    <t>泰州鑫泰集团有限公司</t>
  </si>
  <si>
    <t>XS2485416361</t>
  </si>
  <si>
    <t>XIN FU BVI CO LTD</t>
  </si>
  <si>
    <t>泰州鑫泰</t>
  </si>
  <si>
    <t>泰州鑫泰(渤海银行)</t>
  </si>
  <si>
    <t>3.125%</t>
  </si>
  <si>
    <t>T+65a</t>
  </si>
  <si>
    <t>T+20</t>
  </si>
  <si>
    <t>XS2484016642</t>
  </si>
  <si>
    <t>BANK OF CHINA LTD/FRANKFURT</t>
  </si>
  <si>
    <t>XS2480876254</t>
  </si>
  <si>
    <t>5.05%a</t>
  </si>
  <si>
    <t>新疆交通建设投资控股有限公司</t>
  </si>
  <si>
    <t>XS2480876924</t>
  </si>
  <si>
    <t>XINJIANG TRANSPORTATION CONSTRUCTION INVESTMENT HOLDING CO LTD</t>
  </si>
  <si>
    <t>新疆交投</t>
  </si>
  <si>
    <t>XS2489151709</t>
  </si>
  <si>
    <t>舟山群岛新区蓬莱国有资产投资集团有限公司</t>
  </si>
  <si>
    <t>XS2475950155</t>
  </si>
  <si>
    <t>ZHOUSHAN ISLANDS NEW DISTRICT PENGLAI STATE OWNED ASSET INVESTMENT CO LTD</t>
  </si>
  <si>
    <t>舟山蓬莱国资</t>
  </si>
  <si>
    <t>舟山市</t>
  </si>
  <si>
    <t>岱山县</t>
  </si>
  <si>
    <t>舟山蓬莱国资(杭州银行)</t>
  </si>
  <si>
    <t>SGD</t>
  </si>
  <si>
    <t>3.05%a</t>
  </si>
  <si>
    <t>XS2488109047</t>
  </si>
  <si>
    <t>CHINA CONSTRUCTION BANK CORP SINGAPORE BRANCH</t>
  </si>
  <si>
    <t>HK0000849247</t>
  </si>
  <si>
    <t>XS2483885872</t>
  </si>
  <si>
    <t>南京溧水经开(浙商银行)</t>
  </si>
  <si>
    <t>JCCG</t>
  </si>
  <si>
    <t>青岛市即墨区城市旅游开发投资有限公司</t>
  </si>
  <si>
    <t>XS2484222620</t>
  </si>
  <si>
    <t>JINGMING YUANTONG DEVELOPMENT INVESTMENT BVI CO LTD</t>
  </si>
  <si>
    <t>青岛市即墨区城市旅游开发投资有限公司及其子公司</t>
  </si>
  <si>
    <t>青岛即墨旅发</t>
  </si>
  <si>
    <t>/BBB/--</t>
  </si>
  <si>
    <t>Baa2/BBB/BBB+</t>
  </si>
  <si>
    <t>3.55%</t>
  </si>
  <si>
    <t>万科企业股份有限公司</t>
  </si>
  <si>
    <t>HK0000854296</t>
  </si>
  <si>
    <t>VANKE REAL ESTATE HONG KONG CO LTD</t>
  </si>
  <si>
    <t>万科</t>
  </si>
  <si>
    <t>XS2475928813</t>
  </si>
  <si>
    <t>武汉江夏农业(华夏银行)</t>
  </si>
  <si>
    <t>XS2485417096</t>
  </si>
  <si>
    <t>泰州鑫泰(南京银行)</t>
  </si>
  <si>
    <t>英利国际置业股份有限公司</t>
  </si>
  <si>
    <t>XS2484019745</t>
  </si>
  <si>
    <t>YING LI INTERNATIONAL REAL ESTATE LTD</t>
  </si>
  <si>
    <t>英利国际置业</t>
  </si>
  <si>
    <t>合肥市产业投资控股(集团)有限公司</t>
  </si>
  <si>
    <t>XS2485572148</t>
  </si>
  <si>
    <t>XIANJIN INDUSTRY INVESTMENT CO LTD</t>
  </si>
  <si>
    <t>合肥产投</t>
  </si>
  <si>
    <t>--/B/B-</t>
  </si>
  <si>
    <t>新湖中宝股份有限公司</t>
  </si>
  <si>
    <t>XS2476180315</t>
  </si>
  <si>
    <t>XINHU BVI 2018 HOLDING CO LTD</t>
  </si>
  <si>
    <t>新湖中宝</t>
  </si>
  <si>
    <t>1.7%</t>
  </si>
  <si>
    <t>江苏射阳大米集团有限公司</t>
  </si>
  <si>
    <t>XS2475950825</t>
  </si>
  <si>
    <t>JIANGSU SHEYANG RICE GROUP CO LTD</t>
  </si>
  <si>
    <t>湖州吴兴国有资本投资发展有限公司</t>
  </si>
  <si>
    <t>XS2488401378</t>
  </si>
  <si>
    <t>HUZHOU WUXING STATE-OWNED CAPITAL INVESTMENT DEVELOPMENT CO LTD</t>
  </si>
  <si>
    <t>湖州吴兴国资</t>
  </si>
  <si>
    <t>HF</t>
  </si>
  <si>
    <t>2021</t>
  </si>
  <si>
    <t>Dollar</t>
  </si>
  <si>
    <t>005</t>
  </si>
  <si>
    <t>XS2484326678</t>
  </si>
  <si>
    <t>B1/BB-/--</t>
  </si>
  <si>
    <t>新城发展控股有限公司</t>
  </si>
  <si>
    <t>XS2488401535</t>
  </si>
  <si>
    <t>NEW METRO GLOBAL LTD</t>
  </si>
  <si>
    <t>新城发展</t>
  </si>
  <si>
    <t>山东明水国开发展集团有限公司</t>
  </si>
  <si>
    <t>XS2474750366</t>
  </si>
  <si>
    <t>SHANDONG MINGSHUI GUOKAI DEVELOPMENT GROUP CO LTD</t>
  </si>
  <si>
    <t>山东明水国开</t>
  </si>
  <si>
    <t>山东明水国开(浙商银行)</t>
  </si>
  <si>
    <t>江苏姜堰经开集团有限公司</t>
  </si>
  <si>
    <t>XS2482012312</t>
  </si>
  <si>
    <t>SAN SHUI INTERNATIONAL DEVELOPMENT CO LTD</t>
  </si>
  <si>
    <t>江苏姜堰经开</t>
  </si>
  <si>
    <t>江苏姜堰经开(浙商银行)</t>
  </si>
  <si>
    <t>XS2476751164</t>
  </si>
  <si>
    <t>江苏姜堰经开(江苏银行)</t>
  </si>
  <si>
    <t>XS2482012403</t>
  </si>
  <si>
    <t>江苏姜堰经开(南京银行)</t>
  </si>
  <si>
    <t>淮安开发控股有限公司</t>
  </si>
  <si>
    <t>XS2471384045</t>
  </si>
  <si>
    <t>XIANGYU INVESTMENT BVI CO LTD</t>
  </si>
  <si>
    <t>淮安开发控股有限公司(及其集团子公司)</t>
  </si>
  <si>
    <t>淮安开发</t>
  </si>
  <si>
    <t>XS2433131559</t>
  </si>
  <si>
    <t>5.4%a</t>
  </si>
  <si>
    <t>5%(+/-2)</t>
  </si>
  <si>
    <t>牡丹江市城市投资集团有限公司</t>
  </si>
  <si>
    <t>XS2469677095</t>
  </si>
  <si>
    <t>MUDANJIANG CITY INVESTMENT GROUP CO LTD</t>
  </si>
  <si>
    <t>牡丹江城投</t>
  </si>
  <si>
    <t>牡丹江市</t>
  </si>
  <si>
    <t>咸宁城市发展(集团)有限责任公司</t>
  </si>
  <si>
    <t>XS2473680788</t>
  </si>
  <si>
    <t>XIANNING URBAN DEVELOPMENT GROUP CO LTD</t>
  </si>
  <si>
    <t>咸宁城发</t>
  </si>
  <si>
    <t>咸宁市</t>
  </si>
  <si>
    <t>咸宁城发(渤海银行)</t>
  </si>
  <si>
    <t>Baa1/BBB/--</t>
  </si>
  <si>
    <t>T5+175a</t>
  </si>
  <si>
    <t>T5+130</t>
  </si>
  <si>
    <t>招商局港口控股有限公司</t>
  </si>
  <si>
    <t>XS2477918846</t>
  </si>
  <si>
    <t>CMHI FINANCE BVI CO LTD</t>
  </si>
  <si>
    <t>招商局港口</t>
  </si>
  <si>
    <t>无锡金源产业投资发展集团有限公司</t>
  </si>
  <si>
    <t>XS2478677599</t>
  </si>
  <si>
    <t>WUXI JINYUAN INDUSTRY INVESTMENT DEVELOPMENT GROUP CO LTD</t>
  </si>
  <si>
    <t>无锡金源产投</t>
  </si>
  <si>
    <t>无锡金源产投(宁波银行)</t>
  </si>
  <si>
    <t>HK0000853959</t>
  </si>
  <si>
    <t>INDUSTRIAL &amp; COMMERCIAL BANK OF CHINA LTD/DUBAI DIFC</t>
  </si>
  <si>
    <t>MS+70a</t>
  </si>
  <si>
    <t>MS+50</t>
  </si>
  <si>
    <t>XS2446008083</t>
  </si>
  <si>
    <t>INDUSTRIAL &amp; COMMERCIAL BANK OF CHINA LTD/LONDON</t>
  </si>
  <si>
    <t>HK0000824497</t>
  </si>
  <si>
    <t>T3+38</t>
  </si>
  <si>
    <t>XS2446005907</t>
  </si>
  <si>
    <t>SOFR+75</t>
  </si>
  <si>
    <t>SOFR+115a</t>
  </si>
  <si>
    <t>XS2484328021</t>
  </si>
  <si>
    <t>--/B/--</t>
  </si>
  <si>
    <t>--/BB-/--</t>
  </si>
  <si>
    <t>中融国际信托有限公司</t>
  </si>
  <si>
    <t>XS2483885955</t>
  </si>
  <si>
    <t>ZHONGRONG INTERNATIONAL BOND 2022 LTD</t>
  </si>
  <si>
    <t>中融国际控股有限公司</t>
  </si>
  <si>
    <t>中融信托</t>
  </si>
  <si>
    <t>卢交所</t>
  </si>
  <si>
    <t>HAITONG BANK SA</t>
  </si>
  <si>
    <t>天台县国有资本运营有限公司</t>
  </si>
  <si>
    <t>XS2465976939</t>
  </si>
  <si>
    <t>TIANTAI COUNTY STATE-OWNED CAPITAL OPERATION CO LTD</t>
  </si>
  <si>
    <t>天台县</t>
  </si>
  <si>
    <t>XS2465985419</t>
  </si>
  <si>
    <t>无锡城开实业(南京银行)</t>
  </si>
  <si>
    <t>湖州南浔新城投资发展集团有限公司</t>
  </si>
  <si>
    <t>XS2475751116</t>
  </si>
  <si>
    <t>HUZHOU NANXUN NEW TOWN INVESTMENT DEVELOPMENT GROUP CO LTD</t>
  </si>
  <si>
    <t>湖州南浔新城</t>
  </si>
  <si>
    <t>XS2432537483</t>
  </si>
  <si>
    <t>湖州南浔新城(浙商银行)</t>
  </si>
  <si>
    <t>VII</t>
  </si>
  <si>
    <t>无锡恒廷实业有限公司</t>
  </si>
  <si>
    <t>XS2473321037</t>
  </si>
  <si>
    <t>SIHAI INTERNATIONAL INVESTMENT LTD</t>
  </si>
  <si>
    <t>无锡恒廷实业</t>
  </si>
  <si>
    <t>锡山区</t>
  </si>
  <si>
    <t>无锡恒廷实业(宁波银行)</t>
  </si>
  <si>
    <t>台州市黄岩交通旅游投资集团有限公司</t>
  </si>
  <si>
    <t>XS2477155332</t>
  </si>
  <si>
    <t>TAIZHOU HUANGYAN TRANSPORTATION AND TOURISM INVESTMENT GROUP CO LTD</t>
  </si>
  <si>
    <t>台州黄岩交投</t>
  </si>
  <si>
    <t>XS2477153808</t>
  </si>
  <si>
    <t>台州黄岩交投(杭州银行)</t>
  </si>
  <si>
    <t>台州黄岩交投(宁波银行)</t>
  </si>
  <si>
    <t>三亚崖州湾科技城开发建设有限公司</t>
  </si>
  <si>
    <t>XS2479860061</t>
  </si>
  <si>
    <t>SANYA YAZHOUWAN SCIENCE &amp; TECHNOLOGY CITY DEVELOPMENT &amp; CONSTRUCTION CO LTD</t>
  </si>
  <si>
    <t>三亚崖州湾科技城</t>
  </si>
  <si>
    <t>三亚市</t>
  </si>
  <si>
    <t>三亚崖州湾科技城(渤海银行)</t>
  </si>
  <si>
    <t>T+76</t>
  </si>
  <si>
    <t>XS2463140637</t>
  </si>
  <si>
    <t>ORIENT SECURITIES CO LTD/CHINA</t>
  </si>
  <si>
    <t>Hing</t>
  </si>
  <si>
    <t>4.625%</t>
  </si>
  <si>
    <t>新奥能源控股有限公司</t>
  </si>
  <si>
    <t>USG3066DAA75</t>
  </si>
  <si>
    <t>ENN ENERGY HOLDINGS LTD</t>
  </si>
  <si>
    <t>新奥能源</t>
  </si>
  <si>
    <t>CHINA CONSTRUCTION BANK CORP/LONDON</t>
  </si>
  <si>
    <t>XS2479371028</t>
  </si>
  <si>
    <t>长沙金霞新城城市发展有限公司</t>
  </si>
  <si>
    <t>XS2475862533</t>
  </si>
  <si>
    <t>CHANGSHA JINXIA NEW CITY CITY DEVELOPMENT CO LTD</t>
  </si>
  <si>
    <t>长沙金霞新城城发</t>
  </si>
  <si>
    <t>开福区</t>
  </si>
  <si>
    <t>长沙金霞新城城发(长沙银行)</t>
  </si>
  <si>
    <t>3.801%</t>
  </si>
  <si>
    <t>扬州园博投资发展有限公司</t>
  </si>
  <si>
    <t>XS2476172569</t>
  </si>
  <si>
    <t>YANGZHOU YUANBO INVESTMENT DEVELOPMENT CO LTD</t>
  </si>
  <si>
    <t>扬州园博投发</t>
  </si>
  <si>
    <t>扬州园博投发(浙商银行)</t>
  </si>
  <si>
    <t>WUXING INDUSTRY INVESTMENT HUSHENG CO LTD</t>
  </si>
  <si>
    <t>湖州吴兴产投(上海银行)</t>
  </si>
  <si>
    <t>MS+95a</t>
  </si>
  <si>
    <t>MS+68</t>
  </si>
  <si>
    <t>27</t>
  </si>
  <si>
    <t>CND10004TFG7</t>
  </si>
  <si>
    <t>兰溪市交通建设投资集团有限公司</t>
  </si>
  <si>
    <t>XS2473581457</t>
  </si>
  <si>
    <t>LANXI TRANSPORTATION CONSTRUCTION INVESTMENT GROUP CO LTD</t>
  </si>
  <si>
    <t>兰溪交投</t>
  </si>
  <si>
    <t>兰溪市</t>
  </si>
  <si>
    <t>兰溪交投(宁波银行)</t>
  </si>
  <si>
    <t>西安浐灞发展集团有限公司</t>
  </si>
  <si>
    <t>XS2436801661</t>
  </si>
  <si>
    <t>XIAN CHANBA DEVELOPMENT GROUP CO LTD</t>
  </si>
  <si>
    <t>Wings</t>
  </si>
  <si>
    <t>扬州龙川控股集团有限责任公司</t>
  </si>
  <si>
    <t>XS2471286034</t>
  </si>
  <si>
    <t>LONGCHUAN OVERSEAS INVESTMENT CO LTD</t>
  </si>
  <si>
    <t>XS2423795355</t>
  </si>
  <si>
    <t>江苏瀚瑞投资控股有限公司</t>
  </si>
  <si>
    <t>XS2471231998</t>
  </si>
  <si>
    <t>HANRUI OVERSEAS INVESTMENT CO LTD</t>
  </si>
  <si>
    <t>江苏瀚瑞</t>
  </si>
  <si>
    <t>XS2427852582</t>
  </si>
  <si>
    <t>江苏瀚瑞(浙商银行)</t>
  </si>
  <si>
    <t>XS2472330914</t>
  </si>
  <si>
    <t>江苏瀚瑞(江苏银行)</t>
  </si>
  <si>
    <t>XS2472603237</t>
  </si>
  <si>
    <t>海通恒信国际融资租赁股份有限公司</t>
  </si>
  <si>
    <t>XS2461426459</t>
  </si>
  <si>
    <t>HAITONG UT BRILLIANT LTD</t>
  </si>
  <si>
    <t>海通恒信</t>
  </si>
  <si>
    <t>XS2471305867</t>
  </si>
  <si>
    <t>BANK OF CHINA LTD/SINGAPORE</t>
  </si>
  <si>
    <t>SOFR+78</t>
  </si>
  <si>
    <t>XS2471135926</t>
  </si>
  <si>
    <t>BANK OF CHINA LTD/MACAU</t>
  </si>
  <si>
    <t>Excellence</t>
  </si>
  <si>
    <t>IX</t>
  </si>
  <si>
    <t>岳阳市城市建设投资集团有限公司</t>
  </si>
  <si>
    <t>XS2469673698</t>
  </si>
  <si>
    <t>YUEYANG CONSTRUCTION AND INVESTMENT GROUP CO LTD</t>
  </si>
  <si>
    <t>岳阳城投</t>
  </si>
  <si>
    <t>岳阳市</t>
  </si>
  <si>
    <t>南商(中国)</t>
  </si>
  <si>
    <t>远洋集团控股有限公司</t>
  </si>
  <si>
    <t>XS2432500309</t>
  </si>
  <si>
    <t>SINO-OCEAN LAND TREASURE IV LTD</t>
  </si>
  <si>
    <t>远洋集团</t>
  </si>
  <si>
    <t>远洋集团(浙商银行)</t>
  </si>
  <si>
    <t>XS2470873626</t>
  </si>
  <si>
    <t>嵊州交投(宁波银行)</t>
  </si>
  <si>
    <t>Wiser</t>
  </si>
  <si>
    <t>Canal</t>
  </si>
  <si>
    <t>云南省能源投资集团有限公司</t>
  </si>
  <si>
    <t>SLB</t>
  </si>
  <si>
    <t>XS2445143329</t>
  </si>
  <si>
    <t>YUNNAN ENERGY INVESTMENT OVERSEAS FINANCE CO LTD</t>
  </si>
  <si>
    <t>云南能投</t>
  </si>
  <si>
    <t>泰兴襟江投资(浙商银行)</t>
  </si>
  <si>
    <t>Pacific</t>
  </si>
  <si>
    <t>XS2454320206</t>
  </si>
  <si>
    <t>FOSHAN GAOMING CONSTRUCTIONS INVESTMENT GROUP CO LTD</t>
  </si>
  <si>
    <t>佛山高明建投(浙商银行)</t>
  </si>
  <si>
    <t>重庆财信企业集团有限公司</t>
  </si>
  <si>
    <t>XS2462797486</t>
  </si>
  <si>
    <t>CHONGQING CASIN GROUP CO LTD</t>
  </si>
  <si>
    <t>重庆财信</t>
  </si>
  <si>
    <t>重庆财信(招商银行)</t>
  </si>
  <si>
    <t>江苏皋开投资发展集团有限公司</t>
  </si>
  <si>
    <t>XS2435092544</t>
  </si>
  <si>
    <t>JIANGSU GAOKAI INVESTMENT DEVELOPMENT GROUP CO LTD</t>
  </si>
  <si>
    <t>江苏皋开</t>
  </si>
  <si>
    <t>XS2435093351</t>
  </si>
  <si>
    <t>江苏皋开(南京银行)</t>
  </si>
  <si>
    <t>XS2463353461</t>
  </si>
  <si>
    <t>ZHEJIANG CHANGXING FINANCIAL HOLDINGS GROUP CO LTD</t>
  </si>
  <si>
    <t>浙江长兴金控(宁波银行)</t>
  </si>
  <si>
    <t>扬州经济技术开发区开发(集团)有限公司</t>
  </si>
  <si>
    <t>XS2462880035</t>
  </si>
  <si>
    <t>YANGZHOU ECONOMIC &amp; TECHNOLOGICAL DEVELOPMENT ZONE DEVELOPMENT CORP</t>
  </si>
  <si>
    <t>扬州经开</t>
  </si>
  <si>
    <t>西安城市基础设施建设投资集团有限公司</t>
  </si>
  <si>
    <t>XS2450908970</t>
  </si>
  <si>
    <t>XI'AN MUNICIPAL INFRASTRUCTURE CONSTRUCTION INVESTMENT GROUP CORP LTD</t>
  </si>
  <si>
    <t>西安城投</t>
  </si>
  <si>
    <t>赣州发展投资控股集团有限责任公司</t>
  </si>
  <si>
    <t>XS2466368003</t>
  </si>
  <si>
    <t>GANZHOU DEVELOPMENT INVESTMENT HOLDING GROUP CO LTD</t>
  </si>
  <si>
    <t>赣州发投</t>
  </si>
  <si>
    <t>余姚经济开发区建设投资发展有限公司</t>
  </si>
  <si>
    <t>XS2452204568</t>
  </si>
  <si>
    <t>YUYAO ECONOMIC DEVELOPMENT ZONE CONSTRUCTION INVESTMENT &amp; DEVELOPMENT CO LTD</t>
  </si>
  <si>
    <t>余姚经开建投</t>
  </si>
  <si>
    <t>南京未来科技城经济发展有限公司</t>
  </si>
  <si>
    <t>XS2464320667</t>
  </si>
  <si>
    <t>NANJING FUTURE TECHNOLOGY CITY ECONOMIC DEVELOPMENT CO LTD</t>
  </si>
  <si>
    <t>南京未来科技</t>
  </si>
  <si>
    <t>南京未来科技(宁波银行)</t>
  </si>
  <si>
    <t>山东省商业集团有限公司</t>
  </si>
  <si>
    <t>XS2450210468</t>
  </si>
  <si>
    <t>FUYUAN WORLDWIDE LTD</t>
  </si>
  <si>
    <t>鲁商集团</t>
  </si>
  <si>
    <t>鲁商集团(北京银行)</t>
  </si>
  <si>
    <t>XS2460364628</t>
  </si>
  <si>
    <t>德清文旅(上海银行)</t>
  </si>
  <si>
    <t>XS2426804998</t>
  </si>
  <si>
    <t>萍乡市城市建设投资集团有限公司</t>
  </si>
  <si>
    <t>XS2462338612</t>
  </si>
  <si>
    <t>PINGXIANG CITY CONSTRUCTION INVESTMENT GROUP CO LTD</t>
  </si>
  <si>
    <t>萍乡城投</t>
  </si>
  <si>
    <t>萍乡城投(九江银行)</t>
  </si>
  <si>
    <t>内蒙古包钢钢联股份有限公司</t>
  </si>
  <si>
    <t>XS2460025682</t>
  </si>
  <si>
    <t>INNER MONGOLIA BAOTOU STEEL UNION CO LTD</t>
  </si>
  <si>
    <t>包钢股份</t>
  </si>
  <si>
    <t>内蒙古</t>
  </si>
  <si>
    <t>包头市</t>
  </si>
  <si>
    <t>国家电网国际发展有限公司</t>
  </si>
  <si>
    <t>XS2460254282</t>
  </si>
  <si>
    <t>STATE GRID EUROPE DEVELOPMENT 2014 PLC</t>
  </si>
  <si>
    <t>XS2435161539</t>
  </si>
  <si>
    <t>湖州南浔旅游投资发展集团有限公司</t>
  </si>
  <si>
    <t>XS2459916149</t>
  </si>
  <si>
    <t>HUZHOU NANXUN TOURISM INVESTMENT DEVELOPMENT GROUP CO LTD</t>
  </si>
  <si>
    <t>湖州南浔旅游</t>
  </si>
  <si>
    <t>XS2429272490</t>
  </si>
  <si>
    <t>湖州南浔旅游(浙商银行)</t>
  </si>
  <si>
    <t>腾海投控(江苏银行)</t>
  </si>
  <si>
    <t>河南航空港投资集团有限公司</t>
  </si>
  <si>
    <t>XS2406805213</t>
  </si>
  <si>
    <t>HENAN AIRPORT INVESTMENT GROUP CO LTD</t>
  </si>
  <si>
    <t>郑州兴港投资</t>
  </si>
  <si>
    <t>浙江湖州南浔经济建设开发有限公司</t>
  </si>
  <si>
    <t>XS2461717261</t>
  </si>
  <si>
    <t>ZHEJIANG HUZHOU NANXUN ECONOMIC CONSTRUCTION DEVELOPMENT CO LTD</t>
  </si>
  <si>
    <t>浙江湖州南浔经开</t>
  </si>
  <si>
    <t>浙江湖州南浔经开(南京银行)</t>
  </si>
  <si>
    <t>知识城(广州)投资集团有限公司</t>
  </si>
  <si>
    <t>XS2461747250</t>
  </si>
  <si>
    <t>KNOWLEDGE CITY GUANGZHOU INVESTMENT GROUP CO LTD</t>
  </si>
  <si>
    <t>广州知识城</t>
  </si>
  <si>
    <t>福建石狮国有资本运营集团有限责任公司</t>
  </si>
  <si>
    <t>XS2418175555</t>
  </si>
  <si>
    <t>FUJIAN SHISHI STATE-OWNED CAPITAL OPERATION GROUP CO LTD</t>
  </si>
  <si>
    <t>福建石狮国资</t>
  </si>
  <si>
    <t>石狮市</t>
  </si>
  <si>
    <t>XS2450206516</t>
  </si>
  <si>
    <t>湖州吴兴经开(上海银行)</t>
  </si>
  <si>
    <t>GHATG</t>
  </si>
  <si>
    <t>杭州市水务集团有限公司</t>
  </si>
  <si>
    <t>XS2432576382</t>
  </si>
  <si>
    <t>HANGZHOU WATER GROUP CO LTD</t>
  </si>
  <si>
    <t>杭州水务</t>
  </si>
  <si>
    <t>XS2420263142</t>
  </si>
  <si>
    <t>青岛动车小镇(齐鲁银行)</t>
  </si>
  <si>
    <t>仪征市城市发展投资控股集团有限公司</t>
  </si>
  <si>
    <t>XS2459051814</t>
  </si>
  <si>
    <t>YIZHENG CHENGFA OVERSEAS CO LTD</t>
  </si>
  <si>
    <t>仪征市</t>
  </si>
  <si>
    <t>台州黄岩经开(宁波银行)</t>
  </si>
  <si>
    <t>湘潭振湘国有资产经营投资有限公司</t>
  </si>
  <si>
    <t>XS2429778827</t>
  </si>
  <si>
    <t>XIANGTAN ZHENXIANG STATE-OWN ASSET OPERATION INVESTMENT CO LTD</t>
  </si>
  <si>
    <t>湘潭振湘国资</t>
  </si>
  <si>
    <t>湘潭市</t>
  </si>
  <si>
    <t>湘潭振湘国资(长沙银行)</t>
  </si>
  <si>
    <t>3.18%</t>
  </si>
  <si>
    <t>MO0000000022</t>
  </si>
  <si>
    <t>中信信托有限责任公司</t>
  </si>
  <si>
    <t>XS2459481151</t>
  </si>
  <si>
    <t>CTI CAPITAL PROSPERITY BVI LTD</t>
  </si>
  <si>
    <t>中信信惠国际资本有限公司</t>
  </si>
  <si>
    <t>中信信托</t>
  </si>
  <si>
    <t>XS2459050683</t>
  </si>
  <si>
    <t>无锡惠山高科有限公司;HUIKAI HONG KONG ECONOMIC DEVELOPMENT CO., LTD.</t>
  </si>
  <si>
    <t>JPY</t>
  </si>
  <si>
    <t>TONAR+26</t>
  </si>
  <si>
    <t>TONA+26-31</t>
  </si>
  <si>
    <t>XS2430983861</t>
  </si>
  <si>
    <t>BANK OF CHINA LTD/TOKYO</t>
  </si>
  <si>
    <t>2.91%</t>
  </si>
  <si>
    <t>XS2459917113</t>
  </si>
  <si>
    <t>卓越商管(浙商银行)</t>
  </si>
  <si>
    <t>靖江港口集团有限公司</t>
  </si>
  <si>
    <t>XS2438842093</t>
  </si>
  <si>
    <t>JINGJIANG PORT GROUP CO LTD</t>
  </si>
  <si>
    <t>靖江港口</t>
  </si>
  <si>
    <t>靖江市</t>
  </si>
  <si>
    <t>XS2461137262</t>
  </si>
  <si>
    <t>靖江港口(杭州银行)</t>
  </si>
  <si>
    <t>XS2429195642</t>
  </si>
  <si>
    <t>中原证券股份有限公司</t>
  </si>
  <si>
    <t>XS2420031523</t>
  </si>
  <si>
    <t>WENDING ZHONGYUAN CO LTD</t>
  </si>
  <si>
    <t>中原证券股份有限公司及其并表子公司</t>
  </si>
  <si>
    <t>中原证券</t>
  </si>
  <si>
    <t>CHINA EDUCATION GROUP HOLDINGS LTD</t>
  </si>
  <si>
    <t>T3+105</t>
  </si>
  <si>
    <t>XS2454321519</t>
  </si>
  <si>
    <t>中国国际金融(香港)有限公司</t>
  </si>
  <si>
    <t>HK0000824877</t>
  </si>
  <si>
    <t>HK0000824885</t>
  </si>
  <si>
    <t>3.42%</t>
  </si>
  <si>
    <t>成都东方广益投资有限公司</t>
  </si>
  <si>
    <t>XS2453372992</t>
  </si>
  <si>
    <t>CHENGDU DONGFANG GUANGYI INVESTMENT CO LTD</t>
  </si>
  <si>
    <t>成都东方广益投资</t>
  </si>
  <si>
    <t>成华区</t>
  </si>
  <si>
    <t>XS2427752527</t>
  </si>
  <si>
    <t>TIANFENG SECURITIES CO LTD</t>
  </si>
  <si>
    <t>上汽通用汽车金融有限责任公司</t>
  </si>
  <si>
    <t>HK0000824638</t>
  </si>
  <si>
    <t>SAIC-GMAC AUTOMOTIVE FINANCE CO LTD</t>
  </si>
  <si>
    <t>上汽通用汽车金融</t>
  </si>
  <si>
    <t>SHANGHAI FOSUN HIGH TECHNOLOGY GROUP CO LTD</t>
  </si>
  <si>
    <t>宁海县国有资产投资控股集团有限公司</t>
  </si>
  <si>
    <t>XS2453995701</t>
  </si>
  <si>
    <t>NINGHAI STATE OWNED ASSETS INVESTMENT HOLDING GROUP CO LTD</t>
  </si>
  <si>
    <t>宁海国投</t>
  </si>
  <si>
    <t>宁海县</t>
  </si>
  <si>
    <t>嵊州市城市建设投资发展集团有限公司</t>
  </si>
  <si>
    <t>XS2453048899</t>
  </si>
  <si>
    <t>SHENGZHOU CITY CONSTRUCTION INVESTMENT DEVELOPMENT GROUP CO LTD</t>
  </si>
  <si>
    <t>嵊州城建</t>
  </si>
  <si>
    <t>嵊州城建(宁波银行)</t>
  </si>
  <si>
    <t>1.9</t>
  </si>
  <si>
    <t>洛阳龙门旅游集团有限公司</t>
  </si>
  <si>
    <t>XS2456821821</t>
  </si>
  <si>
    <t>LUOYANG LONGMEN TOURISM GROUP CO LTD</t>
  </si>
  <si>
    <t>洛阳龙门旅游</t>
  </si>
  <si>
    <t>洛阳龙门旅游(郑州银行)</t>
  </si>
  <si>
    <t>T3+80</t>
  </si>
  <si>
    <t>XS2453395001</t>
  </si>
  <si>
    <t>3.15%a</t>
  </si>
  <si>
    <t>绍兴市柯桥区国有资产投资经营集团有限公司</t>
  </si>
  <si>
    <t>XS2450979484</t>
  </si>
  <si>
    <t>KEQIAO HK INTERNATIONAL INVESTMENT CO LTD</t>
  </si>
  <si>
    <t>绍兴柯桥国资</t>
  </si>
  <si>
    <t>3.214%</t>
  </si>
  <si>
    <t>T5+150</t>
  </si>
  <si>
    <t>XS2450203174</t>
  </si>
  <si>
    <t>King</t>
  </si>
  <si>
    <t>浙江天子湖实业</t>
  </si>
  <si>
    <t>13%</t>
  </si>
  <si>
    <t>在中国境外成立的若干受限子公司</t>
  </si>
  <si>
    <t>周口市城建投资发展有限公司</t>
  </si>
  <si>
    <t>XS2453962107</t>
  </si>
  <si>
    <t>ZHOUKOU URBAN CONSTRUCTION INVESTMENT DEVELOPMENT CO LTD</t>
  </si>
  <si>
    <t>周口城建</t>
  </si>
  <si>
    <t>周口市</t>
  </si>
  <si>
    <t>成都怡都建设投资有限公司</t>
  </si>
  <si>
    <t>XS2453238672</t>
  </si>
  <si>
    <t>CHENGDU YIDU CONSTRUCTION INVESTMENT CO LTD</t>
  </si>
  <si>
    <t>成都怡都建投</t>
  </si>
  <si>
    <t>成都怡都建投(渤海银行)</t>
  </si>
  <si>
    <t>新疆金融投资有限公司</t>
  </si>
  <si>
    <t>XS2454244349</t>
  </si>
  <si>
    <t>XINJIANG FINANCIAL INVESTMENT LTD</t>
  </si>
  <si>
    <t>新疆金投</t>
  </si>
  <si>
    <t>新疆金投(邮储银行)</t>
  </si>
  <si>
    <t>XS2453125630</t>
  </si>
  <si>
    <t>新疆金投(北京银行)</t>
  </si>
  <si>
    <t>9.3%</t>
  </si>
  <si>
    <t>XS2446006202</t>
  </si>
  <si>
    <t>延安旅游(集团)有限公司</t>
  </si>
  <si>
    <t>XS2360160563</t>
  </si>
  <si>
    <t>YAN’AN TOURISM (GROUP) CO., LTD.</t>
  </si>
  <si>
    <t>延安旅游</t>
  </si>
  <si>
    <t>延安市</t>
  </si>
  <si>
    <t>延安旅游(西安银行)</t>
  </si>
  <si>
    <t>怀远县新型城镇化建设有限公司</t>
  </si>
  <si>
    <t>XS2449307862</t>
  </si>
  <si>
    <t>HUAIYUAN COUNTY NEW URBANIZATION CONSTRUCTION CO LTD</t>
  </si>
  <si>
    <t>怀远新型城建</t>
  </si>
  <si>
    <t>怀远县</t>
  </si>
  <si>
    <t>怀远新型城建(徽商银行)</t>
  </si>
  <si>
    <t>--/BBB-/A</t>
  </si>
  <si>
    <t>T5+185a</t>
  </si>
  <si>
    <t>T5+155</t>
  </si>
  <si>
    <t>中国航空技术国际控股有限公司</t>
  </si>
  <si>
    <t>XS2452199545</t>
  </si>
  <si>
    <t>AVIC INTERNATIONAL FINANCE &amp; INVESTMENT LTD</t>
  </si>
  <si>
    <t>T+75a</t>
  </si>
  <si>
    <t>T+35</t>
  </si>
  <si>
    <t>XS2451854991</t>
  </si>
  <si>
    <t>XS2450173591</t>
  </si>
  <si>
    <t>新疆金投(中国银行)</t>
  </si>
  <si>
    <t>XS2450174136</t>
  </si>
  <si>
    <t>新疆金投(工商银行)</t>
  </si>
  <si>
    <t>XS2450180372</t>
  </si>
  <si>
    <t>Baa3/BBB-/BBB-</t>
  </si>
  <si>
    <t>中国金茂控股集团有限公司</t>
  </si>
  <si>
    <t>XS2451285253</t>
  </si>
  <si>
    <t>FRANSHION BRILLIANT LTD</t>
  </si>
  <si>
    <t>中国金茂</t>
  </si>
  <si>
    <t>XS2437684207</t>
  </si>
  <si>
    <t>湖北省联合发展投资集团有限公司</t>
  </si>
  <si>
    <t>XS2418788308</t>
  </si>
  <si>
    <t>HUBEI UNITED DEVELOPMENT INVESTMENT GROUP CO LTD</t>
  </si>
  <si>
    <t>湖北联投</t>
  </si>
  <si>
    <t>XS2434681321</t>
  </si>
  <si>
    <t>WUXING CITY INVESTMENT HK CO LTD</t>
  </si>
  <si>
    <t>XS2435483909</t>
  </si>
  <si>
    <t>XS2448344007</t>
  </si>
  <si>
    <t>丽水经开(宁波银行)</t>
  </si>
  <si>
    <t>丽水经开(杭州银行)</t>
  </si>
  <si>
    <t>XS2450210542</t>
  </si>
  <si>
    <t>T3+140a</t>
  </si>
  <si>
    <t>XS2423459242</t>
  </si>
  <si>
    <t>CDBL FUNDING 2</t>
  </si>
  <si>
    <t>国银租赁(国际)有限公司</t>
  </si>
  <si>
    <t>T5+160a</t>
  </si>
  <si>
    <t>T5+125</t>
  </si>
  <si>
    <t>XS2423459325</t>
  </si>
  <si>
    <t>富皋万泰集团有限公司</t>
  </si>
  <si>
    <t>XS2429304368</t>
  </si>
  <si>
    <t>FUGAO WANTAI GROUP CO LTD</t>
  </si>
  <si>
    <t>富皋万泰</t>
  </si>
  <si>
    <t>T3+80a</t>
  </si>
  <si>
    <t>招商银行股份有限公司</t>
  </si>
  <si>
    <t>XS2447949475</t>
  </si>
  <si>
    <t>CHINA MERCHANTS BANK CO LTD/SYDNEY</t>
  </si>
  <si>
    <t>淮安市投资控股集团有限公司</t>
  </si>
  <si>
    <t>XS2439969705</t>
  </si>
  <si>
    <t>HUAI'AN INVESTMENT HOLDING GROUP CO LTD</t>
  </si>
  <si>
    <t>淮安投控</t>
  </si>
  <si>
    <t>衢州市国有资本运营有限公司</t>
  </si>
  <si>
    <t>XS2449761076</t>
  </si>
  <si>
    <t>QUZHOU STATE OWNED CAPITAL OPERATION CO LTD</t>
  </si>
  <si>
    <t>衢州国资</t>
  </si>
  <si>
    <t>HK0000814290</t>
  </si>
  <si>
    <t>AGRICULTURAL BANK OF CHINA LTD/HONG KONG</t>
  </si>
  <si>
    <t>XS2436799238</t>
  </si>
  <si>
    <t>T+90a</t>
  </si>
  <si>
    <t>T+50</t>
  </si>
  <si>
    <t>XS2436799584</t>
  </si>
  <si>
    <t>中国旅游集团有限公司</t>
  </si>
  <si>
    <t>XS2434699968</t>
  </si>
  <si>
    <t>SUNNY EXPRESS ENTERPRISES CORP</t>
  </si>
  <si>
    <t>中旅集团</t>
  </si>
  <si>
    <t>丹阳投资(江苏银行)</t>
  </si>
  <si>
    <t>XS2446844834</t>
  </si>
  <si>
    <t>XS2446844917</t>
  </si>
  <si>
    <t>中国铝业集团有限公司</t>
  </si>
  <si>
    <t>XS2435557959</t>
  </si>
  <si>
    <t>CHINALCO CAPITAL HOLDINGS LTD</t>
  </si>
  <si>
    <t>中铝集团</t>
  </si>
  <si>
    <t>A1/A+/--</t>
  </si>
  <si>
    <t>1.206%</t>
  </si>
  <si>
    <t>MS+105a</t>
  </si>
  <si>
    <t>MS+80</t>
  </si>
  <si>
    <t>北京国有资本运营管理有限公司</t>
  </si>
  <si>
    <t>XS2445374213</t>
  </si>
  <si>
    <t>BEIJING STATE-OWNED CAPITAL OPERATION &amp; MANAGEMENT CENTER INVESTMENT HOLDINGS LTD</t>
  </si>
  <si>
    <t>北京国管中心</t>
  </si>
  <si>
    <t>淮北市建投控股集团有限公司</t>
  </si>
  <si>
    <t>XS2418729559</t>
  </si>
  <si>
    <t>HUAIBEI CITY CONSTRUCTION INVESTMENT HOLDING GROUP CO LTD</t>
  </si>
  <si>
    <t>淮北建投</t>
  </si>
  <si>
    <t>淮北建投(徽商银行)</t>
  </si>
  <si>
    <t>--/A/A</t>
  </si>
  <si>
    <t>A3/A/A</t>
  </si>
  <si>
    <t>T+98</t>
  </si>
  <si>
    <t>美的集团股份有限公司</t>
  </si>
  <si>
    <t>XS2432130453</t>
  </si>
  <si>
    <t>MIDEA INVESTMENT DEVELOPMENT CO LTD</t>
  </si>
  <si>
    <t>美的集团</t>
  </si>
  <si>
    <t>MOP</t>
  </si>
  <si>
    <t>1.15%</t>
  </si>
  <si>
    <t>MO0000000014</t>
  </si>
  <si>
    <t>AGRICULTURAL BANK OF CHINA LTD/MACAO</t>
  </si>
  <si>
    <t>XS2439108387</t>
  </si>
  <si>
    <t>T5+122.5</t>
  </si>
  <si>
    <t>G</t>
  </si>
  <si>
    <t>02</t>
  </si>
  <si>
    <t>A1/--/A</t>
  </si>
  <si>
    <t>T+30</t>
  </si>
  <si>
    <t>XS2432530983</t>
  </si>
  <si>
    <t>BANK OF CHINA LTD/HUNGARY</t>
  </si>
  <si>
    <t>XS2432628522</t>
  </si>
  <si>
    <t>BANK OF CHINA LTD/JOHANNESBURG</t>
  </si>
  <si>
    <t>2%a</t>
  </si>
  <si>
    <t>HK0000814779</t>
  </si>
  <si>
    <t>XS2444444405</t>
  </si>
  <si>
    <t>Ba3/--/B+</t>
  </si>
  <si>
    <t>T+270a</t>
  </si>
  <si>
    <t xml:space="preserve">T+245 </t>
  </si>
  <si>
    <t>XS2354271251</t>
  </si>
  <si>
    <t>1.85%</t>
  </si>
  <si>
    <t>成都市羊安新城开发建设有限公司</t>
  </si>
  <si>
    <t>XS2438281128</t>
  </si>
  <si>
    <t>CHENGDU YANG AN NEW TOWN DEVELOPMENT AND CONSTRUCTION CO LTD</t>
  </si>
  <si>
    <t>成都羊安新城开建</t>
  </si>
  <si>
    <t>成都羊安新城开建(天津银行)</t>
  </si>
  <si>
    <t>江苏洋口港投资开发有限公司</t>
  </si>
  <si>
    <t>XS2434192980</t>
  </si>
  <si>
    <t>JIANGSU YANGKOU PORT DEVELOPMENT &amp; INVESTMENT CO LTD</t>
  </si>
  <si>
    <t>江苏洋口港</t>
  </si>
  <si>
    <t>1.95%</t>
  </si>
  <si>
    <t>XS2430842455</t>
  </si>
  <si>
    <t>泰兴智光环保科技(江苏银行)</t>
  </si>
  <si>
    <t>Tiger</t>
  </si>
  <si>
    <t>GT</t>
  </si>
  <si>
    <t>XS2430934815</t>
  </si>
  <si>
    <t>附属子公司</t>
  </si>
  <si>
    <t>2.1%</t>
  </si>
  <si>
    <t>富港建设集团有限公司</t>
  </si>
  <si>
    <t>XS2434896952</t>
  </si>
  <si>
    <t>FUGANG CONSTRUCTION GROUP CO LTD</t>
  </si>
  <si>
    <t>富港建设</t>
  </si>
  <si>
    <t>XS2434896440</t>
  </si>
  <si>
    <t>富港建设(江苏银行)</t>
  </si>
  <si>
    <t>富港建设(杭州银行)</t>
  </si>
  <si>
    <t>XS2434896879</t>
  </si>
  <si>
    <t>富港建设(浙商银行)</t>
  </si>
  <si>
    <t>A2/A/A</t>
  </si>
  <si>
    <t>2.125%</t>
  </si>
  <si>
    <t>工银金融租赁有限公司</t>
  </si>
  <si>
    <t>XS2431448849</t>
  </si>
  <si>
    <t>ICBCIL FINANCE CO LTD</t>
  </si>
  <si>
    <t>工银金租</t>
  </si>
  <si>
    <t>XS2431451041</t>
  </si>
  <si>
    <t>湖州南浔新城(宁波银行)</t>
  </si>
  <si>
    <t>2.25%a</t>
  </si>
  <si>
    <t>湖州南浔旅游(南京银行)</t>
  </si>
  <si>
    <t>1.9%a</t>
  </si>
  <si>
    <t>申万宏源(香港)有限公司</t>
  </si>
  <si>
    <t>XS2433118614</t>
  </si>
  <si>
    <t>SHENWAN HONGYUAN HK LTD</t>
  </si>
  <si>
    <t>绿城中国控股有限公司</t>
  </si>
  <si>
    <t>XS2434935875</t>
  </si>
  <si>
    <t>GREENTOWN CHINA HOLDINGS LTD</t>
  </si>
  <si>
    <t>绿城中国</t>
  </si>
  <si>
    <t>绿城中国(浙商银行)</t>
  </si>
  <si>
    <t>发行人在境外的若干子公司</t>
  </si>
  <si>
    <t>Surf</t>
  </si>
  <si>
    <t>江苏皋开(江苏银行)</t>
  </si>
  <si>
    <t>Network</t>
  </si>
  <si>
    <t>XS2427994889</t>
  </si>
  <si>
    <t>Xin'an</t>
  </si>
  <si>
    <t>0.5</t>
  </si>
  <si>
    <t>东台市交通投资建设集团有限公司</t>
  </si>
  <si>
    <t>XS2432938715</t>
  </si>
  <si>
    <t>DONGTAI COMMUNICATION INVESTMENT CONSTRUCTION GROUP CO LTD</t>
  </si>
  <si>
    <t>东台交投</t>
  </si>
  <si>
    <t>001</t>
  </si>
  <si>
    <t>2.2%a</t>
  </si>
  <si>
    <t>曹妃甸国控投资集团有限公司</t>
  </si>
  <si>
    <t>XS2422199708</t>
  </si>
  <si>
    <t>CAOFEIDIAN STATE HOLDING INVESTMENT GROUP CO LTD</t>
  </si>
  <si>
    <t>曹妃甸国控</t>
  </si>
  <si>
    <t>唐山市</t>
  </si>
  <si>
    <t>曹妃甸国控(浙商银行)</t>
  </si>
  <si>
    <t>焦作市投资集团有限公司</t>
  </si>
  <si>
    <t>XS2423878565</t>
  </si>
  <si>
    <t>JIAOZUO INVESTMENT GROUP CO LTD</t>
  </si>
  <si>
    <t>焦作投资</t>
  </si>
  <si>
    <t>焦作市</t>
  </si>
  <si>
    <t>淄博市淄川区财金控股有限公司</t>
  </si>
  <si>
    <t>XS2434539768</t>
  </si>
  <si>
    <t>LUHENG INTERNATIONAL CO LTD</t>
  </si>
  <si>
    <t>淄博淄川财金</t>
  </si>
  <si>
    <t>淄川区</t>
  </si>
  <si>
    <t>淄博淄川财金(渤海银行)</t>
  </si>
  <si>
    <t>2.05%</t>
  </si>
  <si>
    <t>XS2428210335</t>
  </si>
  <si>
    <t>建德国资(江苏银行)</t>
  </si>
  <si>
    <t>XS2406896428</t>
  </si>
  <si>
    <t>XS2428944214</t>
  </si>
  <si>
    <t>泰兴智光环保科技(杭州银行)</t>
  </si>
  <si>
    <t>XS2420458239</t>
  </si>
  <si>
    <t>浙江钱塘江投资开发有限公司</t>
  </si>
  <si>
    <t>XS2425448383</t>
  </si>
  <si>
    <t>ZHONGCHUANG HK TECHNOLOGY CO LTD</t>
  </si>
  <si>
    <t>浙江钱塘江投资</t>
  </si>
  <si>
    <t>XS2431453336</t>
  </si>
  <si>
    <t>CHINA CONSTRUCTION BANK CORP</t>
  </si>
  <si>
    <t>抚州数字经投(工商银行)</t>
  </si>
  <si>
    <t>中国诚通香港有限公司</t>
  </si>
  <si>
    <t>宜春市袁州区国投集团有限公司</t>
  </si>
  <si>
    <t>XS2409021339</t>
  </si>
  <si>
    <t>YICHUN YUANZHOU DISTRICT STATE-OWNED INVESTMENT GROUP CO LTD</t>
  </si>
  <si>
    <t>宜春袁州国投</t>
  </si>
  <si>
    <t>袁州区</t>
  </si>
  <si>
    <t>宜春袁州国投(工商银行)</t>
  </si>
  <si>
    <t>Auspice</t>
  </si>
  <si>
    <t>江苏瑞海</t>
  </si>
  <si>
    <t>贵阳经济开发区城市建设投资(集团)股份有限公司</t>
  </si>
  <si>
    <t>XS2429078848</t>
  </si>
  <si>
    <t>GUIYANG ECONOMIC DEVELOPMENT ZONE URBAN CONSTRUCTION INVESTMENT GROUP CO LTD</t>
  </si>
  <si>
    <t>贵阳经开区</t>
  </si>
  <si>
    <t>XS2425755803</t>
  </si>
  <si>
    <t>AGRICULTURAL BANK OF CHINA LTD/NEW YORK</t>
  </si>
  <si>
    <t>T+47</t>
  </si>
  <si>
    <t>XS2425755985</t>
  </si>
  <si>
    <t>北京市燃气集团有限责任公司</t>
  </si>
  <si>
    <t>XS2425360968</t>
  </si>
  <si>
    <t>BEIJING GAS SINGAPORE CAPITAL CORP</t>
  </si>
  <si>
    <t>北京燃气</t>
  </si>
  <si>
    <t>2.85%-2.9%</t>
  </si>
  <si>
    <t>XS2405718466</t>
  </si>
  <si>
    <t>江苏叠石桥家纺</t>
  </si>
  <si>
    <t>温州市鹿城区国有控股集团有限公司</t>
  </si>
  <si>
    <t>XS2429324986</t>
  </si>
  <si>
    <t>WENZHOU LUCHENG DISTRICT STATE-OWNED HOLDING GROUP CO LTD</t>
  </si>
  <si>
    <t>温州鹿城国控</t>
  </si>
  <si>
    <t>温州鹿城国控(杭州银行)</t>
  </si>
  <si>
    <t>XS2432866544</t>
  </si>
  <si>
    <t>A3/A-/A-</t>
  </si>
  <si>
    <t>顺丰控股股份有限公司</t>
  </si>
  <si>
    <t>SF HOLDING INVESTMENT 2021 LTD</t>
  </si>
  <si>
    <t>顺丰控股</t>
  </si>
  <si>
    <t>XS2389983524</t>
  </si>
  <si>
    <t>2.1%a</t>
  </si>
  <si>
    <t>无锡市锡西新城产业发展集团有限公司</t>
  </si>
  <si>
    <t>XS2428532969</t>
  </si>
  <si>
    <t>WUXI XIXI INDUSTRIAL DEVELOPMENT GROUP CO LTD</t>
  </si>
  <si>
    <t>无锡锡西产发</t>
  </si>
  <si>
    <t>无锡锡西产发(上海银行)</t>
  </si>
  <si>
    <t>XS2428533264</t>
  </si>
  <si>
    <t>无锡锡西产发(宁波银行)</t>
  </si>
  <si>
    <t>XS2428709211</t>
  </si>
  <si>
    <t>江苏东方盛虹股份有限公司</t>
  </si>
  <si>
    <t>XS2428627595</t>
  </si>
  <si>
    <t>SHENGHONG PETROCHEMICAL INTERNATIONAL PTE LTD</t>
  </si>
  <si>
    <t>江苏东方盛虹</t>
  </si>
  <si>
    <t>江苏东方盛虹(上海银行)</t>
  </si>
  <si>
    <t>XS2428707272</t>
  </si>
  <si>
    <t>靖江港口(江苏银行)</t>
  </si>
  <si>
    <t>盐城高新区投资集团有限公司</t>
  </si>
  <si>
    <t>XS2423503916</t>
  </si>
  <si>
    <t>YANCHENG HIGH-TECH ZONE INVESTMENT GROUP CORP LTD</t>
  </si>
  <si>
    <t>盐城高投</t>
  </si>
  <si>
    <t>盐城高投(上海银行)</t>
  </si>
  <si>
    <t>6.997%</t>
  </si>
  <si>
    <t>XS2426024126</t>
  </si>
  <si>
    <t>XS2411437911</t>
  </si>
  <si>
    <t>T10+205a</t>
  </si>
  <si>
    <t>T10+180</t>
  </si>
  <si>
    <t>T5+135</t>
  </si>
  <si>
    <t>XS2389983011</t>
  </si>
  <si>
    <t>SHANGHAI LAND GROUP CO LTD</t>
  </si>
  <si>
    <t>--/B-/--</t>
  </si>
  <si>
    <t>XS2396507241</t>
  </si>
  <si>
    <t>C/--/--</t>
  </si>
  <si>
    <t>若干非中国的限制性子公司</t>
  </si>
  <si>
    <t>XS2387698926</t>
  </si>
  <si>
    <t>0.6%</t>
  </si>
  <si>
    <t>0.95%a</t>
  </si>
  <si>
    <t>HK0000744802</t>
  </si>
  <si>
    <t>T+245</t>
  </si>
  <si>
    <t>HK0000744695</t>
  </si>
  <si>
    <t>GLP CHINA HOLDINGS LTD</t>
  </si>
  <si>
    <t>NANJING SOUTHEAST STATE-OWNED ASSET INVESTMENT GROUP CO LTD</t>
  </si>
  <si>
    <t>Consonance</t>
  </si>
  <si>
    <t>Horizon II PT2</t>
  </si>
  <si>
    <t>HF 2021 Tap</t>
  </si>
  <si>
    <t>NewCity</t>
  </si>
  <si>
    <t>Splendid</t>
  </si>
  <si>
    <t>Spring</t>
  </si>
  <si>
    <t>708</t>
  </si>
  <si>
    <t>Herald</t>
  </si>
  <si>
    <t>Bohai</t>
  </si>
  <si>
    <t>Cinda2021AT1</t>
  </si>
  <si>
    <t>Tianhu</t>
  </si>
  <si>
    <t>Rising City</t>
  </si>
  <si>
    <t>Star</t>
  </si>
  <si>
    <t>Bling</t>
  </si>
  <si>
    <t>Quanxin</t>
  </si>
  <si>
    <t>Palladium</t>
  </si>
  <si>
    <t>Central</t>
  </si>
  <si>
    <t>Goldrush</t>
  </si>
  <si>
    <t>Cullinan</t>
  </si>
  <si>
    <t>Citrus</t>
  </si>
  <si>
    <t>Yaowang</t>
  </si>
  <si>
    <t>Earth</t>
  </si>
  <si>
    <t>1215</t>
  </si>
  <si>
    <t>Lightfoot</t>
  </si>
  <si>
    <t>Happy Living</t>
  </si>
  <si>
    <t>OX</t>
  </si>
  <si>
    <t>Fuchun</t>
  </si>
  <si>
    <t>Caijin</t>
  </si>
  <si>
    <t>Champion</t>
  </si>
  <si>
    <t>Truimph</t>
  </si>
  <si>
    <t>Uranus</t>
  </si>
  <si>
    <t>Lushan</t>
  </si>
  <si>
    <t>Republic</t>
  </si>
  <si>
    <t>River</t>
  </si>
  <si>
    <t>Fact</t>
  </si>
  <si>
    <t>Hean</t>
  </si>
  <si>
    <t>Avatar</t>
  </si>
  <si>
    <t>Journey</t>
  </si>
  <si>
    <t>Value</t>
  </si>
  <si>
    <t>Oak</t>
  </si>
  <si>
    <t>Plum Blossom</t>
  </si>
  <si>
    <t>Lodestone</t>
  </si>
  <si>
    <t>Ox</t>
  </si>
  <si>
    <t>Prestige</t>
  </si>
  <si>
    <t>Salmon</t>
  </si>
  <si>
    <t>Great Bay</t>
  </si>
  <si>
    <t>Ji'an</t>
  </si>
  <si>
    <t>Lotus</t>
  </si>
  <si>
    <t>GT3</t>
  </si>
  <si>
    <t>Sapphire</t>
  </si>
  <si>
    <t>Blue Sparkle</t>
  </si>
  <si>
    <t>Union Plaza</t>
  </si>
  <si>
    <t>Hailken</t>
  </si>
  <si>
    <t>Grand Lake</t>
  </si>
  <si>
    <t>Bullet</t>
  </si>
  <si>
    <t>Sirius</t>
  </si>
  <si>
    <t>Compass</t>
  </si>
  <si>
    <t>Orient City</t>
  </si>
  <si>
    <t>Xihe</t>
  </si>
  <si>
    <t>II PT2</t>
  </si>
  <si>
    <t>(SBLC)</t>
  </si>
  <si>
    <t>德信中国</t>
  </si>
  <si>
    <t>昆明城投</t>
  </si>
  <si>
    <t>佳兆业</t>
  </si>
  <si>
    <t>北大方正</t>
  </si>
  <si>
    <t>中国船舶</t>
  </si>
  <si>
    <t>同创九鼎</t>
  </si>
  <si>
    <t>港分_ROLE</t>
  </si>
  <si>
    <t>澳分_ROLE</t>
  </si>
  <si>
    <t>首次违约日</t>
  </si>
  <si>
    <t>DEBUT_DATE</t>
  </si>
  <si>
    <t>发行品种</t>
  </si>
  <si>
    <t>BISL,港分</t>
  </si>
  <si>
    <t>G2380106</t>
  </si>
  <si>
    <t>SHAOXING SHANGYU STATE-OWNED CAPITAL INVESTMENT AND OPERATION CO., LTD.</t>
  </si>
  <si>
    <t>QINGDAO WEST COAST NEW AREA RONGHE HOLDING GROUP CO., LTD.</t>
  </si>
  <si>
    <t>绿色债券</t>
  </si>
  <si>
    <t>海南自贸债</t>
  </si>
  <si>
    <t>二级资本债</t>
  </si>
  <si>
    <t>7.65%a</t>
  </si>
  <si>
    <t>额外一级资本债</t>
  </si>
  <si>
    <t>澳交所债券</t>
  </si>
  <si>
    <t>4.22%a</t>
  </si>
  <si>
    <t>4.22%</t>
  </si>
  <si>
    <t>港分,澳分</t>
  </si>
  <si>
    <t>T5+210a</t>
  </si>
  <si>
    <t>T+180</t>
  </si>
  <si>
    <t>可持续挂钩债券</t>
  </si>
  <si>
    <t>合名</t>
  </si>
  <si>
    <t>T+263</t>
  </si>
  <si>
    <t>绿色澳交所债券</t>
  </si>
  <si>
    <t>T10+175a</t>
  </si>
  <si>
    <t>T10+190a</t>
  </si>
  <si>
    <t>T10+157.5</t>
  </si>
  <si>
    <t>37.5</t>
  </si>
  <si>
    <t>T5+120</t>
  </si>
  <si>
    <t>SPIC Pref Share</t>
  </si>
  <si>
    <t>境外优先股</t>
  </si>
  <si>
    <t>VIII</t>
  </si>
  <si>
    <t>Centre</t>
  </si>
  <si>
    <t>Ambitiously</t>
  </si>
  <si>
    <t>Xinyang</t>
  </si>
  <si>
    <t>Harbor</t>
  </si>
  <si>
    <t>VI</t>
  </si>
  <si>
    <t>WG</t>
  </si>
  <si>
    <t>2021S</t>
  </si>
  <si>
    <t>T3+115a</t>
  </si>
  <si>
    <t>T3+70</t>
  </si>
  <si>
    <t>Cypress</t>
  </si>
  <si>
    <t>Brilliant</t>
  </si>
  <si>
    <t>XI</t>
  </si>
  <si>
    <t>Genesis</t>
  </si>
  <si>
    <t>Qianjiang</t>
  </si>
  <si>
    <t>Aero</t>
  </si>
  <si>
    <t>Taishan</t>
  </si>
  <si>
    <t>Dandelion</t>
  </si>
  <si>
    <t>Sincere</t>
  </si>
  <si>
    <t>Ingenuity</t>
  </si>
  <si>
    <t>Rose Bay</t>
  </si>
  <si>
    <t>T5+320a</t>
  </si>
  <si>
    <t>T5+265</t>
  </si>
  <si>
    <t>Titan</t>
  </si>
  <si>
    <t>更改为%定价</t>
  </si>
  <si>
    <t>Tianxing</t>
  </si>
  <si>
    <t>3.1%(+/-2)</t>
  </si>
  <si>
    <t>Mercury</t>
  </si>
  <si>
    <t>X</t>
  </si>
  <si>
    <t>Landmark</t>
  </si>
  <si>
    <t>2020</t>
  </si>
  <si>
    <t>贷款支持票据</t>
  </si>
  <si>
    <t>Peninsula</t>
  </si>
  <si>
    <t>Jasmine</t>
  </si>
  <si>
    <t>Reunion</t>
  </si>
  <si>
    <t>Dragon</t>
  </si>
  <si>
    <t>B3/B-/--</t>
  </si>
  <si>
    <t>Shunze</t>
  </si>
  <si>
    <t>Thrive</t>
  </si>
  <si>
    <t>Saturn</t>
  </si>
  <si>
    <t>Baa1/--/A</t>
  </si>
  <si>
    <t>Minghu</t>
  </si>
  <si>
    <t>A2/A-/--</t>
  </si>
  <si>
    <t>ROC</t>
  </si>
  <si>
    <t>2020 II</t>
  </si>
  <si>
    <t>Gemstone</t>
  </si>
  <si>
    <t>Ba2/--/BB+</t>
  </si>
  <si>
    <t>2020 I</t>
  </si>
  <si>
    <t>Ba1/--/BB+</t>
  </si>
  <si>
    <t>Flying Tigers</t>
  </si>
  <si>
    <t>LCX</t>
  </si>
  <si>
    <t>917</t>
  </si>
  <si>
    <t>Ba3/--/BB+</t>
  </si>
  <si>
    <t>Defender</t>
  </si>
  <si>
    <t>--/BB-/BB</t>
  </si>
  <si>
    <t>Longma</t>
  </si>
  <si>
    <t>2019 III</t>
  </si>
  <si>
    <t>--/--/B</t>
  </si>
  <si>
    <t>Joy</t>
  </si>
  <si>
    <t>--/B-/B</t>
  </si>
  <si>
    <t>EFP</t>
  </si>
  <si>
    <t>2019</t>
  </si>
  <si>
    <t>Ba2/--/BB</t>
  </si>
  <si>
    <t>Penfolds</t>
  </si>
  <si>
    <t>Baima Lake</t>
  </si>
  <si>
    <t>Optimus</t>
  </si>
  <si>
    <t>2019 II</t>
  </si>
  <si>
    <t>Aqua</t>
  </si>
  <si>
    <t>B2/--/--</t>
  </si>
  <si>
    <t>Tavor</t>
  </si>
  <si>
    <t>XII</t>
  </si>
  <si>
    <t>Invention</t>
  </si>
  <si>
    <t>002</t>
  </si>
  <si>
    <t>Jinshan</t>
  </si>
  <si>
    <t>Ruyi</t>
  </si>
  <si>
    <t>--/BB/--</t>
  </si>
  <si>
    <t>Energy</t>
  </si>
  <si>
    <t>Haiwai</t>
  </si>
  <si>
    <t>Cloud</t>
  </si>
  <si>
    <t>CC V</t>
  </si>
  <si>
    <t>Golden Globe</t>
  </si>
  <si>
    <t>Morning Sun</t>
  </si>
  <si>
    <t>B2/--/BB-</t>
  </si>
  <si>
    <t>Pace</t>
  </si>
  <si>
    <t>Yuanhang</t>
  </si>
  <si>
    <t>Avenger</t>
  </si>
  <si>
    <t>Ba3/BB/--</t>
  </si>
  <si>
    <t>Haiyan</t>
  </si>
  <si>
    <t>Azure Orbit</t>
  </si>
  <si>
    <t>Brilliance</t>
  </si>
  <si>
    <t>B2/--/B+</t>
  </si>
  <si>
    <t>Nine</t>
  </si>
  <si>
    <t>Gemstones</t>
  </si>
  <si>
    <t>A1/AA-/--</t>
  </si>
  <si>
    <t>Azure Nova</t>
  </si>
  <si>
    <t>Aa3/AA-/--</t>
  </si>
  <si>
    <t>交易简称</t>
  </si>
  <si>
    <t>点心债</t>
  </si>
  <si>
    <t>高级债</t>
  </si>
  <si>
    <t>Left-lead</t>
  </si>
  <si>
    <t>宁夏</t>
  </si>
  <si>
    <t>马尔代夫政府</t>
  </si>
  <si>
    <t>G2380123</t>
  </si>
  <si>
    <t>NANCHANG LINKONG ECONOMIC ZONE CITY CONSTRUCTION INVESTMENT AND DEVELOPMENT GROUP CO., LTD.</t>
  </si>
  <si>
    <t>南昌临空经济区城市建设投资开发集团有限公司</t>
  </si>
  <si>
    <t>G2380114</t>
  </si>
  <si>
    <t>G2380110</t>
  </si>
  <si>
    <t>XS2617086553</t>
  </si>
  <si>
    <t>GANYU URBAN DEVELOPMENT (BVI) LIMITED</t>
  </si>
  <si>
    <t>连云港市赣榆城市建设发展集团有限公司</t>
  </si>
  <si>
    <t>US66980Q2C05</t>
  </si>
  <si>
    <t>中银航空租赁</t>
  </si>
  <si>
    <t>--/A-/A-</t>
  </si>
  <si>
    <t>T+195a</t>
  </si>
  <si>
    <t>T+160-165</t>
  </si>
  <si>
    <t>T+160</t>
  </si>
  <si>
    <t>BOC AVIATION USA CORPORATION</t>
  </si>
  <si>
    <t>中银航空租赁有限公司</t>
  </si>
  <si>
    <t>G2380116</t>
  </si>
  <si>
    <t>长兴文旅发展(北京银行)</t>
  </si>
  <si>
    <t>G238090</t>
  </si>
  <si>
    <t>G238085</t>
  </si>
  <si>
    <t>长兴交投</t>
  </si>
  <si>
    <t>CHANGXING COMMUNICATIONS INVESTMENT GROUP CO LTD</t>
  </si>
  <si>
    <t>长兴交通投资集团有限公司</t>
  </si>
  <si>
    <t>泛欧</t>
  </si>
  <si>
    <t>角色</t>
  </si>
  <si>
    <t>年月</t>
  </si>
  <si>
    <t>第N次担任</t>
  </si>
  <si>
    <t>账簿管理人</t>
  </si>
  <si>
    <t>全球协调人</t>
  </si>
  <si>
    <t>1.2亿美元</t>
  </si>
  <si>
    <t>1.8亿美元</t>
  </si>
  <si>
    <t>1.6亿美元</t>
  </si>
  <si>
    <t>3亿美元</t>
  </si>
  <si>
    <t>4亿美元</t>
  </si>
  <si>
    <t>6亿美元</t>
  </si>
  <si>
    <t>2亿美元</t>
  </si>
  <si>
    <t>1.9亿美元</t>
  </si>
  <si>
    <t>9100万美元</t>
  </si>
  <si>
    <t>2.1亿美元</t>
  </si>
  <si>
    <t>配售代理</t>
  </si>
  <si>
    <t>9350万美元</t>
  </si>
  <si>
    <t>1.4亿美元</t>
  </si>
  <si>
    <t>4450万欧元</t>
  </si>
  <si>
    <t>4000万欧元</t>
  </si>
  <si>
    <t>3000万美元</t>
  </si>
  <si>
    <t>7.5亿美元</t>
  </si>
  <si>
    <t>4.5亿美元</t>
  </si>
  <si>
    <t>6.5亿美元</t>
  </si>
  <si>
    <t>5亿美元</t>
  </si>
  <si>
    <t>2.5亿美元</t>
  </si>
  <si>
    <t>1亿美元</t>
  </si>
  <si>
    <t>3840万美元</t>
  </si>
  <si>
    <t>20亿港币</t>
  </si>
  <si>
    <t>10亿美元</t>
  </si>
  <si>
    <t>牵头全球协调人</t>
  </si>
  <si>
    <t>3500万美元</t>
  </si>
  <si>
    <t>12亿美元</t>
  </si>
  <si>
    <t>9亿美元</t>
  </si>
  <si>
    <t>17亿美元</t>
  </si>
  <si>
    <t>2.8亿美元</t>
  </si>
  <si>
    <t>3.5亿美元</t>
  </si>
  <si>
    <t>7亿美元</t>
  </si>
  <si>
    <t>2.3亿美元</t>
  </si>
  <si>
    <t>副经办人</t>
  </si>
  <si>
    <t>4.8亿美元</t>
  </si>
  <si>
    <t>4800万美元</t>
  </si>
  <si>
    <t>2亿欧元</t>
  </si>
  <si>
    <t>1.5亿美元</t>
  </si>
  <si>
    <t>8亿美元</t>
  </si>
  <si>
    <t>2.6亿美元</t>
  </si>
  <si>
    <t>2.7亿美元</t>
  </si>
  <si>
    <t>5.5亿美元</t>
  </si>
  <si>
    <t>2.4亿美元</t>
  </si>
  <si>
    <t>28亿美元</t>
  </si>
  <si>
    <t>8100万美元</t>
  </si>
  <si>
    <t>4.7亿美元</t>
  </si>
  <si>
    <t>13亿美元</t>
  </si>
  <si>
    <t>135</t>
  </si>
  <si>
    <t>120</t>
  </si>
  <si>
    <t>107</t>
  </si>
  <si>
    <t>102</t>
  </si>
  <si>
    <t>86</t>
  </si>
  <si>
    <t>59</t>
  </si>
  <si>
    <t>5亿欧元</t>
  </si>
  <si>
    <t>5.5亿欧元</t>
  </si>
  <si>
    <t>8.5亿美元</t>
  </si>
  <si>
    <t>南昌临空城建(工商银行)</t>
  </si>
  <si>
    <t>南昌临空城建</t>
  </si>
  <si>
    <t>西安航天高技术(西安银行)</t>
  </si>
  <si>
    <t>西安航天高技术</t>
  </si>
  <si>
    <t>西安航天高技术(成都银行)</t>
  </si>
  <si>
    <t>西安航天高技术(长安银行)</t>
  </si>
  <si>
    <t>西安航天高技术(浦发银行)</t>
  </si>
  <si>
    <t>十堰聚鑫城投(湖北银行)</t>
  </si>
  <si>
    <t>十堰聚鑫城投</t>
  </si>
  <si>
    <t>青田城投(杭州银行)</t>
  </si>
  <si>
    <t>青田城投</t>
  </si>
  <si>
    <t>海宁城投</t>
  </si>
  <si>
    <t>彭泽城建(九江银行)</t>
  </si>
  <si>
    <t>彭泽城建</t>
  </si>
  <si>
    <t>江阴国资</t>
  </si>
  <si>
    <t>杭州钱塘新区城发</t>
  </si>
  <si>
    <t>天津临港(渤海银行)</t>
  </si>
  <si>
    <t>天津临港</t>
  </si>
  <si>
    <t>西安世园(浙商银行)</t>
  </si>
  <si>
    <t>西安世园</t>
  </si>
  <si>
    <t>陕西泾河新城</t>
  </si>
  <si>
    <t>天台国资(杭州银行)</t>
  </si>
  <si>
    <t>天台国资</t>
  </si>
  <si>
    <t>天台国资(宁波银行)</t>
  </si>
  <si>
    <t>西安浐灞(恒丰银行)</t>
  </si>
  <si>
    <t>西安浐灞</t>
  </si>
  <si>
    <t>仪征城投(浙商银行)</t>
  </si>
  <si>
    <t>仪征城投</t>
  </si>
  <si>
    <t>贵阳经开城投</t>
  </si>
  <si>
    <t>广发香港(南商银行)</t>
  </si>
  <si>
    <t>广发香港</t>
  </si>
  <si>
    <t>XS2595200705</t>
  </si>
  <si>
    <t>陕西西咸空港建投</t>
  </si>
  <si>
    <t>SHAANXI XIXIAN NEW AREA AIRPORT NEW CITY DEVELOPMENT &amp; CONSTRUCTION GROUP CO LTD</t>
  </si>
  <si>
    <t>陕西省西咸新区空港新城开发建设集团有限公司</t>
  </si>
  <si>
    <t>XS2597886840</t>
  </si>
  <si>
    <t>7.68%</t>
  </si>
  <si>
    <t>G238088</t>
  </si>
  <si>
    <t>成都新津城发(成都银行)</t>
  </si>
  <si>
    <t>CHENGDU XINJIN CITY INDUSTRY DEVELOPMENT GROUP COMPANY LTD</t>
  </si>
  <si>
    <t>成都新津城市产业发展集团有限公司</t>
  </si>
  <si>
    <t>成都新津城发</t>
  </si>
  <si>
    <t>XS2595200960</t>
  </si>
  <si>
    <t>陕西西咸空港建投(南京银行)</t>
  </si>
  <si>
    <t>SHAANXI XIXIAN NEW AREA AIRPORT NEW CITY DEVELOPMENT &amp; CONSTRUCTION GROUP CO., LTD.</t>
  </si>
  <si>
    <t>HK0000921111</t>
  </si>
  <si>
    <t>G238019</t>
  </si>
  <si>
    <t>长兴城投</t>
  </si>
  <si>
    <t>CHANGXING URBAN CONSTRUCTION INVESTMENT GROUP CO LTD</t>
  </si>
  <si>
    <t>长兴城市建设投资集团有限公司</t>
  </si>
  <si>
    <t>XS2613748545</t>
  </si>
  <si>
    <t>--/A+/A+</t>
  </si>
  <si>
    <t>T3+75a</t>
  </si>
  <si>
    <t>T3+35</t>
  </si>
  <si>
    <t>T3</t>
  </si>
  <si>
    <t>THE EXPORT-IMPORT BANK OF CHINA</t>
  </si>
  <si>
    <t>G2380124</t>
  </si>
  <si>
    <t>G2380113</t>
  </si>
  <si>
    <t>湘潭城建(长沙银行)</t>
  </si>
  <si>
    <t>XIANGTAN URBAN &amp; RURAL CONSTRUCTION DEVELOPMENT GROUP CO LTD</t>
  </si>
  <si>
    <t>湘潭城乡建设发展集团有限公司</t>
  </si>
  <si>
    <t>湘潭城建</t>
  </si>
  <si>
    <t>Bund</t>
  </si>
  <si>
    <t>外部评审方式</t>
  </si>
  <si>
    <t>外部评审机构</t>
  </si>
  <si>
    <t>第二方意见</t>
  </si>
  <si>
    <t>中诚信绿金科技</t>
  </si>
  <si>
    <t>CECEPEC</t>
  </si>
  <si>
    <t>S&amp;P</t>
  </si>
  <si>
    <t>发行前认证</t>
  </si>
  <si>
    <t>HKQAA</t>
  </si>
  <si>
    <t>Moody's</t>
  </si>
  <si>
    <t>EY</t>
  </si>
  <si>
    <t>发行前认证+第二方意见</t>
  </si>
  <si>
    <t>Sustainalytics</t>
  </si>
  <si>
    <t>发行前认证+验证</t>
  </si>
  <si>
    <t>验证</t>
  </si>
  <si>
    <t>HKQAA+EY</t>
  </si>
  <si>
    <t>G2380130</t>
  </si>
  <si>
    <t>4.05%a</t>
  </si>
  <si>
    <t>3.70%</t>
  </si>
  <si>
    <t>CHINA CINDA (2020) I MANAGEMENT LIMITED</t>
  </si>
  <si>
    <t>Hare</t>
  </si>
  <si>
    <t>中银香港</t>
  </si>
  <si>
    <t>交银香港</t>
  </si>
  <si>
    <t>易居中国</t>
  </si>
  <si>
    <t>G2380127</t>
  </si>
  <si>
    <t>株洲国投(邮储银行)</t>
  </si>
  <si>
    <t>株洲市国有资产投资控股集团有限公司</t>
  </si>
  <si>
    <t>株洲国投</t>
  </si>
  <si>
    <t>G238071</t>
  </si>
  <si>
    <t>仙居城建(杭州银行)</t>
  </si>
  <si>
    <t>仙居县城市建设发展集团有限公司</t>
  </si>
  <si>
    <t>仙居城建</t>
  </si>
  <si>
    <t>仙居县</t>
  </si>
  <si>
    <t>G2380125</t>
  </si>
  <si>
    <t>长兴城投(邮储银行)</t>
  </si>
  <si>
    <t>G238055</t>
  </si>
  <si>
    <t>青田交投(宁波银行)</t>
  </si>
  <si>
    <t>青田县交通发展投资有限公司</t>
  </si>
  <si>
    <t>青田交投</t>
  </si>
  <si>
    <t>XS2625985515</t>
  </si>
  <si>
    <t>T+120</t>
  </si>
  <si>
    <t>BOC AVIATION LIMITED</t>
  </si>
  <si>
    <t>XS2616460056</t>
  </si>
  <si>
    <t>5.7%a</t>
  </si>
  <si>
    <t>THI CAPITAL CO., LTD.</t>
  </si>
  <si>
    <t>G2380103</t>
  </si>
  <si>
    <t>XS2622682925</t>
  </si>
  <si>
    <t>陕西西咸空港建投(长安银行)</t>
  </si>
  <si>
    <t>连云港赣榆建设(江苏银行)</t>
  </si>
  <si>
    <t>连云港赣榆建设</t>
  </si>
  <si>
    <t>申万宏源香港</t>
  </si>
  <si>
    <t>IS_LEAD</t>
  </si>
  <si>
    <t>IS_B&amp;D</t>
  </si>
  <si>
    <t>是否合名</t>
  </si>
  <si>
    <t>G2380129</t>
  </si>
  <si>
    <t>太原龙城发投</t>
  </si>
  <si>
    <t>太原市龙城发展投资集团有限公司</t>
  </si>
  <si>
    <t>G2380137</t>
  </si>
  <si>
    <t>XINYUN INTERNATIONAL CO., LTD.</t>
  </si>
  <si>
    <t>G2380119</t>
  </si>
  <si>
    <t>江西金资(邮储银行)</t>
  </si>
  <si>
    <t>江西省金融资产管理股份有限公司</t>
  </si>
  <si>
    <t>江西金资</t>
  </si>
  <si>
    <t>G2380126</t>
  </si>
  <si>
    <t>湖州吴兴城投(嘉兴银行)</t>
  </si>
  <si>
    <t>嘉兴银行</t>
  </si>
  <si>
    <t>G2380138</t>
  </si>
  <si>
    <t>XS2602746351</t>
  </si>
  <si>
    <t>毕节盛丰农业</t>
  </si>
  <si>
    <t>毕节盛丰农业发展有限公司</t>
  </si>
  <si>
    <t>毕节市</t>
  </si>
  <si>
    <t>BIJIE SHENGFENG AGRICULTURAL DEVELOPMENT CO LTD</t>
  </si>
  <si>
    <t>G2380117</t>
  </si>
  <si>
    <t>江苏悦达</t>
  </si>
  <si>
    <t>江苏悦达集团有限公司</t>
  </si>
  <si>
    <t>XS2627284396</t>
  </si>
  <si>
    <t>淄博高新城市开发建设有限公司</t>
  </si>
  <si>
    <t>HK0000929262</t>
  </si>
  <si>
    <t>Oasis</t>
  </si>
  <si>
    <t>(London)</t>
  </si>
  <si>
    <t>SCMI(Level II)</t>
  </si>
  <si>
    <t>XS2623522930</t>
  </si>
  <si>
    <t>T3+95a</t>
  </si>
  <si>
    <t>T3+55</t>
  </si>
  <si>
    <t>(Sydney)</t>
  </si>
  <si>
    <t>XS2498922546</t>
  </si>
  <si>
    <t>能源</t>
  </si>
  <si>
    <t>南山开发(香港)有限公司</t>
  </si>
  <si>
    <t>G2380101</t>
  </si>
  <si>
    <t>靖江港口(邮储银行)</t>
  </si>
  <si>
    <t>CND10006G534</t>
  </si>
  <si>
    <t>中国银行有限公司澳门分行</t>
  </si>
  <si>
    <t>(Dim Sum)</t>
  </si>
  <si>
    <t>科技</t>
  </si>
  <si>
    <t>B&amp;D FOP</t>
  </si>
  <si>
    <t>Gold Bullion</t>
  </si>
  <si>
    <t>Gold Bullion VIII</t>
  </si>
  <si>
    <t>B&amp;D DvP</t>
  </si>
  <si>
    <t>2.9亿美元</t>
  </si>
  <si>
    <t>1.3亿美元</t>
  </si>
  <si>
    <t>95</t>
  </si>
  <si>
    <t>75</t>
  </si>
  <si>
    <t>4.6亿美元</t>
  </si>
  <si>
    <t>5.3亿美元</t>
  </si>
  <si>
    <t>3.8亿美元</t>
  </si>
  <si>
    <t>备证分类</t>
  </si>
  <si>
    <t>SOE Creds</t>
  </si>
  <si>
    <t>期限</t>
  </si>
  <si>
    <t>息率</t>
  </si>
  <si>
    <t>2年</t>
  </si>
  <si>
    <t>3年</t>
  </si>
  <si>
    <t>1年</t>
  </si>
  <si>
    <t>10年</t>
  </si>
  <si>
    <t>5年</t>
  </si>
  <si>
    <t>2.6年</t>
  </si>
  <si>
    <t>5.3年</t>
  </si>
  <si>
    <t>2.5年</t>
  </si>
  <si>
    <t>1.5年</t>
  </si>
  <si>
    <t>3.5年</t>
  </si>
  <si>
    <t>5.5年</t>
  </si>
  <si>
    <t>2.8年</t>
  </si>
  <si>
    <t>3.8年</t>
  </si>
  <si>
    <t>30年</t>
  </si>
  <si>
    <t>25亿港币</t>
  </si>
  <si>
    <t>3.3年</t>
  </si>
  <si>
    <t>5.6亿美元</t>
  </si>
  <si>
    <t>3亿欧元</t>
  </si>
  <si>
    <t>7年</t>
  </si>
  <si>
    <t>20年</t>
  </si>
  <si>
    <t>17.5亿美元</t>
  </si>
  <si>
    <t>40年</t>
  </si>
  <si>
    <t>2.2年</t>
  </si>
  <si>
    <t>4年</t>
  </si>
  <si>
    <t>2.9年</t>
  </si>
  <si>
    <t>1.7年</t>
  </si>
  <si>
    <t>3.7年</t>
  </si>
  <si>
    <t>4.9年</t>
  </si>
  <si>
    <t>2.7年</t>
  </si>
  <si>
    <t>5000万美元</t>
  </si>
  <si>
    <t>5.7年</t>
  </si>
  <si>
    <t>9.5亿美元</t>
  </si>
  <si>
    <t>10.5亿美元</t>
  </si>
  <si>
    <t>11.5亿美元</t>
  </si>
  <si>
    <t>评级</t>
  </si>
  <si>
    <t>SUMMARY</t>
  </si>
  <si>
    <t>G2380105</t>
  </si>
  <si>
    <t>伊犁财通国资(邮储银行)</t>
  </si>
  <si>
    <t>I(SBLC)</t>
  </si>
  <si>
    <t>伊犁哈萨克自治州财通国有资产经营有限责任公司</t>
  </si>
  <si>
    <t>伊犁财通国资</t>
  </si>
  <si>
    <t>G2380152</t>
  </si>
  <si>
    <t>Consonance II</t>
  </si>
  <si>
    <t>G2380151</t>
  </si>
  <si>
    <t>湖州吴兴交旅投(北京银行)</t>
  </si>
  <si>
    <t>G2380142</t>
  </si>
  <si>
    <t>宝应开投(南京银行)</t>
  </si>
  <si>
    <t>3.63%</t>
  </si>
  <si>
    <t>12</t>
  </si>
  <si>
    <t>宝应县开发投资有限公司</t>
  </si>
  <si>
    <t>宝应开投</t>
  </si>
  <si>
    <t>G2380139</t>
  </si>
  <si>
    <t>江苏海鸿投控</t>
  </si>
  <si>
    <t>江苏海鸿投资控股集团有限公司</t>
  </si>
  <si>
    <t>XS2590538380</t>
  </si>
  <si>
    <t>中泰国际财务(英属维尔京)有限公司</t>
  </si>
  <si>
    <t>中泰金融国际有限公司</t>
  </si>
  <si>
    <t>XS2631204182</t>
  </si>
  <si>
    <t>重庆万州经开</t>
  </si>
  <si>
    <t>重庆万州经济技术开发(集团)有限公司</t>
  </si>
  <si>
    <t>万州区</t>
  </si>
  <si>
    <t>XS2636509130</t>
  </si>
  <si>
    <t>SOFR+65</t>
  </si>
  <si>
    <t>XS2633220293</t>
  </si>
  <si>
    <t>SOFR+110a</t>
  </si>
  <si>
    <t>CHINA MERCHANTS BANK CO., LTD., LONDON BRANCH</t>
  </si>
  <si>
    <t>XS2618570068</t>
  </si>
  <si>
    <t>Shangcheng II</t>
  </si>
  <si>
    <t>XS2633210229</t>
  </si>
  <si>
    <t>莱高国际投资(BVI)有限公司</t>
  </si>
  <si>
    <t>G2380132</t>
  </si>
  <si>
    <t>咸阳金控(长安银行)</t>
  </si>
  <si>
    <t>咸阳金融控股集团有限公司</t>
  </si>
  <si>
    <t>咸阳金控</t>
  </si>
  <si>
    <t>XS2574742834</t>
  </si>
  <si>
    <t>7.15%a</t>
  </si>
  <si>
    <t>兴长国际有限公司</t>
  </si>
  <si>
    <t>G2380146</t>
  </si>
  <si>
    <t>安庆盛唐投控(工商银行)</t>
  </si>
  <si>
    <t>3.43%</t>
  </si>
  <si>
    <t>17</t>
  </si>
  <si>
    <t>安庆盛唐投资控股集团有限公司</t>
  </si>
  <si>
    <t>安庆盛唐投控</t>
  </si>
  <si>
    <t>安庆市</t>
  </si>
  <si>
    <t>G2380140</t>
  </si>
  <si>
    <t>昆山国创</t>
  </si>
  <si>
    <t>Innovation</t>
  </si>
  <si>
    <t>昆山国创投资集团有限公司</t>
  </si>
  <si>
    <t>G2380143</t>
  </si>
  <si>
    <t>银川通联(邮储银行)</t>
  </si>
  <si>
    <t>XS2628583671</t>
  </si>
  <si>
    <t>5.68%</t>
  </si>
  <si>
    <t>G2380133</t>
  </si>
  <si>
    <t>如皋经贸(徽商银行)</t>
  </si>
  <si>
    <t>G2380135</t>
  </si>
  <si>
    <t>重庆大足实业(恒丰银行)</t>
  </si>
  <si>
    <t>重庆大足实业发展集团有限公司</t>
  </si>
  <si>
    <t>重庆大足实业</t>
  </si>
  <si>
    <t>G2380109</t>
  </si>
  <si>
    <t>Sustainable Fitch</t>
  </si>
  <si>
    <t>ON</t>
  </si>
  <si>
    <t>G2380134</t>
  </si>
  <si>
    <t>我司23年明珠债规模</t>
  </si>
  <si>
    <t>Arcadia</t>
  </si>
  <si>
    <t>Arcadia I(SBLC)</t>
  </si>
  <si>
    <t>中航国际</t>
  </si>
  <si>
    <t>中资属性</t>
  </si>
  <si>
    <t>亮点</t>
  </si>
  <si>
    <t>通过分行</t>
  </si>
  <si>
    <t>SPECIALs</t>
  </si>
  <si>
    <t>OTHER_ISIN</t>
  </si>
  <si>
    <t>台账序号</t>
  </si>
  <si>
    <t>36</t>
  </si>
  <si>
    <t>迪拜分行</t>
  </si>
  <si>
    <t>投资级</t>
  </si>
  <si>
    <t>34</t>
  </si>
  <si>
    <t>首笔人民币玉兰债</t>
  </si>
  <si>
    <t>31</t>
  </si>
  <si>
    <t>144A</t>
  </si>
  <si>
    <t>US66980P2B40</t>
  </si>
  <si>
    <t>28</t>
  </si>
  <si>
    <t>29</t>
  </si>
  <si>
    <t>首笔深合债</t>
  </si>
  <si>
    <t>26</t>
  </si>
  <si>
    <t>24</t>
  </si>
  <si>
    <t>21</t>
  </si>
  <si>
    <t>19</t>
  </si>
  <si>
    <t>香港分行</t>
  </si>
  <si>
    <t>16</t>
  </si>
  <si>
    <t>13</t>
  </si>
  <si>
    <t>14</t>
  </si>
  <si>
    <t>11</t>
  </si>
  <si>
    <t>9</t>
  </si>
  <si>
    <t>悉尼分行</t>
  </si>
  <si>
    <t>新加坡分行</t>
  </si>
  <si>
    <t>52</t>
  </si>
  <si>
    <t>51</t>
  </si>
  <si>
    <t>澳门分行</t>
  </si>
  <si>
    <t>卢森堡分行</t>
  </si>
  <si>
    <t>巴黎分行</t>
  </si>
  <si>
    <t>46</t>
  </si>
  <si>
    <t>41</t>
  </si>
  <si>
    <t>US526250AE54</t>
  </si>
  <si>
    <t>US526250AD71</t>
  </si>
  <si>
    <t>伦敦分行</t>
  </si>
  <si>
    <t>法兰克福分行</t>
  </si>
  <si>
    <t>US29336EAA10</t>
  </si>
  <si>
    <t>东京分行</t>
  </si>
  <si>
    <t>匈牙利分行</t>
  </si>
  <si>
    <t>约翰内斯堡分行</t>
  </si>
  <si>
    <t>纽约分行</t>
  </si>
  <si>
    <t>XS2425433948</t>
  </si>
  <si>
    <t>XS2425430506</t>
  </si>
  <si>
    <t>140</t>
  </si>
  <si>
    <t>139</t>
  </si>
  <si>
    <t>138</t>
  </si>
  <si>
    <t>137</t>
  </si>
  <si>
    <t>136</t>
  </si>
  <si>
    <t>134</t>
  </si>
  <si>
    <t>132</t>
  </si>
  <si>
    <t>133</t>
  </si>
  <si>
    <t>130</t>
  </si>
  <si>
    <t>131</t>
  </si>
  <si>
    <t>129</t>
  </si>
  <si>
    <t>127</t>
  </si>
  <si>
    <t>128</t>
  </si>
  <si>
    <t>126</t>
  </si>
  <si>
    <t>125</t>
  </si>
  <si>
    <t>瑞喜创投有限公司;远洋资本控股有限公司</t>
  </si>
  <si>
    <t>124</t>
  </si>
  <si>
    <t>123</t>
  </si>
  <si>
    <t>122</t>
  </si>
  <si>
    <t>121</t>
  </si>
  <si>
    <t>中国建设银行股份有限公司香港分行</t>
  </si>
  <si>
    <t>119</t>
  </si>
  <si>
    <t>117</t>
  </si>
  <si>
    <t>正商集团有限公司及其在中国境外的若干限制性附属公司</t>
  </si>
  <si>
    <t>118</t>
  </si>
  <si>
    <t>115</t>
  </si>
  <si>
    <t>116</t>
  </si>
  <si>
    <t>114</t>
  </si>
  <si>
    <t>发行人的子公司</t>
  </si>
  <si>
    <t>113</t>
  </si>
  <si>
    <t>112</t>
  </si>
  <si>
    <t>111</t>
  </si>
  <si>
    <t>正商集团有限公司及其子公司</t>
  </si>
  <si>
    <t>110</t>
  </si>
  <si>
    <t>109</t>
  </si>
  <si>
    <t>106</t>
  </si>
  <si>
    <t>105</t>
  </si>
  <si>
    <t>104</t>
  </si>
  <si>
    <t>101</t>
  </si>
  <si>
    <t>103</t>
  </si>
  <si>
    <t>100</t>
  </si>
  <si>
    <t>SEC-R</t>
  </si>
  <si>
    <t>99</t>
  </si>
  <si>
    <t>98</t>
  </si>
  <si>
    <t>97</t>
  </si>
  <si>
    <t>四川发展国际控股有限公司</t>
  </si>
  <si>
    <t>96</t>
  </si>
  <si>
    <t>93</t>
  </si>
  <si>
    <t>94</t>
  </si>
  <si>
    <t>辉煌商务有限公司</t>
  </si>
  <si>
    <t>92</t>
  </si>
  <si>
    <t>91</t>
  </si>
  <si>
    <t>90</t>
  </si>
  <si>
    <t>89</t>
  </si>
  <si>
    <t>87</t>
  </si>
  <si>
    <t>在中国境外的若干限制性附属公司</t>
  </si>
  <si>
    <t>88</t>
  </si>
  <si>
    <t>85</t>
  </si>
  <si>
    <t>84</t>
  </si>
  <si>
    <t>82</t>
  </si>
  <si>
    <t>83</t>
  </si>
  <si>
    <t>81</t>
  </si>
  <si>
    <t>79</t>
  </si>
  <si>
    <t>78</t>
  </si>
  <si>
    <t>77</t>
  </si>
  <si>
    <t>76</t>
  </si>
  <si>
    <t>74</t>
  </si>
  <si>
    <t>72</t>
  </si>
  <si>
    <t>73</t>
  </si>
  <si>
    <t>71</t>
  </si>
  <si>
    <t>69</t>
  </si>
  <si>
    <t>67</t>
  </si>
  <si>
    <t>64</t>
  </si>
  <si>
    <t>65</t>
  </si>
  <si>
    <t>63</t>
  </si>
  <si>
    <t>68</t>
  </si>
  <si>
    <t>66</t>
  </si>
  <si>
    <t>发行人在境外的若受限制干子公司</t>
  </si>
  <si>
    <t>61</t>
  </si>
  <si>
    <t>62</t>
  </si>
  <si>
    <t>56</t>
  </si>
  <si>
    <t>57</t>
  </si>
  <si>
    <t>58</t>
  </si>
  <si>
    <t>中国山东高速金融集团有限公司</t>
  </si>
  <si>
    <t>XS2338072221</t>
  </si>
  <si>
    <t>发行人在中国境外的若干附属公司</t>
  </si>
  <si>
    <t>青岛华通国有资本运营(集团)有限责任公司</t>
  </si>
  <si>
    <t>合生创展集团及其若干在境外的受限制子公司</t>
  </si>
  <si>
    <t>XS2314498093</t>
  </si>
  <si>
    <t>CMU Settled</t>
  </si>
  <si>
    <t>绿景(中国)地产投资有限公司及其子公司</t>
  </si>
  <si>
    <t>合生创展集团有限公司及其子公司</t>
  </si>
  <si>
    <t>新沂市城市投资发展有限公司</t>
  </si>
  <si>
    <t>宜宾发展控股集团有限公司</t>
  </si>
  <si>
    <t>香港方正资讯有限公司;北大资源集团有限公司</t>
  </si>
  <si>
    <t>Institutional+Retail</t>
  </si>
  <si>
    <t>方正证券(香港)金融控股有限公司</t>
  </si>
  <si>
    <t>CDB AVIATION LEASE FINANCE DESIGNATED ACTIVITY COMPANY</t>
  </si>
  <si>
    <t>SPIC LUXEMBOURG ENERGY INVESTMENT CO SARL</t>
  </si>
  <si>
    <t>交银租赁管理香港有限公司</t>
  </si>
  <si>
    <t>中国东方资产管理(国际)控股有限公司</t>
  </si>
  <si>
    <t>G2380102</t>
  </si>
  <si>
    <t>G2380150</t>
  </si>
  <si>
    <t>成都经开资管</t>
  </si>
  <si>
    <t>成都经开资产管理有限公司</t>
  </si>
  <si>
    <t>G2380160</t>
  </si>
  <si>
    <t>桐庐新城(宁波银行)</t>
  </si>
  <si>
    <t>3.69%</t>
  </si>
  <si>
    <t>桐庐新城发展投资有限公司</t>
  </si>
  <si>
    <t>G2380159</t>
  </si>
  <si>
    <t>桐庐新城(上海银行)</t>
  </si>
  <si>
    <t>XS2634238526</t>
  </si>
  <si>
    <t>6.08%</t>
  </si>
  <si>
    <t>Jincheng IV Tap</t>
  </si>
  <si>
    <t>Jincheng IV</t>
  </si>
  <si>
    <t>Tongriver</t>
  </si>
  <si>
    <t>桐庐新城</t>
  </si>
  <si>
    <t>XS2632485897</t>
  </si>
  <si>
    <t>成都陆港枢纽(上海银行)</t>
  </si>
  <si>
    <t>JJUCID</t>
  </si>
  <si>
    <t>TLXCFZ</t>
  </si>
  <si>
    <t>YLCTZC</t>
  </si>
  <si>
    <t>WXNACI</t>
  </si>
  <si>
    <t>ZJBOXV</t>
  </si>
  <si>
    <t>KSGTJT</t>
  </si>
  <si>
    <t>CCB</t>
  </si>
  <si>
    <t>CCAMCL</t>
  </si>
  <si>
    <t>HTISEC</t>
  </si>
  <si>
    <t>CSFCO</t>
  </si>
  <si>
    <t>HKIQCL</t>
  </si>
  <si>
    <t>FRESHK</t>
  </si>
  <si>
    <t>QDRK</t>
  </si>
  <si>
    <t>SYSTIO</t>
  </si>
  <si>
    <t>SHRIHG</t>
  </si>
  <si>
    <t>GZGETH</t>
  </si>
  <si>
    <t>SHLTIG</t>
  </si>
  <si>
    <t>QDHYHG</t>
  </si>
  <si>
    <t>SXSYHB</t>
  </si>
  <si>
    <t>GLJKIN</t>
  </si>
  <si>
    <t>CHZHHT</t>
  </si>
  <si>
    <t>HNCDIN</t>
  </si>
  <si>
    <t>CQFLID</t>
  </si>
  <si>
    <t>NANYAN</t>
  </si>
  <si>
    <t>CHEVBK</t>
  </si>
  <si>
    <t>GZUIHG</t>
  </si>
  <si>
    <t>BOCOM</t>
  </si>
  <si>
    <t>HBPUAO</t>
  </si>
  <si>
    <t>HEDGCN</t>
  </si>
  <si>
    <t>JMUDIV</t>
  </si>
  <si>
    <t>XIANGY</t>
  </si>
  <si>
    <t>CHIMIN</t>
  </si>
  <si>
    <t>HHSOCI</t>
  </si>
  <si>
    <t>HEZRAI</t>
  </si>
  <si>
    <t>YUNLIN</t>
  </si>
  <si>
    <t>BCLMHK</t>
  </si>
  <si>
    <t>成都陆港枢纽</t>
  </si>
  <si>
    <t>CHGINL</t>
  </si>
  <si>
    <t>SXKEQO</t>
  </si>
  <si>
    <t>威海文登蓝海</t>
  </si>
  <si>
    <t>WHWDLH</t>
  </si>
  <si>
    <t>ZHEKBV</t>
  </si>
  <si>
    <t>CSPLIN</t>
  </si>
  <si>
    <t>CHIYBK</t>
  </si>
  <si>
    <t>TNGLCP</t>
  </si>
  <si>
    <t>JNJKOS</t>
  </si>
  <si>
    <t>CNGRAM</t>
  </si>
  <si>
    <t>MTCONS</t>
  </si>
  <si>
    <t>全球协调人及交割行</t>
  </si>
  <si>
    <t>DLDETA</t>
  </si>
  <si>
    <t>XJZHTA</t>
  </si>
  <si>
    <t>GXCMIN</t>
  </si>
  <si>
    <t>JNUCGC</t>
  </si>
  <si>
    <t>CQNANA</t>
  </si>
  <si>
    <t>ZHHFGR</t>
  </si>
  <si>
    <t>AVIILC</t>
  </si>
  <si>
    <t>INDUBK</t>
  </si>
  <si>
    <t>SLSCCI</t>
  </si>
  <si>
    <t>GRWALL</t>
  </si>
  <si>
    <t>CINDBK</t>
  </si>
  <si>
    <t>BNKEA</t>
  </si>
  <si>
    <t>CSILTD</t>
  </si>
  <si>
    <t>GSHIAV</t>
  </si>
  <si>
    <t>ZHJNGT</t>
  </si>
  <si>
    <t>BOCHKL</t>
  </si>
  <si>
    <t>HUAFAI</t>
  </si>
  <si>
    <t>QZTRIN</t>
  </si>
  <si>
    <t>HNRAIL</t>
  </si>
  <si>
    <t>CWAHK</t>
  </si>
  <si>
    <t>HZCONI</t>
  </si>
  <si>
    <t>GDCOMM</t>
  </si>
  <si>
    <t>JSRUIH</t>
  </si>
  <si>
    <t>CCTOHK</t>
  </si>
  <si>
    <t>JSDSQI</t>
  </si>
  <si>
    <t>牵头全球协调人及交割行</t>
  </si>
  <si>
    <t>Sole</t>
  </si>
  <si>
    <t>LKOUIN</t>
  </si>
  <si>
    <t>BCHINA</t>
  </si>
  <si>
    <t>中国银行股份有限公司纽约分行</t>
  </si>
  <si>
    <t>CDJKAM</t>
  </si>
  <si>
    <t>XS2621755375</t>
  </si>
  <si>
    <t>健合国际</t>
  </si>
  <si>
    <t>Ba3/BB+/--</t>
  </si>
  <si>
    <t>BB+</t>
  </si>
  <si>
    <t>健合(H&amp;H)国际控股有限公司</t>
  </si>
  <si>
    <t>BTSDF</t>
  </si>
  <si>
    <t>XS2620552484</t>
  </si>
  <si>
    <t>NNSHAN</t>
  </si>
  <si>
    <t>HUZWUX</t>
  </si>
  <si>
    <t>BYDICO</t>
  </si>
  <si>
    <t>JSHHGC</t>
  </si>
  <si>
    <t>ZTSECB</t>
  </si>
  <si>
    <t>CQWZJK</t>
  </si>
  <si>
    <t>ICBCAS</t>
  </si>
  <si>
    <t>CHINAM</t>
  </si>
  <si>
    <t>LWHTEC</t>
  </si>
  <si>
    <t>XYFIHG</t>
  </si>
  <si>
    <t>XCHINC</t>
  </si>
  <si>
    <t>AQSTIH</t>
  </si>
  <si>
    <t>TLINVT</t>
  </si>
  <si>
    <t>RGETDC</t>
  </si>
  <si>
    <t>CQDZSY</t>
  </si>
  <si>
    <t>TYLCDI</t>
  </si>
  <si>
    <t>XNYUND</t>
  </si>
  <si>
    <t>JXJZGL</t>
  </si>
  <si>
    <t>HZWXTZ</t>
  </si>
  <si>
    <t>QZHIND</t>
  </si>
  <si>
    <t>BJSADC</t>
  </si>
  <si>
    <t>JIANYU</t>
  </si>
  <si>
    <t>ZBTECH</t>
  </si>
  <si>
    <t>JJHD</t>
  </si>
  <si>
    <t>ZZSOAI</t>
  </si>
  <si>
    <t>XGCT</t>
  </si>
  <si>
    <t>CHXIN</t>
  </si>
  <si>
    <t>QTTSD</t>
  </si>
  <si>
    <t>BOCAVI</t>
  </si>
  <si>
    <t>CNSHAN</t>
  </si>
  <si>
    <t>XXKGDC</t>
  </si>
  <si>
    <t>NEJAIN</t>
  </si>
  <si>
    <t>CDXNJN</t>
  </si>
  <si>
    <t>EXIMCH</t>
  </si>
  <si>
    <t>SCLQGR</t>
  </si>
  <si>
    <t>XTURDG</t>
  </si>
  <si>
    <t>NANECO</t>
  </si>
  <si>
    <t>TJHARB</t>
  </si>
  <si>
    <t>YXREIT</t>
  </si>
  <si>
    <t>LYGGYC</t>
  </si>
  <si>
    <t>CXCTDG</t>
  </si>
  <si>
    <t>ZHAPIE</t>
  </si>
  <si>
    <t>CXCINV</t>
  </si>
  <si>
    <t>PDSOAM</t>
  </si>
  <si>
    <t>TZHVYI</t>
  </si>
  <si>
    <t>CZETDG</t>
  </si>
  <si>
    <t>DTCXID</t>
  </si>
  <si>
    <t>WUXICO</t>
  </si>
  <si>
    <t>XHYHDV</t>
  </si>
  <si>
    <t>QZIDVG</t>
  </si>
  <si>
    <t>GUOENV</t>
  </si>
  <si>
    <t>CHAECO</t>
  </si>
  <si>
    <t>HAISEC</t>
  </si>
  <si>
    <t>BZSOCI</t>
  </si>
  <si>
    <t>CHEDUC</t>
  </si>
  <si>
    <t>FZDXME</t>
  </si>
  <si>
    <t>TJTEDA</t>
  </si>
  <si>
    <t>JIAFUX</t>
  </si>
  <si>
    <t>LLNGST</t>
  </si>
  <si>
    <t>GNANDE</t>
  </si>
  <si>
    <t>CDLTWC</t>
  </si>
  <si>
    <t>WUXING</t>
  </si>
  <si>
    <t>SJURCD</t>
  </si>
  <si>
    <t>PPSTCD</t>
  </si>
  <si>
    <t>SZTHTO</t>
  </si>
  <si>
    <t>GZTIG</t>
  </si>
  <si>
    <t>LTDIGC</t>
  </si>
  <si>
    <t>HAYASS</t>
  </si>
  <si>
    <t>HZHWXG</t>
  </si>
  <si>
    <t>ZZTRAN</t>
  </si>
  <si>
    <t>QTUCON</t>
  </si>
  <si>
    <t>SHEZHO</t>
  </si>
  <si>
    <t>WXHSHT</t>
  </si>
  <si>
    <t>DEYNCN</t>
  </si>
  <si>
    <t>GYCRON</t>
  </si>
  <si>
    <t>TZMEDI</t>
  </si>
  <si>
    <t>XTROAD</t>
  </si>
  <si>
    <t>AJCIGC</t>
  </si>
  <si>
    <t>WXCKIN</t>
  </si>
  <si>
    <t>YDHIDC</t>
  </si>
  <si>
    <t>XGCIND</t>
  </si>
  <si>
    <t>TLPUBL</t>
  </si>
  <si>
    <t>GYCONS</t>
  </si>
  <si>
    <t>CTIH</t>
  </si>
  <si>
    <t>PINIFL</t>
  </si>
  <si>
    <t>CQDZYS</t>
  </si>
  <si>
    <t>HZNXSE</t>
  </si>
  <si>
    <t>GZSLAI</t>
  </si>
  <si>
    <t>XIANST</t>
  </si>
  <si>
    <t>CICCHK</t>
  </si>
  <si>
    <t>XCTINV</t>
  </si>
  <si>
    <t>TZHYED</t>
  </si>
  <si>
    <t>KNMIDI</t>
  </si>
  <si>
    <t>XSBHIN</t>
  </si>
  <si>
    <t>GTMAIL</t>
  </si>
  <si>
    <t>SCGRID</t>
  </si>
  <si>
    <t>HBNGIG</t>
  </si>
  <si>
    <t>JXGXDI</t>
  </si>
  <si>
    <t>ZHJNGC</t>
  </si>
  <si>
    <t>DALWAN</t>
  </si>
  <si>
    <t>AGRBK</t>
  </si>
  <si>
    <t>CPDIGC</t>
  </si>
  <si>
    <t>JMIMSH</t>
  </si>
  <si>
    <t>JNZQHD</t>
  </si>
  <si>
    <t>PJVTCD</t>
  </si>
  <si>
    <t>TAICIT</t>
  </si>
  <si>
    <t>WZHMCH</t>
  </si>
  <si>
    <t>YYHSDD</t>
  </si>
  <si>
    <t>FSGMCI</t>
  </si>
  <si>
    <t>SUNOTG</t>
  </si>
  <si>
    <t>YUEXIU</t>
  </si>
  <si>
    <t>CQBZCT</t>
  </si>
  <si>
    <t>CDSNFE</t>
  </si>
  <si>
    <t>WYURBN</t>
  </si>
  <si>
    <t>PZURDC</t>
  </si>
  <si>
    <t>ZHANLO</t>
  </si>
  <si>
    <t>JYGMHD</t>
  </si>
  <si>
    <t>LVGEM</t>
  </si>
  <si>
    <t>JZHDIN</t>
  </si>
  <si>
    <t>DTHMUC</t>
  </si>
  <si>
    <t>ZZECON</t>
  </si>
  <si>
    <t>JYSOCH</t>
  </si>
  <si>
    <t>ZHESTA</t>
  </si>
  <si>
    <t>QTSOAH</t>
  </si>
  <si>
    <t>QTJTBV</t>
  </si>
  <si>
    <t>HEFGAO</t>
  </si>
  <si>
    <t>PDCTEV</t>
  </si>
  <si>
    <t>KMRLGP</t>
  </si>
  <si>
    <t>TIANFS</t>
  </si>
  <si>
    <t>TXZHXI</t>
  </si>
  <si>
    <t>JTGFID</t>
  </si>
  <si>
    <t>DTSTAT</t>
  </si>
  <si>
    <t>GUOCAP</t>
  </si>
  <si>
    <t>XMITGH</t>
  </si>
  <si>
    <t>GXINTE</t>
  </si>
  <si>
    <t>ZYRDBG</t>
  </si>
  <si>
    <t>HUAIND</t>
  </si>
  <si>
    <t>HZLJDV</t>
  </si>
  <si>
    <t>ZYAMCL</t>
  </si>
  <si>
    <t>JNRWVE</t>
  </si>
  <si>
    <t>CFINBV</t>
  </si>
  <si>
    <t>BHHNIV</t>
  </si>
  <si>
    <t>SXIYSH</t>
  </si>
  <si>
    <t>JINIDS</t>
  </si>
  <si>
    <t>NJYZSO</t>
  </si>
  <si>
    <t>PHCIIL</t>
  </si>
  <si>
    <t>SZTFDV</t>
  </si>
  <si>
    <t>JNHITE</t>
  </si>
  <si>
    <t>ZHJWCI</t>
  </si>
  <si>
    <t>HZCCIH</t>
  </si>
  <si>
    <t>QDWCDG</t>
  </si>
  <si>
    <t>SZICAP</t>
  </si>
  <si>
    <t>HZMGSG</t>
  </si>
  <si>
    <t>LSETID</t>
  </si>
  <si>
    <t>SHENZH</t>
  </si>
  <si>
    <t>GUANGD</t>
  </si>
  <si>
    <t>SHLGED</t>
  </si>
  <si>
    <t>YCDIGC</t>
  </si>
  <si>
    <t>HAINAN</t>
  </si>
  <si>
    <t>ORSECH</t>
  </si>
  <si>
    <t>ZJCOMG</t>
  </si>
  <si>
    <t>HZWXED</t>
  </si>
  <si>
    <t>JXWHAG</t>
  </si>
  <si>
    <t>SYNGEN</t>
  </si>
  <si>
    <t>DFINVH</t>
  </si>
  <si>
    <t>LPSAFF</t>
  </si>
  <si>
    <t>PUKOUE</t>
  </si>
  <si>
    <t>TLDEIN</t>
  </si>
  <si>
    <t>LCTIGP</t>
  </si>
  <si>
    <t>LZDCID</t>
  </si>
  <si>
    <t>JNSZFI</t>
  </si>
  <si>
    <t>TJRTGC</t>
  </si>
  <si>
    <t>ZGCHGI</t>
  </si>
  <si>
    <t>JDSOAM</t>
  </si>
  <si>
    <t>JNLCHG</t>
  </si>
  <si>
    <t>JKDLKJ</t>
  </si>
  <si>
    <t>JNJKIN</t>
  </si>
  <si>
    <t>ZZREAL</t>
  </si>
  <si>
    <t>KWGPRO</t>
  </si>
  <si>
    <t>TOENIN</t>
  </si>
  <si>
    <t>JSTHIG</t>
  </si>
  <si>
    <t>LIANYU</t>
  </si>
  <si>
    <t>BINHCO</t>
  </si>
  <si>
    <t>BLMSDG</t>
  </si>
  <si>
    <t>FZSZJJ</t>
  </si>
  <si>
    <t>ZZYSDM</t>
  </si>
  <si>
    <t>SXPAVE</t>
  </si>
  <si>
    <t>YCINTL</t>
  </si>
  <si>
    <t>CGB</t>
  </si>
  <si>
    <t>SQEDCO</t>
  </si>
  <si>
    <t>HTSC</t>
  </si>
  <si>
    <t>JNCHED</t>
  </si>
  <si>
    <t>CQFLLD</t>
  </si>
  <si>
    <t>CDXSIG</t>
  </si>
  <si>
    <t>WFURCD</t>
  </si>
  <si>
    <t>QDHSTI</t>
  </si>
  <si>
    <t>ZHZHCC</t>
  </si>
  <si>
    <t>NBNBGC</t>
  </si>
  <si>
    <t>RSMACA</t>
  </si>
  <si>
    <t>PZSOAO</t>
  </si>
  <si>
    <t>CHADEC</t>
  </si>
  <si>
    <t>HIGHKY</t>
  </si>
  <si>
    <t>BYURCN</t>
  </si>
  <si>
    <t>JSJRIG</t>
  </si>
  <si>
    <t>SZCONS</t>
  </si>
  <si>
    <t>SDSHIP</t>
  </si>
  <si>
    <t>HACOMM</t>
  </si>
  <si>
    <t>BIBIDI</t>
  </si>
  <si>
    <t>SIPPRO</t>
  </si>
  <si>
    <t>SDCDGP</t>
  </si>
  <si>
    <t>CCUDIH</t>
  </si>
  <si>
    <t>MIANYA</t>
  </si>
  <si>
    <t>CHOHIN</t>
  </si>
  <si>
    <t>NXDTIN</t>
  </si>
  <si>
    <t>NBHSDC</t>
  </si>
  <si>
    <t>YZJNDU</t>
  </si>
  <si>
    <t>TXJJIN</t>
  </si>
  <si>
    <t>XIANGR</t>
  </si>
  <si>
    <t>SHGUOH</t>
  </si>
  <si>
    <t>EXCECP</t>
  </si>
  <si>
    <t>PENLAC</t>
  </si>
  <si>
    <t>YANTZE</t>
  </si>
  <si>
    <t>GETDZS</t>
  </si>
  <si>
    <t>HUIJHK</t>
  </si>
  <si>
    <t>SHYUCD</t>
  </si>
  <si>
    <t>LENOVO</t>
  </si>
  <si>
    <t>CITLTD</t>
  </si>
  <si>
    <t>ZGENV</t>
  </si>
  <si>
    <t>CQYDIN</t>
  </si>
  <si>
    <t>YCCNCC</t>
  </si>
  <si>
    <t>DJYXSW</t>
  </si>
  <si>
    <t>SDBC</t>
  </si>
  <si>
    <t>SHANPU</t>
  </si>
  <si>
    <t>CHOHEC</t>
  </si>
  <si>
    <t>JINANJ</t>
  </si>
  <si>
    <t>XIBAIN</t>
  </si>
  <si>
    <t>IDINOS</t>
  </si>
  <si>
    <t>CDECTH</t>
  </si>
  <si>
    <t>CHRAIL</t>
  </si>
  <si>
    <t>DQWHLV</t>
  </si>
  <si>
    <t>CDTFDG</t>
  </si>
  <si>
    <t>RENSXI</t>
  </si>
  <si>
    <t>RUSHWA</t>
  </si>
  <si>
    <t>LYCDIN</t>
  </si>
  <si>
    <t>CHGDHB</t>
  </si>
  <si>
    <t>LWECDI</t>
  </si>
  <si>
    <t>LYINDE</t>
  </si>
  <si>
    <t>KMCMIN</t>
  </si>
  <si>
    <t>LSECTZ</t>
  </si>
  <si>
    <t>TJJZCI</t>
  </si>
  <si>
    <t>TYSTOW</t>
  </si>
  <si>
    <t>XXJHDC</t>
  </si>
  <si>
    <t>LSHSID</t>
  </si>
  <si>
    <t>成都陆港枢纽(成都银行)</t>
  </si>
  <si>
    <t>TZXITA</t>
  </si>
  <si>
    <t>XJJJTZ</t>
  </si>
  <si>
    <t>QDJZWD</t>
  </si>
  <si>
    <t>ZHSIPL</t>
  </si>
  <si>
    <t>JIMOTM</t>
  </si>
  <si>
    <t>VNKRLE</t>
  </si>
  <si>
    <t>YINGLI</t>
  </si>
  <si>
    <t>HEFIND</t>
  </si>
  <si>
    <t>XINHUZ</t>
  </si>
  <si>
    <t>SYRICE</t>
  </si>
  <si>
    <t>HZWXSC</t>
  </si>
  <si>
    <t>FTLNHD</t>
  </si>
  <si>
    <t>SDMSGK</t>
  </si>
  <si>
    <t>TZJYJK</t>
  </si>
  <si>
    <t>HUAHK</t>
  </si>
  <si>
    <t>MDJINV</t>
  </si>
  <si>
    <t>XIURDE</t>
  </si>
  <si>
    <t>CMHI</t>
  </si>
  <si>
    <t>WXJYID</t>
  </si>
  <si>
    <t>ZHNBND</t>
  </si>
  <si>
    <t>HAITIB</t>
  </si>
  <si>
    <t>TTSOAM</t>
  </si>
  <si>
    <t>NXNTID</t>
  </si>
  <si>
    <t>SIHAII</t>
  </si>
  <si>
    <t>THTTIG</t>
  </si>
  <si>
    <t>SANYZH</t>
  </si>
  <si>
    <t>XINAOG</t>
  </si>
  <si>
    <t>CSJXDC</t>
  </si>
  <si>
    <t>YZYBIV</t>
  </si>
  <si>
    <t>LATRCO</t>
  </si>
  <si>
    <t>CHBAHE</t>
  </si>
  <si>
    <t>LCOSIV</t>
  </si>
  <si>
    <t>HRINT</t>
  </si>
  <si>
    <t>UNFILE</t>
  </si>
  <si>
    <t>YYCCIG</t>
  </si>
  <si>
    <t>SINOCE</t>
  </si>
  <si>
    <t>YUNAEN</t>
  </si>
  <si>
    <t>YWSOAO</t>
  </si>
  <si>
    <t>CQCASN</t>
  </si>
  <si>
    <t>JSGKID</t>
  </si>
  <si>
    <t>ZJXCAO</t>
  </si>
  <si>
    <t>YANGZH</t>
  </si>
  <si>
    <t>XANCON</t>
  </si>
  <si>
    <t>GANZHO</t>
  </si>
  <si>
    <t>YYSCIH</t>
  </si>
  <si>
    <t>NFTCED</t>
  </si>
  <si>
    <t>SHDCOM</t>
  </si>
  <si>
    <t>PXCONS</t>
  </si>
  <si>
    <t>INNMON</t>
  </si>
  <si>
    <t>CHGRID</t>
  </si>
  <si>
    <t>HZHNAX</t>
  </si>
  <si>
    <t>ZZAIRI</t>
  </si>
  <si>
    <t>ZJHZNX</t>
  </si>
  <si>
    <t>KCGZIG</t>
  </si>
  <si>
    <t>SHICAP</t>
  </si>
  <si>
    <t>ZZCITY</t>
  </si>
  <si>
    <t>HZWTGC</t>
  </si>
  <si>
    <t>YZHNGC</t>
  </si>
  <si>
    <t>ZEXIAS</t>
  </si>
  <si>
    <t>CTICPM</t>
  </si>
  <si>
    <t>TZNWBN</t>
  </si>
  <si>
    <t>CCNIFH</t>
  </si>
  <si>
    <t>CHDOGU</t>
  </si>
  <si>
    <t>GMACSA</t>
  </si>
  <si>
    <t>FSHITZ</t>
  </si>
  <si>
    <t>NHSOAI</t>
  </si>
  <si>
    <t>SHZHCI</t>
  </si>
  <si>
    <t>LMTOUR</t>
  </si>
  <si>
    <t>SWHYSE</t>
  </si>
  <si>
    <t>KQSOAI</t>
  </si>
  <si>
    <t>ZKCONS</t>
  </si>
  <si>
    <t>CYICIC</t>
  </si>
  <si>
    <t>XJFINV</t>
  </si>
  <si>
    <t>YATOUR</t>
  </si>
  <si>
    <t>HYNUCO</t>
  </si>
  <si>
    <t>CATIC</t>
  </si>
  <si>
    <t>CHJMAO</t>
  </si>
  <si>
    <t>YUNINV</t>
  </si>
  <si>
    <t>HBSLFT</t>
  </si>
  <si>
    <t>CDBLFD</t>
  </si>
  <si>
    <t>FBWTTZ</t>
  </si>
  <si>
    <t>HACWAM</t>
  </si>
  <si>
    <t>QZSOAT</t>
  </si>
  <si>
    <t>CHITRA</t>
  </si>
  <si>
    <t>CHALUM</t>
  </si>
  <si>
    <t>BJASST</t>
  </si>
  <si>
    <t>HBCITY</t>
  </si>
  <si>
    <t>MIDEAZ</t>
  </si>
  <si>
    <t>HZZLDE</t>
  </si>
  <si>
    <t>YANNEW</t>
  </si>
  <si>
    <t>JSYKPI</t>
  </si>
  <si>
    <t>RGCFGE</t>
  </si>
  <si>
    <t>ICBCIL</t>
  </si>
  <si>
    <t>SWHYHK</t>
  </si>
  <si>
    <t>GRNCH</t>
  </si>
  <si>
    <t>DOTACI</t>
  </si>
  <si>
    <t>CFDGKI</t>
  </si>
  <si>
    <t>JZINVT</t>
  </si>
  <si>
    <t>SXUCI</t>
  </si>
  <si>
    <t>ZBZCHD</t>
  </si>
  <si>
    <t>CDECST</t>
  </si>
  <si>
    <t>HNJSDV</t>
  </si>
  <si>
    <t>YCHNYN</t>
  </si>
  <si>
    <t>GYECTE</t>
  </si>
  <si>
    <t>BJGASG</t>
  </si>
  <si>
    <t>WZLCSO</t>
  </si>
  <si>
    <t>CQLGST</t>
  </si>
  <si>
    <t>WXXXID</t>
  </si>
  <si>
    <t>SHPEIN</t>
  </si>
  <si>
    <t>YCINVE</t>
  </si>
  <si>
    <t>HZNCID</t>
  </si>
  <si>
    <t>SFHOLD</t>
  </si>
  <si>
    <t>SHLANZ</t>
  </si>
  <si>
    <t>JIAYUA</t>
  </si>
  <si>
    <t>GLPCHI</t>
  </si>
  <si>
    <t>NJSEAI</t>
  </si>
  <si>
    <t>XS2623993974</t>
  </si>
  <si>
    <t>CHOUZHOU INTERNATIONAL INVESTMENT LIMITED</t>
  </si>
  <si>
    <t>XS2641625137</t>
  </si>
  <si>
    <t>SOFR+70</t>
  </si>
  <si>
    <t>CMINLE</t>
  </si>
  <si>
    <t>招银金融租赁有限公司</t>
  </si>
  <si>
    <t>CMBL MTN PP</t>
  </si>
  <si>
    <t>Dealer</t>
  </si>
  <si>
    <t>Arranger</t>
  </si>
  <si>
    <t>0.5年</t>
  </si>
  <si>
    <t>普洛斯控股*</t>
  </si>
  <si>
    <t>晋江城投*</t>
  </si>
  <si>
    <t>盐城东方*</t>
  </si>
  <si>
    <t>柳州东城*</t>
  </si>
  <si>
    <t>连云港港口*</t>
  </si>
  <si>
    <t>长发集团*</t>
  </si>
  <si>
    <t>中国中信*</t>
  </si>
  <si>
    <t>重庆合川城投*</t>
  </si>
  <si>
    <t>太原国投*</t>
  </si>
  <si>
    <t>甘肃公航旅*</t>
  </si>
  <si>
    <t>珠海华发*</t>
  </si>
  <si>
    <t>重庆南岸城建*</t>
  </si>
  <si>
    <t>淮安开发*</t>
  </si>
  <si>
    <t>远洋集团*</t>
  </si>
  <si>
    <t>中国水务*</t>
  </si>
  <si>
    <t>成都经开国投*</t>
  </si>
  <si>
    <t>顺丰控股*</t>
  </si>
  <si>
    <t>新湖中宝*</t>
  </si>
  <si>
    <t>佳源国际控股*</t>
  </si>
  <si>
    <t>大连万达集团*</t>
  </si>
  <si>
    <t>合生创展*</t>
  </si>
  <si>
    <t>雅居乐*</t>
  </si>
  <si>
    <t>阳光城集团*</t>
  </si>
  <si>
    <t>当代置业*</t>
  </si>
  <si>
    <t>德信中国*</t>
  </si>
  <si>
    <t>SGC</t>
  </si>
  <si>
    <t>福建阳光*</t>
  </si>
  <si>
    <t>昆明城投*</t>
  </si>
  <si>
    <t>长沙先导*</t>
  </si>
  <si>
    <t>新奥股份*</t>
  </si>
  <si>
    <t>柳州东通*</t>
  </si>
  <si>
    <t>佳兆业*</t>
  </si>
  <si>
    <t>山能集团*</t>
  </si>
  <si>
    <t>易居中国*</t>
  </si>
  <si>
    <t>北大方正*</t>
  </si>
  <si>
    <t>华夏幸福*</t>
  </si>
  <si>
    <t>融信中国*</t>
  </si>
  <si>
    <t>中国国新控股*</t>
  </si>
  <si>
    <t>马尔代夫政府*</t>
  </si>
  <si>
    <t>同创九鼎*</t>
  </si>
  <si>
    <t>亿港币</t>
  </si>
  <si>
    <t>期限备注</t>
  </si>
  <si>
    <t>多笔</t>
  </si>
  <si>
    <t>多币种</t>
  </si>
  <si>
    <t>多品种</t>
  </si>
  <si>
    <t>币种单位</t>
  </si>
  <si>
    <t>币种规模</t>
  </si>
  <si>
    <t>COMPARER</t>
  </si>
  <si>
    <t>YYMMDD</t>
  </si>
  <si>
    <t>可持续债券</t>
  </si>
  <si>
    <t>独家承销商及交割行</t>
  </si>
  <si>
    <t>增发</t>
  </si>
  <si>
    <t>364天</t>
  </si>
  <si>
    <t>晋江城投 USD 6.08% 24' Tap</t>
  </si>
  <si>
    <t>增发1700万美元</t>
  </si>
  <si>
    <t>1.25亿美元</t>
  </si>
  <si>
    <t>绿色点心债</t>
  </si>
  <si>
    <t>1.75亿美元</t>
  </si>
  <si>
    <t>1.58亿美元</t>
  </si>
  <si>
    <t>NANYANG COMMERCIAL BANK LTD</t>
  </si>
  <si>
    <t>永续(前5年不可赎回)</t>
  </si>
  <si>
    <t>SHAOXING CITY KEQIAO DISTRICT CONSTRUCTION GROUP CO LTD</t>
  </si>
  <si>
    <t>2.08亿美元</t>
  </si>
  <si>
    <t>RUDONG COUNTY MINTAI URBAN AND RURAL CONSTRUCTION ENGINEERING CO LTD</t>
  </si>
  <si>
    <t>ZHEJIANG BOXIN BVI LTD</t>
  </si>
  <si>
    <t>DALIAN DETA HOLDING CO LTD</t>
  </si>
  <si>
    <t>XINJIANG ZHONGTAI GROUP CO LTD</t>
  </si>
  <si>
    <t>珠海华发 USD 4.25% Perp Tap</t>
  </si>
  <si>
    <t>永续(前3年不可赎回)</t>
  </si>
  <si>
    <t>增发1亿美元</t>
  </si>
  <si>
    <t>重庆南岸城建 USD 4.98% 25' Tap</t>
  </si>
  <si>
    <t>增发4000万美元</t>
  </si>
  <si>
    <t>CHENGDU AIRPORT XINGCHENG INVESTMENT GROUP CO LTD</t>
  </si>
  <si>
    <t>CHINA GREAT WALL INTERNATIONAL HOLDINGS VI LTD</t>
  </si>
  <si>
    <t>CSI MTN LTD</t>
  </si>
  <si>
    <t>ZHEJIANG TIANZIHU INDUSTRY INVESTMENT CO LTD</t>
  </si>
  <si>
    <t>CHINA CINDA 2020 I MANAGEMENT LTD</t>
  </si>
  <si>
    <t>牵头全球协调人及安排行</t>
  </si>
  <si>
    <t>中国水务 USD 4.85% 26' Tap</t>
  </si>
  <si>
    <t>增发1.5亿美元</t>
  </si>
  <si>
    <t>QUZHOU COMMUNICATIONS INVESTMENT GROUP CO LTD</t>
  </si>
  <si>
    <t>CCTHK 2021 LTD</t>
  </si>
  <si>
    <t>JIANGSU RUIHAI INVESTMENT HOLDING GROUP CO LTD</t>
  </si>
  <si>
    <t>JIANGSU DIESHIQIAO HOME TEXTILE INDUSTRY GROUP CO LTD</t>
  </si>
  <si>
    <t>永续(前3.4年不可赎回)</t>
  </si>
  <si>
    <t>永续(前2.9年不可赎回)</t>
  </si>
  <si>
    <t>3.05亿美元</t>
  </si>
  <si>
    <t>7.48亿美元</t>
  </si>
  <si>
    <t>DM</t>
  </si>
  <si>
    <t>全球协调人及交易管理人</t>
  </si>
  <si>
    <t>大连万达集团 USD 8.875% 23' Tap</t>
  </si>
  <si>
    <t>增发1.8亿美元</t>
  </si>
  <si>
    <t>2.78亿美元</t>
  </si>
  <si>
    <t>ZHEBAR</t>
  </si>
  <si>
    <t>合生创展 USD 6.8% 23' Tap</t>
  </si>
  <si>
    <t>增发3750万美元</t>
  </si>
  <si>
    <t>3.14亿美元</t>
  </si>
  <si>
    <t>5.17亿美元</t>
  </si>
  <si>
    <t>3.28亿美元</t>
  </si>
  <si>
    <t>雅居乐 USD 5.5% 26' Tap</t>
  </si>
  <si>
    <t>GRPCIN</t>
  </si>
  <si>
    <t>阳光城集团 USD 7.5% 24' Tap</t>
  </si>
  <si>
    <t>增发8200万美元</t>
  </si>
  <si>
    <t>GZDZCD</t>
  </si>
  <si>
    <t>1.78亿美元</t>
  </si>
  <si>
    <t>5.12亿美元</t>
  </si>
  <si>
    <t>合生创展 USD 5.8% 22' Tap</t>
  </si>
  <si>
    <t>当代置业 USD 11.95% 24' Tap</t>
  </si>
  <si>
    <t>增发7700万美元</t>
  </si>
  <si>
    <t>当代置业 USD 9.8% 23' Tap</t>
  </si>
  <si>
    <t>增发7100万美元</t>
  </si>
  <si>
    <t>德信中国 USD 9.95% 22' Tap</t>
  </si>
  <si>
    <t>独家全球协调人</t>
  </si>
  <si>
    <t>福建阳光 USD 11.875% 23' Tap</t>
  </si>
  <si>
    <t>增发7500万美元</t>
  </si>
  <si>
    <t>LYURBN</t>
  </si>
  <si>
    <t>昆明城投 USD 5.8% 22' Tap</t>
  </si>
  <si>
    <t>增发2亿美元</t>
  </si>
  <si>
    <t>永续(前7年不可赎回)</t>
  </si>
  <si>
    <t>佳源国际控股 USD 13.75% 23' Tap</t>
  </si>
  <si>
    <t>增发6000万美元</t>
  </si>
  <si>
    <t>长沙先导 USD 3.8% 22' Tap</t>
  </si>
  <si>
    <t>5.67亿美元</t>
  </si>
  <si>
    <t>3.24亿美元</t>
  </si>
  <si>
    <t>YISTAS</t>
  </si>
  <si>
    <t>新奥股份 USD 7.5% 21' Tap</t>
  </si>
  <si>
    <t>增发2.5亿美元</t>
  </si>
  <si>
    <t>柳州东通 USD 7% 22' Tap</t>
  </si>
  <si>
    <t>佳兆业 USD 11.5% 23' Tap</t>
  </si>
  <si>
    <t>增发3亿美元</t>
  </si>
  <si>
    <t>佳兆业 USD 11.25% 22' Tap</t>
  </si>
  <si>
    <t>1.89亿美元</t>
  </si>
  <si>
    <t>ADBCH</t>
  </si>
  <si>
    <t>山能集团 USD 6% 22' Tap</t>
  </si>
  <si>
    <t>增发5亿美元</t>
  </si>
  <si>
    <t>易居中国 USD 7.75% 21' Tap</t>
  </si>
  <si>
    <t>北大方正 USD 7.5% 19' Tap</t>
  </si>
  <si>
    <t>增发5000万美元</t>
  </si>
  <si>
    <t>增发5.5亿美元</t>
  </si>
  <si>
    <t>华夏幸福 USD 9% 21' Tap</t>
  </si>
  <si>
    <t>增发7000万美元</t>
  </si>
  <si>
    <t>1.626亿美元</t>
  </si>
  <si>
    <t>13.95亿美元</t>
  </si>
  <si>
    <t>4.85亿美元</t>
  </si>
  <si>
    <t>融信中国 USD 8.25% 21' Tap</t>
  </si>
  <si>
    <t>雅居乐 USD 8.5% 21' Tap</t>
  </si>
  <si>
    <t>增发4亿美元</t>
  </si>
  <si>
    <t>中国国新控股 USD 3.95% 22' Tap</t>
  </si>
  <si>
    <t>马尔代夫政府 USD 7% 22' Tap</t>
  </si>
  <si>
    <t>3.75亿美元</t>
  </si>
  <si>
    <t>同创九鼎 USD 6.5% 20' Tap</t>
  </si>
  <si>
    <t>增发2.3亿美元</t>
  </si>
  <si>
    <t>11.91亿美元</t>
  </si>
  <si>
    <t>连云港港口 USD 5% 25' Tap</t>
  </si>
  <si>
    <t>长发集团 USD 5% 25' Tap</t>
  </si>
  <si>
    <t>重庆合川城投 USD 6% 25' Tap</t>
  </si>
  <si>
    <t>甘肃公航旅 USD 4.9% 25' Tap</t>
  </si>
  <si>
    <t>远洋集团 USD 2.7% 25' Tap</t>
  </si>
  <si>
    <t>可持续点心债</t>
  </si>
  <si>
    <t>3mBBSW</t>
  </si>
  <si>
    <t>盐城东方 USD 7% 25' Tap</t>
  </si>
  <si>
    <t>柳州东城 USD 7.5% 25' Tap</t>
  </si>
  <si>
    <t>中国中信 USD 2.875% 27' Tap</t>
  </si>
  <si>
    <t>太原国投 USD 4.55% 25' Tap</t>
  </si>
  <si>
    <t>淮安开发 USD 5% 25' Tap</t>
  </si>
  <si>
    <t>TONAR</t>
  </si>
  <si>
    <t>成都经开国投 USD 5.3% 24' Tap</t>
  </si>
  <si>
    <t>新湖中宝 USD 11% 24' Tap</t>
  </si>
  <si>
    <t>佳源国际控股 USD 11% 24' Tap</t>
  </si>
  <si>
    <t>Path</t>
  </si>
  <si>
    <t>EN Only by default</t>
  </si>
  <si>
    <t>Drop-down List</t>
  </si>
  <si>
    <t>Link</t>
  </si>
  <si>
    <t>Pdf Number</t>
  </si>
  <si>
    <t>发行体/信用主体</t>
  </si>
  <si>
    <t>Issuer/Credit Name</t>
  </si>
  <si>
    <t>Label</t>
  </si>
  <si>
    <t xml:space="preserve"> YYYYMM</t>
  </si>
  <si>
    <t>ESG Category</t>
  </si>
  <si>
    <t>非美元币种</t>
  </si>
  <si>
    <t>RSP双语/仅中文版</t>
  </si>
  <si>
    <t>绵阳投控</t>
  </si>
  <si>
    <t>Mianyang Investment Holding</t>
  </si>
  <si>
    <t>SOE(Non-LGFV)</t>
  </si>
  <si>
    <t>主权</t>
  </si>
  <si>
    <t>双语(CN)</t>
  </si>
  <si>
    <t>福建漳龙</t>
  </si>
  <si>
    <t xml:space="preserve">Fujian Zhanglong </t>
  </si>
  <si>
    <t>金融机构</t>
  </si>
  <si>
    <t>双语(EN)</t>
  </si>
  <si>
    <t>南京江北产投</t>
  </si>
  <si>
    <t>Nanjing Jiangbei Industrial</t>
  </si>
  <si>
    <t>CN Only</t>
  </si>
  <si>
    <t>Social</t>
  </si>
  <si>
    <t>China Railway</t>
  </si>
  <si>
    <t>Sustainability</t>
  </si>
  <si>
    <t>Zhuzhou City Construction Development</t>
  </si>
  <si>
    <t>POE(Non-Property)</t>
  </si>
  <si>
    <t xml:space="preserve">Zhuzhou City Construction Development </t>
  </si>
  <si>
    <t>Non-China</t>
  </si>
  <si>
    <t>Climate</t>
  </si>
  <si>
    <t>重庆南岸</t>
  </si>
  <si>
    <t>Central China Securities</t>
  </si>
  <si>
    <t>CITIC Securities International</t>
  </si>
  <si>
    <t>中信银行(国际)</t>
  </si>
  <si>
    <t>China CITIC Bank International</t>
  </si>
  <si>
    <t>Bank of China</t>
  </si>
  <si>
    <t>中国蓝星</t>
  </si>
  <si>
    <t>China National Bluestar</t>
  </si>
  <si>
    <t>Power Construction Corporation of China</t>
  </si>
  <si>
    <t>知识城(广州)</t>
  </si>
  <si>
    <t>KCI Group</t>
  </si>
  <si>
    <t>Xinggang Investment</t>
  </si>
  <si>
    <t>Zensun</t>
  </si>
  <si>
    <t>Zhangzhou Transportation</t>
  </si>
  <si>
    <t>Yunnan Provincial Energy Investment Group</t>
  </si>
  <si>
    <t>扬州经技开</t>
  </si>
  <si>
    <t>Yangzhou Economic and Technological Development Zone</t>
  </si>
  <si>
    <t>Xin Jiang Financial Investment</t>
  </si>
  <si>
    <t>Xi‘an Municipal Infrastructure Construction</t>
  </si>
  <si>
    <t>Yiwu State-Owned Capital Operation</t>
  </si>
  <si>
    <t>武汉城建</t>
  </si>
  <si>
    <t>Wuhan Urban Construction Group</t>
  </si>
  <si>
    <t>Shenwan Hongyuan Securities</t>
  </si>
  <si>
    <t>柯桥国投</t>
  </si>
  <si>
    <t>Keqiao District State-owned Assets</t>
  </si>
  <si>
    <t>山证国际</t>
  </si>
  <si>
    <t>Shanxi Securities International</t>
  </si>
  <si>
    <t>山东高创</t>
  </si>
  <si>
    <t>Shandong Hi-tech Innovation</t>
  </si>
  <si>
    <t>唐山金控</t>
  </si>
  <si>
    <t>Tangshan Financial Holding</t>
  </si>
  <si>
    <t>中国正通汽车</t>
  </si>
  <si>
    <t>China Zhengtong Auto Service</t>
  </si>
  <si>
    <t>国家电网</t>
  </si>
  <si>
    <t>State Grid</t>
  </si>
  <si>
    <t>港华智慧能源</t>
  </si>
  <si>
    <t>Towngas Smart Energy</t>
  </si>
  <si>
    <t>Ganzhou Development Investment</t>
  </si>
  <si>
    <t>新加坡大华银行</t>
  </si>
  <si>
    <t>Singapore UOB Group</t>
  </si>
  <si>
    <t>龙光集团</t>
  </si>
  <si>
    <t>Logan Group</t>
  </si>
  <si>
    <t>浙能集团</t>
  </si>
  <si>
    <t>Zhejiang Energy</t>
  </si>
  <si>
    <t>中国西部水泥</t>
  </si>
  <si>
    <t>West China Cement</t>
  </si>
  <si>
    <t>上坤</t>
  </si>
  <si>
    <t>Sunkwan property</t>
  </si>
  <si>
    <t>浙江沪杭甬</t>
  </si>
  <si>
    <t>Zhejiang Expressway</t>
  </si>
  <si>
    <t>许昌市投资总公司</t>
  </si>
  <si>
    <t>Xuchang General Investment</t>
  </si>
  <si>
    <t>小米</t>
  </si>
  <si>
    <t>Xiaomi Corporation</t>
  </si>
  <si>
    <t>TF Securities</t>
  </si>
  <si>
    <t>PRC MoF</t>
  </si>
  <si>
    <t>SPDB</t>
  </si>
  <si>
    <t>蒙古政府</t>
  </si>
  <si>
    <t>The Government of Mongolia</t>
  </si>
  <si>
    <t>领地</t>
  </si>
  <si>
    <t>Leading Holding Group</t>
  </si>
  <si>
    <t>国厚资管</t>
  </si>
  <si>
    <t>Goho AM</t>
  </si>
  <si>
    <t>佳兆业集团</t>
  </si>
  <si>
    <t>Kaisa Group</t>
  </si>
  <si>
    <t>菲律宾某地产</t>
  </si>
  <si>
    <t>Philippine Double Dragon Properties</t>
  </si>
  <si>
    <t>东营鲁方金属材料</t>
  </si>
  <si>
    <t>Dongying Lufang Metals Material</t>
  </si>
  <si>
    <t>复星</t>
  </si>
  <si>
    <t>Fosun</t>
  </si>
  <si>
    <t>东岭集团</t>
  </si>
  <si>
    <t>Dongling Group</t>
  </si>
  <si>
    <t>德信地产</t>
  </si>
  <si>
    <t xml:space="preserve">Dexin China Holdings </t>
  </si>
  <si>
    <t>现代牧业</t>
  </si>
  <si>
    <t>China Modern Dairy</t>
  </si>
  <si>
    <t>广汇汽车</t>
  </si>
  <si>
    <t xml:space="preserve">China Grand Automotive </t>
  </si>
  <si>
    <t>建信金租</t>
  </si>
  <si>
    <t>CCB Financial Leasing</t>
  </si>
  <si>
    <t>北京建工</t>
  </si>
  <si>
    <t>BCEG</t>
  </si>
  <si>
    <t>北京首开控股</t>
  </si>
  <si>
    <t>Beijing Capital Development Holding (Group)</t>
  </si>
  <si>
    <t>中铝股份</t>
  </si>
  <si>
    <t>Aluminum Corporation of China Limited (Chalco)</t>
  </si>
  <si>
    <t>Netroadshow</t>
  </si>
  <si>
    <t>RSP
Index</t>
  </si>
  <si>
    <t>XS2621326680</t>
  </si>
  <si>
    <t>1.014亿港币</t>
  </si>
  <si>
    <t>HONG KONG NANSHAN DEVELOPMENT LTD</t>
  </si>
  <si>
    <t>XS2644758133</t>
  </si>
  <si>
    <t>重庆赤甲旅发(重庆农商行)</t>
  </si>
  <si>
    <t>Grand</t>
  </si>
  <si>
    <t>(SBLC DimSum)</t>
  </si>
  <si>
    <t>重庆市赤甲旅游文化创意开发集团有限责任公司</t>
  </si>
  <si>
    <t>重庆赤甲旅发</t>
  </si>
  <si>
    <t>CCTCCD</t>
  </si>
  <si>
    <t>重庆农商行</t>
  </si>
  <si>
    <t>XS2639510341</t>
  </si>
  <si>
    <t>澳门国际银行</t>
  </si>
  <si>
    <t>7.6%a</t>
  </si>
  <si>
    <t>Lotus IV</t>
  </si>
  <si>
    <t>澳门国际银行股份有限公司</t>
  </si>
  <si>
    <t>澳门</t>
  </si>
  <si>
    <t>氹仔岛</t>
  </si>
  <si>
    <t>LUSOIB</t>
  </si>
  <si>
    <t>LUSO INTERNATIONAL BANKING LIMITED</t>
  </si>
  <si>
    <t>XS2640874579</t>
  </si>
  <si>
    <t>4.8</t>
  </si>
  <si>
    <t>4.8年</t>
  </si>
  <si>
    <t>XS2644224938</t>
  </si>
  <si>
    <t>青岛崂山科创(青岛银行)</t>
  </si>
  <si>
    <t>青岛崂山科技创新发展集团有限公司</t>
  </si>
  <si>
    <t>青岛崂山科创</t>
  </si>
  <si>
    <t>LSKCFZ</t>
  </si>
  <si>
    <t>CHUANG ZHI RONG TONG INTERNATIONAL INVESTMENT (BVI) CO., LIMITED</t>
  </si>
  <si>
    <t>XS2644080595</t>
  </si>
  <si>
    <t>淄博张店国资(齐商银行)</t>
  </si>
  <si>
    <t>淄博市张店区国有资产运营有限公司</t>
  </si>
  <si>
    <t>淄博张店国资</t>
  </si>
  <si>
    <t>张店区</t>
  </si>
  <si>
    <t>HENGRU</t>
  </si>
  <si>
    <t>HENGRUI INTERNATIONAL BVI CO LTD</t>
  </si>
  <si>
    <t>XS2619663953</t>
  </si>
  <si>
    <t>政金金融国际(BVI)有限公司</t>
  </si>
  <si>
    <t>XS2637700720</t>
  </si>
  <si>
    <t>历城国际发展有限公司</t>
  </si>
  <si>
    <t>XS2643541456</t>
  </si>
  <si>
    <t>山东鲁中投资</t>
  </si>
  <si>
    <t>山东鲁中投资有限责任公司</t>
  </si>
  <si>
    <t>SDLZIV</t>
  </si>
  <si>
    <t>XS2644237245</t>
  </si>
  <si>
    <t>临沂兰山财金(齐鲁银行)</t>
  </si>
  <si>
    <t>临沂市兰山区财金投资集团有限公司</t>
  </si>
  <si>
    <t>临沂兰山财金</t>
  </si>
  <si>
    <t>3850万美元</t>
  </si>
  <si>
    <t>LYLSFI</t>
  </si>
  <si>
    <t>琅琊海外有限公司</t>
  </si>
  <si>
    <t>7.61亿港币</t>
  </si>
  <si>
    <t>2950万美元</t>
  </si>
  <si>
    <t>5200万美元</t>
  </si>
  <si>
    <t>1.94亿美元</t>
  </si>
  <si>
    <t>4640万美元</t>
  </si>
  <si>
    <t>4000万美元</t>
  </si>
  <si>
    <t>1.97亿港币</t>
  </si>
  <si>
    <t>2650万美元</t>
  </si>
  <si>
    <t>4100万美元</t>
  </si>
  <si>
    <t>15亿美元</t>
  </si>
  <si>
    <t>58亿日元</t>
  </si>
  <si>
    <t>6000万欧元</t>
  </si>
  <si>
    <t>5600万欧元</t>
  </si>
  <si>
    <t>9700万欧元</t>
  </si>
  <si>
    <t>6000万美元</t>
  </si>
  <si>
    <t>4700万美元</t>
  </si>
  <si>
    <t>2400万欧元</t>
  </si>
  <si>
    <t>20亿美元</t>
  </si>
  <si>
    <t>1250万美元</t>
  </si>
  <si>
    <t>3700万欧元</t>
  </si>
  <si>
    <t>12.5亿美元</t>
  </si>
  <si>
    <t>6200万美元</t>
  </si>
  <si>
    <t>2.2亿美元</t>
  </si>
  <si>
    <t>27亿港币</t>
  </si>
  <si>
    <t>7500万欧元</t>
  </si>
  <si>
    <t>2500万美元</t>
  </si>
  <si>
    <t>1.15亿美元</t>
  </si>
  <si>
    <t>3100万美元</t>
  </si>
  <si>
    <t>5亿澳元</t>
  </si>
  <si>
    <t>1.549亿港币</t>
  </si>
  <si>
    <t>730万美元</t>
  </si>
  <si>
    <t>1.521亿美元</t>
  </si>
  <si>
    <t>1亿欧元</t>
  </si>
  <si>
    <t>1.42亿欧元</t>
  </si>
  <si>
    <t>2.53亿美元</t>
  </si>
  <si>
    <t>8200万美元</t>
  </si>
  <si>
    <t>4500万美元</t>
  </si>
  <si>
    <t>1.1亿美元</t>
  </si>
  <si>
    <t>8500万美元</t>
  </si>
  <si>
    <t>1.05亿美元</t>
  </si>
  <si>
    <t>1.14亿美元</t>
  </si>
  <si>
    <t>1920万美元</t>
  </si>
  <si>
    <t>1.725亿美元</t>
  </si>
  <si>
    <t>1.21亿美元</t>
  </si>
  <si>
    <t>9500万欧元</t>
  </si>
  <si>
    <t>1.3亿欧元</t>
  </si>
  <si>
    <t>5000万欧元</t>
  </si>
  <si>
    <t>4600万欧元</t>
  </si>
  <si>
    <t>1.625亿美元</t>
  </si>
  <si>
    <t>3500万欧元</t>
  </si>
  <si>
    <t>增发1.64亿美元</t>
  </si>
  <si>
    <t>8000万美元</t>
  </si>
  <si>
    <t>3200万欧元</t>
  </si>
  <si>
    <t>增发2270万美元</t>
  </si>
  <si>
    <t>1.078亿美元</t>
  </si>
  <si>
    <t>3600万美元</t>
  </si>
  <si>
    <t>7700万美元</t>
  </si>
  <si>
    <t>4800万欧元</t>
  </si>
  <si>
    <t>1.3年</t>
  </si>
  <si>
    <t>7.949亿美元</t>
  </si>
  <si>
    <t>7400万美元</t>
  </si>
  <si>
    <t>1.153亿美元</t>
  </si>
  <si>
    <t>2200万美元</t>
  </si>
  <si>
    <t>9600万美元</t>
  </si>
  <si>
    <t>1.45亿美元</t>
  </si>
  <si>
    <t>1.44亿美元</t>
  </si>
  <si>
    <t>5750万美元</t>
  </si>
  <si>
    <t>8400万美元</t>
  </si>
  <si>
    <t>9250万美元</t>
  </si>
  <si>
    <t>6200万欧元</t>
  </si>
  <si>
    <t>2.497亿美元</t>
  </si>
  <si>
    <t>8000万欧元</t>
  </si>
  <si>
    <t>9300万美元</t>
  </si>
  <si>
    <t>7450万美元</t>
  </si>
  <si>
    <t>4650万欧元</t>
  </si>
  <si>
    <t>2820万美元</t>
  </si>
  <si>
    <t>1.6亿欧元</t>
  </si>
  <si>
    <t>1.47亿欧元</t>
  </si>
  <si>
    <t>2.256亿港币</t>
  </si>
  <si>
    <t>980万美元</t>
  </si>
  <si>
    <t>2.05亿美元</t>
  </si>
  <si>
    <t>1.35亿欧元</t>
  </si>
  <si>
    <t>2.24亿美元</t>
  </si>
  <si>
    <t>7100万美元</t>
  </si>
  <si>
    <t>3000万欧元</t>
  </si>
  <si>
    <t>9000万欧元</t>
  </si>
  <si>
    <t>1.7亿美元</t>
  </si>
  <si>
    <t>5700万美元</t>
  </si>
  <si>
    <t>6300万美元</t>
  </si>
  <si>
    <t>0.9年</t>
  </si>
  <si>
    <t>2120万美元</t>
  </si>
  <si>
    <t>7200万欧元</t>
  </si>
  <si>
    <t>1.076亿美元</t>
  </si>
  <si>
    <t>6.25亿美元</t>
  </si>
  <si>
    <t>9470万美元</t>
  </si>
  <si>
    <t>2700万欧元</t>
  </si>
  <si>
    <t>4600万美元</t>
  </si>
  <si>
    <t>35亿港币</t>
  </si>
  <si>
    <t>2.38亿美元</t>
  </si>
  <si>
    <t>增发2600万美元</t>
  </si>
  <si>
    <t>5800万美元</t>
  </si>
  <si>
    <t>7000万美元</t>
  </si>
  <si>
    <t>5860万美元</t>
  </si>
  <si>
    <t>2000万美元</t>
  </si>
  <si>
    <t>2850万美元</t>
  </si>
  <si>
    <t>1.42亿美元</t>
  </si>
  <si>
    <t>3200万美元</t>
  </si>
  <si>
    <t>9650万美元</t>
  </si>
  <si>
    <t>3300万欧元</t>
  </si>
  <si>
    <t>3.5亿新币</t>
  </si>
  <si>
    <t>5600万美元</t>
  </si>
  <si>
    <t>9300万欧元</t>
  </si>
  <si>
    <t>3750万欧元</t>
  </si>
  <si>
    <t>1.65亿美元</t>
  </si>
  <si>
    <t>9000万美元</t>
  </si>
  <si>
    <t>2700万美元</t>
  </si>
  <si>
    <t>1100万欧元</t>
  </si>
  <si>
    <t>1.39亿欧元</t>
  </si>
  <si>
    <t>7050万美元</t>
  </si>
  <si>
    <t>2.07亿美元</t>
  </si>
  <si>
    <t>6300万欧元</t>
  </si>
  <si>
    <t>6500万欧元</t>
  </si>
  <si>
    <t>6600万欧元</t>
  </si>
  <si>
    <t>1.01亿美元</t>
  </si>
  <si>
    <t>4400万美元</t>
  </si>
  <si>
    <t>2.04亿美元</t>
  </si>
  <si>
    <t>3300万美元</t>
  </si>
  <si>
    <t>2.44亿美元</t>
  </si>
  <si>
    <t>2.22亿美元</t>
  </si>
  <si>
    <t>4550万美元</t>
  </si>
  <si>
    <t>4900万美元</t>
  </si>
  <si>
    <t>2900万美元</t>
  </si>
  <si>
    <t>1.43亿美元</t>
  </si>
  <si>
    <t>1.46亿美元</t>
  </si>
  <si>
    <t>1900万美元</t>
  </si>
  <si>
    <t>100亿日元</t>
  </si>
  <si>
    <t>2.06亿美元</t>
  </si>
  <si>
    <t>12亿港币</t>
  </si>
  <si>
    <t>3.4亿美元</t>
  </si>
  <si>
    <t>1.9年</t>
  </si>
  <si>
    <t>1500万美元</t>
  </si>
  <si>
    <t>2800万美元</t>
  </si>
  <si>
    <t>6700万美元</t>
  </si>
  <si>
    <t>10亿欧元</t>
  </si>
  <si>
    <t>53亿港币</t>
  </si>
  <si>
    <t>1200万欧元</t>
  </si>
  <si>
    <t>2860万美元</t>
  </si>
  <si>
    <t>6500万美元</t>
  </si>
  <si>
    <t>4200万美元</t>
  </si>
  <si>
    <t>5500万美元</t>
  </si>
  <si>
    <t>9800万美元</t>
  </si>
  <si>
    <t>2150万欧元</t>
  </si>
  <si>
    <t>3750万美元</t>
  </si>
  <si>
    <t>4.9亿美元</t>
  </si>
  <si>
    <t>7500万美元</t>
  </si>
  <si>
    <t>3.2亿美元</t>
  </si>
  <si>
    <t>6600万美元</t>
  </si>
  <si>
    <t>363天</t>
  </si>
  <si>
    <t>Sustainable Fitch+Moody's</t>
  </si>
  <si>
    <t>HKQAA+Moody's</t>
  </si>
  <si>
    <t>年</t>
  </si>
  <si>
    <t>季</t>
  </si>
  <si>
    <t>月</t>
  </si>
  <si>
    <t>周</t>
  </si>
  <si>
    <t>06月</t>
  </si>
  <si>
    <t>26周</t>
  </si>
  <si>
    <t>信用增强债券</t>
  </si>
  <si>
    <t>25周</t>
  </si>
  <si>
    <t>招银金租</t>
  </si>
  <si>
    <t>24周</t>
  </si>
  <si>
    <t>23周</t>
  </si>
  <si>
    <t>22周</t>
  </si>
  <si>
    <t>05月</t>
  </si>
  <si>
    <t>21周</t>
  </si>
  <si>
    <t>玉兰点心债</t>
  </si>
  <si>
    <t>20周</t>
  </si>
  <si>
    <t>19周</t>
  </si>
  <si>
    <t>18周</t>
  </si>
  <si>
    <t>04月</t>
  </si>
  <si>
    <t>17周</t>
  </si>
  <si>
    <t>16周</t>
  </si>
  <si>
    <t>澳交所点心债</t>
  </si>
  <si>
    <t>中信建投</t>
  </si>
  <si>
    <t>15周</t>
  </si>
  <si>
    <t>上饶投控</t>
  </si>
  <si>
    <t>14周</t>
  </si>
  <si>
    <t>03月</t>
  </si>
  <si>
    <t>13周</t>
  </si>
  <si>
    <t>12周</t>
  </si>
  <si>
    <t>11周</t>
  </si>
  <si>
    <t>10周</t>
  </si>
  <si>
    <t>09周</t>
  </si>
  <si>
    <t>02月</t>
  </si>
  <si>
    <t>08周</t>
  </si>
  <si>
    <t>07周</t>
  </si>
  <si>
    <t>06周</t>
  </si>
  <si>
    <t>05周</t>
  </si>
  <si>
    <t>01月</t>
  </si>
  <si>
    <t>03周</t>
  </si>
  <si>
    <t>02周</t>
  </si>
  <si>
    <t>济南章丘</t>
  </si>
  <si>
    <t>12月</t>
  </si>
  <si>
    <t>53周</t>
  </si>
  <si>
    <t>52周</t>
  </si>
  <si>
    <t>51周</t>
  </si>
  <si>
    <t>50周</t>
  </si>
  <si>
    <t>49周</t>
  </si>
  <si>
    <t>11月</t>
  </si>
  <si>
    <t>48周</t>
  </si>
  <si>
    <t>47周</t>
  </si>
  <si>
    <t>46周</t>
  </si>
  <si>
    <t>45周</t>
  </si>
  <si>
    <t>10月</t>
  </si>
  <si>
    <t>44周</t>
  </si>
  <si>
    <t>43周</t>
  </si>
  <si>
    <t>42周</t>
  </si>
  <si>
    <t>09月</t>
  </si>
  <si>
    <t>40周</t>
  </si>
  <si>
    <t>39周</t>
  </si>
  <si>
    <t>38周</t>
  </si>
  <si>
    <t>37周</t>
  </si>
  <si>
    <t>36周</t>
  </si>
  <si>
    <t>08月</t>
  </si>
  <si>
    <t>35周</t>
  </si>
  <si>
    <t>34周</t>
  </si>
  <si>
    <t>33周</t>
  </si>
  <si>
    <t>32周</t>
  </si>
  <si>
    <t>07月</t>
  </si>
  <si>
    <t>31周</t>
  </si>
  <si>
    <t>30周</t>
  </si>
  <si>
    <t>29周</t>
  </si>
  <si>
    <t>28周</t>
  </si>
  <si>
    <t>西安灞桥投控(浦发银行)</t>
  </si>
  <si>
    <t>西安灞桥投控</t>
  </si>
  <si>
    <t>27周</t>
  </si>
  <si>
    <t>扬州龙川(渤海银行)</t>
  </si>
  <si>
    <t>扬州龙川</t>
  </si>
  <si>
    <t>信银国际</t>
  </si>
  <si>
    <t>国网国际</t>
  </si>
  <si>
    <t>申万宏源</t>
  </si>
  <si>
    <t>04周</t>
  </si>
  <si>
    <t>信银资本</t>
  </si>
  <si>
    <t>建银国际</t>
  </si>
  <si>
    <t>金辉控股</t>
  </si>
  <si>
    <t>金辉控股(集团)有限公司</t>
  </si>
  <si>
    <t>Oak Tap</t>
  </si>
  <si>
    <t>Titan Tap</t>
  </si>
  <si>
    <t>中海外宏洋</t>
  </si>
  <si>
    <t>Bridge Tap</t>
  </si>
  <si>
    <t>Saturn Tap</t>
  </si>
  <si>
    <t>Flying Tigers Tap</t>
  </si>
  <si>
    <t>917 Tap</t>
  </si>
  <si>
    <t>Supernova Tap</t>
  </si>
  <si>
    <t>41周</t>
  </si>
  <si>
    <t>Bluesea Tap</t>
  </si>
  <si>
    <t>Energy Tap</t>
  </si>
  <si>
    <t>CC V Tap</t>
  </si>
  <si>
    <t>Pace Tap</t>
  </si>
  <si>
    <t>Haiyan Tap</t>
  </si>
  <si>
    <t>22年12月</t>
  </si>
  <si>
    <t>22年11月</t>
  </si>
  <si>
    <t>22年10月</t>
  </si>
  <si>
    <t>21年12月</t>
  </si>
  <si>
    <t>21年11月</t>
  </si>
  <si>
    <t>21年10月</t>
  </si>
  <si>
    <t>19年11月</t>
  </si>
  <si>
    <t>20年12月</t>
  </si>
  <si>
    <t>20年11月</t>
  </si>
  <si>
    <t>总行</t>
  </si>
  <si>
    <t>20年10月</t>
  </si>
  <si>
    <t>19年12月</t>
  </si>
  <si>
    <t>19年10月</t>
  </si>
  <si>
    <t>18年12月</t>
  </si>
  <si>
    <t>18年11月</t>
  </si>
  <si>
    <t>18年10月</t>
  </si>
  <si>
    <t>17年12月</t>
  </si>
  <si>
    <t>17年11月</t>
  </si>
  <si>
    <t>17年10月</t>
  </si>
  <si>
    <t>HK0000939428</t>
  </si>
  <si>
    <t>人民币25亿元</t>
  </si>
  <si>
    <t>XS2599145401</t>
  </si>
  <si>
    <t>湖北新铜都城发</t>
  </si>
  <si>
    <t>湖北新铜都城市投资发展集团有限公司</t>
  </si>
  <si>
    <t>黄石市</t>
  </si>
  <si>
    <t>HBTUID</t>
  </si>
  <si>
    <t>HUBEI NEW TONGDU URBAN INVESTMENT DEVELOPMENT GROUP CO LTD</t>
  </si>
  <si>
    <t>湖北光谷东国有资本投资运营集团有限公司</t>
  </si>
  <si>
    <t>2.09亿美元</t>
  </si>
  <si>
    <t>XS2636509569</t>
  </si>
  <si>
    <t>内江投控(中国银行)</t>
  </si>
  <si>
    <t>1.4%</t>
  </si>
  <si>
    <t>105亿日元</t>
  </si>
  <si>
    <t>人民币1.88亿元</t>
  </si>
  <si>
    <t>人民币2.97亿元</t>
  </si>
  <si>
    <t>人民币11亿元</t>
  </si>
  <si>
    <t>人民币2亿元</t>
  </si>
  <si>
    <t>人民币1.85亿元</t>
  </si>
  <si>
    <t>人民币7.1亿元</t>
  </si>
  <si>
    <t>人民币4.84亿元</t>
  </si>
  <si>
    <t>人民币8.04亿元</t>
  </si>
  <si>
    <t>人民币2.87亿元</t>
  </si>
  <si>
    <t>人民币5.5亿元</t>
  </si>
  <si>
    <t>人民币8900万元</t>
  </si>
  <si>
    <t>人民币15亿元</t>
  </si>
  <si>
    <t>人民币3.35亿元</t>
  </si>
  <si>
    <t>人民币6.86亿元</t>
  </si>
  <si>
    <t>人民币4.4亿元</t>
  </si>
  <si>
    <t>人民币21.2亿元</t>
  </si>
  <si>
    <t>人民币10亿元</t>
  </si>
  <si>
    <t>人民币2.86亿元</t>
  </si>
  <si>
    <t>人民币6.25亿元</t>
  </si>
  <si>
    <t>人民币5亿元</t>
  </si>
  <si>
    <t>人民币2.2亿元</t>
  </si>
  <si>
    <t>人民币3.87亿元</t>
  </si>
  <si>
    <t>人民币2.48亿元</t>
  </si>
  <si>
    <t>人民币5.6亿元</t>
  </si>
  <si>
    <t>人民币20.4亿元</t>
  </si>
  <si>
    <t>人民币20亿元</t>
  </si>
  <si>
    <t>人民币3.5亿元</t>
  </si>
  <si>
    <t>人民币7.78亿元</t>
  </si>
  <si>
    <t>人民币4.83亿元</t>
  </si>
  <si>
    <t>人民币11.4亿元</t>
  </si>
  <si>
    <t>人民币7.07亿元</t>
  </si>
  <si>
    <t>人民币28亿元</t>
  </si>
  <si>
    <t>人民币7.133亿元</t>
  </si>
  <si>
    <t>人民币2.1亿元</t>
  </si>
  <si>
    <t>人民币13.96亿元</t>
  </si>
  <si>
    <t>人民币4.6亿元</t>
  </si>
  <si>
    <t>人民币4.64亿元</t>
  </si>
  <si>
    <t>人民币7.05亿元</t>
  </si>
  <si>
    <t>人民币7亿元</t>
  </si>
  <si>
    <t>人民币13.7亿元</t>
  </si>
  <si>
    <t>人民币6.6亿元</t>
  </si>
  <si>
    <t>人民币4.8亿元</t>
  </si>
  <si>
    <t>人民币4.1亿元</t>
  </si>
  <si>
    <t>人民币3亿元</t>
  </si>
  <si>
    <t>人民币13.6亿元</t>
  </si>
  <si>
    <t>人民币6.85亿元</t>
  </si>
  <si>
    <t>人民币1.4亿元</t>
  </si>
  <si>
    <t>人民币40亿元</t>
  </si>
  <si>
    <t>人民币3.28亿元</t>
  </si>
  <si>
    <t>人民币3.2亿元</t>
  </si>
  <si>
    <t>人民币4.05亿元</t>
  </si>
  <si>
    <t>人民币4.3亿元</t>
  </si>
  <si>
    <t>人民币12亿元</t>
  </si>
  <si>
    <t>人民币5.297亿元</t>
  </si>
  <si>
    <t>人民币4亿元</t>
  </si>
  <si>
    <t>人民币3.4亿元</t>
  </si>
  <si>
    <t>人民币10.25亿元</t>
  </si>
  <si>
    <t>人民币12.2亿元</t>
  </si>
  <si>
    <t>人民币2.3亿元</t>
  </si>
  <si>
    <t>人民币1亿元</t>
  </si>
  <si>
    <t>人民币11.7亿元</t>
  </si>
  <si>
    <t>人民币4.041亿元</t>
  </si>
  <si>
    <t>人民币2.78亿元</t>
  </si>
  <si>
    <t>人民币9400万元</t>
  </si>
  <si>
    <t>人民币6.8亿元</t>
  </si>
  <si>
    <t>人民币8.75亿元</t>
  </si>
  <si>
    <t>人民币17亿元</t>
  </si>
  <si>
    <t>人民币2.05亿元</t>
  </si>
  <si>
    <t>人民币10.5亿元</t>
  </si>
  <si>
    <t>人民币16亿元</t>
  </si>
  <si>
    <t>人民币2.65亿元</t>
  </si>
  <si>
    <t>人民币4.2亿元</t>
  </si>
  <si>
    <t>人民币38亿元</t>
  </si>
  <si>
    <t>人民币3.72亿元</t>
  </si>
  <si>
    <t>人民币6.4亿元</t>
  </si>
  <si>
    <t>人民币2.58亿元</t>
  </si>
  <si>
    <t>人民币5.78亿元</t>
  </si>
  <si>
    <t>人民币3.45亿元</t>
  </si>
  <si>
    <t>人民币1.25亿元</t>
  </si>
  <si>
    <t>人民币11.3亿元</t>
  </si>
  <si>
    <t>人民币20.5亿元</t>
  </si>
  <si>
    <t>人民币10.65亿元</t>
  </si>
  <si>
    <t>人民币5.08亿元</t>
  </si>
  <si>
    <t>人民币6亿元</t>
  </si>
  <si>
    <t>人民币7.25亿元</t>
  </si>
  <si>
    <t>人民币4.28亿元</t>
  </si>
  <si>
    <t>人民币14.25亿元</t>
  </si>
  <si>
    <t>人民币7.7亿元</t>
  </si>
  <si>
    <t>人民币9.2亿元</t>
  </si>
  <si>
    <t>人民币3.62亿元</t>
  </si>
  <si>
    <t>人民币5.21亿元</t>
  </si>
  <si>
    <t>人民币6.75亿元</t>
  </si>
  <si>
    <t>人民币2.85亿元</t>
  </si>
  <si>
    <t>人民币4.16亿元</t>
  </si>
  <si>
    <t>人民币9.7亿元</t>
  </si>
  <si>
    <t>人民币5180万元</t>
  </si>
  <si>
    <t>人民币3.92亿元</t>
  </si>
  <si>
    <t>人民币16.4亿元</t>
  </si>
  <si>
    <t>人民币7.5亿元</t>
  </si>
  <si>
    <t>人民币24亿元</t>
  </si>
  <si>
    <t>人民币6.79亿元</t>
  </si>
  <si>
    <t>人民币8.3亿元</t>
  </si>
  <si>
    <t>人民币2.66亿元</t>
  </si>
  <si>
    <t>人民币2.8亿元</t>
  </si>
  <si>
    <t>人民币3.1亿元</t>
  </si>
  <si>
    <t>人民币8.8亿元</t>
  </si>
  <si>
    <t>人民币14.2亿元</t>
  </si>
  <si>
    <t>人民币5.29亿元</t>
  </si>
  <si>
    <t>人民币3.3亿元</t>
  </si>
  <si>
    <t>人民币13.3亿元</t>
  </si>
  <si>
    <t>人民币3.75亿元</t>
  </si>
  <si>
    <t>人民币26亿元</t>
  </si>
  <si>
    <t>人民币3.85亿元</t>
  </si>
  <si>
    <t>人民币2.4亿元</t>
  </si>
  <si>
    <t>人民币9.5亿元</t>
  </si>
  <si>
    <t>人民币8亿元</t>
  </si>
  <si>
    <t>人民币14.3亿元</t>
  </si>
  <si>
    <t>人民币50亿元</t>
  </si>
  <si>
    <t>人民币4.9亿元</t>
  </si>
  <si>
    <t>人民币7.6亿元</t>
  </si>
  <si>
    <t>人民币1.95亿元</t>
  </si>
  <si>
    <t>人民币140亿元</t>
  </si>
  <si>
    <t>人民币45亿元</t>
  </si>
  <si>
    <t>人民币5.1亿元</t>
  </si>
  <si>
    <t>人民币13亿元</t>
  </si>
  <si>
    <t>人民币9.72亿元</t>
  </si>
  <si>
    <t>人民币4.7亿元</t>
  </si>
  <si>
    <t>人民币30亿元</t>
  </si>
  <si>
    <t>玉兰债券</t>
  </si>
  <si>
    <t>济南金控</t>
  </si>
  <si>
    <t>人民币2.5亿元</t>
  </si>
  <si>
    <t>人民币18亿元</t>
  </si>
  <si>
    <t>中国人寿</t>
  </si>
  <si>
    <t>China Life Insurance(Overseas) company limited</t>
  </si>
  <si>
    <t>板块</t>
  </si>
  <si>
    <t>SCMI(waived)</t>
  </si>
  <si>
    <t>CMU</t>
  </si>
  <si>
    <t>上清所</t>
  </si>
  <si>
    <t>澳交所</t>
  </si>
  <si>
    <t>主体简称</t>
  </si>
  <si>
    <t>主权/政府</t>
  </si>
  <si>
    <t>注册成立地</t>
  </si>
  <si>
    <t>VG</t>
  </si>
  <si>
    <t>CN</t>
  </si>
  <si>
    <t>HK</t>
  </si>
  <si>
    <t>农商行备证</t>
  </si>
  <si>
    <t>MO</t>
  </si>
  <si>
    <t>城商行备证</t>
  </si>
  <si>
    <t>KY</t>
  </si>
  <si>
    <t>SG</t>
  </si>
  <si>
    <t>US</t>
  </si>
  <si>
    <t>AU</t>
  </si>
  <si>
    <t>港分Global Advisor*</t>
  </si>
  <si>
    <t>BISL,港分Global Advisor*</t>
  </si>
  <si>
    <t>PT</t>
  </si>
  <si>
    <t>GB</t>
  </si>
  <si>
    <t>BM</t>
  </si>
  <si>
    <t>交行参与投资未承销*</t>
  </si>
  <si>
    <t>LU</t>
  </si>
  <si>
    <t>MV</t>
  </si>
  <si>
    <t>NEW ISSUE MONITOR</t>
  </si>
  <si>
    <t>From 2022</t>
  </si>
  <si>
    <t>山东高速</t>
  </si>
  <si>
    <t>重庆巴洲文旅(工商银行)</t>
  </si>
  <si>
    <t>厦门象屿</t>
  </si>
  <si>
    <t>重庆巴洲文旅</t>
  </si>
  <si>
    <t>景业名邦</t>
  </si>
  <si>
    <t>重庆巴洲文旅(恒丰银行)</t>
  </si>
  <si>
    <t>合景泰富</t>
  </si>
  <si>
    <t>宁波南滨</t>
  </si>
  <si>
    <t>山东海运</t>
  </si>
  <si>
    <t>中国三峡</t>
  </si>
  <si>
    <t>新疆中泰(渤海银行)</t>
  </si>
  <si>
    <t>新疆中泰</t>
  </si>
  <si>
    <t>江苏射阳大米(浙商银行)</t>
  </si>
  <si>
    <t>江苏射阳大米</t>
  </si>
  <si>
    <t>湖州新投(上海银行)</t>
  </si>
  <si>
    <t>湖州新投</t>
  </si>
  <si>
    <t>湖州新投(宁波银行)</t>
  </si>
  <si>
    <t>湖州新投(徽商银行)</t>
  </si>
  <si>
    <t>山东钢铁</t>
  </si>
  <si>
    <t>山东水发</t>
  </si>
  <si>
    <t>山东高速*</t>
  </si>
  <si>
    <t>山东高速 USD 5.95% 20' Tap</t>
  </si>
  <si>
    <t>港交所</t>
  </si>
  <si>
    <t>新交所</t>
  </si>
  <si>
    <t>新交所;澳交所</t>
  </si>
  <si>
    <t>港交所;澳交所</t>
  </si>
  <si>
    <t>港交所;法兰克福</t>
  </si>
  <si>
    <t>港交所;伦交所</t>
  </si>
  <si>
    <t>澳交所;卢交所</t>
  </si>
  <si>
    <t>伦交所</t>
  </si>
  <si>
    <t>港交所;卢交所</t>
  </si>
  <si>
    <t>新交所;法兰克福</t>
  </si>
  <si>
    <t>港交所;沙特</t>
  </si>
  <si>
    <t>XS2652348520</t>
  </si>
  <si>
    <t>重庆市万盛工业园区开发建设有限公司</t>
  </si>
  <si>
    <t>XS2645067864</t>
  </si>
  <si>
    <t>渠恒基工业建发(天津银行)</t>
  </si>
  <si>
    <t>渠县恒基工业建设发展有限责任公司</t>
  </si>
  <si>
    <t>XS2648499007</t>
  </si>
  <si>
    <t>无锡市太湖新城资产经营管理有限公司</t>
  </si>
  <si>
    <t>XS2648383714</t>
  </si>
  <si>
    <t>扬州城建</t>
  </si>
  <si>
    <t>5.48%</t>
  </si>
  <si>
    <t>扬州市城建国有资产控股(集团)有限责任公司</t>
  </si>
  <si>
    <t>杭州上城城投</t>
  </si>
  <si>
    <t>綦江区</t>
  </si>
  <si>
    <t>CQWSKF</t>
  </si>
  <si>
    <t>Y</t>
  </si>
  <si>
    <t>人民币1.275亿元</t>
  </si>
  <si>
    <t>YZHINV</t>
  </si>
  <si>
    <t>N</t>
  </si>
  <si>
    <t>渠恒基工业建发</t>
  </si>
  <si>
    <t>达州市</t>
  </si>
  <si>
    <t>QHINCD</t>
  </si>
  <si>
    <t>无锡太湖新城(邮储银行)</t>
  </si>
  <si>
    <t>TH</t>
  </si>
  <si>
    <t>无锡太湖新城</t>
  </si>
  <si>
    <t>THNCAM</t>
  </si>
  <si>
    <t>人民币12.5亿元</t>
  </si>
  <si>
    <t>杭州上城城投*</t>
  </si>
  <si>
    <t>--/--</t>
  </si>
  <si>
    <t>增发1.25亿美元</t>
  </si>
  <si>
    <t>杭州上城城投 USD 5.9% 24' Tap</t>
  </si>
  <si>
    <t>XS2648007495</t>
  </si>
  <si>
    <t>5.442%</t>
  </si>
  <si>
    <t>T3+125a</t>
  </si>
  <si>
    <t>T3+90</t>
  </si>
  <si>
    <t>BANK OF COMMUNICATIONS CO., LTD. HONG KONG BRANCH</t>
  </si>
  <si>
    <t>XIN YUE COMPANY LIMITED</t>
  </si>
  <si>
    <t>BEIJING ENVIRONMENT (BVI) INTERNATIONAL CO., LTD</t>
  </si>
  <si>
    <t>XS2652417788</t>
  </si>
  <si>
    <t>赣州旅投(邮储银行)</t>
  </si>
  <si>
    <t>3.95%a</t>
  </si>
  <si>
    <t>XS2653696695</t>
  </si>
  <si>
    <t>临沂兰山财金(北京银行)</t>
  </si>
  <si>
    <t>HK0000939626</t>
  </si>
  <si>
    <t>蒙城兴蒙投资(工商银行)</t>
  </si>
  <si>
    <t>3.58%</t>
  </si>
  <si>
    <t>蒙城县开发区兴蒙投资有限公司</t>
  </si>
  <si>
    <t>Hakka</t>
  </si>
  <si>
    <t>Hakka II</t>
  </si>
  <si>
    <t>GZTIGL</t>
  </si>
  <si>
    <t>LANGYA OVERSEAS CO., LTD</t>
  </si>
  <si>
    <t>人民币9100万元</t>
  </si>
  <si>
    <t>蒙城兴蒙投资</t>
  </si>
  <si>
    <t>MCXMTZ</t>
  </si>
  <si>
    <t>人民币6.7亿元</t>
  </si>
  <si>
    <t>Shangcheng II Tap</t>
  </si>
  <si>
    <t>XS2421276093</t>
  </si>
  <si>
    <t>温州鹿城国控(宁波银行)</t>
  </si>
  <si>
    <t>XS2417540064</t>
  </si>
  <si>
    <t>HK0000732799</t>
  </si>
  <si>
    <t>A2/A-</t>
  </si>
  <si>
    <t>XS2412463882</t>
  </si>
  <si>
    <t>9.1%</t>
  </si>
  <si>
    <t>HK0000778206</t>
  </si>
  <si>
    <t>A1/A+</t>
  </si>
  <si>
    <t>HK0000778198</t>
  </si>
  <si>
    <t>HK0000778214</t>
  </si>
  <si>
    <t>MO000A3KW387</t>
  </si>
  <si>
    <t>2.68%</t>
  </si>
  <si>
    <t>HK0000778461</t>
  </si>
  <si>
    <t>HK0000778487</t>
  </si>
  <si>
    <t>HK0000778479</t>
  </si>
  <si>
    <t>HK0000777810</t>
  </si>
  <si>
    <t>A1/A</t>
  </si>
  <si>
    <t>HK0000777802</t>
  </si>
  <si>
    <t>HK0000777794</t>
  </si>
  <si>
    <t>2.41%</t>
  </si>
  <si>
    <t>HK0000732930</t>
  </si>
  <si>
    <t>HK0000732427</t>
  </si>
  <si>
    <t>Baa1/BBB+</t>
  </si>
  <si>
    <t>XS2332559637</t>
  </si>
  <si>
    <t>XS2332559553</t>
  </si>
  <si>
    <t>港交所;法兰克福;中欧</t>
  </si>
  <si>
    <t>XS2328738179</t>
  </si>
  <si>
    <t>Baa2/--</t>
  </si>
  <si>
    <t>XS2331711072</t>
  </si>
  <si>
    <t>XS2286604181</t>
  </si>
  <si>
    <t>远东宏信</t>
  </si>
  <si>
    <t>--/BBB-</t>
  </si>
  <si>
    <t>远东宏信有限公司</t>
  </si>
  <si>
    <t>XS2280441721</t>
  </si>
  <si>
    <t>伦交所;法兰克福</t>
  </si>
  <si>
    <t>XS1880465171</t>
  </si>
  <si>
    <t>4.16%</t>
  </si>
  <si>
    <t>爱尔兰</t>
  </si>
  <si>
    <t>2.53%</t>
  </si>
  <si>
    <t>港交所;新交所</t>
  </si>
  <si>
    <t>人民币100万元</t>
  </si>
  <si>
    <t>人民币9.3亿元</t>
  </si>
  <si>
    <t>人民币17.5亿元</t>
  </si>
  <si>
    <t>人民币22亿元</t>
  </si>
  <si>
    <t>人民币125亿元</t>
  </si>
  <si>
    <t>人民币14.45亿元</t>
  </si>
  <si>
    <t>人民币13.5亿元</t>
  </si>
  <si>
    <t>FAR EAST HORIZON LTD</t>
  </si>
  <si>
    <t>人民币9亿元</t>
  </si>
  <si>
    <t>日照市</t>
  </si>
  <si>
    <t>人民币21亿元</t>
  </si>
  <si>
    <t>XS2654510556</t>
  </si>
  <si>
    <t>HZQTND</t>
  </si>
  <si>
    <t>XS2645241642</t>
  </si>
  <si>
    <t>成都东进准投(成都银行)</t>
  </si>
  <si>
    <t>成都东进淮州新城投资集团有限公司</t>
  </si>
  <si>
    <t>成都东进准投</t>
  </si>
  <si>
    <t>CDDJCT</t>
  </si>
  <si>
    <t>3900万美元</t>
  </si>
  <si>
    <t>XS2643016293</t>
  </si>
  <si>
    <t>ZIBO HIGH-TECH INTERNATIONAL INVESTMENT CO., LIMITED</t>
  </si>
  <si>
    <t>5480万美元</t>
  </si>
  <si>
    <t>筹款用途</t>
  </si>
  <si>
    <t>根据发行人的绿色金融框架，募集所得款项将用于资助符合资格的绿色项目，并用于相关的运营资金目的，但受国家发展和改革委员会（NDRC）证书限制</t>
  </si>
  <si>
    <t>按照公司的可持续金融框架，用于再融资现有的海外债务</t>
  </si>
  <si>
    <t>为了为中国银行有限公司可持续系列债券管理声明中定义的符合条件的绿色项目提供融资和/或再融资</t>
  </si>
  <si>
    <t>为融资和/或再融资可持续水资源或海洋开发相关的符合中国招商银行绿色、社会和可持续债券框架中指定的资格标准的可持续绿色项目</t>
  </si>
  <si>
    <t>根据国家发展和改革委员会（NDRC）的证书和可持续金融框架，对海外负债进行再融资</t>
  </si>
  <si>
    <t>用于全面或部分融资和再融资符合条件的绿色项目的客户贷款，以及银行自身的运营活动</t>
  </si>
  <si>
    <t>全面或部分融资和再融资符合条件的绿色项目的客户贷款，以及银行自身的运营活动</t>
  </si>
  <si>
    <t>投资于绿色项目，并根据绿色融资框架为绿色项目补充营运资本</t>
  </si>
  <si>
    <t>按照发行人的绿色金融框架，用于资助符合条件的绿色项目，并在发行人的国家发展和改革委员会证书的限制范围内用于相关营运资本需求</t>
  </si>
  <si>
    <t>为绿色金融框架下的合格项目提供融资或再融资</t>
  </si>
  <si>
    <t>根据集团的可持续融资框架，用于偿还集团的现有负债并为新的或现有的符合条件的项目融资或再融资</t>
  </si>
  <si>
    <t>发行债券的所得款项净额将拨作公司绿色融资框架所界定的合资格绿色项目的融资或再融资，并将用作资格绿色项目的营运资金</t>
  </si>
  <si>
    <t>为位于海南自贸港的中国银行股份有限公司可持续发展系列债券管理声明中界定的符合条件的可持续发展项目提供融资和/或再融资</t>
  </si>
  <si>
    <t>为项目融资补充营运资本</t>
  </si>
  <si>
    <t>根据可持续金融框架补充营运资金和项目建设</t>
  </si>
  <si>
    <t>根据可持续金融框架为该集团的合格项目提供资金或再融资</t>
  </si>
  <si>
    <t>根据可持续融资框架，为合格的绿色和/或社会项目/资产提供融资和/或再融资</t>
  </si>
  <si>
    <t>根据NDRC证书和发行人绿色金融框架下的要求进行再融资</t>
  </si>
  <si>
    <t>根据可持续金融框架补充发行人的营运资金和项目建设</t>
  </si>
  <si>
    <t>根据集团的可持续性融资框架，对集团现有债务进行再融资，并对新的或现有的合格项目进行融资或再融资</t>
  </si>
  <si>
    <t>根据绿色金融框架用于一般企业目的</t>
  </si>
  <si>
    <t>为集团的某些基础设施建设项目提供资金，包括为发行人绿色融资框架中反映的合格绿色项目提供资金，并补充其营运资金</t>
  </si>
  <si>
    <t>为中国银行可持续发展系列债券管理声明中定义的生物多样性相关合格绿色项目提供融资和/或再融资</t>
  </si>
  <si>
    <t>根据发行人的可持续融资框架对发行人现有的离岸债务进行再融资</t>
  </si>
  <si>
    <t>根据绿色和蓝色融资框架，发行5年期债券的净收益将用于资助符合条件的蓝色项目</t>
  </si>
  <si>
    <t>根据绿色和蓝色融资框架，发行3年期债券的净收益将用于资助符合条件的绿色项目</t>
  </si>
  <si>
    <t>发行3年期和5年期债券的净收益将用于对该框架下被归类为绿色和社会合格类别的项目进行融资</t>
  </si>
  <si>
    <t>发行2年期债券的净收益将对合格蓝色项目进行融资，项目根据绿色、社会、蓝色和可持续发展融资框架("框架")归类</t>
  </si>
  <si>
    <t>为本集团的合格项目(包括合格绿色项目及合格社会项目)提供资金，并根据可持续融资框架补充营运资金</t>
  </si>
  <si>
    <t>为符合条件的绿色项目（如绿色金融框架中的定义）提供资金</t>
  </si>
  <si>
    <t>根据担保人的绿色融资框架，发行债券的净收益的同等金额将用于为合格资产进行融资和/或再融资</t>
  </si>
  <si>
    <t>根据绿色金融框架和NDRC证书，为符合条件的绿色项目融资并补充营运资金</t>
  </si>
  <si>
    <t>根据可持续发展融资框架对某些现有债务和符合条件的项目进行再融资</t>
  </si>
  <si>
    <t>根据绿色和可持续融资框架，对公司现有的离岸债务进行再融资</t>
  </si>
  <si>
    <t>项目建设和补充流动资金</t>
  </si>
  <si>
    <t>用于再融资现有债务、项目建设和一般企业目的</t>
  </si>
  <si>
    <t>I MTN 2023</t>
  </si>
  <si>
    <t>MTN 2023</t>
  </si>
  <si>
    <t>债券净收益将用于偿还某些现有债务以及担保人及其子公司的运营资金和其他一般企业用途</t>
  </si>
  <si>
    <t>为了运营资金和一般企业用途，或者用于偿还现有债务</t>
  </si>
  <si>
    <t>用于集团项目建设和补充运营资金</t>
  </si>
  <si>
    <t>用于偿还现有债务</t>
  </si>
  <si>
    <t>为集团的项目提供资金及补充集团的营运资金</t>
  </si>
  <si>
    <t>用于为项目建设融资和补充其营运资金</t>
  </si>
  <si>
    <t>为集团某些项目提供资金</t>
  </si>
  <si>
    <t>用于开发国内项目和补充营运资金</t>
  </si>
  <si>
    <t>偿还现有的境外负债</t>
  </si>
  <si>
    <t>用于再融资现有负债并补充营运资金（已获得国家发展和改革委员会批准）</t>
  </si>
  <si>
    <t>对一年内到期的现有离岸债务的进行再融资</t>
  </si>
  <si>
    <t>用于项目建设和补充运营资本</t>
  </si>
  <si>
    <t>项目建设和补充营运资本</t>
  </si>
  <si>
    <t>用于项目建设和一般企业用途</t>
  </si>
  <si>
    <t>用于项目建设和补充流动资金</t>
  </si>
  <si>
    <t>用于项目建设和补充营运资本</t>
  </si>
  <si>
    <t>控制权变更回售@101%</t>
  </si>
  <si>
    <t>用于项目建设和作为营运资金</t>
  </si>
  <si>
    <t>为现有债务再融资</t>
  </si>
  <si>
    <t>偿还现有债务</t>
  </si>
  <si>
    <t>根据《银行业(资本)规则》（第155章）补充额外的一级资本</t>
  </si>
  <si>
    <t>一般供资用途</t>
  </si>
  <si>
    <t>营运资金和一般公司用途</t>
  </si>
  <si>
    <t>发行债券所得的净收益或等值金额将用于按照国家发改委的证书为建设项目提供资金和/或再融资</t>
  </si>
  <si>
    <t>境外债务再融资</t>
  </si>
  <si>
    <t>用于项目建设以及一般公司营运目的</t>
  </si>
  <si>
    <t>用于项目建设和营运资金补充</t>
  </si>
  <si>
    <t>补充一般营运资金</t>
  </si>
  <si>
    <t>用于发展业务</t>
  </si>
  <si>
    <t>用于偿还发行人现有的WHWDLH 6.5 11/15/22，发行规模为8500万美元、息票率6.5%、于2022年11月15日到期的有担保债务</t>
  </si>
  <si>
    <t>项目开发和一般公司目的</t>
  </si>
  <si>
    <t>根据资本法规和一般公司目的补充发行人的资本</t>
  </si>
  <si>
    <t>再融资及一般公司用途</t>
  </si>
  <si>
    <t>再融资和一般公司用途</t>
  </si>
  <si>
    <t>再融资、项目建设和一般公司用途</t>
  </si>
  <si>
    <t>发展基础设施建设业务及补充发行人的营运资金</t>
  </si>
  <si>
    <t>用于发展基础设施建设业务和补充发行人流动资金</t>
  </si>
  <si>
    <t>用于偿还发行人2023年8月到期的中长期外债</t>
  </si>
  <si>
    <t>用于项目融资和补充流动资金</t>
  </si>
  <si>
    <t>用于偿还发行人于2023年8月到期的现有离岸中长期票据的本金</t>
  </si>
  <si>
    <t>用于再融资海外债券</t>
  </si>
  <si>
    <t>项目建设和补充营运资金</t>
  </si>
  <si>
    <t>项目投资和补充营运资本</t>
  </si>
  <si>
    <t>用于一般企业用途</t>
  </si>
  <si>
    <t>用于建设项目资金和一般营运资金</t>
  </si>
  <si>
    <t>建设岚山金融智慧物流园项目（一期）及补充流动资金</t>
  </si>
  <si>
    <t>根据国家发改委证书，开展集团贸易业务以及补充营运资金</t>
  </si>
  <si>
    <t>用于项目建设和补充营运资金</t>
  </si>
  <si>
    <t>为偿还集团现有的海外债务</t>
  </si>
  <si>
    <t>用于偿还发行人于2023年6月到期的中长期外债</t>
  </si>
  <si>
    <t>用于再融资现有的离岸债务</t>
  </si>
  <si>
    <t>用于一般企业用途、项目开发和工作资本补充</t>
  </si>
  <si>
    <t>为集团现有债务再融资</t>
  </si>
  <si>
    <t>用于建设在岸项目和补充营运资金</t>
  </si>
  <si>
    <t>用于处置不良资产和补充运营资金的发展</t>
  </si>
  <si>
    <t>用于项目建设和补充集团的营运资本</t>
  </si>
  <si>
    <t>偿还集团现有的境外负债</t>
  </si>
  <si>
    <t>用于项目建设、补充流动资金和偿还现有债务</t>
  </si>
  <si>
    <t>偿还特定的中长期离岸负债和补充营运资金</t>
  </si>
  <si>
    <t>用于在岸项目建设、一般企业用途以及补充营运资金</t>
  </si>
  <si>
    <t>一般企业用途</t>
  </si>
  <si>
    <t>补充营运资金</t>
  </si>
  <si>
    <t>用于特定安置房屋和建设项目的资金，并补充营运资金</t>
  </si>
  <si>
    <t>用于资助集团的项目并补充集团的营运资金</t>
  </si>
  <si>
    <t>用于投资集团的国内建设项目和补充营运资金</t>
  </si>
  <si>
    <t>发行人拟主要用于补充营运资金</t>
  </si>
  <si>
    <t>用于新的资本支出、一般企业用途和或现有借款的再融资</t>
  </si>
  <si>
    <t>为离岸债务进行再融资</t>
  </si>
  <si>
    <t>再融资境外债券</t>
  </si>
  <si>
    <t>天府牧山数字新城数字经济产业园项目（天府牧山数字新城数字经济产业园项目）建设及补充流动资金</t>
  </si>
  <si>
    <t>用于投资集团在岸建设项目和补充营运资金</t>
  </si>
  <si>
    <t>为现有的海外债务进行再融资</t>
  </si>
  <si>
    <t>这些债券的募集净收益将用于发行人的一般企业用途</t>
  </si>
  <si>
    <t>用于偿还集团部分境外中长期债务</t>
  </si>
  <si>
    <t>用于偿还于2023年7月到期的中长期离岸债券</t>
  </si>
  <si>
    <t>用于在岸项目建设以及补充一般营运资金</t>
  </si>
  <si>
    <t>为离岸现有债务再融资</t>
  </si>
  <si>
    <t>根据国家发改委证书，用于建设项目和补充营运资金</t>
  </si>
  <si>
    <t>发行债券的所得款项净额将用于补充营运资金</t>
  </si>
  <si>
    <t>将此次债券发行所得款项用于发展海外业务</t>
  </si>
  <si>
    <t>项目融资和补充营运资金</t>
  </si>
  <si>
    <t>项目开发和营运资金补充</t>
  </si>
  <si>
    <t>担保人及其附属公司拟将募集资金用于中国境外，用于债务再融资和补充营运资金（已获国家发展和改革委员会批准）</t>
  </si>
  <si>
    <t>发行债券的所得款项净额将用于项目在中国建造、偿还债务、补充营运资金和资本注入公司的子公司</t>
  </si>
  <si>
    <t>用于集团所经营的在岸学校的建设和扩建以及补充离岸的营运资本</t>
  </si>
  <si>
    <t>用于项目建设以及补充营运资金</t>
  </si>
  <si>
    <t>用于补充流动资金</t>
  </si>
  <si>
    <t>所得款项用于项目建设和补充运营资本</t>
  </si>
  <si>
    <t>用于项目建设</t>
  </si>
  <si>
    <t>用于企业一般业务用途以及营运资本再融资</t>
  </si>
  <si>
    <t>用于四川自贸区川南临港片区总部基地项目建设及补充流动资金</t>
  </si>
  <si>
    <t>项目开发和补充流动资金</t>
  </si>
  <si>
    <t>用于项目融资，偿还债务以及为子公司提供资金和补充</t>
  </si>
  <si>
    <t>用于项目建设和一般营运资金</t>
  </si>
  <si>
    <t>补充公司营运资本</t>
  </si>
  <si>
    <t>用于指定的项目建设和补充流动资金</t>
  </si>
  <si>
    <t>为集团的项目提供资金并补充集团的营运资金</t>
  </si>
  <si>
    <t>对越秀房地产投资信托基金的若干负债进行再融资</t>
  </si>
  <si>
    <t>为离岸债务再融资</t>
  </si>
  <si>
    <t>用于在岸项目建设</t>
  </si>
  <si>
    <t>用于项目建设和作为补充营运资金</t>
  </si>
  <si>
    <t>用于再融资和一般公司用途</t>
  </si>
  <si>
    <t>所得款项净额将用于2023年到期的离岸债券的再融资</t>
  </si>
  <si>
    <t>为离岸债务进行再融资和补充运营资本</t>
  </si>
  <si>
    <t>补充流动资金</t>
  </si>
  <si>
    <t>用于为其建设项目融资和补充其营运资金</t>
  </si>
  <si>
    <t>补充发行人的营运资金</t>
  </si>
  <si>
    <t>用于企业项目建设和一般公司用途</t>
  </si>
  <si>
    <t>偿还现有的离岸债务</t>
  </si>
  <si>
    <t>用于项目融资和补充运营资本</t>
  </si>
  <si>
    <t>为了项目建设以及一般公司用途</t>
  </si>
  <si>
    <t>偿还某些现有债务及用作营运资金及其他一般公司用途</t>
  </si>
  <si>
    <t>为现有境外债务再融资</t>
  </si>
  <si>
    <t>用于集团项目融资和补充企业营运资本</t>
  </si>
  <si>
    <t>为西塞山旅游度假区乡村旅游改善和生活环境改善项目（西塞山旅游度假区乡村旅游改善和人居环境改善项目）的建设，发展集团的贸易业务，补充营运资金</t>
  </si>
  <si>
    <t>项目建设</t>
  </si>
  <si>
    <t>为了项目建设</t>
  </si>
  <si>
    <t>为了公司项目融资</t>
  </si>
  <si>
    <t>用于项目建设、偿还债务以及对子公司注资和补充公司营运资金</t>
  </si>
  <si>
    <t>为现有的公司债务进行再融资</t>
  </si>
  <si>
    <t>一般公司用途</t>
  </si>
  <si>
    <t>发行债券的收益将在有关政府允许的范围内用于现有债务的再融资</t>
  </si>
  <si>
    <t>用于偿还现有离岸债务</t>
  </si>
  <si>
    <t>用于项目融资和补充营运资金</t>
  </si>
  <si>
    <t>为现有离岸债务再融资</t>
  </si>
  <si>
    <t>所得款项用于项目建设和补充营运资金</t>
  </si>
  <si>
    <t>用于项目建设，资本补充和偿还现有债务</t>
  </si>
  <si>
    <t>用于一般企业用途和现有债务再融资</t>
  </si>
  <si>
    <t>一般企业用途与再融资</t>
  </si>
  <si>
    <t>为集团的现有债券进行再融资</t>
  </si>
  <si>
    <t>用于补充目前的营运资金</t>
  </si>
  <si>
    <t>2023年1月到期的某些离岸中长期票据的再融资</t>
  </si>
  <si>
    <t>用于在岸项目建设和补充流动资金</t>
  </si>
  <si>
    <t>用于在岸项目建设和补充营运资金</t>
  </si>
  <si>
    <t>为集团现有债务进行再融资</t>
  </si>
  <si>
    <t>补充公司营运资金</t>
  </si>
  <si>
    <t>用于彭泽县农村人居环境综合提升项目（彭泽县农村人居环境综合整治提升项目）的建设和流动资金的补充</t>
  </si>
  <si>
    <t>为集团的项目发展提供资金，并补充集团的营运资金</t>
  </si>
  <si>
    <t>用于项目建设和运营资金补充</t>
  </si>
  <si>
    <t>用于补充一般营运资金</t>
  </si>
  <si>
    <t>为本集团的项目提供资金，并补充本集团的营运资金</t>
  </si>
  <si>
    <t>对集团现有的将于2023年3月到期的离岸债券进行再融资</t>
  </si>
  <si>
    <t>为集团项目提供资金及补充集团营运资金</t>
  </si>
  <si>
    <t>加强澳门作为中国与葡语国家合作平台的作用，支持在葡语国家的业务活动，进一步满足我行经营管理需求</t>
  </si>
  <si>
    <t>偿还本集团于2022年12月到期的离岸债券</t>
  </si>
  <si>
    <t>一般企业用途或为现有债务再融资</t>
  </si>
  <si>
    <t>偿还本集团于2022年12月到期的现有中长期债务</t>
  </si>
  <si>
    <t>一般公司目的</t>
  </si>
  <si>
    <t>偿还发行人发行的2022年到期1亿美元6.00%债券的本金，该债券由担保人无条件且不可撤销地担保</t>
  </si>
  <si>
    <t>用于符合适用法律和法规的目的，例如为现有离岸债务再融资</t>
  </si>
  <si>
    <t>置换和偿还现有离岸债务，补充营运资金</t>
  </si>
  <si>
    <t>债务偿还</t>
  </si>
  <si>
    <t>对现有离岸债务进行再融资并补充营运资本</t>
  </si>
  <si>
    <t>用于偿还现有的离岸债务</t>
  </si>
  <si>
    <t>用于补充营运资金、离岸债券再融资、项目建设和一般企业用途</t>
  </si>
  <si>
    <t>偿还某些现有债务以及营运资金和其他一般公司用途</t>
  </si>
  <si>
    <t>2022年11月到期的现有中长期离岸债券的再融资</t>
  </si>
  <si>
    <t>为建设项目和一般营运资金提供资金</t>
  </si>
  <si>
    <t>为现有离岸债务再融资和一般企业支出</t>
  </si>
  <si>
    <t>在中国境内的项目建设、偿还债务、补充营运资金及向本公司附属公司注资</t>
  </si>
  <si>
    <t>偿还发行人的债务</t>
  </si>
  <si>
    <t>发行2年期债券的净收益将由发行人用于政府目的</t>
  </si>
  <si>
    <t>为2023年到期的离岸债券再融资</t>
  </si>
  <si>
    <t>发行债券所得款项将用于广州市南沙区的基础设施建设</t>
  </si>
  <si>
    <t>2022年12月到期的中长期离岸债券的再融资</t>
  </si>
  <si>
    <t>用于项目建设和一般公司目的</t>
  </si>
  <si>
    <t>用于集团在境内项目建设以及按照《企业外债预发行登记证书》补充集团营运资金</t>
  </si>
  <si>
    <t>用于对集团现有的境外债务进行再融资</t>
  </si>
  <si>
    <t>对现有的离岸债务进行再融资</t>
  </si>
  <si>
    <t>行业改进项目和补充营运资金</t>
  </si>
  <si>
    <t>用于一般公司目的，可能包括偿还现有债务</t>
  </si>
  <si>
    <t>用于运营资本</t>
  </si>
  <si>
    <t>为现有的离岸债务再融资</t>
  </si>
  <si>
    <t>为2022年10月到期的中长期债券再融资</t>
  </si>
  <si>
    <t>用于项目建设及补充集团营运资金</t>
  </si>
  <si>
    <t>对现有离岸债务进行再融资</t>
  </si>
  <si>
    <t>对离岸债务再融资</t>
  </si>
  <si>
    <t>用于资助建设项目和一般营运资金</t>
  </si>
  <si>
    <t>置换离岸债券本金</t>
  </si>
  <si>
    <t>为集团现有的离岸债务再融资</t>
  </si>
  <si>
    <t>用于项目建设和补充运营资金</t>
  </si>
  <si>
    <t>为本集团若干建设项目融资及补充营运资金</t>
  </si>
  <si>
    <t>发展基础设施建设业务，补充营运资金</t>
  </si>
  <si>
    <t>项目建设和一般公司用途</t>
  </si>
  <si>
    <t>用于本集团的股权投资及营运资金补充</t>
  </si>
  <si>
    <t>募集资金净额将用于为2022年到期的境外债券再融资</t>
  </si>
  <si>
    <t>用于偿还现有的离岸中长期债券</t>
  </si>
  <si>
    <t>财政部拟将销售本次国债的所得款项净额用作一般政府用途</t>
  </si>
  <si>
    <t>所得款项净额将用于对2022年到期的离岸债券进行再融资</t>
  </si>
  <si>
    <t>支持华泰国际金融控股有限公司海外业务发展</t>
  </si>
  <si>
    <t>偿还离岸债务</t>
  </si>
  <si>
    <t>现有离岸债务再融资</t>
  </si>
  <si>
    <t>现有债务再融资</t>
  </si>
  <si>
    <t>2022年11月到期的中长期离岸债券的再融资</t>
  </si>
  <si>
    <t>为其未偿债务进行再融资</t>
  </si>
  <si>
    <t>一般公司目的和补充营运资本</t>
  </si>
  <si>
    <t>用于业务运营和补充营运资金</t>
  </si>
  <si>
    <t>为本集团运营项目的开发和建设提供资金，并对本集团现有债务进行再融资</t>
  </si>
  <si>
    <t>偿还现有的有息债务</t>
  </si>
  <si>
    <t>资助某些项目和额外的营运资金</t>
  </si>
  <si>
    <t>用于境内项目发展及补充本集团营运资金</t>
  </si>
  <si>
    <t>项目建设和一般营运资金</t>
  </si>
  <si>
    <t>偿还离岸债务和一般公司目的</t>
  </si>
  <si>
    <t>为集团现有的将于2022年8月到期的中长期离岸票据进行再融资</t>
  </si>
  <si>
    <t>发展发行人基础设施建设业务，补充流动资金</t>
  </si>
  <si>
    <t>为建设项目融资，补充集团的营运资金和一般企业用途</t>
  </si>
  <si>
    <t>主要用于偿还2022年到期的离岸债务，剩余收益将用于补充流动性</t>
  </si>
  <si>
    <t>为其离岸债务进行再融资</t>
  </si>
  <si>
    <t>融资建设项目和补充流动资金</t>
  </si>
  <si>
    <t>用于一般业务用途，补充运营资本和项目融资</t>
  </si>
  <si>
    <t>项目建设和一般营运用途</t>
  </si>
  <si>
    <t>未偿离岸债务的再融资</t>
  </si>
  <si>
    <t>偿还2022年到期的离岸债券，为建设项目和一般营运资金提供资金</t>
  </si>
  <si>
    <t>用于偿还发行人现有的离岸债券</t>
  </si>
  <si>
    <t>补充营运资本</t>
  </si>
  <si>
    <t>用于偿还集团的离岸债务及其租赁项目</t>
  </si>
  <si>
    <t>用于项目建设、补充流动资金和偿还离岸债务</t>
  </si>
  <si>
    <t>XS2658167387</t>
  </si>
  <si>
    <t>HK0000942448</t>
  </si>
  <si>
    <t>2.52%</t>
  </si>
  <si>
    <t>HK0000933025</t>
  </si>
  <si>
    <t>中国财政部*</t>
  </si>
  <si>
    <t>HK0000933017</t>
  </si>
  <si>
    <t>XS2661071881</t>
  </si>
  <si>
    <t>MCDZXI</t>
  </si>
  <si>
    <t>MENGCHENG DEVELOPMENT ZONE XINGMENG INVESTMENT CO LTD</t>
  </si>
  <si>
    <t>XS2656498313</t>
  </si>
  <si>
    <t>宜宾丝丽雅(上海银行)</t>
  </si>
  <si>
    <t>Grace</t>
  </si>
  <si>
    <t>宜宾丝丽雅集团有限公司</t>
  </si>
  <si>
    <t>用于再融资海外现有债务、项目开发和补充工作资本</t>
  </si>
  <si>
    <t>宜宾丝丽雅</t>
  </si>
  <si>
    <t>XS2663498314</t>
  </si>
  <si>
    <t>Wutong</t>
  </si>
  <si>
    <t>Wutong V</t>
  </si>
  <si>
    <t>募集资金将用于境外偿还到期的债务，并支持境外业务发展</t>
  </si>
  <si>
    <t>PIONEER REWARD LIMITED</t>
  </si>
  <si>
    <t>中国财政部 CNH 2.2% 25' Tap</t>
  </si>
  <si>
    <t>中国财政部 CNH 2.3% 26' Tap</t>
  </si>
  <si>
    <t>人民币1.97亿元</t>
  </si>
  <si>
    <t>XS2662422802</t>
  </si>
  <si>
    <t>T3+175a</t>
  </si>
  <si>
    <t>T3+130</t>
  </si>
  <si>
    <t>Turbo</t>
  </si>
  <si>
    <t>按照适用法律和国家发展和改革委员会的登记文件偿还现有债务</t>
  </si>
  <si>
    <t>XS2658712752</t>
  </si>
  <si>
    <t>7.4%</t>
  </si>
  <si>
    <t>XS2659087139</t>
  </si>
  <si>
    <t>云南能投(邮储银行)</t>
  </si>
  <si>
    <t>XS2665495391</t>
  </si>
  <si>
    <t>攀枝花城建交通(天津银行)</t>
  </si>
  <si>
    <t>攀枝花城建交通(集团)有限公司</t>
  </si>
  <si>
    <t>XS2654507842</t>
  </si>
  <si>
    <t>发行及交存代理*</t>
  </si>
  <si>
    <t>Yimeng III</t>
  </si>
  <si>
    <t>为现有离岸债务再融资、项目开发和营运资金补充</t>
  </si>
  <si>
    <t>3.1亿美元</t>
  </si>
  <si>
    <t>Kapok</t>
  </si>
  <si>
    <t>用于攀枝花金江镇云智慧配套服务产业园建设项目和攀枝花生产服务型国家物流枢纽建设一期工程，并补充营运资金</t>
  </si>
  <si>
    <t>攀枝花城建交通</t>
  </si>
  <si>
    <t>PZHCJ</t>
  </si>
  <si>
    <t>人民币2.569亿元</t>
  </si>
  <si>
    <t>用于再融资部分离岸债务、发展零售业务和补充营运资金</t>
  </si>
  <si>
    <t>人民币4.85亿元</t>
  </si>
  <si>
    <t>XS2621319040</t>
  </si>
  <si>
    <t>中国人寿海外</t>
  </si>
  <si>
    <t>中国人寿保险(海外)股份有限公司</t>
  </si>
  <si>
    <t>发行人拟将债券发行所得净额用于补充其资本金</t>
  </si>
  <si>
    <t>CHILOV</t>
  </si>
  <si>
    <t>CHINA LIFE INSURANCE (OVERSEAS) COMPANY LIMITED, HONG KONG BRANCH</t>
  </si>
  <si>
    <t>用于偿还与可持续融资框架下定义的符合条件的绿色项目的融资和/或再融资有关的一年内到期的中长期外债</t>
  </si>
  <si>
    <t>YNPOWE</t>
  </si>
  <si>
    <t>YUNNAN ENERGY INVESTMENT OVERSEAS FINANCE COMPANY LTD.</t>
  </si>
  <si>
    <t>全球协调人及安排行</t>
  </si>
  <si>
    <t>HK0000942877</t>
  </si>
  <si>
    <t>宿迁裕丰产投(南京银行)</t>
  </si>
  <si>
    <t>宿迁裕丰产业投资发展管理集团有限公司</t>
  </si>
  <si>
    <t>MO0000000238</t>
  </si>
  <si>
    <t>珠海农商行</t>
  </si>
  <si>
    <t>珠海农村商业银行股份有限公司</t>
  </si>
  <si>
    <t>欧清/明讯</t>
  </si>
  <si>
    <t>宿迁裕丰产投</t>
  </si>
  <si>
    <t>宿豫区</t>
  </si>
  <si>
    <t>SQYFCT</t>
  </si>
  <si>
    <t>人民币2.9亿元</t>
  </si>
  <si>
    <t>预期净收益将用于资助符合条件的项目</t>
  </si>
  <si>
    <t>ZHURUL</t>
  </si>
  <si>
    <t>绿色澳交所点心债</t>
  </si>
  <si>
    <t>XS2668382398</t>
  </si>
  <si>
    <t>滨州国投*</t>
  </si>
  <si>
    <t>滨州国投 USD 7.5% 26' Tap</t>
  </si>
  <si>
    <t>中债登</t>
  </si>
  <si>
    <t>伊犁哈萨克州</t>
  </si>
  <si>
    <t>凉山彝族州</t>
  </si>
  <si>
    <t>地方平台</t>
  </si>
  <si>
    <t>产业</t>
  </si>
  <si>
    <t>XS2661086483</t>
  </si>
  <si>
    <t>5.85%</t>
  </si>
  <si>
    <t>6.25%a</t>
  </si>
  <si>
    <t>HK0000950433</t>
  </si>
  <si>
    <t>临沂兰山财金(恒丰银行)</t>
  </si>
  <si>
    <t>HK0000946589</t>
  </si>
  <si>
    <t>武汉葛化(湖北银行)</t>
  </si>
  <si>
    <t>武汉葛化集团有限公司</t>
  </si>
  <si>
    <t>HK0000946498</t>
  </si>
  <si>
    <t>孝感高创(恒丰银行)</t>
  </si>
  <si>
    <t>孝感市高创投资有限公司</t>
  </si>
  <si>
    <t>XS2667305861</t>
  </si>
  <si>
    <t>XS2668376747</t>
  </si>
  <si>
    <t>1.8%a</t>
  </si>
  <si>
    <t>XS2640872367</t>
  </si>
  <si>
    <t>桂林经开(北部湾银行)</t>
  </si>
  <si>
    <t>北部湾银行</t>
  </si>
  <si>
    <t>发行人主上市地</t>
  </si>
  <si>
    <t>XS2668486173</t>
  </si>
  <si>
    <t>用于项目运营和补充流动资金</t>
  </si>
  <si>
    <t>万美元</t>
  </si>
  <si>
    <t>人民币2.18亿元</t>
  </si>
  <si>
    <t>XS2666816587</t>
  </si>
  <si>
    <t>濮阳投资</t>
  </si>
  <si>
    <t>濮阳投资集团有限公司</t>
  </si>
  <si>
    <t>濮阳市</t>
  </si>
  <si>
    <t>PYCICO</t>
  </si>
  <si>
    <t>2580万美元</t>
  </si>
  <si>
    <t>为发行人的项目提供资金，并补充发行人的营运资金</t>
  </si>
  <si>
    <t>武汉葛化</t>
  </si>
  <si>
    <t>WHGHJT</t>
  </si>
  <si>
    <t>人民币7.18亿元</t>
  </si>
  <si>
    <t>孝感高创</t>
  </si>
  <si>
    <t>XGANGA</t>
  </si>
  <si>
    <t>人民币1.7亿元</t>
  </si>
  <si>
    <t>XS2673392796</t>
  </si>
  <si>
    <t>SOFR+60</t>
  </si>
  <si>
    <t>SOFR+105a</t>
  </si>
  <si>
    <t>Beryl</t>
  </si>
  <si>
    <t>为框架中定义的合格绿色资产/项目提供融资和/或再融资</t>
  </si>
  <si>
    <t>Quanjiang</t>
  </si>
  <si>
    <t>Quanjiang IV</t>
  </si>
  <si>
    <t>按照绿色金融框架重新融资现有负债</t>
  </si>
  <si>
    <t>ZHEJIANG BARON (BVI) COMPANY LIMITED</t>
  </si>
  <si>
    <t>Nengda II</t>
  </si>
  <si>
    <t>亿日元</t>
  </si>
  <si>
    <t>130亿日元</t>
  </si>
  <si>
    <t>XS2667302413</t>
  </si>
  <si>
    <t>1.915亿港币</t>
  </si>
  <si>
    <t>XS2667297233</t>
  </si>
  <si>
    <t>500万美元</t>
  </si>
  <si>
    <t>万元</t>
  </si>
  <si>
    <t>人民币4100万元</t>
  </si>
  <si>
    <t>用于现有境外债务的再融资</t>
  </si>
  <si>
    <t>HANRUI OVERSEAS INVESTMENT CO., LTD.</t>
  </si>
  <si>
    <t>167.2亿日元</t>
  </si>
  <si>
    <t>XS2648984396</t>
  </si>
  <si>
    <t>富源国际有限公司</t>
  </si>
  <si>
    <t>Grand(SBLC DimSum)</t>
  </si>
  <si>
    <t>Oasis(London)</t>
  </si>
  <si>
    <t>Oasis(Sydney)</t>
  </si>
  <si>
    <t>重庆涪陵实业</t>
  </si>
  <si>
    <t>Bund(Dim Sum)</t>
  </si>
  <si>
    <t>万欧元</t>
  </si>
  <si>
    <t>CS</t>
  </si>
  <si>
    <t>Sail(CQ)</t>
  </si>
  <si>
    <t>亿澳元</t>
  </si>
  <si>
    <t>Iron(SBLC)</t>
  </si>
  <si>
    <t>亿欧元</t>
  </si>
  <si>
    <t>CG</t>
  </si>
  <si>
    <t>亿新币</t>
  </si>
  <si>
    <t>SP</t>
  </si>
  <si>
    <t>#N/A Invalid Security</t>
  </si>
  <si>
    <t>UW</t>
  </si>
  <si>
    <t>承销费原币</t>
  </si>
  <si>
    <t>当年占比</t>
  </si>
  <si>
    <t>TEAM</t>
  </si>
  <si>
    <t>BANK OF COMMUNICATIONS CO., LTD HONG KONG BRANCH</t>
  </si>
  <si>
    <t>2-3亿</t>
  </si>
  <si>
    <t>HONGKONG YUNLIN INTERNATIONAL CO., LIMITED</t>
  </si>
  <si>
    <t>3-5亿</t>
  </si>
  <si>
    <t>PANZHIHUA CITY CONSTRUCTION AND TRANSPORTATION (GROUP) CO., LTD.</t>
  </si>
  <si>
    <t>YIBIN GRACE GROUP CO., LTD.</t>
  </si>
  <si>
    <t>GANZHOU TOURISM INVESTMENT GROUP LTD.</t>
  </si>
  <si>
    <t>WUXI TAIHU NEW CITY ASSET MANAGEMENT CO., LTD.</t>
  </si>
  <si>
    <t>ZHEJIANG BOXIN (BVI) LIMITED</t>
  </si>
  <si>
    <t>CSI MTN LIMITED</t>
  </si>
  <si>
    <t>CHONGQING CHIJIA TOURISM CULTURE CREATIVE DEVELOPMENT GROUP CO., LTD.</t>
  </si>
  <si>
    <t>CMB INTERNATIONAL LEASING MANAGEMENT LIMITED</t>
  </si>
  <si>
    <t>JINJIANG ROAD AND BRIDGE CONSTRUCTION &amp; DEVELOPMENT CO., LTD.</t>
  </si>
  <si>
    <t>TONGLU NEW CITY DEVELOPMENT INVESTMENT CO., LTD.</t>
  </si>
  <si>
    <t>YILI CAITONG STATE OWNED ASSETS MANAGEMENT CO., LTD</t>
  </si>
  <si>
    <t>KUNSHAN GUOCHUANG INVESTMENT GROUP CO., LTD.</t>
  </si>
  <si>
    <t>CHINA CONSTRUCTION BANK CORPORATION SYDNEY BRANCH</t>
  </si>
  <si>
    <t>CHINA CONSTRUCTION BANK CORPORATION LONDON BRANCH</t>
  </si>
  <si>
    <t>INTERNATIONAL FAR EASTERN LEASING CO., LTD</t>
  </si>
  <si>
    <t>GUANGZHOU DEVELOPMENT DISTRICT HOLDING GROUP LIMITED</t>
  </si>
  <si>
    <t>CHENGDU AEROTROPOLIS CITY DEVELOPMENT GROUP CO., LTD.</t>
  </si>
  <si>
    <t>QINGDAO WEST COAST NEW AREA OCEAN HOLDING GROUP CO., LTD.</t>
  </si>
  <si>
    <t>SHAOXING SHANGYU HANGZHOU BAY ECONOMIC DEVELOPMENT ZONE HOLDING GROUP CO., LTD.</t>
  </si>
  <si>
    <t>GUILIN ETDZ INVESTMENT HOLDING CO., LTD.</t>
  </si>
  <si>
    <t>CHENZHOU INDUSTRY INVESTMENT GROUP CO., LTD.</t>
  </si>
  <si>
    <t>JINJIANG ROAD AND BRIDGE CONSTRUCTION &amp; DEVELOPMENT CO., LTD</t>
  </si>
  <si>
    <t>HAINING CITY DEVELOPMENT INVESTMENT GROUP CO., LTD</t>
  </si>
  <si>
    <t>CHONGQING FULING INDUSTRIAL DEVELOPMENT GROUP CO., LTD</t>
  </si>
  <si>
    <t>NANYANG COMMERCIAL BANK, LIMITED</t>
  </si>
  <si>
    <t>CHINA EVERBRIGHT BANK CO., LTD., HONG KONG BRANCH</t>
  </si>
  <si>
    <t>GANZHOU URBAN INVESTMENT HOLDING GROUP CO., LTD.</t>
  </si>
  <si>
    <t>HUAIBEI PUBLIC UTILITY ASSETS OPERATION CO., LTD.</t>
  </si>
  <si>
    <t>HUANTAIHU INTERNATIONAL INVESTMENT CO., LTD.</t>
  </si>
  <si>
    <t>QINGDAO JIMO DISTRICT URBAN DEVELOPMENT INVESTMENT CO., LTD.</t>
  </si>
  <si>
    <t>HONGKONG XIANGYU INVESTMENT CO., LIMITED</t>
  </si>
  <si>
    <t>HUBEI HUANCHUAN STATE OWNED CAPITAL INVESTMENT AND OPERATION GROUP CO., LTD.</t>
  </si>
  <si>
    <t>BOCOM LEASING MANAGEMENT HONG KONG COMPANY LIMITED</t>
  </si>
  <si>
    <t>CHENGDU INLAND PORT HUB INVESTMENT &amp; DEVELOPMENT (GROUP) CO., LTD.</t>
  </si>
  <si>
    <t>SHAOXING CITY KEQIAO DISTRICT CONSTRUCTION GROUP CO., LTD.</t>
  </si>
  <si>
    <t>ROWEN INTERNATIONAL CO., LIMITED</t>
  </si>
  <si>
    <t>ZHEJIANG KUNPENG (BVI) COMPANY LIMITED</t>
  </si>
  <si>
    <t>CHANGSHA PILOT INVESTMENT HOLDINGS GROUP CO., LTD.</t>
  </si>
  <si>
    <t>TONGLU COUNTY STATE CAPITAL INVESTMENT AND MANAGEMENT HOLDING GROUP CO., LTD.</t>
  </si>
  <si>
    <t>JIANGNING JINGKAI OVERSEAS INVESTMENT CO., LTD.</t>
  </si>
  <si>
    <t>ZOOMWE HONG KONG NEW ENERGY TECHNOLOGY CO., LIMITED</t>
  </si>
  <si>
    <t>RUDONG COUNTY MINTAI URBAN AND RURAL CONSTRUCTION ENGINEERING CO., LTD</t>
  </si>
  <si>
    <t>HAINING CITY DEVELOPMENT INVESTMENT GROUP., LTD</t>
  </si>
  <si>
    <t>杭州上城城建综合</t>
  </si>
  <si>
    <t>先正达股份</t>
  </si>
  <si>
    <t>港交所;新交所;澳交所</t>
  </si>
  <si>
    <t>上市分类</t>
  </si>
  <si>
    <t>PRJ对账号</t>
  </si>
  <si>
    <t>证券</t>
  </si>
  <si>
    <t>金融租赁</t>
  </si>
  <si>
    <t>远东租赁</t>
  </si>
  <si>
    <t>融资租赁</t>
  </si>
  <si>
    <t>建银国际(控股)有限公司</t>
  </si>
  <si>
    <t>保险</t>
  </si>
  <si>
    <t>港交所;澳交所;法兰克福</t>
  </si>
  <si>
    <t>投资</t>
  </si>
  <si>
    <t>港交所;伦交所(SBM);迪拜</t>
  </si>
  <si>
    <t>进出口银行巴黎分行</t>
  </si>
  <si>
    <t>进出口银行</t>
  </si>
  <si>
    <t>农发行</t>
  </si>
  <si>
    <t>港交所;卢交所;中欧</t>
  </si>
  <si>
    <t>城商行</t>
  </si>
  <si>
    <t>私募配售债券</t>
  </si>
  <si>
    <t>重庆万盛工业园(重庆农商行)</t>
  </si>
  <si>
    <t>港交所;新交所;迪拜</t>
  </si>
  <si>
    <t>港交所;新交所;伦交所;迪拜</t>
  </si>
  <si>
    <t>新交所;澳交所;伦交所;卢交所;法兰克福</t>
  </si>
  <si>
    <t>东台惠民城镇化建设(上海银行)</t>
  </si>
  <si>
    <t>东台惠民城镇化建设(杭州银行)</t>
  </si>
  <si>
    <t>东湖高新区</t>
  </si>
  <si>
    <t>孝感高新区</t>
  </si>
  <si>
    <t>私募配售点心债</t>
  </si>
  <si>
    <t>农商行</t>
  </si>
  <si>
    <t>重庆万盛工业园</t>
  </si>
  <si>
    <t>中国太平控股</t>
  </si>
  <si>
    <t>平安租赁</t>
  </si>
  <si>
    <t>东台惠民城镇化建设</t>
  </si>
  <si>
    <t>港交所;迪拜</t>
  </si>
  <si>
    <t>六盘水市民生产投</t>
  </si>
  <si>
    <t>国开行</t>
  </si>
  <si>
    <t>香港按揭证券</t>
  </si>
  <si>
    <t>The Hong Kong Mortgage Corporation Limited</t>
  </si>
  <si>
    <t>HKD&amp;CNH&amp;USD</t>
  </si>
  <si>
    <t>\\10.10.1.215\dcm$\0 DCM Base\5 Databases\RSP Database\74香港按揭证券.pdf</t>
  </si>
  <si>
    <t>\\10.10.1.215\dcm$\0 DCM Base\5 Databases\RSP Database\73中国人寿.pdf</t>
  </si>
  <si>
    <t>\\10.10.1.215\dcm$\0 DCM Base\5 Databases\RSP Database\72绵阳投控.pdf</t>
  </si>
  <si>
    <t>\\10.10.1.215\dcm$\0 DCM Base\5 Databases\RSP Database\71福建漳龙.pdf</t>
  </si>
  <si>
    <t>\\10.10.1.215\dcm$\0 DCM Base\5 Databases\RSP Database\70南京江北产投CN.pdf</t>
  </si>
  <si>
    <t>\\10.10.1.215\dcm$\0 DCM Base\5 Databases\RSP Database\69中国中铁.pdf</t>
  </si>
  <si>
    <t>\\10.10.1.215\dcm$\0 DCM Base\5 Databases\RSP Database\68株洲城发集团EN.pdf</t>
  </si>
  <si>
    <t>\\10.10.1.215\dcm$\0 DCM Base\5 Databases\RSP Database\67株洲城发集团CN.pdf</t>
  </si>
  <si>
    <t>\\10.10.1.215\dcm$\0 DCM Base\5 Databases\RSP Database\66重庆市南岸区城建发EN.pdf</t>
  </si>
  <si>
    <t>\\10.10.1.215\dcm$\0 DCM Base\5 Databases\RSP Database\65重庆市南岸区城建发CN.pdf</t>
  </si>
  <si>
    <t>\\10.10.1.215\dcm$\0 DCM Base\5 Databases\RSP Database\64中原证券.pdf</t>
  </si>
  <si>
    <t>\\10.10.1.215\dcm$\0 DCM Base\5 Databases\RSP Database\63中信证券国际.pdf</t>
  </si>
  <si>
    <t>\\10.10.1.215\dcm$\0 DCM Base\5 Databases\RSP Database\62中信银行（国际）.pdf</t>
  </si>
  <si>
    <t>\\10.10.1.215\dcm$\0 DCM Base\5 Databases\RSP Database\61中国银行.pdf</t>
  </si>
  <si>
    <t>\\10.10.1.215\dcm$\0 DCM Base\5 Databases\RSP Database\60中国蓝星.pdf</t>
  </si>
  <si>
    <t>\\10.10.1.215\dcm$\0 DCM Base\5 Databases\RSP Database\59中国电建.pdf</t>
  </si>
  <si>
    <t>\\10.10.1.215\dcm$\0 DCM Base\5 Databases\RSP Database\58知识城集团.pdf</t>
  </si>
  <si>
    <t>\\10.10.1.215\dcm$\0 DCM Base\5 Databases\RSP Database\57兴港投资EN.pdf</t>
  </si>
  <si>
    <t>\\10.10.1.215\dcm$\0 DCM Base\5 Databases\RSP Database\56兴港投资CN.pdf</t>
  </si>
  <si>
    <t>\\10.10.1.215\dcm$\0 DCM Base\5 Databases\RSP Database\55正商集团.pdf</t>
  </si>
  <si>
    <t>\\10.10.1.215\dcm$\0 DCM Base\5 Databases\RSP Database\54漳州市交通发展集团EN.pdf</t>
  </si>
  <si>
    <t>\\10.10.1.215\dcm$\0 DCM Base\5 Databases\RSP Database\53漳州市交通发展集团CN.pdf</t>
  </si>
  <si>
    <t>\\10.10.1.215\dcm$\0 DCM Base\5 Databases\RSP Database\52云南省能源投资集团.pdf</t>
  </si>
  <si>
    <t>\\10.10.1.215\dcm$\0 DCM Base\5 Databases\RSP Database\49扬州经技开.pdf</t>
  </si>
  <si>
    <t>\\10.10.1.215\dcm$\0 DCM Base\5 Databases\RSP Database\48新疆金融投资.pdf</t>
  </si>
  <si>
    <t>\\10.10.1.215\dcm$\0 DCM Base\5 Databases\RSP Database\47西安城投集团.pdf</t>
  </si>
  <si>
    <t>\\10.10.1.215\dcm$\0 DCM Base\5 Databases\RSP Database\46义乌国有资本.pdf</t>
  </si>
  <si>
    <t>\\10.10.1.215\dcm$\0 DCM Base\5 Databases\RSP Database\45武汉城建集团.pdf</t>
  </si>
  <si>
    <t>\\10.10.1.215\dcm$\0 DCM Base\5 Databases\RSP Database\44申万宏源证券.pdf</t>
  </si>
  <si>
    <t>\\10.10.1.215\dcm$\0 DCM Base\5 Databases\RSP Database\43柯桥国投集团.pdf</t>
  </si>
  <si>
    <t>\\10.10.1.215\dcm$\0 DCM Base\5 Databases\RSP Database\42山证国际.pdf</t>
  </si>
  <si>
    <t>\\10.10.1.215\dcm$\0 DCM Base\5 Databases\RSP Database\41山东高创建投.pdf</t>
  </si>
  <si>
    <t>\\10.10.1.215\dcm$\0 DCM Base\5 Databases\RSP Database\40唐山金控.pdf</t>
  </si>
  <si>
    <t>\\10.10.1.215\dcm$\0 DCM Base\5 Databases\RSP Database\39中国正通汽车.pdf</t>
  </si>
  <si>
    <t>\\10.10.1.215\dcm$\0 DCM Base\5 Databases\RSP Database\38国家电网.pdf</t>
  </si>
  <si>
    <t>\\10.10.1.215\dcm$\0 DCM Base\5 Databases\RSP Database\37港华智慧能源.pdf</t>
  </si>
  <si>
    <t>\\10.10.1.215\dcm$\0 DCM Base\5 Databases\RSP Database\36赣州发展投资控股集团.pdf</t>
  </si>
  <si>
    <t>\\10.10.1.215\dcm$\0 DCM Base\5 Databases\RSP Database\35大华银行.pdf</t>
  </si>
  <si>
    <t>\\10.10.1.215\dcm$\0 DCM Base\5 Databases\RSP Database\34龙光集团.pdf</t>
  </si>
  <si>
    <t>\\10.10.1.215\dcm$\0 DCM Base\5 Databases\RSP Database\32浙能集团.pdf</t>
  </si>
  <si>
    <t>\\10.10.1.215\dcm$\0 DCM Base\5 Databases\RSP Database\31中国西部水泥EN.pdf</t>
  </si>
  <si>
    <t>\\10.10.1.215\dcm$\0 DCM Base\5 Databases\RSP Database\30中国西部水泥CN.pdf</t>
  </si>
  <si>
    <t>\\10.10.1.215\dcm$\0 DCM Base\5 Databases\RSP Database\29上坤.pdf</t>
  </si>
  <si>
    <t>\\10.10.1.215\dcm$\0 DCM Base\5 Databases\RSP Database\28浙江沪杭甬.pdf</t>
  </si>
  <si>
    <t>\\10.10.1.215\dcm$\0 DCM Base\5 Databases\RSP Database\27浙江省能源集团.pdf</t>
  </si>
  <si>
    <t>\\10.10.1.215\dcm$\0 DCM Base\5 Databases\RSP Database\26许昌市投资总公司.pdf</t>
  </si>
  <si>
    <t>\\10.10.1.215\dcm$\0 DCM Base\5 Databases\RSP Database\25小米.pdf</t>
  </si>
  <si>
    <t>\\10.10.1.215\dcm$\0 DCM Base\5 Databases\RSP Database\24天风证券EN.pdf</t>
  </si>
  <si>
    <t>\\10.10.1.215\dcm$\0 DCM Base\5 Databases\RSP Database\23天风证券CN.pdf</t>
  </si>
  <si>
    <t>\\10.10.1.215\dcm$\0 DCM Base\5 Databases\RSP Database\22中国财政部CN.pdf</t>
  </si>
  <si>
    <t>\\10.10.1.215\dcm$\0 DCM Base\5 Databases\RSP Database\21中国财政部EN.pdf</t>
  </si>
  <si>
    <t>\\10.10.1.215\dcm$\0 DCM Base\5 Databases\RSP Database\20浦发银行.pdf</t>
  </si>
  <si>
    <t>\\10.10.1.215\dcm$\0 DCM Base\5 Databases\RSP Database\19The Government of Mongolia.pdf</t>
  </si>
  <si>
    <t>\\10.10.1.215\dcm$\0 DCM Base\5 Databases\RSP Database\18领地.pdf</t>
  </si>
  <si>
    <t>\\10.10.1.215\dcm$\0 DCM Base\5 Databases\RSP Database\17国厚资管.pdf</t>
  </si>
  <si>
    <t>\\10.10.1.215\dcm$\0 DCM Base\5 Databases\RSP Database\16国厚资管.pdf</t>
  </si>
  <si>
    <t>\\10.10.1.215\dcm$\0 DCM Base\5 Databases\RSP Database\15佳兆业集团.pdf</t>
  </si>
  <si>
    <t>\\10.10.1.215\dcm$\0 DCM Base\5 Databases\RSP Database\14Philippine Double Dragon Properties.pdf</t>
  </si>
  <si>
    <t>\\10.10.1.215\dcm$\0 DCM Base\5 Databases\RSP Database\13东营鲁方金属材料.pdf</t>
  </si>
  <si>
    <t>\\10.10.1.215\dcm$\0 DCM Base\5 Databases\RSP Database\12复星.pdf</t>
  </si>
  <si>
    <t>\\10.10.1.215\dcm$\0 DCM Base\5 Databases\RSP Database\11东岭集团.pdf</t>
  </si>
  <si>
    <t>\\10.10.1.215\dcm$\0 DCM Base\5 Databases\RSP Database\10德信地产.pdf</t>
  </si>
  <si>
    <t>\\10.10.1.215\dcm$\0 DCM Base\5 Databases\RSP Database\9现代牧业.pdf</t>
  </si>
  <si>
    <t>\\10.10.1.215\dcm$\0 DCM Base\5 Databases\RSP Database\8广汇汽车.pdf</t>
  </si>
  <si>
    <t>\\10.10.1.215\dcm$\0 DCM Base\5 Databases\RSP Database\7建信金租.pdf</t>
  </si>
  <si>
    <t>\\10.10.1.215\dcm$\0 DCM Base\5 Databases\RSP Database\6北京建工EN.pdf</t>
  </si>
  <si>
    <t>\\10.10.1.215\dcm$\0 DCM Base\5 Databases\RSP Database\5北京建工CN.pdf</t>
  </si>
  <si>
    <t>\\10.10.1.215\dcm$\0 DCM Base\5 Databases\RSP Database\4北京首开控股.pdf</t>
  </si>
  <si>
    <t>\\10.10.1.215\dcm$\0 DCM Base\5 Databases\RSP Database\3中国银行.pdf</t>
  </si>
  <si>
    <t>\\10.10.1.215\dcm$\0 DCM Base\5 Databases\RSP Database\2中国银行.pdf</t>
  </si>
  <si>
    <t>\\10.10.1.215\dcm$\0 DCM Base\5 Databases\RSP Database\1中国铝业股份.pdf</t>
  </si>
  <si>
    <t>XS2673291923</t>
  </si>
  <si>
    <t>台州城投</t>
  </si>
  <si>
    <t>港交所;澳交所;卢交所</t>
  </si>
  <si>
    <t>台州市城市建设投资发展集团有限公司</t>
  </si>
  <si>
    <t>XS2661083621</t>
  </si>
  <si>
    <t>XS2671493562</t>
  </si>
  <si>
    <t>XS2673291683</t>
  </si>
  <si>
    <t>滨海建投(天津银行)</t>
  </si>
  <si>
    <t>HK0000951050</t>
  </si>
  <si>
    <t>齐鲁财金(恒丰银行)</t>
  </si>
  <si>
    <t>MO0000000261</t>
  </si>
  <si>
    <t>HK0000946886</t>
  </si>
  <si>
    <t>HK0000946902</t>
  </si>
  <si>
    <t>HK0000946894</t>
  </si>
  <si>
    <t>HK0000946829</t>
  </si>
  <si>
    <t>乌鲁木齐高新</t>
  </si>
  <si>
    <t>乌鲁木齐高新投资发展集团有限公司</t>
  </si>
  <si>
    <t>XS2673420753</t>
  </si>
  <si>
    <t>日照城投(齐鲁银行)</t>
  </si>
  <si>
    <t>备证+担保+维好</t>
  </si>
  <si>
    <t>日照城投集团有限公司</t>
  </si>
  <si>
    <t>中华人民共和国广东省人民政府</t>
  </si>
  <si>
    <t>MO0000000279</t>
  </si>
  <si>
    <t>为发行人将于2023年10月到期的中长期债券进行再融资，这与可持续金融框架下定义的ESPs的融资和/或再融资有关</t>
  </si>
  <si>
    <t>TZCONS</t>
  </si>
  <si>
    <t>日照城投</t>
  </si>
  <si>
    <t>RZCTJT</t>
  </si>
  <si>
    <t>RIZHAO CHENGTOU (BVI) CO., LTD</t>
  </si>
  <si>
    <t>日照市城市建设投资集团有限公司</t>
  </si>
  <si>
    <t>56.6亿日元</t>
  </si>
  <si>
    <t>为2023年9月到期的中长期境外债券的再融资</t>
  </si>
  <si>
    <t>XIANJIN INDUSTRY INVESTMENT COMPANY LIMITED</t>
  </si>
  <si>
    <t>中华人民共和国广东省深圳市人民政府</t>
  </si>
  <si>
    <t>Coastline</t>
  </si>
  <si>
    <t>Coastline 02</t>
  </si>
  <si>
    <t>1.22亿美元</t>
  </si>
  <si>
    <t>Ubertech</t>
  </si>
  <si>
    <t>Ubertech III</t>
  </si>
  <si>
    <t>新市区</t>
  </si>
  <si>
    <t>UMQHTH</t>
  </si>
  <si>
    <t>人民币8.062亿元</t>
  </si>
  <si>
    <t>XS2665861246</t>
  </si>
  <si>
    <t>黑牡丹集团</t>
  </si>
  <si>
    <t>7.3%a</t>
  </si>
  <si>
    <t>根据国家发展和改革委员会（NDRC）的证书偿还集团的债务</t>
  </si>
  <si>
    <t>黑牡丹(集团)股份有限公司</t>
  </si>
  <si>
    <t>新北区</t>
  </si>
  <si>
    <t>BPEOHK</t>
  </si>
  <si>
    <t>黑牡丹(香港)控股有限公司</t>
  </si>
  <si>
    <t>1.26亿美元</t>
  </si>
  <si>
    <t>XS2665469636</t>
  </si>
  <si>
    <t>山东海洋</t>
  </si>
  <si>
    <t>用于再融资在一年内到期的长期离岸债务</t>
  </si>
  <si>
    <t>山东海洋集团有限公司</t>
  </si>
  <si>
    <t>SDOCIN</t>
  </si>
  <si>
    <t>SDOE DEVELOPMENT I COMPANY LIMITED</t>
  </si>
  <si>
    <t>地区简称</t>
  </si>
  <si>
    <t>省级行政区</t>
  </si>
  <si>
    <t>SortValue</t>
  </si>
  <si>
    <t>京</t>
  </si>
  <si>
    <t>北京市</t>
  </si>
  <si>
    <t>津</t>
  </si>
  <si>
    <t>天津市</t>
  </si>
  <si>
    <t>冀</t>
  </si>
  <si>
    <t>河北省</t>
  </si>
  <si>
    <t>晋</t>
  </si>
  <si>
    <t>山西省</t>
  </si>
  <si>
    <t>蒙</t>
  </si>
  <si>
    <t>内蒙古自治区</t>
  </si>
  <si>
    <t>辽</t>
  </si>
  <si>
    <t>辽宁省</t>
  </si>
  <si>
    <t>吉</t>
  </si>
  <si>
    <t>吉林省</t>
  </si>
  <si>
    <t>黑</t>
  </si>
  <si>
    <t>黑龙江省</t>
  </si>
  <si>
    <t>沪</t>
  </si>
  <si>
    <t>上海市</t>
  </si>
  <si>
    <t>苏</t>
  </si>
  <si>
    <t>江苏省</t>
  </si>
  <si>
    <t>浙</t>
  </si>
  <si>
    <t>浙江省</t>
  </si>
  <si>
    <t>皖</t>
  </si>
  <si>
    <t>安徽省</t>
  </si>
  <si>
    <t>闽</t>
  </si>
  <si>
    <t>福建省</t>
  </si>
  <si>
    <t>赣</t>
  </si>
  <si>
    <t>江西省</t>
  </si>
  <si>
    <t>鲁</t>
  </si>
  <si>
    <t>山东省</t>
  </si>
  <si>
    <t>豫</t>
  </si>
  <si>
    <t>河南省</t>
  </si>
  <si>
    <t>鄂</t>
  </si>
  <si>
    <t>湖北省</t>
  </si>
  <si>
    <t>湘</t>
  </si>
  <si>
    <t>湖南省</t>
  </si>
  <si>
    <t>粤</t>
  </si>
  <si>
    <t>广东省</t>
  </si>
  <si>
    <t>桂</t>
  </si>
  <si>
    <t>广西壮族自治区</t>
  </si>
  <si>
    <t>琼</t>
  </si>
  <si>
    <t>海南省</t>
  </si>
  <si>
    <t>渝</t>
  </si>
  <si>
    <t>重庆市</t>
  </si>
  <si>
    <t>川</t>
  </si>
  <si>
    <t>四川省</t>
  </si>
  <si>
    <t>黔</t>
  </si>
  <si>
    <t>贵州省</t>
  </si>
  <si>
    <t>滇</t>
  </si>
  <si>
    <t>云南省</t>
  </si>
  <si>
    <t>西藏</t>
  </si>
  <si>
    <t>藏</t>
  </si>
  <si>
    <t>西藏自治区</t>
  </si>
  <si>
    <t>陕</t>
  </si>
  <si>
    <t>陕西省</t>
  </si>
  <si>
    <t>甘</t>
  </si>
  <si>
    <t>甘肃省</t>
  </si>
  <si>
    <t>宁</t>
  </si>
  <si>
    <t>宁夏回族自治区</t>
  </si>
  <si>
    <t>新</t>
  </si>
  <si>
    <t>新疆维吾尔自治区</t>
  </si>
  <si>
    <t>港</t>
  </si>
  <si>
    <t>香港特别行政区</t>
  </si>
  <si>
    <t>澳</t>
  </si>
  <si>
    <t>澳门特别行政区</t>
  </si>
  <si>
    <t>台湾</t>
  </si>
  <si>
    <t>台</t>
  </si>
  <si>
    <t>台湾省</t>
  </si>
  <si>
    <t>2022年至今开证排行</t>
  </si>
  <si>
    <t>Stats</t>
  </si>
  <si>
    <t>People's Government of Hainan Province of the People's Republic of China</t>
  </si>
  <si>
    <t>\\10.10.1.215\dcm$\0 DCM Base\5 Databases\RSP Database\76海南省人民政府CN RSP.pdf</t>
  </si>
  <si>
    <t>\\10.10.1.215\dcm$\0 DCM Base\5 Databases\RSP Database\75海南省人民政府EN RSP.pdf</t>
  </si>
  <si>
    <t>备证行标签</t>
  </si>
  <si>
    <t>城商行第四梯队</t>
  </si>
  <si>
    <t>城商行第一梯队</t>
  </si>
  <si>
    <t>城商行第二梯队</t>
  </si>
  <si>
    <t>合肥科农行</t>
  </si>
  <si>
    <t>城商行第三梯队</t>
  </si>
  <si>
    <t>湖南银行(原华融湘江)</t>
  </si>
  <si>
    <t>成都农商行</t>
  </si>
  <si>
    <t>交银港分</t>
  </si>
  <si>
    <t>金融资管</t>
  </si>
  <si>
    <t>中银纽分</t>
  </si>
  <si>
    <t>招银伦分</t>
  </si>
  <si>
    <t>工银迪拜分行</t>
  </si>
  <si>
    <t>建银伦分</t>
  </si>
  <si>
    <t>建银悉尼分行</t>
  </si>
  <si>
    <t>中银澳分</t>
  </si>
  <si>
    <t>中银港分</t>
  </si>
  <si>
    <t>光银港分</t>
  </si>
  <si>
    <t>农银港分</t>
  </si>
  <si>
    <t>工银悉尼分行</t>
  </si>
  <si>
    <t>工银新分</t>
  </si>
  <si>
    <t>工银港分</t>
  </si>
  <si>
    <t>民银港分</t>
  </si>
  <si>
    <t>工银澳分</t>
  </si>
  <si>
    <t>中银迪拜分行</t>
  </si>
  <si>
    <t>中银卢森堡分行</t>
  </si>
  <si>
    <t>中银巴黎分行</t>
  </si>
  <si>
    <t>中银悉尼分行</t>
  </si>
  <si>
    <t>国开行港分</t>
  </si>
  <si>
    <t>浦银伦分</t>
  </si>
  <si>
    <t>中银法兰克福分行</t>
  </si>
  <si>
    <t>建银新分</t>
  </si>
  <si>
    <t>工银伦分</t>
  </si>
  <si>
    <t>兴银港分</t>
  </si>
  <si>
    <t>中银新分</t>
  </si>
  <si>
    <t>中银东京分行</t>
  </si>
  <si>
    <t>招银悉尼分行</t>
  </si>
  <si>
    <t>农银澳分</t>
  </si>
  <si>
    <t>中银匈牙利分行</t>
  </si>
  <si>
    <t>中银约翰内斯堡分行</t>
  </si>
  <si>
    <t>农银纽分</t>
  </si>
  <si>
    <t>蒙城兴蒙投资(合肥科农行)</t>
  </si>
  <si>
    <t>蓝色债券</t>
  </si>
  <si>
    <t>ESG主题</t>
  </si>
  <si>
    <t>230831齐鲁财金</t>
  </si>
  <si>
    <t>齐鲁财金SBLC CNH 4.8% 26'</t>
  </si>
  <si>
    <t>230831广东省政府</t>
  </si>
  <si>
    <t>广东省政府 CNH 2.4% 25'</t>
  </si>
  <si>
    <t>广东省政府 USD 2.55% 26'</t>
  </si>
  <si>
    <t>230831台州城投</t>
  </si>
  <si>
    <t>台州城投 USD 5.9% 26'</t>
  </si>
  <si>
    <t>230830日照城投</t>
  </si>
  <si>
    <t>日照城投SBLC JPY 2.3% 26'</t>
  </si>
  <si>
    <t>230830合肥产投</t>
  </si>
  <si>
    <t>合肥产投 USD 5.8% 26'</t>
  </si>
  <si>
    <t>230829深圳市政府</t>
  </si>
  <si>
    <t>深圳市政府 CNH 2.55% 26'</t>
  </si>
  <si>
    <t>深圳市政府 CNH 2.4% 25'</t>
  </si>
  <si>
    <t>深圳市政府 CNH 2.75% 28'</t>
  </si>
  <si>
    <t>230829海盐国资</t>
  </si>
  <si>
    <t>海盐国资 USD 5.9% 26'</t>
  </si>
  <si>
    <t>230829滨海建投</t>
  </si>
  <si>
    <t>滨海建投SBLC USD 7% 24'</t>
  </si>
  <si>
    <t>230829乌鲁木齐高新</t>
  </si>
  <si>
    <t>乌鲁木齐高新 CNH 5.5% 26'</t>
  </si>
  <si>
    <t>230828黑牡丹集团</t>
  </si>
  <si>
    <t>黑牡丹集团 USD 6.95% 26'</t>
  </si>
  <si>
    <t>230828山东海洋</t>
  </si>
  <si>
    <t>山东海洋 USD 7.25% 26'</t>
  </si>
  <si>
    <t>230825临沂兰山财金</t>
  </si>
  <si>
    <t>临沂兰山财金SBLC CNH 4.7% 26'</t>
  </si>
  <si>
    <t>230824濮阳投资</t>
  </si>
  <si>
    <t>濮阳投资 USD 7.2% 26'</t>
  </si>
  <si>
    <t>230824武汉葛化</t>
  </si>
  <si>
    <t>武汉葛化SBLC CNH 5% 26'</t>
  </si>
  <si>
    <t>230824孝感高创</t>
  </si>
  <si>
    <t>孝感高创SBLC CNH 4.8% 26'</t>
  </si>
  <si>
    <t>230823交通银行</t>
  </si>
  <si>
    <t>交银港分 USD FRN 26'</t>
  </si>
  <si>
    <t>230822杭州上城城建综合</t>
  </si>
  <si>
    <t>杭州上城城建综合 USD 5.85% 26'</t>
  </si>
  <si>
    <t>230822无锡能达热电</t>
  </si>
  <si>
    <t>无锡能达热电SBLC JPY 1.6% 26'</t>
  </si>
  <si>
    <t>230821绿景中国地产</t>
  </si>
  <si>
    <t>绿景中国地产 USD 7% 24'</t>
  </si>
  <si>
    <t>绿景中国地产 CNH 7% 24'</t>
  </si>
  <si>
    <t>绿景中国地产 HKD 7% 24'</t>
  </si>
  <si>
    <t>230821江苏瀚瑞</t>
  </si>
  <si>
    <t>江苏瀚瑞SBLC JPY 1.7% 26'</t>
  </si>
  <si>
    <t>230821鲁商集团</t>
  </si>
  <si>
    <t>鲁商集团 USD 8% 26'</t>
  </si>
  <si>
    <t>230816宿迁裕丰产投</t>
  </si>
  <si>
    <t>宿迁裕丰产投SBLC CNH 3.98% 26'</t>
  </si>
  <si>
    <t>230815珠海农商行</t>
  </si>
  <si>
    <t>珠海农商行 CNH 3.5% 26'</t>
  </si>
  <si>
    <t>230814滨州国投</t>
  </si>
  <si>
    <t>230810临沂城投</t>
  </si>
  <si>
    <t>临沂城投 USD 7.4% 26'</t>
  </si>
  <si>
    <t>230809攀枝花城建交通</t>
  </si>
  <si>
    <t>攀枝花城建交通SBLC CNH 4.65% 26'</t>
  </si>
  <si>
    <t>230808鲁商集团</t>
  </si>
  <si>
    <t>鲁商集团SBLC CNH 3.9% 26'</t>
  </si>
  <si>
    <t>超191个账户参与，认购额超60亿美元，超额认购约3倍；
地区分布：亚洲99%，欧洲、中东和非洲1%；
类型分布：银行/金融机构40%，公司38%，基金/资产管理11%，保险10%，私行/其他1%</t>
  </si>
  <si>
    <t>230808中国人寿海外</t>
  </si>
  <si>
    <t>中国人寿海外 T2 5.35% 33'</t>
  </si>
  <si>
    <t>230807云南能投</t>
  </si>
  <si>
    <t>云南能投SBLC USD 5.75% 26'</t>
  </si>
  <si>
    <t>230804蒙城兴蒙投资</t>
  </si>
  <si>
    <t>蒙城兴蒙投资SBLC CNH 5% 26'</t>
  </si>
  <si>
    <t>230803宜宾丝丽雅</t>
  </si>
  <si>
    <t>宜宾丝丽雅SBLC USD 6% 26'</t>
  </si>
  <si>
    <t>230802华泰证券</t>
  </si>
  <si>
    <t>华泰证券 USD 5.25% 26'</t>
  </si>
  <si>
    <t>230802中国财政部</t>
  </si>
  <si>
    <t>中国财政部 CNH 2.52% 28'</t>
  </si>
  <si>
    <t>230801重庆浦里开发</t>
  </si>
  <si>
    <t>重庆浦里开发SBLC CNH 4.9% 26'</t>
  </si>
  <si>
    <t>超127个账户参与，认购额超29亿美元，超额认购约7.2倍；
地区分布：亚洲99%，欧洲、中东和非洲1%；
类型分布：银行/金融机构56%，资管/基金33%，公司/私行9%，保险/主权基金2%</t>
  </si>
  <si>
    <t>230731信达香港</t>
  </si>
  <si>
    <t>信达香港 USD 5.75% 27'</t>
  </si>
  <si>
    <t>230726杭州钱塘新区建投</t>
  </si>
  <si>
    <t>杭州钱塘新区建投 USD 6.28% 26'</t>
  </si>
  <si>
    <t>230726成都东进准投</t>
  </si>
  <si>
    <t>成都东进准投SBLC USD 6.5% 26'</t>
  </si>
  <si>
    <t>230725淄博高新国投</t>
  </si>
  <si>
    <t>淄博高新国投 USD 8% 26'</t>
  </si>
  <si>
    <t>230720赣州旅投</t>
  </si>
  <si>
    <t>赣州旅投SBLC CNH 3.6% 26'</t>
  </si>
  <si>
    <t>230720临沂兰山财金</t>
  </si>
  <si>
    <t>临沂兰山财金SBLC CNH 4% 26'</t>
  </si>
  <si>
    <t>230717蒙城兴蒙投资</t>
  </si>
  <si>
    <t>蒙城兴蒙投资SBLC CNH 3.58% 26'</t>
  </si>
  <si>
    <t>230714重庆万盛工业园</t>
  </si>
  <si>
    <t>重庆万盛工业园SBLC CNH 4.2% 26'</t>
  </si>
  <si>
    <t>230713扬州城建</t>
  </si>
  <si>
    <t>扬州城建 USD 5.48% 26'</t>
  </si>
  <si>
    <t>230712渠恒基工业建发</t>
  </si>
  <si>
    <t>渠恒基工业建发SBLC CNH 4.7% 26'</t>
  </si>
  <si>
    <t>230712无锡太湖新城</t>
  </si>
  <si>
    <t>无锡太湖新城SBLC CNH 3.6% 26'</t>
  </si>
  <si>
    <t>230711杭州上城城投</t>
  </si>
  <si>
    <t>超75个账户参与，认购额超12亿美元，超额认购约2.4倍；
地区分布：亚洲96%，欧洲、中东和非洲4%；
类型分布：银行/金融机构72%，资管/基金26%，保险/私行2%</t>
  </si>
  <si>
    <t>230711中金公司</t>
  </si>
  <si>
    <t>中金公司 USD 5.442% 26'</t>
  </si>
  <si>
    <t>230706中信证券国际</t>
  </si>
  <si>
    <t>中信证券国际 CNH 3.1% 26'</t>
  </si>
  <si>
    <t>230704湖北新铜都城发</t>
  </si>
  <si>
    <t>湖北新铜都城发 USD 7.5% 26'</t>
  </si>
  <si>
    <t>230703内江投控</t>
  </si>
  <si>
    <t>内江投控SBLC JPY 1.4% 26'</t>
  </si>
  <si>
    <t>230629南山集团</t>
  </si>
  <si>
    <t>南山集团 HKD 7.5% 24'</t>
  </si>
  <si>
    <t>230627重庆赤甲旅发</t>
  </si>
  <si>
    <t>重庆赤甲旅发SBLC CNH 4.2% 26'</t>
  </si>
  <si>
    <t>230627澳门国际银行</t>
  </si>
  <si>
    <t>澳门国际银行 T2 7.2% 33'</t>
  </si>
  <si>
    <t>230627内江投控</t>
  </si>
  <si>
    <t>内江投控 CNH 7.8% 28'</t>
  </si>
  <si>
    <t>230626青岛崂山科创</t>
  </si>
  <si>
    <t>青岛崂山科创SBLC CNH 4.8% 26'</t>
  </si>
  <si>
    <t>230626淄博张店国资</t>
  </si>
  <si>
    <t>淄博张店国资SBLC CNH 5.5% 26'</t>
  </si>
  <si>
    <t>230626济南中财金投</t>
  </si>
  <si>
    <t>济南中财金投 USD 7.2% 24'</t>
  </si>
  <si>
    <t>230626济南历城</t>
  </si>
  <si>
    <t>济南历城 USD 7.3% 26'</t>
  </si>
  <si>
    <t>230626山东鲁中投资</t>
  </si>
  <si>
    <t>山东鲁中投资 CNH 5.5% 26'</t>
  </si>
  <si>
    <t>230626临沂兰山财金</t>
  </si>
  <si>
    <t>临沂兰山财金SBLC USD 7% 26'</t>
  </si>
  <si>
    <t>230620义乌国资</t>
  </si>
  <si>
    <t>义乌国资 USD 5.7% 26'</t>
  </si>
  <si>
    <t>230619招银金租</t>
  </si>
  <si>
    <t>招银金租 USD FRN 23'</t>
  </si>
  <si>
    <t>230616龙口城建</t>
  </si>
  <si>
    <t>230616晋江城投</t>
  </si>
  <si>
    <t>230615中国银行</t>
  </si>
  <si>
    <t>中银纽分 USD 4.625% 26'</t>
  </si>
  <si>
    <t>230614晋江城投</t>
  </si>
  <si>
    <t>晋江城投 USD 6.08% 24'</t>
  </si>
  <si>
    <t>230614成都经开资管</t>
  </si>
  <si>
    <t>230613南山集团</t>
  </si>
  <si>
    <t>230613健合国际</t>
  </si>
  <si>
    <t>健合国际 USD 13.5% 26'</t>
  </si>
  <si>
    <t>230612桐庐新城</t>
  </si>
  <si>
    <t>230609湖州吴兴交旅投</t>
  </si>
  <si>
    <t>230609南宁五象建投</t>
  </si>
  <si>
    <t>230609伊犁财通国资</t>
  </si>
  <si>
    <t>230608江苏海鸿投控</t>
  </si>
  <si>
    <t>230608宝应开投</t>
  </si>
  <si>
    <t>230607重庆万州经开</t>
  </si>
  <si>
    <t>重庆万州经开 USD 7.2% 26'</t>
  </si>
  <si>
    <t>230607中泰证券</t>
  </si>
  <si>
    <t>中泰证券 USD 6.7% 25'</t>
  </si>
  <si>
    <t>230606莱芜高投</t>
  </si>
  <si>
    <t>莱芜高投SBLC USD 6.8% 26'</t>
  </si>
  <si>
    <t>230606杭州上城城投</t>
  </si>
  <si>
    <t>杭州上城城投 USD 5.9% 24'</t>
  </si>
  <si>
    <t>超55个账户参与，认购额超16亿美元，超额认购约4倍；
地区分布：亚太99%，欧洲、中东和非洲1%；
类型分布：银行92%，资管7%，经纪商/保险1%</t>
  </si>
  <si>
    <t>230606招商银行</t>
  </si>
  <si>
    <t>招银伦分 USD FRN 26'</t>
  </si>
  <si>
    <t>230606工商银行</t>
  </si>
  <si>
    <t>工银迪拜分行 USD FRN 26'</t>
  </si>
  <si>
    <t>230605浙江长兴金控</t>
  </si>
  <si>
    <t>浙江长兴金控 USD 6.95% 26'</t>
  </si>
  <si>
    <t>230605咸阳金控</t>
  </si>
  <si>
    <t>230602安庆盛唐投控</t>
  </si>
  <si>
    <t>230601银川通联</t>
  </si>
  <si>
    <t>230601昆山国创</t>
  </si>
  <si>
    <t>230530湖州城投</t>
  </si>
  <si>
    <t>湖州城投 USD 5.68% 26'</t>
  </si>
  <si>
    <t>230529重庆大足实业</t>
  </si>
  <si>
    <t>230529如皋经贸</t>
  </si>
  <si>
    <t>230525衢州工业发展</t>
  </si>
  <si>
    <t>230525湖州吴兴城投</t>
  </si>
  <si>
    <t>230525江西金资</t>
  </si>
  <si>
    <t>230525常州新运城发</t>
  </si>
  <si>
    <t>230525太原龙城发投</t>
  </si>
  <si>
    <t>230524淄博高新国投</t>
  </si>
  <si>
    <t>230524江苏悦达</t>
  </si>
  <si>
    <t>230524毕节盛丰农业</t>
  </si>
  <si>
    <t>毕节盛丰农业 USD 4.9% 24'</t>
  </si>
  <si>
    <t>230523靖江港口</t>
  </si>
  <si>
    <t>230523南山集团</t>
  </si>
  <si>
    <t>超51个账户参与，认购额超19亿美元，超额认购约3.8倍；
地区分布：亚洲100%；
类型分布：银行/金融机构78%，机构/官方机构13%，资管/基金8%，保险/私行1%</t>
  </si>
  <si>
    <t>230523建设银行</t>
  </si>
  <si>
    <t>建银悉尼分行 USD 4.5% 26'</t>
  </si>
  <si>
    <t>超32个账户参与，认购额超53亿元，超额认购约2.6倍；
地区分布：亚洲100%；
类型分布：银行/金融机构83%，主权及超主权机构9%，保险/企业/公共部门5%，资管/基金3%</t>
  </si>
  <si>
    <t>建银伦分 CNH 2.8% 25'</t>
  </si>
  <si>
    <t>230522中国银行</t>
  </si>
  <si>
    <t>中银澳分 CNH 2.85% 25'</t>
  </si>
  <si>
    <t>230519株洲国投</t>
  </si>
  <si>
    <t>230518仙居城建</t>
  </si>
  <si>
    <t>230518信达香港</t>
  </si>
  <si>
    <t>230517青田交投</t>
  </si>
  <si>
    <t>230517长兴城投</t>
  </si>
  <si>
    <t>230516重庆涪陵实业</t>
  </si>
  <si>
    <t>230516山东高速</t>
  </si>
  <si>
    <t>山东高速 USD 5.1% 26'</t>
  </si>
  <si>
    <t>230516中银航空租赁</t>
  </si>
  <si>
    <t>中银航空租赁 USD 4.5% 28'</t>
  </si>
  <si>
    <t>230515陕西西咸空港建投</t>
  </si>
  <si>
    <t>陕西西咸空港建投SBLC USD 7.1% 26'</t>
  </si>
  <si>
    <t>230512陕西西咸空港建投</t>
  </si>
  <si>
    <t>陕西西咸空港建投 USD 6.2% 26'</t>
  </si>
  <si>
    <t>230511陕西西咸空港建投</t>
  </si>
  <si>
    <t>陕西西咸空港建投SBLC USD 6.2% 26'</t>
  </si>
  <si>
    <t>230511成都新津城发</t>
  </si>
  <si>
    <t>230511内江投控</t>
  </si>
  <si>
    <t>内江投控 CNH 7.68% 26'</t>
  </si>
  <si>
    <t>230510长兴城投</t>
  </si>
  <si>
    <t>230510海通证券</t>
  </si>
  <si>
    <t>海通证券 CNH 3.2% 26'</t>
  </si>
  <si>
    <t>230509湘潭城建</t>
  </si>
  <si>
    <t>230509四川酒业集团</t>
  </si>
  <si>
    <t>超102个账户参与，认购额超38.3亿美元，超额认购约2.6倍；
地区分布：亚洲93%，欧洲、中东和非洲7%；
类型分布：资产/财务管理公司75%，司库12%，保险/企业/公共部门11%，其他/私行2%</t>
  </si>
  <si>
    <t>230509进出口银行</t>
  </si>
  <si>
    <t>进出口银行 USD 3.875% 26'</t>
  </si>
  <si>
    <t>230505越秀地产</t>
  </si>
  <si>
    <t>230505天津临港</t>
  </si>
  <si>
    <t>230505南昌临空城建</t>
  </si>
  <si>
    <t>230428湖州吴兴城投</t>
  </si>
  <si>
    <t>230426连云港赣榆建设</t>
  </si>
  <si>
    <t>连云港赣榆建设SBLC JPY 1.8% 26'</t>
  </si>
  <si>
    <t>230425长兴文旅发展</t>
  </si>
  <si>
    <t>认购额超46亿美元，超额认购约9.2倍</t>
  </si>
  <si>
    <t>230425中银航空租赁</t>
  </si>
  <si>
    <t>中银航空租赁 USD 4.875% 33'</t>
  </si>
  <si>
    <t>230424长兴交投</t>
  </si>
  <si>
    <t>230424漳州九龙江</t>
  </si>
  <si>
    <t>230421滁州经开</t>
  </si>
  <si>
    <t>230421泰州三福重工</t>
  </si>
  <si>
    <t>230421平度城建</t>
  </si>
  <si>
    <t>平度城建 USD 7.7% 26'</t>
  </si>
  <si>
    <t>230420珠海华发</t>
  </si>
  <si>
    <t>珠海华发 CNH 4.5% 26'</t>
  </si>
  <si>
    <t>230420无锡交产</t>
  </si>
  <si>
    <t>230420中信建投</t>
  </si>
  <si>
    <t>中信建投 CNH 3.15% 25'</t>
  </si>
  <si>
    <t>中信建投 CNH 3.25% 26'</t>
  </si>
  <si>
    <t>230420东台城兴</t>
  </si>
  <si>
    <t>230418青岛城投</t>
  </si>
  <si>
    <t>230418远东租赁</t>
  </si>
  <si>
    <t>230418内江投控</t>
  </si>
  <si>
    <t>230417青岛西海岸融控</t>
  </si>
  <si>
    <t>230417衢州工业发展</t>
  </si>
  <si>
    <t>230417绍兴上虞国资</t>
  </si>
  <si>
    <t>230417江门新会</t>
  </si>
  <si>
    <t>230417南宁五象建投</t>
  </si>
  <si>
    <t>230414济南能源</t>
  </si>
  <si>
    <t>济南能源 USD 6% 24'</t>
  </si>
  <si>
    <t>230413滨州国投</t>
  </si>
  <si>
    <t>滨州国投 USD 7.5% 26'</t>
  </si>
  <si>
    <t>230413海通证券</t>
  </si>
  <si>
    <t>230413常德经投</t>
  </si>
  <si>
    <t>常德经投 EUR 5.5% 24'</t>
  </si>
  <si>
    <t>230412中教控股</t>
  </si>
  <si>
    <t>中教控股 CNH 4% 26'</t>
  </si>
  <si>
    <t>230412上饶投控</t>
  </si>
  <si>
    <t>上饶投控 USD 7.9% 26'</t>
  </si>
  <si>
    <t>230403抚州东乡市政工程</t>
  </si>
  <si>
    <t>230331广州开发区控股</t>
  </si>
  <si>
    <t>230330醴陵渌江投控</t>
  </si>
  <si>
    <t>230330滁州经开</t>
  </si>
  <si>
    <t>230330江苏富轩实业</t>
  </si>
  <si>
    <t>江苏富轩实业SBLC EUR 4.6% 26'</t>
  </si>
  <si>
    <t>230330成都空港城发</t>
  </si>
  <si>
    <t>成都空港城发 USD 6.9% 26'</t>
  </si>
  <si>
    <t>230330泰达股份</t>
  </si>
  <si>
    <t>泰达股份 USD 6.5% 24'</t>
  </si>
  <si>
    <t>230330四川酒业集团</t>
  </si>
  <si>
    <t>230329赣州南康投控</t>
  </si>
  <si>
    <t>230329成都空港城发</t>
  </si>
  <si>
    <t>230328成都龙腾水利</t>
  </si>
  <si>
    <t>230328中航租赁</t>
  </si>
  <si>
    <t>230327湖州吴兴产投</t>
  </si>
  <si>
    <t>湖州吴兴产投 EUR 6.2% 24'</t>
  </si>
  <si>
    <t>230324龙南旅发</t>
  </si>
  <si>
    <t>龙南旅发SBLC USD 6.7% 26'</t>
  </si>
  <si>
    <t>230324青岛西海岸融控</t>
  </si>
  <si>
    <t>230324赣州旅投</t>
  </si>
  <si>
    <t>230324苏州吴中文化旅发</t>
  </si>
  <si>
    <t>230324攀枝花攀西科技城</t>
  </si>
  <si>
    <t>230324十堰聚鑫城投</t>
  </si>
  <si>
    <t>230323青岛西海岸海控</t>
  </si>
  <si>
    <t>230321绍兴上虞杭州湾</t>
  </si>
  <si>
    <t>230320海盐国资</t>
  </si>
  <si>
    <t>超20个账户参与，认购额超20亿元，超额认购约2倍；
地区分布：亚洲100%；
类型分布：银行/金融机构60%，基金/资管23%，主权及超主权机构10%，私行7%</t>
  </si>
  <si>
    <t>230320中国银行</t>
  </si>
  <si>
    <t>中银港分 CNH 2.93% 25'</t>
  </si>
  <si>
    <t>230317青田城投</t>
  </si>
  <si>
    <t>230317越秀房托</t>
  </si>
  <si>
    <t>230317漳州交通</t>
  </si>
  <si>
    <t>漳州交通 USD 6.28% 24'</t>
  </si>
  <si>
    <t>230317湖州吴兴产投</t>
  </si>
  <si>
    <t>230317桂林经开</t>
  </si>
  <si>
    <t>230316长兴文旅发展</t>
  </si>
  <si>
    <t>230316莱芜高投</t>
  </si>
  <si>
    <t>莱芜高投SBLC USD 7% 26'</t>
  </si>
  <si>
    <t>230316惠山高科</t>
  </si>
  <si>
    <t>惠山高科 USD 6.9% 24'</t>
  </si>
  <si>
    <t>230316嵊州投控</t>
  </si>
  <si>
    <t>嵊州投控 USD 6.5% 26'</t>
  </si>
  <si>
    <t>230315泰州医药城</t>
  </si>
  <si>
    <t>230315泰州三福重工</t>
  </si>
  <si>
    <t>230315桂阳蓉城控股</t>
  </si>
  <si>
    <t>230315德阳发展</t>
  </si>
  <si>
    <t>230314邢台路桥建设</t>
  </si>
  <si>
    <t>230314内江投控</t>
  </si>
  <si>
    <t>内江投控 USD 7.5% 26'</t>
  </si>
  <si>
    <t>230313安吉城投</t>
  </si>
  <si>
    <t>230308郴州产投</t>
  </si>
  <si>
    <t>230308盐城大丰区海城实业</t>
  </si>
  <si>
    <t>盐城大丰区海城实业SBLC EUR 4.6% 26'</t>
  </si>
  <si>
    <t>230308无锡城开实业</t>
  </si>
  <si>
    <t>230307晋江城投</t>
  </si>
  <si>
    <t>晋江城投 USD 6.68% 24'</t>
  </si>
  <si>
    <t>230307海宁城投</t>
  </si>
  <si>
    <t>230307兴国城控</t>
  </si>
  <si>
    <t>230306铁岭公投</t>
  </si>
  <si>
    <t>铁岭公投 CNH 7.8% 26'</t>
  </si>
  <si>
    <t>230303高邮建投</t>
  </si>
  <si>
    <t>230303重庆涪陵实业</t>
  </si>
  <si>
    <t>230302中国太平控股</t>
  </si>
  <si>
    <t>中国太平控股 USD 6.4% Perp</t>
  </si>
  <si>
    <t>230228重庆大足永晟</t>
  </si>
  <si>
    <t>230228平安租赁</t>
  </si>
  <si>
    <t>230228南商银行</t>
  </si>
  <si>
    <t>南商银行 AT1 7.35% Perp</t>
  </si>
  <si>
    <t>230227湖州南浔振浔污水处理</t>
  </si>
  <si>
    <t>230225贵州双龙航空港</t>
  </si>
  <si>
    <t>贵州双龙航空港SBLC USD 7% 26'</t>
  </si>
  <si>
    <t>230224西安航天高技术</t>
  </si>
  <si>
    <t>230224东台城兴</t>
  </si>
  <si>
    <t>东台城兴SBLC EUR 4.6% 26'</t>
  </si>
  <si>
    <t>超96个账户参与，认购额超25亿美元，超额认购约6.2倍；
地区分布：亚洲99%，欧洲、中东和非洲1%；
类型分布：银行/金融机构89%，资管/基金10%，保险/私行1%</t>
  </si>
  <si>
    <t>230223光大银行</t>
  </si>
  <si>
    <t>光银港分 USD 4.994% 26'</t>
  </si>
  <si>
    <t>230222新昌交投</t>
  </si>
  <si>
    <t>230222中金公司</t>
  </si>
  <si>
    <t>中金公司 USD 5.493% 26'</t>
  </si>
  <si>
    <t>230221赣州城投</t>
  </si>
  <si>
    <t>赣州城投 USD 7.7% 26'</t>
  </si>
  <si>
    <t>赣州城投SBLC USD 5.898% 26'</t>
  </si>
  <si>
    <t>230221昆明产投</t>
  </si>
  <si>
    <t>昆明产投 USD 9.8% 25'</t>
  </si>
  <si>
    <t>230221台州黄岩经开</t>
  </si>
  <si>
    <t>230221交通银行</t>
  </si>
  <si>
    <t>交银港分 CNH 2.97% 25'</t>
  </si>
  <si>
    <t>交银港分 USD 4.875% 26'</t>
  </si>
  <si>
    <t>交银港分 HKD 4.5% 25'</t>
  </si>
  <si>
    <t>230220湖州吴兴交旅投</t>
  </si>
  <si>
    <t>230217象山滨海投资</t>
  </si>
  <si>
    <t>230216高邮建投</t>
  </si>
  <si>
    <t>高邮建投SBLC EUR 4.6% 26'</t>
  </si>
  <si>
    <t>230216淮北公用</t>
  </si>
  <si>
    <t>230216泰安国泰民安</t>
  </si>
  <si>
    <t>泰安国泰民安SBLC USD 7% 26'</t>
  </si>
  <si>
    <t>泰安国泰民安SBLC USD 6.8% 26'</t>
  </si>
  <si>
    <t>230215桂阳蓉城控股</t>
  </si>
  <si>
    <t>230214湖北农谷实业</t>
  </si>
  <si>
    <t>230214四川港荣</t>
  </si>
  <si>
    <t>230213湖州经开投</t>
  </si>
  <si>
    <t>湖州经开投 USD 7.3% 26'</t>
  </si>
  <si>
    <t>230213江西赣湘发展</t>
  </si>
  <si>
    <t>230210安吉国控</t>
  </si>
  <si>
    <t>安吉国控 EUR 5.5% 24'</t>
  </si>
  <si>
    <t>230208绍兴上虞国资</t>
  </si>
  <si>
    <t>超56个账户参与，认购额超8.3亿美元，超额认购约2.8倍；
地区分布：亚洲87%，欧洲、中东和非洲13%；
类型分布：资管/基金97%，私行3%</t>
  </si>
  <si>
    <t>230206万达商管</t>
  </si>
  <si>
    <t>万达商管 USD 11% 26'</t>
  </si>
  <si>
    <t>230203青岛即墨城投</t>
  </si>
  <si>
    <t>230118重庆浦里开发</t>
  </si>
  <si>
    <t>230118农业银行</t>
  </si>
  <si>
    <t>农银港分 CNH 2.97% 25'</t>
  </si>
  <si>
    <t>230116上海金茂投资</t>
  </si>
  <si>
    <t>230113醴陵渌江投控</t>
  </si>
  <si>
    <t>230113西安航天高技术</t>
  </si>
  <si>
    <t>西安航天高技术SBLC USD 6.5% 26'</t>
  </si>
  <si>
    <t>230113绍兴袍江建发</t>
  </si>
  <si>
    <t>230113淄博高新国投</t>
  </si>
  <si>
    <t>淄博高新国投 USD 8% 24'</t>
  </si>
  <si>
    <t>230113济南章丘</t>
  </si>
  <si>
    <t>济南章丘 USD 8.5% 24'</t>
  </si>
  <si>
    <t>230112长兴文旅发展</t>
  </si>
  <si>
    <t>230112远东租赁</t>
  </si>
  <si>
    <t>230112温州名城建投</t>
  </si>
  <si>
    <t>230112淄博高新国投</t>
  </si>
  <si>
    <t>淄博高新国投SBLC USD 7% 26'</t>
  </si>
  <si>
    <t>230112泰安城投</t>
  </si>
  <si>
    <t>泰安城投 USD 7.95% 24'</t>
  </si>
  <si>
    <t>230112万达商管</t>
  </si>
  <si>
    <t>万达商管 USD 11% 25'</t>
  </si>
  <si>
    <t>230112厦门象屿</t>
  </si>
  <si>
    <t>厦门象屿 USD 5.7% 25'</t>
  </si>
  <si>
    <t>230111益阳赫山发展</t>
  </si>
  <si>
    <t>Carbon Neutrality Themed</t>
  </si>
  <si>
    <t>超56个账户参与，认购额超13亿美元，超额认购约1.4倍；
地区分布：亚洲94%，欧洲，中东和非洲6%；
类型分布：银行/金融机构88%，基金6%，保险/养老基金/私行6%</t>
  </si>
  <si>
    <t>230111工商银行</t>
  </si>
  <si>
    <t>工银港分 USD 4.5% 26'</t>
  </si>
  <si>
    <t>超54个账户参与，认购额超21亿美元，超额认购约3.5倍；
地区分布：亚洲84%，中东、非洲15%，欧洲/美国离岸1%；
类型分布：银行/金融机构95%，基金/主权基金4%，企业/私行1%</t>
  </si>
  <si>
    <t>认购额超7.6亿澳元，超额认购约1.5倍；
地区分布：亚洲53.1%，澳洲46.9%；
类型分布：银行96.7%，资管/保险2.4%，其他0.9%</t>
  </si>
  <si>
    <t>工银悉尼分行 AUD FRN 26'</t>
  </si>
  <si>
    <t>超69个账户参与，认购额超91.40亿元，超额认购约3.7倍；
地区分布：亚洲95%，欧洲，中东和非洲5%；
类型分布：保险2%，资管/基金14%，银行79%，证券/交易账户4%</t>
  </si>
  <si>
    <t>工银新分 CNH 3% 25'</t>
  </si>
  <si>
    <t>230110如皋经贸</t>
  </si>
  <si>
    <t>230110佛山高明建投</t>
  </si>
  <si>
    <t>230110民生银行</t>
  </si>
  <si>
    <t>民银港分 CNH 3.15% 25'</t>
  </si>
  <si>
    <t>230109重庆巴洲文旅</t>
  </si>
  <si>
    <t>重庆巴洲文旅SBLC CNH 4.3% 26'</t>
  </si>
  <si>
    <t>230109越秀地产</t>
  </si>
  <si>
    <t>230109舜宇光学科技</t>
  </si>
  <si>
    <t>舜宇光学科技 USD 5.95% 26'</t>
  </si>
  <si>
    <t>230109绍兴上虞杭州湾</t>
  </si>
  <si>
    <t>230106湖州吴兴产投</t>
  </si>
  <si>
    <t>230106成都中法生态园</t>
  </si>
  <si>
    <t>成都中法生态园SBLC USD 6.5% 26'</t>
  </si>
  <si>
    <t>230104湖州吴兴城投</t>
  </si>
  <si>
    <t>221230西安未央城建</t>
  </si>
  <si>
    <t>221229西安航天高技术</t>
  </si>
  <si>
    <t>221223盐城大丰区海城实业</t>
  </si>
  <si>
    <t>221223如皋经贸</t>
  </si>
  <si>
    <t>221222淄博高新国投</t>
  </si>
  <si>
    <t>221220福建漳龙</t>
  </si>
  <si>
    <t>221220湖北澴川国资</t>
  </si>
  <si>
    <t>221220彭泽城建</t>
  </si>
  <si>
    <t>彭泽城建SBLC USD 8% 25'</t>
  </si>
  <si>
    <t>221219青岛胶州城投</t>
  </si>
  <si>
    <t>221219绿景中国地产</t>
  </si>
  <si>
    <t>绿景中国地产 USD 8% 23'</t>
  </si>
  <si>
    <t>绿景中国地产 HKD 8% 23'</t>
  </si>
  <si>
    <t>绿景中国地产 CNH 8% 23'</t>
  </si>
  <si>
    <t>221219景业名邦</t>
  </si>
  <si>
    <t>景业名邦 USD 9.5% 24'</t>
  </si>
  <si>
    <t>221216东台惠民城镇化建设</t>
  </si>
  <si>
    <t>221215鲁南枣庄经开</t>
  </si>
  <si>
    <t>221215菏泽铁投</t>
  </si>
  <si>
    <t>221214菏泽铁投</t>
  </si>
  <si>
    <t>221214江阴国资</t>
  </si>
  <si>
    <t>江阴国资 EUR 4.95% 25'</t>
  </si>
  <si>
    <t>221213镇江国投</t>
  </si>
  <si>
    <t>镇江国投SBLC EUR 4.7% 23'</t>
  </si>
  <si>
    <t>221213四川港荣</t>
  </si>
  <si>
    <t>221212青田国资</t>
  </si>
  <si>
    <t>221209无锡能达热电</t>
  </si>
  <si>
    <t>221208杭州钱塘新区建投</t>
  </si>
  <si>
    <t>杭州钱塘新区建投 USD 6.5% 23'</t>
  </si>
  <si>
    <t>221208交银金租</t>
  </si>
  <si>
    <t>221207工商银行</t>
  </si>
  <si>
    <t>工银澳分 USD FRN 24'</t>
  </si>
  <si>
    <t>221205合肥高新建投</t>
  </si>
  <si>
    <t>221201绍兴袍江建发</t>
  </si>
  <si>
    <t>221201昆明轨交</t>
  </si>
  <si>
    <t>昆明轨交 USD 8.5% 25'</t>
  </si>
  <si>
    <t>221201德阳发展</t>
  </si>
  <si>
    <t>德阳发展 USD 7% 25'</t>
  </si>
  <si>
    <t>221201平度城开</t>
  </si>
  <si>
    <t>221129湖州南浔振浔污水处理</t>
  </si>
  <si>
    <t>221129泰州中兴国投</t>
  </si>
  <si>
    <t>221129天风证券</t>
  </si>
  <si>
    <t>天风证券 USD 6.5% 24'</t>
  </si>
  <si>
    <t>221128金坛国发</t>
  </si>
  <si>
    <t>金坛国发 USD 7.5% 25'</t>
  </si>
  <si>
    <t>221128中国银行</t>
  </si>
  <si>
    <t>中银迪拜分行 USD 4.75% 25'</t>
  </si>
  <si>
    <t>221125重庆巴洲文旅</t>
  </si>
  <si>
    <t>221125遵义道桥</t>
  </si>
  <si>
    <t>遵义道桥 USD 7.5% 25'</t>
  </si>
  <si>
    <t>221125桂林经开</t>
  </si>
  <si>
    <t>桂林经开 USD 6.8% 25'</t>
  </si>
  <si>
    <t>221125成都陆港枢纽</t>
  </si>
  <si>
    <t>221125成都空港城发</t>
  </si>
  <si>
    <t>221125徐州高新</t>
  </si>
  <si>
    <t>徐州高新 USD 7.5% 25'</t>
  </si>
  <si>
    <t>221125厦门国贸</t>
  </si>
  <si>
    <t>厦门国贸 USD 6.5% 23'</t>
  </si>
  <si>
    <t>超33个账户参与，认购额超8亿美元，超额认购约1.5倍；
地区分布：亚洲100%；
类型分布：银行/金融机构77%，公司18%，资管/基金5%</t>
  </si>
  <si>
    <t>221125中国国新控股</t>
  </si>
  <si>
    <t>中国国新控股 USD 6.3% 25'</t>
  </si>
  <si>
    <t>221125东台国资</t>
  </si>
  <si>
    <t>221124绍兴柯桥建设</t>
  </si>
  <si>
    <t>221124台州黄岩经开</t>
  </si>
  <si>
    <t>221123杭州临江投资</t>
  </si>
  <si>
    <t>杭州临江投资 USD 7.1% 25'</t>
  </si>
  <si>
    <t>221123怀化正鑫产投</t>
  </si>
  <si>
    <t>221122交通银行</t>
  </si>
  <si>
    <t>交银港分 CNH 3.05% 24'</t>
  </si>
  <si>
    <t>交银港分 USD 4.75% 25'</t>
  </si>
  <si>
    <t>221122中原资管</t>
  </si>
  <si>
    <t>中原资管 USD 7.5% 24'</t>
  </si>
  <si>
    <t>221122上饶投控</t>
  </si>
  <si>
    <t>上饶投控 USD 7.9% 25'</t>
  </si>
  <si>
    <t>221121济南轨交</t>
  </si>
  <si>
    <t>济南轨交 USD 6.75% 23'</t>
  </si>
  <si>
    <t>221117陕西榆神能源</t>
  </si>
  <si>
    <t>陕西榆神能源SBLC USD 7% 25'</t>
  </si>
  <si>
    <t>蚌埠高投(合肥科农行)</t>
  </si>
  <si>
    <t>221117蚌埠高投</t>
  </si>
  <si>
    <t>221117杭州钱塘新区城发</t>
  </si>
  <si>
    <t>杭州钱塘新区城发 USD 6.5% 23'</t>
  </si>
  <si>
    <t>221117中国银行</t>
  </si>
  <si>
    <t>中银卢森堡分行 USD FRN 25'</t>
  </si>
  <si>
    <t>221116济南产投</t>
  </si>
  <si>
    <t>济南产投SBLC USD 7.5% 23'</t>
  </si>
  <si>
    <t>超26个账户参与，认购额超8.3亿美元，超额认购约2.1倍；
地区分布：亚洲93%，欧洲，中东和非洲7%；
类型分布：主权及超主权机构11%，银行/金融机构77%，资管/基金5%，保险/企业/私行7%</t>
  </si>
  <si>
    <t>221116中国银行</t>
  </si>
  <si>
    <t>中银巴黎分行 USD 4.75% 25'</t>
  </si>
  <si>
    <t>221115中金公司</t>
  </si>
  <si>
    <t>中金公司 USD 5.42% 25'</t>
  </si>
  <si>
    <t>221114南京扬子国投</t>
  </si>
  <si>
    <t>南京扬子国投 USD 5.95% 25'</t>
  </si>
  <si>
    <t>益阳赫山发展(湖南银行)</t>
  </si>
  <si>
    <t>221110益阳赫山发展</t>
  </si>
  <si>
    <t>221110丹阳投资</t>
  </si>
  <si>
    <t>丹阳投资 USD 6.4% 25'</t>
  </si>
  <si>
    <t>221108镇江文旅</t>
  </si>
  <si>
    <t>镇江文旅 USD 7.1% 25'</t>
  </si>
  <si>
    <t>221108郴州产投</t>
  </si>
  <si>
    <t>221108济南高新控股</t>
  </si>
  <si>
    <t>济南高新控股 USD 6.95% 25'</t>
  </si>
  <si>
    <t>221108嵊州交投</t>
  </si>
  <si>
    <t>221107青岛海发国资</t>
  </si>
  <si>
    <t>221107菏泽城投</t>
  </si>
  <si>
    <t>菏泽城投 USD 7.2% 23'</t>
  </si>
  <si>
    <t>221107常德经投</t>
  </si>
  <si>
    <t>常德经投 EUR 4.6% 23'</t>
  </si>
  <si>
    <t>221104青岛海发国资</t>
  </si>
  <si>
    <t>221103威海文登蓝海</t>
  </si>
  <si>
    <t>威海文登蓝海 USD 7.5% 23'</t>
  </si>
  <si>
    <t>221102湖州莫干山高新</t>
  </si>
  <si>
    <t>221101杭州上城国资</t>
  </si>
  <si>
    <t>杭州上城国资 USD 6.5% 23'</t>
  </si>
  <si>
    <t>221101南京溧水经开</t>
  </si>
  <si>
    <t>南京溧水经开SBLC EUR 4.9% 25'</t>
  </si>
  <si>
    <t>221031深圳市政府</t>
  </si>
  <si>
    <t>深圳市政府 CNH 2.42% 24'</t>
  </si>
  <si>
    <t>蓝色点心债</t>
  </si>
  <si>
    <t>深圳市政府 CNH 2.83% 27'</t>
  </si>
  <si>
    <t>深圳市政府 CNH 2.65% 25'</t>
  </si>
  <si>
    <t>221031嵊州投控</t>
  </si>
  <si>
    <t>嵊州投控 USD 6% 25'</t>
  </si>
  <si>
    <t>221028广东省政府</t>
  </si>
  <si>
    <t>广东省政府 CNH 2.65% 25'</t>
  </si>
  <si>
    <t>221027宜春发投</t>
  </si>
  <si>
    <t>宜春发投 USD 7% 25'</t>
  </si>
  <si>
    <t>221027上海临港</t>
  </si>
  <si>
    <t>221026海南省政府</t>
  </si>
  <si>
    <t>海南省政府 CNH 2.42% 24'</t>
  </si>
  <si>
    <t>海南省政府 CNH 2.65% 25'</t>
  </si>
  <si>
    <t>海南省政府 CNH 2.85% 27'</t>
  </si>
  <si>
    <t>221025长沙先导</t>
  </si>
  <si>
    <t>221025新昌交投</t>
  </si>
  <si>
    <t>新昌交投SBLC EUR 4.4% 25'</t>
  </si>
  <si>
    <t>221025东台惠民城镇化建设</t>
  </si>
  <si>
    <t>东台惠民城镇化建设SBLC EUR 4.7% 25'</t>
  </si>
  <si>
    <t>221021龙口城建</t>
  </si>
  <si>
    <t>龙口城建 USD 7% 25'</t>
  </si>
  <si>
    <t>221021江门新会</t>
  </si>
  <si>
    <t>221020东方证券</t>
  </si>
  <si>
    <t>东方证券 USD 5.125% 25'</t>
  </si>
  <si>
    <t>221019集友银行</t>
  </si>
  <si>
    <t>集友银行 AT1 8% Perp</t>
  </si>
  <si>
    <t>221019镇江交通</t>
  </si>
  <si>
    <t>镇江交通 USD 6.9% 25'</t>
  </si>
  <si>
    <t>221019四川酒业集团</t>
  </si>
  <si>
    <t>221018湖州吴兴经开</t>
  </si>
  <si>
    <t>221018成都中法生态园</t>
  </si>
  <si>
    <t>成都中法生态园SBLC USD 6% 25'</t>
  </si>
  <si>
    <t>221014武汉江夏农业</t>
  </si>
  <si>
    <t>武汉江夏农业SBLC EUR 4.6% 25'</t>
  </si>
  <si>
    <t>221012先正达股份</t>
  </si>
  <si>
    <t>先正达股份 USD 5% 26'</t>
  </si>
  <si>
    <t>221011盐城东方</t>
  </si>
  <si>
    <t>221011桐庐国投运营</t>
  </si>
  <si>
    <t>221010六盘水市民生产投</t>
  </si>
  <si>
    <t>六盘水市民生产投 USD 6.4% 23'</t>
  </si>
  <si>
    <t>220930南京江宁经开</t>
  </si>
  <si>
    <t>南京江宁经开SBLC USD 5.35% 23'</t>
  </si>
  <si>
    <t>220929铜陵国资</t>
  </si>
  <si>
    <t>铜陵国资SBLC USD 6% 25'</t>
  </si>
  <si>
    <t>220929南京浦口经开</t>
  </si>
  <si>
    <t>南京浦口经开SBLC USD 5.6% 25'</t>
  </si>
  <si>
    <t>220928洛阳文旅投</t>
  </si>
  <si>
    <t>洛阳文旅投SBLC EUR 4.3% 25'</t>
  </si>
  <si>
    <t>220928常州新运城发</t>
  </si>
  <si>
    <t>常州新运城发SBLC EUR 4.1% 25'</t>
  </si>
  <si>
    <t>220926南京江宁经开</t>
  </si>
  <si>
    <t>220923盐城东方</t>
  </si>
  <si>
    <t>盐城东方 USD 7% 25'</t>
  </si>
  <si>
    <t>220923济南中财金投</t>
  </si>
  <si>
    <t>济南中财金投 USD 6% 23'</t>
  </si>
  <si>
    <t>220923柳州东城</t>
  </si>
  <si>
    <t>220922南京浦口经开</t>
  </si>
  <si>
    <t>南京浦口经开SBLC USD 5.5% 25'</t>
  </si>
  <si>
    <t>220921天津轨交</t>
  </si>
  <si>
    <t>天津轨交 USD 6.2% 23'</t>
  </si>
  <si>
    <t>220920江苏溧阳高新</t>
  </si>
  <si>
    <t>江苏溧阳高新 USD 6.2% 25'</t>
  </si>
  <si>
    <t>220919济南历城</t>
  </si>
  <si>
    <t>济南历城 USD 6.3% 25'</t>
  </si>
  <si>
    <t>220919建德国资</t>
  </si>
  <si>
    <t>建德国资 USD 6.4% 25'</t>
  </si>
  <si>
    <t>220919柳州东城</t>
  </si>
  <si>
    <t>柳州东城 USD 7.5% 25'</t>
  </si>
  <si>
    <t>220916西安未央城建</t>
  </si>
  <si>
    <t>西安未央城建SBLC USD 5.3% 25'</t>
  </si>
  <si>
    <t>220916绍兴上虞国资</t>
  </si>
  <si>
    <t>绍兴上虞国资 USD 5.2% 25'</t>
  </si>
  <si>
    <t>220916厦门象屿</t>
  </si>
  <si>
    <t>220915郑州地产</t>
  </si>
  <si>
    <t>220915济南经开</t>
  </si>
  <si>
    <t>济南经开SBLC EUR 4% 25'</t>
  </si>
  <si>
    <t>220915晶科科技</t>
  </si>
  <si>
    <t>晶科科技SBLC USD 4.8% 25'</t>
  </si>
  <si>
    <t>220914合景泰富</t>
  </si>
  <si>
    <t>合景泰富 USD 6% 24'</t>
  </si>
  <si>
    <t>220913铜仁能投</t>
  </si>
  <si>
    <t>铜仁能投 USD 6% 23'</t>
  </si>
  <si>
    <t>220913建德国资</t>
  </si>
  <si>
    <t>220909连云港港口</t>
  </si>
  <si>
    <t>连云港港口 USD 5% 25'</t>
  </si>
  <si>
    <t>220909腾海投控</t>
  </si>
  <si>
    <t>腾海投控SBLC EUR 3.5% 25'</t>
  </si>
  <si>
    <t>220908银城国际</t>
  </si>
  <si>
    <t>银城国际 USD 12.5% 23'</t>
  </si>
  <si>
    <t>220908绍兴袍江建发</t>
  </si>
  <si>
    <t>220908漳州圆山发展</t>
  </si>
  <si>
    <t>漳州圆山发展SBLC USD 5.29% 25'</t>
  </si>
  <si>
    <t>220908抚州数字经投</t>
  </si>
  <si>
    <t>抚州数字经投SBLC USD 6% 25'</t>
  </si>
  <si>
    <t>220908宁波北仑服务发展</t>
  </si>
  <si>
    <t>宁波北仑服务发展 USD 5.45% 25'</t>
  </si>
  <si>
    <t>220908滨海建投</t>
  </si>
  <si>
    <t>滨海建投 USD 7% 23'</t>
  </si>
  <si>
    <t>220907宿迁经开</t>
  </si>
  <si>
    <t>宿迁经开 USD 6.5% 25'</t>
  </si>
  <si>
    <t>220907滨海建投</t>
  </si>
  <si>
    <t>滨海建投SBLC USD 5.6% 25'</t>
  </si>
  <si>
    <t>220907中国财政部</t>
  </si>
  <si>
    <t>中国财政部 CNH 2.2% 24'</t>
  </si>
  <si>
    <t>中国财政部 CNH 2.28% 25'</t>
  </si>
  <si>
    <t>220906铁岭公投</t>
  </si>
  <si>
    <t>铁岭公投 CNH 7.9% 25'</t>
  </si>
  <si>
    <t>220906赣州城投</t>
  </si>
  <si>
    <t>赣州城投 USD 6% 25'</t>
  </si>
  <si>
    <t>220906滨海建投</t>
  </si>
  <si>
    <t>滨海建投SBLC USD 5.3% 25'</t>
  </si>
  <si>
    <t>220906华泰证券</t>
  </si>
  <si>
    <t>华泰证券 CNH 2.85% 25'</t>
  </si>
  <si>
    <t>220905郑州地产</t>
  </si>
  <si>
    <t>郑州地产 USD 5.1% 25'</t>
  </si>
  <si>
    <t>220902镇江交通</t>
  </si>
  <si>
    <t>镇江交通SBLC USD 5.2% 25'</t>
  </si>
  <si>
    <t>220902晋城国投</t>
  </si>
  <si>
    <t>晋城国投 USD 6.9% 25'</t>
  </si>
  <si>
    <t>220831镇江文旅</t>
  </si>
  <si>
    <t>镇江文旅SBLC USD 5.2% 25'</t>
  </si>
  <si>
    <t>220831重庆涪陵城开</t>
  </si>
  <si>
    <t>重庆涪陵城开 USD 6% 25'</t>
  </si>
  <si>
    <t>220831中伟股份</t>
  </si>
  <si>
    <t>中伟股份SBLC USD 5.7% 25'</t>
  </si>
  <si>
    <t>220826成都西盛</t>
  </si>
  <si>
    <t>成都西盛SBLC USD 4.8% 25'</t>
  </si>
  <si>
    <t>220825青岛动车小镇</t>
  </si>
  <si>
    <t>220825潍坊城建</t>
  </si>
  <si>
    <t>潍坊城建 USD 6% 25'</t>
  </si>
  <si>
    <t>220825如东民泰</t>
  </si>
  <si>
    <t>如东民泰SBLC EUR 3.45% 25'</t>
  </si>
  <si>
    <t>220824郑州城建</t>
  </si>
  <si>
    <t>郑州城建 USD 5.2% 25'</t>
  </si>
  <si>
    <t>220824东台惠民城镇化建设</t>
  </si>
  <si>
    <t>东台惠民城镇化建设SBLC EUR 3.05% 25'</t>
  </si>
  <si>
    <t>220823红星美凯龙</t>
  </si>
  <si>
    <t>红星美凯龙SBLC USD 5.2% 25'</t>
  </si>
  <si>
    <t>220823宁波南滨</t>
  </si>
  <si>
    <t>宁波南滨 EUR 4.25% 25'</t>
  </si>
  <si>
    <t>220823如东民泰</t>
  </si>
  <si>
    <t>如东民泰SBLC EUR 3.3% 25'</t>
  </si>
  <si>
    <t>220822成都湔江</t>
  </si>
  <si>
    <t>成都湔江SBLC USD 5.3% 25'</t>
  </si>
  <si>
    <t>220819常德城投</t>
  </si>
  <si>
    <t>常德城投 USD 5.7% 25'</t>
  </si>
  <si>
    <t>220817龙南旅发</t>
  </si>
  <si>
    <t>龙南旅发SBLC USD 6% 25'</t>
  </si>
  <si>
    <t>220817西安未央城建</t>
  </si>
  <si>
    <t>西安未央城建SBLC USD 5.1% 25'</t>
  </si>
  <si>
    <t>220816广州产投基金</t>
  </si>
  <si>
    <t>广州产投基金 USD 6% 23'</t>
  </si>
  <si>
    <t>220816天津临港</t>
  </si>
  <si>
    <t>天津临港SBLC USD 5.5% 25'</t>
  </si>
  <si>
    <t>220812江苏句容投资</t>
  </si>
  <si>
    <t>江苏句容投资SBLC EUR 3.5% 25'</t>
  </si>
  <si>
    <t>220812安徽伯阳城建</t>
  </si>
  <si>
    <t>安徽伯阳城建SBLC USD 5.5% 25'</t>
  </si>
  <si>
    <t>220811滨州滨城经开</t>
  </si>
  <si>
    <t>滨州滨城经开SBLC USD 4.8% 25'</t>
  </si>
  <si>
    <t>220811淮安交通</t>
  </si>
  <si>
    <t>淮安交通 USD 5.5% 25'</t>
  </si>
  <si>
    <t>220811海宁城投</t>
  </si>
  <si>
    <t>220811山东海运</t>
  </si>
  <si>
    <t>山东海运 USD 5% 25'</t>
  </si>
  <si>
    <t>220811宿州城建</t>
  </si>
  <si>
    <t>宿州城建SBLC USD 5.5% 25'</t>
  </si>
  <si>
    <t>220810青岛即墨城投</t>
  </si>
  <si>
    <t>青岛即墨城投 USD 4.9% 25'</t>
  </si>
  <si>
    <t>220810无锡城开实业</t>
  </si>
  <si>
    <t>无锡城开实业SBLC EUR 2.95% 25'</t>
  </si>
  <si>
    <t>220810中国财政部</t>
  </si>
  <si>
    <t>中国财政部 CNH 2.82% 32'</t>
  </si>
  <si>
    <t>220809邵东城发</t>
  </si>
  <si>
    <t>邵东城发SBLC EUR 3.2% 25'</t>
  </si>
  <si>
    <t>220809苏州工业园</t>
  </si>
  <si>
    <t>220809绿景中国地产</t>
  </si>
  <si>
    <t>绿景中国地产 HKD 6% 23'</t>
  </si>
  <si>
    <t>绿景中国地产 USD 6% 23'</t>
  </si>
  <si>
    <t>220804蚌埠高投</t>
  </si>
  <si>
    <t>蚌埠高投SBLC USD 5.3% 25'</t>
  </si>
  <si>
    <t>220803长发集团</t>
  </si>
  <si>
    <t>长发集团 USD 5% 25'</t>
  </si>
  <si>
    <t>220803宿州城建</t>
  </si>
  <si>
    <t>宿州城建 USD 6% 25'</t>
  </si>
  <si>
    <t>220803丹阳投资</t>
  </si>
  <si>
    <t>220802济南高新控股</t>
  </si>
  <si>
    <t>济南高新控股 USD 5.5% 25'</t>
  </si>
  <si>
    <t>220801绵阳控股</t>
  </si>
  <si>
    <t>绵阳控股 USD 6.7% 25'</t>
  </si>
  <si>
    <t>220729江苏句容投资</t>
  </si>
  <si>
    <t>江苏句容投资SBLC EUR 2.9% 25'</t>
  </si>
  <si>
    <t>220728绍兴柯桥建设</t>
  </si>
  <si>
    <t>220727湖州南浔交投</t>
  </si>
  <si>
    <t>220727创兴银行</t>
  </si>
  <si>
    <t>创兴银行 T2 4.9% 32'</t>
  </si>
  <si>
    <t>超24个账户参与，认购额超64亿元，超额认购约2.6倍；
地区分布：亚太100%；
类型分布：银行/金融机构87%，主权及超主权机构/其他12%，资管/基金/私行1%</t>
  </si>
  <si>
    <t>220727中国银行</t>
  </si>
  <si>
    <t>中银悉尼分行 CNH 2.95% 25'</t>
  </si>
  <si>
    <t>220726西安世园</t>
  </si>
  <si>
    <t>西安世园SBLC USD 4.5% 25'</t>
  </si>
  <si>
    <t>220726泰兴襟江投资</t>
  </si>
  <si>
    <t>泰兴襟江投资SBLC EUR 3.5% 25'</t>
  </si>
  <si>
    <t>220726扬州江都沿江开发</t>
  </si>
  <si>
    <t>扬州江都沿江开发SBLC USD 5.2% 23'</t>
  </si>
  <si>
    <t>220726宁波海曙建投</t>
  </si>
  <si>
    <t>宁波海曙建投 EUR 3.1% 25'</t>
  </si>
  <si>
    <t>220725杭州上城城投</t>
  </si>
  <si>
    <t>杭州上城城投 USD 3.99% 23'</t>
  </si>
  <si>
    <t>220725山东国惠</t>
  </si>
  <si>
    <t>山东国惠 USD 5.3% 25'</t>
  </si>
  <si>
    <t>220722青岛即墨城投</t>
  </si>
  <si>
    <t>220722蓬莱阁旅游</t>
  </si>
  <si>
    <t>蓬莱阁旅游SBLC USD 5.3% 25'</t>
  </si>
  <si>
    <t>蓬莱阁旅游SBLC USD 5.5% 25'</t>
  </si>
  <si>
    <t>220722卓越商管</t>
  </si>
  <si>
    <t>卓越商管SBLC USD 4.3% 25'</t>
  </si>
  <si>
    <t>220722南山集团</t>
  </si>
  <si>
    <t>南山集团 USD 7% 23'</t>
  </si>
  <si>
    <t>220721象山滨海投资</t>
  </si>
  <si>
    <t>象山滨海投资SBLC EUR 2.6% 25'</t>
  </si>
  <si>
    <t>220721汇景控股</t>
  </si>
  <si>
    <t>汇景控股 USD 12.5% 23'</t>
  </si>
  <si>
    <t>220721广州开发区投资</t>
  </si>
  <si>
    <t>广州开发区投资 USD 4.5% 25'</t>
  </si>
  <si>
    <t>220721中国三峡</t>
  </si>
  <si>
    <t>中国三峡 USD 3.625% 25'</t>
  </si>
  <si>
    <t>认购额超11亿美元，超额认购约1.8倍</t>
  </si>
  <si>
    <t>220720联想集团</t>
  </si>
  <si>
    <t>联想集团 USD 5.831% 28'</t>
  </si>
  <si>
    <t>认购额超13亿美元，超额认购约2.1倍</t>
  </si>
  <si>
    <t>联想集团 USD 6.536% 32'</t>
  </si>
  <si>
    <t>220720绍兴城投</t>
  </si>
  <si>
    <t>220720漳州九龙江</t>
  </si>
  <si>
    <t>漳州九龙江 USD 4.7% 25'</t>
  </si>
  <si>
    <t>220720南山集团</t>
  </si>
  <si>
    <t>南山集团 USD 5.5% 23'</t>
  </si>
  <si>
    <t>220719重庆盈地实业</t>
  </si>
  <si>
    <t>重庆盈地实业SBLC EUR 2.5% 25'</t>
  </si>
  <si>
    <t>220719泰兴智光环保科技</t>
  </si>
  <si>
    <t>泰兴智光环保科技SBLC EUR 2% 23'</t>
  </si>
  <si>
    <t>220719中国中信</t>
  </si>
  <si>
    <t>220718都江堰岷江水务</t>
  </si>
  <si>
    <t>都江堰岷江水务SBLC USD 5% 25'</t>
  </si>
  <si>
    <t>220718江苏世纪新城投控</t>
  </si>
  <si>
    <t>江苏世纪新城投控 USD 6.5% 23'</t>
  </si>
  <si>
    <t>220715绍兴上虞城建</t>
  </si>
  <si>
    <t>220714大连德泰</t>
  </si>
  <si>
    <t>大连德泰SBLC USD 5% 25'</t>
  </si>
  <si>
    <t>220713福建漳龙</t>
  </si>
  <si>
    <t>福建漳龙 USD 4.8% 25'</t>
  </si>
  <si>
    <t>220712高邮建投</t>
  </si>
  <si>
    <t>高邮建投SBLC USD 4.3% 25'</t>
  </si>
  <si>
    <t>220712国开行</t>
  </si>
  <si>
    <t>国开行港分 HKD 2.85% 24'</t>
  </si>
  <si>
    <t>国开行港分 CNH 2.95% 27'</t>
  </si>
  <si>
    <t>220708淮安交通</t>
  </si>
  <si>
    <t>220708济南中财金投</t>
  </si>
  <si>
    <t>济南中财金投 USD 5.1% 23'</t>
  </si>
  <si>
    <t>220707重庆合川城投</t>
  </si>
  <si>
    <t>220707浦发银行</t>
  </si>
  <si>
    <t>浦银伦分 USD 3.25% 25'</t>
  </si>
  <si>
    <t>220706济阳国资</t>
  </si>
  <si>
    <t>济阳国资SBLC EUR 1.9% 23'</t>
  </si>
  <si>
    <t>220706新疆中泰</t>
  </si>
  <si>
    <t>220705西安灞桥投控</t>
  </si>
  <si>
    <t>西安灞桥投控SBLC USD 4.1% 25'</t>
  </si>
  <si>
    <t>220705广西交投</t>
  </si>
  <si>
    <t>广西交投 USD 3.95% 25'</t>
  </si>
  <si>
    <t>220705南山集团</t>
  </si>
  <si>
    <t>220630南京江北新区产投</t>
  </si>
  <si>
    <t>南京江北新区产投 USD 4.4% 23'</t>
  </si>
  <si>
    <t>220629青岛城投</t>
  </si>
  <si>
    <t>青岛城投 USD 4.8% 25'</t>
  </si>
  <si>
    <t>220629成都经开产投</t>
  </si>
  <si>
    <t>成都经开产投 USD 5.5% 25'</t>
  </si>
  <si>
    <t>220628成都天府大港</t>
  </si>
  <si>
    <t>成都天府大港SBLC USD 5% 25'</t>
  </si>
  <si>
    <t>成都天府大港(成都农商行)</t>
  </si>
  <si>
    <t>220628德清文旅</t>
  </si>
  <si>
    <t>220628内江投控</t>
  </si>
  <si>
    <t>内江投控SBLC USD 5% 25'</t>
  </si>
  <si>
    <t>认购额超31亿美元，超额认购约6.2倍</t>
  </si>
  <si>
    <t>220628中国中铁</t>
  </si>
  <si>
    <t>中国中铁 USD 4% 27'</t>
  </si>
  <si>
    <t>220627南山集团</t>
  </si>
  <si>
    <t>220623遵义道桥</t>
  </si>
  <si>
    <t>遵义道桥 USD 7.2% 25'</t>
  </si>
  <si>
    <t>220623常德经投</t>
  </si>
  <si>
    <t>常德经投 USD 6.3% 25'</t>
  </si>
  <si>
    <t>220623仁寿兴新工业投资</t>
  </si>
  <si>
    <t>仁寿兴新工业投资SBLC EUR 2.7% 25'</t>
  </si>
  <si>
    <t>220622扬州江都沿江开发</t>
  </si>
  <si>
    <t>扬州江都沿江开发SBLC USD 3.8% 23'</t>
  </si>
  <si>
    <t>220622南山集团</t>
  </si>
  <si>
    <t>220622乳山水务</t>
  </si>
  <si>
    <t>乳山水务SBLC USD 4.5% 23'</t>
  </si>
  <si>
    <t>220621晋江城投</t>
  </si>
  <si>
    <t>晋江城投 USD 4.5% 23'</t>
  </si>
  <si>
    <t>220621临沂城发</t>
  </si>
  <si>
    <t>临沂城发 USD 5.2% 25'</t>
  </si>
  <si>
    <t>220617齐鲁财金</t>
  </si>
  <si>
    <t>齐鲁财金SBLC USD 5.15% 25'</t>
  </si>
  <si>
    <t>220617西安未央城建</t>
  </si>
  <si>
    <t>西安未央城建SBLC USD 4.6% 25'</t>
  </si>
  <si>
    <t>220617江苏云港投发</t>
  </si>
  <si>
    <t>江苏云港投发SBLC EUR 1.9% 23'</t>
  </si>
  <si>
    <t>220616昆明交投</t>
  </si>
  <si>
    <t>昆明交投 USD 7% 23'</t>
  </si>
  <si>
    <t>220616临沂投发</t>
  </si>
  <si>
    <t>临沂投发 USD 4.5% 25'</t>
  </si>
  <si>
    <t>220615中国财政部</t>
  </si>
  <si>
    <t>中国财政部 CNH 2.44% 24'</t>
  </si>
  <si>
    <t>中国财政部 CNH 2.75% 27'</t>
  </si>
  <si>
    <t>中国财政部 CNH 2.55% 25'</t>
  </si>
  <si>
    <t>220614陕西泾河新城</t>
  </si>
  <si>
    <t>陕西泾河新城 USD 7.2% 25'</t>
  </si>
  <si>
    <t>220614甘肃公航旅</t>
  </si>
  <si>
    <t>220614扬州江都沿江开发</t>
  </si>
  <si>
    <t>扬州江都沿江开发 USD 3.2% 23'</t>
  </si>
  <si>
    <t>220614太原国投</t>
  </si>
  <si>
    <t>220614天津蓟州新城建投</t>
  </si>
  <si>
    <t>天津蓟州新城建投SBLC USD 3.9% 25'</t>
  </si>
  <si>
    <t>220614丽水经开</t>
  </si>
  <si>
    <t>丽水经开SBLC USD 4.5% 25'</t>
  </si>
  <si>
    <t>220610泰州鑫泰</t>
  </si>
  <si>
    <t>泰州鑫泰SBLC USD 4.5% 25'</t>
  </si>
  <si>
    <t>220610成都陆港枢纽</t>
  </si>
  <si>
    <t>成都陆港枢纽SBLC USD 4% 25'</t>
  </si>
  <si>
    <t>220610凉山州发展</t>
  </si>
  <si>
    <t>凉山州发展SBLC USD 4.5% 25'</t>
  </si>
  <si>
    <t>220609连云港港口</t>
  </si>
  <si>
    <t>认购额超32亿美元，超额认购约6.4倍</t>
  </si>
  <si>
    <t>220609山东高速</t>
  </si>
  <si>
    <t>山东高速 USD 4.1% 25'</t>
  </si>
  <si>
    <t>认购额超22亿美元，超额认购约4.4倍</t>
  </si>
  <si>
    <t>220609中国银行</t>
  </si>
  <si>
    <t>中银法兰克福分行 USD 3.125% 25'</t>
  </si>
  <si>
    <t>220608青岛胶州湾</t>
  </si>
  <si>
    <t>青岛胶州湾 USD 4.9% 25'</t>
  </si>
  <si>
    <t>220608新疆交投</t>
  </si>
  <si>
    <t>新疆交投 USD 5.8% 25'</t>
  </si>
  <si>
    <t>220608山东国惠</t>
  </si>
  <si>
    <t>山东国惠 USD 4.7% 25'</t>
  </si>
  <si>
    <t>220607长发集团</t>
  </si>
  <si>
    <t>220607舟山蓬莱国资</t>
  </si>
  <si>
    <t>舟山蓬莱国资SBLC USD 3.9% 25'</t>
  </si>
  <si>
    <t>220606青岛即墨旅发</t>
  </si>
  <si>
    <t>青岛即墨旅发 USD 4.5% 25'</t>
  </si>
  <si>
    <t>220606济南城建</t>
  </si>
  <si>
    <t>220606南京溧水经开</t>
  </si>
  <si>
    <t>南京溧水经开SBLC USD 3.8% 25'</t>
  </si>
  <si>
    <t>认购额超5.9亿新币，超额认购约1.7倍</t>
  </si>
  <si>
    <t>220606建设银行</t>
  </si>
  <si>
    <t>建银新分 SGD 2.85% 24'</t>
  </si>
  <si>
    <t>220601英利国际置业</t>
  </si>
  <si>
    <t>英利国际置业 USD 4% 23'</t>
  </si>
  <si>
    <t>220601泰州鑫泰</t>
  </si>
  <si>
    <t>泰州鑫泰SBLC USD 3.85% 25'</t>
  </si>
  <si>
    <t>220601武汉江夏农业</t>
  </si>
  <si>
    <t>武汉江夏农业SBLC EUR 2.3% 25'</t>
  </si>
  <si>
    <t>220601万科</t>
  </si>
  <si>
    <t>万科 CNH 3.55% 25'</t>
  </si>
  <si>
    <t>220531重庆南岸城建</t>
  </si>
  <si>
    <t>220531珠海华发</t>
  </si>
  <si>
    <t>220531湖州吴兴国资</t>
  </si>
  <si>
    <t>湖州吴兴国资 USD 5.45% 25'</t>
  </si>
  <si>
    <t>220531江苏射阳大米</t>
  </si>
  <si>
    <t>江苏射阳大米SBLC EUR 1.7% 23'</t>
  </si>
  <si>
    <t>220531新湖中宝</t>
  </si>
  <si>
    <t>新湖中宝 USD 11% 25'</t>
  </si>
  <si>
    <t>220531成都湔江</t>
  </si>
  <si>
    <t>成都湔江SBLC USD 4.5% 25'</t>
  </si>
  <si>
    <t>220531合肥产投</t>
  </si>
  <si>
    <t>合肥产投 USD 3.9% 25'</t>
  </si>
  <si>
    <t>220530新城发展</t>
  </si>
  <si>
    <t>新城发展 USD 7.95% 23'</t>
  </si>
  <si>
    <t>220530太原国投</t>
  </si>
  <si>
    <t>太原国投 USD 4.55% 25'</t>
  </si>
  <si>
    <t>220527遵义道桥</t>
  </si>
  <si>
    <t>220527淮安开发</t>
  </si>
  <si>
    <t>220527江苏姜堰经开</t>
  </si>
  <si>
    <t>江苏姜堰经开SBLC USD 3.9% 25'</t>
  </si>
  <si>
    <t>220527山东明水国开</t>
  </si>
  <si>
    <t>山东明水国开SBLC EUR 2.2% 25'</t>
  </si>
  <si>
    <t>220526牡丹江城投</t>
  </si>
  <si>
    <t>牡丹江城投 USD 8% 25'</t>
  </si>
  <si>
    <t>220526漳州交通</t>
  </si>
  <si>
    <t>漳州交通 USD 4.98% 25'</t>
  </si>
  <si>
    <t>220525无锡金源产投</t>
  </si>
  <si>
    <t>无锡金源产投SBLC EUR 2.4% 25'</t>
  </si>
  <si>
    <t>220525招商局港口</t>
  </si>
  <si>
    <t>招商局港口 USD 4% 27'</t>
  </si>
  <si>
    <t>220525咸宁城发</t>
  </si>
  <si>
    <t>咸宁城发SBLC USD 4.5% 25'</t>
  </si>
  <si>
    <t>220524重庆合川城投</t>
  </si>
  <si>
    <t>重庆合川城投 USD 6% 25'</t>
  </si>
  <si>
    <t>认购额超44亿美元，超额认购约3.7倍</t>
  </si>
  <si>
    <t>220524工商银行</t>
  </si>
  <si>
    <t>工银港分 USD 2.95% 25'</t>
  </si>
  <si>
    <t>工银伦分 EUR 1.625% 25'</t>
  </si>
  <si>
    <t>认购额超16.6亿美元，超额认购约2.8倍</t>
  </si>
  <si>
    <t>工银新分 USD FRN 25'</t>
  </si>
  <si>
    <t>认购额超58亿港币，超额认购约2.9倍</t>
  </si>
  <si>
    <t>工银港分 HKD 2.95% 24'</t>
  </si>
  <si>
    <t>认购额超145亿元，超额认购约7.2倍</t>
  </si>
  <si>
    <t>工银迪拜分行 CNH 3.2% 24'</t>
  </si>
  <si>
    <t>220523海通证券</t>
  </si>
  <si>
    <t>海通证券 USD 4% 27'</t>
  </si>
  <si>
    <t>220523中融信托</t>
  </si>
  <si>
    <t>中融信托 USD 6.8% 23'</t>
  </si>
  <si>
    <t>220520湖州南浔新城</t>
  </si>
  <si>
    <t>湖州南浔新城SBLC USD 3.9% 25'</t>
  </si>
  <si>
    <t>220520无锡城开实业</t>
  </si>
  <si>
    <t>无锡城开实业SBLC EUR 2.3% 25'</t>
  </si>
  <si>
    <t>220520天台国资</t>
  </si>
  <si>
    <t>天台国资SBLC EUR 2.4% 25'</t>
  </si>
  <si>
    <t>220519中航租赁</t>
  </si>
  <si>
    <t>中航租赁 USD 4.05% 25'</t>
  </si>
  <si>
    <t>220518无锡恒廷实业</t>
  </si>
  <si>
    <t>无锡恒廷实业SBLC USD 3.8% 25'</t>
  </si>
  <si>
    <t>220513成都天府大港</t>
  </si>
  <si>
    <t>成都天府大港SBLC USD 4.5% 25'</t>
  </si>
  <si>
    <t>220513台州黄岩交投</t>
  </si>
  <si>
    <t>台州黄岩交投SBLC EUR 2.4% 25'</t>
  </si>
  <si>
    <t>220512三亚崖州湾科技城</t>
  </si>
  <si>
    <t>三亚崖州湾科技城SBLC EUR 2% 23'</t>
  </si>
  <si>
    <t>认购额超18.5亿美元，超额认购约3.4倍</t>
  </si>
  <si>
    <t>220511新奥能源</t>
  </si>
  <si>
    <t>新奥能源 USD 4.625% 27'</t>
  </si>
  <si>
    <t>220511兴业银行</t>
  </si>
  <si>
    <t>兴银港分 USD 3.25% 25'</t>
  </si>
  <si>
    <t>220511东方证券</t>
  </si>
  <si>
    <t>东方证券 USD 3.5% 25'</t>
  </si>
  <si>
    <t>220510长沙金霞新城城发</t>
  </si>
  <si>
    <t>长沙金霞新城城发SBLC USD 4.1% 25'</t>
  </si>
  <si>
    <t>220510建设银行</t>
  </si>
  <si>
    <t>建银伦分 CNH 3.4% 24'</t>
  </si>
  <si>
    <t>建银伦分 USD 3.125% 25'</t>
  </si>
  <si>
    <t>220429湖州吴兴产投</t>
  </si>
  <si>
    <t>湖州吴兴产投SBLC USD 4% 25'</t>
  </si>
  <si>
    <t>220429扬州园博投发</t>
  </si>
  <si>
    <t>扬州园博投发SBLC USD 3.8% 25'</t>
  </si>
  <si>
    <t>220428重庆南岸城建</t>
  </si>
  <si>
    <t>重庆南岸城建 USD 4.98% 25'</t>
  </si>
  <si>
    <t>220426西安浐灞</t>
  </si>
  <si>
    <t>西安浐灞SBLC USD 4.2% 25'</t>
  </si>
  <si>
    <t>220426兰溪交投</t>
  </si>
  <si>
    <t>兰溪交投SBLC USD 3.9% 25'</t>
  </si>
  <si>
    <t>220426东方证券</t>
  </si>
  <si>
    <t>东方证券 EUR 1.75% 25'</t>
  </si>
  <si>
    <t>220425淮安开发</t>
  </si>
  <si>
    <t>淮安开发 USD 5% 25'</t>
  </si>
  <si>
    <t>220425扬州龙川</t>
  </si>
  <si>
    <t>扬州龙川SBLC USD 3.8% 23'</t>
  </si>
  <si>
    <t>220425成都空港兴城</t>
  </si>
  <si>
    <t>成都空港兴城 USD 4.5% 25'</t>
  </si>
  <si>
    <t>成都湔江(成都农商行)</t>
  </si>
  <si>
    <t>220425成都湔江</t>
  </si>
  <si>
    <t>成都湔江SBLC USD 4.2% 25'</t>
  </si>
  <si>
    <t>220422海通恒信</t>
  </si>
  <si>
    <t>海通恒信 USD 4.2% 25'</t>
  </si>
  <si>
    <t>220422江苏瀚瑞</t>
  </si>
  <si>
    <t>江苏瀚瑞 USD 6.5% 25'</t>
  </si>
  <si>
    <t>江苏瀚瑞SBLC USD 3.8% 25'</t>
  </si>
  <si>
    <t>220422常德经投</t>
  </si>
  <si>
    <t>常德经投 USD 5% 23'</t>
  </si>
  <si>
    <t>江苏瀚瑞(南商)</t>
  </si>
  <si>
    <t>220421江苏瀚瑞</t>
  </si>
  <si>
    <t>江苏瀚瑞SBLC USD 4.5% 25'</t>
  </si>
  <si>
    <t>220421岳阳城投</t>
  </si>
  <si>
    <t>岳阳城投 USD 4.6% 25'</t>
  </si>
  <si>
    <t>220421南商银行</t>
  </si>
  <si>
    <t>南商银行 AT1 6.5% Perp</t>
  </si>
  <si>
    <t>认购额超42亿美元，超额认购约8.4倍</t>
  </si>
  <si>
    <t>220421长城国际</t>
  </si>
  <si>
    <t>长城国际 USD 4.25% 25'</t>
  </si>
  <si>
    <t>220421中国银行</t>
  </si>
  <si>
    <t>中银澳分 USD FRN 25'</t>
  </si>
  <si>
    <t>中银卢森堡分行 EUR 1.5% 25'</t>
  </si>
  <si>
    <t>中银新分 USD 3.25% 25'</t>
  </si>
  <si>
    <t>220420远洋集团</t>
  </si>
  <si>
    <t>远洋集团SBLC USD 3.8% 25'</t>
  </si>
  <si>
    <t>220420济南能源</t>
  </si>
  <si>
    <t>济南能源 USD 3% 23'</t>
  </si>
  <si>
    <t>220414象山滨海投资</t>
  </si>
  <si>
    <t>象山滨海投资 USD 4.49% 25'</t>
  </si>
  <si>
    <t>220414嵊州交投</t>
  </si>
  <si>
    <t>嵊州交投SBLC USD 3.5% 25'</t>
  </si>
  <si>
    <t>220414凉山州发展</t>
  </si>
  <si>
    <t>凉山州发展 USD 6.5% 25'</t>
  </si>
  <si>
    <t>220413济南城建</t>
  </si>
  <si>
    <t>220413泰兴襟江投资</t>
  </si>
  <si>
    <t>泰兴襟江投资SBLC USD 3.5% 25'</t>
  </si>
  <si>
    <t>220413泰达股份</t>
  </si>
  <si>
    <t>泰达股份 USD 4.5% 23'</t>
  </si>
  <si>
    <t>220413云南能投</t>
  </si>
  <si>
    <t>云南能投 USD 5.3% 25'</t>
  </si>
  <si>
    <t>认购额超13.6亿美元，超额认购约2.3倍</t>
  </si>
  <si>
    <t>220413信银国际</t>
  </si>
  <si>
    <t>信银国际 AT1 4.8% Perp</t>
  </si>
  <si>
    <t>BANK OF EAST ASIA LTD</t>
  </si>
  <si>
    <t>220413东亚银行</t>
  </si>
  <si>
    <t>东亚银行 T2 4.875% 32'</t>
  </si>
  <si>
    <t>220412义乌国资</t>
  </si>
  <si>
    <t>义乌国资 USD 4.1% 25'</t>
  </si>
  <si>
    <t>220412中信证券国际</t>
  </si>
  <si>
    <t>中信证券国际 USD 3.375% 25'</t>
  </si>
  <si>
    <t>220411佛山高明建投</t>
  </si>
  <si>
    <t>佛山高明建投SBLC USD 3.5% 25'</t>
  </si>
  <si>
    <t>220410重庆财信</t>
  </si>
  <si>
    <t>重庆财信SBLC USD 4% 25'</t>
  </si>
  <si>
    <t>220408浙江长兴金控</t>
  </si>
  <si>
    <t>浙江长兴金控SBLC USD 3.7% 25'</t>
  </si>
  <si>
    <t>220408江苏皋开</t>
  </si>
  <si>
    <t>江苏皋开SBLC USD 3.5% 25'</t>
  </si>
  <si>
    <t>220407赣州发投</t>
  </si>
  <si>
    <t>赣州发投 USD 4.5% 25'</t>
  </si>
  <si>
    <t>220407西安城投</t>
  </si>
  <si>
    <t>西安城投 USD 3.5% 25'</t>
  </si>
  <si>
    <t>220407扬州经开</t>
  </si>
  <si>
    <t>扬州经开 USD 4% 25'</t>
  </si>
  <si>
    <t>220401余姚经开建投</t>
  </si>
  <si>
    <t>余姚经开建投 USD 3.9% 25'</t>
  </si>
  <si>
    <t>220331萍乡城投</t>
  </si>
  <si>
    <t>萍乡城投SBLC USD 4.5% 25'</t>
  </si>
  <si>
    <t>220331江苏瀚瑞</t>
  </si>
  <si>
    <t>220331德清文旅</t>
  </si>
  <si>
    <t>德清文旅SBLC USD 3.4% 25'</t>
  </si>
  <si>
    <t>德清文旅 USD 4% 25'</t>
  </si>
  <si>
    <t>220331鲁商集团</t>
  </si>
  <si>
    <t>鲁商集团SBLC USD 3.4% 24'</t>
  </si>
  <si>
    <t>220331南京未来科技</t>
  </si>
  <si>
    <t>南京未来科技SBLC USD 3.3% 25'</t>
  </si>
  <si>
    <t>220330湖州南浔旅游</t>
  </si>
  <si>
    <t>湖州南浔旅游SBLC USD 3.2% 25'</t>
  </si>
  <si>
    <t>220330国网国际</t>
  </si>
  <si>
    <t>国网国际 USD 3.25% 27'</t>
  </si>
  <si>
    <t>国网国际 USD 3.125% 25'</t>
  </si>
  <si>
    <t>220330包钢股份</t>
  </si>
  <si>
    <t>包钢股份 USD 5.35% 25'</t>
  </si>
  <si>
    <t>220329青岛胶州城投</t>
  </si>
  <si>
    <t>青岛胶州城投 USD 4.7% 25'</t>
  </si>
  <si>
    <t>220329集友银行</t>
  </si>
  <si>
    <t>集友银行 T2 5.75% 32'</t>
  </si>
  <si>
    <t>220329腾海投控</t>
  </si>
  <si>
    <t>腾海投控SBLC USD 3.4% 25'</t>
  </si>
  <si>
    <t>220328郑州兴港投资</t>
  </si>
  <si>
    <t>郑州兴港投资 USD 4.7% 25'</t>
  </si>
  <si>
    <t>220325福建石狮国资</t>
  </si>
  <si>
    <t>福建石狮国资 USD 4.2% 25'</t>
  </si>
  <si>
    <t>220325广州知识城</t>
  </si>
  <si>
    <t>广州知识城 USD 3.5% 25'</t>
  </si>
  <si>
    <t>220325浙江湖州南浔经开</t>
  </si>
  <si>
    <t>浙江湖州南浔经开SBLC USD 3.1% 25'</t>
  </si>
  <si>
    <t>220325临沂投发</t>
  </si>
  <si>
    <t>220324甘肃公航旅</t>
  </si>
  <si>
    <t>甘肃公航旅 USD 4.9% 25'</t>
  </si>
  <si>
    <t>220324湖州吴兴经开</t>
  </si>
  <si>
    <t>湖州吴兴经开SBLC USD 3.1% 25'</t>
  </si>
  <si>
    <t>220324株洲城发</t>
  </si>
  <si>
    <t>株洲城发 USD 4.6% 25'</t>
  </si>
  <si>
    <t>220323青岛动车小镇</t>
  </si>
  <si>
    <t>青岛动车小镇SBLC USD 3.6% 25'</t>
  </si>
  <si>
    <t>220323杭州水务</t>
  </si>
  <si>
    <t>杭州水务 USD 2.9% 25'</t>
  </si>
  <si>
    <t>220322漳州交通</t>
  </si>
  <si>
    <t>漳州交通 USD 3.18% 23'</t>
  </si>
  <si>
    <t>220322湘潭振湘国资</t>
  </si>
  <si>
    <t>湘潭振湘国资SBLC USD 3.3% 25'</t>
  </si>
  <si>
    <t>220322台州黄岩经开</t>
  </si>
  <si>
    <t>台州黄岩经开SBLC USD 2.98% 25'</t>
  </si>
  <si>
    <t>220322仪征城投</t>
  </si>
  <si>
    <t>仪征城投SBLC USD 2.5% 23'</t>
  </si>
  <si>
    <t>220321惠山高科</t>
  </si>
  <si>
    <t>惠山高科 USD 3.8% 23'</t>
  </si>
  <si>
    <t>220321中信信托</t>
  </si>
  <si>
    <t>中信信托 USD 4.25% 25'</t>
  </si>
  <si>
    <t>220318靖江港口</t>
  </si>
  <si>
    <t>靖江港口SBLC USD 2.8% 25'</t>
  </si>
  <si>
    <t>靖江港口 USD 4% 25'</t>
  </si>
  <si>
    <t>220318卓越商管</t>
  </si>
  <si>
    <t>卓越商管SBLC USD 2.91% 25'</t>
  </si>
  <si>
    <t>220318如东民泰</t>
  </si>
  <si>
    <t>如东民泰SBLC USD 2.9% 25'</t>
  </si>
  <si>
    <t>220318中国银行</t>
  </si>
  <si>
    <t>中银东京分行 JPY FRN 24'</t>
  </si>
  <si>
    <t>220317湖州南浔交投</t>
  </si>
  <si>
    <t>湖州南浔交投 USD 4.5% 25'</t>
  </si>
  <si>
    <t>220317泰州新滨江开发</t>
  </si>
  <si>
    <t>泰州新滨江开发 USD 6% 25'</t>
  </si>
  <si>
    <t>220316中教控股</t>
  </si>
  <si>
    <t>中教控股 CNH 4% 25'</t>
  </si>
  <si>
    <t>220316中原证券</t>
  </si>
  <si>
    <t>中原证券 USD 4% 25'</t>
  </si>
  <si>
    <t>220314成都东方广益投资</t>
  </si>
  <si>
    <t>成都东方广益投资 USD 3.42% 25'</t>
  </si>
  <si>
    <t>220314交通银行</t>
  </si>
  <si>
    <t>交银港分 CNH 3.2% 24'</t>
  </si>
  <si>
    <t>交银港分 HKD 1.8% 24'</t>
  </si>
  <si>
    <t>交银港分 USD 2.375% 25'</t>
  </si>
  <si>
    <t>220314中金公司</t>
  </si>
  <si>
    <t>中金公司 USD 2.875% 25'</t>
  </si>
  <si>
    <t>220311天风证券</t>
  </si>
  <si>
    <t>天风证券 USD 4% 24'</t>
  </si>
  <si>
    <t>220310晋江城投</t>
  </si>
  <si>
    <t>晋江城投 USD 3.2% 23'</t>
  </si>
  <si>
    <t>220310复星集团</t>
  </si>
  <si>
    <t>220310上汽通用汽车金融</t>
  </si>
  <si>
    <t>上汽通用汽车金融 CNH 3.2% 25'</t>
  </si>
  <si>
    <t>220309绍兴柯桥国资</t>
  </si>
  <si>
    <t>绍兴柯桥国资 USD 3% 25'</t>
  </si>
  <si>
    <t>220309申万宏源</t>
  </si>
  <si>
    <t>申万宏源 USD 2.625% 25'</t>
  </si>
  <si>
    <t>220309洛阳龙门旅游</t>
  </si>
  <si>
    <t>洛阳龙门旅游SBLC USD 2.98% 24'</t>
  </si>
  <si>
    <t>220309嵊州城建</t>
  </si>
  <si>
    <t>嵊州城建SBLC USD 2.7% 25'</t>
  </si>
  <si>
    <t>220309宁海国投</t>
  </si>
  <si>
    <t>宁海国投 USD 3.65% 25'</t>
  </si>
  <si>
    <t>220308银城国际</t>
  </si>
  <si>
    <t>银城国际 USD 13% 23'</t>
  </si>
  <si>
    <t>220308浙江天子湖实业</t>
  </si>
  <si>
    <t>浙江天子湖实业SBLC USD 2.7% 25'</t>
  </si>
  <si>
    <t>220308河南铁投</t>
  </si>
  <si>
    <t>河南铁投 USD 3.214% 27'</t>
  </si>
  <si>
    <t>220308平度城建</t>
  </si>
  <si>
    <t>平度城建 USD 5% 25'</t>
  </si>
  <si>
    <t>220304铁岭公投</t>
  </si>
  <si>
    <t>铁岭公投 USD 9.3% 25'</t>
  </si>
  <si>
    <t>220304新疆金投</t>
  </si>
  <si>
    <t>新疆金投SBLC USD 2.88% 25'</t>
  </si>
  <si>
    <t>新疆金投SBLC USD 2.7% 25'</t>
  </si>
  <si>
    <t>220304成都怡都建投</t>
  </si>
  <si>
    <t>成都怡都建投SBLC USD 3% 25'</t>
  </si>
  <si>
    <t>220304周口城建</t>
  </si>
  <si>
    <t>周口城建 USD 4.8% 25'</t>
  </si>
  <si>
    <t>220303延安旅游</t>
  </si>
  <si>
    <t>延安旅游SBLC USD 3.9% 25'</t>
  </si>
  <si>
    <t>220301怀远新型城建</t>
  </si>
  <si>
    <t>怀远新型城建SBLC USD 3% 25'</t>
  </si>
  <si>
    <t>220228新疆金投</t>
  </si>
  <si>
    <t>新疆金投 USD 5.6% 25'</t>
  </si>
  <si>
    <t>220228中国银行</t>
  </si>
  <si>
    <t>中银悉尼分行 USD 2% 25'</t>
  </si>
  <si>
    <t>220228中航国际</t>
  </si>
  <si>
    <t>中航国际 USD 3% 27'</t>
  </si>
  <si>
    <t>220225青岛胶州湾</t>
  </si>
  <si>
    <t>青岛胶州湾 USD 3.2% 25'</t>
  </si>
  <si>
    <t>220225湖州吴兴城投</t>
  </si>
  <si>
    <t>湖州吴兴城投 USD 4% 25'</t>
  </si>
  <si>
    <t>220225湖北联投</t>
  </si>
  <si>
    <t>湖北联投 USD 3.1% 25'</t>
  </si>
  <si>
    <t>220225云南投控</t>
  </si>
  <si>
    <t>云南投控 USD 6.5% 25'</t>
  </si>
  <si>
    <t>220225中国金茂</t>
  </si>
  <si>
    <t>中国金茂 USD 4.4% 25'</t>
  </si>
  <si>
    <t>220224华泰证券</t>
  </si>
  <si>
    <t>华泰证券 USD 2.375% 25'</t>
  </si>
  <si>
    <t>220224丽水经开</t>
  </si>
  <si>
    <t>丽水经开SBLC USD 2.7% 25'</t>
  </si>
  <si>
    <t>220224中伟股份</t>
  </si>
  <si>
    <t>中伟股份SBLC USD 4.55% 27'</t>
  </si>
  <si>
    <t>220223衢州国资</t>
  </si>
  <si>
    <t>衢州国资 USD 3% 25'</t>
  </si>
  <si>
    <t>220223淮安投控</t>
  </si>
  <si>
    <t>淮安投控 USD 3.3% 25'</t>
  </si>
  <si>
    <t>220223招商银行</t>
  </si>
  <si>
    <t>招银悉尼分行 USD 2% 25'</t>
  </si>
  <si>
    <t>220223富皋万泰</t>
  </si>
  <si>
    <t>富皋万泰 USD 4.2% 25'</t>
  </si>
  <si>
    <t>220223国银金租</t>
  </si>
  <si>
    <t>国银金租 USD 2.75% 25'</t>
  </si>
  <si>
    <t>国银金租 USD 3.125% 27'</t>
  </si>
  <si>
    <t>认购额超31亿美元，超额认购约4.4倍</t>
  </si>
  <si>
    <t>220222中旅集团</t>
  </si>
  <si>
    <t>中旅集团 USD 2.95% 27'</t>
  </si>
  <si>
    <t>220222农业银行</t>
  </si>
  <si>
    <t>农银港分 USD 2% 25'</t>
  </si>
  <si>
    <t>农银港分 CNH 2.9% 24'</t>
  </si>
  <si>
    <t>农银港分 USD 2.25% 27'</t>
  </si>
  <si>
    <t>220218丹阳投资</t>
  </si>
  <si>
    <t>丹阳投资SBLC USD 2.5% 25'</t>
  </si>
  <si>
    <t>220217中国银行</t>
  </si>
  <si>
    <t>中银港分 USD 2.375% 27'</t>
  </si>
  <si>
    <t>中银港分 USD 2% 25'</t>
  </si>
  <si>
    <t>认购额超12亿美元，超额认购约2.7倍</t>
  </si>
  <si>
    <t>220216美的集团</t>
  </si>
  <si>
    <t>美的集团 USD 2.88% 27'</t>
  </si>
  <si>
    <t>220216淮北建投</t>
  </si>
  <si>
    <t>淮北建投SBLC USD 2.9% 25'</t>
  </si>
  <si>
    <t>220216北京国管中心</t>
  </si>
  <si>
    <t>北京国管中心 EUR 1.206% 25'</t>
  </si>
  <si>
    <t>认购额超41亿美元，超额认购约6.8倍</t>
  </si>
  <si>
    <t>220216中铝集团</t>
  </si>
  <si>
    <t>中铝集团 USD 2.95% 27'</t>
  </si>
  <si>
    <t>220215农业银行</t>
  </si>
  <si>
    <t>农银澳分 MOP 1.15% 23'</t>
  </si>
  <si>
    <t>220210中银香港</t>
  </si>
  <si>
    <t>中银香港 HKD 1.33% 24'</t>
  </si>
  <si>
    <t>认购额超42亿美元，超额认购约5.2倍</t>
  </si>
  <si>
    <t>220210中国中信</t>
  </si>
  <si>
    <t>中国中信 USD 2.875% 27'</t>
  </si>
  <si>
    <t>认购额超6.9亿美元，超额认购约2.3倍</t>
  </si>
  <si>
    <t>中国中信 USD 3.5% 32'</t>
  </si>
  <si>
    <t>认购额超104亿港币，超额认购约2倍</t>
  </si>
  <si>
    <t>220209国开行</t>
  </si>
  <si>
    <t>国开行港分 HKD 1.6% 25'</t>
  </si>
  <si>
    <t>认购额超34亿美元，超额认购约6.2倍</t>
  </si>
  <si>
    <t>国开行港分 USD 2% 27'</t>
  </si>
  <si>
    <t>认购额超6.4亿美元，超额认购约2.1倍</t>
  </si>
  <si>
    <t>220209中国银行</t>
  </si>
  <si>
    <t>中银约翰内斯堡分行 USD 1.875% 25'</t>
  </si>
  <si>
    <t>认购额超6.3亿美元，超额认购约2.1倍</t>
  </si>
  <si>
    <t>中银匈牙利分行 USD 1.625% 24'</t>
  </si>
  <si>
    <t>220128湖州新投</t>
  </si>
  <si>
    <t>220127远洋集团</t>
  </si>
  <si>
    <t>220126泰兴智光环保科技</t>
  </si>
  <si>
    <t>泰兴智光环保科技SBLC USD 1.95% 23'</t>
  </si>
  <si>
    <t>江苏洋口港(南商)</t>
  </si>
  <si>
    <t>220126江苏洋口港</t>
  </si>
  <si>
    <t>江苏洋口港SBLC USD 2.8% 23'</t>
  </si>
  <si>
    <t>220126成都羊安新城开建</t>
  </si>
  <si>
    <t>成都羊安新城开建SBLC EUR 1.85% 25'</t>
  </si>
  <si>
    <t>220124华发股份</t>
  </si>
  <si>
    <t>华发股份 USD 4.2% 23'</t>
  </si>
  <si>
    <t>220124淄博高新国投</t>
  </si>
  <si>
    <t>淄博高新国投 USD 4.9% 23'</t>
  </si>
  <si>
    <t>认购额超42亿美元，超额认购约4.2倍</t>
  </si>
  <si>
    <t>220124信达香港</t>
  </si>
  <si>
    <t>信达香港 USD 3.25% 27'</t>
  </si>
  <si>
    <t>220121泰安城投</t>
  </si>
  <si>
    <t>泰安城投 USD 3.75% 23'</t>
  </si>
  <si>
    <t>220121景业名邦</t>
  </si>
  <si>
    <t>景业名邦 USD 7.5% 23'</t>
  </si>
  <si>
    <t>220120绿城中国</t>
  </si>
  <si>
    <t>绿城中国SBLC USD 2.3% 25'</t>
  </si>
  <si>
    <t>220120申万宏源香港</t>
  </si>
  <si>
    <t>申万宏源香港 USD 1.5% 23'</t>
  </si>
  <si>
    <t>220120湖州南浔旅游</t>
  </si>
  <si>
    <t>湖州南浔旅游SBLC USD 2.15% 25'</t>
  </si>
  <si>
    <t>220120湖州南浔新城</t>
  </si>
  <si>
    <t>湖州南浔新城SBLC USD 2.25% 25'</t>
  </si>
  <si>
    <t>认购额超14亿美元，超额认购约2倍</t>
  </si>
  <si>
    <t>220120工银金租</t>
  </si>
  <si>
    <t>工银金租 USD 2.125% 25'</t>
  </si>
  <si>
    <t>认购额超11亿美元，超额认购约2.2倍</t>
  </si>
  <si>
    <t>工银金租 USD 2.7% 27'</t>
  </si>
  <si>
    <t>220120富港建设</t>
  </si>
  <si>
    <t>富港建设SBLC USD 2.1% 25'</t>
  </si>
  <si>
    <t>220119衢州衢通发展</t>
  </si>
  <si>
    <t>衢州衢通发展 USD 2.5% 25'</t>
  </si>
  <si>
    <t>220119湖州莫干山高新</t>
  </si>
  <si>
    <t>湖州莫干山高新 USD 3.4% 25'</t>
  </si>
  <si>
    <t>220119河南铁投</t>
  </si>
  <si>
    <t>河南铁投 USD 2.2% 25'</t>
  </si>
  <si>
    <t>220119江苏皋开</t>
  </si>
  <si>
    <t>江苏皋开SBLC USD 2.1% 25'</t>
  </si>
  <si>
    <t>220119中国水务</t>
  </si>
  <si>
    <t>220118绍兴城投</t>
  </si>
  <si>
    <t>220118焦作投资</t>
  </si>
  <si>
    <t>焦作投资 USD 5.5% 23'</t>
  </si>
  <si>
    <t>220118湖州城投</t>
  </si>
  <si>
    <t>湖州城投 USD 2.85% 25'</t>
  </si>
  <si>
    <t>220118曹妃甸国控</t>
  </si>
  <si>
    <t>曹妃甸国控SBLC USD 2.1% 24'</t>
  </si>
  <si>
    <t>220118广东交通</t>
  </si>
  <si>
    <t>广东交通 USD 2.358% 27'</t>
  </si>
  <si>
    <t>220118东台交投</t>
  </si>
  <si>
    <t>东台交投 USD 5.8% 22'</t>
  </si>
  <si>
    <t>220117淄博淄川财金</t>
  </si>
  <si>
    <t>淄博淄川财金SBLC USD 3% 25'</t>
  </si>
  <si>
    <t>220114浙江钱塘江投资</t>
  </si>
  <si>
    <t>浙江钱塘江投资 USD 2.1% 25'</t>
  </si>
  <si>
    <t>220114济南章丘</t>
  </si>
  <si>
    <t>济南章丘 USD 3.8% 23'</t>
  </si>
  <si>
    <t>220114泰兴智光环保科技</t>
  </si>
  <si>
    <t>220114成都经开国投</t>
  </si>
  <si>
    <t>220114建德国资</t>
  </si>
  <si>
    <t>建德国资SBLC USD 2.05% 25'</t>
  </si>
  <si>
    <t>220113抚州数字经投</t>
  </si>
  <si>
    <t>抚州数字经投SBLC USD 1.98% 25'</t>
  </si>
  <si>
    <t>认购额超26亿美元，超额认购约1.3倍</t>
  </si>
  <si>
    <t>220113建设银行</t>
  </si>
  <si>
    <t>建设银行 T2 2.85% 32'</t>
  </si>
  <si>
    <t>220112贵阳经开城投</t>
  </si>
  <si>
    <t>贵阳经开城投 EUR 3% 23'</t>
  </si>
  <si>
    <t>220112江苏瑞海</t>
  </si>
  <si>
    <t>江苏瑞海SBLC USD 1.9% 23'</t>
  </si>
  <si>
    <t>220112宜春袁州国投</t>
  </si>
  <si>
    <t>宜春袁州国投SBLC USD 1.98% 25'</t>
  </si>
  <si>
    <t>认购额超13亿美元，超额认购约4.3倍</t>
  </si>
  <si>
    <t>220112中国诚通</t>
  </si>
  <si>
    <t>中国诚通 USD 2% 25'</t>
  </si>
  <si>
    <t>认购额超10亿美元，超额认购约2.5倍</t>
  </si>
  <si>
    <t>中国诚通 USD 2.75% 27'</t>
  </si>
  <si>
    <t>220111重庆国际物流园</t>
  </si>
  <si>
    <t>重庆国际物流园 USD 5.3% 25'</t>
  </si>
  <si>
    <t>220111温州鹿城国控</t>
  </si>
  <si>
    <t>温州鹿城国控SBLC CNH 4.1% 25'</t>
  </si>
  <si>
    <t>220111江苏叠石桥家纺</t>
  </si>
  <si>
    <t>江苏叠石桥家纺SBLC USD 3% 25'</t>
  </si>
  <si>
    <t>认购额超19亿美元，超额认购约3.9倍</t>
  </si>
  <si>
    <t>220111广州开发区控股</t>
  </si>
  <si>
    <t>广州开发区控股 USD 2.85% 27'</t>
  </si>
  <si>
    <t>认购额超30亿美元，超额认购约6倍</t>
  </si>
  <si>
    <t>220111北京燃气</t>
  </si>
  <si>
    <t>北京燃气 USD 1.875% 25'</t>
  </si>
  <si>
    <t>220111农业银行</t>
  </si>
  <si>
    <t>农银纽分 USD 1.5% 25'</t>
  </si>
  <si>
    <t>农银纽分 USD 2% 27'</t>
  </si>
  <si>
    <t>220110顺丰控股</t>
  </si>
  <si>
    <t>顺丰控股 USD 2.375% Tap</t>
  </si>
  <si>
    <t>顺丰控股 USD 3.125% Tap</t>
  </si>
  <si>
    <t>220107镇江国投</t>
  </si>
  <si>
    <t>镇江国投SBLC USD 1.9% 23'</t>
  </si>
  <si>
    <t>220107无锡锡西产发</t>
  </si>
  <si>
    <t>无锡锡西产发SBLC USD 2% 25'</t>
  </si>
  <si>
    <t>220106靖江港口</t>
  </si>
  <si>
    <t>靖江港口SBLC USD 2% 25'</t>
  </si>
  <si>
    <t>220106江苏东方盛虹</t>
  </si>
  <si>
    <t>江苏东方盛虹SBLC USD 1.9% 23'</t>
  </si>
  <si>
    <t>220105盐城高投</t>
  </si>
  <si>
    <t>盐城高投SBLC USD 2% 25'</t>
  </si>
  <si>
    <t>211222鲁商集团</t>
  </si>
  <si>
    <t>鲁商集团 USD 7% 24'</t>
  </si>
  <si>
    <t>211214湖州新投</t>
  </si>
  <si>
    <t>211213温州鹿城国控</t>
  </si>
  <si>
    <t>温州鹿城国控SBLC CNH 4.1% 24'</t>
  </si>
  <si>
    <t>211208绿景中国地产</t>
  </si>
  <si>
    <t>绿景中国地产 CNH 6% 22'</t>
  </si>
  <si>
    <t>211206交通银行</t>
  </si>
  <si>
    <t>交银港分 CNH 3.15% 24'</t>
  </si>
  <si>
    <t>211130铁岭公投</t>
  </si>
  <si>
    <t>铁岭公投 CNH 9.1% 24'</t>
  </si>
  <si>
    <t>211130成都经开国投</t>
  </si>
  <si>
    <t>成都经开国投 USD 5.3% 24'</t>
  </si>
  <si>
    <t>211123鲁商集团</t>
  </si>
  <si>
    <t>认购额超26亿美元，超额认购约3.2倍</t>
  </si>
  <si>
    <t>211109顺丰控股</t>
  </si>
  <si>
    <t>顺丰控股 USD 3.125% 31'</t>
  </si>
  <si>
    <t>顺丰控股 USD 2.375% 26'</t>
  </si>
  <si>
    <t>211109苏州工业园</t>
  </si>
  <si>
    <t>211026农发行</t>
  </si>
  <si>
    <t>农发行 CNH 3.35% 31'</t>
  </si>
  <si>
    <t>农发行 CNH 3.05% 26'</t>
  </si>
  <si>
    <t>农发行 CNH 2.9% 24'</t>
  </si>
  <si>
    <t>211018上海地产</t>
  </si>
  <si>
    <t>211013新湖中宝</t>
  </si>
  <si>
    <t>211012广东省政府</t>
  </si>
  <si>
    <t>广东省政府 CNH 2.68% 24'</t>
  </si>
  <si>
    <t>211011深圳市政府</t>
  </si>
  <si>
    <t>深圳市政府 CNH 2.6% 23'</t>
  </si>
  <si>
    <t>深圳市政府 CNH 2.9% 26'</t>
  </si>
  <si>
    <t>深圳市政府 CNH 2.7% 24'</t>
  </si>
  <si>
    <t>210923新湖中宝</t>
  </si>
  <si>
    <t>新湖中宝 USD 11% 24'</t>
  </si>
  <si>
    <t>210923佳源国际控股</t>
  </si>
  <si>
    <t>210923中国银行</t>
  </si>
  <si>
    <t>中银澳分 CNH 2.75% 23'</t>
  </si>
  <si>
    <t>210923中国财政部</t>
  </si>
  <si>
    <t>中国财政部 CNH 2.5% 26'</t>
  </si>
  <si>
    <t>中国财政部 CNH 2.41% 23'</t>
  </si>
  <si>
    <t>210722复星集团</t>
  </si>
  <si>
    <t>210706远洋集团</t>
  </si>
  <si>
    <t>远洋集团 USD 2.7% 25'</t>
  </si>
  <si>
    <t>浦银港分</t>
  </si>
  <si>
    <t>认购额超66亿港币，超额认购约3.3倍</t>
  </si>
  <si>
    <t>210706浦发银行</t>
  </si>
  <si>
    <t>浦银港分 HKD 0.6% 23'</t>
  </si>
  <si>
    <t>210702中银香港</t>
  </si>
  <si>
    <t>中银香港 CNH 2.8% 23'</t>
  </si>
  <si>
    <t>认购额超44亿元，超额认购约1.8倍</t>
  </si>
  <si>
    <t>210610国开行</t>
  </si>
  <si>
    <t>国开行港分 CNH 2.65% 24'</t>
  </si>
  <si>
    <t>认购额超9.5亿元，超额认购约3.8倍</t>
  </si>
  <si>
    <t>210524国任财险</t>
  </si>
  <si>
    <t>国任财险 CNH 4.2% 23'</t>
  </si>
  <si>
    <t>认购额超29.5亿元，超额认购约2倍</t>
  </si>
  <si>
    <t>210517万科</t>
  </si>
  <si>
    <t>万科 CNH 3.45% 24'</t>
  </si>
  <si>
    <t>210514上海地产</t>
  </si>
  <si>
    <t>210421中国银行</t>
  </si>
  <si>
    <t>中银澳分 CNH 3.08% 26'</t>
  </si>
  <si>
    <t>210415山东国惠</t>
  </si>
  <si>
    <t>山东国惠 CNH 4.8% 24'</t>
  </si>
  <si>
    <t>认购额超32亿元，超额认购约1.6倍</t>
  </si>
  <si>
    <t>210415建设银行</t>
  </si>
  <si>
    <t>建银新分 CNH 2.85% 23'</t>
  </si>
  <si>
    <t>210315普洛斯控股</t>
  </si>
  <si>
    <t>210204普洛斯控股</t>
  </si>
  <si>
    <t>认购额超25亿元，超额认购约1.5倍</t>
  </si>
  <si>
    <t>210202远东宏信</t>
  </si>
  <si>
    <t>远东宏信 CNH 4.7% 24'</t>
  </si>
  <si>
    <t>认购额超98亿元，超额认购约5.4倍</t>
  </si>
  <si>
    <t>210107中国银行</t>
  </si>
  <si>
    <t>200115交通银行</t>
  </si>
  <si>
    <t>191108南京东南国资</t>
  </si>
  <si>
    <t>190522农发行</t>
  </si>
  <si>
    <t>农发行 CNH 3.23% 22'</t>
  </si>
  <si>
    <t>农发行 CNH 3.08% 20'</t>
  </si>
  <si>
    <t>190314交通银行</t>
  </si>
  <si>
    <t>180919农发行</t>
  </si>
  <si>
    <t>农发行 CNH 4.16% 20'</t>
  </si>
  <si>
    <t>EXPORT-IMPORT BANK OF CHINA</t>
  </si>
  <si>
    <t>211223湖州新投</t>
  </si>
  <si>
    <t>湖州新投SBLC USD 2.58% 25'</t>
  </si>
  <si>
    <t>211208光银国际</t>
  </si>
  <si>
    <t>光银国际 USD 2% 24'</t>
  </si>
  <si>
    <t>211207济南轨交</t>
  </si>
  <si>
    <t>济南轨交 USD 2% 22'</t>
  </si>
  <si>
    <t>认购额超17亿美元，超额认购约1.4倍</t>
  </si>
  <si>
    <t>211202国家电投</t>
  </si>
  <si>
    <t>国家电投 USD 3.45% Perp</t>
  </si>
  <si>
    <t>211124光大银行</t>
  </si>
  <si>
    <t>光银港分 USD 1.27% 24'</t>
  </si>
  <si>
    <t>211124东方财富</t>
  </si>
  <si>
    <t>东方财富 USD 2% 24'</t>
  </si>
  <si>
    <t>认购额超19亿美元，超额认购约6.3倍</t>
  </si>
  <si>
    <t>211116长城国际</t>
  </si>
  <si>
    <t>长城国际 USD 2.875% 26'</t>
  </si>
  <si>
    <t>211109郑州地铁</t>
  </si>
  <si>
    <t>郑州地铁 USD 1.915% 24'</t>
  </si>
  <si>
    <t>211109信银资本</t>
  </si>
  <si>
    <t>信银资本 USD 1.75% 24'</t>
  </si>
  <si>
    <t>渤银港分</t>
  </si>
  <si>
    <t>211103渤海银行</t>
  </si>
  <si>
    <t>渤银港分 USD 1.5% 24'</t>
  </si>
  <si>
    <t>211103济南城建</t>
  </si>
  <si>
    <t>济南城建 USD 2.3% 24'</t>
  </si>
  <si>
    <t>211102国家电投</t>
  </si>
  <si>
    <t>国家电投 USD 3.38% Perp</t>
  </si>
  <si>
    <t>211027南京扬子国投</t>
  </si>
  <si>
    <t>南京扬子国投 USD 1.98% 22'</t>
  </si>
  <si>
    <t>211027中国信达资管</t>
  </si>
  <si>
    <t>中国信达资管 USD 4.4% Perp</t>
  </si>
  <si>
    <t>211021湖州城投</t>
  </si>
  <si>
    <t>湖州城投 USD 2.95% 26'</t>
  </si>
  <si>
    <t>211020远洋资本</t>
  </si>
  <si>
    <t>远洋资本 USD 6% 22'</t>
  </si>
  <si>
    <t>211019成都高新</t>
  </si>
  <si>
    <t>成都高新 USD 2.7% 26'</t>
  </si>
  <si>
    <t>211013南京江宁经开</t>
  </si>
  <si>
    <t>南京江宁经开 USD 2.9% 22'</t>
  </si>
  <si>
    <t>210928中航租赁</t>
  </si>
  <si>
    <t>中航租赁 USD 1.65% 24'</t>
  </si>
  <si>
    <t>认购额超18亿美元，超额认购约2.6倍</t>
  </si>
  <si>
    <t>210923建银国际</t>
  </si>
  <si>
    <t>建银国际 USD 1.5% 26'</t>
  </si>
  <si>
    <t>210917潍坊城建</t>
  </si>
  <si>
    <t>潍坊城建 USD 2.6% 24'</t>
  </si>
  <si>
    <t>210916正商集团</t>
  </si>
  <si>
    <t>正商集团 USD 12.5% 24'</t>
  </si>
  <si>
    <t>210916北京环卫</t>
  </si>
  <si>
    <t>北京环卫 USD 1.65% 24'</t>
  </si>
  <si>
    <t>认购额超22亿美元，超额认购约7.2倍</t>
  </si>
  <si>
    <t>210915济南城建</t>
  </si>
  <si>
    <t>济南城建 USD 2.4% 26'</t>
  </si>
  <si>
    <t>认购额超16亿美元，超额认购约5.3倍</t>
  </si>
  <si>
    <t>210913金辉控股</t>
  </si>
  <si>
    <t>金辉控股 USD 7.8% 24'</t>
  </si>
  <si>
    <t>认购额超28亿美元，超额认购约3.7倍</t>
  </si>
  <si>
    <t>210913世茂集团</t>
  </si>
  <si>
    <t>世茂集团 USD 5.2% 27'</t>
  </si>
  <si>
    <t>认购额超15亿美元，超额认购约5倍</t>
  </si>
  <si>
    <t>世茂集团 USD 3.975% 23'</t>
  </si>
  <si>
    <t>210909招证国际</t>
  </si>
  <si>
    <t>招证国际 USD 1.295% 24'</t>
  </si>
  <si>
    <t>210908正商集团</t>
  </si>
  <si>
    <t>正商集团 USD 12.5% 23'</t>
  </si>
  <si>
    <t>210908广发香港</t>
  </si>
  <si>
    <t>广发香港SBLC USD 1.125% 24'</t>
  </si>
  <si>
    <t>210906大连万达集团</t>
  </si>
  <si>
    <t>210831济南金控</t>
  </si>
  <si>
    <t>济南金控 USD 3.8% 24'</t>
  </si>
  <si>
    <t>认购额超20亿美元，超额认购约5倍</t>
  </si>
  <si>
    <t>210826雅居乐</t>
  </si>
  <si>
    <t>雅居乐 USD 4.85% 22'</t>
  </si>
  <si>
    <t>认购额超20亿美元，超额认购约1倍</t>
  </si>
  <si>
    <t>210826珠海华发</t>
  </si>
  <si>
    <t>珠海华发 USD 2.95% 25'</t>
  </si>
  <si>
    <t>210824农银国际</t>
  </si>
  <si>
    <t>农银国际 USD 1.1% 24'</t>
  </si>
  <si>
    <t>农银国际 USD 1.6% 26'</t>
  </si>
  <si>
    <t>认购额超100亿美元，超额认购约33.3倍</t>
  </si>
  <si>
    <t>210819山东黄金</t>
  </si>
  <si>
    <t>山东黄金 USD 2.4% 24'</t>
  </si>
  <si>
    <t>山东黄金 USD 2.8% 26'</t>
  </si>
  <si>
    <t>认购额超32亿美元，超额认购约8倍</t>
  </si>
  <si>
    <t>210819安徽交控</t>
  </si>
  <si>
    <t>安徽交控 USD 1.618% 26'</t>
  </si>
  <si>
    <t>210818百度集团</t>
  </si>
  <si>
    <t>百度集团 USD 1.625% 27'</t>
  </si>
  <si>
    <t>百度集团 USD 2.375% 31'</t>
  </si>
  <si>
    <t>210818河南投资</t>
  </si>
  <si>
    <t>河南投资 USD 2.2% 24'</t>
  </si>
  <si>
    <t>认购额超40亿美元，超额认购约5.7倍</t>
  </si>
  <si>
    <t>210812绍兴城投</t>
  </si>
  <si>
    <t>绍兴城投 USD 2.5% 26'</t>
  </si>
  <si>
    <t>210811珠海华发</t>
  </si>
  <si>
    <t>珠海华发 USD 4.25% Perp</t>
  </si>
  <si>
    <t>210811四川发展</t>
  </si>
  <si>
    <t>四川发展 USD 2.8% 26'</t>
  </si>
  <si>
    <t>认购额超15亿美元，超额认购约3.1倍</t>
  </si>
  <si>
    <t>210805金地集团</t>
  </si>
  <si>
    <t>金地集团 USD 4.95% 24'</t>
  </si>
  <si>
    <t>210805杭州上城城建综合</t>
  </si>
  <si>
    <t>杭州上城城建综合 USD 2.25% 24'</t>
  </si>
  <si>
    <t>210730西安航天高技术</t>
  </si>
  <si>
    <t>西安航天高技术SBLC USD 2% 24'</t>
  </si>
  <si>
    <t>210727中航租赁</t>
  </si>
  <si>
    <t>中航租赁 EUR 0.95% 22'</t>
  </si>
  <si>
    <t>认购额超20亿美元，超额认购约4倍</t>
  </si>
  <si>
    <t>210722山东钢铁</t>
  </si>
  <si>
    <t>山东钢铁 USD 4.8% 24'</t>
  </si>
  <si>
    <t>认购额超43亿美元，超额认购约7.2倍</t>
  </si>
  <si>
    <t>210722信银国际</t>
  </si>
  <si>
    <t>信银国际 AT1 3.25% Perp</t>
  </si>
  <si>
    <t>210721合生创展</t>
  </si>
  <si>
    <t>210721佳源国际控股</t>
  </si>
  <si>
    <t>佳源国际控股 USD 7% 25'</t>
  </si>
  <si>
    <t>认购额超20亿美元，超额认购约6.4倍</t>
  </si>
  <si>
    <t>210715雅居乐</t>
  </si>
  <si>
    <t>雅居乐 USD 5.5% 25'</t>
  </si>
  <si>
    <t>210712余姚舜财投控</t>
  </si>
  <si>
    <t>余姚舜财投控 USD 2.5% 22'</t>
  </si>
  <si>
    <t>210708北京首都开发</t>
  </si>
  <si>
    <t>北京首都开发 USD 3.25% 26'</t>
  </si>
  <si>
    <t>210707申万宏源</t>
  </si>
  <si>
    <t>申万宏源 USD 1.8% 26'</t>
  </si>
  <si>
    <t>认购额超43.5亿美元，超额认购约5.4倍</t>
  </si>
  <si>
    <t>210707小米集团</t>
  </si>
  <si>
    <t>小米集团 USD 2.875% 31'</t>
  </si>
  <si>
    <t>认购额超26.5亿美元，超额认购约6.6倍</t>
  </si>
  <si>
    <t>小米集团 USD 4.1% 51'</t>
  </si>
  <si>
    <t>210706福建省投</t>
  </si>
  <si>
    <t>福建省投 USD 1.88% 22'</t>
  </si>
  <si>
    <t>认购额超32亿美元，超额认购约4.6倍</t>
  </si>
  <si>
    <t>浦银港分 USD 0.875% 24'</t>
  </si>
  <si>
    <t>210629昆明公租</t>
  </si>
  <si>
    <t>昆明公租 USD 5.5% 24'</t>
  </si>
  <si>
    <t>认购额超28亿美元，超额认购约2.8倍</t>
  </si>
  <si>
    <t>210629交银香港</t>
  </si>
  <si>
    <t>交银香港 T2 2.304% 31'</t>
  </si>
  <si>
    <t>210625中原豫资</t>
  </si>
  <si>
    <t>中原豫资 USD 3.2% 26'</t>
  </si>
  <si>
    <t>210622杭州富阳城投</t>
  </si>
  <si>
    <t>杭州富阳城投 USD 3.2% 26'</t>
  </si>
  <si>
    <t>认购额超34亿美元，超额认购约6.8倍</t>
  </si>
  <si>
    <t>210622交银国际</t>
  </si>
  <si>
    <t>交银国际 USD 1.75% 26'</t>
  </si>
  <si>
    <t>210621合生创展</t>
  </si>
  <si>
    <t>合生创展 USD 6.8% 23'</t>
  </si>
  <si>
    <t>认购额超15亿美元，超额认购约3倍</t>
  </si>
  <si>
    <t>210610交银金租</t>
  </si>
  <si>
    <t>交银金租 USD 1.125% 24'</t>
  </si>
  <si>
    <t>210608光大银行</t>
  </si>
  <si>
    <t>光银港分 USD 0.839% 24'</t>
  </si>
  <si>
    <t>210603祥生控股</t>
  </si>
  <si>
    <t>祥生控股 USD 10.5% 22'</t>
  </si>
  <si>
    <t>210603甘肃公航旅</t>
  </si>
  <si>
    <t>甘肃公航旅 USD 3.5% 24'</t>
  </si>
  <si>
    <t>210603江苏中南建设</t>
  </si>
  <si>
    <t>江苏中南建设 USD 12% 22'</t>
  </si>
  <si>
    <t>210603兴业银行</t>
  </si>
  <si>
    <t>兴银港分 USD 0.875% 24'</t>
  </si>
  <si>
    <t>兴银港分 HKD 0.75% 24'</t>
  </si>
  <si>
    <t>210603中信建投</t>
  </si>
  <si>
    <t>中信建投 USD 1.125% 24'</t>
  </si>
  <si>
    <t>210531青岛胶州湾</t>
  </si>
  <si>
    <t>青岛胶州湾 USD 3.4% 24'</t>
  </si>
  <si>
    <t>210531雅居乐</t>
  </si>
  <si>
    <t>认购额超15.5亿美元，超额认购约5.3倍</t>
  </si>
  <si>
    <t>210527阳光城集团</t>
  </si>
  <si>
    <t>阳光城集团 USD 7.875% 24'</t>
  </si>
  <si>
    <t>210527绿地香港</t>
  </si>
  <si>
    <t>绿地香港 USD 9.625% 22'</t>
  </si>
  <si>
    <t>认购额超48亿美元，超额认购约9.6倍</t>
  </si>
  <si>
    <t>210527时代中国控股</t>
  </si>
  <si>
    <t>时代中国控股 USD 5.55% 24'</t>
  </si>
  <si>
    <t>210527山东财金</t>
  </si>
  <si>
    <t>山东财金 USD 2.4% 26'</t>
  </si>
  <si>
    <t>认购额超12亿美元，超额认购约4倍</t>
  </si>
  <si>
    <t>210525九江城发</t>
  </si>
  <si>
    <t>九江城发 USD 3.45% 24'</t>
  </si>
  <si>
    <t>认购额超21亿美元，超额认购约3.8倍</t>
  </si>
  <si>
    <t>国任财险 USD 3.35% 26'</t>
  </si>
  <si>
    <t>210520南宁交投</t>
  </si>
  <si>
    <t>南宁交投 USD 3.5% 24'</t>
  </si>
  <si>
    <t>210517山东高速</t>
  </si>
  <si>
    <t>山东高速 USD 3.95% 24'</t>
  </si>
  <si>
    <t>认购额超10亿欧元，超额认购约3.3倍</t>
  </si>
  <si>
    <t>210512中国铁建</t>
  </si>
  <si>
    <t>中国铁建 EUR 0.875% 26'</t>
  </si>
  <si>
    <t>中国铁建 USD 1.875% 26'</t>
  </si>
  <si>
    <t>认购额超9亿美元，超额认购约3倍</t>
  </si>
  <si>
    <t>210511合生创展</t>
  </si>
  <si>
    <t>合生创展 USD 7% 24'</t>
  </si>
  <si>
    <t>210511佳源国际控股</t>
  </si>
  <si>
    <t>佳源国际控股 USD 11% 24'</t>
  </si>
  <si>
    <t>210511中国水务</t>
  </si>
  <si>
    <t>中国水务 USD 4.85% 26'</t>
  </si>
  <si>
    <t>认购额超14.5亿美元，超额认购约3.2倍</t>
  </si>
  <si>
    <t>210510雅居乐</t>
  </si>
  <si>
    <t>雅居乐 USD 5.5% 26'</t>
  </si>
  <si>
    <t>认购额超6.5亿美元，超额认购约4.3倍</t>
  </si>
  <si>
    <t>210510旭辉控股</t>
  </si>
  <si>
    <t>旭辉控股 USD 4.45% 26'</t>
  </si>
  <si>
    <t>旭辉控股 USD 4.8% 28'</t>
  </si>
  <si>
    <t>认购额超13.5亿美元，超额认购约4.5倍</t>
  </si>
  <si>
    <t>210510中梁控股</t>
  </si>
  <si>
    <t>中梁控股 USD 8.5% 22'</t>
  </si>
  <si>
    <t>认购额超32亿美元，超额认购约4倍</t>
  </si>
  <si>
    <t>210506新奥股份</t>
  </si>
  <si>
    <t>新奥股份 USD 3.375% 26'</t>
  </si>
  <si>
    <t>210426阳光城集团</t>
  </si>
  <si>
    <t>210422万达商管</t>
  </si>
  <si>
    <t>万达商管 USD 7.25% 22'</t>
  </si>
  <si>
    <t>210422中航汽车系统</t>
  </si>
  <si>
    <t>中航汽车系统 USD 3.1% 26'</t>
  </si>
  <si>
    <t>210421长发集团</t>
  </si>
  <si>
    <t>长发集团 USD 4.3% 24'</t>
  </si>
  <si>
    <t>210421景瑞控股</t>
  </si>
  <si>
    <t>景瑞控股 USD 12.5% 23'</t>
  </si>
  <si>
    <t>210415腾讯控股</t>
  </si>
  <si>
    <t>腾讯控股 USD 3.84% 51'</t>
  </si>
  <si>
    <t>腾讯控股 USD 2.88% 31'</t>
  </si>
  <si>
    <t>腾讯控股 USD 3.94% 61'</t>
  </si>
  <si>
    <t>腾讯控股 USD 3.68% 41'</t>
  </si>
  <si>
    <t>210415时代中国控股</t>
  </si>
  <si>
    <t>时代中国控股 USD 5.3% 22'</t>
  </si>
  <si>
    <t>210329江苏中南建设</t>
  </si>
  <si>
    <t>江苏中南建设 USD 11.5% 24'</t>
  </si>
  <si>
    <t>认购额超24亿美元，超额认购约4.8倍</t>
  </si>
  <si>
    <t>210325中国电建</t>
  </si>
  <si>
    <t>中国电建 USD 3.08% Perp</t>
  </si>
  <si>
    <t>认购额超13亿美元，超额认购约2.6倍</t>
  </si>
  <si>
    <t>210324中航租赁</t>
  </si>
  <si>
    <t>中航租赁 USD 1.75% 24'</t>
  </si>
  <si>
    <t>210311陕西金资</t>
  </si>
  <si>
    <t>陕西金资 USD 3.2% 24'</t>
  </si>
  <si>
    <t>210305吉安城投</t>
  </si>
  <si>
    <t>吉安城投 USD 4.5% 24'</t>
  </si>
  <si>
    <t>210304光大银行</t>
  </si>
  <si>
    <t>光银港分 USD 0.929% 24'</t>
  </si>
  <si>
    <t>认购额超8亿美元，超额认购约2.7倍</t>
  </si>
  <si>
    <t>210303民生金租</t>
  </si>
  <si>
    <t>民生金租 USD 3.15% 24'</t>
  </si>
  <si>
    <t>认购额超20亿美元，超额认购约3.3倍</t>
  </si>
  <si>
    <t>210225青岛华通</t>
  </si>
  <si>
    <t>青岛华通 USD 2.98% 24'</t>
  </si>
  <si>
    <t>认购额超11.8亿美元，超额认购约5.9倍</t>
  </si>
  <si>
    <t>210209华发股份</t>
  </si>
  <si>
    <t>华发股份 USD 3.6% 22'</t>
  </si>
  <si>
    <t>210204金川集团</t>
  </si>
  <si>
    <t>金川集团 USD 4% 24'</t>
  </si>
  <si>
    <t>210203西南证券</t>
  </si>
  <si>
    <t>西南证券 USD 4% 24'</t>
  </si>
  <si>
    <t>认购额超87亿美元，超额认购约29倍</t>
  </si>
  <si>
    <t>210203中航产融</t>
  </si>
  <si>
    <t>中航产融 USD 2.375% 26'</t>
  </si>
  <si>
    <t>210202兴业证券</t>
  </si>
  <si>
    <t>兴业证券 USD 2% 24'</t>
  </si>
  <si>
    <t>认购额超46亿美元，超额认购约9倍</t>
  </si>
  <si>
    <t>210202中海外宏洋</t>
  </si>
  <si>
    <t>中海外宏洋 USD 2.45% 26'</t>
  </si>
  <si>
    <t>210128合生创展</t>
  </si>
  <si>
    <t>210127海南农垦</t>
  </si>
  <si>
    <t>海南农垦 USD 3% 24'</t>
  </si>
  <si>
    <t>认购额超25.5亿美元，超额认购约6.4倍</t>
  </si>
  <si>
    <t>210126越秀房托</t>
  </si>
  <si>
    <t>越秀房托 USD 2.65% 26'</t>
  </si>
  <si>
    <t>210125当代置业</t>
  </si>
  <si>
    <t>认购额超11亿美元，超额认购约4.4倍</t>
  </si>
  <si>
    <t>210125中梁控股</t>
  </si>
  <si>
    <t>中梁控股 USD 7.5% 22'</t>
  </si>
  <si>
    <t>210115山东国惠</t>
  </si>
  <si>
    <t>山东国惠 USD 3.15% 26'</t>
  </si>
  <si>
    <t>210115佳源国际控股</t>
  </si>
  <si>
    <t>佳源国际控股 USD 12.5% 23'</t>
  </si>
  <si>
    <t>210112常州东方新城建设</t>
  </si>
  <si>
    <t>常州东方新城建设 USD 3% 24'</t>
  </si>
  <si>
    <t>210111福建漳龙</t>
  </si>
  <si>
    <t>福建漳龙 USD 3.45% 23'</t>
  </si>
  <si>
    <t>210107荣盛发展</t>
  </si>
  <si>
    <t>荣盛发展 USD 8.95% 22'</t>
  </si>
  <si>
    <t>210106德信中国</t>
  </si>
  <si>
    <t>认购额超10亿美元，超额认购约2倍</t>
  </si>
  <si>
    <t>210106合生创展</t>
  </si>
  <si>
    <t>合生创展 USD 5.8% 22'</t>
  </si>
  <si>
    <t>认购额超14亿美元，超额认购约7倍</t>
  </si>
  <si>
    <t>210105阳光城集团</t>
  </si>
  <si>
    <t>阳光城集团 USD 5.3% 22'</t>
  </si>
  <si>
    <t>认购额超17亿美元，超额认购约5.7倍</t>
  </si>
  <si>
    <t>210105蓝光发展</t>
  </si>
  <si>
    <t>蓝光发展 USD 8.85% 22'</t>
  </si>
  <si>
    <t>201209济南城建</t>
  </si>
  <si>
    <t>济南城建 USD 2.4% 21'</t>
  </si>
  <si>
    <t>201207苏州苏高新</t>
  </si>
  <si>
    <t>苏州苏高新 USD 2.7% 23'</t>
  </si>
  <si>
    <t>201203合肥兴泰</t>
  </si>
  <si>
    <t>合肥兴泰 USD 3% 23'</t>
  </si>
  <si>
    <t>201201福建阳光</t>
  </si>
  <si>
    <t>201112山东高速</t>
  </si>
  <si>
    <t>山东高速 USD 2.437% 23'</t>
  </si>
  <si>
    <t>交银总行</t>
  </si>
  <si>
    <t>201111交通银行</t>
  </si>
  <si>
    <t>交银总行 AT1 3.8% Perp</t>
  </si>
  <si>
    <t>201027甘肃公航旅</t>
  </si>
  <si>
    <t>甘肃公航旅 USD 3.25% 23'</t>
  </si>
  <si>
    <t>201021中梁控股</t>
  </si>
  <si>
    <t>中梁控股 USD 9.5% 22'</t>
  </si>
  <si>
    <t>201020光大控股</t>
  </si>
  <si>
    <t>光大控股 USD 3.8% Perp</t>
  </si>
  <si>
    <t>201016民生银行</t>
  </si>
  <si>
    <t>民银港分 USD FRN 23'</t>
  </si>
  <si>
    <t>200922中国电建</t>
  </si>
  <si>
    <t>中国电建 USD 3.45% Perp</t>
  </si>
  <si>
    <t>200915中国三峡</t>
  </si>
  <si>
    <t>中国三峡 USD 2.15% 30'</t>
  </si>
  <si>
    <t>中国三峡 USD 1.3% 25'</t>
  </si>
  <si>
    <t>200914大连万达集团</t>
  </si>
  <si>
    <t>大连万达集团 USD 8.875% 23'</t>
  </si>
  <si>
    <t>200909临沂城投</t>
  </si>
  <si>
    <t>临沂城投 USD 3% 23'</t>
  </si>
  <si>
    <t>200903交通银行</t>
  </si>
  <si>
    <t>交银港分 USD FRN 23'</t>
  </si>
  <si>
    <t>交银港分 USD 1.2% 25'</t>
  </si>
  <si>
    <t>200901福建阳光</t>
  </si>
  <si>
    <t>福建阳光 USD 11.75% 22'</t>
  </si>
  <si>
    <t>认购额超45亿美元，超额认购约9倍</t>
  </si>
  <si>
    <t>200812长城国际</t>
  </si>
  <si>
    <t>长城国际 USD 2.375% 30'</t>
  </si>
  <si>
    <t>200805中泰证券</t>
  </si>
  <si>
    <t>中泰证券 USD 3.85% 23'</t>
  </si>
  <si>
    <t>认购额超29亿美元，超额认购约5.8倍</t>
  </si>
  <si>
    <t>200804义乌国资</t>
  </si>
  <si>
    <t>义乌国资 USD 3.15% 23'</t>
  </si>
  <si>
    <t>200728江苏中南建设</t>
  </si>
  <si>
    <t>江苏中南建设 USD 9% 21'</t>
  </si>
  <si>
    <t>建银港分</t>
  </si>
  <si>
    <t>200728建设银行</t>
  </si>
  <si>
    <t>建银港分 USD 1% 23'</t>
  </si>
  <si>
    <t>建银港分 USD 1.25% 25'</t>
  </si>
  <si>
    <t>200728中信建投</t>
  </si>
  <si>
    <t>中信建投 USD 1.75% 25'</t>
  </si>
  <si>
    <t>200723湖州城投</t>
  </si>
  <si>
    <t>湖州城投 USD 3.15% 23'</t>
  </si>
  <si>
    <t>200722国家电投</t>
  </si>
  <si>
    <t>国家电投 USD 1.625% 25'</t>
  </si>
  <si>
    <t>200720华融金租</t>
  </si>
  <si>
    <t>华融金租 USD 2.5% 21'</t>
  </si>
  <si>
    <t>200720浦发银行</t>
  </si>
  <si>
    <t>浦银港分 USD FRN 23'</t>
  </si>
  <si>
    <t>200713荣盛发展</t>
  </si>
  <si>
    <t>荣盛发展 USD 9% 21'</t>
  </si>
  <si>
    <t>200713交通银行</t>
  </si>
  <si>
    <t>交银港分 USD FRN 25'</t>
  </si>
  <si>
    <t>200709杭州金投</t>
  </si>
  <si>
    <t>杭州金投 USD 3.2% 25'</t>
  </si>
  <si>
    <t>200709山能集团</t>
  </si>
  <si>
    <t>山能集团 USD 4.2% 23'</t>
  </si>
  <si>
    <t>认购额超11亿美元，超额认购约2.4倍</t>
  </si>
  <si>
    <t>200707交银金租</t>
  </si>
  <si>
    <t>交银金租 USD FRN 25'</t>
  </si>
  <si>
    <t>认购额超10亿美元，超额认购约2.9倍</t>
  </si>
  <si>
    <t>交银金租 USD 1.75% 23'</t>
  </si>
  <si>
    <t>200629浙江长兴金控</t>
  </si>
  <si>
    <t>浙江长兴金控 USD 5.5% 23'</t>
  </si>
  <si>
    <t>200618中海油服</t>
  </si>
  <si>
    <t>中海油服 USD 2.5% 30'</t>
  </si>
  <si>
    <t>中海油服 USD 1.875% 25'</t>
  </si>
  <si>
    <t>200603银川通联</t>
  </si>
  <si>
    <t>银川通联 USD 4.45% 23'</t>
  </si>
  <si>
    <t>200414中国兵工</t>
  </si>
  <si>
    <t>中国兵工 USD 2.69% 23'</t>
  </si>
  <si>
    <t>200320泰州新滨江开发</t>
  </si>
  <si>
    <t>泰州新滨江开发 USD 6.32% 22'</t>
  </si>
  <si>
    <t>200304景瑞控股</t>
  </si>
  <si>
    <t>景瑞控股 USD 12.75% 22'</t>
  </si>
  <si>
    <t>认购额超6亿美元，超额认购约1.3倍</t>
  </si>
  <si>
    <t>200303绿景中国地产</t>
  </si>
  <si>
    <t>绿景中国地产 USD 12% 23'</t>
  </si>
  <si>
    <t>200225交银香港</t>
  </si>
  <si>
    <t>交银香港 AT1 3.725% Perp</t>
  </si>
  <si>
    <t>认购额超38亿美元，超额认购约12.7倍</t>
  </si>
  <si>
    <t>200224交银金租</t>
  </si>
  <si>
    <t>交银金租 USD FRN 23'</t>
  </si>
  <si>
    <t>认购额超38亿美元，超额认购约7.6倍</t>
  </si>
  <si>
    <t>200220昆明城投</t>
  </si>
  <si>
    <t>200219当代置业</t>
  </si>
  <si>
    <t>当代置业 USD 11.8% 22'</t>
  </si>
  <si>
    <t>认购额超26亿美元，超额认购约2.6倍</t>
  </si>
  <si>
    <t>200213中国交建</t>
  </si>
  <si>
    <t>中国交建 USD 3.425% Perp</t>
  </si>
  <si>
    <t>中国交建 USD 3.65% Perp</t>
  </si>
  <si>
    <t>200212合生创展</t>
  </si>
  <si>
    <t>合生创展 USD 6% 21'</t>
  </si>
  <si>
    <t>认购额超26亿美元，超额认购约6.5倍</t>
  </si>
  <si>
    <t>200211义乌国资</t>
  </si>
  <si>
    <t>义乌国资 USD 4% 25'</t>
  </si>
  <si>
    <t>200206中船租赁</t>
  </si>
  <si>
    <t>中船租赁 USD 3% 30'</t>
  </si>
  <si>
    <t>中船租赁 USD 2.5% 25'</t>
  </si>
  <si>
    <t>200203佳源国际控股</t>
  </si>
  <si>
    <t>认购额超20亿美元，超额认购约6.7倍</t>
  </si>
  <si>
    <t>200120荣盛发展</t>
  </si>
  <si>
    <t>荣盛发展 USD 8.75% 21'</t>
  </si>
  <si>
    <t>认购额超35亿美元，超额认购约8.8倍</t>
  </si>
  <si>
    <t>200120万达商管</t>
  </si>
  <si>
    <t>万达商管 USD 6.875% 23'</t>
  </si>
  <si>
    <t>200113长沙先导</t>
  </si>
  <si>
    <t>200109郑州城建</t>
  </si>
  <si>
    <t>郑州城建 USD 3.8% 25'</t>
  </si>
  <si>
    <t>认购额超14亿美元，超额认购约2.5倍</t>
  </si>
  <si>
    <t>200107旭辉控股</t>
  </si>
  <si>
    <t>旭辉控股 USD 6% 25'</t>
  </si>
  <si>
    <t>191206新沂城投</t>
  </si>
  <si>
    <t>新沂城投 USD 7% 22'</t>
  </si>
  <si>
    <t>191205金坛国发</t>
  </si>
  <si>
    <t>金坛国发 USD 7% 22'</t>
  </si>
  <si>
    <t>认购额超16亿美元，超额认购约8倍</t>
  </si>
  <si>
    <t>191205昆明轨交</t>
  </si>
  <si>
    <t>昆明轨交 USD 3.5% 22'</t>
  </si>
  <si>
    <t>昆明轨交 USD 3.9% 24'</t>
  </si>
  <si>
    <t>认购额超25亿美元，超额认购约7.7倍</t>
  </si>
  <si>
    <t>191203融信中国</t>
  </si>
  <si>
    <t>融信中国 USD 8.1% 23'</t>
  </si>
  <si>
    <t>认购额超19亿美元，超额认购约3.2倍</t>
  </si>
  <si>
    <t>191203交银金租</t>
  </si>
  <si>
    <t>交银金租 USD FRN 24'</t>
  </si>
  <si>
    <t>认购额超26.7亿美元，超额认购约8.9倍</t>
  </si>
  <si>
    <t>191128江西水投</t>
  </si>
  <si>
    <t>江西水投 USD 3.4% 22'</t>
  </si>
  <si>
    <t>191127绍兴上虞国资</t>
  </si>
  <si>
    <t>绍兴上虞国资 USD 4.18% 22'</t>
  </si>
  <si>
    <t>认购额超17亿美元，超额认购约4.2倍</t>
  </si>
  <si>
    <t>191121中原资管</t>
  </si>
  <si>
    <t>中原资管 USD 4.2% 22'</t>
  </si>
  <si>
    <t>认购额超22亿美元，超额认购约7.3倍</t>
  </si>
  <si>
    <t>191107兰州建投</t>
  </si>
  <si>
    <t>兰州建投 USD 4.15% 22'</t>
  </si>
  <si>
    <t>认购额超24亿美元，超额认购约8倍</t>
  </si>
  <si>
    <t>191106郑州城建</t>
  </si>
  <si>
    <t>郑州城建 USD 3.8% 22'</t>
  </si>
  <si>
    <t>191104青岛城投</t>
  </si>
  <si>
    <t>青岛城投 USD 3.9% 22'</t>
  </si>
  <si>
    <t>认购额超8.5亿美元，超额认购约3.4倍</t>
  </si>
  <si>
    <t>191104阳光城集团</t>
  </si>
  <si>
    <t>阳光城集团 USD 10% 23'</t>
  </si>
  <si>
    <t>191024金辉</t>
  </si>
  <si>
    <t>金辉 USD 11.75% 21'</t>
  </si>
  <si>
    <t>191017宜宾新兴产投</t>
  </si>
  <si>
    <t>宜宾新兴产投 USD 5% 20'</t>
  </si>
  <si>
    <t>191008进出口银行</t>
  </si>
  <si>
    <t>进出口银行巴黎分行 USD FRN 22'</t>
  </si>
  <si>
    <t>190925青岛城投</t>
  </si>
  <si>
    <t>青岛城投 USD 4% 24'</t>
  </si>
  <si>
    <t>190925柳州东城</t>
  </si>
  <si>
    <t>柳州东城 USD 7% 22'</t>
  </si>
  <si>
    <t>认购额超17.5亿美元，超额认购约3.5倍</t>
  </si>
  <si>
    <t>190925中国海洋石油</t>
  </si>
  <si>
    <t>中国海洋石油 USD 2.875% 29'</t>
  </si>
  <si>
    <t>中国海洋石油 USD 3.3% 49'</t>
  </si>
  <si>
    <t>认购额超28亿美元，超额认购约5.6倍</t>
  </si>
  <si>
    <t>190923北京海国鑫泰</t>
  </si>
  <si>
    <t>北京海国鑫泰 USD 4.3% 22'</t>
  </si>
  <si>
    <t>190919重庆国际物流园</t>
  </si>
  <si>
    <t>重庆国际物流园 USD 4.3% 24'</t>
  </si>
  <si>
    <t>190918山东钢铁</t>
  </si>
  <si>
    <t>山东钢铁 USD 6.85% 22'</t>
  </si>
  <si>
    <t>认购额超19亿美元，超额认购约7.6倍</t>
  </si>
  <si>
    <t>190917新奥股份</t>
  </si>
  <si>
    <t>190911常德城投</t>
  </si>
  <si>
    <t>常德城投 USD 5.8% 22'</t>
  </si>
  <si>
    <t>190910山东水发</t>
  </si>
  <si>
    <t>山东水发 USD 4.15% 22'</t>
  </si>
  <si>
    <t>认购额超10亿美元，超额认购约3.3倍</t>
  </si>
  <si>
    <t>190910广西交投</t>
  </si>
  <si>
    <t>广西交投 USD 3.5% 22'</t>
  </si>
  <si>
    <t>190905长发集团</t>
  </si>
  <si>
    <t>长发集团 USD 3.9% 22'</t>
  </si>
  <si>
    <t>190903漳州九龙江</t>
  </si>
  <si>
    <t>漳州九龙江 USD 5.6% 22'</t>
  </si>
  <si>
    <t>认购额超9亿美元，超额认购约4.5倍</t>
  </si>
  <si>
    <t>190829交银金租</t>
  </si>
  <si>
    <t>交银金租 USD 2.625% 24'</t>
  </si>
  <si>
    <t>认购额超18亿美元，超额认购约4.5倍</t>
  </si>
  <si>
    <t>认购额超11.9亿美元，超额认购约2.4倍</t>
  </si>
  <si>
    <t>190816福建漳龙</t>
  </si>
  <si>
    <t>福建漳龙 USD 5.875% 22'</t>
  </si>
  <si>
    <t>190815青岛即墨城投</t>
  </si>
  <si>
    <t>青岛即墨城投 USD 4.9% 22'</t>
  </si>
  <si>
    <t>190808常德经投</t>
  </si>
  <si>
    <t>常德经投 USD 6.6% 22'</t>
  </si>
  <si>
    <t>认购额超27亿美元，超额认购约3倍</t>
  </si>
  <si>
    <t>190725山东高速</t>
  </si>
  <si>
    <t>山东高速 USD 3.95% 22'</t>
  </si>
  <si>
    <t>认购额超27亿美元，超额认购约5.4倍</t>
  </si>
  <si>
    <t>山东高速 USD 4.3% Perp</t>
  </si>
  <si>
    <t>190711北大资源</t>
  </si>
  <si>
    <t>北大资源 USD 8.45% 20'</t>
  </si>
  <si>
    <t>190702山东国惠</t>
  </si>
  <si>
    <t>山东国惠 USD 4.37% 22'</t>
  </si>
  <si>
    <t>190702清华同方</t>
  </si>
  <si>
    <t>清华同方 USD 6.8% 22'</t>
  </si>
  <si>
    <t>190626甘肃公航旅</t>
  </si>
  <si>
    <t>甘肃公航旅 USD 3.875% 22'</t>
  </si>
  <si>
    <t>190626柳州东通</t>
  </si>
  <si>
    <t>190624佳兆业</t>
  </si>
  <si>
    <t>190620四川铁投</t>
  </si>
  <si>
    <t>四川铁投 USD 3.8% 22'</t>
  </si>
  <si>
    <t>190619漳州交通</t>
  </si>
  <si>
    <t>漳州交通 USD 6.5% 22'</t>
  </si>
  <si>
    <t>190618遵义道桥</t>
  </si>
  <si>
    <t>遵义道桥SBLC USD 4.6% 22'</t>
  </si>
  <si>
    <t>190618诸暨国资</t>
  </si>
  <si>
    <t>诸暨国资 USD 7% 21'</t>
  </si>
  <si>
    <t>认购额超19亿美元，超额认购约3.5倍</t>
  </si>
  <si>
    <t>190611启迪控股</t>
  </si>
  <si>
    <t>启迪控股 USD 6.95% 24'</t>
  </si>
  <si>
    <t>190606金地集团</t>
  </si>
  <si>
    <t>金地集团 USD 5.6% 22'</t>
  </si>
  <si>
    <t>190528重庆南岸城建</t>
  </si>
  <si>
    <t>重庆南岸城建 USD 4.66% 24'</t>
  </si>
  <si>
    <t>190521山东黄金</t>
  </si>
  <si>
    <t>山东黄金 USD 5.3% Perp</t>
  </si>
  <si>
    <t>190519山能集团</t>
  </si>
  <si>
    <t>认购额超16亿美元，超额认购约4倍</t>
  </si>
  <si>
    <t>190515株洲城发</t>
  </si>
  <si>
    <t>株洲城发 USD 5.7% 22'</t>
  </si>
  <si>
    <t>190515柳州东通</t>
  </si>
  <si>
    <t>柳州东通 USD 7% 22'</t>
  </si>
  <si>
    <t>190509易居中国</t>
  </si>
  <si>
    <t>190417当代置业</t>
  </si>
  <si>
    <t>当代置业 USD 12.85% 21'</t>
  </si>
  <si>
    <t>认购额超6.7亿美元，超额认购约3.4倍</t>
  </si>
  <si>
    <t>190410西南证券</t>
  </si>
  <si>
    <t>西南证券 USD 6.9% 21'</t>
  </si>
  <si>
    <t>认购额超32亿美元，超额认购约10.7倍</t>
  </si>
  <si>
    <t>190410无锡建发</t>
  </si>
  <si>
    <t>无锡建发 USD 4.5% 22'</t>
  </si>
  <si>
    <t>认购额超30亿美元，超额认购约3.8倍</t>
  </si>
  <si>
    <t>190328云南康旅</t>
  </si>
  <si>
    <t>云南康旅 USD 5.5% 22'</t>
  </si>
  <si>
    <t>认购额超8.5亿美元，超额认购约1.8倍</t>
  </si>
  <si>
    <t>190327阳光城集团</t>
  </si>
  <si>
    <t>阳光城集团 USD 9.5% 21'</t>
  </si>
  <si>
    <t>认购额超24亿美元，超额认购约3.7倍</t>
  </si>
  <si>
    <t>190327华夏幸福</t>
  </si>
  <si>
    <t>华夏幸福 USD 8.6% 24'</t>
  </si>
  <si>
    <t>认购额超25亿美元，超额认购约7.1倍</t>
  </si>
  <si>
    <t>华夏幸福 USD 7.125% 22'</t>
  </si>
  <si>
    <t>交银港分 USD FRN 22'</t>
  </si>
  <si>
    <t>190311重庆能投</t>
  </si>
  <si>
    <t>重庆能投 USD 5.625% 22'</t>
  </si>
  <si>
    <t>190308北大方正</t>
  </si>
  <si>
    <t>190228启迪控股</t>
  </si>
  <si>
    <t>启迪控股 USD 7.9% 21'</t>
  </si>
  <si>
    <t>190227杭州金投</t>
  </si>
  <si>
    <t>杭州金投 USD 5.2% 20'</t>
  </si>
  <si>
    <t>认购额超30亿美元，超额认购约5倍</t>
  </si>
  <si>
    <t>190226云南投控</t>
  </si>
  <si>
    <t>云南投控 USD 6.25% 22'</t>
  </si>
  <si>
    <t>190225融信中国</t>
  </si>
  <si>
    <t>融信中国 USD 10.5% 22'</t>
  </si>
  <si>
    <t>190221华夏幸福</t>
  </si>
  <si>
    <t>华夏幸福 USD 8.625% 21'</t>
  </si>
  <si>
    <t>认购额超32亿美元，超额认购约5.3倍</t>
  </si>
  <si>
    <t>190218融信中国</t>
  </si>
  <si>
    <t>融信中国 USD 11.25% 21'</t>
  </si>
  <si>
    <t>190212山东高速</t>
  </si>
  <si>
    <t>190131成都经开国投</t>
  </si>
  <si>
    <t>成都经开国投 USD 7.5% 22'</t>
  </si>
  <si>
    <t>认购额超16亿美元，超额认购约2.3倍</t>
  </si>
  <si>
    <t>190115交银金租</t>
  </si>
  <si>
    <t>交银金租 USD 4% 22'</t>
  </si>
  <si>
    <t>认购额超18亿美元，超额认购约2.2倍</t>
  </si>
  <si>
    <t>交银金租 USD 4.375% 24'</t>
  </si>
  <si>
    <t>190115奥园</t>
  </si>
  <si>
    <t>奥园 USD 8.5% 22'</t>
  </si>
  <si>
    <t>190108山东高速</t>
  </si>
  <si>
    <t>181219融信中国</t>
  </si>
  <si>
    <t>融信中国 USD 11.5% 20'</t>
  </si>
  <si>
    <t>认购额超7亿美元，超额认购约2.3倍</t>
  </si>
  <si>
    <t>181212无锡产业</t>
  </si>
  <si>
    <t>无锡产业 USD 5.3% 21'</t>
  </si>
  <si>
    <t>181207华夏幸福</t>
  </si>
  <si>
    <t>181206济南高新控股</t>
  </si>
  <si>
    <t>济南高新控股 USD 6.4% 21'</t>
  </si>
  <si>
    <t>181129杭州金投</t>
  </si>
  <si>
    <t>杭州金投 USD 5.5% 19'</t>
  </si>
  <si>
    <t>认购额超21亿美元，超额认购约5.2倍</t>
  </si>
  <si>
    <t>181128武汉地铁</t>
  </si>
  <si>
    <t>武汉地铁 USD 5.98% Perp</t>
  </si>
  <si>
    <t>181127弘阳地产</t>
  </si>
  <si>
    <t>弘阳地产 USD 13.5% 20'</t>
  </si>
  <si>
    <t>181119农发行</t>
  </si>
  <si>
    <t>农发行 EUR FRN 21'</t>
  </si>
  <si>
    <t>181114四川交投</t>
  </si>
  <si>
    <t>四川交投 USD 4.75% 21'</t>
  </si>
  <si>
    <t>181113中原银行</t>
  </si>
  <si>
    <t>中原银行 USD 5.6% Perp</t>
  </si>
  <si>
    <t>181109方正证券</t>
  </si>
  <si>
    <t>方正证券 USD 6.9% 20'</t>
  </si>
  <si>
    <t>181108国银金租</t>
  </si>
  <si>
    <t>国银金租 USD FRN 21'</t>
  </si>
  <si>
    <t>181024国家电投</t>
  </si>
  <si>
    <t>国家电投 USD 4.65% 23'</t>
  </si>
  <si>
    <t>国家电投 USD 4.25% 21'</t>
  </si>
  <si>
    <t>180919中国船舶</t>
  </si>
  <si>
    <t>中国船舶SBLC USD 4.125% 21'</t>
  </si>
  <si>
    <t>认购额超14亿美元，超额认购约2.9倍</t>
  </si>
  <si>
    <t>中国船舶SBLC EUR 1.75% 23'</t>
  </si>
  <si>
    <t>农发行 USD FRN 21'</t>
  </si>
  <si>
    <t>180830融信中国</t>
  </si>
  <si>
    <t>认购额超8.4亿美元，超额认购约1.7倍</t>
  </si>
  <si>
    <t>180829奥园</t>
  </si>
  <si>
    <t>奥园 USD 7.95% 21'</t>
  </si>
  <si>
    <t>认购额超7亿美元，超额认购约1.8倍</t>
  </si>
  <si>
    <t>180808启迪控股</t>
  </si>
  <si>
    <t>启迪控股 USD 7.95% 24'</t>
  </si>
  <si>
    <t>180719雅居乐</t>
  </si>
  <si>
    <t>180711雅居乐</t>
  </si>
  <si>
    <t>雅居乐 USD 8.5% 21'</t>
  </si>
  <si>
    <t>认购额超5亿美元，超额认购约2倍</t>
  </si>
  <si>
    <t>180530平安不动产</t>
  </si>
  <si>
    <t>平安不动产 USD 5.1% 19'</t>
  </si>
  <si>
    <t>认购额超16亿美元，超额认购约3.2倍</t>
  </si>
  <si>
    <t>180524中海外宏洋</t>
  </si>
  <si>
    <t>中海外宏洋 USD 4.875% 21'</t>
  </si>
  <si>
    <t>180509交通银行</t>
  </si>
  <si>
    <t>交银港分 USD FRN 21'</t>
  </si>
  <si>
    <t>180413卓越商管</t>
  </si>
  <si>
    <t>卓越商管 USD 7.3% 19'</t>
  </si>
  <si>
    <t>180228中国国新控股</t>
  </si>
  <si>
    <t>认购额超7亿美元，超额认购约2倍</t>
  </si>
  <si>
    <t>180227当代置业</t>
  </si>
  <si>
    <t>当代置业 USD 7.95% 21'</t>
  </si>
  <si>
    <t>认购额超11亿美元，超额认购约3.7倍</t>
  </si>
  <si>
    <t>180118交银金租</t>
  </si>
  <si>
    <t>交银金租 USD 3.5% 21'</t>
  </si>
  <si>
    <t>认购额超5.80亿美元，超额认购约2.3倍</t>
  </si>
  <si>
    <t>交银金租 USD 4% 28'</t>
  </si>
  <si>
    <t>认购额超30亿美元，超额认购约3.2倍</t>
  </si>
  <si>
    <t>交银金租 USD 3.75% 23'</t>
  </si>
  <si>
    <t>认购额超4亿美元，超额认购约2倍</t>
  </si>
  <si>
    <t>180116山东三星</t>
  </si>
  <si>
    <t>山东三星 USD 7.99% 21'</t>
  </si>
  <si>
    <t>171213中国东方资管</t>
  </si>
  <si>
    <t>中国东方资管 USD 4.25% Perp</t>
  </si>
  <si>
    <t>中国东方资管 USD FRN 20'</t>
  </si>
  <si>
    <t>中国东方资管 USD 4.375% 27'</t>
  </si>
  <si>
    <t>171128马尔代夫政府</t>
  </si>
  <si>
    <t>171128华融置业</t>
  </si>
  <si>
    <t>华融置业 EUR 1.625% 22'</t>
  </si>
  <si>
    <t>171115弘阳集团</t>
  </si>
  <si>
    <t>弘阳集团 USD 8.5% 18'</t>
  </si>
  <si>
    <t>171113武汉当代</t>
  </si>
  <si>
    <t>武汉当代 USD 7.25% 20'</t>
  </si>
  <si>
    <t>171019同创九鼎</t>
  </si>
  <si>
    <t>171019中融新大</t>
  </si>
  <si>
    <t>中融新大 USD 7.25% 20'</t>
  </si>
  <si>
    <t>171016宜华集团</t>
  </si>
  <si>
    <t>宜华集团 USD 8.5% 20'</t>
  </si>
  <si>
    <t>171010郑州银行</t>
  </si>
  <si>
    <t>郑州银行 USD 5.5% Perp</t>
  </si>
  <si>
    <t>170808绿景中国地产</t>
  </si>
  <si>
    <t>绿景中国地产 USD 8.5% 20'</t>
  </si>
  <si>
    <t>170612融信中国</t>
  </si>
  <si>
    <t>融信中国 USD 6.5% 18'</t>
  </si>
  <si>
    <t>170601进出口银行</t>
  </si>
  <si>
    <t>进出口银行 EUR 0.75% 22'</t>
  </si>
  <si>
    <t>170531马尔代夫政府</t>
  </si>
  <si>
    <t>马尔代夫政府 USD 7% 22'</t>
  </si>
  <si>
    <t>170522弘阳集团</t>
  </si>
  <si>
    <t>弘阳集团 USD 7.875% 20'</t>
  </si>
  <si>
    <t>170508交通银行</t>
  </si>
  <si>
    <t>交银港分 USD FRN 20'</t>
  </si>
  <si>
    <t>170411连云港港口</t>
  </si>
  <si>
    <t>连云港港口 USD 3.875% 20'</t>
  </si>
  <si>
    <t>170314交银金租</t>
  </si>
  <si>
    <t>交银金租 USD 3.5% 22'</t>
  </si>
  <si>
    <t>交银金租 USD 4.25% 27'</t>
  </si>
  <si>
    <t>交银金租 USD 3% 20'</t>
  </si>
  <si>
    <t>170307进出口银行</t>
  </si>
  <si>
    <t>进出口银行 USD 3.375% 27'</t>
  </si>
  <si>
    <t>进出口银行 USD 2.625% 22'</t>
  </si>
  <si>
    <t>170213交通银行</t>
  </si>
  <si>
    <t>XS2675743160</t>
  </si>
  <si>
    <t>中银伦分</t>
  </si>
  <si>
    <t>5.925%</t>
  </si>
  <si>
    <t>XS2674629170</t>
  </si>
  <si>
    <t>1.727%</t>
  </si>
  <si>
    <t>Baa2/BBB+/BBB</t>
  </si>
  <si>
    <t>HK0000950789</t>
  </si>
  <si>
    <t>HK0000954096</t>
  </si>
  <si>
    <t>枣庄高新(青岛银行)</t>
  </si>
  <si>
    <t>枣庄高新投资集团有限公司</t>
  </si>
  <si>
    <t>枣庄高新</t>
  </si>
  <si>
    <t>XS2664783722</t>
  </si>
  <si>
    <t>XS2676679181</t>
  </si>
  <si>
    <t>山东滨达实业</t>
  </si>
  <si>
    <t>山东滨达实业集团有限公司</t>
  </si>
  <si>
    <t>人民币4.41亿元</t>
  </si>
  <si>
    <t>230908枣庄高新</t>
  </si>
  <si>
    <t>枣庄高新SBLC CNH 4.8%</t>
  </si>
  <si>
    <t>XS2677436490</t>
  </si>
  <si>
    <t>230907铜仁能投</t>
  </si>
  <si>
    <t>铜仁能投 USD 6% 24'</t>
  </si>
  <si>
    <t>Refinance the existing offshore indebtedness in accordance with the NDRC certificate.</t>
  </si>
  <si>
    <t>6400万美元</t>
  </si>
  <si>
    <t>230907武汉江夏农业</t>
  </si>
  <si>
    <t>武汉江夏农业SBLC USD 6.9% 26'</t>
  </si>
  <si>
    <t>SOFR+59</t>
  </si>
  <si>
    <t>中国银行股份有限公司伦敦分行</t>
  </si>
  <si>
    <t>230907中国银行</t>
  </si>
  <si>
    <t>中银伦分 USD 5.925% 26'</t>
  </si>
  <si>
    <t>山东滨达实业(齐鲁银行)</t>
  </si>
  <si>
    <t>71亿日元</t>
  </si>
  <si>
    <t>230905山东滨达实业</t>
  </si>
  <si>
    <t>山东滨达实业SBLC JPY 2.3%</t>
  </si>
  <si>
    <t>偿还到期的海外债务</t>
  </si>
  <si>
    <t>CEBHK</t>
  </si>
  <si>
    <t>中国光大银行股份有限公司香港分行</t>
  </si>
  <si>
    <t>230905光大银行</t>
  </si>
  <si>
    <t>光银港分 CNH 2.95% 25'</t>
  </si>
  <si>
    <t>SOFR+63</t>
  </si>
  <si>
    <t>光银港分 USD 1.727% 26'</t>
  </si>
  <si>
    <t>XS2672161267</t>
  </si>
  <si>
    <t>XS2679063862</t>
  </si>
  <si>
    <t>光银悉尼分行</t>
  </si>
  <si>
    <t>Baa2/BBB+/BBB+</t>
  </si>
  <si>
    <t>HK0000951035</t>
  </si>
  <si>
    <t>港交所;卢交所;迪拜</t>
  </si>
  <si>
    <t>XS2677539541</t>
  </si>
  <si>
    <t>HK0000954344</t>
  </si>
  <si>
    <t>枣庄高新(恒丰银行)</t>
  </si>
  <si>
    <t>HK0000954104</t>
  </si>
  <si>
    <t>淄博财金(邮储银行)</t>
  </si>
  <si>
    <t>淄博市财金控股集团有限公司</t>
  </si>
  <si>
    <t>HK0000946795</t>
  </si>
  <si>
    <t>HK0000946787</t>
  </si>
  <si>
    <t>HK0000946803</t>
  </si>
  <si>
    <t>XS2680393258</t>
  </si>
  <si>
    <t>XS2685949492</t>
  </si>
  <si>
    <t>邹平财金</t>
  </si>
  <si>
    <t>邹平市财金发展集团有限公司</t>
  </si>
  <si>
    <t>淄博财金</t>
  </si>
  <si>
    <t>发行方式</t>
  </si>
  <si>
    <t>删除及隐藏</t>
  </si>
  <si>
    <t>DataSource</t>
  </si>
  <si>
    <t>XS2667389196</t>
  </si>
  <si>
    <t>For refinancing existing offshore indebtedness</t>
  </si>
  <si>
    <t>新发</t>
  </si>
  <si>
    <t>DMI</t>
  </si>
  <si>
    <t>230915乌鲁木齐高新</t>
  </si>
  <si>
    <t>乌鲁木齐高新 USD 7.5% 26'</t>
  </si>
  <si>
    <t>For project construction and replenishing working capital</t>
  </si>
  <si>
    <t>DNGSHN</t>
  </si>
  <si>
    <t>人民币2.6亿元</t>
  </si>
  <si>
    <t>230914枣庄高新</t>
  </si>
  <si>
    <t>枣庄高新SBLC CNH 4.8% 26'</t>
  </si>
  <si>
    <t>邹平财金(青岛银行)</t>
  </si>
  <si>
    <t>Financing construction projects, replenishing working capital and/or general corporate purposes</t>
  </si>
  <si>
    <t>ZOUFIN</t>
  </si>
  <si>
    <t>ZOUPING FINANCE INTERNATIONAL CO., LTD.</t>
  </si>
  <si>
    <t>76亿日元</t>
  </si>
  <si>
    <t>230913邹平财金</t>
  </si>
  <si>
    <t>邹平财金SBLC JPY 2.3% 26'</t>
  </si>
  <si>
    <t>Qixin I</t>
  </si>
  <si>
    <t>Replenishing working capital</t>
  </si>
  <si>
    <t>ZBJRKG</t>
  </si>
  <si>
    <t>人民币5.8亿元</t>
  </si>
  <si>
    <t>230913淄博财金</t>
  </si>
  <si>
    <t>淄博财金SBLC CNH 3.7% 26'</t>
  </si>
  <si>
    <t>中华人民共和国海南省人民政府</t>
  </si>
  <si>
    <t>230913海南省政府</t>
  </si>
  <si>
    <t>海南省政府 CNH 2.7% 28'</t>
  </si>
  <si>
    <t>海南省政府 CNH 2.45% 25'</t>
  </si>
  <si>
    <t>海南省政府 CNH 2.53% 26'</t>
  </si>
  <si>
    <t>818</t>
  </si>
  <si>
    <t>818 I</t>
  </si>
  <si>
    <t>For general funding purposes</t>
  </si>
  <si>
    <t>230913光大银行</t>
  </si>
  <si>
    <t>光银悉尼分行 USD FRN 26'</t>
  </si>
  <si>
    <t>科学城(广州)融资租赁有限公司</t>
  </si>
  <si>
    <t>人民币2.15亿元</t>
  </si>
  <si>
    <t>General corporate purposes</t>
  </si>
  <si>
    <t>天津轨道交通城市发展有限公司</t>
  </si>
  <si>
    <t>230911天津轨交</t>
  </si>
  <si>
    <t>天津轨交 USD 7.5% 24'</t>
  </si>
  <si>
    <t>Frame</t>
  </si>
  <si>
    <t>Frame I</t>
  </si>
  <si>
    <t>230911中国银行</t>
  </si>
  <si>
    <t>中银迪拜分行 USD FRN 26'</t>
  </si>
  <si>
    <t>中国银行股份有限公司卢森堡分行</t>
  </si>
  <si>
    <t>中银卢森堡分行 CNH 2.98% 26'</t>
  </si>
  <si>
    <t>所得款项净额将用于根据绿色金融框架为合格项目提供资金</t>
  </si>
  <si>
    <t>所得款项净额将用于广州市南沙区的基础设施建设</t>
  </si>
  <si>
    <t>发行3年期债券的净收益将用于按照绿色、蓝色和社会金融框架的规定融资符合条件的绿色项目</t>
  </si>
  <si>
    <t>发行5年期债券的净收益将用于按照绿色、蓝色和社会金融框架的规定融资符合条件的社会项目</t>
  </si>
  <si>
    <t>按照适用法律法规建设项目和补充中国城镇发展有限公司的营运资本</t>
  </si>
  <si>
    <t>一般业务用途</t>
  </si>
  <si>
    <t>所得款项净额拟用于租赁项目投资及根据《国家发改委证明》和《可持续融资框架》偿还有息债务</t>
  </si>
  <si>
    <t>用于攀枝花第三部分建设文化、商贸、旅游产业一体化综合发展样板项目建设和补充流动资金</t>
  </si>
  <si>
    <t>依照适用的法律和条例为一般公司目的</t>
  </si>
  <si>
    <t>发行人将使用相当于所得款项为中国工商银行绿色债券框架所界定的合格绿色资产提供融资和/或再融资</t>
  </si>
  <si>
    <t>发行债券所得款项的金额将用于为符合条件的绿色资产或项目提供融资和/或再融资，这些资产以及项目用于发行人的绿色金融框架中</t>
  </si>
  <si>
    <t>新发;交换要约</t>
  </si>
  <si>
    <t>根据可持续财务框架补充营运资金和项目建设</t>
  </si>
  <si>
    <t>根据可持续金融框架和NDRC证书，发行债券的净收益或等值金额将为符合条件的项目进行融资和/或再融资</t>
  </si>
  <si>
    <t>新发;同意征求;要约回购</t>
  </si>
  <si>
    <t>XS2423890347</t>
  </si>
  <si>
    <t>新发;公开市场回购</t>
  </si>
  <si>
    <t>ABCHK CD</t>
  </si>
  <si>
    <t>0.2</t>
  </si>
  <si>
    <t>XS2690707497</t>
  </si>
  <si>
    <t>人民币1.65亿元</t>
  </si>
  <si>
    <t>承销商</t>
  </si>
  <si>
    <t>BBG</t>
  </si>
  <si>
    <t>230913农业银行</t>
  </si>
  <si>
    <t>农银港分 CNH 3% 23'</t>
  </si>
  <si>
    <t>HZJT PP(Dim Sum)</t>
  </si>
  <si>
    <t>HK0000947231</t>
  </si>
  <si>
    <t>360天</t>
  </si>
  <si>
    <t>牵头配售代理</t>
  </si>
  <si>
    <t>HZJT PP</t>
  </si>
  <si>
    <t>HANGZHOU FINANCE &amp; INVESTMENT</t>
  </si>
  <si>
    <t>230912杭州金投</t>
  </si>
  <si>
    <t>杭州金投 CNH 4.2% 24'</t>
  </si>
  <si>
    <t>HAIYAN COASTLINE CO., LIMITED</t>
  </si>
  <si>
    <t>URUMQI GAOXIN INVESTMENT AND DEVELOPMENT GROUP CO., LTD.</t>
  </si>
  <si>
    <t>CHINA MINSHENG BANKING CORP., LTD., HONG KONG BRANCH</t>
  </si>
  <si>
    <t>FolderPath</t>
  </si>
  <si>
    <t>\\10.10.1.215\dcm$\Deals\Completed\2023 Completed\FI&amp;C\Polaris 远东租赁</t>
  </si>
  <si>
    <t>\\10.10.1.215\dcm$\Deals\Completed\2022 Completed\POE\Project Sake_湖北澴川[自贸债券]</t>
  </si>
  <si>
    <t>\\10.10.1.215\dcm$\Deals\Completed\2022 Completed\SOE\Nengda 无锡能达热电</t>
  </si>
  <si>
    <t>\\10.10.1.215\dcm$\Deals\Completed\2022 Completed\POE\Project Silkroad II 成都陆港枢纽[自贸债券]</t>
  </si>
  <si>
    <t>\\10.10.1.215\dcm$\Deals\Completed\2022 Completed\SOE\Dayue II 绍兴柯桥建设 FTZ</t>
  </si>
  <si>
    <t>\\10.10.1.215\dcm$\Deals\Completed\2022 Completed\FI&amp;C\Golden II 交银港分</t>
  </si>
  <si>
    <t>\\10.10.1.215\dcm$\Deals\Completed\2022 Completed\SOE\Blue IV 威海文登</t>
  </si>
  <si>
    <t>\\10.10.1.215\dcm$\Deals\Completed\2022 Completed\SOE\Gongfu I 上城国资</t>
  </si>
  <si>
    <t>\\10.10.1.215\dcm$\Deals\Completed\2022 Completed\POE\Project Suprenova II_ 长沙先导</t>
  </si>
  <si>
    <t>\\10.10.1.215\dcm$\Deals\Completed\2022 Completed\FI&amp;C\Charming 3 集友[AT1]</t>
  </si>
  <si>
    <t>\\10.10.1.215\dcm$\Deals\Completed\2022 Completed\SOE\Tonglu 桐庐国资 FTZ</t>
  </si>
  <si>
    <t>\\10.10.1.215\dcm$\Deals\Completed\2022 Completed\SOE\Easthill III A&amp;B 南京江宁经开</t>
  </si>
  <si>
    <t>\\10.10.1.215\dcm$\Deals\Completed\2022 Completed\SOE\Spring Radiance III 上虞国资</t>
  </si>
  <si>
    <t>\\10.10.1.215\dcm$\Deals\Completed\2022 Completed\SOE\Jingle II&amp;III 如东民泰</t>
  </si>
  <si>
    <t>\\10.10.1.215\dcm$\Deals\Completed\2022 Completed\SOE\Haining 海宁城发 FTZ</t>
  </si>
  <si>
    <t>ZIBO CAIJIN HOLDING GROUP CO., LTD.</t>
  </si>
  <si>
    <t>存款证</t>
  </si>
  <si>
    <t>AGRICULTURAL BANK OF CHINA LIMITED, HONG KONG BRANCH</t>
  </si>
  <si>
    <t>CHINA EVERBRIGHT BANK CO., LTD., SYDNEY BRANCH</t>
  </si>
  <si>
    <t>HFI INTERNATIONAL (HK) LIMITED</t>
  </si>
  <si>
    <t>BANK OF CHINA (DUBAI) BRANCH</t>
  </si>
  <si>
    <t>\\10.10.1.215\dcm$\Deals\Completed\2021 Completed\NewCity 湖州新型城投</t>
  </si>
  <si>
    <t>\\10.10.1.215\dcm$\Deals\Completed\2021 Completed\Splendid 光银国际</t>
  </si>
  <si>
    <t>\\10.10.1.215\dcm$\Deals\Completed\2021 Completed\Spring 济南轨交</t>
  </si>
  <si>
    <t>\\10.10.1.215\dcm$\Deals\Completed\2021 Completed\SPIC Pref Share II 国家电投[优先股二期]</t>
  </si>
  <si>
    <t>\\10.10.1.215\dcm$\Deals\Completed\2021 Completed\Lotus III 光银港分[Nov]</t>
  </si>
  <si>
    <t>\\10.10.1.215\dcm$\Deals\Completed\2021 Completed\708 东方财富</t>
  </si>
  <si>
    <t>\\10.10.1.215\dcm$\Deals\Completed\2021 Completed\Excellence VIII 长城资管国际</t>
  </si>
  <si>
    <t>\\10.10.1.215\dcm$\Deals\Completed\2021 Completed\Centre II 郑州地铁</t>
  </si>
  <si>
    <t>\\10.10.1.215\dcm$\Deals\Completed\2021 Completed\Herald 信银投资</t>
  </si>
  <si>
    <t>\\10.10.1.215\dcm$\Deals\Completed\2021 Completed\Bohai 渤海银行</t>
  </si>
  <si>
    <t>\\10.10.1.215\dcm$\Deals\Completed\2021 Completed\Ambitiously II 济南城建[Nov]</t>
  </si>
  <si>
    <t>\\10.10.1.215\dcm$\Deals\Completed\2021 Completed\SPIC Pref Share 国家电投[优先股]</t>
  </si>
  <si>
    <t>\\10.10.1.215\dcm$\Deals\Completed\2021 Completed\Xinyang II 南京扬子国投</t>
  </si>
  <si>
    <t>\\10.10.1.215\dcm$\Deals\Completed\2021 Completed\Cinda2021AT1 中国信达资管[AT1]</t>
  </si>
  <si>
    <t>\\10.10.1.215\dcm$\Deals\Completed\2021 Completed\Evergreen 湖州城投</t>
  </si>
  <si>
    <t>\\10.10.1.215\dcm$\Deals\Completed\2021 Completed\Harbor I 远洋资本</t>
  </si>
  <si>
    <t>\\10.10.1.215\dcm$\Deals\Completed\2021 Completed\Tianhui 成都高新</t>
  </si>
  <si>
    <t>\\10.10.1.215\dcm$\Deals\Completed\2021 Completed\Easthill II 南京江宁经开</t>
  </si>
  <si>
    <t>\\10.10.1.215\dcm$\Deals\Completed\2021 Completed\Soar VI 中航租赁[USD Sep]</t>
  </si>
  <si>
    <t>\\10.10.1.215\dcm$\Deals\Completed\2021 Completed\Jupiter V 建银国际</t>
  </si>
  <si>
    <t>\\10.10.1.215\dcm$\Deals\Completed\2021 Completed\Rising City 潍坊城建</t>
  </si>
  <si>
    <t>\\10.10.1.215\dcm$\Deals\Completed\2021 Completed\Spring IV 正商</t>
  </si>
  <si>
    <t>\\10.10.1.215\dcm$\Deals\Completed\2021 Completed\Blue III 北京环卫</t>
  </si>
  <si>
    <t>\\10.10.1.215\dcm$\Deals\Completed\2021 Completed\Ambitiously 济南城建[Sep]</t>
  </si>
  <si>
    <t>\\10.10.1.215\dcm$\Deals\Completed\2021 Completed\Bling 金辉</t>
  </si>
  <si>
    <t>\\10.10.1.215\dcm$\Deals\Completed\2021 Completed\Star 世茂</t>
  </si>
  <si>
    <t>\\10.10.1.215\dcm$\Deals\Completed\2021 Completed\Ruby 招证国际</t>
  </si>
  <si>
    <t>\\10.10.1.215\dcm$\Deals\Completed\2021 Completed\Spring III 正商[要约交换及新发]</t>
  </si>
  <si>
    <t>\\10.10.1.215\dcm$\Deals\Completed\2021 Completed\Glory 广发(香港)[NCB SBLC]</t>
  </si>
  <si>
    <t>\\10.10.1.215\dcm$\Deals\Completed\2021 Completed\WG III Tap 万达集团</t>
  </si>
  <si>
    <t>\\10.10.1.215\dcm$\Deals\Completed\2021 Completed\Quanxin 济南金控</t>
  </si>
  <si>
    <t>\\10.10.1.215\dcm$\Deals\Completed\2021 Completed\Lily 雅居乐[Aug]</t>
  </si>
  <si>
    <t>\\10.10.1.215\dcm$\Deals\Completed\2021 Completed\HF2021S 珠海华发集团</t>
  </si>
  <si>
    <t>\\10.10.1.215\dcm$\Deals\Completed\2021 Completed\Gold Bullion VIII 农银国际</t>
  </si>
  <si>
    <t>\\10.10.1.215\dcm$\Deals\Completed\2021 Completed\Palladium 山东黄金</t>
  </si>
  <si>
    <t>\\10.10.1.215\dcm$\Deals\Completed\2021 Completed\Cypress III 安徽交控</t>
  </si>
  <si>
    <t>\\10.10.1.215\dcm$\Deals\Completed\2021 Completed\Brilliant XI 百度</t>
  </si>
  <si>
    <t>\\10.10.1.215\dcm$\Deals\Completed\2021 Completed\Central 河南投资</t>
  </si>
  <si>
    <t>\\10.10.1.215\dcm$\Deals\Completed\2021 Completed\Genesis III 绍兴城投</t>
  </si>
  <si>
    <t>\\10.10.1.215\dcm$\Deals\Completed\2021 Completed\HF2021 珠海华发集团[SN Perp]</t>
  </si>
  <si>
    <t>\\10.10.1.215\dcm$\Deals\Completed\2021 Completed\Phoenix II 四川发展</t>
  </si>
  <si>
    <t>\\10.10.1.215\dcm$\Deals\Completed\2021 Completed\Goldrush 金地</t>
  </si>
  <si>
    <t>\\10.10.1.215\dcm$\Deals\Completed\2021 Completed\Qianjiang III 杭州上城区城建</t>
  </si>
  <si>
    <t>\\10.10.1.215\dcm$\Deals\Completed\2021 Completed\Aero V 西安航天[SPDB SBLC]</t>
  </si>
  <si>
    <t>\\10.10.1.215\dcm$\Deals\Completed\2021 Completed\Soar V 中航租赁[EUR]</t>
  </si>
  <si>
    <t>\\10.10.1.215\dcm$\Deals\Completed\2021 Completed\Taishan VIII 山东钢铁</t>
  </si>
  <si>
    <t>\\10.10.1.215\dcm$\Deals\Completed\2021 Completed\Canal 中信银行(国际)[AT1 Perp]</t>
  </si>
  <si>
    <t>\\10.10.1.215\dcm$\Deals\Completed\2021 Completed\Journey II Tap 合生创展[Jul增发]</t>
  </si>
  <si>
    <t>\\10.10.1.215\dcm$\Deals\Completed\2021 Completed\Cullinan 佳源国际[Jul]</t>
  </si>
  <si>
    <t>\\10.10.1.215\dcm$\Deals\Completed\2021 Completed\Citrus 雅居乐[Jul]</t>
  </si>
  <si>
    <t>\\10.10.1.215\dcm$\Deals\Completed\2021 Completed\Yaowang 余姚舜财</t>
  </si>
  <si>
    <t>\\10.10.1.215\dcm$\Deals\Completed\2021 Completed\Excellence 北京首开控股</t>
  </si>
  <si>
    <t>\\10.10.1.215\dcm$\Deals\Completed\2021 Completed\1215 申万宏源</t>
  </si>
  <si>
    <t>\\10.10.1.215\dcm$\Deals\Completed\2021 Completed\Earth 小米</t>
  </si>
  <si>
    <t>\\10.10.1.215\dcm$\Deals\Completed\2021 Completed\Silkroad 福建省投</t>
  </si>
  <si>
    <t>\\10.10.1.215\dcm$\Deals\Completed\2021 Completed\Dandelion VI 浦发港分</t>
  </si>
  <si>
    <t>\\10.10.1.215\dcm$\Deals\Completed\2021 Completed\G 中国银行(香港)</t>
  </si>
  <si>
    <t>\\10.10.1.215\dcm$\Deals\Completed\2021 Completed\Happy Living 昆明公租房</t>
  </si>
  <si>
    <t>\\10.10.1.215\dcm$\Deals\Completed\2021 Completed\Lightfoot 交通银行(香港)[T2]</t>
  </si>
  <si>
    <t>\\10.10.1.215\dcm$\Deals\Completed\2021 Completed\Sincere III 中原豫资</t>
  </si>
  <si>
    <t>\\10.10.1.215\dcm$\Deals\Completed\2021 Completed\Fuchun 杭州富阳城投</t>
  </si>
  <si>
    <t>\\10.10.1.215\dcm$\Deals\Completed\2021 Completed\Party A 甲方</t>
  </si>
  <si>
    <t>\\10.10.1.215\dcm$\Deals\Completed\2021 Completed\Journey II 合生创展[Jun]</t>
  </si>
  <si>
    <t>\\10.10.1.215\dcm$\Deals\Completed\2021 Completed\BMHK 2021 交银金租</t>
  </si>
  <si>
    <t>\\10.10.1.215\dcm$\Deals\Completed\2021 Completed\Lotus II 光银港分[Jun]</t>
  </si>
  <si>
    <t>\\10.10.1.215\dcm$\Deals\Completed\2021 Completed\Rose Bay V 祥生</t>
  </si>
  <si>
    <t>\\10.10.1.215\dcm$\Deals\Completed\2021 Completed\GHATG 2021 甘肃公航旅</t>
  </si>
  <si>
    <t>\\10.10.1.215\dcm$\Deals\Completed\2021 Completed\Ingenuity V 江苏中南建设[Jun]</t>
  </si>
  <si>
    <t>\\10.10.1.215\dcm$\Deals\Completed\2021 Completed\Hing 2021 兴业港分</t>
  </si>
  <si>
    <t>\\10.10.1.215\dcm$\Deals\Completed\2021 Completed\CX II 中信建投</t>
  </si>
  <si>
    <t>\\10.10.1.215\dcm$\Deals\Completed\2021 Completed\Bridge IV 青岛胶州湾</t>
  </si>
  <si>
    <t>\\10.10.1.215\dcm$\Deals\Completed\2021 Completed\Oak Tap 雅居乐[增发]</t>
  </si>
  <si>
    <t>\\10.10.1.215\dcm$\Deals\Completed\2021 Completed\Uranus 阳光城</t>
  </si>
  <si>
    <t>\\10.10.1.215\dcm$\Deals\Completed\2021 Completed\Truimph 绿地香港</t>
  </si>
  <si>
    <t>\\10.10.1.215\dcm$\Deals\Completed\2021 Completed\Champion 时代地产[May]</t>
  </si>
  <si>
    <t>\\10.10.1.215\dcm$\Deals\Completed\2021 Completed\Caijin 山东财金</t>
  </si>
  <si>
    <t>\\10.10.1.215\dcm$\Deals\Completed\2021 Completed\Lushan 九江城投</t>
  </si>
  <si>
    <t>\\10.10.1.215\dcm$\Deals\Completed\2021 Completed\Republic 国任保险</t>
  </si>
  <si>
    <t>\\10.10.1.215\dcm$\Deals\Completed\2021 Completed\River 南宁交投</t>
  </si>
  <si>
    <t>\\10.10.1.215\dcm$\Deals\Completed\2021 Completed\Fact 山东高速</t>
  </si>
  <si>
    <t>\\10.10.1.215\dcm$\Deals\Completed\2021 Completed\Hean 中国铁建</t>
  </si>
  <si>
    <t>\\10.10.1.215\dcm$\Deals\Completed\2021 Completed\Journey 合生创展[May]</t>
  </si>
  <si>
    <t>\\10.10.1.215\dcm$\Deals\Completed\2021 Completed\Avatar 佳源国际[May]</t>
  </si>
  <si>
    <t>\\10.10.1.215\dcm$\Deals\Completed\2021 Completed\Surf 中国水务</t>
  </si>
  <si>
    <t>\\10.10.1.215\dcm$\Deals\Completed\2021 Completed\Oak 雅居乐[May]</t>
  </si>
  <si>
    <t>\\10.10.1.215\dcm$\Deals\Completed\2021 Completed\Value 旭辉</t>
  </si>
  <si>
    <t>\\10.10.1.215\dcm$\Deals\Completed\2021 Completed\Rocket 中梁[May]</t>
  </si>
  <si>
    <t>\\10.10.1.215\dcm$\Deals\Completed\2021 Completed\Plum Blossom 新奥股份</t>
  </si>
  <si>
    <t>\\10.10.1.215\dcm$\Deals\Completed\2021 Completed\Titan Tap 阳光城</t>
  </si>
  <si>
    <t>\\10.10.1.215\dcm$\Deals\Completed\2021 Completed\Lodestone 万达商管</t>
  </si>
  <si>
    <t>\\10.10.1.215\dcm$\Deals\Completed\2021 Completed\Horizon 中航汽车</t>
  </si>
  <si>
    <t>\\10.10.1.215\dcm$\Deals\Completed\2021 Completed\Ox 长春城发</t>
  </si>
  <si>
    <t>\\10.10.1.215\dcm$\Deals\Completed\2021 Completed\Tianxing V 景瑞</t>
  </si>
  <si>
    <t>\\10.10.1.215\dcm$\Deals\Completed\2021 Completed\Salmon 腾讯</t>
  </si>
  <si>
    <t>\\10.10.1.215\dcm$\Deals\Completed\2021 Completed\Prestige 时代地产[Apr]</t>
  </si>
  <si>
    <t>\\10.10.1.215\dcm$\Deals\Completed\2021 Completed\Ingenuity IV 江苏中南建设[Mar]</t>
  </si>
  <si>
    <t>\\10.10.1.215\dcm$\Deals\Completed\2021 Completed\Mercury X 中电建路桥</t>
  </si>
  <si>
    <t>\\10.10.1.215\dcm$\Deals\Completed\2021 Completed\Soar IV 中航租赁[USD Mar]</t>
  </si>
  <si>
    <t>\\10.10.1.215\dcm$\Deals\Completed\2021 Completed\Great Bay 广州科学城</t>
  </si>
  <si>
    <t>\\10.10.1.215\dcm$\Deals\Completed\2021 Completed\Sailing 陕西金资</t>
  </si>
  <si>
    <t>\\10.10.1.215\dcm$\Deals\Completed\2021 Completed\Ji'an 吉安城投</t>
  </si>
  <si>
    <t>\\10.10.1.215\dcm$\Deals\Completed\2021 Completed\Lotus 光银港分[Mar]</t>
  </si>
  <si>
    <t>\\10.10.1.215\dcm$\Deals\Completed\2021 Completed\Landmark 2020 民生金租</t>
  </si>
  <si>
    <t>\\10.10.1.215\dcm$\Deals\Completed\2021 Completed\Peninsula III 青岛华通</t>
  </si>
  <si>
    <t>\\10.10.1.215\dcm$\Deals\Completed\2021 Completed\GT3 珠海华发股份</t>
  </si>
  <si>
    <t>\\10.10.1.215\dcm$\Deals\Completed\2021 Completed\Sapphire 金川集团</t>
  </si>
  <si>
    <t>\\10.10.1.215\dcm$\Deals\Completed\2021 Completed\Landmark IV 西南证券</t>
  </si>
  <si>
    <t>\\10.10.1.215\dcm$\Deals\Completed\2021 Completed\Blue Sparkle 中航资本</t>
  </si>
  <si>
    <t>\\10.10.1.215\dcm$\Deals\Completed\2021 Completed\Jasmine II 兴证国际</t>
  </si>
  <si>
    <t>\\10.10.1.215\dcm$\Deals\Completed\2021 Completed\Union Plaza 中海外宏洋</t>
  </si>
  <si>
    <t>\\10.10.1.215\dcm$\Deals\Completed\2021 Completed\Bridge Tap 合生创展</t>
  </si>
  <si>
    <t>\\10.10.1.215\dcm$\Deals\Completed\2021 Completed\Haiken 海南农垦</t>
  </si>
  <si>
    <t>\\10.10.1.215\dcm$\Deals\Completed\2021 Completed\Grand Lake 越秀房托</t>
  </si>
  <si>
    <t>\\10.10.1.215\dcm$\Deals\Completed\2021 Completed\Reunion II Tap 当代置业</t>
  </si>
  <si>
    <t>\\10.10.1.215\dcm$\Deals\Completed\2021 Completed\Bullet 中梁[Jan]</t>
  </si>
  <si>
    <t>\\10.10.1.215\dcm$\Deals\Completed\2021 Completed\Compass 山东国惠</t>
  </si>
  <si>
    <t>\\10.10.1.215\dcm$\Deals\Completed\2021 Completed\Sirius 佳源国际[Jan]</t>
  </si>
  <si>
    <t>\\10.10.1.215\dcm$\Deals\Completed\2021 Completed\Orient City 常州东方新城</t>
  </si>
  <si>
    <t>\\10.10.1.215\dcm$\Deals\Completed\2021 Completed\Dragon VII 福建漳龙</t>
  </si>
  <si>
    <t>\\10.10.1.215\dcm$\Deals\Completed\2021 Completed\Xihe 荣盛</t>
  </si>
  <si>
    <t>\\10.10.1.215\dcm$\Deals\Completed\2021 Completed\Horizon III Tap 德信地产</t>
  </si>
  <si>
    <t>\\10.10.1.215\dcm$\Deals\Completed\2021 Completed\Bridge 合生创展[Jan]</t>
  </si>
  <si>
    <t>\\10.10.1.215\dcm$\Deals\Completed\2021 Completed\OX 阳光城</t>
  </si>
  <si>
    <t>\\10.10.1.215\dcm$\Deals\Completed\2021 Completed\Shunze VII 四川蓝光</t>
  </si>
  <si>
    <t>📂</t>
  </si>
  <si>
    <t>广州科学城</t>
  </si>
  <si>
    <t>230912广州科学城</t>
  </si>
  <si>
    <t>广州科学城 CNH 5.8% 26'</t>
  </si>
  <si>
    <t>S&amp;P+Sustainable Fitch</t>
  </si>
  <si>
    <t>隐藏CD</t>
  </si>
  <si>
    <t>3个月</t>
  </si>
  <si>
    <t>隐藏As requested</t>
  </si>
  <si>
    <t>隐藏FIMTN</t>
  </si>
  <si>
    <t>210323广州科学城</t>
  </si>
  <si>
    <t>广州科学城 USD 3.75% 26'</t>
  </si>
  <si>
    <t>广州科学城 USD 2.95% 24'</t>
  </si>
  <si>
    <t>HK0000942661</t>
  </si>
  <si>
    <t>陕西沣西发展(西安银行)</t>
  </si>
  <si>
    <t>陕西西咸新区沣西发展集团有限公司</t>
  </si>
  <si>
    <t>HK0000954021</t>
  </si>
  <si>
    <t>甘肃公航旅(邮储银行)</t>
  </si>
  <si>
    <t>HK0000951159</t>
  </si>
  <si>
    <t>HK0000954286</t>
  </si>
  <si>
    <t>江苏平陵建投(邮储银行)</t>
  </si>
  <si>
    <t>3.88%</t>
  </si>
  <si>
    <t>江苏平陵建设投资集团有限公司</t>
  </si>
  <si>
    <t>MO0000000295</t>
  </si>
  <si>
    <t>MO0000000287</t>
  </si>
  <si>
    <t>HK0000954393</t>
  </si>
  <si>
    <t>XS2669569324</t>
  </si>
  <si>
    <t>唐山控股</t>
  </si>
  <si>
    <t>唐山控股发展集团股份有限公司</t>
  </si>
  <si>
    <t>XS2649030330</t>
  </si>
  <si>
    <t>陕西沣西发展</t>
  </si>
  <si>
    <t>江苏平陵建投</t>
  </si>
  <si>
    <t>Camphor Tree</t>
  </si>
  <si>
    <t>PINGLING GROUP OVERSEAS LIMITED</t>
  </si>
  <si>
    <t>人民币7.3亿元</t>
  </si>
  <si>
    <t>In accordance with the Green Finance Framework</t>
  </si>
  <si>
    <t>PLCONS</t>
  </si>
  <si>
    <t>230920江苏平陵建投</t>
  </si>
  <si>
    <t>江苏平陵建投SBLC CNH 3.88% 26'</t>
  </si>
  <si>
    <t>Qilin</t>
  </si>
  <si>
    <t>徐州经开国资</t>
  </si>
  <si>
    <t>徐州经济技术开发区国有资产经营有限责任公司</t>
  </si>
  <si>
    <t>徐州经开区</t>
  </si>
  <si>
    <t>JINSHINE INTERNATIONAL CO., LTD</t>
  </si>
  <si>
    <t>XS2664783565</t>
  </si>
  <si>
    <t>3.9亿美元</t>
  </si>
  <si>
    <t>Refinancing outstanding offshore indebtedness in accordance with the NDRC certificate.</t>
  </si>
  <si>
    <t>XZETDZ</t>
  </si>
  <si>
    <t>230920徐州经开国资</t>
  </si>
  <si>
    <t>徐州经开国资 USD 6.5% 26'</t>
  </si>
  <si>
    <t>3ML+135a</t>
  </si>
  <si>
    <t>3ML+120a</t>
  </si>
  <si>
    <t>3ML+125a</t>
  </si>
  <si>
    <t>3ML+130a</t>
  </si>
  <si>
    <t>3ML+210a</t>
  </si>
  <si>
    <t>3ML+115a</t>
  </si>
  <si>
    <t>3ML+85a</t>
  </si>
  <si>
    <t>3ML+140a</t>
  </si>
  <si>
    <t>For repayment of existing offshore indebtedness</t>
  </si>
  <si>
    <t>230922西安航天高技术</t>
  </si>
  <si>
    <t>西安航天高技术SBLC USD 7.1% 26'</t>
  </si>
  <si>
    <t>Project development and replenishment of working capital</t>
  </si>
  <si>
    <t>SXFXJT</t>
  </si>
  <si>
    <t>230921陕西沣西发展</t>
  </si>
  <si>
    <t>陕西沣西发展SBLC CNH 4.95% 26'</t>
  </si>
  <si>
    <t>人民币18.6亿元</t>
  </si>
  <si>
    <t>230920甘肃公航旅</t>
  </si>
  <si>
    <t>甘肃公航旅SBLC CNH 3.9% 26'</t>
  </si>
  <si>
    <t>人民币21.3亿元</t>
  </si>
  <si>
    <t>230920漳州九龙江</t>
  </si>
  <si>
    <t>漳州九龙江 CNH 4.2% 26'</t>
  </si>
  <si>
    <t>The net proceeds from the sale of the Bonds will be used by the Ministry of Finance for general governmental purposes</t>
  </si>
  <si>
    <t>230920中国财政部</t>
  </si>
  <si>
    <t>中国财政部 CNH 2.4% 25'</t>
  </si>
  <si>
    <t>The net proceeds from the sale of the Bonds will be used by 
the Ministry of Finance for general governmental purposes.</t>
  </si>
  <si>
    <t>中国财政部 CNH 2.68% 28'</t>
  </si>
  <si>
    <t>For construction of projects and replenishing working capital</t>
  </si>
  <si>
    <t>230919青岛胶州湾</t>
  </si>
  <si>
    <t>青岛胶州湾 CNH 5.5% 26'</t>
  </si>
  <si>
    <t>XS2673791815</t>
  </si>
  <si>
    <t>For general corporate purposes</t>
  </si>
  <si>
    <t>230919济南中财金投</t>
  </si>
  <si>
    <t>济南中财金投 USD 7.5% 24'</t>
  </si>
  <si>
    <t>Repaying the offshore debt</t>
  </si>
  <si>
    <t>TSHOLD</t>
  </si>
  <si>
    <t>唐山国际投资(香港)有限公司</t>
  </si>
  <si>
    <t>230918唐山控股</t>
  </si>
  <si>
    <t>唐山控股 CNH 5.5% 26'</t>
  </si>
  <si>
    <t>中银法兰克福分行 CNH 2.85% 23'</t>
  </si>
  <si>
    <t>板块二级</t>
  </si>
  <si>
    <t>板块三级</t>
  </si>
  <si>
    <t>板块标签</t>
  </si>
  <si>
    <t>YY类型</t>
  </si>
  <si>
    <t>常德城投(邮储银行)</t>
  </si>
  <si>
    <t>国有行备证</t>
  </si>
  <si>
    <t>CHANGDE URBAN CONSTRUCTION AND INVESTMENT GROUP CO., LTD.</t>
  </si>
  <si>
    <t>XS2681919762</t>
  </si>
  <si>
    <t>Repayment of the Issuer's medium to long term offshore debts due within one year</t>
  </si>
  <si>
    <t>基建</t>
  </si>
  <si>
    <t>230928常德城投</t>
  </si>
  <si>
    <t>常德城投SBLC USD 5.9% 26'</t>
  </si>
  <si>
    <t>Sunrise III</t>
  </si>
  <si>
    <t>上饶市城市建设投资开发集团有限公司</t>
  </si>
  <si>
    <t>SHANGRAO CITY CONSTRUCTION INVESTMENT DEVELOPMENT GROUP COMPANY LIMITED</t>
  </si>
  <si>
    <t>XS2671498447</t>
  </si>
  <si>
    <t>Repayment of existing medium to long term offshore indebtedness which will become due within one year.</t>
  </si>
  <si>
    <t>SHARAO</t>
  </si>
  <si>
    <t>3.86%(+/-2)</t>
  </si>
  <si>
    <t>市级开发区</t>
  </si>
  <si>
    <t>银行</t>
  </si>
  <si>
    <t>国有行</t>
  </si>
  <si>
    <t>股份行</t>
  </si>
  <si>
    <t>第一梯队</t>
  </si>
  <si>
    <t>非银</t>
  </si>
  <si>
    <t>建行拆分</t>
  </si>
  <si>
    <t>港澳行</t>
  </si>
  <si>
    <t>银行系</t>
  </si>
  <si>
    <t>\\10.10.1.215\dcm$\Deals\Completed\2023 Completed\SOE\Arcadia I(SBLC) 伊犁财通</t>
  </si>
  <si>
    <t>\\10.10.1.215\dcm$\Deals\Completed\2023 Completed\SOE\Shangcheng II 杭州上城城建</t>
  </si>
  <si>
    <t>\\10.10.1.215\dcm$\Deals\Completed\2023 Completed\SOE\Innovation 昆山国创</t>
  </si>
  <si>
    <t>区县级开发区</t>
  </si>
  <si>
    <t>\\10.10.1.215\dcm$\Deals\Completed\2023 Completed\FI&amp;C\Oasis 建银</t>
  </si>
  <si>
    <t>\\10.10.1.215\dcm$\Deals\Completed\2023 Completed\FI&amp;C\Hare 信达香港[自贸区债]</t>
  </si>
  <si>
    <t>\\10.10.1.215\dcm$\Deals\Completed\2023 Completed\FI&amp;C\Bund (Dim Sum) 海通</t>
  </si>
  <si>
    <t>\\10.10.1.215\dcm$\Deals\Completed\2023 Completed\FI&amp;C\CX III 中信建投</t>
  </si>
  <si>
    <t>\\10.10.1.215\dcm$\Deals\Completed\2023 Completed\SOE\Sail 青岛城投</t>
  </si>
  <si>
    <t>\\10.10.1.215\dcm$\Deals\Completed\2023 Completed\FI&amp;C\Polaris II 远东租赁 FTZ</t>
  </si>
  <si>
    <t>青岛西海岸新区</t>
  </si>
  <si>
    <t>\\10.10.1.215\dcm$\Deals\Completed\2023 Completed\SOE\Soar II 青岛西海岸融控 FTZ</t>
  </si>
  <si>
    <t>国家级新区</t>
  </si>
  <si>
    <t>\\10.10.1.215\dcm$\Deals\Completed\2023 Completed\SOE\Spring Radiance V 上虞国资 FTZ</t>
  </si>
  <si>
    <t>\\10.10.1.215\dcm$\Deals\Completed\2023 Completed\SOE\Consonance 南宁五象</t>
  </si>
  <si>
    <t>\\10.10.1.215\dcm$\Deals\Completed\2023 Completed\POE\SR IV 上饶投控</t>
  </si>
  <si>
    <t>\\10.10.1.215\dcm$\Deals\Completed\2023 Completed\SOE\Get IV 广开控股 FTZ</t>
  </si>
  <si>
    <t>\\10.10.1.215\dcm$\Deals\Completed\2023 Completed\POE\Project Laputa III 成都空港城发</t>
  </si>
  <si>
    <t>\\10.10.1.215\dcm$\Deals\Completed\2023 Completed\SOE\Soar 青岛西海岸融控 FTZ</t>
  </si>
  <si>
    <t>\\10.10.1.215\dcm$\Deals\Completed\2023 Completed\SOE\Blue Ocean 青岛海控 FTZ</t>
  </si>
  <si>
    <t>\\10.10.1.215\dcm$\Deals\Completed\2023 Completed\SOE\Futuretown II 上虞杭州湾 FTZ</t>
  </si>
  <si>
    <t>\\10.10.1.215\dcm$\Deals\Completed\2023 Completed\SOE\Green II 桂林经开 FTZ</t>
  </si>
  <si>
    <t>股份行备证</t>
  </si>
  <si>
    <t>\\10.10.1.215\dcm$\Deals\Completed\2023 Completed\POE\Project Drogo Plus 郴州产投自贸债</t>
  </si>
  <si>
    <t>股份行第二梯队</t>
  </si>
  <si>
    <t>\\10.10.1.215\dcm$\Deals\Completed\2023 Completed\SOE\Jincheng III 晋江城投</t>
  </si>
  <si>
    <t>\\10.10.1.215\dcm$\Deals\Completed\2023 Completed\SOE\Haining III 海宁城发[自贸区债]</t>
  </si>
  <si>
    <t>\\10.10.1.215\dcm$\Deals\Completed\2023 Completed\POE\Project Sail_重庆涪陵</t>
  </si>
  <si>
    <t>\\10.10.1.215\dcm$\Deals\Completed\2023 Completed\FI&amp;C\Project Horizon II Pt 2 南商行</t>
  </si>
  <si>
    <t>\\10.10.1.215\dcm$\Deals\Completed\2023 Completed\FI&amp;C\Sunshine 光大港分</t>
  </si>
  <si>
    <t>\\10.10.1.215\dcm$\Deals\Completed\2023 Completed\POE\Project Sunrise II_ 赣州城投</t>
  </si>
  <si>
    <t>\\10.10.1.215\dcm$\Deals\Completed\2023 Completed\FI&amp;C\Golden III 交银港分</t>
  </si>
  <si>
    <t>\\10.10.1.215\dcm$\Deals\Completed\2023 Completed\SOE\Turquoise 淮北公用事业</t>
  </si>
  <si>
    <t>公共事业</t>
  </si>
  <si>
    <t>\\10.10.1.215\dcm$\Deals\Completed\2023 Completed\SOE\TianmuMountain II 湖州经开</t>
  </si>
  <si>
    <t>\\10.10.1.215\dcm$\Deals\Completed\2023 Completed\SOE\Spring Radiance IV上虞国资</t>
  </si>
  <si>
    <t>\\10.10.1.215\dcm$\Deals\Completed\2023 Completed\SOE\Inkcity III 即墨城投[自贸区债]</t>
  </si>
  <si>
    <t>\\10.10.1.215\dcm$\Deals\Completed\2023 Completed\SOE\Chenfan II Tap 厦门象屿</t>
  </si>
  <si>
    <t>\\10.10.1.215\dcm$\Deals\Completed\2023 Completed\FI&amp;C\Pine 民生港分</t>
  </si>
  <si>
    <t>股份行第三梯队</t>
  </si>
  <si>
    <t>交通</t>
  </si>
  <si>
    <t>\\10.10.1.215\dcm$\Deals\Completed\2022 Completed\SOE\Iron 菏泽铁投</t>
  </si>
  <si>
    <t>\\10.10.1.215\dcm$\Deals\Completed\2022 Completed\FI&amp;C\BMHK 2022 交银租赁[自贸区债]</t>
  </si>
  <si>
    <t>大连金普新区</t>
  </si>
  <si>
    <t>境外子行</t>
  </si>
  <si>
    <t>第三梯队</t>
  </si>
  <si>
    <t>南京江北新区</t>
  </si>
  <si>
    <t>港澳行备证</t>
  </si>
  <si>
    <t>股份行第一梯队</t>
  </si>
  <si>
    <t>地方资管</t>
  </si>
  <si>
    <t>政策行</t>
  </si>
  <si>
    <t>第四梯队</t>
  </si>
  <si>
    <t>XS2694370227</t>
  </si>
  <si>
    <t>高密华荣实业</t>
  </si>
  <si>
    <t>高密华荣实业发展有限公司</t>
  </si>
  <si>
    <t>高密市</t>
  </si>
  <si>
    <t>GMHRSY</t>
  </si>
  <si>
    <t>GAOMI HUARONG INDUSTRIAL DEVELOPMENT CO LTD</t>
  </si>
  <si>
    <t>人民币9000万元</t>
  </si>
  <si>
    <t>230928高密华荣实业</t>
  </si>
  <si>
    <t>高密华荣实业 CNH 7.5% 24'</t>
  </si>
  <si>
    <t>1600万美元</t>
  </si>
  <si>
    <t>230928西安航天高技术</t>
  </si>
  <si>
    <t>HK0000957982</t>
  </si>
  <si>
    <t>Refinancing of the medium to long-term offshore bonds due within one year of the date of the NDRC Certificate</t>
  </si>
  <si>
    <t>成都香城投资集团有限公司</t>
  </si>
  <si>
    <t>新都区</t>
  </si>
  <si>
    <t>CDXCIG</t>
  </si>
  <si>
    <t>人民币15.6亿元</t>
  </si>
  <si>
    <t>上饶城投</t>
  </si>
  <si>
    <t>230928上饶城投</t>
  </si>
  <si>
    <t>上饶城投 USD 8.5% 26'</t>
  </si>
  <si>
    <t>XS2697690332</t>
  </si>
  <si>
    <t>许昌投资(邮储银行)</t>
  </si>
  <si>
    <t>Fund the Group’s projects in accordance with the NDRC Certificate</t>
  </si>
  <si>
    <t>许昌市投资集团有限公司</t>
  </si>
  <si>
    <t>许昌投资</t>
  </si>
  <si>
    <t>许昌市</t>
  </si>
  <si>
    <t>XUCGEN</t>
  </si>
  <si>
    <t>230927许昌投资</t>
  </si>
  <si>
    <t>许昌投资SBLC CNH 3.69% 26'</t>
  </si>
  <si>
    <t>XS2697201155</t>
  </si>
  <si>
    <t>230927六盘水市民生产投</t>
  </si>
  <si>
    <t>六盘水市民生产投 USD 6.4% 24'</t>
  </si>
  <si>
    <t>XS2695373451</t>
  </si>
  <si>
    <t>9.7%</t>
  </si>
  <si>
    <t>HONG KONG JY FLOWER LIMITED</t>
  </si>
  <si>
    <t>6660万美元</t>
  </si>
  <si>
    <t>230926昆明产投</t>
  </si>
  <si>
    <t>昆明产投 USD 9.7% 24'</t>
  </si>
  <si>
    <t>HK0000957776</t>
  </si>
  <si>
    <t>To fund the Group’s project and to replenish the Group’s working capital</t>
  </si>
  <si>
    <t>澄达国际有限公司</t>
  </si>
  <si>
    <t>230925江阴国资</t>
  </si>
  <si>
    <t>江阴国资 CNH 3.98% 26'</t>
  </si>
  <si>
    <t>陕西西咸新区</t>
  </si>
  <si>
    <t>东升投资发展(香港)有限公司</t>
  </si>
  <si>
    <t>天津滨海新区</t>
  </si>
  <si>
    <t>苏州城投资本</t>
  </si>
  <si>
    <t>230825苏州城投资本</t>
  </si>
  <si>
    <t>苏州城投资本 USD 5.7% 26'</t>
  </si>
  <si>
    <t>省级开发区</t>
  </si>
  <si>
    <t>江西赣江新区</t>
  </si>
  <si>
    <t>221104苏州城投资本</t>
  </si>
  <si>
    <t>金控</t>
  </si>
  <si>
    <t>信托</t>
  </si>
  <si>
    <t>中银港分 CNH 2.8% 23'</t>
  </si>
  <si>
    <t>成都香城投资</t>
  </si>
  <si>
    <t>230928成都香城投资</t>
  </si>
  <si>
    <t>成都香城投资 CNH 4.8% 26'</t>
  </si>
  <si>
    <t>级别</t>
  </si>
  <si>
    <t>是否IG</t>
  </si>
  <si>
    <t>主体评级分类</t>
  </si>
  <si>
    <t>XS2680221806</t>
  </si>
  <si>
    <t>主体及债项</t>
  </si>
  <si>
    <t>仅主体</t>
  </si>
  <si>
    <t>无评级</t>
  </si>
  <si>
    <t>绿色自贸债</t>
  </si>
  <si>
    <t>高级永续债券</t>
  </si>
  <si>
    <t>货币细分</t>
  </si>
  <si>
    <t>品种主题</t>
  </si>
  <si>
    <t>XS2702157855</t>
  </si>
  <si>
    <t>MS+80a</t>
  </si>
  <si>
    <t>欧元债</t>
  </si>
  <si>
    <t>HK0000951076</t>
  </si>
  <si>
    <t>超28个账户参与，认购额超23亿元，超额认购约1.4倍；
地区分布：亚洲:91%，欧洲、中东和非洲:9%；
类型分布：银行/金融机构:96%，资管/基金:3%，私行:1%</t>
  </si>
  <si>
    <t>浮息债券</t>
  </si>
  <si>
    <t>美元债</t>
  </si>
  <si>
    <t>浮息</t>
  </si>
  <si>
    <t>绿色浮息债券</t>
  </si>
  <si>
    <t>蓝色浮息债券</t>
  </si>
  <si>
    <t>自贸债</t>
  </si>
  <si>
    <t>次级永续债券</t>
  </si>
  <si>
    <t>次级永续</t>
  </si>
  <si>
    <t>港币债</t>
  </si>
  <si>
    <t>澳元债</t>
  </si>
  <si>
    <t>可持续自贸债</t>
  </si>
  <si>
    <t>浮息澳交所债券</t>
  </si>
  <si>
    <t>新币债</t>
  </si>
  <si>
    <t>日元债</t>
  </si>
  <si>
    <t>澳门币债</t>
  </si>
  <si>
    <t>清算地</t>
  </si>
  <si>
    <t>HK0000946548</t>
  </si>
  <si>
    <t>齐河城建</t>
  </si>
  <si>
    <t>1.1</t>
  </si>
  <si>
    <t>齐河城投建设集团有限公司</t>
  </si>
  <si>
    <t>23年10月</t>
  </si>
  <si>
    <t>HK0000954088</t>
  </si>
  <si>
    <t>孝感高创(邮储银行)</t>
  </si>
  <si>
    <t>XS2694369484</t>
  </si>
  <si>
    <t>HK0000957917</t>
  </si>
  <si>
    <t>3.93%</t>
  </si>
  <si>
    <t>23年09月</t>
  </si>
  <si>
    <t>23年08月</t>
  </si>
  <si>
    <t>23年07月</t>
  </si>
  <si>
    <t>23年06月</t>
  </si>
  <si>
    <t>23年05月</t>
  </si>
  <si>
    <t>23年04月</t>
  </si>
  <si>
    <t>23年03月</t>
  </si>
  <si>
    <t>23年02月</t>
  </si>
  <si>
    <t>23年01月</t>
  </si>
  <si>
    <t>22年09月</t>
  </si>
  <si>
    <t>22年08月</t>
  </si>
  <si>
    <t>22年07月</t>
  </si>
  <si>
    <t>22年06月</t>
  </si>
  <si>
    <t>22年05月</t>
  </si>
  <si>
    <t>22年03月</t>
  </si>
  <si>
    <t>22年02月</t>
  </si>
  <si>
    <t>22年01月</t>
  </si>
  <si>
    <t>23年</t>
  </si>
  <si>
    <t>XS2703365317</t>
  </si>
  <si>
    <t>22年</t>
  </si>
  <si>
    <t>22年04月</t>
  </si>
  <si>
    <t>IS_ISSUER</t>
  </si>
  <si>
    <t>IS_SBLC</t>
  </si>
  <si>
    <t>IS_CLIENT</t>
  </si>
  <si>
    <t>IS_DEFAULT</t>
  </si>
  <si>
    <t>投标资历分类</t>
  </si>
  <si>
    <t>MM</t>
  </si>
  <si>
    <t>WeekNum</t>
  </si>
  <si>
    <t>美元规模分类</t>
  </si>
  <si>
    <t>是否首发</t>
  </si>
  <si>
    <t>年期分类</t>
  </si>
  <si>
    <t>结构分类</t>
  </si>
  <si>
    <t>For financing the Qihe County Intelligent Industrial Park Construction Project and replenishing the working capital</t>
  </si>
  <si>
    <t>德州市</t>
  </si>
  <si>
    <t>齐河县</t>
  </si>
  <si>
    <t>≤2亿</t>
  </si>
  <si>
    <t>1-3年</t>
  </si>
  <si>
    <t>QHURGR</t>
  </si>
  <si>
    <t>SHANDONG QIHE INTERNATIONAL SINGAPORE PTE LTD</t>
  </si>
  <si>
    <t>1.1年</t>
  </si>
  <si>
    <t>231013齐河城建</t>
  </si>
  <si>
    <t>231013</t>
  </si>
  <si>
    <t>Gongfu II</t>
  </si>
  <si>
    <t>Refinancing offshore indebtedness and replenishment of working capital</t>
  </si>
  <si>
    <t>≤1年</t>
  </si>
  <si>
    <t>2.23亿美元</t>
  </si>
  <si>
    <t>231013杭州上城国资</t>
  </si>
  <si>
    <t>MS+60</t>
  </si>
  <si>
    <t>MS</t>
  </si>
  <si>
    <t>绿色</t>
  </si>
  <si>
    <t>To finance and/or refinance eligible transition projects as defined in the Bank of China Limited Transition Bonds Management Statement (2023 Version)</t>
  </si>
  <si>
    <t>231012中国银行</t>
  </si>
  <si>
    <t>231012</t>
  </si>
  <si>
    <t>4700万欧元</t>
  </si>
  <si>
    <t>231011惠山高科</t>
  </si>
  <si>
    <t>231011</t>
  </si>
  <si>
    <t>To finance and/or refinance eligible green projects as defined in the Bank of China Limited Sustainability Series Bonds Management Statement</t>
  </si>
  <si>
    <t>中国银行法兰克福分行</t>
  </si>
  <si>
    <t>231011中国银行</t>
  </si>
  <si>
    <t>For project construction</t>
  </si>
  <si>
    <t>231010孝感高创</t>
  </si>
  <si>
    <t>231010</t>
  </si>
  <si>
    <t>孝感高创SBLC CNH 3.9% 26'</t>
  </si>
  <si>
    <t>人民币7.2亿元</t>
  </si>
  <si>
    <t>231009江阴国资</t>
  </si>
  <si>
    <t>231009</t>
  </si>
  <si>
    <t>230928</t>
  </si>
  <si>
    <t>230927</t>
  </si>
  <si>
    <t>230926</t>
  </si>
  <si>
    <t>230925</t>
  </si>
  <si>
    <t>230922</t>
  </si>
  <si>
    <t>230921</t>
  </si>
  <si>
    <t>230920</t>
  </si>
  <si>
    <t>可持续</t>
  </si>
  <si>
    <t>3-5年</t>
  </si>
  <si>
    <t>&gt;5亿</t>
  </si>
  <si>
    <t>230919</t>
  </si>
  <si>
    <t>230918</t>
  </si>
  <si>
    <t>230915</t>
  </si>
  <si>
    <t>230914</t>
  </si>
  <si>
    <t>230913</t>
  </si>
  <si>
    <t>蓝色</t>
  </si>
  <si>
    <t>230912</t>
  </si>
  <si>
    <t>230911</t>
  </si>
  <si>
    <t>230908</t>
  </si>
  <si>
    <t>230907</t>
  </si>
  <si>
    <t>230905</t>
  </si>
  <si>
    <t>230831</t>
  </si>
  <si>
    <t>230830</t>
  </si>
  <si>
    <t>230829</t>
  </si>
  <si>
    <t>230828</t>
  </si>
  <si>
    <t>230825</t>
  </si>
  <si>
    <t>230824</t>
  </si>
  <si>
    <t>230823</t>
  </si>
  <si>
    <t>230822</t>
  </si>
  <si>
    <t>私募配售</t>
  </si>
  <si>
    <t>230821</t>
  </si>
  <si>
    <t>XS2670330641</t>
  </si>
  <si>
    <t>SOFR+100</t>
  </si>
  <si>
    <t>CMB INTERNATIONAL LEASING MANAGEMENT LTD</t>
  </si>
  <si>
    <t>230816招银金租</t>
  </si>
  <si>
    <t>230816</t>
  </si>
  <si>
    <t>招银金租 USD FRN 26'</t>
  </si>
  <si>
    <t>230815</t>
  </si>
  <si>
    <t>230814</t>
  </si>
  <si>
    <t xml:space="preserve">YI BRIGHT INTERNATIONAL LIMITED </t>
  </si>
  <si>
    <t>230810</t>
  </si>
  <si>
    <t>230809</t>
  </si>
  <si>
    <t>230808</t>
  </si>
  <si>
    <t>&gt;5年</t>
  </si>
  <si>
    <t>230807</t>
  </si>
  <si>
    <t>230804</t>
  </si>
  <si>
    <t>230803</t>
  </si>
  <si>
    <t>230802</t>
  </si>
  <si>
    <t>增发人民币30亿元</t>
  </si>
  <si>
    <t>增发人民币60亿元</t>
  </si>
  <si>
    <t>230801</t>
  </si>
  <si>
    <t>230731</t>
  </si>
  <si>
    <t>230726</t>
  </si>
  <si>
    <t>230725</t>
  </si>
  <si>
    <t>230720</t>
  </si>
  <si>
    <t>230717</t>
  </si>
  <si>
    <t>230714</t>
  </si>
  <si>
    <t>230713</t>
  </si>
  <si>
    <t>230712</t>
  </si>
  <si>
    <t>230711</t>
  </si>
  <si>
    <t>230706</t>
  </si>
  <si>
    <t>230704</t>
  </si>
  <si>
    <t>230703</t>
  </si>
  <si>
    <t>230629</t>
  </si>
  <si>
    <t>230627</t>
  </si>
  <si>
    <t>230626</t>
  </si>
  <si>
    <t>230620</t>
  </si>
  <si>
    <t>230619</t>
  </si>
  <si>
    <t>230616</t>
  </si>
  <si>
    <t>龙口城建 CNH 5.5% 26'</t>
  </si>
  <si>
    <t>230615</t>
  </si>
  <si>
    <t>230614</t>
  </si>
  <si>
    <t>成都经开资管 CNH 5.8% 26'</t>
  </si>
  <si>
    <t>230613</t>
  </si>
  <si>
    <t>高收益</t>
  </si>
  <si>
    <t>230612</t>
  </si>
  <si>
    <t>桐庐新城SBLC CNH 3.69% 26'</t>
  </si>
  <si>
    <t>230609</t>
  </si>
  <si>
    <t>湖州吴兴交旅投SBLC CNH 3.8% 26'</t>
  </si>
  <si>
    <t>南宁五象建投SBLC CNH 4.7% 26'</t>
  </si>
  <si>
    <t>伊犁财通国资SBLC CNH 3.6% 26'</t>
  </si>
  <si>
    <t>230608</t>
  </si>
  <si>
    <t>江苏海鸿投控 CNH 3.9% 26'</t>
  </si>
  <si>
    <t>宝应开投SBLC CNH 3.63% 26'</t>
  </si>
  <si>
    <t>230607</t>
  </si>
  <si>
    <t>230606</t>
  </si>
  <si>
    <t>230605</t>
  </si>
  <si>
    <t>咸阳金控SBLC CNH 5.5% 26'</t>
  </si>
  <si>
    <t>230602</t>
  </si>
  <si>
    <t>安庆盛唐投控SBLC CNH 3.43% 26'</t>
  </si>
  <si>
    <t>230601</t>
  </si>
  <si>
    <t>银川通联SBLC CNH 3.9% 26'</t>
  </si>
  <si>
    <t>昆山国创 CNH 3.55% 26'</t>
  </si>
  <si>
    <t>230530</t>
  </si>
  <si>
    <t>230529</t>
  </si>
  <si>
    <t>重庆大足实业SBLC CNH 4.5% 26'</t>
  </si>
  <si>
    <t>如皋经贸SBLC CNH 3.9% 26'</t>
  </si>
  <si>
    <t>230525</t>
  </si>
  <si>
    <t>衢州工业发展 CNH 4.2% 26'</t>
  </si>
  <si>
    <t>湖州吴兴城投 CNH 4.95% 26'</t>
  </si>
  <si>
    <t>湖州吴兴城投SBLC CNH 4.8% 26'</t>
  </si>
  <si>
    <t>江西金资SBLC CNH 3.5% 25'</t>
  </si>
  <si>
    <t>常州新运城发 CNH 4.5% 26'</t>
  </si>
  <si>
    <t>太原龙城发投 CNH 4.3% 26'</t>
  </si>
  <si>
    <t>230524</t>
  </si>
  <si>
    <t>江苏悦达 CNH 5.5% 26'</t>
  </si>
  <si>
    <t>230523</t>
  </si>
  <si>
    <t>靖江港口SBLC CNH 3.8% 25'</t>
  </si>
  <si>
    <t>230522</t>
  </si>
  <si>
    <t>230519</t>
  </si>
  <si>
    <t>株洲国投SBLC CNH 3.7% 26'</t>
  </si>
  <si>
    <t>230518</t>
  </si>
  <si>
    <t>仙居城建SBLC CNH 3.7% 26'</t>
  </si>
  <si>
    <t>信达香港 CNH 3.7% 26'</t>
  </si>
  <si>
    <t>230517</t>
  </si>
  <si>
    <t>青田交投SBLC CNH 3.7% 26'</t>
  </si>
  <si>
    <t>长兴城投SBLC CNH 3.7% 26'</t>
  </si>
  <si>
    <t>230516</t>
  </si>
  <si>
    <t>重庆涪陵实业 CNH 4.9% 26'</t>
  </si>
  <si>
    <t>230515</t>
  </si>
  <si>
    <t>230512</t>
  </si>
  <si>
    <t>230511</t>
  </si>
  <si>
    <t>成都新津城发SBLC CNH 3.8% 26'</t>
  </si>
  <si>
    <t>230510</t>
  </si>
  <si>
    <t>长兴城投 CNH 3.75% 26'</t>
  </si>
  <si>
    <t>230509</t>
  </si>
  <si>
    <t>湘潭城建SBLC CNH 4.5% 26'</t>
  </si>
  <si>
    <t>四川酒业集团SBLC CNH 4.2% 26'</t>
  </si>
  <si>
    <t>230505</t>
  </si>
  <si>
    <t>越秀地产 CNH 3.8% 26'</t>
  </si>
  <si>
    <t>天津临港 CNH 6.6% 26'</t>
  </si>
  <si>
    <t>南昌临空城建SBLC CNH 3.6% 26'</t>
  </si>
  <si>
    <t>230428</t>
  </si>
  <si>
    <t>230426</t>
  </si>
  <si>
    <t>230425</t>
  </si>
  <si>
    <t>长兴文旅发展SBLC CNH 3.8% 26'</t>
  </si>
  <si>
    <t>230424</t>
  </si>
  <si>
    <t>长兴交投 CNH 4.7% 26'</t>
  </si>
  <si>
    <t>漳州九龙江 CNH 4.28% 26'</t>
  </si>
  <si>
    <t>230421</t>
  </si>
  <si>
    <t>滁州经开SBLC CNH 3.45% 26'</t>
  </si>
  <si>
    <t>泰州三福重工 CNH 4.8% 26'</t>
  </si>
  <si>
    <t>230420</t>
  </si>
  <si>
    <t>无锡交产 CNH 3.98% 26'</t>
  </si>
  <si>
    <t>东台城兴SBLC CNH 3.65% 26'</t>
  </si>
  <si>
    <t xml:space="preserve">HONGKONG INTERNATIONAL (QINGDAO) COMPANY LIMITED </t>
  </si>
  <si>
    <t>230418</t>
  </si>
  <si>
    <t>青岛城投 CNH 4.2% 26'</t>
  </si>
  <si>
    <t>远东租赁 CNH 4.8% 26'</t>
  </si>
  <si>
    <t>内江投控 CNH 6% 26'</t>
  </si>
  <si>
    <t>230417</t>
  </si>
  <si>
    <t>青岛西海岸融控 CNH 5.35% 26'</t>
  </si>
  <si>
    <t>绍兴上虞国资 CNH 4.35% 25'</t>
  </si>
  <si>
    <t>江门新会 CNH 4.85% 26'</t>
  </si>
  <si>
    <t>南宁五象建投SBLC CNH 4.65% 26'</t>
  </si>
  <si>
    <t>230414</t>
  </si>
  <si>
    <t>230413</t>
  </si>
  <si>
    <t>海通证券 CNH 3.4% 26'</t>
  </si>
  <si>
    <t>230412</t>
  </si>
  <si>
    <t>230403</t>
  </si>
  <si>
    <t>抚州东乡市政工程SBLC CNH 4.9% 25'</t>
  </si>
  <si>
    <t>230331</t>
  </si>
  <si>
    <t>广州开发区控股 CNH 3.98% 26'</t>
  </si>
  <si>
    <t>230330</t>
  </si>
  <si>
    <t>醴陵渌江投控SBLC CNH 5% 26'</t>
  </si>
  <si>
    <t>滁州经开 CNH 4.48% 26'</t>
  </si>
  <si>
    <t>四川酒业集团SBLC CNH 3.8% 26'</t>
  </si>
  <si>
    <t>230329</t>
  </si>
  <si>
    <t>赣州南康投控 CNH 5% 26'</t>
  </si>
  <si>
    <t>成都空港城发 CNH 4.5%</t>
  </si>
  <si>
    <t>230328</t>
  </si>
  <si>
    <t>成都龙腾水利SBLC CNH 5% 26'</t>
  </si>
  <si>
    <t>中航租赁 CNH 3.75% 26'</t>
  </si>
  <si>
    <t>230327</t>
  </si>
  <si>
    <t>230324</t>
  </si>
  <si>
    <t>青岛西海岸融控 CNH 5.4% 26'</t>
  </si>
  <si>
    <t>赣州旅投SBLC CNH 4% 26'</t>
  </si>
  <si>
    <t>苏州吴中文化旅发 CNH 4.4% 26'</t>
  </si>
  <si>
    <t>攀枝花攀西科技城SBLC CNH 3.8% 26'</t>
  </si>
  <si>
    <t>十堰聚鑫城投SBLC CNH 4.85% 26'</t>
  </si>
  <si>
    <t>230323</t>
  </si>
  <si>
    <t>青岛西海岸海控 CNH 5.5% 26'</t>
  </si>
  <si>
    <t>230321</t>
  </si>
  <si>
    <t>绍兴上虞杭州湾 CNH 4.5% 26'</t>
  </si>
  <si>
    <t>230320</t>
  </si>
  <si>
    <t>海盐国资 CNH 4.3% 26'</t>
  </si>
  <si>
    <t>230317</t>
  </si>
  <si>
    <t>青田城投SBLC CNH 3.8% 26'</t>
  </si>
  <si>
    <t>越秀房托 CNH 4.15% 26'</t>
  </si>
  <si>
    <t>湖州吴兴产投SBLC CNH 4.4% 26'</t>
  </si>
  <si>
    <t>桂林经开SBLC CNH 4.8% 26'</t>
  </si>
  <si>
    <t>230316</t>
  </si>
  <si>
    <t>230315</t>
  </si>
  <si>
    <t>泰州医药城 CNH 5.5% 26'</t>
  </si>
  <si>
    <t>桂阳蓉城控股SBLC CNH 4.5% 26'</t>
  </si>
  <si>
    <t>德阳发展 CNH 4.8% 26'</t>
  </si>
  <si>
    <t>230314</t>
  </si>
  <si>
    <t>邢台路桥建设SBLC CNH 4% 26'</t>
  </si>
  <si>
    <t>邢台路桥建设SBLC CNH 4.6% 26'</t>
  </si>
  <si>
    <t>230313</t>
  </si>
  <si>
    <t>安吉城投SBLC CNH 3.8% 26'</t>
  </si>
  <si>
    <t>230308</t>
  </si>
  <si>
    <t>郴州产投SBLC CNH 4% 26'</t>
  </si>
  <si>
    <t>无锡城开实业 CNH 4.28% 26'</t>
  </si>
  <si>
    <t>230307</t>
  </si>
  <si>
    <t>海宁城投 CNH 4.3% 26'</t>
  </si>
  <si>
    <t>兴国城控SBLC CNH 4.8% 26'</t>
  </si>
  <si>
    <t>230306</t>
  </si>
  <si>
    <t>230303</t>
  </si>
  <si>
    <t>高邮建投 CNH 6% 26'</t>
  </si>
  <si>
    <t>永续</t>
  </si>
  <si>
    <t>230302</t>
  </si>
  <si>
    <t>230228</t>
  </si>
  <si>
    <t>重庆大足永晟SBLC CNH 4.2% 26'</t>
  </si>
  <si>
    <t>平安租赁 CNH 4.2% 26'</t>
  </si>
  <si>
    <t>230227</t>
  </si>
  <si>
    <t>湖州南浔振浔污水处理SBLC CNH 4% 26'</t>
  </si>
  <si>
    <t>230225</t>
  </si>
  <si>
    <t>230224</t>
  </si>
  <si>
    <t>西安航天高技术SBLC CNH 4.6% 26'</t>
  </si>
  <si>
    <t>230223</t>
  </si>
  <si>
    <t>230222</t>
  </si>
  <si>
    <t>新昌交投SBLC CNH 3.9% 26'</t>
  </si>
  <si>
    <t>230221</t>
  </si>
  <si>
    <t>台州黄岩经开SBLC CNH 4% 26'</t>
  </si>
  <si>
    <t>230220</t>
  </si>
  <si>
    <t>湖州吴兴交旅投SBLC CNH 4.2% 26'</t>
  </si>
  <si>
    <t>230217</t>
  </si>
  <si>
    <t>象山滨海投资 CNH 5.8% 26'</t>
  </si>
  <si>
    <t>230216</t>
  </si>
  <si>
    <t>淮北公用SBLC CNH 3.78% 26'</t>
  </si>
  <si>
    <t>230215</t>
  </si>
  <si>
    <t>桂阳蓉城控股SBLC CNH 5% 26'</t>
  </si>
  <si>
    <t>230214</t>
  </si>
  <si>
    <t>湖北农谷实业SBLC CNH 4.95% 26'</t>
  </si>
  <si>
    <t>四川港荣SBLC CNH 3.8% 26'</t>
  </si>
  <si>
    <t>230213</t>
  </si>
  <si>
    <t>江西赣湘发展SBLC CNH 4.9% 26'</t>
  </si>
  <si>
    <t>230210</t>
  </si>
  <si>
    <t>230208</t>
  </si>
  <si>
    <t>绍兴上虞国资 CNH 4.95% 26'</t>
  </si>
  <si>
    <t>230206</t>
  </si>
  <si>
    <t>230203</t>
  </si>
  <si>
    <t>青岛即墨城投 CNH 6.2% 26'</t>
  </si>
  <si>
    <t>230118</t>
  </si>
  <si>
    <t>重庆浦里开发SBLC CNH 5.2% 26'</t>
  </si>
  <si>
    <t>230116</t>
  </si>
  <si>
    <t>上海金茂投资 CNH 4% 26'</t>
  </si>
  <si>
    <t>230113</t>
  </si>
  <si>
    <t>醴陵渌江投控SBLC CNH 4.6% 26'</t>
  </si>
  <si>
    <t>绍兴袍江建发SBLC CNH 4.3% 26'</t>
  </si>
  <si>
    <t>绍兴袍江建发SBLC CNH 3.95% 26'</t>
  </si>
  <si>
    <t>230112</t>
  </si>
  <si>
    <t>长兴文旅发展SBLC CNH 4.2% 26'</t>
  </si>
  <si>
    <t>远东租赁 CNH 5.5% 26'</t>
  </si>
  <si>
    <t>温州名城建投 CNH 4.2% 26'</t>
  </si>
  <si>
    <t>230111</t>
  </si>
  <si>
    <t>益阳赫山发展SBLC CNH 4.8% 26'</t>
  </si>
  <si>
    <t>230110</t>
  </si>
  <si>
    <t>如皋经贸SBLC CNH 4.2% 26'</t>
  </si>
  <si>
    <t>佛山高明建投 CNH 4.5% 26'</t>
  </si>
  <si>
    <t>230109</t>
  </si>
  <si>
    <t>越秀地产 CNH 4% 26'</t>
  </si>
  <si>
    <t>绍兴上虞杭州湾 CNH 4.95% 26'</t>
  </si>
  <si>
    <t>230106</t>
  </si>
  <si>
    <t>湖州吴兴产投 CNH 5.4% 26'</t>
  </si>
  <si>
    <t>230104</t>
  </si>
  <si>
    <t>湖州吴兴城投 CNH 5.4% 26'</t>
  </si>
  <si>
    <t>221230</t>
  </si>
  <si>
    <t>西安未央城建SBLC CNH 5.8% 26'</t>
  </si>
  <si>
    <t>221229</t>
  </si>
  <si>
    <t>西安航天高技术SBLC CNH 5.1% 26'</t>
  </si>
  <si>
    <t>221223</t>
  </si>
  <si>
    <t>盐城大丰区海城实业SBLC CNH 4.2% 25'</t>
  </si>
  <si>
    <t>221222</t>
  </si>
  <si>
    <t>淄博高新国投SBLC CNH 5.5% 26'</t>
  </si>
  <si>
    <t>221220</t>
  </si>
  <si>
    <t>福建漳龙 CNH 4.98% 25'</t>
  </si>
  <si>
    <t>湖北澴川国资SBLC CNH 4.7% 25'</t>
  </si>
  <si>
    <t>221219</t>
  </si>
  <si>
    <t>青岛胶州城投 CNH 6% 25'</t>
  </si>
  <si>
    <t>221216</t>
  </si>
  <si>
    <t>东台惠民城镇化建设SBLC CNH 4.2% 25'</t>
  </si>
  <si>
    <t>221215</t>
  </si>
  <si>
    <t>鲁南枣庄经开SBLC CNH 4.4% 25'</t>
  </si>
  <si>
    <t>菏泽铁投SBLC CNH 4.7% 25'</t>
  </si>
  <si>
    <t>221214</t>
  </si>
  <si>
    <t>菏泽铁投 CNH 5% 25'</t>
  </si>
  <si>
    <t>221213</t>
  </si>
  <si>
    <t>四川港荣SBLC CNH 4.2% 25'</t>
  </si>
  <si>
    <t>221212</t>
  </si>
  <si>
    <t>青田国资SBLC CNH 4% 25'</t>
  </si>
  <si>
    <t>221209</t>
  </si>
  <si>
    <t>无锡能达热电SBLC CNH 4.2% 25'</t>
  </si>
  <si>
    <t>221208</t>
  </si>
  <si>
    <t>交银金租 CNH 2.9% 25'</t>
  </si>
  <si>
    <t>221207</t>
  </si>
  <si>
    <t>221205</t>
  </si>
  <si>
    <t>合肥高新建投 CNH 4.49% 25'</t>
  </si>
  <si>
    <t>221201</t>
  </si>
  <si>
    <t>绍兴袍江建发SBLC CNH 4% 25'</t>
  </si>
  <si>
    <t>平度城开 CNH 5.5% 25'</t>
  </si>
  <si>
    <t>221129</t>
  </si>
  <si>
    <t>湖州南浔振浔污水处理SBLC CNH 4.5% 25'</t>
  </si>
  <si>
    <t>泰州中兴国投 CNH 4.8% 25'</t>
  </si>
  <si>
    <t>221128</t>
  </si>
  <si>
    <t>221125</t>
  </si>
  <si>
    <t>重庆巴洲文旅SBLC CNH 4.7% 25'</t>
  </si>
  <si>
    <t>成都陆港枢纽SBLC CNH 4.3% 25'</t>
  </si>
  <si>
    <t>成都空港城发 CNH 4.5% 25'</t>
  </si>
  <si>
    <t>东台国资SBLC CNH 4.4% 25'</t>
  </si>
  <si>
    <t>221124</t>
  </si>
  <si>
    <t>绍兴柯桥建设 CNH 4.8% 25'</t>
  </si>
  <si>
    <t>台州黄岩经开SBLC CNH 4.2% 25'</t>
  </si>
  <si>
    <t>221123</t>
  </si>
  <si>
    <t>怀化正鑫产投 CNH 4.9% 25'</t>
  </si>
  <si>
    <t>221122</t>
  </si>
  <si>
    <t>221121</t>
  </si>
  <si>
    <t>221117</t>
  </si>
  <si>
    <t>蚌埠高投SBLC CNH 5.2% 25'</t>
  </si>
  <si>
    <t>221116</t>
  </si>
  <si>
    <t>221115</t>
  </si>
  <si>
    <t>221114</t>
  </si>
  <si>
    <t>221110</t>
  </si>
  <si>
    <t>益阳赫山发展SBLC CNH 4.9% 25'</t>
  </si>
  <si>
    <t>221108</t>
  </si>
  <si>
    <t>郴州产投SBLC CNH 4.5% 25'</t>
  </si>
  <si>
    <t>嵊州交投SBLC CNH 4.2% 25'</t>
  </si>
  <si>
    <t>221107</t>
  </si>
  <si>
    <t>青岛海发国资 CNH 6% 25'</t>
  </si>
  <si>
    <t>221104</t>
  </si>
  <si>
    <t>青岛海发国资SBLC CNH 4.5% 25'</t>
  </si>
  <si>
    <t>苏州城投资本 CNH 3.8% 25'</t>
  </si>
  <si>
    <t>221103</t>
  </si>
  <si>
    <t>221102</t>
  </si>
  <si>
    <t>湖州莫干山高新 CNH 4.48% 25'</t>
  </si>
  <si>
    <t>221101</t>
  </si>
  <si>
    <t>221031</t>
  </si>
  <si>
    <t>221028</t>
  </si>
  <si>
    <t>221027</t>
  </si>
  <si>
    <t>上海临港 EUR 3% 23'</t>
  </si>
  <si>
    <t>上海临港 CNH 2.98% 25'</t>
  </si>
  <si>
    <t>221026</t>
  </si>
  <si>
    <t>221025</t>
  </si>
  <si>
    <t>长沙先导 CNH 4.2% 25'</t>
  </si>
  <si>
    <t>221021</t>
  </si>
  <si>
    <t>江门新会 CNH 4.6% 25'</t>
  </si>
  <si>
    <t>221020</t>
  </si>
  <si>
    <t>221019</t>
  </si>
  <si>
    <t>四川酒业集团SBLC CNH 4.3% 25'</t>
  </si>
  <si>
    <t>221018</t>
  </si>
  <si>
    <t>湖州吴兴经开 CNH 5.2% 25'</t>
  </si>
  <si>
    <t>221014</t>
  </si>
  <si>
    <t>221012</t>
  </si>
  <si>
    <t>221011</t>
  </si>
  <si>
    <t>桐庐国投运营SBLC CNH 4.2% 25'</t>
  </si>
  <si>
    <t>221010</t>
  </si>
  <si>
    <t>220930</t>
  </si>
  <si>
    <t>220929</t>
  </si>
  <si>
    <t>220928</t>
  </si>
  <si>
    <t>220926</t>
  </si>
  <si>
    <t>220923</t>
  </si>
  <si>
    <t>220922</t>
  </si>
  <si>
    <t>220921</t>
  </si>
  <si>
    <t>220920</t>
  </si>
  <si>
    <t>220919</t>
  </si>
  <si>
    <t>220916</t>
  </si>
  <si>
    <t>220915</t>
  </si>
  <si>
    <t>郑州地产 CNH 5% 25'</t>
  </si>
  <si>
    <t>220914</t>
  </si>
  <si>
    <t>220913</t>
  </si>
  <si>
    <t>220909</t>
  </si>
  <si>
    <t>红筹</t>
  </si>
  <si>
    <t>220908</t>
  </si>
  <si>
    <t>绍兴袍江建发SBLC CNH 4.2% 25'</t>
  </si>
  <si>
    <t>220907</t>
  </si>
  <si>
    <t>220906</t>
  </si>
  <si>
    <t>220905</t>
  </si>
  <si>
    <t>220902</t>
  </si>
  <si>
    <t>220831</t>
  </si>
  <si>
    <t>\\10.10.1.215\dcm$\Deals\Completed\2022 Completed\POE\Project Sailing II_中伟股份【SBLC】</t>
  </si>
  <si>
    <t>220826</t>
  </si>
  <si>
    <t>220825</t>
  </si>
  <si>
    <t>青岛动车小镇SBLC CNH 4.45% 25'</t>
  </si>
  <si>
    <t>220824</t>
  </si>
  <si>
    <t>220823</t>
  </si>
  <si>
    <t>220822</t>
  </si>
  <si>
    <t>220819</t>
  </si>
  <si>
    <t>220817</t>
  </si>
  <si>
    <t>220816</t>
  </si>
  <si>
    <t>220812</t>
  </si>
  <si>
    <t>220811</t>
  </si>
  <si>
    <t>海宁城投 CNH 3.8% 25'</t>
  </si>
  <si>
    <t>220810</t>
  </si>
  <si>
    <t>220809</t>
  </si>
  <si>
    <t>苏州工业园 CNH 3.6% 32'</t>
  </si>
  <si>
    <t>220804</t>
  </si>
  <si>
    <t>220803</t>
  </si>
  <si>
    <t>220802</t>
  </si>
  <si>
    <t>220801</t>
  </si>
  <si>
    <t>220729</t>
  </si>
  <si>
    <t>220728</t>
  </si>
  <si>
    <t>绍兴柯桥建设 CNH 4.35% 25'</t>
  </si>
  <si>
    <t>220727</t>
  </si>
  <si>
    <t>湖州南浔交投 CNH 5% 25'</t>
  </si>
  <si>
    <t>220726</t>
  </si>
  <si>
    <t>220725</t>
  </si>
  <si>
    <t>220722</t>
  </si>
  <si>
    <t>220721</t>
  </si>
  <si>
    <t>220720</t>
  </si>
  <si>
    <t>绍兴城投 CNH 3.3% 25'</t>
  </si>
  <si>
    <t>220719</t>
  </si>
  <si>
    <t>220718</t>
  </si>
  <si>
    <t>220715</t>
  </si>
  <si>
    <t>绍兴上虞城建 CNH 3.9% 25'</t>
  </si>
  <si>
    <t>220714</t>
  </si>
  <si>
    <t>220713</t>
  </si>
  <si>
    <t>220712</t>
  </si>
  <si>
    <t>220708</t>
  </si>
  <si>
    <t>220707</t>
  </si>
  <si>
    <t>220706</t>
  </si>
  <si>
    <t>新疆中泰SBLC CNH 4% 25'</t>
  </si>
  <si>
    <t>220705</t>
  </si>
  <si>
    <t>220630</t>
  </si>
  <si>
    <t>220629</t>
  </si>
  <si>
    <t>220628</t>
  </si>
  <si>
    <t>德清文旅 CNH 5.37% 25'</t>
  </si>
  <si>
    <t>220627</t>
  </si>
  <si>
    <t>220623</t>
  </si>
  <si>
    <t>220622</t>
  </si>
  <si>
    <t>220621</t>
  </si>
  <si>
    <t>220617</t>
  </si>
  <si>
    <t>220616</t>
  </si>
  <si>
    <t>220615</t>
  </si>
  <si>
    <t>220614</t>
  </si>
  <si>
    <t>220610</t>
  </si>
  <si>
    <t>220609</t>
  </si>
  <si>
    <t>220608</t>
  </si>
  <si>
    <t>220607</t>
  </si>
  <si>
    <t>220606</t>
  </si>
  <si>
    <t>济南城建 CNH 3.8% 25'</t>
  </si>
  <si>
    <t>220601</t>
  </si>
  <si>
    <t>220531</t>
  </si>
  <si>
    <t>高级永续</t>
  </si>
  <si>
    <t>220530</t>
  </si>
  <si>
    <t>220527</t>
  </si>
  <si>
    <t>220526</t>
  </si>
  <si>
    <t>220525</t>
  </si>
  <si>
    <t>220524</t>
  </si>
  <si>
    <t>220523</t>
  </si>
  <si>
    <t>220520</t>
  </si>
  <si>
    <t>220519</t>
  </si>
  <si>
    <t>220518</t>
  </si>
  <si>
    <t>220513</t>
  </si>
  <si>
    <t>220512</t>
  </si>
  <si>
    <t>220511</t>
  </si>
  <si>
    <t>220510</t>
  </si>
  <si>
    <t>220429</t>
  </si>
  <si>
    <t>220428</t>
  </si>
  <si>
    <t>220426</t>
  </si>
  <si>
    <t>220425</t>
  </si>
  <si>
    <t>220422</t>
  </si>
  <si>
    <t>220421</t>
  </si>
  <si>
    <t>220420</t>
  </si>
  <si>
    <t>220414</t>
  </si>
  <si>
    <t>220413</t>
  </si>
  <si>
    <t>可持续挂钩</t>
  </si>
  <si>
    <t>CrossOver</t>
  </si>
  <si>
    <t>220412</t>
  </si>
  <si>
    <t>220411</t>
  </si>
  <si>
    <t>220410</t>
  </si>
  <si>
    <t>220408</t>
  </si>
  <si>
    <t>220407</t>
  </si>
  <si>
    <t>220401</t>
  </si>
  <si>
    <t>220331</t>
  </si>
  <si>
    <t>220330</t>
  </si>
  <si>
    <t>220329</t>
  </si>
  <si>
    <t>220328</t>
  </si>
  <si>
    <t>220325</t>
  </si>
  <si>
    <t>220324</t>
  </si>
  <si>
    <t>220323</t>
  </si>
  <si>
    <t>220322</t>
  </si>
  <si>
    <t>220321</t>
  </si>
  <si>
    <t>220318</t>
  </si>
  <si>
    <t>220317</t>
  </si>
  <si>
    <t>220316</t>
  </si>
  <si>
    <t>220314</t>
  </si>
  <si>
    <t>220311</t>
  </si>
  <si>
    <t>220310</t>
  </si>
  <si>
    <t>复星集团SBLC USD 3% 25'</t>
  </si>
  <si>
    <t>220309</t>
  </si>
  <si>
    <t>220308</t>
  </si>
  <si>
    <t>220304</t>
  </si>
  <si>
    <t>220303</t>
  </si>
  <si>
    <t>220301</t>
  </si>
  <si>
    <t>220228</t>
  </si>
  <si>
    <t>220225</t>
  </si>
  <si>
    <t>220224</t>
  </si>
  <si>
    <t>220223</t>
  </si>
  <si>
    <t>220222</t>
  </si>
  <si>
    <t>220218</t>
  </si>
  <si>
    <t>220217</t>
  </si>
  <si>
    <t>220216</t>
  </si>
  <si>
    <t>亿澳门币</t>
  </si>
  <si>
    <t>10亿澳门币</t>
  </si>
  <si>
    <t>220215</t>
  </si>
  <si>
    <t>220210</t>
  </si>
  <si>
    <t>220209</t>
  </si>
  <si>
    <t>220128</t>
  </si>
  <si>
    <t>湖州新投SBLC CNH 4.5% 25'</t>
  </si>
  <si>
    <t>220127</t>
  </si>
  <si>
    <t>220126</t>
  </si>
  <si>
    <t>220124</t>
  </si>
  <si>
    <t>220121</t>
  </si>
  <si>
    <t>220120</t>
  </si>
  <si>
    <t>220119</t>
  </si>
  <si>
    <t>220118</t>
  </si>
  <si>
    <t>绍兴城投 CNH 3.65% 27'</t>
  </si>
  <si>
    <t>220117</t>
  </si>
  <si>
    <t>220114</t>
  </si>
  <si>
    <t>220113</t>
  </si>
  <si>
    <t>220112</t>
  </si>
  <si>
    <t>220111</t>
  </si>
  <si>
    <t>220110</t>
  </si>
  <si>
    <t>220107</t>
  </si>
  <si>
    <t>220106</t>
  </si>
  <si>
    <t>220105</t>
  </si>
  <si>
    <t>21年</t>
  </si>
  <si>
    <t>211222</t>
  </si>
  <si>
    <t>211214</t>
  </si>
  <si>
    <t>湖州新投SBLC CNH 4.5% 24'</t>
  </si>
  <si>
    <t>211213</t>
  </si>
  <si>
    <t>211208</t>
  </si>
  <si>
    <t>211206</t>
  </si>
  <si>
    <t>211130</t>
  </si>
  <si>
    <t>211123</t>
  </si>
  <si>
    <t>211109</t>
  </si>
  <si>
    <t>苏州工业园 CNH 3.6% 31'</t>
  </si>
  <si>
    <t>211026</t>
  </si>
  <si>
    <t>211018</t>
  </si>
  <si>
    <t>上海地产 CNH 3.7% 24'</t>
  </si>
  <si>
    <t>211013</t>
  </si>
  <si>
    <t>211012</t>
  </si>
  <si>
    <t>211011</t>
  </si>
  <si>
    <t>21年09月</t>
  </si>
  <si>
    <t>210923</t>
  </si>
  <si>
    <t>21年07月</t>
  </si>
  <si>
    <t>210722</t>
  </si>
  <si>
    <t>复星集团 USD 4.3% 24'</t>
  </si>
  <si>
    <t>210706</t>
  </si>
  <si>
    <t>210702</t>
  </si>
  <si>
    <t>21年06月</t>
  </si>
  <si>
    <t>210610</t>
  </si>
  <si>
    <t>21年05月</t>
  </si>
  <si>
    <t>210524</t>
  </si>
  <si>
    <t>210517</t>
  </si>
  <si>
    <t>210514</t>
  </si>
  <si>
    <t>上海地产 CNH 3.8%</t>
  </si>
  <si>
    <t>21年04月</t>
  </si>
  <si>
    <t>210421</t>
  </si>
  <si>
    <t>210415</t>
  </si>
  <si>
    <t>21年03月</t>
  </si>
  <si>
    <t>210315</t>
  </si>
  <si>
    <t>普洛斯控股 USD 2.6% 24' Tap</t>
  </si>
  <si>
    <t>21年02月</t>
  </si>
  <si>
    <t>210204</t>
  </si>
  <si>
    <t>普洛斯控股 USD 2.6% 24'</t>
  </si>
  <si>
    <t>210202</t>
  </si>
  <si>
    <t>21年01月</t>
  </si>
  <si>
    <t>210107</t>
  </si>
  <si>
    <t>19年</t>
  </si>
  <si>
    <t>191108</t>
  </si>
  <si>
    <t>南京东南国资 CNH 4.6% 29'</t>
  </si>
  <si>
    <t>211223</t>
  </si>
  <si>
    <t>211207</t>
  </si>
  <si>
    <t>211202</t>
  </si>
  <si>
    <t>211124</t>
  </si>
  <si>
    <t>211116</t>
  </si>
  <si>
    <t>211103</t>
  </si>
  <si>
    <t>211102</t>
  </si>
  <si>
    <t>211027</t>
  </si>
  <si>
    <t>额外一级资本债优先股</t>
  </si>
  <si>
    <t>AT1优先股</t>
  </si>
  <si>
    <t>211021</t>
  </si>
  <si>
    <t>211020</t>
  </si>
  <si>
    <t>211019</t>
  </si>
  <si>
    <t>210928</t>
  </si>
  <si>
    <t>210917</t>
  </si>
  <si>
    <t>210916</t>
  </si>
  <si>
    <t>210915</t>
  </si>
  <si>
    <t>210913</t>
  </si>
  <si>
    <t>210909</t>
  </si>
  <si>
    <t>210908</t>
  </si>
  <si>
    <t>210906</t>
  </si>
  <si>
    <t>21年08月</t>
  </si>
  <si>
    <t>210831</t>
  </si>
  <si>
    <t>210826</t>
  </si>
  <si>
    <t>210824</t>
  </si>
  <si>
    <t>210819</t>
  </si>
  <si>
    <t>210818</t>
  </si>
  <si>
    <t>210812</t>
  </si>
  <si>
    <t>210811</t>
  </si>
  <si>
    <t>210805</t>
  </si>
  <si>
    <t>210730</t>
  </si>
  <si>
    <t>210727</t>
  </si>
  <si>
    <t>210721</t>
  </si>
  <si>
    <t>210715</t>
  </si>
  <si>
    <t>210712</t>
  </si>
  <si>
    <t>210708</t>
  </si>
  <si>
    <t>210707</t>
  </si>
  <si>
    <t>210629</t>
  </si>
  <si>
    <t>210625</t>
  </si>
  <si>
    <t>210622</t>
  </si>
  <si>
    <t>210621</t>
  </si>
  <si>
    <t>210608</t>
  </si>
  <si>
    <t>210603</t>
  </si>
  <si>
    <t>210531</t>
  </si>
  <si>
    <t>210527</t>
  </si>
  <si>
    <t>210525</t>
  </si>
  <si>
    <t>210520</t>
  </si>
  <si>
    <t>210512</t>
  </si>
  <si>
    <t>210511</t>
  </si>
  <si>
    <t>210510</t>
  </si>
  <si>
    <t>210506</t>
  </si>
  <si>
    <t>210426</t>
  </si>
  <si>
    <t>210422</t>
  </si>
  <si>
    <t>210329</t>
  </si>
  <si>
    <t>210325</t>
  </si>
  <si>
    <t>210324</t>
  </si>
  <si>
    <t>210323</t>
  </si>
  <si>
    <t>210311</t>
  </si>
  <si>
    <t>210305</t>
  </si>
  <si>
    <t>210304</t>
  </si>
  <si>
    <t>210303</t>
  </si>
  <si>
    <t>210225</t>
  </si>
  <si>
    <t>210209</t>
  </si>
  <si>
    <t>210203</t>
  </si>
  <si>
    <t>210128</t>
  </si>
  <si>
    <t>210127</t>
  </si>
  <si>
    <t>210126</t>
  </si>
  <si>
    <t>210125</t>
  </si>
  <si>
    <t>210115</t>
  </si>
  <si>
    <t>210112</t>
  </si>
  <si>
    <t>210111</t>
  </si>
  <si>
    <t>210106</t>
  </si>
  <si>
    <t>210105</t>
  </si>
  <si>
    <t>201209</t>
  </si>
  <si>
    <t>201207</t>
  </si>
  <si>
    <t>201203</t>
  </si>
  <si>
    <t>201201</t>
  </si>
  <si>
    <t>201112</t>
  </si>
  <si>
    <t>201111</t>
  </si>
  <si>
    <t>201027</t>
  </si>
  <si>
    <t>201021</t>
  </si>
  <si>
    <t>201020</t>
  </si>
  <si>
    <t>201016</t>
  </si>
  <si>
    <t>20年09月</t>
  </si>
  <si>
    <t>200922</t>
  </si>
  <si>
    <t>200915</t>
  </si>
  <si>
    <t>200914</t>
  </si>
  <si>
    <t>200909</t>
  </si>
  <si>
    <t>200903</t>
  </si>
  <si>
    <t>200901</t>
  </si>
  <si>
    <t>20年08月</t>
  </si>
  <si>
    <t>200812</t>
  </si>
  <si>
    <t>200805</t>
  </si>
  <si>
    <t>200804</t>
  </si>
  <si>
    <t>20年07月</t>
  </si>
  <si>
    <t>200728</t>
  </si>
  <si>
    <t>200723</t>
  </si>
  <si>
    <t>200722</t>
  </si>
  <si>
    <t>200720</t>
  </si>
  <si>
    <t>200713</t>
  </si>
  <si>
    <t>200709</t>
  </si>
  <si>
    <t>200707</t>
  </si>
  <si>
    <t>20年06月</t>
  </si>
  <si>
    <t>200629</t>
  </si>
  <si>
    <t>200618</t>
  </si>
  <si>
    <t>200603</t>
  </si>
  <si>
    <t>20年04月</t>
  </si>
  <si>
    <t>200414</t>
  </si>
  <si>
    <t>20年03月</t>
  </si>
  <si>
    <t>200320</t>
  </si>
  <si>
    <t>200304</t>
  </si>
  <si>
    <t>200303</t>
  </si>
  <si>
    <t>20年02月</t>
  </si>
  <si>
    <t>200225</t>
  </si>
  <si>
    <t>200224</t>
  </si>
  <si>
    <t>200220</t>
  </si>
  <si>
    <t>200219</t>
  </si>
  <si>
    <t>200213</t>
  </si>
  <si>
    <t>200212</t>
  </si>
  <si>
    <t>200211</t>
  </si>
  <si>
    <t>200206</t>
  </si>
  <si>
    <t>200203</t>
  </si>
  <si>
    <t>20年01月</t>
  </si>
  <si>
    <t>200120</t>
  </si>
  <si>
    <t>200115</t>
  </si>
  <si>
    <t>200113</t>
  </si>
  <si>
    <t>200109</t>
  </si>
  <si>
    <t>200107</t>
  </si>
  <si>
    <t>191206</t>
  </si>
  <si>
    <t>191205</t>
  </si>
  <si>
    <t>191203</t>
  </si>
  <si>
    <t>191128</t>
  </si>
  <si>
    <t>191127</t>
  </si>
  <si>
    <t>191121</t>
  </si>
  <si>
    <t>191107</t>
  </si>
  <si>
    <t>191106</t>
  </si>
  <si>
    <t>191104</t>
  </si>
  <si>
    <t>191024</t>
  </si>
  <si>
    <t>191017</t>
  </si>
  <si>
    <t>191008</t>
  </si>
  <si>
    <t>19年09月</t>
  </si>
  <si>
    <t>190925</t>
  </si>
  <si>
    <t>190923</t>
  </si>
  <si>
    <t>190919</t>
  </si>
  <si>
    <t>190918</t>
  </si>
  <si>
    <t>190917</t>
  </si>
  <si>
    <t>190911</t>
  </si>
  <si>
    <t>190910</t>
  </si>
  <si>
    <t>190905</t>
  </si>
  <si>
    <t>190903</t>
  </si>
  <si>
    <t>19年08月</t>
  </si>
  <si>
    <t>190829</t>
  </si>
  <si>
    <t>190816</t>
  </si>
  <si>
    <t>190815</t>
  </si>
  <si>
    <t>190808</t>
  </si>
  <si>
    <t>19年07月</t>
  </si>
  <si>
    <t>190725</t>
  </si>
  <si>
    <t>190711</t>
  </si>
  <si>
    <t>190702</t>
  </si>
  <si>
    <t>19年06月</t>
  </si>
  <si>
    <t>190626</t>
  </si>
  <si>
    <t>190624</t>
  </si>
  <si>
    <t>190620</t>
  </si>
  <si>
    <t>190619</t>
  </si>
  <si>
    <t>190618</t>
  </si>
  <si>
    <t>190611</t>
  </si>
  <si>
    <t>190606</t>
  </si>
  <si>
    <t>19年05月</t>
  </si>
  <si>
    <t>190528</t>
  </si>
  <si>
    <t>190522</t>
  </si>
  <si>
    <t>190521</t>
  </si>
  <si>
    <t>190519</t>
  </si>
  <si>
    <t>190515</t>
  </si>
  <si>
    <t>190509</t>
  </si>
  <si>
    <t>19年04月</t>
  </si>
  <si>
    <t>190417</t>
  </si>
  <si>
    <t>190410</t>
  </si>
  <si>
    <t>19年03月</t>
  </si>
  <si>
    <t>190328</t>
  </si>
  <si>
    <t>190327</t>
  </si>
  <si>
    <t>190314</t>
  </si>
  <si>
    <t>190311</t>
  </si>
  <si>
    <t>190308</t>
  </si>
  <si>
    <t>19年02月</t>
  </si>
  <si>
    <t>190228</t>
  </si>
  <si>
    <t>190227</t>
  </si>
  <si>
    <t>190226</t>
  </si>
  <si>
    <t>190225</t>
  </si>
  <si>
    <t>190221</t>
  </si>
  <si>
    <t>190218</t>
  </si>
  <si>
    <t>190212</t>
  </si>
  <si>
    <t>19年01月</t>
  </si>
  <si>
    <t>190131</t>
  </si>
  <si>
    <t>190115</t>
  </si>
  <si>
    <t>190108</t>
  </si>
  <si>
    <t>18年</t>
  </si>
  <si>
    <t>181219</t>
  </si>
  <si>
    <t>181212</t>
  </si>
  <si>
    <t>181207</t>
  </si>
  <si>
    <t>181206</t>
  </si>
  <si>
    <t>181129</t>
  </si>
  <si>
    <t>绿色高级永续债券</t>
  </si>
  <si>
    <t>181128</t>
  </si>
  <si>
    <t>181127</t>
  </si>
  <si>
    <t>可持续浮息债券</t>
  </si>
  <si>
    <t>181119</t>
  </si>
  <si>
    <t>181114</t>
  </si>
  <si>
    <t>181113</t>
  </si>
  <si>
    <t>181109</t>
  </si>
  <si>
    <t>181108</t>
  </si>
  <si>
    <t>181024</t>
  </si>
  <si>
    <t>18年09月</t>
  </si>
  <si>
    <t>180919</t>
  </si>
  <si>
    <t>18年08月</t>
  </si>
  <si>
    <t>180830</t>
  </si>
  <si>
    <t>180829</t>
  </si>
  <si>
    <t>180808</t>
  </si>
  <si>
    <t>18年07月</t>
  </si>
  <si>
    <t>180719</t>
  </si>
  <si>
    <t>180711</t>
  </si>
  <si>
    <t>18年05月</t>
  </si>
  <si>
    <t>180530</t>
  </si>
  <si>
    <t>180524</t>
  </si>
  <si>
    <t>180509</t>
  </si>
  <si>
    <t>18年04月</t>
  </si>
  <si>
    <t>180413</t>
  </si>
  <si>
    <t>18年02月</t>
  </si>
  <si>
    <t>180228</t>
  </si>
  <si>
    <t>180227</t>
  </si>
  <si>
    <t>18年01月</t>
  </si>
  <si>
    <t>180118</t>
  </si>
  <si>
    <t>180116</t>
  </si>
  <si>
    <t>17年</t>
  </si>
  <si>
    <t>171213</t>
  </si>
  <si>
    <t>主权债券</t>
  </si>
  <si>
    <t>171128</t>
  </si>
  <si>
    <t>171115</t>
  </si>
  <si>
    <t>171113</t>
  </si>
  <si>
    <t>171019</t>
  </si>
  <si>
    <t>171016</t>
  </si>
  <si>
    <t>171010</t>
  </si>
  <si>
    <t>17年08月</t>
  </si>
  <si>
    <t>170808</t>
  </si>
  <si>
    <t>17年06月</t>
  </si>
  <si>
    <t>170612</t>
  </si>
  <si>
    <t>170601</t>
  </si>
  <si>
    <t>17年05月</t>
  </si>
  <si>
    <t>170531</t>
  </si>
  <si>
    <t>170522</t>
  </si>
  <si>
    <t>170508</t>
  </si>
  <si>
    <t>17年04月</t>
  </si>
  <si>
    <t>170411</t>
  </si>
  <si>
    <t>17年03月</t>
  </si>
  <si>
    <t>170314</t>
  </si>
  <si>
    <t>170307</t>
  </si>
  <si>
    <t>17年02月</t>
  </si>
  <si>
    <t>170213</t>
  </si>
  <si>
    <t>中银卢森堡分行 EUR 4% 26'</t>
  </si>
  <si>
    <t>中银法兰克福分行 CNH 3.2% 25'</t>
  </si>
  <si>
    <t>杭州上城国资 USD 6.7% 24'</t>
  </si>
  <si>
    <t>惠山高科 EUR 4.8% 24'</t>
  </si>
  <si>
    <t>孝感高创 CNH 6% 26'</t>
  </si>
  <si>
    <t>江阴国资 CNH 3.93% 26'</t>
  </si>
  <si>
    <t>中诚信绿金国际</t>
  </si>
  <si>
    <t>社会责任债券</t>
  </si>
  <si>
    <t>HKQAA+Sustainalytics</t>
  </si>
  <si>
    <t>金额排名</t>
  </si>
  <si>
    <t>笔数</t>
  </si>
  <si>
    <t>占比</t>
  </si>
  <si>
    <t>XS2697243827</t>
  </si>
  <si>
    <t>7.7%a</t>
  </si>
  <si>
    <t>231020XS2697243827</t>
  </si>
  <si>
    <t>XS2707583121</t>
  </si>
  <si>
    <t>青岛国信</t>
  </si>
  <si>
    <t>青岛国信发展(集团)有限责任公司</t>
  </si>
  <si>
    <t>231018XS2707583121</t>
  </si>
  <si>
    <t>231013XS2680221806</t>
  </si>
  <si>
    <t>230928XS2681919762</t>
  </si>
  <si>
    <t>230911XS2672161267</t>
  </si>
  <si>
    <t>230831XS2673291923</t>
  </si>
  <si>
    <t>230830XS2661083621</t>
  </si>
  <si>
    <t>230829XS2673291683</t>
  </si>
  <si>
    <t>230829XS2671493562</t>
  </si>
  <si>
    <t>230822XS2661086483</t>
  </si>
  <si>
    <t>230810XS2658712752</t>
  </si>
  <si>
    <t>230807XS2659087139</t>
  </si>
  <si>
    <t>230713XS2648383714</t>
  </si>
  <si>
    <t>230620XS2623993974</t>
  </si>
  <si>
    <t>230530XS2628583671</t>
  </si>
  <si>
    <t>230516XS2616460056</t>
  </si>
  <si>
    <t>230412XS2597408512</t>
  </si>
  <si>
    <t>230221XS2589585194</t>
  </si>
  <si>
    <t>230221XS2589270953</t>
  </si>
  <si>
    <t>221201XS2558634791</t>
  </si>
  <si>
    <t>221201XS2562889316</t>
  </si>
  <si>
    <t>221122XS2518971234</t>
  </si>
  <si>
    <t>221121XS2525548231</t>
  </si>
  <si>
    <t>221114XS2551147353</t>
  </si>
  <si>
    <t>221108XS2497140546</t>
  </si>
  <si>
    <t>221027XS2523185424</t>
  </si>
  <si>
    <t>221027G228047</t>
  </si>
  <si>
    <t>221012XS2543373075</t>
  </si>
  <si>
    <t>220921XS2528708063</t>
  </si>
  <si>
    <t>220916XS2527143833</t>
  </si>
  <si>
    <t>220909XS2480444970</t>
  </si>
  <si>
    <t>220909XS2520367843</t>
  </si>
  <si>
    <t>220908XS2488481974</t>
  </si>
  <si>
    <t>220907XS2530767123</t>
  </si>
  <si>
    <t>220906XS2499580269</t>
  </si>
  <si>
    <t>220906XS2529209780</t>
  </si>
  <si>
    <t>220905XS2502717601</t>
  </si>
  <si>
    <t>220825XS2486610541</t>
  </si>
  <si>
    <t>220824XS2499700933</t>
  </si>
  <si>
    <t>220819XS2496165080</t>
  </si>
  <si>
    <t>220811XS2520234613</t>
  </si>
  <si>
    <t>220810XS2518973958</t>
  </si>
  <si>
    <t>220803XS2476853085</t>
  </si>
  <si>
    <t>220803XS2506485296</t>
  </si>
  <si>
    <t>220803XS2507837792</t>
  </si>
  <si>
    <t>220802XS2509136995</t>
  </si>
  <si>
    <t>220726XS2492385898</t>
  </si>
  <si>
    <t>220725XS2499264690</t>
  </si>
  <si>
    <t>220722XS2458318115</t>
  </si>
  <si>
    <t>220720XS2497051289</t>
  </si>
  <si>
    <t>220713XS2495307865</t>
  </si>
  <si>
    <t>220705XS2499222771</t>
  </si>
  <si>
    <t>220621XS2489808423</t>
  </si>
  <si>
    <t>220614XS2455963590</t>
  </si>
  <si>
    <t>220609XS2480444970</t>
  </si>
  <si>
    <t>220609XS2480876254</t>
  </si>
  <si>
    <t>220608XS2489151709</t>
  </si>
  <si>
    <t>220608XS2484991844</t>
  </si>
  <si>
    <t>220607XS2476853085</t>
  </si>
  <si>
    <t>220606XS2484222620</t>
  </si>
  <si>
    <t>220531XS2451515279</t>
  </si>
  <si>
    <t>220531XS2463439690</t>
  </si>
  <si>
    <t>220531XS2485572148</t>
  </si>
  <si>
    <t>220428XS2451515279</t>
  </si>
  <si>
    <t>220421XS2469673698</t>
  </si>
  <si>
    <t>220413XS2445143329</t>
  </si>
  <si>
    <t>220412XS2454320206</t>
  </si>
  <si>
    <t>220407XS2466368003</t>
  </si>
  <si>
    <t>220407XS2450908970</t>
  </si>
  <si>
    <t>220328XS2406805213</t>
  </si>
  <si>
    <t>220325XS2461747250</t>
  </si>
  <si>
    <t>220324XS2455963590</t>
  </si>
  <si>
    <t>220324XS2450206516</t>
  </si>
  <si>
    <t>220323XS2432576382</t>
  </si>
  <si>
    <t>220308XS2450203174</t>
  </si>
  <si>
    <t>220225XS2435483909</t>
  </si>
  <si>
    <t>220225XS2418788308</t>
  </si>
  <si>
    <t>220216XS2445374213</t>
  </si>
  <si>
    <t>220119XS2406547765</t>
  </si>
  <si>
    <t>220118XS2429785954</t>
  </si>
  <si>
    <t>220118XS2422522685</t>
  </si>
  <si>
    <t>220111XS2432866544</t>
  </si>
  <si>
    <t>220111XS2405718466</t>
  </si>
  <si>
    <t>220111XS2425360968</t>
  </si>
  <si>
    <t>HK0000958584</t>
  </si>
  <si>
    <t>港交所;新交所;卢交所;迪拜</t>
  </si>
  <si>
    <t>231018HK0000958584</t>
  </si>
  <si>
    <t>XS2706176547</t>
  </si>
  <si>
    <t>5.375%</t>
  </si>
  <si>
    <t>231018XS2706176547</t>
  </si>
  <si>
    <t>XS2699256710</t>
  </si>
  <si>
    <t>231018XS2699256710</t>
  </si>
  <si>
    <t>XS2706208506</t>
  </si>
  <si>
    <t>工银卢森堡分行</t>
  </si>
  <si>
    <t>231018XS2706208506</t>
  </si>
  <si>
    <t>231012XS2702157855</t>
  </si>
  <si>
    <t>231011HK0000951076</t>
  </si>
  <si>
    <t>230913XS2679063862</t>
  </si>
  <si>
    <t>230911XS2677539541</t>
  </si>
  <si>
    <t>230911HK0000951035</t>
  </si>
  <si>
    <t>230907XS2675743160</t>
  </si>
  <si>
    <t>230905XS2674629170</t>
  </si>
  <si>
    <t>230905HK0000950789</t>
  </si>
  <si>
    <t>230823XS2673392796</t>
  </si>
  <si>
    <t>230815MO0000000238</t>
  </si>
  <si>
    <t>230808XS2621319040</t>
  </si>
  <si>
    <t>230802XS2663498314</t>
  </si>
  <si>
    <t>230731XS2662422802</t>
  </si>
  <si>
    <t>230711XS2648007495</t>
  </si>
  <si>
    <t>230706HK0000939428</t>
  </si>
  <si>
    <t>230627XS2639510341</t>
  </si>
  <si>
    <t>230615XS2632485897</t>
  </si>
  <si>
    <t>230607XS2590538380</t>
  </si>
  <si>
    <t>230606XS2633220293</t>
  </si>
  <si>
    <t>230606XS2636509130</t>
  </si>
  <si>
    <t>230523XS2623522930</t>
  </si>
  <si>
    <t>230523HK0000929262</t>
  </si>
  <si>
    <t>230522CND10006G534</t>
  </si>
  <si>
    <t>230518G2380130</t>
  </si>
  <si>
    <t>230516XS2625985515</t>
  </si>
  <si>
    <t>230510HK0000921111</t>
  </si>
  <si>
    <t>230509XS2613748545</t>
  </si>
  <si>
    <t>230425US66980Q2C05</t>
  </si>
  <si>
    <t>230420HK0000921020</t>
  </si>
  <si>
    <t>230420HK0000921038</t>
  </si>
  <si>
    <t>230418G238084</t>
  </si>
  <si>
    <t>230413G238093</t>
  </si>
  <si>
    <t>230328G238078</t>
  </si>
  <si>
    <t>230320HK0000917390</t>
  </si>
  <si>
    <t>230302XS2588464433</t>
  </si>
  <si>
    <t>230228G238066</t>
  </si>
  <si>
    <t>230228XS2587421681</t>
  </si>
  <si>
    <t>230223XS2526839092</t>
  </si>
  <si>
    <t>230222XS2585576973</t>
  </si>
  <si>
    <t>230221XS2584378025</t>
  </si>
  <si>
    <t>230221HK0000910189</t>
  </si>
  <si>
    <t>230221HK0000909678</t>
  </si>
  <si>
    <t>230118HK0000904661</t>
  </si>
  <si>
    <t>230112G238027</t>
  </si>
  <si>
    <t>230111XS2546508461</t>
  </si>
  <si>
    <t>230111XS2549908684</t>
  </si>
  <si>
    <t>230111HK0000898921</t>
  </si>
  <si>
    <t>230111AU3FN0074522</t>
  </si>
  <si>
    <t>230110HK0000898319</t>
  </si>
  <si>
    <t>221208G228068</t>
  </si>
  <si>
    <t>221207MO0000000089</t>
  </si>
  <si>
    <t>221129XS2559193425</t>
  </si>
  <si>
    <t>221128XS2553801098</t>
  </si>
  <si>
    <t>221122XS2559584888</t>
  </si>
  <si>
    <t>221122HK0000892338</t>
  </si>
  <si>
    <t>221117XS2557551293</t>
  </si>
  <si>
    <t>221116XS2555170740</t>
  </si>
  <si>
    <t>221115XS2539361001</t>
  </si>
  <si>
    <t>221020XS2547622535</t>
  </si>
  <si>
    <t>221019XS2543377068</t>
  </si>
  <si>
    <t>220906HK0000874583</t>
  </si>
  <si>
    <t>220727XS2487038650</t>
  </si>
  <si>
    <t>220727HK0000864337</t>
  </si>
  <si>
    <t>220719XS2439108205</t>
  </si>
  <si>
    <t>220712HK0000860426</t>
  </si>
  <si>
    <t>220712HK0000860434</t>
  </si>
  <si>
    <t>220707XS2495850179</t>
  </si>
  <si>
    <t>220609XS2484016642</t>
  </si>
  <si>
    <t>220606XS2488109047</t>
  </si>
  <si>
    <t>220524HK0000853959</t>
  </si>
  <si>
    <t>220524XS2446005907</t>
  </si>
  <si>
    <t>220524HK0000824497</t>
  </si>
  <si>
    <t>220524XS2484328021</t>
  </si>
  <si>
    <t>220524XS2446008083</t>
  </si>
  <si>
    <t>220523PTESSBOM0019</t>
  </si>
  <si>
    <t>220523XS2483885955</t>
  </si>
  <si>
    <t>220519XS2471903331</t>
  </si>
  <si>
    <t>220511XS2447552089</t>
  </si>
  <si>
    <t>220511XS2463140637</t>
  </si>
  <si>
    <t>220510XS2479371028</t>
  </si>
  <si>
    <t>220510HK0000849247</t>
  </si>
  <si>
    <t>220426CND10004TFG7</t>
  </si>
  <si>
    <t>220422XS2461426459</t>
  </si>
  <si>
    <t>220421XS2471127584</t>
  </si>
  <si>
    <t>220421XS2467774209</t>
  </si>
  <si>
    <t>220421XS2471135926</t>
  </si>
  <si>
    <t>220421XS2470956322</t>
  </si>
  <si>
    <t>220421XS2471305867</t>
  </si>
  <si>
    <t>220413XS2461766805</t>
  </si>
  <si>
    <t>220413XS2423359459</t>
  </si>
  <si>
    <t>220412XS2469032630</t>
  </si>
  <si>
    <t>220329XS2460522555</t>
  </si>
  <si>
    <t>220321XS2459481151</t>
  </si>
  <si>
    <t>220318XS2430983861</t>
  </si>
  <si>
    <t>220316XS2420031523</t>
  </si>
  <si>
    <t>220314XS2455213590</t>
  </si>
  <si>
    <t>220314HK0000824885</t>
  </si>
  <si>
    <t>220314HK0000824877</t>
  </si>
  <si>
    <t>220314XS2454321519</t>
  </si>
  <si>
    <t>220311XS2427752527</t>
  </si>
  <si>
    <t>220309XS2453395001</t>
  </si>
  <si>
    <t>220228XS2451854991</t>
  </si>
  <si>
    <t>220224XS2450210542</t>
  </si>
  <si>
    <t>220223XS2447949475</t>
  </si>
  <si>
    <t>220223XS2423459325</t>
  </si>
  <si>
    <t>220223XS2423459242</t>
  </si>
  <si>
    <t>220222XS2436799584</t>
  </si>
  <si>
    <t>220222XS2436799238</t>
  </si>
  <si>
    <t>220222HK0000814290</t>
  </si>
  <si>
    <t>220217XS2446844917</t>
  </si>
  <si>
    <t>220217XS2446844834</t>
  </si>
  <si>
    <t>220215MO0000000014</t>
  </si>
  <si>
    <t>220210HK0000814258</t>
  </si>
  <si>
    <t>220210XS2439108205</t>
  </si>
  <si>
    <t>220210XS2439108387</t>
  </si>
  <si>
    <t>220209XS2444444405</t>
  </si>
  <si>
    <t>220209HK0000814779</t>
  </si>
  <si>
    <t>220209XS2432628522</t>
  </si>
  <si>
    <t>220209XS2432530983</t>
  </si>
  <si>
    <t>220124XS2436124205</t>
  </si>
  <si>
    <t>220120XS2433118614</t>
  </si>
  <si>
    <t>220120XS2431451041</t>
  </si>
  <si>
    <t>220120XS2431448849</t>
  </si>
  <si>
    <t>220113XS2431453336</t>
  </si>
  <si>
    <t>220111XS2425755985</t>
  </si>
  <si>
    <t>220111XS2425755803</t>
  </si>
  <si>
    <t>XS2696043103</t>
  </si>
  <si>
    <t>邹城城资</t>
  </si>
  <si>
    <t>邹城市城资控股集团有限公司</t>
  </si>
  <si>
    <t>231018XS2696043103</t>
  </si>
  <si>
    <t>XS2706206476</t>
  </si>
  <si>
    <t>中国海外</t>
  </si>
  <si>
    <t>中国海外发展有限公司</t>
  </si>
  <si>
    <t>231018XS2706206476</t>
  </si>
  <si>
    <t>HK0000954559</t>
  </si>
  <si>
    <t>江苏华靖</t>
  </si>
  <si>
    <t>江苏华靖资产经营有限公司</t>
  </si>
  <si>
    <t>231017HK0000954559</t>
  </si>
  <si>
    <t>XS2707150012</t>
  </si>
  <si>
    <t>齐河城建(恒丰银行)</t>
  </si>
  <si>
    <t>231016XS2707150012</t>
  </si>
  <si>
    <t>HK0000958378</t>
  </si>
  <si>
    <t>嘉兴城投</t>
  </si>
  <si>
    <t>嘉兴市城市投资发展集团有限公司</t>
  </si>
  <si>
    <t>231016HK0000958378</t>
  </si>
  <si>
    <t>231013HK0000946548</t>
  </si>
  <si>
    <t>231010HK0000954088</t>
  </si>
  <si>
    <t>231010XS2694369484</t>
  </si>
  <si>
    <t>231009HK0000957917</t>
  </si>
  <si>
    <t>230928XS2694370227</t>
  </si>
  <si>
    <t>230928HK0000957982</t>
  </si>
  <si>
    <t>230927XS2697690332</t>
  </si>
  <si>
    <t>230925HK0000957776</t>
  </si>
  <si>
    <t>230921HK0000942661</t>
  </si>
  <si>
    <t>230920HK0000954021</t>
  </si>
  <si>
    <t>230920HK0000951159</t>
  </si>
  <si>
    <t>230920HK0000954286</t>
  </si>
  <si>
    <t>230920MO0000000287</t>
  </si>
  <si>
    <t>230920MO0000000295</t>
  </si>
  <si>
    <t>230919HK0000954393</t>
  </si>
  <si>
    <t>230918XS2669569324</t>
  </si>
  <si>
    <t>230914HK0000954344</t>
  </si>
  <si>
    <t>230913HK0000954104</t>
  </si>
  <si>
    <t>230913HK0000946787</t>
  </si>
  <si>
    <t>230913HK0000946795</t>
  </si>
  <si>
    <t>230913HK0000946803</t>
  </si>
  <si>
    <t>230912XS2680393258</t>
  </si>
  <si>
    <t>230908HK0000954096</t>
  </si>
  <si>
    <t>230831HK0000951050</t>
  </si>
  <si>
    <t>230831MO0000000261</t>
  </si>
  <si>
    <t>230829HK0000946886</t>
  </si>
  <si>
    <t>230829HK0000946894</t>
  </si>
  <si>
    <t>社会责任点心债</t>
  </si>
  <si>
    <t>230829HK0000946902</t>
  </si>
  <si>
    <t>230829HK0000946829</t>
  </si>
  <si>
    <t>230825HK0000950433</t>
  </si>
  <si>
    <t>230824HK0000946589</t>
  </si>
  <si>
    <t>230824HK0000946498</t>
  </si>
  <si>
    <t>230821XS2667305861</t>
  </si>
  <si>
    <t>230816HK0000942877</t>
  </si>
  <si>
    <t>230809XS2665495391</t>
  </si>
  <si>
    <t>230808XS2654507842</t>
  </si>
  <si>
    <t>230804XS2658167387</t>
  </si>
  <si>
    <t>230802HK0000933025</t>
  </si>
  <si>
    <t>230802HK0000933017</t>
  </si>
  <si>
    <t>230802HK0000942448</t>
  </si>
  <si>
    <t>230801XS2661071881</t>
  </si>
  <si>
    <t>230720XS2652417788</t>
  </si>
  <si>
    <t>230720XS2653696695</t>
  </si>
  <si>
    <t>230717HK0000939626</t>
  </si>
  <si>
    <t>230714XS2652348520</t>
  </si>
  <si>
    <t>230712XS2645067864</t>
  </si>
  <si>
    <t>230712XS2648499007</t>
  </si>
  <si>
    <t>230627XS2644758133</t>
  </si>
  <si>
    <t>230627XS2640874579</t>
  </si>
  <si>
    <t>230626XS2644224938</t>
  </si>
  <si>
    <t>230626XS2644080595</t>
  </si>
  <si>
    <t>230626XS2643541456</t>
  </si>
  <si>
    <t>230511XS2597886840</t>
  </si>
  <si>
    <t>230420MO0000000246</t>
  </si>
  <si>
    <t>230412HK0000917697</t>
  </si>
  <si>
    <t>230306XS2593791135</t>
  </si>
  <si>
    <t>230109XS2556913502</t>
  </si>
  <si>
    <t>221219XS2569574184</t>
  </si>
  <si>
    <t>221031HK0000881943</t>
  </si>
  <si>
    <t>221031HK0000881950</t>
  </si>
  <si>
    <t>221031HK0000881968</t>
  </si>
  <si>
    <t>221028MO0000000097</t>
  </si>
  <si>
    <t>221026HK0000877461</t>
  </si>
  <si>
    <t>221026HK0000877479</t>
  </si>
  <si>
    <t>221026HK0000877487</t>
  </si>
  <si>
    <t>220907MO0000000055</t>
  </si>
  <si>
    <t>220907MO0000000063</t>
  </si>
  <si>
    <t>220906XS2528013324</t>
  </si>
  <si>
    <t>220810HK0000867637</t>
  </si>
  <si>
    <t>220615HK0000855681</t>
  </si>
  <si>
    <t>220615HK0000855699</t>
  </si>
  <si>
    <t>220615HK0000855707</t>
  </si>
  <si>
    <t>220601HK0000854296</t>
  </si>
  <si>
    <t>220316HK0000802055</t>
  </si>
  <si>
    <t>220310HK0000824638</t>
  </si>
  <si>
    <t>220111XS2429324986</t>
  </si>
  <si>
    <t>XS2707594599</t>
  </si>
  <si>
    <t>成都兴蓉西集团</t>
  </si>
  <si>
    <t>成都温江兴蓉西城市运营集团有限公司</t>
  </si>
  <si>
    <t>231019XS2707594599</t>
  </si>
  <si>
    <t>XS2698464299</t>
  </si>
  <si>
    <t>231017XS2698464299</t>
  </si>
  <si>
    <t>XS2671498520</t>
  </si>
  <si>
    <t>231016XS2671498520</t>
  </si>
  <si>
    <t>230928XS2649030330</t>
  </si>
  <si>
    <t>230922XS2649030330</t>
  </si>
  <si>
    <t>230913XS2685949492</t>
  </si>
  <si>
    <t>230907XS2664783722</t>
  </si>
  <si>
    <t>230905XS2676679181</t>
  </si>
  <si>
    <t>230830XS2673420753</t>
  </si>
  <si>
    <t>230822XS2668376747</t>
  </si>
  <si>
    <t>230821XS2640872367</t>
  </si>
  <si>
    <t>230803XS2656498313</t>
  </si>
  <si>
    <t>230726XS2645241642</t>
  </si>
  <si>
    <t>230703XS2636509569</t>
  </si>
  <si>
    <t>230626XS2644237245</t>
  </si>
  <si>
    <t>230612G2380160</t>
  </si>
  <si>
    <t>230612G2380159</t>
  </si>
  <si>
    <t>230609G2380151</t>
  </si>
  <si>
    <t>230609G2380152</t>
  </si>
  <si>
    <t>230609G2380105</t>
  </si>
  <si>
    <t>230608G2380142</t>
  </si>
  <si>
    <t>230606XS2633210229</t>
  </si>
  <si>
    <t>230605G2380132</t>
  </si>
  <si>
    <t>230602G2380146</t>
  </si>
  <si>
    <t>230601G2380143</t>
  </si>
  <si>
    <t>230529G2380135</t>
  </si>
  <si>
    <t>230529G2380133</t>
  </si>
  <si>
    <t>230525G2380126</t>
  </si>
  <si>
    <t>230525G2380119</t>
  </si>
  <si>
    <t>230523G2380101</t>
  </si>
  <si>
    <t>230519G2380127</t>
  </si>
  <si>
    <t>230518G238071</t>
  </si>
  <si>
    <t>230517G238055</t>
  </si>
  <si>
    <t>230517G2380125</t>
  </si>
  <si>
    <t>230515XS2622682925</t>
  </si>
  <si>
    <t>230511XS2595200960</t>
  </si>
  <si>
    <t>230511G238088</t>
  </si>
  <si>
    <t>230509G2380113</t>
  </si>
  <si>
    <t>230509G2380124</t>
  </si>
  <si>
    <t>230505G2380123</t>
  </si>
  <si>
    <t>230426XS2617086553</t>
  </si>
  <si>
    <t>230425G2380116</t>
  </si>
  <si>
    <t>230421G238095</t>
  </si>
  <si>
    <t>230420G238082</t>
  </si>
  <si>
    <t>230417G2380100</t>
  </si>
  <si>
    <t>230403G238054</t>
  </si>
  <si>
    <t>230330G238094</t>
  </si>
  <si>
    <t>230330XS2595551834</t>
  </si>
  <si>
    <t>230330G238091</t>
  </si>
  <si>
    <t>230328G238083</t>
  </si>
  <si>
    <t>230324XS2602172244</t>
  </si>
  <si>
    <t>230324G238068</t>
  </si>
  <si>
    <t>230324G238033</t>
  </si>
  <si>
    <t>230324G238079</t>
  </si>
  <si>
    <t>230317G238057</t>
  </si>
  <si>
    <t>230317G238073</t>
  </si>
  <si>
    <t>230317G238047</t>
  </si>
  <si>
    <t>230316G238015</t>
  </si>
  <si>
    <t>230316XS2528158053</t>
  </si>
  <si>
    <t>230315G238076</t>
  </si>
  <si>
    <t>230314G238064</t>
  </si>
  <si>
    <t>230314G238065</t>
  </si>
  <si>
    <t>230313G238035</t>
  </si>
  <si>
    <t>230308G238046</t>
  </si>
  <si>
    <t>230308XS2595819074</t>
  </si>
  <si>
    <t>230307G238069</t>
  </si>
  <si>
    <t>230228G238061</t>
  </si>
  <si>
    <t>230227G238049</t>
  </si>
  <si>
    <t>230225XS2592225085</t>
  </si>
  <si>
    <t>230224G238063</t>
  </si>
  <si>
    <t>230224XS2586990090</t>
  </si>
  <si>
    <t>230222G238045</t>
  </si>
  <si>
    <t>230221G238013</t>
  </si>
  <si>
    <t>230220G238012</t>
  </si>
  <si>
    <t>230216XS2547530928</t>
  </si>
  <si>
    <t>230216G238030</t>
  </si>
  <si>
    <t>230216XS2587115648</t>
  </si>
  <si>
    <t>230216XS2587554481</t>
  </si>
  <si>
    <t>230215G238043</t>
  </si>
  <si>
    <t>230214G238037</t>
  </si>
  <si>
    <t>230214G238028</t>
  </si>
  <si>
    <t>230213G238026</t>
  </si>
  <si>
    <t>230118G238038</t>
  </si>
  <si>
    <t>230113G238034</t>
  </si>
  <si>
    <t>230113XS2572949274</t>
  </si>
  <si>
    <t>230113G238022</t>
  </si>
  <si>
    <t>230113G238010</t>
  </si>
  <si>
    <t>230112G238014</t>
  </si>
  <si>
    <t>230112XS2574741273</t>
  </si>
  <si>
    <t>230111G238001</t>
  </si>
  <si>
    <t>230110G238016</t>
  </si>
  <si>
    <t>230106XS2570494000</t>
  </si>
  <si>
    <t>221230G228097</t>
  </si>
  <si>
    <t>221229G228094</t>
  </si>
  <si>
    <t>221223G228095</t>
  </si>
  <si>
    <t>221223G228087</t>
  </si>
  <si>
    <t>221222G228096</t>
  </si>
  <si>
    <t>221220G228079</t>
  </si>
  <si>
    <t>221220XS2553785382</t>
  </si>
  <si>
    <t>221216G228093</t>
  </si>
  <si>
    <t>221215G228091</t>
  </si>
  <si>
    <t>221215G228086</t>
  </si>
  <si>
    <t>221213XS2564003833</t>
  </si>
  <si>
    <t>221213G228071</t>
  </si>
  <si>
    <t>221212G228082</t>
  </si>
  <si>
    <t>221209G228084</t>
  </si>
  <si>
    <t>221201G228020</t>
  </si>
  <si>
    <t>221129G228027</t>
  </si>
  <si>
    <t>221125G228055</t>
  </si>
  <si>
    <t>221125G228069</t>
  </si>
  <si>
    <t>221125G228076</t>
  </si>
  <si>
    <t>221124G228062</t>
  </si>
  <si>
    <t>221117XS2544188894</t>
  </si>
  <si>
    <t>221117G228075</t>
  </si>
  <si>
    <t>221116XS2557347338</t>
  </si>
  <si>
    <t>221110G228059</t>
  </si>
  <si>
    <t>221108G228054</t>
  </si>
  <si>
    <t>221108G228037</t>
  </si>
  <si>
    <t>221104G228060</t>
  </si>
  <si>
    <t>221101XS2538227088</t>
  </si>
  <si>
    <t>221025XS2527294370</t>
  </si>
  <si>
    <t>221025XS2546982294</t>
  </si>
  <si>
    <t>221019G228041</t>
  </si>
  <si>
    <t>221018XS2536805984</t>
  </si>
  <si>
    <t>221014XS2547138722</t>
  </si>
  <si>
    <t>221011G228021</t>
  </si>
  <si>
    <t>220930XS2541678780</t>
  </si>
  <si>
    <t>220929XS2511295334</t>
  </si>
  <si>
    <t>220929XS2539935705</t>
  </si>
  <si>
    <t>220928XS2528801512</t>
  </si>
  <si>
    <t>220928XS2536390839</t>
  </si>
  <si>
    <t>220928XS2535292614</t>
  </si>
  <si>
    <t>220926XS2537427473</t>
  </si>
  <si>
    <t>220922XS2535923465</t>
  </si>
  <si>
    <t>220916XS2531031917</t>
  </si>
  <si>
    <t>220915XS2479858677</t>
  </si>
  <si>
    <t>220915XS2516932931</t>
  </si>
  <si>
    <t>220909XS2492487462</t>
  </si>
  <si>
    <t>220908G228018</t>
  </si>
  <si>
    <t>220908MO0000000071</t>
  </si>
  <si>
    <t>220908XS2488090601</t>
  </si>
  <si>
    <t>220902XS2520986584</t>
  </si>
  <si>
    <t>220831XS2519722818</t>
  </si>
  <si>
    <t>220831XS2523255060</t>
  </si>
  <si>
    <t>220826XS2516965352</t>
  </si>
  <si>
    <t>220825G228025</t>
  </si>
  <si>
    <t>220825XS2502807345</t>
  </si>
  <si>
    <t>220824XS2512118097</t>
  </si>
  <si>
    <t>220823XS2516930489</t>
  </si>
  <si>
    <t>220823XS2502812857</t>
  </si>
  <si>
    <t>220822XS2525189838</t>
  </si>
  <si>
    <t>220817XS2499263882</t>
  </si>
  <si>
    <t>220817XS2497141270</t>
  </si>
  <si>
    <t>220816XS2509141052</t>
  </si>
  <si>
    <t>220812XS2502319200</t>
  </si>
  <si>
    <t>220812XS2483877853</t>
  </si>
  <si>
    <t>220811XS2508577488</t>
  </si>
  <si>
    <t>220810XS2472512354</t>
  </si>
  <si>
    <t>220809XS2502712040</t>
  </si>
  <si>
    <t>220804XS2504383204</t>
  </si>
  <si>
    <t>220729XS2472972780</t>
  </si>
  <si>
    <t>220726XS2509136565</t>
  </si>
  <si>
    <t>220726XS2497905831</t>
  </si>
  <si>
    <t>220726XS2497407481</t>
  </si>
  <si>
    <t>220722XS2497721865</t>
  </si>
  <si>
    <t>220722XS2502807261</t>
  </si>
  <si>
    <t>220722XS2506382642</t>
  </si>
  <si>
    <t>220721XS2500230060</t>
  </si>
  <si>
    <t>220719XS2495832276</t>
  </si>
  <si>
    <t>220719XS2504351185</t>
  </si>
  <si>
    <t>220718XS2489585021</t>
  </si>
  <si>
    <t>220714XS2487328499</t>
  </si>
  <si>
    <t>220712XS2497073259</t>
  </si>
  <si>
    <t>220706XS2490452500</t>
  </si>
  <si>
    <t>220706G228006</t>
  </si>
  <si>
    <t>220705XS2439593653</t>
  </si>
  <si>
    <t>220628XS2497303607</t>
  </si>
  <si>
    <t>220628XS2497303433</t>
  </si>
  <si>
    <t>220628XS2459916651</t>
  </si>
  <si>
    <t>220623XS2496247052</t>
  </si>
  <si>
    <t>220622XS2496290227</t>
  </si>
  <si>
    <t>220622XS2491928482</t>
  </si>
  <si>
    <t>220617XS2491447541</t>
  </si>
  <si>
    <t>220617XS2490414914</t>
  </si>
  <si>
    <t>220617XS2482011934</t>
  </si>
  <si>
    <t>220614XS2488655551</t>
  </si>
  <si>
    <t>220614XS2489150727</t>
  </si>
  <si>
    <t>220610XS2485416361</t>
  </si>
  <si>
    <t>220610XS2489637517</t>
  </si>
  <si>
    <t>220610XS2489637608</t>
  </si>
  <si>
    <t>220607XS2475950155</t>
  </si>
  <si>
    <t>220606XS2483885872</t>
  </si>
  <si>
    <t>220601XS2485417096</t>
  </si>
  <si>
    <t>220601XS2475928813</t>
  </si>
  <si>
    <t>220531XS2475950825</t>
  </si>
  <si>
    <t>220531XS2460576999</t>
  </si>
  <si>
    <t>220527XS2482012403</t>
  </si>
  <si>
    <t>220527XS2482012312</t>
  </si>
  <si>
    <t>220527XS2476751164</t>
  </si>
  <si>
    <t>220527XS2474750366</t>
  </si>
  <si>
    <t>220525XS2478677599</t>
  </si>
  <si>
    <t>220525XS2473680788</t>
  </si>
  <si>
    <t>220520XS2475751116</t>
  </si>
  <si>
    <t>220520XS2472512198</t>
  </si>
  <si>
    <t>220520XS2465985419</t>
  </si>
  <si>
    <t>220520XS2465976939</t>
  </si>
  <si>
    <t>220518XS2473321037</t>
  </si>
  <si>
    <t>220513XS2449522833</t>
  </si>
  <si>
    <t>220513XS2477155332</t>
  </si>
  <si>
    <t>220513XS2477153808</t>
  </si>
  <si>
    <t>220512XS2479860061</t>
  </si>
  <si>
    <t>220510XS2475862533</t>
  </si>
  <si>
    <t>220429XS2464646186</t>
  </si>
  <si>
    <t>220429XS2476172569</t>
  </si>
  <si>
    <t>220426XS2436801661</t>
  </si>
  <si>
    <t>220426XS2473581457</t>
  </si>
  <si>
    <t>220425XS2471286034</t>
  </si>
  <si>
    <t>220425XS2462218988</t>
  </si>
  <si>
    <t>220422XS2472330914</t>
  </si>
  <si>
    <t>220422XS2471231998</t>
  </si>
  <si>
    <t>220421XS2427852582</t>
  </si>
  <si>
    <t>220420XS2432500309</t>
  </si>
  <si>
    <t>220414XS2463351176</t>
  </si>
  <si>
    <t>220413XS2459125527</t>
  </si>
  <si>
    <t>220411XS2458278731</t>
  </si>
  <si>
    <t>220410XS2462797486</t>
  </si>
  <si>
    <t>220408XS2463353461</t>
  </si>
  <si>
    <t>220408XS2435092544</t>
  </si>
  <si>
    <t>220331XS2450210468</t>
  </si>
  <si>
    <t>220331XS2462338612</t>
  </si>
  <si>
    <t>220331XS2460364628</t>
  </si>
  <si>
    <t>220331XS2464320667</t>
  </si>
  <si>
    <t>220330XS2459916149</t>
  </si>
  <si>
    <t>220329XS2429306900</t>
  </si>
  <si>
    <t>220325XS2461717261</t>
  </si>
  <si>
    <t>220324XS2461107943</t>
  </si>
  <si>
    <t>220323XS2420263142</t>
  </si>
  <si>
    <t>220322XS2429778827</t>
  </si>
  <si>
    <t>220322XS2455340518</t>
  </si>
  <si>
    <t>220322XS2459051814</t>
  </si>
  <si>
    <t>220318XS2438842093</t>
  </si>
  <si>
    <t>220318XS2456820690</t>
  </si>
  <si>
    <t>220318XS2459917113</t>
  </si>
  <si>
    <t>220310G228003</t>
  </si>
  <si>
    <t>220309XS2456821821</t>
  </si>
  <si>
    <t>220309XS2453048899</t>
  </si>
  <si>
    <t>220308XS2447542874</t>
  </si>
  <si>
    <t>220304XS2453125630</t>
  </si>
  <si>
    <t>220304XS2454244349</t>
  </si>
  <si>
    <t>220304XS2453238672</t>
  </si>
  <si>
    <t>220303XS2360160563</t>
  </si>
  <si>
    <t>220301XS2449307862</t>
  </si>
  <si>
    <t>220228XS2450173591</t>
  </si>
  <si>
    <t>220228XS2450174136</t>
  </si>
  <si>
    <t>220224XS2448344007</t>
  </si>
  <si>
    <t>220224XS2448345079</t>
  </si>
  <si>
    <t>220224XS2446770880</t>
  </si>
  <si>
    <t>220218XS2448367982</t>
  </si>
  <si>
    <t>220216XS2418729559</t>
  </si>
  <si>
    <t>220128G228002</t>
  </si>
  <si>
    <t>220126XS2430842455</t>
  </si>
  <si>
    <t>220126XS2434192980</t>
  </si>
  <si>
    <t>220126XS2438281128</t>
  </si>
  <si>
    <t>220120XS2434935875</t>
  </si>
  <si>
    <t>220120XS2429272490</t>
  </si>
  <si>
    <t>220120XS2432537483</t>
  </si>
  <si>
    <t>220120XS2434896952</t>
  </si>
  <si>
    <t>220120XS2434896440</t>
  </si>
  <si>
    <t>220120XS2434896879</t>
  </si>
  <si>
    <t>220119XS2435093351</t>
  </si>
  <si>
    <t>220118XS2422199708</t>
  </si>
  <si>
    <t>220117XS2434539768</t>
  </si>
  <si>
    <t>220114XS2428944214</t>
  </si>
  <si>
    <t>220114XS2428210335</t>
  </si>
  <si>
    <t>220113XS2428439918</t>
  </si>
  <si>
    <t>220112XS2422384946</t>
  </si>
  <si>
    <t>220112XS2409021339</t>
  </si>
  <si>
    <t>220111XS2423517205</t>
  </si>
  <si>
    <t>220107XS2428709211</t>
  </si>
  <si>
    <t>220107XS2428533264</t>
  </si>
  <si>
    <t>220107XS2428532969</t>
  </si>
  <si>
    <t>220106XS2428707272</t>
  </si>
  <si>
    <t>220106XS2428627595</t>
  </si>
  <si>
    <t>220105XS2423503916</t>
  </si>
  <si>
    <t>TICKER</t>
  </si>
  <si>
    <t>IS_KYC_DONE</t>
  </si>
  <si>
    <t>A_Date</t>
  </si>
  <si>
    <t>WeekStartDate</t>
  </si>
  <si>
    <t>YYW</t>
  </si>
  <si>
    <t>YYQQ</t>
  </si>
  <si>
    <t>Gold Valley VIII</t>
  </si>
  <si>
    <t>Repayment of the Issuer’s medium- and long-term offshore bonds due within one year, funding construction projects and general working capital in accordance with the Green Finance Framework</t>
  </si>
  <si>
    <t>23W43</t>
  </si>
  <si>
    <t>Q4</t>
  </si>
  <si>
    <t>23Q4</t>
  </si>
  <si>
    <t>济南国际(开曼)投资发展有限公司</t>
  </si>
  <si>
    <t>231020济南高新控股</t>
  </si>
  <si>
    <t>231020</t>
  </si>
  <si>
    <t>济南高新控股 USD 7.4% 26'</t>
  </si>
  <si>
    <t>XS2707600586</t>
  </si>
  <si>
    <t>宁国国控</t>
  </si>
  <si>
    <t>宁国市国有资本控股集团有限公司</t>
  </si>
  <si>
    <t>宣城市</t>
  </si>
  <si>
    <t>宁国市</t>
  </si>
  <si>
    <t>231020XS2707600586</t>
  </si>
  <si>
    <t>231020宁国国控</t>
  </si>
  <si>
    <t>宁国国控 USD 7.9% 26'</t>
  </si>
  <si>
    <t>成都兴蓉西集团(上海银行)</t>
  </si>
  <si>
    <t>For engineering and construction projects and replenishing working capital.</t>
  </si>
  <si>
    <t>温江区</t>
  </si>
  <si>
    <t>106亿日元</t>
  </si>
  <si>
    <t>231019成都兴蓉西集团</t>
  </si>
  <si>
    <t>231019</t>
  </si>
  <si>
    <t>成都兴蓉西集团SBLC JPY 1.4% 26'</t>
  </si>
  <si>
    <t>Refinancing existing offshore indebtedness of the Company in accordance with the Company’s Sustainable Finance Framework</t>
  </si>
  <si>
    <t>HAITIAN (BVI) INTERNATIONAL INVESTMENT DEVELOPMENT LIMITED</t>
  </si>
  <si>
    <t>231018青岛国信</t>
  </si>
  <si>
    <t>231018</t>
  </si>
  <si>
    <t>青岛国信 USD 7% 26'</t>
  </si>
  <si>
    <t>Repayment of bonds and replenishment of working capital of the Group</t>
  </si>
  <si>
    <t>济宁市</t>
  </si>
  <si>
    <t>邹城市</t>
  </si>
  <si>
    <t>邹城城投控股国际有限公司</t>
  </si>
  <si>
    <t>人民币6000万元</t>
  </si>
  <si>
    <t>231018邹城城资</t>
  </si>
  <si>
    <t>邹城城资 CNH 7.8% 24'</t>
  </si>
  <si>
    <t>XS2698426520</t>
  </si>
  <si>
    <t>西安港口</t>
  </si>
  <si>
    <t>西安港口控股集团有限公司</t>
  </si>
  <si>
    <t>XI'AN PORT INDUSTRIAL CO LTD</t>
  </si>
  <si>
    <t>231018XS2698426520</t>
  </si>
  <si>
    <t>231018西安港口</t>
  </si>
  <si>
    <t>西安港口 USD 7% 26'</t>
  </si>
  <si>
    <t>XS2677888989</t>
  </si>
  <si>
    <t>济南历下</t>
  </si>
  <si>
    <t>Reach</t>
  </si>
  <si>
    <t>Reach III</t>
  </si>
  <si>
    <t>Repayment of the principal amount of the Issuer’s medium- and long-term offshore bonds due December 2023 in accordance with the Issuer’s Green Finance Framework to refinance the Eligible Green Projects</t>
  </si>
  <si>
    <t>济南历下控股集团有限公司</t>
  </si>
  <si>
    <t>历下区</t>
  </si>
  <si>
    <t>JINAN LIXIA HOLDING GROUP CO., LTD.</t>
  </si>
  <si>
    <t>231018XS2677888989</t>
  </si>
  <si>
    <t>231018济南历下</t>
  </si>
  <si>
    <t>济南历下 USD 7.3% 26'</t>
  </si>
  <si>
    <t>香港岛</t>
  </si>
  <si>
    <t>CHINA OVERSEAS FINANCE CAYMAN VIII LTD</t>
  </si>
  <si>
    <t>人民币31.9亿元</t>
  </si>
  <si>
    <t>231018中国海外</t>
  </si>
  <si>
    <t>中国海外 CNH 3.5% 26'</t>
  </si>
  <si>
    <t>To finance and/or refinance Eligible Green Assets as defined in the Green Bond Framework for Industrial and Commercial Bank of China (the “Framework”)</t>
  </si>
  <si>
    <t>中国工商银行股份有限公司新加坡分行</t>
  </si>
  <si>
    <t>231018工商银行</t>
  </si>
  <si>
    <t>工银新分 USD FRN 26'</t>
  </si>
  <si>
    <t>To finance and/or refinance Eligible Green Assets as defined in the Green Bond Framework of Industrial and Commercial Bank of China (the “Framework”)</t>
  </si>
  <si>
    <t>中国工商银行股份有限公司香港分行</t>
  </si>
  <si>
    <t>工银港分 USD 5.375% 26'</t>
  </si>
  <si>
    <t>中国工商银行股份有限公司卢森堡分行</t>
  </si>
  <si>
    <t>工银卢森堡分行 EUR 4.125% 26'</t>
  </si>
  <si>
    <t>中国工商银行股份有限公司迪拜分行</t>
  </si>
  <si>
    <t>工银迪拜分行 CNH 3.2% 25'</t>
  </si>
  <si>
    <t>In order to promote the rural vitalization, the net proceeds will be used for procurement of food trading business and replenishment of working capital</t>
  </si>
  <si>
    <t>人民币4.5亿元</t>
  </si>
  <si>
    <t>231017江苏华靖</t>
  </si>
  <si>
    <t>231017</t>
  </si>
  <si>
    <t>江苏华靖 CNH 4.5% 26'</t>
  </si>
  <si>
    <t>宝应开投(江苏银行)</t>
  </si>
  <si>
    <t>Project construction and replenishing working capital</t>
  </si>
  <si>
    <t>45亿日元</t>
  </si>
  <si>
    <t>231017宝应开投</t>
  </si>
  <si>
    <t>宝应开投SBLC JPY 1.65% 26'</t>
  </si>
  <si>
    <t>SHANDONG QIHE INTERNATIONAL (SINGAPORE) PTE. LTD.</t>
  </si>
  <si>
    <t>人民币2.7亿元</t>
  </si>
  <si>
    <t>231016齐河城建</t>
  </si>
  <si>
    <t>231016</t>
  </si>
  <si>
    <t>齐河城建SBLC CNH 7.8% 26'</t>
  </si>
  <si>
    <t>For refinancing outstanding offshore indebtedness in accordance with the Pre-issuance Certificate</t>
  </si>
  <si>
    <t>人民币17.75亿元</t>
  </si>
  <si>
    <t>231016嘉兴城投</t>
  </si>
  <si>
    <t>嘉兴城投 CNH 4% 26'</t>
  </si>
  <si>
    <t>上饶城投(北京银行)</t>
  </si>
  <si>
    <t>231016上饶城投</t>
  </si>
  <si>
    <t>上饶城投SBLC USD 6.5% 26'</t>
  </si>
  <si>
    <t>23W42</t>
  </si>
  <si>
    <t>齐河城建SBLC CNH 4.8% 24'</t>
  </si>
  <si>
    <t>231011XS2703365317</t>
  </si>
  <si>
    <t>23W40</t>
  </si>
  <si>
    <t>Q3</t>
  </si>
  <si>
    <t>23Q3</t>
  </si>
  <si>
    <t>230928XS2671498447</t>
  </si>
  <si>
    <t>230927XS2697201155</t>
  </si>
  <si>
    <t>230926XS2695373451</t>
  </si>
  <si>
    <t>23W39</t>
  </si>
  <si>
    <t>230920XS2664783565</t>
  </si>
  <si>
    <t>230919XS2673791815</t>
  </si>
  <si>
    <t>23W38</t>
  </si>
  <si>
    <t>230915XS2667389196</t>
  </si>
  <si>
    <t>230913XS2690707497</t>
  </si>
  <si>
    <t>230912HK0000947231</t>
  </si>
  <si>
    <t>23W37</t>
  </si>
  <si>
    <t>230907XS2677436490</t>
  </si>
  <si>
    <t>23W36</t>
  </si>
  <si>
    <t>230831MO0000000279</t>
  </si>
  <si>
    <t>社会责任</t>
  </si>
  <si>
    <t>230828XS2665861246</t>
  </si>
  <si>
    <t>230828XS2665469636</t>
  </si>
  <si>
    <t>23W35</t>
  </si>
  <si>
    <t>230825XS2668486173</t>
  </si>
  <si>
    <t>230824XS2666816587</t>
  </si>
  <si>
    <t>230821XS2667297233</t>
  </si>
  <si>
    <t>230821XS2667302413</t>
  </si>
  <si>
    <t>230821XS2648984396</t>
  </si>
  <si>
    <t>23W34</t>
  </si>
  <si>
    <t>230816XS2670330641</t>
  </si>
  <si>
    <t>230814XS2668382398</t>
  </si>
  <si>
    <t>23W33</t>
  </si>
  <si>
    <t>23W32</t>
  </si>
  <si>
    <t>23W31</t>
  </si>
  <si>
    <t>230726XS2654510556</t>
  </si>
  <si>
    <t>230725XS2643016293</t>
  </si>
  <si>
    <t>23W30</t>
  </si>
  <si>
    <t>23W29</t>
  </si>
  <si>
    <t>230711XS2618570068</t>
  </si>
  <si>
    <t>23W28</t>
  </si>
  <si>
    <t>230704XS2599145401</t>
  </si>
  <si>
    <t>23W27</t>
  </si>
  <si>
    <t>Q2</t>
  </si>
  <si>
    <t>23Q2</t>
  </si>
  <si>
    <t>230629XS2621326680</t>
  </si>
  <si>
    <t>230626XS2619663953</t>
  </si>
  <si>
    <t>230626XS2637700720</t>
  </si>
  <si>
    <t>23W26</t>
  </si>
  <si>
    <t>230619XS2641625137</t>
  </si>
  <si>
    <t>23W25</t>
  </si>
  <si>
    <t>230616G2380102</t>
  </si>
  <si>
    <t>230616XS2634238526</t>
  </si>
  <si>
    <t>230614XS2634238526</t>
  </si>
  <si>
    <t>230614G2380150</t>
  </si>
  <si>
    <t>230613XS2620552484</t>
  </si>
  <si>
    <t>230613XS2621755375</t>
  </si>
  <si>
    <t>23W24</t>
  </si>
  <si>
    <t>230608G2380139</t>
  </si>
  <si>
    <t>230607XS2631204182</t>
  </si>
  <si>
    <t>230606XS2618570068</t>
  </si>
  <si>
    <t>230605XS2574742834</t>
  </si>
  <si>
    <t>23W23</t>
  </si>
  <si>
    <t>230601G2380140</t>
  </si>
  <si>
    <t>23W22</t>
  </si>
  <si>
    <t>230525G2380138</t>
  </si>
  <si>
    <t>230525G2380134</t>
  </si>
  <si>
    <t>230525G2380137</t>
  </si>
  <si>
    <t>230525G2380129</t>
  </si>
  <si>
    <t>230524XS2627284396</t>
  </si>
  <si>
    <t>230524G2380117</t>
  </si>
  <si>
    <t>230524XS2602746351</t>
  </si>
  <si>
    <t>230523XS2498922546</t>
  </si>
  <si>
    <t>23W21</t>
  </si>
  <si>
    <t>230516G2380103</t>
  </si>
  <si>
    <t>23W20</t>
  </si>
  <si>
    <t>230512XS2595200705</t>
  </si>
  <si>
    <t>230510G238019</t>
  </si>
  <si>
    <t>23W19</t>
  </si>
  <si>
    <t>230505G2380114</t>
  </si>
  <si>
    <t>230505G2380109</t>
  </si>
  <si>
    <t>23W18</t>
  </si>
  <si>
    <t>230428G2380110</t>
  </si>
  <si>
    <t>230424G238085</t>
  </si>
  <si>
    <t>230424G238090</t>
  </si>
  <si>
    <t>23W17</t>
  </si>
  <si>
    <t>230421G238099</t>
  </si>
  <si>
    <t>230421XS2614579113</t>
  </si>
  <si>
    <t>230420G238092</t>
  </si>
  <si>
    <t>230418G2380106</t>
  </si>
  <si>
    <t>230418G2380107</t>
  </si>
  <si>
    <t>230417G238098</t>
  </si>
  <si>
    <t>230417G238081</t>
  </si>
  <si>
    <t>230417G238077</t>
  </si>
  <si>
    <t>230417G2380104</t>
  </si>
  <si>
    <t>23W16</t>
  </si>
  <si>
    <t>230414XS2607211864</t>
  </si>
  <si>
    <t>230413XS2560840154</t>
  </si>
  <si>
    <t>230413XS2598130180</t>
  </si>
  <si>
    <t>23W15</t>
  </si>
  <si>
    <t>23W14</t>
  </si>
  <si>
    <t>Q1</t>
  </si>
  <si>
    <t>23Q1</t>
  </si>
  <si>
    <t>230331G238096</t>
  </si>
  <si>
    <t>230330G238005</t>
  </si>
  <si>
    <t>230330XS2599011116</t>
  </si>
  <si>
    <t>230330XS2604142591</t>
  </si>
  <si>
    <t>230329G238067</t>
  </si>
  <si>
    <t>230329G238087</t>
  </si>
  <si>
    <t>230327XS2597774962</t>
  </si>
  <si>
    <t>23W13</t>
  </si>
  <si>
    <t>230324G238052</t>
  </si>
  <si>
    <t>230324G238086</t>
  </si>
  <si>
    <t>230323G238008</t>
  </si>
  <si>
    <t>230321G238070</t>
  </si>
  <si>
    <t>230320G238075</t>
  </si>
  <si>
    <t>23W12</t>
  </si>
  <si>
    <t>230317G238050</t>
  </si>
  <si>
    <t>230317XS2600440015</t>
  </si>
  <si>
    <t>230316XS2595457578</t>
  </si>
  <si>
    <t>230316XS2593085181</t>
  </si>
  <si>
    <t>230315G238007</t>
  </si>
  <si>
    <t>230315G238074</t>
  </si>
  <si>
    <t>230315G238059</t>
  </si>
  <si>
    <t>230314XS2597258289</t>
  </si>
  <si>
    <t>23W11</t>
  </si>
  <si>
    <t>230308G238031</t>
  </si>
  <si>
    <t>230307XS2573678435</t>
  </si>
  <si>
    <t>230307G238039</t>
  </si>
  <si>
    <t>23W10</t>
  </si>
  <si>
    <t>230303G238072</t>
  </si>
  <si>
    <t>230303G238024</t>
  </si>
  <si>
    <t>23W09</t>
  </si>
  <si>
    <t>230221XS2585673820</t>
  </si>
  <si>
    <t>23W08</t>
  </si>
  <si>
    <t>230217G238060</t>
  </si>
  <si>
    <t>230213XS2540489338</t>
  </si>
  <si>
    <t>23W07</t>
  </si>
  <si>
    <t>230210XS2497721600</t>
  </si>
  <si>
    <t>230208G238025</t>
  </si>
  <si>
    <t>230206XS2586129574</t>
  </si>
  <si>
    <t>23W06</t>
  </si>
  <si>
    <t>230203G238032</t>
  </si>
  <si>
    <t>23W04</t>
  </si>
  <si>
    <t>230116G238029</t>
  </si>
  <si>
    <t>23W03</t>
  </si>
  <si>
    <t>230113XS2560864253</t>
  </si>
  <si>
    <t>230113XS2572133580</t>
  </si>
  <si>
    <t>230112G238002</t>
  </si>
  <si>
    <t>230112XS2571672752</t>
  </si>
  <si>
    <t>230112XS2577258713</t>
  </si>
  <si>
    <t>230112XS2576128727</t>
  </si>
  <si>
    <t>230110G238009</t>
  </si>
  <si>
    <t>230109G238017</t>
  </si>
  <si>
    <t>230109XS2555677215</t>
  </si>
  <si>
    <t>230109G238011</t>
  </si>
  <si>
    <t>23W02</t>
  </si>
  <si>
    <t>230106G238004</t>
  </si>
  <si>
    <t>230104G238003</t>
  </si>
  <si>
    <t>22W53</t>
  </si>
  <si>
    <t>22Q4</t>
  </si>
  <si>
    <t>22W52</t>
  </si>
  <si>
    <t>221220G228070</t>
  </si>
  <si>
    <t>221219G228077</t>
  </si>
  <si>
    <t>221219XS2569573889</t>
  </si>
  <si>
    <t>221219XS2569574002</t>
  </si>
  <si>
    <t>221219XS2560991015</t>
  </si>
  <si>
    <t>22W51</t>
  </si>
  <si>
    <t>221214G228085</t>
  </si>
  <si>
    <t>221214XS2564799588</t>
  </si>
  <si>
    <t>22W50</t>
  </si>
  <si>
    <t>221208XS2560324654</t>
  </si>
  <si>
    <t>221205G228081</t>
  </si>
  <si>
    <t>22W49</t>
  </si>
  <si>
    <t>221201G228045</t>
  </si>
  <si>
    <t>221129G228072</t>
  </si>
  <si>
    <t>221128XS2551133486</t>
  </si>
  <si>
    <t>22W48</t>
  </si>
  <si>
    <t>221125XS2529233228</t>
  </si>
  <si>
    <t>221125XS2556891260</t>
  </si>
  <si>
    <t>221125G228078</t>
  </si>
  <si>
    <t>221125XS2549270150</t>
  </si>
  <si>
    <t>221125MO0000000154</t>
  </si>
  <si>
    <t>221125XS2551135424</t>
  </si>
  <si>
    <t>221124G228048</t>
  </si>
  <si>
    <t>221123XS2548194096</t>
  </si>
  <si>
    <t>221123G228050</t>
  </si>
  <si>
    <t>221122XS2560121464</t>
  </si>
  <si>
    <t>22W47</t>
  </si>
  <si>
    <t>221117XS2547145008</t>
  </si>
  <si>
    <t>22W46</t>
  </si>
  <si>
    <t>221110XS2554610019</t>
  </si>
  <si>
    <t>221108XS2543128784</t>
  </si>
  <si>
    <t>221107G228061</t>
  </si>
  <si>
    <t>221107XS2520370805</t>
  </si>
  <si>
    <t>221107XS2546982450</t>
  </si>
  <si>
    <t>22W45</t>
  </si>
  <si>
    <t>221104G228064</t>
  </si>
  <si>
    <t>221103XS2547520531</t>
  </si>
  <si>
    <t>221102G228019</t>
  </si>
  <si>
    <t>221101XS2549299480</t>
  </si>
  <si>
    <t>221031XS2518981118</t>
  </si>
  <si>
    <t>22W44</t>
  </si>
  <si>
    <t>221027G228046</t>
  </si>
  <si>
    <t>221025G228032</t>
  </si>
  <si>
    <t>22W43</t>
  </si>
  <si>
    <t>221021XS2533702895</t>
  </si>
  <si>
    <t>221021G228039</t>
  </si>
  <si>
    <t>221019XS2521007505</t>
  </si>
  <si>
    <t>221018G228017</t>
  </si>
  <si>
    <t>22W42</t>
  </si>
  <si>
    <t>221011XS2529909926</t>
  </si>
  <si>
    <t>221010XS2532068371</t>
  </si>
  <si>
    <t>22W40</t>
  </si>
  <si>
    <t>22Q3</t>
  </si>
  <si>
    <t>22W39</t>
  </si>
  <si>
    <t>220923XS2529909926</t>
  </si>
  <si>
    <t>220923XS2525181348</t>
  </si>
  <si>
    <t>220923XS2499132277</t>
  </si>
  <si>
    <t>220920XS2533580846</t>
  </si>
  <si>
    <t>220919XS2519098656</t>
  </si>
  <si>
    <t>220919XS2528815223</t>
  </si>
  <si>
    <t>220919XS2499132277</t>
  </si>
  <si>
    <t>22W38</t>
  </si>
  <si>
    <t>220916XS2536688653</t>
  </si>
  <si>
    <t>220915G228022</t>
  </si>
  <si>
    <t>220914XS2530437172</t>
  </si>
  <si>
    <t>220913XS2518965426</t>
  </si>
  <si>
    <t>220913XS2528555993</t>
  </si>
  <si>
    <t>22W37</t>
  </si>
  <si>
    <t>220908XS2527289966</t>
  </si>
  <si>
    <t>220908XS2480855258</t>
  </si>
  <si>
    <t>220907XS2508584773</t>
  </si>
  <si>
    <t>22W36</t>
  </si>
  <si>
    <t>220902XS2509105412</t>
  </si>
  <si>
    <t>220831XS2512138285</t>
  </si>
  <si>
    <t>22W35</t>
  </si>
  <si>
    <t>220823XS2511310661</t>
  </si>
  <si>
    <t>22W34</t>
  </si>
  <si>
    <t>220816XS2512449872</t>
  </si>
  <si>
    <t>22W33</t>
  </si>
  <si>
    <t>220811XS2511202009</t>
  </si>
  <si>
    <t>220811G228014</t>
  </si>
  <si>
    <t>220811XS2505176961</t>
  </si>
  <si>
    <t>220809G228016</t>
  </si>
  <si>
    <t>220809XS2516929127</t>
  </si>
  <si>
    <t>220809XS2516928582</t>
  </si>
  <si>
    <t>22W32</t>
  </si>
  <si>
    <t>220803XS2488073938</t>
  </si>
  <si>
    <t>220801XS2478257202</t>
  </si>
  <si>
    <t>22W31</t>
  </si>
  <si>
    <t>220728G228012</t>
  </si>
  <si>
    <t>220727G228011</t>
  </si>
  <si>
    <t>220725XS2502241412</t>
  </si>
  <si>
    <t>22W30</t>
  </si>
  <si>
    <t>220722XS2499856511</t>
  </si>
  <si>
    <t>220721XS2496487286</t>
  </si>
  <si>
    <t>220721XS2495197159</t>
  </si>
  <si>
    <t>220721XS2492955237</t>
  </si>
  <si>
    <t>220720USY5257YAL12</t>
  </si>
  <si>
    <t>220720USY5257YAM94</t>
  </si>
  <si>
    <t>220720G228005</t>
  </si>
  <si>
    <t>220720XS2498889588</t>
  </si>
  <si>
    <t>220718XS2479341468</t>
  </si>
  <si>
    <t>22W29</t>
  </si>
  <si>
    <t>220715G228009</t>
  </si>
  <si>
    <t>22W28</t>
  </si>
  <si>
    <t>220708XS2477088988</t>
  </si>
  <si>
    <t>220708XS2496653473</t>
  </si>
  <si>
    <t>220707XS2470154779</t>
  </si>
  <si>
    <t>220705XS2499856271</t>
  </si>
  <si>
    <t>22W27</t>
  </si>
  <si>
    <t>22Q2</t>
  </si>
  <si>
    <t>220630XS2487016334</t>
  </si>
  <si>
    <t>220629XS2487638764</t>
  </si>
  <si>
    <t>220629XS2496620977</t>
  </si>
  <si>
    <t>220628G228008</t>
  </si>
  <si>
    <t>220628XS2486840544</t>
  </si>
  <si>
    <t>220627XS2497720032</t>
  </si>
  <si>
    <t>22W26</t>
  </si>
  <si>
    <t>220623XS2492956714</t>
  </si>
  <si>
    <t>220623XS2486428407</t>
  </si>
  <si>
    <t>220622XS2491054818</t>
  </si>
  <si>
    <t>220621XS2493852474</t>
  </si>
  <si>
    <t>22W25</t>
  </si>
  <si>
    <t>220616XS2484799494</t>
  </si>
  <si>
    <t>220616XS2485146802</t>
  </si>
  <si>
    <t>220614XS2419657759</t>
  </si>
  <si>
    <t>220614XS2469741958</t>
  </si>
  <si>
    <t>220614XS2491554890</t>
  </si>
  <si>
    <t>22W24</t>
  </si>
  <si>
    <t>220608XS2480876924</t>
  </si>
  <si>
    <t>220606G228007</t>
  </si>
  <si>
    <t>22W23</t>
  </si>
  <si>
    <t>220601XS2484019745</t>
  </si>
  <si>
    <t>220531XS2488401378</t>
  </si>
  <si>
    <t>220531XS2476180315</t>
  </si>
  <si>
    <t>220530XS2488401535</t>
  </si>
  <si>
    <t>220530XS2484326678</t>
  </si>
  <si>
    <t>22W22</t>
  </si>
  <si>
    <t>220527XS2433131559</t>
  </si>
  <si>
    <t>220527XS2471384045</t>
  </si>
  <si>
    <t>220526XS2469677095</t>
  </si>
  <si>
    <t>220526XS2485520261</t>
  </si>
  <si>
    <t>220525XS2477918846</t>
  </si>
  <si>
    <t>220524XS2470154779</t>
  </si>
  <si>
    <t>22W21</t>
  </si>
  <si>
    <t>22W20</t>
  </si>
  <si>
    <t>220511USG3066DAA75</t>
  </si>
  <si>
    <t>22W18</t>
  </si>
  <si>
    <t>220425XS2471384045</t>
  </si>
  <si>
    <t>220425XS2471295969</t>
  </si>
  <si>
    <t>22W17</t>
  </si>
  <si>
    <t>220422XS2472603237</t>
  </si>
  <si>
    <t>220422XS2423795355</t>
  </si>
  <si>
    <t>220420MO0000000048</t>
  </si>
  <si>
    <t>22W16</t>
  </si>
  <si>
    <t>220414XS2464716229</t>
  </si>
  <si>
    <t>220414XS2470873626</t>
  </si>
  <si>
    <t>220413G228004</t>
  </si>
  <si>
    <t>220413XS2401933457</t>
  </si>
  <si>
    <t>22W15</t>
  </si>
  <si>
    <t>220407XS2462880035</t>
  </si>
  <si>
    <t>22W14</t>
  </si>
  <si>
    <t>220401XS2452204568</t>
  </si>
  <si>
    <t>22Q1</t>
  </si>
  <si>
    <t>220331XS2426804998</t>
  </si>
  <si>
    <t>220331XS2448360466</t>
  </si>
  <si>
    <t>220330XS2435161539</t>
  </si>
  <si>
    <t>220330XS2460254282</t>
  </si>
  <si>
    <t>220330XS2460025682</t>
  </si>
  <si>
    <t>220329XS2461794922</t>
  </si>
  <si>
    <t>22W13</t>
  </si>
  <si>
    <t>220325XS2418175555</t>
  </si>
  <si>
    <t>220325XS2457454432</t>
  </si>
  <si>
    <t>220322MO0000000022</t>
  </si>
  <si>
    <t>220321XS2459050683</t>
  </si>
  <si>
    <t>22W12</t>
  </si>
  <si>
    <t>220318XS2461137262</t>
  </si>
  <si>
    <t>220317XS2406886627</t>
  </si>
  <si>
    <t>220317XS2429195642</t>
  </si>
  <si>
    <t>220314XS2453372992</t>
  </si>
  <si>
    <t>22W11</t>
  </si>
  <si>
    <t>220310MO0000000030</t>
  </si>
  <si>
    <t>220309XS2450979484</t>
  </si>
  <si>
    <t>220309XS2453995701</t>
  </si>
  <si>
    <t>220308XS2454679239</t>
  </si>
  <si>
    <t>220308XS2453368701</t>
  </si>
  <si>
    <t>22W10</t>
  </si>
  <si>
    <t>220304XS2446006202</t>
  </si>
  <si>
    <t>220304XS2453962107</t>
  </si>
  <si>
    <t>220228XS2450180372</t>
  </si>
  <si>
    <t>220228XS2452199545</t>
  </si>
  <si>
    <t>22W09</t>
  </si>
  <si>
    <t>220225XS2434681321</t>
  </si>
  <si>
    <t>220225XS2437684207</t>
  </si>
  <si>
    <t>220225XS2451285253</t>
  </si>
  <si>
    <t>220223XS2449761076</t>
  </si>
  <si>
    <t>220223XS2439969705</t>
  </si>
  <si>
    <t>220223XS2429304368</t>
  </si>
  <si>
    <t>220222XS2434699968</t>
  </si>
  <si>
    <t>22W08</t>
  </si>
  <si>
    <t>220216XS2432130453</t>
  </si>
  <si>
    <t>220216XS2435557959</t>
  </si>
  <si>
    <t>22W07</t>
  </si>
  <si>
    <t>22W05</t>
  </si>
  <si>
    <t>220127XS2354271251</t>
  </si>
  <si>
    <t>220124XS2427980821</t>
  </si>
  <si>
    <t>220124XS2396507910</t>
  </si>
  <si>
    <t>22W04</t>
  </si>
  <si>
    <t>220121XS2432536915</t>
  </si>
  <si>
    <t>220121XS2430934815</t>
  </si>
  <si>
    <t>220119XS2434390865</t>
  </si>
  <si>
    <t>220119XS2427994889</t>
  </si>
  <si>
    <t>220119XS2320779213</t>
  </si>
  <si>
    <t>220118G228001</t>
  </si>
  <si>
    <t>220118XS2423878565</t>
  </si>
  <si>
    <t>220118XS2432938715</t>
  </si>
  <si>
    <t>22W03</t>
  </si>
  <si>
    <t>220114XS2425448383</t>
  </si>
  <si>
    <t>220114XS2420458239</t>
  </si>
  <si>
    <t>220114XS2406896428</t>
  </si>
  <si>
    <t>220112XS2429078848</t>
  </si>
  <si>
    <t>220112XS2413634572</t>
  </si>
  <si>
    <t>220112XS2416645203</t>
  </si>
  <si>
    <t>220110XS2389983011</t>
  </si>
  <si>
    <t>220110XS2389983524</t>
  </si>
  <si>
    <t>22W02</t>
  </si>
  <si>
    <t>21W52</t>
  </si>
  <si>
    <t>21Q4</t>
  </si>
  <si>
    <t>211222XS2426024126</t>
  </si>
  <si>
    <t>21W51</t>
  </si>
  <si>
    <t>211214G218007</t>
  </si>
  <si>
    <t>211214G218008</t>
  </si>
  <si>
    <t>211213XS2421276093</t>
  </si>
  <si>
    <t>21W50</t>
  </si>
  <si>
    <t>211208XS2417540064</t>
  </si>
  <si>
    <t>211206HK0000732799</t>
  </si>
  <si>
    <t>21W49</t>
  </si>
  <si>
    <t>211130XS2412463882</t>
  </si>
  <si>
    <t>211130XS2406896428</t>
  </si>
  <si>
    <t>21W48</t>
  </si>
  <si>
    <t>211123XS2411437911</t>
  </si>
  <si>
    <t>21W46</t>
  </si>
  <si>
    <t>211109XS2389983011</t>
  </si>
  <si>
    <t>211109XS2389983524</t>
  </si>
  <si>
    <t>211109G218006</t>
  </si>
  <si>
    <t>21W44</t>
  </si>
  <si>
    <t>211026HK0000778206</t>
  </si>
  <si>
    <t>211026HK0000778198</t>
  </si>
  <si>
    <t>211026HK0000778214</t>
  </si>
  <si>
    <t>21W43</t>
  </si>
  <si>
    <t>211018G218005</t>
  </si>
  <si>
    <t>21W42</t>
  </si>
  <si>
    <t>211013XS2396507241</t>
  </si>
  <si>
    <t>211012MO000A3KW387</t>
  </si>
  <si>
    <t>211011HK0000778487</t>
  </si>
  <si>
    <t>211011HK0000778479</t>
  </si>
  <si>
    <t>211011HK0000778461</t>
  </si>
  <si>
    <t>21W39</t>
  </si>
  <si>
    <t>21Q3</t>
  </si>
  <si>
    <t>210923XS2387698926</t>
  </si>
  <si>
    <t>210923XS2333154867</t>
  </si>
  <si>
    <t>210923HK0000777810</t>
  </si>
  <si>
    <t>210923HK0000777802</t>
  </si>
  <si>
    <t>210923HK0000777794</t>
  </si>
  <si>
    <t>21W30</t>
  </si>
  <si>
    <t>210722G218003</t>
  </si>
  <si>
    <t>21W28</t>
  </si>
  <si>
    <t>210706XS2354271251</t>
  </si>
  <si>
    <t>210706HK0000744802</t>
  </si>
  <si>
    <t>21W27</t>
  </si>
  <si>
    <t>210702HK0000744695</t>
  </si>
  <si>
    <t>21W24</t>
  </si>
  <si>
    <t>21Q2</t>
  </si>
  <si>
    <t>210610HK0000732930</t>
  </si>
  <si>
    <t>21W22</t>
  </si>
  <si>
    <t>210524XS2332497697</t>
  </si>
  <si>
    <t>21W21</t>
  </si>
  <si>
    <t>210517HK0000732427</t>
  </si>
  <si>
    <t>21W20</t>
  </si>
  <si>
    <t>210514G218002</t>
  </si>
  <si>
    <t>21W17</t>
  </si>
  <si>
    <t>210421XS2332559637</t>
  </si>
  <si>
    <t>210421XS2332559553</t>
  </si>
  <si>
    <t>21W16</t>
  </si>
  <si>
    <t>210415XS2328738179</t>
  </si>
  <si>
    <t>210415XS2331711072</t>
  </si>
  <si>
    <t>21W12</t>
  </si>
  <si>
    <t>21Q1</t>
  </si>
  <si>
    <t>210315G218001</t>
  </si>
  <si>
    <t>21W06</t>
  </si>
  <si>
    <t>210204G218001</t>
  </si>
  <si>
    <t>210202XS2286604181</t>
  </si>
  <si>
    <t>21W02</t>
  </si>
  <si>
    <t>210107XS2280441721</t>
  </si>
  <si>
    <t>19W45</t>
  </si>
  <si>
    <t>19Q4</t>
  </si>
  <si>
    <t>191108G198001</t>
  </si>
  <si>
    <t>211223XS2417332389</t>
  </si>
  <si>
    <t>211208XS2418777285</t>
  </si>
  <si>
    <t>211207MO000A3KX7V9</t>
  </si>
  <si>
    <t>211202XS2417388175</t>
  </si>
  <si>
    <t>211124XS2390401524</t>
  </si>
  <si>
    <t>211124XS2400951815</t>
  </si>
  <si>
    <t>21W47</t>
  </si>
  <si>
    <t>211116XS2407007942</t>
  </si>
  <si>
    <t>211109XS2405793089</t>
  </si>
  <si>
    <t>211109XS2400120650</t>
  </si>
  <si>
    <t>21W45</t>
  </si>
  <si>
    <t>211103XS2405490850</t>
  </si>
  <si>
    <t>211103XS2403477099</t>
  </si>
  <si>
    <t>211102XS2403671493</t>
  </si>
  <si>
    <t>211027XS2403224129</t>
  </si>
  <si>
    <t>211027XS2397254579</t>
  </si>
  <si>
    <t>211021XS2388293487</t>
  </si>
  <si>
    <t>211020XS2385820597</t>
  </si>
  <si>
    <t>211019XS2377688093</t>
  </si>
  <si>
    <t>211013XS2381154009</t>
  </si>
  <si>
    <t>21W40</t>
  </si>
  <si>
    <t>210928XS2387065134</t>
  </si>
  <si>
    <t>210923XS2388909181</t>
  </si>
  <si>
    <t>21W38</t>
  </si>
  <si>
    <t>210917XS2361211191</t>
  </si>
  <si>
    <t>210916XS2385313064</t>
  </si>
  <si>
    <t>210916XS2383434029</t>
  </si>
  <si>
    <t>210915XS2384202292</t>
  </si>
  <si>
    <t>210913XS2384610577</t>
  </si>
  <si>
    <t>210913XS2385392936</t>
  </si>
  <si>
    <t>210913XS2385392779</t>
  </si>
  <si>
    <t>21W37</t>
  </si>
  <si>
    <t>210909XS2385065656</t>
  </si>
  <si>
    <t>210908XS2382158207</t>
  </si>
  <si>
    <t>210908XS2379598175</t>
  </si>
  <si>
    <t>210906XS2384248790</t>
  </si>
  <si>
    <t>21W36</t>
  </si>
  <si>
    <t>210831XS2380533740</t>
  </si>
  <si>
    <t>21W35</t>
  </si>
  <si>
    <t>210826XS2382274376</t>
  </si>
  <si>
    <t>210826XS2379456895</t>
  </si>
  <si>
    <t>210824XS2379486884</t>
  </si>
  <si>
    <t>210824XS2379487189</t>
  </si>
  <si>
    <t>21W34</t>
  </si>
  <si>
    <t>210819XS2379669299</t>
  </si>
  <si>
    <t>210819XS2378344456</t>
  </si>
  <si>
    <t>210819XS2374621493</t>
  </si>
  <si>
    <t>210818US056752AU22</t>
  </si>
  <si>
    <t>210818US056752AV05</t>
  </si>
  <si>
    <t>210818XS2347623626</t>
  </si>
  <si>
    <t>21W33</t>
  </si>
  <si>
    <t>210812XS2364642293</t>
  </si>
  <si>
    <t>210811XS2371895074</t>
  </si>
  <si>
    <t>210811XS2266935993</t>
  </si>
  <si>
    <t>21W32</t>
  </si>
  <si>
    <t>210805XS2357443410</t>
  </si>
  <si>
    <t>210805XS2357111090</t>
  </si>
  <si>
    <t>21W31</t>
  </si>
  <si>
    <t>210730XS2371893533</t>
  </si>
  <si>
    <t>210727XS2364590716</t>
  </si>
  <si>
    <t>210722XS2314627089</t>
  </si>
  <si>
    <t>210722XS2368569252</t>
  </si>
  <si>
    <t>210721XS2353028298</t>
  </si>
  <si>
    <t>210721XS2368463779</t>
  </si>
  <si>
    <t>21W29</t>
  </si>
  <si>
    <t>210715XS2361426559</t>
  </si>
  <si>
    <t>210712XS2361280162</t>
  </si>
  <si>
    <t>210708XS2314498333</t>
  </si>
  <si>
    <t>210707XS2334569774</t>
  </si>
  <si>
    <t>210707USY77108AF80</t>
  </si>
  <si>
    <t>210707USY77108AD33</t>
  </si>
  <si>
    <t>210706MO000A3KS070</t>
  </si>
  <si>
    <t>210706XS2359947715</t>
  </si>
  <si>
    <t>210629XS2358354012</t>
  </si>
  <si>
    <t>210629XS2357352702</t>
  </si>
  <si>
    <t>21W26</t>
  </si>
  <si>
    <t>210625XS2251156563</t>
  </si>
  <si>
    <t>210622XS2344625632</t>
  </si>
  <si>
    <t>210622XS2357034755</t>
  </si>
  <si>
    <t>210621XS2353028298</t>
  </si>
  <si>
    <t>210610XS2351320366</t>
  </si>
  <si>
    <t>210608XS2344842575</t>
  </si>
  <si>
    <t>21W23</t>
  </si>
  <si>
    <t>210603XS2347497906</t>
  </si>
  <si>
    <t>210603XS2349205455</t>
  </si>
  <si>
    <t>210603XS2349744594</t>
  </si>
  <si>
    <t>210603XS2345988211</t>
  </si>
  <si>
    <t>210603HK0000732815</t>
  </si>
  <si>
    <t>210603XS2349739248</t>
  </si>
  <si>
    <t>210531XS2346845584</t>
  </si>
  <si>
    <t>210531XS2343627712</t>
  </si>
  <si>
    <t>210527XS2347769833</t>
  </si>
  <si>
    <t>210527XS2346930428</t>
  </si>
  <si>
    <t>210527XS2348280962</t>
  </si>
  <si>
    <t>210527XS2327841057</t>
  </si>
  <si>
    <t>210525XS2320304376</t>
  </si>
  <si>
    <t>210524XS2287540053</t>
  </si>
  <si>
    <t>210520XS2344386540</t>
  </si>
  <si>
    <t>210517XS2339960093</t>
  </si>
  <si>
    <t>210512XS2340539142</t>
  </si>
  <si>
    <t>210512XS2340538680</t>
  </si>
  <si>
    <t>210511XS2336271510</t>
  </si>
  <si>
    <t>210511XS2333154867</t>
  </si>
  <si>
    <t>210511XS2320779213</t>
  </si>
  <si>
    <t>210510XS2343627712</t>
  </si>
  <si>
    <t>210510XS2342908949</t>
  </si>
  <si>
    <t>210510XS2342499592</t>
  </si>
  <si>
    <t>210510XS2341214059</t>
  </si>
  <si>
    <t>21W19</t>
  </si>
  <si>
    <t>210506USG3065HAB71</t>
  </si>
  <si>
    <t>21W18</t>
  </si>
  <si>
    <t>210426XS2203986927</t>
  </si>
  <si>
    <t>210422XS2330495651</t>
  </si>
  <si>
    <t>210422XS2334068645</t>
  </si>
  <si>
    <t>210421XS2325858038</t>
  </si>
  <si>
    <t>210421XS2336348326</t>
  </si>
  <si>
    <t>210415US88032XBA19</t>
  </si>
  <si>
    <t>210415US88032XBD57</t>
  </si>
  <si>
    <t>210415US88032XBB91</t>
  </si>
  <si>
    <t>210415US88032XBC74</t>
  </si>
  <si>
    <t>210415XS2333523814</t>
  </si>
  <si>
    <t>21W14</t>
  </si>
  <si>
    <t>210329XS2288886216</t>
  </si>
  <si>
    <t>21W13</t>
  </si>
  <si>
    <t>210325XS2269194499</t>
  </si>
  <si>
    <t>210324XS2320779130</t>
  </si>
  <si>
    <t>210323XS2310752758</t>
  </si>
  <si>
    <t>210323XS2322572459</t>
  </si>
  <si>
    <t>21W11</t>
  </si>
  <si>
    <t>210311XS2298176988</t>
  </si>
  <si>
    <t>21W10</t>
  </si>
  <si>
    <t>210305XS2278537787</t>
  </si>
  <si>
    <t>210304XS2297070190</t>
  </si>
  <si>
    <t>210303XS2249848719</t>
  </si>
  <si>
    <t>21W09</t>
  </si>
  <si>
    <t>210225XS2280636494</t>
  </si>
  <si>
    <t>21W07</t>
  </si>
  <si>
    <t>210209XS2297020765</t>
  </si>
  <si>
    <t>210204XS2294198549</t>
  </si>
  <si>
    <t>210203XS2289193810</t>
  </si>
  <si>
    <t>210203XS2284243586</t>
  </si>
  <si>
    <t>210202XS2270463255</t>
  </si>
  <si>
    <t>210202XS2295983410</t>
  </si>
  <si>
    <t>21W05</t>
  </si>
  <si>
    <t>210128XS2228902255</t>
  </si>
  <si>
    <t>210127XS2291799778</t>
  </si>
  <si>
    <t>210126XS2290959860</t>
  </si>
  <si>
    <t>210125XS2127478316</t>
  </si>
  <si>
    <t>210125XS2277613423</t>
  </si>
  <si>
    <t>210125XS2293903840</t>
  </si>
  <si>
    <t>21W03</t>
  </si>
  <si>
    <t>210115XS2274835631</t>
  </si>
  <si>
    <t>210115XS2279822683</t>
  </si>
  <si>
    <t>210112XS2265235965</t>
  </si>
  <si>
    <t>210111XS2275587090</t>
  </si>
  <si>
    <t>210107XS2280638607</t>
  </si>
  <si>
    <t>210106XS2262084374</t>
  </si>
  <si>
    <t>210106XS2228902255</t>
  </si>
  <si>
    <t>210105XS2281349618</t>
  </si>
  <si>
    <t>210105XS2280569364</t>
  </si>
  <si>
    <t>20W50</t>
  </si>
  <si>
    <t>20Q4</t>
  </si>
  <si>
    <t>201209XS2271104817</t>
  </si>
  <si>
    <t>201207XS2265797535</t>
  </si>
  <si>
    <t>20W49</t>
  </si>
  <si>
    <t>201203XS2262783033</t>
  </si>
  <si>
    <t>201201XS2314498093</t>
  </si>
  <si>
    <t>20W46</t>
  </si>
  <si>
    <t>201112XS2258259808</t>
  </si>
  <si>
    <t>201111XS2238561281</t>
  </si>
  <si>
    <t>20W44</t>
  </si>
  <si>
    <t>201027XS2249847232</t>
  </si>
  <si>
    <t>20W43</t>
  </si>
  <si>
    <t>201021XS2247412518</t>
  </si>
  <si>
    <t>201020XS2213048965</t>
  </si>
  <si>
    <t>20W42</t>
  </si>
  <si>
    <t>201016XS2243890196</t>
  </si>
  <si>
    <t>20W39</t>
  </si>
  <si>
    <t>20Q3</t>
  </si>
  <si>
    <t>200922XS2229091124</t>
  </si>
  <si>
    <t>20W38</t>
  </si>
  <si>
    <t>200915USG8850LAG52</t>
  </si>
  <si>
    <t>200915USG8850LAF79</t>
  </si>
  <si>
    <t>200914XS2127824592</t>
  </si>
  <si>
    <t>20W37</t>
  </si>
  <si>
    <t>200909XS2094050593</t>
  </si>
  <si>
    <t>20W36</t>
  </si>
  <si>
    <t>200903XS2227193054</t>
  </si>
  <si>
    <t>200903XS2227193211</t>
  </si>
  <si>
    <t>200901XS2223574380</t>
  </si>
  <si>
    <t>20W33</t>
  </si>
  <si>
    <t>200812XS2206799004</t>
  </si>
  <si>
    <t>20W32</t>
  </si>
  <si>
    <t>200805XS2203111120</t>
  </si>
  <si>
    <t>200804XS2211674143</t>
  </si>
  <si>
    <t>20W31</t>
  </si>
  <si>
    <t>200728XS2127837909</t>
  </si>
  <si>
    <t>200728XS2208843503</t>
  </si>
  <si>
    <t>200728XS2208844493</t>
  </si>
  <si>
    <t>200728XS2209330161</t>
  </si>
  <si>
    <t>20W30</t>
  </si>
  <si>
    <t>200723XS2206849460</t>
  </si>
  <si>
    <t>200722XS2208275854</t>
  </si>
  <si>
    <t>200720XS2208864418</t>
  </si>
  <si>
    <t>200720XS2194192360</t>
  </si>
  <si>
    <t>20W29</t>
  </si>
  <si>
    <t>200713XS2206237260</t>
  </si>
  <si>
    <t>200713XS2201821340</t>
  </si>
  <si>
    <t>200713XS2201821183</t>
  </si>
  <si>
    <t>20W28</t>
  </si>
  <si>
    <t>200709XS2189769057</t>
  </si>
  <si>
    <t>200709XS2199572111</t>
  </si>
  <si>
    <t>200707XS2176772205</t>
  </si>
  <si>
    <t>200707XS2176772031</t>
  </si>
  <si>
    <t>20W27</t>
  </si>
  <si>
    <t>20Q2</t>
  </si>
  <si>
    <t>200629XS2144033078</t>
  </si>
  <si>
    <t>20W25</t>
  </si>
  <si>
    <t>200618XS2180875077</t>
  </si>
  <si>
    <t>200618XS2180875234</t>
  </si>
  <si>
    <t>20W23</t>
  </si>
  <si>
    <t>200603XS2179326371</t>
  </si>
  <si>
    <t>20W16</t>
  </si>
  <si>
    <t>200414HK0000555539</t>
  </si>
  <si>
    <t>20W12</t>
  </si>
  <si>
    <t>20Q1</t>
  </si>
  <si>
    <t>200320XS2143038334</t>
  </si>
  <si>
    <t>20W10</t>
  </si>
  <si>
    <t>200304XS2126415293</t>
  </si>
  <si>
    <t>200303XS2098347821</t>
  </si>
  <si>
    <t>20W09</t>
  </si>
  <si>
    <t>200225XS2085545494</t>
  </si>
  <si>
    <t>200224XS2123955952</t>
  </si>
  <si>
    <t>200224XS2123956091</t>
  </si>
  <si>
    <t>20W08</t>
  </si>
  <si>
    <t>200220XS2125422290</t>
  </si>
  <si>
    <t>200219XS2110675860</t>
  </si>
  <si>
    <t>20W07</t>
  </si>
  <si>
    <t>200213XS2102905168</t>
  </si>
  <si>
    <t>200213XS2102904864</t>
  </si>
  <si>
    <t>200212XS2112787499</t>
  </si>
  <si>
    <t>200211XS2114327302</t>
  </si>
  <si>
    <t>20W06</t>
  </si>
  <si>
    <t>200206XS2115047735</t>
  </si>
  <si>
    <t>200206XS2100650758</t>
  </si>
  <si>
    <t>200203XS2066357034</t>
  </si>
  <si>
    <t>20W04</t>
  </si>
  <si>
    <t>200120XS2107618881</t>
  </si>
  <si>
    <t>200120XS2100658066</t>
  </si>
  <si>
    <t>20W03</t>
  </si>
  <si>
    <t>200115XS2099675964</t>
  </si>
  <si>
    <t>200113XS2102151151</t>
  </si>
  <si>
    <t>20W02</t>
  </si>
  <si>
    <t>200109XS2100019137</t>
  </si>
  <si>
    <t>200107XS2099272846</t>
  </si>
  <si>
    <t>19W49</t>
  </si>
  <si>
    <t>191206XS2081459161</t>
  </si>
  <si>
    <t>191205XS2049471803</t>
  </si>
  <si>
    <t>191205XS2090281580</t>
  </si>
  <si>
    <t>191205XS2084435002</t>
  </si>
  <si>
    <t>191203XS2090949160</t>
  </si>
  <si>
    <t>191203XS2082777405</t>
  </si>
  <si>
    <t>19W48</t>
  </si>
  <si>
    <t>191128XS2069318686</t>
  </si>
  <si>
    <t>191127XS2081503836</t>
  </si>
  <si>
    <t>19W47</t>
  </si>
  <si>
    <t>191121XS2066225553</t>
  </si>
  <si>
    <t>191107HK0000536521</t>
  </si>
  <si>
    <t>191106XS2067133483</t>
  </si>
  <si>
    <t>191104XS2068540140</t>
  </si>
  <si>
    <t>191104XS2056435246</t>
  </si>
  <si>
    <t>19W43</t>
  </si>
  <si>
    <t>191024XS2019581052</t>
  </si>
  <si>
    <t>19W42</t>
  </si>
  <si>
    <t>191017XS2068070080</t>
  </si>
  <si>
    <t>19W41</t>
  </si>
  <si>
    <t>191008XS2060589434</t>
  </si>
  <si>
    <t>19W39</t>
  </si>
  <si>
    <t>19Q3</t>
  </si>
  <si>
    <t>190925XS2053240383</t>
  </si>
  <si>
    <t>190925XS1916270082</t>
  </si>
  <si>
    <t>190925US12625GAF19</t>
  </si>
  <si>
    <t>190925US12625GAG91</t>
  </si>
  <si>
    <t>190923XS2017302527</t>
  </si>
  <si>
    <t>19W38</t>
  </si>
  <si>
    <t>190919XS2050594238</t>
  </si>
  <si>
    <t>190918XS2050594071</t>
  </si>
  <si>
    <t>190917XS2049719516</t>
  </si>
  <si>
    <t>19W37</t>
  </si>
  <si>
    <t>190911XS2046647652</t>
  </si>
  <si>
    <t>190910XS2050613632</t>
  </si>
  <si>
    <t>190910XS2049886174</t>
  </si>
  <si>
    <t>19W36</t>
  </si>
  <si>
    <t>190905XS2049035657</t>
  </si>
  <si>
    <t>190903XS2042677315</t>
  </si>
  <si>
    <t>19W35</t>
  </si>
  <si>
    <t>190829XS2044889595</t>
  </si>
  <si>
    <t>190829XS2049472959</t>
  </si>
  <si>
    <t>19W33</t>
  </si>
  <si>
    <t>190816XS2040322898</t>
  </si>
  <si>
    <t>190815XS2042638846</t>
  </si>
  <si>
    <t>19W32</t>
  </si>
  <si>
    <t>190808XS2032312535</t>
  </si>
  <si>
    <t>19W30</t>
  </si>
  <si>
    <t>190725XS2032636784</t>
  </si>
  <si>
    <t>190725XS2032636438</t>
  </si>
  <si>
    <t>19W28</t>
  </si>
  <si>
    <t>190711XS2027351936</t>
  </si>
  <si>
    <t>19W27</t>
  </si>
  <si>
    <t>190702XS2021226985</t>
  </si>
  <si>
    <t>190702XS2014270701</t>
  </si>
  <si>
    <t>19W26</t>
  </si>
  <si>
    <t>19Q2</t>
  </si>
  <si>
    <t>190626XS2019888531</t>
  </si>
  <si>
    <t>190626XS2021989962</t>
  </si>
  <si>
    <t>190624XS2002235518</t>
  </si>
  <si>
    <t>190624XS1973544700</t>
  </si>
  <si>
    <t>19W25</t>
  </si>
  <si>
    <t>190620XS2014289982</t>
  </si>
  <si>
    <t>190619XS1905682883</t>
  </si>
  <si>
    <t>190618XS2013941807</t>
  </si>
  <si>
    <t>190618XS2004785254</t>
  </si>
  <si>
    <t>19W24</t>
  </si>
  <si>
    <t>190611XS2011786659</t>
  </si>
  <si>
    <t>19W23</t>
  </si>
  <si>
    <t>190606XS2009869897</t>
  </si>
  <si>
    <t>19W22</t>
  </si>
  <si>
    <t>190528XS1994697974</t>
  </si>
  <si>
    <t>19W21</t>
  </si>
  <si>
    <t>190522HK0000502689</t>
  </si>
  <si>
    <t>190522XS2001754766</t>
  </si>
  <si>
    <t>190521XS1987989248</t>
  </si>
  <si>
    <t>19W20</t>
  </si>
  <si>
    <t>190519XS1995663264</t>
  </si>
  <si>
    <t>190515XS1989143984</t>
  </si>
  <si>
    <t>190515XS1893592250</t>
  </si>
  <si>
    <t>19W19</t>
  </si>
  <si>
    <t>190509XS1954554652</t>
  </si>
  <si>
    <t>19W16</t>
  </si>
  <si>
    <t>190417XS1986632716</t>
  </si>
  <si>
    <t>19W15</t>
  </si>
  <si>
    <t>190410XS1980065996</t>
  </si>
  <si>
    <t>190410XS1958219922</t>
  </si>
  <si>
    <t>19W13</t>
  </si>
  <si>
    <t>19Q1</t>
  </si>
  <si>
    <t>190328XS1901086782</t>
  </si>
  <si>
    <t>190327XS1973241125</t>
  </si>
  <si>
    <t>190327XS1972092248</t>
  </si>
  <si>
    <t>190327XS1972090119</t>
  </si>
  <si>
    <t>19W11</t>
  </si>
  <si>
    <t>190314XS1961939797</t>
  </si>
  <si>
    <t>190311XS1955255283</t>
  </si>
  <si>
    <t>19W10</t>
  </si>
  <si>
    <t>190308XS1959650729</t>
  </si>
  <si>
    <t>19W09</t>
  </si>
  <si>
    <t>190228XS1911963848</t>
  </si>
  <si>
    <t>190227XS1958400910</t>
  </si>
  <si>
    <t>190226XS1880734840</t>
  </si>
  <si>
    <t>190225XS1957481440</t>
  </si>
  <si>
    <t>19W08</t>
  </si>
  <si>
    <t>190221XS1953977326</t>
  </si>
  <si>
    <t>190218XS1950819729</t>
  </si>
  <si>
    <t>19W07</t>
  </si>
  <si>
    <t>190212XS1920043905</t>
  </si>
  <si>
    <t>19W05</t>
  </si>
  <si>
    <t>190131XS1896607311</t>
  </si>
  <si>
    <t>19W03</t>
  </si>
  <si>
    <t>190115XS1937690128</t>
  </si>
  <si>
    <t>190115XS1934286730</t>
  </si>
  <si>
    <t>190115XS1934286904</t>
  </si>
  <si>
    <t>19W02</t>
  </si>
  <si>
    <t>190108XS1920043905</t>
  </si>
  <si>
    <t>18W51</t>
  </si>
  <si>
    <t>18Q4</t>
  </si>
  <si>
    <t>181219XS1925997097</t>
  </si>
  <si>
    <t>18W50</t>
  </si>
  <si>
    <t>181212XS1900083632</t>
  </si>
  <si>
    <t>18W49</t>
  </si>
  <si>
    <t>181207XS1860402954</t>
  </si>
  <si>
    <t>181206XS1916286088</t>
  </si>
  <si>
    <t>18W48</t>
  </si>
  <si>
    <t>181129XS1914910176</t>
  </si>
  <si>
    <t>181128XS1908374322</t>
  </si>
  <si>
    <t>181127XS1908223545</t>
  </si>
  <si>
    <t>18W47</t>
  </si>
  <si>
    <t>181119XS1901209376</t>
  </si>
  <si>
    <t>18W46</t>
  </si>
  <si>
    <t>181114XS1900974558</t>
  </si>
  <si>
    <t>181113XS1898280711</t>
  </si>
  <si>
    <t>18W45</t>
  </si>
  <si>
    <t>181109XS1892347086</t>
  </si>
  <si>
    <t>181108XS1897257520</t>
  </si>
  <si>
    <t>18W43</t>
  </si>
  <si>
    <t>181024XS1843450567</t>
  </si>
  <si>
    <t>181024XS1892681146</t>
  </si>
  <si>
    <t>18W38</t>
  </si>
  <si>
    <t>18Q3</t>
  </si>
  <si>
    <t>180919XS1880465098</t>
  </si>
  <si>
    <t>180919XS1880465171</t>
  </si>
  <si>
    <t>180919XS1882616474</t>
  </si>
  <si>
    <t>180919XS1882614008</t>
  </si>
  <si>
    <t>18W35</t>
  </si>
  <si>
    <t>180830XS1747665922</t>
  </si>
  <si>
    <t>180829XS1876052025</t>
  </si>
  <si>
    <t>18W32</t>
  </si>
  <si>
    <t>180808XS1863988157</t>
  </si>
  <si>
    <t>18W29</t>
  </si>
  <si>
    <t>180719XS1859347301</t>
  </si>
  <si>
    <t>18W28</t>
  </si>
  <si>
    <t>180711XS1856094724</t>
  </si>
  <si>
    <t>18W22</t>
  </si>
  <si>
    <t>18Q2</t>
  </si>
  <si>
    <t>180530XS1827629038</t>
  </si>
  <si>
    <t>18W21</t>
  </si>
  <si>
    <t>180524XS1823212904</t>
  </si>
  <si>
    <t>18W19</t>
  </si>
  <si>
    <t>180509XS1818652452</t>
  </si>
  <si>
    <t>180509XS1818652619</t>
  </si>
  <si>
    <t>18W15</t>
  </si>
  <si>
    <t>180413XS1801294569</t>
  </si>
  <si>
    <t>18W09</t>
  </si>
  <si>
    <t>18Q1</t>
  </si>
  <si>
    <t>180228XS1733229253</t>
  </si>
  <si>
    <t>180227XS1775946285</t>
  </si>
  <si>
    <t>18W03</t>
  </si>
  <si>
    <t>180118XS1748890230</t>
  </si>
  <si>
    <t>180118XS1748890156</t>
  </si>
  <si>
    <t>180118XS1748890313</t>
  </si>
  <si>
    <t>180116XS1733826181</t>
  </si>
  <si>
    <t>17W51</t>
  </si>
  <si>
    <t>17Q4</t>
  </si>
  <si>
    <t>171213XS1692178665</t>
  </si>
  <si>
    <t>171213XS1692177857</t>
  </si>
  <si>
    <t>171213XS1692177774</t>
  </si>
  <si>
    <t>17W49</t>
  </si>
  <si>
    <t>171128XS1617562290</t>
  </si>
  <si>
    <t>171128XS1725734872</t>
  </si>
  <si>
    <t>17W47</t>
  </si>
  <si>
    <t>171115XS1719332345</t>
  </si>
  <si>
    <t>171113XS1717215047</t>
  </si>
  <si>
    <t>17W43</t>
  </si>
  <si>
    <t>171019XS1650585349</t>
  </si>
  <si>
    <t>171019XS1692251413</t>
  </si>
  <si>
    <t>171016XS1695598562</t>
  </si>
  <si>
    <t>17W42</t>
  </si>
  <si>
    <t>171010XS1688955001</t>
  </si>
  <si>
    <t>17W33</t>
  </si>
  <si>
    <t>17Q3</t>
  </si>
  <si>
    <t>170808XS1643556670</t>
  </si>
  <si>
    <t>17W25</t>
  </si>
  <si>
    <t>17Q2</t>
  </si>
  <si>
    <t>170612XS1622576095</t>
  </si>
  <si>
    <t>17W23</t>
  </si>
  <si>
    <t>170601XS1624790751</t>
  </si>
  <si>
    <t>170531XS1617562290</t>
  </si>
  <si>
    <t>17W22</t>
  </si>
  <si>
    <t>170522XS1610987445</t>
  </si>
  <si>
    <t>17W20</t>
  </si>
  <si>
    <t>170508XS1612095387</t>
  </si>
  <si>
    <t>170508XS1602317189</t>
  </si>
  <si>
    <t>17W16</t>
  </si>
  <si>
    <t>170411XS1598849708</t>
  </si>
  <si>
    <t>17W12</t>
  </si>
  <si>
    <t>17Q1</t>
  </si>
  <si>
    <t>170314XS1572322318</t>
  </si>
  <si>
    <t>170314XS1572322235</t>
  </si>
  <si>
    <t>170314XS1572322409</t>
  </si>
  <si>
    <t>17W11</t>
  </si>
  <si>
    <t>170307XS1575044364</t>
  </si>
  <si>
    <t>170307XS1575045338</t>
  </si>
  <si>
    <t>17W08</t>
  </si>
  <si>
    <t>170213XS1567332884</t>
  </si>
  <si>
    <t>平均亿美元/笔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</si>
</sst>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 #,##0.00_-;\-* #,##0.00_-;_-* &quot;-&quot;??_-;_-@_-"/>
    <numFmt numFmtId="165" formatCode="m&quot;月&quot;d&quot;日&quot;;@"/>
    <numFmt numFmtId="166" formatCode="m/d;@"/>
    <numFmt numFmtId="167" formatCode="&quot;$&quot;#,##0"/>
    <numFmt numFmtId="168" formatCode="yyyy/m/d;@"/>
    <numFmt numFmtId="169" formatCode="_ * #,##0.00_ ;_ * \-#,##0.00_ ;_ * &quot;-&quot;??_ ;_ @_ "/>
    <numFmt numFmtId="170" formatCode="mm\-dd"/>
    <numFmt numFmtId="171" formatCode="yyyy\-mm\-dd;@"/>
    <numFmt numFmtId="172" formatCode="0.0"/>
    <numFmt numFmtId="173" formatCode="d/m/yyyy"/>
  </numFmts>
  <fonts count="51" x14ac:knownFonts="1">
    <font>
      <sz val="11"/>
      <color theme="1"/>
      <name val="Microsoft JhengHei UI"/>
      <family val="2"/>
      <scheme val="minor"/>
    </font>
    <font>
      <sz val="8"/>
      <color theme="1"/>
      <name val="Microsoft JhengHei UI"/>
      <family val="2"/>
      <scheme val="minor"/>
    </font>
    <font>
      <sz val="11"/>
      <color theme="1"/>
      <name val="Arial"/>
      <family val="2"/>
    </font>
    <font>
      <sz val="8"/>
      <color theme="1"/>
      <name val="Microsoft JhengHei UI"/>
      <family val="2"/>
      <scheme val="minor"/>
    </font>
    <font>
      <sz val="11"/>
      <color theme="1"/>
      <name val="Arial"/>
      <family val="2"/>
    </font>
    <font>
      <sz val="11"/>
      <color theme="1"/>
      <name val="Microsoft JhengHei UI"/>
      <family val="2"/>
      <scheme val="minor"/>
    </font>
    <font>
      <sz val="20"/>
      <color theme="0"/>
      <name val="Microsoft JhengHei UI"/>
      <family val="2"/>
      <scheme val="minor"/>
    </font>
    <font>
      <b/>
      <sz val="20"/>
      <color theme="0"/>
      <name val="Microsoft JhengHei UI"/>
      <family val="2"/>
      <scheme val="minor"/>
    </font>
    <font>
      <sz val="20"/>
      <color theme="1"/>
      <name val="Microsoft JhengHei UI"/>
      <family val="2"/>
      <scheme val="minor"/>
    </font>
    <font>
      <sz val="11"/>
      <color theme="1"/>
      <name val="Microsoft JhengHei UI"/>
      <family val="2"/>
      <charset val="134"/>
      <scheme val="minor"/>
    </font>
    <font>
      <sz val="36"/>
      <color theme="4" tint="-0.249977111117893"/>
      <name val="Microsoft JhengHei UI"/>
      <family val="2"/>
      <scheme val="minor"/>
    </font>
    <font>
      <sz val="12"/>
      <color theme="1"/>
      <name val="Microsoft JhengHei UI"/>
      <family val="2"/>
      <scheme val="minor"/>
    </font>
    <font>
      <sz val="28"/>
      <color theme="1" tint="0.39997558519241921"/>
      <name val="Microsoft JhengHei UI"/>
      <family val="2"/>
      <scheme val="minor"/>
    </font>
    <font>
      <sz val="11"/>
      <color theme="0"/>
      <name val="Microsoft JhengHei UI"/>
      <family val="2"/>
      <scheme val="minor"/>
    </font>
    <font>
      <sz val="24"/>
      <color rgb="FF888AA6"/>
      <name val="Microsoft JhengHei UI"/>
      <family val="2"/>
      <scheme val="minor"/>
    </font>
    <font>
      <sz val="11"/>
      <color rgb="FF888AA6"/>
      <name val="Microsoft JhengHei UI"/>
      <family val="2"/>
      <scheme val="minor"/>
    </font>
    <font>
      <sz val="28"/>
      <color rgb="FF888AA6"/>
      <name val="Microsoft JhengHei UI"/>
      <family val="2"/>
      <scheme val="minor"/>
    </font>
    <font>
      <b/>
      <sz val="10"/>
      <color theme="1"/>
      <name val="Arial"/>
      <family val="2"/>
    </font>
    <font>
      <b/>
      <sz val="10"/>
      <color theme="0"/>
      <name val="KaiTi"/>
      <family val="3"/>
    </font>
    <font>
      <b/>
      <sz val="10"/>
      <color theme="0"/>
      <name val="Arial"/>
      <family val="2"/>
    </font>
    <font>
      <b/>
      <sz val="11"/>
      <color theme="1"/>
      <name val="Microsoft JhengHei UI"/>
      <family val="2"/>
      <scheme val="minor"/>
    </font>
    <font>
      <b/>
      <sz val="8"/>
      <color theme="0"/>
      <name val="Segoe UI Variable Text"/>
      <family val="2"/>
    </font>
    <font>
      <b/>
      <sz val="16"/>
      <color theme="0"/>
      <name val="Segoe UI Variable Text"/>
      <family val="2"/>
    </font>
    <font>
      <sz val="10"/>
      <color theme="1"/>
      <name val="Arial"/>
      <family val="2"/>
    </font>
    <font>
      <sz val="10"/>
      <color theme="1"/>
      <name val="KaiTi"/>
      <family val="3"/>
    </font>
    <font>
      <sz val="11"/>
      <color theme="1"/>
      <name val="KaiTi"/>
      <family val="3"/>
    </font>
    <font>
      <sz val="26"/>
      <color theme="1"/>
      <name val="Microsoft JhengHei UI"/>
      <family val="2"/>
      <scheme val="minor"/>
    </font>
    <font>
      <sz val="36"/>
      <color rgb="FFC00000"/>
      <name val="Microsoft JhengHei UI"/>
      <family val="2"/>
      <scheme val="minor"/>
    </font>
    <font>
      <sz val="8"/>
      <name val="Microsoft JhengHei UI"/>
      <family val="2"/>
      <scheme val="minor"/>
    </font>
    <font>
      <b/>
      <sz val="8"/>
      <color rgb="FFFA7D00"/>
      <name val="Microsoft JhengHei UI"/>
      <family val="2"/>
      <scheme val="minor"/>
    </font>
    <font>
      <sz val="10"/>
      <color theme="1"/>
      <name val="Microsoft JhengHei UI"/>
      <family val="2"/>
      <scheme val="minor"/>
    </font>
    <font>
      <u/>
      <sz val="8"/>
      <color theme="1"/>
      <name val="Microsoft JhengHei UI"/>
      <family val="2"/>
      <scheme val="minor"/>
    </font>
    <font>
      <u/>
      <sz val="11"/>
      <color theme="10"/>
      <name val="Microsoft JhengHei UI"/>
      <family val="2"/>
      <charset val="134"/>
      <scheme val="minor"/>
    </font>
    <font>
      <b/>
      <sz val="11"/>
      <color rgb="FF888AA6"/>
      <name val="Microsoft JhengHei UI"/>
      <family val="2"/>
      <scheme val="minor"/>
    </font>
    <font>
      <sz val="8"/>
      <color theme="0"/>
      <name val="Microsoft JhengHei UI"/>
      <family val="2"/>
      <scheme val="minor"/>
    </font>
    <font>
      <sz val="10"/>
      <color theme="0"/>
      <name val="Microsoft JhengHei UI"/>
      <family val="2"/>
      <scheme val="minor"/>
    </font>
    <font>
      <b/>
      <sz val="11"/>
      <color indexed="9"/>
      <name val="Calibri"/>
      <family val="2"/>
    </font>
    <font>
      <sz val="11"/>
      <color indexed="8"/>
      <name val="Microsoft JhengHei UI"/>
      <family val="2"/>
      <scheme val="minor"/>
    </font>
    <font>
      <sz val="11"/>
      <name val="Calibri"/>
      <family val="2"/>
    </font>
    <font>
      <sz val="8"/>
      <color theme="1"/>
      <name val="Microsoft JhengHei UI"/>
      <family val="2"/>
      <charset val="134"/>
      <scheme val="minor"/>
    </font>
    <font>
      <i/>
      <sz val="10"/>
      <color theme="1"/>
      <name val="Microsoft JhengHei UI"/>
      <family val="2"/>
      <scheme val="minor"/>
    </font>
    <font>
      <sz val="100"/>
      <color rgb="FFC1B49B"/>
      <name val="Microsoft JhengHei UI"/>
      <family val="2"/>
      <scheme val="minor"/>
    </font>
    <font>
      <sz val="64"/>
      <color rgb="FFC1B49B"/>
      <name val="Microsoft JhengHei UI"/>
      <family val="2"/>
      <scheme val="minor"/>
    </font>
    <font>
      <b/>
      <i/>
      <sz val="11"/>
      <color theme="1"/>
      <name val="Microsoft JhengHei UI"/>
      <family val="2"/>
      <scheme val="minor"/>
    </font>
    <font>
      <sz val="11"/>
      <color theme="1"/>
      <name val="KaiTi"/>
      <family val="3"/>
      <charset val="134"/>
    </font>
    <font>
      <b/>
      <sz val="11"/>
      <color theme="1"/>
      <name val="Arial"/>
      <family val="2"/>
    </font>
    <font>
      <sz val="10"/>
      <color rgb="FFFA7D00"/>
      <name val="Microsoft JhengHei UI"/>
      <family val="2"/>
      <scheme val="minor"/>
    </font>
    <font>
      <sz val="11"/>
      <color rgb="FF234473"/>
      <name val="Microsoft JhengHei UI"/>
      <family val="2"/>
      <scheme val="minor"/>
    </font>
    <font>
      <sz val="24"/>
      <color theme="7" tint="-0.249977111117893"/>
      <name val="Microsoft JhengHei UI"/>
      <family val="2"/>
      <scheme val="minor"/>
    </font>
    <font>
      <b/>
      <i/>
      <sz val="8"/>
      <color theme="1"/>
      <name val="Microsoft JhengHei UI"/>
      <family val="2"/>
      <scheme val="minor"/>
    </font>
    <font>
      <sz val="24"/>
      <color theme="3" tint="0.499984740745262"/>
      <name val="Microsoft JhengHei UI"/>
      <family val="2"/>
      <scheme val="minor"/>
    </font>
  </fonts>
  <fills count="15">
    <fill>
      <patternFill patternType="none"/>
    </fill>
    <fill>
      <patternFill patternType="gray125"/>
    </fill>
    <fill>
      <patternFill patternType="solid">
        <fgColor theme="0"/>
        <bgColor indexed="64"/>
      </patternFill>
    </fill>
    <fill>
      <patternFill patternType="solid">
        <fgColor rgb="FFA5A5A5"/>
      </patternFill>
    </fill>
    <fill>
      <patternFill patternType="solid">
        <fgColor theme="4" tint="-0.249977111117893"/>
        <bgColor indexed="64"/>
      </patternFill>
    </fill>
    <fill>
      <patternFill patternType="solid">
        <fgColor rgb="FF00A6ED"/>
        <bgColor indexed="64"/>
      </patternFill>
    </fill>
    <fill>
      <patternFill patternType="solid">
        <fgColor rgb="FFF2F2F2"/>
      </patternFill>
    </fill>
    <fill>
      <patternFill patternType="solid">
        <fgColor rgb="FF4F81BD"/>
        <bgColor indexed="64"/>
      </patternFill>
    </fill>
    <fill>
      <patternFill patternType="solid">
        <fgColor rgb="FF234473"/>
        <bgColor indexed="64"/>
      </patternFill>
    </fill>
    <fill>
      <patternFill patternType="solid">
        <fgColor rgb="FFF4EBE0"/>
        <bgColor indexed="64"/>
      </patternFill>
    </fill>
    <fill>
      <patternFill patternType="solid">
        <fgColor theme="9" tint="-0.499984740745262"/>
        <bgColor indexed="64"/>
      </patternFill>
    </fill>
    <fill>
      <patternFill patternType="solid">
        <fgColor rgb="FFD2C9B8"/>
        <bgColor indexed="64"/>
      </patternFill>
    </fill>
    <fill>
      <patternFill patternType="solid">
        <fgColor theme="5" tint="-0.249977111117893"/>
        <bgColor indexed="64"/>
      </patternFill>
    </fill>
    <fill>
      <patternFill patternType="solid">
        <fgColor rgb="FFC39062"/>
        <bgColor indexed="64"/>
      </patternFill>
    </fill>
    <fill>
      <patternFill patternType="solid">
        <fgColor rgb="FFE9E9EF"/>
        <bgColor indexed="64"/>
      </patternFill>
    </fill>
  </fills>
  <borders count="8">
    <border>
      <left/>
      <right/>
      <top/>
      <bottom/>
      <diagonal/>
    </border>
    <border>
      <left style="double">
        <color rgb="FF3F3F3F"/>
      </left>
      <right style="double">
        <color rgb="FF3F3F3F"/>
      </right>
      <top style="double">
        <color rgb="FF3F3F3F"/>
      </top>
      <bottom style="double">
        <color rgb="FF3F3F3F"/>
      </bottom>
      <diagonal/>
    </border>
    <border>
      <left/>
      <right/>
      <top/>
      <bottom style="hair">
        <color theme="1" tint="0.39994506668294322"/>
      </bottom>
      <diagonal/>
    </border>
    <border>
      <left/>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right/>
      <top/>
      <bottom style="thin">
        <color indexed="64"/>
      </bottom>
      <diagonal/>
    </border>
    <border>
      <left/>
      <right/>
      <top/>
      <bottom style="hair">
        <color indexed="64"/>
      </bottom>
      <diagonal/>
    </border>
    <border>
      <left/>
      <right/>
      <top style="hair">
        <color theme="1" tint="0.39994506668294322"/>
      </top>
      <bottom style="hair">
        <color indexed="64"/>
      </bottom>
      <diagonal/>
    </border>
  </borders>
  <cellStyleXfs count="20">
    <xf numFmtId="0" fontId="0" fillId="0" borderId="0"/>
    <xf numFmtId="9" fontId="5" fillId="0" borderId="0" applyFont="0" applyFill="0" applyBorder="0" applyAlignment="0" applyProtection="0"/>
    <xf numFmtId="0" fontId="9" fillId="0" borderId="0"/>
    <xf numFmtId="0" fontId="21" fillId="3" borderId="1" applyNumberFormat="0" applyAlignment="0" applyProtection="0"/>
    <xf numFmtId="0" fontId="29" fillId="6" borderId="4" applyNumberFormat="0" applyAlignment="0" applyProtection="0"/>
    <xf numFmtId="0" fontId="9" fillId="0" borderId="0"/>
    <xf numFmtId="0" fontId="32" fillId="0" borderId="0" applyNumberFormat="0" applyFill="0" applyBorder="0" applyAlignment="0" applyProtection="0"/>
    <xf numFmtId="0" fontId="36" fillId="7" borderId="0"/>
    <xf numFmtId="0" fontId="37" fillId="0" borderId="0"/>
    <xf numFmtId="169" fontId="9" fillId="0" borderId="0" applyFont="0" applyFill="0" applyBorder="0" applyAlignment="0" applyProtection="0"/>
    <xf numFmtId="9" fontId="9" fillId="0" borderId="0" applyFont="0" applyFill="0" applyBorder="0" applyAlignment="0" applyProtection="0"/>
    <xf numFmtId="0" fontId="37" fillId="0" borderId="0"/>
    <xf numFmtId="0" fontId="37" fillId="0" borderId="0"/>
    <xf numFmtId="164" fontId="5" fillId="0" borderId="0" applyFont="0" applyFill="0" applyBorder="0" applyAlignment="0" applyProtection="0">
      <alignment vertical="center"/>
    </xf>
    <xf numFmtId="164" fontId="5" fillId="0" borderId="0" applyFont="0" applyFill="0" applyBorder="0" applyAlignment="0" applyProtection="0"/>
    <xf numFmtId="164" fontId="37" fillId="0" borderId="0" applyFont="0" applyFill="0" applyBorder="0" applyAlignment="0" applyProtection="0"/>
    <xf numFmtId="0" fontId="38" fillId="0" borderId="0"/>
    <xf numFmtId="0" fontId="39" fillId="0" borderId="0"/>
    <xf numFmtId="9" fontId="5" fillId="0" borderId="0" applyFont="0" applyFill="0" applyBorder="0" applyAlignment="0" applyProtection="0">
      <alignment vertical="center"/>
    </xf>
    <xf numFmtId="9" fontId="5" fillId="0" borderId="0" applyFont="0" applyFill="0" applyBorder="0" applyAlignment="0" applyProtection="0"/>
  </cellStyleXfs>
  <cellXfs count="144">
    <xf numFmtId="0" fontId="0" fillId="0" borderId="0" xfId="0"/>
    <xf numFmtId="0" fontId="0" fillId="0" borderId="0" xfId="0" applyAlignment="1">
      <alignment horizontal="center" vertical="center"/>
    </xf>
    <xf numFmtId="0" fontId="8" fillId="2" borderId="0" xfId="0" applyFont="1" applyFill="1" applyProtection="1">
      <protection hidden="1"/>
    </xf>
    <xf numFmtId="0" fontId="8" fillId="2" borderId="0" xfId="0" applyFont="1" applyFill="1" applyAlignment="1" applyProtection="1">
      <alignment horizontal="center"/>
      <protection hidden="1"/>
    </xf>
    <xf numFmtId="0" fontId="0" fillId="2" borderId="0" xfId="0" applyFill="1" applyProtection="1">
      <protection hidden="1"/>
    </xf>
    <xf numFmtId="0" fontId="0" fillId="2" borderId="0" xfId="0" applyFill="1" applyAlignment="1" applyProtection="1">
      <alignment horizontal="center"/>
      <protection hidden="1"/>
    </xf>
    <xf numFmtId="0" fontId="10" fillId="2" borderId="0" xfId="0" applyFont="1" applyFill="1" applyAlignment="1" applyProtection="1">
      <alignment horizontal="center"/>
      <protection hidden="1"/>
    </xf>
    <xf numFmtId="14" fontId="0" fillId="0" borderId="0" xfId="0" applyNumberFormat="1"/>
    <xf numFmtId="0" fontId="13" fillId="2" borderId="0" xfId="0" applyFont="1" applyFill="1" applyProtection="1">
      <protection hidden="1"/>
    </xf>
    <xf numFmtId="0" fontId="15" fillId="2" borderId="0" xfId="0" applyFont="1" applyFill="1" applyProtection="1">
      <protection hidden="1"/>
    </xf>
    <xf numFmtId="0" fontId="0" fillId="2" borderId="0" xfId="0" applyFill="1" applyAlignment="1" applyProtection="1">
      <alignment horizontal="center" vertical="center"/>
      <protection hidden="1"/>
    </xf>
    <xf numFmtId="14" fontId="0" fillId="0" borderId="0" xfId="0" applyNumberFormat="1" applyAlignment="1">
      <alignment horizontal="center" vertical="center"/>
    </xf>
    <xf numFmtId="0" fontId="17" fillId="2" borderId="0" xfId="0" applyFont="1" applyFill="1" applyAlignment="1" applyProtection="1">
      <alignment horizontal="center" vertical="center"/>
      <protection hidden="1"/>
    </xf>
    <xf numFmtId="0" fontId="18" fillId="4" borderId="2" xfId="0" applyFont="1" applyFill="1" applyBorder="1" applyAlignment="1" applyProtection="1">
      <alignment horizontal="center" vertical="center"/>
      <protection hidden="1"/>
    </xf>
    <xf numFmtId="9" fontId="18" fillId="4" borderId="2" xfId="1" applyFont="1" applyFill="1" applyBorder="1" applyAlignment="1" applyProtection="1">
      <alignment horizontal="center" vertical="center"/>
      <protection hidden="1"/>
    </xf>
    <xf numFmtId="0" fontId="19" fillId="4" borderId="2" xfId="0" applyFont="1" applyFill="1" applyBorder="1" applyAlignment="1" applyProtection="1">
      <alignment horizontal="center" vertical="center"/>
      <protection hidden="1"/>
    </xf>
    <xf numFmtId="0" fontId="17" fillId="0" borderId="0" xfId="0" applyFont="1" applyAlignment="1" applyProtection="1">
      <alignment horizontal="center" vertical="center"/>
      <protection hidden="1"/>
    </xf>
    <xf numFmtId="0" fontId="20" fillId="2" borderId="0" xfId="0" applyFont="1" applyFill="1" applyAlignment="1" applyProtection="1">
      <alignment horizontal="right" vertical="center"/>
      <protection hidden="1"/>
    </xf>
    <xf numFmtId="0" fontId="22" fillId="5" borderId="1" xfId="3" applyFont="1" applyFill="1" applyAlignment="1" applyProtection="1">
      <alignment horizontal="center" vertical="center"/>
      <protection locked="0"/>
    </xf>
    <xf numFmtId="0" fontId="23" fillId="2" borderId="0" xfId="0" applyFont="1" applyFill="1" applyAlignment="1" applyProtection="1">
      <alignment horizontal="center" vertical="center"/>
      <protection hidden="1"/>
    </xf>
    <xf numFmtId="168" fontId="23" fillId="2" borderId="3" xfId="0" applyNumberFormat="1" applyFont="1" applyFill="1" applyBorder="1" applyAlignment="1" applyProtection="1">
      <alignment horizontal="left" vertical="center"/>
      <protection hidden="1"/>
    </xf>
    <xf numFmtId="0" fontId="24" fillId="2" borderId="3" xfId="0" applyFont="1" applyFill="1" applyBorder="1" applyAlignment="1" applyProtection="1">
      <alignment vertical="center"/>
      <protection hidden="1"/>
    </xf>
    <xf numFmtId="0" fontId="24" fillId="2" borderId="3" xfId="0" applyFont="1" applyFill="1" applyBorder="1" applyAlignment="1" applyProtection="1">
      <alignment horizontal="center" vertical="center"/>
      <protection hidden="1"/>
    </xf>
    <xf numFmtId="0" fontId="23" fillId="2" borderId="3" xfId="0" applyFont="1" applyFill="1" applyBorder="1" applyAlignment="1" applyProtection="1">
      <alignment horizontal="center" vertical="center"/>
      <protection hidden="1"/>
    </xf>
    <xf numFmtId="0" fontId="0" fillId="2" borderId="0" xfId="0" applyFill="1"/>
    <xf numFmtId="0" fontId="25" fillId="2" borderId="0" xfId="0" applyFont="1" applyFill="1" applyProtection="1">
      <protection hidden="1"/>
    </xf>
    <xf numFmtId="0" fontId="4" fillId="2" borderId="0" xfId="0" applyFont="1" applyFill="1" applyProtection="1">
      <protection hidden="1"/>
    </xf>
    <xf numFmtId="0" fontId="18" fillId="4" borderId="0" xfId="0" applyFont="1" applyFill="1" applyAlignment="1" applyProtection="1">
      <alignment horizontal="center" vertical="center"/>
      <protection hidden="1"/>
    </xf>
    <xf numFmtId="2" fontId="23" fillId="2" borderId="3" xfId="1" applyNumberFormat="1" applyFont="1" applyFill="1" applyBorder="1" applyAlignment="1" applyProtection="1">
      <alignment horizontal="center" vertical="center"/>
      <protection hidden="1"/>
    </xf>
    <xf numFmtId="0" fontId="26" fillId="2" borderId="0" xfId="0" applyFont="1" applyFill="1" applyProtection="1">
      <protection hidden="1"/>
    </xf>
    <xf numFmtId="1" fontId="27" fillId="2" borderId="0" xfId="0" applyNumberFormat="1" applyFont="1" applyFill="1" applyAlignment="1" applyProtection="1">
      <alignment horizontal="center" vertical="center"/>
      <protection hidden="1"/>
    </xf>
    <xf numFmtId="0" fontId="11" fillId="0" borderId="0" xfId="0" applyFont="1" applyAlignment="1" applyProtection="1">
      <alignment horizontal="center" vertical="center"/>
      <protection hidden="1"/>
    </xf>
    <xf numFmtId="0" fontId="0" fillId="2" borderId="0" xfId="0" applyFill="1" applyAlignment="1">
      <alignment horizontal="left"/>
    </xf>
    <xf numFmtId="0" fontId="20" fillId="2" borderId="0" xfId="5" applyFont="1" applyFill="1" applyAlignment="1" applyProtection="1">
      <alignment vertical="center"/>
      <protection hidden="1"/>
    </xf>
    <xf numFmtId="0" fontId="33" fillId="2" borderId="0" xfId="5" applyFont="1" applyFill="1" applyAlignment="1" applyProtection="1">
      <alignment horizontal="left" vertical="center"/>
      <protection hidden="1"/>
    </xf>
    <xf numFmtId="0" fontId="3" fillId="2" borderId="0" xfId="5" applyFont="1" applyFill="1" applyAlignment="1" applyProtection="1">
      <alignment horizontal="left" vertical="center"/>
      <protection hidden="1"/>
    </xf>
    <xf numFmtId="0" fontId="20" fillId="2" borderId="0" xfId="5" applyFont="1" applyFill="1" applyAlignment="1" applyProtection="1">
      <alignment horizontal="center" vertical="center"/>
      <protection hidden="1"/>
    </xf>
    <xf numFmtId="0" fontId="3" fillId="2" borderId="0" xfId="5" applyFont="1" applyFill="1" applyAlignment="1" applyProtection="1">
      <alignment horizontal="center" vertical="center"/>
      <protection hidden="1"/>
    </xf>
    <xf numFmtId="0" fontId="14" fillId="2" borderId="0" xfId="5" applyFont="1" applyFill="1" applyAlignment="1" applyProtection="1">
      <alignment horizontal="left" vertical="center" wrapText="1"/>
      <protection hidden="1"/>
    </xf>
    <xf numFmtId="0" fontId="30" fillId="2" borderId="0" xfId="5" applyFont="1" applyFill="1" applyAlignment="1" applyProtection="1">
      <alignment horizontal="left" vertical="center"/>
      <protection hidden="1"/>
    </xf>
    <xf numFmtId="0" fontId="31" fillId="2" borderId="0" xfId="5" applyFont="1" applyFill="1" applyAlignment="1" applyProtection="1">
      <alignment horizontal="center" vertical="center"/>
      <protection hidden="1"/>
    </xf>
    <xf numFmtId="0" fontId="31" fillId="2" borderId="0" xfId="5" applyFont="1" applyFill="1" applyAlignment="1" applyProtection="1">
      <alignment vertical="center"/>
      <protection hidden="1"/>
    </xf>
    <xf numFmtId="0" fontId="3" fillId="2" borderId="0" xfId="5" applyFont="1" applyFill="1" applyAlignment="1" applyProtection="1">
      <alignment vertical="center"/>
      <protection hidden="1"/>
    </xf>
    <xf numFmtId="0" fontId="3" fillId="2" borderId="0" xfId="5" applyFont="1" applyFill="1" applyAlignment="1" applyProtection="1">
      <alignment horizontal="center"/>
      <protection hidden="1"/>
    </xf>
    <xf numFmtId="0" fontId="3" fillId="2" borderId="5" xfId="5" applyFont="1" applyFill="1" applyBorder="1" applyAlignment="1" applyProtection="1">
      <alignment vertical="center"/>
      <protection hidden="1"/>
    </xf>
    <xf numFmtId="0" fontId="35" fillId="2" borderId="0" xfId="5" applyFont="1" applyFill="1" applyAlignment="1" applyProtection="1">
      <alignment horizontal="left" vertical="center"/>
      <protection hidden="1"/>
    </xf>
    <xf numFmtId="0" fontId="34" fillId="2" borderId="0" xfId="5" applyFont="1" applyFill="1" applyAlignment="1" applyProtection="1">
      <alignment horizontal="center" vertical="center"/>
      <protection hidden="1"/>
    </xf>
    <xf numFmtId="0" fontId="34" fillId="2" borderId="0" xfId="5" applyFont="1" applyFill="1" applyAlignment="1" applyProtection="1">
      <alignment horizontal="center"/>
      <protection hidden="1"/>
    </xf>
    <xf numFmtId="0" fontId="34" fillId="2" borderId="0" xfId="5" applyFont="1" applyFill="1" applyAlignment="1" applyProtection="1">
      <alignment vertical="center"/>
      <protection hidden="1"/>
    </xf>
    <xf numFmtId="0" fontId="0" fillId="0" borderId="0" xfId="5" applyFont="1" applyAlignment="1" applyProtection="1">
      <alignment horizontal="center" vertical="center"/>
      <protection hidden="1"/>
    </xf>
    <xf numFmtId="0" fontId="32" fillId="0" borderId="0" xfId="6" applyFill="1" applyBorder="1" applyAlignment="1" applyProtection="1">
      <alignment horizontal="center" vertical="center"/>
      <protection hidden="1"/>
    </xf>
    <xf numFmtId="14" fontId="0" fillId="0" borderId="0" xfId="5" applyNumberFormat="1" applyFont="1" applyAlignment="1" applyProtection="1">
      <alignment horizontal="center" vertical="center"/>
      <protection hidden="1"/>
    </xf>
    <xf numFmtId="14" fontId="18" fillId="8" borderId="2" xfId="0" applyNumberFormat="1" applyFont="1" applyFill="1" applyBorder="1" applyAlignment="1" applyProtection="1">
      <alignment horizontal="center" vertical="center"/>
      <protection hidden="1"/>
    </xf>
    <xf numFmtId="0" fontId="18" fillId="8" borderId="2" xfId="0" applyFont="1" applyFill="1" applyBorder="1" applyAlignment="1" applyProtection="1">
      <alignment horizontal="center" vertical="center"/>
      <protection hidden="1"/>
    </xf>
    <xf numFmtId="9" fontId="18" fillId="8" borderId="2" xfId="1" applyFont="1" applyFill="1" applyBorder="1" applyAlignment="1" applyProtection="1">
      <alignment horizontal="center" vertical="center"/>
      <protection hidden="1"/>
    </xf>
    <xf numFmtId="0" fontId="19" fillId="8" borderId="2" xfId="0" applyFont="1" applyFill="1" applyBorder="1" applyAlignment="1" applyProtection="1">
      <alignment horizontal="center" vertical="center"/>
      <protection hidden="1"/>
    </xf>
    <xf numFmtId="0" fontId="23" fillId="2" borderId="3" xfId="0" quotePrefix="1" applyFont="1" applyFill="1" applyBorder="1" applyAlignment="1" applyProtection="1">
      <alignment horizontal="center" vertical="center"/>
      <protection hidden="1"/>
    </xf>
    <xf numFmtId="9" fontId="23" fillId="2" borderId="3" xfId="1" applyFont="1" applyFill="1" applyBorder="1" applyAlignment="1" applyProtection="1">
      <alignment horizontal="center" vertical="center"/>
      <protection hidden="1"/>
    </xf>
    <xf numFmtId="14" fontId="0" fillId="2" borderId="0" xfId="0" applyNumberFormat="1" applyFill="1"/>
    <xf numFmtId="170" fontId="23" fillId="2" borderId="0" xfId="0" applyNumberFormat="1" applyFont="1" applyFill="1" applyAlignment="1" applyProtection="1">
      <alignment horizontal="center" vertical="center"/>
      <protection hidden="1"/>
    </xf>
    <xf numFmtId="0" fontId="24" fillId="2" borderId="0" xfId="0" applyFont="1" applyFill="1" applyAlignment="1" applyProtection="1">
      <alignment vertical="center"/>
      <protection hidden="1"/>
    </xf>
    <xf numFmtId="0" fontId="23" fillId="2" borderId="0" xfId="0" quotePrefix="1" applyFont="1" applyFill="1" applyAlignment="1" applyProtection="1">
      <alignment horizontal="center" vertical="center"/>
      <protection hidden="1"/>
    </xf>
    <xf numFmtId="0" fontId="17" fillId="2" borderId="0" xfId="0" applyFont="1" applyFill="1" applyAlignment="1">
      <alignment horizontal="left" vertical="center"/>
    </xf>
    <xf numFmtId="0" fontId="40" fillId="2" borderId="0" xfId="0" applyFont="1" applyFill="1" applyAlignment="1">
      <alignment horizontal="left"/>
    </xf>
    <xf numFmtId="0" fontId="30" fillId="2" borderId="0" xfId="0" applyFont="1" applyFill="1" applyAlignment="1">
      <alignment horizontal="left"/>
    </xf>
    <xf numFmtId="0" fontId="0" fillId="0" borderId="0" xfId="6" applyNumberFormat="1" applyFont="1" applyFill="1"/>
    <xf numFmtId="22" fontId="0" fillId="2" borderId="0" xfId="0" applyNumberFormat="1" applyFill="1"/>
    <xf numFmtId="0" fontId="0" fillId="9" borderId="0" xfId="0" applyFill="1"/>
    <xf numFmtId="0" fontId="41" fillId="9" borderId="0" xfId="0" applyFont="1" applyFill="1"/>
    <xf numFmtId="0" fontId="42" fillId="9" borderId="0" xfId="0" applyFont="1" applyFill="1"/>
    <xf numFmtId="171" fontId="23" fillId="2" borderId="3" xfId="0" applyNumberFormat="1" applyFont="1" applyFill="1" applyBorder="1" applyAlignment="1" applyProtection="1">
      <alignment horizontal="center" vertical="center"/>
      <protection hidden="1"/>
    </xf>
    <xf numFmtId="0" fontId="43" fillId="2" borderId="0" xfId="0" applyFont="1" applyFill="1"/>
    <xf numFmtId="171" fontId="44" fillId="2" borderId="0" xfId="0" applyNumberFormat="1" applyFont="1" applyFill="1" applyAlignment="1">
      <alignment horizontal="center" vertical="center"/>
    </xf>
    <xf numFmtId="0" fontId="4" fillId="2" borderId="0" xfId="0" applyFont="1" applyFill="1" applyAlignment="1">
      <alignment horizontal="center" vertical="center"/>
    </xf>
    <xf numFmtId="0" fontId="44" fillId="2" borderId="0" xfId="0" applyFont="1" applyFill="1" applyAlignment="1">
      <alignment horizontal="center" vertical="center"/>
    </xf>
    <xf numFmtId="171" fontId="4" fillId="2" borderId="7" xfId="0" applyNumberFormat="1" applyFont="1" applyFill="1" applyBorder="1" applyAlignment="1">
      <alignment horizontal="center" vertical="center"/>
    </xf>
    <xf numFmtId="171" fontId="44" fillId="2" borderId="7" xfId="0" applyNumberFormat="1" applyFont="1" applyFill="1" applyBorder="1" applyAlignment="1">
      <alignment horizontal="center" vertical="center"/>
    </xf>
    <xf numFmtId="0" fontId="4" fillId="2" borderId="7" xfId="0" applyFont="1" applyFill="1" applyBorder="1" applyAlignment="1">
      <alignment horizontal="center" vertical="center"/>
    </xf>
    <xf numFmtId="0" fontId="22" fillId="4" borderId="1" xfId="3" applyFont="1" applyFill="1" applyAlignment="1" applyProtection="1">
      <alignment horizontal="center" vertical="center"/>
      <protection locked="0"/>
    </xf>
    <xf numFmtId="171" fontId="44" fillId="2" borderId="7" xfId="0" applyNumberFormat="1" applyFont="1" applyFill="1" applyBorder="1" applyAlignment="1">
      <alignment horizontal="left" vertical="center"/>
    </xf>
    <xf numFmtId="171" fontId="4" fillId="2" borderId="6" xfId="0" applyNumberFormat="1" applyFont="1" applyFill="1" applyBorder="1" applyAlignment="1">
      <alignment horizontal="center" vertical="center"/>
    </xf>
    <xf numFmtId="171" fontId="44" fillId="2" borderId="6" xfId="0" applyNumberFormat="1" applyFont="1" applyFill="1" applyBorder="1" applyAlignment="1">
      <alignment horizontal="left" vertical="center"/>
    </xf>
    <xf numFmtId="0" fontId="4" fillId="2" borderId="6" xfId="0" applyFont="1" applyFill="1" applyBorder="1" applyAlignment="1">
      <alignment horizontal="center" vertical="center"/>
    </xf>
    <xf numFmtId="171" fontId="44" fillId="2" borderId="6" xfId="0" applyNumberFormat="1" applyFont="1" applyFill="1" applyBorder="1" applyAlignment="1">
      <alignment horizontal="center" vertical="center"/>
    </xf>
    <xf numFmtId="14" fontId="18" fillId="10" borderId="2" xfId="0" applyNumberFormat="1" applyFont="1" applyFill="1" applyBorder="1" applyAlignment="1" applyProtection="1">
      <alignment horizontal="center" vertical="center"/>
      <protection hidden="1"/>
    </xf>
    <xf numFmtId="0" fontId="18" fillId="10" borderId="2" xfId="0" applyFont="1" applyFill="1" applyBorder="1" applyAlignment="1" applyProtection="1">
      <alignment horizontal="center" vertical="center"/>
      <protection hidden="1"/>
    </xf>
    <xf numFmtId="9" fontId="18" fillId="10" borderId="2" xfId="1" applyFont="1" applyFill="1" applyBorder="1" applyAlignment="1" applyProtection="1">
      <alignment horizontal="center" vertical="center"/>
      <protection hidden="1"/>
    </xf>
    <xf numFmtId="0" fontId="19" fillId="10" borderId="2" xfId="0" applyFont="1" applyFill="1" applyBorder="1" applyAlignment="1" applyProtection="1">
      <alignment horizontal="center" vertical="center"/>
      <protection hidden="1"/>
    </xf>
    <xf numFmtId="0" fontId="22" fillId="10" borderId="1" xfId="3" applyFont="1" applyFill="1" applyAlignment="1" applyProtection="1">
      <alignment horizontal="center" vertical="center"/>
      <protection locked="0"/>
    </xf>
    <xf numFmtId="14" fontId="18" fillId="4" borderId="0" xfId="0" applyNumberFormat="1" applyFont="1" applyFill="1" applyAlignment="1" applyProtection="1">
      <alignment horizontal="center" vertical="center"/>
      <protection hidden="1"/>
    </xf>
    <xf numFmtId="9" fontId="18" fillId="4" borderId="0" xfId="1" applyFont="1" applyFill="1" applyBorder="1" applyAlignment="1" applyProtection="1">
      <alignment horizontal="center" vertical="center"/>
      <protection hidden="1"/>
    </xf>
    <xf numFmtId="0" fontId="19" fillId="4" borderId="0" xfId="0" applyFont="1" applyFill="1" applyAlignment="1" applyProtection="1">
      <alignment horizontal="center" vertical="center"/>
      <protection hidden="1"/>
    </xf>
    <xf numFmtId="0" fontId="22" fillId="8" borderId="1" xfId="3" applyFont="1" applyFill="1" applyAlignment="1" applyProtection="1">
      <alignment horizontal="center" vertical="center"/>
      <protection locked="0"/>
    </xf>
    <xf numFmtId="0" fontId="16" fillId="2" borderId="0" xfId="0" applyFont="1" applyFill="1" applyProtection="1">
      <protection hidden="1"/>
    </xf>
    <xf numFmtId="0" fontId="7" fillId="2" borderId="0" xfId="0" applyFont="1" applyFill="1" applyAlignment="1" applyProtection="1">
      <alignment horizontal="center"/>
      <protection hidden="1"/>
    </xf>
    <xf numFmtId="0" fontId="14" fillId="2" borderId="0" xfId="0" applyFont="1" applyFill="1" applyAlignment="1" applyProtection="1">
      <alignment horizontal="center"/>
      <protection hidden="1"/>
    </xf>
    <xf numFmtId="166" fontId="14" fillId="2" borderId="0" xfId="0" applyNumberFormat="1" applyFont="1" applyFill="1" applyAlignment="1" applyProtection="1">
      <alignment horizontal="center"/>
      <protection hidden="1"/>
    </xf>
    <xf numFmtId="0" fontId="7" fillId="2" borderId="0" xfId="0" applyFont="1" applyFill="1" applyProtection="1">
      <protection hidden="1"/>
    </xf>
    <xf numFmtId="0" fontId="6" fillId="2" borderId="0" xfId="0" applyFont="1" applyFill="1" applyAlignment="1" applyProtection="1">
      <alignment horizontal="center"/>
      <protection hidden="1"/>
    </xf>
    <xf numFmtId="171" fontId="4" fillId="2" borderId="0" xfId="0" applyNumberFormat="1" applyFont="1" applyFill="1" applyAlignment="1">
      <alignment horizontal="center" vertical="center"/>
    </xf>
    <xf numFmtId="171" fontId="44" fillId="2" borderId="0" xfId="0" applyNumberFormat="1" applyFont="1" applyFill="1" applyAlignment="1">
      <alignment horizontal="left" vertical="center"/>
    </xf>
    <xf numFmtId="0" fontId="2" fillId="2" borderId="0" xfId="0" applyFont="1" applyFill="1" applyAlignment="1">
      <alignment horizontal="center" vertical="center"/>
    </xf>
    <xf numFmtId="0" fontId="45" fillId="2" borderId="0" xfId="0" applyFont="1" applyFill="1" applyAlignment="1">
      <alignment horizontal="center" vertical="center"/>
    </xf>
    <xf numFmtId="9" fontId="11" fillId="0" borderId="0" xfId="19" applyFont="1" applyAlignment="1" applyProtection="1">
      <alignment horizontal="center" vertical="center"/>
      <protection hidden="1"/>
    </xf>
    <xf numFmtId="0" fontId="0" fillId="11" borderId="0" xfId="0" applyFill="1" applyAlignment="1" applyProtection="1">
      <alignment horizontal="center" vertical="center"/>
      <protection hidden="1"/>
    </xf>
    <xf numFmtId="0" fontId="11" fillId="2" borderId="0" xfId="0" applyFont="1" applyFill="1" applyAlignment="1" applyProtection="1">
      <alignment horizontal="center" vertical="center"/>
      <protection hidden="1"/>
    </xf>
    <xf numFmtId="9" fontId="11" fillId="2" borderId="0" xfId="19" applyFont="1" applyFill="1" applyAlignment="1" applyProtection="1">
      <alignment horizontal="center" vertical="center"/>
      <protection hidden="1"/>
    </xf>
    <xf numFmtId="0" fontId="46" fillId="6" borderId="4" xfId="4" applyFont="1" applyAlignment="1">
      <alignment vertical="center"/>
    </xf>
    <xf numFmtId="0" fontId="0" fillId="0" borderId="0" xfId="0" applyAlignment="1" applyProtection="1">
      <alignment horizontal="center" vertical="center"/>
      <protection hidden="1"/>
    </xf>
    <xf numFmtId="0" fontId="16" fillId="2" borderId="0" xfId="0" applyFont="1" applyFill="1" applyAlignment="1" applyProtection="1">
      <alignment horizontal="right"/>
      <protection hidden="1"/>
    </xf>
    <xf numFmtId="0" fontId="47" fillId="0" borderId="0" xfId="0" applyFont="1" applyAlignment="1" applyProtection="1">
      <alignment horizontal="center" vertical="center"/>
      <protection hidden="1"/>
    </xf>
    <xf numFmtId="14" fontId="18" fillId="12" borderId="0" xfId="0" applyNumberFormat="1" applyFont="1" applyFill="1" applyAlignment="1" applyProtection="1">
      <alignment horizontal="center" vertical="center"/>
      <protection hidden="1"/>
    </xf>
    <xf numFmtId="0" fontId="18" fillId="12" borderId="0" xfId="0" applyFont="1" applyFill="1" applyAlignment="1" applyProtection="1">
      <alignment horizontal="center" vertical="center"/>
      <protection hidden="1"/>
    </xf>
    <xf numFmtId="9" fontId="18" fillId="12" borderId="0" xfId="1" applyFont="1" applyFill="1" applyBorder="1" applyAlignment="1" applyProtection="1">
      <alignment horizontal="center" vertical="center"/>
      <protection hidden="1"/>
    </xf>
    <xf numFmtId="0" fontId="19" fillId="12" borderId="0" xfId="0" applyFont="1" applyFill="1" applyAlignment="1" applyProtection="1">
      <alignment horizontal="center" vertical="center"/>
      <protection hidden="1"/>
    </xf>
    <xf numFmtId="0" fontId="22" fillId="12" borderId="1" xfId="3" applyFont="1" applyFill="1" applyAlignment="1" applyProtection="1">
      <alignment horizontal="center" vertical="center"/>
      <protection locked="0"/>
    </xf>
    <xf numFmtId="14" fontId="18" fillId="13" borderId="2" xfId="0" applyNumberFormat="1" applyFont="1" applyFill="1" applyBorder="1" applyAlignment="1" applyProtection="1">
      <alignment horizontal="center" vertical="center"/>
      <protection hidden="1"/>
    </xf>
    <xf numFmtId="0" fontId="18" fillId="13" borderId="2" xfId="0" applyFont="1" applyFill="1" applyBorder="1" applyAlignment="1" applyProtection="1">
      <alignment horizontal="center" vertical="center"/>
      <protection hidden="1"/>
    </xf>
    <xf numFmtId="9" fontId="18" fillId="13" borderId="2" xfId="1" applyFont="1" applyFill="1" applyBorder="1" applyAlignment="1" applyProtection="1">
      <alignment horizontal="center" vertical="center"/>
      <protection hidden="1"/>
    </xf>
    <xf numFmtId="0" fontId="19" fillId="13" borderId="2" xfId="0" applyFont="1" applyFill="1" applyBorder="1" applyAlignment="1" applyProtection="1">
      <alignment horizontal="center" vertical="center"/>
      <protection hidden="1"/>
    </xf>
    <xf numFmtId="0" fontId="22" fillId="13" borderId="1" xfId="3" applyFont="1" applyFill="1" applyAlignment="1" applyProtection="1">
      <alignment horizontal="center" vertical="center"/>
      <protection locked="0"/>
    </xf>
    <xf numFmtId="0" fontId="43" fillId="2" borderId="0" xfId="0" applyFont="1" applyFill="1" applyAlignment="1">
      <alignment horizontal="center"/>
    </xf>
    <xf numFmtId="0" fontId="48" fillId="2" borderId="0" xfId="0" applyFont="1" applyFill="1" applyAlignment="1">
      <alignment vertical="center"/>
    </xf>
    <xf numFmtId="172" fontId="0" fillId="0" borderId="0" xfId="0" applyNumberFormat="1"/>
    <xf numFmtId="0" fontId="0" fillId="0" borderId="0" xfId="0" quotePrefix="1"/>
    <xf numFmtId="171" fontId="0" fillId="2" borderId="0" xfId="0" applyNumberFormat="1" applyFill="1" applyAlignment="1">
      <alignment horizontal="center" vertical="center"/>
    </xf>
    <xf numFmtId="0" fontId="49" fillId="2" borderId="0" xfId="0" applyFont="1" applyFill="1" applyAlignment="1">
      <alignment horizontal="center"/>
    </xf>
    <xf numFmtId="0" fontId="1" fillId="2" borderId="0" xfId="0" applyFont="1" applyFill="1" applyAlignment="1">
      <alignment horizontal="center" vertical="center"/>
    </xf>
    <xf numFmtId="0" fontId="1" fillId="2" borderId="0" xfId="0" applyFont="1" applyFill="1" applyAlignment="1">
      <alignment horizontal="center"/>
    </xf>
    <xf numFmtId="0" fontId="0" fillId="0" borderId="0" xfId="0" applyAlignment="1" applyProtection="1">
      <alignment horizontal="left"/>
      <protection hidden="1"/>
    </xf>
    <xf numFmtId="168" fontId="0" fillId="0" borderId="0" xfId="0" applyNumberFormat="1" applyAlignment="1" applyProtection="1">
      <alignment horizontal="left"/>
      <protection hidden="1"/>
    </xf>
    <xf numFmtId="1" fontId="0" fillId="0" borderId="0" xfId="0" applyNumberFormat="1" applyAlignment="1" applyProtection="1">
      <alignment horizontal="left"/>
      <protection hidden="1"/>
    </xf>
    <xf numFmtId="167" fontId="0" fillId="0" borderId="0" xfId="0" applyNumberFormat="1" applyAlignment="1" applyProtection="1">
      <alignment horizontal="left"/>
      <protection hidden="1"/>
    </xf>
    <xf numFmtId="49" fontId="0" fillId="0" borderId="0" xfId="0" applyNumberFormat="1" applyAlignment="1" applyProtection="1">
      <alignment horizontal="left"/>
      <protection hidden="1"/>
    </xf>
    <xf numFmtId="0" fontId="0" fillId="0" borderId="0" xfId="6" applyNumberFormat="1" applyFont="1" applyFill="1" applyBorder="1" applyAlignment="1" applyProtection="1">
      <alignment horizontal="left"/>
      <protection hidden="1"/>
    </xf>
    <xf numFmtId="0" fontId="32" fillId="0" borderId="0" xfId="6" applyFill="1" applyBorder="1" applyAlignment="1" applyProtection="1">
      <alignment horizontal="left"/>
      <protection hidden="1"/>
    </xf>
    <xf numFmtId="0" fontId="32" fillId="0" borderId="0" xfId="6" applyNumberFormat="1" applyFill="1" applyBorder="1" applyAlignment="1" applyProtection="1">
      <alignment horizontal="left"/>
      <protection hidden="1"/>
    </xf>
    <xf numFmtId="0" fontId="0" fillId="14" borderId="0" xfId="0" applyFill="1" applyAlignment="1" applyProtection="1">
      <alignment horizontal="left"/>
      <protection hidden="1"/>
    </xf>
    <xf numFmtId="173" fontId="0" fillId="0" borderId="0" xfId="0" applyNumberFormat="1"/>
    <xf numFmtId="22" fontId="0" fillId="0" borderId="0" xfId="0" applyNumberFormat="1"/>
    <xf numFmtId="165" fontId="12" fillId="2" borderId="0" xfId="0" applyNumberFormat="1" applyFont="1" applyFill="1" applyAlignment="1" applyProtection="1">
      <alignment horizontal="center"/>
      <protection hidden="1"/>
    </xf>
    <xf numFmtId="0" fontId="0" fillId="0" borderId="0" xfId="0" applyFont="1" applyFill="1" applyBorder="1"/>
    <xf numFmtId="9" fontId="0" fillId="0" borderId="0" xfId="19" applyFont="1" applyFill="1" applyBorder="1"/>
    <xf numFmtId="0" fontId="50" fillId="2" borderId="0" xfId="0" applyFont="1" applyFill="1" applyAlignment="1">
      <alignment vertical="center"/>
    </xf>
  </cellXfs>
  <cellStyles count="20">
    <cellStyle name="blp_column_header" xfId="7" xr:uid="{00000000-0005-0000-0000-000000000000}"/>
    <cellStyle name="Calculation" xfId="4" builtinId="22"/>
    <cellStyle name="Check Cell 2" xfId="3" xr:uid="{4D28460D-D12D-446D-9421-F42A086C2080}"/>
    <cellStyle name="Comma 2" xfId="13" xr:uid="{00000000-0005-0000-0000-000001000000}"/>
    <cellStyle name="Comma 2 2" xfId="15" xr:uid="{00000000-0005-0000-0000-000002000000}"/>
    <cellStyle name="Comma 3" xfId="14" xr:uid="{00000000-0005-0000-0000-000003000000}"/>
    <cellStyle name="Hyperlink" xfId="6" builtinId="8"/>
    <cellStyle name="Normal" xfId="0" builtinId="0"/>
    <cellStyle name="Normal 2" xfId="5" xr:uid="{6810E60C-A222-46EB-A13A-ADD3EDF808FA}"/>
    <cellStyle name="Normal 2 2" xfId="11" xr:uid="{00000000-0005-0000-0000-000005000000}"/>
    <cellStyle name="Normal 3" xfId="16" xr:uid="{00000000-0005-0000-0000-000006000000}"/>
    <cellStyle name="Normal 4" xfId="17" xr:uid="{00000000-0005-0000-0000-000007000000}"/>
    <cellStyle name="Percent" xfId="19" builtinId="5"/>
    <cellStyle name="Percent 2" xfId="1" xr:uid="{00000000-0005-0000-0000-000001000000}"/>
    <cellStyle name="Percent 3" xfId="18" xr:uid="{00000000-0005-0000-0000-00000B000000}"/>
    <cellStyle name="一般 2" xfId="2" xr:uid="{00000000-0005-0000-0000-000002000000}"/>
    <cellStyle name="一般 3" xfId="12" xr:uid="{00000000-0005-0000-0000-00000D000000}"/>
    <cellStyle name="千分位 2" xfId="9" xr:uid="{00000000-0005-0000-0000-00000E000000}"/>
    <cellStyle name="常规 2" xfId="8" xr:uid="{00000000-0005-0000-0000-00000F000000}"/>
    <cellStyle name="百分比 2" xfId="10" xr:uid="{00000000-0005-0000-0000-000010000000}"/>
  </cellStyles>
  <dxfs count="435">
    <dxf>
      <font>
        <b/>
        <i val="0"/>
        <color rgb="FFC00000"/>
      </font>
      <fill>
        <patternFill>
          <bgColor rgb="FFFFFF00"/>
        </patternFill>
      </fill>
    </dxf>
    <dxf>
      <font>
        <b/>
        <i val="0"/>
        <color theme="0"/>
      </font>
      <numFmt numFmtId="0" formatCode="General"/>
      <fill>
        <patternFill>
          <bgColor theme="9" tint="-0.24994659260841701"/>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numFmt numFmtId="0" formatCode="General"/>
    </dxf>
    <dxf>
      <numFmt numFmtId="0" formatCode="General"/>
    </dxf>
    <dxf>
      <numFmt numFmtId="0" formatCode="General"/>
    </dxf>
    <dxf>
      <fill>
        <patternFill>
          <bgColor theme="5" tint="0.79998168889431442"/>
        </patternFill>
      </fill>
    </dxf>
    <dxf>
      <fill>
        <patternFill>
          <bgColor theme="5" tint="0.79998168889431442"/>
        </patternFill>
      </fill>
    </dxf>
    <dxf>
      <fill>
        <patternFill>
          <bgColor theme="0"/>
        </patternFill>
      </fill>
    </dxf>
    <dxf>
      <fill>
        <patternFill>
          <bgColor theme="0"/>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fgColor rgb="FFE1E1E1"/>
          <bgColor theme="0" tint="-4.9989318521683403E-2"/>
        </patternFill>
      </fill>
    </dxf>
    <dxf>
      <fill>
        <patternFill>
          <bgColor theme="0"/>
        </patternFill>
      </fill>
    </dxf>
    <dxf>
      <fill>
        <patternFill>
          <fgColor rgb="FFE1E1E1"/>
          <bgColor theme="0" tint="-4.9989318521683403E-2"/>
        </patternFill>
      </fill>
    </dxf>
    <dxf>
      <fill>
        <patternFill patternType="solid">
          <bgColor theme="0"/>
        </patternFill>
      </fill>
    </dxf>
    <dxf>
      <fill>
        <patternFill>
          <bgColor rgb="FFE1E1E9"/>
        </patternFill>
      </fill>
    </dxf>
    <dxf>
      <fill>
        <patternFill>
          <bgColor rgb="FFE1E1E9"/>
        </patternFill>
      </fill>
    </dxf>
    <dxf>
      <fill>
        <patternFill>
          <bgColor rgb="FFE1E1E9"/>
        </patternFill>
      </fill>
    </dxf>
    <dxf>
      <border>
        <bottom style="thin">
          <color auto="1"/>
        </bottom>
        <vertical/>
        <horizontal/>
      </border>
    </dxf>
    <dxf>
      <font>
        <b/>
        <i val="0"/>
        <u val="none"/>
        <color theme="4" tint="-0.499984740745262"/>
      </font>
      <fill>
        <patternFill patternType="none">
          <bgColor auto="1"/>
        </patternFill>
      </fill>
    </dxf>
    <dxf>
      <font>
        <color rgb="FF2A7968"/>
      </font>
    </dxf>
    <dxf>
      <font>
        <color rgb="FFC1B49B"/>
      </font>
    </dxf>
    <dxf>
      <font>
        <color theme="5" tint="-0.24994659260841701"/>
      </font>
    </dxf>
    <dxf>
      <font>
        <b/>
        <i val="0"/>
        <u val="none"/>
        <color theme="4" tint="-0.499984740745262"/>
      </font>
      <fill>
        <patternFill patternType="none">
          <bgColor auto="1"/>
        </patternFill>
      </fill>
    </dxf>
    <dxf>
      <font>
        <b/>
        <i val="0"/>
        <color theme="9"/>
      </font>
      <fill>
        <patternFill patternType="solid">
          <fgColor auto="1"/>
          <bgColor theme="0"/>
        </patternFill>
      </fill>
    </dxf>
    <dxf>
      <font>
        <b/>
        <i val="0"/>
        <color theme="9"/>
      </font>
      <fill>
        <patternFill patternType="solid">
          <fgColor auto="1"/>
          <bgColor theme="0"/>
        </patternFill>
      </fill>
    </dxf>
    <dxf>
      <font>
        <b/>
        <i val="0"/>
        <color theme="6" tint="-0.24994659260841701"/>
      </font>
    </dxf>
    <dxf>
      <font>
        <b/>
        <i val="0"/>
        <color rgb="FFC79756"/>
      </font>
    </dxf>
    <dxf>
      <font>
        <b/>
        <i val="0"/>
        <u val="none"/>
        <color theme="4" tint="-0.499984740745262"/>
      </font>
      <fill>
        <patternFill patternType="none">
          <bgColor auto="1"/>
        </patternFill>
      </fill>
    </dxf>
    <dxf>
      <font>
        <b/>
        <i val="0"/>
        <color theme="6" tint="-0.24994659260841701"/>
      </font>
    </dxf>
    <dxf>
      <font>
        <b/>
        <i val="0"/>
        <color rgb="FFC79756"/>
      </font>
    </dxf>
    <dxf>
      <font>
        <color theme="0"/>
      </font>
    </dxf>
    <dxf>
      <font>
        <b/>
        <i val="0"/>
        <u val="none"/>
        <color theme="4" tint="-0.499984740745262"/>
      </font>
      <fill>
        <patternFill patternType="none">
          <bgColor auto="1"/>
        </patternFill>
      </fill>
    </dxf>
    <dxf>
      <font>
        <b val="0"/>
        <i val="0"/>
        <color theme="9" tint="-0.499984740745262"/>
      </font>
      <fill>
        <patternFill patternType="solid">
          <fgColor auto="1"/>
          <bgColor theme="0"/>
        </patternFill>
      </fill>
    </dxf>
    <dxf>
      <numFmt numFmtId="27" formatCode="m/d/yyyy\ h:mm"/>
    </dxf>
    <dxf>
      <numFmt numFmtId="27" formatCode="m/d/yyyy\ h:mm"/>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173" formatCode="d/m/yyyy"/>
    </dxf>
    <dxf>
      <numFmt numFmtId="173"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3" formatCode="d/m/yyyy"/>
    </dxf>
    <dxf>
      <numFmt numFmtId="0" formatCode="General"/>
    </dxf>
    <dxf>
      <numFmt numFmtId="0" formatCode="General"/>
    </dxf>
    <dxf>
      <numFmt numFmtId="0" formatCode="General"/>
    </dxf>
    <dxf>
      <numFmt numFmtId="0" formatCode="General"/>
    </dxf>
    <dxf>
      <numFmt numFmtId="173" formatCode="d/m/yyyy"/>
    </dxf>
    <dxf>
      <numFmt numFmtId="173"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3" formatCode="d/m/yyyy"/>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1"/>
        <name val="KaiTi"/>
        <family val="3"/>
        <scheme val="none"/>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numFmt numFmtId="0" formatCode="General"/>
      <alignment horizontal="center" vertical="center" textRotation="0" wrapText="0" indent="0" justifyLastLine="0" shrinkToFit="0" readingOrder="0"/>
      <border diagonalUp="0" diagonalDown="0" outline="0">
        <left/>
        <right/>
        <top style="hair">
          <color theme="1" tint="0.39994506668294322"/>
        </top>
        <bottom style="hair">
          <color theme="1" tint="0.39994506668294322"/>
        </bottom>
      </border>
      <protection locked="1" hidden="1"/>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border diagonalUp="0" diagonalDown="0" outline="0">
        <left/>
        <right/>
        <top style="hair">
          <color theme="1" tint="0.39994506668294322"/>
        </top>
        <bottom style="hair">
          <color theme="1" tint="0.39994506668294322"/>
        </bottom>
      </border>
      <protection locked="1" hidden="1"/>
    </dxf>
    <dxf>
      <font>
        <b val="0"/>
        <i val="0"/>
        <strike val="0"/>
        <condense val="0"/>
        <extend val="0"/>
        <outline val="0"/>
        <shadow val="0"/>
        <u val="none"/>
        <vertAlign val="baseline"/>
        <sz val="10"/>
        <color theme="1"/>
        <name val="Arial"/>
        <scheme val="none"/>
      </font>
      <numFmt numFmtId="0" formatCode="General"/>
      <alignment horizontal="center" vertical="center" textRotation="0" wrapText="0" indent="0" justifyLastLine="0" shrinkToFit="0" readingOrder="0"/>
      <border diagonalUp="0" diagonalDown="0" outline="0">
        <left/>
        <right/>
        <top style="hair">
          <color theme="1" tint="0.39994506668294322"/>
        </top>
        <bottom style="hair">
          <color theme="1" tint="0.39994506668294322"/>
        </bottom>
      </border>
      <protection locked="1" hidden="1"/>
    </dxf>
    <dxf>
      <font>
        <b val="0"/>
        <i val="0"/>
        <strike val="0"/>
        <condense val="0"/>
        <extend val="0"/>
        <outline val="0"/>
        <shadow val="0"/>
        <u val="none"/>
        <vertAlign val="baseline"/>
        <sz val="10"/>
        <color theme="1"/>
        <name val="Arial"/>
        <scheme val="none"/>
      </font>
      <numFmt numFmtId="0" formatCode="Genera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scheme val="none"/>
      </font>
      <numFmt numFmtId="2" formatCode="0.00"/>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scheme val="none"/>
      </font>
      <numFmt numFmtId="0" formatCode="Genera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scheme val="none"/>
      </font>
      <numFmt numFmtId="0" formatCode="Genera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scheme val="none"/>
      </font>
      <numFmt numFmtId="0" formatCode="Genera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scheme val="none"/>
      </font>
      <numFmt numFmtId="0" formatCode="Genera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KaiTi"/>
        <scheme val="none"/>
      </font>
      <numFmt numFmtId="0" formatCode="General"/>
      <alignment vertical="center" textRotation="0" wrapText="0" indent="0" justifyLastLine="0" shrinkToFit="0" readingOrder="0"/>
      <border diagonalUp="0" diagonalDown="0">
        <left/>
        <right/>
        <top style="hair">
          <color theme="1" tint="0.39994506668294322"/>
        </top>
        <bottom style="hair">
          <color theme="1" tint="0.39994506668294322"/>
        </bottom>
      </border>
      <protection locked="1" hidden="1"/>
    </dxf>
    <dxf>
      <font>
        <b val="0"/>
        <i val="0"/>
        <strike val="0"/>
        <condense val="0"/>
        <extend val="0"/>
        <outline val="0"/>
        <shadow val="0"/>
        <u val="none"/>
        <vertAlign val="baseline"/>
        <sz val="10"/>
        <color theme="1"/>
        <name val="Arial"/>
        <scheme val="none"/>
      </font>
      <numFmt numFmtId="168" formatCode="yyyy/m/d;@"/>
      <alignment horizontal="left" vertical="center" textRotation="0" wrapText="0" indent="0" justifyLastLine="0" shrinkToFit="0" readingOrder="0"/>
      <border diagonalUp="0" diagonalDown="0">
        <left/>
        <right/>
        <top style="hair">
          <color theme="1" tint="0.39994506668294322"/>
        </top>
        <bottom style="hair">
          <color theme="1" tint="0.39994506668294322"/>
        </bottom>
      </border>
      <protection locked="1" hidden="1"/>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rgb="FF404040"/>
        <name val="Arial"/>
        <scheme val="none"/>
      </font>
      <alignment horizontal="center" vertical="center" textRotation="0" wrapText="0" indent="0" justifyLastLine="0" shrinkToFit="0" readingOrder="0"/>
      <protection locked="1" hidden="1"/>
    </dxf>
    <dxf>
      <font>
        <b/>
        <strike val="0"/>
        <outline val="0"/>
        <shadow val="0"/>
        <u val="none"/>
        <vertAlign val="baseline"/>
        <sz val="10"/>
        <name val="Arial"/>
        <scheme val="none"/>
      </font>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protection locked="1" hidden="1"/>
    </dxf>
    <dxf>
      <protection locked="1" hidden="1"/>
    </dxf>
    <dxf>
      <protection locked="1" hidden="1"/>
    </dxf>
    <dxf>
      <protection locked="1" hidden="1"/>
    </dxf>
    <dxf>
      <protection locked="1" hidden="1"/>
    </dxf>
    <dxf>
      <protection locked="1" hidden="1"/>
    </dxf>
    <dxf>
      <numFmt numFmtId="0" formatCode="General"/>
      <protection locked="1" hidden="1"/>
    </dxf>
    <dxf>
      <numFmt numFmtId="0" formatCode="General"/>
      <protection locked="1" hidden="1"/>
    </dxf>
    <dxf>
      <numFmt numFmtId="0" formatCode="General"/>
      <protection locked="1" hidden="1"/>
    </dxf>
    <dxf>
      <protection locked="1" hidden="1"/>
    </dxf>
    <dxf>
      <protection locked="1" hidden="1"/>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3"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E9E9EF"/>
        </patternFill>
      </fill>
    </dxf>
    <dxf>
      <fill>
        <patternFill patternType="solid">
          <fgColor indexed="64"/>
          <bgColor rgb="FFE9E9EF"/>
        </patternFill>
      </fill>
    </dxf>
    <dxf>
      <fill>
        <patternFill patternType="solid">
          <fgColor indexed="64"/>
          <bgColor rgb="FFE9E9EF"/>
        </patternFill>
      </fill>
    </dxf>
    <dxf>
      <fill>
        <patternFill patternType="solid">
          <fgColor indexed="64"/>
          <bgColor rgb="FFE9E9EF"/>
        </patternFill>
      </fill>
    </dxf>
    <dxf>
      <fill>
        <patternFill patternType="solid">
          <fgColor indexed="64"/>
          <bgColor rgb="FFE9E9EF"/>
        </patternFill>
      </fill>
    </dxf>
    <dxf>
      <fill>
        <patternFill patternType="solid">
          <fgColor indexed="64"/>
          <bgColor rgb="FFE9E9EF"/>
        </patternFill>
      </fill>
    </dxf>
    <dxf>
      <fill>
        <patternFill patternType="solid">
          <fgColor indexed="64"/>
          <bgColor rgb="FFE9E9EF"/>
        </patternFill>
      </fill>
    </dxf>
    <dxf>
      <fill>
        <patternFill patternType="solid">
          <fgColor indexed="64"/>
          <bgColor rgb="FFE9E9EF"/>
        </patternFill>
      </fill>
    </dxf>
    <dxf>
      <font>
        <strike val="0"/>
        <outline val="0"/>
        <shadow val="0"/>
        <u val="none"/>
        <vertAlign val="baseline"/>
        <sz val="12"/>
        <color theme="1"/>
        <name val="Microsoft JhengHei UI"/>
        <scheme val="minor"/>
      </font>
      <protection locked="1" hidden="1"/>
    </dxf>
    <dxf>
      <font>
        <strike val="0"/>
        <outline val="0"/>
        <shadow val="0"/>
        <u val="none"/>
        <vertAlign val="baseline"/>
        <sz val="12"/>
        <color theme="1"/>
        <name val="Microsoft JhengHei UI"/>
        <scheme val="minor"/>
      </font>
      <numFmt numFmtId="0" formatCode="General"/>
      <protection locked="1" hidden="1"/>
    </dxf>
    <dxf>
      <font>
        <b val="0"/>
        <i val="0"/>
        <strike val="0"/>
        <condense val="0"/>
        <extend val="0"/>
        <outline val="0"/>
        <shadow val="0"/>
        <u val="none"/>
        <vertAlign val="baseline"/>
        <sz val="12"/>
        <color theme="1"/>
        <name val="Microsoft JhengHei UI"/>
        <family val="2"/>
        <scheme val="minor"/>
      </font>
      <numFmt numFmtId="0" formatCode="General"/>
      <alignment horizontal="center" vertical="center" textRotation="0" wrapText="0" indent="0" justifyLastLine="0" shrinkToFit="0" readingOrder="0"/>
      <protection locked="1" hidden="1"/>
    </dxf>
    <dxf>
      <font>
        <strike val="0"/>
        <outline val="0"/>
        <shadow val="0"/>
        <u val="none"/>
        <vertAlign val="baseline"/>
        <sz val="12"/>
        <color theme="1"/>
        <name val="Microsoft JhengHei UI"/>
        <scheme val="minor"/>
      </font>
      <numFmt numFmtId="0" formatCode="General"/>
      <protection locked="1" hidden="1"/>
    </dxf>
    <dxf>
      <font>
        <strike val="0"/>
        <outline val="0"/>
        <shadow val="0"/>
        <u val="none"/>
        <vertAlign val="baseline"/>
        <sz val="12"/>
        <color theme="1"/>
        <name val="Microsoft JhengHei UI"/>
        <scheme val="minor"/>
      </font>
      <protection locked="1" hidden="1"/>
    </dxf>
    <dxf>
      <fill>
        <patternFill patternType="solid">
          <fgColor indexed="64"/>
          <bgColor rgb="FFD2C9B8"/>
        </patternFill>
      </fill>
      <protection locked="1" hidden="1"/>
    </dxf>
    <dxf>
      <font>
        <b/>
        <i val="0"/>
        <color theme="0"/>
      </font>
      <fill>
        <patternFill>
          <bgColor theme="4"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font>
      <fill>
        <patternFill>
          <bgColor rgb="FFE1E1E9"/>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ill>
        <patternFill>
          <bgColor theme="0" tint="-4.9989318521683403E-2"/>
        </patternFill>
      </fill>
      <border>
        <top style="thin">
          <color auto="1"/>
        </top>
        <bottom style="double">
          <color auto="1"/>
        </bottom>
      </border>
    </dxf>
    <dxf>
      <font>
        <b/>
        <i val="0"/>
        <color theme="0"/>
      </font>
      <fill>
        <patternFill>
          <bgColor theme="9" tint="-0.499984740745262"/>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s>
  <tableStyles count="11" defaultTableStyle="Table Style 1" defaultPivotStyle="PivotStyleLight16">
    <tableStyle name="CNH Slicer" pivot="0" table="0" count="10" xr9:uid="{00000000-0011-0000-FFFF-FFFF03000000}">
      <tableStyleElement type="wholeTable" dxfId="434"/>
      <tableStyleElement type="headerRow" dxfId="433"/>
    </tableStyle>
    <tableStyle name="Deal Slicer" pivot="0" table="0" count="10" xr9:uid="{00000000-0011-0000-FFFF-FFFF04000000}">
      <tableStyleElement type="wholeTable" dxfId="432"/>
      <tableStyleElement type="headerRow" dxfId="431"/>
    </tableStyle>
    <tableStyle name="DimSum" pivot="0" count="3" xr9:uid="{5E1AD81D-1559-4126-895A-FCC16D739899}">
      <tableStyleElement type="wholeTable" dxfId="430"/>
      <tableStyleElement type="headerRow" dxfId="429"/>
      <tableStyleElement type="totalRow" dxfId="428"/>
    </tableStyle>
    <tableStyle name="Entity Slicer" pivot="0" table="0" count="10" xr9:uid="{E546F50F-D7AE-4A54-8A49-40D1FC71D780}">
      <tableStyleElement type="wholeTable" dxfId="427"/>
      <tableStyleElement type="headerRow" dxfId="426"/>
    </tableStyle>
    <tableStyle name="ESG Slicer" pivot="0" table="0" count="10" xr9:uid="{00000000-0011-0000-FFFF-FFFF02000000}">
      <tableStyleElement type="wholeTable" dxfId="425"/>
      <tableStyleElement type="headerRow" dxfId="424"/>
    </tableStyle>
    <tableStyle name="Qry Load" pivot="0" count="3" xr9:uid="{00000000-0011-0000-FFFF-FFFF00000000}">
      <tableStyleElement type="wholeTable" dxfId="423"/>
      <tableStyleElement type="headerRow" dxfId="422"/>
      <tableStyleElement type="totalRow" dxfId="421"/>
    </tableStyle>
    <tableStyle name="Qry Load DIRECTRY" pivot="0" count="3" xr9:uid="{7EA9A0BB-B0A4-466F-A66B-09D8ADD8F2EE}">
      <tableStyleElement type="wholeTable" dxfId="420"/>
      <tableStyleElement type="headerRow" dxfId="419"/>
      <tableStyleElement type="totalRow" dxfId="418"/>
    </tableStyle>
    <tableStyle name="Qry Load ESG" pivot="0" count="3" xr9:uid="{61A9A9E0-40EF-4DD2-B70A-7F79D88D40B3}">
      <tableStyleElement type="wholeTable" dxfId="417"/>
      <tableStyleElement type="headerRow" dxfId="416"/>
      <tableStyleElement type="totalRow" dxfId="415"/>
    </tableStyle>
    <tableStyle name="Qry Source" pivot="0" count="2" xr9:uid="{00000000-0011-0000-FFFF-FFFF01000000}">
      <tableStyleElement type="wholeTable" dxfId="414"/>
      <tableStyleElement type="headerRow" dxfId="413"/>
    </tableStyle>
    <tableStyle name="Table Style 1" pivot="0" count="2" xr9:uid="{00000000-0011-0000-FFFF-FFFF06000000}">
      <tableStyleElement type="wholeTable" dxfId="412"/>
      <tableStyleElement type="headerRow" dxfId="411"/>
    </tableStyle>
    <tableStyle name="FTZ" pivot="0" count="2" xr9:uid="{079DF965-5A51-4F50-B2A0-23EF4B1D7E45}">
      <tableStyleElement type="wholeTable" dxfId="410"/>
      <tableStyleElement type="headerRow" dxfId="409"/>
    </tableStyle>
  </tableStyles>
  <colors>
    <mruColors>
      <color rgb="FFE1E1E1"/>
      <color rgb="FFD0C7B4"/>
      <color rgb="FFE9E9EF"/>
      <color rgb="FFEBEBF1"/>
      <color rgb="FFE1E1E9"/>
      <color rgb="FFC39062"/>
      <color rgb="FF234473"/>
      <color rgb="FFFAFAFC"/>
      <color rgb="FFD2C9B8"/>
      <color rgb="FFC1C1D1"/>
    </mruColors>
  </colors>
  <extLst>
    <ext xmlns:x14="http://schemas.microsoft.com/office/spreadsheetml/2009/9/main" uri="{46F421CA-312F-682f-3DD2-61675219B42D}">
      <x14:dxfs count="32">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theme="1" tint="0.80001220740379042"/>
              </stop>
              <stop position="1">
                <color theme="0" tint="-5.0965910824915313E-2"/>
              </stop>
            </gradientFill>
          </fill>
          <border>
            <left style="thin">
              <color rgb="FFCCCCCC"/>
            </left>
            <right style="thin">
              <color rgb="FFCCCCCC"/>
            </right>
            <top style="thin">
              <color rgb="FFCCCCCC"/>
            </top>
            <bottom style="thin">
              <color rgb="FFCCCCCC"/>
            </bottom>
            <vertical/>
            <horizontal/>
          </border>
        </dxf>
        <dxf>
          <font>
            <color theme="0"/>
            <name val="Microsoft JhengHei UI"/>
            <scheme val="major"/>
          </font>
          <fill>
            <gradientFill degree="90">
              <stop position="0">
                <color rgb="FF2A7968"/>
              </stop>
              <stop position="1">
                <color rgb="FF86D4C3"/>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tint="0.39994506668294322"/>
          </font>
          <fill>
            <gradientFill degree="90">
              <stop position="0">
                <color theme="0" tint="-0.1490218817712943"/>
              </stop>
              <stop position="1">
                <color theme="0" tint="-5.0965910824915313E-2"/>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D5CCB9"/>
              </stop>
              <stop position="1">
                <color rgb="FFFCF9F6"/>
              </stop>
            </gradientFill>
          </fill>
          <border>
            <left style="thin">
              <color rgb="FF999999"/>
            </left>
            <right style="thin">
              <color rgb="FF999999"/>
            </right>
            <top style="thin">
              <color rgb="FF999999"/>
            </top>
            <bottom style="thin">
              <color rgb="FF999999"/>
            </bottom>
            <vertical/>
            <horizontal/>
          </border>
        </dxf>
        <dxf>
          <font>
            <color theme="1" tint="0.59996337778862885"/>
          </font>
          <fill>
            <gradientFill degree="90">
              <stop position="0">
                <color rgb="FFD5D4DF"/>
              </stop>
              <stop position="1">
                <color rgb="FFE9E9EF"/>
              </stop>
            </gradientFill>
          </fill>
          <border>
            <left style="thin">
              <color rgb="FFE0E0E0"/>
            </left>
            <right style="thin">
              <color rgb="FFE0E0E0"/>
            </right>
            <top style="thin">
              <color rgb="FFE0E0E0"/>
            </top>
            <bottom style="thin">
              <color rgb="FFE0E0E0"/>
            </bottom>
            <vertical/>
            <horizontal/>
          </border>
        </dxf>
        <dxf>
          <font>
            <color theme="1" tint="0.59996337778862885"/>
          </font>
          <fill>
            <gradientFill degree="90">
              <stop position="0">
                <color rgb="FFF9F4ED"/>
              </stop>
              <stop position="1">
                <color rgb="FFFEFDFC"/>
              </stop>
            </gradientFill>
          </fill>
          <border>
            <left style="thin">
              <color theme="1" tint="0.79998168889431442"/>
            </left>
            <right style="thin">
              <color theme="1" tint="0.79998168889431442"/>
            </right>
            <top style="thin">
              <color theme="1" tint="0.79998168889431442"/>
            </top>
            <bottom style="thin">
              <color theme="1" tint="0.79998168889431442"/>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theme="1" tint="0.80001220740379042"/>
              </stop>
              <stop position="1">
                <color theme="0" tint="-5.0965910824915313E-2"/>
              </stop>
            </gradientFill>
          </fill>
          <border>
            <left style="thin">
              <color rgb="FFCCCCCC"/>
            </left>
            <right style="thin">
              <color rgb="FFCCCCCC"/>
            </right>
            <top style="thin">
              <color rgb="FFCCCCCC"/>
            </top>
            <bottom style="thin">
              <color rgb="FFCCCCCC"/>
            </bottom>
            <vertical/>
            <horizontal/>
          </border>
        </dxf>
        <dxf>
          <font>
            <color theme="1"/>
            <name val="Microsoft JhengHei UI"/>
            <scheme val="major"/>
          </font>
          <fill>
            <gradientFill degree="90">
              <stop position="0">
                <color rgb="FFC1C1D1"/>
              </stop>
              <stop position="1">
                <color rgb="FFF1F1F5"/>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C1B49B"/>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theme="1" tint="0.80001220740379042"/>
              </stop>
              <stop position="1">
                <color theme="0" tint="-5.0965910824915313E-2"/>
              </stop>
            </gradientFill>
          </fill>
          <border>
            <left style="thin">
              <color rgb="FFCCCCCC"/>
            </left>
            <right style="thin">
              <color rgb="FFCCCCCC"/>
            </right>
            <top style="thin">
              <color rgb="FFCCCCCC"/>
            </top>
            <bottom style="thin">
              <color rgb="FFCCCCCC"/>
            </bottom>
            <vertical/>
            <horizontal/>
          </border>
        </dxf>
        <dxf>
          <font>
            <color theme="9" tint="-0.499984740745262"/>
            <name val="Microsoft JhengHei UI"/>
            <scheme val="major"/>
          </font>
          <fill>
            <gradientFill degree="90">
              <stop position="0">
                <color theme="9" tint="0.40000610370189521"/>
              </stop>
              <stop position="1">
                <color theme="9" tint="0.80001220740379042"/>
              </stop>
            </gradientFill>
          </fill>
          <border>
            <left style="thin">
              <color theme="1" tint="0.79998168889431442"/>
            </left>
            <right style="thin">
              <color theme="1" tint="0.79998168889431442"/>
            </right>
            <top style="thin">
              <color theme="1" tint="0.79998168889431442"/>
            </top>
            <bottom style="thin">
              <color theme="1" tint="0.79998168889431442"/>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NH Slicer">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Deal 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Entity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ESG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worksheet" Target="worksheets/sheet21.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microsoft.com/office/2007/relationships/slicerCache" Target="slicerCaches/slicerCache26.xml"/><Relationship Id="rId55" Type="http://schemas.openxmlformats.org/officeDocument/2006/relationships/theme" Target="theme/theme1.xml"/><Relationship Id="rId63"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microsoft.com/office/2007/relationships/slicerCache" Target="slicerCaches/slicerCache29.xml"/><Relationship Id="rId58" Type="http://schemas.openxmlformats.org/officeDocument/2006/relationships/sharedStrings" Target="sharedStrings.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onnections" Target="connections.xml"/><Relationship Id="rId64" Type="http://schemas.openxmlformats.org/officeDocument/2006/relationships/customXml" Target="../customXml/item5.xml"/><Relationship Id="rId8" Type="http://schemas.openxmlformats.org/officeDocument/2006/relationships/worksheet" Target="worksheets/sheet8.xml"/><Relationship Id="rId51" Type="http://schemas.microsoft.com/office/2007/relationships/slicerCache" Target="slicerCaches/slicerCache2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59" Type="http://schemas.openxmlformats.org/officeDocument/2006/relationships/calcChain" Target="calcChain.xml"/><Relationship Id="rId20" Type="http://schemas.openxmlformats.org/officeDocument/2006/relationships/worksheet" Target="worksheets/sheet20.xml"/><Relationship Id="rId41" Type="http://schemas.microsoft.com/office/2007/relationships/slicerCache" Target="slicerCaches/slicerCache17.xml"/><Relationship Id="rId54" Type="http://schemas.microsoft.com/office/2007/relationships/slicerCache" Target="slicerCaches/slicerCache30.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microsoft.com/office/2007/relationships/slicerCache" Target="slicerCaches/slicerCache28.xml"/><Relationship Id="rId60" Type="http://schemas.openxmlformats.org/officeDocument/2006/relationships/customXml" Target="../customXml/item1.xml"/><Relationship Id="rId65"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15.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19048</xdr:colOff>
      <xdr:row>1</xdr:row>
      <xdr:rowOff>46138</xdr:rowOff>
    </xdr:from>
    <xdr:to>
      <xdr:col>4</xdr:col>
      <xdr:colOff>19049</xdr:colOff>
      <xdr:row>4</xdr:row>
      <xdr:rowOff>57150</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743"/>
        <a:stretch/>
      </xdr:blipFill>
      <xdr:spPr>
        <a:xfrm>
          <a:off x="19048" y="589063"/>
          <a:ext cx="4229101" cy="1258787"/>
        </a:xfrm>
        <a:prstGeom prst="rect">
          <a:avLst/>
        </a:prstGeom>
      </xdr:spPr>
    </xdr:pic>
    <xdr:clientData/>
  </xdr:twoCellAnchor>
  <xdr:twoCellAnchor editAs="oneCell">
    <xdr:from>
      <xdr:col>4</xdr:col>
      <xdr:colOff>904874</xdr:colOff>
      <xdr:row>1</xdr:row>
      <xdr:rowOff>85724</xdr:rowOff>
    </xdr:from>
    <xdr:to>
      <xdr:col>4</xdr:col>
      <xdr:colOff>1733549</xdr:colOff>
      <xdr:row>3</xdr:row>
      <xdr:rowOff>19049</xdr:rowOff>
    </xdr:to>
    <xdr:pic>
      <xdr:nvPicPr>
        <xdr:cNvPr id="3" name="Picture 2">
          <a:extLst>
            <a:ext uri="{FF2B5EF4-FFF2-40B4-BE49-F238E27FC236}">
              <a16:creationId xmlns:a16="http://schemas.microsoft.com/office/drawing/2014/main" id="{8F904D93-F52F-450C-8794-F44D8E8C650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019799" y="1123949"/>
          <a:ext cx="828675" cy="828675"/>
        </a:xfrm>
        <a:prstGeom prst="rect">
          <a:avLst/>
        </a:prstGeom>
      </xdr:spPr>
    </xdr:pic>
    <xdr:clientData/>
  </xdr:twoCellAnchor>
  <xdr:twoCellAnchor>
    <xdr:from>
      <xdr:col>4</xdr:col>
      <xdr:colOff>0</xdr:colOff>
      <xdr:row>1</xdr:row>
      <xdr:rowOff>57150</xdr:rowOff>
    </xdr:from>
    <xdr:to>
      <xdr:col>7</xdr:col>
      <xdr:colOff>0</xdr:colOff>
      <xdr:row>6</xdr:row>
      <xdr:rowOff>0</xdr:rowOff>
    </xdr:to>
    <xdr:sp macro="" textlink="">
      <xdr:nvSpPr>
        <xdr:cNvPr id="5" name="Rectangle 4">
          <a:extLst>
            <a:ext uri="{FF2B5EF4-FFF2-40B4-BE49-F238E27FC236}">
              <a16:creationId xmlns:a16="http://schemas.microsoft.com/office/drawing/2014/main" id="{E9350CD0-DC6B-4406-BE93-DB9E6271F0AB}"/>
            </a:ext>
          </a:extLst>
        </xdr:cNvPr>
        <xdr:cNvSpPr/>
      </xdr:nvSpPr>
      <xdr:spPr>
        <a:xfrm>
          <a:off x="5114925" y="1095375"/>
          <a:ext cx="5543550" cy="14001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43143</xdr:colOff>
      <xdr:row>5</xdr:row>
      <xdr:rowOff>139</xdr:rowOff>
    </xdr:from>
    <xdr:to>
      <xdr:col>1</xdr:col>
      <xdr:colOff>1053353</xdr:colOff>
      <xdr:row>18</xdr:row>
      <xdr:rowOff>44263</xdr:rowOff>
    </xdr:to>
    <mc:AlternateContent xmlns:mc="http://schemas.openxmlformats.org/markup-compatibility/2006" xmlns:sle15="http://schemas.microsoft.com/office/drawing/2012/slicer">
      <mc:Choice Requires="sle15">
        <xdr:graphicFrame macro="">
          <xdr:nvGraphicFramePr>
            <xdr:cNvPr id="7" name="地区">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地区"/>
            </a:graphicData>
          </a:graphic>
        </xdr:graphicFrame>
      </mc:Choice>
      <mc:Fallback xmlns="">
        <xdr:sp macro="" textlink="">
          <xdr:nvSpPr>
            <xdr:cNvPr id="0" name=""/>
            <xdr:cNvSpPr>
              <a:spLocks noTextEdit="1"/>
            </xdr:cNvSpPr>
          </xdr:nvSpPr>
          <xdr:spPr>
            <a:xfrm>
              <a:off x="43143" y="2573990"/>
              <a:ext cx="2186828" cy="33981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30815</xdr:colOff>
      <xdr:row>0</xdr:row>
      <xdr:rowOff>57148</xdr:rowOff>
    </xdr:from>
    <xdr:to>
      <xdr:col>58</xdr:col>
      <xdr:colOff>179294</xdr:colOff>
      <xdr:row>4</xdr:row>
      <xdr:rowOff>414619</xdr:rowOff>
    </xdr:to>
    <xdr:grpSp>
      <xdr:nvGrpSpPr>
        <xdr:cNvPr id="22" name="Group 21">
          <a:extLst>
            <a:ext uri="{FF2B5EF4-FFF2-40B4-BE49-F238E27FC236}">
              <a16:creationId xmlns:a16="http://schemas.microsoft.com/office/drawing/2014/main" id="{B5734BB4-DD47-4493-8293-C3AF94BC2B7D}"/>
            </a:ext>
          </a:extLst>
        </xdr:cNvPr>
        <xdr:cNvGrpSpPr/>
      </xdr:nvGrpSpPr>
      <xdr:grpSpPr>
        <a:xfrm>
          <a:off x="30815" y="57148"/>
          <a:ext cx="64594629" cy="2414871"/>
          <a:chOff x="30815" y="57148"/>
          <a:chExt cx="64572115" cy="2435653"/>
        </a:xfrm>
      </xdr:grpSpPr>
      <mc:AlternateContent xmlns:mc="http://schemas.openxmlformats.org/markup-compatibility/2006" xmlns:sle15="http://schemas.microsoft.com/office/drawing/2012/slicer">
        <mc:Choice Requires="sle15">
          <xdr:graphicFrame macro="">
            <xdr:nvGraphicFramePr>
              <xdr:cNvPr id="2" name="年份">
                <a:extLst>
                  <a:ext uri="{FF2B5EF4-FFF2-40B4-BE49-F238E27FC236}">
                    <a16:creationId xmlns:a16="http://schemas.microsoft.com/office/drawing/2014/main" id="{00000000-0008-0000-0100-000002000000}"/>
                  </a:ext>
                </a:extLst>
              </xdr:cNvPr>
              <xdr:cNvGraphicFramePr/>
            </xdr:nvGraphicFramePr>
            <xdr:xfrm>
              <a:off x="38097" y="57149"/>
              <a:ext cx="2191146" cy="1172135"/>
            </xdr:xfrm>
            <a:graphic>
              <a:graphicData uri="http://schemas.microsoft.com/office/drawing/2010/slicer">
                <sle:slicer xmlns:sle="http://schemas.microsoft.com/office/drawing/2010/slicer" name="年份"/>
              </a:graphicData>
            </a:graphic>
          </xdr:graphicFrame>
        </mc:Choice>
        <mc:Fallback xmlns="">
          <xdr:sp macro="" textlink="">
            <xdr:nvSpPr>
              <xdr:cNvPr id="0" name=""/>
              <xdr:cNvSpPr>
                <a:spLocks noTextEdit="1"/>
              </xdr:cNvSpPr>
            </xdr:nvSpPr>
            <xdr:spPr>
              <a:xfrm>
                <a:off x="38097" y="57149"/>
                <a:ext cx="2191146" cy="11721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团队">
                <a:extLst>
                  <a:ext uri="{FF2B5EF4-FFF2-40B4-BE49-F238E27FC236}">
                    <a16:creationId xmlns:a16="http://schemas.microsoft.com/office/drawing/2014/main" id="{00000000-0008-0000-0100-000003000000}"/>
                  </a:ext>
                </a:extLst>
              </xdr:cNvPr>
              <xdr:cNvGraphicFramePr/>
            </xdr:nvGraphicFramePr>
            <xdr:xfrm>
              <a:off x="7051630" y="1373688"/>
              <a:ext cx="2193407" cy="983734"/>
            </xdr:xfrm>
            <a:graphic>
              <a:graphicData uri="http://schemas.microsoft.com/office/drawing/2010/slicer">
                <sle:slicer xmlns:sle="http://schemas.microsoft.com/office/drawing/2010/slicer" name="团队"/>
              </a:graphicData>
            </a:graphic>
          </xdr:graphicFrame>
        </mc:Choice>
        <mc:Fallback xmlns="">
          <xdr:sp macro="" textlink="">
            <xdr:nvSpPr>
              <xdr:cNvPr id="0" name=""/>
              <xdr:cNvSpPr>
                <a:spLocks noTextEdit="1"/>
              </xdr:cNvSpPr>
            </xdr:nvSpPr>
            <xdr:spPr>
              <a:xfrm>
                <a:off x="7051630" y="1373688"/>
                <a:ext cx="2193407" cy="9837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ESG">
                <a:extLst>
                  <a:ext uri="{FF2B5EF4-FFF2-40B4-BE49-F238E27FC236}">
                    <a16:creationId xmlns:a16="http://schemas.microsoft.com/office/drawing/2014/main" id="{00000000-0008-0000-0100-000009000000}"/>
                  </a:ext>
                </a:extLst>
              </xdr:cNvPr>
              <xdr:cNvGraphicFramePr/>
            </xdr:nvGraphicFramePr>
            <xdr:xfrm>
              <a:off x="17786111" y="57148"/>
              <a:ext cx="1549648" cy="968267"/>
            </xdr:xfrm>
            <a:graphic>
              <a:graphicData uri="http://schemas.microsoft.com/office/drawing/2010/slicer">
                <sle:slicer xmlns:sle="http://schemas.microsoft.com/office/drawing/2010/slicer" name="ESG"/>
              </a:graphicData>
            </a:graphic>
          </xdr:graphicFrame>
        </mc:Choice>
        <mc:Fallback xmlns="">
          <xdr:sp macro="" textlink="">
            <xdr:nvSpPr>
              <xdr:cNvPr id="0" name=""/>
              <xdr:cNvSpPr>
                <a:spLocks noTextEdit="1"/>
              </xdr:cNvSpPr>
            </xdr:nvSpPr>
            <xdr:spPr>
              <a:xfrm>
                <a:off x="17786111" y="57148"/>
                <a:ext cx="1549648" cy="96826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0" name="FTZ">
                <a:extLst>
                  <a:ext uri="{FF2B5EF4-FFF2-40B4-BE49-F238E27FC236}">
                    <a16:creationId xmlns:a16="http://schemas.microsoft.com/office/drawing/2014/main" id="{00000000-0008-0000-0100-00000A000000}"/>
                  </a:ext>
                </a:extLst>
              </xdr:cNvPr>
              <xdr:cNvGraphicFramePr/>
            </xdr:nvGraphicFramePr>
            <xdr:xfrm>
              <a:off x="17782548" y="1039671"/>
              <a:ext cx="1553210" cy="1306470"/>
            </xdr:xfrm>
            <a:graphic>
              <a:graphicData uri="http://schemas.microsoft.com/office/drawing/2010/slicer">
                <sle:slicer xmlns:sle="http://schemas.microsoft.com/office/drawing/2010/slicer" name="FTZ"/>
              </a:graphicData>
            </a:graphic>
          </xdr:graphicFrame>
        </mc:Choice>
        <mc:Fallback xmlns="">
          <xdr:sp macro="" textlink="">
            <xdr:nvSpPr>
              <xdr:cNvPr id="0" name=""/>
              <xdr:cNvSpPr>
                <a:spLocks noTextEdit="1"/>
              </xdr:cNvSpPr>
            </xdr:nvSpPr>
            <xdr:spPr>
              <a:xfrm>
                <a:off x="17782548" y="1039671"/>
                <a:ext cx="1553210" cy="130647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2" name="BISL_ROLE">
                <a:extLst>
                  <a:ext uri="{FF2B5EF4-FFF2-40B4-BE49-F238E27FC236}">
                    <a16:creationId xmlns:a16="http://schemas.microsoft.com/office/drawing/2014/main" id="{00000000-0008-0000-0100-00000C000000}"/>
                  </a:ext>
                </a:extLst>
              </xdr:cNvPr>
              <xdr:cNvGraphicFramePr/>
            </xdr:nvGraphicFramePr>
            <xdr:xfrm>
              <a:off x="7047151" y="57149"/>
              <a:ext cx="2197887" cy="1262388"/>
            </xdr:xfrm>
            <a:graphic>
              <a:graphicData uri="http://schemas.microsoft.com/office/drawing/2010/slicer">
                <sle:slicer xmlns:sle="http://schemas.microsoft.com/office/drawing/2010/slicer" name="BISL_ROLE"/>
              </a:graphicData>
            </a:graphic>
          </xdr:graphicFrame>
        </mc:Choice>
        <mc:Fallback xmlns="">
          <xdr:sp macro="" textlink="">
            <xdr:nvSpPr>
              <xdr:cNvPr id="0" name=""/>
              <xdr:cNvSpPr>
                <a:spLocks noTextEdit="1"/>
              </xdr:cNvSpPr>
            </xdr:nvSpPr>
            <xdr:spPr>
              <a:xfrm>
                <a:off x="7047151" y="57149"/>
                <a:ext cx="2197887" cy="126238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货币">
                <a:extLst>
                  <a:ext uri="{FF2B5EF4-FFF2-40B4-BE49-F238E27FC236}">
                    <a16:creationId xmlns:a16="http://schemas.microsoft.com/office/drawing/2014/main" id="{00000000-0008-0000-0100-000006000000}"/>
                  </a:ext>
                </a:extLst>
              </xdr:cNvPr>
              <xdr:cNvGraphicFramePr/>
            </xdr:nvGraphicFramePr>
            <xdr:xfrm>
              <a:off x="11175405" y="57150"/>
              <a:ext cx="2325623" cy="975794"/>
            </xdr:xfrm>
            <a:graphic>
              <a:graphicData uri="http://schemas.microsoft.com/office/drawing/2010/slicer">
                <sle:slicer xmlns:sle="http://schemas.microsoft.com/office/drawing/2010/slicer" name="货币"/>
              </a:graphicData>
            </a:graphic>
          </xdr:graphicFrame>
        </mc:Choice>
        <mc:Fallback xmlns="">
          <xdr:sp macro="" textlink="">
            <xdr:nvSpPr>
              <xdr:cNvPr id="0" name=""/>
              <xdr:cNvSpPr>
                <a:spLocks noTextEdit="1"/>
              </xdr:cNvSpPr>
            </xdr:nvSpPr>
            <xdr:spPr>
              <a:xfrm>
                <a:off x="11175405" y="57150"/>
                <a:ext cx="2325623" cy="975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8" name="中资属性">
                <a:extLst>
                  <a:ext uri="{FF2B5EF4-FFF2-40B4-BE49-F238E27FC236}">
                    <a16:creationId xmlns:a16="http://schemas.microsoft.com/office/drawing/2014/main" id="{00000000-0008-0000-0100-000008000000}"/>
                  </a:ext>
                </a:extLst>
              </xdr:cNvPr>
              <xdr:cNvGraphicFramePr/>
            </xdr:nvGraphicFramePr>
            <xdr:xfrm>
              <a:off x="3789755" y="65489"/>
              <a:ext cx="1820076" cy="1268027"/>
            </xdr:xfrm>
            <a:graphic>
              <a:graphicData uri="http://schemas.microsoft.com/office/drawing/2010/slicer">
                <sle:slicer xmlns:sle="http://schemas.microsoft.com/office/drawing/2010/slicer" name="中资属性"/>
              </a:graphicData>
            </a:graphic>
          </xdr:graphicFrame>
        </mc:Choice>
        <mc:Fallback xmlns="">
          <xdr:sp macro="" textlink="">
            <xdr:nvSpPr>
              <xdr:cNvPr id="0" name=""/>
              <xdr:cNvSpPr>
                <a:spLocks noTextEdit="1"/>
              </xdr:cNvSpPr>
            </xdr:nvSpPr>
            <xdr:spPr>
              <a:xfrm>
                <a:off x="3789755" y="65489"/>
                <a:ext cx="1820076" cy="126802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3" name="板块">
                <a:extLst>
                  <a:ext uri="{FF2B5EF4-FFF2-40B4-BE49-F238E27FC236}">
                    <a16:creationId xmlns:a16="http://schemas.microsoft.com/office/drawing/2014/main" id="{00000000-0008-0000-0100-00000D000000}"/>
                  </a:ext>
                </a:extLst>
              </xdr:cNvPr>
              <xdr:cNvGraphicFramePr/>
            </xdr:nvGraphicFramePr>
            <xdr:xfrm>
              <a:off x="5650085" y="57149"/>
              <a:ext cx="1359073" cy="2300274"/>
            </xdr:xfrm>
            <a:graphic>
              <a:graphicData uri="http://schemas.microsoft.com/office/drawing/2010/slicer">
                <sle:slicer xmlns:sle="http://schemas.microsoft.com/office/drawing/2010/slicer" name="板块"/>
              </a:graphicData>
            </a:graphic>
          </xdr:graphicFrame>
        </mc:Choice>
        <mc:Fallback xmlns="">
          <xdr:sp macro="" textlink="">
            <xdr:nvSpPr>
              <xdr:cNvPr id="0" name=""/>
              <xdr:cNvSpPr>
                <a:spLocks noTextEdit="1"/>
              </xdr:cNvSpPr>
            </xdr:nvSpPr>
            <xdr:spPr>
              <a:xfrm>
                <a:off x="5650085" y="57149"/>
                <a:ext cx="1359073" cy="230027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FEATURED">
                <a:extLst>
                  <a:ext uri="{FF2B5EF4-FFF2-40B4-BE49-F238E27FC236}">
                    <a16:creationId xmlns:a16="http://schemas.microsoft.com/office/drawing/2014/main" id="{00000000-0008-0000-0100-000004000000}"/>
                  </a:ext>
                </a:extLst>
              </xdr:cNvPr>
              <xdr:cNvGraphicFramePr/>
            </xdr:nvGraphicFramePr>
            <xdr:xfrm>
              <a:off x="15441682" y="57148"/>
              <a:ext cx="2300446" cy="2288995"/>
            </xdr:xfrm>
            <a:graphic>
              <a:graphicData uri="http://schemas.microsoft.com/office/drawing/2010/slicer">
                <sle:slicer xmlns:sle="http://schemas.microsoft.com/office/drawing/2010/slicer" name="FEATURED"/>
              </a:graphicData>
            </a:graphic>
          </xdr:graphicFrame>
        </mc:Choice>
        <mc:Fallback xmlns="">
          <xdr:sp macro="" textlink="">
            <xdr:nvSpPr>
              <xdr:cNvPr id="0" name=""/>
              <xdr:cNvSpPr>
                <a:spLocks noTextEdit="1"/>
              </xdr:cNvSpPr>
            </xdr:nvSpPr>
            <xdr:spPr>
              <a:xfrm>
                <a:off x="15441682" y="57148"/>
                <a:ext cx="2300446" cy="22889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评级分类">
                <a:extLst>
                  <a:ext uri="{FF2B5EF4-FFF2-40B4-BE49-F238E27FC236}">
                    <a16:creationId xmlns:a16="http://schemas.microsoft.com/office/drawing/2014/main" id="{00000000-0008-0000-0100-000005000000}"/>
                  </a:ext>
                </a:extLst>
              </xdr:cNvPr>
              <xdr:cNvGraphicFramePr/>
            </xdr:nvGraphicFramePr>
            <xdr:xfrm>
              <a:off x="13554115" y="1071345"/>
              <a:ext cx="1842479" cy="1286078"/>
            </xdr:xfrm>
            <a:graphic>
              <a:graphicData uri="http://schemas.microsoft.com/office/drawing/2010/slicer">
                <sle:slicer xmlns:sle="http://schemas.microsoft.com/office/drawing/2010/slicer" name="评级分类"/>
              </a:graphicData>
            </a:graphic>
          </xdr:graphicFrame>
        </mc:Choice>
        <mc:Fallback xmlns="">
          <xdr:sp macro="" textlink="">
            <xdr:nvSpPr>
              <xdr:cNvPr id="0" name=""/>
              <xdr:cNvSpPr>
                <a:spLocks noTextEdit="1"/>
              </xdr:cNvSpPr>
            </xdr:nvSpPr>
            <xdr:spPr>
              <a:xfrm>
                <a:off x="13554115" y="1071345"/>
                <a:ext cx="1842479" cy="128607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sp macro="" textlink="">
        <xdr:nvSpPr>
          <xdr:cNvPr id="15" name="TextBox 14">
            <a:extLst>
              <a:ext uri="{FF2B5EF4-FFF2-40B4-BE49-F238E27FC236}">
                <a16:creationId xmlns:a16="http://schemas.microsoft.com/office/drawing/2014/main" id="{3BF3B8B5-F09D-4E40-8920-999AEC2F13FD}"/>
              </a:ext>
            </a:extLst>
          </xdr:cNvPr>
          <xdr:cNvSpPr txBox="1"/>
        </xdr:nvSpPr>
        <xdr:spPr>
          <a:xfrm>
            <a:off x="62485718" y="1725667"/>
            <a:ext cx="2117212" cy="767134"/>
          </a:xfrm>
          <a:prstGeom prst="rect">
            <a:avLst/>
          </a:prstGeom>
          <a:noFill/>
          <a:ln w="9525" cmpd="sng">
            <a:solidFill>
              <a:srgbClr val="C1B49B"/>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2800">
                <a:solidFill>
                  <a:srgbClr val="C1B49B"/>
                </a:solidFill>
              </a:rPr>
              <a:t>WRITER CN</a:t>
            </a:r>
          </a:p>
        </xdr:txBody>
      </xdr:sp>
      <mc:AlternateContent xmlns:mc="http://schemas.openxmlformats.org/markup-compatibility/2006" xmlns:sle15="http://schemas.microsoft.com/office/drawing/2012/slicer">
        <mc:Choice Requires="sle15">
          <xdr:graphicFrame macro="">
            <xdr:nvGraphicFramePr>
              <xdr:cNvPr id="17" name="STRUCTURE">
                <a:extLst>
                  <a:ext uri="{FF2B5EF4-FFF2-40B4-BE49-F238E27FC236}">
                    <a16:creationId xmlns:a16="http://schemas.microsoft.com/office/drawing/2014/main" id="{D3ACDCA4-506B-4336-B1C9-B7EEBC6DA803}"/>
                  </a:ext>
                </a:extLst>
              </xdr:cNvPr>
              <xdr:cNvGraphicFramePr/>
            </xdr:nvGraphicFramePr>
            <xdr:xfrm>
              <a:off x="11183184" y="1058367"/>
              <a:ext cx="2322146" cy="1297990"/>
            </xdr:xfrm>
            <a:graphic>
              <a:graphicData uri="http://schemas.microsoft.com/office/drawing/2010/slicer">
                <sle:slicer xmlns:sle="http://schemas.microsoft.com/office/drawing/2010/slicer" name="STRUCTURE"/>
              </a:graphicData>
            </a:graphic>
          </xdr:graphicFrame>
        </mc:Choice>
        <mc:Fallback xmlns="">
          <xdr:sp macro="" textlink="">
            <xdr:nvSpPr>
              <xdr:cNvPr id="0" name=""/>
              <xdr:cNvSpPr>
                <a:spLocks noTextEdit="1"/>
              </xdr:cNvSpPr>
            </xdr:nvSpPr>
            <xdr:spPr>
              <a:xfrm>
                <a:off x="11183184" y="1058367"/>
                <a:ext cx="2322146" cy="12979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8" name="投标资历 1">
                <a:extLst>
                  <a:ext uri="{FF2B5EF4-FFF2-40B4-BE49-F238E27FC236}">
                    <a16:creationId xmlns:a16="http://schemas.microsoft.com/office/drawing/2014/main" id="{BFC2D128-2919-4171-B36B-AAC91572E0FA}"/>
                  </a:ext>
                </a:extLst>
              </xdr:cNvPr>
              <xdr:cNvGraphicFramePr/>
            </xdr:nvGraphicFramePr>
            <xdr:xfrm>
              <a:off x="3791005" y="1357327"/>
              <a:ext cx="1832893" cy="988815"/>
            </xdr:xfrm>
            <a:graphic>
              <a:graphicData uri="http://schemas.microsoft.com/office/drawing/2010/slicer">
                <sle:slicer xmlns:sle="http://schemas.microsoft.com/office/drawing/2010/slicer" name="投标资历 1"/>
              </a:graphicData>
            </a:graphic>
          </xdr:graphicFrame>
        </mc:Choice>
        <mc:Fallback xmlns="">
          <xdr:sp macro="" textlink="">
            <xdr:nvSpPr>
              <xdr:cNvPr id="0" name=""/>
              <xdr:cNvSpPr>
                <a:spLocks noTextEdit="1"/>
              </xdr:cNvSpPr>
            </xdr:nvSpPr>
            <xdr:spPr>
              <a:xfrm>
                <a:off x="3791005" y="1357327"/>
                <a:ext cx="1832893" cy="98881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1" name="季">
                <a:extLst>
                  <a:ext uri="{FF2B5EF4-FFF2-40B4-BE49-F238E27FC236}">
                    <a16:creationId xmlns:a16="http://schemas.microsoft.com/office/drawing/2014/main" id="{E91B6B4A-F9B4-6B58-4645-CA13993256C8}"/>
                  </a:ext>
                </a:extLst>
              </xdr:cNvPr>
              <xdr:cNvGraphicFramePr/>
            </xdr:nvGraphicFramePr>
            <xdr:xfrm>
              <a:off x="30815" y="1295846"/>
              <a:ext cx="2187224" cy="1050297"/>
            </xdr:xfrm>
            <a:graphic>
              <a:graphicData uri="http://schemas.microsoft.com/office/drawing/2010/slicer">
                <sle:slicer xmlns:sle="http://schemas.microsoft.com/office/drawing/2010/slicer" name="季"/>
              </a:graphicData>
            </a:graphic>
          </xdr:graphicFrame>
        </mc:Choice>
        <mc:Fallback xmlns="">
          <xdr:sp macro="" textlink="">
            <xdr:nvSpPr>
              <xdr:cNvPr id="0" name=""/>
              <xdr:cNvSpPr>
                <a:spLocks noTextEdit="1"/>
              </xdr:cNvSpPr>
            </xdr:nvSpPr>
            <xdr:spPr>
              <a:xfrm>
                <a:off x="30815" y="1295846"/>
                <a:ext cx="2187224" cy="105029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4" name="月">
                <a:extLst>
                  <a:ext uri="{FF2B5EF4-FFF2-40B4-BE49-F238E27FC236}">
                    <a16:creationId xmlns:a16="http://schemas.microsoft.com/office/drawing/2014/main" id="{2D110E6E-DD68-33EA-EA02-7E66A8BAD8F2}"/>
                  </a:ext>
                </a:extLst>
              </xdr:cNvPr>
              <xdr:cNvGraphicFramePr/>
            </xdr:nvGraphicFramePr>
            <xdr:xfrm>
              <a:off x="2285252" y="60533"/>
              <a:ext cx="1481888" cy="2285610"/>
            </xdr:xfrm>
            <a:graphic>
              <a:graphicData uri="http://schemas.microsoft.com/office/drawing/2010/slicer">
                <sle:slicer xmlns:sle="http://schemas.microsoft.com/office/drawing/2010/slicer" name="月"/>
              </a:graphicData>
            </a:graphic>
          </xdr:graphicFrame>
        </mc:Choice>
        <mc:Fallback xmlns="">
          <xdr:sp macro="" textlink="">
            <xdr:nvSpPr>
              <xdr:cNvPr id="0" name=""/>
              <xdr:cNvSpPr>
                <a:spLocks noTextEdit="1"/>
              </xdr:cNvSpPr>
            </xdr:nvSpPr>
            <xdr:spPr>
              <a:xfrm>
                <a:off x="2285252" y="60533"/>
                <a:ext cx="1481888" cy="228561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6" name="IS_LEAD">
                <a:extLst>
                  <a:ext uri="{FF2B5EF4-FFF2-40B4-BE49-F238E27FC236}">
                    <a16:creationId xmlns:a16="http://schemas.microsoft.com/office/drawing/2014/main" id="{645A828B-4F44-4E8D-AA1A-6BE1279D3624}"/>
                  </a:ext>
                </a:extLst>
              </xdr:cNvPr>
              <xdr:cNvGraphicFramePr/>
            </xdr:nvGraphicFramePr>
            <xdr:xfrm>
              <a:off x="9307014" y="62791"/>
              <a:ext cx="1827394" cy="974711"/>
            </xdr:xfrm>
            <a:graphic>
              <a:graphicData uri="http://schemas.microsoft.com/office/drawing/2010/slicer">
                <sle:slicer xmlns:sle="http://schemas.microsoft.com/office/drawing/2010/slicer" name="IS_LEAD"/>
              </a:graphicData>
            </a:graphic>
          </xdr:graphicFrame>
        </mc:Choice>
        <mc:Fallback xmlns="">
          <xdr:sp macro="" textlink="">
            <xdr:nvSpPr>
              <xdr:cNvPr id="0" name=""/>
              <xdr:cNvSpPr>
                <a:spLocks noTextEdit="1"/>
              </xdr:cNvSpPr>
            </xdr:nvSpPr>
            <xdr:spPr>
              <a:xfrm>
                <a:off x="9307014" y="62791"/>
                <a:ext cx="1827394" cy="9747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9" name="IS_B&amp;D">
                <a:extLst>
                  <a:ext uri="{FF2B5EF4-FFF2-40B4-BE49-F238E27FC236}">
                    <a16:creationId xmlns:a16="http://schemas.microsoft.com/office/drawing/2014/main" id="{F9680C60-314C-481A-BD9E-787B39ED0941}"/>
                  </a:ext>
                </a:extLst>
              </xdr:cNvPr>
              <xdr:cNvGraphicFramePr/>
            </xdr:nvGraphicFramePr>
            <xdr:xfrm>
              <a:off x="9301413" y="1049911"/>
              <a:ext cx="1827394" cy="1307512"/>
            </xdr:xfrm>
            <a:graphic>
              <a:graphicData uri="http://schemas.microsoft.com/office/drawing/2010/slicer">
                <sle:slicer xmlns:sle="http://schemas.microsoft.com/office/drawing/2010/slicer" name="IS_B&amp;D"/>
              </a:graphicData>
            </a:graphic>
          </xdr:graphicFrame>
        </mc:Choice>
        <mc:Fallback xmlns="">
          <xdr:sp macro="" textlink="">
            <xdr:nvSpPr>
              <xdr:cNvPr id="0" name=""/>
              <xdr:cNvSpPr>
                <a:spLocks noTextEdit="1"/>
              </xdr:cNvSpPr>
            </xdr:nvSpPr>
            <xdr:spPr>
              <a:xfrm>
                <a:off x="9301413" y="1049911"/>
                <a:ext cx="1827394" cy="13075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20" name="美元规模区间">
                <a:extLst>
                  <a:ext uri="{FF2B5EF4-FFF2-40B4-BE49-F238E27FC236}">
                    <a16:creationId xmlns:a16="http://schemas.microsoft.com/office/drawing/2014/main" id="{8B91948D-0C1D-4940-9ACA-95CB9D35F3E4}"/>
                  </a:ext>
                </a:extLst>
              </xdr:cNvPr>
              <xdr:cNvGraphicFramePr/>
            </xdr:nvGraphicFramePr>
            <xdr:xfrm>
              <a:off x="13557037" y="65611"/>
              <a:ext cx="1841797" cy="975794"/>
            </xdr:xfrm>
            <a:graphic>
              <a:graphicData uri="http://schemas.microsoft.com/office/drawing/2010/slicer">
                <sle:slicer xmlns:sle="http://schemas.microsoft.com/office/drawing/2010/slicer" name="美元规模区间"/>
              </a:graphicData>
            </a:graphic>
          </xdr:graphicFrame>
        </mc:Choice>
        <mc:Fallback xmlns="">
          <xdr:sp macro="" textlink="">
            <xdr:nvSpPr>
              <xdr:cNvPr id="0" name=""/>
              <xdr:cNvSpPr>
                <a:spLocks noTextEdit="1"/>
              </xdr:cNvSpPr>
            </xdr:nvSpPr>
            <xdr:spPr>
              <a:xfrm>
                <a:off x="13557037" y="65611"/>
                <a:ext cx="1841797" cy="975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22919</xdr:colOff>
      <xdr:row>5</xdr:row>
      <xdr:rowOff>137160</xdr:rowOff>
    </xdr:to>
    <mc:AlternateContent xmlns:mc="http://schemas.openxmlformats.org/markup-compatibility/2006" xmlns:sle15="http://schemas.microsoft.com/office/drawing/2012/slicer">
      <mc:Choice Requires="sle15">
        <xdr:graphicFrame macro="">
          <xdr:nvGraphicFramePr>
            <xdr:cNvPr id="3" name="主题">
              <a:extLst>
                <a:ext uri="{FF2B5EF4-FFF2-40B4-BE49-F238E27FC236}">
                  <a16:creationId xmlns:a16="http://schemas.microsoft.com/office/drawing/2014/main" id="{E9466483-C7C5-404E-8EA3-BDA9B1C93E97}"/>
                </a:ext>
              </a:extLst>
            </xdr:cNvPr>
            <xdr:cNvGraphicFramePr/>
          </xdr:nvGraphicFramePr>
          <xdr:xfrm>
            <a:off x="0" y="0"/>
            <a:ext cx="0" cy="0"/>
          </xdr:xfrm>
          <a:graphic>
            <a:graphicData uri="http://schemas.microsoft.com/office/drawing/2010/slicer">
              <sle:slicer xmlns:sle="http://schemas.microsoft.com/office/drawing/2010/slicer" name="主题"/>
            </a:graphicData>
          </a:graphic>
        </xdr:graphicFrame>
      </mc:Choice>
      <mc:Fallback xmlns="">
        <xdr:sp macro="" textlink="">
          <xdr:nvSpPr>
            <xdr:cNvPr id="0" name=""/>
            <xdr:cNvSpPr>
              <a:spLocks noTextEdit="1"/>
            </xdr:cNvSpPr>
          </xdr:nvSpPr>
          <xdr:spPr>
            <a:xfrm>
              <a:off x="0" y="0"/>
              <a:ext cx="1828800" cy="12801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770687</xdr:colOff>
      <xdr:row>0</xdr:row>
      <xdr:rowOff>0</xdr:rowOff>
    </xdr:from>
    <xdr:to>
      <xdr:col>6</xdr:col>
      <xdr:colOff>402120</xdr:colOff>
      <xdr:row>5</xdr:row>
      <xdr:rowOff>137160</xdr:rowOff>
    </xdr:to>
    <mc:AlternateContent xmlns:mc="http://schemas.openxmlformats.org/markup-compatibility/2006" xmlns:sle15="http://schemas.microsoft.com/office/drawing/2012/slicer">
      <mc:Choice Requires="sle15">
        <xdr:graphicFrame macro="">
          <xdr:nvGraphicFramePr>
            <xdr:cNvPr id="4" name="BOCOM ROLE">
              <a:extLst>
                <a:ext uri="{FF2B5EF4-FFF2-40B4-BE49-F238E27FC236}">
                  <a16:creationId xmlns:a16="http://schemas.microsoft.com/office/drawing/2014/main" id="{6313E3FC-6526-416E-B036-324CF755F344}"/>
                </a:ext>
              </a:extLst>
            </xdr:cNvPr>
            <xdr:cNvGraphicFramePr/>
          </xdr:nvGraphicFramePr>
          <xdr:xfrm>
            <a:off x="0" y="0"/>
            <a:ext cx="0" cy="0"/>
          </xdr:xfrm>
          <a:graphic>
            <a:graphicData uri="http://schemas.microsoft.com/office/drawing/2010/slicer">
              <sle:slicer xmlns:sle="http://schemas.microsoft.com/office/drawing/2010/slicer" name="BOCOM ROLE"/>
            </a:graphicData>
          </a:graphic>
        </xdr:graphicFrame>
      </mc:Choice>
      <mc:Fallback xmlns="">
        <xdr:sp macro="" textlink="">
          <xdr:nvSpPr>
            <xdr:cNvPr id="0" name=""/>
            <xdr:cNvSpPr>
              <a:spLocks noTextEdit="1"/>
            </xdr:cNvSpPr>
          </xdr:nvSpPr>
          <xdr:spPr>
            <a:xfrm>
              <a:off x="5606826" y="0"/>
              <a:ext cx="1831788" cy="12577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1469971</xdr:colOff>
      <xdr:row>0</xdr:row>
      <xdr:rowOff>1</xdr:rowOff>
    </xdr:from>
    <xdr:to>
      <xdr:col>4</xdr:col>
      <xdr:colOff>739386</xdr:colOff>
      <xdr:row>5</xdr:row>
      <xdr:rowOff>137161</xdr:rowOff>
    </xdr:to>
    <mc:AlternateContent xmlns:mc="http://schemas.openxmlformats.org/markup-compatibility/2006" xmlns:sle15="http://schemas.microsoft.com/office/drawing/2012/slicer">
      <mc:Choice Requires="sle15">
        <xdr:graphicFrame macro="">
          <xdr:nvGraphicFramePr>
            <xdr:cNvPr id="5" name="IN.板块 1">
              <a:extLst>
                <a:ext uri="{FF2B5EF4-FFF2-40B4-BE49-F238E27FC236}">
                  <a16:creationId xmlns:a16="http://schemas.microsoft.com/office/drawing/2014/main" id="{519B4D33-7BDD-437A-8EF2-1C9E4936EB16}"/>
                </a:ext>
              </a:extLst>
            </xdr:cNvPr>
            <xdr:cNvGraphicFramePr/>
          </xdr:nvGraphicFramePr>
          <xdr:xfrm>
            <a:off x="0" y="0"/>
            <a:ext cx="0" cy="0"/>
          </xdr:xfrm>
          <a:graphic>
            <a:graphicData uri="http://schemas.microsoft.com/office/drawing/2010/slicer">
              <sle:slicer xmlns:sle="http://schemas.microsoft.com/office/drawing/2010/slicer" name="IN.板块 1"/>
            </a:graphicData>
          </a:graphic>
        </xdr:graphicFrame>
      </mc:Choice>
      <mc:Fallback xmlns="">
        <xdr:sp macro="" textlink="">
          <xdr:nvSpPr>
            <xdr:cNvPr id="0" name=""/>
            <xdr:cNvSpPr>
              <a:spLocks noTextEdit="1"/>
            </xdr:cNvSpPr>
          </xdr:nvSpPr>
          <xdr:spPr>
            <a:xfrm>
              <a:off x="3280522" y="1"/>
              <a:ext cx="2295003" cy="12577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445974</xdr:colOff>
      <xdr:row>0</xdr:row>
      <xdr:rowOff>0</xdr:rowOff>
    </xdr:from>
    <xdr:to>
      <xdr:col>8</xdr:col>
      <xdr:colOff>731030</xdr:colOff>
      <xdr:row>5</xdr:row>
      <xdr:rowOff>137160</xdr:rowOff>
    </xdr:to>
    <mc:AlternateContent xmlns:mc="http://schemas.openxmlformats.org/markup-compatibility/2006" xmlns:sle15="http://schemas.microsoft.com/office/drawing/2012/slicer">
      <mc:Choice Requires="sle15">
        <xdr:graphicFrame macro="">
          <xdr:nvGraphicFramePr>
            <xdr:cNvPr id="6" name="外部评审方式">
              <a:extLst>
                <a:ext uri="{FF2B5EF4-FFF2-40B4-BE49-F238E27FC236}">
                  <a16:creationId xmlns:a16="http://schemas.microsoft.com/office/drawing/2014/main" id="{B6861B14-2B06-46EF-8E1F-E86B27BFD722}"/>
                </a:ext>
              </a:extLst>
            </xdr:cNvPr>
            <xdr:cNvGraphicFramePr/>
          </xdr:nvGraphicFramePr>
          <xdr:xfrm>
            <a:off x="0" y="0"/>
            <a:ext cx="0" cy="0"/>
          </xdr:xfrm>
          <a:graphic>
            <a:graphicData uri="http://schemas.microsoft.com/office/drawing/2010/slicer">
              <sle:slicer xmlns:sle="http://schemas.microsoft.com/office/drawing/2010/slicer" name="外部评审方式"/>
            </a:graphicData>
          </a:graphic>
        </xdr:graphicFrame>
      </mc:Choice>
      <mc:Fallback xmlns="">
        <xdr:sp macro="" textlink="">
          <xdr:nvSpPr>
            <xdr:cNvPr id="0" name=""/>
            <xdr:cNvSpPr>
              <a:spLocks noTextEdit="1"/>
            </xdr:cNvSpPr>
          </xdr:nvSpPr>
          <xdr:spPr>
            <a:xfrm>
              <a:off x="7482468" y="0"/>
              <a:ext cx="1825065" cy="12577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56003</xdr:colOff>
      <xdr:row>0</xdr:row>
      <xdr:rowOff>0</xdr:rowOff>
    </xdr:from>
    <xdr:to>
      <xdr:col>10</xdr:col>
      <xdr:colOff>1130167</xdr:colOff>
      <xdr:row>5</xdr:row>
      <xdr:rowOff>137160</xdr:rowOff>
    </xdr:to>
    <mc:AlternateContent xmlns:mc="http://schemas.openxmlformats.org/markup-compatibility/2006" xmlns:sle15="http://schemas.microsoft.com/office/drawing/2012/slicer">
      <mc:Choice Requires="sle15">
        <xdr:graphicFrame macro="">
          <xdr:nvGraphicFramePr>
            <xdr:cNvPr id="7" name="外部评审机构">
              <a:extLst>
                <a:ext uri="{FF2B5EF4-FFF2-40B4-BE49-F238E27FC236}">
                  <a16:creationId xmlns:a16="http://schemas.microsoft.com/office/drawing/2014/main" id="{B624CFF3-A1C5-492F-A3F7-FEC75D2F8864}"/>
                </a:ext>
              </a:extLst>
            </xdr:cNvPr>
            <xdr:cNvGraphicFramePr/>
          </xdr:nvGraphicFramePr>
          <xdr:xfrm>
            <a:off x="0" y="0"/>
            <a:ext cx="0" cy="0"/>
          </xdr:xfrm>
          <a:graphic>
            <a:graphicData uri="http://schemas.microsoft.com/office/drawing/2010/slicer">
              <sle:slicer xmlns:sle="http://schemas.microsoft.com/office/drawing/2010/slicer" name="外部评审机构"/>
            </a:graphicData>
          </a:graphic>
        </xdr:graphicFrame>
      </mc:Choice>
      <mc:Fallback xmlns="">
        <xdr:sp macro="" textlink="">
          <xdr:nvSpPr>
            <xdr:cNvPr id="0" name=""/>
            <xdr:cNvSpPr>
              <a:spLocks noTextEdit="1"/>
            </xdr:cNvSpPr>
          </xdr:nvSpPr>
          <xdr:spPr>
            <a:xfrm>
              <a:off x="9370359" y="0"/>
              <a:ext cx="1828800" cy="12801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61842</xdr:colOff>
      <xdr:row>0</xdr:row>
      <xdr:rowOff>0</xdr:rowOff>
    </xdr:from>
    <xdr:to>
      <xdr:col>2</xdr:col>
      <xdr:colOff>1424027</xdr:colOff>
      <xdr:row>5</xdr:row>
      <xdr:rowOff>137160</xdr:rowOff>
    </xdr:to>
    <mc:AlternateContent xmlns:mc="http://schemas.openxmlformats.org/markup-compatibility/2006" xmlns:sle15="http://schemas.microsoft.com/office/drawing/2012/slicer">
      <mc:Choice Requires="sle15">
        <xdr:graphicFrame macro="">
          <xdr:nvGraphicFramePr>
            <xdr:cNvPr id="8" name="FTZ 1">
              <a:extLst>
                <a:ext uri="{FF2B5EF4-FFF2-40B4-BE49-F238E27FC236}">
                  <a16:creationId xmlns:a16="http://schemas.microsoft.com/office/drawing/2014/main" id="{F4AFE85C-DF8C-474C-AEB8-DA478281C3B8}"/>
                </a:ext>
              </a:extLst>
            </xdr:cNvPr>
            <xdr:cNvGraphicFramePr/>
          </xdr:nvGraphicFramePr>
          <xdr:xfrm>
            <a:off x="0" y="0"/>
            <a:ext cx="0" cy="0"/>
          </xdr:xfrm>
          <a:graphic>
            <a:graphicData uri="http://schemas.microsoft.com/office/drawing/2010/slicer">
              <sle:slicer xmlns:sle="http://schemas.microsoft.com/office/drawing/2010/slicer" name="FTZ 1"/>
            </a:graphicData>
          </a:graphic>
        </xdr:graphicFrame>
      </mc:Choice>
      <mc:Fallback xmlns="">
        <xdr:sp macro="" textlink="">
          <xdr:nvSpPr>
            <xdr:cNvPr id="0" name=""/>
            <xdr:cNvSpPr>
              <a:spLocks noTextEdit="1"/>
            </xdr:cNvSpPr>
          </xdr:nvSpPr>
          <xdr:spPr>
            <a:xfrm>
              <a:off x="1874072" y="0"/>
              <a:ext cx="1828800" cy="12801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14</xdr:col>
      <xdr:colOff>1466850</xdr:colOff>
      <xdr:row>1</xdr:row>
      <xdr:rowOff>38100</xdr:rowOff>
    </xdr:from>
    <xdr:to>
      <xdr:col>19</xdr:col>
      <xdr:colOff>19050</xdr:colOff>
      <xdr:row>4</xdr:row>
      <xdr:rowOff>152400</xdr:rowOff>
    </xdr:to>
    <xdr:sp macro="" textlink="">
      <xdr:nvSpPr>
        <xdr:cNvPr id="4" name="TextBox 3">
          <a:extLst>
            <a:ext uri="{FF2B5EF4-FFF2-40B4-BE49-F238E27FC236}">
              <a16:creationId xmlns:a16="http://schemas.microsoft.com/office/drawing/2014/main" id="{8391F18C-0CDE-408B-AB64-93C299D2994D}"/>
            </a:ext>
          </a:extLst>
        </xdr:cNvPr>
        <xdr:cNvSpPr txBox="1"/>
      </xdr:nvSpPr>
      <xdr:spPr>
        <a:xfrm>
          <a:off x="13001625" y="314325"/>
          <a:ext cx="1466850" cy="695325"/>
        </a:xfrm>
        <a:prstGeom prst="rect">
          <a:avLst/>
        </a:prstGeom>
        <a:solidFill>
          <a:srgbClr val="E1E1E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45720" tIns="9144" rIns="45720" bIns="9144" rtlCol="0" anchor="t"/>
        <a:lstStyle/>
        <a:p>
          <a:pPr algn="ctr" fontAlgn="ctr"/>
          <a:r>
            <a:rPr lang="en-US" sz="1800"/>
            <a:t>⬆️</a:t>
          </a:r>
          <a:r>
            <a:rPr lang="en-US" sz="1100" b="1">
              <a:solidFill>
                <a:srgbClr val="234473"/>
              </a:solidFill>
              <a:effectLst/>
              <a:latin typeface="+mn-lt"/>
              <a:ea typeface="+mn-ea"/>
              <a:cs typeface="+mn-cs"/>
            </a:rPr>
            <a:t>SWITCH</a:t>
          </a:r>
          <a:endParaRPr lang="en-US" sz="1800" b="1">
            <a:solidFill>
              <a:srgbClr val="234473"/>
            </a:solidFill>
          </a:endParaRPr>
        </a:p>
        <a:p>
          <a:pPr algn="ctr"/>
          <a:r>
            <a:rPr lang="en-US" sz="1200"/>
            <a:t>BOCOM Highlight </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15</xdr:col>
      <xdr:colOff>767991</xdr:colOff>
      <xdr:row>1</xdr:row>
      <xdr:rowOff>38100</xdr:rowOff>
    </xdr:from>
    <xdr:to>
      <xdr:col>17</xdr:col>
      <xdr:colOff>16809</xdr:colOff>
      <xdr:row>4</xdr:row>
      <xdr:rowOff>152400</xdr:rowOff>
    </xdr:to>
    <xdr:sp macro="" textlink="">
      <xdr:nvSpPr>
        <xdr:cNvPr id="2" name="TextBox 1">
          <a:extLst>
            <a:ext uri="{FF2B5EF4-FFF2-40B4-BE49-F238E27FC236}">
              <a16:creationId xmlns:a16="http://schemas.microsoft.com/office/drawing/2014/main" id="{B886ED8A-5D67-49C9-BCA4-98BF9D829122}"/>
            </a:ext>
          </a:extLst>
        </xdr:cNvPr>
        <xdr:cNvSpPr txBox="1"/>
      </xdr:nvSpPr>
      <xdr:spPr>
        <a:xfrm>
          <a:off x="12201525" y="314325"/>
          <a:ext cx="1466850" cy="69532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45720" tIns="9144" rIns="45720" bIns="9144" rtlCol="0" anchor="t"/>
        <a:lstStyle/>
        <a:p>
          <a:pPr algn="ctr" fontAlgn="ctr"/>
          <a:r>
            <a:rPr lang="en-US" sz="1800"/>
            <a:t>⬆️</a:t>
          </a:r>
          <a:r>
            <a:rPr lang="en-US" sz="1100" b="1">
              <a:solidFill>
                <a:schemeClr val="accent1">
                  <a:lumMod val="75000"/>
                </a:schemeClr>
              </a:solidFill>
              <a:effectLst/>
              <a:latin typeface="+mn-lt"/>
              <a:ea typeface="+mn-ea"/>
              <a:cs typeface="+mn-cs"/>
            </a:rPr>
            <a:t>SWITCH</a:t>
          </a:r>
          <a:endParaRPr lang="en-US" sz="1800" b="1">
            <a:solidFill>
              <a:schemeClr val="accent1">
                <a:lumMod val="75000"/>
              </a:schemeClr>
            </a:solidFill>
          </a:endParaRPr>
        </a:p>
        <a:p>
          <a:pPr algn="ctr"/>
          <a:r>
            <a:rPr lang="en-US" sz="1200"/>
            <a:t>BOCOM Highlight </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16</xdr:col>
      <xdr:colOff>745579</xdr:colOff>
      <xdr:row>1</xdr:row>
      <xdr:rowOff>49306</xdr:rowOff>
    </xdr:from>
    <xdr:to>
      <xdr:col>17</xdr:col>
      <xdr:colOff>1451162</xdr:colOff>
      <xdr:row>4</xdr:row>
      <xdr:rowOff>163606</xdr:rowOff>
    </xdr:to>
    <xdr:sp macro="" textlink="">
      <xdr:nvSpPr>
        <xdr:cNvPr id="2" name="TextBox 1">
          <a:extLst>
            <a:ext uri="{FF2B5EF4-FFF2-40B4-BE49-F238E27FC236}">
              <a16:creationId xmlns:a16="http://schemas.microsoft.com/office/drawing/2014/main" id="{EE10DBFD-E2D2-4AAF-8286-F8CF2225FC26}"/>
            </a:ext>
          </a:extLst>
        </xdr:cNvPr>
        <xdr:cNvSpPr txBox="1"/>
      </xdr:nvSpPr>
      <xdr:spPr>
        <a:xfrm>
          <a:off x="15324432" y="329453"/>
          <a:ext cx="1467583" cy="697006"/>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45720" tIns="9144" rIns="45720" bIns="9144" rtlCol="0" anchor="t"/>
        <a:lstStyle/>
        <a:p>
          <a:pPr algn="ctr" fontAlgn="ctr"/>
          <a:r>
            <a:rPr lang="en-US" sz="1800">
              <a:solidFill>
                <a:schemeClr val="accent2">
                  <a:lumMod val="75000"/>
                </a:schemeClr>
              </a:solidFill>
            </a:rPr>
            <a:t>⬆️</a:t>
          </a:r>
          <a:r>
            <a:rPr lang="en-US" sz="1100" b="1">
              <a:solidFill>
                <a:schemeClr val="accent2">
                  <a:lumMod val="75000"/>
                </a:schemeClr>
              </a:solidFill>
              <a:effectLst/>
              <a:latin typeface="+mn-lt"/>
              <a:ea typeface="+mn-ea"/>
              <a:cs typeface="+mn-cs"/>
            </a:rPr>
            <a:t>SWITCH</a:t>
          </a:r>
          <a:endParaRPr lang="en-US" sz="1800" b="1">
            <a:solidFill>
              <a:schemeClr val="accent2">
                <a:lumMod val="75000"/>
              </a:schemeClr>
            </a:solidFill>
          </a:endParaRPr>
        </a:p>
        <a:p>
          <a:pPr algn="ctr"/>
          <a:r>
            <a:rPr lang="en-US" sz="1200"/>
            <a:t>BOCOM Highlight </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21</xdr:col>
      <xdr:colOff>38100</xdr:colOff>
      <xdr:row>1</xdr:row>
      <xdr:rowOff>57150</xdr:rowOff>
    </xdr:from>
    <xdr:to>
      <xdr:col>22</xdr:col>
      <xdr:colOff>19051</xdr:colOff>
      <xdr:row>4</xdr:row>
      <xdr:rowOff>171450</xdr:rowOff>
    </xdr:to>
    <xdr:sp macro="" textlink="">
      <xdr:nvSpPr>
        <xdr:cNvPr id="2" name="TextBox 1">
          <a:extLst>
            <a:ext uri="{FF2B5EF4-FFF2-40B4-BE49-F238E27FC236}">
              <a16:creationId xmlns:a16="http://schemas.microsoft.com/office/drawing/2014/main" id="{BB63FC98-719B-4DDF-967B-643518F45EA7}"/>
            </a:ext>
          </a:extLst>
        </xdr:cNvPr>
        <xdr:cNvSpPr txBox="1"/>
      </xdr:nvSpPr>
      <xdr:spPr>
        <a:xfrm>
          <a:off x="17545050" y="333375"/>
          <a:ext cx="1466850" cy="69532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45720" tIns="9144" rIns="45720" bIns="9144" rtlCol="0" anchor="t"/>
        <a:lstStyle/>
        <a:p>
          <a:pPr algn="ctr" fontAlgn="ctr"/>
          <a:r>
            <a:rPr lang="en-US" sz="1800">
              <a:solidFill>
                <a:srgbClr val="C39062"/>
              </a:solidFill>
            </a:rPr>
            <a:t>⬆️</a:t>
          </a:r>
          <a:r>
            <a:rPr lang="en-US" sz="1100" b="1">
              <a:solidFill>
                <a:srgbClr val="C39062"/>
              </a:solidFill>
              <a:effectLst/>
              <a:latin typeface="+mn-lt"/>
              <a:ea typeface="+mn-ea"/>
              <a:cs typeface="+mn-cs"/>
            </a:rPr>
            <a:t>SWITCH</a:t>
          </a:r>
          <a:endParaRPr lang="en-US" sz="1800" b="1">
            <a:solidFill>
              <a:srgbClr val="C39062"/>
            </a:solidFill>
          </a:endParaRPr>
        </a:p>
        <a:p>
          <a:pPr algn="ctr"/>
          <a:r>
            <a:rPr lang="en-US" sz="1200"/>
            <a:t>BOCOM Highlight </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16</xdr:col>
      <xdr:colOff>19050</xdr:colOff>
      <xdr:row>1</xdr:row>
      <xdr:rowOff>57150</xdr:rowOff>
    </xdr:from>
    <xdr:to>
      <xdr:col>17</xdr:col>
      <xdr:colOff>0</xdr:colOff>
      <xdr:row>4</xdr:row>
      <xdr:rowOff>171450</xdr:rowOff>
    </xdr:to>
    <xdr:sp macro="" textlink="">
      <xdr:nvSpPr>
        <xdr:cNvPr id="2" name="TextBox 1">
          <a:extLst>
            <a:ext uri="{FF2B5EF4-FFF2-40B4-BE49-F238E27FC236}">
              <a16:creationId xmlns:a16="http://schemas.microsoft.com/office/drawing/2014/main" id="{88042BA9-73C1-4653-A636-F5E9D9B42FF5}"/>
            </a:ext>
          </a:extLst>
        </xdr:cNvPr>
        <xdr:cNvSpPr txBox="1"/>
      </xdr:nvSpPr>
      <xdr:spPr>
        <a:xfrm>
          <a:off x="14116050" y="333375"/>
          <a:ext cx="1466850" cy="69532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45720" tIns="9144" rIns="45720" bIns="9144" rtlCol="0" anchor="t"/>
        <a:lstStyle/>
        <a:p>
          <a:pPr algn="ctr" fontAlgn="ctr"/>
          <a:r>
            <a:rPr lang="en-US" sz="1800"/>
            <a:t>⬆️</a:t>
          </a:r>
          <a:r>
            <a:rPr lang="en-US" sz="1100" b="1">
              <a:solidFill>
                <a:schemeClr val="accent6">
                  <a:lumMod val="50000"/>
                </a:schemeClr>
              </a:solidFill>
              <a:effectLst/>
              <a:latin typeface="+mn-lt"/>
              <a:ea typeface="+mn-ea"/>
              <a:cs typeface="+mn-cs"/>
            </a:rPr>
            <a:t>SWITCH</a:t>
          </a:r>
          <a:endParaRPr lang="en-US" sz="1800" b="1">
            <a:solidFill>
              <a:schemeClr val="accent6">
                <a:lumMod val="50000"/>
              </a:schemeClr>
            </a:solidFill>
          </a:endParaRPr>
        </a:p>
        <a:p>
          <a:pPr algn="ctr"/>
          <a:r>
            <a:rPr lang="en-US" sz="1200"/>
            <a:t>BOCOM Highlight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2</xdr:col>
      <xdr:colOff>361950</xdr:colOff>
      <xdr:row>0</xdr:row>
      <xdr:rowOff>66676</xdr:rowOff>
    </xdr:from>
    <xdr:to>
      <xdr:col>4</xdr:col>
      <xdr:colOff>1276350</xdr:colOff>
      <xdr:row>1</xdr:row>
      <xdr:rowOff>1295400</xdr:rowOff>
    </xdr:to>
    <mc:AlternateContent xmlns:mc="http://schemas.openxmlformats.org/markup-compatibility/2006" xmlns:sle15="http://schemas.microsoft.com/office/drawing/2012/slicer">
      <mc:Choice Requires="sle15">
        <xdr:graphicFrame macro="">
          <xdr:nvGraphicFramePr>
            <xdr:cNvPr id="2" name="Label">
              <a:extLst>
                <a:ext uri="{FF2B5EF4-FFF2-40B4-BE49-F238E27FC236}">
                  <a16:creationId xmlns:a16="http://schemas.microsoft.com/office/drawing/2014/main" id="{576AF7FB-5737-4DA5-8750-3656E1B40B47}"/>
                </a:ext>
              </a:extLst>
            </xdr:cNvPr>
            <xdr:cNvGraphicFramePr/>
          </xdr:nvGraphicFramePr>
          <xdr:xfrm>
            <a:off x="0" y="0"/>
            <a:ext cx="0" cy="0"/>
          </xdr:xfrm>
          <a:graphic>
            <a:graphicData uri="http://schemas.microsoft.com/office/drawing/2010/slicer">
              <sle:slicer xmlns:sle="http://schemas.microsoft.com/office/drawing/2010/slicer" name="Label"/>
            </a:graphicData>
          </a:graphic>
        </xdr:graphicFrame>
      </mc:Choice>
      <mc:Fallback xmlns="">
        <xdr:sp macro="" textlink="">
          <xdr:nvSpPr>
            <xdr:cNvPr id="0" name=""/>
            <xdr:cNvSpPr>
              <a:spLocks noTextEdit="1"/>
            </xdr:cNvSpPr>
          </xdr:nvSpPr>
          <xdr:spPr>
            <a:xfrm>
              <a:off x="1971675" y="66676"/>
              <a:ext cx="3162300" cy="143827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1333499</xdr:colOff>
      <xdr:row>1</xdr:row>
      <xdr:rowOff>619125</xdr:rowOff>
    </xdr:from>
    <xdr:to>
      <xdr:col>4</xdr:col>
      <xdr:colOff>4114800</xdr:colOff>
      <xdr:row>1</xdr:row>
      <xdr:rowOff>1304924</xdr:rowOff>
    </xdr:to>
    <mc:AlternateContent xmlns:mc="http://schemas.openxmlformats.org/markup-compatibility/2006" xmlns:sle15="http://schemas.microsoft.com/office/drawing/2012/slicer">
      <mc:Choice Requires="sle15">
        <xdr:graphicFrame macro="">
          <xdr:nvGraphicFramePr>
            <xdr:cNvPr id="3" name="ESG Category">
              <a:extLst>
                <a:ext uri="{FF2B5EF4-FFF2-40B4-BE49-F238E27FC236}">
                  <a16:creationId xmlns:a16="http://schemas.microsoft.com/office/drawing/2014/main" id="{F2D44FC1-9460-4B9E-8B88-F55F335A028F}"/>
                </a:ext>
              </a:extLst>
            </xdr:cNvPr>
            <xdr:cNvGraphicFramePr/>
          </xdr:nvGraphicFramePr>
          <xdr:xfrm>
            <a:off x="0" y="0"/>
            <a:ext cx="0" cy="0"/>
          </xdr:xfrm>
          <a:graphic>
            <a:graphicData uri="http://schemas.microsoft.com/office/drawing/2010/slicer">
              <sle:slicer xmlns:sle="http://schemas.microsoft.com/office/drawing/2010/slicer" name="ESG Category"/>
            </a:graphicData>
          </a:graphic>
        </xdr:graphicFrame>
      </mc:Choice>
      <mc:Fallback xmlns="">
        <xdr:sp macro="" textlink="">
          <xdr:nvSpPr>
            <xdr:cNvPr id="0" name=""/>
            <xdr:cNvSpPr>
              <a:spLocks noTextEdit="1"/>
            </xdr:cNvSpPr>
          </xdr:nvSpPr>
          <xdr:spPr>
            <a:xfrm>
              <a:off x="5191124" y="828675"/>
              <a:ext cx="2781301" cy="6857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1323975</xdr:colOff>
      <xdr:row>0</xdr:row>
      <xdr:rowOff>66676</xdr:rowOff>
    </xdr:from>
    <xdr:to>
      <xdr:col>4</xdr:col>
      <xdr:colOff>4122768</xdr:colOff>
      <xdr:row>1</xdr:row>
      <xdr:rowOff>600075</xdr:rowOff>
    </xdr:to>
    <mc:AlternateContent xmlns:mc="http://schemas.openxmlformats.org/markup-compatibility/2006" xmlns:sle15="http://schemas.microsoft.com/office/drawing/2012/slicer">
      <mc:Choice Requires="sle15">
        <xdr:graphicFrame macro="">
          <xdr:nvGraphicFramePr>
            <xdr:cNvPr id="4" name="非美元币种">
              <a:extLst>
                <a:ext uri="{FF2B5EF4-FFF2-40B4-BE49-F238E27FC236}">
                  <a16:creationId xmlns:a16="http://schemas.microsoft.com/office/drawing/2014/main" id="{1FE746B9-6E6B-4FA4-BCCB-5ABF82680A2D}"/>
                </a:ext>
              </a:extLst>
            </xdr:cNvPr>
            <xdr:cNvGraphicFramePr/>
          </xdr:nvGraphicFramePr>
          <xdr:xfrm>
            <a:off x="0" y="0"/>
            <a:ext cx="0" cy="0"/>
          </xdr:xfrm>
          <a:graphic>
            <a:graphicData uri="http://schemas.microsoft.com/office/drawing/2010/slicer">
              <sle:slicer xmlns:sle="http://schemas.microsoft.com/office/drawing/2010/slicer" name="非美元币种"/>
            </a:graphicData>
          </a:graphic>
        </xdr:graphicFrame>
      </mc:Choice>
      <mc:Fallback xmlns="">
        <xdr:sp macro="" textlink="">
          <xdr:nvSpPr>
            <xdr:cNvPr id="0" name=""/>
            <xdr:cNvSpPr>
              <a:spLocks noTextEdit="1"/>
            </xdr:cNvSpPr>
          </xdr:nvSpPr>
          <xdr:spPr>
            <a:xfrm>
              <a:off x="5181600" y="66676"/>
              <a:ext cx="2798793" cy="74294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4162425</xdr:colOff>
      <xdr:row>0</xdr:row>
      <xdr:rowOff>66675</xdr:rowOff>
    </xdr:from>
    <xdr:to>
      <xdr:col>5</xdr:col>
      <xdr:colOff>1295400</xdr:colOff>
      <xdr:row>1</xdr:row>
      <xdr:rowOff>1295400</xdr:rowOff>
    </xdr:to>
    <mc:AlternateContent xmlns:mc="http://schemas.openxmlformats.org/markup-compatibility/2006" xmlns:sle15="http://schemas.microsoft.com/office/drawing/2012/slicer">
      <mc:Choice Requires="sle15">
        <xdr:graphicFrame macro="">
          <xdr:nvGraphicFramePr>
            <xdr:cNvPr id="5" name="RSP双语/仅中文版">
              <a:extLst>
                <a:ext uri="{FF2B5EF4-FFF2-40B4-BE49-F238E27FC236}">
                  <a16:creationId xmlns:a16="http://schemas.microsoft.com/office/drawing/2014/main" id="{76BF4655-2598-459D-9518-2CDBC13F53B5}"/>
                </a:ext>
              </a:extLst>
            </xdr:cNvPr>
            <xdr:cNvGraphicFramePr/>
          </xdr:nvGraphicFramePr>
          <xdr:xfrm>
            <a:off x="0" y="0"/>
            <a:ext cx="0" cy="0"/>
          </xdr:xfrm>
          <a:graphic>
            <a:graphicData uri="http://schemas.microsoft.com/office/drawing/2010/slicer">
              <sle:slicer xmlns:sle="http://schemas.microsoft.com/office/drawing/2010/slicer" name="RSP双语/仅中文版"/>
            </a:graphicData>
          </a:graphic>
        </xdr:graphicFrame>
      </mc:Choice>
      <mc:Fallback xmlns="">
        <xdr:sp macro="" textlink="">
          <xdr:nvSpPr>
            <xdr:cNvPr id="0" name=""/>
            <xdr:cNvSpPr>
              <a:spLocks noTextEdit="1"/>
            </xdr:cNvSpPr>
          </xdr:nvSpPr>
          <xdr:spPr>
            <a:xfrm>
              <a:off x="8020050" y="66675"/>
              <a:ext cx="2247900" cy="14382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60511</xdr:colOff>
      <xdr:row>4</xdr:row>
      <xdr:rowOff>173129</xdr:rowOff>
    </xdr:from>
    <xdr:to>
      <xdr:col>20</xdr:col>
      <xdr:colOff>1763805</xdr:colOff>
      <xdr:row>9</xdr:row>
      <xdr:rowOff>33618</xdr:rowOff>
    </xdr:to>
    <mc:AlternateContent xmlns:mc="http://schemas.openxmlformats.org/markup-compatibility/2006" xmlns:sle15="http://schemas.microsoft.com/office/drawing/2012/slicer">
      <mc:Choice Requires="sle15">
        <xdr:graphicFrame macro="">
          <xdr:nvGraphicFramePr>
            <xdr:cNvPr id="2" name="地区 1">
              <a:extLst>
                <a:ext uri="{FF2B5EF4-FFF2-40B4-BE49-F238E27FC236}">
                  <a16:creationId xmlns:a16="http://schemas.microsoft.com/office/drawing/2014/main" id="{34755A8F-60A8-4742-91FA-CB1F1B5EC8A4}"/>
                </a:ext>
              </a:extLst>
            </xdr:cNvPr>
            <xdr:cNvGraphicFramePr/>
          </xdr:nvGraphicFramePr>
          <xdr:xfrm>
            <a:off x="0" y="0"/>
            <a:ext cx="0" cy="0"/>
          </xdr:xfrm>
          <a:graphic>
            <a:graphicData uri="http://schemas.microsoft.com/office/drawing/2010/slicer">
              <sle:slicer xmlns:sle="http://schemas.microsoft.com/office/drawing/2010/slicer" name="地区 1"/>
            </a:graphicData>
          </a:graphic>
        </xdr:graphicFrame>
      </mc:Choice>
      <mc:Fallback xmlns="">
        <xdr:sp macro="" textlink="">
          <xdr:nvSpPr>
            <xdr:cNvPr id="0" name=""/>
            <xdr:cNvSpPr>
              <a:spLocks noTextEdit="1"/>
            </xdr:cNvSpPr>
          </xdr:nvSpPr>
          <xdr:spPr>
            <a:xfrm>
              <a:off x="15950452" y="1114423"/>
              <a:ext cx="1703294" cy="234146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60511</xdr:colOff>
      <xdr:row>1</xdr:row>
      <xdr:rowOff>68355</xdr:rowOff>
    </xdr:from>
    <xdr:to>
      <xdr:col>20</xdr:col>
      <xdr:colOff>1759995</xdr:colOff>
      <xdr:row>4</xdr:row>
      <xdr:rowOff>106455</xdr:rowOff>
    </xdr:to>
    <xdr:sp macro="" textlink="">
      <xdr:nvSpPr>
        <xdr:cNvPr id="4" name="TextBox 3">
          <a:extLst>
            <a:ext uri="{FF2B5EF4-FFF2-40B4-BE49-F238E27FC236}">
              <a16:creationId xmlns:a16="http://schemas.microsoft.com/office/drawing/2014/main" id="{3755C7A0-B3DC-40C1-8C3E-5E1F4ABD3E94}"/>
            </a:ext>
          </a:extLst>
        </xdr:cNvPr>
        <xdr:cNvSpPr txBox="1"/>
      </xdr:nvSpPr>
      <xdr:spPr>
        <a:xfrm>
          <a:off x="15950452" y="337296"/>
          <a:ext cx="1699484" cy="710453"/>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45720" tIns="9144" rIns="45720" bIns="9144" rtlCol="0" anchor="t"/>
        <a:lstStyle/>
        <a:p>
          <a:pPr algn="ctr" fontAlgn="ctr"/>
          <a:r>
            <a:rPr lang="en-US" sz="1800"/>
            <a:t>⬆️</a:t>
          </a:r>
          <a:r>
            <a:rPr lang="en-US" sz="1100" b="1">
              <a:solidFill>
                <a:srgbClr val="00A6ED"/>
              </a:solidFill>
              <a:effectLst/>
              <a:latin typeface="+mn-lt"/>
              <a:ea typeface="+mn-ea"/>
              <a:cs typeface="+mn-cs"/>
            </a:rPr>
            <a:t>SWITCH</a:t>
          </a:r>
          <a:endParaRPr lang="en-US" sz="1800" b="1">
            <a:solidFill>
              <a:srgbClr val="00A6ED"/>
            </a:solidFill>
          </a:endParaRPr>
        </a:p>
        <a:p>
          <a:pPr algn="ctr"/>
          <a:r>
            <a:rPr lang="en-US" sz="1200"/>
            <a:t>BOCOM Highlight </a:t>
          </a:r>
        </a:p>
      </xdr:txBody>
    </xdr:sp>
    <xdr:clientData fPrintsWithSheet="0"/>
  </xdr:twoCellAnchor>
  <xdr:twoCellAnchor editAs="absolute">
    <xdr:from>
      <xdr:col>20</xdr:col>
      <xdr:colOff>56590</xdr:colOff>
      <xdr:row>9</xdr:row>
      <xdr:rowOff>58272</xdr:rowOff>
    </xdr:from>
    <xdr:to>
      <xdr:col>20</xdr:col>
      <xdr:colOff>1770530</xdr:colOff>
      <xdr:row>14</xdr:row>
      <xdr:rowOff>201705</xdr:rowOff>
    </xdr:to>
    <mc:AlternateContent xmlns:mc="http://schemas.openxmlformats.org/markup-compatibility/2006" xmlns:sle15="http://schemas.microsoft.com/office/drawing/2012/slicer">
      <mc:Choice Requires="sle15">
        <xdr:graphicFrame macro="">
          <xdr:nvGraphicFramePr>
            <xdr:cNvPr id="5" name="结构 1">
              <a:extLst>
                <a:ext uri="{FF2B5EF4-FFF2-40B4-BE49-F238E27FC236}">
                  <a16:creationId xmlns:a16="http://schemas.microsoft.com/office/drawing/2014/main" id="{4AE99859-07E8-4550-B680-06B633191C21}"/>
                </a:ext>
              </a:extLst>
            </xdr:cNvPr>
            <xdr:cNvGraphicFramePr/>
          </xdr:nvGraphicFramePr>
          <xdr:xfrm>
            <a:off x="0" y="0"/>
            <a:ext cx="0" cy="0"/>
          </xdr:xfrm>
          <a:graphic>
            <a:graphicData uri="http://schemas.microsoft.com/office/drawing/2010/slicer">
              <sle:slicer xmlns:sle="http://schemas.microsoft.com/office/drawing/2010/slicer" name="结构 1"/>
            </a:graphicData>
          </a:graphic>
        </xdr:graphicFrame>
      </mc:Choice>
      <mc:Fallback xmlns="">
        <xdr:sp macro="" textlink="">
          <xdr:nvSpPr>
            <xdr:cNvPr id="0" name=""/>
            <xdr:cNvSpPr>
              <a:spLocks noTextEdit="1"/>
            </xdr:cNvSpPr>
          </xdr:nvSpPr>
          <xdr:spPr>
            <a:xfrm>
              <a:off x="15946531" y="2120154"/>
              <a:ext cx="1713940" cy="126402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0</xdr:colOff>
      <xdr:row>2</xdr:row>
      <xdr:rowOff>0</xdr:rowOff>
    </xdr:from>
    <xdr:to>
      <xdr:col>15</xdr:col>
      <xdr:colOff>0</xdr:colOff>
      <xdr:row>22</xdr:row>
      <xdr:rowOff>0</xdr:rowOff>
    </xdr:to>
    <xdr:sp macro="" textlink="">
      <xdr:nvSpPr>
        <xdr:cNvPr id="3" name="TextBox 2">
          <a:extLst>
            <a:ext uri="{FF2B5EF4-FFF2-40B4-BE49-F238E27FC236}">
              <a16:creationId xmlns:a16="http://schemas.microsoft.com/office/drawing/2014/main" id="{CE97DF57-6846-4BA7-8C26-572EB6C51492}"/>
            </a:ext>
          </a:extLst>
        </xdr:cNvPr>
        <xdr:cNvSpPr txBox="1"/>
      </xdr:nvSpPr>
      <xdr:spPr>
        <a:xfrm>
          <a:off x="3343275" y="485775"/>
          <a:ext cx="10296525" cy="438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3000">
              <a:solidFill>
                <a:srgbClr val="FF0000"/>
              </a:solidFill>
            </a:rPr>
            <a:t>停止更新于</a:t>
          </a:r>
          <a:r>
            <a:rPr lang="en-US" altLang="zh-CN" sz="3000">
              <a:solidFill>
                <a:srgbClr val="FF0000"/>
              </a:solidFill>
            </a:rPr>
            <a:t>2023</a:t>
          </a:r>
          <a:r>
            <a:rPr lang="zh-CN" altLang="en-US" sz="3000">
              <a:solidFill>
                <a:srgbClr val="FF0000"/>
              </a:solidFill>
            </a:rPr>
            <a:t>年</a:t>
          </a:r>
          <a:r>
            <a:rPr lang="en-US" altLang="zh-CN" sz="3000">
              <a:solidFill>
                <a:srgbClr val="FF0000"/>
              </a:solidFill>
            </a:rPr>
            <a:t>6</a:t>
          </a:r>
          <a:r>
            <a:rPr lang="zh-CN" altLang="en-US" sz="3000">
              <a:solidFill>
                <a:srgbClr val="FF0000"/>
              </a:solidFill>
            </a:rPr>
            <a:t>月末</a:t>
          </a:r>
          <a:endParaRPr lang="en-US" sz="30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6feab00a3385f653/EXE%20Team/DataHub/DEALs%20MAST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6feab00a3385f653\Business\Graph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GACY"/>
      <sheetName val="EXE"/>
      <sheetName val="Weekly"/>
      <sheetName val="W2"/>
      <sheetName val="1DMI"/>
      <sheetName val="2Curated"/>
      <sheetName val="adhoc"/>
      <sheetName val="3BISL"/>
      <sheetName val="4Cr"/>
      <sheetName val="BISLss"/>
      <sheetName val="5mKYC"/>
      <sheetName val="mDEAL"/>
      <sheetName val="FTZ"/>
      <sheetName val="SBLC"/>
      <sheetName val="ESG"/>
      <sheetName val="DimSum"/>
      <sheetName val="IGlgfv"/>
      <sheetName val="DRCTRY"/>
      <sheetName val="收入表"/>
      <sheetName val="PRJ"/>
      <sheetName val="TOMBs"/>
      <sheetName val="合规"/>
      <sheetName val="WIP_pipeline"/>
      <sheetName val="WIP_SQ"/>
      <sheetName val="DEALs MASTER"/>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E"/>
      <sheetName val="Pull &amp; Request"/>
      <sheetName val="qry_charts"/>
      <sheetName val="Tables"/>
      <sheetName val="Weekly List"/>
      <sheetName val="Recent List"/>
      <sheetName val="tbl_23YTD"/>
      <sheetName val="Graphs"/>
    </sheetNames>
    <sheetDataSet>
      <sheetData sheetId="0"/>
      <sheetData sheetId="1"/>
      <sheetData sheetId="2" refreshError="1"/>
      <sheetData sheetId="3" refreshError="1"/>
      <sheetData sheetId="4" refreshError="1"/>
      <sheetData sheetId="5" refreshError="1"/>
      <sheetData sheetId="6" refreshError="1"/>
      <sheetData sheetId="7"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00000000-0016-0000-0500-000000000000}" autoFormatId="16" applyNumberFormats="0" applyBorderFormats="0" applyFontFormats="0" applyPatternFormats="0" applyAlignmentFormats="0" applyWidthHeightFormats="0">
  <queryTableRefresh nextId="33">
    <queryTableFields count="26">
      <queryTableField id="1" name="Index" tableColumnId="1"/>
      <queryTableField id="2" name="ISIN" tableColumnId="2"/>
      <queryTableField id="3" name="定价日" tableColumnId="3"/>
      <queryTableField id="4" name="信用主体(备证行)" tableColumnId="4"/>
      <queryTableField id="5" name="主体评级" tableColumnId="5"/>
      <queryTableField id="6" name="发行评级" tableColumnId="6"/>
      <queryTableField id="7" name="货币" tableColumnId="7"/>
      <queryTableField id="8" name="发行规模(亿)" tableColumnId="8"/>
      <queryTableField id="9" name="年期" tableColumnId="9"/>
      <queryTableField id="10" name="票息" tableColumnId="10"/>
      <queryTableField id="11" name="IPG" tableColumnId="11"/>
      <queryTableField id="12" name="收窄基点" tableColumnId="12"/>
      <queryTableField id="13" name="结构" tableColumnId="13"/>
      <queryTableField id="14" name="主题" tableColumnId="14"/>
      <queryTableField id="15" name="境内主体评级" tableColumnId="15"/>
      <queryTableField id="16" name="地区" tableColumnId="16"/>
      <queryTableField id="26" name="级别" tableColumnId="22"/>
      <queryTableField id="17" name="BOCOM_DEAL?" tableColumnId="17"/>
      <queryTableField id="18" name="BISL_ROLE" tableColumnId="18"/>
      <queryTableField id="19" name="上市" tableColumnId="19"/>
      <queryTableField id="20" name="信用主体" tableColumnId="20"/>
      <queryTableField id="27" name="是否IG" tableColumnId="24"/>
      <queryTableField id="21" name="评级分类" tableColumnId="21"/>
      <queryTableField id="28" name="主体评级分类" tableColumnId="25"/>
      <queryTableField id="23" name="Check" tableColumnId="23"/>
      <queryTableField id="29" name="亿美元"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E9D564D8-FA01-40E9-99E5-1ECEA2455D4D}" autoFormatId="16" applyNumberFormats="0" applyBorderFormats="0" applyFontFormats="0" applyPatternFormats="0" applyAlignmentFormats="0" applyWidthHeightFormats="0">
  <queryTableRefresh nextId="35">
    <queryTableFields count="25">
      <queryTableField id="1" name="Index" tableColumnId="1"/>
      <queryTableField id="2" name="ISIN" tableColumnId="2"/>
      <queryTableField id="3" name="定价日" tableColumnId="3"/>
      <queryTableField id="4" name="信用主体(备证行)" tableColumnId="4"/>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4" name="上市" tableColumnId="14"/>
      <queryTableField id="15" name="地区" tableColumnId="15"/>
      <queryTableField id="16" name="BOCOM_DEAL?" tableColumnId="16"/>
      <queryTableField id="17" name="主体评级" tableColumnId="17"/>
      <queryTableField id="31" name="货币细分" tableColumnId="18"/>
      <queryTableField id="19" name="信用主体" tableColumnId="19"/>
      <queryTableField id="20" name="亿美元" tableColumnId="20"/>
      <queryTableField id="27" name="板块二级" tableColumnId="21"/>
      <queryTableField id="28" name="板块三级" tableColumnId="22"/>
      <queryTableField id="32" name="品种主题" tableColumnId="23"/>
      <queryTableField id="25" name="Stats" tableColumnId="25"/>
      <queryTableField id="24" name="Check" tableColumnId="2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600-000001000000}" autoFormatId="16" applyNumberFormats="0" applyBorderFormats="0" applyFontFormats="0" applyPatternFormats="0" applyAlignmentFormats="0" applyWidthHeightFormats="0">
  <queryTableRefresh nextId="35">
    <queryTableFields count="27">
      <queryTableField id="1" name="Index" tableColumnId="1"/>
      <queryTableField id="2" name="ISIN" tableColumnId="2"/>
      <queryTableField id="3" name="定价日" tableColumnId="3"/>
      <queryTableField id="4" name="信用主体(备证行)" tableColumnId="4"/>
      <queryTableField id="5" name="主体评级" tableColumnId="5"/>
      <queryTableField id="6" name="发行评级"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31" name="清算地" tableColumnId="14"/>
      <queryTableField id="15" name="境内主体评级" tableColumnId="15"/>
      <queryTableField id="16" name="地区" tableColumnId="16"/>
      <queryTableField id="17" name="板块" tableColumnId="17"/>
      <queryTableField id="18" name="BOCOM_DEAL?" tableColumnId="18"/>
      <queryTableField id="19" name="BISL_ROLE" tableColumnId="19"/>
      <queryTableField id="20" name="上市" tableColumnId="20"/>
      <queryTableField id="28" name="上市分类" tableColumnId="27"/>
      <queryTableField id="21" name="信用主体" tableColumnId="21"/>
      <queryTableField id="22" name="评级分类" tableColumnId="22"/>
      <queryTableField id="32" name="主体评级分类" tableColumnId="23"/>
      <queryTableField id="25" name="付息频率" tableColumnId="25"/>
      <queryTableField id="27" name="年月" tableColumnId="26"/>
      <queryTableField id="24" name="Check"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0" xr16:uid="{975BE212-41A2-4809-8060-13BAFB4A2ECA}" autoFormatId="16" applyNumberFormats="0" applyBorderFormats="0" applyFontFormats="0" applyPatternFormats="0" applyAlignmentFormats="0" applyWidthHeightFormats="0">
  <queryTableRefresh nextId="37">
    <queryTableFields count="28">
      <queryTableField id="1" name="Index" tableColumnId="1"/>
      <queryTableField id="2" name="ISIN" tableColumnId="2"/>
      <queryTableField id="3" name="定价日" tableColumnId="3"/>
      <queryTableField id="26" name="信用主体简称" tableColumnId="26"/>
      <queryTableField id="17" name="备证行" tableColumnId="17"/>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4" name="上市" tableColumnId="14"/>
      <queryTableField id="15" name="地区" tableColumnId="15"/>
      <queryTableField id="16" name="板块" tableColumnId="16"/>
      <queryTableField id="18" name="备证分类" tableColumnId="18"/>
      <queryTableField id="27" name="备证行标签" tableColumnId="4"/>
      <queryTableField id="19" name="BOCOM_DEAL?" tableColumnId="19"/>
      <queryTableField id="20" name="主体评级" tableColumnId="20"/>
      <queryTableField id="21" name="境内主体评级" tableColumnId="21"/>
      <queryTableField id="31" name="货币细分" tableColumnId="22"/>
      <queryTableField id="23" name="信用主体" tableColumnId="23"/>
      <queryTableField id="24" name="亿美元" tableColumnId="24"/>
      <queryTableField id="32" name="年" tableColumnId="27"/>
      <queryTableField id="33" name="年月" tableColumnId="28"/>
      <queryTableField id="25" name="Check" tableColumnId="2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1" xr16:uid="{535634BD-AED0-4241-9154-8DA233994FD0}" autoFormatId="16" applyNumberFormats="0" applyBorderFormats="0" applyFontFormats="0" applyPatternFormats="0" applyAlignmentFormats="0" applyWidthHeightFormats="0">
  <queryTableRefresh nextId="11">
    <queryTableFields count="5">
      <queryTableField id="6" name="金额排名" tableColumnId="1"/>
      <queryTableField id="2" name="备证行" tableColumnId="2"/>
      <queryTableField id="7" name="亿美元" tableColumnId="3"/>
      <queryTableField id="8" name="笔数" tableColumnId="4"/>
      <queryTableField id="9" name="占比"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9" xr16:uid="{00000000-0016-0000-0800-000002000000}" autoFormatId="16" applyNumberFormats="0" applyBorderFormats="0" applyFontFormats="0" applyPatternFormats="0" applyAlignmentFormats="0" applyWidthHeightFormats="0">
  <queryTableRefresh nextId="10">
    <queryTableFields count="9">
      <queryTableField id="1" name="Pdf Number" tableColumnId="1"/>
      <queryTableField id="2" name="发行体/信用主体" tableColumnId="2"/>
      <queryTableField id="3" name="Issuer/Credit Name" tableColumnId="3"/>
      <queryTableField id="4" name="Label" tableColumnId="4"/>
      <queryTableField id="5" name=" YYYYMM" tableColumnId="5"/>
      <queryTableField id="6" name="ESG Category" tableColumnId="6"/>
      <queryTableField id="7" name="非美元币种" tableColumnId="7"/>
      <queryTableField id="8" name="RSP双语/仅中文版" tableColumnId="8"/>
      <queryTableField id="9" name="Path" tableColumnId="9"/>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A00-000003000000}" autoFormatId="16" applyNumberFormats="0" applyBorderFormats="0" applyFontFormats="0" applyPatternFormats="0" applyAlignmentFormats="0" applyWidthHeightFormats="0">
  <queryTableRefresh nextId="402">
    <queryTableFields count="122">
      <queryTableField id="1" name="Index" tableColumnId="1"/>
      <queryTableField id="334" name="删除及隐藏" tableColumnId="104"/>
      <queryTableField id="3" name="ISIN" tableColumnId="3"/>
      <queryTableField id="4" name="定价日" tableColumnId="4"/>
      <queryTableField id="5" name="信用主体(备证行)" tableColumnId="5"/>
      <queryTableField id="6" name="主体评级" tableColumnId="6"/>
      <queryTableField id="7" name="境内主体评级" tableColumnId="7"/>
      <queryTableField id="8" name="发行评级" tableColumnId="8"/>
      <queryTableField id="9" name="评级分类" tableColumnId="9"/>
      <queryTableField id="10" name="货币" tableColumnId="10"/>
      <queryTableField id="11" name="发行规模(亿)" tableColumnId="11"/>
      <queryTableField id="12" name="亿美元" tableColumnId="12"/>
      <queryTableField id="13" name="亿元" tableColumnId="13"/>
      <queryTableField id="87" name="亿港币" tableColumnId="27"/>
      <queryTableField id="14" name="增发判定" tableColumnId="14"/>
      <queryTableField id="15" name="年期" tableColumnId="15"/>
      <queryTableField id="16" name="票息" tableColumnId="16"/>
      <queryTableField id="17" name="IPG" tableColumnId="17"/>
      <queryTableField id="18" name="FPG" tableColumnId="18"/>
      <queryTableField id="19" name="定价" tableColumnId="19"/>
      <queryTableField id="20" name="收窄基点" tableColumnId="20"/>
      <queryTableField id="21" name="定价基准" tableColumnId="21"/>
      <queryTableField id="22" name="发行价" tableColumnId="22"/>
      <queryTableField id="23" name="结构" tableColumnId="23"/>
      <queryTableField id="25" name="上市" tableColumnId="25"/>
      <queryTableField id="287" name="上市分类" tableColumnId="61"/>
      <queryTableField id="26" name="ESG" tableColumnId="26"/>
      <queryTableField id="29" name="起息日期" tableColumnId="29"/>
      <queryTableField id="30" name="首次付息日" tableColumnId="30"/>
      <queryTableField id="270" name="注册成立地" tableColumnId="70"/>
      <queryTableField id="74" name="ticker" tableColumnId="74"/>
      <queryTableField id="281" name="发行人主上市地" tableColumnId="89"/>
      <queryTableField id="32" name="通过分行" tableColumnId="32"/>
      <queryTableField id="36" name="兑付日" tableColumnId="36"/>
      <queryTableField id="43" name="付息频率" tableColumnId="43"/>
      <queryTableField id="46" name="PROJECT_CODE" tableColumnId="46"/>
      <queryTableField id="47" name="期数" tableColumnId="47"/>
      <queryTableField id="48" name="PROJECT_NAME" tableColumnId="48"/>
      <queryTableField id="49" name="COVERAGE" tableColumnId="49"/>
      <queryTableField id="31" name="亮点" tableColumnId="31"/>
      <queryTableField id="359" name="品种主题" tableColumnId="28"/>
      <queryTableField id="89" name="期限备注" tableColumnId="60"/>
      <queryTableField id="33" name="SPECIALs" tableColumnId="33"/>
      <queryTableField id="34" name="OTHER_ISIN" tableColumnId="34"/>
      <queryTableField id="323" name="Stats" tableColumnId="98"/>
      <queryTableField id="279" name="筹款用途" tableColumnId="95"/>
      <queryTableField id="333" name="发行方式" tableColumnId="103"/>
      <queryTableField id="335" name="DataSource" tableColumnId="105"/>
      <queryTableField id="191" name="外部评审方式" tableColumnId="35"/>
      <queryTableField id="192" name="外部评审机构" tableColumnId="37"/>
      <queryTableField id="50" name="BISL_ROLE" tableColumnId="50"/>
      <queryTableField id="51" name="IS_LEAD" tableColumnId="51"/>
      <queryTableField id="52" name="IS_B&amp;D" tableColumnId="52"/>
      <queryTableField id="53" name="是否合名" tableColumnId="53"/>
      <queryTableField id="54" name="港分_ROLE" tableColumnId="54"/>
      <queryTableField id="55" name="澳分_ROLE" tableColumnId="55"/>
      <queryTableField id="56" name="BOCOM_DEAL?" tableColumnId="56"/>
      <queryTableField id="58" name="新规角色" tableColumnId="58"/>
      <queryTableField id="59" name="台账序号" tableColumnId="59"/>
      <queryTableField id="90" name="多笔" tableColumnId="83"/>
      <queryTableField id="91" name="多币种" tableColumnId="87"/>
      <queryTableField id="92" name="多品种" tableColumnId="88"/>
      <queryTableField id="341" name="FolderPath" tableColumnId="106"/>
      <queryTableField id="391" name="IS_KYC_DONE" tableColumnId="118"/>
      <queryTableField id="288" name="PRJ对账号" tableColumnId="80"/>
      <queryTableField id="62" name="信用主体" tableColumnId="62"/>
      <queryTableField id="325" name="备证行标签" tableColumnId="99"/>
      <queryTableField id="63" name="信用主体简称" tableColumnId="63"/>
      <queryTableField id="64" name="中资属性" tableColumnId="64"/>
      <queryTableField id="264" name="板块" tableColumnId="44"/>
      <queryTableField id="344" name="板块二级" tableColumnId="79"/>
      <queryTableField id="345" name="板块三级" tableColumnId="97"/>
      <queryTableField id="346" name="板块标签" tableColumnId="107"/>
      <queryTableField id="66" name="地区" tableColumnId="66"/>
      <queryTableField id="360" name="级别" tableColumnId="45"/>
      <queryTableField id="67" name="城市" tableColumnId="67"/>
      <queryTableField id="68" name="区县" tableColumnId="68"/>
      <queryTableField id="71" name="首次违约日" tableColumnId="71"/>
      <queryTableField id="73" name="DEBUT_DATE" tableColumnId="73"/>
      <queryTableField id="69" name="行业" tableColumnId="69"/>
      <queryTableField id="347" name="YY类型" tableColumnId="108"/>
      <queryTableField id="348" name="Is_Issuer" tableColumnId="109"/>
      <queryTableField id="349" name="Is_SBLC" tableColumnId="110"/>
      <queryTableField id="350" name="Is_Client" tableColumnId="111"/>
      <queryTableField id="361" name="IS_DEFAULT" tableColumnId="57"/>
      <queryTableField id="362" name="YY" tableColumnId="65"/>
      <queryTableField id="392" name="A_Date" tableColumnId="119"/>
      <queryTableField id="363" name="投标资历分类" tableColumnId="72"/>
      <queryTableField id="364" name="MM" tableColumnId="81"/>
      <queryTableField id="365" name="WeekNum" tableColumnId="84"/>
      <queryTableField id="393" name="WeekStartDate" tableColumnId="120"/>
      <queryTableField id="394" name="YYW" tableColumnId="121"/>
      <queryTableField id="193" name="年" tableColumnId="38"/>
      <queryTableField id="194" name="季" tableColumnId="39"/>
      <queryTableField id="395" name="YYQQ" tableColumnId="122"/>
      <queryTableField id="195" name="月" tableColumnId="40"/>
      <queryTableField id="196" name="周" tableColumnId="41"/>
      <queryTableField id="258" name="年月" tableColumnId="42"/>
      <queryTableField id="366" name="美元规模分类" tableColumnId="90"/>
      <queryTableField id="367" name="是否首发" tableColumnId="96"/>
      <queryTableField id="368" name="年期分类" tableColumnId="112"/>
      <queryTableField id="75" name="发行人" tableColumnId="75"/>
      <queryTableField id="369" name="货币细分" tableColumnId="113"/>
      <queryTableField id="370" name="清算地" tableColumnId="114"/>
      <queryTableField id="371" name="主体评级分类" tableColumnId="115"/>
      <queryTableField id="372" name="是否IG" tableColumnId="116"/>
      <queryTableField id="76" name="担保人" tableColumnId="76"/>
      <queryTableField id="373" name="结构分类" tableColumnId="117"/>
      <queryTableField id="77" name="维好协议提供者" tableColumnId="77"/>
      <queryTableField id="78" name="备证行" tableColumnId="78"/>
      <queryTableField id="181" name="期限" tableColumnId="91"/>
      <queryTableField id="182" name="币种单位" tableColumnId="92"/>
      <queryTableField id="183" name="币种规模" tableColumnId="93"/>
      <queryTableField id="326" name="ESG主题" tableColumnId="100"/>
      <queryTableField id="24" name="主题" tableColumnId="24"/>
      <queryTableField id="85" name="发行品种" tableColumnId="85"/>
      <queryTableField id="82" name="备证分类" tableColumnId="82"/>
      <queryTableField id="184" name="角色" tableColumnId="94"/>
      <queryTableField id="2" name="Check" tableColumnId="2"/>
      <queryTableField id="327" name="COMPARER" tableColumnId="101"/>
      <queryTableField id="328" name="YYMMDD" tableColumnId="102"/>
      <queryTableField id="86" name="交易简称" tableColumnId="8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0B00-000004000000}" autoFormatId="16" applyNumberFormats="0" applyBorderFormats="0" applyFontFormats="0" applyPatternFormats="0" applyAlignmentFormats="0" applyWidthHeightFormats="0">
  <queryTableRefresh nextId="116">
    <queryTableFields count="26">
      <queryTableField id="1" name="Index" tableColumnId="1"/>
      <queryTableField id="3" name="ISIN" tableColumnId="3"/>
      <queryTableField id="4" name="定价日" tableColumnId="4"/>
      <queryTableField id="5" name="信用主体(备证行)" tableColumnId="5"/>
      <queryTableField id="6" name="主体评级" tableColumnId="6"/>
      <queryTableField id="8" name="发行评级" tableColumnId="8"/>
      <queryTableField id="10" name="货币" tableColumnId="10"/>
      <queryTableField id="11" name="发行规模(亿)" tableColumnId="11"/>
      <queryTableField id="15" name="年期" tableColumnId="15"/>
      <queryTableField id="16" name="票息" tableColumnId="16"/>
      <queryTableField id="17" name="IPG" tableColumnId="17"/>
      <queryTableField id="20" name="收窄基点" tableColumnId="20"/>
      <queryTableField id="23" name="结构" tableColumnId="23"/>
      <queryTableField id="24" name="主题" tableColumnId="24"/>
      <queryTableField id="7" name="境内主体评级" tableColumnId="7"/>
      <queryTableField id="63" name="地区" tableColumnId="63"/>
      <queryTableField id="110" name="级别" tableColumnId="9"/>
      <queryTableField id="56" name="BOCOM_DEAL?" tableColumnId="56"/>
      <queryTableField id="50" name="BISL_ROLE" tableColumnId="50"/>
      <queryTableField id="25" name="上市" tableColumnId="25"/>
      <queryTableField id="59" name="信用主体" tableColumnId="59"/>
      <queryTableField id="111" name="是否IG" tableColumnId="13"/>
      <queryTableField id="102" name="评级分类" tableColumnId="12"/>
      <queryTableField id="112" name="主体评级分类" tableColumnId="18"/>
      <queryTableField id="2" name="Check" tableColumnId="2"/>
      <queryTableField id="104" name="亿美元"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7" connectionId="7" xr16:uid="{00000000-0016-0000-0C00-000005000000}" autoFormatId="16" applyNumberFormats="0" applyBorderFormats="0" applyFontFormats="0" applyPatternFormats="0" applyAlignmentFormats="0" applyWidthHeightFormats="0">
  <queryTableRefresh nextId="673">
    <queryTableFields count="124">
      <queryTableField id="1" name="Index" tableColumnId="1"/>
      <queryTableField id="3" name="定价日" tableColumnId="3"/>
      <queryTableField id="29" name="ESG" tableColumnId="29"/>
      <queryTableField id="635" name="货币细分" tableColumnId="115"/>
      <queryTableField id="54" name="PROJECT_NAME" tableColumnId="54"/>
      <queryTableField id="56" name="BISL_ROLE" tableColumnId="56"/>
      <queryTableField id="58" name="新规角色" tableColumnId="58"/>
      <queryTableField id="55" name="COVERAGE" tableColumnId="55"/>
      <queryTableField id="219" name="第N次担任" tableColumnId="92"/>
      <queryTableField id="4" name="信用主体(备证行)" tableColumnId="4"/>
      <queryTableField id="7" name="发行评级" tableColumnId="7"/>
      <queryTableField id="9" name="货币" tableColumnId="9"/>
      <queryTableField id="10" name="发行规模(亿)" tableColumnId="10"/>
      <queryTableField id="14" name="年期" tableColumnId="14"/>
      <queryTableField id="15" name="票息" tableColumnId="15"/>
      <queryTableField id="16" name="IPG" tableColumnId="16"/>
      <queryTableField id="17" name="FPG" tableColumnId="17"/>
      <queryTableField id="18" name="定价" tableColumnId="18"/>
      <queryTableField id="19" name="收窄基点" tableColumnId="19"/>
      <queryTableField id="22" name="结构" tableColumnId="22"/>
      <queryTableField id="23" name="主题" tableColumnId="23"/>
      <queryTableField id="24" name="上市" tableColumnId="24"/>
      <queryTableField id="625" name="品种主题" tableColumnId="31"/>
      <queryTableField id="13" name="增发判定" tableColumnId="13"/>
      <queryTableField id="61" name="BOCOM_DEAL?" tableColumnId="61"/>
      <queryTableField id="78" name="IS_LEAD" tableColumnId="43"/>
      <queryTableField id="79" name="IS_B&amp;D" tableColumnId="45"/>
      <queryTableField id="80" name="是否合名" tableColumnId="46"/>
      <queryTableField id="633" name="是否首发" tableColumnId="99"/>
      <queryTableField id="62" name="信用主体" tableColumnId="62"/>
      <queryTableField id="5" name="主体评级" tableColumnId="5"/>
      <queryTableField id="6" name="境内主体评级" tableColumnId="6"/>
      <queryTableField id="66" name="地区" tableColumnId="66"/>
      <queryTableField id="67" name="城市" tableColumnId="67"/>
      <queryTableField id="68" name="区县" tableColumnId="68"/>
      <queryTableField id="26" name="备证行" tableColumnId="26"/>
      <queryTableField id="129" name="备证分类" tableColumnId="78"/>
      <queryTableField id="500" name="承销费原币" tableColumnId="100"/>
      <queryTableField id="11" name="亿美元" tableColumnId="11"/>
      <queryTableField id="12" name="亿元" tableColumnId="12"/>
      <queryTableField id="231" name="亿港币" tableColumnId="30"/>
      <queryTableField id="204" name="中资属性" tableColumnId="87"/>
      <queryTableField id="342" name="板块" tableColumnId="49"/>
      <queryTableField id="611" name="板块二级" tableColumnId="81"/>
      <queryTableField id="639" name="结构分类" tableColumnId="119"/>
      <queryTableField id="8" name="评级分类" tableColumnId="8"/>
      <queryTableField id="632" name="美元规模分类" tableColumnId="93"/>
      <queryTableField id="271" name="年" tableColumnId="38"/>
      <queryTableField id="272" name="季" tableColumnId="39"/>
      <queryTableField id="273" name="月" tableColumnId="40"/>
      <queryTableField id="629" name="投标资历分类" tableColumnId="80"/>
      <queryTableField id="25" name="发行人" tableColumnId="25"/>
      <queryTableField id="2" name="ISIN" tableColumnId="2"/>
      <queryTableField id="336" name="年月" tableColumnId="42"/>
      <queryTableField id="32" name="发行品种" tableColumnId="32"/>
      <queryTableField id="239" name="币种规模" tableColumnId="96"/>
      <queryTableField id="137" name="期限" tableColumnId="83"/>
      <queryTableField id="130" name="角色" tableColumnId="79"/>
      <queryTableField id="551" name="FolderPath" tableColumnId="108"/>
      <queryTableField id="544" name="删除及隐藏" tableColumnId="106"/>
      <queryTableField id="20" name="定价基准" tableColumnId="20"/>
      <queryTableField id="21" name="发行价" tableColumnId="21"/>
      <queryTableField id="522" name="上市分类" tableColumnId="69"/>
      <queryTableField id="33" name="起息日期" tableColumnId="33"/>
      <queryTableField id="34" name="首次付息日" tableColumnId="34"/>
      <queryTableField id="347" name="注册成立地" tableColumnId="71"/>
      <queryTableField id="221" name="ticker" tableColumnId="72"/>
      <queryTableField id="498" name="发行人主上市地" tableColumnId="91"/>
      <queryTableField id="198" name="通过分行" tableColumnId="48"/>
      <queryTableField id="36" name="兑付日" tableColumnId="36"/>
      <queryTableField id="44" name="付息频率" tableColumnId="44"/>
      <queryTableField id="52" name="PROJECT_CODE" tableColumnId="52"/>
      <queryTableField id="53" name="期数" tableColumnId="53"/>
      <queryTableField id="197" name="亮点" tableColumnId="47"/>
      <queryTableField id="233" name="期限备注" tableColumnId="82"/>
      <queryTableField id="199" name="SPECIALs" tableColumnId="50"/>
      <queryTableField id="200" name="OTHER_ISIN" tableColumnId="64"/>
      <queryTableField id="535" name="Stats" tableColumnId="102"/>
      <queryTableField id="461" name="筹款用途" tableColumnId="94"/>
      <queryTableField id="543" name="发行方式" tableColumnId="105"/>
      <queryTableField id="545" name="DataSource" tableColumnId="107"/>
      <queryTableField id="269" name="外部评审方式" tableColumnId="35"/>
      <queryTableField id="270" name="外部评审机构" tableColumnId="37"/>
      <queryTableField id="59" name="港分_ROLE" tableColumnId="59"/>
      <queryTableField id="60" name="澳分_ROLE" tableColumnId="60"/>
      <queryTableField id="201" name="台账序号" tableColumnId="65"/>
      <queryTableField id="234" name="多笔" tableColumnId="84"/>
      <queryTableField id="235" name="多币种" tableColumnId="86"/>
      <queryTableField id="236" name="多品种" tableColumnId="90"/>
      <queryTableField id="656" name="IS_KYC_DONE" tableColumnId="120"/>
      <queryTableField id="523" name="PRJ对账号" tableColumnId="88"/>
      <queryTableField id="537" name="备证行标签" tableColumnId="103"/>
      <queryTableField id="63" name="信用主体简称" tableColumnId="63"/>
      <queryTableField id="612" name="板块三级" tableColumnId="101"/>
      <queryTableField id="613" name="板块标签" tableColumnId="109"/>
      <queryTableField id="626" name="级别" tableColumnId="51"/>
      <queryTableField id="73" name="首次违约日" tableColumnId="73"/>
      <queryTableField id="75" name="DEBUT_DATE" tableColumnId="75"/>
      <queryTableField id="70" name="行业" tableColumnId="70"/>
      <queryTableField id="614" name="YY类型" tableColumnId="110"/>
      <queryTableField id="615" name="Is_Issuer" tableColumnId="111"/>
      <queryTableField id="616" name="Is_SBLC" tableColumnId="112"/>
      <queryTableField id="617" name="Is_Client" tableColumnId="113"/>
      <queryTableField id="627" name="IS_DEFAULT" tableColumnId="57"/>
      <queryTableField id="628" name="YY" tableColumnId="74"/>
      <queryTableField id="657" name="A_Date" tableColumnId="121"/>
      <queryTableField id="630" name="MM" tableColumnId="85"/>
      <queryTableField id="631" name="WeekNum" tableColumnId="89"/>
      <queryTableField id="658" name="WeekStartDate" tableColumnId="122"/>
      <queryTableField id="659" name="YYW" tableColumnId="123"/>
      <queryTableField id="660" name="YYQQ" tableColumnId="124"/>
      <queryTableField id="274" name="周" tableColumnId="41"/>
      <queryTableField id="634" name="年期分类" tableColumnId="114"/>
      <queryTableField id="636" name="清算地" tableColumnId="116"/>
      <queryTableField id="637" name="主体评级分类" tableColumnId="117"/>
      <queryTableField id="638" name="是否IG" tableColumnId="118"/>
      <queryTableField id="27" name="担保人" tableColumnId="27"/>
      <queryTableField id="28" name="维好协议提供者" tableColumnId="28"/>
      <queryTableField id="238" name="币种单位" tableColumnId="95"/>
      <queryTableField id="538" name="ESG主题" tableColumnId="104"/>
      <queryTableField id="240" name="COMPARER" tableColumnId="97"/>
      <queryTableField id="241" name="YYMMDD" tableColumnId="98"/>
      <queryTableField id="76" name="交易简称" tableColumnId="76"/>
      <queryTableField id="77" name="Check" tableColumnId="7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3" connectionId="5" xr16:uid="{00000000-0016-0000-0D00-000006000000}" autoFormatId="16" applyNumberFormats="0" applyBorderFormats="0" applyFontFormats="0" applyPatternFormats="0" applyAlignmentFormats="0" applyWidthHeightFormats="0">
  <queryTableRefresh nextId="11">
    <queryTableFields count="3">
      <queryTableField id="7" name="年" tableColumnId="1"/>
      <queryTableField id="9" name="笔数" tableColumnId="2"/>
      <queryTableField id="10" name="亿美元"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4" connectionId="17" xr16:uid="{00000000-0016-0000-0D00-000007000000}" autoFormatId="16" applyNumberFormats="0" applyBorderFormats="0" applyFontFormats="0" applyPatternFormats="0" applyAlignmentFormats="0" applyWidthHeightFormats="0">
  <queryTableRefresh nextId="4">
    <queryTableFields count="1">
      <queryTableField id="3" name="REFRESHED"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5" connectionId="3" xr16:uid="{3A5861EB-44E3-47D5-988C-DE80BF678C39}" autoFormatId="16" applyNumberFormats="0" applyBorderFormats="0" applyFontFormats="0" applyPatternFormats="0" applyAlignmentFormats="0" applyWidthHeightFormats="0">
  <queryTableRefresh nextId="5">
    <queryTableFields count="4">
      <queryTableField id="1" name="年" tableColumnId="1"/>
      <queryTableField id="2" name="COVERAGE" tableColumnId="2"/>
      <queryTableField id="3" name="TRANCHES" tableColumnId="3"/>
      <queryTableField id="4" name="当年占比"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6" connectionId="24" xr16:uid="{9A259A0E-D9EF-4DFC-97A7-39A7751125BC}" autoFormatId="16" applyNumberFormats="0" applyBorderFormats="0" applyFontFormats="0" applyPatternFormats="0" applyAlignmentFormats="0" applyWidthHeightFormats="0">
  <queryTableRefresh nextId="5">
    <queryTableFields count="4">
      <queryTableField id="1" name="地区" tableColumnId="1"/>
      <queryTableField id="2" name="地区简称" tableColumnId="2"/>
      <queryTableField id="3" name="省级行政区" tableColumnId="3"/>
      <queryTableField id="4" name="SortValue" tableColumnId="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7" connectionId="25" xr16:uid="{C2FB597B-9B7C-493D-BC0D-25F38F6AC16E}"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8" connectionId="23" xr16:uid="{86D6AB74-3349-420A-991E-C47EDC838D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9" connectionId="1" xr16:uid="{A51468B5-34F3-4003-8359-CBD1CF3F46CB}"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8" connectionId="8" xr16:uid="{00000000-0016-0000-0E00-000008000000}" autoFormatId="16" applyNumberFormats="0" applyBorderFormats="0" applyFontFormats="0" applyPatternFormats="0" applyAlignmentFormats="0" applyWidthHeightFormats="0">
  <queryTableRefresh nextId="41">
    <queryTableFields count="21">
      <queryTableField id="1" name="Index" tableColumnId="1"/>
      <queryTableField id="2" name="定价日" tableColumnId="2"/>
      <queryTableField id="3" name="信用主体(备证行)" tableColumnId="3"/>
      <queryTableField id="4" name="发行评级" tableColumnId="4"/>
      <queryTableField id="5" name="发行规模(亿)" tableColumnId="5"/>
      <queryTableField id="6" name="货币" tableColumnId="6"/>
      <queryTableField id="7" name="年期" tableColumnId="7"/>
      <queryTableField id="8" name="票息" tableColumnId="8"/>
      <queryTableField id="9" name="上市" tableColumnId="9"/>
      <queryTableField id="37" name="ESG主题" tableColumnId="10"/>
      <queryTableField id="11" name="BOCOM_DEAL?" tableColumnId="11"/>
      <queryTableField id="12" name="亿美元" tableColumnId="12"/>
      <queryTableField id="13" name="亿元" tableColumnId="13"/>
      <queryTableField id="24" name="板块" tableColumnId="16"/>
      <queryTableField id="18" name="外部评审方式" tableColumnId="18"/>
      <queryTableField id="19" name="外部评审机构" tableColumnId="19"/>
      <queryTableField id="26" name="筹款用途" tableColumnId="21"/>
      <queryTableField id="39" name="货币细分" tableColumnId="17"/>
      <queryTableField id="28" name="上市分类" tableColumnId="22"/>
      <queryTableField id="15" name="交易简称" tableColumnId="15"/>
      <queryTableField id="14" name="ISIN"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Y" xr10:uid="{00000000-0013-0000-FFFF-FFFF01000000}" sourceName="年">
  <extLst>
    <x:ext xmlns:x15="http://schemas.microsoft.com/office/spreadsheetml/2010/11/main" uri="{2F2917AC-EB37-4324-AD4E-5DD8C200BD13}">
      <x15:tableSlicerCache tableId="5" column="1" sortOrder="descending"/>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团队" xr10:uid="{00000000-0013-0000-FFFF-FFFF02000000}" sourceName="COVERAGE">
  <extLst>
    <x:ext xmlns:x15="http://schemas.microsoft.com/office/spreadsheetml/2010/11/main" uri="{2F2917AC-EB37-4324-AD4E-5DD8C200BD13}">
      <x15:tableSlicerCache tableId="5" column="12"/>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G" xr10:uid="{00000000-0013-0000-FFFF-FFFF03000000}" sourceName="ESG">
  <extLst>
    <x:ext xmlns:x15="http://schemas.microsoft.com/office/spreadsheetml/2010/11/main" uri="{2F2917AC-EB37-4324-AD4E-5DD8C200BD13}">
      <x15:tableSlicerCache tableId="5" column="42" sortOrder="descending"/>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TZ" xr10:uid="{00000000-0013-0000-FFFF-FFFF04000000}" sourceName="货币细分">
  <extLst>
    <x:ext xmlns:x15="http://schemas.microsoft.com/office/spreadsheetml/2010/11/main" uri="{2F2917AC-EB37-4324-AD4E-5DD8C200BD13}">
      <x15:tableSlicerCache tableId="5" column="43" sortOrder="descending"/>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ISL_ROLE" xr10:uid="{00000000-0013-0000-FFFF-FFFF05000000}" sourceName="BISL_ROLE">
  <extLst>
    <x:ext xmlns:x15="http://schemas.microsoft.com/office/spreadsheetml/2010/11/main" uri="{2F2917AC-EB37-4324-AD4E-5DD8C200BD13}">
      <x15:tableSlicerCache tableId="5" column="8"/>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货币" xr10:uid="{00000000-0013-0000-FFFF-FFFF06000000}" sourceName="货币">
  <extLst>
    <x:ext xmlns:x15="http://schemas.microsoft.com/office/spreadsheetml/2010/11/main" uri="{2F2917AC-EB37-4324-AD4E-5DD8C200BD13}">
      <x15:tableSlicerCache tableId="5" column="15" sortOrder="descending"/>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地区" xr10:uid="{00000000-0013-0000-FFFF-FFFF07000000}" sourceName="地区">
  <extLst>
    <x:ext xmlns:x15="http://schemas.microsoft.com/office/spreadsheetml/2010/11/main" uri="{2F2917AC-EB37-4324-AD4E-5DD8C200BD13}">
      <x15:tableSlicerCache tableId="5" column="35"/>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中资属性" xr10:uid="{00000000-0013-0000-FFFF-FFFF08000000}" sourceName="中资属性">
  <extLst>
    <x:ext xmlns:x15="http://schemas.microsoft.com/office/spreadsheetml/2010/11/main" uri="{2F2917AC-EB37-4324-AD4E-5DD8C200BD13}">
      <x15:tableSlicerCache tableId="5" column="30"/>
    </x:ex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板块" xr10:uid="{00000000-0013-0000-FFFF-FFFF09000000}" sourceName="板块">
  <extLst>
    <x:ext xmlns:x15="http://schemas.microsoft.com/office/spreadsheetml/2010/11/main" uri="{2F2917AC-EB37-4324-AD4E-5DD8C200BD13}">
      <x15:tableSlicerCache tableId="5" column="31"/>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ATURED" xr10:uid="{00000000-0013-0000-FFFF-FFFF0A000000}" sourceName="品种主题">
  <extLst>
    <x:ext xmlns:x15="http://schemas.microsoft.com/office/spreadsheetml/2010/11/main" uri="{2F2917AC-EB37-4324-AD4E-5DD8C200BD13}">
      <x15:tableSlicerCache tableId="5" column="6"/>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评级分类" xr10:uid="{00000000-0013-0000-FFFF-FFFF0B000000}" sourceName="评级分类">
  <extLst>
    <x:ext xmlns:x15="http://schemas.microsoft.com/office/spreadsheetml/2010/11/main" uri="{2F2917AC-EB37-4324-AD4E-5DD8C200BD13}">
      <x15:tableSlicerCache tableId="5" column="45"/>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主题" xr10:uid="{210FF2E4-D03E-4311-B0B8-778EF1E6AA61}" sourceName="ESG主题">
  <extLst>
    <x:ext xmlns:x15="http://schemas.microsoft.com/office/spreadsheetml/2010/11/main" uri="{2F2917AC-EB37-4324-AD4E-5DD8C200BD13}">
      <x15:tableSlicerCache tableId="9" column="10" sortOrder="descending"/>
    </x:ex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COM_ROLE" xr10:uid="{A8E27B65-9AA6-4233-B507-AA3E3226D5CE}" sourceName="BOCOM_DEAL?">
  <extLst>
    <x:ext xmlns:x15="http://schemas.microsoft.com/office/spreadsheetml/2010/11/main" uri="{2F2917AC-EB37-4324-AD4E-5DD8C200BD13}">
      <x15:tableSlicerCache tableId="9" column="11" sortOrder="descending"/>
    </x:ex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板块1" xr10:uid="{090ACDAF-7A63-4EEA-89D0-8D88E037182D}" sourceName="板块">
  <extLst>
    <x:ext xmlns:x15="http://schemas.microsoft.com/office/spreadsheetml/2010/11/main" uri="{2F2917AC-EB37-4324-AD4E-5DD8C200BD13}">
      <x15:tableSlicerCache tableId="9" column="16" sortOrder="descending"/>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外部评审方式" xr10:uid="{1B640EE3-E884-44CC-B3C0-9371EA41C8C2}" sourceName="外部评审方式">
  <extLst>
    <x:ext xmlns:x15="http://schemas.microsoft.com/office/spreadsheetml/2010/11/main" uri="{2F2917AC-EB37-4324-AD4E-5DD8C200BD13}">
      <x15:tableSlicerCache tableId="9" column="18" sortOrder="descending"/>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外部评审机构" xr10:uid="{A071A326-6908-4EA8-BBCA-9597FE13C021}" sourceName="外部评审机构">
  <extLst>
    <x:ext xmlns:x15="http://schemas.microsoft.com/office/spreadsheetml/2010/11/main" uri="{2F2917AC-EB37-4324-AD4E-5DD8C200BD13}">
      <x15:tableSlicerCache tableId="9" column="19" sortOrder="descending"/>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TZ1" xr10:uid="{C4124D9B-AC6E-43BB-AE6B-DFD627852DEA}" sourceName="货币细分">
  <extLst>
    <x:ext xmlns:x15="http://schemas.microsoft.com/office/spreadsheetml/2010/11/main" uri="{2F2917AC-EB37-4324-AD4E-5DD8C200BD13}">
      <x15:tableSlicerCache tableId="9" column="20"/>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投标资历" xr10:uid="{199472E0-7840-48EC-A374-84AEC3AB1CE9}" sourceName="投标资历分类">
  <extLst>
    <x:ext xmlns:x15="http://schemas.microsoft.com/office/spreadsheetml/2010/11/main" uri="{2F2917AC-EB37-4324-AD4E-5DD8C200BD13}">
      <x15:tableSlicerCache tableId="5" column="57" sortOrder="descending"/>
    </x:ex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地区1" xr10:uid="{A25075B3-4290-40F3-B356-FFEDF868C47E}" sourceName="主题">
  <extLst>
    <x:ext xmlns:x15="http://schemas.microsoft.com/office/spreadsheetml/2010/11/main" uri="{2F2917AC-EB37-4324-AD4E-5DD8C200BD13}">
      <x15:tableSlicerCache tableId="10" column="15"/>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结构1" xr10:uid="{BD28D364-1DC4-414A-AF6D-8C3389EBEE0F}" sourceName="结构">
  <extLst>
    <x:ext xmlns:x15="http://schemas.microsoft.com/office/spreadsheetml/2010/11/main" uri="{2F2917AC-EB37-4324-AD4E-5DD8C200BD13}">
      <x15:tableSlicerCache tableId="10" column="14"/>
    </x:ex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UCTURE" xr10:uid="{AA9285EA-9B0C-4245-96B7-6299B4B2D505}" sourceName="结构分类">
  <extLst>
    <x:ext xmlns:x15="http://schemas.microsoft.com/office/spreadsheetml/2010/11/main" uri="{2F2917AC-EB37-4324-AD4E-5DD8C200BD13}">
      <x15:tableSlicerCache tableId="5" column="54"/>
    </x:ex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abel" xr10:uid="{E9DE6EFC-2061-4F7A-A487-033B5C81D908}" sourceName="Label">
  <extLst>
    <x:ext xmlns:x15="http://schemas.microsoft.com/office/spreadsheetml/2010/11/main" uri="{2F2917AC-EB37-4324-AD4E-5DD8C200BD13}">
      <x15:tableSlicerCache tableId="11" column="4"/>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G_Category" xr10:uid="{EBCBAEDB-4273-438F-91DB-E39360171BF3}" sourceName="ESG Category">
  <extLst>
    <x:ext xmlns:x15="http://schemas.microsoft.com/office/spreadsheetml/2010/11/main" uri="{2F2917AC-EB37-4324-AD4E-5DD8C200BD13}">
      <x15:tableSlicerCache tableId="11" column="6"/>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非美元币种" xr10:uid="{F2469997-4D5C-4EC7-9364-DD85CE4BB731}" sourceName="非美元币种">
  <extLst>
    <x:ext xmlns:x15="http://schemas.microsoft.com/office/spreadsheetml/2010/11/main" uri="{2F2917AC-EB37-4324-AD4E-5DD8C200BD13}">
      <x15:tableSlicerCache tableId="11" column="7"/>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SP双语_仅中文版" xr10:uid="{EBD4C571-EFF6-4549-84FB-A6FC30F9A3E5}" sourceName="RSP双语/仅中文版">
  <extLst>
    <x:ext xmlns:x15="http://schemas.microsoft.com/office/spreadsheetml/2010/11/main" uri="{2F2917AC-EB37-4324-AD4E-5DD8C200BD13}">
      <x15:tableSlicerCache tableId="11" column="8"/>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季" xr10:uid="{6E7B9E77-14B4-45BB-8603-FDF21F07D3B3}" sourceName="季">
  <extLst>
    <x:ext xmlns:x15="http://schemas.microsoft.com/office/spreadsheetml/2010/11/main" uri="{2F2917AC-EB37-4324-AD4E-5DD8C200BD13}">
      <x15:tableSlicerCache tableId="5" column="52"/>
    </x:ext>
    <x:ext xmlns:x15="http://schemas.microsoft.com/office/spreadsheetml/2010/11/main" uri="{470722E0-AACD-4C17-9CDC-17EF765DBC7E}">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月" xr10:uid="{C1373F0C-1C09-432B-A07A-94C4AE9DC911}" sourceName="月">
  <extLst>
    <x:ext xmlns:x15="http://schemas.microsoft.com/office/spreadsheetml/2010/11/main" uri="{2F2917AC-EB37-4324-AD4E-5DD8C200BD13}">
      <x15:tableSlicerCache tableId="5" column="49"/>
    </x:ext>
    <x:ext xmlns:x15="http://schemas.microsoft.com/office/spreadsheetml/2010/11/main" uri="{470722E0-AACD-4C17-9CDC-17EF765DBC7E}">
      <x15:slicerCacheHide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LEAD" xr10:uid="{4A63BCF5-1773-4857-90FD-1BFEDE7363B9}" sourceName="IS_LEAD">
  <extLst>
    <x:ext xmlns:x15="http://schemas.microsoft.com/office/spreadsheetml/2010/11/main" uri="{2F2917AC-EB37-4324-AD4E-5DD8C200BD13}">
      <x15:tableSlicerCache tableId="5" column="10" sortOrder="descending"/>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B_D" xr10:uid="{FB7D59D2-BC32-47B3-ACE7-6408E23432E6}" sourceName="IS_B&amp;D">
  <extLst>
    <x:ext xmlns:x15="http://schemas.microsoft.com/office/spreadsheetml/2010/11/main" uri="{2F2917AC-EB37-4324-AD4E-5DD8C200BD13}">
      <x15:tableSlicerCache tableId="5" column="33"/>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美元规模区间" xr10:uid="{3FD32F71-C1B7-466B-B583-2DB3DEA312E0}" sourceName="美元规模分类">
  <extLst>
    <x:ext xmlns:x15="http://schemas.microsoft.com/office/spreadsheetml/2010/11/main" uri="{2F2917AC-EB37-4324-AD4E-5DD8C200BD13}">
      <x15:tableSlicerCache tableId="5" column="6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年份" xr10:uid="{00000000-0014-0000-FFFF-FFFF01000000}" cache="Slicer_YY" caption="年" columnCount="4" style="Entity Slicer" rowHeight="257175"/>
  <slicer name="团队" xr10:uid="{00000000-0014-0000-FFFF-FFFF02000000}" cache="Slicer_团队" caption="COVERAGE" columnCount="3" style="Deal Slicer" rowHeight="257175"/>
  <slicer name="ESG" xr10:uid="{00000000-0014-0000-FFFF-FFFF03000000}" cache="Slicer_ESG" caption="ESG" style="ESG Slicer" rowHeight="257175"/>
  <slicer name="FTZ" xr10:uid="{00000000-0014-0000-FFFF-FFFF04000000}" cache="Slicer_FTZ" caption="货币细分" style="CNH Slicer" rowHeight="257175"/>
  <slicer name="BISL_ROLE" xr10:uid="{00000000-0014-0000-FFFF-FFFF05000000}" cache="Slicer_BISL_ROLE" caption="BISL_ROLE" columnCount="2" style="Deal Slicer" rowHeight="256032"/>
  <slicer name="货币" xr10:uid="{00000000-0014-0000-FFFF-FFFF06000000}" cache="Slicer_货币" caption="货币" columnCount="3" style="Deal Slicer" rowHeight="257175"/>
  <slicer name="地区" xr10:uid="{00000000-0014-0000-FFFF-FFFF07000000}" cache="Slicer_地区" caption="地区" columnCount="3" style="Entity Slicer" rowHeight="257175"/>
  <slicer name="中资属性" xr10:uid="{00000000-0014-0000-FFFF-FFFF08000000}" cache="Slicer_IN.中资属性" caption="中资属性" columnCount="2" style="Entity Slicer" rowHeight="257175"/>
  <slicer name="板块" xr10:uid="{00000000-0014-0000-FFFF-FFFF09000000}" cache="Slicer_IN.板块" caption="板块" style="Entity Slicer" rowHeight="257175"/>
  <slicer name="FEATURED" xr10:uid="{00000000-0014-0000-FFFF-FFFF0A000000}" cache="Slicer_FEATURED" caption="品种分类" columnCount="2" style="Deal Slicer" rowHeight="257175"/>
  <slicer name="评级分类" xr10:uid="{00000000-0014-0000-FFFF-FFFF0B000000}" cache="Slicer_评级分类" caption="评级分类" columnCount="3" style="Deal Slicer" rowHeight="257175"/>
  <slicer name="投标资历 1" xr10:uid="{EF9C1D4C-2C9E-4F14-8FC5-C5286F30818F}" cache="Slicer_投标资历" caption="投标资历分类" columnCount="2" style="Entity Slicer" rowHeight="257175"/>
  <slicer name="STRUCTURE" xr10:uid="{435A284E-5056-453F-A21E-A1D0B22A6706}" cache="Slicer_STRUCTURE" caption="结构分类" columnCount="3" style="Deal Slicer" rowHeight="257175"/>
  <slicer name="季" xr10:uid="{EB5FF56A-CA97-4000-B11B-10A7E7559A68}" cache="Slicer_季" caption="季" columnCount="4" style="Entity Slicer" rowHeight="257175"/>
  <slicer name="月" xr10:uid="{BC7DAA01-1BCF-40AE-8ECD-8EE7B894FC50}" cache="Slicer_月" caption="月" columnCount="2" style="Entity Slicer" rowHeight="257175"/>
  <slicer name="IS_LEAD" xr10:uid="{692479D6-5DBE-4F8D-B82C-A959DFBEFC2E}" cache="Slicer_IS_LEAD" caption="是否牵头" columnCount="2" style="Deal Slicer" rowHeight="257175"/>
  <slicer name="IS_B&amp;D" xr10:uid="{5356114C-D958-4F70-9BA4-A3E037DCBC44}" cache="Slicer_IS_B_D" caption="其他角色" columnCount="2" style="Deal Slicer" rowHeight="257175"/>
  <slicer name="美元规模区间" xr10:uid="{FEC71FB1-7E43-48C4-810A-975889CBF67F}" cache="Slicer_美元规模区间" caption="美元规模分类" columnCount="2" style="Deal Slicer"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主题" xr10:uid="{E2478439-F253-4197-B901-7A99AAA127DE}" cache="Slicer_主题" caption="ESG主题" style="ESG Slicer" rowHeight="274320"/>
  <slicer name="BOCOM ROLE" xr10:uid="{32507506-56E4-495F-A41C-6D38A711C858}" cache="Slicer_BOCOM_ROLE" caption="BOCOM_DEAL?" columnCount="2" style="Deal Slicer" rowHeight="274320"/>
  <slicer name="IN.板块 1" xr10:uid="{7F4DF159-A1A9-40C4-A825-B0FAF4E5A8C2}" cache="Slicer_IN.板块1" caption="板块" columnCount="2" style="Entity Slicer" rowHeight="274320"/>
  <slicer name="外部评审方式" xr10:uid="{247D4E9E-BDC2-4ADE-BB57-846A2C643FCD}" cache="Slicer_外部评审方式" caption="外部评审方式" style="Deal Slicer" rowHeight="274320"/>
  <slicer name="外部评审机构" xr10:uid="{08E8F991-7763-4D83-82D4-B6505B622C05}" cache="Slicer_外部评审机构" caption="外部评审机构" style="Deal Slicer" rowHeight="274320"/>
  <slicer name="FTZ 1" xr10:uid="{1D18F929-3885-45C7-BECF-A527466966A0}" cache="Slicer_FTZ1" caption="货币细分" columnCount="2" style="CNH Slicer" rowHeight="27432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abel" xr10:uid="{262311B9-47FC-436D-90C8-0300AD4D3AAE}" cache="Slicer_Label" caption="Label" columnCount="3" style="Entity Slicer" rowHeight="257175"/>
  <slicer name="ESG Category" xr10:uid="{836FB40C-D2B4-465C-BFF1-D45163BCF294}" cache="Slicer_ESG_Category" caption="ESG Category" columnCount="3" style="Deal Slicer" rowHeight="257175"/>
  <slicer name="非美元币种" xr10:uid="{F1BCFAB3-C5BF-4186-BE25-5520A125B4AC}" cache="Slicer_非美元币种" caption="非美元币种" columnCount="4" style="Deal Slicer" rowHeight="257175"/>
  <slicer name="RSP双语/仅中文版" xr10:uid="{9D1C7AF1-014A-40E5-B916-C2C5347D6EFF}" cache="Slicer_RSP双语_仅中文版" caption="RSP双语/仅中文版" columnCount="2" style="Deal Slicer"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地区 1" xr10:uid="{7BBCFCFA-FFC6-4404-B3C2-D9181F04F523}" cache="Slicer_地区1" caption="主题" columnCount="2" style="SlicerStyleLight2" rowHeight="257175"/>
  <slicer name="结构 1" xr10:uid="{449A3C94-20E0-417A-A9E3-2D3499A61201}" cache="Slicer_结构1" caption="结构" columnCount="2" style="SlicerStyleLight2" rowHeight="257175"/>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Dashboard" displayName="Dashboard" ref="A6:D13" totalsRowShown="0">
  <autoFilter ref="A6:D13" xr:uid="{00000000-0009-0000-0100-000007000000}">
    <filterColumn colId="0" hiddenButton="1"/>
    <filterColumn colId="1" hiddenButton="1"/>
    <filterColumn colId="2" hiddenButton="1"/>
    <filterColumn colId="3" hiddenButton="1"/>
  </autoFilter>
  <tableColumns count="4">
    <tableColumn id="1" xr3:uid="{00000000-0010-0000-0000-000001000000}" name="年" dataDxfId="5">
      <calculatedColumnFormula>deal_sum[[#This Row],[年]]</calculatedColumnFormula>
    </tableColumn>
    <tableColumn id="2" xr3:uid="{00000000-0010-0000-0000-000002000000}" name="笔数" dataDxfId="4">
      <calculatedColumnFormula>deal_sum[[#This Row],[笔数]]</calculatedColumnFormula>
    </tableColumn>
    <tableColumn id="3" xr3:uid="{00000000-0010-0000-0000-000003000000}" name="亿美元" dataDxfId="3">
      <calculatedColumnFormula>ROUND(deal_sum[[#This Row],[亿美元]],0)&amp;"亿"</calculatedColumnFormula>
    </tableColumn>
    <tableColumn id="4" xr3:uid="{22741F55-74FE-4D6E-8718-11EED4687D21}" name="平均亿美元/笔" dataDxfId="2">
      <calculatedColumnFormula>ROUND(deal_sum[[#This Row],[亿美元]]/Dashboard[[#This Row],[笔数]],1)</calculatedColumnFormula>
    </tableColumn>
  </tableColumns>
  <tableStyleInfo name="Qry Load"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AEE8F3-692C-4DC7-BC8C-938042AAB5FF}" name="CoveragePt_Present" displayName="CoveragePt_Present" ref="T6:W12" totalsRowShown="0" headerRowDxfId="408" dataDxfId="407">
  <tableColumns count="4">
    <tableColumn id="1" xr3:uid="{96B8DB38-E29E-4A7C-9515-6C5E0D8AA352}" name="YY" dataDxfId="406">
      <calculatedColumnFormula>CoveragePt[[#This Row],[年]]&amp;"年"</calculatedColumnFormula>
    </tableColumn>
    <tableColumn id="4" xr3:uid="{FC57B280-E761-4A5A-8773-7F830152FD62}" name="TEAM" dataDxfId="405">
      <calculatedColumnFormula>CoveragePt[[#This Row],[COVERAGE]]</calculatedColumnFormula>
    </tableColumn>
    <tableColumn id="2" xr3:uid="{6E90B168-DE3C-4132-AF85-4839758C1C96}" name="TRANCHES" dataDxfId="404">
      <calculatedColumnFormula>CoveragePt[[#This Row],[TRANCHES]]&amp;"笔"</calculatedColumnFormula>
    </tableColumn>
    <tableColumn id="3" xr3:uid="{AD094BBF-FBD2-4A3F-AC07-80726CA1DE45}" name="%" dataDxfId="403" dataCellStyle="Percent">
      <calculatedColumnFormula>CoveragePt[[#This Row],[当年占比]]</calculatedColumnFormula>
    </tableColumn>
  </tableColumns>
  <tableStyleInfo name="Qry Load"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bl_deal" displayName="tbl_deal" ref="C6:BM463" totalsRowShown="0">
  <autoFilter ref="C6:BM463" xr:uid="{00000000-0009-0000-0100-000005000000}"/>
  <tableColumns count="63">
    <tableColumn id="2" xr3:uid="{00000000-0010-0000-0100-000002000000}" name="Index">
      <calculatedColumnFormula>Directory[[#This Row],[Index]]</calculatedColumnFormula>
    </tableColumn>
    <tableColumn id="4" xr3:uid="{00000000-0010-0000-0100-000004000000}" name="定价日">
      <calculatedColumnFormula>INDEX(Directory[],MATCH(tbl_deal[[#This Row],[Index]],Directory[Index],0),MATCH('DEAL DIRECTORY'!D$5,Directory[#Headers],0))</calculatedColumnFormula>
    </tableColumn>
    <tableColumn id="42" xr3:uid="{00000000-0010-0000-0100-00002A000000}" name="ESG">
      <calculatedColumnFormula>INDEX(Directory[],MATCH(tbl_deal[[#This Row],[Index]],Directory[Index],0),MATCH('DEAL DIRECTORY'!E$5,Directory[#Headers],0))</calculatedColumnFormula>
    </tableColumn>
    <tableColumn id="43" xr3:uid="{00000000-0010-0000-0100-00002B000000}" name="货币细分">
      <calculatedColumnFormula>INDEX(Directory[],MATCH(tbl_deal[[#This Row],[Index]],Directory[Index],0),MATCH('DEAL DIRECTORY'!F$5,Directory[#Headers],0))</calculatedColumnFormula>
    </tableColumn>
    <tableColumn id="7" xr3:uid="{00000000-0010-0000-0100-000007000000}" name="PROJECT_NAME">
      <calculatedColumnFormula>INDEX(Directory[],MATCH(tbl_deal[[#This Row],[Index]],Directory[Index],0),MATCH('DEAL DIRECTORY'!G$5,Directory[#Headers],0))</calculatedColumnFormula>
    </tableColumn>
    <tableColumn id="65" xr3:uid="{A6929E88-1ABA-4305-A4C4-16F70858E5A7}" name="📂" dataCellStyle="Hyperlink">
      <calculatedColumnFormula>IF(tbl_deal[[#This Row],[FolderPath]]="","",HYPERLINK(tbl_deal[[#This Row],[FolderPath]],"📂"))</calculatedColumnFormula>
    </tableColumn>
    <tableColumn id="8" xr3:uid="{00000000-0010-0000-0100-000008000000}" name="BISL_ROLE">
      <calculatedColumnFormula>INDEX(Directory[],MATCH(tbl_deal[[#This Row],[Index]],Directory[Index],0),MATCH('DEAL DIRECTORY'!I$5,Directory[#Headers],0))</calculatedColumnFormula>
    </tableColumn>
    <tableColumn id="11" xr3:uid="{00000000-0010-0000-0100-00000B000000}" name="新规角色">
      <calculatedColumnFormula>INDEX(Directory[],MATCH(tbl_deal[[#This Row],[Index]],Directory[Index],0),MATCH('DEAL DIRECTORY'!J$5,Directory[#Headers],0))</calculatedColumnFormula>
    </tableColumn>
    <tableColumn id="12" xr3:uid="{00000000-0010-0000-0100-00000C000000}" name="COVERAGE">
      <calculatedColumnFormula>INDEX(Directory[],MATCH(tbl_deal[[#This Row],[Index]],Directory[Index],0),MATCH('DEAL DIRECTORY'!K$5,Directory[#Headers],0))</calculatedColumnFormula>
    </tableColumn>
    <tableColumn id="29" xr3:uid="{37540A88-68DA-4F92-8096-226535AF51C0}" name="第N次担任">
      <calculatedColumnFormula>INDEX(Directory[],MATCH(tbl_deal[[#This Row],[Index]],Directory[Index],0),MATCH('DEAL DIRECTORY'!L$5,Directory[#Headers],0))</calculatedColumnFormula>
    </tableColumn>
    <tableColumn id="13" xr3:uid="{00000000-0010-0000-0100-00000D000000}" name="信用主体(备证行)">
      <calculatedColumnFormula>INDEX(Directory[],MATCH(tbl_deal[[#This Row],[Index]],Directory[Index],0),MATCH('DEAL DIRECTORY'!M$5,Directory[#Headers],0))</calculatedColumnFormula>
    </tableColumn>
    <tableColumn id="14" xr3:uid="{00000000-0010-0000-0100-00000E000000}" name="发行评级">
      <calculatedColumnFormula>INDEX(Directory[],MATCH(tbl_deal[[#This Row],[Index]],Directory[Index],0),MATCH('DEAL DIRECTORY'!N$5,Directory[#Headers],0))</calculatedColumnFormula>
    </tableColumn>
    <tableColumn id="15" xr3:uid="{00000000-0010-0000-0100-00000F000000}" name="货币">
      <calculatedColumnFormula>INDEX(Directory[],MATCH(tbl_deal[[#This Row],[Index]],Directory[Index],0),MATCH('DEAL DIRECTORY'!O$5,Directory[#Headers],0))</calculatedColumnFormula>
    </tableColumn>
    <tableColumn id="16" xr3:uid="{00000000-0010-0000-0100-000010000000}" name="发行规模(亿)">
      <calculatedColumnFormula>INDEX(Directory[],MATCH(tbl_deal[[#This Row],[Index]],Directory[Index],0),MATCH('DEAL DIRECTORY'!P$5,Directory[#Headers],0))</calculatedColumnFormula>
    </tableColumn>
    <tableColumn id="17" xr3:uid="{00000000-0010-0000-0100-000011000000}" name="年期">
      <calculatedColumnFormula>INDEX(Directory[],MATCH(tbl_deal[[#This Row],[Index]],Directory[Index],0),MATCH('DEAL DIRECTORY'!Q$5,Directory[#Headers],0))</calculatedColumnFormula>
    </tableColumn>
    <tableColumn id="18" xr3:uid="{00000000-0010-0000-0100-000012000000}" name="票息">
      <calculatedColumnFormula>INDEX(Directory[],MATCH(tbl_deal[[#This Row],[Index]],Directory[Index],0),MATCH('DEAL DIRECTORY'!R$5,Directory[#Headers],0))</calculatedColumnFormula>
    </tableColumn>
    <tableColumn id="19" xr3:uid="{00000000-0010-0000-0100-000013000000}" name="IPG">
      <calculatedColumnFormula>INDEX(Directory[],MATCH(tbl_deal[[#This Row],[Index]],Directory[Index],0),MATCH('DEAL DIRECTORY'!S$5,Directory[#Headers],0))</calculatedColumnFormula>
    </tableColumn>
    <tableColumn id="20" xr3:uid="{00000000-0010-0000-0100-000014000000}" name="FPG">
      <calculatedColumnFormula>INDEX(Directory[],MATCH(tbl_deal[[#This Row],[Index]],Directory[Index],0),MATCH('DEAL DIRECTORY'!T$5,Directory[#Headers],0))</calculatedColumnFormula>
    </tableColumn>
    <tableColumn id="21" xr3:uid="{00000000-0010-0000-0100-000015000000}" name="定价">
      <calculatedColumnFormula>INDEX(Directory[],MATCH(tbl_deal[[#This Row],[Index]],Directory[Index],0),MATCH('DEAL DIRECTORY'!U$5,Directory[#Headers],0))</calculatedColumnFormula>
    </tableColumn>
    <tableColumn id="22" xr3:uid="{00000000-0010-0000-0100-000016000000}" name="收窄基点">
      <calculatedColumnFormula>INDEX(Directory[],MATCH(tbl_deal[[#This Row],[Index]],Directory[Index],0),MATCH('DEAL DIRECTORY'!V$5,Directory[#Headers],0))</calculatedColumnFormula>
    </tableColumn>
    <tableColumn id="23" xr3:uid="{00000000-0010-0000-0100-000017000000}" name="结构">
      <calculatedColumnFormula>INDEX(Directory[],MATCH(tbl_deal[[#This Row],[Index]],Directory[Index],0),MATCH('DEAL DIRECTORY'!W$5,Directory[#Headers],0))</calculatedColumnFormula>
    </tableColumn>
    <tableColumn id="24" xr3:uid="{00000000-0010-0000-0100-000018000000}" name="主题">
      <calculatedColumnFormula>INDEX(Directory[],MATCH(tbl_deal[[#This Row],[Index]],Directory[Index],0),MATCH('DEAL DIRECTORY'!X$5,Directory[#Headers],0))</calculatedColumnFormula>
    </tableColumn>
    <tableColumn id="25" xr3:uid="{00000000-0010-0000-0100-000019000000}" name="上市">
      <calculatedColumnFormula>INDEX(Directory[],MATCH(tbl_deal[[#This Row],[Index]],Directory[Index],0),MATCH('DEAL DIRECTORY'!Y$5,Directory[#Headers],0))</calculatedColumnFormula>
    </tableColumn>
    <tableColumn id="6" xr3:uid="{00000000-0010-0000-0100-000006000000}" name="品种主题">
      <calculatedColumnFormula>INDEX(Directory[],MATCH(tbl_deal[[#This Row],[Index]],Directory[Index],0),MATCH('DEAL DIRECTORY'!Z$5,Directory[#Headers],0))</calculatedColumnFormula>
    </tableColumn>
    <tableColumn id="46" xr3:uid="{00000000-0010-0000-0100-00002E000000}" name="增发判定">
      <calculatedColumnFormula>INDEX(Directory[],MATCH(tbl_deal[[#This Row],[Index]],Directory[Index],0),MATCH('DEAL DIRECTORY'!AA$5,Directory[#Headers],0))</calculatedColumnFormula>
    </tableColumn>
    <tableColumn id="9" xr3:uid="{00000000-0010-0000-0100-000009000000}" name="BOCOM_DEAL?">
      <calculatedColumnFormula>INDEX(Directory[],MATCH(tbl_deal[[#This Row],[Index]],Directory[Index],0),MATCH('DEAL DIRECTORY'!AB$5,Directory[#Headers],0))</calculatedColumnFormula>
    </tableColumn>
    <tableColumn id="10" xr3:uid="{00000000-0010-0000-0100-00000A000000}" name="IS_LEAD">
      <calculatedColumnFormula>INDEX(Directory[],MATCH(tbl_deal[[#This Row],[Index]],Directory[Index],0),MATCH('DEAL DIRECTORY'!AC$5,Directory[#Headers],0))</calculatedColumnFormula>
    </tableColumn>
    <tableColumn id="33" xr3:uid="{3ED00ACC-7885-4924-BE74-43CE5A7FB131}" name="IS_B&amp;D">
      <calculatedColumnFormula>INDEX(Directory[],MATCH(tbl_deal[[#This Row],[Index]],Directory[Index],0),MATCH('DEAL DIRECTORY'!AD$5,Directory[#Headers],0))</calculatedColumnFormula>
    </tableColumn>
    <tableColumn id="34" xr3:uid="{821946B8-3882-4DE9-A93A-9A96CEAA2443}" name="是否合名">
      <calculatedColumnFormula>INDEX(Directory[],MATCH(tbl_deal[[#This Row],[Index]],Directory[Index],0),MATCH('DEAL DIRECTORY'!AE$5,Directory[#Headers],0))</calculatedColumnFormula>
    </tableColumn>
    <tableColumn id="59" xr3:uid="{ADEC2835-7F38-497D-BCA1-ECC3438E6D43}" name="是否首发">
      <calculatedColumnFormula>INDEX(Directory[],MATCH(tbl_deal[[#This Row],[Index]],Directory[Index],0),MATCH('DEAL DIRECTORY'!AF$5,Directory[#Headers],0))</calculatedColumnFormula>
    </tableColumn>
    <tableColumn id="26" xr3:uid="{00000000-0010-0000-0100-00001A000000}" name="信用主体">
      <calculatedColumnFormula>INDEX(Directory[],MATCH(tbl_deal[[#This Row],[Index]],Directory[Index],0),MATCH('DEAL DIRECTORY'!AG$5,Directory[#Headers],0))</calculatedColumnFormula>
    </tableColumn>
    <tableColumn id="27" xr3:uid="{00000000-0010-0000-0100-00001B000000}" name="主体评级">
      <calculatedColumnFormula>INDEX(Directory[],MATCH(tbl_deal[[#This Row],[Index]],Directory[Index],0),MATCH('DEAL DIRECTORY'!AH$5,Directory[#Headers],0))</calculatedColumnFormula>
    </tableColumn>
    <tableColumn id="28" xr3:uid="{00000000-0010-0000-0100-00001C000000}" name="境内主体评级">
      <calculatedColumnFormula>INDEX(Directory[],MATCH(tbl_deal[[#This Row],[Index]],Directory[Index],0),MATCH('DEAL DIRECTORY'!AI$5,Directory[#Headers],0))</calculatedColumnFormula>
    </tableColumn>
    <tableColumn id="35" xr3:uid="{00000000-0010-0000-0100-000023000000}" name="地区">
      <calculatedColumnFormula>INDEX(Directory[],MATCH(tbl_deal[[#This Row],[Index]],Directory[Index],0),MATCH('DEAL DIRECTORY'!AJ$5,Directory[#Headers],0))</calculatedColumnFormula>
    </tableColumn>
    <tableColumn id="36" xr3:uid="{00000000-0010-0000-0100-000024000000}" name="城市">
      <calculatedColumnFormula>INDEX(Directory[],MATCH(tbl_deal[[#This Row],[Index]],Directory[Index],0),MATCH('DEAL DIRECTORY'!AK$5,Directory[#Headers],0))</calculatedColumnFormula>
    </tableColumn>
    <tableColumn id="37" xr3:uid="{00000000-0010-0000-0100-000025000000}" name="区县">
      <calculatedColumnFormula>INDEX(Directory[],MATCH(tbl_deal[[#This Row],[Index]],Directory[Index],0),MATCH('DEAL DIRECTORY'!AL$5,Directory[#Headers],0))</calculatedColumnFormula>
    </tableColumn>
    <tableColumn id="41" xr3:uid="{00000000-0010-0000-0100-000029000000}" name="备证行">
      <calculatedColumnFormula>INDEX(Directory[],MATCH(tbl_deal[[#This Row],[Index]],Directory[Index],0),MATCH('DEAL DIRECTORY'!AM$5,Directory[#Headers],0))</calculatedColumnFormula>
    </tableColumn>
    <tableColumn id="48" xr3:uid="{AF50BF7E-8E2E-4E31-9867-AD58B61306C8}" name="备证分类">
      <calculatedColumnFormula>INDEX(Directory[],MATCH(tbl_deal[[#This Row],[Index]],Directory[Index],0),MATCH('DEAL DIRECTORY'!AN$5,Directory[#Headers],0))</calculatedColumnFormula>
    </tableColumn>
    <tableColumn id="39" xr3:uid="{24DB08CF-8112-45E4-976B-270DC097984B}" name="承销费原币">
      <calculatedColumnFormula>IF(ISBLANK(INDEX(Directory[],MATCH(tbl_deal[[#This Row],[Index]],Directory[Index],0),MATCH('DEAL DIRECTORY'!AO$5,Directory[#Headers],0))),"--",INDEX(Directory[],MATCH(tbl_deal[[#This Row],[Index]],Directory[Index],0),MATCH('DEAL DIRECTORY'!AO$5,Directory[#Headers],0)))</calculatedColumnFormula>
    </tableColumn>
    <tableColumn id="44" xr3:uid="{00000000-0010-0000-0100-00002C000000}" name="亿美元">
      <calculatedColumnFormula>INDEX(Directory[],MATCH(tbl_deal[[#This Row],[Index]],Directory[Index],0),MATCH('DEAL DIRECTORY'!AP$5,Directory[#Headers],0))</calculatedColumnFormula>
    </tableColumn>
    <tableColumn id="47" xr3:uid="{00000000-0010-0000-0100-00002F000000}" name="亿元">
      <calculatedColumnFormula>INDEX(Directory[],MATCH(tbl_deal[[#This Row],[Index]],Directory[Index],0),MATCH('DEAL DIRECTORY'!AQ$5,Directory[#Headers],0))</calculatedColumnFormula>
    </tableColumn>
    <tableColumn id="38" xr3:uid="{2E591D62-A0D3-4E0E-8833-4DB9A2CD776B}" name="亿港币">
      <calculatedColumnFormula>INDEX(Directory[],MATCH(tbl_deal[[#This Row],[Index]],Directory[Index],0),MATCH('DEAL DIRECTORY'!AR$5,Directory[#Headers],0))</calculatedColumnFormula>
    </tableColumn>
    <tableColumn id="30" xr3:uid="{00000000-0010-0000-0100-00001E000000}" name="中资属性">
      <calculatedColumnFormula>INDEX(Directory[],MATCH(tbl_deal[[#This Row],[Index]],Directory[Index],0),MATCH('DEAL DIRECTORY'!AS$5,Directory[#Headers],0))</calculatedColumnFormula>
    </tableColumn>
    <tableColumn id="31" xr3:uid="{00000000-0010-0000-0100-00001F000000}" name="板块">
      <calculatedColumnFormula>INDEX(Directory[],MATCH(tbl_deal[[#This Row],[Index]],Directory[Index],0),MATCH('DEAL DIRECTORY'!AT$5,Directory[#Headers],0))</calculatedColumnFormula>
    </tableColumn>
    <tableColumn id="5" xr3:uid="{00000000-0010-0000-0100-000005000000}" name="板块二级">
      <calculatedColumnFormula>INDEX(Directory[],MATCH(tbl_deal[[#This Row],[Index]],Directory[Index],0),MATCH('DEAL DIRECTORY'!AU$5,Directory[#Headers],0))</calculatedColumnFormula>
    </tableColumn>
    <tableColumn id="54" xr3:uid="{639EAB8B-392F-4788-9A29-74E205BD4F6F}" name="结构分类">
      <calculatedColumnFormula>INDEX(Directory[],MATCH(tbl_deal[[#This Row],[Index]],Directory[Index],0),MATCH('DEAL DIRECTORY'!AV$5,Directory[#Headers],0))</calculatedColumnFormula>
    </tableColumn>
    <tableColumn id="45" xr3:uid="{00000000-0010-0000-0100-00002D000000}" name="评级分类">
      <calculatedColumnFormula>INDEX(Directory[],MATCH(tbl_deal[[#This Row],[Index]],Directory[Index],0),MATCH('DEAL DIRECTORY'!AW$5,Directory[#Headers],0))</calculatedColumnFormula>
    </tableColumn>
    <tableColumn id="62" xr3:uid="{C379370B-F294-44DA-A1EC-10C8064DCF8F}" name="美元规模分类">
      <calculatedColumnFormula>INDEX(Directory[],MATCH(tbl_deal[[#This Row],[Index]],Directory[Index],0),MATCH('DEAL DIRECTORY'!AX$5,Directory[#Headers],0))</calculatedColumnFormula>
    </tableColumn>
    <tableColumn id="1" xr3:uid="{00000000-0010-0000-0100-000001000000}" name="年">
      <calculatedColumnFormula>INDEX(Directory[],MATCH(tbl_deal[[#This Row],[Index]],Directory[Index],0),MATCH('DEAL DIRECTORY'!AY$5,Directory[#Headers],0))</calculatedColumnFormula>
    </tableColumn>
    <tableColumn id="52" xr3:uid="{AA90D6BA-6BB3-413D-85A9-B6D8C2FE954D}" name="季">
      <calculatedColumnFormula>INDEX(Directory[],MATCH(tbl_deal[[#This Row],[Index]],Directory[Index],0),MATCH('DEAL DIRECTORY'!AZ$5,Directory[#Headers],0))</calculatedColumnFormula>
    </tableColumn>
    <tableColumn id="49" xr3:uid="{F020BA65-AEA2-4320-8ED4-70818F192843}" name="月">
      <calculatedColumnFormula>INDEX(Directory[],MATCH(tbl_deal[[#This Row],[Index]],Directory[Index],0),MATCH('DEAL DIRECTORY'!BA$5,Directory[#Headers],0))</calculatedColumnFormula>
    </tableColumn>
    <tableColumn id="57" xr3:uid="{C6CC4DFD-AAFF-4DF9-B83F-8985D98C0321}" name="投标资历分类">
      <calculatedColumnFormula>INDEX(Directory[],MATCH(tbl_deal[[#This Row],[Index]],Directory[Index],0),MATCH('DEAL DIRECTORY'!BB$5,Directory[#Headers],0))</calculatedColumnFormula>
    </tableColumn>
    <tableColumn id="40" xr3:uid="{00000000-0010-0000-0100-000028000000}" name="发行人">
      <calculatedColumnFormula>INDEX(Directory[],MATCH(tbl_deal[[#This Row],[Index]],Directory[Index],0),MATCH('DEAL DIRECTORY'!BC$5,Directory[#Headers],0))</calculatedColumnFormula>
    </tableColumn>
    <tableColumn id="3" xr3:uid="{00000000-0010-0000-0100-000003000000}" name="ISIN">
      <calculatedColumnFormula>INDEX(Directory[],MATCH(tbl_deal[[#This Row],[Index]],Directory[Index],0),MATCH('DEAL DIRECTORY'!BD$5,Directory[#Headers],0))</calculatedColumnFormula>
    </tableColumn>
    <tableColumn id="56" xr3:uid="{3EA2E45D-0E5E-4976-B638-C2DD61019AB3}" name="年月" dataDxfId="402">
      <calculatedColumnFormula>INDEX(Directory[],MATCH(tbl_deal[[#This Row],[Index]],Directory[Index],0),MATCH('DEAL DIRECTORY'!BE$5,Directory[#Headers],0))</calculatedColumnFormula>
    </tableColumn>
    <tableColumn id="58" xr3:uid="{EC2E3BBB-2BFA-4CFC-83A8-C0AB57F95CAA}" name="主体简称" dataDxfId="401">
      <calculatedColumnFormula>INDEX(Directory[],MATCH(tbl_deal[[#This Row],[Index]],Directory[Index],0),MATCH('DEAL DIRECTORY'!BF$5,Directory[#Headers],0))</calculatedColumnFormula>
    </tableColumn>
    <tableColumn id="60" xr3:uid="{976578DE-26AD-4D0E-9E37-2EDF7A537BB5}" name="评级" dataDxfId="400">
      <calculatedColumnFormula>INDEX(Directory[],MATCH(tbl_deal[[#This Row],[Index]],Directory[Index],0),MATCH('DEAL DIRECTORY'!BG$5,Directory[#Headers],0))</calculatedColumnFormula>
    </tableColumn>
    <tableColumn id="61" xr3:uid="{6408B332-3A62-45A9-AF7A-22BDC031A94D}" name="发行品种" dataDxfId="399">
      <calculatedColumnFormula>INDEX(Directory[],MATCH(tbl_deal[[#This Row],[Index]],Directory[Index],0),MATCH('DEAL DIRECTORY'!BH$5,Directory[#Headers],0))</calculatedColumnFormula>
    </tableColumn>
    <tableColumn id="55" xr3:uid="{8B6F89AA-BCFE-49BA-8254-6F24DB884441}" name="币种规模" dataDxfId="398">
      <calculatedColumnFormula>INDEX(Directory[],MATCH(tbl_deal[[#This Row],[Index]],Directory[Index],0),MATCH('DEAL DIRECTORY'!BI$5,Directory[#Headers],0))</calculatedColumnFormula>
    </tableColumn>
    <tableColumn id="53" xr3:uid="{A074E613-6D27-40FD-96F7-C5E06BFD57E7}" name="期限" dataDxfId="397">
      <calculatedColumnFormula>INDEX(Directory[],MATCH(tbl_deal[[#This Row],[Index]],Directory[Index],0),MATCH('DEAL DIRECTORY'!BJ$5,Directory[#Headers],0))</calculatedColumnFormula>
    </tableColumn>
    <tableColumn id="50" xr3:uid="{06087F57-D3E9-41D8-B883-EEF23785ADA7}" name="息率" dataDxfId="396">
      <calculatedColumnFormula>INDEX(Directory[],MATCH(tbl_deal[[#This Row],[Index]],Directory[Index],0),MATCH('DEAL DIRECTORY'!BK$5,Directory[#Headers],0))</calculatedColumnFormula>
    </tableColumn>
    <tableColumn id="51" xr3:uid="{8E8B15D2-24AF-4438-9240-A842F9C274A0}" name="角色" dataDxfId="395">
      <calculatedColumnFormula>INDEX(Directory[],MATCH(tbl_deal[[#This Row],[Index]],Directory[Index],0),MATCH('DEAL DIRECTORY'!BL$5,Directory[#Headers],0))</calculatedColumnFormula>
    </tableColumn>
    <tableColumn id="63" xr3:uid="{30D81CAB-3FB9-48E2-910E-9DD5D4F7E097}" name="FolderPath">
      <calculatedColumnFormula>INDEX(Directory[],MATCH(tbl_deal[[#This Row],[Index]],Directory[Index],0),MATCH('DEAL DIRECTORY'!BM$5,Directory[#Headers],0))</calculatedColumnFormula>
    </tableColumn>
  </tableColumns>
  <tableStyleInfo name="Qry Load DIRECTR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28F3ACC-2A71-4D68-8C48-DF044D2056FB}" name="NIM_ESG" displayName="NIM_ESG" ref="A8:S238" totalsRowShown="0">
  <autoFilter ref="A8:S238" xr:uid="{5378DA70-4B23-42C6-B4D6-6F841DF05679}"/>
  <tableColumns count="19">
    <tableColumn id="1" xr3:uid="{4FEF675F-E470-4EBF-9033-1B969A119491}" name="Index">
      <calculatedColumnFormula>IFERROR(ESG[[#This Row],[Index]],"")</calculatedColumnFormula>
    </tableColumn>
    <tableColumn id="2" xr3:uid="{1E084B87-B2A6-4AE0-8D4E-213FDCA75256}" name="定价日">
      <calculatedColumnFormula>IFERROR(ESG[[#This Row],[定价日]],"")</calculatedColumnFormula>
    </tableColumn>
    <tableColumn id="3" xr3:uid="{FCC6CAD2-4329-4163-BC66-AA6FCD888B92}" name="信用主体(备证行)">
      <calculatedColumnFormula>IFERROR(ESG[[#This Row],[信用主体(备证行)]],"")</calculatedColumnFormula>
    </tableColumn>
    <tableColumn id="4" xr3:uid="{15ECE819-9F76-43A9-8D98-29CFF3D89CF4}" name="发行评级">
      <calculatedColumnFormula>IFERROR(ESG[[#This Row],[发行评级]],"")</calculatedColumnFormula>
    </tableColumn>
    <tableColumn id="5" xr3:uid="{D19690D9-5085-4C3E-B28F-8CC9CE264AD2}" name="发行规模(亿)">
      <calculatedColumnFormula>IFERROR(ESG[[#This Row],[发行规模(亿)]],"")</calculatedColumnFormula>
    </tableColumn>
    <tableColumn id="12" xr3:uid="{520E6066-874C-4BB1-B8C8-D97740973127}" name="亿美元">
      <calculatedColumnFormula>IFERROR(ESG[[#This Row],[亿美元]],"")</calculatedColumnFormula>
    </tableColumn>
    <tableColumn id="13" xr3:uid="{9737529F-7A1B-47AA-AB5F-C2575D7BE65C}" name="亿元">
      <calculatedColumnFormula>IFERROR(ESG[[#This Row],[亿元]],"")</calculatedColumnFormula>
    </tableColumn>
    <tableColumn id="6" xr3:uid="{1B14EAFB-0B80-4F3F-A40E-F2352759AE06}" name="货币">
      <calculatedColumnFormula>IFERROR(ESG[[#This Row],[货币]],"")</calculatedColumnFormula>
    </tableColumn>
    <tableColumn id="7" xr3:uid="{44DE618C-15C9-44BB-9597-8B73ECCB14C1}" name="年期">
      <calculatedColumnFormula>IFERROR(ESG[[#This Row],[年期]],"")</calculatedColumnFormula>
    </tableColumn>
    <tableColumn id="8" xr3:uid="{35EDDACD-C739-4217-B39F-F86092B9292B}" name="票息">
      <calculatedColumnFormula>IFERROR(ESG[[#This Row],[票息]],"")</calculatedColumnFormula>
    </tableColumn>
    <tableColumn id="9" xr3:uid="{80AE81EF-9F77-4614-8CA5-4E12ABE6A2AB}" name="上市">
      <calculatedColumnFormula>IFERROR(ESG[[#This Row],[上市]],"")</calculatedColumnFormula>
    </tableColumn>
    <tableColumn id="10" xr3:uid="{D8600D6C-B482-48C4-A9C4-711ACD04EAF8}" name="ESG主题" dataDxfId="394">
      <calculatedColumnFormula>IFERROR(ESG[[#This Row],[ESG主题]],"")</calculatedColumnFormula>
    </tableColumn>
    <tableColumn id="11" xr3:uid="{65209AC9-B027-4A89-8D13-72269642A499}" name="BOCOM_DEAL?">
      <calculatedColumnFormula>IFERROR(ESG[[#This Row],[BOCOM_DEAL?]],"")</calculatedColumnFormula>
    </tableColumn>
    <tableColumn id="14" xr3:uid="{8CB15CFA-690F-49D3-8038-7AB73E381FA0}" name="ISIN">
      <calculatedColumnFormula>IFERROR(ESG[[#This Row],[ISIN]],"")</calculatedColumnFormula>
    </tableColumn>
    <tableColumn id="16" xr3:uid="{4919C8F3-3E0A-4807-9871-75098DA70CE7}" name="板块" dataDxfId="393">
      <calculatedColumnFormula>IFERROR(#REF!,"")</calculatedColumnFormula>
    </tableColumn>
    <tableColumn id="20" xr3:uid="{21CCBC08-3783-4A5C-8D5D-DE0309F0F536}" name="货币细分" dataDxfId="392">
      <calculatedColumnFormula>IFERROR(ESG[[#This Row],[货币细分]],"")</calculatedColumnFormula>
    </tableColumn>
    <tableColumn id="18" xr3:uid="{4774DBAE-6A74-42A8-95EF-C7DA4FC92086}" name="外部评审方式">
      <calculatedColumnFormula>IFERROR(ESG[[#This Row],[外部评审方式]],"")</calculatedColumnFormula>
    </tableColumn>
    <tableColumn id="19" xr3:uid="{8A1FD47C-EBEA-41D5-8484-077887091535}" name="外部评审机构">
      <calculatedColumnFormula>IFERROR(ESG[[#This Row],[外部评审机构]],"")</calculatedColumnFormula>
    </tableColumn>
    <tableColumn id="15" xr3:uid="{9C8794F1-4C22-4A96-84BB-70313C415337}" name="筹款用途" dataDxfId="391">
      <calculatedColumnFormula>IF(IFERROR(ESG[[#This Row],[筹款用途]],"")="","",IFERROR(ESG[[#This Row],[筹款用途]],""))</calculatedColumnFormula>
    </tableColumn>
  </tableColumns>
  <tableStyleInfo name="Qry Load ESG"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CFAFB39-1DD6-47DA-A62D-81C80AC5778D}" name="IGlgfv" displayName="IGlgfv" ref="A1:Z85" tableType="queryTable" totalsRowShown="0">
  <autoFilter ref="A1:Z85" xr:uid="{A630FF0F-186F-4169-B764-9D6B5D05EB24}"/>
  <tableColumns count="26">
    <tableColumn id="1" xr3:uid="{BBA694A9-C8E8-4074-B609-32F51DB069CB}" uniqueName="1" name="Index" queryTableFieldId="1"/>
    <tableColumn id="2" xr3:uid="{D605E79C-5B3A-4C7D-AEE6-FAB6D5759477}" uniqueName="2" name="ISIN" queryTableFieldId="2" dataDxfId="390"/>
    <tableColumn id="3" xr3:uid="{306B386C-B97F-4465-9F98-7523372AF9CD}" uniqueName="3" name="定价日" queryTableFieldId="3" dataDxfId="389"/>
    <tableColumn id="4" xr3:uid="{F5C20C01-B12A-4ED5-AB1E-ACCF5C5F8F79}" uniqueName="4" name="信用主体(备证行)" queryTableFieldId="4" dataDxfId="388"/>
    <tableColumn id="5" xr3:uid="{80C1F109-DFD4-40A1-96B1-3323BC060C28}" uniqueName="5" name="主体评级" queryTableFieldId="5" dataDxfId="387"/>
    <tableColumn id="6" xr3:uid="{9A4127B2-0D60-4E7B-A568-F16FFDD5E0D2}" uniqueName="6" name="发行评级" queryTableFieldId="6" dataDxfId="386"/>
    <tableColumn id="7" xr3:uid="{B35122C4-97D5-4F79-8314-A14356795CB3}" uniqueName="7" name="货币" queryTableFieldId="7" dataDxfId="385"/>
    <tableColumn id="8" xr3:uid="{EA973636-7103-48E8-84A9-7D9C9F1EE433}" uniqueName="8" name="发行规模(亿)" queryTableFieldId="8" dataDxfId="384"/>
    <tableColumn id="9" xr3:uid="{554DD3D0-BD97-4C4A-9B4F-1DBDF7C83352}" uniqueName="9" name="年期" queryTableFieldId="9" dataDxfId="383"/>
    <tableColumn id="10" xr3:uid="{32B588C3-1649-41E9-9051-300582522D84}" uniqueName="10" name="票息" queryTableFieldId="10" dataDxfId="382"/>
    <tableColumn id="11" xr3:uid="{E1355436-A844-4E8B-921E-0F82A45E13CA}" uniqueName="11" name="IPG" queryTableFieldId="11" dataDxfId="381"/>
    <tableColumn id="12" xr3:uid="{DC9C50F4-16FB-44F2-99D8-0B8896471B21}" uniqueName="12" name="收窄基点" queryTableFieldId="12" dataDxfId="380"/>
    <tableColumn id="13" xr3:uid="{DE7E13FA-DF43-450C-91F9-8719030FD330}" uniqueName="13" name="结构" queryTableFieldId="13" dataDxfId="379"/>
    <tableColumn id="14" xr3:uid="{FA2AD35B-09F4-4BE7-9AC5-37142EDBC3FE}" uniqueName="14" name="主题" queryTableFieldId="14" dataDxfId="378"/>
    <tableColumn id="15" xr3:uid="{1EB33E7B-223A-4B4C-912B-DBB39413A954}" uniqueName="15" name="境内主体评级" queryTableFieldId="15" dataDxfId="377"/>
    <tableColumn id="16" xr3:uid="{CD504066-C11C-4FEE-9CA4-D63A15799D98}" uniqueName="16" name="地区" queryTableFieldId="16" dataDxfId="376"/>
    <tableColumn id="22" xr3:uid="{36A0AF5D-4DFA-478C-91BE-AF68C43D3376}" uniqueName="22" name="级别" queryTableFieldId="26"/>
    <tableColumn id="17" xr3:uid="{145D982F-6F7B-4FE8-9D54-AA90960FB9E3}" uniqueName="17" name="BOCOM_DEAL?" queryTableFieldId="17" dataDxfId="375"/>
    <tableColumn id="18" xr3:uid="{7A3F268A-CB34-47F6-9F4F-1D3320987F29}" uniqueName="18" name="BISL_ROLE" queryTableFieldId="18" dataDxfId="374"/>
    <tableColumn id="19" xr3:uid="{CFDD6788-B7A4-4302-8E67-537427B870DC}" uniqueName="19" name="上市" queryTableFieldId="19" dataDxfId="373"/>
    <tableColumn id="20" xr3:uid="{2AE3B36F-BAEB-4392-9129-A9EF3C437929}" uniqueName="20" name="信用主体" queryTableFieldId="20" dataDxfId="372"/>
    <tableColumn id="24" xr3:uid="{399A4AFB-3BC4-4658-B751-15F77E2C4534}" uniqueName="24" name="是否IG" queryTableFieldId="27"/>
    <tableColumn id="21" xr3:uid="{903E2727-C2AB-46BA-AFD3-E7B9EFF0F210}" uniqueName="21" name="评级分类" queryTableFieldId="21" dataDxfId="371"/>
    <tableColumn id="25" xr3:uid="{42FCE857-C73C-4893-B644-5F37A001022D}" uniqueName="25" name="主体评级分类" queryTableFieldId="28"/>
    <tableColumn id="23" xr3:uid="{2500906E-E2E1-4451-907D-80D7BD6C6EC5}" uniqueName="23" name="Check" queryTableFieldId="23" dataDxfId="370"/>
    <tableColumn id="26" xr3:uid="{E18FA91A-1825-4F8B-AA05-F756FA740293}" uniqueName="26" name="亿美元" queryTableFieldId="2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B9164EF-8936-494F-962B-6B885E8F3B36}" name="FI" displayName="FI" ref="A1:Y131" tableType="queryTable" totalsRowShown="0">
  <autoFilter ref="A1:Y131" xr:uid="{4971ACB3-816D-4DD0-B793-751B53217642}"/>
  <tableColumns count="25">
    <tableColumn id="1" xr3:uid="{D193DE1D-3541-4F0B-8396-B8E4970003FA}" uniqueName="1" name="Index" queryTableFieldId="1"/>
    <tableColumn id="2" xr3:uid="{AC18CFDF-D688-4C51-8E32-C0A2D6D59DF9}" uniqueName="2" name="ISIN" queryTableFieldId="2" dataDxfId="369"/>
    <tableColumn id="3" xr3:uid="{DAB38113-8951-45F8-A44B-9A7DCF4D0167}" uniqueName="3" name="定价日" queryTableFieldId="3" dataDxfId="368"/>
    <tableColumn id="4" xr3:uid="{07A78810-0FEF-4A91-8D46-E1CFCDF0DD43}" uniqueName="4" name="信用主体(备证行)" queryTableFieldId="4" dataDxfId="367"/>
    <tableColumn id="5" xr3:uid="{132CD168-A8E3-43D6-BC7B-56DAF40A2D95}" uniqueName="5" name="发行评级" queryTableFieldId="5" dataDxfId="366"/>
    <tableColumn id="6" xr3:uid="{A6128040-B00E-436E-8CD9-44B09218AE06}" uniqueName="6" name="货币" queryTableFieldId="6" dataDxfId="365"/>
    <tableColumn id="7" xr3:uid="{3DA57435-1073-4041-B903-2E102A9C55FE}" uniqueName="7" name="发行规模(亿)" queryTableFieldId="7" dataDxfId="364"/>
    <tableColumn id="8" xr3:uid="{4CAA27E4-1584-473E-B560-5ACB6418FB56}" uniqueName="8" name="年期" queryTableFieldId="8" dataDxfId="363"/>
    <tableColumn id="9" xr3:uid="{16753F6C-AE1F-42EA-9871-EA77CC6DA4B2}" uniqueName="9" name="票息" queryTableFieldId="9" dataDxfId="362"/>
    <tableColumn id="10" xr3:uid="{7DE2F7A6-4763-488A-8857-C7AAB74C1F6A}" uniqueName="10" name="IPG" queryTableFieldId="10" dataDxfId="361"/>
    <tableColumn id="11" xr3:uid="{271E96EA-AAF7-45D5-9D2F-6017DF5F9C13}" uniqueName="11" name="收窄基点" queryTableFieldId="11" dataDxfId="360"/>
    <tableColumn id="12" xr3:uid="{EDBFA86A-6427-4B8F-A319-B4AC90C0DAF1}" uniqueName="12" name="结构" queryTableFieldId="12" dataDxfId="359"/>
    <tableColumn id="13" xr3:uid="{3323F373-7C31-4F1E-94A8-B5418199B52D}" uniqueName="13" name="主题" queryTableFieldId="13" dataDxfId="358"/>
    <tableColumn id="14" xr3:uid="{D9E80256-1E23-4AB0-A94B-8571C103AB91}" uniqueName="14" name="上市" queryTableFieldId="14" dataDxfId="357"/>
    <tableColumn id="15" xr3:uid="{644634AD-7FBA-47CA-843B-8159E901D306}" uniqueName="15" name="地区" queryTableFieldId="15" dataDxfId="356"/>
    <tableColumn id="16" xr3:uid="{C4B0A2C8-3466-46B8-B359-B9C8F86DB6AB}" uniqueName="16" name="BOCOM_DEAL?" queryTableFieldId="16" dataDxfId="355"/>
    <tableColumn id="17" xr3:uid="{CDE8D2E9-623F-4911-B741-2813159654A8}" uniqueName="17" name="主体评级" queryTableFieldId="17" dataDxfId="354"/>
    <tableColumn id="18" xr3:uid="{D6C5F300-495E-4051-9844-07F83B76E5C7}" uniqueName="18" name="货币细分" queryTableFieldId="31"/>
    <tableColumn id="19" xr3:uid="{EC5C3315-CCAD-4BBF-A212-941860A3B3C8}" uniqueName="19" name="信用主体" queryTableFieldId="19" dataDxfId="353"/>
    <tableColumn id="20" xr3:uid="{7471AEA9-8281-40E7-A75E-CE8A408B21F0}" uniqueName="20" name="亿美元" queryTableFieldId="20" dataDxfId="352"/>
    <tableColumn id="21" xr3:uid="{B265122B-68D5-4710-AA0A-9C1B168A4264}" uniqueName="21" name="板块二级" queryTableFieldId="27" dataDxfId="351"/>
    <tableColumn id="22" xr3:uid="{24B45BC4-D3D7-4D05-9C2D-8601923EBF05}" uniqueName="22" name="板块三级" queryTableFieldId="28" dataDxfId="350"/>
    <tableColumn id="23" xr3:uid="{1A694456-CB89-4BEF-88E3-6077806CE691}" uniqueName="23" name="品种主题" queryTableFieldId="32"/>
    <tableColumn id="25" xr3:uid="{55AF895E-EC6D-4C84-A658-40EB59356530}" uniqueName="25" name="Stats" queryTableFieldId="25" dataDxfId="349"/>
    <tableColumn id="24" xr3:uid="{EE91ABD1-B605-4A70-A25D-A714800F020B}" uniqueName="24" name="Check" queryTableFieldId="24" dataDxfId="34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CEB816E-930B-4AAA-876F-8574FDA24281}" name="DimSum" displayName="DimSum" ref="A1:AA106" tableType="queryTable" totalsRowShown="0">
  <autoFilter ref="A1:AA106" xr:uid="{53BD831E-FDDB-4D05-AEB9-41BFD798313D}"/>
  <tableColumns count="27">
    <tableColumn id="1" xr3:uid="{493BF916-1D8B-42EC-BE43-C31018004A7E}" uniqueName="1" name="Index" queryTableFieldId="1"/>
    <tableColumn id="2" xr3:uid="{0884BAC1-CE39-483A-AC22-72A10D2F74C1}" uniqueName="2" name="ISIN" queryTableFieldId="2"/>
    <tableColumn id="3" xr3:uid="{6395CFAC-6BF1-42DB-ADE6-4B2B5A2D9DB3}" uniqueName="3" name="定价日" queryTableFieldId="3" dataDxfId="347"/>
    <tableColumn id="4" xr3:uid="{2C89D725-CA55-4CA7-BBED-A6F2B8827095}" uniqueName="4" name="信用主体(备证行)" queryTableFieldId="4"/>
    <tableColumn id="5" xr3:uid="{725C7F9C-7456-45DE-B9C9-BEBE61CB152B}" uniqueName="5" name="主体评级" queryTableFieldId="5"/>
    <tableColumn id="6" xr3:uid="{62951337-DE49-48BA-B477-8172581B14CE}" uniqueName="6" name="发行评级" queryTableFieldId="6"/>
    <tableColumn id="7" xr3:uid="{15640945-3178-4334-89A2-D3316938D12C}" uniqueName="7" name="发行规模(亿)" queryTableFieldId="7"/>
    <tableColumn id="8" xr3:uid="{CE12D2A7-F9F3-48B0-BF62-79A7504C4C66}" uniqueName="8" name="年期" queryTableFieldId="8"/>
    <tableColumn id="9" xr3:uid="{504E3743-15CD-421F-9A36-7DD68542A263}" uniqueName="9" name="票息" queryTableFieldId="9"/>
    <tableColumn id="10" xr3:uid="{138FF78F-D15D-463A-8E6B-A11654212D48}" uniqueName="10" name="IPG" queryTableFieldId="10"/>
    <tableColumn id="11" xr3:uid="{CB531520-95B6-43A2-8069-6C1244385121}" uniqueName="11" name="收窄基点" queryTableFieldId="11" dataDxfId="346"/>
    <tableColumn id="12" xr3:uid="{057CF4B5-A58F-4D0D-B5E0-749B319D8184}" uniqueName="12" name="结构" queryTableFieldId="12"/>
    <tableColumn id="13" xr3:uid="{051571E5-E0B2-4763-9726-11EE3B5B25C0}" uniqueName="13" name="主题" queryTableFieldId="13"/>
    <tableColumn id="14" xr3:uid="{CDA5078D-AA90-462C-8324-9860C02940C5}" uniqueName="14" name="清算地" queryTableFieldId="31"/>
    <tableColumn id="15" xr3:uid="{967353DF-0062-47FF-865D-C4CDA3835197}" uniqueName="15" name="境内主体评级" queryTableFieldId="15"/>
    <tableColumn id="16" xr3:uid="{F6F78FA4-0C2A-480E-8BB9-79D3EE48F61A}" uniqueName="16" name="地区" queryTableFieldId="16"/>
    <tableColumn id="17" xr3:uid="{0EBC5C0C-E74A-45D8-ACF1-BB8A188789B2}" uniqueName="17" name="板块" queryTableFieldId="17" dataDxfId="345"/>
    <tableColumn id="18" xr3:uid="{ADFF9B29-5237-421B-8BD0-E183294FF091}" uniqueName="18" name="BOCOM_DEAL?" queryTableFieldId="18"/>
    <tableColumn id="19" xr3:uid="{D48723CA-BA62-4582-A977-BA9FE285B89A}" uniqueName="19" name="BISL_ROLE" queryTableFieldId="19"/>
    <tableColumn id="20" xr3:uid="{8286E9BB-8966-4AAA-8DD3-D481BA6E3C5C}" uniqueName="20" name="上市" queryTableFieldId="20"/>
    <tableColumn id="27" xr3:uid="{17950686-E842-4570-BC9C-286E49903B08}" uniqueName="27" name="上市分类" queryTableFieldId="28" dataDxfId="344"/>
    <tableColumn id="21" xr3:uid="{D4A43EFA-78A6-4B96-934F-9B4031998239}" uniqueName="21" name="信用主体" queryTableFieldId="21"/>
    <tableColumn id="22" xr3:uid="{4FF1ED7D-2973-4E00-B766-BAA92E20F926}" uniqueName="22" name="评级分类" queryTableFieldId="22"/>
    <tableColumn id="23" xr3:uid="{35269924-C1E7-45C9-9654-C87A1A310DB1}" uniqueName="23" name="主体评级分类" queryTableFieldId="32"/>
    <tableColumn id="25" xr3:uid="{F43C4276-DDE5-42BC-91FD-2F471D899CBB}" uniqueName="25" name="付息频率" queryTableFieldId="25" dataDxfId="343"/>
    <tableColumn id="26" xr3:uid="{DA8F048A-83BB-423E-A217-720D68B6FBD7}" uniqueName="26" name="年月" queryTableFieldId="27" dataDxfId="342"/>
    <tableColumn id="24" xr3:uid="{689B80B1-3AAD-4504-80B3-650F32B4C8B9}" uniqueName="24" name="Check" queryTableFieldId="2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CE714D8-3B53-4740-9ED3-5AA8CC087C43}" name="SBLC" displayName="SBLC" ref="A1:AB322" tableType="queryTable" totalsRowShown="0">
  <autoFilter ref="A1:AB322" xr:uid="{6892A6EE-7E38-4319-9B8B-59B704162CBF}"/>
  <tableColumns count="28">
    <tableColumn id="1" xr3:uid="{A28B8D23-B523-4126-A5C1-8BF5C9C090BB}" uniqueName="1" name="Index" queryTableFieldId="1" dataDxfId="341"/>
    <tableColumn id="2" xr3:uid="{1012DF27-E585-4ED0-9867-AE4580CFD15E}" uniqueName="2" name="ISIN" queryTableFieldId="2" dataDxfId="340"/>
    <tableColumn id="3" xr3:uid="{469A70D0-5355-4171-B66D-4A6CD6723140}" uniqueName="3" name="定价日" queryTableFieldId="3" dataDxfId="339"/>
    <tableColumn id="26" xr3:uid="{CF98F16A-632C-48B7-89AB-DEF4EBE08A31}" uniqueName="26" name="信用主体简称" queryTableFieldId="26" dataDxfId="338"/>
    <tableColumn id="17" xr3:uid="{2E734C57-CB05-41E7-8D1B-AA9A2D8C6C3C}" uniqueName="17" name="备证行" queryTableFieldId="17" dataDxfId="337"/>
    <tableColumn id="5" xr3:uid="{962F417A-D173-4F99-8D99-88BB14276B98}" uniqueName="5" name="发行评级" queryTableFieldId="5" dataDxfId="336"/>
    <tableColumn id="6" xr3:uid="{BAB67C34-C431-4703-8901-81A538D9EC28}" uniqueName="6" name="货币" queryTableFieldId="6" dataDxfId="335"/>
    <tableColumn id="7" xr3:uid="{E5FD0C2B-C36E-40A4-8D3D-122749FEDC19}" uniqueName="7" name="发行规模(亿)" queryTableFieldId="7" dataDxfId="334"/>
    <tableColumn id="8" xr3:uid="{F3F09B70-7C8E-41B5-BBE8-978DA6B668A2}" uniqueName="8" name="年期" queryTableFieldId="8" dataDxfId="333"/>
    <tableColumn id="9" xr3:uid="{AE533A94-D1FE-4B65-BBA6-0FD10F818426}" uniqueName="9" name="票息" queryTableFieldId="9" dataDxfId="332"/>
    <tableColumn id="10" xr3:uid="{F5509572-FC9B-4B69-887C-1608135AB852}" uniqueName="10" name="IPG" queryTableFieldId="10" dataDxfId="331"/>
    <tableColumn id="11" xr3:uid="{A8B453AB-0658-42A6-93D4-4A1434E7B492}" uniqueName="11" name="收窄基点" queryTableFieldId="11" dataDxfId="330"/>
    <tableColumn id="12" xr3:uid="{4C242604-44AA-4814-9676-D11F19CD53F4}" uniqueName="12" name="结构" queryTableFieldId="12" dataDxfId="329"/>
    <tableColumn id="13" xr3:uid="{4B979A99-4E43-43F0-90F8-A2592284A109}" uniqueName="13" name="主题" queryTableFieldId="13" dataDxfId="328"/>
    <tableColumn id="14" xr3:uid="{6A56790B-AA88-41FC-96B0-A4AB7DA62719}" uniqueName="14" name="上市" queryTableFieldId="14" dataDxfId="327"/>
    <tableColumn id="15" xr3:uid="{96E4B004-E6A6-4C6B-A32B-438952D791CD}" uniqueName="15" name="地区" queryTableFieldId="15" dataDxfId="326"/>
    <tableColumn id="16" xr3:uid="{3D6BCE24-0EB7-4D76-907B-71056F07E2F7}" uniqueName="16" name="板块" queryTableFieldId="16" dataDxfId="325"/>
    <tableColumn id="18" xr3:uid="{62D1ED41-B58E-4FC4-AFDA-DB5B04FC830E}" uniqueName="18" name="备证分类" queryTableFieldId="18" dataDxfId="324"/>
    <tableColumn id="4" xr3:uid="{2EC7B41C-DF6F-4F26-A61D-549E9F55F209}" uniqueName="4" name="备证行标签" queryTableFieldId="27"/>
    <tableColumn id="19" xr3:uid="{60EA9040-6193-4454-B26C-AA2BBCFFAF77}" uniqueName="19" name="BOCOM_DEAL?" queryTableFieldId="19" dataDxfId="323"/>
    <tableColumn id="20" xr3:uid="{F6048429-CBCF-4F4C-A442-9755D0EA6956}" uniqueName="20" name="主体评级" queryTableFieldId="20" dataDxfId="322"/>
    <tableColumn id="21" xr3:uid="{1D05A486-BE97-4A70-AA21-36CC729C5156}" uniqueName="21" name="境内主体评级" queryTableFieldId="21" dataDxfId="321"/>
    <tableColumn id="22" xr3:uid="{D7BA0212-582D-4DA2-ABE5-80A087F9BA1E}" uniqueName="22" name="货币细分" queryTableFieldId="31"/>
    <tableColumn id="23" xr3:uid="{D385668B-3C91-451D-A5EA-BA40CC9D9CC7}" uniqueName="23" name="信用主体" queryTableFieldId="23" dataDxfId="320"/>
    <tableColumn id="24" xr3:uid="{8D252E2A-8502-4665-8F06-09562F7D76BB}" uniqueName="24" name="亿美元" queryTableFieldId="24" dataDxfId="319"/>
    <tableColumn id="27" xr3:uid="{54DD0D72-FC18-41E2-888F-BB77AC669771}" uniqueName="27" name="年" queryTableFieldId="32"/>
    <tableColumn id="28" xr3:uid="{468FA17F-7E58-44D2-9F2B-02288357651F}" uniqueName="28" name="年月" queryTableFieldId="33"/>
    <tableColumn id="25" xr3:uid="{D3321892-7E4A-468E-A2E5-A3BCC0882CA9}" uniqueName="25" name="Check" queryTableFieldId="25" dataDxfId="31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6E42AC1-734D-43CA-A06E-89D1F756FCE2}" name="SBLCBankLEAG" displayName="SBLCBankLEAG" ref="A6:E16" tableType="queryTable" totalsRowShown="0">
  <autoFilter ref="A6:E16" xr:uid="{1C9B3B48-24F1-45AF-B282-632F496A05C0}">
    <filterColumn colId="1" hiddenButton="1"/>
  </autoFilter>
  <tableColumns count="5">
    <tableColumn id="1" xr3:uid="{653AF0C4-5C15-4932-9660-1FA57824EFB0}" uniqueName="1" name="金额排名" queryTableFieldId="6"/>
    <tableColumn id="2" xr3:uid="{38A1F50B-7E35-4760-A72B-826014E01D06}" uniqueName="2" name="备证行" queryTableFieldId="2"/>
    <tableColumn id="3" xr3:uid="{1113B43B-04E7-4BC6-B8F5-31A63F3270F8}" uniqueName="3" name="亿美元" queryTableFieldId="7"/>
    <tableColumn id="4" xr3:uid="{FF0D66FF-C61D-4ACB-81B8-108D92B23D0E}" uniqueName="4" name="笔数" queryTableFieldId="8"/>
    <tableColumn id="5" xr3:uid="{B62AD73F-987B-4499-B593-26DA4861CF13}" uniqueName="5" name="占比" queryTableFieldId="9" dataCellStyle="Percent"/>
  </tableColumns>
  <tableStyleInfo name="Qry Load"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5E0A5-DF05-4CED-B218-F44927B37F69}" name="Table1" displayName="Table1" ref="B6:J75" totalsRowShown="0" headerRowDxfId="317" dataDxfId="316">
  <autoFilter ref="B6:J75" xr:uid="{00000000-0009-0000-0100-000001000000}"/>
  <tableColumns count="9">
    <tableColumn id="1" xr3:uid="{A5285448-2792-47EE-9EAD-11C36EB383EA}" name="Link" dataDxfId="315" dataCellStyle="Hyperlink">
      <calculatedColumnFormula>HYPERLINK(INDEX(RSPIndex[],MATCH(Table1[[#This Row],[Index]],RSPIndex[Pdf Number],0),MATCH('RSP Index'!B$5,RSPIndex[#Headers],0)),Table1[[#This Row],[发行体/信用主体]]&amp;".pdf")</calculatedColumnFormula>
    </tableColumn>
    <tableColumn id="9" xr3:uid="{2015AC89-1960-4851-9410-AC22AABCF666}" name="Index" dataDxfId="314">
      <calculatedColumnFormula>RSPIndex[[#This Row],[Pdf Number]]</calculatedColumnFormula>
    </tableColumn>
    <tableColumn id="2" xr3:uid="{C0C75D8E-600C-4E1A-BB6F-DE4FE4865341}" name="发行体/信用主体" dataDxfId="313">
      <calculatedColumnFormula>INDEX(RSPIndex[],MATCH(Table1[[#This Row],[Index]],RSPIndex[Pdf Number],0),MATCH('RSP Index'!D$5,RSPIndex[#Headers],0))</calculatedColumnFormula>
    </tableColumn>
    <tableColumn id="3" xr3:uid="{BA4B07D6-E529-44BF-BEB6-F18F7D0AD639}" name="Issuer/Credit Name" dataDxfId="312">
      <calculatedColumnFormula>INDEX(RSPIndex[],MATCH(Table1[[#This Row],[Index]],RSPIndex[Pdf Number],0),MATCH('RSP Index'!E$5,RSPIndex[#Headers],0))</calculatedColumnFormula>
    </tableColumn>
    <tableColumn id="4" xr3:uid="{6351B37D-8291-44DB-A24B-85A9C9078F60}" name="Label" dataDxfId="311">
      <calculatedColumnFormula>INDEX(RSPIndex[],MATCH(Table1[[#This Row],[Index]],RSPIndex[Pdf Number],0),MATCH('RSP Index'!F$5,RSPIndex[#Headers],0))</calculatedColumnFormula>
    </tableColumn>
    <tableColumn id="5" xr3:uid="{7C18E987-F889-4F9A-97AF-65D7D7B3A562}" name=" YYYYMM" dataDxfId="310">
      <calculatedColumnFormula>INDEX(RSPIndex[],MATCH(Table1[[#This Row],[Index]],RSPIndex[Pdf Number],0),MATCH('RSP Index'!G$5,RSPIndex[#Headers],0))</calculatedColumnFormula>
    </tableColumn>
    <tableColumn id="6" xr3:uid="{86C7A718-295A-41F3-9936-91B0D00919B7}" name="ESG Category" dataDxfId="309">
      <calculatedColumnFormula>INDEX(RSPIndex[],MATCH(Table1[[#This Row],[Index]],RSPIndex[Pdf Number],0),MATCH('RSP Index'!H$5,RSPIndex[#Headers],0))</calculatedColumnFormula>
    </tableColumn>
    <tableColumn id="7" xr3:uid="{92AD6095-BFC0-48FF-BE6A-57309F9EC637}" name="非美元币种" dataDxfId="308">
      <calculatedColumnFormula>INDEX(RSPIndex[],MATCH(Table1[[#This Row],[Index]],RSPIndex[Pdf Number],0),MATCH('RSP Index'!I$5,RSPIndex[#Headers],0))</calculatedColumnFormula>
    </tableColumn>
    <tableColumn id="8" xr3:uid="{FFE1AF65-2140-499B-9E07-139AD18182A5}" name="RSP双语/仅中文版" dataDxfId="307">
      <calculatedColumnFormula>INDEX(RSPIndex[],MATCH(Table1[[#This Row],[Index]],RSPIndex[Pdf Number],0),MATCH('RSP Index'!J$5,RSPIndex[#Headers],0))</calculatedColumnFormula>
    </tableColumn>
  </tableColumns>
  <tableStyleInfo name="Qry Load"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B6A46F5-F506-458D-8705-F6E7D02FBDF2}" name="RSPIndex" displayName="RSPIndex" ref="A6:I79" tableType="queryTable" totalsRowShown="0">
  <autoFilter ref="A6:I79" xr:uid="{7D3EC7F3-CE18-4AAA-9E3D-4F8857E82CCB}"/>
  <tableColumns count="9">
    <tableColumn id="1" xr3:uid="{5AFBAFC1-9BEC-4A60-BC31-4CF331A8B53C}" uniqueName="1" name="Pdf Number" queryTableFieldId="1" dataDxfId="306"/>
    <tableColumn id="2" xr3:uid="{DC271C19-F360-4532-8B85-FEE935B78BDC}" uniqueName="2" name="发行体/信用主体" queryTableFieldId="2" dataDxfId="305"/>
    <tableColumn id="3" xr3:uid="{EAC13411-A44E-43DE-8D3E-08B1DF857B94}" uniqueName="3" name="Issuer/Credit Name" queryTableFieldId="3" dataDxfId="304"/>
    <tableColumn id="4" xr3:uid="{CA57472A-E973-4E85-B18A-DDD77AB8759A}" uniqueName="4" name="Label" queryTableFieldId="4" dataDxfId="303"/>
    <tableColumn id="5" xr3:uid="{30517235-D386-4855-AC85-279900DECD38}" uniqueName="5" name=" YYYYMM" queryTableFieldId="5" dataDxfId="302"/>
    <tableColumn id="6" xr3:uid="{C348D1E6-462F-455C-8BF4-32ED2D0EC0B6}" uniqueName="6" name="ESG Category" queryTableFieldId="6" dataDxfId="301"/>
    <tableColumn id="7" xr3:uid="{B8BA7E14-5F08-4AE2-9D8A-7CC913789C1E}" uniqueName="7" name="非美元币种" queryTableFieldId="7" dataDxfId="300"/>
    <tableColumn id="8" xr3:uid="{4C613E5E-CE7D-4B41-B607-5DD6BBCF47B9}" uniqueName="8" name="RSP双语/仅中文版" queryTableFieldId="8" dataDxfId="299"/>
    <tableColumn id="9" xr3:uid="{76F27159-C29F-4B84-8D3F-ED128BA1BF76}" uniqueName="9" name="Path" queryTableFieldId="9" dataDxfId="298"/>
  </tableColumns>
  <tableStyleInfo name="Qry Sourc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A82DD6F-C83D-46F6-80BD-DD936FCCA685}" name="tbl_ftz" displayName="tbl_ftz" ref="A1:Q300" totalsRowShown="0" headerRowDxfId="297" dataDxfId="296">
  <autoFilter ref="A1:Q300" xr:uid="{40C08BEA-54D1-4CBB-8DFF-9B8FB62697E2}"/>
  <tableColumns count="17">
    <tableColumn id="1" xr3:uid="{62915CEC-CD90-487A-82D7-AEF1D2066838}" name="Index" dataDxfId="295">
      <calculatedColumnFormula>ROW()-ROW(tbl_ftz[[#Headers],[Index]])</calculatedColumnFormula>
    </tableColumn>
    <tableColumn id="2" xr3:uid="{D0CB070A-77B9-48B7-B268-22B82BE7E82A}" name="定价日" dataDxfId="294">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3" xr3:uid="{86451F7B-B905-4076-8308-ED08B399ADF9}" name="信用主体(备证行)" dataDxfId="293">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4" xr3:uid="{8C92972D-8B86-4F76-909A-5088EEF47742}" name="发行评级" dataDxfId="292">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5" xr3:uid="{2ECA04DA-B8F6-45DA-A794-8E15D8DEC873}" name="主体评级" dataDxfId="291">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6" xr3:uid="{F4622E0E-8C3F-4384-8650-235DA83ABDC2}" name="境内主体评级" dataDxfId="290">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7" xr3:uid="{630E7513-AC29-4D48-BFEE-7FD585C3D8D2}" name="货币" dataDxfId="289">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8" xr3:uid="{283B68D6-B6D4-4C02-8120-E64A9A9C455B}" name="发行规模(亿)" dataDxfId="288">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9" xr3:uid="{00045DFB-6697-4ADC-950C-6F80260EEB6D}" name="年期" dataDxfId="287">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11" xr3:uid="{0174A23D-D313-4270-B53C-507887D4CC76}" name="票息" dataDxfId="286">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12" xr3:uid="{1631C351-0DB5-48B8-9952-68E730B1EC13}" name="IPG" dataDxfId="285">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13" xr3:uid="{14C24E0B-E337-4E62-AC50-B7FB47BB8C64}" name="收窄基点" dataDxfId="284">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14" xr3:uid="{4C1E05AB-56CA-46E9-81ED-94624FD731D0}" name="结构" dataDxfId="283">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15" xr3:uid="{5FCA962D-79A8-44D3-9354-B481E23A7C76}" name="主题" dataDxfId="282">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10" xr3:uid="{5D052D7D-3BA7-4EF0-8121-D51251DDA928}" name="行业" dataDxfId="281">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16" xr3:uid="{1552ECFC-C33C-49AE-A3D8-3437999084FB}" name="地区" dataDxfId="280">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 id="20" xr3:uid="{2A6C7CA1-3E06-4BAF-A0FC-5172C7F61CEA}" name="BOCOM_DEAL?" dataDxfId="279">
      <calculatedColumnFormula>IFERROR(IF(INDIRECT(ADDRESS(ROW(FTZ_load[#Headers])+tbl_ftz[[#This Row],[Index]],MATCH(tbl_ftz[[#Headers],[定价日]],FTZ_load[#Headers],0),1,1,"FTZ_load"),TRUE)=0,"",INDIRECT(ADDRESS(ROW(FTZ_load[#Headers])+tbl_ftz[[#This Row],[Index]],MATCH(tbl_ftz[[#Headers],[定价日]],FTZ_load[#Headers],0),1,1,"FTZ_load"),TRUE)),"")</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47032D-25F2-462D-BA13-BFA845DC21A0}" name="deal_master" displayName="deal_master" ref="A1:DR914" tableType="queryTable" totalsRowShown="0">
  <autoFilter ref="A1:DR914" xr:uid="{95CBABBB-43F6-4403-920D-3CB4482FE825}"/>
  <tableColumns count="122">
    <tableColumn id="1" xr3:uid="{7CBF6B7D-C77D-45AA-BDD5-35AD65DB3E03}" uniqueName="1" name="Index" queryTableFieldId="1"/>
    <tableColumn id="104" xr3:uid="{EF1EB06E-9384-4B83-8CF3-4EA3AF70DDFB}" uniqueName="104" name="删除及隐藏" queryTableFieldId="334" dataDxfId="278"/>
    <tableColumn id="3" xr3:uid="{EEED8544-A585-419B-B4E6-3FBE235DF06C}" uniqueName="3" name="ISIN" queryTableFieldId="3" dataDxfId="277"/>
    <tableColumn id="4" xr3:uid="{7C9E2601-10C4-4414-BE9B-727EAE79521D}" uniqueName="4" name="定价日" queryTableFieldId="4" dataDxfId="276"/>
    <tableColumn id="5" xr3:uid="{721A9CC9-6E71-4DCD-8C96-74A6CF413184}" uniqueName="5" name="信用主体(备证行)" queryTableFieldId="5" dataDxfId="275"/>
    <tableColumn id="6" xr3:uid="{75D53C13-240A-4F09-997F-598621829DEE}" uniqueName="6" name="主体评级" queryTableFieldId="6" dataDxfId="274"/>
    <tableColumn id="7" xr3:uid="{4F0EA78A-ECD8-4B36-9879-517EEE2278EA}" uniqueName="7" name="境内主体评级" queryTableFieldId="7" dataDxfId="273"/>
    <tableColumn id="8" xr3:uid="{C943F68D-0CC1-4BDC-BF37-0EE01B4AA26C}" uniqueName="8" name="发行评级" queryTableFieldId="8" dataDxfId="272"/>
    <tableColumn id="9" xr3:uid="{F8CA01C7-A982-4D23-8B9A-832B256B3164}" uniqueName="9" name="评级分类" queryTableFieldId="9" dataDxfId="271"/>
    <tableColumn id="10" xr3:uid="{76885DBD-F364-4FEF-A1E4-8F48A3E7F3E0}" uniqueName="10" name="货币" queryTableFieldId="10" dataDxfId="270"/>
    <tableColumn id="11" xr3:uid="{CBCA904A-2409-49F4-A4AB-79E0CB6A0191}" uniqueName="11" name="发行规模(亿)" queryTableFieldId="11"/>
    <tableColumn id="12" xr3:uid="{65603F43-8B74-4B86-A9DB-443394B95B37}" uniqueName="12" name="亿美元" queryTableFieldId="12"/>
    <tableColumn id="13" xr3:uid="{25B9D02F-32A1-4347-BA4D-419C23266ACC}" uniqueName="13" name="亿元" queryTableFieldId="13"/>
    <tableColumn id="27" xr3:uid="{D29EA80F-BDF6-4497-B377-9BAD1078D21C}" uniqueName="27" name="亿港币" queryTableFieldId="87"/>
    <tableColumn id="14" xr3:uid="{2E28E0F5-B172-4A7B-8577-C816EA2C6601}" uniqueName="14" name="增发判定" queryTableFieldId="14" dataDxfId="269"/>
    <tableColumn id="15" xr3:uid="{D3D43377-3016-41DE-96D5-FA22337D0B71}" uniqueName="15" name="年期" queryTableFieldId="15" dataDxfId="268"/>
    <tableColumn id="16" xr3:uid="{FB1C8A3A-4421-4DF9-8AEB-B117F51E3E09}" uniqueName="16" name="票息" queryTableFieldId="16" dataDxfId="267"/>
    <tableColumn id="17" xr3:uid="{1E6BF807-AE7C-4312-B88B-0FFA6C0035F5}" uniqueName="17" name="IPG" queryTableFieldId="17" dataDxfId="266"/>
    <tableColumn id="18" xr3:uid="{D03A8B84-2AD6-4A43-82D8-E578E2E18816}" uniqueName="18" name="FPG" queryTableFieldId="18" dataDxfId="265"/>
    <tableColumn id="19" xr3:uid="{EED112EF-27D2-4BAE-B2D3-B8B5B5255DB3}" uniqueName="19" name="定价" queryTableFieldId="19" dataDxfId="264"/>
    <tableColumn id="20" xr3:uid="{EA359C12-E4C0-4CFD-87D7-E7446B3DE9B4}" uniqueName="20" name="收窄基点" queryTableFieldId="20"/>
    <tableColumn id="21" xr3:uid="{8B455B89-5678-405A-BF38-A4B27775DD5F}" uniqueName="21" name="定价基准" queryTableFieldId="21" dataDxfId="263"/>
    <tableColumn id="22" xr3:uid="{ECB8C979-C6F8-4C79-B440-AAF66700B3CA}" uniqueName="22" name="发行价" queryTableFieldId="22"/>
    <tableColumn id="23" xr3:uid="{11DD83B4-4244-4415-8CBA-56D18714DA6D}" uniqueName="23" name="结构" queryTableFieldId="23" dataDxfId="262"/>
    <tableColumn id="25" xr3:uid="{1B33B56A-39B2-4EE1-959E-DCEACF4AA374}" uniqueName="25" name="上市" queryTableFieldId="25" dataDxfId="261"/>
    <tableColumn id="61" xr3:uid="{CFB4F174-65A3-4627-8003-F8E6A68A7032}" uniqueName="61" name="上市分类" queryTableFieldId="287" dataDxfId="260"/>
    <tableColumn id="26" xr3:uid="{6E7074BB-C704-480E-B122-436A8FD31CEE}" uniqueName="26" name="ESG" queryTableFieldId="26" dataDxfId="259"/>
    <tableColumn id="29" xr3:uid="{181B9D3A-94FA-49CB-9C77-94B9488B3DE9}" uniqueName="29" name="起息日期" queryTableFieldId="29" dataDxfId="258"/>
    <tableColumn id="30" xr3:uid="{8D285EAF-BEE5-46FE-8C22-A1B4966E5EA5}" uniqueName="30" name="首次付息日" queryTableFieldId="30" dataDxfId="257"/>
    <tableColumn id="70" xr3:uid="{AE31B792-9E27-4F18-B035-FA11B5360088}" uniqueName="70" name="注册成立地" queryTableFieldId="270" dataDxfId="256"/>
    <tableColumn id="74" xr3:uid="{9087952F-BA41-42C7-A72D-F8DC5EC702F9}" uniqueName="74" name="TICKER" queryTableFieldId="74" dataDxfId="255"/>
    <tableColumn id="89" xr3:uid="{009EE812-177D-4EFD-B40E-128346346759}" uniqueName="89" name="发行人主上市地" queryTableFieldId="281" dataDxfId="254"/>
    <tableColumn id="32" xr3:uid="{920BB0F1-CEA1-49DA-851C-98D05E80E302}" uniqueName="32" name="通过分行" queryTableFieldId="32" dataDxfId="253"/>
    <tableColumn id="36" xr3:uid="{72DD135C-40E7-4A38-BDD0-B7505A576BBE}" uniqueName="36" name="兑付日" queryTableFieldId="36" dataDxfId="252"/>
    <tableColumn id="43" xr3:uid="{B2F18FEE-A52A-4B1B-8ECB-EE05D308657C}" uniqueName="43" name="付息频率" queryTableFieldId="43" dataDxfId="251"/>
    <tableColumn id="46" xr3:uid="{A538F3B2-8FFD-4C48-9674-5E63723F7A4F}" uniqueName="46" name="PROJECT_CODE" queryTableFieldId="46" dataDxfId="250"/>
    <tableColumn id="47" xr3:uid="{0199A08E-F2CE-4342-810F-5EE12AF31801}" uniqueName="47" name="期数" queryTableFieldId="47" dataDxfId="249"/>
    <tableColumn id="48" xr3:uid="{F023C178-78D4-4021-AB3B-E7490A0CEC43}" uniqueName="48" name="PROJECT_NAME" queryTableFieldId="48" dataDxfId="248"/>
    <tableColumn id="49" xr3:uid="{E5953435-2828-45CD-B995-34AD9E612367}" uniqueName="49" name="COVERAGE" queryTableFieldId="49" dataDxfId="247"/>
    <tableColumn id="31" xr3:uid="{C05BBCF6-A8DF-4C85-81DD-ABE0BC6E694F}" uniqueName="31" name="亮点" queryTableFieldId="31" dataDxfId="246"/>
    <tableColumn id="28" xr3:uid="{9ACA5296-326C-496B-BEC9-F494953EE7F6}" uniqueName="28" name="品种主题" queryTableFieldId="359"/>
    <tableColumn id="60" xr3:uid="{C7F8FA62-38FA-47A6-B717-26D2ABEBD340}" uniqueName="60" name="期限备注" queryTableFieldId="89" dataDxfId="245"/>
    <tableColumn id="33" xr3:uid="{E1FB40EB-E9DA-47F3-BBA9-97DAB554208A}" uniqueName="33" name="SPECIALs" queryTableFieldId="33" dataDxfId="244"/>
    <tableColumn id="34" xr3:uid="{D7418A69-75EA-4CE4-A70C-B645EBD8BFEC}" uniqueName="34" name="OTHER_ISIN" queryTableFieldId="34" dataDxfId="243"/>
    <tableColumn id="98" xr3:uid="{C16BE50B-F94C-4C44-B1E0-ECAF966B7904}" uniqueName="98" name="Stats" queryTableFieldId="323" dataDxfId="242"/>
    <tableColumn id="95" xr3:uid="{9B0A0E38-83B9-49BF-B98E-52E11DE48B0D}" uniqueName="95" name="筹款用途" queryTableFieldId="279" dataDxfId="241"/>
    <tableColumn id="103" xr3:uid="{05F8A8EC-514F-4DA6-8E80-9004A6814FBB}" uniqueName="103" name="发行方式" queryTableFieldId="333" dataDxfId="240"/>
    <tableColumn id="105" xr3:uid="{E739EFCB-CC5E-45EE-B679-A81ECD9EFE6C}" uniqueName="105" name="DataSource" queryTableFieldId="335"/>
    <tableColumn id="35" xr3:uid="{64E55FC5-CD39-4F01-908B-C7F8B2C7652F}" uniqueName="35" name="外部评审方式" queryTableFieldId="191" dataDxfId="239"/>
    <tableColumn id="37" xr3:uid="{0365DCB5-57D3-488F-9574-96A079D945D4}" uniqueName="37" name="外部评审机构" queryTableFieldId="192" dataDxfId="238"/>
    <tableColumn id="50" xr3:uid="{A3702C24-A9EE-40D9-857C-176831AF327E}" uniqueName="50" name="BISL_ROLE" queryTableFieldId="50" dataDxfId="237"/>
    <tableColumn id="51" xr3:uid="{29B3CE9F-D3E1-4786-8CB9-CAC0CCF3843A}" uniqueName="51" name="IS_LEAD" queryTableFieldId="51" dataDxfId="236"/>
    <tableColumn id="52" xr3:uid="{1E9F9064-8527-4EA7-950F-C5559B5A7194}" uniqueName="52" name="IS_B&amp;D" queryTableFieldId="52" dataDxfId="235"/>
    <tableColumn id="53" xr3:uid="{432D35B9-E28A-40A1-BE46-40F559ED6A0E}" uniqueName="53" name="是否合名" queryTableFieldId="53" dataDxfId="234"/>
    <tableColumn id="54" xr3:uid="{0708EC0B-2339-4F96-979A-12382B711DC2}" uniqueName="54" name="港分_ROLE" queryTableFieldId="54" dataDxfId="233"/>
    <tableColumn id="55" xr3:uid="{E9C3C2EE-90F3-4AD5-94AD-8516AD18A0B4}" uniqueName="55" name="澳分_ROLE" queryTableFieldId="55" dataDxfId="232"/>
    <tableColumn id="56" xr3:uid="{6AA0C8F2-2E41-4C90-A2AB-749370E3FB98}" uniqueName="56" name="BOCOM_DEAL?" queryTableFieldId="56" dataDxfId="231"/>
    <tableColumn id="58" xr3:uid="{5CCBC62B-D566-4FA3-BAE4-5D11AAEE55BF}" uniqueName="58" name="新规角色" queryTableFieldId="58" dataDxfId="230"/>
    <tableColumn id="59" xr3:uid="{0BB738B2-7586-4936-BA6C-8D1BF8714303}" uniqueName="59" name="台账序号" queryTableFieldId="59" dataDxfId="229"/>
    <tableColumn id="83" xr3:uid="{BD5F4CD2-25A9-4A3D-9AD9-17F82813CA9E}" uniqueName="83" name="多笔" queryTableFieldId="90"/>
    <tableColumn id="87" xr3:uid="{EBE36F95-ABCE-4536-9C36-3F9F7BBF9ABC}" uniqueName="87" name="多币种" queryTableFieldId="91"/>
    <tableColumn id="88" xr3:uid="{C5993440-99EA-4237-839D-7A5554989104}" uniqueName="88" name="多品种" queryTableFieldId="92"/>
    <tableColumn id="106" xr3:uid="{02CBD063-3EB8-4A58-AFEA-BA031BE2238D}" uniqueName="106" name="FolderPath" queryTableFieldId="341" dataDxfId="228"/>
    <tableColumn id="118" xr3:uid="{310C1EFD-B9A2-4110-8A81-03585A438672}" uniqueName="118" name="IS_KYC_DONE" queryTableFieldId="391"/>
    <tableColumn id="80" xr3:uid="{48E3F8F4-7B90-4A4A-A464-6156097E0A37}" uniqueName="80" name="PRJ对账号" queryTableFieldId="288"/>
    <tableColumn id="62" xr3:uid="{B8F59A0B-4FFC-4937-9DB0-5DABA600D753}" uniqueName="62" name="信用主体" queryTableFieldId="62" dataDxfId="227"/>
    <tableColumn id="99" xr3:uid="{E66B023A-50F9-4339-9EFF-C1CAE44C8767}" uniqueName="99" name="备证行标签" queryTableFieldId="325" dataDxfId="226"/>
    <tableColumn id="63" xr3:uid="{C20E024A-003D-4836-BE77-50E51F70F2AF}" uniqueName="63" name="信用主体简称" queryTableFieldId="63" dataDxfId="225"/>
    <tableColumn id="64" xr3:uid="{C56373F0-199E-44B8-9969-B1C2946F20F0}" uniqueName="64" name="中资属性" queryTableFieldId="64" dataDxfId="224"/>
    <tableColumn id="44" xr3:uid="{48F56658-1B93-4B3A-BA3A-EB6749A41D04}" uniqueName="44" name="板块" queryTableFieldId="264" dataDxfId="223"/>
    <tableColumn id="79" xr3:uid="{C3DF510B-2958-41CE-9E61-856CB13284D0}" uniqueName="79" name="板块二级" queryTableFieldId="344"/>
    <tableColumn id="97" xr3:uid="{0CC7EC13-E81D-4109-A09E-53120AA2B912}" uniqueName="97" name="板块三级" queryTableFieldId="345"/>
    <tableColumn id="107" xr3:uid="{705F99E6-0956-4839-BE97-420B355B9A2A}" uniqueName="107" name="板块标签" queryTableFieldId="346"/>
    <tableColumn id="66" xr3:uid="{D18458ED-FEC8-4039-B96C-9C08DFC8D0A2}" uniqueName="66" name="地区" queryTableFieldId="66" dataDxfId="222"/>
    <tableColumn id="45" xr3:uid="{26373843-4164-40B4-947C-2CFAB39F417C}" uniqueName="45" name="级别" queryTableFieldId="360"/>
    <tableColumn id="67" xr3:uid="{A336B7EA-1085-48D5-8695-04B7AA716DB5}" uniqueName="67" name="城市" queryTableFieldId="67" dataDxfId="221"/>
    <tableColumn id="68" xr3:uid="{17C172AC-94A2-40AA-96FC-D5E8BBA32E00}" uniqueName="68" name="区县" queryTableFieldId="68" dataDxfId="220"/>
    <tableColumn id="71" xr3:uid="{478210F3-7C29-43F2-B26C-0FDA61A451CC}" uniqueName="71" name="首次违约日" queryTableFieldId="71" dataDxfId="219"/>
    <tableColumn id="73" xr3:uid="{0946E0A1-0F5A-4EBB-A12B-1C1AB3E8A57F}" uniqueName="73" name="DEBUT_DATE" queryTableFieldId="73" dataDxfId="218"/>
    <tableColumn id="69" xr3:uid="{3DC85F51-37A4-4AA0-B066-E9D8081662CE}" uniqueName="69" name="行业" queryTableFieldId="69" dataDxfId="217"/>
    <tableColumn id="108" xr3:uid="{89378247-FBD5-4E4E-B521-61DA34D8F3CE}" uniqueName="108" name="YY类型" queryTableFieldId="347"/>
    <tableColumn id="109" xr3:uid="{4470CF16-6299-4A7A-8E52-F615685C1490}" uniqueName="109" name="IS_ISSUER" queryTableFieldId="348"/>
    <tableColumn id="110" xr3:uid="{183C56A9-588C-4C3B-BC43-E3A379ED246A}" uniqueName="110" name="IS_SBLC" queryTableFieldId="349"/>
    <tableColumn id="111" xr3:uid="{53D2CA7B-1454-46E9-8BB3-EDF0830EF493}" uniqueName="111" name="IS_CLIENT" queryTableFieldId="350"/>
    <tableColumn id="57" xr3:uid="{DC9CD752-8731-40BB-920D-1B7E21A55011}" uniqueName="57" name="IS_DEFAULT" queryTableFieldId="361"/>
    <tableColumn id="65" xr3:uid="{9E020096-8B80-4974-AF10-21D820F57D76}" uniqueName="65" name="YY" queryTableFieldId="362"/>
    <tableColumn id="119" xr3:uid="{C54756C5-8D92-4557-91BA-02C42796A40F}" uniqueName="119" name="A_Date" queryTableFieldId="392" dataDxfId="216"/>
    <tableColumn id="72" xr3:uid="{6FD9B0D7-E182-47EC-B8BE-BB63A6175C9D}" uniqueName="72" name="投标资历分类" queryTableFieldId="363"/>
    <tableColumn id="81" xr3:uid="{803A3EA6-8BC5-442B-BE60-72617247FCBB}" uniqueName="81" name="MM" queryTableFieldId="364"/>
    <tableColumn id="84" xr3:uid="{860BFD20-3EF5-45ED-AC59-1DF8BBB15FE7}" uniqueName="84" name="WeekNum" queryTableFieldId="365"/>
    <tableColumn id="120" xr3:uid="{F9AD85A5-F59A-4608-B801-0260C39C1AB6}" uniqueName="120" name="WeekStartDate" queryTableFieldId="393" dataDxfId="215"/>
    <tableColumn id="121" xr3:uid="{AC26B2C4-BB7D-4094-B029-1ABA19C54587}" uniqueName="121" name="YYW" queryTableFieldId="394" dataDxfId="214"/>
    <tableColumn id="38" xr3:uid="{35001481-E0CA-404F-9B03-A37A06510D10}" uniqueName="38" name="年" queryTableFieldId="193"/>
    <tableColumn id="39" xr3:uid="{DB420F3F-CE46-45F9-B6DA-1CCA29BA9B8F}" uniqueName="39" name="季" queryTableFieldId="194" dataDxfId="213"/>
    <tableColumn id="122" xr3:uid="{5D6CBB5E-7FBE-4445-B610-A7149DE3184D}" uniqueName="122" name="YYQQ" queryTableFieldId="395" dataDxfId="212"/>
    <tableColumn id="40" xr3:uid="{1765AC01-B06F-4097-9790-C5D4A6E0B8E8}" uniqueName="40" name="月" queryTableFieldId="195" dataDxfId="211"/>
    <tableColumn id="41" xr3:uid="{1855D6A3-DF3D-4D47-9763-A770268B5C40}" uniqueName="41" name="周" queryTableFieldId="196" dataDxfId="210"/>
    <tableColumn id="42" xr3:uid="{CF6B59DE-E425-440C-961A-B38CC93CBB85}" uniqueName="42" name="年月" queryTableFieldId="258" dataDxfId="209"/>
    <tableColumn id="90" xr3:uid="{A85589AA-CB17-4BB6-92ED-F086F1BDFC0A}" uniqueName="90" name="美元规模分类" queryTableFieldId="366"/>
    <tableColumn id="96" xr3:uid="{1560DCE7-1F2E-489F-A2D5-816D0AB158D6}" uniqueName="96" name="是否首发" queryTableFieldId="367"/>
    <tableColumn id="112" xr3:uid="{A75BFB99-88A4-4EBA-8D6E-3A731A1676B8}" uniqueName="112" name="年期分类" queryTableFieldId="368"/>
    <tableColumn id="75" xr3:uid="{AB5128CD-F6B5-4639-9FA1-272919F7F866}" uniqueName="75" name="发行人" queryTableFieldId="75" dataDxfId="208"/>
    <tableColumn id="113" xr3:uid="{D1135F8E-A70B-4E6D-B226-A89EAE57E1A9}" uniqueName="113" name="货币细分" queryTableFieldId="369"/>
    <tableColumn id="114" xr3:uid="{8263D585-1534-49DB-842A-2499B5DFBBF6}" uniqueName="114" name="清算地" queryTableFieldId="370"/>
    <tableColumn id="115" xr3:uid="{1574A857-8AB9-4049-BACF-98F605184C6D}" uniqueName="115" name="主体评级分类" queryTableFieldId="371"/>
    <tableColumn id="116" xr3:uid="{9C76C5FE-A0CE-49A9-BA3D-D7B5B3ECF902}" uniqueName="116" name="是否IG" queryTableFieldId="372"/>
    <tableColumn id="76" xr3:uid="{D4CCD6FA-2191-4A2A-9041-206E9E98BEB9}" uniqueName="76" name="担保人" queryTableFieldId="76" dataDxfId="207"/>
    <tableColumn id="117" xr3:uid="{84323990-9070-4F88-BC3C-16073AD2976E}" uniqueName="117" name="结构分类" queryTableFieldId="373"/>
    <tableColumn id="77" xr3:uid="{0DADD595-0B8F-4755-8130-F33D68AD4E30}" uniqueName="77" name="维好协议提供者" queryTableFieldId="77" dataDxfId="206"/>
    <tableColumn id="78" xr3:uid="{4E027304-2D78-4EB9-A95A-52F0CEF78782}" uniqueName="78" name="备证行" queryTableFieldId="78" dataDxfId="205"/>
    <tableColumn id="91" xr3:uid="{71ECE6D0-7B63-4941-850D-DFB5636949F5}" uniqueName="91" name="期限" queryTableFieldId="181" dataDxfId="204"/>
    <tableColumn id="92" xr3:uid="{82DB4300-E73A-4D23-B273-A98576363E0F}" uniqueName="92" name="币种单位" queryTableFieldId="182" dataDxfId="203"/>
    <tableColumn id="93" xr3:uid="{2A2943DC-AB95-48E7-BFB3-EF8156527F54}" uniqueName="93" name="币种规模" queryTableFieldId="183" dataDxfId="202"/>
    <tableColumn id="100" xr3:uid="{63D3987B-55EA-4BAC-BAF0-2D37AEDD3485}" uniqueName="100" name="ESG主题" queryTableFieldId="326" dataDxfId="201"/>
    <tableColumn id="24" xr3:uid="{94F151C8-C800-477F-8F8A-C05724395CBB}" uniqueName="24" name="主题" queryTableFieldId="24" dataDxfId="200"/>
    <tableColumn id="85" xr3:uid="{A7FA6F4E-A77C-4AED-BE6B-2626656C793E}" uniqueName="85" name="发行品种" queryTableFieldId="85" dataDxfId="199"/>
    <tableColumn id="82" xr3:uid="{AC7E8FA5-AFE1-4913-8321-0ADB6A09B89C}" uniqueName="82" name="备证分类" queryTableFieldId="82" dataDxfId="198"/>
    <tableColumn id="94" xr3:uid="{BCF11555-06FE-4B1F-831C-1555EF369DC5}" uniqueName="94" name="角色" queryTableFieldId="184" dataDxfId="197"/>
    <tableColumn id="2" xr3:uid="{9970CF01-E641-4799-8D34-EA1C94782E6A}" uniqueName="2" name="Check" queryTableFieldId="2" dataDxfId="196"/>
    <tableColumn id="101" xr3:uid="{D867198F-1680-435D-8C6B-F494BC057564}" uniqueName="101" name="COMPARER" queryTableFieldId="327" dataDxfId="195"/>
    <tableColumn id="102" xr3:uid="{5B1FFEF0-B57A-49B8-92AF-66D2DC0F6E7C}" uniqueName="102" name="YYMMDD" queryTableFieldId="328" dataDxfId="194"/>
    <tableColumn id="86" xr3:uid="{872F4ED0-0E3F-4A3D-BC67-693637811C5F}" uniqueName="86" name="交易简称" queryTableFieldId="86" dataDxfId="19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FD3BEBE-6C73-44C4-9817-CAA93C7CB8D9}" name="FTZ_load" displayName="FTZ_load" ref="A1:Z2" tableType="queryTable" totalsRowShown="0">
  <autoFilter ref="A1:Z2" xr:uid="{9D6A4DDA-09FE-49F4-B014-0F5B5A975565}"/>
  <tableColumns count="26">
    <tableColumn id="1" xr3:uid="{1112E8D2-4F8B-49C9-A313-D3B2ABBE282F}" uniqueName="1" name="Index" queryTableFieldId="1" dataDxfId="192"/>
    <tableColumn id="3" xr3:uid="{9BE6A2E9-1FF1-4171-AAD3-CB7828FA11D6}" uniqueName="3" name="ISIN" queryTableFieldId="3" dataDxfId="191"/>
    <tableColumn id="4" xr3:uid="{70852897-3E90-4C31-9123-92CA87CC2967}" uniqueName="4" name="定价日" queryTableFieldId="4" dataDxfId="190"/>
    <tableColumn id="5" xr3:uid="{8976C5C2-6DB1-492C-B95C-BEBB9FC83F7F}" uniqueName="5" name="信用主体(备证行)" queryTableFieldId="5" dataDxfId="189"/>
    <tableColumn id="6" xr3:uid="{05FF12A3-BA4B-45D0-8F16-F253C7EA6D6D}" uniqueName="6" name="主体评级" queryTableFieldId="6" dataDxfId="188"/>
    <tableColumn id="8" xr3:uid="{79762A9F-7209-4132-9308-CEC0C66CD9FC}" uniqueName="8" name="发行评级" queryTableFieldId="8" dataDxfId="187"/>
    <tableColumn id="10" xr3:uid="{7D1C45DE-35F6-405D-BA5C-AD655EB91A53}" uniqueName="10" name="货币" queryTableFieldId="10" dataDxfId="186"/>
    <tableColumn id="11" xr3:uid="{B15FFE28-32AC-4654-96F4-AA77EB119DD9}" uniqueName="11" name="发行规模(亿)" queryTableFieldId="11" dataDxfId="185"/>
    <tableColumn id="15" xr3:uid="{A0629BAA-F210-4ED1-9927-D40115298C28}" uniqueName="15" name="年期" queryTableFieldId="15" dataDxfId="184"/>
    <tableColumn id="16" xr3:uid="{606CF4F5-3A70-4AFF-8FD5-A694651DDFE3}" uniqueName="16" name="票息" queryTableFieldId="16" dataDxfId="183"/>
    <tableColumn id="17" xr3:uid="{1386285F-CD3E-4469-91B2-C77A68FF9C74}" uniqueName="17" name="IPG" queryTableFieldId="17" dataDxfId="182"/>
    <tableColumn id="20" xr3:uid="{907EF780-944A-4A9A-AD86-7268CDB0817E}" uniqueName="20" name="收窄基点" queryTableFieldId="20" dataDxfId="181"/>
    <tableColumn id="23" xr3:uid="{217999FC-EC75-42DE-8CB3-99DCEB63CF54}" uniqueName="23" name="结构" queryTableFieldId="23" dataDxfId="180"/>
    <tableColumn id="24" xr3:uid="{48EFFF63-E20C-450A-9F1B-3F50958E11E8}" uniqueName="24" name="主题" queryTableFieldId="24" dataDxfId="179"/>
    <tableColumn id="7" xr3:uid="{746784C8-CD86-496D-8E29-EAC4B0E1C2B2}" uniqueName="7" name="境内主体评级" queryTableFieldId="7" dataDxfId="178"/>
    <tableColumn id="63" xr3:uid="{48094363-9CE6-4A0F-8008-57590CBC4016}" uniqueName="63" name="地区" queryTableFieldId="63" dataDxfId="177"/>
    <tableColumn id="9" xr3:uid="{D4A7C9A3-390A-4837-9389-6DEA718872F6}" uniqueName="9" name="级别" queryTableFieldId="110"/>
    <tableColumn id="56" xr3:uid="{B07F1A9F-CF0A-433A-B8C6-A3883190941B}" uniqueName="56" name="BOCOM_DEAL?" queryTableFieldId="56" dataDxfId="176"/>
    <tableColumn id="50" xr3:uid="{44A1082E-402A-4A8E-ACDA-816E23CC53F3}" uniqueName="50" name="BISL_ROLE" queryTableFieldId="50" dataDxfId="175"/>
    <tableColumn id="25" xr3:uid="{49341D3D-C906-4B08-A717-D05A0C3E4C35}" uniqueName="25" name="上市" queryTableFieldId="25" dataDxfId="174"/>
    <tableColumn id="59" xr3:uid="{84ADAB69-D0E1-4201-BA9F-300C4A2F6CFD}" uniqueName="59" name="信用主体" queryTableFieldId="59" dataDxfId="173"/>
    <tableColumn id="13" xr3:uid="{D91DEE51-49F0-4FFB-9923-45A9CBFF9A0E}" uniqueName="13" name="是否IG" queryTableFieldId="111"/>
    <tableColumn id="12" xr3:uid="{225570DD-B751-44C5-9F96-18E05E4B3799}" uniqueName="12" name="评级分类" queryTableFieldId="102"/>
    <tableColumn id="18" xr3:uid="{06F2007A-308F-46AF-BCCD-4A65511FD707}" uniqueName="18" name="主体评级分类" queryTableFieldId="112"/>
    <tableColumn id="2" xr3:uid="{04B53BF7-A492-4348-91E5-7926BEA35736}" uniqueName="2" name="Check" queryTableFieldId="2" dataDxfId="172"/>
    <tableColumn id="14" xr3:uid="{AD02D67A-4E1C-447A-AC14-126FC042BE95}" uniqueName="14" name="亿美元" queryTableFieldId="1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A6163C-1DC0-4681-95F8-0B5C48EAE685}" name="Directory" displayName="Directory" ref="A6:DT470" tableType="queryTable" totalsRowShown="0">
  <autoFilter ref="A6:DT470" xr:uid="{C4738CF1-B562-46D2-9640-725C7AAABB16}"/>
  <tableColumns count="124">
    <tableColumn id="1" xr3:uid="{2927BFE9-8026-4336-B925-2C4C0A188DB8}" uniqueName="1" name="Index" queryTableFieldId="1" dataDxfId="171"/>
    <tableColumn id="3" xr3:uid="{126BE198-77D6-4B7B-9EFE-6ADF20F36FCB}" uniqueName="3" name="定价日" queryTableFieldId="3" dataDxfId="47"/>
    <tableColumn id="29" xr3:uid="{7D36C8FD-6313-4D8C-919B-78085DD74C9E}" uniqueName="29" name="ESG" queryTableFieldId="29" dataDxfId="170"/>
    <tableColumn id="115" xr3:uid="{3442DF1E-4395-42BA-A057-C02EAE477705}" uniqueName="115" name="货币细分" queryTableFieldId="635"/>
    <tableColumn id="54" xr3:uid="{86FA5426-A3A0-4EBD-97AA-2519FE20DFAA}" uniqueName="54" name="PROJECT_NAME" queryTableFieldId="54" dataDxfId="169"/>
    <tableColumn id="56" xr3:uid="{8065AD61-7CC4-4E33-BA7C-8AC0097B58D0}" uniqueName="56" name="BISL_ROLE" queryTableFieldId="56" dataDxfId="168"/>
    <tableColumn id="58" xr3:uid="{A1746DFF-AF81-4208-A600-5FF5F98F118F}" uniqueName="58" name="新规角色" queryTableFieldId="58" dataDxfId="167"/>
    <tableColumn id="55" xr3:uid="{75233CE3-BD41-4021-BB87-15D922BADA63}" uniqueName="55" name="COVERAGE" queryTableFieldId="55" dataDxfId="166"/>
    <tableColumn id="92" xr3:uid="{0D0BA08E-4F09-495D-A96F-D79EE6D5C74E}" uniqueName="92" name="第N次担任" queryTableFieldId="219" dataDxfId="165"/>
    <tableColumn id="4" xr3:uid="{686F441D-7FA8-4E49-A229-42691A531500}" uniqueName="4" name="信用主体(备证行)" queryTableFieldId="4" dataDxfId="164"/>
    <tableColumn id="7" xr3:uid="{CB4A445C-E11C-445B-927F-842D24DB9189}" uniqueName="7" name="发行评级" queryTableFieldId="7" dataDxfId="163"/>
    <tableColumn id="9" xr3:uid="{021E0131-8EBA-476C-8764-591C0B806682}" uniqueName="9" name="货币" queryTableFieldId="9" dataDxfId="162"/>
    <tableColumn id="10" xr3:uid="{42527667-4294-473B-A5D6-0CDD753F3F21}" uniqueName="10" name="发行规模(亿)" queryTableFieldId="10" dataDxfId="161"/>
    <tableColumn id="14" xr3:uid="{536DECC0-FCA9-4A4A-B7A3-725596EFB89A}" uniqueName="14" name="年期" queryTableFieldId="14" dataDxfId="160"/>
    <tableColumn id="15" xr3:uid="{1BBAB6F3-5A79-4D90-BE56-A05B5002CA3F}" uniqueName="15" name="票息" queryTableFieldId="15" dataDxfId="159"/>
    <tableColumn id="16" xr3:uid="{377E321F-3ACE-4F98-B0C5-84B235F1EC2C}" uniqueName="16" name="IPG" queryTableFieldId="16" dataDxfId="158"/>
    <tableColumn id="17" xr3:uid="{225580B4-1279-4812-9834-A12B3AAD0D61}" uniqueName="17" name="FPG" queryTableFieldId="17" dataDxfId="157"/>
    <tableColumn id="18" xr3:uid="{EF6800AA-D009-422B-BEBC-D6ABD66AE6F0}" uniqueName="18" name="定价" queryTableFieldId="18" dataDxfId="156"/>
    <tableColumn id="19" xr3:uid="{70DEB5EA-D07B-4E05-94ED-669FC4D90D4F}" uniqueName="19" name="收窄基点" queryTableFieldId="19" dataDxfId="155"/>
    <tableColumn id="22" xr3:uid="{BEA47F00-76C7-41C8-B089-4546AC77E25A}" uniqueName="22" name="结构" queryTableFieldId="22" dataDxfId="154"/>
    <tableColumn id="23" xr3:uid="{33F63B66-4A85-44FD-B91D-392E9863F5FC}" uniqueName="23" name="主题" queryTableFieldId="23" dataDxfId="153"/>
    <tableColumn id="24" xr3:uid="{0CBDE545-C6DB-4F02-821E-3502C04AE47B}" uniqueName="24" name="上市" queryTableFieldId="24" dataDxfId="152"/>
    <tableColumn id="31" xr3:uid="{E449A3DD-C625-4697-8392-9EDF8D2B8C9D}" uniqueName="31" name="品种主题" queryTableFieldId="625"/>
    <tableColumn id="13" xr3:uid="{6AE8B3BC-54D8-434E-8961-91E7C4F74900}" uniqueName="13" name="增发判定" queryTableFieldId="13" dataDxfId="151"/>
    <tableColumn id="61" xr3:uid="{1BF35291-A5A0-445C-B002-1CF08C68D011}" uniqueName="61" name="BOCOM_DEAL?" queryTableFieldId="61" dataDxfId="150"/>
    <tableColumn id="43" xr3:uid="{FDC8F688-947A-4159-B7C2-58960E682746}" uniqueName="43" name="IS_LEAD" queryTableFieldId="78" dataDxfId="149"/>
    <tableColumn id="45" xr3:uid="{345F84AF-C928-4C7C-8A86-FC29BF4A685C}" uniqueName="45" name="IS_B&amp;D" queryTableFieldId="79" dataDxfId="148"/>
    <tableColumn id="46" xr3:uid="{2DBC013B-B4B5-4CE1-9CB5-A10D7456B4B9}" uniqueName="46" name="是否合名" queryTableFieldId="80" dataDxfId="147"/>
    <tableColumn id="99" xr3:uid="{F086352F-2E48-478D-9131-F5233901E618}" uniqueName="99" name="是否首发" queryTableFieldId="633"/>
    <tableColumn id="62" xr3:uid="{DEDC4070-7030-43AA-8A21-D7827A0E3EC2}" uniqueName="62" name="信用主体" queryTableFieldId="62" dataDxfId="146"/>
    <tableColumn id="5" xr3:uid="{C45D1672-1CAC-45F6-9D06-E7C3C7403567}" uniqueName="5" name="主体评级" queryTableFieldId="5" dataDxfId="145"/>
    <tableColumn id="6" xr3:uid="{37279420-B99A-449F-9717-C840B2896566}" uniqueName="6" name="境内主体评级" queryTableFieldId="6" dataDxfId="144"/>
    <tableColumn id="66" xr3:uid="{DDF45004-2DFD-474A-B607-96FC41C10AF1}" uniqueName="66" name="地区" queryTableFieldId="66" dataDxfId="143"/>
    <tableColumn id="67" xr3:uid="{3AC6905C-0AE7-4A3F-869C-85837281A06F}" uniqueName="67" name="城市" queryTableFieldId="67" dataDxfId="142"/>
    <tableColumn id="68" xr3:uid="{A7D24457-4BD2-4C38-9B2E-85E2649C6665}" uniqueName="68" name="区县" queryTableFieldId="68" dataDxfId="141"/>
    <tableColumn id="26" xr3:uid="{14ED3038-3AE3-46C9-96F9-D94B81A5A3D4}" uniqueName="26" name="备证行" queryTableFieldId="26" dataDxfId="140"/>
    <tableColumn id="78" xr3:uid="{C8659D38-CA6B-41AF-8D6C-6C990FBC3F8F}" uniqueName="78" name="备证分类" queryTableFieldId="129" dataDxfId="139"/>
    <tableColumn id="100" xr3:uid="{4EE98279-C3DA-4612-B56B-BEEFF00A941F}" uniqueName="100" name="承销费原币" queryTableFieldId="500" dataDxfId="138"/>
    <tableColumn id="11" xr3:uid="{D4943231-5BF7-404E-8C9E-B66CEF773D9F}" uniqueName="11" name="亿美元" queryTableFieldId="11" dataDxfId="137"/>
    <tableColumn id="12" xr3:uid="{4E8A0E5D-4DDF-4C93-9617-909B9326D1B6}" uniqueName="12" name="亿元" queryTableFieldId="12" dataDxfId="136"/>
    <tableColumn id="30" xr3:uid="{0285ACC2-EEA9-4C4A-A48C-7F47311BB548}" uniqueName="30" name="亿港币" queryTableFieldId="231" dataDxfId="135"/>
    <tableColumn id="87" xr3:uid="{10BD27D3-65D8-4AD6-90C2-54993A4A257E}" uniqueName="87" name="中资属性" queryTableFieldId="204" dataDxfId="134"/>
    <tableColumn id="49" xr3:uid="{71052867-BB2B-4B0F-88D3-1007F9545365}" uniqueName="49" name="板块" queryTableFieldId="342" dataDxfId="133"/>
    <tableColumn id="81" xr3:uid="{5147D119-DA18-4FE0-9660-B1A4FA03240F}" uniqueName="81" name="板块二级" queryTableFieldId="611"/>
    <tableColumn id="119" xr3:uid="{1AB58A63-AB95-4F4B-8E6F-2C8D2E6D0D01}" uniqueName="119" name="结构分类" queryTableFieldId="639"/>
    <tableColumn id="8" xr3:uid="{002D994E-770D-4903-BF25-45382D7A43F0}" uniqueName="8" name="评级分类" queryTableFieldId="8" dataDxfId="132"/>
    <tableColumn id="93" xr3:uid="{B5D401EC-BE40-44D4-B4EE-683BE9E7154E}" uniqueName="93" name="美元规模分类" queryTableFieldId="632"/>
    <tableColumn id="38" xr3:uid="{7C8505B3-7F33-4882-84C8-D0F49235B848}" uniqueName="38" name="年" queryTableFieldId="271" dataDxfId="131"/>
    <tableColumn id="39" xr3:uid="{D22640FB-F1F0-4CB1-AC01-145E766E95B5}" uniqueName="39" name="季" queryTableFieldId="272" dataDxfId="130"/>
    <tableColumn id="40" xr3:uid="{7161AF30-82B2-48A0-A27C-A21F4E0F2DFD}" uniqueName="40" name="月" queryTableFieldId="273" dataDxfId="129"/>
    <tableColumn id="80" xr3:uid="{64EAAD5E-34DF-424B-B89C-1910860176EC}" uniqueName="80" name="投标资历分类" queryTableFieldId="629"/>
    <tableColumn id="25" xr3:uid="{83391AA4-D376-49AD-89DD-44514E5AB2C3}" uniqueName="25" name="发行人" queryTableFieldId="25" dataDxfId="128"/>
    <tableColumn id="2" xr3:uid="{92E5D0A3-1A5B-4B84-A334-6A26ED88750A}" uniqueName="2" name="ISIN" queryTableFieldId="2" dataDxfId="127"/>
    <tableColumn id="42" xr3:uid="{30D8E904-F1A6-424B-9CCF-FE5036DD2BA0}" uniqueName="42" name="年月" queryTableFieldId="336" dataDxfId="126"/>
    <tableColumn id="32" xr3:uid="{B624258D-709C-480A-821D-D2897B4CBAA0}" uniqueName="32" name="发行品种" queryTableFieldId="32" dataDxfId="125"/>
    <tableColumn id="96" xr3:uid="{134249DB-5648-41B7-998F-9A14191F722E}" uniqueName="96" name="币种规模" queryTableFieldId="239" dataDxfId="124"/>
    <tableColumn id="83" xr3:uid="{3B3D93E6-E061-42F8-BEA4-74EC5E06A5BD}" uniqueName="83" name="期限" queryTableFieldId="137" dataDxfId="123"/>
    <tableColumn id="79" xr3:uid="{C1A9EECE-271E-4E4B-8D0A-7C0D94AAFC99}" uniqueName="79" name="角色" queryTableFieldId="130" dataDxfId="122"/>
    <tableColumn id="108" xr3:uid="{0068067F-03DD-408C-B442-84D5CD31FABC}" uniqueName="108" name="FolderPath" queryTableFieldId="551" dataDxfId="121"/>
    <tableColumn id="106" xr3:uid="{313C97AF-319D-4752-A1C5-5E855A8B5F71}" uniqueName="106" name="删除及隐藏" queryTableFieldId="544" dataDxfId="120"/>
    <tableColumn id="20" xr3:uid="{83FC42D3-7884-4B1F-83E5-2DF5639FFE84}" uniqueName="20" name="定价基准" queryTableFieldId="20" dataDxfId="119"/>
    <tableColumn id="21" xr3:uid="{D765C1B2-0B75-4A06-A9D4-9944F0B4E7E5}" uniqueName="21" name="发行价" queryTableFieldId="21" dataDxfId="118"/>
    <tableColumn id="69" xr3:uid="{90FB36BD-B60D-4756-820B-57C50D59F41F}" uniqueName="69" name="上市分类" queryTableFieldId="522" dataDxfId="117"/>
    <tableColumn id="33" xr3:uid="{97394A3E-33A2-4126-B113-D695AF09F140}" uniqueName="33" name="起息日期" queryTableFieldId="33" dataDxfId="46"/>
    <tableColumn id="34" xr3:uid="{57D1BE58-7E70-482D-9AF6-F9DB8C21DAF0}" uniqueName="34" name="首次付息日" queryTableFieldId="34" dataDxfId="45"/>
    <tableColumn id="71" xr3:uid="{28F64C94-A983-432E-BC5F-03ED4214AADE}" uniqueName="71" name="注册成立地" queryTableFieldId="347" dataDxfId="116"/>
    <tableColumn id="72" xr3:uid="{139D8F08-1C0C-4905-880C-9C73C742B6DA}" uniqueName="72" name="TICKER" queryTableFieldId="221" dataDxfId="115"/>
    <tableColumn id="91" xr3:uid="{207B2177-555E-413F-867D-2B7FD5245CDC}" uniqueName="91" name="发行人主上市地" queryTableFieldId="498" dataDxfId="114"/>
    <tableColumn id="48" xr3:uid="{127F7F0D-CB49-4E1A-B51B-662ED5E2224F}" uniqueName="48" name="通过分行" queryTableFieldId="198" dataDxfId="113"/>
    <tableColumn id="36" xr3:uid="{BD667015-9314-4AF5-BA3B-CA4000110E63}" uniqueName="36" name="兑付日" queryTableFieldId="36" dataDxfId="44"/>
    <tableColumn id="44" xr3:uid="{3DDD8EAA-D4E2-472D-B070-57129FD2A3BD}" uniqueName="44" name="付息频率" queryTableFieldId="44" dataDxfId="112"/>
    <tableColumn id="52" xr3:uid="{FDC13FFF-ED68-480F-B137-B5238804DFE9}" uniqueName="52" name="PROJECT_CODE" queryTableFieldId="52" dataDxfId="111"/>
    <tableColumn id="53" xr3:uid="{A026129F-FD32-4344-8584-D29748858816}" uniqueName="53" name="期数" queryTableFieldId="53" dataDxfId="110"/>
    <tableColumn id="47" xr3:uid="{9AAA56E0-6540-42F0-9FD8-43B5C5226937}" uniqueName="47" name="亮点" queryTableFieldId="197" dataDxfId="109"/>
    <tableColumn id="82" xr3:uid="{0F7D5BB9-344E-47FF-BECD-FC4AB7F4EF17}" uniqueName="82" name="期限备注" queryTableFieldId="233" dataDxfId="108"/>
    <tableColumn id="50" xr3:uid="{A29B7273-BCAB-4021-9768-31D38A12A35A}" uniqueName="50" name="SPECIALs" queryTableFieldId="199" dataDxfId="107"/>
    <tableColumn id="64" xr3:uid="{1E14B15E-F611-4F6E-85C8-76D2E94B3C63}" uniqueName="64" name="OTHER_ISIN" queryTableFieldId="200" dataDxfId="106"/>
    <tableColumn id="102" xr3:uid="{DDB12834-F88E-4AC7-8CBB-6365E3E9B418}" uniqueName="102" name="Stats" queryTableFieldId="535" dataDxfId="105"/>
    <tableColumn id="94" xr3:uid="{E23DE776-3056-4795-AE63-2350393D479F}" uniqueName="94" name="筹款用途" queryTableFieldId="461" dataDxfId="104"/>
    <tableColumn id="105" xr3:uid="{383F6B84-7053-4833-B399-9C8AECA950FC}" uniqueName="105" name="发行方式" queryTableFieldId="543" dataDxfId="103"/>
    <tableColumn id="107" xr3:uid="{DB04A3F2-E9BB-4541-B858-15A6ECA53219}" uniqueName="107" name="DataSource" queryTableFieldId="545"/>
    <tableColumn id="35" xr3:uid="{59FFA5C9-21EC-4875-9C46-7C417D9C23C8}" uniqueName="35" name="外部评审方式" queryTableFieldId="269" dataDxfId="102"/>
    <tableColumn id="37" xr3:uid="{DA634E0C-CA12-4D89-B033-1A48D3E34646}" uniqueName="37" name="外部评审机构" queryTableFieldId="270" dataDxfId="101"/>
    <tableColumn id="59" xr3:uid="{3BA561B6-1FD7-458B-81B5-E57999716FF8}" uniqueName="59" name="港分_ROLE" queryTableFieldId="59" dataDxfId="100"/>
    <tableColumn id="60" xr3:uid="{8EA3B059-0C5B-451B-B20B-A82ADA9BB719}" uniqueName="60" name="澳分_ROLE" queryTableFieldId="60" dataDxfId="99"/>
    <tableColumn id="65" xr3:uid="{A00684AF-4656-4077-9639-20FB2D635E23}" uniqueName="65" name="台账序号" queryTableFieldId="201" dataDxfId="98"/>
    <tableColumn id="84" xr3:uid="{66A2D5D4-9C13-4CB6-B88E-B9D633688EC8}" uniqueName="84" name="多笔" queryTableFieldId="234" dataDxfId="97"/>
    <tableColumn id="86" xr3:uid="{5603E0D9-5946-41ED-A5A1-4A1012B9B39F}" uniqueName="86" name="多币种" queryTableFieldId="235" dataDxfId="96"/>
    <tableColumn id="90" xr3:uid="{41019EA2-1A62-4859-946F-F8E2A4EE0E22}" uniqueName="90" name="多品种" queryTableFieldId="236" dataDxfId="95"/>
    <tableColumn id="120" xr3:uid="{D38C1E9F-C61A-41D1-90AF-932A9C8B9B71}" uniqueName="120" name="IS_KYC_DONE" queryTableFieldId="656"/>
    <tableColumn id="88" xr3:uid="{5FBB7715-0023-4406-8085-A25ACE890E2D}" uniqueName="88" name="PRJ对账号" queryTableFieldId="523"/>
    <tableColumn id="103" xr3:uid="{97E89374-BBA8-4678-9674-596015356795}" uniqueName="103" name="备证行标签" queryTableFieldId="537" dataDxfId="94"/>
    <tableColumn id="63" xr3:uid="{4365C210-D549-4A20-A378-ABA08B810B7B}" uniqueName="63" name="信用主体简称" queryTableFieldId="63" dataDxfId="93"/>
    <tableColumn id="101" xr3:uid="{5AFB11E9-31D8-4367-B470-61D91835652A}" uniqueName="101" name="板块三级" queryTableFieldId="612"/>
    <tableColumn id="109" xr3:uid="{2EB4AF27-7950-4F0A-B56A-A0A01B6AA610}" uniqueName="109" name="板块标签" queryTableFieldId="613"/>
    <tableColumn id="51" xr3:uid="{00EFD454-6210-42BD-9D10-38B0ADAF77E3}" uniqueName="51" name="级别" queryTableFieldId="626"/>
    <tableColumn id="73" xr3:uid="{C3A68138-F989-4C05-952A-4ACFA5BA7D20}" uniqueName="73" name="首次违约日" queryTableFieldId="73" dataDxfId="43"/>
    <tableColumn id="75" xr3:uid="{3FD885FF-46D0-4D42-9CE7-123C766E9E6F}" uniqueName="75" name="DEBUT_DATE" queryTableFieldId="75" dataDxfId="42"/>
    <tableColumn id="70" xr3:uid="{8F5F8DFC-727E-4A22-A924-8FC2F443827D}" uniqueName="70" name="行业" queryTableFieldId="70" dataDxfId="92"/>
    <tableColumn id="110" xr3:uid="{7BDE6D83-C889-4128-A100-C9C9D9BC12F1}" uniqueName="110" name="YY类型" queryTableFieldId="614"/>
    <tableColumn id="111" xr3:uid="{A97C66A3-0514-4B5D-88A1-707E7F98E9CB}" uniqueName="111" name="IS_ISSUER" queryTableFieldId="615"/>
    <tableColumn id="112" xr3:uid="{984AB9BA-C0F7-452C-B508-40E44E9C5041}" uniqueName="112" name="IS_SBLC" queryTableFieldId="616"/>
    <tableColumn id="113" xr3:uid="{EEF31C54-5CE7-422D-9959-0F9D39F402A3}" uniqueName="113" name="IS_CLIENT" queryTableFieldId="617"/>
    <tableColumn id="57" xr3:uid="{C577FAB1-3DBC-4E46-A71E-C2CAF82EDFE2}" uniqueName="57" name="IS_DEFAULT" queryTableFieldId="627"/>
    <tableColumn id="74" xr3:uid="{E74A734B-0381-4DBC-99C2-7060B1EE16DD}" uniqueName="74" name="YY" queryTableFieldId="628"/>
    <tableColumn id="121" xr3:uid="{3D6053C5-2CC0-49AA-86E8-00EBC4889253}" uniqueName="121" name="A_Date" queryTableFieldId="657" dataDxfId="41"/>
    <tableColumn id="85" xr3:uid="{EEC39731-173E-494F-8EFB-A7B35DF323F9}" uniqueName="85" name="MM" queryTableFieldId="630"/>
    <tableColumn id="89" xr3:uid="{B0707041-3C38-46A5-93EC-B0612422BFCD}" uniqueName="89" name="WeekNum" queryTableFieldId="631"/>
    <tableColumn id="122" xr3:uid="{7E81E338-AE6A-4850-B51D-D6334D254C60}" uniqueName="122" name="WeekStartDate" queryTableFieldId="658" dataDxfId="40"/>
    <tableColumn id="123" xr3:uid="{693C4695-EF16-48AB-8BD5-60F56577A953}" uniqueName="123" name="YYW" queryTableFieldId="659"/>
    <tableColumn id="124" xr3:uid="{84293E06-C717-49E6-96C2-715A68C661BF}" uniqueName="124" name="YYQQ" queryTableFieldId="660"/>
    <tableColumn id="41" xr3:uid="{C4DB61CD-A045-46C3-845B-3120F7A0213C}" uniqueName="41" name="周" queryTableFieldId="274" dataDxfId="91"/>
    <tableColumn id="114" xr3:uid="{D2F920D1-39F6-43B0-9341-C59129B142FD}" uniqueName="114" name="年期分类" queryTableFieldId="634"/>
    <tableColumn id="116" xr3:uid="{F2678BFA-4CF7-4787-80CC-DD6F29C9EC1F}" uniqueName="116" name="清算地" queryTableFieldId="636"/>
    <tableColumn id="117" xr3:uid="{AC0B62D5-9552-4B56-BBC3-CDDF265A45EF}" uniqueName="117" name="主体评级分类" queryTableFieldId="637"/>
    <tableColumn id="118" xr3:uid="{26833871-AD8F-4639-B356-B60A7931DBCF}" uniqueName="118" name="是否IG" queryTableFieldId="638"/>
    <tableColumn id="27" xr3:uid="{21EC83A1-0F46-4B48-9E91-9ADE1FB2CCAD}" uniqueName="27" name="担保人" queryTableFieldId="27" dataDxfId="90"/>
    <tableColumn id="28" xr3:uid="{C6CDF8CC-042D-478E-93BA-278BB65487A3}" uniqueName="28" name="维好协议提供者" queryTableFieldId="28" dataDxfId="89"/>
    <tableColumn id="95" xr3:uid="{6279B202-DBAB-40AD-A54F-2CF5748B7351}" uniqueName="95" name="币种单位" queryTableFieldId="238" dataDxfId="88"/>
    <tableColumn id="104" xr3:uid="{86FD7B97-613A-4EFD-BE2A-939B6DB41594}" uniqueName="104" name="ESG主题" queryTableFieldId="538" dataDxfId="87"/>
    <tableColumn id="97" xr3:uid="{F3A931F8-F771-4001-8A3E-FF1E8299EFC3}" uniqueName="97" name="COMPARER" queryTableFieldId="240" dataDxfId="86"/>
    <tableColumn id="98" xr3:uid="{E0BF3412-A396-4E63-B2CD-489189DD1272}" uniqueName="98" name="YYMMDD" queryTableFieldId="241" dataDxfId="85"/>
    <tableColumn id="76" xr3:uid="{087C925F-AAFB-418A-9372-1CBEEEFD03A2}" uniqueName="76" name="交易简称" queryTableFieldId="76" dataDxfId="84"/>
    <tableColumn id="77" xr3:uid="{6632FA35-8B2B-4E71-AEA0-D35AAD894AD8}" uniqueName="77" name="Check" queryTableFieldId="77" dataDxfId="8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deal_sum" displayName="deal_sum" ref="F6:H13" tableType="queryTable" totalsRowShown="0">
  <autoFilter ref="F6:H13" xr:uid="{00000000-0009-0000-0100-000004000000}"/>
  <tableColumns count="3">
    <tableColumn id="1" xr3:uid="{A867A8DF-E3C1-405B-B37D-B1751C8C9A2E}" uniqueName="1" name="年" queryTableFieldId="7" dataDxfId="82"/>
    <tableColumn id="2" xr3:uid="{E30D3EFB-F555-4BD4-A4A6-25FD9C61FE25}" uniqueName="2" name="笔数" queryTableFieldId="9"/>
    <tableColumn id="3" xr3:uid="{421D4903-27B2-4D22-A437-5397F6578212}" uniqueName="3" name="亿美元" queryTableFieldId="10"/>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REFRESHED" displayName="REFRESHED" ref="Z6:Z7" tableType="queryTable" totalsRowShown="0">
  <autoFilter ref="Z6:Z7" xr:uid="{00000000-0009-0000-0100-000008000000}"/>
  <tableColumns count="1">
    <tableColumn id="1" xr3:uid="{00000000-0010-0000-0600-000001000000}" uniqueName="1" name="REFRESHED" queryTableFieldId="3" dataDxfId="81"/>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50DFFE9-1777-439B-A367-FBBED20DBC42}" name="CoveragePt" displayName="CoveragePt" ref="J6:M12" tableType="queryTable" totalsRowShown="0">
  <autoFilter ref="J6:M12" xr:uid="{81B1C0E8-9640-4F5D-BC2B-6623AEF01366}"/>
  <tableColumns count="4">
    <tableColumn id="1" xr3:uid="{4101FE04-5B80-4B4C-B487-F196714F9683}" uniqueName="1" name="年" queryTableFieldId="1" dataDxfId="80"/>
    <tableColumn id="2" xr3:uid="{7016B6F6-FAC0-493C-B07B-3D622B5C9D45}" uniqueName="2" name="COVERAGE" queryTableFieldId="2" dataDxfId="79"/>
    <tableColumn id="3" xr3:uid="{E3FC6D08-B110-4FBF-A38C-7D873B4B5C6F}" uniqueName="3" name="TRANCHES" queryTableFieldId="3" dataDxfId="78"/>
    <tableColumn id="4" xr3:uid="{94949EA7-ACCC-4BC3-9BE6-17DB7A5C5C94}" uniqueName="4" name="当年占比" queryTableFieldId="4" dataDxfId="77"/>
  </tableColumns>
  <tableStyleInfo name="Qry Source"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811A1B2-817F-4295-B813-89F429EE43D4}" name="地区" displayName="地区" ref="A6:D39" tableType="queryTable" totalsRowShown="0">
  <autoFilter ref="A6:D39" xr:uid="{57955858-89B2-4D06-AE59-CA68CDDE62E2}"/>
  <tableColumns count="4">
    <tableColumn id="1" xr3:uid="{B0591E50-9556-47DF-B00B-E51E806ECCF2}" uniqueName="1" name="地区" queryTableFieldId="1" dataDxfId="76"/>
    <tableColumn id="2" xr3:uid="{394E2112-7448-4F86-9ADD-4E88FD0A3AE9}" uniqueName="2" name="地区简称" queryTableFieldId="2" dataDxfId="75"/>
    <tableColumn id="3" xr3:uid="{8F9F51B8-AB8F-4786-A35F-96A2FC5481BA}" uniqueName="3" name="省级行政区" queryTableFieldId="3" dataDxfId="74"/>
    <tableColumn id="4" xr3:uid="{FCD3FF85-5BCB-42BB-936B-E5F72617D7D5}" uniqueName="4" name="SortValue" queryTableFieldId="4" dataDxfId="73"/>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BDA1C33-5F89-4942-AE13-C1F10E29C286}" name="板块" displayName="板块" ref="W6:X12" tableType="queryTable" totalsRowShown="0">
  <autoFilter ref="W6:X12" xr:uid="{04BCFAD8-424A-42EB-AFDD-9376D470657D}"/>
  <tableColumns count="2">
    <tableColumn id="1" xr3:uid="{DBE1D20C-5710-4463-931C-7CD2F073D7FB}" uniqueName="1" name="板块" queryTableFieldId="1" dataDxfId="72"/>
    <tableColumn id="2" xr3:uid="{F535BBA0-5005-4B95-A137-3F9DFE2487B1}" uniqueName="2" name="SortValue" queryTableFieldId="2" dataDxfId="71"/>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AFD56D0-4A22-4D82-9B38-818DEA4006FD}" name="中资属性" displayName="中资属性" ref="O6:P13" tableType="queryTable" totalsRowShown="0">
  <autoFilter ref="O6:P13" xr:uid="{33981523-8677-463A-B89F-023900651893}"/>
  <tableColumns count="2">
    <tableColumn id="1" xr3:uid="{A1ADC766-91CA-4C47-9E6E-817A9F6BAB08}" uniqueName="1" name="中资属性" queryTableFieldId="1" dataDxfId="70"/>
    <tableColumn id="2" xr3:uid="{F85FE7D5-9907-4165-980C-BA5311D56E8F}" uniqueName="2" name="SortValue" queryTableFieldId="2" dataDxfId="69"/>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F01B234-3E00-49E0-92A3-9D6DCA1C93B0}" name="BISL_ROLE" displayName="BISL_ROLE" ref="S6:T12" tableType="queryTable" totalsRowShown="0">
  <autoFilter ref="S6:T12" xr:uid="{6DD44CC5-2456-4760-BD44-95A0A85A4861}"/>
  <tableColumns count="2">
    <tableColumn id="1" xr3:uid="{2838CB25-14B6-4406-AD1B-604BA02E98EB}" uniqueName="1" name="BISL_ROLE" queryTableFieldId="1" dataDxfId="68"/>
    <tableColumn id="2" xr3:uid="{9D6FC24C-EAB8-453A-9F97-3397E56B4D21}" uniqueName="2" name="SortValue" queryTableFieldId="2" dataDxfId="67"/>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2EB805-A06A-4A1A-81DB-8CD98FEF878C}" name="ESG" displayName="ESG" ref="D8:X140" tableType="queryTable" totalsRowShown="0">
  <autoFilter ref="D8:X140" xr:uid="{B94B1E55-C171-4F8E-907C-102EFEC55595}"/>
  <tableColumns count="21">
    <tableColumn id="1" xr3:uid="{D3FE27ED-D31B-495A-8843-EFDCF6E80F68}" uniqueName="1" name="Index" queryTableFieldId="1" dataDxfId="66"/>
    <tableColumn id="2" xr3:uid="{DCB90194-ADE7-4225-A2F0-406D3749BB9E}" uniqueName="2" name="定价日" queryTableFieldId="2" dataDxfId="65"/>
    <tableColumn id="3" xr3:uid="{16BCD6F1-0007-4F41-B4B2-F4C4099959DD}" uniqueName="3" name="信用主体(备证行)" queryTableFieldId="3" dataDxfId="64"/>
    <tableColumn id="4" xr3:uid="{5AF13405-4DEF-49DF-BE69-D1BDBC17627D}" uniqueName="4" name="发行评级" queryTableFieldId="4" dataDxfId="63"/>
    <tableColumn id="5" xr3:uid="{A541DC91-95B8-4BE2-A88B-909143D920DD}" uniqueName="5" name="发行规模(亿)" queryTableFieldId="5" dataDxfId="62"/>
    <tableColumn id="6" xr3:uid="{2D713F4E-D27B-4425-A935-CD1B95D93772}" uniqueName="6" name="货币" queryTableFieldId="6" dataDxfId="61"/>
    <tableColumn id="7" xr3:uid="{24871D61-733E-45DE-BE42-A3C851BD83D3}" uniqueName="7" name="年期" queryTableFieldId="7" dataDxfId="60"/>
    <tableColumn id="8" xr3:uid="{16F419CC-AE2A-4354-9469-9D95B67BCE12}" uniqueName="8" name="票息" queryTableFieldId="8" dataDxfId="59"/>
    <tableColumn id="9" xr3:uid="{620612F3-80DF-4755-891E-49429D5625C8}" uniqueName="9" name="上市" queryTableFieldId="9" dataDxfId="58"/>
    <tableColumn id="10" xr3:uid="{19EF2DDE-04AF-4167-8E21-94658EB9A09F}" uniqueName="10" name="ESG主题" queryTableFieldId="37" dataDxfId="57"/>
    <tableColumn id="11" xr3:uid="{918710F8-FBDF-4500-A357-997FC6EF85B4}" uniqueName="11" name="BOCOM_DEAL?" queryTableFieldId="11" dataDxfId="56"/>
    <tableColumn id="12" xr3:uid="{A1944130-0678-4FFF-A942-EFBD94A36864}" uniqueName="12" name="亿美元" queryTableFieldId="12" dataDxfId="55"/>
    <tableColumn id="13" xr3:uid="{EE145B15-F1A7-44DE-8634-7F2D44D8FDF7}" uniqueName="13" name="亿元" queryTableFieldId="13" dataDxfId="54"/>
    <tableColumn id="16" xr3:uid="{E5DE9550-97AE-4926-A66C-FC62BD7FA6B1}" uniqueName="16" name="板块" queryTableFieldId="24" dataDxfId="53"/>
    <tableColumn id="18" xr3:uid="{DEDEEFDB-5202-419B-8A01-6468C39CB6CF}" uniqueName="18" name="外部评审方式" queryTableFieldId="18" dataDxfId="52"/>
    <tableColumn id="19" xr3:uid="{1879FEF5-E357-4E2F-9336-90BFBD31F0D9}" uniqueName="19" name="外部评审机构" queryTableFieldId="19" dataDxfId="51"/>
    <tableColumn id="21" xr3:uid="{F4F4D657-2A26-4730-9652-544012065220}" uniqueName="21" name="筹款用途" queryTableFieldId="26"/>
    <tableColumn id="17" xr3:uid="{F5E6BD60-E24B-42FA-9A28-3433A791D3A5}" uniqueName="17" name="货币细分" queryTableFieldId="39"/>
    <tableColumn id="22" xr3:uid="{CD630174-E72B-4132-8938-A0A0BF74FA83}" uniqueName="22" name="上市分类" queryTableFieldId="28" dataDxfId="50"/>
    <tableColumn id="15" xr3:uid="{D3B169F9-002F-4970-A0B5-86898445FC3C}" uniqueName="15" name="交易简称" queryTableFieldId="15" dataDxfId="49"/>
    <tableColumn id="14" xr3:uid="{EF075CA7-7CE6-4E6D-A7EB-C7463722ED83}" uniqueName="14" name="ISIN" queryTableFieldId="14" dataDxfId="48"/>
  </tableColumns>
  <tableStyleInfo name="TableStyleMedium7"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microsoft.com/office/2007/relationships/slicer" Target="../slicers/slicer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microsoft.com/office/2007/relationships/slicer" Target="../slicers/slicer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table" Target="../tables/table16.xml"/><Relationship Id="rId1" Type="http://schemas.openxmlformats.org/officeDocument/2006/relationships/printerSettings" Target="../printerSettings/printerSettings16.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1C1D1"/>
  </sheetPr>
  <dimension ref="A1:W368"/>
  <sheetViews>
    <sheetView workbookViewId="0">
      <selection activeCell="B7" sqref="B7:B13"/>
    </sheetView>
  </sheetViews>
  <sheetFormatPr defaultColWidth="15.6640625" defaultRowHeight="15" x14ac:dyDescent="0.25"/>
  <cols>
    <col min="1" max="1" width="9" style="4" customWidth="1"/>
    <col min="2" max="4" width="13.44140625" style="5" customWidth="1"/>
    <col min="5" max="5" width="37.6640625" style="4" bestFit="1" customWidth="1"/>
    <col min="6" max="6" width="15" style="4" bestFit="1" customWidth="1"/>
    <col min="7" max="7" width="12" style="4" customWidth="1"/>
    <col min="8" max="8" width="5.88671875" style="4" customWidth="1"/>
    <col min="9" max="9" width="16.33203125" style="4" customWidth="1"/>
    <col min="10" max="10" width="5.6640625" style="4" customWidth="1"/>
    <col min="11" max="11" width="8.44140625" style="4" customWidth="1"/>
    <col min="12" max="15" width="5" style="4" customWidth="1"/>
    <col min="16" max="16" width="12.88671875" style="4" customWidth="1"/>
    <col min="17" max="17" width="9" style="4" customWidth="1"/>
    <col min="18" max="19" width="11" style="4" customWidth="1"/>
    <col min="20" max="20" width="6.109375" style="4" bestFit="1" customWidth="1"/>
    <col min="21" max="21" width="13.109375" style="4" bestFit="1" customWidth="1"/>
    <col min="22" max="16384" width="15.6640625" style="4"/>
  </cols>
  <sheetData>
    <row r="1" spans="1:23" s="97" customFormat="1" ht="42.75" customHeight="1" x14ac:dyDescent="0.55000000000000004">
      <c r="A1" s="109" t="s">
        <v>1925</v>
      </c>
      <c r="B1" s="93" t="s">
        <v>1878</v>
      </c>
      <c r="C1" s="93"/>
      <c r="D1" s="94"/>
      <c r="E1" s="95" t="str">
        <f>REFRESHED[[#Headers],[REFRESHED]]</f>
        <v>REFRESHED</v>
      </c>
      <c r="F1" s="96">
        <f>REFRESHED[REFRESHED]</f>
        <v>45223</v>
      </c>
      <c r="I1" s="98"/>
    </row>
    <row r="2" spans="1:23" s="2" customFormat="1" ht="42.75" customHeight="1" x14ac:dyDescent="0.7">
      <c r="A2" s="93" t="s">
        <v>4761</v>
      </c>
      <c r="C2" s="6"/>
      <c r="D2" s="3"/>
    </row>
    <row r="3" spans="1:23" ht="27.75" customHeight="1" x14ac:dyDescent="0.25"/>
    <row r="4" spans="1:23" ht="27.75" customHeight="1" x14ac:dyDescent="0.25">
      <c r="D4" s="4"/>
    </row>
    <row r="5" spans="1:23" ht="5.25" customHeight="1" x14ac:dyDescent="0.25">
      <c r="D5" s="4"/>
    </row>
    <row r="6" spans="1:23" ht="33" customHeight="1" x14ac:dyDescent="0.5">
      <c r="A6" s="108" t="s">
        <v>5966</v>
      </c>
      <c r="B6" s="108" t="s">
        <v>10744</v>
      </c>
      <c r="C6" s="108" t="s">
        <v>2051</v>
      </c>
      <c r="D6" s="108" t="s">
        <v>12386</v>
      </c>
      <c r="E6" s="29" t="s">
        <v>4828</v>
      </c>
      <c r="F6" s="30">
        <f ca="1">SUMIFS(FTZ_load!AC:AC,FTZ_load!P:P,"BISL*",FTZ_load!C:C,"&gt;=2023/1/1")</f>
        <v>0</v>
      </c>
      <c r="G6" s="29" t="s">
        <v>2052</v>
      </c>
      <c r="T6" s="104" t="s">
        <v>167</v>
      </c>
      <c r="U6" s="104" t="s">
        <v>6822</v>
      </c>
      <c r="V6" s="104" t="s">
        <v>1877</v>
      </c>
      <c r="W6" s="104" t="s">
        <v>2410</v>
      </c>
    </row>
    <row r="7" spans="1:23" ht="33" customHeight="1" x14ac:dyDescent="0.25">
      <c r="A7" s="110" t="str">
        <f>deal_sum[[#This Row],[年]]</f>
        <v>23年</v>
      </c>
      <c r="B7" s="110">
        <f>deal_sum[[#This Row],[笔数]]</f>
        <v>71</v>
      </c>
      <c r="C7" s="110" t="str">
        <f>ROUND(deal_sum[[#This Row],[亿美元]],0)&amp;"亿"</f>
        <v>145亿</v>
      </c>
      <c r="D7" s="110">
        <f>ROUND(deal_sum[[#This Row],[亿美元]]/Dashboard[[#This Row],[笔数]],1)</f>
        <v>2</v>
      </c>
      <c r="T7" s="105" t="str">
        <f>CoveragePt[[#This Row],[年]]&amp;"年"</f>
        <v>23年年</v>
      </c>
      <c r="U7" s="105" t="str">
        <f>CoveragePt[[#This Row],[COVERAGE]]</f>
        <v>SOE组</v>
      </c>
      <c r="V7" s="105" t="str">
        <f>CoveragePt[[#This Row],[TRANCHES]]&amp;"笔"</f>
        <v>37笔</v>
      </c>
      <c r="W7" s="106">
        <f>CoveragePt[[#This Row],[当年占比]]</f>
        <v>0.52</v>
      </c>
    </row>
    <row r="8" spans="1:23" ht="33" customHeight="1" x14ac:dyDescent="0.25">
      <c r="A8" s="108" t="str">
        <f>deal_sum[[#This Row],[年]]</f>
        <v>22年</v>
      </c>
      <c r="B8" s="108">
        <f>deal_sum[[#This Row],[笔数]]</f>
        <v>54</v>
      </c>
      <c r="C8" s="108" t="str">
        <f>ROUND(deal_sum[[#This Row],[亿美元]],0)&amp;"亿"</f>
        <v>135亿</v>
      </c>
      <c r="D8" s="110">
        <f>ROUND(deal_sum[[#This Row],[亿美元]]/Dashboard[[#This Row],[笔数]],1)</f>
        <v>2.5</v>
      </c>
      <c r="T8" s="31" t="str">
        <f>CoveragePt[[#This Row],[年]]&amp;"年"</f>
        <v>23年年</v>
      </c>
      <c r="U8" s="31" t="str">
        <f>CoveragePt[[#This Row],[COVERAGE]]</f>
        <v>FI组</v>
      </c>
      <c r="V8" s="31" t="str">
        <f>CoveragePt[[#This Row],[TRANCHES]]&amp;"笔"</f>
        <v>22笔</v>
      </c>
      <c r="W8" s="103">
        <f>CoveragePt[[#This Row],[当年占比]]</f>
        <v>0.31</v>
      </c>
    </row>
    <row r="9" spans="1:23" ht="33" customHeight="1" x14ac:dyDescent="0.25">
      <c r="A9" s="108" t="str">
        <f>deal_sum[[#This Row],[年]]</f>
        <v>21年</v>
      </c>
      <c r="B9" s="108">
        <f>deal_sum[[#This Row],[笔数]]</f>
        <v>139</v>
      </c>
      <c r="C9" s="108" t="str">
        <f>ROUND(deal_sum[[#This Row],[亿美元]],0)&amp;"亿"</f>
        <v>518亿</v>
      </c>
      <c r="D9" s="110">
        <f>ROUND(deal_sum[[#This Row],[亿美元]]/Dashboard[[#This Row],[笔数]],1)</f>
        <v>3.7</v>
      </c>
      <c r="T9" s="31" t="str">
        <f>CoveragePt[[#This Row],[年]]&amp;"年"</f>
        <v>23年年</v>
      </c>
      <c r="U9" s="31" t="str">
        <f>CoveragePt[[#This Row],[COVERAGE]]</f>
        <v>POE组</v>
      </c>
      <c r="V9" s="31" t="str">
        <f>CoveragePt[[#This Row],[TRANCHES]]&amp;"笔"</f>
        <v>12笔</v>
      </c>
      <c r="W9" s="103">
        <f>CoveragePt[[#This Row],[当年占比]]</f>
        <v>0.17</v>
      </c>
    </row>
    <row r="10" spans="1:23" ht="33" customHeight="1" x14ac:dyDescent="0.25">
      <c r="A10" s="108" t="str">
        <f>deal_sum[[#This Row],[年]]</f>
        <v>20年</v>
      </c>
      <c r="B10" s="108">
        <f>deal_sum[[#This Row],[笔数]]</f>
        <v>62</v>
      </c>
      <c r="C10" s="108" t="str">
        <f>ROUND(deal_sum[[#This Row],[亿美元]],0)&amp;"亿"</f>
        <v>264亿</v>
      </c>
      <c r="D10" s="110">
        <f>ROUND(deal_sum[[#This Row],[亿美元]]/Dashboard[[#This Row],[笔数]],1)</f>
        <v>4.3</v>
      </c>
      <c r="T10" s="31" t="str">
        <f>CoveragePt[[#This Row],[年]]&amp;"年"</f>
        <v>22年年</v>
      </c>
      <c r="U10" s="31" t="str">
        <f>CoveragePt[[#This Row],[COVERAGE]]</f>
        <v>SOE组</v>
      </c>
      <c r="V10" s="31" t="str">
        <f>CoveragePt[[#This Row],[TRANCHES]]&amp;"笔"</f>
        <v>32笔</v>
      </c>
      <c r="W10" s="103">
        <f>CoveragePt[[#This Row],[当年占比]]</f>
        <v>0.59</v>
      </c>
    </row>
    <row r="11" spans="1:23" ht="33" customHeight="1" x14ac:dyDescent="0.25">
      <c r="A11" s="108" t="str">
        <f>deal_sum[[#This Row],[年]]</f>
        <v>19年</v>
      </c>
      <c r="B11" s="108">
        <f>deal_sum[[#This Row],[笔数]]</f>
        <v>79</v>
      </c>
      <c r="C11" s="108" t="str">
        <f>ROUND(deal_sum[[#This Row],[亿美元]],0)&amp;"亿"</f>
        <v>299亿</v>
      </c>
      <c r="D11" s="110">
        <f>ROUND(deal_sum[[#This Row],[亿美元]]/Dashboard[[#This Row],[笔数]],1)</f>
        <v>3.8</v>
      </c>
      <c r="T11" s="31" t="str">
        <f>CoveragePt[[#This Row],[年]]&amp;"年"</f>
        <v>22年年</v>
      </c>
      <c r="U11" s="31" t="str">
        <f>CoveragePt[[#This Row],[COVERAGE]]</f>
        <v>FI组</v>
      </c>
      <c r="V11" s="31" t="str">
        <f>CoveragePt[[#This Row],[TRANCHES]]&amp;"笔"</f>
        <v>17笔</v>
      </c>
      <c r="W11" s="103">
        <f>CoveragePt[[#This Row],[当年占比]]</f>
        <v>0.31</v>
      </c>
    </row>
    <row r="12" spans="1:23" ht="33" customHeight="1" x14ac:dyDescent="0.25">
      <c r="A12" s="108" t="str">
        <f>deal_sum[[#This Row],[年]]</f>
        <v>18年</v>
      </c>
      <c r="B12" s="108">
        <f>deal_sum[[#This Row],[笔数]]</f>
        <v>34</v>
      </c>
      <c r="C12" s="108" t="str">
        <f>ROUND(deal_sum[[#This Row],[亿美元]],0)&amp;"亿"</f>
        <v>141亿</v>
      </c>
      <c r="D12" s="110">
        <f>ROUND(deal_sum[[#This Row],[亿美元]]/Dashboard[[#This Row],[笔数]],1)</f>
        <v>4.0999999999999996</v>
      </c>
      <c r="T12" s="31" t="str">
        <f>CoveragePt[[#This Row],[年]]&amp;"年"</f>
        <v>22年年</v>
      </c>
      <c r="U12" s="31" t="str">
        <f>CoveragePt[[#This Row],[COVERAGE]]</f>
        <v>POE组</v>
      </c>
      <c r="V12" s="31" t="str">
        <f>CoveragePt[[#This Row],[TRANCHES]]&amp;"笔"</f>
        <v>5笔</v>
      </c>
      <c r="W12" s="103">
        <f>CoveragePt[[#This Row],[当年占比]]</f>
        <v>0.09</v>
      </c>
    </row>
    <row r="13" spans="1:23" ht="33" customHeight="1" x14ac:dyDescent="0.25">
      <c r="A13" s="108" t="str">
        <f>deal_sum[[#This Row],[年]]</f>
        <v>17年</v>
      </c>
      <c r="B13" s="108">
        <f>deal_sum[[#This Row],[笔数]]</f>
        <v>25</v>
      </c>
      <c r="C13" s="108" t="str">
        <f>ROUND(deal_sum[[#This Row],[亿美元]],0)&amp;"亿"</f>
        <v>132亿</v>
      </c>
      <c r="D13" s="110">
        <f>ROUND(deal_sum[[#This Row],[亿美元]]/Dashboard[[#This Row],[笔数]],1)</f>
        <v>5.3</v>
      </c>
    </row>
    <row r="14" spans="1:23" x14ac:dyDescent="0.25">
      <c r="D14" s="4"/>
    </row>
    <row r="15" spans="1:23" x14ac:dyDescent="0.25">
      <c r="D15" s="4"/>
    </row>
    <row r="16" spans="1:2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row r="63" spans="4:4" x14ac:dyDescent="0.25">
      <c r="D63" s="4"/>
    </row>
    <row r="64" spans="4:4" x14ac:dyDescent="0.25">
      <c r="D64" s="4"/>
    </row>
    <row r="65" spans="4:4" x14ac:dyDescent="0.25">
      <c r="D65" s="4"/>
    </row>
    <row r="66" spans="4:4" x14ac:dyDescent="0.25">
      <c r="D66" s="4"/>
    </row>
    <row r="67" spans="4:4" x14ac:dyDescent="0.25">
      <c r="D67" s="4"/>
    </row>
    <row r="68" spans="4:4" x14ac:dyDescent="0.25">
      <c r="D68" s="4"/>
    </row>
    <row r="69" spans="4:4" x14ac:dyDescent="0.25">
      <c r="D69" s="4"/>
    </row>
    <row r="70" spans="4:4" x14ac:dyDescent="0.25">
      <c r="D70" s="4"/>
    </row>
    <row r="71" spans="4:4" x14ac:dyDescent="0.25">
      <c r="D71" s="4"/>
    </row>
    <row r="72" spans="4:4" x14ac:dyDescent="0.25">
      <c r="D72" s="4"/>
    </row>
    <row r="73" spans="4:4" x14ac:dyDescent="0.25">
      <c r="D73" s="4"/>
    </row>
    <row r="74" spans="4:4" x14ac:dyDescent="0.25">
      <c r="D74" s="4"/>
    </row>
    <row r="75" spans="4:4" x14ac:dyDescent="0.25">
      <c r="D75" s="4"/>
    </row>
    <row r="76" spans="4:4" x14ac:dyDescent="0.25">
      <c r="D76" s="4"/>
    </row>
    <row r="77" spans="4:4" x14ac:dyDescent="0.25">
      <c r="D77" s="4"/>
    </row>
    <row r="78" spans="4:4" x14ac:dyDescent="0.25">
      <c r="D78" s="4"/>
    </row>
    <row r="79" spans="4:4" x14ac:dyDescent="0.25">
      <c r="D79" s="4"/>
    </row>
    <row r="80" spans="4:4" x14ac:dyDescent="0.25">
      <c r="D80" s="4"/>
    </row>
    <row r="81" spans="4:4" x14ac:dyDescent="0.25">
      <c r="D81" s="4"/>
    </row>
    <row r="82" spans="4:4" x14ac:dyDescent="0.25">
      <c r="D82" s="4"/>
    </row>
    <row r="83" spans="4:4" x14ac:dyDescent="0.25">
      <c r="D83" s="4"/>
    </row>
    <row r="84" spans="4:4" x14ac:dyDescent="0.25">
      <c r="D84" s="4"/>
    </row>
    <row r="85" spans="4:4" x14ac:dyDescent="0.25">
      <c r="D85" s="4"/>
    </row>
    <row r="86" spans="4:4" x14ac:dyDescent="0.25">
      <c r="D86" s="4"/>
    </row>
    <row r="87" spans="4:4" x14ac:dyDescent="0.25">
      <c r="D87" s="4"/>
    </row>
    <row r="88" spans="4:4" x14ac:dyDescent="0.25">
      <c r="D88" s="4"/>
    </row>
    <row r="89" spans="4:4" x14ac:dyDescent="0.25">
      <c r="D89" s="4"/>
    </row>
    <row r="90" spans="4:4" x14ac:dyDescent="0.25">
      <c r="D90" s="4"/>
    </row>
    <row r="91" spans="4:4" x14ac:dyDescent="0.25">
      <c r="D91" s="4"/>
    </row>
    <row r="92" spans="4:4" x14ac:dyDescent="0.25">
      <c r="D92" s="4"/>
    </row>
    <row r="93" spans="4:4" x14ac:dyDescent="0.25">
      <c r="D93" s="4"/>
    </row>
    <row r="94" spans="4:4" x14ac:dyDescent="0.25">
      <c r="D94" s="4"/>
    </row>
    <row r="95" spans="4:4" x14ac:dyDescent="0.25">
      <c r="D95" s="4"/>
    </row>
    <row r="96" spans="4:4" x14ac:dyDescent="0.25">
      <c r="D96" s="4"/>
    </row>
    <row r="97" spans="4:4" x14ac:dyDescent="0.25">
      <c r="D97" s="4"/>
    </row>
    <row r="98" spans="4:4" x14ac:dyDescent="0.25">
      <c r="D98" s="4"/>
    </row>
    <row r="99" spans="4:4" x14ac:dyDescent="0.25">
      <c r="D99" s="4"/>
    </row>
    <row r="100" spans="4:4" x14ac:dyDescent="0.25">
      <c r="D100" s="4"/>
    </row>
    <row r="101" spans="4:4" x14ac:dyDescent="0.25">
      <c r="D101" s="4"/>
    </row>
    <row r="102" spans="4:4" x14ac:dyDescent="0.25">
      <c r="D102" s="4"/>
    </row>
    <row r="103" spans="4:4" x14ac:dyDescent="0.25">
      <c r="D103" s="4"/>
    </row>
    <row r="104" spans="4:4" x14ac:dyDescent="0.25">
      <c r="D104" s="4"/>
    </row>
    <row r="105" spans="4:4" x14ac:dyDescent="0.25">
      <c r="D105" s="4"/>
    </row>
    <row r="106" spans="4:4" x14ac:dyDescent="0.25">
      <c r="D106" s="4"/>
    </row>
    <row r="107" spans="4:4" x14ac:dyDescent="0.25">
      <c r="D107" s="4"/>
    </row>
    <row r="108" spans="4:4" x14ac:dyDescent="0.25">
      <c r="D108" s="4"/>
    </row>
    <row r="109" spans="4:4" x14ac:dyDescent="0.25">
      <c r="D109" s="4"/>
    </row>
    <row r="110" spans="4:4" x14ac:dyDescent="0.25">
      <c r="D110" s="4"/>
    </row>
    <row r="111" spans="4:4" x14ac:dyDescent="0.25">
      <c r="D111" s="4"/>
    </row>
    <row r="112" spans="4:4" x14ac:dyDescent="0.25">
      <c r="D112" s="4"/>
    </row>
    <row r="113" spans="4:4" x14ac:dyDescent="0.25">
      <c r="D113" s="4"/>
    </row>
    <row r="114" spans="4:4" x14ac:dyDescent="0.25">
      <c r="D114" s="4"/>
    </row>
    <row r="115" spans="4:4" x14ac:dyDescent="0.25">
      <c r="D115" s="4"/>
    </row>
    <row r="116" spans="4:4" x14ac:dyDescent="0.25">
      <c r="D116" s="4"/>
    </row>
    <row r="117" spans="4:4" x14ac:dyDescent="0.25">
      <c r="D117" s="4"/>
    </row>
    <row r="118" spans="4:4" x14ac:dyDescent="0.25">
      <c r="D118" s="4"/>
    </row>
    <row r="119" spans="4:4" x14ac:dyDescent="0.25">
      <c r="D119" s="4"/>
    </row>
    <row r="120" spans="4:4" x14ac:dyDescent="0.25">
      <c r="D120" s="4"/>
    </row>
    <row r="121" spans="4:4" x14ac:dyDescent="0.25">
      <c r="D121" s="4"/>
    </row>
    <row r="122" spans="4:4" x14ac:dyDescent="0.25">
      <c r="D122" s="4"/>
    </row>
    <row r="123" spans="4:4" x14ac:dyDescent="0.25">
      <c r="D123" s="4"/>
    </row>
    <row r="124" spans="4:4" x14ac:dyDescent="0.25">
      <c r="D124" s="4"/>
    </row>
    <row r="125" spans="4:4" x14ac:dyDescent="0.25">
      <c r="D125" s="4"/>
    </row>
    <row r="126" spans="4:4" x14ac:dyDescent="0.25">
      <c r="D126" s="4"/>
    </row>
    <row r="127" spans="4:4" x14ac:dyDescent="0.25">
      <c r="D127" s="4"/>
    </row>
    <row r="128" spans="4:4" x14ac:dyDescent="0.25">
      <c r="D128" s="4"/>
    </row>
    <row r="129" spans="4:4" x14ac:dyDescent="0.25">
      <c r="D129" s="4"/>
    </row>
    <row r="130" spans="4:4" x14ac:dyDescent="0.25">
      <c r="D130" s="4"/>
    </row>
    <row r="131" spans="4:4" x14ac:dyDescent="0.25">
      <c r="D131" s="4"/>
    </row>
    <row r="132" spans="4:4" x14ac:dyDescent="0.25">
      <c r="D132" s="4"/>
    </row>
    <row r="133" spans="4:4" x14ac:dyDescent="0.25">
      <c r="D133" s="4"/>
    </row>
    <row r="134" spans="4:4" x14ac:dyDescent="0.25">
      <c r="D134" s="4"/>
    </row>
    <row r="135" spans="4:4" x14ac:dyDescent="0.25">
      <c r="D135" s="4"/>
    </row>
    <row r="136" spans="4:4" x14ac:dyDescent="0.25">
      <c r="D136" s="4"/>
    </row>
    <row r="137" spans="4:4" x14ac:dyDescent="0.25">
      <c r="D137" s="4"/>
    </row>
    <row r="138" spans="4:4" x14ac:dyDescent="0.25">
      <c r="D138" s="4"/>
    </row>
    <row r="139" spans="4:4" x14ac:dyDescent="0.25">
      <c r="D139" s="4"/>
    </row>
    <row r="140" spans="4:4" x14ac:dyDescent="0.25">
      <c r="D140" s="4"/>
    </row>
    <row r="141" spans="4:4" x14ac:dyDescent="0.25">
      <c r="D141" s="4"/>
    </row>
    <row r="142" spans="4:4" x14ac:dyDescent="0.25">
      <c r="D142" s="4"/>
    </row>
    <row r="143" spans="4:4" x14ac:dyDescent="0.25">
      <c r="D143" s="4"/>
    </row>
    <row r="144" spans="4:4" x14ac:dyDescent="0.25">
      <c r="D144" s="4"/>
    </row>
    <row r="145" spans="4:4" x14ac:dyDescent="0.25">
      <c r="D145" s="4"/>
    </row>
    <row r="146" spans="4:4" x14ac:dyDescent="0.25">
      <c r="D146" s="4"/>
    </row>
    <row r="147" spans="4:4" x14ac:dyDescent="0.25">
      <c r="D147" s="4"/>
    </row>
    <row r="148" spans="4:4" x14ac:dyDescent="0.25">
      <c r="D148" s="4"/>
    </row>
    <row r="149" spans="4:4" x14ac:dyDescent="0.25">
      <c r="D149" s="4"/>
    </row>
    <row r="150" spans="4:4" x14ac:dyDescent="0.25">
      <c r="D150" s="4"/>
    </row>
    <row r="151" spans="4:4" x14ac:dyDescent="0.25">
      <c r="D151" s="4"/>
    </row>
    <row r="152" spans="4:4" x14ac:dyDescent="0.25">
      <c r="D152" s="4"/>
    </row>
    <row r="153" spans="4:4" x14ac:dyDescent="0.25">
      <c r="D153" s="4"/>
    </row>
    <row r="154" spans="4:4" x14ac:dyDescent="0.25">
      <c r="D154" s="4"/>
    </row>
    <row r="155" spans="4:4" x14ac:dyDescent="0.25">
      <c r="D155" s="4"/>
    </row>
    <row r="156" spans="4:4" x14ac:dyDescent="0.25">
      <c r="D156" s="4"/>
    </row>
    <row r="157" spans="4:4" x14ac:dyDescent="0.25">
      <c r="D157" s="4"/>
    </row>
    <row r="158" spans="4:4" x14ac:dyDescent="0.25">
      <c r="D158" s="4"/>
    </row>
    <row r="159" spans="4:4" x14ac:dyDescent="0.25">
      <c r="D159" s="4"/>
    </row>
    <row r="160" spans="4:4" x14ac:dyDescent="0.25">
      <c r="D160" s="4"/>
    </row>
    <row r="161" spans="4:4" x14ac:dyDescent="0.25">
      <c r="D161" s="4"/>
    </row>
    <row r="162" spans="4:4" x14ac:dyDescent="0.25">
      <c r="D162" s="4"/>
    </row>
    <row r="163" spans="4:4" x14ac:dyDescent="0.25">
      <c r="D163" s="4"/>
    </row>
    <row r="164" spans="4:4" x14ac:dyDescent="0.25">
      <c r="D164" s="4"/>
    </row>
    <row r="165" spans="4:4" x14ac:dyDescent="0.25">
      <c r="D165" s="4"/>
    </row>
    <row r="166" spans="4:4" x14ac:dyDescent="0.25">
      <c r="D166" s="4"/>
    </row>
    <row r="167" spans="4:4" x14ac:dyDescent="0.25">
      <c r="D167" s="4"/>
    </row>
    <row r="168" spans="4:4" x14ac:dyDescent="0.25">
      <c r="D168" s="4"/>
    </row>
    <row r="169" spans="4:4" x14ac:dyDescent="0.25">
      <c r="D169" s="4"/>
    </row>
    <row r="170" spans="4:4" x14ac:dyDescent="0.25">
      <c r="D170" s="4"/>
    </row>
    <row r="171" spans="4:4" x14ac:dyDescent="0.25">
      <c r="D171" s="4"/>
    </row>
    <row r="172" spans="4:4" x14ac:dyDescent="0.25">
      <c r="D172" s="4"/>
    </row>
    <row r="173" spans="4:4" x14ac:dyDescent="0.25">
      <c r="D173" s="4"/>
    </row>
    <row r="174" spans="4:4" x14ac:dyDescent="0.25">
      <c r="D174" s="4"/>
    </row>
    <row r="175" spans="4:4" x14ac:dyDescent="0.25">
      <c r="D175" s="4"/>
    </row>
    <row r="176" spans="4:4" x14ac:dyDescent="0.25">
      <c r="D176" s="4"/>
    </row>
    <row r="177" spans="4:4" x14ac:dyDescent="0.25">
      <c r="D177" s="4"/>
    </row>
    <row r="178" spans="4:4" x14ac:dyDescent="0.25">
      <c r="D178" s="4"/>
    </row>
    <row r="179" spans="4:4" x14ac:dyDescent="0.25">
      <c r="D179" s="4"/>
    </row>
    <row r="180" spans="4:4" x14ac:dyDescent="0.25">
      <c r="D180" s="4"/>
    </row>
    <row r="181" spans="4:4" x14ac:dyDescent="0.25">
      <c r="D181" s="4"/>
    </row>
    <row r="182" spans="4:4" x14ac:dyDescent="0.25">
      <c r="D182" s="4"/>
    </row>
    <row r="183" spans="4:4" x14ac:dyDescent="0.25">
      <c r="D183" s="4"/>
    </row>
    <row r="184" spans="4:4" x14ac:dyDescent="0.25">
      <c r="D184" s="4"/>
    </row>
    <row r="185" spans="4:4" x14ac:dyDescent="0.25">
      <c r="D185" s="4"/>
    </row>
    <row r="186" spans="4:4" x14ac:dyDescent="0.25">
      <c r="D186" s="4"/>
    </row>
    <row r="187" spans="4:4" x14ac:dyDescent="0.25">
      <c r="D187" s="4"/>
    </row>
    <row r="188" spans="4:4" x14ac:dyDescent="0.25">
      <c r="D188" s="4"/>
    </row>
    <row r="189" spans="4:4" x14ac:dyDescent="0.25">
      <c r="D189" s="4"/>
    </row>
    <row r="190" spans="4:4" x14ac:dyDescent="0.25">
      <c r="D190" s="4"/>
    </row>
    <row r="191" spans="4:4" x14ac:dyDescent="0.25">
      <c r="D191" s="4"/>
    </row>
    <row r="192" spans="4:4" x14ac:dyDescent="0.25">
      <c r="D192" s="4"/>
    </row>
    <row r="193" spans="4:4" x14ac:dyDescent="0.25">
      <c r="D193" s="4"/>
    </row>
    <row r="194" spans="4:4" x14ac:dyDescent="0.25">
      <c r="D194" s="4"/>
    </row>
    <row r="195" spans="4:4" x14ac:dyDescent="0.25">
      <c r="D195" s="4"/>
    </row>
    <row r="196" spans="4:4" x14ac:dyDescent="0.25">
      <c r="D196" s="4"/>
    </row>
    <row r="197" spans="4:4" x14ac:dyDescent="0.25">
      <c r="D197" s="4"/>
    </row>
    <row r="198" spans="4:4" x14ac:dyDescent="0.25">
      <c r="D198" s="4"/>
    </row>
    <row r="199" spans="4:4" x14ac:dyDescent="0.25">
      <c r="D199" s="4"/>
    </row>
    <row r="200" spans="4:4" x14ac:dyDescent="0.25">
      <c r="D200" s="4"/>
    </row>
    <row r="201" spans="4:4" x14ac:dyDescent="0.25">
      <c r="D201" s="4"/>
    </row>
    <row r="202" spans="4:4" x14ac:dyDescent="0.25">
      <c r="D202" s="4"/>
    </row>
    <row r="203" spans="4:4" x14ac:dyDescent="0.25">
      <c r="D203" s="4"/>
    </row>
    <row r="204" spans="4:4" x14ac:dyDescent="0.25">
      <c r="D204" s="4"/>
    </row>
    <row r="205" spans="4:4" x14ac:dyDescent="0.25">
      <c r="D205" s="4"/>
    </row>
    <row r="206" spans="4:4" x14ac:dyDescent="0.25">
      <c r="D206" s="4"/>
    </row>
    <row r="207" spans="4:4" x14ac:dyDescent="0.25">
      <c r="D207" s="4"/>
    </row>
    <row r="208" spans="4:4" x14ac:dyDescent="0.25">
      <c r="D208" s="4"/>
    </row>
    <row r="209" spans="4:4" x14ac:dyDescent="0.25">
      <c r="D209" s="4"/>
    </row>
    <row r="210" spans="4:4" x14ac:dyDescent="0.25">
      <c r="D210" s="4"/>
    </row>
    <row r="211" spans="4:4" x14ac:dyDescent="0.25">
      <c r="D211" s="4"/>
    </row>
    <row r="212" spans="4:4" x14ac:dyDescent="0.25">
      <c r="D212" s="4"/>
    </row>
    <row r="213" spans="4:4" x14ac:dyDescent="0.25">
      <c r="D213" s="4"/>
    </row>
    <row r="214" spans="4:4" x14ac:dyDescent="0.25">
      <c r="D214" s="4"/>
    </row>
    <row r="215" spans="4:4" x14ac:dyDescent="0.25">
      <c r="D215" s="4"/>
    </row>
    <row r="216" spans="4:4" x14ac:dyDescent="0.25">
      <c r="D216" s="4"/>
    </row>
    <row r="217" spans="4:4" x14ac:dyDescent="0.25">
      <c r="D217" s="4"/>
    </row>
    <row r="218" spans="4:4" x14ac:dyDescent="0.25">
      <c r="D218" s="4"/>
    </row>
    <row r="219" spans="4:4" x14ac:dyDescent="0.25">
      <c r="D219" s="4"/>
    </row>
    <row r="220" spans="4:4" x14ac:dyDescent="0.25">
      <c r="D220" s="4"/>
    </row>
    <row r="221" spans="4:4" x14ac:dyDescent="0.25">
      <c r="D221" s="4"/>
    </row>
    <row r="222" spans="4:4" x14ac:dyDescent="0.25">
      <c r="D222" s="4"/>
    </row>
    <row r="223" spans="4:4" x14ac:dyDescent="0.25">
      <c r="D223" s="4"/>
    </row>
    <row r="224" spans="4:4" x14ac:dyDescent="0.25">
      <c r="D224" s="4"/>
    </row>
    <row r="225" spans="4:4" x14ac:dyDescent="0.25">
      <c r="D225" s="4"/>
    </row>
    <row r="226" spans="4:4" x14ac:dyDescent="0.25">
      <c r="D226" s="4"/>
    </row>
    <row r="227" spans="4:4" x14ac:dyDescent="0.25">
      <c r="D227" s="4"/>
    </row>
    <row r="228" spans="4:4" x14ac:dyDescent="0.25">
      <c r="D228" s="4"/>
    </row>
    <row r="229" spans="4:4" x14ac:dyDescent="0.25">
      <c r="D229" s="4"/>
    </row>
    <row r="230" spans="4:4" x14ac:dyDescent="0.25">
      <c r="D230" s="4"/>
    </row>
    <row r="231" spans="4:4" x14ac:dyDescent="0.25">
      <c r="D231" s="4"/>
    </row>
    <row r="232" spans="4:4" x14ac:dyDescent="0.25">
      <c r="D232" s="4"/>
    </row>
    <row r="233" spans="4:4" x14ac:dyDescent="0.25">
      <c r="D233" s="4"/>
    </row>
    <row r="234" spans="4:4" x14ac:dyDescent="0.25">
      <c r="D234" s="4"/>
    </row>
    <row r="235" spans="4:4" x14ac:dyDescent="0.25">
      <c r="D235" s="4"/>
    </row>
    <row r="236" spans="4:4" x14ac:dyDescent="0.25">
      <c r="D236" s="4"/>
    </row>
    <row r="237" spans="4:4" x14ac:dyDescent="0.25">
      <c r="D237" s="4"/>
    </row>
    <row r="238" spans="4:4" x14ac:dyDescent="0.25">
      <c r="D238" s="4"/>
    </row>
    <row r="239" spans="4:4" x14ac:dyDescent="0.25">
      <c r="D239" s="4"/>
    </row>
    <row r="240" spans="4:4" x14ac:dyDescent="0.25">
      <c r="D240" s="4"/>
    </row>
    <row r="241" spans="4:4" x14ac:dyDescent="0.25">
      <c r="D241" s="4"/>
    </row>
    <row r="242" spans="4:4" x14ac:dyDescent="0.25">
      <c r="D242" s="4"/>
    </row>
    <row r="243" spans="4:4" x14ac:dyDescent="0.25">
      <c r="D243" s="4"/>
    </row>
    <row r="244" spans="4:4" x14ac:dyDescent="0.25">
      <c r="D244" s="4"/>
    </row>
    <row r="245" spans="4:4" x14ac:dyDescent="0.25">
      <c r="D245" s="4"/>
    </row>
    <row r="246" spans="4:4" x14ac:dyDescent="0.25">
      <c r="D246" s="4"/>
    </row>
    <row r="247" spans="4:4" x14ac:dyDescent="0.25">
      <c r="D247" s="4"/>
    </row>
    <row r="248" spans="4:4" x14ac:dyDescent="0.25">
      <c r="D248" s="4"/>
    </row>
    <row r="249" spans="4:4" x14ac:dyDescent="0.25">
      <c r="D249" s="4"/>
    </row>
    <row r="250" spans="4:4" x14ac:dyDescent="0.25">
      <c r="D250" s="4"/>
    </row>
    <row r="251" spans="4:4" x14ac:dyDescent="0.25">
      <c r="D251" s="4"/>
    </row>
    <row r="252" spans="4:4" x14ac:dyDescent="0.25">
      <c r="D252" s="4"/>
    </row>
    <row r="253" spans="4:4" x14ac:dyDescent="0.25">
      <c r="D253" s="4"/>
    </row>
    <row r="254" spans="4:4" x14ac:dyDescent="0.25">
      <c r="D254" s="4"/>
    </row>
    <row r="255" spans="4:4" x14ac:dyDescent="0.25">
      <c r="D255" s="4"/>
    </row>
    <row r="256" spans="4:4" x14ac:dyDescent="0.25">
      <c r="D256" s="4"/>
    </row>
    <row r="257" spans="4:4" x14ac:dyDescent="0.25">
      <c r="D257" s="4"/>
    </row>
    <row r="258" spans="4:4" x14ac:dyDescent="0.25">
      <c r="D258" s="4"/>
    </row>
    <row r="259" spans="4:4" x14ac:dyDescent="0.25">
      <c r="D259" s="4"/>
    </row>
    <row r="260" spans="4:4" x14ac:dyDescent="0.25">
      <c r="D260" s="4"/>
    </row>
    <row r="261" spans="4:4" x14ac:dyDescent="0.25">
      <c r="D261" s="4"/>
    </row>
    <row r="262" spans="4:4" x14ac:dyDescent="0.25">
      <c r="D262" s="4"/>
    </row>
    <row r="263" spans="4:4" x14ac:dyDescent="0.25">
      <c r="D263" s="4"/>
    </row>
    <row r="264" spans="4:4" x14ac:dyDescent="0.25">
      <c r="D264" s="4"/>
    </row>
    <row r="265" spans="4:4" x14ac:dyDescent="0.25">
      <c r="D265" s="4"/>
    </row>
    <row r="266" spans="4:4" x14ac:dyDescent="0.25">
      <c r="D266" s="4"/>
    </row>
    <row r="267" spans="4:4" x14ac:dyDescent="0.25">
      <c r="D267" s="4"/>
    </row>
    <row r="268" spans="4:4" x14ac:dyDescent="0.25">
      <c r="D268" s="4"/>
    </row>
    <row r="269" spans="4:4" x14ac:dyDescent="0.25">
      <c r="D269" s="4"/>
    </row>
    <row r="270" spans="4:4" x14ac:dyDescent="0.25">
      <c r="D270" s="4"/>
    </row>
    <row r="271" spans="4:4" x14ac:dyDescent="0.25">
      <c r="D271" s="4"/>
    </row>
    <row r="272" spans="4:4" x14ac:dyDescent="0.25">
      <c r="D272" s="4"/>
    </row>
    <row r="273" spans="4:4" x14ac:dyDescent="0.25">
      <c r="D273" s="4"/>
    </row>
    <row r="274" spans="4:4" x14ac:dyDescent="0.25">
      <c r="D274" s="4"/>
    </row>
    <row r="275" spans="4:4" x14ac:dyDescent="0.25">
      <c r="D275" s="4"/>
    </row>
    <row r="276" spans="4:4" x14ac:dyDescent="0.25">
      <c r="D276" s="4"/>
    </row>
    <row r="277" spans="4:4" x14ac:dyDescent="0.25">
      <c r="D277" s="4"/>
    </row>
    <row r="278" spans="4:4" x14ac:dyDescent="0.25">
      <c r="D278" s="4"/>
    </row>
    <row r="279" spans="4:4" x14ac:dyDescent="0.25">
      <c r="D279" s="4"/>
    </row>
    <row r="280" spans="4:4" x14ac:dyDescent="0.25">
      <c r="D280" s="4"/>
    </row>
    <row r="281" spans="4:4" x14ac:dyDescent="0.25">
      <c r="D281" s="4"/>
    </row>
    <row r="282" spans="4:4" x14ac:dyDescent="0.25">
      <c r="D282" s="4"/>
    </row>
    <row r="283" spans="4:4" x14ac:dyDescent="0.25">
      <c r="D283" s="4"/>
    </row>
    <row r="284" spans="4:4" x14ac:dyDescent="0.25">
      <c r="D284" s="4"/>
    </row>
    <row r="285" spans="4:4" x14ac:dyDescent="0.25">
      <c r="D285" s="4"/>
    </row>
    <row r="286" spans="4:4" x14ac:dyDescent="0.25">
      <c r="D286" s="4"/>
    </row>
    <row r="287" spans="4:4" x14ac:dyDescent="0.25">
      <c r="D287" s="4"/>
    </row>
    <row r="288" spans="4:4" x14ac:dyDescent="0.25">
      <c r="D288" s="4"/>
    </row>
    <row r="289" spans="4:4" x14ac:dyDescent="0.25">
      <c r="D289" s="4"/>
    </row>
    <row r="290" spans="4:4" x14ac:dyDescent="0.25">
      <c r="D290" s="4"/>
    </row>
    <row r="291" spans="4:4" x14ac:dyDescent="0.25">
      <c r="D291" s="4"/>
    </row>
    <row r="292" spans="4:4" x14ac:dyDescent="0.25">
      <c r="D292" s="4"/>
    </row>
    <row r="293" spans="4:4" x14ac:dyDescent="0.25">
      <c r="D293" s="4"/>
    </row>
    <row r="294" spans="4:4" x14ac:dyDescent="0.25">
      <c r="D294" s="4"/>
    </row>
    <row r="295" spans="4:4" x14ac:dyDescent="0.25">
      <c r="D295" s="4"/>
    </row>
    <row r="296" spans="4:4" x14ac:dyDescent="0.25">
      <c r="D296" s="4"/>
    </row>
    <row r="297" spans="4:4" x14ac:dyDescent="0.25">
      <c r="D297" s="4"/>
    </row>
    <row r="298" spans="4:4" x14ac:dyDescent="0.25">
      <c r="D298" s="4"/>
    </row>
    <row r="299" spans="4:4" x14ac:dyDescent="0.25">
      <c r="D299" s="4"/>
    </row>
    <row r="300" spans="4:4" x14ac:dyDescent="0.25">
      <c r="D300" s="4"/>
    </row>
    <row r="301" spans="4:4" x14ac:dyDescent="0.25">
      <c r="D301" s="4"/>
    </row>
    <row r="302" spans="4:4" x14ac:dyDescent="0.25">
      <c r="D302" s="4"/>
    </row>
    <row r="303" spans="4:4" x14ac:dyDescent="0.25">
      <c r="D303" s="4"/>
    </row>
    <row r="304" spans="4:4" x14ac:dyDescent="0.25">
      <c r="D304" s="4"/>
    </row>
    <row r="305" spans="4:4" x14ac:dyDescent="0.25">
      <c r="D305" s="4"/>
    </row>
    <row r="306" spans="4:4" x14ac:dyDescent="0.25">
      <c r="D306" s="4"/>
    </row>
    <row r="307" spans="4:4" x14ac:dyDescent="0.25">
      <c r="D307" s="4"/>
    </row>
    <row r="308" spans="4:4" x14ac:dyDescent="0.25">
      <c r="D308" s="4"/>
    </row>
    <row r="309" spans="4:4" x14ac:dyDescent="0.25">
      <c r="D309" s="4"/>
    </row>
    <row r="310" spans="4:4" x14ac:dyDescent="0.25">
      <c r="D310" s="4"/>
    </row>
    <row r="311" spans="4:4" x14ac:dyDescent="0.25">
      <c r="D311" s="4"/>
    </row>
    <row r="312" spans="4:4" x14ac:dyDescent="0.25">
      <c r="D312" s="4"/>
    </row>
    <row r="313" spans="4:4" x14ac:dyDescent="0.25">
      <c r="D313" s="4"/>
    </row>
    <row r="314" spans="4:4" x14ac:dyDescent="0.25">
      <c r="D314" s="4"/>
    </row>
    <row r="315" spans="4:4" x14ac:dyDescent="0.25">
      <c r="D315" s="4"/>
    </row>
    <row r="316" spans="4:4" x14ac:dyDescent="0.25">
      <c r="D316" s="4"/>
    </row>
    <row r="317" spans="4:4" x14ac:dyDescent="0.25">
      <c r="D317" s="4"/>
    </row>
    <row r="318" spans="4:4" x14ac:dyDescent="0.25">
      <c r="D318" s="4"/>
    </row>
    <row r="319" spans="4:4" x14ac:dyDescent="0.25">
      <c r="D319" s="4"/>
    </row>
    <row r="320" spans="4:4" x14ac:dyDescent="0.25">
      <c r="D320" s="4"/>
    </row>
    <row r="321" spans="4:4" x14ac:dyDescent="0.25">
      <c r="D321" s="4"/>
    </row>
    <row r="322" spans="4:4" x14ac:dyDescent="0.25">
      <c r="D322" s="4"/>
    </row>
    <row r="323" spans="4:4" x14ac:dyDescent="0.25">
      <c r="D323" s="4"/>
    </row>
    <row r="324" spans="4:4" x14ac:dyDescent="0.25">
      <c r="D324" s="4"/>
    </row>
    <row r="325" spans="4:4" x14ac:dyDescent="0.25">
      <c r="D325" s="4"/>
    </row>
    <row r="326" spans="4:4" x14ac:dyDescent="0.25">
      <c r="D326" s="4"/>
    </row>
    <row r="327" spans="4:4" x14ac:dyDescent="0.25">
      <c r="D327" s="4"/>
    </row>
    <row r="328" spans="4:4" x14ac:dyDescent="0.25">
      <c r="D328" s="4"/>
    </row>
    <row r="329" spans="4:4" x14ac:dyDescent="0.25">
      <c r="D329" s="4"/>
    </row>
    <row r="330" spans="4:4" x14ac:dyDescent="0.25">
      <c r="D330" s="4"/>
    </row>
    <row r="331" spans="4:4" x14ac:dyDescent="0.25">
      <c r="D331" s="4"/>
    </row>
    <row r="332" spans="4:4" x14ac:dyDescent="0.25">
      <c r="D332" s="4"/>
    </row>
    <row r="333" spans="4:4" x14ac:dyDescent="0.25">
      <c r="D333" s="4"/>
    </row>
    <row r="334" spans="4:4" x14ac:dyDescent="0.25">
      <c r="D334" s="4"/>
    </row>
    <row r="335" spans="4:4" x14ac:dyDescent="0.25">
      <c r="D335" s="4"/>
    </row>
    <row r="336" spans="4:4" x14ac:dyDescent="0.25">
      <c r="D336" s="4"/>
    </row>
    <row r="337" spans="4:4" x14ac:dyDescent="0.25">
      <c r="D337" s="4"/>
    </row>
    <row r="338" spans="4:4" x14ac:dyDescent="0.25">
      <c r="D338" s="4"/>
    </row>
    <row r="339" spans="4:4" x14ac:dyDescent="0.25">
      <c r="D339" s="4"/>
    </row>
    <row r="340" spans="4:4" x14ac:dyDescent="0.25">
      <c r="D340" s="4"/>
    </row>
    <row r="341" spans="4:4" x14ac:dyDescent="0.25">
      <c r="D341" s="4"/>
    </row>
    <row r="342" spans="4:4" x14ac:dyDescent="0.25">
      <c r="D342" s="4"/>
    </row>
    <row r="343" spans="4:4" x14ac:dyDescent="0.25">
      <c r="D343" s="4"/>
    </row>
    <row r="344" spans="4:4" x14ac:dyDescent="0.25">
      <c r="D344" s="4"/>
    </row>
    <row r="345" spans="4:4" x14ac:dyDescent="0.25">
      <c r="D345" s="4"/>
    </row>
    <row r="346" spans="4:4" x14ac:dyDescent="0.25">
      <c r="D346" s="4"/>
    </row>
    <row r="347" spans="4:4" x14ac:dyDescent="0.25">
      <c r="D347" s="4"/>
    </row>
    <row r="348" spans="4:4" x14ac:dyDescent="0.25">
      <c r="D348" s="4"/>
    </row>
    <row r="349" spans="4:4" x14ac:dyDescent="0.25">
      <c r="D349" s="4"/>
    </row>
    <row r="350" spans="4:4" x14ac:dyDescent="0.25">
      <c r="D350" s="4"/>
    </row>
    <row r="351" spans="4:4" x14ac:dyDescent="0.25">
      <c r="D351" s="4"/>
    </row>
    <row r="352" spans="4:4" x14ac:dyDescent="0.25">
      <c r="D352" s="4"/>
    </row>
    <row r="353" spans="4:4" x14ac:dyDescent="0.25">
      <c r="D353" s="4"/>
    </row>
    <row r="354" spans="4:4" x14ac:dyDescent="0.25">
      <c r="D354" s="4"/>
    </row>
    <row r="355" spans="4:4" x14ac:dyDescent="0.25">
      <c r="D355" s="4"/>
    </row>
    <row r="356" spans="4:4" x14ac:dyDescent="0.25">
      <c r="D356" s="4"/>
    </row>
    <row r="357" spans="4:4" x14ac:dyDescent="0.25">
      <c r="D357" s="4"/>
    </row>
    <row r="358" spans="4:4" x14ac:dyDescent="0.25">
      <c r="D358" s="4"/>
    </row>
    <row r="359" spans="4:4" x14ac:dyDescent="0.25">
      <c r="D359" s="4"/>
    </row>
    <row r="360" spans="4:4" x14ac:dyDescent="0.25">
      <c r="D360" s="4"/>
    </row>
    <row r="361" spans="4:4" x14ac:dyDescent="0.25">
      <c r="D361" s="4"/>
    </row>
    <row r="362" spans="4:4" x14ac:dyDescent="0.25">
      <c r="D362" s="4"/>
    </row>
    <row r="363" spans="4:4" x14ac:dyDescent="0.25">
      <c r="D363" s="4"/>
    </row>
    <row r="364" spans="4:4" x14ac:dyDescent="0.25">
      <c r="D364" s="4"/>
    </row>
    <row r="365" spans="4:4" x14ac:dyDescent="0.25">
      <c r="D365" s="4"/>
    </row>
    <row r="366" spans="4:4" x14ac:dyDescent="0.25">
      <c r="D366" s="4"/>
    </row>
    <row r="367" spans="4:4" x14ac:dyDescent="0.25">
      <c r="D367" s="4"/>
    </row>
    <row r="368" spans="4:4" x14ac:dyDescent="0.25">
      <c r="D368" s="4"/>
    </row>
  </sheetData>
  <sheetProtection algorithmName="SHA-512" hashValue="rkzwdBWaT6mVSFoYFVseofKX5EtdQicZmoz3HZQjulzKmNqXib4bObDQCJ4mXv/32R0PVVfL3OKyOJDVJJetjQ==" saltValue="Iexdn/Exjvahym8xDqfWWg==" spinCount="100000" sheet="1" objects="1" scenarios="1"/>
  <conditionalFormatting sqref="B7:B13">
    <cfRule type="dataBar" priority="8">
      <dataBar>
        <cfvo type="min"/>
        <cfvo type="max"/>
        <color rgb="FFE9E9EF"/>
      </dataBar>
      <extLst>
        <ext xmlns:x14="http://schemas.microsoft.com/office/spreadsheetml/2009/9/main" uri="{B025F937-C7B1-47D3-B67F-A62EFF666E3E}">
          <x14:id>{316B90CE-9F9A-4D1C-9737-6A2B8AF1D8FA}</x14:id>
        </ext>
      </extLst>
    </cfRule>
  </conditionalFormatting>
  <conditionalFormatting sqref="F6">
    <cfRule type="expression" dxfId="1" priority="5">
      <formula>$F$6&gt;=200</formula>
    </cfRule>
    <cfRule type="expression" dxfId="0" priority="6">
      <formula>$F$6&gt;=200</formula>
    </cfRule>
  </conditionalFormatting>
  <conditionalFormatting sqref="V7:V12">
    <cfRule type="dataBar" priority="4">
      <dataBar>
        <cfvo type="min"/>
        <cfvo type="max"/>
        <color rgb="FFFFB628"/>
      </dataBar>
      <extLst>
        <ext xmlns:x14="http://schemas.microsoft.com/office/spreadsheetml/2009/9/main" uri="{B025F937-C7B1-47D3-B67F-A62EFF666E3E}">
          <x14:id>{04F4B139-3C28-4E61-A592-03668F75D270}</x14:id>
        </ext>
      </extLst>
    </cfRule>
  </conditionalFormatting>
  <conditionalFormatting sqref="D7:D13">
    <cfRule type="colorScale" priority="1">
      <colorScale>
        <cfvo type="min"/>
        <cfvo type="max"/>
        <color rgb="FFFCFCFF"/>
        <color rgb="FFE1E1E1"/>
      </colorScale>
    </cfRule>
  </conditionalFormatting>
  <dataValidations disablePrompts="1" count="1">
    <dataValidation type="time" operator="greaterThan" allowBlank="1" showInputMessage="1" showErrorMessage="1" sqref="F1" xr:uid="{00000000-0002-0000-0000-000000000000}">
      <formula1>DATE(2023,3,19)</formula1>
    </dataValidation>
  </dataValidations>
  <pageMargins left="0.7" right="0.7" top="0.75" bottom="0.75" header="0.3" footer="0.3"/>
  <pageSetup paperSize="9"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316B90CE-9F9A-4D1C-9737-6A2B8AF1D8FA}">
            <x14:dataBar minLength="0" maxLength="100" border="1" negativeBarBorderColorSameAsPositive="0">
              <x14:cfvo type="autoMin"/>
              <x14:cfvo type="autoMax"/>
              <x14:borderColor rgb="FFD0C7B4"/>
              <x14:negativeFillColor rgb="FFFF0000"/>
              <x14:negativeBorderColor rgb="FFFF0000"/>
              <x14:axisColor rgb="FF000000"/>
            </x14:dataBar>
          </x14:cfRule>
          <xm:sqref>B7:B13</xm:sqref>
        </x14:conditionalFormatting>
        <x14:conditionalFormatting xmlns:xm="http://schemas.microsoft.com/office/excel/2006/main">
          <x14:cfRule type="dataBar" id="{04F4B139-3C28-4E61-A592-03668F75D270}">
            <x14:dataBar minLength="0" maxLength="100" border="1" negativeBarBorderColorSameAsPositive="0">
              <x14:cfvo type="autoMin"/>
              <x14:cfvo type="autoMax"/>
              <x14:borderColor rgb="FFFFB628"/>
              <x14:negativeFillColor rgb="FFFF0000"/>
              <x14:negativeBorderColor rgb="FFFF0000"/>
              <x14:axisColor rgb="FF000000"/>
            </x14:dataBar>
          </x14:cfRule>
          <xm:sqref>V7:V12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C1C1D1"/>
  </sheetPr>
  <dimension ref="C1:BR463"/>
  <sheetViews>
    <sheetView tabSelected="1" zoomScaleNormal="100" workbookViewId="0">
      <selection activeCell="H11" sqref="H11"/>
    </sheetView>
  </sheetViews>
  <sheetFormatPr defaultColWidth="8.88671875" defaultRowHeight="20.25" customHeight="1" outlineLevelCol="1" x14ac:dyDescent="0.25"/>
  <cols>
    <col min="1" max="2" width="13.6640625" style="4" customWidth="1"/>
    <col min="3" max="3" width="8.33203125" style="4" bestFit="1" customWidth="1"/>
    <col min="4" max="4" width="10.33203125" style="4" bestFit="1" customWidth="1"/>
    <col min="5" max="5" width="11.88671875" style="4" bestFit="1" customWidth="1"/>
    <col min="6" max="6" width="11.6640625" style="4" bestFit="1" customWidth="1"/>
    <col min="7" max="7" width="18.44140625" style="4" bestFit="1" customWidth="1"/>
    <col min="8" max="8" width="6" style="4" bestFit="1" customWidth="1"/>
    <col min="9" max="9" width="13.77734375" style="4" bestFit="1" customWidth="1"/>
    <col min="10" max="10" width="11.77734375" style="4" bestFit="1" customWidth="1"/>
    <col min="11" max="11" width="13.77734375" style="4" bestFit="1" customWidth="1"/>
    <col min="12" max="12" width="11.109375" style="4" bestFit="1" customWidth="1"/>
    <col min="13" max="13" width="20.6640625" style="4" bestFit="1" customWidth="1"/>
    <col min="14" max="14" width="13.5546875" style="4" bestFit="1" customWidth="1"/>
    <col min="15" max="15" width="6.6640625" style="4" bestFit="1" customWidth="1"/>
    <col min="16" max="16" width="12.6640625" style="4" bestFit="1" customWidth="1"/>
    <col min="17" max="17" width="6.77734375" style="4" bestFit="1" customWidth="1"/>
    <col min="18" max="18" width="10" style="4" bestFit="1" customWidth="1"/>
    <col min="19" max="19" width="11.33203125" style="4" bestFit="1" customWidth="1"/>
    <col min="20" max="20" width="12.109375" style="4" bestFit="1" customWidth="1"/>
    <col min="21" max="21" width="10.77734375" style="4" bestFit="1" customWidth="1"/>
    <col min="22" max="22" width="9.77734375" style="4" bestFit="1" customWidth="1"/>
    <col min="23" max="23" width="8.88671875" style="4" bestFit="1" customWidth="1"/>
    <col min="24" max="24" width="12.6640625" style="4" bestFit="1" customWidth="1"/>
    <col min="25" max="25" width="19.88671875" style="24" bestFit="1" customWidth="1"/>
    <col min="26" max="26" width="13.109375" style="4" bestFit="1" customWidth="1"/>
    <col min="27" max="27" width="9.77734375" style="4" bestFit="1" customWidth="1"/>
    <col min="28" max="28" width="20.44140625" style="24" bestFit="1" customWidth="1"/>
    <col min="29" max="29" width="11.21875" style="4" bestFit="1" customWidth="1"/>
    <col min="30" max="30" width="10.21875" style="24" bestFit="1" customWidth="1"/>
    <col min="31" max="31" width="9.77734375" style="4" bestFit="1" customWidth="1"/>
    <col min="32" max="32" width="13" style="24" bestFit="1" customWidth="1"/>
    <col min="33" max="33" width="38.44140625" style="4" bestFit="1" customWidth="1"/>
    <col min="34" max="34" width="14.6640625" style="4" bestFit="1" customWidth="1"/>
    <col min="35" max="35" width="13" bestFit="1" customWidth="1"/>
    <col min="36" max="36" width="6.6640625" bestFit="1" customWidth="1"/>
    <col min="37" max="37" width="11" bestFit="1" customWidth="1"/>
    <col min="38" max="38" width="12.6640625" bestFit="1" customWidth="1"/>
    <col min="39" max="39" width="9.33203125" style="4" bestFit="1" customWidth="1"/>
    <col min="40" max="40" width="12.6640625" style="4" bestFit="1" customWidth="1"/>
    <col min="41" max="41" width="11.33203125" style="4" bestFit="1" customWidth="1"/>
    <col min="42" max="42" width="8.21875" bestFit="1" customWidth="1"/>
    <col min="43" max="43" width="8" style="4" bestFit="1" customWidth="1"/>
    <col min="44" max="44" width="8.21875" customWidth="1" outlineLevel="1"/>
    <col min="45" max="45" width="9.77734375" style="4" customWidth="1" outlineLevel="1"/>
    <col min="46" max="46" width="8.33203125" style="4" customWidth="1" outlineLevel="1"/>
    <col min="47" max="47" width="9.77734375" style="4" customWidth="1" outlineLevel="1"/>
    <col min="48" max="48" width="14.5546875" style="4" customWidth="1" outlineLevel="1"/>
    <col min="49" max="49" width="9.77734375" customWidth="1" outlineLevel="1"/>
    <col min="50" max="50" width="13" customWidth="1" outlineLevel="1"/>
    <col min="51" max="53" width="5" customWidth="1" outlineLevel="1"/>
    <col min="54" max="54" width="9.77734375" customWidth="1" outlineLevel="1"/>
    <col min="55" max="55" width="82.6640625" customWidth="1" outlineLevel="1"/>
    <col min="56" max="56" width="14.33203125" style="4" bestFit="1" customWidth="1"/>
    <col min="57" max="57" width="8.33203125" style="4" bestFit="1" customWidth="1"/>
    <col min="58" max="58" width="14.44140625" style="4" bestFit="1" customWidth="1"/>
    <col min="59" max="59" width="13.5546875" style="24" bestFit="1" customWidth="1"/>
    <col min="60" max="60" width="12.6640625" style="4" bestFit="1" customWidth="1"/>
    <col min="61" max="61" width="13.77734375" style="24" bestFit="1" customWidth="1"/>
    <col min="62" max="62" width="18" style="24" bestFit="1" customWidth="1"/>
    <col min="63" max="63" width="10" style="4" bestFit="1" customWidth="1"/>
    <col min="64" max="64" width="19.5546875" style="4" bestFit="1" customWidth="1"/>
    <col min="65" max="65" width="83.88671875" style="4" customWidth="1" outlineLevel="1"/>
    <col min="66" max="66" width="14.44140625" bestFit="1" customWidth="1"/>
    <col min="67" max="67" width="12.77734375" bestFit="1" customWidth="1"/>
    <col min="68" max="68" width="12.6640625" bestFit="1" customWidth="1"/>
    <col min="69" max="69" width="13.77734375" style="4" bestFit="1" customWidth="1"/>
    <col min="70" max="70" width="18" style="4" bestFit="1" customWidth="1"/>
    <col min="71" max="71" width="10" style="4" bestFit="1" customWidth="1"/>
    <col min="72" max="72" width="19.5546875" style="4" bestFit="1" customWidth="1"/>
    <col min="73" max="73" width="10" style="4" bestFit="1" customWidth="1"/>
    <col min="74" max="74" width="19.5546875" style="4" bestFit="1" customWidth="1"/>
    <col min="75" max="75" width="13.77734375" style="4" bestFit="1" customWidth="1"/>
    <col min="76" max="76" width="18" style="4" bestFit="1" customWidth="1"/>
    <col min="77" max="77" width="10" style="4" bestFit="1" customWidth="1"/>
    <col min="78" max="78" width="19.5546875" style="4" bestFit="1" customWidth="1"/>
    <col min="79" max="16384" width="8.88671875" style="4"/>
  </cols>
  <sheetData>
    <row r="1" spans="3:68" ht="40.5" customHeight="1" x14ac:dyDescent="0.55000000000000004">
      <c r="P1" s="140"/>
      <c r="Q1" s="140"/>
      <c r="R1" s="140"/>
      <c r="Y1" s="4"/>
      <c r="AB1" s="4"/>
      <c r="AD1" s="4"/>
      <c r="AF1" s="4"/>
      <c r="AI1" s="4"/>
      <c r="AJ1" s="4"/>
      <c r="AK1" s="4"/>
      <c r="AL1" s="4"/>
      <c r="AP1" s="4"/>
      <c r="AR1" s="4"/>
      <c r="AW1" s="4"/>
      <c r="AX1" s="4"/>
      <c r="AY1" s="4"/>
      <c r="AZ1" s="4"/>
      <c r="BA1" s="4"/>
      <c r="BB1" s="4"/>
      <c r="BC1" s="4"/>
      <c r="BG1" s="4"/>
      <c r="BI1" s="4"/>
      <c r="BJ1" s="4"/>
      <c r="BN1" s="4"/>
      <c r="BO1" s="4"/>
      <c r="BP1" s="4"/>
    </row>
    <row r="2" spans="3:68" ht="40.5" customHeight="1" x14ac:dyDescent="0.55000000000000004">
      <c r="P2" s="140"/>
      <c r="Q2" s="140"/>
      <c r="R2" s="140"/>
      <c r="Y2" s="4"/>
      <c r="AB2" s="4"/>
      <c r="AD2" s="4"/>
      <c r="AF2" s="4"/>
      <c r="AI2" s="4"/>
      <c r="AJ2" s="4"/>
      <c r="AK2" s="4"/>
      <c r="AL2" s="4"/>
      <c r="AP2" s="4"/>
      <c r="AR2" s="4"/>
      <c r="AW2" s="4"/>
      <c r="AX2" s="4"/>
      <c r="AY2" s="4"/>
      <c r="AZ2" s="4"/>
      <c r="BA2" s="4"/>
      <c r="BB2" s="4"/>
      <c r="BC2" s="4"/>
      <c r="BG2" s="4"/>
      <c r="BI2" s="4"/>
      <c r="BJ2" s="4"/>
      <c r="BN2" s="4"/>
      <c r="BO2" s="4"/>
      <c r="BP2" s="4"/>
    </row>
    <row r="3" spans="3:68" ht="40.5" customHeight="1" x14ac:dyDescent="0.25">
      <c r="Y3" s="4"/>
      <c r="AB3" s="4"/>
      <c r="AD3" s="4"/>
      <c r="AF3" s="4"/>
      <c r="AI3" s="4"/>
      <c r="AJ3" s="4"/>
      <c r="AK3" s="4"/>
      <c r="AL3" s="4"/>
      <c r="AP3" s="4"/>
      <c r="AR3" s="4"/>
      <c r="AW3" s="4"/>
      <c r="AX3" s="4"/>
      <c r="AY3" s="4"/>
      <c r="AZ3" s="4"/>
      <c r="BA3" s="4"/>
      <c r="BB3" s="4"/>
      <c r="BC3" s="4"/>
      <c r="BG3" s="4"/>
      <c r="BI3" s="4"/>
      <c r="BJ3" s="4"/>
      <c r="BN3" s="4"/>
      <c r="BO3" s="4"/>
      <c r="BP3" s="4"/>
    </row>
    <row r="4" spans="3:68" ht="40.5" customHeight="1" x14ac:dyDescent="0.25">
      <c r="Y4" s="4"/>
      <c r="AB4" s="4"/>
      <c r="AD4" s="4"/>
      <c r="AF4" s="9"/>
      <c r="AI4" s="4"/>
      <c r="AJ4" s="4"/>
      <c r="AK4" s="4"/>
      <c r="AL4" s="4"/>
      <c r="AP4" s="4"/>
      <c r="AQ4" s="24"/>
      <c r="AR4" s="4"/>
      <c r="AW4" s="4"/>
      <c r="AX4" s="4"/>
      <c r="AY4" s="9"/>
      <c r="AZ4" s="4"/>
      <c r="BA4" s="4"/>
      <c r="BB4" s="4"/>
      <c r="BC4" s="4"/>
      <c r="BG4" s="4"/>
      <c r="BI4" s="4"/>
      <c r="BJ4" s="4"/>
      <c r="BN4" s="4"/>
      <c r="BO4" s="4"/>
      <c r="BP4" s="4"/>
    </row>
    <row r="5" spans="3:68" s="8" customFormat="1" ht="40.5" customHeight="1" x14ac:dyDescent="0.25">
      <c r="C5" s="8" t="s">
        <v>0</v>
      </c>
      <c r="D5" s="8" t="s">
        <v>1</v>
      </c>
      <c r="E5" s="8" t="s">
        <v>177</v>
      </c>
      <c r="F5" s="8" t="s">
        <v>9805</v>
      </c>
      <c r="G5" s="8" t="s">
        <v>168</v>
      </c>
      <c r="I5" s="8" t="s">
        <v>169</v>
      </c>
      <c r="J5" s="8" t="s">
        <v>170</v>
      </c>
      <c r="K5" s="8" t="s">
        <v>1918</v>
      </c>
      <c r="L5" s="8" t="s">
        <v>4495</v>
      </c>
      <c r="M5" s="8" t="s">
        <v>109</v>
      </c>
      <c r="N5" s="8" t="s">
        <v>124</v>
      </c>
      <c r="O5" s="8" t="s">
        <v>2</v>
      </c>
      <c r="P5" s="8" t="s">
        <v>101</v>
      </c>
      <c r="Q5" s="8" t="s">
        <v>3</v>
      </c>
      <c r="R5" s="8" t="s">
        <v>4</v>
      </c>
      <c r="S5" s="8" t="s">
        <v>5</v>
      </c>
      <c r="T5" s="8" t="s">
        <v>1919</v>
      </c>
      <c r="U5" s="8" t="s">
        <v>171</v>
      </c>
      <c r="V5" s="8" t="s">
        <v>1920</v>
      </c>
      <c r="W5" s="8" t="s">
        <v>6</v>
      </c>
      <c r="X5" s="8" t="s">
        <v>7</v>
      </c>
      <c r="Y5" s="8" t="s">
        <v>123</v>
      </c>
      <c r="Z5" s="8" t="s">
        <v>9806</v>
      </c>
      <c r="AA5" s="8" t="s">
        <v>178</v>
      </c>
      <c r="AB5" s="8" t="s">
        <v>1921</v>
      </c>
      <c r="AC5" s="8" t="s">
        <v>4668</v>
      </c>
      <c r="AD5" s="8" t="s">
        <v>4669</v>
      </c>
      <c r="AE5" s="8" t="s">
        <v>4670</v>
      </c>
      <c r="AF5" s="8" t="s">
        <v>9867</v>
      </c>
      <c r="AG5" s="8" t="s">
        <v>139</v>
      </c>
      <c r="AH5" s="8" t="s">
        <v>2053</v>
      </c>
      <c r="AI5" s="8" t="s">
        <v>1922</v>
      </c>
      <c r="AJ5" s="8" t="s">
        <v>9</v>
      </c>
      <c r="AK5" s="8" t="s">
        <v>172</v>
      </c>
      <c r="AL5" s="8" t="s">
        <v>173</v>
      </c>
      <c r="AM5" s="8" t="s">
        <v>174</v>
      </c>
      <c r="AN5" s="8" t="s">
        <v>4722</v>
      </c>
      <c r="AO5" s="8" t="s">
        <v>6820</v>
      </c>
      <c r="AP5" s="8" t="s">
        <v>2051</v>
      </c>
      <c r="AQ5" s="8" t="s">
        <v>2052</v>
      </c>
      <c r="AR5" s="8" t="s">
        <v>5505</v>
      </c>
      <c r="AS5" s="8" t="s">
        <v>4832</v>
      </c>
      <c r="AT5" s="8" t="s">
        <v>6232</v>
      </c>
      <c r="AU5" s="8" t="s">
        <v>9658</v>
      </c>
      <c r="AV5" s="8" t="s">
        <v>9869</v>
      </c>
      <c r="AW5" s="8" t="s">
        <v>176</v>
      </c>
      <c r="AX5" s="8" t="s">
        <v>9866</v>
      </c>
      <c r="AY5" s="8" t="s">
        <v>5966</v>
      </c>
      <c r="AZ5" s="8" t="s">
        <v>5967</v>
      </c>
      <c r="BA5" s="8" t="s">
        <v>5968</v>
      </c>
      <c r="BB5" s="8" t="s">
        <v>9863</v>
      </c>
      <c r="BC5" s="8" t="s">
        <v>175</v>
      </c>
      <c r="BD5" s="8" t="s">
        <v>10</v>
      </c>
      <c r="BE5" s="8" t="s">
        <v>4494</v>
      </c>
      <c r="BF5" s="8" t="s">
        <v>2409</v>
      </c>
      <c r="BG5" s="8" t="s">
        <v>124</v>
      </c>
      <c r="BH5" s="8" t="s">
        <v>4340</v>
      </c>
      <c r="BI5" s="8" t="s">
        <v>5511</v>
      </c>
      <c r="BJ5" s="8" t="s">
        <v>4724</v>
      </c>
      <c r="BK5" s="8" t="s">
        <v>4</v>
      </c>
      <c r="BL5" s="8" t="s">
        <v>4493</v>
      </c>
      <c r="BM5" s="8" t="s">
        <v>9424</v>
      </c>
    </row>
    <row r="6" spans="3:68" ht="20.25" customHeight="1" x14ac:dyDescent="0.25">
      <c r="C6" s="129" t="s">
        <v>0</v>
      </c>
      <c r="D6" s="129" t="s">
        <v>1</v>
      </c>
      <c r="E6" s="129" t="s">
        <v>177</v>
      </c>
      <c r="F6" s="129" t="s">
        <v>9805</v>
      </c>
      <c r="G6" s="129" t="s">
        <v>168</v>
      </c>
      <c r="H6" s="129" t="s">
        <v>9570</v>
      </c>
      <c r="I6" s="129" t="s">
        <v>169</v>
      </c>
      <c r="J6" s="129" t="s">
        <v>170</v>
      </c>
      <c r="K6" s="129" t="s">
        <v>1918</v>
      </c>
      <c r="L6" s="129" t="s">
        <v>4495</v>
      </c>
      <c r="M6" s="129" t="s">
        <v>109</v>
      </c>
      <c r="N6" s="129" t="s">
        <v>124</v>
      </c>
      <c r="O6" s="129" t="s">
        <v>2</v>
      </c>
      <c r="P6" s="129" t="s">
        <v>101</v>
      </c>
      <c r="Q6" s="129" t="s">
        <v>3</v>
      </c>
      <c r="R6" s="129" t="s">
        <v>4</v>
      </c>
      <c r="S6" s="129" t="s">
        <v>5</v>
      </c>
      <c r="T6" s="129" t="s">
        <v>1919</v>
      </c>
      <c r="U6" s="129" t="s">
        <v>171</v>
      </c>
      <c r="V6" s="129" t="s">
        <v>1920</v>
      </c>
      <c r="W6" s="129" t="s">
        <v>6</v>
      </c>
      <c r="X6" s="129" t="s">
        <v>7</v>
      </c>
      <c r="Y6" s="129" t="s">
        <v>123</v>
      </c>
      <c r="Z6" s="129" t="s">
        <v>9806</v>
      </c>
      <c r="AA6" s="129" t="s">
        <v>178</v>
      </c>
      <c r="AB6" s="129" t="s">
        <v>1921</v>
      </c>
      <c r="AC6" s="129" t="s">
        <v>4668</v>
      </c>
      <c r="AD6" s="129" t="s">
        <v>4669</v>
      </c>
      <c r="AE6" s="129" t="s">
        <v>4670</v>
      </c>
      <c r="AF6" s="129" t="s">
        <v>9867</v>
      </c>
      <c r="AG6" s="129" t="s">
        <v>139</v>
      </c>
      <c r="AH6" s="129" t="s">
        <v>2053</v>
      </c>
      <c r="AI6" s="129" t="s">
        <v>1922</v>
      </c>
      <c r="AJ6" s="129" t="s">
        <v>9</v>
      </c>
      <c r="AK6" s="129" t="s">
        <v>172</v>
      </c>
      <c r="AL6" s="129" t="s">
        <v>173</v>
      </c>
      <c r="AM6" s="129" t="s">
        <v>174</v>
      </c>
      <c r="AN6" s="129" t="s">
        <v>4722</v>
      </c>
      <c r="AO6" s="129" t="s">
        <v>6820</v>
      </c>
      <c r="AP6" s="129" t="s">
        <v>2051</v>
      </c>
      <c r="AQ6" s="129" t="s">
        <v>2052</v>
      </c>
      <c r="AR6" s="129" t="s">
        <v>5505</v>
      </c>
      <c r="AS6" s="129" t="s">
        <v>4832</v>
      </c>
      <c r="AT6" s="129" t="s">
        <v>6232</v>
      </c>
      <c r="AU6" s="129" t="s">
        <v>9658</v>
      </c>
      <c r="AV6" s="129" t="s">
        <v>9869</v>
      </c>
      <c r="AW6" s="129" t="s">
        <v>176</v>
      </c>
      <c r="AX6" s="129" t="s">
        <v>9866</v>
      </c>
      <c r="AY6" s="129" t="s">
        <v>5966</v>
      </c>
      <c r="AZ6" s="129" t="s">
        <v>5967</v>
      </c>
      <c r="BA6" s="129" t="s">
        <v>5968</v>
      </c>
      <c r="BB6" s="129" t="s">
        <v>9863</v>
      </c>
      <c r="BC6" s="129" t="s">
        <v>175</v>
      </c>
      <c r="BD6" s="129" t="s">
        <v>10</v>
      </c>
      <c r="BE6" s="129" t="s">
        <v>4494</v>
      </c>
      <c r="BF6" s="129" t="s">
        <v>6237</v>
      </c>
      <c r="BG6" s="129" t="s">
        <v>4760</v>
      </c>
      <c r="BH6" s="129" t="s">
        <v>4340</v>
      </c>
      <c r="BI6" s="129" t="s">
        <v>5511</v>
      </c>
      <c r="BJ6" s="129" t="s">
        <v>4724</v>
      </c>
      <c r="BK6" s="129" t="s">
        <v>4725</v>
      </c>
      <c r="BL6" s="129" t="s">
        <v>4493</v>
      </c>
      <c r="BM6" s="129" t="s">
        <v>9424</v>
      </c>
      <c r="BN6" s="4"/>
      <c r="BO6" s="4"/>
      <c r="BP6" s="4"/>
    </row>
    <row r="7" spans="3:68" ht="20.25" customHeight="1" x14ac:dyDescent="0.25">
      <c r="C7" s="129">
        <f>Directory[[#This Row],[Index]]</f>
        <v>464</v>
      </c>
      <c r="D7" s="130">
        <f>INDEX(Directory[],MATCH(tbl_deal[[#This Row],[Index]],Directory[Index],0),MATCH('DEAL DIRECTORY'!D$5,Directory[#Headers],0))</f>
        <v>45219</v>
      </c>
      <c r="E7" s="129" t="str">
        <f>INDEX(Directory[],MATCH(tbl_deal[[#This Row],[Index]],Directory[Index],0),MATCH('DEAL DIRECTORY'!E$5,Directory[#Headers],0))</f>
        <v>绿色</v>
      </c>
      <c r="F7" s="129" t="str">
        <f>INDEX(Directory[],MATCH(tbl_deal[[#This Row],[Index]],Directory[Index],0),MATCH('DEAL DIRECTORY'!F$5,Directory[#Headers],0))</f>
        <v/>
      </c>
      <c r="G7" s="129" t="str">
        <f>INDEX(Directory[],MATCH(tbl_deal[[#This Row],[Index]],Directory[Index],0),MATCH('DEAL DIRECTORY'!G$5,Directory[#Headers],0))</f>
        <v>Gold Valley VIII</v>
      </c>
      <c r="H7" s="135" t="str">
        <f>IF(tbl_deal[[#This Row],[FolderPath]]="","",HYPERLINK(tbl_deal[[#This Row],[FolderPath]],"📂"))</f>
        <v/>
      </c>
      <c r="I7" s="129" t="str">
        <f>INDEX(Directory[],MATCH(tbl_deal[[#This Row],[Index]],Directory[Index],0),MATCH('DEAL DIRECTORY'!I$5,Directory[#Headers],0))</f>
        <v>JBR</v>
      </c>
      <c r="J7" s="129" t="str">
        <f>INDEX(Directory[],MATCH(tbl_deal[[#This Row],[Index]],Directory[Index],0),MATCH('DEAL DIRECTORY'!J$5,Directory[#Headers],0))</f>
        <v>SCMI</v>
      </c>
      <c r="K7" s="129" t="str">
        <f>INDEX(Directory[],MATCH(tbl_deal[[#This Row],[Index]],Directory[Index],0),MATCH('DEAL DIRECTORY'!K$5,Directory[#Headers],0))</f>
        <v>SOE组</v>
      </c>
      <c r="L7" s="129">
        <f>INDEX(Directory[],MATCH(tbl_deal[[#This Row],[Index]],Directory[Index],0),MATCH('DEAL DIRECTORY'!L$5,Directory[#Headers],0))</f>
        <v>2</v>
      </c>
      <c r="M7" s="129" t="str">
        <f>INDEX(Directory[],MATCH(tbl_deal[[#This Row],[Index]],Directory[Index],0),MATCH('DEAL DIRECTORY'!M$5,Directory[#Headers],0))</f>
        <v>济南高新控股</v>
      </c>
      <c r="N7" s="129" t="str">
        <f>INDEX(Directory[],MATCH(tbl_deal[[#This Row],[Index]],Directory[Index],0),MATCH('DEAL DIRECTORY'!N$5,Directory[#Headers],0))</f>
        <v>--/--/BBB</v>
      </c>
      <c r="O7" s="129" t="str">
        <f>INDEX(Directory[],MATCH(tbl_deal[[#This Row],[Index]],Directory[Index],0),MATCH('DEAL DIRECTORY'!O$5,Directory[#Headers],0))</f>
        <v>USD</v>
      </c>
      <c r="P7" s="129">
        <f>INDEX(Directory[],MATCH(tbl_deal[[#This Row],[Index]],Directory[Index],0),MATCH('DEAL DIRECTORY'!P$5,Directory[#Headers],0))</f>
        <v>2.8</v>
      </c>
      <c r="Q7" s="129" t="str">
        <f>INDEX(Directory[],MATCH(tbl_deal[[#This Row],[Index]],Directory[Index],0),MATCH('DEAL DIRECTORY'!Q$5,Directory[#Headers],0))</f>
        <v>3</v>
      </c>
      <c r="R7" s="129" t="str">
        <f>INDEX(Directory[],MATCH(tbl_deal[[#This Row],[Index]],Directory[Index],0),MATCH('DEAL DIRECTORY'!R$5,Directory[#Headers],0))</f>
        <v>7.4%</v>
      </c>
      <c r="S7" s="129" t="str">
        <f>INDEX(Directory[],MATCH(tbl_deal[[#This Row],[Index]],Directory[Index],0),MATCH('DEAL DIRECTORY'!S$5,Directory[#Headers],0))</f>
        <v>7.7%a</v>
      </c>
      <c r="T7" s="129" t="str">
        <f>INDEX(Directory[],MATCH(tbl_deal[[#This Row],[Index]],Directory[Index],0),MATCH('DEAL DIRECTORY'!T$5,Directory[#Headers],0))</f>
        <v>7.4%</v>
      </c>
      <c r="U7" s="129" t="str">
        <f>INDEX(Directory[],MATCH(tbl_deal[[#This Row],[Index]],Directory[Index],0),MATCH('DEAL DIRECTORY'!U$5,Directory[#Headers],0))</f>
        <v>--</v>
      </c>
      <c r="V7" s="131">
        <f>INDEX(Directory[],MATCH(tbl_deal[[#This Row],[Index]],Directory[Index],0),MATCH('DEAL DIRECTORY'!V$5,Directory[#Headers],0))</f>
        <v>30</v>
      </c>
      <c r="W7" s="129" t="str">
        <f>INDEX(Directory[],MATCH(tbl_deal[[#This Row],[Index]],Directory[Index],0),MATCH('DEAL DIRECTORY'!W$5,Directory[#Headers],0))</f>
        <v>担保</v>
      </c>
      <c r="X7" s="129" t="str">
        <f>INDEX(Directory[],MATCH(tbl_deal[[#This Row],[Index]],Directory[Index],0),MATCH('DEAL DIRECTORY'!X$5,Directory[#Headers],0))</f>
        <v>绿色债券</v>
      </c>
      <c r="Y7" s="129" t="str">
        <f>INDEX(Directory[],MATCH(tbl_deal[[#This Row],[Index]],Directory[Index],0),MATCH('DEAL DIRECTORY'!Y$5,Directory[#Headers],0))</f>
        <v>港交所</v>
      </c>
      <c r="Z7" s="129" t="str">
        <f>INDEX(Directory[],MATCH(tbl_deal[[#This Row],[Index]],Directory[Index],0),MATCH('DEAL DIRECTORY'!Z$5,Directory[#Headers],0))</f>
        <v>--</v>
      </c>
      <c r="AA7" s="129" t="str">
        <f>INDEX(Directory[],MATCH(tbl_deal[[#This Row],[Index]],Directory[Index],0),MATCH('DEAL DIRECTORY'!AA$5,Directory[#Headers],0))</f>
        <v/>
      </c>
      <c r="AB7" s="129" t="str">
        <f>INDEX(Directory[],MATCH(tbl_deal[[#This Row],[Index]],Directory[Index],0),MATCH('DEAL DIRECTORY'!AB$5,Directory[#Headers],0))</f>
        <v>BISL</v>
      </c>
      <c r="AC7" s="129" t="str">
        <f>INDEX(Directory[],MATCH(tbl_deal[[#This Row],[Index]],Directory[Index],0),MATCH('DEAL DIRECTORY'!AC$5,Directory[#Headers],0))</f>
        <v>--</v>
      </c>
      <c r="AD7" s="129" t="str">
        <f>INDEX(Directory[],MATCH(tbl_deal[[#This Row],[Index]],Directory[Index],0),MATCH('DEAL DIRECTORY'!AD$5,Directory[#Headers],0))</f>
        <v>--</v>
      </c>
      <c r="AE7" s="129" t="str">
        <f>INDEX(Directory[],MATCH(tbl_deal[[#This Row],[Index]],Directory[Index],0),MATCH('DEAL DIRECTORY'!AE$5,Directory[#Headers],0))</f>
        <v>--</v>
      </c>
      <c r="AF7" s="129" t="str">
        <f>INDEX(Directory[],MATCH(tbl_deal[[#This Row],[Index]],Directory[Index],0),MATCH('DEAL DIRECTORY'!AF$5,Directory[#Headers],0))</f>
        <v>N</v>
      </c>
      <c r="AG7" s="129" t="str">
        <f>INDEX(Directory[],MATCH(tbl_deal[[#This Row],[Index]],Directory[Index],0),MATCH('DEAL DIRECTORY'!AG$5,Directory[#Headers],0))</f>
        <v>济南高新控股集团有限公司</v>
      </c>
      <c r="AH7" s="129" t="str">
        <f>INDEX(Directory[],MATCH(tbl_deal[[#This Row],[Index]],Directory[Index],0),MATCH('DEAL DIRECTORY'!AH$5,Directory[#Headers],0))</f>
        <v>--/--/BBB</v>
      </c>
      <c r="AI7" s="129" t="str">
        <f>INDEX(Directory[],MATCH(tbl_deal[[#This Row],[Index]],Directory[Index],0),MATCH('DEAL DIRECTORY'!AI$5,Directory[#Headers],0))</f>
        <v>AAA</v>
      </c>
      <c r="AJ7" s="129" t="str">
        <f>INDEX(Directory[],MATCH(tbl_deal[[#This Row],[Index]],Directory[Index],0),MATCH('DEAL DIRECTORY'!AJ$5,Directory[#Headers],0))</f>
        <v>山东</v>
      </c>
      <c r="AK7" s="129" t="str">
        <f>INDEX(Directory[],MATCH(tbl_deal[[#This Row],[Index]],Directory[Index],0),MATCH('DEAL DIRECTORY'!AK$5,Directory[#Headers],0))</f>
        <v>济南市</v>
      </c>
      <c r="AL7" s="129" t="str">
        <f>INDEX(Directory[],MATCH(tbl_deal[[#This Row],[Index]],Directory[Index],0),MATCH('DEAL DIRECTORY'!AL$5,Directory[#Headers],0))</f>
        <v>济南高新区</v>
      </c>
      <c r="AM7" s="129" t="str">
        <f>INDEX(Directory[],MATCH(tbl_deal[[#This Row],[Index]],Directory[Index],0),MATCH('DEAL DIRECTORY'!AM$5,Directory[#Headers],0))</f>
        <v>--</v>
      </c>
      <c r="AN7" s="129" t="str">
        <f>INDEX(Directory[],MATCH(tbl_deal[[#This Row],[Index]],Directory[Index],0),MATCH('DEAL DIRECTORY'!AN$5,Directory[#Headers],0))</f>
        <v>--</v>
      </c>
      <c r="AO7" s="132" t="str">
        <f>IF(ISBLANK(INDEX(Directory[],MATCH(tbl_deal[[#This Row],[Index]],Directory[Index],0),MATCH('DEAL DIRECTORY'!AO$5,Directory[#Headers],0))),"--",INDEX(Directory[],MATCH(tbl_deal[[#This Row],[Index]],Directory[Index],0),MATCH('DEAL DIRECTORY'!AO$5,Directory[#Headers],0)))</f>
        <v>--</v>
      </c>
      <c r="AP7" s="129">
        <f>INDEX(Directory[],MATCH(tbl_deal[[#This Row],[Index]],Directory[Index],0),MATCH('DEAL DIRECTORY'!AP$5,Directory[#Headers],0))</f>
        <v>2.8</v>
      </c>
      <c r="AQ7" s="129">
        <f>INDEX(Directory[],MATCH(tbl_deal[[#This Row],[Index]],Directory[Index],0),MATCH('DEAL DIRECTORY'!AQ$5,Directory[#Headers],0))</f>
        <v>20.51</v>
      </c>
      <c r="AR7" s="129">
        <f>INDEX(Directory[],MATCH(tbl_deal[[#This Row],[Index]],Directory[Index],0),MATCH('DEAL DIRECTORY'!AR$5,Directory[#Headers],0))</f>
        <v>21.91</v>
      </c>
      <c r="AS7" s="129" t="str">
        <f>INDEX(Directory[],MATCH(tbl_deal[[#This Row],[Index]],Directory[Index],0),MATCH('DEAL DIRECTORY'!AS$5,Directory[#Headers],0))</f>
        <v>地方国企</v>
      </c>
      <c r="AT7" s="129" t="str">
        <f>INDEX(Directory[],MATCH(tbl_deal[[#This Row],[Index]],Directory[Index],0),MATCH('DEAL DIRECTORY'!AT$5,Directory[#Headers],0))</f>
        <v>地方平台</v>
      </c>
      <c r="AU7" s="129" t="str">
        <f>INDEX(Directory[],MATCH(tbl_deal[[#This Row],[Index]],Directory[Index],0),MATCH('DEAL DIRECTORY'!AU$5,Directory[#Headers],0))</f>
        <v>园区</v>
      </c>
      <c r="AV7" s="129" t="str">
        <f>INDEX(Directory[],MATCH(tbl_deal[[#This Row],[Index]],Directory[Index],0),MATCH('DEAL DIRECTORY'!AV$5,Directory[#Headers],0))</f>
        <v>担保</v>
      </c>
      <c r="AW7" s="129" t="str">
        <f>INDEX(Directory[],MATCH(tbl_deal[[#This Row],[Index]],Directory[Index],0),MATCH('DEAL DIRECTORY'!AW$5,Directory[#Headers],0))</f>
        <v>投资级</v>
      </c>
      <c r="AX7" s="129" t="str">
        <f>INDEX(Directory[],MATCH(tbl_deal[[#This Row],[Index]],Directory[Index],0),MATCH('DEAL DIRECTORY'!AX$5,Directory[#Headers],0))</f>
        <v>2-3亿</v>
      </c>
      <c r="AY7" s="133" t="str">
        <f>INDEX(Directory[],MATCH(tbl_deal[[#This Row],[Index]],Directory[Index],0),MATCH('DEAL DIRECTORY'!AY$5,Directory[#Headers],0))</f>
        <v>23年</v>
      </c>
      <c r="AZ7" s="129" t="str">
        <f>INDEX(Directory[],MATCH(tbl_deal[[#This Row],[Index]],Directory[Index],0),MATCH('DEAL DIRECTORY'!AZ$5,Directory[#Headers],0))</f>
        <v>Q4</v>
      </c>
      <c r="BA7" s="129" t="str">
        <f>INDEX(Directory[],MATCH(tbl_deal[[#This Row],[Index]],Directory[Index],0),MATCH('DEAL DIRECTORY'!BA$5,Directory[#Headers],0))</f>
        <v>10月</v>
      </c>
      <c r="BB7" s="129" t="str">
        <f>INDEX(Directory[],MATCH(tbl_deal[[#This Row],[Index]],Directory[Index],0),MATCH('DEAL DIRECTORY'!BB$5,Directory[#Headers],0))</f>
        <v>SOE Creds</v>
      </c>
      <c r="BC7" s="129" t="str">
        <f>INDEX(Directory[],MATCH(tbl_deal[[#This Row],[Index]],Directory[Index],0),MATCH('DEAL DIRECTORY'!BC$5,Directory[#Headers],0))</f>
        <v>济南国际(开曼)投资发展有限公司</v>
      </c>
      <c r="BD7" s="129" t="str">
        <f>INDEX(Directory[],MATCH(tbl_deal[[#This Row],[Index]],Directory[Index],0),MATCH('DEAL DIRECTORY'!BD$5,Directory[#Headers],0))</f>
        <v>XS2697243827</v>
      </c>
      <c r="BE7" s="137" t="str">
        <f>INDEX(Directory[],MATCH(tbl_deal[[#This Row],[Index]],Directory[Index],0),MATCH('DEAL DIRECTORY'!BE$5,Directory[#Headers],0))</f>
        <v>23年10月</v>
      </c>
      <c r="BF7" s="137" t="str">
        <f>INDEX(Directory[],MATCH(tbl_deal[[#This Row],[Index]],Directory[Index],0),MATCH('DEAL DIRECTORY'!BF$5,Directory[#Headers],0))</f>
        <v>济南高新控股</v>
      </c>
      <c r="BG7" s="137" t="str">
        <f>INDEX(Directory[],MATCH(tbl_deal[[#This Row],[Index]],Directory[Index],0),MATCH('DEAL DIRECTORY'!BG$5,Directory[#Headers],0))</f>
        <v>--/--/BBB</v>
      </c>
      <c r="BH7" s="137" t="str">
        <f>INDEX(Directory[],MATCH(tbl_deal[[#This Row],[Index]],Directory[Index],0),MATCH('DEAL DIRECTORY'!BH$5,Directory[#Headers],0))</f>
        <v>绿色债券</v>
      </c>
      <c r="BI7" s="137" t="str">
        <f>INDEX(Directory[],MATCH(tbl_deal[[#This Row],[Index]],Directory[Index],0),MATCH('DEAL DIRECTORY'!BI$5,Directory[#Headers],0))</f>
        <v>2.8亿美元</v>
      </c>
      <c r="BJ7" s="137" t="str">
        <f>INDEX(Directory[],MATCH(tbl_deal[[#This Row],[Index]],Directory[Index],0),MATCH('DEAL DIRECTORY'!BJ$5,Directory[#Headers],0))</f>
        <v>3年</v>
      </c>
      <c r="BK7" s="137" t="str">
        <f>INDEX(Directory[],MATCH(tbl_deal[[#This Row],[Index]],Directory[Index],0),MATCH('DEAL DIRECTORY'!BK$5,Directory[#Headers],0))</f>
        <v>7.4%</v>
      </c>
      <c r="BL7" s="137" t="str">
        <f>INDEX(Directory[],MATCH(tbl_deal[[#This Row],[Index]],Directory[Index],0),MATCH('DEAL DIRECTORY'!BL$5,Directory[#Headers],0))</f>
        <v>账簿管理人</v>
      </c>
      <c r="BM7" s="129" t="str">
        <f>INDEX(Directory[],MATCH(tbl_deal[[#This Row],[Index]],Directory[Index],0),MATCH('DEAL DIRECTORY'!BM$5,Directory[#Headers],0))</f>
        <v/>
      </c>
      <c r="BN7" s="4"/>
      <c r="BO7" s="4"/>
      <c r="BP7" s="4"/>
    </row>
    <row r="8" spans="3:68" ht="20.25" customHeight="1" x14ac:dyDescent="0.25">
      <c r="C8" s="129">
        <f>Directory[[#This Row],[Index]]</f>
        <v>463</v>
      </c>
      <c r="D8" s="130">
        <f>INDEX(Directory[],MATCH(tbl_deal[[#This Row],[Index]],Directory[Index],0),MATCH('DEAL DIRECTORY'!D$5,Directory[#Headers],0))</f>
        <v>45217</v>
      </c>
      <c r="E8" s="129" t="str">
        <f>INDEX(Directory[],MATCH(tbl_deal[[#This Row],[Index]],Directory[Index],0),MATCH('DEAL DIRECTORY'!E$5,Directory[#Headers],0))</f>
        <v>绿色</v>
      </c>
      <c r="F8" s="129" t="str">
        <f>INDEX(Directory[],MATCH(tbl_deal[[#This Row],[Index]],Directory[Index],0),MATCH('DEAL DIRECTORY'!F$5,Directory[#Headers],0))</f>
        <v/>
      </c>
      <c r="G8" s="129" t="str">
        <f>INDEX(Directory[],MATCH(tbl_deal[[#This Row],[Index]],Directory[Index],0),MATCH('DEAL DIRECTORY'!G$5,Directory[#Headers],0))</f>
        <v>Reach III</v>
      </c>
      <c r="H8" s="135" t="str">
        <f>IF(tbl_deal[[#This Row],[FolderPath]]="","",HYPERLINK(tbl_deal[[#This Row],[FolderPath]],"📂"))</f>
        <v/>
      </c>
      <c r="I8" s="129" t="str">
        <f>INDEX(Directory[],MATCH(tbl_deal[[#This Row],[Index]],Directory[Index],0),MATCH('DEAL DIRECTORY'!I$5,Directory[#Headers],0))</f>
        <v>JGC</v>
      </c>
      <c r="J8" s="129" t="str">
        <f>INDEX(Directory[],MATCH(tbl_deal[[#This Row],[Index]],Directory[Index],0),MATCH('DEAL DIRECTORY'!J$5,Directory[#Headers],0))</f>
        <v>OC</v>
      </c>
      <c r="K8" s="129" t="str">
        <f>INDEX(Directory[],MATCH(tbl_deal[[#This Row],[Index]],Directory[Index],0),MATCH('DEAL DIRECTORY'!K$5,Directory[#Headers],0))</f>
        <v>SOE组</v>
      </c>
      <c r="L8" s="129">
        <f>INDEX(Directory[],MATCH(tbl_deal[[#This Row],[Index]],Directory[Index],0),MATCH('DEAL DIRECTORY'!L$5,Directory[#Headers],0))</f>
        <v>1</v>
      </c>
      <c r="M8" s="129" t="str">
        <f>INDEX(Directory[],MATCH(tbl_deal[[#This Row],[Index]],Directory[Index],0),MATCH('DEAL DIRECTORY'!M$5,Directory[#Headers],0))</f>
        <v>济南历下</v>
      </c>
      <c r="N8" s="129" t="str">
        <f>INDEX(Directory[],MATCH(tbl_deal[[#This Row],[Index]],Directory[Index],0),MATCH('DEAL DIRECTORY'!N$5,Directory[#Headers],0))</f>
        <v>--/--/--</v>
      </c>
      <c r="O8" s="129" t="str">
        <f>INDEX(Directory[],MATCH(tbl_deal[[#This Row],[Index]],Directory[Index],0),MATCH('DEAL DIRECTORY'!O$5,Directory[#Headers],0))</f>
        <v>USD</v>
      </c>
      <c r="P8" s="129">
        <f>INDEX(Directory[],MATCH(tbl_deal[[#This Row],[Index]],Directory[Index],0),MATCH('DEAL DIRECTORY'!P$5,Directory[#Headers],0))</f>
        <v>3</v>
      </c>
      <c r="Q8" s="129" t="str">
        <f>INDEX(Directory[],MATCH(tbl_deal[[#This Row],[Index]],Directory[Index],0),MATCH('DEAL DIRECTORY'!Q$5,Directory[#Headers],0))</f>
        <v>3</v>
      </c>
      <c r="R8" s="129" t="str">
        <f>INDEX(Directory[],MATCH(tbl_deal[[#This Row],[Index]],Directory[Index],0),MATCH('DEAL DIRECTORY'!R$5,Directory[#Headers],0))</f>
        <v>7.3%</v>
      </c>
      <c r="S8" s="129" t="str">
        <f>INDEX(Directory[],MATCH(tbl_deal[[#This Row],[Index]],Directory[Index],0),MATCH('DEAL DIRECTORY'!S$5,Directory[#Headers],0))</f>
        <v>7.7%a</v>
      </c>
      <c r="T8" s="129" t="str">
        <f>INDEX(Directory[],MATCH(tbl_deal[[#This Row],[Index]],Directory[Index],0),MATCH('DEAL DIRECTORY'!T$5,Directory[#Headers],0))</f>
        <v>7.3%</v>
      </c>
      <c r="U8" s="129" t="str">
        <f>INDEX(Directory[],MATCH(tbl_deal[[#This Row],[Index]],Directory[Index],0),MATCH('DEAL DIRECTORY'!U$5,Directory[#Headers],0))</f>
        <v>--</v>
      </c>
      <c r="V8" s="131">
        <f>INDEX(Directory[],MATCH(tbl_deal[[#This Row],[Index]],Directory[Index],0),MATCH('DEAL DIRECTORY'!V$5,Directory[#Headers],0))</f>
        <v>40</v>
      </c>
      <c r="W8" s="129" t="str">
        <f>INDEX(Directory[],MATCH(tbl_deal[[#This Row],[Index]],Directory[Index],0),MATCH('DEAL DIRECTORY'!W$5,Directory[#Headers],0))</f>
        <v>直发</v>
      </c>
      <c r="X8" s="129" t="str">
        <f>INDEX(Directory[],MATCH(tbl_deal[[#This Row],[Index]],Directory[Index],0),MATCH('DEAL DIRECTORY'!X$5,Directory[#Headers],0))</f>
        <v>绿色债券</v>
      </c>
      <c r="Y8" s="129" t="str">
        <f>INDEX(Directory[],MATCH(tbl_deal[[#This Row],[Index]],Directory[Index],0),MATCH('DEAL DIRECTORY'!Y$5,Directory[#Headers],0))</f>
        <v>港交所</v>
      </c>
      <c r="Z8" s="129" t="str">
        <f>INDEX(Directory[],MATCH(tbl_deal[[#This Row],[Index]],Directory[Index],0),MATCH('DEAL DIRECTORY'!Z$5,Directory[#Headers],0))</f>
        <v>--</v>
      </c>
      <c r="AA8" s="129" t="str">
        <f>INDEX(Directory[],MATCH(tbl_deal[[#This Row],[Index]],Directory[Index],0),MATCH('DEAL DIRECTORY'!AA$5,Directory[#Headers],0))</f>
        <v/>
      </c>
      <c r="AB8" s="129" t="str">
        <f>INDEX(Directory[],MATCH(tbl_deal[[#This Row],[Index]],Directory[Index],0),MATCH('DEAL DIRECTORY'!AB$5,Directory[#Headers],0))</f>
        <v>BISL</v>
      </c>
      <c r="AC8" s="129" t="str">
        <f>INDEX(Directory[],MATCH(tbl_deal[[#This Row],[Index]],Directory[Index],0),MATCH('DEAL DIRECTORY'!AC$5,Directory[#Headers],0))</f>
        <v>Lead</v>
      </c>
      <c r="AD8" s="129" t="str">
        <f>INDEX(Directory[],MATCH(tbl_deal[[#This Row],[Index]],Directory[Index],0),MATCH('DEAL DIRECTORY'!AD$5,Directory[#Headers],0))</f>
        <v>--</v>
      </c>
      <c r="AE8" s="129" t="str">
        <f>INDEX(Directory[],MATCH(tbl_deal[[#This Row],[Index]],Directory[Index],0),MATCH('DEAL DIRECTORY'!AE$5,Directory[#Headers],0))</f>
        <v>--</v>
      </c>
      <c r="AF8" s="129" t="str">
        <f>INDEX(Directory[],MATCH(tbl_deal[[#This Row],[Index]],Directory[Index],0),MATCH('DEAL DIRECTORY'!AF$5,Directory[#Headers],0))</f>
        <v>N</v>
      </c>
      <c r="AG8" s="129" t="str">
        <f>INDEX(Directory[],MATCH(tbl_deal[[#This Row],[Index]],Directory[Index],0),MATCH('DEAL DIRECTORY'!AG$5,Directory[#Headers],0))</f>
        <v>济南历下控股集团有限公司</v>
      </c>
      <c r="AH8" s="129" t="str">
        <f>INDEX(Directory[],MATCH(tbl_deal[[#This Row],[Index]],Directory[Index],0),MATCH('DEAL DIRECTORY'!AH$5,Directory[#Headers],0))</f>
        <v>--/--/--</v>
      </c>
      <c r="AI8" s="129" t="str">
        <f>INDEX(Directory[],MATCH(tbl_deal[[#This Row],[Index]],Directory[Index],0),MATCH('DEAL DIRECTORY'!AI$5,Directory[#Headers],0))</f>
        <v>AA+</v>
      </c>
      <c r="AJ8" s="129" t="str">
        <f>INDEX(Directory[],MATCH(tbl_deal[[#This Row],[Index]],Directory[Index],0),MATCH('DEAL DIRECTORY'!AJ$5,Directory[#Headers],0))</f>
        <v>山东</v>
      </c>
      <c r="AK8" s="129" t="str">
        <f>INDEX(Directory[],MATCH(tbl_deal[[#This Row],[Index]],Directory[Index],0),MATCH('DEAL DIRECTORY'!AK$5,Directory[#Headers],0))</f>
        <v>济南市</v>
      </c>
      <c r="AL8" s="129" t="str">
        <f>INDEX(Directory[],MATCH(tbl_deal[[#This Row],[Index]],Directory[Index],0),MATCH('DEAL DIRECTORY'!AL$5,Directory[#Headers],0))</f>
        <v>历下区</v>
      </c>
      <c r="AM8" s="129" t="str">
        <f>INDEX(Directory[],MATCH(tbl_deal[[#This Row],[Index]],Directory[Index],0),MATCH('DEAL DIRECTORY'!AM$5,Directory[#Headers],0))</f>
        <v>--</v>
      </c>
      <c r="AN8" s="129" t="str">
        <f>INDEX(Directory[],MATCH(tbl_deal[[#This Row],[Index]],Directory[Index],0),MATCH('DEAL DIRECTORY'!AN$5,Directory[#Headers],0))</f>
        <v>--</v>
      </c>
      <c r="AO8" s="132" t="str">
        <f>IF(ISBLANK(INDEX(Directory[],MATCH(tbl_deal[[#This Row],[Index]],Directory[Index],0),MATCH('DEAL DIRECTORY'!AO$5,Directory[#Headers],0))),"--",INDEX(Directory[],MATCH(tbl_deal[[#This Row],[Index]],Directory[Index],0),MATCH('DEAL DIRECTORY'!AO$5,Directory[#Headers],0)))</f>
        <v>--</v>
      </c>
      <c r="AP8" s="129">
        <f>INDEX(Directory[],MATCH(tbl_deal[[#This Row],[Index]],Directory[Index],0),MATCH('DEAL DIRECTORY'!AP$5,Directory[#Headers],0))</f>
        <v>3</v>
      </c>
      <c r="AQ8" s="129">
        <f>INDEX(Directory[],MATCH(tbl_deal[[#This Row],[Index]],Directory[Index],0),MATCH('DEAL DIRECTORY'!AQ$5,Directory[#Headers],0))</f>
        <v>21.986999999999998</v>
      </c>
      <c r="AR8" s="129">
        <f>INDEX(Directory[],MATCH(tbl_deal[[#This Row],[Index]],Directory[Index],0),MATCH('DEAL DIRECTORY'!AR$5,Directory[#Headers],0))</f>
        <v>23.486999999999998</v>
      </c>
      <c r="AS8" s="129" t="str">
        <f>INDEX(Directory[],MATCH(tbl_deal[[#This Row],[Index]],Directory[Index],0),MATCH('DEAL DIRECTORY'!AS$5,Directory[#Headers],0))</f>
        <v>地方国企</v>
      </c>
      <c r="AT8" s="129" t="str">
        <f>INDEX(Directory[],MATCH(tbl_deal[[#This Row],[Index]],Directory[Index],0),MATCH('DEAL DIRECTORY'!AT$5,Directory[#Headers],0))</f>
        <v>地方平台</v>
      </c>
      <c r="AU8" s="129" t="str">
        <f>INDEX(Directory[],MATCH(tbl_deal[[#This Row],[Index]],Directory[Index],0),MATCH('DEAL DIRECTORY'!AU$5,Directory[#Headers],0))</f>
        <v>--</v>
      </c>
      <c r="AV8" s="129" t="str">
        <f>INDEX(Directory[],MATCH(tbl_deal[[#This Row],[Index]],Directory[Index],0),MATCH('DEAL DIRECTORY'!AV$5,Directory[#Headers],0))</f>
        <v>直发</v>
      </c>
      <c r="AW8" s="129" t="str">
        <f>INDEX(Directory[],MATCH(tbl_deal[[#This Row],[Index]],Directory[Index],0),MATCH('DEAL DIRECTORY'!AW$5,Directory[#Headers],0))</f>
        <v>无评级</v>
      </c>
      <c r="AX8" s="129" t="str">
        <f>INDEX(Directory[],MATCH(tbl_deal[[#This Row],[Index]],Directory[Index],0),MATCH('DEAL DIRECTORY'!AX$5,Directory[#Headers],0))</f>
        <v>2-3亿</v>
      </c>
      <c r="AY8" s="133" t="str">
        <f>INDEX(Directory[],MATCH(tbl_deal[[#This Row],[Index]],Directory[Index],0),MATCH('DEAL DIRECTORY'!AY$5,Directory[#Headers],0))</f>
        <v>23年</v>
      </c>
      <c r="AZ8" s="129" t="str">
        <f>INDEX(Directory[],MATCH(tbl_deal[[#This Row],[Index]],Directory[Index],0),MATCH('DEAL DIRECTORY'!AZ$5,Directory[#Headers],0))</f>
        <v>Q4</v>
      </c>
      <c r="BA8" s="129" t="str">
        <f>INDEX(Directory[],MATCH(tbl_deal[[#This Row],[Index]],Directory[Index],0),MATCH('DEAL DIRECTORY'!BA$5,Directory[#Headers],0))</f>
        <v>10月</v>
      </c>
      <c r="BB8" s="129" t="str">
        <f>INDEX(Directory[],MATCH(tbl_deal[[#This Row],[Index]],Directory[Index],0),MATCH('DEAL DIRECTORY'!BB$5,Directory[#Headers],0))</f>
        <v>SOE Creds</v>
      </c>
      <c r="BC8" s="129" t="str">
        <f>INDEX(Directory[],MATCH(tbl_deal[[#This Row],[Index]],Directory[Index],0),MATCH('DEAL DIRECTORY'!BC$5,Directory[#Headers],0))</f>
        <v>JINAN LIXIA HOLDING GROUP CO., LTD.</v>
      </c>
      <c r="BD8" s="129" t="str">
        <f>INDEX(Directory[],MATCH(tbl_deal[[#This Row],[Index]],Directory[Index],0),MATCH('DEAL DIRECTORY'!BD$5,Directory[#Headers],0))</f>
        <v>XS2677888989</v>
      </c>
      <c r="BE8" s="137" t="str">
        <f>INDEX(Directory[],MATCH(tbl_deal[[#This Row],[Index]],Directory[Index],0),MATCH('DEAL DIRECTORY'!BE$5,Directory[#Headers],0))</f>
        <v>23年10月</v>
      </c>
      <c r="BF8" s="137" t="str">
        <f>INDEX(Directory[],MATCH(tbl_deal[[#This Row],[Index]],Directory[Index],0),MATCH('DEAL DIRECTORY'!BF$5,Directory[#Headers],0))</f>
        <v>济南历下</v>
      </c>
      <c r="BG8" s="137" t="str">
        <f>INDEX(Directory[],MATCH(tbl_deal[[#This Row],[Index]],Directory[Index],0),MATCH('DEAL DIRECTORY'!BG$5,Directory[#Headers],0))</f>
        <v>--/--/--</v>
      </c>
      <c r="BH8" s="137" t="str">
        <f>INDEX(Directory[],MATCH(tbl_deal[[#This Row],[Index]],Directory[Index],0),MATCH('DEAL DIRECTORY'!BH$5,Directory[#Headers],0))</f>
        <v>绿色债券</v>
      </c>
      <c r="BI8" s="137" t="str">
        <f>INDEX(Directory[],MATCH(tbl_deal[[#This Row],[Index]],Directory[Index],0),MATCH('DEAL DIRECTORY'!BI$5,Directory[#Headers],0))</f>
        <v>3亿美元</v>
      </c>
      <c r="BJ8" s="137" t="str">
        <f>INDEX(Directory[],MATCH(tbl_deal[[#This Row],[Index]],Directory[Index],0),MATCH('DEAL DIRECTORY'!BJ$5,Directory[#Headers],0))</f>
        <v>3年</v>
      </c>
      <c r="BK8" s="137" t="str">
        <f>INDEX(Directory[],MATCH(tbl_deal[[#This Row],[Index]],Directory[Index],0),MATCH('DEAL DIRECTORY'!BK$5,Directory[#Headers],0))</f>
        <v>7.3%</v>
      </c>
      <c r="BL8" s="137" t="str">
        <f>INDEX(Directory[],MATCH(tbl_deal[[#This Row],[Index]],Directory[Index],0),MATCH('DEAL DIRECTORY'!BL$5,Directory[#Headers],0))</f>
        <v>全球协调人</v>
      </c>
      <c r="BM8" s="129" t="str">
        <f>INDEX(Directory[],MATCH(tbl_deal[[#This Row],[Index]],Directory[Index],0),MATCH('DEAL DIRECTORY'!BM$5,Directory[#Headers],0))</f>
        <v/>
      </c>
      <c r="BN8" s="4"/>
      <c r="BO8" s="4"/>
      <c r="BP8" s="4"/>
    </row>
    <row r="9" spans="3:68" ht="20.25" customHeight="1" x14ac:dyDescent="0.25">
      <c r="C9" s="129">
        <f>Directory[[#This Row],[Index]]</f>
        <v>462</v>
      </c>
      <c r="D9" s="130">
        <f>INDEX(Directory[],MATCH(tbl_deal[[#This Row],[Index]],Directory[Index],0),MATCH('DEAL DIRECTORY'!D$5,Directory[#Headers],0))</f>
        <v>45212</v>
      </c>
      <c r="E9" s="129" t="str">
        <f>INDEX(Directory[],MATCH(tbl_deal[[#This Row],[Index]],Directory[Index],0),MATCH('DEAL DIRECTORY'!E$5,Directory[#Headers],0))</f>
        <v/>
      </c>
      <c r="F9" s="129" t="str">
        <f>INDEX(Directory[],MATCH(tbl_deal[[#This Row],[Index]],Directory[Index],0),MATCH('DEAL DIRECTORY'!F$5,Directory[#Headers],0))</f>
        <v/>
      </c>
      <c r="G9" s="129" t="str">
        <f>INDEX(Directory[],MATCH(tbl_deal[[#This Row],[Index]],Directory[Index],0),MATCH('DEAL DIRECTORY'!G$5,Directory[#Headers],0))</f>
        <v>Gongfu II</v>
      </c>
      <c r="H9" s="135" t="str">
        <f>IF(tbl_deal[[#This Row],[FolderPath]]="","",HYPERLINK(tbl_deal[[#This Row],[FolderPath]],"📂"))</f>
        <v/>
      </c>
      <c r="I9" s="129" t="str">
        <f>INDEX(Directory[],MATCH(tbl_deal[[#This Row],[Index]],Directory[Index],0),MATCH('DEAL DIRECTORY'!I$5,Directory[#Headers],0))</f>
        <v>JBR</v>
      </c>
      <c r="J9" s="129" t="str">
        <f>INDEX(Directory[],MATCH(tbl_deal[[#This Row],[Index]],Directory[Index],0),MATCH('DEAL DIRECTORY'!J$5,Directory[#Headers],0))</f>
        <v>SCMI</v>
      </c>
      <c r="K9" s="129" t="str">
        <f>INDEX(Directory[],MATCH(tbl_deal[[#This Row],[Index]],Directory[Index],0),MATCH('DEAL DIRECTORY'!K$5,Directory[#Headers],0))</f>
        <v>SOE组</v>
      </c>
      <c r="L9" s="129">
        <f>INDEX(Directory[],MATCH(tbl_deal[[#This Row],[Index]],Directory[Index],0),MATCH('DEAL DIRECTORY'!L$5,Directory[#Headers],0))</f>
        <v>2</v>
      </c>
      <c r="M9" s="129" t="str">
        <f>INDEX(Directory[],MATCH(tbl_deal[[#This Row],[Index]],Directory[Index],0),MATCH('DEAL DIRECTORY'!M$5,Directory[#Headers],0))</f>
        <v>杭州上城国资</v>
      </c>
      <c r="N9" s="129" t="str">
        <f>INDEX(Directory[],MATCH(tbl_deal[[#This Row],[Index]],Directory[Index],0),MATCH('DEAL DIRECTORY'!N$5,Directory[#Headers],0))</f>
        <v>Baa3/--/--</v>
      </c>
      <c r="O9" s="129" t="str">
        <f>INDEX(Directory[],MATCH(tbl_deal[[#This Row],[Index]],Directory[Index],0),MATCH('DEAL DIRECTORY'!O$5,Directory[#Headers],0))</f>
        <v>USD</v>
      </c>
      <c r="P9" s="129">
        <f>INDEX(Directory[],MATCH(tbl_deal[[#This Row],[Index]],Directory[Index],0),MATCH('DEAL DIRECTORY'!P$5,Directory[#Headers],0))</f>
        <v>2.23</v>
      </c>
      <c r="Q9" s="129" t="str">
        <f>INDEX(Directory[],MATCH(tbl_deal[[#This Row],[Index]],Directory[Index],0),MATCH('DEAL DIRECTORY'!Q$5,Directory[#Headers],0))</f>
        <v>1</v>
      </c>
      <c r="R9" s="129" t="str">
        <f>INDEX(Directory[],MATCH(tbl_deal[[#This Row],[Index]],Directory[Index],0),MATCH('DEAL DIRECTORY'!R$5,Directory[#Headers],0))</f>
        <v>6.7%</v>
      </c>
      <c r="S9" s="129" t="str">
        <f>INDEX(Directory[],MATCH(tbl_deal[[#This Row],[Index]],Directory[Index],0),MATCH('DEAL DIRECTORY'!S$5,Directory[#Headers],0))</f>
        <v>7.3%a</v>
      </c>
      <c r="T9" s="129" t="str">
        <f>INDEX(Directory[],MATCH(tbl_deal[[#This Row],[Index]],Directory[Index],0),MATCH('DEAL DIRECTORY'!T$5,Directory[#Headers],0))</f>
        <v>6.7%</v>
      </c>
      <c r="U9" s="129" t="str">
        <f>INDEX(Directory[],MATCH(tbl_deal[[#This Row],[Index]],Directory[Index],0),MATCH('DEAL DIRECTORY'!U$5,Directory[#Headers],0))</f>
        <v>--</v>
      </c>
      <c r="V9" s="131">
        <f>INDEX(Directory[],MATCH(tbl_deal[[#This Row],[Index]],Directory[Index],0),MATCH('DEAL DIRECTORY'!V$5,Directory[#Headers],0))</f>
        <v>60</v>
      </c>
      <c r="W9" s="129" t="str">
        <f>INDEX(Directory[],MATCH(tbl_deal[[#This Row],[Index]],Directory[Index],0),MATCH('DEAL DIRECTORY'!W$5,Directory[#Headers],0))</f>
        <v>维好</v>
      </c>
      <c r="X9" s="129" t="str">
        <f>INDEX(Directory[],MATCH(tbl_deal[[#This Row],[Index]],Directory[Index],0),MATCH('DEAL DIRECTORY'!X$5,Directory[#Headers],0))</f>
        <v>--</v>
      </c>
      <c r="Y9" s="129" t="str">
        <f>INDEX(Directory[],MATCH(tbl_deal[[#This Row],[Index]],Directory[Index],0),MATCH('DEAL DIRECTORY'!Y$5,Directory[#Headers],0))</f>
        <v>新交所</v>
      </c>
      <c r="Z9" s="129" t="str">
        <f>INDEX(Directory[],MATCH(tbl_deal[[#This Row],[Index]],Directory[Index],0),MATCH('DEAL DIRECTORY'!Z$5,Directory[#Headers],0))</f>
        <v>--</v>
      </c>
      <c r="AA9" s="129" t="str">
        <f>INDEX(Directory[],MATCH(tbl_deal[[#This Row],[Index]],Directory[Index],0),MATCH('DEAL DIRECTORY'!AA$5,Directory[#Headers],0))</f>
        <v/>
      </c>
      <c r="AB9" s="129" t="str">
        <f>INDEX(Directory[],MATCH(tbl_deal[[#This Row],[Index]],Directory[Index],0),MATCH('DEAL DIRECTORY'!AB$5,Directory[#Headers],0))</f>
        <v>BISL,港分</v>
      </c>
      <c r="AC9" s="129" t="str">
        <f>INDEX(Directory[],MATCH(tbl_deal[[#This Row],[Index]],Directory[Index],0),MATCH('DEAL DIRECTORY'!AC$5,Directory[#Headers],0))</f>
        <v>--</v>
      </c>
      <c r="AD9" s="129" t="str">
        <f>INDEX(Directory[],MATCH(tbl_deal[[#This Row],[Index]],Directory[Index],0),MATCH('DEAL DIRECTORY'!AD$5,Directory[#Headers],0))</f>
        <v>--</v>
      </c>
      <c r="AE9" s="129" t="str">
        <f>INDEX(Directory[],MATCH(tbl_deal[[#This Row],[Index]],Directory[Index],0),MATCH('DEAL DIRECTORY'!AE$5,Directory[#Headers],0))</f>
        <v>--</v>
      </c>
      <c r="AF9" s="129" t="str">
        <f>INDEX(Directory[],MATCH(tbl_deal[[#This Row],[Index]],Directory[Index],0),MATCH('DEAL DIRECTORY'!AF$5,Directory[#Headers],0))</f>
        <v>N</v>
      </c>
      <c r="AG9" s="129" t="str">
        <f>INDEX(Directory[],MATCH(tbl_deal[[#This Row],[Index]],Directory[Index],0),MATCH('DEAL DIRECTORY'!AG$5,Directory[#Headers],0))</f>
        <v>杭州上城区国有资本运营集团有限公司</v>
      </c>
      <c r="AH9" s="129" t="str">
        <f>INDEX(Directory[],MATCH(tbl_deal[[#This Row],[Index]],Directory[Index],0),MATCH('DEAL DIRECTORY'!AH$5,Directory[#Headers],0))</f>
        <v>Baa2/--/--</v>
      </c>
      <c r="AI9" s="129" t="str">
        <f>INDEX(Directory[],MATCH(tbl_deal[[#This Row],[Index]],Directory[Index],0),MATCH('DEAL DIRECTORY'!AI$5,Directory[#Headers],0))</f>
        <v>AAA</v>
      </c>
      <c r="AJ9" s="129" t="str">
        <f>INDEX(Directory[],MATCH(tbl_deal[[#This Row],[Index]],Directory[Index],0),MATCH('DEAL DIRECTORY'!AJ$5,Directory[#Headers],0))</f>
        <v>浙江</v>
      </c>
      <c r="AK9" s="129" t="str">
        <f>INDEX(Directory[],MATCH(tbl_deal[[#This Row],[Index]],Directory[Index],0),MATCH('DEAL DIRECTORY'!AK$5,Directory[#Headers],0))</f>
        <v>杭州市</v>
      </c>
      <c r="AL9" s="129" t="str">
        <f>INDEX(Directory[],MATCH(tbl_deal[[#This Row],[Index]],Directory[Index],0),MATCH('DEAL DIRECTORY'!AL$5,Directory[#Headers],0))</f>
        <v>--</v>
      </c>
      <c r="AM9" s="129" t="str">
        <f>INDEX(Directory[],MATCH(tbl_deal[[#This Row],[Index]],Directory[Index],0),MATCH('DEAL DIRECTORY'!AM$5,Directory[#Headers],0))</f>
        <v>--</v>
      </c>
      <c r="AN9" s="129" t="str">
        <f>INDEX(Directory[],MATCH(tbl_deal[[#This Row],[Index]],Directory[Index],0),MATCH('DEAL DIRECTORY'!AN$5,Directory[#Headers],0))</f>
        <v>--</v>
      </c>
      <c r="AO9" s="132" t="str">
        <f>IF(ISBLANK(INDEX(Directory[],MATCH(tbl_deal[[#This Row],[Index]],Directory[Index],0),MATCH('DEAL DIRECTORY'!AO$5,Directory[#Headers],0))),"--",INDEX(Directory[],MATCH(tbl_deal[[#This Row],[Index]],Directory[Index],0),MATCH('DEAL DIRECTORY'!AO$5,Directory[#Headers],0)))</f>
        <v>--</v>
      </c>
      <c r="AP9" s="129">
        <f>INDEX(Directory[],MATCH(tbl_deal[[#This Row],[Index]],Directory[Index],0),MATCH('DEAL DIRECTORY'!AP$5,Directory[#Headers],0))</f>
        <v>2.23</v>
      </c>
      <c r="AQ9" s="129">
        <f>INDEX(Directory[],MATCH(tbl_deal[[#This Row],[Index]],Directory[Index],0),MATCH('DEAL DIRECTORY'!AQ$5,Directory[#Headers],0))</f>
        <v>16.306000000000001</v>
      </c>
      <c r="AR9" s="129">
        <f>INDEX(Directory[],MATCH(tbl_deal[[#This Row],[Index]],Directory[Index],0),MATCH('DEAL DIRECTORY'!AR$5,Directory[#Headers],0))</f>
        <v>17.448</v>
      </c>
      <c r="AS9" s="129" t="str">
        <f>INDEX(Directory[],MATCH(tbl_deal[[#This Row],[Index]],Directory[Index],0),MATCH('DEAL DIRECTORY'!AS$5,Directory[#Headers],0))</f>
        <v>地方国企</v>
      </c>
      <c r="AT9" s="129" t="str">
        <f>INDEX(Directory[],MATCH(tbl_deal[[#This Row],[Index]],Directory[Index],0),MATCH('DEAL DIRECTORY'!AT$5,Directory[#Headers],0))</f>
        <v>地方平台</v>
      </c>
      <c r="AU9" s="129" t="str">
        <f>INDEX(Directory[],MATCH(tbl_deal[[#This Row],[Index]],Directory[Index],0),MATCH('DEAL DIRECTORY'!AU$5,Directory[#Headers],0))</f>
        <v>基建</v>
      </c>
      <c r="AV9" s="129" t="str">
        <f>INDEX(Directory[],MATCH(tbl_deal[[#This Row],[Index]],Directory[Index],0),MATCH('DEAL DIRECTORY'!AV$5,Directory[#Headers],0))</f>
        <v>维好</v>
      </c>
      <c r="AW9" s="129" t="str">
        <f>INDEX(Directory[],MATCH(tbl_deal[[#This Row],[Index]],Directory[Index],0),MATCH('DEAL DIRECTORY'!AW$5,Directory[#Headers],0))</f>
        <v>投资级</v>
      </c>
      <c r="AX9" s="129" t="str">
        <f>INDEX(Directory[],MATCH(tbl_deal[[#This Row],[Index]],Directory[Index],0),MATCH('DEAL DIRECTORY'!AX$5,Directory[#Headers],0))</f>
        <v>2-3亿</v>
      </c>
      <c r="AY9" s="133" t="str">
        <f>INDEX(Directory[],MATCH(tbl_deal[[#This Row],[Index]],Directory[Index],0),MATCH('DEAL DIRECTORY'!AY$5,Directory[#Headers],0))</f>
        <v>23年</v>
      </c>
      <c r="AZ9" s="129" t="str">
        <f>INDEX(Directory[],MATCH(tbl_deal[[#This Row],[Index]],Directory[Index],0),MATCH('DEAL DIRECTORY'!AZ$5,Directory[#Headers],0))</f>
        <v>Q4</v>
      </c>
      <c r="BA9" s="129" t="str">
        <f>INDEX(Directory[],MATCH(tbl_deal[[#This Row],[Index]],Directory[Index],0),MATCH('DEAL DIRECTORY'!BA$5,Directory[#Headers],0))</f>
        <v>10月</v>
      </c>
      <c r="BB9" s="129" t="str">
        <f>INDEX(Directory[],MATCH(tbl_deal[[#This Row],[Index]],Directory[Index],0),MATCH('DEAL DIRECTORY'!BB$5,Directory[#Headers],0))</f>
        <v>SOE Creds</v>
      </c>
      <c r="BC9" s="129" t="str">
        <f>INDEX(Directory[],MATCH(tbl_deal[[#This Row],[Index]],Directory[Index],0),MATCH('DEAL DIRECTORY'!BC$5,Directory[#Headers],0))</f>
        <v>CHANGDE URBAN CONSTRUCTION AND INVESTMENT GROUP CO., LTD.</v>
      </c>
      <c r="BD9" s="129" t="str">
        <f>INDEX(Directory[],MATCH(tbl_deal[[#This Row],[Index]],Directory[Index],0),MATCH('DEAL DIRECTORY'!BD$5,Directory[#Headers],0))</f>
        <v>XS2680221806</v>
      </c>
      <c r="BE9" s="137" t="str">
        <f>INDEX(Directory[],MATCH(tbl_deal[[#This Row],[Index]],Directory[Index],0),MATCH('DEAL DIRECTORY'!BE$5,Directory[#Headers],0))</f>
        <v>23年10月</v>
      </c>
      <c r="BF9" s="137" t="str">
        <f>INDEX(Directory[],MATCH(tbl_deal[[#This Row],[Index]],Directory[Index],0),MATCH('DEAL DIRECTORY'!BF$5,Directory[#Headers],0))</f>
        <v>杭州上城国资</v>
      </c>
      <c r="BG9" s="137" t="str">
        <f>INDEX(Directory[],MATCH(tbl_deal[[#This Row],[Index]],Directory[Index],0),MATCH('DEAL DIRECTORY'!BG$5,Directory[#Headers],0))</f>
        <v>Baa3/--/--</v>
      </c>
      <c r="BH9" s="137" t="str">
        <f>INDEX(Directory[],MATCH(tbl_deal[[#This Row],[Index]],Directory[Index],0),MATCH('DEAL DIRECTORY'!BH$5,Directory[#Headers],0))</f>
        <v>高级债</v>
      </c>
      <c r="BI9" s="137" t="str">
        <f>INDEX(Directory[],MATCH(tbl_deal[[#This Row],[Index]],Directory[Index],0),MATCH('DEAL DIRECTORY'!BI$5,Directory[#Headers],0))</f>
        <v>2.23亿美元</v>
      </c>
      <c r="BJ9" s="137" t="str">
        <f>INDEX(Directory[],MATCH(tbl_deal[[#This Row],[Index]],Directory[Index],0),MATCH('DEAL DIRECTORY'!BJ$5,Directory[#Headers],0))</f>
        <v>364天</v>
      </c>
      <c r="BK9" s="137" t="str">
        <f>INDEX(Directory[],MATCH(tbl_deal[[#This Row],[Index]],Directory[Index],0),MATCH('DEAL DIRECTORY'!BK$5,Directory[#Headers],0))</f>
        <v>6.7%</v>
      </c>
      <c r="BL9" s="137" t="str">
        <f>INDEX(Directory[],MATCH(tbl_deal[[#This Row],[Index]],Directory[Index],0),MATCH('DEAL DIRECTORY'!BL$5,Directory[#Headers],0))</f>
        <v>账簿管理人</v>
      </c>
      <c r="BM9" s="129" t="str">
        <f>INDEX(Directory[],MATCH(tbl_deal[[#This Row],[Index]],Directory[Index],0),MATCH('DEAL DIRECTORY'!BM$5,Directory[#Headers],0))</f>
        <v/>
      </c>
      <c r="BN9" s="4"/>
      <c r="BO9" s="4"/>
      <c r="BP9" s="4"/>
    </row>
    <row r="10" spans="3:68" ht="20.25" customHeight="1" x14ac:dyDescent="0.25">
      <c r="C10" s="129">
        <f>Directory[[#This Row],[Index]]</f>
        <v>461</v>
      </c>
      <c r="D10" s="130">
        <f>INDEX(Directory[],MATCH(tbl_deal[[#This Row],[Index]],Directory[Index],0),MATCH('DEAL DIRECTORY'!D$5,Directory[#Headers],0))</f>
        <v>45197</v>
      </c>
      <c r="E10" s="129" t="str">
        <f>INDEX(Directory[],MATCH(tbl_deal[[#This Row],[Index]],Directory[Index],0),MATCH('DEAL DIRECTORY'!E$5,Directory[#Headers],0))</f>
        <v/>
      </c>
      <c r="F10" s="129" t="str">
        <f>INDEX(Directory[],MATCH(tbl_deal[[#This Row],[Index]],Directory[Index],0),MATCH('DEAL DIRECTORY'!F$5,Directory[#Headers],0))</f>
        <v/>
      </c>
      <c r="G10" s="129" t="str">
        <f>INDEX(Directory[],MATCH(tbl_deal[[#This Row],[Index]],Directory[Index],0),MATCH('DEAL DIRECTORY'!G$5,Directory[#Headers],0))</f>
        <v>Baima Lake</v>
      </c>
      <c r="H10" s="135" t="str">
        <f>IF(tbl_deal[[#This Row],[FolderPath]]="","",HYPERLINK(tbl_deal[[#This Row],[FolderPath]],"📂"))</f>
        <v/>
      </c>
      <c r="I10" s="129" t="str">
        <f>INDEX(Directory[],MATCH(tbl_deal[[#This Row],[Index]],Directory[Index],0),MATCH('DEAL DIRECTORY'!I$5,Directory[#Headers],0))</f>
        <v>JBR</v>
      </c>
      <c r="J10" s="129" t="str">
        <f>INDEX(Directory[],MATCH(tbl_deal[[#This Row],[Index]],Directory[Index],0),MATCH('DEAL DIRECTORY'!J$5,Directory[#Headers],0))</f>
        <v>SCMI</v>
      </c>
      <c r="K10" s="129" t="str">
        <f>INDEX(Directory[],MATCH(tbl_deal[[#This Row],[Index]],Directory[Index],0),MATCH('DEAL DIRECTORY'!K$5,Directory[#Headers],0))</f>
        <v>POE组</v>
      </c>
      <c r="L10" s="129">
        <f>INDEX(Directory[],MATCH(tbl_deal[[#This Row],[Index]],Directory[Index],0),MATCH('DEAL DIRECTORY'!L$5,Directory[#Headers],0))</f>
        <v>2</v>
      </c>
      <c r="M10" s="129" t="str">
        <f>INDEX(Directory[],MATCH(tbl_deal[[#This Row],[Index]],Directory[Index],0),MATCH('DEAL DIRECTORY'!M$5,Directory[#Headers],0))</f>
        <v>常德城投(邮储银行)</v>
      </c>
      <c r="N10" s="129" t="str">
        <f>INDEX(Directory[],MATCH(tbl_deal[[#This Row],[Index]],Directory[Index],0),MATCH('DEAL DIRECTORY'!N$5,Directory[#Headers],0))</f>
        <v>--/--/A+</v>
      </c>
      <c r="O10" s="129" t="str">
        <f>INDEX(Directory[],MATCH(tbl_deal[[#This Row],[Index]],Directory[Index],0),MATCH('DEAL DIRECTORY'!O$5,Directory[#Headers],0))</f>
        <v>USD</v>
      </c>
      <c r="P10" s="129">
        <f>INDEX(Directory[],MATCH(tbl_deal[[#This Row],[Index]],Directory[Index],0),MATCH('DEAL DIRECTORY'!P$5,Directory[#Headers],0))</f>
        <v>1</v>
      </c>
      <c r="Q10" s="129" t="str">
        <f>INDEX(Directory[],MATCH(tbl_deal[[#This Row],[Index]],Directory[Index],0),MATCH('DEAL DIRECTORY'!Q$5,Directory[#Headers],0))</f>
        <v>3</v>
      </c>
      <c r="R10" s="129" t="str">
        <f>INDEX(Directory[],MATCH(tbl_deal[[#This Row],[Index]],Directory[Index],0),MATCH('DEAL DIRECTORY'!R$5,Directory[#Headers],0))</f>
        <v>5.9%</v>
      </c>
      <c r="S10" s="129" t="str">
        <f>INDEX(Directory[],MATCH(tbl_deal[[#This Row],[Index]],Directory[Index],0),MATCH('DEAL DIRECTORY'!S$5,Directory[#Headers],0))</f>
        <v>6.1%a</v>
      </c>
      <c r="T10" s="129" t="str">
        <f>INDEX(Directory[],MATCH(tbl_deal[[#This Row],[Index]],Directory[Index],0),MATCH('DEAL DIRECTORY'!T$5,Directory[#Headers],0))</f>
        <v>5.9%</v>
      </c>
      <c r="U10" s="129" t="str">
        <f>INDEX(Directory[],MATCH(tbl_deal[[#This Row],[Index]],Directory[Index],0),MATCH('DEAL DIRECTORY'!U$5,Directory[#Headers],0))</f>
        <v>--</v>
      </c>
      <c r="V10" s="131">
        <f>INDEX(Directory[],MATCH(tbl_deal[[#This Row],[Index]],Directory[Index],0),MATCH('DEAL DIRECTORY'!V$5,Directory[#Headers],0))</f>
        <v>20</v>
      </c>
      <c r="W10" s="129" t="str">
        <f>INDEX(Directory[],MATCH(tbl_deal[[#This Row],[Index]],Directory[Index],0),MATCH('DEAL DIRECTORY'!W$5,Directory[#Headers],0))</f>
        <v>备证</v>
      </c>
      <c r="X10" s="129" t="str">
        <f>INDEX(Directory[],MATCH(tbl_deal[[#This Row],[Index]],Directory[Index],0),MATCH('DEAL DIRECTORY'!X$5,Directory[#Headers],0))</f>
        <v>--</v>
      </c>
      <c r="Y10" s="129" t="str">
        <f>INDEX(Directory[],MATCH(tbl_deal[[#This Row],[Index]],Directory[Index],0),MATCH('DEAL DIRECTORY'!Y$5,Directory[#Headers],0))</f>
        <v>港交所</v>
      </c>
      <c r="Z10" s="129" t="str">
        <f>INDEX(Directory[],MATCH(tbl_deal[[#This Row],[Index]],Directory[Index],0),MATCH('DEAL DIRECTORY'!Z$5,Directory[#Headers],0))</f>
        <v/>
      </c>
      <c r="AA10" s="129" t="str">
        <f>INDEX(Directory[],MATCH(tbl_deal[[#This Row],[Index]],Directory[Index],0),MATCH('DEAL DIRECTORY'!AA$5,Directory[#Headers],0))</f>
        <v/>
      </c>
      <c r="AB10" s="129" t="str">
        <f>INDEX(Directory[],MATCH(tbl_deal[[#This Row],[Index]],Directory[Index],0),MATCH('DEAL DIRECTORY'!AB$5,Directory[#Headers],0))</f>
        <v>BISL</v>
      </c>
      <c r="AC10" s="129" t="str">
        <f>INDEX(Directory[],MATCH(tbl_deal[[#This Row],[Index]],Directory[Index],0),MATCH('DEAL DIRECTORY'!AC$5,Directory[#Headers],0))</f>
        <v>--</v>
      </c>
      <c r="AD10" s="129" t="str">
        <f>INDEX(Directory[],MATCH(tbl_deal[[#This Row],[Index]],Directory[Index],0),MATCH('DEAL DIRECTORY'!AD$5,Directory[#Headers],0))</f>
        <v>--</v>
      </c>
      <c r="AE10" s="129" t="str">
        <f>INDEX(Directory[],MATCH(tbl_deal[[#This Row],[Index]],Directory[Index],0),MATCH('DEAL DIRECTORY'!AE$5,Directory[#Headers],0))</f>
        <v>--</v>
      </c>
      <c r="AF10" s="129" t="str">
        <f>INDEX(Directory[],MATCH(tbl_deal[[#This Row],[Index]],Directory[Index],0),MATCH('DEAL DIRECTORY'!AF$5,Directory[#Headers],0))</f>
        <v>N</v>
      </c>
      <c r="AG10" s="129" t="str">
        <f>INDEX(Directory[],MATCH(tbl_deal[[#This Row],[Index]],Directory[Index],0),MATCH('DEAL DIRECTORY'!AG$5,Directory[#Headers],0))</f>
        <v>常德市城市建设投资集团有限公司</v>
      </c>
      <c r="AH10" s="129" t="str">
        <f>INDEX(Directory[],MATCH(tbl_deal[[#This Row],[Index]],Directory[Index],0),MATCH('DEAL DIRECTORY'!AH$5,Directory[#Headers],0))</f>
        <v>--/--/BBB-</v>
      </c>
      <c r="AI10" s="129" t="str">
        <f>INDEX(Directory[],MATCH(tbl_deal[[#This Row],[Index]],Directory[Index],0),MATCH('DEAL DIRECTORY'!AI$5,Directory[#Headers],0))</f>
        <v>AA+</v>
      </c>
      <c r="AJ10" s="129" t="str">
        <f>INDEX(Directory[],MATCH(tbl_deal[[#This Row],[Index]],Directory[Index],0),MATCH('DEAL DIRECTORY'!AJ$5,Directory[#Headers],0))</f>
        <v>湖南</v>
      </c>
      <c r="AK10" s="129" t="str">
        <f>INDEX(Directory[],MATCH(tbl_deal[[#This Row],[Index]],Directory[Index],0),MATCH('DEAL DIRECTORY'!AK$5,Directory[#Headers],0))</f>
        <v>常德市</v>
      </c>
      <c r="AL10" s="129" t="str">
        <f>INDEX(Directory[],MATCH(tbl_deal[[#This Row],[Index]],Directory[Index],0),MATCH('DEAL DIRECTORY'!AL$5,Directory[#Headers],0))</f>
        <v>--</v>
      </c>
      <c r="AM10" s="129" t="str">
        <f>INDEX(Directory[],MATCH(tbl_deal[[#This Row],[Index]],Directory[Index],0),MATCH('DEAL DIRECTORY'!AM$5,Directory[#Headers],0))</f>
        <v>邮储银行</v>
      </c>
      <c r="AN10" s="129" t="str">
        <f>INDEX(Directory[],MATCH(tbl_deal[[#This Row],[Index]],Directory[Index],0),MATCH('DEAL DIRECTORY'!AN$5,Directory[#Headers],0))</f>
        <v>国有行备证</v>
      </c>
      <c r="AO10" s="132" t="str">
        <f>IF(ISBLANK(INDEX(Directory[],MATCH(tbl_deal[[#This Row],[Index]],Directory[Index],0),MATCH('DEAL DIRECTORY'!AO$5,Directory[#Headers],0))),"--",INDEX(Directory[],MATCH(tbl_deal[[#This Row],[Index]],Directory[Index],0),MATCH('DEAL DIRECTORY'!AO$5,Directory[#Headers],0)))</f>
        <v>--</v>
      </c>
      <c r="AP10" s="129">
        <f>INDEX(Directory[],MATCH(tbl_deal[[#This Row],[Index]],Directory[Index],0),MATCH('DEAL DIRECTORY'!AP$5,Directory[#Headers],0))</f>
        <v>1</v>
      </c>
      <c r="AQ10" s="129">
        <f>INDEX(Directory[],MATCH(tbl_deal[[#This Row],[Index]],Directory[Index],0),MATCH('DEAL DIRECTORY'!AQ$5,Directory[#Headers],0))</f>
        <v>7.2939999999999996</v>
      </c>
      <c r="AR10" s="129">
        <f>INDEX(Directory[],MATCH(tbl_deal[[#This Row],[Index]],Directory[Index],0),MATCH('DEAL DIRECTORY'!AR$5,Directory[#Headers],0))</f>
        <v>7.8280000000000003</v>
      </c>
      <c r="AS10" s="129" t="str">
        <f>INDEX(Directory[],MATCH(tbl_deal[[#This Row],[Index]],Directory[Index],0),MATCH('DEAL DIRECTORY'!AS$5,Directory[#Headers],0))</f>
        <v>地方国企</v>
      </c>
      <c r="AT10" s="129" t="str">
        <f>INDEX(Directory[],MATCH(tbl_deal[[#This Row],[Index]],Directory[Index],0),MATCH('DEAL DIRECTORY'!AT$5,Directory[#Headers],0))</f>
        <v>地方平台</v>
      </c>
      <c r="AU10" s="129" t="str">
        <f>INDEX(Directory[],MATCH(tbl_deal[[#This Row],[Index]],Directory[Index],0),MATCH('DEAL DIRECTORY'!AU$5,Directory[#Headers],0))</f>
        <v>基建</v>
      </c>
      <c r="AV10" s="129" t="str">
        <f>INDEX(Directory[],MATCH(tbl_deal[[#This Row],[Index]],Directory[Index],0),MATCH('DEAL DIRECTORY'!AV$5,Directory[#Headers],0))</f>
        <v>备证</v>
      </c>
      <c r="AW10" s="129" t="str">
        <f>INDEX(Directory[],MATCH(tbl_deal[[#This Row],[Index]],Directory[Index],0),MATCH('DEAL DIRECTORY'!AW$5,Directory[#Headers],0))</f>
        <v>投资级</v>
      </c>
      <c r="AX10" s="129" t="str">
        <f>INDEX(Directory[],MATCH(tbl_deal[[#This Row],[Index]],Directory[Index],0),MATCH('DEAL DIRECTORY'!AX$5,Directory[#Headers],0))</f>
        <v>≤2亿</v>
      </c>
      <c r="AY10" s="133" t="str">
        <f>INDEX(Directory[],MATCH(tbl_deal[[#This Row],[Index]],Directory[Index],0),MATCH('DEAL DIRECTORY'!AY$5,Directory[#Headers],0))</f>
        <v>23年</v>
      </c>
      <c r="AZ10" s="129" t="str">
        <f>INDEX(Directory[],MATCH(tbl_deal[[#This Row],[Index]],Directory[Index],0),MATCH('DEAL DIRECTORY'!AZ$5,Directory[#Headers],0))</f>
        <v>Q3</v>
      </c>
      <c r="BA10" s="129" t="str">
        <f>INDEX(Directory[],MATCH(tbl_deal[[#This Row],[Index]],Directory[Index],0),MATCH('DEAL DIRECTORY'!BA$5,Directory[#Headers],0))</f>
        <v>09月</v>
      </c>
      <c r="BB10" s="129" t="str">
        <f>INDEX(Directory[],MATCH(tbl_deal[[#This Row],[Index]],Directory[Index],0),MATCH('DEAL DIRECTORY'!BB$5,Directory[#Headers],0))</f>
        <v>SOE Creds</v>
      </c>
      <c r="BC10" s="129" t="str">
        <f>INDEX(Directory[],MATCH(tbl_deal[[#This Row],[Index]],Directory[Index],0),MATCH('DEAL DIRECTORY'!BC$5,Directory[#Headers],0))</f>
        <v>CHANGDE URBAN CONSTRUCTION AND INVESTMENT GROUP CO., LTD.</v>
      </c>
      <c r="BD10" s="129" t="str">
        <f>INDEX(Directory[],MATCH(tbl_deal[[#This Row],[Index]],Directory[Index],0),MATCH('DEAL DIRECTORY'!BD$5,Directory[#Headers],0))</f>
        <v>XS2681919762</v>
      </c>
      <c r="BE10" s="137" t="str">
        <f>INDEX(Directory[],MATCH(tbl_deal[[#This Row],[Index]],Directory[Index],0),MATCH('DEAL DIRECTORY'!BE$5,Directory[#Headers],0))</f>
        <v>23年09月</v>
      </c>
      <c r="BF10" s="137" t="str">
        <f>INDEX(Directory[],MATCH(tbl_deal[[#This Row],[Index]],Directory[Index],0),MATCH('DEAL DIRECTORY'!BF$5,Directory[#Headers],0))</f>
        <v>常德城投</v>
      </c>
      <c r="BG10" s="137" t="str">
        <f>INDEX(Directory[],MATCH(tbl_deal[[#This Row],[Index]],Directory[Index],0),MATCH('DEAL DIRECTORY'!BG$5,Directory[#Headers],0))</f>
        <v>--/--/A+</v>
      </c>
      <c r="BH10" s="137" t="str">
        <f>INDEX(Directory[],MATCH(tbl_deal[[#This Row],[Index]],Directory[Index],0),MATCH('DEAL DIRECTORY'!BH$5,Directory[#Headers],0))</f>
        <v>信用增强债券</v>
      </c>
      <c r="BI10" s="137" t="str">
        <f>INDEX(Directory[],MATCH(tbl_deal[[#This Row],[Index]],Directory[Index],0),MATCH('DEAL DIRECTORY'!BI$5,Directory[#Headers],0))</f>
        <v>1亿美元</v>
      </c>
      <c r="BJ10" s="137" t="str">
        <f>INDEX(Directory[],MATCH(tbl_deal[[#This Row],[Index]],Directory[Index],0),MATCH('DEAL DIRECTORY'!BJ$5,Directory[#Headers],0))</f>
        <v>3年</v>
      </c>
      <c r="BK10" s="137" t="str">
        <f>INDEX(Directory[],MATCH(tbl_deal[[#This Row],[Index]],Directory[Index],0),MATCH('DEAL DIRECTORY'!BK$5,Directory[#Headers],0))</f>
        <v>5.9%</v>
      </c>
      <c r="BL10" s="137" t="str">
        <f>INDEX(Directory[],MATCH(tbl_deal[[#This Row],[Index]],Directory[Index],0),MATCH('DEAL DIRECTORY'!BL$5,Directory[#Headers],0))</f>
        <v>账簿管理人</v>
      </c>
      <c r="BM10" s="129" t="str">
        <f>INDEX(Directory[],MATCH(tbl_deal[[#This Row],[Index]],Directory[Index],0),MATCH('DEAL DIRECTORY'!BM$5,Directory[#Headers],0))</f>
        <v/>
      </c>
      <c r="BN10" s="4"/>
      <c r="BO10" s="4"/>
      <c r="BP10" s="4"/>
    </row>
    <row r="11" spans="3:68" ht="20.25" customHeight="1" x14ac:dyDescent="0.25">
      <c r="C11" s="129">
        <f>Directory[[#This Row],[Index]]</f>
        <v>460</v>
      </c>
      <c r="D11" s="130">
        <f>INDEX(Directory[],MATCH(tbl_deal[[#This Row],[Index]],Directory[Index],0),MATCH('DEAL DIRECTORY'!D$5,Directory[#Headers],0))</f>
        <v>45197</v>
      </c>
      <c r="E11" s="129" t="str">
        <f>INDEX(Directory[],MATCH(tbl_deal[[#This Row],[Index]],Directory[Index],0),MATCH('DEAL DIRECTORY'!E$5,Directory[#Headers],0))</f>
        <v/>
      </c>
      <c r="F11" s="129" t="str">
        <f>INDEX(Directory[],MATCH(tbl_deal[[#This Row],[Index]],Directory[Index],0),MATCH('DEAL DIRECTORY'!F$5,Directory[#Headers],0))</f>
        <v/>
      </c>
      <c r="G11" s="129" t="str">
        <f>INDEX(Directory[],MATCH(tbl_deal[[#This Row],[Index]],Directory[Index],0),MATCH('DEAL DIRECTORY'!G$5,Directory[#Headers],0))</f>
        <v>Sunrise III</v>
      </c>
      <c r="H11" s="135" t="str">
        <f>IF(tbl_deal[[#This Row],[FolderPath]]="","",HYPERLINK(tbl_deal[[#This Row],[FolderPath]],"📂"))</f>
        <v/>
      </c>
      <c r="I11" s="129" t="str">
        <f>INDEX(Directory[],MATCH(tbl_deal[[#This Row],[Index]],Directory[Index],0),MATCH('DEAL DIRECTORY'!I$5,Directory[#Headers],0))</f>
        <v>JBR</v>
      </c>
      <c r="J11" s="129" t="str">
        <f>INDEX(Directory[],MATCH(tbl_deal[[#This Row],[Index]],Directory[Index],0),MATCH('DEAL DIRECTORY'!J$5,Directory[#Headers],0))</f>
        <v>SCMI</v>
      </c>
      <c r="K11" s="129" t="str">
        <f>INDEX(Directory[],MATCH(tbl_deal[[#This Row],[Index]],Directory[Index],0),MATCH('DEAL DIRECTORY'!K$5,Directory[#Headers],0))</f>
        <v>POE组</v>
      </c>
      <c r="L11" s="129">
        <f>INDEX(Directory[],MATCH(tbl_deal[[#This Row],[Index]],Directory[Index],0),MATCH('DEAL DIRECTORY'!L$5,Directory[#Headers],0))</f>
        <v>1</v>
      </c>
      <c r="M11" s="129" t="str">
        <f>INDEX(Directory[],MATCH(tbl_deal[[#This Row],[Index]],Directory[Index],0),MATCH('DEAL DIRECTORY'!M$5,Directory[#Headers],0))</f>
        <v>上饶城投</v>
      </c>
      <c r="N11" s="129" t="str">
        <f>INDEX(Directory[],MATCH(tbl_deal[[#This Row],[Index]],Directory[Index],0),MATCH('DEAL DIRECTORY'!N$5,Directory[#Headers],0))</f>
        <v>--/--/--</v>
      </c>
      <c r="O11" s="129" t="str">
        <f>INDEX(Directory[],MATCH(tbl_deal[[#This Row],[Index]],Directory[Index],0),MATCH('DEAL DIRECTORY'!O$5,Directory[#Headers],0))</f>
        <v>USD</v>
      </c>
      <c r="P11" s="129">
        <f>INDEX(Directory[],MATCH(tbl_deal[[#This Row],[Index]],Directory[Index],0),MATCH('DEAL DIRECTORY'!P$5,Directory[#Headers],0))</f>
        <v>0.67</v>
      </c>
      <c r="Q11" s="129" t="str">
        <f>INDEX(Directory[],MATCH(tbl_deal[[#This Row],[Index]],Directory[Index],0),MATCH('DEAL DIRECTORY'!Q$5,Directory[#Headers],0))</f>
        <v>3</v>
      </c>
      <c r="R11" s="129" t="str">
        <f>INDEX(Directory[],MATCH(tbl_deal[[#This Row],[Index]],Directory[Index],0),MATCH('DEAL DIRECTORY'!R$5,Directory[#Headers],0))</f>
        <v>8.5%</v>
      </c>
      <c r="S11" s="129" t="str">
        <f>INDEX(Directory[],MATCH(tbl_deal[[#This Row],[Index]],Directory[Index],0),MATCH('DEAL DIRECTORY'!S$5,Directory[#Headers],0))</f>
        <v>--</v>
      </c>
      <c r="T11" s="129" t="str">
        <f>INDEX(Directory[],MATCH(tbl_deal[[#This Row],[Index]],Directory[Index],0),MATCH('DEAL DIRECTORY'!T$5,Directory[#Headers],0))</f>
        <v>8.5%</v>
      </c>
      <c r="U11" s="129" t="str">
        <f>INDEX(Directory[],MATCH(tbl_deal[[#This Row],[Index]],Directory[Index],0),MATCH('DEAL DIRECTORY'!U$5,Directory[#Headers],0))</f>
        <v>--</v>
      </c>
      <c r="V11" s="131">
        <f>INDEX(Directory[],MATCH(tbl_deal[[#This Row],[Index]],Directory[Index],0),MATCH('DEAL DIRECTORY'!V$5,Directory[#Headers],0))</f>
        <v>0</v>
      </c>
      <c r="W11" s="129" t="str">
        <f>INDEX(Directory[],MATCH(tbl_deal[[#This Row],[Index]],Directory[Index],0),MATCH('DEAL DIRECTORY'!W$5,Directory[#Headers],0))</f>
        <v>直发</v>
      </c>
      <c r="X11" s="129" t="str">
        <f>INDEX(Directory[],MATCH(tbl_deal[[#This Row],[Index]],Directory[Index],0),MATCH('DEAL DIRECTORY'!X$5,Directory[#Headers],0))</f>
        <v>--</v>
      </c>
      <c r="Y11" s="129" t="str">
        <f>INDEX(Directory[],MATCH(tbl_deal[[#This Row],[Index]],Directory[Index],0),MATCH('DEAL DIRECTORY'!Y$5,Directory[#Headers],0))</f>
        <v>港交所</v>
      </c>
      <c r="Z11" s="129" t="str">
        <f>INDEX(Directory[],MATCH(tbl_deal[[#This Row],[Index]],Directory[Index],0),MATCH('DEAL DIRECTORY'!Z$5,Directory[#Headers],0))</f>
        <v/>
      </c>
      <c r="AA11" s="129" t="str">
        <f>INDEX(Directory[],MATCH(tbl_deal[[#This Row],[Index]],Directory[Index],0),MATCH('DEAL DIRECTORY'!AA$5,Directory[#Headers],0))</f>
        <v/>
      </c>
      <c r="AB11" s="129" t="str">
        <f>INDEX(Directory[],MATCH(tbl_deal[[#This Row],[Index]],Directory[Index],0),MATCH('DEAL DIRECTORY'!AB$5,Directory[#Headers],0))</f>
        <v>BISL</v>
      </c>
      <c r="AC11" s="129" t="str">
        <f>INDEX(Directory[],MATCH(tbl_deal[[#This Row],[Index]],Directory[Index],0),MATCH('DEAL DIRECTORY'!AC$5,Directory[#Headers],0))</f>
        <v>--</v>
      </c>
      <c r="AD11" s="129" t="str">
        <f>INDEX(Directory[],MATCH(tbl_deal[[#This Row],[Index]],Directory[Index],0),MATCH('DEAL DIRECTORY'!AD$5,Directory[#Headers],0))</f>
        <v>--</v>
      </c>
      <c r="AE11" s="129" t="str">
        <f>INDEX(Directory[],MATCH(tbl_deal[[#This Row],[Index]],Directory[Index],0),MATCH('DEAL DIRECTORY'!AE$5,Directory[#Headers],0))</f>
        <v>--</v>
      </c>
      <c r="AF11" s="129" t="str">
        <f>INDEX(Directory[],MATCH(tbl_deal[[#This Row],[Index]],Directory[Index],0),MATCH('DEAL DIRECTORY'!AF$5,Directory[#Headers],0))</f>
        <v>N</v>
      </c>
      <c r="AG11" s="129" t="str">
        <f>INDEX(Directory[],MATCH(tbl_deal[[#This Row],[Index]],Directory[Index],0),MATCH('DEAL DIRECTORY'!AG$5,Directory[#Headers],0))</f>
        <v>上饶市城市建设投资开发集团有限公司</v>
      </c>
      <c r="AH11" s="129" t="str">
        <f>INDEX(Directory[],MATCH(tbl_deal[[#This Row],[Index]],Directory[Index],0),MATCH('DEAL DIRECTORY'!AH$5,Directory[#Headers],0))</f>
        <v>--/--/BB+</v>
      </c>
      <c r="AI11" s="129" t="str">
        <f>INDEX(Directory[],MATCH(tbl_deal[[#This Row],[Index]],Directory[Index],0),MATCH('DEAL DIRECTORY'!AI$5,Directory[#Headers],0))</f>
        <v>AA+</v>
      </c>
      <c r="AJ11" s="129" t="str">
        <f>INDEX(Directory[],MATCH(tbl_deal[[#This Row],[Index]],Directory[Index],0),MATCH('DEAL DIRECTORY'!AJ$5,Directory[#Headers],0))</f>
        <v>江西</v>
      </c>
      <c r="AK11" s="129" t="str">
        <f>INDEX(Directory[],MATCH(tbl_deal[[#This Row],[Index]],Directory[Index],0),MATCH('DEAL DIRECTORY'!AK$5,Directory[#Headers],0))</f>
        <v>上饶市</v>
      </c>
      <c r="AL11" s="129" t="str">
        <f>INDEX(Directory[],MATCH(tbl_deal[[#This Row],[Index]],Directory[Index],0),MATCH('DEAL DIRECTORY'!AL$5,Directory[#Headers],0))</f>
        <v>--</v>
      </c>
      <c r="AM11" s="129" t="str">
        <f>INDEX(Directory[],MATCH(tbl_deal[[#This Row],[Index]],Directory[Index],0),MATCH('DEAL DIRECTORY'!AM$5,Directory[#Headers],0))</f>
        <v>--</v>
      </c>
      <c r="AN11" s="129" t="str">
        <f>INDEX(Directory[],MATCH(tbl_deal[[#This Row],[Index]],Directory[Index],0),MATCH('DEAL DIRECTORY'!AN$5,Directory[#Headers],0))</f>
        <v>--</v>
      </c>
      <c r="AO11" s="132" t="str">
        <f>IF(ISBLANK(INDEX(Directory[],MATCH(tbl_deal[[#This Row],[Index]],Directory[Index],0),MATCH('DEAL DIRECTORY'!AO$5,Directory[#Headers],0))),"--",INDEX(Directory[],MATCH(tbl_deal[[#This Row],[Index]],Directory[Index],0),MATCH('DEAL DIRECTORY'!AO$5,Directory[#Headers],0)))</f>
        <v>--</v>
      </c>
      <c r="AP11" s="129">
        <f>INDEX(Directory[],MATCH(tbl_deal[[#This Row],[Index]],Directory[Index],0),MATCH('DEAL DIRECTORY'!AP$5,Directory[#Headers],0))</f>
        <v>0.67</v>
      </c>
      <c r="AQ11" s="129">
        <f>INDEX(Directory[],MATCH(tbl_deal[[#This Row],[Index]],Directory[Index],0),MATCH('DEAL DIRECTORY'!AQ$5,Directory[#Headers],0))</f>
        <v>4.8869999999999996</v>
      </c>
      <c r="AR11" s="129">
        <f>INDEX(Directory[],MATCH(tbl_deal[[#This Row],[Index]],Directory[Index],0),MATCH('DEAL DIRECTORY'!AR$5,Directory[#Headers],0))</f>
        <v>5.2450000000000001</v>
      </c>
      <c r="AS11" s="129" t="str">
        <f>INDEX(Directory[],MATCH(tbl_deal[[#This Row],[Index]],Directory[Index],0),MATCH('DEAL DIRECTORY'!AS$5,Directory[#Headers],0))</f>
        <v>地方国企</v>
      </c>
      <c r="AT11" s="129" t="str">
        <f>INDEX(Directory[],MATCH(tbl_deal[[#This Row],[Index]],Directory[Index],0),MATCH('DEAL DIRECTORY'!AT$5,Directory[#Headers],0))</f>
        <v>地方平台</v>
      </c>
      <c r="AU11" s="129" t="str">
        <f>INDEX(Directory[],MATCH(tbl_deal[[#This Row],[Index]],Directory[Index],0),MATCH('DEAL DIRECTORY'!AU$5,Directory[#Headers],0))</f>
        <v>--</v>
      </c>
      <c r="AV11" s="129" t="str">
        <f>INDEX(Directory[],MATCH(tbl_deal[[#This Row],[Index]],Directory[Index],0),MATCH('DEAL DIRECTORY'!AV$5,Directory[#Headers],0))</f>
        <v>直发</v>
      </c>
      <c r="AW11" s="129" t="str">
        <f>INDEX(Directory[],MATCH(tbl_deal[[#This Row],[Index]],Directory[Index],0),MATCH('DEAL DIRECTORY'!AW$5,Directory[#Headers],0))</f>
        <v>无评级</v>
      </c>
      <c r="AX11" s="129" t="str">
        <f>INDEX(Directory[],MATCH(tbl_deal[[#This Row],[Index]],Directory[Index],0),MATCH('DEAL DIRECTORY'!AX$5,Directory[#Headers],0))</f>
        <v>≤2亿</v>
      </c>
      <c r="AY11" s="133" t="str">
        <f>INDEX(Directory[],MATCH(tbl_deal[[#This Row],[Index]],Directory[Index],0),MATCH('DEAL DIRECTORY'!AY$5,Directory[#Headers],0))</f>
        <v>23年</v>
      </c>
      <c r="AZ11" s="129" t="str">
        <f>INDEX(Directory[],MATCH(tbl_deal[[#This Row],[Index]],Directory[Index],0),MATCH('DEAL DIRECTORY'!AZ$5,Directory[#Headers],0))</f>
        <v>Q3</v>
      </c>
      <c r="BA11" s="129" t="str">
        <f>INDEX(Directory[],MATCH(tbl_deal[[#This Row],[Index]],Directory[Index],0),MATCH('DEAL DIRECTORY'!BA$5,Directory[#Headers],0))</f>
        <v>09月</v>
      </c>
      <c r="BB11" s="129" t="str">
        <f>INDEX(Directory[],MATCH(tbl_deal[[#This Row],[Index]],Directory[Index],0),MATCH('DEAL DIRECTORY'!BB$5,Directory[#Headers],0))</f>
        <v>SOE Creds</v>
      </c>
      <c r="BC11" s="129" t="str">
        <f>INDEX(Directory[],MATCH(tbl_deal[[#This Row],[Index]],Directory[Index],0),MATCH('DEAL DIRECTORY'!BC$5,Directory[#Headers],0))</f>
        <v>SHANGRAO CITY CONSTRUCTION INVESTMENT DEVELOPMENT GROUP COMPANY LIMITED</v>
      </c>
      <c r="BD11" s="129" t="str">
        <f>INDEX(Directory[],MATCH(tbl_deal[[#This Row],[Index]],Directory[Index],0),MATCH('DEAL DIRECTORY'!BD$5,Directory[#Headers],0))</f>
        <v>XS2671498447</v>
      </c>
      <c r="BE11" s="137" t="str">
        <f>INDEX(Directory[],MATCH(tbl_deal[[#This Row],[Index]],Directory[Index],0),MATCH('DEAL DIRECTORY'!BE$5,Directory[#Headers],0))</f>
        <v>23年09月</v>
      </c>
      <c r="BF11" s="137" t="str">
        <f>INDEX(Directory[],MATCH(tbl_deal[[#This Row],[Index]],Directory[Index],0),MATCH('DEAL DIRECTORY'!BF$5,Directory[#Headers],0))</f>
        <v>上饶城投</v>
      </c>
      <c r="BG11" s="137" t="str">
        <f>INDEX(Directory[],MATCH(tbl_deal[[#This Row],[Index]],Directory[Index],0),MATCH('DEAL DIRECTORY'!BG$5,Directory[#Headers],0))</f>
        <v>--/--/--</v>
      </c>
      <c r="BH11" s="137" t="str">
        <f>INDEX(Directory[],MATCH(tbl_deal[[#This Row],[Index]],Directory[Index],0),MATCH('DEAL DIRECTORY'!BH$5,Directory[#Headers],0))</f>
        <v>高级债</v>
      </c>
      <c r="BI11" s="137" t="str">
        <f>INDEX(Directory[],MATCH(tbl_deal[[#This Row],[Index]],Directory[Index],0),MATCH('DEAL DIRECTORY'!BI$5,Directory[#Headers],0))</f>
        <v>6700万美元</v>
      </c>
      <c r="BJ11" s="137" t="str">
        <f>INDEX(Directory[],MATCH(tbl_deal[[#This Row],[Index]],Directory[Index],0),MATCH('DEAL DIRECTORY'!BJ$5,Directory[#Headers],0))</f>
        <v>3年</v>
      </c>
      <c r="BK11" s="137" t="str">
        <f>INDEX(Directory[],MATCH(tbl_deal[[#This Row],[Index]],Directory[Index],0),MATCH('DEAL DIRECTORY'!BK$5,Directory[#Headers],0))</f>
        <v>8.5%</v>
      </c>
      <c r="BL11" s="137" t="str">
        <f>INDEX(Directory[],MATCH(tbl_deal[[#This Row],[Index]],Directory[Index],0),MATCH('DEAL DIRECTORY'!BL$5,Directory[#Headers],0))</f>
        <v>账簿管理人</v>
      </c>
      <c r="BM11" s="129" t="str">
        <f>INDEX(Directory[],MATCH(tbl_deal[[#This Row],[Index]],Directory[Index],0),MATCH('DEAL DIRECTORY'!BM$5,Directory[#Headers],0))</f>
        <v/>
      </c>
      <c r="BN11" s="4"/>
      <c r="BO11" s="4"/>
      <c r="BP11" s="4"/>
    </row>
    <row r="12" spans="3:68" ht="20.25" customHeight="1" x14ac:dyDescent="0.25">
      <c r="C12" s="129">
        <f>Directory[[#This Row],[Index]]</f>
        <v>459</v>
      </c>
      <c r="D12" s="130">
        <f>INDEX(Directory[],MATCH(tbl_deal[[#This Row],[Index]],Directory[Index],0),MATCH('DEAL DIRECTORY'!D$5,Directory[#Headers],0))</f>
        <v>45189</v>
      </c>
      <c r="E12" s="129" t="str">
        <f>INDEX(Directory[],MATCH(tbl_deal[[#This Row],[Index]],Directory[Index],0),MATCH('DEAL DIRECTORY'!E$5,Directory[#Headers],0))</f>
        <v>绿色</v>
      </c>
      <c r="F12" s="129" t="str">
        <f>INDEX(Directory[],MATCH(tbl_deal[[#This Row],[Index]],Directory[Index],0),MATCH('DEAL DIRECTORY'!F$5,Directory[#Headers],0))</f>
        <v>点心债</v>
      </c>
      <c r="G12" s="129" t="str">
        <f>INDEX(Directory[],MATCH(tbl_deal[[#This Row],[Index]],Directory[Index],0),MATCH('DEAL DIRECTORY'!G$5,Directory[#Headers],0))</f>
        <v>Camphor Tree</v>
      </c>
      <c r="H12" s="135" t="str">
        <f>IF(tbl_deal[[#This Row],[FolderPath]]="","",HYPERLINK(tbl_deal[[#This Row],[FolderPath]],"📂"))</f>
        <v/>
      </c>
      <c r="I12" s="129" t="str">
        <f>INDEX(Directory[],MATCH(tbl_deal[[#This Row],[Index]],Directory[Index],0),MATCH('DEAL DIRECTORY'!I$5,Directory[#Headers],0))</f>
        <v>JBR</v>
      </c>
      <c r="J12" s="129" t="str">
        <f>INDEX(Directory[],MATCH(tbl_deal[[#This Row],[Index]],Directory[Index],0),MATCH('DEAL DIRECTORY'!J$5,Directory[#Headers],0))</f>
        <v>SCMI</v>
      </c>
      <c r="K12" s="129" t="str">
        <f>INDEX(Directory[],MATCH(tbl_deal[[#This Row],[Index]],Directory[Index],0),MATCH('DEAL DIRECTORY'!K$5,Directory[#Headers],0))</f>
        <v>POE组</v>
      </c>
      <c r="L12" s="129">
        <f>INDEX(Directory[],MATCH(tbl_deal[[#This Row],[Index]],Directory[Index],0),MATCH('DEAL DIRECTORY'!L$5,Directory[#Headers],0))</f>
        <v>1</v>
      </c>
      <c r="M12" s="129" t="str">
        <f>INDEX(Directory[],MATCH(tbl_deal[[#This Row],[Index]],Directory[Index],0),MATCH('DEAL DIRECTORY'!M$5,Directory[#Headers],0))</f>
        <v>江苏平陵建投(邮储银行)</v>
      </c>
      <c r="N12" s="129" t="str">
        <f>INDEX(Directory[],MATCH(tbl_deal[[#This Row],[Index]],Directory[Index],0),MATCH('DEAL DIRECTORY'!N$5,Directory[#Headers],0))</f>
        <v>--/--/--</v>
      </c>
      <c r="O12" s="129" t="str">
        <f>INDEX(Directory[],MATCH(tbl_deal[[#This Row],[Index]],Directory[Index],0),MATCH('DEAL DIRECTORY'!O$5,Directory[#Headers],0))</f>
        <v>CNH</v>
      </c>
      <c r="P12" s="129">
        <f>INDEX(Directory[],MATCH(tbl_deal[[#This Row],[Index]],Directory[Index],0),MATCH('DEAL DIRECTORY'!P$5,Directory[#Headers],0))</f>
        <v>7.3</v>
      </c>
      <c r="Q12" s="129" t="str">
        <f>INDEX(Directory[],MATCH(tbl_deal[[#This Row],[Index]],Directory[Index],0),MATCH('DEAL DIRECTORY'!Q$5,Directory[#Headers],0))</f>
        <v>3</v>
      </c>
      <c r="R12" s="129" t="str">
        <f>INDEX(Directory[],MATCH(tbl_deal[[#This Row],[Index]],Directory[Index],0),MATCH('DEAL DIRECTORY'!R$5,Directory[#Headers],0))</f>
        <v>3.88%</v>
      </c>
      <c r="S12" s="129" t="str">
        <f>INDEX(Directory[],MATCH(tbl_deal[[#This Row],[Index]],Directory[Index],0),MATCH('DEAL DIRECTORY'!S$5,Directory[#Headers],0))</f>
        <v>3.9%a</v>
      </c>
      <c r="T12" s="129" t="str">
        <f>INDEX(Directory[],MATCH(tbl_deal[[#This Row],[Index]],Directory[Index],0),MATCH('DEAL DIRECTORY'!T$5,Directory[#Headers],0))</f>
        <v>3.86%(+/-2)</v>
      </c>
      <c r="U12" s="129" t="str">
        <f>INDEX(Directory[],MATCH(tbl_deal[[#This Row],[Index]],Directory[Index],0),MATCH('DEAL DIRECTORY'!U$5,Directory[#Headers],0))</f>
        <v>--</v>
      </c>
      <c r="V12" s="131">
        <f>INDEX(Directory[],MATCH(tbl_deal[[#This Row],[Index]],Directory[Index],0),MATCH('DEAL DIRECTORY'!V$5,Directory[#Headers],0))</f>
        <v>6</v>
      </c>
      <c r="W12" s="129" t="str">
        <f>INDEX(Directory[],MATCH(tbl_deal[[#This Row],[Index]],Directory[Index],0),MATCH('DEAL DIRECTORY'!W$5,Directory[#Headers],0))</f>
        <v>备证+担保</v>
      </c>
      <c r="X12" s="129" t="str">
        <f>INDEX(Directory[],MATCH(tbl_deal[[#This Row],[Index]],Directory[Index],0),MATCH('DEAL DIRECTORY'!X$5,Directory[#Headers],0))</f>
        <v>绿色点心债</v>
      </c>
      <c r="Y12" s="129" t="str">
        <f>INDEX(Directory[],MATCH(tbl_deal[[#This Row],[Index]],Directory[Index],0),MATCH('DEAL DIRECTORY'!Y$5,Directory[#Headers],0))</f>
        <v>澳交所</v>
      </c>
      <c r="Z12" s="129" t="str">
        <f>INDEX(Directory[],MATCH(tbl_deal[[#This Row],[Index]],Directory[Index],0),MATCH('DEAL DIRECTORY'!Z$5,Directory[#Headers],0))</f>
        <v/>
      </c>
      <c r="AA12" s="129" t="str">
        <f>INDEX(Directory[],MATCH(tbl_deal[[#This Row],[Index]],Directory[Index],0),MATCH('DEAL DIRECTORY'!AA$5,Directory[#Headers],0))</f>
        <v/>
      </c>
      <c r="AB12" s="129" t="str">
        <f>INDEX(Directory[],MATCH(tbl_deal[[#This Row],[Index]],Directory[Index],0),MATCH('DEAL DIRECTORY'!AB$5,Directory[#Headers],0))</f>
        <v>BISL</v>
      </c>
      <c r="AC12" s="129" t="str">
        <f>INDEX(Directory[],MATCH(tbl_deal[[#This Row],[Index]],Directory[Index],0),MATCH('DEAL DIRECTORY'!AC$5,Directory[#Headers],0))</f>
        <v>--</v>
      </c>
      <c r="AD12" s="129" t="str">
        <f>INDEX(Directory[],MATCH(tbl_deal[[#This Row],[Index]],Directory[Index],0),MATCH('DEAL DIRECTORY'!AD$5,Directory[#Headers],0))</f>
        <v>--</v>
      </c>
      <c r="AE12" s="129" t="str">
        <f>INDEX(Directory[],MATCH(tbl_deal[[#This Row],[Index]],Directory[Index],0),MATCH('DEAL DIRECTORY'!AE$5,Directory[#Headers],0))</f>
        <v>--</v>
      </c>
      <c r="AF12" s="129" t="str">
        <f>INDEX(Directory[],MATCH(tbl_deal[[#This Row],[Index]],Directory[Index],0),MATCH('DEAL DIRECTORY'!AF$5,Directory[#Headers],0))</f>
        <v>Y</v>
      </c>
      <c r="AG12" s="129" t="str">
        <f>INDEX(Directory[],MATCH(tbl_deal[[#This Row],[Index]],Directory[Index],0),MATCH('DEAL DIRECTORY'!AG$5,Directory[#Headers],0))</f>
        <v>江苏平陵建设投资集团有限公司</v>
      </c>
      <c r="AH12" s="129" t="str">
        <f>INDEX(Directory[],MATCH(tbl_deal[[#This Row],[Index]],Directory[Index],0),MATCH('DEAL DIRECTORY'!AH$5,Directory[#Headers],0))</f>
        <v>--/--/--</v>
      </c>
      <c r="AI12" s="129" t="str">
        <f>INDEX(Directory[],MATCH(tbl_deal[[#This Row],[Index]],Directory[Index],0),MATCH('DEAL DIRECTORY'!AI$5,Directory[#Headers],0))</f>
        <v>--</v>
      </c>
      <c r="AJ12" s="129" t="str">
        <f>INDEX(Directory[],MATCH(tbl_deal[[#This Row],[Index]],Directory[Index],0),MATCH('DEAL DIRECTORY'!AJ$5,Directory[#Headers],0))</f>
        <v>江苏</v>
      </c>
      <c r="AK12" s="129" t="str">
        <f>INDEX(Directory[],MATCH(tbl_deal[[#This Row],[Index]],Directory[Index],0),MATCH('DEAL DIRECTORY'!AK$5,Directory[#Headers],0))</f>
        <v>常州市</v>
      </c>
      <c r="AL12" s="129" t="str">
        <f>INDEX(Directory[],MATCH(tbl_deal[[#This Row],[Index]],Directory[Index],0),MATCH('DEAL DIRECTORY'!AL$5,Directory[#Headers],0))</f>
        <v>--</v>
      </c>
      <c r="AM12" s="129" t="str">
        <f>INDEX(Directory[],MATCH(tbl_deal[[#This Row],[Index]],Directory[Index],0),MATCH('DEAL DIRECTORY'!AM$5,Directory[#Headers],0))</f>
        <v>邮储银行</v>
      </c>
      <c r="AN12" s="129" t="str">
        <f>INDEX(Directory[],MATCH(tbl_deal[[#This Row],[Index]],Directory[Index],0),MATCH('DEAL DIRECTORY'!AN$5,Directory[#Headers],0))</f>
        <v>国有行备证</v>
      </c>
      <c r="AO12" s="132" t="str">
        <f>IF(ISBLANK(INDEX(Directory[],MATCH(tbl_deal[[#This Row],[Index]],Directory[Index],0),MATCH('DEAL DIRECTORY'!AO$5,Directory[#Headers],0))),"--",INDEX(Directory[],MATCH(tbl_deal[[#This Row],[Index]],Directory[Index],0),MATCH('DEAL DIRECTORY'!AO$5,Directory[#Headers],0)))</f>
        <v>--</v>
      </c>
      <c r="AP12" s="129">
        <f>INDEX(Directory[],MATCH(tbl_deal[[#This Row],[Index]],Directory[Index],0),MATCH('DEAL DIRECTORY'!AP$5,Directory[#Headers],0))</f>
        <v>1</v>
      </c>
      <c r="AQ12" s="129">
        <f>INDEX(Directory[],MATCH(tbl_deal[[#This Row],[Index]],Directory[Index],0),MATCH('DEAL DIRECTORY'!AQ$5,Directory[#Headers],0))</f>
        <v>7.3</v>
      </c>
      <c r="AR12" s="129">
        <f>INDEX(Directory[],MATCH(tbl_deal[[#This Row],[Index]],Directory[Index],0),MATCH('DEAL DIRECTORY'!AR$5,Directory[#Headers],0))</f>
        <v>7.8330000000000002</v>
      </c>
      <c r="AS12" s="129" t="str">
        <f>INDEX(Directory[],MATCH(tbl_deal[[#This Row],[Index]],Directory[Index],0),MATCH('DEAL DIRECTORY'!AS$5,Directory[#Headers],0))</f>
        <v>地方国企</v>
      </c>
      <c r="AT12" s="129" t="str">
        <f>INDEX(Directory[],MATCH(tbl_deal[[#This Row],[Index]],Directory[Index],0),MATCH('DEAL DIRECTORY'!AT$5,Directory[#Headers],0))</f>
        <v>地方平台</v>
      </c>
      <c r="AU12" s="129" t="str">
        <f>INDEX(Directory[],MATCH(tbl_deal[[#This Row],[Index]],Directory[Index],0),MATCH('DEAL DIRECTORY'!AU$5,Directory[#Headers],0))</f>
        <v>--</v>
      </c>
      <c r="AV12" s="129" t="str">
        <f>INDEX(Directory[],MATCH(tbl_deal[[#This Row],[Index]],Directory[Index],0),MATCH('DEAL DIRECTORY'!AV$5,Directory[#Headers],0))</f>
        <v>备证</v>
      </c>
      <c r="AW12" s="129" t="str">
        <f>INDEX(Directory[],MATCH(tbl_deal[[#This Row],[Index]],Directory[Index],0),MATCH('DEAL DIRECTORY'!AW$5,Directory[#Headers],0))</f>
        <v>无评级</v>
      </c>
      <c r="AX12" s="129" t="str">
        <f>INDEX(Directory[],MATCH(tbl_deal[[#This Row],[Index]],Directory[Index],0),MATCH('DEAL DIRECTORY'!AX$5,Directory[#Headers],0))</f>
        <v>≤2亿</v>
      </c>
      <c r="AY12" s="133" t="str">
        <f>INDEX(Directory[],MATCH(tbl_deal[[#This Row],[Index]],Directory[Index],0),MATCH('DEAL DIRECTORY'!AY$5,Directory[#Headers],0))</f>
        <v>23年</v>
      </c>
      <c r="AZ12" s="129" t="str">
        <f>INDEX(Directory[],MATCH(tbl_deal[[#This Row],[Index]],Directory[Index],0),MATCH('DEAL DIRECTORY'!AZ$5,Directory[#Headers],0))</f>
        <v>Q3</v>
      </c>
      <c r="BA12" s="129" t="str">
        <f>INDEX(Directory[],MATCH(tbl_deal[[#This Row],[Index]],Directory[Index],0),MATCH('DEAL DIRECTORY'!BA$5,Directory[#Headers],0))</f>
        <v>09月</v>
      </c>
      <c r="BB12" s="129" t="str">
        <f>INDEX(Directory[],MATCH(tbl_deal[[#This Row],[Index]],Directory[Index],0),MATCH('DEAL DIRECTORY'!BB$5,Directory[#Headers],0))</f>
        <v>SOE Creds</v>
      </c>
      <c r="BC12" s="129" t="str">
        <f>INDEX(Directory[],MATCH(tbl_deal[[#This Row],[Index]],Directory[Index],0),MATCH('DEAL DIRECTORY'!BC$5,Directory[#Headers],0))</f>
        <v>PINGLING GROUP OVERSEAS LIMITED</v>
      </c>
      <c r="BD12" s="129" t="str">
        <f>INDEX(Directory[],MATCH(tbl_deal[[#This Row],[Index]],Directory[Index],0),MATCH('DEAL DIRECTORY'!BD$5,Directory[#Headers],0))</f>
        <v>HK0000954286</v>
      </c>
      <c r="BE12" s="137" t="str">
        <f>INDEX(Directory[],MATCH(tbl_deal[[#This Row],[Index]],Directory[Index],0),MATCH('DEAL DIRECTORY'!BE$5,Directory[#Headers],0))</f>
        <v>23年09月</v>
      </c>
      <c r="BF12" s="137" t="str">
        <f>INDEX(Directory[],MATCH(tbl_deal[[#This Row],[Index]],Directory[Index],0),MATCH('DEAL DIRECTORY'!BF$5,Directory[#Headers],0))</f>
        <v>江苏平陵建投</v>
      </c>
      <c r="BG12" s="137" t="str">
        <f>INDEX(Directory[],MATCH(tbl_deal[[#This Row],[Index]],Directory[Index],0),MATCH('DEAL DIRECTORY'!BG$5,Directory[#Headers],0))</f>
        <v>--/--/--</v>
      </c>
      <c r="BH12" s="137" t="str">
        <f>INDEX(Directory[],MATCH(tbl_deal[[#This Row],[Index]],Directory[Index],0),MATCH('DEAL DIRECTORY'!BH$5,Directory[#Headers],0))</f>
        <v>绿色点心债</v>
      </c>
      <c r="BI12" s="137" t="str">
        <f>INDEX(Directory[],MATCH(tbl_deal[[#This Row],[Index]],Directory[Index],0),MATCH('DEAL DIRECTORY'!BI$5,Directory[#Headers],0))</f>
        <v>人民币7.3亿元</v>
      </c>
      <c r="BJ12" s="137" t="str">
        <f>INDEX(Directory[],MATCH(tbl_deal[[#This Row],[Index]],Directory[Index],0),MATCH('DEAL DIRECTORY'!BJ$5,Directory[#Headers],0))</f>
        <v>3年</v>
      </c>
      <c r="BK12" s="137" t="str">
        <f>INDEX(Directory[],MATCH(tbl_deal[[#This Row],[Index]],Directory[Index],0),MATCH('DEAL DIRECTORY'!BK$5,Directory[#Headers],0))</f>
        <v>3.88%</v>
      </c>
      <c r="BL12" s="137" t="str">
        <f>INDEX(Directory[],MATCH(tbl_deal[[#This Row],[Index]],Directory[Index],0),MATCH('DEAL DIRECTORY'!BL$5,Directory[#Headers],0))</f>
        <v>账簿管理人</v>
      </c>
      <c r="BM12" s="129" t="str">
        <f>INDEX(Directory[],MATCH(tbl_deal[[#This Row],[Index]],Directory[Index],0),MATCH('DEAL DIRECTORY'!BM$5,Directory[#Headers],0))</f>
        <v/>
      </c>
      <c r="BN12" s="4"/>
      <c r="BO12" s="4"/>
      <c r="BP12" s="4"/>
    </row>
    <row r="13" spans="3:68" ht="20.25" customHeight="1" x14ac:dyDescent="0.25">
      <c r="C13" s="129">
        <f>Directory[[#This Row],[Index]]</f>
        <v>458</v>
      </c>
      <c r="D13" s="130">
        <f>INDEX(Directory[],MATCH(tbl_deal[[#This Row],[Index]],Directory[Index],0),MATCH('DEAL DIRECTORY'!D$5,Directory[#Headers],0))</f>
        <v>45189</v>
      </c>
      <c r="E13" s="129" t="str">
        <f>INDEX(Directory[],MATCH(tbl_deal[[#This Row],[Index]],Directory[Index],0),MATCH('DEAL DIRECTORY'!E$5,Directory[#Headers],0))</f>
        <v/>
      </c>
      <c r="F13" s="129" t="str">
        <f>INDEX(Directory[],MATCH(tbl_deal[[#This Row],[Index]],Directory[Index],0),MATCH('DEAL DIRECTORY'!F$5,Directory[#Headers],0))</f>
        <v/>
      </c>
      <c r="G13" s="129" t="str">
        <f>INDEX(Directory[],MATCH(tbl_deal[[#This Row],[Index]],Directory[Index],0),MATCH('DEAL DIRECTORY'!G$5,Directory[#Headers],0))</f>
        <v>Qilin</v>
      </c>
      <c r="H13" s="135" t="str">
        <f>IF(tbl_deal[[#This Row],[FolderPath]]="","",HYPERLINK(tbl_deal[[#This Row],[FolderPath]],"📂"))</f>
        <v/>
      </c>
      <c r="I13" s="129" t="str">
        <f>INDEX(Directory[],MATCH(tbl_deal[[#This Row],[Index]],Directory[Index],0),MATCH('DEAL DIRECTORY'!I$5,Directory[#Headers],0))</f>
        <v>JBR</v>
      </c>
      <c r="J13" s="129" t="str">
        <f>INDEX(Directory[],MATCH(tbl_deal[[#This Row],[Index]],Directory[Index],0),MATCH('DEAL DIRECTORY'!J$5,Directory[#Headers],0))</f>
        <v>SCMI</v>
      </c>
      <c r="K13" s="129" t="str">
        <f>INDEX(Directory[],MATCH(tbl_deal[[#This Row],[Index]],Directory[Index],0),MATCH('DEAL DIRECTORY'!K$5,Directory[#Headers],0))</f>
        <v>POE组</v>
      </c>
      <c r="L13" s="129">
        <f>INDEX(Directory[],MATCH(tbl_deal[[#This Row],[Index]],Directory[Index],0),MATCH('DEAL DIRECTORY'!L$5,Directory[#Headers],0))</f>
        <v>1</v>
      </c>
      <c r="M13" s="129" t="str">
        <f>INDEX(Directory[],MATCH(tbl_deal[[#This Row],[Index]],Directory[Index],0),MATCH('DEAL DIRECTORY'!M$5,Directory[#Headers],0))</f>
        <v>徐州经开国资</v>
      </c>
      <c r="N13" s="129" t="str">
        <f>INDEX(Directory[],MATCH(tbl_deal[[#This Row],[Index]],Directory[Index],0),MATCH('DEAL DIRECTORY'!N$5,Directory[#Headers],0))</f>
        <v>--/--/--</v>
      </c>
      <c r="O13" s="129" t="str">
        <f>INDEX(Directory[],MATCH(tbl_deal[[#This Row],[Index]],Directory[Index],0),MATCH('DEAL DIRECTORY'!O$5,Directory[#Headers],0))</f>
        <v>USD</v>
      </c>
      <c r="P13" s="129">
        <f>INDEX(Directory[],MATCH(tbl_deal[[#This Row],[Index]],Directory[Index],0),MATCH('DEAL DIRECTORY'!P$5,Directory[#Headers],0))</f>
        <v>3.9</v>
      </c>
      <c r="Q13" s="129" t="str">
        <f>INDEX(Directory[],MATCH(tbl_deal[[#This Row],[Index]],Directory[Index],0),MATCH('DEAL DIRECTORY'!Q$5,Directory[#Headers],0))</f>
        <v>3</v>
      </c>
      <c r="R13" s="129" t="str">
        <f>INDEX(Directory[],MATCH(tbl_deal[[#This Row],[Index]],Directory[Index],0),MATCH('DEAL DIRECTORY'!R$5,Directory[#Headers],0))</f>
        <v>6.5%</v>
      </c>
      <c r="S13" s="129" t="str">
        <f>INDEX(Directory[],MATCH(tbl_deal[[#This Row],[Index]],Directory[Index],0),MATCH('DEAL DIRECTORY'!S$5,Directory[#Headers],0))</f>
        <v>6.8%a</v>
      </c>
      <c r="T13" s="129" t="str">
        <f>INDEX(Directory[],MATCH(tbl_deal[[#This Row],[Index]],Directory[Index],0),MATCH('DEAL DIRECTORY'!T$5,Directory[#Headers],0))</f>
        <v>6.5%</v>
      </c>
      <c r="U13" s="129" t="str">
        <f>INDEX(Directory[],MATCH(tbl_deal[[#This Row],[Index]],Directory[Index],0),MATCH('DEAL DIRECTORY'!U$5,Directory[#Headers],0))</f>
        <v>--</v>
      </c>
      <c r="V13" s="131">
        <f>INDEX(Directory[],MATCH(tbl_deal[[#This Row],[Index]],Directory[Index],0),MATCH('DEAL DIRECTORY'!V$5,Directory[#Headers],0))</f>
        <v>30</v>
      </c>
      <c r="W13" s="129" t="str">
        <f>INDEX(Directory[],MATCH(tbl_deal[[#This Row],[Index]],Directory[Index],0),MATCH('DEAL DIRECTORY'!W$5,Directory[#Headers],0))</f>
        <v>担保</v>
      </c>
      <c r="X13" s="129" t="str">
        <f>INDEX(Directory[],MATCH(tbl_deal[[#This Row],[Index]],Directory[Index],0),MATCH('DEAL DIRECTORY'!X$5,Directory[#Headers],0))</f>
        <v>--</v>
      </c>
      <c r="Y13" s="129" t="str">
        <f>INDEX(Directory[],MATCH(tbl_deal[[#This Row],[Index]],Directory[Index],0),MATCH('DEAL DIRECTORY'!Y$5,Directory[#Headers],0))</f>
        <v>港交所</v>
      </c>
      <c r="Z13" s="129" t="str">
        <f>INDEX(Directory[],MATCH(tbl_deal[[#This Row],[Index]],Directory[Index],0),MATCH('DEAL DIRECTORY'!Z$5,Directory[#Headers],0))</f>
        <v/>
      </c>
      <c r="AA13" s="129" t="str">
        <f>INDEX(Directory[],MATCH(tbl_deal[[#This Row],[Index]],Directory[Index],0),MATCH('DEAL DIRECTORY'!AA$5,Directory[#Headers],0))</f>
        <v/>
      </c>
      <c r="AB13" s="129" t="str">
        <f>INDEX(Directory[],MATCH(tbl_deal[[#This Row],[Index]],Directory[Index],0),MATCH('DEAL DIRECTORY'!AB$5,Directory[#Headers],0))</f>
        <v>BISL</v>
      </c>
      <c r="AC13" s="129" t="str">
        <f>INDEX(Directory[],MATCH(tbl_deal[[#This Row],[Index]],Directory[Index],0),MATCH('DEAL DIRECTORY'!AC$5,Directory[#Headers],0))</f>
        <v>--</v>
      </c>
      <c r="AD13" s="129" t="str">
        <f>INDEX(Directory[],MATCH(tbl_deal[[#This Row],[Index]],Directory[Index],0),MATCH('DEAL DIRECTORY'!AD$5,Directory[#Headers],0))</f>
        <v>--</v>
      </c>
      <c r="AE13" s="129" t="str">
        <f>INDEX(Directory[],MATCH(tbl_deal[[#This Row],[Index]],Directory[Index],0),MATCH('DEAL DIRECTORY'!AE$5,Directory[#Headers],0))</f>
        <v>--</v>
      </c>
      <c r="AF13" s="129" t="str">
        <f>INDEX(Directory[],MATCH(tbl_deal[[#This Row],[Index]],Directory[Index],0),MATCH('DEAL DIRECTORY'!AF$5,Directory[#Headers],0))</f>
        <v>N</v>
      </c>
      <c r="AG13" s="129" t="str">
        <f>INDEX(Directory[],MATCH(tbl_deal[[#This Row],[Index]],Directory[Index],0),MATCH('DEAL DIRECTORY'!AG$5,Directory[#Headers],0))</f>
        <v>徐州经济技术开发区国有资产经营有限责任公司</v>
      </c>
      <c r="AH13" s="129" t="str">
        <f>INDEX(Directory[],MATCH(tbl_deal[[#This Row],[Index]],Directory[Index],0),MATCH('DEAL DIRECTORY'!AH$5,Directory[#Headers],0))</f>
        <v>--/--/--</v>
      </c>
      <c r="AI13" s="129" t="str">
        <f>INDEX(Directory[],MATCH(tbl_deal[[#This Row],[Index]],Directory[Index],0),MATCH('DEAL DIRECTORY'!AI$5,Directory[#Headers],0))</f>
        <v>AA+</v>
      </c>
      <c r="AJ13" s="129" t="str">
        <f>INDEX(Directory[],MATCH(tbl_deal[[#This Row],[Index]],Directory[Index],0),MATCH('DEAL DIRECTORY'!AJ$5,Directory[#Headers],0))</f>
        <v>江苏</v>
      </c>
      <c r="AK13" s="129" t="str">
        <f>INDEX(Directory[],MATCH(tbl_deal[[#This Row],[Index]],Directory[Index],0),MATCH('DEAL DIRECTORY'!AK$5,Directory[#Headers],0))</f>
        <v>徐州市</v>
      </c>
      <c r="AL13" s="129" t="str">
        <f>INDEX(Directory[],MATCH(tbl_deal[[#This Row],[Index]],Directory[Index],0),MATCH('DEAL DIRECTORY'!AL$5,Directory[#Headers],0))</f>
        <v>徐州经开区</v>
      </c>
      <c r="AM13" s="129" t="str">
        <f>INDEX(Directory[],MATCH(tbl_deal[[#This Row],[Index]],Directory[Index],0),MATCH('DEAL DIRECTORY'!AM$5,Directory[#Headers],0))</f>
        <v>--</v>
      </c>
      <c r="AN13" s="129" t="str">
        <f>INDEX(Directory[],MATCH(tbl_deal[[#This Row],[Index]],Directory[Index],0),MATCH('DEAL DIRECTORY'!AN$5,Directory[#Headers],0))</f>
        <v>--</v>
      </c>
      <c r="AO13" s="132" t="str">
        <f>IF(ISBLANK(INDEX(Directory[],MATCH(tbl_deal[[#This Row],[Index]],Directory[Index],0),MATCH('DEAL DIRECTORY'!AO$5,Directory[#Headers],0))),"--",INDEX(Directory[],MATCH(tbl_deal[[#This Row],[Index]],Directory[Index],0),MATCH('DEAL DIRECTORY'!AO$5,Directory[#Headers],0)))</f>
        <v>--</v>
      </c>
      <c r="AP13" s="129">
        <f>INDEX(Directory[],MATCH(tbl_deal[[#This Row],[Index]],Directory[Index],0),MATCH('DEAL DIRECTORY'!AP$5,Directory[#Headers],0))</f>
        <v>3.9</v>
      </c>
      <c r="AQ13" s="129">
        <f>INDEX(Directory[],MATCH(tbl_deal[[#This Row],[Index]],Directory[Index],0),MATCH('DEAL DIRECTORY'!AQ$5,Directory[#Headers],0))</f>
        <v>28.446999999999999</v>
      </c>
      <c r="AR13" s="129">
        <f>INDEX(Directory[],MATCH(tbl_deal[[#This Row],[Index]],Directory[Index],0),MATCH('DEAL DIRECTORY'!AR$5,Directory[#Headers],0))</f>
        <v>30.506</v>
      </c>
      <c r="AS13" s="129" t="str">
        <f>INDEX(Directory[],MATCH(tbl_deal[[#This Row],[Index]],Directory[Index],0),MATCH('DEAL DIRECTORY'!AS$5,Directory[#Headers],0))</f>
        <v>地方国企</v>
      </c>
      <c r="AT13" s="129" t="str">
        <f>INDEX(Directory[],MATCH(tbl_deal[[#This Row],[Index]],Directory[Index],0),MATCH('DEAL DIRECTORY'!AT$5,Directory[#Headers],0))</f>
        <v>地方平台</v>
      </c>
      <c r="AU13" s="129" t="str">
        <f>INDEX(Directory[],MATCH(tbl_deal[[#This Row],[Index]],Directory[Index],0),MATCH('DEAL DIRECTORY'!AU$5,Directory[#Headers],0))</f>
        <v>园区</v>
      </c>
      <c r="AV13" s="129" t="str">
        <f>INDEX(Directory[],MATCH(tbl_deal[[#This Row],[Index]],Directory[Index],0),MATCH('DEAL DIRECTORY'!AV$5,Directory[#Headers],0))</f>
        <v>担保</v>
      </c>
      <c r="AW13" s="129" t="str">
        <f>INDEX(Directory[],MATCH(tbl_deal[[#This Row],[Index]],Directory[Index],0),MATCH('DEAL DIRECTORY'!AW$5,Directory[#Headers],0))</f>
        <v>无评级</v>
      </c>
      <c r="AX13" s="129" t="str">
        <f>INDEX(Directory[],MATCH(tbl_deal[[#This Row],[Index]],Directory[Index],0),MATCH('DEAL DIRECTORY'!AX$5,Directory[#Headers],0))</f>
        <v>3-5亿</v>
      </c>
      <c r="AY13" s="133" t="str">
        <f>INDEX(Directory[],MATCH(tbl_deal[[#This Row],[Index]],Directory[Index],0),MATCH('DEAL DIRECTORY'!AY$5,Directory[#Headers],0))</f>
        <v>23年</v>
      </c>
      <c r="AZ13" s="129" t="str">
        <f>INDEX(Directory[],MATCH(tbl_deal[[#This Row],[Index]],Directory[Index],0),MATCH('DEAL DIRECTORY'!AZ$5,Directory[#Headers],0))</f>
        <v>Q3</v>
      </c>
      <c r="BA13" s="129" t="str">
        <f>INDEX(Directory[],MATCH(tbl_deal[[#This Row],[Index]],Directory[Index],0),MATCH('DEAL DIRECTORY'!BA$5,Directory[#Headers],0))</f>
        <v>09月</v>
      </c>
      <c r="BB13" s="129" t="str">
        <f>INDEX(Directory[],MATCH(tbl_deal[[#This Row],[Index]],Directory[Index],0),MATCH('DEAL DIRECTORY'!BB$5,Directory[#Headers],0))</f>
        <v>SOE Creds</v>
      </c>
      <c r="BC13" s="129" t="str">
        <f>INDEX(Directory[],MATCH(tbl_deal[[#This Row],[Index]],Directory[Index],0),MATCH('DEAL DIRECTORY'!BC$5,Directory[#Headers],0))</f>
        <v>JINSHINE INTERNATIONAL CO., LTD</v>
      </c>
      <c r="BD13" s="129" t="str">
        <f>INDEX(Directory[],MATCH(tbl_deal[[#This Row],[Index]],Directory[Index],0),MATCH('DEAL DIRECTORY'!BD$5,Directory[#Headers],0))</f>
        <v>XS2664783565</v>
      </c>
      <c r="BE13" s="137" t="str">
        <f>INDEX(Directory[],MATCH(tbl_deal[[#This Row],[Index]],Directory[Index],0),MATCH('DEAL DIRECTORY'!BE$5,Directory[#Headers],0))</f>
        <v>23年09月</v>
      </c>
      <c r="BF13" s="137" t="str">
        <f>INDEX(Directory[],MATCH(tbl_deal[[#This Row],[Index]],Directory[Index],0),MATCH('DEAL DIRECTORY'!BF$5,Directory[#Headers],0))</f>
        <v>徐州经开国资</v>
      </c>
      <c r="BG13" s="137" t="str">
        <f>INDEX(Directory[],MATCH(tbl_deal[[#This Row],[Index]],Directory[Index],0),MATCH('DEAL DIRECTORY'!BG$5,Directory[#Headers],0))</f>
        <v>--/--/--</v>
      </c>
      <c r="BH13" s="137" t="str">
        <f>INDEX(Directory[],MATCH(tbl_deal[[#This Row],[Index]],Directory[Index],0),MATCH('DEAL DIRECTORY'!BH$5,Directory[#Headers],0))</f>
        <v>高级债</v>
      </c>
      <c r="BI13" s="137" t="str">
        <f>INDEX(Directory[],MATCH(tbl_deal[[#This Row],[Index]],Directory[Index],0),MATCH('DEAL DIRECTORY'!BI$5,Directory[#Headers],0))</f>
        <v>3.9亿美元</v>
      </c>
      <c r="BJ13" s="137" t="str">
        <f>INDEX(Directory[],MATCH(tbl_deal[[#This Row],[Index]],Directory[Index],0),MATCH('DEAL DIRECTORY'!BJ$5,Directory[#Headers],0))</f>
        <v>3年</v>
      </c>
      <c r="BK13" s="137" t="str">
        <f>INDEX(Directory[],MATCH(tbl_deal[[#This Row],[Index]],Directory[Index],0),MATCH('DEAL DIRECTORY'!BK$5,Directory[#Headers],0))</f>
        <v>6.5%</v>
      </c>
      <c r="BL13" s="137" t="str">
        <f>INDEX(Directory[],MATCH(tbl_deal[[#This Row],[Index]],Directory[Index],0),MATCH('DEAL DIRECTORY'!BL$5,Directory[#Headers],0))</f>
        <v>账簿管理人</v>
      </c>
      <c r="BM13" s="129" t="str">
        <f>INDEX(Directory[],MATCH(tbl_deal[[#This Row],[Index]],Directory[Index],0),MATCH('DEAL DIRECTORY'!BM$5,Directory[#Headers],0))</f>
        <v/>
      </c>
      <c r="BN13" s="4"/>
      <c r="BO13" s="4"/>
      <c r="BP13" s="4"/>
    </row>
    <row r="14" spans="3:68" ht="20.25" customHeight="1" x14ac:dyDescent="0.25">
      <c r="C14" s="129">
        <f>Directory[[#This Row],[Index]]</f>
        <v>457</v>
      </c>
      <c r="D14" s="130">
        <f>INDEX(Directory[],MATCH(tbl_deal[[#This Row],[Index]],Directory[Index],0),MATCH('DEAL DIRECTORY'!D$5,Directory[#Headers],0))</f>
        <v>45182</v>
      </c>
      <c r="E14" s="129" t="str">
        <f>INDEX(Directory[],MATCH(tbl_deal[[#This Row],[Index]],Directory[Index],0),MATCH('DEAL DIRECTORY'!E$5,Directory[#Headers],0))</f>
        <v/>
      </c>
      <c r="F14" s="129" t="str">
        <f>INDEX(Directory[],MATCH(tbl_deal[[#This Row],[Index]],Directory[Index],0),MATCH('DEAL DIRECTORY'!F$5,Directory[#Headers],0))</f>
        <v>点心债</v>
      </c>
      <c r="G14" s="129" t="str">
        <f>INDEX(Directory[],MATCH(tbl_deal[[#This Row],[Index]],Directory[Index],0),MATCH('DEAL DIRECTORY'!G$5,Directory[#Headers],0))</f>
        <v>Qixin I</v>
      </c>
      <c r="H14" s="135" t="str">
        <f>IF(tbl_deal[[#This Row],[FolderPath]]="","",HYPERLINK(tbl_deal[[#This Row],[FolderPath]],"📂"))</f>
        <v/>
      </c>
      <c r="I14" s="129" t="str">
        <f>INDEX(Directory[],MATCH(tbl_deal[[#This Row],[Index]],Directory[Index],0),MATCH('DEAL DIRECTORY'!I$5,Directory[#Headers],0))</f>
        <v>JBR</v>
      </c>
      <c r="J14" s="129" t="str">
        <f>INDEX(Directory[],MATCH(tbl_deal[[#This Row],[Index]],Directory[Index],0),MATCH('DEAL DIRECTORY'!J$5,Directory[#Headers],0))</f>
        <v>SCMI</v>
      </c>
      <c r="K14" s="129" t="str">
        <f>INDEX(Directory[],MATCH(tbl_deal[[#This Row],[Index]],Directory[Index],0),MATCH('DEAL DIRECTORY'!K$5,Directory[#Headers],0))</f>
        <v>SOE组</v>
      </c>
      <c r="L14" s="129">
        <f>INDEX(Directory[],MATCH(tbl_deal[[#This Row],[Index]],Directory[Index],0),MATCH('DEAL DIRECTORY'!L$5,Directory[#Headers],0))</f>
        <v>1</v>
      </c>
      <c r="M14" s="129" t="str">
        <f>INDEX(Directory[],MATCH(tbl_deal[[#This Row],[Index]],Directory[Index],0),MATCH('DEAL DIRECTORY'!M$5,Directory[#Headers],0))</f>
        <v>淄博财金(邮储银行)</v>
      </c>
      <c r="N14" s="129" t="str">
        <f>INDEX(Directory[],MATCH(tbl_deal[[#This Row],[Index]],Directory[Index],0),MATCH('DEAL DIRECTORY'!N$5,Directory[#Headers],0))</f>
        <v>--/--/--</v>
      </c>
      <c r="O14" s="129" t="str">
        <f>INDEX(Directory[],MATCH(tbl_deal[[#This Row],[Index]],Directory[Index],0),MATCH('DEAL DIRECTORY'!O$5,Directory[#Headers],0))</f>
        <v>CNH</v>
      </c>
      <c r="P14" s="129">
        <f>INDEX(Directory[],MATCH(tbl_deal[[#This Row],[Index]],Directory[Index],0),MATCH('DEAL DIRECTORY'!P$5,Directory[#Headers],0))</f>
        <v>5.8</v>
      </c>
      <c r="Q14" s="129" t="str">
        <f>INDEX(Directory[],MATCH(tbl_deal[[#This Row],[Index]],Directory[Index],0),MATCH('DEAL DIRECTORY'!Q$5,Directory[#Headers],0))</f>
        <v>3</v>
      </c>
      <c r="R14" s="129" t="str">
        <f>INDEX(Directory[],MATCH(tbl_deal[[#This Row],[Index]],Directory[Index],0),MATCH('DEAL DIRECTORY'!R$5,Directory[#Headers],0))</f>
        <v>3.7%</v>
      </c>
      <c r="S14" s="129" t="str">
        <f>INDEX(Directory[],MATCH(tbl_deal[[#This Row],[Index]],Directory[Index],0),MATCH('DEAL DIRECTORY'!S$5,Directory[#Headers],0))</f>
        <v>3.7%a</v>
      </c>
      <c r="T14" s="129" t="str">
        <f>INDEX(Directory[],MATCH(tbl_deal[[#This Row],[Index]],Directory[Index],0),MATCH('DEAL DIRECTORY'!T$5,Directory[#Headers],0))</f>
        <v>3.7%</v>
      </c>
      <c r="U14" s="129" t="str">
        <f>INDEX(Directory[],MATCH(tbl_deal[[#This Row],[Index]],Directory[Index],0),MATCH('DEAL DIRECTORY'!U$5,Directory[#Headers],0))</f>
        <v>--</v>
      </c>
      <c r="V14" s="131">
        <f>INDEX(Directory[],MATCH(tbl_deal[[#This Row],[Index]],Directory[Index],0),MATCH('DEAL DIRECTORY'!V$5,Directory[#Headers],0))</f>
        <v>0</v>
      </c>
      <c r="W14" s="129" t="str">
        <f>INDEX(Directory[],MATCH(tbl_deal[[#This Row],[Index]],Directory[Index],0),MATCH('DEAL DIRECTORY'!W$5,Directory[#Headers],0))</f>
        <v>备证</v>
      </c>
      <c r="X14" s="129" t="str">
        <f>INDEX(Directory[],MATCH(tbl_deal[[#This Row],[Index]],Directory[Index],0),MATCH('DEAL DIRECTORY'!X$5,Directory[#Headers],0))</f>
        <v>点心债</v>
      </c>
      <c r="Y14" s="129" t="str">
        <f>INDEX(Directory[],MATCH(tbl_deal[[#This Row],[Index]],Directory[Index],0),MATCH('DEAL DIRECTORY'!Y$5,Directory[#Headers],0))</f>
        <v>港交所</v>
      </c>
      <c r="Z14" s="129" t="str">
        <f>INDEX(Directory[],MATCH(tbl_deal[[#This Row],[Index]],Directory[Index],0),MATCH('DEAL DIRECTORY'!Z$5,Directory[#Headers],0))</f>
        <v/>
      </c>
      <c r="AA14" s="129" t="str">
        <f>INDEX(Directory[],MATCH(tbl_deal[[#This Row],[Index]],Directory[Index],0),MATCH('DEAL DIRECTORY'!AA$5,Directory[#Headers],0))</f>
        <v/>
      </c>
      <c r="AB14" s="129" t="str">
        <f>INDEX(Directory[],MATCH(tbl_deal[[#This Row],[Index]],Directory[Index],0),MATCH('DEAL DIRECTORY'!AB$5,Directory[#Headers],0))</f>
        <v>BISL</v>
      </c>
      <c r="AC14" s="129" t="str">
        <f>INDEX(Directory[],MATCH(tbl_deal[[#This Row],[Index]],Directory[Index],0),MATCH('DEAL DIRECTORY'!AC$5,Directory[#Headers],0))</f>
        <v>--</v>
      </c>
      <c r="AD14" s="129" t="str">
        <f>INDEX(Directory[],MATCH(tbl_deal[[#This Row],[Index]],Directory[Index],0),MATCH('DEAL DIRECTORY'!AD$5,Directory[#Headers],0))</f>
        <v>--</v>
      </c>
      <c r="AE14" s="129" t="str">
        <f>INDEX(Directory[],MATCH(tbl_deal[[#This Row],[Index]],Directory[Index],0),MATCH('DEAL DIRECTORY'!AE$5,Directory[#Headers],0))</f>
        <v>--</v>
      </c>
      <c r="AF14" s="129" t="str">
        <f>INDEX(Directory[],MATCH(tbl_deal[[#This Row],[Index]],Directory[Index],0),MATCH('DEAL DIRECTORY'!AF$5,Directory[#Headers],0))</f>
        <v>Y</v>
      </c>
      <c r="AG14" s="129" t="str">
        <f>INDEX(Directory[],MATCH(tbl_deal[[#This Row],[Index]],Directory[Index],0),MATCH('DEAL DIRECTORY'!AG$5,Directory[#Headers],0))</f>
        <v>淄博市财金控股集团有限公司</v>
      </c>
      <c r="AH14" s="129" t="str">
        <f>INDEX(Directory[],MATCH(tbl_deal[[#This Row],[Index]],Directory[Index],0),MATCH('DEAL DIRECTORY'!AH$5,Directory[#Headers],0))</f>
        <v>--/--/--</v>
      </c>
      <c r="AI14" s="129" t="str">
        <f>INDEX(Directory[],MATCH(tbl_deal[[#This Row],[Index]],Directory[Index],0),MATCH('DEAL DIRECTORY'!AI$5,Directory[#Headers],0))</f>
        <v>AA+</v>
      </c>
      <c r="AJ14" s="129" t="str">
        <f>INDEX(Directory[],MATCH(tbl_deal[[#This Row],[Index]],Directory[Index],0),MATCH('DEAL DIRECTORY'!AJ$5,Directory[#Headers],0))</f>
        <v>山东</v>
      </c>
      <c r="AK14" s="129" t="str">
        <f>INDEX(Directory[],MATCH(tbl_deal[[#This Row],[Index]],Directory[Index],0),MATCH('DEAL DIRECTORY'!AK$5,Directory[#Headers],0))</f>
        <v>淄博市</v>
      </c>
      <c r="AL14" s="129" t="str">
        <f>INDEX(Directory[],MATCH(tbl_deal[[#This Row],[Index]],Directory[Index],0),MATCH('DEAL DIRECTORY'!AL$5,Directory[#Headers],0))</f>
        <v>--</v>
      </c>
      <c r="AM14" s="129" t="str">
        <f>INDEX(Directory[],MATCH(tbl_deal[[#This Row],[Index]],Directory[Index],0),MATCH('DEAL DIRECTORY'!AM$5,Directory[#Headers],0))</f>
        <v>邮储银行</v>
      </c>
      <c r="AN14" s="129" t="str">
        <f>INDEX(Directory[],MATCH(tbl_deal[[#This Row],[Index]],Directory[Index],0),MATCH('DEAL DIRECTORY'!AN$5,Directory[#Headers],0))</f>
        <v>国有行备证</v>
      </c>
      <c r="AO14" s="132" t="str">
        <f>IF(ISBLANK(INDEX(Directory[],MATCH(tbl_deal[[#This Row],[Index]],Directory[Index],0),MATCH('DEAL DIRECTORY'!AO$5,Directory[#Headers],0))),"--",INDEX(Directory[],MATCH(tbl_deal[[#This Row],[Index]],Directory[Index],0),MATCH('DEAL DIRECTORY'!AO$5,Directory[#Headers],0)))</f>
        <v>--</v>
      </c>
      <c r="AP14" s="129">
        <f>INDEX(Directory[],MATCH(tbl_deal[[#This Row],[Index]],Directory[Index],0),MATCH('DEAL DIRECTORY'!AP$5,Directory[#Headers],0))</f>
        <v>0.79500000000000004</v>
      </c>
      <c r="AQ14" s="129">
        <f>INDEX(Directory[],MATCH(tbl_deal[[#This Row],[Index]],Directory[Index],0),MATCH('DEAL DIRECTORY'!AQ$5,Directory[#Headers],0))</f>
        <v>5.8</v>
      </c>
      <c r="AR14" s="129">
        <f>INDEX(Directory[],MATCH(tbl_deal[[#This Row],[Index]],Directory[Index],0),MATCH('DEAL DIRECTORY'!AR$5,Directory[#Headers],0))</f>
        <v>6.2409999999999997</v>
      </c>
      <c r="AS14" s="129" t="str">
        <f>INDEX(Directory[],MATCH(tbl_deal[[#This Row],[Index]],Directory[Index],0),MATCH('DEAL DIRECTORY'!AS$5,Directory[#Headers],0))</f>
        <v>地方国企</v>
      </c>
      <c r="AT14" s="129" t="str">
        <f>INDEX(Directory[],MATCH(tbl_deal[[#This Row],[Index]],Directory[Index],0),MATCH('DEAL DIRECTORY'!AT$5,Directory[#Headers],0))</f>
        <v>地方平台</v>
      </c>
      <c r="AU14" s="129" t="str">
        <f>INDEX(Directory[],MATCH(tbl_deal[[#This Row],[Index]],Directory[Index],0),MATCH('DEAL DIRECTORY'!AU$5,Directory[#Headers],0))</f>
        <v>--</v>
      </c>
      <c r="AV14" s="129" t="str">
        <f>INDEX(Directory[],MATCH(tbl_deal[[#This Row],[Index]],Directory[Index],0),MATCH('DEAL DIRECTORY'!AV$5,Directory[#Headers],0))</f>
        <v>备证</v>
      </c>
      <c r="AW14" s="129" t="str">
        <f>INDEX(Directory[],MATCH(tbl_deal[[#This Row],[Index]],Directory[Index],0),MATCH('DEAL DIRECTORY'!AW$5,Directory[#Headers],0))</f>
        <v>无评级</v>
      </c>
      <c r="AX14" s="129" t="str">
        <f>INDEX(Directory[],MATCH(tbl_deal[[#This Row],[Index]],Directory[Index],0),MATCH('DEAL DIRECTORY'!AX$5,Directory[#Headers],0))</f>
        <v>≤2亿</v>
      </c>
      <c r="AY14" s="133" t="str">
        <f>INDEX(Directory[],MATCH(tbl_deal[[#This Row],[Index]],Directory[Index],0),MATCH('DEAL DIRECTORY'!AY$5,Directory[#Headers],0))</f>
        <v>23年</v>
      </c>
      <c r="AZ14" s="129" t="str">
        <f>INDEX(Directory[],MATCH(tbl_deal[[#This Row],[Index]],Directory[Index],0),MATCH('DEAL DIRECTORY'!AZ$5,Directory[#Headers],0))</f>
        <v>Q3</v>
      </c>
      <c r="BA14" s="129" t="str">
        <f>INDEX(Directory[],MATCH(tbl_deal[[#This Row],[Index]],Directory[Index],0),MATCH('DEAL DIRECTORY'!BA$5,Directory[#Headers],0))</f>
        <v>09月</v>
      </c>
      <c r="BB14" s="129" t="str">
        <f>INDEX(Directory[],MATCH(tbl_deal[[#This Row],[Index]],Directory[Index],0),MATCH('DEAL DIRECTORY'!BB$5,Directory[#Headers],0))</f>
        <v>SOE Creds</v>
      </c>
      <c r="BC14" s="129" t="str">
        <f>INDEX(Directory[],MATCH(tbl_deal[[#This Row],[Index]],Directory[Index],0),MATCH('DEAL DIRECTORY'!BC$5,Directory[#Headers],0))</f>
        <v>ZIBO CAIJIN HOLDING GROUP CO., LTD.</v>
      </c>
      <c r="BD14" s="129" t="str">
        <f>INDEX(Directory[],MATCH(tbl_deal[[#This Row],[Index]],Directory[Index],0),MATCH('DEAL DIRECTORY'!BD$5,Directory[#Headers],0))</f>
        <v>HK0000954104</v>
      </c>
      <c r="BE14" s="137" t="str">
        <f>INDEX(Directory[],MATCH(tbl_deal[[#This Row],[Index]],Directory[Index],0),MATCH('DEAL DIRECTORY'!BE$5,Directory[#Headers],0))</f>
        <v>23年09月</v>
      </c>
      <c r="BF14" s="137" t="str">
        <f>INDEX(Directory[],MATCH(tbl_deal[[#This Row],[Index]],Directory[Index],0),MATCH('DEAL DIRECTORY'!BF$5,Directory[#Headers],0))</f>
        <v>淄博财金</v>
      </c>
      <c r="BG14" s="137" t="str">
        <f>INDEX(Directory[],MATCH(tbl_deal[[#This Row],[Index]],Directory[Index],0),MATCH('DEAL DIRECTORY'!BG$5,Directory[#Headers],0))</f>
        <v>--/--/--</v>
      </c>
      <c r="BH14" s="137" t="str">
        <f>INDEX(Directory[],MATCH(tbl_deal[[#This Row],[Index]],Directory[Index],0),MATCH('DEAL DIRECTORY'!BH$5,Directory[#Headers],0))</f>
        <v>点心债</v>
      </c>
      <c r="BI14" s="137" t="str">
        <f>INDEX(Directory[],MATCH(tbl_deal[[#This Row],[Index]],Directory[Index],0),MATCH('DEAL DIRECTORY'!BI$5,Directory[#Headers],0))</f>
        <v>人民币5.8亿元</v>
      </c>
      <c r="BJ14" s="137" t="str">
        <f>INDEX(Directory[],MATCH(tbl_deal[[#This Row],[Index]],Directory[Index],0),MATCH('DEAL DIRECTORY'!BJ$5,Directory[#Headers],0))</f>
        <v>3年</v>
      </c>
      <c r="BK14" s="137" t="str">
        <f>INDEX(Directory[],MATCH(tbl_deal[[#This Row],[Index]],Directory[Index],0),MATCH('DEAL DIRECTORY'!BK$5,Directory[#Headers],0))</f>
        <v>3.7%</v>
      </c>
      <c r="BL14" s="137" t="str">
        <f>INDEX(Directory[],MATCH(tbl_deal[[#This Row],[Index]],Directory[Index],0),MATCH('DEAL DIRECTORY'!BL$5,Directory[#Headers],0))</f>
        <v>账簿管理人</v>
      </c>
      <c r="BM14" s="129" t="str">
        <f>INDEX(Directory[],MATCH(tbl_deal[[#This Row],[Index]],Directory[Index],0),MATCH('DEAL DIRECTORY'!BM$5,Directory[#Headers],0))</f>
        <v/>
      </c>
      <c r="BN14" s="4"/>
      <c r="BO14" s="4"/>
      <c r="BP14" s="4"/>
    </row>
    <row r="15" spans="3:68" ht="20.25" customHeight="1" x14ac:dyDescent="0.25">
      <c r="C15" s="129">
        <f>Directory[[#This Row],[Index]]</f>
        <v>456</v>
      </c>
      <c r="D15" s="130">
        <f>INDEX(Directory[],MATCH(tbl_deal[[#This Row],[Index]],Directory[Index],0),MATCH('DEAL DIRECTORY'!D$5,Directory[#Headers],0))</f>
        <v>45182</v>
      </c>
      <c r="E15" s="129" t="str">
        <f>INDEX(Directory[],MATCH(tbl_deal[[#This Row],[Index]],Directory[Index],0),MATCH('DEAL DIRECTORY'!E$5,Directory[#Headers],0))</f>
        <v/>
      </c>
      <c r="F15" s="129" t="str">
        <f>INDEX(Directory[],MATCH(tbl_deal[[#This Row],[Index]],Directory[Index],0),MATCH('DEAL DIRECTORY'!F$5,Directory[#Headers],0))</f>
        <v>点心债</v>
      </c>
      <c r="G15" s="129" t="str">
        <f>INDEX(Directory[],MATCH(tbl_deal[[#This Row],[Index]],Directory[Index],0),MATCH('DEAL DIRECTORY'!G$5,Directory[#Headers],0))</f>
        <v>ABCHK CD</v>
      </c>
      <c r="H15" s="135" t="str">
        <f>IF(tbl_deal[[#This Row],[FolderPath]]="","",HYPERLINK(tbl_deal[[#This Row],[FolderPath]],"📂"))</f>
        <v/>
      </c>
      <c r="I15" s="129" t="str">
        <f>INDEX(Directory[],MATCH(tbl_deal[[#This Row],[Index]],Directory[Index],0),MATCH('DEAL DIRECTORY'!I$5,Directory[#Headers],0))</f>
        <v>Dealer</v>
      </c>
      <c r="J15" s="129" t="str">
        <f>INDEX(Directory[],MATCH(tbl_deal[[#This Row],[Index]],Directory[Index],0),MATCH('DEAL DIRECTORY'!J$5,Directory[#Headers],0))</f>
        <v>n/a</v>
      </c>
      <c r="K15" s="129" t="str">
        <f>INDEX(Directory[],MATCH(tbl_deal[[#This Row],[Index]],Directory[Index],0),MATCH('DEAL DIRECTORY'!K$5,Directory[#Headers],0))</f>
        <v>FI组</v>
      </c>
      <c r="L15" s="129">
        <f>INDEX(Directory[],MATCH(tbl_deal[[#This Row],[Index]],Directory[Index],0),MATCH('DEAL DIRECTORY'!L$5,Directory[#Headers],0))</f>
        <v>1</v>
      </c>
      <c r="M15" s="129" t="str">
        <f>INDEX(Directory[],MATCH(tbl_deal[[#This Row],[Index]],Directory[Index],0),MATCH('DEAL DIRECTORY'!M$5,Directory[#Headers],0))</f>
        <v>农银港分</v>
      </c>
      <c r="N15" s="129" t="str">
        <f>INDEX(Directory[],MATCH(tbl_deal[[#This Row],[Index]],Directory[Index],0),MATCH('DEAL DIRECTORY'!N$5,Directory[#Headers],0))</f>
        <v>--/--/--</v>
      </c>
      <c r="O15" s="129" t="str">
        <f>INDEX(Directory[],MATCH(tbl_deal[[#This Row],[Index]],Directory[Index],0),MATCH('DEAL DIRECTORY'!O$5,Directory[#Headers],0))</f>
        <v>CNH</v>
      </c>
      <c r="P15" s="129">
        <f>INDEX(Directory[],MATCH(tbl_deal[[#This Row],[Index]],Directory[Index],0),MATCH('DEAL DIRECTORY'!P$5,Directory[#Headers],0))</f>
        <v>1.65</v>
      </c>
      <c r="Q15" s="129" t="str">
        <f>INDEX(Directory[],MATCH(tbl_deal[[#This Row],[Index]],Directory[Index],0),MATCH('DEAL DIRECTORY'!Q$5,Directory[#Headers],0))</f>
        <v>0.2</v>
      </c>
      <c r="R15" s="129" t="str">
        <f>INDEX(Directory[],MATCH(tbl_deal[[#This Row],[Index]],Directory[Index],0),MATCH('DEAL DIRECTORY'!R$5,Directory[#Headers],0))</f>
        <v>3%</v>
      </c>
      <c r="S15" s="129" t="str">
        <f>INDEX(Directory[],MATCH(tbl_deal[[#This Row],[Index]],Directory[Index],0),MATCH('DEAL DIRECTORY'!S$5,Directory[#Headers],0))</f>
        <v>--</v>
      </c>
      <c r="T15" s="129" t="str">
        <f>INDEX(Directory[],MATCH(tbl_deal[[#This Row],[Index]],Directory[Index],0),MATCH('DEAL DIRECTORY'!T$5,Directory[#Headers],0))</f>
        <v>--</v>
      </c>
      <c r="U15" s="129" t="str">
        <f>INDEX(Directory[],MATCH(tbl_deal[[#This Row],[Index]],Directory[Index],0),MATCH('DEAL DIRECTORY'!U$5,Directory[#Headers],0))</f>
        <v>--</v>
      </c>
      <c r="V15" s="131">
        <f>INDEX(Directory[],MATCH(tbl_deal[[#This Row],[Index]],Directory[Index],0),MATCH('DEAL DIRECTORY'!V$5,Directory[#Headers],0))</f>
        <v>0</v>
      </c>
      <c r="W15" s="129" t="str">
        <f>INDEX(Directory[],MATCH(tbl_deal[[#This Row],[Index]],Directory[Index],0),MATCH('DEAL DIRECTORY'!W$5,Directory[#Headers],0))</f>
        <v>直发</v>
      </c>
      <c r="X15" s="129" t="str">
        <f>INDEX(Directory[],MATCH(tbl_deal[[#This Row],[Index]],Directory[Index],0),MATCH('DEAL DIRECTORY'!X$5,Directory[#Headers],0))</f>
        <v>存款证</v>
      </c>
      <c r="Y15" s="129" t="str">
        <f>INDEX(Directory[],MATCH(tbl_deal[[#This Row],[Index]],Directory[Index],0),MATCH('DEAL DIRECTORY'!Y$5,Directory[#Headers],0))</f>
        <v>--</v>
      </c>
      <c r="Z15" s="129" t="str">
        <f>INDEX(Directory[],MATCH(tbl_deal[[#This Row],[Index]],Directory[Index],0),MATCH('DEAL DIRECTORY'!Z$5,Directory[#Headers],0))</f>
        <v>存款证</v>
      </c>
      <c r="AA15" s="129" t="str">
        <f>INDEX(Directory[],MATCH(tbl_deal[[#This Row],[Index]],Directory[Index],0),MATCH('DEAL DIRECTORY'!AA$5,Directory[#Headers],0))</f>
        <v/>
      </c>
      <c r="AB15" s="129" t="str">
        <f>INDEX(Directory[],MATCH(tbl_deal[[#This Row],[Index]],Directory[Index],0),MATCH('DEAL DIRECTORY'!AB$5,Directory[#Headers],0))</f>
        <v>BISL</v>
      </c>
      <c r="AC15" s="129" t="str">
        <f>INDEX(Directory[],MATCH(tbl_deal[[#This Row],[Index]],Directory[Index],0),MATCH('DEAL DIRECTORY'!AC$5,Directory[#Headers],0))</f>
        <v>--</v>
      </c>
      <c r="AD15" s="129" t="str">
        <f>INDEX(Directory[],MATCH(tbl_deal[[#This Row],[Index]],Directory[Index],0),MATCH('DEAL DIRECTORY'!AD$5,Directory[#Headers],0))</f>
        <v>--</v>
      </c>
      <c r="AE15" s="129" t="str">
        <f>INDEX(Directory[],MATCH(tbl_deal[[#This Row],[Index]],Directory[Index],0),MATCH('DEAL DIRECTORY'!AE$5,Directory[#Headers],0))</f>
        <v>--</v>
      </c>
      <c r="AF15" s="129" t="str">
        <f>INDEX(Directory[],MATCH(tbl_deal[[#This Row],[Index]],Directory[Index],0),MATCH('DEAL DIRECTORY'!AF$5,Directory[#Headers],0))</f>
        <v>N</v>
      </c>
      <c r="AG15" s="129" t="str">
        <f>INDEX(Directory[],MATCH(tbl_deal[[#This Row],[Index]],Directory[Index],0),MATCH('DEAL DIRECTORY'!AG$5,Directory[#Headers],0))</f>
        <v>中国农业银行股份有限公司</v>
      </c>
      <c r="AH15" s="129" t="str">
        <f>INDEX(Directory[],MATCH(tbl_deal[[#This Row],[Index]],Directory[Index],0),MATCH('DEAL DIRECTORY'!AH$5,Directory[#Headers],0))</f>
        <v>A1/A/A</v>
      </c>
      <c r="AI15" s="129" t="str">
        <f>INDEX(Directory[],MATCH(tbl_deal[[#This Row],[Index]],Directory[Index],0),MATCH('DEAL DIRECTORY'!AI$5,Directory[#Headers],0))</f>
        <v>--</v>
      </c>
      <c r="AJ15" s="129" t="str">
        <f>INDEX(Directory[],MATCH(tbl_deal[[#This Row],[Index]],Directory[Index],0),MATCH('DEAL DIRECTORY'!AJ$5,Directory[#Headers],0))</f>
        <v>北京</v>
      </c>
      <c r="AK15" s="129" t="str">
        <f>INDEX(Directory[],MATCH(tbl_deal[[#This Row],[Index]],Directory[Index],0),MATCH('DEAL DIRECTORY'!AK$5,Directory[#Headers],0))</f>
        <v>--</v>
      </c>
      <c r="AL15" s="129" t="str">
        <f>INDEX(Directory[],MATCH(tbl_deal[[#This Row],[Index]],Directory[Index],0),MATCH('DEAL DIRECTORY'!AL$5,Directory[#Headers],0))</f>
        <v>--</v>
      </c>
      <c r="AM15" s="129" t="str">
        <f>INDEX(Directory[],MATCH(tbl_deal[[#This Row],[Index]],Directory[Index],0),MATCH('DEAL DIRECTORY'!AM$5,Directory[#Headers],0))</f>
        <v>--</v>
      </c>
      <c r="AN15" s="129" t="str">
        <f>INDEX(Directory[],MATCH(tbl_deal[[#This Row],[Index]],Directory[Index],0),MATCH('DEAL DIRECTORY'!AN$5,Directory[#Headers],0))</f>
        <v>--</v>
      </c>
      <c r="AO15" s="132" t="str">
        <f>IF(ISBLANK(INDEX(Directory[],MATCH(tbl_deal[[#This Row],[Index]],Directory[Index],0),MATCH('DEAL DIRECTORY'!AO$5,Directory[#Headers],0))),"--",INDEX(Directory[],MATCH(tbl_deal[[#This Row],[Index]],Directory[Index],0),MATCH('DEAL DIRECTORY'!AO$5,Directory[#Headers],0)))</f>
        <v>--</v>
      </c>
      <c r="AP15" s="129">
        <f>INDEX(Directory[],MATCH(tbl_deal[[#This Row],[Index]],Directory[Index],0),MATCH('DEAL DIRECTORY'!AP$5,Directory[#Headers],0))</f>
        <v>0.22600000000000001</v>
      </c>
      <c r="AQ15" s="129">
        <f>INDEX(Directory[],MATCH(tbl_deal[[#This Row],[Index]],Directory[Index],0),MATCH('DEAL DIRECTORY'!AQ$5,Directory[#Headers],0))</f>
        <v>1.65</v>
      </c>
      <c r="AR15" s="129">
        <f>INDEX(Directory[],MATCH(tbl_deal[[#This Row],[Index]],Directory[Index],0),MATCH('DEAL DIRECTORY'!AR$5,Directory[#Headers],0))</f>
        <v>1.7749999999999999</v>
      </c>
      <c r="AS15" s="129" t="str">
        <f>INDEX(Directory[],MATCH(tbl_deal[[#This Row],[Index]],Directory[Index],0),MATCH('DEAL DIRECTORY'!AS$5,Directory[#Headers],0))</f>
        <v>央企</v>
      </c>
      <c r="AT15" s="129" t="str">
        <f>INDEX(Directory[],MATCH(tbl_deal[[#This Row],[Index]],Directory[Index],0),MATCH('DEAL DIRECTORY'!AT$5,Directory[#Headers],0))</f>
        <v>金融机构</v>
      </c>
      <c r="AU15" s="129" t="str">
        <f>INDEX(Directory[],MATCH(tbl_deal[[#This Row],[Index]],Directory[Index],0),MATCH('DEAL DIRECTORY'!AU$5,Directory[#Headers],0))</f>
        <v>银行</v>
      </c>
      <c r="AV15" s="129" t="str">
        <f>INDEX(Directory[],MATCH(tbl_deal[[#This Row],[Index]],Directory[Index],0),MATCH('DEAL DIRECTORY'!AV$5,Directory[#Headers],0))</f>
        <v>直发</v>
      </c>
      <c r="AW15" s="129" t="str">
        <f>INDEX(Directory[],MATCH(tbl_deal[[#This Row],[Index]],Directory[Index],0),MATCH('DEAL DIRECTORY'!AW$5,Directory[#Headers],0))</f>
        <v>无评级</v>
      </c>
      <c r="AX15" s="129" t="str">
        <f>INDEX(Directory[],MATCH(tbl_deal[[#This Row],[Index]],Directory[Index],0),MATCH('DEAL DIRECTORY'!AX$5,Directory[#Headers],0))</f>
        <v>≤2亿</v>
      </c>
      <c r="AY15" s="133" t="str">
        <f>INDEX(Directory[],MATCH(tbl_deal[[#This Row],[Index]],Directory[Index],0),MATCH('DEAL DIRECTORY'!AY$5,Directory[#Headers],0))</f>
        <v>23年</v>
      </c>
      <c r="AZ15" s="129" t="str">
        <f>INDEX(Directory[],MATCH(tbl_deal[[#This Row],[Index]],Directory[Index],0),MATCH('DEAL DIRECTORY'!AZ$5,Directory[#Headers],0))</f>
        <v>Q3</v>
      </c>
      <c r="BA15" s="129" t="str">
        <f>INDEX(Directory[],MATCH(tbl_deal[[#This Row],[Index]],Directory[Index],0),MATCH('DEAL DIRECTORY'!BA$5,Directory[#Headers],0))</f>
        <v>09月</v>
      </c>
      <c r="BB15" s="129" t="str">
        <f>INDEX(Directory[],MATCH(tbl_deal[[#This Row],[Index]],Directory[Index],0),MATCH('DEAL DIRECTORY'!BB$5,Directory[#Headers],0))</f>
        <v>--</v>
      </c>
      <c r="BC15" s="129" t="str">
        <f>INDEX(Directory[],MATCH(tbl_deal[[#This Row],[Index]],Directory[Index],0),MATCH('DEAL DIRECTORY'!BC$5,Directory[#Headers],0))</f>
        <v>AGRICULTURAL BANK OF CHINA LIMITED, HONG KONG BRANCH</v>
      </c>
      <c r="BD15" s="129" t="str">
        <f>INDEX(Directory[],MATCH(tbl_deal[[#This Row],[Index]],Directory[Index],0),MATCH('DEAL DIRECTORY'!BD$5,Directory[#Headers],0))</f>
        <v>XS2690707497</v>
      </c>
      <c r="BE15" s="137" t="str">
        <f>INDEX(Directory[],MATCH(tbl_deal[[#This Row],[Index]],Directory[Index],0),MATCH('DEAL DIRECTORY'!BE$5,Directory[#Headers],0))</f>
        <v>23年09月</v>
      </c>
      <c r="BF15" s="137" t="str">
        <f>INDEX(Directory[],MATCH(tbl_deal[[#This Row],[Index]],Directory[Index],0),MATCH('DEAL DIRECTORY'!BF$5,Directory[#Headers],0))</f>
        <v>农业银行</v>
      </c>
      <c r="BG15" s="137" t="str">
        <f>INDEX(Directory[],MATCH(tbl_deal[[#This Row],[Index]],Directory[Index],0),MATCH('DEAL DIRECTORY'!BG$5,Directory[#Headers],0))</f>
        <v>--/--/--</v>
      </c>
      <c r="BH15" s="137" t="str">
        <f>INDEX(Directory[],MATCH(tbl_deal[[#This Row],[Index]],Directory[Index],0),MATCH('DEAL DIRECTORY'!BH$5,Directory[#Headers],0))</f>
        <v>存款证</v>
      </c>
      <c r="BI15" s="137" t="str">
        <f>INDEX(Directory[],MATCH(tbl_deal[[#This Row],[Index]],Directory[Index],0),MATCH('DEAL DIRECTORY'!BI$5,Directory[#Headers],0))</f>
        <v>人民币1.65亿元</v>
      </c>
      <c r="BJ15" s="137" t="str">
        <f>INDEX(Directory[],MATCH(tbl_deal[[#This Row],[Index]],Directory[Index],0),MATCH('DEAL DIRECTORY'!BJ$5,Directory[#Headers],0))</f>
        <v>3个月</v>
      </c>
      <c r="BK15" s="137" t="str">
        <f>INDEX(Directory[],MATCH(tbl_deal[[#This Row],[Index]],Directory[Index],0),MATCH('DEAL DIRECTORY'!BK$5,Directory[#Headers],0))</f>
        <v>3%</v>
      </c>
      <c r="BL15" s="137" t="str">
        <f>INDEX(Directory[],MATCH(tbl_deal[[#This Row],[Index]],Directory[Index],0),MATCH('DEAL DIRECTORY'!BL$5,Directory[#Headers],0))</f>
        <v>承销商</v>
      </c>
      <c r="BM15" s="129" t="str">
        <f>INDEX(Directory[],MATCH(tbl_deal[[#This Row],[Index]],Directory[Index],0),MATCH('DEAL DIRECTORY'!BM$5,Directory[#Headers],0))</f>
        <v/>
      </c>
      <c r="BN15" s="4"/>
      <c r="BO15" s="4"/>
      <c r="BP15" s="4"/>
    </row>
    <row r="16" spans="3:68" ht="20.25" customHeight="1" x14ac:dyDescent="0.25">
      <c r="C16" s="129">
        <f>Directory[[#This Row],[Index]]</f>
        <v>455</v>
      </c>
      <c r="D16" s="130">
        <f>INDEX(Directory[],MATCH(tbl_deal[[#This Row],[Index]],Directory[Index],0),MATCH('DEAL DIRECTORY'!D$5,Directory[#Headers],0))</f>
        <v>45182</v>
      </c>
      <c r="E16" s="129" t="str">
        <f>INDEX(Directory[],MATCH(tbl_deal[[#This Row],[Index]],Directory[Index],0),MATCH('DEAL DIRECTORY'!E$5,Directory[#Headers],0))</f>
        <v/>
      </c>
      <c r="F16" s="129" t="str">
        <f>INDEX(Directory[],MATCH(tbl_deal[[#This Row],[Index]],Directory[Index],0),MATCH('DEAL DIRECTORY'!F$5,Directory[#Headers],0))</f>
        <v/>
      </c>
      <c r="G16" s="129" t="str">
        <f>INDEX(Directory[],MATCH(tbl_deal[[#This Row],[Index]],Directory[Index],0),MATCH('DEAL DIRECTORY'!G$5,Directory[#Headers],0))</f>
        <v>818 I</v>
      </c>
      <c r="H16" s="135" t="str">
        <f>IF(tbl_deal[[#This Row],[FolderPath]]="","",HYPERLINK(tbl_deal[[#This Row],[FolderPath]],"📂"))</f>
        <v/>
      </c>
      <c r="I16" s="129" t="str">
        <f>INDEX(Directory[],MATCH(tbl_deal[[#This Row],[Index]],Directory[Index],0),MATCH('DEAL DIRECTORY'!I$5,Directory[#Headers],0))</f>
        <v>JBR</v>
      </c>
      <c r="J16" s="129" t="str">
        <f>INDEX(Directory[],MATCH(tbl_deal[[#This Row],[Index]],Directory[Index],0),MATCH('DEAL DIRECTORY'!J$5,Directory[#Headers],0))</f>
        <v>SCMI(Level II)</v>
      </c>
      <c r="K16" s="129" t="str">
        <f>INDEX(Directory[],MATCH(tbl_deal[[#This Row],[Index]],Directory[Index],0),MATCH('DEAL DIRECTORY'!K$5,Directory[#Headers],0))</f>
        <v>FI组</v>
      </c>
      <c r="L16" s="129">
        <f>INDEX(Directory[],MATCH(tbl_deal[[#This Row],[Index]],Directory[Index],0),MATCH('DEAL DIRECTORY'!L$5,Directory[#Headers],0))</f>
        <v>5</v>
      </c>
      <c r="M16" s="129" t="str">
        <f>INDEX(Directory[],MATCH(tbl_deal[[#This Row],[Index]],Directory[Index],0),MATCH('DEAL DIRECTORY'!M$5,Directory[#Headers],0))</f>
        <v>光银悉尼分行</v>
      </c>
      <c r="N16" s="129" t="str">
        <f>INDEX(Directory[],MATCH(tbl_deal[[#This Row],[Index]],Directory[Index],0),MATCH('DEAL DIRECTORY'!N$5,Directory[#Headers],0))</f>
        <v>--/BBB+/--</v>
      </c>
      <c r="O16" s="129" t="str">
        <f>INDEX(Directory[],MATCH(tbl_deal[[#This Row],[Index]],Directory[Index],0),MATCH('DEAL DIRECTORY'!O$5,Directory[#Headers],0))</f>
        <v>USD</v>
      </c>
      <c r="P16" s="129">
        <f>INDEX(Directory[],MATCH(tbl_deal[[#This Row],[Index]],Directory[Index],0),MATCH('DEAL DIRECTORY'!P$5,Directory[#Headers],0))</f>
        <v>5.5</v>
      </c>
      <c r="Q16" s="129" t="str">
        <f>INDEX(Directory[],MATCH(tbl_deal[[#This Row],[Index]],Directory[Index],0),MATCH('DEAL DIRECTORY'!Q$5,Directory[#Headers],0))</f>
        <v>3</v>
      </c>
      <c r="R16" s="129" t="str">
        <f>INDEX(Directory[],MATCH(tbl_deal[[#This Row],[Index]],Directory[Index],0),MATCH('DEAL DIRECTORY'!R$5,Directory[#Headers],0))</f>
        <v>SOFR+63</v>
      </c>
      <c r="S16" s="129" t="str">
        <f>INDEX(Directory[],MATCH(tbl_deal[[#This Row],[Index]],Directory[Index],0),MATCH('DEAL DIRECTORY'!S$5,Directory[#Headers],0))</f>
        <v>SOFR+110a</v>
      </c>
      <c r="T16" s="129" t="str">
        <f>INDEX(Directory[],MATCH(tbl_deal[[#This Row],[Index]],Directory[Index],0),MATCH('DEAL DIRECTORY'!T$5,Directory[#Headers],0))</f>
        <v>SOFR+63</v>
      </c>
      <c r="U16" s="129" t="str">
        <f>INDEX(Directory[],MATCH(tbl_deal[[#This Row],[Index]],Directory[Index],0),MATCH('DEAL DIRECTORY'!U$5,Directory[#Headers],0))</f>
        <v>SOFR+63</v>
      </c>
      <c r="V16" s="131">
        <f>INDEX(Directory[],MATCH(tbl_deal[[#This Row],[Index]],Directory[Index],0),MATCH('DEAL DIRECTORY'!V$5,Directory[#Headers],0))</f>
        <v>47</v>
      </c>
      <c r="W16" s="129" t="str">
        <f>INDEX(Directory[],MATCH(tbl_deal[[#This Row],[Index]],Directory[Index],0),MATCH('DEAL DIRECTORY'!W$5,Directory[#Headers],0))</f>
        <v>直发</v>
      </c>
      <c r="X16" s="129" t="str">
        <f>INDEX(Directory[],MATCH(tbl_deal[[#This Row],[Index]],Directory[Index],0),MATCH('DEAL DIRECTORY'!X$5,Directory[#Headers],0))</f>
        <v>浮息债券</v>
      </c>
      <c r="Y16" s="129" t="str">
        <f>INDEX(Directory[],MATCH(tbl_deal[[#This Row],[Index]],Directory[Index],0),MATCH('DEAL DIRECTORY'!Y$5,Directory[#Headers],0))</f>
        <v>港交所</v>
      </c>
      <c r="Z16" s="129" t="str">
        <f>INDEX(Directory[],MATCH(tbl_deal[[#This Row],[Index]],Directory[Index],0),MATCH('DEAL DIRECTORY'!Z$5,Directory[#Headers],0))</f>
        <v>浮息</v>
      </c>
      <c r="AA16" s="129" t="str">
        <f>INDEX(Directory[],MATCH(tbl_deal[[#This Row],[Index]],Directory[Index],0),MATCH('DEAL DIRECTORY'!AA$5,Directory[#Headers],0))</f>
        <v/>
      </c>
      <c r="AB16" s="129" t="str">
        <f>INDEX(Directory[],MATCH(tbl_deal[[#This Row],[Index]],Directory[Index],0),MATCH('DEAL DIRECTORY'!AB$5,Directory[#Headers],0))</f>
        <v>BISL,港分</v>
      </c>
      <c r="AC16" s="129" t="str">
        <f>INDEX(Directory[],MATCH(tbl_deal[[#This Row],[Index]],Directory[Index],0),MATCH('DEAL DIRECTORY'!AC$5,Directory[#Headers],0))</f>
        <v>--</v>
      </c>
      <c r="AD16" s="129" t="str">
        <f>INDEX(Directory[],MATCH(tbl_deal[[#This Row],[Index]],Directory[Index],0),MATCH('DEAL DIRECTORY'!AD$5,Directory[#Headers],0))</f>
        <v>--</v>
      </c>
      <c r="AE16" s="129" t="str">
        <f>INDEX(Directory[],MATCH(tbl_deal[[#This Row],[Index]],Directory[Index],0),MATCH('DEAL DIRECTORY'!AE$5,Directory[#Headers],0))</f>
        <v>--</v>
      </c>
      <c r="AF16" s="129" t="str">
        <f>INDEX(Directory[],MATCH(tbl_deal[[#This Row],[Index]],Directory[Index],0),MATCH('DEAL DIRECTORY'!AF$5,Directory[#Headers],0))</f>
        <v>N</v>
      </c>
      <c r="AG16" s="129" t="str">
        <f>INDEX(Directory[],MATCH(tbl_deal[[#This Row],[Index]],Directory[Index],0),MATCH('DEAL DIRECTORY'!AG$5,Directory[#Headers],0))</f>
        <v>中国光大银行股份有限公司</v>
      </c>
      <c r="AH16" s="129" t="str">
        <f>INDEX(Directory[],MATCH(tbl_deal[[#This Row],[Index]],Directory[Index],0),MATCH('DEAL DIRECTORY'!AH$5,Directory[#Headers],0))</f>
        <v>Baa2/BBB+/BBB+</v>
      </c>
      <c r="AI16" s="129" t="str">
        <f>INDEX(Directory[],MATCH(tbl_deal[[#This Row],[Index]],Directory[Index],0),MATCH('DEAL DIRECTORY'!AI$5,Directory[#Headers],0))</f>
        <v>AAA</v>
      </c>
      <c r="AJ16" s="129" t="str">
        <f>INDEX(Directory[],MATCH(tbl_deal[[#This Row],[Index]],Directory[Index],0),MATCH('DEAL DIRECTORY'!AJ$5,Directory[#Headers],0))</f>
        <v>北京</v>
      </c>
      <c r="AK16" s="129" t="str">
        <f>INDEX(Directory[],MATCH(tbl_deal[[#This Row],[Index]],Directory[Index],0),MATCH('DEAL DIRECTORY'!AK$5,Directory[#Headers],0))</f>
        <v>西城区</v>
      </c>
      <c r="AL16" s="129" t="str">
        <f>INDEX(Directory[],MATCH(tbl_deal[[#This Row],[Index]],Directory[Index],0),MATCH('DEAL DIRECTORY'!AL$5,Directory[#Headers],0))</f>
        <v>--</v>
      </c>
      <c r="AM16" s="129" t="str">
        <f>INDEX(Directory[],MATCH(tbl_deal[[#This Row],[Index]],Directory[Index],0),MATCH('DEAL DIRECTORY'!AM$5,Directory[#Headers],0))</f>
        <v>--</v>
      </c>
      <c r="AN16" s="129" t="str">
        <f>INDEX(Directory[],MATCH(tbl_deal[[#This Row],[Index]],Directory[Index],0),MATCH('DEAL DIRECTORY'!AN$5,Directory[#Headers],0))</f>
        <v>--</v>
      </c>
      <c r="AO16" s="132" t="str">
        <f>IF(ISBLANK(INDEX(Directory[],MATCH(tbl_deal[[#This Row],[Index]],Directory[Index],0),MATCH('DEAL DIRECTORY'!AO$5,Directory[#Headers],0))),"--",INDEX(Directory[],MATCH(tbl_deal[[#This Row],[Index]],Directory[Index],0),MATCH('DEAL DIRECTORY'!AO$5,Directory[#Headers],0)))</f>
        <v>--</v>
      </c>
      <c r="AP16" s="129">
        <f>INDEX(Directory[],MATCH(tbl_deal[[#This Row],[Index]],Directory[Index],0),MATCH('DEAL DIRECTORY'!AP$5,Directory[#Headers],0))</f>
        <v>5.5</v>
      </c>
      <c r="AQ16" s="129">
        <f>INDEX(Directory[],MATCH(tbl_deal[[#This Row],[Index]],Directory[Index],0),MATCH('DEAL DIRECTORY'!AQ$5,Directory[#Headers],0))</f>
        <v>40.002000000000002</v>
      </c>
      <c r="AR16" s="129">
        <f>INDEX(Directory[],MATCH(tbl_deal[[#This Row],[Index]],Directory[Index],0),MATCH('DEAL DIRECTORY'!AR$5,Directory[#Headers],0))</f>
        <v>43.042999999999999</v>
      </c>
      <c r="AS16" s="129" t="str">
        <f>INDEX(Directory[],MATCH(tbl_deal[[#This Row],[Index]],Directory[Index],0),MATCH('DEAL DIRECTORY'!AS$5,Directory[#Headers],0))</f>
        <v>央企(子)</v>
      </c>
      <c r="AT16" s="129" t="str">
        <f>INDEX(Directory[],MATCH(tbl_deal[[#This Row],[Index]],Directory[Index],0),MATCH('DEAL DIRECTORY'!AT$5,Directory[#Headers],0))</f>
        <v>金融机构</v>
      </c>
      <c r="AU16" s="129" t="str">
        <f>INDEX(Directory[],MATCH(tbl_deal[[#This Row],[Index]],Directory[Index],0),MATCH('DEAL DIRECTORY'!AU$5,Directory[#Headers],0))</f>
        <v>银行</v>
      </c>
      <c r="AV16" s="129" t="str">
        <f>INDEX(Directory[],MATCH(tbl_deal[[#This Row],[Index]],Directory[Index],0),MATCH('DEAL DIRECTORY'!AV$5,Directory[#Headers],0))</f>
        <v>直发</v>
      </c>
      <c r="AW16" s="129" t="str">
        <f>INDEX(Directory[],MATCH(tbl_deal[[#This Row],[Index]],Directory[Index],0),MATCH('DEAL DIRECTORY'!AW$5,Directory[#Headers],0))</f>
        <v>投资级</v>
      </c>
      <c r="AX16" s="129" t="str">
        <f>INDEX(Directory[],MATCH(tbl_deal[[#This Row],[Index]],Directory[Index],0),MATCH('DEAL DIRECTORY'!AX$5,Directory[#Headers],0))</f>
        <v>&gt;5亿</v>
      </c>
      <c r="AY16" s="133" t="str">
        <f>INDEX(Directory[],MATCH(tbl_deal[[#This Row],[Index]],Directory[Index],0),MATCH('DEAL DIRECTORY'!AY$5,Directory[#Headers],0))</f>
        <v>23年</v>
      </c>
      <c r="AZ16" s="129" t="str">
        <f>INDEX(Directory[],MATCH(tbl_deal[[#This Row],[Index]],Directory[Index],0),MATCH('DEAL DIRECTORY'!AZ$5,Directory[#Headers],0))</f>
        <v>Q3</v>
      </c>
      <c r="BA16" s="129" t="str">
        <f>INDEX(Directory[],MATCH(tbl_deal[[#This Row],[Index]],Directory[Index],0),MATCH('DEAL DIRECTORY'!BA$5,Directory[#Headers],0))</f>
        <v>09月</v>
      </c>
      <c r="BB16" s="129" t="str">
        <f>INDEX(Directory[],MATCH(tbl_deal[[#This Row],[Index]],Directory[Index],0),MATCH('DEAL DIRECTORY'!BB$5,Directory[#Headers],0))</f>
        <v>--</v>
      </c>
      <c r="BC16" s="129" t="str">
        <f>INDEX(Directory[],MATCH(tbl_deal[[#This Row],[Index]],Directory[Index],0),MATCH('DEAL DIRECTORY'!BC$5,Directory[#Headers],0))</f>
        <v>CHINA EVERBRIGHT BANK CO., LTD., SYDNEY BRANCH</v>
      </c>
      <c r="BD16" s="129" t="str">
        <f>INDEX(Directory[],MATCH(tbl_deal[[#This Row],[Index]],Directory[Index],0),MATCH('DEAL DIRECTORY'!BD$5,Directory[#Headers],0))</f>
        <v>XS2679063862</v>
      </c>
      <c r="BE16" s="137" t="str">
        <f>INDEX(Directory[],MATCH(tbl_deal[[#This Row],[Index]],Directory[Index],0),MATCH('DEAL DIRECTORY'!BE$5,Directory[#Headers],0))</f>
        <v>23年09月</v>
      </c>
      <c r="BF16" s="137" t="str">
        <f>INDEX(Directory[],MATCH(tbl_deal[[#This Row],[Index]],Directory[Index],0),MATCH('DEAL DIRECTORY'!BF$5,Directory[#Headers],0))</f>
        <v>光大银行</v>
      </c>
      <c r="BG16" s="137" t="str">
        <f>INDEX(Directory[],MATCH(tbl_deal[[#This Row],[Index]],Directory[Index],0),MATCH('DEAL DIRECTORY'!BG$5,Directory[#Headers],0))</f>
        <v>--/BBB+/--</v>
      </c>
      <c r="BH16" s="137" t="str">
        <f>INDEX(Directory[],MATCH(tbl_deal[[#This Row],[Index]],Directory[Index],0),MATCH('DEAL DIRECTORY'!BH$5,Directory[#Headers],0))</f>
        <v>浮息债券</v>
      </c>
      <c r="BI16" s="137" t="str">
        <f>INDEX(Directory[],MATCH(tbl_deal[[#This Row],[Index]],Directory[Index],0),MATCH('DEAL DIRECTORY'!BI$5,Directory[#Headers],0))</f>
        <v>5.5亿美元</v>
      </c>
      <c r="BJ16" s="137" t="str">
        <f>INDEX(Directory[],MATCH(tbl_deal[[#This Row],[Index]],Directory[Index],0),MATCH('DEAL DIRECTORY'!BJ$5,Directory[#Headers],0))</f>
        <v>3年</v>
      </c>
      <c r="BK16" s="137" t="str">
        <f>INDEX(Directory[],MATCH(tbl_deal[[#This Row],[Index]],Directory[Index],0),MATCH('DEAL DIRECTORY'!BK$5,Directory[#Headers],0))</f>
        <v>SOFR+63</v>
      </c>
      <c r="BL16" s="137" t="str">
        <f>INDEX(Directory[],MATCH(tbl_deal[[#This Row],[Index]],Directory[Index],0),MATCH('DEAL DIRECTORY'!BL$5,Directory[#Headers],0))</f>
        <v>账簿管理人</v>
      </c>
      <c r="BM16" s="129" t="str">
        <f>INDEX(Directory[],MATCH(tbl_deal[[#This Row],[Index]],Directory[Index],0),MATCH('DEAL DIRECTORY'!BM$5,Directory[#Headers],0))</f>
        <v/>
      </c>
      <c r="BN16" s="4"/>
      <c r="BO16" s="4"/>
      <c r="BP16" s="4"/>
    </row>
    <row r="17" spans="3:68" ht="20.25" customHeight="1" x14ac:dyDescent="0.25">
      <c r="C17" s="129">
        <f>Directory[[#This Row],[Index]]</f>
        <v>454</v>
      </c>
      <c r="D17" s="130">
        <f>INDEX(Directory[],MATCH(tbl_deal[[#This Row],[Index]],Directory[Index],0),MATCH('DEAL DIRECTORY'!D$5,Directory[#Headers],0))</f>
        <v>45181</v>
      </c>
      <c r="E17" s="129" t="str">
        <f>INDEX(Directory[],MATCH(tbl_deal[[#This Row],[Index]],Directory[Index],0),MATCH('DEAL DIRECTORY'!E$5,Directory[#Headers],0))</f>
        <v/>
      </c>
      <c r="F17" s="129" t="str">
        <f>INDEX(Directory[],MATCH(tbl_deal[[#This Row],[Index]],Directory[Index],0),MATCH('DEAL DIRECTORY'!F$5,Directory[#Headers],0))</f>
        <v>点心债</v>
      </c>
      <c r="G17" s="129" t="str">
        <f>INDEX(Directory[],MATCH(tbl_deal[[#This Row],[Index]],Directory[Index],0),MATCH('DEAL DIRECTORY'!G$5,Directory[#Headers],0))</f>
        <v>HZJT PP(Dim Sum)</v>
      </c>
      <c r="H17" s="135" t="str">
        <f>IF(tbl_deal[[#This Row],[FolderPath]]="","",HYPERLINK(tbl_deal[[#This Row],[FolderPath]],"📂"))</f>
        <v/>
      </c>
      <c r="I17" s="129" t="str">
        <f>INDEX(Directory[],MATCH(tbl_deal[[#This Row],[Index]],Directory[Index],0),MATCH('DEAL DIRECTORY'!I$5,Directory[#Headers],0))</f>
        <v>PA</v>
      </c>
      <c r="J17" s="129" t="str">
        <f>INDEX(Directory[],MATCH(tbl_deal[[#This Row],[Index]],Directory[Index],0),MATCH('DEAL DIRECTORY'!J$5,Directory[#Headers],0))</f>
        <v>OC</v>
      </c>
      <c r="K17" s="129" t="str">
        <f>INDEX(Directory[],MATCH(tbl_deal[[#This Row],[Index]],Directory[Index],0),MATCH('DEAL DIRECTORY'!K$5,Directory[#Headers],0))</f>
        <v>SOE组</v>
      </c>
      <c r="L17" s="129">
        <f>INDEX(Directory[],MATCH(tbl_deal[[#This Row],[Index]],Directory[Index],0),MATCH('DEAL DIRECTORY'!L$5,Directory[#Headers],0))</f>
        <v>4</v>
      </c>
      <c r="M17" s="129" t="str">
        <f>INDEX(Directory[],MATCH(tbl_deal[[#This Row],[Index]],Directory[Index],0),MATCH('DEAL DIRECTORY'!M$5,Directory[#Headers],0))</f>
        <v>杭州金投</v>
      </c>
      <c r="N17" s="129" t="str">
        <f>INDEX(Directory[],MATCH(tbl_deal[[#This Row],[Index]],Directory[Index],0),MATCH('DEAL DIRECTORY'!N$5,Directory[#Headers],0))</f>
        <v>--/--/--</v>
      </c>
      <c r="O17" s="129" t="str">
        <f>INDEX(Directory[],MATCH(tbl_deal[[#This Row],[Index]],Directory[Index],0),MATCH('DEAL DIRECTORY'!O$5,Directory[#Headers],0))</f>
        <v>CNH</v>
      </c>
      <c r="P17" s="129">
        <f>INDEX(Directory[],MATCH(tbl_deal[[#This Row],[Index]],Directory[Index],0),MATCH('DEAL DIRECTORY'!P$5,Directory[#Headers],0))</f>
        <v>2</v>
      </c>
      <c r="Q17" s="129" t="str">
        <f>INDEX(Directory[],MATCH(tbl_deal[[#This Row],[Index]],Directory[Index],0),MATCH('DEAL DIRECTORY'!Q$5,Directory[#Headers],0))</f>
        <v>1</v>
      </c>
      <c r="R17" s="129" t="str">
        <f>INDEX(Directory[],MATCH(tbl_deal[[#This Row],[Index]],Directory[Index],0),MATCH('DEAL DIRECTORY'!R$5,Directory[#Headers],0))</f>
        <v>4.2%</v>
      </c>
      <c r="S17" s="129" t="str">
        <f>INDEX(Directory[],MATCH(tbl_deal[[#This Row],[Index]],Directory[Index],0),MATCH('DEAL DIRECTORY'!S$5,Directory[#Headers],0))</f>
        <v>--</v>
      </c>
      <c r="T17" s="129" t="str">
        <f>INDEX(Directory[],MATCH(tbl_deal[[#This Row],[Index]],Directory[Index],0),MATCH('DEAL DIRECTORY'!T$5,Directory[#Headers],0))</f>
        <v>--</v>
      </c>
      <c r="U17" s="129" t="str">
        <f>INDEX(Directory[],MATCH(tbl_deal[[#This Row],[Index]],Directory[Index],0),MATCH('DEAL DIRECTORY'!U$5,Directory[#Headers],0))</f>
        <v>--</v>
      </c>
      <c r="V17" s="131">
        <f>INDEX(Directory[],MATCH(tbl_deal[[#This Row],[Index]],Directory[Index],0),MATCH('DEAL DIRECTORY'!V$5,Directory[#Headers],0))</f>
        <v>0</v>
      </c>
      <c r="W17" s="129" t="str">
        <f>INDEX(Directory[],MATCH(tbl_deal[[#This Row],[Index]],Directory[Index],0),MATCH('DEAL DIRECTORY'!W$5,Directory[#Headers],0))</f>
        <v>维好</v>
      </c>
      <c r="X17" s="129" t="str">
        <f>INDEX(Directory[],MATCH(tbl_deal[[#This Row],[Index]],Directory[Index],0),MATCH('DEAL DIRECTORY'!X$5,Directory[#Headers],0))</f>
        <v>点心债</v>
      </c>
      <c r="Y17" s="129" t="str">
        <f>INDEX(Directory[],MATCH(tbl_deal[[#This Row],[Index]],Directory[Index],0),MATCH('DEAL DIRECTORY'!Y$5,Directory[#Headers],0))</f>
        <v>--</v>
      </c>
      <c r="Z17" s="129" t="str">
        <f>INDEX(Directory[],MATCH(tbl_deal[[#This Row],[Index]],Directory[Index],0),MATCH('DEAL DIRECTORY'!Z$5,Directory[#Headers],0))</f>
        <v/>
      </c>
      <c r="AA17" s="129" t="str">
        <f>INDEX(Directory[],MATCH(tbl_deal[[#This Row],[Index]],Directory[Index],0),MATCH('DEAL DIRECTORY'!AA$5,Directory[#Headers],0))</f>
        <v/>
      </c>
      <c r="AB17" s="129" t="str">
        <f>INDEX(Directory[],MATCH(tbl_deal[[#This Row],[Index]],Directory[Index],0),MATCH('DEAL DIRECTORY'!AB$5,Directory[#Headers],0))</f>
        <v>BISL</v>
      </c>
      <c r="AC17" s="129" t="str">
        <f>INDEX(Directory[],MATCH(tbl_deal[[#This Row],[Index]],Directory[Index],0),MATCH('DEAL DIRECTORY'!AC$5,Directory[#Headers],0))</f>
        <v>Left-lead</v>
      </c>
      <c r="AD17" s="129" t="str">
        <f>INDEX(Directory[],MATCH(tbl_deal[[#This Row],[Index]],Directory[Index],0),MATCH('DEAL DIRECTORY'!AD$5,Directory[#Headers],0))</f>
        <v>--</v>
      </c>
      <c r="AE17" s="129" t="str">
        <f>INDEX(Directory[],MATCH(tbl_deal[[#This Row],[Index]],Directory[Index],0),MATCH('DEAL DIRECTORY'!AE$5,Directory[#Headers],0))</f>
        <v>--</v>
      </c>
      <c r="AF17" s="129" t="str">
        <f>INDEX(Directory[],MATCH(tbl_deal[[#This Row],[Index]],Directory[Index],0),MATCH('DEAL DIRECTORY'!AF$5,Directory[#Headers],0))</f>
        <v>N</v>
      </c>
      <c r="AG17" s="129" t="str">
        <f>INDEX(Directory[],MATCH(tbl_deal[[#This Row],[Index]],Directory[Index],0),MATCH('DEAL DIRECTORY'!AG$5,Directory[#Headers],0))</f>
        <v>杭州市金融投资集团有限公司</v>
      </c>
      <c r="AH17" s="129" t="str">
        <f>INDEX(Directory[],MATCH(tbl_deal[[#This Row],[Index]],Directory[Index],0),MATCH('DEAL DIRECTORY'!AH$5,Directory[#Headers],0))</f>
        <v>--/BBB/BBB+</v>
      </c>
      <c r="AI17" s="129" t="str">
        <f>INDEX(Directory[],MATCH(tbl_deal[[#This Row],[Index]],Directory[Index],0),MATCH('DEAL DIRECTORY'!AI$5,Directory[#Headers],0))</f>
        <v>--</v>
      </c>
      <c r="AJ17" s="129" t="str">
        <f>INDEX(Directory[],MATCH(tbl_deal[[#This Row],[Index]],Directory[Index],0),MATCH('DEAL DIRECTORY'!AJ$5,Directory[#Headers],0))</f>
        <v>浙江</v>
      </c>
      <c r="AK17" s="129" t="str">
        <f>INDEX(Directory[],MATCH(tbl_deal[[#This Row],[Index]],Directory[Index],0),MATCH('DEAL DIRECTORY'!AK$5,Directory[#Headers],0))</f>
        <v>杭州市</v>
      </c>
      <c r="AL17" s="129" t="str">
        <f>INDEX(Directory[],MATCH(tbl_deal[[#This Row],[Index]],Directory[Index],0),MATCH('DEAL DIRECTORY'!AL$5,Directory[#Headers],0))</f>
        <v>--</v>
      </c>
      <c r="AM17" s="129" t="str">
        <f>INDEX(Directory[],MATCH(tbl_deal[[#This Row],[Index]],Directory[Index],0),MATCH('DEAL DIRECTORY'!AM$5,Directory[#Headers],0))</f>
        <v>--</v>
      </c>
      <c r="AN17" s="129" t="str">
        <f>INDEX(Directory[],MATCH(tbl_deal[[#This Row],[Index]],Directory[Index],0),MATCH('DEAL DIRECTORY'!AN$5,Directory[#Headers],0))</f>
        <v>--</v>
      </c>
      <c r="AO17" s="132" t="str">
        <f>IF(ISBLANK(INDEX(Directory[],MATCH(tbl_deal[[#This Row],[Index]],Directory[Index],0),MATCH('DEAL DIRECTORY'!AO$5,Directory[#Headers],0))),"--",INDEX(Directory[],MATCH(tbl_deal[[#This Row],[Index]],Directory[Index],0),MATCH('DEAL DIRECTORY'!AO$5,Directory[#Headers],0)))</f>
        <v>--</v>
      </c>
      <c r="AP17" s="129">
        <f>INDEX(Directory[],MATCH(tbl_deal[[#This Row],[Index]],Directory[Index],0),MATCH('DEAL DIRECTORY'!AP$5,Directory[#Headers],0))</f>
        <v>0.27400000000000002</v>
      </c>
      <c r="AQ17" s="129">
        <f>INDEX(Directory[],MATCH(tbl_deal[[#This Row],[Index]],Directory[Index],0),MATCH('DEAL DIRECTORY'!AQ$5,Directory[#Headers],0))</f>
        <v>2</v>
      </c>
      <c r="AR17" s="129">
        <f>INDEX(Directory[],MATCH(tbl_deal[[#This Row],[Index]],Directory[Index],0),MATCH('DEAL DIRECTORY'!AR$5,Directory[#Headers],0))</f>
        <v>2.1440000000000001</v>
      </c>
      <c r="AS17" s="129" t="str">
        <f>INDEX(Directory[],MATCH(tbl_deal[[#This Row],[Index]],Directory[Index],0),MATCH('DEAL DIRECTORY'!AS$5,Directory[#Headers],0))</f>
        <v>地方国企</v>
      </c>
      <c r="AT17" s="129" t="str">
        <f>INDEX(Directory[],MATCH(tbl_deal[[#This Row],[Index]],Directory[Index],0),MATCH('DEAL DIRECTORY'!AT$5,Directory[#Headers],0))</f>
        <v>地方平台</v>
      </c>
      <c r="AU17" s="129" t="str">
        <f>INDEX(Directory[],MATCH(tbl_deal[[#This Row],[Index]],Directory[Index],0),MATCH('DEAL DIRECTORY'!AU$5,Directory[#Headers],0))</f>
        <v>--</v>
      </c>
      <c r="AV17" s="129" t="str">
        <f>INDEX(Directory[],MATCH(tbl_deal[[#This Row],[Index]],Directory[Index],0),MATCH('DEAL DIRECTORY'!AV$5,Directory[#Headers],0))</f>
        <v>维好</v>
      </c>
      <c r="AW17" s="129" t="str">
        <f>INDEX(Directory[],MATCH(tbl_deal[[#This Row],[Index]],Directory[Index],0),MATCH('DEAL DIRECTORY'!AW$5,Directory[#Headers],0))</f>
        <v>无评级</v>
      </c>
      <c r="AX17" s="129" t="str">
        <f>INDEX(Directory[],MATCH(tbl_deal[[#This Row],[Index]],Directory[Index],0),MATCH('DEAL DIRECTORY'!AX$5,Directory[#Headers],0))</f>
        <v>≤2亿</v>
      </c>
      <c r="AY17" s="133" t="str">
        <f>INDEX(Directory[],MATCH(tbl_deal[[#This Row],[Index]],Directory[Index],0),MATCH('DEAL DIRECTORY'!AY$5,Directory[#Headers],0))</f>
        <v>23年</v>
      </c>
      <c r="AZ17" s="129" t="str">
        <f>INDEX(Directory[],MATCH(tbl_deal[[#This Row],[Index]],Directory[Index],0),MATCH('DEAL DIRECTORY'!AZ$5,Directory[#Headers],0))</f>
        <v>Q3</v>
      </c>
      <c r="BA17" s="129" t="str">
        <f>INDEX(Directory[],MATCH(tbl_deal[[#This Row],[Index]],Directory[Index],0),MATCH('DEAL DIRECTORY'!BA$5,Directory[#Headers],0))</f>
        <v>09月</v>
      </c>
      <c r="BB17" s="129" t="str">
        <f>INDEX(Directory[],MATCH(tbl_deal[[#This Row],[Index]],Directory[Index],0),MATCH('DEAL DIRECTORY'!BB$5,Directory[#Headers],0))</f>
        <v>SOE Creds</v>
      </c>
      <c r="BC17" s="129" t="str">
        <f>INDEX(Directory[],MATCH(tbl_deal[[#This Row],[Index]],Directory[Index],0),MATCH('DEAL DIRECTORY'!BC$5,Directory[#Headers],0))</f>
        <v>HFI INTERNATIONAL (HK) LIMITED</v>
      </c>
      <c r="BD17" s="129" t="str">
        <f>INDEX(Directory[],MATCH(tbl_deal[[#This Row],[Index]],Directory[Index],0),MATCH('DEAL DIRECTORY'!BD$5,Directory[#Headers],0))</f>
        <v>HK0000947231</v>
      </c>
      <c r="BE17" s="137" t="str">
        <f>INDEX(Directory[],MATCH(tbl_deal[[#This Row],[Index]],Directory[Index],0),MATCH('DEAL DIRECTORY'!BE$5,Directory[#Headers],0))</f>
        <v>23年09月</v>
      </c>
      <c r="BF17" s="137" t="str">
        <f>INDEX(Directory[],MATCH(tbl_deal[[#This Row],[Index]],Directory[Index],0),MATCH('DEAL DIRECTORY'!BF$5,Directory[#Headers],0))</f>
        <v>杭州金投</v>
      </c>
      <c r="BG17" s="137" t="str">
        <f>INDEX(Directory[],MATCH(tbl_deal[[#This Row],[Index]],Directory[Index],0),MATCH('DEAL DIRECTORY'!BG$5,Directory[#Headers],0))</f>
        <v>--/--/--</v>
      </c>
      <c r="BH17" s="137" t="str">
        <f>INDEX(Directory[],MATCH(tbl_deal[[#This Row],[Index]],Directory[Index],0),MATCH('DEAL DIRECTORY'!BH$5,Directory[#Headers],0))</f>
        <v>点心债</v>
      </c>
      <c r="BI17" s="137" t="str">
        <f>INDEX(Directory[],MATCH(tbl_deal[[#This Row],[Index]],Directory[Index],0),MATCH('DEAL DIRECTORY'!BI$5,Directory[#Headers],0))</f>
        <v>人民币2亿元</v>
      </c>
      <c r="BJ17" s="137" t="str">
        <f>INDEX(Directory[],MATCH(tbl_deal[[#This Row],[Index]],Directory[Index],0),MATCH('DEAL DIRECTORY'!BJ$5,Directory[#Headers],0))</f>
        <v>360天</v>
      </c>
      <c r="BK17" s="137" t="str">
        <f>INDEX(Directory[],MATCH(tbl_deal[[#This Row],[Index]],Directory[Index],0),MATCH('DEAL DIRECTORY'!BK$5,Directory[#Headers],0))</f>
        <v>4.2%</v>
      </c>
      <c r="BL17" s="137" t="str">
        <f>INDEX(Directory[],MATCH(tbl_deal[[#This Row],[Index]],Directory[Index],0),MATCH('DEAL DIRECTORY'!BL$5,Directory[#Headers],0))</f>
        <v>牵头配售代理</v>
      </c>
      <c r="BM17" s="129" t="str">
        <f>INDEX(Directory[],MATCH(tbl_deal[[#This Row],[Index]],Directory[Index],0),MATCH('DEAL DIRECTORY'!BM$5,Directory[#Headers],0))</f>
        <v/>
      </c>
      <c r="BN17" s="4"/>
      <c r="BO17" s="4"/>
      <c r="BP17" s="4"/>
    </row>
    <row r="18" spans="3:68" ht="20.25" customHeight="1" x14ac:dyDescent="0.25">
      <c r="C18" s="129">
        <f>Directory[[#This Row],[Index]]</f>
        <v>453</v>
      </c>
      <c r="D18" s="130">
        <f>INDEX(Directory[],MATCH(tbl_deal[[#This Row],[Index]],Directory[Index],0),MATCH('DEAL DIRECTORY'!D$5,Directory[#Headers],0))</f>
        <v>45180</v>
      </c>
      <c r="E18" s="129" t="str">
        <f>INDEX(Directory[],MATCH(tbl_deal[[#This Row],[Index]],Directory[Index],0),MATCH('DEAL DIRECTORY'!E$5,Directory[#Headers],0))</f>
        <v>绿色</v>
      </c>
      <c r="F18" s="129" t="str">
        <f>INDEX(Directory[],MATCH(tbl_deal[[#This Row],[Index]],Directory[Index],0),MATCH('DEAL DIRECTORY'!F$5,Directory[#Headers],0))</f>
        <v/>
      </c>
      <c r="G18" s="129" t="str">
        <f>INDEX(Directory[],MATCH(tbl_deal[[#This Row],[Index]],Directory[Index],0),MATCH('DEAL DIRECTORY'!G$5,Directory[#Headers],0))</f>
        <v>Frame I</v>
      </c>
      <c r="H18" s="135" t="str">
        <f>IF(tbl_deal[[#This Row],[FolderPath]]="","",HYPERLINK(tbl_deal[[#This Row],[FolderPath]],"📂"))</f>
        <v/>
      </c>
      <c r="I18" s="129" t="str">
        <f>INDEX(Directory[],MATCH(tbl_deal[[#This Row],[Index]],Directory[Index],0),MATCH('DEAL DIRECTORY'!I$5,Directory[#Headers],0))</f>
        <v>JGC</v>
      </c>
      <c r="J18" s="129" t="str">
        <f>INDEX(Directory[],MATCH(tbl_deal[[#This Row],[Index]],Directory[Index],0),MATCH('DEAL DIRECTORY'!J$5,Directory[#Headers],0))</f>
        <v>SCMI(Level II)</v>
      </c>
      <c r="K18" s="129" t="str">
        <f>INDEX(Directory[],MATCH(tbl_deal[[#This Row],[Index]],Directory[Index],0),MATCH('DEAL DIRECTORY'!K$5,Directory[#Headers],0))</f>
        <v>FI组</v>
      </c>
      <c r="L18" s="129">
        <f>INDEX(Directory[],MATCH(tbl_deal[[#This Row],[Index]],Directory[Index],0),MATCH('DEAL DIRECTORY'!L$5,Directory[#Headers],0))</f>
        <v>1</v>
      </c>
      <c r="M18" s="129" t="str">
        <f>INDEX(Directory[],MATCH(tbl_deal[[#This Row],[Index]],Directory[Index],0),MATCH('DEAL DIRECTORY'!M$5,Directory[#Headers],0))</f>
        <v>中银迪拜分行</v>
      </c>
      <c r="N18" s="129" t="str">
        <f>INDEX(Directory[],MATCH(tbl_deal[[#This Row],[Index]],Directory[Index],0),MATCH('DEAL DIRECTORY'!N$5,Directory[#Headers],0))</f>
        <v>A1/A/A</v>
      </c>
      <c r="O18" s="129" t="str">
        <f>INDEX(Directory[],MATCH(tbl_deal[[#This Row],[Index]],Directory[Index],0),MATCH('DEAL DIRECTORY'!O$5,Directory[#Headers],0))</f>
        <v>USD</v>
      </c>
      <c r="P18" s="129">
        <f>INDEX(Directory[],MATCH(tbl_deal[[#This Row],[Index]],Directory[Index],0),MATCH('DEAL DIRECTORY'!P$5,Directory[#Headers],0))</f>
        <v>5</v>
      </c>
      <c r="Q18" s="129" t="str">
        <f>INDEX(Directory[],MATCH(tbl_deal[[#This Row],[Index]],Directory[Index],0),MATCH('DEAL DIRECTORY'!Q$5,Directory[#Headers],0))</f>
        <v>3</v>
      </c>
      <c r="R18" s="129" t="str">
        <f>INDEX(Directory[],MATCH(tbl_deal[[#This Row],[Index]],Directory[Index],0),MATCH('DEAL DIRECTORY'!R$5,Directory[#Headers],0))</f>
        <v>SOFR+60</v>
      </c>
      <c r="S18" s="129" t="str">
        <f>INDEX(Directory[],MATCH(tbl_deal[[#This Row],[Index]],Directory[Index],0),MATCH('DEAL DIRECTORY'!S$5,Directory[#Headers],0))</f>
        <v>SOFR+105a</v>
      </c>
      <c r="T18" s="129" t="str">
        <f>INDEX(Directory[],MATCH(tbl_deal[[#This Row],[Index]],Directory[Index],0),MATCH('DEAL DIRECTORY'!T$5,Directory[#Headers],0))</f>
        <v>SOFR+60</v>
      </c>
      <c r="U18" s="129" t="str">
        <f>INDEX(Directory[],MATCH(tbl_deal[[#This Row],[Index]],Directory[Index],0),MATCH('DEAL DIRECTORY'!U$5,Directory[#Headers],0))</f>
        <v>SOFR+60</v>
      </c>
      <c r="V18" s="131">
        <f>INDEX(Directory[],MATCH(tbl_deal[[#This Row],[Index]],Directory[Index],0),MATCH('DEAL DIRECTORY'!V$5,Directory[#Headers],0))</f>
        <v>45</v>
      </c>
      <c r="W18" s="129" t="str">
        <f>INDEX(Directory[],MATCH(tbl_deal[[#This Row],[Index]],Directory[Index],0),MATCH('DEAL DIRECTORY'!W$5,Directory[#Headers],0))</f>
        <v>直发</v>
      </c>
      <c r="X18" s="129" t="str">
        <f>INDEX(Directory[],MATCH(tbl_deal[[#This Row],[Index]],Directory[Index],0),MATCH('DEAL DIRECTORY'!X$5,Directory[#Headers],0))</f>
        <v>绿色浮息债券</v>
      </c>
      <c r="Y18" s="129" t="str">
        <f>INDEX(Directory[],MATCH(tbl_deal[[#This Row],[Index]],Directory[Index],0),MATCH('DEAL DIRECTORY'!Y$5,Directory[#Headers],0))</f>
        <v>港交所;卢交所;迪拜</v>
      </c>
      <c r="Z18" s="129" t="str">
        <f>INDEX(Directory[],MATCH(tbl_deal[[#This Row],[Index]],Directory[Index],0),MATCH('DEAL DIRECTORY'!Z$5,Directory[#Headers],0))</f>
        <v>浮息</v>
      </c>
      <c r="AA18" s="129" t="str">
        <f>INDEX(Directory[],MATCH(tbl_deal[[#This Row],[Index]],Directory[Index],0),MATCH('DEAL DIRECTORY'!AA$5,Directory[#Headers],0))</f>
        <v/>
      </c>
      <c r="AB18" s="129" t="str">
        <f>INDEX(Directory[],MATCH(tbl_deal[[#This Row],[Index]],Directory[Index],0),MATCH('DEAL DIRECTORY'!AB$5,Directory[#Headers],0))</f>
        <v>BISL,港分</v>
      </c>
      <c r="AC18" s="129" t="str">
        <f>INDEX(Directory[],MATCH(tbl_deal[[#This Row],[Index]],Directory[Index],0),MATCH('DEAL DIRECTORY'!AC$5,Directory[#Headers],0))</f>
        <v>--</v>
      </c>
      <c r="AD18" s="129" t="str">
        <f>INDEX(Directory[],MATCH(tbl_deal[[#This Row],[Index]],Directory[Index],0),MATCH('DEAL DIRECTORY'!AD$5,Directory[#Headers],0))</f>
        <v>--</v>
      </c>
      <c r="AE18" s="129" t="str">
        <f>INDEX(Directory[],MATCH(tbl_deal[[#This Row],[Index]],Directory[Index],0),MATCH('DEAL DIRECTORY'!AE$5,Directory[#Headers],0))</f>
        <v>--</v>
      </c>
      <c r="AF18" s="129" t="str">
        <f>INDEX(Directory[],MATCH(tbl_deal[[#This Row],[Index]],Directory[Index],0),MATCH('DEAL DIRECTORY'!AF$5,Directory[#Headers],0))</f>
        <v>N</v>
      </c>
      <c r="AG18" s="129" t="str">
        <f>INDEX(Directory[],MATCH(tbl_deal[[#This Row],[Index]],Directory[Index],0),MATCH('DEAL DIRECTORY'!AG$5,Directory[#Headers],0))</f>
        <v>中国银行股份有限公司</v>
      </c>
      <c r="AH18" s="129" t="str">
        <f>INDEX(Directory[],MATCH(tbl_deal[[#This Row],[Index]],Directory[Index],0),MATCH('DEAL DIRECTORY'!AH$5,Directory[#Headers],0))</f>
        <v>A1/A/A</v>
      </c>
      <c r="AI18" s="129" t="str">
        <f>INDEX(Directory[],MATCH(tbl_deal[[#This Row],[Index]],Directory[Index],0),MATCH('DEAL DIRECTORY'!AI$5,Directory[#Headers],0))</f>
        <v>AAA</v>
      </c>
      <c r="AJ18" s="129" t="str">
        <f>INDEX(Directory[],MATCH(tbl_deal[[#This Row],[Index]],Directory[Index],0),MATCH('DEAL DIRECTORY'!AJ$5,Directory[#Headers],0))</f>
        <v>北京</v>
      </c>
      <c r="AK18" s="129" t="str">
        <f>INDEX(Directory[],MATCH(tbl_deal[[#This Row],[Index]],Directory[Index],0),MATCH('DEAL DIRECTORY'!AK$5,Directory[#Headers],0))</f>
        <v>--</v>
      </c>
      <c r="AL18" s="129" t="str">
        <f>INDEX(Directory[],MATCH(tbl_deal[[#This Row],[Index]],Directory[Index],0),MATCH('DEAL DIRECTORY'!AL$5,Directory[#Headers],0))</f>
        <v>--</v>
      </c>
      <c r="AM18" s="129" t="str">
        <f>INDEX(Directory[],MATCH(tbl_deal[[#This Row],[Index]],Directory[Index],0),MATCH('DEAL DIRECTORY'!AM$5,Directory[#Headers],0))</f>
        <v>--</v>
      </c>
      <c r="AN18" s="129" t="str">
        <f>INDEX(Directory[],MATCH(tbl_deal[[#This Row],[Index]],Directory[Index],0),MATCH('DEAL DIRECTORY'!AN$5,Directory[#Headers],0))</f>
        <v>--</v>
      </c>
      <c r="AO18" s="132" t="str">
        <f>IF(ISBLANK(INDEX(Directory[],MATCH(tbl_deal[[#This Row],[Index]],Directory[Index],0),MATCH('DEAL DIRECTORY'!AO$5,Directory[#Headers],0))),"--",INDEX(Directory[],MATCH(tbl_deal[[#This Row],[Index]],Directory[Index],0),MATCH('DEAL DIRECTORY'!AO$5,Directory[#Headers],0)))</f>
        <v>--</v>
      </c>
      <c r="AP18" s="129">
        <f>INDEX(Directory[],MATCH(tbl_deal[[#This Row],[Index]],Directory[Index],0),MATCH('DEAL DIRECTORY'!AP$5,Directory[#Headers],0))</f>
        <v>5</v>
      </c>
      <c r="AQ18" s="129">
        <f>INDEX(Directory[],MATCH(tbl_deal[[#This Row],[Index]],Directory[Index],0),MATCH('DEAL DIRECTORY'!AQ$5,Directory[#Headers],0))</f>
        <v>36.520000000000003</v>
      </c>
      <c r="AR18" s="129">
        <f>INDEX(Directory[],MATCH(tbl_deal[[#This Row],[Index]],Directory[Index],0),MATCH('DEAL DIRECTORY'!AR$5,Directory[#Headers],0))</f>
        <v>39.164999999999999</v>
      </c>
      <c r="AS18" s="129" t="str">
        <f>INDEX(Directory[],MATCH(tbl_deal[[#This Row],[Index]],Directory[Index],0),MATCH('DEAL DIRECTORY'!AS$5,Directory[#Headers],0))</f>
        <v>央企</v>
      </c>
      <c r="AT18" s="129" t="str">
        <f>INDEX(Directory[],MATCH(tbl_deal[[#This Row],[Index]],Directory[Index],0),MATCH('DEAL DIRECTORY'!AT$5,Directory[#Headers],0))</f>
        <v>金融机构</v>
      </c>
      <c r="AU18" s="129" t="str">
        <f>INDEX(Directory[],MATCH(tbl_deal[[#This Row],[Index]],Directory[Index],0),MATCH('DEAL DIRECTORY'!AU$5,Directory[#Headers],0))</f>
        <v>银行</v>
      </c>
      <c r="AV18" s="129" t="str">
        <f>INDEX(Directory[],MATCH(tbl_deal[[#This Row],[Index]],Directory[Index],0),MATCH('DEAL DIRECTORY'!AV$5,Directory[#Headers],0))</f>
        <v>直发</v>
      </c>
      <c r="AW18" s="129" t="str">
        <f>INDEX(Directory[],MATCH(tbl_deal[[#This Row],[Index]],Directory[Index],0),MATCH('DEAL DIRECTORY'!AW$5,Directory[#Headers],0))</f>
        <v>投资级</v>
      </c>
      <c r="AX18" s="129" t="str">
        <f>INDEX(Directory[],MATCH(tbl_deal[[#This Row],[Index]],Directory[Index],0),MATCH('DEAL DIRECTORY'!AX$5,Directory[#Headers],0))</f>
        <v>3-5亿</v>
      </c>
      <c r="AY18" s="133" t="str">
        <f>INDEX(Directory[],MATCH(tbl_deal[[#This Row],[Index]],Directory[Index],0),MATCH('DEAL DIRECTORY'!AY$5,Directory[#Headers],0))</f>
        <v>23年</v>
      </c>
      <c r="AZ18" s="129" t="str">
        <f>INDEX(Directory[],MATCH(tbl_deal[[#This Row],[Index]],Directory[Index],0),MATCH('DEAL DIRECTORY'!AZ$5,Directory[#Headers],0))</f>
        <v>Q3</v>
      </c>
      <c r="BA18" s="129" t="str">
        <f>INDEX(Directory[],MATCH(tbl_deal[[#This Row],[Index]],Directory[Index],0),MATCH('DEAL DIRECTORY'!BA$5,Directory[#Headers],0))</f>
        <v>09月</v>
      </c>
      <c r="BB18" s="129" t="str">
        <f>INDEX(Directory[],MATCH(tbl_deal[[#This Row],[Index]],Directory[Index],0),MATCH('DEAL DIRECTORY'!BB$5,Directory[#Headers],0))</f>
        <v>--</v>
      </c>
      <c r="BC18" s="129" t="str">
        <f>INDEX(Directory[],MATCH(tbl_deal[[#This Row],[Index]],Directory[Index],0),MATCH('DEAL DIRECTORY'!BC$5,Directory[#Headers],0))</f>
        <v>BANK OF CHINA (DUBAI) BRANCH</v>
      </c>
      <c r="BD18" s="129" t="str">
        <f>INDEX(Directory[],MATCH(tbl_deal[[#This Row],[Index]],Directory[Index],0),MATCH('DEAL DIRECTORY'!BD$5,Directory[#Headers],0))</f>
        <v>XS2677539541</v>
      </c>
      <c r="BE18" s="137" t="str">
        <f>INDEX(Directory[],MATCH(tbl_deal[[#This Row],[Index]],Directory[Index],0),MATCH('DEAL DIRECTORY'!BE$5,Directory[#Headers],0))</f>
        <v>23年09月</v>
      </c>
      <c r="BF18" s="137" t="str">
        <f>INDEX(Directory[],MATCH(tbl_deal[[#This Row],[Index]],Directory[Index],0),MATCH('DEAL DIRECTORY'!BF$5,Directory[#Headers],0))</f>
        <v>中国银行</v>
      </c>
      <c r="BG18" s="137" t="str">
        <f>INDEX(Directory[],MATCH(tbl_deal[[#This Row],[Index]],Directory[Index],0),MATCH('DEAL DIRECTORY'!BG$5,Directory[#Headers],0))</f>
        <v>A1/A/A</v>
      </c>
      <c r="BH18" s="137" t="str">
        <f>INDEX(Directory[],MATCH(tbl_deal[[#This Row],[Index]],Directory[Index],0),MATCH('DEAL DIRECTORY'!BH$5,Directory[#Headers],0))</f>
        <v>绿色浮息债券</v>
      </c>
      <c r="BI18" s="137" t="str">
        <f>INDEX(Directory[],MATCH(tbl_deal[[#This Row],[Index]],Directory[Index],0),MATCH('DEAL DIRECTORY'!BI$5,Directory[#Headers],0))</f>
        <v>5亿美元</v>
      </c>
      <c r="BJ18" s="137" t="str">
        <f>INDEX(Directory[],MATCH(tbl_deal[[#This Row],[Index]],Directory[Index],0),MATCH('DEAL DIRECTORY'!BJ$5,Directory[#Headers],0))</f>
        <v>3年</v>
      </c>
      <c r="BK18" s="137" t="str">
        <f>INDEX(Directory[],MATCH(tbl_deal[[#This Row],[Index]],Directory[Index],0),MATCH('DEAL DIRECTORY'!BK$5,Directory[#Headers],0))</f>
        <v>SOFR+60</v>
      </c>
      <c r="BL18" s="137" t="str">
        <f>INDEX(Directory[],MATCH(tbl_deal[[#This Row],[Index]],Directory[Index],0),MATCH('DEAL DIRECTORY'!BL$5,Directory[#Headers],0))</f>
        <v>全球协调人</v>
      </c>
      <c r="BM18" s="129" t="str">
        <f>INDEX(Directory[],MATCH(tbl_deal[[#This Row],[Index]],Directory[Index],0),MATCH('DEAL DIRECTORY'!BM$5,Directory[#Headers],0))</f>
        <v/>
      </c>
      <c r="BN18" s="4"/>
      <c r="BO18" s="4"/>
      <c r="BP18" s="4"/>
    </row>
    <row r="19" spans="3:68" ht="20.25" customHeight="1" x14ac:dyDescent="0.25">
      <c r="C19" s="129">
        <f>Directory[[#This Row],[Index]]</f>
        <v>452</v>
      </c>
      <c r="D19" s="130">
        <f>INDEX(Directory[],MATCH(tbl_deal[[#This Row],[Index]],Directory[Index],0),MATCH('DEAL DIRECTORY'!D$5,Directory[#Headers],0))</f>
        <v>45167</v>
      </c>
      <c r="E19" s="129" t="str">
        <f>INDEX(Directory[],MATCH(tbl_deal[[#This Row],[Index]],Directory[Index],0),MATCH('DEAL DIRECTORY'!E$5,Directory[#Headers],0))</f>
        <v/>
      </c>
      <c r="F19" s="129" t="str">
        <f>INDEX(Directory[],MATCH(tbl_deal[[#This Row],[Index]],Directory[Index],0),MATCH('DEAL DIRECTORY'!F$5,Directory[#Headers],0))</f>
        <v/>
      </c>
      <c r="G19" s="129" t="str">
        <f>INDEX(Directory[],MATCH(tbl_deal[[#This Row],[Index]],Directory[Index],0),MATCH('DEAL DIRECTORY'!G$5,Directory[#Headers],0))</f>
        <v>Coastline 02</v>
      </c>
      <c r="H19" s="135" t="str">
        <f>IF(tbl_deal[[#This Row],[FolderPath]]="","",HYPERLINK(tbl_deal[[#This Row],[FolderPath]],"📂"))</f>
        <v/>
      </c>
      <c r="I19" s="129" t="str">
        <f>INDEX(Directory[],MATCH(tbl_deal[[#This Row],[Index]],Directory[Index],0),MATCH('DEAL DIRECTORY'!I$5,Directory[#Headers],0))</f>
        <v>JBR</v>
      </c>
      <c r="J19" s="129" t="str">
        <f>INDEX(Directory[],MATCH(tbl_deal[[#This Row],[Index]],Directory[Index],0),MATCH('DEAL DIRECTORY'!J$5,Directory[#Headers],0))</f>
        <v>SCMI</v>
      </c>
      <c r="K19" s="129" t="str">
        <f>INDEX(Directory[],MATCH(tbl_deal[[#This Row],[Index]],Directory[Index],0),MATCH('DEAL DIRECTORY'!K$5,Directory[#Headers],0))</f>
        <v>SOE组</v>
      </c>
      <c r="L19" s="129">
        <f>INDEX(Directory[],MATCH(tbl_deal[[#This Row],[Index]],Directory[Index],0),MATCH('DEAL DIRECTORY'!L$5,Directory[#Headers],0))</f>
        <v>1</v>
      </c>
      <c r="M19" s="129" t="str">
        <f>INDEX(Directory[],MATCH(tbl_deal[[#This Row],[Index]],Directory[Index],0),MATCH('DEAL DIRECTORY'!M$5,Directory[#Headers],0))</f>
        <v>海盐国资</v>
      </c>
      <c r="N19" s="129" t="str">
        <f>INDEX(Directory[],MATCH(tbl_deal[[#This Row],[Index]],Directory[Index],0),MATCH('DEAL DIRECTORY'!N$5,Directory[#Headers],0))</f>
        <v>--/--/BBB-</v>
      </c>
      <c r="O19" s="129" t="str">
        <f>INDEX(Directory[],MATCH(tbl_deal[[#This Row],[Index]],Directory[Index],0),MATCH('DEAL DIRECTORY'!O$5,Directory[#Headers],0))</f>
        <v>USD</v>
      </c>
      <c r="P19" s="129">
        <f>INDEX(Directory[],MATCH(tbl_deal[[#This Row],[Index]],Directory[Index],0),MATCH('DEAL DIRECTORY'!P$5,Directory[#Headers],0))</f>
        <v>1.22</v>
      </c>
      <c r="Q19" s="129" t="str">
        <f>INDEX(Directory[],MATCH(tbl_deal[[#This Row],[Index]],Directory[Index],0),MATCH('DEAL DIRECTORY'!Q$5,Directory[#Headers],0))</f>
        <v>3</v>
      </c>
      <c r="R19" s="129" t="str">
        <f>INDEX(Directory[],MATCH(tbl_deal[[#This Row],[Index]],Directory[Index],0),MATCH('DEAL DIRECTORY'!R$5,Directory[#Headers],0))</f>
        <v>5.9%</v>
      </c>
      <c r="S19" s="129" t="str">
        <f>INDEX(Directory[],MATCH(tbl_deal[[#This Row],[Index]],Directory[Index],0),MATCH('DEAL DIRECTORY'!S$5,Directory[#Headers],0))</f>
        <v>6.3%a</v>
      </c>
      <c r="T19" s="129" t="str">
        <f>INDEX(Directory[],MATCH(tbl_deal[[#This Row],[Index]],Directory[Index],0),MATCH('DEAL DIRECTORY'!T$5,Directory[#Headers],0))</f>
        <v>5.9%</v>
      </c>
      <c r="U19" s="129" t="str">
        <f>INDEX(Directory[],MATCH(tbl_deal[[#This Row],[Index]],Directory[Index],0),MATCH('DEAL DIRECTORY'!U$5,Directory[#Headers],0))</f>
        <v>--</v>
      </c>
      <c r="V19" s="131">
        <f>INDEX(Directory[],MATCH(tbl_deal[[#This Row],[Index]],Directory[Index],0),MATCH('DEAL DIRECTORY'!V$5,Directory[#Headers],0))</f>
        <v>40</v>
      </c>
      <c r="W19" s="129" t="str">
        <f>INDEX(Directory[],MATCH(tbl_deal[[#This Row],[Index]],Directory[Index],0),MATCH('DEAL DIRECTORY'!W$5,Directory[#Headers],0))</f>
        <v>担保</v>
      </c>
      <c r="X19" s="129" t="str">
        <f>INDEX(Directory[],MATCH(tbl_deal[[#This Row],[Index]],Directory[Index],0),MATCH('DEAL DIRECTORY'!X$5,Directory[#Headers],0))</f>
        <v>--</v>
      </c>
      <c r="Y19" s="129" t="str">
        <f>INDEX(Directory[],MATCH(tbl_deal[[#This Row],[Index]],Directory[Index],0),MATCH('DEAL DIRECTORY'!Y$5,Directory[#Headers],0))</f>
        <v>港交所</v>
      </c>
      <c r="Z19" s="129" t="str">
        <f>INDEX(Directory[],MATCH(tbl_deal[[#This Row],[Index]],Directory[Index],0),MATCH('DEAL DIRECTORY'!Z$5,Directory[#Headers],0))</f>
        <v/>
      </c>
      <c r="AA19" s="129" t="str">
        <f>INDEX(Directory[],MATCH(tbl_deal[[#This Row],[Index]],Directory[Index],0),MATCH('DEAL DIRECTORY'!AA$5,Directory[#Headers],0))</f>
        <v/>
      </c>
      <c r="AB19" s="129" t="str">
        <f>INDEX(Directory[],MATCH(tbl_deal[[#This Row],[Index]],Directory[Index],0),MATCH('DEAL DIRECTORY'!AB$5,Directory[#Headers],0))</f>
        <v>BISL</v>
      </c>
      <c r="AC19" s="129" t="str">
        <f>INDEX(Directory[],MATCH(tbl_deal[[#This Row],[Index]],Directory[Index],0),MATCH('DEAL DIRECTORY'!AC$5,Directory[#Headers],0))</f>
        <v>--</v>
      </c>
      <c r="AD19" s="129" t="str">
        <f>INDEX(Directory[],MATCH(tbl_deal[[#This Row],[Index]],Directory[Index],0),MATCH('DEAL DIRECTORY'!AD$5,Directory[#Headers],0))</f>
        <v>--</v>
      </c>
      <c r="AE19" s="129" t="str">
        <f>INDEX(Directory[],MATCH(tbl_deal[[#This Row],[Index]],Directory[Index],0),MATCH('DEAL DIRECTORY'!AE$5,Directory[#Headers],0))</f>
        <v>--</v>
      </c>
      <c r="AF19" s="129" t="str">
        <f>INDEX(Directory[],MATCH(tbl_deal[[#This Row],[Index]],Directory[Index],0),MATCH('DEAL DIRECTORY'!AF$5,Directory[#Headers],0))</f>
        <v>N</v>
      </c>
      <c r="AG19" s="129" t="str">
        <f>INDEX(Directory[],MATCH(tbl_deal[[#This Row],[Index]],Directory[Index],0),MATCH('DEAL DIRECTORY'!AG$5,Directory[#Headers],0))</f>
        <v>海盐县国有资产经营有限公司</v>
      </c>
      <c r="AH19" s="129" t="str">
        <f>INDEX(Directory[],MATCH(tbl_deal[[#This Row],[Index]],Directory[Index],0),MATCH('DEAL DIRECTORY'!AH$5,Directory[#Headers],0))</f>
        <v>--/--/BBB-</v>
      </c>
      <c r="AI19" s="129" t="str">
        <f>INDEX(Directory[],MATCH(tbl_deal[[#This Row],[Index]],Directory[Index],0),MATCH('DEAL DIRECTORY'!AI$5,Directory[#Headers],0))</f>
        <v>AA+</v>
      </c>
      <c r="AJ19" s="129" t="str">
        <f>INDEX(Directory[],MATCH(tbl_deal[[#This Row],[Index]],Directory[Index],0),MATCH('DEAL DIRECTORY'!AJ$5,Directory[#Headers],0))</f>
        <v>浙江</v>
      </c>
      <c r="AK19" s="129" t="str">
        <f>INDEX(Directory[],MATCH(tbl_deal[[#This Row],[Index]],Directory[Index],0),MATCH('DEAL DIRECTORY'!AK$5,Directory[#Headers],0))</f>
        <v>嘉兴市</v>
      </c>
      <c r="AL19" s="129" t="str">
        <f>INDEX(Directory[],MATCH(tbl_deal[[#This Row],[Index]],Directory[Index],0),MATCH('DEAL DIRECTORY'!AL$5,Directory[#Headers],0))</f>
        <v>海盐县</v>
      </c>
      <c r="AM19" s="129" t="str">
        <f>INDEX(Directory[],MATCH(tbl_deal[[#This Row],[Index]],Directory[Index],0),MATCH('DEAL DIRECTORY'!AM$5,Directory[#Headers],0))</f>
        <v>--</v>
      </c>
      <c r="AN19" s="129" t="str">
        <f>INDEX(Directory[],MATCH(tbl_deal[[#This Row],[Index]],Directory[Index],0),MATCH('DEAL DIRECTORY'!AN$5,Directory[#Headers],0))</f>
        <v>--</v>
      </c>
      <c r="AO19" s="132" t="str">
        <f>IF(ISBLANK(INDEX(Directory[],MATCH(tbl_deal[[#This Row],[Index]],Directory[Index],0),MATCH('DEAL DIRECTORY'!AO$5,Directory[#Headers],0))),"--",INDEX(Directory[],MATCH(tbl_deal[[#This Row],[Index]],Directory[Index],0),MATCH('DEAL DIRECTORY'!AO$5,Directory[#Headers],0)))</f>
        <v>--</v>
      </c>
      <c r="AP19" s="129">
        <f>INDEX(Directory[],MATCH(tbl_deal[[#This Row],[Index]],Directory[Index],0),MATCH('DEAL DIRECTORY'!AP$5,Directory[#Headers],0))</f>
        <v>1.22</v>
      </c>
      <c r="AQ19" s="129">
        <f>INDEX(Directory[],MATCH(tbl_deal[[#This Row],[Index]],Directory[Index],0),MATCH('DEAL DIRECTORY'!AQ$5,Directory[#Headers],0))</f>
        <v>8.89</v>
      </c>
      <c r="AR19" s="129">
        <f>INDEX(Directory[],MATCH(tbl_deal[[#This Row],[Index]],Directory[Index],0),MATCH('DEAL DIRECTORY'!AR$5,Directory[#Headers],0))</f>
        <v>9.5719999999999992</v>
      </c>
      <c r="AS19" s="129" t="str">
        <f>INDEX(Directory[],MATCH(tbl_deal[[#This Row],[Index]],Directory[Index],0),MATCH('DEAL DIRECTORY'!AS$5,Directory[#Headers],0))</f>
        <v>地方国企</v>
      </c>
      <c r="AT19" s="129" t="str">
        <f>INDEX(Directory[],MATCH(tbl_deal[[#This Row],[Index]],Directory[Index],0),MATCH('DEAL DIRECTORY'!AT$5,Directory[#Headers],0))</f>
        <v>地方平台</v>
      </c>
      <c r="AU19" s="129" t="str">
        <f>INDEX(Directory[],MATCH(tbl_deal[[#This Row],[Index]],Directory[Index],0),MATCH('DEAL DIRECTORY'!AU$5,Directory[#Headers],0))</f>
        <v>基建</v>
      </c>
      <c r="AV19" s="129" t="str">
        <f>INDEX(Directory[],MATCH(tbl_deal[[#This Row],[Index]],Directory[Index],0),MATCH('DEAL DIRECTORY'!AV$5,Directory[#Headers],0))</f>
        <v>担保</v>
      </c>
      <c r="AW19" s="129" t="str">
        <f>INDEX(Directory[],MATCH(tbl_deal[[#This Row],[Index]],Directory[Index],0),MATCH('DEAL DIRECTORY'!AW$5,Directory[#Headers],0))</f>
        <v>投资级</v>
      </c>
      <c r="AX19" s="129" t="str">
        <f>INDEX(Directory[],MATCH(tbl_deal[[#This Row],[Index]],Directory[Index],0),MATCH('DEAL DIRECTORY'!AX$5,Directory[#Headers],0))</f>
        <v>≤2亿</v>
      </c>
      <c r="AY19" s="133" t="str">
        <f>INDEX(Directory[],MATCH(tbl_deal[[#This Row],[Index]],Directory[Index],0),MATCH('DEAL DIRECTORY'!AY$5,Directory[#Headers],0))</f>
        <v>23年</v>
      </c>
      <c r="AZ19" s="129" t="str">
        <f>INDEX(Directory[],MATCH(tbl_deal[[#This Row],[Index]],Directory[Index],0),MATCH('DEAL DIRECTORY'!AZ$5,Directory[#Headers],0))</f>
        <v>Q3</v>
      </c>
      <c r="BA19" s="129" t="str">
        <f>INDEX(Directory[],MATCH(tbl_deal[[#This Row],[Index]],Directory[Index],0),MATCH('DEAL DIRECTORY'!BA$5,Directory[#Headers],0))</f>
        <v>08月</v>
      </c>
      <c r="BB19" s="129" t="str">
        <f>INDEX(Directory[],MATCH(tbl_deal[[#This Row],[Index]],Directory[Index],0),MATCH('DEAL DIRECTORY'!BB$5,Directory[#Headers],0))</f>
        <v>SOE Creds</v>
      </c>
      <c r="BC19" s="129" t="str">
        <f>INDEX(Directory[],MATCH(tbl_deal[[#This Row],[Index]],Directory[Index],0),MATCH('DEAL DIRECTORY'!BC$5,Directory[#Headers],0))</f>
        <v>HAIYAN COASTLINE CO., LIMITED</v>
      </c>
      <c r="BD19" s="129" t="str">
        <f>INDEX(Directory[],MATCH(tbl_deal[[#This Row],[Index]],Directory[Index],0),MATCH('DEAL DIRECTORY'!BD$5,Directory[#Headers],0))</f>
        <v>XS2671493562</v>
      </c>
      <c r="BE19" s="137" t="str">
        <f>INDEX(Directory[],MATCH(tbl_deal[[#This Row],[Index]],Directory[Index],0),MATCH('DEAL DIRECTORY'!BE$5,Directory[#Headers],0))</f>
        <v>23年08月</v>
      </c>
      <c r="BF19" s="137" t="str">
        <f>INDEX(Directory[],MATCH(tbl_deal[[#This Row],[Index]],Directory[Index],0),MATCH('DEAL DIRECTORY'!BF$5,Directory[#Headers],0))</f>
        <v>海盐国资</v>
      </c>
      <c r="BG19" s="137" t="str">
        <f>INDEX(Directory[],MATCH(tbl_deal[[#This Row],[Index]],Directory[Index],0),MATCH('DEAL DIRECTORY'!BG$5,Directory[#Headers],0))</f>
        <v>--/--/BBB-</v>
      </c>
      <c r="BH19" s="137" t="str">
        <f>INDEX(Directory[],MATCH(tbl_deal[[#This Row],[Index]],Directory[Index],0),MATCH('DEAL DIRECTORY'!BH$5,Directory[#Headers],0))</f>
        <v>高级债</v>
      </c>
      <c r="BI19" s="137" t="str">
        <f>INDEX(Directory[],MATCH(tbl_deal[[#This Row],[Index]],Directory[Index],0),MATCH('DEAL DIRECTORY'!BI$5,Directory[#Headers],0))</f>
        <v>1.22亿美元</v>
      </c>
      <c r="BJ19" s="137" t="str">
        <f>INDEX(Directory[],MATCH(tbl_deal[[#This Row],[Index]],Directory[Index],0),MATCH('DEAL DIRECTORY'!BJ$5,Directory[#Headers],0))</f>
        <v>3年</v>
      </c>
      <c r="BK19" s="137" t="str">
        <f>INDEX(Directory[],MATCH(tbl_deal[[#This Row],[Index]],Directory[Index],0),MATCH('DEAL DIRECTORY'!BK$5,Directory[#Headers],0))</f>
        <v>5.9%</v>
      </c>
      <c r="BL19" s="137" t="str">
        <f>INDEX(Directory[],MATCH(tbl_deal[[#This Row],[Index]],Directory[Index],0),MATCH('DEAL DIRECTORY'!BL$5,Directory[#Headers],0))</f>
        <v>账簿管理人</v>
      </c>
      <c r="BM19" s="129" t="str">
        <f>INDEX(Directory[],MATCH(tbl_deal[[#This Row],[Index]],Directory[Index],0),MATCH('DEAL DIRECTORY'!BM$5,Directory[#Headers],0))</f>
        <v/>
      </c>
      <c r="BN19" s="4"/>
      <c r="BO19" s="4"/>
      <c r="BP19" s="4"/>
    </row>
    <row r="20" spans="3:68" ht="20.25" customHeight="1" x14ac:dyDescent="0.25">
      <c r="C20" s="129">
        <f>Directory[[#This Row],[Index]]</f>
        <v>451</v>
      </c>
      <c r="D20" s="130">
        <f>INDEX(Directory[],MATCH(tbl_deal[[#This Row],[Index]],Directory[Index],0),MATCH('DEAL DIRECTORY'!D$5,Directory[#Headers],0))</f>
        <v>45167</v>
      </c>
      <c r="E20" s="129" t="str">
        <f>INDEX(Directory[],MATCH(tbl_deal[[#This Row],[Index]],Directory[Index],0),MATCH('DEAL DIRECTORY'!E$5,Directory[#Headers],0))</f>
        <v/>
      </c>
      <c r="F20" s="129" t="str">
        <f>INDEX(Directory[],MATCH(tbl_deal[[#This Row],[Index]],Directory[Index],0),MATCH('DEAL DIRECTORY'!F$5,Directory[#Headers],0))</f>
        <v>点心债</v>
      </c>
      <c r="G20" s="129" t="str">
        <f>INDEX(Directory[],MATCH(tbl_deal[[#This Row],[Index]],Directory[Index],0),MATCH('DEAL DIRECTORY'!G$5,Directory[#Headers],0))</f>
        <v>Ubertech III</v>
      </c>
      <c r="H20" s="135" t="str">
        <f>IF(tbl_deal[[#This Row],[FolderPath]]="","",HYPERLINK(tbl_deal[[#This Row],[FolderPath]],"📂"))</f>
        <v/>
      </c>
      <c r="I20" s="129" t="str">
        <f>INDEX(Directory[],MATCH(tbl_deal[[#This Row],[Index]],Directory[Index],0),MATCH('DEAL DIRECTORY'!I$5,Directory[#Headers],0))</f>
        <v>JGC</v>
      </c>
      <c r="J20" s="129" t="str">
        <f>INDEX(Directory[],MATCH(tbl_deal[[#This Row],[Index]],Directory[Index],0),MATCH('DEAL DIRECTORY'!J$5,Directory[#Headers],0))</f>
        <v>SCMI</v>
      </c>
      <c r="K20" s="129" t="str">
        <f>INDEX(Directory[],MATCH(tbl_deal[[#This Row],[Index]],Directory[Index],0),MATCH('DEAL DIRECTORY'!K$5,Directory[#Headers],0))</f>
        <v>SOE组</v>
      </c>
      <c r="L20" s="129">
        <f>INDEX(Directory[],MATCH(tbl_deal[[#This Row],[Index]],Directory[Index],0),MATCH('DEAL DIRECTORY'!L$5,Directory[#Headers],0))</f>
        <v>1</v>
      </c>
      <c r="M20" s="129" t="str">
        <f>INDEX(Directory[],MATCH(tbl_deal[[#This Row],[Index]],Directory[Index],0),MATCH('DEAL DIRECTORY'!M$5,Directory[#Headers],0))</f>
        <v>乌鲁木齐高新</v>
      </c>
      <c r="N20" s="129" t="str">
        <f>INDEX(Directory[],MATCH(tbl_deal[[#This Row],[Index]],Directory[Index],0),MATCH('DEAL DIRECTORY'!N$5,Directory[#Headers],0))</f>
        <v>--/--/--</v>
      </c>
      <c r="O20" s="129" t="str">
        <f>INDEX(Directory[],MATCH(tbl_deal[[#This Row],[Index]],Directory[Index],0),MATCH('DEAL DIRECTORY'!O$5,Directory[#Headers],0))</f>
        <v>CNH</v>
      </c>
      <c r="P20" s="129">
        <f>INDEX(Directory[],MATCH(tbl_deal[[#This Row],[Index]],Directory[Index],0),MATCH('DEAL DIRECTORY'!P$5,Directory[#Headers],0))</f>
        <v>8.0619999999999994</v>
      </c>
      <c r="Q20" s="129" t="str">
        <f>INDEX(Directory[],MATCH(tbl_deal[[#This Row],[Index]],Directory[Index],0),MATCH('DEAL DIRECTORY'!Q$5,Directory[#Headers],0))</f>
        <v>3</v>
      </c>
      <c r="R20" s="129" t="str">
        <f>INDEX(Directory[],MATCH(tbl_deal[[#This Row],[Index]],Directory[Index],0),MATCH('DEAL DIRECTORY'!R$5,Directory[#Headers],0))</f>
        <v>5.5%</v>
      </c>
      <c r="S20" s="129" t="str">
        <f>INDEX(Directory[],MATCH(tbl_deal[[#This Row],[Index]],Directory[Index],0),MATCH('DEAL DIRECTORY'!S$5,Directory[#Headers],0))</f>
        <v>5.6%a</v>
      </c>
      <c r="T20" s="129" t="str">
        <f>INDEX(Directory[],MATCH(tbl_deal[[#This Row],[Index]],Directory[Index],0),MATCH('DEAL DIRECTORY'!T$5,Directory[#Headers],0))</f>
        <v>5.5%</v>
      </c>
      <c r="U20" s="129" t="str">
        <f>INDEX(Directory[],MATCH(tbl_deal[[#This Row],[Index]],Directory[Index],0),MATCH('DEAL DIRECTORY'!U$5,Directory[#Headers],0))</f>
        <v>--</v>
      </c>
      <c r="V20" s="131">
        <f>INDEX(Directory[],MATCH(tbl_deal[[#This Row],[Index]],Directory[Index],0),MATCH('DEAL DIRECTORY'!V$5,Directory[#Headers],0))</f>
        <v>10</v>
      </c>
      <c r="W20" s="129" t="str">
        <f>INDEX(Directory[],MATCH(tbl_deal[[#This Row],[Index]],Directory[Index],0),MATCH('DEAL DIRECTORY'!W$5,Directory[#Headers],0))</f>
        <v>直发</v>
      </c>
      <c r="X20" s="129" t="str">
        <f>INDEX(Directory[],MATCH(tbl_deal[[#This Row],[Index]],Directory[Index],0),MATCH('DEAL DIRECTORY'!X$5,Directory[#Headers],0))</f>
        <v>点心债</v>
      </c>
      <c r="Y20" s="129" t="str">
        <f>INDEX(Directory[],MATCH(tbl_deal[[#This Row],[Index]],Directory[Index],0),MATCH('DEAL DIRECTORY'!Y$5,Directory[#Headers],0))</f>
        <v>港交所</v>
      </c>
      <c r="Z20" s="129" t="str">
        <f>INDEX(Directory[],MATCH(tbl_deal[[#This Row],[Index]],Directory[Index],0),MATCH('DEAL DIRECTORY'!Z$5,Directory[#Headers],0))</f>
        <v/>
      </c>
      <c r="AA20" s="129" t="str">
        <f>INDEX(Directory[],MATCH(tbl_deal[[#This Row],[Index]],Directory[Index],0),MATCH('DEAL DIRECTORY'!AA$5,Directory[#Headers],0))</f>
        <v/>
      </c>
      <c r="AB20" s="129" t="str">
        <f>INDEX(Directory[],MATCH(tbl_deal[[#This Row],[Index]],Directory[Index],0),MATCH('DEAL DIRECTORY'!AB$5,Directory[#Headers],0))</f>
        <v>BISL</v>
      </c>
      <c r="AC20" s="129" t="str">
        <f>INDEX(Directory[],MATCH(tbl_deal[[#This Row],[Index]],Directory[Index],0),MATCH('DEAL DIRECTORY'!AC$5,Directory[#Headers],0))</f>
        <v>--</v>
      </c>
      <c r="AD20" s="129" t="str">
        <f>INDEX(Directory[],MATCH(tbl_deal[[#This Row],[Index]],Directory[Index],0),MATCH('DEAL DIRECTORY'!AD$5,Directory[#Headers],0))</f>
        <v>--</v>
      </c>
      <c r="AE20" s="129" t="str">
        <f>INDEX(Directory[],MATCH(tbl_deal[[#This Row],[Index]],Directory[Index],0),MATCH('DEAL DIRECTORY'!AE$5,Directory[#Headers],0))</f>
        <v>--</v>
      </c>
      <c r="AF20" s="129" t="str">
        <f>INDEX(Directory[],MATCH(tbl_deal[[#This Row],[Index]],Directory[Index],0),MATCH('DEAL DIRECTORY'!AF$5,Directory[#Headers],0))</f>
        <v>N</v>
      </c>
      <c r="AG20" s="129" t="str">
        <f>INDEX(Directory[],MATCH(tbl_deal[[#This Row],[Index]],Directory[Index],0),MATCH('DEAL DIRECTORY'!AG$5,Directory[#Headers],0))</f>
        <v>乌鲁木齐高新投资发展集团有限公司</v>
      </c>
      <c r="AH20" s="129" t="str">
        <f>INDEX(Directory[],MATCH(tbl_deal[[#This Row],[Index]],Directory[Index],0),MATCH('DEAL DIRECTORY'!AH$5,Directory[#Headers],0))</f>
        <v>--/--/BB+</v>
      </c>
      <c r="AI20" s="129" t="str">
        <f>INDEX(Directory[],MATCH(tbl_deal[[#This Row],[Index]],Directory[Index],0),MATCH('DEAL DIRECTORY'!AI$5,Directory[#Headers],0))</f>
        <v>AA+</v>
      </c>
      <c r="AJ20" s="129" t="str">
        <f>INDEX(Directory[],MATCH(tbl_deal[[#This Row],[Index]],Directory[Index],0),MATCH('DEAL DIRECTORY'!AJ$5,Directory[#Headers],0))</f>
        <v>新疆</v>
      </c>
      <c r="AK20" s="129" t="str">
        <f>INDEX(Directory[],MATCH(tbl_deal[[#This Row],[Index]],Directory[Index],0),MATCH('DEAL DIRECTORY'!AK$5,Directory[#Headers],0))</f>
        <v>乌鲁木齐市</v>
      </c>
      <c r="AL20" s="129" t="str">
        <f>INDEX(Directory[],MATCH(tbl_deal[[#This Row],[Index]],Directory[Index],0),MATCH('DEAL DIRECTORY'!AL$5,Directory[#Headers],0))</f>
        <v>新市区</v>
      </c>
      <c r="AM20" s="129" t="str">
        <f>INDEX(Directory[],MATCH(tbl_deal[[#This Row],[Index]],Directory[Index],0),MATCH('DEAL DIRECTORY'!AM$5,Directory[#Headers],0))</f>
        <v>--</v>
      </c>
      <c r="AN20" s="129" t="str">
        <f>INDEX(Directory[],MATCH(tbl_deal[[#This Row],[Index]],Directory[Index],0),MATCH('DEAL DIRECTORY'!AN$5,Directory[#Headers],0))</f>
        <v>--</v>
      </c>
      <c r="AO20" s="132" t="str">
        <f>IF(ISBLANK(INDEX(Directory[],MATCH(tbl_deal[[#This Row],[Index]],Directory[Index],0),MATCH('DEAL DIRECTORY'!AO$5,Directory[#Headers],0))),"--",INDEX(Directory[],MATCH(tbl_deal[[#This Row],[Index]],Directory[Index],0),MATCH('DEAL DIRECTORY'!AO$5,Directory[#Headers],0)))</f>
        <v>--</v>
      </c>
      <c r="AP20" s="129">
        <f>INDEX(Directory[],MATCH(tbl_deal[[#This Row],[Index]],Directory[Index],0),MATCH('DEAL DIRECTORY'!AP$5,Directory[#Headers],0))</f>
        <v>1.1040000000000001</v>
      </c>
      <c r="AQ20" s="129">
        <f>INDEX(Directory[],MATCH(tbl_deal[[#This Row],[Index]],Directory[Index],0),MATCH('DEAL DIRECTORY'!AQ$5,Directory[#Headers],0))</f>
        <v>8.0619999999999994</v>
      </c>
      <c r="AR20" s="129">
        <f>INDEX(Directory[],MATCH(tbl_deal[[#This Row],[Index]],Directory[Index],0),MATCH('DEAL DIRECTORY'!AR$5,Directory[#Headers],0))</f>
        <v>8.6829999999999998</v>
      </c>
      <c r="AS20" s="129" t="str">
        <f>INDEX(Directory[],MATCH(tbl_deal[[#This Row],[Index]],Directory[Index],0),MATCH('DEAL DIRECTORY'!AS$5,Directory[#Headers],0))</f>
        <v>地方国企</v>
      </c>
      <c r="AT20" s="129" t="str">
        <f>INDEX(Directory[],MATCH(tbl_deal[[#This Row],[Index]],Directory[Index],0),MATCH('DEAL DIRECTORY'!AT$5,Directory[#Headers],0))</f>
        <v>地方平台</v>
      </c>
      <c r="AU20" s="129" t="str">
        <f>INDEX(Directory[],MATCH(tbl_deal[[#This Row],[Index]],Directory[Index],0),MATCH('DEAL DIRECTORY'!AU$5,Directory[#Headers],0))</f>
        <v>园区</v>
      </c>
      <c r="AV20" s="129" t="str">
        <f>INDEX(Directory[],MATCH(tbl_deal[[#This Row],[Index]],Directory[Index],0),MATCH('DEAL DIRECTORY'!AV$5,Directory[#Headers],0))</f>
        <v>直发</v>
      </c>
      <c r="AW20" s="129" t="str">
        <f>INDEX(Directory[],MATCH(tbl_deal[[#This Row],[Index]],Directory[Index],0),MATCH('DEAL DIRECTORY'!AW$5,Directory[#Headers],0))</f>
        <v>无评级</v>
      </c>
      <c r="AX20" s="129" t="str">
        <f>INDEX(Directory[],MATCH(tbl_deal[[#This Row],[Index]],Directory[Index],0),MATCH('DEAL DIRECTORY'!AX$5,Directory[#Headers],0))</f>
        <v>≤2亿</v>
      </c>
      <c r="AY20" s="133" t="str">
        <f>INDEX(Directory[],MATCH(tbl_deal[[#This Row],[Index]],Directory[Index],0),MATCH('DEAL DIRECTORY'!AY$5,Directory[#Headers],0))</f>
        <v>23年</v>
      </c>
      <c r="AZ20" s="129" t="str">
        <f>INDEX(Directory[],MATCH(tbl_deal[[#This Row],[Index]],Directory[Index],0),MATCH('DEAL DIRECTORY'!AZ$5,Directory[#Headers],0))</f>
        <v>Q3</v>
      </c>
      <c r="BA20" s="129" t="str">
        <f>INDEX(Directory[],MATCH(tbl_deal[[#This Row],[Index]],Directory[Index],0),MATCH('DEAL DIRECTORY'!BA$5,Directory[#Headers],0))</f>
        <v>08月</v>
      </c>
      <c r="BB20" s="129" t="str">
        <f>INDEX(Directory[],MATCH(tbl_deal[[#This Row],[Index]],Directory[Index],0),MATCH('DEAL DIRECTORY'!BB$5,Directory[#Headers],0))</f>
        <v>SOE Creds</v>
      </c>
      <c r="BC20" s="129" t="str">
        <f>INDEX(Directory[],MATCH(tbl_deal[[#This Row],[Index]],Directory[Index],0),MATCH('DEAL DIRECTORY'!BC$5,Directory[#Headers],0))</f>
        <v>URUMQI GAOXIN INVESTMENT AND DEVELOPMENT GROUP CO., LTD.</v>
      </c>
      <c r="BD20" s="129" t="str">
        <f>INDEX(Directory[],MATCH(tbl_deal[[#This Row],[Index]],Directory[Index],0),MATCH('DEAL DIRECTORY'!BD$5,Directory[#Headers],0))</f>
        <v>HK0000946829</v>
      </c>
      <c r="BE20" s="137" t="str">
        <f>INDEX(Directory[],MATCH(tbl_deal[[#This Row],[Index]],Directory[Index],0),MATCH('DEAL DIRECTORY'!BE$5,Directory[#Headers],0))</f>
        <v>23年08月</v>
      </c>
      <c r="BF20" s="137" t="str">
        <f>INDEX(Directory[],MATCH(tbl_deal[[#This Row],[Index]],Directory[Index],0),MATCH('DEAL DIRECTORY'!BF$5,Directory[#Headers],0))</f>
        <v>乌鲁木齐高新</v>
      </c>
      <c r="BG20" s="137" t="str">
        <f>INDEX(Directory[],MATCH(tbl_deal[[#This Row],[Index]],Directory[Index],0),MATCH('DEAL DIRECTORY'!BG$5,Directory[#Headers],0))</f>
        <v>--/--/--</v>
      </c>
      <c r="BH20" s="137" t="str">
        <f>INDEX(Directory[],MATCH(tbl_deal[[#This Row],[Index]],Directory[Index],0),MATCH('DEAL DIRECTORY'!BH$5,Directory[#Headers],0))</f>
        <v>点心债</v>
      </c>
      <c r="BI20" s="137" t="str">
        <f>INDEX(Directory[],MATCH(tbl_deal[[#This Row],[Index]],Directory[Index],0),MATCH('DEAL DIRECTORY'!BI$5,Directory[#Headers],0))</f>
        <v>人民币8.062亿元</v>
      </c>
      <c r="BJ20" s="137" t="str">
        <f>INDEX(Directory[],MATCH(tbl_deal[[#This Row],[Index]],Directory[Index],0),MATCH('DEAL DIRECTORY'!BJ$5,Directory[#Headers],0))</f>
        <v>3年</v>
      </c>
      <c r="BK20" s="137" t="str">
        <f>INDEX(Directory[],MATCH(tbl_deal[[#This Row],[Index]],Directory[Index],0),MATCH('DEAL DIRECTORY'!BK$5,Directory[#Headers],0))</f>
        <v>5.5%</v>
      </c>
      <c r="BL20" s="137" t="str">
        <f>INDEX(Directory[],MATCH(tbl_deal[[#This Row],[Index]],Directory[Index],0),MATCH('DEAL DIRECTORY'!BL$5,Directory[#Headers],0))</f>
        <v>全球协调人</v>
      </c>
      <c r="BM20" s="129" t="str">
        <f>INDEX(Directory[],MATCH(tbl_deal[[#This Row],[Index]],Directory[Index],0),MATCH('DEAL DIRECTORY'!BM$5,Directory[#Headers],0))</f>
        <v/>
      </c>
      <c r="BN20" s="4"/>
      <c r="BO20" s="4"/>
      <c r="BP20" s="4"/>
    </row>
    <row r="21" spans="3:68" ht="20.25" customHeight="1" x14ac:dyDescent="0.25">
      <c r="C21" s="129">
        <f>Directory[[#This Row],[Index]]</f>
        <v>450</v>
      </c>
      <c r="D21" s="130">
        <f>INDEX(Directory[],MATCH(tbl_deal[[#This Row],[Index]],Directory[Index],0),MATCH('DEAL DIRECTORY'!D$5,Directory[#Headers],0))</f>
        <v>45161</v>
      </c>
      <c r="E21" s="129" t="str">
        <f>INDEX(Directory[],MATCH(tbl_deal[[#This Row],[Index]],Directory[Index],0),MATCH('DEAL DIRECTORY'!E$5,Directory[#Headers],0))</f>
        <v>绿色</v>
      </c>
      <c r="F21" s="129" t="str">
        <f>INDEX(Directory[],MATCH(tbl_deal[[#This Row],[Index]],Directory[Index],0),MATCH('DEAL DIRECTORY'!F$5,Directory[#Headers],0))</f>
        <v/>
      </c>
      <c r="G21" s="129" t="str">
        <f>INDEX(Directory[],MATCH(tbl_deal[[#This Row],[Index]],Directory[Index],0),MATCH('DEAL DIRECTORY'!G$5,Directory[#Headers],0))</f>
        <v>Beryl</v>
      </c>
      <c r="H21" s="135" t="str">
        <f>IF(tbl_deal[[#This Row],[FolderPath]]="","",HYPERLINK(tbl_deal[[#This Row],[FolderPath]],"📂"))</f>
        <v/>
      </c>
      <c r="I21" s="129" t="str">
        <f>INDEX(Directory[],MATCH(tbl_deal[[#This Row],[Index]],Directory[Index],0),MATCH('DEAL DIRECTORY'!I$5,Directory[#Headers],0))</f>
        <v>JBR</v>
      </c>
      <c r="J21" s="129" t="str">
        <f>INDEX(Directory[],MATCH(tbl_deal[[#This Row],[Index]],Directory[Index],0),MATCH('DEAL DIRECTORY'!J$5,Directory[#Headers],0))</f>
        <v>SCMI(Level II)</v>
      </c>
      <c r="K21" s="129" t="str">
        <f>INDEX(Directory[],MATCH(tbl_deal[[#This Row],[Index]],Directory[Index],0),MATCH('DEAL DIRECTORY'!K$5,Directory[#Headers],0))</f>
        <v>FI组</v>
      </c>
      <c r="L21" s="129">
        <f>INDEX(Directory[],MATCH(tbl_deal[[#This Row],[Index]],Directory[Index],0),MATCH('DEAL DIRECTORY'!L$5,Directory[#Headers],0))</f>
        <v>12</v>
      </c>
      <c r="M21" s="129" t="str">
        <f>INDEX(Directory[],MATCH(tbl_deal[[#This Row],[Index]],Directory[Index],0),MATCH('DEAL DIRECTORY'!M$5,Directory[#Headers],0))</f>
        <v>交银港分</v>
      </c>
      <c r="N21" s="129" t="str">
        <f>INDEX(Directory[],MATCH(tbl_deal[[#This Row],[Index]],Directory[Index],0),MATCH('DEAL DIRECTORY'!N$5,Directory[#Headers],0))</f>
        <v>A2/--/--</v>
      </c>
      <c r="O21" s="129" t="str">
        <f>INDEX(Directory[],MATCH(tbl_deal[[#This Row],[Index]],Directory[Index],0),MATCH('DEAL DIRECTORY'!O$5,Directory[#Headers],0))</f>
        <v>USD</v>
      </c>
      <c r="P21" s="129">
        <f>INDEX(Directory[],MATCH(tbl_deal[[#This Row],[Index]],Directory[Index],0),MATCH('DEAL DIRECTORY'!P$5,Directory[#Headers],0))</f>
        <v>5</v>
      </c>
      <c r="Q21" s="129" t="str">
        <f>INDEX(Directory[],MATCH(tbl_deal[[#This Row],[Index]],Directory[Index],0),MATCH('DEAL DIRECTORY'!Q$5,Directory[#Headers],0))</f>
        <v>3</v>
      </c>
      <c r="R21" s="129" t="str">
        <f>INDEX(Directory[],MATCH(tbl_deal[[#This Row],[Index]],Directory[Index],0),MATCH('DEAL DIRECTORY'!R$5,Directory[#Headers],0))</f>
        <v>SOFR+60</v>
      </c>
      <c r="S21" s="129" t="str">
        <f>INDEX(Directory[],MATCH(tbl_deal[[#This Row],[Index]],Directory[Index],0),MATCH('DEAL DIRECTORY'!S$5,Directory[#Headers],0))</f>
        <v>SOFR+105a</v>
      </c>
      <c r="T21" s="129" t="str">
        <f>INDEX(Directory[],MATCH(tbl_deal[[#This Row],[Index]],Directory[Index],0),MATCH('DEAL DIRECTORY'!T$5,Directory[#Headers],0))</f>
        <v>SOFR+60</v>
      </c>
      <c r="U21" s="129" t="str">
        <f>INDEX(Directory[],MATCH(tbl_deal[[#This Row],[Index]],Directory[Index],0),MATCH('DEAL DIRECTORY'!U$5,Directory[#Headers],0))</f>
        <v>SOFR+60</v>
      </c>
      <c r="V21" s="131">
        <f>INDEX(Directory[],MATCH(tbl_deal[[#This Row],[Index]],Directory[Index],0),MATCH('DEAL DIRECTORY'!V$5,Directory[#Headers],0))</f>
        <v>45</v>
      </c>
      <c r="W21" s="129" t="str">
        <f>INDEX(Directory[],MATCH(tbl_deal[[#This Row],[Index]],Directory[Index],0),MATCH('DEAL DIRECTORY'!W$5,Directory[#Headers],0))</f>
        <v>直发</v>
      </c>
      <c r="X21" s="129" t="str">
        <f>INDEX(Directory[],MATCH(tbl_deal[[#This Row],[Index]],Directory[Index],0),MATCH('DEAL DIRECTORY'!X$5,Directory[#Headers],0))</f>
        <v>绿色浮息债券</v>
      </c>
      <c r="Y21" s="129" t="str">
        <f>INDEX(Directory[],MATCH(tbl_deal[[#This Row],[Index]],Directory[Index],0),MATCH('DEAL DIRECTORY'!Y$5,Directory[#Headers],0))</f>
        <v>港交所</v>
      </c>
      <c r="Z21" s="129" t="str">
        <f>INDEX(Directory[],MATCH(tbl_deal[[#This Row],[Index]],Directory[Index],0),MATCH('DEAL DIRECTORY'!Z$5,Directory[#Headers],0))</f>
        <v>浮息</v>
      </c>
      <c r="AA21" s="129" t="str">
        <f>INDEX(Directory[],MATCH(tbl_deal[[#This Row],[Index]],Directory[Index],0),MATCH('DEAL DIRECTORY'!AA$5,Directory[#Headers],0))</f>
        <v/>
      </c>
      <c r="AB21" s="129" t="str">
        <f>INDEX(Directory[],MATCH(tbl_deal[[#This Row],[Index]],Directory[Index],0),MATCH('DEAL DIRECTORY'!AB$5,Directory[#Headers],0))</f>
        <v>BISL,港分</v>
      </c>
      <c r="AC21" s="129" t="str">
        <f>INDEX(Directory[],MATCH(tbl_deal[[#This Row],[Index]],Directory[Index],0),MATCH('DEAL DIRECTORY'!AC$5,Directory[#Headers],0))</f>
        <v>--</v>
      </c>
      <c r="AD21" s="129" t="str">
        <f>INDEX(Directory[],MATCH(tbl_deal[[#This Row],[Index]],Directory[Index],0),MATCH('DEAL DIRECTORY'!AD$5,Directory[#Headers],0))</f>
        <v>--</v>
      </c>
      <c r="AE21" s="129" t="str">
        <f>INDEX(Directory[],MATCH(tbl_deal[[#This Row],[Index]],Directory[Index],0),MATCH('DEAL DIRECTORY'!AE$5,Directory[#Headers],0))</f>
        <v>--</v>
      </c>
      <c r="AF21" s="129" t="str">
        <f>INDEX(Directory[],MATCH(tbl_deal[[#This Row],[Index]],Directory[Index],0),MATCH('DEAL DIRECTORY'!AF$5,Directory[#Headers],0))</f>
        <v>N</v>
      </c>
      <c r="AG21" s="129" t="str">
        <f>INDEX(Directory[],MATCH(tbl_deal[[#This Row],[Index]],Directory[Index],0),MATCH('DEAL DIRECTORY'!AG$5,Directory[#Headers],0))</f>
        <v>交通银行股份有限公司</v>
      </c>
      <c r="AH21" s="129" t="str">
        <f>INDEX(Directory[],MATCH(tbl_deal[[#This Row],[Index]],Directory[Index],0),MATCH('DEAL DIRECTORY'!AH$5,Directory[#Headers],0))</f>
        <v>A2/--/A</v>
      </c>
      <c r="AI21" s="129" t="str">
        <f>INDEX(Directory[],MATCH(tbl_deal[[#This Row],[Index]],Directory[Index],0),MATCH('DEAL DIRECTORY'!AI$5,Directory[#Headers],0))</f>
        <v>AAA</v>
      </c>
      <c r="AJ21" s="129" t="str">
        <f>INDEX(Directory[],MATCH(tbl_deal[[#This Row],[Index]],Directory[Index],0),MATCH('DEAL DIRECTORY'!AJ$5,Directory[#Headers],0))</f>
        <v>上海</v>
      </c>
      <c r="AK21" s="129" t="str">
        <f>INDEX(Directory[],MATCH(tbl_deal[[#This Row],[Index]],Directory[Index],0),MATCH('DEAL DIRECTORY'!AK$5,Directory[#Headers],0))</f>
        <v>--</v>
      </c>
      <c r="AL21" s="129" t="str">
        <f>INDEX(Directory[],MATCH(tbl_deal[[#This Row],[Index]],Directory[Index],0),MATCH('DEAL DIRECTORY'!AL$5,Directory[#Headers],0))</f>
        <v>--</v>
      </c>
      <c r="AM21" s="129" t="str">
        <f>INDEX(Directory[],MATCH(tbl_deal[[#This Row],[Index]],Directory[Index],0),MATCH('DEAL DIRECTORY'!AM$5,Directory[#Headers],0))</f>
        <v>--</v>
      </c>
      <c r="AN21" s="129" t="str">
        <f>INDEX(Directory[],MATCH(tbl_deal[[#This Row],[Index]],Directory[Index],0),MATCH('DEAL DIRECTORY'!AN$5,Directory[#Headers],0))</f>
        <v>--</v>
      </c>
      <c r="AO21" s="132" t="str">
        <f>IF(ISBLANK(INDEX(Directory[],MATCH(tbl_deal[[#This Row],[Index]],Directory[Index],0),MATCH('DEAL DIRECTORY'!AO$5,Directory[#Headers],0))),"--",INDEX(Directory[],MATCH(tbl_deal[[#This Row],[Index]],Directory[Index],0),MATCH('DEAL DIRECTORY'!AO$5,Directory[#Headers],0)))</f>
        <v>--</v>
      </c>
      <c r="AP21" s="129">
        <f>INDEX(Directory[],MATCH(tbl_deal[[#This Row],[Index]],Directory[Index],0),MATCH('DEAL DIRECTORY'!AP$5,Directory[#Headers],0))</f>
        <v>5</v>
      </c>
      <c r="AQ21" s="129">
        <f>INDEX(Directory[],MATCH(tbl_deal[[#This Row],[Index]],Directory[Index],0),MATCH('DEAL DIRECTORY'!AQ$5,Directory[#Headers],0))</f>
        <v>36.435000000000002</v>
      </c>
      <c r="AR21" s="129">
        <f>INDEX(Directory[],MATCH(tbl_deal[[#This Row],[Index]],Directory[Index],0),MATCH('DEAL DIRECTORY'!AR$5,Directory[#Headers],0))</f>
        <v>39.204999999999998</v>
      </c>
      <c r="AS21" s="129" t="str">
        <f>INDEX(Directory[],MATCH(tbl_deal[[#This Row],[Index]],Directory[Index],0),MATCH('DEAL DIRECTORY'!AS$5,Directory[#Headers],0))</f>
        <v>央企</v>
      </c>
      <c r="AT21" s="129" t="str">
        <f>INDEX(Directory[],MATCH(tbl_deal[[#This Row],[Index]],Directory[Index],0),MATCH('DEAL DIRECTORY'!AT$5,Directory[#Headers],0))</f>
        <v>金融机构</v>
      </c>
      <c r="AU21" s="129" t="str">
        <f>INDEX(Directory[],MATCH(tbl_deal[[#This Row],[Index]],Directory[Index],0),MATCH('DEAL DIRECTORY'!AU$5,Directory[#Headers],0))</f>
        <v>银行</v>
      </c>
      <c r="AV21" s="129" t="str">
        <f>INDEX(Directory[],MATCH(tbl_deal[[#This Row],[Index]],Directory[Index],0),MATCH('DEAL DIRECTORY'!AV$5,Directory[#Headers],0))</f>
        <v>直发</v>
      </c>
      <c r="AW21" s="129" t="str">
        <f>INDEX(Directory[],MATCH(tbl_deal[[#This Row],[Index]],Directory[Index],0),MATCH('DEAL DIRECTORY'!AW$5,Directory[#Headers],0))</f>
        <v>投资级</v>
      </c>
      <c r="AX21" s="129" t="str">
        <f>INDEX(Directory[],MATCH(tbl_deal[[#This Row],[Index]],Directory[Index],0),MATCH('DEAL DIRECTORY'!AX$5,Directory[#Headers],0))</f>
        <v>3-5亿</v>
      </c>
      <c r="AY21" s="133" t="str">
        <f>INDEX(Directory[],MATCH(tbl_deal[[#This Row],[Index]],Directory[Index],0),MATCH('DEAL DIRECTORY'!AY$5,Directory[#Headers],0))</f>
        <v>23年</v>
      </c>
      <c r="AZ21" s="129" t="str">
        <f>INDEX(Directory[],MATCH(tbl_deal[[#This Row],[Index]],Directory[Index],0),MATCH('DEAL DIRECTORY'!AZ$5,Directory[#Headers],0))</f>
        <v>Q3</v>
      </c>
      <c r="BA21" s="129" t="str">
        <f>INDEX(Directory[],MATCH(tbl_deal[[#This Row],[Index]],Directory[Index],0),MATCH('DEAL DIRECTORY'!BA$5,Directory[#Headers],0))</f>
        <v>08月</v>
      </c>
      <c r="BB21" s="129" t="str">
        <f>INDEX(Directory[],MATCH(tbl_deal[[#This Row],[Index]],Directory[Index],0),MATCH('DEAL DIRECTORY'!BB$5,Directory[#Headers],0))</f>
        <v>--</v>
      </c>
      <c r="BC21" s="129" t="str">
        <f>INDEX(Directory[],MATCH(tbl_deal[[#This Row],[Index]],Directory[Index],0),MATCH('DEAL DIRECTORY'!BC$5,Directory[#Headers],0))</f>
        <v>BANK OF COMMUNICATIONS CO., LTD HONG KONG BRANCH</v>
      </c>
      <c r="BD21" s="129" t="str">
        <f>INDEX(Directory[],MATCH(tbl_deal[[#This Row],[Index]],Directory[Index],0),MATCH('DEAL DIRECTORY'!BD$5,Directory[#Headers],0))</f>
        <v>XS2673392796</v>
      </c>
      <c r="BE21" s="137" t="str">
        <f>INDEX(Directory[],MATCH(tbl_deal[[#This Row],[Index]],Directory[Index],0),MATCH('DEAL DIRECTORY'!BE$5,Directory[#Headers],0))</f>
        <v>23年08月</v>
      </c>
      <c r="BF21" s="137" t="str">
        <f>INDEX(Directory[],MATCH(tbl_deal[[#This Row],[Index]],Directory[Index],0),MATCH('DEAL DIRECTORY'!BF$5,Directory[#Headers],0))</f>
        <v>交通银行</v>
      </c>
      <c r="BG21" s="137" t="str">
        <f>INDEX(Directory[],MATCH(tbl_deal[[#This Row],[Index]],Directory[Index],0),MATCH('DEAL DIRECTORY'!BG$5,Directory[#Headers],0))</f>
        <v>A2/--/--</v>
      </c>
      <c r="BH21" s="137" t="str">
        <f>INDEX(Directory[],MATCH(tbl_deal[[#This Row],[Index]],Directory[Index],0),MATCH('DEAL DIRECTORY'!BH$5,Directory[#Headers],0))</f>
        <v>绿色浮息债券</v>
      </c>
      <c r="BI21" s="137" t="str">
        <f>INDEX(Directory[],MATCH(tbl_deal[[#This Row],[Index]],Directory[Index],0),MATCH('DEAL DIRECTORY'!BI$5,Directory[#Headers],0))</f>
        <v>5亿美元</v>
      </c>
      <c r="BJ21" s="137" t="str">
        <f>INDEX(Directory[],MATCH(tbl_deal[[#This Row],[Index]],Directory[Index],0),MATCH('DEAL DIRECTORY'!BJ$5,Directory[#Headers],0))</f>
        <v>3年</v>
      </c>
      <c r="BK21" s="137" t="str">
        <f>INDEX(Directory[],MATCH(tbl_deal[[#This Row],[Index]],Directory[Index],0),MATCH('DEAL DIRECTORY'!BK$5,Directory[#Headers],0))</f>
        <v>SOFR+60</v>
      </c>
      <c r="BL21" s="137" t="str">
        <f>INDEX(Directory[],MATCH(tbl_deal[[#This Row],[Index]],Directory[Index],0),MATCH('DEAL DIRECTORY'!BL$5,Directory[#Headers],0))</f>
        <v>账簿管理人</v>
      </c>
      <c r="BM21" s="129" t="str">
        <f>INDEX(Directory[],MATCH(tbl_deal[[#This Row],[Index]],Directory[Index],0),MATCH('DEAL DIRECTORY'!BM$5,Directory[#Headers],0))</f>
        <v/>
      </c>
      <c r="BN21" s="4"/>
      <c r="BO21" s="4"/>
      <c r="BP21" s="4"/>
    </row>
    <row r="22" spans="3:68" ht="20.25" customHeight="1" x14ac:dyDescent="0.25">
      <c r="C22" s="129">
        <f>Directory[[#This Row],[Index]]</f>
        <v>449</v>
      </c>
      <c r="D22" s="130">
        <f>INDEX(Directory[],MATCH(tbl_deal[[#This Row],[Index]],Directory[Index],0),MATCH('DEAL DIRECTORY'!D$5,Directory[#Headers],0))</f>
        <v>45160</v>
      </c>
      <c r="E22" s="129" t="str">
        <f>INDEX(Directory[],MATCH(tbl_deal[[#This Row],[Index]],Directory[Index],0),MATCH('DEAL DIRECTORY'!E$5,Directory[#Headers],0))</f>
        <v>绿色</v>
      </c>
      <c r="F22" s="129" t="str">
        <f>INDEX(Directory[],MATCH(tbl_deal[[#This Row],[Index]],Directory[Index],0),MATCH('DEAL DIRECTORY'!F$5,Directory[#Headers],0))</f>
        <v/>
      </c>
      <c r="G22" s="129" t="str">
        <f>INDEX(Directory[],MATCH(tbl_deal[[#This Row],[Index]],Directory[Index],0),MATCH('DEAL DIRECTORY'!G$5,Directory[#Headers],0))</f>
        <v>Quanjiang IV</v>
      </c>
      <c r="H22" s="135" t="str">
        <f>IF(tbl_deal[[#This Row],[FolderPath]]="","",HYPERLINK(tbl_deal[[#This Row],[FolderPath]],"📂"))</f>
        <v/>
      </c>
      <c r="I22" s="129" t="str">
        <f>INDEX(Directory[],MATCH(tbl_deal[[#This Row],[Index]],Directory[Index],0),MATCH('DEAL DIRECTORY'!I$5,Directory[#Headers],0))</f>
        <v>JBR</v>
      </c>
      <c r="J22" s="129" t="str">
        <f>INDEX(Directory[],MATCH(tbl_deal[[#This Row],[Index]],Directory[Index],0),MATCH('DEAL DIRECTORY'!J$5,Directory[#Headers],0))</f>
        <v>SCMI</v>
      </c>
      <c r="K22" s="129" t="str">
        <f>INDEX(Directory[],MATCH(tbl_deal[[#This Row],[Index]],Directory[Index],0),MATCH('DEAL DIRECTORY'!K$5,Directory[#Headers],0))</f>
        <v>SOE组</v>
      </c>
      <c r="L22" s="129">
        <f>INDEX(Directory[],MATCH(tbl_deal[[#This Row],[Index]],Directory[Index],0),MATCH('DEAL DIRECTORY'!L$5,Directory[#Headers],0))</f>
        <v>2</v>
      </c>
      <c r="M22" s="129" t="str">
        <f>INDEX(Directory[],MATCH(tbl_deal[[#This Row],[Index]],Directory[Index],0),MATCH('DEAL DIRECTORY'!M$5,Directory[#Headers],0))</f>
        <v>杭州上城城建综合</v>
      </c>
      <c r="N22" s="129" t="str">
        <f>INDEX(Directory[],MATCH(tbl_deal[[#This Row],[Index]],Directory[Index],0),MATCH('DEAL DIRECTORY'!N$5,Directory[#Headers],0))</f>
        <v>--/--/BBB-</v>
      </c>
      <c r="O22" s="129" t="str">
        <f>INDEX(Directory[],MATCH(tbl_deal[[#This Row],[Index]],Directory[Index],0),MATCH('DEAL DIRECTORY'!O$5,Directory[#Headers],0))</f>
        <v>USD</v>
      </c>
      <c r="P22" s="129">
        <f>INDEX(Directory[],MATCH(tbl_deal[[#This Row],[Index]],Directory[Index],0),MATCH('DEAL DIRECTORY'!P$5,Directory[#Headers],0))</f>
        <v>2</v>
      </c>
      <c r="Q22" s="129" t="str">
        <f>INDEX(Directory[],MATCH(tbl_deal[[#This Row],[Index]],Directory[Index],0),MATCH('DEAL DIRECTORY'!Q$5,Directory[#Headers],0))</f>
        <v>3</v>
      </c>
      <c r="R22" s="129" t="str">
        <f>INDEX(Directory[],MATCH(tbl_deal[[#This Row],[Index]],Directory[Index],0),MATCH('DEAL DIRECTORY'!R$5,Directory[#Headers],0))</f>
        <v>5.85%</v>
      </c>
      <c r="S22" s="129" t="str">
        <f>INDEX(Directory[],MATCH(tbl_deal[[#This Row],[Index]],Directory[Index],0),MATCH('DEAL DIRECTORY'!S$5,Directory[#Headers],0))</f>
        <v>6.25%a</v>
      </c>
      <c r="T22" s="129" t="str">
        <f>INDEX(Directory[],MATCH(tbl_deal[[#This Row],[Index]],Directory[Index],0),MATCH('DEAL DIRECTORY'!T$5,Directory[#Headers],0))</f>
        <v>5.85%</v>
      </c>
      <c r="U22" s="129" t="str">
        <f>INDEX(Directory[],MATCH(tbl_deal[[#This Row],[Index]],Directory[Index],0),MATCH('DEAL DIRECTORY'!U$5,Directory[#Headers],0))</f>
        <v>--</v>
      </c>
      <c r="V22" s="131">
        <f>INDEX(Directory[],MATCH(tbl_deal[[#This Row],[Index]],Directory[Index],0),MATCH('DEAL DIRECTORY'!V$5,Directory[#Headers],0))</f>
        <v>40</v>
      </c>
      <c r="W22" s="129" t="str">
        <f>INDEX(Directory[],MATCH(tbl_deal[[#This Row],[Index]],Directory[Index],0),MATCH('DEAL DIRECTORY'!W$5,Directory[#Headers],0))</f>
        <v>担保</v>
      </c>
      <c r="X22" s="129" t="str">
        <f>INDEX(Directory[],MATCH(tbl_deal[[#This Row],[Index]],Directory[Index],0),MATCH('DEAL DIRECTORY'!X$5,Directory[#Headers],0))</f>
        <v>绿色债券</v>
      </c>
      <c r="Y22" s="129" t="str">
        <f>INDEX(Directory[],MATCH(tbl_deal[[#This Row],[Index]],Directory[Index],0),MATCH('DEAL DIRECTORY'!Y$5,Directory[#Headers],0))</f>
        <v>港交所</v>
      </c>
      <c r="Z22" s="129" t="str">
        <f>INDEX(Directory[],MATCH(tbl_deal[[#This Row],[Index]],Directory[Index],0),MATCH('DEAL DIRECTORY'!Z$5,Directory[#Headers],0))</f>
        <v/>
      </c>
      <c r="AA22" s="129" t="str">
        <f>INDEX(Directory[],MATCH(tbl_deal[[#This Row],[Index]],Directory[Index],0),MATCH('DEAL DIRECTORY'!AA$5,Directory[#Headers],0))</f>
        <v/>
      </c>
      <c r="AB22" s="129" t="str">
        <f>INDEX(Directory[],MATCH(tbl_deal[[#This Row],[Index]],Directory[Index],0),MATCH('DEAL DIRECTORY'!AB$5,Directory[#Headers],0))</f>
        <v>BISL</v>
      </c>
      <c r="AC22" s="129" t="str">
        <f>INDEX(Directory[],MATCH(tbl_deal[[#This Row],[Index]],Directory[Index],0),MATCH('DEAL DIRECTORY'!AC$5,Directory[#Headers],0))</f>
        <v>--</v>
      </c>
      <c r="AD22" s="129" t="str">
        <f>INDEX(Directory[],MATCH(tbl_deal[[#This Row],[Index]],Directory[Index],0),MATCH('DEAL DIRECTORY'!AD$5,Directory[#Headers],0))</f>
        <v>--</v>
      </c>
      <c r="AE22" s="129" t="str">
        <f>INDEX(Directory[],MATCH(tbl_deal[[#This Row],[Index]],Directory[Index],0),MATCH('DEAL DIRECTORY'!AE$5,Directory[#Headers],0))</f>
        <v>--</v>
      </c>
      <c r="AF22" s="129" t="str">
        <f>INDEX(Directory[],MATCH(tbl_deal[[#This Row],[Index]],Directory[Index],0),MATCH('DEAL DIRECTORY'!AF$5,Directory[#Headers],0))</f>
        <v>N</v>
      </c>
      <c r="AG22" s="129" t="str">
        <f>INDEX(Directory[],MATCH(tbl_deal[[#This Row],[Index]],Directory[Index],0),MATCH('DEAL DIRECTORY'!AG$5,Directory[#Headers],0))</f>
        <v>杭州上城区城市建设综合开发有限公司</v>
      </c>
      <c r="AH22" s="129" t="str">
        <f>INDEX(Directory[],MATCH(tbl_deal[[#This Row],[Index]],Directory[Index],0),MATCH('DEAL DIRECTORY'!AH$5,Directory[#Headers],0))</f>
        <v>--/--/BBB-</v>
      </c>
      <c r="AI22" s="129" t="str">
        <f>INDEX(Directory[],MATCH(tbl_deal[[#This Row],[Index]],Directory[Index],0),MATCH('DEAL DIRECTORY'!AI$5,Directory[#Headers],0))</f>
        <v>AA+</v>
      </c>
      <c r="AJ22" s="129" t="str">
        <f>INDEX(Directory[],MATCH(tbl_deal[[#This Row],[Index]],Directory[Index],0),MATCH('DEAL DIRECTORY'!AJ$5,Directory[#Headers],0))</f>
        <v>浙江</v>
      </c>
      <c r="AK22" s="129" t="str">
        <f>INDEX(Directory[],MATCH(tbl_deal[[#This Row],[Index]],Directory[Index],0),MATCH('DEAL DIRECTORY'!AK$5,Directory[#Headers],0))</f>
        <v>杭州市</v>
      </c>
      <c r="AL22" s="129" t="str">
        <f>INDEX(Directory[],MATCH(tbl_deal[[#This Row],[Index]],Directory[Index],0),MATCH('DEAL DIRECTORY'!AL$5,Directory[#Headers],0))</f>
        <v>上城区</v>
      </c>
      <c r="AM22" s="129" t="str">
        <f>INDEX(Directory[],MATCH(tbl_deal[[#This Row],[Index]],Directory[Index],0),MATCH('DEAL DIRECTORY'!AM$5,Directory[#Headers],0))</f>
        <v>--</v>
      </c>
      <c r="AN22" s="129" t="str">
        <f>INDEX(Directory[],MATCH(tbl_deal[[#This Row],[Index]],Directory[Index],0),MATCH('DEAL DIRECTORY'!AN$5,Directory[#Headers],0))</f>
        <v>--</v>
      </c>
      <c r="AO22" s="132" t="str">
        <f>IF(ISBLANK(INDEX(Directory[],MATCH(tbl_deal[[#This Row],[Index]],Directory[Index],0),MATCH('DEAL DIRECTORY'!AO$5,Directory[#Headers],0))),"--",INDEX(Directory[],MATCH(tbl_deal[[#This Row],[Index]],Directory[Index],0),MATCH('DEAL DIRECTORY'!AO$5,Directory[#Headers],0)))</f>
        <v>--</v>
      </c>
      <c r="AP22" s="129">
        <f>INDEX(Directory[],MATCH(tbl_deal[[#This Row],[Index]],Directory[Index],0),MATCH('DEAL DIRECTORY'!AP$5,Directory[#Headers],0))</f>
        <v>2</v>
      </c>
      <c r="AQ22" s="129">
        <f>INDEX(Directory[],MATCH(tbl_deal[[#This Row],[Index]],Directory[Index],0),MATCH('DEAL DIRECTORY'!AQ$5,Directory[#Headers],0))</f>
        <v>14.612</v>
      </c>
      <c r="AR22" s="129">
        <f>INDEX(Directory[],MATCH(tbl_deal[[#This Row],[Index]],Directory[Index],0),MATCH('DEAL DIRECTORY'!AR$5,Directory[#Headers],0))</f>
        <v>15.676</v>
      </c>
      <c r="AS22" s="129" t="str">
        <f>INDEX(Directory[],MATCH(tbl_deal[[#This Row],[Index]],Directory[Index],0),MATCH('DEAL DIRECTORY'!AS$5,Directory[#Headers],0))</f>
        <v>地方国企</v>
      </c>
      <c r="AT22" s="129" t="str">
        <f>INDEX(Directory[],MATCH(tbl_deal[[#This Row],[Index]],Directory[Index],0),MATCH('DEAL DIRECTORY'!AT$5,Directory[#Headers],0))</f>
        <v>地方平台</v>
      </c>
      <c r="AU22" s="129" t="str">
        <f>INDEX(Directory[],MATCH(tbl_deal[[#This Row],[Index]],Directory[Index],0),MATCH('DEAL DIRECTORY'!AU$5,Directory[#Headers],0))</f>
        <v>基建</v>
      </c>
      <c r="AV22" s="129" t="str">
        <f>INDEX(Directory[],MATCH(tbl_deal[[#This Row],[Index]],Directory[Index],0),MATCH('DEAL DIRECTORY'!AV$5,Directory[#Headers],0))</f>
        <v>担保</v>
      </c>
      <c r="AW22" s="129" t="str">
        <f>INDEX(Directory[],MATCH(tbl_deal[[#This Row],[Index]],Directory[Index],0),MATCH('DEAL DIRECTORY'!AW$5,Directory[#Headers],0))</f>
        <v>投资级</v>
      </c>
      <c r="AX22" s="129" t="str">
        <f>INDEX(Directory[],MATCH(tbl_deal[[#This Row],[Index]],Directory[Index],0),MATCH('DEAL DIRECTORY'!AX$5,Directory[#Headers],0))</f>
        <v>≤2亿</v>
      </c>
      <c r="AY22" s="133" t="str">
        <f>INDEX(Directory[],MATCH(tbl_deal[[#This Row],[Index]],Directory[Index],0),MATCH('DEAL DIRECTORY'!AY$5,Directory[#Headers],0))</f>
        <v>23年</v>
      </c>
      <c r="AZ22" s="129" t="str">
        <f>INDEX(Directory[],MATCH(tbl_deal[[#This Row],[Index]],Directory[Index],0),MATCH('DEAL DIRECTORY'!AZ$5,Directory[#Headers],0))</f>
        <v>Q3</v>
      </c>
      <c r="BA22" s="129" t="str">
        <f>INDEX(Directory[],MATCH(tbl_deal[[#This Row],[Index]],Directory[Index],0),MATCH('DEAL DIRECTORY'!BA$5,Directory[#Headers],0))</f>
        <v>08月</v>
      </c>
      <c r="BB22" s="129" t="str">
        <f>INDEX(Directory[],MATCH(tbl_deal[[#This Row],[Index]],Directory[Index],0),MATCH('DEAL DIRECTORY'!BB$5,Directory[#Headers],0))</f>
        <v>SOE Creds</v>
      </c>
      <c r="BC22" s="129" t="str">
        <f>INDEX(Directory[],MATCH(tbl_deal[[#This Row],[Index]],Directory[Index],0),MATCH('DEAL DIRECTORY'!BC$5,Directory[#Headers],0))</f>
        <v>ZHEJIANG BARON (BVI) COMPANY LIMITED</v>
      </c>
      <c r="BD22" s="129" t="str">
        <f>INDEX(Directory[],MATCH(tbl_deal[[#This Row],[Index]],Directory[Index],0),MATCH('DEAL DIRECTORY'!BD$5,Directory[#Headers],0))</f>
        <v>XS2661086483</v>
      </c>
      <c r="BE22" s="137" t="str">
        <f>INDEX(Directory[],MATCH(tbl_deal[[#This Row],[Index]],Directory[Index],0),MATCH('DEAL DIRECTORY'!BE$5,Directory[#Headers],0))</f>
        <v>23年08月</v>
      </c>
      <c r="BF22" s="137" t="str">
        <f>INDEX(Directory[],MATCH(tbl_deal[[#This Row],[Index]],Directory[Index],0),MATCH('DEAL DIRECTORY'!BF$5,Directory[#Headers],0))</f>
        <v>杭州上城城建综合</v>
      </c>
      <c r="BG22" s="137" t="str">
        <f>INDEX(Directory[],MATCH(tbl_deal[[#This Row],[Index]],Directory[Index],0),MATCH('DEAL DIRECTORY'!BG$5,Directory[#Headers],0))</f>
        <v>--/--/BBB-</v>
      </c>
      <c r="BH22" s="137" t="str">
        <f>INDEX(Directory[],MATCH(tbl_deal[[#This Row],[Index]],Directory[Index],0),MATCH('DEAL DIRECTORY'!BH$5,Directory[#Headers],0))</f>
        <v>绿色债券</v>
      </c>
      <c r="BI22" s="137" t="str">
        <f>INDEX(Directory[],MATCH(tbl_deal[[#This Row],[Index]],Directory[Index],0),MATCH('DEAL DIRECTORY'!BI$5,Directory[#Headers],0))</f>
        <v>2亿美元</v>
      </c>
      <c r="BJ22" s="137" t="str">
        <f>INDEX(Directory[],MATCH(tbl_deal[[#This Row],[Index]],Directory[Index],0),MATCH('DEAL DIRECTORY'!BJ$5,Directory[#Headers],0))</f>
        <v>3年</v>
      </c>
      <c r="BK22" s="137" t="str">
        <f>INDEX(Directory[],MATCH(tbl_deal[[#This Row],[Index]],Directory[Index],0),MATCH('DEAL DIRECTORY'!BK$5,Directory[#Headers],0))</f>
        <v>5.85%</v>
      </c>
      <c r="BL22" s="137" t="str">
        <f>INDEX(Directory[],MATCH(tbl_deal[[#This Row],[Index]],Directory[Index],0),MATCH('DEAL DIRECTORY'!BL$5,Directory[#Headers],0))</f>
        <v>账簿管理人</v>
      </c>
      <c r="BM22" s="129" t="str">
        <f>INDEX(Directory[],MATCH(tbl_deal[[#This Row],[Index]],Directory[Index],0),MATCH('DEAL DIRECTORY'!BM$5,Directory[#Headers],0))</f>
        <v/>
      </c>
      <c r="BN22" s="4"/>
      <c r="BO22" s="4"/>
      <c r="BP22" s="4"/>
    </row>
    <row r="23" spans="3:68" ht="20.25" customHeight="1" x14ac:dyDescent="0.25">
      <c r="C23" s="129">
        <f>Directory[[#This Row],[Index]]</f>
        <v>448</v>
      </c>
      <c r="D23" s="130">
        <f>INDEX(Directory[],MATCH(tbl_deal[[#This Row],[Index]],Directory[Index],0),MATCH('DEAL DIRECTORY'!D$5,Directory[#Headers],0))</f>
        <v>45160</v>
      </c>
      <c r="E23" s="129" t="str">
        <f>INDEX(Directory[],MATCH(tbl_deal[[#This Row],[Index]],Directory[Index],0),MATCH('DEAL DIRECTORY'!E$5,Directory[#Headers],0))</f>
        <v/>
      </c>
      <c r="F23" s="129" t="str">
        <f>INDEX(Directory[],MATCH(tbl_deal[[#This Row],[Index]],Directory[Index],0),MATCH('DEAL DIRECTORY'!F$5,Directory[#Headers],0))</f>
        <v>日元债</v>
      </c>
      <c r="G23" s="129" t="str">
        <f>INDEX(Directory[],MATCH(tbl_deal[[#This Row],[Index]],Directory[Index],0),MATCH('DEAL DIRECTORY'!G$5,Directory[#Headers],0))</f>
        <v>Nengda II</v>
      </c>
      <c r="H23" s="135" t="str">
        <f>IF(tbl_deal[[#This Row],[FolderPath]]="","",HYPERLINK(tbl_deal[[#This Row],[FolderPath]],"📂"))</f>
        <v/>
      </c>
      <c r="I23" s="129" t="str">
        <f>INDEX(Directory[],MATCH(tbl_deal[[#This Row],[Index]],Directory[Index],0),MATCH('DEAL DIRECTORY'!I$5,Directory[#Headers],0))</f>
        <v>JGC</v>
      </c>
      <c r="J23" s="129" t="str">
        <f>INDEX(Directory[],MATCH(tbl_deal[[#This Row],[Index]],Directory[Index],0),MATCH('DEAL DIRECTORY'!J$5,Directory[#Headers],0))</f>
        <v>SCMI</v>
      </c>
      <c r="K23" s="129" t="str">
        <f>INDEX(Directory[],MATCH(tbl_deal[[#This Row],[Index]],Directory[Index],0),MATCH('DEAL DIRECTORY'!K$5,Directory[#Headers],0))</f>
        <v>SOE组</v>
      </c>
      <c r="L23" s="129">
        <f>INDEX(Directory[],MATCH(tbl_deal[[#This Row],[Index]],Directory[Index],0),MATCH('DEAL DIRECTORY'!L$5,Directory[#Headers],0))</f>
        <v>2</v>
      </c>
      <c r="M23" s="129" t="str">
        <f>INDEX(Directory[],MATCH(tbl_deal[[#This Row],[Index]],Directory[Index],0),MATCH('DEAL DIRECTORY'!M$5,Directory[#Headers],0))</f>
        <v>无锡能达热电(上海银行)</v>
      </c>
      <c r="N23" s="129" t="str">
        <f>INDEX(Directory[],MATCH(tbl_deal[[#This Row],[Index]],Directory[Index],0),MATCH('DEAL DIRECTORY'!N$5,Directory[#Headers],0))</f>
        <v>--/--/--</v>
      </c>
      <c r="O23" s="129" t="str">
        <f>INDEX(Directory[],MATCH(tbl_deal[[#This Row],[Index]],Directory[Index],0),MATCH('DEAL DIRECTORY'!O$5,Directory[#Headers],0))</f>
        <v>JPY</v>
      </c>
      <c r="P23" s="129">
        <f>INDEX(Directory[],MATCH(tbl_deal[[#This Row],[Index]],Directory[Index],0),MATCH('DEAL DIRECTORY'!P$5,Directory[#Headers],0))</f>
        <v>130</v>
      </c>
      <c r="Q23" s="129" t="str">
        <f>INDEX(Directory[],MATCH(tbl_deal[[#This Row],[Index]],Directory[Index],0),MATCH('DEAL DIRECTORY'!Q$5,Directory[#Headers],0))</f>
        <v>3</v>
      </c>
      <c r="R23" s="129" t="str">
        <f>INDEX(Directory[],MATCH(tbl_deal[[#This Row],[Index]],Directory[Index],0),MATCH('DEAL DIRECTORY'!R$5,Directory[#Headers],0))</f>
        <v>1.6%</v>
      </c>
      <c r="S23" s="129" t="str">
        <f>INDEX(Directory[],MATCH(tbl_deal[[#This Row],[Index]],Directory[Index],0),MATCH('DEAL DIRECTORY'!S$5,Directory[#Headers],0))</f>
        <v>1.8%a</v>
      </c>
      <c r="T23" s="129" t="str">
        <f>INDEX(Directory[],MATCH(tbl_deal[[#This Row],[Index]],Directory[Index],0),MATCH('DEAL DIRECTORY'!T$5,Directory[#Headers],0))</f>
        <v>1.6%</v>
      </c>
      <c r="U23" s="129" t="str">
        <f>INDEX(Directory[],MATCH(tbl_deal[[#This Row],[Index]],Directory[Index],0),MATCH('DEAL DIRECTORY'!U$5,Directory[#Headers],0))</f>
        <v>--</v>
      </c>
      <c r="V23" s="131">
        <f>INDEX(Directory[],MATCH(tbl_deal[[#This Row],[Index]],Directory[Index],0),MATCH('DEAL DIRECTORY'!V$5,Directory[#Headers],0))</f>
        <v>20</v>
      </c>
      <c r="W23" s="129" t="str">
        <f>INDEX(Directory[],MATCH(tbl_deal[[#This Row],[Index]],Directory[Index],0),MATCH('DEAL DIRECTORY'!W$5,Directory[#Headers],0))</f>
        <v>备证+担保</v>
      </c>
      <c r="X23" s="129" t="str">
        <f>INDEX(Directory[],MATCH(tbl_deal[[#This Row],[Index]],Directory[Index],0),MATCH('DEAL DIRECTORY'!X$5,Directory[#Headers],0))</f>
        <v>--</v>
      </c>
      <c r="Y23" s="129" t="str">
        <f>INDEX(Directory[],MATCH(tbl_deal[[#This Row],[Index]],Directory[Index],0),MATCH('DEAL DIRECTORY'!Y$5,Directory[#Headers],0))</f>
        <v>澳交所</v>
      </c>
      <c r="Z23" s="129" t="str">
        <f>INDEX(Directory[],MATCH(tbl_deal[[#This Row],[Index]],Directory[Index],0),MATCH('DEAL DIRECTORY'!Z$5,Directory[#Headers],0))</f>
        <v/>
      </c>
      <c r="AA23" s="129" t="str">
        <f>INDEX(Directory[],MATCH(tbl_deal[[#This Row],[Index]],Directory[Index],0),MATCH('DEAL DIRECTORY'!AA$5,Directory[#Headers],0))</f>
        <v/>
      </c>
      <c r="AB23" s="129" t="str">
        <f>INDEX(Directory[],MATCH(tbl_deal[[#This Row],[Index]],Directory[Index],0),MATCH('DEAL DIRECTORY'!AB$5,Directory[#Headers],0))</f>
        <v>BISL</v>
      </c>
      <c r="AC23" s="129" t="str">
        <f>INDEX(Directory[],MATCH(tbl_deal[[#This Row],[Index]],Directory[Index],0),MATCH('DEAL DIRECTORY'!AC$5,Directory[#Headers],0))</f>
        <v>--</v>
      </c>
      <c r="AD23" s="129" t="str">
        <f>INDEX(Directory[],MATCH(tbl_deal[[#This Row],[Index]],Directory[Index],0),MATCH('DEAL DIRECTORY'!AD$5,Directory[#Headers],0))</f>
        <v>B&amp;D FOP</v>
      </c>
      <c r="AE23" s="129" t="str">
        <f>INDEX(Directory[],MATCH(tbl_deal[[#This Row],[Index]],Directory[Index],0),MATCH('DEAL DIRECTORY'!AE$5,Directory[#Headers],0))</f>
        <v>--</v>
      </c>
      <c r="AF23" s="129" t="str">
        <f>INDEX(Directory[],MATCH(tbl_deal[[#This Row],[Index]],Directory[Index],0),MATCH('DEAL DIRECTORY'!AF$5,Directory[#Headers],0))</f>
        <v>N</v>
      </c>
      <c r="AG23" s="129" t="str">
        <f>INDEX(Directory[],MATCH(tbl_deal[[#This Row],[Index]],Directory[Index],0),MATCH('DEAL DIRECTORY'!AG$5,Directory[#Headers],0))</f>
        <v>无锡能达热电有限公司</v>
      </c>
      <c r="AH23" s="129" t="str">
        <f>INDEX(Directory[],MATCH(tbl_deal[[#This Row],[Index]],Directory[Index],0),MATCH('DEAL DIRECTORY'!AH$5,Directory[#Headers],0))</f>
        <v>--/--/--</v>
      </c>
      <c r="AI23" s="129" t="str">
        <f>INDEX(Directory[],MATCH(tbl_deal[[#This Row],[Index]],Directory[Index],0),MATCH('DEAL DIRECTORY'!AI$5,Directory[#Headers],0))</f>
        <v>--</v>
      </c>
      <c r="AJ23" s="129" t="str">
        <f>INDEX(Directory[],MATCH(tbl_deal[[#This Row],[Index]],Directory[Index],0),MATCH('DEAL DIRECTORY'!AJ$5,Directory[#Headers],0))</f>
        <v>江苏</v>
      </c>
      <c r="AK23" s="129" t="str">
        <f>INDEX(Directory[],MATCH(tbl_deal[[#This Row],[Index]],Directory[Index],0),MATCH('DEAL DIRECTORY'!AK$5,Directory[#Headers],0))</f>
        <v>无锡市</v>
      </c>
      <c r="AL23" s="129" t="str">
        <f>INDEX(Directory[],MATCH(tbl_deal[[#This Row],[Index]],Directory[Index],0),MATCH('DEAL DIRECTORY'!AL$5,Directory[#Headers],0))</f>
        <v>--</v>
      </c>
      <c r="AM23" s="129" t="str">
        <f>INDEX(Directory[],MATCH(tbl_deal[[#This Row],[Index]],Directory[Index],0),MATCH('DEAL DIRECTORY'!AM$5,Directory[#Headers],0))</f>
        <v>上海银行</v>
      </c>
      <c r="AN23" s="129" t="str">
        <f>INDEX(Directory[],MATCH(tbl_deal[[#This Row],[Index]],Directory[Index],0),MATCH('DEAL DIRECTORY'!AN$5,Directory[#Headers],0))</f>
        <v>城商行备证</v>
      </c>
      <c r="AO23" s="132" t="str">
        <f>IF(ISBLANK(INDEX(Directory[],MATCH(tbl_deal[[#This Row],[Index]],Directory[Index],0),MATCH('DEAL DIRECTORY'!AO$5,Directory[#Headers],0))),"--",INDEX(Directory[],MATCH(tbl_deal[[#This Row],[Index]],Directory[Index],0),MATCH('DEAL DIRECTORY'!AO$5,Directory[#Headers],0)))</f>
        <v>--</v>
      </c>
      <c r="AP23" s="129">
        <f>INDEX(Directory[],MATCH(tbl_deal[[#This Row],[Index]],Directory[Index],0),MATCH('DEAL DIRECTORY'!AP$5,Directory[#Headers],0))</f>
        <v>0.91</v>
      </c>
      <c r="AQ23" s="129">
        <f>INDEX(Directory[],MATCH(tbl_deal[[#This Row],[Index]],Directory[Index],0),MATCH('DEAL DIRECTORY'!AQ$5,Directory[#Headers],0))</f>
        <v>6.5</v>
      </c>
      <c r="AR23" s="129">
        <f>INDEX(Directory[],MATCH(tbl_deal[[#This Row],[Index]],Directory[Index],0),MATCH('DEAL DIRECTORY'!AR$5,Directory[#Headers],0))</f>
        <v>7.02</v>
      </c>
      <c r="AS23" s="129" t="str">
        <f>INDEX(Directory[],MATCH(tbl_deal[[#This Row],[Index]],Directory[Index],0),MATCH('DEAL DIRECTORY'!AS$5,Directory[#Headers],0))</f>
        <v>地方国企</v>
      </c>
      <c r="AT23" s="129" t="str">
        <f>INDEX(Directory[],MATCH(tbl_deal[[#This Row],[Index]],Directory[Index],0),MATCH('DEAL DIRECTORY'!AT$5,Directory[#Headers],0))</f>
        <v>产业</v>
      </c>
      <c r="AU23" s="129" t="str">
        <f>INDEX(Directory[],MATCH(tbl_deal[[#This Row],[Index]],Directory[Index],0),MATCH('DEAL DIRECTORY'!AU$5,Directory[#Headers],0))</f>
        <v>--</v>
      </c>
      <c r="AV23" s="129" t="str">
        <f>INDEX(Directory[],MATCH(tbl_deal[[#This Row],[Index]],Directory[Index],0),MATCH('DEAL DIRECTORY'!AV$5,Directory[#Headers],0))</f>
        <v>备证</v>
      </c>
      <c r="AW23" s="129" t="str">
        <f>INDEX(Directory[],MATCH(tbl_deal[[#This Row],[Index]],Directory[Index],0),MATCH('DEAL DIRECTORY'!AW$5,Directory[#Headers],0))</f>
        <v>无评级</v>
      </c>
      <c r="AX23" s="129" t="str">
        <f>INDEX(Directory[],MATCH(tbl_deal[[#This Row],[Index]],Directory[Index],0),MATCH('DEAL DIRECTORY'!AX$5,Directory[#Headers],0))</f>
        <v>≤2亿</v>
      </c>
      <c r="AY23" s="133" t="str">
        <f>INDEX(Directory[],MATCH(tbl_deal[[#This Row],[Index]],Directory[Index],0),MATCH('DEAL DIRECTORY'!AY$5,Directory[#Headers],0))</f>
        <v>23年</v>
      </c>
      <c r="AZ23" s="129" t="str">
        <f>INDEX(Directory[],MATCH(tbl_deal[[#This Row],[Index]],Directory[Index],0),MATCH('DEAL DIRECTORY'!AZ$5,Directory[#Headers],0))</f>
        <v>Q3</v>
      </c>
      <c r="BA23" s="129" t="str">
        <f>INDEX(Directory[],MATCH(tbl_deal[[#This Row],[Index]],Directory[Index],0),MATCH('DEAL DIRECTORY'!BA$5,Directory[#Headers],0))</f>
        <v>08月</v>
      </c>
      <c r="BB23" s="129" t="str">
        <f>INDEX(Directory[],MATCH(tbl_deal[[#This Row],[Index]],Directory[Index],0),MATCH('DEAL DIRECTORY'!BB$5,Directory[#Headers],0))</f>
        <v>SOE Creds</v>
      </c>
      <c r="BC23" s="129" t="str">
        <f>INDEX(Directory[],MATCH(tbl_deal[[#This Row],[Index]],Directory[Index],0),MATCH('DEAL DIRECTORY'!BC$5,Directory[#Headers],0))</f>
        <v>HONGKONG YUNLIN INTERNATIONAL CO., LIMITED</v>
      </c>
      <c r="BD23" s="129" t="str">
        <f>INDEX(Directory[],MATCH(tbl_deal[[#This Row],[Index]],Directory[Index],0),MATCH('DEAL DIRECTORY'!BD$5,Directory[#Headers],0))</f>
        <v>XS2668376747</v>
      </c>
      <c r="BE23" s="137" t="str">
        <f>INDEX(Directory[],MATCH(tbl_deal[[#This Row],[Index]],Directory[Index],0),MATCH('DEAL DIRECTORY'!BE$5,Directory[#Headers],0))</f>
        <v>23年08月</v>
      </c>
      <c r="BF23" s="137" t="str">
        <f>INDEX(Directory[],MATCH(tbl_deal[[#This Row],[Index]],Directory[Index],0),MATCH('DEAL DIRECTORY'!BF$5,Directory[#Headers],0))</f>
        <v>无锡能达热电</v>
      </c>
      <c r="BG23" s="137" t="str">
        <f>INDEX(Directory[],MATCH(tbl_deal[[#This Row],[Index]],Directory[Index],0),MATCH('DEAL DIRECTORY'!BG$5,Directory[#Headers],0))</f>
        <v>--/--/--</v>
      </c>
      <c r="BH23" s="137" t="str">
        <f>INDEX(Directory[],MATCH(tbl_deal[[#This Row],[Index]],Directory[Index],0),MATCH('DEAL DIRECTORY'!BH$5,Directory[#Headers],0))</f>
        <v>信用增强债券</v>
      </c>
      <c r="BI23" s="137" t="str">
        <f>INDEX(Directory[],MATCH(tbl_deal[[#This Row],[Index]],Directory[Index],0),MATCH('DEAL DIRECTORY'!BI$5,Directory[#Headers],0))</f>
        <v>130亿日元</v>
      </c>
      <c r="BJ23" s="137" t="str">
        <f>INDEX(Directory[],MATCH(tbl_deal[[#This Row],[Index]],Directory[Index],0),MATCH('DEAL DIRECTORY'!BJ$5,Directory[#Headers],0))</f>
        <v>3年</v>
      </c>
      <c r="BK23" s="137" t="str">
        <f>INDEX(Directory[],MATCH(tbl_deal[[#This Row],[Index]],Directory[Index],0),MATCH('DEAL DIRECTORY'!BK$5,Directory[#Headers],0))</f>
        <v>1.6%</v>
      </c>
      <c r="BL23" s="137" t="str">
        <f>INDEX(Directory[],MATCH(tbl_deal[[#This Row],[Index]],Directory[Index],0),MATCH('DEAL DIRECTORY'!BL$5,Directory[#Headers],0))</f>
        <v>全球协调人及交割行</v>
      </c>
      <c r="BM23" s="129" t="str">
        <f>INDEX(Directory[],MATCH(tbl_deal[[#This Row],[Index]],Directory[Index],0),MATCH('DEAL DIRECTORY'!BM$5,Directory[#Headers],0))</f>
        <v/>
      </c>
      <c r="BN23" s="4"/>
      <c r="BO23" s="4"/>
      <c r="BP23" s="4"/>
    </row>
    <row r="24" spans="3:68" ht="20.25" customHeight="1" x14ac:dyDescent="0.25">
      <c r="C24" s="129">
        <f>Directory[[#This Row],[Index]]</f>
        <v>447</v>
      </c>
      <c r="D24" s="130">
        <f>INDEX(Directory[],MATCH(tbl_deal[[#This Row],[Index]],Directory[Index],0),MATCH('DEAL DIRECTORY'!D$5,Directory[#Headers],0))</f>
        <v>45148</v>
      </c>
      <c r="E24" s="129" t="str">
        <f>INDEX(Directory[],MATCH(tbl_deal[[#This Row],[Index]],Directory[Index],0),MATCH('DEAL DIRECTORY'!E$5,Directory[#Headers],0))</f>
        <v/>
      </c>
      <c r="F24" s="129" t="str">
        <f>INDEX(Directory[],MATCH(tbl_deal[[#This Row],[Index]],Directory[Index],0),MATCH('DEAL DIRECTORY'!F$5,Directory[#Headers],0))</f>
        <v/>
      </c>
      <c r="G24" s="129" t="str">
        <f>INDEX(Directory[],MATCH(tbl_deal[[#This Row],[Index]],Directory[Index],0),MATCH('DEAL DIRECTORY'!G$5,Directory[#Headers],0))</f>
        <v>Yimeng III</v>
      </c>
      <c r="H24" s="135" t="str">
        <f>IF(tbl_deal[[#This Row],[FolderPath]]="","",HYPERLINK(tbl_deal[[#This Row],[FolderPath]],"📂"))</f>
        <v/>
      </c>
      <c r="I24" s="129" t="str">
        <f>INDEX(Directory[],MATCH(tbl_deal[[#This Row],[Index]],Directory[Index],0),MATCH('DEAL DIRECTORY'!I$5,Directory[#Headers],0))</f>
        <v>JBR</v>
      </c>
      <c r="J24" s="129" t="str">
        <f>INDEX(Directory[],MATCH(tbl_deal[[#This Row],[Index]],Directory[Index],0),MATCH('DEAL DIRECTORY'!J$5,Directory[#Headers],0))</f>
        <v>SCMI</v>
      </c>
      <c r="K24" s="129" t="str">
        <f>INDEX(Directory[],MATCH(tbl_deal[[#This Row],[Index]],Directory[Index],0),MATCH('DEAL DIRECTORY'!K$5,Directory[#Headers],0))</f>
        <v>SOE组</v>
      </c>
      <c r="L24" s="129">
        <f>INDEX(Directory[],MATCH(tbl_deal[[#This Row],[Index]],Directory[Index],0),MATCH('DEAL DIRECTORY'!L$5,Directory[#Headers],0))</f>
        <v>2</v>
      </c>
      <c r="M24" s="129" t="str">
        <f>INDEX(Directory[],MATCH(tbl_deal[[#This Row],[Index]],Directory[Index],0),MATCH('DEAL DIRECTORY'!M$5,Directory[#Headers],0))</f>
        <v>临沂城投</v>
      </c>
      <c r="N24" s="129" t="str">
        <f>INDEX(Directory[],MATCH(tbl_deal[[#This Row],[Index]],Directory[Index],0),MATCH('DEAL DIRECTORY'!N$5,Directory[#Headers],0))</f>
        <v>Baa3/--/--</v>
      </c>
      <c r="O24" s="129" t="str">
        <f>INDEX(Directory[],MATCH(tbl_deal[[#This Row],[Index]],Directory[Index],0),MATCH('DEAL DIRECTORY'!O$5,Directory[#Headers],0))</f>
        <v>USD</v>
      </c>
      <c r="P24" s="129">
        <f>INDEX(Directory[],MATCH(tbl_deal[[#This Row],[Index]],Directory[Index],0),MATCH('DEAL DIRECTORY'!P$5,Directory[#Headers],0))</f>
        <v>3.1</v>
      </c>
      <c r="Q24" s="129" t="str">
        <f>INDEX(Directory[],MATCH(tbl_deal[[#This Row],[Index]],Directory[Index],0),MATCH('DEAL DIRECTORY'!Q$5,Directory[#Headers],0))</f>
        <v>3</v>
      </c>
      <c r="R24" s="129" t="str">
        <f>INDEX(Directory[],MATCH(tbl_deal[[#This Row],[Index]],Directory[Index],0),MATCH('DEAL DIRECTORY'!R$5,Directory[#Headers],0))</f>
        <v>7.4%</v>
      </c>
      <c r="S24" s="129" t="str">
        <f>INDEX(Directory[],MATCH(tbl_deal[[#This Row],[Index]],Directory[Index],0),MATCH('DEAL DIRECTORY'!S$5,Directory[#Headers],0))</f>
        <v>7.6%a</v>
      </c>
      <c r="T24" s="129" t="str">
        <f>INDEX(Directory[],MATCH(tbl_deal[[#This Row],[Index]],Directory[Index],0),MATCH('DEAL DIRECTORY'!T$5,Directory[#Headers],0))</f>
        <v>7.4%</v>
      </c>
      <c r="U24" s="129" t="str">
        <f>INDEX(Directory[],MATCH(tbl_deal[[#This Row],[Index]],Directory[Index],0),MATCH('DEAL DIRECTORY'!U$5,Directory[#Headers],0))</f>
        <v>--</v>
      </c>
      <c r="V24" s="131">
        <f>INDEX(Directory[],MATCH(tbl_deal[[#This Row],[Index]],Directory[Index],0),MATCH('DEAL DIRECTORY'!V$5,Directory[#Headers],0))</f>
        <v>20</v>
      </c>
      <c r="W24" s="129" t="str">
        <f>INDEX(Directory[],MATCH(tbl_deal[[#This Row],[Index]],Directory[Index],0),MATCH('DEAL DIRECTORY'!W$5,Directory[#Headers],0))</f>
        <v>担保</v>
      </c>
      <c r="X24" s="129" t="str">
        <f>INDEX(Directory[],MATCH(tbl_deal[[#This Row],[Index]],Directory[Index],0),MATCH('DEAL DIRECTORY'!X$5,Directory[#Headers],0))</f>
        <v>--</v>
      </c>
      <c r="Y24" s="129" t="str">
        <f>INDEX(Directory[],MATCH(tbl_deal[[#This Row],[Index]],Directory[Index],0),MATCH('DEAL DIRECTORY'!Y$5,Directory[#Headers],0))</f>
        <v>港交所</v>
      </c>
      <c r="Z24" s="129" t="str">
        <f>INDEX(Directory[],MATCH(tbl_deal[[#This Row],[Index]],Directory[Index],0),MATCH('DEAL DIRECTORY'!Z$5,Directory[#Headers],0))</f>
        <v/>
      </c>
      <c r="AA24" s="129" t="str">
        <f>INDEX(Directory[],MATCH(tbl_deal[[#This Row],[Index]],Directory[Index],0),MATCH('DEAL DIRECTORY'!AA$5,Directory[#Headers],0))</f>
        <v/>
      </c>
      <c r="AB24" s="129" t="str">
        <f>INDEX(Directory[],MATCH(tbl_deal[[#This Row],[Index]],Directory[Index],0),MATCH('DEAL DIRECTORY'!AB$5,Directory[#Headers],0))</f>
        <v>BISL</v>
      </c>
      <c r="AC24" s="129" t="str">
        <f>INDEX(Directory[],MATCH(tbl_deal[[#This Row],[Index]],Directory[Index],0),MATCH('DEAL DIRECTORY'!AC$5,Directory[#Headers],0))</f>
        <v>--</v>
      </c>
      <c r="AD24" s="129" t="str">
        <f>INDEX(Directory[],MATCH(tbl_deal[[#This Row],[Index]],Directory[Index],0),MATCH('DEAL DIRECTORY'!AD$5,Directory[#Headers],0))</f>
        <v>--</v>
      </c>
      <c r="AE24" s="129" t="str">
        <f>INDEX(Directory[],MATCH(tbl_deal[[#This Row],[Index]],Directory[Index],0),MATCH('DEAL DIRECTORY'!AE$5,Directory[#Headers],0))</f>
        <v>--</v>
      </c>
      <c r="AF24" s="129" t="str">
        <f>INDEX(Directory[],MATCH(tbl_deal[[#This Row],[Index]],Directory[Index],0),MATCH('DEAL DIRECTORY'!AF$5,Directory[#Headers],0))</f>
        <v>N</v>
      </c>
      <c r="AG24" s="129" t="str">
        <f>INDEX(Directory[],MATCH(tbl_deal[[#This Row],[Index]],Directory[Index],0),MATCH('DEAL DIRECTORY'!AG$5,Directory[#Headers],0))</f>
        <v>临沂城市建设投资集团有限公司</v>
      </c>
      <c r="AH24" s="129" t="str">
        <f>INDEX(Directory[],MATCH(tbl_deal[[#This Row],[Index]],Directory[Index],0),MATCH('DEAL DIRECTORY'!AH$5,Directory[#Headers],0))</f>
        <v>Baa3/--/BBB-</v>
      </c>
      <c r="AI24" s="129" t="str">
        <f>INDEX(Directory[],MATCH(tbl_deal[[#This Row],[Index]],Directory[Index],0),MATCH('DEAL DIRECTORY'!AI$5,Directory[#Headers],0))</f>
        <v>AAA</v>
      </c>
      <c r="AJ24" s="129" t="str">
        <f>INDEX(Directory[],MATCH(tbl_deal[[#This Row],[Index]],Directory[Index],0),MATCH('DEAL DIRECTORY'!AJ$5,Directory[#Headers],0))</f>
        <v>山东</v>
      </c>
      <c r="AK24" s="129" t="str">
        <f>INDEX(Directory[],MATCH(tbl_deal[[#This Row],[Index]],Directory[Index],0),MATCH('DEAL DIRECTORY'!AK$5,Directory[#Headers],0))</f>
        <v>临沂市</v>
      </c>
      <c r="AL24" s="129" t="str">
        <f>INDEX(Directory[],MATCH(tbl_deal[[#This Row],[Index]],Directory[Index],0),MATCH('DEAL DIRECTORY'!AL$5,Directory[#Headers],0))</f>
        <v>--</v>
      </c>
      <c r="AM24" s="129" t="str">
        <f>INDEX(Directory[],MATCH(tbl_deal[[#This Row],[Index]],Directory[Index],0),MATCH('DEAL DIRECTORY'!AM$5,Directory[#Headers],0))</f>
        <v>--</v>
      </c>
      <c r="AN24" s="129" t="str">
        <f>INDEX(Directory[],MATCH(tbl_deal[[#This Row],[Index]],Directory[Index],0),MATCH('DEAL DIRECTORY'!AN$5,Directory[#Headers],0))</f>
        <v>--</v>
      </c>
      <c r="AO24" s="132" t="str">
        <f>IF(ISBLANK(INDEX(Directory[],MATCH(tbl_deal[[#This Row],[Index]],Directory[Index],0),MATCH('DEAL DIRECTORY'!AO$5,Directory[#Headers],0))),"--",INDEX(Directory[],MATCH(tbl_deal[[#This Row],[Index]],Directory[Index],0),MATCH('DEAL DIRECTORY'!AO$5,Directory[#Headers],0)))</f>
        <v>--</v>
      </c>
      <c r="AP24" s="129">
        <f>INDEX(Directory[],MATCH(tbl_deal[[#This Row],[Index]],Directory[Index],0),MATCH('DEAL DIRECTORY'!AP$5,Directory[#Headers],0))</f>
        <v>3.1</v>
      </c>
      <c r="AQ24" s="129">
        <f>INDEX(Directory[],MATCH(tbl_deal[[#This Row],[Index]],Directory[Index],0),MATCH('DEAL DIRECTORY'!AQ$5,Directory[#Headers],0))</f>
        <v>22.425000000000001</v>
      </c>
      <c r="AR24" s="129">
        <f>INDEX(Directory[],MATCH(tbl_deal[[#This Row],[Index]],Directory[Index],0),MATCH('DEAL DIRECTORY'!AR$5,Directory[#Headers],0))</f>
        <v>24.239000000000001</v>
      </c>
      <c r="AS24" s="129" t="str">
        <f>INDEX(Directory[],MATCH(tbl_deal[[#This Row],[Index]],Directory[Index],0),MATCH('DEAL DIRECTORY'!AS$5,Directory[#Headers],0))</f>
        <v>地方国企</v>
      </c>
      <c r="AT24" s="129" t="str">
        <f>INDEX(Directory[],MATCH(tbl_deal[[#This Row],[Index]],Directory[Index],0),MATCH('DEAL DIRECTORY'!AT$5,Directory[#Headers],0))</f>
        <v>地方平台</v>
      </c>
      <c r="AU24" s="129" t="str">
        <f>INDEX(Directory[],MATCH(tbl_deal[[#This Row],[Index]],Directory[Index],0),MATCH('DEAL DIRECTORY'!AU$5,Directory[#Headers],0))</f>
        <v>基建</v>
      </c>
      <c r="AV24" s="129" t="str">
        <f>INDEX(Directory[],MATCH(tbl_deal[[#This Row],[Index]],Directory[Index],0),MATCH('DEAL DIRECTORY'!AV$5,Directory[#Headers],0))</f>
        <v>担保</v>
      </c>
      <c r="AW24" s="129" t="str">
        <f>INDEX(Directory[],MATCH(tbl_deal[[#This Row],[Index]],Directory[Index],0),MATCH('DEAL DIRECTORY'!AW$5,Directory[#Headers],0))</f>
        <v>投资级</v>
      </c>
      <c r="AX24" s="129" t="str">
        <f>INDEX(Directory[],MATCH(tbl_deal[[#This Row],[Index]],Directory[Index],0),MATCH('DEAL DIRECTORY'!AX$5,Directory[#Headers],0))</f>
        <v>3-5亿</v>
      </c>
      <c r="AY24" s="133" t="str">
        <f>INDEX(Directory[],MATCH(tbl_deal[[#This Row],[Index]],Directory[Index],0),MATCH('DEAL DIRECTORY'!AY$5,Directory[#Headers],0))</f>
        <v>23年</v>
      </c>
      <c r="AZ24" s="129" t="str">
        <f>INDEX(Directory[],MATCH(tbl_deal[[#This Row],[Index]],Directory[Index],0),MATCH('DEAL DIRECTORY'!AZ$5,Directory[#Headers],0))</f>
        <v>Q3</v>
      </c>
      <c r="BA24" s="129" t="str">
        <f>INDEX(Directory[],MATCH(tbl_deal[[#This Row],[Index]],Directory[Index],0),MATCH('DEAL DIRECTORY'!BA$5,Directory[#Headers],0))</f>
        <v>08月</v>
      </c>
      <c r="BB24" s="129" t="str">
        <f>INDEX(Directory[],MATCH(tbl_deal[[#This Row],[Index]],Directory[Index],0),MATCH('DEAL DIRECTORY'!BB$5,Directory[#Headers],0))</f>
        <v>SOE Creds</v>
      </c>
      <c r="BC24" s="129" t="str">
        <f>INDEX(Directory[],MATCH(tbl_deal[[#This Row],[Index]],Directory[Index],0),MATCH('DEAL DIRECTORY'!BC$5,Directory[#Headers],0))</f>
        <v xml:space="preserve">YI BRIGHT INTERNATIONAL LIMITED </v>
      </c>
      <c r="BD24" s="129" t="str">
        <f>INDEX(Directory[],MATCH(tbl_deal[[#This Row],[Index]],Directory[Index],0),MATCH('DEAL DIRECTORY'!BD$5,Directory[#Headers],0))</f>
        <v>XS2658712752</v>
      </c>
      <c r="BE24" s="137" t="str">
        <f>INDEX(Directory[],MATCH(tbl_deal[[#This Row],[Index]],Directory[Index],0),MATCH('DEAL DIRECTORY'!BE$5,Directory[#Headers],0))</f>
        <v>23年08月</v>
      </c>
      <c r="BF24" s="137" t="str">
        <f>INDEX(Directory[],MATCH(tbl_deal[[#This Row],[Index]],Directory[Index],0),MATCH('DEAL DIRECTORY'!BF$5,Directory[#Headers],0))</f>
        <v>临沂城投</v>
      </c>
      <c r="BG24" s="137" t="str">
        <f>INDEX(Directory[],MATCH(tbl_deal[[#This Row],[Index]],Directory[Index],0),MATCH('DEAL DIRECTORY'!BG$5,Directory[#Headers],0))</f>
        <v>Baa3/--/--</v>
      </c>
      <c r="BH24" s="137" t="str">
        <f>INDEX(Directory[],MATCH(tbl_deal[[#This Row],[Index]],Directory[Index],0),MATCH('DEAL DIRECTORY'!BH$5,Directory[#Headers],0))</f>
        <v>高级债</v>
      </c>
      <c r="BI24" s="137" t="str">
        <f>INDEX(Directory[],MATCH(tbl_deal[[#This Row],[Index]],Directory[Index],0),MATCH('DEAL DIRECTORY'!BI$5,Directory[#Headers],0))</f>
        <v>3.1亿美元</v>
      </c>
      <c r="BJ24" s="137" t="str">
        <f>INDEX(Directory[],MATCH(tbl_deal[[#This Row],[Index]],Directory[Index],0),MATCH('DEAL DIRECTORY'!BJ$5,Directory[#Headers],0))</f>
        <v>3年</v>
      </c>
      <c r="BK24" s="137" t="str">
        <f>INDEX(Directory[],MATCH(tbl_deal[[#This Row],[Index]],Directory[Index],0),MATCH('DEAL DIRECTORY'!BK$5,Directory[#Headers],0))</f>
        <v>7.4%</v>
      </c>
      <c r="BL24" s="137" t="str">
        <f>INDEX(Directory[],MATCH(tbl_deal[[#This Row],[Index]],Directory[Index],0),MATCH('DEAL DIRECTORY'!BL$5,Directory[#Headers],0))</f>
        <v>账簿管理人</v>
      </c>
      <c r="BM24" s="129" t="str">
        <f>INDEX(Directory[],MATCH(tbl_deal[[#This Row],[Index]],Directory[Index],0),MATCH('DEAL DIRECTORY'!BM$5,Directory[#Headers],0))</f>
        <v/>
      </c>
      <c r="BN24" s="4"/>
      <c r="BO24" s="4"/>
      <c r="BP24" s="4"/>
    </row>
    <row r="25" spans="3:68" ht="20.25" customHeight="1" x14ac:dyDescent="0.25">
      <c r="C25" s="129">
        <f>Directory[[#This Row],[Index]]</f>
        <v>446</v>
      </c>
      <c r="D25" s="130">
        <f>INDEX(Directory[],MATCH(tbl_deal[[#This Row],[Index]],Directory[Index],0),MATCH('DEAL DIRECTORY'!D$5,Directory[#Headers],0))</f>
        <v>45147</v>
      </c>
      <c r="E25" s="129" t="str">
        <f>INDEX(Directory[],MATCH(tbl_deal[[#This Row],[Index]],Directory[Index],0),MATCH('DEAL DIRECTORY'!E$5,Directory[#Headers],0))</f>
        <v/>
      </c>
      <c r="F25" s="129" t="str">
        <f>INDEX(Directory[],MATCH(tbl_deal[[#This Row],[Index]],Directory[Index],0),MATCH('DEAL DIRECTORY'!F$5,Directory[#Headers],0))</f>
        <v>点心债</v>
      </c>
      <c r="G25" s="129" t="str">
        <f>INDEX(Directory[],MATCH(tbl_deal[[#This Row],[Index]],Directory[Index],0),MATCH('DEAL DIRECTORY'!G$5,Directory[#Headers],0))</f>
        <v>Kapok</v>
      </c>
      <c r="H25" s="135" t="str">
        <f>IF(tbl_deal[[#This Row],[FolderPath]]="","",HYPERLINK(tbl_deal[[#This Row],[FolderPath]],"📂"))</f>
        <v/>
      </c>
      <c r="I25" s="129" t="str">
        <f>INDEX(Directory[],MATCH(tbl_deal[[#This Row],[Index]],Directory[Index],0),MATCH('DEAL DIRECTORY'!I$5,Directory[#Headers],0))</f>
        <v>JGC</v>
      </c>
      <c r="J25" s="129" t="str">
        <f>INDEX(Directory[],MATCH(tbl_deal[[#This Row],[Index]],Directory[Index],0),MATCH('DEAL DIRECTORY'!J$5,Directory[#Headers],0))</f>
        <v>SCMI</v>
      </c>
      <c r="K25" s="129" t="str">
        <f>INDEX(Directory[],MATCH(tbl_deal[[#This Row],[Index]],Directory[Index],0),MATCH('DEAL DIRECTORY'!K$5,Directory[#Headers],0))</f>
        <v>POE组</v>
      </c>
      <c r="L25" s="129">
        <f>INDEX(Directory[],MATCH(tbl_deal[[#This Row],[Index]],Directory[Index],0),MATCH('DEAL DIRECTORY'!L$5,Directory[#Headers],0))</f>
        <v>1</v>
      </c>
      <c r="M25" s="129" t="str">
        <f>INDEX(Directory[],MATCH(tbl_deal[[#This Row],[Index]],Directory[Index],0),MATCH('DEAL DIRECTORY'!M$5,Directory[#Headers],0))</f>
        <v>攀枝花城建交通(天津银行)</v>
      </c>
      <c r="N25" s="129" t="str">
        <f>INDEX(Directory[],MATCH(tbl_deal[[#This Row],[Index]],Directory[Index],0),MATCH('DEAL DIRECTORY'!N$5,Directory[#Headers],0))</f>
        <v>--/--/--</v>
      </c>
      <c r="O25" s="129" t="str">
        <f>INDEX(Directory[],MATCH(tbl_deal[[#This Row],[Index]],Directory[Index],0),MATCH('DEAL DIRECTORY'!O$5,Directory[#Headers],0))</f>
        <v>CNH</v>
      </c>
      <c r="P25" s="129">
        <f>INDEX(Directory[],MATCH(tbl_deal[[#This Row],[Index]],Directory[Index],0),MATCH('DEAL DIRECTORY'!P$5,Directory[#Headers],0))</f>
        <v>2.569</v>
      </c>
      <c r="Q25" s="129" t="str">
        <f>INDEX(Directory[],MATCH(tbl_deal[[#This Row],[Index]],Directory[Index],0),MATCH('DEAL DIRECTORY'!Q$5,Directory[#Headers],0))</f>
        <v>3</v>
      </c>
      <c r="R25" s="129" t="str">
        <f>INDEX(Directory[],MATCH(tbl_deal[[#This Row],[Index]],Directory[Index],0),MATCH('DEAL DIRECTORY'!R$5,Directory[#Headers],0))</f>
        <v>4.65%</v>
      </c>
      <c r="S25" s="129" t="str">
        <f>INDEX(Directory[],MATCH(tbl_deal[[#This Row],[Index]],Directory[Index],0),MATCH('DEAL DIRECTORY'!S$5,Directory[#Headers],0))</f>
        <v>--</v>
      </c>
      <c r="T25" s="129" t="str">
        <f>INDEX(Directory[],MATCH(tbl_deal[[#This Row],[Index]],Directory[Index],0),MATCH('DEAL DIRECTORY'!T$5,Directory[#Headers],0))</f>
        <v>--</v>
      </c>
      <c r="U25" s="129" t="str">
        <f>INDEX(Directory[],MATCH(tbl_deal[[#This Row],[Index]],Directory[Index],0),MATCH('DEAL DIRECTORY'!U$5,Directory[#Headers],0))</f>
        <v>--</v>
      </c>
      <c r="V25" s="131">
        <f>INDEX(Directory[],MATCH(tbl_deal[[#This Row],[Index]],Directory[Index],0),MATCH('DEAL DIRECTORY'!V$5,Directory[#Headers],0))</f>
        <v>0</v>
      </c>
      <c r="W25" s="129" t="str">
        <f>INDEX(Directory[],MATCH(tbl_deal[[#This Row],[Index]],Directory[Index],0),MATCH('DEAL DIRECTORY'!W$5,Directory[#Headers],0))</f>
        <v>备证</v>
      </c>
      <c r="X25" s="129" t="str">
        <f>INDEX(Directory[],MATCH(tbl_deal[[#This Row],[Index]],Directory[Index],0),MATCH('DEAL DIRECTORY'!X$5,Directory[#Headers],0))</f>
        <v>点心债</v>
      </c>
      <c r="Y25" s="129" t="str">
        <f>INDEX(Directory[],MATCH(tbl_deal[[#This Row],[Index]],Directory[Index],0),MATCH('DEAL DIRECTORY'!Y$5,Directory[#Headers],0))</f>
        <v>港交所</v>
      </c>
      <c r="Z25" s="129" t="str">
        <f>INDEX(Directory[],MATCH(tbl_deal[[#This Row],[Index]],Directory[Index],0),MATCH('DEAL DIRECTORY'!Z$5,Directory[#Headers],0))</f>
        <v/>
      </c>
      <c r="AA25" s="129" t="str">
        <f>INDEX(Directory[],MATCH(tbl_deal[[#This Row],[Index]],Directory[Index],0),MATCH('DEAL DIRECTORY'!AA$5,Directory[#Headers],0))</f>
        <v/>
      </c>
      <c r="AB25" s="129" t="str">
        <f>INDEX(Directory[],MATCH(tbl_deal[[#This Row],[Index]],Directory[Index],0),MATCH('DEAL DIRECTORY'!AB$5,Directory[#Headers],0))</f>
        <v>BISL</v>
      </c>
      <c r="AC25" s="129" t="str">
        <f>INDEX(Directory[],MATCH(tbl_deal[[#This Row],[Index]],Directory[Index],0),MATCH('DEAL DIRECTORY'!AC$5,Directory[#Headers],0))</f>
        <v>--</v>
      </c>
      <c r="AD25" s="129" t="str">
        <f>INDEX(Directory[],MATCH(tbl_deal[[#This Row],[Index]],Directory[Index],0),MATCH('DEAL DIRECTORY'!AD$5,Directory[#Headers],0))</f>
        <v>B&amp;D FOP</v>
      </c>
      <c r="AE25" s="129" t="str">
        <f>INDEX(Directory[],MATCH(tbl_deal[[#This Row],[Index]],Directory[Index],0),MATCH('DEAL DIRECTORY'!AE$5,Directory[#Headers],0))</f>
        <v>--</v>
      </c>
      <c r="AF25" s="129" t="str">
        <f>INDEX(Directory[],MATCH(tbl_deal[[#This Row],[Index]],Directory[Index],0),MATCH('DEAL DIRECTORY'!AF$5,Directory[#Headers],0))</f>
        <v>Y</v>
      </c>
      <c r="AG25" s="129" t="str">
        <f>INDEX(Directory[],MATCH(tbl_deal[[#This Row],[Index]],Directory[Index],0),MATCH('DEAL DIRECTORY'!AG$5,Directory[#Headers],0))</f>
        <v>攀枝花城建交通(集团)有限公司</v>
      </c>
      <c r="AH25" s="129" t="str">
        <f>INDEX(Directory[],MATCH(tbl_deal[[#This Row],[Index]],Directory[Index],0),MATCH('DEAL DIRECTORY'!AH$5,Directory[#Headers],0))</f>
        <v>--/--/--</v>
      </c>
      <c r="AI25" s="129" t="str">
        <f>INDEX(Directory[],MATCH(tbl_deal[[#This Row],[Index]],Directory[Index],0),MATCH('DEAL DIRECTORY'!AI$5,Directory[#Headers],0))</f>
        <v>AA</v>
      </c>
      <c r="AJ25" s="129" t="str">
        <f>INDEX(Directory[],MATCH(tbl_deal[[#This Row],[Index]],Directory[Index],0),MATCH('DEAL DIRECTORY'!AJ$5,Directory[#Headers],0))</f>
        <v>四川</v>
      </c>
      <c r="AK25" s="129" t="str">
        <f>INDEX(Directory[],MATCH(tbl_deal[[#This Row],[Index]],Directory[Index],0),MATCH('DEAL DIRECTORY'!AK$5,Directory[#Headers],0))</f>
        <v>攀枝花市</v>
      </c>
      <c r="AL25" s="129" t="str">
        <f>INDEX(Directory[],MATCH(tbl_deal[[#This Row],[Index]],Directory[Index],0),MATCH('DEAL DIRECTORY'!AL$5,Directory[#Headers],0))</f>
        <v>--</v>
      </c>
      <c r="AM25" s="129" t="str">
        <f>INDEX(Directory[],MATCH(tbl_deal[[#This Row],[Index]],Directory[Index],0),MATCH('DEAL DIRECTORY'!AM$5,Directory[#Headers],0))</f>
        <v>天津银行</v>
      </c>
      <c r="AN25" s="129" t="str">
        <f>INDEX(Directory[],MATCH(tbl_deal[[#This Row],[Index]],Directory[Index],0),MATCH('DEAL DIRECTORY'!AN$5,Directory[#Headers],0))</f>
        <v>城商行备证</v>
      </c>
      <c r="AO25" s="132">
        <f>IF(ISBLANK(INDEX(Directory[],MATCH(tbl_deal[[#This Row],[Index]],Directory[Index],0),MATCH('DEAL DIRECTORY'!AO$5,Directory[#Headers],0))),"--",INDEX(Directory[],MATCH(tbl_deal[[#This Row],[Index]],Directory[Index],0),MATCH('DEAL DIRECTORY'!AO$5,Directory[#Headers],0)))</f>
        <v>21630</v>
      </c>
      <c r="AP25" s="129">
        <f>INDEX(Directory[],MATCH(tbl_deal[[#This Row],[Index]],Directory[Index],0),MATCH('DEAL DIRECTORY'!AP$5,Directory[#Headers],0))</f>
        <v>0.35499999999999998</v>
      </c>
      <c r="AQ25" s="129">
        <f>INDEX(Directory[],MATCH(tbl_deal[[#This Row],[Index]],Directory[Index],0),MATCH('DEAL DIRECTORY'!AQ$5,Directory[#Headers],0))</f>
        <v>2.569</v>
      </c>
      <c r="AR25" s="129">
        <f>INDEX(Directory[],MATCH(tbl_deal[[#This Row],[Index]],Directory[Index],0),MATCH('DEAL DIRECTORY'!AR$5,Directory[#Headers],0))</f>
        <v>2.7770000000000001</v>
      </c>
      <c r="AS25" s="129" t="str">
        <f>INDEX(Directory[],MATCH(tbl_deal[[#This Row],[Index]],Directory[Index],0),MATCH('DEAL DIRECTORY'!AS$5,Directory[#Headers],0))</f>
        <v>地方国企</v>
      </c>
      <c r="AT25" s="129" t="str">
        <f>INDEX(Directory[],MATCH(tbl_deal[[#This Row],[Index]],Directory[Index],0),MATCH('DEAL DIRECTORY'!AT$5,Directory[#Headers],0))</f>
        <v>地方平台</v>
      </c>
      <c r="AU25" s="129" t="str">
        <f>INDEX(Directory[],MATCH(tbl_deal[[#This Row],[Index]],Directory[Index],0),MATCH('DEAL DIRECTORY'!AU$5,Directory[#Headers],0))</f>
        <v>基建</v>
      </c>
      <c r="AV25" s="129" t="str">
        <f>INDEX(Directory[],MATCH(tbl_deal[[#This Row],[Index]],Directory[Index],0),MATCH('DEAL DIRECTORY'!AV$5,Directory[#Headers],0))</f>
        <v>备证</v>
      </c>
      <c r="AW25" s="129" t="str">
        <f>INDEX(Directory[],MATCH(tbl_deal[[#This Row],[Index]],Directory[Index],0),MATCH('DEAL DIRECTORY'!AW$5,Directory[#Headers],0))</f>
        <v>无评级</v>
      </c>
      <c r="AX25" s="129" t="str">
        <f>INDEX(Directory[],MATCH(tbl_deal[[#This Row],[Index]],Directory[Index],0),MATCH('DEAL DIRECTORY'!AX$5,Directory[#Headers],0))</f>
        <v>≤2亿</v>
      </c>
      <c r="AY25" s="133" t="str">
        <f>INDEX(Directory[],MATCH(tbl_deal[[#This Row],[Index]],Directory[Index],0),MATCH('DEAL DIRECTORY'!AY$5,Directory[#Headers],0))</f>
        <v>23年</v>
      </c>
      <c r="AZ25" s="129" t="str">
        <f>INDEX(Directory[],MATCH(tbl_deal[[#This Row],[Index]],Directory[Index],0),MATCH('DEAL DIRECTORY'!AZ$5,Directory[#Headers],0))</f>
        <v>Q3</v>
      </c>
      <c r="BA25" s="129" t="str">
        <f>INDEX(Directory[],MATCH(tbl_deal[[#This Row],[Index]],Directory[Index],0),MATCH('DEAL DIRECTORY'!BA$5,Directory[#Headers],0))</f>
        <v>08月</v>
      </c>
      <c r="BB25" s="129" t="str">
        <f>INDEX(Directory[],MATCH(tbl_deal[[#This Row],[Index]],Directory[Index],0),MATCH('DEAL DIRECTORY'!BB$5,Directory[#Headers],0))</f>
        <v>SOE Creds</v>
      </c>
      <c r="BC25" s="129" t="str">
        <f>INDEX(Directory[],MATCH(tbl_deal[[#This Row],[Index]],Directory[Index],0),MATCH('DEAL DIRECTORY'!BC$5,Directory[#Headers],0))</f>
        <v>PANZHIHUA CITY CONSTRUCTION AND TRANSPORTATION (GROUP) CO., LTD.</v>
      </c>
      <c r="BD25" s="129" t="str">
        <f>INDEX(Directory[],MATCH(tbl_deal[[#This Row],[Index]],Directory[Index],0),MATCH('DEAL DIRECTORY'!BD$5,Directory[#Headers],0))</f>
        <v>XS2665495391</v>
      </c>
      <c r="BE25" s="137" t="str">
        <f>INDEX(Directory[],MATCH(tbl_deal[[#This Row],[Index]],Directory[Index],0),MATCH('DEAL DIRECTORY'!BE$5,Directory[#Headers],0))</f>
        <v>23年08月</v>
      </c>
      <c r="BF25" s="137" t="str">
        <f>INDEX(Directory[],MATCH(tbl_deal[[#This Row],[Index]],Directory[Index],0),MATCH('DEAL DIRECTORY'!BF$5,Directory[#Headers],0))</f>
        <v>攀枝花城建交通</v>
      </c>
      <c r="BG25" s="137" t="str">
        <f>INDEX(Directory[],MATCH(tbl_deal[[#This Row],[Index]],Directory[Index],0),MATCH('DEAL DIRECTORY'!BG$5,Directory[#Headers],0))</f>
        <v>--/--/--</v>
      </c>
      <c r="BH25" s="137" t="str">
        <f>INDEX(Directory[],MATCH(tbl_deal[[#This Row],[Index]],Directory[Index],0),MATCH('DEAL DIRECTORY'!BH$5,Directory[#Headers],0))</f>
        <v>点心债</v>
      </c>
      <c r="BI25" s="137" t="str">
        <f>INDEX(Directory[],MATCH(tbl_deal[[#This Row],[Index]],Directory[Index],0),MATCH('DEAL DIRECTORY'!BI$5,Directory[#Headers],0))</f>
        <v>人民币2.569亿元</v>
      </c>
      <c r="BJ25" s="137" t="str">
        <f>INDEX(Directory[],MATCH(tbl_deal[[#This Row],[Index]],Directory[Index],0),MATCH('DEAL DIRECTORY'!BJ$5,Directory[#Headers],0))</f>
        <v>3年</v>
      </c>
      <c r="BK25" s="137" t="str">
        <f>INDEX(Directory[],MATCH(tbl_deal[[#This Row],[Index]],Directory[Index],0),MATCH('DEAL DIRECTORY'!BK$5,Directory[#Headers],0))</f>
        <v>4.65%</v>
      </c>
      <c r="BL25" s="137" t="str">
        <f>INDEX(Directory[],MATCH(tbl_deal[[#This Row],[Index]],Directory[Index],0),MATCH('DEAL DIRECTORY'!BL$5,Directory[#Headers],0))</f>
        <v>全球协调人及交割行</v>
      </c>
      <c r="BM25" s="129" t="str">
        <f>INDEX(Directory[],MATCH(tbl_deal[[#This Row],[Index]],Directory[Index],0),MATCH('DEAL DIRECTORY'!BM$5,Directory[#Headers],0))</f>
        <v/>
      </c>
      <c r="BN25" s="4"/>
      <c r="BO25" s="4"/>
      <c r="BP25" s="4"/>
    </row>
    <row r="26" spans="3:68" ht="20.25" customHeight="1" x14ac:dyDescent="0.25">
      <c r="C26" s="129">
        <f>Directory[[#This Row],[Index]]</f>
        <v>445</v>
      </c>
      <c r="D26" s="130">
        <f>INDEX(Directory[],MATCH(tbl_deal[[#This Row],[Index]],Directory[Index],0),MATCH('DEAL DIRECTORY'!D$5,Directory[#Headers],0))</f>
        <v>45141</v>
      </c>
      <c r="E26" s="129" t="str">
        <f>INDEX(Directory[],MATCH(tbl_deal[[#This Row],[Index]],Directory[Index],0),MATCH('DEAL DIRECTORY'!E$5,Directory[#Headers],0))</f>
        <v/>
      </c>
      <c r="F26" s="129" t="str">
        <f>INDEX(Directory[],MATCH(tbl_deal[[#This Row],[Index]],Directory[Index],0),MATCH('DEAL DIRECTORY'!F$5,Directory[#Headers],0))</f>
        <v/>
      </c>
      <c r="G26" s="129" t="str">
        <f>INDEX(Directory[],MATCH(tbl_deal[[#This Row],[Index]],Directory[Index],0),MATCH('DEAL DIRECTORY'!G$5,Directory[#Headers],0))</f>
        <v>Grace</v>
      </c>
      <c r="H26" s="135" t="str">
        <f>IF(tbl_deal[[#This Row],[FolderPath]]="","",HYPERLINK(tbl_deal[[#This Row],[FolderPath]],"📂"))</f>
        <v/>
      </c>
      <c r="I26" s="129" t="str">
        <f>INDEX(Directory[],MATCH(tbl_deal[[#This Row],[Index]],Directory[Index],0),MATCH('DEAL DIRECTORY'!I$5,Directory[#Headers],0))</f>
        <v>JBR</v>
      </c>
      <c r="J26" s="129" t="str">
        <f>INDEX(Directory[],MATCH(tbl_deal[[#This Row],[Index]],Directory[Index],0),MATCH('DEAL DIRECTORY'!J$5,Directory[#Headers],0))</f>
        <v>SCMI</v>
      </c>
      <c r="K26" s="129" t="str">
        <f>INDEX(Directory[],MATCH(tbl_deal[[#This Row],[Index]],Directory[Index],0),MATCH('DEAL DIRECTORY'!K$5,Directory[#Headers],0))</f>
        <v>POE组</v>
      </c>
      <c r="L26" s="129">
        <f>INDEX(Directory[],MATCH(tbl_deal[[#This Row],[Index]],Directory[Index],0),MATCH('DEAL DIRECTORY'!L$5,Directory[#Headers],0))</f>
        <v>1</v>
      </c>
      <c r="M26" s="129" t="str">
        <f>INDEX(Directory[],MATCH(tbl_deal[[#This Row],[Index]],Directory[Index],0),MATCH('DEAL DIRECTORY'!M$5,Directory[#Headers],0))</f>
        <v>宜宾丝丽雅(上海银行)</v>
      </c>
      <c r="N26" s="129" t="str">
        <f>INDEX(Directory[],MATCH(tbl_deal[[#This Row],[Index]],Directory[Index],0),MATCH('DEAL DIRECTORY'!N$5,Directory[#Headers],0))</f>
        <v>--/--/--</v>
      </c>
      <c r="O26" s="129" t="str">
        <f>INDEX(Directory[],MATCH(tbl_deal[[#This Row],[Index]],Directory[Index],0),MATCH('DEAL DIRECTORY'!O$5,Directory[#Headers],0))</f>
        <v>USD</v>
      </c>
      <c r="P26" s="129">
        <f>INDEX(Directory[],MATCH(tbl_deal[[#This Row],[Index]],Directory[Index],0),MATCH('DEAL DIRECTORY'!P$5,Directory[#Headers],0))</f>
        <v>1.5</v>
      </c>
      <c r="Q26" s="129" t="str">
        <f>INDEX(Directory[],MATCH(tbl_deal[[#This Row],[Index]],Directory[Index],0),MATCH('DEAL DIRECTORY'!Q$5,Directory[#Headers],0))</f>
        <v>3</v>
      </c>
      <c r="R26" s="129" t="str">
        <f>INDEX(Directory[],MATCH(tbl_deal[[#This Row],[Index]],Directory[Index],0),MATCH('DEAL DIRECTORY'!R$5,Directory[#Headers],0))</f>
        <v>6%</v>
      </c>
      <c r="S26" s="129" t="str">
        <f>INDEX(Directory[],MATCH(tbl_deal[[#This Row],[Index]],Directory[Index],0),MATCH('DEAL DIRECTORY'!S$5,Directory[#Headers],0))</f>
        <v>6.5%a</v>
      </c>
      <c r="T26" s="129" t="str">
        <f>INDEX(Directory[],MATCH(tbl_deal[[#This Row],[Index]],Directory[Index],0),MATCH('DEAL DIRECTORY'!T$5,Directory[#Headers],0))</f>
        <v>6%</v>
      </c>
      <c r="U26" s="129" t="str">
        <f>INDEX(Directory[],MATCH(tbl_deal[[#This Row],[Index]],Directory[Index],0),MATCH('DEAL DIRECTORY'!U$5,Directory[#Headers],0))</f>
        <v>--</v>
      </c>
      <c r="V26" s="131">
        <f>INDEX(Directory[],MATCH(tbl_deal[[#This Row],[Index]],Directory[Index],0),MATCH('DEAL DIRECTORY'!V$5,Directory[#Headers],0))</f>
        <v>50</v>
      </c>
      <c r="W26" s="129" t="str">
        <f>INDEX(Directory[],MATCH(tbl_deal[[#This Row],[Index]],Directory[Index],0),MATCH('DEAL DIRECTORY'!W$5,Directory[#Headers],0))</f>
        <v>备证</v>
      </c>
      <c r="X26" s="129" t="str">
        <f>INDEX(Directory[],MATCH(tbl_deal[[#This Row],[Index]],Directory[Index],0),MATCH('DEAL DIRECTORY'!X$5,Directory[#Headers],0))</f>
        <v>--</v>
      </c>
      <c r="Y26" s="129" t="str">
        <f>INDEX(Directory[],MATCH(tbl_deal[[#This Row],[Index]],Directory[Index],0),MATCH('DEAL DIRECTORY'!Y$5,Directory[#Headers],0))</f>
        <v>未上市</v>
      </c>
      <c r="Z26" s="129" t="str">
        <f>INDEX(Directory[],MATCH(tbl_deal[[#This Row],[Index]],Directory[Index],0),MATCH('DEAL DIRECTORY'!Z$5,Directory[#Headers],0))</f>
        <v/>
      </c>
      <c r="AA26" s="129" t="str">
        <f>INDEX(Directory[],MATCH(tbl_deal[[#This Row],[Index]],Directory[Index],0),MATCH('DEAL DIRECTORY'!AA$5,Directory[#Headers],0))</f>
        <v/>
      </c>
      <c r="AB26" s="129" t="str">
        <f>INDEX(Directory[],MATCH(tbl_deal[[#This Row],[Index]],Directory[Index],0),MATCH('DEAL DIRECTORY'!AB$5,Directory[#Headers],0))</f>
        <v>BISL</v>
      </c>
      <c r="AC26" s="129" t="str">
        <f>INDEX(Directory[],MATCH(tbl_deal[[#This Row],[Index]],Directory[Index],0),MATCH('DEAL DIRECTORY'!AC$5,Directory[#Headers],0))</f>
        <v>--</v>
      </c>
      <c r="AD26" s="129" t="str">
        <f>INDEX(Directory[],MATCH(tbl_deal[[#This Row],[Index]],Directory[Index],0),MATCH('DEAL DIRECTORY'!AD$5,Directory[#Headers],0))</f>
        <v>--</v>
      </c>
      <c r="AE26" s="129" t="str">
        <f>INDEX(Directory[],MATCH(tbl_deal[[#This Row],[Index]],Directory[Index],0),MATCH('DEAL DIRECTORY'!AE$5,Directory[#Headers],0))</f>
        <v>--</v>
      </c>
      <c r="AF26" s="129" t="str">
        <f>INDEX(Directory[],MATCH(tbl_deal[[#This Row],[Index]],Directory[Index],0),MATCH('DEAL DIRECTORY'!AF$5,Directory[#Headers],0))</f>
        <v>Y</v>
      </c>
      <c r="AG26" s="129" t="str">
        <f>INDEX(Directory[],MATCH(tbl_deal[[#This Row],[Index]],Directory[Index],0),MATCH('DEAL DIRECTORY'!AG$5,Directory[#Headers],0))</f>
        <v>宜宾丝丽雅集团有限公司</v>
      </c>
      <c r="AH26" s="129" t="str">
        <f>INDEX(Directory[],MATCH(tbl_deal[[#This Row],[Index]],Directory[Index],0),MATCH('DEAL DIRECTORY'!AH$5,Directory[#Headers],0))</f>
        <v>--/--/--</v>
      </c>
      <c r="AI26" s="129" t="str">
        <f>INDEX(Directory[],MATCH(tbl_deal[[#This Row],[Index]],Directory[Index],0),MATCH('DEAL DIRECTORY'!AI$5,Directory[#Headers],0))</f>
        <v>--</v>
      </c>
      <c r="AJ26" s="129" t="str">
        <f>INDEX(Directory[],MATCH(tbl_deal[[#This Row],[Index]],Directory[Index],0),MATCH('DEAL DIRECTORY'!AJ$5,Directory[#Headers],0))</f>
        <v>四川</v>
      </c>
      <c r="AK26" s="129" t="str">
        <f>INDEX(Directory[],MATCH(tbl_deal[[#This Row],[Index]],Directory[Index],0),MATCH('DEAL DIRECTORY'!AK$5,Directory[#Headers],0))</f>
        <v>宜宾市</v>
      </c>
      <c r="AL26" s="129" t="str">
        <f>INDEX(Directory[],MATCH(tbl_deal[[#This Row],[Index]],Directory[Index],0),MATCH('DEAL DIRECTORY'!AL$5,Directory[#Headers],0))</f>
        <v>--</v>
      </c>
      <c r="AM26" s="129" t="str">
        <f>INDEX(Directory[],MATCH(tbl_deal[[#This Row],[Index]],Directory[Index],0),MATCH('DEAL DIRECTORY'!AM$5,Directory[#Headers],0))</f>
        <v>上海银行</v>
      </c>
      <c r="AN26" s="129" t="str">
        <f>INDEX(Directory[],MATCH(tbl_deal[[#This Row],[Index]],Directory[Index],0),MATCH('DEAL DIRECTORY'!AN$5,Directory[#Headers],0))</f>
        <v>城商行备证</v>
      </c>
      <c r="AO26" s="132">
        <f>IF(ISBLANK(INDEX(Directory[],MATCH(tbl_deal[[#This Row],[Index]],Directory[Index],0),MATCH('DEAL DIRECTORY'!AO$5,Directory[#Headers],0))),"--",INDEX(Directory[],MATCH(tbl_deal[[#This Row],[Index]],Directory[Index],0),MATCH('DEAL DIRECTORY'!AO$5,Directory[#Headers],0)))</f>
        <v>1000</v>
      </c>
      <c r="AP26" s="129">
        <f>INDEX(Directory[],MATCH(tbl_deal[[#This Row],[Index]],Directory[Index],0),MATCH('DEAL DIRECTORY'!AP$5,Directory[#Headers],0))</f>
        <v>1.5</v>
      </c>
      <c r="AQ26" s="129">
        <f>INDEX(Directory[],MATCH(tbl_deal[[#This Row],[Index]],Directory[Index],0),MATCH('DEAL DIRECTORY'!AQ$5,Directory[#Headers],0))</f>
        <v>10.763999999999999</v>
      </c>
      <c r="AR26" s="129">
        <f>INDEX(Directory[],MATCH(tbl_deal[[#This Row],[Index]],Directory[Index],0),MATCH('DEAL DIRECTORY'!AR$5,Directory[#Headers],0))</f>
        <v>11.71</v>
      </c>
      <c r="AS26" s="129" t="str">
        <f>INDEX(Directory[],MATCH(tbl_deal[[#This Row],[Index]],Directory[Index],0),MATCH('DEAL DIRECTORY'!AS$5,Directory[#Headers],0))</f>
        <v>地方国企</v>
      </c>
      <c r="AT26" s="129" t="str">
        <f>INDEX(Directory[],MATCH(tbl_deal[[#This Row],[Index]],Directory[Index],0),MATCH('DEAL DIRECTORY'!AT$5,Directory[#Headers],0))</f>
        <v>产业</v>
      </c>
      <c r="AU26" s="129" t="str">
        <f>INDEX(Directory[],MATCH(tbl_deal[[#This Row],[Index]],Directory[Index],0),MATCH('DEAL DIRECTORY'!AU$5,Directory[#Headers],0))</f>
        <v>--</v>
      </c>
      <c r="AV26" s="129" t="str">
        <f>INDEX(Directory[],MATCH(tbl_deal[[#This Row],[Index]],Directory[Index],0),MATCH('DEAL DIRECTORY'!AV$5,Directory[#Headers],0))</f>
        <v>备证</v>
      </c>
      <c r="AW26" s="129" t="str">
        <f>INDEX(Directory[],MATCH(tbl_deal[[#This Row],[Index]],Directory[Index],0),MATCH('DEAL DIRECTORY'!AW$5,Directory[#Headers],0))</f>
        <v>无评级</v>
      </c>
      <c r="AX26" s="129" t="str">
        <f>INDEX(Directory[],MATCH(tbl_deal[[#This Row],[Index]],Directory[Index],0),MATCH('DEAL DIRECTORY'!AX$5,Directory[#Headers],0))</f>
        <v>≤2亿</v>
      </c>
      <c r="AY26" s="133" t="str">
        <f>INDEX(Directory[],MATCH(tbl_deal[[#This Row],[Index]],Directory[Index],0),MATCH('DEAL DIRECTORY'!AY$5,Directory[#Headers],0))</f>
        <v>23年</v>
      </c>
      <c r="AZ26" s="129" t="str">
        <f>INDEX(Directory[],MATCH(tbl_deal[[#This Row],[Index]],Directory[Index],0),MATCH('DEAL DIRECTORY'!AZ$5,Directory[#Headers],0))</f>
        <v>Q3</v>
      </c>
      <c r="BA26" s="129" t="str">
        <f>INDEX(Directory[],MATCH(tbl_deal[[#This Row],[Index]],Directory[Index],0),MATCH('DEAL DIRECTORY'!BA$5,Directory[#Headers],0))</f>
        <v>08月</v>
      </c>
      <c r="BB26" s="129" t="str">
        <f>INDEX(Directory[],MATCH(tbl_deal[[#This Row],[Index]],Directory[Index],0),MATCH('DEAL DIRECTORY'!BB$5,Directory[#Headers],0))</f>
        <v>SOE Creds</v>
      </c>
      <c r="BC26" s="129" t="str">
        <f>INDEX(Directory[],MATCH(tbl_deal[[#This Row],[Index]],Directory[Index],0),MATCH('DEAL DIRECTORY'!BC$5,Directory[#Headers],0))</f>
        <v>YIBIN GRACE GROUP CO., LTD.</v>
      </c>
      <c r="BD26" s="129" t="str">
        <f>INDEX(Directory[],MATCH(tbl_deal[[#This Row],[Index]],Directory[Index],0),MATCH('DEAL DIRECTORY'!BD$5,Directory[#Headers],0))</f>
        <v>XS2656498313</v>
      </c>
      <c r="BE26" s="137" t="str">
        <f>INDEX(Directory[],MATCH(tbl_deal[[#This Row],[Index]],Directory[Index],0),MATCH('DEAL DIRECTORY'!BE$5,Directory[#Headers],0))</f>
        <v>23年08月</v>
      </c>
      <c r="BF26" s="137" t="str">
        <f>INDEX(Directory[],MATCH(tbl_deal[[#This Row],[Index]],Directory[Index],0),MATCH('DEAL DIRECTORY'!BF$5,Directory[#Headers],0))</f>
        <v>宜宾丝丽雅</v>
      </c>
      <c r="BG26" s="137" t="str">
        <f>INDEX(Directory[],MATCH(tbl_deal[[#This Row],[Index]],Directory[Index],0),MATCH('DEAL DIRECTORY'!BG$5,Directory[#Headers],0))</f>
        <v>--/--/--</v>
      </c>
      <c r="BH26" s="137" t="str">
        <f>INDEX(Directory[],MATCH(tbl_deal[[#This Row],[Index]],Directory[Index],0),MATCH('DEAL DIRECTORY'!BH$5,Directory[#Headers],0))</f>
        <v>信用增强债券</v>
      </c>
      <c r="BI26" s="137" t="str">
        <f>INDEX(Directory[],MATCH(tbl_deal[[#This Row],[Index]],Directory[Index],0),MATCH('DEAL DIRECTORY'!BI$5,Directory[#Headers],0))</f>
        <v>1.5亿美元</v>
      </c>
      <c r="BJ26" s="137" t="str">
        <f>INDEX(Directory[],MATCH(tbl_deal[[#This Row],[Index]],Directory[Index],0),MATCH('DEAL DIRECTORY'!BJ$5,Directory[#Headers],0))</f>
        <v>3年</v>
      </c>
      <c r="BK26" s="137" t="str">
        <f>INDEX(Directory[],MATCH(tbl_deal[[#This Row],[Index]],Directory[Index],0),MATCH('DEAL DIRECTORY'!BK$5,Directory[#Headers],0))</f>
        <v>6%</v>
      </c>
      <c r="BL26" s="137" t="str">
        <f>INDEX(Directory[],MATCH(tbl_deal[[#This Row],[Index]],Directory[Index],0),MATCH('DEAL DIRECTORY'!BL$5,Directory[#Headers],0))</f>
        <v>账簿管理人</v>
      </c>
      <c r="BM26" s="129" t="str">
        <f>INDEX(Directory[],MATCH(tbl_deal[[#This Row],[Index]],Directory[Index],0),MATCH('DEAL DIRECTORY'!BM$5,Directory[#Headers],0))</f>
        <v/>
      </c>
      <c r="BN26" s="4"/>
      <c r="BO26" s="4"/>
      <c r="BP26" s="4"/>
    </row>
    <row r="27" spans="3:68" ht="20.25" customHeight="1" x14ac:dyDescent="0.25">
      <c r="C27" s="129">
        <f>Directory[[#This Row],[Index]]</f>
        <v>444</v>
      </c>
      <c r="D27" s="130">
        <f>INDEX(Directory[],MATCH(tbl_deal[[#This Row],[Index]],Directory[Index],0),MATCH('DEAL DIRECTORY'!D$5,Directory[#Headers],0))</f>
        <v>45140</v>
      </c>
      <c r="E27" s="129" t="str">
        <f>INDEX(Directory[],MATCH(tbl_deal[[#This Row],[Index]],Directory[Index],0),MATCH('DEAL DIRECTORY'!E$5,Directory[#Headers],0))</f>
        <v/>
      </c>
      <c r="F27" s="129" t="str">
        <f>INDEX(Directory[],MATCH(tbl_deal[[#This Row],[Index]],Directory[Index],0),MATCH('DEAL DIRECTORY'!F$5,Directory[#Headers],0))</f>
        <v/>
      </c>
      <c r="G27" s="129" t="str">
        <f>INDEX(Directory[],MATCH(tbl_deal[[#This Row],[Index]],Directory[Index],0),MATCH('DEAL DIRECTORY'!G$5,Directory[#Headers],0))</f>
        <v>Wutong V</v>
      </c>
      <c r="H27" s="135" t="str">
        <f>IF(tbl_deal[[#This Row],[FolderPath]]="","",HYPERLINK(tbl_deal[[#This Row],[FolderPath]],"📂"))</f>
        <v/>
      </c>
      <c r="I27" s="129" t="str">
        <f>INDEX(Directory[],MATCH(tbl_deal[[#This Row],[Index]],Directory[Index],0),MATCH('DEAL DIRECTORY'!I$5,Directory[#Headers],0))</f>
        <v>JBR</v>
      </c>
      <c r="J27" s="129" t="str">
        <f>INDEX(Directory[],MATCH(tbl_deal[[#This Row],[Index]],Directory[Index],0),MATCH('DEAL DIRECTORY'!J$5,Directory[#Headers],0))</f>
        <v>SCMI</v>
      </c>
      <c r="K27" s="129" t="str">
        <f>INDEX(Directory[],MATCH(tbl_deal[[#This Row],[Index]],Directory[Index],0),MATCH('DEAL DIRECTORY'!K$5,Directory[#Headers],0))</f>
        <v>FI组</v>
      </c>
      <c r="L27" s="129">
        <f>INDEX(Directory[],MATCH(tbl_deal[[#This Row],[Index]],Directory[Index],0),MATCH('DEAL DIRECTORY'!L$5,Directory[#Headers],0))</f>
        <v>1</v>
      </c>
      <c r="M27" s="129" t="str">
        <f>INDEX(Directory[],MATCH(tbl_deal[[#This Row],[Index]],Directory[Index],0),MATCH('DEAL DIRECTORY'!M$5,Directory[#Headers],0))</f>
        <v>华泰证券</v>
      </c>
      <c r="N27" s="129" t="str">
        <f>INDEX(Directory[],MATCH(tbl_deal[[#This Row],[Index]],Directory[Index],0),MATCH('DEAL DIRECTORY'!N$5,Directory[#Headers],0))</f>
        <v>Baa1/--/--</v>
      </c>
      <c r="O27" s="129" t="str">
        <f>INDEX(Directory[],MATCH(tbl_deal[[#This Row],[Index]],Directory[Index],0),MATCH('DEAL DIRECTORY'!O$5,Directory[#Headers],0))</f>
        <v>USD</v>
      </c>
      <c r="P27" s="129">
        <f>INDEX(Directory[],MATCH(tbl_deal[[#This Row],[Index]],Directory[Index],0),MATCH('DEAL DIRECTORY'!P$5,Directory[#Headers],0))</f>
        <v>8</v>
      </c>
      <c r="Q27" s="129" t="str">
        <f>INDEX(Directory[],MATCH(tbl_deal[[#This Row],[Index]],Directory[Index],0),MATCH('DEAL DIRECTORY'!Q$5,Directory[#Headers],0))</f>
        <v>3</v>
      </c>
      <c r="R27" s="129" t="str">
        <f>INDEX(Directory[],MATCH(tbl_deal[[#This Row],[Index]],Directory[Index],0),MATCH('DEAL DIRECTORY'!R$5,Directory[#Headers],0))</f>
        <v>5.25%</v>
      </c>
      <c r="S27" s="129" t="str">
        <f>INDEX(Directory[],MATCH(tbl_deal[[#This Row],[Index]],Directory[Index],0),MATCH('DEAL DIRECTORY'!S$5,Directory[#Headers],0))</f>
        <v>T+105a</v>
      </c>
      <c r="T27" s="129" t="str">
        <f>INDEX(Directory[],MATCH(tbl_deal[[#This Row],[Index]],Directory[Index],0),MATCH('DEAL DIRECTORY'!T$5,Directory[#Headers],0))</f>
        <v>T+75</v>
      </c>
      <c r="U27" s="129" t="str">
        <f>INDEX(Directory[],MATCH(tbl_deal[[#This Row],[Index]],Directory[Index],0),MATCH('DEAL DIRECTORY'!U$5,Directory[#Headers],0))</f>
        <v>T+75</v>
      </c>
      <c r="V27" s="129">
        <f>INDEX(Directory[],MATCH(tbl_deal[[#This Row],[Index]],Directory[Index],0),MATCH('DEAL DIRECTORY'!V$5,Directory[#Headers],0))</f>
        <v>30</v>
      </c>
      <c r="W27" s="129" t="str">
        <f>INDEX(Directory[],MATCH(tbl_deal[[#This Row],[Index]],Directory[Index],0),MATCH('DEAL DIRECTORY'!W$5,Directory[#Headers],0))</f>
        <v>担保</v>
      </c>
      <c r="X27" s="129" t="str">
        <f>INDEX(Directory[],MATCH(tbl_deal[[#This Row],[Index]],Directory[Index],0),MATCH('DEAL DIRECTORY'!X$5,Directory[#Headers],0))</f>
        <v>--</v>
      </c>
      <c r="Y27" s="129" t="str">
        <f>INDEX(Directory[],MATCH(tbl_deal[[#This Row],[Index]],Directory[Index],0),MATCH('DEAL DIRECTORY'!Y$5,Directory[#Headers],0))</f>
        <v>港交所</v>
      </c>
      <c r="Z27" s="129" t="str">
        <f>INDEX(Directory[],MATCH(tbl_deal[[#This Row],[Index]],Directory[Index],0),MATCH('DEAL DIRECTORY'!Z$5,Directory[#Headers],0))</f>
        <v/>
      </c>
      <c r="AA27" s="129" t="str">
        <f>INDEX(Directory[],MATCH(tbl_deal[[#This Row],[Index]],Directory[Index],0),MATCH('DEAL DIRECTORY'!AA$5,Directory[#Headers],0))</f>
        <v/>
      </c>
      <c r="AB27" s="129" t="str">
        <f>INDEX(Directory[],MATCH(tbl_deal[[#This Row],[Index]],Directory[Index],0),MATCH('DEAL DIRECTORY'!AB$5,Directory[#Headers],0))</f>
        <v>BISL,港分</v>
      </c>
      <c r="AC27" s="129" t="str">
        <f>INDEX(Directory[],MATCH(tbl_deal[[#This Row],[Index]],Directory[Index],0),MATCH('DEAL DIRECTORY'!AC$5,Directory[#Headers],0))</f>
        <v>--</v>
      </c>
      <c r="AD27" s="129" t="str">
        <f>INDEX(Directory[],MATCH(tbl_deal[[#This Row],[Index]],Directory[Index],0),MATCH('DEAL DIRECTORY'!AD$5,Directory[#Headers],0))</f>
        <v>--</v>
      </c>
      <c r="AE27" s="129" t="str">
        <f>INDEX(Directory[],MATCH(tbl_deal[[#This Row],[Index]],Directory[Index],0),MATCH('DEAL DIRECTORY'!AE$5,Directory[#Headers],0))</f>
        <v>--</v>
      </c>
      <c r="AF27" s="129" t="str">
        <f>INDEX(Directory[],MATCH(tbl_deal[[#This Row],[Index]],Directory[Index],0),MATCH('DEAL DIRECTORY'!AF$5,Directory[#Headers],0))</f>
        <v>N</v>
      </c>
      <c r="AG27" s="129" t="str">
        <f>INDEX(Directory[],MATCH(tbl_deal[[#This Row],[Index]],Directory[Index],0),MATCH('DEAL DIRECTORY'!AG$5,Directory[#Headers],0))</f>
        <v>华泰证券股份有限公司</v>
      </c>
      <c r="AH27" s="129" t="str">
        <f>INDEX(Directory[],MATCH(tbl_deal[[#This Row],[Index]],Directory[Index],0),MATCH('DEAL DIRECTORY'!AH$5,Directory[#Headers],0))</f>
        <v>Baa1/BBB+/--</v>
      </c>
      <c r="AI27" s="129" t="str">
        <f>INDEX(Directory[],MATCH(tbl_deal[[#This Row],[Index]],Directory[Index],0),MATCH('DEAL DIRECTORY'!AI$5,Directory[#Headers],0))</f>
        <v>AAA</v>
      </c>
      <c r="AJ27" s="129" t="str">
        <f>INDEX(Directory[],MATCH(tbl_deal[[#This Row],[Index]],Directory[Index],0),MATCH('DEAL DIRECTORY'!AJ$5,Directory[#Headers],0))</f>
        <v>江苏</v>
      </c>
      <c r="AK27" s="129" t="str">
        <f>INDEX(Directory[],MATCH(tbl_deal[[#This Row],[Index]],Directory[Index],0),MATCH('DEAL DIRECTORY'!AK$5,Directory[#Headers],0))</f>
        <v>南京市</v>
      </c>
      <c r="AL27" s="129" t="str">
        <f>INDEX(Directory[],MATCH(tbl_deal[[#This Row],[Index]],Directory[Index],0),MATCH('DEAL DIRECTORY'!AL$5,Directory[#Headers],0))</f>
        <v>--</v>
      </c>
      <c r="AM27" s="129" t="str">
        <f>INDEX(Directory[],MATCH(tbl_deal[[#This Row],[Index]],Directory[Index],0),MATCH('DEAL DIRECTORY'!AM$5,Directory[#Headers],0))</f>
        <v>--</v>
      </c>
      <c r="AN27" s="129" t="str">
        <f>INDEX(Directory[],MATCH(tbl_deal[[#This Row],[Index]],Directory[Index],0),MATCH('DEAL DIRECTORY'!AN$5,Directory[#Headers],0))</f>
        <v>--</v>
      </c>
      <c r="AO27" s="129">
        <f>IF(ISBLANK(INDEX(Directory[],MATCH(tbl_deal[[#This Row],[Index]],Directory[Index],0),MATCH('DEAL DIRECTORY'!AO$5,Directory[#Headers],0))),"--",INDEX(Directory[],MATCH(tbl_deal[[#This Row],[Index]],Directory[Index],0),MATCH('DEAL DIRECTORY'!AO$5,Directory[#Headers],0)))</f>
        <v>10000</v>
      </c>
      <c r="AP27" s="129">
        <f>INDEX(Directory[],MATCH(tbl_deal[[#This Row],[Index]],Directory[Index],0),MATCH('DEAL DIRECTORY'!AP$5,Directory[#Headers],0))</f>
        <v>8</v>
      </c>
      <c r="AQ27" s="129">
        <f>INDEX(Directory[],MATCH(tbl_deal[[#This Row],[Index]],Directory[Index],0),MATCH('DEAL DIRECTORY'!AQ$5,Directory[#Headers],0))</f>
        <v>57.64</v>
      </c>
      <c r="AR27" s="129">
        <f>INDEX(Directory[],MATCH(tbl_deal[[#This Row],[Index]],Directory[Index],0),MATCH('DEAL DIRECTORY'!AR$5,Directory[#Headers],0))</f>
        <v>62.415999999999997</v>
      </c>
      <c r="AS27" s="129" t="str">
        <f>INDEX(Directory[],MATCH(tbl_deal[[#This Row],[Index]],Directory[Index],0),MATCH('DEAL DIRECTORY'!AS$5,Directory[#Headers],0))</f>
        <v>地方国企</v>
      </c>
      <c r="AT27" s="129" t="str">
        <f>INDEX(Directory[],MATCH(tbl_deal[[#This Row],[Index]],Directory[Index],0),MATCH('DEAL DIRECTORY'!AT$5,Directory[#Headers],0))</f>
        <v>金融机构</v>
      </c>
      <c r="AU27" s="129" t="str">
        <f>INDEX(Directory[],MATCH(tbl_deal[[#This Row],[Index]],Directory[Index],0),MATCH('DEAL DIRECTORY'!AU$5,Directory[#Headers],0))</f>
        <v>非银</v>
      </c>
      <c r="AV27" s="129" t="str">
        <f>INDEX(Directory[],MATCH(tbl_deal[[#This Row],[Index]],Directory[Index],0),MATCH('DEAL DIRECTORY'!AV$5,Directory[#Headers],0))</f>
        <v>担保</v>
      </c>
      <c r="AW27" s="129" t="str">
        <f>INDEX(Directory[],MATCH(tbl_deal[[#This Row],[Index]],Directory[Index],0),MATCH('DEAL DIRECTORY'!AW$5,Directory[#Headers],0))</f>
        <v>投资级</v>
      </c>
      <c r="AX27" s="129" t="str">
        <f>INDEX(Directory[],MATCH(tbl_deal[[#This Row],[Index]],Directory[Index],0),MATCH('DEAL DIRECTORY'!AX$5,Directory[#Headers],0))</f>
        <v>&gt;5亿</v>
      </c>
      <c r="AY27" s="129" t="str">
        <f>INDEX(Directory[],MATCH(tbl_deal[[#This Row],[Index]],Directory[Index],0),MATCH('DEAL DIRECTORY'!AY$5,Directory[#Headers],0))</f>
        <v>23年</v>
      </c>
      <c r="AZ27" s="129" t="str">
        <f>INDEX(Directory[],MATCH(tbl_deal[[#This Row],[Index]],Directory[Index],0),MATCH('DEAL DIRECTORY'!AZ$5,Directory[#Headers],0))</f>
        <v>Q3</v>
      </c>
      <c r="BA27" s="129" t="str">
        <f>INDEX(Directory[],MATCH(tbl_deal[[#This Row],[Index]],Directory[Index],0),MATCH('DEAL DIRECTORY'!BA$5,Directory[#Headers],0))</f>
        <v>08月</v>
      </c>
      <c r="BB27" s="129" t="str">
        <f>INDEX(Directory[],MATCH(tbl_deal[[#This Row],[Index]],Directory[Index],0),MATCH('DEAL DIRECTORY'!BB$5,Directory[#Headers],0))</f>
        <v>--</v>
      </c>
      <c r="BC27" s="129" t="str">
        <f>INDEX(Directory[],MATCH(tbl_deal[[#This Row],[Index]],Directory[Index],0),MATCH('DEAL DIRECTORY'!BC$5,Directory[#Headers],0))</f>
        <v>PIONEER REWARD LIMITED</v>
      </c>
      <c r="BD27" s="129" t="str">
        <f>INDEX(Directory[],MATCH(tbl_deal[[#This Row],[Index]],Directory[Index],0),MATCH('DEAL DIRECTORY'!BD$5,Directory[#Headers],0))</f>
        <v>XS2663498314</v>
      </c>
      <c r="BE27" s="137" t="str">
        <f>INDEX(Directory[],MATCH(tbl_deal[[#This Row],[Index]],Directory[Index],0),MATCH('DEAL DIRECTORY'!BE$5,Directory[#Headers],0))</f>
        <v>23年08月</v>
      </c>
      <c r="BF27" s="137" t="str">
        <f>INDEX(Directory[],MATCH(tbl_deal[[#This Row],[Index]],Directory[Index],0),MATCH('DEAL DIRECTORY'!BF$5,Directory[#Headers],0))</f>
        <v>华泰证券</v>
      </c>
      <c r="BG27" s="137" t="str">
        <f>INDEX(Directory[],MATCH(tbl_deal[[#This Row],[Index]],Directory[Index],0),MATCH('DEAL DIRECTORY'!BG$5,Directory[#Headers],0))</f>
        <v>Baa1/--/--</v>
      </c>
      <c r="BH27" s="137" t="str">
        <f>INDEX(Directory[],MATCH(tbl_deal[[#This Row],[Index]],Directory[Index],0),MATCH('DEAL DIRECTORY'!BH$5,Directory[#Headers],0))</f>
        <v>高级债</v>
      </c>
      <c r="BI27" s="137" t="str">
        <f>INDEX(Directory[],MATCH(tbl_deal[[#This Row],[Index]],Directory[Index],0),MATCH('DEAL DIRECTORY'!BI$5,Directory[#Headers],0))</f>
        <v>8亿美元</v>
      </c>
      <c r="BJ27" s="137" t="str">
        <f>INDEX(Directory[],MATCH(tbl_deal[[#This Row],[Index]],Directory[Index],0),MATCH('DEAL DIRECTORY'!BJ$5,Directory[#Headers],0))</f>
        <v>3年</v>
      </c>
      <c r="BK27" s="137" t="str">
        <f>INDEX(Directory[],MATCH(tbl_deal[[#This Row],[Index]],Directory[Index],0),MATCH('DEAL DIRECTORY'!BK$5,Directory[#Headers],0))</f>
        <v>5.25%</v>
      </c>
      <c r="BL27" s="137" t="str">
        <f>INDEX(Directory[],MATCH(tbl_deal[[#This Row],[Index]],Directory[Index],0),MATCH('DEAL DIRECTORY'!BL$5,Directory[#Headers],0))</f>
        <v>账簿管理人</v>
      </c>
      <c r="BM27" s="129" t="str">
        <f>INDEX(Directory[],MATCH(tbl_deal[[#This Row],[Index]],Directory[Index],0),MATCH('DEAL DIRECTORY'!BM$5,Directory[#Headers],0))</f>
        <v/>
      </c>
      <c r="BN27" s="4"/>
      <c r="BO27" s="4"/>
      <c r="BP27" s="4"/>
    </row>
    <row r="28" spans="3:68" ht="20.25" customHeight="1" x14ac:dyDescent="0.25">
      <c r="C28" s="129">
        <f>Directory[[#This Row],[Index]]</f>
        <v>443</v>
      </c>
      <c r="D28" s="130">
        <f>INDEX(Directory[],MATCH(tbl_deal[[#This Row],[Index]],Directory[Index],0),MATCH('DEAL DIRECTORY'!D$5,Directory[#Headers],0))</f>
        <v>45138</v>
      </c>
      <c r="E28" s="129" t="str">
        <f>INDEX(Directory[],MATCH(tbl_deal[[#This Row],[Index]],Directory[Index],0),MATCH('DEAL DIRECTORY'!E$5,Directory[#Headers],0))</f>
        <v/>
      </c>
      <c r="F28" s="129" t="str">
        <f>INDEX(Directory[],MATCH(tbl_deal[[#This Row],[Index]],Directory[Index],0),MATCH('DEAL DIRECTORY'!F$5,Directory[#Headers],0))</f>
        <v/>
      </c>
      <c r="G28" s="129" t="str">
        <f>INDEX(Directory[],MATCH(tbl_deal[[#This Row],[Index]],Directory[Index],0),MATCH('DEAL DIRECTORY'!G$5,Directory[#Headers],0))</f>
        <v>Turbo</v>
      </c>
      <c r="H28" s="135" t="str">
        <f>IF(tbl_deal[[#This Row],[FolderPath]]="","",HYPERLINK(tbl_deal[[#This Row],[FolderPath]],"📂"))</f>
        <v/>
      </c>
      <c r="I28" s="129" t="str">
        <f>INDEX(Directory[],MATCH(tbl_deal[[#This Row],[Index]],Directory[Index],0),MATCH('DEAL DIRECTORY'!I$5,Directory[#Headers],0))</f>
        <v>JGC</v>
      </c>
      <c r="J28" s="129" t="str">
        <f>INDEX(Directory[],MATCH(tbl_deal[[#This Row],[Index]],Directory[Index],0),MATCH('DEAL DIRECTORY'!J$5,Directory[#Headers],0))</f>
        <v>OC</v>
      </c>
      <c r="K28" s="129" t="str">
        <f>INDEX(Directory[],MATCH(tbl_deal[[#This Row],[Index]],Directory[Index],0),MATCH('DEAL DIRECTORY'!K$5,Directory[#Headers],0))</f>
        <v>FI组</v>
      </c>
      <c r="L28" s="129">
        <f>INDEX(Directory[],MATCH(tbl_deal[[#This Row],[Index]],Directory[Index],0),MATCH('DEAL DIRECTORY'!L$5,Directory[#Headers],0))</f>
        <v>3</v>
      </c>
      <c r="M28" s="129" t="str">
        <f>INDEX(Directory[],MATCH(tbl_deal[[#This Row],[Index]],Directory[Index],0),MATCH('DEAL DIRECTORY'!M$5,Directory[#Headers],0))</f>
        <v>信达香港</v>
      </c>
      <c r="N28" s="129" t="str">
        <f>INDEX(Directory[],MATCH(tbl_deal[[#This Row],[Index]],Directory[Index],0),MATCH('DEAL DIRECTORY'!N$5,Directory[#Headers],0))</f>
        <v>--/BBB+/--</v>
      </c>
      <c r="O28" s="129" t="str">
        <f>INDEX(Directory[],MATCH(tbl_deal[[#This Row],[Index]],Directory[Index],0),MATCH('DEAL DIRECTORY'!O$5,Directory[#Headers],0))</f>
        <v>USD</v>
      </c>
      <c r="P28" s="129">
        <f>INDEX(Directory[],MATCH(tbl_deal[[#This Row],[Index]],Directory[Index],0),MATCH('DEAL DIRECTORY'!P$5,Directory[#Headers],0))</f>
        <v>4</v>
      </c>
      <c r="Q28" s="129" t="str">
        <f>INDEX(Directory[],MATCH(tbl_deal[[#This Row],[Index]],Directory[Index],0),MATCH('DEAL DIRECTORY'!Q$5,Directory[#Headers],0))</f>
        <v>3.5</v>
      </c>
      <c r="R28" s="129" t="str">
        <f>INDEX(Directory[],MATCH(tbl_deal[[#This Row],[Index]],Directory[Index],0),MATCH('DEAL DIRECTORY'!R$5,Directory[#Headers],0))</f>
        <v>5.75%</v>
      </c>
      <c r="S28" s="129" t="str">
        <f>INDEX(Directory[],MATCH(tbl_deal[[#This Row],[Index]],Directory[Index],0),MATCH('DEAL DIRECTORY'!S$5,Directory[#Headers],0))</f>
        <v>T3+175a</v>
      </c>
      <c r="T28" s="129" t="str">
        <f>INDEX(Directory[],MATCH(tbl_deal[[#This Row],[Index]],Directory[Index],0),MATCH('DEAL DIRECTORY'!T$5,Directory[#Headers],0))</f>
        <v>T3+130</v>
      </c>
      <c r="U28" s="129" t="str">
        <f>INDEX(Directory[],MATCH(tbl_deal[[#This Row],[Index]],Directory[Index],0),MATCH('DEAL DIRECTORY'!U$5,Directory[#Headers],0))</f>
        <v>T3+130</v>
      </c>
      <c r="V28" s="131">
        <f>INDEX(Directory[],MATCH(tbl_deal[[#This Row],[Index]],Directory[Index],0),MATCH('DEAL DIRECTORY'!V$5,Directory[#Headers],0))</f>
        <v>45</v>
      </c>
      <c r="W28" s="129" t="str">
        <f>INDEX(Directory[],MATCH(tbl_deal[[#This Row],[Index]],Directory[Index],0),MATCH('DEAL DIRECTORY'!W$5,Directory[#Headers],0))</f>
        <v>担保</v>
      </c>
      <c r="X28" s="129" t="str">
        <f>INDEX(Directory[],MATCH(tbl_deal[[#This Row],[Index]],Directory[Index],0),MATCH('DEAL DIRECTORY'!X$5,Directory[#Headers],0))</f>
        <v>--</v>
      </c>
      <c r="Y28" s="129" t="str">
        <f>INDEX(Directory[],MATCH(tbl_deal[[#This Row],[Index]],Directory[Index],0),MATCH('DEAL DIRECTORY'!Y$5,Directory[#Headers],0))</f>
        <v>港交所</v>
      </c>
      <c r="Z28" s="129" t="str">
        <f>INDEX(Directory[],MATCH(tbl_deal[[#This Row],[Index]],Directory[Index],0),MATCH('DEAL DIRECTORY'!Z$5,Directory[#Headers],0))</f>
        <v/>
      </c>
      <c r="AA28" s="129" t="str">
        <f>INDEX(Directory[],MATCH(tbl_deal[[#This Row],[Index]],Directory[Index],0),MATCH('DEAL DIRECTORY'!AA$5,Directory[#Headers],0))</f>
        <v/>
      </c>
      <c r="AB28" s="129" t="str">
        <f>INDEX(Directory[],MATCH(tbl_deal[[#This Row],[Index]],Directory[Index],0),MATCH('DEAL DIRECTORY'!AB$5,Directory[#Headers],0))</f>
        <v>BISL,港分</v>
      </c>
      <c r="AC28" s="129" t="str">
        <f>INDEX(Directory[],MATCH(tbl_deal[[#This Row],[Index]],Directory[Index],0),MATCH('DEAL DIRECTORY'!AC$5,Directory[#Headers],0))</f>
        <v>Lead</v>
      </c>
      <c r="AD28" s="129" t="str">
        <f>INDEX(Directory[],MATCH(tbl_deal[[#This Row],[Index]],Directory[Index],0),MATCH('DEAL DIRECTORY'!AD$5,Directory[#Headers],0))</f>
        <v>Arranger</v>
      </c>
      <c r="AE28" s="129" t="str">
        <f>INDEX(Directory[],MATCH(tbl_deal[[#This Row],[Index]],Directory[Index],0),MATCH('DEAL DIRECTORY'!AE$5,Directory[#Headers],0))</f>
        <v>合名</v>
      </c>
      <c r="AF28" s="129" t="str">
        <f>INDEX(Directory[],MATCH(tbl_deal[[#This Row],[Index]],Directory[Index],0),MATCH('DEAL DIRECTORY'!AF$5,Directory[#Headers],0))</f>
        <v>N</v>
      </c>
      <c r="AG28" s="129" t="str">
        <f>INDEX(Directory[],MATCH(tbl_deal[[#This Row],[Index]],Directory[Index],0),MATCH('DEAL DIRECTORY'!AG$5,Directory[#Headers],0))</f>
        <v>中国信达(香港)控股有限公司</v>
      </c>
      <c r="AH28" s="129" t="str">
        <f>INDEX(Directory[],MATCH(tbl_deal[[#This Row],[Index]],Directory[Index],0),MATCH('DEAL DIRECTORY'!AH$5,Directory[#Headers],0))</f>
        <v>Baa1/BBB+/A</v>
      </c>
      <c r="AI28" s="129" t="str">
        <f>INDEX(Directory[],MATCH(tbl_deal[[#This Row],[Index]],Directory[Index],0),MATCH('DEAL DIRECTORY'!AI$5,Directory[#Headers],0))</f>
        <v>AAA</v>
      </c>
      <c r="AJ28" s="129" t="str">
        <f>INDEX(Directory[],MATCH(tbl_deal[[#This Row],[Index]],Directory[Index],0),MATCH('DEAL DIRECTORY'!AJ$5,Directory[#Headers],0))</f>
        <v>北京</v>
      </c>
      <c r="AK28" s="129" t="str">
        <f>INDEX(Directory[],MATCH(tbl_deal[[#This Row],[Index]],Directory[Index],0),MATCH('DEAL DIRECTORY'!AK$5,Directory[#Headers],0))</f>
        <v>--</v>
      </c>
      <c r="AL28" s="129" t="str">
        <f>INDEX(Directory[],MATCH(tbl_deal[[#This Row],[Index]],Directory[Index],0),MATCH('DEAL DIRECTORY'!AL$5,Directory[#Headers],0))</f>
        <v>--</v>
      </c>
      <c r="AM28" s="129" t="str">
        <f>INDEX(Directory[],MATCH(tbl_deal[[#This Row],[Index]],Directory[Index],0),MATCH('DEAL DIRECTORY'!AM$5,Directory[#Headers],0))</f>
        <v>--</v>
      </c>
      <c r="AN28" s="129" t="str">
        <f>INDEX(Directory[],MATCH(tbl_deal[[#This Row],[Index]],Directory[Index],0),MATCH('DEAL DIRECTORY'!AN$5,Directory[#Headers],0))</f>
        <v>--</v>
      </c>
      <c r="AO28" s="132">
        <f>IF(ISBLANK(INDEX(Directory[],MATCH(tbl_deal[[#This Row],[Index]],Directory[Index],0),MATCH('DEAL DIRECTORY'!AO$5,Directory[#Headers],0))),"--",INDEX(Directory[],MATCH(tbl_deal[[#This Row],[Index]],Directory[Index],0),MATCH('DEAL DIRECTORY'!AO$5,Directory[#Headers],0)))</f>
        <v>20000</v>
      </c>
      <c r="AP28" s="129">
        <f>INDEX(Directory[],MATCH(tbl_deal[[#This Row],[Index]],Directory[Index],0),MATCH('DEAL DIRECTORY'!AP$5,Directory[#Headers],0))</f>
        <v>4</v>
      </c>
      <c r="AQ28" s="129">
        <f>INDEX(Directory[],MATCH(tbl_deal[[#This Row],[Index]],Directory[Index],0),MATCH('DEAL DIRECTORY'!AQ$5,Directory[#Headers],0))</f>
        <v>28.576000000000001</v>
      </c>
      <c r="AR28" s="129">
        <f>INDEX(Directory[],MATCH(tbl_deal[[#This Row],[Index]],Directory[Index],0),MATCH('DEAL DIRECTORY'!AR$5,Directory[#Headers],0))</f>
        <v>31.196000000000002</v>
      </c>
      <c r="AS28" s="129" t="str">
        <f>INDEX(Directory[],MATCH(tbl_deal[[#This Row],[Index]],Directory[Index],0),MATCH('DEAL DIRECTORY'!AS$5,Directory[#Headers],0))</f>
        <v>央企(子)</v>
      </c>
      <c r="AT28" s="129" t="str">
        <f>INDEX(Directory[],MATCH(tbl_deal[[#This Row],[Index]],Directory[Index],0),MATCH('DEAL DIRECTORY'!AT$5,Directory[#Headers],0))</f>
        <v>金融机构</v>
      </c>
      <c r="AU28" s="129" t="str">
        <f>INDEX(Directory[],MATCH(tbl_deal[[#This Row],[Index]],Directory[Index],0),MATCH('DEAL DIRECTORY'!AU$5,Directory[#Headers],0))</f>
        <v>非银</v>
      </c>
      <c r="AV28" s="129" t="str">
        <f>INDEX(Directory[],MATCH(tbl_deal[[#This Row],[Index]],Directory[Index],0),MATCH('DEAL DIRECTORY'!AV$5,Directory[#Headers],0))</f>
        <v>担保</v>
      </c>
      <c r="AW28" s="129" t="str">
        <f>INDEX(Directory[],MATCH(tbl_deal[[#This Row],[Index]],Directory[Index],0),MATCH('DEAL DIRECTORY'!AW$5,Directory[#Headers],0))</f>
        <v>投资级</v>
      </c>
      <c r="AX28" s="129" t="str">
        <f>INDEX(Directory[],MATCH(tbl_deal[[#This Row],[Index]],Directory[Index],0),MATCH('DEAL DIRECTORY'!AX$5,Directory[#Headers],0))</f>
        <v>3-5亿</v>
      </c>
      <c r="AY28" s="133" t="str">
        <f>INDEX(Directory[],MATCH(tbl_deal[[#This Row],[Index]],Directory[Index],0),MATCH('DEAL DIRECTORY'!AY$5,Directory[#Headers],0))</f>
        <v>23年</v>
      </c>
      <c r="AZ28" s="129" t="str">
        <f>INDEX(Directory[],MATCH(tbl_deal[[#This Row],[Index]],Directory[Index],0),MATCH('DEAL DIRECTORY'!AZ$5,Directory[#Headers],0))</f>
        <v>Q3</v>
      </c>
      <c r="BA28" s="129" t="str">
        <f>INDEX(Directory[],MATCH(tbl_deal[[#This Row],[Index]],Directory[Index],0),MATCH('DEAL DIRECTORY'!BA$5,Directory[#Headers],0))</f>
        <v>07月</v>
      </c>
      <c r="BB28" s="129" t="str">
        <f>INDEX(Directory[],MATCH(tbl_deal[[#This Row],[Index]],Directory[Index],0),MATCH('DEAL DIRECTORY'!BB$5,Directory[#Headers],0))</f>
        <v>--</v>
      </c>
      <c r="BC28" s="129" t="str">
        <f>INDEX(Directory[],MATCH(tbl_deal[[#This Row],[Index]],Directory[Index],0),MATCH('DEAL DIRECTORY'!BC$5,Directory[#Headers],0))</f>
        <v>CHINA CINDA (2020) I MANAGEMENT LIMITED</v>
      </c>
      <c r="BD28" s="129" t="str">
        <f>INDEX(Directory[],MATCH(tbl_deal[[#This Row],[Index]],Directory[Index],0),MATCH('DEAL DIRECTORY'!BD$5,Directory[#Headers],0))</f>
        <v>XS2662422802</v>
      </c>
      <c r="BE28" s="137" t="str">
        <f>INDEX(Directory[],MATCH(tbl_deal[[#This Row],[Index]],Directory[Index],0),MATCH('DEAL DIRECTORY'!BE$5,Directory[#Headers],0))</f>
        <v>23年07月</v>
      </c>
      <c r="BF28" s="137" t="str">
        <f>INDEX(Directory[],MATCH(tbl_deal[[#This Row],[Index]],Directory[Index],0),MATCH('DEAL DIRECTORY'!BF$5,Directory[#Headers],0))</f>
        <v>信达香港</v>
      </c>
      <c r="BG28" s="137" t="str">
        <f>INDEX(Directory[],MATCH(tbl_deal[[#This Row],[Index]],Directory[Index],0),MATCH('DEAL DIRECTORY'!BG$5,Directory[#Headers],0))</f>
        <v>--/BBB+/--</v>
      </c>
      <c r="BH28" s="137" t="str">
        <f>INDEX(Directory[],MATCH(tbl_deal[[#This Row],[Index]],Directory[Index],0),MATCH('DEAL DIRECTORY'!BH$5,Directory[#Headers],0))</f>
        <v>高级债</v>
      </c>
      <c r="BI28" s="137" t="str">
        <f>INDEX(Directory[],MATCH(tbl_deal[[#This Row],[Index]],Directory[Index],0),MATCH('DEAL DIRECTORY'!BI$5,Directory[#Headers],0))</f>
        <v>4亿美元</v>
      </c>
      <c r="BJ28" s="137" t="str">
        <f>INDEX(Directory[],MATCH(tbl_deal[[#This Row],[Index]],Directory[Index],0),MATCH('DEAL DIRECTORY'!BJ$5,Directory[#Headers],0))</f>
        <v>3.5年</v>
      </c>
      <c r="BK28" s="137" t="str">
        <f>INDEX(Directory[],MATCH(tbl_deal[[#This Row],[Index]],Directory[Index],0),MATCH('DEAL DIRECTORY'!BK$5,Directory[#Headers],0))</f>
        <v>5.75%</v>
      </c>
      <c r="BL28" s="137" t="str">
        <f>INDEX(Directory[],MATCH(tbl_deal[[#This Row],[Index]],Directory[Index],0),MATCH('DEAL DIRECTORY'!BL$5,Directory[#Headers],0))</f>
        <v>全球协调人及安排行</v>
      </c>
      <c r="BM28" s="129" t="str">
        <f>INDEX(Directory[],MATCH(tbl_deal[[#This Row],[Index]],Directory[Index],0),MATCH('DEAL DIRECTORY'!BM$5,Directory[#Headers],0))</f>
        <v/>
      </c>
      <c r="BN28" s="4"/>
      <c r="BO28" s="4"/>
      <c r="BP28" s="4"/>
    </row>
    <row r="29" spans="3:68" ht="20.25" customHeight="1" x14ac:dyDescent="0.25">
      <c r="C29" s="129">
        <f>Directory[[#This Row],[Index]]</f>
        <v>442</v>
      </c>
      <c r="D29" s="130">
        <f>INDEX(Directory[],MATCH(tbl_deal[[#This Row],[Index]],Directory[Index],0),MATCH('DEAL DIRECTORY'!D$5,Directory[#Headers],0))</f>
        <v>45127</v>
      </c>
      <c r="E29" s="129" t="str">
        <f>INDEX(Directory[],MATCH(tbl_deal[[#This Row],[Index]],Directory[Index],0),MATCH('DEAL DIRECTORY'!E$5,Directory[#Headers],0))</f>
        <v/>
      </c>
      <c r="F29" s="129" t="str">
        <f>INDEX(Directory[],MATCH(tbl_deal[[#This Row],[Index]],Directory[Index],0),MATCH('DEAL DIRECTORY'!F$5,Directory[#Headers],0))</f>
        <v>点心债</v>
      </c>
      <c r="G29" s="129" t="str">
        <f>INDEX(Directory[],MATCH(tbl_deal[[#This Row],[Index]],Directory[Index],0),MATCH('DEAL DIRECTORY'!G$5,Directory[#Headers],0))</f>
        <v>Hakka II</v>
      </c>
      <c r="H29" s="135" t="str">
        <f>IF(tbl_deal[[#This Row],[FolderPath]]="","",HYPERLINK(tbl_deal[[#This Row],[FolderPath]],"📂"))</f>
        <v/>
      </c>
      <c r="I29" s="129" t="str">
        <f>INDEX(Directory[],MATCH(tbl_deal[[#This Row],[Index]],Directory[Index],0),MATCH('DEAL DIRECTORY'!I$5,Directory[#Headers],0))</f>
        <v>JBR</v>
      </c>
      <c r="J29" s="129" t="str">
        <f>INDEX(Directory[],MATCH(tbl_deal[[#This Row],[Index]],Directory[Index],0),MATCH('DEAL DIRECTORY'!J$5,Directory[#Headers],0))</f>
        <v>SCMI</v>
      </c>
      <c r="K29" s="129" t="str">
        <f>INDEX(Directory[],MATCH(tbl_deal[[#This Row],[Index]],Directory[Index],0),MATCH('DEAL DIRECTORY'!K$5,Directory[#Headers],0))</f>
        <v>POE组</v>
      </c>
      <c r="L29" s="129">
        <f>INDEX(Directory[],MATCH(tbl_deal[[#This Row],[Index]],Directory[Index],0),MATCH('DEAL DIRECTORY'!L$5,Directory[#Headers],0))</f>
        <v>1</v>
      </c>
      <c r="M29" s="129" t="str">
        <f>INDEX(Directory[],MATCH(tbl_deal[[#This Row],[Index]],Directory[Index],0),MATCH('DEAL DIRECTORY'!M$5,Directory[#Headers],0))</f>
        <v>赣州旅投(邮储银行)</v>
      </c>
      <c r="N29" s="129" t="str">
        <f>INDEX(Directory[],MATCH(tbl_deal[[#This Row],[Index]],Directory[Index],0),MATCH('DEAL DIRECTORY'!N$5,Directory[#Headers],0))</f>
        <v>--/--/--</v>
      </c>
      <c r="O29" s="129" t="str">
        <f>INDEX(Directory[],MATCH(tbl_deal[[#This Row],[Index]],Directory[Index],0),MATCH('DEAL DIRECTORY'!O$5,Directory[#Headers],0))</f>
        <v>CNH</v>
      </c>
      <c r="P29" s="129">
        <f>INDEX(Directory[],MATCH(tbl_deal[[#This Row],[Index]],Directory[Index],0),MATCH('DEAL DIRECTORY'!P$5,Directory[#Headers],0))</f>
        <v>4.5999999999999996</v>
      </c>
      <c r="Q29" s="129" t="str">
        <f>INDEX(Directory[],MATCH(tbl_deal[[#This Row],[Index]],Directory[Index],0),MATCH('DEAL DIRECTORY'!Q$5,Directory[#Headers],0))</f>
        <v>2.9</v>
      </c>
      <c r="R29" s="129" t="str">
        <f>INDEX(Directory[],MATCH(tbl_deal[[#This Row],[Index]],Directory[Index],0),MATCH('DEAL DIRECTORY'!R$5,Directory[#Headers],0))</f>
        <v>3.6%</v>
      </c>
      <c r="S29" s="129" t="str">
        <f>INDEX(Directory[],MATCH(tbl_deal[[#This Row],[Index]],Directory[Index],0),MATCH('DEAL DIRECTORY'!S$5,Directory[#Headers],0))</f>
        <v>3.95%a</v>
      </c>
      <c r="T29" s="129" t="str">
        <f>INDEX(Directory[],MATCH(tbl_deal[[#This Row],[Index]],Directory[Index],0),MATCH('DEAL DIRECTORY'!T$5,Directory[#Headers],0))</f>
        <v>3.6%</v>
      </c>
      <c r="U29" s="129" t="str">
        <f>INDEX(Directory[],MATCH(tbl_deal[[#This Row],[Index]],Directory[Index],0),MATCH('DEAL DIRECTORY'!U$5,Directory[#Headers],0))</f>
        <v>--</v>
      </c>
      <c r="V29" s="131">
        <f>INDEX(Directory[],MATCH(tbl_deal[[#This Row],[Index]],Directory[Index],0),MATCH('DEAL DIRECTORY'!V$5,Directory[#Headers],0))</f>
        <v>35</v>
      </c>
      <c r="W29" s="129" t="str">
        <f>INDEX(Directory[],MATCH(tbl_deal[[#This Row],[Index]],Directory[Index],0),MATCH('DEAL DIRECTORY'!W$5,Directory[#Headers],0))</f>
        <v>备证</v>
      </c>
      <c r="X29" s="129" t="str">
        <f>INDEX(Directory[],MATCH(tbl_deal[[#This Row],[Index]],Directory[Index],0),MATCH('DEAL DIRECTORY'!X$5,Directory[#Headers],0))</f>
        <v>点心债</v>
      </c>
      <c r="Y29" s="129" t="str">
        <f>INDEX(Directory[],MATCH(tbl_deal[[#This Row],[Index]],Directory[Index],0),MATCH('DEAL DIRECTORY'!Y$5,Directory[#Headers],0))</f>
        <v>澳交所</v>
      </c>
      <c r="Z29" s="129" t="str">
        <f>INDEX(Directory[],MATCH(tbl_deal[[#This Row],[Index]],Directory[Index],0),MATCH('DEAL DIRECTORY'!Z$5,Directory[#Headers],0))</f>
        <v/>
      </c>
      <c r="AA29" s="129" t="str">
        <f>INDEX(Directory[],MATCH(tbl_deal[[#This Row],[Index]],Directory[Index],0),MATCH('DEAL DIRECTORY'!AA$5,Directory[#Headers],0))</f>
        <v/>
      </c>
      <c r="AB29" s="129" t="str">
        <f>INDEX(Directory[],MATCH(tbl_deal[[#This Row],[Index]],Directory[Index],0),MATCH('DEAL DIRECTORY'!AB$5,Directory[#Headers],0))</f>
        <v>BISL</v>
      </c>
      <c r="AC29" s="129" t="str">
        <f>INDEX(Directory[],MATCH(tbl_deal[[#This Row],[Index]],Directory[Index],0),MATCH('DEAL DIRECTORY'!AC$5,Directory[#Headers],0))</f>
        <v>--</v>
      </c>
      <c r="AD29" s="129" t="str">
        <f>INDEX(Directory[],MATCH(tbl_deal[[#This Row],[Index]],Directory[Index],0),MATCH('DEAL DIRECTORY'!AD$5,Directory[#Headers],0))</f>
        <v>--</v>
      </c>
      <c r="AE29" s="129" t="str">
        <f>INDEX(Directory[],MATCH(tbl_deal[[#This Row],[Index]],Directory[Index],0),MATCH('DEAL DIRECTORY'!AE$5,Directory[#Headers],0))</f>
        <v>--</v>
      </c>
      <c r="AF29" s="129" t="str">
        <f>INDEX(Directory[],MATCH(tbl_deal[[#This Row],[Index]],Directory[Index],0),MATCH('DEAL DIRECTORY'!AF$5,Directory[#Headers],0))</f>
        <v>N</v>
      </c>
      <c r="AG29" s="129" t="str">
        <f>INDEX(Directory[],MATCH(tbl_deal[[#This Row],[Index]],Directory[Index],0),MATCH('DEAL DIRECTORY'!AG$5,Directory[#Headers],0))</f>
        <v>赣州旅游投资集团有限公司</v>
      </c>
      <c r="AH29" s="129" t="str">
        <f>INDEX(Directory[],MATCH(tbl_deal[[#This Row],[Index]],Directory[Index],0),MATCH('DEAL DIRECTORY'!AH$5,Directory[#Headers],0))</f>
        <v>--/--/--</v>
      </c>
      <c r="AI29" s="129" t="str">
        <f>INDEX(Directory[],MATCH(tbl_deal[[#This Row],[Index]],Directory[Index],0),MATCH('DEAL DIRECTORY'!AI$5,Directory[#Headers],0))</f>
        <v>AA+</v>
      </c>
      <c r="AJ29" s="129" t="str">
        <f>INDEX(Directory[],MATCH(tbl_deal[[#This Row],[Index]],Directory[Index],0),MATCH('DEAL DIRECTORY'!AJ$5,Directory[#Headers],0))</f>
        <v>江西</v>
      </c>
      <c r="AK29" s="129" t="str">
        <f>INDEX(Directory[],MATCH(tbl_deal[[#This Row],[Index]],Directory[Index],0),MATCH('DEAL DIRECTORY'!AK$5,Directory[#Headers],0))</f>
        <v>赣州市</v>
      </c>
      <c r="AL29" s="129" t="str">
        <f>INDEX(Directory[],MATCH(tbl_deal[[#This Row],[Index]],Directory[Index],0),MATCH('DEAL DIRECTORY'!AL$5,Directory[#Headers],0))</f>
        <v>--</v>
      </c>
      <c r="AM29" s="129" t="str">
        <f>INDEX(Directory[],MATCH(tbl_deal[[#This Row],[Index]],Directory[Index],0),MATCH('DEAL DIRECTORY'!AM$5,Directory[#Headers],0))</f>
        <v>邮储银行</v>
      </c>
      <c r="AN29" s="129" t="str">
        <f>INDEX(Directory[],MATCH(tbl_deal[[#This Row],[Index]],Directory[Index],0),MATCH('DEAL DIRECTORY'!AN$5,Directory[#Headers],0))</f>
        <v>国有行备证</v>
      </c>
      <c r="AO29" s="132" t="str">
        <f>IF(ISBLANK(INDEX(Directory[],MATCH(tbl_deal[[#This Row],[Index]],Directory[Index],0),MATCH('DEAL DIRECTORY'!AO$5,Directory[#Headers],0))),"--",INDEX(Directory[],MATCH(tbl_deal[[#This Row],[Index]],Directory[Index],0),MATCH('DEAL DIRECTORY'!AO$5,Directory[#Headers],0)))</f>
        <v>--</v>
      </c>
      <c r="AP29" s="129">
        <f>INDEX(Directory[],MATCH(tbl_deal[[#This Row],[Index]],Directory[Index],0),MATCH('DEAL DIRECTORY'!AP$5,Directory[#Headers],0))</f>
        <v>0.63900000000000001</v>
      </c>
      <c r="AQ29" s="129">
        <f>INDEX(Directory[],MATCH(tbl_deal[[#This Row],[Index]],Directory[Index],0),MATCH('DEAL DIRECTORY'!AQ$5,Directory[#Headers],0))</f>
        <v>4.5999999999999996</v>
      </c>
      <c r="AR29" s="129">
        <f>INDEX(Directory[],MATCH(tbl_deal[[#This Row],[Index]],Directory[Index],0),MATCH('DEAL DIRECTORY'!AR$5,Directory[#Headers],0))</f>
        <v>5</v>
      </c>
      <c r="AS29" s="129" t="str">
        <f>INDEX(Directory[],MATCH(tbl_deal[[#This Row],[Index]],Directory[Index],0),MATCH('DEAL DIRECTORY'!AS$5,Directory[#Headers],0))</f>
        <v>地方国企</v>
      </c>
      <c r="AT29" s="129" t="str">
        <f>INDEX(Directory[],MATCH(tbl_deal[[#This Row],[Index]],Directory[Index],0),MATCH('DEAL DIRECTORY'!AT$5,Directory[#Headers],0))</f>
        <v>地方平台</v>
      </c>
      <c r="AU29" s="129" t="str">
        <f>INDEX(Directory[],MATCH(tbl_deal[[#This Row],[Index]],Directory[Index],0),MATCH('DEAL DIRECTORY'!AU$5,Directory[#Headers],0))</f>
        <v>基建</v>
      </c>
      <c r="AV29" s="129" t="str">
        <f>INDEX(Directory[],MATCH(tbl_deal[[#This Row],[Index]],Directory[Index],0),MATCH('DEAL DIRECTORY'!AV$5,Directory[#Headers],0))</f>
        <v>备证</v>
      </c>
      <c r="AW29" s="129" t="str">
        <f>INDEX(Directory[],MATCH(tbl_deal[[#This Row],[Index]],Directory[Index],0),MATCH('DEAL DIRECTORY'!AW$5,Directory[#Headers],0))</f>
        <v>无评级</v>
      </c>
      <c r="AX29" s="129" t="str">
        <f>INDEX(Directory[],MATCH(tbl_deal[[#This Row],[Index]],Directory[Index],0),MATCH('DEAL DIRECTORY'!AX$5,Directory[#Headers],0))</f>
        <v>≤2亿</v>
      </c>
      <c r="AY29" s="133" t="str">
        <f>INDEX(Directory[],MATCH(tbl_deal[[#This Row],[Index]],Directory[Index],0),MATCH('DEAL DIRECTORY'!AY$5,Directory[#Headers],0))</f>
        <v>23年</v>
      </c>
      <c r="AZ29" s="129" t="str">
        <f>INDEX(Directory[],MATCH(tbl_deal[[#This Row],[Index]],Directory[Index],0),MATCH('DEAL DIRECTORY'!AZ$5,Directory[#Headers],0))</f>
        <v>Q3</v>
      </c>
      <c r="BA29" s="129" t="str">
        <f>INDEX(Directory[],MATCH(tbl_deal[[#This Row],[Index]],Directory[Index],0),MATCH('DEAL DIRECTORY'!BA$5,Directory[#Headers],0))</f>
        <v>07月</v>
      </c>
      <c r="BB29" s="129" t="str">
        <f>INDEX(Directory[],MATCH(tbl_deal[[#This Row],[Index]],Directory[Index],0),MATCH('DEAL DIRECTORY'!BB$5,Directory[#Headers],0))</f>
        <v>SOE Creds</v>
      </c>
      <c r="BC29" s="129" t="str">
        <f>INDEX(Directory[],MATCH(tbl_deal[[#This Row],[Index]],Directory[Index],0),MATCH('DEAL DIRECTORY'!BC$5,Directory[#Headers],0))</f>
        <v>GANZHOU TOURISM INVESTMENT GROUP LTD.</v>
      </c>
      <c r="BD29" s="129" t="str">
        <f>INDEX(Directory[],MATCH(tbl_deal[[#This Row],[Index]],Directory[Index],0),MATCH('DEAL DIRECTORY'!BD$5,Directory[#Headers],0))</f>
        <v>XS2652417788</v>
      </c>
      <c r="BE29" s="137" t="str">
        <f>INDEX(Directory[],MATCH(tbl_deal[[#This Row],[Index]],Directory[Index],0),MATCH('DEAL DIRECTORY'!BE$5,Directory[#Headers],0))</f>
        <v>23年07月</v>
      </c>
      <c r="BF29" s="137" t="str">
        <f>INDEX(Directory[],MATCH(tbl_deal[[#This Row],[Index]],Directory[Index],0),MATCH('DEAL DIRECTORY'!BF$5,Directory[#Headers],0))</f>
        <v>赣州旅投</v>
      </c>
      <c r="BG29" s="137" t="str">
        <f>INDEX(Directory[],MATCH(tbl_deal[[#This Row],[Index]],Directory[Index],0),MATCH('DEAL DIRECTORY'!BG$5,Directory[#Headers],0))</f>
        <v>--/--/--</v>
      </c>
      <c r="BH29" s="137" t="str">
        <f>INDEX(Directory[],MATCH(tbl_deal[[#This Row],[Index]],Directory[Index],0),MATCH('DEAL DIRECTORY'!BH$5,Directory[#Headers],0))</f>
        <v>点心债</v>
      </c>
      <c r="BI29" s="137" t="str">
        <f>INDEX(Directory[],MATCH(tbl_deal[[#This Row],[Index]],Directory[Index],0),MATCH('DEAL DIRECTORY'!BI$5,Directory[#Headers],0))</f>
        <v>人民币4.6亿元</v>
      </c>
      <c r="BJ29" s="137" t="str">
        <f>INDEX(Directory[],MATCH(tbl_deal[[#This Row],[Index]],Directory[Index],0),MATCH('DEAL DIRECTORY'!BJ$5,Directory[#Headers],0))</f>
        <v>2.9年</v>
      </c>
      <c r="BK29" s="137" t="str">
        <f>INDEX(Directory[],MATCH(tbl_deal[[#This Row],[Index]],Directory[Index],0),MATCH('DEAL DIRECTORY'!BK$5,Directory[#Headers],0))</f>
        <v>3.6%</v>
      </c>
      <c r="BL29" s="137" t="str">
        <f>INDEX(Directory[],MATCH(tbl_deal[[#This Row],[Index]],Directory[Index],0),MATCH('DEAL DIRECTORY'!BL$5,Directory[#Headers],0))</f>
        <v>账簿管理人</v>
      </c>
      <c r="BM29" s="129" t="str">
        <f>INDEX(Directory[],MATCH(tbl_deal[[#This Row],[Index]],Directory[Index],0),MATCH('DEAL DIRECTORY'!BM$5,Directory[#Headers],0))</f>
        <v/>
      </c>
      <c r="BN29" s="4"/>
      <c r="BO29" s="4"/>
      <c r="BP29" s="4"/>
    </row>
    <row r="30" spans="3:68" ht="20.25" customHeight="1" x14ac:dyDescent="0.25">
      <c r="C30" s="129">
        <f>Directory[[#This Row],[Index]]</f>
        <v>441</v>
      </c>
      <c r="D30" s="130">
        <f>INDEX(Directory[],MATCH(tbl_deal[[#This Row],[Index]],Directory[Index],0),MATCH('DEAL DIRECTORY'!D$5,Directory[#Headers],0))</f>
        <v>45119</v>
      </c>
      <c r="E30" s="129" t="str">
        <f>INDEX(Directory[],MATCH(tbl_deal[[#This Row],[Index]],Directory[Index],0),MATCH('DEAL DIRECTORY'!E$5,Directory[#Headers],0))</f>
        <v>绿色</v>
      </c>
      <c r="F30" s="129" t="str">
        <f>INDEX(Directory[],MATCH(tbl_deal[[#This Row],[Index]],Directory[Index],0),MATCH('DEAL DIRECTORY'!F$5,Directory[#Headers],0))</f>
        <v>点心债</v>
      </c>
      <c r="G30" s="129" t="str">
        <f>INDEX(Directory[],MATCH(tbl_deal[[#This Row],[Index]],Directory[Index],0),MATCH('DEAL DIRECTORY'!G$5,Directory[#Headers],0))</f>
        <v>TH</v>
      </c>
      <c r="H30" s="135" t="str">
        <f>IF(tbl_deal[[#This Row],[FolderPath]]="","",HYPERLINK(tbl_deal[[#This Row],[FolderPath]],"📂"))</f>
        <v/>
      </c>
      <c r="I30" s="129" t="str">
        <f>INDEX(Directory[],MATCH(tbl_deal[[#This Row],[Index]],Directory[Index],0),MATCH('DEAL DIRECTORY'!I$5,Directory[#Headers],0))</f>
        <v>JBR</v>
      </c>
      <c r="J30" s="129" t="str">
        <f>INDEX(Directory[],MATCH(tbl_deal[[#This Row],[Index]],Directory[Index],0),MATCH('DEAL DIRECTORY'!J$5,Directory[#Headers],0))</f>
        <v>SCMI</v>
      </c>
      <c r="K30" s="129" t="str">
        <f>INDEX(Directory[],MATCH(tbl_deal[[#This Row],[Index]],Directory[Index],0),MATCH('DEAL DIRECTORY'!K$5,Directory[#Headers],0))</f>
        <v>SOE组</v>
      </c>
      <c r="L30" s="129">
        <f>INDEX(Directory[],MATCH(tbl_deal[[#This Row],[Index]],Directory[Index],0),MATCH('DEAL DIRECTORY'!L$5,Directory[#Headers],0))</f>
        <v>1</v>
      </c>
      <c r="M30" s="129" t="str">
        <f>INDEX(Directory[],MATCH(tbl_deal[[#This Row],[Index]],Directory[Index],0),MATCH('DEAL DIRECTORY'!M$5,Directory[#Headers],0))</f>
        <v>无锡太湖新城(邮储银行)</v>
      </c>
      <c r="N30" s="129" t="str">
        <f>INDEX(Directory[],MATCH(tbl_deal[[#This Row],[Index]],Directory[Index],0),MATCH('DEAL DIRECTORY'!N$5,Directory[#Headers],0))</f>
        <v>--/--/--</v>
      </c>
      <c r="O30" s="129" t="str">
        <f>INDEX(Directory[],MATCH(tbl_deal[[#This Row],[Index]],Directory[Index],0),MATCH('DEAL DIRECTORY'!O$5,Directory[#Headers],0))</f>
        <v>CNH</v>
      </c>
      <c r="P30" s="129">
        <f>INDEX(Directory[],MATCH(tbl_deal[[#This Row],[Index]],Directory[Index],0),MATCH('DEAL DIRECTORY'!P$5,Directory[#Headers],0))</f>
        <v>12.5</v>
      </c>
      <c r="Q30" s="129" t="str">
        <f>INDEX(Directory[],MATCH(tbl_deal[[#This Row],[Index]],Directory[Index],0),MATCH('DEAL DIRECTORY'!Q$5,Directory[#Headers],0))</f>
        <v>3</v>
      </c>
      <c r="R30" s="129" t="str">
        <f>INDEX(Directory[],MATCH(tbl_deal[[#This Row],[Index]],Directory[Index],0),MATCH('DEAL DIRECTORY'!R$5,Directory[#Headers],0))</f>
        <v>3.6%</v>
      </c>
      <c r="S30" s="129" t="str">
        <f>INDEX(Directory[],MATCH(tbl_deal[[#This Row],[Index]],Directory[Index],0),MATCH('DEAL DIRECTORY'!S$5,Directory[#Headers],0))</f>
        <v>4.1%a</v>
      </c>
      <c r="T30" s="129" t="str">
        <f>INDEX(Directory[],MATCH(tbl_deal[[#This Row],[Index]],Directory[Index],0),MATCH('DEAL DIRECTORY'!T$5,Directory[#Headers],0))</f>
        <v>3.6%</v>
      </c>
      <c r="U30" s="129" t="str">
        <f>INDEX(Directory[],MATCH(tbl_deal[[#This Row],[Index]],Directory[Index],0),MATCH('DEAL DIRECTORY'!U$5,Directory[#Headers],0))</f>
        <v>--</v>
      </c>
      <c r="V30" s="131">
        <f>INDEX(Directory[],MATCH(tbl_deal[[#This Row],[Index]],Directory[Index],0),MATCH('DEAL DIRECTORY'!V$5,Directory[#Headers],0))</f>
        <v>50</v>
      </c>
      <c r="W30" s="129" t="str">
        <f>INDEX(Directory[],MATCH(tbl_deal[[#This Row],[Index]],Directory[Index],0),MATCH('DEAL DIRECTORY'!W$5,Directory[#Headers],0))</f>
        <v>备证</v>
      </c>
      <c r="X30" s="129" t="str">
        <f>INDEX(Directory[],MATCH(tbl_deal[[#This Row],[Index]],Directory[Index],0),MATCH('DEAL DIRECTORY'!X$5,Directory[#Headers],0))</f>
        <v>绿色点心债</v>
      </c>
      <c r="Y30" s="129" t="str">
        <f>INDEX(Directory[],MATCH(tbl_deal[[#This Row],[Index]],Directory[Index],0),MATCH('DEAL DIRECTORY'!Y$5,Directory[#Headers],0))</f>
        <v>澳交所</v>
      </c>
      <c r="Z30" s="129" t="str">
        <f>INDEX(Directory[],MATCH(tbl_deal[[#This Row],[Index]],Directory[Index],0),MATCH('DEAL DIRECTORY'!Z$5,Directory[#Headers],0))</f>
        <v/>
      </c>
      <c r="AA30" s="129" t="str">
        <f>INDEX(Directory[],MATCH(tbl_deal[[#This Row],[Index]],Directory[Index],0),MATCH('DEAL DIRECTORY'!AA$5,Directory[#Headers],0))</f>
        <v/>
      </c>
      <c r="AB30" s="129" t="str">
        <f>INDEX(Directory[],MATCH(tbl_deal[[#This Row],[Index]],Directory[Index],0),MATCH('DEAL DIRECTORY'!AB$5,Directory[#Headers],0))</f>
        <v>BISL</v>
      </c>
      <c r="AC30" s="129" t="str">
        <f>INDEX(Directory[],MATCH(tbl_deal[[#This Row],[Index]],Directory[Index],0),MATCH('DEAL DIRECTORY'!AC$5,Directory[#Headers],0))</f>
        <v>--</v>
      </c>
      <c r="AD30" s="129" t="str">
        <f>INDEX(Directory[],MATCH(tbl_deal[[#This Row],[Index]],Directory[Index],0),MATCH('DEAL DIRECTORY'!AD$5,Directory[#Headers],0))</f>
        <v>--</v>
      </c>
      <c r="AE30" s="129" t="str">
        <f>INDEX(Directory[],MATCH(tbl_deal[[#This Row],[Index]],Directory[Index],0),MATCH('DEAL DIRECTORY'!AE$5,Directory[#Headers],0))</f>
        <v>--</v>
      </c>
      <c r="AF30" s="129" t="str">
        <f>INDEX(Directory[],MATCH(tbl_deal[[#This Row],[Index]],Directory[Index],0),MATCH('DEAL DIRECTORY'!AF$5,Directory[#Headers],0))</f>
        <v>Y</v>
      </c>
      <c r="AG30" s="129" t="str">
        <f>INDEX(Directory[],MATCH(tbl_deal[[#This Row],[Index]],Directory[Index],0),MATCH('DEAL DIRECTORY'!AG$5,Directory[#Headers],0))</f>
        <v>无锡市太湖新城资产经营管理有限公司</v>
      </c>
      <c r="AH30" s="129" t="str">
        <f>INDEX(Directory[],MATCH(tbl_deal[[#This Row],[Index]],Directory[Index],0),MATCH('DEAL DIRECTORY'!AH$5,Directory[#Headers],0))</f>
        <v>--/--/--</v>
      </c>
      <c r="AI30" s="129" t="str">
        <f>INDEX(Directory[],MATCH(tbl_deal[[#This Row],[Index]],Directory[Index],0),MATCH('DEAL DIRECTORY'!AI$5,Directory[#Headers],0))</f>
        <v>AA</v>
      </c>
      <c r="AJ30" s="129" t="str">
        <f>INDEX(Directory[],MATCH(tbl_deal[[#This Row],[Index]],Directory[Index],0),MATCH('DEAL DIRECTORY'!AJ$5,Directory[#Headers],0))</f>
        <v>江苏</v>
      </c>
      <c r="AK30" s="129" t="str">
        <f>INDEX(Directory[],MATCH(tbl_deal[[#This Row],[Index]],Directory[Index],0),MATCH('DEAL DIRECTORY'!AK$5,Directory[#Headers],0))</f>
        <v>无锡市</v>
      </c>
      <c r="AL30" s="129" t="str">
        <f>INDEX(Directory[],MATCH(tbl_deal[[#This Row],[Index]],Directory[Index],0),MATCH('DEAL DIRECTORY'!AL$5,Directory[#Headers],0))</f>
        <v>--</v>
      </c>
      <c r="AM30" s="129" t="str">
        <f>INDEX(Directory[],MATCH(tbl_deal[[#This Row],[Index]],Directory[Index],0),MATCH('DEAL DIRECTORY'!AM$5,Directory[#Headers],0))</f>
        <v>邮储银行</v>
      </c>
      <c r="AN30" s="129" t="str">
        <f>INDEX(Directory[],MATCH(tbl_deal[[#This Row],[Index]],Directory[Index],0),MATCH('DEAL DIRECTORY'!AN$5,Directory[#Headers],0))</f>
        <v>国有行备证</v>
      </c>
      <c r="AO30" s="132" t="str">
        <f>IF(ISBLANK(INDEX(Directory[],MATCH(tbl_deal[[#This Row],[Index]],Directory[Index],0),MATCH('DEAL DIRECTORY'!AO$5,Directory[#Headers],0))),"--",INDEX(Directory[],MATCH(tbl_deal[[#This Row],[Index]],Directory[Index],0),MATCH('DEAL DIRECTORY'!AO$5,Directory[#Headers],0)))</f>
        <v>--</v>
      </c>
      <c r="AP30" s="129">
        <f>INDEX(Directory[],MATCH(tbl_deal[[#This Row],[Index]],Directory[Index],0),MATCH('DEAL DIRECTORY'!AP$5,Directory[#Headers],0))</f>
        <v>1.75</v>
      </c>
      <c r="AQ30" s="129">
        <f>INDEX(Directory[],MATCH(tbl_deal[[#This Row],[Index]],Directory[Index],0),MATCH('DEAL DIRECTORY'!AQ$5,Directory[#Headers],0))</f>
        <v>12.5</v>
      </c>
      <c r="AR30" s="129">
        <f>INDEX(Directory[],MATCH(tbl_deal[[#This Row],[Index]],Directory[Index],0),MATCH('DEAL DIRECTORY'!AR$5,Directory[#Headers],0))</f>
        <v>13.65</v>
      </c>
      <c r="AS30" s="129" t="str">
        <f>INDEX(Directory[],MATCH(tbl_deal[[#This Row],[Index]],Directory[Index],0),MATCH('DEAL DIRECTORY'!AS$5,Directory[#Headers],0))</f>
        <v>地方国企</v>
      </c>
      <c r="AT30" s="129" t="str">
        <f>INDEX(Directory[],MATCH(tbl_deal[[#This Row],[Index]],Directory[Index],0),MATCH('DEAL DIRECTORY'!AT$5,Directory[#Headers],0))</f>
        <v>地方平台</v>
      </c>
      <c r="AU30" s="129" t="str">
        <f>INDEX(Directory[],MATCH(tbl_deal[[#This Row],[Index]],Directory[Index],0),MATCH('DEAL DIRECTORY'!AU$5,Directory[#Headers],0))</f>
        <v>综合</v>
      </c>
      <c r="AV30" s="129" t="str">
        <f>INDEX(Directory[],MATCH(tbl_deal[[#This Row],[Index]],Directory[Index],0),MATCH('DEAL DIRECTORY'!AV$5,Directory[#Headers],0))</f>
        <v>备证</v>
      </c>
      <c r="AW30" s="129" t="str">
        <f>INDEX(Directory[],MATCH(tbl_deal[[#This Row],[Index]],Directory[Index],0),MATCH('DEAL DIRECTORY'!AW$5,Directory[#Headers],0))</f>
        <v>无评级</v>
      </c>
      <c r="AX30" s="129" t="str">
        <f>INDEX(Directory[],MATCH(tbl_deal[[#This Row],[Index]],Directory[Index],0),MATCH('DEAL DIRECTORY'!AX$5,Directory[#Headers],0))</f>
        <v>≤2亿</v>
      </c>
      <c r="AY30" s="133" t="str">
        <f>INDEX(Directory[],MATCH(tbl_deal[[#This Row],[Index]],Directory[Index],0),MATCH('DEAL DIRECTORY'!AY$5,Directory[#Headers],0))</f>
        <v>23年</v>
      </c>
      <c r="AZ30" s="129" t="str">
        <f>INDEX(Directory[],MATCH(tbl_deal[[#This Row],[Index]],Directory[Index],0),MATCH('DEAL DIRECTORY'!AZ$5,Directory[#Headers],0))</f>
        <v>Q3</v>
      </c>
      <c r="BA30" s="129" t="str">
        <f>INDEX(Directory[],MATCH(tbl_deal[[#This Row],[Index]],Directory[Index],0),MATCH('DEAL DIRECTORY'!BA$5,Directory[#Headers],0))</f>
        <v>07月</v>
      </c>
      <c r="BB30" s="129" t="str">
        <f>INDEX(Directory[],MATCH(tbl_deal[[#This Row],[Index]],Directory[Index],0),MATCH('DEAL DIRECTORY'!BB$5,Directory[#Headers],0))</f>
        <v>SOE Creds</v>
      </c>
      <c r="BC30" s="129" t="str">
        <f>INDEX(Directory[],MATCH(tbl_deal[[#This Row],[Index]],Directory[Index],0),MATCH('DEAL DIRECTORY'!BC$5,Directory[#Headers],0))</f>
        <v>WUXI TAIHU NEW CITY ASSET MANAGEMENT CO., LTD.</v>
      </c>
      <c r="BD30" s="129" t="str">
        <f>INDEX(Directory[],MATCH(tbl_deal[[#This Row],[Index]],Directory[Index],0),MATCH('DEAL DIRECTORY'!BD$5,Directory[#Headers],0))</f>
        <v>XS2648499007</v>
      </c>
      <c r="BE30" s="137" t="str">
        <f>INDEX(Directory[],MATCH(tbl_deal[[#This Row],[Index]],Directory[Index],0),MATCH('DEAL DIRECTORY'!BE$5,Directory[#Headers],0))</f>
        <v>23年07月</v>
      </c>
      <c r="BF30" s="137" t="str">
        <f>INDEX(Directory[],MATCH(tbl_deal[[#This Row],[Index]],Directory[Index],0),MATCH('DEAL DIRECTORY'!BF$5,Directory[#Headers],0))</f>
        <v>无锡太湖新城</v>
      </c>
      <c r="BG30" s="137" t="str">
        <f>INDEX(Directory[],MATCH(tbl_deal[[#This Row],[Index]],Directory[Index],0),MATCH('DEAL DIRECTORY'!BG$5,Directory[#Headers],0))</f>
        <v>--/--/--</v>
      </c>
      <c r="BH30" s="137" t="str">
        <f>INDEX(Directory[],MATCH(tbl_deal[[#This Row],[Index]],Directory[Index],0),MATCH('DEAL DIRECTORY'!BH$5,Directory[#Headers],0))</f>
        <v>绿色点心债</v>
      </c>
      <c r="BI30" s="137" t="str">
        <f>INDEX(Directory[],MATCH(tbl_deal[[#This Row],[Index]],Directory[Index],0),MATCH('DEAL DIRECTORY'!BI$5,Directory[#Headers],0))</f>
        <v>人民币12.5亿元</v>
      </c>
      <c r="BJ30" s="137" t="str">
        <f>INDEX(Directory[],MATCH(tbl_deal[[#This Row],[Index]],Directory[Index],0),MATCH('DEAL DIRECTORY'!BJ$5,Directory[#Headers],0))</f>
        <v>3年</v>
      </c>
      <c r="BK30" s="137" t="str">
        <f>INDEX(Directory[],MATCH(tbl_deal[[#This Row],[Index]],Directory[Index],0),MATCH('DEAL DIRECTORY'!BK$5,Directory[#Headers],0))</f>
        <v>3.6%</v>
      </c>
      <c r="BL30" s="137" t="str">
        <f>INDEX(Directory[],MATCH(tbl_deal[[#This Row],[Index]],Directory[Index],0),MATCH('DEAL DIRECTORY'!BL$5,Directory[#Headers],0))</f>
        <v>账簿管理人</v>
      </c>
      <c r="BM30" s="129" t="str">
        <f>INDEX(Directory[],MATCH(tbl_deal[[#This Row],[Index]],Directory[Index],0),MATCH('DEAL DIRECTORY'!BM$5,Directory[#Headers],0))</f>
        <v/>
      </c>
      <c r="BN30" s="4"/>
      <c r="BO30" s="4"/>
      <c r="BP30" s="4"/>
    </row>
    <row r="31" spans="3:68" ht="20.25" customHeight="1" x14ac:dyDescent="0.25">
      <c r="C31" s="129">
        <f>Directory[[#This Row],[Index]]</f>
        <v>440</v>
      </c>
      <c r="D31" s="130">
        <f>INDEX(Directory[],MATCH(tbl_deal[[#This Row],[Index]],Directory[Index],0),MATCH('DEAL DIRECTORY'!D$5,Directory[#Headers],0))</f>
        <v>45118</v>
      </c>
      <c r="E31" s="129" t="str">
        <f>INDEX(Directory[],MATCH(tbl_deal[[#This Row],[Index]],Directory[Index],0),MATCH('DEAL DIRECTORY'!E$5,Directory[#Headers],0))</f>
        <v/>
      </c>
      <c r="F31" s="129" t="str">
        <f>INDEX(Directory[],MATCH(tbl_deal[[#This Row],[Index]],Directory[Index],0),MATCH('DEAL DIRECTORY'!F$5,Directory[#Headers],0))</f>
        <v/>
      </c>
      <c r="G31" s="129" t="str">
        <f>INDEX(Directory[],MATCH(tbl_deal[[#This Row],[Index]],Directory[Index],0),MATCH('DEAL DIRECTORY'!G$5,Directory[#Headers],0))</f>
        <v>Shangcheng II Tap</v>
      </c>
      <c r="H31" s="135" t="str">
        <f>IF(tbl_deal[[#This Row],[FolderPath]]="","",HYPERLINK(tbl_deal[[#This Row],[FolderPath]],"📂"))</f>
        <v/>
      </c>
      <c r="I31" s="129" t="str">
        <f>INDEX(Directory[],MATCH(tbl_deal[[#This Row],[Index]],Directory[Index],0),MATCH('DEAL DIRECTORY'!I$5,Directory[#Headers],0))</f>
        <v>JBR</v>
      </c>
      <c r="J31" s="129" t="str">
        <f>INDEX(Directory[],MATCH(tbl_deal[[#This Row],[Index]],Directory[Index],0),MATCH('DEAL DIRECTORY'!J$5,Directory[#Headers],0))</f>
        <v>SCMI</v>
      </c>
      <c r="K31" s="129" t="str">
        <f>INDEX(Directory[],MATCH(tbl_deal[[#This Row],[Index]],Directory[Index],0),MATCH('DEAL DIRECTORY'!K$5,Directory[#Headers],0))</f>
        <v>SOE组</v>
      </c>
      <c r="L31" s="129">
        <f>INDEX(Directory[],MATCH(tbl_deal[[#This Row],[Index]],Directory[Index],0),MATCH('DEAL DIRECTORY'!L$5,Directory[#Headers],0))</f>
        <v>3</v>
      </c>
      <c r="M31" s="129" t="str">
        <f>INDEX(Directory[],MATCH(tbl_deal[[#This Row],[Index]],Directory[Index],0),MATCH('DEAL DIRECTORY'!M$5,Directory[#Headers],0))</f>
        <v>杭州上城城投*</v>
      </c>
      <c r="N31" s="129" t="str">
        <f>INDEX(Directory[],MATCH(tbl_deal[[#This Row],[Index]],Directory[Index],0),MATCH('DEAL DIRECTORY'!N$5,Directory[#Headers],0))</f>
        <v>--/--/--</v>
      </c>
      <c r="O31" s="129" t="str">
        <f>INDEX(Directory[],MATCH(tbl_deal[[#This Row],[Index]],Directory[Index],0),MATCH('DEAL DIRECTORY'!O$5,Directory[#Headers],0))</f>
        <v>USD</v>
      </c>
      <c r="P31" s="129">
        <f>INDEX(Directory[],MATCH(tbl_deal[[#This Row],[Index]],Directory[Index],0),MATCH('DEAL DIRECTORY'!P$5,Directory[#Headers],0))</f>
        <v>1.25</v>
      </c>
      <c r="Q31" s="129" t="str">
        <f>INDEX(Directory[],MATCH(tbl_deal[[#This Row],[Index]],Directory[Index],0),MATCH('DEAL DIRECTORY'!Q$5,Directory[#Headers],0))</f>
        <v>1</v>
      </c>
      <c r="R31" s="129" t="str">
        <f>INDEX(Directory[],MATCH(tbl_deal[[#This Row],[Index]],Directory[Index],0),MATCH('DEAL DIRECTORY'!R$5,Directory[#Headers],0))</f>
        <v>5.9%</v>
      </c>
      <c r="S31" s="129" t="str">
        <f>INDEX(Directory[],MATCH(tbl_deal[[#This Row],[Index]],Directory[Index],0),MATCH('DEAL DIRECTORY'!S$5,Directory[#Headers],0))</f>
        <v>--</v>
      </c>
      <c r="T31" s="129" t="str">
        <f>INDEX(Directory[],MATCH(tbl_deal[[#This Row],[Index]],Directory[Index],0),MATCH('DEAL DIRECTORY'!T$5,Directory[#Headers],0))</f>
        <v>--</v>
      </c>
      <c r="U31" s="129" t="str">
        <f>INDEX(Directory[],MATCH(tbl_deal[[#This Row],[Index]],Directory[Index],0),MATCH('DEAL DIRECTORY'!U$5,Directory[#Headers],0))</f>
        <v>--</v>
      </c>
      <c r="V31" s="131">
        <f>INDEX(Directory[],MATCH(tbl_deal[[#This Row],[Index]],Directory[Index],0),MATCH('DEAL DIRECTORY'!V$5,Directory[#Headers],0))</f>
        <v>0</v>
      </c>
      <c r="W31" s="129" t="str">
        <f>INDEX(Directory[],MATCH(tbl_deal[[#This Row],[Index]],Directory[Index],0),MATCH('DEAL DIRECTORY'!W$5,Directory[#Headers],0))</f>
        <v>维好</v>
      </c>
      <c r="X31" s="129" t="str">
        <f>INDEX(Directory[],MATCH(tbl_deal[[#This Row],[Index]],Directory[Index],0),MATCH('DEAL DIRECTORY'!X$5,Directory[#Headers],0))</f>
        <v>--</v>
      </c>
      <c r="Y31" s="129" t="str">
        <f>INDEX(Directory[],MATCH(tbl_deal[[#This Row],[Index]],Directory[Index],0),MATCH('DEAL DIRECTORY'!Y$5,Directory[#Headers],0))</f>
        <v>新交所</v>
      </c>
      <c r="Z31" s="129" t="str">
        <f>INDEX(Directory[],MATCH(tbl_deal[[#This Row],[Index]],Directory[Index],0),MATCH('DEAL DIRECTORY'!Z$5,Directory[#Headers],0))</f>
        <v/>
      </c>
      <c r="AA31" s="129" t="str">
        <f>INDEX(Directory[],MATCH(tbl_deal[[#This Row],[Index]],Directory[Index],0),MATCH('DEAL DIRECTORY'!AA$5,Directory[#Headers],0))</f>
        <v>增发</v>
      </c>
      <c r="AB31" s="129" t="str">
        <f>INDEX(Directory[],MATCH(tbl_deal[[#This Row],[Index]],Directory[Index],0),MATCH('DEAL DIRECTORY'!AB$5,Directory[#Headers],0))</f>
        <v>BISL</v>
      </c>
      <c r="AC31" s="129" t="str">
        <f>INDEX(Directory[],MATCH(tbl_deal[[#This Row],[Index]],Directory[Index],0),MATCH('DEAL DIRECTORY'!AC$5,Directory[#Headers],0))</f>
        <v>--</v>
      </c>
      <c r="AD31" s="129" t="str">
        <f>INDEX(Directory[],MATCH(tbl_deal[[#This Row],[Index]],Directory[Index],0),MATCH('DEAL DIRECTORY'!AD$5,Directory[#Headers],0))</f>
        <v>--</v>
      </c>
      <c r="AE31" s="129" t="str">
        <f>INDEX(Directory[],MATCH(tbl_deal[[#This Row],[Index]],Directory[Index],0),MATCH('DEAL DIRECTORY'!AE$5,Directory[#Headers],0))</f>
        <v>--</v>
      </c>
      <c r="AF31" s="129" t="str">
        <f>INDEX(Directory[],MATCH(tbl_deal[[#This Row],[Index]],Directory[Index],0),MATCH('DEAL DIRECTORY'!AF$5,Directory[#Headers],0))</f>
        <v>N</v>
      </c>
      <c r="AG31" s="129" t="str">
        <f>INDEX(Directory[],MATCH(tbl_deal[[#This Row],[Index]],Directory[Index],0),MATCH('DEAL DIRECTORY'!AG$5,Directory[#Headers],0))</f>
        <v>杭州上城区城市建设投资集团有限公司</v>
      </c>
      <c r="AH31" s="129" t="str">
        <f>INDEX(Directory[],MATCH(tbl_deal[[#This Row],[Index]],Directory[Index],0),MATCH('DEAL DIRECTORY'!AH$5,Directory[#Headers],0))</f>
        <v>--/--</v>
      </c>
      <c r="AI31" s="129" t="str">
        <f>INDEX(Directory[],MATCH(tbl_deal[[#This Row],[Index]],Directory[Index],0),MATCH('DEAL DIRECTORY'!AI$5,Directory[#Headers],0))</f>
        <v>AAA</v>
      </c>
      <c r="AJ31" s="129" t="str">
        <f>INDEX(Directory[],MATCH(tbl_deal[[#This Row],[Index]],Directory[Index],0),MATCH('DEAL DIRECTORY'!AJ$5,Directory[#Headers],0))</f>
        <v>浙江</v>
      </c>
      <c r="AK31" s="129" t="str">
        <f>INDEX(Directory[],MATCH(tbl_deal[[#This Row],[Index]],Directory[Index],0),MATCH('DEAL DIRECTORY'!AK$5,Directory[#Headers],0))</f>
        <v>杭州市</v>
      </c>
      <c r="AL31" s="129" t="str">
        <f>INDEX(Directory[],MATCH(tbl_deal[[#This Row],[Index]],Directory[Index],0),MATCH('DEAL DIRECTORY'!AL$5,Directory[#Headers],0))</f>
        <v>上城区</v>
      </c>
      <c r="AM31" s="129" t="str">
        <f>INDEX(Directory[],MATCH(tbl_deal[[#This Row],[Index]],Directory[Index],0),MATCH('DEAL DIRECTORY'!AM$5,Directory[#Headers],0))</f>
        <v>--</v>
      </c>
      <c r="AN31" s="129" t="str">
        <f>INDEX(Directory[],MATCH(tbl_deal[[#This Row],[Index]],Directory[Index],0),MATCH('DEAL DIRECTORY'!AN$5,Directory[#Headers],0))</f>
        <v>--</v>
      </c>
      <c r="AO31" s="132">
        <f>IF(ISBLANK(INDEX(Directory[],MATCH(tbl_deal[[#This Row],[Index]],Directory[Index],0),MATCH('DEAL DIRECTORY'!AO$5,Directory[#Headers],0))),"--",INDEX(Directory[],MATCH(tbl_deal[[#This Row],[Index]],Directory[Index],0),MATCH('DEAL DIRECTORY'!AO$5,Directory[#Headers],0)))</f>
        <v>514</v>
      </c>
      <c r="AP31" s="129">
        <f>INDEX(Directory[],MATCH(tbl_deal[[#This Row],[Index]],Directory[Index],0),MATCH('DEAL DIRECTORY'!AP$5,Directory[#Headers],0))</f>
        <v>1.25</v>
      </c>
      <c r="AQ31" s="129">
        <f>INDEX(Directory[],MATCH(tbl_deal[[#This Row],[Index]],Directory[Index],0),MATCH('DEAL DIRECTORY'!AQ$5,Directory[#Headers],0))</f>
        <v>9.0259999999999998</v>
      </c>
      <c r="AR31" s="129">
        <f>INDEX(Directory[],MATCH(tbl_deal[[#This Row],[Index]],Directory[Index],0),MATCH('DEAL DIRECTORY'!AR$5,Directory[#Headers],0))</f>
        <v>9.7850000000000001</v>
      </c>
      <c r="AS31" s="129" t="str">
        <f>INDEX(Directory[],MATCH(tbl_deal[[#This Row],[Index]],Directory[Index],0),MATCH('DEAL DIRECTORY'!AS$5,Directory[#Headers],0))</f>
        <v>地方国企</v>
      </c>
      <c r="AT31" s="129" t="str">
        <f>INDEX(Directory[],MATCH(tbl_deal[[#This Row],[Index]],Directory[Index],0),MATCH('DEAL DIRECTORY'!AT$5,Directory[#Headers],0))</f>
        <v>地方平台</v>
      </c>
      <c r="AU31" s="129" t="str">
        <f>INDEX(Directory[],MATCH(tbl_deal[[#This Row],[Index]],Directory[Index],0),MATCH('DEAL DIRECTORY'!AU$5,Directory[#Headers],0))</f>
        <v>基建</v>
      </c>
      <c r="AV31" s="129" t="str">
        <f>INDEX(Directory[],MATCH(tbl_deal[[#This Row],[Index]],Directory[Index],0),MATCH('DEAL DIRECTORY'!AV$5,Directory[#Headers],0))</f>
        <v>维好</v>
      </c>
      <c r="AW31" s="129" t="str">
        <f>INDEX(Directory[],MATCH(tbl_deal[[#This Row],[Index]],Directory[Index],0),MATCH('DEAL DIRECTORY'!AW$5,Directory[#Headers],0))</f>
        <v>无评级</v>
      </c>
      <c r="AX31" s="129" t="str">
        <f>INDEX(Directory[],MATCH(tbl_deal[[#This Row],[Index]],Directory[Index],0),MATCH('DEAL DIRECTORY'!AX$5,Directory[#Headers],0))</f>
        <v>≤2亿</v>
      </c>
      <c r="AY31" s="133" t="str">
        <f>INDEX(Directory[],MATCH(tbl_deal[[#This Row],[Index]],Directory[Index],0),MATCH('DEAL DIRECTORY'!AY$5,Directory[#Headers],0))</f>
        <v>23年</v>
      </c>
      <c r="AZ31" s="129" t="str">
        <f>INDEX(Directory[],MATCH(tbl_deal[[#This Row],[Index]],Directory[Index],0),MATCH('DEAL DIRECTORY'!AZ$5,Directory[#Headers],0))</f>
        <v>Q3</v>
      </c>
      <c r="BA31" s="129" t="str">
        <f>INDEX(Directory[],MATCH(tbl_deal[[#This Row],[Index]],Directory[Index],0),MATCH('DEAL DIRECTORY'!BA$5,Directory[#Headers],0))</f>
        <v>07月</v>
      </c>
      <c r="BB31" s="129" t="str">
        <f>INDEX(Directory[],MATCH(tbl_deal[[#This Row],[Index]],Directory[Index],0),MATCH('DEAL DIRECTORY'!BB$5,Directory[#Headers],0))</f>
        <v>SOE Creds</v>
      </c>
      <c r="BC31" s="129" t="str">
        <f>INDEX(Directory[],MATCH(tbl_deal[[#This Row],[Index]],Directory[Index],0),MATCH('DEAL DIRECTORY'!BC$5,Directory[#Headers],0))</f>
        <v>ZHEJIANG BOXIN (BVI) LIMITED</v>
      </c>
      <c r="BD31" s="129" t="str">
        <f>INDEX(Directory[],MATCH(tbl_deal[[#This Row],[Index]],Directory[Index],0),MATCH('DEAL DIRECTORY'!BD$5,Directory[#Headers],0))</f>
        <v>XS2618570068</v>
      </c>
      <c r="BE31" s="137" t="str">
        <f>INDEX(Directory[],MATCH(tbl_deal[[#This Row],[Index]],Directory[Index],0),MATCH('DEAL DIRECTORY'!BE$5,Directory[#Headers],0))</f>
        <v>23年07月</v>
      </c>
      <c r="BF31" s="137" t="str">
        <f>INDEX(Directory[],MATCH(tbl_deal[[#This Row],[Index]],Directory[Index],0),MATCH('DEAL DIRECTORY'!BF$5,Directory[#Headers],0))</f>
        <v>杭州上城城投</v>
      </c>
      <c r="BG31" s="137" t="str">
        <f>INDEX(Directory[],MATCH(tbl_deal[[#This Row],[Index]],Directory[Index],0),MATCH('DEAL DIRECTORY'!BG$5,Directory[#Headers],0))</f>
        <v>--/--/--</v>
      </c>
      <c r="BH31" s="137" t="str">
        <f>INDEX(Directory[],MATCH(tbl_deal[[#This Row],[Index]],Directory[Index],0),MATCH('DEAL DIRECTORY'!BH$5,Directory[#Headers],0))</f>
        <v>高级债</v>
      </c>
      <c r="BI31" s="137" t="str">
        <f>INDEX(Directory[],MATCH(tbl_deal[[#This Row],[Index]],Directory[Index],0),MATCH('DEAL DIRECTORY'!BI$5,Directory[#Headers],0))</f>
        <v>增发1.25亿美元</v>
      </c>
      <c r="BJ31" s="137" t="str">
        <f>INDEX(Directory[],MATCH(tbl_deal[[#This Row],[Index]],Directory[Index],0),MATCH('DEAL DIRECTORY'!BJ$5,Directory[#Headers],0))</f>
        <v>364天</v>
      </c>
      <c r="BK31" s="137" t="str">
        <f>INDEX(Directory[],MATCH(tbl_deal[[#This Row],[Index]],Directory[Index],0),MATCH('DEAL DIRECTORY'!BK$5,Directory[#Headers],0))</f>
        <v>5.9%</v>
      </c>
      <c r="BL31" s="137" t="str">
        <f>INDEX(Directory[],MATCH(tbl_deal[[#This Row],[Index]],Directory[Index],0),MATCH('DEAL DIRECTORY'!BL$5,Directory[#Headers],0))</f>
        <v>账簿管理人</v>
      </c>
      <c r="BM31" s="129" t="str">
        <f>INDEX(Directory[],MATCH(tbl_deal[[#This Row],[Index]],Directory[Index],0),MATCH('DEAL DIRECTORY'!BM$5,Directory[#Headers],0))</f>
        <v/>
      </c>
      <c r="BN31" s="4"/>
      <c r="BO31" s="4"/>
      <c r="BP31" s="4"/>
    </row>
    <row r="32" spans="3:68" ht="20.25" customHeight="1" x14ac:dyDescent="0.25">
      <c r="C32" s="129">
        <f>Directory[[#This Row],[Index]]</f>
        <v>439</v>
      </c>
      <c r="D32" s="130">
        <f>INDEX(Directory[],MATCH(tbl_deal[[#This Row],[Index]],Directory[Index],0),MATCH('DEAL DIRECTORY'!D$5,Directory[#Headers],0))</f>
        <v>45118</v>
      </c>
      <c r="E32" s="129" t="str">
        <f>INDEX(Directory[],MATCH(tbl_deal[[#This Row],[Index]],Directory[Index],0),MATCH('DEAL DIRECTORY'!E$5,Directory[#Headers],0))</f>
        <v/>
      </c>
      <c r="F32" s="129" t="str">
        <f>INDEX(Directory[],MATCH(tbl_deal[[#This Row],[Index]],Directory[Index],0),MATCH('DEAL DIRECTORY'!F$5,Directory[#Headers],0))</f>
        <v/>
      </c>
      <c r="G32" s="129" t="str">
        <f>INDEX(Directory[],MATCH(tbl_deal[[#This Row],[Index]],Directory[Index],0),MATCH('DEAL DIRECTORY'!G$5,Directory[#Headers],0))</f>
        <v>I MTN 2023</v>
      </c>
      <c r="H32" s="135" t="str">
        <f>IF(tbl_deal[[#This Row],[FolderPath]]="","",HYPERLINK(tbl_deal[[#This Row],[FolderPath]],"📂"))</f>
        <v/>
      </c>
      <c r="I32" s="129" t="str">
        <f>INDEX(Directory[],MATCH(tbl_deal[[#This Row],[Index]],Directory[Index],0),MATCH('DEAL DIRECTORY'!I$5,Directory[#Headers],0))</f>
        <v>JBR</v>
      </c>
      <c r="J32" s="129" t="str">
        <f>INDEX(Directory[],MATCH(tbl_deal[[#This Row],[Index]],Directory[Index],0),MATCH('DEAL DIRECTORY'!J$5,Directory[#Headers],0))</f>
        <v>SCMI(waived)</v>
      </c>
      <c r="K32" s="129" t="str">
        <f>INDEX(Directory[],MATCH(tbl_deal[[#This Row],[Index]],Directory[Index],0),MATCH('DEAL DIRECTORY'!K$5,Directory[#Headers],0))</f>
        <v>FI组</v>
      </c>
      <c r="L32" s="129">
        <f>INDEX(Directory[],MATCH(tbl_deal[[#This Row],[Index]],Directory[Index],0),MATCH('DEAL DIRECTORY'!L$5,Directory[#Headers],0))</f>
        <v>1</v>
      </c>
      <c r="M32" s="129" t="str">
        <f>INDEX(Directory[],MATCH(tbl_deal[[#This Row],[Index]],Directory[Index],0),MATCH('DEAL DIRECTORY'!M$5,Directory[#Headers],0))</f>
        <v>中金公司</v>
      </c>
      <c r="N32" s="129" t="str">
        <f>INDEX(Directory[],MATCH(tbl_deal[[#This Row],[Index]],Directory[Index],0),MATCH('DEAL DIRECTORY'!N$5,Directory[#Headers],0))</f>
        <v>--/BBB+/--</v>
      </c>
      <c r="O32" s="129" t="str">
        <f>INDEX(Directory[],MATCH(tbl_deal[[#This Row],[Index]],Directory[Index],0),MATCH('DEAL DIRECTORY'!O$5,Directory[#Headers],0))</f>
        <v>USD</v>
      </c>
      <c r="P32" s="129">
        <f>INDEX(Directory[],MATCH(tbl_deal[[#This Row],[Index]],Directory[Index],0),MATCH('DEAL DIRECTORY'!P$5,Directory[#Headers],0))</f>
        <v>5</v>
      </c>
      <c r="Q32" s="129" t="str">
        <f>INDEX(Directory[],MATCH(tbl_deal[[#This Row],[Index]],Directory[Index],0),MATCH('DEAL DIRECTORY'!Q$5,Directory[#Headers],0))</f>
        <v>3</v>
      </c>
      <c r="R32" s="129" t="str">
        <f>INDEX(Directory[],MATCH(tbl_deal[[#This Row],[Index]],Directory[Index],0),MATCH('DEAL DIRECTORY'!R$5,Directory[#Headers],0))</f>
        <v>5.442%</v>
      </c>
      <c r="S32" s="129" t="str">
        <f>INDEX(Directory[],MATCH(tbl_deal[[#This Row],[Index]],Directory[Index],0),MATCH('DEAL DIRECTORY'!S$5,Directory[#Headers],0))</f>
        <v>T3+125a</v>
      </c>
      <c r="T32" s="129" t="str">
        <f>INDEX(Directory[],MATCH(tbl_deal[[#This Row],[Index]],Directory[Index],0),MATCH('DEAL DIRECTORY'!T$5,Directory[#Headers],0))</f>
        <v>T3+90</v>
      </c>
      <c r="U32" s="129" t="str">
        <f>INDEX(Directory[],MATCH(tbl_deal[[#This Row],[Index]],Directory[Index],0),MATCH('DEAL DIRECTORY'!U$5,Directory[#Headers],0))</f>
        <v>T3+90</v>
      </c>
      <c r="V32" s="131">
        <f>INDEX(Directory[],MATCH(tbl_deal[[#This Row],[Index]],Directory[Index],0),MATCH('DEAL DIRECTORY'!V$5,Directory[#Headers],0))</f>
        <v>35</v>
      </c>
      <c r="W32" s="129" t="str">
        <f>INDEX(Directory[],MATCH(tbl_deal[[#This Row],[Index]],Directory[Index],0),MATCH('DEAL DIRECTORY'!W$5,Directory[#Headers],0))</f>
        <v>维好+担保</v>
      </c>
      <c r="X32" s="129" t="str">
        <f>INDEX(Directory[],MATCH(tbl_deal[[#This Row],[Index]],Directory[Index],0),MATCH('DEAL DIRECTORY'!X$5,Directory[#Headers],0))</f>
        <v>--</v>
      </c>
      <c r="Y32" s="129" t="str">
        <f>INDEX(Directory[],MATCH(tbl_deal[[#This Row],[Index]],Directory[Index],0),MATCH('DEAL DIRECTORY'!Y$5,Directory[#Headers],0))</f>
        <v>港交所</v>
      </c>
      <c r="Z32" s="129" t="str">
        <f>INDEX(Directory[],MATCH(tbl_deal[[#This Row],[Index]],Directory[Index],0),MATCH('DEAL DIRECTORY'!Z$5,Directory[#Headers],0))</f>
        <v/>
      </c>
      <c r="AA32" s="129" t="str">
        <f>INDEX(Directory[],MATCH(tbl_deal[[#This Row],[Index]],Directory[Index],0),MATCH('DEAL DIRECTORY'!AA$5,Directory[#Headers],0))</f>
        <v/>
      </c>
      <c r="AB32" s="129" t="str">
        <f>INDEX(Directory[],MATCH(tbl_deal[[#This Row],[Index]],Directory[Index],0),MATCH('DEAL DIRECTORY'!AB$5,Directory[#Headers],0))</f>
        <v>BISL,港分</v>
      </c>
      <c r="AC32" s="129" t="str">
        <f>INDEX(Directory[],MATCH(tbl_deal[[#This Row],[Index]],Directory[Index],0),MATCH('DEAL DIRECTORY'!AC$5,Directory[#Headers],0))</f>
        <v>--</v>
      </c>
      <c r="AD32" s="129" t="str">
        <f>INDEX(Directory[],MATCH(tbl_deal[[#This Row],[Index]],Directory[Index],0),MATCH('DEAL DIRECTORY'!AD$5,Directory[#Headers],0))</f>
        <v>--</v>
      </c>
      <c r="AE32" s="129" t="str">
        <f>INDEX(Directory[],MATCH(tbl_deal[[#This Row],[Index]],Directory[Index],0),MATCH('DEAL DIRECTORY'!AE$5,Directory[#Headers],0))</f>
        <v>合名</v>
      </c>
      <c r="AF32" s="129" t="str">
        <f>INDEX(Directory[],MATCH(tbl_deal[[#This Row],[Index]],Directory[Index],0),MATCH('DEAL DIRECTORY'!AF$5,Directory[#Headers],0))</f>
        <v>N</v>
      </c>
      <c r="AG32" s="129" t="str">
        <f>INDEX(Directory[],MATCH(tbl_deal[[#This Row],[Index]],Directory[Index],0),MATCH('DEAL DIRECTORY'!AG$5,Directory[#Headers],0))</f>
        <v>中国国际金融股份有限公司</v>
      </c>
      <c r="AH32" s="129" t="str">
        <f>INDEX(Directory[],MATCH(tbl_deal[[#This Row],[Index]],Directory[Index],0),MATCH('DEAL DIRECTORY'!AH$5,Directory[#Headers],0))</f>
        <v>Baa1/BBB+/BBB+</v>
      </c>
      <c r="AI32" s="129" t="str">
        <f>INDEX(Directory[],MATCH(tbl_deal[[#This Row],[Index]],Directory[Index],0),MATCH('DEAL DIRECTORY'!AI$5,Directory[#Headers],0))</f>
        <v>--</v>
      </c>
      <c r="AJ32" s="129" t="str">
        <f>INDEX(Directory[],MATCH(tbl_deal[[#This Row],[Index]],Directory[Index],0),MATCH('DEAL DIRECTORY'!AJ$5,Directory[#Headers],0))</f>
        <v>北京</v>
      </c>
      <c r="AK32" s="129" t="str">
        <f>INDEX(Directory[],MATCH(tbl_deal[[#This Row],[Index]],Directory[Index],0),MATCH('DEAL DIRECTORY'!AK$5,Directory[#Headers],0))</f>
        <v>朝阳区</v>
      </c>
      <c r="AL32" s="129" t="str">
        <f>INDEX(Directory[],MATCH(tbl_deal[[#This Row],[Index]],Directory[Index],0),MATCH('DEAL DIRECTORY'!AL$5,Directory[#Headers],0))</f>
        <v>--</v>
      </c>
      <c r="AM32" s="129" t="str">
        <f>INDEX(Directory[],MATCH(tbl_deal[[#This Row],[Index]],Directory[Index],0),MATCH('DEAL DIRECTORY'!AM$5,Directory[#Headers],0))</f>
        <v>--</v>
      </c>
      <c r="AN32" s="129" t="str">
        <f>INDEX(Directory[],MATCH(tbl_deal[[#This Row],[Index]],Directory[Index],0),MATCH('DEAL DIRECTORY'!AN$5,Directory[#Headers],0))</f>
        <v>--</v>
      </c>
      <c r="AO32" s="132">
        <f>IF(ISBLANK(INDEX(Directory[],MATCH(tbl_deal[[#This Row],[Index]],Directory[Index],0),MATCH('DEAL DIRECTORY'!AO$5,Directory[#Headers],0))),"--",INDEX(Directory[],MATCH(tbl_deal[[#This Row],[Index]],Directory[Index],0),MATCH('DEAL DIRECTORY'!AO$5,Directory[#Headers],0)))</f>
        <v>160</v>
      </c>
      <c r="AP32" s="129">
        <f>INDEX(Directory[],MATCH(tbl_deal[[#This Row],[Index]],Directory[Index],0),MATCH('DEAL DIRECTORY'!AP$5,Directory[#Headers],0))</f>
        <v>5</v>
      </c>
      <c r="AQ32" s="129">
        <f>INDEX(Directory[],MATCH(tbl_deal[[#This Row],[Index]],Directory[Index],0),MATCH('DEAL DIRECTORY'!AQ$5,Directory[#Headers],0))</f>
        <v>36.104999999999997</v>
      </c>
      <c r="AR32" s="129">
        <f>INDEX(Directory[],MATCH(tbl_deal[[#This Row],[Index]],Directory[Index],0),MATCH('DEAL DIRECTORY'!AR$5,Directory[#Headers],0))</f>
        <v>39.14</v>
      </c>
      <c r="AS32" s="129" t="str">
        <f>INDEX(Directory[],MATCH(tbl_deal[[#This Row],[Index]],Directory[Index],0),MATCH('DEAL DIRECTORY'!AS$5,Directory[#Headers],0))</f>
        <v>央企(子)</v>
      </c>
      <c r="AT32" s="129" t="str">
        <f>INDEX(Directory[],MATCH(tbl_deal[[#This Row],[Index]],Directory[Index],0),MATCH('DEAL DIRECTORY'!AT$5,Directory[#Headers],0))</f>
        <v>金融机构</v>
      </c>
      <c r="AU32" s="129" t="str">
        <f>INDEX(Directory[],MATCH(tbl_deal[[#This Row],[Index]],Directory[Index],0),MATCH('DEAL DIRECTORY'!AU$5,Directory[#Headers],0))</f>
        <v>非银</v>
      </c>
      <c r="AV32" s="129" t="str">
        <f>INDEX(Directory[],MATCH(tbl_deal[[#This Row],[Index]],Directory[Index],0),MATCH('DEAL DIRECTORY'!AV$5,Directory[#Headers],0))</f>
        <v>维好</v>
      </c>
      <c r="AW32" s="129" t="str">
        <f>INDEX(Directory[],MATCH(tbl_deal[[#This Row],[Index]],Directory[Index],0),MATCH('DEAL DIRECTORY'!AW$5,Directory[#Headers],0))</f>
        <v>投资级</v>
      </c>
      <c r="AX32" s="129" t="str">
        <f>INDEX(Directory[],MATCH(tbl_deal[[#This Row],[Index]],Directory[Index],0),MATCH('DEAL DIRECTORY'!AX$5,Directory[#Headers],0))</f>
        <v>3-5亿</v>
      </c>
      <c r="AY32" s="133" t="str">
        <f>INDEX(Directory[],MATCH(tbl_deal[[#This Row],[Index]],Directory[Index],0),MATCH('DEAL DIRECTORY'!AY$5,Directory[#Headers],0))</f>
        <v>23年</v>
      </c>
      <c r="AZ32" s="129" t="str">
        <f>INDEX(Directory[],MATCH(tbl_deal[[#This Row],[Index]],Directory[Index],0),MATCH('DEAL DIRECTORY'!AZ$5,Directory[#Headers],0))</f>
        <v>Q3</v>
      </c>
      <c r="BA32" s="129" t="str">
        <f>INDEX(Directory[],MATCH(tbl_deal[[#This Row],[Index]],Directory[Index],0),MATCH('DEAL DIRECTORY'!BA$5,Directory[#Headers],0))</f>
        <v>07月</v>
      </c>
      <c r="BB32" s="129" t="str">
        <f>INDEX(Directory[],MATCH(tbl_deal[[#This Row],[Index]],Directory[Index],0),MATCH('DEAL DIRECTORY'!BB$5,Directory[#Headers],0))</f>
        <v>--</v>
      </c>
      <c r="BC32" s="129" t="str">
        <f>INDEX(Directory[],MATCH(tbl_deal[[#This Row],[Index]],Directory[Index],0),MATCH('DEAL DIRECTORY'!BC$5,Directory[#Headers],0))</f>
        <v>CICC HONG KONG FINANCE 2016 MTN LIMITED</v>
      </c>
      <c r="BD32" s="129" t="str">
        <f>INDEX(Directory[],MATCH(tbl_deal[[#This Row],[Index]],Directory[Index],0),MATCH('DEAL DIRECTORY'!BD$5,Directory[#Headers],0))</f>
        <v>XS2648007495</v>
      </c>
      <c r="BE32" s="137" t="str">
        <f>INDEX(Directory[],MATCH(tbl_deal[[#This Row],[Index]],Directory[Index],0),MATCH('DEAL DIRECTORY'!BE$5,Directory[#Headers],0))</f>
        <v>23年07月</v>
      </c>
      <c r="BF32" s="137" t="str">
        <f>INDEX(Directory[],MATCH(tbl_deal[[#This Row],[Index]],Directory[Index],0),MATCH('DEAL DIRECTORY'!BF$5,Directory[#Headers],0))</f>
        <v>中金公司</v>
      </c>
      <c r="BG32" s="137" t="str">
        <f>INDEX(Directory[],MATCH(tbl_deal[[#This Row],[Index]],Directory[Index],0),MATCH('DEAL DIRECTORY'!BG$5,Directory[#Headers],0))</f>
        <v>--/BBB+/--</v>
      </c>
      <c r="BH32" s="137" t="str">
        <f>INDEX(Directory[],MATCH(tbl_deal[[#This Row],[Index]],Directory[Index],0),MATCH('DEAL DIRECTORY'!BH$5,Directory[#Headers],0))</f>
        <v>高级债</v>
      </c>
      <c r="BI32" s="137" t="str">
        <f>INDEX(Directory[],MATCH(tbl_deal[[#This Row],[Index]],Directory[Index],0),MATCH('DEAL DIRECTORY'!BI$5,Directory[#Headers],0))</f>
        <v>5亿美元</v>
      </c>
      <c r="BJ32" s="137" t="str">
        <f>INDEX(Directory[],MATCH(tbl_deal[[#This Row],[Index]],Directory[Index],0),MATCH('DEAL DIRECTORY'!BJ$5,Directory[#Headers],0))</f>
        <v>3年</v>
      </c>
      <c r="BK32" s="137" t="str">
        <f>INDEX(Directory[],MATCH(tbl_deal[[#This Row],[Index]],Directory[Index],0),MATCH('DEAL DIRECTORY'!BK$5,Directory[#Headers],0))</f>
        <v>5.442%</v>
      </c>
      <c r="BL32" s="137" t="str">
        <f>INDEX(Directory[],MATCH(tbl_deal[[#This Row],[Index]],Directory[Index],0),MATCH('DEAL DIRECTORY'!BL$5,Directory[#Headers],0))</f>
        <v>账簿管理人</v>
      </c>
      <c r="BM32" s="129" t="str">
        <f>INDEX(Directory[],MATCH(tbl_deal[[#This Row],[Index]],Directory[Index],0),MATCH('DEAL DIRECTORY'!BM$5,Directory[#Headers],0))</f>
        <v/>
      </c>
      <c r="BN32" s="4"/>
      <c r="BO32" s="4"/>
      <c r="BP32" s="4"/>
    </row>
    <row r="33" spans="3:68" ht="20.25" customHeight="1" x14ac:dyDescent="0.25">
      <c r="C33" s="129">
        <f>Directory[[#This Row],[Index]]</f>
        <v>438</v>
      </c>
      <c r="D33" s="130">
        <f>INDEX(Directory[],MATCH(tbl_deal[[#This Row],[Index]],Directory[Index],0),MATCH('DEAL DIRECTORY'!D$5,Directory[#Headers],0))</f>
        <v>45113</v>
      </c>
      <c r="E33" s="129" t="str">
        <f>INDEX(Directory[],MATCH(tbl_deal[[#This Row],[Index]],Directory[Index],0),MATCH('DEAL DIRECTORY'!E$5,Directory[#Headers],0))</f>
        <v/>
      </c>
      <c r="F33" s="129" t="str">
        <f>INDEX(Directory[],MATCH(tbl_deal[[#This Row],[Index]],Directory[Index],0),MATCH('DEAL DIRECTORY'!F$5,Directory[#Headers],0))</f>
        <v>点心债</v>
      </c>
      <c r="G33" s="129" t="str">
        <f>INDEX(Directory[],MATCH(tbl_deal[[#This Row],[Index]],Directory[Index],0),MATCH('DEAL DIRECTORY'!G$5,Directory[#Headers],0))</f>
        <v>River</v>
      </c>
      <c r="H33" s="135" t="str">
        <f>IF(tbl_deal[[#This Row],[FolderPath]]="","",HYPERLINK(tbl_deal[[#This Row],[FolderPath]],"📂"))</f>
        <v/>
      </c>
      <c r="I33" s="129" t="str">
        <f>INDEX(Directory[],MATCH(tbl_deal[[#This Row],[Index]],Directory[Index],0),MATCH('DEAL DIRECTORY'!I$5,Directory[#Headers],0))</f>
        <v>JBR</v>
      </c>
      <c r="J33" s="129" t="str">
        <f>INDEX(Directory[],MATCH(tbl_deal[[#This Row],[Index]],Directory[Index],0),MATCH('DEAL DIRECTORY'!J$5,Directory[#Headers],0))</f>
        <v>SCMI(waived)</v>
      </c>
      <c r="K33" s="129" t="str">
        <f>INDEX(Directory[],MATCH(tbl_deal[[#This Row],[Index]],Directory[Index],0),MATCH('DEAL DIRECTORY'!K$5,Directory[#Headers],0))</f>
        <v>FI组</v>
      </c>
      <c r="L33" s="129">
        <f>INDEX(Directory[],MATCH(tbl_deal[[#This Row],[Index]],Directory[Index],0),MATCH('DEAL DIRECTORY'!L$5,Directory[#Headers],0))</f>
        <v>2</v>
      </c>
      <c r="M33" s="129" t="str">
        <f>INDEX(Directory[],MATCH(tbl_deal[[#This Row],[Index]],Directory[Index],0),MATCH('DEAL DIRECTORY'!M$5,Directory[#Headers],0))</f>
        <v>中信证券国际</v>
      </c>
      <c r="N33" s="129" t="str">
        <f>INDEX(Directory[],MATCH(tbl_deal[[#This Row],[Index]],Directory[Index],0),MATCH('DEAL DIRECTORY'!N$5,Directory[#Headers],0))</f>
        <v>--/--/--</v>
      </c>
      <c r="O33" s="129" t="str">
        <f>INDEX(Directory[],MATCH(tbl_deal[[#This Row],[Index]],Directory[Index],0),MATCH('DEAL DIRECTORY'!O$5,Directory[#Headers],0))</f>
        <v>CNH</v>
      </c>
      <c r="P33" s="129">
        <f>INDEX(Directory[],MATCH(tbl_deal[[#This Row],[Index]],Directory[Index],0),MATCH('DEAL DIRECTORY'!P$5,Directory[#Headers],0))</f>
        <v>25</v>
      </c>
      <c r="Q33" s="129" t="str">
        <f>INDEX(Directory[],MATCH(tbl_deal[[#This Row],[Index]],Directory[Index],0),MATCH('DEAL DIRECTORY'!Q$5,Directory[#Headers],0))</f>
        <v>3</v>
      </c>
      <c r="R33" s="129" t="str">
        <f>INDEX(Directory[],MATCH(tbl_deal[[#This Row],[Index]],Directory[Index],0),MATCH('DEAL DIRECTORY'!R$5,Directory[#Headers],0))</f>
        <v>3.1%</v>
      </c>
      <c r="S33" s="129" t="str">
        <f>INDEX(Directory[],MATCH(tbl_deal[[#This Row],[Index]],Directory[Index],0),MATCH('DEAL DIRECTORY'!S$5,Directory[#Headers],0))</f>
        <v>3.4%a</v>
      </c>
      <c r="T33" s="129" t="str">
        <f>INDEX(Directory[],MATCH(tbl_deal[[#This Row],[Index]],Directory[Index],0),MATCH('DEAL DIRECTORY'!T$5,Directory[#Headers],0))</f>
        <v>3.1%</v>
      </c>
      <c r="U33" s="129" t="str">
        <f>INDEX(Directory[],MATCH(tbl_deal[[#This Row],[Index]],Directory[Index],0),MATCH('DEAL DIRECTORY'!U$5,Directory[#Headers],0))</f>
        <v>--</v>
      </c>
      <c r="V33" s="131">
        <f>INDEX(Directory[],MATCH(tbl_deal[[#This Row],[Index]],Directory[Index],0),MATCH('DEAL DIRECTORY'!V$5,Directory[#Headers],0))</f>
        <v>30</v>
      </c>
      <c r="W33" s="129" t="str">
        <f>INDEX(Directory[],MATCH(tbl_deal[[#This Row],[Index]],Directory[Index],0),MATCH('DEAL DIRECTORY'!W$5,Directory[#Headers],0))</f>
        <v>担保</v>
      </c>
      <c r="X33" s="129" t="str">
        <f>INDEX(Directory[],MATCH(tbl_deal[[#This Row],[Index]],Directory[Index],0),MATCH('DEAL DIRECTORY'!X$5,Directory[#Headers],0))</f>
        <v>点心债</v>
      </c>
      <c r="Y33" s="129" t="str">
        <f>INDEX(Directory[],MATCH(tbl_deal[[#This Row],[Index]],Directory[Index],0),MATCH('DEAL DIRECTORY'!Y$5,Directory[#Headers],0))</f>
        <v>港交所</v>
      </c>
      <c r="Z33" s="129" t="str">
        <f>INDEX(Directory[],MATCH(tbl_deal[[#This Row],[Index]],Directory[Index],0),MATCH('DEAL DIRECTORY'!Z$5,Directory[#Headers],0))</f>
        <v/>
      </c>
      <c r="AA33" s="129" t="str">
        <f>INDEX(Directory[],MATCH(tbl_deal[[#This Row],[Index]],Directory[Index],0),MATCH('DEAL DIRECTORY'!AA$5,Directory[#Headers],0))</f>
        <v/>
      </c>
      <c r="AB33" s="129" t="str">
        <f>INDEX(Directory[],MATCH(tbl_deal[[#This Row],[Index]],Directory[Index],0),MATCH('DEAL DIRECTORY'!AB$5,Directory[#Headers],0))</f>
        <v>BISL,港分</v>
      </c>
      <c r="AC33" s="129" t="str">
        <f>INDEX(Directory[],MATCH(tbl_deal[[#This Row],[Index]],Directory[Index],0),MATCH('DEAL DIRECTORY'!AC$5,Directory[#Headers],0))</f>
        <v>--</v>
      </c>
      <c r="AD33" s="129" t="str">
        <f>INDEX(Directory[],MATCH(tbl_deal[[#This Row],[Index]],Directory[Index],0),MATCH('DEAL DIRECTORY'!AD$5,Directory[#Headers],0))</f>
        <v>--</v>
      </c>
      <c r="AE33" s="129" t="str">
        <f>INDEX(Directory[],MATCH(tbl_deal[[#This Row],[Index]],Directory[Index],0),MATCH('DEAL DIRECTORY'!AE$5,Directory[#Headers],0))</f>
        <v>--</v>
      </c>
      <c r="AF33" s="129" t="str">
        <f>INDEX(Directory[],MATCH(tbl_deal[[#This Row],[Index]],Directory[Index],0),MATCH('DEAL DIRECTORY'!AF$5,Directory[#Headers],0))</f>
        <v>N</v>
      </c>
      <c r="AG33" s="129" t="str">
        <f>INDEX(Directory[],MATCH(tbl_deal[[#This Row],[Index]],Directory[Index],0),MATCH('DEAL DIRECTORY'!AG$5,Directory[#Headers],0))</f>
        <v>中信证券国际有限公司</v>
      </c>
      <c r="AH33" s="129" t="str">
        <f>INDEX(Directory[],MATCH(tbl_deal[[#This Row],[Index]],Directory[Index],0),MATCH('DEAL DIRECTORY'!AH$5,Directory[#Headers],0))</f>
        <v>--/BBB+/--</v>
      </c>
      <c r="AI33" s="129" t="str">
        <f>INDEX(Directory[],MATCH(tbl_deal[[#This Row],[Index]],Directory[Index],0),MATCH('DEAL DIRECTORY'!AI$5,Directory[#Headers],0))</f>
        <v>--</v>
      </c>
      <c r="AJ33" s="129" t="str">
        <f>INDEX(Directory[],MATCH(tbl_deal[[#This Row],[Index]],Directory[Index],0),MATCH('DEAL DIRECTORY'!AJ$5,Directory[#Headers],0))</f>
        <v>广东</v>
      </c>
      <c r="AK33" s="129" t="str">
        <f>INDEX(Directory[],MATCH(tbl_deal[[#This Row],[Index]],Directory[Index],0),MATCH('DEAL DIRECTORY'!AK$5,Directory[#Headers],0))</f>
        <v>深圳市</v>
      </c>
      <c r="AL33" s="129" t="str">
        <f>INDEX(Directory[],MATCH(tbl_deal[[#This Row],[Index]],Directory[Index],0),MATCH('DEAL DIRECTORY'!AL$5,Directory[#Headers],0))</f>
        <v>--</v>
      </c>
      <c r="AM33" s="129" t="str">
        <f>INDEX(Directory[],MATCH(tbl_deal[[#This Row],[Index]],Directory[Index],0),MATCH('DEAL DIRECTORY'!AM$5,Directory[#Headers],0))</f>
        <v>--</v>
      </c>
      <c r="AN33" s="129" t="str">
        <f>INDEX(Directory[],MATCH(tbl_deal[[#This Row],[Index]],Directory[Index],0),MATCH('DEAL DIRECTORY'!AN$5,Directory[#Headers],0))</f>
        <v>--</v>
      </c>
      <c r="AO33" s="132">
        <f>IF(ISBLANK(INDEX(Directory[],MATCH(tbl_deal[[#This Row],[Index]],Directory[Index],0),MATCH('DEAL DIRECTORY'!AO$5,Directory[#Headers],0))),"--",INDEX(Directory[],MATCH(tbl_deal[[#This Row],[Index]],Directory[Index],0),MATCH('DEAL DIRECTORY'!AO$5,Directory[#Headers],0)))</f>
        <v>10000</v>
      </c>
      <c r="AP33" s="129">
        <f>INDEX(Directory[],MATCH(tbl_deal[[#This Row],[Index]],Directory[Index],0),MATCH('DEAL DIRECTORY'!AP$5,Directory[#Headers],0))</f>
        <v>3.45</v>
      </c>
      <c r="AQ33" s="129">
        <f>INDEX(Directory[],MATCH(tbl_deal[[#This Row],[Index]],Directory[Index],0),MATCH('DEAL DIRECTORY'!AQ$5,Directory[#Headers],0))</f>
        <v>25</v>
      </c>
      <c r="AR33" s="129">
        <f>INDEX(Directory[],MATCH(tbl_deal[[#This Row],[Index]],Directory[Index],0),MATCH('DEAL DIRECTORY'!AR$5,Directory[#Headers],0))</f>
        <v>26.925000000000001</v>
      </c>
      <c r="AS33" s="129" t="str">
        <f>INDEX(Directory[],MATCH(tbl_deal[[#This Row],[Index]],Directory[Index],0),MATCH('DEAL DIRECTORY'!AS$5,Directory[#Headers],0))</f>
        <v>央企(子)</v>
      </c>
      <c r="AT33" s="129" t="str">
        <f>INDEX(Directory[],MATCH(tbl_deal[[#This Row],[Index]],Directory[Index],0),MATCH('DEAL DIRECTORY'!AT$5,Directory[#Headers],0))</f>
        <v>金融机构</v>
      </c>
      <c r="AU33" s="129" t="str">
        <f>INDEX(Directory[],MATCH(tbl_deal[[#This Row],[Index]],Directory[Index],0),MATCH('DEAL DIRECTORY'!AU$5,Directory[#Headers],0))</f>
        <v>非银</v>
      </c>
      <c r="AV33" s="129" t="str">
        <f>INDEX(Directory[],MATCH(tbl_deal[[#This Row],[Index]],Directory[Index],0),MATCH('DEAL DIRECTORY'!AV$5,Directory[#Headers],0))</f>
        <v>担保</v>
      </c>
      <c r="AW33" s="129" t="str">
        <f>INDEX(Directory[],MATCH(tbl_deal[[#This Row],[Index]],Directory[Index],0),MATCH('DEAL DIRECTORY'!AW$5,Directory[#Headers],0))</f>
        <v>无评级</v>
      </c>
      <c r="AX33" s="129" t="str">
        <f>INDEX(Directory[],MATCH(tbl_deal[[#This Row],[Index]],Directory[Index],0),MATCH('DEAL DIRECTORY'!AX$5,Directory[#Headers],0))</f>
        <v>3-5亿</v>
      </c>
      <c r="AY33" s="133" t="str">
        <f>INDEX(Directory[],MATCH(tbl_deal[[#This Row],[Index]],Directory[Index],0),MATCH('DEAL DIRECTORY'!AY$5,Directory[#Headers],0))</f>
        <v>23年</v>
      </c>
      <c r="AZ33" s="129" t="str">
        <f>INDEX(Directory[],MATCH(tbl_deal[[#This Row],[Index]],Directory[Index],0),MATCH('DEAL DIRECTORY'!AZ$5,Directory[#Headers],0))</f>
        <v>Q3</v>
      </c>
      <c r="BA33" s="129" t="str">
        <f>INDEX(Directory[],MATCH(tbl_deal[[#This Row],[Index]],Directory[Index],0),MATCH('DEAL DIRECTORY'!BA$5,Directory[#Headers],0))</f>
        <v>07月</v>
      </c>
      <c r="BB33" s="129" t="str">
        <f>INDEX(Directory[],MATCH(tbl_deal[[#This Row],[Index]],Directory[Index],0),MATCH('DEAL DIRECTORY'!BB$5,Directory[#Headers],0))</f>
        <v>--</v>
      </c>
      <c r="BC33" s="129" t="str">
        <f>INDEX(Directory[],MATCH(tbl_deal[[#This Row],[Index]],Directory[Index],0),MATCH('DEAL DIRECTORY'!BC$5,Directory[#Headers],0))</f>
        <v>CSI MTN LIMITED</v>
      </c>
      <c r="BD33" s="129" t="str">
        <f>INDEX(Directory[],MATCH(tbl_deal[[#This Row],[Index]],Directory[Index],0),MATCH('DEAL DIRECTORY'!BD$5,Directory[#Headers],0))</f>
        <v>HK0000939428</v>
      </c>
      <c r="BE33" s="137" t="str">
        <f>INDEX(Directory[],MATCH(tbl_deal[[#This Row],[Index]],Directory[Index],0),MATCH('DEAL DIRECTORY'!BE$5,Directory[#Headers],0))</f>
        <v>23年07月</v>
      </c>
      <c r="BF33" s="137" t="str">
        <f>INDEX(Directory[],MATCH(tbl_deal[[#This Row],[Index]],Directory[Index],0),MATCH('DEAL DIRECTORY'!BF$5,Directory[#Headers],0))</f>
        <v>中信证券国际</v>
      </c>
      <c r="BG33" s="137" t="str">
        <f>INDEX(Directory[],MATCH(tbl_deal[[#This Row],[Index]],Directory[Index],0),MATCH('DEAL DIRECTORY'!BG$5,Directory[#Headers],0))</f>
        <v>--/--/--</v>
      </c>
      <c r="BH33" s="137" t="str">
        <f>INDEX(Directory[],MATCH(tbl_deal[[#This Row],[Index]],Directory[Index],0),MATCH('DEAL DIRECTORY'!BH$5,Directory[#Headers],0))</f>
        <v>点心债</v>
      </c>
      <c r="BI33" s="137" t="str">
        <f>INDEX(Directory[],MATCH(tbl_deal[[#This Row],[Index]],Directory[Index],0),MATCH('DEAL DIRECTORY'!BI$5,Directory[#Headers],0))</f>
        <v>人民币25亿元</v>
      </c>
      <c r="BJ33" s="137" t="str">
        <f>INDEX(Directory[],MATCH(tbl_deal[[#This Row],[Index]],Directory[Index],0),MATCH('DEAL DIRECTORY'!BJ$5,Directory[#Headers],0))</f>
        <v>3年</v>
      </c>
      <c r="BK33" s="137" t="str">
        <f>INDEX(Directory[],MATCH(tbl_deal[[#This Row],[Index]],Directory[Index],0),MATCH('DEAL DIRECTORY'!BK$5,Directory[#Headers],0))</f>
        <v>3.1%</v>
      </c>
      <c r="BL33" s="137" t="str">
        <f>INDEX(Directory[],MATCH(tbl_deal[[#This Row],[Index]],Directory[Index],0),MATCH('DEAL DIRECTORY'!BL$5,Directory[#Headers],0))</f>
        <v>账簿管理人</v>
      </c>
      <c r="BM33" s="129" t="str">
        <f>INDEX(Directory[],MATCH(tbl_deal[[#This Row],[Index]],Directory[Index],0),MATCH('DEAL DIRECTORY'!BM$5,Directory[#Headers],0))</f>
        <v/>
      </c>
      <c r="BN33" s="4"/>
      <c r="BO33" s="4"/>
      <c r="BP33" s="4"/>
    </row>
    <row r="34" spans="3:68" ht="20.25" customHeight="1" x14ac:dyDescent="0.25">
      <c r="C34" s="129">
        <f>Directory[[#This Row],[Index]]</f>
        <v>437</v>
      </c>
      <c r="D34" s="130">
        <f>INDEX(Directory[],MATCH(tbl_deal[[#This Row],[Index]],Directory[Index],0),MATCH('DEAL DIRECTORY'!D$5,Directory[#Headers],0))</f>
        <v>45104</v>
      </c>
      <c r="E34" s="129" t="str">
        <f>INDEX(Directory[],MATCH(tbl_deal[[#This Row],[Index]],Directory[Index],0),MATCH('DEAL DIRECTORY'!E$5,Directory[#Headers],0))</f>
        <v/>
      </c>
      <c r="F34" s="129" t="str">
        <f>INDEX(Directory[],MATCH(tbl_deal[[#This Row],[Index]],Directory[Index],0),MATCH('DEAL DIRECTORY'!F$5,Directory[#Headers],0))</f>
        <v>点心债</v>
      </c>
      <c r="G34" s="129" t="str">
        <f>INDEX(Directory[],MATCH(tbl_deal[[#This Row],[Index]],Directory[Index],0),MATCH('DEAL DIRECTORY'!G$5,Directory[#Headers],0))</f>
        <v>Grand(SBLC DimSum)</v>
      </c>
      <c r="H34" s="135" t="str">
        <f>IF(tbl_deal[[#This Row],[FolderPath]]="","",HYPERLINK(tbl_deal[[#This Row],[FolderPath]],"📂"))</f>
        <v/>
      </c>
      <c r="I34" s="129" t="str">
        <f>INDEX(Directory[],MATCH(tbl_deal[[#This Row],[Index]],Directory[Index],0),MATCH('DEAL DIRECTORY'!I$5,Directory[#Headers],0))</f>
        <v>JGC</v>
      </c>
      <c r="J34" s="129" t="str">
        <f>INDEX(Directory[],MATCH(tbl_deal[[#This Row],[Index]],Directory[Index],0),MATCH('DEAL DIRECTORY'!J$5,Directory[#Headers],0))</f>
        <v>SCMI</v>
      </c>
      <c r="K34" s="129" t="str">
        <f>INDEX(Directory[],MATCH(tbl_deal[[#This Row],[Index]],Directory[Index],0),MATCH('DEAL DIRECTORY'!K$5,Directory[#Headers],0))</f>
        <v>SOE组</v>
      </c>
      <c r="L34" s="129">
        <f>INDEX(Directory[],MATCH(tbl_deal[[#This Row],[Index]],Directory[Index],0),MATCH('DEAL DIRECTORY'!L$5,Directory[#Headers],0))</f>
        <v>1</v>
      </c>
      <c r="M34" s="129" t="str">
        <f>INDEX(Directory[],MATCH(tbl_deal[[#This Row],[Index]],Directory[Index],0),MATCH('DEAL DIRECTORY'!M$5,Directory[#Headers],0))</f>
        <v>重庆赤甲旅发(重庆农商行)</v>
      </c>
      <c r="N34" s="129" t="str">
        <f>INDEX(Directory[],MATCH(tbl_deal[[#This Row],[Index]],Directory[Index],0),MATCH('DEAL DIRECTORY'!N$5,Directory[#Headers],0))</f>
        <v>--/--/--</v>
      </c>
      <c r="O34" s="129" t="str">
        <f>INDEX(Directory[],MATCH(tbl_deal[[#This Row],[Index]],Directory[Index],0),MATCH('DEAL DIRECTORY'!O$5,Directory[#Headers],0))</f>
        <v>CNH</v>
      </c>
      <c r="P34" s="129">
        <f>INDEX(Directory[],MATCH(tbl_deal[[#This Row],[Index]],Directory[Index],0),MATCH('DEAL DIRECTORY'!P$5,Directory[#Headers],0))</f>
        <v>1.88</v>
      </c>
      <c r="Q34" s="129" t="str">
        <f>INDEX(Directory[],MATCH(tbl_deal[[#This Row],[Index]],Directory[Index],0),MATCH('DEAL DIRECTORY'!Q$5,Directory[#Headers],0))</f>
        <v>3</v>
      </c>
      <c r="R34" s="129" t="str">
        <f>INDEX(Directory[],MATCH(tbl_deal[[#This Row],[Index]],Directory[Index],0),MATCH('DEAL DIRECTORY'!R$5,Directory[#Headers],0))</f>
        <v>4.2%</v>
      </c>
      <c r="S34" s="129" t="str">
        <f>INDEX(Directory[],MATCH(tbl_deal[[#This Row],[Index]],Directory[Index],0),MATCH('DEAL DIRECTORY'!S$5,Directory[#Headers],0))</f>
        <v>--</v>
      </c>
      <c r="T34" s="129" t="str">
        <f>INDEX(Directory[],MATCH(tbl_deal[[#This Row],[Index]],Directory[Index],0),MATCH('DEAL DIRECTORY'!T$5,Directory[#Headers],0))</f>
        <v>4.2%</v>
      </c>
      <c r="U34" s="129" t="str">
        <f>INDEX(Directory[],MATCH(tbl_deal[[#This Row],[Index]],Directory[Index],0),MATCH('DEAL DIRECTORY'!U$5,Directory[#Headers],0))</f>
        <v>--</v>
      </c>
      <c r="V34" s="131">
        <f>INDEX(Directory[],MATCH(tbl_deal[[#This Row],[Index]],Directory[Index],0),MATCH('DEAL DIRECTORY'!V$5,Directory[#Headers],0))</f>
        <v>0</v>
      </c>
      <c r="W34" s="129" t="str">
        <f>INDEX(Directory[],MATCH(tbl_deal[[#This Row],[Index]],Directory[Index],0),MATCH('DEAL DIRECTORY'!W$5,Directory[#Headers],0))</f>
        <v>备证</v>
      </c>
      <c r="X34" s="129" t="str">
        <f>INDEX(Directory[],MATCH(tbl_deal[[#This Row],[Index]],Directory[Index],0),MATCH('DEAL DIRECTORY'!X$5,Directory[#Headers],0))</f>
        <v>点心债</v>
      </c>
      <c r="Y34" s="129" t="str">
        <f>INDEX(Directory[],MATCH(tbl_deal[[#This Row],[Index]],Directory[Index],0),MATCH('DEAL DIRECTORY'!Y$5,Directory[#Headers],0))</f>
        <v>澳交所</v>
      </c>
      <c r="Z34" s="129" t="str">
        <f>INDEX(Directory[],MATCH(tbl_deal[[#This Row],[Index]],Directory[Index],0),MATCH('DEAL DIRECTORY'!Z$5,Directory[#Headers],0))</f>
        <v/>
      </c>
      <c r="AA34" s="129" t="str">
        <f>INDEX(Directory[],MATCH(tbl_deal[[#This Row],[Index]],Directory[Index],0),MATCH('DEAL DIRECTORY'!AA$5,Directory[#Headers],0))</f>
        <v/>
      </c>
      <c r="AB34" s="129" t="str">
        <f>INDEX(Directory[],MATCH(tbl_deal[[#This Row],[Index]],Directory[Index],0),MATCH('DEAL DIRECTORY'!AB$5,Directory[#Headers],0))</f>
        <v>BISL</v>
      </c>
      <c r="AC34" s="129" t="str">
        <f>INDEX(Directory[],MATCH(tbl_deal[[#This Row],[Index]],Directory[Index],0),MATCH('DEAL DIRECTORY'!AC$5,Directory[#Headers],0))</f>
        <v>--</v>
      </c>
      <c r="AD34" s="129" t="str">
        <f>INDEX(Directory[],MATCH(tbl_deal[[#This Row],[Index]],Directory[Index],0),MATCH('DEAL DIRECTORY'!AD$5,Directory[#Headers],0))</f>
        <v>B&amp;D FOP</v>
      </c>
      <c r="AE34" s="129" t="str">
        <f>INDEX(Directory[],MATCH(tbl_deal[[#This Row],[Index]],Directory[Index],0),MATCH('DEAL DIRECTORY'!AE$5,Directory[#Headers],0))</f>
        <v>--</v>
      </c>
      <c r="AF34" s="129" t="str">
        <f>INDEX(Directory[],MATCH(tbl_deal[[#This Row],[Index]],Directory[Index],0),MATCH('DEAL DIRECTORY'!AF$5,Directory[#Headers],0))</f>
        <v>Y</v>
      </c>
      <c r="AG34" s="129" t="str">
        <f>INDEX(Directory[],MATCH(tbl_deal[[#This Row],[Index]],Directory[Index],0),MATCH('DEAL DIRECTORY'!AG$5,Directory[#Headers],0))</f>
        <v>重庆市赤甲旅游文化创意开发集团有限责任公司</v>
      </c>
      <c r="AH34" s="129" t="str">
        <f>INDEX(Directory[],MATCH(tbl_deal[[#This Row],[Index]],Directory[Index],0),MATCH('DEAL DIRECTORY'!AH$5,Directory[#Headers],0))</f>
        <v>--/--/--</v>
      </c>
      <c r="AI34" s="129" t="str">
        <f>INDEX(Directory[],MATCH(tbl_deal[[#This Row],[Index]],Directory[Index],0),MATCH('DEAL DIRECTORY'!AI$5,Directory[#Headers],0))</f>
        <v>--</v>
      </c>
      <c r="AJ34" s="129" t="str">
        <f>INDEX(Directory[],MATCH(tbl_deal[[#This Row],[Index]],Directory[Index],0),MATCH('DEAL DIRECTORY'!AJ$5,Directory[#Headers],0))</f>
        <v>重庆</v>
      </c>
      <c r="AK34" s="129" t="str">
        <f>INDEX(Directory[],MATCH(tbl_deal[[#This Row],[Index]],Directory[Index],0),MATCH('DEAL DIRECTORY'!AK$5,Directory[#Headers],0))</f>
        <v>--</v>
      </c>
      <c r="AL34" s="129" t="str">
        <f>INDEX(Directory[],MATCH(tbl_deal[[#This Row],[Index]],Directory[Index],0),MATCH('DEAL DIRECTORY'!AL$5,Directory[#Headers],0))</f>
        <v>--</v>
      </c>
      <c r="AM34" s="129" t="str">
        <f>INDEX(Directory[],MATCH(tbl_deal[[#This Row],[Index]],Directory[Index],0),MATCH('DEAL DIRECTORY'!AM$5,Directory[#Headers],0))</f>
        <v>重庆农商行</v>
      </c>
      <c r="AN34" s="129" t="str">
        <f>INDEX(Directory[],MATCH(tbl_deal[[#This Row],[Index]],Directory[Index],0),MATCH('DEAL DIRECTORY'!AN$5,Directory[#Headers],0))</f>
        <v>农商行备证</v>
      </c>
      <c r="AO34" s="132">
        <f>IF(ISBLANK(INDEX(Directory[],MATCH(tbl_deal[[#This Row],[Index]],Directory[Index],0),MATCH('DEAL DIRECTORY'!AO$5,Directory[#Headers],0))),"--",INDEX(Directory[],MATCH(tbl_deal[[#This Row],[Index]],Directory[Index],0),MATCH('DEAL DIRECTORY'!AO$5,Directory[#Headers],0)))</f>
        <v>8000</v>
      </c>
      <c r="AP34" s="129">
        <f>INDEX(Directory[],MATCH(tbl_deal[[#This Row],[Index]],Directory[Index],0),MATCH('DEAL DIRECTORY'!AP$5,Directory[#Headers],0))</f>
        <v>0.25900000000000001</v>
      </c>
      <c r="AQ34" s="129">
        <f>INDEX(Directory[],MATCH(tbl_deal[[#This Row],[Index]],Directory[Index],0),MATCH('DEAL DIRECTORY'!AQ$5,Directory[#Headers],0))</f>
        <v>1.88</v>
      </c>
      <c r="AR34" s="129">
        <f>INDEX(Directory[],MATCH(tbl_deal[[#This Row],[Index]],Directory[Index],0),MATCH('DEAL DIRECTORY'!AR$5,Directory[#Headers],0))</f>
        <v>2.0379999999999998</v>
      </c>
      <c r="AS34" s="129" t="str">
        <f>INDEX(Directory[],MATCH(tbl_deal[[#This Row],[Index]],Directory[Index],0),MATCH('DEAL DIRECTORY'!AS$5,Directory[#Headers],0))</f>
        <v>地方国企</v>
      </c>
      <c r="AT34" s="129" t="str">
        <f>INDEX(Directory[],MATCH(tbl_deal[[#This Row],[Index]],Directory[Index],0),MATCH('DEAL DIRECTORY'!AT$5,Directory[#Headers],0))</f>
        <v>地方平台</v>
      </c>
      <c r="AU34" s="129" t="str">
        <f>INDEX(Directory[],MATCH(tbl_deal[[#This Row],[Index]],Directory[Index],0),MATCH('DEAL DIRECTORY'!AU$5,Directory[#Headers],0))</f>
        <v>综合</v>
      </c>
      <c r="AV34" s="129" t="str">
        <f>INDEX(Directory[],MATCH(tbl_deal[[#This Row],[Index]],Directory[Index],0),MATCH('DEAL DIRECTORY'!AV$5,Directory[#Headers],0))</f>
        <v>备证</v>
      </c>
      <c r="AW34" s="129" t="str">
        <f>INDEX(Directory[],MATCH(tbl_deal[[#This Row],[Index]],Directory[Index],0),MATCH('DEAL DIRECTORY'!AW$5,Directory[#Headers],0))</f>
        <v>无评级</v>
      </c>
      <c r="AX34" s="129" t="str">
        <f>INDEX(Directory[],MATCH(tbl_deal[[#This Row],[Index]],Directory[Index],0),MATCH('DEAL DIRECTORY'!AX$5,Directory[#Headers],0))</f>
        <v>≤2亿</v>
      </c>
      <c r="AY34" s="133" t="str">
        <f>INDEX(Directory[],MATCH(tbl_deal[[#This Row],[Index]],Directory[Index],0),MATCH('DEAL DIRECTORY'!AY$5,Directory[#Headers],0))</f>
        <v>23年</v>
      </c>
      <c r="AZ34" s="129" t="str">
        <f>INDEX(Directory[],MATCH(tbl_deal[[#This Row],[Index]],Directory[Index],0),MATCH('DEAL DIRECTORY'!AZ$5,Directory[#Headers],0))</f>
        <v>Q2</v>
      </c>
      <c r="BA34" s="129" t="str">
        <f>INDEX(Directory[],MATCH(tbl_deal[[#This Row],[Index]],Directory[Index],0),MATCH('DEAL DIRECTORY'!BA$5,Directory[#Headers],0))</f>
        <v>06月</v>
      </c>
      <c r="BB34" s="129" t="str">
        <f>INDEX(Directory[],MATCH(tbl_deal[[#This Row],[Index]],Directory[Index],0),MATCH('DEAL DIRECTORY'!BB$5,Directory[#Headers],0))</f>
        <v>SOE Creds</v>
      </c>
      <c r="BC34" s="129" t="str">
        <f>INDEX(Directory[],MATCH(tbl_deal[[#This Row],[Index]],Directory[Index],0),MATCH('DEAL DIRECTORY'!BC$5,Directory[#Headers],0))</f>
        <v>CHONGQING CHIJIA TOURISM CULTURE CREATIVE DEVELOPMENT GROUP CO., LTD.</v>
      </c>
      <c r="BD34" s="129" t="str">
        <f>INDEX(Directory[],MATCH(tbl_deal[[#This Row],[Index]],Directory[Index],0),MATCH('DEAL DIRECTORY'!BD$5,Directory[#Headers],0))</f>
        <v>XS2644758133</v>
      </c>
      <c r="BE34" s="137" t="str">
        <f>INDEX(Directory[],MATCH(tbl_deal[[#This Row],[Index]],Directory[Index],0),MATCH('DEAL DIRECTORY'!BE$5,Directory[#Headers],0))</f>
        <v>23年06月</v>
      </c>
      <c r="BF34" s="137" t="str">
        <f>INDEX(Directory[],MATCH(tbl_deal[[#This Row],[Index]],Directory[Index],0),MATCH('DEAL DIRECTORY'!BF$5,Directory[#Headers],0))</f>
        <v>重庆赤甲旅发</v>
      </c>
      <c r="BG34" s="137" t="str">
        <f>INDEX(Directory[],MATCH(tbl_deal[[#This Row],[Index]],Directory[Index],0),MATCH('DEAL DIRECTORY'!BG$5,Directory[#Headers],0))</f>
        <v>--/--/--</v>
      </c>
      <c r="BH34" s="137" t="str">
        <f>INDEX(Directory[],MATCH(tbl_deal[[#This Row],[Index]],Directory[Index],0),MATCH('DEAL DIRECTORY'!BH$5,Directory[#Headers],0))</f>
        <v>点心债</v>
      </c>
      <c r="BI34" s="137" t="str">
        <f>INDEX(Directory[],MATCH(tbl_deal[[#This Row],[Index]],Directory[Index],0),MATCH('DEAL DIRECTORY'!BI$5,Directory[#Headers],0))</f>
        <v>人民币1.88亿元</v>
      </c>
      <c r="BJ34" s="137" t="str">
        <f>INDEX(Directory[],MATCH(tbl_deal[[#This Row],[Index]],Directory[Index],0),MATCH('DEAL DIRECTORY'!BJ$5,Directory[#Headers],0))</f>
        <v>3年</v>
      </c>
      <c r="BK34" s="137" t="str">
        <f>INDEX(Directory[],MATCH(tbl_deal[[#This Row],[Index]],Directory[Index],0),MATCH('DEAL DIRECTORY'!BK$5,Directory[#Headers],0))</f>
        <v>4.2%</v>
      </c>
      <c r="BL34" s="137" t="str">
        <f>INDEX(Directory[],MATCH(tbl_deal[[#This Row],[Index]],Directory[Index],0),MATCH('DEAL DIRECTORY'!BL$5,Directory[#Headers],0))</f>
        <v>全球协调人及交割行</v>
      </c>
      <c r="BM34" s="129" t="str">
        <f>INDEX(Directory[],MATCH(tbl_deal[[#This Row],[Index]],Directory[Index],0),MATCH('DEAL DIRECTORY'!BM$5,Directory[#Headers],0))</f>
        <v/>
      </c>
      <c r="BN34" s="4"/>
      <c r="BO34" s="4"/>
      <c r="BP34" s="4"/>
    </row>
    <row r="35" spans="3:68" ht="20.25" customHeight="1" x14ac:dyDescent="0.25">
      <c r="C35" s="129">
        <f>Directory[[#This Row],[Index]]</f>
        <v>436</v>
      </c>
      <c r="D35" s="130">
        <f>INDEX(Directory[],MATCH(tbl_deal[[#This Row],[Index]],Directory[Index],0),MATCH('DEAL DIRECTORY'!D$5,Directory[#Headers],0))</f>
        <v>45104</v>
      </c>
      <c r="E35" s="129" t="str">
        <f>INDEX(Directory[],MATCH(tbl_deal[[#This Row],[Index]],Directory[Index],0),MATCH('DEAL DIRECTORY'!E$5,Directory[#Headers],0))</f>
        <v/>
      </c>
      <c r="F35" s="129" t="str">
        <f>INDEX(Directory[],MATCH(tbl_deal[[#This Row],[Index]],Directory[Index],0),MATCH('DEAL DIRECTORY'!F$5,Directory[#Headers],0))</f>
        <v/>
      </c>
      <c r="G35" s="129" t="str">
        <f>INDEX(Directory[],MATCH(tbl_deal[[#This Row],[Index]],Directory[Index],0),MATCH('DEAL DIRECTORY'!G$5,Directory[#Headers],0))</f>
        <v>Lotus IV</v>
      </c>
      <c r="H35" s="135" t="str">
        <f>IF(tbl_deal[[#This Row],[FolderPath]]="","",HYPERLINK(tbl_deal[[#This Row],[FolderPath]],"📂"))</f>
        <v/>
      </c>
      <c r="I35" s="129" t="str">
        <f>INDEX(Directory[],MATCH(tbl_deal[[#This Row],[Index]],Directory[Index],0),MATCH('DEAL DIRECTORY'!I$5,Directory[#Headers],0))</f>
        <v>JBR</v>
      </c>
      <c r="J35" s="129" t="str">
        <f>INDEX(Directory[],MATCH(tbl_deal[[#This Row],[Index]],Directory[Index],0),MATCH('DEAL DIRECTORY'!J$5,Directory[#Headers],0))</f>
        <v>SCMI</v>
      </c>
      <c r="K35" s="129" t="str">
        <f>INDEX(Directory[],MATCH(tbl_deal[[#This Row],[Index]],Directory[Index],0),MATCH('DEAL DIRECTORY'!K$5,Directory[#Headers],0))</f>
        <v>FI组</v>
      </c>
      <c r="L35" s="129">
        <f>INDEX(Directory[],MATCH(tbl_deal[[#This Row],[Index]],Directory[Index],0),MATCH('DEAL DIRECTORY'!L$5,Directory[#Headers],0))</f>
        <v>1</v>
      </c>
      <c r="M35" s="129" t="str">
        <f>INDEX(Directory[],MATCH(tbl_deal[[#This Row],[Index]],Directory[Index],0),MATCH('DEAL DIRECTORY'!M$5,Directory[#Headers],0))</f>
        <v>澳门国际银行</v>
      </c>
      <c r="N35" s="129" t="str">
        <f>INDEX(Directory[],MATCH(tbl_deal[[#This Row],[Index]],Directory[Index],0),MATCH('DEAL DIRECTORY'!N$5,Directory[#Headers],0))</f>
        <v>--/--/--</v>
      </c>
      <c r="O35" s="129" t="str">
        <f>INDEX(Directory[],MATCH(tbl_deal[[#This Row],[Index]],Directory[Index],0),MATCH('DEAL DIRECTORY'!O$5,Directory[#Headers],0))</f>
        <v>USD</v>
      </c>
      <c r="P35" s="129">
        <f>INDEX(Directory[],MATCH(tbl_deal[[#This Row],[Index]],Directory[Index],0),MATCH('DEAL DIRECTORY'!P$5,Directory[#Headers],0))</f>
        <v>3.5</v>
      </c>
      <c r="Q35" s="129" t="str">
        <f>INDEX(Directory[],MATCH(tbl_deal[[#This Row],[Index]],Directory[Index],0),MATCH('DEAL DIRECTORY'!Q$5,Directory[#Headers],0))</f>
        <v>10</v>
      </c>
      <c r="R35" s="129" t="str">
        <f>INDEX(Directory[],MATCH(tbl_deal[[#This Row],[Index]],Directory[Index],0),MATCH('DEAL DIRECTORY'!R$5,Directory[#Headers],0))</f>
        <v>7.2%</v>
      </c>
      <c r="S35" s="129" t="str">
        <f>INDEX(Directory[],MATCH(tbl_deal[[#This Row],[Index]],Directory[Index],0),MATCH('DEAL DIRECTORY'!S$5,Directory[#Headers],0))</f>
        <v>7.6%a</v>
      </c>
      <c r="T35" s="129" t="str">
        <f>INDEX(Directory[],MATCH(tbl_deal[[#This Row],[Index]],Directory[Index],0),MATCH('DEAL DIRECTORY'!T$5,Directory[#Headers],0))</f>
        <v>7.2%</v>
      </c>
      <c r="U35" s="129" t="str">
        <f>INDEX(Directory[],MATCH(tbl_deal[[#This Row],[Index]],Directory[Index],0),MATCH('DEAL DIRECTORY'!U$5,Directory[#Headers],0))</f>
        <v>--</v>
      </c>
      <c r="V35" s="131">
        <f>INDEX(Directory[],MATCH(tbl_deal[[#This Row],[Index]],Directory[Index],0),MATCH('DEAL DIRECTORY'!V$5,Directory[#Headers],0))</f>
        <v>40</v>
      </c>
      <c r="W35" s="129" t="str">
        <f>INDEX(Directory[],MATCH(tbl_deal[[#This Row],[Index]],Directory[Index],0),MATCH('DEAL DIRECTORY'!W$5,Directory[#Headers],0))</f>
        <v>直发</v>
      </c>
      <c r="X35" s="129" t="str">
        <f>INDEX(Directory[],MATCH(tbl_deal[[#This Row],[Index]],Directory[Index],0),MATCH('DEAL DIRECTORY'!X$5,Directory[#Headers],0))</f>
        <v>二级资本债</v>
      </c>
      <c r="Y35" s="129" t="str">
        <f>INDEX(Directory[],MATCH(tbl_deal[[#This Row],[Index]],Directory[Index],0),MATCH('DEAL DIRECTORY'!Y$5,Directory[#Headers],0))</f>
        <v>港交所;澳交所</v>
      </c>
      <c r="Z35" s="129" t="str">
        <f>INDEX(Directory[],MATCH(tbl_deal[[#This Row],[Index]],Directory[Index],0),MATCH('DEAL DIRECTORY'!Z$5,Directory[#Headers],0))</f>
        <v>T2</v>
      </c>
      <c r="AA35" s="129" t="str">
        <f>INDEX(Directory[],MATCH(tbl_deal[[#This Row],[Index]],Directory[Index],0),MATCH('DEAL DIRECTORY'!AA$5,Directory[#Headers],0))</f>
        <v/>
      </c>
      <c r="AB35" s="129" t="str">
        <f>INDEX(Directory[],MATCH(tbl_deal[[#This Row],[Index]],Directory[Index],0),MATCH('DEAL DIRECTORY'!AB$5,Directory[#Headers],0))</f>
        <v>BISL</v>
      </c>
      <c r="AC35" s="129" t="str">
        <f>INDEX(Directory[],MATCH(tbl_deal[[#This Row],[Index]],Directory[Index],0),MATCH('DEAL DIRECTORY'!AC$5,Directory[#Headers],0))</f>
        <v>--</v>
      </c>
      <c r="AD35" s="129" t="str">
        <f>INDEX(Directory[],MATCH(tbl_deal[[#This Row],[Index]],Directory[Index],0),MATCH('DEAL DIRECTORY'!AD$5,Directory[#Headers],0))</f>
        <v>--</v>
      </c>
      <c r="AE35" s="129" t="str">
        <f>INDEX(Directory[],MATCH(tbl_deal[[#This Row],[Index]],Directory[Index],0),MATCH('DEAL DIRECTORY'!AE$5,Directory[#Headers],0))</f>
        <v>--</v>
      </c>
      <c r="AF35" s="129" t="str">
        <f>INDEX(Directory[],MATCH(tbl_deal[[#This Row],[Index]],Directory[Index],0),MATCH('DEAL DIRECTORY'!AF$5,Directory[#Headers],0))</f>
        <v>N</v>
      </c>
      <c r="AG35" s="129" t="str">
        <f>INDEX(Directory[],MATCH(tbl_deal[[#This Row],[Index]],Directory[Index],0),MATCH('DEAL DIRECTORY'!AG$5,Directory[#Headers],0))</f>
        <v>澳门国际银行股份有限公司</v>
      </c>
      <c r="AH35" s="129" t="str">
        <f>INDEX(Directory[],MATCH(tbl_deal[[#This Row],[Index]],Directory[Index],0),MATCH('DEAL DIRECTORY'!AH$5,Directory[#Headers],0))</f>
        <v>--/--/--</v>
      </c>
      <c r="AI35" s="129" t="str">
        <f>INDEX(Directory[],MATCH(tbl_deal[[#This Row],[Index]],Directory[Index],0),MATCH('DEAL DIRECTORY'!AI$5,Directory[#Headers],0))</f>
        <v>AAA</v>
      </c>
      <c r="AJ35" s="129" t="str">
        <f>INDEX(Directory[],MATCH(tbl_deal[[#This Row],[Index]],Directory[Index],0),MATCH('DEAL DIRECTORY'!AJ$5,Directory[#Headers],0))</f>
        <v>澳门</v>
      </c>
      <c r="AK35" s="129" t="str">
        <f>INDEX(Directory[],MATCH(tbl_deal[[#This Row],[Index]],Directory[Index],0),MATCH('DEAL DIRECTORY'!AK$5,Directory[#Headers],0))</f>
        <v>氹仔岛</v>
      </c>
      <c r="AL35" s="129" t="str">
        <f>INDEX(Directory[],MATCH(tbl_deal[[#This Row],[Index]],Directory[Index],0),MATCH('DEAL DIRECTORY'!AL$5,Directory[#Headers],0))</f>
        <v>--</v>
      </c>
      <c r="AM35" s="129" t="str">
        <f>INDEX(Directory[],MATCH(tbl_deal[[#This Row],[Index]],Directory[Index],0),MATCH('DEAL DIRECTORY'!AM$5,Directory[#Headers],0))</f>
        <v>--</v>
      </c>
      <c r="AN35" s="129" t="str">
        <f>INDEX(Directory[],MATCH(tbl_deal[[#This Row],[Index]],Directory[Index],0),MATCH('DEAL DIRECTORY'!AN$5,Directory[#Headers],0))</f>
        <v>--</v>
      </c>
      <c r="AO35" s="132">
        <f>IF(ISBLANK(INDEX(Directory[],MATCH(tbl_deal[[#This Row],[Index]],Directory[Index],0),MATCH('DEAL DIRECTORY'!AO$5,Directory[#Headers],0))),"--",INDEX(Directory[],MATCH(tbl_deal[[#This Row],[Index]],Directory[Index],0),MATCH('DEAL DIRECTORY'!AO$5,Directory[#Headers],0)))</f>
        <v>10000</v>
      </c>
      <c r="AP35" s="129">
        <f>INDEX(Directory[],MATCH(tbl_deal[[#This Row],[Index]],Directory[Index],0),MATCH('DEAL DIRECTORY'!AP$5,Directory[#Headers],0))</f>
        <v>3.5</v>
      </c>
      <c r="AQ35" s="129">
        <f>INDEX(Directory[],MATCH(tbl_deal[[#This Row],[Index]],Directory[Index],0),MATCH('DEAL DIRECTORY'!AQ$5,Directory[#Headers],0))</f>
        <v>25.283999999999999</v>
      </c>
      <c r="AR35" s="129">
        <f>INDEX(Directory[],MATCH(tbl_deal[[#This Row],[Index]],Directory[Index],0),MATCH('DEAL DIRECTORY'!AR$5,Directory[#Headers],0))</f>
        <v>27.419</v>
      </c>
      <c r="AS35" s="129" t="str">
        <f>INDEX(Directory[],MATCH(tbl_deal[[#This Row],[Index]],Directory[Index],0),MATCH('DEAL DIRECTORY'!AS$5,Directory[#Headers],0))</f>
        <v>地方国企</v>
      </c>
      <c r="AT35" s="129" t="str">
        <f>INDEX(Directory[],MATCH(tbl_deal[[#This Row],[Index]],Directory[Index],0),MATCH('DEAL DIRECTORY'!AT$5,Directory[#Headers],0))</f>
        <v>金融机构</v>
      </c>
      <c r="AU35" s="129" t="str">
        <f>INDEX(Directory[],MATCH(tbl_deal[[#This Row],[Index]],Directory[Index],0),MATCH('DEAL DIRECTORY'!AU$5,Directory[#Headers],0))</f>
        <v>银行</v>
      </c>
      <c r="AV35" s="129" t="str">
        <f>INDEX(Directory[],MATCH(tbl_deal[[#This Row],[Index]],Directory[Index],0),MATCH('DEAL DIRECTORY'!AV$5,Directory[#Headers],0))</f>
        <v>直发</v>
      </c>
      <c r="AW35" s="129" t="str">
        <f>INDEX(Directory[],MATCH(tbl_deal[[#This Row],[Index]],Directory[Index],0),MATCH('DEAL DIRECTORY'!AW$5,Directory[#Headers],0))</f>
        <v>无评级</v>
      </c>
      <c r="AX35" s="129" t="str">
        <f>INDEX(Directory[],MATCH(tbl_deal[[#This Row],[Index]],Directory[Index],0),MATCH('DEAL DIRECTORY'!AX$5,Directory[#Headers],0))</f>
        <v>3-5亿</v>
      </c>
      <c r="AY35" s="133" t="str">
        <f>INDEX(Directory[],MATCH(tbl_deal[[#This Row],[Index]],Directory[Index],0),MATCH('DEAL DIRECTORY'!AY$5,Directory[#Headers],0))</f>
        <v>23年</v>
      </c>
      <c r="AZ35" s="129" t="str">
        <f>INDEX(Directory[],MATCH(tbl_deal[[#This Row],[Index]],Directory[Index],0),MATCH('DEAL DIRECTORY'!AZ$5,Directory[#Headers],0))</f>
        <v>Q2</v>
      </c>
      <c r="BA35" s="129" t="str">
        <f>INDEX(Directory[],MATCH(tbl_deal[[#This Row],[Index]],Directory[Index],0),MATCH('DEAL DIRECTORY'!BA$5,Directory[#Headers],0))</f>
        <v>06月</v>
      </c>
      <c r="BB35" s="129" t="str">
        <f>INDEX(Directory[],MATCH(tbl_deal[[#This Row],[Index]],Directory[Index],0),MATCH('DEAL DIRECTORY'!BB$5,Directory[#Headers],0))</f>
        <v>--</v>
      </c>
      <c r="BC35" s="129" t="str">
        <f>INDEX(Directory[],MATCH(tbl_deal[[#This Row],[Index]],Directory[Index],0),MATCH('DEAL DIRECTORY'!BC$5,Directory[#Headers],0))</f>
        <v>LUSO INTERNATIONAL BANKING LIMITED</v>
      </c>
      <c r="BD35" s="129" t="str">
        <f>INDEX(Directory[],MATCH(tbl_deal[[#This Row],[Index]],Directory[Index],0),MATCH('DEAL DIRECTORY'!BD$5,Directory[#Headers],0))</f>
        <v>XS2639510341</v>
      </c>
      <c r="BE35" s="137" t="str">
        <f>INDEX(Directory[],MATCH(tbl_deal[[#This Row],[Index]],Directory[Index],0),MATCH('DEAL DIRECTORY'!BE$5,Directory[#Headers],0))</f>
        <v>23年06月</v>
      </c>
      <c r="BF35" s="137" t="str">
        <f>INDEX(Directory[],MATCH(tbl_deal[[#This Row],[Index]],Directory[Index],0),MATCH('DEAL DIRECTORY'!BF$5,Directory[#Headers],0))</f>
        <v>澳门国际银行</v>
      </c>
      <c r="BG35" s="137" t="str">
        <f>INDEX(Directory[],MATCH(tbl_deal[[#This Row],[Index]],Directory[Index],0),MATCH('DEAL DIRECTORY'!BG$5,Directory[#Headers],0))</f>
        <v>--/--/--</v>
      </c>
      <c r="BH35" s="137" t="str">
        <f>INDEX(Directory[],MATCH(tbl_deal[[#This Row],[Index]],Directory[Index],0),MATCH('DEAL DIRECTORY'!BH$5,Directory[#Headers],0))</f>
        <v>二级资本债</v>
      </c>
      <c r="BI35" s="137" t="str">
        <f>INDEX(Directory[],MATCH(tbl_deal[[#This Row],[Index]],Directory[Index],0),MATCH('DEAL DIRECTORY'!BI$5,Directory[#Headers],0))</f>
        <v>3.5亿美元</v>
      </c>
      <c r="BJ35" s="137" t="str">
        <f>INDEX(Directory[],MATCH(tbl_deal[[#This Row],[Index]],Directory[Index],0),MATCH('DEAL DIRECTORY'!BJ$5,Directory[#Headers],0))</f>
        <v>10年</v>
      </c>
      <c r="BK35" s="137" t="str">
        <f>INDEX(Directory[],MATCH(tbl_deal[[#This Row],[Index]],Directory[Index],0),MATCH('DEAL DIRECTORY'!BK$5,Directory[#Headers],0))</f>
        <v>7.2%</v>
      </c>
      <c r="BL35" s="137" t="str">
        <f>INDEX(Directory[],MATCH(tbl_deal[[#This Row],[Index]],Directory[Index],0),MATCH('DEAL DIRECTORY'!BL$5,Directory[#Headers],0))</f>
        <v>账簿管理人</v>
      </c>
      <c r="BM35" s="129" t="str">
        <f>INDEX(Directory[],MATCH(tbl_deal[[#This Row],[Index]],Directory[Index],0),MATCH('DEAL DIRECTORY'!BM$5,Directory[#Headers],0))</f>
        <v/>
      </c>
      <c r="BN35" s="4"/>
      <c r="BO35" s="4"/>
      <c r="BP35" s="4"/>
    </row>
    <row r="36" spans="3:68" ht="20.25" customHeight="1" x14ac:dyDescent="0.25">
      <c r="C36" s="129">
        <f>Directory[[#This Row],[Index]]</f>
        <v>435</v>
      </c>
      <c r="D36" s="130">
        <f>INDEX(Directory[],MATCH(tbl_deal[[#This Row],[Index]],Directory[Index],0),MATCH('DEAL DIRECTORY'!D$5,Directory[#Headers],0))</f>
        <v>45097</v>
      </c>
      <c r="E36" s="129" t="str">
        <f>INDEX(Directory[],MATCH(tbl_deal[[#This Row],[Index]],Directory[Index],0),MATCH('DEAL DIRECTORY'!E$5,Directory[#Headers],0))</f>
        <v>可持续</v>
      </c>
      <c r="F36" s="129" t="str">
        <f>INDEX(Directory[],MATCH(tbl_deal[[#This Row],[Index]],Directory[Index],0),MATCH('DEAL DIRECTORY'!F$5,Directory[#Headers],0))</f>
        <v/>
      </c>
      <c r="G36" s="129" t="str">
        <f>INDEX(Directory[],MATCH(tbl_deal[[#This Row],[Index]],Directory[Index],0),MATCH('DEAL DIRECTORY'!G$5,Directory[#Headers],0))</f>
        <v>Green</v>
      </c>
      <c r="H36" s="135" t="str">
        <f>IF(tbl_deal[[#This Row],[FolderPath]]="","",HYPERLINK(tbl_deal[[#This Row],[FolderPath]],"📂"))</f>
        <v/>
      </c>
      <c r="I36" s="129" t="str">
        <f>INDEX(Directory[],MATCH(tbl_deal[[#This Row],[Index]],Directory[Index],0),MATCH('DEAL DIRECTORY'!I$5,Directory[#Headers],0))</f>
        <v>JBR</v>
      </c>
      <c r="J36" s="129" t="str">
        <f>INDEX(Directory[],MATCH(tbl_deal[[#This Row],[Index]],Directory[Index],0),MATCH('DEAL DIRECTORY'!J$5,Directory[#Headers],0))</f>
        <v>SCMI</v>
      </c>
      <c r="K36" s="129" t="str">
        <f>INDEX(Directory[],MATCH(tbl_deal[[#This Row],[Index]],Directory[Index],0),MATCH('DEAL DIRECTORY'!K$5,Directory[#Headers],0))</f>
        <v>SOE组</v>
      </c>
      <c r="L36" s="129">
        <f>INDEX(Directory[],MATCH(tbl_deal[[#This Row],[Index]],Directory[Index],0),MATCH('DEAL DIRECTORY'!L$5,Directory[#Headers],0))</f>
        <v>3</v>
      </c>
      <c r="M36" s="129" t="str">
        <f>INDEX(Directory[],MATCH(tbl_deal[[#This Row],[Index]],Directory[Index],0),MATCH('DEAL DIRECTORY'!M$5,Directory[#Headers],0))</f>
        <v>义乌国资</v>
      </c>
      <c r="N36" s="129" t="str">
        <f>INDEX(Directory[],MATCH(tbl_deal[[#This Row],[Index]],Directory[Index],0),MATCH('DEAL DIRECTORY'!N$5,Directory[#Headers],0))</f>
        <v>Baa3/--/BBB</v>
      </c>
      <c r="O36" s="129" t="str">
        <f>INDEX(Directory[],MATCH(tbl_deal[[#This Row],[Index]],Directory[Index],0),MATCH('DEAL DIRECTORY'!O$5,Directory[#Headers],0))</f>
        <v>USD</v>
      </c>
      <c r="P36" s="129">
        <f>INDEX(Directory[],MATCH(tbl_deal[[#This Row],[Index]],Directory[Index],0),MATCH('DEAL DIRECTORY'!P$5,Directory[#Headers],0))</f>
        <v>4</v>
      </c>
      <c r="Q36" s="129" t="str">
        <f>INDEX(Directory[],MATCH(tbl_deal[[#This Row],[Index]],Directory[Index],0),MATCH('DEAL DIRECTORY'!Q$5,Directory[#Headers],0))</f>
        <v>3</v>
      </c>
      <c r="R36" s="129" t="str">
        <f>INDEX(Directory[],MATCH(tbl_deal[[#This Row],[Index]],Directory[Index],0),MATCH('DEAL DIRECTORY'!R$5,Directory[#Headers],0))</f>
        <v>5.7%</v>
      </c>
      <c r="S36" s="129" t="str">
        <f>INDEX(Directory[],MATCH(tbl_deal[[#This Row],[Index]],Directory[Index],0),MATCH('DEAL DIRECTORY'!S$5,Directory[#Headers],0))</f>
        <v>6.1%a</v>
      </c>
      <c r="T36" s="129" t="str">
        <f>INDEX(Directory[],MATCH(tbl_deal[[#This Row],[Index]],Directory[Index],0),MATCH('DEAL DIRECTORY'!T$5,Directory[#Headers],0))</f>
        <v>5.7%</v>
      </c>
      <c r="U36" s="129" t="str">
        <f>INDEX(Directory[],MATCH(tbl_deal[[#This Row],[Index]],Directory[Index],0),MATCH('DEAL DIRECTORY'!U$5,Directory[#Headers],0))</f>
        <v>--</v>
      </c>
      <c r="V36" s="131">
        <f>INDEX(Directory[],MATCH(tbl_deal[[#This Row],[Index]],Directory[Index],0),MATCH('DEAL DIRECTORY'!V$5,Directory[#Headers],0))</f>
        <v>40</v>
      </c>
      <c r="W36" s="129" t="str">
        <f>INDEX(Directory[],MATCH(tbl_deal[[#This Row],[Index]],Directory[Index],0),MATCH('DEAL DIRECTORY'!W$5,Directory[#Headers],0))</f>
        <v>担保</v>
      </c>
      <c r="X36" s="129" t="str">
        <f>INDEX(Directory[],MATCH(tbl_deal[[#This Row],[Index]],Directory[Index],0),MATCH('DEAL DIRECTORY'!X$5,Directory[#Headers],0))</f>
        <v>可持续债券</v>
      </c>
      <c r="Y36" s="129" t="str">
        <f>INDEX(Directory[],MATCH(tbl_deal[[#This Row],[Index]],Directory[Index],0),MATCH('DEAL DIRECTORY'!Y$5,Directory[#Headers],0))</f>
        <v>港交所</v>
      </c>
      <c r="Z36" s="129" t="str">
        <f>INDEX(Directory[],MATCH(tbl_deal[[#This Row],[Index]],Directory[Index],0),MATCH('DEAL DIRECTORY'!Z$5,Directory[#Headers],0))</f>
        <v/>
      </c>
      <c r="AA36" s="129" t="str">
        <f>INDEX(Directory[],MATCH(tbl_deal[[#This Row],[Index]],Directory[Index],0),MATCH('DEAL DIRECTORY'!AA$5,Directory[#Headers],0))</f>
        <v/>
      </c>
      <c r="AB36" s="129" t="str">
        <f>INDEX(Directory[],MATCH(tbl_deal[[#This Row],[Index]],Directory[Index],0),MATCH('DEAL DIRECTORY'!AB$5,Directory[#Headers],0))</f>
        <v>BISL</v>
      </c>
      <c r="AC36" s="129" t="str">
        <f>INDEX(Directory[],MATCH(tbl_deal[[#This Row],[Index]],Directory[Index],0),MATCH('DEAL DIRECTORY'!AC$5,Directory[#Headers],0))</f>
        <v>--</v>
      </c>
      <c r="AD36" s="129" t="str">
        <f>INDEX(Directory[],MATCH(tbl_deal[[#This Row],[Index]],Directory[Index],0),MATCH('DEAL DIRECTORY'!AD$5,Directory[#Headers],0))</f>
        <v>--</v>
      </c>
      <c r="AE36" s="129" t="str">
        <f>INDEX(Directory[],MATCH(tbl_deal[[#This Row],[Index]],Directory[Index],0),MATCH('DEAL DIRECTORY'!AE$5,Directory[#Headers],0))</f>
        <v>--</v>
      </c>
      <c r="AF36" s="129" t="str">
        <f>INDEX(Directory[],MATCH(tbl_deal[[#This Row],[Index]],Directory[Index],0),MATCH('DEAL DIRECTORY'!AF$5,Directory[#Headers],0))</f>
        <v>N</v>
      </c>
      <c r="AG36" s="129" t="str">
        <f>INDEX(Directory[],MATCH(tbl_deal[[#This Row],[Index]],Directory[Index],0),MATCH('DEAL DIRECTORY'!AG$5,Directory[#Headers],0))</f>
        <v>义乌市国有资本运营有限公司</v>
      </c>
      <c r="AH36" s="129" t="str">
        <f>INDEX(Directory[],MATCH(tbl_deal[[#This Row],[Index]],Directory[Index],0),MATCH('DEAL DIRECTORY'!AH$5,Directory[#Headers],0))</f>
        <v>Baa3/--/BBB</v>
      </c>
      <c r="AI36" s="129" t="str">
        <f>INDEX(Directory[],MATCH(tbl_deal[[#This Row],[Index]],Directory[Index],0),MATCH('DEAL DIRECTORY'!AI$5,Directory[#Headers],0))</f>
        <v>AA+</v>
      </c>
      <c r="AJ36" s="129" t="str">
        <f>INDEX(Directory[],MATCH(tbl_deal[[#This Row],[Index]],Directory[Index],0),MATCH('DEAL DIRECTORY'!AJ$5,Directory[#Headers],0))</f>
        <v>浙江</v>
      </c>
      <c r="AK36" s="129" t="str">
        <f>INDEX(Directory[],MATCH(tbl_deal[[#This Row],[Index]],Directory[Index],0),MATCH('DEAL DIRECTORY'!AK$5,Directory[#Headers],0))</f>
        <v>金华市</v>
      </c>
      <c r="AL36" s="129" t="str">
        <f>INDEX(Directory[],MATCH(tbl_deal[[#This Row],[Index]],Directory[Index],0),MATCH('DEAL DIRECTORY'!AL$5,Directory[#Headers],0))</f>
        <v>义乌市</v>
      </c>
      <c r="AM36" s="129" t="str">
        <f>INDEX(Directory[],MATCH(tbl_deal[[#This Row],[Index]],Directory[Index],0),MATCH('DEAL DIRECTORY'!AM$5,Directory[#Headers],0))</f>
        <v>--</v>
      </c>
      <c r="AN36" s="129" t="str">
        <f>INDEX(Directory[],MATCH(tbl_deal[[#This Row],[Index]],Directory[Index],0),MATCH('DEAL DIRECTORY'!AN$5,Directory[#Headers],0))</f>
        <v>--</v>
      </c>
      <c r="AO36" s="132">
        <f>IF(ISBLANK(INDEX(Directory[],MATCH(tbl_deal[[#This Row],[Index]],Directory[Index],0),MATCH('DEAL DIRECTORY'!AO$5,Directory[#Headers],0))),"--",INDEX(Directory[],MATCH(tbl_deal[[#This Row],[Index]],Directory[Index],0),MATCH('DEAL DIRECTORY'!AO$5,Directory[#Headers],0)))</f>
        <v>10000</v>
      </c>
      <c r="AP36" s="129">
        <f>INDEX(Directory[],MATCH(tbl_deal[[#This Row],[Index]],Directory[Index],0),MATCH('DEAL DIRECTORY'!AP$5,Directory[#Headers],0))</f>
        <v>4</v>
      </c>
      <c r="AQ36" s="129">
        <f>INDEX(Directory[],MATCH(tbl_deal[[#This Row],[Index]],Directory[Index],0),MATCH('DEAL DIRECTORY'!AQ$5,Directory[#Headers],0))</f>
        <v>28.75</v>
      </c>
      <c r="AR36" s="129">
        <f>INDEX(Directory[],MATCH(tbl_deal[[#This Row],[Index]],Directory[Index],0),MATCH('DEAL DIRECTORY'!AR$5,Directory[#Headers],0))</f>
        <v>31.303999999999998</v>
      </c>
      <c r="AS36" s="129" t="str">
        <f>INDEX(Directory[],MATCH(tbl_deal[[#This Row],[Index]],Directory[Index],0),MATCH('DEAL DIRECTORY'!AS$5,Directory[#Headers],0))</f>
        <v>地方国企</v>
      </c>
      <c r="AT36" s="129" t="str">
        <f>INDEX(Directory[],MATCH(tbl_deal[[#This Row],[Index]],Directory[Index],0),MATCH('DEAL DIRECTORY'!AT$5,Directory[#Headers],0))</f>
        <v>地方平台</v>
      </c>
      <c r="AU36" s="129" t="str">
        <f>INDEX(Directory[],MATCH(tbl_deal[[#This Row],[Index]],Directory[Index],0),MATCH('DEAL DIRECTORY'!AU$5,Directory[#Headers],0))</f>
        <v>综合</v>
      </c>
      <c r="AV36" s="129" t="str">
        <f>INDEX(Directory[],MATCH(tbl_deal[[#This Row],[Index]],Directory[Index],0),MATCH('DEAL DIRECTORY'!AV$5,Directory[#Headers],0))</f>
        <v>担保</v>
      </c>
      <c r="AW36" s="129" t="str">
        <f>INDEX(Directory[],MATCH(tbl_deal[[#This Row],[Index]],Directory[Index],0),MATCH('DEAL DIRECTORY'!AW$5,Directory[#Headers],0))</f>
        <v>投资级</v>
      </c>
      <c r="AX36" s="129" t="str">
        <f>INDEX(Directory[],MATCH(tbl_deal[[#This Row],[Index]],Directory[Index],0),MATCH('DEAL DIRECTORY'!AX$5,Directory[#Headers],0))</f>
        <v>3-5亿</v>
      </c>
      <c r="AY36" s="133" t="str">
        <f>INDEX(Directory[],MATCH(tbl_deal[[#This Row],[Index]],Directory[Index],0),MATCH('DEAL DIRECTORY'!AY$5,Directory[#Headers],0))</f>
        <v>23年</v>
      </c>
      <c r="AZ36" s="129" t="str">
        <f>INDEX(Directory[],MATCH(tbl_deal[[#This Row],[Index]],Directory[Index],0),MATCH('DEAL DIRECTORY'!AZ$5,Directory[#Headers],0))</f>
        <v>Q2</v>
      </c>
      <c r="BA36" s="129" t="str">
        <f>INDEX(Directory[],MATCH(tbl_deal[[#This Row],[Index]],Directory[Index],0),MATCH('DEAL DIRECTORY'!BA$5,Directory[#Headers],0))</f>
        <v>06月</v>
      </c>
      <c r="BB36" s="129" t="str">
        <f>INDEX(Directory[],MATCH(tbl_deal[[#This Row],[Index]],Directory[Index],0),MATCH('DEAL DIRECTORY'!BB$5,Directory[#Headers],0))</f>
        <v>SOE Creds</v>
      </c>
      <c r="BC36" s="129" t="str">
        <f>INDEX(Directory[],MATCH(tbl_deal[[#This Row],[Index]],Directory[Index],0),MATCH('DEAL DIRECTORY'!BC$5,Directory[#Headers],0))</f>
        <v>CHOUZHOU INTERNATIONAL INVESTMENT LIMITED</v>
      </c>
      <c r="BD36" s="129" t="str">
        <f>INDEX(Directory[],MATCH(tbl_deal[[#This Row],[Index]],Directory[Index],0),MATCH('DEAL DIRECTORY'!BD$5,Directory[#Headers],0))</f>
        <v>XS2623993974</v>
      </c>
      <c r="BE36" s="137" t="str">
        <f>INDEX(Directory[],MATCH(tbl_deal[[#This Row],[Index]],Directory[Index],0),MATCH('DEAL DIRECTORY'!BE$5,Directory[#Headers],0))</f>
        <v>23年06月</v>
      </c>
      <c r="BF36" s="137" t="str">
        <f>INDEX(Directory[],MATCH(tbl_deal[[#This Row],[Index]],Directory[Index],0),MATCH('DEAL DIRECTORY'!BF$5,Directory[#Headers],0))</f>
        <v>义乌国资</v>
      </c>
      <c r="BG36" s="137" t="str">
        <f>INDEX(Directory[],MATCH(tbl_deal[[#This Row],[Index]],Directory[Index],0),MATCH('DEAL DIRECTORY'!BG$5,Directory[#Headers],0))</f>
        <v>Baa3/--/BBB</v>
      </c>
      <c r="BH36" s="137" t="str">
        <f>INDEX(Directory[],MATCH(tbl_deal[[#This Row],[Index]],Directory[Index],0),MATCH('DEAL DIRECTORY'!BH$5,Directory[#Headers],0))</f>
        <v>可持续债券</v>
      </c>
      <c r="BI36" s="137" t="str">
        <f>INDEX(Directory[],MATCH(tbl_deal[[#This Row],[Index]],Directory[Index],0),MATCH('DEAL DIRECTORY'!BI$5,Directory[#Headers],0))</f>
        <v>4亿美元</v>
      </c>
      <c r="BJ36" s="137" t="str">
        <f>INDEX(Directory[],MATCH(tbl_deal[[#This Row],[Index]],Directory[Index],0),MATCH('DEAL DIRECTORY'!BJ$5,Directory[#Headers],0))</f>
        <v>3年</v>
      </c>
      <c r="BK36" s="137" t="str">
        <f>INDEX(Directory[],MATCH(tbl_deal[[#This Row],[Index]],Directory[Index],0),MATCH('DEAL DIRECTORY'!BK$5,Directory[#Headers],0))</f>
        <v>5.7%</v>
      </c>
      <c r="BL36" s="137" t="str">
        <f>INDEX(Directory[],MATCH(tbl_deal[[#This Row],[Index]],Directory[Index],0),MATCH('DEAL DIRECTORY'!BL$5,Directory[#Headers],0))</f>
        <v>账簿管理人</v>
      </c>
      <c r="BM36" s="129" t="str">
        <f>INDEX(Directory[],MATCH(tbl_deal[[#This Row],[Index]],Directory[Index],0),MATCH('DEAL DIRECTORY'!BM$5,Directory[#Headers],0))</f>
        <v/>
      </c>
      <c r="BN36" s="4"/>
      <c r="BO36" s="4"/>
      <c r="BP36" s="4"/>
    </row>
    <row r="37" spans="3:68" ht="20.25" customHeight="1" x14ac:dyDescent="0.25">
      <c r="C37" s="129">
        <f>Directory[[#This Row],[Index]]</f>
        <v>434</v>
      </c>
      <c r="D37" s="130">
        <f>INDEX(Directory[],MATCH(tbl_deal[[#This Row],[Index]],Directory[Index],0),MATCH('DEAL DIRECTORY'!D$5,Directory[#Headers],0))</f>
        <v>45096</v>
      </c>
      <c r="E37" s="129" t="str">
        <f>INDEX(Directory[],MATCH(tbl_deal[[#This Row],[Index]],Directory[Index],0),MATCH('DEAL DIRECTORY'!E$5,Directory[#Headers],0))</f>
        <v/>
      </c>
      <c r="F37" s="129" t="str">
        <f>INDEX(Directory[],MATCH(tbl_deal[[#This Row],[Index]],Directory[Index],0),MATCH('DEAL DIRECTORY'!F$5,Directory[#Headers],0))</f>
        <v/>
      </c>
      <c r="G37" s="129" t="str">
        <f>INDEX(Directory[],MATCH(tbl_deal[[#This Row],[Index]],Directory[Index],0),MATCH('DEAL DIRECTORY'!G$5,Directory[#Headers],0))</f>
        <v>CMBL MTN PP</v>
      </c>
      <c r="H37" s="135" t="str">
        <f>IF(tbl_deal[[#This Row],[FolderPath]]="","",HYPERLINK(tbl_deal[[#This Row],[FolderPath]],"📂"))</f>
        <v/>
      </c>
      <c r="I37" s="129" t="str">
        <f>INDEX(Directory[],MATCH(tbl_deal[[#This Row],[Index]],Directory[Index],0),MATCH('DEAL DIRECTORY'!I$5,Directory[#Headers],0))</f>
        <v>Dealer</v>
      </c>
      <c r="J37" s="129" t="str">
        <f>INDEX(Directory[],MATCH(tbl_deal[[#This Row],[Index]],Directory[Index],0),MATCH('DEAL DIRECTORY'!J$5,Directory[#Headers],0))</f>
        <v>n/a</v>
      </c>
      <c r="K37" s="129" t="str">
        <f>INDEX(Directory[],MATCH(tbl_deal[[#This Row],[Index]],Directory[Index],0),MATCH('DEAL DIRECTORY'!K$5,Directory[#Headers],0))</f>
        <v>FI组</v>
      </c>
      <c r="L37" s="129">
        <f>INDEX(Directory[],MATCH(tbl_deal[[#This Row],[Index]],Directory[Index],0),MATCH('DEAL DIRECTORY'!L$5,Directory[#Headers],0))</f>
        <v>1</v>
      </c>
      <c r="M37" s="129" t="str">
        <f>INDEX(Directory[],MATCH(tbl_deal[[#This Row],[Index]],Directory[Index],0),MATCH('DEAL DIRECTORY'!M$5,Directory[#Headers],0))</f>
        <v>招银金租</v>
      </c>
      <c r="N37" s="129" t="str">
        <f>INDEX(Directory[],MATCH(tbl_deal[[#This Row],[Index]],Directory[Index],0),MATCH('DEAL DIRECTORY'!N$5,Directory[#Headers],0))</f>
        <v>--/--/--</v>
      </c>
      <c r="O37" s="129" t="str">
        <f>INDEX(Directory[],MATCH(tbl_deal[[#This Row],[Index]],Directory[Index],0),MATCH('DEAL DIRECTORY'!O$5,Directory[#Headers],0))</f>
        <v>USD</v>
      </c>
      <c r="P37" s="129">
        <f>INDEX(Directory[],MATCH(tbl_deal[[#This Row],[Index]],Directory[Index],0),MATCH('DEAL DIRECTORY'!P$5,Directory[#Headers],0))</f>
        <v>0.5</v>
      </c>
      <c r="Q37" s="129" t="str">
        <f>INDEX(Directory[],MATCH(tbl_deal[[#This Row],[Index]],Directory[Index],0),MATCH('DEAL DIRECTORY'!Q$5,Directory[#Headers],0))</f>
        <v>0.5</v>
      </c>
      <c r="R37" s="129" t="str">
        <f>INDEX(Directory[],MATCH(tbl_deal[[#This Row],[Index]],Directory[Index],0),MATCH('DEAL DIRECTORY'!R$5,Directory[#Headers],0))</f>
        <v>SOFR+70</v>
      </c>
      <c r="S37" s="129" t="str">
        <f>INDEX(Directory[],MATCH(tbl_deal[[#This Row],[Index]],Directory[Index],0),MATCH('DEAL DIRECTORY'!S$5,Directory[#Headers],0))</f>
        <v>--</v>
      </c>
      <c r="T37" s="129" t="str">
        <f>INDEX(Directory[],MATCH(tbl_deal[[#This Row],[Index]],Directory[Index],0),MATCH('DEAL DIRECTORY'!T$5,Directory[#Headers],0))</f>
        <v>--</v>
      </c>
      <c r="U37" s="129" t="str">
        <f>INDEX(Directory[],MATCH(tbl_deal[[#This Row],[Index]],Directory[Index],0),MATCH('DEAL DIRECTORY'!U$5,Directory[#Headers],0))</f>
        <v>SOFR+70</v>
      </c>
      <c r="V37" s="131">
        <f>INDEX(Directory[],MATCH(tbl_deal[[#This Row],[Index]],Directory[Index],0),MATCH('DEAL DIRECTORY'!V$5,Directory[#Headers],0))</f>
        <v>0</v>
      </c>
      <c r="W37" s="129" t="str">
        <f>INDEX(Directory[],MATCH(tbl_deal[[#This Row],[Index]],Directory[Index],0),MATCH('DEAL DIRECTORY'!W$5,Directory[#Headers],0))</f>
        <v>维好</v>
      </c>
      <c r="X37" s="129" t="str">
        <f>INDEX(Directory[],MATCH(tbl_deal[[#This Row],[Index]],Directory[Index],0),MATCH('DEAL DIRECTORY'!X$5,Directory[#Headers],0))</f>
        <v>浮息债券</v>
      </c>
      <c r="Y37" s="129" t="str">
        <f>INDEX(Directory[],MATCH(tbl_deal[[#This Row],[Index]],Directory[Index],0),MATCH('DEAL DIRECTORY'!Y$5,Directory[#Headers],0))</f>
        <v>未上市</v>
      </c>
      <c r="Z37" s="129" t="str">
        <f>INDEX(Directory[],MATCH(tbl_deal[[#This Row],[Index]],Directory[Index],0),MATCH('DEAL DIRECTORY'!Z$5,Directory[#Headers],0))</f>
        <v>浮息</v>
      </c>
      <c r="AA37" s="129" t="str">
        <f>INDEX(Directory[],MATCH(tbl_deal[[#This Row],[Index]],Directory[Index],0),MATCH('DEAL DIRECTORY'!AA$5,Directory[#Headers],0))</f>
        <v/>
      </c>
      <c r="AB37" s="129" t="str">
        <f>INDEX(Directory[],MATCH(tbl_deal[[#This Row],[Index]],Directory[Index],0),MATCH('DEAL DIRECTORY'!AB$5,Directory[#Headers],0))</f>
        <v>BISL</v>
      </c>
      <c r="AC37" s="129" t="str">
        <f>INDEX(Directory[],MATCH(tbl_deal[[#This Row],[Index]],Directory[Index],0),MATCH('DEAL DIRECTORY'!AC$5,Directory[#Headers],0))</f>
        <v>Sole</v>
      </c>
      <c r="AD37" s="129" t="str">
        <f>INDEX(Directory[],MATCH(tbl_deal[[#This Row],[Index]],Directory[Index],0),MATCH('DEAL DIRECTORY'!AD$5,Directory[#Headers],0))</f>
        <v>B&amp;D FOP</v>
      </c>
      <c r="AE37" s="129" t="str">
        <f>INDEX(Directory[],MATCH(tbl_deal[[#This Row],[Index]],Directory[Index],0),MATCH('DEAL DIRECTORY'!AE$5,Directory[#Headers],0))</f>
        <v>--</v>
      </c>
      <c r="AF37" s="129" t="str">
        <f>INDEX(Directory[],MATCH(tbl_deal[[#This Row],[Index]],Directory[Index],0),MATCH('DEAL DIRECTORY'!AF$5,Directory[#Headers],0))</f>
        <v>N</v>
      </c>
      <c r="AG37" s="129" t="str">
        <f>INDEX(Directory[],MATCH(tbl_deal[[#This Row],[Index]],Directory[Index],0),MATCH('DEAL DIRECTORY'!AG$5,Directory[#Headers],0))</f>
        <v>招银金融租赁有限公司</v>
      </c>
      <c r="AH37" s="129" t="str">
        <f>INDEX(Directory[],MATCH(tbl_deal[[#This Row],[Index]],Directory[Index],0),MATCH('DEAL DIRECTORY'!AH$5,Directory[#Headers],0))</f>
        <v>A3/BBB+/--</v>
      </c>
      <c r="AI37" s="129" t="str">
        <f>INDEX(Directory[],MATCH(tbl_deal[[#This Row],[Index]],Directory[Index],0),MATCH('DEAL DIRECTORY'!AI$5,Directory[#Headers],0))</f>
        <v>--</v>
      </c>
      <c r="AJ37" s="129" t="str">
        <f>INDEX(Directory[],MATCH(tbl_deal[[#This Row],[Index]],Directory[Index],0),MATCH('DEAL DIRECTORY'!AJ$5,Directory[#Headers],0))</f>
        <v>上海</v>
      </c>
      <c r="AK37" s="129" t="str">
        <f>INDEX(Directory[],MATCH(tbl_deal[[#This Row],[Index]],Directory[Index],0),MATCH('DEAL DIRECTORY'!AK$5,Directory[#Headers],0))</f>
        <v>--</v>
      </c>
      <c r="AL37" s="129" t="str">
        <f>INDEX(Directory[],MATCH(tbl_deal[[#This Row],[Index]],Directory[Index],0),MATCH('DEAL DIRECTORY'!AL$5,Directory[#Headers],0))</f>
        <v>--</v>
      </c>
      <c r="AM37" s="129" t="str">
        <f>INDEX(Directory[],MATCH(tbl_deal[[#This Row],[Index]],Directory[Index],0),MATCH('DEAL DIRECTORY'!AM$5,Directory[#Headers],0))</f>
        <v>--</v>
      </c>
      <c r="AN37" s="129" t="str">
        <f>INDEX(Directory[],MATCH(tbl_deal[[#This Row],[Index]],Directory[Index],0),MATCH('DEAL DIRECTORY'!AN$5,Directory[#Headers],0))</f>
        <v>--</v>
      </c>
      <c r="AO37" s="132">
        <f>IF(ISBLANK(INDEX(Directory[],MATCH(tbl_deal[[#This Row],[Index]],Directory[Index],0),MATCH('DEAL DIRECTORY'!AO$5,Directory[#Headers],0))),"--",INDEX(Directory[],MATCH(tbl_deal[[#This Row],[Index]],Directory[Index],0),MATCH('DEAL DIRECTORY'!AO$5,Directory[#Headers],0)))</f>
        <v>5000</v>
      </c>
      <c r="AP37" s="129">
        <f>INDEX(Directory[],MATCH(tbl_deal[[#This Row],[Index]],Directory[Index],0),MATCH('DEAL DIRECTORY'!AP$5,Directory[#Headers],0))</f>
        <v>0.5</v>
      </c>
      <c r="AQ37" s="129">
        <f>INDEX(Directory[],MATCH(tbl_deal[[#This Row],[Index]],Directory[Index],0),MATCH('DEAL DIRECTORY'!AQ$5,Directory[#Headers],0))</f>
        <v>3.58</v>
      </c>
      <c r="AR37" s="129">
        <f>INDEX(Directory[],MATCH(tbl_deal[[#This Row],[Index]],Directory[Index],0),MATCH('DEAL DIRECTORY'!AR$5,Directory[#Headers],0))</f>
        <v>3.9079999999999999</v>
      </c>
      <c r="AS37" s="129" t="str">
        <f>INDEX(Directory[],MATCH(tbl_deal[[#This Row],[Index]],Directory[Index],0),MATCH('DEAL DIRECTORY'!AS$5,Directory[#Headers],0))</f>
        <v>央企(子)</v>
      </c>
      <c r="AT37" s="129" t="str">
        <f>INDEX(Directory[],MATCH(tbl_deal[[#This Row],[Index]],Directory[Index],0),MATCH('DEAL DIRECTORY'!AT$5,Directory[#Headers],0))</f>
        <v>金融机构</v>
      </c>
      <c r="AU37" s="129" t="str">
        <f>INDEX(Directory[],MATCH(tbl_deal[[#This Row],[Index]],Directory[Index],0),MATCH('DEAL DIRECTORY'!AU$5,Directory[#Headers],0))</f>
        <v>非银</v>
      </c>
      <c r="AV37" s="129" t="str">
        <f>INDEX(Directory[],MATCH(tbl_deal[[#This Row],[Index]],Directory[Index],0),MATCH('DEAL DIRECTORY'!AV$5,Directory[#Headers],0))</f>
        <v>维好</v>
      </c>
      <c r="AW37" s="129" t="str">
        <f>INDEX(Directory[],MATCH(tbl_deal[[#This Row],[Index]],Directory[Index],0),MATCH('DEAL DIRECTORY'!AW$5,Directory[#Headers],0))</f>
        <v>无评级</v>
      </c>
      <c r="AX37" s="129" t="str">
        <f>INDEX(Directory[],MATCH(tbl_deal[[#This Row],[Index]],Directory[Index],0),MATCH('DEAL DIRECTORY'!AX$5,Directory[#Headers],0))</f>
        <v>≤2亿</v>
      </c>
      <c r="AY37" s="133" t="str">
        <f>INDEX(Directory[],MATCH(tbl_deal[[#This Row],[Index]],Directory[Index],0),MATCH('DEAL DIRECTORY'!AY$5,Directory[#Headers],0))</f>
        <v>23年</v>
      </c>
      <c r="AZ37" s="129" t="str">
        <f>INDEX(Directory[],MATCH(tbl_deal[[#This Row],[Index]],Directory[Index],0),MATCH('DEAL DIRECTORY'!AZ$5,Directory[#Headers],0))</f>
        <v>Q2</v>
      </c>
      <c r="BA37" s="129" t="str">
        <f>INDEX(Directory[],MATCH(tbl_deal[[#This Row],[Index]],Directory[Index],0),MATCH('DEAL DIRECTORY'!BA$5,Directory[#Headers],0))</f>
        <v>06月</v>
      </c>
      <c r="BB37" s="129" t="str">
        <f>INDEX(Directory[],MATCH(tbl_deal[[#This Row],[Index]],Directory[Index],0),MATCH('DEAL DIRECTORY'!BB$5,Directory[#Headers],0))</f>
        <v>--</v>
      </c>
      <c r="BC37" s="129" t="str">
        <f>INDEX(Directory[],MATCH(tbl_deal[[#This Row],[Index]],Directory[Index],0),MATCH('DEAL DIRECTORY'!BC$5,Directory[#Headers],0))</f>
        <v>CMB INTERNATIONAL LEASING MANAGEMENT LIMITED</v>
      </c>
      <c r="BD37" s="129" t="str">
        <f>INDEX(Directory[],MATCH(tbl_deal[[#This Row],[Index]],Directory[Index],0),MATCH('DEAL DIRECTORY'!BD$5,Directory[#Headers],0))</f>
        <v>XS2641625137</v>
      </c>
      <c r="BE37" s="137" t="str">
        <f>INDEX(Directory[],MATCH(tbl_deal[[#This Row],[Index]],Directory[Index],0),MATCH('DEAL DIRECTORY'!BE$5,Directory[#Headers],0))</f>
        <v>23年06月</v>
      </c>
      <c r="BF37" s="137" t="str">
        <f>INDEX(Directory[],MATCH(tbl_deal[[#This Row],[Index]],Directory[Index],0),MATCH('DEAL DIRECTORY'!BF$5,Directory[#Headers],0))</f>
        <v>招银金租</v>
      </c>
      <c r="BG37" s="137" t="str">
        <f>INDEX(Directory[],MATCH(tbl_deal[[#This Row],[Index]],Directory[Index],0),MATCH('DEAL DIRECTORY'!BG$5,Directory[#Headers],0))</f>
        <v>--/--/--</v>
      </c>
      <c r="BH37" s="137" t="str">
        <f>INDEX(Directory[],MATCH(tbl_deal[[#This Row],[Index]],Directory[Index],0),MATCH('DEAL DIRECTORY'!BH$5,Directory[#Headers],0))</f>
        <v>浮息债券</v>
      </c>
      <c r="BI37" s="137" t="str">
        <f>INDEX(Directory[],MATCH(tbl_deal[[#This Row],[Index]],Directory[Index],0),MATCH('DEAL DIRECTORY'!BI$5,Directory[#Headers],0))</f>
        <v>5000万美元</v>
      </c>
      <c r="BJ37" s="137" t="str">
        <f>INDEX(Directory[],MATCH(tbl_deal[[#This Row],[Index]],Directory[Index],0),MATCH('DEAL DIRECTORY'!BJ$5,Directory[#Headers],0))</f>
        <v>0.5年</v>
      </c>
      <c r="BK37" s="137" t="str">
        <f>INDEX(Directory[],MATCH(tbl_deal[[#This Row],[Index]],Directory[Index],0),MATCH('DEAL DIRECTORY'!BK$5,Directory[#Headers],0))</f>
        <v>SOFR+70</v>
      </c>
      <c r="BL37" s="137" t="str">
        <f>INDEX(Directory[],MATCH(tbl_deal[[#This Row],[Index]],Directory[Index],0),MATCH('DEAL DIRECTORY'!BL$5,Directory[#Headers],0))</f>
        <v>独家承销商及交割行</v>
      </c>
      <c r="BM37" s="129" t="str">
        <f>INDEX(Directory[],MATCH(tbl_deal[[#This Row],[Index]],Directory[Index],0),MATCH('DEAL DIRECTORY'!BM$5,Directory[#Headers],0))</f>
        <v/>
      </c>
      <c r="BN37" s="4"/>
      <c r="BO37" s="4"/>
      <c r="BP37" s="4"/>
    </row>
    <row r="38" spans="3:68" ht="20.25" customHeight="1" x14ac:dyDescent="0.25">
      <c r="C38" s="129">
        <f>Directory[[#This Row],[Index]]</f>
        <v>433</v>
      </c>
      <c r="D38" s="130">
        <f>INDEX(Directory[],MATCH(tbl_deal[[#This Row],[Index]],Directory[Index],0),MATCH('DEAL DIRECTORY'!D$5,Directory[#Headers],0))</f>
        <v>45093</v>
      </c>
      <c r="E38" s="129" t="str">
        <f>INDEX(Directory[],MATCH(tbl_deal[[#This Row],[Index]],Directory[Index],0),MATCH('DEAL DIRECTORY'!E$5,Directory[#Headers],0))</f>
        <v/>
      </c>
      <c r="F38" s="129" t="str">
        <f>INDEX(Directory[],MATCH(tbl_deal[[#This Row],[Index]],Directory[Index],0),MATCH('DEAL DIRECTORY'!F$5,Directory[#Headers],0))</f>
        <v/>
      </c>
      <c r="G38" s="129" t="str">
        <f>INDEX(Directory[],MATCH(tbl_deal[[#This Row],[Index]],Directory[Index],0),MATCH('DEAL DIRECTORY'!G$5,Directory[#Headers],0))</f>
        <v>Jincheng IV Tap</v>
      </c>
      <c r="H38" s="135" t="str">
        <f>IF(tbl_deal[[#This Row],[FolderPath]]="","",HYPERLINK(tbl_deal[[#This Row],[FolderPath]],"📂"))</f>
        <v/>
      </c>
      <c r="I38" s="129" t="str">
        <f>INDEX(Directory[],MATCH(tbl_deal[[#This Row],[Index]],Directory[Index],0),MATCH('DEAL DIRECTORY'!I$5,Directory[#Headers],0))</f>
        <v>JBR</v>
      </c>
      <c r="J38" s="129" t="str">
        <f>INDEX(Directory[],MATCH(tbl_deal[[#This Row],[Index]],Directory[Index],0),MATCH('DEAL DIRECTORY'!J$5,Directory[#Headers],0))</f>
        <v>SCMI</v>
      </c>
      <c r="K38" s="129" t="str">
        <f>INDEX(Directory[],MATCH(tbl_deal[[#This Row],[Index]],Directory[Index],0),MATCH('DEAL DIRECTORY'!K$5,Directory[#Headers],0))</f>
        <v>SOE组</v>
      </c>
      <c r="L38" s="129">
        <f>INDEX(Directory[],MATCH(tbl_deal[[#This Row],[Index]],Directory[Index],0),MATCH('DEAL DIRECTORY'!L$5,Directory[#Headers],0))</f>
        <v>3</v>
      </c>
      <c r="M38" s="129" t="str">
        <f>INDEX(Directory[],MATCH(tbl_deal[[#This Row],[Index]],Directory[Index],0),MATCH('DEAL DIRECTORY'!M$5,Directory[#Headers],0))</f>
        <v>晋江城投*</v>
      </c>
      <c r="N38" s="129" t="str">
        <f>INDEX(Directory[],MATCH(tbl_deal[[#This Row],[Index]],Directory[Index],0),MATCH('DEAL DIRECTORY'!N$5,Directory[#Headers],0))</f>
        <v>--/--/--</v>
      </c>
      <c r="O38" s="129" t="str">
        <f>INDEX(Directory[],MATCH(tbl_deal[[#This Row],[Index]],Directory[Index],0),MATCH('DEAL DIRECTORY'!O$5,Directory[#Headers],0))</f>
        <v>USD</v>
      </c>
      <c r="P38" s="129">
        <f>INDEX(Directory[],MATCH(tbl_deal[[#This Row],[Index]],Directory[Index],0),MATCH('DEAL DIRECTORY'!P$5,Directory[#Headers],0))</f>
        <v>0.17</v>
      </c>
      <c r="Q38" s="129" t="str">
        <f>INDEX(Directory[],MATCH(tbl_deal[[#This Row],[Index]],Directory[Index],0),MATCH('DEAL DIRECTORY'!Q$5,Directory[#Headers],0))</f>
        <v>1</v>
      </c>
      <c r="R38" s="129" t="str">
        <f>INDEX(Directory[],MATCH(tbl_deal[[#This Row],[Index]],Directory[Index],0),MATCH('DEAL DIRECTORY'!R$5,Directory[#Headers],0))</f>
        <v>6.08%</v>
      </c>
      <c r="S38" s="129" t="str">
        <f>INDEX(Directory[],MATCH(tbl_deal[[#This Row],[Index]],Directory[Index],0),MATCH('DEAL DIRECTORY'!S$5,Directory[#Headers],0))</f>
        <v>--</v>
      </c>
      <c r="T38" s="129" t="str">
        <f>INDEX(Directory[],MATCH(tbl_deal[[#This Row],[Index]],Directory[Index],0),MATCH('DEAL DIRECTORY'!T$5,Directory[#Headers],0))</f>
        <v>6.08%</v>
      </c>
      <c r="U38" s="129" t="str">
        <f>INDEX(Directory[],MATCH(tbl_deal[[#This Row],[Index]],Directory[Index],0),MATCH('DEAL DIRECTORY'!U$5,Directory[#Headers],0))</f>
        <v>6.08%</v>
      </c>
      <c r="V38" s="131">
        <f>INDEX(Directory[],MATCH(tbl_deal[[#This Row],[Index]],Directory[Index],0),MATCH('DEAL DIRECTORY'!V$5,Directory[#Headers],0))</f>
        <v>0</v>
      </c>
      <c r="W38" s="129" t="str">
        <f>INDEX(Directory[],MATCH(tbl_deal[[#This Row],[Index]],Directory[Index],0),MATCH('DEAL DIRECTORY'!W$5,Directory[#Headers],0))</f>
        <v>担保</v>
      </c>
      <c r="X38" s="129" t="str">
        <f>INDEX(Directory[],MATCH(tbl_deal[[#This Row],[Index]],Directory[Index],0),MATCH('DEAL DIRECTORY'!X$5,Directory[#Headers],0))</f>
        <v>--</v>
      </c>
      <c r="Y38" s="129" t="str">
        <f>INDEX(Directory[],MATCH(tbl_deal[[#This Row],[Index]],Directory[Index],0),MATCH('DEAL DIRECTORY'!Y$5,Directory[#Headers],0))</f>
        <v>港交所</v>
      </c>
      <c r="Z38" s="129" t="str">
        <f>INDEX(Directory[],MATCH(tbl_deal[[#This Row],[Index]],Directory[Index],0),MATCH('DEAL DIRECTORY'!Z$5,Directory[#Headers],0))</f>
        <v/>
      </c>
      <c r="AA38" s="129" t="str">
        <f>INDEX(Directory[],MATCH(tbl_deal[[#This Row],[Index]],Directory[Index],0),MATCH('DEAL DIRECTORY'!AA$5,Directory[#Headers],0))</f>
        <v>增发</v>
      </c>
      <c r="AB38" s="129" t="str">
        <f>INDEX(Directory[],MATCH(tbl_deal[[#This Row],[Index]],Directory[Index],0),MATCH('DEAL DIRECTORY'!AB$5,Directory[#Headers],0))</f>
        <v>BISL</v>
      </c>
      <c r="AC38" s="129" t="str">
        <f>INDEX(Directory[],MATCH(tbl_deal[[#This Row],[Index]],Directory[Index],0),MATCH('DEAL DIRECTORY'!AC$5,Directory[#Headers],0))</f>
        <v>--</v>
      </c>
      <c r="AD38" s="129" t="str">
        <f>INDEX(Directory[],MATCH(tbl_deal[[#This Row],[Index]],Directory[Index],0),MATCH('DEAL DIRECTORY'!AD$5,Directory[#Headers],0))</f>
        <v>--</v>
      </c>
      <c r="AE38" s="129" t="str">
        <f>INDEX(Directory[],MATCH(tbl_deal[[#This Row],[Index]],Directory[Index],0),MATCH('DEAL DIRECTORY'!AE$5,Directory[#Headers],0))</f>
        <v>--</v>
      </c>
      <c r="AF38" s="129" t="str">
        <f>INDEX(Directory[],MATCH(tbl_deal[[#This Row],[Index]],Directory[Index],0),MATCH('DEAL DIRECTORY'!AF$5,Directory[#Headers],0))</f>
        <v>N</v>
      </c>
      <c r="AG38" s="129" t="str">
        <f>INDEX(Directory[],MATCH(tbl_deal[[#This Row],[Index]],Directory[Index],0),MATCH('DEAL DIRECTORY'!AG$5,Directory[#Headers],0))</f>
        <v>福建省晋江城市建设投资开发集团有限责任公司</v>
      </c>
      <c r="AH38" s="129" t="str">
        <f>INDEX(Directory[],MATCH(tbl_deal[[#This Row],[Index]],Directory[Index],0),MATCH('DEAL DIRECTORY'!AH$5,Directory[#Headers],0))</f>
        <v>--/--/--</v>
      </c>
      <c r="AI38" s="129" t="str">
        <f>INDEX(Directory[],MATCH(tbl_deal[[#This Row],[Index]],Directory[Index],0),MATCH('DEAL DIRECTORY'!AI$5,Directory[#Headers],0))</f>
        <v>AA+</v>
      </c>
      <c r="AJ38" s="129" t="str">
        <f>INDEX(Directory[],MATCH(tbl_deal[[#This Row],[Index]],Directory[Index],0),MATCH('DEAL DIRECTORY'!AJ$5,Directory[#Headers],0))</f>
        <v>福建</v>
      </c>
      <c r="AK38" s="129" t="str">
        <f>INDEX(Directory[],MATCH(tbl_deal[[#This Row],[Index]],Directory[Index],0),MATCH('DEAL DIRECTORY'!AK$5,Directory[#Headers],0))</f>
        <v>泉州市</v>
      </c>
      <c r="AL38" s="129" t="str">
        <f>INDEX(Directory[],MATCH(tbl_deal[[#This Row],[Index]],Directory[Index],0),MATCH('DEAL DIRECTORY'!AL$5,Directory[#Headers],0))</f>
        <v>晋江市</v>
      </c>
      <c r="AM38" s="129" t="str">
        <f>INDEX(Directory[],MATCH(tbl_deal[[#This Row],[Index]],Directory[Index],0),MATCH('DEAL DIRECTORY'!AM$5,Directory[#Headers],0))</f>
        <v>--</v>
      </c>
      <c r="AN38" s="129" t="str">
        <f>INDEX(Directory[],MATCH(tbl_deal[[#This Row],[Index]],Directory[Index],0),MATCH('DEAL DIRECTORY'!AN$5,Directory[#Headers],0))</f>
        <v>--</v>
      </c>
      <c r="AO38" s="132">
        <f>IF(ISBLANK(INDEX(Directory[],MATCH(tbl_deal[[#This Row],[Index]],Directory[Index],0),MATCH('DEAL DIRECTORY'!AO$5,Directory[#Headers],0))),"--",INDEX(Directory[],MATCH(tbl_deal[[#This Row],[Index]],Directory[Index],0),MATCH('DEAL DIRECTORY'!AO$5,Directory[#Headers],0)))</f>
        <v>230</v>
      </c>
      <c r="AP38" s="129">
        <f>INDEX(Directory[],MATCH(tbl_deal[[#This Row],[Index]],Directory[Index],0),MATCH('DEAL DIRECTORY'!AP$5,Directory[#Headers],0))</f>
        <v>0.17</v>
      </c>
      <c r="AQ38" s="129">
        <f>INDEX(Directory[],MATCH(tbl_deal[[#This Row],[Index]],Directory[Index],0),MATCH('DEAL DIRECTORY'!AQ$5,Directory[#Headers],0))</f>
        <v>1.22</v>
      </c>
      <c r="AR38" s="129">
        <f>INDEX(Directory[],MATCH(tbl_deal[[#This Row],[Index]],Directory[Index],0),MATCH('DEAL DIRECTORY'!AR$5,Directory[#Headers],0))</f>
        <v>1.33</v>
      </c>
      <c r="AS38" s="129" t="str">
        <f>INDEX(Directory[],MATCH(tbl_deal[[#This Row],[Index]],Directory[Index],0),MATCH('DEAL DIRECTORY'!AS$5,Directory[#Headers],0))</f>
        <v>地方国企</v>
      </c>
      <c r="AT38" s="129" t="str">
        <f>INDEX(Directory[],MATCH(tbl_deal[[#This Row],[Index]],Directory[Index],0),MATCH('DEAL DIRECTORY'!AT$5,Directory[#Headers],0))</f>
        <v>地方平台</v>
      </c>
      <c r="AU38" s="129" t="str">
        <f>INDEX(Directory[],MATCH(tbl_deal[[#This Row],[Index]],Directory[Index],0),MATCH('DEAL DIRECTORY'!AU$5,Directory[#Headers],0))</f>
        <v>基建</v>
      </c>
      <c r="AV38" s="129" t="str">
        <f>INDEX(Directory[],MATCH(tbl_deal[[#This Row],[Index]],Directory[Index],0),MATCH('DEAL DIRECTORY'!AV$5,Directory[#Headers],0))</f>
        <v>担保</v>
      </c>
      <c r="AW38" s="129" t="str">
        <f>INDEX(Directory[],MATCH(tbl_deal[[#This Row],[Index]],Directory[Index],0),MATCH('DEAL DIRECTORY'!AW$5,Directory[#Headers],0))</f>
        <v>无评级</v>
      </c>
      <c r="AX38" s="129" t="str">
        <f>INDEX(Directory[],MATCH(tbl_deal[[#This Row],[Index]],Directory[Index],0),MATCH('DEAL DIRECTORY'!AX$5,Directory[#Headers],0))</f>
        <v>≤2亿</v>
      </c>
      <c r="AY38" s="133" t="str">
        <f>INDEX(Directory[],MATCH(tbl_deal[[#This Row],[Index]],Directory[Index],0),MATCH('DEAL DIRECTORY'!AY$5,Directory[#Headers],0))</f>
        <v>23年</v>
      </c>
      <c r="AZ38" s="129" t="str">
        <f>INDEX(Directory[],MATCH(tbl_deal[[#This Row],[Index]],Directory[Index],0),MATCH('DEAL DIRECTORY'!AZ$5,Directory[#Headers],0))</f>
        <v>Q2</v>
      </c>
      <c r="BA38" s="129" t="str">
        <f>INDEX(Directory[],MATCH(tbl_deal[[#This Row],[Index]],Directory[Index],0),MATCH('DEAL DIRECTORY'!BA$5,Directory[#Headers],0))</f>
        <v>06月</v>
      </c>
      <c r="BB38" s="129" t="str">
        <f>INDEX(Directory[],MATCH(tbl_deal[[#This Row],[Index]],Directory[Index],0),MATCH('DEAL DIRECTORY'!BB$5,Directory[#Headers],0))</f>
        <v>SOE Creds</v>
      </c>
      <c r="BC38" s="129" t="str">
        <f>INDEX(Directory[],MATCH(tbl_deal[[#This Row],[Index]],Directory[Index],0),MATCH('DEAL DIRECTORY'!BC$5,Directory[#Headers],0))</f>
        <v>JINJIANG ROAD AND BRIDGE CONSTRUCTION &amp; DEVELOPMENT CO., LTD.</v>
      </c>
      <c r="BD38" s="129" t="str">
        <f>INDEX(Directory[],MATCH(tbl_deal[[#This Row],[Index]],Directory[Index],0),MATCH('DEAL DIRECTORY'!BD$5,Directory[#Headers],0))</f>
        <v>XS2634238526</v>
      </c>
      <c r="BE38" s="137" t="str">
        <f>INDEX(Directory[],MATCH(tbl_deal[[#This Row],[Index]],Directory[Index],0),MATCH('DEAL DIRECTORY'!BE$5,Directory[#Headers],0))</f>
        <v>23年06月</v>
      </c>
      <c r="BF38" s="137" t="str">
        <f>INDEX(Directory[],MATCH(tbl_deal[[#This Row],[Index]],Directory[Index],0),MATCH('DEAL DIRECTORY'!BF$5,Directory[#Headers],0))</f>
        <v>晋江城投</v>
      </c>
      <c r="BG38" s="137" t="str">
        <f>INDEX(Directory[],MATCH(tbl_deal[[#This Row],[Index]],Directory[Index],0),MATCH('DEAL DIRECTORY'!BG$5,Directory[#Headers],0))</f>
        <v>--/--/--</v>
      </c>
      <c r="BH38" s="137" t="str">
        <f>INDEX(Directory[],MATCH(tbl_deal[[#This Row],[Index]],Directory[Index],0),MATCH('DEAL DIRECTORY'!BH$5,Directory[#Headers],0))</f>
        <v>高级债</v>
      </c>
      <c r="BI38" s="137" t="str">
        <f>INDEX(Directory[],MATCH(tbl_deal[[#This Row],[Index]],Directory[Index],0),MATCH('DEAL DIRECTORY'!BI$5,Directory[#Headers],0))</f>
        <v>增发1700万美元</v>
      </c>
      <c r="BJ38" s="137" t="str">
        <f>INDEX(Directory[],MATCH(tbl_deal[[#This Row],[Index]],Directory[Index],0),MATCH('DEAL DIRECTORY'!BJ$5,Directory[#Headers],0))</f>
        <v>364天</v>
      </c>
      <c r="BK38" s="137" t="str">
        <f>INDEX(Directory[],MATCH(tbl_deal[[#This Row],[Index]],Directory[Index],0),MATCH('DEAL DIRECTORY'!BK$5,Directory[#Headers],0))</f>
        <v>6.08%</v>
      </c>
      <c r="BL38" s="137" t="str">
        <f>INDEX(Directory[],MATCH(tbl_deal[[#This Row],[Index]],Directory[Index],0),MATCH('DEAL DIRECTORY'!BL$5,Directory[#Headers],0))</f>
        <v>账簿管理人</v>
      </c>
      <c r="BM38" s="129" t="str">
        <f>INDEX(Directory[],MATCH(tbl_deal[[#This Row],[Index]],Directory[Index],0),MATCH('DEAL DIRECTORY'!BM$5,Directory[#Headers],0))</f>
        <v/>
      </c>
      <c r="BN38" s="4"/>
      <c r="BO38" s="4"/>
      <c r="BP38" s="4"/>
    </row>
    <row r="39" spans="3:68" ht="20.25" customHeight="1" x14ac:dyDescent="0.25">
      <c r="C39" s="129">
        <f>Directory[[#This Row],[Index]]</f>
        <v>432</v>
      </c>
      <c r="D39" s="130">
        <f>INDEX(Directory[],MATCH(tbl_deal[[#This Row],[Index]],Directory[Index],0),MATCH('DEAL DIRECTORY'!D$5,Directory[#Headers],0))</f>
        <v>45091</v>
      </c>
      <c r="E39" s="129" t="str">
        <f>INDEX(Directory[],MATCH(tbl_deal[[#This Row],[Index]],Directory[Index],0),MATCH('DEAL DIRECTORY'!E$5,Directory[#Headers],0))</f>
        <v/>
      </c>
      <c r="F39" s="129" t="str">
        <f>INDEX(Directory[],MATCH(tbl_deal[[#This Row],[Index]],Directory[Index],0),MATCH('DEAL DIRECTORY'!F$5,Directory[#Headers],0))</f>
        <v/>
      </c>
      <c r="G39" s="129" t="str">
        <f>INDEX(Directory[],MATCH(tbl_deal[[#This Row],[Index]],Directory[Index],0),MATCH('DEAL DIRECTORY'!G$5,Directory[#Headers],0))</f>
        <v>Jincheng IV</v>
      </c>
      <c r="H39" s="135" t="str">
        <f>IF(tbl_deal[[#This Row],[FolderPath]]="","",HYPERLINK(tbl_deal[[#This Row],[FolderPath]],"📂"))</f>
        <v/>
      </c>
      <c r="I39" s="129" t="str">
        <f>INDEX(Directory[],MATCH(tbl_deal[[#This Row],[Index]],Directory[Index],0),MATCH('DEAL DIRECTORY'!I$5,Directory[#Headers],0))</f>
        <v>JBR</v>
      </c>
      <c r="J39" s="129" t="str">
        <f>INDEX(Directory[],MATCH(tbl_deal[[#This Row],[Index]],Directory[Index],0),MATCH('DEAL DIRECTORY'!J$5,Directory[#Headers],0))</f>
        <v>SCMI</v>
      </c>
      <c r="K39" s="129" t="str">
        <f>INDEX(Directory[],MATCH(tbl_deal[[#This Row],[Index]],Directory[Index],0),MATCH('DEAL DIRECTORY'!K$5,Directory[#Headers],0))</f>
        <v>SOE组</v>
      </c>
      <c r="L39" s="129">
        <f>INDEX(Directory[],MATCH(tbl_deal[[#This Row],[Index]],Directory[Index],0),MATCH('DEAL DIRECTORY'!L$5,Directory[#Headers],0))</f>
        <v>2</v>
      </c>
      <c r="M39" s="129" t="str">
        <f>INDEX(Directory[],MATCH(tbl_deal[[#This Row],[Index]],Directory[Index],0),MATCH('DEAL DIRECTORY'!M$5,Directory[#Headers],0))</f>
        <v>晋江城投</v>
      </c>
      <c r="N39" s="129" t="str">
        <f>INDEX(Directory[],MATCH(tbl_deal[[#This Row],[Index]],Directory[Index],0),MATCH('DEAL DIRECTORY'!N$5,Directory[#Headers],0))</f>
        <v>--/--/--</v>
      </c>
      <c r="O39" s="129" t="str">
        <f>INDEX(Directory[],MATCH(tbl_deal[[#This Row],[Index]],Directory[Index],0),MATCH('DEAL DIRECTORY'!O$5,Directory[#Headers],0))</f>
        <v>USD</v>
      </c>
      <c r="P39" s="129">
        <f>INDEX(Directory[],MATCH(tbl_deal[[#This Row],[Index]],Directory[Index],0),MATCH('DEAL DIRECTORY'!P$5,Directory[#Headers],0))</f>
        <v>1.25</v>
      </c>
      <c r="Q39" s="129" t="str">
        <f>INDEX(Directory[],MATCH(tbl_deal[[#This Row],[Index]],Directory[Index],0),MATCH('DEAL DIRECTORY'!Q$5,Directory[#Headers],0))</f>
        <v>1</v>
      </c>
      <c r="R39" s="129" t="str">
        <f>INDEX(Directory[],MATCH(tbl_deal[[#This Row],[Index]],Directory[Index],0),MATCH('DEAL DIRECTORY'!R$5,Directory[#Headers],0))</f>
        <v>6.08%</v>
      </c>
      <c r="S39" s="129" t="str">
        <f>INDEX(Directory[],MATCH(tbl_deal[[#This Row],[Index]],Directory[Index],0),MATCH('DEAL DIRECTORY'!S$5,Directory[#Headers],0))</f>
        <v>6.3%a</v>
      </c>
      <c r="T39" s="129" t="str">
        <f>INDEX(Directory[],MATCH(tbl_deal[[#This Row],[Index]],Directory[Index],0),MATCH('DEAL DIRECTORY'!T$5,Directory[#Headers],0))</f>
        <v>6.08%</v>
      </c>
      <c r="U39" s="129" t="str">
        <f>INDEX(Directory[],MATCH(tbl_deal[[#This Row],[Index]],Directory[Index],0),MATCH('DEAL DIRECTORY'!U$5,Directory[#Headers],0))</f>
        <v>--</v>
      </c>
      <c r="V39" s="131">
        <f>INDEX(Directory[],MATCH(tbl_deal[[#This Row],[Index]],Directory[Index],0),MATCH('DEAL DIRECTORY'!V$5,Directory[#Headers],0))</f>
        <v>22</v>
      </c>
      <c r="W39" s="129" t="str">
        <f>INDEX(Directory[],MATCH(tbl_deal[[#This Row],[Index]],Directory[Index],0),MATCH('DEAL DIRECTORY'!W$5,Directory[#Headers],0))</f>
        <v>担保</v>
      </c>
      <c r="X39" s="129" t="str">
        <f>INDEX(Directory[],MATCH(tbl_deal[[#This Row],[Index]],Directory[Index],0),MATCH('DEAL DIRECTORY'!X$5,Directory[#Headers],0))</f>
        <v>--</v>
      </c>
      <c r="Y39" s="129" t="str">
        <f>INDEX(Directory[],MATCH(tbl_deal[[#This Row],[Index]],Directory[Index],0),MATCH('DEAL DIRECTORY'!Y$5,Directory[#Headers],0))</f>
        <v>港交所</v>
      </c>
      <c r="Z39" s="129" t="str">
        <f>INDEX(Directory[],MATCH(tbl_deal[[#This Row],[Index]],Directory[Index],0),MATCH('DEAL DIRECTORY'!Z$5,Directory[#Headers],0))</f>
        <v/>
      </c>
      <c r="AA39" s="129" t="str">
        <f>INDEX(Directory[],MATCH(tbl_deal[[#This Row],[Index]],Directory[Index],0),MATCH('DEAL DIRECTORY'!AA$5,Directory[#Headers],0))</f>
        <v/>
      </c>
      <c r="AB39" s="129" t="str">
        <f>INDEX(Directory[],MATCH(tbl_deal[[#This Row],[Index]],Directory[Index],0),MATCH('DEAL DIRECTORY'!AB$5,Directory[#Headers],0))</f>
        <v>BISL</v>
      </c>
      <c r="AC39" s="129" t="str">
        <f>INDEX(Directory[],MATCH(tbl_deal[[#This Row],[Index]],Directory[Index],0),MATCH('DEAL DIRECTORY'!AC$5,Directory[#Headers],0))</f>
        <v>--</v>
      </c>
      <c r="AD39" s="129" t="str">
        <f>INDEX(Directory[],MATCH(tbl_deal[[#This Row],[Index]],Directory[Index],0),MATCH('DEAL DIRECTORY'!AD$5,Directory[#Headers],0))</f>
        <v>--</v>
      </c>
      <c r="AE39" s="129" t="str">
        <f>INDEX(Directory[],MATCH(tbl_deal[[#This Row],[Index]],Directory[Index],0),MATCH('DEAL DIRECTORY'!AE$5,Directory[#Headers],0))</f>
        <v>--</v>
      </c>
      <c r="AF39" s="129" t="str">
        <f>INDEX(Directory[],MATCH(tbl_deal[[#This Row],[Index]],Directory[Index],0),MATCH('DEAL DIRECTORY'!AF$5,Directory[#Headers],0))</f>
        <v>N</v>
      </c>
      <c r="AG39" s="129" t="str">
        <f>INDEX(Directory[],MATCH(tbl_deal[[#This Row],[Index]],Directory[Index],0),MATCH('DEAL DIRECTORY'!AG$5,Directory[#Headers],0))</f>
        <v>福建省晋江城市建设投资开发集团有限责任公司</v>
      </c>
      <c r="AH39" s="129" t="str">
        <f>INDEX(Directory[],MATCH(tbl_deal[[#This Row],[Index]],Directory[Index],0),MATCH('DEAL DIRECTORY'!AH$5,Directory[#Headers],0))</f>
        <v>--/--/--</v>
      </c>
      <c r="AI39" s="129" t="str">
        <f>INDEX(Directory[],MATCH(tbl_deal[[#This Row],[Index]],Directory[Index],0),MATCH('DEAL DIRECTORY'!AI$5,Directory[#Headers],0))</f>
        <v>AA+</v>
      </c>
      <c r="AJ39" s="129" t="str">
        <f>INDEX(Directory[],MATCH(tbl_deal[[#This Row],[Index]],Directory[Index],0),MATCH('DEAL DIRECTORY'!AJ$5,Directory[#Headers],0))</f>
        <v>福建</v>
      </c>
      <c r="AK39" s="129" t="str">
        <f>INDEX(Directory[],MATCH(tbl_deal[[#This Row],[Index]],Directory[Index],0),MATCH('DEAL DIRECTORY'!AK$5,Directory[#Headers],0))</f>
        <v>泉州市</v>
      </c>
      <c r="AL39" s="129" t="str">
        <f>INDEX(Directory[],MATCH(tbl_deal[[#This Row],[Index]],Directory[Index],0),MATCH('DEAL DIRECTORY'!AL$5,Directory[#Headers],0))</f>
        <v>晋江市</v>
      </c>
      <c r="AM39" s="129" t="str">
        <f>INDEX(Directory[],MATCH(tbl_deal[[#This Row],[Index]],Directory[Index],0),MATCH('DEAL DIRECTORY'!AM$5,Directory[#Headers],0))</f>
        <v>--</v>
      </c>
      <c r="AN39" s="129" t="str">
        <f>INDEX(Directory[],MATCH(tbl_deal[[#This Row],[Index]],Directory[Index],0),MATCH('DEAL DIRECTORY'!AN$5,Directory[#Headers],0))</f>
        <v>--</v>
      </c>
      <c r="AO39" s="132">
        <f>IF(ISBLANK(INDEX(Directory[],MATCH(tbl_deal[[#This Row],[Index]],Directory[Index],0),MATCH('DEAL DIRECTORY'!AO$5,Directory[#Headers],0))),"--",INDEX(Directory[],MATCH(tbl_deal[[#This Row],[Index]],Directory[Index],0),MATCH('DEAL DIRECTORY'!AO$5,Directory[#Headers],0)))</f>
        <v>1690</v>
      </c>
      <c r="AP39" s="129">
        <f>INDEX(Directory[],MATCH(tbl_deal[[#This Row],[Index]],Directory[Index],0),MATCH('DEAL DIRECTORY'!AP$5,Directory[#Headers],0))</f>
        <v>1.25</v>
      </c>
      <c r="AQ39" s="129">
        <f>INDEX(Directory[],MATCH(tbl_deal[[#This Row],[Index]],Directory[Index],0),MATCH('DEAL DIRECTORY'!AQ$5,Directory[#Headers],0))</f>
        <v>8.9499999999999993</v>
      </c>
      <c r="AR39" s="129">
        <f>INDEX(Directory[],MATCH(tbl_deal[[#This Row],[Index]],Directory[Index],0),MATCH('DEAL DIRECTORY'!AR$5,Directory[#Headers],0))</f>
        <v>9.7889999999999997</v>
      </c>
      <c r="AS39" s="129" t="str">
        <f>INDEX(Directory[],MATCH(tbl_deal[[#This Row],[Index]],Directory[Index],0),MATCH('DEAL DIRECTORY'!AS$5,Directory[#Headers],0))</f>
        <v>地方国企</v>
      </c>
      <c r="AT39" s="129" t="str">
        <f>INDEX(Directory[],MATCH(tbl_deal[[#This Row],[Index]],Directory[Index],0),MATCH('DEAL DIRECTORY'!AT$5,Directory[#Headers],0))</f>
        <v>地方平台</v>
      </c>
      <c r="AU39" s="129" t="str">
        <f>INDEX(Directory[],MATCH(tbl_deal[[#This Row],[Index]],Directory[Index],0),MATCH('DEAL DIRECTORY'!AU$5,Directory[#Headers],0))</f>
        <v>基建</v>
      </c>
      <c r="AV39" s="129" t="str">
        <f>INDEX(Directory[],MATCH(tbl_deal[[#This Row],[Index]],Directory[Index],0),MATCH('DEAL DIRECTORY'!AV$5,Directory[#Headers],0))</f>
        <v>担保</v>
      </c>
      <c r="AW39" s="129" t="str">
        <f>INDEX(Directory[],MATCH(tbl_deal[[#This Row],[Index]],Directory[Index],0),MATCH('DEAL DIRECTORY'!AW$5,Directory[#Headers],0))</f>
        <v>无评级</v>
      </c>
      <c r="AX39" s="129" t="str">
        <f>INDEX(Directory[],MATCH(tbl_deal[[#This Row],[Index]],Directory[Index],0),MATCH('DEAL DIRECTORY'!AX$5,Directory[#Headers],0))</f>
        <v>≤2亿</v>
      </c>
      <c r="AY39" s="133" t="str">
        <f>INDEX(Directory[],MATCH(tbl_deal[[#This Row],[Index]],Directory[Index],0),MATCH('DEAL DIRECTORY'!AY$5,Directory[#Headers],0))</f>
        <v>23年</v>
      </c>
      <c r="AZ39" s="129" t="str">
        <f>INDEX(Directory[],MATCH(tbl_deal[[#This Row],[Index]],Directory[Index],0),MATCH('DEAL DIRECTORY'!AZ$5,Directory[#Headers],0))</f>
        <v>Q2</v>
      </c>
      <c r="BA39" s="129" t="str">
        <f>INDEX(Directory[],MATCH(tbl_deal[[#This Row],[Index]],Directory[Index],0),MATCH('DEAL DIRECTORY'!BA$5,Directory[#Headers],0))</f>
        <v>06月</v>
      </c>
      <c r="BB39" s="129" t="str">
        <f>INDEX(Directory[],MATCH(tbl_deal[[#This Row],[Index]],Directory[Index],0),MATCH('DEAL DIRECTORY'!BB$5,Directory[#Headers],0))</f>
        <v>SOE Creds</v>
      </c>
      <c r="BC39" s="129" t="str">
        <f>INDEX(Directory[],MATCH(tbl_deal[[#This Row],[Index]],Directory[Index],0),MATCH('DEAL DIRECTORY'!BC$5,Directory[#Headers],0))</f>
        <v>JINJIANG ROAD AND BRIDGE CONSTRUCTION &amp; DEVELOPMENT CO., LTD.</v>
      </c>
      <c r="BD39" s="129" t="str">
        <f>INDEX(Directory[],MATCH(tbl_deal[[#This Row],[Index]],Directory[Index],0),MATCH('DEAL DIRECTORY'!BD$5,Directory[#Headers],0))</f>
        <v>XS2634238526</v>
      </c>
      <c r="BE39" s="137" t="str">
        <f>INDEX(Directory[],MATCH(tbl_deal[[#This Row],[Index]],Directory[Index],0),MATCH('DEAL DIRECTORY'!BE$5,Directory[#Headers],0))</f>
        <v>23年06月</v>
      </c>
      <c r="BF39" s="137" t="str">
        <f>INDEX(Directory[],MATCH(tbl_deal[[#This Row],[Index]],Directory[Index],0),MATCH('DEAL DIRECTORY'!BF$5,Directory[#Headers],0))</f>
        <v>晋江城投</v>
      </c>
      <c r="BG39" s="137" t="str">
        <f>INDEX(Directory[],MATCH(tbl_deal[[#This Row],[Index]],Directory[Index],0),MATCH('DEAL DIRECTORY'!BG$5,Directory[#Headers],0))</f>
        <v>--/--/--</v>
      </c>
      <c r="BH39" s="137" t="str">
        <f>INDEX(Directory[],MATCH(tbl_deal[[#This Row],[Index]],Directory[Index],0),MATCH('DEAL DIRECTORY'!BH$5,Directory[#Headers],0))</f>
        <v>高级债</v>
      </c>
      <c r="BI39" s="137" t="str">
        <f>INDEX(Directory[],MATCH(tbl_deal[[#This Row],[Index]],Directory[Index],0),MATCH('DEAL DIRECTORY'!BI$5,Directory[#Headers],0))</f>
        <v>1.25亿美元</v>
      </c>
      <c r="BJ39" s="137" t="str">
        <f>INDEX(Directory[],MATCH(tbl_deal[[#This Row],[Index]],Directory[Index],0),MATCH('DEAL DIRECTORY'!BJ$5,Directory[#Headers],0))</f>
        <v>364天</v>
      </c>
      <c r="BK39" s="137" t="str">
        <f>INDEX(Directory[],MATCH(tbl_deal[[#This Row],[Index]],Directory[Index],0),MATCH('DEAL DIRECTORY'!BK$5,Directory[#Headers],0))</f>
        <v>6.08%</v>
      </c>
      <c r="BL39" s="137" t="str">
        <f>INDEX(Directory[],MATCH(tbl_deal[[#This Row],[Index]],Directory[Index],0),MATCH('DEAL DIRECTORY'!BL$5,Directory[#Headers],0))</f>
        <v>账簿管理人</v>
      </c>
      <c r="BM39" s="129" t="str">
        <f>INDEX(Directory[],MATCH(tbl_deal[[#This Row],[Index]],Directory[Index],0),MATCH('DEAL DIRECTORY'!BM$5,Directory[#Headers],0))</f>
        <v/>
      </c>
      <c r="BN39" s="4"/>
      <c r="BO39" s="4"/>
      <c r="BP39" s="4"/>
    </row>
    <row r="40" spans="3:68" ht="20.25" customHeight="1" x14ac:dyDescent="0.25">
      <c r="C40" s="129">
        <f>Directory[[#This Row],[Index]]</f>
        <v>431</v>
      </c>
      <c r="D40" s="130">
        <f>INDEX(Directory[],MATCH(tbl_deal[[#This Row],[Index]],Directory[Index],0),MATCH('DEAL DIRECTORY'!D$5,Directory[#Headers],0))</f>
        <v>45089</v>
      </c>
      <c r="E40" s="129" t="str">
        <f>INDEX(Directory[],MATCH(tbl_deal[[#This Row],[Index]],Directory[Index],0),MATCH('DEAL DIRECTORY'!E$5,Directory[#Headers],0))</f>
        <v/>
      </c>
      <c r="F40" s="129" t="str">
        <f>INDEX(Directory[],MATCH(tbl_deal[[#This Row],[Index]],Directory[Index],0),MATCH('DEAL DIRECTORY'!F$5,Directory[#Headers],0))</f>
        <v>自贸债</v>
      </c>
      <c r="G40" s="129" t="str">
        <f>INDEX(Directory[],MATCH(tbl_deal[[#This Row],[Index]],Directory[Index],0),MATCH('DEAL DIRECTORY'!G$5,Directory[#Headers],0))</f>
        <v>Tongriver</v>
      </c>
      <c r="H40" s="135" t="str">
        <f>IF(tbl_deal[[#This Row],[FolderPath]]="","",HYPERLINK(tbl_deal[[#This Row],[FolderPath]],"📂"))</f>
        <v/>
      </c>
      <c r="I40" s="129" t="str">
        <f>INDEX(Directory[],MATCH(tbl_deal[[#This Row],[Index]],Directory[Index],0),MATCH('DEAL DIRECTORY'!I$5,Directory[#Headers],0))</f>
        <v>JBR</v>
      </c>
      <c r="J40" s="129" t="str">
        <f>INDEX(Directory[],MATCH(tbl_deal[[#This Row],[Index]],Directory[Index],0),MATCH('DEAL DIRECTORY'!J$5,Directory[#Headers],0))</f>
        <v>SCMI</v>
      </c>
      <c r="K40" s="129" t="str">
        <f>INDEX(Directory[],MATCH(tbl_deal[[#This Row],[Index]],Directory[Index],0),MATCH('DEAL DIRECTORY'!K$5,Directory[#Headers],0))</f>
        <v>SOE组</v>
      </c>
      <c r="L40" s="129">
        <f>INDEX(Directory[],MATCH(tbl_deal[[#This Row],[Index]],Directory[Index],0),MATCH('DEAL DIRECTORY'!L$5,Directory[#Headers],0))</f>
        <v>1</v>
      </c>
      <c r="M40" s="129" t="str">
        <f>INDEX(Directory[],MATCH(tbl_deal[[#This Row],[Index]],Directory[Index],0),MATCH('DEAL DIRECTORY'!M$5,Directory[#Headers],0))</f>
        <v>桐庐新城(宁波银行)</v>
      </c>
      <c r="N40" s="129" t="str">
        <f>INDEX(Directory[],MATCH(tbl_deal[[#This Row],[Index]],Directory[Index],0),MATCH('DEAL DIRECTORY'!N$5,Directory[#Headers],0))</f>
        <v>--/--/--</v>
      </c>
      <c r="O40" s="129" t="str">
        <f>INDEX(Directory[],MATCH(tbl_deal[[#This Row],[Index]],Directory[Index],0),MATCH('DEAL DIRECTORY'!O$5,Directory[#Headers],0))</f>
        <v>CNH</v>
      </c>
      <c r="P40" s="129">
        <f>INDEX(Directory[],MATCH(tbl_deal[[#This Row],[Index]],Directory[Index],0),MATCH('DEAL DIRECTORY'!P$5,Directory[#Headers],0))</f>
        <v>4.84</v>
      </c>
      <c r="Q40" s="129" t="str">
        <f>INDEX(Directory[],MATCH(tbl_deal[[#This Row],[Index]],Directory[Index],0),MATCH('DEAL DIRECTORY'!Q$5,Directory[#Headers],0))</f>
        <v>3</v>
      </c>
      <c r="R40" s="129" t="str">
        <f>INDEX(Directory[],MATCH(tbl_deal[[#This Row],[Index]],Directory[Index],0),MATCH('DEAL DIRECTORY'!R$5,Directory[#Headers],0))</f>
        <v>3.69%</v>
      </c>
      <c r="S40" s="129" t="str">
        <f>INDEX(Directory[],MATCH(tbl_deal[[#This Row],[Index]],Directory[Index],0),MATCH('DEAL DIRECTORY'!S$5,Directory[#Headers],0))</f>
        <v>3.85%a</v>
      </c>
      <c r="T40" s="129" t="str">
        <f>INDEX(Directory[],MATCH(tbl_deal[[#This Row],[Index]],Directory[Index],0),MATCH('DEAL DIRECTORY'!T$5,Directory[#Headers],0))</f>
        <v>3.69%</v>
      </c>
      <c r="U40" s="129" t="str">
        <f>INDEX(Directory[],MATCH(tbl_deal[[#This Row],[Index]],Directory[Index],0),MATCH('DEAL DIRECTORY'!U$5,Directory[#Headers],0))</f>
        <v>--</v>
      </c>
      <c r="V40" s="131">
        <f>INDEX(Directory[],MATCH(tbl_deal[[#This Row],[Index]],Directory[Index],0),MATCH('DEAL DIRECTORY'!V$5,Directory[#Headers],0))</f>
        <v>16</v>
      </c>
      <c r="W40" s="129" t="str">
        <f>INDEX(Directory[],MATCH(tbl_deal[[#This Row],[Index]],Directory[Index],0),MATCH('DEAL DIRECTORY'!W$5,Directory[#Headers],0))</f>
        <v>备证</v>
      </c>
      <c r="X40" s="129" t="str">
        <f>INDEX(Directory[],MATCH(tbl_deal[[#This Row],[Index]],Directory[Index],0),MATCH('DEAL DIRECTORY'!X$5,Directory[#Headers],0))</f>
        <v>自贸债</v>
      </c>
      <c r="Y40" s="129" t="str">
        <f>INDEX(Directory[],MATCH(tbl_deal[[#This Row],[Index]],Directory[Index],0),MATCH('DEAL DIRECTORY'!Y$5,Directory[#Headers],0))</f>
        <v>未上市</v>
      </c>
      <c r="Z40" s="129" t="str">
        <f>INDEX(Directory[],MATCH(tbl_deal[[#This Row],[Index]],Directory[Index],0),MATCH('DEAL DIRECTORY'!Z$5,Directory[#Headers],0))</f>
        <v/>
      </c>
      <c r="AA40" s="129" t="str">
        <f>INDEX(Directory[],MATCH(tbl_deal[[#This Row],[Index]],Directory[Index],0),MATCH('DEAL DIRECTORY'!AA$5,Directory[#Headers],0))</f>
        <v/>
      </c>
      <c r="AB40" s="129" t="str">
        <f>INDEX(Directory[],MATCH(tbl_deal[[#This Row],[Index]],Directory[Index],0),MATCH('DEAL DIRECTORY'!AB$5,Directory[#Headers],0))</f>
        <v>BISL</v>
      </c>
      <c r="AC40" s="129" t="str">
        <f>INDEX(Directory[],MATCH(tbl_deal[[#This Row],[Index]],Directory[Index],0),MATCH('DEAL DIRECTORY'!AC$5,Directory[#Headers],0))</f>
        <v>--</v>
      </c>
      <c r="AD40" s="129" t="str">
        <f>INDEX(Directory[],MATCH(tbl_deal[[#This Row],[Index]],Directory[Index],0),MATCH('DEAL DIRECTORY'!AD$5,Directory[#Headers],0))</f>
        <v>--</v>
      </c>
      <c r="AE40" s="129" t="str">
        <f>INDEX(Directory[],MATCH(tbl_deal[[#This Row],[Index]],Directory[Index],0),MATCH('DEAL DIRECTORY'!AE$5,Directory[#Headers],0))</f>
        <v>--</v>
      </c>
      <c r="AF40" s="129" t="str">
        <f>INDEX(Directory[],MATCH(tbl_deal[[#This Row],[Index]],Directory[Index],0),MATCH('DEAL DIRECTORY'!AF$5,Directory[#Headers],0))</f>
        <v>Y</v>
      </c>
      <c r="AG40" s="129" t="str">
        <f>INDEX(Directory[],MATCH(tbl_deal[[#This Row],[Index]],Directory[Index],0),MATCH('DEAL DIRECTORY'!AG$5,Directory[#Headers],0))</f>
        <v>桐庐新城发展投资有限公司</v>
      </c>
      <c r="AH40" s="129" t="str">
        <f>INDEX(Directory[],MATCH(tbl_deal[[#This Row],[Index]],Directory[Index],0),MATCH('DEAL DIRECTORY'!AH$5,Directory[#Headers],0))</f>
        <v>--/--/--</v>
      </c>
      <c r="AI40" s="129" t="str">
        <f>INDEX(Directory[],MATCH(tbl_deal[[#This Row],[Index]],Directory[Index],0),MATCH('DEAL DIRECTORY'!AI$5,Directory[#Headers],0))</f>
        <v>AA</v>
      </c>
      <c r="AJ40" s="129" t="str">
        <f>INDEX(Directory[],MATCH(tbl_deal[[#This Row],[Index]],Directory[Index],0),MATCH('DEAL DIRECTORY'!AJ$5,Directory[#Headers],0))</f>
        <v>浙江</v>
      </c>
      <c r="AK40" s="129" t="str">
        <f>INDEX(Directory[],MATCH(tbl_deal[[#This Row],[Index]],Directory[Index],0),MATCH('DEAL DIRECTORY'!AK$5,Directory[#Headers],0))</f>
        <v>杭州市</v>
      </c>
      <c r="AL40" s="129" t="str">
        <f>INDEX(Directory[],MATCH(tbl_deal[[#This Row],[Index]],Directory[Index],0),MATCH('DEAL DIRECTORY'!AL$5,Directory[#Headers],0))</f>
        <v>--</v>
      </c>
      <c r="AM40" s="129" t="str">
        <f>INDEX(Directory[],MATCH(tbl_deal[[#This Row],[Index]],Directory[Index],0),MATCH('DEAL DIRECTORY'!AM$5,Directory[#Headers],0))</f>
        <v>宁波银行</v>
      </c>
      <c r="AN40" s="129" t="str">
        <f>INDEX(Directory[],MATCH(tbl_deal[[#This Row],[Index]],Directory[Index],0),MATCH('DEAL DIRECTORY'!AN$5,Directory[#Headers],0))</f>
        <v>城商行备证</v>
      </c>
      <c r="AO40" s="132" t="str">
        <f>IF(ISBLANK(INDEX(Directory[],MATCH(tbl_deal[[#This Row],[Index]],Directory[Index],0),MATCH('DEAL DIRECTORY'!AO$5,Directory[#Headers],0))),"--",INDEX(Directory[],MATCH(tbl_deal[[#This Row],[Index]],Directory[Index],0),MATCH('DEAL DIRECTORY'!AO$5,Directory[#Headers],0)))</f>
        <v>--</v>
      </c>
      <c r="AP40" s="129">
        <f>INDEX(Directory[],MATCH(tbl_deal[[#This Row],[Index]],Directory[Index],0),MATCH('DEAL DIRECTORY'!AP$5,Directory[#Headers],0))</f>
        <v>0.68</v>
      </c>
      <c r="AQ40" s="129">
        <f>INDEX(Directory[],MATCH(tbl_deal[[#This Row],[Index]],Directory[Index],0),MATCH('DEAL DIRECTORY'!AQ$5,Directory[#Headers],0))</f>
        <v>4.84</v>
      </c>
      <c r="AR40" s="129">
        <f>INDEX(Directory[],MATCH(tbl_deal[[#This Row],[Index]],Directory[Index],0),MATCH('DEAL DIRECTORY'!AR$5,Directory[#Headers],0))</f>
        <v>5.2949999999999999</v>
      </c>
      <c r="AS40" s="129" t="str">
        <f>INDEX(Directory[],MATCH(tbl_deal[[#This Row],[Index]],Directory[Index],0),MATCH('DEAL DIRECTORY'!AS$5,Directory[#Headers],0))</f>
        <v>地方国企</v>
      </c>
      <c r="AT40" s="129" t="str">
        <f>INDEX(Directory[],MATCH(tbl_deal[[#This Row],[Index]],Directory[Index],0),MATCH('DEAL DIRECTORY'!AT$5,Directory[#Headers],0))</f>
        <v>地方平台</v>
      </c>
      <c r="AU40" s="129" t="str">
        <f>INDEX(Directory[],MATCH(tbl_deal[[#This Row],[Index]],Directory[Index],0),MATCH('DEAL DIRECTORY'!AU$5,Directory[#Headers],0))</f>
        <v>基建</v>
      </c>
      <c r="AV40" s="129" t="str">
        <f>INDEX(Directory[],MATCH(tbl_deal[[#This Row],[Index]],Directory[Index],0),MATCH('DEAL DIRECTORY'!AV$5,Directory[#Headers],0))</f>
        <v>备证</v>
      </c>
      <c r="AW40" s="129" t="str">
        <f>INDEX(Directory[],MATCH(tbl_deal[[#This Row],[Index]],Directory[Index],0),MATCH('DEAL DIRECTORY'!AW$5,Directory[#Headers],0))</f>
        <v>无评级</v>
      </c>
      <c r="AX40" s="129" t="str">
        <f>INDEX(Directory[],MATCH(tbl_deal[[#This Row],[Index]],Directory[Index],0),MATCH('DEAL DIRECTORY'!AX$5,Directory[#Headers],0))</f>
        <v>≤2亿</v>
      </c>
      <c r="AY40" s="133" t="str">
        <f>INDEX(Directory[],MATCH(tbl_deal[[#This Row],[Index]],Directory[Index],0),MATCH('DEAL DIRECTORY'!AY$5,Directory[#Headers],0))</f>
        <v>23年</v>
      </c>
      <c r="AZ40" s="129" t="str">
        <f>INDEX(Directory[],MATCH(tbl_deal[[#This Row],[Index]],Directory[Index],0),MATCH('DEAL DIRECTORY'!AZ$5,Directory[#Headers],0))</f>
        <v>Q2</v>
      </c>
      <c r="BA40" s="129" t="str">
        <f>INDEX(Directory[],MATCH(tbl_deal[[#This Row],[Index]],Directory[Index],0),MATCH('DEAL DIRECTORY'!BA$5,Directory[#Headers],0))</f>
        <v>06月</v>
      </c>
      <c r="BB40" s="129" t="str">
        <f>INDEX(Directory[],MATCH(tbl_deal[[#This Row],[Index]],Directory[Index],0),MATCH('DEAL DIRECTORY'!BB$5,Directory[#Headers],0))</f>
        <v>SOE Creds</v>
      </c>
      <c r="BC40" s="129" t="str">
        <f>INDEX(Directory[],MATCH(tbl_deal[[#This Row],[Index]],Directory[Index],0),MATCH('DEAL DIRECTORY'!BC$5,Directory[#Headers],0))</f>
        <v>TONGLU NEW CITY DEVELOPMENT INVESTMENT CO., LTD.</v>
      </c>
      <c r="BD40" s="129" t="str">
        <f>INDEX(Directory[],MATCH(tbl_deal[[#This Row],[Index]],Directory[Index],0),MATCH('DEAL DIRECTORY'!BD$5,Directory[#Headers],0))</f>
        <v>G2380160</v>
      </c>
      <c r="BE40" s="137" t="str">
        <f>INDEX(Directory[],MATCH(tbl_deal[[#This Row],[Index]],Directory[Index],0),MATCH('DEAL DIRECTORY'!BE$5,Directory[#Headers],0))</f>
        <v>23年06月</v>
      </c>
      <c r="BF40" s="137" t="str">
        <f>INDEX(Directory[],MATCH(tbl_deal[[#This Row],[Index]],Directory[Index],0),MATCH('DEAL DIRECTORY'!BF$5,Directory[#Headers],0))</f>
        <v>桐庐新城</v>
      </c>
      <c r="BG40" s="137" t="str">
        <f>INDEX(Directory[],MATCH(tbl_deal[[#This Row],[Index]],Directory[Index],0),MATCH('DEAL DIRECTORY'!BG$5,Directory[#Headers],0))</f>
        <v>--/--/--</v>
      </c>
      <c r="BH40" s="137" t="str">
        <f>INDEX(Directory[],MATCH(tbl_deal[[#This Row],[Index]],Directory[Index],0),MATCH('DEAL DIRECTORY'!BH$5,Directory[#Headers],0))</f>
        <v>自贸债</v>
      </c>
      <c r="BI40" s="137" t="str">
        <f>INDEX(Directory[],MATCH(tbl_deal[[#This Row],[Index]],Directory[Index],0),MATCH('DEAL DIRECTORY'!BI$5,Directory[#Headers],0))</f>
        <v>人民币4.84亿元</v>
      </c>
      <c r="BJ40" s="137" t="str">
        <f>INDEX(Directory[],MATCH(tbl_deal[[#This Row],[Index]],Directory[Index],0),MATCH('DEAL DIRECTORY'!BJ$5,Directory[#Headers],0))</f>
        <v>3年</v>
      </c>
      <c r="BK40" s="137" t="str">
        <f>INDEX(Directory[],MATCH(tbl_deal[[#This Row],[Index]],Directory[Index],0),MATCH('DEAL DIRECTORY'!BK$5,Directory[#Headers],0))</f>
        <v>3.69%</v>
      </c>
      <c r="BL40" s="137" t="str">
        <f>INDEX(Directory[],MATCH(tbl_deal[[#This Row],[Index]],Directory[Index],0),MATCH('DEAL DIRECTORY'!BL$5,Directory[#Headers],0))</f>
        <v>账簿管理人</v>
      </c>
      <c r="BM40" s="129" t="str">
        <f>INDEX(Directory[],MATCH(tbl_deal[[#This Row],[Index]],Directory[Index],0),MATCH('DEAL DIRECTORY'!BM$5,Directory[#Headers],0))</f>
        <v/>
      </c>
      <c r="BN40" s="4"/>
      <c r="BO40" s="4"/>
      <c r="BP40" s="4"/>
    </row>
    <row r="41" spans="3:68" ht="20.25" customHeight="1" x14ac:dyDescent="0.25">
      <c r="C41" s="129">
        <f>Directory[[#This Row],[Index]]</f>
        <v>430</v>
      </c>
      <c r="D41" s="130">
        <f>INDEX(Directory[],MATCH(tbl_deal[[#This Row],[Index]],Directory[Index],0),MATCH('DEAL DIRECTORY'!D$5,Directory[#Headers],0))</f>
        <v>45086</v>
      </c>
      <c r="E41" s="129" t="str">
        <f>INDEX(Directory[],MATCH(tbl_deal[[#This Row],[Index]],Directory[Index],0),MATCH('DEAL DIRECTORY'!E$5,Directory[#Headers],0))</f>
        <v/>
      </c>
      <c r="F41" s="129" t="str">
        <f>INDEX(Directory[],MATCH(tbl_deal[[#This Row],[Index]],Directory[Index],0),MATCH('DEAL DIRECTORY'!F$5,Directory[#Headers],0))</f>
        <v>自贸债</v>
      </c>
      <c r="G41" s="129" t="str">
        <f>INDEX(Directory[],MATCH(tbl_deal[[#This Row],[Index]],Directory[Index],0),MATCH('DEAL DIRECTORY'!G$5,Directory[#Headers],0))</f>
        <v>Consonance II</v>
      </c>
      <c r="H41" s="135" t="str">
        <f>IF(tbl_deal[[#This Row],[FolderPath]]="","",HYPERLINK(tbl_deal[[#This Row],[FolderPath]],"📂"))</f>
        <v/>
      </c>
      <c r="I41" s="129" t="str">
        <f>INDEX(Directory[],MATCH(tbl_deal[[#This Row],[Index]],Directory[Index],0),MATCH('DEAL DIRECTORY'!I$5,Directory[#Headers],0))</f>
        <v>JBR</v>
      </c>
      <c r="J41" s="129" t="str">
        <f>INDEX(Directory[],MATCH(tbl_deal[[#This Row],[Index]],Directory[Index],0),MATCH('DEAL DIRECTORY'!J$5,Directory[#Headers],0))</f>
        <v>SCMI</v>
      </c>
      <c r="K41" s="129" t="str">
        <f>INDEX(Directory[],MATCH(tbl_deal[[#This Row],[Index]],Directory[Index],0),MATCH('DEAL DIRECTORY'!K$5,Directory[#Headers],0))</f>
        <v>SOE组</v>
      </c>
      <c r="L41" s="129">
        <f>INDEX(Directory[],MATCH(tbl_deal[[#This Row],[Index]],Directory[Index],0),MATCH('DEAL DIRECTORY'!L$5,Directory[#Headers],0))</f>
        <v>2</v>
      </c>
      <c r="M41" s="129" t="str">
        <f>INDEX(Directory[],MATCH(tbl_deal[[#This Row],[Index]],Directory[Index],0),MATCH('DEAL DIRECTORY'!M$5,Directory[#Headers],0))</f>
        <v>南宁五象建投(桂林银行)</v>
      </c>
      <c r="N41" s="129" t="str">
        <f>INDEX(Directory[],MATCH(tbl_deal[[#This Row],[Index]],Directory[Index],0),MATCH('DEAL DIRECTORY'!N$5,Directory[#Headers],0))</f>
        <v>--/--/--</v>
      </c>
      <c r="O41" s="129" t="str">
        <f>INDEX(Directory[],MATCH(tbl_deal[[#This Row],[Index]],Directory[Index],0),MATCH('DEAL DIRECTORY'!O$5,Directory[#Headers],0))</f>
        <v>CNH</v>
      </c>
      <c r="P41" s="129">
        <f>INDEX(Directory[],MATCH(tbl_deal[[#This Row],[Index]],Directory[Index],0),MATCH('DEAL DIRECTORY'!P$5,Directory[#Headers],0))</f>
        <v>5.5</v>
      </c>
      <c r="Q41" s="129" t="str">
        <f>INDEX(Directory[],MATCH(tbl_deal[[#This Row],[Index]],Directory[Index],0),MATCH('DEAL DIRECTORY'!Q$5,Directory[#Headers],0))</f>
        <v>3</v>
      </c>
      <c r="R41" s="129" t="str">
        <f>INDEX(Directory[],MATCH(tbl_deal[[#This Row],[Index]],Directory[Index],0),MATCH('DEAL DIRECTORY'!R$5,Directory[#Headers],0))</f>
        <v>4.7%</v>
      </c>
      <c r="S41" s="129" t="str">
        <f>INDEX(Directory[],MATCH(tbl_deal[[#This Row],[Index]],Directory[Index],0),MATCH('DEAL DIRECTORY'!S$5,Directory[#Headers],0))</f>
        <v>4.7%a</v>
      </c>
      <c r="T41" s="129" t="str">
        <f>INDEX(Directory[],MATCH(tbl_deal[[#This Row],[Index]],Directory[Index],0),MATCH('DEAL DIRECTORY'!T$5,Directory[#Headers],0))</f>
        <v>4.7%</v>
      </c>
      <c r="U41" s="129" t="str">
        <f>INDEX(Directory[],MATCH(tbl_deal[[#This Row],[Index]],Directory[Index],0),MATCH('DEAL DIRECTORY'!U$5,Directory[#Headers],0))</f>
        <v>--</v>
      </c>
      <c r="V41" s="131">
        <f>INDEX(Directory[],MATCH(tbl_deal[[#This Row],[Index]],Directory[Index],0),MATCH('DEAL DIRECTORY'!V$5,Directory[#Headers],0))</f>
        <v>0</v>
      </c>
      <c r="W41" s="129" t="str">
        <f>INDEX(Directory[],MATCH(tbl_deal[[#This Row],[Index]],Directory[Index],0),MATCH('DEAL DIRECTORY'!W$5,Directory[#Headers],0))</f>
        <v>备证</v>
      </c>
      <c r="X41" s="129" t="str">
        <f>INDEX(Directory[],MATCH(tbl_deal[[#This Row],[Index]],Directory[Index],0),MATCH('DEAL DIRECTORY'!X$5,Directory[#Headers],0))</f>
        <v>自贸债</v>
      </c>
      <c r="Y41" s="129" t="str">
        <f>INDEX(Directory[],MATCH(tbl_deal[[#This Row],[Index]],Directory[Index],0),MATCH('DEAL DIRECTORY'!Y$5,Directory[#Headers],0))</f>
        <v>澳交所</v>
      </c>
      <c r="Z41" s="129" t="str">
        <f>INDEX(Directory[],MATCH(tbl_deal[[#This Row],[Index]],Directory[Index],0),MATCH('DEAL DIRECTORY'!Z$5,Directory[#Headers],0))</f>
        <v/>
      </c>
      <c r="AA41" s="129" t="str">
        <f>INDEX(Directory[],MATCH(tbl_deal[[#This Row],[Index]],Directory[Index],0),MATCH('DEAL DIRECTORY'!AA$5,Directory[#Headers],0))</f>
        <v/>
      </c>
      <c r="AB41" s="129" t="str">
        <f>INDEX(Directory[],MATCH(tbl_deal[[#This Row],[Index]],Directory[Index],0),MATCH('DEAL DIRECTORY'!AB$5,Directory[#Headers],0))</f>
        <v>BISL</v>
      </c>
      <c r="AC41" s="129" t="str">
        <f>INDEX(Directory[],MATCH(tbl_deal[[#This Row],[Index]],Directory[Index],0),MATCH('DEAL DIRECTORY'!AC$5,Directory[#Headers],0))</f>
        <v>--</v>
      </c>
      <c r="AD41" s="129" t="str">
        <f>INDEX(Directory[],MATCH(tbl_deal[[#This Row],[Index]],Directory[Index],0),MATCH('DEAL DIRECTORY'!AD$5,Directory[#Headers],0))</f>
        <v>--</v>
      </c>
      <c r="AE41" s="129" t="str">
        <f>INDEX(Directory[],MATCH(tbl_deal[[#This Row],[Index]],Directory[Index],0),MATCH('DEAL DIRECTORY'!AE$5,Directory[#Headers],0))</f>
        <v>--</v>
      </c>
      <c r="AF41" s="129" t="str">
        <f>INDEX(Directory[],MATCH(tbl_deal[[#This Row],[Index]],Directory[Index],0),MATCH('DEAL DIRECTORY'!AF$5,Directory[#Headers],0))</f>
        <v>N</v>
      </c>
      <c r="AG41" s="129" t="str">
        <f>INDEX(Directory[],MATCH(tbl_deal[[#This Row],[Index]],Directory[Index],0),MATCH('DEAL DIRECTORY'!AG$5,Directory[#Headers],0))</f>
        <v>南宁五象新区建设投资有限责任公司</v>
      </c>
      <c r="AH41" s="129" t="str">
        <f>INDEX(Directory[],MATCH(tbl_deal[[#This Row],[Index]],Directory[Index],0),MATCH('DEAL DIRECTORY'!AH$5,Directory[#Headers],0))</f>
        <v>--/--/--</v>
      </c>
      <c r="AI41" s="129" t="str">
        <f>INDEX(Directory[],MATCH(tbl_deal[[#This Row],[Index]],Directory[Index],0),MATCH('DEAL DIRECTORY'!AI$5,Directory[#Headers],0))</f>
        <v>AA+</v>
      </c>
      <c r="AJ41" s="129" t="str">
        <f>INDEX(Directory[],MATCH(tbl_deal[[#This Row],[Index]],Directory[Index],0),MATCH('DEAL DIRECTORY'!AJ$5,Directory[#Headers],0))</f>
        <v>广西</v>
      </c>
      <c r="AK41" s="129" t="str">
        <f>INDEX(Directory[],MATCH(tbl_deal[[#This Row],[Index]],Directory[Index],0),MATCH('DEAL DIRECTORY'!AK$5,Directory[#Headers],0))</f>
        <v>南宁市</v>
      </c>
      <c r="AL41" s="129" t="str">
        <f>INDEX(Directory[],MATCH(tbl_deal[[#This Row],[Index]],Directory[Index],0),MATCH('DEAL DIRECTORY'!AL$5,Directory[#Headers],0))</f>
        <v>--</v>
      </c>
      <c r="AM41" s="129" t="str">
        <f>INDEX(Directory[],MATCH(tbl_deal[[#This Row],[Index]],Directory[Index],0),MATCH('DEAL DIRECTORY'!AM$5,Directory[#Headers],0))</f>
        <v>桂林银行</v>
      </c>
      <c r="AN41" s="129" t="str">
        <f>INDEX(Directory[],MATCH(tbl_deal[[#This Row],[Index]],Directory[Index],0),MATCH('DEAL DIRECTORY'!AN$5,Directory[#Headers],0))</f>
        <v>城商行备证</v>
      </c>
      <c r="AO41" s="132">
        <f>IF(ISBLANK(INDEX(Directory[],MATCH(tbl_deal[[#This Row],[Index]],Directory[Index],0),MATCH('DEAL DIRECTORY'!AO$5,Directory[#Headers],0))),"--",INDEX(Directory[],MATCH(tbl_deal[[#This Row],[Index]],Directory[Index],0),MATCH('DEAL DIRECTORY'!AO$5,Directory[#Headers],0)))</f>
        <v>1000</v>
      </c>
      <c r="AP41" s="129">
        <f>INDEX(Directory[],MATCH(tbl_deal[[#This Row],[Index]],Directory[Index],0),MATCH('DEAL DIRECTORY'!AP$5,Directory[#Headers],0))</f>
        <v>0.78</v>
      </c>
      <c r="AQ41" s="129">
        <f>INDEX(Directory[],MATCH(tbl_deal[[#This Row],[Index]],Directory[Index],0),MATCH('DEAL DIRECTORY'!AQ$5,Directory[#Headers],0))</f>
        <v>5.5</v>
      </c>
      <c r="AR41" s="129">
        <f>INDEX(Directory[],MATCH(tbl_deal[[#This Row],[Index]],Directory[Index],0),MATCH('DEAL DIRECTORY'!AR$5,Directory[#Headers],0))</f>
        <v>6.0339999999999998</v>
      </c>
      <c r="AS41" s="129" t="str">
        <f>INDEX(Directory[],MATCH(tbl_deal[[#This Row],[Index]],Directory[Index],0),MATCH('DEAL DIRECTORY'!AS$5,Directory[#Headers],0))</f>
        <v>地方国企</v>
      </c>
      <c r="AT41" s="129" t="str">
        <f>INDEX(Directory[],MATCH(tbl_deal[[#This Row],[Index]],Directory[Index],0),MATCH('DEAL DIRECTORY'!AT$5,Directory[#Headers],0))</f>
        <v>地方平台</v>
      </c>
      <c r="AU41" s="129" t="str">
        <f>INDEX(Directory[],MATCH(tbl_deal[[#This Row],[Index]],Directory[Index],0),MATCH('DEAL DIRECTORY'!AU$5,Directory[#Headers],0))</f>
        <v>园区</v>
      </c>
      <c r="AV41" s="129" t="str">
        <f>INDEX(Directory[],MATCH(tbl_deal[[#This Row],[Index]],Directory[Index],0),MATCH('DEAL DIRECTORY'!AV$5,Directory[#Headers],0))</f>
        <v>备证</v>
      </c>
      <c r="AW41" s="129" t="str">
        <f>INDEX(Directory[],MATCH(tbl_deal[[#This Row],[Index]],Directory[Index],0),MATCH('DEAL DIRECTORY'!AW$5,Directory[#Headers],0))</f>
        <v>无评级</v>
      </c>
      <c r="AX41" s="129" t="str">
        <f>INDEX(Directory[],MATCH(tbl_deal[[#This Row],[Index]],Directory[Index],0),MATCH('DEAL DIRECTORY'!AX$5,Directory[#Headers],0))</f>
        <v>≤2亿</v>
      </c>
      <c r="AY41" s="133" t="str">
        <f>INDEX(Directory[],MATCH(tbl_deal[[#This Row],[Index]],Directory[Index],0),MATCH('DEAL DIRECTORY'!AY$5,Directory[#Headers],0))</f>
        <v>23年</v>
      </c>
      <c r="AZ41" s="129" t="str">
        <f>INDEX(Directory[],MATCH(tbl_deal[[#This Row],[Index]],Directory[Index],0),MATCH('DEAL DIRECTORY'!AZ$5,Directory[#Headers],0))</f>
        <v>Q2</v>
      </c>
      <c r="BA41" s="129" t="str">
        <f>INDEX(Directory[],MATCH(tbl_deal[[#This Row],[Index]],Directory[Index],0),MATCH('DEAL DIRECTORY'!BA$5,Directory[#Headers],0))</f>
        <v>06月</v>
      </c>
      <c r="BB41" s="129" t="str">
        <f>INDEX(Directory[],MATCH(tbl_deal[[#This Row],[Index]],Directory[Index],0),MATCH('DEAL DIRECTORY'!BB$5,Directory[#Headers],0))</f>
        <v>SOE Creds</v>
      </c>
      <c r="BC41" s="129" t="str">
        <f>INDEX(Directory[],MATCH(tbl_deal[[#This Row],[Index]],Directory[Index],0),MATCH('DEAL DIRECTORY'!BC$5,Directory[#Headers],0))</f>
        <v>NANNING WUXIANG NEW AREA CONSTRUCTION INVESTMENT CO., LTD</v>
      </c>
      <c r="BD41" s="129" t="str">
        <f>INDEX(Directory[],MATCH(tbl_deal[[#This Row],[Index]],Directory[Index],0),MATCH('DEAL DIRECTORY'!BD$5,Directory[#Headers],0))</f>
        <v>G2380152</v>
      </c>
      <c r="BE41" s="137" t="str">
        <f>INDEX(Directory[],MATCH(tbl_deal[[#This Row],[Index]],Directory[Index],0),MATCH('DEAL DIRECTORY'!BE$5,Directory[#Headers],0))</f>
        <v>23年06月</v>
      </c>
      <c r="BF41" s="137" t="str">
        <f>INDEX(Directory[],MATCH(tbl_deal[[#This Row],[Index]],Directory[Index],0),MATCH('DEAL DIRECTORY'!BF$5,Directory[#Headers],0))</f>
        <v>南宁五象建投</v>
      </c>
      <c r="BG41" s="137" t="str">
        <f>INDEX(Directory[],MATCH(tbl_deal[[#This Row],[Index]],Directory[Index],0),MATCH('DEAL DIRECTORY'!BG$5,Directory[#Headers],0))</f>
        <v>--/--/--</v>
      </c>
      <c r="BH41" s="137" t="str">
        <f>INDEX(Directory[],MATCH(tbl_deal[[#This Row],[Index]],Directory[Index],0),MATCH('DEAL DIRECTORY'!BH$5,Directory[#Headers],0))</f>
        <v>自贸债</v>
      </c>
      <c r="BI41" s="137" t="str">
        <f>INDEX(Directory[],MATCH(tbl_deal[[#This Row],[Index]],Directory[Index],0),MATCH('DEAL DIRECTORY'!BI$5,Directory[#Headers],0))</f>
        <v>人民币5.5亿元</v>
      </c>
      <c r="BJ41" s="137" t="str">
        <f>INDEX(Directory[],MATCH(tbl_deal[[#This Row],[Index]],Directory[Index],0),MATCH('DEAL DIRECTORY'!BJ$5,Directory[#Headers],0))</f>
        <v>3年</v>
      </c>
      <c r="BK41" s="137" t="str">
        <f>INDEX(Directory[],MATCH(tbl_deal[[#This Row],[Index]],Directory[Index],0),MATCH('DEAL DIRECTORY'!BK$5,Directory[#Headers],0))</f>
        <v>4.7%</v>
      </c>
      <c r="BL41" s="137" t="str">
        <f>INDEX(Directory[],MATCH(tbl_deal[[#This Row],[Index]],Directory[Index],0),MATCH('DEAL DIRECTORY'!BL$5,Directory[#Headers],0))</f>
        <v>账簿管理人</v>
      </c>
      <c r="BM41" s="129" t="str">
        <f>INDEX(Directory[],MATCH(tbl_deal[[#This Row],[Index]],Directory[Index],0),MATCH('DEAL DIRECTORY'!BM$5,Directory[#Headers],0))</f>
        <v/>
      </c>
      <c r="BN41" s="4"/>
      <c r="BO41" s="4"/>
      <c r="BP41" s="4"/>
    </row>
    <row r="42" spans="3:68" ht="20.25" customHeight="1" x14ac:dyDescent="0.25">
      <c r="C42" s="129">
        <f>Directory[[#This Row],[Index]]</f>
        <v>429</v>
      </c>
      <c r="D42" s="130">
        <f>INDEX(Directory[],MATCH(tbl_deal[[#This Row],[Index]],Directory[Index],0),MATCH('DEAL DIRECTORY'!D$5,Directory[#Headers],0))</f>
        <v>45086</v>
      </c>
      <c r="E42" s="129" t="str">
        <f>INDEX(Directory[],MATCH(tbl_deal[[#This Row],[Index]],Directory[Index],0),MATCH('DEAL DIRECTORY'!E$5,Directory[#Headers],0))</f>
        <v/>
      </c>
      <c r="F42" s="129" t="str">
        <f>INDEX(Directory[],MATCH(tbl_deal[[#This Row],[Index]],Directory[Index],0),MATCH('DEAL DIRECTORY'!F$5,Directory[#Headers],0))</f>
        <v>自贸债</v>
      </c>
      <c r="G42" s="129" t="str">
        <f>INDEX(Directory[],MATCH(tbl_deal[[#This Row],[Index]],Directory[Index],0),MATCH('DEAL DIRECTORY'!G$5,Directory[#Headers],0))</f>
        <v>Arcadia I(SBLC)</v>
      </c>
      <c r="H42" s="135" t="str">
        <f>IF(tbl_deal[[#This Row],[FolderPath]]="","",HYPERLINK(tbl_deal[[#This Row],[FolderPath]],"📂"))</f>
        <v>📂</v>
      </c>
      <c r="I42" s="129" t="str">
        <f>INDEX(Directory[],MATCH(tbl_deal[[#This Row],[Index]],Directory[Index],0),MATCH('DEAL DIRECTORY'!I$5,Directory[#Headers],0))</f>
        <v>JBR</v>
      </c>
      <c r="J42" s="129" t="str">
        <f>INDEX(Directory[],MATCH(tbl_deal[[#This Row],[Index]],Directory[Index],0),MATCH('DEAL DIRECTORY'!J$5,Directory[#Headers],0))</f>
        <v>SCMI</v>
      </c>
      <c r="K42" s="129" t="str">
        <f>INDEX(Directory[],MATCH(tbl_deal[[#This Row],[Index]],Directory[Index],0),MATCH('DEAL DIRECTORY'!K$5,Directory[#Headers],0))</f>
        <v>SOE组</v>
      </c>
      <c r="L42" s="129">
        <f>INDEX(Directory[],MATCH(tbl_deal[[#This Row],[Index]],Directory[Index],0),MATCH('DEAL DIRECTORY'!L$5,Directory[#Headers],0))</f>
        <v>1</v>
      </c>
      <c r="M42" s="129" t="str">
        <f>INDEX(Directory[],MATCH(tbl_deal[[#This Row],[Index]],Directory[Index],0),MATCH('DEAL DIRECTORY'!M$5,Directory[#Headers],0))</f>
        <v>伊犁财通国资(邮储银行)</v>
      </c>
      <c r="N42" s="129" t="str">
        <f>INDEX(Directory[],MATCH(tbl_deal[[#This Row],[Index]],Directory[Index],0),MATCH('DEAL DIRECTORY'!N$5,Directory[#Headers],0))</f>
        <v>--/--/--</v>
      </c>
      <c r="O42" s="129" t="str">
        <f>INDEX(Directory[],MATCH(tbl_deal[[#This Row],[Index]],Directory[Index],0),MATCH('DEAL DIRECTORY'!O$5,Directory[#Headers],0))</f>
        <v>CNH</v>
      </c>
      <c r="P42" s="129">
        <f>INDEX(Directory[],MATCH(tbl_deal[[#This Row],[Index]],Directory[Index],0),MATCH('DEAL DIRECTORY'!P$5,Directory[#Headers],0))</f>
        <v>0.89</v>
      </c>
      <c r="Q42" s="129" t="str">
        <f>INDEX(Directory[],MATCH(tbl_deal[[#This Row],[Index]],Directory[Index],0),MATCH('DEAL DIRECTORY'!Q$5,Directory[#Headers],0))</f>
        <v>3</v>
      </c>
      <c r="R42" s="129" t="str">
        <f>INDEX(Directory[],MATCH(tbl_deal[[#This Row],[Index]],Directory[Index],0),MATCH('DEAL DIRECTORY'!R$5,Directory[#Headers],0))</f>
        <v>3.6%</v>
      </c>
      <c r="S42" s="129" t="str">
        <f>INDEX(Directory[],MATCH(tbl_deal[[#This Row],[Index]],Directory[Index],0),MATCH('DEAL DIRECTORY'!S$5,Directory[#Headers],0))</f>
        <v>--</v>
      </c>
      <c r="T42" s="129" t="str">
        <f>INDEX(Directory[],MATCH(tbl_deal[[#This Row],[Index]],Directory[Index],0),MATCH('DEAL DIRECTORY'!T$5,Directory[#Headers],0))</f>
        <v>3.6%</v>
      </c>
      <c r="U42" s="129" t="str">
        <f>INDEX(Directory[],MATCH(tbl_deal[[#This Row],[Index]],Directory[Index],0),MATCH('DEAL DIRECTORY'!U$5,Directory[#Headers],0))</f>
        <v>--</v>
      </c>
      <c r="V42" s="129">
        <f>INDEX(Directory[],MATCH(tbl_deal[[#This Row],[Index]],Directory[Index],0),MATCH('DEAL DIRECTORY'!V$5,Directory[#Headers],0))</f>
        <v>0</v>
      </c>
      <c r="W42" s="129" t="str">
        <f>INDEX(Directory[],MATCH(tbl_deal[[#This Row],[Index]],Directory[Index],0),MATCH('DEAL DIRECTORY'!W$5,Directory[#Headers],0))</f>
        <v>备证</v>
      </c>
      <c r="X42" s="129" t="str">
        <f>INDEX(Directory[],MATCH(tbl_deal[[#This Row],[Index]],Directory[Index],0),MATCH('DEAL DIRECTORY'!X$5,Directory[#Headers],0))</f>
        <v>自贸债</v>
      </c>
      <c r="Y42" s="129" t="str">
        <f>INDEX(Directory[],MATCH(tbl_deal[[#This Row],[Index]],Directory[Index],0),MATCH('DEAL DIRECTORY'!Y$5,Directory[#Headers],0))</f>
        <v>澳交所</v>
      </c>
      <c r="Z42" s="129" t="str">
        <f>INDEX(Directory[],MATCH(tbl_deal[[#This Row],[Index]],Directory[Index],0),MATCH('DEAL DIRECTORY'!Z$5,Directory[#Headers],0))</f>
        <v/>
      </c>
      <c r="AA42" s="129" t="str">
        <f>INDEX(Directory[],MATCH(tbl_deal[[#This Row],[Index]],Directory[Index],0),MATCH('DEAL DIRECTORY'!AA$5,Directory[#Headers],0))</f>
        <v/>
      </c>
      <c r="AB42" s="129" t="str">
        <f>INDEX(Directory[],MATCH(tbl_deal[[#This Row],[Index]],Directory[Index],0),MATCH('DEAL DIRECTORY'!AB$5,Directory[#Headers],0))</f>
        <v>BISL</v>
      </c>
      <c r="AC42" s="129" t="str">
        <f>INDEX(Directory[],MATCH(tbl_deal[[#This Row],[Index]],Directory[Index],0),MATCH('DEAL DIRECTORY'!AC$5,Directory[#Headers],0))</f>
        <v>--</v>
      </c>
      <c r="AD42" s="129" t="str">
        <f>INDEX(Directory[],MATCH(tbl_deal[[#This Row],[Index]],Directory[Index],0),MATCH('DEAL DIRECTORY'!AD$5,Directory[#Headers],0))</f>
        <v>--</v>
      </c>
      <c r="AE42" s="129" t="str">
        <f>INDEX(Directory[],MATCH(tbl_deal[[#This Row],[Index]],Directory[Index],0),MATCH('DEAL DIRECTORY'!AE$5,Directory[#Headers],0))</f>
        <v>--</v>
      </c>
      <c r="AF42" s="129" t="str">
        <f>INDEX(Directory[],MATCH(tbl_deal[[#This Row],[Index]],Directory[Index],0),MATCH('DEAL DIRECTORY'!AF$5,Directory[#Headers],0))</f>
        <v>Y</v>
      </c>
      <c r="AG42" s="129" t="str">
        <f>INDEX(Directory[],MATCH(tbl_deal[[#This Row],[Index]],Directory[Index],0),MATCH('DEAL DIRECTORY'!AG$5,Directory[#Headers],0))</f>
        <v>伊犁哈萨克自治州财通国有资产经营有限责任公司</v>
      </c>
      <c r="AH42" s="129" t="str">
        <f>INDEX(Directory[],MATCH(tbl_deal[[#This Row],[Index]],Directory[Index],0),MATCH('DEAL DIRECTORY'!AH$5,Directory[#Headers],0))</f>
        <v>--/--/--</v>
      </c>
      <c r="AI42" s="129" t="str">
        <f>INDEX(Directory[],MATCH(tbl_deal[[#This Row],[Index]],Directory[Index],0),MATCH('DEAL DIRECTORY'!AI$5,Directory[#Headers],0))</f>
        <v>AA+</v>
      </c>
      <c r="AJ42" s="129" t="str">
        <f>INDEX(Directory[],MATCH(tbl_deal[[#This Row],[Index]],Directory[Index],0),MATCH('DEAL DIRECTORY'!AJ$5,Directory[#Headers],0))</f>
        <v>新疆</v>
      </c>
      <c r="AK42" s="129" t="str">
        <f>INDEX(Directory[],MATCH(tbl_deal[[#This Row],[Index]],Directory[Index],0),MATCH('DEAL DIRECTORY'!AK$5,Directory[#Headers],0))</f>
        <v>伊犁哈萨克州</v>
      </c>
      <c r="AL42" s="129" t="str">
        <f>INDEX(Directory[],MATCH(tbl_deal[[#This Row],[Index]],Directory[Index],0),MATCH('DEAL DIRECTORY'!AL$5,Directory[#Headers],0))</f>
        <v>--</v>
      </c>
      <c r="AM42" s="129" t="str">
        <f>INDEX(Directory[],MATCH(tbl_deal[[#This Row],[Index]],Directory[Index],0),MATCH('DEAL DIRECTORY'!AM$5,Directory[#Headers],0))</f>
        <v>邮储银行</v>
      </c>
      <c r="AN42" s="129" t="str">
        <f>INDEX(Directory[],MATCH(tbl_deal[[#This Row],[Index]],Directory[Index],0),MATCH('DEAL DIRECTORY'!AN$5,Directory[#Headers],0))</f>
        <v>国有行备证</v>
      </c>
      <c r="AO42" s="129">
        <f>IF(ISBLANK(INDEX(Directory[],MATCH(tbl_deal[[#This Row],[Index]],Directory[Index],0),MATCH('DEAL DIRECTORY'!AO$5,Directory[#Headers],0))),"--",INDEX(Directory[],MATCH(tbl_deal[[#This Row],[Index]],Directory[Index],0),MATCH('DEAL DIRECTORY'!AO$5,Directory[#Headers],0)))</f>
        <v>0</v>
      </c>
      <c r="AP42" s="133">
        <f>INDEX(Directory[],MATCH(tbl_deal[[#This Row],[Index]],Directory[Index],0),MATCH('DEAL DIRECTORY'!AP$5,Directory[#Headers],0))</f>
        <v>0.13</v>
      </c>
      <c r="AQ42" s="129">
        <f>INDEX(Directory[],MATCH(tbl_deal[[#This Row],[Index]],Directory[Index],0),MATCH('DEAL DIRECTORY'!AQ$5,Directory[#Headers],0))</f>
        <v>0.89</v>
      </c>
      <c r="AR42" s="129">
        <f>INDEX(Directory[],MATCH(tbl_deal[[#This Row],[Index]],Directory[Index],0),MATCH('DEAL DIRECTORY'!AR$5,Directory[#Headers],0))</f>
        <v>0.97599999999999998</v>
      </c>
      <c r="AS42" s="129" t="str">
        <f>INDEX(Directory[],MATCH(tbl_deal[[#This Row],[Index]],Directory[Index],0),MATCH('DEAL DIRECTORY'!AS$5,Directory[#Headers],0))</f>
        <v>地方国企</v>
      </c>
      <c r="AT42" s="129" t="str">
        <f>INDEX(Directory[],MATCH(tbl_deal[[#This Row],[Index]],Directory[Index],0),MATCH('DEAL DIRECTORY'!AT$5,Directory[#Headers],0))</f>
        <v>地方平台</v>
      </c>
      <c r="AU42" s="129" t="str">
        <f>INDEX(Directory[],MATCH(tbl_deal[[#This Row],[Index]],Directory[Index],0),MATCH('DEAL DIRECTORY'!AU$5,Directory[#Headers],0))</f>
        <v>综合</v>
      </c>
      <c r="AV42" s="129" t="str">
        <f>INDEX(Directory[],MATCH(tbl_deal[[#This Row],[Index]],Directory[Index],0),MATCH('DEAL DIRECTORY'!AV$5,Directory[#Headers],0))</f>
        <v>备证</v>
      </c>
      <c r="AW42" s="129" t="str">
        <f>INDEX(Directory[],MATCH(tbl_deal[[#This Row],[Index]],Directory[Index],0),MATCH('DEAL DIRECTORY'!AW$5,Directory[#Headers],0))</f>
        <v>无评级</v>
      </c>
      <c r="AX42" s="129" t="str">
        <f>INDEX(Directory[],MATCH(tbl_deal[[#This Row],[Index]],Directory[Index],0),MATCH('DEAL DIRECTORY'!AX$5,Directory[#Headers],0))</f>
        <v>≤2亿</v>
      </c>
      <c r="AY42" s="129" t="str">
        <f>INDEX(Directory[],MATCH(tbl_deal[[#This Row],[Index]],Directory[Index],0),MATCH('DEAL DIRECTORY'!AY$5,Directory[#Headers],0))</f>
        <v>23年</v>
      </c>
      <c r="AZ42" s="129" t="str">
        <f>INDEX(Directory[],MATCH(tbl_deal[[#This Row],[Index]],Directory[Index],0),MATCH('DEAL DIRECTORY'!AZ$5,Directory[#Headers],0))</f>
        <v>Q2</v>
      </c>
      <c r="BA42" s="129" t="str">
        <f>INDEX(Directory[],MATCH(tbl_deal[[#This Row],[Index]],Directory[Index],0),MATCH('DEAL DIRECTORY'!BA$5,Directory[#Headers],0))</f>
        <v>06月</v>
      </c>
      <c r="BB42" s="129" t="str">
        <f>INDEX(Directory[],MATCH(tbl_deal[[#This Row],[Index]],Directory[Index],0),MATCH('DEAL DIRECTORY'!BB$5,Directory[#Headers],0))</f>
        <v>SOE Creds</v>
      </c>
      <c r="BC42" s="129" t="str">
        <f>INDEX(Directory[],MATCH(tbl_deal[[#This Row],[Index]],Directory[Index],0),MATCH('DEAL DIRECTORY'!BC$5,Directory[#Headers],0))</f>
        <v>YILI CAITONG STATE OWNED ASSETS MANAGEMENT CO., LTD</v>
      </c>
      <c r="BD42" s="129" t="str">
        <f>INDEX(Directory[],MATCH(tbl_deal[[#This Row],[Index]],Directory[Index],0),MATCH('DEAL DIRECTORY'!BD$5,Directory[#Headers],0))</f>
        <v>G2380105</v>
      </c>
      <c r="BE42" s="137" t="str">
        <f>INDEX(Directory[],MATCH(tbl_deal[[#This Row],[Index]],Directory[Index],0),MATCH('DEAL DIRECTORY'!BE$5,Directory[#Headers],0))</f>
        <v>23年06月</v>
      </c>
      <c r="BF42" s="137" t="str">
        <f>INDEX(Directory[],MATCH(tbl_deal[[#This Row],[Index]],Directory[Index],0),MATCH('DEAL DIRECTORY'!BF$5,Directory[#Headers],0))</f>
        <v>伊犁财通国资</v>
      </c>
      <c r="BG42" s="137" t="str">
        <f>INDEX(Directory[],MATCH(tbl_deal[[#This Row],[Index]],Directory[Index],0),MATCH('DEAL DIRECTORY'!BG$5,Directory[#Headers],0))</f>
        <v>--/--/--</v>
      </c>
      <c r="BH42" s="137" t="str">
        <f>INDEX(Directory[],MATCH(tbl_deal[[#This Row],[Index]],Directory[Index],0),MATCH('DEAL DIRECTORY'!BH$5,Directory[#Headers],0))</f>
        <v>自贸债</v>
      </c>
      <c r="BI42" s="137" t="str">
        <f>INDEX(Directory[],MATCH(tbl_deal[[#This Row],[Index]],Directory[Index],0),MATCH('DEAL DIRECTORY'!BI$5,Directory[#Headers],0))</f>
        <v>人民币8900万元</v>
      </c>
      <c r="BJ42" s="137" t="str">
        <f>INDEX(Directory[],MATCH(tbl_deal[[#This Row],[Index]],Directory[Index],0),MATCH('DEAL DIRECTORY'!BJ$5,Directory[#Headers],0))</f>
        <v>3年</v>
      </c>
      <c r="BK42" s="137" t="str">
        <f>INDEX(Directory[],MATCH(tbl_deal[[#This Row],[Index]],Directory[Index],0),MATCH('DEAL DIRECTORY'!BK$5,Directory[#Headers],0))</f>
        <v>3.6%</v>
      </c>
      <c r="BL42" s="137" t="str">
        <f>INDEX(Directory[],MATCH(tbl_deal[[#This Row],[Index]],Directory[Index],0),MATCH('DEAL DIRECTORY'!BL$5,Directory[#Headers],0))</f>
        <v>账簿管理人</v>
      </c>
      <c r="BM42" s="129" t="str">
        <f>INDEX(Directory[],MATCH(tbl_deal[[#This Row],[Index]],Directory[Index],0),MATCH('DEAL DIRECTORY'!BM$5,Directory[#Headers],0))</f>
        <v>\\10.10.1.215\dcm$\Deals\Completed\2023 Completed\SOE\Arcadia I(SBLC) 伊犁财通</v>
      </c>
      <c r="BN42" s="4"/>
      <c r="BO42" s="4"/>
      <c r="BP42" s="4"/>
    </row>
    <row r="43" spans="3:68" ht="20.25" customHeight="1" x14ac:dyDescent="0.25">
      <c r="C43" s="129">
        <f>Directory[[#This Row],[Index]]</f>
        <v>428</v>
      </c>
      <c r="D43" s="130">
        <f>INDEX(Directory[],MATCH(tbl_deal[[#This Row],[Index]],Directory[Index],0),MATCH('DEAL DIRECTORY'!D$5,Directory[#Headers],0))</f>
        <v>45083</v>
      </c>
      <c r="E43" s="129" t="str">
        <f>INDEX(Directory[],MATCH(tbl_deal[[#This Row],[Index]],Directory[Index],0),MATCH('DEAL DIRECTORY'!E$5,Directory[#Headers],0))</f>
        <v/>
      </c>
      <c r="F43" s="129" t="str">
        <f>INDEX(Directory[],MATCH(tbl_deal[[#This Row],[Index]],Directory[Index],0),MATCH('DEAL DIRECTORY'!F$5,Directory[#Headers],0))</f>
        <v/>
      </c>
      <c r="G43" s="129" t="str">
        <f>INDEX(Directory[],MATCH(tbl_deal[[#This Row],[Index]],Directory[Index],0),MATCH('DEAL DIRECTORY'!G$5,Directory[#Headers],0))</f>
        <v>Shangcheng II</v>
      </c>
      <c r="H43" s="135" t="str">
        <f>IF(tbl_deal[[#This Row],[FolderPath]]="","",HYPERLINK(tbl_deal[[#This Row],[FolderPath]],"📂"))</f>
        <v>📂</v>
      </c>
      <c r="I43" s="129" t="str">
        <f>INDEX(Directory[],MATCH(tbl_deal[[#This Row],[Index]],Directory[Index],0),MATCH('DEAL DIRECTORY'!I$5,Directory[#Headers],0))</f>
        <v>JBR</v>
      </c>
      <c r="J43" s="129" t="str">
        <f>INDEX(Directory[],MATCH(tbl_deal[[#This Row],[Index]],Directory[Index],0),MATCH('DEAL DIRECTORY'!J$5,Directory[#Headers],0))</f>
        <v>SCMI</v>
      </c>
      <c r="K43" s="129" t="str">
        <f>INDEX(Directory[],MATCH(tbl_deal[[#This Row],[Index]],Directory[Index],0),MATCH('DEAL DIRECTORY'!K$5,Directory[#Headers],0))</f>
        <v>SOE组</v>
      </c>
      <c r="L43" s="129">
        <f>INDEX(Directory[],MATCH(tbl_deal[[#This Row],[Index]],Directory[Index],0),MATCH('DEAL DIRECTORY'!L$5,Directory[#Headers],0))</f>
        <v>2</v>
      </c>
      <c r="M43" s="129" t="str">
        <f>INDEX(Directory[],MATCH(tbl_deal[[#This Row],[Index]],Directory[Index],0),MATCH('DEAL DIRECTORY'!M$5,Directory[#Headers],0))</f>
        <v>杭州上城城投</v>
      </c>
      <c r="N43" s="129" t="str">
        <f>INDEX(Directory[],MATCH(tbl_deal[[#This Row],[Index]],Directory[Index],0),MATCH('DEAL DIRECTORY'!N$5,Directory[#Headers],0))</f>
        <v>--/--/BBB</v>
      </c>
      <c r="O43" s="129" t="str">
        <f>INDEX(Directory[],MATCH(tbl_deal[[#This Row],[Index]],Directory[Index],0),MATCH('DEAL DIRECTORY'!O$5,Directory[#Headers],0))</f>
        <v>USD</v>
      </c>
      <c r="P43" s="129">
        <f>INDEX(Directory[],MATCH(tbl_deal[[#This Row],[Index]],Directory[Index],0),MATCH('DEAL DIRECTORY'!P$5,Directory[#Headers],0))</f>
        <v>2</v>
      </c>
      <c r="Q43" s="129" t="str">
        <f>INDEX(Directory[],MATCH(tbl_deal[[#This Row],[Index]],Directory[Index],0),MATCH('DEAL DIRECTORY'!Q$5,Directory[#Headers],0))</f>
        <v>1</v>
      </c>
      <c r="R43" s="129" t="str">
        <f>INDEX(Directory[],MATCH(tbl_deal[[#This Row],[Index]],Directory[Index],0),MATCH('DEAL DIRECTORY'!R$5,Directory[#Headers],0))</f>
        <v>5.9%</v>
      </c>
      <c r="S43" s="129" t="str">
        <f>INDEX(Directory[],MATCH(tbl_deal[[#This Row],[Index]],Directory[Index],0),MATCH('DEAL DIRECTORY'!S$5,Directory[#Headers],0))</f>
        <v>6.3%a</v>
      </c>
      <c r="T43" s="129" t="str">
        <f>INDEX(Directory[],MATCH(tbl_deal[[#This Row],[Index]],Directory[Index],0),MATCH('DEAL DIRECTORY'!T$5,Directory[#Headers],0))</f>
        <v>5.9%</v>
      </c>
      <c r="U43" s="129" t="str">
        <f>INDEX(Directory[],MATCH(tbl_deal[[#This Row],[Index]],Directory[Index],0),MATCH('DEAL DIRECTORY'!U$5,Directory[#Headers],0))</f>
        <v>--</v>
      </c>
      <c r="V43" s="131">
        <f>INDEX(Directory[],MATCH(tbl_deal[[#This Row],[Index]],Directory[Index],0),MATCH('DEAL DIRECTORY'!V$5,Directory[#Headers],0))</f>
        <v>40</v>
      </c>
      <c r="W43" s="129" t="str">
        <f>INDEX(Directory[],MATCH(tbl_deal[[#This Row],[Index]],Directory[Index],0),MATCH('DEAL DIRECTORY'!W$5,Directory[#Headers],0))</f>
        <v>维好</v>
      </c>
      <c r="X43" s="129" t="str">
        <f>INDEX(Directory[],MATCH(tbl_deal[[#This Row],[Index]],Directory[Index],0),MATCH('DEAL DIRECTORY'!X$5,Directory[#Headers],0))</f>
        <v>--</v>
      </c>
      <c r="Y43" s="129" t="str">
        <f>INDEX(Directory[],MATCH(tbl_deal[[#This Row],[Index]],Directory[Index],0),MATCH('DEAL DIRECTORY'!Y$5,Directory[#Headers],0))</f>
        <v>新交所</v>
      </c>
      <c r="Z43" s="129" t="str">
        <f>INDEX(Directory[],MATCH(tbl_deal[[#This Row],[Index]],Directory[Index],0),MATCH('DEAL DIRECTORY'!Z$5,Directory[#Headers],0))</f>
        <v/>
      </c>
      <c r="AA43" s="129" t="str">
        <f>INDEX(Directory[],MATCH(tbl_deal[[#This Row],[Index]],Directory[Index],0),MATCH('DEAL DIRECTORY'!AA$5,Directory[#Headers],0))</f>
        <v/>
      </c>
      <c r="AB43" s="129" t="str">
        <f>INDEX(Directory[],MATCH(tbl_deal[[#This Row],[Index]],Directory[Index],0),MATCH('DEAL DIRECTORY'!AB$5,Directory[#Headers],0))</f>
        <v>BISL</v>
      </c>
      <c r="AC43" s="129" t="str">
        <f>INDEX(Directory[],MATCH(tbl_deal[[#This Row],[Index]],Directory[Index],0),MATCH('DEAL DIRECTORY'!AC$5,Directory[#Headers],0))</f>
        <v>--</v>
      </c>
      <c r="AD43" s="129" t="str">
        <f>INDEX(Directory[],MATCH(tbl_deal[[#This Row],[Index]],Directory[Index],0),MATCH('DEAL DIRECTORY'!AD$5,Directory[#Headers],0))</f>
        <v>--</v>
      </c>
      <c r="AE43" s="129" t="str">
        <f>INDEX(Directory[],MATCH(tbl_deal[[#This Row],[Index]],Directory[Index],0),MATCH('DEAL DIRECTORY'!AE$5,Directory[#Headers],0))</f>
        <v>--</v>
      </c>
      <c r="AF43" s="129" t="str">
        <f>INDEX(Directory[],MATCH(tbl_deal[[#This Row],[Index]],Directory[Index],0),MATCH('DEAL DIRECTORY'!AF$5,Directory[#Headers],0))</f>
        <v>N</v>
      </c>
      <c r="AG43" s="129" t="str">
        <f>INDEX(Directory[],MATCH(tbl_deal[[#This Row],[Index]],Directory[Index],0),MATCH('DEAL DIRECTORY'!AG$5,Directory[#Headers],0))</f>
        <v>杭州上城区城市建设投资集团有限公司</v>
      </c>
      <c r="AH43" s="129" t="str">
        <f>INDEX(Directory[],MATCH(tbl_deal[[#This Row],[Index]],Directory[Index],0),MATCH('DEAL DIRECTORY'!AH$5,Directory[#Headers],0))</f>
        <v>--/--/--</v>
      </c>
      <c r="AI43" s="129" t="str">
        <f>INDEX(Directory[],MATCH(tbl_deal[[#This Row],[Index]],Directory[Index],0),MATCH('DEAL DIRECTORY'!AI$5,Directory[#Headers],0))</f>
        <v>AAA</v>
      </c>
      <c r="AJ43" s="129" t="str">
        <f>INDEX(Directory[],MATCH(tbl_deal[[#This Row],[Index]],Directory[Index],0),MATCH('DEAL DIRECTORY'!AJ$5,Directory[#Headers],0))</f>
        <v>浙江</v>
      </c>
      <c r="AK43" s="129" t="str">
        <f>INDEX(Directory[],MATCH(tbl_deal[[#This Row],[Index]],Directory[Index],0),MATCH('DEAL DIRECTORY'!AK$5,Directory[#Headers],0))</f>
        <v>杭州市</v>
      </c>
      <c r="AL43" s="129" t="str">
        <f>INDEX(Directory[],MATCH(tbl_deal[[#This Row],[Index]],Directory[Index],0),MATCH('DEAL DIRECTORY'!AL$5,Directory[#Headers],0))</f>
        <v>上城区</v>
      </c>
      <c r="AM43" s="129" t="str">
        <f>INDEX(Directory[],MATCH(tbl_deal[[#This Row],[Index]],Directory[Index],0),MATCH('DEAL DIRECTORY'!AM$5,Directory[#Headers],0))</f>
        <v>--</v>
      </c>
      <c r="AN43" s="129" t="str">
        <f>INDEX(Directory[],MATCH(tbl_deal[[#This Row],[Index]],Directory[Index],0),MATCH('DEAL DIRECTORY'!AN$5,Directory[#Headers],0))</f>
        <v>--</v>
      </c>
      <c r="AO43" s="132">
        <f>IF(ISBLANK(INDEX(Directory[],MATCH(tbl_deal[[#This Row],[Index]],Directory[Index],0),MATCH('DEAL DIRECTORY'!AO$5,Directory[#Headers],0))),"--",INDEX(Directory[],MATCH(tbl_deal[[#This Row],[Index]],Directory[Index],0),MATCH('DEAL DIRECTORY'!AO$5,Directory[#Headers],0)))</f>
        <v>600</v>
      </c>
      <c r="AP43" s="129">
        <f>INDEX(Directory[],MATCH(tbl_deal[[#This Row],[Index]],Directory[Index],0),MATCH('DEAL DIRECTORY'!AP$5,Directory[#Headers],0))</f>
        <v>2</v>
      </c>
      <c r="AQ43" s="129">
        <f>INDEX(Directory[],MATCH(tbl_deal[[#This Row],[Index]],Directory[Index],0),MATCH('DEAL DIRECTORY'!AQ$5,Directory[#Headers],0))</f>
        <v>14.23</v>
      </c>
      <c r="AR43" s="129">
        <f>INDEX(Directory[],MATCH(tbl_deal[[#This Row],[Index]],Directory[Index],0),MATCH('DEAL DIRECTORY'!AR$5,Directory[#Headers],0))</f>
        <v>15.686</v>
      </c>
      <c r="AS43" s="129" t="str">
        <f>INDEX(Directory[],MATCH(tbl_deal[[#This Row],[Index]],Directory[Index],0),MATCH('DEAL DIRECTORY'!AS$5,Directory[#Headers],0))</f>
        <v>地方国企</v>
      </c>
      <c r="AT43" s="129" t="str">
        <f>INDEX(Directory[],MATCH(tbl_deal[[#This Row],[Index]],Directory[Index],0),MATCH('DEAL DIRECTORY'!AT$5,Directory[#Headers],0))</f>
        <v>地方平台</v>
      </c>
      <c r="AU43" s="129" t="str">
        <f>INDEX(Directory[],MATCH(tbl_deal[[#This Row],[Index]],Directory[Index],0),MATCH('DEAL DIRECTORY'!AU$5,Directory[#Headers],0))</f>
        <v>基建</v>
      </c>
      <c r="AV43" s="129" t="str">
        <f>INDEX(Directory[],MATCH(tbl_deal[[#This Row],[Index]],Directory[Index],0),MATCH('DEAL DIRECTORY'!AV$5,Directory[#Headers],0))</f>
        <v>维好</v>
      </c>
      <c r="AW43" s="129" t="str">
        <f>INDEX(Directory[],MATCH(tbl_deal[[#This Row],[Index]],Directory[Index],0),MATCH('DEAL DIRECTORY'!AW$5,Directory[#Headers],0))</f>
        <v>投资级</v>
      </c>
      <c r="AX43" s="129" t="str">
        <f>INDEX(Directory[],MATCH(tbl_deal[[#This Row],[Index]],Directory[Index],0),MATCH('DEAL DIRECTORY'!AX$5,Directory[#Headers],0))</f>
        <v>≤2亿</v>
      </c>
      <c r="AY43" s="133" t="str">
        <f>INDEX(Directory[],MATCH(tbl_deal[[#This Row],[Index]],Directory[Index],0),MATCH('DEAL DIRECTORY'!AY$5,Directory[#Headers],0))</f>
        <v>23年</v>
      </c>
      <c r="AZ43" s="129" t="str">
        <f>INDEX(Directory[],MATCH(tbl_deal[[#This Row],[Index]],Directory[Index],0),MATCH('DEAL DIRECTORY'!AZ$5,Directory[#Headers],0))</f>
        <v>Q2</v>
      </c>
      <c r="BA43" s="129" t="str">
        <f>INDEX(Directory[],MATCH(tbl_deal[[#This Row],[Index]],Directory[Index],0),MATCH('DEAL DIRECTORY'!BA$5,Directory[#Headers],0))</f>
        <v>06月</v>
      </c>
      <c r="BB43" s="129" t="str">
        <f>INDEX(Directory[],MATCH(tbl_deal[[#This Row],[Index]],Directory[Index],0),MATCH('DEAL DIRECTORY'!BB$5,Directory[#Headers],0))</f>
        <v>SOE Creds</v>
      </c>
      <c r="BC43" s="129" t="str">
        <f>INDEX(Directory[],MATCH(tbl_deal[[#This Row],[Index]],Directory[Index],0),MATCH('DEAL DIRECTORY'!BC$5,Directory[#Headers],0))</f>
        <v>ZHEJIANG BOXIN (BVI) LIMITED</v>
      </c>
      <c r="BD43" s="129" t="str">
        <f>INDEX(Directory[],MATCH(tbl_deal[[#This Row],[Index]],Directory[Index],0),MATCH('DEAL DIRECTORY'!BD$5,Directory[#Headers],0))</f>
        <v>XS2618570068</v>
      </c>
      <c r="BE43" s="137" t="str">
        <f>INDEX(Directory[],MATCH(tbl_deal[[#This Row],[Index]],Directory[Index],0),MATCH('DEAL DIRECTORY'!BE$5,Directory[#Headers],0))</f>
        <v>23年06月</v>
      </c>
      <c r="BF43" s="137" t="str">
        <f>INDEX(Directory[],MATCH(tbl_deal[[#This Row],[Index]],Directory[Index],0),MATCH('DEAL DIRECTORY'!BF$5,Directory[#Headers],0))</f>
        <v>杭州上城城投</v>
      </c>
      <c r="BG43" s="137" t="str">
        <f>INDEX(Directory[],MATCH(tbl_deal[[#This Row],[Index]],Directory[Index],0),MATCH('DEAL DIRECTORY'!BG$5,Directory[#Headers],0))</f>
        <v>--/--/BBB</v>
      </c>
      <c r="BH43" s="137" t="str">
        <f>INDEX(Directory[],MATCH(tbl_deal[[#This Row],[Index]],Directory[Index],0),MATCH('DEAL DIRECTORY'!BH$5,Directory[#Headers],0))</f>
        <v>高级债</v>
      </c>
      <c r="BI43" s="137" t="str">
        <f>INDEX(Directory[],MATCH(tbl_deal[[#This Row],[Index]],Directory[Index],0),MATCH('DEAL DIRECTORY'!BI$5,Directory[#Headers],0))</f>
        <v>2亿美元</v>
      </c>
      <c r="BJ43" s="137" t="str">
        <f>INDEX(Directory[],MATCH(tbl_deal[[#This Row],[Index]],Directory[Index],0),MATCH('DEAL DIRECTORY'!BJ$5,Directory[#Headers],0))</f>
        <v>364天</v>
      </c>
      <c r="BK43" s="137" t="str">
        <f>INDEX(Directory[],MATCH(tbl_deal[[#This Row],[Index]],Directory[Index],0),MATCH('DEAL DIRECTORY'!BK$5,Directory[#Headers],0))</f>
        <v>5.9%</v>
      </c>
      <c r="BL43" s="137" t="str">
        <f>INDEX(Directory[],MATCH(tbl_deal[[#This Row],[Index]],Directory[Index],0),MATCH('DEAL DIRECTORY'!BL$5,Directory[#Headers],0))</f>
        <v>账簿管理人</v>
      </c>
      <c r="BM43" s="129" t="str">
        <f>INDEX(Directory[],MATCH(tbl_deal[[#This Row],[Index]],Directory[Index],0),MATCH('DEAL DIRECTORY'!BM$5,Directory[#Headers],0))</f>
        <v>\\10.10.1.215\dcm$\Deals\Completed\2023 Completed\SOE\Shangcheng II 杭州上城城建</v>
      </c>
      <c r="BN43" s="4"/>
      <c r="BO43" s="4"/>
      <c r="BP43" s="4"/>
    </row>
    <row r="44" spans="3:68" ht="20.25" customHeight="1" x14ac:dyDescent="0.25">
      <c r="C44" s="129">
        <f>Directory[[#This Row],[Index]]</f>
        <v>427</v>
      </c>
      <c r="D44" s="130">
        <f>INDEX(Directory[],MATCH(tbl_deal[[#This Row],[Index]],Directory[Index],0),MATCH('DEAL DIRECTORY'!D$5,Directory[#Headers],0))</f>
        <v>45078</v>
      </c>
      <c r="E44" s="129" t="str">
        <f>INDEX(Directory[],MATCH(tbl_deal[[#This Row],[Index]],Directory[Index],0),MATCH('DEAL DIRECTORY'!E$5,Directory[#Headers],0))</f>
        <v/>
      </c>
      <c r="F44" s="129" t="str">
        <f>INDEX(Directory[],MATCH(tbl_deal[[#This Row],[Index]],Directory[Index],0),MATCH('DEAL DIRECTORY'!F$5,Directory[#Headers],0))</f>
        <v>自贸债</v>
      </c>
      <c r="G44" s="129" t="str">
        <f>INDEX(Directory[],MATCH(tbl_deal[[#This Row],[Index]],Directory[Index],0),MATCH('DEAL DIRECTORY'!G$5,Directory[#Headers],0))</f>
        <v>Innovation</v>
      </c>
      <c r="H44" s="135" t="str">
        <f>IF(tbl_deal[[#This Row],[FolderPath]]="","",HYPERLINK(tbl_deal[[#This Row],[FolderPath]],"📂"))</f>
        <v>📂</v>
      </c>
      <c r="I44" s="129" t="str">
        <f>INDEX(Directory[],MATCH(tbl_deal[[#This Row],[Index]],Directory[Index],0),MATCH('DEAL DIRECTORY'!I$5,Directory[#Headers],0))</f>
        <v>JBR</v>
      </c>
      <c r="J44" s="129" t="str">
        <f>INDEX(Directory[],MATCH(tbl_deal[[#This Row],[Index]],Directory[Index],0),MATCH('DEAL DIRECTORY'!J$5,Directory[#Headers],0))</f>
        <v>SCMI</v>
      </c>
      <c r="K44" s="129" t="str">
        <f>INDEX(Directory[],MATCH(tbl_deal[[#This Row],[Index]],Directory[Index],0),MATCH('DEAL DIRECTORY'!K$5,Directory[#Headers],0))</f>
        <v>SOE组</v>
      </c>
      <c r="L44" s="129">
        <f>INDEX(Directory[],MATCH(tbl_deal[[#This Row],[Index]],Directory[Index],0),MATCH('DEAL DIRECTORY'!L$5,Directory[#Headers],0))</f>
        <v>1</v>
      </c>
      <c r="M44" s="129" t="str">
        <f>INDEX(Directory[],MATCH(tbl_deal[[#This Row],[Index]],Directory[Index],0),MATCH('DEAL DIRECTORY'!M$5,Directory[#Headers],0))</f>
        <v>昆山国创</v>
      </c>
      <c r="N44" s="129" t="str">
        <f>INDEX(Directory[],MATCH(tbl_deal[[#This Row],[Index]],Directory[Index],0),MATCH('DEAL DIRECTORY'!N$5,Directory[#Headers],0))</f>
        <v>--/--/--</v>
      </c>
      <c r="O44" s="129" t="str">
        <f>INDEX(Directory[],MATCH(tbl_deal[[#This Row],[Index]],Directory[Index],0),MATCH('DEAL DIRECTORY'!O$5,Directory[#Headers],0))</f>
        <v>CNH</v>
      </c>
      <c r="P44" s="129">
        <f>INDEX(Directory[],MATCH(tbl_deal[[#This Row],[Index]],Directory[Index],0),MATCH('DEAL DIRECTORY'!P$5,Directory[#Headers],0))</f>
        <v>10</v>
      </c>
      <c r="Q44" s="129" t="str">
        <f>INDEX(Directory[],MATCH(tbl_deal[[#This Row],[Index]],Directory[Index],0),MATCH('DEAL DIRECTORY'!Q$5,Directory[#Headers],0))</f>
        <v>3</v>
      </c>
      <c r="R44" s="129" t="str">
        <f>INDEX(Directory[],MATCH(tbl_deal[[#This Row],[Index]],Directory[Index],0),MATCH('DEAL DIRECTORY'!R$5,Directory[#Headers],0))</f>
        <v>3.55%</v>
      </c>
      <c r="S44" s="129" t="str">
        <f>INDEX(Directory[],MATCH(tbl_deal[[#This Row],[Index]],Directory[Index],0),MATCH('DEAL DIRECTORY'!S$5,Directory[#Headers],0))</f>
        <v>3.75%a</v>
      </c>
      <c r="T44" s="129" t="str">
        <f>INDEX(Directory[],MATCH(tbl_deal[[#This Row],[Index]],Directory[Index],0),MATCH('DEAL DIRECTORY'!T$5,Directory[#Headers],0))</f>
        <v>3.55%</v>
      </c>
      <c r="U44" s="129" t="str">
        <f>INDEX(Directory[],MATCH(tbl_deal[[#This Row],[Index]],Directory[Index],0),MATCH('DEAL DIRECTORY'!U$5,Directory[#Headers],0))</f>
        <v>--</v>
      </c>
      <c r="V44" s="131">
        <f>INDEX(Directory[],MATCH(tbl_deal[[#This Row],[Index]],Directory[Index],0),MATCH('DEAL DIRECTORY'!V$5,Directory[#Headers],0))</f>
        <v>20</v>
      </c>
      <c r="W44" s="129" t="str">
        <f>INDEX(Directory[],MATCH(tbl_deal[[#This Row],[Index]],Directory[Index],0),MATCH('DEAL DIRECTORY'!W$5,Directory[#Headers],0))</f>
        <v>直发</v>
      </c>
      <c r="X44" s="129" t="str">
        <f>INDEX(Directory[],MATCH(tbl_deal[[#This Row],[Index]],Directory[Index],0),MATCH('DEAL DIRECTORY'!X$5,Directory[#Headers],0))</f>
        <v>自贸债</v>
      </c>
      <c r="Y44" s="129" t="str">
        <f>INDEX(Directory[],MATCH(tbl_deal[[#This Row],[Index]],Directory[Index],0),MATCH('DEAL DIRECTORY'!Y$5,Directory[#Headers],0))</f>
        <v>澳交所</v>
      </c>
      <c r="Z44" s="129" t="str">
        <f>INDEX(Directory[],MATCH(tbl_deal[[#This Row],[Index]],Directory[Index],0),MATCH('DEAL DIRECTORY'!Z$5,Directory[#Headers],0))</f>
        <v/>
      </c>
      <c r="AA44" s="129" t="str">
        <f>INDEX(Directory[],MATCH(tbl_deal[[#This Row],[Index]],Directory[Index],0),MATCH('DEAL DIRECTORY'!AA$5,Directory[#Headers],0))</f>
        <v/>
      </c>
      <c r="AB44" s="129" t="str">
        <f>INDEX(Directory[],MATCH(tbl_deal[[#This Row],[Index]],Directory[Index],0),MATCH('DEAL DIRECTORY'!AB$5,Directory[#Headers],0))</f>
        <v>BISL</v>
      </c>
      <c r="AC44" s="129" t="str">
        <f>INDEX(Directory[],MATCH(tbl_deal[[#This Row],[Index]],Directory[Index],0),MATCH('DEAL DIRECTORY'!AC$5,Directory[#Headers],0))</f>
        <v>--</v>
      </c>
      <c r="AD44" s="129" t="str">
        <f>INDEX(Directory[],MATCH(tbl_deal[[#This Row],[Index]],Directory[Index],0),MATCH('DEAL DIRECTORY'!AD$5,Directory[#Headers],0))</f>
        <v>--</v>
      </c>
      <c r="AE44" s="129" t="str">
        <f>INDEX(Directory[],MATCH(tbl_deal[[#This Row],[Index]],Directory[Index],0),MATCH('DEAL DIRECTORY'!AE$5,Directory[#Headers],0))</f>
        <v>--</v>
      </c>
      <c r="AF44" s="129" t="str">
        <f>INDEX(Directory[],MATCH(tbl_deal[[#This Row],[Index]],Directory[Index],0),MATCH('DEAL DIRECTORY'!AF$5,Directory[#Headers],0))</f>
        <v>Y</v>
      </c>
      <c r="AG44" s="129" t="str">
        <f>INDEX(Directory[],MATCH(tbl_deal[[#This Row],[Index]],Directory[Index],0),MATCH('DEAL DIRECTORY'!AG$5,Directory[#Headers],0))</f>
        <v>昆山国创投资集团有限公司</v>
      </c>
      <c r="AH44" s="129" t="str">
        <f>INDEX(Directory[],MATCH(tbl_deal[[#This Row],[Index]],Directory[Index],0),MATCH('DEAL DIRECTORY'!AH$5,Directory[#Headers],0))</f>
        <v>--/--/--</v>
      </c>
      <c r="AI44" s="129" t="str">
        <f>INDEX(Directory[],MATCH(tbl_deal[[#This Row],[Index]],Directory[Index],0),MATCH('DEAL DIRECTORY'!AI$5,Directory[#Headers],0))</f>
        <v>AA+</v>
      </c>
      <c r="AJ44" s="129" t="str">
        <f>INDEX(Directory[],MATCH(tbl_deal[[#This Row],[Index]],Directory[Index],0),MATCH('DEAL DIRECTORY'!AJ$5,Directory[#Headers],0))</f>
        <v>江苏</v>
      </c>
      <c r="AK44" s="129" t="str">
        <f>INDEX(Directory[],MATCH(tbl_deal[[#This Row],[Index]],Directory[Index],0),MATCH('DEAL DIRECTORY'!AK$5,Directory[#Headers],0))</f>
        <v>苏州市</v>
      </c>
      <c r="AL44" s="129" t="str">
        <f>INDEX(Directory[],MATCH(tbl_deal[[#This Row],[Index]],Directory[Index],0),MATCH('DEAL DIRECTORY'!AL$5,Directory[#Headers],0))</f>
        <v>--</v>
      </c>
      <c r="AM44" s="129" t="str">
        <f>INDEX(Directory[],MATCH(tbl_deal[[#This Row],[Index]],Directory[Index],0),MATCH('DEAL DIRECTORY'!AM$5,Directory[#Headers],0))</f>
        <v>--</v>
      </c>
      <c r="AN44" s="129" t="str">
        <f>INDEX(Directory[],MATCH(tbl_deal[[#This Row],[Index]],Directory[Index],0),MATCH('DEAL DIRECTORY'!AN$5,Directory[#Headers],0))</f>
        <v>--</v>
      </c>
      <c r="AO44" s="132">
        <f>IF(ISBLANK(INDEX(Directory[],MATCH(tbl_deal[[#This Row],[Index]],Directory[Index],0),MATCH('DEAL DIRECTORY'!AO$5,Directory[#Headers],0))),"--",INDEX(Directory[],MATCH(tbl_deal[[#This Row],[Index]],Directory[Index],0),MATCH('DEAL DIRECTORY'!AO$5,Directory[#Headers],0)))</f>
        <v>2000</v>
      </c>
      <c r="AP44" s="129">
        <f>INDEX(Directory[],MATCH(tbl_deal[[#This Row],[Index]],Directory[Index],0),MATCH('DEAL DIRECTORY'!AP$5,Directory[#Headers],0))</f>
        <v>1.41</v>
      </c>
      <c r="AQ44" s="129">
        <f>INDEX(Directory[],MATCH(tbl_deal[[#This Row],[Index]],Directory[Index],0),MATCH('DEAL DIRECTORY'!AQ$5,Directory[#Headers],0))</f>
        <v>10</v>
      </c>
      <c r="AR44" s="129">
        <f>INDEX(Directory[],MATCH(tbl_deal[[#This Row],[Index]],Directory[Index],0),MATCH('DEAL DIRECTORY'!AR$5,Directory[#Headers],0))</f>
        <v>11.02</v>
      </c>
      <c r="AS44" s="129" t="str">
        <f>INDEX(Directory[],MATCH(tbl_deal[[#This Row],[Index]],Directory[Index],0),MATCH('DEAL DIRECTORY'!AS$5,Directory[#Headers],0))</f>
        <v>地方国企</v>
      </c>
      <c r="AT44" s="129" t="str">
        <f>INDEX(Directory[],MATCH(tbl_deal[[#This Row],[Index]],Directory[Index],0),MATCH('DEAL DIRECTORY'!AT$5,Directory[#Headers],0))</f>
        <v>地方平台</v>
      </c>
      <c r="AU44" s="129" t="str">
        <f>INDEX(Directory[],MATCH(tbl_deal[[#This Row],[Index]],Directory[Index],0),MATCH('DEAL DIRECTORY'!AU$5,Directory[#Headers],0))</f>
        <v>园区</v>
      </c>
      <c r="AV44" s="129" t="str">
        <f>INDEX(Directory[],MATCH(tbl_deal[[#This Row],[Index]],Directory[Index],0),MATCH('DEAL DIRECTORY'!AV$5,Directory[#Headers],0))</f>
        <v>直发</v>
      </c>
      <c r="AW44" s="129" t="str">
        <f>INDEX(Directory[],MATCH(tbl_deal[[#This Row],[Index]],Directory[Index],0),MATCH('DEAL DIRECTORY'!AW$5,Directory[#Headers],0))</f>
        <v>无评级</v>
      </c>
      <c r="AX44" s="129" t="str">
        <f>INDEX(Directory[],MATCH(tbl_deal[[#This Row],[Index]],Directory[Index],0),MATCH('DEAL DIRECTORY'!AX$5,Directory[#Headers],0))</f>
        <v>≤2亿</v>
      </c>
      <c r="AY44" s="133" t="str">
        <f>INDEX(Directory[],MATCH(tbl_deal[[#This Row],[Index]],Directory[Index],0),MATCH('DEAL DIRECTORY'!AY$5,Directory[#Headers],0))</f>
        <v>23年</v>
      </c>
      <c r="AZ44" s="129" t="str">
        <f>INDEX(Directory[],MATCH(tbl_deal[[#This Row],[Index]],Directory[Index],0),MATCH('DEAL DIRECTORY'!AZ$5,Directory[#Headers],0))</f>
        <v>Q2</v>
      </c>
      <c r="BA44" s="129" t="str">
        <f>INDEX(Directory[],MATCH(tbl_deal[[#This Row],[Index]],Directory[Index],0),MATCH('DEAL DIRECTORY'!BA$5,Directory[#Headers],0))</f>
        <v>06月</v>
      </c>
      <c r="BB44" s="129" t="str">
        <f>INDEX(Directory[],MATCH(tbl_deal[[#This Row],[Index]],Directory[Index],0),MATCH('DEAL DIRECTORY'!BB$5,Directory[#Headers],0))</f>
        <v>SOE Creds</v>
      </c>
      <c r="BC44" s="129" t="str">
        <f>INDEX(Directory[],MATCH(tbl_deal[[#This Row],[Index]],Directory[Index],0),MATCH('DEAL DIRECTORY'!BC$5,Directory[#Headers],0))</f>
        <v>KUNSHAN GUOCHUANG INVESTMENT GROUP CO., LTD.</v>
      </c>
      <c r="BD44" s="129" t="str">
        <f>INDEX(Directory[],MATCH(tbl_deal[[#This Row],[Index]],Directory[Index],0),MATCH('DEAL DIRECTORY'!BD$5,Directory[#Headers],0))</f>
        <v>G2380140</v>
      </c>
      <c r="BE44" s="137" t="str">
        <f>INDEX(Directory[],MATCH(tbl_deal[[#This Row],[Index]],Directory[Index],0),MATCH('DEAL DIRECTORY'!BE$5,Directory[#Headers],0))</f>
        <v>23年06月</v>
      </c>
      <c r="BF44" s="137" t="str">
        <f>INDEX(Directory[],MATCH(tbl_deal[[#This Row],[Index]],Directory[Index],0),MATCH('DEAL DIRECTORY'!BF$5,Directory[#Headers],0))</f>
        <v>昆山国创</v>
      </c>
      <c r="BG44" s="137" t="str">
        <f>INDEX(Directory[],MATCH(tbl_deal[[#This Row],[Index]],Directory[Index],0),MATCH('DEAL DIRECTORY'!BG$5,Directory[#Headers],0))</f>
        <v>--/--/--</v>
      </c>
      <c r="BH44" s="137" t="str">
        <f>INDEX(Directory[],MATCH(tbl_deal[[#This Row],[Index]],Directory[Index],0),MATCH('DEAL DIRECTORY'!BH$5,Directory[#Headers],0))</f>
        <v>自贸债</v>
      </c>
      <c r="BI44" s="137" t="str">
        <f>INDEX(Directory[],MATCH(tbl_deal[[#This Row],[Index]],Directory[Index],0),MATCH('DEAL DIRECTORY'!BI$5,Directory[#Headers],0))</f>
        <v>人民币10亿元</v>
      </c>
      <c r="BJ44" s="137" t="str">
        <f>INDEX(Directory[],MATCH(tbl_deal[[#This Row],[Index]],Directory[Index],0),MATCH('DEAL DIRECTORY'!BJ$5,Directory[#Headers],0))</f>
        <v>3年</v>
      </c>
      <c r="BK44" s="137" t="str">
        <f>INDEX(Directory[],MATCH(tbl_deal[[#This Row],[Index]],Directory[Index],0),MATCH('DEAL DIRECTORY'!BK$5,Directory[#Headers],0))</f>
        <v>3.55%</v>
      </c>
      <c r="BL44" s="137" t="str">
        <f>INDEX(Directory[],MATCH(tbl_deal[[#This Row],[Index]],Directory[Index],0),MATCH('DEAL DIRECTORY'!BL$5,Directory[#Headers],0))</f>
        <v>账簿管理人</v>
      </c>
      <c r="BM44" s="129" t="str">
        <f>INDEX(Directory[],MATCH(tbl_deal[[#This Row],[Index]],Directory[Index],0),MATCH('DEAL DIRECTORY'!BM$5,Directory[#Headers],0))</f>
        <v>\\10.10.1.215\dcm$\Deals\Completed\2023 Completed\SOE\Innovation 昆山国创</v>
      </c>
      <c r="BN44" s="4"/>
      <c r="BO44" s="4"/>
      <c r="BP44" s="4"/>
    </row>
    <row r="45" spans="3:68" ht="20.25" customHeight="1" x14ac:dyDescent="0.25">
      <c r="C45" s="129">
        <f>Directory[[#This Row],[Index]]</f>
        <v>426</v>
      </c>
      <c r="D45" s="130">
        <f>INDEX(Directory[],MATCH(tbl_deal[[#This Row],[Index]],Directory[Index],0),MATCH('DEAL DIRECTORY'!D$5,Directory[#Headers],0))</f>
        <v>45069</v>
      </c>
      <c r="E45" s="129" t="str">
        <f>INDEX(Directory[],MATCH(tbl_deal[[#This Row],[Index]],Directory[Index],0),MATCH('DEAL DIRECTORY'!E$5,Directory[#Headers],0))</f>
        <v>绿色</v>
      </c>
      <c r="F45" s="129" t="str">
        <f>INDEX(Directory[],MATCH(tbl_deal[[#This Row],[Index]],Directory[Index],0),MATCH('DEAL DIRECTORY'!F$5,Directory[#Headers],0))</f>
        <v/>
      </c>
      <c r="G45" s="129" t="str">
        <f>INDEX(Directory[],MATCH(tbl_deal[[#This Row],[Index]],Directory[Index],0),MATCH('DEAL DIRECTORY'!G$5,Directory[#Headers],0))</f>
        <v>Oasis(Sydney)</v>
      </c>
      <c r="H45" s="135" t="str">
        <f>IF(tbl_deal[[#This Row],[FolderPath]]="","",HYPERLINK(tbl_deal[[#This Row],[FolderPath]],"📂"))</f>
        <v>📂</v>
      </c>
      <c r="I45" s="129" t="str">
        <f>INDEX(Directory[],MATCH(tbl_deal[[#This Row],[Index]],Directory[Index],0),MATCH('DEAL DIRECTORY'!I$5,Directory[#Headers],0))</f>
        <v>JGC</v>
      </c>
      <c r="J45" s="129" t="str">
        <f>INDEX(Directory[],MATCH(tbl_deal[[#This Row],[Index]],Directory[Index],0),MATCH('DEAL DIRECTORY'!J$5,Directory[#Headers],0))</f>
        <v>SCMI(Level II)</v>
      </c>
      <c r="K45" s="129" t="str">
        <f>INDEX(Directory[],MATCH(tbl_deal[[#This Row],[Index]],Directory[Index],0),MATCH('DEAL DIRECTORY'!K$5,Directory[#Headers],0))</f>
        <v>FI组</v>
      </c>
      <c r="L45" s="129">
        <f>INDEX(Directory[],MATCH(tbl_deal[[#This Row],[Index]],Directory[Index],0),MATCH('DEAL DIRECTORY'!L$5,Directory[#Headers],0))</f>
        <v>2</v>
      </c>
      <c r="M45" s="129" t="str">
        <f>INDEX(Directory[],MATCH(tbl_deal[[#This Row],[Index]],Directory[Index],0),MATCH('DEAL DIRECTORY'!M$5,Directory[#Headers],0))</f>
        <v>建银悉尼分行</v>
      </c>
      <c r="N45" s="129" t="str">
        <f>INDEX(Directory[],MATCH(tbl_deal[[#This Row],[Index]],Directory[Index],0),MATCH('DEAL DIRECTORY'!N$5,Directory[#Headers],0))</f>
        <v>A1/--/--</v>
      </c>
      <c r="O45" s="129" t="str">
        <f>INDEX(Directory[],MATCH(tbl_deal[[#This Row],[Index]],Directory[Index],0),MATCH('DEAL DIRECTORY'!O$5,Directory[#Headers],0))</f>
        <v>USD</v>
      </c>
      <c r="P45" s="129">
        <f>INDEX(Directory[],MATCH(tbl_deal[[#This Row],[Index]],Directory[Index],0),MATCH('DEAL DIRECTORY'!P$5,Directory[#Headers],0))</f>
        <v>5</v>
      </c>
      <c r="Q45" s="129" t="str">
        <f>INDEX(Directory[],MATCH(tbl_deal[[#This Row],[Index]],Directory[Index],0),MATCH('DEAL DIRECTORY'!Q$5,Directory[#Headers],0))</f>
        <v>3</v>
      </c>
      <c r="R45" s="129" t="str">
        <f>INDEX(Directory[],MATCH(tbl_deal[[#This Row],[Index]],Directory[Index],0),MATCH('DEAL DIRECTORY'!R$5,Directory[#Headers],0))</f>
        <v>4.5%</v>
      </c>
      <c r="S45" s="129" t="str">
        <f>INDEX(Directory[],MATCH(tbl_deal[[#This Row],[Index]],Directory[Index],0),MATCH('DEAL DIRECTORY'!S$5,Directory[#Headers],0))</f>
        <v>T3+95a</v>
      </c>
      <c r="T45" s="129" t="str">
        <f>INDEX(Directory[],MATCH(tbl_deal[[#This Row],[Index]],Directory[Index],0),MATCH('DEAL DIRECTORY'!T$5,Directory[#Headers],0))</f>
        <v>T3+55</v>
      </c>
      <c r="U45" s="129" t="str">
        <f>INDEX(Directory[],MATCH(tbl_deal[[#This Row],[Index]],Directory[Index],0),MATCH('DEAL DIRECTORY'!U$5,Directory[#Headers],0))</f>
        <v>T3+55</v>
      </c>
      <c r="V45" s="131">
        <f>INDEX(Directory[],MATCH(tbl_deal[[#This Row],[Index]],Directory[Index],0),MATCH('DEAL DIRECTORY'!V$5,Directory[#Headers],0))</f>
        <v>40</v>
      </c>
      <c r="W45" s="129" t="str">
        <f>INDEX(Directory[],MATCH(tbl_deal[[#This Row],[Index]],Directory[Index],0),MATCH('DEAL DIRECTORY'!W$5,Directory[#Headers],0))</f>
        <v>直发</v>
      </c>
      <c r="X45" s="129" t="str">
        <f>INDEX(Directory[],MATCH(tbl_deal[[#This Row],[Index]],Directory[Index],0),MATCH('DEAL DIRECTORY'!X$5,Directory[#Headers],0))</f>
        <v>绿色债券</v>
      </c>
      <c r="Y45" s="129" t="str">
        <f>INDEX(Directory[],MATCH(tbl_deal[[#This Row],[Index]],Directory[Index],0),MATCH('DEAL DIRECTORY'!Y$5,Directory[#Headers],0))</f>
        <v>港交所;卢交所</v>
      </c>
      <c r="Z45" s="129" t="str">
        <f>INDEX(Directory[],MATCH(tbl_deal[[#This Row],[Index]],Directory[Index],0),MATCH('DEAL DIRECTORY'!Z$5,Directory[#Headers],0))</f>
        <v/>
      </c>
      <c r="AA45" s="129" t="str">
        <f>INDEX(Directory[],MATCH(tbl_deal[[#This Row],[Index]],Directory[Index],0),MATCH('DEAL DIRECTORY'!AA$5,Directory[#Headers],0))</f>
        <v/>
      </c>
      <c r="AB45" s="129" t="str">
        <f>INDEX(Directory[],MATCH(tbl_deal[[#This Row],[Index]],Directory[Index],0),MATCH('DEAL DIRECTORY'!AB$5,Directory[#Headers],0))</f>
        <v>BISL,港分</v>
      </c>
      <c r="AC45" s="129" t="str">
        <f>INDEX(Directory[],MATCH(tbl_deal[[#This Row],[Index]],Directory[Index],0),MATCH('DEAL DIRECTORY'!AC$5,Directory[#Headers],0))</f>
        <v>--</v>
      </c>
      <c r="AD45" s="129" t="str">
        <f>INDEX(Directory[],MATCH(tbl_deal[[#This Row],[Index]],Directory[Index],0),MATCH('DEAL DIRECTORY'!AD$5,Directory[#Headers],0))</f>
        <v>--</v>
      </c>
      <c r="AE45" s="129" t="str">
        <f>INDEX(Directory[],MATCH(tbl_deal[[#This Row],[Index]],Directory[Index],0),MATCH('DEAL DIRECTORY'!AE$5,Directory[#Headers],0))</f>
        <v>合名</v>
      </c>
      <c r="AF45" s="129" t="str">
        <f>INDEX(Directory[],MATCH(tbl_deal[[#This Row],[Index]],Directory[Index],0),MATCH('DEAL DIRECTORY'!AF$5,Directory[#Headers],0))</f>
        <v>N</v>
      </c>
      <c r="AG45" s="129" t="str">
        <f>INDEX(Directory[],MATCH(tbl_deal[[#This Row],[Index]],Directory[Index],0),MATCH('DEAL DIRECTORY'!AG$5,Directory[#Headers],0))</f>
        <v>中国建设银行股份有限公司</v>
      </c>
      <c r="AH45" s="129" t="str">
        <f>INDEX(Directory[],MATCH(tbl_deal[[#This Row],[Index]],Directory[Index],0),MATCH('DEAL DIRECTORY'!AH$5,Directory[#Headers],0))</f>
        <v>A1/A/A</v>
      </c>
      <c r="AI45" s="129" t="str">
        <f>INDEX(Directory[],MATCH(tbl_deal[[#This Row],[Index]],Directory[Index],0),MATCH('DEAL DIRECTORY'!AI$5,Directory[#Headers],0))</f>
        <v>AAA</v>
      </c>
      <c r="AJ45" s="129" t="str">
        <f>INDEX(Directory[],MATCH(tbl_deal[[#This Row],[Index]],Directory[Index],0),MATCH('DEAL DIRECTORY'!AJ$5,Directory[#Headers],0))</f>
        <v>北京</v>
      </c>
      <c r="AK45" s="129" t="str">
        <f>INDEX(Directory[],MATCH(tbl_deal[[#This Row],[Index]],Directory[Index],0),MATCH('DEAL DIRECTORY'!AK$5,Directory[#Headers],0))</f>
        <v>--</v>
      </c>
      <c r="AL45" s="129" t="str">
        <f>INDEX(Directory[],MATCH(tbl_deal[[#This Row],[Index]],Directory[Index],0),MATCH('DEAL DIRECTORY'!AL$5,Directory[#Headers],0))</f>
        <v>--</v>
      </c>
      <c r="AM45" s="129" t="str">
        <f>INDEX(Directory[],MATCH(tbl_deal[[#This Row],[Index]],Directory[Index],0),MATCH('DEAL DIRECTORY'!AM$5,Directory[#Headers],0))</f>
        <v>--</v>
      </c>
      <c r="AN45" s="129" t="str">
        <f>INDEX(Directory[],MATCH(tbl_deal[[#This Row],[Index]],Directory[Index],0),MATCH('DEAL DIRECTORY'!AN$5,Directory[#Headers],0))</f>
        <v>--</v>
      </c>
      <c r="AO45" s="132">
        <f>IF(ISBLANK(INDEX(Directory[],MATCH(tbl_deal[[#This Row],[Index]],Directory[Index],0),MATCH('DEAL DIRECTORY'!AO$5,Directory[#Headers],0))),"--",INDEX(Directory[],MATCH(tbl_deal[[#This Row],[Index]],Directory[Index],0),MATCH('DEAL DIRECTORY'!AO$5,Directory[#Headers],0)))</f>
        <v>10000</v>
      </c>
      <c r="AP45" s="129">
        <f>INDEX(Directory[],MATCH(tbl_deal[[#This Row],[Index]],Directory[Index],0),MATCH('DEAL DIRECTORY'!AP$5,Directory[#Headers],0))</f>
        <v>5</v>
      </c>
      <c r="AQ45" s="129">
        <f>INDEX(Directory[],MATCH(tbl_deal[[#This Row],[Index]],Directory[Index],0),MATCH('DEAL DIRECTORY'!AQ$5,Directory[#Headers],0))</f>
        <v>35.25</v>
      </c>
      <c r="AR45" s="129">
        <f>INDEX(Directory[],MATCH(tbl_deal[[#This Row],[Index]],Directory[Index],0),MATCH('DEAL DIRECTORY'!AR$5,Directory[#Headers],0))</f>
        <v>39.18</v>
      </c>
      <c r="AS45" s="129" t="str">
        <f>INDEX(Directory[],MATCH(tbl_deal[[#This Row],[Index]],Directory[Index],0),MATCH('DEAL DIRECTORY'!AS$5,Directory[#Headers],0))</f>
        <v>央企</v>
      </c>
      <c r="AT45" s="129" t="str">
        <f>INDEX(Directory[],MATCH(tbl_deal[[#This Row],[Index]],Directory[Index],0),MATCH('DEAL DIRECTORY'!AT$5,Directory[#Headers],0))</f>
        <v>金融机构</v>
      </c>
      <c r="AU45" s="129" t="str">
        <f>INDEX(Directory[],MATCH(tbl_deal[[#This Row],[Index]],Directory[Index],0),MATCH('DEAL DIRECTORY'!AU$5,Directory[#Headers],0))</f>
        <v>银行</v>
      </c>
      <c r="AV45" s="129" t="str">
        <f>INDEX(Directory[],MATCH(tbl_deal[[#This Row],[Index]],Directory[Index],0),MATCH('DEAL DIRECTORY'!AV$5,Directory[#Headers],0))</f>
        <v>直发</v>
      </c>
      <c r="AW45" s="129" t="str">
        <f>INDEX(Directory[],MATCH(tbl_deal[[#This Row],[Index]],Directory[Index],0),MATCH('DEAL DIRECTORY'!AW$5,Directory[#Headers],0))</f>
        <v>投资级</v>
      </c>
      <c r="AX45" s="129" t="str">
        <f>INDEX(Directory[],MATCH(tbl_deal[[#This Row],[Index]],Directory[Index],0),MATCH('DEAL DIRECTORY'!AX$5,Directory[#Headers],0))</f>
        <v>3-5亿</v>
      </c>
      <c r="AY45" s="133" t="str">
        <f>INDEX(Directory[],MATCH(tbl_deal[[#This Row],[Index]],Directory[Index],0),MATCH('DEAL DIRECTORY'!AY$5,Directory[#Headers],0))</f>
        <v>23年</v>
      </c>
      <c r="AZ45" s="129" t="str">
        <f>INDEX(Directory[],MATCH(tbl_deal[[#This Row],[Index]],Directory[Index],0),MATCH('DEAL DIRECTORY'!AZ$5,Directory[#Headers],0))</f>
        <v>Q2</v>
      </c>
      <c r="BA45" s="129" t="str">
        <f>INDEX(Directory[],MATCH(tbl_deal[[#This Row],[Index]],Directory[Index],0),MATCH('DEAL DIRECTORY'!BA$5,Directory[#Headers],0))</f>
        <v>05月</v>
      </c>
      <c r="BB45" s="129" t="str">
        <f>INDEX(Directory[],MATCH(tbl_deal[[#This Row],[Index]],Directory[Index],0),MATCH('DEAL DIRECTORY'!BB$5,Directory[#Headers],0))</f>
        <v>--</v>
      </c>
      <c r="BC45" s="129" t="str">
        <f>INDEX(Directory[],MATCH(tbl_deal[[#This Row],[Index]],Directory[Index],0),MATCH('DEAL DIRECTORY'!BC$5,Directory[#Headers],0))</f>
        <v>CHINA CONSTRUCTION BANK CORPORATION SYDNEY BRANCH</v>
      </c>
      <c r="BD45" s="129" t="str">
        <f>INDEX(Directory[],MATCH(tbl_deal[[#This Row],[Index]],Directory[Index],0),MATCH('DEAL DIRECTORY'!BD$5,Directory[#Headers],0))</f>
        <v>XS2623522930</v>
      </c>
      <c r="BE45" s="137" t="str">
        <f>INDEX(Directory[],MATCH(tbl_deal[[#This Row],[Index]],Directory[Index],0),MATCH('DEAL DIRECTORY'!BE$5,Directory[#Headers],0))</f>
        <v>23年05月</v>
      </c>
      <c r="BF45" s="137" t="str">
        <f>INDEX(Directory[],MATCH(tbl_deal[[#This Row],[Index]],Directory[Index],0),MATCH('DEAL DIRECTORY'!BF$5,Directory[#Headers],0))</f>
        <v>建设银行</v>
      </c>
      <c r="BG45" s="137" t="str">
        <f>INDEX(Directory[],MATCH(tbl_deal[[#This Row],[Index]],Directory[Index],0),MATCH('DEAL DIRECTORY'!BG$5,Directory[#Headers],0))</f>
        <v>A1/--/--</v>
      </c>
      <c r="BH45" s="137" t="str">
        <f>INDEX(Directory[],MATCH(tbl_deal[[#This Row],[Index]],Directory[Index],0),MATCH('DEAL DIRECTORY'!BH$5,Directory[#Headers],0))</f>
        <v>绿色债券</v>
      </c>
      <c r="BI45" s="137" t="str">
        <f>INDEX(Directory[],MATCH(tbl_deal[[#This Row],[Index]],Directory[Index],0),MATCH('DEAL DIRECTORY'!BI$5,Directory[#Headers],0))</f>
        <v>5亿美元</v>
      </c>
      <c r="BJ45" s="137" t="str">
        <f>INDEX(Directory[],MATCH(tbl_deal[[#This Row],[Index]],Directory[Index],0),MATCH('DEAL DIRECTORY'!BJ$5,Directory[#Headers],0))</f>
        <v>3年</v>
      </c>
      <c r="BK45" s="137" t="str">
        <f>INDEX(Directory[],MATCH(tbl_deal[[#This Row],[Index]],Directory[Index],0),MATCH('DEAL DIRECTORY'!BK$5,Directory[#Headers],0))</f>
        <v>4.5%</v>
      </c>
      <c r="BL45" s="137" t="str">
        <f>INDEX(Directory[],MATCH(tbl_deal[[#This Row],[Index]],Directory[Index],0),MATCH('DEAL DIRECTORY'!BL$5,Directory[#Headers],0))</f>
        <v>全球协调人</v>
      </c>
      <c r="BM45" s="129" t="str">
        <f>INDEX(Directory[],MATCH(tbl_deal[[#This Row],[Index]],Directory[Index],0),MATCH('DEAL DIRECTORY'!BM$5,Directory[#Headers],0))</f>
        <v>\\10.10.1.215\dcm$\Deals\Completed\2023 Completed\FI&amp;C\Oasis 建银</v>
      </c>
      <c r="BN45" s="4"/>
      <c r="BO45" s="4"/>
      <c r="BP45" s="4"/>
    </row>
    <row r="46" spans="3:68" ht="20.25" customHeight="1" x14ac:dyDescent="0.25">
      <c r="C46" s="129">
        <f>Directory[[#This Row],[Index]]</f>
        <v>425</v>
      </c>
      <c r="D46" s="130">
        <f>INDEX(Directory[],MATCH(tbl_deal[[#This Row],[Index]],Directory[Index],0),MATCH('DEAL DIRECTORY'!D$5,Directory[#Headers],0))</f>
        <v>45069</v>
      </c>
      <c r="E46" s="129" t="str">
        <f>INDEX(Directory[],MATCH(tbl_deal[[#This Row],[Index]],Directory[Index],0),MATCH('DEAL DIRECTORY'!E$5,Directory[#Headers],0))</f>
        <v>绿色</v>
      </c>
      <c r="F46" s="129" t="str">
        <f>INDEX(Directory[],MATCH(tbl_deal[[#This Row],[Index]],Directory[Index],0),MATCH('DEAL DIRECTORY'!F$5,Directory[#Headers],0))</f>
        <v>点心债</v>
      </c>
      <c r="G46" s="129" t="str">
        <f>INDEX(Directory[],MATCH(tbl_deal[[#This Row],[Index]],Directory[Index],0),MATCH('DEAL DIRECTORY'!G$5,Directory[#Headers],0))</f>
        <v>Oasis(London)</v>
      </c>
      <c r="H46" s="135" t="str">
        <f>IF(tbl_deal[[#This Row],[FolderPath]]="","",HYPERLINK(tbl_deal[[#This Row],[FolderPath]],"📂"))</f>
        <v>📂</v>
      </c>
      <c r="I46" s="129" t="str">
        <f>INDEX(Directory[],MATCH(tbl_deal[[#This Row],[Index]],Directory[Index],0),MATCH('DEAL DIRECTORY'!I$5,Directory[#Headers],0))</f>
        <v>JGC</v>
      </c>
      <c r="J46" s="129" t="str">
        <f>INDEX(Directory[],MATCH(tbl_deal[[#This Row],[Index]],Directory[Index],0),MATCH('DEAL DIRECTORY'!J$5,Directory[#Headers],0))</f>
        <v>SCMI(Level II)</v>
      </c>
      <c r="K46" s="129" t="str">
        <f>INDEX(Directory[],MATCH(tbl_deal[[#This Row],[Index]],Directory[Index],0),MATCH('DEAL DIRECTORY'!K$5,Directory[#Headers],0))</f>
        <v>FI组</v>
      </c>
      <c r="L46" s="129">
        <f>INDEX(Directory[],MATCH(tbl_deal[[#This Row],[Index]],Directory[Index],0),MATCH('DEAL DIRECTORY'!L$5,Directory[#Headers],0))</f>
        <v>2</v>
      </c>
      <c r="M46" s="129" t="str">
        <f>INDEX(Directory[],MATCH(tbl_deal[[#This Row],[Index]],Directory[Index],0),MATCH('DEAL DIRECTORY'!M$5,Directory[#Headers],0))</f>
        <v>建银伦分</v>
      </c>
      <c r="N46" s="129" t="str">
        <f>INDEX(Directory[],MATCH(tbl_deal[[#This Row],[Index]],Directory[Index],0),MATCH('DEAL DIRECTORY'!N$5,Directory[#Headers],0))</f>
        <v>A1/--/--</v>
      </c>
      <c r="O46" s="129" t="str">
        <f>INDEX(Directory[],MATCH(tbl_deal[[#This Row],[Index]],Directory[Index],0),MATCH('DEAL DIRECTORY'!O$5,Directory[#Headers],0))</f>
        <v>CNH</v>
      </c>
      <c r="P46" s="129">
        <f>INDEX(Directory[],MATCH(tbl_deal[[#This Row],[Index]],Directory[Index],0),MATCH('DEAL DIRECTORY'!P$5,Directory[#Headers],0))</f>
        <v>20</v>
      </c>
      <c r="Q46" s="129" t="str">
        <f>INDEX(Directory[],MATCH(tbl_deal[[#This Row],[Index]],Directory[Index],0),MATCH('DEAL DIRECTORY'!Q$5,Directory[#Headers],0))</f>
        <v>2</v>
      </c>
      <c r="R46" s="129" t="str">
        <f>INDEX(Directory[],MATCH(tbl_deal[[#This Row],[Index]],Directory[Index],0),MATCH('DEAL DIRECTORY'!R$5,Directory[#Headers],0))</f>
        <v>2.8%</v>
      </c>
      <c r="S46" s="129" t="str">
        <f>INDEX(Directory[],MATCH(tbl_deal[[#This Row],[Index]],Directory[Index],0),MATCH('DEAL DIRECTORY'!S$5,Directory[#Headers],0))</f>
        <v>3.25%a</v>
      </c>
      <c r="T46" s="129" t="str">
        <f>INDEX(Directory[],MATCH(tbl_deal[[#This Row],[Index]],Directory[Index],0),MATCH('DEAL DIRECTORY'!T$5,Directory[#Headers],0))</f>
        <v>2.8%</v>
      </c>
      <c r="U46" s="129" t="str">
        <f>INDEX(Directory[],MATCH(tbl_deal[[#This Row],[Index]],Directory[Index],0),MATCH('DEAL DIRECTORY'!U$5,Directory[#Headers],0))</f>
        <v>--</v>
      </c>
      <c r="V46" s="129">
        <f>INDEX(Directory[],MATCH(tbl_deal[[#This Row],[Index]],Directory[Index],0),MATCH('DEAL DIRECTORY'!V$5,Directory[#Headers],0))</f>
        <v>45</v>
      </c>
      <c r="W46" s="129" t="str">
        <f>INDEX(Directory[],MATCH(tbl_deal[[#This Row],[Index]],Directory[Index],0),MATCH('DEAL DIRECTORY'!W$5,Directory[#Headers],0))</f>
        <v>直发</v>
      </c>
      <c r="X46" s="129" t="str">
        <f>INDEX(Directory[],MATCH(tbl_deal[[#This Row],[Index]],Directory[Index],0),MATCH('DEAL DIRECTORY'!X$5,Directory[#Headers],0))</f>
        <v>绿色点心债</v>
      </c>
      <c r="Y46" s="129" t="str">
        <f>INDEX(Directory[],MATCH(tbl_deal[[#This Row],[Index]],Directory[Index],0),MATCH('DEAL DIRECTORY'!Y$5,Directory[#Headers],0))</f>
        <v>港交所;伦交所</v>
      </c>
      <c r="Z46" s="129" t="str">
        <f>INDEX(Directory[],MATCH(tbl_deal[[#This Row],[Index]],Directory[Index],0),MATCH('DEAL DIRECTORY'!Z$5,Directory[#Headers],0))</f>
        <v/>
      </c>
      <c r="AA46" s="129" t="str">
        <f>INDEX(Directory[],MATCH(tbl_deal[[#This Row],[Index]],Directory[Index],0),MATCH('DEAL DIRECTORY'!AA$5,Directory[#Headers],0))</f>
        <v/>
      </c>
      <c r="AB46" s="129" t="str">
        <f>INDEX(Directory[],MATCH(tbl_deal[[#This Row],[Index]],Directory[Index],0),MATCH('DEAL DIRECTORY'!AB$5,Directory[#Headers],0))</f>
        <v>BISL,港分</v>
      </c>
      <c r="AC46" s="129" t="str">
        <f>INDEX(Directory[],MATCH(tbl_deal[[#This Row],[Index]],Directory[Index],0),MATCH('DEAL DIRECTORY'!AC$5,Directory[#Headers],0))</f>
        <v>--</v>
      </c>
      <c r="AD46" s="129" t="str">
        <f>INDEX(Directory[],MATCH(tbl_deal[[#This Row],[Index]],Directory[Index],0),MATCH('DEAL DIRECTORY'!AD$5,Directory[#Headers],0))</f>
        <v>--</v>
      </c>
      <c r="AE46" s="129" t="str">
        <f>INDEX(Directory[],MATCH(tbl_deal[[#This Row],[Index]],Directory[Index],0),MATCH('DEAL DIRECTORY'!AE$5,Directory[#Headers],0))</f>
        <v>合名</v>
      </c>
      <c r="AF46" s="129" t="str">
        <f>INDEX(Directory[],MATCH(tbl_deal[[#This Row],[Index]],Directory[Index],0),MATCH('DEAL DIRECTORY'!AF$5,Directory[#Headers],0))</f>
        <v>N</v>
      </c>
      <c r="AG46" s="129" t="str">
        <f>INDEX(Directory[],MATCH(tbl_deal[[#This Row],[Index]],Directory[Index],0),MATCH('DEAL DIRECTORY'!AG$5,Directory[#Headers],0))</f>
        <v>中国建设银行股份有限公司</v>
      </c>
      <c r="AH46" s="129" t="str">
        <f>INDEX(Directory[],MATCH(tbl_deal[[#This Row],[Index]],Directory[Index],0),MATCH('DEAL DIRECTORY'!AH$5,Directory[#Headers],0))</f>
        <v>A1/A/A</v>
      </c>
      <c r="AI46" s="129" t="str">
        <f>INDEX(Directory[],MATCH(tbl_deal[[#This Row],[Index]],Directory[Index],0),MATCH('DEAL DIRECTORY'!AI$5,Directory[#Headers],0))</f>
        <v>AAA</v>
      </c>
      <c r="AJ46" s="129" t="str">
        <f>INDEX(Directory[],MATCH(tbl_deal[[#This Row],[Index]],Directory[Index],0),MATCH('DEAL DIRECTORY'!AJ$5,Directory[#Headers],0))</f>
        <v>北京</v>
      </c>
      <c r="AK46" s="129" t="str">
        <f>INDEX(Directory[],MATCH(tbl_deal[[#This Row],[Index]],Directory[Index],0),MATCH('DEAL DIRECTORY'!AK$5,Directory[#Headers],0))</f>
        <v>--</v>
      </c>
      <c r="AL46" s="129" t="str">
        <f>INDEX(Directory[],MATCH(tbl_deal[[#This Row],[Index]],Directory[Index],0),MATCH('DEAL DIRECTORY'!AL$5,Directory[#Headers],0))</f>
        <v>--</v>
      </c>
      <c r="AM46" s="129" t="str">
        <f>INDEX(Directory[],MATCH(tbl_deal[[#This Row],[Index]],Directory[Index],0),MATCH('DEAL DIRECTORY'!AM$5,Directory[#Headers],0))</f>
        <v>--</v>
      </c>
      <c r="AN46" s="129" t="str">
        <f>INDEX(Directory[],MATCH(tbl_deal[[#This Row],[Index]],Directory[Index],0),MATCH('DEAL DIRECTORY'!AN$5,Directory[#Headers],0))</f>
        <v>--</v>
      </c>
      <c r="AO46" s="129">
        <f>IF(ISBLANK(INDEX(Directory[],MATCH(tbl_deal[[#This Row],[Index]],Directory[Index],0),MATCH('DEAL DIRECTORY'!AO$5,Directory[#Headers],0))),"--",INDEX(Directory[],MATCH(tbl_deal[[#This Row],[Index]],Directory[Index],0),MATCH('DEAL DIRECTORY'!AO$5,Directory[#Headers],0)))</f>
        <v>10000</v>
      </c>
      <c r="AP46" s="133">
        <f>INDEX(Directory[],MATCH(tbl_deal[[#This Row],[Index]],Directory[Index],0),MATCH('DEAL DIRECTORY'!AP$5,Directory[#Headers],0))</f>
        <v>2.84</v>
      </c>
      <c r="AQ46" s="129">
        <f>INDEX(Directory[],MATCH(tbl_deal[[#This Row],[Index]],Directory[Index],0),MATCH('DEAL DIRECTORY'!AQ$5,Directory[#Headers],0))</f>
        <v>20</v>
      </c>
      <c r="AR46" s="129">
        <f>INDEX(Directory[],MATCH(tbl_deal[[#This Row],[Index]],Directory[Index],0),MATCH('DEAL DIRECTORY'!AR$5,Directory[#Headers],0))</f>
        <v>22.18</v>
      </c>
      <c r="AS46" s="129" t="str">
        <f>INDEX(Directory[],MATCH(tbl_deal[[#This Row],[Index]],Directory[Index],0),MATCH('DEAL DIRECTORY'!AS$5,Directory[#Headers],0))</f>
        <v>央企</v>
      </c>
      <c r="AT46" s="129" t="str">
        <f>INDEX(Directory[],MATCH(tbl_deal[[#This Row],[Index]],Directory[Index],0),MATCH('DEAL DIRECTORY'!AT$5,Directory[#Headers],0))</f>
        <v>金融机构</v>
      </c>
      <c r="AU46" s="129" t="str">
        <f>INDEX(Directory[],MATCH(tbl_deal[[#This Row],[Index]],Directory[Index],0),MATCH('DEAL DIRECTORY'!AU$5,Directory[#Headers],0))</f>
        <v>银行</v>
      </c>
      <c r="AV46" s="129" t="str">
        <f>INDEX(Directory[],MATCH(tbl_deal[[#This Row],[Index]],Directory[Index],0),MATCH('DEAL DIRECTORY'!AV$5,Directory[#Headers],0))</f>
        <v>直发</v>
      </c>
      <c r="AW46" s="129" t="str">
        <f>INDEX(Directory[],MATCH(tbl_deal[[#This Row],[Index]],Directory[Index],0),MATCH('DEAL DIRECTORY'!AW$5,Directory[#Headers],0))</f>
        <v>投资级</v>
      </c>
      <c r="AX46" s="129" t="str">
        <f>INDEX(Directory[],MATCH(tbl_deal[[#This Row],[Index]],Directory[Index],0),MATCH('DEAL DIRECTORY'!AX$5,Directory[#Headers],0))</f>
        <v>2-3亿</v>
      </c>
      <c r="AY46" s="129" t="str">
        <f>INDEX(Directory[],MATCH(tbl_deal[[#This Row],[Index]],Directory[Index],0),MATCH('DEAL DIRECTORY'!AY$5,Directory[#Headers],0))</f>
        <v>23年</v>
      </c>
      <c r="AZ46" s="129" t="str">
        <f>INDEX(Directory[],MATCH(tbl_deal[[#This Row],[Index]],Directory[Index],0),MATCH('DEAL DIRECTORY'!AZ$5,Directory[#Headers],0))</f>
        <v>Q2</v>
      </c>
      <c r="BA46" s="129" t="str">
        <f>INDEX(Directory[],MATCH(tbl_deal[[#This Row],[Index]],Directory[Index],0),MATCH('DEAL DIRECTORY'!BA$5,Directory[#Headers],0))</f>
        <v>05月</v>
      </c>
      <c r="BB46" s="129" t="str">
        <f>INDEX(Directory[],MATCH(tbl_deal[[#This Row],[Index]],Directory[Index],0),MATCH('DEAL DIRECTORY'!BB$5,Directory[#Headers],0))</f>
        <v>--</v>
      </c>
      <c r="BC46" s="129" t="str">
        <f>INDEX(Directory[],MATCH(tbl_deal[[#This Row],[Index]],Directory[Index],0),MATCH('DEAL DIRECTORY'!BC$5,Directory[#Headers],0))</f>
        <v>CHINA CONSTRUCTION BANK CORPORATION LONDON BRANCH</v>
      </c>
      <c r="BD46" s="129" t="str">
        <f>INDEX(Directory[],MATCH(tbl_deal[[#This Row],[Index]],Directory[Index],0),MATCH('DEAL DIRECTORY'!BD$5,Directory[#Headers],0))</f>
        <v>HK0000929262</v>
      </c>
      <c r="BE46" s="137" t="str">
        <f>INDEX(Directory[],MATCH(tbl_deal[[#This Row],[Index]],Directory[Index],0),MATCH('DEAL DIRECTORY'!BE$5,Directory[#Headers],0))</f>
        <v>23年05月</v>
      </c>
      <c r="BF46" s="137" t="str">
        <f>INDEX(Directory[],MATCH(tbl_deal[[#This Row],[Index]],Directory[Index],0),MATCH('DEAL DIRECTORY'!BF$5,Directory[#Headers],0))</f>
        <v>建设银行</v>
      </c>
      <c r="BG46" s="137" t="str">
        <f>INDEX(Directory[],MATCH(tbl_deal[[#This Row],[Index]],Directory[Index],0),MATCH('DEAL DIRECTORY'!BG$5,Directory[#Headers],0))</f>
        <v>A1/--/--</v>
      </c>
      <c r="BH46" s="137" t="str">
        <f>INDEX(Directory[],MATCH(tbl_deal[[#This Row],[Index]],Directory[Index],0),MATCH('DEAL DIRECTORY'!BH$5,Directory[#Headers],0))</f>
        <v>绿色点心债</v>
      </c>
      <c r="BI46" s="137" t="str">
        <f>INDEX(Directory[],MATCH(tbl_deal[[#This Row],[Index]],Directory[Index],0),MATCH('DEAL DIRECTORY'!BI$5,Directory[#Headers],0))</f>
        <v>人民币20亿元</v>
      </c>
      <c r="BJ46" s="137" t="str">
        <f>INDEX(Directory[],MATCH(tbl_deal[[#This Row],[Index]],Directory[Index],0),MATCH('DEAL DIRECTORY'!BJ$5,Directory[#Headers],0))</f>
        <v>2年</v>
      </c>
      <c r="BK46" s="137" t="str">
        <f>INDEX(Directory[],MATCH(tbl_deal[[#This Row],[Index]],Directory[Index],0),MATCH('DEAL DIRECTORY'!BK$5,Directory[#Headers],0))</f>
        <v>2.8%</v>
      </c>
      <c r="BL46" s="137" t="str">
        <f>INDEX(Directory[],MATCH(tbl_deal[[#This Row],[Index]],Directory[Index],0),MATCH('DEAL DIRECTORY'!BL$5,Directory[#Headers],0))</f>
        <v>全球协调人</v>
      </c>
      <c r="BM46" s="129" t="str">
        <f>INDEX(Directory[],MATCH(tbl_deal[[#This Row],[Index]],Directory[Index],0),MATCH('DEAL DIRECTORY'!BM$5,Directory[#Headers],0))</f>
        <v>\\10.10.1.215\dcm$\Deals\Completed\2023 Completed\FI&amp;C\Oasis 建银</v>
      </c>
      <c r="BN46" s="4"/>
      <c r="BO46" s="4"/>
      <c r="BP46" s="4"/>
    </row>
    <row r="47" spans="3:68" ht="20.25" customHeight="1" x14ac:dyDescent="0.25">
      <c r="C47" s="129">
        <f>Directory[[#This Row],[Index]]</f>
        <v>424</v>
      </c>
      <c r="D47" s="130">
        <f>INDEX(Directory[],MATCH(tbl_deal[[#This Row],[Index]],Directory[Index],0),MATCH('DEAL DIRECTORY'!D$5,Directory[#Headers],0))</f>
        <v>45064</v>
      </c>
      <c r="E47" s="129" t="str">
        <f>INDEX(Directory[],MATCH(tbl_deal[[#This Row],[Index]],Directory[Index],0),MATCH('DEAL DIRECTORY'!E$5,Directory[#Headers],0))</f>
        <v/>
      </c>
      <c r="F47" s="129" t="str">
        <f>INDEX(Directory[],MATCH(tbl_deal[[#This Row],[Index]],Directory[Index],0),MATCH('DEAL DIRECTORY'!F$5,Directory[#Headers],0))</f>
        <v>自贸债</v>
      </c>
      <c r="G47" s="129" t="str">
        <f>INDEX(Directory[],MATCH(tbl_deal[[#This Row],[Index]],Directory[Index],0),MATCH('DEAL DIRECTORY'!G$5,Directory[#Headers],0))</f>
        <v>Hare</v>
      </c>
      <c r="H47" s="135" t="str">
        <f>IF(tbl_deal[[#This Row],[FolderPath]]="","",HYPERLINK(tbl_deal[[#This Row],[FolderPath]],"📂"))</f>
        <v>📂</v>
      </c>
      <c r="I47" s="129" t="str">
        <f>INDEX(Directory[],MATCH(tbl_deal[[#This Row],[Index]],Directory[Index],0),MATCH('DEAL DIRECTORY'!I$5,Directory[#Headers],0))</f>
        <v>JGC</v>
      </c>
      <c r="J47" s="129" t="str">
        <f>INDEX(Directory[],MATCH(tbl_deal[[#This Row],[Index]],Directory[Index],0),MATCH('DEAL DIRECTORY'!J$5,Directory[#Headers],0))</f>
        <v>OC</v>
      </c>
      <c r="K47" s="129" t="str">
        <f>INDEX(Directory[],MATCH(tbl_deal[[#This Row],[Index]],Directory[Index],0),MATCH('DEAL DIRECTORY'!K$5,Directory[#Headers],0))</f>
        <v>FI组</v>
      </c>
      <c r="L47" s="129">
        <f>INDEX(Directory[],MATCH(tbl_deal[[#This Row],[Index]],Directory[Index],0),MATCH('DEAL DIRECTORY'!L$5,Directory[#Headers],0))</f>
        <v>2</v>
      </c>
      <c r="M47" s="129" t="str">
        <f>INDEX(Directory[],MATCH(tbl_deal[[#This Row],[Index]],Directory[Index],0),MATCH('DEAL DIRECTORY'!M$5,Directory[#Headers],0))</f>
        <v>信达香港</v>
      </c>
      <c r="N47" s="129" t="str">
        <f>INDEX(Directory[],MATCH(tbl_deal[[#This Row],[Index]],Directory[Index],0),MATCH('DEAL DIRECTORY'!N$5,Directory[#Headers],0))</f>
        <v>--/--/--</v>
      </c>
      <c r="O47" s="129" t="str">
        <f>INDEX(Directory[],MATCH(tbl_deal[[#This Row],[Index]],Directory[Index],0),MATCH('DEAL DIRECTORY'!O$5,Directory[#Headers],0))</f>
        <v>CNH</v>
      </c>
      <c r="P47" s="129">
        <f>INDEX(Directory[],MATCH(tbl_deal[[#This Row],[Index]],Directory[Index],0),MATCH('DEAL DIRECTORY'!P$5,Directory[#Headers],0))</f>
        <v>15</v>
      </c>
      <c r="Q47" s="129" t="str">
        <f>INDEX(Directory[],MATCH(tbl_deal[[#This Row],[Index]],Directory[Index],0),MATCH('DEAL DIRECTORY'!Q$5,Directory[#Headers],0))</f>
        <v>3</v>
      </c>
      <c r="R47" s="129" t="str">
        <f>INDEX(Directory[],MATCH(tbl_deal[[#This Row],[Index]],Directory[Index],0),MATCH('DEAL DIRECTORY'!R$5,Directory[#Headers],0))</f>
        <v>3.7%</v>
      </c>
      <c r="S47" s="129" t="str">
        <f>INDEX(Directory[],MATCH(tbl_deal[[#This Row],[Index]],Directory[Index],0),MATCH('DEAL DIRECTORY'!S$5,Directory[#Headers],0))</f>
        <v>4.05%a</v>
      </c>
      <c r="T47" s="129" t="str">
        <f>INDEX(Directory[],MATCH(tbl_deal[[#This Row],[Index]],Directory[Index],0),MATCH('DEAL DIRECTORY'!T$5,Directory[#Headers],0))</f>
        <v>3.70%</v>
      </c>
      <c r="U47" s="129" t="str">
        <f>INDEX(Directory[],MATCH(tbl_deal[[#This Row],[Index]],Directory[Index],0),MATCH('DEAL DIRECTORY'!U$5,Directory[#Headers],0))</f>
        <v>--</v>
      </c>
      <c r="V47" s="131">
        <f>INDEX(Directory[],MATCH(tbl_deal[[#This Row],[Index]],Directory[Index],0),MATCH('DEAL DIRECTORY'!V$5,Directory[#Headers],0))</f>
        <v>35</v>
      </c>
      <c r="W47" s="129" t="str">
        <f>INDEX(Directory[],MATCH(tbl_deal[[#This Row],[Index]],Directory[Index],0),MATCH('DEAL DIRECTORY'!W$5,Directory[#Headers],0))</f>
        <v>担保</v>
      </c>
      <c r="X47" s="129" t="str">
        <f>INDEX(Directory[],MATCH(tbl_deal[[#This Row],[Index]],Directory[Index],0),MATCH('DEAL DIRECTORY'!X$5,Directory[#Headers],0))</f>
        <v>自贸债</v>
      </c>
      <c r="Y47" s="129" t="str">
        <f>INDEX(Directory[],MATCH(tbl_deal[[#This Row],[Index]],Directory[Index],0),MATCH('DEAL DIRECTORY'!Y$5,Directory[#Headers],0))</f>
        <v>澳交所</v>
      </c>
      <c r="Z47" s="129" t="str">
        <f>INDEX(Directory[],MATCH(tbl_deal[[#This Row],[Index]],Directory[Index],0),MATCH('DEAL DIRECTORY'!Z$5,Directory[#Headers],0))</f>
        <v/>
      </c>
      <c r="AA47" s="129" t="str">
        <f>INDEX(Directory[],MATCH(tbl_deal[[#This Row],[Index]],Directory[Index],0),MATCH('DEAL DIRECTORY'!AA$5,Directory[#Headers],0))</f>
        <v/>
      </c>
      <c r="AB47" s="129" t="str">
        <f>INDEX(Directory[],MATCH(tbl_deal[[#This Row],[Index]],Directory[Index],0),MATCH('DEAL DIRECTORY'!AB$5,Directory[#Headers],0))</f>
        <v>BISL,港分</v>
      </c>
      <c r="AC47" s="129" t="str">
        <f>INDEX(Directory[],MATCH(tbl_deal[[#This Row],[Index]],Directory[Index],0),MATCH('DEAL DIRECTORY'!AC$5,Directory[#Headers],0))</f>
        <v>Left-lead</v>
      </c>
      <c r="AD47" s="129" t="str">
        <f>INDEX(Directory[],MATCH(tbl_deal[[#This Row],[Index]],Directory[Index],0),MATCH('DEAL DIRECTORY'!AD$5,Directory[#Headers],0))</f>
        <v>CCDC</v>
      </c>
      <c r="AE47" s="129" t="str">
        <f>INDEX(Directory[],MATCH(tbl_deal[[#This Row],[Index]],Directory[Index],0),MATCH('DEAL DIRECTORY'!AE$5,Directory[#Headers],0))</f>
        <v>合名</v>
      </c>
      <c r="AF47" s="129" t="str">
        <f>INDEX(Directory[],MATCH(tbl_deal[[#This Row],[Index]],Directory[Index],0),MATCH('DEAL DIRECTORY'!AF$5,Directory[#Headers],0))</f>
        <v>N</v>
      </c>
      <c r="AG47" s="129" t="str">
        <f>INDEX(Directory[],MATCH(tbl_deal[[#This Row],[Index]],Directory[Index],0),MATCH('DEAL DIRECTORY'!AG$5,Directory[#Headers],0))</f>
        <v>中国信达(香港)控股有限公司</v>
      </c>
      <c r="AH47" s="129" t="str">
        <f>INDEX(Directory[],MATCH(tbl_deal[[#This Row],[Index]],Directory[Index],0),MATCH('DEAL DIRECTORY'!AH$5,Directory[#Headers],0))</f>
        <v>Baa1/BBB+/A</v>
      </c>
      <c r="AI47" s="129" t="str">
        <f>INDEX(Directory[],MATCH(tbl_deal[[#This Row],[Index]],Directory[Index],0),MATCH('DEAL DIRECTORY'!AI$5,Directory[#Headers],0))</f>
        <v>AAA</v>
      </c>
      <c r="AJ47" s="129" t="str">
        <f>INDEX(Directory[],MATCH(tbl_deal[[#This Row],[Index]],Directory[Index],0),MATCH('DEAL DIRECTORY'!AJ$5,Directory[#Headers],0))</f>
        <v>北京</v>
      </c>
      <c r="AK47" s="129" t="str">
        <f>INDEX(Directory[],MATCH(tbl_deal[[#This Row],[Index]],Directory[Index],0),MATCH('DEAL DIRECTORY'!AK$5,Directory[#Headers],0))</f>
        <v>--</v>
      </c>
      <c r="AL47" s="129" t="str">
        <f>INDEX(Directory[],MATCH(tbl_deal[[#This Row],[Index]],Directory[Index],0),MATCH('DEAL DIRECTORY'!AL$5,Directory[#Headers],0))</f>
        <v>--</v>
      </c>
      <c r="AM47" s="129" t="str">
        <f>INDEX(Directory[],MATCH(tbl_deal[[#This Row],[Index]],Directory[Index],0),MATCH('DEAL DIRECTORY'!AM$5,Directory[#Headers],0))</f>
        <v>--</v>
      </c>
      <c r="AN47" s="129" t="str">
        <f>INDEX(Directory[],MATCH(tbl_deal[[#This Row],[Index]],Directory[Index],0),MATCH('DEAL DIRECTORY'!AN$5,Directory[#Headers],0))</f>
        <v>--</v>
      </c>
      <c r="AO47" s="132">
        <f>IF(ISBLANK(INDEX(Directory[],MATCH(tbl_deal[[#This Row],[Index]],Directory[Index],0),MATCH('DEAL DIRECTORY'!AO$5,Directory[#Headers],0))),"--",INDEX(Directory[],MATCH(tbl_deal[[#This Row],[Index]],Directory[Index],0),MATCH('DEAL DIRECTORY'!AO$5,Directory[#Headers],0)))</f>
        <v>100000</v>
      </c>
      <c r="AP47" s="129">
        <f>INDEX(Directory[],MATCH(tbl_deal[[#This Row],[Index]],Directory[Index],0),MATCH('DEAL DIRECTORY'!AP$5,Directory[#Headers],0))</f>
        <v>2.16</v>
      </c>
      <c r="AQ47" s="129">
        <f>INDEX(Directory[],MATCH(tbl_deal[[#This Row],[Index]],Directory[Index],0),MATCH('DEAL DIRECTORY'!AQ$5,Directory[#Headers],0))</f>
        <v>15</v>
      </c>
      <c r="AR47" s="129">
        <f>INDEX(Directory[],MATCH(tbl_deal[[#This Row],[Index]],Directory[Index],0),MATCH('DEAL DIRECTORY'!AR$5,Directory[#Headers],0))</f>
        <v>16.664999999999999</v>
      </c>
      <c r="AS47" s="129" t="str">
        <f>INDEX(Directory[],MATCH(tbl_deal[[#This Row],[Index]],Directory[Index],0),MATCH('DEAL DIRECTORY'!AS$5,Directory[#Headers],0))</f>
        <v>央企(子)</v>
      </c>
      <c r="AT47" s="129" t="str">
        <f>INDEX(Directory[],MATCH(tbl_deal[[#This Row],[Index]],Directory[Index],0),MATCH('DEAL DIRECTORY'!AT$5,Directory[#Headers],0))</f>
        <v>金融机构</v>
      </c>
      <c r="AU47" s="129" t="str">
        <f>INDEX(Directory[],MATCH(tbl_deal[[#This Row],[Index]],Directory[Index],0),MATCH('DEAL DIRECTORY'!AU$5,Directory[#Headers],0))</f>
        <v>非银</v>
      </c>
      <c r="AV47" s="129" t="str">
        <f>INDEX(Directory[],MATCH(tbl_deal[[#This Row],[Index]],Directory[Index],0),MATCH('DEAL DIRECTORY'!AV$5,Directory[#Headers],0))</f>
        <v>担保</v>
      </c>
      <c r="AW47" s="129" t="str">
        <f>INDEX(Directory[],MATCH(tbl_deal[[#This Row],[Index]],Directory[Index],0),MATCH('DEAL DIRECTORY'!AW$5,Directory[#Headers],0))</f>
        <v>无评级</v>
      </c>
      <c r="AX47" s="129" t="str">
        <f>INDEX(Directory[],MATCH(tbl_deal[[#This Row],[Index]],Directory[Index],0),MATCH('DEAL DIRECTORY'!AX$5,Directory[#Headers],0))</f>
        <v>2-3亿</v>
      </c>
      <c r="AY47" s="133" t="str">
        <f>INDEX(Directory[],MATCH(tbl_deal[[#This Row],[Index]],Directory[Index],0),MATCH('DEAL DIRECTORY'!AY$5,Directory[#Headers],0))</f>
        <v>23年</v>
      </c>
      <c r="AZ47" s="129" t="str">
        <f>INDEX(Directory[],MATCH(tbl_deal[[#This Row],[Index]],Directory[Index],0),MATCH('DEAL DIRECTORY'!AZ$5,Directory[#Headers],0))</f>
        <v>Q2</v>
      </c>
      <c r="BA47" s="129" t="str">
        <f>INDEX(Directory[],MATCH(tbl_deal[[#This Row],[Index]],Directory[Index],0),MATCH('DEAL DIRECTORY'!BA$5,Directory[#Headers],0))</f>
        <v>05月</v>
      </c>
      <c r="BB47" s="129" t="str">
        <f>INDEX(Directory[],MATCH(tbl_deal[[#This Row],[Index]],Directory[Index],0),MATCH('DEAL DIRECTORY'!BB$5,Directory[#Headers],0))</f>
        <v>--</v>
      </c>
      <c r="BC47" s="129" t="str">
        <f>INDEX(Directory[],MATCH(tbl_deal[[#This Row],[Index]],Directory[Index],0),MATCH('DEAL DIRECTORY'!BC$5,Directory[#Headers],0))</f>
        <v>CHINA CINDA (2020) I MANAGEMENT LIMITED</v>
      </c>
      <c r="BD47" s="129" t="str">
        <f>INDEX(Directory[],MATCH(tbl_deal[[#This Row],[Index]],Directory[Index],0),MATCH('DEAL DIRECTORY'!BD$5,Directory[#Headers],0))</f>
        <v>G2380130</v>
      </c>
      <c r="BE47" s="137" t="str">
        <f>INDEX(Directory[],MATCH(tbl_deal[[#This Row],[Index]],Directory[Index],0),MATCH('DEAL DIRECTORY'!BE$5,Directory[#Headers],0))</f>
        <v>23年05月</v>
      </c>
      <c r="BF47" s="137" t="str">
        <f>INDEX(Directory[],MATCH(tbl_deal[[#This Row],[Index]],Directory[Index],0),MATCH('DEAL DIRECTORY'!BF$5,Directory[#Headers],0))</f>
        <v>信达香港</v>
      </c>
      <c r="BG47" s="137" t="str">
        <f>INDEX(Directory[],MATCH(tbl_deal[[#This Row],[Index]],Directory[Index],0),MATCH('DEAL DIRECTORY'!BG$5,Directory[#Headers],0))</f>
        <v>--/--/--</v>
      </c>
      <c r="BH47" s="137" t="str">
        <f>INDEX(Directory[],MATCH(tbl_deal[[#This Row],[Index]],Directory[Index],0),MATCH('DEAL DIRECTORY'!BH$5,Directory[#Headers],0))</f>
        <v>自贸债</v>
      </c>
      <c r="BI47" s="137" t="str">
        <f>INDEX(Directory[],MATCH(tbl_deal[[#This Row],[Index]],Directory[Index],0),MATCH('DEAL DIRECTORY'!BI$5,Directory[#Headers],0))</f>
        <v>人民币15亿元</v>
      </c>
      <c r="BJ47" s="137" t="str">
        <f>INDEX(Directory[],MATCH(tbl_deal[[#This Row],[Index]],Directory[Index],0),MATCH('DEAL DIRECTORY'!BJ$5,Directory[#Headers],0))</f>
        <v>3年</v>
      </c>
      <c r="BK47" s="137" t="str">
        <f>INDEX(Directory[],MATCH(tbl_deal[[#This Row],[Index]],Directory[Index],0),MATCH('DEAL DIRECTORY'!BK$5,Directory[#Headers],0))</f>
        <v>3.7%</v>
      </c>
      <c r="BL47" s="137" t="str">
        <f>INDEX(Directory[],MATCH(tbl_deal[[#This Row],[Index]],Directory[Index],0),MATCH('DEAL DIRECTORY'!BL$5,Directory[#Headers],0))</f>
        <v>牵头全球协调人</v>
      </c>
      <c r="BM47" s="129" t="str">
        <f>INDEX(Directory[],MATCH(tbl_deal[[#This Row],[Index]],Directory[Index],0),MATCH('DEAL DIRECTORY'!BM$5,Directory[#Headers],0))</f>
        <v>\\10.10.1.215\dcm$\Deals\Completed\2023 Completed\FI&amp;C\Hare 信达香港[自贸区债]</v>
      </c>
      <c r="BN47" s="4"/>
      <c r="BO47" s="4"/>
      <c r="BP47" s="4"/>
    </row>
    <row r="48" spans="3:68" ht="20.25" customHeight="1" x14ac:dyDescent="0.25">
      <c r="C48" s="129">
        <f>Directory[[#This Row],[Index]]</f>
        <v>423</v>
      </c>
      <c r="D48" s="130">
        <f>INDEX(Directory[],MATCH(tbl_deal[[#This Row],[Index]],Directory[Index],0),MATCH('DEAL DIRECTORY'!D$5,Directory[#Headers],0))</f>
        <v>45056</v>
      </c>
      <c r="E48" s="129" t="str">
        <f>INDEX(Directory[],MATCH(tbl_deal[[#This Row],[Index]],Directory[Index],0),MATCH('DEAL DIRECTORY'!E$5,Directory[#Headers],0))</f>
        <v/>
      </c>
      <c r="F48" s="129" t="str">
        <f>INDEX(Directory[],MATCH(tbl_deal[[#This Row],[Index]],Directory[Index],0),MATCH('DEAL DIRECTORY'!F$5,Directory[#Headers],0))</f>
        <v>点心债</v>
      </c>
      <c r="G48" s="129" t="str">
        <f>INDEX(Directory[],MATCH(tbl_deal[[#This Row],[Index]],Directory[Index],0),MATCH('DEAL DIRECTORY'!G$5,Directory[#Headers],0))</f>
        <v>Bund(Dim Sum)</v>
      </c>
      <c r="H48" s="135" t="str">
        <f>IF(tbl_deal[[#This Row],[FolderPath]]="","",HYPERLINK(tbl_deal[[#This Row],[FolderPath]],"📂"))</f>
        <v>📂</v>
      </c>
      <c r="I48" s="129" t="str">
        <f>INDEX(Directory[],MATCH(tbl_deal[[#This Row],[Index]],Directory[Index],0),MATCH('DEAL DIRECTORY'!I$5,Directory[#Headers],0))</f>
        <v>JBR</v>
      </c>
      <c r="J48" s="129" t="str">
        <f>INDEX(Directory[],MATCH(tbl_deal[[#This Row],[Index]],Directory[Index],0),MATCH('DEAL DIRECTORY'!J$5,Directory[#Headers],0))</f>
        <v>SCMI</v>
      </c>
      <c r="K48" s="129" t="str">
        <f>INDEX(Directory[],MATCH(tbl_deal[[#This Row],[Index]],Directory[Index],0),MATCH('DEAL DIRECTORY'!K$5,Directory[#Headers],0))</f>
        <v>FI组</v>
      </c>
      <c r="L48" s="129">
        <f>INDEX(Directory[],MATCH(tbl_deal[[#This Row],[Index]],Directory[Index],0),MATCH('DEAL DIRECTORY'!L$5,Directory[#Headers],0))</f>
        <v>1</v>
      </c>
      <c r="M48" s="129" t="str">
        <f>INDEX(Directory[],MATCH(tbl_deal[[#This Row],[Index]],Directory[Index],0),MATCH('DEAL DIRECTORY'!M$5,Directory[#Headers],0))</f>
        <v>海通证券</v>
      </c>
      <c r="N48" s="129" t="str">
        <f>INDEX(Directory[],MATCH(tbl_deal[[#This Row],[Index]],Directory[Index],0),MATCH('DEAL DIRECTORY'!N$5,Directory[#Headers],0))</f>
        <v>--/BBB/--</v>
      </c>
      <c r="O48" s="129" t="str">
        <f>INDEX(Directory[],MATCH(tbl_deal[[#This Row],[Index]],Directory[Index],0),MATCH('DEAL DIRECTORY'!O$5,Directory[#Headers],0))</f>
        <v>CNH</v>
      </c>
      <c r="P48" s="129">
        <f>INDEX(Directory[],MATCH(tbl_deal[[#This Row],[Index]],Directory[Index],0),MATCH('DEAL DIRECTORY'!P$5,Directory[#Headers],0))</f>
        <v>28</v>
      </c>
      <c r="Q48" s="129" t="str">
        <f>INDEX(Directory[],MATCH(tbl_deal[[#This Row],[Index]],Directory[Index],0),MATCH('DEAL DIRECTORY'!Q$5,Directory[#Headers],0))</f>
        <v>3</v>
      </c>
      <c r="R48" s="129" t="str">
        <f>INDEX(Directory[],MATCH(tbl_deal[[#This Row],[Index]],Directory[Index],0),MATCH('DEAL DIRECTORY'!R$5,Directory[#Headers],0))</f>
        <v>3.2%</v>
      </c>
      <c r="S48" s="129" t="str">
        <f>INDEX(Directory[],MATCH(tbl_deal[[#This Row],[Index]],Directory[Index],0),MATCH('DEAL DIRECTORY'!S$5,Directory[#Headers],0))</f>
        <v>3.55%a</v>
      </c>
      <c r="T48" s="129" t="str">
        <f>INDEX(Directory[],MATCH(tbl_deal[[#This Row],[Index]],Directory[Index],0),MATCH('DEAL DIRECTORY'!T$5,Directory[#Headers],0))</f>
        <v>3.2%</v>
      </c>
      <c r="U48" s="129" t="str">
        <f>INDEX(Directory[],MATCH(tbl_deal[[#This Row],[Index]],Directory[Index],0),MATCH('DEAL DIRECTORY'!U$5,Directory[#Headers],0))</f>
        <v>--</v>
      </c>
      <c r="V48" s="131">
        <f>INDEX(Directory[],MATCH(tbl_deal[[#This Row],[Index]],Directory[Index],0),MATCH('DEAL DIRECTORY'!V$5,Directory[#Headers],0))</f>
        <v>35</v>
      </c>
      <c r="W48" s="129" t="str">
        <f>INDEX(Directory[],MATCH(tbl_deal[[#This Row],[Index]],Directory[Index],0),MATCH('DEAL DIRECTORY'!W$5,Directory[#Headers],0))</f>
        <v>担保</v>
      </c>
      <c r="X48" s="129" t="str">
        <f>INDEX(Directory[],MATCH(tbl_deal[[#This Row],[Index]],Directory[Index],0),MATCH('DEAL DIRECTORY'!X$5,Directory[#Headers],0))</f>
        <v>点心债</v>
      </c>
      <c r="Y48" s="129" t="str">
        <f>INDEX(Directory[],MATCH(tbl_deal[[#This Row],[Index]],Directory[Index],0),MATCH('DEAL DIRECTORY'!Y$5,Directory[#Headers],0))</f>
        <v>港交所</v>
      </c>
      <c r="Z48" s="129" t="str">
        <f>INDEX(Directory[],MATCH(tbl_deal[[#This Row],[Index]],Directory[Index],0),MATCH('DEAL DIRECTORY'!Z$5,Directory[#Headers],0))</f>
        <v/>
      </c>
      <c r="AA48" s="129" t="str">
        <f>INDEX(Directory[],MATCH(tbl_deal[[#This Row],[Index]],Directory[Index],0),MATCH('DEAL DIRECTORY'!AA$5,Directory[#Headers],0))</f>
        <v/>
      </c>
      <c r="AB48" s="129" t="str">
        <f>INDEX(Directory[],MATCH(tbl_deal[[#This Row],[Index]],Directory[Index],0),MATCH('DEAL DIRECTORY'!AB$5,Directory[#Headers],0))</f>
        <v>BISL,港分</v>
      </c>
      <c r="AC48" s="129" t="str">
        <f>INDEX(Directory[],MATCH(tbl_deal[[#This Row],[Index]],Directory[Index],0),MATCH('DEAL DIRECTORY'!AC$5,Directory[#Headers],0))</f>
        <v>--</v>
      </c>
      <c r="AD48" s="129" t="str">
        <f>INDEX(Directory[],MATCH(tbl_deal[[#This Row],[Index]],Directory[Index],0),MATCH('DEAL DIRECTORY'!AD$5,Directory[#Headers],0))</f>
        <v>--</v>
      </c>
      <c r="AE48" s="129" t="str">
        <f>INDEX(Directory[],MATCH(tbl_deal[[#This Row],[Index]],Directory[Index],0),MATCH('DEAL DIRECTORY'!AE$5,Directory[#Headers],0))</f>
        <v>--</v>
      </c>
      <c r="AF48" s="129" t="str">
        <f>INDEX(Directory[],MATCH(tbl_deal[[#This Row],[Index]],Directory[Index],0),MATCH('DEAL DIRECTORY'!AF$5,Directory[#Headers],0))</f>
        <v>N</v>
      </c>
      <c r="AG48" s="129" t="str">
        <f>INDEX(Directory[],MATCH(tbl_deal[[#This Row],[Index]],Directory[Index],0),MATCH('DEAL DIRECTORY'!AG$5,Directory[#Headers],0))</f>
        <v>海通证券股份有限公司</v>
      </c>
      <c r="AH48" s="129" t="str">
        <f>INDEX(Directory[],MATCH(tbl_deal[[#This Row],[Index]],Directory[Index],0),MATCH('DEAL DIRECTORY'!AH$5,Directory[#Headers],0))</f>
        <v>--/BBB/--</v>
      </c>
      <c r="AI48" s="129" t="str">
        <f>INDEX(Directory[],MATCH(tbl_deal[[#This Row],[Index]],Directory[Index],0),MATCH('DEAL DIRECTORY'!AI$5,Directory[#Headers],0))</f>
        <v>AAA</v>
      </c>
      <c r="AJ48" s="129" t="str">
        <f>INDEX(Directory[],MATCH(tbl_deal[[#This Row],[Index]],Directory[Index],0),MATCH('DEAL DIRECTORY'!AJ$5,Directory[#Headers],0))</f>
        <v>上海</v>
      </c>
      <c r="AK48" s="129" t="str">
        <f>INDEX(Directory[],MATCH(tbl_deal[[#This Row],[Index]],Directory[Index],0),MATCH('DEAL DIRECTORY'!AK$5,Directory[#Headers],0))</f>
        <v>黄浦区</v>
      </c>
      <c r="AL48" s="129" t="str">
        <f>INDEX(Directory[],MATCH(tbl_deal[[#This Row],[Index]],Directory[Index],0),MATCH('DEAL DIRECTORY'!AL$5,Directory[#Headers],0))</f>
        <v>--</v>
      </c>
      <c r="AM48" s="129" t="str">
        <f>INDEX(Directory[],MATCH(tbl_deal[[#This Row],[Index]],Directory[Index],0),MATCH('DEAL DIRECTORY'!AM$5,Directory[#Headers],0))</f>
        <v>--</v>
      </c>
      <c r="AN48" s="129" t="str">
        <f>INDEX(Directory[],MATCH(tbl_deal[[#This Row],[Index]],Directory[Index],0),MATCH('DEAL DIRECTORY'!AN$5,Directory[#Headers],0))</f>
        <v>--</v>
      </c>
      <c r="AO48" s="132">
        <f>IF(ISBLANK(INDEX(Directory[],MATCH(tbl_deal[[#This Row],[Index]],Directory[Index],0),MATCH('DEAL DIRECTORY'!AO$5,Directory[#Headers],0))),"--",INDEX(Directory[],MATCH(tbl_deal[[#This Row],[Index]],Directory[Index],0),MATCH('DEAL DIRECTORY'!AO$5,Directory[#Headers],0)))</f>
        <v>0</v>
      </c>
      <c r="AP48" s="129">
        <f>INDEX(Directory[],MATCH(tbl_deal[[#This Row],[Index]],Directory[Index],0),MATCH('DEAL DIRECTORY'!AP$5,Directory[#Headers],0))</f>
        <v>4.0599999999999996</v>
      </c>
      <c r="AQ48" s="129">
        <f>INDEX(Directory[],MATCH(tbl_deal[[#This Row],[Index]],Directory[Index],0),MATCH('DEAL DIRECTORY'!AQ$5,Directory[#Headers],0))</f>
        <v>28</v>
      </c>
      <c r="AR48" s="129">
        <f>INDEX(Directory[],MATCH(tbl_deal[[#This Row],[Index]],Directory[Index],0),MATCH('DEAL DIRECTORY'!AR$5,Directory[#Headers],0))</f>
        <v>31.584</v>
      </c>
      <c r="AS48" s="129" t="str">
        <f>INDEX(Directory[],MATCH(tbl_deal[[#This Row],[Index]],Directory[Index],0),MATCH('DEAL DIRECTORY'!AS$5,Directory[#Headers],0))</f>
        <v>地方国企</v>
      </c>
      <c r="AT48" s="129" t="str">
        <f>INDEX(Directory[],MATCH(tbl_deal[[#This Row],[Index]],Directory[Index],0),MATCH('DEAL DIRECTORY'!AT$5,Directory[#Headers],0))</f>
        <v>金融机构</v>
      </c>
      <c r="AU48" s="129" t="str">
        <f>INDEX(Directory[],MATCH(tbl_deal[[#This Row],[Index]],Directory[Index],0),MATCH('DEAL DIRECTORY'!AU$5,Directory[#Headers],0))</f>
        <v>非银</v>
      </c>
      <c r="AV48" s="129" t="str">
        <f>INDEX(Directory[],MATCH(tbl_deal[[#This Row],[Index]],Directory[Index],0),MATCH('DEAL DIRECTORY'!AV$5,Directory[#Headers],0))</f>
        <v>担保</v>
      </c>
      <c r="AW48" s="129" t="str">
        <f>INDEX(Directory[],MATCH(tbl_deal[[#This Row],[Index]],Directory[Index],0),MATCH('DEAL DIRECTORY'!AW$5,Directory[#Headers],0))</f>
        <v>投资级</v>
      </c>
      <c r="AX48" s="129" t="str">
        <f>INDEX(Directory[],MATCH(tbl_deal[[#This Row],[Index]],Directory[Index],0),MATCH('DEAL DIRECTORY'!AX$5,Directory[#Headers],0))</f>
        <v>3-5亿</v>
      </c>
      <c r="AY48" s="133" t="str">
        <f>INDEX(Directory[],MATCH(tbl_deal[[#This Row],[Index]],Directory[Index],0),MATCH('DEAL DIRECTORY'!AY$5,Directory[#Headers],0))</f>
        <v>23年</v>
      </c>
      <c r="AZ48" s="129" t="str">
        <f>INDEX(Directory[],MATCH(tbl_deal[[#This Row],[Index]],Directory[Index],0),MATCH('DEAL DIRECTORY'!AZ$5,Directory[#Headers],0))</f>
        <v>Q2</v>
      </c>
      <c r="BA48" s="129" t="str">
        <f>INDEX(Directory[],MATCH(tbl_deal[[#This Row],[Index]],Directory[Index],0),MATCH('DEAL DIRECTORY'!BA$5,Directory[#Headers],0))</f>
        <v>05月</v>
      </c>
      <c r="BB48" s="129" t="str">
        <f>INDEX(Directory[],MATCH(tbl_deal[[#This Row],[Index]],Directory[Index],0),MATCH('DEAL DIRECTORY'!BB$5,Directory[#Headers],0))</f>
        <v>--</v>
      </c>
      <c r="BC48" s="129" t="str">
        <f>INDEX(Directory[],MATCH(tbl_deal[[#This Row],[Index]],Directory[Index],0),MATCH('DEAL DIRECTORY'!BC$5,Directory[#Headers],0))</f>
        <v>HAITONG INTERNATIONAL FINANCE HOLDINGS LIMITED</v>
      </c>
      <c r="BD48" s="129" t="str">
        <f>INDEX(Directory[],MATCH(tbl_deal[[#This Row],[Index]],Directory[Index],0),MATCH('DEAL DIRECTORY'!BD$5,Directory[#Headers],0))</f>
        <v>HK0000921111</v>
      </c>
      <c r="BE48" s="137" t="str">
        <f>INDEX(Directory[],MATCH(tbl_deal[[#This Row],[Index]],Directory[Index],0),MATCH('DEAL DIRECTORY'!BE$5,Directory[#Headers],0))</f>
        <v>23年05月</v>
      </c>
      <c r="BF48" s="137" t="str">
        <f>INDEX(Directory[],MATCH(tbl_deal[[#This Row],[Index]],Directory[Index],0),MATCH('DEAL DIRECTORY'!BF$5,Directory[#Headers],0))</f>
        <v>海通证券</v>
      </c>
      <c r="BG48" s="137" t="str">
        <f>INDEX(Directory[],MATCH(tbl_deal[[#This Row],[Index]],Directory[Index],0),MATCH('DEAL DIRECTORY'!BG$5,Directory[#Headers],0))</f>
        <v>--/BBB/--</v>
      </c>
      <c r="BH48" s="137" t="str">
        <f>INDEX(Directory[],MATCH(tbl_deal[[#This Row],[Index]],Directory[Index],0),MATCH('DEAL DIRECTORY'!BH$5,Directory[#Headers],0))</f>
        <v>点心债</v>
      </c>
      <c r="BI48" s="137" t="str">
        <f>INDEX(Directory[],MATCH(tbl_deal[[#This Row],[Index]],Directory[Index],0),MATCH('DEAL DIRECTORY'!BI$5,Directory[#Headers],0))</f>
        <v>人民币28亿元</v>
      </c>
      <c r="BJ48" s="137" t="str">
        <f>INDEX(Directory[],MATCH(tbl_deal[[#This Row],[Index]],Directory[Index],0),MATCH('DEAL DIRECTORY'!BJ$5,Directory[#Headers],0))</f>
        <v>3年</v>
      </c>
      <c r="BK48" s="137" t="str">
        <f>INDEX(Directory[],MATCH(tbl_deal[[#This Row],[Index]],Directory[Index],0),MATCH('DEAL DIRECTORY'!BK$5,Directory[#Headers],0))</f>
        <v>3.2%</v>
      </c>
      <c r="BL48" s="137" t="str">
        <f>INDEX(Directory[],MATCH(tbl_deal[[#This Row],[Index]],Directory[Index],0),MATCH('DEAL DIRECTORY'!BL$5,Directory[#Headers],0))</f>
        <v>账簿管理人</v>
      </c>
      <c r="BM48" s="129" t="str">
        <f>INDEX(Directory[],MATCH(tbl_deal[[#This Row],[Index]],Directory[Index],0),MATCH('DEAL DIRECTORY'!BM$5,Directory[#Headers],0))</f>
        <v>\\10.10.1.215\dcm$\Deals\Completed\2023 Completed\FI&amp;C\Bund (Dim Sum) 海通</v>
      </c>
      <c r="BN48" s="4"/>
      <c r="BO48" s="4"/>
      <c r="BP48" s="4"/>
    </row>
    <row r="49" spans="3:68" ht="20.25" customHeight="1" x14ac:dyDescent="0.25">
      <c r="C49" s="129">
        <f>Directory[[#This Row],[Index]]</f>
        <v>422</v>
      </c>
      <c r="D49" s="130">
        <f>INDEX(Directory[],MATCH(tbl_deal[[#This Row],[Index]],Directory[Index],0),MATCH('DEAL DIRECTORY'!D$5,Directory[#Headers],0))</f>
        <v>45036</v>
      </c>
      <c r="E49" s="129" t="str">
        <f>INDEX(Directory[],MATCH(tbl_deal[[#This Row],[Index]],Directory[Index],0),MATCH('DEAL DIRECTORY'!E$5,Directory[#Headers],0))</f>
        <v/>
      </c>
      <c r="F49" s="129" t="str">
        <f>INDEX(Directory[],MATCH(tbl_deal[[#This Row],[Index]],Directory[Index],0),MATCH('DEAL DIRECTORY'!F$5,Directory[#Headers],0))</f>
        <v>点心债</v>
      </c>
      <c r="G49" s="129" t="str">
        <f>INDEX(Directory[],MATCH(tbl_deal[[#This Row],[Index]],Directory[Index],0),MATCH('DEAL DIRECTORY'!G$5,Directory[#Headers],0))</f>
        <v>CX III</v>
      </c>
      <c r="H49" s="135" t="str">
        <f>IF(tbl_deal[[#This Row],[FolderPath]]="","",HYPERLINK(tbl_deal[[#This Row],[FolderPath]],"📂"))</f>
        <v>📂</v>
      </c>
      <c r="I49" s="129" t="str">
        <f>INDEX(Directory[],MATCH(tbl_deal[[#This Row],[Index]],Directory[Index],0),MATCH('DEAL DIRECTORY'!I$5,Directory[#Headers],0))</f>
        <v>JBR</v>
      </c>
      <c r="J49" s="129" t="str">
        <f>INDEX(Directory[],MATCH(tbl_deal[[#This Row],[Index]],Directory[Index],0),MATCH('DEAL DIRECTORY'!J$5,Directory[#Headers],0))</f>
        <v>SCMI</v>
      </c>
      <c r="K49" s="129" t="str">
        <f>INDEX(Directory[],MATCH(tbl_deal[[#This Row],[Index]],Directory[Index],0),MATCH('DEAL DIRECTORY'!K$5,Directory[#Headers],0))</f>
        <v>FI组</v>
      </c>
      <c r="L49" s="129">
        <f>INDEX(Directory[],MATCH(tbl_deal[[#This Row],[Index]],Directory[Index],0),MATCH('DEAL DIRECTORY'!L$5,Directory[#Headers],0))</f>
        <v>3</v>
      </c>
      <c r="M49" s="129" t="str">
        <f>INDEX(Directory[],MATCH(tbl_deal[[#This Row],[Index]],Directory[Index],0),MATCH('DEAL DIRECTORY'!M$5,Directory[#Headers],0))</f>
        <v>中信建投</v>
      </c>
      <c r="N49" s="129" t="str">
        <f>INDEX(Directory[],MATCH(tbl_deal[[#This Row],[Index]],Directory[Index],0),MATCH('DEAL DIRECTORY'!N$5,Directory[#Headers],0))</f>
        <v>--/BBB+/--</v>
      </c>
      <c r="O49" s="129" t="str">
        <f>INDEX(Directory[],MATCH(tbl_deal[[#This Row],[Index]],Directory[Index],0),MATCH('DEAL DIRECTORY'!O$5,Directory[#Headers],0))</f>
        <v>CNH</v>
      </c>
      <c r="P49" s="129">
        <f>INDEX(Directory[],MATCH(tbl_deal[[#This Row],[Index]],Directory[Index],0),MATCH('DEAL DIRECTORY'!P$5,Directory[#Headers],0))</f>
        <v>15</v>
      </c>
      <c r="Q49" s="129" t="str">
        <f>INDEX(Directory[],MATCH(tbl_deal[[#This Row],[Index]],Directory[Index],0),MATCH('DEAL DIRECTORY'!Q$5,Directory[#Headers],0))</f>
        <v>3</v>
      </c>
      <c r="R49" s="129" t="str">
        <f>INDEX(Directory[],MATCH(tbl_deal[[#This Row],[Index]],Directory[Index],0),MATCH('DEAL DIRECTORY'!R$5,Directory[#Headers],0))</f>
        <v>3.25%</v>
      </c>
      <c r="S49" s="129" t="str">
        <f>INDEX(Directory[],MATCH(tbl_deal[[#This Row],[Index]],Directory[Index],0),MATCH('DEAL DIRECTORY'!S$5,Directory[#Headers],0))</f>
        <v>3.55%a</v>
      </c>
      <c r="T49" s="129" t="str">
        <f>INDEX(Directory[],MATCH(tbl_deal[[#This Row],[Index]],Directory[Index],0),MATCH('DEAL DIRECTORY'!T$5,Directory[#Headers],0))</f>
        <v>3.25%</v>
      </c>
      <c r="U49" s="129" t="str">
        <f>INDEX(Directory[],MATCH(tbl_deal[[#This Row],[Index]],Directory[Index],0),MATCH('DEAL DIRECTORY'!U$5,Directory[#Headers],0))</f>
        <v>--</v>
      </c>
      <c r="V49" s="131">
        <f>INDEX(Directory[],MATCH(tbl_deal[[#This Row],[Index]],Directory[Index],0),MATCH('DEAL DIRECTORY'!V$5,Directory[#Headers],0))</f>
        <v>30</v>
      </c>
      <c r="W49" s="129" t="str">
        <f>INDEX(Directory[],MATCH(tbl_deal[[#This Row],[Index]],Directory[Index],0),MATCH('DEAL DIRECTORY'!W$5,Directory[#Headers],0))</f>
        <v>担保</v>
      </c>
      <c r="X49" s="129" t="str">
        <f>INDEX(Directory[],MATCH(tbl_deal[[#This Row],[Index]],Directory[Index],0),MATCH('DEAL DIRECTORY'!X$5,Directory[#Headers],0))</f>
        <v>点心债</v>
      </c>
      <c r="Y49" s="129" t="str">
        <f>INDEX(Directory[],MATCH(tbl_deal[[#This Row],[Index]],Directory[Index],0),MATCH('DEAL DIRECTORY'!Y$5,Directory[#Headers],0))</f>
        <v>港交所</v>
      </c>
      <c r="Z49" s="129" t="str">
        <f>INDEX(Directory[],MATCH(tbl_deal[[#This Row],[Index]],Directory[Index],0),MATCH('DEAL DIRECTORY'!Z$5,Directory[#Headers],0))</f>
        <v/>
      </c>
      <c r="AA49" s="129" t="str">
        <f>INDEX(Directory[],MATCH(tbl_deal[[#This Row],[Index]],Directory[Index],0),MATCH('DEAL DIRECTORY'!AA$5,Directory[#Headers],0))</f>
        <v/>
      </c>
      <c r="AB49" s="129" t="str">
        <f>INDEX(Directory[],MATCH(tbl_deal[[#This Row],[Index]],Directory[Index],0),MATCH('DEAL DIRECTORY'!AB$5,Directory[#Headers],0))</f>
        <v>BISL,港分</v>
      </c>
      <c r="AC49" s="129" t="str">
        <f>INDEX(Directory[],MATCH(tbl_deal[[#This Row],[Index]],Directory[Index],0),MATCH('DEAL DIRECTORY'!AC$5,Directory[#Headers],0))</f>
        <v>--</v>
      </c>
      <c r="AD49" s="129" t="str">
        <f>INDEX(Directory[],MATCH(tbl_deal[[#This Row],[Index]],Directory[Index],0),MATCH('DEAL DIRECTORY'!AD$5,Directory[#Headers],0))</f>
        <v>--</v>
      </c>
      <c r="AE49" s="129" t="str">
        <f>INDEX(Directory[],MATCH(tbl_deal[[#This Row],[Index]],Directory[Index],0),MATCH('DEAL DIRECTORY'!AE$5,Directory[#Headers],0))</f>
        <v>--</v>
      </c>
      <c r="AF49" s="129" t="str">
        <f>INDEX(Directory[],MATCH(tbl_deal[[#This Row],[Index]],Directory[Index],0),MATCH('DEAL DIRECTORY'!AF$5,Directory[#Headers],0))</f>
        <v>N</v>
      </c>
      <c r="AG49" s="129" t="str">
        <f>INDEX(Directory[],MATCH(tbl_deal[[#This Row],[Index]],Directory[Index],0),MATCH('DEAL DIRECTORY'!AG$5,Directory[#Headers],0))</f>
        <v>中信建投证券股份有限公司</v>
      </c>
      <c r="AH49" s="129" t="str">
        <f>INDEX(Directory[],MATCH(tbl_deal[[#This Row],[Index]],Directory[Index],0),MATCH('DEAL DIRECTORY'!AH$5,Directory[#Headers],0))</f>
        <v>Baa1/BBB+/BBB+</v>
      </c>
      <c r="AI49" s="129" t="str">
        <f>INDEX(Directory[],MATCH(tbl_deal[[#This Row],[Index]],Directory[Index],0),MATCH('DEAL DIRECTORY'!AI$5,Directory[#Headers],0))</f>
        <v>AAA</v>
      </c>
      <c r="AJ49" s="129" t="str">
        <f>INDEX(Directory[],MATCH(tbl_deal[[#This Row],[Index]],Directory[Index],0),MATCH('DEAL DIRECTORY'!AJ$5,Directory[#Headers],0))</f>
        <v>北京</v>
      </c>
      <c r="AK49" s="129" t="str">
        <f>INDEX(Directory[],MATCH(tbl_deal[[#This Row],[Index]],Directory[Index],0),MATCH('DEAL DIRECTORY'!AK$5,Directory[#Headers],0))</f>
        <v>朝阳区</v>
      </c>
      <c r="AL49" s="129" t="str">
        <f>INDEX(Directory[],MATCH(tbl_deal[[#This Row],[Index]],Directory[Index],0),MATCH('DEAL DIRECTORY'!AL$5,Directory[#Headers],0))</f>
        <v>--</v>
      </c>
      <c r="AM49" s="129" t="str">
        <f>INDEX(Directory[],MATCH(tbl_deal[[#This Row],[Index]],Directory[Index],0),MATCH('DEAL DIRECTORY'!AM$5,Directory[#Headers],0))</f>
        <v>--</v>
      </c>
      <c r="AN49" s="129" t="str">
        <f>INDEX(Directory[],MATCH(tbl_deal[[#This Row],[Index]],Directory[Index],0),MATCH('DEAL DIRECTORY'!AN$5,Directory[#Headers],0))</f>
        <v>--</v>
      </c>
      <c r="AO49" s="132">
        <f>IF(ISBLANK(INDEX(Directory[],MATCH(tbl_deal[[#This Row],[Index]],Directory[Index],0),MATCH('DEAL DIRECTORY'!AO$5,Directory[#Headers],0))),"--",INDEX(Directory[],MATCH(tbl_deal[[#This Row],[Index]],Directory[Index],0),MATCH('DEAL DIRECTORY'!AO$5,Directory[#Headers],0)))</f>
        <v>0</v>
      </c>
      <c r="AP49" s="129">
        <f>INDEX(Directory[],MATCH(tbl_deal[[#This Row],[Index]],Directory[Index],0),MATCH('DEAL DIRECTORY'!AP$5,Directory[#Headers],0))</f>
        <v>2.1800000000000002</v>
      </c>
      <c r="AQ49" s="129">
        <f>INDEX(Directory[],MATCH(tbl_deal[[#This Row],[Index]],Directory[Index],0),MATCH('DEAL DIRECTORY'!AQ$5,Directory[#Headers],0))</f>
        <v>15</v>
      </c>
      <c r="AR49" s="129">
        <f>INDEX(Directory[],MATCH(tbl_deal[[#This Row],[Index]],Directory[Index],0),MATCH('DEAL DIRECTORY'!AR$5,Directory[#Headers],0))</f>
        <v>17.114999999999998</v>
      </c>
      <c r="AS49" s="129" t="str">
        <f>INDEX(Directory[],MATCH(tbl_deal[[#This Row],[Index]],Directory[Index],0),MATCH('DEAL DIRECTORY'!AS$5,Directory[#Headers],0))</f>
        <v>央企(子)</v>
      </c>
      <c r="AT49" s="129" t="str">
        <f>INDEX(Directory[],MATCH(tbl_deal[[#This Row],[Index]],Directory[Index],0),MATCH('DEAL DIRECTORY'!AT$5,Directory[#Headers],0))</f>
        <v>金融机构</v>
      </c>
      <c r="AU49" s="129" t="str">
        <f>INDEX(Directory[],MATCH(tbl_deal[[#This Row],[Index]],Directory[Index],0),MATCH('DEAL DIRECTORY'!AU$5,Directory[#Headers],0))</f>
        <v>非银</v>
      </c>
      <c r="AV49" s="129" t="str">
        <f>INDEX(Directory[],MATCH(tbl_deal[[#This Row],[Index]],Directory[Index],0),MATCH('DEAL DIRECTORY'!AV$5,Directory[#Headers],0))</f>
        <v>担保</v>
      </c>
      <c r="AW49" s="129" t="str">
        <f>INDEX(Directory[],MATCH(tbl_deal[[#This Row],[Index]],Directory[Index],0),MATCH('DEAL DIRECTORY'!AW$5,Directory[#Headers],0))</f>
        <v>投资级</v>
      </c>
      <c r="AX49" s="129" t="str">
        <f>INDEX(Directory[],MATCH(tbl_deal[[#This Row],[Index]],Directory[Index],0),MATCH('DEAL DIRECTORY'!AX$5,Directory[#Headers],0))</f>
        <v>2-3亿</v>
      </c>
      <c r="AY49" s="133" t="str">
        <f>INDEX(Directory[],MATCH(tbl_deal[[#This Row],[Index]],Directory[Index],0),MATCH('DEAL DIRECTORY'!AY$5,Directory[#Headers],0))</f>
        <v>23年</v>
      </c>
      <c r="AZ49" s="129" t="str">
        <f>INDEX(Directory[],MATCH(tbl_deal[[#This Row],[Index]],Directory[Index],0),MATCH('DEAL DIRECTORY'!AZ$5,Directory[#Headers],0))</f>
        <v>Q2</v>
      </c>
      <c r="BA49" s="129" t="str">
        <f>INDEX(Directory[],MATCH(tbl_deal[[#This Row],[Index]],Directory[Index],0),MATCH('DEAL DIRECTORY'!BA$5,Directory[#Headers],0))</f>
        <v>04月</v>
      </c>
      <c r="BB49" s="129" t="str">
        <f>INDEX(Directory[],MATCH(tbl_deal[[#This Row],[Index]],Directory[Index],0),MATCH('DEAL DIRECTORY'!BB$5,Directory[#Headers],0))</f>
        <v>--</v>
      </c>
      <c r="BC49" s="129" t="str">
        <f>INDEX(Directory[],MATCH(tbl_deal[[#This Row],[Index]],Directory[Index],0),MATCH('DEAL DIRECTORY'!BC$5,Directory[#Headers],0))</f>
        <v>CSCIF ASIA LIMITED</v>
      </c>
      <c r="BD49" s="129" t="str">
        <f>INDEX(Directory[],MATCH(tbl_deal[[#This Row],[Index]],Directory[Index],0),MATCH('DEAL DIRECTORY'!BD$5,Directory[#Headers],0))</f>
        <v>HK0000921020</v>
      </c>
      <c r="BE49" s="137" t="str">
        <f>INDEX(Directory[],MATCH(tbl_deal[[#This Row],[Index]],Directory[Index],0),MATCH('DEAL DIRECTORY'!BE$5,Directory[#Headers],0))</f>
        <v>23年04月</v>
      </c>
      <c r="BF49" s="137" t="str">
        <f>INDEX(Directory[],MATCH(tbl_deal[[#This Row],[Index]],Directory[Index],0),MATCH('DEAL DIRECTORY'!BF$5,Directory[#Headers],0))</f>
        <v>中信建投</v>
      </c>
      <c r="BG49" s="137" t="str">
        <f>INDEX(Directory[],MATCH(tbl_deal[[#This Row],[Index]],Directory[Index],0),MATCH('DEAL DIRECTORY'!BG$5,Directory[#Headers],0))</f>
        <v>--/BBB+/--</v>
      </c>
      <c r="BH49" s="137" t="str">
        <f>INDEX(Directory[],MATCH(tbl_deal[[#This Row],[Index]],Directory[Index],0),MATCH('DEAL DIRECTORY'!BH$5,Directory[#Headers],0))</f>
        <v>点心债</v>
      </c>
      <c r="BI49" s="137" t="str">
        <f>INDEX(Directory[],MATCH(tbl_deal[[#This Row],[Index]],Directory[Index],0),MATCH('DEAL DIRECTORY'!BI$5,Directory[#Headers],0))</f>
        <v>人民币15亿元</v>
      </c>
      <c r="BJ49" s="137" t="str">
        <f>INDEX(Directory[],MATCH(tbl_deal[[#This Row],[Index]],Directory[Index],0),MATCH('DEAL DIRECTORY'!BJ$5,Directory[#Headers],0))</f>
        <v>3年</v>
      </c>
      <c r="BK49" s="137" t="str">
        <f>INDEX(Directory[],MATCH(tbl_deal[[#This Row],[Index]],Directory[Index],0),MATCH('DEAL DIRECTORY'!BK$5,Directory[#Headers],0))</f>
        <v>3.25%</v>
      </c>
      <c r="BL49" s="137" t="str">
        <f>INDEX(Directory[],MATCH(tbl_deal[[#This Row],[Index]],Directory[Index],0),MATCH('DEAL DIRECTORY'!BL$5,Directory[#Headers],0))</f>
        <v>账簿管理人</v>
      </c>
      <c r="BM49" s="129" t="str">
        <f>INDEX(Directory[],MATCH(tbl_deal[[#This Row],[Index]],Directory[Index],0),MATCH('DEAL DIRECTORY'!BM$5,Directory[#Headers],0))</f>
        <v>\\10.10.1.215\dcm$\Deals\Completed\2023 Completed\FI&amp;C\CX III 中信建投</v>
      </c>
      <c r="BN49" s="4"/>
      <c r="BO49" s="4"/>
      <c r="BP49" s="4"/>
    </row>
    <row r="50" spans="3:68" ht="20.25" customHeight="1" x14ac:dyDescent="0.25">
      <c r="C50" s="129">
        <f>Directory[[#This Row],[Index]]</f>
        <v>421</v>
      </c>
      <c r="D50" s="130">
        <f>INDEX(Directory[],MATCH(tbl_deal[[#This Row],[Index]],Directory[Index],0),MATCH('DEAL DIRECTORY'!D$5,Directory[#Headers],0))</f>
        <v>45036</v>
      </c>
      <c r="E50" s="129" t="str">
        <f>INDEX(Directory[],MATCH(tbl_deal[[#This Row],[Index]],Directory[Index],0),MATCH('DEAL DIRECTORY'!E$5,Directory[#Headers],0))</f>
        <v/>
      </c>
      <c r="F50" s="129" t="str">
        <f>INDEX(Directory[],MATCH(tbl_deal[[#This Row],[Index]],Directory[Index],0),MATCH('DEAL DIRECTORY'!F$5,Directory[#Headers],0))</f>
        <v>点心债</v>
      </c>
      <c r="G50" s="129" t="str">
        <f>INDEX(Directory[],MATCH(tbl_deal[[#This Row],[Index]],Directory[Index],0),MATCH('DEAL DIRECTORY'!G$5,Directory[#Headers],0))</f>
        <v>CX III</v>
      </c>
      <c r="H50" s="135" t="str">
        <f>IF(tbl_deal[[#This Row],[FolderPath]]="","",HYPERLINK(tbl_deal[[#This Row],[FolderPath]],"📂"))</f>
        <v>📂</v>
      </c>
      <c r="I50" s="129" t="str">
        <f>INDEX(Directory[],MATCH(tbl_deal[[#This Row],[Index]],Directory[Index],0),MATCH('DEAL DIRECTORY'!I$5,Directory[#Headers],0))</f>
        <v>JBR</v>
      </c>
      <c r="J50" s="129" t="str">
        <f>INDEX(Directory[],MATCH(tbl_deal[[#This Row],[Index]],Directory[Index],0),MATCH('DEAL DIRECTORY'!J$5,Directory[#Headers],0))</f>
        <v>SCMI</v>
      </c>
      <c r="K50" s="129" t="str">
        <f>INDEX(Directory[],MATCH(tbl_deal[[#This Row],[Index]],Directory[Index],0),MATCH('DEAL DIRECTORY'!K$5,Directory[#Headers],0))</f>
        <v>FI组</v>
      </c>
      <c r="L50" s="129">
        <f>INDEX(Directory[],MATCH(tbl_deal[[#This Row],[Index]],Directory[Index],0),MATCH('DEAL DIRECTORY'!L$5,Directory[#Headers],0))</f>
        <v>3</v>
      </c>
      <c r="M50" s="129" t="str">
        <f>INDEX(Directory[],MATCH(tbl_deal[[#This Row],[Index]],Directory[Index],0),MATCH('DEAL DIRECTORY'!M$5,Directory[#Headers],0))</f>
        <v>中信建投</v>
      </c>
      <c r="N50" s="129" t="str">
        <f>INDEX(Directory[],MATCH(tbl_deal[[#This Row],[Index]],Directory[Index],0),MATCH('DEAL DIRECTORY'!N$5,Directory[#Headers],0))</f>
        <v>--/BBB+/--</v>
      </c>
      <c r="O50" s="129" t="str">
        <f>INDEX(Directory[],MATCH(tbl_deal[[#This Row],[Index]],Directory[Index],0),MATCH('DEAL DIRECTORY'!O$5,Directory[#Headers],0))</f>
        <v>CNH</v>
      </c>
      <c r="P50" s="129">
        <f>INDEX(Directory[],MATCH(tbl_deal[[#This Row],[Index]],Directory[Index],0),MATCH('DEAL DIRECTORY'!P$5,Directory[#Headers],0))</f>
        <v>15</v>
      </c>
      <c r="Q50" s="129" t="str">
        <f>INDEX(Directory[],MATCH(tbl_deal[[#This Row],[Index]],Directory[Index],0),MATCH('DEAL DIRECTORY'!Q$5,Directory[#Headers],0))</f>
        <v>2</v>
      </c>
      <c r="R50" s="129" t="str">
        <f>INDEX(Directory[],MATCH(tbl_deal[[#This Row],[Index]],Directory[Index],0),MATCH('DEAL DIRECTORY'!R$5,Directory[#Headers],0))</f>
        <v>3.15%</v>
      </c>
      <c r="S50" s="129" t="str">
        <f>INDEX(Directory[],MATCH(tbl_deal[[#This Row],[Index]],Directory[Index],0),MATCH('DEAL DIRECTORY'!S$5,Directory[#Headers],0))</f>
        <v>3.45%a</v>
      </c>
      <c r="T50" s="129" t="str">
        <f>INDEX(Directory[],MATCH(tbl_deal[[#This Row],[Index]],Directory[Index],0),MATCH('DEAL DIRECTORY'!T$5,Directory[#Headers],0))</f>
        <v>3.15%</v>
      </c>
      <c r="U50" s="129" t="str">
        <f>INDEX(Directory[],MATCH(tbl_deal[[#This Row],[Index]],Directory[Index],0),MATCH('DEAL DIRECTORY'!U$5,Directory[#Headers],0))</f>
        <v>--</v>
      </c>
      <c r="V50" s="131">
        <f>INDEX(Directory[],MATCH(tbl_deal[[#This Row],[Index]],Directory[Index],0),MATCH('DEAL DIRECTORY'!V$5,Directory[#Headers],0))</f>
        <v>30</v>
      </c>
      <c r="W50" s="129" t="str">
        <f>INDEX(Directory[],MATCH(tbl_deal[[#This Row],[Index]],Directory[Index],0),MATCH('DEAL DIRECTORY'!W$5,Directory[#Headers],0))</f>
        <v>担保</v>
      </c>
      <c r="X50" s="129" t="str">
        <f>INDEX(Directory[],MATCH(tbl_deal[[#This Row],[Index]],Directory[Index],0),MATCH('DEAL DIRECTORY'!X$5,Directory[#Headers],0))</f>
        <v>点心债</v>
      </c>
      <c r="Y50" s="129" t="str">
        <f>INDEX(Directory[],MATCH(tbl_deal[[#This Row],[Index]],Directory[Index],0),MATCH('DEAL DIRECTORY'!Y$5,Directory[#Headers],0))</f>
        <v>港交所</v>
      </c>
      <c r="Z50" s="129" t="str">
        <f>INDEX(Directory[],MATCH(tbl_deal[[#This Row],[Index]],Directory[Index],0),MATCH('DEAL DIRECTORY'!Z$5,Directory[#Headers],0))</f>
        <v/>
      </c>
      <c r="AA50" s="129" t="str">
        <f>INDEX(Directory[],MATCH(tbl_deal[[#This Row],[Index]],Directory[Index],0),MATCH('DEAL DIRECTORY'!AA$5,Directory[#Headers],0))</f>
        <v/>
      </c>
      <c r="AB50" s="129" t="str">
        <f>INDEX(Directory[],MATCH(tbl_deal[[#This Row],[Index]],Directory[Index],0),MATCH('DEAL DIRECTORY'!AB$5,Directory[#Headers],0))</f>
        <v>BISL,港分</v>
      </c>
      <c r="AC50" s="129" t="str">
        <f>INDEX(Directory[],MATCH(tbl_deal[[#This Row],[Index]],Directory[Index],0),MATCH('DEAL DIRECTORY'!AC$5,Directory[#Headers],0))</f>
        <v>--</v>
      </c>
      <c r="AD50" s="129" t="str">
        <f>INDEX(Directory[],MATCH(tbl_deal[[#This Row],[Index]],Directory[Index],0),MATCH('DEAL DIRECTORY'!AD$5,Directory[#Headers],0))</f>
        <v>--</v>
      </c>
      <c r="AE50" s="129" t="str">
        <f>INDEX(Directory[],MATCH(tbl_deal[[#This Row],[Index]],Directory[Index],0),MATCH('DEAL DIRECTORY'!AE$5,Directory[#Headers],0))</f>
        <v>--</v>
      </c>
      <c r="AF50" s="129" t="str">
        <f>INDEX(Directory[],MATCH(tbl_deal[[#This Row],[Index]],Directory[Index],0),MATCH('DEAL DIRECTORY'!AF$5,Directory[#Headers],0))</f>
        <v>N</v>
      </c>
      <c r="AG50" s="129" t="str">
        <f>INDEX(Directory[],MATCH(tbl_deal[[#This Row],[Index]],Directory[Index],0),MATCH('DEAL DIRECTORY'!AG$5,Directory[#Headers],0))</f>
        <v>中信建投证券股份有限公司</v>
      </c>
      <c r="AH50" s="129" t="str">
        <f>INDEX(Directory[],MATCH(tbl_deal[[#This Row],[Index]],Directory[Index],0),MATCH('DEAL DIRECTORY'!AH$5,Directory[#Headers],0))</f>
        <v>Baa1/BBB+/BBB+</v>
      </c>
      <c r="AI50" s="129" t="str">
        <f>INDEX(Directory[],MATCH(tbl_deal[[#This Row],[Index]],Directory[Index],0),MATCH('DEAL DIRECTORY'!AI$5,Directory[#Headers],0))</f>
        <v>AAA</v>
      </c>
      <c r="AJ50" s="129" t="str">
        <f>INDEX(Directory[],MATCH(tbl_deal[[#This Row],[Index]],Directory[Index],0),MATCH('DEAL DIRECTORY'!AJ$5,Directory[#Headers],0))</f>
        <v>北京</v>
      </c>
      <c r="AK50" s="129" t="str">
        <f>INDEX(Directory[],MATCH(tbl_deal[[#This Row],[Index]],Directory[Index],0),MATCH('DEAL DIRECTORY'!AK$5,Directory[#Headers],0))</f>
        <v>朝阳区</v>
      </c>
      <c r="AL50" s="129" t="str">
        <f>INDEX(Directory[],MATCH(tbl_deal[[#This Row],[Index]],Directory[Index],0),MATCH('DEAL DIRECTORY'!AL$5,Directory[#Headers],0))</f>
        <v>--</v>
      </c>
      <c r="AM50" s="129" t="str">
        <f>INDEX(Directory[],MATCH(tbl_deal[[#This Row],[Index]],Directory[Index],0),MATCH('DEAL DIRECTORY'!AM$5,Directory[#Headers],0))</f>
        <v>--</v>
      </c>
      <c r="AN50" s="129" t="str">
        <f>INDEX(Directory[],MATCH(tbl_deal[[#This Row],[Index]],Directory[Index],0),MATCH('DEAL DIRECTORY'!AN$5,Directory[#Headers],0))</f>
        <v>--</v>
      </c>
      <c r="AO50" s="132">
        <f>IF(ISBLANK(INDEX(Directory[],MATCH(tbl_deal[[#This Row],[Index]],Directory[Index],0),MATCH('DEAL DIRECTORY'!AO$5,Directory[#Headers],0))),"--",INDEX(Directory[],MATCH(tbl_deal[[#This Row],[Index]],Directory[Index],0),MATCH('DEAL DIRECTORY'!AO$5,Directory[#Headers],0)))</f>
        <v>0</v>
      </c>
      <c r="AP50" s="129">
        <f>INDEX(Directory[],MATCH(tbl_deal[[#This Row],[Index]],Directory[Index],0),MATCH('DEAL DIRECTORY'!AP$5,Directory[#Headers],0))</f>
        <v>2.1800000000000002</v>
      </c>
      <c r="AQ50" s="129">
        <f>INDEX(Directory[],MATCH(tbl_deal[[#This Row],[Index]],Directory[Index],0),MATCH('DEAL DIRECTORY'!AQ$5,Directory[#Headers],0))</f>
        <v>15</v>
      </c>
      <c r="AR50" s="129">
        <f>INDEX(Directory[],MATCH(tbl_deal[[#This Row],[Index]],Directory[Index],0),MATCH('DEAL DIRECTORY'!AR$5,Directory[#Headers],0))</f>
        <v>17.114999999999998</v>
      </c>
      <c r="AS50" s="129" t="str">
        <f>INDEX(Directory[],MATCH(tbl_deal[[#This Row],[Index]],Directory[Index],0),MATCH('DEAL DIRECTORY'!AS$5,Directory[#Headers],0))</f>
        <v>央企(子)</v>
      </c>
      <c r="AT50" s="129" t="str">
        <f>INDEX(Directory[],MATCH(tbl_deal[[#This Row],[Index]],Directory[Index],0),MATCH('DEAL DIRECTORY'!AT$5,Directory[#Headers],0))</f>
        <v>金融机构</v>
      </c>
      <c r="AU50" s="129" t="str">
        <f>INDEX(Directory[],MATCH(tbl_deal[[#This Row],[Index]],Directory[Index],0),MATCH('DEAL DIRECTORY'!AU$5,Directory[#Headers],0))</f>
        <v>非银</v>
      </c>
      <c r="AV50" s="129" t="str">
        <f>INDEX(Directory[],MATCH(tbl_deal[[#This Row],[Index]],Directory[Index],0),MATCH('DEAL DIRECTORY'!AV$5,Directory[#Headers],0))</f>
        <v>担保</v>
      </c>
      <c r="AW50" s="129" t="str">
        <f>INDEX(Directory[],MATCH(tbl_deal[[#This Row],[Index]],Directory[Index],0),MATCH('DEAL DIRECTORY'!AW$5,Directory[#Headers],0))</f>
        <v>投资级</v>
      </c>
      <c r="AX50" s="129" t="str">
        <f>INDEX(Directory[],MATCH(tbl_deal[[#This Row],[Index]],Directory[Index],0),MATCH('DEAL DIRECTORY'!AX$5,Directory[#Headers],0))</f>
        <v>2-3亿</v>
      </c>
      <c r="AY50" s="133" t="str">
        <f>INDEX(Directory[],MATCH(tbl_deal[[#This Row],[Index]],Directory[Index],0),MATCH('DEAL DIRECTORY'!AY$5,Directory[#Headers],0))</f>
        <v>23年</v>
      </c>
      <c r="AZ50" s="129" t="str">
        <f>INDEX(Directory[],MATCH(tbl_deal[[#This Row],[Index]],Directory[Index],0),MATCH('DEAL DIRECTORY'!AZ$5,Directory[#Headers],0))</f>
        <v>Q2</v>
      </c>
      <c r="BA50" s="129" t="str">
        <f>INDEX(Directory[],MATCH(tbl_deal[[#This Row],[Index]],Directory[Index],0),MATCH('DEAL DIRECTORY'!BA$5,Directory[#Headers],0))</f>
        <v>04月</v>
      </c>
      <c r="BB50" s="129" t="str">
        <f>INDEX(Directory[],MATCH(tbl_deal[[#This Row],[Index]],Directory[Index],0),MATCH('DEAL DIRECTORY'!BB$5,Directory[#Headers],0))</f>
        <v>--</v>
      </c>
      <c r="BC50" s="129" t="str">
        <f>INDEX(Directory[],MATCH(tbl_deal[[#This Row],[Index]],Directory[Index],0),MATCH('DEAL DIRECTORY'!BC$5,Directory[#Headers],0))</f>
        <v>CSCIF ASIA LIMITED</v>
      </c>
      <c r="BD50" s="129" t="str">
        <f>INDEX(Directory[],MATCH(tbl_deal[[#This Row],[Index]],Directory[Index],0),MATCH('DEAL DIRECTORY'!BD$5,Directory[#Headers],0))</f>
        <v>HK0000921038</v>
      </c>
      <c r="BE50" s="137" t="str">
        <f>INDEX(Directory[],MATCH(tbl_deal[[#This Row],[Index]],Directory[Index],0),MATCH('DEAL DIRECTORY'!BE$5,Directory[#Headers],0))</f>
        <v>23年04月</v>
      </c>
      <c r="BF50" s="137" t="str">
        <f>INDEX(Directory[],MATCH(tbl_deal[[#This Row],[Index]],Directory[Index],0),MATCH('DEAL DIRECTORY'!BF$5,Directory[#Headers],0))</f>
        <v>中信建投</v>
      </c>
      <c r="BG50" s="137" t="str">
        <f>INDEX(Directory[],MATCH(tbl_deal[[#This Row],[Index]],Directory[Index],0),MATCH('DEAL DIRECTORY'!BG$5,Directory[#Headers],0))</f>
        <v>--/BBB+/--</v>
      </c>
      <c r="BH50" s="137" t="str">
        <f>INDEX(Directory[],MATCH(tbl_deal[[#This Row],[Index]],Directory[Index],0),MATCH('DEAL DIRECTORY'!BH$5,Directory[#Headers],0))</f>
        <v>点心债</v>
      </c>
      <c r="BI50" s="137" t="str">
        <f>INDEX(Directory[],MATCH(tbl_deal[[#This Row],[Index]],Directory[Index],0),MATCH('DEAL DIRECTORY'!BI$5,Directory[#Headers],0))</f>
        <v>人民币15亿元</v>
      </c>
      <c r="BJ50" s="137" t="str">
        <f>INDEX(Directory[],MATCH(tbl_deal[[#This Row],[Index]],Directory[Index],0),MATCH('DEAL DIRECTORY'!BJ$5,Directory[#Headers],0))</f>
        <v>2年</v>
      </c>
      <c r="BK50" s="137" t="str">
        <f>INDEX(Directory[],MATCH(tbl_deal[[#This Row],[Index]],Directory[Index],0),MATCH('DEAL DIRECTORY'!BK$5,Directory[#Headers],0))</f>
        <v>3.15%</v>
      </c>
      <c r="BL50" s="137" t="str">
        <f>INDEX(Directory[],MATCH(tbl_deal[[#This Row],[Index]],Directory[Index],0),MATCH('DEAL DIRECTORY'!BL$5,Directory[#Headers],0))</f>
        <v>账簿管理人</v>
      </c>
      <c r="BM50" s="129" t="str">
        <f>INDEX(Directory[],MATCH(tbl_deal[[#This Row],[Index]],Directory[Index],0),MATCH('DEAL DIRECTORY'!BM$5,Directory[#Headers],0))</f>
        <v>\\10.10.1.215\dcm$\Deals\Completed\2023 Completed\FI&amp;C\CX III 中信建投</v>
      </c>
      <c r="BN50" s="4"/>
      <c r="BO50" s="4"/>
      <c r="BP50" s="4"/>
    </row>
    <row r="51" spans="3:68" ht="20.25" customHeight="1" x14ac:dyDescent="0.25">
      <c r="C51" s="129">
        <f>Directory[[#This Row],[Index]]</f>
        <v>420</v>
      </c>
      <c r="D51" s="130">
        <f>INDEX(Directory[],MATCH(tbl_deal[[#This Row],[Index]],Directory[Index],0),MATCH('DEAL DIRECTORY'!D$5,Directory[#Headers],0))</f>
        <v>45034</v>
      </c>
      <c r="E51" s="129" t="str">
        <f>INDEX(Directory[],MATCH(tbl_deal[[#This Row],[Index]],Directory[Index],0),MATCH('DEAL DIRECTORY'!E$5,Directory[#Headers],0))</f>
        <v/>
      </c>
      <c r="F51" s="129" t="str">
        <f>INDEX(Directory[],MATCH(tbl_deal[[#This Row],[Index]],Directory[Index],0),MATCH('DEAL DIRECTORY'!F$5,Directory[#Headers],0))</f>
        <v>自贸债</v>
      </c>
      <c r="G51" s="129" t="str">
        <f>INDEX(Directory[],MATCH(tbl_deal[[#This Row],[Index]],Directory[Index],0),MATCH('DEAL DIRECTORY'!G$5,Directory[#Headers],0))</f>
        <v>Sail</v>
      </c>
      <c r="H51" s="135" t="str">
        <f>IF(tbl_deal[[#This Row],[FolderPath]]="","",HYPERLINK(tbl_deal[[#This Row],[FolderPath]],"📂"))</f>
        <v>📂</v>
      </c>
      <c r="I51" s="129" t="str">
        <f>INDEX(Directory[],MATCH(tbl_deal[[#This Row],[Index]],Directory[Index],0),MATCH('DEAL DIRECTORY'!I$5,Directory[#Headers],0))</f>
        <v>JGC</v>
      </c>
      <c r="J51" s="129" t="str">
        <f>INDEX(Directory[],MATCH(tbl_deal[[#This Row],[Index]],Directory[Index],0),MATCH('DEAL DIRECTORY'!J$5,Directory[#Headers],0))</f>
        <v>OC</v>
      </c>
      <c r="K51" s="129" t="str">
        <f>INDEX(Directory[],MATCH(tbl_deal[[#This Row],[Index]],Directory[Index],0),MATCH('DEAL DIRECTORY'!K$5,Directory[#Headers],0))</f>
        <v>SOE组</v>
      </c>
      <c r="L51" s="129">
        <f>INDEX(Directory[],MATCH(tbl_deal[[#This Row],[Index]],Directory[Index],0),MATCH('DEAL DIRECTORY'!L$5,Directory[#Headers],0))</f>
        <v>4</v>
      </c>
      <c r="M51" s="129" t="str">
        <f>INDEX(Directory[],MATCH(tbl_deal[[#This Row],[Index]],Directory[Index],0),MATCH('DEAL DIRECTORY'!M$5,Directory[#Headers],0))</f>
        <v>青岛城投</v>
      </c>
      <c r="N51" s="129" t="str">
        <f>INDEX(Directory[],MATCH(tbl_deal[[#This Row],[Index]],Directory[Index],0),MATCH('DEAL DIRECTORY'!N$5,Directory[#Headers],0))</f>
        <v>--/--/--</v>
      </c>
      <c r="O51" s="129" t="str">
        <f>INDEX(Directory[],MATCH(tbl_deal[[#This Row],[Index]],Directory[Index],0),MATCH('DEAL DIRECTORY'!O$5,Directory[#Headers],0))</f>
        <v>CNH</v>
      </c>
      <c r="P51" s="129">
        <f>INDEX(Directory[],MATCH(tbl_deal[[#This Row],[Index]],Directory[Index],0),MATCH('DEAL DIRECTORY'!P$5,Directory[#Headers],0))</f>
        <v>7</v>
      </c>
      <c r="Q51" s="129" t="str">
        <f>INDEX(Directory[],MATCH(tbl_deal[[#This Row],[Index]],Directory[Index],0),MATCH('DEAL DIRECTORY'!Q$5,Directory[#Headers],0))</f>
        <v>3</v>
      </c>
      <c r="R51" s="129" t="str">
        <f>INDEX(Directory[],MATCH(tbl_deal[[#This Row],[Index]],Directory[Index],0),MATCH('DEAL DIRECTORY'!R$5,Directory[#Headers],0))</f>
        <v>4.2%</v>
      </c>
      <c r="S51" s="129" t="str">
        <f>INDEX(Directory[],MATCH(tbl_deal[[#This Row],[Index]],Directory[Index],0),MATCH('DEAL DIRECTORY'!S$5,Directory[#Headers],0))</f>
        <v>--</v>
      </c>
      <c r="T51" s="129" t="str">
        <f>INDEX(Directory[],MATCH(tbl_deal[[#This Row],[Index]],Directory[Index],0),MATCH('DEAL DIRECTORY'!T$5,Directory[#Headers],0))</f>
        <v>--</v>
      </c>
      <c r="U51" s="129" t="str">
        <f>INDEX(Directory[],MATCH(tbl_deal[[#This Row],[Index]],Directory[Index],0),MATCH('DEAL DIRECTORY'!U$5,Directory[#Headers],0))</f>
        <v>--</v>
      </c>
      <c r="V51" s="131">
        <f>INDEX(Directory[],MATCH(tbl_deal[[#This Row],[Index]],Directory[Index],0),MATCH('DEAL DIRECTORY'!V$5,Directory[#Headers],0))</f>
        <v>0</v>
      </c>
      <c r="W51" s="129" t="str">
        <f>INDEX(Directory[],MATCH(tbl_deal[[#This Row],[Index]],Directory[Index],0),MATCH('DEAL DIRECTORY'!W$5,Directory[#Headers],0))</f>
        <v>维好</v>
      </c>
      <c r="X51" s="129" t="str">
        <f>INDEX(Directory[],MATCH(tbl_deal[[#This Row],[Index]],Directory[Index],0),MATCH('DEAL DIRECTORY'!X$5,Directory[#Headers],0))</f>
        <v>自贸债</v>
      </c>
      <c r="Y51" s="129" t="str">
        <f>INDEX(Directory[],MATCH(tbl_deal[[#This Row],[Index]],Directory[Index],0),MATCH('DEAL DIRECTORY'!Y$5,Directory[#Headers],0))</f>
        <v>新交所</v>
      </c>
      <c r="Z51" s="129" t="str">
        <f>INDEX(Directory[],MATCH(tbl_deal[[#This Row],[Index]],Directory[Index],0),MATCH('DEAL DIRECTORY'!Z$5,Directory[#Headers],0))</f>
        <v/>
      </c>
      <c r="AA51" s="129" t="str">
        <f>INDEX(Directory[],MATCH(tbl_deal[[#This Row],[Index]],Directory[Index],0),MATCH('DEAL DIRECTORY'!AA$5,Directory[#Headers],0))</f>
        <v/>
      </c>
      <c r="AB51" s="129" t="str">
        <f>INDEX(Directory[],MATCH(tbl_deal[[#This Row],[Index]],Directory[Index],0),MATCH('DEAL DIRECTORY'!AB$5,Directory[#Headers],0))</f>
        <v>BISL</v>
      </c>
      <c r="AC51" s="129" t="str">
        <f>INDEX(Directory[],MATCH(tbl_deal[[#This Row],[Index]],Directory[Index],0),MATCH('DEAL DIRECTORY'!AC$5,Directory[#Headers],0))</f>
        <v>--</v>
      </c>
      <c r="AD51" s="129" t="str">
        <f>INDEX(Directory[],MATCH(tbl_deal[[#This Row],[Index]],Directory[Index],0),MATCH('DEAL DIRECTORY'!AD$5,Directory[#Headers],0))</f>
        <v>--</v>
      </c>
      <c r="AE51" s="129" t="str">
        <f>INDEX(Directory[],MATCH(tbl_deal[[#This Row],[Index]],Directory[Index],0),MATCH('DEAL DIRECTORY'!AE$5,Directory[#Headers],0))</f>
        <v>--</v>
      </c>
      <c r="AF51" s="129" t="str">
        <f>INDEX(Directory[],MATCH(tbl_deal[[#This Row],[Index]],Directory[Index],0),MATCH('DEAL DIRECTORY'!AF$5,Directory[#Headers],0))</f>
        <v>N</v>
      </c>
      <c r="AG51" s="129" t="str">
        <f>INDEX(Directory[],MATCH(tbl_deal[[#This Row],[Index]],Directory[Index],0),MATCH('DEAL DIRECTORY'!AG$5,Directory[#Headers],0))</f>
        <v>青岛城市建设投资(集团)有限责任公司</v>
      </c>
      <c r="AH51" s="129" t="str">
        <f>INDEX(Directory[],MATCH(tbl_deal[[#This Row],[Index]],Directory[Index],0),MATCH('DEAL DIRECTORY'!AH$5,Directory[#Headers],0))</f>
        <v>--/--/--</v>
      </c>
      <c r="AI51" s="129" t="str">
        <f>INDEX(Directory[],MATCH(tbl_deal[[#This Row],[Index]],Directory[Index],0),MATCH('DEAL DIRECTORY'!AI$5,Directory[#Headers],0))</f>
        <v>AAA</v>
      </c>
      <c r="AJ51" s="129" t="str">
        <f>INDEX(Directory[],MATCH(tbl_deal[[#This Row],[Index]],Directory[Index],0),MATCH('DEAL DIRECTORY'!AJ$5,Directory[#Headers],0))</f>
        <v>山东</v>
      </c>
      <c r="AK51" s="129" t="str">
        <f>INDEX(Directory[],MATCH(tbl_deal[[#This Row],[Index]],Directory[Index],0),MATCH('DEAL DIRECTORY'!AK$5,Directory[#Headers],0))</f>
        <v>青岛市</v>
      </c>
      <c r="AL51" s="129" t="str">
        <f>INDEX(Directory[],MATCH(tbl_deal[[#This Row],[Index]],Directory[Index],0),MATCH('DEAL DIRECTORY'!AL$5,Directory[#Headers],0))</f>
        <v>--</v>
      </c>
      <c r="AM51" s="129" t="str">
        <f>INDEX(Directory[],MATCH(tbl_deal[[#This Row],[Index]],Directory[Index],0),MATCH('DEAL DIRECTORY'!AM$5,Directory[#Headers],0))</f>
        <v>--</v>
      </c>
      <c r="AN51" s="129" t="str">
        <f>INDEX(Directory[],MATCH(tbl_deal[[#This Row],[Index]],Directory[Index],0),MATCH('DEAL DIRECTORY'!AN$5,Directory[#Headers],0))</f>
        <v>--</v>
      </c>
      <c r="AO51" s="132">
        <f>IF(ISBLANK(INDEX(Directory[],MATCH(tbl_deal[[#This Row],[Index]],Directory[Index],0),MATCH('DEAL DIRECTORY'!AO$5,Directory[#Headers],0))),"--",INDEX(Directory[],MATCH(tbl_deal[[#This Row],[Index]],Directory[Index],0),MATCH('DEAL DIRECTORY'!AO$5,Directory[#Headers],0)))</f>
        <v>0</v>
      </c>
      <c r="AP51" s="129">
        <f>INDEX(Directory[],MATCH(tbl_deal[[#This Row],[Index]],Directory[Index],0),MATCH('DEAL DIRECTORY'!AP$5,Directory[#Headers],0))</f>
        <v>1.02</v>
      </c>
      <c r="AQ51" s="129">
        <f>INDEX(Directory[],MATCH(tbl_deal[[#This Row],[Index]],Directory[Index],0),MATCH('DEAL DIRECTORY'!AQ$5,Directory[#Headers],0))</f>
        <v>7</v>
      </c>
      <c r="AR51" s="129">
        <f>INDEX(Directory[],MATCH(tbl_deal[[#This Row],[Index]],Directory[Index],0),MATCH('DEAL DIRECTORY'!AR$5,Directory[#Headers],0))</f>
        <v>7.9870000000000001</v>
      </c>
      <c r="AS51" s="129" t="str">
        <f>INDEX(Directory[],MATCH(tbl_deal[[#This Row],[Index]],Directory[Index],0),MATCH('DEAL DIRECTORY'!AS$5,Directory[#Headers],0))</f>
        <v>地方国企</v>
      </c>
      <c r="AT51" s="129" t="str">
        <f>INDEX(Directory[],MATCH(tbl_deal[[#This Row],[Index]],Directory[Index],0),MATCH('DEAL DIRECTORY'!AT$5,Directory[#Headers],0))</f>
        <v>地方平台</v>
      </c>
      <c r="AU51" s="129" t="str">
        <f>INDEX(Directory[],MATCH(tbl_deal[[#This Row],[Index]],Directory[Index],0),MATCH('DEAL DIRECTORY'!AU$5,Directory[#Headers],0))</f>
        <v>基建</v>
      </c>
      <c r="AV51" s="129" t="str">
        <f>INDEX(Directory[],MATCH(tbl_deal[[#This Row],[Index]],Directory[Index],0),MATCH('DEAL DIRECTORY'!AV$5,Directory[#Headers],0))</f>
        <v>维好</v>
      </c>
      <c r="AW51" s="129" t="str">
        <f>INDEX(Directory[],MATCH(tbl_deal[[#This Row],[Index]],Directory[Index],0),MATCH('DEAL DIRECTORY'!AW$5,Directory[#Headers],0))</f>
        <v>无评级</v>
      </c>
      <c r="AX51" s="129" t="str">
        <f>INDEX(Directory[],MATCH(tbl_deal[[#This Row],[Index]],Directory[Index],0),MATCH('DEAL DIRECTORY'!AX$5,Directory[#Headers],0))</f>
        <v>≤2亿</v>
      </c>
      <c r="AY51" s="133" t="str">
        <f>INDEX(Directory[],MATCH(tbl_deal[[#This Row],[Index]],Directory[Index],0),MATCH('DEAL DIRECTORY'!AY$5,Directory[#Headers],0))</f>
        <v>23年</v>
      </c>
      <c r="AZ51" s="129" t="str">
        <f>INDEX(Directory[],MATCH(tbl_deal[[#This Row],[Index]],Directory[Index],0),MATCH('DEAL DIRECTORY'!AZ$5,Directory[#Headers],0))</f>
        <v>Q2</v>
      </c>
      <c r="BA51" s="129" t="str">
        <f>INDEX(Directory[],MATCH(tbl_deal[[#This Row],[Index]],Directory[Index],0),MATCH('DEAL DIRECTORY'!BA$5,Directory[#Headers],0))</f>
        <v>04月</v>
      </c>
      <c r="BB51" s="129" t="str">
        <f>INDEX(Directory[],MATCH(tbl_deal[[#This Row],[Index]],Directory[Index],0),MATCH('DEAL DIRECTORY'!BB$5,Directory[#Headers],0))</f>
        <v>SOE Creds</v>
      </c>
      <c r="BC51" s="129" t="str">
        <f>INDEX(Directory[],MATCH(tbl_deal[[#This Row],[Index]],Directory[Index],0),MATCH('DEAL DIRECTORY'!BC$5,Directory[#Headers],0))</f>
        <v xml:space="preserve">HONGKONG INTERNATIONAL (QINGDAO) COMPANY LIMITED </v>
      </c>
      <c r="BD51" s="129" t="str">
        <f>INDEX(Directory[],MATCH(tbl_deal[[#This Row],[Index]],Directory[Index],0),MATCH('DEAL DIRECTORY'!BD$5,Directory[#Headers],0))</f>
        <v>G2380106</v>
      </c>
      <c r="BE51" s="137" t="str">
        <f>INDEX(Directory[],MATCH(tbl_deal[[#This Row],[Index]],Directory[Index],0),MATCH('DEAL DIRECTORY'!BE$5,Directory[#Headers],0))</f>
        <v>23年04月</v>
      </c>
      <c r="BF51" s="137" t="str">
        <f>INDEX(Directory[],MATCH(tbl_deal[[#This Row],[Index]],Directory[Index],0),MATCH('DEAL DIRECTORY'!BF$5,Directory[#Headers],0))</f>
        <v>青岛城投</v>
      </c>
      <c r="BG51" s="137" t="str">
        <f>INDEX(Directory[],MATCH(tbl_deal[[#This Row],[Index]],Directory[Index],0),MATCH('DEAL DIRECTORY'!BG$5,Directory[#Headers],0))</f>
        <v>--/--/--</v>
      </c>
      <c r="BH51" s="137" t="str">
        <f>INDEX(Directory[],MATCH(tbl_deal[[#This Row],[Index]],Directory[Index],0),MATCH('DEAL DIRECTORY'!BH$5,Directory[#Headers],0))</f>
        <v>自贸债</v>
      </c>
      <c r="BI51" s="137" t="str">
        <f>INDEX(Directory[],MATCH(tbl_deal[[#This Row],[Index]],Directory[Index],0),MATCH('DEAL DIRECTORY'!BI$5,Directory[#Headers],0))</f>
        <v>人民币7亿元</v>
      </c>
      <c r="BJ51" s="137" t="str">
        <f>INDEX(Directory[],MATCH(tbl_deal[[#This Row],[Index]],Directory[Index],0),MATCH('DEAL DIRECTORY'!BJ$5,Directory[#Headers],0))</f>
        <v>3年</v>
      </c>
      <c r="BK51" s="137" t="str">
        <f>INDEX(Directory[],MATCH(tbl_deal[[#This Row],[Index]],Directory[Index],0),MATCH('DEAL DIRECTORY'!BK$5,Directory[#Headers],0))</f>
        <v>4.2%</v>
      </c>
      <c r="BL51" s="137" t="str">
        <f>INDEX(Directory[],MATCH(tbl_deal[[#This Row],[Index]],Directory[Index],0),MATCH('DEAL DIRECTORY'!BL$5,Directory[#Headers],0))</f>
        <v>全球协调人</v>
      </c>
      <c r="BM51" s="129" t="str">
        <f>INDEX(Directory[],MATCH(tbl_deal[[#This Row],[Index]],Directory[Index],0),MATCH('DEAL DIRECTORY'!BM$5,Directory[#Headers],0))</f>
        <v>\\10.10.1.215\dcm$\Deals\Completed\2023 Completed\SOE\Sail 青岛城投</v>
      </c>
      <c r="BN51" s="4"/>
      <c r="BO51" s="4"/>
      <c r="BP51" s="4"/>
    </row>
    <row r="52" spans="3:68" ht="20.25" customHeight="1" x14ac:dyDescent="0.25">
      <c r="C52" s="129">
        <f>Directory[[#This Row],[Index]]</f>
        <v>419</v>
      </c>
      <c r="D52" s="130">
        <f>INDEX(Directory[],MATCH(tbl_deal[[#This Row],[Index]],Directory[Index],0),MATCH('DEAL DIRECTORY'!D$5,Directory[#Headers],0))</f>
        <v>45034</v>
      </c>
      <c r="E52" s="129" t="str">
        <f>INDEX(Directory[],MATCH(tbl_deal[[#This Row],[Index]],Directory[Index],0),MATCH('DEAL DIRECTORY'!E$5,Directory[#Headers],0))</f>
        <v/>
      </c>
      <c r="F52" s="129" t="str">
        <f>INDEX(Directory[],MATCH(tbl_deal[[#This Row],[Index]],Directory[Index],0),MATCH('DEAL DIRECTORY'!F$5,Directory[#Headers],0))</f>
        <v>自贸债</v>
      </c>
      <c r="G52" s="129" t="str">
        <f>INDEX(Directory[],MATCH(tbl_deal[[#This Row],[Index]],Directory[Index],0),MATCH('DEAL DIRECTORY'!G$5,Directory[#Headers],0))</f>
        <v>Polaris II</v>
      </c>
      <c r="H52" s="135" t="str">
        <f>IF(tbl_deal[[#This Row],[FolderPath]]="","",HYPERLINK(tbl_deal[[#This Row],[FolderPath]],"📂"))</f>
        <v>📂</v>
      </c>
      <c r="I52" s="129" t="str">
        <f>INDEX(Directory[],MATCH(tbl_deal[[#This Row],[Index]],Directory[Index],0),MATCH('DEAL DIRECTORY'!I$5,Directory[#Headers],0))</f>
        <v>JGC</v>
      </c>
      <c r="J52" s="129" t="str">
        <f>INDEX(Directory[],MATCH(tbl_deal[[#This Row],[Index]],Directory[Index],0),MATCH('DEAL DIRECTORY'!J$5,Directory[#Headers],0))</f>
        <v>OC</v>
      </c>
      <c r="K52" s="129" t="str">
        <f>INDEX(Directory[],MATCH(tbl_deal[[#This Row],[Index]],Directory[Index],0),MATCH('DEAL DIRECTORY'!K$5,Directory[#Headers],0))</f>
        <v>FI组</v>
      </c>
      <c r="L52" s="129">
        <f>INDEX(Directory[],MATCH(tbl_deal[[#This Row],[Index]],Directory[Index],0),MATCH('DEAL DIRECTORY'!L$5,Directory[#Headers],0))</f>
        <v>2</v>
      </c>
      <c r="M52" s="129" t="str">
        <f>INDEX(Directory[],MATCH(tbl_deal[[#This Row],[Index]],Directory[Index],0),MATCH('DEAL DIRECTORY'!M$5,Directory[#Headers],0))</f>
        <v>远东租赁</v>
      </c>
      <c r="N52" s="129" t="str">
        <f>INDEX(Directory[],MATCH(tbl_deal[[#This Row],[Index]],Directory[Index],0),MATCH('DEAL DIRECTORY'!N$5,Directory[#Headers],0))</f>
        <v>--/--/--</v>
      </c>
      <c r="O52" s="129" t="str">
        <f>INDEX(Directory[],MATCH(tbl_deal[[#This Row],[Index]],Directory[Index],0),MATCH('DEAL DIRECTORY'!O$5,Directory[#Headers],0))</f>
        <v>CNH</v>
      </c>
      <c r="P52" s="129">
        <f>INDEX(Directory[],MATCH(tbl_deal[[#This Row],[Index]],Directory[Index],0),MATCH('DEAL DIRECTORY'!P$5,Directory[#Headers],0))</f>
        <v>3</v>
      </c>
      <c r="Q52" s="129" t="str">
        <f>INDEX(Directory[],MATCH(tbl_deal[[#This Row],[Index]],Directory[Index],0),MATCH('DEAL DIRECTORY'!Q$5,Directory[#Headers],0))</f>
        <v>3</v>
      </c>
      <c r="R52" s="129" t="str">
        <f>INDEX(Directory[],MATCH(tbl_deal[[#This Row],[Index]],Directory[Index],0),MATCH('DEAL DIRECTORY'!R$5,Directory[#Headers],0))</f>
        <v>4.8%</v>
      </c>
      <c r="S52" s="129" t="str">
        <f>INDEX(Directory[],MATCH(tbl_deal[[#This Row],[Index]],Directory[Index],0),MATCH('DEAL DIRECTORY'!S$5,Directory[#Headers],0))</f>
        <v>--</v>
      </c>
      <c r="T52" s="129" t="str">
        <f>INDEX(Directory[],MATCH(tbl_deal[[#This Row],[Index]],Directory[Index],0),MATCH('DEAL DIRECTORY'!T$5,Directory[#Headers],0))</f>
        <v>4.8%</v>
      </c>
      <c r="U52" s="129" t="str">
        <f>INDEX(Directory[],MATCH(tbl_deal[[#This Row],[Index]],Directory[Index],0),MATCH('DEAL DIRECTORY'!U$5,Directory[#Headers],0))</f>
        <v>--</v>
      </c>
      <c r="V52" s="131">
        <f>INDEX(Directory[],MATCH(tbl_deal[[#This Row],[Index]],Directory[Index],0),MATCH('DEAL DIRECTORY'!V$5,Directory[#Headers],0))</f>
        <v>0</v>
      </c>
      <c r="W52" s="129" t="str">
        <f>INDEX(Directory[],MATCH(tbl_deal[[#This Row],[Index]],Directory[Index],0),MATCH('DEAL DIRECTORY'!W$5,Directory[#Headers],0))</f>
        <v>直发</v>
      </c>
      <c r="X52" s="129" t="str">
        <f>INDEX(Directory[],MATCH(tbl_deal[[#This Row],[Index]],Directory[Index],0),MATCH('DEAL DIRECTORY'!X$5,Directory[#Headers],0))</f>
        <v>自贸债</v>
      </c>
      <c r="Y52" s="129" t="str">
        <f>INDEX(Directory[],MATCH(tbl_deal[[#This Row],[Index]],Directory[Index],0),MATCH('DEAL DIRECTORY'!Y$5,Directory[#Headers],0))</f>
        <v>澳交所</v>
      </c>
      <c r="Z52" s="129" t="str">
        <f>INDEX(Directory[],MATCH(tbl_deal[[#This Row],[Index]],Directory[Index],0),MATCH('DEAL DIRECTORY'!Z$5,Directory[#Headers],0))</f>
        <v/>
      </c>
      <c r="AA52" s="129" t="str">
        <f>INDEX(Directory[],MATCH(tbl_deal[[#This Row],[Index]],Directory[Index],0),MATCH('DEAL DIRECTORY'!AA$5,Directory[#Headers],0))</f>
        <v/>
      </c>
      <c r="AB52" s="129" t="str">
        <f>INDEX(Directory[],MATCH(tbl_deal[[#This Row],[Index]],Directory[Index],0),MATCH('DEAL DIRECTORY'!AB$5,Directory[#Headers],0))</f>
        <v>BISL</v>
      </c>
      <c r="AC52" s="129" t="str">
        <f>INDEX(Directory[],MATCH(tbl_deal[[#This Row],[Index]],Directory[Index],0),MATCH('DEAL DIRECTORY'!AC$5,Directory[#Headers],0))</f>
        <v>--</v>
      </c>
      <c r="AD52" s="129" t="str">
        <f>INDEX(Directory[],MATCH(tbl_deal[[#This Row],[Index]],Directory[Index],0),MATCH('DEAL DIRECTORY'!AD$5,Directory[#Headers],0))</f>
        <v>--</v>
      </c>
      <c r="AE52" s="129" t="str">
        <f>INDEX(Directory[],MATCH(tbl_deal[[#This Row],[Index]],Directory[Index],0),MATCH('DEAL DIRECTORY'!AE$5,Directory[#Headers],0))</f>
        <v>--</v>
      </c>
      <c r="AF52" s="129" t="str">
        <f>INDEX(Directory[],MATCH(tbl_deal[[#This Row],[Index]],Directory[Index],0),MATCH('DEAL DIRECTORY'!AF$5,Directory[#Headers],0))</f>
        <v>N</v>
      </c>
      <c r="AG52" s="129" t="str">
        <f>INDEX(Directory[],MATCH(tbl_deal[[#This Row],[Index]],Directory[Index],0),MATCH('DEAL DIRECTORY'!AG$5,Directory[#Headers],0))</f>
        <v>远东国际融资租赁有限公司</v>
      </c>
      <c r="AH52" s="129" t="str">
        <f>INDEX(Directory[],MATCH(tbl_deal[[#This Row],[Index]],Directory[Index],0),MATCH('DEAL DIRECTORY'!AH$5,Directory[#Headers],0))</f>
        <v>--/--/--</v>
      </c>
      <c r="AI52" s="129" t="str">
        <f>INDEX(Directory[],MATCH(tbl_deal[[#This Row],[Index]],Directory[Index],0),MATCH('DEAL DIRECTORY'!AI$5,Directory[#Headers],0))</f>
        <v>AAA</v>
      </c>
      <c r="AJ52" s="129" t="str">
        <f>INDEX(Directory[],MATCH(tbl_deal[[#This Row],[Index]],Directory[Index],0),MATCH('DEAL DIRECTORY'!AJ$5,Directory[#Headers],0))</f>
        <v>上海</v>
      </c>
      <c r="AK52" s="129" t="str">
        <f>INDEX(Directory[],MATCH(tbl_deal[[#This Row],[Index]],Directory[Index],0),MATCH('DEAL DIRECTORY'!AK$5,Directory[#Headers],0))</f>
        <v>浦东新区</v>
      </c>
      <c r="AL52" s="129" t="str">
        <f>INDEX(Directory[],MATCH(tbl_deal[[#This Row],[Index]],Directory[Index],0),MATCH('DEAL DIRECTORY'!AL$5,Directory[#Headers],0))</f>
        <v>--</v>
      </c>
      <c r="AM52" s="129" t="str">
        <f>INDEX(Directory[],MATCH(tbl_deal[[#This Row],[Index]],Directory[Index],0),MATCH('DEAL DIRECTORY'!AM$5,Directory[#Headers],0))</f>
        <v>--</v>
      </c>
      <c r="AN52" s="129" t="str">
        <f>INDEX(Directory[],MATCH(tbl_deal[[#This Row],[Index]],Directory[Index],0),MATCH('DEAL DIRECTORY'!AN$5,Directory[#Headers],0))</f>
        <v>--</v>
      </c>
      <c r="AO52" s="132">
        <f>IF(ISBLANK(INDEX(Directory[],MATCH(tbl_deal[[#This Row],[Index]],Directory[Index],0),MATCH('DEAL DIRECTORY'!AO$5,Directory[#Headers],0))),"--",INDEX(Directory[],MATCH(tbl_deal[[#This Row],[Index]],Directory[Index],0),MATCH('DEAL DIRECTORY'!AO$5,Directory[#Headers],0)))</f>
        <v>120000</v>
      </c>
      <c r="AP52" s="129">
        <f>INDEX(Directory[],MATCH(tbl_deal[[#This Row],[Index]],Directory[Index],0),MATCH('DEAL DIRECTORY'!AP$5,Directory[#Headers],0))</f>
        <v>0.44</v>
      </c>
      <c r="AQ52" s="129">
        <f>INDEX(Directory[],MATCH(tbl_deal[[#This Row],[Index]],Directory[Index],0),MATCH('DEAL DIRECTORY'!AQ$5,Directory[#Headers],0))</f>
        <v>3</v>
      </c>
      <c r="AR52" s="129">
        <f>INDEX(Directory[],MATCH(tbl_deal[[#This Row],[Index]],Directory[Index],0),MATCH('DEAL DIRECTORY'!AR$5,Directory[#Headers],0))</f>
        <v>3.423</v>
      </c>
      <c r="AS52" s="129" t="str">
        <f>INDEX(Directory[],MATCH(tbl_deal[[#This Row],[Index]],Directory[Index],0),MATCH('DEAL DIRECTORY'!AS$5,Directory[#Headers],0))</f>
        <v>央企(子)</v>
      </c>
      <c r="AT52" s="129" t="str">
        <f>INDEX(Directory[],MATCH(tbl_deal[[#This Row],[Index]],Directory[Index],0),MATCH('DEAL DIRECTORY'!AT$5,Directory[#Headers],0))</f>
        <v>金融机构</v>
      </c>
      <c r="AU52" s="129" t="str">
        <f>INDEX(Directory[],MATCH(tbl_deal[[#This Row],[Index]],Directory[Index],0),MATCH('DEAL DIRECTORY'!AU$5,Directory[#Headers],0))</f>
        <v>非银</v>
      </c>
      <c r="AV52" s="129" t="str">
        <f>INDEX(Directory[],MATCH(tbl_deal[[#This Row],[Index]],Directory[Index],0),MATCH('DEAL DIRECTORY'!AV$5,Directory[#Headers],0))</f>
        <v>直发</v>
      </c>
      <c r="AW52" s="129" t="str">
        <f>INDEX(Directory[],MATCH(tbl_deal[[#This Row],[Index]],Directory[Index],0),MATCH('DEAL DIRECTORY'!AW$5,Directory[#Headers],0))</f>
        <v>无评级</v>
      </c>
      <c r="AX52" s="129" t="str">
        <f>INDEX(Directory[],MATCH(tbl_deal[[#This Row],[Index]],Directory[Index],0),MATCH('DEAL DIRECTORY'!AX$5,Directory[#Headers],0))</f>
        <v>≤2亿</v>
      </c>
      <c r="AY52" s="133" t="str">
        <f>INDEX(Directory[],MATCH(tbl_deal[[#This Row],[Index]],Directory[Index],0),MATCH('DEAL DIRECTORY'!AY$5,Directory[#Headers],0))</f>
        <v>23年</v>
      </c>
      <c r="AZ52" s="129" t="str">
        <f>INDEX(Directory[],MATCH(tbl_deal[[#This Row],[Index]],Directory[Index],0),MATCH('DEAL DIRECTORY'!AZ$5,Directory[#Headers],0))</f>
        <v>Q2</v>
      </c>
      <c r="BA52" s="129" t="str">
        <f>INDEX(Directory[],MATCH(tbl_deal[[#This Row],[Index]],Directory[Index],0),MATCH('DEAL DIRECTORY'!BA$5,Directory[#Headers],0))</f>
        <v>04月</v>
      </c>
      <c r="BB52" s="129" t="str">
        <f>INDEX(Directory[],MATCH(tbl_deal[[#This Row],[Index]],Directory[Index],0),MATCH('DEAL DIRECTORY'!BB$5,Directory[#Headers],0))</f>
        <v>--</v>
      </c>
      <c r="BC52" s="129" t="str">
        <f>INDEX(Directory[],MATCH(tbl_deal[[#This Row],[Index]],Directory[Index],0),MATCH('DEAL DIRECTORY'!BC$5,Directory[#Headers],0))</f>
        <v>INTERNATIONAL FAR EASTERN LEASING CO., LTD</v>
      </c>
      <c r="BD52" s="129" t="str">
        <f>INDEX(Directory[],MATCH(tbl_deal[[#This Row],[Index]],Directory[Index],0),MATCH('DEAL DIRECTORY'!BD$5,Directory[#Headers],0))</f>
        <v>G238084</v>
      </c>
      <c r="BE52" s="137" t="str">
        <f>INDEX(Directory[],MATCH(tbl_deal[[#This Row],[Index]],Directory[Index],0),MATCH('DEAL DIRECTORY'!BE$5,Directory[#Headers],0))</f>
        <v>23年04月</v>
      </c>
      <c r="BF52" s="137" t="str">
        <f>INDEX(Directory[],MATCH(tbl_deal[[#This Row],[Index]],Directory[Index],0),MATCH('DEAL DIRECTORY'!BF$5,Directory[#Headers],0))</f>
        <v>远东租赁</v>
      </c>
      <c r="BG52" s="137" t="str">
        <f>INDEX(Directory[],MATCH(tbl_deal[[#This Row],[Index]],Directory[Index],0),MATCH('DEAL DIRECTORY'!BG$5,Directory[#Headers],0))</f>
        <v>--/--/--</v>
      </c>
      <c r="BH52" s="137" t="str">
        <f>INDEX(Directory[],MATCH(tbl_deal[[#This Row],[Index]],Directory[Index],0),MATCH('DEAL DIRECTORY'!BH$5,Directory[#Headers],0))</f>
        <v>自贸债</v>
      </c>
      <c r="BI52" s="137" t="str">
        <f>INDEX(Directory[],MATCH(tbl_deal[[#This Row],[Index]],Directory[Index],0),MATCH('DEAL DIRECTORY'!BI$5,Directory[#Headers],0))</f>
        <v>人民币3亿元</v>
      </c>
      <c r="BJ52" s="137" t="str">
        <f>INDEX(Directory[],MATCH(tbl_deal[[#This Row],[Index]],Directory[Index],0),MATCH('DEAL DIRECTORY'!BJ$5,Directory[#Headers],0))</f>
        <v>3年</v>
      </c>
      <c r="BK52" s="137" t="str">
        <f>INDEX(Directory[],MATCH(tbl_deal[[#This Row],[Index]],Directory[Index],0),MATCH('DEAL DIRECTORY'!BK$5,Directory[#Headers],0))</f>
        <v>4.8%</v>
      </c>
      <c r="BL52" s="137" t="str">
        <f>INDEX(Directory[],MATCH(tbl_deal[[#This Row],[Index]],Directory[Index],0),MATCH('DEAL DIRECTORY'!BL$5,Directory[#Headers],0))</f>
        <v>全球协调人</v>
      </c>
      <c r="BM52" s="129" t="str">
        <f>INDEX(Directory[],MATCH(tbl_deal[[#This Row],[Index]],Directory[Index],0),MATCH('DEAL DIRECTORY'!BM$5,Directory[#Headers],0))</f>
        <v>\\10.10.1.215\dcm$\Deals\Completed\2023 Completed\FI&amp;C\Polaris II 远东租赁 FTZ</v>
      </c>
      <c r="BN52" s="4"/>
      <c r="BO52" s="4"/>
      <c r="BP52" s="4"/>
    </row>
    <row r="53" spans="3:68" ht="20.25" customHeight="1" x14ac:dyDescent="0.25">
      <c r="C53" s="129">
        <f>Directory[[#This Row],[Index]]</f>
        <v>418</v>
      </c>
      <c r="D53" s="130">
        <f>INDEX(Directory[],MATCH(tbl_deal[[#This Row],[Index]],Directory[Index],0),MATCH('DEAL DIRECTORY'!D$5,Directory[#Headers],0))</f>
        <v>45033</v>
      </c>
      <c r="E53" s="129" t="str">
        <f>INDEX(Directory[],MATCH(tbl_deal[[#This Row],[Index]],Directory[Index],0),MATCH('DEAL DIRECTORY'!E$5,Directory[#Headers],0))</f>
        <v/>
      </c>
      <c r="F53" s="129" t="str">
        <f>INDEX(Directory[],MATCH(tbl_deal[[#This Row],[Index]],Directory[Index],0),MATCH('DEAL DIRECTORY'!F$5,Directory[#Headers],0))</f>
        <v>自贸债</v>
      </c>
      <c r="G53" s="129" t="str">
        <f>INDEX(Directory[],MATCH(tbl_deal[[#This Row],[Index]],Directory[Index],0),MATCH('DEAL DIRECTORY'!G$5,Directory[#Headers],0))</f>
        <v>Soar II</v>
      </c>
      <c r="H53" s="135" t="str">
        <f>IF(tbl_deal[[#This Row],[FolderPath]]="","",HYPERLINK(tbl_deal[[#This Row],[FolderPath]],"📂"))</f>
        <v>📂</v>
      </c>
      <c r="I53" s="129" t="str">
        <f>INDEX(Directory[],MATCH(tbl_deal[[#This Row],[Index]],Directory[Index],0),MATCH('DEAL DIRECTORY'!I$5,Directory[#Headers],0))</f>
        <v>JGC</v>
      </c>
      <c r="J53" s="129" t="str">
        <f>INDEX(Directory[],MATCH(tbl_deal[[#This Row],[Index]],Directory[Index],0),MATCH('DEAL DIRECTORY'!J$5,Directory[#Headers],0))</f>
        <v>SCMI</v>
      </c>
      <c r="K53" s="129" t="str">
        <f>INDEX(Directory[],MATCH(tbl_deal[[#This Row],[Index]],Directory[Index],0),MATCH('DEAL DIRECTORY'!K$5,Directory[#Headers],0))</f>
        <v>SOE组</v>
      </c>
      <c r="L53" s="129">
        <f>INDEX(Directory[],MATCH(tbl_deal[[#This Row],[Index]],Directory[Index],0),MATCH('DEAL DIRECTORY'!L$5,Directory[#Headers],0))</f>
        <v>2</v>
      </c>
      <c r="M53" s="129" t="str">
        <f>INDEX(Directory[],MATCH(tbl_deal[[#This Row],[Index]],Directory[Index],0),MATCH('DEAL DIRECTORY'!M$5,Directory[#Headers],0))</f>
        <v>青岛西海岸融控</v>
      </c>
      <c r="N53" s="129" t="str">
        <f>INDEX(Directory[],MATCH(tbl_deal[[#This Row],[Index]],Directory[Index],0),MATCH('DEAL DIRECTORY'!N$5,Directory[#Headers],0))</f>
        <v>--/--/--</v>
      </c>
      <c r="O53" s="129" t="str">
        <f>INDEX(Directory[],MATCH(tbl_deal[[#This Row],[Index]],Directory[Index],0),MATCH('DEAL DIRECTORY'!O$5,Directory[#Headers],0))</f>
        <v>CNH</v>
      </c>
      <c r="P53" s="129">
        <f>INDEX(Directory[],MATCH(tbl_deal[[#This Row],[Index]],Directory[Index],0),MATCH('DEAL DIRECTORY'!P$5,Directory[#Headers],0))</f>
        <v>3</v>
      </c>
      <c r="Q53" s="129" t="str">
        <f>INDEX(Directory[],MATCH(tbl_deal[[#This Row],[Index]],Directory[Index],0),MATCH('DEAL DIRECTORY'!Q$5,Directory[#Headers],0))</f>
        <v>3</v>
      </c>
      <c r="R53" s="129" t="str">
        <f>INDEX(Directory[],MATCH(tbl_deal[[#This Row],[Index]],Directory[Index],0),MATCH('DEAL DIRECTORY'!R$5,Directory[#Headers],0))</f>
        <v>5.35%</v>
      </c>
      <c r="S53" s="129" t="str">
        <f>INDEX(Directory[],MATCH(tbl_deal[[#This Row],[Index]],Directory[Index],0),MATCH('DEAL DIRECTORY'!S$5,Directory[#Headers],0))</f>
        <v>--</v>
      </c>
      <c r="T53" s="129" t="str">
        <f>INDEX(Directory[],MATCH(tbl_deal[[#This Row],[Index]],Directory[Index],0),MATCH('DEAL DIRECTORY'!T$5,Directory[#Headers],0))</f>
        <v>5.35%</v>
      </c>
      <c r="U53" s="129" t="str">
        <f>INDEX(Directory[],MATCH(tbl_deal[[#This Row],[Index]],Directory[Index],0),MATCH('DEAL DIRECTORY'!U$5,Directory[#Headers],0))</f>
        <v>--</v>
      </c>
      <c r="V53" s="131">
        <f>INDEX(Directory[],MATCH(tbl_deal[[#This Row],[Index]],Directory[Index],0),MATCH('DEAL DIRECTORY'!V$5,Directory[#Headers],0))</f>
        <v>0</v>
      </c>
      <c r="W53" s="129" t="str">
        <f>INDEX(Directory[],MATCH(tbl_deal[[#This Row],[Index]],Directory[Index],0),MATCH('DEAL DIRECTORY'!W$5,Directory[#Headers],0))</f>
        <v>直发</v>
      </c>
      <c r="X53" s="129" t="str">
        <f>INDEX(Directory[],MATCH(tbl_deal[[#This Row],[Index]],Directory[Index],0),MATCH('DEAL DIRECTORY'!X$5,Directory[#Headers],0))</f>
        <v>自贸债</v>
      </c>
      <c r="Y53" s="129" t="str">
        <f>INDEX(Directory[],MATCH(tbl_deal[[#This Row],[Index]],Directory[Index],0),MATCH('DEAL DIRECTORY'!Y$5,Directory[#Headers],0))</f>
        <v>澳交所</v>
      </c>
      <c r="Z53" s="129" t="str">
        <f>INDEX(Directory[],MATCH(tbl_deal[[#This Row],[Index]],Directory[Index],0),MATCH('DEAL DIRECTORY'!Z$5,Directory[#Headers],0))</f>
        <v/>
      </c>
      <c r="AA53" s="129" t="str">
        <f>INDEX(Directory[],MATCH(tbl_deal[[#This Row],[Index]],Directory[Index],0),MATCH('DEAL DIRECTORY'!AA$5,Directory[#Headers],0))</f>
        <v/>
      </c>
      <c r="AB53" s="129" t="str">
        <f>INDEX(Directory[],MATCH(tbl_deal[[#This Row],[Index]],Directory[Index],0),MATCH('DEAL DIRECTORY'!AB$5,Directory[#Headers],0))</f>
        <v>BISL</v>
      </c>
      <c r="AC53" s="129" t="str">
        <f>INDEX(Directory[],MATCH(tbl_deal[[#This Row],[Index]],Directory[Index],0),MATCH('DEAL DIRECTORY'!AC$5,Directory[#Headers],0))</f>
        <v>--</v>
      </c>
      <c r="AD53" s="129" t="str">
        <f>INDEX(Directory[],MATCH(tbl_deal[[#This Row],[Index]],Directory[Index],0),MATCH('DEAL DIRECTORY'!AD$5,Directory[#Headers],0))</f>
        <v>--</v>
      </c>
      <c r="AE53" s="129" t="str">
        <f>INDEX(Directory[],MATCH(tbl_deal[[#This Row],[Index]],Directory[Index],0),MATCH('DEAL DIRECTORY'!AE$5,Directory[#Headers],0))</f>
        <v>--</v>
      </c>
      <c r="AF53" s="129" t="str">
        <f>INDEX(Directory[],MATCH(tbl_deal[[#This Row],[Index]],Directory[Index],0),MATCH('DEAL DIRECTORY'!AF$5,Directory[#Headers],0))</f>
        <v>N</v>
      </c>
      <c r="AG53" s="129" t="str">
        <f>INDEX(Directory[],MATCH(tbl_deal[[#This Row],[Index]],Directory[Index],0),MATCH('DEAL DIRECTORY'!AG$5,Directory[#Headers],0))</f>
        <v>青岛西海岸新区融合控股集团有限公司</v>
      </c>
      <c r="AH53" s="129" t="str">
        <f>INDEX(Directory[],MATCH(tbl_deal[[#This Row],[Index]],Directory[Index],0),MATCH('DEAL DIRECTORY'!AH$5,Directory[#Headers],0))</f>
        <v>--/--/--</v>
      </c>
      <c r="AI53" s="129" t="str">
        <f>INDEX(Directory[],MATCH(tbl_deal[[#This Row],[Index]],Directory[Index],0),MATCH('DEAL DIRECTORY'!AI$5,Directory[#Headers],0))</f>
        <v>AAA</v>
      </c>
      <c r="AJ53" s="129" t="str">
        <f>INDEX(Directory[],MATCH(tbl_deal[[#This Row],[Index]],Directory[Index],0),MATCH('DEAL DIRECTORY'!AJ$5,Directory[#Headers],0))</f>
        <v>山东</v>
      </c>
      <c r="AK53" s="129" t="str">
        <f>INDEX(Directory[],MATCH(tbl_deal[[#This Row],[Index]],Directory[Index],0),MATCH('DEAL DIRECTORY'!AK$5,Directory[#Headers],0))</f>
        <v>--</v>
      </c>
      <c r="AL53" s="129" t="str">
        <f>INDEX(Directory[],MATCH(tbl_deal[[#This Row],[Index]],Directory[Index],0),MATCH('DEAL DIRECTORY'!AL$5,Directory[#Headers],0))</f>
        <v>青岛西海岸新区</v>
      </c>
      <c r="AM53" s="129" t="str">
        <f>INDEX(Directory[],MATCH(tbl_deal[[#This Row],[Index]],Directory[Index],0),MATCH('DEAL DIRECTORY'!AM$5,Directory[#Headers],0))</f>
        <v>--</v>
      </c>
      <c r="AN53" s="129" t="str">
        <f>INDEX(Directory[],MATCH(tbl_deal[[#This Row],[Index]],Directory[Index],0),MATCH('DEAL DIRECTORY'!AN$5,Directory[#Headers],0))</f>
        <v>--</v>
      </c>
      <c r="AO53" s="132">
        <f>IF(ISBLANK(INDEX(Directory[],MATCH(tbl_deal[[#This Row],[Index]],Directory[Index],0),MATCH('DEAL DIRECTORY'!AO$5,Directory[#Headers],0))),"--",INDEX(Directory[],MATCH(tbl_deal[[#This Row],[Index]],Directory[Index],0),MATCH('DEAL DIRECTORY'!AO$5,Directory[#Headers],0)))</f>
        <v>60000</v>
      </c>
      <c r="AP53" s="129">
        <f>INDEX(Directory[],MATCH(tbl_deal[[#This Row],[Index]],Directory[Index],0),MATCH('DEAL DIRECTORY'!AP$5,Directory[#Headers],0))</f>
        <v>0.44</v>
      </c>
      <c r="AQ53" s="129">
        <f>INDEX(Directory[],MATCH(tbl_deal[[#This Row],[Index]],Directory[Index],0),MATCH('DEAL DIRECTORY'!AQ$5,Directory[#Headers],0))</f>
        <v>3</v>
      </c>
      <c r="AR53" s="129">
        <f>INDEX(Directory[],MATCH(tbl_deal[[#This Row],[Index]],Directory[Index],0),MATCH('DEAL DIRECTORY'!AR$5,Directory[#Headers],0))</f>
        <v>3.423</v>
      </c>
      <c r="AS53" s="129" t="str">
        <f>INDEX(Directory[],MATCH(tbl_deal[[#This Row],[Index]],Directory[Index],0),MATCH('DEAL DIRECTORY'!AS$5,Directory[#Headers],0))</f>
        <v>地方国企</v>
      </c>
      <c r="AT53" s="129" t="str">
        <f>INDEX(Directory[],MATCH(tbl_deal[[#This Row],[Index]],Directory[Index],0),MATCH('DEAL DIRECTORY'!AT$5,Directory[#Headers],0))</f>
        <v>地方平台</v>
      </c>
      <c r="AU53" s="129" t="str">
        <f>INDEX(Directory[],MATCH(tbl_deal[[#This Row],[Index]],Directory[Index],0),MATCH('DEAL DIRECTORY'!AU$5,Directory[#Headers],0))</f>
        <v>基建</v>
      </c>
      <c r="AV53" s="129" t="str">
        <f>INDEX(Directory[],MATCH(tbl_deal[[#This Row],[Index]],Directory[Index],0),MATCH('DEAL DIRECTORY'!AV$5,Directory[#Headers],0))</f>
        <v>直发</v>
      </c>
      <c r="AW53" s="129" t="str">
        <f>INDEX(Directory[],MATCH(tbl_deal[[#This Row],[Index]],Directory[Index],0),MATCH('DEAL DIRECTORY'!AW$5,Directory[#Headers],0))</f>
        <v>无评级</v>
      </c>
      <c r="AX53" s="129" t="str">
        <f>INDEX(Directory[],MATCH(tbl_deal[[#This Row],[Index]],Directory[Index],0),MATCH('DEAL DIRECTORY'!AX$5,Directory[#Headers],0))</f>
        <v>≤2亿</v>
      </c>
      <c r="AY53" s="133" t="str">
        <f>INDEX(Directory[],MATCH(tbl_deal[[#This Row],[Index]],Directory[Index],0),MATCH('DEAL DIRECTORY'!AY$5,Directory[#Headers],0))</f>
        <v>23年</v>
      </c>
      <c r="AZ53" s="129" t="str">
        <f>INDEX(Directory[],MATCH(tbl_deal[[#This Row],[Index]],Directory[Index],0),MATCH('DEAL DIRECTORY'!AZ$5,Directory[#Headers],0))</f>
        <v>Q2</v>
      </c>
      <c r="BA53" s="129" t="str">
        <f>INDEX(Directory[],MATCH(tbl_deal[[#This Row],[Index]],Directory[Index],0),MATCH('DEAL DIRECTORY'!BA$5,Directory[#Headers],0))</f>
        <v>04月</v>
      </c>
      <c r="BB53" s="129" t="str">
        <f>INDEX(Directory[],MATCH(tbl_deal[[#This Row],[Index]],Directory[Index],0),MATCH('DEAL DIRECTORY'!BB$5,Directory[#Headers],0))</f>
        <v>SOE Creds</v>
      </c>
      <c r="BC53" s="129" t="str">
        <f>INDEX(Directory[],MATCH(tbl_deal[[#This Row],[Index]],Directory[Index],0),MATCH('DEAL DIRECTORY'!BC$5,Directory[#Headers],0))</f>
        <v>QINGDAO WEST COAST NEW AREA RONGHE HOLDING GROUP CO., LTD.</v>
      </c>
      <c r="BD53" s="129" t="str">
        <f>INDEX(Directory[],MATCH(tbl_deal[[#This Row],[Index]],Directory[Index],0),MATCH('DEAL DIRECTORY'!BD$5,Directory[#Headers],0))</f>
        <v>G238098</v>
      </c>
      <c r="BE53" s="137" t="str">
        <f>INDEX(Directory[],MATCH(tbl_deal[[#This Row],[Index]],Directory[Index],0),MATCH('DEAL DIRECTORY'!BE$5,Directory[#Headers],0))</f>
        <v>23年04月</v>
      </c>
      <c r="BF53" s="137" t="str">
        <f>INDEX(Directory[],MATCH(tbl_deal[[#This Row],[Index]],Directory[Index],0),MATCH('DEAL DIRECTORY'!BF$5,Directory[#Headers],0))</f>
        <v>青岛西海岸融控</v>
      </c>
      <c r="BG53" s="137" t="str">
        <f>INDEX(Directory[],MATCH(tbl_deal[[#This Row],[Index]],Directory[Index],0),MATCH('DEAL DIRECTORY'!BG$5,Directory[#Headers],0))</f>
        <v>--/--/--</v>
      </c>
      <c r="BH53" s="137" t="str">
        <f>INDEX(Directory[],MATCH(tbl_deal[[#This Row],[Index]],Directory[Index],0),MATCH('DEAL DIRECTORY'!BH$5,Directory[#Headers],0))</f>
        <v>自贸债</v>
      </c>
      <c r="BI53" s="137" t="str">
        <f>INDEX(Directory[],MATCH(tbl_deal[[#This Row],[Index]],Directory[Index],0),MATCH('DEAL DIRECTORY'!BI$5,Directory[#Headers],0))</f>
        <v>人民币3亿元</v>
      </c>
      <c r="BJ53" s="137" t="str">
        <f>INDEX(Directory[],MATCH(tbl_deal[[#This Row],[Index]],Directory[Index],0),MATCH('DEAL DIRECTORY'!BJ$5,Directory[#Headers],0))</f>
        <v>3年</v>
      </c>
      <c r="BK53" s="137" t="str">
        <f>INDEX(Directory[],MATCH(tbl_deal[[#This Row],[Index]],Directory[Index],0),MATCH('DEAL DIRECTORY'!BK$5,Directory[#Headers],0))</f>
        <v>5.35%</v>
      </c>
      <c r="BL53" s="137" t="str">
        <f>INDEX(Directory[],MATCH(tbl_deal[[#This Row],[Index]],Directory[Index],0),MATCH('DEAL DIRECTORY'!BL$5,Directory[#Headers],0))</f>
        <v>全球协调人</v>
      </c>
      <c r="BM53" s="129" t="str">
        <f>INDEX(Directory[],MATCH(tbl_deal[[#This Row],[Index]],Directory[Index],0),MATCH('DEAL DIRECTORY'!BM$5,Directory[#Headers],0))</f>
        <v>\\10.10.1.215\dcm$\Deals\Completed\2023 Completed\SOE\Soar II 青岛西海岸融控 FTZ</v>
      </c>
      <c r="BN53" s="4"/>
      <c r="BO53" s="4"/>
      <c r="BP53" s="4"/>
    </row>
    <row r="54" spans="3:68" ht="20.25" customHeight="1" x14ac:dyDescent="0.25">
      <c r="C54" s="129">
        <f>Directory[[#This Row],[Index]]</f>
        <v>417</v>
      </c>
      <c r="D54" s="130">
        <f>INDEX(Directory[],MATCH(tbl_deal[[#This Row],[Index]],Directory[Index],0),MATCH('DEAL DIRECTORY'!D$5,Directory[#Headers],0))</f>
        <v>45033</v>
      </c>
      <c r="E54" s="129" t="str">
        <f>INDEX(Directory[],MATCH(tbl_deal[[#This Row],[Index]],Directory[Index],0),MATCH('DEAL DIRECTORY'!E$5,Directory[#Headers],0))</f>
        <v/>
      </c>
      <c r="F54" s="129" t="str">
        <f>INDEX(Directory[],MATCH(tbl_deal[[#This Row],[Index]],Directory[Index],0),MATCH('DEAL DIRECTORY'!F$5,Directory[#Headers],0))</f>
        <v>自贸债</v>
      </c>
      <c r="G54" s="129" t="str">
        <f>INDEX(Directory[],MATCH(tbl_deal[[#This Row],[Index]],Directory[Index],0),MATCH('DEAL DIRECTORY'!G$5,Directory[#Headers],0))</f>
        <v>Spring Radiance V</v>
      </c>
      <c r="H54" s="135" t="str">
        <f>IF(tbl_deal[[#This Row],[FolderPath]]="","",HYPERLINK(tbl_deal[[#This Row],[FolderPath]],"📂"))</f>
        <v>📂</v>
      </c>
      <c r="I54" s="129" t="str">
        <f>INDEX(Directory[],MATCH(tbl_deal[[#This Row],[Index]],Directory[Index],0),MATCH('DEAL DIRECTORY'!I$5,Directory[#Headers],0))</f>
        <v>JGC</v>
      </c>
      <c r="J54" s="129" t="str">
        <f>INDEX(Directory[],MATCH(tbl_deal[[#This Row],[Index]],Directory[Index],0),MATCH('DEAL DIRECTORY'!J$5,Directory[#Headers],0))</f>
        <v>OC</v>
      </c>
      <c r="K54" s="129" t="str">
        <f>INDEX(Directory[],MATCH(tbl_deal[[#This Row],[Index]],Directory[Index],0),MATCH('DEAL DIRECTORY'!K$5,Directory[#Headers],0))</f>
        <v>SOE组</v>
      </c>
      <c r="L54" s="129">
        <f>INDEX(Directory[],MATCH(tbl_deal[[#This Row],[Index]],Directory[Index],0),MATCH('DEAL DIRECTORY'!L$5,Directory[#Headers],0))</f>
        <v>4</v>
      </c>
      <c r="M54" s="129" t="str">
        <f>INDEX(Directory[],MATCH(tbl_deal[[#This Row],[Index]],Directory[Index],0),MATCH('DEAL DIRECTORY'!M$5,Directory[#Headers],0))</f>
        <v>绍兴上虞国资</v>
      </c>
      <c r="N54" s="129" t="str">
        <f>INDEX(Directory[],MATCH(tbl_deal[[#This Row],[Index]],Directory[Index],0),MATCH('DEAL DIRECTORY'!N$5,Directory[#Headers],0))</f>
        <v>--/--/--</v>
      </c>
      <c r="O54" s="129" t="str">
        <f>INDEX(Directory[],MATCH(tbl_deal[[#This Row],[Index]],Directory[Index],0),MATCH('DEAL DIRECTORY'!O$5,Directory[#Headers],0))</f>
        <v>CNH</v>
      </c>
      <c r="P54" s="129">
        <f>INDEX(Directory[],MATCH(tbl_deal[[#This Row],[Index]],Directory[Index],0),MATCH('DEAL DIRECTORY'!P$5,Directory[#Headers],0))</f>
        <v>13.6</v>
      </c>
      <c r="Q54" s="129" t="str">
        <f>INDEX(Directory[],MATCH(tbl_deal[[#This Row],[Index]],Directory[Index],0),MATCH('DEAL DIRECTORY'!Q$5,Directory[#Headers],0))</f>
        <v>2</v>
      </c>
      <c r="R54" s="129" t="str">
        <f>INDEX(Directory[],MATCH(tbl_deal[[#This Row],[Index]],Directory[Index],0),MATCH('DEAL DIRECTORY'!R$5,Directory[#Headers],0))</f>
        <v>4.35%</v>
      </c>
      <c r="S54" s="129" t="str">
        <f>INDEX(Directory[],MATCH(tbl_deal[[#This Row],[Index]],Directory[Index],0),MATCH('DEAL DIRECTORY'!S$5,Directory[#Headers],0))</f>
        <v>4.8%a</v>
      </c>
      <c r="T54" s="129" t="str">
        <f>INDEX(Directory[],MATCH(tbl_deal[[#This Row],[Index]],Directory[Index],0),MATCH('DEAL DIRECTORY'!T$5,Directory[#Headers],0))</f>
        <v>4.35%</v>
      </c>
      <c r="U54" s="129" t="str">
        <f>INDEX(Directory[],MATCH(tbl_deal[[#This Row],[Index]],Directory[Index],0),MATCH('DEAL DIRECTORY'!U$5,Directory[#Headers],0))</f>
        <v>--</v>
      </c>
      <c r="V54" s="131">
        <f>INDEX(Directory[],MATCH(tbl_deal[[#This Row],[Index]],Directory[Index],0),MATCH('DEAL DIRECTORY'!V$5,Directory[#Headers],0))</f>
        <v>45</v>
      </c>
      <c r="W54" s="129" t="str">
        <f>INDEX(Directory[],MATCH(tbl_deal[[#This Row],[Index]],Directory[Index],0),MATCH('DEAL DIRECTORY'!W$5,Directory[#Headers],0))</f>
        <v>直发</v>
      </c>
      <c r="X54" s="129" t="str">
        <f>INDEX(Directory[],MATCH(tbl_deal[[#This Row],[Index]],Directory[Index],0),MATCH('DEAL DIRECTORY'!X$5,Directory[#Headers],0))</f>
        <v>自贸债</v>
      </c>
      <c r="Y54" s="129" t="str">
        <f>INDEX(Directory[],MATCH(tbl_deal[[#This Row],[Index]],Directory[Index],0),MATCH('DEAL DIRECTORY'!Y$5,Directory[#Headers],0))</f>
        <v>澳交所</v>
      </c>
      <c r="Z54" s="129" t="str">
        <f>INDEX(Directory[],MATCH(tbl_deal[[#This Row],[Index]],Directory[Index],0),MATCH('DEAL DIRECTORY'!Z$5,Directory[#Headers],0))</f>
        <v/>
      </c>
      <c r="AA54" s="129" t="str">
        <f>INDEX(Directory[],MATCH(tbl_deal[[#This Row],[Index]],Directory[Index],0),MATCH('DEAL DIRECTORY'!AA$5,Directory[#Headers],0))</f>
        <v/>
      </c>
      <c r="AB54" s="129" t="str">
        <f>INDEX(Directory[],MATCH(tbl_deal[[#This Row],[Index]],Directory[Index],0),MATCH('DEAL DIRECTORY'!AB$5,Directory[#Headers],0))</f>
        <v>BISL</v>
      </c>
      <c r="AC54" s="129" t="str">
        <f>INDEX(Directory[],MATCH(tbl_deal[[#This Row],[Index]],Directory[Index],0),MATCH('DEAL DIRECTORY'!AC$5,Directory[#Headers],0))</f>
        <v>--</v>
      </c>
      <c r="AD54" s="129" t="str">
        <f>INDEX(Directory[],MATCH(tbl_deal[[#This Row],[Index]],Directory[Index],0),MATCH('DEAL DIRECTORY'!AD$5,Directory[#Headers],0))</f>
        <v>--</v>
      </c>
      <c r="AE54" s="129" t="str">
        <f>INDEX(Directory[],MATCH(tbl_deal[[#This Row],[Index]],Directory[Index],0),MATCH('DEAL DIRECTORY'!AE$5,Directory[#Headers],0))</f>
        <v>--</v>
      </c>
      <c r="AF54" s="129" t="str">
        <f>INDEX(Directory[],MATCH(tbl_deal[[#This Row],[Index]],Directory[Index],0),MATCH('DEAL DIRECTORY'!AF$5,Directory[#Headers],0))</f>
        <v>N</v>
      </c>
      <c r="AG54" s="129" t="str">
        <f>INDEX(Directory[],MATCH(tbl_deal[[#This Row],[Index]],Directory[Index],0),MATCH('DEAL DIRECTORY'!AG$5,Directory[#Headers],0))</f>
        <v>绍兴市上虞区国有资本投资运营有限公司</v>
      </c>
      <c r="AH54" s="129" t="str">
        <f>INDEX(Directory[],MATCH(tbl_deal[[#This Row],[Index]],Directory[Index],0),MATCH('DEAL DIRECTORY'!AH$5,Directory[#Headers],0))</f>
        <v>--/--/BBB-</v>
      </c>
      <c r="AI54" s="129" t="str">
        <f>INDEX(Directory[],MATCH(tbl_deal[[#This Row],[Index]],Directory[Index],0),MATCH('DEAL DIRECTORY'!AI$5,Directory[#Headers],0))</f>
        <v>AA+</v>
      </c>
      <c r="AJ54" s="129" t="str">
        <f>INDEX(Directory[],MATCH(tbl_deal[[#This Row],[Index]],Directory[Index],0),MATCH('DEAL DIRECTORY'!AJ$5,Directory[#Headers],0))</f>
        <v>浙江</v>
      </c>
      <c r="AK54" s="129" t="str">
        <f>INDEX(Directory[],MATCH(tbl_deal[[#This Row],[Index]],Directory[Index],0),MATCH('DEAL DIRECTORY'!AK$5,Directory[#Headers],0))</f>
        <v>绍兴市</v>
      </c>
      <c r="AL54" s="129" t="str">
        <f>INDEX(Directory[],MATCH(tbl_deal[[#This Row],[Index]],Directory[Index],0),MATCH('DEAL DIRECTORY'!AL$5,Directory[#Headers],0))</f>
        <v>上虞区</v>
      </c>
      <c r="AM54" s="129" t="str">
        <f>INDEX(Directory[],MATCH(tbl_deal[[#This Row],[Index]],Directory[Index],0),MATCH('DEAL DIRECTORY'!AM$5,Directory[#Headers],0))</f>
        <v>--</v>
      </c>
      <c r="AN54" s="129" t="str">
        <f>INDEX(Directory[],MATCH(tbl_deal[[#This Row],[Index]],Directory[Index],0),MATCH('DEAL DIRECTORY'!AN$5,Directory[#Headers],0))</f>
        <v>--</v>
      </c>
      <c r="AO54" s="132">
        <f>IF(ISBLANK(INDEX(Directory[],MATCH(tbl_deal[[#This Row],[Index]],Directory[Index],0),MATCH('DEAL DIRECTORY'!AO$5,Directory[#Headers],0))),"--",INDEX(Directory[],MATCH(tbl_deal[[#This Row],[Index]],Directory[Index],0),MATCH('DEAL DIRECTORY'!AO$5,Directory[#Headers],0)))</f>
        <v>652600</v>
      </c>
      <c r="AP54" s="129">
        <f>INDEX(Directory[],MATCH(tbl_deal[[#This Row],[Index]],Directory[Index],0),MATCH('DEAL DIRECTORY'!AP$5,Directory[#Headers],0))</f>
        <v>1.97</v>
      </c>
      <c r="AQ54" s="129">
        <f>INDEX(Directory[],MATCH(tbl_deal[[#This Row],[Index]],Directory[Index],0),MATCH('DEAL DIRECTORY'!AQ$5,Directory[#Headers],0))</f>
        <v>13.6</v>
      </c>
      <c r="AR54" s="129">
        <f>INDEX(Directory[],MATCH(tbl_deal[[#This Row],[Index]],Directory[Index],0),MATCH('DEAL DIRECTORY'!AR$5,Directory[#Headers],0))</f>
        <v>15.518000000000001</v>
      </c>
      <c r="AS54" s="129" t="str">
        <f>INDEX(Directory[],MATCH(tbl_deal[[#This Row],[Index]],Directory[Index],0),MATCH('DEAL DIRECTORY'!AS$5,Directory[#Headers],0))</f>
        <v>地方国企</v>
      </c>
      <c r="AT54" s="129" t="str">
        <f>INDEX(Directory[],MATCH(tbl_deal[[#This Row],[Index]],Directory[Index],0),MATCH('DEAL DIRECTORY'!AT$5,Directory[#Headers],0))</f>
        <v>地方平台</v>
      </c>
      <c r="AU54" s="129" t="str">
        <f>INDEX(Directory[],MATCH(tbl_deal[[#This Row],[Index]],Directory[Index],0),MATCH('DEAL DIRECTORY'!AU$5,Directory[#Headers],0))</f>
        <v>综合</v>
      </c>
      <c r="AV54" s="129" t="str">
        <f>INDEX(Directory[],MATCH(tbl_deal[[#This Row],[Index]],Directory[Index],0),MATCH('DEAL DIRECTORY'!AV$5,Directory[#Headers],0))</f>
        <v>直发</v>
      </c>
      <c r="AW54" s="129" t="str">
        <f>INDEX(Directory[],MATCH(tbl_deal[[#This Row],[Index]],Directory[Index],0),MATCH('DEAL DIRECTORY'!AW$5,Directory[#Headers],0))</f>
        <v>无评级</v>
      </c>
      <c r="AX54" s="129" t="str">
        <f>INDEX(Directory[],MATCH(tbl_deal[[#This Row],[Index]],Directory[Index],0),MATCH('DEAL DIRECTORY'!AX$5,Directory[#Headers],0))</f>
        <v>≤2亿</v>
      </c>
      <c r="AY54" s="133" t="str">
        <f>INDEX(Directory[],MATCH(tbl_deal[[#This Row],[Index]],Directory[Index],0),MATCH('DEAL DIRECTORY'!AY$5,Directory[#Headers],0))</f>
        <v>23年</v>
      </c>
      <c r="AZ54" s="129" t="str">
        <f>INDEX(Directory[],MATCH(tbl_deal[[#This Row],[Index]],Directory[Index],0),MATCH('DEAL DIRECTORY'!AZ$5,Directory[#Headers],0))</f>
        <v>Q2</v>
      </c>
      <c r="BA54" s="129" t="str">
        <f>INDEX(Directory[],MATCH(tbl_deal[[#This Row],[Index]],Directory[Index],0),MATCH('DEAL DIRECTORY'!BA$5,Directory[#Headers],0))</f>
        <v>04月</v>
      </c>
      <c r="BB54" s="129" t="str">
        <f>INDEX(Directory[],MATCH(tbl_deal[[#This Row],[Index]],Directory[Index],0),MATCH('DEAL DIRECTORY'!BB$5,Directory[#Headers],0))</f>
        <v>SOE Creds</v>
      </c>
      <c r="BC54" s="129" t="str">
        <f>INDEX(Directory[],MATCH(tbl_deal[[#This Row],[Index]],Directory[Index],0),MATCH('DEAL DIRECTORY'!BC$5,Directory[#Headers],0))</f>
        <v>SHAOXING SHANGYU STATE-OWNED CAPITAL INVESTMENT AND OPERATION CO., LTD.</v>
      </c>
      <c r="BD54" s="129" t="str">
        <f>INDEX(Directory[],MATCH(tbl_deal[[#This Row],[Index]],Directory[Index],0),MATCH('DEAL DIRECTORY'!BD$5,Directory[#Headers],0))</f>
        <v>G238077</v>
      </c>
      <c r="BE54" s="137" t="str">
        <f>INDEX(Directory[],MATCH(tbl_deal[[#This Row],[Index]],Directory[Index],0),MATCH('DEAL DIRECTORY'!BE$5,Directory[#Headers],0))</f>
        <v>23年04月</v>
      </c>
      <c r="BF54" s="137" t="str">
        <f>INDEX(Directory[],MATCH(tbl_deal[[#This Row],[Index]],Directory[Index],0),MATCH('DEAL DIRECTORY'!BF$5,Directory[#Headers],0))</f>
        <v>绍兴上虞国资</v>
      </c>
      <c r="BG54" s="137" t="str">
        <f>INDEX(Directory[],MATCH(tbl_deal[[#This Row],[Index]],Directory[Index],0),MATCH('DEAL DIRECTORY'!BG$5,Directory[#Headers],0))</f>
        <v>--/--/--</v>
      </c>
      <c r="BH54" s="137" t="str">
        <f>INDEX(Directory[],MATCH(tbl_deal[[#This Row],[Index]],Directory[Index],0),MATCH('DEAL DIRECTORY'!BH$5,Directory[#Headers],0))</f>
        <v>自贸债</v>
      </c>
      <c r="BI54" s="137" t="str">
        <f>INDEX(Directory[],MATCH(tbl_deal[[#This Row],[Index]],Directory[Index],0),MATCH('DEAL DIRECTORY'!BI$5,Directory[#Headers],0))</f>
        <v>人民币13.6亿元</v>
      </c>
      <c r="BJ54" s="137" t="str">
        <f>INDEX(Directory[],MATCH(tbl_deal[[#This Row],[Index]],Directory[Index],0),MATCH('DEAL DIRECTORY'!BJ$5,Directory[#Headers],0))</f>
        <v>2年</v>
      </c>
      <c r="BK54" s="137" t="str">
        <f>INDEX(Directory[],MATCH(tbl_deal[[#This Row],[Index]],Directory[Index],0),MATCH('DEAL DIRECTORY'!BK$5,Directory[#Headers],0))</f>
        <v>4.35%</v>
      </c>
      <c r="BL54" s="137" t="str">
        <f>INDEX(Directory[],MATCH(tbl_deal[[#This Row],[Index]],Directory[Index],0),MATCH('DEAL DIRECTORY'!BL$5,Directory[#Headers],0))</f>
        <v>全球协调人</v>
      </c>
      <c r="BM54" s="129" t="str">
        <f>INDEX(Directory[],MATCH(tbl_deal[[#This Row],[Index]],Directory[Index],0),MATCH('DEAL DIRECTORY'!BM$5,Directory[#Headers],0))</f>
        <v>\\10.10.1.215\dcm$\Deals\Completed\2023 Completed\SOE\Spring Radiance V 上虞国资 FTZ</v>
      </c>
      <c r="BN54" s="4"/>
      <c r="BO54" s="4"/>
      <c r="BP54" s="4"/>
    </row>
    <row r="55" spans="3:68" ht="20.25" customHeight="1" x14ac:dyDescent="0.25">
      <c r="C55" s="129">
        <f>Directory[[#This Row],[Index]]</f>
        <v>416</v>
      </c>
      <c r="D55" s="130">
        <f>INDEX(Directory[],MATCH(tbl_deal[[#This Row],[Index]],Directory[Index],0),MATCH('DEAL DIRECTORY'!D$5,Directory[#Headers],0))</f>
        <v>45033</v>
      </c>
      <c r="E55" s="129" t="str">
        <f>INDEX(Directory[],MATCH(tbl_deal[[#This Row],[Index]],Directory[Index],0),MATCH('DEAL DIRECTORY'!E$5,Directory[#Headers],0))</f>
        <v/>
      </c>
      <c r="F55" s="129" t="str">
        <f>INDEX(Directory[],MATCH(tbl_deal[[#This Row],[Index]],Directory[Index],0),MATCH('DEAL DIRECTORY'!F$5,Directory[#Headers],0))</f>
        <v>自贸债</v>
      </c>
      <c r="G55" s="129" t="str">
        <f>INDEX(Directory[],MATCH(tbl_deal[[#This Row],[Index]],Directory[Index],0),MATCH('DEAL DIRECTORY'!G$5,Directory[#Headers],0))</f>
        <v>Consonance</v>
      </c>
      <c r="H55" s="135" t="str">
        <f>IF(tbl_deal[[#This Row],[FolderPath]]="","",HYPERLINK(tbl_deal[[#This Row],[FolderPath]],"📂"))</f>
        <v>📂</v>
      </c>
      <c r="I55" s="129" t="str">
        <f>INDEX(Directory[],MATCH(tbl_deal[[#This Row],[Index]],Directory[Index],0),MATCH('DEAL DIRECTORY'!I$5,Directory[#Headers],0))</f>
        <v>JBR</v>
      </c>
      <c r="J55" s="129" t="str">
        <f>INDEX(Directory[],MATCH(tbl_deal[[#This Row],[Index]],Directory[Index],0),MATCH('DEAL DIRECTORY'!J$5,Directory[#Headers],0))</f>
        <v>SCMI</v>
      </c>
      <c r="K55" s="129" t="str">
        <f>INDEX(Directory[],MATCH(tbl_deal[[#This Row],[Index]],Directory[Index],0),MATCH('DEAL DIRECTORY'!K$5,Directory[#Headers],0))</f>
        <v>SOE组</v>
      </c>
      <c r="L55" s="129">
        <f>INDEX(Directory[],MATCH(tbl_deal[[#This Row],[Index]],Directory[Index],0),MATCH('DEAL DIRECTORY'!L$5,Directory[#Headers],0))</f>
        <v>1</v>
      </c>
      <c r="M55" s="129" t="str">
        <f>INDEX(Directory[],MATCH(tbl_deal[[#This Row],[Index]],Directory[Index],0),MATCH('DEAL DIRECTORY'!M$5,Directory[#Headers],0))</f>
        <v>南宁五象建投(桂林银行)</v>
      </c>
      <c r="N55" s="129" t="str">
        <f>INDEX(Directory[],MATCH(tbl_deal[[#This Row],[Index]],Directory[Index],0),MATCH('DEAL DIRECTORY'!N$5,Directory[#Headers],0))</f>
        <v>--/--/--</v>
      </c>
      <c r="O55" s="129" t="str">
        <f>INDEX(Directory[],MATCH(tbl_deal[[#This Row],[Index]],Directory[Index],0),MATCH('DEAL DIRECTORY'!O$5,Directory[#Headers],0))</f>
        <v>CNH</v>
      </c>
      <c r="P55" s="129">
        <f>INDEX(Directory[],MATCH(tbl_deal[[#This Row],[Index]],Directory[Index],0),MATCH('DEAL DIRECTORY'!P$5,Directory[#Headers],0))</f>
        <v>1.4</v>
      </c>
      <c r="Q55" s="129" t="str">
        <f>INDEX(Directory[],MATCH(tbl_deal[[#This Row],[Index]],Directory[Index],0),MATCH('DEAL DIRECTORY'!Q$5,Directory[#Headers],0))</f>
        <v>3</v>
      </c>
      <c r="R55" s="129" t="str">
        <f>INDEX(Directory[],MATCH(tbl_deal[[#This Row],[Index]],Directory[Index],0),MATCH('DEAL DIRECTORY'!R$5,Directory[#Headers],0))</f>
        <v>4.65%</v>
      </c>
      <c r="S55" s="129" t="str">
        <f>INDEX(Directory[],MATCH(tbl_deal[[#This Row],[Index]],Directory[Index],0),MATCH('DEAL DIRECTORY'!S$5,Directory[#Headers],0))</f>
        <v>4.7%a</v>
      </c>
      <c r="T55" s="129" t="str">
        <f>INDEX(Directory[],MATCH(tbl_deal[[#This Row],[Index]],Directory[Index],0),MATCH('DEAL DIRECTORY'!T$5,Directory[#Headers],0))</f>
        <v>4.65%</v>
      </c>
      <c r="U55" s="129" t="str">
        <f>INDEX(Directory[],MATCH(tbl_deal[[#This Row],[Index]],Directory[Index],0),MATCH('DEAL DIRECTORY'!U$5,Directory[#Headers],0))</f>
        <v>--</v>
      </c>
      <c r="V55" s="131">
        <f>INDEX(Directory[],MATCH(tbl_deal[[#This Row],[Index]],Directory[Index],0),MATCH('DEAL DIRECTORY'!V$5,Directory[#Headers],0))</f>
        <v>5</v>
      </c>
      <c r="W55" s="129" t="str">
        <f>INDEX(Directory[],MATCH(tbl_deal[[#This Row],[Index]],Directory[Index],0),MATCH('DEAL DIRECTORY'!W$5,Directory[#Headers],0))</f>
        <v>备证</v>
      </c>
      <c r="X55" s="129" t="str">
        <f>INDEX(Directory[],MATCH(tbl_deal[[#This Row],[Index]],Directory[Index],0),MATCH('DEAL DIRECTORY'!X$5,Directory[#Headers],0))</f>
        <v>自贸债</v>
      </c>
      <c r="Y55" s="129" t="str">
        <f>INDEX(Directory[],MATCH(tbl_deal[[#This Row],[Index]],Directory[Index],0),MATCH('DEAL DIRECTORY'!Y$5,Directory[#Headers],0))</f>
        <v>澳交所</v>
      </c>
      <c r="Z55" s="129" t="str">
        <f>INDEX(Directory[],MATCH(tbl_deal[[#This Row],[Index]],Directory[Index],0),MATCH('DEAL DIRECTORY'!Z$5,Directory[#Headers],0))</f>
        <v/>
      </c>
      <c r="AA55" s="129" t="str">
        <f>INDEX(Directory[],MATCH(tbl_deal[[#This Row],[Index]],Directory[Index],0),MATCH('DEAL DIRECTORY'!AA$5,Directory[#Headers],0))</f>
        <v/>
      </c>
      <c r="AB55" s="129" t="str">
        <f>INDEX(Directory[],MATCH(tbl_deal[[#This Row],[Index]],Directory[Index],0),MATCH('DEAL DIRECTORY'!AB$5,Directory[#Headers],0))</f>
        <v>BISL</v>
      </c>
      <c r="AC55" s="129" t="str">
        <f>INDEX(Directory[],MATCH(tbl_deal[[#This Row],[Index]],Directory[Index],0),MATCH('DEAL DIRECTORY'!AC$5,Directory[#Headers],0))</f>
        <v>--</v>
      </c>
      <c r="AD55" s="129" t="str">
        <f>INDEX(Directory[],MATCH(tbl_deal[[#This Row],[Index]],Directory[Index],0),MATCH('DEAL DIRECTORY'!AD$5,Directory[#Headers],0))</f>
        <v>--</v>
      </c>
      <c r="AE55" s="129" t="str">
        <f>INDEX(Directory[],MATCH(tbl_deal[[#This Row],[Index]],Directory[Index],0),MATCH('DEAL DIRECTORY'!AE$5,Directory[#Headers],0))</f>
        <v>--</v>
      </c>
      <c r="AF55" s="129" t="str">
        <f>INDEX(Directory[],MATCH(tbl_deal[[#This Row],[Index]],Directory[Index],0),MATCH('DEAL DIRECTORY'!AF$5,Directory[#Headers],0))</f>
        <v>Y</v>
      </c>
      <c r="AG55" s="129" t="str">
        <f>INDEX(Directory[],MATCH(tbl_deal[[#This Row],[Index]],Directory[Index],0),MATCH('DEAL DIRECTORY'!AG$5,Directory[#Headers],0))</f>
        <v>南宁五象新区建设投资有限责任公司</v>
      </c>
      <c r="AH55" s="129" t="str">
        <f>INDEX(Directory[],MATCH(tbl_deal[[#This Row],[Index]],Directory[Index],0),MATCH('DEAL DIRECTORY'!AH$5,Directory[#Headers],0))</f>
        <v>--/--/--</v>
      </c>
      <c r="AI55" s="129" t="str">
        <f>INDEX(Directory[],MATCH(tbl_deal[[#This Row],[Index]],Directory[Index],0),MATCH('DEAL DIRECTORY'!AI$5,Directory[#Headers],0))</f>
        <v>AA+</v>
      </c>
      <c r="AJ55" s="129" t="str">
        <f>INDEX(Directory[],MATCH(tbl_deal[[#This Row],[Index]],Directory[Index],0),MATCH('DEAL DIRECTORY'!AJ$5,Directory[#Headers],0))</f>
        <v>广西</v>
      </c>
      <c r="AK55" s="129" t="str">
        <f>INDEX(Directory[],MATCH(tbl_deal[[#This Row],[Index]],Directory[Index],0),MATCH('DEAL DIRECTORY'!AK$5,Directory[#Headers],0))</f>
        <v>南宁市</v>
      </c>
      <c r="AL55" s="129" t="str">
        <f>INDEX(Directory[],MATCH(tbl_deal[[#This Row],[Index]],Directory[Index],0),MATCH('DEAL DIRECTORY'!AL$5,Directory[#Headers],0))</f>
        <v>--</v>
      </c>
      <c r="AM55" s="129" t="str">
        <f>INDEX(Directory[],MATCH(tbl_deal[[#This Row],[Index]],Directory[Index],0),MATCH('DEAL DIRECTORY'!AM$5,Directory[#Headers],0))</f>
        <v>桂林银行</v>
      </c>
      <c r="AN55" s="129" t="str">
        <f>INDEX(Directory[],MATCH(tbl_deal[[#This Row],[Index]],Directory[Index],0),MATCH('DEAL DIRECTORY'!AN$5,Directory[#Headers],0))</f>
        <v>城商行备证</v>
      </c>
      <c r="AO55" s="132">
        <f>IF(ISBLANK(INDEX(Directory[],MATCH(tbl_deal[[#This Row],[Index]],Directory[Index],0),MATCH('DEAL DIRECTORY'!AO$5,Directory[#Headers],0))),"--",INDEX(Directory[],MATCH(tbl_deal[[#This Row],[Index]],Directory[Index],0),MATCH('DEAL DIRECTORY'!AO$5,Directory[#Headers],0)))</f>
        <v>0</v>
      </c>
      <c r="AP55" s="129">
        <f>INDEX(Directory[],MATCH(tbl_deal[[#This Row],[Index]],Directory[Index],0),MATCH('DEAL DIRECTORY'!AP$5,Directory[#Headers],0))</f>
        <v>0.2</v>
      </c>
      <c r="AQ55" s="129">
        <f>INDEX(Directory[],MATCH(tbl_deal[[#This Row],[Index]],Directory[Index],0),MATCH('DEAL DIRECTORY'!AQ$5,Directory[#Headers],0))</f>
        <v>1.4</v>
      </c>
      <c r="AR55" s="129">
        <f>INDEX(Directory[],MATCH(tbl_deal[[#This Row],[Index]],Directory[Index],0),MATCH('DEAL DIRECTORY'!AR$5,Directory[#Headers],0))</f>
        <v>1.597</v>
      </c>
      <c r="AS55" s="129" t="str">
        <f>INDEX(Directory[],MATCH(tbl_deal[[#This Row],[Index]],Directory[Index],0),MATCH('DEAL DIRECTORY'!AS$5,Directory[#Headers],0))</f>
        <v>地方国企</v>
      </c>
      <c r="AT55" s="129" t="str">
        <f>INDEX(Directory[],MATCH(tbl_deal[[#This Row],[Index]],Directory[Index],0),MATCH('DEAL DIRECTORY'!AT$5,Directory[#Headers],0))</f>
        <v>地方平台</v>
      </c>
      <c r="AU55" s="129" t="str">
        <f>INDEX(Directory[],MATCH(tbl_deal[[#This Row],[Index]],Directory[Index],0),MATCH('DEAL DIRECTORY'!AU$5,Directory[#Headers],0))</f>
        <v>园区</v>
      </c>
      <c r="AV55" s="129" t="str">
        <f>INDEX(Directory[],MATCH(tbl_deal[[#This Row],[Index]],Directory[Index],0),MATCH('DEAL DIRECTORY'!AV$5,Directory[#Headers],0))</f>
        <v>备证</v>
      </c>
      <c r="AW55" s="129" t="str">
        <f>INDEX(Directory[],MATCH(tbl_deal[[#This Row],[Index]],Directory[Index],0),MATCH('DEAL DIRECTORY'!AW$5,Directory[#Headers],0))</f>
        <v>无评级</v>
      </c>
      <c r="AX55" s="129" t="str">
        <f>INDEX(Directory[],MATCH(tbl_deal[[#This Row],[Index]],Directory[Index],0),MATCH('DEAL DIRECTORY'!AX$5,Directory[#Headers],0))</f>
        <v>≤2亿</v>
      </c>
      <c r="AY55" s="133" t="str">
        <f>INDEX(Directory[],MATCH(tbl_deal[[#This Row],[Index]],Directory[Index],0),MATCH('DEAL DIRECTORY'!AY$5,Directory[#Headers],0))</f>
        <v>23年</v>
      </c>
      <c r="AZ55" s="129" t="str">
        <f>INDEX(Directory[],MATCH(tbl_deal[[#This Row],[Index]],Directory[Index],0),MATCH('DEAL DIRECTORY'!AZ$5,Directory[#Headers],0))</f>
        <v>Q2</v>
      </c>
      <c r="BA55" s="129" t="str">
        <f>INDEX(Directory[],MATCH(tbl_deal[[#This Row],[Index]],Directory[Index],0),MATCH('DEAL DIRECTORY'!BA$5,Directory[#Headers],0))</f>
        <v>04月</v>
      </c>
      <c r="BB55" s="129" t="str">
        <f>INDEX(Directory[],MATCH(tbl_deal[[#This Row],[Index]],Directory[Index],0),MATCH('DEAL DIRECTORY'!BB$5,Directory[#Headers],0))</f>
        <v>SOE Creds</v>
      </c>
      <c r="BC55" s="129" t="str">
        <f>INDEX(Directory[],MATCH(tbl_deal[[#This Row],[Index]],Directory[Index],0),MATCH('DEAL DIRECTORY'!BC$5,Directory[#Headers],0))</f>
        <v>NANNING WUXIANG NEW AREA CONSTRUCTION INVESTMENT CO., LTD</v>
      </c>
      <c r="BD55" s="129" t="str">
        <f>INDEX(Directory[],MATCH(tbl_deal[[#This Row],[Index]],Directory[Index],0),MATCH('DEAL DIRECTORY'!BD$5,Directory[#Headers],0))</f>
        <v>G2380100</v>
      </c>
      <c r="BE55" s="137" t="str">
        <f>INDEX(Directory[],MATCH(tbl_deal[[#This Row],[Index]],Directory[Index],0),MATCH('DEAL DIRECTORY'!BE$5,Directory[#Headers],0))</f>
        <v>23年04月</v>
      </c>
      <c r="BF55" s="137" t="str">
        <f>INDEX(Directory[],MATCH(tbl_deal[[#This Row],[Index]],Directory[Index],0),MATCH('DEAL DIRECTORY'!BF$5,Directory[#Headers],0))</f>
        <v>南宁五象建投</v>
      </c>
      <c r="BG55" s="137" t="str">
        <f>INDEX(Directory[],MATCH(tbl_deal[[#This Row],[Index]],Directory[Index],0),MATCH('DEAL DIRECTORY'!BG$5,Directory[#Headers],0))</f>
        <v>--/--/--</v>
      </c>
      <c r="BH55" s="137" t="str">
        <f>INDEX(Directory[],MATCH(tbl_deal[[#This Row],[Index]],Directory[Index],0),MATCH('DEAL DIRECTORY'!BH$5,Directory[#Headers],0))</f>
        <v>自贸债</v>
      </c>
      <c r="BI55" s="137" t="str">
        <f>INDEX(Directory[],MATCH(tbl_deal[[#This Row],[Index]],Directory[Index],0),MATCH('DEAL DIRECTORY'!BI$5,Directory[#Headers],0))</f>
        <v>人民币1.4亿元</v>
      </c>
      <c r="BJ55" s="137" t="str">
        <f>INDEX(Directory[],MATCH(tbl_deal[[#This Row],[Index]],Directory[Index],0),MATCH('DEAL DIRECTORY'!BJ$5,Directory[#Headers],0))</f>
        <v>3年</v>
      </c>
      <c r="BK55" s="137" t="str">
        <f>INDEX(Directory[],MATCH(tbl_deal[[#This Row],[Index]],Directory[Index],0),MATCH('DEAL DIRECTORY'!BK$5,Directory[#Headers],0))</f>
        <v>4.65%</v>
      </c>
      <c r="BL55" s="137" t="str">
        <f>INDEX(Directory[],MATCH(tbl_deal[[#This Row],[Index]],Directory[Index],0),MATCH('DEAL DIRECTORY'!BL$5,Directory[#Headers],0))</f>
        <v>账簿管理人</v>
      </c>
      <c r="BM55" s="129" t="str">
        <f>INDEX(Directory[],MATCH(tbl_deal[[#This Row],[Index]],Directory[Index],0),MATCH('DEAL DIRECTORY'!BM$5,Directory[#Headers],0))</f>
        <v>\\10.10.1.215\dcm$\Deals\Completed\2023 Completed\SOE\Consonance 南宁五象</v>
      </c>
      <c r="BN55" s="4"/>
      <c r="BO55" s="4"/>
      <c r="BP55" s="4"/>
    </row>
    <row r="56" spans="3:68" ht="20.25" customHeight="1" x14ac:dyDescent="0.25">
      <c r="C56" s="129">
        <f>Directory[[#This Row],[Index]]</f>
        <v>415</v>
      </c>
      <c r="D56" s="130">
        <f>INDEX(Directory[],MATCH(tbl_deal[[#This Row],[Index]],Directory[Index],0),MATCH('DEAL DIRECTORY'!D$5,Directory[#Headers],0))</f>
        <v>45028</v>
      </c>
      <c r="E56" s="129" t="str">
        <f>INDEX(Directory[],MATCH(tbl_deal[[#This Row],[Index]],Directory[Index],0),MATCH('DEAL DIRECTORY'!E$5,Directory[#Headers],0))</f>
        <v>可持续</v>
      </c>
      <c r="F56" s="129" t="str">
        <f>INDEX(Directory[],MATCH(tbl_deal[[#This Row],[Index]],Directory[Index],0),MATCH('DEAL DIRECTORY'!F$5,Directory[#Headers],0))</f>
        <v/>
      </c>
      <c r="G56" s="129" t="str">
        <f>INDEX(Directory[],MATCH(tbl_deal[[#This Row],[Index]],Directory[Index],0),MATCH('DEAL DIRECTORY'!G$5,Directory[#Headers],0))</f>
        <v>SR IV</v>
      </c>
      <c r="H56" s="135" t="str">
        <f>IF(tbl_deal[[#This Row],[FolderPath]]="","",HYPERLINK(tbl_deal[[#This Row],[FolderPath]],"📂"))</f>
        <v>📂</v>
      </c>
      <c r="I56" s="129" t="str">
        <f>INDEX(Directory[],MATCH(tbl_deal[[#This Row],[Index]],Directory[Index],0),MATCH('DEAL DIRECTORY'!I$5,Directory[#Headers],0))</f>
        <v>JBR</v>
      </c>
      <c r="J56" s="129" t="str">
        <f>INDEX(Directory[],MATCH(tbl_deal[[#This Row],[Index]],Directory[Index],0),MATCH('DEAL DIRECTORY'!J$5,Directory[#Headers],0))</f>
        <v>SCMI</v>
      </c>
      <c r="K56" s="129" t="str">
        <f>INDEX(Directory[],MATCH(tbl_deal[[#This Row],[Index]],Directory[Index],0),MATCH('DEAL DIRECTORY'!K$5,Directory[#Headers],0))</f>
        <v>POE组</v>
      </c>
      <c r="L56" s="129">
        <f>INDEX(Directory[],MATCH(tbl_deal[[#This Row],[Index]],Directory[Index],0),MATCH('DEAL DIRECTORY'!L$5,Directory[#Headers],0))</f>
        <v>1</v>
      </c>
      <c r="M56" s="129" t="str">
        <f>INDEX(Directory[],MATCH(tbl_deal[[#This Row],[Index]],Directory[Index],0),MATCH('DEAL DIRECTORY'!M$5,Directory[#Headers],0))</f>
        <v>上饶投控</v>
      </c>
      <c r="N56" s="129" t="str">
        <f>INDEX(Directory[],MATCH(tbl_deal[[#This Row],[Index]],Directory[Index],0),MATCH('DEAL DIRECTORY'!N$5,Directory[#Headers],0))</f>
        <v>--/--/BBB-</v>
      </c>
      <c r="O56" s="129" t="str">
        <f>INDEX(Directory[],MATCH(tbl_deal[[#This Row],[Index]],Directory[Index],0),MATCH('DEAL DIRECTORY'!O$5,Directory[#Headers],0))</f>
        <v>USD</v>
      </c>
      <c r="P56" s="129">
        <f>INDEX(Directory[],MATCH(tbl_deal[[#This Row],[Index]],Directory[Index],0),MATCH('DEAL DIRECTORY'!P$5,Directory[#Headers],0))</f>
        <v>1.2</v>
      </c>
      <c r="Q56" s="129" t="str">
        <f>INDEX(Directory[],MATCH(tbl_deal[[#This Row],[Index]],Directory[Index],0),MATCH('DEAL DIRECTORY'!Q$5,Directory[#Headers],0))</f>
        <v>3</v>
      </c>
      <c r="R56" s="129" t="str">
        <f>INDEX(Directory[],MATCH(tbl_deal[[#This Row],[Index]],Directory[Index],0),MATCH('DEAL DIRECTORY'!R$5,Directory[#Headers],0))</f>
        <v>7.9%</v>
      </c>
      <c r="S56" s="129" t="str">
        <f>INDEX(Directory[],MATCH(tbl_deal[[#This Row],[Index]],Directory[Index],0),MATCH('DEAL DIRECTORY'!S$5,Directory[#Headers],0))</f>
        <v>--</v>
      </c>
      <c r="T56" s="129" t="str">
        <f>INDEX(Directory[],MATCH(tbl_deal[[#This Row],[Index]],Directory[Index],0),MATCH('DEAL DIRECTORY'!T$5,Directory[#Headers],0))</f>
        <v>7.9%</v>
      </c>
      <c r="U56" s="129" t="str">
        <f>INDEX(Directory[],MATCH(tbl_deal[[#This Row],[Index]],Directory[Index],0),MATCH('DEAL DIRECTORY'!U$5,Directory[#Headers],0))</f>
        <v>--</v>
      </c>
      <c r="V56" s="131">
        <f>INDEX(Directory[],MATCH(tbl_deal[[#This Row],[Index]],Directory[Index],0),MATCH('DEAL DIRECTORY'!V$5,Directory[#Headers],0))</f>
        <v>0</v>
      </c>
      <c r="W56" s="129" t="str">
        <f>INDEX(Directory[],MATCH(tbl_deal[[#This Row],[Index]],Directory[Index],0),MATCH('DEAL DIRECTORY'!W$5,Directory[#Headers],0))</f>
        <v>担保</v>
      </c>
      <c r="X56" s="129" t="str">
        <f>INDEX(Directory[],MATCH(tbl_deal[[#This Row],[Index]],Directory[Index],0),MATCH('DEAL DIRECTORY'!X$5,Directory[#Headers],0))</f>
        <v>可持续债券</v>
      </c>
      <c r="Y56" s="129" t="str">
        <f>INDEX(Directory[],MATCH(tbl_deal[[#This Row],[Index]],Directory[Index],0),MATCH('DEAL DIRECTORY'!Y$5,Directory[#Headers],0))</f>
        <v>澳交所</v>
      </c>
      <c r="Z56" s="129" t="str">
        <f>INDEX(Directory[],MATCH(tbl_deal[[#This Row],[Index]],Directory[Index],0),MATCH('DEAL DIRECTORY'!Z$5,Directory[#Headers],0))</f>
        <v/>
      </c>
      <c r="AA56" s="129" t="str">
        <f>INDEX(Directory[],MATCH(tbl_deal[[#This Row],[Index]],Directory[Index],0),MATCH('DEAL DIRECTORY'!AA$5,Directory[#Headers],0))</f>
        <v/>
      </c>
      <c r="AB56" s="129" t="str">
        <f>INDEX(Directory[],MATCH(tbl_deal[[#This Row],[Index]],Directory[Index],0),MATCH('DEAL DIRECTORY'!AB$5,Directory[#Headers],0))</f>
        <v>BISL</v>
      </c>
      <c r="AC56" s="129" t="str">
        <f>INDEX(Directory[],MATCH(tbl_deal[[#This Row],[Index]],Directory[Index],0),MATCH('DEAL DIRECTORY'!AC$5,Directory[#Headers],0))</f>
        <v>--</v>
      </c>
      <c r="AD56" s="129" t="str">
        <f>INDEX(Directory[],MATCH(tbl_deal[[#This Row],[Index]],Directory[Index],0),MATCH('DEAL DIRECTORY'!AD$5,Directory[#Headers],0))</f>
        <v>--</v>
      </c>
      <c r="AE56" s="129" t="str">
        <f>INDEX(Directory[],MATCH(tbl_deal[[#This Row],[Index]],Directory[Index],0),MATCH('DEAL DIRECTORY'!AE$5,Directory[#Headers],0))</f>
        <v>--</v>
      </c>
      <c r="AF56" s="129" t="str">
        <f>INDEX(Directory[],MATCH(tbl_deal[[#This Row],[Index]],Directory[Index],0),MATCH('DEAL DIRECTORY'!AF$5,Directory[#Headers],0))</f>
        <v>N</v>
      </c>
      <c r="AG56" s="129" t="str">
        <f>INDEX(Directory[],MATCH(tbl_deal[[#This Row],[Index]],Directory[Index],0),MATCH('DEAL DIRECTORY'!AG$5,Directory[#Headers],0))</f>
        <v>上饶投资控股集团有限公司</v>
      </c>
      <c r="AH56" s="129" t="str">
        <f>INDEX(Directory[],MATCH(tbl_deal[[#This Row],[Index]],Directory[Index],0),MATCH('DEAL DIRECTORY'!AH$5,Directory[#Headers],0))</f>
        <v>--/--/BBB-</v>
      </c>
      <c r="AI56" s="129" t="str">
        <f>INDEX(Directory[],MATCH(tbl_deal[[#This Row],[Index]],Directory[Index],0),MATCH('DEAL DIRECTORY'!AI$5,Directory[#Headers],0))</f>
        <v>AAA</v>
      </c>
      <c r="AJ56" s="129" t="str">
        <f>INDEX(Directory[],MATCH(tbl_deal[[#This Row],[Index]],Directory[Index],0),MATCH('DEAL DIRECTORY'!AJ$5,Directory[#Headers],0))</f>
        <v>江西</v>
      </c>
      <c r="AK56" s="129" t="str">
        <f>INDEX(Directory[],MATCH(tbl_deal[[#This Row],[Index]],Directory[Index],0),MATCH('DEAL DIRECTORY'!AK$5,Directory[#Headers],0))</f>
        <v>上饶市</v>
      </c>
      <c r="AL56" s="129" t="str">
        <f>INDEX(Directory[],MATCH(tbl_deal[[#This Row],[Index]],Directory[Index],0),MATCH('DEAL DIRECTORY'!AL$5,Directory[#Headers],0))</f>
        <v>--</v>
      </c>
      <c r="AM56" s="129" t="str">
        <f>INDEX(Directory[],MATCH(tbl_deal[[#This Row],[Index]],Directory[Index],0),MATCH('DEAL DIRECTORY'!AM$5,Directory[#Headers],0))</f>
        <v>--</v>
      </c>
      <c r="AN56" s="129" t="str">
        <f>INDEX(Directory[],MATCH(tbl_deal[[#This Row],[Index]],Directory[Index],0),MATCH('DEAL DIRECTORY'!AN$5,Directory[#Headers],0))</f>
        <v>--</v>
      </c>
      <c r="AO56" s="132">
        <f>IF(ISBLANK(INDEX(Directory[],MATCH(tbl_deal[[#This Row],[Index]],Directory[Index],0),MATCH('DEAL DIRECTORY'!AO$5,Directory[#Headers],0))),"--",INDEX(Directory[],MATCH(tbl_deal[[#This Row],[Index]],Directory[Index],0),MATCH('DEAL DIRECTORY'!AO$5,Directory[#Headers],0)))</f>
        <v>500</v>
      </c>
      <c r="AP56" s="129">
        <f>INDEX(Directory[],MATCH(tbl_deal[[#This Row],[Index]],Directory[Index],0),MATCH('DEAL DIRECTORY'!AP$5,Directory[#Headers],0))</f>
        <v>1.2</v>
      </c>
      <c r="AQ56" s="129">
        <f>INDEX(Directory[],MATCH(tbl_deal[[#This Row],[Index]],Directory[Index],0),MATCH('DEAL DIRECTORY'!AQ$5,Directory[#Headers],0))</f>
        <v>8.25</v>
      </c>
      <c r="AR56" s="129">
        <f>INDEX(Directory[],MATCH(tbl_deal[[#This Row],[Index]],Directory[Index],0),MATCH('DEAL DIRECTORY'!AR$5,Directory[#Headers],0))</f>
        <v>9.42</v>
      </c>
      <c r="AS56" s="129" t="str">
        <f>INDEX(Directory[],MATCH(tbl_deal[[#This Row],[Index]],Directory[Index],0),MATCH('DEAL DIRECTORY'!AS$5,Directory[#Headers],0))</f>
        <v>地方国企</v>
      </c>
      <c r="AT56" s="129" t="str">
        <f>INDEX(Directory[],MATCH(tbl_deal[[#This Row],[Index]],Directory[Index],0),MATCH('DEAL DIRECTORY'!AT$5,Directory[#Headers],0))</f>
        <v>地方平台</v>
      </c>
      <c r="AU56" s="129" t="str">
        <f>INDEX(Directory[],MATCH(tbl_deal[[#This Row],[Index]],Directory[Index],0),MATCH('DEAL DIRECTORY'!AU$5,Directory[#Headers],0))</f>
        <v>基建</v>
      </c>
      <c r="AV56" s="129" t="str">
        <f>INDEX(Directory[],MATCH(tbl_deal[[#This Row],[Index]],Directory[Index],0),MATCH('DEAL DIRECTORY'!AV$5,Directory[#Headers],0))</f>
        <v>担保</v>
      </c>
      <c r="AW56" s="129" t="str">
        <f>INDEX(Directory[],MATCH(tbl_deal[[#This Row],[Index]],Directory[Index],0),MATCH('DEAL DIRECTORY'!AW$5,Directory[#Headers],0))</f>
        <v>投资级</v>
      </c>
      <c r="AX56" s="129" t="str">
        <f>INDEX(Directory[],MATCH(tbl_deal[[#This Row],[Index]],Directory[Index],0),MATCH('DEAL DIRECTORY'!AX$5,Directory[#Headers],0))</f>
        <v>≤2亿</v>
      </c>
      <c r="AY56" s="133" t="str">
        <f>INDEX(Directory[],MATCH(tbl_deal[[#This Row],[Index]],Directory[Index],0),MATCH('DEAL DIRECTORY'!AY$5,Directory[#Headers],0))</f>
        <v>23年</v>
      </c>
      <c r="AZ56" s="129" t="str">
        <f>INDEX(Directory[],MATCH(tbl_deal[[#This Row],[Index]],Directory[Index],0),MATCH('DEAL DIRECTORY'!AZ$5,Directory[#Headers],0))</f>
        <v>Q2</v>
      </c>
      <c r="BA56" s="129" t="str">
        <f>INDEX(Directory[],MATCH(tbl_deal[[#This Row],[Index]],Directory[Index],0),MATCH('DEAL DIRECTORY'!BA$5,Directory[#Headers],0))</f>
        <v>04月</v>
      </c>
      <c r="BB56" s="129" t="str">
        <f>INDEX(Directory[],MATCH(tbl_deal[[#This Row],[Index]],Directory[Index],0),MATCH('DEAL DIRECTORY'!BB$5,Directory[#Headers],0))</f>
        <v>SOE Creds</v>
      </c>
      <c r="BC56" s="129" t="str">
        <f>INDEX(Directory[],MATCH(tbl_deal[[#This Row],[Index]],Directory[Index],0),MATCH('DEAL DIRECTORY'!BC$5,Directory[#Headers],0))</f>
        <v>SHANGRAO INVESTMENT HOLDINGS INTERNATIONAL COMPANY LIMITED</v>
      </c>
      <c r="BD56" s="129" t="str">
        <f>INDEX(Directory[],MATCH(tbl_deal[[#This Row],[Index]],Directory[Index],0),MATCH('DEAL DIRECTORY'!BD$5,Directory[#Headers],0))</f>
        <v>XS2597408512</v>
      </c>
      <c r="BE56" s="137" t="str">
        <f>INDEX(Directory[],MATCH(tbl_deal[[#This Row],[Index]],Directory[Index],0),MATCH('DEAL DIRECTORY'!BE$5,Directory[#Headers],0))</f>
        <v>23年04月</v>
      </c>
      <c r="BF56" s="137" t="str">
        <f>INDEX(Directory[],MATCH(tbl_deal[[#This Row],[Index]],Directory[Index],0),MATCH('DEAL DIRECTORY'!BF$5,Directory[#Headers],0))</f>
        <v>上饶投控</v>
      </c>
      <c r="BG56" s="137" t="str">
        <f>INDEX(Directory[],MATCH(tbl_deal[[#This Row],[Index]],Directory[Index],0),MATCH('DEAL DIRECTORY'!BG$5,Directory[#Headers],0))</f>
        <v>--/--/BBB-</v>
      </c>
      <c r="BH56" s="137" t="str">
        <f>INDEX(Directory[],MATCH(tbl_deal[[#This Row],[Index]],Directory[Index],0),MATCH('DEAL DIRECTORY'!BH$5,Directory[#Headers],0))</f>
        <v>可持续债券</v>
      </c>
      <c r="BI56" s="137" t="str">
        <f>INDEX(Directory[],MATCH(tbl_deal[[#This Row],[Index]],Directory[Index],0),MATCH('DEAL DIRECTORY'!BI$5,Directory[#Headers],0))</f>
        <v>1.2亿美元</v>
      </c>
      <c r="BJ56" s="137" t="str">
        <f>INDEX(Directory[],MATCH(tbl_deal[[#This Row],[Index]],Directory[Index],0),MATCH('DEAL DIRECTORY'!BJ$5,Directory[#Headers],0))</f>
        <v>3年</v>
      </c>
      <c r="BK56" s="137" t="str">
        <f>INDEX(Directory[],MATCH(tbl_deal[[#This Row],[Index]],Directory[Index],0),MATCH('DEAL DIRECTORY'!BK$5,Directory[#Headers],0))</f>
        <v>7.9%</v>
      </c>
      <c r="BL56" s="137" t="str">
        <f>INDEX(Directory[],MATCH(tbl_deal[[#This Row],[Index]],Directory[Index],0),MATCH('DEAL DIRECTORY'!BL$5,Directory[#Headers],0))</f>
        <v>账簿管理人</v>
      </c>
      <c r="BM56" s="129" t="str">
        <f>INDEX(Directory[],MATCH(tbl_deal[[#This Row],[Index]],Directory[Index],0),MATCH('DEAL DIRECTORY'!BM$5,Directory[#Headers],0))</f>
        <v>\\10.10.1.215\dcm$\Deals\Completed\2023 Completed\POE\SR IV 上饶投控</v>
      </c>
      <c r="BN56" s="4"/>
      <c r="BO56" s="4"/>
      <c r="BP56" s="4"/>
    </row>
    <row r="57" spans="3:68" ht="20.25" customHeight="1" x14ac:dyDescent="0.25">
      <c r="C57" s="129">
        <f>Directory[[#This Row],[Index]]</f>
        <v>414</v>
      </c>
      <c r="D57" s="130">
        <f>INDEX(Directory[],MATCH(tbl_deal[[#This Row],[Index]],Directory[Index],0),MATCH('DEAL DIRECTORY'!D$5,Directory[#Headers],0))</f>
        <v>45016</v>
      </c>
      <c r="E57" s="129" t="str">
        <f>INDEX(Directory[],MATCH(tbl_deal[[#This Row],[Index]],Directory[Index],0),MATCH('DEAL DIRECTORY'!E$5,Directory[#Headers],0))</f>
        <v>绿色</v>
      </c>
      <c r="F57" s="129" t="str">
        <f>INDEX(Directory[],MATCH(tbl_deal[[#This Row],[Index]],Directory[Index],0),MATCH('DEAL DIRECTORY'!F$5,Directory[#Headers],0))</f>
        <v>自贸债</v>
      </c>
      <c r="G57" s="129" t="str">
        <f>INDEX(Directory[],MATCH(tbl_deal[[#This Row],[Index]],Directory[Index],0),MATCH('DEAL DIRECTORY'!G$5,Directory[#Headers],0))</f>
        <v>Get IV</v>
      </c>
      <c r="H57" s="135" t="str">
        <f>IF(tbl_deal[[#This Row],[FolderPath]]="","",HYPERLINK(tbl_deal[[#This Row],[FolderPath]],"📂"))</f>
        <v>📂</v>
      </c>
      <c r="I57" s="129" t="str">
        <f>INDEX(Directory[],MATCH(tbl_deal[[#This Row],[Index]],Directory[Index],0),MATCH('DEAL DIRECTORY'!I$5,Directory[#Headers],0))</f>
        <v>JBR</v>
      </c>
      <c r="J57" s="129" t="str">
        <f>INDEX(Directory[],MATCH(tbl_deal[[#This Row],[Index]],Directory[Index],0),MATCH('DEAL DIRECTORY'!J$5,Directory[#Headers],0))</f>
        <v>SCMI</v>
      </c>
      <c r="K57" s="129" t="str">
        <f>INDEX(Directory[],MATCH(tbl_deal[[#This Row],[Index]],Directory[Index],0),MATCH('DEAL DIRECTORY'!K$5,Directory[#Headers],0))</f>
        <v>SOE组</v>
      </c>
      <c r="L57" s="129">
        <f>INDEX(Directory[],MATCH(tbl_deal[[#This Row],[Index]],Directory[Index],0),MATCH('DEAL DIRECTORY'!L$5,Directory[#Headers],0))</f>
        <v>1</v>
      </c>
      <c r="M57" s="129" t="str">
        <f>INDEX(Directory[],MATCH(tbl_deal[[#This Row],[Index]],Directory[Index],0),MATCH('DEAL DIRECTORY'!M$5,Directory[#Headers],0))</f>
        <v>广州开发区控股</v>
      </c>
      <c r="N57" s="129" t="str">
        <f>INDEX(Directory[],MATCH(tbl_deal[[#This Row],[Index]],Directory[Index],0),MATCH('DEAL DIRECTORY'!N$5,Directory[#Headers],0))</f>
        <v>--/--/--</v>
      </c>
      <c r="O57" s="129" t="str">
        <f>INDEX(Directory[],MATCH(tbl_deal[[#This Row],[Index]],Directory[Index],0),MATCH('DEAL DIRECTORY'!O$5,Directory[#Headers],0))</f>
        <v>CNH</v>
      </c>
      <c r="P57" s="129">
        <f>INDEX(Directory[],MATCH(tbl_deal[[#This Row],[Index]],Directory[Index],0),MATCH('DEAL DIRECTORY'!P$5,Directory[#Headers],0))</f>
        <v>13.7</v>
      </c>
      <c r="Q57" s="129" t="str">
        <f>INDEX(Directory[],MATCH(tbl_deal[[#This Row],[Index]],Directory[Index],0),MATCH('DEAL DIRECTORY'!Q$5,Directory[#Headers],0))</f>
        <v>3</v>
      </c>
      <c r="R57" s="129" t="str">
        <f>INDEX(Directory[],MATCH(tbl_deal[[#This Row],[Index]],Directory[Index],0),MATCH('DEAL DIRECTORY'!R$5,Directory[#Headers],0))</f>
        <v>3.98%</v>
      </c>
      <c r="S57" s="129" t="str">
        <f>INDEX(Directory[],MATCH(tbl_deal[[#This Row],[Index]],Directory[Index],0),MATCH('DEAL DIRECTORY'!S$5,Directory[#Headers],0))</f>
        <v>4.3%a</v>
      </c>
      <c r="T57" s="129" t="str">
        <f>INDEX(Directory[],MATCH(tbl_deal[[#This Row],[Index]],Directory[Index],0),MATCH('DEAL DIRECTORY'!T$5,Directory[#Headers],0))</f>
        <v>3.98%</v>
      </c>
      <c r="U57" s="129" t="str">
        <f>INDEX(Directory[],MATCH(tbl_deal[[#This Row],[Index]],Directory[Index],0),MATCH('DEAL DIRECTORY'!U$5,Directory[#Headers],0))</f>
        <v>--</v>
      </c>
      <c r="V57" s="131">
        <f>INDEX(Directory[],MATCH(tbl_deal[[#This Row],[Index]],Directory[Index],0),MATCH('DEAL DIRECTORY'!V$5,Directory[#Headers],0))</f>
        <v>32</v>
      </c>
      <c r="W57" s="129" t="str">
        <f>INDEX(Directory[],MATCH(tbl_deal[[#This Row],[Index]],Directory[Index],0),MATCH('DEAL DIRECTORY'!W$5,Directory[#Headers],0))</f>
        <v>直发</v>
      </c>
      <c r="X57" s="129" t="str">
        <f>INDEX(Directory[],MATCH(tbl_deal[[#This Row],[Index]],Directory[Index],0),MATCH('DEAL DIRECTORY'!X$5,Directory[#Headers],0))</f>
        <v>绿色自贸债</v>
      </c>
      <c r="Y57" s="129" t="str">
        <f>INDEX(Directory[],MATCH(tbl_deal[[#This Row],[Index]],Directory[Index],0),MATCH('DEAL DIRECTORY'!Y$5,Directory[#Headers],0))</f>
        <v>新交所;澳交所</v>
      </c>
      <c r="Z57" s="129" t="str">
        <f>INDEX(Directory[],MATCH(tbl_deal[[#This Row],[Index]],Directory[Index],0),MATCH('DEAL DIRECTORY'!Z$5,Directory[#Headers],0))</f>
        <v/>
      </c>
      <c r="AA57" s="129" t="str">
        <f>INDEX(Directory[],MATCH(tbl_deal[[#This Row],[Index]],Directory[Index],0),MATCH('DEAL DIRECTORY'!AA$5,Directory[#Headers],0))</f>
        <v/>
      </c>
      <c r="AB57" s="129" t="str">
        <f>INDEX(Directory[],MATCH(tbl_deal[[#This Row],[Index]],Directory[Index],0),MATCH('DEAL DIRECTORY'!AB$5,Directory[#Headers],0))</f>
        <v>BISL</v>
      </c>
      <c r="AC57" s="129" t="str">
        <f>INDEX(Directory[],MATCH(tbl_deal[[#This Row],[Index]],Directory[Index],0),MATCH('DEAL DIRECTORY'!AC$5,Directory[#Headers],0))</f>
        <v>--</v>
      </c>
      <c r="AD57" s="129" t="str">
        <f>INDEX(Directory[],MATCH(tbl_deal[[#This Row],[Index]],Directory[Index],0),MATCH('DEAL DIRECTORY'!AD$5,Directory[#Headers],0))</f>
        <v>--</v>
      </c>
      <c r="AE57" s="129" t="str">
        <f>INDEX(Directory[],MATCH(tbl_deal[[#This Row],[Index]],Directory[Index],0),MATCH('DEAL DIRECTORY'!AE$5,Directory[#Headers],0))</f>
        <v>--</v>
      </c>
      <c r="AF57" s="129" t="str">
        <f>INDEX(Directory[],MATCH(tbl_deal[[#This Row],[Index]],Directory[Index],0),MATCH('DEAL DIRECTORY'!AF$5,Directory[#Headers],0))</f>
        <v>N</v>
      </c>
      <c r="AG57" s="129" t="str">
        <f>INDEX(Directory[],MATCH(tbl_deal[[#This Row],[Index]],Directory[Index],0),MATCH('DEAL DIRECTORY'!AG$5,Directory[#Headers],0))</f>
        <v>广州开发区控股集团有限公司</v>
      </c>
      <c r="AH57" s="129" t="str">
        <f>INDEX(Directory[],MATCH(tbl_deal[[#This Row],[Index]],Directory[Index],0),MATCH('DEAL DIRECTORY'!AH$5,Directory[#Headers],0))</f>
        <v>Baa1/--/BBB+</v>
      </c>
      <c r="AI57" s="129" t="str">
        <f>INDEX(Directory[],MATCH(tbl_deal[[#This Row],[Index]],Directory[Index],0),MATCH('DEAL DIRECTORY'!AI$5,Directory[#Headers],0))</f>
        <v>AAA</v>
      </c>
      <c r="AJ57" s="129" t="str">
        <f>INDEX(Directory[],MATCH(tbl_deal[[#This Row],[Index]],Directory[Index],0),MATCH('DEAL DIRECTORY'!AJ$5,Directory[#Headers],0))</f>
        <v>广东</v>
      </c>
      <c r="AK57" s="129" t="str">
        <f>INDEX(Directory[],MATCH(tbl_deal[[#This Row],[Index]],Directory[Index],0),MATCH('DEAL DIRECTORY'!AK$5,Directory[#Headers],0))</f>
        <v>广州市</v>
      </c>
      <c r="AL57" s="129" t="str">
        <f>INDEX(Directory[],MATCH(tbl_deal[[#This Row],[Index]],Directory[Index],0),MATCH('DEAL DIRECTORY'!AL$5,Directory[#Headers],0))</f>
        <v>--</v>
      </c>
      <c r="AM57" s="129" t="str">
        <f>INDEX(Directory[],MATCH(tbl_deal[[#This Row],[Index]],Directory[Index],0),MATCH('DEAL DIRECTORY'!AM$5,Directory[#Headers],0))</f>
        <v>--</v>
      </c>
      <c r="AN57" s="129" t="str">
        <f>INDEX(Directory[],MATCH(tbl_deal[[#This Row],[Index]],Directory[Index],0),MATCH('DEAL DIRECTORY'!AN$5,Directory[#Headers],0))</f>
        <v>--</v>
      </c>
      <c r="AO57" s="132">
        <f>IF(ISBLANK(INDEX(Directory[],MATCH(tbl_deal[[#This Row],[Index]],Directory[Index],0),MATCH('DEAL DIRECTORY'!AO$5,Directory[#Headers],0))),"--",INDEX(Directory[],MATCH(tbl_deal[[#This Row],[Index]],Directory[Index],0),MATCH('DEAL DIRECTORY'!AO$5,Directory[#Headers],0)))</f>
        <v>10593</v>
      </c>
      <c r="AP57" s="129">
        <f>INDEX(Directory[],MATCH(tbl_deal[[#This Row],[Index]],Directory[Index],0),MATCH('DEAL DIRECTORY'!AP$5,Directory[#Headers],0))</f>
        <v>2</v>
      </c>
      <c r="AQ57" s="129">
        <f>INDEX(Directory[],MATCH(tbl_deal[[#This Row],[Index]],Directory[Index],0),MATCH('DEAL DIRECTORY'!AQ$5,Directory[#Headers],0))</f>
        <v>13.7</v>
      </c>
      <c r="AR57" s="129">
        <f>INDEX(Directory[],MATCH(tbl_deal[[#This Row],[Index]],Directory[Index],0),MATCH('DEAL DIRECTORY'!AR$5,Directory[#Headers],0))</f>
        <v>15.659000000000001</v>
      </c>
      <c r="AS57" s="129" t="str">
        <f>INDEX(Directory[],MATCH(tbl_deal[[#This Row],[Index]],Directory[Index],0),MATCH('DEAL DIRECTORY'!AS$5,Directory[#Headers],0))</f>
        <v>地方国企</v>
      </c>
      <c r="AT57" s="129" t="str">
        <f>INDEX(Directory[],MATCH(tbl_deal[[#This Row],[Index]],Directory[Index],0),MATCH('DEAL DIRECTORY'!AT$5,Directory[#Headers],0))</f>
        <v>地方平台</v>
      </c>
      <c r="AU57" s="129" t="str">
        <f>INDEX(Directory[],MATCH(tbl_deal[[#This Row],[Index]],Directory[Index],0),MATCH('DEAL DIRECTORY'!AU$5,Directory[#Headers],0))</f>
        <v>--</v>
      </c>
      <c r="AV57" s="129" t="str">
        <f>INDEX(Directory[],MATCH(tbl_deal[[#This Row],[Index]],Directory[Index],0),MATCH('DEAL DIRECTORY'!AV$5,Directory[#Headers],0))</f>
        <v>直发</v>
      </c>
      <c r="AW57" s="129" t="str">
        <f>INDEX(Directory[],MATCH(tbl_deal[[#This Row],[Index]],Directory[Index],0),MATCH('DEAL DIRECTORY'!AW$5,Directory[#Headers],0))</f>
        <v>无评级</v>
      </c>
      <c r="AX57" s="129" t="str">
        <f>INDEX(Directory[],MATCH(tbl_deal[[#This Row],[Index]],Directory[Index],0),MATCH('DEAL DIRECTORY'!AX$5,Directory[#Headers],0))</f>
        <v>≤2亿</v>
      </c>
      <c r="AY57" s="133" t="str">
        <f>INDEX(Directory[],MATCH(tbl_deal[[#This Row],[Index]],Directory[Index],0),MATCH('DEAL DIRECTORY'!AY$5,Directory[#Headers],0))</f>
        <v>23年</v>
      </c>
      <c r="AZ57" s="129" t="str">
        <f>INDEX(Directory[],MATCH(tbl_deal[[#This Row],[Index]],Directory[Index],0),MATCH('DEAL DIRECTORY'!AZ$5,Directory[#Headers],0))</f>
        <v>Q1</v>
      </c>
      <c r="BA57" s="129" t="str">
        <f>INDEX(Directory[],MATCH(tbl_deal[[#This Row],[Index]],Directory[Index],0),MATCH('DEAL DIRECTORY'!BA$5,Directory[#Headers],0))</f>
        <v>03月</v>
      </c>
      <c r="BB57" s="129" t="str">
        <f>INDEX(Directory[],MATCH(tbl_deal[[#This Row],[Index]],Directory[Index],0),MATCH('DEAL DIRECTORY'!BB$5,Directory[#Headers],0))</f>
        <v>SOE Creds</v>
      </c>
      <c r="BC57" s="129" t="str">
        <f>INDEX(Directory[],MATCH(tbl_deal[[#This Row],[Index]],Directory[Index],0),MATCH('DEAL DIRECTORY'!BC$5,Directory[#Headers],0))</f>
        <v>GUANGZHOU DEVELOPMENT DISTRICT HOLDING GROUP LIMITED</v>
      </c>
      <c r="BD57" s="129" t="str">
        <f>INDEX(Directory[],MATCH(tbl_deal[[#This Row],[Index]],Directory[Index],0),MATCH('DEAL DIRECTORY'!BD$5,Directory[#Headers],0))</f>
        <v>G238096</v>
      </c>
      <c r="BE57" s="137" t="str">
        <f>INDEX(Directory[],MATCH(tbl_deal[[#This Row],[Index]],Directory[Index],0),MATCH('DEAL DIRECTORY'!BE$5,Directory[#Headers],0))</f>
        <v>23年03月</v>
      </c>
      <c r="BF57" s="137" t="str">
        <f>INDEX(Directory[],MATCH(tbl_deal[[#This Row],[Index]],Directory[Index],0),MATCH('DEAL DIRECTORY'!BF$5,Directory[#Headers],0))</f>
        <v>广州开发区控股</v>
      </c>
      <c r="BG57" s="137" t="str">
        <f>INDEX(Directory[],MATCH(tbl_deal[[#This Row],[Index]],Directory[Index],0),MATCH('DEAL DIRECTORY'!BG$5,Directory[#Headers],0))</f>
        <v>--/--/--</v>
      </c>
      <c r="BH57" s="137" t="str">
        <f>INDEX(Directory[],MATCH(tbl_deal[[#This Row],[Index]],Directory[Index],0),MATCH('DEAL DIRECTORY'!BH$5,Directory[#Headers],0))</f>
        <v>绿色自贸债</v>
      </c>
      <c r="BI57" s="137" t="str">
        <f>INDEX(Directory[],MATCH(tbl_deal[[#This Row],[Index]],Directory[Index],0),MATCH('DEAL DIRECTORY'!BI$5,Directory[#Headers],0))</f>
        <v>人民币13.7亿元</v>
      </c>
      <c r="BJ57" s="137" t="str">
        <f>INDEX(Directory[],MATCH(tbl_deal[[#This Row],[Index]],Directory[Index],0),MATCH('DEAL DIRECTORY'!BJ$5,Directory[#Headers],0))</f>
        <v>3年</v>
      </c>
      <c r="BK57" s="137" t="str">
        <f>INDEX(Directory[],MATCH(tbl_deal[[#This Row],[Index]],Directory[Index],0),MATCH('DEAL DIRECTORY'!BK$5,Directory[#Headers],0))</f>
        <v>3.98%</v>
      </c>
      <c r="BL57" s="137" t="str">
        <f>INDEX(Directory[],MATCH(tbl_deal[[#This Row],[Index]],Directory[Index],0),MATCH('DEAL DIRECTORY'!BL$5,Directory[#Headers],0))</f>
        <v>账簿管理人</v>
      </c>
      <c r="BM57" s="129" t="str">
        <f>INDEX(Directory[],MATCH(tbl_deal[[#This Row],[Index]],Directory[Index],0),MATCH('DEAL DIRECTORY'!BM$5,Directory[#Headers],0))</f>
        <v>\\10.10.1.215\dcm$\Deals\Completed\2023 Completed\SOE\Get IV 广开控股 FTZ</v>
      </c>
      <c r="BN57" s="4"/>
      <c r="BO57" s="4"/>
      <c r="BP57" s="4"/>
    </row>
    <row r="58" spans="3:68" ht="20.25" customHeight="1" x14ac:dyDescent="0.25">
      <c r="C58" s="129">
        <f>Directory[[#This Row],[Index]]</f>
        <v>413</v>
      </c>
      <c r="D58" s="130">
        <f>INDEX(Directory[],MATCH(tbl_deal[[#This Row],[Index]],Directory[Index],0),MATCH('DEAL DIRECTORY'!D$5,Directory[#Headers],0))</f>
        <v>45015</v>
      </c>
      <c r="E58" s="129" t="str">
        <f>INDEX(Directory[],MATCH(tbl_deal[[#This Row],[Index]],Directory[Index],0),MATCH('DEAL DIRECTORY'!E$5,Directory[#Headers],0))</f>
        <v/>
      </c>
      <c r="F58" s="129" t="str">
        <f>INDEX(Directory[],MATCH(tbl_deal[[#This Row],[Index]],Directory[Index],0),MATCH('DEAL DIRECTORY'!F$5,Directory[#Headers],0))</f>
        <v/>
      </c>
      <c r="G58" s="129" t="str">
        <f>INDEX(Directory[],MATCH(tbl_deal[[#This Row],[Index]],Directory[Index],0),MATCH('DEAL DIRECTORY'!G$5,Directory[#Headers],0))</f>
        <v>Laputa III</v>
      </c>
      <c r="H58" s="135" t="str">
        <f>IF(tbl_deal[[#This Row],[FolderPath]]="","",HYPERLINK(tbl_deal[[#This Row],[FolderPath]],"📂"))</f>
        <v>📂</v>
      </c>
      <c r="I58" s="129" t="str">
        <f>INDEX(Directory[],MATCH(tbl_deal[[#This Row],[Index]],Directory[Index],0),MATCH('DEAL DIRECTORY'!I$5,Directory[#Headers],0))</f>
        <v>JBR</v>
      </c>
      <c r="J58" s="129" t="str">
        <f>INDEX(Directory[],MATCH(tbl_deal[[#This Row],[Index]],Directory[Index],0),MATCH('DEAL DIRECTORY'!J$5,Directory[#Headers],0))</f>
        <v>SCMI</v>
      </c>
      <c r="K58" s="129" t="str">
        <f>INDEX(Directory[],MATCH(tbl_deal[[#This Row],[Index]],Directory[Index],0),MATCH('DEAL DIRECTORY'!K$5,Directory[#Headers],0))</f>
        <v>POE组</v>
      </c>
      <c r="L58" s="129">
        <f>INDEX(Directory[],MATCH(tbl_deal[[#This Row],[Index]],Directory[Index],0),MATCH('DEAL DIRECTORY'!L$5,Directory[#Headers],0))</f>
        <v>1</v>
      </c>
      <c r="M58" s="129" t="str">
        <f>INDEX(Directory[],MATCH(tbl_deal[[#This Row],[Index]],Directory[Index],0),MATCH('DEAL DIRECTORY'!M$5,Directory[#Headers],0))</f>
        <v>成都空港城发</v>
      </c>
      <c r="N58" s="129" t="str">
        <f>INDEX(Directory[],MATCH(tbl_deal[[#This Row],[Index]],Directory[Index],0),MATCH('DEAL DIRECTORY'!N$5,Directory[#Headers],0))</f>
        <v>--/--/--</v>
      </c>
      <c r="O58" s="129" t="str">
        <f>INDEX(Directory[],MATCH(tbl_deal[[#This Row],[Index]],Directory[Index],0),MATCH('DEAL DIRECTORY'!O$5,Directory[#Headers],0))</f>
        <v>USD</v>
      </c>
      <c r="P58" s="129">
        <f>INDEX(Directory[],MATCH(tbl_deal[[#This Row],[Index]],Directory[Index],0),MATCH('DEAL DIRECTORY'!P$5,Directory[#Headers],0))</f>
        <v>1.75</v>
      </c>
      <c r="Q58" s="129" t="str">
        <f>INDEX(Directory[],MATCH(tbl_deal[[#This Row],[Index]],Directory[Index],0),MATCH('DEAL DIRECTORY'!Q$5,Directory[#Headers],0))</f>
        <v>3</v>
      </c>
      <c r="R58" s="129" t="str">
        <f>INDEX(Directory[],MATCH(tbl_deal[[#This Row],[Index]],Directory[Index],0),MATCH('DEAL DIRECTORY'!R$5,Directory[#Headers],0))</f>
        <v>6.9%</v>
      </c>
      <c r="S58" s="129" t="str">
        <f>INDEX(Directory[],MATCH(tbl_deal[[#This Row],[Index]],Directory[Index],0),MATCH('DEAL DIRECTORY'!S$5,Directory[#Headers],0))</f>
        <v>7%a</v>
      </c>
      <c r="T58" s="129" t="str">
        <f>INDEX(Directory[],MATCH(tbl_deal[[#This Row],[Index]],Directory[Index],0),MATCH('DEAL DIRECTORY'!T$5,Directory[#Headers],0))</f>
        <v>6.9%</v>
      </c>
      <c r="U58" s="129" t="str">
        <f>INDEX(Directory[],MATCH(tbl_deal[[#This Row],[Index]],Directory[Index],0),MATCH('DEAL DIRECTORY'!U$5,Directory[#Headers],0))</f>
        <v>--</v>
      </c>
      <c r="V58" s="131">
        <f>INDEX(Directory[],MATCH(tbl_deal[[#This Row],[Index]],Directory[Index],0),MATCH('DEAL DIRECTORY'!V$5,Directory[#Headers],0))</f>
        <v>10</v>
      </c>
      <c r="W58" s="129" t="str">
        <f>INDEX(Directory[],MATCH(tbl_deal[[#This Row],[Index]],Directory[Index],0),MATCH('DEAL DIRECTORY'!W$5,Directory[#Headers],0))</f>
        <v>直发</v>
      </c>
      <c r="X58" s="129" t="str">
        <f>INDEX(Directory[],MATCH(tbl_deal[[#This Row],[Index]],Directory[Index],0),MATCH('DEAL DIRECTORY'!X$5,Directory[#Headers],0))</f>
        <v>--</v>
      </c>
      <c r="Y58" s="129" t="str">
        <f>INDEX(Directory[],MATCH(tbl_deal[[#This Row],[Index]],Directory[Index],0),MATCH('DEAL DIRECTORY'!Y$5,Directory[#Headers],0))</f>
        <v>港交所</v>
      </c>
      <c r="Z58" s="129" t="str">
        <f>INDEX(Directory[],MATCH(tbl_deal[[#This Row],[Index]],Directory[Index],0),MATCH('DEAL DIRECTORY'!Z$5,Directory[#Headers],0))</f>
        <v/>
      </c>
      <c r="AA58" s="129" t="str">
        <f>INDEX(Directory[],MATCH(tbl_deal[[#This Row],[Index]],Directory[Index],0),MATCH('DEAL DIRECTORY'!AA$5,Directory[#Headers],0))</f>
        <v/>
      </c>
      <c r="AB58" s="129" t="str">
        <f>INDEX(Directory[],MATCH(tbl_deal[[#This Row],[Index]],Directory[Index],0),MATCH('DEAL DIRECTORY'!AB$5,Directory[#Headers],0))</f>
        <v>BISL</v>
      </c>
      <c r="AC58" s="129" t="str">
        <f>INDEX(Directory[],MATCH(tbl_deal[[#This Row],[Index]],Directory[Index],0),MATCH('DEAL DIRECTORY'!AC$5,Directory[#Headers],0))</f>
        <v>--</v>
      </c>
      <c r="AD58" s="129" t="str">
        <f>INDEX(Directory[],MATCH(tbl_deal[[#This Row],[Index]],Directory[Index],0),MATCH('DEAL DIRECTORY'!AD$5,Directory[#Headers],0))</f>
        <v>--</v>
      </c>
      <c r="AE58" s="129" t="str">
        <f>INDEX(Directory[],MATCH(tbl_deal[[#This Row],[Index]],Directory[Index],0),MATCH('DEAL DIRECTORY'!AE$5,Directory[#Headers],0))</f>
        <v>--</v>
      </c>
      <c r="AF58" s="129" t="str">
        <f>INDEX(Directory[],MATCH(tbl_deal[[#This Row],[Index]],Directory[Index],0),MATCH('DEAL DIRECTORY'!AF$5,Directory[#Headers],0))</f>
        <v>N</v>
      </c>
      <c r="AG58" s="129" t="str">
        <f>INDEX(Directory[],MATCH(tbl_deal[[#This Row],[Index]],Directory[Index],0),MATCH('DEAL DIRECTORY'!AG$5,Directory[#Headers],0))</f>
        <v>成都空港城市发展集团有限公司</v>
      </c>
      <c r="AH58" s="129" t="str">
        <f>INDEX(Directory[],MATCH(tbl_deal[[#This Row],[Index]],Directory[Index],0),MATCH('DEAL DIRECTORY'!AH$5,Directory[#Headers],0))</f>
        <v>--/--/BB+</v>
      </c>
      <c r="AI58" s="129" t="str">
        <f>INDEX(Directory[],MATCH(tbl_deal[[#This Row],[Index]],Directory[Index],0),MATCH('DEAL DIRECTORY'!AI$5,Directory[#Headers],0))</f>
        <v>AA+</v>
      </c>
      <c r="AJ58" s="129" t="str">
        <f>INDEX(Directory[],MATCH(tbl_deal[[#This Row],[Index]],Directory[Index],0),MATCH('DEAL DIRECTORY'!AJ$5,Directory[#Headers],0))</f>
        <v>四川</v>
      </c>
      <c r="AK58" s="129" t="str">
        <f>INDEX(Directory[],MATCH(tbl_deal[[#This Row],[Index]],Directory[Index],0),MATCH('DEAL DIRECTORY'!AK$5,Directory[#Headers],0))</f>
        <v>成都市</v>
      </c>
      <c r="AL58" s="129" t="str">
        <f>INDEX(Directory[],MATCH(tbl_deal[[#This Row],[Index]],Directory[Index],0),MATCH('DEAL DIRECTORY'!AL$5,Directory[#Headers],0))</f>
        <v>双流区</v>
      </c>
      <c r="AM58" s="129" t="str">
        <f>INDEX(Directory[],MATCH(tbl_deal[[#This Row],[Index]],Directory[Index],0),MATCH('DEAL DIRECTORY'!AM$5,Directory[#Headers],0))</f>
        <v>--</v>
      </c>
      <c r="AN58" s="129" t="str">
        <f>INDEX(Directory[],MATCH(tbl_deal[[#This Row],[Index]],Directory[Index],0),MATCH('DEAL DIRECTORY'!AN$5,Directory[#Headers],0))</f>
        <v>--</v>
      </c>
      <c r="AO58" s="132">
        <f>IF(ISBLANK(INDEX(Directory[],MATCH(tbl_deal[[#This Row],[Index]],Directory[Index],0),MATCH('DEAL DIRECTORY'!AO$5,Directory[#Headers],0))),"--",INDEX(Directory[],MATCH(tbl_deal[[#This Row],[Index]],Directory[Index],0),MATCH('DEAL DIRECTORY'!AO$5,Directory[#Headers],0)))</f>
        <v>0</v>
      </c>
      <c r="AP58" s="129">
        <f>INDEX(Directory[],MATCH(tbl_deal[[#This Row],[Index]],Directory[Index],0),MATCH('DEAL DIRECTORY'!AP$5,Directory[#Headers],0))</f>
        <v>1.75</v>
      </c>
      <c r="AQ58" s="129">
        <f>INDEX(Directory[],MATCH(tbl_deal[[#This Row],[Index]],Directory[Index],0),MATCH('DEAL DIRECTORY'!AQ$5,Directory[#Headers],0))</f>
        <v>12.02</v>
      </c>
      <c r="AR58" s="129">
        <f>INDEX(Directory[],MATCH(tbl_deal[[#This Row],[Index]],Directory[Index],0),MATCH('DEAL DIRECTORY'!AR$5,Directory[#Headers],0))</f>
        <v>13.738</v>
      </c>
      <c r="AS58" s="129" t="str">
        <f>INDEX(Directory[],MATCH(tbl_deal[[#This Row],[Index]],Directory[Index],0),MATCH('DEAL DIRECTORY'!AS$5,Directory[#Headers],0))</f>
        <v>地方国企</v>
      </c>
      <c r="AT58" s="129" t="str">
        <f>INDEX(Directory[],MATCH(tbl_deal[[#This Row],[Index]],Directory[Index],0),MATCH('DEAL DIRECTORY'!AT$5,Directory[#Headers],0))</f>
        <v>地方平台</v>
      </c>
      <c r="AU58" s="129" t="str">
        <f>INDEX(Directory[],MATCH(tbl_deal[[#This Row],[Index]],Directory[Index],0),MATCH('DEAL DIRECTORY'!AU$5,Directory[#Headers],0))</f>
        <v>基建</v>
      </c>
      <c r="AV58" s="129" t="str">
        <f>INDEX(Directory[],MATCH(tbl_deal[[#This Row],[Index]],Directory[Index],0),MATCH('DEAL DIRECTORY'!AV$5,Directory[#Headers],0))</f>
        <v>直发</v>
      </c>
      <c r="AW58" s="129" t="str">
        <f>INDEX(Directory[],MATCH(tbl_deal[[#This Row],[Index]],Directory[Index],0),MATCH('DEAL DIRECTORY'!AW$5,Directory[#Headers],0))</f>
        <v>无评级</v>
      </c>
      <c r="AX58" s="129" t="str">
        <f>INDEX(Directory[],MATCH(tbl_deal[[#This Row],[Index]],Directory[Index],0),MATCH('DEAL DIRECTORY'!AX$5,Directory[#Headers],0))</f>
        <v>≤2亿</v>
      </c>
      <c r="AY58" s="133" t="str">
        <f>INDEX(Directory[],MATCH(tbl_deal[[#This Row],[Index]],Directory[Index],0),MATCH('DEAL DIRECTORY'!AY$5,Directory[#Headers],0))</f>
        <v>23年</v>
      </c>
      <c r="AZ58" s="129" t="str">
        <f>INDEX(Directory[],MATCH(tbl_deal[[#This Row],[Index]],Directory[Index],0),MATCH('DEAL DIRECTORY'!AZ$5,Directory[#Headers],0))</f>
        <v>Q1</v>
      </c>
      <c r="BA58" s="129" t="str">
        <f>INDEX(Directory[],MATCH(tbl_deal[[#This Row],[Index]],Directory[Index],0),MATCH('DEAL DIRECTORY'!BA$5,Directory[#Headers],0))</f>
        <v>03月</v>
      </c>
      <c r="BB58" s="129" t="str">
        <f>INDEX(Directory[],MATCH(tbl_deal[[#This Row],[Index]],Directory[Index],0),MATCH('DEAL DIRECTORY'!BB$5,Directory[#Headers],0))</f>
        <v>SOE Creds</v>
      </c>
      <c r="BC58" s="129" t="str">
        <f>INDEX(Directory[],MATCH(tbl_deal[[#This Row],[Index]],Directory[Index],0),MATCH('DEAL DIRECTORY'!BC$5,Directory[#Headers],0))</f>
        <v>CHENGDU AEROTROPOLIS CITY DEVELOPMENT GROUP CO., LTD.</v>
      </c>
      <c r="BD58" s="129" t="str">
        <f>INDEX(Directory[],MATCH(tbl_deal[[#This Row],[Index]],Directory[Index],0),MATCH('DEAL DIRECTORY'!BD$5,Directory[#Headers],0))</f>
        <v>XS2599011116</v>
      </c>
      <c r="BE58" s="137" t="str">
        <f>INDEX(Directory[],MATCH(tbl_deal[[#This Row],[Index]],Directory[Index],0),MATCH('DEAL DIRECTORY'!BE$5,Directory[#Headers],0))</f>
        <v>23年03月</v>
      </c>
      <c r="BF58" s="137" t="str">
        <f>INDEX(Directory[],MATCH(tbl_deal[[#This Row],[Index]],Directory[Index],0),MATCH('DEAL DIRECTORY'!BF$5,Directory[#Headers],0))</f>
        <v>成都空港城发</v>
      </c>
      <c r="BG58" s="137" t="str">
        <f>INDEX(Directory[],MATCH(tbl_deal[[#This Row],[Index]],Directory[Index],0),MATCH('DEAL DIRECTORY'!BG$5,Directory[#Headers],0))</f>
        <v>--/--/--</v>
      </c>
      <c r="BH58" s="137" t="str">
        <f>INDEX(Directory[],MATCH(tbl_deal[[#This Row],[Index]],Directory[Index],0),MATCH('DEAL DIRECTORY'!BH$5,Directory[#Headers],0))</f>
        <v>高级债</v>
      </c>
      <c r="BI58" s="137" t="str">
        <f>INDEX(Directory[],MATCH(tbl_deal[[#This Row],[Index]],Directory[Index],0),MATCH('DEAL DIRECTORY'!BI$5,Directory[#Headers],0))</f>
        <v>1.75亿美元</v>
      </c>
      <c r="BJ58" s="137" t="str">
        <f>INDEX(Directory[],MATCH(tbl_deal[[#This Row],[Index]],Directory[Index],0),MATCH('DEAL DIRECTORY'!BJ$5,Directory[#Headers],0))</f>
        <v>3年</v>
      </c>
      <c r="BK58" s="137" t="str">
        <f>INDEX(Directory[],MATCH(tbl_deal[[#This Row],[Index]],Directory[Index],0),MATCH('DEAL DIRECTORY'!BK$5,Directory[#Headers],0))</f>
        <v>6.9%</v>
      </c>
      <c r="BL58" s="137" t="str">
        <f>INDEX(Directory[],MATCH(tbl_deal[[#This Row],[Index]],Directory[Index],0),MATCH('DEAL DIRECTORY'!BL$5,Directory[#Headers],0))</f>
        <v>账簿管理人</v>
      </c>
      <c r="BM58" s="129" t="str">
        <f>INDEX(Directory[],MATCH(tbl_deal[[#This Row],[Index]],Directory[Index],0),MATCH('DEAL DIRECTORY'!BM$5,Directory[#Headers],0))</f>
        <v>\\10.10.1.215\dcm$\Deals\Completed\2023 Completed\POE\Project Laputa III 成都空港城发</v>
      </c>
      <c r="BN58" s="4"/>
      <c r="BO58" s="4"/>
      <c r="BP58" s="4"/>
    </row>
    <row r="59" spans="3:68" ht="20.25" customHeight="1" x14ac:dyDescent="0.25">
      <c r="C59" s="129">
        <f>Directory[[#This Row],[Index]]</f>
        <v>412</v>
      </c>
      <c r="D59" s="130">
        <f>INDEX(Directory[],MATCH(tbl_deal[[#This Row],[Index]],Directory[Index],0),MATCH('DEAL DIRECTORY'!D$5,Directory[#Headers],0))</f>
        <v>45009</v>
      </c>
      <c r="E59" s="129" t="str">
        <f>INDEX(Directory[],MATCH(tbl_deal[[#This Row],[Index]],Directory[Index],0),MATCH('DEAL DIRECTORY'!E$5,Directory[#Headers],0))</f>
        <v/>
      </c>
      <c r="F59" s="129" t="str">
        <f>INDEX(Directory[],MATCH(tbl_deal[[#This Row],[Index]],Directory[Index],0),MATCH('DEAL DIRECTORY'!F$5,Directory[#Headers],0))</f>
        <v>自贸债</v>
      </c>
      <c r="G59" s="129" t="str">
        <f>INDEX(Directory[],MATCH(tbl_deal[[#This Row],[Index]],Directory[Index],0),MATCH('DEAL DIRECTORY'!G$5,Directory[#Headers],0))</f>
        <v>Soar</v>
      </c>
      <c r="H59" s="135" t="str">
        <f>IF(tbl_deal[[#This Row],[FolderPath]]="","",HYPERLINK(tbl_deal[[#This Row],[FolderPath]],"📂"))</f>
        <v>📂</v>
      </c>
      <c r="I59" s="129" t="str">
        <f>INDEX(Directory[],MATCH(tbl_deal[[#This Row],[Index]],Directory[Index],0),MATCH('DEAL DIRECTORY'!I$5,Directory[#Headers],0))</f>
        <v>JGC</v>
      </c>
      <c r="J59" s="129" t="str">
        <f>INDEX(Directory[],MATCH(tbl_deal[[#This Row],[Index]],Directory[Index],0),MATCH('DEAL DIRECTORY'!J$5,Directory[#Headers],0))</f>
        <v>SCMI</v>
      </c>
      <c r="K59" s="129" t="str">
        <f>INDEX(Directory[],MATCH(tbl_deal[[#This Row],[Index]],Directory[Index],0),MATCH('DEAL DIRECTORY'!K$5,Directory[#Headers],0))</f>
        <v>SOE组</v>
      </c>
      <c r="L59" s="129">
        <f>INDEX(Directory[],MATCH(tbl_deal[[#This Row],[Index]],Directory[Index],0),MATCH('DEAL DIRECTORY'!L$5,Directory[#Headers],0))</f>
        <v>1</v>
      </c>
      <c r="M59" s="129" t="str">
        <f>INDEX(Directory[],MATCH(tbl_deal[[#This Row],[Index]],Directory[Index],0),MATCH('DEAL DIRECTORY'!M$5,Directory[#Headers],0))</f>
        <v>青岛西海岸融控</v>
      </c>
      <c r="N59" s="129" t="str">
        <f>INDEX(Directory[],MATCH(tbl_deal[[#This Row],[Index]],Directory[Index],0),MATCH('DEAL DIRECTORY'!N$5,Directory[#Headers],0))</f>
        <v>--/--/--</v>
      </c>
      <c r="O59" s="129" t="str">
        <f>INDEX(Directory[],MATCH(tbl_deal[[#This Row],[Index]],Directory[Index],0),MATCH('DEAL DIRECTORY'!O$5,Directory[#Headers],0))</f>
        <v>CNH</v>
      </c>
      <c r="P59" s="129">
        <f>INDEX(Directory[],MATCH(tbl_deal[[#This Row],[Index]],Directory[Index],0),MATCH('DEAL DIRECTORY'!P$5,Directory[#Headers],0))</f>
        <v>4</v>
      </c>
      <c r="Q59" s="129" t="str">
        <f>INDEX(Directory[],MATCH(tbl_deal[[#This Row],[Index]],Directory[Index],0),MATCH('DEAL DIRECTORY'!Q$5,Directory[#Headers],0))</f>
        <v>3</v>
      </c>
      <c r="R59" s="129" t="str">
        <f>INDEX(Directory[],MATCH(tbl_deal[[#This Row],[Index]],Directory[Index],0),MATCH('DEAL DIRECTORY'!R$5,Directory[#Headers],0))</f>
        <v>5.4%</v>
      </c>
      <c r="S59" s="129" t="str">
        <f>INDEX(Directory[],MATCH(tbl_deal[[#This Row],[Index]],Directory[Index],0),MATCH('DEAL DIRECTORY'!S$5,Directory[#Headers],0))</f>
        <v>--</v>
      </c>
      <c r="T59" s="129" t="str">
        <f>INDEX(Directory[],MATCH(tbl_deal[[#This Row],[Index]],Directory[Index],0),MATCH('DEAL DIRECTORY'!T$5,Directory[#Headers],0))</f>
        <v>5.4%</v>
      </c>
      <c r="U59" s="129" t="str">
        <f>INDEX(Directory[],MATCH(tbl_deal[[#This Row],[Index]],Directory[Index],0),MATCH('DEAL DIRECTORY'!U$5,Directory[#Headers],0))</f>
        <v>--</v>
      </c>
      <c r="V59" s="131">
        <f>INDEX(Directory[],MATCH(tbl_deal[[#This Row],[Index]],Directory[Index],0),MATCH('DEAL DIRECTORY'!V$5,Directory[#Headers],0))</f>
        <v>0</v>
      </c>
      <c r="W59" s="129" t="str">
        <f>INDEX(Directory[],MATCH(tbl_deal[[#This Row],[Index]],Directory[Index],0),MATCH('DEAL DIRECTORY'!W$5,Directory[#Headers],0))</f>
        <v>直发</v>
      </c>
      <c r="X59" s="129" t="str">
        <f>INDEX(Directory[],MATCH(tbl_deal[[#This Row],[Index]],Directory[Index],0),MATCH('DEAL DIRECTORY'!X$5,Directory[#Headers],0))</f>
        <v>自贸债</v>
      </c>
      <c r="Y59" s="129" t="str">
        <f>INDEX(Directory[],MATCH(tbl_deal[[#This Row],[Index]],Directory[Index],0),MATCH('DEAL DIRECTORY'!Y$5,Directory[#Headers],0))</f>
        <v>澳交所</v>
      </c>
      <c r="Z59" s="129" t="str">
        <f>INDEX(Directory[],MATCH(tbl_deal[[#This Row],[Index]],Directory[Index],0),MATCH('DEAL DIRECTORY'!Z$5,Directory[#Headers],0))</f>
        <v/>
      </c>
      <c r="AA59" s="129" t="str">
        <f>INDEX(Directory[],MATCH(tbl_deal[[#This Row],[Index]],Directory[Index],0),MATCH('DEAL DIRECTORY'!AA$5,Directory[#Headers],0))</f>
        <v/>
      </c>
      <c r="AB59" s="129" t="str">
        <f>INDEX(Directory[],MATCH(tbl_deal[[#This Row],[Index]],Directory[Index],0),MATCH('DEAL DIRECTORY'!AB$5,Directory[#Headers],0))</f>
        <v>BISL</v>
      </c>
      <c r="AC59" s="129" t="str">
        <f>INDEX(Directory[],MATCH(tbl_deal[[#This Row],[Index]],Directory[Index],0),MATCH('DEAL DIRECTORY'!AC$5,Directory[#Headers],0))</f>
        <v>--</v>
      </c>
      <c r="AD59" s="129" t="str">
        <f>INDEX(Directory[],MATCH(tbl_deal[[#This Row],[Index]],Directory[Index],0),MATCH('DEAL DIRECTORY'!AD$5,Directory[#Headers],0))</f>
        <v>--</v>
      </c>
      <c r="AE59" s="129" t="str">
        <f>INDEX(Directory[],MATCH(tbl_deal[[#This Row],[Index]],Directory[Index],0),MATCH('DEAL DIRECTORY'!AE$5,Directory[#Headers],0))</f>
        <v>--</v>
      </c>
      <c r="AF59" s="129" t="str">
        <f>INDEX(Directory[],MATCH(tbl_deal[[#This Row],[Index]],Directory[Index],0),MATCH('DEAL DIRECTORY'!AF$5,Directory[#Headers],0))</f>
        <v>Y</v>
      </c>
      <c r="AG59" s="129" t="str">
        <f>INDEX(Directory[],MATCH(tbl_deal[[#This Row],[Index]],Directory[Index],0),MATCH('DEAL DIRECTORY'!AG$5,Directory[#Headers],0))</f>
        <v>青岛西海岸新区融合控股集团有限公司</v>
      </c>
      <c r="AH59" s="129" t="str">
        <f>INDEX(Directory[],MATCH(tbl_deal[[#This Row],[Index]],Directory[Index],0),MATCH('DEAL DIRECTORY'!AH$5,Directory[#Headers],0))</f>
        <v>--/--/--</v>
      </c>
      <c r="AI59" s="129" t="str">
        <f>INDEX(Directory[],MATCH(tbl_deal[[#This Row],[Index]],Directory[Index],0),MATCH('DEAL DIRECTORY'!AI$5,Directory[#Headers],0))</f>
        <v>AAA</v>
      </c>
      <c r="AJ59" s="129" t="str">
        <f>INDEX(Directory[],MATCH(tbl_deal[[#This Row],[Index]],Directory[Index],0),MATCH('DEAL DIRECTORY'!AJ$5,Directory[#Headers],0))</f>
        <v>山东</v>
      </c>
      <c r="AK59" s="129" t="str">
        <f>INDEX(Directory[],MATCH(tbl_deal[[#This Row],[Index]],Directory[Index],0),MATCH('DEAL DIRECTORY'!AK$5,Directory[#Headers],0))</f>
        <v>--</v>
      </c>
      <c r="AL59" s="129" t="str">
        <f>INDEX(Directory[],MATCH(tbl_deal[[#This Row],[Index]],Directory[Index],0),MATCH('DEAL DIRECTORY'!AL$5,Directory[#Headers],0))</f>
        <v>青岛西海岸新区</v>
      </c>
      <c r="AM59" s="129" t="str">
        <f>INDEX(Directory[],MATCH(tbl_deal[[#This Row],[Index]],Directory[Index],0),MATCH('DEAL DIRECTORY'!AM$5,Directory[#Headers],0))</f>
        <v>--</v>
      </c>
      <c r="AN59" s="129" t="str">
        <f>INDEX(Directory[],MATCH(tbl_deal[[#This Row],[Index]],Directory[Index],0),MATCH('DEAL DIRECTORY'!AN$5,Directory[#Headers],0))</f>
        <v>--</v>
      </c>
      <c r="AO59" s="132">
        <f>IF(ISBLANK(INDEX(Directory[],MATCH(tbl_deal[[#This Row],[Index]],Directory[Index],0),MATCH('DEAL DIRECTORY'!AO$5,Directory[#Headers],0))),"--",INDEX(Directory[],MATCH(tbl_deal[[#This Row],[Index]],Directory[Index],0),MATCH('DEAL DIRECTORY'!AO$5,Directory[#Headers],0)))</f>
        <v>80000</v>
      </c>
      <c r="AP59" s="129">
        <f>INDEX(Directory[],MATCH(tbl_deal[[#This Row],[Index]],Directory[Index],0),MATCH('DEAL DIRECTORY'!AP$5,Directory[#Headers],0))</f>
        <v>0.57999999999999996</v>
      </c>
      <c r="AQ59" s="129">
        <f>INDEX(Directory[],MATCH(tbl_deal[[#This Row],[Index]],Directory[Index],0),MATCH('DEAL DIRECTORY'!AQ$5,Directory[#Headers],0))</f>
        <v>4</v>
      </c>
      <c r="AR59" s="129">
        <f>INDEX(Directory[],MATCH(tbl_deal[[#This Row],[Index]],Directory[Index],0),MATCH('DEAL DIRECTORY'!AR$5,Directory[#Headers],0))</f>
        <v>4.5720000000000001</v>
      </c>
      <c r="AS59" s="129" t="str">
        <f>INDEX(Directory[],MATCH(tbl_deal[[#This Row],[Index]],Directory[Index],0),MATCH('DEAL DIRECTORY'!AS$5,Directory[#Headers],0))</f>
        <v>地方国企</v>
      </c>
      <c r="AT59" s="129" t="str">
        <f>INDEX(Directory[],MATCH(tbl_deal[[#This Row],[Index]],Directory[Index],0),MATCH('DEAL DIRECTORY'!AT$5,Directory[#Headers],0))</f>
        <v>地方平台</v>
      </c>
      <c r="AU59" s="129" t="str">
        <f>INDEX(Directory[],MATCH(tbl_deal[[#This Row],[Index]],Directory[Index],0),MATCH('DEAL DIRECTORY'!AU$5,Directory[#Headers],0))</f>
        <v>基建</v>
      </c>
      <c r="AV59" s="129" t="str">
        <f>INDEX(Directory[],MATCH(tbl_deal[[#This Row],[Index]],Directory[Index],0),MATCH('DEAL DIRECTORY'!AV$5,Directory[#Headers],0))</f>
        <v>直发</v>
      </c>
      <c r="AW59" s="129" t="str">
        <f>INDEX(Directory[],MATCH(tbl_deal[[#This Row],[Index]],Directory[Index],0),MATCH('DEAL DIRECTORY'!AW$5,Directory[#Headers],0))</f>
        <v>无评级</v>
      </c>
      <c r="AX59" s="129" t="str">
        <f>INDEX(Directory[],MATCH(tbl_deal[[#This Row],[Index]],Directory[Index],0),MATCH('DEAL DIRECTORY'!AX$5,Directory[#Headers],0))</f>
        <v>≤2亿</v>
      </c>
      <c r="AY59" s="133" t="str">
        <f>INDEX(Directory[],MATCH(tbl_deal[[#This Row],[Index]],Directory[Index],0),MATCH('DEAL DIRECTORY'!AY$5,Directory[#Headers],0))</f>
        <v>23年</v>
      </c>
      <c r="AZ59" s="129" t="str">
        <f>INDEX(Directory[],MATCH(tbl_deal[[#This Row],[Index]],Directory[Index],0),MATCH('DEAL DIRECTORY'!AZ$5,Directory[#Headers],0))</f>
        <v>Q1</v>
      </c>
      <c r="BA59" s="129" t="str">
        <f>INDEX(Directory[],MATCH(tbl_deal[[#This Row],[Index]],Directory[Index],0),MATCH('DEAL DIRECTORY'!BA$5,Directory[#Headers],0))</f>
        <v>03月</v>
      </c>
      <c r="BB59" s="129" t="str">
        <f>INDEX(Directory[],MATCH(tbl_deal[[#This Row],[Index]],Directory[Index],0),MATCH('DEAL DIRECTORY'!BB$5,Directory[#Headers],0))</f>
        <v>SOE Creds</v>
      </c>
      <c r="BC59" s="129" t="str">
        <f>INDEX(Directory[],MATCH(tbl_deal[[#This Row],[Index]],Directory[Index],0),MATCH('DEAL DIRECTORY'!BC$5,Directory[#Headers],0))</f>
        <v>QINGDAO WEST COAST NEW AREA RONGHE HOLDING GROUP CO., LTD.</v>
      </c>
      <c r="BD59" s="129" t="str">
        <f>INDEX(Directory[],MATCH(tbl_deal[[#This Row],[Index]],Directory[Index],0),MATCH('DEAL DIRECTORY'!BD$5,Directory[#Headers],0))</f>
        <v>G238052</v>
      </c>
      <c r="BE59" s="137" t="str">
        <f>INDEX(Directory[],MATCH(tbl_deal[[#This Row],[Index]],Directory[Index],0),MATCH('DEAL DIRECTORY'!BE$5,Directory[#Headers],0))</f>
        <v>23年03月</v>
      </c>
      <c r="BF59" s="137" t="str">
        <f>INDEX(Directory[],MATCH(tbl_deal[[#This Row],[Index]],Directory[Index],0),MATCH('DEAL DIRECTORY'!BF$5,Directory[#Headers],0))</f>
        <v>青岛西海岸融控</v>
      </c>
      <c r="BG59" s="137" t="str">
        <f>INDEX(Directory[],MATCH(tbl_deal[[#This Row],[Index]],Directory[Index],0),MATCH('DEAL DIRECTORY'!BG$5,Directory[#Headers],0))</f>
        <v>--/--/--</v>
      </c>
      <c r="BH59" s="137" t="str">
        <f>INDEX(Directory[],MATCH(tbl_deal[[#This Row],[Index]],Directory[Index],0),MATCH('DEAL DIRECTORY'!BH$5,Directory[#Headers],0))</f>
        <v>自贸债</v>
      </c>
      <c r="BI59" s="137" t="str">
        <f>INDEX(Directory[],MATCH(tbl_deal[[#This Row],[Index]],Directory[Index],0),MATCH('DEAL DIRECTORY'!BI$5,Directory[#Headers],0))</f>
        <v>人民币4亿元</v>
      </c>
      <c r="BJ59" s="137" t="str">
        <f>INDEX(Directory[],MATCH(tbl_deal[[#This Row],[Index]],Directory[Index],0),MATCH('DEAL DIRECTORY'!BJ$5,Directory[#Headers],0))</f>
        <v>3年</v>
      </c>
      <c r="BK59" s="137" t="str">
        <f>INDEX(Directory[],MATCH(tbl_deal[[#This Row],[Index]],Directory[Index],0),MATCH('DEAL DIRECTORY'!BK$5,Directory[#Headers],0))</f>
        <v>5.4%</v>
      </c>
      <c r="BL59" s="137" t="str">
        <f>INDEX(Directory[],MATCH(tbl_deal[[#This Row],[Index]],Directory[Index],0),MATCH('DEAL DIRECTORY'!BL$5,Directory[#Headers],0))</f>
        <v>全球协调人</v>
      </c>
      <c r="BM59" s="129" t="str">
        <f>INDEX(Directory[],MATCH(tbl_deal[[#This Row],[Index]],Directory[Index],0),MATCH('DEAL DIRECTORY'!BM$5,Directory[#Headers],0))</f>
        <v>\\10.10.1.215\dcm$\Deals\Completed\2023 Completed\SOE\Soar 青岛西海岸融控 FTZ</v>
      </c>
      <c r="BN59" s="4"/>
      <c r="BO59" s="4"/>
      <c r="BP59" s="4"/>
    </row>
    <row r="60" spans="3:68" ht="20.25" customHeight="1" x14ac:dyDescent="0.25">
      <c r="C60" s="129">
        <f>Directory[[#This Row],[Index]]</f>
        <v>411</v>
      </c>
      <c r="D60" s="130">
        <f>INDEX(Directory[],MATCH(tbl_deal[[#This Row],[Index]],Directory[Index],0),MATCH('DEAL DIRECTORY'!D$5,Directory[#Headers],0))</f>
        <v>45008</v>
      </c>
      <c r="E60" s="129" t="str">
        <f>INDEX(Directory[],MATCH(tbl_deal[[#This Row],[Index]],Directory[Index],0),MATCH('DEAL DIRECTORY'!E$5,Directory[#Headers],0))</f>
        <v/>
      </c>
      <c r="F60" s="129" t="str">
        <f>INDEX(Directory[],MATCH(tbl_deal[[#This Row],[Index]],Directory[Index],0),MATCH('DEAL DIRECTORY'!F$5,Directory[#Headers],0))</f>
        <v>自贸债</v>
      </c>
      <c r="G60" s="129" t="str">
        <f>INDEX(Directory[],MATCH(tbl_deal[[#This Row],[Index]],Directory[Index],0),MATCH('DEAL DIRECTORY'!G$5,Directory[#Headers],0))</f>
        <v>Blue Ocean</v>
      </c>
      <c r="H60" s="135" t="str">
        <f>IF(tbl_deal[[#This Row],[FolderPath]]="","",HYPERLINK(tbl_deal[[#This Row],[FolderPath]],"📂"))</f>
        <v>📂</v>
      </c>
      <c r="I60" s="129" t="str">
        <f>INDEX(Directory[],MATCH(tbl_deal[[#This Row],[Index]],Directory[Index],0),MATCH('DEAL DIRECTORY'!I$5,Directory[#Headers],0))</f>
        <v>JGC</v>
      </c>
      <c r="J60" s="129" t="str">
        <f>INDEX(Directory[],MATCH(tbl_deal[[#This Row],[Index]],Directory[Index],0),MATCH('DEAL DIRECTORY'!J$5,Directory[#Headers],0))</f>
        <v>OC</v>
      </c>
      <c r="K60" s="129" t="str">
        <f>INDEX(Directory[],MATCH(tbl_deal[[#This Row],[Index]],Directory[Index],0),MATCH('DEAL DIRECTORY'!K$5,Directory[#Headers],0))</f>
        <v>SOE组</v>
      </c>
      <c r="L60" s="129">
        <f>INDEX(Directory[],MATCH(tbl_deal[[#This Row],[Index]],Directory[Index],0),MATCH('DEAL DIRECTORY'!L$5,Directory[#Headers],0))</f>
        <v>1</v>
      </c>
      <c r="M60" s="129" t="str">
        <f>INDEX(Directory[],MATCH(tbl_deal[[#This Row],[Index]],Directory[Index],0),MATCH('DEAL DIRECTORY'!M$5,Directory[#Headers],0))</f>
        <v>青岛西海岸海控</v>
      </c>
      <c r="N60" s="129" t="str">
        <f>INDEX(Directory[],MATCH(tbl_deal[[#This Row],[Index]],Directory[Index],0),MATCH('DEAL DIRECTORY'!N$5,Directory[#Headers],0))</f>
        <v>--/--/--</v>
      </c>
      <c r="O60" s="129" t="str">
        <f>INDEX(Directory[],MATCH(tbl_deal[[#This Row],[Index]],Directory[Index],0),MATCH('DEAL DIRECTORY'!O$5,Directory[#Headers],0))</f>
        <v>CNH</v>
      </c>
      <c r="P60" s="129">
        <f>INDEX(Directory[],MATCH(tbl_deal[[#This Row],[Index]],Directory[Index],0),MATCH('DEAL DIRECTORY'!P$5,Directory[#Headers],0))</f>
        <v>10</v>
      </c>
      <c r="Q60" s="129" t="str">
        <f>INDEX(Directory[],MATCH(tbl_deal[[#This Row],[Index]],Directory[Index],0),MATCH('DEAL DIRECTORY'!Q$5,Directory[#Headers],0))</f>
        <v>3</v>
      </c>
      <c r="R60" s="129" t="str">
        <f>INDEX(Directory[],MATCH(tbl_deal[[#This Row],[Index]],Directory[Index],0),MATCH('DEAL DIRECTORY'!R$5,Directory[#Headers],0))</f>
        <v>5.5%</v>
      </c>
      <c r="S60" s="129" t="str">
        <f>INDEX(Directory[],MATCH(tbl_deal[[#This Row],[Index]],Directory[Index],0),MATCH('DEAL DIRECTORY'!S$5,Directory[#Headers],0))</f>
        <v>6%a</v>
      </c>
      <c r="T60" s="129" t="str">
        <f>INDEX(Directory[],MATCH(tbl_deal[[#This Row],[Index]],Directory[Index],0),MATCH('DEAL DIRECTORY'!T$5,Directory[#Headers],0))</f>
        <v>5.5%</v>
      </c>
      <c r="U60" s="129" t="str">
        <f>INDEX(Directory[],MATCH(tbl_deal[[#This Row],[Index]],Directory[Index],0),MATCH('DEAL DIRECTORY'!U$5,Directory[#Headers],0))</f>
        <v>--</v>
      </c>
      <c r="V60" s="131">
        <f>INDEX(Directory[],MATCH(tbl_deal[[#This Row],[Index]],Directory[Index],0),MATCH('DEAL DIRECTORY'!V$5,Directory[#Headers],0))</f>
        <v>50</v>
      </c>
      <c r="W60" s="129" t="str">
        <f>INDEX(Directory[],MATCH(tbl_deal[[#This Row],[Index]],Directory[Index],0),MATCH('DEAL DIRECTORY'!W$5,Directory[#Headers],0))</f>
        <v>直发</v>
      </c>
      <c r="X60" s="129" t="str">
        <f>INDEX(Directory[],MATCH(tbl_deal[[#This Row],[Index]],Directory[Index],0),MATCH('DEAL DIRECTORY'!X$5,Directory[#Headers],0))</f>
        <v>自贸债</v>
      </c>
      <c r="Y60" s="129" t="str">
        <f>INDEX(Directory[],MATCH(tbl_deal[[#This Row],[Index]],Directory[Index],0),MATCH('DEAL DIRECTORY'!Y$5,Directory[#Headers],0))</f>
        <v>澳交所</v>
      </c>
      <c r="Z60" s="129" t="str">
        <f>INDEX(Directory[],MATCH(tbl_deal[[#This Row],[Index]],Directory[Index],0),MATCH('DEAL DIRECTORY'!Z$5,Directory[#Headers],0))</f>
        <v/>
      </c>
      <c r="AA60" s="129" t="str">
        <f>INDEX(Directory[],MATCH(tbl_deal[[#This Row],[Index]],Directory[Index],0),MATCH('DEAL DIRECTORY'!AA$5,Directory[#Headers],0))</f>
        <v/>
      </c>
      <c r="AB60" s="129" t="str">
        <f>INDEX(Directory[],MATCH(tbl_deal[[#This Row],[Index]],Directory[Index],0),MATCH('DEAL DIRECTORY'!AB$5,Directory[#Headers],0))</f>
        <v>BISL</v>
      </c>
      <c r="AC60" s="129" t="str">
        <f>INDEX(Directory[],MATCH(tbl_deal[[#This Row],[Index]],Directory[Index],0),MATCH('DEAL DIRECTORY'!AC$5,Directory[#Headers],0))</f>
        <v>Lead</v>
      </c>
      <c r="AD60" s="129" t="str">
        <f>INDEX(Directory[],MATCH(tbl_deal[[#This Row],[Index]],Directory[Index],0),MATCH('DEAL DIRECTORY'!AD$5,Directory[#Headers],0))</f>
        <v>CCDC</v>
      </c>
      <c r="AE60" s="129" t="str">
        <f>INDEX(Directory[],MATCH(tbl_deal[[#This Row],[Index]],Directory[Index],0),MATCH('DEAL DIRECTORY'!AE$5,Directory[#Headers],0))</f>
        <v>--</v>
      </c>
      <c r="AF60" s="129" t="str">
        <f>INDEX(Directory[],MATCH(tbl_deal[[#This Row],[Index]],Directory[Index],0),MATCH('DEAL DIRECTORY'!AF$5,Directory[#Headers],0))</f>
        <v>Y</v>
      </c>
      <c r="AG60" s="129" t="str">
        <f>INDEX(Directory[],MATCH(tbl_deal[[#This Row],[Index]],Directory[Index],0),MATCH('DEAL DIRECTORY'!AG$5,Directory[#Headers],0))</f>
        <v>青岛西海岸新区海洋控股集团有限公司</v>
      </c>
      <c r="AH60" s="129" t="str">
        <f>INDEX(Directory[],MATCH(tbl_deal[[#This Row],[Index]],Directory[Index],0),MATCH('DEAL DIRECTORY'!AH$5,Directory[#Headers],0))</f>
        <v>--/--/--</v>
      </c>
      <c r="AI60" s="129" t="str">
        <f>INDEX(Directory[],MATCH(tbl_deal[[#This Row],[Index]],Directory[Index],0),MATCH('DEAL DIRECTORY'!AI$5,Directory[#Headers],0))</f>
        <v>AAA</v>
      </c>
      <c r="AJ60" s="129" t="str">
        <f>INDEX(Directory[],MATCH(tbl_deal[[#This Row],[Index]],Directory[Index],0),MATCH('DEAL DIRECTORY'!AJ$5,Directory[#Headers],0))</f>
        <v>山东</v>
      </c>
      <c r="AK60" s="129" t="str">
        <f>INDEX(Directory[],MATCH(tbl_deal[[#This Row],[Index]],Directory[Index],0),MATCH('DEAL DIRECTORY'!AK$5,Directory[#Headers],0))</f>
        <v>--</v>
      </c>
      <c r="AL60" s="129" t="str">
        <f>INDEX(Directory[],MATCH(tbl_deal[[#This Row],[Index]],Directory[Index],0),MATCH('DEAL DIRECTORY'!AL$5,Directory[#Headers],0))</f>
        <v>青岛西海岸新区</v>
      </c>
      <c r="AM60" s="129" t="str">
        <f>INDEX(Directory[],MATCH(tbl_deal[[#This Row],[Index]],Directory[Index],0),MATCH('DEAL DIRECTORY'!AM$5,Directory[#Headers],0))</f>
        <v>--</v>
      </c>
      <c r="AN60" s="129" t="str">
        <f>INDEX(Directory[],MATCH(tbl_deal[[#This Row],[Index]],Directory[Index],0),MATCH('DEAL DIRECTORY'!AN$5,Directory[#Headers],0))</f>
        <v>--</v>
      </c>
      <c r="AO60" s="132">
        <f>IF(ISBLANK(INDEX(Directory[],MATCH(tbl_deal[[#This Row],[Index]],Directory[Index],0),MATCH('DEAL DIRECTORY'!AO$5,Directory[#Headers],0))),"--",INDEX(Directory[],MATCH(tbl_deal[[#This Row],[Index]],Directory[Index],0),MATCH('DEAL DIRECTORY'!AO$5,Directory[#Headers],0)))</f>
        <v>770000</v>
      </c>
      <c r="AP60" s="129">
        <f>INDEX(Directory[],MATCH(tbl_deal[[#This Row],[Index]],Directory[Index],0),MATCH('DEAL DIRECTORY'!AP$5,Directory[#Headers],0))</f>
        <v>1.47</v>
      </c>
      <c r="AQ60" s="129">
        <f>INDEX(Directory[],MATCH(tbl_deal[[#This Row],[Index]],Directory[Index],0),MATCH('DEAL DIRECTORY'!AQ$5,Directory[#Headers],0))</f>
        <v>10</v>
      </c>
      <c r="AR60" s="129">
        <f>INDEX(Directory[],MATCH(tbl_deal[[#This Row],[Index]],Directory[Index],0),MATCH('DEAL DIRECTORY'!AR$5,Directory[#Headers],0))</f>
        <v>11.52</v>
      </c>
      <c r="AS60" s="129" t="str">
        <f>INDEX(Directory[],MATCH(tbl_deal[[#This Row],[Index]],Directory[Index],0),MATCH('DEAL DIRECTORY'!AS$5,Directory[#Headers],0))</f>
        <v>地方国企</v>
      </c>
      <c r="AT60" s="129" t="str">
        <f>INDEX(Directory[],MATCH(tbl_deal[[#This Row],[Index]],Directory[Index],0),MATCH('DEAL DIRECTORY'!AT$5,Directory[#Headers],0))</f>
        <v>地方平台</v>
      </c>
      <c r="AU60" s="129" t="str">
        <f>INDEX(Directory[],MATCH(tbl_deal[[#This Row],[Index]],Directory[Index],0),MATCH('DEAL DIRECTORY'!AU$5,Directory[#Headers],0))</f>
        <v>基建</v>
      </c>
      <c r="AV60" s="129" t="str">
        <f>INDEX(Directory[],MATCH(tbl_deal[[#This Row],[Index]],Directory[Index],0),MATCH('DEAL DIRECTORY'!AV$5,Directory[#Headers],0))</f>
        <v>直发</v>
      </c>
      <c r="AW60" s="129" t="str">
        <f>INDEX(Directory[],MATCH(tbl_deal[[#This Row],[Index]],Directory[Index],0),MATCH('DEAL DIRECTORY'!AW$5,Directory[#Headers],0))</f>
        <v>无评级</v>
      </c>
      <c r="AX60" s="129" t="str">
        <f>INDEX(Directory[],MATCH(tbl_deal[[#This Row],[Index]],Directory[Index],0),MATCH('DEAL DIRECTORY'!AX$5,Directory[#Headers],0))</f>
        <v>≤2亿</v>
      </c>
      <c r="AY60" s="133" t="str">
        <f>INDEX(Directory[],MATCH(tbl_deal[[#This Row],[Index]],Directory[Index],0),MATCH('DEAL DIRECTORY'!AY$5,Directory[#Headers],0))</f>
        <v>23年</v>
      </c>
      <c r="AZ60" s="129" t="str">
        <f>INDEX(Directory[],MATCH(tbl_deal[[#This Row],[Index]],Directory[Index],0),MATCH('DEAL DIRECTORY'!AZ$5,Directory[#Headers],0))</f>
        <v>Q1</v>
      </c>
      <c r="BA60" s="129" t="str">
        <f>INDEX(Directory[],MATCH(tbl_deal[[#This Row],[Index]],Directory[Index],0),MATCH('DEAL DIRECTORY'!BA$5,Directory[#Headers],0))</f>
        <v>03月</v>
      </c>
      <c r="BB60" s="129" t="str">
        <f>INDEX(Directory[],MATCH(tbl_deal[[#This Row],[Index]],Directory[Index],0),MATCH('DEAL DIRECTORY'!BB$5,Directory[#Headers],0))</f>
        <v>SOE Creds</v>
      </c>
      <c r="BC60" s="129" t="str">
        <f>INDEX(Directory[],MATCH(tbl_deal[[#This Row],[Index]],Directory[Index],0),MATCH('DEAL DIRECTORY'!BC$5,Directory[#Headers],0))</f>
        <v>QINGDAO WEST COAST NEW AREA OCEAN HOLDING GROUP CO., LTD.</v>
      </c>
      <c r="BD60" s="129" t="str">
        <f>INDEX(Directory[],MATCH(tbl_deal[[#This Row],[Index]],Directory[Index],0),MATCH('DEAL DIRECTORY'!BD$5,Directory[#Headers],0))</f>
        <v>G238008</v>
      </c>
      <c r="BE60" s="137" t="str">
        <f>INDEX(Directory[],MATCH(tbl_deal[[#This Row],[Index]],Directory[Index],0),MATCH('DEAL DIRECTORY'!BE$5,Directory[#Headers],0))</f>
        <v>23年03月</v>
      </c>
      <c r="BF60" s="137" t="str">
        <f>INDEX(Directory[],MATCH(tbl_deal[[#This Row],[Index]],Directory[Index],0),MATCH('DEAL DIRECTORY'!BF$5,Directory[#Headers],0))</f>
        <v>青岛西海岸海控</v>
      </c>
      <c r="BG60" s="137" t="str">
        <f>INDEX(Directory[],MATCH(tbl_deal[[#This Row],[Index]],Directory[Index],0),MATCH('DEAL DIRECTORY'!BG$5,Directory[#Headers],0))</f>
        <v>--/--/--</v>
      </c>
      <c r="BH60" s="137" t="str">
        <f>INDEX(Directory[],MATCH(tbl_deal[[#This Row],[Index]],Directory[Index],0),MATCH('DEAL DIRECTORY'!BH$5,Directory[#Headers],0))</f>
        <v>自贸债</v>
      </c>
      <c r="BI60" s="137" t="str">
        <f>INDEX(Directory[],MATCH(tbl_deal[[#This Row],[Index]],Directory[Index],0),MATCH('DEAL DIRECTORY'!BI$5,Directory[#Headers],0))</f>
        <v>人民币10亿元</v>
      </c>
      <c r="BJ60" s="137" t="str">
        <f>INDEX(Directory[],MATCH(tbl_deal[[#This Row],[Index]],Directory[Index],0),MATCH('DEAL DIRECTORY'!BJ$5,Directory[#Headers],0))</f>
        <v>3年</v>
      </c>
      <c r="BK60" s="137" t="str">
        <f>INDEX(Directory[],MATCH(tbl_deal[[#This Row],[Index]],Directory[Index],0),MATCH('DEAL DIRECTORY'!BK$5,Directory[#Headers],0))</f>
        <v>5.5%</v>
      </c>
      <c r="BL60" s="137" t="str">
        <f>INDEX(Directory[],MATCH(tbl_deal[[#This Row],[Index]],Directory[Index],0),MATCH('DEAL DIRECTORY'!BL$5,Directory[#Headers],0))</f>
        <v>全球协调人</v>
      </c>
      <c r="BM60" s="129" t="str">
        <f>INDEX(Directory[],MATCH(tbl_deal[[#This Row],[Index]],Directory[Index],0),MATCH('DEAL DIRECTORY'!BM$5,Directory[#Headers],0))</f>
        <v>\\10.10.1.215\dcm$\Deals\Completed\2023 Completed\SOE\Blue Ocean 青岛海控 FTZ</v>
      </c>
      <c r="BN60" s="4"/>
      <c r="BO60" s="4"/>
      <c r="BP60" s="4"/>
    </row>
    <row r="61" spans="3:68" ht="20.25" customHeight="1" x14ac:dyDescent="0.25">
      <c r="C61" s="129">
        <f>Directory[[#This Row],[Index]]</f>
        <v>410</v>
      </c>
      <c r="D61" s="130">
        <f>INDEX(Directory[],MATCH(tbl_deal[[#This Row],[Index]],Directory[Index],0),MATCH('DEAL DIRECTORY'!D$5,Directory[#Headers],0))</f>
        <v>45006</v>
      </c>
      <c r="E61" s="129" t="str">
        <f>INDEX(Directory[],MATCH(tbl_deal[[#This Row],[Index]],Directory[Index],0),MATCH('DEAL DIRECTORY'!E$5,Directory[#Headers],0))</f>
        <v/>
      </c>
      <c r="F61" s="129" t="str">
        <f>INDEX(Directory[],MATCH(tbl_deal[[#This Row],[Index]],Directory[Index],0),MATCH('DEAL DIRECTORY'!F$5,Directory[#Headers],0))</f>
        <v>自贸债</v>
      </c>
      <c r="G61" s="129" t="str">
        <f>INDEX(Directory[],MATCH(tbl_deal[[#This Row],[Index]],Directory[Index],0),MATCH('DEAL DIRECTORY'!G$5,Directory[#Headers],0))</f>
        <v>Futuretown II</v>
      </c>
      <c r="H61" s="135" t="str">
        <f>IF(tbl_deal[[#This Row],[FolderPath]]="","",HYPERLINK(tbl_deal[[#This Row],[FolderPath]],"📂"))</f>
        <v>📂</v>
      </c>
      <c r="I61" s="129" t="str">
        <f>INDEX(Directory[],MATCH(tbl_deal[[#This Row],[Index]],Directory[Index],0),MATCH('DEAL DIRECTORY'!I$5,Directory[#Headers],0))</f>
        <v>JBR</v>
      </c>
      <c r="J61" s="129" t="str">
        <f>INDEX(Directory[],MATCH(tbl_deal[[#This Row],[Index]],Directory[Index],0),MATCH('DEAL DIRECTORY'!J$5,Directory[#Headers],0))</f>
        <v>SCMI</v>
      </c>
      <c r="K61" s="129" t="str">
        <f>INDEX(Directory[],MATCH(tbl_deal[[#This Row],[Index]],Directory[Index],0),MATCH('DEAL DIRECTORY'!K$5,Directory[#Headers],0))</f>
        <v>SOE组</v>
      </c>
      <c r="L61" s="129">
        <f>INDEX(Directory[],MATCH(tbl_deal[[#This Row],[Index]],Directory[Index],0),MATCH('DEAL DIRECTORY'!L$5,Directory[#Headers],0))</f>
        <v>1</v>
      </c>
      <c r="M61" s="129" t="str">
        <f>INDEX(Directory[],MATCH(tbl_deal[[#This Row],[Index]],Directory[Index],0),MATCH('DEAL DIRECTORY'!M$5,Directory[#Headers],0))</f>
        <v>绍兴上虞杭州湾</v>
      </c>
      <c r="N61" s="129" t="str">
        <f>INDEX(Directory[],MATCH(tbl_deal[[#This Row],[Index]],Directory[Index],0),MATCH('DEAL DIRECTORY'!N$5,Directory[#Headers],0))</f>
        <v>--/--/--</v>
      </c>
      <c r="O61" s="129" t="str">
        <f>INDEX(Directory[],MATCH(tbl_deal[[#This Row],[Index]],Directory[Index],0),MATCH('DEAL DIRECTORY'!O$5,Directory[#Headers],0))</f>
        <v>CNH</v>
      </c>
      <c r="P61" s="129">
        <f>INDEX(Directory[],MATCH(tbl_deal[[#This Row],[Index]],Directory[Index],0),MATCH('DEAL DIRECTORY'!P$5,Directory[#Headers],0))</f>
        <v>10.25</v>
      </c>
      <c r="Q61" s="129" t="str">
        <f>INDEX(Directory[],MATCH(tbl_deal[[#This Row],[Index]],Directory[Index],0),MATCH('DEAL DIRECTORY'!Q$5,Directory[#Headers],0))</f>
        <v>3</v>
      </c>
      <c r="R61" s="129" t="str">
        <f>INDEX(Directory[],MATCH(tbl_deal[[#This Row],[Index]],Directory[Index],0),MATCH('DEAL DIRECTORY'!R$5,Directory[#Headers],0))</f>
        <v>4.5%</v>
      </c>
      <c r="S61" s="129" t="str">
        <f>INDEX(Directory[],MATCH(tbl_deal[[#This Row],[Index]],Directory[Index],0),MATCH('DEAL DIRECTORY'!S$5,Directory[#Headers],0))</f>
        <v>4.95%a</v>
      </c>
      <c r="T61" s="129" t="str">
        <f>INDEX(Directory[],MATCH(tbl_deal[[#This Row],[Index]],Directory[Index],0),MATCH('DEAL DIRECTORY'!T$5,Directory[#Headers],0))</f>
        <v>4.5%</v>
      </c>
      <c r="U61" s="129" t="str">
        <f>INDEX(Directory[],MATCH(tbl_deal[[#This Row],[Index]],Directory[Index],0),MATCH('DEAL DIRECTORY'!U$5,Directory[#Headers],0))</f>
        <v>--</v>
      </c>
      <c r="V61" s="131">
        <f>INDEX(Directory[],MATCH(tbl_deal[[#This Row],[Index]],Directory[Index],0),MATCH('DEAL DIRECTORY'!V$5,Directory[#Headers],0))</f>
        <v>45</v>
      </c>
      <c r="W61" s="129" t="str">
        <f>INDEX(Directory[],MATCH(tbl_deal[[#This Row],[Index]],Directory[Index],0),MATCH('DEAL DIRECTORY'!W$5,Directory[#Headers],0))</f>
        <v>直发</v>
      </c>
      <c r="X61" s="129" t="str">
        <f>INDEX(Directory[],MATCH(tbl_deal[[#This Row],[Index]],Directory[Index],0),MATCH('DEAL DIRECTORY'!X$5,Directory[#Headers],0))</f>
        <v>自贸债</v>
      </c>
      <c r="Y61" s="129" t="str">
        <f>INDEX(Directory[],MATCH(tbl_deal[[#This Row],[Index]],Directory[Index],0),MATCH('DEAL DIRECTORY'!Y$5,Directory[#Headers],0))</f>
        <v>澳交所</v>
      </c>
      <c r="Z61" s="129" t="str">
        <f>INDEX(Directory[],MATCH(tbl_deal[[#This Row],[Index]],Directory[Index],0),MATCH('DEAL DIRECTORY'!Z$5,Directory[#Headers],0))</f>
        <v/>
      </c>
      <c r="AA61" s="129" t="str">
        <f>INDEX(Directory[],MATCH(tbl_deal[[#This Row],[Index]],Directory[Index],0),MATCH('DEAL DIRECTORY'!AA$5,Directory[#Headers],0))</f>
        <v/>
      </c>
      <c r="AB61" s="129" t="str">
        <f>INDEX(Directory[],MATCH(tbl_deal[[#This Row],[Index]],Directory[Index],0),MATCH('DEAL DIRECTORY'!AB$5,Directory[#Headers],0))</f>
        <v>BISL</v>
      </c>
      <c r="AC61" s="129" t="str">
        <f>INDEX(Directory[],MATCH(tbl_deal[[#This Row],[Index]],Directory[Index],0),MATCH('DEAL DIRECTORY'!AC$5,Directory[#Headers],0))</f>
        <v>--</v>
      </c>
      <c r="AD61" s="129" t="str">
        <f>INDEX(Directory[],MATCH(tbl_deal[[#This Row],[Index]],Directory[Index],0),MATCH('DEAL DIRECTORY'!AD$5,Directory[#Headers],0))</f>
        <v>--</v>
      </c>
      <c r="AE61" s="129" t="str">
        <f>INDEX(Directory[],MATCH(tbl_deal[[#This Row],[Index]],Directory[Index],0),MATCH('DEAL DIRECTORY'!AE$5,Directory[#Headers],0))</f>
        <v>--</v>
      </c>
      <c r="AF61" s="129" t="str">
        <f>INDEX(Directory[],MATCH(tbl_deal[[#This Row],[Index]],Directory[Index],0),MATCH('DEAL DIRECTORY'!AF$5,Directory[#Headers],0))</f>
        <v>N</v>
      </c>
      <c r="AG61" s="129" t="str">
        <f>INDEX(Directory[],MATCH(tbl_deal[[#This Row],[Index]],Directory[Index],0),MATCH('DEAL DIRECTORY'!AG$5,Directory[#Headers],0))</f>
        <v>绍兴市上虞杭州湾经开区控股集团有限公司</v>
      </c>
      <c r="AH61" s="129" t="str">
        <f>INDEX(Directory[],MATCH(tbl_deal[[#This Row],[Index]],Directory[Index],0),MATCH('DEAL DIRECTORY'!AH$5,Directory[#Headers],0))</f>
        <v>--/--/--</v>
      </c>
      <c r="AI61" s="129" t="str">
        <f>INDEX(Directory[],MATCH(tbl_deal[[#This Row],[Index]],Directory[Index],0),MATCH('DEAL DIRECTORY'!AI$5,Directory[#Headers],0))</f>
        <v>AA+</v>
      </c>
      <c r="AJ61" s="129" t="str">
        <f>INDEX(Directory[],MATCH(tbl_deal[[#This Row],[Index]],Directory[Index],0),MATCH('DEAL DIRECTORY'!AJ$5,Directory[#Headers],0))</f>
        <v>浙江</v>
      </c>
      <c r="AK61" s="129" t="str">
        <f>INDEX(Directory[],MATCH(tbl_deal[[#This Row],[Index]],Directory[Index],0),MATCH('DEAL DIRECTORY'!AK$5,Directory[#Headers],0))</f>
        <v>绍兴市</v>
      </c>
      <c r="AL61" s="129" t="str">
        <f>INDEX(Directory[],MATCH(tbl_deal[[#This Row],[Index]],Directory[Index],0),MATCH('DEAL DIRECTORY'!AL$5,Directory[#Headers],0))</f>
        <v>上虞区</v>
      </c>
      <c r="AM61" s="129" t="str">
        <f>INDEX(Directory[],MATCH(tbl_deal[[#This Row],[Index]],Directory[Index],0),MATCH('DEAL DIRECTORY'!AM$5,Directory[#Headers],0))</f>
        <v>--</v>
      </c>
      <c r="AN61" s="129" t="str">
        <f>INDEX(Directory[],MATCH(tbl_deal[[#This Row],[Index]],Directory[Index],0),MATCH('DEAL DIRECTORY'!AN$5,Directory[#Headers],0))</f>
        <v>--</v>
      </c>
      <c r="AO61" s="132">
        <f>IF(ISBLANK(INDEX(Directory[],MATCH(tbl_deal[[#This Row],[Index]],Directory[Index],0),MATCH('DEAL DIRECTORY'!AO$5,Directory[#Headers],0))),"--",INDEX(Directory[],MATCH(tbl_deal[[#This Row],[Index]],Directory[Index],0),MATCH('DEAL DIRECTORY'!AO$5,Directory[#Headers],0)))</f>
        <v>0</v>
      </c>
      <c r="AP61" s="129">
        <f>INDEX(Directory[],MATCH(tbl_deal[[#This Row],[Index]],Directory[Index],0),MATCH('DEAL DIRECTORY'!AP$5,Directory[#Headers],0))</f>
        <v>1.49</v>
      </c>
      <c r="AQ61" s="129">
        <f>INDEX(Directory[],MATCH(tbl_deal[[#This Row],[Index]],Directory[Index],0),MATCH('DEAL DIRECTORY'!AQ$5,Directory[#Headers],0))</f>
        <v>10.25</v>
      </c>
      <c r="AR61" s="129">
        <f>INDEX(Directory[],MATCH(tbl_deal[[#This Row],[Index]],Directory[Index],0),MATCH('DEAL DIRECTORY'!AR$5,Directory[#Headers],0))</f>
        <v>11.685</v>
      </c>
      <c r="AS61" s="129" t="str">
        <f>INDEX(Directory[],MATCH(tbl_deal[[#This Row],[Index]],Directory[Index],0),MATCH('DEAL DIRECTORY'!AS$5,Directory[#Headers],0))</f>
        <v>地方国企</v>
      </c>
      <c r="AT61" s="129" t="str">
        <f>INDEX(Directory[],MATCH(tbl_deal[[#This Row],[Index]],Directory[Index],0),MATCH('DEAL DIRECTORY'!AT$5,Directory[#Headers],0))</f>
        <v>地方平台</v>
      </c>
      <c r="AU61" s="129" t="str">
        <f>INDEX(Directory[],MATCH(tbl_deal[[#This Row],[Index]],Directory[Index],0),MATCH('DEAL DIRECTORY'!AU$5,Directory[#Headers],0))</f>
        <v>园区</v>
      </c>
      <c r="AV61" s="129" t="str">
        <f>INDEX(Directory[],MATCH(tbl_deal[[#This Row],[Index]],Directory[Index],0),MATCH('DEAL DIRECTORY'!AV$5,Directory[#Headers],0))</f>
        <v>直发</v>
      </c>
      <c r="AW61" s="129" t="str">
        <f>INDEX(Directory[],MATCH(tbl_deal[[#This Row],[Index]],Directory[Index],0),MATCH('DEAL DIRECTORY'!AW$5,Directory[#Headers],0))</f>
        <v>无评级</v>
      </c>
      <c r="AX61" s="129" t="str">
        <f>INDEX(Directory[],MATCH(tbl_deal[[#This Row],[Index]],Directory[Index],0),MATCH('DEAL DIRECTORY'!AX$5,Directory[#Headers],0))</f>
        <v>≤2亿</v>
      </c>
      <c r="AY61" s="133" t="str">
        <f>INDEX(Directory[],MATCH(tbl_deal[[#This Row],[Index]],Directory[Index],0),MATCH('DEAL DIRECTORY'!AY$5,Directory[#Headers],0))</f>
        <v>23年</v>
      </c>
      <c r="AZ61" s="129" t="str">
        <f>INDEX(Directory[],MATCH(tbl_deal[[#This Row],[Index]],Directory[Index],0),MATCH('DEAL DIRECTORY'!AZ$5,Directory[#Headers],0))</f>
        <v>Q1</v>
      </c>
      <c r="BA61" s="129" t="str">
        <f>INDEX(Directory[],MATCH(tbl_deal[[#This Row],[Index]],Directory[Index],0),MATCH('DEAL DIRECTORY'!BA$5,Directory[#Headers],0))</f>
        <v>03月</v>
      </c>
      <c r="BB61" s="129" t="str">
        <f>INDEX(Directory[],MATCH(tbl_deal[[#This Row],[Index]],Directory[Index],0),MATCH('DEAL DIRECTORY'!BB$5,Directory[#Headers],0))</f>
        <v>SOE Creds</v>
      </c>
      <c r="BC61" s="129" t="str">
        <f>INDEX(Directory[],MATCH(tbl_deal[[#This Row],[Index]],Directory[Index],0),MATCH('DEAL DIRECTORY'!BC$5,Directory[#Headers],0))</f>
        <v>SHAOXING SHANGYU HANGZHOU BAY ECONOMIC DEVELOPMENT ZONE HOLDING GROUP CO., LTD.</v>
      </c>
      <c r="BD61" s="129" t="str">
        <f>INDEX(Directory[],MATCH(tbl_deal[[#This Row],[Index]],Directory[Index],0),MATCH('DEAL DIRECTORY'!BD$5,Directory[#Headers],0))</f>
        <v>G238070</v>
      </c>
      <c r="BE61" s="137" t="str">
        <f>INDEX(Directory[],MATCH(tbl_deal[[#This Row],[Index]],Directory[Index],0),MATCH('DEAL DIRECTORY'!BE$5,Directory[#Headers],0))</f>
        <v>23年03月</v>
      </c>
      <c r="BF61" s="137" t="str">
        <f>INDEX(Directory[],MATCH(tbl_deal[[#This Row],[Index]],Directory[Index],0),MATCH('DEAL DIRECTORY'!BF$5,Directory[#Headers],0))</f>
        <v>绍兴上虞杭州湾</v>
      </c>
      <c r="BG61" s="137" t="str">
        <f>INDEX(Directory[],MATCH(tbl_deal[[#This Row],[Index]],Directory[Index],0),MATCH('DEAL DIRECTORY'!BG$5,Directory[#Headers],0))</f>
        <v>--/--/--</v>
      </c>
      <c r="BH61" s="137" t="str">
        <f>INDEX(Directory[],MATCH(tbl_deal[[#This Row],[Index]],Directory[Index],0),MATCH('DEAL DIRECTORY'!BH$5,Directory[#Headers],0))</f>
        <v>自贸债</v>
      </c>
      <c r="BI61" s="137" t="str">
        <f>INDEX(Directory[],MATCH(tbl_deal[[#This Row],[Index]],Directory[Index],0),MATCH('DEAL DIRECTORY'!BI$5,Directory[#Headers],0))</f>
        <v>人民币10.25亿元</v>
      </c>
      <c r="BJ61" s="137" t="str">
        <f>INDEX(Directory[],MATCH(tbl_deal[[#This Row],[Index]],Directory[Index],0),MATCH('DEAL DIRECTORY'!BJ$5,Directory[#Headers],0))</f>
        <v>3年</v>
      </c>
      <c r="BK61" s="137" t="str">
        <f>INDEX(Directory[],MATCH(tbl_deal[[#This Row],[Index]],Directory[Index],0),MATCH('DEAL DIRECTORY'!BK$5,Directory[#Headers],0))</f>
        <v>4.5%</v>
      </c>
      <c r="BL61" s="137" t="str">
        <f>INDEX(Directory[],MATCH(tbl_deal[[#This Row],[Index]],Directory[Index],0),MATCH('DEAL DIRECTORY'!BL$5,Directory[#Headers],0))</f>
        <v>账簿管理人</v>
      </c>
      <c r="BM61" s="129" t="str">
        <f>INDEX(Directory[],MATCH(tbl_deal[[#This Row],[Index]],Directory[Index],0),MATCH('DEAL DIRECTORY'!BM$5,Directory[#Headers],0))</f>
        <v>\\10.10.1.215\dcm$\Deals\Completed\2023 Completed\SOE\Futuretown II 上虞杭州湾 FTZ</v>
      </c>
      <c r="BN61" s="4"/>
      <c r="BO61" s="4"/>
      <c r="BP61" s="4"/>
    </row>
    <row r="62" spans="3:68" ht="20.25" customHeight="1" x14ac:dyDescent="0.25">
      <c r="C62" s="129">
        <f>Directory[[#This Row],[Index]]</f>
        <v>409</v>
      </c>
      <c r="D62" s="130">
        <f>INDEX(Directory[],MATCH(tbl_deal[[#This Row],[Index]],Directory[Index],0),MATCH('DEAL DIRECTORY'!D$5,Directory[#Headers],0))</f>
        <v>45002</v>
      </c>
      <c r="E62" s="129" t="str">
        <f>INDEX(Directory[],MATCH(tbl_deal[[#This Row],[Index]],Directory[Index],0),MATCH('DEAL DIRECTORY'!E$5,Directory[#Headers],0))</f>
        <v>可持续</v>
      </c>
      <c r="F62" s="129" t="str">
        <f>INDEX(Directory[],MATCH(tbl_deal[[#This Row],[Index]],Directory[Index],0),MATCH('DEAL DIRECTORY'!F$5,Directory[#Headers],0))</f>
        <v>自贸债</v>
      </c>
      <c r="G62" s="129" t="str">
        <f>INDEX(Directory[],MATCH(tbl_deal[[#This Row],[Index]],Directory[Index],0),MATCH('DEAL DIRECTORY'!G$5,Directory[#Headers],0))</f>
        <v>Green II</v>
      </c>
      <c r="H62" s="135" t="str">
        <f>IF(tbl_deal[[#This Row],[FolderPath]]="","",HYPERLINK(tbl_deal[[#This Row],[FolderPath]],"📂"))</f>
        <v>📂</v>
      </c>
      <c r="I62" s="129" t="str">
        <f>INDEX(Directory[],MATCH(tbl_deal[[#This Row],[Index]],Directory[Index],0),MATCH('DEAL DIRECTORY'!I$5,Directory[#Headers],0))</f>
        <v>JBR</v>
      </c>
      <c r="J62" s="129" t="str">
        <f>INDEX(Directory[],MATCH(tbl_deal[[#This Row],[Index]],Directory[Index],0),MATCH('DEAL DIRECTORY'!J$5,Directory[#Headers],0))</f>
        <v>SCMI</v>
      </c>
      <c r="K62" s="129" t="str">
        <f>INDEX(Directory[],MATCH(tbl_deal[[#This Row],[Index]],Directory[Index],0),MATCH('DEAL DIRECTORY'!K$5,Directory[#Headers],0))</f>
        <v>SOE组</v>
      </c>
      <c r="L62" s="129">
        <f>INDEX(Directory[],MATCH(tbl_deal[[#This Row],[Index]],Directory[Index],0),MATCH('DEAL DIRECTORY'!L$5,Directory[#Headers],0))</f>
        <v>1</v>
      </c>
      <c r="M62" s="129" t="str">
        <f>INDEX(Directory[],MATCH(tbl_deal[[#This Row],[Index]],Directory[Index],0),MATCH('DEAL DIRECTORY'!M$5,Directory[#Headers],0))</f>
        <v>桂林经开(北部湾银行)</v>
      </c>
      <c r="N62" s="129" t="str">
        <f>INDEX(Directory[],MATCH(tbl_deal[[#This Row],[Index]],Directory[Index],0),MATCH('DEAL DIRECTORY'!N$5,Directory[#Headers],0))</f>
        <v>--/--/--</v>
      </c>
      <c r="O62" s="129" t="str">
        <f>INDEX(Directory[],MATCH(tbl_deal[[#This Row],[Index]],Directory[Index],0),MATCH('DEAL DIRECTORY'!O$5,Directory[#Headers],0))</f>
        <v>CNH</v>
      </c>
      <c r="P62" s="129">
        <f>INDEX(Directory[],MATCH(tbl_deal[[#This Row],[Index]],Directory[Index],0),MATCH('DEAL DIRECTORY'!P$5,Directory[#Headers],0))</f>
        <v>1</v>
      </c>
      <c r="Q62" s="129" t="str">
        <f>INDEX(Directory[],MATCH(tbl_deal[[#This Row],[Index]],Directory[Index],0),MATCH('DEAL DIRECTORY'!Q$5,Directory[#Headers],0))</f>
        <v>3</v>
      </c>
      <c r="R62" s="129" t="str">
        <f>INDEX(Directory[],MATCH(tbl_deal[[#This Row],[Index]],Directory[Index],0),MATCH('DEAL DIRECTORY'!R$5,Directory[#Headers],0))</f>
        <v>4.8%</v>
      </c>
      <c r="S62" s="129" t="str">
        <f>INDEX(Directory[],MATCH(tbl_deal[[#This Row],[Index]],Directory[Index],0),MATCH('DEAL DIRECTORY'!S$5,Directory[#Headers],0))</f>
        <v>--</v>
      </c>
      <c r="T62" s="129" t="str">
        <f>INDEX(Directory[],MATCH(tbl_deal[[#This Row],[Index]],Directory[Index],0),MATCH('DEAL DIRECTORY'!T$5,Directory[#Headers],0))</f>
        <v>--</v>
      </c>
      <c r="U62" s="129" t="str">
        <f>INDEX(Directory[],MATCH(tbl_deal[[#This Row],[Index]],Directory[Index],0),MATCH('DEAL DIRECTORY'!U$5,Directory[#Headers],0))</f>
        <v>--</v>
      </c>
      <c r="V62" s="131">
        <f>INDEX(Directory[],MATCH(tbl_deal[[#This Row],[Index]],Directory[Index],0),MATCH('DEAL DIRECTORY'!V$5,Directory[#Headers],0))</f>
        <v>0</v>
      </c>
      <c r="W62" s="129" t="str">
        <f>INDEX(Directory[],MATCH(tbl_deal[[#This Row],[Index]],Directory[Index],0),MATCH('DEAL DIRECTORY'!W$5,Directory[#Headers],0))</f>
        <v>备证</v>
      </c>
      <c r="X62" s="129" t="str">
        <f>INDEX(Directory[],MATCH(tbl_deal[[#This Row],[Index]],Directory[Index],0),MATCH('DEAL DIRECTORY'!X$5,Directory[#Headers],0))</f>
        <v>可持续自贸债</v>
      </c>
      <c r="Y62" s="129" t="str">
        <f>INDEX(Directory[],MATCH(tbl_deal[[#This Row],[Index]],Directory[Index],0),MATCH('DEAL DIRECTORY'!Y$5,Directory[#Headers],0))</f>
        <v>澳交所</v>
      </c>
      <c r="Z62" s="129" t="str">
        <f>INDEX(Directory[],MATCH(tbl_deal[[#This Row],[Index]],Directory[Index],0),MATCH('DEAL DIRECTORY'!Z$5,Directory[#Headers],0))</f>
        <v/>
      </c>
      <c r="AA62" s="129" t="str">
        <f>INDEX(Directory[],MATCH(tbl_deal[[#This Row],[Index]],Directory[Index],0),MATCH('DEAL DIRECTORY'!AA$5,Directory[#Headers],0))</f>
        <v/>
      </c>
      <c r="AB62" s="129" t="str">
        <f>INDEX(Directory[],MATCH(tbl_deal[[#This Row],[Index]],Directory[Index],0),MATCH('DEAL DIRECTORY'!AB$5,Directory[#Headers],0))</f>
        <v>BISL</v>
      </c>
      <c r="AC62" s="129" t="str">
        <f>INDEX(Directory[],MATCH(tbl_deal[[#This Row],[Index]],Directory[Index],0),MATCH('DEAL DIRECTORY'!AC$5,Directory[#Headers],0))</f>
        <v>--</v>
      </c>
      <c r="AD62" s="129" t="str">
        <f>INDEX(Directory[],MATCH(tbl_deal[[#This Row],[Index]],Directory[Index],0),MATCH('DEAL DIRECTORY'!AD$5,Directory[#Headers],0))</f>
        <v>--</v>
      </c>
      <c r="AE62" s="129" t="str">
        <f>INDEX(Directory[],MATCH(tbl_deal[[#This Row],[Index]],Directory[Index],0),MATCH('DEAL DIRECTORY'!AE$5,Directory[#Headers],0))</f>
        <v>--</v>
      </c>
      <c r="AF62" s="129" t="str">
        <f>INDEX(Directory[],MATCH(tbl_deal[[#This Row],[Index]],Directory[Index],0),MATCH('DEAL DIRECTORY'!AF$5,Directory[#Headers],0))</f>
        <v>N</v>
      </c>
      <c r="AG62" s="129" t="str">
        <f>INDEX(Directory[],MATCH(tbl_deal[[#This Row],[Index]],Directory[Index],0),MATCH('DEAL DIRECTORY'!AG$5,Directory[#Headers],0))</f>
        <v>桂林经开投资控股有限责任公司</v>
      </c>
      <c r="AH62" s="129" t="str">
        <f>INDEX(Directory[],MATCH(tbl_deal[[#This Row],[Index]],Directory[Index],0),MATCH('DEAL DIRECTORY'!AH$5,Directory[#Headers],0))</f>
        <v>--/--/--</v>
      </c>
      <c r="AI62" s="129" t="str">
        <f>INDEX(Directory[],MATCH(tbl_deal[[#This Row],[Index]],Directory[Index],0),MATCH('DEAL DIRECTORY'!AI$5,Directory[#Headers],0))</f>
        <v>AA</v>
      </c>
      <c r="AJ62" s="129" t="str">
        <f>INDEX(Directory[],MATCH(tbl_deal[[#This Row],[Index]],Directory[Index],0),MATCH('DEAL DIRECTORY'!AJ$5,Directory[#Headers],0))</f>
        <v>广西</v>
      </c>
      <c r="AK62" s="129" t="str">
        <f>INDEX(Directory[],MATCH(tbl_deal[[#This Row],[Index]],Directory[Index],0),MATCH('DEAL DIRECTORY'!AK$5,Directory[#Headers],0))</f>
        <v>桂林市</v>
      </c>
      <c r="AL62" s="129" t="str">
        <f>INDEX(Directory[],MATCH(tbl_deal[[#This Row],[Index]],Directory[Index],0),MATCH('DEAL DIRECTORY'!AL$5,Directory[#Headers],0))</f>
        <v>--</v>
      </c>
      <c r="AM62" s="129" t="str">
        <f>INDEX(Directory[],MATCH(tbl_deal[[#This Row],[Index]],Directory[Index],0),MATCH('DEAL DIRECTORY'!AM$5,Directory[#Headers],0))</f>
        <v>北部湾银行</v>
      </c>
      <c r="AN62" s="129" t="str">
        <f>INDEX(Directory[],MATCH(tbl_deal[[#This Row],[Index]],Directory[Index],0),MATCH('DEAL DIRECTORY'!AN$5,Directory[#Headers],0))</f>
        <v>城商行备证</v>
      </c>
      <c r="AO62" s="132">
        <f>IF(ISBLANK(INDEX(Directory[],MATCH(tbl_deal[[#This Row],[Index]],Directory[Index],0),MATCH('DEAL DIRECTORY'!AO$5,Directory[#Headers],0))),"--",INDEX(Directory[],MATCH(tbl_deal[[#This Row],[Index]],Directory[Index],0),MATCH('DEAL DIRECTORY'!AO$5,Directory[#Headers],0)))</f>
        <v>1000</v>
      </c>
      <c r="AP62" s="129">
        <f>INDEX(Directory[],MATCH(tbl_deal[[#This Row],[Index]],Directory[Index],0),MATCH('DEAL DIRECTORY'!AP$5,Directory[#Headers],0))</f>
        <v>0.14000000000000001</v>
      </c>
      <c r="AQ62" s="129">
        <f>INDEX(Directory[],MATCH(tbl_deal[[#This Row],[Index]],Directory[Index],0),MATCH('DEAL DIRECTORY'!AQ$5,Directory[#Headers],0))</f>
        <v>1</v>
      </c>
      <c r="AR62" s="129">
        <f>INDEX(Directory[],MATCH(tbl_deal[[#This Row],[Index]],Directory[Index],0),MATCH('DEAL DIRECTORY'!AR$5,Directory[#Headers],0))</f>
        <v>1.139</v>
      </c>
      <c r="AS62" s="129" t="str">
        <f>INDEX(Directory[],MATCH(tbl_deal[[#This Row],[Index]],Directory[Index],0),MATCH('DEAL DIRECTORY'!AS$5,Directory[#Headers],0))</f>
        <v>地方国企</v>
      </c>
      <c r="AT62" s="129" t="str">
        <f>INDEX(Directory[],MATCH(tbl_deal[[#This Row],[Index]],Directory[Index],0),MATCH('DEAL DIRECTORY'!AT$5,Directory[#Headers],0))</f>
        <v>地方平台</v>
      </c>
      <c r="AU62" s="129" t="str">
        <f>INDEX(Directory[],MATCH(tbl_deal[[#This Row],[Index]],Directory[Index],0),MATCH('DEAL DIRECTORY'!AU$5,Directory[#Headers],0))</f>
        <v>园区</v>
      </c>
      <c r="AV62" s="129" t="str">
        <f>INDEX(Directory[],MATCH(tbl_deal[[#This Row],[Index]],Directory[Index],0),MATCH('DEAL DIRECTORY'!AV$5,Directory[#Headers],0))</f>
        <v>备证</v>
      </c>
      <c r="AW62" s="129" t="str">
        <f>INDEX(Directory[],MATCH(tbl_deal[[#This Row],[Index]],Directory[Index],0),MATCH('DEAL DIRECTORY'!AW$5,Directory[#Headers],0))</f>
        <v>无评级</v>
      </c>
      <c r="AX62" s="129" t="str">
        <f>INDEX(Directory[],MATCH(tbl_deal[[#This Row],[Index]],Directory[Index],0),MATCH('DEAL DIRECTORY'!AX$5,Directory[#Headers],0))</f>
        <v>≤2亿</v>
      </c>
      <c r="AY62" s="133" t="str">
        <f>INDEX(Directory[],MATCH(tbl_deal[[#This Row],[Index]],Directory[Index],0),MATCH('DEAL DIRECTORY'!AY$5,Directory[#Headers],0))</f>
        <v>23年</v>
      </c>
      <c r="AZ62" s="129" t="str">
        <f>INDEX(Directory[],MATCH(tbl_deal[[#This Row],[Index]],Directory[Index],0),MATCH('DEAL DIRECTORY'!AZ$5,Directory[#Headers],0))</f>
        <v>Q1</v>
      </c>
      <c r="BA62" s="129" t="str">
        <f>INDEX(Directory[],MATCH(tbl_deal[[#This Row],[Index]],Directory[Index],0),MATCH('DEAL DIRECTORY'!BA$5,Directory[#Headers],0))</f>
        <v>03月</v>
      </c>
      <c r="BB62" s="129" t="str">
        <f>INDEX(Directory[],MATCH(tbl_deal[[#This Row],[Index]],Directory[Index],0),MATCH('DEAL DIRECTORY'!BB$5,Directory[#Headers],0))</f>
        <v>SOE Creds</v>
      </c>
      <c r="BC62" s="129" t="str">
        <f>INDEX(Directory[],MATCH(tbl_deal[[#This Row],[Index]],Directory[Index],0),MATCH('DEAL DIRECTORY'!BC$5,Directory[#Headers],0))</f>
        <v>GUILIN ETDZ INVESTMENT HOLDING CO., LTD.</v>
      </c>
      <c r="BD62" s="129" t="str">
        <f>INDEX(Directory[],MATCH(tbl_deal[[#This Row],[Index]],Directory[Index],0),MATCH('DEAL DIRECTORY'!BD$5,Directory[#Headers],0))</f>
        <v>G238047</v>
      </c>
      <c r="BE62" s="137" t="str">
        <f>INDEX(Directory[],MATCH(tbl_deal[[#This Row],[Index]],Directory[Index],0),MATCH('DEAL DIRECTORY'!BE$5,Directory[#Headers],0))</f>
        <v>23年03月</v>
      </c>
      <c r="BF62" s="137" t="str">
        <f>INDEX(Directory[],MATCH(tbl_deal[[#This Row],[Index]],Directory[Index],0),MATCH('DEAL DIRECTORY'!BF$5,Directory[#Headers],0))</f>
        <v>桂林经开</v>
      </c>
      <c r="BG62" s="137" t="str">
        <f>INDEX(Directory[],MATCH(tbl_deal[[#This Row],[Index]],Directory[Index],0),MATCH('DEAL DIRECTORY'!BG$5,Directory[#Headers],0))</f>
        <v>--/--/--</v>
      </c>
      <c r="BH62" s="137" t="str">
        <f>INDEX(Directory[],MATCH(tbl_deal[[#This Row],[Index]],Directory[Index],0),MATCH('DEAL DIRECTORY'!BH$5,Directory[#Headers],0))</f>
        <v>可持续自贸债</v>
      </c>
      <c r="BI62" s="137" t="str">
        <f>INDEX(Directory[],MATCH(tbl_deal[[#This Row],[Index]],Directory[Index],0),MATCH('DEAL DIRECTORY'!BI$5,Directory[#Headers],0))</f>
        <v>人民币1亿元</v>
      </c>
      <c r="BJ62" s="137" t="str">
        <f>INDEX(Directory[],MATCH(tbl_deal[[#This Row],[Index]],Directory[Index],0),MATCH('DEAL DIRECTORY'!BJ$5,Directory[#Headers],0))</f>
        <v>3年</v>
      </c>
      <c r="BK62" s="137" t="str">
        <f>INDEX(Directory[],MATCH(tbl_deal[[#This Row],[Index]],Directory[Index],0),MATCH('DEAL DIRECTORY'!BK$5,Directory[#Headers],0))</f>
        <v>4.8%</v>
      </c>
      <c r="BL62" s="137" t="str">
        <f>INDEX(Directory[],MATCH(tbl_deal[[#This Row],[Index]],Directory[Index],0),MATCH('DEAL DIRECTORY'!BL$5,Directory[#Headers],0))</f>
        <v>账簿管理人</v>
      </c>
      <c r="BM62" s="129" t="str">
        <f>INDEX(Directory[],MATCH(tbl_deal[[#This Row],[Index]],Directory[Index],0),MATCH('DEAL DIRECTORY'!BM$5,Directory[#Headers],0))</f>
        <v>\\10.10.1.215\dcm$\Deals\Completed\2023 Completed\SOE\Green II 桂林经开 FTZ</v>
      </c>
      <c r="BN62" s="4"/>
      <c r="BO62" s="4"/>
      <c r="BP62" s="4"/>
    </row>
    <row r="63" spans="3:68" ht="20.25" customHeight="1" x14ac:dyDescent="0.25">
      <c r="C63" s="129">
        <f>Directory[[#This Row],[Index]]</f>
        <v>408</v>
      </c>
      <c r="D63" s="130">
        <f>INDEX(Directory[],MATCH(tbl_deal[[#This Row],[Index]],Directory[Index],0),MATCH('DEAL DIRECTORY'!D$5,Directory[#Headers],0))</f>
        <v>44993</v>
      </c>
      <c r="E63" s="129" t="str">
        <f>INDEX(Directory[],MATCH(tbl_deal[[#This Row],[Index]],Directory[Index],0),MATCH('DEAL DIRECTORY'!E$5,Directory[#Headers],0))</f>
        <v/>
      </c>
      <c r="F63" s="129" t="str">
        <f>INDEX(Directory[],MATCH(tbl_deal[[#This Row],[Index]],Directory[Index],0),MATCH('DEAL DIRECTORY'!F$5,Directory[#Headers],0))</f>
        <v>自贸债</v>
      </c>
      <c r="G63" s="129" t="str">
        <f>INDEX(Directory[],MATCH(tbl_deal[[#This Row],[Index]],Directory[Index],0),MATCH('DEAL DIRECTORY'!G$5,Directory[#Headers],0))</f>
        <v>Drogo Plus</v>
      </c>
      <c r="H63" s="135" t="str">
        <f>IF(tbl_deal[[#This Row],[FolderPath]]="","",HYPERLINK(tbl_deal[[#This Row],[FolderPath]],"📂"))</f>
        <v>📂</v>
      </c>
      <c r="I63" s="129" t="str">
        <f>INDEX(Directory[],MATCH(tbl_deal[[#This Row],[Index]],Directory[Index],0),MATCH('DEAL DIRECTORY'!I$5,Directory[#Headers],0))</f>
        <v>JBR</v>
      </c>
      <c r="J63" s="129" t="str">
        <f>INDEX(Directory[],MATCH(tbl_deal[[#This Row],[Index]],Directory[Index],0),MATCH('DEAL DIRECTORY'!J$5,Directory[#Headers],0))</f>
        <v>SCMI</v>
      </c>
      <c r="K63" s="129" t="str">
        <f>INDEX(Directory[],MATCH(tbl_deal[[#This Row],[Index]],Directory[Index],0),MATCH('DEAL DIRECTORY'!K$5,Directory[#Headers],0))</f>
        <v>POE组</v>
      </c>
      <c r="L63" s="129">
        <f>INDEX(Directory[],MATCH(tbl_deal[[#This Row],[Index]],Directory[Index],0),MATCH('DEAL DIRECTORY'!L$5,Directory[#Headers],0))</f>
        <v>1</v>
      </c>
      <c r="M63" s="129" t="str">
        <f>INDEX(Directory[],MATCH(tbl_deal[[#This Row],[Index]],Directory[Index],0),MATCH('DEAL DIRECTORY'!M$5,Directory[#Headers],0))</f>
        <v>郴州产投(华夏银行)</v>
      </c>
      <c r="N63" s="129" t="str">
        <f>INDEX(Directory[],MATCH(tbl_deal[[#This Row],[Index]],Directory[Index],0),MATCH('DEAL DIRECTORY'!N$5,Directory[#Headers],0))</f>
        <v>--/--/--</v>
      </c>
      <c r="O63" s="129" t="str">
        <f>INDEX(Directory[],MATCH(tbl_deal[[#This Row],[Index]],Directory[Index],0),MATCH('DEAL DIRECTORY'!O$5,Directory[#Headers],0))</f>
        <v>CNH</v>
      </c>
      <c r="P63" s="129">
        <f>INDEX(Directory[],MATCH(tbl_deal[[#This Row],[Index]],Directory[Index],0),MATCH('DEAL DIRECTORY'!P$5,Directory[#Headers],0))</f>
        <v>8.75</v>
      </c>
      <c r="Q63" s="129" t="str">
        <f>INDEX(Directory[],MATCH(tbl_deal[[#This Row],[Index]],Directory[Index],0),MATCH('DEAL DIRECTORY'!Q$5,Directory[#Headers],0))</f>
        <v>3</v>
      </c>
      <c r="R63" s="129" t="str">
        <f>INDEX(Directory[],MATCH(tbl_deal[[#This Row],[Index]],Directory[Index],0),MATCH('DEAL DIRECTORY'!R$5,Directory[#Headers],0))</f>
        <v>4%</v>
      </c>
      <c r="S63" s="129" t="str">
        <f>INDEX(Directory[],MATCH(tbl_deal[[#This Row],[Index]],Directory[Index],0),MATCH('DEAL DIRECTORY'!S$5,Directory[#Headers],0))</f>
        <v>4.1%a</v>
      </c>
      <c r="T63" s="129" t="str">
        <f>INDEX(Directory[],MATCH(tbl_deal[[#This Row],[Index]],Directory[Index],0),MATCH('DEAL DIRECTORY'!T$5,Directory[#Headers],0))</f>
        <v>4.0%</v>
      </c>
      <c r="U63" s="129" t="str">
        <f>INDEX(Directory[],MATCH(tbl_deal[[#This Row],[Index]],Directory[Index],0),MATCH('DEAL DIRECTORY'!U$5,Directory[#Headers],0))</f>
        <v>--</v>
      </c>
      <c r="V63" s="131">
        <f>INDEX(Directory[],MATCH(tbl_deal[[#This Row],[Index]],Directory[Index],0),MATCH('DEAL DIRECTORY'!V$5,Directory[#Headers],0))</f>
        <v>10</v>
      </c>
      <c r="W63" s="129" t="str">
        <f>INDEX(Directory[],MATCH(tbl_deal[[#This Row],[Index]],Directory[Index],0),MATCH('DEAL DIRECTORY'!W$5,Directory[#Headers],0))</f>
        <v>备证</v>
      </c>
      <c r="X63" s="129" t="str">
        <f>INDEX(Directory[],MATCH(tbl_deal[[#This Row],[Index]],Directory[Index],0),MATCH('DEAL DIRECTORY'!X$5,Directory[#Headers],0))</f>
        <v>自贸债</v>
      </c>
      <c r="Y63" s="129" t="str">
        <f>INDEX(Directory[],MATCH(tbl_deal[[#This Row],[Index]],Directory[Index],0),MATCH('DEAL DIRECTORY'!Y$5,Directory[#Headers],0))</f>
        <v>澳交所</v>
      </c>
      <c r="Z63" s="129" t="str">
        <f>INDEX(Directory[],MATCH(tbl_deal[[#This Row],[Index]],Directory[Index],0),MATCH('DEAL DIRECTORY'!Z$5,Directory[#Headers],0))</f>
        <v/>
      </c>
      <c r="AA63" s="129" t="str">
        <f>INDEX(Directory[],MATCH(tbl_deal[[#This Row],[Index]],Directory[Index],0),MATCH('DEAL DIRECTORY'!AA$5,Directory[#Headers],0))</f>
        <v/>
      </c>
      <c r="AB63" s="129" t="str">
        <f>INDEX(Directory[],MATCH(tbl_deal[[#This Row],[Index]],Directory[Index],0),MATCH('DEAL DIRECTORY'!AB$5,Directory[#Headers],0))</f>
        <v>BISL</v>
      </c>
      <c r="AC63" s="129" t="str">
        <f>INDEX(Directory[],MATCH(tbl_deal[[#This Row],[Index]],Directory[Index],0),MATCH('DEAL DIRECTORY'!AC$5,Directory[#Headers],0))</f>
        <v>--</v>
      </c>
      <c r="AD63" s="129" t="str">
        <f>INDEX(Directory[],MATCH(tbl_deal[[#This Row],[Index]],Directory[Index],0),MATCH('DEAL DIRECTORY'!AD$5,Directory[#Headers],0))</f>
        <v>--</v>
      </c>
      <c r="AE63" s="129" t="str">
        <f>INDEX(Directory[],MATCH(tbl_deal[[#This Row],[Index]],Directory[Index],0),MATCH('DEAL DIRECTORY'!AE$5,Directory[#Headers],0))</f>
        <v>--</v>
      </c>
      <c r="AF63" s="129" t="str">
        <f>INDEX(Directory[],MATCH(tbl_deal[[#This Row],[Index]],Directory[Index],0),MATCH('DEAL DIRECTORY'!AF$5,Directory[#Headers],0))</f>
        <v>N</v>
      </c>
      <c r="AG63" s="129" t="str">
        <f>INDEX(Directory[],MATCH(tbl_deal[[#This Row],[Index]],Directory[Index],0),MATCH('DEAL DIRECTORY'!AG$5,Directory[#Headers],0))</f>
        <v>郴州市产业投资集团有限公司</v>
      </c>
      <c r="AH63" s="129" t="str">
        <f>INDEX(Directory[],MATCH(tbl_deal[[#This Row],[Index]],Directory[Index],0),MATCH('DEAL DIRECTORY'!AH$5,Directory[#Headers],0))</f>
        <v>--/--/--</v>
      </c>
      <c r="AI63" s="129" t="str">
        <f>INDEX(Directory[],MATCH(tbl_deal[[#This Row],[Index]],Directory[Index],0),MATCH('DEAL DIRECTORY'!AI$5,Directory[#Headers],0))</f>
        <v>AA+</v>
      </c>
      <c r="AJ63" s="129" t="str">
        <f>INDEX(Directory[],MATCH(tbl_deal[[#This Row],[Index]],Directory[Index],0),MATCH('DEAL DIRECTORY'!AJ$5,Directory[#Headers],0))</f>
        <v>湖南</v>
      </c>
      <c r="AK63" s="129" t="str">
        <f>INDEX(Directory[],MATCH(tbl_deal[[#This Row],[Index]],Directory[Index],0),MATCH('DEAL DIRECTORY'!AK$5,Directory[#Headers],0))</f>
        <v>郴州市</v>
      </c>
      <c r="AL63" s="129" t="str">
        <f>INDEX(Directory[],MATCH(tbl_deal[[#This Row],[Index]],Directory[Index],0),MATCH('DEAL DIRECTORY'!AL$5,Directory[#Headers],0))</f>
        <v>--</v>
      </c>
      <c r="AM63" s="129" t="str">
        <f>INDEX(Directory[],MATCH(tbl_deal[[#This Row],[Index]],Directory[Index],0),MATCH('DEAL DIRECTORY'!AM$5,Directory[#Headers],0))</f>
        <v>华夏银行</v>
      </c>
      <c r="AN63" s="129" t="str">
        <f>INDEX(Directory[],MATCH(tbl_deal[[#This Row],[Index]],Directory[Index],0),MATCH('DEAL DIRECTORY'!AN$5,Directory[#Headers],0))</f>
        <v>股份行备证</v>
      </c>
      <c r="AO63" s="132">
        <f>IF(ISBLANK(INDEX(Directory[],MATCH(tbl_deal[[#This Row],[Index]],Directory[Index],0),MATCH('DEAL DIRECTORY'!AO$5,Directory[#Headers],0))),"--",INDEX(Directory[],MATCH(tbl_deal[[#This Row],[Index]],Directory[Index],0),MATCH('DEAL DIRECTORY'!AO$5,Directory[#Headers],0)))</f>
        <v>0</v>
      </c>
      <c r="AP63" s="129">
        <f>INDEX(Directory[],MATCH(tbl_deal[[#This Row],[Index]],Directory[Index],0),MATCH('DEAL DIRECTORY'!AP$5,Directory[#Headers],0))</f>
        <v>1.26</v>
      </c>
      <c r="AQ63" s="129">
        <f>INDEX(Directory[],MATCH(tbl_deal[[#This Row],[Index]],Directory[Index],0),MATCH('DEAL DIRECTORY'!AQ$5,Directory[#Headers],0))</f>
        <v>8.75</v>
      </c>
      <c r="AR63" s="129">
        <f>INDEX(Directory[],MATCH(tbl_deal[[#This Row],[Index]],Directory[Index],0),MATCH('DEAL DIRECTORY'!AR$5,Directory[#Headers],0))</f>
        <v>9.8610000000000007</v>
      </c>
      <c r="AS63" s="129" t="str">
        <f>INDEX(Directory[],MATCH(tbl_deal[[#This Row],[Index]],Directory[Index],0),MATCH('DEAL DIRECTORY'!AS$5,Directory[#Headers],0))</f>
        <v>地方国企</v>
      </c>
      <c r="AT63" s="129" t="str">
        <f>INDEX(Directory[],MATCH(tbl_deal[[#This Row],[Index]],Directory[Index],0),MATCH('DEAL DIRECTORY'!AT$5,Directory[#Headers],0))</f>
        <v>地方平台</v>
      </c>
      <c r="AU63" s="129" t="str">
        <f>INDEX(Directory[],MATCH(tbl_deal[[#This Row],[Index]],Directory[Index],0),MATCH('DEAL DIRECTORY'!AU$5,Directory[#Headers],0))</f>
        <v>园区</v>
      </c>
      <c r="AV63" s="129" t="str">
        <f>INDEX(Directory[],MATCH(tbl_deal[[#This Row],[Index]],Directory[Index],0),MATCH('DEAL DIRECTORY'!AV$5,Directory[#Headers],0))</f>
        <v>备证</v>
      </c>
      <c r="AW63" s="129" t="str">
        <f>INDEX(Directory[],MATCH(tbl_deal[[#This Row],[Index]],Directory[Index],0),MATCH('DEAL DIRECTORY'!AW$5,Directory[#Headers],0))</f>
        <v>无评级</v>
      </c>
      <c r="AX63" s="129" t="str">
        <f>INDEX(Directory[],MATCH(tbl_deal[[#This Row],[Index]],Directory[Index],0),MATCH('DEAL DIRECTORY'!AX$5,Directory[#Headers],0))</f>
        <v>≤2亿</v>
      </c>
      <c r="AY63" s="133" t="str">
        <f>INDEX(Directory[],MATCH(tbl_deal[[#This Row],[Index]],Directory[Index],0),MATCH('DEAL DIRECTORY'!AY$5,Directory[#Headers],0))</f>
        <v>23年</v>
      </c>
      <c r="AZ63" s="129" t="str">
        <f>INDEX(Directory[],MATCH(tbl_deal[[#This Row],[Index]],Directory[Index],0),MATCH('DEAL DIRECTORY'!AZ$5,Directory[#Headers],0))</f>
        <v>Q1</v>
      </c>
      <c r="BA63" s="129" t="str">
        <f>INDEX(Directory[],MATCH(tbl_deal[[#This Row],[Index]],Directory[Index],0),MATCH('DEAL DIRECTORY'!BA$5,Directory[#Headers],0))</f>
        <v>03月</v>
      </c>
      <c r="BB63" s="129" t="str">
        <f>INDEX(Directory[],MATCH(tbl_deal[[#This Row],[Index]],Directory[Index],0),MATCH('DEAL DIRECTORY'!BB$5,Directory[#Headers],0))</f>
        <v>SOE Creds</v>
      </c>
      <c r="BC63" s="129" t="str">
        <f>INDEX(Directory[],MATCH(tbl_deal[[#This Row],[Index]],Directory[Index],0),MATCH('DEAL DIRECTORY'!BC$5,Directory[#Headers],0))</f>
        <v>CHENZHOU INDUSTRY INVESTMENT GROUP CO., LTD.</v>
      </c>
      <c r="BD63" s="129" t="str">
        <f>INDEX(Directory[],MATCH(tbl_deal[[#This Row],[Index]],Directory[Index],0),MATCH('DEAL DIRECTORY'!BD$5,Directory[#Headers],0))</f>
        <v>G238046</v>
      </c>
      <c r="BE63" s="137" t="str">
        <f>INDEX(Directory[],MATCH(tbl_deal[[#This Row],[Index]],Directory[Index],0),MATCH('DEAL DIRECTORY'!BE$5,Directory[#Headers],0))</f>
        <v>23年03月</v>
      </c>
      <c r="BF63" s="137" t="str">
        <f>INDEX(Directory[],MATCH(tbl_deal[[#This Row],[Index]],Directory[Index],0),MATCH('DEAL DIRECTORY'!BF$5,Directory[#Headers],0))</f>
        <v>郴州产投</v>
      </c>
      <c r="BG63" s="137" t="str">
        <f>INDEX(Directory[],MATCH(tbl_deal[[#This Row],[Index]],Directory[Index],0),MATCH('DEAL DIRECTORY'!BG$5,Directory[#Headers],0))</f>
        <v>--/--/--</v>
      </c>
      <c r="BH63" s="137" t="str">
        <f>INDEX(Directory[],MATCH(tbl_deal[[#This Row],[Index]],Directory[Index],0),MATCH('DEAL DIRECTORY'!BH$5,Directory[#Headers],0))</f>
        <v>自贸债</v>
      </c>
      <c r="BI63" s="137" t="str">
        <f>INDEX(Directory[],MATCH(tbl_deal[[#This Row],[Index]],Directory[Index],0),MATCH('DEAL DIRECTORY'!BI$5,Directory[#Headers],0))</f>
        <v>人民币8.75亿元</v>
      </c>
      <c r="BJ63" s="137" t="str">
        <f>INDEX(Directory[],MATCH(tbl_deal[[#This Row],[Index]],Directory[Index],0),MATCH('DEAL DIRECTORY'!BJ$5,Directory[#Headers],0))</f>
        <v>3年</v>
      </c>
      <c r="BK63" s="137" t="str">
        <f>INDEX(Directory[],MATCH(tbl_deal[[#This Row],[Index]],Directory[Index],0),MATCH('DEAL DIRECTORY'!BK$5,Directory[#Headers],0))</f>
        <v>4%</v>
      </c>
      <c r="BL63" s="137" t="str">
        <f>INDEX(Directory[],MATCH(tbl_deal[[#This Row],[Index]],Directory[Index],0),MATCH('DEAL DIRECTORY'!BL$5,Directory[#Headers],0))</f>
        <v>账簿管理人</v>
      </c>
      <c r="BM63" s="129" t="str">
        <f>INDEX(Directory[],MATCH(tbl_deal[[#This Row],[Index]],Directory[Index],0),MATCH('DEAL DIRECTORY'!BM$5,Directory[#Headers],0))</f>
        <v>\\10.10.1.215\dcm$\Deals\Completed\2023 Completed\POE\Project Drogo Plus 郴州产投自贸债</v>
      </c>
      <c r="BN63" s="4"/>
      <c r="BO63" s="4"/>
      <c r="BP63" s="4"/>
    </row>
    <row r="64" spans="3:68" ht="20.25" customHeight="1" x14ac:dyDescent="0.25">
      <c r="C64" s="129">
        <f>Directory[[#This Row],[Index]]</f>
        <v>407</v>
      </c>
      <c r="D64" s="130">
        <f>INDEX(Directory[],MATCH(tbl_deal[[#This Row],[Index]],Directory[Index],0),MATCH('DEAL DIRECTORY'!D$5,Directory[#Headers],0))</f>
        <v>44992</v>
      </c>
      <c r="E64" s="129" t="str">
        <f>INDEX(Directory[],MATCH(tbl_deal[[#This Row],[Index]],Directory[Index],0),MATCH('DEAL DIRECTORY'!E$5,Directory[#Headers],0))</f>
        <v/>
      </c>
      <c r="F64" s="129" t="str">
        <f>INDEX(Directory[],MATCH(tbl_deal[[#This Row],[Index]],Directory[Index],0),MATCH('DEAL DIRECTORY'!F$5,Directory[#Headers],0))</f>
        <v>自贸债</v>
      </c>
      <c r="G64" s="129" t="str">
        <f>INDEX(Directory[],MATCH(tbl_deal[[#This Row],[Index]],Directory[Index],0),MATCH('DEAL DIRECTORY'!G$5,Directory[#Headers],0))</f>
        <v>Haining III</v>
      </c>
      <c r="H64" s="135" t="str">
        <f>IF(tbl_deal[[#This Row],[FolderPath]]="","",HYPERLINK(tbl_deal[[#This Row],[FolderPath]],"📂"))</f>
        <v>📂</v>
      </c>
      <c r="I64" s="129" t="str">
        <f>INDEX(Directory[],MATCH(tbl_deal[[#This Row],[Index]],Directory[Index],0),MATCH('DEAL DIRECTORY'!I$5,Directory[#Headers],0))</f>
        <v>JBR</v>
      </c>
      <c r="J64" s="129" t="str">
        <f>INDEX(Directory[],MATCH(tbl_deal[[#This Row],[Index]],Directory[Index],0),MATCH('DEAL DIRECTORY'!J$5,Directory[#Headers],0))</f>
        <v>SCMI</v>
      </c>
      <c r="K64" s="129" t="str">
        <f>INDEX(Directory[],MATCH(tbl_deal[[#This Row],[Index]],Directory[Index],0),MATCH('DEAL DIRECTORY'!K$5,Directory[#Headers],0))</f>
        <v>SOE组</v>
      </c>
      <c r="L64" s="129">
        <f>INDEX(Directory[],MATCH(tbl_deal[[#This Row],[Index]],Directory[Index],0),MATCH('DEAL DIRECTORY'!L$5,Directory[#Headers],0))</f>
        <v>2</v>
      </c>
      <c r="M64" s="129" t="str">
        <f>INDEX(Directory[],MATCH(tbl_deal[[#This Row],[Index]],Directory[Index],0),MATCH('DEAL DIRECTORY'!M$5,Directory[#Headers],0))</f>
        <v>海宁城投</v>
      </c>
      <c r="N64" s="129" t="str">
        <f>INDEX(Directory[],MATCH(tbl_deal[[#This Row],[Index]],Directory[Index],0),MATCH('DEAL DIRECTORY'!N$5,Directory[#Headers],0))</f>
        <v>--/--/--</v>
      </c>
      <c r="O64" s="129" t="str">
        <f>INDEX(Directory[],MATCH(tbl_deal[[#This Row],[Index]],Directory[Index],0),MATCH('DEAL DIRECTORY'!O$5,Directory[#Headers],0))</f>
        <v>CNH</v>
      </c>
      <c r="P64" s="129">
        <f>INDEX(Directory[],MATCH(tbl_deal[[#This Row],[Index]],Directory[Index],0),MATCH('DEAL DIRECTORY'!P$5,Directory[#Headers],0))</f>
        <v>17</v>
      </c>
      <c r="Q64" s="129" t="str">
        <f>INDEX(Directory[],MATCH(tbl_deal[[#This Row],[Index]],Directory[Index],0),MATCH('DEAL DIRECTORY'!Q$5,Directory[#Headers],0))</f>
        <v>3</v>
      </c>
      <c r="R64" s="129" t="str">
        <f>INDEX(Directory[],MATCH(tbl_deal[[#This Row],[Index]],Directory[Index],0),MATCH('DEAL DIRECTORY'!R$5,Directory[#Headers],0))</f>
        <v>4.3%</v>
      </c>
      <c r="S64" s="129" t="str">
        <f>INDEX(Directory[],MATCH(tbl_deal[[#This Row],[Index]],Directory[Index],0),MATCH('DEAL DIRECTORY'!S$5,Directory[#Headers],0))</f>
        <v>4.7%a</v>
      </c>
      <c r="T64" s="129" t="str">
        <f>INDEX(Directory[],MATCH(tbl_deal[[#This Row],[Index]],Directory[Index],0),MATCH('DEAL DIRECTORY'!T$5,Directory[#Headers],0))</f>
        <v>4.3%</v>
      </c>
      <c r="U64" s="129" t="str">
        <f>INDEX(Directory[],MATCH(tbl_deal[[#This Row],[Index]],Directory[Index],0),MATCH('DEAL DIRECTORY'!U$5,Directory[#Headers],0))</f>
        <v>--</v>
      </c>
      <c r="V64" s="131">
        <f>INDEX(Directory[],MATCH(tbl_deal[[#This Row],[Index]],Directory[Index],0),MATCH('DEAL DIRECTORY'!V$5,Directory[#Headers],0))</f>
        <v>40</v>
      </c>
      <c r="W64" s="129" t="str">
        <f>INDEX(Directory[],MATCH(tbl_deal[[#This Row],[Index]],Directory[Index],0),MATCH('DEAL DIRECTORY'!W$5,Directory[#Headers],0))</f>
        <v>直发</v>
      </c>
      <c r="X64" s="129" t="str">
        <f>INDEX(Directory[],MATCH(tbl_deal[[#This Row],[Index]],Directory[Index],0),MATCH('DEAL DIRECTORY'!X$5,Directory[#Headers],0))</f>
        <v>自贸债</v>
      </c>
      <c r="Y64" s="129" t="str">
        <f>INDEX(Directory[],MATCH(tbl_deal[[#This Row],[Index]],Directory[Index],0),MATCH('DEAL DIRECTORY'!Y$5,Directory[#Headers],0))</f>
        <v>澳交所</v>
      </c>
      <c r="Z64" s="129" t="str">
        <f>INDEX(Directory[],MATCH(tbl_deal[[#This Row],[Index]],Directory[Index],0),MATCH('DEAL DIRECTORY'!Z$5,Directory[#Headers],0))</f>
        <v/>
      </c>
      <c r="AA64" s="129" t="str">
        <f>INDEX(Directory[],MATCH(tbl_deal[[#This Row],[Index]],Directory[Index],0),MATCH('DEAL DIRECTORY'!AA$5,Directory[#Headers],0))</f>
        <v/>
      </c>
      <c r="AB64" s="129" t="str">
        <f>INDEX(Directory[],MATCH(tbl_deal[[#This Row],[Index]],Directory[Index],0),MATCH('DEAL DIRECTORY'!AB$5,Directory[#Headers],0))</f>
        <v>BISL</v>
      </c>
      <c r="AC64" s="129" t="str">
        <f>INDEX(Directory[],MATCH(tbl_deal[[#This Row],[Index]],Directory[Index],0),MATCH('DEAL DIRECTORY'!AC$5,Directory[#Headers],0))</f>
        <v>--</v>
      </c>
      <c r="AD64" s="129" t="str">
        <f>INDEX(Directory[],MATCH(tbl_deal[[#This Row],[Index]],Directory[Index],0),MATCH('DEAL DIRECTORY'!AD$5,Directory[#Headers],0))</f>
        <v>--</v>
      </c>
      <c r="AE64" s="129" t="str">
        <f>INDEX(Directory[],MATCH(tbl_deal[[#This Row],[Index]],Directory[Index],0),MATCH('DEAL DIRECTORY'!AE$5,Directory[#Headers],0))</f>
        <v>--</v>
      </c>
      <c r="AF64" s="129" t="str">
        <f>INDEX(Directory[],MATCH(tbl_deal[[#This Row],[Index]],Directory[Index],0),MATCH('DEAL DIRECTORY'!AF$5,Directory[#Headers],0))</f>
        <v>N</v>
      </c>
      <c r="AG64" s="129" t="str">
        <f>INDEX(Directory[],MATCH(tbl_deal[[#This Row],[Index]],Directory[Index],0),MATCH('DEAL DIRECTORY'!AG$5,Directory[#Headers],0))</f>
        <v>海宁市城市发展投资集团有限公司</v>
      </c>
      <c r="AH64" s="129" t="str">
        <f>INDEX(Directory[],MATCH(tbl_deal[[#This Row],[Index]],Directory[Index],0),MATCH('DEAL DIRECTORY'!AH$5,Directory[#Headers],0))</f>
        <v>--/--/--</v>
      </c>
      <c r="AI64" s="129" t="str">
        <f>INDEX(Directory[],MATCH(tbl_deal[[#This Row],[Index]],Directory[Index],0),MATCH('DEAL DIRECTORY'!AI$5,Directory[#Headers],0))</f>
        <v>AA+</v>
      </c>
      <c r="AJ64" s="129" t="str">
        <f>INDEX(Directory[],MATCH(tbl_deal[[#This Row],[Index]],Directory[Index],0),MATCH('DEAL DIRECTORY'!AJ$5,Directory[#Headers],0))</f>
        <v>浙江</v>
      </c>
      <c r="AK64" s="129" t="str">
        <f>INDEX(Directory[],MATCH(tbl_deal[[#This Row],[Index]],Directory[Index],0),MATCH('DEAL DIRECTORY'!AK$5,Directory[#Headers],0))</f>
        <v>嘉兴市</v>
      </c>
      <c r="AL64" s="129" t="str">
        <f>INDEX(Directory[],MATCH(tbl_deal[[#This Row],[Index]],Directory[Index],0),MATCH('DEAL DIRECTORY'!AL$5,Directory[#Headers],0))</f>
        <v>海宁市</v>
      </c>
      <c r="AM64" s="129" t="str">
        <f>INDEX(Directory[],MATCH(tbl_deal[[#This Row],[Index]],Directory[Index],0),MATCH('DEAL DIRECTORY'!AM$5,Directory[#Headers],0))</f>
        <v>--</v>
      </c>
      <c r="AN64" s="129" t="str">
        <f>INDEX(Directory[],MATCH(tbl_deal[[#This Row],[Index]],Directory[Index],0),MATCH('DEAL DIRECTORY'!AN$5,Directory[#Headers],0))</f>
        <v>--</v>
      </c>
      <c r="AO64" s="132">
        <f>IF(ISBLANK(INDEX(Directory[],MATCH(tbl_deal[[#This Row],[Index]],Directory[Index],0),MATCH('DEAL DIRECTORY'!AO$5,Directory[#Headers],0))),"--",INDEX(Directory[],MATCH(tbl_deal[[#This Row],[Index]],Directory[Index],0),MATCH('DEAL DIRECTORY'!AO$5,Directory[#Headers],0)))</f>
        <v>4663</v>
      </c>
      <c r="AP64" s="129">
        <f>INDEX(Directory[],MATCH(tbl_deal[[#This Row],[Index]],Directory[Index],0),MATCH('DEAL DIRECTORY'!AP$5,Directory[#Headers],0))</f>
        <v>2.4500000000000002</v>
      </c>
      <c r="AQ64" s="129">
        <f>INDEX(Directory[],MATCH(tbl_deal[[#This Row],[Index]],Directory[Index],0),MATCH('DEAL DIRECTORY'!AQ$5,Directory[#Headers],0))</f>
        <v>17</v>
      </c>
      <c r="AR64" s="129">
        <f>INDEX(Directory[],MATCH(tbl_deal[[#This Row],[Index]],Directory[Index],0),MATCH('DEAL DIRECTORY'!AR$5,Directory[#Headers],0))</f>
        <v>19.108000000000001</v>
      </c>
      <c r="AS64" s="129" t="str">
        <f>INDEX(Directory[],MATCH(tbl_deal[[#This Row],[Index]],Directory[Index],0),MATCH('DEAL DIRECTORY'!AS$5,Directory[#Headers],0))</f>
        <v>地方国企</v>
      </c>
      <c r="AT64" s="129" t="str">
        <f>INDEX(Directory[],MATCH(tbl_deal[[#This Row],[Index]],Directory[Index],0),MATCH('DEAL DIRECTORY'!AT$5,Directory[#Headers],0))</f>
        <v>地方平台</v>
      </c>
      <c r="AU64" s="129" t="str">
        <f>INDEX(Directory[],MATCH(tbl_deal[[#This Row],[Index]],Directory[Index],0),MATCH('DEAL DIRECTORY'!AU$5,Directory[#Headers],0))</f>
        <v>综合</v>
      </c>
      <c r="AV64" s="129" t="str">
        <f>INDEX(Directory[],MATCH(tbl_deal[[#This Row],[Index]],Directory[Index],0),MATCH('DEAL DIRECTORY'!AV$5,Directory[#Headers],0))</f>
        <v>直发</v>
      </c>
      <c r="AW64" s="129" t="str">
        <f>INDEX(Directory[],MATCH(tbl_deal[[#This Row],[Index]],Directory[Index],0),MATCH('DEAL DIRECTORY'!AW$5,Directory[#Headers],0))</f>
        <v>无评级</v>
      </c>
      <c r="AX64" s="129" t="str">
        <f>INDEX(Directory[],MATCH(tbl_deal[[#This Row],[Index]],Directory[Index],0),MATCH('DEAL DIRECTORY'!AX$5,Directory[#Headers],0))</f>
        <v>2-3亿</v>
      </c>
      <c r="AY64" s="133" t="str">
        <f>INDEX(Directory[],MATCH(tbl_deal[[#This Row],[Index]],Directory[Index],0),MATCH('DEAL DIRECTORY'!AY$5,Directory[#Headers],0))</f>
        <v>23年</v>
      </c>
      <c r="AZ64" s="129" t="str">
        <f>INDEX(Directory[],MATCH(tbl_deal[[#This Row],[Index]],Directory[Index],0),MATCH('DEAL DIRECTORY'!AZ$5,Directory[#Headers],0))</f>
        <v>Q1</v>
      </c>
      <c r="BA64" s="129" t="str">
        <f>INDEX(Directory[],MATCH(tbl_deal[[#This Row],[Index]],Directory[Index],0),MATCH('DEAL DIRECTORY'!BA$5,Directory[#Headers],0))</f>
        <v>03月</v>
      </c>
      <c r="BB64" s="129" t="str">
        <f>INDEX(Directory[],MATCH(tbl_deal[[#This Row],[Index]],Directory[Index],0),MATCH('DEAL DIRECTORY'!BB$5,Directory[#Headers],0))</f>
        <v>SOE Creds</v>
      </c>
      <c r="BC64" s="129" t="str">
        <f>INDEX(Directory[],MATCH(tbl_deal[[#This Row],[Index]],Directory[Index],0),MATCH('DEAL DIRECTORY'!BC$5,Directory[#Headers],0))</f>
        <v>HAINING CITY DEVELOPMENT INVESTMENT GROUP CO., LTD</v>
      </c>
      <c r="BD64" s="129" t="str">
        <f>INDEX(Directory[],MATCH(tbl_deal[[#This Row],[Index]],Directory[Index],0),MATCH('DEAL DIRECTORY'!BD$5,Directory[#Headers],0))</f>
        <v>G238039</v>
      </c>
      <c r="BE64" s="137" t="str">
        <f>INDEX(Directory[],MATCH(tbl_deal[[#This Row],[Index]],Directory[Index],0),MATCH('DEAL DIRECTORY'!BE$5,Directory[#Headers],0))</f>
        <v>23年03月</v>
      </c>
      <c r="BF64" s="137" t="str">
        <f>INDEX(Directory[],MATCH(tbl_deal[[#This Row],[Index]],Directory[Index],0),MATCH('DEAL DIRECTORY'!BF$5,Directory[#Headers],0))</f>
        <v>海宁城投</v>
      </c>
      <c r="BG64" s="137" t="str">
        <f>INDEX(Directory[],MATCH(tbl_deal[[#This Row],[Index]],Directory[Index],0),MATCH('DEAL DIRECTORY'!BG$5,Directory[#Headers],0))</f>
        <v>--/--/--</v>
      </c>
      <c r="BH64" s="137" t="str">
        <f>INDEX(Directory[],MATCH(tbl_deal[[#This Row],[Index]],Directory[Index],0),MATCH('DEAL DIRECTORY'!BH$5,Directory[#Headers],0))</f>
        <v>自贸债</v>
      </c>
      <c r="BI64" s="137" t="str">
        <f>INDEX(Directory[],MATCH(tbl_deal[[#This Row],[Index]],Directory[Index],0),MATCH('DEAL DIRECTORY'!BI$5,Directory[#Headers],0))</f>
        <v>人民币17亿元</v>
      </c>
      <c r="BJ64" s="137" t="str">
        <f>INDEX(Directory[],MATCH(tbl_deal[[#This Row],[Index]],Directory[Index],0),MATCH('DEAL DIRECTORY'!BJ$5,Directory[#Headers],0))</f>
        <v>3年</v>
      </c>
      <c r="BK64" s="137" t="str">
        <f>INDEX(Directory[],MATCH(tbl_deal[[#This Row],[Index]],Directory[Index],0),MATCH('DEAL DIRECTORY'!BK$5,Directory[#Headers],0))</f>
        <v>4.3%</v>
      </c>
      <c r="BL64" s="137" t="str">
        <f>INDEX(Directory[],MATCH(tbl_deal[[#This Row],[Index]],Directory[Index],0),MATCH('DEAL DIRECTORY'!BL$5,Directory[#Headers],0))</f>
        <v>账簿管理人</v>
      </c>
      <c r="BM64" s="129" t="str">
        <f>INDEX(Directory[],MATCH(tbl_deal[[#This Row],[Index]],Directory[Index],0),MATCH('DEAL DIRECTORY'!BM$5,Directory[#Headers],0))</f>
        <v>\\10.10.1.215\dcm$\Deals\Completed\2023 Completed\SOE\Haining III 海宁城发[自贸区债]</v>
      </c>
      <c r="BN64" s="4"/>
      <c r="BO64" s="4"/>
      <c r="BP64" s="4"/>
    </row>
    <row r="65" spans="3:68" ht="20.25" customHeight="1" x14ac:dyDescent="0.25">
      <c r="C65" s="129">
        <f>Directory[[#This Row],[Index]]</f>
        <v>406</v>
      </c>
      <c r="D65" s="130">
        <f>INDEX(Directory[],MATCH(tbl_deal[[#This Row],[Index]],Directory[Index],0),MATCH('DEAL DIRECTORY'!D$5,Directory[#Headers],0))</f>
        <v>44992</v>
      </c>
      <c r="E65" s="129" t="str">
        <f>INDEX(Directory[],MATCH(tbl_deal[[#This Row],[Index]],Directory[Index],0),MATCH('DEAL DIRECTORY'!E$5,Directory[#Headers],0))</f>
        <v/>
      </c>
      <c r="F65" s="129" t="str">
        <f>INDEX(Directory[],MATCH(tbl_deal[[#This Row],[Index]],Directory[Index],0),MATCH('DEAL DIRECTORY'!F$5,Directory[#Headers],0))</f>
        <v/>
      </c>
      <c r="G65" s="129" t="str">
        <f>INDEX(Directory[],MATCH(tbl_deal[[#This Row],[Index]],Directory[Index],0),MATCH('DEAL DIRECTORY'!G$5,Directory[#Headers],0))</f>
        <v>Jincheng III</v>
      </c>
      <c r="H65" s="135" t="str">
        <f>IF(tbl_deal[[#This Row],[FolderPath]]="","",HYPERLINK(tbl_deal[[#This Row],[FolderPath]],"📂"))</f>
        <v>📂</v>
      </c>
      <c r="I65" s="129" t="str">
        <f>INDEX(Directory[],MATCH(tbl_deal[[#This Row],[Index]],Directory[Index],0),MATCH('DEAL DIRECTORY'!I$5,Directory[#Headers],0))</f>
        <v>JBR</v>
      </c>
      <c r="J65" s="129" t="str">
        <f>INDEX(Directory[],MATCH(tbl_deal[[#This Row],[Index]],Directory[Index],0),MATCH('DEAL DIRECTORY'!J$5,Directory[#Headers],0))</f>
        <v>SCMI</v>
      </c>
      <c r="K65" s="129" t="str">
        <f>INDEX(Directory[],MATCH(tbl_deal[[#This Row],[Index]],Directory[Index],0),MATCH('DEAL DIRECTORY'!K$5,Directory[#Headers],0))</f>
        <v>SOE组</v>
      </c>
      <c r="L65" s="129">
        <f>INDEX(Directory[],MATCH(tbl_deal[[#This Row],[Index]],Directory[Index],0),MATCH('DEAL DIRECTORY'!L$5,Directory[#Headers],0))</f>
        <v>1</v>
      </c>
      <c r="M65" s="129" t="str">
        <f>INDEX(Directory[],MATCH(tbl_deal[[#This Row],[Index]],Directory[Index],0),MATCH('DEAL DIRECTORY'!M$5,Directory[#Headers],0))</f>
        <v>晋江城投</v>
      </c>
      <c r="N65" s="129" t="str">
        <f>INDEX(Directory[],MATCH(tbl_deal[[#This Row],[Index]],Directory[Index],0),MATCH('DEAL DIRECTORY'!N$5,Directory[#Headers],0))</f>
        <v>--/--/--</v>
      </c>
      <c r="O65" s="129" t="str">
        <f>INDEX(Directory[],MATCH(tbl_deal[[#This Row],[Index]],Directory[Index],0),MATCH('DEAL DIRECTORY'!O$5,Directory[#Headers],0))</f>
        <v>USD</v>
      </c>
      <c r="P65" s="129">
        <f>INDEX(Directory[],MATCH(tbl_deal[[#This Row],[Index]],Directory[Index],0),MATCH('DEAL DIRECTORY'!P$5,Directory[#Headers],0))</f>
        <v>1.58</v>
      </c>
      <c r="Q65" s="129" t="str">
        <f>INDEX(Directory[],MATCH(tbl_deal[[#This Row],[Index]],Directory[Index],0),MATCH('DEAL DIRECTORY'!Q$5,Directory[#Headers],0))</f>
        <v>1</v>
      </c>
      <c r="R65" s="129" t="str">
        <f>INDEX(Directory[],MATCH(tbl_deal[[#This Row],[Index]],Directory[Index],0),MATCH('DEAL DIRECTORY'!R$5,Directory[#Headers],0))</f>
        <v>6.68%</v>
      </c>
      <c r="S65" s="129" t="str">
        <f>INDEX(Directory[],MATCH(tbl_deal[[#This Row],[Index]],Directory[Index],0),MATCH('DEAL DIRECTORY'!S$5,Directory[#Headers],0))</f>
        <v>7%a</v>
      </c>
      <c r="T65" s="129" t="str">
        <f>INDEX(Directory[],MATCH(tbl_deal[[#This Row],[Index]],Directory[Index],0),MATCH('DEAL DIRECTORY'!T$5,Directory[#Headers],0))</f>
        <v>6.68%</v>
      </c>
      <c r="U65" s="129" t="str">
        <f>INDEX(Directory[],MATCH(tbl_deal[[#This Row],[Index]],Directory[Index],0),MATCH('DEAL DIRECTORY'!U$5,Directory[#Headers],0))</f>
        <v>--</v>
      </c>
      <c r="V65" s="131">
        <f>INDEX(Directory[],MATCH(tbl_deal[[#This Row],[Index]],Directory[Index],0),MATCH('DEAL DIRECTORY'!V$5,Directory[#Headers],0))</f>
        <v>32</v>
      </c>
      <c r="W65" s="129" t="str">
        <f>INDEX(Directory[],MATCH(tbl_deal[[#This Row],[Index]],Directory[Index],0),MATCH('DEAL DIRECTORY'!W$5,Directory[#Headers],0))</f>
        <v>担保</v>
      </c>
      <c r="X65" s="129" t="str">
        <f>INDEX(Directory[],MATCH(tbl_deal[[#This Row],[Index]],Directory[Index],0),MATCH('DEAL DIRECTORY'!X$5,Directory[#Headers],0))</f>
        <v>--</v>
      </c>
      <c r="Y65" s="129" t="str">
        <f>INDEX(Directory[],MATCH(tbl_deal[[#This Row],[Index]],Directory[Index],0),MATCH('DEAL DIRECTORY'!Y$5,Directory[#Headers],0))</f>
        <v>港交所</v>
      </c>
      <c r="Z65" s="129" t="str">
        <f>INDEX(Directory[],MATCH(tbl_deal[[#This Row],[Index]],Directory[Index],0),MATCH('DEAL DIRECTORY'!Z$5,Directory[#Headers],0))</f>
        <v/>
      </c>
      <c r="AA65" s="129" t="str">
        <f>INDEX(Directory[],MATCH(tbl_deal[[#This Row],[Index]],Directory[Index],0),MATCH('DEAL DIRECTORY'!AA$5,Directory[#Headers],0))</f>
        <v/>
      </c>
      <c r="AB65" s="129" t="str">
        <f>INDEX(Directory[],MATCH(tbl_deal[[#This Row],[Index]],Directory[Index],0),MATCH('DEAL DIRECTORY'!AB$5,Directory[#Headers],0))</f>
        <v>BISL</v>
      </c>
      <c r="AC65" s="129" t="str">
        <f>INDEX(Directory[],MATCH(tbl_deal[[#This Row],[Index]],Directory[Index],0),MATCH('DEAL DIRECTORY'!AC$5,Directory[#Headers],0))</f>
        <v>--</v>
      </c>
      <c r="AD65" s="129" t="str">
        <f>INDEX(Directory[],MATCH(tbl_deal[[#This Row],[Index]],Directory[Index],0),MATCH('DEAL DIRECTORY'!AD$5,Directory[#Headers],0))</f>
        <v>--</v>
      </c>
      <c r="AE65" s="129" t="str">
        <f>INDEX(Directory[],MATCH(tbl_deal[[#This Row],[Index]],Directory[Index],0),MATCH('DEAL DIRECTORY'!AE$5,Directory[#Headers],0))</f>
        <v>--</v>
      </c>
      <c r="AF65" s="129" t="str">
        <f>INDEX(Directory[],MATCH(tbl_deal[[#This Row],[Index]],Directory[Index],0),MATCH('DEAL DIRECTORY'!AF$5,Directory[#Headers],0))</f>
        <v>N</v>
      </c>
      <c r="AG65" s="129" t="str">
        <f>INDEX(Directory[],MATCH(tbl_deal[[#This Row],[Index]],Directory[Index],0),MATCH('DEAL DIRECTORY'!AG$5,Directory[#Headers],0))</f>
        <v>福建省晋江城市建设投资开发集团有限责任公司</v>
      </c>
      <c r="AH65" s="129" t="str">
        <f>INDEX(Directory[],MATCH(tbl_deal[[#This Row],[Index]],Directory[Index],0),MATCH('DEAL DIRECTORY'!AH$5,Directory[#Headers],0))</f>
        <v>--/--/--</v>
      </c>
      <c r="AI65" s="129" t="str">
        <f>INDEX(Directory[],MATCH(tbl_deal[[#This Row],[Index]],Directory[Index],0),MATCH('DEAL DIRECTORY'!AI$5,Directory[#Headers],0))</f>
        <v>AA+</v>
      </c>
      <c r="AJ65" s="129" t="str">
        <f>INDEX(Directory[],MATCH(tbl_deal[[#This Row],[Index]],Directory[Index],0),MATCH('DEAL DIRECTORY'!AJ$5,Directory[#Headers],0))</f>
        <v>福建</v>
      </c>
      <c r="AK65" s="129" t="str">
        <f>INDEX(Directory[],MATCH(tbl_deal[[#This Row],[Index]],Directory[Index],0),MATCH('DEAL DIRECTORY'!AK$5,Directory[#Headers],0))</f>
        <v>泉州市</v>
      </c>
      <c r="AL65" s="129" t="str">
        <f>INDEX(Directory[],MATCH(tbl_deal[[#This Row],[Index]],Directory[Index],0),MATCH('DEAL DIRECTORY'!AL$5,Directory[#Headers],0))</f>
        <v>晋江市</v>
      </c>
      <c r="AM65" s="129" t="str">
        <f>INDEX(Directory[],MATCH(tbl_deal[[#This Row],[Index]],Directory[Index],0),MATCH('DEAL DIRECTORY'!AM$5,Directory[#Headers],0))</f>
        <v>--</v>
      </c>
      <c r="AN65" s="129" t="str">
        <f>INDEX(Directory[],MATCH(tbl_deal[[#This Row],[Index]],Directory[Index],0),MATCH('DEAL DIRECTORY'!AN$5,Directory[#Headers],0))</f>
        <v>--</v>
      </c>
      <c r="AO65" s="132">
        <f>IF(ISBLANK(INDEX(Directory[],MATCH(tbl_deal[[#This Row],[Index]],Directory[Index],0),MATCH('DEAL DIRECTORY'!AO$5,Directory[#Headers],0))),"--",INDEX(Directory[],MATCH(tbl_deal[[#This Row],[Index]],Directory[Index],0),MATCH('DEAL DIRECTORY'!AO$5,Directory[#Headers],0)))</f>
        <v>0</v>
      </c>
      <c r="AP65" s="129">
        <f>INDEX(Directory[],MATCH(tbl_deal[[#This Row],[Index]],Directory[Index],0),MATCH('DEAL DIRECTORY'!AP$5,Directory[#Headers],0))</f>
        <v>1.58</v>
      </c>
      <c r="AQ65" s="129">
        <f>INDEX(Directory[],MATCH(tbl_deal[[#This Row],[Index]],Directory[Index],0),MATCH('DEAL DIRECTORY'!AQ$5,Directory[#Headers],0))</f>
        <v>11.01</v>
      </c>
      <c r="AR65" s="129">
        <f>INDEX(Directory[],MATCH(tbl_deal[[#This Row],[Index]],Directory[Index],0),MATCH('DEAL DIRECTORY'!AR$5,Directory[#Headers],0))</f>
        <v>12.403</v>
      </c>
      <c r="AS65" s="129" t="str">
        <f>INDEX(Directory[],MATCH(tbl_deal[[#This Row],[Index]],Directory[Index],0),MATCH('DEAL DIRECTORY'!AS$5,Directory[#Headers],0))</f>
        <v>地方国企</v>
      </c>
      <c r="AT65" s="129" t="str">
        <f>INDEX(Directory[],MATCH(tbl_deal[[#This Row],[Index]],Directory[Index],0),MATCH('DEAL DIRECTORY'!AT$5,Directory[#Headers],0))</f>
        <v>地方平台</v>
      </c>
      <c r="AU65" s="129" t="str">
        <f>INDEX(Directory[],MATCH(tbl_deal[[#This Row],[Index]],Directory[Index],0),MATCH('DEAL DIRECTORY'!AU$5,Directory[#Headers],0))</f>
        <v>基建</v>
      </c>
      <c r="AV65" s="129" t="str">
        <f>INDEX(Directory[],MATCH(tbl_deal[[#This Row],[Index]],Directory[Index],0),MATCH('DEAL DIRECTORY'!AV$5,Directory[#Headers],0))</f>
        <v>担保</v>
      </c>
      <c r="AW65" s="129" t="str">
        <f>INDEX(Directory[],MATCH(tbl_deal[[#This Row],[Index]],Directory[Index],0),MATCH('DEAL DIRECTORY'!AW$5,Directory[#Headers],0))</f>
        <v>无评级</v>
      </c>
      <c r="AX65" s="129" t="str">
        <f>INDEX(Directory[],MATCH(tbl_deal[[#This Row],[Index]],Directory[Index],0),MATCH('DEAL DIRECTORY'!AX$5,Directory[#Headers],0))</f>
        <v>≤2亿</v>
      </c>
      <c r="AY65" s="133" t="str">
        <f>INDEX(Directory[],MATCH(tbl_deal[[#This Row],[Index]],Directory[Index],0),MATCH('DEAL DIRECTORY'!AY$5,Directory[#Headers],0))</f>
        <v>23年</v>
      </c>
      <c r="AZ65" s="129" t="str">
        <f>INDEX(Directory[],MATCH(tbl_deal[[#This Row],[Index]],Directory[Index],0),MATCH('DEAL DIRECTORY'!AZ$5,Directory[#Headers],0))</f>
        <v>Q1</v>
      </c>
      <c r="BA65" s="129" t="str">
        <f>INDEX(Directory[],MATCH(tbl_deal[[#This Row],[Index]],Directory[Index],0),MATCH('DEAL DIRECTORY'!BA$5,Directory[#Headers],0))</f>
        <v>03月</v>
      </c>
      <c r="BB65" s="129" t="str">
        <f>INDEX(Directory[],MATCH(tbl_deal[[#This Row],[Index]],Directory[Index],0),MATCH('DEAL DIRECTORY'!BB$5,Directory[#Headers],0))</f>
        <v>SOE Creds</v>
      </c>
      <c r="BC65" s="129" t="str">
        <f>INDEX(Directory[],MATCH(tbl_deal[[#This Row],[Index]],Directory[Index],0),MATCH('DEAL DIRECTORY'!BC$5,Directory[#Headers],0))</f>
        <v>JINJIANG ROAD AND BRIDGE CONSTRUCTION &amp; DEVELOPMENT CO., LTD</v>
      </c>
      <c r="BD65" s="129" t="str">
        <f>INDEX(Directory[],MATCH(tbl_deal[[#This Row],[Index]],Directory[Index],0),MATCH('DEAL DIRECTORY'!BD$5,Directory[#Headers],0))</f>
        <v>XS2573678435</v>
      </c>
      <c r="BE65" s="137" t="str">
        <f>INDEX(Directory[],MATCH(tbl_deal[[#This Row],[Index]],Directory[Index],0),MATCH('DEAL DIRECTORY'!BE$5,Directory[#Headers],0))</f>
        <v>23年03月</v>
      </c>
      <c r="BF65" s="137" t="str">
        <f>INDEX(Directory[],MATCH(tbl_deal[[#This Row],[Index]],Directory[Index],0),MATCH('DEAL DIRECTORY'!BF$5,Directory[#Headers],0))</f>
        <v>晋江城投</v>
      </c>
      <c r="BG65" s="137" t="str">
        <f>INDEX(Directory[],MATCH(tbl_deal[[#This Row],[Index]],Directory[Index],0),MATCH('DEAL DIRECTORY'!BG$5,Directory[#Headers],0))</f>
        <v>--/--/--</v>
      </c>
      <c r="BH65" s="137" t="str">
        <f>INDEX(Directory[],MATCH(tbl_deal[[#This Row],[Index]],Directory[Index],0),MATCH('DEAL DIRECTORY'!BH$5,Directory[#Headers],0))</f>
        <v>高级债</v>
      </c>
      <c r="BI65" s="137" t="str">
        <f>INDEX(Directory[],MATCH(tbl_deal[[#This Row],[Index]],Directory[Index],0),MATCH('DEAL DIRECTORY'!BI$5,Directory[#Headers],0))</f>
        <v>1.58亿美元</v>
      </c>
      <c r="BJ65" s="137" t="str">
        <f>INDEX(Directory[],MATCH(tbl_deal[[#This Row],[Index]],Directory[Index],0),MATCH('DEAL DIRECTORY'!BJ$5,Directory[#Headers],0))</f>
        <v>364天</v>
      </c>
      <c r="BK65" s="137" t="str">
        <f>INDEX(Directory[],MATCH(tbl_deal[[#This Row],[Index]],Directory[Index],0),MATCH('DEAL DIRECTORY'!BK$5,Directory[#Headers],0))</f>
        <v>6.68%</v>
      </c>
      <c r="BL65" s="137" t="str">
        <f>INDEX(Directory[],MATCH(tbl_deal[[#This Row],[Index]],Directory[Index],0),MATCH('DEAL DIRECTORY'!BL$5,Directory[#Headers],0))</f>
        <v>账簿管理人</v>
      </c>
      <c r="BM65" s="129" t="str">
        <f>INDEX(Directory[],MATCH(tbl_deal[[#This Row],[Index]],Directory[Index],0),MATCH('DEAL DIRECTORY'!BM$5,Directory[#Headers],0))</f>
        <v>\\10.10.1.215\dcm$\Deals\Completed\2023 Completed\SOE\Jincheng III 晋江城投</v>
      </c>
      <c r="BN65" s="4"/>
      <c r="BO65" s="4"/>
      <c r="BP65" s="4"/>
    </row>
    <row r="66" spans="3:68" ht="20.25" customHeight="1" x14ac:dyDescent="0.25">
      <c r="C66" s="129">
        <f>Directory[[#This Row],[Index]]</f>
        <v>405</v>
      </c>
      <c r="D66" s="130">
        <f>INDEX(Directory[],MATCH(tbl_deal[[#This Row],[Index]],Directory[Index],0),MATCH('DEAL DIRECTORY'!D$5,Directory[#Headers],0))</f>
        <v>44988</v>
      </c>
      <c r="E66" s="129" t="str">
        <f>INDEX(Directory[],MATCH(tbl_deal[[#This Row],[Index]],Directory[Index],0),MATCH('DEAL DIRECTORY'!E$5,Directory[#Headers],0))</f>
        <v/>
      </c>
      <c r="F66" s="129" t="str">
        <f>INDEX(Directory[],MATCH(tbl_deal[[#This Row],[Index]],Directory[Index],0),MATCH('DEAL DIRECTORY'!F$5,Directory[#Headers],0))</f>
        <v>自贸债</v>
      </c>
      <c r="G66" s="129" t="str">
        <f>INDEX(Directory[],MATCH(tbl_deal[[#This Row],[Index]],Directory[Index],0),MATCH('DEAL DIRECTORY'!G$5,Directory[#Headers],0))</f>
        <v>Sail(CQ)</v>
      </c>
      <c r="H66" s="135" t="str">
        <f>IF(tbl_deal[[#This Row],[FolderPath]]="","",HYPERLINK(tbl_deal[[#This Row],[FolderPath]],"📂"))</f>
        <v>📂</v>
      </c>
      <c r="I66" s="129" t="str">
        <f>INDEX(Directory[],MATCH(tbl_deal[[#This Row],[Index]],Directory[Index],0),MATCH('DEAL DIRECTORY'!I$5,Directory[#Headers],0))</f>
        <v>JBR</v>
      </c>
      <c r="J66" s="129" t="str">
        <f>INDEX(Directory[],MATCH(tbl_deal[[#This Row],[Index]],Directory[Index],0),MATCH('DEAL DIRECTORY'!J$5,Directory[#Headers],0))</f>
        <v>SCMI</v>
      </c>
      <c r="K66" s="129" t="str">
        <f>INDEX(Directory[],MATCH(tbl_deal[[#This Row],[Index]],Directory[Index],0),MATCH('DEAL DIRECTORY'!K$5,Directory[#Headers],0))</f>
        <v>POE组</v>
      </c>
      <c r="L66" s="129">
        <f>INDEX(Directory[],MATCH(tbl_deal[[#This Row],[Index]],Directory[Index],0),MATCH('DEAL DIRECTORY'!L$5,Directory[#Headers],0))</f>
        <v>1</v>
      </c>
      <c r="M66" s="129" t="str">
        <f>INDEX(Directory[],MATCH(tbl_deal[[#This Row],[Index]],Directory[Index],0),MATCH('DEAL DIRECTORY'!M$5,Directory[#Headers],0))</f>
        <v>重庆涪陵实业</v>
      </c>
      <c r="N66" s="129" t="str">
        <f>INDEX(Directory[],MATCH(tbl_deal[[#This Row],[Index]],Directory[Index],0),MATCH('DEAL DIRECTORY'!N$5,Directory[#Headers],0))</f>
        <v>--/--/--</v>
      </c>
      <c r="O66" s="129" t="str">
        <f>INDEX(Directory[],MATCH(tbl_deal[[#This Row],[Index]],Directory[Index],0),MATCH('DEAL DIRECTORY'!O$5,Directory[#Headers],0))</f>
        <v>CNH</v>
      </c>
      <c r="P66" s="129">
        <f>INDEX(Directory[],MATCH(tbl_deal[[#This Row],[Index]],Directory[Index],0),MATCH('DEAL DIRECTORY'!P$5,Directory[#Headers],0))</f>
        <v>16</v>
      </c>
      <c r="Q66" s="129" t="str">
        <f>INDEX(Directory[],MATCH(tbl_deal[[#This Row],[Index]],Directory[Index],0),MATCH('DEAL DIRECTORY'!Q$5,Directory[#Headers],0))</f>
        <v>3</v>
      </c>
      <c r="R66" s="129" t="str">
        <f>INDEX(Directory[],MATCH(tbl_deal[[#This Row],[Index]],Directory[Index],0),MATCH('DEAL DIRECTORY'!R$5,Directory[#Headers],0))</f>
        <v>4.9%</v>
      </c>
      <c r="S66" s="129" t="str">
        <f>INDEX(Directory[],MATCH(tbl_deal[[#This Row],[Index]],Directory[Index],0),MATCH('DEAL DIRECTORY'!S$5,Directory[#Headers],0))</f>
        <v>--</v>
      </c>
      <c r="T66" s="129" t="str">
        <f>INDEX(Directory[],MATCH(tbl_deal[[#This Row],[Index]],Directory[Index],0),MATCH('DEAL DIRECTORY'!T$5,Directory[#Headers],0))</f>
        <v>--</v>
      </c>
      <c r="U66" s="129" t="str">
        <f>INDEX(Directory[],MATCH(tbl_deal[[#This Row],[Index]],Directory[Index],0),MATCH('DEAL DIRECTORY'!U$5,Directory[#Headers],0))</f>
        <v>--</v>
      </c>
      <c r="V66" s="131">
        <f>INDEX(Directory[],MATCH(tbl_deal[[#This Row],[Index]],Directory[Index],0),MATCH('DEAL DIRECTORY'!V$5,Directory[#Headers],0))</f>
        <v>0</v>
      </c>
      <c r="W66" s="129" t="str">
        <f>INDEX(Directory[],MATCH(tbl_deal[[#This Row],[Index]],Directory[Index],0),MATCH('DEAL DIRECTORY'!W$5,Directory[#Headers],0))</f>
        <v>直发</v>
      </c>
      <c r="X66" s="129" t="str">
        <f>INDEX(Directory[],MATCH(tbl_deal[[#This Row],[Index]],Directory[Index],0),MATCH('DEAL DIRECTORY'!X$5,Directory[#Headers],0))</f>
        <v>自贸债</v>
      </c>
      <c r="Y66" s="129" t="str">
        <f>INDEX(Directory[],MATCH(tbl_deal[[#This Row],[Index]],Directory[Index],0),MATCH('DEAL DIRECTORY'!Y$5,Directory[#Headers],0))</f>
        <v>新交所</v>
      </c>
      <c r="Z66" s="129" t="str">
        <f>INDEX(Directory[],MATCH(tbl_deal[[#This Row],[Index]],Directory[Index],0),MATCH('DEAL DIRECTORY'!Z$5,Directory[#Headers],0))</f>
        <v/>
      </c>
      <c r="AA66" s="129" t="str">
        <f>INDEX(Directory[],MATCH(tbl_deal[[#This Row],[Index]],Directory[Index],0),MATCH('DEAL DIRECTORY'!AA$5,Directory[#Headers],0))</f>
        <v/>
      </c>
      <c r="AB66" s="129" t="str">
        <f>INDEX(Directory[],MATCH(tbl_deal[[#This Row],[Index]],Directory[Index],0),MATCH('DEAL DIRECTORY'!AB$5,Directory[#Headers],0))</f>
        <v>BISL</v>
      </c>
      <c r="AC66" s="129" t="str">
        <f>INDEX(Directory[],MATCH(tbl_deal[[#This Row],[Index]],Directory[Index],0),MATCH('DEAL DIRECTORY'!AC$5,Directory[#Headers],0))</f>
        <v>--</v>
      </c>
      <c r="AD66" s="129" t="str">
        <f>INDEX(Directory[],MATCH(tbl_deal[[#This Row],[Index]],Directory[Index],0),MATCH('DEAL DIRECTORY'!AD$5,Directory[#Headers],0))</f>
        <v>--</v>
      </c>
      <c r="AE66" s="129" t="str">
        <f>INDEX(Directory[],MATCH(tbl_deal[[#This Row],[Index]],Directory[Index],0),MATCH('DEAL DIRECTORY'!AE$5,Directory[#Headers],0))</f>
        <v>--</v>
      </c>
      <c r="AF66" s="129" t="str">
        <f>INDEX(Directory[],MATCH(tbl_deal[[#This Row],[Index]],Directory[Index],0),MATCH('DEAL DIRECTORY'!AF$5,Directory[#Headers],0))</f>
        <v>Y</v>
      </c>
      <c r="AG66" s="129" t="str">
        <f>INDEX(Directory[],MATCH(tbl_deal[[#This Row],[Index]],Directory[Index],0),MATCH('DEAL DIRECTORY'!AG$5,Directory[#Headers],0))</f>
        <v>重庆市涪陵实业发展集团有限公司</v>
      </c>
      <c r="AH66" s="129" t="str">
        <f>INDEX(Directory[],MATCH(tbl_deal[[#This Row],[Index]],Directory[Index],0),MATCH('DEAL DIRECTORY'!AH$5,Directory[#Headers],0))</f>
        <v>--/--/--</v>
      </c>
      <c r="AI66" s="129" t="str">
        <f>INDEX(Directory[],MATCH(tbl_deal[[#This Row],[Index]],Directory[Index],0),MATCH('DEAL DIRECTORY'!AI$5,Directory[#Headers],0))</f>
        <v>--</v>
      </c>
      <c r="AJ66" s="129" t="str">
        <f>INDEX(Directory[],MATCH(tbl_deal[[#This Row],[Index]],Directory[Index],0),MATCH('DEAL DIRECTORY'!AJ$5,Directory[#Headers],0))</f>
        <v>重庆</v>
      </c>
      <c r="AK66" s="129" t="str">
        <f>INDEX(Directory[],MATCH(tbl_deal[[#This Row],[Index]],Directory[Index],0),MATCH('DEAL DIRECTORY'!AK$5,Directory[#Headers],0))</f>
        <v>涪陵区</v>
      </c>
      <c r="AL66" s="129" t="str">
        <f>INDEX(Directory[],MATCH(tbl_deal[[#This Row],[Index]],Directory[Index],0),MATCH('DEAL DIRECTORY'!AL$5,Directory[#Headers],0))</f>
        <v>--</v>
      </c>
      <c r="AM66" s="129" t="str">
        <f>INDEX(Directory[],MATCH(tbl_deal[[#This Row],[Index]],Directory[Index],0),MATCH('DEAL DIRECTORY'!AM$5,Directory[#Headers],0))</f>
        <v>--</v>
      </c>
      <c r="AN66" s="129" t="str">
        <f>INDEX(Directory[],MATCH(tbl_deal[[#This Row],[Index]],Directory[Index],0),MATCH('DEAL DIRECTORY'!AN$5,Directory[#Headers],0))</f>
        <v>--</v>
      </c>
      <c r="AO66" s="132">
        <f>IF(ISBLANK(INDEX(Directory[],MATCH(tbl_deal[[#This Row],[Index]],Directory[Index],0),MATCH('DEAL DIRECTORY'!AO$5,Directory[#Headers],0))),"--",INDEX(Directory[],MATCH(tbl_deal[[#This Row],[Index]],Directory[Index],0),MATCH('DEAL DIRECTORY'!AO$5,Directory[#Headers],0)))</f>
        <v>140555</v>
      </c>
      <c r="AP66" s="129">
        <f>INDEX(Directory[],MATCH(tbl_deal[[#This Row],[Index]],Directory[Index],0),MATCH('DEAL DIRECTORY'!AP$5,Directory[#Headers],0))</f>
        <v>2.3199999999999998</v>
      </c>
      <c r="AQ66" s="129">
        <f>INDEX(Directory[],MATCH(tbl_deal[[#This Row],[Index]],Directory[Index],0),MATCH('DEAL DIRECTORY'!AQ$5,Directory[#Headers],0))</f>
        <v>16</v>
      </c>
      <c r="AR66" s="129">
        <f>INDEX(Directory[],MATCH(tbl_deal[[#This Row],[Index]],Directory[Index],0),MATCH('DEAL DIRECTORY'!AR$5,Directory[#Headers],0))</f>
        <v>18.192</v>
      </c>
      <c r="AS66" s="129" t="str">
        <f>INDEX(Directory[],MATCH(tbl_deal[[#This Row],[Index]],Directory[Index],0),MATCH('DEAL DIRECTORY'!AS$5,Directory[#Headers],0))</f>
        <v>地方国企</v>
      </c>
      <c r="AT66" s="129" t="str">
        <f>INDEX(Directory[],MATCH(tbl_deal[[#This Row],[Index]],Directory[Index],0),MATCH('DEAL DIRECTORY'!AT$5,Directory[#Headers],0))</f>
        <v>地方平台</v>
      </c>
      <c r="AU66" s="129" t="str">
        <f>INDEX(Directory[],MATCH(tbl_deal[[#This Row],[Index]],Directory[Index],0),MATCH('DEAL DIRECTORY'!AU$5,Directory[#Headers],0))</f>
        <v>综合</v>
      </c>
      <c r="AV66" s="129" t="str">
        <f>INDEX(Directory[],MATCH(tbl_deal[[#This Row],[Index]],Directory[Index],0),MATCH('DEAL DIRECTORY'!AV$5,Directory[#Headers],0))</f>
        <v>直发</v>
      </c>
      <c r="AW66" s="129" t="str">
        <f>INDEX(Directory[],MATCH(tbl_deal[[#This Row],[Index]],Directory[Index],0),MATCH('DEAL DIRECTORY'!AW$5,Directory[#Headers],0))</f>
        <v>无评级</v>
      </c>
      <c r="AX66" s="129" t="str">
        <f>INDEX(Directory[],MATCH(tbl_deal[[#This Row],[Index]],Directory[Index],0),MATCH('DEAL DIRECTORY'!AX$5,Directory[#Headers],0))</f>
        <v>2-3亿</v>
      </c>
      <c r="AY66" s="133" t="str">
        <f>INDEX(Directory[],MATCH(tbl_deal[[#This Row],[Index]],Directory[Index],0),MATCH('DEAL DIRECTORY'!AY$5,Directory[#Headers],0))</f>
        <v>23年</v>
      </c>
      <c r="AZ66" s="129" t="str">
        <f>INDEX(Directory[],MATCH(tbl_deal[[#This Row],[Index]],Directory[Index],0),MATCH('DEAL DIRECTORY'!AZ$5,Directory[#Headers],0))</f>
        <v>Q1</v>
      </c>
      <c r="BA66" s="129" t="str">
        <f>INDEX(Directory[],MATCH(tbl_deal[[#This Row],[Index]],Directory[Index],0),MATCH('DEAL DIRECTORY'!BA$5,Directory[#Headers],0))</f>
        <v>03月</v>
      </c>
      <c r="BB66" s="129" t="str">
        <f>INDEX(Directory[],MATCH(tbl_deal[[#This Row],[Index]],Directory[Index],0),MATCH('DEAL DIRECTORY'!BB$5,Directory[#Headers],0))</f>
        <v>SOE Creds</v>
      </c>
      <c r="BC66" s="129" t="str">
        <f>INDEX(Directory[],MATCH(tbl_deal[[#This Row],[Index]],Directory[Index],0),MATCH('DEAL DIRECTORY'!BC$5,Directory[#Headers],0))</f>
        <v>CHONGQING FULING INDUSTRIAL DEVELOPMENT GROUP CO., LTD</v>
      </c>
      <c r="BD66" s="129" t="str">
        <f>INDEX(Directory[],MATCH(tbl_deal[[#This Row],[Index]],Directory[Index],0),MATCH('DEAL DIRECTORY'!BD$5,Directory[#Headers],0))</f>
        <v>G238024</v>
      </c>
      <c r="BE66" s="137" t="str">
        <f>INDEX(Directory[],MATCH(tbl_deal[[#This Row],[Index]],Directory[Index],0),MATCH('DEAL DIRECTORY'!BE$5,Directory[#Headers],0))</f>
        <v>23年03月</v>
      </c>
      <c r="BF66" s="137" t="str">
        <f>INDEX(Directory[],MATCH(tbl_deal[[#This Row],[Index]],Directory[Index],0),MATCH('DEAL DIRECTORY'!BF$5,Directory[#Headers],0))</f>
        <v>重庆涪陵实业</v>
      </c>
      <c r="BG66" s="137" t="str">
        <f>INDEX(Directory[],MATCH(tbl_deal[[#This Row],[Index]],Directory[Index],0),MATCH('DEAL DIRECTORY'!BG$5,Directory[#Headers],0))</f>
        <v>--/--/--</v>
      </c>
      <c r="BH66" s="137" t="str">
        <f>INDEX(Directory[],MATCH(tbl_deal[[#This Row],[Index]],Directory[Index],0),MATCH('DEAL DIRECTORY'!BH$5,Directory[#Headers],0))</f>
        <v>自贸债</v>
      </c>
      <c r="BI66" s="137" t="str">
        <f>INDEX(Directory[],MATCH(tbl_deal[[#This Row],[Index]],Directory[Index],0),MATCH('DEAL DIRECTORY'!BI$5,Directory[#Headers],0))</f>
        <v>人民币16亿元</v>
      </c>
      <c r="BJ66" s="137" t="str">
        <f>INDEX(Directory[],MATCH(tbl_deal[[#This Row],[Index]],Directory[Index],0),MATCH('DEAL DIRECTORY'!BJ$5,Directory[#Headers],0))</f>
        <v>3年</v>
      </c>
      <c r="BK66" s="137" t="str">
        <f>INDEX(Directory[],MATCH(tbl_deal[[#This Row],[Index]],Directory[Index],0),MATCH('DEAL DIRECTORY'!BK$5,Directory[#Headers],0))</f>
        <v>4.9%</v>
      </c>
      <c r="BL66" s="137" t="str">
        <f>INDEX(Directory[],MATCH(tbl_deal[[#This Row],[Index]],Directory[Index],0),MATCH('DEAL DIRECTORY'!BL$5,Directory[#Headers],0))</f>
        <v>账簿管理人</v>
      </c>
      <c r="BM66" s="129" t="str">
        <f>INDEX(Directory[],MATCH(tbl_deal[[#This Row],[Index]],Directory[Index],0),MATCH('DEAL DIRECTORY'!BM$5,Directory[#Headers],0))</f>
        <v>\\10.10.1.215\dcm$\Deals\Completed\2023 Completed\POE\Project Sail_重庆涪陵</v>
      </c>
      <c r="BN66" s="4"/>
      <c r="BO66" s="4"/>
      <c r="BP66" s="4"/>
    </row>
    <row r="67" spans="3:68" ht="20.25" customHeight="1" x14ac:dyDescent="0.25">
      <c r="C67" s="129">
        <f>Directory[[#This Row],[Index]]</f>
        <v>404</v>
      </c>
      <c r="D67" s="130">
        <f>INDEX(Directory[],MATCH(tbl_deal[[#This Row],[Index]],Directory[Index],0),MATCH('DEAL DIRECTORY'!D$5,Directory[#Headers],0))</f>
        <v>44985</v>
      </c>
      <c r="E67" s="129" t="str">
        <f>INDEX(Directory[],MATCH(tbl_deal[[#This Row],[Index]],Directory[Index],0),MATCH('DEAL DIRECTORY'!E$5,Directory[#Headers],0))</f>
        <v/>
      </c>
      <c r="F67" s="129" t="str">
        <f>INDEX(Directory[],MATCH(tbl_deal[[#This Row],[Index]],Directory[Index],0),MATCH('DEAL DIRECTORY'!F$5,Directory[#Headers],0))</f>
        <v/>
      </c>
      <c r="G67" s="129" t="str">
        <f>INDEX(Directory[],MATCH(tbl_deal[[#This Row],[Index]],Directory[Index],0),MATCH('DEAL DIRECTORY'!G$5,Directory[#Headers],0))</f>
        <v>Horizon II PT2</v>
      </c>
      <c r="H67" s="135" t="str">
        <f>IF(tbl_deal[[#This Row],[FolderPath]]="","",HYPERLINK(tbl_deal[[#This Row],[FolderPath]],"📂"))</f>
        <v>📂</v>
      </c>
      <c r="I67" s="129" t="str">
        <f>INDEX(Directory[],MATCH(tbl_deal[[#This Row],[Index]],Directory[Index],0),MATCH('DEAL DIRECTORY'!I$5,Directory[#Headers],0))</f>
        <v>JBR</v>
      </c>
      <c r="J67" s="129" t="str">
        <f>INDEX(Directory[],MATCH(tbl_deal[[#This Row],[Index]],Directory[Index],0),MATCH('DEAL DIRECTORY'!J$5,Directory[#Headers],0))</f>
        <v>SCMI</v>
      </c>
      <c r="K67" s="129" t="str">
        <f>INDEX(Directory[],MATCH(tbl_deal[[#This Row],[Index]],Directory[Index],0),MATCH('DEAL DIRECTORY'!K$5,Directory[#Headers],0))</f>
        <v>FI组</v>
      </c>
      <c r="L67" s="129">
        <f>INDEX(Directory[],MATCH(tbl_deal[[#This Row],[Index]],Directory[Index],0),MATCH('DEAL DIRECTORY'!L$5,Directory[#Headers],0))</f>
        <v>2</v>
      </c>
      <c r="M67" s="129" t="str">
        <f>INDEX(Directory[],MATCH(tbl_deal[[#This Row],[Index]],Directory[Index],0),MATCH('DEAL DIRECTORY'!M$5,Directory[#Headers],0))</f>
        <v>南商银行</v>
      </c>
      <c r="N67" s="129" t="str">
        <f>INDEX(Directory[],MATCH(tbl_deal[[#This Row],[Index]],Directory[Index],0),MATCH('DEAL DIRECTORY'!N$5,Directory[#Headers],0))</f>
        <v>Ba2/--/--</v>
      </c>
      <c r="O67" s="129" t="str">
        <f>INDEX(Directory[],MATCH(tbl_deal[[#This Row],[Index]],Directory[Index],0),MATCH('DEAL DIRECTORY'!O$5,Directory[#Headers],0))</f>
        <v>USD</v>
      </c>
      <c r="P67" s="129">
        <f>INDEX(Directory[],MATCH(tbl_deal[[#This Row],[Index]],Directory[Index],0),MATCH('DEAL DIRECTORY'!P$5,Directory[#Headers],0))</f>
        <v>3</v>
      </c>
      <c r="Q67" s="129" t="str">
        <f>INDEX(Directory[],MATCH(tbl_deal[[#This Row],[Index]],Directory[Index],0),MATCH('DEAL DIRECTORY'!Q$5,Directory[#Headers],0))</f>
        <v>PNC5</v>
      </c>
      <c r="R67" s="129" t="str">
        <f>INDEX(Directory[],MATCH(tbl_deal[[#This Row],[Index]],Directory[Index],0),MATCH('DEAL DIRECTORY'!R$5,Directory[#Headers],0))</f>
        <v>7.35%</v>
      </c>
      <c r="S67" s="129" t="str">
        <f>INDEX(Directory[],MATCH(tbl_deal[[#This Row],[Index]],Directory[Index],0),MATCH('DEAL DIRECTORY'!S$5,Directory[#Headers],0))</f>
        <v>7.65%a</v>
      </c>
      <c r="T67" s="129" t="str">
        <f>INDEX(Directory[],MATCH(tbl_deal[[#This Row],[Index]],Directory[Index],0),MATCH('DEAL DIRECTORY'!T$5,Directory[#Headers],0))</f>
        <v>7.35%</v>
      </c>
      <c r="U67" s="129" t="str">
        <f>INDEX(Directory[],MATCH(tbl_deal[[#This Row],[Index]],Directory[Index],0),MATCH('DEAL DIRECTORY'!U$5,Directory[#Headers],0))</f>
        <v>--</v>
      </c>
      <c r="V67" s="131">
        <f>INDEX(Directory[],MATCH(tbl_deal[[#This Row],[Index]],Directory[Index],0),MATCH('DEAL DIRECTORY'!V$5,Directory[#Headers],0))</f>
        <v>30</v>
      </c>
      <c r="W67" s="129" t="str">
        <f>INDEX(Directory[],MATCH(tbl_deal[[#This Row],[Index]],Directory[Index],0),MATCH('DEAL DIRECTORY'!W$5,Directory[#Headers],0))</f>
        <v>直发</v>
      </c>
      <c r="X67" s="129" t="str">
        <f>INDEX(Directory[],MATCH(tbl_deal[[#This Row],[Index]],Directory[Index],0),MATCH('DEAL DIRECTORY'!X$5,Directory[#Headers],0))</f>
        <v>额外一级资本债</v>
      </c>
      <c r="Y67" s="129" t="str">
        <f>INDEX(Directory[],MATCH(tbl_deal[[#This Row],[Index]],Directory[Index],0),MATCH('DEAL DIRECTORY'!Y$5,Directory[#Headers],0))</f>
        <v>港交所</v>
      </c>
      <c r="Z67" s="129" t="str">
        <f>INDEX(Directory[],MATCH(tbl_deal[[#This Row],[Index]],Directory[Index],0),MATCH('DEAL DIRECTORY'!Z$5,Directory[#Headers],0))</f>
        <v>AT1</v>
      </c>
      <c r="AA67" s="129" t="str">
        <f>INDEX(Directory[],MATCH(tbl_deal[[#This Row],[Index]],Directory[Index],0),MATCH('DEAL DIRECTORY'!AA$5,Directory[#Headers],0))</f>
        <v/>
      </c>
      <c r="AB67" s="129" t="str">
        <f>INDEX(Directory[],MATCH(tbl_deal[[#This Row],[Index]],Directory[Index],0),MATCH('DEAL DIRECTORY'!AB$5,Directory[#Headers],0))</f>
        <v>BISL</v>
      </c>
      <c r="AC67" s="129" t="str">
        <f>INDEX(Directory[],MATCH(tbl_deal[[#This Row],[Index]],Directory[Index],0),MATCH('DEAL DIRECTORY'!AC$5,Directory[#Headers],0))</f>
        <v>--</v>
      </c>
      <c r="AD67" s="129" t="str">
        <f>INDEX(Directory[],MATCH(tbl_deal[[#This Row],[Index]],Directory[Index],0),MATCH('DEAL DIRECTORY'!AD$5,Directory[#Headers],0))</f>
        <v>--</v>
      </c>
      <c r="AE67" s="129" t="str">
        <f>INDEX(Directory[],MATCH(tbl_deal[[#This Row],[Index]],Directory[Index],0),MATCH('DEAL DIRECTORY'!AE$5,Directory[#Headers],0))</f>
        <v>--</v>
      </c>
      <c r="AF67" s="129" t="str">
        <f>INDEX(Directory[],MATCH(tbl_deal[[#This Row],[Index]],Directory[Index],0),MATCH('DEAL DIRECTORY'!AF$5,Directory[#Headers],0))</f>
        <v>N</v>
      </c>
      <c r="AG67" s="129" t="str">
        <f>INDEX(Directory[],MATCH(tbl_deal[[#This Row],[Index]],Directory[Index],0),MATCH('DEAL DIRECTORY'!AG$5,Directory[#Headers],0))</f>
        <v>南洋商业银行有限公司</v>
      </c>
      <c r="AH67" s="129" t="str">
        <f>INDEX(Directory[],MATCH(tbl_deal[[#This Row],[Index]],Directory[Index],0),MATCH('DEAL DIRECTORY'!AH$5,Directory[#Headers],0))</f>
        <v>--/--/--</v>
      </c>
      <c r="AI67" s="129" t="str">
        <f>INDEX(Directory[],MATCH(tbl_deal[[#This Row],[Index]],Directory[Index],0),MATCH('DEAL DIRECTORY'!AI$5,Directory[#Headers],0))</f>
        <v>--</v>
      </c>
      <c r="AJ67" s="129" t="str">
        <f>INDEX(Directory[],MATCH(tbl_deal[[#This Row],[Index]],Directory[Index],0),MATCH('DEAL DIRECTORY'!AJ$5,Directory[#Headers],0))</f>
        <v>上海</v>
      </c>
      <c r="AK67" s="129" t="str">
        <f>INDEX(Directory[],MATCH(tbl_deal[[#This Row],[Index]],Directory[Index],0),MATCH('DEAL DIRECTORY'!AK$5,Directory[#Headers],0))</f>
        <v>--</v>
      </c>
      <c r="AL67" s="129" t="str">
        <f>INDEX(Directory[],MATCH(tbl_deal[[#This Row],[Index]],Directory[Index],0),MATCH('DEAL DIRECTORY'!AL$5,Directory[#Headers],0))</f>
        <v>--</v>
      </c>
      <c r="AM67" s="129" t="str">
        <f>INDEX(Directory[],MATCH(tbl_deal[[#This Row],[Index]],Directory[Index],0),MATCH('DEAL DIRECTORY'!AM$5,Directory[#Headers],0))</f>
        <v>--</v>
      </c>
      <c r="AN67" s="129" t="str">
        <f>INDEX(Directory[],MATCH(tbl_deal[[#This Row],[Index]],Directory[Index],0),MATCH('DEAL DIRECTORY'!AN$5,Directory[#Headers],0))</f>
        <v>--</v>
      </c>
      <c r="AO67" s="132">
        <f>IF(ISBLANK(INDEX(Directory[],MATCH(tbl_deal[[#This Row],[Index]],Directory[Index],0),MATCH('DEAL DIRECTORY'!AO$5,Directory[#Headers],0))),"--",INDEX(Directory[],MATCH(tbl_deal[[#This Row],[Index]],Directory[Index],0),MATCH('DEAL DIRECTORY'!AO$5,Directory[#Headers],0)))</f>
        <v>14600</v>
      </c>
      <c r="AP67" s="129">
        <f>INDEX(Directory[],MATCH(tbl_deal[[#This Row],[Index]],Directory[Index],0),MATCH('DEAL DIRECTORY'!AP$5,Directory[#Headers],0))</f>
        <v>3</v>
      </c>
      <c r="AQ67" s="129">
        <f>INDEX(Directory[],MATCH(tbl_deal[[#This Row],[Index]],Directory[Index],0),MATCH('DEAL DIRECTORY'!AQ$5,Directory[#Headers],0))</f>
        <v>20.81</v>
      </c>
      <c r="AR67" s="129">
        <f>INDEX(Directory[],MATCH(tbl_deal[[#This Row],[Index]],Directory[Index],0),MATCH('DEAL DIRECTORY'!AR$5,Directory[#Headers],0))</f>
        <v>23.547000000000001</v>
      </c>
      <c r="AS67" s="129" t="str">
        <f>INDEX(Directory[],MATCH(tbl_deal[[#This Row],[Index]],Directory[Index],0),MATCH('DEAL DIRECTORY'!AS$5,Directory[#Headers],0))</f>
        <v>央企(子)</v>
      </c>
      <c r="AT67" s="129" t="str">
        <f>INDEX(Directory[],MATCH(tbl_deal[[#This Row],[Index]],Directory[Index],0),MATCH('DEAL DIRECTORY'!AT$5,Directory[#Headers],0))</f>
        <v>金融机构</v>
      </c>
      <c r="AU67" s="129" t="str">
        <f>INDEX(Directory[],MATCH(tbl_deal[[#This Row],[Index]],Directory[Index],0),MATCH('DEAL DIRECTORY'!AU$5,Directory[#Headers],0))</f>
        <v>银行</v>
      </c>
      <c r="AV67" s="129" t="str">
        <f>INDEX(Directory[],MATCH(tbl_deal[[#This Row],[Index]],Directory[Index],0),MATCH('DEAL DIRECTORY'!AV$5,Directory[#Headers],0))</f>
        <v>直发</v>
      </c>
      <c r="AW67" s="129" t="str">
        <f>INDEX(Directory[],MATCH(tbl_deal[[#This Row],[Index]],Directory[Index],0),MATCH('DEAL DIRECTORY'!AW$5,Directory[#Headers],0))</f>
        <v>高收益</v>
      </c>
      <c r="AX67" s="129" t="str">
        <f>INDEX(Directory[],MATCH(tbl_deal[[#This Row],[Index]],Directory[Index],0),MATCH('DEAL DIRECTORY'!AX$5,Directory[#Headers],0))</f>
        <v>2-3亿</v>
      </c>
      <c r="AY67" s="133" t="str">
        <f>INDEX(Directory[],MATCH(tbl_deal[[#This Row],[Index]],Directory[Index],0),MATCH('DEAL DIRECTORY'!AY$5,Directory[#Headers],0))</f>
        <v>23年</v>
      </c>
      <c r="AZ67" s="129" t="str">
        <f>INDEX(Directory[],MATCH(tbl_deal[[#This Row],[Index]],Directory[Index],0),MATCH('DEAL DIRECTORY'!AZ$5,Directory[#Headers],0))</f>
        <v>Q1</v>
      </c>
      <c r="BA67" s="129" t="str">
        <f>INDEX(Directory[],MATCH(tbl_deal[[#This Row],[Index]],Directory[Index],0),MATCH('DEAL DIRECTORY'!BA$5,Directory[#Headers],0))</f>
        <v>02月</v>
      </c>
      <c r="BB67" s="129" t="str">
        <f>INDEX(Directory[],MATCH(tbl_deal[[#This Row],[Index]],Directory[Index],0),MATCH('DEAL DIRECTORY'!BB$5,Directory[#Headers],0))</f>
        <v>--</v>
      </c>
      <c r="BC67" s="129" t="str">
        <f>INDEX(Directory[],MATCH(tbl_deal[[#This Row],[Index]],Directory[Index],0),MATCH('DEAL DIRECTORY'!BC$5,Directory[#Headers],0))</f>
        <v>NANYANG COMMERCIAL BANK, LIMITED</v>
      </c>
      <c r="BD67" s="129" t="str">
        <f>INDEX(Directory[],MATCH(tbl_deal[[#This Row],[Index]],Directory[Index],0),MATCH('DEAL DIRECTORY'!BD$5,Directory[#Headers],0))</f>
        <v>XS2587421681</v>
      </c>
      <c r="BE67" s="137" t="str">
        <f>INDEX(Directory[],MATCH(tbl_deal[[#This Row],[Index]],Directory[Index],0),MATCH('DEAL DIRECTORY'!BE$5,Directory[#Headers],0))</f>
        <v>23年02月</v>
      </c>
      <c r="BF67" s="137" t="str">
        <f>INDEX(Directory[],MATCH(tbl_deal[[#This Row],[Index]],Directory[Index],0),MATCH('DEAL DIRECTORY'!BF$5,Directory[#Headers],0))</f>
        <v>南商银行</v>
      </c>
      <c r="BG67" s="137" t="str">
        <f>INDEX(Directory[],MATCH(tbl_deal[[#This Row],[Index]],Directory[Index],0),MATCH('DEAL DIRECTORY'!BG$5,Directory[#Headers],0))</f>
        <v>Ba2/--/--</v>
      </c>
      <c r="BH67" s="137" t="str">
        <f>INDEX(Directory[],MATCH(tbl_deal[[#This Row],[Index]],Directory[Index],0),MATCH('DEAL DIRECTORY'!BH$5,Directory[#Headers],0))</f>
        <v>额外一级资本债</v>
      </c>
      <c r="BI67" s="137" t="str">
        <f>INDEX(Directory[],MATCH(tbl_deal[[#This Row],[Index]],Directory[Index],0),MATCH('DEAL DIRECTORY'!BI$5,Directory[#Headers],0))</f>
        <v>3亿美元</v>
      </c>
      <c r="BJ67" s="137" t="str">
        <f>INDEX(Directory[],MATCH(tbl_deal[[#This Row],[Index]],Directory[Index],0),MATCH('DEAL DIRECTORY'!BJ$5,Directory[#Headers],0))</f>
        <v>永续(前5年不可赎回)</v>
      </c>
      <c r="BK67" s="137" t="str">
        <f>INDEX(Directory[],MATCH(tbl_deal[[#This Row],[Index]],Directory[Index],0),MATCH('DEAL DIRECTORY'!BK$5,Directory[#Headers],0))</f>
        <v>7.35%</v>
      </c>
      <c r="BL67" s="137" t="str">
        <f>INDEX(Directory[],MATCH(tbl_deal[[#This Row],[Index]],Directory[Index],0),MATCH('DEAL DIRECTORY'!BL$5,Directory[#Headers],0))</f>
        <v>账簿管理人</v>
      </c>
      <c r="BM67" s="129" t="str">
        <f>INDEX(Directory[],MATCH(tbl_deal[[#This Row],[Index]],Directory[Index],0),MATCH('DEAL DIRECTORY'!BM$5,Directory[#Headers],0))</f>
        <v>\\10.10.1.215\dcm$\Deals\Completed\2023 Completed\FI&amp;C\Project Horizon II Pt 2 南商行</v>
      </c>
      <c r="BN67" s="4"/>
      <c r="BO67" s="4"/>
      <c r="BP67" s="4"/>
    </row>
    <row r="68" spans="3:68" ht="20.25" customHeight="1" x14ac:dyDescent="0.25">
      <c r="C68" s="129">
        <f>Directory[[#This Row],[Index]]</f>
        <v>403</v>
      </c>
      <c r="D68" s="130">
        <f>INDEX(Directory[],MATCH(tbl_deal[[#This Row],[Index]],Directory[Index],0),MATCH('DEAL DIRECTORY'!D$5,Directory[#Headers],0))</f>
        <v>44980</v>
      </c>
      <c r="E68" s="129" t="str">
        <f>INDEX(Directory[],MATCH(tbl_deal[[#This Row],[Index]],Directory[Index],0),MATCH('DEAL DIRECTORY'!E$5,Directory[#Headers],0))</f>
        <v/>
      </c>
      <c r="F68" s="129" t="str">
        <f>INDEX(Directory[],MATCH(tbl_deal[[#This Row],[Index]],Directory[Index],0),MATCH('DEAL DIRECTORY'!F$5,Directory[#Headers],0))</f>
        <v/>
      </c>
      <c r="G68" s="129" t="str">
        <f>INDEX(Directory[],MATCH(tbl_deal[[#This Row],[Index]],Directory[Index],0),MATCH('DEAL DIRECTORY'!G$5,Directory[#Headers],0))</f>
        <v>Sunshine</v>
      </c>
      <c r="H68" s="135" t="str">
        <f>IF(tbl_deal[[#This Row],[FolderPath]]="","",HYPERLINK(tbl_deal[[#This Row],[FolderPath]],"📂"))</f>
        <v>📂</v>
      </c>
      <c r="I68" s="129" t="str">
        <f>INDEX(Directory[],MATCH(tbl_deal[[#This Row],[Index]],Directory[Index],0),MATCH('DEAL DIRECTORY'!I$5,Directory[#Headers],0))</f>
        <v>JBR</v>
      </c>
      <c r="J68" s="129" t="str">
        <f>INDEX(Directory[],MATCH(tbl_deal[[#This Row],[Index]],Directory[Index],0),MATCH('DEAL DIRECTORY'!J$5,Directory[#Headers],0))</f>
        <v>SCMI</v>
      </c>
      <c r="K68" s="129" t="str">
        <f>INDEX(Directory[],MATCH(tbl_deal[[#This Row],[Index]],Directory[Index],0),MATCH('DEAL DIRECTORY'!K$5,Directory[#Headers],0))</f>
        <v>FI组</v>
      </c>
      <c r="L68" s="129">
        <f>INDEX(Directory[],MATCH(tbl_deal[[#This Row],[Index]],Directory[Index],0),MATCH('DEAL DIRECTORY'!L$5,Directory[#Headers],0))</f>
        <v>4</v>
      </c>
      <c r="M68" s="129" t="str">
        <f>INDEX(Directory[],MATCH(tbl_deal[[#This Row],[Index]],Directory[Index],0),MATCH('DEAL DIRECTORY'!M$5,Directory[#Headers],0))</f>
        <v>光银港分</v>
      </c>
      <c r="N68" s="129" t="str">
        <f>INDEX(Directory[],MATCH(tbl_deal[[#This Row],[Index]],Directory[Index],0),MATCH('DEAL DIRECTORY'!N$5,Directory[#Headers],0))</f>
        <v>--/BBB+/BBB</v>
      </c>
      <c r="O68" s="129" t="str">
        <f>INDEX(Directory[],MATCH(tbl_deal[[#This Row],[Index]],Directory[Index],0),MATCH('DEAL DIRECTORY'!O$5,Directory[#Headers],0))</f>
        <v>USD</v>
      </c>
      <c r="P68" s="129">
        <f>INDEX(Directory[],MATCH(tbl_deal[[#This Row],[Index]],Directory[Index],0),MATCH('DEAL DIRECTORY'!P$5,Directory[#Headers],0))</f>
        <v>4</v>
      </c>
      <c r="Q68" s="129" t="str">
        <f>INDEX(Directory[],MATCH(tbl_deal[[#This Row],[Index]],Directory[Index],0),MATCH('DEAL DIRECTORY'!Q$5,Directory[#Headers],0))</f>
        <v>3</v>
      </c>
      <c r="R68" s="129" t="str">
        <f>INDEX(Directory[],MATCH(tbl_deal[[#This Row],[Index]],Directory[Index],0),MATCH('DEAL DIRECTORY'!R$5,Directory[#Headers],0))</f>
        <v>4.994%</v>
      </c>
      <c r="S68" s="129" t="str">
        <f>INDEX(Directory[],MATCH(tbl_deal[[#This Row],[Index]],Directory[Index],0),MATCH('DEAL DIRECTORY'!S$5,Directory[#Headers],0))</f>
        <v>T+105a</v>
      </c>
      <c r="T68" s="129" t="str">
        <f>INDEX(Directory[],MATCH(tbl_deal[[#This Row],[Index]],Directory[Index],0),MATCH('DEAL DIRECTORY'!T$5,Directory[#Headers],0))</f>
        <v>T+57</v>
      </c>
      <c r="U68" s="129" t="str">
        <f>INDEX(Directory[],MATCH(tbl_deal[[#This Row],[Index]],Directory[Index],0),MATCH('DEAL DIRECTORY'!U$5,Directory[#Headers],0))</f>
        <v>T+57</v>
      </c>
      <c r="V68" s="129">
        <f>INDEX(Directory[],MATCH(tbl_deal[[#This Row],[Index]],Directory[Index],0),MATCH('DEAL DIRECTORY'!V$5,Directory[#Headers],0))</f>
        <v>48</v>
      </c>
      <c r="W68" s="129" t="str">
        <f>INDEX(Directory[],MATCH(tbl_deal[[#This Row],[Index]],Directory[Index],0),MATCH('DEAL DIRECTORY'!W$5,Directory[#Headers],0))</f>
        <v>直发</v>
      </c>
      <c r="X68" s="129" t="str">
        <f>INDEX(Directory[],MATCH(tbl_deal[[#This Row],[Index]],Directory[Index],0),MATCH('DEAL DIRECTORY'!X$5,Directory[#Headers],0))</f>
        <v>--</v>
      </c>
      <c r="Y68" s="129" t="str">
        <f>INDEX(Directory[],MATCH(tbl_deal[[#This Row],[Index]],Directory[Index],0),MATCH('DEAL DIRECTORY'!Y$5,Directory[#Headers],0))</f>
        <v>港交所</v>
      </c>
      <c r="Z68" s="129" t="str">
        <f>INDEX(Directory[],MATCH(tbl_deal[[#This Row],[Index]],Directory[Index],0),MATCH('DEAL DIRECTORY'!Z$5,Directory[#Headers],0))</f>
        <v/>
      </c>
      <c r="AA68" s="129" t="str">
        <f>INDEX(Directory[],MATCH(tbl_deal[[#This Row],[Index]],Directory[Index],0),MATCH('DEAL DIRECTORY'!AA$5,Directory[#Headers],0))</f>
        <v/>
      </c>
      <c r="AB68" s="129" t="str">
        <f>INDEX(Directory[],MATCH(tbl_deal[[#This Row],[Index]],Directory[Index],0),MATCH('DEAL DIRECTORY'!AB$5,Directory[#Headers],0))</f>
        <v>BISL,港分</v>
      </c>
      <c r="AC68" s="129" t="str">
        <f>INDEX(Directory[],MATCH(tbl_deal[[#This Row],[Index]],Directory[Index],0),MATCH('DEAL DIRECTORY'!AC$5,Directory[#Headers],0))</f>
        <v>--</v>
      </c>
      <c r="AD68" s="129" t="str">
        <f>INDEX(Directory[],MATCH(tbl_deal[[#This Row],[Index]],Directory[Index],0),MATCH('DEAL DIRECTORY'!AD$5,Directory[#Headers],0))</f>
        <v>--</v>
      </c>
      <c r="AE68" s="129" t="str">
        <f>INDEX(Directory[],MATCH(tbl_deal[[#This Row],[Index]],Directory[Index],0),MATCH('DEAL DIRECTORY'!AE$5,Directory[#Headers],0))</f>
        <v>--</v>
      </c>
      <c r="AF68" s="129" t="str">
        <f>INDEX(Directory[],MATCH(tbl_deal[[#This Row],[Index]],Directory[Index],0),MATCH('DEAL DIRECTORY'!AF$5,Directory[#Headers],0))</f>
        <v>N</v>
      </c>
      <c r="AG68" s="129" t="str">
        <f>INDEX(Directory[],MATCH(tbl_deal[[#This Row],[Index]],Directory[Index],0),MATCH('DEAL DIRECTORY'!AG$5,Directory[#Headers],0))</f>
        <v>中国光大银行股份有限公司</v>
      </c>
      <c r="AH68" s="129" t="str">
        <f>INDEX(Directory[],MATCH(tbl_deal[[#This Row],[Index]],Directory[Index],0),MATCH('DEAL DIRECTORY'!AH$5,Directory[#Headers],0))</f>
        <v>--/--/--</v>
      </c>
      <c r="AI68" s="129" t="str">
        <f>INDEX(Directory[],MATCH(tbl_deal[[#This Row],[Index]],Directory[Index],0),MATCH('DEAL DIRECTORY'!AI$5,Directory[#Headers],0))</f>
        <v>AAA</v>
      </c>
      <c r="AJ68" s="129" t="str">
        <f>INDEX(Directory[],MATCH(tbl_deal[[#This Row],[Index]],Directory[Index],0),MATCH('DEAL DIRECTORY'!AJ$5,Directory[#Headers],0))</f>
        <v>北京</v>
      </c>
      <c r="AK68" s="129" t="str">
        <f>INDEX(Directory[],MATCH(tbl_deal[[#This Row],[Index]],Directory[Index],0),MATCH('DEAL DIRECTORY'!AK$5,Directory[#Headers],0))</f>
        <v>西城区</v>
      </c>
      <c r="AL68" s="129" t="str">
        <f>INDEX(Directory[],MATCH(tbl_deal[[#This Row],[Index]],Directory[Index],0),MATCH('DEAL DIRECTORY'!AL$5,Directory[#Headers],0))</f>
        <v>--</v>
      </c>
      <c r="AM68" s="129" t="str">
        <f>INDEX(Directory[],MATCH(tbl_deal[[#This Row],[Index]],Directory[Index],0),MATCH('DEAL DIRECTORY'!AM$5,Directory[#Headers],0))</f>
        <v>--</v>
      </c>
      <c r="AN68" s="129" t="str">
        <f>INDEX(Directory[],MATCH(tbl_deal[[#This Row],[Index]],Directory[Index],0),MATCH('DEAL DIRECTORY'!AN$5,Directory[#Headers],0))</f>
        <v>--</v>
      </c>
      <c r="AO68" s="129">
        <f>IF(ISBLANK(INDEX(Directory[],MATCH(tbl_deal[[#This Row],[Index]],Directory[Index],0),MATCH('DEAL DIRECTORY'!AO$5,Directory[#Headers],0))),"--",INDEX(Directory[],MATCH(tbl_deal[[#This Row],[Index]],Directory[Index],0),MATCH('DEAL DIRECTORY'!AO$5,Directory[#Headers],0)))</f>
        <v>200</v>
      </c>
      <c r="AP68" s="133">
        <f>INDEX(Directory[],MATCH(tbl_deal[[#This Row],[Index]],Directory[Index],0),MATCH('DEAL DIRECTORY'!AP$5,Directory[#Headers],0))</f>
        <v>4</v>
      </c>
      <c r="AQ68" s="129">
        <f>INDEX(Directory[],MATCH(tbl_deal[[#This Row],[Index]],Directory[Index],0),MATCH('DEAL DIRECTORY'!AQ$5,Directory[#Headers],0))</f>
        <v>27.63</v>
      </c>
      <c r="AR68" s="129">
        <f>INDEX(Directory[],MATCH(tbl_deal[[#This Row],[Index]],Directory[Index],0),MATCH('DEAL DIRECTORY'!AR$5,Directory[#Headers],0))</f>
        <v>31.388000000000002</v>
      </c>
      <c r="AS68" s="129" t="str">
        <f>INDEX(Directory[],MATCH(tbl_deal[[#This Row],[Index]],Directory[Index],0),MATCH('DEAL DIRECTORY'!AS$5,Directory[#Headers],0))</f>
        <v>央企(子)</v>
      </c>
      <c r="AT68" s="129" t="str">
        <f>INDEX(Directory[],MATCH(tbl_deal[[#This Row],[Index]],Directory[Index],0),MATCH('DEAL DIRECTORY'!AT$5,Directory[#Headers],0))</f>
        <v>金融机构</v>
      </c>
      <c r="AU68" s="129" t="str">
        <f>INDEX(Directory[],MATCH(tbl_deal[[#This Row],[Index]],Directory[Index],0),MATCH('DEAL DIRECTORY'!AU$5,Directory[#Headers],0))</f>
        <v>银行</v>
      </c>
      <c r="AV68" s="129" t="str">
        <f>INDEX(Directory[],MATCH(tbl_deal[[#This Row],[Index]],Directory[Index],0),MATCH('DEAL DIRECTORY'!AV$5,Directory[#Headers],0))</f>
        <v>直发</v>
      </c>
      <c r="AW68" s="129" t="str">
        <f>INDEX(Directory[],MATCH(tbl_deal[[#This Row],[Index]],Directory[Index],0),MATCH('DEAL DIRECTORY'!AW$5,Directory[#Headers],0))</f>
        <v>投资级</v>
      </c>
      <c r="AX68" s="129" t="str">
        <f>INDEX(Directory[],MATCH(tbl_deal[[#This Row],[Index]],Directory[Index],0),MATCH('DEAL DIRECTORY'!AX$5,Directory[#Headers],0))</f>
        <v>3-5亿</v>
      </c>
      <c r="AY68" s="129" t="str">
        <f>INDEX(Directory[],MATCH(tbl_deal[[#This Row],[Index]],Directory[Index],0),MATCH('DEAL DIRECTORY'!AY$5,Directory[#Headers],0))</f>
        <v>23年</v>
      </c>
      <c r="AZ68" s="129" t="str">
        <f>INDEX(Directory[],MATCH(tbl_deal[[#This Row],[Index]],Directory[Index],0),MATCH('DEAL DIRECTORY'!AZ$5,Directory[#Headers],0))</f>
        <v>Q1</v>
      </c>
      <c r="BA68" s="129" t="str">
        <f>INDEX(Directory[],MATCH(tbl_deal[[#This Row],[Index]],Directory[Index],0),MATCH('DEAL DIRECTORY'!BA$5,Directory[#Headers],0))</f>
        <v>02月</v>
      </c>
      <c r="BB68" s="129" t="str">
        <f>INDEX(Directory[],MATCH(tbl_deal[[#This Row],[Index]],Directory[Index],0),MATCH('DEAL DIRECTORY'!BB$5,Directory[#Headers],0))</f>
        <v>--</v>
      </c>
      <c r="BC68" s="129" t="str">
        <f>INDEX(Directory[],MATCH(tbl_deal[[#This Row],[Index]],Directory[Index],0),MATCH('DEAL DIRECTORY'!BC$5,Directory[#Headers],0))</f>
        <v>CHINA EVERBRIGHT BANK CO., LTD., HONG KONG BRANCH</v>
      </c>
      <c r="BD68" s="129" t="str">
        <f>INDEX(Directory[],MATCH(tbl_deal[[#This Row],[Index]],Directory[Index],0),MATCH('DEAL DIRECTORY'!BD$5,Directory[#Headers],0))</f>
        <v>XS2526839092</v>
      </c>
      <c r="BE68" s="137" t="str">
        <f>INDEX(Directory[],MATCH(tbl_deal[[#This Row],[Index]],Directory[Index],0),MATCH('DEAL DIRECTORY'!BE$5,Directory[#Headers],0))</f>
        <v>23年02月</v>
      </c>
      <c r="BF68" s="137" t="str">
        <f>INDEX(Directory[],MATCH(tbl_deal[[#This Row],[Index]],Directory[Index],0),MATCH('DEAL DIRECTORY'!BF$5,Directory[#Headers],0))</f>
        <v>光大银行</v>
      </c>
      <c r="BG68" s="137" t="str">
        <f>INDEX(Directory[],MATCH(tbl_deal[[#This Row],[Index]],Directory[Index],0),MATCH('DEAL DIRECTORY'!BG$5,Directory[#Headers],0))</f>
        <v>--/BBB+/BBB</v>
      </c>
      <c r="BH68" s="137" t="str">
        <f>INDEX(Directory[],MATCH(tbl_deal[[#This Row],[Index]],Directory[Index],0),MATCH('DEAL DIRECTORY'!BH$5,Directory[#Headers],0))</f>
        <v>高级债</v>
      </c>
      <c r="BI68" s="137" t="str">
        <f>INDEX(Directory[],MATCH(tbl_deal[[#This Row],[Index]],Directory[Index],0),MATCH('DEAL DIRECTORY'!BI$5,Directory[#Headers],0))</f>
        <v>4亿美元</v>
      </c>
      <c r="BJ68" s="137" t="str">
        <f>INDEX(Directory[],MATCH(tbl_deal[[#This Row],[Index]],Directory[Index],0),MATCH('DEAL DIRECTORY'!BJ$5,Directory[#Headers],0))</f>
        <v>3年</v>
      </c>
      <c r="BK68" s="137" t="str">
        <f>INDEX(Directory[],MATCH(tbl_deal[[#This Row],[Index]],Directory[Index],0),MATCH('DEAL DIRECTORY'!BK$5,Directory[#Headers],0))</f>
        <v>4.994%</v>
      </c>
      <c r="BL68" s="137" t="str">
        <f>INDEX(Directory[],MATCH(tbl_deal[[#This Row],[Index]],Directory[Index],0),MATCH('DEAL DIRECTORY'!BL$5,Directory[#Headers],0))</f>
        <v>账簿管理人</v>
      </c>
      <c r="BM68" s="129" t="str">
        <f>INDEX(Directory[],MATCH(tbl_deal[[#This Row],[Index]],Directory[Index],0),MATCH('DEAL DIRECTORY'!BM$5,Directory[#Headers],0))</f>
        <v>\\10.10.1.215\dcm$\Deals\Completed\2023 Completed\FI&amp;C\Sunshine 光大港分</v>
      </c>
      <c r="BN68" s="4"/>
      <c r="BO68" s="4"/>
      <c r="BP68" s="4"/>
    </row>
    <row r="69" spans="3:68" ht="20.25" customHeight="1" x14ac:dyDescent="0.25">
      <c r="C69" s="129">
        <f>Directory[[#This Row],[Index]]</f>
        <v>402</v>
      </c>
      <c r="D69" s="130">
        <f>INDEX(Directory[],MATCH(tbl_deal[[#This Row],[Index]],Directory[Index],0),MATCH('DEAL DIRECTORY'!D$5,Directory[#Headers],0))</f>
        <v>44978</v>
      </c>
      <c r="E69" s="129" t="str">
        <f>INDEX(Directory[],MATCH(tbl_deal[[#This Row],[Index]],Directory[Index],0),MATCH('DEAL DIRECTORY'!E$5,Directory[#Headers],0))</f>
        <v/>
      </c>
      <c r="F69" s="129" t="str">
        <f>INDEX(Directory[],MATCH(tbl_deal[[#This Row],[Index]],Directory[Index],0),MATCH('DEAL DIRECTORY'!F$5,Directory[#Headers],0))</f>
        <v/>
      </c>
      <c r="G69" s="129" t="str">
        <f>INDEX(Directory[],MATCH(tbl_deal[[#This Row],[Index]],Directory[Index],0),MATCH('DEAL DIRECTORY'!G$5,Directory[#Headers],0))</f>
        <v>Sunrise II</v>
      </c>
      <c r="H69" s="135" t="str">
        <f>IF(tbl_deal[[#This Row],[FolderPath]]="","",HYPERLINK(tbl_deal[[#This Row],[FolderPath]],"📂"))</f>
        <v>📂</v>
      </c>
      <c r="I69" s="129" t="str">
        <f>INDEX(Directory[],MATCH(tbl_deal[[#This Row],[Index]],Directory[Index],0),MATCH('DEAL DIRECTORY'!I$5,Directory[#Headers],0))</f>
        <v>JBR</v>
      </c>
      <c r="J69" s="129" t="str">
        <f>INDEX(Directory[],MATCH(tbl_deal[[#This Row],[Index]],Directory[Index],0),MATCH('DEAL DIRECTORY'!J$5,Directory[#Headers],0))</f>
        <v>SCMI</v>
      </c>
      <c r="K69" s="129" t="str">
        <f>INDEX(Directory[],MATCH(tbl_deal[[#This Row],[Index]],Directory[Index],0),MATCH('DEAL DIRECTORY'!K$5,Directory[#Headers],0))</f>
        <v>POE组</v>
      </c>
      <c r="L69" s="129">
        <f>INDEX(Directory[],MATCH(tbl_deal[[#This Row],[Index]],Directory[Index],0),MATCH('DEAL DIRECTORY'!L$5,Directory[#Headers],0))</f>
        <v>1</v>
      </c>
      <c r="M69" s="129" t="str">
        <f>INDEX(Directory[],MATCH(tbl_deal[[#This Row],[Index]],Directory[Index],0),MATCH('DEAL DIRECTORY'!M$5,Directory[#Headers],0))</f>
        <v>赣州城投</v>
      </c>
      <c r="N69" s="129" t="str">
        <f>INDEX(Directory[],MATCH(tbl_deal[[#This Row],[Index]],Directory[Index],0),MATCH('DEAL DIRECTORY'!N$5,Directory[#Headers],0))</f>
        <v>--/--/BBB-</v>
      </c>
      <c r="O69" s="129" t="str">
        <f>INDEX(Directory[],MATCH(tbl_deal[[#This Row],[Index]],Directory[Index],0),MATCH('DEAL DIRECTORY'!O$5,Directory[#Headers],0))</f>
        <v>USD</v>
      </c>
      <c r="P69" s="129">
        <f>INDEX(Directory[],MATCH(tbl_deal[[#This Row],[Index]],Directory[Index],0),MATCH('DEAL DIRECTORY'!P$5,Directory[#Headers],0))</f>
        <v>1.6</v>
      </c>
      <c r="Q69" s="129" t="str">
        <f>INDEX(Directory[],MATCH(tbl_deal[[#This Row],[Index]],Directory[Index],0),MATCH('DEAL DIRECTORY'!Q$5,Directory[#Headers],0))</f>
        <v>3</v>
      </c>
      <c r="R69" s="129" t="str">
        <f>INDEX(Directory[],MATCH(tbl_deal[[#This Row],[Index]],Directory[Index],0),MATCH('DEAL DIRECTORY'!R$5,Directory[#Headers],0))</f>
        <v>7.7%</v>
      </c>
      <c r="S69" s="129" t="str">
        <f>INDEX(Directory[],MATCH(tbl_deal[[#This Row],[Index]],Directory[Index],0),MATCH('DEAL DIRECTORY'!S$5,Directory[#Headers],0))</f>
        <v>7.9%a</v>
      </c>
      <c r="T69" s="129" t="str">
        <f>INDEX(Directory[],MATCH(tbl_deal[[#This Row],[Index]],Directory[Index],0),MATCH('DEAL DIRECTORY'!T$5,Directory[#Headers],0))</f>
        <v>7.7%</v>
      </c>
      <c r="U69" s="129" t="str">
        <f>INDEX(Directory[],MATCH(tbl_deal[[#This Row],[Index]],Directory[Index],0),MATCH('DEAL DIRECTORY'!U$5,Directory[#Headers],0))</f>
        <v>--</v>
      </c>
      <c r="V69" s="131">
        <f>INDEX(Directory[],MATCH(tbl_deal[[#This Row],[Index]],Directory[Index],0),MATCH('DEAL DIRECTORY'!V$5,Directory[#Headers],0))</f>
        <v>20</v>
      </c>
      <c r="W69" s="129" t="str">
        <f>INDEX(Directory[],MATCH(tbl_deal[[#This Row],[Index]],Directory[Index],0),MATCH('DEAL DIRECTORY'!W$5,Directory[#Headers],0))</f>
        <v>直发</v>
      </c>
      <c r="X69" s="129" t="str">
        <f>INDEX(Directory[],MATCH(tbl_deal[[#This Row],[Index]],Directory[Index],0),MATCH('DEAL DIRECTORY'!X$5,Directory[#Headers],0))</f>
        <v>--</v>
      </c>
      <c r="Y69" s="129" t="str">
        <f>INDEX(Directory[],MATCH(tbl_deal[[#This Row],[Index]],Directory[Index],0),MATCH('DEAL DIRECTORY'!Y$5,Directory[#Headers],0))</f>
        <v>港交所</v>
      </c>
      <c r="Z69" s="129" t="str">
        <f>INDEX(Directory[],MATCH(tbl_deal[[#This Row],[Index]],Directory[Index],0),MATCH('DEAL DIRECTORY'!Z$5,Directory[#Headers],0))</f>
        <v/>
      </c>
      <c r="AA69" s="129" t="str">
        <f>INDEX(Directory[],MATCH(tbl_deal[[#This Row],[Index]],Directory[Index],0),MATCH('DEAL DIRECTORY'!AA$5,Directory[#Headers],0))</f>
        <v/>
      </c>
      <c r="AB69" s="129" t="str">
        <f>INDEX(Directory[],MATCH(tbl_deal[[#This Row],[Index]],Directory[Index],0),MATCH('DEAL DIRECTORY'!AB$5,Directory[#Headers],0))</f>
        <v>BISL</v>
      </c>
      <c r="AC69" s="129" t="str">
        <f>INDEX(Directory[],MATCH(tbl_deal[[#This Row],[Index]],Directory[Index],0),MATCH('DEAL DIRECTORY'!AC$5,Directory[#Headers],0))</f>
        <v>--</v>
      </c>
      <c r="AD69" s="129" t="str">
        <f>INDEX(Directory[],MATCH(tbl_deal[[#This Row],[Index]],Directory[Index],0),MATCH('DEAL DIRECTORY'!AD$5,Directory[#Headers],0))</f>
        <v>--</v>
      </c>
      <c r="AE69" s="129" t="str">
        <f>INDEX(Directory[],MATCH(tbl_deal[[#This Row],[Index]],Directory[Index],0),MATCH('DEAL DIRECTORY'!AE$5,Directory[#Headers],0))</f>
        <v>--</v>
      </c>
      <c r="AF69" s="129" t="str">
        <f>INDEX(Directory[],MATCH(tbl_deal[[#This Row],[Index]],Directory[Index],0),MATCH('DEAL DIRECTORY'!AF$5,Directory[#Headers],0))</f>
        <v>N</v>
      </c>
      <c r="AG69" s="129" t="str">
        <f>INDEX(Directory[],MATCH(tbl_deal[[#This Row],[Index]],Directory[Index],0),MATCH('DEAL DIRECTORY'!AG$5,Directory[#Headers],0))</f>
        <v>赣州城市投资控股集团有限责任公司</v>
      </c>
      <c r="AH69" s="129" t="str">
        <f>INDEX(Directory[],MATCH(tbl_deal[[#This Row],[Index]],Directory[Index],0),MATCH('DEAL DIRECTORY'!AH$5,Directory[#Headers],0))</f>
        <v>--/--/BBB-</v>
      </c>
      <c r="AI69" s="129" t="str">
        <f>INDEX(Directory[],MATCH(tbl_deal[[#This Row],[Index]],Directory[Index],0),MATCH('DEAL DIRECTORY'!AI$5,Directory[#Headers],0))</f>
        <v>AA+</v>
      </c>
      <c r="AJ69" s="129" t="str">
        <f>INDEX(Directory[],MATCH(tbl_deal[[#This Row],[Index]],Directory[Index],0),MATCH('DEAL DIRECTORY'!AJ$5,Directory[#Headers],0))</f>
        <v>江西</v>
      </c>
      <c r="AK69" s="129" t="str">
        <f>INDEX(Directory[],MATCH(tbl_deal[[#This Row],[Index]],Directory[Index],0),MATCH('DEAL DIRECTORY'!AK$5,Directory[#Headers],0))</f>
        <v>赣州市</v>
      </c>
      <c r="AL69" s="129" t="str">
        <f>INDEX(Directory[],MATCH(tbl_deal[[#This Row],[Index]],Directory[Index],0),MATCH('DEAL DIRECTORY'!AL$5,Directory[#Headers],0))</f>
        <v>--</v>
      </c>
      <c r="AM69" s="129" t="str">
        <f>INDEX(Directory[],MATCH(tbl_deal[[#This Row],[Index]],Directory[Index],0),MATCH('DEAL DIRECTORY'!AM$5,Directory[#Headers],0))</f>
        <v>--</v>
      </c>
      <c r="AN69" s="129" t="str">
        <f>INDEX(Directory[],MATCH(tbl_deal[[#This Row],[Index]],Directory[Index],0),MATCH('DEAL DIRECTORY'!AN$5,Directory[#Headers],0))</f>
        <v>--</v>
      </c>
      <c r="AO69" s="132">
        <f>IF(ISBLANK(INDEX(Directory[],MATCH(tbl_deal[[#This Row],[Index]],Directory[Index],0),MATCH('DEAL DIRECTORY'!AO$5,Directory[#Headers],0))),"--",INDEX(Directory[],MATCH(tbl_deal[[#This Row],[Index]],Directory[Index],0),MATCH('DEAL DIRECTORY'!AO$5,Directory[#Headers],0)))</f>
        <v>250</v>
      </c>
      <c r="AP69" s="129">
        <f>INDEX(Directory[],MATCH(tbl_deal[[#This Row],[Index]],Directory[Index],0),MATCH('DEAL DIRECTORY'!AP$5,Directory[#Headers],0))</f>
        <v>1.6</v>
      </c>
      <c r="AQ69" s="129">
        <f>INDEX(Directory[],MATCH(tbl_deal[[#This Row],[Index]],Directory[Index],0),MATCH('DEAL DIRECTORY'!AQ$5,Directory[#Headers],0))</f>
        <v>11.01</v>
      </c>
      <c r="AR69" s="129">
        <f>INDEX(Directory[],MATCH(tbl_deal[[#This Row],[Index]],Directory[Index],0),MATCH('DEAL DIRECTORY'!AR$5,Directory[#Headers],0))</f>
        <v>12.55</v>
      </c>
      <c r="AS69" s="129" t="str">
        <f>INDEX(Directory[],MATCH(tbl_deal[[#This Row],[Index]],Directory[Index],0),MATCH('DEAL DIRECTORY'!AS$5,Directory[#Headers],0))</f>
        <v>地方国企</v>
      </c>
      <c r="AT69" s="129" t="str">
        <f>INDEX(Directory[],MATCH(tbl_deal[[#This Row],[Index]],Directory[Index],0),MATCH('DEAL DIRECTORY'!AT$5,Directory[#Headers],0))</f>
        <v>地方平台</v>
      </c>
      <c r="AU69" s="129" t="str">
        <f>INDEX(Directory[],MATCH(tbl_deal[[#This Row],[Index]],Directory[Index],0),MATCH('DEAL DIRECTORY'!AU$5,Directory[#Headers],0))</f>
        <v>基建</v>
      </c>
      <c r="AV69" s="129" t="str">
        <f>INDEX(Directory[],MATCH(tbl_deal[[#This Row],[Index]],Directory[Index],0),MATCH('DEAL DIRECTORY'!AV$5,Directory[#Headers],0))</f>
        <v>直发</v>
      </c>
      <c r="AW69" s="129" t="str">
        <f>INDEX(Directory[],MATCH(tbl_deal[[#This Row],[Index]],Directory[Index],0),MATCH('DEAL DIRECTORY'!AW$5,Directory[#Headers],0))</f>
        <v>投资级</v>
      </c>
      <c r="AX69" s="129" t="str">
        <f>INDEX(Directory[],MATCH(tbl_deal[[#This Row],[Index]],Directory[Index],0),MATCH('DEAL DIRECTORY'!AX$5,Directory[#Headers],0))</f>
        <v>≤2亿</v>
      </c>
      <c r="AY69" s="133" t="str">
        <f>INDEX(Directory[],MATCH(tbl_deal[[#This Row],[Index]],Directory[Index],0),MATCH('DEAL DIRECTORY'!AY$5,Directory[#Headers],0))</f>
        <v>23年</v>
      </c>
      <c r="AZ69" s="129" t="str">
        <f>INDEX(Directory[],MATCH(tbl_deal[[#This Row],[Index]],Directory[Index],0),MATCH('DEAL DIRECTORY'!AZ$5,Directory[#Headers],0))</f>
        <v>Q1</v>
      </c>
      <c r="BA69" s="129" t="str">
        <f>INDEX(Directory[],MATCH(tbl_deal[[#This Row],[Index]],Directory[Index],0),MATCH('DEAL DIRECTORY'!BA$5,Directory[#Headers],0))</f>
        <v>02月</v>
      </c>
      <c r="BB69" s="129" t="str">
        <f>INDEX(Directory[],MATCH(tbl_deal[[#This Row],[Index]],Directory[Index],0),MATCH('DEAL DIRECTORY'!BB$5,Directory[#Headers],0))</f>
        <v>SOE Creds</v>
      </c>
      <c r="BC69" s="129" t="str">
        <f>INDEX(Directory[],MATCH(tbl_deal[[#This Row],[Index]],Directory[Index],0),MATCH('DEAL DIRECTORY'!BC$5,Directory[#Headers],0))</f>
        <v>GANZHOU URBAN INVESTMENT HOLDING GROUP CO., LTD.</v>
      </c>
      <c r="BD69" s="129" t="str">
        <f>INDEX(Directory[],MATCH(tbl_deal[[#This Row],[Index]],Directory[Index],0),MATCH('DEAL DIRECTORY'!BD$5,Directory[#Headers],0))</f>
        <v>XS2589270953</v>
      </c>
      <c r="BE69" s="137" t="str">
        <f>INDEX(Directory[],MATCH(tbl_deal[[#This Row],[Index]],Directory[Index],0),MATCH('DEAL DIRECTORY'!BE$5,Directory[#Headers],0))</f>
        <v>23年02月</v>
      </c>
      <c r="BF69" s="137" t="str">
        <f>INDEX(Directory[],MATCH(tbl_deal[[#This Row],[Index]],Directory[Index],0),MATCH('DEAL DIRECTORY'!BF$5,Directory[#Headers],0))</f>
        <v>赣州城投</v>
      </c>
      <c r="BG69" s="137" t="str">
        <f>INDEX(Directory[],MATCH(tbl_deal[[#This Row],[Index]],Directory[Index],0),MATCH('DEAL DIRECTORY'!BG$5,Directory[#Headers],0))</f>
        <v>--/--/BBB-</v>
      </c>
      <c r="BH69" s="137" t="str">
        <f>INDEX(Directory[],MATCH(tbl_deal[[#This Row],[Index]],Directory[Index],0),MATCH('DEAL DIRECTORY'!BH$5,Directory[#Headers],0))</f>
        <v>高级债</v>
      </c>
      <c r="BI69" s="137" t="str">
        <f>INDEX(Directory[],MATCH(tbl_deal[[#This Row],[Index]],Directory[Index],0),MATCH('DEAL DIRECTORY'!BI$5,Directory[#Headers],0))</f>
        <v>1.6亿美元</v>
      </c>
      <c r="BJ69" s="137" t="str">
        <f>INDEX(Directory[],MATCH(tbl_deal[[#This Row],[Index]],Directory[Index],0),MATCH('DEAL DIRECTORY'!BJ$5,Directory[#Headers],0))</f>
        <v>3年</v>
      </c>
      <c r="BK69" s="137" t="str">
        <f>INDEX(Directory[],MATCH(tbl_deal[[#This Row],[Index]],Directory[Index],0),MATCH('DEAL DIRECTORY'!BK$5,Directory[#Headers],0))</f>
        <v>7.7%</v>
      </c>
      <c r="BL69" s="137" t="str">
        <f>INDEX(Directory[],MATCH(tbl_deal[[#This Row],[Index]],Directory[Index],0),MATCH('DEAL DIRECTORY'!BL$5,Directory[#Headers],0))</f>
        <v>账簿管理人</v>
      </c>
      <c r="BM69" s="129" t="str">
        <f>INDEX(Directory[],MATCH(tbl_deal[[#This Row],[Index]],Directory[Index],0),MATCH('DEAL DIRECTORY'!BM$5,Directory[#Headers],0))</f>
        <v>\\10.10.1.215\dcm$\Deals\Completed\2023 Completed\POE\Project Sunrise II_ 赣州城投</v>
      </c>
      <c r="BN69" s="4"/>
      <c r="BO69" s="4"/>
      <c r="BP69" s="4"/>
    </row>
    <row r="70" spans="3:68" ht="20.25" customHeight="1" x14ac:dyDescent="0.25">
      <c r="C70" s="129">
        <f>Directory[[#This Row],[Index]]</f>
        <v>401</v>
      </c>
      <c r="D70" s="130">
        <f>INDEX(Directory[],MATCH(tbl_deal[[#This Row],[Index]],Directory[Index],0),MATCH('DEAL DIRECTORY'!D$5,Directory[#Headers],0))</f>
        <v>44978</v>
      </c>
      <c r="E70" s="129" t="str">
        <f>INDEX(Directory[],MATCH(tbl_deal[[#This Row],[Index]],Directory[Index],0),MATCH('DEAL DIRECTORY'!E$5,Directory[#Headers],0))</f>
        <v/>
      </c>
      <c r="F70" s="129" t="str">
        <f>INDEX(Directory[],MATCH(tbl_deal[[#This Row],[Index]],Directory[Index],0),MATCH('DEAL DIRECTORY'!F$5,Directory[#Headers],0))</f>
        <v/>
      </c>
      <c r="G70" s="129" t="str">
        <f>INDEX(Directory[],MATCH(tbl_deal[[#This Row],[Index]],Directory[Index],0),MATCH('DEAL DIRECTORY'!G$5,Directory[#Headers],0))</f>
        <v>Golden III</v>
      </c>
      <c r="H70" s="135" t="str">
        <f>IF(tbl_deal[[#This Row],[FolderPath]]="","",HYPERLINK(tbl_deal[[#This Row],[FolderPath]],"📂"))</f>
        <v>📂</v>
      </c>
      <c r="I70" s="129" t="str">
        <f>INDEX(Directory[],MATCH(tbl_deal[[#This Row],[Index]],Directory[Index],0),MATCH('DEAL DIRECTORY'!I$5,Directory[#Headers],0))</f>
        <v>JBR</v>
      </c>
      <c r="J70" s="129" t="str">
        <f>INDEX(Directory[],MATCH(tbl_deal[[#This Row],[Index]],Directory[Index],0),MATCH('DEAL DIRECTORY'!J$5,Directory[#Headers],0))</f>
        <v>SCMI(Level II)</v>
      </c>
      <c r="K70" s="129" t="str">
        <f>INDEX(Directory[],MATCH(tbl_deal[[#This Row],[Index]],Directory[Index],0),MATCH('DEAL DIRECTORY'!K$5,Directory[#Headers],0))</f>
        <v>FI组</v>
      </c>
      <c r="L70" s="129">
        <f>INDEX(Directory[],MATCH(tbl_deal[[#This Row],[Index]],Directory[Index],0),MATCH('DEAL DIRECTORY'!L$5,Directory[#Headers],0))</f>
        <v>11</v>
      </c>
      <c r="M70" s="129" t="str">
        <f>INDEX(Directory[],MATCH(tbl_deal[[#This Row],[Index]],Directory[Index],0),MATCH('DEAL DIRECTORY'!M$5,Directory[#Headers],0))</f>
        <v>交银港分</v>
      </c>
      <c r="N70" s="129" t="str">
        <f>INDEX(Directory[],MATCH(tbl_deal[[#This Row],[Index]],Directory[Index],0),MATCH('DEAL DIRECTORY'!N$5,Directory[#Headers],0))</f>
        <v>A2/--/--</v>
      </c>
      <c r="O70" s="129" t="str">
        <f>INDEX(Directory[],MATCH(tbl_deal[[#This Row],[Index]],Directory[Index],0),MATCH('DEAL DIRECTORY'!O$5,Directory[#Headers],0))</f>
        <v>USD</v>
      </c>
      <c r="P70" s="129">
        <f>INDEX(Directory[],MATCH(tbl_deal[[#This Row],[Index]],Directory[Index],0),MATCH('DEAL DIRECTORY'!P$5,Directory[#Headers],0))</f>
        <v>6</v>
      </c>
      <c r="Q70" s="129" t="str">
        <f>INDEX(Directory[],MATCH(tbl_deal[[#This Row],[Index]],Directory[Index],0),MATCH('DEAL DIRECTORY'!Q$5,Directory[#Headers],0))</f>
        <v>3</v>
      </c>
      <c r="R70" s="129" t="str">
        <f>INDEX(Directory[],MATCH(tbl_deal[[#This Row],[Index]],Directory[Index],0),MATCH('DEAL DIRECTORY'!R$5,Directory[#Headers],0))</f>
        <v>4.875%</v>
      </c>
      <c r="S70" s="129" t="str">
        <f>INDEX(Directory[],MATCH(tbl_deal[[#This Row],[Index]],Directory[Index],0),MATCH('DEAL DIRECTORY'!S$5,Directory[#Headers],0))</f>
        <v>T+100a</v>
      </c>
      <c r="T70" s="129" t="str">
        <f>INDEX(Directory[],MATCH(tbl_deal[[#This Row],[Index]],Directory[Index],0),MATCH('DEAL DIRECTORY'!T$5,Directory[#Headers],0))</f>
        <v>T+57</v>
      </c>
      <c r="U70" s="129" t="str">
        <f>INDEX(Directory[],MATCH(tbl_deal[[#This Row],[Index]],Directory[Index],0),MATCH('DEAL DIRECTORY'!U$5,Directory[#Headers],0))</f>
        <v>T+57</v>
      </c>
      <c r="V70" s="131">
        <f>INDEX(Directory[],MATCH(tbl_deal[[#This Row],[Index]],Directory[Index],0),MATCH('DEAL DIRECTORY'!V$5,Directory[#Headers],0))</f>
        <v>43</v>
      </c>
      <c r="W70" s="129" t="str">
        <f>INDEX(Directory[],MATCH(tbl_deal[[#This Row],[Index]],Directory[Index],0),MATCH('DEAL DIRECTORY'!W$5,Directory[#Headers],0))</f>
        <v>直发</v>
      </c>
      <c r="X70" s="129" t="str">
        <f>INDEX(Directory[],MATCH(tbl_deal[[#This Row],[Index]],Directory[Index],0),MATCH('DEAL DIRECTORY'!X$5,Directory[#Headers],0))</f>
        <v>--</v>
      </c>
      <c r="Y70" s="129" t="str">
        <f>INDEX(Directory[],MATCH(tbl_deal[[#This Row],[Index]],Directory[Index],0),MATCH('DEAL DIRECTORY'!Y$5,Directory[#Headers],0))</f>
        <v>港交所</v>
      </c>
      <c r="Z70" s="129" t="str">
        <f>INDEX(Directory[],MATCH(tbl_deal[[#This Row],[Index]],Directory[Index],0),MATCH('DEAL DIRECTORY'!Z$5,Directory[#Headers],0))</f>
        <v/>
      </c>
      <c r="AA70" s="129" t="str">
        <f>INDEX(Directory[],MATCH(tbl_deal[[#This Row],[Index]],Directory[Index],0),MATCH('DEAL DIRECTORY'!AA$5,Directory[#Headers],0))</f>
        <v/>
      </c>
      <c r="AB70" s="129" t="str">
        <f>INDEX(Directory[],MATCH(tbl_deal[[#This Row],[Index]],Directory[Index],0),MATCH('DEAL DIRECTORY'!AB$5,Directory[#Headers],0))</f>
        <v>BISL,港分</v>
      </c>
      <c r="AC70" s="129" t="str">
        <f>INDEX(Directory[],MATCH(tbl_deal[[#This Row],[Index]],Directory[Index],0),MATCH('DEAL DIRECTORY'!AC$5,Directory[#Headers],0))</f>
        <v>--</v>
      </c>
      <c r="AD70" s="129" t="str">
        <f>INDEX(Directory[],MATCH(tbl_deal[[#This Row],[Index]],Directory[Index],0),MATCH('DEAL DIRECTORY'!AD$5,Directory[#Headers],0))</f>
        <v>--</v>
      </c>
      <c r="AE70" s="129" t="str">
        <f>INDEX(Directory[],MATCH(tbl_deal[[#This Row],[Index]],Directory[Index],0),MATCH('DEAL DIRECTORY'!AE$5,Directory[#Headers],0))</f>
        <v>--</v>
      </c>
      <c r="AF70" s="129" t="str">
        <f>INDEX(Directory[],MATCH(tbl_deal[[#This Row],[Index]],Directory[Index],0),MATCH('DEAL DIRECTORY'!AF$5,Directory[#Headers],0))</f>
        <v>N</v>
      </c>
      <c r="AG70" s="129" t="str">
        <f>INDEX(Directory[],MATCH(tbl_deal[[#This Row],[Index]],Directory[Index],0),MATCH('DEAL DIRECTORY'!AG$5,Directory[#Headers],0))</f>
        <v>交通银行股份有限公司</v>
      </c>
      <c r="AH70" s="129" t="str">
        <f>INDEX(Directory[],MATCH(tbl_deal[[#This Row],[Index]],Directory[Index],0),MATCH('DEAL DIRECTORY'!AH$5,Directory[#Headers],0))</f>
        <v>--/--/A</v>
      </c>
      <c r="AI70" s="129" t="str">
        <f>INDEX(Directory[],MATCH(tbl_deal[[#This Row],[Index]],Directory[Index],0),MATCH('DEAL DIRECTORY'!AI$5,Directory[#Headers],0))</f>
        <v>AAA</v>
      </c>
      <c r="AJ70" s="129" t="str">
        <f>INDEX(Directory[],MATCH(tbl_deal[[#This Row],[Index]],Directory[Index],0),MATCH('DEAL DIRECTORY'!AJ$5,Directory[#Headers],0))</f>
        <v>上海</v>
      </c>
      <c r="AK70" s="129" t="str">
        <f>INDEX(Directory[],MATCH(tbl_deal[[#This Row],[Index]],Directory[Index],0),MATCH('DEAL DIRECTORY'!AK$5,Directory[#Headers],0))</f>
        <v>--</v>
      </c>
      <c r="AL70" s="129" t="str">
        <f>INDEX(Directory[],MATCH(tbl_deal[[#This Row],[Index]],Directory[Index],0),MATCH('DEAL DIRECTORY'!AL$5,Directory[#Headers],0))</f>
        <v>--</v>
      </c>
      <c r="AM70" s="129" t="str">
        <f>INDEX(Directory[],MATCH(tbl_deal[[#This Row],[Index]],Directory[Index],0),MATCH('DEAL DIRECTORY'!AM$5,Directory[#Headers],0))</f>
        <v>--</v>
      </c>
      <c r="AN70" s="129" t="str">
        <f>INDEX(Directory[],MATCH(tbl_deal[[#This Row],[Index]],Directory[Index],0),MATCH('DEAL DIRECTORY'!AN$5,Directory[#Headers],0))</f>
        <v>--</v>
      </c>
      <c r="AO70" s="132">
        <f>IF(ISBLANK(INDEX(Directory[],MATCH(tbl_deal[[#This Row],[Index]],Directory[Index],0),MATCH('DEAL DIRECTORY'!AO$5,Directory[#Headers],0))),"--",INDEX(Directory[],MATCH(tbl_deal[[#This Row],[Index]],Directory[Index],0),MATCH('DEAL DIRECTORY'!AO$5,Directory[#Headers],0)))</f>
        <v>3000</v>
      </c>
      <c r="AP70" s="129">
        <f>INDEX(Directory[],MATCH(tbl_deal[[#This Row],[Index]],Directory[Index],0),MATCH('DEAL DIRECTORY'!AP$5,Directory[#Headers],0))</f>
        <v>6</v>
      </c>
      <c r="AQ70" s="129">
        <f>INDEX(Directory[],MATCH(tbl_deal[[#This Row],[Index]],Directory[Index],0),MATCH('DEAL DIRECTORY'!AQ$5,Directory[#Headers],0))</f>
        <v>41.28</v>
      </c>
      <c r="AR70" s="129">
        <f>INDEX(Directory[],MATCH(tbl_deal[[#This Row],[Index]],Directory[Index],0),MATCH('DEAL DIRECTORY'!AR$5,Directory[#Headers],0))</f>
        <v>47.064</v>
      </c>
      <c r="AS70" s="129" t="str">
        <f>INDEX(Directory[],MATCH(tbl_deal[[#This Row],[Index]],Directory[Index],0),MATCH('DEAL DIRECTORY'!AS$5,Directory[#Headers],0))</f>
        <v>央企</v>
      </c>
      <c r="AT70" s="129" t="str">
        <f>INDEX(Directory[],MATCH(tbl_deal[[#This Row],[Index]],Directory[Index],0),MATCH('DEAL DIRECTORY'!AT$5,Directory[#Headers],0))</f>
        <v>金融机构</v>
      </c>
      <c r="AU70" s="129" t="str">
        <f>INDEX(Directory[],MATCH(tbl_deal[[#This Row],[Index]],Directory[Index],0),MATCH('DEAL DIRECTORY'!AU$5,Directory[#Headers],0))</f>
        <v>银行</v>
      </c>
      <c r="AV70" s="129" t="str">
        <f>INDEX(Directory[],MATCH(tbl_deal[[#This Row],[Index]],Directory[Index],0),MATCH('DEAL DIRECTORY'!AV$5,Directory[#Headers],0))</f>
        <v>直发</v>
      </c>
      <c r="AW70" s="129" t="str">
        <f>INDEX(Directory[],MATCH(tbl_deal[[#This Row],[Index]],Directory[Index],0),MATCH('DEAL DIRECTORY'!AW$5,Directory[#Headers],0))</f>
        <v>投资级</v>
      </c>
      <c r="AX70" s="129" t="str">
        <f>INDEX(Directory[],MATCH(tbl_deal[[#This Row],[Index]],Directory[Index],0),MATCH('DEAL DIRECTORY'!AX$5,Directory[#Headers],0))</f>
        <v>&gt;5亿</v>
      </c>
      <c r="AY70" s="133" t="str">
        <f>INDEX(Directory[],MATCH(tbl_deal[[#This Row],[Index]],Directory[Index],0),MATCH('DEAL DIRECTORY'!AY$5,Directory[#Headers],0))</f>
        <v>23年</v>
      </c>
      <c r="AZ70" s="129" t="str">
        <f>INDEX(Directory[],MATCH(tbl_deal[[#This Row],[Index]],Directory[Index],0),MATCH('DEAL DIRECTORY'!AZ$5,Directory[#Headers],0))</f>
        <v>Q1</v>
      </c>
      <c r="BA70" s="129" t="str">
        <f>INDEX(Directory[],MATCH(tbl_deal[[#This Row],[Index]],Directory[Index],0),MATCH('DEAL DIRECTORY'!BA$5,Directory[#Headers],0))</f>
        <v>02月</v>
      </c>
      <c r="BB70" s="129" t="str">
        <f>INDEX(Directory[],MATCH(tbl_deal[[#This Row],[Index]],Directory[Index],0),MATCH('DEAL DIRECTORY'!BB$5,Directory[#Headers],0))</f>
        <v>--</v>
      </c>
      <c r="BC70" s="129" t="str">
        <f>INDEX(Directory[],MATCH(tbl_deal[[#This Row],[Index]],Directory[Index],0),MATCH('DEAL DIRECTORY'!BC$5,Directory[#Headers],0))</f>
        <v>BANK OF COMMUNICATIONS CO., LTD. HONG KONG BRANCH</v>
      </c>
      <c r="BD70" s="129" t="str">
        <f>INDEX(Directory[],MATCH(tbl_deal[[#This Row],[Index]],Directory[Index],0),MATCH('DEAL DIRECTORY'!BD$5,Directory[#Headers],0))</f>
        <v>XS2584378025</v>
      </c>
      <c r="BE70" s="137" t="str">
        <f>INDEX(Directory[],MATCH(tbl_deal[[#This Row],[Index]],Directory[Index],0),MATCH('DEAL DIRECTORY'!BE$5,Directory[#Headers],0))</f>
        <v>23年02月</v>
      </c>
      <c r="BF70" s="137" t="str">
        <f>INDEX(Directory[],MATCH(tbl_deal[[#This Row],[Index]],Directory[Index],0),MATCH('DEAL DIRECTORY'!BF$5,Directory[#Headers],0))</f>
        <v>交通银行</v>
      </c>
      <c r="BG70" s="137" t="str">
        <f>INDEX(Directory[],MATCH(tbl_deal[[#This Row],[Index]],Directory[Index],0),MATCH('DEAL DIRECTORY'!BG$5,Directory[#Headers],0))</f>
        <v>A2/--/--</v>
      </c>
      <c r="BH70" s="137" t="str">
        <f>INDEX(Directory[],MATCH(tbl_deal[[#This Row],[Index]],Directory[Index],0),MATCH('DEAL DIRECTORY'!BH$5,Directory[#Headers],0))</f>
        <v>高级债</v>
      </c>
      <c r="BI70" s="137" t="str">
        <f>INDEX(Directory[],MATCH(tbl_deal[[#This Row],[Index]],Directory[Index],0),MATCH('DEAL DIRECTORY'!BI$5,Directory[#Headers],0))</f>
        <v>6亿美元</v>
      </c>
      <c r="BJ70" s="137" t="str">
        <f>INDEX(Directory[],MATCH(tbl_deal[[#This Row],[Index]],Directory[Index],0),MATCH('DEAL DIRECTORY'!BJ$5,Directory[#Headers],0))</f>
        <v>3年</v>
      </c>
      <c r="BK70" s="137" t="str">
        <f>INDEX(Directory[],MATCH(tbl_deal[[#This Row],[Index]],Directory[Index],0),MATCH('DEAL DIRECTORY'!BK$5,Directory[#Headers],0))</f>
        <v>4.875%</v>
      </c>
      <c r="BL70" s="137" t="str">
        <f>INDEX(Directory[],MATCH(tbl_deal[[#This Row],[Index]],Directory[Index],0),MATCH('DEAL DIRECTORY'!BL$5,Directory[#Headers],0))</f>
        <v>账簿管理人</v>
      </c>
      <c r="BM70" s="129" t="str">
        <f>INDEX(Directory[],MATCH(tbl_deal[[#This Row],[Index]],Directory[Index],0),MATCH('DEAL DIRECTORY'!BM$5,Directory[#Headers],0))</f>
        <v>\\10.10.1.215\dcm$\Deals\Completed\2023 Completed\FI&amp;C\Golden III 交银港分</v>
      </c>
      <c r="BN70" s="4"/>
      <c r="BO70" s="4"/>
      <c r="BP70" s="4"/>
    </row>
    <row r="71" spans="3:68" ht="20.25" customHeight="1" x14ac:dyDescent="0.25">
      <c r="C71" s="129">
        <f>Directory[[#This Row],[Index]]</f>
        <v>400</v>
      </c>
      <c r="D71" s="130">
        <f>INDEX(Directory[],MATCH(tbl_deal[[#This Row],[Index]],Directory[Index],0),MATCH('DEAL DIRECTORY'!D$5,Directory[#Headers],0))</f>
        <v>44973</v>
      </c>
      <c r="E71" s="129" t="str">
        <f>INDEX(Directory[],MATCH(tbl_deal[[#This Row],[Index]],Directory[Index],0),MATCH('DEAL DIRECTORY'!E$5,Directory[#Headers],0))</f>
        <v/>
      </c>
      <c r="F71" s="129" t="str">
        <f>INDEX(Directory[],MATCH(tbl_deal[[#This Row],[Index]],Directory[Index],0),MATCH('DEAL DIRECTORY'!F$5,Directory[#Headers],0))</f>
        <v>自贸债</v>
      </c>
      <c r="G71" s="129" t="str">
        <f>INDEX(Directory[],MATCH(tbl_deal[[#This Row],[Index]],Directory[Index],0),MATCH('DEAL DIRECTORY'!G$5,Directory[#Headers],0))</f>
        <v>Turquoise</v>
      </c>
      <c r="H71" s="135" t="str">
        <f>IF(tbl_deal[[#This Row],[FolderPath]]="","",HYPERLINK(tbl_deal[[#This Row],[FolderPath]],"📂"))</f>
        <v>📂</v>
      </c>
      <c r="I71" s="129" t="str">
        <f>INDEX(Directory[],MATCH(tbl_deal[[#This Row],[Index]],Directory[Index],0),MATCH('DEAL DIRECTORY'!I$5,Directory[#Headers],0))</f>
        <v>JBR</v>
      </c>
      <c r="J71" s="129" t="str">
        <f>INDEX(Directory[],MATCH(tbl_deal[[#This Row],[Index]],Directory[Index],0),MATCH('DEAL DIRECTORY'!J$5,Directory[#Headers],0))</f>
        <v>SCMI</v>
      </c>
      <c r="K71" s="129" t="str">
        <f>INDEX(Directory[],MATCH(tbl_deal[[#This Row],[Index]],Directory[Index],0),MATCH('DEAL DIRECTORY'!K$5,Directory[#Headers],0))</f>
        <v>SOE组</v>
      </c>
      <c r="L71" s="129">
        <f>INDEX(Directory[],MATCH(tbl_deal[[#This Row],[Index]],Directory[Index],0),MATCH('DEAL DIRECTORY'!L$5,Directory[#Headers],0))</f>
        <v>1</v>
      </c>
      <c r="M71" s="129" t="str">
        <f>INDEX(Directory[],MATCH(tbl_deal[[#This Row],[Index]],Directory[Index],0),MATCH('DEAL DIRECTORY'!M$5,Directory[#Headers],0))</f>
        <v>淮北公用(工商银行)</v>
      </c>
      <c r="N71" s="129" t="str">
        <f>INDEX(Directory[],MATCH(tbl_deal[[#This Row],[Index]],Directory[Index],0),MATCH('DEAL DIRECTORY'!N$5,Directory[#Headers],0))</f>
        <v>--/--/--</v>
      </c>
      <c r="O71" s="129" t="str">
        <f>INDEX(Directory[],MATCH(tbl_deal[[#This Row],[Index]],Directory[Index],0),MATCH('DEAL DIRECTORY'!O$5,Directory[#Headers],0))</f>
        <v>CNH</v>
      </c>
      <c r="P71" s="129">
        <f>INDEX(Directory[],MATCH(tbl_deal[[#This Row],[Index]],Directory[Index],0),MATCH('DEAL DIRECTORY'!P$5,Directory[#Headers],0))</f>
        <v>6.4</v>
      </c>
      <c r="Q71" s="129" t="str">
        <f>INDEX(Directory[],MATCH(tbl_deal[[#This Row],[Index]],Directory[Index],0),MATCH('DEAL DIRECTORY'!Q$5,Directory[#Headers],0))</f>
        <v>3</v>
      </c>
      <c r="R71" s="129" t="str">
        <f>INDEX(Directory[],MATCH(tbl_deal[[#This Row],[Index]],Directory[Index],0),MATCH('DEAL DIRECTORY'!R$5,Directory[#Headers],0))</f>
        <v>3.78%</v>
      </c>
      <c r="S71" s="129" t="str">
        <f>INDEX(Directory[],MATCH(tbl_deal[[#This Row],[Index]],Directory[Index],0),MATCH('DEAL DIRECTORY'!S$5,Directory[#Headers],0))</f>
        <v>4%a</v>
      </c>
      <c r="T71" s="129" t="str">
        <f>INDEX(Directory[],MATCH(tbl_deal[[#This Row],[Index]],Directory[Index],0),MATCH('DEAL DIRECTORY'!T$5,Directory[#Headers],0))</f>
        <v>3.78%</v>
      </c>
      <c r="U71" s="129" t="str">
        <f>INDEX(Directory[],MATCH(tbl_deal[[#This Row],[Index]],Directory[Index],0),MATCH('DEAL DIRECTORY'!U$5,Directory[#Headers],0))</f>
        <v>--</v>
      </c>
      <c r="V71" s="131">
        <f>INDEX(Directory[],MATCH(tbl_deal[[#This Row],[Index]],Directory[Index],0),MATCH('DEAL DIRECTORY'!V$5,Directory[#Headers],0))</f>
        <v>22</v>
      </c>
      <c r="W71" s="129" t="str">
        <f>INDEX(Directory[],MATCH(tbl_deal[[#This Row],[Index]],Directory[Index],0),MATCH('DEAL DIRECTORY'!W$5,Directory[#Headers],0))</f>
        <v>备证</v>
      </c>
      <c r="X71" s="129" t="str">
        <f>INDEX(Directory[],MATCH(tbl_deal[[#This Row],[Index]],Directory[Index],0),MATCH('DEAL DIRECTORY'!X$5,Directory[#Headers],0))</f>
        <v>自贸债</v>
      </c>
      <c r="Y71" s="129" t="str">
        <f>INDEX(Directory[],MATCH(tbl_deal[[#This Row],[Index]],Directory[Index],0),MATCH('DEAL DIRECTORY'!Y$5,Directory[#Headers],0))</f>
        <v>澳交所</v>
      </c>
      <c r="Z71" s="129" t="str">
        <f>INDEX(Directory[],MATCH(tbl_deal[[#This Row],[Index]],Directory[Index],0),MATCH('DEAL DIRECTORY'!Z$5,Directory[#Headers],0))</f>
        <v/>
      </c>
      <c r="AA71" s="129" t="str">
        <f>INDEX(Directory[],MATCH(tbl_deal[[#This Row],[Index]],Directory[Index],0),MATCH('DEAL DIRECTORY'!AA$5,Directory[#Headers],0))</f>
        <v/>
      </c>
      <c r="AB71" s="129" t="str">
        <f>INDEX(Directory[],MATCH(tbl_deal[[#This Row],[Index]],Directory[Index],0),MATCH('DEAL DIRECTORY'!AB$5,Directory[#Headers],0))</f>
        <v>BISL</v>
      </c>
      <c r="AC71" s="129" t="str">
        <f>INDEX(Directory[],MATCH(tbl_deal[[#This Row],[Index]],Directory[Index],0),MATCH('DEAL DIRECTORY'!AC$5,Directory[#Headers],0))</f>
        <v>--</v>
      </c>
      <c r="AD71" s="129" t="str">
        <f>INDEX(Directory[],MATCH(tbl_deal[[#This Row],[Index]],Directory[Index],0),MATCH('DEAL DIRECTORY'!AD$5,Directory[#Headers],0))</f>
        <v>--</v>
      </c>
      <c r="AE71" s="129" t="str">
        <f>INDEX(Directory[],MATCH(tbl_deal[[#This Row],[Index]],Directory[Index],0),MATCH('DEAL DIRECTORY'!AE$5,Directory[#Headers],0))</f>
        <v>--</v>
      </c>
      <c r="AF71" s="129" t="str">
        <f>INDEX(Directory[],MATCH(tbl_deal[[#This Row],[Index]],Directory[Index],0),MATCH('DEAL DIRECTORY'!AF$5,Directory[#Headers],0))</f>
        <v>Y</v>
      </c>
      <c r="AG71" s="129" t="str">
        <f>INDEX(Directory[],MATCH(tbl_deal[[#This Row],[Index]],Directory[Index],0),MATCH('DEAL DIRECTORY'!AG$5,Directory[#Headers],0))</f>
        <v>淮北市公用事业资产运营有限公司</v>
      </c>
      <c r="AH71" s="129" t="str">
        <f>INDEX(Directory[],MATCH(tbl_deal[[#This Row],[Index]],Directory[Index],0),MATCH('DEAL DIRECTORY'!AH$5,Directory[#Headers],0))</f>
        <v>--/--/--</v>
      </c>
      <c r="AI71" s="129" t="str">
        <f>INDEX(Directory[],MATCH(tbl_deal[[#This Row],[Index]],Directory[Index],0),MATCH('DEAL DIRECTORY'!AI$5,Directory[#Headers],0))</f>
        <v>--</v>
      </c>
      <c r="AJ71" s="129" t="str">
        <f>INDEX(Directory[],MATCH(tbl_deal[[#This Row],[Index]],Directory[Index],0),MATCH('DEAL DIRECTORY'!AJ$5,Directory[#Headers],0))</f>
        <v>安徽</v>
      </c>
      <c r="AK71" s="129" t="str">
        <f>INDEX(Directory[],MATCH(tbl_deal[[#This Row],[Index]],Directory[Index],0),MATCH('DEAL DIRECTORY'!AK$5,Directory[#Headers],0))</f>
        <v>淮北市</v>
      </c>
      <c r="AL71" s="129" t="str">
        <f>INDEX(Directory[],MATCH(tbl_deal[[#This Row],[Index]],Directory[Index],0),MATCH('DEAL DIRECTORY'!AL$5,Directory[#Headers],0))</f>
        <v>--</v>
      </c>
      <c r="AM71" s="129" t="str">
        <f>INDEX(Directory[],MATCH(tbl_deal[[#This Row],[Index]],Directory[Index],0),MATCH('DEAL DIRECTORY'!AM$5,Directory[#Headers],0))</f>
        <v>工商银行</v>
      </c>
      <c r="AN71" s="129" t="str">
        <f>INDEX(Directory[],MATCH(tbl_deal[[#This Row],[Index]],Directory[Index],0),MATCH('DEAL DIRECTORY'!AN$5,Directory[#Headers],0))</f>
        <v>国有行备证</v>
      </c>
      <c r="AO71" s="132">
        <f>IF(ISBLANK(INDEX(Directory[],MATCH(tbl_deal[[#This Row],[Index]],Directory[Index],0),MATCH('DEAL DIRECTORY'!AO$5,Directory[#Headers],0))),"--",INDEX(Directory[],MATCH(tbl_deal[[#This Row],[Index]],Directory[Index],0),MATCH('DEAL DIRECTORY'!AO$5,Directory[#Headers],0)))</f>
        <v>0</v>
      </c>
      <c r="AP71" s="129">
        <f>INDEX(Directory[],MATCH(tbl_deal[[#This Row],[Index]],Directory[Index],0),MATCH('DEAL DIRECTORY'!AP$5,Directory[#Headers],0))</f>
        <v>0.93</v>
      </c>
      <c r="AQ71" s="129">
        <f>INDEX(Directory[],MATCH(tbl_deal[[#This Row],[Index]],Directory[Index],0),MATCH('DEAL DIRECTORY'!AQ$5,Directory[#Headers],0))</f>
        <v>6.4</v>
      </c>
      <c r="AR71" s="129">
        <f>INDEX(Directory[],MATCH(tbl_deal[[#This Row],[Index]],Directory[Index],0),MATCH('DEAL DIRECTORY'!AR$5,Directory[#Headers],0))</f>
        <v>7.3220000000000001</v>
      </c>
      <c r="AS71" s="129" t="str">
        <f>INDEX(Directory[],MATCH(tbl_deal[[#This Row],[Index]],Directory[Index],0),MATCH('DEAL DIRECTORY'!AS$5,Directory[#Headers],0))</f>
        <v>地方国企</v>
      </c>
      <c r="AT71" s="129" t="str">
        <f>INDEX(Directory[],MATCH(tbl_deal[[#This Row],[Index]],Directory[Index],0),MATCH('DEAL DIRECTORY'!AT$5,Directory[#Headers],0))</f>
        <v>地方平台</v>
      </c>
      <c r="AU71" s="129" t="str">
        <f>INDEX(Directory[],MATCH(tbl_deal[[#This Row],[Index]],Directory[Index],0),MATCH('DEAL DIRECTORY'!AU$5,Directory[#Headers],0))</f>
        <v>公共事业</v>
      </c>
      <c r="AV71" s="129" t="str">
        <f>INDEX(Directory[],MATCH(tbl_deal[[#This Row],[Index]],Directory[Index],0),MATCH('DEAL DIRECTORY'!AV$5,Directory[#Headers],0))</f>
        <v>备证</v>
      </c>
      <c r="AW71" s="129" t="str">
        <f>INDEX(Directory[],MATCH(tbl_deal[[#This Row],[Index]],Directory[Index],0),MATCH('DEAL DIRECTORY'!AW$5,Directory[#Headers],0))</f>
        <v>无评级</v>
      </c>
      <c r="AX71" s="129" t="str">
        <f>INDEX(Directory[],MATCH(tbl_deal[[#This Row],[Index]],Directory[Index],0),MATCH('DEAL DIRECTORY'!AX$5,Directory[#Headers],0))</f>
        <v>≤2亿</v>
      </c>
      <c r="AY71" s="133" t="str">
        <f>INDEX(Directory[],MATCH(tbl_deal[[#This Row],[Index]],Directory[Index],0),MATCH('DEAL DIRECTORY'!AY$5,Directory[#Headers],0))</f>
        <v>23年</v>
      </c>
      <c r="AZ71" s="129" t="str">
        <f>INDEX(Directory[],MATCH(tbl_deal[[#This Row],[Index]],Directory[Index],0),MATCH('DEAL DIRECTORY'!AZ$5,Directory[#Headers],0))</f>
        <v>Q1</v>
      </c>
      <c r="BA71" s="129" t="str">
        <f>INDEX(Directory[],MATCH(tbl_deal[[#This Row],[Index]],Directory[Index],0),MATCH('DEAL DIRECTORY'!BA$5,Directory[#Headers],0))</f>
        <v>02月</v>
      </c>
      <c r="BB71" s="129" t="str">
        <f>INDEX(Directory[],MATCH(tbl_deal[[#This Row],[Index]],Directory[Index],0),MATCH('DEAL DIRECTORY'!BB$5,Directory[#Headers],0))</f>
        <v>SOE Creds</v>
      </c>
      <c r="BC71" s="129" t="str">
        <f>INDEX(Directory[],MATCH(tbl_deal[[#This Row],[Index]],Directory[Index],0),MATCH('DEAL DIRECTORY'!BC$5,Directory[#Headers],0))</f>
        <v>HUAIBEI PUBLIC UTILITY ASSETS OPERATION CO., LTD.</v>
      </c>
      <c r="BD71" s="129" t="str">
        <f>INDEX(Directory[],MATCH(tbl_deal[[#This Row],[Index]],Directory[Index],0),MATCH('DEAL DIRECTORY'!BD$5,Directory[#Headers],0))</f>
        <v>G238030</v>
      </c>
      <c r="BE71" s="137" t="str">
        <f>INDEX(Directory[],MATCH(tbl_deal[[#This Row],[Index]],Directory[Index],0),MATCH('DEAL DIRECTORY'!BE$5,Directory[#Headers],0))</f>
        <v>23年02月</v>
      </c>
      <c r="BF71" s="137" t="str">
        <f>INDEX(Directory[],MATCH(tbl_deal[[#This Row],[Index]],Directory[Index],0),MATCH('DEAL DIRECTORY'!BF$5,Directory[#Headers],0))</f>
        <v>淮北公用</v>
      </c>
      <c r="BG71" s="137" t="str">
        <f>INDEX(Directory[],MATCH(tbl_deal[[#This Row],[Index]],Directory[Index],0),MATCH('DEAL DIRECTORY'!BG$5,Directory[#Headers],0))</f>
        <v>--/--/--</v>
      </c>
      <c r="BH71" s="137" t="str">
        <f>INDEX(Directory[],MATCH(tbl_deal[[#This Row],[Index]],Directory[Index],0),MATCH('DEAL DIRECTORY'!BH$5,Directory[#Headers],0))</f>
        <v>自贸债</v>
      </c>
      <c r="BI71" s="137" t="str">
        <f>INDEX(Directory[],MATCH(tbl_deal[[#This Row],[Index]],Directory[Index],0),MATCH('DEAL DIRECTORY'!BI$5,Directory[#Headers],0))</f>
        <v>人民币6.4亿元</v>
      </c>
      <c r="BJ71" s="137" t="str">
        <f>INDEX(Directory[],MATCH(tbl_deal[[#This Row],[Index]],Directory[Index],0),MATCH('DEAL DIRECTORY'!BJ$5,Directory[#Headers],0))</f>
        <v>3年</v>
      </c>
      <c r="BK71" s="137" t="str">
        <f>INDEX(Directory[],MATCH(tbl_deal[[#This Row],[Index]],Directory[Index],0),MATCH('DEAL DIRECTORY'!BK$5,Directory[#Headers],0))</f>
        <v>3.78%</v>
      </c>
      <c r="BL71" s="137" t="str">
        <f>INDEX(Directory[],MATCH(tbl_deal[[#This Row],[Index]],Directory[Index],0),MATCH('DEAL DIRECTORY'!BL$5,Directory[#Headers],0))</f>
        <v>账簿管理人</v>
      </c>
      <c r="BM71" s="129" t="str">
        <f>INDEX(Directory[],MATCH(tbl_deal[[#This Row],[Index]],Directory[Index],0),MATCH('DEAL DIRECTORY'!BM$5,Directory[#Headers],0))</f>
        <v>\\10.10.1.215\dcm$\Deals\Completed\2023 Completed\SOE\Turquoise 淮北公用事业</v>
      </c>
      <c r="BN71" s="4"/>
      <c r="BO71" s="4"/>
      <c r="BP71" s="4"/>
    </row>
    <row r="72" spans="3:68" ht="20.25" customHeight="1" x14ac:dyDescent="0.25">
      <c r="C72" s="129">
        <f>Directory[[#This Row],[Index]]</f>
        <v>399</v>
      </c>
      <c r="D72" s="130">
        <f>INDEX(Directory[],MATCH(tbl_deal[[#This Row],[Index]],Directory[Index],0),MATCH('DEAL DIRECTORY'!D$5,Directory[#Headers],0))</f>
        <v>44970</v>
      </c>
      <c r="E72" s="129" t="str">
        <f>INDEX(Directory[],MATCH(tbl_deal[[#This Row],[Index]],Directory[Index],0),MATCH('DEAL DIRECTORY'!E$5,Directory[#Headers],0))</f>
        <v/>
      </c>
      <c r="F72" s="129" t="str">
        <f>INDEX(Directory[],MATCH(tbl_deal[[#This Row],[Index]],Directory[Index],0),MATCH('DEAL DIRECTORY'!F$5,Directory[#Headers],0))</f>
        <v/>
      </c>
      <c r="G72" s="129" t="str">
        <f>INDEX(Directory[],MATCH(tbl_deal[[#This Row],[Index]],Directory[Index],0),MATCH('DEAL DIRECTORY'!G$5,Directory[#Headers],0))</f>
        <v>TianmuMountain II</v>
      </c>
      <c r="H72" s="135" t="str">
        <f>IF(tbl_deal[[#This Row],[FolderPath]]="","",HYPERLINK(tbl_deal[[#This Row],[FolderPath]],"📂"))</f>
        <v>📂</v>
      </c>
      <c r="I72" s="129" t="str">
        <f>INDEX(Directory[],MATCH(tbl_deal[[#This Row],[Index]],Directory[Index],0),MATCH('DEAL DIRECTORY'!I$5,Directory[#Headers],0))</f>
        <v>JBR</v>
      </c>
      <c r="J72" s="129" t="str">
        <f>INDEX(Directory[],MATCH(tbl_deal[[#This Row],[Index]],Directory[Index],0),MATCH('DEAL DIRECTORY'!J$5,Directory[#Headers],0))</f>
        <v>SCMI</v>
      </c>
      <c r="K72" s="129" t="str">
        <f>INDEX(Directory[],MATCH(tbl_deal[[#This Row],[Index]],Directory[Index],0),MATCH('DEAL DIRECTORY'!K$5,Directory[#Headers],0))</f>
        <v>SOE组</v>
      </c>
      <c r="L72" s="129">
        <f>INDEX(Directory[],MATCH(tbl_deal[[#This Row],[Index]],Directory[Index],0),MATCH('DEAL DIRECTORY'!L$5,Directory[#Headers],0))</f>
        <v>1</v>
      </c>
      <c r="M72" s="129" t="str">
        <f>INDEX(Directory[],MATCH(tbl_deal[[#This Row],[Index]],Directory[Index],0),MATCH('DEAL DIRECTORY'!M$5,Directory[#Headers],0))</f>
        <v>湖州经开投</v>
      </c>
      <c r="N72" s="129" t="str">
        <f>INDEX(Directory[],MATCH(tbl_deal[[#This Row],[Index]],Directory[Index],0),MATCH('DEAL DIRECTORY'!N$5,Directory[#Headers],0))</f>
        <v>--/--/--</v>
      </c>
      <c r="O72" s="129" t="str">
        <f>INDEX(Directory[],MATCH(tbl_deal[[#This Row],[Index]],Directory[Index],0),MATCH('DEAL DIRECTORY'!O$5,Directory[#Headers],0))</f>
        <v>USD</v>
      </c>
      <c r="P72" s="129">
        <f>INDEX(Directory[],MATCH(tbl_deal[[#This Row],[Index]],Directory[Index],0),MATCH('DEAL DIRECTORY'!P$5,Directory[#Headers],0))</f>
        <v>2</v>
      </c>
      <c r="Q72" s="129" t="str">
        <f>INDEX(Directory[],MATCH(tbl_deal[[#This Row],[Index]],Directory[Index],0),MATCH('DEAL DIRECTORY'!Q$5,Directory[#Headers],0))</f>
        <v>3</v>
      </c>
      <c r="R72" s="129" t="str">
        <f>INDEX(Directory[],MATCH(tbl_deal[[#This Row],[Index]],Directory[Index],0),MATCH('DEAL DIRECTORY'!R$5,Directory[#Headers],0))</f>
        <v>7.3%</v>
      </c>
      <c r="S72" s="129" t="str">
        <f>INDEX(Directory[],MATCH(tbl_deal[[#This Row],[Index]],Directory[Index],0),MATCH('DEAL DIRECTORY'!S$5,Directory[#Headers],0))</f>
        <v>7.5%a</v>
      </c>
      <c r="T72" s="129" t="str">
        <f>INDEX(Directory[],MATCH(tbl_deal[[#This Row],[Index]],Directory[Index],0),MATCH('DEAL DIRECTORY'!T$5,Directory[#Headers],0))</f>
        <v>7.3%</v>
      </c>
      <c r="U72" s="129" t="str">
        <f>INDEX(Directory[],MATCH(tbl_deal[[#This Row],[Index]],Directory[Index],0),MATCH('DEAL DIRECTORY'!U$5,Directory[#Headers],0))</f>
        <v>--</v>
      </c>
      <c r="V72" s="131">
        <f>INDEX(Directory[],MATCH(tbl_deal[[#This Row],[Index]],Directory[Index],0),MATCH('DEAL DIRECTORY'!V$5,Directory[#Headers],0))</f>
        <v>20</v>
      </c>
      <c r="W72" s="129" t="str">
        <f>INDEX(Directory[],MATCH(tbl_deal[[#This Row],[Index]],Directory[Index],0),MATCH('DEAL DIRECTORY'!W$5,Directory[#Headers],0))</f>
        <v>担保</v>
      </c>
      <c r="X72" s="129" t="str">
        <f>INDEX(Directory[],MATCH(tbl_deal[[#This Row],[Index]],Directory[Index],0),MATCH('DEAL DIRECTORY'!X$5,Directory[#Headers],0))</f>
        <v>--</v>
      </c>
      <c r="Y72" s="129" t="str">
        <f>INDEX(Directory[],MATCH(tbl_deal[[#This Row],[Index]],Directory[Index],0),MATCH('DEAL DIRECTORY'!Y$5,Directory[#Headers],0))</f>
        <v>港交所</v>
      </c>
      <c r="Z72" s="129" t="str">
        <f>INDEX(Directory[],MATCH(tbl_deal[[#This Row],[Index]],Directory[Index],0),MATCH('DEAL DIRECTORY'!Z$5,Directory[#Headers],0))</f>
        <v/>
      </c>
      <c r="AA72" s="129" t="str">
        <f>INDEX(Directory[],MATCH(tbl_deal[[#This Row],[Index]],Directory[Index],0),MATCH('DEAL DIRECTORY'!AA$5,Directory[#Headers],0))</f>
        <v/>
      </c>
      <c r="AB72" s="129" t="str">
        <f>INDEX(Directory[],MATCH(tbl_deal[[#This Row],[Index]],Directory[Index],0),MATCH('DEAL DIRECTORY'!AB$5,Directory[#Headers],0))</f>
        <v>BISL</v>
      </c>
      <c r="AC72" s="129" t="str">
        <f>INDEX(Directory[],MATCH(tbl_deal[[#This Row],[Index]],Directory[Index],0),MATCH('DEAL DIRECTORY'!AC$5,Directory[#Headers],0))</f>
        <v>--</v>
      </c>
      <c r="AD72" s="129" t="str">
        <f>INDEX(Directory[],MATCH(tbl_deal[[#This Row],[Index]],Directory[Index],0),MATCH('DEAL DIRECTORY'!AD$5,Directory[#Headers],0))</f>
        <v>--</v>
      </c>
      <c r="AE72" s="129" t="str">
        <f>INDEX(Directory[],MATCH(tbl_deal[[#This Row],[Index]],Directory[Index],0),MATCH('DEAL DIRECTORY'!AE$5,Directory[#Headers],0))</f>
        <v>--</v>
      </c>
      <c r="AF72" s="129" t="str">
        <f>INDEX(Directory[],MATCH(tbl_deal[[#This Row],[Index]],Directory[Index],0),MATCH('DEAL DIRECTORY'!AF$5,Directory[#Headers],0))</f>
        <v>N</v>
      </c>
      <c r="AG72" s="129" t="str">
        <f>INDEX(Directory[],MATCH(tbl_deal[[#This Row],[Index]],Directory[Index],0),MATCH('DEAL DIRECTORY'!AG$5,Directory[#Headers],0))</f>
        <v>湖州经开投资发展集团有限公司</v>
      </c>
      <c r="AH72" s="129" t="str">
        <f>INDEX(Directory[],MATCH(tbl_deal[[#This Row],[Index]],Directory[Index],0),MATCH('DEAL DIRECTORY'!AH$5,Directory[#Headers],0))</f>
        <v>--/--/--</v>
      </c>
      <c r="AI72" s="129" t="str">
        <f>INDEX(Directory[],MATCH(tbl_deal[[#This Row],[Index]],Directory[Index],0),MATCH('DEAL DIRECTORY'!AI$5,Directory[#Headers],0))</f>
        <v>AA+</v>
      </c>
      <c r="AJ72" s="129" t="str">
        <f>INDEX(Directory[],MATCH(tbl_deal[[#This Row],[Index]],Directory[Index],0),MATCH('DEAL DIRECTORY'!AJ$5,Directory[#Headers],0))</f>
        <v>浙江</v>
      </c>
      <c r="AK72" s="129" t="str">
        <f>INDEX(Directory[],MATCH(tbl_deal[[#This Row],[Index]],Directory[Index],0),MATCH('DEAL DIRECTORY'!AK$5,Directory[#Headers],0))</f>
        <v>湖州市</v>
      </c>
      <c r="AL72" s="129" t="str">
        <f>INDEX(Directory[],MATCH(tbl_deal[[#This Row],[Index]],Directory[Index],0),MATCH('DEAL DIRECTORY'!AL$5,Directory[#Headers],0))</f>
        <v>--</v>
      </c>
      <c r="AM72" s="129" t="str">
        <f>INDEX(Directory[],MATCH(tbl_deal[[#This Row],[Index]],Directory[Index],0),MATCH('DEAL DIRECTORY'!AM$5,Directory[#Headers],0))</f>
        <v>--</v>
      </c>
      <c r="AN72" s="129" t="str">
        <f>INDEX(Directory[],MATCH(tbl_deal[[#This Row],[Index]],Directory[Index],0),MATCH('DEAL DIRECTORY'!AN$5,Directory[#Headers],0))</f>
        <v>--</v>
      </c>
      <c r="AO72" s="132">
        <f>IF(ISBLANK(INDEX(Directory[],MATCH(tbl_deal[[#This Row],[Index]],Directory[Index],0),MATCH('DEAL DIRECTORY'!AO$5,Directory[#Headers],0))),"--",INDEX(Directory[],MATCH(tbl_deal[[#This Row],[Index]],Directory[Index],0),MATCH('DEAL DIRECTORY'!AO$5,Directory[#Headers],0)))</f>
        <v>1080</v>
      </c>
      <c r="AP72" s="129">
        <f>INDEX(Directory[],MATCH(tbl_deal[[#This Row],[Index]],Directory[Index],0),MATCH('DEAL DIRECTORY'!AP$5,Directory[#Headers],0))</f>
        <v>2</v>
      </c>
      <c r="AQ72" s="129">
        <f>INDEX(Directory[],MATCH(tbl_deal[[#This Row],[Index]],Directory[Index],0),MATCH('DEAL DIRECTORY'!AQ$5,Directory[#Headers],0))</f>
        <v>13.64</v>
      </c>
      <c r="AR72" s="129">
        <f>INDEX(Directory[],MATCH(tbl_deal[[#This Row],[Index]],Directory[Index],0),MATCH('DEAL DIRECTORY'!AR$5,Directory[#Headers],0))</f>
        <v>15.7</v>
      </c>
      <c r="AS72" s="129" t="str">
        <f>INDEX(Directory[],MATCH(tbl_deal[[#This Row],[Index]],Directory[Index],0),MATCH('DEAL DIRECTORY'!AS$5,Directory[#Headers],0))</f>
        <v>地方国企</v>
      </c>
      <c r="AT72" s="129" t="str">
        <f>INDEX(Directory[],MATCH(tbl_deal[[#This Row],[Index]],Directory[Index],0),MATCH('DEAL DIRECTORY'!AT$5,Directory[#Headers],0))</f>
        <v>地方平台</v>
      </c>
      <c r="AU72" s="129" t="str">
        <f>INDEX(Directory[],MATCH(tbl_deal[[#This Row],[Index]],Directory[Index],0),MATCH('DEAL DIRECTORY'!AU$5,Directory[#Headers],0))</f>
        <v>基建</v>
      </c>
      <c r="AV72" s="129" t="str">
        <f>INDEX(Directory[],MATCH(tbl_deal[[#This Row],[Index]],Directory[Index],0),MATCH('DEAL DIRECTORY'!AV$5,Directory[#Headers],0))</f>
        <v>担保</v>
      </c>
      <c r="AW72" s="129" t="str">
        <f>INDEX(Directory[],MATCH(tbl_deal[[#This Row],[Index]],Directory[Index],0),MATCH('DEAL DIRECTORY'!AW$5,Directory[#Headers],0))</f>
        <v>无评级</v>
      </c>
      <c r="AX72" s="129" t="str">
        <f>INDEX(Directory[],MATCH(tbl_deal[[#This Row],[Index]],Directory[Index],0),MATCH('DEAL DIRECTORY'!AX$5,Directory[#Headers],0))</f>
        <v>≤2亿</v>
      </c>
      <c r="AY72" s="133" t="str">
        <f>INDEX(Directory[],MATCH(tbl_deal[[#This Row],[Index]],Directory[Index],0),MATCH('DEAL DIRECTORY'!AY$5,Directory[#Headers],0))</f>
        <v>23年</v>
      </c>
      <c r="AZ72" s="129" t="str">
        <f>INDEX(Directory[],MATCH(tbl_deal[[#This Row],[Index]],Directory[Index],0),MATCH('DEAL DIRECTORY'!AZ$5,Directory[#Headers],0))</f>
        <v>Q1</v>
      </c>
      <c r="BA72" s="129" t="str">
        <f>INDEX(Directory[],MATCH(tbl_deal[[#This Row],[Index]],Directory[Index],0),MATCH('DEAL DIRECTORY'!BA$5,Directory[#Headers],0))</f>
        <v>02月</v>
      </c>
      <c r="BB72" s="129" t="str">
        <f>INDEX(Directory[],MATCH(tbl_deal[[#This Row],[Index]],Directory[Index],0),MATCH('DEAL DIRECTORY'!BB$5,Directory[#Headers],0))</f>
        <v>SOE Creds</v>
      </c>
      <c r="BC72" s="129" t="str">
        <f>INDEX(Directory[],MATCH(tbl_deal[[#This Row],[Index]],Directory[Index],0),MATCH('DEAL DIRECTORY'!BC$5,Directory[#Headers],0))</f>
        <v>HUANTAIHU INTERNATIONAL INVESTMENT CO., LTD.</v>
      </c>
      <c r="BD72" s="129" t="str">
        <f>INDEX(Directory[],MATCH(tbl_deal[[#This Row],[Index]],Directory[Index],0),MATCH('DEAL DIRECTORY'!BD$5,Directory[#Headers],0))</f>
        <v>XS2540489338</v>
      </c>
      <c r="BE72" s="137" t="str">
        <f>INDEX(Directory[],MATCH(tbl_deal[[#This Row],[Index]],Directory[Index],0),MATCH('DEAL DIRECTORY'!BE$5,Directory[#Headers],0))</f>
        <v>23年02月</v>
      </c>
      <c r="BF72" s="137" t="str">
        <f>INDEX(Directory[],MATCH(tbl_deal[[#This Row],[Index]],Directory[Index],0),MATCH('DEAL DIRECTORY'!BF$5,Directory[#Headers],0))</f>
        <v>湖州经开投</v>
      </c>
      <c r="BG72" s="137" t="str">
        <f>INDEX(Directory[],MATCH(tbl_deal[[#This Row],[Index]],Directory[Index],0),MATCH('DEAL DIRECTORY'!BG$5,Directory[#Headers],0))</f>
        <v>--/--/--</v>
      </c>
      <c r="BH72" s="137" t="str">
        <f>INDEX(Directory[],MATCH(tbl_deal[[#This Row],[Index]],Directory[Index],0),MATCH('DEAL DIRECTORY'!BH$5,Directory[#Headers],0))</f>
        <v>高级债</v>
      </c>
      <c r="BI72" s="137" t="str">
        <f>INDEX(Directory[],MATCH(tbl_deal[[#This Row],[Index]],Directory[Index],0),MATCH('DEAL DIRECTORY'!BI$5,Directory[#Headers],0))</f>
        <v>2亿美元</v>
      </c>
      <c r="BJ72" s="137" t="str">
        <f>INDEX(Directory[],MATCH(tbl_deal[[#This Row],[Index]],Directory[Index],0),MATCH('DEAL DIRECTORY'!BJ$5,Directory[#Headers],0))</f>
        <v>3年</v>
      </c>
      <c r="BK72" s="137" t="str">
        <f>INDEX(Directory[],MATCH(tbl_deal[[#This Row],[Index]],Directory[Index],0),MATCH('DEAL DIRECTORY'!BK$5,Directory[#Headers],0))</f>
        <v>7.3%</v>
      </c>
      <c r="BL72" s="137" t="str">
        <f>INDEX(Directory[],MATCH(tbl_deal[[#This Row],[Index]],Directory[Index],0),MATCH('DEAL DIRECTORY'!BL$5,Directory[#Headers],0))</f>
        <v>账簿管理人</v>
      </c>
      <c r="BM72" s="129" t="str">
        <f>INDEX(Directory[],MATCH(tbl_deal[[#This Row],[Index]],Directory[Index],0),MATCH('DEAL DIRECTORY'!BM$5,Directory[#Headers],0))</f>
        <v>\\10.10.1.215\dcm$\Deals\Completed\2023 Completed\SOE\TianmuMountain II 湖州经开</v>
      </c>
      <c r="BN72" s="4"/>
      <c r="BO72" s="4"/>
      <c r="BP72" s="4"/>
    </row>
    <row r="73" spans="3:68" ht="20.25" customHeight="1" x14ac:dyDescent="0.25">
      <c r="C73" s="129">
        <f>Directory[[#This Row],[Index]]</f>
        <v>398</v>
      </c>
      <c r="D73" s="130">
        <f>INDEX(Directory[],MATCH(tbl_deal[[#This Row],[Index]],Directory[Index],0),MATCH('DEAL DIRECTORY'!D$5,Directory[#Headers],0))</f>
        <v>44965</v>
      </c>
      <c r="E73" s="129" t="str">
        <f>INDEX(Directory[],MATCH(tbl_deal[[#This Row],[Index]],Directory[Index],0),MATCH('DEAL DIRECTORY'!E$5,Directory[#Headers],0))</f>
        <v/>
      </c>
      <c r="F73" s="129" t="str">
        <f>INDEX(Directory[],MATCH(tbl_deal[[#This Row],[Index]],Directory[Index],0),MATCH('DEAL DIRECTORY'!F$5,Directory[#Headers],0))</f>
        <v>自贸债</v>
      </c>
      <c r="G73" s="129" t="str">
        <f>INDEX(Directory[],MATCH(tbl_deal[[#This Row],[Index]],Directory[Index],0),MATCH('DEAL DIRECTORY'!G$5,Directory[#Headers],0))</f>
        <v>Spring Radiance IV</v>
      </c>
      <c r="H73" s="135" t="str">
        <f>IF(tbl_deal[[#This Row],[FolderPath]]="","",HYPERLINK(tbl_deal[[#This Row],[FolderPath]],"📂"))</f>
        <v>📂</v>
      </c>
      <c r="I73" s="129" t="str">
        <f>INDEX(Directory[],MATCH(tbl_deal[[#This Row],[Index]],Directory[Index],0),MATCH('DEAL DIRECTORY'!I$5,Directory[#Headers],0))</f>
        <v>JBR</v>
      </c>
      <c r="J73" s="129" t="str">
        <f>INDEX(Directory[],MATCH(tbl_deal[[#This Row],[Index]],Directory[Index],0),MATCH('DEAL DIRECTORY'!J$5,Directory[#Headers],0))</f>
        <v>SCMI</v>
      </c>
      <c r="K73" s="129" t="str">
        <f>INDEX(Directory[],MATCH(tbl_deal[[#This Row],[Index]],Directory[Index],0),MATCH('DEAL DIRECTORY'!K$5,Directory[#Headers],0))</f>
        <v>SOE组</v>
      </c>
      <c r="L73" s="129">
        <f>INDEX(Directory[],MATCH(tbl_deal[[#This Row],[Index]],Directory[Index],0),MATCH('DEAL DIRECTORY'!L$5,Directory[#Headers],0))</f>
        <v>3</v>
      </c>
      <c r="M73" s="129" t="str">
        <f>INDEX(Directory[],MATCH(tbl_deal[[#This Row],[Index]],Directory[Index],0),MATCH('DEAL DIRECTORY'!M$5,Directory[#Headers],0))</f>
        <v>绍兴上虞国资</v>
      </c>
      <c r="N73" s="129" t="str">
        <f>INDEX(Directory[],MATCH(tbl_deal[[#This Row],[Index]],Directory[Index],0),MATCH('DEAL DIRECTORY'!N$5,Directory[#Headers],0))</f>
        <v>--/--/--</v>
      </c>
      <c r="O73" s="129" t="str">
        <f>INDEX(Directory[],MATCH(tbl_deal[[#This Row],[Index]],Directory[Index],0),MATCH('DEAL DIRECTORY'!O$5,Directory[#Headers],0))</f>
        <v>CNH</v>
      </c>
      <c r="P73" s="129">
        <f>INDEX(Directory[],MATCH(tbl_deal[[#This Row],[Index]],Directory[Index],0),MATCH('DEAL DIRECTORY'!P$5,Directory[#Headers],0))</f>
        <v>11.3</v>
      </c>
      <c r="Q73" s="129" t="str">
        <f>INDEX(Directory[],MATCH(tbl_deal[[#This Row],[Index]],Directory[Index],0),MATCH('DEAL DIRECTORY'!Q$5,Directory[#Headers],0))</f>
        <v>3</v>
      </c>
      <c r="R73" s="129" t="str">
        <f>INDEX(Directory[],MATCH(tbl_deal[[#This Row],[Index]],Directory[Index],0),MATCH('DEAL DIRECTORY'!R$5,Directory[#Headers],0))</f>
        <v>4.95%</v>
      </c>
      <c r="S73" s="129" t="str">
        <f>INDEX(Directory[],MATCH(tbl_deal[[#This Row],[Index]],Directory[Index],0),MATCH('DEAL DIRECTORY'!S$5,Directory[#Headers],0))</f>
        <v>5.1%a</v>
      </c>
      <c r="T73" s="129" t="str">
        <f>INDEX(Directory[],MATCH(tbl_deal[[#This Row],[Index]],Directory[Index],0),MATCH('DEAL DIRECTORY'!T$5,Directory[#Headers],0))</f>
        <v>4.95%</v>
      </c>
      <c r="U73" s="129" t="str">
        <f>INDEX(Directory[],MATCH(tbl_deal[[#This Row],[Index]],Directory[Index],0),MATCH('DEAL DIRECTORY'!U$5,Directory[#Headers],0))</f>
        <v>--</v>
      </c>
      <c r="V73" s="131">
        <f>INDEX(Directory[],MATCH(tbl_deal[[#This Row],[Index]],Directory[Index],0),MATCH('DEAL DIRECTORY'!V$5,Directory[#Headers],0))</f>
        <v>15</v>
      </c>
      <c r="W73" s="129" t="str">
        <f>INDEX(Directory[],MATCH(tbl_deal[[#This Row],[Index]],Directory[Index],0),MATCH('DEAL DIRECTORY'!W$5,Directory[#Headers],0))</f>
        <v>直发</v>
      </c>
      <c r="X73" s="129" t="str">
        <f>INDEX(Directory[],MATCH(tbl_deal[[#This Row],[Index]],Directory[Index],0),MATCH('DEAL DIRECTORY'!X$5,Directory[#Headers],0))</f>
        <v>自贸债</v>
      </c>
      <c r="Y73" s="129" t="str">
        <f>INDEX(Directory[],MATCH(tbl_deal[[#This Row],[Index]],Directory[Index],0),MATCH('DEAL DIRECTORY'!Y$5,Directory[#Headers],0))</f>
        <v>澳交所</v>
      </c>
      <c r="Z73" s="129" t="str">
        <f>INDEX(Directory[],MATCH(tbl_deal[[#This Row],[Index]],Directory[Index],0),MATCH('DEAL DIRECTORY'!Z$5,Directory[#Headers],0))</f>
        <v/>
      </c>
      <c r="AA73" s="129" t="str">
        <f>INDEX(Directory[],MATCH(tbl_deal[[#This Row],[Index]],Directory[Index],0),MATCH('DEAL DIRECTORY'!AA$5,Directory[#Headers],0))</f>
        <v/>
      </c>
      <c r="AB73" s="129" t="str">
        <f>INDEX(Directory[],MATCH(tbl_deal[[#This Row],[Index]],Directory[Index],0),MATCH('DEAL DIRECTORY'!AB$5,Directory[#Headers],0))</f>
        <v>BISL</v>
      </c>
      <c r="AC73" s="129" t="str">
        <f>INDEX(Directory[],MATCH(tbl_deal[[#This Row],[Index]],Directory[Index],0),MATCH('DEAL DIRECTORY'!AC$5,Directory[#Headers],0))</f>
        <v>--</v>
      </c>
      <c r="AD73" s="129" t="str">
        <f>INDEX(Directory[],MATCH(tbl_deal[[#This Row],[Index]],Directory[Index],0),MATCH('DEAL DIRECTORY'!AD$5,Directory[#Headers],0))</f>
        <v>--</v>
      </c>
      <c r="AE73" s="129" t="str">
        <f>INDEX(Directory[],MATCH(tbl_deal[[#This Row],[Index]],Directory[Index],0),MATCH('DEAL DIRECTORY'!AE$5,Directory[#Headers],0))</f>
        <v>--</v>
      </c>
      <c r="AF73" s="129" t="str">
        <f>INDEX(Directory[],MATCH(tbl_deal[[#This Row],[Index]],Directory[Index],0),MATCH('DEAL DIRECTORY'!AF$5,Directory[#Headers],0))</f>
        <v>N</v>
      </c>
      <c r="AG73" s="129" t="str">
        <f>INDEX(Directory[],MATCH(tbl_deal[[#This Row],[Index]],Directory[Index],0),MATCH('DEAL DIRECTORY'!AG$5,Directory[#Headers],0))</f>
        <v>绍兴市上虞区国有资本投资运营有限公司</v>
      </c>
      <c r="AH73" s="129" t="str">
        <f>INDEX(Directory[],MATCH(tbl_deal[[#This Row],[Index]],Directory[Index],0),MATCH('DEAL DIRECTORY'!AH$5,Directory[#Headers],0))</f>
        <v>--/--/BBB-</v>
      </c>
      <c r="AI73" s="129" t="str">
        <f>INDEX(Directory[],MATCH(tbl_deal[[#This Row],[Index]],Directory[Index],0),MATCH('DEAL DIRECTORY'!AI$5,Directory[#Headers],0))</f>
        <v>AA+</v>
      </c>
      <c r="AJ73" s="129" t="str">
        <f>INDEX(Directory[],MATCH(tbl_deal[[#This Row],[Index]],Directory[Index],0),MATCH('DEAL DIRECTORY'!AJ$5,Directory[#Headers],0))</f>
        <v>浙江</v>
      </c>
      <c r="AK73" s="129" t="str">
        <f>INDEX(Directory[],MATCH(tbl_deal[[#This Row],[Index]],Directory[Index],0),MATCH('DEAL DIRECTORY'!AK$5,Directory[#Headers],0))</f>
        <v>绍兴市</v>
      </c>
      <c r="AL73" s="129" t="str">
        <f>INDEX(Directory[],MATCH(tbl_deal[[#This Row],[Index]],Directory[Index],0),MATCH('DEAL DIRECTORY'!AL$5,Directory[#Headers],0))</f>
        <v>上虞区</v>
      </c>
      <c r="AM73" s="129" t="str">
        <f>INDEX(Directory[],MATCH(tbl_deal[[#This Row],[Index]],Directory[Index],0),MATCH('DEAL DIRECTORY'!AM$5,Directory[#Headers],0))</f>
        <v>--</v>
      </c>
      <c r="AN73" s="129" t="str">
        <f>INDEX(Directory[],MATCH(tbl_deal[[#This Row],[Index]],Directory[Index],0),MATCH('DEAL DIRECTORY'!AN$5,Directory[#Headers],0))</f>
        <v>--</v>
      </c>
      <c r="AO73" s="132">
        <f>IF(ISBLANK(INDEX(Directory[],MATCH(tbl_deal[[#This Row],[Index]],Directory[Index],0),MATCH('DEAL DIRECTORY'!AO$5,Directory[#Headers],0))),"--",INDEX(Directory[],MATCH(tbl_deal[[#This Row],[Index]],Directory[Index],0),MATCH('DEAL DIRECTORY'!AO$5,Directory[#Headers],0)))</f>
        <v>10000</v>
      </c>
      <c r="AP73" s="129">
        <f>INDEX(Directory[],MATCH(tbl_deal[[#This Row],[Index]],Directory[Index],0),MATCH('DEAL DIRECTORY'!AP$5,Directory[#Headers],0))</f>
        <v>1.66</v>
      </c>
      <c r="AQ73" s="129">
        <f>INDEX(Directory[],MATCH(tbl_deal[[#This Row],[Index]],Directory[Index],0),MATCH('DEAL DIRECTORY'!AQ$5,Directory[#Headers],0))</f>
        <v>11.3</v>
      </c>
      <c r="AR73" s="129">
        <f>INDEX(Directory[],MATCH(tbl_deal[[#This Row],[Index]],Directory[Index],0),MATCH('DEAL DIRECTORY'!AR$5,Directory[#Headers],0))</f>
        <v>13.052</v>
      </c>
      <c r="AS73" s="129" t="str">
        <f>INDEX(Directory[],MATCH(tbl_deal[[#This Row],[Index]],Directory[Index],0),MATCH('DEAL DIRECTORY'!AS$5,Directory[#Headers],0))</f>
        <v>地方国企</v>
      </c>
      <c r="AT73" s="129" t="str">
        <f>INDEX(Directory[],MATCH(tbl_deal[[#This Row],[Index]],Directory[Index],0),MATCH('DEAL DIRECTORY'!AT$5,Directory[#Headers],0))</f>
        <v>地方平台</v>
      </c>
      <c r="AU73" s="129" t="str">
        <f>INDEX(Directory[],MATCH(tbl_deal[[#This Row],[Index]],Directory[Index],0),MATCH('DEAL DIRECTORY'!AU$5,Directory[#Headers],0))</f>
        <v>综合</v>
      </c>
      <c r="AV73" s="129" t="str">
        <f>INDEX(Directory[],MATCH(tbl_deal[[#This Row],[Index]],Directory[Index],0),MATCH('DEAL DIRECTORY'!AV$5,Directory[#Headers],0))</f>
        <v>直发</v>
      </c>
      <c r="AW73" s="129" t="str">
        <f>INDEX(Directory[],MATCH(tbl_deal[[#This Row],[Index]],Directory[Index],0),MATCH('DEAL DIRECTORY'!AW$5,Directory[#Headers],0))</f>
        <v>无评级</v>
      </c>
      <c r="AX73" s="129" t="str">
        <f>INDEX(Directory[],MATCH(tbl_deal[[#This Row],[Index]],Directory[Index],0),MATCH('DEAL DIRECTORY'!AX$5,Directory[#Headers],0))</f>
        <v>≤2亿</v>
      </c>
      <c r="AY73" s="133" t="str">
        <f>INDEX(Directory[],MATCH(tbl_deal[[#This Row],[Index]],Directory[Index],0),MATCH('DEAL DIRECTORY'!AY$5,Directory[#Headers],0))</f>
        <v>23年</v>
      </c>
      <c r="AZ73" s="129" t="str">
        <f>INDEX(Directory[],MATCH(tbl_deal[[#This Row],[Index]],Directory[Index],0),MATCH('DEAL DIRECTORY'!AZ$5,Directory[#Headers],0))</f>
        <v>Q1</v>
      </c>
      <c r="BA73" s="129" t="str">
        <f>INDEX(Directory[],MATCH(tbl_deal[[#This Row],[Index]],Directory[Index],0),MATCH('DEAL DIRECTORY'!BA$5,Directory[#Headers],0))</f>
        <v>02月</v>
      </c>
      <c r="BB73" s="129" t="str">
        <f>INDEX(Directory[],MATCH(tbl_deal[[#This Row],[Index]],Directory[Index],0),MATCH('DEAL DIRECTORY'!BB$5,Directory[#Headers],0))</f>
        <v>SOE Creds</v>
      </c>
      <c r="BC73" s="129" t="str">
        <f>INDEX(Directory[],MATCH(tbl_deal[[#This Row],[Index]],Directory[Index],0),MATCH('DEAL DIRECTORY'!BC$5,Directory[#Headers],0))</f>
        <v>SHAOXING SHANGYU STATE-OWNED CAPITAL INVESTMENT AND OPERATION CO., LTD.</v>
      </c>
      <c r="BD73" s="129" t="str">
        <f>INDEX(Directory[],MATCH(tbl_deal[[#This Row],[Index]],Directory[Index],0),MATCH('DEAL DIRECTORY'!BD$5,Directory[#Headers],0))</f>
        <v>G238025</v>
      </c>
      <c r="BE73" s="137" t="str">
        <f>INDEX(Directory[],MATCH(tbl_deal[[#This Row],[Index]],Directory[Index],0),MATCH('DEAL DIRECTORY'!BE$5,Directory[#Headers],0))</f>
        <v>23年02月</v>
      </c>
      <c r="BF73" s="137" t="str">
        <f>INDEX(Directory[],MATCH(tbl_deal[[#This Row],[Index]],Directory[Index],0),MATCH('DEAL DIRECTORY'!BF$5,Directory[#Headers],0))</f>
        <v>绍兴上虞国资</v>
      </c>
      <c r="BG73" s="137" t="str">
        <f>INDEX(Directory[],MATCH(tbl_deal[[#This Row],[Index]],Directory[Index],0),MATCH('DEAL DIRECTORY'!BG$5,Directory[#Headers],0))</f>
        <v>--/--/--</v>
      </c>
      <c r="BH73" s="137" t="str">
        <f>INDEX(Directory[],MATCH(tbl_deal[[#This Row],[Index]],Directory[Index],0),MATCH('DEAL DIRECTORY'!BH$5,Directory[#Headers],0))</f>
        <v>自贸债</v>
      </c>
      <c r="BI73" s="137" t="str">
        <f>INDEX(Directory[],MATCH(tbl_deal[[#This Row],[Index]],Directory[Index],0),MATCH('DEAL DIRECTORY'!BI$5,Directory[#Headers],0))</f>
        <v>人民币11.3亿元</v>
      </c>
      <c r="BJ73" s="137" t="str">
        <f>INDEX(Directory[],MATCH(tbl_deal[[#This Row],[Index]],Directory[Index],0),MATCH('DEAL DIRECTORY'!BJ$5,Directory[#Headers],0))</f>
        <v>3年</v>
      </c>
      <c r="BK73" s="137" t="str">
        <f>INDEX(Directory[],MATCH(tbl_deal[[#This Row],[Index]],Directory[Index],0),MATCH('DEAL DIRECTORY'!BK$5,Directory[#Headers],0))</f>
        <v>4.95%</v>
      </c>
      <c r="BL73" s="137" t="str">
        <f>INDEX(Directory[],MATCH(tbl_deal[[#This Row],[Index]],Directory[Index],0),MATCH('DEAL DIRECTORY'!BL$5,Directory[#Headers],0))</f>
        <v>账簿管理人</v>
      </c>
      <c r="BM73" s="129" t="str">
        <f>INDEX(Directory[],MATCH(tbl_deal[[#This Row],[Index]],Directory[Index],0),MATCH('DEAL DIRECTORY'!BM$5,Directory[#Headers],0))</f>
        <v>\\10.10.1.215\dcm$\Deals\Completed\2023 Completed\SOE\Spring Radiance IV上虞国资</v>
      </c>
      <c r="BN73" s="4"/>
      <c r="BO73" s="4"/>
      <c r="BP73" s="4"/>
    </row>
    <row r="74" spans="3:68" ht="20.25" customHeight="1" x14ac:dyDescent="0.25">
      <c r="C74" s="129">
        <f>Directory[[#This Row],[Index]]</f>
        <v>397</v>
      </c>
      <c r="D74" s="130">
        <f>INDEX(Directory[],MATCH(tbl_deal[[#This Row],[Index]],Directory[Index],0),MATCH('DEAL DIRECTORY'!D$5,Directory[#Headers],0))</f>
        <v>44960</v>
      </c>
      <c r="E74" s="129" t="str">
        <f>INDEX(Directory[],MATCH(tbl_deal[[#This Row],[Index]],Directory[Index],0),MATCH('DEAL DIRECTORY'!E$5,Directory[#Headers],0))</f>
        <v/>
      </c>
      <c r="F74" s="129" t="str">
        <f>INDEX(Directory[],MATCH(tbl_deal[[#This Row],[Index]],Directory[Index],0),MATCH('DEAL DIRECTORY'!F$5,Directory[#Headers],0))</f>
        <v>自贸债</v>
      </c>
      <c r="G74" s="129" t="str">
        <f>INDEX(Directory[],MATCH(tbl_deal[[#This Row],[Index]],Directory[Index],0),MATCH('DEAL DIRECTORY'!G$5,Directory[#Headers],0))</f>
        <v>Inkcity III</v>
      </c>
      <c r="H74" s="135" t="str">
        <f>IF(tbl_deal[[#This Row],[FolderPath]]="","",HYPERLINK(tbl_deal[[#This Row],[FolderPath]],"📂"))</f>
        <v>📂</v>
      </c>
      <c r="I74" s="129" t="str">
        <f>INDEX(Directory[],MATCH(tbl_deal[[#This Row],[Index]],Directory[Index],0),MATCH('DEAL DIRECTORY'!I$5,Directory[#Headers],0))</f>
        <v>JGC</v>
      </c>
      <c r="J74" s="129" t="str">
        <f>INDEX(Directory[],MATCH(tbl_deal[[#This Row],[Index]],Directory[Index],0),MATCH('DEAL DIRECTORY'!J$5,Directory[#Headers],0))</f>
        <v>SCMI</v>
      </c>
      <c r="K74" s="129" t="str">
        <f>INDEX(Directory[],MATCH(tbl_deal[[#This Row],[Index]],Directory[Index],0),MATCH('DEAL DIRECTORY'!K$5,Directory[#Headers],0))</f>
        <v>SOE组</v>
      </c>
      <c r="L74" s="129">
        <f>INDEX(Directory[],MATCH(tbl_deal[[#This Row],[Index]],Directory[Index],0),MATCH('DEAL DIRECTORY'!L$5,Directory[#Headers],0))</f>
        <v>2</v>
      </c>
      <c r="M74" s="129" t="str">
        <f>INDEX(Directory[],MATCH(tbl_deal[[#This Row],[Index]],Directory[Index],0),MATCH('DEAL DIRECTORY'!M$5,Directory[#Headers],0))</f>
        <v>青岛即墨城投</v>
      </c>
      <c r="N74" s="129" t="str">
        <f>INDEX(Directory[],MATCH(tbl_deal[[#This Row],[Index]],Directory[Index],0),MATCH('DEAL DIRECTORY'!N$5,Directory[#Headers],0))</f>
        <v>--/--/--</v>
      </c>
      <c r="O74" s="129" t="str">
        <f>INDEX(Directory[],MATCH(tbl_deal[[#This Row],[Index]],Directory[Index],0),MATCH('DEAL DIRECTORY'!O$5,Directory[#Headers],0))</f>
        <v>CNH</v>
      </c>
      <c r="P74" s="129">
        <f>INDEX(Directory[],MATCH(tbl_deal[[#This Row],[Index]],Directory[Index],0),MATCH('DEAL DIRECTORY'!P$5,Directory[#Headers],0))</f>
        <v>5.6</v>
      </c>
      <c r="Q74" s="129" t="str">
        <f>INDEX(Directory[],MATCH(tbl_deal[[#This Row],[Index]],Directory[Index],0),MATCH('DEAL DIRECTORY'!Q$5,Directory[#Headers],0))</f>
        <v>3</v>
      </c>
      <c r="R74" s="129" t="str">
        <f>INDEX(Directory[],MATCH(tbl_deal[[#This Row],[Index]],Directory[Index],0),MATCH('DEAL DIRECTORY'!R$5,Directory[#Headers],0))</f>
        <v>6.2%</v>
      </c>
      <c r="S74" s="129" t="str">
        <f>INDEX(Directory[],MATCH(tbl_deal[[#This Row],[Index]],Directory[Index],0),MATCH('DEAL DIRECTORY'!S$5,Directory[#Headers],0))</f>
        <v>6.5%a</v>
      </c>
      <c r="T74" s="129" t="str">
        <f>INDEX(Directory[],MATCH(tbl_deal[[#This Row],[Index]],Directory[Index],0),MATCH('DEAL DIRECTORY'!T$5,Directory[#Headers],0))</f>
        <v>6.2%</v>
      </c>
      <c r="U74" s="129" t="str">
        <f>INDEX(Directory[],MATCH(tbl_deal[[#This Row],[Index]],Directory[Index],0),MATCH('DEAL DIRECTORY'!U$5,Directory[#Headers],0))</f>
        <v>--</v>
      </c>
      <c r="V74" s="131">
        <f>INDEX(Directory[],MATCH(tbl_deal[[#This Row],[Index]],Directory[Index],0),MATCH('DEAL DIRECTORY'!V$5,Directory[#Headers],0))</f>
        <v>30</v>
      </c>
      <c r="W74" s="129" t="str">
        <f>INDEX(Directory[],MATCH(tbl_deal[[#This Row],[Index]],Directory[Index],0),MATCH('DEAL DIRECTORY'!W$5,Directory[#Headers],0))</f>
        <v>直发</v>
      </c>
      <c r="X74" s="129" t="str">
        <f>INDEX(Directory[],MATCH(tbl_deal[[#This Row],[Index]],Directory[Index],0),MATCH('DEAL DIRECTORY'!X$5,Directory[#Headers],0))</f>
        <v>自贸债</v>
      </c>
      <c r="Y74" s="129" t="str">
        <f>INDEX(Directory[],MATCH(tbl_deal[[#This Row],[Index]],Directory[Index],0),MATCH('DEAL DIRECTORY'!Y$5,Directory[#Headers],0))</f>
        <v>澳交所</v>
      </c>
      <c r="Z74" s="129" t="str">
        <f>INDEX(Directory[],MATCH(tbl_deal[[#This Row],[Index]],Directory[Index],0),MATCH('DEAL DIRECTORY'!Z$5,Directory[#Headers],0))</f>
        <v/>
      </c>
      <c r="AA74" s="129" t="str">
        <f>INDEX(Directory[],MATCH(tbl_deal[[#This Row],[Index]],Directory[Index],0),MATCH('DEAL DIRECTORY'!AA$5,Directory[#Headers],0))</f>
        <v/>
      </c>
      <c r="AB74" s="129" t="str">
        <f>INDEX(Directory[],MATCH(tbl_deal[[#This Row],[Index]],Directory[Index],0),MATCH('DEAL DIRECTORY'!AB$5,Directory[#Headers],0))</f>
        <v>BISL</v>
      </c>
      <c r="AC74" s="129" t="str">
        <f>INDEX(Directory[],MATCH(tbl_deal[[#This Row],[Index]],Directory[Index],0),MATCH('DEAL DIRECTORY'!AC$5,Directory[#Headers],0))</f>
        <v>--</v>
      </c>
      <c r="AD74" s="129" t="str">
        <f>INDEX(Directory[],MATCH(tbl_deal[[#This Row],[Index]],Directory[Index],0),MATCH('DEAL DIRECTORY'!AD$5,Directory[#Headers],0))</f>
        <v>--</v>
      </c>
      <c r="AE74" s="129" t="str">
        <f>INDEX(Directory[],MATCH(tbl_deal[[#This Row],[Index]],Directory[Index],0),MATCH('DEAL DIRECTORY'!AE$5,Directory[#Headers],0))</f>
        <v>--</v>
      </c>
      <c r="AF74" s="129" t="str">
        <f>INDEX(Directory[],MATCH(tbl_deal[[#This Row],[Index]],Directory[Index],0),MATCH('DEAL DIRECTORY'!AF$5,Directory[#Headers],0))</f>
        <v>N</v>
      </c>
      <c r="AG74" s="129" t="str">
        <f>INDEX(Directory[],MATCH(tbl_deal[[#This Row],[Index]],Directory[Index],0),MATCH('DEAL DIRECTORY'!AG$5,Directory[#Headers],0))</f>
        <v>青岛市即墨区城市开发投资有限公司</v>
      </c>
      <c r="AH74" s="129" t="str">
        <f>INDEX(Directory[],MATCH(tbl_deal[[#This Row],[Index]],Directory[Index],0),MATCH('DEAL DIRECTORY'!AH$5,Directory[#Headers],0))</f>
        <v>--/--/BBB-</v>
      </c>
      <c r="AI74" s="129" t="str">
        <f>INDEX(Directory[],MATCH(tbl_deal[[#This Row],[Index]],Directory[Index],0),MATCH('DEAL DIRECTORY'!AI$5,Directory[#Headers],0))</f>
        <v>AA+</v>
      </c>
      <c r="AJ74" s="129" t="str">
        <f>INDEX(Directory[],MATCH(tbl_deal[[#This Row],[Index]],Directory[Index],0),MATCH('DEAL DIRECTORY'!AJ$5,Directory[#Headers],0))</f>
        <v>山东</v>
      </c>
      <c r="AK74" s="129" t="str">
        <f>INDEX(Directory[],MATCH(tbl_deal[[#This Row],[Index]],Directory[Index],0),MATCH('DEAL DIRECTORY'!AK$5,Directory[#Headers],0))</f>
        <v>青岛市</v>
      </c>
      <c r="AL74" s="129" t="str">
        <f>INDEX(Directory[],MATCH(tbl_deal[[#This Row],[Index]],Directory[Index],0),MATCH('DEAL DIRECTORY'!AL$5,Directory[#Headers],0))</f>
        <v>即墨区</v>
      </c>
      <c r="AM74" s="129" t="str">
        <f>INDEX(Directory[],MATCH(tbl_deal[[#This Row],[Index]],Directory[Index],0),MATCH('DEAL DIRECTORY'!AM$5,Directory[#Headers],0))</f>
        <v>--</v>
      </c>
      <c r="AN74" s="129" t="str">
        <f>INDEX(Directory[],MATCH(tbl_deal[[#This Row],[Index]],Directory[Index],0),MATCH('DEAL DIRECTORY'!AN$5,Directory[#Headers],0))</f>
        <v>--</v>
      </c>
      <c r="AO74" s="132">
        <f>IF(ISBLANK(INDEX(Directory[],MATCH(tbl_deal[[#This Row],[Index]],Directory[Index],0),MATCH('DEAL DIRECTORY'!AO$5,Directory[#Headers],0))),"--",INDEX(Directory[],MATCH(tbl_deal[[#This Row],[Index]],Directory[Index],0),MATCH('DEAL DIRECTORY'!AO$5,Directory[#Headers],0)))</f>
        <v>83615</v>
      </c>
      <c r="AP74" s="129">
        <f>INDEX(Directory[],MATCH(tbl_deal[[#This Row],[Index]],Directory[Index],0),MATCH('DEAL DIRECTORY'!AP$5,Directory[#Headers],0))</f>
        <v>0.82</v>
      </c>
      <c r="AQ74" s="129">
        <f>INDEX(Directory[],MATCH(tbl_deal[[#This Row],[Index]],Directory[Index],0),MATCH('DEAL DIRECTORY'!AQ$5,Directory[#Headers],0))</f>
        <v>5.6</v>
      </c>
      <c r="AR74" s="129">
        <f>INDEX(Directory[],MATCH(tbl_deal[[#This Row],[Index]],Directory[Index],0),MATCH('DEAL DIRECTORY'!AR$5,Directory[#Headers],0))</f>
        <v>6.468</v>
      </c>
      <c r="AS74" s="129" t="str">
        <f>INDEX(Directory[],MATCH(tbl_deal[[#This Row],[Index]],Directory[Index],0),MATCH('DEAL DIRECTORY'!AS$5,Directory[#Headers],0))</f>
        <v>地方国企</v>
      </c>
      <c r="AT74" s="129" t="str">
        <f>INDEX(Directory[],MATCH(tbl_deal[[#This Row],[Index]],Directory[Index],0),MATCH('DEAL DIRECTORY'!AT$5,Directory[#Headers],0))</f>
        <v>地方平台</v>
      </c>
      <c r="AU74" s="129" t="str">
        <f>INDEX(Directory[],MATCH(tbl_deal[[#This Row],[Index]],Directory[Index],0),MATCH('DEAL DIRECTORY'!AU$5,Directory[#Headers],0))</f>
        <v>基建</v>
      </c>
      <c r="AV74" s="129" t="str">
        <f>INDEX(Directory[],MATCH(tbl_deal[[#This Row],[Index]],Directory[Index],0),MATCH('DEAL DIRECTORY'!AV$5,Directory[#Headers],0))</f>
        <v>直发</v>
      </c>
      <c r="AW74" s="129" t="str">
        <f>INDEX(Directory[],MATCH(tbl_deal[[#This Row],[Index]],Directory[Index],0),MATCH('DEAL DIRECTORY'!AW$5,Directory[#Headers],0))</f>
        <v>无评级</v>
      </c>
      <c r="AX74" s="129" t="str">
        <f>INDEX(Directory[],MATCH(tbl_deal[[#This Row],[Index]],Directory[Index],0),MATCH('DEAL DIRECTORY'!AX$5,Directory[#Headers],0))</f>
        <v>≤2亿</v>
      </c>
      <c r="AY74" s="133" t="str">
        <f>INDEX(Directory[],MATCH(tbl_deal[[#This Row],[Index]],Directory[Index],0),MATCH('DEAL DIRECTORY'!AY$5,Directory[#Headers],0))</f>
        <v>23年</v>
      </c>
      <c r="AZ74" s="129" t="str">
        <f>INDEX(Directory[],MATCH(tbl_deal[[#This Row],[Index]],Directory[Index],0),MATCH('DEAL DIRECTORY'!AZ$5,Directory[#Headers],0))</f>
        <v>Q1</v>
      </c>
      <c r="BA74" s="129" t="str">
        <f>INDEX(Directory[],MATCH(tbl_deal[[#This Row],[Index]],Directory[Index],0),MATCH('DEAL DIRECTORY'!BA$5,Directory[#Headers],0))</f>
        <v>02月</v>
      </c>
      <c r="BB74" s="129" t="str">
        <f>INDEX(Directory[],MATCH(tbl_deal[[#This Row],[Index]],Directory[Index],0),MATCH('DEAL DIRECTORY'!BB$5,Directory[#Headers],0))</f>
        <v>SOE Creds</v>
      </c>
      <c r="BC74" s="129" t="str">
        <f>INDEX(Directory[],MATCH(tbl_deal[[#This Row],[Index]],Directory[Index],0),MATCH('DEAL DIRECTORY'!BC$5,Directory[#Headers],0))</f>
        <v>QINGDAO JIMO DISTRICT URBAN DEVELOPMENT INVESTMENT CO., LTD.</v>
      </c>
      <c r="BD74" s="129" t="str">
        <f>INDEX(Directory[],MATCH(tbl_deal[[#This Row],[Index]],Directory[Index],0),MATCH('DEAL DIRECTORY'!BD$5,Directory[#Headers],0))</f>
        <v>G238032</v>
      </c>
      <c r="BE74" s="137" t="str">
        <f>INDEX(Directory[],MATCH(tbl_deal[[#This Row],[Index]],Directory[Index],0),MATCH('DEAL DIRECTORY'!BE$5,Directory[#Headers],0))</f>
        <v>23年02月</v>
      </c>
      <c r="BF74" s="137" t="str">
        <f>INDEX(Directory[],MATCH(tbl_deal[[#This Row],[Index]],Directory[Index],0),MATCH('DEAL DIRECTORY'!BF$5,Directory[#Headers],0))</f>
        <v>青岛即墨城投</v>
      </c>
      <c r="BG74" s="137" t="str">
        <f>INDEX(Directory[],MATCH(tbl_deal[[#This Row],[Index]],Directory[Index],0),MATCH('DEAL DIRECTORY'!BG$5,Directory[#Headers],0))</f>
        <v>--/--/--</v>
      </c>
      <c r="BH74" s="137" t="str">
        <f>INDEX(Directory[],MATCH(tbl_deal[[#This Row],[Index]],Directory[Index],0),MATCH('DEAL DIRECTORY'!BH$5,Directory[#Headers],0))</f>
        <v>自贸债</v>
      </c>
      <c r="BI74" s="137" t="str">
        <f>INDEX(Directory[],MATCH(tbl_deal[[#This Row],[Index]],Directory[Index],0),MATCH('DEAL DIRECTORY'!BI$5,Directory[#Headers],0))</f>
        <v>人民币5.6亿元</v>
      </c>
      <c r="BJ74" s="137" t="str">
        <f>INDEX(Directory[],MATCH(tbl_deal[[#This Row],[Index]],Directory[Index],0),MATCH('DEAL DIRECTORY'!BJ$5,Directory[#Headers],0))</f>
        <v>3年</v>
      </c>
      <c r="BK74" s="137" t="str">
        <f>INDEX(Directory[],MATCH(tbl_deal[[#This Row],[Index]],Directory[Index],0),MATCH('DEAL DIRECTORY'!BK$5,Directory[#Headers],0))</f>
        <v>6.2%</v>
      </c>
      <c r="BL74" s="137" t="str">
        <f>INDEX(Directory[],MATCH(tbl_deal[[#This Row],[Index]],Directory[Index],0),MATCH('DEAL DIRECTORY'!BL$5,Directory[#Headers],0))</f>
        <v>全球协调人</v>
      </c>
      <c r="BM74" s="129" t="str">
        <f>INDEX(Directory[],MATCH(tbl_deal[[#This Row],[Index]],Directory[Index],0),MATCH('DEAL DIRECTORY'!BM$5,Directory[#Headers],0))</f>
        <v>\\10.10.1.215\dcm$\Deals\Completed\2023 Completed\SOE\Inkcity III 即墨城投[自贸区债]</v>
      </c>
      <c r="BN74" s="4"/>
      <c r="BO74" s="4"/>
      <c r="BP74" s="4"/>
    </row>
    <row r="75" spans="3:68" ht="20.25" customHeight="1" x14ac:dyDescent="0.25">
      <c r="C75" s="129">
        <f>Directory[[#This Row],[Index]]</f>
        <v>396</v>
      </c>
      <c r="D75" s="130">
        <f>INDEX(Directory[],MATCH(tbl_deal[[#This Row],[Index]],Directory[Index],0),MATCH('DEAL DIRECTORY'!D$5,Directory[#Headers],0))</f>
        <v>44938</v>
      </c>
      <c r="E75" s="129" t="str">
        <f>INDEX(Directory[],MATCH(tbl_deal[[#This Row],[Index]],Directory[Index],0),MATCH('DEAL DIRECTORY'!E$5,Directory[#Headers],0))</f>
        <v/>
      </c>
      <c r="F75" s="129" t="str">
        <f>INDEX(Directory[],MATCH(tbl_deal[[#This Row],[Index]],Directory[Index],0),MATCH('DEAL DIRECTORY'!F$5,Directory[#Headers],0))</f>
        <v>自贸债</v>
      </c>
      <c r="G75" s="129" t="str">
        <f>INDEX(Directory[],MATCH(tbl_deal[[#This Row],[Index]],Directory[Index],0),MATCH('DEAL DIRECTORY'!G$5,Directory[#Headers],0))</f>
        <v>Polaris</v>
      </c>
      <c r="H75" s="135" t="str">
        <f>IF(tbl_deal[[#This Row],[FolderPath]]="","",HYPERLINK(tbl_deal[[#This Row],[FolderPath]],"📂"))</f>
        <v>📂</v>
      </c>
      <c r="I75" s="129" t="str">
        <f>INDEX(Directory[],MATCH(tbl_deal[[#This Row],[Index]],Directory[Index],0),MATCH('DEAL DIRECTORY'!I$5,Directory[#Headers],0))</f>
        <v>JGC</v>
      </c>
      <c r="J75" s="129" t="str">
        <f>INDEX(Directory[],MATCH(tbl_deal[[#This Row],[Index]],Directory[Index],0),MATCH('DEAL DIRECTORY'!J$5,Directory[#Headers],0))</f>
        <v>SCMI</v>
      </c>
      <c r="K75" s="129" t="str">
        <f>INDEX(Directory[],MATCH(tbl_deal[[#This Row],[Index]],Directory[Index],0),MATCH('DEAL DIRECTORY'!K$5,Directory[#Headers],0))</f>
        <v>FI组</v>
      </c>
      <c r="L75" s="129">
        <f>INDEX(Directory[],MATCH(tbl_deal[[#This Row],[Index]],Directory[Index],0),MATCH('DEAL DIRECTORY'!L$5,Directory[#Headers],0))</f>
        <v>1</v>
      </c>
      <c r="M75" s="129" t="str">
        <f>INDEX(Directory[],MATCH(tbl_deal[[#This Row],[Index]],Directory[Index],0),MATCH('DEAL DIRECTORY'!M$5,Directory[#Headers],0))</f>
        <v>远东租赁</v>
      </c>
      <c r="N75" s="129" t="str">
        <f>INDEX(Directory[],MATCH(tbl_deal[[#This Row],[Index]],Directory[Index],0),MATCH('DEAL DIRECTORY'!N$5,Directory[#Headers],0))</f>
        <v>--/--/--</v>
      </c>
      <c r="O75" s="129" t="str">
        <f>INDEX(Directory[],MATCH(tbl_deal[[#This Row],[Index]],Directory[Index],0),MATCH('DEAL DIRECTORY'!O$5,Directory[#Headers],0))</f>
        <v>CNH</v>
      </c>
      <c r="P75" s="129">
        <f>INDEX(Directory[],MATCH(tbl_deal[[#This Row],[Index]],Directory[Index],0),MATCH('DEAL DIRECTORY'!P$5,Directory[#Headers],0))</f>
        <v>6</v>
      </c>
      <c r="Q75" s="129" t="str">
        <f>INDEX(Directory[],MATCH(tbl_deal[[#This Row],[Index]],Directory[Index],0),MATCH('DEAL DIRECTORY'!Q$5,Directory[#Headers],0))</f>
        <v>3</v>
      </c>
      <c r="R75" s="129" t="str">
        <f>INDEX(Directory[],MATCH(tbl_deal[[#This Row],[Index]],Directory[Index],0),MATCH('DEAL DIRECTORY'!R$5,Directory[#Headers],0))</f>
        <v>5.5%</v>
      </c>
      <c r="S75" s="129" t="str">
        <f>INDEX(Directory[],MATCH(tbl_deal[[#This Row],[Index]],Directory[Index],0),MATCH('DEAL DIRECTORY'!S$5,Directory[#Headers],0))</f>
        <v>--</v>
      </c>
      <c r="T75" s="129" t="str">
        <f>INDEX(Directory[],MATCH(tbl_deal[[#This Row],[Index]],Directory[Index],0),MATCH('DEAL DIRECTORY'!T$5,Directory[#Headers],0))</f>
        <v>5.5%</v>
      </c>
      <c r="U75" s="129" t="str">
        <f>INDEX(Directory[],MATCH(tbl_deal[[#This Row],[Index]],Directory[Index],0),MATCH('DEAL DIRECTORY'!U$5,Directory[#Headers],0))</f>
        <v>--</v>
      </c>
      <c r="V75" s="131">
        <f>INDEX(Directory[],MATCH(tbl_deal[[#This Row],[Index]],Directory[Index],0),MATCH('DEAL DIRECTORY'!V$5,Directory[#Headers],0))</f>
        <v>0</v>
      </c>
      <c r="W75" s="129" t="str">
        <f>INDEX(Directory[],MATCH(tbl_deal[[#This Row],[Index]],Directory[Index],0),MATCH('DEAL DIRECTORY'!W$5,Directory[#Headers],0))</f>
        <v>直发</v>
      </c>
      <c r="X75" s="129" t="str">
        <f>INDEX(Directory[],MATCH(tbl_deal[[#This Row],[Index]],Directory[Index],0),MATCH('DEAL DIRECTORY'!X$5,Directory[#Headers],0))</f>
        <v>自贸债</v>
      </c>
      <c r="Y75" s="129" t="str">
        <f>INDEX(Directory[],MATCH(tbl_deal[[#This Row],[Index]],Directory[Index],0),MATCH('DEAL DIRECTORY'!Y$5,Directory[#Headers],0))</f>
        <v>澳交所</v>
      </c>
      <c r="Z75" s="129" t="str">
        <f>INDEX(Directory[],MATCH(tbl_deal[[#This Row],[Index]],Directory[Index],0),MATCH('DEAL DIRECTORY'!Z$5,Directory[#Headers],0))</f>
        <v/>
      </c>
      <c r="AA75" s="129" t="str">
        <f>INDEX(Directory[],MATCH(tbl_deal[[#This Row],[Index]],Directory[Index],0),MATCH('DEAL DIRECTORY'!AA$5,Directory[#Headers],0))</f>
        <v/>
      </c>
      <c r="AB75" s="129" t="str">
        <f>INDEX(Directory[],MATCH(tbl_deal[[#This Row],[Index]],Directory[Index],0),MATCH('DEAL DIRECTORY'!AB$5,Directory[#Headers],0))</f>
        <v>BISL</v>
      </c>
      <c r="AC75" s="129" t="str">
        <f>INDEX(Directory[],MATCH(tbl_deal[[#This Row],[Index]],Directory[Index],0),MATCH('DEAL DIRECTORY'!AC$5,Directory[#Headers],0))</f>
        <v>--</v>
      </c>
      <c r="AD75" s="129" t="str">
        <f>INDEX(Directory[],MATCH(tbl_deal[[#This Row],[Index]],Directory[Index],0),MATCH('DEAL DIRECTORY'!AD$5,Directory[#Headers],0))</f>
        <v>--</v>
      </c>
      <c r="AE75" s="129" t="str">
        <f>INDEX(Directory[],MATCH(tbl_deal[[#This Row],[Index]],Directory[Index],0),MATCH('DEAL DIRECTORY'!AE$5,Directory[#Headers],0))</f>
        <v>--</v>
      </c>
      <c r="AF75" s="129" t="str">
        <f>INDEX(Directory[],MATCH(tbl_deal[[#This Row],[Index]],Directory[Index],0),MATCH('DEAL DIRECTORY'!AF$5,Directory[#Headers],0))</f>
        <v>Y</v>
      </c>
      <c r="AG75" s="129" t="str">
        <f>INDEX(Directory[],MATCH(tbl_deal[[#This Row],[Index]],Directory[Index],0),MATCH('DEAL DIRECTORY'!AG$5,Directory[#Headers],0))</f>
        <v>远东国际融资租赁有限公司</v>
      </c>
      <c r="AH75" s="129" t="str">
        <f>INDEX(Directory[],MATCH(tbl_deal[[#This Row],[Index]],Directory[Index],0),MATCH('DEAL DIRECTORY'!AH$5,Directory[#Headers],0))</f>
        <v>--/--/--</v>
      </c>
      <c r="AI75" s="129" t="str">
        <f>INDEX(Directory[],MATCH(tbl_deal[[#This Row],[Index]],Directory[Index],0),MATCH('DEAL DIRECTORY'!AI$5,Directory[#Headers],0))</f>
        <v>AAA</v>
      </c>
      <c r="AJ75" s="129" t="str">
        <f>INDEX(Directory[],MATCH(tbl_deal[[#This Row],[Index]],Directory[Index],0),MATCH('DEAL DIRECTORY'!AJ$5,Directory[#Headers],0))</f>
        <v>上海</v>
      </c>
      <c r="AK75" s="129" t="str">
        <f>INDEX(Directory[],MATCH(tbl_deal[[#This Row],[Index]],Directory[Index],0),MATCH('DEAL DIRECTORY'!AK$5,Directory[#Headers],0))</f>
        <v>浦东新区</v>
      </c>
      <c r="AL75" s="129" t="str">
        <f>INDEX(Directory[],MATCH(tbl_deal[[#This Row],[Index]],Directory[Index],0),MATCH('DEAL DIRECTORY'!AL$5,Directory[#Headers],0))</f>
        <v>--</v>
      </c>
      <c r="AM75" s="129" t="str">
        <f>INDEX(Directory[],MATCH(tbl_deal[[#This Row],[Index]],Directory[Index],0),MATCH('DEAL DIRECTORY'!AM$5,Directory[#Headers],0))</f>
        <v>--</v>
      </c>
      <c r="AN75" s="129" t="str">
        <f>INDEX(Directory[],MATCH(tbl_deal[[#This Row],[Index]],Directory[Index],0),MATCH('DEAL DIRECTORY'!AN$5,Directory[#Headers],0))</f>
        <v>--</v>
      </c>
      <c r="AO75" s="132">
        <f>IF(ISBLANK(INDEX(Directory[],MATCH(tbl_deal[[#This Row],[Index]],Directory[Index],0),MATCH('DEAL DIRECTORY'!AO$5,Directory[#Headers],0))),"--",INDEX(Directory[],MATCH(tbl_deal[[#This Row],[Index]],Directory[Index],0),MATCH('DEAL DIRECTORY'!AO$5,Directory[#Headers],0)))</f>
        <v>221887</v>
      </c>
      <c r="AP75" s="129">
        <f>INDEX(Directory[],MATCH(tbl_deal[[#This Row],[Index]],Directory[Index],0),MATCH('DEAL DIRECTORY'!AP$5,Directory[#Headers],0))</f>
        <v>0.89</v>
      </c>
      <c r="AQ75" s="129">
        <f>INDEX(Directory[],MATCH(tbl_deal[[#This Row],[Index]],Directory[Index],0),MATCH('DEAL DIRECTORY'!AQ$5,Directory[#Headers],0))</f>
        <v>6</v>
      </c>
      <c r="AR75" s="129">
        <f>INDEX(Directory[],MATCH(tbl_deal[[#This Row],[Index]],Directory[Index],0),MATCH('DEAL DIRECTORY'!AR$5,Directory[#Headers],0))</f>
        <v>6.9539999999999997</v>
      </c>
      <c r="AS75" s="129" t="str">
        <f>INDEX(Directory[],MATCH(tbl_deal[[#This Row],[Index]],Directory[Index],0),MATCH('DEAL DIRECTORY'!AS$5,Directory[#Headers],0))</f>
        <v>央企(子)</v>
      </c>
      <c r="AT75" s="129" t="str">
        <f>INDEX(Directory[],MATCH(tbl_deal[[#This Row],[Index]],Directory[Index],0),MATCH('DEAL DIRECTORY'!AT$5,Directory[#Headers],0))</f>
        <v>金融机构</v>
      </c>
      <c r="AU75" s="129" t="str">
        <f>INDEX(Directory[],MATCH(tbl_deal[[#This Row],[Index]],Directory[Index],0),MATCH('DEAL DIRECTORY'!AU$5,Directory[#Headers],0))</f>
        <v>非银</v>
      </c>
      <c r="AV75" s="129" t="str">
        <f>INDEX(Directory[],MATCH(tbl_deal[[#This Row],[Index]],Directory[Index],0),MATCH('DEAL DIRECTORY'!AV$5,Directory[#Headers],0))</f>
        <v>直发</v>
      </c>
      <c r="AW75" s="129" t="str">
        <f>INDEX(Directory[],MATCH(tbl_deal[[#This Row],[Index]],Directory[Index],0),MATCH('DEAL DIRECTORY'!AW$5,Directory[#Headers],0))</f>
        <v>无评级</v>
      </c>
      <c r="AX75" s="129" t="str">
        <f>INDEX(Directory[],MATCH(tbl_deal[[#This Row],[Index]],Directory[Index],0),MATCH('DEAL DIRECTORY'!AX$5,Directory[#Headers],0))</f>
        <v>≤2亿</v>
      </c>
      <c r="AY75" s="133" t="str">
        <f>INDEX(Directory[],MATCH(tbl_deal[[#This Row],[Index]],Directory[Index],0),MATCH('DEAL DIRECTORY'!AY$5,Directory[#Headers],0))</f>
        <v>23年</v>
      </c>
      <c r="AZ75" s="129" t="str">
        <f>INDEX(Directory[],MATCH(tbl_deal[[#This Row],[Index]],Directory[Index],0),MATCH('DEAL DIRECTORY'!AZ$5,Directory[#Headers],0))</f>
        <v>Q1</v>
      </c>
      <c r="BA75" s="129" t="str">
        <f>INDEX(Directory[],MATCH(tbl_deal[[#This Row],[Index]],Directory[Index],0),MATCH('DEAL DIRECTORY'!BA$5,Directory[#Headers],0))</f>
        <v>01月</v>
      </c>
      <c r="BB75" s="129" t="str">
        <f>INDEX(Directory[],MATCH(tbl_deal[[#This Row],[Index]],Directory[Index],0),MATCH('DEAL DIRECTORY'!BB$5,Directory[#Headers],0))</f>
        <v>--</v>
      </c>
      <c r="BC75" s="129" t="str">
        <f>INDEX(Directory[],MATCH(tbl_deal[[#This Row],[Index]],Directory[Index],0),MATCH('DEAL DIRECTORY'!BC$5,Directory[#Headers],0))</f>
        <v>INTERNATIONAL FAR EASTERN LEASING CO., LTD</v>
      </c>
      <c r="BD75" s="129" t="str">
        <f>INDEX(Directory[],MATCH(tbl_deal[[#This Row],[Index]],Directory[Index],0),MATCH('DEAL DIRECTORY'!BD$5,Directory[#Headers],0))</f>
        <v>G238027</v>
      </c>
      <c r="BE75" s="137" t="str">
        <f>INDEX(Directory[],MATCH(tbl_deal[[#This Row],[Index]],Directory[Index],0),MATCH('DEAL DIRECTORY'!BE$5,Directory[#Headers],0))</f>
        <v>23年01月</v>
      </c>
      <c r="BF75" s="137" t="str">
        <f>INDEX(Directory[],MATCH(tbl_deal[[#This Row],[Index]],Directory[Index],0),MATCH('DEAL DIRECTORY'!BF$5,Directory[#Headers],0))</f>
        <v>远东租赁</v>
      </c>
      <c r="BG75" s="137" t="str">
        <f>INDEX(Directory[],MATCH(tbl_deal[[#This Row],[Index]],Directory[Index],0),MATCH('DEAL DIRECTORY'!BG$5,Directory[#Headers],0))</f>
        <v>--/--/--</v>
      </c>
      <c r="BH75" s="137" t="str">
        <f>INDEX(Directory[],MATCH(tbl_deal[[#This Row],[Index]],Directory[Index],0),MATCH('DEAL DIRECTORY'!BH$5,Directory[#Headers],0))</f>
        <v>自贸债</v>
      </c>
      <c r="BI75" s="137" t="str">
        <f>INDEX(Directory[],MATCH(tbl_deal[[#This Row],[Index]],Directory[Index],0),MATCH('DEAL DIRECTORY'!BI$5,Directory[#Headers],0))</f>
        <v>人民币6亿元</v>
      </c>
      <c r="BJ75" s="137" t="str">
        <f>INDEX(Directory[],MATCH(tbl_deal[[#This Row],[Index]],Directory[Index],0),MATCH('DEAL DIRECTORY'!BJ$5,Directory[#Headers],0))</f>
        <v>3年</v>
      </c>
      <c r="BK75" s="137" t="str">
        <f>INDEX(Directory[],MATCH(tbl_deal[[#This Row],[Index]],Directory[Index],0),MATCH('DEAL DIRECTORY'!BK$5,Directory[#Headers],0))</f>
        <v>5.5%</v>
      </c>
      <c r="BL75" s="137" t="str">
        <f>INDEX(Directory[],MATCH(tbl_deal[[#This Row],[Index]],Directory[Index],0),MATCH('DEAL DIRECTORY'!BL$5,Directory[#Headers],0))</f>
        <v>全球协调人</v>
      </c>
      <c r="BM75" s="129" t="str">
        <f>INDEX(Directory[],MATCH(tbl_deal[[#This Row],[Index]],Directory[Index],0),MATCH('DEAL DIRECTORY'!BM$5,Directory[#Headers],0))</f>
        <v>\\10.10.1.215\dcm$\Deals\Completed\2023 Completed\FI&amp;C\Polaris 远东租赁</v>
      </c>
      <c r="BN75" s="4"/>
      <c r="BO75" s="4"/>
      <c r="BP75" s="4"/>
    </row>
    <row r="76" spans="3:68" ht="20.25" customHeight="1" x14ac:dyDescent="0.25">
      <c r="C76" s="129">
        <f>Directory[[#This Row],[Index]]</f>
        <v>395</v>
      </c>
      <c r="D76" s="130">
        <f>INDEX(Directory[],MATCH(tbl_deal[[#This Row],[Index]],Directory[Index],0),MATCH('DEAL DIRECTORY'!D$5,Directory[#Headers],0))</f>
        <v>44938</v>
      </c>
      <c r="E76" s="129" t="str">
        <f>INDEX(Directory[],MATCH(tbl_deal[[#This Row],[Index]],Directory[Index],0),MATCH('DEAL DIRECTORY'!E$5,Directory[#Headers],0))</f>
        <v/>
      </c>
      <c r="F76" s="129" t="str">
        <f>INDEX(Directory[],MATCH(tbl_deal[[#This Row],[Index]],Directory[Index],0),MATCH('DEAL DIRECTORY'!F$5,Directory[#Headers],0))</f>
        <v/>
      </c>
      <c r="G76" s="129" t="str">
        <f>INDEX(Directory[],MATCH(tbl_deal[[#This Row],[Index]],Directory[Index],0),MATCH('DEAL DIRECTORY'!G$5,Directory[#Headers],0))</f>
        <v>Chenfan II</v>
      </c>
      <c r="H76" s="135" t="str">
        <f>IF(tbl_deal[[#This Row],[FolderPath]]="","",HYPERLINK(tbl_deal[[#This Row],[FolderPath]],"📂"))</f>
        <v>📂</v>
      </c>
      <c r="I76" s="129" t="str">
        <f>INDEX(Directory[],MATCH(tbl_deal[[#This Row],[Index]],Directory[Index],0),MATCH('DEAL DIRECTORY'!I$5,Directory[#Headers],0))</f>
        <v>JBR</v>
      </c>
      <c r="J76" s="129" t="str">
        <f>INDEX(Directory[],MATCH(tbl_deal[[#This Row],[Index]],Directory[Index],0),MATCH('DEAL DIRECTORY'!J$5,Directory[#Headers],0))</f>
        <v>SCMI</v>
      </c>
      <c r="K76" s="129" t="str">
        <f>INDEX(Directory[],MATCH(tbl_deal[[#This Row],[Index]],Directory[Index],0),MATCH('DEAL DIRECTORY'!K$5,Directory[#Headers],0))</f>
        <v>SOE组</v>
      </c>
      <c r="L76" s="129">
        <f>INDEX(Directory[],MATCH(tbl_deal[[#This Row],[Index]],Directory[Index],0),MATCH('DEAL DIRECTORY'!L$5,Directory[#Headers],0))</f>
        <v>1</v>
      </c>
      <c r="M76" s="129" t="str">
        <f>INDEX(Directory[],MATCH(tbl_deal[[#This Row],[Index]],Directory[Index],0),MATCH('DEAL DIRECTORY'!M$5,Directory[#Headers],0))</f>
        <v>厦门象屿</v>
      </c>
      <c r="N76" s="129" t="str">
        <f>INDEX(Directory[],MATCH(tbl_deal[[#This Row],[Index]],Directory[Index],0),MATCH('DEAL DIRECTORY'!N$5,Directory[#Headers],0))</f>
        <v>--/--/--</v>
      </c>
      <c r="O76" s="129" t="str">
        <f>INDEX(Directory[],MATCH(tbl_deal[[#This Row],[Index]],Directory[Index],0),MATCH('DEAL DIRECTORY'!O$5,Directory[#Headers],0))</f>
        <v>USD</v>
      </c>
      <c r="P76" s="129">
        <f>INDEX(Directory[],MATCH(tbl_deal[[#This Row],[Index]],Directory[Index],0),MATCH('DEAL DIRECTORY'!P$5,Directory[#Headers],0))</f>
        <v>1.9</v>
      </c>
      <c r="Q76" s="129" t="str">
        <f>INDEX(Directory[],MATCH(tbl_deal[[#This Row],[Index]],Directory[Index],0),MATCH('DEAL DIRECTORY'!Q$5,Directory[#Headers],0))</f>
        <v>3</v>
      </c>
      <c r="R76" s="129" t="str">
        <f>INDEX(Directory[],MATCH(tbl_deal[[#This Row],[Index]],Directory[Index],0),MATCH('DEAL DIRECTORY'!R$5,Directory[#Headers],0))</f>
        <v>5.7%</v>
      </c>
      <c r="S76" s="129" t="str">
        <f>INDEX(Directory[],MATCH(tbl_deal[[#This Row],[Index]],Directory[Index],0),MATCH('DEAL DIRECTORY'!S$5,Directory[#Headers],0))</f>
        <v>--</v>
      </c>
      <c r="T76" s="129" t="str">
        <f>INDEX(Directory[],MATCH(tbl_deal[[#This Row],[Index]],Directory[Index],0),MATCH('DEAL DIRECTORY'!T$5,Directory[#Headers],0))</f>
        <v>--</v>
      </c>
      <c r="U76" s="129" t="str">
        <f>INDEX(Directory[],MATCH(tbl_deal[[#This Row],[Index]],Directory[Index],0),MATCH('DEAL DIRECTORY'!U$5,Directory[#Headers],0))</f>
        <v>--</v>
      </c>
      <c r="V76" s="131">
        <f>INDEX(Directory[],MATCH(tbl_deal[[#This Row],[Index]],Directory[Index],0),MATCH('DEAL DIRECTORY'!V$5,Directory[#Headers],0))</f>
        <v>0</v>
      </c>
      <c r="W76" s="129" t="str">
        <f>INDEX(Directory[],MATCH(tbl_deal[[#This Row],[Index]],Directory[Index],0),MATCH('DEAL DIRECTORY'!W$5,Directory[#Headers],0))</f>
        <v>担保</v>
      </c>
      <c r="X76" s="129" t="str">
        <f>INDEX(Directory[],MATCH(tbl_deal[[#This Row],[Index]],Directory[Index],0),MATCH('DEAL DIRECTORY'!X$5,Directory[#Headers],0))</f>
        <v>--</v>
      </c>
      <c r="Y76" s="129" t="str">
        <f>INDEX(Directory[],MATCH(tbl_deal[[#This Row],[Index]],Directory[Index],0),MATCH('DEAL DIRECTORY'!Y$5,Directory[#Headers],0))</f>
        <v>港交所</v>
      </c>
      <c r="Z76" s="129" t="str">
        <f>INDEX(Directory[],MATCH(tbl_deal[[#This Row],[Index]],Directory[Index],0),MATCH('DEAL DIRECTORY'!Z$5,Directory[#Headers],0))</f>
        <v/>
      </c>
      <c r="AA76" s="129" t="str">
        <f>INDEX(Directory[],MATCH(tbl_deal[[#This Row],[Index]],Directory[Index],0),MATCH('DEAL DIRECTORY'!AA$5,Directory[#Headers],0))</f>
        <v/>
      </c>
      <c r="AB76" s="129" t="str">
        <f>INDEX(Directory[],MATCH(tbl_deal[[#This Row],[Index]],Directory[Index],0),MATCH('DEAL DIRECTORY'!AB$5,Directory[#Headers],0))</f>
        <v>BISL</v>
      </c>
      <c r="AC76" s="129" t="str">
        <f>INDEX(Directory[],MATCH(tbl_deal[[#This Row],[Index]],Directory[Index],0),MATCH('DEAL DIRECTORY'!AC$5,Directory[#Headers],0))</f>
        <v>--</v>
      </c>
      <c r="AD76" s="129" t="str">
        <f>INDEX(Directory[],MATCH(tbl_deal[[#This Row],[Index]],Directory[Index],0),MATCH('DEAL DIRECTORY'!AD$5,Directory[#Headers],0))</f>
        <v>--</v>
      </c>
      <c r="AE76" s="129" t="str">
        <f>INDEX(Directory[],MATCH(tbl_deal[[#This Row],[Index]],Directory[Index],0),MATCH('DEAL DIRECTORY'!AE$5,Directory[#Headers],0))</f>
        <v>--</v>
      </c>
      <c r="AF76" s="129" t="str">
        <f>INDEX(Directory[],MATCH(tbl_deal[[#This Row],[Index]],Directory[Index],0),MATCH('DEAL DIRECTORY'!AF$5,Directory[#Headers],0))</f>
        <v>N</v>
      </c>
      <c r="AG76" s="129" t="str">
        <f>INDEX(Directory[],MATCH(tbl_deal[[#This Row],[Index]],Directory[Index],0),MATCH('DEAL DIRECTORY'!AG$5,Directory[#Headers],0))</f>
        <v>厦门象屿集团有限公司</v>
      </c>
      <c r="AH76" s="129" t="str">
        <f>INDEX(Directory[],MATCH(tbl_deal[[#This Row],[Index]],Directory[Index],0),MATCH('DEAL DIRECTORY'!AH$5,Directory[#Headers],0))</f>
        <v>--/--/--</v>
      </c>
      <c r="AI76" s="129" t="str">
        <f>INDEX(Directory[],MATCH(tbl_deal[[#This Row],[Index]],Directory[Index],0),MATCH('DEAL DIRECTORY'!AI$5,Directory[#Headers],0))</f>
        <v>AAA</v>
      </c>
      <c r="AJ76" s="129" t="str">
        <f>INDEX(Directory[],MATCH(tbl_deal[[#This Row],[Index]],Directory[Index],0),MATCH('DEAL DIRECTORY'!AJ$5,Directory[#Headers],0))</f>
        <v>福建</v>
      </c>
      <c r="AK76" s="129" t="str">
        <f>INDEX(Directory[],MATCH(tbl_deal[[#This Row],[Index]],Directory[Index],0),MATCH('DEAL DIRECTORY'!AK$5,Directory[#Headers],0))</f>
        <v>厦门市</v>
      </c>
      <c r="AL76" s="129" t="str">
        <f>INDEX(Directory[],MATCH(tbl_deal[[#This Row],[Index]],Directory[Index],0),MATCH('DEAL DIRECTORY'!AL$5,Directory[#Headers],0))</f>
        <v>--</v>
      </c>
      <c r="AM76" s="129" t="str">
        <f>INDEX(Directory[],MATCH(tbl_deal[[#This Row],[Index]],Directory[Index],0),MATCH('DEAL DIRECTORY'!AM$5,Directory[#Headers],0))</f>
        <v>--</v>
      </c>
      <c r="AN76" s="129" t="str">
        <f>INDEX(Directory[],MATCH(tbl_deal[[#This Row],[Index]],Directory[Index],0),MATCH('DEAL DIRECTORY'!AN$5,Directory[#Headers],0))</f>
        <v>--</v>
      </c>
      <c r="AO76" s="132">
        <f>IF(ISBLANK(INDEX(Directory[],MATCH(tbl_deal[[#This Row],[Index]],Directory[Index],0),MATCH('DEAL DIRECTORY'!AO$5,Directory[#Headers],0))),"--",INDEX(Directory[],MATCH(tbl_deal[[#This Row],[Index]],Directory[Index],0),MATCH('DEAL DIRECTORY'!AO$5,Directory[#Headers],0)))</f>
        <v>1000</v>
      </c>
      <c r="AP76" s="129">
        <f>INDEX(Directory[],MATCH(tbl_deal[[#This Row],[Index]],Directory[Index],0),MATCH('DEAL DIRECTORY'!AP$5,Directory[#Headers],0))</f>
        <v>1.9</v>
      </c>
      <c r="AQ76" s="129">
        <f>INDEX(Directory[],MATCH(tbl_deal[[#This Row],[Index]],Directory[Index],0),MATCH('DEAL DIRECTORY'!AQ$5,Directory[#Headers],0))</f>
        <v>12.79</v>
      </c>
      <c r="AR76" s="129">
        <f>INDEX(Directory[],MATCH(tbl_deal[[#This Row],[Index]],Directory[Index],0),MATCH('DEAL DIRECTORY'!AR$5,Directory[#Headers],0))</f>
        <v>14.837</v>
      </c>
      <c r="AS76" s="129" t="str">
        <f>INDEX(Directory[],MATCH(tbl_deal[[#This Row],[Index]],Directory[Index],0),MATCH('DEAL DIRECTORY'!AS$5,Directory[#Headers],0))</f>
        <v>地方国企</v>
      </c>
      <c r="AT76" s="129" t="str">
        <f>INDEX(Directory[],MATCH(tbl_deal[[#This Row],[Index]],Directory[Index],0),MATCH('DEAL DIRECTORY'!AT$5,Directory[#Headers],0))</f>
        <v>产业</v>
      </c>
      <c r="AU76" s="129" t="str">
        <f>INDEX(Directory[],MATCH(tbl_deal[[#This Row],[Index]],Directory[Index],0),MATCH('DEAL DIRECTORY'!AU$5,Directory[#Headers],0))</f>
        <v>--</v>
      </c>
      <c r="AV76" s="129" t="str">
        <f>INDEX(Directory[],MATCH(tbl_deal[[#This Row],[Index]],Directory[Index],0),MATCH('DEAL DIRECTORY'!AV$5,Directory[#Headers],0))</f>
        <v>担保</v>
      </c>
      <c r="AW76" s="129" t="str">
        <f>INDEX(Directory[],MATCH(tbl_deal[[#This Row],[Index]],Directory[Index],0),MATCH('DEAL DIRECTORY'!AW$5,Directory[#Headers],0))</f>
        <v>无评级</v>
      </c>
      <c r="AX76" s="129" t="str">
        <f>INDEX(Directory[],MATCH(tbl_deal[[#This Row],[Index]],Directory[Index],0),MATCH('DEAL DIRECTORY'!AX$5,Directory[#Headers],0))</f>
        <v>≤2亿</v>
      </c>
      <c r="AY76" s="133" t="str">
        <f>INDEX(Directory[],MATCH(tbl_deal[[#This Row],[Index]],Directory[Index],0),MATCH('DEAL DIRECTORY'!AY$5,Directory[#Headers],0))</f>
        <v>23年</v>
      </c>
      <c r="AZ76" s="129" t="str">
        <f>INDEX(Directory[],MATCH(tbl_deal[[#This Row],[Index]],Directory[Index],0),MATCH('DEAL DIRECTORY'!AZ$5,Directory[#Headers],0))</f>
        <v>Q1</v>
      </c>
      <c r="BA76" s="129" t="str">
        <f>INDEX(Directory[],MATCH(tbl_deal[[#This Row],[Index]],Directory[Index],0),MATCH('DEAL DIRECTORY'!BA$5,Directory[#Headers],0))</f>
        <v>01月</v>
      </c>
      <c r="BB76" s="129" t="str">
        <f>INDEX(Directory[],MATCH(tbl_deal[[#This Row],[Index]],Directory[Index],0),MATCH('DEAL DIRECTORY'!BB$5,Directory[#Headers],0))</f>
        <v>SOE Creds</v>
      </c>
      <c r="BC76" s="129" t="str">
        <f>INDEX(Directory[],MATCH(tbl_deal[[#This Row],[Index]],Directory[Index],0),MATCH('DEAL DIRECTORY'!BC$5,Directory[#Headers],0))</f>
        <v>HONGKONG XIANGYU INVESTMENT CO., LIMITED</v>
      </c>
      <c r="BD76" s="129" t="str">
        <f>INDEX(Directory[],MATCH(tbl_deal[[#This Row],[Index]],Directory[Index],0),MATCH('DEAL DIRECTORY'!BD$5,Directory[#Headers],0))</f>
        <v>XS2576128727</v>
      </c>
      <c r="BE76" s="137" t="str">
        <f>INDEX(Directory[],MATCH(tbl_deal[[#This Row],[Index]],Directory[Index],0),MATCH('DEAL DIRECTORY'!BE$5,Directory[#Headers],0))</f>
        <v>23年01月</v>
      </c>
      <c r="BF76" s="137" t="str">
        <f>INDEX(Directory[],MATCH(tbl_deal[[#This Row],[Index]],Directory[Index],0),MATCH('DEAL DIRECTORY'!BF$5,Directory[#Headers],0))</f>
        <v>厦门象屿</v>
      </c>
      <c r="BG76" s="137" t="str">
        <f>INDEX(Directory[],MATCH(tbl_deal[[#This Row],[Index]],Directory[Index],0),MATCH('DEAL DIRECTORY'!BG$5,Directory[#Headers],0))</f>
        <v>--/--/--</v>
      </c>
      <c r="BH76" s="137" t="str">
        <f>INDEX(Directory[],MATCH(tbl_deal[[#This Row],[Index]],Directory[Index],0),MATCH('DEAL DIRECTORY'!BH$5,Directory[#Headers],0))</f>
        <v>高级债</v>
      </c>
      <c r="BI76" s="137" t="str">
        <f>INDEX(Directory[],MATCH(tbl_deal[[#This Row],[Index]],Directory[Index],0),MATCH('DEAL DIRECTORY'!BI$5,Directory[#Headers],0))</f>
        <v>1.9亿美元</v>
      </c>
      <c r="BJ76" s="137" t="str">
        <f>INDEX(Directory[],MATCH(tbl_deal[[#This Row],[Index]],Directory[Index],0),MATCH('DEAL DIRECTORY'!BJ$5,Directory[#Headers],0))</f>
        <v>3年</v>
      </c>
      <c r="BK76" s="137" t="str">
        <f>INDEX(Directory[],MATCH(tbl_deal[[#This Row],[Index]],Directory[Index],0),MATCH('DEAL DIRECTORY'!BK$5,Directory[#Headers],0))</f>
        <v>5.7%</v>
      </c>
      <c r="BL76" s="137" t="str">
        <f>INDEX(Directory[],MATCH(tbl_deal[[#This Row],[Index]],Directory[Index],0),MATCH('DEAL DIRECTORY'!BL$5,Directory[#Headers],0))</f>
        <v>账簿管理人</v>
      </c>
      <c r="BM76" s="129" t="str">
        <f>INDEX(Directory[],MATCH(tbl_deal[[#This Row],[Index]],Directory[Index],0),MATCH('DEAL DIRECTORY'!BM$5,Directory[#Headers],0))</f>
        <v>\\10.10.1.215\dcm$\Deals\Completed\2023 Completed\SOE\Chenfan II Tap 厦门象屿</v>
      </c>
      <c r="BN76" s="4"/>
      <c r="BO76" s="4"/>
      <c r="BP76" s="4"/>
    </row>
    <row r="77" spans="3:68" ht="20.25" customHeight="1" x14ac:dyDescent="0.25">
      <c r="C77" s="129">
        <f>Directory[[#This Row],[Index]]</f>
        <v>394</v>
      </c>
      <c r="D77" s="130">
        <f>INDEX(Directory[],MATCH(tbl_deal[[#This Row],[Index]],Directory[Index],0),MATCH('DEAL DIRECTORY'!D$5,Directory[#Headers],0))</f>
        <v>44936</v>
      </c>
      <c r="E77" s="129" t="str">
        <f>INDEX(Directory[],MATCH(tbl_deal[[#This Row],[Index]],Directory[Index],0),MATCH('DEAL DIRECTORY'!E$5,Directory[#Headers],0))</f>
        <v>绿色</v>
      </c>
      <c r="F77" s="129" t="str">
        <f>INDEX(Directory[],MATCH(tbl_deal[[#This Row],[Index]],Directory[Index],0),MATCH('DEAL DIRECTORY'!F$5,Directory[#Headers],0))</f>
        <v>点心债</v>
      </c>
      <c r="G77" s="129" t="str">
        <f>INDEX(Directory[],MATCH(tbl_deal[[#This Row],[Index]],Directory[Index],0),MATCH('DEAL DIRECTORY'!G$5,Directory[#Headers],0))</f>
        <v>Pine</v>
      </c>
      <c r="H77" s="135" t="str">
        <f>IF(tbl_deal[[#This Row],[FolderPath]]="","",HYPERLINK(tbl_deal[[#This Row],[FolderPath]],"📂"))</f>
        <v>📂</v>
      </c>
      <c r="I77" s="129" t="str">
        <f>INDEX(Directory[],MATCH(tbl_deal[[#This Row],[Index]],Directory[Index],0),MATCH('DEAL DIRECTORY'!I$5,Directory[#Headers],0))</f>
        <v>JBR</v>
      </c>
      <c r="J77" s="129" t="str">
        <f>INDEX(Directory[],MATCH(tbl_deal[[#This Row],[Index]],Directory[Index],0),MATCH('DEAL DIRECTORY'!J$5,Directory[#Headers],0))</f>
        <v>SCMI</v>
      </c>
      <c r="K77" s="129" t="str">
        <f>INDEX(Directory[],MATCH(tbl_deal[[#This Row],[Index]],Directory[Index],0),MATCH('DEAL DIRECTORY'!K$5,Directory[#Headers],0))</f>
        <v>FI组</v>
      </c>
      <c r="L77" s="129">
        <f>INDEX(Directory[],MATCH(tbl_deal[[#This Row],[Index]],Directory[Index],0),MATCH('DEAL DIRECTORY'!L$5,Directory[#Headers],0))</f>
        <v>2</v>
      </c>
      <c r="M77" s="129" t="str">
        <f>INDEX(Directory[],MATCH(tbl_deal[[#This Row],[Index]],Directory[Index],0),MATCH('DEAL DIRECTORY'!M$5,Directory[#Headers],0))</f>
        <v>民银港分</v>
      </c>
      <c r="N77" s="129" t="str">
        <f>INDEX(Directory[],MATCH(tbl_deal[[#This Row],[Index]],Directory[Index],0),MATCH('DEAL DIRECTORY'!N$5,Directory[#Headers],0))</f>
        <v>--/BBB-/--</v>
      </c>
      <c r="O77" s="129" t="str">
        <f>INDEX(Directory[],MATCH(tbl_deal[[#This Row],[Index]],Directory[Index],0),MATCH('DEAL DIRECTORY'!O$5,Directory[#Headers],0))</f>
        <v>CNH</v>
      </c>
      <c r="P77" s="129">
        <f>INDEX(Directory[],MATCH(tbl_deal[[#This Row],[Index]],Directory[Index],0),MATCH('DEAL DIRECTORY'!P$5,Directory[#Headers],0))</f>
        <v>20</v>
      </c>
      <c r="Q77" s="129" t="str">
        <f>INDEX(Directory[],MATCH(tbl_deal[[#This Row],[Index]],Directory[Index],0),MATCH('DEAL DIRECTORY'!Q$5,Directory[#Headers],0))</f>
        <v>2</v>
      </c>
      <c r="R77" s="129" t="str">
        <f>INDEX(Directory[],MATCH(tbl_deal[[#This Row],[Index]],Directory[Index],0),MATCH('DEAL DIRECTORY'!R$5,Directory[#Headers],0))</f>
        <v>3.15%</v>
      </c>
      <c r="S77" s="129" t="str">
        <f>INDEX(Directory[],MATCH(tbl_deal[[#This Row],[Index]],Directory[Index],0),MATCH('DEAL DIRECTORY'!S$5,Directory[#Headers],0))</f>
        <v>3.6%a</v>
      </c>
      <c r="T77" s="129" t="str">
        <f>INDEX(Directory[],MATCH(tbl_deal[[#This Row],[Index]],Directory[Index],0),MATCH('DEAL DIRECTORY'!T$5,Directory[#Headers],0))</f>
        <v>3.15%</v>
      </c>
      <c r="U77" s="129" t="str">
        <f>INDEX(Directory[],MATCH(tbl_deal[[#This Row],[Index]],Directory[Index],0),MATCH('DEAL DIRECTORY'!U$5,Directory[#Headers],0))</f>
        <v>--</v>
      </c>
      <c r="V77" s="131">
        <f>INDEX(Directory[],MATCH(tbl_deal[[#This Row],[Index]],Directory[Index],0),MATCH('DEAL DIRECTORY'!V$5,Directory[#Headers],0))</f>
        <v>45</v>
      </c>
      <c r="W77" s="129" t="str">
        <f>INDEX(Directory[],MATCH(tbl_deal[[#This Row],[Index]],Directory[Index],0),MATCH('DEAL DIRECTORY'!W$5,Directory[#Headers],0))</f>
        <v>直发</v>
      </c>
      <c r="X77" s="129" t="str">
        <f>INDEX(Directory[],MATCH(tbl_deal[[#This Row],[Index]],Directory[Index],0),MATCH('DEAL DIRECTORY'!X$5,Directory[#Headers],0))</f>
        <v>绿色点心债</v>
      </c>
      <c r="Y77" s="129" t="str">
        <f>INDEX(Directory[],MATCH(tbl_deal[[#This Row],[Index]],Directory[Index],0),MATCH('DEAL DIRECTORY'!Y$5,Directory[#Headers],0))</f>
        <v>港交所</v>
      </c>
      <c r="Z77" s="129" t="str">
        <f>INDEX(Directory[],MATCH(tbl_deal[[#This Row],[Index]],Directory[Index],0),MATCH('DEAL DIRECTORY'!Z$5,Directory[#Headers],0))</f>
        <v/>
      </c>
      <c r="AA77" s="129" t="str">
        <f>INDEX(Directory[],MATCH(tbl_deal[[#This Row],[Index]],Directory[Index],0),MATCH('DEAL DIRECTORY'!AA$5,Directory[#Headers],0))</f>
        <v/>
      </c>
      <c r="AB77" s="129" t="str">
        <f>INDEX(Directory[],MATCH(tbl_deal[[#This Row],[Index]],Directory[Index],0),MATCH('DEAL DIRECTORY'!AB$5,Directory[#Headers],0))</f>
        <v>BISL,港分</v>
      </c>
      <c r="AC77" s="129" t="str">
        <f>INDEX(Directory[],MATCH(tbl_deal[[#This Row],[Index]],Directory[Index],0),MATCH('DEAL DIRECTORY'!AC$5,Directory[#Headers],0))</f>
        <v>--</v>
      </c>
      <c r="AD77" s="129" t="str">
        <f>INDEX(Directory[],MATCH(tbl_deal[[#This Row],[Index]],Directory[Index],0),MATCH('DEAL DIRECTORY'!AD$5,Directory[#Headers],0))</f>
        <v>--</v>
      </c>
      <c r="AE77" s="129" t="str">
        <f>INDEX(Directory[],MATCH(tbl_deal[[#This Row],[Index]],Directory[Index],0),MATCH('DEAL DIRECTORY'!AE$5,Directory[#Headers],0))</f>
        <v>--</v>
      </c>
      <c r="AF77" s="129" t="str">
        <f>INDEX(Directory[],MATCH(tbl_deal[[#This Row],[Index]],Directory[Index],0),MATCH('DEAL DIRECTORY'!AF$5,Directory[#Headers],0))</f>
        <v>N</v>
      </c>
      <c r="AG77" s="129" t="str">
        <f>INDEX(Directory[],MATCH(tbl_deal[[#This Row],[Index]],Directory[Index],0),MATCH('DEAL DIRECTORY'!AG$5,Directory[#Headers],0))</f>
        <v>中国民生银行股份有限公司</v>
      </c>
      <c r="AH77" s="129" t="str">
        <f>INDEX(Directory[],MATCH(tbl_deal[[#This Row],[Index]],Directory[Index],0),MATCH('DEAL DIRECTORY'!AH$5,Directory[#Headers],0))</f>
        <v>--/BBB-/--</v>
      </c>
      <c r="AI77" s="129" t="str">
        <f>INDEX(Directory[],MATCH(tbl_deal[[#This Row],[Index]],Directory[Index],0),MATCH('DEAL DIRECTORY'!AI$5,Directory[#Headers],0))</f>
        <v>AAA</v>
      </c>
      <c r="AJ77" s="129" t="str">
        <f>INDEX(Directory[],MATCH(tbl_deal[[#This Row],[Index]],Directory[Index],0),MATCH('DEAL DIRECTORY'!AJ$5,Directory[#Headers],0))</f>
        <v>北京</v>
      </c>
      <c r="AK77" s="129" t="str">
        <f>INDEX(Directory[],MATCH(tbl_deal[[#This Row],[Index]],Directory[Index],0),MATCH('DEAL DIRECTORY'!AK$5,Directory[#Headers],0))</f>
        <v>西城区</v>
      </c>
      <c r="AL77" s="129" t="str">
        <f>INDEX(Directory[],MATCH(tbl_deal[[#This Row],[Index]],Directory[Index],0),MATCH('DEAL DIRECTORY'!AL$5,Directory[#Headers],0))</f>
        <v>--</v>
      </c>
      <c r="AM77" s="129" t="str">
        <f>INDEX(Directory[],MATCH(tbl_deal[[#This Row],[Index]],Directory[Index],0),MATCH('DEAL DIRECTORY'!AM$5,Directory[#Headers],0))</f>
        <v>--</v>
      </c>
      <c r="AN77" s="129" t="str">
        <f>INDEX(Directory[],MATCH(tbl_deal[[#This Row],[Index]],Directory[Index],0),MATCH('DEAL DIRECTORY'!AN$5,Directory[#Headers],0))</f>
        <v>--</v>
      </c>
      <c r="AO77" s="132">
        <f>IF(ISBLANK(INDEX(Directory[],MATCH(tbl_deal[[#This Row],[Index]],Directory[Index],0),MATCH('DEAL DIRECTORY'!AO$5,Directory[#Headers],0))),"--",INDEX(Directory[],MATCH(tbl_deal[[#This Row],[Index]],Directory[Index],0),MATCH('DEAL DIRECTORY'!AO$5,Directory[#Headers],0)))</f>
        <v>0</v>
      </c>
      <c r="AP77" s="129">
        <f>INDEX(Directory[],MATCH(tbl_deal[[#This Row],[Index]],Directory[Index],0),MATCH('DEAL DIRECTORY'!AP$5,Directory[#Headers],0))</f>
        <v>2.96</v>
      </c>
      <c r="AQ77" s="129">
        <f>INDEX(Directory[],MATCH(tbl_deal[[#This Row],[Index]],Directory[Index],0),MATCH('DEAL DIRECTORY'!AQ$5,Directory[#Headers],0))</f>
        <v>20</v>
      </c>
      <c r="AR77" s="129">
        <f>INDEX(Directory[],MATCH(tbl_deal[[#This Row],[Index]],Directory[Index],0),MATCH('DEAL DIRECTORY'!AR$5,Directory[#Headers],0))</f>
        <v>23</v>
      </c>
      <c r="AS77" s="129" t="str">
        <f>INDEX(Directory[],MATCH(tbl_deal[[#This Row],[Index]],Directory[Index],0),MATCH('DEAL DIRECTORY'!AS$5,Directory[#Headers],0))</f>
        <v>民企</v>
      </c>
      <c r="AT77" s="129" t="str">
        <f>INDEX(Directory[],MATCH(tbl_deal[[#This Row],[Index]],Directory[Index],0),MATCH('DEAL DIRECTORY'!AT$5,Directory[#Headers],0))</f>
        <v>金融机构</v>
      </c>
      <c r="AU77" s="129" t="str">
        <f>INDEX(Directory[],MATCH(tbl_deal[[#This Row],[Index]],Directory[Index],0),MATCH('DEAL DIRECTORY'!AU$5,Directory[#Headers],0))</f>
        <v>银行</v>
      </c>
      <c r="AV77" s="129" t="str">
        <f>INDEX(Directory[],MATCH(tbl_deal[[#This Row],[Index]],Directory[Index],0),MATCH('DEAL DIRECTORY'!AV$5,Directory[#Headers],0))</f>
        <v>直发</v>
      </c>
      <c r="AW77" s="129" t="str">
        <f>INDEX(Directory[],MATCH(tbl_deal[[#This Row],[Index]],Directory[Index],0),MATCH('DEAL DIRECTORY'!AW$5,Directory[#Headers],0))</f>
        <v>投资级</v>
      </c>
      <c r="AX77" s="129" t="str">
        <f>INDEX(Directory[],MATCH(tbl_deal[[#This Row],[Index]],Directory[Index],0),MATCH('DEAL DIRECTORY'!AX$5,Directory[#Headers],0))</f>
        <v>2-3亿</v>
      </c>
      <c r="AY77" s="133" t="str">
        <f>INDEX(Directory[],MATCH(tbl_deal[[#This Row],[Index]],Directory[Index],0),MATCH('DEAL DIRECTORY'!AY$5,Directory[#Headers],0))</f>
        <v>23年</v>
      </c>
      <c r="AZ77" s="129" t="str">
        <f>INDEX(Directory[],MATCH(tbl_deal[[#This Row],[Index]],Directory[Index],0),MATCH('DEAL DIRECTORY'!AZ$5,Directory[#Headers],0))</f>
        <v>Q1</v>
      </c>
      <c r="BA77" s="129" t="str">
        <f>INDEX(Directory[],MATCH(tbl_deal[[#This Row],[Index]],Directory[Index],0),MATCH('DEAL DIRECTORY'!BA$5,Directory[#Headers],0))</f>
        <v>01月</v>
      </c>
      <c r="BB77" s="129" t="str">
        <f>INDEX(Directory[],MATCH(tbl_deal[[#This Row],[Index]],Directory[Index],0),MATCH('DEAL DIRECTORY'!BB$5,Directory[#Headers],0))</f>
        <v>--</v>
      </c>
      <c r="BC77" s="129" t="str">
        <f>INDEX(Directory[],MATCH(tbl_deal[[#This Row],[Index]],Directory[Index],0),MATCH('DEAL DIRECTORY'!BC$5,Directory[#Headers],0))</f>
        <v>CHINA MINSHENG BANKING CORP., LTD., HONG KONG BRANCH</v>
      </c>
      <c r="BD77" s="129" t="str">
        <f>INDEX(Directory[],MATCH(tbl_deal[[#This Row],[Index]],Directory[Index],0),MATCH('DEAL DIRECTORY'!BD$5,Directory[#Headers],0))</f>
        <v>HK0000898319</v>
      </c>
      <c r="BE77" s="137" t="str">
        <f>INDEX(Directory[],MATCH(tbl_deal[[#This Row],[Index]],Directory[Index],0),MATCH('DEAL DIRECTORY'!BE$5,Directory[#Headers],0))</f>
        <v>23年01月</v>
      </c>
      <c r="BF77" s="137" t="str">
        <f>INDEX(Directory[],MATCH(tbl_deal[[#This Row],[Index]],Directory[Index],0),MATCH('DEAL DIRECTORY'!BF$5,Directory[#Headers],0))</f>
        <v>民生银行</v>
      </c>
      <c r="BG77" s="137" t="str">
        <f>INDEX(Directory[],MATCH(tbl_deal[[#This Row],[Index]],Directory[Index],0),MATCH('DEAL DIRECTORY'!BG$5,Directory[#Headers],0))</f>
        <v>--/BBB-/--</v>
      </c>
      <c r="BH77" s="137" t="str">
        <f>INDEX(Directory[],MATCH(tbl_deal[[#This Row],[Index]],Directory[Index],0),MATCH('DEAL DIRECTORY'!BH$5,Directory[#Headers],0))</f>
        <v>绿色点心债</v>
      </c>
      <c r="BI77" s="137" t="str">
        <f>INDEX(Directory[],MATCH(tbl_deal[[#This Row],[Index]],Directory[Index],0),MATCH('DEAL DIRECTORY'!BI$5,Directory[#Headers],0))</f>
        <v>人民币20亿元</v>
      </c>
      <c r="BJ77" s="137" t="str">
        <f>INDEX(Directory[],MATCH(tbl_deal[[#This Row],[Index]],Directory[Index],0),MATCH('DEAL DIRECTORY'!BJ$5,Directory[#Headers],0))</f>
        <v>2年</v>
      </c>
      <c r="BK77" s="137" t="str">
        <f>INDEX(Directory[],MATCH(tbl_deal[[#This Row],[Index]],Directory[Index],0),MATCH('DEAL DIRECTORY'!BK$5,Directory[#Headers],0))</f>
        <v>3.15%</v>
      </c>
      <c r="BL77" s="137" t="str">
        <f>INDEX(Directory[],MATCH(tbl_deal[[#This Row],[Index]],Directory[Index],0),MATCH('DEAL DIRECTORY'!BL$5,Directory[#Headers],0))</f>
        <v>账簿管理人</v>
      </c>
      <c r="BM77" s="129" t="str">
        <f>INDEX(Directory[],MATCH(tbl_deal[[#This Row],[Index]],Directory[Index],0),MATCH('DEAL DIRECTORY'!BM$5,Directory[#Headers],0))</f>
        <v>\\10.10.1.215\dcm$\Deals\Completed\2023 Completed\FI&amp;C\Pine 民生港分</v>
      </c>
      <c r="BN77" s="4"/>
      <c r="BO77" s="4"/>
      <c r="BP77" s="4"/>
    </row>
    <row r="78" spans="3:68" ht="20.25" customHeight="1" x14ac:dyDescent="0.25">
      <c r="C78" s="129">
        <f>Directory[[#This Row],[Index]]</f>
        <v>393</v>
      </c>
      <c r="D78" s="130">
        <f>INDEX(Directory[],MATCH(tbl_deal[[#This Row],[Index]],Directory[Index],0),MATCH('DEAL DIRECTORY'!D$5,Directory[#Headers],0))</f>
        <v>44915</v>
      </c>
      <c r="E78" s="129" t="str">
        <f>INDEX(Directory[],MATCH(tbl_deal[[#This Row],[Index]],Directory[Index],0),MATCH('DEAL DIRECTORY'!E$5,Directory[#Headers],0))</f>
        <v/>
      </c>
      <c r="F78" s="129" t="str">
        <f>INDEX(Directory[],MATCH(tbl_deal[[#This Row],[Index]],Directory[Index],0),MATCH('DEAL DIRECTORY'!F$5,Directory[#Headers],0))</f>
        <v>自贸债</v>
      </c>
      <c r="G78" s="129" t="str">
        <f>INDEX(Directory[],MATCH(tbl_deal[[#This Row],[Index]],Directory[Index],0),MATCH('DEAL DIRECTORY'!G$5,Directory[#Headers],0))</f>
        <v>Sake</v>
      </c>
      <c r="H78" s="135" t="str">
        <f>IF(tbl_deal[[#This Row],[FolderPath]]="","",HYPERLINK(tbl_deal[[#This Row],[FolderPath]],"📂"))</f>
        <v>📂</v>
      </c>
      <c r="I78" s="129" t="str">
        <f>INDEX(Directory[],MATCH(tbl_deal[[#This Row],[Index]],Directory[Index],0),MATCH('DEAL DIRECTORY'!I$5,Directory[#Headers],0))</f>
        <v>JBR</v>
      </c>
      <c r="J78" s="129" t="str">
        <f>INDEX(Directory[],MATCH(tbl_deal[[#This Row],[Index]],Directory[Index],0),MATCH('DEAL DIRECTORY'!J$5,Directory[#Headers],0))</f>
        <v>SCMI</v>
      </c>
      <c r="K78" s="129" t="str">
        <f>INDEX(Directory[],MATCH(tbl_deal[[#This Row],[Index]],Directory[Index],0),MATCH('DEAL DIRECTORY'!K$5,Directory[#Headers],0))</f>
        <v>POE组</v>
      </c>
      <c r="L78" s="129">
        <f>INDEX(Directory[],MATCH(tbl_deal[[#This Row],[Index]],Directory[Index],0),MATCH('DEAL DIRECTORY'!L$5,Directory[#Headers],0))</f>
        <v>1</v>
      </c>
      <c r="M78" s="129" t="str">
        <f>INDEX(Directory[],MATCH(tbl_deal[[#This Row],[Index]],Directory[Index],0),MATCH('DEAL DIRECTORY'!M$5,Directory[#Headers],0))</f>
        <v>湖北澴川国资(恒丰银行)</v>
      </c>
      <c r="N78" s="129" t="str">
        <f>INDEX(Directory[],MATCH(tbl_deal[[#This Row],[Index]],Directory[Index],0),MATCH('DEAL DIRECTORY'!N$5,Directory[#Headers],0))</f>
        <v>--/--/--</v>
      </c>
      <c r="O78" s="129" t="str">
        <f>INDEX(Directory[],MATCH(tbl_deal[[#This Row],[Index]],Directory[Index],0),MATCH('DEAL DIRECTORY'!O$5,Directory[#Headers],0))</f>
        <v>CNH</v>
      </c>
      <c r="P78" s="129">
        <f>INDEX(Directory[],MATCH(tbl_deal[[#This Row],[Index]],Directory[Index],0),MATCH('DEAL DIRECTORY'!P$5,Directory[#Headers],0))</f>
        <v>9.6999999999999993</v>
      </c>
      <c r="Q78" s="129" t="str">
        <f>INDEX(Directory[],MATCH(tbl_deal[[#This Row],[Index]],Directory[Index],0),MATCH('DEAL DIRECTORY'!Q$5,Directory[#Headers],0))</f>
        <v>3</v>
      </c>
      <c r="R78" s="129" t="str">
        <f>INDEX(Directory[],MATCH(tbl_deal[[#This Row],[Index]],Directory[Index],0),MATCH('DEAL DIRECTORY'!R$5,Directory[#Headers],0))</f>
        <v>4.7%</v>
      </c>
      <c r="S78" s="129" t="str">
        <f>INDEX(Directory[],MATCH(tbl_deal[[#This Row],[Index]],Directory[Index],0),MATCH('DEAL DIRECTORY'!S$5,Directory[#Headers],0))</f>
        <v>--</v>
      </c>
      <c r="T78" s="129" t="str">
        <f>INDEX(Directory[],MATCH(tbl_deal[[#This Row],[Index]],Directory[Index],0),MATCH('DEAL DIRECTORY'!T$5,Directory[#Headers],0))</f>
        <v>4.7%</v>
      </c>
      <c r="U78" s="129" t="str">
        <f>INDEX(Directory[],MATCH(tbl_deal[[#This Row],[Index]],Directory[Index],0),MATCH('DEAL DIRECTORY'!U$5,Directory[#Headers],0))</f>
        <v>--</v>
      </c>
      <c r="V78" s="131">
        <f>INDEX(Directory[],MATCH(tbl_deal[[#This Row],[Index]],Directory[Index],0),MATCH('DEAL DIRECTORY'!V$5,Directory[#Headers],0))</f>
        <v>0</v>
      </c>
      <c r="W78" s="129" t="str">
        <f>INDEX(Directory[],MATCH(tbl_deal[[#This Row],[Index]],Directory[Index],0),MATCH('DEAL DIRECTORY'!W$5,Directory[#Headers],0))</f>
        <v>备证</v>
      </c>
      <c r="X78" s="129" t="str">
        <f>INDEX(Directory[],MATCH(tbl_deal[[#This Row],[Index]],Directory[Index],0),MATCH('DEAL DIRECTORY'!X$5,Directory[#Headers],0))</f>
        <v>自贸债</v>
      </c>
      <c r="Y78" s="129" t="str">
        <f>INDEX(Directory[],MATCH(tbl_deal[[#This Row],[Index]],Directory[Index],0),MATCH('DEAL DIRECTORY'!Y$5,Directory[#Headers],0))</f>
        <v>澳交所</v>
      </c>
      <c r="Z78" s="129" t="str">
        <f>INDEX(Directory[],MATCH(tbl_deal[[#This Row],[Index]],Directory[Index],0),MATCH('DEAL DIRECTORY'!Z$5,Directory[#Headers],0))</f>
        <v/>
      </c>
      <c r="AA78" s="129" t="str">
        <f>INDEX(Directory[],MATCH(tbl_deal[[#This Row],[Index]],Directory[Index],0),MATCH('DEAL DIRECTORY'!AA$5,Directory[#Headers],0))</f>
        <v/>
      </c>
      <c r="AB78" s="129" t="str">
        <f>INDEX(Directory[],MATCH(tbl_deal[[#This Row],[Index]],Directory[Index],0),MATCH('DEAL DIRECTORY'!AB$5,Directory[#Headers],0))</f>
        <v>BISL</v>
      </c>
      <c r="AC78" s="129" t="str">
        <f>INDEX(Directory[],MATCH(tbl_deal[[#This Row],[Index]],Directory[Index],0),MATCH('DEAL DIRECTORY'!AC$5,Directory[#Headers],0))</f>
        <v>--</v>
      </c>
      <c r="AD78" s="129" t="str">
        <f>INDEX(Directory[],MATCH(tbl_deal[[#This Row],[Index]],Directory[Index],0),MATCH('DEAL DIRECTORY'!AD$5,Directory[#Headers],0))</f>
        <v>--</v>
      </c>
      <c r="AE78" s="129" t="str">
        <f>INDEX(Directory[],MATCH(tbl_deal[[#This Row],[Index]],Directory[Index],0),MATCH('DEAL DIRECTORY'!AE$5,Directory[#Headers],0))</f>
        <v>--</v>
      </c>
      <c r="AF78" s="129" t="str">
        <f>INDEX(Directory[],MATCH(tbl_deal[[#This Row],[Index]],Directory[Index],0),MATCH('DEAL DIRECTORY'!AF$5,Directory[#Headers],0))</f>
        <v>Y</v>
      </c>
      <c r="AG78" s="129" t="str">
        <f>INDEX(Directory[],MATCH(tbl_deal[[#This Row],[Index]],Directory[Index],0),MATCH('DEAL DIRECTORY'!AG$5,Directory[#Headers],0))</f>
        <v>湖北澴川国有资本投资运营集团有限公司</v>
      </c>
      <c r="AH78" s="129" t="str">
        <f>INDEX(Directory[],MATCH(tbl_deal[[#This Row],[Index]],Directory[Index],0),MATCH('DEAL DIRECTORY'!AH$5,Directory[#Headers],0))</f>
        <v>--/--/--</v>
      </c>
      <c r="AI78" s="129" t="str">
        <f>INDEX(Directory[],MATCH(tbl_deal[[#This Row],[Index]],Directory[Index],0),MATCH('DEAL DIRECTORY'!AI$5,Directory[#Headers],0))</f>
        <v>AA+</v>
      </c>
      <c r="AJ78" s="129" t="str">
        <f>INDEX(Directory[],MATCH(tbl_deal[[#This Row],[Index]],Directory[Index],0),MATCH('DEAL DIRECTORY'!AJ$5,Directory[#Headers],0))</f>
        <v>湖北</v>
      </c>
      <c r="AK78" s="129" t="str">
        <f>INDEX(Directory[],MATCH(tbl_deal[[#This Row],[Index]],Directory[Index],0),MATCH('DEAL DIRECTORY'!AK$5,Directory[#Headers],0))</f>
        <v>孝感市</v>
      </c>
      <c r="AL78" s="129" t="str">
        <f>INDEX(Directory[],MATCH(tbl_deal[[#This Row],[Index]],Directory[Index],0),MATCH('DEAL DIRECTORY'!AL$5,Directory[#Headers],0))</f>
        <v>--</v>
      </c>
      <c r="AM78" s="129" t="str">
        <f>INDEX(Directory[],MATCH(tbl_deal[[#This Row],[Index]],Directory[Index],0),MATCH('DEAL DIRECTORY'!AM$5,Directory[#Headers],0))</f>
        <v>恒丰银行</v>
      </c>
      <c r="AN78" s="129" t="str">
        <f>INDEX(Directory[],MATCH(tbl_deal[[#This Row],[Index]],Directory[Index],0),MATCH('DEAL DIRECTORY'!AN$5,Directory[#Headers],0))</f>
        <v>股份行备证</v>
      </c>
      <c r="AO78" s="132">
        <f>IF(ISBLANK(INDEX(Directory[],MATCH(tbl_deal[[#This Row],[Index]],Directory[Index],0),MATCH('DEAL DIRECTORY'!AO$5,Directory[#Headers],0))),"--",INDEX(Directory[],MATCH(tbl_deal[[#This Row],[Index]],Directory[Index],0),MATCH('DEAL DIRECTORY'!AO$5,Directory[#Headers],0)))</f>
        <v>15000</v>
      </c>
      <c r="AP78" s="129">
        <f>INDEX(Directory[],MATCH(tbl_deal[[#This Row],[Index]],Directory[Index],0),MATCH('DEAL DIRECTORY'!AP$5,Directory[#Headers],0))</f>
        <v>1.4</v>
      </c>
      <c r="AQ78" s="129">
        <f>INDEX(Directory[],MATCH(tbl_deal[[#This Row],[Index]],Directory[Index],0),MATCH('DEAL DIRECTORY'!AQ$5,Directory[#Headers],0))</f>
        <v>9.6999999999999993</v>
      </c>
      <c r="AR78" s="129">
        <f>INDEX(Directory[],MATCH(tbl_deal[[#This Row],[Index]],Directory[Index],0),MATCH('DEAL DIRECTORY'!AR$5,Directory[#Headers],0))</f>
        <v>10.845000000000001</v>
      </c>
      <c r="AS78" s="129" t="str">
        <f>INDEX(Directory[],MATCH(tbl_deal[[#This Row],[Index]],Directory[Index],0),MATCH('DEAL DIRECTORY'!AS$5,Directory[#Headers],0))</f>
        <v>地方国企</v>
      </c>
      <c r="AT78" s="129" t="str">
        <f>INDEX(Directory[],MATCH(tbl_deal[[#This Row],[Index]],Directory[Index],0),MATCH('DEAL DIRECTORY'!AT$5,Directory[#Headers],0))</f>
        <v>地方平台</v>
      </c>
      <c r="AU78" s="129" t="str">
        <f>INDEX(Directory[],MATCH(tbl_deal[[#This Row],[Index]],Directory[Index],0),MATCH('DEAL DIRECTORY'!AU$5,Directory[#Headers],0))</f>
        <v>基建</v>
      </c>
      <c r="AV78" s="129" t="str">
        <f>INDEX(Directory[],MATCH(tbl_deal[[#This Row],[Index]],Directory[Index],0),MATCH('DEAL DIRECTORY'!AV$5,Directory[#Headers],0))</f>
        <v>备证</v>
      </c>
      <c r="AW78" s="129" t="str">
        <f>INDEX(Directory[],MATCH(tbl_deal[[#This Row],[Index]],Directory[Index],0),MATCH('DEAL DIRECTORY'!AW$5,Directory[#Headers],0))</f>
        <v>无评级</v>
      </c>
      <c r="AX78" s="129" t="str">
        <f>INDEX(Directory[],MATCH(tbl_deal[[#This Row],[Index]],Directory[Index],0),MATCH('DEAL DIRECTORY'!AX$5,Directory[#Headers],0))</f>
        <v>≤2亿</v>
      </c>
      <c r="AY78" s="133" t="str">
        <f>INDEX(Directory[],MATCH(tbl_deal[[#This Row],[Index]],Directory[Index],0),MATCH('DEAL DIRECTORY'!AY$5,Directory[#Headers],0))</f>
        <v>22年</v>
      </c>
      <c r="AZ78" s="129" t="str">
        <f>INDEX(Directory[],MATCH(tbl_deal[[#This Row],[Index]],Directory[Index],0),MATCH('DEAL DIRECTORY'!AZ$5,Directory[#Headers],0))</f>
        <v>Q4</v>
      </c>
      <c r="BA78" s="129" t="str">
        <f>INDEX(Directory[],MATCH(tbl_deal[[#This Row],[Index]],Directory[Index],0),MATCH('DEAL DIRECTORY'!BA$5,Directory[#Headers],0))</f>
        <v>12月</v>
      </c>
      <c r="BB78" s="129" t="str">
        <f>INDEX(Directory[],MATCH(tbl_deal[[#This Row],[Index]],Directory[Index],0),MATCH('DEAL DIRECTORY'!BB$5,Directory[#Headers],0))</f>
        <v>SOE Creds</v>
      </c>
      <c r="BC78" s="129" t="str">
        <f>INDEX(Directory[],MATCH(tbl_deal[[#This Row],[Index]],Directory[Index],0),MATCH('DEAL DIRECTORY'!BC$5,Directory[#Headers],0))</f>
        <v>HUBEI HUANCHUAN STATE OWNED CAPITAL INVESTMENT AND OPERATION GROUP CO., LTD.</v>
      </c>
      <c r="BD78" s="129" t="str">
        <f>INDEX(Directory[],MATCH(tbl_deal[[#This Row],[Index]],Directory[Index],0),MATCH('DEAL DIRECTORY'!BD$5,Directory[#Headers],0))</f>
        <v>G228079</v>
      </c>
      <c r="BE78" s="137" t="str">
        <f>INDEX(Directory[],MATCH(tbl_deal[[#This Row],[Index]],Directory[Index],0),MATCH('DEAL DIRECTORY'!BE$5,Directory[#Headers],0))</f>
        <v>22年12月</v>
      </c>
      <c r="BF78" s="137" t="str">
        <f>INDEX(Directory[],MATCH(tbl_deal[[#This Row],[Index]],Directory[Index],0),MATCH('DEAL DIRECTORY'!BF$5,Directory[#Headers],0))</f>
        <v>湖北澴川国资</v>
      </c>
      <c r="BG78" s="137" t="str">
        <f>INDEX(Directory[],MATCH(tbl_deal[[#This Row],[Index]],Directory[Index],0),MATCH('DEAL DIRECTORY'!BG$5,Directory[#Headers],0))</f>
        <v>--/--/--</v>
      </c>
      <c r="BH78" s="137" t="str">
        <f>INDEX(Directory[],MATCH(tbl_deal[[#This Row],[Index]],Directory[Index],0),MATCH('DEAL DIRECTORY'!BH$5,Directory[#Headers],0))</f>
        <v>自贸债</v>
      </c>
      <c r="BI78" s="137" t="str">
        <f>INDEX(Directory[],MATCH(tbl_deal[[#This Row],[Index]],Directory[Index],0),MATCH('DEAL DIRECTORY'!BI$5,Directory[#Headers],0))</f>
        <v>人民币9.7亿元</v>
      </c>
      <c r="BJ78" s="137" t="str">
        <f>INDEX(Directory[],MATCH(tbl_deal[[#This Row],[Index]],Directory[Index],0),MATCH('DEAL DIRECTORY'!BJ$5,Directory[#Headers],0))</f>
        <v>3年</v>
      </c>
      <c r="BK78" s="137" t="str">
        <f>INDEX(Directory[],MATCH(tbl_deal[[#This Row],[Index]],Directory[Index],0),MATCH('DEAL DIRECTORY'!BK$5,Directory[#Headers],0))</f>
        <v>4.7%</v>
      </c>
      <c r="BL78" s="137" t="str">
        <f>INDEX(Directory[],MATCH(tbl_deal[[#This Row],[Index]],Directory[Index],0),MATCH('DEAL DIRECTORY'!BL$5,Directory[#Headers],0))</f>
        <v>账簿管理人</v>
      </c>
      <c r="BM78" s="129" t="str">
        <f>INDEX(Directory[],MATCH(tbl_deal[[#This Row],[Index]],Directory[Index],0),MATCH('DEAL DIRECTORY'!BM$5,Directory[#Headers],0))</f>
        <v>\\10.10.1.215\dcm$\Deals\Completed\2022 Completed\POE\Project Sake_湖北澴川[自贸债券]</v>
      </c>
      <c r="BN78" s="4"/>
      <c r="BO78" s="4"/>
      <c r="BP78" s="4"/>
    </row>
    <row r="79" spans="3:68" ht="20.25" customHeight="1" x14ac:dyDescent="0.25">
      <c r="C79" s="129">
        <f>Directory[[#This Row],[Index]]</f>
        <v>392</v>
      </c>
      <c r="D79" s="130">
        <f>INDEX(Directory[],MATCH(tbl_deal[[#This Row],[Index]],Directory[Index],0),MATCH('DEAL DIRECTORY'!D$5,Directory[#Headers],0))</f>
        <v>44910</v>
      </c>
      <c r="E79" s="129" t="str">
        <f>INDEX(Directory[],MATCH(tbl_deal[[#This Row],[Index]],Directory[Index],0),MATCH('DEAL DIRECTORY'!E$5,Directory[#Headers],0))</f>
        <v/>
      </c>
      <c r="F79" s="129" t="str">
        <f>INDEX(Directory[],MATCH(tbl_deal[[#This Row],[Index]],Directory[Index],0),MATCH('DEAL DIRECTORY'!F$5,Directory[#Headers],0))</f>
        <v>自贸债</v>
      </c>
      <c r="G79" s="129" t="str">
        <f>INDEX(Directory[],MATCH(tbl_deal[[#This Row],[Index]],Directory[Index],0),MATCH('DEAL DIRECTORY'!G$5,Directory[#Headers],0))</f>
        <v>Iron(SBLC)</v>
      </c>
      <c r="H79" s="135" t="str">
        <f>IF(tbl_deal[[#This Row],[FolderPath]]="","",HYPERLINK(tbl_deal[[#This Row],[FolderPath]],"📂"))</f>
        <v/>
      </c>
      <c r="I79" s="129" t="str">
        <f>INDEX(Directory[],MATCH(tbl_deal[[#This Row],[Index]],Directory[Index],0),MATCH('DEAL DIRECTORY'!I$5,Directory[#Headers],0))</f>
        <v>JGC</v>
      </c>
      <c r="J79" s="129" t="str">
        <f>INDEX(Directory[],MATCH(tbl_deal[[#This Row],[Index]],Directory[Index],0),MATCH('DEAL DIRECTORY'!J$5,Directory[#Headers],0))</f>
        <v>SCMI</v>
      </c>
      <c r="K79" s="129" t="str">
        <f>INDEX(Directory[],MATCH(tbl_deal[[#This Row],[Index]],Directory[Index],0),MATCH('DEAL DIRECTORY'!K$5,Directory[#Headers],0))</f>
        <v>SOE组</v>
      </c>
      <c r="L79" s="129">
        <f>INDEX(Directory[],MATCH(tbl_deal[[#This Row],[Index]],Directory[Index],0),MATCH('DEAL DIRECTORY'!L$5,Directory[#Headers],0))</f>
        <v>2</v>
      </c>
      <c r="M79" s="129" t="str">
        <f>INDEX(Directory[],MATCH(tbl_deal[[#This Row],[Index]],Directory[Index],0),MATCH('DEAL DIRECTORY'!M$5,Directory[#Headers],0))</f>
        <v>菏泽铁投(恒丰银行)</v>
      </c>
      <c r="N79" s="129" t="str">
        <f>INDEX(Directory[],MATCH(tbl_deal[[#This Row],[Index]],Directory[Index],0),MATCH('DEAL DIRECTORY'!N$5,Directory[#Headers],0))</f>
        <v>--/--/--</v>
      </c>
      <c r="O79" s="129" t="str">
        <f>INDEX(Directory[],MATCH(tbl_deal[[#This Row],[Index]],Directory[Index],0),MATCH('DEAL DIRECTORY'!O$5,Directory[#Headers],0))</f>
        <v>CNH</v>
      </c>
      <c r="P79" s="129">
        <f>INDEX(Directory[],MATCH(tbl_deal[[#This Row],[Index]],Directory[Index],0),MATCH('DEAL DIRECTORY'!P$5,Directory[#Headers],0))</f>
        <v>6</v>
      </c>
      <c r="Q79" s="129" t="str">
        <f>INDEX(Directory[],MATCH(tbl_deal[[#This Row],[Index]],Directory[Index],0),MATCH('DEAL DIRECTORY'!Q$5,Directory[#Headers],0))</f>
        <v>3</v>
      </c>
      <c r="R79" s="129" t="str">
        <f>INDEX(Directory[],MATCH(tbl_deal[[#This Row],[Index]],Directory[Index],0),MATCH('DEAL DIRECTORY'!R$5,Directory[#Headers],0))</f>
        <v>4.7%</v>
      </c>
      <c r="S79" s="129" t="str">
        <f>INDEX(Directory[],MATCH(tbl_deal[[#This Row],[Index]],Directory[Index],0),MATCH('DEAL DIRECTORY'!S$5,Directory[#Headers],0))</f>
        <v>--</v>
      </c>
      <c r="T79" s="129" t="str">
        <f>INDEX(Directory[],MATCH(tbl_deal[[#This Row],[Index]],Directory[Index],0),MATCH('DEAL DIRECTORY'!T$5,Directory[#Headers],0))</f>
        <v>4.7%</v>
      </c>
      <c r="U79" s="129" t="str">
        <f>INDEX(Directory[],MATCH(tbl_deal[[#This Row],[Index]],Directory[Index],0),MATCH('DEAL DIRECTORY'!U$5,Directory[#Headers],0))</f>
        <v>--</v>
      </c>
      <c r="V79" s="131">
        <f>INDEX(Directory[],MATCH(tbl_deal[[#This Row],[Index]],Directory[Index],0),MATCH('DEAL DIRECTORY'!V$5,Directory[#Headers],0))</f>
        <v>0</v>
      </c>
      <c r="W79" s="129" t="str">
        <f>INDEX(Directory[],MATCH(tbl_deal[[#This Row],[Index]],Directory[Index],0),MATCH('DEAL DIRECTORY'!W$5,Directory[#Headers],0))</f>
        <v>备证</v>
      </c>
      <c r="X79" s="129" t="str">
        <f>INDEX(Directory[],MATCH(tbl_deal[[#This Row],[Index]],Directory[Index],0),MATCH('DEAL DIRECTORY'!X$5,Directory[#Headers],0))</f>
        <v>自贸债</v>
      </c>
      <c r="Y79" s="129" t="str">
        <f>INDEX(Directory[],MATCH(tbl_deal[[#This Row],[Index]],Directory[Index],0),MATCH('DEAL DIRECTORY'!Y$5,Directory[#Headers],0))</f>
        <v>澳交所</v>
      </c>
      <c r="Z79" s="129" t="str">
        <f>INDEX(Directory[],MATCH(tbl_deal[[#This Row],[Index]],Directory[Index],0),MATCH('DEAL DIRECTORY'!Z$5,Directory[#Headers],0))</f>
        <v/>
      </c>
      <c r="AA79" s="129" t="str">
        <f>INDEX(Directory[],MATCH(tbl_deal[[#This Row],[Index]],Directory[Index],0),MATCH('DEAL DIRECTORY'!AA$5,Directory[#Headers],0))</f>
        <v/>
      </c>
      <c r="AB79" s="129" t="str">
        <f>INDEX(Directory[],MATCH(tbl_deal[[#This Row],[Index]],Directory[Index],0),MATCH('DEAL DIRECTORY'!AB$5,Directory[#Headers],0))</f>
        <v>BISL</v>
      </c>
      <c r="AC79" s="129" t="str">
        <f>INDEX(Directory[],MATCH(tbl_deal[[#This Row],[Index]],Directory[Index],0),MATCH('DEAL DIRECTORY'!AC$5,Directory[#Headers],0))</f>
        <v>--</v>
      </c>
      <c r="AD79" s="129" t="str">
        <f>INDEX(Directory[],MATCH(tbl_deal[[#This Row],[Index]],Directory[Index],0),MATCH('DEAL DIRECTORY'!AD$5,Directory[#Headers],0))</f>
        <v>CCDC</v>
      </c>
      <c r="AE79" s="129" t="str">
        <f>INDEX(Directory[],MATCH(tbl_deal[[#This Row],[Index]],Directory[Index],0),MATCH('DEAL DIRECTORY'!AE$5,Directory[#Headers],0))</f>
        <v>--</v>
      </c>
      <c r="AF79" s="129" t="str">
        <f>INDEX(Directory[],MATCH(tbl_deal[[#This Row],[Index]],Directory[Index],0),MATCH('DEAL DIRECTORY'!AF$5,Directory[#Headers],0))</f>
        <v>N</v>
      </c>
      <c r="AG79" s="129" t="str">
        <f>INDEX(Directory[],MATCH(tbl_deal[[#This Row],[Index]],Directory[Index],0),MATCH('DEAL DIRECTORY'!AG$5,Directory[#Headers],0))</f>
        <v>菏泽市铁路投资发展集团有限公司</v>
      </c>
      <c r="AH79" s="129" t="str">
        <f>INDEX(Directory[],MATCH(tbl_deal[[#This Row],[Index]],Directory[Index],0),MATCH('DEAL DIRECTORY'!AH$5,Directory[#Headers],0))</f>
        <v>--/--/--</v>
      </c>
      <c r="AI79" s="129" t="str">
        <f>INDEX(Directory[],MATCH(tbl_deal[[#This Row],[Index]],Directory[Index],0),MATCH('DEAL DIRECTORY'!AI$5,Directory[#Headers],0))</f>
        <v>--</v>
      </c>
      <c r="AJ79" s="129" t="str">
        <f>INDEX(Directory[],MATCH(tbl_deal[[#This Row],[Index]],Directory[Index],0),MATCH('DEAL DIRECTORY'!AJ$5,Directory[#Headers],0))</f>
        <v>山东</v>
      </c>
      <c r="AK79" s="129" t="str">
        <f>INDEX(Directory[],MATCH(tbl_deal[[#This Row],[Index]],Directory[Index],0),MATCH('DEAL DIRECTORY'!AK$5,Directory[#Headers],0))</f>
        <v>菏泽市</v>
      </c>
      <c r="AL79" s="129" t="str">
        <f>INDEX(Directory[],MATCH(tbl_deal[[#This Row],[Index]],Directory[Index],0),MATCH('DEAL DIRECTORY'!AL$5,Directory[#Headers],0))</f>
        <v>--</v>
      </c>
      <c r="AM79" s="129" t="str">
        <f>INDEX(Directory[],MATCH(tbl_deal[[#This Row],[Index]],Directory[Index],0),MATCH('DEAL DIRECTORY'!AM$5,Directory[#Headers],0))</f>
        <v>恒丰银行</v>
      </c>
      <c r="AN79" s="129" t="str">
        <f>INDEX(Directory[],MATCH(tbl_deal[[#This Row],[Index]],Directory[Index],0),MATCH('DEAL DIRECTORY'!AN$5,Directory[#Headers],0))</f>
        <v>股份行备证</v>
      </c>
      <c r="AO79" s="132">
        <f>IF(ISBLANK(INDEX(Directory[],MATCH(tbl_deal[[#This Row],[Index]],Directory[Index],0),MATCH('DEAL DIRECTORY'!AO$5,Directory[#Headers],0))),"--",INDEX(Directory[],MATCH(tbl_deal[[#This Row],[Index]],Directory[Index],0),MATCH('DEAL DIRECTORY'!AO$5,Directory[#Headers],0)))</f>
        <v>13960</v>
      </c>
      <c r="AP79" s="129">
        <f>INDEX(Directory[],MATCH(tbl_deal[[#This Row],[Index]],Directory[Index],0),MATCH('DEAL DIRECTORY'!AP$5,Directory[#Headers],0))</f>
        <v>0.86</v>
      </c>
      <c r="AQ79" s="129">
        <f>INDEX(Directory[],MATCH(tbl_deal[[#This Row],[Index]],Directory[Index],0),MATCH('DEAL DIRECTORY'!AQ$5,Directory[#Headers],0))</f>
        <v>6</v>
      </c>
      <c r="AR79" s="129">
        <f>INDEX(Directory[],MATCH(tbl_deal[[#This Row],[Index]],Directory[Index],0),MATCH('DEAL DIRECTORY'!AR$5,Directory[#Headers],0))</f>
        <v>6.6719999999999997</v>
      </c>
      <c r="AS79" s="129" t="str">
        <f>INDEX(Directory[],MATCH(tbl_deal[[#This Row],[Index]],Directory[Index],0),MATCH('DEAL DIRECTORY'!AS$5,Directory[#Headers],0))</f>
        <v>地方国企</v>
      </c>
      <c r="AT79" s="129" t="str">
        <f>INDEX(Directory[],MATCH(tbl_deal[[#This Row],[Index]],Directory[Index],0),MATCH('DEAL DIRECTORY'!AT$5,Directory[#Headers],0))</f>
        <v>地方平台</v>
      </c>
      <c r="AU79" s="129" t="str">
        <f>INDEX(Directory[],MATCH(tbl_deal[[#This Row],[Index]],Directory[Index],0),MATCH('DEAL DIRECTORY'!AU$5,Directory[#Headers],0))</f>
        <v>交通</v>
      </c>
      <c r="AV79" s="129" t="str">
        <f>INDEX(Directory[],MATCH(tbl_deal[[#This Row],[Index]],Directory[Index],0),MATCH('DEAL DIRECTORY'!AV$5,Directory[#Headers],0))</f>
        <v>备证</v>
      </c>
      <c r="AW79" s="129" t="str">
        <f>INDEX(Directory[],MATCH(tbl_deal[[#This Row],[Index]],Directory[Index],0),MATCH('DEAL DIRECTORY'!AW$5,Directory[#Headers],0))</f>
        <v>无评级</v>
      </c>
      <c r="AX79" s="129" t="str">
        <f>INDEX(Directory[],MATCH(tbl_deal[[#This Row],[Index]],Directory[Index],0),MATCH('DEAL DIRECTORY'!AX$5,Directory[#Headers],0))</f>
        <v>≤2亿</v>
      </c>
      <c r="AY79" s="133" t="str">
        <f>INDEX(Directory[],MATCH(tbl_deal[[#This Row],[Index]],Directory[Index],0),MATCH('DEAL DIRECTORY'!AY$5,Directory[#Headers],0))</f>
        <v>22年</v>
      </c>
      <c r="AZ79" s="129" t="str">
        <f>INDEX(Directory[],MATCH(tbl_deal[[#This Row],[Index]],Directory[Index],0),MATCH('DEAL DIRECTORY'!AZ$5,Directory[#Headers],0))</f>
        <v>Q4</v>
      </c>
      <c r="BA79" s="129" t="str">
        <f>INDEX(Directory[],MATCH(tbl_deal[[#This Row],[Index]],Directory[Index],0),MATCH('DEAL DIRECTORY'!BA$5,Directory[#Headers],0))</f>
        <v>12月</v>
      </c>
      <c r="BB79" s="129" t="str">
        <f>INDEX(Directory[],MATCH(tbl_deal[[#This Row],[Index]],Directory[Index],0),MATCH('DEAL DIRECTORY'!BB$5,Directory[#Headers],0))</f>
        <v>SOE Creds</v>
      </c>
      <c r="BC79" s="129" t="str">
        <f>INDEX(Directory[],MATCH(tbl_deal[[#This Row],[Index]],Directory[Index],0),MATCH('DEAL DIRECTORY'!BC$5,Directory[#Headers],0))</f>
        <v>HEZE RAILWAY INVESTMENT AND DEVELOPMENT GROUP CO., LTD.</v>
      </c>
      <c r="BD79" s="129" t="str">
        <f>INDEX(Directory[],MATCH(tbl_deal[[#This Row],[Index]],Directory[Index],0),MATCH('DEAL DIRECTORY'!BD$5,Directory[#Headers],0))</f>
        <v>G228086</v>
      </c>
      <c r="BE79" s="137" t="str">
        <f>INDEX(Directory[],MATCH(tbl_deal[[#This Row],[Index]],Directory[Index],0),MATCH('DEAL DIRECTORY'!BE$5,Directory[#Headers],0))</f>
        <v>22年12月</v>
      </c>
      <c r="BF79" s="137" t="str">
        <f>INDEX(Directory[],MATCH(tbl_deal[[#This Row],[Index]],Directory[Index],0),MATCH('DEAL DIRECTORY'!BF$5,Directory[#Headers],0))</f>
        <v>菏泽铁投</v>
      </c>
      <c r="BG79" s="137" t="str">
        <f>INDEX(Directory[],MATCH(tbl_deal[[#This Row],[Index]],Directory[Index],0),MATCH('DEAL DIRECTORY'!BG$5,Directory[#Headers],0))</f>
        <v>--/--/--</v>
      </c>
      <c r="BH79" s="137" t="str">
        <f>INDEX(Directory[],MATCH(tbl_deal[[#This Row],[Index]],Directory[Index],0),MATCH('DEAL DIRECTORY'!BH$5,Directory[#Headers],0))</f>
        <v>自贸债</v>
      </c>
      <c r="BI79" s="137" t="str">
        <f>INDEX(Directory[],MATCH(tbl_deal[[#This Row],[Index]],Directory[Index],0),MATCH('DEAL DIRECTORY'!BI$5,Directory[#Headers],0))</f>
        <v>人民币6亿元</v>
      </c>
      <c r="BJ79" s="137" t="str">
        <f>INDEX(Directory[],MATCH(tbl_deal[[#This Row],[Index]],Directory[Index],0),MATCH('DEAL DIRECTORY'!BJ$5,Directory[#Headers],0))</f>
        <v>3年</v>
      </c>
      <c r="BK79" s="137" t="str">
        <f>INDEX(Directory[],MATCH(tbl_deal[[#This Row],[Index]],Directory[Index],0),MATCH('DEAL DIRECTORY'!BK$5,Directory[#Headers],0))</f>
        <v>4.7%</v>
      </c>
      <c r="BL79" s="137" t="str">
        <f>INDEX(Directory[],MATCH(tbl_deal[[#This Row],[Index]],Directory[Index],0),MATCH('DEAL DIRECTORY'!BL$5,Directory[#Headers],0))</f>
        <v>全球协调人</v>
      </c>
      <c r="BM79" s="129" t="str">
        <f>INDEX(Directory[],MATCH(tbl_deal[[#This Row],[Index]],Directory[Index],0),MATCH('DEAL DIRECTORY'!BM$5,Directory[#Headers],0))</f>
        <v/>
      </c>
      <c r="BN79" s="4"/>
      <c r="BO79" s="4"/>
      <c r="BP79" s="4"/>
    </row>
    <row r="80" spans="3:68" ht="20.25" customHeight="1" x14ac:dyDescent="0.25">
      <c r="C80" s="129">
        <f>Directory[[#This Row],[Index]]</f>
        <v>391</v>
      </c>
      <c r="D80" s="130">
        <f>INDEX(Directory[],MATCH(tbl_deal[[#This Row],[Index]],Directory[Index],0),MATCH('DEAL DIRECTORY'!D$5,Directory[#Headers],0))</f>
        <v>44909</v>
      </c>
      <c r="E80" s="129" t="str">
        <f>INDEX(Directory[],MATCH(tbl_deal[[#This Row],[Index]],Directory[Index],0),MATCH('DEAL DIRECTORY'!E$5,Directory[#Headers],0))</f>
        <v/>
      </c>
      <c r="F80" s="129" t="str">
        <f>INDEX(Directory[],MATCH(tbl_deal[[#This Row],[Index]],Directory[Index],0),MATCH('DEAL DIRECTORY'!F$5,Directory[#Headers],0))</f>
        <v>自贸债</v>
      </c>
      <c r="G80" s="129" t="str">
        <f>INDEX(Directory[],MATCH(tbl_deal[[#This Row],[Index]],Directory[Index],0),MATCH('DEAL DIRECTORY'!G$5,Directory[#Headers],0))</f>
        <v>Iron</v>
      </c>
      <c r="H80" s="135" t="str">
        <f>IF(tbl_deal[[#This Row],[FolderPath]]="","",HYPERLINK(tbl_deal[[#This Row],[FolderPath]],"📂"))</f>
        <v>📂</v>
      </c>
      <c r="I80" s="129" t="str">
        <f>INDEX(Directory[],MATCH(tbl_deal[[#This Row],[Index]],Directory[Index],0),MATCH('DEAL DIRECTORY'!I$5,Directory[#Headers],0))</f>
        <v>JGC</v>
      </c>
      <c r="J80" s="129" t="str">
        <f>INDEX(Directory[],MATCH(tbl_deal[[#This Row],[Index]],Directory[Index],0),MATCH('DEAL DIRECTORY'!J$5,Directory[#Headers],0))</f>
        <v>SCMI</v>
      </c>
      <c r="K80" s="129" t="str">
        <f>INDEX(Directory[],MATCH(tbl_deal[[#This Row],[Index]],Directory[Index],0),MATCH('DEAL DIRECTORY'!K$5,Directory[#Headers],0))</f>
        <v>SOE组</v>
      </c>
      <c r="L80" s="129">
        <f>INDEX(Directory[],MATCH(tbl_deal[[#This Row],[Index]],Directory[Index],0),MATCH('DEAL DIRECTORY'!L$5,Directory[#Headers],0))</f>
        <v>1</v>
      </c>
      <c r="M80" s="129" t="str">
        <f>INDEX(Directory[],MATCH(tbl_deal[[#This Row],[Index]],Directory[Index],0),MATCH('DEAL DIRECTORY'!M$5,Directory[#Headers],0))</f>
        <v>菏泽铁投</v>
      </c>
      <c r="N80" s="129" t="str">
        <f>INDEX(Directory[],MATCH(tbl_deal[[#This Row],[Index]],Directory[Index],0),MATCH('DEAL DIRECTORY'!N$5,Directory[#Headers],0))</f>
        <v>--/--/--</v>
      </c>
      <c r="O80" s="129" t="str">
        <f>INDEX(Directory[],MATCH(tbl_deal[[#This Row],[Index]],Directory[Index],0),MATCH('DEAL DIRECTORY'!O$5,Directory[#Headers],0))</f>
        <v>CNH</v>
      </c>
      <c r="P80" s="129">
        <f>INDEX(Directory[],MATCH(tbl_deal[[#This Row],[Index]],Directory[Index],0),MATCH('DEAL DIRECTORY'!P$5,Directory[#Headers],0))</f>
        <v>2</v>
      </c>
      <c r="Q80" s="129" t="str">
        <f>INDEX(Directory[],MATCH(tbl_deal[[#This Row],[Index]],Directory[Index],0),MATCH('DEAL DIRECTORY'!Q$5,Directory[#Headers],0))</f>
        <v>3</v>
      </c>
      <c r="R80" s="129" t="str">
        <f>INDEX(Directory[],MATCH(tbl_deal[[#This Row],[Index]],Directory[Index],0),MATCH('DEAL DIRECTORY'!R$5,Directory[#Headers],0))</f>
        <v>5%</v>
      </c>
      <c r="S80" s="129" t="str">
        <f>INDEX(Directory[],MATCH(tbl_deal[[#This Row],[Index]],Directory[Index],0),MATCH('DEAL DIRECTORY'!S$5,Directory[#Headers],0))</f>
        <v>--</v>
      </c>
      <c r="T80" s="129" t="str">
        <f>INDEX(Directory[],MATCH(tbl_deal[[#This Row],[Index]],Directory[Index],0),MATCH('DEAL DIRECTORY'!T$5,Directory[#Headers],0))</f>
        <v>--</v>
      </c>
      <c r="U80" s="129" t="str">
        <f>INDEX(Directory[],MATCH(tbl_deal[[#This Row],[Index]],Directory[Index],0),MATCH('DEAL DIRECTORY'!U$5,Directory[#Headers],0))</f>
        <v>--</v>
      </c>
      <c r="V80" s="131">
        <f>INDEX(Directory[],MATCH(tbl_deal[[#This Row],[Index]],Directory[Index],0),MATCH('DEAL DIRECTORY'!V$5,Directory[#Headers],0))</f>
        <v>0</v>
      </c>
      <c r="W80" s="129" t="str">
        <f>INDEX(Directory[],MATCH(tbl_deal[[#This Row],[Index]],Directory[Index],0),MATCH('DEAL DIRECTORY'!W$5,Directory[#Headers],0))</f>
        <v>直发</v>
      </c>
      <c r="X80" s="129" t="str">
        <f>INDEX(Directory[],MATCH(tbl_deal[[#This Row],[Index]],Directory[Index],0),MATCH('DEAL DIRECTORY'!X$5,Directory[#Headers],0))</f>
        <v>自贸债</v>
      </c>
      <c r="Y80" s="129" t="str">
        <f>INDEX(Directory[],MATCH(tbl_deal[[#This Row],[Index]],Directory[Index],0),MATCH('DEAL DIRECTORY'!Y$5,Directory[#Headers],0))</f>
        <v>未上市</v>
      </c>
      <c r="Z80" s="129" t="str">
        <f>INDEX(Directory[],MATCH(tbl_deal[[#This Row],[Index]],Directory[Index],0),MATCH('DEAL DIRECTORY'!Z$5,Directory[#Headers],0))</f>
        <v/>
      </c>
      <c r="AA80" s="129" t="str">
        <f>INDEX(Directory[],MATCH(tbl_deal[[#This Row],[Index]],Directory[Index],0),MATCH('DEAL DIRECTORY'!AA$5,Directory[#Headers],0))</f>
        <v/>
      </c>
      <c r="AB80" s="129" t="str">
        <f>INDEX(Directory[],MATCH(tbl_deal[[#This Row],[Index]],Directory[Index],0),MATCH('DEAL DIRECTORY'!AB$5,Directory[#Headers],0))</f>
        <v>BISL</v>
      </c>
      <c r="AC80" s="129" t="str">
        <f>INDEX(Directory[],MATCH(tbl_deal[[#This Row],[Index]],Directory[Index],0),MATCH('DEAL DIRECTORY'!AC$5,Directory[#Headers],0))</f>
        <v>--</v>
      </c>
      <c r="AD80" s="129" t="str">
        <f>INDEX(Directory[],MATCH(tbl_deal[[#This Row],[Index]],Directory[Index],0),MATCH('DEAL DIRECTORY'!AD$5,Directory[#Headers],0))</f>
        <v>CCDC</v>
      </c>
      <c r="AE80" s="129" t="str">
        <f>INDEX(Directory[],MATCH(tbl_deal[[#This Row],[Index]],Directory[Index],0),MATCH('DEAL DIRECTORY'!AE$5,Directory[#Headers],0))</f>
        <v>--</v>
      </c>
      <c r="AF80" s="129" t="str">
        <f>INDEX(Directory[],MATCH(tbl_deal[[#This Row],[Index]],Directory[Index],0),MATCH('DEAL DIRECTORY'!AF$5,Directory[#Headers],0))</f>
        <v>Y</v>
      </c>
      <c r="AG80" s="129" t="str">
        <f>INDEX(Directory[],MATCH(tbl_deal[[#This Row],[Index]],Directory[Index],0),MATCH('DEAL DIRECTORY'!AG$5,Directory[#Headers],0))</f>
        <v>菏泽市铁路投资发展集团有限公司</v>
      </c>
      <c r="AH80" s="129" t="str">
        <f>INDEX(Directory[],MATCH(tbl_deal[[#This Row],[Index]],Directory[Index],0),MATCH('DEAL DIRECTORY'!AH$5,Directory[#Headers],0))</f>
        <v>--/--/--</v>
      </c>
      <c r="AI80" s="129" t="str">
        <f>INDEX(Directory[],MATCH(tbl_deal[[#This Row],[Index]],Directory[Index],0),MATCH('DEAL DIRECTORY'!AI$5,Directory[#Headers],0))</f>
        <v>--</v>
      </c>
      <c r="AJ80" s="129" t="str">
        <f>INDEX(Directory[],MATCH(tbl_deal[[#This Row],[Index]],Directory[Index],0),MATCH('DEAL DIRECTORY'!AJ$5,Directory[#Headers],0))</f>
        <v>山东</v>
      </c>
      <c r="AK80" s="129" t="str">
        <f>INDEX(Directory[],MATCH(tbl_deal[[#This Row],[Index]],Directory[Index],0),MATCH('DEAL DIRECTORY'!AK$5,Directory[#Headers],0))</f>
        <v>菏泽市</v>
      </c>
      <c r="AL80" s="129" t="str">
        <f>INDEX(Directory[],MATCH(tbl_deal[[#This Row],[Index]],Directory[Index],0),MATCH('DEAL DIRECTORY'!AL$5,Directory[#Headers],0))</f>
        <v>--</v>
      </c>
      <c r="AM80" s="129" t="str">
        <f>INDEX(Directory[],MATCH(tbl_deal[[#This Row],[Index]],Directory[Index],0),MATCH('DEAL DIRECTORY'!AM$5,Directory[#Headers],0))</f>
        <v>--</v>
      </c>
      <c r="AN80" s="129" t="str">
        <f>INDEX(Directory[],MATCH(tbl_deal[[#This Row],[Index]],Directory[Index],0),MATCH('DEAL DIRECTORY'!AN$5,Directory[#Headers],0))</f>
        <v>--</v>
      </c>
      <c r="AO80" s="132">
        <f>IF(ISBLANK(INDEX(Directory[],MATCH(tbl_deal[[#This Row],[Index]],Directory[Index],0),MATCH('DEAL DIRECTORY'!AO$5,Directory[#Headers],0))),"--",INDEX(Directory[],MATCH(tbl_deal[[#This Row],[Index]],Directory[Index],0),MATCH('DEAL DIRECTORY'!AO$5,Directory[#Headers],0)))</f>
        <v>13960</v>
      </c>
      <c r="AP80" s="129">
        <f>INDEX(Directory[],MATCH(tbl_deal[[#This Row],[Index]],Directory[Index],0),MATCH('DEAL DIRECTORY'!AP$5,Directory[#Headers],0))</f>
        <v>0.28999999999999998</v>
      </c>
      <c r="AQ80" s="129">
        <f>INDEX(Directory[],MATCH(tbl_deal[[#This Row],[Index]],Directory[Index],0),MATCH('DEAL DIRECTORY'!AQ$5,Directory[#Headers],0))</f>
        <v>2</v>
      </c>
      <c r="AR80" s="129">
        <f>INDEX(Directory[],MATCH(tbl_deal[[#This Row],[Index]],Directory[Index],0),MATCH('DEAL DIRECTORY'!AR$5,Directory[#Headers],0))</f>
        <v>2.238</v>
      </c>
      <c r="AS80" s="129" t="str">
        <f>INDEX(Directory[],MATCH(tbl_deal[[#This Row],[Index]],Directory[Index],0),MATCH('DEAL DIRECTORY'!AS$5,Directory[#Headers],0))</f>
        <v>地方国企</v>
      </c>
      <c r="AT80" s="129" t="str">
        <f>INDEX(Directory[],MATCH(tbl_deal[[#This Row],[Index]],Directory[Index],0),MATCH('DEAL DIRECTORY'!AT$5,Directory[#Headers],0))</f>
        <v>地方平台</v>
      </c>
      <c r="AU80" s="129" t="str">
        <f>INDEX(Directory[],MATCH(tbl_deal[[#This Row],[Index]],Directory[Index],0),MATCH('DEAL DIRECTORY'!AU$5,Directory[#Headers],0))</f>
        <v>交通</v>
      </c>
      <c r="AV80" s="129" t="str">
        <f>INDEX(Directory[],MATCH(tbl_deal[[#This Row],[Index]],Directory[Index],0),MATCH('DEAL DIRECTORY'!AV$5,Directory[#Headers],0))</f>
        <v>直发</v>
      </c>
      <c r="AW80" s="129" t="str">
        <f>INDEX(Directory[],MATCH(tbl_deal[[#This Row],[Index]],Directory[Index],0),MATCH('DEAL DIRECTORY'!AW$5,Directory[#Headers],0))</f>
        <v>无评级</v>
      </c>
      <c r="AX80" s="129" t="str">
        <f>INDEX(Directory[],MATCH(tbl_deal[[#This Row],[Index]],Directory[Index],0),MATCH('DEAL DIRECTORY'!AX$5,Directory[#Headers],0))</f>
        <v>≤2亿</v>
      </c>
      <c r="AY80" s="133" t="str">
        <f>INDEX(Directory[],MATCH(tbl_deal[[#This Row],[Index]],Directory[Index],0),MATCH('DEAL DIRECTORY'!AY$5,Directory[#Headers],0))</f>
        <v>22年</v>
      </c>
      <c r="AZ80" s="129" t="str">
        <f>INDEX(Directory[],MATCH(tbl_deal[[#This Row],[Index]],Directory[Index],0),MATCH('DEAL DIRECTORY'!AZ$5,Directory[#Headers],0))</f>
        <v>Q4</v>
      </c>
      <c r="BA80" s="129" t="str">
        <f>INDEX(Directory[],MATCH(tbl_deal[[#This Row],[Index]],Directory[Index],0),MATCH('DEAL DIRECTORY'!BA$5,Directory[#Headers],0))</f>
        <v>12月</v>
      </c>
      <c r="BB80" s="129" t="str">
        <f>INDEX(Directory[],MATCH(tbl_deal[[#This Row],[Index]],Directory[Index],0),MATCH('DEAL DIRECTORY'!BB$5,Directory[#Headers],0))</f>
        <v>SOE Creds</v>
      </c>
      <c r="BC80" s="129" t="str">
        <f>INDEX(Directory[],MATCH(tbl_deal[[#This Row],[Index]],Directory[Index],0),MATCH('DEAL DIRECTORY'!BC$5,Directory[#Headers],0))</f>
        <v>HEZE RAILWAY INVESTMENT AND DEVELOPMENT GROUP CO., LTD.</v>
      </c>
      <c r="BD80" s="129" t="str">
        <f>INDEX(Directory[],MATCH(tbl_deal[[#This Row],[Index]],Directory[Index],0),MATCH('DEAL DIRECTORY'!BD$5,Directory[#Headers],0))</f>
        <v>G228085</v>
      </c>
      <c r="BE80" s="137" t="str">
        <f>INDEX(Directory[],MATCH(tbl_deal[[#This Row],[Index]],Directory[Index],0),MATCH('DEAL DIRECTORY'!BE$5,Directory[#Headers],0))</f>
        <v>22年12月</v>
      </c>
      <c r="BF80" s="137" t="str">
        <f>INDEX(Directory[],MATCH(tbl_deal[[#This Row],[Index]],Directory[Index],0),MATCH('DEAL DIRECTORY'!BF$5,Directory[#Headers],0))</f>
        <v>菏泽铁投</v>
      </c>
      <c r="BG80" s="137" t="str">
        <f>INDEX(Directory[],MATCH(tbl_deal[[#This Row],[Index]],Directory[Index],0),MATCH('DEAL DIRECTORY'!BG$5,Directory[#Headers],0))</f>
        <v>--/--/--</v>
      </c>
      <c r="BH80" s="137" t="str">
        <f>INDEX(Directory[],MATCH(tbl_deal[[#This Row],[Index]],Directory[Index],0),MATCH('DEAL DIRECTORY'!BH$5,Directory[#Headers],0))</f>
        <v>自贸债</v>
      </c>
      <c r="BI80" s="137" t="str">
        <f>INDEX(Directory[],MATCH(tbl_deal[[#This Row],[Index]],Directory[Index],0),MATCH('DEAL DIRECTORY'!BI$5,Directory[#Headers],0))</f>
        <v>人民币2亿元</v>
      </c>
      <c r="BJ80" s="137" t="str">
        <f>INDEX(Directory[],MATCH(tbl_deal[[#This Row],[Index]],Directory[Index],0),MATCH('DEAL DIRECTORY'!BJ$5,Directory[#Headers],0))</f>
        <v>3年</v>
      </c>
      <c r="BK80" s="137" t="str">
        <f>INDEX(Directory[],MATCH(tbl_deal[[#This Row],[Index]],Directory[Index],0),MATCH('DEAL DIRECTORY'!BK$5,Directory[#Headers],0))</f>
        <v>5%</v>
      </c>
      <c r="BL80" s="137" t="str">
        <f>INDEX(Directory[],MATCH(tbl_deal[[#This Row],[Index]],Directory[Index],0),MATCH('DEAL DIRECTORY'!BL$5,Directory[#Headers],0))</f>
        <v>全球协调人</v>
      </c>
      <c r="BM80" s="129" t="str">
        <f>INDEX(Directory[],MATCH(tbl_deal[[#This Row],[Index]],Directory[Index],0),MATCH('DEAL DIRECTORY'!BM$5,Directory[#Headers],0))</f>
        <v>\\10.10.1.215\dcm$\Deals\Completed\2022 Completed\SOE\Iron 菏泽铁投</v>
      </c>
      <c r="BN80" s="4"/>
      <c r="BO80" s="4"/>
      <c r="BP80" s="4"/>
    </row>
    <row r="81" spans="3:68" ht="20.25" customHeight="1" x14ac:dyDescent="0.25">
      <c r="C81" s="129">
        <f>Directory[[#This Row],[Index]]</f>
        <v>390</v>
      </c>
      <c r="D81" s="130">
        <f>INDEX(Directory[],MATCH(tbl_deal[[#This Row],[Index]],Directory[Index],0),MATCH('DEAL DIRECTORY'!D$5,Directory[#Headers],0))</f>
        <v>44904</v>
      </c>
      <c r="E81" s="129" t="str">
        <f>INDEX(Directory[],MATCH(tbl_deal[[#This Row],[Index]],Directory[Index],0),MATCH('DEAL DIRECTORY'!E$5,Directory[#Headers],0))</f>
        <v/>
      </c>
      <c r="F81" s="129" t="str">
        <f>INDEX(Directory[],MATCH(tbl_deal[[#This Row],[Index]],Directory[Index],0),MATCH('DEAL DIRECTORY'!F$5,Directory[#Headers],0))</f>
        <v>自贸债</v>
      </c>
      <c r="G81" s="129" t="str">
        <f>INDEX(Directory[],MATCH(tbl_deal[[#This Row],[Index]],Directory[Index],0),MATCH('DEAL DIRECTORY'!G$5,Directory[#Headers],0))</f>
        <v>Nengda</v>
      </c>
      <c r="H81" s="135" t="str">
        <f>IF(tbl_deal[[#This Row],[FolderPath]]="","",HYPERLINK(tbl_deal[[#This Row],[FolderPath]],"📂"))</f>
        <v>📂</v>
      </c>
      <c r="I81" s="129" t="str">
        <f>INDEX(Directory[],MATCH(tbl_deal[[#This Row],[Index]],Directory[Index],0),MATCH('DEAL DIRECTORY'!I$5,Directory[#Headers],0))</f>
        <v>JGC</v>
      </c>
      <c r="J81" s="129" t="str">
        <f>INDEX(Directory[],MATCH(tbl_deal[[#This Row],[Index]],Directory[Index],0),MATCH('DEAL DIRECTORY'!J$5,Directory[#Headers],0))</f>
        <v>SCMI</v>
      </c>
      <c r="K81" s="129" t="str">
        <f>INDEX(Directory[],MATCH(tbl_deal[[#This Row],[Index]],Directory[Index],0),MATCH('DEAL DIRECTORY'!K$5,Directory[#Headers],0))</f>
        <v>SOE组</v>
      </c>
      <c r="L81" s="129">
        <f>INDEX(Directory[],MATCH(tbl_deal[[#This Row],[Index]],Directory[Index],0),MATCH('DEAL DIRECTORY'!L$5,Directory[#Headers],0))</f>
        <v>1</v>
      </c>
      <c r="M81" s="129" t="str">
        <f>INDEX(Directory[],MATCH(tbl_deal[[#This Row],[Index]],Directory[Index],0),MATCH('DEAL DIRECTORY'!M$5,Directory[#Headers],0))</f>
        <v>无锡能达热电(上海银行)</v>
      </c>
      <c r="N81" s="129" t="str">
        <f>INDEX(Directory[],MATCH(tbl_deal[[#This Row],[Index]],Directory[Index],0),MATCH('DEAL DIRECTORY'!N$5,Directory[#Headers],0))</f>
        <v>--/--/--</v>
      </c>
      <c r="O81" s="129" t="str">
        <f>INDEX(Directory[],MATCH(tbl_deal[[#This Row],[Index]],Directory[Index],0),MATCH('DEAL DIRECTORY'!O$5,Directory[#Headers],0))</f>
        <v>CNH</v>
      </c>
      <c r="P81" s="129">
        <f>INDEX(Directory[],MATCH(tbl_deal[[#This Row],[Index]],Directory[Index],0),MATCH('DEAL DIRECTORY'!P$5,Directory[#Headers],0))</f>
        <v>7.5</v>
      </c>
      <c r="Q81" s="129" t="str">
        <f>INDEX(Directory[],MATCH(tbl_deal[[#This Row],[Index]],Directory[Index],0),MATCH('DEAL DIRECTORY'!Q$5,Directory[#Headers],0))</f>
        <v>3</v>
      </c>
      <c r="R81" s="129" t="str">
        <f>INDEX(Directory[],MATCH(tbl_deal[[#This Row],[Index]],Directory[Index],0),MATCH('DEAL DIRECTORY'!R$5,Directory[#Headers],0))</f>
        <v>4.2%</v>
      </c>
      <c r="S81" s="129" t="str">
        <f>INDEX(Directory[],MATCH(tbl_deal[[#This Row],[Index]],Directory[Index],0),MATCH('DEAL DIRECTORY'!S$5,Directory[#Headers],0))</f>
        <v>4.3%a</v>
      </c>
      <c r="T81" s="129" t="str">
        <f>INDEX(Directory[],MATCH(tbl_deal[[#This Row],[Index]],Directory[Index],0),MATCH('DEAL DIRECTORY'!T$5,Directory[#Headers],0))</f>
        <v>4.2%</v>
      </c>
      <c r="U81" s="129" t="str">
        <f>INDEX(Directory[],MATCH(tbl_deal[[#This Row],[Index]],Directory[Index],0),MATCH('DEAL DIRECTORY'!U$5,Directory[#Headers],0))</f>
        <v>--</v>
      </c>
      <c r="V81" s="131">
        <f>INDEX(Directory[],MATCH(tbl_deal[[#This Row],[Index]],Directory[Index],0),MATCH('DEAL DIRECTORY'!V$5,Directory[#Headers],0))</f>
        <v>10</v>
      </c>
      <c r="W81" s="129" t="str">
        <f>INDEX(Directory[],MATCH(tbl_deal[[#This Row],[Index]],Directory[Index],0),MATCH('DEAL DIRECTORY'!W$5,Directory[#Headers],0))</f>
        <v>备证+担保</v>
      </c>
      <c r="X81" s="129" t="str">
        <f>INDEX(Directory[],MATCH(tbl_deal[[#This Row],[Index]],Directory[Index],0),MATCH('DEAL DIRECTORY'!X$5,Directory[#Headers],0))</f>
        <v>自贸债</v>
      </c>
      <c r="Y81" s="129" t="str">
        <f>INDEX(Directory[],MATCH(tbl_deal[[#This Row],[Index]],Directory[Index],0),MATCH('DEAL DIRECTORY'!Y$5,Directory[#Headers],0))</f>
        <v>澳交所</v>
      </c>
      <c r="Z81" s="129" t="str">
        <f>INDEX(Directory[],MATCH(tbl_deal[[#This Row],[Index]],Directory[Index],0),MATCH('DEAL DIRECTORY'!Z$5,Directory[#Headers],0))</f>
        <v/>
      </c>
      <c r="AA81" s="129" t="str">
        <f>INDEX(Directory[],MATCH(tbl_deal[[#This Row],[Index]],Directory[Index],0),MATCH('DEAL DIRECTORY'!AA$5,Directory[#Headers],0))</f>
        <v/>
      </c>
      <c r="AB81" s="129" t="str">
        <f>INDEX(Directory[],MATCH(tbl_deal[[#This Row],[Index]],Directory[Index],0),MATCH('DEAL DIRECTORY'!AB$5,Directory[#Headers],0))</f>
        <v>BISL</v>
      </c>
      <c r="AC81" s="129" t="str">
        <f>INDEX(Directory[],MATCH(tbl_deal[[#This Row],[Index]],Directory[Index],0),MATCH('DEAL DIRECTORY'!AC$5,Directory[#Headers],0))</f>
        <v>--</v>
      </c>
      <c r="AD81" s="129" t="str">
        <f>INDEX(Directory[],MATCH(tbl_deal[[#This Row],[Index]],Directory[Index],0),MATCH('DEAL DIRECTORY'!AD$5,Directory[#Headers],0))</f>
        <v>CCDC</v>
      </c>
      <c r="AE81" s="129" t="str">
        <f>INDEX(Directory[],MATCH(tbl_deal[[#This Row],[Index]],Directory[Index],0),MATCH('DEAL DIRECTORY'!AE$5,Directory[#Headers],0))</f>
        <v>--</v>
      </c>
      <c r="AF81" s="129" t="str">
        <f>INDEX(Directory[],MATCH(tbl_deal[[#This Row],[Index]],Directory[Index],0),MATCH('DEAL DIRECTORY'!AF$5,Directory[#Headers],0))</f>
        <v>Y</v>
      </c>
      <c r="AG81" s="129" t="str">
        <f>INDEX(Directory[],MATCH(tbl_deal[[#This Row],[Index]],Directory[Index],0),MATCH('DEAL DIRECTORY'!AG$5,Directory[#Headers],0))</f>
        <v>无锡能达热电有限公司</v>
      </c>
      <c r="AH81" s="129" t="str">
        <f>INDEX(Directory[],MATCH(tbl_deal[[#This Row],[Index]],Directory[Index],0),MATCH('DEAL DIRECTORY'!AH$5,Directory[#Headers],0))</f>
        <v>--/--/--</v>
      </c>
      <c r="AI81" s="129" t="str">
        <f>INDEX(Directory[],MATCH(tbl_deal[[#This Row],[Index]],Directory[Index],0),MATCH('DEAL DIRECTORY'!AI$5,Directory[#Headers],0))</f>
        <v>--</v>
      </c>
      <c r="AJ81" s="129" t="str">
        <f>INDEX(Directory[],MATCH(tbl_deal[[#This Row],[Index]],Directory[Index],0),MATCH('DEAL DIRECTORY'!AJ$5,Directory[#Headers],0))</f>
        <v>江苏</v>
      </c>
      <c r="AK81" s="129" t="str">
        <f>INDEX(Directory[],MATCH(tbl_deal[[#This Row],[Index]],Directory[Index],0),MATCH('DEAL DIRECTORY'!AK$5,Directory[#Headers],0))</f>
        <v>无锡市</v>
      </c>
      <c r="AL81" s="129" t="str">
        <f>INDEX(Directory[],MATCH(tbl_deal[[#This Row],[Index]],Directory[Index],0),MATCH('DEAL DIRECTORY'!AL$5,Directory[#Headers],0))</f>
        <v>--</v>
      </c>
      <c r="AM81" s="129" t="str">
        <f>INDEX(Directory[],MATCH(tbl_deal[[#This Row],[Index]],Directory[Index],0),MATCH('DEAL DIRECTORY'!AM$5,Directory[#Headers],0))</f>
        <v>上海银行</v>
      </c>
      <c r="AN81" s="129" t="str">
        <f>INDEX(Directory[],MATCH(tbl_deal[[#This Row],[Index]],Directory[Index],0),MATCH('DEAL DIRECTORY'!AN$5,Directory[#Headers],0))</f>
        <v>城商行备证</v>
      </c>
      <c r="AO81" s="132">
        <f>IF(ISBLANK(INDEX(Directory[],MATCH(tbl_deal[[#This Row],[Index]],Directory[Index],0),MATCH('DEAL DIRECTORY'!AO$5,Directory[#Headers],0))),"--",INDEX(Directory[],MATCH(tbl_deal[[#This Row],[Index]],Directory[Index],0),MATCH('DEAL DIRECTORY'!AO$5,Directory[#Headers],0)))</f>
        <v>13920</v>
      </c>
      <c r="AP81" s="129">
        <f>INDEX(Directory[],MATCH(tbl_deal[[#This Row],[Index]],Directory[Index],0),MATCH('DEAL DIRECTORY'!AP$5,Directory[#Headers],0))</f>
        <v>1.08</v>
      </c>
      <c r="AQ81" s="129">
        <f>INDEX(Directory[],MATCH(tbl_deal[[#This Row],[Index]],Directory[Index],0),MATCH('DEAL DIRECTORY'!AQ$5,Directory[#Headers],0))</f>
        <v>7.5</v>
      </c>
      <c r="AR81" s="129">
        <f>INDEX(Directory[],MATCH(tbl_deal[[#This Row],[Index]],Directory[Index],0),MATCH('DEAL DIRECTORY'!AR$5,Directory[#Headers],0))</f>
        <v>8.3849999999999998</v>
      </c>
      <c r="AS81" s="129" t="str">
        <f>INDEX(Directory[],MATCH(tbl_deal[[#This Row],[Index]],Directory[Index],0),MATCH('DEAL DIRECTORY'!AS$5,Directory[#Headers],0))</f>
        <v>地方国企</v>
      </c>
      <c r="AT81" s="129" t="str">
        <f>INDEX(Directory[],MATCH(tbl_deal[[#This Row],[Index]],Directory[Index],0),MATCH('DEAL DIRECTORY'!AT$5,Directory[#Headers],0))</f>
        <v>产业</v>
      </c>
      <c r="AU81" s="129" t="str">
        <f>INDEX(Directory[],MATCH(tbl_deal[[#This Row],[Index]],Directory[Index],0),MATCH('DEAL DIRECTORY'!AU$5,Directory[#Headers],0))</f>
        <v>--</v>
      </c>
      <c r="AV81" s="129" t="str">
        <f>INDEX(Directory[],MATCH(tbl_deal[[#This Row],[Index]],Directory[Index],0),MATCH('DEAL DIRECTORY'!AV$5,Directory[#Headers],0))</f>
        <v>备证</v>
      </c>
      <c r="AW81" s="129" t="str">
        <f>INDEX(Directory[],MATCH(tbl_deal[[#This Row],[Index]],Directory[Index],0),MATCH('DEAL DIRECTORY'!AW$5,Directory[#Headers],0))</f>
        <v>无评级</v>
      </c>
      <c r="AX81" s="129" t="str">
        <f>INDEX(Directory[],MATCH(tbl_deal[[#This Row],[Index]],Directory[Index],0),MATCH('DEAL DIRECTORY'!AX$5,Directory[#Headers],0))</f>
        <v>≤2亿</v>
      </c>
      <c r="AY81" s="133" t="str">
        <f>INDEX(Directory[],MATCH(tbl_deal[[#This Row],[Index]],Directory[Index],0),MATCH('DEAL DIRECTORY'!AY$5,Directory[#Headers],0))</f>
        <v>22年</v>
      </c>
      <c r="AZ81" s="129" t="str">
        <f>INDEX(Directory[],MATCH(tbl_deal[[#This Row],[Index]],Directory[Index],0),MATCH('DEAL DIRECTORY'!AZ$5,Directory[#Headers],0))</f>
        <v>Q4</v>
      </c>
      <c r="BA81" s="129" t="str">
        <f>INDEX(Directory[],MATCH(tbl_deal[[#This Row],[Index]],Directory[Index],0),MATCH('DEAL DIRECTORY'!BA$5,Directory[#Headers],0))</f>
        <v>12月</v>
      </c>
      <c r="BB81" s="129" t="str">
        <f>INDEX(Directory[],MATCH(tbl_deal[[#This Row],[Index]],Directory[Index],0),MATCH('DEAL DIRECTORY'!BB$5,Directory[#Headers],0))</f>
        <v>SOE Creds</v>
      </c>
      <c r="BC81" s="129" t="str">
        <f>INDEX(Directory[],MATCH(tbl_deal[[#This Row],[Index]],Directory[Index],0),MATCH('DEAL DIRECTORY'!BC$5,Directory[#Headers],0))</f>
        <v>HONGKONG YUNLIN INTERNATIONAL CO., LIMITED</v>
      </c>
      <c r="BD81" s="129" t="str">
        <f>INDEX(Directory[],MATCH(tbl_deal[[#This Row],[Index]],Directory[Index],0),MATCH('DEAL DIRECTORY'!BD$5,Directory[#Headers],0))</f>
        <v>G228084</v>
      </c>
      <c r="BE81" s="137" t="str">
        <f>INDEX(Directory[],MATCH(tbl_deal[[#This Row],[Index]],Directory[Index],0),MATCH('DEAL DIRECTORY'!BE$5,Directory[#Headers],0))</f>
        <v>22年12月</v>
      </c>
      <c r="BF81" s="137" t="str">
        <f>INDEX(Directory[],MATCH(tbl_deal[[#This Row],[Index]],Directory[Index],0),MATCH('DEAL DIRECTORY'!BF$5,Directory[#Headers],0))</f>
        <v>无锡能达热电</v>
      </c>
      <c r="BG81" s="137" t="str">
        <f>INDEX(Directory[],MATCH(tbl_deal[[#This Row],[Index]],Directory[Index],0),MATCH('DEAL DIRECTORY'!BG$5,Directory[#Headers],0))</f>
        <v>--/--/--</v>
      </c>
      <c r="BH81" s="137" t="str">
        <f>INDEX(Directory[],MATCH(tbl_deal[[#This Row],[Index]],Directory[Index],0),MATCH('DEAL DIRECTORY'!BH$5,Directory[#Headers],0))</f>
        <v>自贸债</v>
      </c>
      <c r="BI81" s="137" t="str">
        <f>INDEX(Directory[],MATCH(tbl_deal[[#This Row],[Index]],Directory[Index],0),MATCH('DEAL DIRECTORY'!BI$5,Directory[#Headers],0))</f>
        <v>人民币7.5亿元</v>
      </c>
      <c r="BJ81" s="137" t="str">
        <f>INDEX(Directory[],MATCH(tbl_deal[[#This Row],[Index]],Directory[Index],0),MATCH('DEAL DIRECTORY'!BJ$5,Directory[#Headers],0))</f>
        <v>3年</v>
      </c>
      <c r="BK81" s="137" t="str">
        <f>INDEX(Directory[],MATCH(tbl_deal[[#This Row],[Index]],Directory[Index],0),MATCH('DEAL DIRECTORY'!BK$5,Directory[#Headers],0))</f>
        <v>4.2%</v>
      </c>
      <c r="BL81" s="137" t="str">
        <f>INDEX(Directory[],MATCH(tbl_deal[[#This Row],[Index]],Directory[Index],0),MATCH('DEAL DIRECTORY'!BL$5,Directory[#Headers],0))</f>
        <v>全球协调人</v>
      </c>
      <c r="BM81" s="129" t="str">
        <f>INDEX(Directory[],MATCH(tbl_deal[[#This Row],[Index]],Directory[Index],0),MATCH('DEAL DIRECTORY'!BM$5,Directory[#Headers],0))</f>
        <v>\\10.10.1.215\dcm$\Deals\Completed\2022 Completed\SOE\Nengda 无锡能达热电</v>
      </c>
      <c r="BN81" s="4"/>
      <c r="BO81" s="4"/>
      <c r="BP81" s="4"/>
    </row>
    <row r="82" spans="3:68" ht="20.25" customHeight="1" x14ac:dyDescent="0.25">
      <c r="C82" s="129">
        <f>Directory[[#This Row],[Index]]</f>
        <v>389</v>
      </c>
      <c r="D82" s="130">
        <f>INDEX(Directory[],MATCH(tbl_deal[[#This Row],[Index]],Directory[Index],0),MATCH('DEAL DIRECTORY'!D$5,Directory[#Headers],0))</f>
        <v>44903</v>
      </c>
      <c r="E82" s="129" t="str">
        <f>INDEX(Directory[],MATCH(tbl_deal[[#This Row],[Index]],Directory[Index],0),MATCH('DEAL DIRECTORY'!E$5,Directory[#Headers],0))</f>
        <v>可持续</v>
      </c>
      <c r="F82" s="129" t="str">
        <f>INDEX(Directory[],MATCH(tbl_deal[[#This Row],[Index]],Directory[Index],0),MATCH('DEAL DIRECTORY'!F$5,Directory[#Headers],0))</f>
        <v>自贸债</v>
      </c>
      <c r="G82" s="129" t="str">
        <f>INDEX(Directory[],MATCH(tbl_deal[[#This Row],[Index]],Directory[Index],0),MATCH('DEAL DIRECTORY'!G$5,Directory[#Headers],0))</f>
        <v>BMHK 2022</v>
      </c>
      <c r="H82" s="135" t="str">
        <f>IF(tbl_deal[[#This Row],[FolderPath]]="","",HYPERLINK(tbl_deal[[#This Row],[FolderPath]],"📂"))</f>
        <v>📂</v>
      </c>
      <c r="I82" s="129" t="str">
        <f>INDEX(Directory[],MATCH(tbl_deal[[#This Row],[Index]],Directory[Index],0),MATCH('DEAL DIRECTORY'!I$5,Directory[#Headers],0))</f>
        <v>JGC</v>
      </c>
      <c r="J82" s="129" t="str">
        <f>INDEX(Directory[],MATCH(tbl_deal[[#This Row],[Index]],Directory[Index],0),MATCH('DEAL DIRECTORY'!J$5,Directory[#Headers],0))</f>
        <v>OC</v>
      </c>
      <c r="K82" s="129" t="str">
        <f>INDEX(Directory[],MATCH(tbl_deal[[#This Row],[Index]],Directory[Index],0),MATCH('DEAL DIRECTORY'!K$5,Directory[#Headers],0))</f>
        <v>FI组</v>
      </c>
      <c r="L82" s="129">
        <f>INDEX(Directory[],MATCH(tbl_deal[[#This Row],[Index]],Directory[Index],0),MATCH('DEAL DIRECTORY'!L$5,Directory[#Headers],0))</f>
        <v>9</v>
      </c>
      <c r="M82" s="129" t="str">
        <f>INDEX(Directory[],MATCH(tbl_deal[[#This Row],[Index]],Directory[Index],0),MATCH('DEAL DIRECTORY'!M$5,Directory[#Headers],0))</f>
        <v>交银金租</v>
      </c>
      <c r="N82" s="129" t="str">
        <f>INDEX(Directory[],MATCH(tbl_deal[[#This Row],[Index]],Directory[Index],0),MATCH('DEAL DIRECTORY'!N$5,Directory[#Headers],0))</f>
        <v>A3/--/--</v>
      </c>
      <c r="O82" s="129" t="str">
        <f>INDEX(Directory[],MATCH(tbl_deal[[#This Row],[Index]],Directory[Index],0),MATCH('DEAL DIRECTORY'!O$5,Directory[#Headers],0))</f>
        <v>CNH</v>
      </c>
      <c r="P82" s="129">
        <f>INDEX(Directory[],MATCH(tbl_deal[[#This Row],[Index]],Directory[Index],0),MATCH('DEAL DIRECTORY'!P$5,Directory[#Headers],0))</f>
        <v>24</v>
      </c>
      <c r="Q82" s="129" t="str">
        <f>INDEX(Directory[],MATCH(tbl_deal[[#This Row],[Index]],Directory[Index],0),MATCH('DEAL DIRECTORY'!Q$5,Directory[#Headers],0))</f>
        <v>3</v>
      </c>
      <c r="R82" s="129" t="str">
        <f>INDEX(Directory[],MATCH(tbl_deal[[#This Row],[Index]],Directory[Index],0),MATCH('DEAL DIRECTORY'!R$5,Directory[#Headers],0))</f>
        <v>2.9%</v>
      </c>
      <c r="S82" s="129" t="str">
        <f>INDEX(Directory[],MATCH(tbl_deal[[#This Row],[Index]],Directory[Index],0),MATCH('DEAL DIRECTORY'!S$5,Directory[#Headers],0))</f>
        <v>3.2%a</v>
      </c>
      <c r="T82" s="129" t="str">
        <f>INDEX(Directory[],MATCH(tbl_deal[[#This Row],[Index]],Directory[Index],0),MATCH('DEAL DIRECTORY'!T$5,Directory[#Headers],0))</f>
        <v>2.9%</v>
      </c>
      <c r="U82" s="129" t="str">
        <f>INDEX(Directory[],MATCH(tbl_deal[[#This Row],[Index]],Directory[Index],0),MATCH('DEAL DIRECTORY'!U$5,Directory[#Headers],0))</f>
        <v>--</v>
      </c>
      <c r="V82" s="131">
        <f>INDEX(Directory[],MATCH(tbl_deal[[#This Row],[Index]],Directory[Index],0),MATCH('DEAL DIRECTORY'!V$5,Directory[#Headers],0))</f>
        <v>30</v>
      </c>
      <c r="W82" s="129" t="str">
        <f>INDEX(Directory[],MATCH(tbl_deal[[#This Row],[Index]],Directory[Index],0),MATCH('DEAL DIRECTORY'!W$5,Directory[#Headers],0))</f>
        <v>维好</v>
      </c>
      <c r="X82" s="129" t="str">
        <f>INDEX(Directory[],MATCH(tbl_deal[[#This Row],[Index]],Directory[Index],0),MATCH('DEAL DIRECTORY'!X$5,Directory[#Headers],0))</f>
        <v>可持续自贸债</v>
      </c>
      <c r="Y82" s="129" t="str">
        <f>INDEX(Directory[],MATCH(tbl_deal[[#This Row],[Index]],Directory[Index],0),MATCH('DEAL DIRECTORY'!Y$5,Directory[#Headers],0))</f>
        <v>新交所;澳交所</v>
      </c>
      <c r="Z82" s="129" t="str">
        <f>INDEX(Directory[],MATCH(tbl_deal[[#This Row],[Index]],Directory[Index],0),MATCH('DEAL DIRECTORY'!Z$5,Directory[#Headers],0))</f>
        <v/>
      </c>
      <c r="AA82" s="129" t="str">
        <f>INDEX(Directory[],MATCH(tbl_deal[[#This Row],[Index]],Directory[Index],0),MATCH('DEAL DIRECTORY'!AA$5,Directory[#Headers],0))</f>
        <v/>
      </c>
      <c r="AB82" s="129" t="str">
        <f>INDEX(Directory[],MATCH(tbl_deal[[#This Row],[Index]],Directory[Index],0),MATCH('DEAL DIRECTORY'!AB$5,Directory[#Headers],0))</f>
        <v>BISL,港分Global Advisor*</v>
      </c>
      <c r="AC82" s="129" t="str">
        <f>INDEX(Directory[],MATCH(tbl_deal[[#This Row],[Index]],Directory[Index],0),MATCH('DEAL DIRECTORY'!AC$5,Directory[#Headers],0))</f>
        <v>--</v>
      </c>
      <c r="AD82" s="129" t="str">
        <f>INDEX(Directory[],MATCH(tbl_deal[[#This Row],[Index]],Directory[Index],0),MATCH('DEAL DIRECTORY'!AD$5,Directory[#Headers],0))</f>
        <v>CCDC</v>
      </c>
      <c r="AE82" s="129" t="str">
        <f>INDEX(Directory[],MATCH(tbl_deal[[#This Row],[Index]],Directory[Index],0),MATCH('DEAL DIRECTORY'!AE$5,Directory[#Headers],0))</f>
        <v>--</v>
      </c>
      <c r="AF82" s="129" t="str">
        <f>INDEX(Directory[],MATCH(tbl_deal[[#This Row],[Index]],Directory[Index],0),MATCH('DEAL DIRECTORY'!AF$5,Directory[#Headers],0))</f>
        <v>N</v>
      </c>
      <c r="AG82" s="129" t="str">
        <f>INDEX(Directory[],MATCH(tbl_deal[[#This Row],[Index]],Directory[Index],0),MATCH('DEAL DIRECTORY'!AG$5,Directory[#Headers],0))</f>
        <v>交银金融租赁有限责任公司</v>
      </c>
      <c r="AH82" s="129" t="str">
        <f>INDEX(Directory[],MATCH(tbl_deal[[#This Row],[Index]],Directory[Index],0),MATCH('DEAL DIRECTORY'!AH$5,Directory[#Headers],0))</f>
        <v>A3/A-/A</v>
      </c>
      <c r="AI82" s="129" t="str">
        <f>INDEX(Directory[],MATCH(tbl_deal[[#This Row],[Index]],Directory[Index],0),MATCH('DEAL DIRECTORY'!AI$5,Directory[#Headers],0))</f>
        <v>AAA</v>
      </c>
      <c r="AJ82" s="129" t="str">
        <f>INDEX(Directory[],MATCH(tbl_deal[[#This Row],[Index]],Directory[Index],0),MATCH('DEAL DIRECTORY'!AJ$5,Directory[#Headers],0))</f>
        <v>上海</v>
      </c>
      <c r="AK82" s="129" t="str">
        <f>INDEX(Directory[],MATCH(tbl_deal[[#This Row],[Index]],Directory[Index],0),MATCH('DEAL DIRECTORY'!AK$5,Directory[#Headers],0))</f>
        <v>浦东新区</v>
      </c>
      <c r="AL82" s="129" t="str">
        <f>INDEX(Directory[],MATCH(tbl_deal[[#This Row],[Index]],Directory[Index],0),MATCH('DEAL DIRECTORY'!AL$5,Directory[#Headers],0))</f>
        <v>--</v>
      </c>
      <c r="AM82" s="129" t="str">
        <f>INDEX(Directory[],MATCH(tbl_deal[[#This Row],[Index]],Directory[Index],0),MATCH('DEAL DIRECTORY'!AM$5,Directory[#Headers],0))</f>
        <v>--</v>
      </c>
      <c r="AN82" s="129" t="str">
        <f>INDEX(Directory[],MATCH(tbl_deal[[#This Row],[Index]],Directory[Index],0),MATCH('DEAL DIRECTORY'!AN$5,Directory[#Headers],0))</f>
        <v>--</v>
      </c>
      <c r="AO82" s="132">
        <f>IF(ISBLANK(INDEX(Directory[],MATCH(tbl_deal[[#This Row],[Index]],Directory[Index],0),MATCH('DEAL DIRECTORY'!AO$5,Directory[#Headers],0))),"--",INDEX(Directory[],MATCH(tbl_deal[[#This Row],[Index]],Directory[Index],0),MATCH('DEAL DIRECTORY'!AO$5,Directory[#Headers],0)))</f>
        <v>100000</v>
      </c>
      <c r="AP82" s="129">
        <f>INDEX(Directory[],MATCH(tbl_deal[[#This Row],[Index]],Directory[Index],0),MATCH('DEAL DIRECTORY'!AP$5,Directory[#Headers],0))</f>
        <v>3.43</v>
      </c>
      <c r="AQ82" s="129">
        <f>INDEX(Directory[],MATCH(tbl_deal[[#This Row],[Index]],Directory[Index],0),MATCH('DEAL DIRECTORY'!AQ$5,Directory[#Headers],0))</f>
        <v>24</v>
      </c>
      <c r="AR82" s="129">
        <f>INDEX(Directory[],MATCH(tbl_deal[[#This Row],[Index]],Directory[Index],0),MATCH('DEAL DIRECTORY'!AR$5,Directory[#Headers],0))</f>
        <v>26.832000000000001</v>
      </c>
      <c r="AS82" s="129" t="str">
        <f>INDEX(Directory[],MATCH(tbl_deal[[#This Row],[Index]],Directory[Index],0),MATCH('DEAL DIRECTORY'!AS$5,Directory[#Headers],0))</f>
        <v>央企(子)</v>
      </c>
      <c r="AT82" s="129" t="str">
        <f>INDEX(Directory[],MATCH(tbl_deal[[#This Row],[Index]],Directory[Index],0),MATCH('DEAL DIRECTORY'!AT$5,Directory[#Headers],0))</f>
        <v>金融机构</v>
      </c>
      <c r="AU82" s="129" t="str">
        <f>INDEX(Directory[],MATCH(tbl_deal[[#This Row],[Index]],Directory[Index],0),MATCH('DEAL DIRECTORY'!AU$5,Directory[#Headers],0))</f>
        <v>非银</v>
      </c>
      <c r="AV82" s="129" t="str">
        <f>INDEX(Directory[],MATCH(tbl_deal[[#This Row],[Index]],Directory[Index],0),MATCH('DEAL DIRECTORY'!AV$5,Directory[#Headers],0))</f>
        <v>维好</v>
      </c>
      <c r="AW82" s="129" t="str">
        <f>INDEX(Directory[],MATCH(tbl_deal[[#This Row],[Index]],Directory[Index],0),MATCH('DEAL DIRECTORY'!AW$5,Directory[#Headers],0))</f>
        <v>投资级</v>
      </c>
      <c r="AX82" s="129" t="str">
        <f>INDEX(Directory[],MATCH(tbl_deal[[#This Row],[Index]],Directory[Index],0),MATCH('DEAL DIRECTORY'!AX$5,Directory[#Headers],0))</f>
        <v>3-5亿</v>
      </c>
      <c r="AY82" s="133" t="str">
        <f>INDEX(Directory[],MATCH(tbl_deal[[#This Row],[Index]],Directory[Index],0),MATCH('DEAL DIRECTORY'!AY$5,Directory[#Headers],0))</f>
        <v>22年</v>
      </c>
      <c r="AZ82" s="129" t="str">
        <f>INDEX(Directory[],MATCH(tbl_deal[[#This Row],[Index]],Directory[Index],0),MATCH('DEAL DIRECTORY'!AZ$5,Directory[#Headers],0))</f>
        <v>Q4</v>
      </c>
      <c r="BA82" s="129" t="str">
        <f>INDEX(Directory[],MATCH(tbl_deal[[#This Row],[Index]],Directory[Index],0),MATCH('DEAL DIRECTORY'!BA$5,Directory[#Headers],0))</f>
        <v>12月</v>
      </c>
      <c r="BB82" s="129" t="str">
        <f>INDEX(Directory[],MATCH(tbl_deal[[#This Row],[Index]],Directory[Index],0),MATCH('DEAL DIRECTORY'!BB$5,Directory[#Headers],0))</f>
        <v>--</v>
      </c>
      <c r="BC82" s="129" t="str">
        <f>INDEX(Directory[],MATCH(tbl_deal[[#This Row],[Index]],Directory[Index],0),MATCH('DEAL DIRECTORY'!BC$5,Directory[#Headers],0))</f>
        <v>BOCOM LEASING MANAGEMENT HONG KONG COMPANY LIMITED</v>
      </c>
      <c r="BD82" s="129" t="str">
        <f>INDEX(Directory[],MATCH(tbl_deal[[#This Row],[Index]],Directory[Index],0),MATCH('DEAL DIRECTORY'!BD$5,Directory[#Headers],0))</f>
        <v>G228068</v>
      </c>
      <c r="BE82" s="137" t="str">
        <f>INDEX(Directory[],MATCH(tbl_deal[[#This Row],[Index]],Directory[Index],0),MATCH('DEAL DIRECTORY'!BE$5,Directory[#Headers],0))</f>
        <v>22年12月</v>
      </c>
      <c r="BF82" s="137" t="str">
        <f>INDEX(Directory[],MATCH(tbl_deal[[#This Row],[Index]],Directory[Index],0),MATCH('DEAL DIRECTORY'!BF$5,Directory[#Headers],0))</f>
        <v>交银金租</v>
      </c>
      <c r="BG82" s="137" t="str">
        <f>INDEX(Directory[],MATCH(tbl_deal[[#This Row],[Index]],Directory[Index],0),MATCH('DEAL DIRECTORY'!BG$5,Directory[#Headers],0))</f>
        <v>A3/--/--</v>
      </c>
      <c r="BH82" s="137" t="str">
        <f>INDEX(Directory[],MATCH(tbl_deal[[#This Row],[Index]],Directory[Index],0),MATCH('DEAL DIRECTORY'!BH$5,Directory[#Headers],0))</f>
        <v>可持续自贸债</v>
      </c>
      <c r="BI82" s="137" t="str">
        <f>INDEX(Directory[],MATCH(tbl_deal[[#This Row],[Index]],Directory[Index],0),MATCH('DEAL DIRECTORY'!BI$5,Directory[#Headers],0))</f>
        <v>人民币24亿元</v>
      </c>
      <c r="BJ82" s="137" t="str">
        <f>INDEX(Directory[],MATCH(tbl_deal[[#This Row],[Index]],Directory[Index],0),MATCH('DEAL DIRECTORY'!BJ$5,Directory[#Headers],0))</f>
        <v>3年</v>
      </c>
      <c r="BK82" s="137" t="str">
        <f>INDEX(Directory[],MATCH(tbl_deal[[#This Row],[Index]],Directory[Index],0),MATCH('DEAL DIRECTORY'!BK$5,Directory[#Headers],0))</f>
        <v>2.9%</v>
      </c>
      <c r="BL82" s="137" t="str">
        <f>INDEX(Directory[],MATCH(tbl_deal[[#This Row],[Index]],Directory[Index],0),MATCH('DEAL DIRECTORY'!BL$5,Directory[#Headers],0))</f>
        <v>全球协调人</v>
      </c>
      <c r="BM82" s="129" t="str">
        <f>INDEX(Directory[],MATCH(tbl_deal[[#This Row],[Index]],Directory[Index],0),MATCH('DEAL DIRECTORY'!BM$5,Directory[#Headers],0))</f>
        <v>\\10.10.1.215\dcm$\Deals\Completed\2022 Completed\FI&amp;C\BMHK 2022 交银租赁[自贸区债]</v>
      </c>
      <c r="BN82" s="4"/>
      <c r="BO82" s="4"/>
      <c r="BP82" s="4"/>
    </row>
    <row r="83" spans="3:68" ht="20.25" customHeight="1" x14ac:dyDescent="0.25">
      <c r="C83" s="129">
        <f>Directory[[#This Row],[Index]]</f>
        <v>388</v>
      </c>
      <c r="D83" s="130">
        <f>INDEX(Directory[],MATCH(tbl_deal[[#This Row],[Index]],Directory[Index],0),MATCH('DEAL DIRECTORY'!D$5,Directory[#Headers],0))</f>
        <v>44890</v>
      </c>
      <c r="E83" s="129" t="str">
        <f>INDEX(Directory[],MATCH(tbl_deal[[#This Row],[Index]],Directory[Index],0),MATCH('DEAL DIRECTORY'!E$5,Directory[#Headers],0))</f>
        <v/>
      </c>
      <c r="F83" s="129" t="str">
        <f>INDEX(Directory[],MATCH(tbl_deal[[#This Row],[Index]],Directory[Index],0),MATCH('DEAL DIRECTORY'!F$5,Directory[#Headers],0))</f>
        <v>自贸债</v>
      </c>
      <c r="G83" s="129" t="str">
        <f>INDEX(Directory[],MATCH(tbl_deal[[#This Row],[Index]],Directory[Index],0),MATCH('DEAL DIRECTORY'!G$5,Directory[#Headers],0))</f>
        <v>Silkroad II</v>
      </c>
      <c r="H83" s="135" t="str">
        <f>IF(tbl_deal[[#This Row],[FolderPath]]="","",HYPERLINK(tbl_deal[[#This Row],[FolderPath]],"📂"))</f>
        <v>📂</v>
      </c>
      <c r="I83" s="129" t="str">
        <f>INDEX(Directory[],MATCH(tbl_deal[[#This Row],[Index]],Directory[Index],0),MATCH('DEAL DIRECTORY'!I$5,Directory[#Headers],0))</f>
        <v>JBR</v>
      </c>
      <c r="J83" s="129" t="str">
        <f>INDEX(Directory[],MATCH(tbl_deal[[#This Row],[Index]],Directory[Index],0),MATCH('DEAL DIRECTORY'!J$5,Directory[#Headers],0))</f>
        <v>NSCMI</v>
      </c>
      <c r="K83" s="129" t="str">
        <f>INDEX(Directory[],MATCH(tbl_deal[[#This Row],[Index]],Directory[Index],0),MATCH('DEAL DIRECTORY'!K$5,Directory[#Headers],0))</f>
        <v>POE组</v>
      </c>
      <c r="L83" s="129">
        <f>INDEX(Directory[],MATCH(tbl_deal[[#This Row],[Index]],Directory[Index],0),MATCH('DEAL DIRECTORY'!L$5,Directory[#Headers],0))</f>
        <v>1</v>
      </c>
      <c r="M83" s="129" t="str">
        <f>INDEX(Directory[],MATCH(tbl_deal[[#This Row],[Index]],Directory[Index],0),MATCH('DEAL DIRECTORY'!M$5,Directory[#Headers],0))</f>
        <v>成都陆港枢纽(上海银行)</v>
      </c>
      <c r="N83" s="129" t="str">
        <f>INDEX(Directory[],MATCH(tbl_deal[[#This Row],[Index]],Directory[Index],0),MATCH('DEAL DIRECTORY'!N$5,Directory[#Headers],0))</f>
        <v>--/--/--</v>
      </c>
      <c r="O83" s="129" t="str">
        <f>INDEX(Directory[],MATCH(tbl_deal[[#This Row],[Index]],Directory[Index],0),MATCH('DEAL DIRECTORY'!O$5,Directory[#Headers],0))</f>
        <v>CNH</v>
      </c>
      <c r="P83" s="129">
        <f>INDEX(Directory[],MATCH(tbl_deal[[#This Row],[Index]],Directory[Index],0),MATCH('DEAL DIRECTORY'!P$5,Directory[#Headers],0))</f>
        <v>2.8</v>
      </c>
      <c r="Q83" s="129" t="str">
        <f>INDEX(Directory[],MATCH(tbl_deal[[#This Row],[Index]],Directory[Index],0),MATCH('DEAL DIRECTORY'!Q$5,Directory[#Headers],0))</f>
        <v>3</v>
      </c>
      <c r="R83" s="129" t="str">
        <f>INDEX(Directory[],MATCH(tbl_deal[[#This Row],[Index]],Directory[Index],0),MATCH('DEAL DIRECTORY'!R$5,Directory[#Headers],0))</f>
        <v>4.3%</v>
      </c>
      <c r="S83" s="129" t="str">
        <f>INDEX(Directory[],MATCH(tbl_deal[[#This Row],[Index]],Directory[Index],0),MATCH('DEAL DIRECTORY'!S$5,Directory[#Headers],0))</f>
        <v>--</v>
      </c>
      <c r="T83" s="129" t="str">
        <f>INDEX(Directory[],MATCH(tbl_deal[[#This Row],[Index]],Directory[Index],0),MATCH('DEAL DIRECTORY'!T$5,Directory[#Headers],0))</f>
        <v>--</v>
      </c>
      <c r="U83" s="129" t="str">
        <f>INDEX(Directory[],MATCH(tbl_deal[[#This Row],[Index]],Directory[Index],0),MATCH('DEAL DIRECTORY'!U$5,Directory[#Headers],0))</f>
        <v>--</v>
      </c>
      <c r="V83" s="131">
        <f>INDEX(Directory[],MATCH(tbl_deal[[#This Row],[Index]],Directory[Index],0),MATCH('DEAL DIRECTORY'!V$5,Directory[#Headers],0))</f>
        <v>0</v>
      </c>
      <c r="W83" s="129" t="str">
        <f>INDEX(Directory[],MATCH(tbl_deal[[#This Row],[Index]],Directory[Index],0),MATCH('DEAL DIRECTORY'!W$5,Directory[#Headers],0))</f>
        <v>备证</v>
      </c>
      <c r="X83" s="129" t="str">
        <f>INDEX(Directory[],MATCH(tbl_deal[[#This Row],[Index]],Directory[Index],0),MATCH('DEAL DIRECTORY'!X$5,Directory[#Headers],0))</f>
        <v>自贸债</v>
      </c>
      <c r="Y83" s="129" t="str">
        <f>INDEX(Directory[],MATCH(tbl_deal[[#This Row],[Index]],Directory[Index],0),MATCH('DEAL DIRECTORY'!Y$5,Directory[#Headers],0))</f>
        <v>未上市</v>
      </c>
      <c r="Z83" s="129" t="str">
        <f>INDEX(Directory[],MATCH(tbl_deal[[#This Row],[Index]],Directory[Index],0),MATCH('DEAL DIRECTORY'!Z$5,Directory[#Headers],0))</f>
        <v/>
      </c>
      <c r="AA83" s="129" t="str">
        <f>INDEX(Directory[],MATCH(tbl_deal[[#This Row],[Index]],Directory[Index],0),MATCH('DEAL DIRECTORY'!AA$5,Directory[#Headers],0))</f>
        <v/>
      </c>
      <c r="AB83" s="129" t="str">
        <f>INDEX(Directory[],MATCH(tbl_deal[[#This Row],[Index]],Directory[Index],0),MATCH('DEAL DIRECTORY'!AB$5,Directory[#Headers],0))</f>
        <v>BISL</v>
      </c>
      <c r="AC83" s="129" t="str">
        <f>INDEX(Directory[],MATCH(tbl_deal[[#This Row],[Index]],Directory[Index],0),MATCH('DEAL DIRECTORY'!AC$5,Directory[#Headers],0))</f>
        <v>--</v>
      </c>
      <c r="AD83" s="129" t="str">
        <f>INDEX(Directory[],MATCH(tbl_deal[[#This Row],[Index]],Directory[Index],0),MATCH('DEAL DIRECTORY'!AD$5,Directory[#Headers],0))</f>
        <v>--</v>
      </c>
      <c r="AE83" s="129" t="str">
        <f>INDEX(Directory[],MATCH(tbl_deal[[#This Row],[Index]],Directory[Index],0),MATCH('DEAL DIRECTORY'!AE$5,Directory[#Headers],0))</f>
        <v>--</v>
      </c>
      <c r="AF83" s="129" t="str">
        <f>INDEX(Directory[],MATCH(tbl_deal[[#This Row],[Index]],Directory[Index],0),MATCH('DEAL DIRECTORY'!AF$5,Directory[#Headers],0))</f>
        <v>N</v>
      </c>
      <c r="AG83" s="129" t="str">
        <f>INDEX(Directory[],MATCH(tbl_deal[[#This Row],[Index]],Directory[Index],0),MATCH('DEAL DIRECTORY'!AG$5,Directory[#Headers],0))</f>
        <v>成都陆港枢纽投资发展集团有限公司</v>
      </c>
      <c r="AH83" s="129" t="str">
        <f>INDEX(Directory[],MATCH(tbl_deal[[#This Row],[Index]],Directory[Index],0),MATCH('DEAL DIRECTORY'!AH$5,Directory[#Headers],0))</f>
        <v>--/--/--</v>
      </c>
      <c r="AI83" s="129" t="str">
        <f>INDEX(Directory[],MATCH(tbl_deal[[#This Row],[Index]],Directory[Index],0),MATCH('DEAL DIRECTORY'!AI$5,Directory[#Headers],0))</f>
        <v>AA</v>
      </c>
      <c r="AJ83" s="129" t="str">
        <f>INDEX(Directory[],MATCH(tbl_deal[[#This Row],[Index]],Directory[Index],0),MATCH('DEAL DIRECTORY'!AJ$5,Directory[#Headers],0))</f>
        <v>四川</v>
      </c>
      <c r="AK83" s="129" t="str">
        <f>INDEX(Directory[],MATCH(tbl_deal[[#This Row],[Index]],Directory[Index],0),MATCH('DEAL DIRECTORY'!AK$5,Directory[#Headers],0))</f>
        <v>成都市</v>
      </c>
      <c r="AL83" s="129" t="str">
        <f>INDEX(Directory[],MATCH(tbl_deal[[#This Row],[Index]],Directory[Index],0),MATCH('DEAL DIRECTORY'!AL$5,Directory[#Headers],0))</f>
        <v>青白江区</v>
      </c>
      <c r="AM83" s="129" t="str">
        <f>INDEX(Directory[],MATCH(tbl_deal[[#This Row],[Index]],Directory[Index],0),MATCH('DEAL DIRECTORY'!AM$5,Directory[#Headers],0))</f>
        <v>上海银行</v>
      </c>
      <c r="AN83" s="129" t="str">
        <f>INDEX(Directory[],MATCH(tbl_deal[[#This Row],[Index]],Directory[Index],0),MATCH('DEAL DIRECTORY'!AN$5,Directory[#Headers],0))</f>
        <v>城商行备证</v>
      </c>
      <c r="AO83" s="132">
        <f>IF(ISBLANK(INDEX(Directory[],MATCH(tbl_deal[[#This Row],[Index]],Directory[Index],0),MATCH('DEAL DIRECTORY'!AO$5,Directory[#Headers],0))),"--",INDEX(Directory[],MATCH(tbl_deal[[#This Row],[Index]],Directory[Index],0),MATCH('DEAL DIRECTORY'!AO$5,Directory[#Headers],0)))</f>
        <v>10000</v>
      </c>
      <c r="AP83" s="129">
        <f>INDEX(Directory[],MATCH(tbl_deal[[#This Row],[Index]],Directory[Index],0),MATCH('DEAL DIRECTORY'!AP$5,Directory[#Headers],0))</f>
        <v>0.39</v>
      </c>
      <c r="AQ83" s="129">
        <f>INDEX(Directory[],MATCH(tbl_deal[[#This Row],[Index]],Directory[Index],0),MATCH('DEAL DIRECTORY'!AQ$5,Directory[#Headers],0))</f>
        <v>2.8</v>
      </c>
      <c r="AR83" s="129">
        <f>INDEX(Directory[],MATCH(tbl_deal[[#This Row],[Index]],Directory[Index],0),MATCH('DEAL DIRECTORY'!AR$5,Directory[#Headers],0))</f>
        <v>3.0350000000000001</v>
      </c>
      <c r="AS83" s="129" t="str">
        <f>INDEX(Directory[],MATCH(tbl_deal[[#This Row],[Index]],Directory[Index],0),MATCH('DEAL DIRECTORY'!AS$5,Directory[#Headers],0))</f>
        <v>地方国企</v>
      </c>
      <c r="AT83" s="129" t="str">
        <f>INDEX(Directory[],MATCH(tbl_deal[[#This Row],[Index]],Directory[Index],0),MATCH('DEAL DIRECTORY'!AT$5,Directory[#Headers],0))</f>
        <v>地方平台</v>
      </c>
      <c r="AU83" s="129" t="str">
        <f>INDEX(Directory[],MATCH(tbl_deal[[#This Row],[Index]],Directory[Index],0),MATCH('DEAL DIRECTORY'!AU$5,Directory[#Headers],0))</f>
        <v>基建</v>
      </c>
      <c r="AV83" s="129" t="str">
        <f>INDEX(Directory[],MATCH(tbl_deal[[#This Row],[Index]],Directory[Index],0),MATCH('DEAL DIRECTORY'!AV$5,Directory[#Headers],0))</f>
        <v>备证</v>
      </c>
      <c r="AW83" s="129" t="str">
        <f>INDEX(Directory[],MATCH(tbl_deal[[#This Row],[Index]],Directory[Index],0),MATCH('DEAL DIRECTORY'!AW$5,Directory[#Headers],0))</f>
        <v>无评级</v>
      </c>
      <c r="AX83" s="129" t="str">
        <f>INDEX(Directory[],MATCH(tbl_deal[[#This Row],[Index]],Directory[Index],0),MATCH('DEAL DIRECTORY'!AX$5,Directory[#Headers],0))</f>
        <v>≤2亿</v>
      </c>
      <c r="AY83" s="133" t="str">
        <f>INDEX(Directory[],MATCH(tbl_deal[[#This Row],[Index]],Directory[Index],0),MATCH('DEAL DIRECTORY'!AY$5,Directory[#Headers],0))</f>
        <v>22年</v>
      </c>
      <c r="AZ83" s="129" t="str">
        <f>INDEX(Directory[],MATCH(tbl_deal[[#This Row],[Index]],Directory[Index],0),MATCH('DEAL DIRECTORY'!AZ$5,Directory[#Headers],0))</f>
        <v>Q4</v>
      </c>
      <c r="BA83" s="129" t="str">
        <f>INDEX(Directory[],MATCH(tbl_deal[[#This Row],[Index]],Directory[Index],0),MATCH('DEAL DIRECTORY'!BA$5,Directory[#Headers],0))</f>
        <v>11月</v>
      </c>
      <c r="BB83" s="129" t="str">
        <f>INDEX(Directory[],MATCH(tbl_deal[[#This Row],[Index]],Directory[Index],0),MATCH('DEAL DIRECTORY'!BB$5,Directory[#Headers],0))</f>
        <v>SOE Creds</v>
      </c>
      <c r="BC83" s="129" t="str">
        <f>INDEX(Directory[],MATCH(tbl_deal[[#This Row],[Index]],Directory[Index],0),MATCH('DEAL DIRECTORY'!BC$5,Directory[#Headers],0))</f>
        <v>CHENGDU INLAND PORT HUB INVESTMENT &amp; DEVELOPMENT (GROUP) CO., LTD.</v>
      </c>
      <c r="BD83" s="129" t="str">
        <f>INDEX(Directory[],MATCH(tbl_deal[[#This Row],[Index]],Directory[Index],0),MATCH('DEAL DIRECTORY'!BD$5,Directory[#Headers],0))</f>
        <v>G228069</v>
      </c>
      <c r="BE83" s="137" t="str">
        <f>INDEX(Directory[],MATCH(tbl_deal[[#This Row],[Index]],Directory[Index],0),MATCH('DEAL DIRECTORY'!BE$5,Directory[#Headers],0))</f>
        <v>22年11月</v>
      </c>
      <c r="BF83" s="137" t="str">
        <f>INDEX(Directory[],MATCH(tbl_deal[[#This Row],[Index]],Directory[Index],0),MATCH('DEAL DIRECTORY'!BF$5,Directory[#Headers],0))</f>
        <v>成都陆港枢纽</v>
      </c>
      <c r="BG83" s="137" t="str">
        <f>INDEX(Directory[],MATCH(tbl_deal[[#This Row],[Index]],Directory[Index],0),MATCH('DEAL DIRECTORY'!BG$5,Directory[#Headers],0))</f>
        <v>--/--/--</v>
      </c>
      <c r="BH83" s="137" t="str">
        <f>INDEX(Directory[],MATCH(tbl_deal[[#This Row],[Index]],Directory[Index],0),MATCH('DEAL DIRECTORY'!BH$5,Directory[#Headers],0))</f>
        <v>自贸债</v>
      </c>
      <c r="BI83" s="137" t="str">
        <f>INDEX(Directory[],MATCH(tbl_deal[[#This Row],[Index]],Directory[Index],0),MATCH('DEAL DIRECTORY'!BI$5,Directory[#Headers],0))</f>
        <v>人民币2.8亿元</v>
      </c>
      <c r="BJ83" s="137" t="str">
        <f>INDEX(Directory[],MATCH(tbl_deal[[#This Row],[Index]],Directory[Index],0),MATCH('DEAL DIRECTORY'!BJ$5,Directory[#Headers],0))</f>
        <v>3年</v>
      </c>
      <c r="BK83" s="137" t="str">
        <f>INDEX(Directory[],MATCH(tbl_deal[[#This Row],[Index]],Directory[Index],0),MATCH('DEAL DIRECTORY'!BK$5,Directory[#Headers],0))</f>
        <v>4.3%</v>
      </c>
      <c r="BL83" s="137" t="str">
        <f>INDEX(Directory[],MATCH(tbl_deal[[#This Row],[Index]],Directory[Index],0),MATCH('DEAL DIRECTORY'!BL$5,Directory[#Headers],0))</f>
        <v>账簿管理人</v>
      </c>
      <c r="BM83" s="129" t="str">
        <f>INDEX(Directory[],MATCH(tbl_deal[[#This Row],[Index]],Directory[Index],0),MATCH('DEAL DIRECTORY'!BM$5,Directory[#Headers],0))</f>
        <v>\\10.10.1.215\dcm$\Deals\Completed\2022 Completed\POE\Project Silkroad II 成都陆港枢纽[自贸债券]</v>
      </c>
      <c r="BN83" s="4"/>
      <c r="BO83" s="4"/>
      <c r="BP83" s="4"/>
    </row>
    <row r="84" spans="3:68" ht="20.25" customHeight="1" x14ac:dyDescent="0.25">
      <c r="C84" s="129">
        <f>Directory[[#This Row],[Index]]</f>
        <v>387</v>
      </c>
      <c r="D84" s="130">
        <f>INDEX(Directory[],MATCH(tbl_deal[[#This Row],[Index]],Directory[Index],0),MATCH('DEAL DIRECTORY'!D$5,Directory[#Headers],0))</f>
        <v>44889</v>
      </c>
      <c r="E84" s="129" t="str">
        <f>INDEX(Directory[],MATCH(tbl_deal[[#This Row],[Index]],Directory[Index],0),MATCH('DEAL DIRECTORY'!E$5,Directory[#Headers],0))</f>
        <v/>
      </c>
      <c r="F84" s="129" t="str">
        <f>INDEX(Directory[],MATCH(tbl_deal[[#This Row],[Index]],Directory[Index],0),MATCH('DEAL DIRECTORY'!F$5,Directory[#Headers],0))</f>
        <v>自贸债</v>
      </c>
      <c r="G84" s="129" t="str">
        <f>INDEX(Directory[],MATCH(tbl_deal[[#This Row],[Index]],Directory[Index],0),MATCH('DEAL DIRECTORY'!G$5,Directory[#Headers],0))</f>
        <v>Dayue II</v>
      </c>
      <c r="H84" s="135" t="str">
        <f>IF(tbl_deal[[#This Row],[FolderPath]]="","",HYPERLINK(tbl_deal[[#This Row],[FolderPath]],"📂"))</f>
        <v>📂</v>
      </c>
      <c r="I84" s="129" t="str">
        <f>INDEX(Directory[],MATCH(tbl_deal[[#This Row],[Index]],Directory[Index],0),MATCH('DEAL DIRECTORY'!I$5,Directory[#Headers],0))</f>
        <v>JBR</v>
      </c>
      <c r="J84" s="129" t="str">
        <f>INDEX(Directory[],MATCH(tbl_deal[[#This Row],[Index]],Directory[Index],0),MATCH('DEAL DIRECTORY'!J$5,Directory[#Headers],0))</f>
        <v>SCMI</v>
      </c>
      <c r="K84" s="129" t="str">
        <f>INDEX(Directory[],MATCH(tbl_deal[[#This Row],[Index]],Directory[Index],0),MATCH('DEAL DIRECTORY'!K$5,Directory[#Headers],0))</f>
        <v>SOE组</v>
      </c>
      <c r="L84" s="129">
        <f>INDEX(Directory[],MATCH(tbl_deal[[#This Row],[Index]],Directory[Index],0),MATCH('DEAL DIRECTORY'!L$5,Directory[#Headers],0))</f>
        <v>2</v>
      </c>
      <c r="M84" s="129" t="str">
        <f>INDEX(Directory[],MATCH(tbl_deal[[#This Row],[Index]],Directory[Index],0),MATCH('DEAL DIRECTORY'!M$5,Directory[#Headers],0))</f>
        <v>绍兴柯桥建设</v>
      </c>
      <c r="N84" s="129" t="str">
        <f>INDEX(Directory[],MATCH(tbl_deal[[#This Row],[Index]],Directory[Index],0),MATCH('DEAL DIRECTORY'!N$5,Directory[#Headers],0))</f>
        <v>--/--/--</v>
      </c>
      <c r="O84" s="129" t="str">
        <f>INDEX(Directory[],MATCH(tbl_deal[[#This Row],[Index]],Directory[Index],0),MATCH('DEAL DIRECTORY'!O$5,Directory[#Headers],0))</f>
        <v>CNH</v>
      </c>
      <c r="P84" s="129">
        <f>INDEX(Directory[],MATCH(tbl_deal[[#This Row],[Index]],Directory[Index],0),MATCH('DEAL DIRECTORY'!P$5,Directory[#Headers],0))</f>
        <v>8.8000000000000007</v>
      </c>
      <c r="Q84" s="129" t="str">
        <f>INDEX(Directory[],MATCH(tbl_deal[[#This Row],[Index]],Directory[Index],0),MATCH('DEAL DIRECTORY'!Q$5,Directory[#Headers],0))</f>
        <v>3</v>
      </c>
      <c r="R84" s="129" t="str">
        <f>INDEX(Directory[],MATCH(tbl_deal[[#This Row],[Index]],Directory[Index],0),MATCH('DEAL DIRECTORY'!R$5,Directory[#Headers],0))</f>
        <v>4.8%</v>
      </c>
      <c r="S84" s="129" t="str">
        <f>INDEX(Directory[],MATCH(tbl_deal[[#This Row],[Index]],Directory[Index],0),MATCH('DEAL DIRECTORY'!S$5,Directory[#Headers],0))</f>
        <v>--</v>
      </c>
      <c r="T84" s="129" t="str">
        <f>INDEX(Directory[],MATCH(tbl_deal[[#This Row],[Index]],Directory[Index],0),MATCH('DEAL DIRECTORY'!T$5,Directory[#Headers],0))</f>
        <v>--</v>
      </c>
      <c r="U84" s="129" t="str">
        <f>INDEX(Directory[],MATCH(tbl_deal[[#This Row],[Index]],Directory[Index],0),MATCH('DEAL DIRECTORY'!U$5,Directory[#Headers],0))</f>
        <v>--</v>
      </c>
      <c r="V84" s="131">
        <f>INDEX(Directory[],MATCH(tbl_deal[[#This Row],[Index]],Directory[Index],0),MATCH('DEAL DIRECTORY'!V$5,Directory[#Headers],0))</f>
        <v>0</v>
      </c>
      <c r="W84" s="129" t="str">
        <f>INDEX(Directory[],MATCH(tbl_deal[[#This Row],[Index]],Directory[Index],0),MATCH('DEAL DIRECTORY'!W$5,Directory[#Headers],0))</f>
        <v>直发</v>
      </c>
      <c r="X84" s="129" t="str">
        <f>INDEX(Directory[],MATCH(tbl_deal[[#This Row],[Index]],Directory[Index],0),MATCH('DEAL DIRECTORY'!X$5,Directory[#Headers],0))</f>
        <v>自贸债</v>
      </c>
      <c r="Y84" s="129" t="str">
        <f>INDEX(Directory[],MATCH(tbl_deal[[#This Row],[Index]],Directory[Index],0),MATCH('DEAL DIRECTORY'!Y$5,Directory[#Headers],0))</f>
        <v>未上市</v>
      </c>
      <c r="Z84" s="129" t="str">
        <f>INDEX(Directory[],MATCH(tbl_deal[[#This Row],[Index]],Directory[Index],0),MATCH('DEAL DIRECTORY'!Z$5,Directory[#Headers],0))</f>
        <v/>
      </c>
      <c r="AA84" s="129" t="str">
        <f>INDEX(Directory[],MATCH(tbl_deal[[#This Row],[Index]],Directory[Index],0),MATCH('DEAL DIRECTORY'!AA$5,Directory[#Headers],0))</f>
        <v/>
      </c>
      <c r="AB84" s="129" t="str">
        <f>INDEX(Directory[],MATCH(tbl_deal[[#This Row],[Index]],Directory[Index],0),MATCH('DEAL DIRECTORY'!AB$5,Directory[#Headers],0))</f>
        <v>BISL</v>
      </c>
      <c r="AC84" s="129" t="str">
        <f>INDEX(Directory[],MATCH(tbl_deal[[#This Row],[Index]],Directory[Index],0),MATCH('DEAL DIRECTORY'!AC$5,Directory[#Headers],0))</f>
        <v>--</v>
      </c>
      <c r="AD84" s="129" t="str">
        <f>INDEX(Directory[],MATCH(tbl_deal[[#This Row],[Index]],Directory[Index],0),MATCH('DEAL DIRECTORY'!AD$5,Directory[#Headers],0))</f>
        <v>--</v>
      </c>
      <c r="AE84" s="129" t="str">
        <f>INDEX(Directory[],MATCH(tbl_deal[[#This Row],[Index]],Directory[Index],0),MATCH('DEAL DIRECTORY'!AE$5,Directory[#Headers],0))</f>
        <v>--</v>
      </c>
      <c r="AF84" s="129" t="str">
        <f>INDEX(Directory[],MATCH(tbl_deal[[#This Row],[Index]],Directory[Index],0),MATCH('DEAL DIRECTORY'!AF$5,Directory[#Headers],0))</f>
        <v>N</v>
      </c>
      <c r="AG84" s="129" t="str">
        <f>INDEX(Directory[],MATCH(tbl_deal[[#This Row],[Index]],Directory[Index],0),MATCH('DEAL DIRECTORY'!AG$5,Directory[#Headers],0))</f>
        <v>绍兴市柯桥区建设集团有限公司</v>
      </c>
      <c r="AH84" s="129" t="str">
        <f>INDEX(Directory[],MATCH(tbl_deal[[#This Row],[Index]],Directory[Index],0),MATCH('DEAL DIRECTORY'!AH$5,Directory[#Headers],0))</f>
        <v>--/--/--</v>
      </c>
      <c r="AI84" s="129" t="str">
        <f>INDEX(Directory[],MATCH(tbl_deal[[#This Row],[Index]],Directory[Index],0),MATCH('DEAL DIRECTORY'!AI$5,Directory[#Headers],0))</f>
        <v>AA+</v>
      </c>
      <c r="AJ84" s="129" t="str">
        <f>INDEX(Directory[],MATCH(tbl_deal[[#This Row],[Index]],Directory[Index],0),MATCH('DEAL DIRECTORY'!AJ$5,Directory[#Headers],0))</f>
        <v>浙江</v>
      </c>
      <c r="AK84" s="129" t="str">
        <f>INDEX(Directory[],MATCH(tbl_deal[[#This Row],[Index]],Directory[Index],0),MATCH('DEAL DIRECTORY'!AK$5,Directory[#Headers],0))</f>
        <v>绍兴市</v>
      </c>
      <c r="AL84" s="129" t="str">
        <f>INDEX(Directory[],MATCH(tbl_deal[[#This Row],[Index]],Directory[Index],0),MATCH('DEAL DIRECTORY'!AL$5,Directory[#Headers],0))</f>
        <v>柯桥区</v>
      </c>
      <c r="AM84" s="129" t="str">
        <f>INDEX(Directory[],MATCH(tbl_deal[[#This Row],[Index]],Directory[Index],0),MATCH('DEAL DIRECTORY'!AM$5,Directory[#Headers],0))</f>
        <v>--</v>
      </c>
      <c r="AN84" s="129" t="str">
        <f>INDEX(Directory[],MATCH(tbl_deal[[#This Row],[Index]],Directory[Index],0),MATCH('DEAL DIRECTORY'!AN$5,Directory[#Headers],0))</f>
        <v>--</v>
      </c>
      <c r="AO84" s="132">
        <f>IF(ISBLANK(INDEX(Directory[],MATCH(tbl_deal[[#This Row],[Index]],Directory[Index],0),MATCH('DEAL DIRECTORY'!AO$5,Directory[#Headers],0))),"--",INDEX(Directory[],MATCH(tbl_deal[[#This Row],[Index]],Directory[Index],0),MATCH('DEAL DIRECTORY'!AO$5,Directory[#Headers],0)))</f>
        <v>10000</v>
      </c>
      <c r="AP84" s="129">
        <f>INDEX(Directory[],MATCH(tbl_deal[[#This Row],[Index]],Directory[Index],0),MATCH('DEAL DIRECTORY'!AP$5,Directory[#Headers],0))</f>
        <v>1.23</v>
      </c>
      <c r="AQ84" s="129">
        <f>INDEX(Directory[],MATCH(tbl_deal[[#This Row],[Index]],Directory[Index],0),MATCH('DEAL DIRECTORY'!AQ$5,Directory[#Headers],0))</f>
        <v>8.8000000000000007</v>
      </c>
      <c r="AR84" s="129">
        <f>INDEX(Directory[],MATCH(tbl_deal[[#This Row],[Index]],Directory[Index],0),MATCH('DEAL DIRECTORY'!AR$5,Directory[#Headers],0))</f>
        <v>9.5920000000000005</v>
      </c>
      <c r="AS84" s="129" t="str">
        <f>INDEX(Directory[],MATCH(tbl_deal[[#This Row],[Index]],Directory[Index],0),MATCH('DEAL DIRECTORY'!AS$5,Directory[#Headers],0))</f>
        <v>地方国企</v>
      </c>
      <c r="AT84" s="129" t="str">
        <f>INDEX(Directory[],MATCH(tbl_deal[[#This Row],[Index]],Directory[Index],0),MATCH('DEAL DIRECTORY'!AT$5,Directory[#Headers],0))</f>
        <v>地方平台</v>
      </c>
      <c r="AU84" s="129" t="str">
        <f>INDEX(Directory[],MATCH(tbl_deal[[#This Row],[Index]],Directory[Index],0),MATCH('DEAL DIRECTORY'!AU$5,Directory[#Headers],0))</f>
        <v>基建</v>
      </c>
      <c r="AV84" s="129" t="str">
        <f>INDEX(Directory[],MATCH(tbl_deal[[#This Row],[Index]],Directory[Index],0),MATCH('DEAL DIRECTORY'!AV$5,Directory[#Headers],0))</f>
        <v>直发</v>
      </c>
      <c r="AW84" s="129" t="str">
        <f>INDEX(Directory[],MATCH(tbl_deal[[#This Row],[Index]],Directory[Index],0),MATCH('DEAL DIRECTORY'!AW$5,Directory[#Headers],0))</f>
        <v>无评级</v>
      </c>
      <c r="AX84" s="129" t="str">
        <f>INDEX(Directory[],MATCH(tbl_deal[[#This Row],[Index]],Directory[Index],0),MATCH('DEAL DIRECTORY'!AX$5,Directory[#Headers],0))</f>
        <v>≤2亿</v>
      </c>
      <c r="AY84" s="133" t="str">
        <f>INDEX(Directory[],MATCH(tbl_deal[[#This Row],[Index]],Directory[Index],0),MATCH('DEAL DIRECTORY'!AY$5,Directory[#Headers],0))</f>
        <v>22年</v>
      </c>
      <c r="AZ84" s="129" t="str">
        <f>INDEX(Directory[],MATCH(tbl_deal[[#This Row],[Index]],Directory[Index],0),MATCH('DEAL DIRECTORY'!AZ$5,Directory[#Headers],0))</f>
        <v>Q4</v>
      </c>
      <c r="BA84" s="129" t="str">
        <f>INDEX(Directory[],MATCH(tbl_deal[[#This Row],[Index]],Directory[Index],0),MATCH('DEAL DIRECTORY'!BA$5,Directory[#Headers],0))</f>
        <v>11月</v>
      </c>
      <c r="BB84" s="129" t="str">
        <f>INDEX(Directory[],MATCH(tbl_deal[[#This Row],[Index]],Directory[Index],0),MATCH('DEAL DIRECTORY'!BB$5,Directory[#Headers],0))</f>
        <v>SOE Creds</v>
      </c>
      <c r="BC84" s="129" t="str">
        <f>INDEX(Directory[],MATCH(tbl_deal[[#This Row],[Index]],Directory[Index],0),MATCH('DEAL DIRECTORY'!BC$5,Directory[#Headers],0))</f>
        <v>SHAOXING CITY KEQIAO DISTRICT CONSTRUCTION GROUP CO., LTD.</v>
      </c>
      <c r="BD84" s="129" t="str">
        <f>INDEX(Directory[],MATCH(tbl_deal[[#This Row],[Index]],Directory[Index],0),MATCH('DEAL DIRECTORY'!BD$5,Directory[#Headers],0))</f>
        <v>G228048</v>
      </c>
      <c r="BE84" s="137" t="str">
        <f>INDEX(Directory[],MATCH(tbl_deal[[#This Row],[Index]],Directory[Index],0),MATCH('DEAL DIRECTORY'!BE$5,Directory[#Headers],0))</f>
        <v>22年11月</v>
      </c>
      <c r="BF84" s="137" t="str">
        <f>INDEX(Directory[],MATCH(tbl_deal[[#This Row],[Index]],Directory[Index],0),MATCH('DEAL DIRECTORY'!BF$5,Directory[#Headers],0))</f>
        <v>绍兴柯桥建设</v>
      </c>
      <c r="BG84" s="137" t="str">
        <f>INDEX(Directory[],MATCH(tbl_deal[[#This Row],[Index]],Directory[Index],0),MATCH('DEAL DIRECTORY'!BG$5,Directory[#Headers],0))</f>
        <v>--/--/--</v>
      </c>
      <c r="BH84" s="137" t="str">
        <f>INDEX(Directory[],MATCH(tbl_deal[[#This Row],[Index]],Directory[Index],0),MATCH('DEAL DIRECTORY'!BH$5,Directory[#Headers],0))</f>
        <v>自贸债</v>
      </c>
      <c r="BI84" s="137" t="str">
        <f>INDEX(Directory[],MATCH(tbl_deal[[#This Row],[Index]],Directory[Index],0),MATCH('DEAL DIRECTORY'!BI$5,Directory[#Headers],0))</f>
        <v>人民币8.8亿元</v>
      </c>
      <c r="BJ84" s="137" t="str">
        <f>INDEX(Directory[],MATCH(tbl_deal[[#This Row],[Index]],Directory[Index],0),MATCH('DEAL DIRECTORY'!BJ$5,Directory[#Headers],0))</f>
        <v>3年</v>
      </c>
      <c r="BK84" s="137" t="str">
        <f>INDEX(Directory[],MATCH(tbl_deal[[#This Row],[Index]],Directory[Index],0),MATCH('DEAL DIRECTORY'!BK$5,Directory[#Headers],0))</f>
        <v>4.8%</v>
      </c>
      <c r="BL84" s="137" t="str">
        <f>INDEX(Directory[],MATCH(tbl_deal[[#This Row],[Index]],Directory[Index],0),MATCH('DEAL DIRECTORY'!BL$5,Directory[#Headers],0))</f>
        <v>账簿管理人</v>
      </c>
      <c r="BM84" s="129" t="str">
        <f>INDEX(Directory[],MATCH(tbl_deal[[#This Row],[Index]],Directory[Index],0),MATCH('DEAL DIRECTORY'!BM$5,Directory[#Headers],0))</f>
        <v>\\10.10.1.215\dcm$\Deals\Completed\2022 Completed\SOE\Dayue II 绍兴柯桥建设 FTZ</v>
      </c>
      <c r="BN84" s="4"/>
      <c r="BO84" s="4"/>
      <c r="BP84" s="4"/>
    </row>
    <row r="85" spans="3:68" ht="20.25" customHeight="1" x14ac:dyDescent="0.25">
      <c r="C85" s="129">
        <f>Directory[[#This Row],[Index]]</f>
        <v>386</v>
      </c>
      <c r="D85" s="130">
        <f>INDEX(Directory[],MATCH(tbl_deal[[#This Row],[Index]],Directory[Index],0),MATCH('DEAL DIRECTORY'!D$5,Directory[#Headers],0))</f>
        <v>44887</v>
      </c>
      <c r="E85" s="129" t="str">
        <f>INDEX(Directory[],MATCH(tbl_deal[[#This Row],[Index]],Directory[Index],0),MATCH('DEAL DIRECTORY'!E$5,Directory[#Headers],0))</f>
        <v/>
      </c>
      <c r="F85" s="129" t="str">
        <f>INDEX(Directory[],MATCH(tbl_deal[[#This Row],[Index]],Directory[Index],0),MATCH('DEAL DIRECTORY'!F$5,Directory[#Headers],0))</f>
        <v/>
      </c>
      <c r="G85" s="129" t="str">
        <f>INDEX(Directory[],MATCH(tbl_deal[[#This Row],[Index]],Directory[Index],0),MATCH('DEAL DIRECTORY'!G$5,Directory[#Headers],0))</f>
        <v>Golden II</v>
      </c>
      <c r="H85" s="135" t="str">
        <f>IF(tbl_deal[[#This Row],[FolderPath]]="","",HYPERLINK(tbl_deal[[#This Row],[FolderPath]],"📂"))</f>
        <v>📂</v>
      </c>
      <c r="I85" s="129" t="str">
        <f>INDEX(Directory[],MATCH(tbl_deal[[#This Row],[Index]],Directory[Index],0),MATCH('DEAL DIRECTORY'!I$5,Directory[#Headers],0))</f>
        <v>JGC</v>
      </c>
      <c r="J85" s="129" t="str">
        <f>INDEX(Directory[],MATCH(tbl_deal[[#This Row],[Index]],Directory[Index],0),MATCH('DEAL DIRECTORY'!J$5,Directory[#Headers],0))</f>
        <v>SCMI(Level II)</v>
      </c>
      <c r="K85" s="129" t="str">
        <f>INDEX(Directory[],MATCH(tbl_deal[[#This Row],[Index]],Directory[Index],0),MATCH('DEAL DIRECTORY'!K$5,Directory[#Headers],0))</f>
        <v>FI组</v>
      </c>
      <c r="L85" s="129">
        <f>INDEX(Directory[],MATCH(tbl_deal[[#This Row],[Index]],Directory[Index],0),MATCH('DEAL DIRECTORY'!L$5,Directory[#Headers],0))</f>
        <v>10</v>
      </c>
      <c r="M85" s="129" t="str">
        <f>INDEX(Directory[],MATCH(tbl_deal[[#This Row],[Index]],Directory[Index],0),MATCH('DEAL DIRECTORY'!M$5,Directory[#Headers],0))</f>
        <v>交银港分</v>
      </c>
      <c r="N85" s="129" t="str">
        <f>INDEX(Directory[],MATCH(tbl_deal[[#This Row],[Index]],Directory[Index],0),MATCH('DEAL DIRECTORY'!N$5,Directory[#Headers],0))</f>
        <v>--/A-/--</v>
      </c>
      <c r="O85" s="129" t="str">
        <f>INDEX(Directory[],MATCH(tbl_deal[[#This Row],[Index]],Directory[Index],0),MATCH('DEAL DIRECTORY'!O$5,Directory[#Headers],0))</f>
        <v>USD</v>
      </c>
      <c r="P85" s="129">
        <f>INDEX(Directory[],MATCH(tbl_deal[[#This Row],[Index]],Directory[Index],0),MATCH('DEAL DIRECTORY'!P$5,Directory[#Headers],0))</f>
        <v>2</v>
      </c>
      <c r="Q85" s="129" t="str">
        <f>INDEX(Directory[],MATCH(tbl_deal[[#This Row],[Index]],Directory[Index],0),MATCH('DEAL DIRECTORY'!Q$5,Directory[#Headers],0))</f>
        <v>3</v>
      </c>
      <c r="R85" s="129" t="str">
        <f>INDEX(Directory[],MATCH(tbl_deal[[#This Row],[Index]],Directory[Index],0),MATCH('DEAL DIRECTORY'!R$5,Directory[#Headers],0))</f>
        <v>4.75%</v>
      </c>
      <c r="S85" s="129" t="str">
        <f>INDEX(Directory[],MATCH(tbl_deal[[#This Row],[Index]],Directory[Index],0),MATCH('DEAL DIRECTORY'!S$5,Directory[#Headers],0))</f>
        <v>T+100a</v>
      </c>
      <c r="T85" s="129" t="str">
        <f>INDEX(Directory[],MATCH(tbl_deal[[#This Row],[Index]],Directory[Index],0),MATCH('DEAL DIRECTORY'!T$5,Directory[#Headers],0))</f>
        <v>T+61</v>
      </c>
      <c r="U85" s="129" t="str">
        <f>INDEX(Directory[],MATCH(tbl_deal[[#This Row],[Index]],Directory[Index],0),MATCH('DEAL DIRECTORY'!U$5,Directory[#Headers],0))</f>
        <v>T+61</v>
      </c>
      <c r="V85" s="131">
        <f>INDEX(Directory[],MATCH(tbl_deal[[#This Row],[Index]],Directory[Index],0),MATCH('DEAL DIRECTORY'!V$5,Directory[#Headers],0))</f>
        <v>39</v>
      </c>
      <c r="W85" s="129" t="str">
        <f>INDEX(Directory[],MATCH(tbl_deal[[#This Row],[Index]],Directory[Index],0),MATCH('DEAL DIRECTORY'!W$5,Directory[#Headers],0))</f>
        <v>直发</v>
      </c>
      <c r="X85" s="129" t="str">
        <f>INDEX(Directory[],MATCH(tbl_deal[[#This Row],[Index]],Directory[Index],0),MATCH('DEAL DIRECTORY'!X$5,Directory[#Headers],0))</f>
        <v>--</v>
      </c>
      <c r="Y85" s="129" t="str">
        <f>INDEX(Directory[],MATCH(tbl_deal[[#This Row],[Index]],Directory[Index],0),MATCH('DEAL DIRECTORY'!Y$5,Directory[#Headers],0))</f>
        <v>港交所</v>
      </c>
      <c r="Z85" s="129" t="str">
        <f>INDEX(Directory[],MATCH(tbl_deal[[#This Row],[Index]],Directory[Index],0),MATCH('DEAL DIRECTORY'!Z$5,Directory[#Headers],0))</f>
        <v/>
      </c>
      <c r="AA85" s="129" t="str">
        <f>INDEX(Directory[],MATCH(tbl_deal[[#This Row],[Index]],Directory[Index],0),MATCH('DEAL DIRECTORY'!AA$5,Directory[#Headers],0))</f>
        <v/>
      </c>
      <c r="AB85" s="129" t="str">
        <f>INDEX(Directory[],MATCH(tbl_deal[[#This Row],[Index]],Directory[Index],0),MATCH('DEAL DIRECTORY'!AB$5,Directory[#Headers],0))</f>
        <v>BISL,港分</v>
      </c>
      <c r="AC85" s="129" t="str">
        <f>INDEX(Directory[],MATCH(tbl_deal[[#This Row],[Index]],Directory[Index],0),MATCH('DEAL DIRECTORY'!AC$5,Directory[#Headers],0))</f>
        <v>--</v>
      </c>
      <c r="AD85" s="129" t="str">
        <f>INDEX(Directory[],MATCH(tbl_deal[[#This Row],[Index]],Directory[Index],0),MATCH('DEAL DIRECTORY'!AD$5,Directory[#Headers],0))</f>
        <v>--</v>
      </c>
      <c r="AE85" s="129" t="str">
        <f>INDEX(Directory[],MATCH(tbl_deal[[#This Row],[Index]],Directory[Index],0),MATCH('DEAL DIRECTORY'!AE$5,Directory[#Headers],0))</f>
        <v>--</v>
      </c>
      <c r="AF85" s="129" t="str">
        <f>INDEX(Directory[],MATCH(tbl_deal[[#This Row],[Index]],Directory[Index],0),MATCH('DEAL DIRECTORY'!AF$5,Directory[#Headers],0))</f>
        <v>N</v>
      </c>
      <c r="AG85" s="129" t="str">
        <f>INDEX(Directory[],MATCH(tbl_deal[[#This Row],[Index]],Directory[Index],0),MATCH('DEAL DIRECTORY'!AG$5,Directory[#Headers],0))</f>
        <v>交通银行股份有限公司</v>
      </c>
      <c r="AH85" s="129" t="str">
        <f>INDEX(Directory[],MATCH(tbl_deal[[#This Row],[Index]],Directory[Index],0),MATCH('DEAL DIRECTORY'!AH$5,Directory[#Headers],0))</f>
        <v>--/--/A</v>
      </c>
      <c r="AI85" s="129" t="str">
        <f>INDEX(Directory[],MATCH(tbl_deal[[#This Row],[Index]],Directory[Index],0),MATCH('DEAL DIRECTORY'!AI$5,Directory[#Headers],0))</f>
        <v>AAA</v>
      </c>
      <c r="AJ85" s="129" t="str">
        <f>INDEX(Directory[],MATCH(tbl_deal[[#This Row],[Index]],Directory[Index],0),MATCH('DEAL DIRECTORY'!AJ$5,Directory[#Headers],0))</f>
        <v>上海</v>
      </c>
      <c r="AK85" s="129" t="str">
        <f>INDEX(Directory[],MATCH(tbl_deal[[#This Row],[Index]],Directory[Index],0),MATCH('DEAL DIRECTORY'!AK$5,Directory[#Headers],0))</f>
        <v>--</v>
      </c>
      <c r="AL85" s="129" t="str">
        <f>INDEX(Directory[],MATCH(tbl_deal[[#This Row],[Index]],Directory[Index],0),MATCH('DEAL DIRECTORY'!AL$5,Directory[#Headers],0))</f>
        <v>--</v>
      </c>
      <c r="AM85" s="129" t="str">
        <f>INDEX(Directory[],MATCH(tbl_deal[[#This Row],[Index]],Directory[Index],0),MATCH('DEAL DIRECTORY'!AM$5,Directory[#Headers],0))</f>
        <v>--</v>
      </c>
      <c r="AN85" s="129" t="str">
        <f>INDEX(Directory[],MATCH(tbl_deal[[#This Row],[Index]],Directory[Index],0),MATCH('DEAL DIRECTORY'!AN$5,Directory[#Headers],0))</f>
        <v>--</v>
      </c>
      <c r="AO85" s="132">
        <f>IF(ISBLANK(INDEX(Directory[],MATCH(tbl_deal[[#This Row],[Index]],Directory[Index],0),MATCH('DEAL DIRECTORY'!AO$5,Directory[#Headers],0))),"--",INDEX(Directory[],MATCH(tbl_deal[[#This Row],[Index]],Directory[Index],0),MATCH('DEAL DIRECTORY'!AO$5,Directory[#Headers],0)))</f>
        <v>0</v>
      </c>
      <c r="AP85" s="129">
        <f>INDEX(Directory[],MATCH(tbl_deal[[#This Row],[Index]],Directory[Index],0),MATCH('DEAL DIRECTORY'!AP$5,Directory[#Headers],0))</f>
        <v>2</v>
      </c>
      <c r="AQ85" s="129">
        <f>INDEX(Directory[],MATCH(tbl_deal[[#This Row],[Index]],Directory[Index],0),MATCH('DEAL DIRECTORY'!AQ$5,Directory[#Headers],0))</f>
        <v>14.28</v>
      </c>
      <c r="AR85" s="129">
        <f>INDEX(Directory[],MATCH(tbl_deal[[#This Row],[Index]],Directory[Index],0),MATCH('DEAL DIRECTORY'!AR$5,Directory[#Headers],0))</f>
        <v>15.634</v>
      </c>
      <c r="AS85" s="129" t="str">
        <f>INDEX(Directory[],MATCH(tbl_deal[[#This Row],[Index]],Directory[Index],0),MATCH('DEAL DIRECTORY'!AS$5,Directory[#Headers],0))</f>
        <v>央企</v>
      </c>
      <c r="AT85" s="129" t="str">
        <f>INDEX(Directory[],MATCH(tbl_deal[[#This Row],[Index]],Directory[Index],0),MATCH('DEAL DIRECTORY'!AT$5,Directory[#Headers],0))</f>
        <v>金融机构</v>
      </c>
      <c r="AU85" s="129" t="str">
        <f>INDEX(Directory[],MATCH(tbl_deal[[#This Row],[Index]],Directory[Index],0),MATCH('DEAL DIRECTORY'!AU$5,Directory[#Headers],0))</f>
        <v>银行</v>
      </c>
      <c r="AV85" s="129" t="str">
        <f>INDEX(Directory[],MATCH(tbl_deal[[#This Row],[Index]],Directory[Index],0),MATCH('DEAL DIRECTORY'!AV$5,Directory[#Headers],0))</f>
        <v>直发</v>
      </c>
      <c r="AW85" s="129" t="str">
        <f>INDEX(Directory[],MATCH(tbl_deal[[#This Row],[Index]],Directory[Index],0),MATCH('DEAL DIRECTORY'!AW$5,Directory[#Headers],0))</f>
        <v>投资级</v>
      </c>
      <c r="AX85" s="129" t="str">
        <f>INDEX(Directory[],MATCH(tbl_deal[[#This Row],[Index]],Directory[Index],0),MATCH('DEAL DIRECTORY'!AX$5,Directory[#Headers],0))</f>
        <v>≤2亿</v>
      </c>
      <c r="AY85" s="133" t="str">
        <f>INDEX(Directory[],MATCH(tbl_deal[[#This Row],[Index]],Directory[Index],0),MATCH('DEAL DIRECTORY'!AY$5,Directory[#Headers],0))</f>
        <v>22年</v>
      </c>
      <c r="AZ85" s="129" t="str">
        <f>INDEX(Directory[],MATCH(tbl_deal[[#This Row],[Index]],Directory[Index],0),MATCH('DEAL DIRECTORY'!AZ$5,Directory[#Headers],0))</f>
        <v>Q4</v>
      </c>
      <c r="BA85" s="129" t="str">
        <f>INDEX(Directory[],MATCH(tbl_deal[[#This Row],[Index]],Directory[Index],0),MATCH('DEAL DIRECTORY'!BA$5,Directory[#Headers],0))</f>
        <v>11月</v>
      </c>
      <c r="BB85" s="129" t="str">
        <f>INDEX(Directory[],MATCH(tbl_deal[[#This Row],[Index]],Directory[Index],0),MATCH('DEAL DIRECTORY'!BB$5,Directory[#Headers],0))</f>
        <v>--</v>
      </c>
      <c r="BC85" s="129" t="str">
        <f>INDEX(Directory[],MATCH(tbl_deal[[#This Row],[Index]],Directory[Index],0),MATCH('DEAL DIRECTORY'!BC$5,Directory[#Headers],0))</f>
        <v>BANK OF COMMUNICATIONS CO., LTD HONG KONG BRANCH</v>
      </c>
      <c r="BD85" s="129" t="str">
        <f>INDEX(Directory[],MATCH(tbl_deal[[#This Row],[Index]],Directory[Index],0),MATCH('DEAL DIRECTORY'!BD$5,Directory[#Headers],0))</f>
        <v>XS2559584888</v>
      </c>
      <c r="BE85" s="137" t="str">
        <f>INDEX(Directory[],MATCH(tbl_deal[[#This Row],[Index]],Directory[Index],0),MATCH('DEAL DIRECTORY'!BE$5,Directory[#Headers],0))</f>
        <v>22年11月</v>
      </c>
      <c r="BF85" s="137" t="str">
        <f>INDEX(Directory[],MATCH(tbl_deal[[#This Row],[Index]],Directory[Index],0),MATCH('DEAL DIRECTORY'!BF$5,Directory[#Headers],0))</f>
        <v>交通银行</v>
      </c>
      <c r="BG85" s="137" t="str">
        <f>INDEX(Directory[],MATCH(tbl_deal[[#This Row],[Index]],Directory[Index],0),MATCH('DEAL DIRECTORY'!BG$5,Directory[#Headers],0))</f>
        <v>--/A-/--</v>
      </c>
      <c r="BH85" s="137" t="str">
        <f>INDEX(Directory[],MATCH(tbl_deal[[#This Row],[Index]],Directory[Index],0),MATCH('DEAL DIRECTORY'!BH$5,Directory[#Headers],0))</f>
        <v>高级债</v>
      </c>
      <c r="BI85" s="137" t="str">
        <f>INDEX(Directory[],MATCH(tbl_deal[[#This Row],[Index]],Directory[Index],0),MATCH('DEAL DIRECTORY'!BI$5,Directory[#Headers],0))</f>
        <v>2亿美元</v>
      </c>
      <c r="BJ85" s="137" t="str">
        <f>INDEX(Directory[],MATCH(tbl_deal[[#This Row],[Index]],Directory[Index],0),MATCH('DEAL DIRECTORY'!BJ$5,Directory[#Headers],0))</f>
        <v>3年</v>
      </c>
      <c r="BK85" s="137" t="str">
        <f>INDEX(Directory[],MATCH(tbl_deal[[#This Row],[Index]],Directory[Index],0),MATCH('DEAL DIRECTORY'!BK$5,Directory[#Headers],0))</f>
        <v>4.75%</v>
      </c>
      <c r="BL85" s="137" t="str">
        <f>INDEX(Directory[],MATCH(tbl_deal[[#This Row],[Index]],Directory[Index],0),MATCH('DEAL DIRECTORY'!BL$5,Directory[#Headers],0))</f>
        <v>全球协调人</v>
      </c>
      <c r="BM85" s="129" t="str">
        <f>INDEX(Directory[],MATCH(tbl_deal[[#This Row],[Index]],Directory[Index],0),MATCH('DEAL DIRECTORY'!BM$5,Directory[#Headers],0))</f>
        <v>\\10.10.1.215\dcm$\Deals\Completed\2022 Completed\FI&amp;C\Golden II 交银港分</v>
      </c>
      <c r="BN85" s="4"/>
      <c r="BO85" s="4"/>
      <c r="BP85" s="4"/>
    </row>
    <row r="86" spans="3:68" ht="20.25" customHeight="1" x14ac:dyDescent="0.25">
      <c r="C86" s="129">
        <f>Directory[[#This Row],[Index]]</f>
        <v>385</v>
      </c>
      <c r="D86" s="130">
        <f>INDEX(Directory[],MATCH(tbl_deal[[#This Row],[Index]],Directory[Index],0),MATCH('DEAL DIRECTORY'!D$5,Directory[#Headers],0))</f>
        <v>44868</v>
      </c>
      <c r="E86" s="129" t="str">
        <f>INDEX(Directory[],MATCH(tbl_deal[[#This Row],[Index]],Directory[Index],0),MATCH('DEAL DIRECTORY'!E$5,Directory[#Headers],0))</f>
        <v/>
      </c>
      <c r="F86" s="129" t="str">
        <f>INDEX(Directory[],MATCH(tbl_deal[[#This Row],[Index]],Directory[Index],0),MATCH('DEAL DIRECTORY'!F$5,Directory[#Headers],0))</f>
        <v/>
      </c>
      <c r="G86" s="129" t="str">
        <f>INDEX(Directory[],MATCH(tbl_deal[[#This Row],[Index]],Directory[Index],0),MATCH('DEAL DIRECTORY'!G$5,Directory[#Headers],0))</f>
        <v>Blue IV</v>
      </c>
      <c r="H86" s="135" t="str">
        <f>IF(tbl_deal[[#This Row],[FolderPath]]="","",HYPERLINK(tbl_deal[[#This Row],[FolderPath]],"📂"))</f>
        <v>📂</v>
      </c>
      <c r="I86" s="129" t="str">
        <f>INDEX(Directory[],MATCH(tbl_deal[[#This Row],[Index]],Directory[Index],0),MATCH('DEAL DIRECTORY'!I$5,Directory[#Headers],0))</f>
        <v>JGC</v>
      </c>
      <c r="J86" s="129" t="str">
        <f>INDEX(Directory[],MATCH(tbl_deal[[#This Row],[Index]],Directory[Index],0),MATCH('DEAL DIRECTORY'!J$5,Directory[#Headers],0))</f>
        <v>OC</v>
      </c>
      <c r="K86" s="129" t="str">
        <f>INDEX(Directory[],MATCH(tbl_deal[[#This Row],[Index]],Directory[Index],0),MATCH('DEAL DIRECTORY'!K$5,Directory[#Headers],0))</f>
        <v>SOE组</v>
      </c>
      <c r="L86" s="129">
        <f>INDEX(Directory[],MATCH(tbl_deal[[#This Row],[Index]],Directory[Index],0),MATCH('DEAL DIRECTORY'!L$5,Directory[#Headers],0))</f>
        <v>1</v>
      </c>
      <c r="M86" s="129" t="str">
        <f>INDEX(Directory[],MATCH(tbl_deal[[#This Row],[Index]],Directory[Index],0),MATCH('DEAL DIRECTORY'!M$5,Directory[#Headers],0))</f>
        <v>威海文登蓝海</v>
      </c>
      <c r="N86" s="129" t="str">
        <f>INDEX(Directory[],MATCH(tbl_deal[[#This Row],[Index]],Directory[Index],0),MATCH('DEAL DIRECTORY'!N$5,Directory[#Headers],0))</f>
        <v>--/--/--</v>
      </c>
      <c r="O86" s="129" t="str">
        <f>INDEX(Directory[],MATCH(tbl_deal[[#This Row],[Index]],Directory[Index],0),MATCH('DEAL DIRECTORY'!O$5,Directory[#Headers],0))</f>
        <v>USD</v>
      </c>
      <c r="P86" s="129">
        <f>INDEX(Directory[],MATCH(tbl_deal[[#This Row],[Index]],Directory[Index],0),MATCH('DEAL DIRECTORY'!P$5,Directory[#Headers],0))</f>
        <v>0.91</v>
      </c>
      <c r="Q86" s="129" t="str">
        <f>INDEX(Directory[],MATCH(tbl_deal[[#This Row],[Index]],Directory[Index],0),MATCH('DEAL DIRECTORY'!Q$5,Directory[#Headers],0))</f>
        <v>1</v>
      </c>
      <c r="R86" s="129" t="str">
        <f>INDEX(Directory[],MATCH(tbl_deal[[#This Row],[Index]],Directory[Index],0),MATCH('DEAL DIRECTORY'!R$5,Directory[#Headers],0))</f>
        <v>7.5%</v>
      </c>
      <c r="S86" s="129" t="str">
        <f>INDEX(Directory[],MATCH(tbl_deal[[#This Row],[Index]],Directory[Index],0),MATCH('DEAL DIRECTORY'!S$5,Directory[#Headers],0))</f>
        <v>--</v>
      </c>
      <c r="T86" s="129" t="str">
        <f>INDEX(Directory[],MATCH(tbl_deal[[#This Row],[Index]],Directory[Index],0),MATCH('DEAL DIRECTORY'!T$5,Directory[#Headers],0))</f>
        <v>7.5%</v>
      </c>
      <c r="U86" s="129" t="str">
        <f>INDEX(Directory[],MATCH(tbl_deal[[#This Row],[Index]],Directory[Index],0),MATCH('DEAL DIRECTORY'!U$5,Directory[#Headers],0))</f>
        <v>--</v>
      </c>
      <c r="V86" s="131">
        <f>INDEX(Directory[],MATCH(tbl_deal[[#This Row],[Index]],Directory[Index],0),MATCH('DEAL DIRECTORY'!V$5,Directory[#Headers],0))</f>
        <v>0</v>
      </c>
      <c r="W86" s="129" t="str">
        <f>INDEX(Directory[],MATCH(tbl_deal[[#This Row],[Index]],Directory[Index],0),MATCH('DEAL DIRECTORY'!W$5,Directory[#Headers],0))</f>
        <v>担保</v>
      </c>
      <c r="X86" s="129" t="str">
        <f>INDEX(Directory[],MATCH(tbl_deal[[#This Row],[Index]],Directory[Index],0),MATCH('DEAL DIRECTORY'!X$5,Directory[#Headers],0))</f>
        <v>--</v>
      </c>
      <c r="Y86" s="129" t="str">
        <f>INDEX(Directory[],MATCH(tbl_deal[[#This Row],[Index]],Directory[Index],0),MATCH('DEAL DIRECTORY'!Y$5,Directory[#Headers],0))</f>
        <v>港交所</v>
      </c>
      <c r="Z86" s="129" t="str">
        <f>INDEX(Directory[],MATCH(tbl_deal[[#This Row],[Index]],Directory[Index],0),MATCH('DEAL DIRECTORY'!Z$5,Directory[#Headers],0))</f>
        <v/>
      </c>
      <c r="AA86" s="129" t="str">
        <f>INDEX(Directory[],MATCH(tbl_deal[[#This Row],[Index]],Directory[Index],0),MATCH('DEAL DIRECTORY'!AA$5,Directory[#Headers],0))</f>
        <v/>
      </c>
      <c r="AB86" s="129" t="str">
        <f>INDEX(Directory[],MATCH(tbl_deal[[#This Row],[Index]],Directory[Index],0),MATCH('DEAL DIRECTORY'!AB$5,Directory[#Headers],0))</f>
        <v>BISL</v>
      </c>
      <c r="AC86" s="129" t="str">
        <f>INDEX(Directory[],MATCH(tbl_deal[[#This Row],[Index]],Directory[Index],0),MATCH('DEAL DIRECTORY'!AC$5,Directory[#Headers],0))</f>
        <v>--</v>
      </c>
      <c r="AD86" s="129" t="str">
        <f>INDEX(Directory[],MATCH(tbl_deal[[#This Row],[Index]],Directory[Index],0),MATCH('DEAL DIRECTORY'!AD$5,Directory[#Headers],0))</f>
        <v>--</v>
      </c>
      <c r="AE86" s="129" t="str">
        <f>INDEX(Directory[],MATCH(tbl_deal[[#This Row],[Index]],Directory[Index],0),MATCH('DEAL DIRECTORY'!AE$5,Directory[#Headers],0))</f>
        <v>--</v>
      </c>
      <c r="AF86" s="129" t="str">
        <f>INDEX(Directory[],MATCH(tbl_deal[[#This Row],[Index]],Directory[Index],0),MATCH('DEAL DIRECTORY'!AF$5,Directory[#Headers],0))</f>
        <v>N</v>
      </c>
      <c r="AG86" s="129" t="str">
        <f>INDEX(Directory[],MATCH(tbl_deal[[#This Row],[Index]],Directory[Index],0),MATCH('DEAL DIRECTORY'!AG$5,Directory[#Headers],0))</f>
        <v>威海市文登区蓝海投资开发有限公司</v>
      </c>
      <c r="AH86" s="129" t="str">
        <f>INDEX(Directory[],MATCH(tbl_deal[[#This Row],[Index]],Directory[Index],0),MATCH('DEAL DIRECTORY'!AH$5,Directory[#Headers],0))</f>
        <v>Ba2/--/--</v>
      </c>
      <c r="AI86" s="129" t="str">
        <f>INDEX(Directory[],MATCH(tbl_deal[[#This Row],[Index]],Directory[Index],0),MATCH('DEAL DIRECTORY'!AI$5,Directory[#Headers],0))</f>
        <v>AA+</v>
      </c>
      <c r="AJ86" s="129" t="str">
        <f>INDEX(Directory[],MATCH(tbl_deal[[#This Row],[Index]],Directory[Index],0),MATCH('DEAL DIRECTORY'!AJ$5,Directory[#Headers],0))</f>
        <v>山东</v>
      </c>
      <c r="AK86" s="129" t="str">
        <f>INDEX(Directory[],MATCH(tbl_deal[[#This Row],[Index]],Directory[Index],0),MATCH('DEAL DIRECTORY'!AK$5,Directory[#Headers],0))</f>
        <v>威海市</v>
      </c>
      <c r="AL86" s="129" t="str">
        <f>INDEX(Directory[],MATCH(tbl_deal[[#This Row],[Index]],Directory[Index],0),MATCH('DEAL DIRECTORY'!AL$5,Directory[#Headers],0))</f>
        <v>文登区</v>
      </c>
      <c r="AM86" s="129" t="str">
        <f>INDEX(Directory[],MATCH(tbl_deal[[#This Row],[Index]],Directory[Index],0),MATCH('DEAL DIRECTORY'!AM$5,Directory[#Headers],0))</f>
        <v>--</v>
      </c>
      <c r="AN86" s="129" t="str">
        <f>INDEX(Directory[],MATCH(tbl_deal[[#This Row],[Index]],Directory[Index],0),MATCH('DEAL DIRECTORY'!AN$5,Directory[#Headers],0))</f>
        <v>--</v>
      </c>
      <c r="AO86" s="132">
        <f>IF(ISBLANK(INDEX(Directory[],MATCH(tbl_deal[[#This Row],[Index]],Directory[Index],0),MATCH('DEAL DIRECTORY'!AO$5,Directory[#Headers],0))),"--",INDEX(Directory[],MATCH(tbl_deal[[#This Row],[Index]],Directory[Index],0),MATCH('DEAL DIRECTORY'!AO$5,Directory[#Headers],0)))</f>
        <v>100000</v>
      </c>
      <c r="AP86" s="129">
        <f>INDEX(Directory[],MATCH(tbl_deal[[#This Row],[Index]],Directory[Index],0),MATCH('DEAL DIRECTORY'!AP$5,Directory[#Headers],0))</f>
        <v>0.91</v>
      </c>
      <c r="AQ86" s="129">
        <f>INDEX(Directory[],MATCH(tbl_deal[[#This Row],[Index]],Directory[Index],0),MATCH('DEAL DIRECTORY'!AQ$5,Directory[#Headers],0))</f>
        <v>6.64</v>
      </c>
      <c r="AR86" s="129">
        <f>INDEX(Directory[],MATCH(tbl_deal[[#This Row],[Index]],Directory[Index],0),MATCH('DEAL DIRECTORY'!AR$5,Directory[#Headers],0))</f>
        <v>7.1440000000000001</v>
      </c>
      <c r="AS86" s="129" t="str">
        <f>INDEX(Directory[],MATCH(tbl_deal[[#This Row],[Index]],Directory[Index],0),MATCH('DEAL DIRECTORY'!AS$5,Directory[#Headers],0))</f>
        <v>地方国企</v>
      </c>
      <c r="AT86" s="129" t="str">
        <f>INDEX(Directory[],MATCH(tbl_deal[[#This Row],[Index]],Directory[Index],0),MATCH('DEAL DIRECTORY'!AT$5,Directory[#Headers],0))</f>
        <v>地方平台</v>
      </c>
      <c r="AU86" s="129" t="str">
        <f>INDEX(Directory[],MATCH(tbl_deal[[#This Row],[Index]],Directory[Index],0),MATCH('DEAL DIRECTORY'!AU$5,Directory[#Headers],0))</f>
        <v>基建</v>
      </c>
      <c r="AV86" s="129" t="str">
        <f>INDEX(Directory[],MATCH(tbl_deal[[#This Row],[Index]],Directory[Index],0),MATCH('DEAL DIRECTORY'!AV$5,Directory[#Headers],0))</f>
        <v>担保</v>
      </c>
      <c r="AW86" s="129" t="str">
        <f>INDEX(Directory[],MATCH(tbl_deal[[#This Row],[Index]],Directory[Index],0),MATCH('DEAL DIRECTORY'!AW$5,Directory[#Headers],0))</f>
        <v>无评级</v>
      </c>
      <c r="AX86" s="129" t="str">
        <f>INDEX(Directory[],MATCH(tbl_deal[[#This Row],[Index]],Directory[Index],0),MATCH('DEAL DIRECTORY'!AX$5,Directory[#Headers],0))</f>
        <v>≤2亿</v>
      </c>
      <c r="AY86" s="133" t="str">
        <f>INDEX(Directory[],MATCH(tbl_deal[[#This Row],[Index]],Directory[Index],0),MATCH('DEAL DIRECTORY'!AY$5,Directory[#Headers],0))</f>
        <v>22年</v>
      </c>
      <c r="AZ86" s="129" t="str">
        <f>INDEX(Directory[],MATCH(tbl_deal[[#This Row],[Index]],Directory[Index],0),MATCH('DEAL DIRECTORY'!AZ$5,Directory[#Headers],0))</f>
        <v>Q4</v>
      </c>
      <c r="BA86" s="129" t="str">
        <f>INDEX(Directory[],MATCH(tbl_deal[[#This Row],[Index]],Directory[Index],0),MATCH('DEAL DIRECTORY'!BA$5,Directory[#Headers],0))</f>
        <v>11月</v>
      </c>
      <c r="BB86" s="129" t="str">
        <f>INDEX(Directory[],MATCH(tbl_deal[[#This Row],[Index]],Directory[Index],0),MATCH('DEAL DIRECTORY'!BB$5,Directory[#Headers],0))</f>
        <v>SOE Creds</v>
      </c>
      <c r="BC86" s="129" t="str">
        <f>INDEX(Directory[],MATCH(tbl_deal[[#This Row],[Index]],Directory[Index],0),MATCH('DEAL DIRECTORY'!BC$5,Directory[#Headers],0))</f>
        <v>ROWEN INTERNATIONAL CO., LIMITED</v>
      </c>
      <c r="BD86" s="129" t="str">
        <f>INDEX(Directory[],MATCH(tbl_deal[[#This Row],[Index]],Directory[Index],0),MATCH('DEAL DIRECTORY'!BD$5,Directory[#Headers],0))</f>
        <v>XS2547520531</v>
      </c>
      <c r="BE86" s="137" t="str">
        <f>INDEX(Directory[],MATCH(tbl_deal[[#This Row],[Index]],Directory[Index],0),MATCH('DEAL DIRECTORY'!BE$5,Directory[#Headers],0))</f>
        <v>22年11月</v>
      </c>
      <c r="BF86" s="137" t="str">
        <f>INDEX(Directory[],MATCH(tbl_deal[[#This Row],[Index]],Directory[Index],0),MATCH('DEAL DIRECTORY'!BF$5,Directory[#Headers],0))</f>
        <v>威海文登蓝海</v>
      </c>
      <c r="BG86" s="137" t="str">
        <f>INDEX(Directory[],MATCH(tbl_deal[[#This Row],[Index]],Directory[Index],0),MATCH('DEAL DIRECTORY'!BG$5,Directory[#Headers],0))</f>
        <v>--/--/--</v>
      </c>
      <c r="BH86" s="137" t="str">
        <f>INDEX(Directory[],MATCH(tbl_deal[[#This Row],[Index]],Directory[Index],0),MATCH('DEAL DIRECTORY'!BH$5,Directory[#Headers],0))</f>
        <v>高级债</v>
      </c>
      <c r="BI86" s="137" t="str">
        <f>INDEX(Directory[],MATCH(tbl_deal[[#This Row],[Index]],Directory[Index],0),MATCH('DEAL DIRECTORY'!BI$5,Directory[#Headers],0))</f>
        <v>9100万美元</v>
      </c>
      <c r="BJ86" s="137" t="str">
        <f>INDEX(Directory[],MATCH(tbl_deal[[#This Row],[Index]],Directory[Index],0),MATCH('DEAL DIRECTORY'!BJ$5,Directory[#Headers],0))</f>
        <v>364天</v>
      </c>
      <c r="BK86" s="137" t="str">
        <f>INDEX(Directory[],MATCH(tbl_deal[[#This Row],[Index]],Directory[Index],0),MATCH('DEAL DIRECTORY'!BK$5,Directory[#Headers],0))</f>
        <v>7.5%</v>
      </c>
      <c r="BL86" s="137" t="str">
        <f>INDEX(Directory[],MATCH(tbl_deal[[#This Row],[Index]],Directory[Index],0),MATCH('DEAL DIRECTORY'!BL$5,Directory[#Headers],0))</f>
        <v>全球协调人</v>
      </c>
      <c r="BM86" s="129" t="str">
        <f>INDEX(Directory[],MATCH(tbl_deal[[#This Row],[Index]],Directory[Index],0),MATCH('DEAL DIRECTORY'!BM$5,Directory[#Headers],0))</f>
        <v>\\10.10.1.215\dcm$\Deals\Completed\2022 Completed\SOE\Blue IV 威海文登</v>
      </c>
      <c r="BN86" s="4"/>
      <c r="BO86" s="4"/>
      <c r="BP86" s="4"/>
    </row>
    <row r="87" spans="3:68" ht="20.25" customHeight="1" x14ac:dyDescent="0.25">
      <c r="C87" s="129">
        <f>Directory[[#This Row],[Index]]</f>
        <v>384</v>
      </c>
      <c r="D87" s="130">
        <f>INDEX(Directory[],MATCH(tbl_deal[[#This Row],[Index]],Directory[Index],0),MATCH('DEAL DIRECTORY'!D$5,Directory[#Headers],0))</f>
        <v>44866</v>
      </c>
      <c r="E87" s="129" t="str">
        <f>INDEX(Directory[],MATCH(tbl_deal[[#This Row],[Index]],Directory[Index],0),MATCH('DEAL DIRECTORY'!E$5,Directory[#Headers],0))</f>
        <v/>
      </c>
      <c r="F87" s="129" t="str">
        <f>INDEX(Directory[],MATCH(tbl_deal[[#This Row],[Index]],Directory[Index],0),MATCH('DEAL DIRECTORY'!F$5,Directory[#Headers],0))</f>
        <v/>
      </c>
      <c r="G87" s="129" t="str">
        <f>INDEX(Directory[],MATCH(tbl_deal[[#This Row],[Index]],Directory[Index],0),MATCH('DEAL DIRECTORY'!G$5,Directory[#Headers],0))</f>
        <v>Gongfu I</v>
      </c>
      <c r="H87" s="135" t="str">
        <f>IF(tbl_deal[[#This Row],[FolderPath]]="","",HYPERLINK(tbl_deal[[#This Row],[FolderPath]],"📂"))</f>
        <v>📂</v>
      </c>
      <c r="I87" s="129" t="str">
        <f>INDEX(Directory[],MATCH(tbl_deal[[#This Row],[Index]],Directory[Index],0),MATCH('DEAL DIRECTORY'!I$5,Directory[#Headers],0))</f>
        <v>JBR</v>
      </c>
      <c r="J87" s="129" t="str">
        <f>INDEX(Directory[],MATCH(tbl_deal[[#This Row],[Index]],Directory[Index],0),MATCH('DEAL DIRECTORY'!J$5,Directory[#Headers],0))</f>
        <v>SCMI</v>
      </c>
      <c r="K87" s="129" t="str">
        <f>INDEX(Directory[],MATCH(tbl_deal[[#This Row],[Index]],Directory[Index],0),MATCH('DEAL DIRECTORY'!K$5,Directory[#Headers],0))</f>
        <v>SOE组</v>
      </c>
      <c r="L87" s="129">
        <f>INDEX(Directory[],MATCH(tbl_deal[[#This Row],[Index]],Directory[Index],0),MATCH('DEAL DIRECTORY'!L$5,Directory[#Headers],0))</f>
        <v>1</v>
      </c>
      <c r="M87" s="129" t="str">
        <f>INDEX(Directory[],MATCH(tbl_deal[[#This Row],[Index]],Directory[Index],0),MATCH('DEAL DIRECTORY'!M$5,Directory[#Headers],0))</f>
        <v>杭州上城国资</v>
      </c>
      <c r="N87" s="129" t="str">
        <f>INDEX(Directory[],MATCH(tbl_deal[[#This Row],[Index]],Directory[Index],0),MATCH('DEAL DIRECTORY'!N$5,Directory[#Headers],0))</f>
        <v>Baa3/--/--</v>
      </c>
      <c r="O87" s="129" t="str">
        <f>INDEX(Directory[],MATCH(tbl_deal[[#This Row],[Index]],Directory[Index],0),MATCH('DEAL DIRECTORY'!O$5,Directory[#Headers],0))</f>
        <v>USD</v>
      </c>
      <c r="P87" s="129">
        <f>INDEX(Directory[],MATCH(tbl_deal[[#This Row],[Index]],Directory[Index],0),MATCH('DEAL DIRECTORY'!P$5,Directory[#Headers],0))</f>
        <v>2.08</v>
      </c>
      <c r="Q87" s="129" t="str">
        <f>INDEX(Directory[],MATCH(tbl_deal[[#This Row],[Index]],Directory[Index],0),MATCH('DEAL DIRECTORY'!Q$5,Directory[#Headers],0))</f>
        <v>1</v>
      </c>
      <c r="R87" s="129" t="str">
        <f>INDEX(Directory[],MATCH(tbl_deal[[#This Row],[Index]],Directory[Index],0),MATCH('DEAL DIRECTORY'!R$5,Directory[#Headers],0))</f>
        <v>6.5%</v>
      </c>
      <c r="S87" s="129" t="str">
        <f>INDEX(Directory[],MATCH(tbl_deal[[#This Row],[Index]],Directory[Index],0),MATCH('DEAL DIRECTORY'!S$5,Directory[#Headers],0))</f>
        <v>6.5%a</v>
      </c>
      <c r="T87" s="129" t="str">
        <f>INDEX(Directory[],MATCH(tbl_deal[[#This Row],[Index]],Directory[Index],0),MATCH('DEAL DIRECTORY'!T$5,Directory[#Headers],0))</f>
        <v>6.5%</v>
      </c>
      <c r="U87" s="129" t="str">
        <f>INDEX(Directory[],MATCH(tbl_deal[[#This Row],[Index]],Directory[Index],0),MATCH('DEAL DIRECTORY'!U$5,Directory[#Headers],0))</f>
        <v>--</v>
      </c>
      <c r="V87" s="129">
        <f>INDEX(Directory[],MATCH(tbl_deal[[#This Row],[Index]],Directory[Index],0),MATCH('DEAL DIRECTORY'!V$5,Directory[#Headers],0))</f>
        <v>0</v>
      </c>
      <c r="W87" s="129" t="str">
        <f>INDEX(Directory[],MATCH(tbl_deal[[#This Row],[Index]],Directory[Index],0),MATCH('DEAL DIRECTORY'!W$5,Directory[#Headers],0))</f>
        <v>维好</v>
      </c>
      <c r="X87" s="129" t="str">
        <f>INDEX(Directory[],MATCH(tbl_deal[[#This Row],[Index]],Directory[Index],0),MATCH('DEAL DIRECTORY'!X$5,Directory[#Headers],0))</f>
        <v>--</v>
      </c>
      <c r="Y87" s="129" t="str">
        <f>INDEX(Directory[],MATCH(tbl_deal[[#This Row],[Index]],Directory[Index],0),MATCH('DEAL DIRECTORY'!Y$5,Directory[#Headers],0))</f>
        <v>新交所</v>
      </c>
      <c r="Z87" s="129" t="str">
        <f>INDEX(Directory[],MATCH(tbl_deal[[#This Row],[Index]],Directory[Index],0),MATCH('DEAL DIRECTORY'!Z$5,Directory[#Headers],0))</f>
        <v/>
      </c>
      <c r="AA87" s="129" t="str">
        <f>INDEX(Directory[],MATCH(tbl_deal[[#This Row],[Index]],Directory[Index],0),MATCH('DEAL DIRECTORY'!AA$5,Directory[#Headers],0))</f>
        <v/>
      </c>
      <c r="AB87" s="129" t="str">
        <f>INDEX(Directory[],MATCH(tbl_deal[[#This Row],[Index]],Directory[Index],0),MATCH('DEAL DIRECTORY'!AB$5,Directory[#Headers],0))</f>
        <v>BISL</v>
      </c>
      <c r="AC87" s="129" t="str">
        <f>INDEX(Directory[],MATCH(tbl_deal[[#This Row],[Index]],Directory[Index],0),MATCH('DEAL DIRECTORY'!AC$5,Directory[#Headers],0))</f>
        <v>--</v>
      </c>
      <c r="AD87" s="129" t="str">
        <f>INDEX(Directory[],MATCH(tbl_deal[[#This Row],[Index]],Directory[Index],0),MATCH('DEAL DIRECTORY'!AD$5,Directory[#Headers],0))</f>
        <v>--</v>
      </c>
      <c r="AE87" s="129" t="str">
        <f>INDEX(Directory[],MATCH(tbl_deal[[#This Row],[Index]],Directory[Index],0),MATCH('DEAL DIRECTORY'!AE$5,Directory[#Headers],0))</f>
        <v>--</v>
      </c>
      <c r="AF87" s="129" t="str">
        <f>INDEX(Directory[],MATCH(tbl_deal[[#This Row],[Index]],Directory[Index],0),MATCH('DEAL DIRECTORY'!AF$5,Directory[#Headers],0))</f>
        <v>Y</v>
      </c>
      <c r="AG87" s="129" t="str">
        <f>INDEX(Directory[],MATCH(tbl_deal[[#This Row],[Index]],Directory[Index],0),MATCH('DEAL DIRECTORY'!AG$5,Directory[#Headers],0))</f>
        <v>杭州上城区国有资本运营集团有限公司</v>
      </c>
      <c r="AH87" s="129" t="str">
        <f>INDEX(Directory[],MATCH(tbl_deal[[#This Row],[Index]],Directory[Index],0),MATCH('DEAL DIRECTORY'!AH$5,Directory[#Headers],0))</f>
        <v>--/--/--</v>
      </c>
      <c r="AI87" s="129" t="str">
        <f>INDEX(Directory[],MATCH(tbl_deal[[#This Row],[Index]],Directory[Index],0),MATCH('DEAL DIRECTORY'!AI$5,Directory[#Headers],0))</f>
        <v>AAA</v>
      </c>
      <c r="AJ87" s="129" t="str">
        <f>INDEX(Directory[],MATCH(tbl_deal[[#This Row],[Index]],Directory[Index],0),MATCH('DEAL DIRECTORY'!AJ$5,Directory[#Headers],0))</f>
        <v>浙江</v>
      </c>
      <c r="AK87" s="129" t="str">
        <f>INDEX(Directory[],MATCH(tbl_deal[[#This Row],[Index]],Directory[Index],0),MATCH('DEAL DIRECTORY'!AK$5,Directory[#Headers],0))</f>
        <v>杭州市</v>
      </c>
      <c r="AL87" s="129" t="str">
        <f>INDEX(Directory[],MATCH(tbl_deal[[#This Row],[Index]],Directory[Index],0),MATCH('DEAL DIRECTORY'!AL$5,Directory[#Headers],0))</f>
        <v>--</v>
      </c>
      <c r="AM87" s="129" t="str">
        <f>INDEX(Directory[],MATCH(tbl_deal[[#This Row],[Index]],Directory[Index],0),MATCH('DEAL DIRECTORY'!AM$5,Directory[#Headers],0))</f>
        <v>--</v>
      </c>
      <c r="AN87" s="129" t="str">
        <f>INDEX(Directory[],MATCH(tbl_deal[[#This Row],[Index]],Directory[Index],0),MATCH('DEAL DIRECTORY'!AN$5,Directory[#Headers],0))</f>
        <v>--</v>
      </c>
      <c r="AO87" s="129">
        <f>IF(ISBLANK(INDEX(Directory[],MATCH(tbl_deal[[#This Row],[Index]],Directory[Index],0),MATCH('DEAL DIRECTORY'!AO$5,Directory[#Headers],0))),"--",INDEX(Directory[],MATCH(tbl_deal[[#This Row],[Index]],Directory[Index],0),MATCH('DEAL DIRECTORY'!AO$5,Directory[#Headers],0)))</f>
        <v>0</v>
      </c>
      <c r="AP87" s="129">
        <f>INDEX(Directory[],MATCH(tbl_deal[[#This Row],[Index]],Directory[Index],0),MATCH('DEAL DIRECTORY'!AP$5,Directory[#Headers],0))</f>
        <v>2.08</v>
      </c>
      <c r="AQ87" s="129">
        <f>INDEX(Directory[],MATCH(tbl_deal[[#This Row],[Index]],Directory[Index],0),MATCH('DEAL DIRECTORY'!AQ$5,Directory[#Headers],0))</f>
        <v>15.14</v>
      </c>
      <c r="AR87" s="129">
        <f>INDEX(Directory[],MATCH(tbl_deal[[#This Row],[Index]],Directory[Index],0),MATCH('DEAL DIRECTORY'!AR$5,Directory[#Headers],0))</f>
        <v>16.327999999999999</v>
      </c>
      <c r="AS87" s="129" t="str">
        <f>INDEX(Directory[],MATCH(tbl_deal[[#This Row],[Index]],Directory[Index],0),MATCH('DEAL DIRECTORY'!AS$5,Directory[#Headers],0))</f>
        <v>地方国企</v>
      </c>
      <c r="AT87" s="129" t="str">
        <f>INDEX(Directory[],MATCH(tbl_deal[[#This Row],[Index]],Directory[Index],0),MATCH('DEAL DIRECTORY'!AT$5,Directory[#Headers],0))</f>
        <v>地方平台</v>
      </c>
      <c r="AU87" s="129" t="str">
        <f>INDEX(Directory[],MATCH(tbl_deal[[#This Row],[Index]],Directory[Index],0),MATCH('DEAL DIRECTORY'!AU$5,Directory[#Headers],0))</f>
        <v>基建</v>
      </c>
      <c r="AV87" s="129" t="str">
        <f>INDEX(Directory[],MATCH(tbl_deal[[#This Row],[Index]],Directory[Index],0),MATCH('DEAL DIRECTORY'!AV$5,Directory[#Headers],0))</f>
        <v>维好</v>
      </c>
      <c r="AW87" s="129" t="str">
        <f>INDEX(Directory[],MATCH(tbl_deal[[#This Row],[Index]],Directory[Index],0),MATCH('DEAL DIRECTORY'!AW$5,Directory[#Headers],0))</f>
        <v>投资级</v>
      </c>
      <c r="AX87" s="129" t="str">
        <f>INDEX(Directory[],MATCH(tbl_deal[[#This Row],[Index]],Directory[Index],0),MATCH('DEAL DIRECTORY'!AX$5,Directory[#Headers],0))</f>
        <v>2-3亿</v>
      </c>
      <c r="AY87" s="129" t="str">
        <f>INDEX(Directory[],MATCH(tbl_deal[[#This Row],[Index]],Directory[Index],0),MATCH('DEAL DIRECTORY'!AY$5,Directory[#Headers],0))</f>
        <v>22年</v>
      </c>
      <c r="AZ87" s="129" t="str">
        <f>INDEX(Directory[],MATCH(tbl_deal[[#This Row],[Index]],Directory[Index],0),MATCH('DEAL DIRECTORY'!AZ$5,Directory[#Headers],0))</f>
        <v>Q4</v>
      </c>
      <c r="BA87" s="129" t="str">
        <f>INDEX(Directory[],MATCH(tbl_deal[[#This Row],[Index]],Directory[Index],0),MATCH('DEAL DIRECTORY'!BA$5,Directory[#Headers],0))</f>
        <v>11月</v>
      </c>
      <c r="BB87" s="129" t="str">
        <f>INDEX(Directory[],MATCH(tbl_deal[[#This Row],[Index]],Directory[Index],0),MATCH('DEAL DIRECTORY'!BB$5,Directory[#Headers],0))</f>
        <v>SOE Creds</v>
      </c>
      <c r="BC87" s="129" t="str">
        <f>INDEX(Directory[],MATCH(tbl_deal[[#This Row],[Index]],Directory[Index],0),MATCH('DEAL DIRECTORY'!BC$5,Directory[#Headers],0))</f>
        <v>ZHEJIANG KUNPENG (BVI) COMPANY LIMITED</v>
      </c>
      <c r="BD87" s="129" t="str">
        <f>INDEX(Directory[],MATCH(tbl_deal[[#This Row],[Index]],Directory[Index],0),MATCH('DEAL DIRECTORY'!BD$5,Directory[#Headers],0))</f>
        <v>XS2549299480</v>
      </c>
      <c r="BE87" s="137" t="str">
        <f>INDEX(Directory[],MATCH(tbl_deal[[#This Row],[Index]],Directory[Index],0),MATCH('DEAL DIRECTORY'!BE$5,Directory[#Headers],0))</f>
        <v>22年11月</v>
      </c>
      <c r="BF87" s="137" t="str">
        <f>INDEX(Directory[],MATCH(tbl_deal[[#This Row],[Index]],Directory[Index],0),MATCH('DEAL DIRECTORY'!BF$5,Directory[#Headers],0))</f>
        <v>杭州上城国资</v>
      </c>
      <c r="BG87" s="137" t="str">
        <f>INDEX(Directory[],MATCH(tbl_deal[[#This Row],[Index]],Directory[Index],0),MATCH('DEAL DIRECTORY'!BG$5,Directory[#Headers],0))</f>
        <v>Baa3/--/--</v>
      </c>
      <c r="BH87" s="137" t="str">
        <f>INDEX(Directory[],MATCH(tbl_deal[[#This Row],[Index]],Directory[Index],0),MATCH('DEAL DIRECTORY'!BH$5,Directory[#Headers],0))</f>
        <v>高级债</v>
      </c>
      <c r="BI87" s="137" t="str">
        <f>INDEX(Directory[],MATCH(tbl_deal[[#This Row],[Index]],Directory[Index],0),MATCH('DEAL DIRECTORY'!BI$5,Directory[#Headers],0))</f>
        <v>2.08亿美元</v>
      </c>
      <c r="BJ87" s="137" t="str">
        <f>INDEX(Directory[],MATCH(tbl_deal[[#This Row],[Index]],Directory[Index],0),MATCH('DEAL DIRECTORY'!BJ$5,Directory[#Headers],0))</f>
        <v>364天</v>
      </c>
      <c r="BK87" s="137" t="str">
        <f>INDEX(Directory[],MATCH(tbl_deal[[#This Row],[Index]],Directory[Index],0),MATCH('DEAL DIRECTORY'!BK$5,Directory[#Headers],0))</f>
        <v>6.5%</v>
      </c>
      <c r="BL87" s="137" t="str">
        <f>INDEX(Directory[],MATCH(tbl_deal[[#This Row],[Index]],Directory[Index],0),MATCH('DEAL DIRECTORY'!BL$5,Directory[#Headers],0))</f>
        <v>账簿管理人</v>
      </c>
      <c r="BM87" s="129" t="str">
        <f>INDEX(Directory[],MATCH(tbl_deal[[#This Row],[Index]],Directory[Index],0),MATCH('DEAL DIRECTORY'!BM$5,Directory[#Headers],0))</f>
        <v>\\10.10.1.215\dcm$\Deals\Completed\2022 Completed\SOE\Gongfu I 上城国资</v>
      </c>
      <c r="BN87" s="4"/>
      <c r="BO87" s="4"/>
      <c r="BP87" s="4"/>
    </row>
    <row r="88" spans="3:68" ht="20.25" customHeight="1" x14ac:dyDescent="0.25">
      <c r="C88" s="129">
        <f>Directory[[#This Row],[Index]]</f>
        <v>383</v>
      </c>
      <c r="D88" s="130">
        <f>INDEX(Directory[],MATCH(tbl_deal[[#This Row],[Index]],Directory[Index],0),MATCH('DEAL DIRECTORY'!D$5,Directory[#Headers],0))</f>
        <v>44859</v>
      </c>
      <c r="E88" s="129" t="str">
        <f>INDEX(Directory[],MATCH(tbl_deal[[#This Row],[Index]],Directory[Index],0),MATCH('DEAL DIRECTORY'!E$5,Directory[#Headers],0))</f>
        <v/>
      </c>
      <c r="F88" s="129" t="str">
        <f>INDEX(Directory[],MATCH(tbl_deal[[#This Row],[Index]],Directory[Index],0),MATCH('DEAL DIRECTORY'!F$5,Directory[#Headers],0))</f>
        <v>自贸债</v>
      </c>
      <c r="G88" s="129" t="str">
        <f>INDEX(Directory[],MATCH(tbl_deal[[#This Row],[Index]],Directory[Index],0),MATCH('DEAL DIRECTORY'!G$5,Directory[#Headers],0))</f>
        <v>Supernova II</v>
      </c>
      <c r="H88" s="135" t="str">
        <f>IF(tbl_deal[[#This Row],[FolderPath]]="","",HYPERLINK(tbl_deal[[#This Row],[FolderPath]],"📂"))</f>
        <v>📂</v>
      </c>
      <c r="I88" s="129" t="str">
        <f>INDEX(Directory[],MATCH(tbl_deal[[#This Row],[Index]],Directory[Index],0),MATCH('DEAL DIRECTORY'!I$5,Directory[#Headers],0))</f>
        <v>JBR</v>
      </c>
      <c r="J88" s="129" t="str">
        <f>INDEX(Directory[],MATCH(tbl_deal[[#This Row],[Index]],Directory[Index],0),MATCH('DEAL DIRECTORY'!J$5,Directory[#Headers],0))</f>
        <v>SCMI</v>
      </c>
      <c r="K88" s="129" t="str">
        <f>INDEX(Directory[],MATCH(tbl_deal[[#This Row],[Index]],Directory[Index],0),MATCH('DEAL DIRECTORY'!K$5,Directory[#Headers],0))</f>
        <v>POE组</v>
      </c>
      <c r="L88" s="129">
        <f>INDEX(Directory[],MATCH(tbl_deal[[#This Row],[Index]],Directory[Index],0),MATCH('DEAL DIRECTORY'!L$5,Directory[#Headers],0))</f>
        <v>2</v>
      </c>
      <c r="M88" s="129" t="str">
        <f>INDEX(Directory[],MATCH(tbl_deal[[#This Row],[Index]],Directory[Index],0),MATCH('DEAL DIRECTORY'!M$5,Directory[#Headers],0))</f>
        <v>长沙先导</v>
      </c>
      <c r="N88" s="129" t="str">
        <f>INDEX(Directory[],MATCH(tbl_deal[[#This Row],[Index]],Directory[Index],0),MATCH('DEAL DIRECTORY'!N$5,Directory[#Headers],0))</f>
        <v>--/--/--</v>
      </c>
      <c r="O88" s="129" t="str">
        <f>INDEX(Directory[],MATCH(tbl_deal[[#This Row],[Index]],Directory[Index],0),MATCH('DEAL DIRECTORY'!O$5,Directory[#Headers],0))</f>
        <v>CNH</v>
      </c>
      <c r="P88" s="129">
        <f>INDEX(Directory[],MATCH(tbl_deal[[#This Row],[Index]],Directory[Index],0),MATCH('DEAL DIRECTORY'!P$5,Directory[#Headers],0))</f>
        <v>5</v>
      </c>
      <c r="Q88" s="129" t="str">
        <f>INDEX(Directory[],MATCH(tbl_deal[[#This Row],[Index]],Directory[Index],0),MATCH('DEAL DIRECTORY'!Q$5,Directory[#Headers],0))</f>
        <v>3</v>
      </c>
      <c r="R88" s="129" t="str">
        <f>INDEX(Directory[],MATCH(tbl_deal[[#This Row],[Index]],Directory[Index],0),MATCH('DEAL DIRECTORY'!R$5,Directory[#Headers],0))</f>
        <v>4.2%</v>
      </c>
      <c r="S88" s="129" t="str">
        <f>INDEX(Directory[],MATCH(tbl_deal[[#This Row],[Index]],Directory[Index],0),MATCH('DEAL DIRECTORY'!S$5,Directory[#Headers],0))</f>
        <v>--</v>
      </c>
      <c r="T88" s="129" t="str">
        <f>INDEX(Directory[],MATCH(tbl_deal[[#This Row],[Index]],Directory[Index],0),MATCH('DEAL DIRECTORY'!T$5,Directory[#Headers],0))</f>
        <v>--</v>
      </c>
      <c r="U88" s="129" t="str">
        <f>INDEX(Directory[],MATCH(tbl_deal[[#This Row],[Index]],Directory[Index],0),MATCH('DEAL DIRECTORY'!U$5,Directory[#Headers],0))</f>
        <v>--</v>
      </c>
      <c r="V88" s="129">
        <f>INDEX(Directory[],MATCH(tbl_deal[[#This Row],[Index]],Directory[Index],0),MATCH('DEAL DIRECTORY'!V$5,Directory[#Headers],0))</f>
        <v>0</v>
      </c>
      <c r="W88" s="129" t="str">
        <f>INDEX(Directory[],MATCH(tbl_deal[[#This Row],[Index]],Directory[Index],0),MATCH('DEAL DIRECTORY'!W$5,Directory[#Headers],0))</f>
        <v>直发</v>
      </c>
      <c r="X88" s="129" t="str">
        <f>INDEX(Directory[],MATCH(tbl_deal[[#This Row],[Index]],Directory[Index],0),MATCH('DEAL DIRECTORY'!X$5,Directory[#Headers],0))</f>
        <v>自贸债</v>
      </c>
      <c r="Y88" s="129" t="str">
        <f>INDEX(Directory[],MATCH(tbl_deal[[#This Row],[Index]],Directory[Index],0),MATCH('DEAL DIRECTORY'!Y$5,Directory[#Headers],0))</f>
        <v>澳交所</v>
      </c>
      <c r="Z88" s="129" t="str">
        <f>INDEX(Directory[],MATCH(tbl_deal[[#This Row],[Index]],Directory[Index],0),MATCH('DEAL DIRECTORY'!Z$5,Directory[#Headers],0))</f>
        <v/>
      </c>
      <c r="AA88" s="129" t="str">
        <f>INDEX(Directory[],MATCH(tbl_deal[[#This Row],[Index]],Directory[Index],0),MATCH('DEAL DIRECTORY'!AA$5,Directory[#Headers],0))</f>
        <v/>
      </c>
      <c r="AB88" s="129" t="str">
        <f>INDEX(Directory[],MATCH(tbl_deal[[#This Row],[Index]],Directory[Index],0),MATCH('DEAL DIRECTORY'!AB$5,Directory[#Headers],0))</f>
        <v>BISL</v>
      </c>
      <c r="AC88" s="129" t="str">
        <f>INDEX(Directory[],MATCH(tbl_deal[[#This Row],[Index]],Directory[Index],0),MATCH('DEAL DIRECTORY'!AC$5,Directory[#Headers],0))</f>
        <v>--</v>
      </c>
      <c r="AD88" s="129" t="str">
        <f>INDEX(Directory[],MATCH(tbl_deal[[#This Row],[Index]],Directory[Index],0),MATCH('DEAL DIRECTORY'!AD$5,Directory[#Headers],0))</f>
        <v>--</v>
      </c>
      <c r="AE88" s="129" t="str">
        <f>INDEX(Directory[],MATCH(tbl_deal[[#This Row],[Index]],Directory[Index],0),MATCH('DEAL DIRECTORY'!AE$5,Directory[#Headers],0))</f>
        <v>--</v>
      </c>
      <c r="AF88" s="129" t="str">
        <f>INDEX(Directory[],MATCH(tbl_deal[[#This Row],[Index]],Directory[Index],0),MATCH('DEAL DIRECTORY'!AF$5,Directory[#Headers],0))</f>
        <v>N</v>
      </c>
      <c r="AG88" s="129" t="str">
        <f>INDEX(Directory[],MATCH(tbl_deal[[#This Row],[Index]],Directory[Index],0),MATCH('DEAL DIRECTORY'!AG$5,Directory[#Headers],0))</f>
        <v>长沙先导投资控股集团有限公司</v>
      </c>
      <c r="AH88" s="129" t="str">
        <f>INDEX(Directory[],MATCH(tbl_deal[[#This Row],[Index]],Directory[Index],0),MATCH('DEAL DIRECTORY'!AH$5,Directory[#Headers],0))</f>
        <v>--/--/BBB</v>
      </c>
      <c r="AI88" s="129" t="str">
        <f>INDEX(Directory[],MATCH(tbl_deal[[#This Row],[Index]],Directory[Index],0),MATCH('DEAL DIRECTORY'!AI$5,Directory[#Headers],0))</f>
        <v>AAA</v>
      </c>
      <c r="AJ88" s="129" t="str">
        <f>INDEX(Directory[],MATCH(tbl_deal[[#This Row],[Index]],Directory[Index],0),MATCH('DEAL DIRECTORY'!AJ$5,Directory[#Headers],0))</f>
        <v>湖南</v>
      </c>
      <c r="AK88" s="129" t="str">
        <f>INDEX(Directory[],MATCH(tbl_deal[[#This Row],[Index]],Directory[Index],0),MATCH('DEAL DIRECTORY'!AK$5,Directory[#Headers],0))</f>
        <v>长沙市</v>
      </c>
      <c r="AL88" s="129" t="str">
        <f>INDEX(Directory[],MATCH(tbl_deal[[#This Row],[Index]],Directory[Index],0),MATCH('DEAL DIRECTORY'!AL$5,Directory[#Headers],0))</f>
        <v>--</v>
      </c>
      <c r="AM88" s="129" t="str">
        <f>INDEX(Directory[],MATCH(tbl_deal[[#This Row],[Index]],Directory[Index],0),MATCH('DEAL DIRECTORY'!AM$5,Directory[#Headers],0))</f>
        <v>--</v>
      </c>
      <c r="AN88" s="129" t="str">
        <f>INDEX(Directory[],MATCH(tbl_deal[[#This Row],[Index]],Directory[Index],0),MATCH('DEAL DIRECTORY'!AN$5,Directory[#Headers],0))</f>
        <v>--</v>
      </c>
      <c r="AO88" s="129">
        <f>IF(ISBLANK(INDEX(Directory[],MATCH(tbl_deal[[#This Row],[Index]],Directory[Index],0),MATCH('DEAL DIRECTORY'!AO$5,Directory[#Headers],0))),"--",INDEX(Directory[],MATCH(tbl_deal[[#This Row],[Index]],Directory[Index],0),MATCH('DEAL DIRECTORY'!AO$5,Directory[#Headers],0)))</f>
        <v>14151</v>
      </c>
      <c r="AP88" s="129">
        <f>INDEX(Directory[],MATCH(tbl_deal[[#This Row],[Index]],Directory[Index],0),MATCH('DEAL DIRECTORY'!AP$5,Directory[#Headers],0))</f>
        <v>0.69</v>
      </c>
      <c r="AQ88" s="129">
        <f>INDEX(Directory[],MATCH(tbl_deal[[#This Row],[Index]],Directory[Index],0),MATCH('DEAL DIRECTORY'!AQ$5,Directory[#Headers],0))</f>
        <v>5</v>
      </c>
      <c r="AR88" s="129">
        <f>INDEX(Directory[],MATCH(tbl_deal[[#This Row],[Index]],Directory[Index],0),MATCH('DEAL DIRECTORY'!AR$5,Directory[#Headers],0))</f>
        <v>5.3650000000000002</v>
      </c>
      <c r="AS88" s="129" t="str">
        <f>INDEX(Directory[],MATCH(tbl_deal[[#This Row],[Index]],Directory[Index],0),MATCH('DEAL DIRECTORY'!AS$5,Directory[#Headers],0))</f>
        <v>地方国企</v>
      </c>
      <c r="AT88" s="129" t="str">
        <f>INDEX(Directory[],MATCH(tbl_deal[[#This Row],[Index]],Directory[Index],0),MATCH('DEAL DIRECTORY'!AT$5,Directory[#Headers],0))</f>
        <v>地方平台</v>
      </c>
      <c r="AU88" s="129" t="str">
        <f>INDEX(Directory[],MATCH(tbl_deal[[#This Row],[Index]],Directory[Index],0),MATCH('DEAL DIRECTORY'!AU$5,Directory[#Headers],0))</f>
        <v>基建</v>
      </c>
      <c r="AV88" s="129" t="str">
        <f>INDEX(Directory[],MATCH(tbl_deal[[#This Row],[Index]],Directory[Index],0),MATCH('DEAL DIRECTORY'!AV$5,Directory[#Headers],0))</f>
        <v>直发</v>
      </c>
      <c r="AW88" s="129" t="str">
        <f>INDEX(Directory[],MATCH(tbl_deal[[#This Row],[Index]],Directory[Index],0),MATCH('DEAL DIRECTORY'!AW$5,Directory[#Headers],0))</f>
        <v>无评级</v>
      </c>
      <c r="AX88" s="129" t="str">
        <f>INDEX(Directory[],MATCH(tbl_deal[[#This Row],[Index]],Directory[Index],0),MATCH('DEAL DIRECTORY'!AX$5,Directory[#Headers],0))</f>
        <v>≤2亿</v>
      </c>
      <c r="AY88" s="129" t="str">
        <f>INDEX(Directory[],MATCH(tbl_deal[[#This Row],[Index]],Directory[Index],0),MATCH('DEAL DIRECTORY'!AY$5,Directory[#Headers],0))</f>
        <v>22年</v>
      </c>
      <c r="AZ88" s="129" t="str">
        <f>INDEX(Directory[],MATCH(tbl_deal[[#This Row],[Index]],Directory[Index],0),MATCH('DEAL DIRECTORY'!AZ$5,Directory[#Headers],0))</f>
        <v>Q4</v>
      </c>
      <c r="BA88" s="129" t="str">
        <f>INDEX(Directory[],MATCH(tbl_deal[[#This Row],[Index]],Directory[Index],0),MATCH('DEAL DIRECTORY'!BA$5,Directory[#Headers],0))</f>
        <v>10月</v>
      </c>
      <c r="BB88" s="129" t="str">
        <f>INDEX(Directory[],MATCH(tbl_deal[[#This Row],[Index]],Directory[Index],0),MATCH('DEAL DIRECTORY'!BB$5,Directory[#Headers],0))</f>
        <v>SOE Creds</v>
      </c>
      <c r="BC88" s="129" t="str">
        <f>INDEX(Directory[],MATCH(tbl_deal[[#This Row],[Index]],Directory[Index],0),MATCH('DEAL DIRECTORY'!BC$5,Directory[#Headers],0))</f>
        <v>CHANGSHA PILOT INVESTMENT HOLDINGS GROUP CO., LTD.</v>
      </c>
      <c r="BD88" s="129" t="str">
        <f>INDEX(Directory[],MATCH(tbl_deal[[#This Row],[Index]],Directory[Index],0),MATCH('DEAL DIRECTORY'!BD$5,Directory[#Headers],0))</f>
        <v>G228032</v>
      </c>
      <c r="BE88" s="137" t="str">
        <f>INDEX(Directory[],MATCH(tbl_deal[[#This Row],[Index]],Directory[Index],0),MATCH('DEAL DIRECTORY'!BE$5,Directory[#Headers],0))</f>
        <v>22年10月</v>
      </c>
      <c r="BF88" s="137" t="str">
        <f>INDEX(Directory[],MATCH(tbl_deal[[#This Row],[Index]],Directory[Index],0),MATCH('DEAL DIRECTORY'!BF$5,Directory[#Headers],0))</f>
        <v>长沙先导</v>
      </c>
      <c r="BG88" s="137" t="str">
        <f>INDEX(Directory[],MATCH(tbl_deal[[#This Row],[Index]],Directory[Index],0),MATCH('DEAL DIRECTORY'!BG$5,Directory[#Headers],0))</f>
        <v>--/--/--</v>
      </c>
      <c r="BH88" s="137" t="str">
        <f>INDEX(Directory[],MATCH(tbl_deal[[#This Row],[Index]],Directory[Index],0),MATCH('DEAL DIRECTORY'!BH$5,Directory[#Headers],0))</f>
        <v>自贸债</v>
      </c>
      <c r="BI88" s="137" t="str">
        <f>INDEX(Directory[],MATCH(tbl_deal[[#This Row],[Index]],Directory[Index],0),MATCH('DEAL DIRECTORY'!BI$5,Directory[#Headers],0))</f>
        <v>人民币5亿元</v>
      </c>
      <c r="BJ88" s="137" t="str">
        <f>INDEX(Directory[],MATCH(tbl_deal[[#This Row],[Index]],Directory[Index],0),MATCH('DEAL DIRECTORY'!BJ$5,Directory[#Headers],0))</f>
        <v>3年</v>
      </c>
      <c r="BK88" s="137" t="str">
        <f>INDEX(Directory[],MATCH(tbl_deal[[#This Row],[Index]],Directory[Index],0),MATCH('DEAL DIRECTORY'!BK$5,Directory[#Headers],0))</f>
        <v>4.2%</v>
      </c>
      <c r="BL88" s="137" t="str">
        <f>INDEX(Directory[],MATCH(tbl_deal[[#This Row],[Index]],Directory[Index],0),MATCH('DEAL DIRECTORY'!BL$5,Directory[#Headers],0))</f>
        <v>账簿管理人</v>
      </c>
      <c r="BM88" s="129" t="str">
        <f>INDEX(Directory[],MATCH(tbl_deal[[#This Row],[Index]],Directory[Index],0),MATCH('DEAL DIRECTORY'!BM$5,Directory[#Headers],0))</f>
        <v>\\10.10.1.215\dcm$\Deals\Completed\2022 Completed\POE\Project Suprenova II_ 长沙先导</v>
      </c>
      <c r="BN88" s="4"/>
      <c r="BO88" s="4"/>
      <c r="BP88" s="4"/>
    </row>
    <row r="89" spans="3:68" ht="20.25" customHeight="1" x14ac:dyDescent="0.25">
      <c r="C89" s="129">
        <f>Directory[[#This Row],[Index]]</f>
        <v>382</v>
      </c>
      <c r="D89" s="130">
        <f>INDEX(Directory[],MATCH(tbl_deal[[#This Row],[Index]],Directory[Index],0),MATCH('DEAL DIRECTORY'!D$5,Directory[#Headers],0))</f>
        <v>44853</v>
      </c>
      <c r="E89" s="129" t="str">
        <f>INDEX(Directory[],MATCH(tbl_deal[[#This Row],[Index]],Directory[Index],0),MATCH('DEAL DIRECTORY'!E$5,Directory[#Headers],0))</f>
        <v/>
      </c>
      <c r="F89" s="129" t="str">
        <f>INDEX(Directory[],MATCH(tbl_deal[[#This Row],[Index]],Directory[Index],0),MATCH('DEAL DIRECTORY'!F$5,Directory[#Headers],0))</f>
        <v/>
      </c>
      <c r="G89" s="129" t="str">
        <f>INDEX(Directory[],MATCH(tbl_deal[[#This Row],[Index]],Directory[Index],0),MATCH('DEAL DIRECTORY'!G$5,Directory[#Headers],0))</f>
        <v>Charming 3</v>
      </c>
      <c r="H89" s="135" t="str">
        <f>IF(tbl_deal[[#This Row],[FolderPath]]="","",HYPERLINK(tbl_deal[[#This Row],[FolderPath]],"📂"))</f>
        <v>📂</v>
      </c>
      <c r="I89" s="129" t="str">
        <f>INDEX(Directory[],MATCH(tbl_deal[[#This Row],[Index]],Directory[Index],0),MATCH('DEAL DIRECTORY'!I$5,Directory[#Headers],0))</f>
        <v>JBR</v>
      </c>
      <c r="J89" s="129" t="str">
        <f>INDEX(Directory[],MATCH(tbl_deal[[#This Row],[Index]],Directory[Index],0),MATCH('DEAL DIRECTORY'!J$5,Directory[#Headers],0))</f>
        <v>SCMI</v>
      </c>
      <c r="K89" s="129" t="str">
        <f>INDEX(Directory[],MATCH(tbl_deal[[#This Row],[Index]],Directory[Index],0),MATCH('DEAL DIRECTORY'!K$5,Directory[#Headers],0))</f>
        <v>FI组</v>
      </c>
      <c r="L89" s="129">
        <f>INDEX(Directory[],MATCH(tbl_deal[[#This Row],[Index]],Directory[Index],0),MATCH('DEAL DIRECTORY'!L$5,Directory[#Headers],0))</f>
        <v>2</v>
      </c>
      <c r="M89" s="129" t="str">
        <f>INDEX(Directory[],MATCH(tbl_deal[[#This Row],[Index]],Directory[Index],0),MATCH('DEAL DIRECTORY'!M$5,Directory[#Headers],0))</f>
        <v>集友银行</v>
      </c>
      <c r="N89" s="129" t="str">
        <f>INDEX(Directory[],MATCH(tbl_deal[[#This Row],[Index]],Directory[Index],0),MATCH('DEAL DIRECTORY'!N$5,Directory[#Headers],0))</f>
        <v>--/--/--</v>
      </c>
      <c r="O89" s="129" t="str">
        <f>INDEX(Directory[],MATCH(tbl_deal[[#This Row],[Index]],Directory[Index],0),MATCH('DEAL DIRECTORY'!O$5,Directory[#Headers],0))</f>
        <v>USD</v>
      </c>
      <c r="P89" s="129">
        <f>INDEX(Directory[],MATCH(tbl_deal[[#This Row],[Index]],Directory[Index],0),MATCH('DEAL DIRECTORY'!P$5,Directory[#Headers],0))</f>
        <v>2</v>
      </c>
      <c r="Q89" s="129" t="str">
        <f>INDEX(Directory[],MATCH(tbl_deal[[#This Row],[Index]],Directory[Index],0),MATCH('DEAL DIRECTORY'!Q$5,Directory[#Headers],0))</f>
        <v>PNC5</v>
      </c>
      <c r="R89" s="129" t="str">
        <f>INDEX(Directory[],MATCH(tbl_deal[[#This Row],[Index]],Directory[Index],0),MATCH('DEAL DIRECTORY'!R$5,Directory[#Headers],0))</f>
        <v>8%</v>
      </c>
      <c r="S89" s="129" t="str">
        <f>INDEX(Directory[],MATCH(tbl_deal[[#This Row],[Index]],Directory[Index],0),MATCH('DEAL DIRECTORY'!S$5,Directory[#Headers],0))</f>
        <v>8%a</v>
      </c>
      <c r="T89" s="129" t="str">
        <f>INDEX(Directory[],MATCH(tbl_deal[[#This Row],[Index]],Directory[Index],0),MATCH('DEAL DIRECTORY'!T$5,Directory[#Headers],0))</f>
        <v>8%</v>
      </c>
      <c r="U89" s="129" t="str">
        <f>INDEX(Directory[],MATCH(tbl_deal[[#This Row],[Index]],Directory[Index],0),MATCH('DEAL DIRECTORY'!U$5,Directory[#Headers],0))</f>
        <v>--</v>
      </c>
      <c r="V89" s="131">
        <f>INDEX(Directory[],MATCH(tbl_deal[[#This Row],[Index]],Directory[Index],0),MATCH('DEAL DIRECTORY'!V$5,Directory[#Headers],0))</f>
        <v>0</v>
      </c>
      <c r="W89" s="129" t="str">
        <f>INDEX(Directory[],MATCH(tbl_deal[[#This Row],[Index]],Directory[Index],0),MATCH('DEAL DIRECTORY'!W$5,Directory[#Headers],0))</f>
        <v>直发</v>
      </c>
      <c r="X89" s="129" t="str">
        <f>INDEX(Directory[],MATCH(tbl_deal[[#This Row],[Index]],Directory[Index],0),MATCH('DEAL DIRECTORY'!X$5,Directory[#Headers],0))</f>
        <v>额外一级资本债</v>
      </c>
      <c r="Y89" s="129" t="str">
        <f>INDEX(Directory[],MATCH(tbl_deal[[#This Row],[Index]],Directory[Index],0),MATCH('DEAL DIRECTORY'!Y$5,Directory[#Headers],0))</f>
        <v>港交所</v>
      </c>
      <c r="Z89" s="129" t="str">
        <f>INDEX(Directory[],MATCH(tbl_deal[[#This Row],[Index]],Directory[Index],0),MATCH('DEAL DIRECTORY'!Z$5,Directory[#Headers],0))</f>
        <v>AT1</v>
      </c>
      <c r="AA89" s="129" t="str">
        <f>INDEX(Directory[],MATCH(tbl_deal[[#This Row],[Index]],Directory[Index],0),MATCH('DEAL DIRECTORY'!AA$5,Directory[#Headers],0))</f>
        <v/>
      </c>
      <c r="AB89" s="129" t="str">
        <f>INDEX(Directory[],MATCH(tbl_deal[[#This Row],[Index]],Directory[Index],0),MATCH('DEAL DIRECTORY'!AB$5,Directory[#Headers],0))</f>
        <v>BISL</v>
      </c>
      <c r="AC89" s="129" t="str">
        <f>INDEX(Directory[],MATCH(tbl_deal[[#This Row],[Index]],Directory[Index],0),MATCH('DEAL DIRECTORY'!AC$5,Directory[#Headers],0))</f>
        <v>--</v>
      </c>
      <c r="AD89" s="129" t="str">
        <f>INDEX(Directory[],MATCH(tbl_deal[[#This Row],[Index]],Directory[Index],0),MATCH('DEAL DIRECTORY'!AD$5,Directory[#Headers],0))</f>
        <v>--</v>
      </c>
      <c r="AE89" s="129" t="str">
        <f>INDEX(Directory[],MATCH(tbl_deal[[#This Row],[Index]],Directory[Index],0),MATCH('DEAL DIRECTORY'!AE$5,Directory[#Headers],0))</f>
        <v>--</v>
      </c>
      <c r="AF89" s="129" t="str">
        <f>INDEX(Directory[],MATCH(tbl_deal[[#This Row],[Index]],Directory[Index],0),MATCH('DEAL DIRECTORY'!AF$5,Directory[#Headers],0))</f>
        <v>N</v>
      </c>
      <c r="AG89" s="129" t="str">
        <f>INDEX(Directory[],MATCH(tbl_deal[[#This Row],[Index]],Directory[Index],0),MATCH('DEAL DIRECTORY'!AG$5,Directory[#Headers],0))</f>
        <v>集友银行有限公司</v>
      </c>
      <c r="AH89" s="129" t="str">
        <f>INDEX(Directory[],MATCH(tbl_deal[[#This Row],[Index]],Directory[Index],0),MATCH('DEAL DIRECTORY'!AH$5,Directory[#Headers],0))</f>
        <v>--/--/--</v>
      </c>
      <c r="AI89" s="129" t="str">
        <f>INDEX(Directory[],MATCH(tbl_deal[[#This Row],[Index]],Directory[Index],0),MATCH('DEAL DIRECTORY'!AI$5,Directory[#Headers],0))</f>
        <v>--</v>
      </c>
      <c r="AJ89" s="129" t="str">
        <f>INDEX(Directory[],MATCH(tbl_deal[[#This Row],[Index]],Directory[Index],0),MATCH('DEAL DIRECTORY'!AJ$5,Directory[#Headers],0))</f>
        <v>福建</v>
      </c>
      <c r="AK89" s="129" t="str">
        <f>INDEX(Directory[],MATCH(tbl_deal[[#This Row],[Index]],Directory[Index],0),MATCH('DEAL DIRECTORY'!AK$5,Directory[#Headers],0))</f>
        <v>厦门市</v>
      </c>
      <c r="AL89" s="129" t="str">
        <f>INDEX(Directory[],MATCH(tbl_deal[[#This Row],[Index]],Directory[Index],0),MATCH('DEAL DIRECTORY'!AL$5,Directory[#Headers],0))</f>
        <v>--</v>
      </c>
      <c r="AM89" s="129" t="str">
        <f>INDEX(Directory[],MATCH(tbl_deal[[#This Row],[Index]],Directory[Index],0),MATCH('DEAL DIRECTORY'!AM$5,Directory[#Headers],0))</f>
        <v>--</v>
      </c>
      <c r="AN89" s="129" t="str">
        <f>INDEX(Directory[],MATCH(tbl_deal[[#This Row],[Index]],Directory[Index],0),MATCH('DEAL DIRECTORY'!AN$5,Directory[#Headers],0))</f>
        <v>--</v>
      </c>
      <c r="AO89" s="132">
        <f>IF(ISBLANK(INDEX(Directory[],MATCH(tbl_deal[[#This Row],[Index]],Directory[Index],0),MATCH('DEAL DIRECTORY'!AO$5,Directory[#Headers],0))),"--",INDEX(Directory[],MATCH(tbl_deal[[#This Row],[Index]],Directory[Index],0),MATCH('DEAL DIRECTORY'!AO$5,Directory[#Headers],0)))</f>
        <v>10000</v>
      </c>
      <c r="AP89" s="129">
        <f>INDEX(Directory[],MATCH(tbl_deal[[#This Row],[Index]],Directory[Index],0),MATCH('DEAL DIRECTORY'!AP$5,Directory[#Headers],0))</f>
        <v>2</v>
      </c>
      <c r="AQ89" s="129">
        <f>INDEX(Directory[],MATCH(tbl_deal[[#This Row],[Index]],Directory[Index],0),MATCH('DEAL DIRECTORY'!AQ$5,Directory[#Headers],0))</f>
        <v>14.46</v>
      </c>
      <c r="AR89" s="129">
        <f>INDEX(Directory[],MATCH(tbl_deal[[#This Row],[Index]],Directory[Index],0),MATCH('DEAL DIRECTORY'!AR$5,Directory[#Headers],0))</f>
        <v>15.7</v>
      </c>
      <c r="AS89" s="129" t="str">
        <f>INDEX(Directory[],MATCH(tbl_deal[[#This Row],[Index]],Directory[Index],0),MATCH('DEAL DIRECTORY'!AS$5,Directory[#Headers],0))</f>
        <v>n/a</v>
      </c>
      <c r="AT89" s="129" t="str">
        <f>INDEX(Directory[],MATCH(tbl_deal[[#This Row],[Index]],Directory[Index],0),MATCH('DEAL DIRECTORY'!AT$5,Directory[#Headers],0))</f>
        <v>金融机构</v>
      </c>
      <c r="AU89" s="129" t="str">
        <f>INDEX(Directory[],MATCH(tbl_deal[[#This Row],[Index]],Directory[Index],0),MATCH('DEAL DIRECTORY'!AU$5,Directory[#Headers],0))</f>
        <v>银行</v>
      </c>
      <c r="AV89" s="129" t="str">
        <f>INDEX(Directory[],MATCH(tbl_deal[[#This Row],[Index]],Directory[Index],0),MATCH('DEAL DIRECTORY'!AV$5,Directory[#Headers],0))</f>
        <v>直发</v>
      </c>
      <c r="AW89" s="129" t="str">
        <f>INDEX(Directory[],MATCH(tbl_deal[[#This Row],[Index]],Directory[Index],0),MATCH('DEAL DIRECTORY'!AW$5,Directory[#Headers],0))</f>
        <v>无评级</v>
      </c>
      <c r="AX89" s="129" t="str">
        <f>INDEX(Directory[],MATCH(tbl_deal[[#This Row],[Index]],Directory[Index],0),MATCH('DEAL DIRECTORY'!AX$5,Directory[#Headers],0))</f>
        <v>≤2亿</v>
      </c>
      <c r="AY89" s="133" t="str">
        <f>INDEX(Directory[],MATCH(tbl_deal[[#This Row],[Index]],Directory[Index],0),MATCH('DEAL DIRECTORY'!AY$5,Directory[#Headers],0))</f>
        <v>22年</v>
      </c>
      <c r="AZ89" s="129" t="str">
        <f>INDEX(Directory[],MATCH(tbl_deal[[#This Row],[Index]],Directory[Index],0),MATCH('DEAL DIRECTORY'!AZ$5,Directory[#Headers],0))</f>
        <v>Q4</v>
      </c>
      <c r="BA89" s="129" t="str">
        <f>INDEX(Directory[],MATCH(tbl_deal[[#This Row],[Index]],Directory[Index],0),MATCH('DEAL DIRECTORY'!BA$5,Directory[#Headers],0))</f>
        <v>10月</v>
      </c>
      <c r="BB89" s="129" t="str">
        <f>INDEX(Directory[],MATCH(tbl_deal[[#This Row],[Index]],Directory[Index],0),MATCH('DEAL DIRECTORY'!BB$5,Directory[#Headers],0))</f>
        <v>--</v>
      </c>
      <c r="BC89" s="129" t="str">
        <f>INDEX(Directory[],MATCH(tbl_deal[[#This Row],[Index]],Directory[Index],0),MATCH('DEAL DIRECTORY'!BC$5,Directory[#Headers],0))</f>
        <v>CHIYU BANKING CORP LTD</v>
      </c>
      <c r="BD89" s="129" t="str">
        <f>INDEX(Directory[],MATCH(tbl_deal[[#This Row],[Index]],Directory[Index],0),MATCH('DEAL DIRECTORY'!BD$5,Directory[#Headers],0))</f>
        <v>XS2543377068</v>
      </c>
      <c r="BE89" s="137" t="str">
        <f>INDEX(Directory[],MATCH(tbl_deal[[#This Row],[Index]],Directory[Index],0),MATCH('DEAL DIRECTORY'!BE$5,Directory[#Headers],0))</f>
        <v>22年10月</v>
      </c>
      <c r="BF89" s="137" t="str">
        <f>INDEX(Directory[],MATCH(tbl_deal[[#This Row],[Index]],Directory[Index],0),MATCH('DEAL DIRECTORY'!BF$5,Directory[#Headers],0))</f>
        <v>集友银行</v>
      </c>
      <c r="BG89" s="137" t="str">
        <f>INDEX(Directory[],MATCH(tbl_deal[[#This Row],[Index]],Directory[Index],0),MATCH('DEAL DIRECTORY'!BG$5,Directory[#Headers],0))</f>
        <v>--/--/--</v>
      </c>
      <c r="BH89" s="137" t="str">
        <f>INDEX(Directory[],MATCH(tbl_deal[[#This Row],[Index]],Directory[Index],0),MATCH('DEAL DIRECTORY'!BH$5,Directory[#Headers],0))</f>
        <v>额外一级资本债</v>
      </c>
      <c r="BI89" s="137" t="str">
        <f>INDEX(Directory[],MATCH(tbl_deal[[#This Row],[Index]],Directory[Index],0),MATCH('DEAL DIRECTORY'!BI$5,Directory[#Headers],0))</f>
        <v>2亿美元</v>
      </c>
      <c r="BJ89" s="137" t="str">
        <f>INDEX(Directory[],MATCH(tbl_deal[[#This Row],[Index]],Directory[Index],0),MATCH('DEAL DIRECTORY'!BJ$5,Directory[#Headers],0))</f>
        <v>永续(前5年不可赎回)</v>
      </c>
      <c r="BK89" s="137" t="str">
        <f>INDEX(Directory[],MATCH(tbl_deal[[#This Row],[Index]],Directory[Index],0),MATCH('DEAL DIRECTORY'!BK$5,Directory[#Headers],0))</f>
        <v>8%</v>
      </c>
      <c r="BL89" s="137" t="str">
        <f>INDEX(Directory[],MATCH(tbl_deal[[#This Row],[Index]],Directory[Index],0),MATCH('DEAL DIRECTORY'!BL$5,Directory[#Headers],0))</f>
        <v>账簿管理人</v>
      </c>
      <c r="BM89" s="129" t="str">
        <f>INDEX(Directory[],MATCH(tbl_deal[[#This Row],[Index]],Directory[Index],0),MATCH('DEAL DIRECTORY'!BM$5,Directory[#Headers],0))</f>
        <v>\\10.10.1.215\dcm$\Deals\Completed\2022 Completed\FI&amp;C\Charming 3 集友[AT1]</v>
      </c>
      <c r="BN89" s="4"/>
      <c r="BO89" s="4"/>
      <c r="BP89" s="4"/>
    </row>
    <row r="90" spans="3:68" ht="20.25" customHeight="1" x14ac:dyDescent="0.25">
      <c r="C90" s="129">
        <f>Directory[[#This Row],[Index]]</f>
        <v>381</v>
      </c>
      <c r="D90" s="130">
        <f>INDEX(Directory[],MATCH(tbl_deal[[#This Row],[Index]],Directory[Index],0),MATCH('DEAL DIRECTORY'!D$5,Directory[#Headers],0))</f>
        <v>44845</v>
      </c>
      <c r="E90" s="129" t="str">
        <f>INDEX(Directory[],MATCH(tbl_deal[[#This Row],[Index]],Directory[Index],0),MATCH('DEAL DIRECTORY'!E$5,Directory[#Headers],0))</f>
        <v/>
      </c>
      <c r="F90" s="129" t="str">
        <f>INDEX(Directory[],MATCH(tbl_deal[[#This Row],[Index]],Directory[Index],0),MATCH('DEAL DIRECTORY'!F$5,Directory[#Headers],0))</f>
        <v>自贸债</v>
      </c>
      <c r="G90" s="129" t="str">
        <f>INDEX(Directory[],MATCH(tbl_deal[[#This Row],[Index]],Directory[Index],0),MATCH('DEAL DIRECTORY'!G$5,Directory[#Headers],0))</f>
        <v>Tonglu</v>
      </c>
      <c r="H90" s="135" t="str">
        <f>IF(tbl_deal[[#This Row],[FolderPath]]="","",HYPERLINK(tbl_deal[[#This Row],[FolderPath]],"📂"))</f>
        <v>📂</v>
      </c>
      <c r="I90" s="129" t="str">
        <f>INDEX(Directory[],MATCH(tbl_deal[[#This Row],[Index]],Directory[Index],0),MATCH('DEAL DIRECTORY'!I$5,Directory[#Headers],0))</f>
        <v>PA</v>
      </c>
      <c r="J90" s="129" t="str">
        <f>INDEX(Directory[],MATCH(tbl_deal[[#This Row],[Index]],Directory[Index],0),MATCH('DEAL DIRECTORY'!J$5,Directory[#Headers],0))</f>
        <v>SCMI</v>
      </c>
      <c r="K90" s="129" t="str">
        <f>INDEX(Directory[],MATCH(tbl_deal[[#This Row],[Index]],Directory[Index],0),MATCH('DEAL DIRECTORY'!K$5,Directory[#Headers],0))</f>
        <v>SOE组</v>
      </c>
      <c r="L90" s="129">
        <f>INDEX(Directory[],MATCH(tbl_deal[[#This Row],[Index]],Directory[Index],0),MATCH('DEAL DIRECTORY'!L$5,Directory[#Headers],0))</f>
        <v>1</v>
      </c>
      <c r="M90" s="129" t="str">
        <f>INDEX(Directory[],MATCH(tbl_deal[[#This Row],[Index]],Directory[Index],0),MATCH('DEAL DIRECTORY'!M$5,Directory[#Headers],0))</f>
        <v>桐庐国投运营(上海银行)</v>
      </c>
      <c r="N90" s="129" t="str">
        <f>INDEX(Directory[],MATCH(tbl_deal[[#This Row],[Index]],Directory[Index],0),MATCH('DEAL DIRECTORY'!N$5,Directory[#Headers],0))</f>
        <v>--/--/--</v>
      </c>
      <c r="O90" s="129" t="str">
        <f>INDEX(Directory[],MATCH(tbl_deal[[#This Row],[Index]],Directory[Index],0),MATCH('DEAL DIRECTORY'!O$5,Directory[#Headers],0))</f>
        <v>CNH</v>
      </c>
      <c r="P90" s="129">
        <f>INDEX(Directory[],MATCH(tbl_deal[[#This Row],[Index]],Directory[Index],0),MATCH('DEAL DIRECTORY'!P$5,Directory[#Headers],0))</f>
        <v>9.5</v>
      </c>
      <c r="Q90" s="129" t="str">
        <f>INDEX(Directory[],MATCH(tbl_deal[[#This Row],[Index]],Directory[Index],0),MATCH('DEAL DIRECTORY'!Q$5,Directory[#Headers],0))</f>
        <v>3</v>
      </c>
      <c r="R90" s="129" t="str">
        <f>INDEX(Directory[],MATCH(tbl_deal[[#This Row],[Index]],Directory[Index],0),MATCH('DEAL DIRECTORY'!R$5,Directory[#Headers],0))</f>
        <v>4.2%</v>
      </c>
      <c r="S90" s="129" t="str">
        <f>INDEX(Directory[],MATCH(tbl_deal[[#This Row],[Index]],Directory[Index],0),MATCH('DEAL DIRECTORY'!S$5,Directory[#Headers],0))</f>
        <v>--</v>
      </c>
      <c r="T90" s="129" t="str">
        <f>INDEX(Directory[],MATCH(tbl_deal[[#This Row],[Index]],Directory[Index],0),MATCH('DEAL DIRECTORY'!T$5,Directory[#Headers],0))</f>
        <v>--</v>
      </c>
      <c r="U90" s="129" t="str">
        <f>INDEX(Directory[],MATCH(tbl_deal[[#This Row],[Index]],Directory[Index],0),MATCH('DEAL DIRECTORY'!U$5,Directory[#Headers],0))</f>
        <v>--</v>
      </c>
      <c r="V90" s="131">
        <f>INDEX(Directory[],MATCH(tbl_deal[[#This Row],[Index]],Directory[Index],0),MATCH('DEAL DIRECTORY'!V$5,Directory[#Headers],0))</f>
        <v>0</v>
      </c>
      <c r="W90" s="129" t="str">
        <f>INDEX(Directory[],MATCH(tbl_deal[[#This Row],[Index]],Directory[Index],0),MATCH('DEAL DIRECTORY'!W$5,Directory[#Headers],0))</f>
        <v>备证</v>
      </c>
      <c r="X90" s="129" t="str">
        <f>INDEX(Directory[],MATCH(tbl_deal[[#This Row],[Index]],Directory[Index],0),MATCH('DEAL DIRECTORY'!X$5,Directory[#Headers],0))</f>
        <v>自贸债</v>
      </c>
      <c r="Y90" s="129" t="str">
        <f>INDEX(Directory[],MATCH(tbl_deal[[#This Row],[Index]],Directory[Index],0),MATCH('DEAL DIRECTORY'!Y$5,Directory[#Headers],0))</f>
        <v>未上市</v>
      </c>
      <c r="Z90" s="129" t="str">
        <f>INDEX(Directory[],MATCH(tbl_deal[[#This Row],[Index]],Directory[Index],0),MATCH('DEAL DIRECTORY'!Z$5,Directory[#Headers],0))</f>
        <v/>
      </c>
      <c r="AA90" s="129" t="str">
        <f>INDEX(Directory[],MATCH(tbl_deal[[#This Row],[Index]],Directory[Index],0),MATCH('DEAL DIRECTORY'!AA$5,Directory[#Headers],0))</f>
        <v/>
      </c>
      <c r="AB90" s="129" t="str">
        <f>INDEX(Directory[],MATCH(tbl_deal[[#This Row],[Index]],Directory[Index],0),MATCH('DEAL DIRECTORY'!AB$5,Directory[#Headers],0))</f>
        <v>BISL</v>
      </c>
      <c r="AC90" s="129" t="str">
        <f>INDEX(Directory[],MATCH(tbl_deal[[#This Row],[Index]],Directory[Index],0),MATCH('DEAL DIRECTORY'!AC$5,Directory[#Headers],0))</f>
        <v>--</v>
      </c>
      <c r="AD90" s="129" t="str">
        <f>INDEX(Directory[],MATCH(tbl_deal[[#This Row],[Index]],Directory[Index],0),MATCH('DEAL DIRECTORY'!AD$5,Directory[#Headers],0))</f>
        <v>--</v>
      </c>
      <c r="AE90" s="129" t="str">
        <f>INDEX(Directory[],MATCH(tbl_deal[[#This Row],[Index]],Directory[Index],0),MATCH('DEAL DIRECTORY'!AE$5,Directory[#Headers],0))</f>
        <v>--</v>
      </c>
      <c r="AF90" s="129" t="str">
        <f>INDEX(Directory[],MATCH(tbl_deal[[#This Row],[Index]],Directory[Index],0),MATCH('DEAL DIRECTORY'!AF$5,Directory[#Headers],0))</f>
        <v>Y</v>
      </c>
      <c r="AG90" s="129" t="str">
        <f>INDEX(Directory[],MATCH(tbl_deal[[#This Row],[Index]],Directory[Index],0),MATCH('DEAL DIRECTORY'!AG$5,Directory[#Headers],0))</f>
        <v>桐庐县国有资本投资运营控股集团有限公司</v>
      </c>
      <c r="AH90" s="129" t="str">
        <f>INDEX(Directory[],MATCH(tbl_deal[[#This Row],[Index]],Directory[Index],0),MATCH('DEAL DIRECTORY'!AH$5,Directory[#Headers],0))</f>
        <v>--/--/--</v>
      </c>
      <c r="AI90" s="129" t="str">
        <f>INDEX(Directory[],MATCH(tbl_deal[[#This Row],[Index]],Directory[Index],0),MATCH('DEAL DIRECTORY'!AI$5,Directory[#Headers],0))</f>
        <v>AA</v>
      </c>
      <c r="AJ90" s="129" t="str">
        <f>INDEX(Directory[],MATCH(tbl_deal[[#This Row],[Index]],Directory[Index],0),MATCH('DEAL DIRECTORY'!AJ$5,Directory[#Headers],0))</f>
        <v>浙江</v>
      </c>
      <c r="AK90" s="129" t="str">
        <f>INDEX(Directory[],MATCH(tbl_deal[[#This Row],[Index]],Directory[Index],0),MATCH('DEAL DIRECTORY'!AK$5,Directory[#Headers],0))</f>
        <v>杭州市</v>
      </c>
      <c r="AL90" s="129" t="str">
        <f>INDEX(Directory[],MATCH(tbl_deal[[#This Row],[Index]],Directory[Index],0),MATCH('DEAL DIRECTORY'!AL$5,Directory[#Headers],0))</f>
        <v>桐庐县</v>
      </c>
      <c r="AM90" s="129" t="str">
        <f>INDEX(Directory[],MATCH(tbl_deal[[#This Row],[Index]],Directory[Index],0),MATCH('DEAL DIRECTORY'!AM$5,Directory[#Headers],0))</f>
        <v>上海银行</v>
      </c>
      <c r="AN90" s="129" t="str">
        <f>INDEX(Directory[],MATCH(tbl_deal[[#This Row],[Index]],Directory[Index],0),MATCH('DEAL DIRECTORY'!AN$5,Directory[#Headers],0))</f>
        <v>城商行备证</v>
      </c>
      <c r="AO90" s="132">
        <f>IF(ISBLANK(INDEX(Directory[],MATCH(tbl_deal[[#This Row],[Index]],Directory[Index],0),MATCH('DEAL DIRECTORY'!AO$5,Directory[#Headers],0))),"--",INDEX(Directory[],MATCH(tbl_deal[[#This Row],[Index]],Directory[Index],0),MATCH('DEAL DIRECTORY'!AO$5,Directory[#Headers],0)))</f>
        <v>0</v>
      </c>
      <c r="AP90" s="129">
        <f>INDEX(Directory[],MATCH(tbl_deal[[#This Row],[Index]],Directory[Index],0),MATCH('DEAL DIRECTORY'!AP$5,Directory[#Headers],0))</f>
        <v>1.33</v>
      </c>
      <c r="AQ90" s="129">
        <f>INDEX(Directory[],MATCH(tbl_deal[[#This Row],[Index]],Directory[Index],0),MATCH('DEAL DIRECTORY'!AQ$5,Directory[#Headers],0))</f>
        <v>9.5</v>
      </c>
      <c r="AR90" s="129">
        <f>INDEX(Directory[],MATCH(tbl_deal[[#This Row],[Index]],Directory[Index],0),MATCH('DEAL DIRECTORY'!AR$5,Directory[#Headers],0))</f>
        <v>10.422000000000001</v>
      </c>
      <c r="AS90" s="129" t="str">
        <f>INDEX(Directory[],MATCH(tbl_deal[[#This Row],[Index]],Directory[Index],0),MATCH('DEAL DIRECTORY'!AS$5,Directory[#Headers],0))</f>
        <v>地方国企</v>
      </c>
      <c r="AT90" s="129" t="str">
        <f>INDEX(Directory[],MATCH(tbl_deal[[#This Row],[Index]],Directory[Index],0),MATCH('DEAL DIRECTORY'!AT$5,Directory[#Headers],0))</f>
        <v>地方平台</v>
      </c>
      <c r="AU90" s="129" t="str">
        <f>INDEX(Directory[],MATCH(tbl_deal[[#This Row],[Index]],Directory[Index],0),MATCH('DEAL DIRECTORY'!AU$5,Directory[#Headers],0))</f>
        <v>综合</v>
      </c>
      <c r="AV90" s="129" t="str">
        <f>INDEX(Directory[],MATCH(tbl_deal[[#This Row],[Index]],Directory[Index],0),MATCH('DEAL DIRECTORY'!AV$5,Directory[#Headers],0))</f>
        <v>备证</v>
      </c>
      <c r="AW90" s="129" t="str">
        <f>INDEX(Directory[],MATCH(tbl_deal[[#This Row],[Index]],Directory[Index],0),MATCH('DEAL DIRECTORY'!AW$5,Directory[#Headers],0))</f>
        <v>无评级</v>
      </c>
      <c r="AX90" s="129" t="str">
        <f>INDEX(Directory[],MATCH(tbl_deal[[#This Row],[Index]],Directory[Index],0),MATCH('DEAL DIRECTORY'!AX$5,Directory[#Headers],0))</f>
        <v>≤2亿</v>
      </c>
      <c r="AY90" s="133" t="str">
        <f>INDEX(Directory[],MATCH(tbl_deal[[#This Row],[Index]],Directory[Index],0),MATCH('DEAL DIRECTORY'!AY$5,Directory[#Headers],0))</f>
        <v>22年</v>
      </c>
      <c r="AZ90" s="129" t="str">
        <f>INDEX(Directory[],MATCH(tbl_deal[[#This Row],[Index]],Directory[Index],0),MATCH('DEAL DIRECTORY'!AZ$5,Directory[#Headers],0))</f>
        <v>Q4</v>
      </c>
      <c r="BA90" s="129" t="str">
        <f>INDEX(Directory[],MATCH(tbl_deal[[#This Row],[Index]],Directory[Index],0),MATCH('DEAL DIRECTORY'!BA$5,Directory[#Headers],0))</f>
        <v>10月</v>
      </c>
      <c r="BB90" s="129" t="str">
        <f>INDEX(Directory[],MATCH(tbl_deal[[#This Row],[Index]],Directory[Index],0),MATCH('DEAL DIRECTORY'!BB$5,Directory[#Headers],0))</f>
        <v>SOE Creds</v>
      </c>
      <c r="BC90" s="129" t="str">
        <f>INDEX(Directory[],MATCH(tbl_deal[[#This Row],[Index]],Directory[Index],0),MATCH('DEAL DIRECTORY'!BC$5,Directory[#Headers],0))</f>
        <v>TONGLU COUNTY STATE CAPITAL INVESTMENT AND MANAGEMENT HOLDING GROUP CO., LTD.</v>
      </c>
      <c r="BD90" s="129" t="str">
        <f>INDEX(Directory[],MATCH(tbl_deal[[#This Row],[Index]],Directory[Index],0),MATCH('DEAL DIRECTORY'!BD$5,Directory[#Headers],0))</f>
        <v>G228021</v>
      </c>
      <c r="BE90" s="137" t="str">
        <f>INDEX(Directory[],MATCH(tbl_deal[[#This Row],[Index]],Directory[Index],0),MATCH('DEAL DIRECTORY'!BE$5,Directory[#Headers],0))</f>
        <v>22年10月</v>
      </c>
      <c r="BF90" s="137" t="str">
        <f>INDEX(Directory[],MATCH(tbl_deal[[#This Row],[Index]],Directory[Index],0),MATCH('DEAL DIRECTORY'!BF$5,Directory[#Headers],0))</f>
        <v>桐庐国投运营</v>
      </c>
      <c r="BG90" s="137" t="str">
        <f>INDEX(Directory[],MATCH(tbl_deal[[#This Row],[Index]],Directory[Index],0),MATCH('DEAL DIRECTORY'!BG$5,Directory[#Headers],0))</f>
        <v>--/--/--</v>
      </c>
      <c r="BH90" s="137" t="str">
        <f>INDEX(Directory[],MATCH(tbl_deal[[#This Row],[Index]],Directory[Index],0),MATCH('DEAL DIRECTORY'!BH$5,Directory[#Headers],0))</f>
        <v>自贸债</v>
      </c>
      <c r="BI90" s="137" t="str">
        <f>INDEX(Directory[],MATCH(tbl_deal[[#This Row],[Index]],Directory[Index],0),MATCH('DEAL DIRECTORY'!BI$5,Directory[#Headers],0))</f>
        <v>人民币9.5亿元</v>
      </c>
      <c r="BJ90" s="137" t="str">
        <f>INDEX(Directory[],MATCH(tbl_deal[[#This Row],[Index]],Directory[Index],0),MATCH('DEAL DIRECTORY'!BJ$5,Directory[#Headers],0))</f>
        <v>3年</v>
      </c>
      <c r="BK90" s="137" t="str">
        <f>INDEX(Directory[],MATCH(tbl_deal[[#This Row],[Index]],Directory[Index],0),MATCH('DEAL DIRECTORY'!BK$5,Directory[#Headers],0))</f>
        <v>4.2%</v>
      </c>
      <c r="BL90" s="137" t="str">
        <f>INDEX(Directory[],MATCH(tbl_deal[[#This Row],[Index]],Directory[Index],0),MATCH('DEAL DIRECTORY'!BL$5,Directory[#Headers],0))</f>
        <v>配售代理</v>
      </c>
      <c r="BM90" s="129" t="str">
        <f>INDEX(Directory[],MATCH(tbl_deal[[#This Row],[Index]],Directory[Index],0),MATCH('DEAL DIRECTORY'!BM$5,Directory[#Headers],0))</f>
        <v>\\10.10.1.215\dcm$\Deals\Completed\2022 Completed\SOE\Tonglu 桐庐国资 FTZ</v>
      </c>
      <c r="BN90" s="4"/>
      <c r="BO90" s="4"/>
      <c r="BP90" s="4"/>
    </row>
    <row r="91" spans="3:68" ht="20.25" customHeight="1" x14ac:dyDescent="0.25">
      <c r="C91" s="129">
        <f>Directory[[#This Row],[Index]]</f>
        <v>380</v>
      </c>
      <c r="D91" s="130">
        <f>INDEX(Directory[],MATCH(tbl_deal[[#This Row],[Index]],Directory[Index],0),MATCH('DEAL DIRECTORY'!D$5,Directory[#Headers],0))</f>
        <v>44834</v>
      </c>
      <c r="E91" s="129" t="str">
        <f>INDEX(Directory[],MATCH(tbl_deal[[#This Row],[Index]],Directory[Index],0),MATCH('DEAL DIRECTORY'!E$5,Directory[#Headers],0))</f>
        <v/>
      </c>
      <c r="F91" s="129" t="str">
        <f>INDEX(Directory[],MATCH(tbl_deal[[#This Row],[Index]],Directory[Index],0),MATCH('DEAL DIRECTORY'!F$5,Directory[#Headers],0))</f>
        <v/>
      </c>
      <c r="G91" s="129" t="str">
        <f>INDEX(Directory[],MATCH(tbl_deal[[#This Row],[Index]],Directory[Index],0),MATCH('DEAL DIRECTORY'!G$5,Directory[#Headers],0))</f>
        <v>Easthill III A</v>
      </c>
      <c r="H91" s="135" t="str">
        <f>IF(tbl_deal[[#This Row],[FolderPath]]="","",HYPERLINK(tbl_deal[[#This Row],[FolderPath]],"📂"))</f>
        <v/>
      </c>
      <c r="I91" s="129" t="str">
        <f>INDEX(Directory[],MATCH(tbl_deal[[#This Row],[Index]],Directory[Index],0),MATCH('DEAL DIRECTORY'!I$5,Directory[#Headers],0))</f>
        <v>JBR</v>
      </c>
      <c r="J91" s="129" t="str">
        <f>INDEX(Directory[],MATCH(tbl_deal[[#This Row],[Index]],Directory[Index],0),MATCH('DEAL DIRECTORY'!J$5,Directory[#Headers],0))</f>
        <v>SCMI</v>
      </c>
      <c r="K91" s="129" t="str">
        <f>INDEX(Directory[],MATCH(tbl_deal[[#This Row],[Index]],Directory[Index],0),MATCH('DEAL DIRECTORY'!K$5,Directory[#Headers],0))</f>
        <v>SOE组</v>
      </c>
      <c r="L91" s="129">
        <f>INDEX(Directory[],MATCH(tbl_deal[[#This Row],[Index]],Directory[Index],0),MATCH('DEAL DIRECTORY'!L$5,Directory[#Headers],0))</f>
        <v>3</v>
      </c>
      <c r="M91" s="129" t="str">
        <f>INDEX(Directory[],MATCH(tbl_deal[[#This Row],[Index]],Directory[Index],0),MATCH('DEAL DIRECTORY'!M$5,Directory[#Headers],0))</f>
        <v>南京江宁经开(上海银行)</v>
      </c>
      <c r="N91" s="129" t="str">
        <f>INDEX(Directory[],MATCH(tbl_deal[[#This Row],[Index]],Directory[Index],0),MATCH('DEAL DIRECTORY'!N$5,Directory[#Headers],0))</f>
        <v>--/--/--</v>
      </c>
      <c r="O91" s="129" t="str">
        <f>INDEX(Directory[],MATCH(tbl_deal[[#This Row],[Index]],Directory[Index],0),MATCH('DEAL DIRECTORY'!O$5,Directory[#Headers],0))</f>
        <v>USD</v>
      </c>
      <c r="P91" s="129">
        <f>INDEX(Directory[],MATCH(tbl_deal[[#This Row],[Index]],Directory[Index],0),MATCH('DEAL DIRECTORY'!P$5,Directory[#Headers],0))</f>
        <v>0.93500000000000005</v>
      </c>
      <c r="Q91" s="129" t="str">
        <f>INDEX(Directory[],MATCH(tbl_deal[[#This Row],[Index]],Directory[Index],0),MATCH('DEAL DIRECTORY'!Q$5,Directory[#Headers],0))</f>
        <v>1</v>
      </c>
      <c r="R91" s="129" t="str">
        <f>INDEX(Directory[],MATCH(tbl_deal[[#This Row],[Index]],Directory[Index],0),MATCH('DEAL DIRECTORY'!R$5,Directory[#Headers],0))</f>
        <v>5.35%</v>
      </c>
      <c r="S91" s="129" t="str">
        <f>INDEX(Directory[],MATCH(tbl_deal[[#This Row],[Index]],Directory[Index],0),MATCH('DEAL DIRECTORY'!S$5,Directory[#Headers],0))</f>
        <v>5.45%a</v>
      </c>
      <c r="T91" s="129" t="str">
        <f>INDEX(Directory[],MATCH(tbl_deal[[#This Row],[Index]],Directory[Index],0),MATCH('DEAL DIRECTORY'!T$5,Directory[#Headers],0))</f>
        <v>5.35%</v>
      </c>
      <c r="U91" s="129" t="str">
        <f>INDEX(Directory[],MATCH(tbl_deal[[#This Row],[Index]],Directory[Index],0),MATCH('DEAL DIRECTORY'!U$5,Directory[#Headers],0))</f>
        <v>--</v>
      </c>
      <c r="V91" s="131">
        <f>INDEX(Directory[],MATCH(tbl_deal[[#This Row],[Index]],Directory[Index],0),MATCH('DEAL DIRECTORY'!V$5,Directory[#Headers],0))</f>
        <v>10</v>
      </c>
      <c r="W91" s="129" t="str">
        <f>INDEX(Directory[],MATCH(tbl_deal[[#This Row],[Index]],Directory[Index],0),MATCH('DEAL DIRECTORY'!W$5,Directory[#Headers],0))</f>
        <v>备证+维好</v>
      </c>
      <c r="X91" s="129" t="str">
        <f>INDEX(Directory[],MATCH(tbl_deal[[#This Row],[Index]],Directory[Index],0),MATCH('DEAL DIRECTORY'!X$5,Directory[#Headers],0))</f>
        <v>--</v>
      </c>
      <c r="Y91" s="129" t="str">
        <f>INDEX(Directory[],MATCH(tbl_deal[[#This Row],[Index]],Directory[Index],0),MATCH('DEAL DIRECTORY'!Y$5,Directory[#Headers],0))</f>
        <v>新交所</v>
      </c>
      <c r="Z91" s="129" t="str">
        <f>INDEX(Directory[],MATCH(tbl_deal[[#This Row],[Index]],Directory[Index],0),MATCH('DEAL DIRECTORY'!Z$5,Directory[#Headers],0))</f>
        <v/>
      </c>
      <c r="AA91" s="129" t="str">
        <f>INDEX(Directory[],MATCH(tbl_deal[[#This Row],[Index]],Directory[Index],0),MATCH('DEAL DIRECTORY'!AA$5,Directory[#Headers],0))</f>
        <v/>
      </c>
      <c r="AB91" s="129" t="str">
        <f>INDEX(Directory[],MATCH(tbl_deal[[#This Row],[Index]],Directory[Index],0),MATCH('DEAL DIRECTORY'!AB$5,Directory[#Headers],0))</f>
        <v>BISL</v>
      </c>
      <c r="AC91" s="129" t="str">
        <f>INDEX(Directory[],MATCH(tbl_deal[[#This Row],[Index]],Directory[Index],0),MATCH('DEAL DIRECTORY'!AC$5,Directory[#Headers],0))</f>
        <v>--</v>
      </c>
      <c r="AD91" s="129" t="str">
        <f>INDEX(Directory[],MATCH(tbl_deal[[#This Row],[Index]],Directory[Index],0),MATCH('DEAL DIRECTORY'!AD$5,Directory[#Headers],0))</f>
        <v>--</v>
      </c>
      <c r="AE91" s="129" t="str">
        <f>INDEX(Directory[],MATCH(tbl_deal[[#This Row],[Index]],Directory[Index],0),MATCH('DEAL DIRECTORY'!AE$5,Directory[#Headers],0))</f>
        <v>--</v>
      </c>
      <c r="AF91" s="129" t="str">
        <f>INDEX(Directory[],MATCH(tbl_deal[[#This Row],[Index]],Directory[Index],0),MATCH('DEAL DIRECTORY'!AF$5,Directory[#Headers],0))</f>
        <v>N</v>
      </c>
      <c r="AG91" s="129" t="str">
        <f>INDEX(Directory[],MATCH(tbl_deal[[#This Row],[Index]],Directory[Index],0),MATCH('DEAL DIRECTORY'!AG$5,Directory[#Headers],0))</f>
        <v>南京江宁经济技术开发集团有限公司</v>
      </c>
      <c r="AH91" s="129" t="str">
        <f>INDEX(Directory[],MATCH(tbl_deal[[#This Row],[Index]],Directory[Index],0),MATCH('DEAL DIRECTORY'!AH$5,Directory[#Headers],0))</f>
        <v>--/--/--</v>
      </c>
      <c r="AI91" s="129" t="str">
        <f>INDEX(Directory[],MATCH(tbl_deal[[#This Row],[Index]],Directory[Index],0),MATCH('DEAL DIRECTORY'!AI$5,Directory[#Headers],0))</f>
        <v>AAA</v>
      </c>
      <c r="AJ91" s="129" t="str">
        <f>INDEX(Directory[],MATCH(tbl_deal[[#This Row],[Index]],Directory[Index],0),MATCH('DEAL DIRECTORY'!AJ$5,Directory[#Headers],0))</f>
        <v>江苏</v>
      </c>
      <c r="AK91" s="129" t="str">
        <f>INDEX(Directory[],MATCH(tbl_deal[[#This Row],[Index]],Directory[Index],0),MATCH('DEAL DIRECTORY'!AK$5,Directory[#Headers],0))</f>
        <v>南京市</v>
      </c>
      <c r="AL91" s="129" t="str">
        <f>INDEX(Directory[],MATCH(tbl_deal[[#This Row],[Index]],Directory[Index],0),MATCH('DEAL DIRECTORY'!AL$5,Directory[#Headers],0))</f>
        <v>江宁区</v>
      </c>
      <c r="AM91" s="129" t="str">
        <f>INDEX(Directory[],MATCH(tbl_deal[[#This Row],[Index]],Directory[Index],0),MATCH('DEAL DIRECTORY'!AM$5,Directory[#Headers],0))</f>
        <v>上海银行</v>
      </c>
      <c r="AN91" s="129" t="str">
        <f>INDEX(Directory[],MATCH(tbl_deal[[#This Row],[Index]],Directory[Index],0),MATCH('DEAL DIRECTORY'!AN$5,Directory[#Headers],0))</f>
        <v>城商行备证</v>
      </c>
      <c r="AO91" s="132">
        <f>IF(ISBLANK(INDEX(Directory[],MATCH(tbl_deal[[#This Row],[Index]],Directory[Index],0),MATCH('DEAL DIRECTORY'!AO$5,Directory[#Headers],0))),"--",INDEX(Directory[],MATCH(tbl_deal[[#This Row],[Index]],Directory[Index],0),MATCH('DEAL DIRECTORY'!AO$5,Directory[#Headers],0)))</f>
        <v>500</v>
      </c>
      <c r="AP91" s="129">
        <f>INDEX(Directory[],MATCH(tbl_deal[[#This Row],[Index]],Directory[Index],0),MATCH('DEAL DIRECTORY'!AP$5,Directory[#Headers],0))</f>
        <v>0.94</v>
      </c>
      <c r="AQ91" s="129">
        <f>INDEX(Directory[],MATCH(tbl_deal[[#This Row],[Index]],Directory[Index],0),MATCH('DEAL DIRECTORY'!AQ$5,Directory[#Headers],0))</f>
        <v>6.65</v>
      </c>
      <c r="AR91" s="129">
        <f>INDEX(Directory[],MATCH(tbl_deal[[#This Row],[Index]],Directory[Index],0),MATCH('DEAL DIRECTORY'!AR$5,Directory[#Headers],0))</f>
        <v>7.34</v>
      </c>
      <c r="AS91" s="129" t="str">
        <f>INDEX(Directory[],MATCH(tbl_deal[[#This Row],[Index]],Directory[Index],0),MATCH('DEAL DIRECTORY'!AS$5,Directory[#Headers],0))</f>
        <v>地方国企</v>
      </c>
      <c r="AT91" s="129" t="str">
        <f>INDEX(Directory[],MATCH(tbl_deal[[#This Row],[Index]],Directory[Index],0),MATCH('DEAL DIRECTORY'!AT$5,Directory[#Headers],0))</f>
        <v>地方平台</v>
      </c>
      <c r="AU91" s="129" t="str">
        <f>INDEX(Directory[],MATCH(tbl_deal[[#This Row],[Index]],Directory[Index],0),MATCH('DEAL DIRECTORY'!AU$5,Directory[#Headers],0))</f>
        <v>园区</v>
      </c>
      <c r="AV91" s="129" t="str">
        <f>INDEX(Directory[],MATCH(tbl_deal[[#This Row],[Index]],Directory[Index],0),MATCH('DEAL DIRECTORY'!AV$5,Directory[#Headers],0))</f>
        <v>备证</v>
      </c>
      <c r="AW91" s="129" t="str">
        <f>INDEX(Directory[],MATCH(tbl_deal[[#This Row],[Index]],Directory[Index],0),MATCH('DEAL DIRECTORY'!AW$5,Directory[#Headers],0))</f>
        <v>无评级</v>
      </c>
      <c r="AX91" s="129" t="str">
        <f>INDEX(Directory[],MATCH(tbl_deal[[#This Row],[Index]],Directory[Index],0),MATCH('DEAL DIRECTORY'!AX$5,Directory[#Headers],0))</f>
        <v>≤2亿</v>
      </c>
      <c r="AY91" s="133" t="str">
        <f>INDEX(Directory[],MATCH(tbl_deal[[#This Row],[Index]],Directory[Index],0),MATCH('DEAL DIRECTORY'!AY$5,Directory[#Headers],0))</f>
        <v>22年</v>
      </c>
      <c r="AZ91" s="129" t="str">
        <f>INDEX(Directory[],MATCH(tbl_deal[[#This Row],[Index]],Directory[Index],0),MATCH('DEAL DIRECTORY'!AZ$5,Directory[#Headers],0))</f>
        <v>Q3</v>
      </c>
      <c r="BA91" s="129" t="str">
        <f>INDEX(Directory[],MATCH(tbl_deal[[#This Row],[Index]],Directory[Index],0),MATCH('DEAL DIRECTORY'!BA$5,Directory[#Headers],0))</f>
        <v>09月</v>
      </c>
      <c r="BB91" s="129" t="str">
        <f>INDEX(Directory[],MATCH(tbl_deal[[#This Row],[Index]],Directory[Index],0),MATCH('DEAL DIRECTORY'!BB$5,Directory[#Headers],0))</f>
        <v>SOE Creds</v>
      </c>
      <c r="BC91" s="129" t="str">
        <f>INDEX(Directory[],MATCH(tbl_deal[[#This Row],[Index]],Directory[Index],0),MATCH('DEAL DIRECTORY'!BC$5,Directory[#Headers],0))</f>
        <v>JIANGNING JINGKAI OVERSEAS INVESTMENT CO LTD</v>
      </c>
      <c r="BD91" s="129" t="str">
        <f>INDEX(Directory[],MATCH(tbl_deal[[#This Row],[Index]],Directory[Index],0),MATCH('DEAL DIRECTORY'!BD$5,Directory[#Headers],0))</f>
        <v>XS2541678780</v>
      </c>
      <c r="BE91" s="137" t="str">
        <f>INDEX(Directory[],MATCH(tbl_deal[[#This Row],[Index]],Directory[Index],0),MATCH('DEAL DIRECTORY'!BE$5,Directory[#Headers],0))</f>
        <v>22年09月</v>
      </c>
      <c r="BF91" s="137" t="str">
        <f>INDEX(Directory[],MATCH(tbl_deal[[#This Row],[Index]],Directory[Index],0),MATCH('DEAL DIRECTORY'!BF$5,Directory[#Headers],0))</f>
        <v>南京江宁经开</v>
      </c>
      <c r="BG91" s="137" t="str">
        <f>INDEX(Directory[],MATCH(tbl_deal[[#This Row],[Index]],Directory[Index],0),MATCH('DEAL DIRECTORY'!BG$5,Directory[#Headers],0))</f>
        <v>--/--/--</v>
      </c>
      <c r="BH91" s="137" t="str">
        <f>INDEX(Directory[],MATCH(tbl_deal[[#This Row],[Index]],Directory[Index],0),MATCH('DEAL DIRECTORY'!BH$5,Directory[#Headers],0))</f>
        <v>信用增强债券</v>
      </c>
      <c r="BI91" s="137" t="str">
        <f>INDEX(Directory[],MATCH(tbl_deal[[#This Row],[Index]],Directory[Index],0),MATCH('DEAL DIRECTORY'!BI$5,Directory[#Headers],0))</f>
        <v>9350万美元</v>
      </c>
      <c r="BJ91" s="137" t="str">
        <f>INDEX(Directory[],MATCH(tbl_deal[[#This Row],[Index]],Directory[Index],0),MATCH('DEAL DIRECTORY'!BJ$5,Directory[#Headers],0))</f>
        <v>364天</v>
      </c>
      <c r="BK91" s="137" t="str">
        <f>INDEX(Directory[],MATCH(tbl_deal[[#This Row],[Index]],Directory[Index],0),MATCH('DEAL DIRECTORY'!BK$5,Directory[#Headers],0))</f>
        <v>5.35%</v>
      </c>
      <c r="BL91" s="137" t="str">
        <f>INDEX(Directory[],MATCH(tbl_deal[[#This Row],[Index]],Directory[Index],0),MATCH('DEAL DIRECTORY'!BL$5,Directory[#Headers],0))</f>
        <v>账簿管理人</v>
      </c>
      <c r="BM91" s="129" t="str">
        <f>INDEX(Directory[],MATCH(tbl_deal[[#This Row],[Index]],Directory[Index],0),MATCH('DEAL DIRECTORY'!BM$5,Directory[#Headers],0))</f>
        <v/>
      </c>
      <c r="BN91" s="4"/>
      <c r="BO91" s="4"/>
      <c r="BP91" s="4"/>
    </row>
    <row r="92" spans="3:68" ht="20.25" customHeight="1" x14ac:dyDescent="0.25">
      <c r="C92" s="129">
        <f>Directory[[#This Row],[Index]]</f>
        <v>379</v>
      </c>
      <c r="D92" s="130">
        <f>INDEX(Directory[],MATCH(tbl_deal[[#This Row],[Index]],Directory[Index],0),MATCH('DEAL DIRECTORY'!D$5,Directory[#Headers],0))</f>
        <v>44830</v>
      </c>
      <c r="E92" s="129" t="str">
        <f>INDEX(Directory[],MATCH(tbl_deal[[#This Row],[Index]],Directory[Index],0),MATCH('DEAL DIRECTORY'!E$5,Directory[#Headers],0))</f>
        <v/>
      </c>
      <c r="F92" s="129" t="str">
        <f>INDEX(Directory[],MATCH(tbl_deal[[#This Row],[Index]],Directory[Index],0),MATCH('DEAL DIRECTORY'!F$5,Directory[#Headers],0))</f>
        <v/>
      </c>
      <c r="G92" s="129" t="str">
        <f>INDEX(Directory[],MATCH(tbl_deal[[#This Row],[Index]],Directory[Index],0),MATCH('DEAL DIRECTORY'!G$5,Directory[#Headers],0))</f>
        <v>Easthill III B</v>
      </c>
      <c r="H92" s="135" t="str">
        <f>IF(tbl_deal[[#This Row],[FolderPath]]="","",HYPERLINK(tbl_deal[[#This Row],[FolderPath]],"📂"))</f>
        <v>📂</v>
      </c>
      <c r="I92" s="129" t="str">
        <f>INDEX(Directory[],MATCH(tbl_deal[[#This Row],[Index]],Directory[Index],0),MATCH('DEAL DIRECTORY'!I$5,Directory[#Headers],0))</f>
        <v>JBR</v>
      </c>
      <c r="J92" s="129" t="str">
        <f>INDEX(Directory[],MATCH(tbl_deal[[#This Row],[Index]],Directory[Index],0),MATCH('DEAL DIRECTORY'!J$5,Directory[#Headers],0))</f>
        <v>SCMI</v>
      </c>
      <c r="K92" s="129" t="str">
        <f>INDEX(Directory[],MATCH(tbl_deal[[#This Row],[Index]],Directory[Index],0),MATCH('DEAL DIRECTORY'!K$5,Directory[#Headers],0))</f>
        <v>SOE组</v>
      </c>
      <c r="L92" s="129">
        <f>INDEX(Directory[],MATCH(tbl_deal[[#This Row],[Index]],Directory[Index],0),MATCH('DEAL DIRECTORY'!L$5,Directory[#Headers],0))</f>
        <v>2</v>
      </c>
      <c r="M92" s="129" t="str">
        <f>INDEX(Directory[],MATCH(tbl_deal[[#This Row],[Index]],Directory[Index],0),MATCH('DEAL DIRECTORY'!M$5,Directory[#Headers],0))</f>
        <v>南京江宁经开(江苏银行)</v>
      </c>
      <c r="N92" s="129" t="str">
        <f>INDEX(Directory[],MATCH(tbl_deal[[#This Row],[Index]],Directory[Index],0),MATCH('DEAL DIRECTORY'!N$5,Directory[#Headers],0))</f>
        <v>--/--/--</v>
      </c>
      <c r="O92" s="129" t="str">
        <f>INDEX(Directory[],MATCH(tbl_deal[[#This Row],[Index]],Directory[Index],0),MATCH('DEAL DIRECTORY'!O$5,Directory[#Headers],0))</f>
        <v>USD</v>
      </c>
      <c r="P92" s="129">
        <f>INDEX(Directory[],MATCH(tbl_deal[[#This Row],[Index]],Directory[Index],0),MATCH('DEAL DIRECTORY'!P$5,Directory[#Headers],0))</f>
        <v>1.2</v>
      </c>
      <c r="Q92" s="129" t="str">
        <f>INDEX(Directory[],MATCH(tbl_deal[[#This Row],[Index]],Directory[Index],0),MATCH('DEAL DIRECTORY'!Q$5,Directory[#Headers],0))</f>
        <v>1</v>
      </c>
      <c r="R92" s="129" t="str">
        <f>INDEX(Directory[],MATCH(tbl_deal[[#This Row],[Index]],Directory[Index],0),MATCH('DEAL DIRECTORY'!R$5,Directory[#Headers],0))</f>
        <v>5.35%</v>
      </c>
      <c r="S92" s="129" t="str">
        <f>INDEX(Directory[],MATCH(tbl_deal[[#This Row],[Index]],Directory[Index],0),MATCH('DEAL DIRECTORY'!S$5,Directory[#Headers],0))</f>
        <v>5.45%a</v>
      </c>
      <c r="T92" s="129" t="str">
        <f>INDEX(Directory[],MATCH(tbl_deal[[#This Row],[Index]],Directory[Index],0),MATCH('DEAL DIRECTORY'!T$5,Directory[#Headers],0))</f>
        <v>5.35%</v>
      </c>
      <c r="U92" s="129" t="str">
        <f>INDEX(Directory[],MATCH(tbl_deal[[#This Row],[Index]],Directory[Index],0),MATCH('DEAL DIRECTORY'!U$5,Directory[#Headers],0))</f>
        <v>--</v>
      </c>
      <c r="V92" s="131">
        <f>INDEX(Directory[],MATCH(tbl_deal[[#This Row],[Index]],Directory[Index],0),MATCH('DEAL DIRECTORY'!V$5,Directory[#Headers],0))</f>
        <v>10</v>
      </c>
      <c r="W92" s="129" t="str">
        <f>INDEX(Directory[],MATCH(tbl_deal[[#This Row],[Index]],Directory[Index],0),MATCH('DEAL DIRECTORY'!W$5,Directory[#Headers],0))</f>
        <v>备证+维好</v>
      </c>
      <c r="X92" s="129" t="str">
        <f>INDEX(Directory[],MATCH(tbl_deal[[#This Row],[Index]],Directory[Index],0),MATCH('DEAL DIRECTORY'!X$5,Directory[#Headers],0))</f>
        <v>--</v>
      </c>
      <c r="Y92" s="129" t="str">
        <f>INDEX(Directory[],MATCH(tbl_deal[[#This Row],[Index]],Directory[Index],0),MATCH('DEAL DIRECTORY'!Y$5,Directory[#Headers],0))</f>
        <v>新交所</v>
      </c>
      <c r="Z92" s="129" t="str">
        <f>INDEX(Directory[],MATCH(tbl_deal[[#This Row],[Index]],Directory[Index],0),MATCH('DEAL DIRECTORY'!Z$5,Directory[#Headers],0))</f>
        <v/>
      </c>
      <c r="AA92" s="129" t="str">
        <f>INDEX(Directory[],MATCH(tbl_deal[[#This Row],[Index]],Directory[Index],0),MATCH('DEAL DIRECTORY'!AA$5,Directory[#Headers],0))</f>
        <v/>
      </c>
      <c r="AB92" s="129" t="str">
        <f>INDEX(Directory[],MATCH(tbl_deal[[#This Row],[Index]],Directory[Index],0),MATCH('DEAL DIRECTORY'!AB$5,Directory[#Headers],0))</f>
        <v>BISL</v>
      </c>
      <c r="AC92" s="129" t="str">
        <f>INDEX(Directory[],MATCH(tbl_deal[[#This Row],[Index]],Directory[Index],0),MATCH('DEAL DIRECTORY'!AC$5,Directory[#Headers],0))</f>
        <v>--</v>
      </c>
      <c r="AD92" s="129" t="str">
        <f>INDEX(Directory[],MATCH(tbl_deal[[#This Row],[Index]],Directory[Index],0),MATCH('DEAL DIRECTORY'!AD$5,Directory[#Headers],0))</f>
        <v>--</v>
      </c>
      <c r="AE92" s="129" t="str">
        <f>INDEX(Directory[],MATCH(tbl_deal[[#This Row],[Index]],Directory[Index],0),MATCH('DEAL DIRECTORY'!AE$5,Directory[#Headers],0))</f>
        <v>--</v>
      </c>
      <c r="AF92" s="129" t="str">
        <f>INDEX(Directory[],MATCH(tbl_deal[[#This Row],[Index]],Directory[Index],0),MATCH('DEAL DIRECTORY'!AF$5,Directory[#Headers],0))</f>
        <v>N</v>
      </c>
      <c r="AG92" s="129" t="str">
        <f>INDEX(Directory[],MATCH(tbl_deal[[#This Row],[Index]],Directory[Index],0),MATCH('DEAL DIRECTORY'!AG$5,Directory[#Headers],0))</f>
        <v>南京江宁经济技术开发集团有限公司</v>
      </c>
      <c r="AH92" s="129" t="str">
        <f>INDEX(Directory[],MATCH(tbl_deal[[#This Row],[Index]],Directory[Index],0),MATCH('DEAL DIRECTORY'!AH$5,Directory[#Headers],0))</f>
        <v>--/--/--</v>
      </c>
      <c r="AI92" s="129" t="str">
        <f>INDEX(Directory[],MATCH(tbl_deal[[#This Row],[Index]],Directory[Index],0),MATCH('DEAL DIRECTORY'!AI$5,Directory[#Headers],0))</f>
        <v>AAA</v>
      </c>
      <c r="AJ92" s="129" t="str">
        <f>INDEX(Directory[],MATCH(tbl_deal[[#This Row],[Index]],Directory[Index],0),MATCH('DEAL DIRECTORY'!AJ$5,Directory[#Headers],0))</f>
        <v>江苏</v>
      </c>
      <c r="AK92" s="129" t="str">
        <f>INDEX(Directory[],MATCH(tbl_deal[[#This Row],[Index]],Directory[Index],0),MATCH('DEAL DIRECTORY'!AK$5,Directory[#Headers],0))</f>
        <v>南京市</v>
      </c>
      <c r="AL92" s="129" t="str">
        <f>INDEX(Directory[],MATCH(tbl_deal[[#This Row],[Index]],Directory[Index],0),MATCH('DEAL DIRECTORY'!AL$5,Directory[#Headers],0))</f>
        <v>江宁区</v>
      </c>
      <c r="AM92" s="129" t="str">
        <f>INDEX(Directory[],MATCH(tbl_deal[[#This Row],[Index]],Directory[Index],0),MATCH('DEAL DIRECTORY'!AM$5,Directory[#Headers],0))</f>
        <v>江苏银行</v>
      </c>
      <c r="AN92" s="129" t="str">
        <f>INDEX(Directory[],MATCH(tbl_deal[[#This Row],[Index]],Directory[Index],0),MATCH('DEAL DIRECTORY'!AN$5,Directory[#Headers],0))</f>
        <v>城商行备证</v>
      </c>
      <c r="AO92" s="132">
        <f>IF(ISBLANK(INDEX(Directory[],MATCH(tbl_deal[[#This Row],[Index]],Directory[Index],0),MATCH('DEAL DIRECTORY'!AO$5,Directory[#Headers],0))),"--",INDEX(Directory[],MATCH(tbl_deal[[#This Row],[Index]],Directory[Index],0),MATCH('DEAL DIRECTORY'!AO$5,Directory[#Headers],0)))</f>
        <v>500</v>
      </c>
      <c r="AP92" s="129">
        <f>INDEX(Directory[],MATCH(tbl_deal[[#This Row],[Index]],Directory[Index],0),MATCH('DEAL DIRECTORY'!AP$5,Directory[#Headers],0))</f>
        <v>1.2</v>
      </c>
      <c r="AQ92" s="129">
        <f>INDEX(Directory[],MATCH(tbl_deal[[#This Row],[Index]],Directory[Index],0),MATCH('DEAL DIRECTORY'!AQ$5,Directory[#Headers],0))</f>
        <v>8.56</v>
      </c>
      <c r="AR92" s="129">
        <f>INDEX(Directory[],MATCH(tbl_deal[[#This Row],[Index]],Directory[Index],0),MATCH('DEAL DIRECTORY'!AR$5,Directory[#Headers],0))</f>
        <v>9.42</v>
      </c>
      <c r="AS92" s="129" t="str">
        <f>INDEX(Directory[],MATCH(tbl_deal[[#This Row],[Index]],Directory[Index],0),MATCH('DEAL DIRECTORY'!AS$5,Directory[#Headers],0))</f>
        <v>地方国企</v>
      </c>
      <c r="AT92" s="129" t="str">
        <f>INDEX(Directory[],MATCH(tbl_deal[[#This Row],[Index]],Directory[Index],0),MATCH('DEAL DIRECTORY'!AT$5,Directory[#Headers],0))</f>
        <v>地方平台</v>
      </c>
      <c r="AU92" s="129" t="str">
        <f>INDEX(Directory[],MATCH(tbl_deal[[#This Row],[Index]],Directory[Index],0),MATCH('DEAL DIRECTORY'!AU$5,Directory[#Headers],0))</f>
        <v>园区</v>
      </c>
      <c r="AV92" s="129" t="str">
        <f>INDEX(Directory[],MATCH(tbl_deal[[#This Row],[Index]],Directory[Index],0),MATCH('DEAL DIRECTORY'!AV$5,Directory[#Headers],0))</f>
        <v>备证</v>
      </c>
      <c r="AW92" s="129" t="str">
        <f>INDEX(Directory[],MATCH(tbl_deal[[#This Row],[Index]],Directory[Index],0),MATCH('DEAL DIRECTORY'!AW$5,Directory[#Headers],0))</f>
        <v>无评级</v>
      </c>
      <c r="AX92" s="129" t="str">
        <f>INDEX(Directory[],MATCH(tbl_deal[[#This Row],[Index]],Directory[Index],0),MATCH('DEAL DIRECTORY'!AX$5,Directory[#Headers],0))</f>
        <v>≤2亿</v>
      </c>
      <c r="AY92" s="133" t="str">
        <f>INDEX(Directory[],MATCH(tbl_deal[[#This Row],[Index]],Directory[Index],0),MATCH('DEAL DIRECTORY'!AY$5,Directory[#Headers],0))</f>
        <v>22年</v>
      </c>
      <c r="AZ92" s="129" t="str">
        <f>INDEX(Directory[],MATCH(tbl_deal[[#This Row],[Index]],Directory[Index],0),MATCH('DEAL DIRECTORY'!AZ$5,Directory[#Headers],0))</f>
        <v>Q3</v>
      </c>
      <c r="BA92" s="129" t="str">
        <f>INDEX(Directory[],MATCH(tbl_deal[[#This Row],[Index]],Directory[Index],0),MATCH('DEAL DIRECTORY'!BA$5,Directory[#Headers],0))</f>
        <v>09月</v>
      </c>
      <c r="BB92" s="129" t="str">
        <f>INDEX(Directory[],MATCH(tbl_deal[[#This Row],[Index]],Directory[Index],0),MATCH('DEAL DIRECTORY'!BB$5,Directory[#Headers],0))</f>
        <v>SOE Creds</v>
      </c>
      <c r="BC92" s="129" t="str">
        <f>INDEX(Directory[],MATCH(tbl_deal[[#This Row],[Index]],Directory[Index],0),MATCH('DEAL DIRECTORY'!BC$5,Directory[#Headers],0))</f>
        <v>JIANGNING JINGKAI OVERSEAS INVESTMENT CO., LTD.</v>
      </c>
      <c r="BD92" s="129" t="str">
        <f>INDEX(Directory[],MATCH(tbl_deal[[#This Row],[Index]],Directory[Index],0),MATCH('DEAL DIRECTORY'!BD$5,Directory[#Headers],0))</f>
        <v>XS2537427473</v>
      </c>
      <c r="BE92" s="137" t="str">
        <f>INDEX(Directory[],MATCH(tbl_deal[[#This Row],[Index]],Directory[Index],0),MATCH('DEAL DIRECTORY'!BE$5,Directory[#Headers],0))</f>
        <v>22年09月</v>
      </c>
      <c r="BF92" s="137" t="str">
        <f>INDEX(Directory[],MATCH(tbl_deal[[#This Row],[Index]],Directory[Index],0),MATCH('DEAL DIRECTORY'!BF$5,Directory[#Headers],0))</f>
        <v>南京江宁经开</v>
      </c>
      <c r="BG92" s="137" t="str">
        <f>INDEX(Directory[],MATCH(tbl_deal[[#This Row],[Index]],Directory[Index],0),MATCH('DEAL DIRECTORY'!BG$5,Directory[#Headers],0))</f>
        <v>--/--/--</v>
      </c>
      <c r="BH92" s="137" t="str">
        <f>INDEX(Directory[],MATCH(tbl_deal[[#This Row],[Index]],Directory[Index],0),MATCH('DEAL DIRECTORY'!BH$5,Directory[#Headers],0))</f>
        <v>信用增强债券</v>
      </c>
      <c r="BI92" s="137" t="str">
        <f>INDEX(Directory[],MATCH(tbl_deal[[#This Row],[Index]],Directory[Index],0),MATCH('DEAL DIRECTORY'!BI$5,Directory[#Headers],0))</f>
        <v>1.2亿美元</v>
      </c>
      <c r="BJ92" s="137" t="str">
        <f>INDEX(Directory[],MATCH(tbl_deal[[#This Row],[Index]],Directory[Index],0),MATCH('DEAL DIRECTORY'!BJ$5,Directory[#Headers],0))</f>
        <v>364天</v>
      </c>
      <c r="BK92" s="137" t="str">
        <f>INDEX(Directory[],MATCH(tbl_deal[[#This Row],[Index]],Directory[Index],0),MATCH('DEAL DIRECTORY'!BK$5,Directory[#Headers],0))</f>
        <v>5.35%</v>
      </c>
      <c r="BL92" s="137" t="str">
        <f>INDEX(Directory[],MATCH(tbl_deal[[#This Row],[Index]],Directory[Index],0),MATCH('DEAL DIRECTORY'!BL$5,Directory[#Headers],0))</f>
        <v>账簿管理人</v>
      </c>
      <c r="BM92" s="129" t="str">
        <f>INDEX(Directory[],MATCH(tbl_deal[[#This Row],[Index]],Directory[Index],0),MATCH('DEAL DIRECTORY'!BM$5,Directory[#Headers],0))</f>
        <v>\\10.10.1.215\dcm$\Deals\Completed\2022 Completed\SOE\Easthill III A&amp;B 南京江宁经开</v>
      </c>
      <c r="BN92" s="4"/>
      <c r="BO92" s="4"/>
      <c r="BP92" s="4"/>
    </row>
    <row r="93" spans="3:68" ht="20.25" customHeight="1" x14ac:dyDescent="0.25">
      <c r="C93" s="129">
        <f>Directory[[#This Row],[Index]]</f>
        <v>378</v>
      </c>
      <c r="D93" s="130">
        <f>INDEX(Directory[],MATCH(tbl_deal[[#This Row],[Index]],Directory[Index],0),MATCH('DEAL DIRECTORY'!D$5,Directory[#Headers],0))</f>
        <v>44820</v>
      </c>
      <c r="E93" s="129" t="str">
        <f>INDEX(Directory[],MATCH(tbl_deal[[#This Row],[Index]],Directory[Index],0),MATCH('DEAL DIRECTORY'!E$5,Directory[#Headers],0))</f>
        <v/>
      </c>
      <c r="F93" s="129" t="str">
        <f>INDEX(Directory[],MATCH(tbl_deal[[#This Row],[Index]],Directory[Index],0),MATCH('DEAL DIRECTORY'!F$5,Directory[#Headers],0))</f>
        <v/>
      </c>
      <c r="G93" s="129" t="str">
        <f>INDEX(Directory[],MATCH(tbl_deal[[#This Row],[Index]],Directory[Index],0),MATCH('DEAL DIRECTORY'!G$5,Directory[#Headers],0))</f>
        <v>Radiance III</v>
      </c>
      <c r="H93" s="135" t="str">
        <f>IF(tbl_deal[[#This Row],[FolderPath]]="","",HYPERLINK(tbl_deal[[#This Row],[FolderPath]],"📂"))</f>
        <v>📂</v>
      </c>
      <c r="I93" s="129" t="str">
        <f>INDEX(Directory[],MATCH(tbl_deal[[#This Row],[Index]],Directory[Index],0),MATCH('DEAL DIRECTORY'!I$5,Directory[#Headers],0))</f>
        <v>JGC</v>
      </c>
      <c r="J93" s="129" t="str">
        <f>INDEX(Directory[],MATCH(tbl_deal[[#This Row],[Index]],Directory[Index],0),MATCH('DEAL DIRECTORY'!J$5,Directory[#Headers],0))</f>
        <v>OC</v>
      </c>
      <c r="K93" s="129" t="str">
        <f>INDEX(Directory[],MATCH(tbl_deal[[#This Row],[Index]],Directory[Index],0),MATCH('DEAL DIRECTORY'!K$5,Directory[#Headers],0))</f>
        <v>SOE组</v>
      </c>
      <c r="L93" s="129">
        <f>INDEX(Directory[],MATCH(tbl_deal[[#This Row],[Index]],Directory[Index],0),MATCH('DEAL DIRECTORY'!L$5,Directory[#Headers],0))</f>
        <v>2</v>
      </c>
      <c r="M93" s="129" t="str">
        <f>INDEX(Directory[],MATCH(tbl_deal[[#This Row],[Index]],Directory[Index],0),MATCH('DEAL DIRECTORY'!M$5,Directory[#Headers],0))</f>
        <v>绍兴上虞国资</v>
      </c>
      <c r="N93" s="129" t="str">
        <f>INDEX(Directory[],MATCH(tbl_deal[[#This Row],[Index]],Directory[Index],0),MATCH('DEAL DIRECTORY'!N$5,Directory[#Headers],0))</f>
        <v>--/--/BBB-</v>
      </c>
      <c r="O93" s="129" t="str">
        <f>INDEX(Directory[],MATCH(tbl_deal[[#This Row],[Index]],Directory[Index],0),MATCH('DEAL DIRECTORY'!O$5,Directory[#Headers],0))</f>
        <v>USD</v>
      </c>
      <c r="P93" s="129">
        <f>INDEX(Directory[],MATCH(tbl_deal[[#This Row],[Index]],Directory[Index],0),MATCH('DEAL DIRECTORY'!P$5,Directory[#Headers],0))</f>
        <v>3</v>
      </c>
      <c r="Q93" s="129" t="str">
        <f>INDEX(Directory[],MATCH(tbl_deal[[#This Row],[Index]],Directory[Index],0),MATCH('DEAL DIRECTORY'!Q$5,Directory[#Headers],0))</f>
        <v>3</v>
      </c>
      <c r="R93" s="129" t="str">
        <f>INDEX(Directory[],MATCH(tbl_deal[[#This Row],[Index]],Directory[Index],0),MATCH('DEAL DIRECTORY'!R$5,Directory[#Headers],0))</f>
        <v>5.2%</v>
      </c>
      <c r="S93" s="129" t="str">
        <f>INDEX(Directory[],MATCH(tbl_deal[[#This Row],[Index]],Directory[Index],0),MATCH('DEAL DIRECTORY'!S$5,Directory[#Headers],0))</f>
        <v>5.6%a</v>
      </c>
      <c r="T93" s="129" t="str">
        <f>INDEX(Directory[],MATCH(tbl_deal[[#This Row],[Index]],Directory[Index],0),MATCH('DEAL DIRECTORY'!T$5,Directory[#Headers],0))</f>
        <v>5.2%</v>
      </c>
      <c r="U93" s="129" t="str">
        <f>INDEX(Directory[],MATCH(tbl_deal[[#This Row],[Index]],Directory[Index],0),MATCH('DEAL DIRECTORY'!U$5,Directory[#Headers],0))</f>
        <v>--</v>
      </c>
      <c r="V93" s="131">
        <f>INDEX(Directory[],MATCH(tbl_deal[[#This Row],[Index]],Directory[Index],0),MATCH('DEAL DIRECTORY'!V$5,Directory[#Headers],0))</f>
        <v>40</v>
      </c>
      <c r="W93" s="129" t="str">
        <f>INDEX(Directory[],MATCH(tbl_deal[[#This Row],[Index]],Directory[Index],0),MATCH('DEAL DIRECTORY'!W$5,Directory[#Headers],0))</f>
        <v>直发</v>
      </c>
      <c r="X93" s="129" t="str">
        <f>INDEX(Directory[],MATCH(tbl_deal[[#This Row],[Index]],Directory[Index],0),MATCH('DEAL DIRECTORY'!X$5,Directory[#Headers],0))</f>
        <v>--</v>
      </c>
      <c r="Y93" s="129" t="str">
        <f>INDEX(Directory[],MATCH(tbl_deal[[#This Row],[Index]],Directory[Index],0),MATCH('DEAL DIRECTORY'!Y$5,Directory[#Headers],0))</f>
        <v>港交所</v>
      </c>
      <c r="Z93" s="129" t="str">
        <f>INDEX(Directory[],MATCH(tbl_deal[[#This Row],[Index]],Directory[Index],0),MATCH('DEAL DIRECTORY'!Z$5,Directory[#Headers],0))</f>
        <v/>
      </c>
      <c r="AA93" s="129" t="str">
        <f>INDEX(Directory[],MATCH(tbl_deal[[#This Row],[Index]],Directory[Index],0),MATCH('DEAL DIRECTORY'!AA$5,Directory[#Headers],0))</f>
        <v/>
      </c>
      <c r="AB93" s="129" t="str">
        <f>INDEX(Directory[],MATCH(tbl_deal[[#This Row],[Index]],Directory[Index],0),MATCH('DEAL DIRECTORY'!AB$5,Directory[#Headers],0))</f>
        <v>BISL</v>
      </c>
      <c r="AC93" s="129" t="str">
        <f>INDEX(Directory[],MATCH(tbl_deal[[#This Row],[Index]],Directory[Index],0),MATCH('DEAL DIRECTORY'!AC$5,Directory[#Headers],0))</f>
        <v>--</v>
      </c>
      <c r="AD93" s="129" t="str">
        <f>INDEX(Directory[],MATCH(tbl_deal[[#This Row],[Index]],Directory[Index],0),MATCH('DEAL DIRECTORY'!AD$5,Directory[#Headers],0))</f>
        <v>--</v>
      </c>
      <c r="AE93" s="129" t="str">
        <f>INDEX(Directory[],MATCH(tbl_deal[[#This Row],[Index]],Directory[Index],0),MATCH('DEAL DIRECTORY'!AE$5,Directory[#Headers],0))</f>
        <v>--</v>
      </c>
      <c r="AF93" s="129" t="str">
        <f>INDEX(Directory[],MATCH(tbl_deal[[#This Row],[Index]],Directory[Index],0),MATCH('DEAL DIRECTORY'!AF$5,Directory[#Headers],0))</f>
        <v>N</v>
      </c>
      <c r="AG93" s="129" t="str">
        <f>INDEX(Directory[],MATCH(tbl_deal[[#This Row],[Index]],Directory[Index],0),MATCH('DEAL DIRECTORY'!AG$5,Directory[#Headers],0))</f>
        <v>绍兴市上虞区国有资本投资运营有限公司</v>
      </c>
      <c r="AH93" s="129" t="str">
        <f>INDEX(Directory[],MATCH(tbl_deal[[#This Row],[Index]],Directory[Index],0),MATCH('DEAL DIRECTORY'!AH$5,Directory[#Headers],0))</f>
        <v>--/--/BBB-</v>
      </c>
      <c r="AI93" s="129" t="str">
        <f>INDEX(Directory[],MATCH(tbl_deal[[#This Row],[Index]],Directory[Index],0),MATCH('DEAL DIRECTORY'!AI$5,Directory[#Headers],0))</f>
        <v>AA+</v>
      </c>
      <c r="AJ93" s="129" t="str">
        <f>INDEX(Directory[],MATCH(tbl_deal[[#This Row],[Index]],Directory[Index],0),MATCH('DEAL DIRECTORY'!AJ$5,Directory[#Headers],0))</f>
        <v>浙江</v>
      </c>
      <c r="AK93" s="129" t="str">
        <f>INDEX(Directory[],MATCH(tbl_deal[[#This Row],[Index]],Directory[Index],0),MATCH('DEAL DIRECTORY'!AK$5,Directory[#Headers],0))</f>
        <v>绍兴市</v>
      </c>
      <c r="AL93" s="129" t="str">
        <f>INDEX(Directory[],MATCH(tbl_deal[[#This Row],[Index]],Directory[Index],0),MATCH('DEAL DIRECTORY'!AL$5,Directory[#Headers],0))</f>
        <v>上虞区</v>
      </c>
      <c r="AM93" s="129" t="str">
        <f>INDEX(Directory[],MATCH(tbl_deal[[#This Row],[Index]],Directory[Index],0),MATCH('DEAL DIRECTORY'!AM$5,Directory[#Headers],0))</f>
        <v>--</v>
      </c>
      <c r="AN93" s="129" t="str">
        <f>INDEX(Directory[],MATCH(tbl_deal[[#This Row],[Index]],Directory[Index],0),MATCH('DEAL DIRECTORY'!AN$5,Directory[#Headers],0))</f>
        <v>--</v>
      </c>
      <c r="AO93" s="132">
        <f>IF(ISBLANK(INDEX(Directory[],MATCH(tbl_deal[[#This Row],[Index]],Directory[Index],0),MATCH('DEAL DIRECTORY'!AO$5,Directory[#Headers],0))),"--",INDEX(Directory[],MATCH(tbl_deal[[#This Row],[Index]],Directory[Index],0),MATCH('DEAL DIRECTORY'!AO$5,Directory[#Headers],0)))</f>
        <v>110000</v>
      </c>
      <c r="AP93" s="129">
        <f>INDEX(Directory[],MATCH(tbl_deal[[#This Row],[Index]],Directory[Index],0),MATCH('DEAL DIRECTORY'!AP$5,Directory[#Headers],0))</f>
        <v>3</v>
      </c>
      <c r="AQ93" s="129">
        <f>INDEX(Directory[],MATCH(tbl_deal[[#This Row],[Index]],Directory[Index],0),MATCH('DEAL DIRECTORY'!AQ$5,Directory[#Headers],0))</f>
        <v>20.96</v>
      </c>
      <c r="AR93" s="129">
        <f>INDEX(Directory[],MATCH(tbl_deal[[#This Row],[Index]],Directory[Index],0),MATCH('DEAL DIRECTORY'!AR$5,Directory[#Headers],0))</f>
        <v>23.55</v>
      </c>
      <c r="AS93" s="129" t="str">
        <f>INDEX(Directory[],MATCH(tbl_deal[[#This Row],[Index]],Directory[Index],0),MATCH('DEAL DIRECTORY'!AS$5,Directory[#Headers],0))</f>
        <v>地方国企</v>
      </c>
      <c r="AT93" s="129" t="str">
        <f>INDEX(Directory[],MATCH(tbl_deal[[#This Row],[Index]],Directory[Index],0),MATCH('DEAL DIRECTORY'!AT$5,Directory[#Headers],0))</f>
        <v>地方平台</v>
      </c>
      <c r="AU93" s="129" t="str">
        <f>INDEX(Directory[],MATCH(tbl_deal[[#This Row],[Index]],Directory[Index],0),MATCH('DEAL DIRECTORY'!AU$5,Directory[#Headers],0))</f>
        <v>综合</v>
      </c>
      <c r="AV93" s="129" t="str">
        <f>INDEX(Directory[],MATCH(tbl_deal[[#This Row],[Index]],Directory[Index],0),MATCH('DEAL DIRECTORY'!AV$5,Directory[#Headers],0))</f>
        <v>直发</v>
      </c>
      <c r="AW93" s="129" t="str">
        <f>INDEX(Directory[],MATCH(tbl_deal[[#This Row],[Index]],Directory[Index],0),MATCH('DEAL DIRECTORY'!AW$5,Directory[#Headers],0))</f>
        <v>投资级</v>
      </c>
      <c r="AX93" s="129" t="str">
        <f>INDEX(Directory[],MATCH(tbl_deal[[#This Row],[Index]],Directory[Index],0),MATCH('DEAL DIRECTORY'!AX$5,Directory[#Headers],0))</f>
        <v>2-3亿</v>
      </c>
      <c r="AY93" s="133" t="str">
        <f>INDEX(Directory[],MATCH(tbl_deal[[#This Row],[Index]],Directory[Index],0),MATCH('DEAL DIRECTORY'!AY$5,Directory[#Headers],0))</f>
        <v>22年</v>
      </c>
      <c r="AZ93" s="129" t="str">
        <f>INDEX(Directory[],MATCH(tbl_deal[[#This Row],[Index]],Directory[Index],0),MATCH('DEAL DIRECTORY'!AZ$5,Directory[#Headers],0))</f>
        <v>Q3</v>
      </c>
      <c r="BA93" s="129" t="str">
        <f>INDEX(Directory[],MATCH(tbl_deal[[#This Row],[Index]],Directory[Index],0),MATCH('DEAL DIRECTORY'!BA$5,Directory[#Headers],0))</f>
        <v>09月</v>
      </c>
      <c r="BB93" s="129" t="str">
        <f>INDEX(Directory[],MATCH(tbl_deal[[#This Row],[Index]],Directory[Index],0),MATCH('DEAL DIRECTORY'!BB$5,Directory[#Headers],0))</f>
        <v>SOE Creds</v>
      </c>
      <c r="BC93" s="129" t="str">
        <f>INDEX(Directory[],MATCH(tbl_deal[[#This Row],[Index]],Directory[Index],0),MATCH('DEAL DIRECTORY'!BC$5,Directory[#Headers],0))</f>
        <v>SHAOXING SHANGYU STATE-OWNED CAPITAL INVESTMENT AND OPERATION CO., LTD.</v>
      </c>
      <c r="BD93" s="129" t="str">
        <f>INDEX(Directory[],MATCH(tbl_deal[[#This Row],[Index]],Directory[Index],0),MATCH('DEAL DIRECTORY'!BD$5,Directory[#Headers],0))</f>
        <v>XS2527143833</v>
      </c>
      <c r="BE93" s="137" t="str">
        <f>INDEX(Directory[],MATCH(tbl_deal[[#This Row],[Index]],Directory[Index],0),MATCH('DEAL DIRECTORY'!BE$5,Directory[#Headers],0))</f>
        <v>22年09月</v>
      </c>
      <c r="BF93" s="137" t="str">
        <f>INDEX(Directory[],MATCH(tbl_deal[[#This Row],[Index]],Directory[Index],0),MATCH('DEAL DIRECTORY'!BF$5,Directory[#Headers],0))</f>
        <v>绍兴上虞国资</v>
      </c>
      <c r="BG93" s="137" t="str">
        <f>INDEX(Directory[],MATCH(tbl_deal[[#This Row],[Index]],Directory[Index],0),MATCH('DEAL DIRECTORY'!BG$5,Directory[#Headers],0))</f>
        <v>--/--/BBB-</v>
      </c>
      <c r="BH93" s="137" t="str">
        <f>INDEX(Directory[],MATCH(tbl_deal[[#This Row],[Index]],Directory[Index],0),MATCH('DEAL DIRECTORY'!BH$5,Directory[#Headers],0))</f>
        <v>高级债</v>
      </c>
      <c r="BI93" s="137" t="str">
        <f>INDEX(Directory[],MATCH(tbl_deal[[#This Row],[Index]],Directory[Index],0),MATCH('DEAL DIRECTORY'!BI$5,Directory[#Headers],0))</f>
        <v>3亿美元</v>
      </c>
      <c r="BJ93" s="137" t="str">
        <f>INDEX(Directory[],MATCH(tbl_deal[[#This Row],[Index]],Directory[Index],0),MATCH('DEAL DIRECTORY'!BJ$5,Directory[#Headers],0))</f>
        <v>3年</v>
      </c>
      <c r="BK93" s="137" t="str">
        <f>INDEX(Directory[],MATCH(tbl_deal[[#This Row],[Index]],Directory[Index],0),MATCH('DEAL DIRECTORY'!BK$5,Directory[#Headers],0))</f>
        <v>5.2%</v>
      </c>
      <c r="BL93" s="137" t="str">
        <f>INDEX(Directory[],MATCH(tbl_deal[[#This Row],[Index]],Directory[Index],0),MATCH('DEAL DIRECTORY'!BL$5,Directory[#Headers],0))</f>
        <v>全球协调人</v>
      </c>
      <c r="BM93" s="129" t="str">
        <f>INDEX(Directory[],MATCH(tbl_deal[[#This Row],[Index]],Directory[Index],0),MATCH('DEAL DIRECTORY'!BM$5,Directory[#Headers],0))</f>
        <v>\\10.10.1.215\dcm$\Deals\Completed\2022 Completed\SOE\Spring Radiance III 上虞国资</v>
      </c>
      <c r="BN93" s="4"/>
      <c r="BO93" s="4"/>
      <c r="BP93" s="4"/>
    </row>
    <row r="94" spans="3:68" ht="20.25" customHeight="1" x14ac:dyDescent="0.25">
      <c r="C94" s="129">
        <f>Directory[[#This Row],[Index]]</f>
        <v>377</v>
      </c>
      <c r="D94" s="130">
        <f>INDEX(Directory[],MATCH(tbl_deal[[#This Row],[Index]],Directory[Index],0),MATCH('DEAL DIRECTORY'!D$5,Directory[#Headers],0))</f>
        <v>44804</v>
      </c>
      <c r="E94" s="129" t="str">
        <f>INDEX(Directory[],MATCH(tbl_deal[[#This Row],[Index]],Directory[Index],0),MATCH('DEAL DIRECTORY'!E$5,Directory[#Headers],0))</f>
        <v/>
      </c>
      <c r="F94" s="129" t="str">
        <f>INDEX(Directory[],MATCH(tbl_deal[[#This Row],[Index]],Directory[Index],0),MATCH('DEAL DIRECTORY'!F$5,Directory[#Headers],0))</f>
        <v/>
      </c>
      <c r="G94" s="129" t="str">
        <f>INDEX(Directory[],MATCH(tbl_deal[[#This Row],[Index]],Directory[Index],0),MATCH('DEAL DIRECTORY'!G$5,Directory[#Headers],0))</f>
        <v>Sailing II</v>
      </c>
      <c r="H94" s="135" t="str">
        <f>IF(tbl_deal[[#This Row],[FolderPath]]="","",HYPERLINK(tbl_deal[[#This Row],[FolderPath]],"📂"))</f>
        <v>📂</v>
      </c>
      <c r="I94" s="129" t="str">
        <f>INDEX(Directory[],MATCH(tbl_deal[[#This Row],[Index]],Directory[Index],0),MATCH('DEAL DIRECTORY'!I$5,Directory[#Headers],0))</f>
        <v>JBR</v>
      </c>
      <c r="J94" s="129" t="str">
        <f>INDEX(Directory[],MATCH(tbl_deal[[#This Row],[Index]],Directory[Index],0),MATCH('DEAL DIRECTORY'!J$5,Directory[#Headers],0))</f>
        <v>SCMI</v>
      </c>
      <c r="K94" s="129" t="str">
        <f>INDEX(Directory[],MATCH(tbl_deal[[#This Row],[Index]],Directory[Index],0),MATCH('DEAL DIRECTORY'!K$5,Directory[#Headers],0))</f>
        <v>POE组</v>
      </c>
      <c r="L94" s="129">
        <f>INDEX(Directory[],MATCH(tbl_deal[[#This Row],[Index]],Directory[Index],0),MATCH('DEAL DIRECTORY'!L$5,Directory[#Headers],0))</f>
        <v>1</v>
      </c>
      <c r="M94" s="129" t="str">
        <f>INDEX(Directory[],MATCH(tbl_deal[[#This Row],[Index]],Directory[Index],0),MATCH('DEAL DIRECTORY'!M$5,Directory[#Headers],0))</f>
        <v>中伟股份(长沙银行)</v>
      </c>
      <c r="N94" s="129" t="str">
        <f>INDEX(Directory[],MATCH(tbl_deal[[#This Row],[Index]],Directory[Index],0),MATCH('DEAL DIRECTORY'!N$5,Directory[#Headers],0))</f>
        <v>--/--/--</v>
      </c>
      <c r="O94" s="129" t="str">
        <f>INDEX(Directory[],MATCH(tbl_deal[[#This Row],[Index]],Directory[Index],0),MATCH('DEAL DIRECTORY'!O$5,Directory[#Headers],0))</f>
        <v>USD</v>
      </c>
      <c r="P94" s="129">
        <f>INDEX(Directory[],MATCH(tbl_deal[[#This Row],[Index]],Directory[Index],0),MATCH('DEAL DIRECTORY'!P$5,Directory[#Headers],0))</f>
        <v>1.4</v>
      </c>
      <c r="Q94" s="129" t="str">
        <f>INDEX(Directory[],MATCH(tbl_deal[[#This Row],[Index]],Directory[Index],0),MATCH('DEAL DIRECTORY'!Q$5,Directory[#Headers],0))</f>
        <v>3</v>
      </c>
      <c r="R94" s="129" t="str">
        <f>INDEX(Directory[],MATCH(tbl_deal[[#This Row],[Index]],Directory[Index],0),MATCH('DEAL DIRECTORY'!R$5,Directory[#Headers],0))</f>
        <v>5.7%</v>
      </c>
      <c r="S94" s="129" t="str">
        <f>INDEX(Directory[],MATCH(tbl_deal[[#This Row],[Index]],Directory[Index],0),MATCH('DEAL DIRECTORY'!S$5,Directory[#Headers],0))</f>
        <v>--</v>
      </c>
      <c r="T94" s="129" t="str">
        <f>INDEX(Directory[],MATCH(tbl_deal[[#This Row],[Index]],Directory[Index],0),MATCH('DEAL DIRECTORY'!T$5,Directory[#Headers],0))</f>
        <v>5.7%</v>
      </c>
      <c r="U94" s="129" t="str">
        <f>INDEX(Directory[],MATCH(tbl_deal[[#This Row],[Index]],Directory[Index],0),MATCH('DEAL DIRECTORY'!U$5,Directory[#Headers],0))</f>
        <v>--</v>
      </c>
      <c r="V94" s="131">
        <f>INDEX(Directory[],MATCH(tbl_deal[[#This Row],[Index]],Directory[Index],0),MATCH('DEAL DIRECTORY'!V$5,Directory[#Headers],0))</f>
        <v>0</v>
      </c>
      <c r="W94" s="129" t="str">
        <f>INDEX(Directory[],MATCH(tbl_deal[[#This Row],[Index]],Directory[Index],0),MATCH('DEAL DIRECTORY'!W$5,Directory[#Headers],0))</f>
        <v>备证+担保</v>
      </c>
      <c r="X94" s="129" t="str">
        <f>INDEX(Directory[],MATCH(tbl_deal[[#This Row],[Index]],Directory[Index],0),MATCH('DEAL DIRECTORY'!X$5,Directory[#Headers],0))</f>
        <v>--</v>
      </c>
      <c r="Y94" s="129" t="str">
        <f>INDEX(Directory[],MATCH(tbl_deal[[#This Row],[Index]],Directory[Index],0),MATCH('DEAL DIRECTORY'!Y$5,Directory[#Headers],0))</f>
        <v>澳交所;卢交所</v>
      </c>
      <c r="Z94" s="129" t="str">
        <f>INDEX(Directory[],MATCH(tbl_deal[[#This Row],[Index]],Directory[Index],0),MATCH('DEAL DIRECTORY'!Z$5,Directory[#Headers],0))</f>
        <v/>
      </c>
      <c r="AA94" s="129" t="str">
        <f>INDEX(Directory[],MATCH(tbl_deal[[#This Row],[Index]],Directory[Index],0),MATCH('DEAL DIRECTORY'!AA$5,Directory[#Headers],0))</f>
        <v/>
      </c>
      <c r="AB94" s="129" t="str">
        <f>INDEX(Directory[],MATCH(tbl_deal[[#This Row],[Index]],Directory[Index],0),MATCH('DEAL DIRECTORY'!AB$5,Directory[#Headers],0))</f>
        <v>BISL</v>
      </c>
      <c r="AC94" s="129" t="str">
        <f>INDEX(Directory[],MATCH(tbl_deal[[#This Row],[Index]],Directory[Index],0),MATCH('DEAL DIRECTORY'!AC$5,Directory[#Headers],0))</f>
        <v>--</v>
      </c>
      <c r="AD94" s="129" t="str">
        <f>INDEX(Directory[],MATCH(tbl_deal[[#This Row],[Index]],Directory[Index],0),MATCH('DEAL DIRECTORY'!AD$5,Directory[#Headers],0))</f>
        <v>--</v>
      </c>
      <c r="AE94" s="129" t="str">
        <f>INDEX(Directory[],MATCH(tbl_deal[[#This Row],[Index]],Directory[Index],0),MATCH('DEAL DIRECTORY'!AE$5,Directory[#Headers],0))</f>
        <v>--</v>
      </c>
      <c r="AF94" s="129" t="str">
        <f>INDEX(Directory[],MATCH(tbl_deal[[#This Row],[Index]],Directory[Index],0),MATCH('DEAL DIRECTORY'!AF$5,Directory[#Headers],0))</f>
        <v>N</v>
      </c>
      <c r="AG94" s="129" t="str">
        <f>INDEX(Directory[],MATCH(tbl_deal[[#This Row],[Index]],Directory[Index],0),MATCH('DEAL DIRECTORY'!AG$5,Directory[#Headers],0))</f>
        <v>中伟新材料股份有限公司</v>
      </c>
      <c r="AH94" s="129" t="str">
        <f>INDEX(Directory[],MATCH(tbl_deal[[#This Row],[Index]],Directory[Index],0),MATCH('DEAL DIRECTORY'!AH$5,Directory[#Headers],0))</f>
        <v>--/--/--</v>
      </c>
      <c r="AI94" s="129" t="str">
        <f>INDEX(Directory[],MATCH(tbl_deal[[#This Row],[Index]],Directory[Index],0),MATCH('DEAL DIRECTORY'!AI$5,Directory[#Headers],0))</f>
        <v>--</v>
      </c>
      <c r="AJ94" s="129" t="str">
        <f>INDEX(Directory[],MATCH(tbl_deal[[#This Row],[Index]],Directory[Index],0),MATCH('DEAL DIRECTORY'!AJ$5,Directory[#Headers],0))</f>
        <v>贵州</v>
      </c>
      <c r="AK94" s="129" t="str">
        <f>INDEX(Directory[],MATCH(tbl_deal[[#This Row],[Index]],Directory[Index],0),MATCH('DEAL DIRECTORY'!AK$5,Directory[#Headers],0))</f>
        <v>铜仁市</v>
      </c>
      <c r="AL94" s="129" t="str">
        <f>INDEX(Directory[],MATCH(tbl_deal[[#This Row],[Index]],Directory[Index],0),MATCH('DEAL DIRECTORY'!AL$5,Directory[#Headers],0))</f>
        <v>--</v>
      </c>
      <c r="AM94" s="129" t="str">
        <f>INDEX(Directory[],MATCH(tbl_deal[[#This Row],[Index]],Directory[Index],0),MATCH('DEAL DIRECTORY'!AM$5,Directory[#Headers],0))</f>
        <v>长沙银行</v>
      </c>
      <c r="AN94" s="129" t="str">
        <f>INDEX(Directory[],MATCH(tbl_deal[[#This Row],[Index]],Directory[Index],0),MATCH('DEAL DIRECTORY'!AN$5,Directory[#Headers],0))</f>
        <v>城商行备证</v>
      </c>
      <c r="AO94" s="132">
        <f>IF(ISBLANK(INDEX(Directory[],MATCH(tbl_deal[[#This Row],[Index]],Directory[Index],0),MATCH('DEAL DIRECTORY'!AO$5,Directory[#Headers],0))),"--",INDEX(Directory[],MATCH(tbl_deal[[#This Row],[Index]],Directory[Index],0),MATCH('DEAL DIRECTORY'!AO$5,Directory[#Headers],0)))</f>
        <v>0</v>
      </c>
      <c r="AP94" s="129">
        <f>INDEX(Directory[],MATCH(tbl_deal[[#This Row],[Index]],Directory[Index],0),MATCH('DEAL DIRECTORY'!AP$5,Directory[#Headers],0))</f>
        <v>1.4</v>
      </c>
      <c r="AQ94" s="129">
        <f>INDEX(Directory[],MATCH(tbl_deal[[#This Row],[Index]],Directory[Index],0),MATCH('DEAL DIRECTORY'!AQ$5,Directory[#Headers],0))</f>
        <v>9.65</v>
      </c>
      <c r="AR94" s="129">
        <f>INDEX(Directory[],MATCH(tbl_deal[[#This Row],[Index]],Directory[Index],0),MATCH('DEAL DIRECTORY'!AR$5,Directory[#Headers],0))</f>
        <v>10.989000000000001</v>
      </c>
      <c r="AS94" s="129" t="str">
        <f>INDEX(Directory[],MATCH(tbl_deal[[#This Row],[Index]],Directory[Index],0),MATCH('DEAL DIRECTORY'!AS$5,Directory[#Headers],0))</f>
        <v>民企</v>
      </c>
      <c r="AT94" s="129" t="str">
        <f>INDEX(Directory[],MATCH(tbl_deal[[#This Row],[Index]],Directory[Index],0),MATCH('DEAL DIRECTORY'!AT$5,Directory[#Headers],0))</f>
        <v>产业</v>
      </c>
      <c r="AU94" s="129" t="str">
        <f>INDEX(Directory[],MATCH(tbl_deal[[#This Row],[Index]],Directory[Index],0),MATCH('DEAL DIRECTORY'!AU$5,Directory[#Headers],0))</f>
        <v>--</v>
      </c>
      <c r="AV94" s="129" t="str">
        <f>INDEX(Directory[],MATCH(tbl_deal[[#This Row],[Index]],Directory[Index],0),MATCH('DEAL DIRECTORY'!AV$5,Directory[#Headers],0))</f>
        <v>备证</v>
      </c>
      <c r="AW94" s="129" t="str">
        <f>INDEX(Directory[],MATCH(tbl_deal[[#This Row],[Index]],Directory[Index],0),MATCH('DEAL DIRECTORY'!AW$5,Directory[#Headers],0))</f>
        <v>无评级</v>
      </c>
      <c r="AX94" s="129" t="str">
        <f>INDEX(Directory[],MATCH(tbl_deal[[#This Row],[Index]],Directory[Index],0),MATCH('DEAL DIRECTORY'!AX$5,Directory[#Headers],0))</f>
        <v>≤2亿</v>
      </c>
      <c r="AY94" s="133" t="str">
        <f>INDEX(Directory[],MATCH(tbl_deal[[#This Row],[Index]],Directory[Index],0),MATCH('DEAL DIRECTORY'!AY$5,Directory[#Headers],0))</f>
        <v>22年</v>
      </c>
      <c r="AZ94" s="129" t="str">
        <f>INDEX(Directory[],MATCH(tbl_deal[[#This Row],[Index]],Directory[Index],0),MATCH('DEAL DIRECTORY'!AZ$5,Directory[#Headers],0))</f>
        <v>Q3</v>
      </c>
      <c r="BA94" s="129" t="str">
        <f>INDEX(Directory[],MATCH(tbl_deal[[#This Row],[Index]],Directory[Index],0),MATCH('DEAL DIRECTORY'!BA$5,Directory[#Headers],0))</f>
        <v>08月</v>
      </c>
      <c r="BB94" s="129" t="str">
        <f>INDEX(Directory[],MATCH(tbl_deal[[#This Row],[Index]],Directory[Index],0),MATCH('DEAL DIRECTORY'!BB$5,Directory[#Headers],0))</f>
        <v>--</v>
      </c>
      <c r="BC94" s="129" t="str">
        <f>INDEX(Directory[],MATCH(tbl_deal[[#This Row],[Index]],Directory[Index],0),MATCH('DEAL DIRECTORY'!BC$5,Directory[#Headers],0))</f>
        <v>ZOOMWE HONG KONG NEW ENERGY TECHNOLOGY CO., LIMITED</v>
      </c>
      <c r="BD94" s="129" t="str">
        <f>INDEX(Directory[],MATCH(tbl_deal[[#This Row],[Index]],Directory[Index],0),MATCH('DEAL DIRECTORY'!BD$5,Directory[#Headers],0))</f>
        <v>XS2523255060</v>
      </c>
      <c r="BE94" s="137" t="str">
        <f>INDEX(Directory[],MATCH(tbl_deal[[#This Row],[Index]],Directory[Index],0),MATCH('DEAL DIRECTORY'!BE$5,Directory[#Headers],0))</f>
        <v>22年08月</v>
      </c>
      <c r="BF94" s="137" t="str">
        <f>INDEX(Directory[],MATCH(tbl_deal[[#This Row],[Index]],Directory[Index],0),MATCH('DEAL DIRECTORY'!BF$5,Directory[#Headers],0))</f>
        <v>中伟股份</v>
      </c>
      <c r="BG94" s="137" t="str">
        <f>INDEX(Directory[],MATCH(tbl_deal[[#This Row],[Index]],Directory[Index],0),MATCH('DEAL DIRECTORY'!BG$5,Directory[#Headers],0))</f>
        <v>--/--/--</v>
      </c>
      <c r="BH94" s="137" t="str">
        <f>INDEX(Directory[],MATCH(tbl_deal[[#This Row],[Index]],Directory[Index],0),MATCH('DEAL DIRECTORY'!BH$5,Directory[#Headers],0))</f>
        <v>信用增强债券</v>
      </c>
      <c r="BI94" s="137" t="str">
        <f>INDEX(Directory[],MATCH(tbl_deal[[#This Row],[Index]],Directory[Index],0),MATCH('DEAL DIRECTORY'!BI$5,Directory[#Headers],0))</f>
        <v>1.4亿美元</v>
      </c>
      <c r="BJ94" s="137" t="str">
        <f>INDEX(Directory[],MATCH(tbl_deal[[#This Row],[Index]],Directory[Index],0),MATCH('DEAL DIRECTORY'!BJ$5,Directory[#Headers],0))</f>
        <v>3年</v>
      </c>
      <c r="BK94" s="137" t="str">
        <f>INDEX(Directory[],MATCH(tbl_deal[[#This Row],[Index]],Directory[Index],0),MATCH('DEAL DIRECTORY'!BK$5,Directory[#Headers],0))</f>
        <v>5.7%</v>
      </c>
      <c r="BL94" s="137" t="str">
        <f>INDEX(Directory[],MATCH(tbl_deal[[#This Row],[Index]],Directory[Index],0),MATCH('DEAL DIRECTORY'!BL$5,Directory[#Headers],0))</f>
        <v>账簿管理人</v>
      </c>
      <c r="BM94" s="129" t="str">
        <f>INDEX(Directory[],MATCH(tbl_deal[[#This Row],[Index]],Directory[Index],0),MATCH('DEAL DIRECTORY'!BM$5,Directory[#Headers],0))</f>
        <v>\\10.10.1.215\dcm$\Deals\Completed\2022 Completed\POE\Project Sailing II_中伟股份【SBLC】</v>
      </c>
      <c r="BN94" s="4"/>
      <c r="BO94" s="4"/>
      <c r="BP94" s="4"/>
    </row>
    <row r="95" spans="3:68" ht="20.25" customHeight="1" x14ac:dyDescent="0.25">
      <c r="C95" s="129">
        <f>Directory[[#This Row],[Index]]</f>
        <v>376</v>
      </c>
      <c r="D95" s="130">
        <f>INDEX(Directory[],MATCH(tbl_deal[[#This Row],[Index]],Directory[Index],0),MATCH('DEAL DIRECTORY'!D$5,Directory[#Headers],0))</f>
        <v>44798</v>
      </c>
      <c r="E95" s="129" t="str">
        <f>INDEX(Directory[],MATCH(tbl_deal[[#This Row],[Index]],Directory[Index],0),MATCH('DEAL DIRECTORY'!E$5,Directory[#Headers],0))</f>
        <v/>
      </c>
      <c r="F95" s="129" t="str">
        <f>INDEX(Directory[],MATCH(tbl_deal[[#This Row],[Index]],Directory[Index],0),MATCH('DEAL DIRECTORY'!F$5,Directory[#Headers],0))</f>
        <v>欧元债</v>
      </c>
      <c r="G95" s="129" t="str">
        <f>INDEX(Directory[],MATCH(tbl_deal[[#This Row],[Index]],Directory[Index],0),MATCH('DEAL DIRECTORY'!G$5,Directory[#Headers],0))</f>
        <v>Jingle II</v>
      </c>
      <c r="H95" s="135" t="str">
        <f>IF(tbl_deal[[#This Row],[FolderPath]]="","",HYPERLINK(tbl_deal[[#This Row],[FolderPath]],"📂"))</f>
        <v/>
      </c>
      <c r="I95" s="129" t="str">
        <f>INDEX(Directory[],MATCH(tbl_deal[[#This Row],[Index]],Directory[Index],0),MATCH('DEAL DIRECTORY'!I$5,Directory[#Headers],0))</f>
        <v>JGC</v>
      </c>
      <c r="J95" s="129" t="str">
        <f>INDEX(Directory[],MATCH(tbl_deal[[#This Row],[Index]],Directory[Index],0),MATCH('DEAL DIRECTORY'!J$5,Directory[#Headers],0))</f>
        <v>SCMI</v>
      </c>
      <c r="K95" s="129" t="str">
        <f>INDEX(Directory[],MATCH(tbl_deal[[#This Row],[Index]],Directory[Index],0),MATCH('DEAL DIRECTORY'!K$5,Directory[#Headers],0))</f>
        <v>SOE组</v>
      </c>
      <c r="L95" s="129">
        <f>INDEX(Directory[],MATCH(tbl_deal[[#This Row],[Index]],Directory[Index],0),MATCH('DEAL DIRECTORY'!L$5,Directory[#Headers],0))</f>
        <v>3</v>
      </c>
      <c r="M95" s="129" t="str">
        <f>INDEX(Directory[],MATCH(tbl_deal[[#This Row],[Index]],Directory[Index],0),MATCH('DEAL DIRECTORY'!M$5,Directory[#Headers],0))</f>
        <v>如东民泰(南京银行)</v>
      </c>
      <c r="N95" s="129" t="str">
        <f>INDEX(Directory[],MATCH(tbl_deal[[#This Row],[Index]],Directory[Index],0),MATCH('DEAL DIRECTORY'!N$5,Directory[#Headers],0))</f>
        <v>--/--/--</v>
      </c>
      <c r="O95" s="129" t="str">
        <f>INDEX(Directory[],MATCH(tbl_deal[[#This Row],[Index]],Directory[Index],0),MATCH('DEAL DIRECTORY'!O$5,Directory[#Headers],0))</f>
        <v>EUR</v>
      </c>
      <c r="P95" s="129">
        <f>INDEX(Directory[],MATCH(tbl_deal[[#This Row],[Index]],Directory[Index],0),MATCH('DEAL DIRECTORY'!P$5,Directory[#Headers],0))</f>
        <v>0.44500000000000001</v>
      </c>
      <c r="Q95" s="129" t="str">
        <f>INDEX(Directory[],MATCH(tbl_deal[[#This Row],[Index]],Directory[Index],0),MATCH('DEAL DIRECTORY'!Q$5,Directory[#Headers],0))</f>
        <v>3</v>
      </c>
      <c r="R95" s="129" t="str">
        <f>INDEX(Directory[],MATCH(tbl_deal[[#This Row],[Index]],Directory[Index],0),MATCH('DEAL DIRECTORY'!R$5,Directory[#Headers],0))</f>
        <v>3.45%</v>
      </c>
      <c r="S95" s="129" t="str">
        <f>INDEX(Directory[],MATCH(tbl_deal[[#This Row],[Index]],Directory[Index],0),MATCH('DEAL DIRECTORY'!S$5,Directory[#Headers],0))</f>
        <v>3.5%a</v>
      </c>
      <c r="T95" s="129" t="str">
        <f>INDEX(Directory[],MATCH(tbl_deal[[#This Row],[Index]],Directory[Index],0),MATCH('DEAL DIRECTORY'!T$5,Directory[#Headers],0))</f>
        <v>3.45%</v>
      </c>
      <c r="U95" s="129" t="str">
        <f>INDEX(Directory[],MATCH(tbl_deal[[#This Row],[Index]],Directory[Index],0),MATCH('DEAL DIRECTORY'!U$5,Directory[#Headers],0))</f>
        <v>--</v>
      </c>
      <c r="V95" s="131">
        <f>INDEX(Directory[],MATCH(tbl_deal[[#This Row],[Index]],Directory[Index],0),MATCH('DEAL DIRECTORY'!V$5,Directory[#Headers],0))</f>
        <v>5</v>
      </c>
      <c r="W95" s="129" t="str">
        <f>INDEX(Directory[],MATCH(tbl_deal[[#This Row],[Index]],Directory[Index],0),MATCH('DEAL DIRECTORY'!W$5,Directory[#Headers],0))</f>
        <v>备证</v>
      </c>
      <c r="X95" s="129" t="str">
        <f>INDEX(Directory[],MATCH(tbl_deal[[#This Row],[Index]],Directory[Index],0),MATCH('DEAL DIRECTORY'!X$5,Directory[#Headers],0))</f>
        <v>--</v>
      </c>
      <c r="Y95" s="129" t="str">
        <f>INDEX(Directory[],MATCH(tbl_deal[[#This Row],[Index]],Directory[Index],0),MATCH('DEAL DIRECTORY'!Y$5,Directory[#Headers],0))</f>
        <v>港交所</v>
      </c>
      <c r="Z95" s="129" t="str">
        <f>INDEX(Directory[],MATCH(tbl_deal[[#This Row],[Index]],Directory[Index],0),MATCH('DEAL DIRECTORY'!Z$5,Directory[#Headers],0))</f>
        <v/>
      </c>
      <c r="AA95" s="129" t="str">
        <f>INDEX(Directory[],MATCH(tbl_deal[[#This Row],[Index]],Directory[Index],0),MATCH('DEAL DIRECTORY'!AA$5,Directory[#Headers],0))</f>
        <v/>
      </c>
      <c r="AB95" s="129" t="str">
        <f>INDEX(Directory[],MATCH(tbl_deal[[#This Row],[Index]],Directory[Index],0),MATCH('DEAL DIRECTORY'!AB$5,Directory[#Headers],0))</f>
        <v>BISL</v>
      </c>
      <c r="AC95" s="129" t="str">
        <f>INDEX(Directory[],MATCH(tbl_deal[[#This Row],[Index]],Directory[Index],0),MATCH('DEAL DIRECTORY'!AC$5,Directory[#Headers],0))</f>
        <v>--</v>
      </c>
      <c r="AD95" s="129" t="str">
        <f>INDEX(Directory[],MATCH(tbl_deal[[#This Row],[Index]],Directory[Index],0),MATCH('DEAL DIRECTORY'!AD$5,Directory[#Headers],0))</f>
        <v>B&amp;D FOP</v>
      </c>
      <c r="AE95" s="129" t="str">
        <f>INDEX(Directory[],MATCH(tbl_deal[[#This Row],[Index]],Directory[Index],0),MATCH('DEAL DIRECTORY'!AE$5,Directory[#Headers],0))</f>
        <v>--</v>
      </c>
      <c r="AF95" s="129" t="str">
        <f>INDEX(Directory[],MATCH(tbl_deal[[#This Row],[Index]],Directory[Index],0),MATCH('DEAL DIRECTORY'!AF$5,Directory[#Headers],0))</f>
        <v>N</v>
      </c>
      <c r="AG95" s="129" t="str">
        <f>INDEX(Directory[],MATCH(tbl_deal[[#This Row],[Index]],Directory[Index],0),MATCH('DEAL DIRECTORY'!AG$5,Directory[#Headers],0))</f>
        <v>如东县民泰城乡建设工程有限公司</v>
      </c>
      <c r="AH95" s="129" t="str">
        <f>INDEX(Directory[],MATCH(tbl_deal[[#This Row],[Index]],Directory[Index],0),MATCH('DEAL DIRECTORY'!AH$5,Directory[#Headers],0))</f>
        <v>--/--/--</v>
      </c>
      <c r="AI95" s="129" t="str">
        <f>INDEX(Directory[],MATCH(tbl_deal[[#This Row],[Index]],Directory[Index],0),MATCH('DEAL DIRECTORY'!AI$5,Directory[#Headers],0))</f>
        <v>AA</v>
      </c>
      <c r="AJ95" s="129" t="str">
        <f>INDEX(Directory[],MATCH(tbl_deal[[#This Row],[Index]],Directory[Index],0),MATCH('DEAL DIRECTORY'!AJ$5,Directory[#Headers],0))</f>
        <v>江苏</v>
      </c>
      <c r="AK95" s="129" t="str">
        <f>INDEX(Directory[],MATCH(tbl_deal[[#This Row],[Index]],Directory[Index],0),MATCH('DEAL DIRECTORY'!AK$5,Directory[#Headers],0))</f>
        <v>南通市</v>
      </c>
      <c r="AL95" s="129" t="str">
        <f>INDEX(Directory[],MATCH(tbl_deal[[#This Row],[Index]],Directory[Index],0),MATCH('DEAL DIRECTORY'!AL$5,Directory[#Headers],0))</f>
        <v>如东县</v>
      </c>
      <c r="AM95" s="129" t="str">
        <f>INDEX(Directory[],MATCH(tbl_deal[[#This Row],[Index]],Directory[Index],0),MATCH('DEAL DIRECTORY'!AM$5,Directory[#Headers],0))</f>
        <v>南京银行</v>
      </c>
      <c r="AN95" s="129" t="str">
        <f>INDEX(Directory[],MATCH(tbl_deal[[#This Row],[Index]],Directory[Index],0),MATCH('DEAL DIRECTORY'!AN$5,Directory[#Headers],0))</f>
        <v>城商行备证</v>
      </c>
      <c r="AO95" s="132">
        <f>IF(ISBLANK(INDEX(Directory[],MATCH(tbl_deal[[#This Row],[Index]],Directory[Index],0),MATCH('DEAL DIRECTORY'!AO$5,Directory[#Headers],0))),"--",INDEX(Directory[],MATCH(tbl_deal[[#This Row],[Index]],Directory[Index],0),MATCH('DEAL DIRECTORY'!AO$5,Directory[#Headers],0)))</f>
        <v>10000</v>
      </c>
      <c r="AP95" s="129">
        <f>INDEX(Directory[],MATCH(tbl_deal[[#This Row],[Index]],Directory[Index],0),MATCH('DEAL DIRECTORY'!AP$5,Directory[#Headers],0))</f>
        <v>0.44</v>
      </c>
      <c r="AQ95" s="129">
        <f>INDEX(Directory[],MATCH(tbl_deal[[#This Row],[Index]],Directory[Index],0),MATCH('DEAL DIRECTORY'!AQ$5,Directory[#Headers],0))</f>
        <v>3.04</v>
      </c>
      <c r="AR95" s="129">
        <f>INDEX(Directory[],MATCH(tbl_deal[[#This Row],[Index]],Directory[Index],0),MATCH('DEAL DIRECTORY'!AR$5,Directory[#Headers],0))</f>
        <v>3.4780000000000002</v>
      </c>
      <c r="AS95" s="129" t="str">
        <f>INDEX(Directory[],MATCH(tbl_deal[[#This Row],[Index]],Directory[Index],0),MATCH('DEAL DIRECTORY'!AS$5,Directory[#Headers],0))</f>
        <v>地方国企</v>
      </c>
      <c r="AT95" s="129" t="str">
        <f>INDEX(Directory[],MATCH(tbl_deal[[#This Row],[Index]],Directory[Index],0),MATCH('DEAL DIRECTORY'!AT$5,Directory[#Headers],0))</f>
        <v>地方平台</v>
      </c>
      <c r="AU95" s="129" t="str">
        <f>INDEX(Directory[],MATCH(tbl_deal[[#This Row],[Index]],Directory[Index],0),MATCH('DEAL DIRECTORY'!AU$5,Directory[#Headers],0))</f>
        <v>基建</v>
      </c>
      <c r="AV95" s="129" t="str">
        <f>INDEX(Directory[],MATCH(tbl_deal[[#This Row],[Index]],Directory[Index],0),MATCH('DEAL DIRECTORY'!AV$5,Directory[#Headers],0))</f>
        <v>备证</v>
      </c>
      <c r="AW95" s="129" t="str">
        <f>INDEX(Directory[],MATCH(tbl_deal[[#This Row],[Index]],Directory[Index],0),MATCH('DEAL DIRECTORY'!AW$5,Directory[#Headers],0))</f>
        <v>无评级</v>
      </c>
      <c r="AX95" s="129" t="str">
        <f>INDEX(Directory[],MATCH(tbl_deal[[#This Row],[Index]],Directory[Index],0),MATCH('DEAL DIRECTORY'!AX$5,Directory[#Headers],0))</f>
        <v>≤2亿</v>
      </c>
      <c r="AY95" s="133" t="str">
        <f>INDEX(Directory[],MATCH(tbl_deal[[#This Row],[Index]],Directory[Index],0),MATCH('DEAL DIRECTORY'!AY$5,Directory[#Headers],0))</f>
        <v>22年</v>
      </c>
      <c r="AZ95" s="129" t="str">
        <f>INDEX(Directory[],MATCH(tbl_deal[[#This Row],[Index]],Directory[Index],0),MATCH('DEAL DIRECTORY'!AZ$5,Directory[#Headers],0))</f>
        <v>Q3</v>
      </c>
      <c r="BA95" s="129" t="str">
        <f>INDEX(Directory[],MATCH(tbl_deal[[#This Row],[Index]],Directory[Index],0),MATCH('DEAL DIRECTORY'!BA$5,Directory[#Headers],0))</f>
        <v>08月</v>
      </c>
      <c r="BB95" s="129" t="str">
        <f>INDEX(Directory[],MATCH(tbl_deal[[#This Row],[Index]],Directory[Index],0),MATCH('DEAL DIRECTORY'!BB$5,Directory[#Headers],0))</f>
        <v>SOE Creds</v>
      </c>
      <c r="BC95" s="129" t="str">
        <f>INDEX(Directory[],MATCH(tbl_deal[[#This Row],[Index]],Directory[Index],0),MATCH('DEAL DIRECTORY'!BC$5,Directory[#Headers],0))</f>
        <v>RUDONG COUNTY MINTAI URBAN AND RURAL CONSTRUCTION ENGINEERING CO LTD</v>
      </c>
      <c r="BD95" s="129" t="str">
        <f>INDEX(Directory[],MATCH(tbl_deal[[#This Row],[Index]],Directory[Index],0),MATCH('DEAL DIRECTORY'!BD$5,Directory[#Headers],0))</f>
        <v>XS2502807345</v>
      </c>
      <c r="BE95" s="137" t="str">
        <f>INDEX(Directory[],MATCH(tbl_deal[[#This Row],[Index]],Directory[Index],0),MATCH('DEAL DIRECTORY'!BE$5,Directory[#Headers],0))</f>
        <v>22年08月</v>
      </c>
      <c r="BF95" s="137" t="str">
        <f>INDEX(Directory[],MATCH(tbl_deal[[#This Row],[Index]],Directory[Index],0),MATCH('DEAL DIRECTORY'!BF$5,Directory[#Headers],0))</f>
        <v>如东民泰</v>
      </c>
      <c r="BG95" s="137" t="str">
        <f>INDEX(Directory[],MATCH(tbl_deal[[#This Row],[Index]],Directory[Index],0),MATCH('DEAL DIRECTORY'!BG$5,Directory[#Headers],0))</f>
        <v>--/--/--</v>
      </c>
      <c r="BH95" s="137" t="str">
        <f>INDEX(Directory[],MATCH(tbl_deal[[#This Row],[Index]],Directory[Index],0),MATCH('DEAL DIRECTORY'!BH$5,Directory[#Headers],0))</f>
        <v>信用增强债券</v>
      </c>
      <c r="BI95" s="137" t="str">
        <f>INDEX(Directory[],MATCH(tbl_deal[[#This Row],[Index]],Directory[Index],0),MATCH('DEAL DIRECTORY'!BI$5,Directory[#Headers],0))</f>
        <v>4450万欧元</v>
      </c>
      <c r="BJ95" s="137" t="str">
        <f>INDEX(Directory[],MATCH(tbl_deal[[#This Row],[Index]],Directory[Index],0),MATCH('DEAL DIRECTORY'!BJ$5,Directory[#Headers],0))</f>
        <v>3年</v>
      </c>
      <c r="BK95" s="137" t="str">
        <f>INDEX(Directory[],MATCH(tbl_deal[[#This Row],[Index]],Directory[Index],0),MATCH('DEAL DIRECTORY'!BK$5,Directory[#Headers],0))</f>
        <v>3.45%</v>
      </c>
      <c r="BL95" s="137" t="str">
        <f>INDEX(Directory[],MATCH(tbl_deal[[#This Row],[Index]],Directory[Index],0),MATCH('DEAL DIRECTORY'!BL$5,Directory[#Headers],0))</f>
        <v>全球协调人及交割行</v>
      </c>
      <c r="BM95" s="129" t="str">
        <f>INDEX(Directory[],MATCH(tbl_deal[[#This Row],[Index]],Directory[Index],0),MATCH('DEAL DIRECTORY'!BM$5,Directory[#Headers],0))</f>
        <v/>
      </c>
      <c r="BN95" s="4"/>
      <c r="BO95" s="4"/>
      <c r="BP95" s="4"/>
    </row>
    <row r="96" spans="3:68" ht="20.25" customHeight="1" x14ac:dyDescent="0.25">
      <c r="C96" s="129">
        <f>Directory[[#This Row],[Index]]</f>
        <v>375</v>
      </c>
      <c r="D96" s="130">
        <f>INDEX(Directory[],MATCH(tbl_deal[[#This Row],[Index]],Directory[Index],0),MATCH('DEAL DIRECTORY'!D$5,Directory[#Headers],0))</f>
        <v>44796</v>
      </c>
      <c r="E96" s="129" t="str">
        <f>INDEX(Directory[],MATCH(tbl_deal[[#This Row],[Index]],Directory[Index],0),MATCH('DEAL DIRECTORY'!E$5,Directory[#Headers],0))</f>
        <v/>
      </c>
      <c r="F96" s="129" t="str">
        <f>INDEX(Directory[],MATCH(tbl_deal[[#This Row],[Index]],Directory[Index],0),MATCH('DEAL DIRECTORY'!F$5,Directory[#Headers],0))</f>
        <v>欧元债</v>
      </c>
      <c r="G96" s="129" t="str">
        <f>INDEX(Directory[],MATCH(tbl_deal[[#This Row],[Index]],Directory[Index],0),MATCH('DEAL DIRECTORY'!G$5,Directory[#Headers],0))</f>
        <v>Jingle III</v>
      </c>
      <c r="H96" s="135" t="str">
        <f>IF(tbl_deal[[#This Row],[FolderPath]]="","",HYPERLINK(tbl_deal[[#This Row],[FolderPath]],"📂"))</f>
        <v>📂</v>
      </c>
      <c r="I96" s="129" t="str">
        <f>INDEX(Directory[],MATCH(tbl_deal[[#This Row],[Index]],Directory[Index],0),MATCH('DEAL DIRECTORY'!I$5,Directory[#Headers],0))</f>
        <v>JGC</v>
      </c>
      <c r="J96" s="129" t="str">
        <f>INDEX(Directory[],MATCH(tbl_deal[[#This Row],[Index]],Directory[Index],0),MATCH('DEAL DIRECTORY'!J$5,Directory[#Headers],0))</f>
        <v>SCMI</v>
      </c>
      <c r="K96" s="129" t="str">
        <f>INDEX(Directory[],MATCH(tbl_deal[[#This Row],[Index]],Directory[Index],0),MATCH('DEAL DIRECTORY'!K$5,Directory[#Headers],0))</f>
        <v>SOE组</v>
      </c>
      <c r="L96" s="129">
        <f>INDEX(Directory[],MATCH(tbl_deal[[#This Row],[Index]],Directory[Index],0),MATCH('DEAL DIRECTORY'!L$5,Directory[#Headers],0))</f>
        <v>2</v>
      </c>
      <c r="M96" s="129" t="str">
        <f>INDEX(Directory[],MATCH(tbl_deal[[#This Row],[Index]],Directory[Index],0),MATCH('DEAL DIRECTORY'!M$5,Directory[#Headers],0))</f>
        <v>如东民泰(江苏银行)</v>
      </c>
      <c r="N96" s="129" t="str">
        <f>INDEX(Directory[],MATCH(tbl_deal[[#This Row],[Index]],Directory[Index],0),MATCH('DEAL DIRECTORY'!N$5,Directory[#Headers],0))</f>
        <v>--/--/--</v>
      </c>
      <c r="O96" s="129" t="str">
        <f>INDEX(Directory[],MATCH(tbl_deal[[#This Row],[Index]],Directory[Index],0),MATCH('DEAL DIRECTORY'!O$5,Directory[#Headers],0))</f>
        <v>EUR</v>
      </c>
      <c r="P96" s="129">
        <f>INDEX(Directory[],MATCH(tbl_deal[[#This Row],[Index]],Directory[Index],0),MATCH('DEAL DIRECTORY'!P$5,Directory[#Headers],0))</f>
        <v>0.4</v>
      </c>
      <c r="Q96" s="129" t="str">
        <f>INDEX(Directory[],MATCH(tbl_deal[[#This Row],[Index]],Directory[Index],0),MATCH('DEAL DIRECTORY'!Q$5,Directory[#Headers],0))</f>
        <v>3</v>
      </c>
      <c r="R96" s="129" t="str">
        <f>INDEX(Directory[],MATCH(tbl_deal[[#This Row],[Index]],Directory[Index],0),MATCH('DEAL DIRECTORY'!R$5,Directory[#Headers],0))</f>
        <v>3.3%</v>
      </c>
      <c r="S96" s="129" t="str">
        <f>INDEX(Directory[],MATCH(tbl_deal[[#This Row],[Index]],Directory[Index],0),MATCH('DEAL DIRECTORY'!S$5,Directory[#Headers],0))</f>
        <v>--</v>
      </c>
      <c r="T96" s="129" t="str">
        <f>INDEX(Directory[],MATCH(tbl_deal[[#This Row],[Index]],Directory[Index],0),MATCH('DEAL DIRECTORY'!T$5,Directory[#Headers],0))</f>
        <v>3.3%</v>
      </c>
      <c r="U96" s="129" t="str">
        <f>INDEX(Directory[],MATCH(tbl_deal[[#This Row],[Index]],Directory[Index],0),MATCH('DEAL DIRECTORY'!U$5,Directory[#Headers],0))</f>
        <v>--</v>
      </c>
      <c r="V96" s="129">
        <f>INDEX(Directory[],MATCH(tbl_deal[[#This Row],[Index]],Directory[Index],0),MATCH('DEAL DIRECTORY'!V$5,Directory[#Headers],0))</f>
        <v>0</v>
      </c>
      <c r="W96" s="129" t="str">
        <f>INDEX(Directory[],MATCH(tbl_deal[[#This Row],[Index]],Directory[Index],0),MATCH('DEAL DIRECTORY'!W$5,Directory[#Headers],0))</f>
        <v>备证</v>
      </c>
      <c r="X96" s="129" t="str">
        <f>INDEX(Directory[],MATCH(tbl_deal[[#This Row],[Index]],Directory[Index],0),MATCH('DEAL DIRECTORY'!X$5,Directory[#Headers],0))</f>
        <v>--</v>
      </c>
      <c r="Y96" s="129" t="str">
        <f>INDEX(Directory[],MATCH(tbl_deal[[#This Row],[Index]],Directory[Index],0),MATCH('DEAL DIRECTORY'!Y$5,Directory[#Headers],0))</f>
        <v>港交所</v>
      </c>
      <c r="Z96" s="129" t="str">
        <f>INDEX(Directory[],MATCH(tbl_deal[[#This Row],[Index]],Directory[Index],0),MATCH('DEAL DIRECTORY'!Z$5,Directory[#Headers],0))</f>
        <v/>
      </c>
      <c r="AA96" s="129" t="str">
        <f>INDEX(Directory[],MATCH(tbl_deal[[#This Row],[Index]],Directory[Index],0),MATCH('DEAL DIRECTORY'!AA$5,Directory[#Headers],0))</f>
        <v/>
      </c>
      <c r="AB96" s="129" t="str">
        <f>INDEX(Directory[],MATCH(tbl_deal[[#This Row],[Index]],Directory[Index],0),MATCH('DEAL DIRECTORY'!AB$5,Directory[#Headers],0))</f>
        <v>BISL</v>
      </c>
      <c r="AC96" s="129" t="str">
        <f>INDEX(Directory[],MATCH(tbl_deal[[#This Row],[Index]],Directory[Index],0),MATCH('DEAL DIRECTORY'!AC$5,Directory[#Headers],0))</f>
        <v>--</v>
      </c>
      <c r="AD96" s="129" t="str">
        <f>INDEX(Directory[],MATCH(tbl_deal[[#This Row],[Index]],Directory[Index],0),MATCH('DEAL DIRECTORY'!AD$5,Directory[#Headers],0))</f>
        <v>B&amp;D FOP</v>
      </c>
      <c r="AE96" s="129" t="str">
        <f>INDEX(Directory[],MATCH(tbl_deal[[#This Row],[Index]],Directory[Index],0),MATCH('DEAL DIRECTORY'!AE$5,Directory[#Headers],0))</f>
        <v>--</v>
      </c>
      <c r="AF96" s="129" t="str">
        <f>INDEX(Directory[],MATCH(tbl_deal[[#This Row],[Index]],Directory[Index],0),MATCH('DEAL DIRECTORY'!AF$5,Directory[#Headers],0))</f>
        <v>N</v>
      </c>
      <c r="AG96" s="129" t="str">
        <f>INDEX(Directory[],MATCH(tbl_deal[[#This Row],[Index]],Directory[Index],0),MATCH('DEAL DIRECTORY'!AG$5,Directory[#Headers],0))</f>
        <v>如东县民泰城乡建设工程有限公司</v>
      </c>
      <c r="AH96" s="129" t="str">
        <f>INDEX(Directory[],MATCH(tbl_deal[[#This Row],[Index]],Directory[Index],0),MATCH('DEAL DIRECTORY'!AH$5,Directory[#Headers],0))</f>
        <v>--/--/--</v>
      </c>
      <c r="AI96" s="129" t="str">
        <f>INDEX(Directory[],MATCH(tbl_deal[[#This Row],[Index]],Directory[Index],0),MATCH('DEAL DIRECTORY'!AI$5,Directory[#Headers],0))</f>
        <v>AA</v>
      </c>
      <c r="AJ96" s="129" t="str">
        <f>INDEX(Directory[],MATCH(tbl_deal[[#This Row],[Index]],Directory[Index],0),MATCH('DEAL DIRECTORY'!AJ$5,Directory[#Headers],0))</f>
        <v>江苏</v>
      </c>
      <c r="AK96" s="129" t="str">
        <f>INDEX(Directory[],MATCH(tbl_deal[[#This Row],[Index]],Directory[Index],0),MATCH('DEAL DIRECTORY'!AK$5,Directory[#Headers],0))</f>
        <v>南通市</v>
      </c>
      <c r="AL96" s="129" t="str">
        <f>INDEX(Directory[],MATCH(tbl_deal[[#This Row],[Index]],Directory[Index],0),MATCH('DEAL DIRECTORY'!AL$5,Directory[#Headers],0))</f>
        <v>如东县</v>
      </c>
      <c r="AM96" s="129" t="str">
        <f>INDEX(Directory[],MATCH(tbl_deal[[#This Row],[Index]],Directory[Index],0),MATCH('DEAL DIRECTORY'!AM$5,Directory[#Headers],0))</f>
        <v>江苏银行</v>
      </c>
      <c r="AN96" s="129" t="str">
        <f>INDEX(Directory[],MATCH(tbl_deal[[#This Row],[Index]],Directory[Index],0),MATCH('DEAL DIRECTORY'!AN$5,Directory[#Headers],0))</f>
        <v>城商行备证</v>
      </c>
      <c r="AO96" s="129">
        <f>IF(ISBLANK(INDEX(Directory[],MATCH(tbl_deal[[#This Row],[Index]],Directory[Index],0),MATCH('DEAL DIRECTORY'!AO$5,Directory[#Headers],0))),"--",INDEX(Directory[],MATCH(tbl_deal[[#This Row],[Index]],Directory[Index],0),MATCH('DEAL DIRECTORY'!AO$5,Directory[#Headers],0)))</f>
        <v>10000</v>
      </c>
      <c r="AP96" s="133">
        <f>INDEX(Directory[],MATCH(tbl_deal[[#This Row],[Index]],Directory[Index],0),MATCH('DEAL DIRECTORY'!AP$5,Directory[#Headers],0))</f>
        <v>0.4</v>
      </c>
      <c r="AQ96" s="129">
        <f>INDEX(Directory[],MATCH(tbl_deal[[#This Row],[Index]],Directory[Index],0),MATCH('DEAL DIRECTORY'!AQ$5,Directory[#Headers],0))</f>
        <v>2.73</v>
      </c>
      <c r="AR96" s="129">
        <f>INDEX(Directory[],MATCH(tbl_deal[[#This Row],[Index]],Directory[Index],0),MATCH('DEAL DIRECTORY'!AR$5,Directory[#Headers],0))</f>
        <v>3.13</v>
      </c>
      <c r="AS96" s="129" t="str">
        <f>INDEX(Directory[],MATCH(tbl_deal[[#This Row],[Index]],Directory[Index],0),MATCH('DEAL DIRECTORY'!AS$5,Directory[#Headers],0))</f>
        <v>地方国企</v>
      </c>
      <c r="AT96" s="129" t="str">
        <f>INDEX(Directory[],MATCH(tbl_deal[[#This Row],[Index]],Directory[Index],0),MATCH('DEAL DIRECTORY'!AT$5,Directory[#Headers],0))</f>
        <v>地方平台</v>
      </c>
      <c r="AU96" s="129" t="str">
        <f>INDEX(Directory[],MATCH(tbl_deal[[#This Row],[Index]],Directory[Index],0),MATCH('DEAL DIRECTORY'!AU$5,Directory[#Headers],0))</f>
        <v>基建</v>
      </c>
      <c r="AV96" s="129" t="str">
        <f>INDEX(Directory[],MATCH(tbl_deal[[#This Row],[Index]],Directory[Index],0),MATCH('DEAL DIRECTORY'!AV$5,Directory[#Headers],0))</f>
        <v>备证</v>
      </c>
      <c r="AW96" s="129" t="str">
        <f>INDEX(Directory[],MATCH(tbl_deal[[#This Row],[Index]],Directory[Index],0),MATCH('DEAL DIRECTORY'!AW$5,Directory[#Headers],0))</f>
        <v>无评级</v>
      </c>
      <c r="AX96" s="129" t="str">
        <f>INDEX(Directory[],MATCH(tbl_deal[[#This Row],[Index]],Directory[Index],0),MATCH('DEAL DIRECTORY'!AX$5,Directory[#Headers],0))</f>
        <v>≤2亿</v>
      </c>
      <c r="AY96" s="129" t="str">
        <f>INDEX(Directory[],MATCH(tbl_deal[[#This Row],[Index]],Directory[Index],0),MATCH('DEAL DIRECTORY'!AY$5,Directory[#Headers],0))</f>
        <v>22年</v>
      </c>
      <c r="AZ96" s="129" t="str">
        <f>INDEX(Directory[],MATCH(tbl_deal[[#This Row],[Index]],Directory[Index],0),MATCH('DEAL DIRECTORY'!AZ$5,Directory[#Headers],0))</f>
        <v>Q3</v>
      </c>
      <c r="BA96" s="129" t="str">
        <f>INDEX(Directory[],MATCH(tbl_deal[[#This Row],[Index]],Directory[Index],0),MATCH('DEAL DIRECTORY'!BA$5,Directory[#Headers],0))</f>
        <v>08月</v>
      </c>
      <c r="BB96" s="129" t="str">
        <f>INDEX(Directory[],MATCH(tbl_deal[[#This Row],[Index]],Directory[Index],0),MATCH('DEAL DIRECTORY'!BB$5,Directory[#Headers],0))</f>
        <v>SOE Creds</v>
      </c>
      <c r="BC96" s="129" t="str">
        <f>INDEX(Directory[],MATCH(tbl_deal[[#This Row],[Index]],Directory[Index],0),MATCH('DEAL DIRECTORY'!BC$5,Directory[#Headers],0))</f>
        <v>RUDONG COUNTY MINTAI URBAN AND RURAL CONSTRUCTION ENGINEERING CO., LTD</v>
      </c>
      <c r="BD96" s="129" t="str">
        <f>INDEX(Directory[],MATCH(tbl_deal[[#This Row],[Index]],Directory[Index],0),MATCH('DEAL DIRECTORY'!BD$5,Directory[#Headers],0))</f>
        <v>XS2502812857</v>
      </c>
      <c r="BE96" s="137" t="str">
        <f>INDEX(Directory[],MATCH(tbl_deal[[#This Row],[Index]],Directory[Index],0),MATCH('DEAL DIRECTORY'!BE$5,Directory[#Headers],0))</f>
        <v>22年08月</v>
      </c>
      <c r="BF96" s="137" t="str">
        <f>INDEX(Directory[],MATCH(tbl_deal[[#This Row],[Index]],Directory[Index],0),MATCH('DEAL DIRECTORY'!BF$5,Directory[#Headers],0))</f>
        <v>如东民泰</v>
      </c>
      <c r="BG96" s="137" t="str">
        <f>INDEX(Directory[],MATCH(tbl_deal[[#This Row],[Index]],Directory[Index],0),MATCH('DEAL DIRECTORY'!BG$5,Directory[#Headers],0))</f>
        <v>--/--/--</v>
      </c>
      <c r="BH96" s="137" t="str">
        <f>INDEX(Directory[],MATCH(tbl_deal[[#This Row],[Index]],Directory[Index],0),MATCH('DEAL DIRECTORY'!BH$5,Directory[#Headers],0))</f>
        <v>信用增强债券</v>
      </c>
      <c r="BI96" s="137" t="str">
        <f>INDEX(Directory[],MATCH(tbl_deal[[#This Row],[Index]],Directory[Index],0),MATCH('DEAL DIRECTORY'!BI$5,Directory[#Headers],0))</f>
        <v>4000万欧元</v>
      </c>
      <c r="BJ96" s="137" t="str">
        <f>INDEX(Directory[],MATCH(tbl_deal[[#This Row],[Index]],Directory[Index],0),MATCH('DEAL DIRECTORY'!BJ$5,Directory[#Headers],0))</f>
        <v>3年</v>
      </c>
      <c r="BK96" s="137" t="str">
        <f>INDEX(Directory[],MATCH(tbl_deal[[#This Row],[Index]],Directory[Index],0),MATCH('DEAL DIRECTORY'!BK$5,Directory[#Headers],0))</f>
        <v>3.3%</v>
      </c>
      <c r="BL96" s="137" t="str">
        <f>INDEX(Directory[],MATCH(tbl_deal[[#This Row],[Index]],Directory[Index],0),MATCH('DEAL DIRECTORY'!BL$5,Directory[#Headers],0))</f>
        <v>全球协调人及交割行</v>
      </c>
      <c r="BM96" s="129" t="str">
        <f>INDEX(Directory[],MATCH(tbl_deal[[#This Row],[Index]],Directory[Index],0),MATCH('DEAL DIRECTORY'!BM$5,Directory[#Headers],0))</f>
        <v>\\10.10.1.215\dcm$\Deals\Completed\2022 Completed\SOE\Jingle II&amp;III 如东民泰</v>
      </c>
      <c r="BN96" s="4"/>
      <c r="BO96" s="4"/>
      <c r="BP96" s="4"/>
    </row>
    <row r="97" spans="3:68" ht="20.25" customHeight="1" x14ac:dyDescent="0.25">
      <c r="C97" s="129">
        <f>Directory[[#This Row],[Index]]</f>
        <v>374</v>
      </c>
      <c r="D97" s="130">
        <f>INDEX(Directory[],MATCH(tbl_deal[[#This Row],[Index]],Directory[Index],0),MATCH('DEAL DIRECTORY'!D$5,Directory[#Headers],0))</f>
        <v>44784</v>
      </c>
      <c r="E97" s="129" t="str">
        <f>INDEX(Directory[],MATCH(tbl_deal[[#This Row],[Index]],Directory[Index],0),MATCH('DEAL DIRECTORY'!E$5,Directory[#Headers],0))</f>
        <v/>
      </c>
      <c r="F97" s="129" t="str">
        <f>INDEX(Directory[],MATCH(tbl_deal[[#This Row],[Index]],Directory[Index],0),MATCH('DEAL DIRECTORY'!F$5,Directory[#Headers],0))</f>
        <v>自贸债</v>
      </c>
      <c r="G97" s="129" t="str">
        <f>INDEX(Directory[],MATCH(tbl_deal[[#This Row],[Index]],Directory[Index],0),MATCH('DEAL DIRECTORY'!G$5,Directory[#Headers],0))</f>
        <v>Haining</v>
      </c>
      <c r="H97" s="135" t="str">
        <f>IF(tbl_deal[[#This Row],[FolderPath]]="","",HYPERLINK(tbl_deal[[#This Row],[FolderPath]],"📂"))</f>
        <v>📂</v>
      </c>
      <c r="I97" s="129" t="str">
        <f>INDEX(Directory[],MATCH(tbl_deal[[#This Row],[Index]],Directory[Index],0),MATCH('DEAL DIRECTORY'!I$5,Directory[#Headers],0))</f>
        <v>JBR</v>
      </c>
      <c r="J97" s="129" t="str">
        <f>INDEX(Directory[],MATCH(tbl_deal[[#This Row],[Index]],Directory[Index],0),MATCH('DEAL DIRECTORY'!J$5,Directory[#Headers],0))</f>
        <v>SCMI</v>
      </c>
      <c r="K97" s="129" t="str">
        <f>INDEX(Directory[],MATCH(tbl_deal[[#This Row],[Index]],Directory[Index],0),MATCH('DEAL DIRECTORY'!K$5,Directory[#Headers],0))</f>
        <v>SOE组</v>
      </c>
      <c r="L97" s="129">
        <f>INDEX(Directory[],MATCH(tbl_deal[[#This Row],[Index]],Directory[Index],0),MATCH('DEAL DIRECTORY'!L$5,Directory[#Headers],0))</f>
        <v>1</v>
      </c>
      <c r="M97" s="129" t="str">
        <f>INDEX(Directory[],MATCH(tbl_deal[[#This Row],[Index]],Directory[Index],0),MATCH('DEAL DIRECTORY'!M$5,Directory[#Headers],0))</f>
        <v>海宁城投</v>
      </c>
      <c r="N97" s="129" t="str">
        <f>INDEX(Directory[],MATCH(tbl_deal[[#This Row],[Index]],Directory[Index],0),MATCH('DEAL DIRECTORY'!N$5,Directory[#Headers],0))</f>
        <v>--/--/--</v>
      </c>
      <c r="O97" s="129" t="str">
        <f>INDEX(Directory[],MATCH(tbl_deal[[#This Row],[Index]],Directory[Index],0),MATCH('DEAL DIRECTORY'!O$5,Directory[#Headers],0))</f>
        <v>CNH</v>
      </c>
      <c r="P97" s="129">
        <f>INDEX(Directory[],MATCH(tbl_deal[[#This Row],[Index]],Directory[Index],0),MATCH('DEAL DIRECTORY'!P$5,Directory[#Headers],0))</f>
        <v>10</v>
      </c>
      <c r="Q97" s="129" t="str">
        <f>INDEX(Directory[],MATCH(tbl_deal[[#This Row],[Index]],Directory[Index],0),MATCH('DEAL DIRECTORY'!Q$5,Directory[#Headers],0))</f>
        <v>3</v>
      </c>
      <c r="R97" s="129" t="str">
        <f>INDEX(Directory[],MATCH(tbl_deal[[#This Row],[Index]],Directory[Index],0),MATCH('DEAL DIRECTORY'!R$5,Directory[#Headers],0))</f>
        <v>3.8%</v>
      </c>
      <c r="S97" s="129" t="str">
        <f>INDEX(Directory[],MATCH(tbl_deal[[#This Row],[Index]],Directory[Index],0),MATCH('DEAL DIRECTORY'!S$5,Directory[#Headers],0))</f>
        <v>--</v>
      </c>
      <c r="T97" s="129" t="str">
        <f>INDEX(Directory[],MATCH(tbl_deal[[#This Row],[Index]],Directory[Index],0),MATCH('DEAL DIRECTORY'!T$5,Directory[#Headers],0))</f>
        <v>--</v>
      </c>
      <c r="U97" s="129" t="str">
        <f>INDEX(Directory[],MATCH(tbl_deal[[#This Row],[Index]],Directory[Index],0),MATCH('DEAL DIRECTORY'!U$5,Directory[#Headers],0))</f>
        <v>--</v>
      </c>
      <c r="V97" s="131">
        <f>INDEX(Directory[],MATCH(tbl_deal[[#This Row],[Index]],Directory[Index],0),MATCH('DEAL DIRECTORY'!V$5,Directory[#Headers],0))</f>
        <v>0</v>
      </c>
      <c r="W97" s="129" t="str">
        <f>INDEX(Directory[],MATCH(tbl_deal[[#This Row],[Index]],Directory[Index],0),MATCH('DEAL DIRECTORY'!W$5,Directory[#Headers],0))</f>
        <v>直发</v>
      </c>
      <c r="X97" s="129" t="str">
        <f>INDEX(Directory[],MATCH(tbl_deal[[#This Row],[Index]],Directory[Index],0),MATCH('DEAL DIRECTORY'!X$5,Directory[#Headers],0))</f>
        <v>自贸债</v>
      </c>
      <c r="Y97" s="129" t="str">
        <f>INDEX(Directory[],MATCH(tbl_deal[[#This Row],[Index]],Directory[Index],0),MATCH('DEAL DIRECTORY'!Y$5,Directory[#Headers],0))</f>
        <v>澳交所</v>
      </c>
      <c r="Z97" s="129" t="str">
        <f>INDEX(Directory[],MATCH(tbl_deal[[#This Row],[Index]],Directory[Index],0),MATCH('DEAL DIRECTORY'!Z$5,Directory[#Headers],0))</f>
        <v/>
      </c>
      <c r="AA97" s="129" t="str">
        <f>INDEX(Directory[],MATCH(tbl_deal[[#This Row],[Index]],Directory[Index],0),MATCH('DEAL DIRECTORY'!AA$5,Directory[#Headers],0))</f>
        <v/>
      </c>
      <c r="AB97" s="129" t="str">
        <f>INDEX(Directory[],MATCH(tbl_deal[[#This Row],[Index]],Directory[Index],0),MATCH('DEAL DIRECTORY'!AB$5,Directory[#Headers],0))</f>
        <v>BISL</v>
      </c>
      <c r="AC97" s="129" t="str">
        <f>INDEX(Directory[],MATCH(tbl_deal[[#This Row],[Index]],Directory[Index],0),MATCH('DEAL DIRECTORY'!AC$5,Directory[#Headers],0))</f>
        <v>--</v>
      </c>
      <c r="AD97" s="129" t="str">
        <f>INDEX(Directory[],MATCH(tbl_deal[[#This Row],[Index]],Directory[Index],0),MATCH('DEAL DIRECTORY'!AD$5,Directory[#Headers],0))</f>
        <v>--</v>
      </c>
      <c r="AE97" s="129" t="str">
        <f>INDEX(Directory[],MATCH(tbl_deal[[#This Row],[Index]],Directory[Index],0),MATCH('DEAL DIRECTORY'!AE$5,Directory[#Headers],0))</f>
        <v>--</v>
      </c>
      <c r="AF97" s="129" t="str">
        <f>INDEX(Directory[],MATCH(tbl_deal[[#This Row],[Index]],Directory[Index],0),MATCH('DEAL DIRECTORY'!AF$5,Directory[#Headers],0))</f>
        <v>Y</v>
      </c>
      <c r="AG97" s="129" t="str">
        <f>INDEX(Directory[],MATCH(tbl_deal[[#This Row],[Index]],Directory[Index],0),MATCH('DEAL DIRECTORY'!AG$5,Directory[#Headers],0))</f>
        <v>海宁市城市发展投资集团有限公司</v>
      </c>
      <c r="AH97" s="129" t="str">
        <f>INDEX(Directory[],MATCH(tbl_deal[[#This Row],[Index]],Directory[Index],0),MATCH('DEAL DIRECTORY'!AH$5,Directory[#Headers],0))</f>
        <v>--/--/--</v>
      </c>
      <c r="AI97" s="129" t="str">
        <f>INDEX(Directory[],MATCH(tbl_deal[[#This Row],[Index]],Directory[Index],0),MATCH('DEAL DIRECTORY'!AI$5,Directory[#Headers],0))</f>
        <v>AA+</v>
      </c>
      <c r="AJ97" s="129" t="str">
        <f>INDEX(Directory[],MATCH(tbl_deal[[#This Row],[Index]],Directory[Index],0),MATCH('DEAL DIRECTORY'!AJ$5,Directory[#Headers],0))</f>
        <v>浙江</v>
      </c>
      <c r="AK97" s="129" t="str">
        <f>INDEX(Directory[],MATCH(tbl_deal[[#This Row],[Index]],Directory[Index],0),MATCH('DEAL DIRECTORY'!AK$5,Directory[#Headers],0))</f>
        <v>嘉兴市</v>
      </c>
      <c r="AL97" s="129" t="str">
        <f>INDEX(Directory[],MATCH(tbl_deal[[#This Row],[Index]],Directory[Index],0),MATCH('DEAL DIRECTORY'!AL$5,Directory[#Headers],0))</f>
        <v>海宁市</v>
      </c>
      <c r="AM97" s="129" t="str">
        <f>INDEX(Directory[],MATCH(tbl_deal[[#This Row],[Index]],Directory[Index],0),MATCH('DEAL DIRECTORY'!AM$5,Directory[#Headers],0))</f>
        <v>--</v>
      </c>
      <c r="AN97" s="129" t="str">
        <f>INDEX(Directory[],MATCH(tbl_deal[[#This Row],[Index]],Directory[Index],0),MATCH('DEAL DIRECTORY'!AN$5,Directory[#Headers],0))</f>
        <v>--</v>
      </c>
      <c r="AO97" s="132">
        <f>IF(ISBLANK(INDEX(Directory[],MATCH(tbl_deal[[#This Row],[Index]],Directory[Index],0),MATCH('DEAL DIRECTORY'!AO$5,Directory[#Headers],0))),"--",INDEX(Directory[],MATCH(tbl_deal[[#This Row],[Index]],Directory[Index],0),MATCH('DEAL DIRECTORY'!AO$5,Directory[#Headers],0)))</f>
        <v>15000</v>
      </c>
      <c r="AP97" s="129">
        <f>INDEX(Directory[],MATCH(tbl_deal[[#This Row],[Index]],Directory[Index],0),MATCH('DEAL DIRECTORY'!AP$5,Directory[#Headers],0))</f>
        <v>1.48</v>
      </c>
      <c r="AQ97" s="129">
        <f>INDEX(Directory[],MATCH(tbl_deal[[#This Row],[Index]],Directory[Index],0),MATCH('DEAL DIRECTORY'!AQ$5,Directory[#Headers],0))</f>
        <v>10</v>
      </c>
      <c r="AR97" s="129">
        <f>INDEX(Directory[],MATCH(tbl_deal[[#This Row],[Index]],Directory[Index],0),MATCH('DEAL DIRECTORY'!AR$5,Directory[#Headers],0))</f>
        <v>11.64</v>
      </c>
      <c r="AS97" s="129" t="str">
        <f>INDEX(Directory[],MATCH(tbl_deal[[#This Row],[Index]],Directory[Index],0),MATCH('DEAL DIRECTORY'!AS$5,Directory[#Headers],0))</f>
        <v>地方国企</v>
      </c>
      <c r="AT97" s="129" t="str">
        <f>INDEX(Directory[],MATCH(tbl_deal[[#This Row],[Index]],Directory[Index],0),MATCH('DEAL DIRECTORY'!AT$5,Directory[#Headers],0))</f>
        <v>地方平台</v>
      </c>
      <c r="AU97" s="129" t="str">
        <f>INDEX(Directory[],MATCH(tbl_deal[[#This Row],[Index]],Directory[Index],0),MATCH('DEAL DIRECTORY'!AU$5,Directory[#Headers],0))</f>
        <v>综合</v>
      </c>
      <c r="AV97" s="129" t="str">
        <f>INDEX(Directory[],MATCH(tbl_deal[[#This Row],[Index]],Directory[Index],0),MATCH('DEAL DIRECTORY'!AV$5,Directory[#Headers],0))</f>
        <v>直发</v>
      </c>
      <c r="AW97" s="129" t="str">
        <f>INDEX(Directory[],MATCH(tbl_deal[[#This Row],[Index]],Directory[Index],0),MATCH('DEAL DIRECTORY'!AW$5,Directory[#Headers],0))</f>
        <v>无评级</v>
      </c>
      <c r="AX97" s="129" t="str">
        <f>INDEX(Directory[],MATCH(tbl_deal[[#This Row],[Index]],Directory[Index],0),MATCH('DEAL DIRECTORY'!AX$5,Directory[#Headers],0))</f>
        <v>≤2亿</v>
      </c>
      <c r="AY97" s="133" t="str">
        <f>INDEX(Directory[],MATCH(tbl_deal[[#This Row],[Index]],Directory[Index],0),MATCH('DEAL DIRECTORY'!AY$5,Directory[#Headers],0))</f>
        <v>22年</v>
      </c>
      <c r="AZ97" s="129" t="str">
        <f>INDEX(Directory[],MATCH(tbl_deal[[#This Row],[Index]],Directory[Index],0),MATCH('DEAL DIRECTORY'!AZ$5,Directory[#Headers],0))</f>
        <v>Q3</v>
      </c>
      <c r="BA97" s="129" t="str">
        <f>INDEX(Directory[],MATCH(tbl_deal[[#This Row],[Index]],Directory[Index],0),MATCH('DEAL DIRECTORY'!BA$5,Directory[#Headers],0))</f>
        <v>08月</v>
      </c>
      <c r="BB97" s="129" t="str">
        <f>INDEX(Directory[],MATCH(tbl_deal[[#This Row],[Index]],Directory[Index],0),MATCH('DEAL DIRECTORY'!BB$5,Directory[#Headers],0))</f>
        <v>SOE Creds</v>
      </c>
      <c r="BC97" s="129" t="str">
        <f>INDEX(Directory[],MATCH(tbl_deal[[#This Row],[Index]],Directory[Index],0),MATCH('DEAL DIRECTORY'!BC$5,Directory[#Headers],0))</f>
        <v>HAINING CITY DEVELOPMENT INVESTMENT GROUP., LTD</v>
      </c>
      <c r="BD97" s="129" t="str">
        <f>INDEX(Directory[],MATCH(tbl_deal[[#This Row],[Index]],Directory[Index],0),MATCH('DEAL DIRECTORY'!BD$5,Directory[#Headers],0))</f>
        <v>G228014</v>
      </c>
      <c r="BE97" s="137" t="str">
        <f>INDEX(Directory[],MATCH(tbl_deal[[#This Row],[Index]],Directory[Index],0),MATCH('DEAL DIRECTORY'!BE$5,Directory[#Headers],0))</f>
        <v>22年08月</v>
      </c>
      <c r="BF97" s="137" t="str">
        <f>INDEX(Directory[],MATCH(tbl_deal[[#This Row],[Index]],Directory[Index],0),MATCH('DEAL DIRECTORY'!BF$5,Directory[#Headers],0))</f>
        <v>海宁城投</v>
      </c>
      <c r="BG97" s="137" t="str">
        <f>INDEX(Directory[],MATCH(tbl_deal[[#This Row],[Index]],Directory[Index],0),MATCH('DEAL DIRECTORY'!BG$5,Directory[#Headers],0))</f>
        <v>--/--/--</v>
      </c>
      <c r="BH97" s="137" t="str">
        <f>INDEX(Directory[],MATCH(tbl_deal[[#This Row],[Index]],Directory[Index],0),MATCH('DEAL DIRECTORY'!BH$5,Directory[#Headers],0))</f>
        <v>自贸债</v>
      </c>
      <c r="BI97" s="137" t="str">
        <f>INDEX(Directory[],MATCH(tbl_deal[[#This Row],[Index]],Directory[Index],0),MATCH('DEAL DIRECTORY'!BI$5,Directory[#Headers],0))</f>
        <v>人民币10亿元</v>
      </c>
      <c r="BJ97" s="137" t="str">
        <f>INDEX(Directory[],MATCH(tbl_deal[[#This Row],[Index]],Directory[Index],0),MATCH('DEAL DIRECTORY'!BJ$5,Directory[#Headers],0))</f>
        <v>3年</v>
      </c>
      <c r="BK97" s="137" t="str">
        <f>INDEX(Directory[],MATCH(tbl_deal[[#This Row],[Index]],Directory[Index],0),MATCH('DEAL DIRECTORY'!BK$5,Directory[#Headers],0))</f>
        <v>3.8%</v>
      </c>
      <c r="BL97" s="137" t="str">
        <f>INDEX(Directory[],MATCH(tbl_deal[[#This Row],[Index]],Directory[Index],0),MATCH('DEAL DIRECTORY'!BL$5,Directory[#Headers],0))</f>
        <v>账簿管理人</v>
      </c>
      <c r="BM97" s="129" t="str">
        <f>INDEX(Directory[],MATCH(tbl_deal[[#This Row],[Index]],Directory[Index],0),MATCH('DEAL DIRECTORY'!BM$5,Directory[#Headers],0))</f>
        <v>\\10.10.1.215\dcm$\Deals\Completed\2022 Completed\SOE\Haining 海宁城发 FTZ</v>
      </c>
      <c r="BN97" s="4"/>
      <c r="BO97" s="4"/>
      <c r="BP97" s="4"/>
    </row>
    <row r="98" spans="3:68" ht="20.25" customHeight="1" x14ac:dyDescent="0.25">
      <c r="C98" s="129">
        <f>Directory[[#This Row],[Index]]</f>
        <v>373</v>
      </c>
      <c r="D98" s="130">
        <f>INDEX(Directory[],MATCH(tbl_deal[[#This Row],[Index]],Directory[Index],0),MATCH('DEAL DIRECTORY'!D$5,Directory[#Headers],0))</f>
        <v>44770</v>
      </c>
      <c r="E98" s="129" t="str">
        <f>INDEX(Directory[],MATCH(tbl_deal[[#This Row],[Index]],Directory[Index],0),MATCH('DEAL DIRECTORY'!E$5,Directory[#Headers],0))</f>
        <v/>
      </c>
      <c r="F98" s="129" t="str">
        <f>INDEX(Directory[],MATCH(tbl_deal[[#This Row],[Index]],Directory[Index],0),MATCH('DEAL DIRECTORY'!F$5,Directory[#Headers],0))</f>
        <v>自贸债</v>
      </c>
      <c r="G98" s="129" t="str">
        <f>INDEX(Directory[],MATCH(tbl_deal[[#This Row],[Index]],Directory[Index],0),MATCH('DEAL DIRECTORY'!G$5,Directory[#Headers],0))</f>
        <v>Dayue</v>
      </c>
      <c r="H98" s="135" t="str">
        <f>IF(tbl_deal[[#This Row],[FolderPath]]="","",HYPERLINK(tbl_deal[[#This Row],[FolderPath]],"📂"))</f>
        <v/>
      </c>
      <c r="I98" s="129" t="str">
        <f>INDEX(Directory[],MATCH(tbl_deal[[#This Row],[Index]],Directory[Index],0),MATCH('DEAL DIRECTORY'!I$5,Directory[#Headers],0))</f>
        <v>JBR</v>
      </c>
      <c r="J98" s="129" t="str">
        <f>INDEX(Directory[],MATCH(tbl_deal[[#This Row],[Index]],Directory[Index],0),MATCH('DEAL DIRECTORY'!J$5,Directory[#Headers],0))</f>
        <v>n/a</v>
      </c>
      <c r="K98" s="129" t="str">
        <f>INDEX(Directory[],MATCH(tbl_deal[[#This Row],[Index]],Directory[Index],0),MATCH('DEAL DIRECTORY'!K$5,Directory[#Headers],0))</f>
        <v>SOE组</v>
      </c>
      <c r="L98" s="129">
        <f>INDEX(Directory[],MATCH(tbl_deal[[#This Row],[Index]],Directory[Index],0),MATCH('DEAL DIRECTORY'!L$5,Directory[#Headers],0))</f>
        <v>1</v>
      </c>
      <c r="M98" s="129" t="str">
        <f>INDEX(Directory[],MATCH(tbl_deal[[#This Row],[Index]],Directory[Index],0),MATCH('DEAL DIRECTORY'!M$5,Directory[#Headers],0))</f>
        <v>绍兴柯桥建设</v>
      </c>
      <c r="N98" s="129" t="str">
        <f>INDEX(Directory[],MATCH(tbl_deal[[#This Row],[Index]],Directory[Index],0),MATCH('DEAL DIRECTORY'!N$5,Directory[#Headers],0))</f>
        <v>--/--/--</v>
      </c>
      <c r="O98" s="129" t="str">
        <f>INDEX(Directory[],MATCH(tbl_deal[[#This Row],[Index]],Directory[Index],0),MATCH('DEAL DIRECTORY'!O$5,Directory[#Headers],0))</f>
        <v>CNH</v>
      </c>
      <c r="P98" s="129">
        <f>INDEX(Directory[],MATCH(tbl_deal[[#This Row],[Index]],Directory[Index],0),MATCH('DEAL DIRECTORY'!P$5,Directory[#Headers],0))</f>
        <v>10</v>
      </c>
      <c r="Q98" s="129" t="str">
        <f>INDEX(Directory[],MATCH(tbl_deal[[#This Row],[Index]],Directory[Index],0),MATCH('DEAL DIRECTORY'!Q$5,Directory[#Headers],0))</f>
        <v>3</v>
      </c>
      <c r="R98" s="129" t="str">
        <f>INDEX(Directory[],MATCH(tbl_deal[[#This Row],[Index]],Directory[Index],0),MATCH('DEAL DIRECTORY'!R$5,Directory[#Headers],0))</f>
        <v>4.35%</v>
      </c>
      <c r="S98" s="129" t="str">
        <f>INDEX(Directory[],MATCH(tbl_deal[[#This Row],[Index]],Directory[Index],0),MATCH('DEAL DIRECTORY'!S$5,Directory[#Headers],0))</f>
        <v>4.6%a</v>
      </c>
      <c r="T98" s="129" t="str">
        <f>INDEX(Directory[],MATCH(tbl_deal[[#This Row],[Index]],Directory[Index],0),MATCH('DEAL DIRECTORY'!T$5,Directory[#Headers],0))</f>
        <v>4.35%</v>
      </c>
      <c r="U98" s="129" t="str">
        <f>INDEX(Directory[],MATCH(tbl_deal[[#This Row],[Index]],Directory[Index],0),MATCH('DEAL DIRECTORY'!U$5,Directory[#Headers],0))</f>
        <v>--</v>
      </c>
      <c r="V98" s="131">
        <f>INDEX(Directory[],MATCH(tbl_deal[[#This Row],[Index]],Directory[Index],0),MATCH('DEAL DIRECTORY'!V$5,Directory[#Headers],0))</f>
        <v>25</v>
      </c>
      <c r="W98" s="129" t="str">
        <f>INDEX(Directory[],MATCH(tbl_deal[[#This Row],[Index]],Directory[Index],0),MATCH('DEAL DIRECTORY'!W$5,Directory[#Headers],0))</f>
        <v>直发</v>
      </c>
      <c r="X98" s="129" t="str">
        <f>INDEX(Directory[],MATCH(tbl_deal[[#This Row],[Index]],Directory[Index],0),MATCH('DEAL DIRECTORY'!X$5,Directory[#Headers],0))</f>
        <v>自贸债</v>
      </c>
      <c r="Y98" s="129" t="str">
        <f>INDEX(Directory[],MATCH(tbl_deal[[#This Row],[Index]],Directory[Index],0),MATCH('DEAL DIRECTORY'!Y$5,Directory[#Headers],0))</f>
        <v>未上市</v>
      </c>
      <c r="Z98" s="129" t="str">
        <f>INDEX(Directory[],MATCH(tbl_deal[[#This Row],[Index]],Directory[Index],0),MATCH('DEAL DIRECTORY'!Z$5,Directory[#Headers],0))</f>
        <v/>
      </c>
      <c r="AA98" s="129" t="str">
        <f>INDEX(Directory[],MATCH(tbl_deal[[#This Row],[Index]],Directory[Index],0),MATCH('DEAL DIRECTORY'!AA$5,Directory[#Headers],0))</f>
        <v/>
      </c>
      <c r="AB98" s="129" t="str">
        <f>INDEX(Directory[],MATCH(tbl_deal[[#This Row],[Index]],Directory[Index],0),MATCH('DEAL DIRECTORY'!AB$5,Directory[#Headers],0))</f>
        <v>BISL</v>
      </c>
      <c r="AC98" s="129" t="str">
        <f>INDEX(Directory[],MATCH(tbl_deal[[#This Row],[Index]],Directory[Index],0),MATCH('DEAL DIRECTORY'!AC$5,Directory[#Headers],0))</f>
        <v>--</v>
      </c>
      <c r="AD98" s="129" t="str">
        <f>INDEX(Directory[],MATCH(tbl_deal[[#This Row],[Index]],Directory[Index],0),MATCH('DEAL DIRECTORY'!AD$5,Directory[#Headers],0))</f>
        <v>--</v>
      </c>
      <c r="AE98" s="129" t="str">
        <f>INDEX(Directory[],MATCH(tbl_deal[[#This Row],[Index]],Directory[Index],0),MATCH('DEAL DIRECTORY'!AE$5,Directory[#Headers],0))</f>
        <v>--</v>
      </c>
      <c r="AF98" s="129" t="str">
        <f>INDEX(Directory[],MATCH(tbl_deal[[#This Row],[Index]],Directory[Index],0),MATCH('DEAL DIRECTORY'!AF$5,Directory[#Headers],0))</f>
        <v>Y</v>
      </c>
      <c r="AG98" s="129" t="str">
        <f>INDEX(Directory[],MATCH(tbl_deal[[#This Row],[Index]],Directory[Index],0),MATCH('DEAL DIRECTORY'!AG$5,Directory[#Headers],0))</f>
        <v>绍兴市柯桥区建设集团有限公司</v>
      </c>
      <c r="AH98" s="129" t="str">
        <f>INDEX(Directory[],MATCH(tbl_deal[[#This Row],[Index]],Directory[Index],0),MATCH('DEAL DIRECTORY'!AH$5,Directory[#Headers],0))</f>
        <v>--/--/--</v>
      </c>
      <c r="AI98" s="129" t="str">
        <f>INDEX(Directory[],MATCH(tbl_deal[[#This Row],[Index]],Directory[Index],0),MATCH('DEAL DIRECTORY'!AI$5,Directory[#Headers],0))</f>
        <v>AA+</v>
      </c>
      <c r="AJ98" s="129" t="str">
        <f>INDEX(Directory[],MATCH(tbl_deal[[#This Row],[Index]],Directory[Index],0),MATCH('DEAL DIRECTORY'!AJ$5,Directory[#Headers],0))</f>
        <v>浙江</v>
      </c>
      <c r="AK98" s="129" t="str">
        <f>INDEX(Directory[],MATCH(tbl_deal[[#This Row],[Index]],Directory[Index],0),MATCH('DEAL DIRECTORY'!AK$5,Directory[#Headers],0))</f>
        <v>绍兴市</v>
      </c>
      <c r="AL98" s="129" t="str">
        <f>INDEX(Directory[],MATCH(tbl_deal[[#This Row],[Index]],Directory[Index],0),MATCH('DEAL DIRECTORY'!AL$5,Directory[#Headers],0))</f>
        <v>柯桥区</v>
      </c>
      <c r="AM98" s="129" t="str">
        <f>INDEX(Directory[],MATCH(tbl_deal[[#This Row],[Index]],Directory[Index],0),MATCH('DEAL DIRECTORY'!AM$5,Directory[#Headers],0))</f>
        <v>--</v>
      </c>
      <c r="AN98" s="129" t="str">
        <f>INDEX(Directory[],MATCH(tbl_deal[[#This Row],[Index]],Directory[Index],0),MATCH('DEAL DIRECTORY'!AN$5,Directory[#Headers],0))</f>
        <v>--</v>
      </c>
      <c r="AO98" s="132">
        <f>IF(ISBLANK(INDEX(Directory[],MATCH(tbl_deal[[#This Row],[Index]],Directory[Index],0),MATCH('DEAL DIRECTORY'!AO$5,Directory[#Headers],0))),"--",INDEX(Directory[],MATCH(tbl_deal[[#This Row],[Index]],Directory[Index],0),MATCH('DEAL DIRECTORY'!AO$5,Directory[#Headers],0)))</f>
        <v>30000</v>
      </c>
      <c r="AP98" s="129">
        <f>INDEX(Directory[],MATCH(tbl_deal[[#This Row],[Index]],Directory[Index],0),MATCH('DEAL DIRECTORY'!AP$5,Directory[#Headers],0))</f>
        <v>1.48</v>
      </c>
      <c r="AQ98" s="129">
        <f>INDEX(Directory[],MATCH(tbl_deal[[#This Row],[Index]],Directory[Index],0),MATCH('DEAL DIRECTORY'!AQ$5,Directory[#Headers],0))</f>
        <v>10</v>
      </c>
      <c r="AR98" s="129">
        <f>INDEX(Directory[],MATCH(tbl_deal[[#This Row],[Index]],Directory[Index],0),MATCH('DEAL DIRECTORY'!AR$5,Directory[#Headers],0))</f>
        <v>11.64</v>
      </c>
      <c r="AS98" s="129" t="str">
        <f>INDEX(Directory[],MATCH(tbl_deal[[#This Row],[Index]],Directory[Index],0),MATCH('DEAL DIRECTORY'!AS$5,Directory[#Headers],0))</f>
        <v>地方国企</v>
      </c>
      <c r="AT98" s="129" t="str">
        <f>INDEX(Directory[],MATCH(tbl_deal[[#This Row],[Index]],Directory[Index],0),MATCH('DEAL DIRECTORY'!AT$5,Directory[#Headers],0))</f>
        <v>地方平台</v>
      </c>
      <c r="AU98" s="129" t="str">
        <f>INDEX(Directory[],MATCH(tbl_deal[[#This Row],[Index]],Directory[Index],0),MATCH('DEAL DIRECTORY'!AU$5,Directory[#Headers],0))</f>
        <v>基建</v>
      </c>
      <c r="AV98" s="129" t="str">
        <f>INDEX(Directory[],MATCH(tbl_deal[[#This Row],[Index]],Directory[Index],0),MATCH('DEAL DIRECTORY'!AV$5,Directory[#Headers],0))</f>
        <v>直发</v>
      </c>
      <c r="AW98" s="129" t="str">
        <f>INDEX(Directory[],MATCH(tbl_deal[[#This Row],[Index]],Directory[Index],0),MATCH('DEAL DIRECTORY'!AW$5,Directory[#Headers],0))</f>
        <v>无评级</v>
      </c>
      <c r="AX98" s="129" t="str">
        <f>INDEX(Directory[],MATCH(tbl_deal[[#This Row],[Index]],Directory[Index],0),MATCH('DEAL DIRECTORY'!AX$5,Directory[#Headers],0))</f>
        <v>≤2亿</v>
      </c>
      <c r="AY98" s="133" t="str">
        <f>INDEX(Directory[],MATCH(tbl_deal[[#This Row],[Index]],Directory[Index],0),MATCH('DEAL DIRECTORY'!AY$5,Directory[#Headers],0))</f>
        <v>22年</v>
      </c>
      <c r="AZ98" s="129" t="str">
        <f>INDEX(Directory[],MATCH(tbl_deal[[#This Row],[Index]],Directory[Index],0),MATCH('DEAL DIRECTORY'!AZ$5,Directory[#Headers],0))</f>
        <v>Q3</v>
      </c>
      <c r="BA98" s="129" t="str">
        <f>INDEX(Directory[],MATCH(tbl_deal[[#This Row],[Index]],Directory[Index],0),MATCH('DEAL DIRECTORY'!BA$5,Directory[#Headers],0))</f>
        <v>07月</v>
      </c>
      <c r="BB98" s="129" t="str">
        <f>INDEX(Directory[],MATCH(tbl_deal[[#This Row],[Index]],Directory[Index],0),MATCH('DEAL DIRECTORY'!BB$5,Directory[#Headers],0))</f>
        <v>SOE Creds</v>
      </c>
      <c r="BC98" s="129" t="str">
        <f>INDEX(Directory[],MATCH(tbl_deal[[#This Row],[Index]],Directory[Index],0),MATCH('DEAL DIRECTORY'!BC$5,Directory[#Headers],0))</f>
        <v>SHAOXING CITY KEQIAO DISTRICT CONSTRUCTION GROUP CO LTD</v>
      </c>
      <c r="BD98" s="129" t="str">
        <f>INDEX(Directory[],MATCH(tbl_deal[[#This Row],[Index]],Directory[Index],0),MATCH('DEAL DIRECTORY'!BD$5,Directory[#Headers],0))</f>
        <v>G228012</v>
      </c>
      <c r="BE98" s="137" t="str">
        <f>INDEX(Directory[],MATCH(tbl_deal[[#This Row],[Index]],Directory[Index],0),MATCH('DEAL DIRECTORY'!BE$5,Directory[#Headers],0))</f>
        <v>22年07月</v>
      </c>
      <c r="BF98" s="137" t="str">
        <f>INDEX(Directory[],MATCH(tbl_deal[[#This Row],[Index]],Directory[Index],0),MATCH('DEAL DIRECTORY'!BF$5,Directory[#Headers],0))</f>
        <v>绍兴柯桥建设</v>
      </c>
      <c r="BG98" s="137" t="str">
        <f>INDEX(Directory[],MATCH(tbl_deal[[#This Row],[Index]],Directory[Index],0),MATCH('DEAL DIRECTORY'!BG$5,Directory[#Headers],0))</f>
        <v>--/--/--</v>
      </c>
      <c r="BH98" s="137" t="str">
        <f>INDEX(Directory[],MATCH(tbl_deal[[#This Row],[Index]],Directory[Index],0),MATCH('DEAL DIRECTORY'!BH$5,Directory[#Headers],0))</f>
        <v>自贸债</v>
      </c>
      <c r="BI98" s="137" t="str">
        <f>INDEX(Directory[],MATCH(tbl_deal[[#This Row],[Index]],Directory[Index],0),MATCH('DEAL DIRECTORY'!BI$5,Directory[#Headers],0))</f>
        <v>人民币10亿元</v>
      </c>
      <c r="BJ98" s="137" t="str">
        <f>INDEX(Directory[],MATCH(tbl_deal[[#This Row],[Index]],Directory[Index],0),MATCH('DEAL DIRECTORY'!BJ$5,Directory[#Headers],0))</f>
        <v>3年</v>
      </c>
      <c r="BK98" s="137" t="str">
        <f>INDEX(Directory[],MATCH(tbl_deal[[#This Row],[Index]],Directory[Index],0),MATCH('DEAL DIRECTORY'!BK$5,Directory[#Headers],0))</f>
        <v>4.35%</v>
      </c>
      <c r="BL98" s="137" t="str">
        <f>INDEX(Directory[],MATCH(tbl_deal[[#This Row],[Index]],Directory[Index],0),MATCH('DEAL DIRECTORY'!BL$5,Directory[#Headers],0))</f>
        <v>账簿管理人</v>
      </c>
      <c r="BM98" s="129" t="str">
        <f>INDEX(Directory[],MATCH(tbl_deal[[#This Row],[Index]],Directory[Index],0),MATCH('DEAL DIRECTORY'!BM$5,Directory[#Headers],0))</f>
        <v/>
      </c>
      <c r="BN98" s="4"/>
      <c r="BO98" s="4"/>
      <c r="BP98" s="4"/>
    </row>
    <row r="99" spans="3:68" ht="20.25" customHeight="1" x14ac:dyDescent="0.25">
      <c r="C99" s="129">
        <f>Directory[[#This Row],[Index]]</f>
        <v>372</v>
      </c>
      <c r="D99" s="130">
        <f>INDEX(Directory[],MATCH(tbl_deal[[#This Row],[Index]],Directory[Index],0),MATCH('DEAL DIRECTORY'!D$5,Directory[#Headers],0))</f>
        <v>44767</v>
      </c>
      <c r="E99" s="129" t="str">
        <f>INDEX(Directory[],MATCH(tbl_deal[[#This Row],[Index]],Directory[Index],0),MATCH('DEAL DIRECTORY'!E$5,Directory[#Headers],0))</f>
        <v/>
      </c>
      <c r="F99" s="129" t="str">
        <f>INDEX(Directory[],MATCH(tbl_deal[[#This Row],[Index]],Directory[Index],0),MATCH('DEAL DIRECTORY'!F$5,Directory[#Headers],0))</f>
        <v/>
      </c>
      <c r="G99" s="129" t="str">
        <f>INDEX(Directory[],MATCH(tbl_deal[[#This Row],[Index]],Directory[Index],0),MATCH('DEAL DIRECTORY'!G$5,Directory[#Headers],0))</f>
        <v>Shangcheng</v>
      </c>
      <c r="H99" s="135" t="str">
        <f>IF(tbl_deal[[#This Row],[FolderPath]]="","",HYPERLINK(tbl_deal[[#This Row],[FolderPath]],"📂"))</f>
        <v/>
      </c>
      <c r="I99" s="129" t="str">
        <f>INDEX(Directory[],MATCH(tbl_deal[[#This Row],[Index]],Directory[Index],0),MATCH('DEAL DIRECTORY'!I$5,Directory[#Headers],0))</f>
        <v>JBR</v>
      </c>
      <c r="J99" s="129" t="str">
        <f>INDEX(Directory[],MATCH(tbl_deal[[#This Row],[Index]],Directory[Index],0),MATCH('DEAL DIRECTORY'!J$5,Directory[#Headers],0))</f>
        <v>n/a</v>
      </c>
      <c r="K99" s="129" t="str">
        <f>INDEX(Directory[],MATCH(tbl_deal[[#This Row],[Index]],Directory[Index],0),MATCH('DEAL DIRECTORY'!K$5,Directory[#Headers],0))</f>
        <v>SOE组</v>
      </c>
      <c r="L99" s="129">
        <f>INDEX(Directory[],MATCH(tbl_deal[[#This Row],[Index]],Directory[Index],0),MATCH('DEAL DIRECTORY'!L$5,Directory[#Headers],0))</f>
        <v>1</v>
      </c>
      <c r="M99" s="129" t="str">
        <f>INDEX(Directory[],MATCH(tbl_deal[[#This Row],[Index]],Directory[Index],0),MATCH('DEAL DIRECTORY'!M$5,Directory[#Headers],0))</f>
        <v>杭州上城城投</v>
      </c>
      <c r="N99" s="129" t="str">
        <f>INDEX(Directory[],MATCH(tbl_deal[[#This Row],[Index]],Directory[Index],0),MATCH('DEAL DIRECTORY'!N$5,Directory[#Headers],0))</f>
        <v>--/--/BBB</v>
      </c>
      <c r="O99" s="129" t="str">
        <f>INDEX(Directory[],MATCH(tbl_deal[[#This Row],[Index]],Directory[Index],0),MATCH('DEAL DIRECTORY'!O$5,Directory[#Headers],0))</f>
        <v>USD</v>
      </c>
      <c r="P99" s="129">
        <f>INDEX(Directory[],MATCH(tbl_deal[[#This Row],[Index]],Directory[Index],0),MATCH('DEAL DIRECTORY'!P$5,Directory[#Headers],0))</f>
        <v>3</v>
      </c>
      <c r="Q99" s="129" t="str">
        <f>INDEX(Directory[],MATCH(tbl_deal[[#This Row],[Index]],Directory[Index],0),MATCH('DEAL DIRECTORY'!Q$5,Directory[#Headers],0))</f>
        <v>1</v>
      </c>
      <c r="R99" s="129" t="str">
        <f>INDEX(Directory[],MATCH(tbl_deal[[#This Row],[Index]],Directory[Index],0),MATCH('DEAL DIRECTORY'!R$5,Directory[#Headers],0))</f>
        <v>3.99%</v>
      </c>
      <c r="S99" s="129" t="str">
        <f>INDEX(Directory[],MATCH(tbl_deal[[#This Row],[Index]],Directory[Index],0),MATCH('DEAL DIRECTORY'!S$5,Directory[#Headers],0))</f>
        <v>4.8%a</v>
      </c>
      <c r="T99" s="129" t="str">
        <f>INDEX(Directory[],MATCH(tbl_deal[[#This Row],[Index]],Directory[Index],0),MATCH('DEAL DIRECTORY'!T$5,Directory[#Headers],0))</f>
        <v>4.5%</v>
      </c>
      <c r="U99" s="129" t="str">
        <f>INDEX(Directory[],MATCH(tbl_deal[[#This Row],[Index]],Directory[Index],0),MATCH('DEAL DIRECTORY'!U$5,Directory[#Headers],0))</f>
        <v>--</v>
      </c>
      <c r="V99" s="131">
        <f>INDEX(Directory[],MATCH(tbl_deal[[#This Row],[Index]],Directory[Index],0),MATCH('DEAL DIRECTORY'!V$5,Directory[#Headers],0))</f>
        <v>30</v>
      </c>
      <c r="W99" s="129" t="str">
        <f>INDEX(Directory[],MATCH(tbl_deal[[#This Row],[Index]],Directory[Index],0),MATCH('DEAL DIRECTORY'!W$5,Directory[#Headers],0))</f>
        <v>维好</v>
      </c>
      <c r="X99" s="129" t="str">
        <f>INDEX(Directory[],MATCH(tbl_deal[[#This Row],[Index]],Directory[Index],0),MATCH('DEAL DIRECTORY'!X$5,Directory[#Headers],0))</f>
        <v>--</v>
      </c>
      <c r="Y99" s="129" t="str">
        <f>INDEX(Directory[],MATCH(tbl_deal[[#This Row],[Index]],Directory[Index],0),MATCH('DEAL DIRECTORY'!Y$5,Directory[#Headers],0))</f>
        <v>新交所</v>
      </c>
      <c r="Z99" s="129" t="str">
        <f>INDEX(Directory[],MATCH(tbl_deal[[#This Row],[Index]],Directory[Index],0),MATCH('DEAL DIRECTORY'!Z$5,Directory[#Headers],0))</f>
        <v/>
      </c>
      <c r="AA99" s="129" t="str">
        <f>INDEX(Directory[],MATCH(tbl_deal[[#This Row],[Index]],Directory[Index],0),MATCH('DEAL DIRECTORY'!AA$5,Directory[#Headers],0))</f>
        <v/>
      </c>
      <c r="AB99" s="129" t="str">
        <f>INDEX(Directory[],MATCH(tbl_deal[[#This Row],[Index]],Directory[Index],0),MATCH('DEAL DIRECTORY'!AB$5,Directory[#Headers],0))</f>
        <v>BISL</v>
      </c>
      <c r="AC99" s="129" t="str">
        <f>INDEX(Directory[],MATCH(tbl_deal[[#This Row],[Index]],Directory[Index],0),MATCH('DEAL DIRECTORY'!AC$5,Directory[#Headers],0))</f>
        <v>--</v>
      </c>
      <c r="AD99" s="129" t="str">
        <f>INDEX(Directory[],MATCH(tbl_deal[[#This Row],[Index]],Directory[Index],0),MATCH('DEAL DIRECTORY'!AD$5,Directory[#Headers],0))</f>
        <v>--</v>
      </c>
      <c r="AE99" s="129" t="str">
        <f>INDEX(Directory[],MATCH(tbl_deal[[#This Row],[Index]],Directory[Index],0),MATCH('DEAL DIRECTORY'!AE$5,Directory[#Headers],0))</f>
        <v>--</v>
      </c>
      <c r="AF99" s="129" t="str">
        <f>INDEX(Directory[],MATCH(tbl_deal[[#This Row],[Index]],Directory[Index],0),MATCH('DEAL DIRECTORY'!AF$5,Directory[#Headers],0))</f>
        <v>Y</v>
      </c>
      <c r="AG99" s="129" t="str">
        <f>INDEX(Directory[],MATCH(tbl_deal[[#This Row],[Index]],Directory[Index],0),MATCH('DEAL DIRECTORY'!AG$5,Directory[#Headers],0))</f>
        <v>杭州上城区城市建设投资集团有限公司</v>
      </c>
      <c r="AH99" s="129" t="str">
        <f>INDEX(Directory[],MATCH(tbl_deal[[#This Row],[Index]],Directory[Index],0),MATCH('DEAL DIRECTORY'!AH$5,Directory[#Headers],0))</f>
        <v>--/--/--</v>
      </c>
      <c r="AI99" s="129" t="str">
        <f>INDEX(Directory[],MATCH(tbl_deal[[#This Row],[Index]],Directory[Index],0),MATCH('DEAL DIRECTORY'!AI$5,Directory[#Headers],0))</f>
        <v>AAA</v>
      </c>
      <c r="AJ99" s="129" t="str">
        <f>INDEX(Directory[],MATCH(tbl_deal[[#This Row],[Index]],Directory[Index],0),MATCH('DEAL DIRECTORY'!AJ$5,Directory[#Headers],0))</f>
        <v>浙江</v>
      </c>
      <c r="AK99" s="129" t="str">
        <f>INDEX(Directory[],MATCH(tbl_deal[[#This Row],[Index]],Directory[Index],0),MATCH('DEAL DIRECTORY'!AK$5,Directory[#Headers],0))</f>
        <v>杭州市</v>
      </c>
      <c r="AL99" s="129" t="str">
        <f>INDEX(Directory[],MATCH(tbl_deal[[#This Row],[Index]],Directory[Index],0),MATCH('DEAL DIRECTORY'!AL$5,Directory[#Headers],0))</f>
        <v>上城区</v>
      </c>
      <c r="AM99" s="129" t="str">
        <f>INDEX(Directory[],MATCH(tbl_deal[[#This Row],[Index]],Directory[Index],0),MATCH('DEAL DIRECTORY'!AM$5,Directory[#Headers],0))</f>
        <v>--</v>
      </c>
      <c r="AN99" s="129" t="str">
        <f>INDEX(Directory[],MATCH(tbl_deal[[#This Row],[Index]],Directory[Index],0),MATCH('DEAL DIRECTORY'!AN$5,Directory[#Headers],0))</f>
        <v>--</v>
      </c>
      <c r="AO99" s="132">
        <f>IF(ISBLANK(INDEX(Directory[],MATCH(tbl_deal[[#This Row],[Index]],Directory[Index],0),MATCH('DEAL DIRECTORY'!AO$5,Directory[#Headers],0))),"--",INDEX(Directory[],MATCH(tbl_deal[[#This Row],[Index]],Directory[Index],0),MATCH('DEAL DIRECTORY'!AO$5,Directory[#Headers],0)))</f>
        <v>4200</v>
      </c>
      <c r="AP99" s="129">
        <f>INDEX(Directory[],MATCH(tbl_deal[[#This Row],[Index]],Directory[Index],0),MATCH('DEAL DIRECTORY'!AP$5,Directory[#Headers],0))</f>
        <v>3</v>
      </c>
      <c r="AQ99" s="129">
        <f>INDEX(Directory[],MATCH(tbl_deal[[#This Row],[Index]],Directory[Index],0),MATCH('DEAL DIRECTORY'!AQ$5,Directory[#Headers],0))</f>
        <v>20.25</v>
      </c>
      <c r="AR99" s="129">
        <f>INDEX(Directory[],MATCH(tbl_deal[[#This Row],[Index]],Directory[Index],0),MATCH('DEAL DIRECTORY'!AR$5,Directory[#Headers],0))</f>
        <v>23.547000000000001</v>
      </c>
      <c r="AS99" s="129" t="str">
        <f>INDEX(Directory[],MATCH(tbl_deal[[#This Row],[Index]],Directory[Index],0),MATCH('DEAL DIRECTORY'!AS$5,Directory[#Headers],0))</f>
        <v>地方国企</v>
      </c>
      <c r="AT99" s="129" t="str">
        <f>INDEX(Directory[],MATCH(tbl_deal[[#This Row],[Index]],Directory[Index],0),MATCH('DEAL DIRECTORY'!AT$5,Directory[#Headers],0))</f>
        <v>地方平台</v>
      </c>
      <c r="AU99" s="129" t="str">
        <f>INDEX(Directory[],MATCH(tbl_deal[[#This Row],[Index]],Directory[Index],0),MATCH('DEAL DIRECTORY'!AU$5,Directory[#Headers],0))</f>
        <v>基建</v>
      </c>
      <c r="AV99" s="129" t="str">
        <f>INDEX(Directory[],MATCH(tbl_deal[[#This Row],[Index]],Directory[Index],0),MATCH('DEAL DIRECTORY'!AV$5,Directory[#Headers],0))</f>
        <v>维好</v>
      </c>
      <c r="AW99" s="129" t="str">
        <f>INDEX(Directory[],MATCH(tbl_deal[[#This Row],[Index]],Directory[Index],0),MATCH('DEAL DIRECTORY'!AW$5,Directory[#Headers],0))</f>
        <v>投资级</v>
      </c>
      <c r="AX99" s="129" t="str">
        <f>INDEX(Directory[],MATCH(tbl_deal[[#This Row],[Index]],Directory[Index],0),MATCH('DEAL DIRECTORY'!AX$5,Directory[#Headers],0))</f>
        <v>2-3亿</v>
      </c>
      <c r="AY99" s="133" t="str">
        <f>INDEX(Directory[],MATCH(tbl_deal[[#This Row],[Index]],Directory[Index],0),MATCH('DEAL DIRECTORY'!AY$5,Directory[#Headers],0))</f>
        <v>22年</v>
      </c>
      <c r="AZ99" s="129" t="str">
        <f>INDEX(Directory[],MATCH(tbl_deal[[#This Row],[Index]],Directory[Index],0),MATCH('DEAL DIRECTORY'!AZ$5,Directory[#Headers],0))</f>
        <v>Q3</v>
      </c>
      <c r="BA99" s="129" t="str">
        <f>INDEX(Directory[],MATCH(tbl_deal[[#This Row],[Index]],Directory[Index],0),MATCH('DEAL DIRECTORY'!BA$5,Directory[#Headers],0))</f>
        <v>07月</v>
      </c>
      <c r="BB99" s="129" t="str">
        <f>INDEX(Directory[],MATCH(tbl_deal[[#This Row],[Index]],Directory[Index],0),MATCH('DEAL DIRECTORY'!BB$5,Directory[#Headers],0))</f>
        <v>SOE Creds</v>
      </c>
      <c r="BC99" s="129" t="str">
        <f>INDEX(Directory[],MATCH(tbl_deal[[#This Row],[Index]],Directory[Index],0),MATCH('DEAL DIRECTORY'!BC$5,Directory[#Headers],0))</f>
        <v>ZHEJIANG BOXIN BVI LTD</v>
      </c>
      <c r="BD99" s="129" t="str">
        <f>INDEX(Directory[],MATCH(tbl_deal[[#This Row],[Index]],Directory[Index],0),MATCH('DEAL DIRECTORY'!BD$5,Directory[#Headers],0))</f>
        <v>XS2502241412</v>
      </c>
      <c r="BE99" s="137" t="str">
        <f>INDEX(Directory[],MATCH(tbl_deal[[#This Row],[Index]],Directory[Index],0),MATCH('DEAL DIRECTORY'!BE$5,Directory[#Headers],0))</f>
        <v>22年07月</v>
      </c>
      <c r="BF99" s="137" t="str">
        <f>INDEX(Directory[],MATCH(tbl_deal[[#This Row],[Index]],Directory[Index],0),MATCH('DEAL DIRECTORY'!BF$5,Directory[#Headers],0))</f>
        <v>杭州上城城投</v>
      </c>
      <c r="BG99" s="137" t="str">
        <f>INDEX(Directory[],MATCH(tbl_deal[[#This Row],[Index]],Directory[Index],0),MATCH('DEAL DIRECTORY'!BG$5,Directory[#Headers],0))</f>
        <v>--/--/BBB</v>
      </c>
      <c r="BH99" s="137" t="str">
        <f>INDEX(Directory[],MATCH(tbl_deal[[#This Row],[Index]],Directory[Index],0),MATCH('DEAL DIRECTORY'!BH$5,Directory[#Headers],0))</f>
        <v>高级债</v>
      </c>
      <c r="BI99" s="137" t="str">
        <f>INDEX(Directory[],MATCH(tbl_deal[[#This Row],[Index]],Directory[Index],0),MATCH('DEAL DIRECTORY'!BI$5,Directory[#Headers],0))</f>
        <v>3亿美元</v>
      </c>
      <c r="BJ99" s="137" t="str">
        <f>INDEX(Directory[],MATCH(tbl_deal[[#This Row],[Index]],Directory[Index],0),MATCH('DEAL DIRECTORY'!BJ$5,Directory[#Headers],0))</f>
        <v>364天</v>
      </c>
      <c r="BK99" s="137" t="str">
        <f>INDEX(Directory[],MATCH(tbl_deal[[#This Row],[Index]],Directory[Index],0),MATCH('DEAL DIRECTORY'!BK$5,Directory[#Headers],0))</f>
        <v>3.99%</v>
      </c>
      <c r="BL99" s="137" t="str">
        <f>INDEX(Directory[],MATCH(tbl_deal[[#This Row],[Index]],Directory[Index],0),MATCH('DEAL DIRECTORY'!BL$5,Directory[#Headers],0))</f>
        <v>账簿管理人</v>
      </c>
      <c r="BM99" s="129" t="str">
        <f>INDEX(Directory[],MATCH(tbl_deal[[#This Row],[Index]],Directory[Index],0),MATCH('DEAL DIRECTORY'!BM$5,Directory[#Headers],0))</f>
        <v/>
      </c>
      <c r="BN99" s="4"/>
      <c r="BO99" s="4"/>
      <c r="BP99" s="4"/>
    </row>
    <row r="100" spans="3:68" ht="20.25" customHeight="1" x14ac:dyDescent="0.25">
      <c r="C100" s="129">
        <f>Directory[[#This Row],[Index]]</f>
        <v>371</v>
      </c>
      <c r="D100" s="130">
        <f>INDEX(Directory[],MATCH(tbl_deal[[#This Row],[Index]],Directory[Index],0),MATCH('DEAL DIRECTORY'!D$5,Directory[#Headers],0))</f>
        <v>44756</v>
      </c>
      <c r="E100" s="129" t="str">
        <f>INDEX(Directory[],MATCH(tbl_deal[[#This Row],[Index]],Directory[Index],0),MATCH('DEAL DIRECTORY'!E$5,Directory[#Headers],0))</f>
        <v/>
      </c>
      <c r="F100" s="129" t="str">
        <f>INDEX(Directory[],MATCH(tbl_deal[[#This Row],[Index]],Directory[Index],0),MATCH('DEAL DIRECTORY'!F$5,Directory[#Headers],0))</f>
        <v/>
      </c>
      <c r="G100" s="129" t="str">
        <f>INDEX(Directory[],MATCH(tbl_deal[[#This Row],[Index]],Directory[Index],0),MATCH('DEAL DIRECTORY'!G$5,Directory[#Headers],0))</f>
        <v>Chamber II</v>
      </c>
      <c r="H100" s="135" t="str">
        <f>IF(tbl_deal[[#This Row],[FolderPath]]="","",HYPERLINK(tbl_deal[[#This Row],[FolderPath]],"📂"))</f>
        <v/>
      </c>
      <c r="I100" s="129" t="str">
        <f>INDEX(Directory[],MATCH(tbl_deal[[#This Row],[Index]],Directory[Index],0),MATCH('DEAL DIRECTORY'!I$5,Directory[#Headers],0))</f>
        <v>JBR</v>
      </c>
      <c r="J100" s="129" t="str">
        <f>INDEX(Directory[],MATCH(tbl_deal[[#This Row],[Index]],Directory[Index],0),MATCH('DEAL DIRECTORY'!J$5,Directory[#Headers],0))</f>
        <v>n/a</v>
      </c>
      <c r="K100" s="129" t="str">
        <f>INDEX(Directory[],MATCH(tbl_deal[[#This Row],[Index]],Directory[Index],0),MATCH('DEAL DIRECTORY'!K$5,Directory[#Headers],0))</f>
        <v>SOE组</v>
      </c>
      <c r="L100" s="129">
        <f>INDEX(Directory[],MATCH(tbl_deal[[#This Row],[Index]],Directory[Index],0),MATCH('DEAL DIRECTORY'!L$5,Directory[#Headers],0))</f>
        <v>1</v>
      </c>
      <c r="M100" s="129" t="str">
        <f>INDEX(Directory[],MATCH(tbl_deal[[#This Row],[Index]],Directory[Index],0),MATCH('DEAL DIRECTORY'!M$5,Directory[#Headers],0))</f>
        <v>大连德泰(渤海银行)</v>
      </c>
      <c r="N100" s="129" t="str">
        <f>INDEX(Directory[],MATCH(tbl_deal[[#This Row],[Index]],Directory[Index],0),MATCH('DEAL DIRECTORY'!N$5,Directory[#Headers],0))</f>
        <v>--/--/--</v>
      </c>
      <c r="O100" s="129" t="str">
        <f>INDEX(Directory[],MATCH(tbl_deal[[#This Row],[Index]],Directory[Index],0),MATCH('DEAL DIRECTORY'!O$5,Directory[#Headers],0))</f>
        <v>USD</v>
      </c>
      <c r="P100" s="129">
        <f>INDEX(Directory[],MATCH(tbl_deal[[#This Row],[Index]],Directory[Index],0),MATCH('DEAL DIRECTORY'!P$5,Directory[#Headers],0))</f>
        <v>0.3</v>
      </c>
      <c r="Q100" s="129" t="str">
        <f>INDEX(Directory[],MATCH(tbl_deal[[#This Row],[Index]],Directory[Index],0),MATCH('DEAL DIRECTORY'!Q$5,Directory[#Headers],0))</f>
        <v>3</v>
      </c>
      <c r="R100" s="129" t="str">
        <f>INDEX(Directory[],MATCH(tbl_deal[[#This Row],[Index]],Directory[Index],0),MATCH('DEAL DIRECTORY'!R$5,Directory[#Headers],0))</f>
        <v>5%</v>
      </c>
      <c r="S100" s="129" t="str">
        <f>INDEX(Directory[],MATCH(tbl_deal[[#This Row],[Index]],Directory[Index],0),MATCH('DEAL DIRECTORY'!S$5,Directory[#Headers],0))</f>
        <v>--</v>
      </c>
      <c r="T100" s="129" t="str">
        <f>INDEX(Directory[],MATCH(tbl_deal[[#This Row],[Index]],Directory[Index],0),MATCH('DEAL DIRECTORY'!T$5,Directory[#Headers],0))</f>
        <v>5%</v>
      </c>
      <c r="U100" s="129" t="str">
        <f>INDEX(Directory[],MATCH(tbl_deal[[#This Row],[Index]],Directory[Index],0),MATCH('DEAL DIRECTORY'!U$5,Directory[#Headers],0))</f>
        <v>--</v>
      </c>
      <c r="V100" s="131">
        <f>INDEX(Directory[],MATCH(tbl_deal[[#This Row],[Index]],Directory[Index],0),MATCH('DEAL DIRECTORY'!V$5,Directory[#Headers],0))</f>
        <v>0</v>
      </c>
      <c r="W100" s="129" t="str">
        <f>INDEX(Directory[],MATCH(tbl_deal[[#This Row],[Index]],Directory[Index],0),MATCH('DEAL DIRECTORY'!W$5,Directory[#Headers],0))</f>
        <v>备证</v>
      </c>
      <c r="X100" s="129" t="str">
        <f>INDEX(Directory[],MATCH(tbl_deal[[#This Row],[Index]],Directory[Index],0),MATCH('DEAL DIRECTORY'!X$5,Directory[#Headers],0))</f>
        <v>--</v>
      </c>
      <c r="Y100" s="129" t="str">
        <f>INDEX(Directory[],MATCH(tbl_deal[[#This Row],[Index]],Directory[Index],0),MATCH('DEAL DIRECTORY'!Y$5,Directory[#Headers],0))</f>
        <v>港交所</v>
      </c>
      <c r="Z100" s="129" t="str">
        <f>INDEX(Directory[],MATCH(tbl_deal[[#This Row],[Index]],Directory[Index],0),MATCH('DEAL DIRECTORY'!Z$5,Directory[#Headers],0))</f>
        <v/>
      </c>
      <c r="AA100" s="129" t="str">
        <f>INDEX(Directory[],MATCH(tbl_deal[[#This Row],[Index]],Directory[Index],0),MATCH('DEAL DIRECTORY'!AA$5,Directory[#Headers],0))</f>
        <v/>
      </c>
      <c r="AB100" s="129" t="str">
        <f>INDEX(Directory[],MATCH(tbl_deal[[#This Row],[Index]],Directory[Index],0),MATCH('DEAL DIRECTORY'!AB$5,Directory[#Headers],0))</f>
        <v>BISL</v>
      </c>
      <c r="AC100" s="129" t="str">
        <f>INDEX(Directory[],MATCH(tbl_deal[[#This Row],[Index]],Directory[Index],0),MATCH('DEAL DIRECTORY'!AC$5,Directory[#Headers],0))</f>
        <v>--</v>
      </c>
      <c r="AD100" s="129" t="str">
        <f>INDEX(Directory[],MATCH(tbl_deal[[#This Row],[Index]],Directory[Index],0),MATCH('DEAL DIRECTORY'!AD$5,Directory[#Headers],0))</f>
        <v>--</v>
      </c>
      <c r="AE100" s="129" t="str">
        <f>INDEX(Directory[],MATCH(tbl_deal[[#This Row],[Index]],Directory[Index],0),MATCH('DEAL DIRECTORY'!AE$5,Directory[#Headers],0))</f>
        <v>--</v>
      </c>
      <c r="AF100" s="129" t="str">
        <f>INDEX(Directory[],MATCH(tbl_deal[[#This Row],[Index]],Directory[Index],0),MATCH('DEAL DIRECTORY'!AF$5,Directory[#Headers],0))</f>
        <v>N</v>
      </c>
      <c r="AG100" s="129" t="str">
        <f>INDEX(Directory[],MATCH(tbl_deal[[#This Row],[Index]],Directory[Index],0),MATCH('DEAL DIRECTORY'!AG$5,Directory[#Headers],0))</f>
        <v>大连德泰控股有限公司</v>
      </c>
      <c r="AH100" s="129" t="str">
        <f>INDEX(Directory[],MATCH(tbl_deal[[#This Row],[Index]],Directory[Index],0),MATCH('DEAL DIRECTORY'!AH$5,Directory[#Headers],0))</f>
        <v>--/--/--</v>
      </c>
      <c r="AI100" s="129" t="str">
        <f>INDEX(Directory[],MATCH(tbl_deal[[#This Row],[Index]],Directory[Index],0),MATCH('DEAL DIRECTORY'!AI$5,Directory[#Headers],0))</f>
        <v>AA+</v>
      </c>
      <c r="AJ100" s="129" t="str">
        <f>INDEX(Directory[],MATCH(tbl_deal[[#This Row],[Index]],Directory[Index],0),MATCH('DEAL DIRECTORY'!AJ$5,Directory[#Headers],0))</f>
        <v>辽宁</v>
      </c>
      <c r="AK100" s="129" t="str">
        <f>INDEX(Directory[],MATCH(tbl_deal[[#This Row],[Index]],Directory[Index],0),MATCH('DEAL DIRECTORY'!AK$5,Directory[#Headers],0))</f>
        <v>--</v>
      </c>
      <c r="AL100" s="129" t="str">
        <f>INDEX(Directory[],MATCH(tbl_deal[[#This Row],[Index]],Directory[Index],0),MATCH('DEAL DIRECTORY'!AL$5,Directory[#Headers],0))</f>
        <v>大连金普新区</v>
      </c>
      <c r="AM100" s="129" t="str">
        <f>INDEX(Directory[],MATCH(tbl_deal[[#This Row],[Index]],Directory[Index],0),MATCH('DEAL DIRECTORY'!AM$5,Directory[#Headers],0))</f>
        <v>渤海银行</v>
      </c>
      <c r="AN100" s="129" t="str">
        <f>INDEX(Directory[],MATCH(tbl_deal[[#This Row],[Index]],Directory[Index],0),MATCH('DEAL DIRECTORY'!AN$5,Directory[#Headers],0))</f>
        <v>股份行备证</v>
      </c>
      <c r="AO100" s="132">
        <f>IF(ISBLANK(INDEX(Directory[],MATCH(tbl_deal[[#This Row],[Index]],Directory[Index],0),MATCH('DEAL DIRECTORY'!AO$5,Directory[#Headers],0))),"--",INDEX(Directory[],MATCH(tbl_deal[[#This Row],[Index]],Directory[Index],0),MATCH('DEAL DIRECTORY'!AO$5,Directory[#Headers],0)))</f>
        <v>20000</v>
      </c>
      <c r="AP100" s="129">
        <f>INDEX(Directory[],MATCH(tbl_deal[[#This Row],[Index]],Directory[Index],0),MATCH('DEAL DIRECTORY'!AP$5,Directory[#Headers],0))</f>
        <v>0.3</v>
      </c>
      <c r="AQ100" s="129">
        <f>INDEX(Directory[],MATCH(tbl_deal[[#This Row],[Index]],Directory[Index],0),MATCH('DEAL DIRECTORY'!AQ$5,Directory[#Headers],0))</f>
        <v>2.0299999999999998</v>
      </c>
      <c r="AR100" s="129">
        <f>INDEX(Directory[],MATCH(tbl_deal[[#This Row],[Index]],Directory[Index],0),MATCH('DEAL DIRECTORY'!AR$5,Directory[#Headers],0))</f>
        <v>2.355</v>
      </c>
      <c r="AS100" s="129" t="str">
        <f>INDEX(Directory[],MATCH(tbl_deal[[#This Row],[Index]],Directory[Index],0),MATCH('DEAL DIRECTORY'!AS$5,Directory[#Headers],0))</f>
        <v>地方国企</v>
      </c>
      <c r="AT100" s="129" t="str">
        <f>INDEX(Directory[],MATCH(tbl_deal[[#This Row],[Index]],Directory[Index],0),MATCH('DEAL DIRECTORY'!AT$5,Directory[#Headers],0))</f>
        <v>地方平台</v>
      </c>
      <c r="AU100" s="129" t="str">
        <f>INDEX(Directory[],MATCH(tbl_deal[[#This Row],[Index]],Directory[Index],0),MATCH('DEAL DIRECTORY'!AU$5,Directory[#Headers],0))</f>
        <v>园区</v>
      </c>
      <c r="AV100" s="129" t="str">
        <f>INDEX(Directory[],MATCH(tbl_deal[[#This Row],[Index]],Directory[Index],0),MATCH('DEAL DIRECTORY'!AV$5,Directory[#Headers],0))</f>
        <v>备证</v>
      </c>
      <c r="AW100" s="129" t="str">
        <f>INDEX(Directory[],MATCH(tbl_deal[[#This Row],[Index]],Directory[Index],0),MATCH('DEAL DIRECTORY'!AW$5,Directory[#Headers],0))</f>
        <v>无评级</v>
      </c>
      <c r="AX100" s="129" t="str">
        <f>INDEX(Directory[],MATCH(tbl_deal[[#This Row],[Index]],Directory[Index],0),MATCH('DEAL DIRECTORY'!AX$5,Directory[#Headers],0))</f>
        <v>≤2亿</v>
      </c>
      <c r="AY100" s="133" t="str">
        <f>INDEX(Directory[],MATCH(tbl_deal[[#This Row],[Index]],Directory[Index],0),MATCH('DEAL DIRECTORY'!AY$5,Directory[#Headers],0))</f>
        <v>22年</v>
      </c>
      <c r="AZ100" s="129" t="str">
        <f>INDEX(Directory[],MATCH(tbl_deal[[#This Row],[Index]],Directory[Index],0),MATCH('DEAL DIRECTORY'!AZ$5,Directory[#Headers],0))</f>
        <v>Q3</v>
      </c>
      <c r="BA100" s="129" t="str">
        <f>INDEX(Directory[],MATCH(tbl_deal[[#This Row],[Index]],Directory[Index],0),MATCH('DEAL DIRECTORY'!BA$5,Directory[#Headers],0))</f>
        <v>07月</v>
      </c>
      <c r="BB100" s="129" t="str">
        <f>INDEX(Directory[],MATCH(tbl_deal[[#This Row],[Index]],Directory[Index],0),MATCH('DEAL DIRECTORY'!BB$5,Directory[#Headers],0))</f>
        <v>SOE Creds</v>
      </c>
      <c r="BC100" s="129" t="str">
        <f>INDEX(Directory[],MATCH(tbl_deal[[#This Row],[Index]],Directory[Index],0),MATCH('DEAL DIRECTORY'!BC$5,Directory[#Headers],0))</f>
        <v>DALIAN DETA HOLDING CO LTD</v>
      </c>
      <c r="BD100" s="129" t="str">
        <f>INDEX(Directory[],MATCH(tbl_deal[[#This Row],[Index]],Directory[Index],0),MATCH('DEAL DIRECTORY'!BD$5,Directory[#Headers],0))</f>
        <v>XS2487328499</v>
      </c>
      <c r="BE100" s="137" t="str">
        <f>INDEX(Directory[],MATCH(tbl_deal[[#This Row],[Index]],Directory[Index],0),MATCH('DEAL DIRECTORY'!BE$5,Directory[#Headers],0))</f>
        <v>22年07月</v>
      </c>
      <c r="BF100" s="137" t="str">
        <f>INDEX(Directory[],MATCH(tbl_deal[[#This Row],[Index]],Directory[Index],0),MATCH('DEAL DIRECTORY'!BF$5,Directory[#Headers],0))</f>
        <v>大连德泰</v>
      </c>
      <c r="BG100" s="137" t="str">
        <f>INDEX(Directory[],MATCH(tbl_deal[[#This Row],[Index]],Directory[Index],0),MATCH('DEAL DIRECTORY'!BG$5,Directory[#Headers],0))</f>
        <v>--/--/--</v>
      </c>
      <c r="BH100" s="137" t="str">
        <f>INDEX(Directory[],MATCH(tbl_deal[[#This Row],[Index]],Directory[Index],0),MATCH('DEAL DIRECTORY'!BH$5,Directory[#Headers],0))</f>
        <v>信用增强债券</v>
      </c>
      <c r="BI100" s="137" t="str">
        <f>INDEX(Directory[],MATCH(tbl_deal[[#This Row],[Index]],Directory[Index],0),MATCH('DEAL DIRECTORY'!BI$5,Directory[#Headers],0))</f>
        <v>3000万美元</v>
      </c>
      <c r="BJ100" s="137" t="str">
        <f>INDEX(Directory[],MATCH(tbl_deal[[#This Row],[Index]],Directory[Index],0),MATCH('DEAL DIRECTORY'!BJ$5,Directory[#Headers],0))</f>
        <v>3年</v>
      </c>
      <c r="BK100" s="137" t="str">
        <f>INDEX(Directory[],MATCH(tbl_deal[[#This Row],[Index]],Directory[Index],0),MATCH('DEAL DIRECTORY'!BK$5,Directory[#Headers],0))</f>
        <v>5%</v>
      </c>
      <c r="BL100" s="137" t="str">
        <f>INDEX(Directory[],MATCH(tbl_deal[[#This Row],[Index]],Directory[Index],0),MATCH('DEAL DIRECTORY'!BL$5,Directory[#Headers],0))</f>
        <v>账簿管理人</v>
      </c>
      <c r="BM100" s="129" t="str">
        <f>INDEX(Directory[],MATCH(tbl_deal[[#This Row],[Index]],Directory[Index],0),MATCH('DEAL DIRECTORY'!BM$5,Directory[#Headers],0))</f>
        <v/>
      </c>
      <c r="BN100" s="4"/>
      <c r="BO100" s="4"/>
      <c r="BP100" s="4"/>
    </row>
    <row r="101" spans="3:68" ht="20.25" customHeight="1" x14ac:dyDescent="0.25">
      <c r="C101" s="129">
        <f>Directory[[#This Row],[Index]]</f>
        <v>370</v>
      </c>
      <c r="D101" s="130">
        <f>INDEX(Directory[],MATCH(tbl_deal[[#This Row],[Index]],Directory[Index],0),MATCH('DEAL DIRECTORY'!D$5,Directory[#Headers],0))</f>
        <v>44748</v>
      </c>
      <c r="E101" s="129" t="str">
        <f>INDEX(Directory[],MATCH(tbl_deal[[#This Row],[Index]],Directory[Index],0),MATCH('DEAL DIRECTORY'!E$5,Directory[#Headers],0))</f>
        <v/>
      </c>
      <c r="F101" s="129" t="str">
        <f>INDEX(Directory[],MATCH(tbl_deal[[#This Row],[Index]],Directory[Index],0),MATCH('DEAL DIRECTORY'!F$5,Directory[#Headers],0))</f>
        <v>自贸债</v>
      </c>
      <c r="G101" s="129" t="str">
        <f>INDEX(Directory[],MATCH(tbl_deal[[#This Row],[Index]],Directory[Index],0),MATCH('DEAL DIRECTORY'!G$5,Directory[#Headers],0))</f>
        <v>Venus</v>
      </c>
      <c r="H101" s="135" t="str">
        <f>IF(tbl_deal[[#This Row],[FolderPath]]="","",HYPERLINK(tbl_deal[[#This Row],[FolderPath]],"📂"))</f>
        <v/>
      </c>
      <c r="I101" s="129" t="str">
        <f>INDEX(Directory[],MATCH(tbl_deal[[#This Row],[Index]],Directory[Index],0),MATCH('DEAL DIRECTORY'!I$5,Directory[#Headers],0))</f>
        <v>JGC</v>
      </c>
      <c r="J101" s="129" t="str">
        <f>INDEX(Directory[],MATCH(tbl_deal[[#This Row],[Index]],Directory[Index],0),MATCH('DEAL DIRECTORY'!J$5,Directory[#Headers],0))</f>
        <v>n/a</v>
      </c>
      <c r="K101" s="129" t="str">
        <f>INDEX(Directory[],MATCH(tbl_deal[[#This Row],[Index]],Directory[Index],0),MATCH('DEAL DIRECTORY'!K$5,Directory[#Headers],0))</f>
        <v>SOE组</v>
      </c>
      <c r="L101" s="129">
        <f>INDEX(Directory[],MATCH(tbl_deal[[#This Row],[Index]],Directory[Index],0),MATCH('DEAL DIRECTORY'!L$5,Directory[#Headers],0))</f>
        <v>1</v>
      </c>
      <c r="M101" s="129" t="str">
        <f>INDEX(Directory[],MATCH(tbl_deal[[#This Row],[Index]],Directory[Index],0),MATCH('DEAL DIRECTORY'!M$5,Directory[#Headers],0))</f>
        <v>新疆中泰(渤海银行)</v>
      </c>
      <c r="N101" s="129" t="str">
        <f>INDEX(Directory[],MATCH(tbl_deal[[#This Row],[Index]],Directory[Index],0),MATCH('DEAL DIRECTORY'!N$5,Directory[#Headers],0))</f>
        <v>--/--/--</v>
      </c>
      <c r="O101" s="129" t="str">
        <f>INDEX(Directory[],MATCH(tbl_deal[[#This Row],[Index]],Directory[Index],0),MATCH('DEAL DIRECTORY'!O$5,Directory[#Headers],0))</f>
        <v>CNH</v>
      </c>
      <c r="P101" s="129">
        <f>INDEX(Directory[],MATCH(tbl_deal[[#This Row],[Index]],Directory[Index],0),MATCH('DEAL DIRECTORY'!P$5,Directory[#Headers],0))</f>
        <v>7.6</v>
      </c>
      <c r="Q101" s="129" t="str">
        <f>INDEX(Directory[],MATCH(tbl_deal[[#This Row],[Index]],Directory[Index],0),MATCH('DEAL DIRECTORY'!Q$5,Directory[#Headers],0))</f>
        <v>3</v>
      </c>
      <c r="R101" s="129" t="str">
        <f>INDEX(Directory[],MATCH(tbl_deal[[#This Row],[Index]],Directory[Index],0),MATCH('DEAL DIRECTORY'!R$5,Directory[#Headers],0))</f>
        <v>4%</v>
      </c>
      <c r="S101" s="129" t="str">
        <f>INDEX(Directory[],MATCH(tbl_deal[[#This Row],[Index]],Directory[Index],0),MATCH('DEAL DIRECTORY'!S$5,Directory[#Headers],0))</f>
        <v>--</v>
      </c>
      <c r="T101" s="129" t="str">
        <f>INDEX(Directory[],MATCH(tbl_deal[[#This Row],[Index]],Directory[Index],0),MATCH('DEAL DIRECTORY'!T$5,Directory[#Headers],0))</f>
        <v>--</v>
      </c>
      <c r="U101" s="129" t="str">
        <f>INDEX(Directory[],MATCH(tbl_deal[[#This Row],[Index]],Directory[Index],0),MATCH('DEAL DIRECTORY'!U$5,Directory[#Headers],0))</f>
        <v>--</v>
      </c>
      <c r="V101" s="131">
        <f>INDEX(Directory[],MATCH(tbl_deal[[#This Row],[Index]],Directory[Index],0),MATCH('DEAL DIRECTORY'!V$5,Directory[#Headers],0))</f>
        <v>0</v>
      </c>
      <c r="W101" s="129" t="str">
        <f>INDEX(Directory[],MATCH(tbl_deal[[#This Row],[Index]],Directory[Index],0),MATCH('DEAL DIRECTORY'!W$5,Directory[#Headers],0))</f>
        <v>备证</v>
      </c>
      <c r="X101" s="129" t="str">
        <f>INDEX(Directory[],MATCH(tbl_deal[[#This Row],[Index]],Directory[Index],0),MATCH('DEAL DIRECTORY'!X$5,Directory[#Headers],0))</f>
        <v>自贸债</v>
      </c>
      <c r="Y101" s="129" t="str">
        <f>INDEX(Directory[],MATCH(tbl_deal[[#This Row],[Index]],Directory[Index],0),MATCH('DEAL DIRECTORY'!Y$5,Directory[#Headers],0))</f>
        <v>澳交所</v>
      </c>
      <c r="Z101" s="129" t="str">
        <f>INDEX(Directory[],MATCH(tbl_deal[[#This Row],[Index]],Directory[Index],0),MATCH('DEAL DIRECTORY'!Z$5,Directory[#Headers],0))</f>
        <v/>
      </c>
      <c r="AA101" s="129" t="str">
        <f>INDEX(Directory[],MATCH(tbl_deal[[#This Row],[Index]],Directory[Index],0),MATCH('DEAL DIRECTORY'!AA$5,Directory[#Headers],0))</f>
        <v/>
      </c>
      <c r="AB101" s="129" t="str">
        <f>INDEX(Directory[],MATCH(tbl_deal[[#This Row],[Index]],Directory[Index],0),MATCH('DEAL DIRECTORY'!AB$5,Directory[#Headers],0))</f>
        <v>BISL</v>
      </c>
      <c r="AC101" s="129" t="str">
        <f>INDEX(Directory[],MATCH(tbl_deal[[#This Row],[Index]],Directory[Index],0),MATCH('DEAL DIRECTORY'!AC$5,Directory[#Headers],0))</f>
        <v>--</v>
      </c>
      <c r="AD101" s="129" t="str">
        <f>INDEX(Directory[],MATCH(tbl_deal[[#This Row],[Index]],Directory[Index],0),MATCH('DEAL DIRECTORY'!AD$5,Directory[#Headers],0))</f>
        <v>--</v>
      </c>
      <c r="AE101" s="129" t="str">
        <f>INDEX(Directory[],MATCH(tbl_deal[[#This Row],[Index]],Directory[Index],0),MATCH('DEAL DIRECTORY'!AE$5,Directory[#Headers],0))</f>
        <v>--</v>
      </c>
      <c r="AF101" s="129" t="str">
        <f>INDEX(Directory[],MATCH(tbl_deal[[#This Row],[Index]],Directory[Index],0),MATCH('DEAL DIRECTORY'!AF$5,Directory[#Headers],0))</f>
        <v>N</v>
      </c>
      <c r="AG101" s="129" t="str">
        <f>INDEX(Directory[],MATCH(tbl_deal[[#This Row],[Index]],Directory[Index],0),MATCH('DEAL DIRECTORY'!AG$5,Directory[#Headers],0))</f>
        <v>新疆中泰(集团)有限责任公司</v>
      </c>
      <c r="AH101" s="129" t="str">
        <f>INDEX(Directory[],MATCH(tbl_deal[[#This Row],[Index]],Directory[Index],0),MATCH('DEAL DIRECTORY'!AH$5,Directory[#Headers],0))</f>
        <v>--/--/--</v>
      </c>
      <c r="AI101" s="129" t="str">
        <f>INDEX(Directory[],MATCH(tbl_deal[[#This Row],[Index]],Directory[Index],0),MATCH('DEAL DIRECTORY'!AI$5,Directory[#Headers],0))</f>
        <v>AA+</v>
      </c>
      <c r="AJ101" s="129" t="str">
        <f>INDEX(Directory[],MATCH(tbl_deal[[#This Row],[Index]],Directory[Index],0),MATCH('DEAL DIRECTORY'!AJ$5,Directory[#Headers],0))</f>
        <v>新疆</v>
      </c>
      <c r="AK101" s="129" t="str">
        <f>INDEX(Directory[],MATCH(tbl_deal[[#This Row],[Index]],Directory[Index],0),MATCH('DEAL DIRECTORY'!AK$5,Directory[#Headers],0))</f>
        <v>乌鲁木齐市</v>
      </c>
      <c r="AL101" s="129" t="str">
        <f>INDEX(Directory[],MATCH(tbl_deal[[#This Row],[Index]],Directory[Index],0),MATCH('DEAL DIRECTORY'!AL$5,Directory[#Headers],0))</f>
        <v>--</v>
      </c>
      <c r="AM101" s="129" t="str">
        <f>INDEX(Directory[],MATCH(tbl_deal[[#This Row],[Index]],Directory[Index],0),MATCH('DEAL DIRECTORY'!AM$5,Directory[#Headers],0))</f>
        <v>渤海银行</v>
      </c>
      <c r="AN101" s="129" t="str">
        <f>INDEX(Directory[],MATCH(tbl_deal[[#This Row],[Index]],Directory[Index],0),MATCH('DEAL DIRECTORY'!AN$5,Directory[#Headers],0))</f>
        <v>股份行备证</v>
      </c>
      <c r="AO101" s="132">
        <f>IF(ISBLANK(INDEX(Directory[],MATCH(tbl_deal[[#This Row],[Index]],Directory[Index],0),MATCH('DEAL DIRECTORY'!AO$5,Directory[#Headers],0))),"--",INDEX(Directory[],MATCH(tbl_deal[[#This Row],[Index]],Directory[Index],0),MATCH('DEAL DIRECTORY'!AO$5,Directory[#Headers],0)))</f>
        <v>5054000</v>
      </c>
      <c r="AP101" s="129">
        <f>INDEX(Directory[],MATCH(tbl_deal[[#This Row],[Index]],Directory[Index],0),MATCH('DEAL DIRECTORY'!AP$5,Directory[#Headers],0))</f>
        <v>1.1299999999999999</v>
      </c>
      <c r="AQ101" s="129">
        <f>INDEX(Directory[],MATCH(tbl_deal[[#This Row],[Index]],Directory[Index],0),MATCH('DEAL DIRECTORY'!AQ$5,Directory[#Headers],0))</f>
        <v>7.6</v>
      </c>
      <c r="AR101" s="129">
        <f>INDEX(Directory[],MATCH(tbl_deal[[#This Row],[Index]],Directory[Index],0),MATCH('DEAL DIRECTORY'!AR$5,Directory[#Headers],0))</f>
        <v>8.8840000000000003</v>
      </c>
      <c r="AS101" s="129" t="str">
        <f>INDEX(Directory[],MATCH(tbl_deal[[#This Row],[Index]],Directory[Index],0),MATCH('DEAL DIRECTORY'!AS$5,Directory[#Headers],0))</f>
        <v>地方国企</v>
      </c>
      <c r="AT101" s="129" t="str">
        <f>INDEX(Directory[],MATCH(tbl_deal[[#This Row],[Index]],Directory[Index],0),MATCH('DEAL DIRECTORY'!AT$5,Directory[#Headers],0))</f>
        <v>地方平台</v>
      </c>
      <c r="AU101" s="129" t="str">
        <f>INDEX(Directory[],MATCH(tbl_deal[[#This Row],[Index]],Directory[Index],0),MATCH('DEAL DIRECTORY'!AU$5,Directory[#Headers],0))</f>
        <v>--</v>
      </c>
      <c r="AV101" s="129" t="str">
        <f>INDEX(Directory[],MATCH(tbl_deal[[#This Row],[Index]],Directory[Index],0),MATCH('DEAL DIRECTORY'!AV$5,Directory[#Headers],0))</f>
        <v>备证</v>
      </c>
      <c r="AW101" s="129" t="str">
        <f>INDEX(Directory[],MATCH(tbl_deal[[#This Row],[Index]],Directory[Index],0),MATCH('DEAL DIRECTORY'!AW$5,Directory[#Headers],0))</f>
        <v>无评级</v>
      </c>
      <c r="AX101" s="129" t="str">
        <f>INDEX(Directory[],MATCH(tbl_deal[[#This Row],[Index]],Directory[Index],0),MATCH('DEAL DIRECTORY'!AX$5,Directory[#Headers],0))</f>
        <v>≤2亿</v>
      </c>
      <c r="AY101" s="133" t="str">
        <f>INDEX(Directory[],MATCH(tbl_deal[[#This Row],[Index]],Directory[Index],0),MATCH('DEAL DIRECTORY'!AY$5,Directory[#Headers],0))</f>
        <v>22年</v>
      </c>
      <c r="AZ101" s="129" t="str">
        <f>INDEX(Directory[],MATCH(tbl_deal[[#This Row],[Index]],Directory[Index],0),MATCH('DEAL DIRECTORY'!AZ$5,Directory[#Headers],0))</f>
        <v>Q3</v>
      </c>
      <c r="BA101" s="129" t="str">
        <f>INDEX(Directory[],MATCH(tbl_deal[[#This Row],[Index]],Directory[Index],0),MATCH('DEAL DIRECTORY'!BA$5,Directory[#Headers],0))</f>
        <v>07月</v>
      </c>
      <c r="BB101" s="129" t="str">
        <f>INDEX(Directory[],MATCH(tbl_deal[[#This Row],[Index]],Directory[Index],0),MATCH('DEAL DIRECTORY'!BB$5,Directory[#Headers],0))</f>
        <v>SOE Creds</v>
      </c>
      <c r="BC101" s="129" t="str">
        <f>INDEX(Directory[],MATCH(tbl_deal[[#This Row],[Index]],Directory[Index],0),MATCH('DEAL DIRECTORY'!BC$5,Directory[#Headers],0))</f>
        <v>XINJIANG ZHONGTAI GROUP CO LTD</v>
      </c>
      <c r="BD101" s="129" t="str">
        <f>INDEX(Directory[],MATCH(tbl_deal[[#This Row],[Index]],Directory[Index],0),MATCH('DEAL DIRECTORY'!BD$5,Directory[#Headers],0))</f>
        <v>G228006</v>
      </c>
      <c r="BE101" s="137" t="str">
        <f>INDEX(Directory[],MATCH(tbl_deal[[#This Row],[Index]],Directory[Index],0),MATCH('DEAL DIRECTORY'!BE$5,Directory[#Headers],0))</f>
        <v>22年07月</v>
      </c>
      <c r="BF101" s="137" t="str">
        <f>INDEX(Directory[],MATCH(tbl_deal[[#This Row],[Index]],Directory[Index],0),MATCH('DEAL DIRECTORY'!BF$5,Directory[#Headers],0))</f>
        <v>新疆中泰</v>
      </c>
      <c r="BG101" s="137" t="str">
        <f>INDEX(Directory[],MATCH(tbl_deal[[#This Row],[Index]],Directory[Index],0),MATCH('DEAL DIRECTORY'!BG$5,Directory[#Headers],0))</f>
        <v>--/--/--</v>
      </c>
      <c r="BH101" s="137" t="str">
        <f>INDEX(Directory[],MATCH(tbl_deal[[#This Row],[Index]],Directory[Index],0),MATCH('DEAL DIRECTORY'!BH$5,Directory[#Headers],0))</f>
        <v>自贸债</v>
      </c>
      <c r="BI101" s="137" t="str">
        <f>INDEX(Directory[],MATCH(tbl_deal[[#This Row],[Index]],Directory[Index],0),MATCH('DEAL DIRECTORY'!BI$5,Directory[#Headers],0))</f>
        <v>人民币7.6亿元</v>
      </c>
      <c r="BJ101" s="137" t="str">
        <f>INDEX(Directory[],MATCH(tbl_deal[[#This Row],[Index]],Directory[Index],0),MATCH('DEAL DIRECTORY'!BJ$5,Directory[#Headers],0))</f>
        <v>3年</v>
      </c>
      <c r="BK101" s="137" t="str">
        <f>INDEX(Directory[],MATCH(tbl_deal[[#This Row],[Index]],Directory[Index],0),MATCH('DEAL DIRECTORY'!BK$5,Directory[#Headers],0))</f>
        <v>4%</v>
      </c>
      <c r="BL101" s="137" t="str">
        <f>INDEX(Directory[],MATCH(tbl_deal[[#This Row],[Index]],Directory[Index],0),MATCH('DEAL DIRECTORY'!BL$5,Directory[#Headers],0))</f>
        <v>全球协调人</v>
      </c>
      <c r="BM101" s="129" t="str">
        <f>INDEX(Directory[],MATCH(tbl_deal[[#This Row],[Index]],Directory[Index],0),MATCH('DEAL DIRECTORY'!BM$5,Directory[#Headers],0))</f>
        <v/>
      </c>
      <c r="BN101" s="4"/>
      <c r="BO101" s="4"/>
      <c r="BP101" s="4"/>
    </row>
    <row r="102" spans="3:68" ht="20.25" customHeight="1" x14ac:dyDescent="0.25">
      <c r="C102" s="129">
        <f>Directory[[#This Row],[Index]]</f>
        <v>369</v>
      </c>
      <c r="D102" s="130">
        <f>INDEX(Directory[],MATCH(tbl_deal[[#This Row],[Index]],Directory[Index],0),MATCH('DEAL DIRECTORY'!D$5,Directory[#Headers],0))</f>
        <v>44747</v>
      </c>
      <c r="E102" s="129" t="str">
        <f>INDEX(Directory[],MATCH(tbl_deal[[#This Row],[Index]],Directory[Index],0),MATCH('DEAL DIRECTORY'!E$5,Directory[#Headers],0))</f>
        <v/>
      </c>
      <c r="F102" s="129" t="str">
        <f>INDEX(Directory[],MATCH(tbl_deal[[#This Row],[Index]],Directory[Index],0),MATCH('DEAL DIRECTORY'!F$5,Directory[#Headers],0))</f>
        <v/>
      </c>
      <c r="G102" s="129" t="str">
        <f>INDEX(Directory[],MATCH(tbl_deal[[#This Row],[Index]],Directory[Index],0),MATCH('DEAL DIRECTORY'!G$5,Directory[#Headers],0))</f>
        <v>Osmanthus V</v>
      </c>
      <c r="H102" s="135" t="str">
        <f>IF(tbl_deal[[#This Row],[FolderPath]]="","",HYPERLINK(tbl_deal[[#This Row],[FolderPath]],"📂"))</f>
        <v/>
      </c>
      <c r="I102" s="129" t="str">
        <f>INDEX(Directory[],MATCH(tbl_deal[[#This Row],[Index]],Directory[Index],0),MATCH('DEAL DIRECTORY'!I$5,Directory[#Headers],0))</f>
        <v>JGC</v>
      </c>
      <c r="J102" s="129" t="str">
        <f>INDEX(Directory[],MATCH(tbl_deal[[#This Row],[Index]],Directory[Index],0),MATCH('DEAL DIRECTORY'!J$5,Directory[#Headers],0))</f>
        <v>n/a</v>
      </c>
      <c r="K102" s="129" t="str">
        <f>INDEX(Directory[],MATCH(tbl_deal[[#This Row],[Index]],Directory[Index],0),MATCH('DEAL DIRECTORY'!K$5,Directory[#Headers],0))</f>
        <v>SOE组</v>
      </c>
      <c r="L102" s="129">
        <f>INDEX(Directory[],MATCH(tbl_deal[[#This Row],[Index]],Directory[Index],0),MATCH('DEAL DIRECTORY'!L$5,Directory[#Headers],0))</f>
        <v>2</v>
      </c>
      <c r="M102" s="129" t="str">
        <f>INDEX(Directory[],MATCH(tbl_deal[[#This Row],[Index]],Directory[Index],0),MATCH('DEAL DIRECTORY'!M$5,Directory[#Headers],0))</f>
        <v>广西交投</v>
      </c>
      <c r="N102" s="129" t="str">
        <f>INDEX(Directory[],MATCH(tbl_deal[[#This Row],[Index]],Directory[Index],0),MATCH('DEAL DIRECTORY'!N$5,Directory[#Headers],0))</f>
        <v>--/--/BBB</v>
      </c>
      <c r="O102" s="129" t="str">
        <f>INDEX(Directory[],MATCH(tbl_deal[[#This Row],[Index]],Directory[Index],0),MATCH('DEAL DIRECTORY'!O$5,Directory[#Headers],0))</f>
        <v>USD</v>
      </c>
      <c r="P102" s="129">
        <f>INDEX(Directory[],MATCH(tbl_deal[[#This Row],[Index]],Directory[Index],0),MATCH('DEAL DIRECTORY'!P$5,Directory[#Headers],0))</f>
        <v>3</v>
      </c>
      <c r="Q102" s="129" t="str">
        <f>INDEX(Directory[],MATCH(tbl_deal[[#This Row],[Index]],Directory[Index],0),MATCH('DEAL DIRECTORY'!Q$5,Directory[#Headers],0))</f>
        <v>3</v>
      </c>
      <c r="R102" s="129" t="str">
        <f>INDEX(Directory[],MATCH(tbl_deal[[#This Row],[Index]],Directory[Index],0),MATCH('DEAL DIRECTORY'!R$5,Directory[#Headers],0))</f>
        <v>3.95%</v>
      </c>
      <c r="S102" s="129" t="str">
        <f>INDEX(Directory[],MATCH(tbl_deal[[#This Row],[Index]],Directory[Index],0),MATCH('DEAL DIRECTORY'!S$5,Directory[#Headers],0))</f>
        <v>4.6%a</v>
      </c>
      <c r="T102" s="129" t="str">
        <f>INDEX(Directory[],MATCH(tbl_deal[[#This Row],[Index]],Directory[Index],0),MATCH('DEAL DIRECTORY'!T$5,Directory[#Headers],0))</f>
        <v>4.1%</v>
      </c>
      <c r="U102" s="129" t="str">
        <f>INDEX(Directory[],MATCH(tbl_deal[[#This Row],[Index]],Directory[Index],0),MATCH('DEAL DIRECTORY'!U$5,Directory[#Headers],0))</f>
        <v>--</v>
      </c>
      <c r="V102" s="131">
        <f>INDEX(Directory[],MATCH(tbl_deal[[#This Row],[Index]],Directory[Index],0),MATCH('DEAL DIRECTORY'!V$5,Directory[#Headers],0))</f>
        <v>50</v>
      </c>
      <c r="W102" s="129" t="str">
        <f>INDEX(Directory[],MATCH(tbl_deal[[#This Row],[Index]],Directory[Index],0),MATCH('DEAL DIRECTORY'!W$5,Directory[#Headers],0))</f>
        <v>直发</v>
      </c>
      <c r="X102" s="129" t="str">
        <f>INDEX(Directory[],MATCH(tbl_deal[[#This Row],[Index]],Directory[Index],0),MATCH('DEAL DIRECTORY'!X$5,Directory[#Headers],0))</f>
        <v>--</v>
      </c>
      <c r="Y102" s="129" t="str">
        <f>INDEX(Directory[],MATCH(tbl_deal[[#This Row],[Index]],Directory[Index],0),MATCH('DEAL DIRECTORY'!Y$5,Directory[#Headers],0))</f>
        <v>港交所;新交所;澳交所</v>
      </c>
      <c r="Z102" s="129" t="str">
        <f>INDEX(Directory[],MATCH(tbl_deal[[#This Row],[Index]],Directory[Index],0),MATCH('DEAL DIRECTORY'!Z$5,Directory[#Headers],0))</f>
        <v/>
      </c>
      <c r="AA102" s="129" t="str">
        <f>INDEX(Directory[],MATCH(tbl_deal[[#This Row],[Index]],Directory[Index],0),MATCH('DEAL DIRECTORY'!AA$5,Directory[#Headers],0))</f>
        <v/>
      </c>
      <c r="AB102" s="129" t="str">
        <f>INDEX(Directory[],MATCH(tbl_deal[[#This Row],[Index]],Directory[Index],0),MATCH('DEAL DIRECTORY'!AB$5,Directory[#Headers],0))</f>
        <v>BISL</v>
      </c>
      <c r="AC102" s="129" t="str">
        <f>INDEX(Directory[],MATCH(tbl_deal[[#This Row],[Index]],Directory[Index],0),MATCH('DEAL DIRECTORY'!AC$5,Directory[#Headers],0))</f>
        <v>Lead</v>
      </c>
      <c r="AD102" s="129" t="str">
        <f>INDEX(Directory[],MATCH(tbl_deal[[#This Row],[Index]],Directory[Index],0),MATCH('DEAL DIRECTORY'!AD$5,Directory[#Headers],0))</f>
        <v>--</v>
      </c>
      <c r="AE102" s="129" t="str">
        <f>INDEX(Directory[],MATCH(tbl_deal[[#This Row],[Index]],Directory[Index],0),MATCH('DEAL DIRECTORY'!AE$5,Directory[#Headers],0))</f>
        <v>--</v>
      </c>
      <c r="AF102" s="129" t="str">
        <f>INDEX(Directory[],MATCH(tbl_deal[[#This Row],[Index]],Directory[Index],0),MATCH('DEAL DIRECTORY'!AF$5,Directory[#Headers],0))</f>
        <v>N</v>
      </c>
      <c r="AG102" s="129" t="str">
        <f>INDEX(Directory[],MATCH(tbl_deal[[#This Row],[Index]],Directory[Index],0),MATCH('DEAL DIRECTORY'!AG$5,Directory[#Headers],0))</f>
        <v>广西交通投资集团有限公司</v>
      </c>
      <c r="AH102" s="129" t="str">
        <f>INDEX(Directory[],MATCH(tbl_deal[[#This Row],[Index]],Directory[Index],0),MATCH('DEAL DIRECTORY'!AH$5,Directory[#Headers],0))</f>
        <v>Baa2/--/BBB</v>
      </c>
      <c r="AI102" s="129" t="str">
        <f>INDEX(Directory[],MATCH(tbl_deal[[#This Row],[Index]],Directory[Index],0),MATCH('DEAL DIRECTORY'!AI$5,Directory[#Headers],0))</f>
        <v>AAA</v>
      </c>
      <c r="AJ102" s="129" t="str">
        <f>INDEX(Directory[],MATCH(tbl_deal[[#This Row],[Index]],Directory[Index],0),MATCH('DEAL DIRECTORY'!AJ$5,Directory[#Headers],0))</f>
        <v>广西</v>
      </c>
      <c r="AK102" s="129" t="str">
        <f>INDEX(Directory[],MATCH(tbl_deal[[#This Row],[Index]],Directory[Index],0),MATCH('DEAL DIRECTORY'!AK$5,Directory[#Headers],0))</f>
        <v>--</v>
      </c>
      <c r="AL102" s="129" t="str">
        <f>INDEX(Directory[],MATCH(tbl_deal[[#This Row],[Index]],Directory[Index],0),MATCH('DEAL DIRECTORY'!AL$5,Directory[#Headers],0))</f>
        <v>--</v>
      </c>
      <c r="AM102" s="129" t="str">
        <f>INDEX(Directory[],MATCH(tbl_deal[[#This Row],[Index]],Directory[Index],0),MATCH('DEAL DIRECTORY'!AM$5,Directory[#Headers],0))</f>
        <v>--</v>
      </c>
      <c r="AN102" s="129" t="str">
        <f>INDEX(Directory[],MATCH(tbl_deal[[#This Row],[Index]],Directory[Index],0),MATCH('DEAL DIRECTORY'!AN$5,Directory[#Headers],0))</f>
        <v>--</v>
      </c>
      <c r="AO102" s="132">
        <f>IF(ISBLANK(INDEX(Directory[],MATCH(tbl_deal[[#This Row],[Index]],Directory[Index],0),MATCH('DEAL DIRECTORY'!AO$5,Directory[#Headers],0))),"--",INDEX(Directory[],MATCH(tbl_deal[[#This Row],[Index]],Directory[Index],0),MATCH('DEAL DIRECTORY'!AO$5,Directory[#Headers],0)))</f>
        <v>80000</v>
      </c>
      <c r="AP102" s="129">
        <f>INDEX(Directory[],MATCH(tbl_deal[[#This Row],[Index]],Directory[Index],0),MATCH('DEAL DIRECTORY'!AP$5,Directory[#Headers],0))</f>
        <v>3</v>
      </c>
      <c r="AQ102" s="129">
        <f>INDEX(Directory[],MATCH(tbl_deal[[#This Row],[Index]],Directory[Index],0),MATCH('DEAL DIRECTORY'!AQ$5,Directory[#Headers],0))</f>
        <v>20.16</v>
      </c>
      <c r="AR102" s="129">
        <f>INDEX(Directory[],MATCH(tbl_deal[[#This Row],[Index]],Directory[Index],0),MATCH('DEAL DIRECTORY'!AR$5,Directory[#Headers],0))</f>
        <v>23.541</v>
      </c>
      <c r="AS102" s="129" t="str">
        <f>INDEX(Directory[],MATCH(tbl_deal[[#This Row],[Index]],Directory[Index],0),MATCH('DEAL DIRECTORY'!AS$5,Directory[#Headers],0))</f>
        <v>地方国企</v>
      </c>
      <c r="AT102" s="129" t="str">
        <f>INDEX(Directory[],MATCH(tbl_deal[[#This Row],[Index]],Directory[Index],0),MATCH('DEAL DIRECTORY'!AT$5,Directory[#Headers],0))</f>
        <v>地方平台</v>
      </c>
      <c r="AU102" s="129" t="str">
        <f>INDEX(Directory[],MATCH(tbl_deal[[#This Row],[Index]],Directory[Index],0),MATCH('DEAL DIRECTORY'!AU$5,Directory[#Headers],0))</f>
        <v>交通</v>
      </c>
      <c r="AV102" s="129" t="str">
        <f>INDEX(Directory[],MATCH(tbl_deal[[#This Row],[Index]],Directory[Index],0),MATCH('DEAL DIRECTORY'!AV$5,Directory[#Headers],0))</f>
        <v>直发</v>
      </c>
      <c r="AW102" s="129" t="str">
        <f>INDEX(Directory[],MATCH(tbl_deal[[#This Row],[Index]],Directory[Index],0),MATCH('DEAL DIRECTORY'!AW$5,Directory[#Headers],0))</f>
        <v>投资级</v>
      </c>
      <c r="AX102" s="129" t="str">
        <f>INDEX(Directory[],MATCH(tbl_deal[[#This Row],[Index]],Directory[Index],0),MATCH('DEAL DIRECTORY'!AX$5,Directory[#Headers],0))</f>
        <v>2-3亿</v>
      </c>
      <c r="AY102" s="133" t="str">
        <f>INDEX(Directory[],MATCH(tbl_deal[[#This Row],[Index]],Directory[Index],0),MATCH('DEAL DIRECTORY'!AY$5,Directory[#Headers],0))</f>
        <v>22年</v>
      </c>
      <c r="AZ102" s="129" t="str">
        <f>INDEX(Directory[],MATCH(tbl_deal[[#This Row],[Index]],Directory[Index],0),MATCH('DEAL DIRECTORY'!AZ$5,Directory[#Headers],0))</f>
        <v>Q3</v>
      </c>
      <c r="BA102" s="129" t="str">
        <f>INDEX(Directory[],MATCH(tbl_deal[[#This Row],[Index]],Directory[Index],0),MATCH('DEAL DIRECTORY'!BA$5,Directory[#Headers],0))</f>
        <v>07月</v>
      </c>
      <c r="BB102" s="129" t="str">
        <f>INDEX(Directory[],MATCH(tbl_deal[[#This Row],[Index]],Directory[Index],0),MATCH('DEAL DIRECTORY'!BB$5,Directory[#Headers],0))</f>
        <v>SOE Creds</v>
      </c>
      <c r="BC102" s="129" t="str">
        <f>INDEX(Directory[],MATCH(tbl_deal[[#This Row],[Index]],Directory[Index],0),MATCH('DEAL DIRECTORY'!BC$5,Directory[#Headers],0))</f>
        <v>GUANGXI COMMUNICATIONS INVESTMENT GROUP CO LTD</v>
      </c>
      <c r="BD102" s="129" t="str">
        <f>INDEX(Directory[],MATCH(tbl_deal[[#This Row],[Index]],Directory[Index],0),MATCH('DEAL DIRECTORY'!BD$5,Directory[#Headers],0))</f>
        <v>XS2499222771</v>
      </c>
      <c r="BE102" s="137" t="str">
        <f>INDEX(Directory[],MATCH(tbl_deal[[#This Row],[Index]],Directory[Index],0),MATCH('DEAL DIRECTORY'!BE$5,Directory[#Headers],0))</f>
        <v>22年07月</v>
      </c>
      <c r="BF102" s="137" t="str">
        <f>INDEX(Directory[],MATCH(tbl_deal[[#This Row],[Index]],Directory[Index],0),MATCH('DEAL DIRECTORY'!BF$5,Directory[#Headers],0))</f>
        <v>广西交投</v>
      </c>
      <c r="BG102" s="137" t="str">
        <f>INDEX(Directory[],MATCH(tbl_deal[[#This Row],[Index]],Directory[Index],0),MATCH('DEAL DIRECTORY'!BG$5,Directory[#Headers],0))</f>
        <v>--/--/BBB</v>
      </c>
      <c r="BH102" s="137" t="str">
        <f>INDEX(Directory[],MATCH(tbl_deal[[#This Row],[Index]],Directory[Index],0),MATCH('DEAL DIRECTORY'!BH$5,Directory[#Headers],0))</f>
        <v>高级债</v>
      </c>
      <c r="BI102" s="137" t="str">
        <f>INDEX(Directory[],MATCH(tbl_deal[[#This Row],[Index]],Directory[Index],0),MATCH('DEAL DIRECTORY'!BI$5,Directory[#Headers],0))</f>
        <v>3亿美元</v>
      </c>
      <c r="BJ102" s="137" t="str">
        <f>INDEX(Directory[],MATCH(tbl_deal[[#This Row],[Index]],Directory[Index],0),MATCH('DEAL DIRECTORY'!BJ$5,Directory[#Headers],0))</f>
        <v>3年</v>
      </c>
      <c r="BK102" s="137" t="str">
        <f>INDEX(Directory[],MATCH(tbl_deal[[#This Row],[Index]],Directory[Index],0),MATCH('DEAL DIRECTORY'!BK$5,Directory[#Headers],0))</f>
        <v>3.95%</v>
      </c>
      <c r="BL102" s="137" t="str">
        <f>INDEX(Directory[],MATCH(tbl_deal[[#This Row],[Index]],Directory[Index],0),MATCH('DEAL DIRECTORY'!BL$5,Directory[#Headers],0))</f>
        <v>全球协调人</v>
      </c>
      <c r="BM102" s="129" t="str">
        <f>INDEX(Directory[],MATCH(tbl_deal[[#This Row],[Index]],Directory[Index],0),MATCH('DEAL DIRECTORY'!BM$5,Directory[#Headers],0))</f>
        <v/>
      </c>
      <c r="BN102" s="4"/>
      <c r="BO102" s="4"/>
      <c r="BP102" s="4"/>
    </row>
    <row r="103" spans="3:68" ht="20.25" customHeight="1" x14ac:dyDescent="0.25">
      <c r="C103" s="129">
        <f>Directory[[#This Row],[Index]]</f>
        <v>368</v>
      </c>
      <c r="D103" s="130">
        <f>INDEX(Directory[],MATCH(tbl_deal[[#This Row],[Index]],Directory[Index],0),MATCH('DEAL DIRECTORY'!D$5,Directory[#Headers],0))</f>
        <v>44741</v>
      </c>
      <c r="E103" s="129" t="str">
        <f>INDEX(Directory[],MATCH(tbl_deal[[#This Row],[Index]],Directory[Index],0),MATCH('DEAL DIRECTORY'!E$5,Directory[#Headers],0))</f>
        <v/>
      </c>
      <c r="F103" s="129" t="str">
        <f>INDEX(Directory[],MATCH(tbl_deal[[#This Row],[Index]],Directory[Index],0),MATCH('DEAL DIRECTORY'!F$5,Directory[#Headers],0))</f>
        <v/>
      </c>
      <c r="G103" s="129" t="str">
        <f>INDEX(Directory[],MATCH(tbl_deal[[#This Row],[Index]],Directory[Index],0),MATCH('DEAL DIRECTORY'!G$5,Directory[#Headers],0))</f>
        <v>Qixin</v>
      </c>
      <c r="H103" s="135" t="str">
        <f>IF(tbl_deal[[#This Row],[FolderPath]]="","",HYPERLINK(tbl_deal[[#This Row],[FolderPath]],"📂"))</f>
        <v/>
      </c>
      <c r="I103" s="129" t="str">
        <f>INDEX(Directory[],MATCH(tbl_deal[[#This Row],[Index]],Directory[Index],0),MATCH('DEAL DIRECTORY'!I$5,Directory[#Headers],0))</f>
        <v>JGC</v>
      </c>
      <c r="J103" s="129" t="str">
        <f>INDEX(Directory[],MATCH(tbl_deal[[#This Row],[Index]],Directory[Index],0),MATCH('DEAL DIRECTORY'!J$5,Directory[#Headers],0))</f>
        <v>n/a</v>
      </c>
      <c r="K103" s="129" t="str">
        <f>INDEX(Directory[],MATCH(tbl_deal[[#This Row],[Index]],Directory[Index],0),MATCH('DEAL DIRECTORY'!K$5,Directory[#Headers],0))</f>
        <v>SOE组</v>
      </c>
      <c r="L103" s="129">
        <f>INDEX(Directory[],MATCH(tbl_deal[[#This Row],[Index]],Directory[Index],0),MATCH('DEAL DIRECTORY'!L$5,Directory[#Headers],0))</f>
        <v>3</v>
      </c>
      <c r="M103" s="129" t="str">
        <f>INDEX(Directory[],MATCH(tbl_deal[[#This Row],[Index]],Directory[Index],0),MATCH('DEAL DIRECTORY'!M$5,Directory[#Headers],0))</f>
        <v>青岛城投</v>
      </c>
      <c r="N103" s="129" t="str">
        <f>INDEX(Directory[],MATCH(tbl_deal[[#This Row],[Index]],Directory[Index],0),MATCH('DEAL DIRECTORY'!N$5,Directory[#Headers],0))</f>
        <v>--/--/BBB+</v>
      </c>
      <c r="O103" s="129" t="str">
        <f>INDEX(Directory[],MATCH(tbl_deal[[#This Row],[Index]],Directory[Index],0),MATCH('DEAL DIRECTORY'!O$5,Directory[#Headers],0))</f>
        <v>USD</v>
      </c>
      <c r="P103" s="129">
        <f>INDEX(Directory[],MATCH(tbl_deal[[#This Row],[Index]],Directory[Index],0),MATCH('DEAL DIRECTORY'!P$5,Directory[#Headers],0))</f>
        <v>7.5</v>
      </c>
      <c r="Q103" s="129" t="str">
        <f>INDEX(Directory[],MATCH(tbl_deal[[#This Row],[Index]],Directory[Index],0),MATCH('DEAL DIRECTORY'!Q$5,Directory[#Headers],0))</f>
        <v>3</v>
      </c>
      <c r="R103" s="129" t="str">
        <f>INDEX(Directory[],MATCH(tbl_deal[[#This Row],[Index]],Directory[Index],0),MATCH('DEAL DIRECTORY'!R$5,Directory[#Headers],0))</f>
        <v>4.8%</v>
      </c>
      <c r="S103" s="129" t="str">
        <f>INDEX(Directory[],MATCH(tbl_deal[[#This Row],[Index]],Directory[Index],0),MATCH('DEAL DIRECTORY'!S$5,Directory[#Headers],0))</f>
        <v>5.2%a</v>
      </c>
      <c r="T103" s="129" t="str">
        <f>INDEX(Directory[],MATCH(tbl_deal[[#This Row],[Index]],Directory[Index],0),MATCH('DEAL DIRECTORY'!T$5,Directory[#Headers],0))</f>
        <v>4.8%</v>
      </c>
      <c r="U103" s="129" t="str">
        <f>INDEX(Directory[],MATCH(tbl_deal[[#This Row],[Index]],Directory[Index],0),MATCH('DEAL DIRECTORY'!U$5,Directory[#Headers],0))</f>
        <v>--</v>
      </c>
      <c r="V103" s="131">
        <f>INDEX(Directory[],MATCH(tbl_deal[[#This Row],[Index]],Directory[Index],0),MATCH('DEAL DIRECTORY'!V$5,Directory[#Headers],0))</f>
        <v>40</v>
      </c>
      <c r="W103" s="129" t="str">
        <f>INDEX(Directory[],MATCH(tbl_deal[[#This Row],[Index]],Directory[Index],0),MATCH('DEAL DIRECTORY'!W$5,Directory[#Headers],0))</f>
        <v>维好</v>
      </c>
      <c r="X103" s="129" t="str">
        <f>INDEX(Directory[],MATCH(tbl_deal[[#This Row],[Index]],Directory[Index],0),MATCH('DEAL DIRECTORY'!X$5,Directory[#Headers],0))</f>
        <v>--</v>
      </c>
      <c r="Y103" s="129" t="str">
        <f>INDEX(Directory[],MATCH(tbl_deal[[#This Row],[Index]],Directory[Index],0),MATCH('DEAL DIRECTORY'!Y$5,Directory[#Headers],0))</f>
        <v>新交所</v>
      </c>
      <c r="Z103" s="129" t="str">
        <f>INDEX(Directory[],MATCH(tbl_deal[[#This Row],[Index]],Directory[Index],0),MATCH('DEAL DIRECTORY'!Z$5,Directory[#Headers],0))</f>
        <v/>
      </c>
      <c r="AA103" s="129" t="str">
        <f>INDEX(Directory[],MATCH(tbl_deal[[#This Row],[Index]],Directory[Index],0),MATCH('DEAL DIRECTORY'!AA$5,Directory[#Headers],0))</f>
        <v/>
      </c>
      <c r="AB103" s="129" t="str">
        <f>INDEX(Directory[],MATCH(tbl_deal[[#This Row],[Index]],Directory[Index],0),MATCH('DEAL DIRECTORY'!AB$5,Directory[#Headers],0))</f>
        <v>BISL,港分</v>
      </c>
      <c r="AC103" s="129" t="str">
        <f>INDEX(Directory[],MATCH(tbl_deal[[#This Row],[Index]],Directory[Index],0),MATCH('DEAL DIRECTORY'!AC$5,Directory[#Headers],0))</f>
        <v>Lead</v>
      </c>
      <c r="AD103" s="129" t="str">
        <f>INDEX(Directory[],MATCH(tbl_deal[[#This Row],[Index]],Directory[Index],0),MATCH('DEAL DIRECTORY'!AD$5,Directory[#Headers],0))</f>
        <v>--</v>
      </c>
      <c r="AE103" s="129" t="str">
        <f>INDEX(Directory[],MATCH(tbl_deal[[#This Row],[Index]],Directory[Index],0),MATCH('DEAL DIRECTORY'!AE$5,Directory[#Headers],0))</f>
        <v>--</v>
      </c>
      <c r="AF103" s="129" t="str">
        <f>INDEX(Directory[],MATCH(tbl_deal[[#This Row],[Index]],Directory[Index],0),MATCH('DEAL DIRECTORY'!AF$5,Directory[#Headers],0))</f>
        <v>N</v>
      </c>
      <c r="AG103" s="129" t="str">
        <f>INDEX(Directory[],MATCH(tbl_deal[[#This Row],[Index]],Directory[Index],0),MATCH('DEAL DIRECTORY'!AG$5,Directory[#Headers],0))</f>
        <v>青岛城市建设投资(集团)有限责任公司</v>
      </c>
      <c r="AH103" s="129" t="str">
        <f>INDEX(Directory[],MATCH(tbl_deal[[#This Row],[Index]],Directory[Index],0),MATCH('DEAL DIRECTORY'!AH$5,Directory[#Headers],0))</f>
        <v>--/--/--</v>
      </c>
      <c r="AI103" s="129" t="str">
        <f>INDEX(Directory[],MATCH(tbl_deal[[#This Row],[Index]],Directory[Index],0),MATCH('DEAL DIRECTORY'!AI$5,Directory[#Headers],0))</f>
        <v>AAA</v>
      </c>
      <c r="AJ103" s="129" t="str">
        <f>INDEX(Directory[],MATCH(tbl_deal[[#This Row],[Index]],Directory[Index],0),MATCH('DEAL DIRECTORY'!AJ$5,Directory[#Headers],0))</f>
        <v>山东</v>
      </c>
      <c r="AK103" s="129" t="str">
        <f>INDEX(Directory[],MATCH(tbl_deal[[#This Row],[Index]],Directory[Index],0),MATCH('DEAL DIRECTORY'!AK$5,Directory[#Headers],0))</f>
        <v>青岛市</v>
      </c>
      <c r="AL103" s="129" t="str">
        <f>INDEX(Directory[],MATCH(tbl_deal[[#This Row],[Index]],Directory[Index],0),MATCH('DEAL DIRECTORY'!AL$5,Directory[#Headers],0))</f>
        <v>--</v>
      </c>
      <c r="AM103" s="129" t="str">
        <f>INDEX(Directory[],MATCH(tbl_deal[[#This Row],[Index]],Directory[Index],0),MATCH('DEAL DIRECTORY'!AM$5,Directory[#Headers],0))</f>
        <v>--</v>
      </c>
      <c r="AN103" s="129" t="str">
        <f>INDEX(Directory[],MATCH(tbl_deal[[#This Row],[Index]],Directory[Index],0),MATCH('DEAL DIRECTORY'!AN$5,Directory[#Headers],0))</f>
        <v>--</v>
      </c>
      <c r="AO103" s="132">
        <f>IF(ISBLANK(INDEX(Directory[],MATCH(tbl_deal[[#This Row],[Index]],Directory[Index],0),MATCH('DEAL DIRECTORY'!AO$5,Directory[#Headers],0))),"--",INDEX(Directory[],MATCH(tbl_deal[[#This Row],[Index]],Directory[Index],0),MATCH('DEAL DIRECTORY'!AO$5,Directory[#Headers],0)))</f>
        <v>41221</v>
      </c>
      <c r="AP103" s="129">
        <f>INDEX(Directory[],MATCH(tbl_deal[[#This Row],[Index]],Directory[Index],0),MATCH('DEAL DIRECTORY'!AP$5,Directory[#Headers],0))</f>
        <v>7.5</v>
      </c>
      <c r="AQ103" s="129">
        <f>INDEX(Directory[],MATCH(tbl_deal[[#This Row],[Index]],Directory[Index],0),MATCH('DEAL DIRECTORY'!AQ$5,Directory[#Headers],0))</f>
        <v>50.26</v>
      </c>
      <c r="AR103" s="129">
        <f>INDEX(Directory[],MATCH(tbl_deal[[#This Row],[Index]],Directory[Index],0),MATCH('DEAL DIRECTORY'!AR$5,Directory[#Headers],0))</f>
        <v>58.851999999999997</v>
      </c>
      <c r="AS103" s="129" t="str">
        <f>INDEX(Directory[],MATCH(tbl_deal[[#This Row],[Index]],Directory[Index],0),MATCH('DEAL DIRECTORY'!AS$5,Directory[#Headers],0))</f>
        <v>地方国企</v>
      </c>
      <c r="AT103" s="129" t="str">
        <f>INDEX(Directory[],MATCH(tbl_deal[[#This Row],[Index]],Directory[Index],0),MATCH('DEAL DIRECTORY'!AT$5,Directory[#Headers],0))</f>
        <v>地方平台</v>
      </c>
      <c r="AU103" s="129" t="str">
        <f>INDEX(Directory[],MATCH(tbl_deal[[#This Row],[Index]],Directory[Index],0),MATCH('DEAL DIRECTORY'!AU$5,Directory[#Headers],0))</f>
        <v>基建</v>
      </c>
      <c r="AV103" s="129" t="str">
        <f>INDEX(Directory[],MATCH(tbl_deal[[#This Row],[Index]],Directory[Index],0),MATCH('DEAL DIRECTORY'!AV$5,Directory[#Headers],0))</f>
        <v>维好</v>
      </c>
      <c r="AW103" s="129" t="str">
        <f>INDEX(Directory[],MATCH(tbl_deal[[#This Row],[Index]],Directory[Index],0),MATCH('DEAL DIRECTORY'!AW$5,Directory[#Headers],0))</f>
        <v>投资级</v>
      </c>
      <c r="AX103" s="129" t="str">
        <f>INDEX(Directory[],MATCH(tbl_deal[[#This Row],[Index]],Directory[Index],0),MATCH('DEAL DIRECTORY'!AX$5,Directory[#Headers],0))</f>
        <v>&gt;5亿</v>
      </c>
      <c r="AY103" s="133" t="str">
        <f>INDEX(Directory[],MATCH(tbl_deal[[#This Row],[Index]],Directory[Index],0),MATCH('DEAL DIRECTORY'!AY$5,Directory[#Headers],0))</f>
        <v>22年</v>
      </c>
      <c r="AZ103" s="129" t="str">
        <f>INDEX(Directory[],MATCH(tbl_deal[[#This Row],[Index]],Directory[Index],0),MATCH('DEAL DIRECTORY'!AZ$5,Directory[#Headers],0))</f>
        <v>Q2</v>
      </c>
      <c r="BA103" s="129" t="str">
        <f>INDEX(Directory[],MATCH(tbl_deal[[#This Row],[Index]],Directory[Index],0),MATCH('DEAL DIRECTORY'!BA$5,Directory[#Headers],0))</f>
        <v>06月</v>
      </c>
      <c r="BB103" s="129" t="str">
        <f>INDEX(Directory[],MATCH(tbl_deal[[#This Row],[Index]],Directory[Index],0),MATCH('DEAL DIRECTORY'!BB$5,Directory[#Headers],0))</f>
        <v>SOE Creds</v>
      </c>
      <c r="BC103" s="129" t="str">
        <f>INDEX(Directory[],MATCH(tbl_deal[[#This Row],[Index]],Directory[Index],0),MATCH('DEAL DIRECTORY'!BC$5,Directory[#Headers],0))</f>
        <v>HONGKONG INTERNATIONAL QINGDAO CO LTD</v>
      </c>
      <c r="BD103" s="129" t="str">
        <f>INDEX(Directory[],MATCH(tbl_deal[[#This Row],[Index]],Directory[Index],0),MATCH('DEAL DIRECTORY'!BD$5,Directory[#Headers],0))</f>
        <v>XS2487638764</v>
      </c>
      <c r="BE103" s="137" t="str">
        <f>INDEX(Directory[],MATCH(tbl_deal[[#This Row],[Index]],Directory[Index],0),MATCH('DEAL DIRECTORY'!BE$5,Directory[#Headers],0))</f>
        <v>22年06月</v>
      </c>
      <c r="BF103" s="137" t="str">
        <f>INDEX(Directory[],MATCH(tbl_deal[[#This Row],[Index]],Directory[Index],0),MATCH('DEAL DIRECTORY'!BF$5,Directory[#Headers],0))</f>
        <v>青岛城投</v>
      </c>
      <c r="BG103" s="137" t="str">
        <f>INDEX(Directory[],MATCH(tbl_deal[[#This Row],[Index]],Directory[Index],0),MATCH('DEAL DIRECTORY'!BG$5,Directory[#Headers],0))</f>
        <v>--/--/BBB+</v>
      </c>
      <c r="BH103" s="137" t="str">
        <f>INDEX(Directory[],MATCH(tbl_deal[[#This Row],[Index]],Directory[Index],0),MATCH('DEAL DIRECTORY'!BH$5,Directory[#Headers],0))</f>
        <v>高级债</v>
      </c>
      <c r="BI103" s="137" t="str">
        <f>INDEX(Directory[],MATCH(tbl_deal[[#This Row],[Index]],Directory[Index],0),MATCH('DEAL DIRECTORY'!BI$5,Directory[#Headers],0))</f>
        <v>7.5亿美元</v>
      </c>
      <c r="BJ103" s="137" t="str">
        <f>INDEX(Directory[],MATCH(tbl_deal[[#This Row],[Index]],Directory[Index],0),MATCH('DEAL DIRECTORY'!BJ$5,Directory[#Headers],0))</f>
        <v>3年</v>
      </c>
      <c r="BK103" s="137" t="str">
        <f>INDEX(Directory[],MATCH(tbl_deal[[#This Row],[Index]],Directory[Index],0),MATCH('DEAL DIRECTORY'!BK$5,Directory[#Headers],0))</f>
        <v>4.8%</v>
      </c>
      <c r="BL103" s="137" t="str">
        <f>INDEX(Directory[],MATCH(tbl_deal[[#This Row],[Index]],Directory[Index],0),MATCH('DEAL DIRECTORY'!BL$5,Directory[#Headers],0))</f>
        <v>全球协调人</v>
      </c>
      <c r="BM103" s="129" t="str">
        <f>INDEX(Directory[],MATCH(tbl_deal[[#This Row],[Index]],Directory[Index],0),MATCH('DEAL DIRECTORY'!BM$5,Directory[#Headers],0))</f>
        <v/>
      </c>
      <c r="BN103" s="4"/>
      <c r="BO103" s="4"/>
      <c r="BP103" s="4"/>
    </row>
    <row r="104" spans="3:68" ht="20.25" customHeight="1" x14ac:dyDescent="0.25">
      <c r="C104" s="129">
        <f>Directory[[#This Row],[Index]]</f>
        <v>367</v>
      </c>
      <c r="D104" s="130">
        <f>INDEX(Directory[],MATCH(tbl_deal[[#This Row],[Index]],Directory[Index],0),MATCH('DEAL DIRECTORY'!D$5,Directory[#Headers],0))</f>
        <v>44718</v>
      </c>
      <c r="E104" s="129" t="str">
        <f>INDEX(Directory[],MATCH(tbl_deal[[#This Row],[Index]],Directory[Index],0),MATCH('DEAL DIRECTORY'!E$5,Directory[#Headers],0))</f>
        <v/>
      </c>
      <c r="F104" s="129" t="str">
        <f>INDEX(Directory[],MATCH(tbl_deal[[#This Row],[Index]],Directory[Index],0),MATCH('DEAL DIRECTORY'!F$5,Directory[#Headers],0))</f>
        <v>自贸债</v>
      </c>
      <c r="G104" s="129" t="str">
        <f>INDEX(Directory[],MATCH(tbl_deal[[#This Row],[Index]],Directory[Index],0),MATCH('DEAL DIRECTORY'!G$5,Directory[#Headers],0))</f>
        <v>JCCG II</v>
      </c>
      <c r="H104" s="135" t="str">
        <f>IF(tbl_deal[[#This Row],[FolderPath]]="","",HYPERLINK(tbl_deal[[#This Row],[FolderPath]],"📂"))</f>
        <v/>
      </c>
      <c r="I104" s="129" t="str">
        <f>INDEX(Directory[],MATCH(tbl_deal[[#This Row],[Index]],Directory[Index],0),MATCH('DEAL DIRECTORY'!I$5,Directory[#Headers],0))</f>
        <v>JBR</v>
      </c>
      <c r="J104" s="129" t="str">
        <f>INDEX(Directory[],MATCH(tbl_deal[[#This Row],[Index]],Directory[Index],0),MATCH('DEAL DIRECTORY'!J$5,Directory[#Headers],0))</f>
        <v>n/a</v>
      </c>
      <c r="K104" s="129" t="str">
        <f>INDEX(Directory[],MATCH(tbl_deal[[#This Row],[Index]],Directory[Index],0),MATCH('DEAL DIRECTORY'!K$5,Directory[#Headers],0))</f>
        <v>SOE组</v>
      </c>
      <c r="L104" s="129">
        <f>INDEX(Directory[],MATCH(tbl_deal[[#This Row],[Index]],Directory[Index],0),MATCH('DEAL DIRECTORY'!L$5,Directory[#Headers],0))</f>
        <v>4</v>
      </c>
      <c r="M104" s="129" t="str">
        <f>INDEX(Directory[],MATCH(tbl_deal[[#This Row],[Index]],Directory[Index],0),MATCH('DEAL DIRECTORY'!M$5,Directory[#Headers],0))</f>
        <v>济南城建</v>
      </c>
      <c r="N104" s="129" t="str">
        <f>INDEX(Directory[],MATCH(tbl_deal[[#This Row],[Index]],Directory[Index],0),MATCH('DEAL DIRECTORY'!N$5,Directory[#Headers],0))</f>
        <v>--/--/--</v>
      </c>
      <c r="O104" s="129" t="str">
        <f>INDEX(Directory[],MATCH(tbl_deal[[#This Row],[Index]],Directory[Index],0),MATCH('DEAL DIRECTORY'!O$5,Directory[#Headers],0))</f>
        <v>CNH</v>
      </c>
      <c r="P104" s="129">
        <f>INDEX(Directory[],MATCH(tbl_deal[[#This Row],[Index]],Directory[Index],0),MATCH('DEAL DIRECTORY'!P$5,Directory[#Headers],0))</f>
        <v>6</v>
      </c>
      <c r="Q104" s="129" t="str">
        <f>INDEX(Directory[],MATCH(tbl_deal[[#This Row],[Index]],Directory[Index],0),MATCH('DEAL DIRECTORY'!Q$5,Directory[#Headers],0))</f>
        <v>3</v>
      </c>
      <c r="R104" s="129" t="str">
        <f>INDEX(Directory[],MATCH(tbl_deal[[#This Row],[Index]],Directory[Index],0),MATCH('DEAL DIRECTORY'!R$5,Directory[#Headers],0))</f>
        <v>3.8%</v>
      </c>
      <c r="S104" s="129" t="str">
        <f>INDEX(Directory[],MATCH(tbl_deal[[#This Row],[Index]],Directory[Index],0),MATCH('DEAL DIRECTORY'!S$5,Directory[#Headers],0))</f>
        <v>--</v>
      </c>
      <c r="T104" s="129" t="str">
        <f>INDEX(Directory[],MATCH(tbl_deal[[#This Row],[Index]],Directory[Index],0),MATCH('DEAL DIRECTORY'!T$5,Directory[#Headers],0))</f>
        <v>--</v>
      </c>
      <c r="U104" s="129" t="str">
        <f>INDEX(Directory[],MATCH(tbl_deal[[#This Row],[Index]],Directory[Index],0),MATCH('DEAL DIRECTORY'!U$5,Directory[#Headers],0))</f>
        <v>--</v>
      </c>
      <c r="V104" s="131">
        <f>INDEX(Directory[],MATCH(tbl_deal[[#This Row],[Index]],Directory[Index],0),MATCH('DEAL DIRECTORY'!V$5,Directory[#Headers],0))</f>
        <v>0</v>
      </c>
      <c r="W104" s="129" t="str">
        <f>INDEX(Directory[],MATCH(tbl_deal[[#This Row],[Index]],Directory[Index],0),MATCH('DEAL DIRECTORY'!W$5,Directory[#Headers],0))</f>
        <v>直发</v>
      </c>
      <c r="X104" s="129" t="str">
        <f>INDEX(Directory[],MATCH(tbl_deal[[#This Row],[Index]],Directory[Index],0),MATCH('DEAL DIRECTORY'!X$5,Directory[#Headers],0))</f>
        <v>自贸债</v>
      </c>
      <c r="Y104" s="129" t="str">
        <f>INDEX(Directory[],MATCH(tbl_deal[[#This Row],[Index]],Directory[Index],0),MATCH('DEAL DIRECTORY'!Y$5,Directory[#Headers],0))</f>
        <v>未上市</v>
      </c>
      <c r="Z104" s="129" t="str">
        <f>INDEX(Directory[],MATCH(tbl_deal[[#This Row],[Index]],Directory[Index],0),MATCH('DEAL DIRECTORY'!Z$5,Directory[#Headers],0))</f>
        <v/>
      </c>
      <c r="AA104" s="129" t="str">
        <f>INDEX(Directory[],MATCH(tbl_deal[[#This Row],[Index]],Directory[Index],0),MATCH('DEAL DIRECTORY'!AA$5,Directory[#Headers],0))</f>
        <v/>
      </c>
      <c r="AB104" s="129" t="str">
        <f>INDEX(Directory[],MATCH(tbl_deal[[#This Row],[Index]],Directory[Index],0),MATCH('DEAL DIRECTORY'!AB$5,Directory[#Headers],0))</f>
        <v>BISL</v>
      </c>
      <c r="AC104" s="129" t="str">
        <f>INDEX(Directory[],MATCH(tbl_deal[[#This Row],[Index]],Directory[Index],0),MATCH('DEAL DIRECTORY'!AC$5,Directory[#Headers],0))</f>
        <v>--</v>
      </c>
      <c r="AD104" s="129" t="str">
        <f>INDEX(Directory[],MATCH(tbl_deal[[#This Row],[Index]],Directory[Index],0),MATCH('DEAL DIRECTORY'!AD$5,Directory[#Headers],0))</f>
        <v>--</v>
      </c>
      <c r="AE104" s="129" t="str">
        <f>INDEX(Directory[],MATCH(tbl_deal[[#This Row],[Index]],Directory[Index],0),MATCH('DEAL DIRECTORY'!AE$5,Directory[#Headers],0))</f>
        <v>--</v>
      </c>
      <c r="AF104" s="129" t="str">
        <f>INDEX(Directory[],MATCH(tbl_deal[[#This Row],[Index]],Directory[Index],0),MATCH('DEAL DIRECTORY'!AF$5,Directory[#Headers],0))</f>
        <v>N</v>
      </c>
      <c r="AG104" s="129" t="str">
        <f>INDEX(Directory[],MATCH(tbl_deal[[#This Row],[Index]],Directory[Index],0),MATCH('DEAL DIRECTORY'!AG$5,Directory[#Headers],0))</f>
        <v>济南城市建设集团有限公司</v>
      </c>
      <c r="AH104" s="129" t="str">
        <f>INDEX(Directory[],MATCH(tbl_deal[[#This Row],[Index]],Directory[Index],0),MATCH('DEAL DIRECTORY'!AH$5,Directory[#Headers],0))</f>
        <v>Baa1/--/BBB+</v>
      </c>
      <c r="AI104" s="129" t="str">
        <f>INDEX(Directory[],MATCH(tbl_deal[[#This Row],[Index]],Directory[Index],0),MATCH('DEAL DIRECTORY'!AI$5,Directory[#Headers],0))</f>
        <v>AAA</v>
      </c>
      <c r="AJ104" s="129" t="str">
        <f>INDEX(Directory[],MATCH(tbl_deal[[#This Row],[Index]],Directory[Index],0),MATCH('DEAL DIRECTORY'!AJ$5,Directory[#Headers],0))</f>
        <v>山东</v>
      </c>
      <c r="AK104" s="129" t="str">
        <f>INDEX(Directory[],MATCH(tbl_deal[[#This Row],[Index]],Directory[Index],0),MATCH('DEAL DIRECTORY'!AK$5,Directory[#Headers],0))</f>
        <v>济南市</v>
      </c>
      <c r="AL104" s="129" t="str">
        <f>INDEX(Directory[],MATCH(tbl_deal[[#This Row],[Index]],Directory[Index],0),MATCH('DEAL DIRECTORY'!AL$5,Directory[#Headers],0))</f>
        <v>--</v>
      </c>
      <c r="AM104" s="129" t="str">
        <f>INDEX(Directory[],MATCH(tbl_deal[[#This Row],[Index]],Directory[Index],0),MATCH('DEAL DIRECTORY'!AM$5,Directory[#Headers],0))</f>
        <v>--</v>
      </c>
      <c r="AN104" s="129" t="str">
        <f>INDEX(Directory[],MATCH(tbl_deal[[#This Row],[Index]],Directory[Index],0),MATCH('DEAL DIRECTORY'!AN$5,Directory[#Headers],0))</f>
        <v>--</v>
      </c>
      <c r="AO104" s="132">
        <f>IF(ISBLANK(INDEX(Directory[],MATCH(tbl_deal[[#This Row],[Index]],Directory[Index],0),MATCH('DEAL DIRECTORY'!AO$5,Directory[#Headers],0))),"--",INDEX(Directory[],MATCH(tbl_deal[[#This Row],[Index]],Directory[Index],0),MATCH('DEAL DIRECTORY'!AO$5,Directory[#Headers],0)))</f>
        <v>0</v>
      </c>
      <c r="AP104" s="129">
        <f>INDEX(Directory[],MATCH(tbl_deal[[#This Row],[Index]],Directory[Index],0),MATCH('DEAL DIRECTORY'!AP$5,Directory[#Headers],0))</f>
        <v>0.9</v>
      </c>
      <c r="AQ104" s="129">
        <f>INDEX(Directory[],MATCH(tbl_deal[[#This Row],[Index]],Directory[Index],0),MATCH('DEAL DIRECTORY'!AQ$5,Directory[#Headers],0))</f>
        <v>6</v>
      </c>
      <c r="AR104" s="129">
        <f>INDEX(Directory[],MATCH(tbl_deal[[#This Row],[Index]],Directory[Index],0),MATCH('DEAL DIRECTORY'!AR$5,Directory[#Headers],0))</f>
        <v>7.0739999999999998</v>
      </c>
      <c r="AS104" s="129" t="str">
        <f>INDEX(Directory[],MATCH(tbl_deal[[#This Row],[Index]],Directory[Index],0),MATCH('DEAL DIRECTORY'!AS$5,Directory[#Headers],0))</f>
        <v>地方国企</v>
      </c>
      <c r="AT104" s="129" t="str">
        <f>INDEX(Directory[],MATCH(tbl_deal[[#This Row],[Index]],Directory[Index],0),MATCH('DEAL DIRECTORY'!AT$5,Directory[#Headers],0))</f>
        <v>地方平台</v>
      </c>
      <c r="AU104" s="129" t="str">
        <f>INDEX(Directory[],MATCH(tbl_deal[[#This Row],[Index]],Directory[Index],0),MATCH('DEAL DIRECTORY'!AU$5,Directory[#Headers],0))</f>
        <v>基建</v>
      </c>
      <c r="AV104" s="129" t="str">
        <f>INDEX(Directory[],MATCH(tbl_deal[[#This Row],[Index]],Directory[Index],0),MATCH('DEAL DIRECTORY'!AV$5,Directory[#Headers],0))</f>
        <v>直发</v>
      </c>
      <c r="AW104" s="129" t="str">
        <f>INDEX(Directory[],MATCH(tbl_deal[[#This Row],[Index]],Directory[Index],0),MATCH('DEAL DIRECTORY'!AW$5,Directory[#Headers],0))</f>
        <v>无评级</v>
      </c>
      <c r="AX104" s="129" t="str">
        <f>INDEX(Directory[],MATCH(tbl_deal[[#This Row],[Index]],Directory[Index],0),MATCH('DEAL DIRECTORY'!AX$5,Directory[#Headers],0))</f>
        <v>≤2亿</v>
      </c>
      <c r="AY104" s="133" t="str">
        <f>INDEX(Directory[],MATCH(tbl_deal[[#This Row],[Index]],Directory[Index],0),MATCH('DEAL DIRECTORY'!AY$5,Directory[#Headers],0))</f>
        <v>22年</v>
      </c>
      <c r="AZ104" s="129" t="str">
        <f>INDEX(Directory[],MATCH(tbl_deal[[#This Row],[Index]],Directory[Index],0),MATCH('DEAL DIRECTORY'!AZ$5,Directory[#Headers],0))</f>
        <v>Q2</v>
      </c>
      <c r="BA104" s="129" t="str">
        <f>INDEX(Directory[],MATCH(tbl_deal[[#This Row],[Index]],Directory[Index],0),MATCH('DEAL DIRECTORY'!BA$5,Directory[#Headers],0))</f>
        <v>06月</v>
      </c>
      <c r="BB104" s="129" t="str">
        <f>INDEX(Directory[],MATCH(tbl_deal[[#This Row],[Index]],Directory[Index],0),MATCH('DEAL DIRECTORY'!BB$5,Directory[#Headers],0))</f>
        <v>SOE Creds</v>
      </c>
      <c r="BC104" s="129" t="str">
        <f>INDEX(Directory[],MATCH(tbl_deal[[#This Row],[Index]],Directory[Index],0),MATCH('DEAL DIRECTORY'!BC$5,Directory[#Headers],0))</f>
        <v>JINAN CITY CONSTRUCTION GROUP LTD CO</v>
      </c>
      <c r="BD104" s="129" t="str">
        <f>INDEX(Directory[],MATCH(tbl_deal[[#This Row],[Index]],Directory[Index],0),MATCH('DEAL DIRECTORY'!BD$5,Directory[#Headers],0))</f>
        <v>G228007</v>
      </c>
      <c r="BE104" s="137" t="str">
        <f>INDEX(Directory[],MATCH(tbl_deal[[#This Row],[Index]],Directory[Index],0),MATCH('DEAL DIRECTORY'!BE$5,Directory[#Headers],0))</f>
        <v>22年06月</v>
      </c>
      <c r="BF104" s="137" t="str">
        <f>INDEX(Directory[],MATCH(tbl_deal[[#This Row],[Index]],Directory[Index],0),MATCH('DEAL DIRECTORY'!BF$5,Directory[#Headers],0))</f>
        <v>济南城建</v>
      </c>
      <c r="BG104" s="137" t="str">
        <f>INDEX(Directory[],MATCH(tbl_deal[[#This Row],[Index]],Directory[Index],0),MATCH('DEAL DIRECTORY'!BG$5,Directory[#Headers],0))</f>
        <v>--/--/--</v>
      </c>
      <c r="BH104" s="137" t="str">
        <f>INDEX(Directory[],MATCH(tbl_deal[[#This Row],[Index]],Directory[Index],0),MATCH('DEAL DIRECTORY'!BH$5,Directory[#Headers],0))</f>
        <v>自贸债</v>
      </c>
      <c r="BI104" s="137" t="str">
        <f>INDEX(Directory[],MATCH(tbl_deal[[#This Row],[Index]],Directory[Index],0),MATCH('DEAL DIRECTORY'!BI$5,Directory[#Headers],0))</f>
        <v>人民币6亿元</v>
      </c>
      <c r="BJ104" s="137" t="str">
        <f>INDEX(Directory[],MATCH(tbl_deal[[#This Row],[Index]],Directory[Index],0),MATCH('DEAL DIRECTORY'!BJ$5,Directory[#Headers],0))</f>
        <v>3年</v>
      </c>
      <c r="BK104" s="137" t="str">
        <f>INDEX(Directory[],MATCH(tbl_deal[[#This Row],[Index]],Directory[Index],0),MATCH('DEAL DIRECTORY'!BK$5,Directory[#Headers],0))</f>
        <v>3.8%</v>
      </c>
      <c r="BL104" s="137" t="str">
        <f>INDEX(Directory[],MATCH(tbl_deal[[#This Row],[Index]],Directory[Index],0),MATCH('DEAL DIRECTORY'!BL$5,Directory[#Headers],0))</f>
        <v>账簿管理人</v>
      </c>
      <c r="BM104" s="129" t="str">
        <f>INDEX(Directory[],MATCH(tbl_deal[[#This Row],[Index]],Directory[Index],0),MATCH('DEAL DIRECTORY'!BM$5,Directory[#Headers],0))</f>
        <v/>
      </c>
      <c r="BN104" s="4"/>
      <c r="BO104" s="4"/>
      <c r="BP104" s="4"/>
    </row>
    <row r="105" spans="3:68" ht="20.25" customHeight="1" x14ac:dyDescent="0.25">
      <c r="C105" s="129">
        <f>Directory[[#This Row],[Index]]</f>
        <v>366</v>
      </c>
      <c r="D105" s="130">
        <f>INDEX(Directory[],MATCH(tbl_deal[[#This Row],[Index]],Directory[Index],0),MATCH('DEAL DIRECTORY'!D$5,Directory[#Headers],0))</f>
        <v>44712</v>
      </c>
      <c r="E105" s="129" t="str">
        <f>INDEX(Directory[],MATCH(tbl_deal[[#This Row],[Index]],Directory[Index],0),MATCH('DEAL DIRECTORY'!E$5,Directory[#Headers],0))</f>
        <v/>
      </c>
      <c r="F105" s="129" t="str">
        <f>INDEX(Directory[],MATCH(tbl_deal[[#This Row],[Index]],Directory[Index],0),MATCH('DEAL DIRECTORY'!F$5,Directory[#Headers],0))</f>
        <v/>
      </c>
      <c r="G105" s="129" t="str">
        <f>INDEX(Directory[],MATCH(tbl_deal[[#This Row],[Index]],Directory[Index],0),MATCH('DEAL DIRECTORY'!G$5,Directory[#Headers],0))</f>
        <v>Dollar 005 Tap</v>
      </c>
      <c r="H105" s="135" t="str">
        <f>IF(tbl_deal[[#This Row],[FolderPath]]="","",HYPERLINK(tbl_deal[[#This Row],[FolderPath]],"📂"))</f>
        <v/>
      </c>
      <c r="I105" s="129" t="str">
        <f>INDEX(Directory[],MATCH(tbl_deal[[#This Row],[Index]],Directory[Index],0),MATCH('DEAL DIRECTORY'!I$5,Directory[#Headers],0))</f>
        <v>JBR</v>
      </c>
      <c r="J105" s="129" t="str">
        <f>INDEX(Directory[],MATCH(tbl_deal[[#This Row],[Index]],Directory[Index],0),MATCH('DEAL DIRECTORY'!J$5,Directory[#Headers],0))</f>
        <v>n/a</v>
      </c>
      <c r="K105" s="129" t="str">
        <f>INDEX(Directory[],MATCH(tbl_deal[[#This Row],[Index]],Directory[Index],0),MATCH('DEAL DIRECTORY'!K$5,Directory[#Headers],0))</f>
        <v>POE组</v>
      </c>
      <c r="L105" s="129">
        <f>INDEX(Directory[],MATCH(tbl_deal[[#This Row],[Index]],Directory[Index],0),MATCH('DEAL DIRECTORY'!L$5,Directory[#Headers],0))</f>
        <v>2</v>
      </c>
      <c r="M105" s="129" t="str">
        <f>INDEX(Directory[],MATCH(tbl_deal[[#This Row],[Index]],Directory[Index],0),MATCH('DEAL DIRECTORY'!M$5,Directory[#Headers],0))</f>
        <v>重庆南岸城建*</v>
      </c>
      <c r="N105" s="129" t="str">
        <f>INDEX(Directory[],MATCH(tbl_deal[[#This Row],[Index]],Directory[Index],0),MATCH('DEAL DIRECTORY'!N$5,Directory[#Headers],0))</f>
        <v>--/--/BBB</v>
      </c>
      <c r="O105" s="129" t="str">
        <f>INDEX(Directory[],MATCH(tbl_deal[[#This Row],[Index]],Directory[Index],0),MATCH('DEAL DIRECTORY'!O$5,Directory[#Headers],0))</f>
        <v>USD</v>
      </c>
      <c r="P105" s="129">
        <f>INDEX(Directory[],MATCH(tbl_deal[[#This Row],[Index]],Directory[Index],0),MATCH('DEAL DIRECTORY'!P$5,Directory[#Headers],0))</f>
        <v>0.4</v>
      </c>
      <c r="Q105" s="129" t="str">
        <f>INDEX(Directory[],MATCH(tbl_deal[[#This Row],[Index]],Directory[Index],0),MATCH('DEAL DIRECTORY'!Q$5,Directory[#Headers],0))</f>
        <v>3</v>
      </c>
      <c r="R105" s="129" t="str">
        <f>INDEX(Directory[],MATCH(tbl_deal[[#This Row],[Index]],Directory[Index],0),MATCH('DEAL DIRECTORY'!R$5,Directory[#Headers],0))</f>
        <v>4.98%</v>
      </c>
      <c r="S105" s="129" t="str">
        <f>INDEX(Directory[],MATCH(tbl_deal[[#This Row],[Index]],Directory[Index],0),MATCH('DEAL DIRECTORY'!S$5,Directory[#Headers],0))</f>
        <v>5.5%a</v>
      </c>
      <c r="T105" s="129" t="str">
        <f>INDEX(Directory[],MATCH(tbl_deal[[#This Row],[Index]],Directory[Index],0),MATCH('DEAL DIRECTORY'!T$5,Directory[#Headers],0))</f>
        <v>5.2%</v>
      </c>
      <c r="U105" s="129" t="str">
        <f>INDEX(Directory[],MATCH(tbl_deal[[#This Row],[Index]],Directory[Index],0),MATCH('DEAL DIRECTORY'!U$5,Directory[#Headers],0))</f>
        <v>5.2%</v>
      </c>
      <c r="V105" s="131">
        <f>INDEX(Directory[],MATCH(tbl_deal[[#This Row],[Index]],Directory[Index],0),MATCH('DEAL DIRECTORY'!V$5,Directory[#Headers],0))</f>
        <v>30</v>
      </c>
      <c r="W105" s="129" t="str">
        <f>INDEX(Directory[],MATCH(tbl_deal[[#This Row],[Index]],Directory[Index],0),MATCH('DEAL DIRECTORY'!W$5,Directory[#Headers],0))</f>
        <v>直发</v>
      </c>
      <c r="X105" s="129" t="str">
        <f>INDEX(Directory[],MATCH(tbl_deal[[#This Row],[Index]],Directory[Index],0),MATCH('DEAL DIRECTORY'!X$5,Directory[#Headers],0))</f>
        <v>--</v>
      </c>
      <c r="Y105" s="129" t="str">
        <f>INDEX(Directory[],MATCH(tbl_deal[[#This Row],[Index]],Directory[Index],0),MATCH('DEAL DIRECTORY'!Y$5,Directory[#Headers],0))</f>
        <v>新交所</v>
      </c>
      <c r="Z105" s="129" t="str">
        <f>INDEX(Directory[],MATCH(tbl_deal[[#This Row],[Index]],Directory[Index],0),MATCH('DEAL DIRECTORY'!Z$5,Directory[#Headers],0))</f>
        <v/>
      </c>
      <c r="AA105" s="129" t="str">
        <f>INDEX(Directory[],MATCH(tbl_deal[[#This Row],[Index]],Directory[Index],0),MATCH('DEAL DIRECTORY'!AA$5,Directory[#Headers],0))</f>
        <v>增发</v>
      </c>
      <c r="AB105" s="129" t="str">
        <f>INDEX(Directory[],MATCH(tbl_deal[[#This Row],[Index]],Directory[Index],0),MATCH('DEAL DIRECTORY'!AB$5,Directory[#Headers],0))</f>
        <v>BISL</v>
      </c>
      <c r="AC105" s="129" t="str">
        <f>INDEX(Directory[],MATCH(tbl_deal[[#This Row],[Index]],Directory[Index],0),MATCH('DEAL DIRECTORY'!AC$5,Directory[#Headers],0))</f>
        <v>--</v>
      </c>
      <c r="AD105" s="129" t="str">
        <f>INDEX(Directory[],MATCH(tbl_deal[[#This Row],[Index]],Directory[Index],0),MATCH('DEAL DIRECTORY'!AD$5,Directory[#Headers],0))</f>
        <v>--</v>
      </c>
      <c r="AE105" s="129" t="str">
        <f>INDEX(Directory[],MATCH(tbl_deal[[#This Row],[Index]],Directory[Index],0),MATCH('DEAL DIRECTORY'!AE$5,Directory[#Headers],0))</f>
        <v>--</v>
      </c>
      <c r="AF105" s="129" t="str">
        <f>INDEX(Directory[],MATCH(tbl_deal[[#This Row],[Index]],Directory[Index],0),MATCH('DEAL DIRECTORY'!AF$5,Directory[#Headers],0))</f>
        <v>N</v>
      </c>
      <c r="AG105" s="129" t="str">
        <f>INDEX(Directory[],MATCH(tbl_deal[[#This Row],[Index]],Directory[Index],0),MATCH('DEAL DIRECTORY'!AG$5,Directory[#Headers],0))</f>
        <v>重庆市南岸区城市建设发展(集团)有限公司</v>
      </c>
      <c r="AH105" s="129" t="str">
        <f>INDEX(Directory[],MATCH(tbl_deal[[#This Row],[Index]],Directory[Index],0),MATCH('DEAL DIRECTORY'!AH$5,Directory[#Headers],0))</f>
        <v>--/--/BBB</v>
      </c>
      <c r="AI105" s="129" t="str">
        <f>INDEX(Directory[],MATCH(tbl_deal[[#This Row],[Index]],Directory[Index],0),MATCH('DEAL DIRECTORY'!AI$5,Directory[#Headers],0))</f>
        <v>AA+</v>
      </c>
      <c r="AJ105" s="129" t="str">
        <f>INDEX(Directory[],MATCH(tbl_deal[[#This Row],[Index]],Directory[Index],0),MATCH('DEAL DIRECTORY'!AJ$5,Directory[#Headers],0))</f>
        <v>重庆</v>
      </c>
      <c r="AK105" s="129" t="str">
        <f>INDEX(Directory[],MATCH(tbl_deal[[#This Row],[Index]],Directory[Index],0),MATCH('DEAL DIRECTORY'!AK$5,Directory[#Headers],0))</f>
        <v>南岸区</v>
      </c>
      <c r="AL105" s="129" t="str">
        <f>INDEX(Directory[],MATCH(tbl_deal[[#This Row],[Index]],Directory[Index],0),MATCH('DEAL DIRECTORY'!AL$5,Directory[#Headers],0))</f>
        <v>--</v>
      </c>
      <c r="AM105" s="129" t="str">
        <f>INDEX(Directory[],MATCH(tbl_deal[[#This Row],[Index]],Directory[Index],0),MATCH('DEAL DIRECTORY'!AM$5,Directory[#Headers],0))</f>
        <v>--</v>
      </c>
      <c r="AN105" s="129" t="str">
        <f>INDEX(Directory[],MATCH(tbl_deal[[#This Row],[Index]],Directory[Index],0),MATCH('DEAL DIRECTORY'!AN$5,Directory[#Headers],0))</f>
        <v>--</v>
      </c>
      <c r="AO105" s="132">
        <f>IF(ISBLANK(INDEX(Directory[],MATCH(tbl_deal[[#This Row],[Index]],Directory[Index],0),MATCH('DEAL DIRECTORY'!AO$5,Directory[#Headers],0))),"--",INDEX(Directory[],MATCH(tbl_deal[[#This Row],[Index]],Directory[Index],0),MATCH('DEAL DIRECTORY'!AO$5,Directory[#Headers],0)))</f>
        <v>0</v>
      </c>
      <c r="AP105" s="129">
        <f>INDEX(Directory[],MATCH(tbl_deal[[#This Row],[Index]],Directory[Index],0),MATCH('DEAL DIRECTORY'!AP$5,Directory[#Headers],0))</f>
        <v>0.4</v>
      </c>
      <c r="AQ105" s="129">
        <f>INDEX(Directory[],MATCH(tbl_deal[[#This Row],[Index]],Directory[Index],0),MATCH('DEAL DIRECTORY'!AQ$5,Directory[#Headers],0))</f>
        <v>2.65</v>
      </c>
      <c r="AR105" s="129">
        <f>INDEX(Directory[],MATCH(tbl_deal[[#This Row],[Index]],Directory[Index],0),MATCH('DEAL DIRECTORY'!AR$5,Directory[#Headers],0))</f>
        <v>3.1389999999999998</v>
      </c>
      <c r="AS105" s="129" t="str">
        <f>INDEX(Directory[],MATCH(tbl_deal[[#This Row],[Index]],Directory[Index],0),MATCH('DEAL DIRECTORY'!AS$5,Directory[#Headers],0))</f>
        <v>地方国企</v>
      </c>
      <c r="AT105" s="129" t="str">
        <f>INDEX(Directory[],MATCH(tbl_deal[[#This Row],[Index]],Directory[Index],0),MATCH('DEAL DIRECTORY'!AT$5,Directory[#Headers],0))</f>
        <v>地方平台</v>
      </c>
      <c r="AU105" s="129" t="str">
        <f>INDEX(Directory[],MATCH(tbl_deal[[#This Row],[Index]],Directory[Index],0),MATCH('DEAL DIRECTORY'!AU$5,Directory[#Headers],0))</f>
        <v>基建</v>
      </c>
      <c r="AV105" s="129" t="str">
        <f>INDEX(Directory[],MATCH(tbl_deal[[#This Row],[Index]],Directory[Index],0),MATCH('DEAL DIRECTORY'!AV$5,Directory[#Headers],0))</f>
        <v>直发</v>
      </c>
      <c r="AW105" s="129" t="str">
        <f>INDEX(Directory[],MATCH(tbl_deal[[#This Row],[Index]],Directory[Index],0),MATCH('DEAL DIRECTORY'!AW$5,Directory[#Headers],0))</f>
        <v>投资级</v>
      </c>
      <c r="AX105" s="129" t="str">
        <f>INDEX(Directory[],MATCH(tbl_deal[[#This Row],[Index]],Directory[Index],0),MATCH('DEAL DIRECTORY'!AX$5,Directory[#Headers],0))</f>
        <v>≤2亿</v>
      </c>
      <c r="AY105" s="133" t="str">
        <f>INDEX(Directory[],MATCH(tbl_deal[[#This Row],[Index]],Directory[Index],0),MATCH('DEAL DIRECTORY'!AY$5,Directory[#Headers],0))</f>
        <v>22年</v>
      </c>
      <c r="AZ105" s="129" t="str">
        <f>INDEX(Directory[],MATCH(tbl_deal[[#This Row],[Index]],Directory[Index],0),MATCH('DEAL DIRECTORY'!AZ$5,Directory[#Headers],0))</f>
        <v>Q2</v>
      </c>
      <c r="BA105" s="129" t="str">
        <f>INDEX(Directory[],MATCH(tbl_deal[[#This Row],[Index]],Directory[Index],0),MATCH('DEAL DIRECTORY'!BA$5,Directory[#Headers],0))</f>
        <v>05月</v>
      </c>
      <c r="BB105" s="129" t="str">
        <f>INDEX(Directory[],MATCH(tbl_deal[[#This Row],[Index]],Directory[Index],0),MATCH('DEAL DIRECTORY'!BB$5,Directory[#Headers],0))</f>
        <v>SOE Creds</v>
      </c>
      <c r="BC105" s="129" t="str">
        <f>INDEX(Directory[],MATCH(tbl_deal[[#This Row],[Index]],Directory[Index],0),MATCH('DEAL DIRECTORY'!BC$5,Directory[#Headers],0))</f>
        <v>CHONGQING NAN'AN URBAN CONSTRUCTION &amp; DEVELOPMENT GROUP CO LTD</v>
      </c>
      <c r="BD105" s="129" t="str">
        <f>INDEX(Directory[],MATCH(tbl_deal[[#This Row],[Index]],Directory[Index],0),MATCH('DEAL DIRECTORY'!BD$5,Directory[#Headers],0))</f>
        <v>XS2451515279</v>
      </c>
      <c r="BE105" s="137" t="str">
        <f>INDEX(Directory[],MATCH(tbl_deal[[#This Row],[Index]],Directory[Index],0),MATCH('DEAL DIRECTORY'!BE$5,Directory[#Headers],0))</f>
        <v>22年05月</v>
      </c>
      <c r="BF105" s="137" t="str">
        <f>INDEX(Directory[],MATCH(tbl_deal[[#This Row],[Index]],Directory[Index],0),MATCH('DEAL DIRECTORY'!BF$5,Directory[#Headers],0))</f>
        <v>重庆南岸城建</v>
      </c>
      <c r="BG105" s="137" t="str">
        <f>INDEX(Directory[],MATCH(tbl_deal[[#This Row],[Index]],Directory[Index],0),MATCH('DEAL DIRECTORY'!BG$5,Directory[#Headers],0))</f>
        <v>--/--/BBB</v>
      </c>
      <c r="BH105" s="137" t="str">
        <f>INDEX(Directory[],MATCH(tbl_deal[[#This Row],[Index]],Directory[Index],0),MATCH('DEAL DIRECTORY'!BH$5,Directory[#Headers],0))</f>
        <v>高级债</v>
      </c>
      <c r="BI105" s="137" t="str">
        <f>INDEX(Directory[],MATCH(tbl_deal[[#This Row],[Index]],Directory[Index],0),MATCH('DEAL DIRECTORY'!BI$5,Directory[#Headers],0))</f>
        <v>增发4000万美元</v>
      </c>
      <c r="BJ105" s="137" t="str">
        <f>INDEX(Directory[],MATCH(tbl_deal[[#This Row],[Index]],Directory[Index],0),MATCH('DEAL DIRECTORY'!BJ$5,Directory[#Headers],0))</f>
        <v>3年</v>
      </c>
      <c r="BK105" s="137" t="str">
        <f>INDEX(Directory[],MATCH(tbl_deal[[#This Row],[Index]],Directory[Index],0),MATCH('DEAL DIRECTORY'!BK$5,Directory[#Headers],0))</f>
        <v>4.98%</v>
      </c>
      <c r="BL105" s="137" t="str">
        <f>INDEX(Directory[],MATCH(tbl_deal[[#This Row],[Index]],Directory[Index],0),MATCH('DEAL DIRECTORY'!BL$5,Directory[#Headers],0))</f>
        <v>账簿管理人</v>
      </c>
      <c r="BM105" s="129" t="str">
        <f>INDEX(Directory[],MATCH(tbl_deal[[#This Row],[Index]],Directory[Index],0),MATCH('DEAL DIRECTORY'!BM$5,Directory[#Headers],0))</f>
        <v/>
      </c>
      <c r="BN105" s="4"/>
      <c r="BO105" s="4"/>
      <c r="BP105" s="4"/>
    </row>
    <row r="106" spans="3:68" ht="20.25" customHeight="1" x14ac:dyDescent="0.25">
      <c r="C106" s="129">
        <f>Directory[[#This Row],[Index]]</f>
        <v>365</v>
      </c>
      <c r="D106" s="130">
        <f>INDEX(Directory[],MATCH(tbl_deal[[#This Row],[Index]],Directory[Index],0),MATCH('DEAL DIRECTORY'!D$5,Directory[#Headers],0))</f>
        <v>44712</v>
      </c>
      <c r="E106" s="129" t="str">
        <f>INDEX(Directory[],MATCH(tbl_deal[[#This Row],[Index]],Directory[Index],0),MATCH('DEAL DIRECTORY'!E$5,Directory[#Headers],0))</f>
        <v/>
      </c>
      <c r="F106" s="129" t="str">
        <f>INDEX(Directory[],MATCH(tbl_deal[[#This Row],[Index]],Directory[Index],0),MATCH('DEAL DIRECTORY'!F$5,Directory[#Headers],0))</f>
        <v/>
      </c>
      <c r="G106" s="129" t="str">
        <f>INDEX(Directory[],MATCH(tbl_deal[[#This Row],[Index]],Directory[Index],0),MATCH('DEAL DIRECTORY'!G$5,Directory[#Headers],0))</f>
        <v>HF 2021 Tap</v>
      </c>
      <c r="H106" s="135" t="str">
        <f>IF(tbl_deal[[#This Row],[FolderPath]]="","",HYPERLINK(tbl_deal[[#This Row],[FolderPath]],"📂"))</f>
        <v/>
      </c>
      <c r="I106" s="129" t="str">
        <f>INDEX(Directory[],MATCH(tbl_deal[[#This Row],[Index]],Directory[Index],0),MATCH('DEAL DIRECTORY'!I$5,Directory[#Headers],0))</f>
        <v>JGC</v>
      </c>
      <c r="J106" s="129" t="str">
        <f>INDEX(Directory[],MATCH(tbl_deal[[#This Row],[Index]],Directory[Index],0),MATCH('DEAL DIRECTORY'!J$5,Directory[#Headers],0))</f>
        <v>n/a</v>
      </c>
      <c r="K106" s="129" t="str">
        <f>INDEX(Directory[],MATCH(tbl_deal[[#This Row],[Index]],Directory[Index],0),MATCH('DEAL DIRECTORY'!K$5,Directory[#Headers],0))</f>
        <v>SOE组</v>
      </c>
      <c r="L106" s="129">
        <f>INDEX(Directory[],MATCH(tbl_deal[[#This Row],[Index]],Directory[Index],0),MATCH('DEAL DIRECTORY'!L$5,Directory[#Headers],0))</f>
        <v>3</v>
      </c>
      <c r="M106" s="129" t="str">
        <f>INDEX(Directory[],MATCH(tbl_deal[[#This Row],[Index]],Directory[Index],0),MATCH('DEAL DIRECTORY'!M$5,Directory[#Headers],0))</f>
        <v>珠海华发*</v>
      </c>
      <c r="N106" s="129" t="str">
        <f>INDEX(Directory[],MATCH(tbl_deal[[#This Row],[Index]],Directory[Index],0),MATCH('DEAL DIRECTORY'!N$5,Directory[#Headers],0))</f>
        <v>--/--/BBB-</v>
      </c>
      <c r="O106" s="129" t="str">
        <f>INDEX(Directory[],MATCH(tbl_deal[[#This Row],[Index]],Directory[Index],0),MATCH('DEAL DIRECTORY'!O$5,Directory[#Headers],0))</f>
        <v>USD</v>
      </c>
      <c r="P106" s="129">
        <f>INDEX(Directory[],MATCH(tbl_deal[[#This Row],[Index]],Directory[Index],0),MATCH('DEAL DIRECTORY'!P$5,Directory[#Headers],0))</f>
        <v>1</v>
      </c>
      <c r="Q106" s="129" t="str">
        <f>INDEX(Directory[],MATCH(tbl_deal[[#This Row],[Index]],Directory[Index],0),MATCH('DEAL DIRECTORY'!Q$5,Directory[#Headers],0))</f>
        <v>PNC3</v>
      </c>
      <c r="R106" s="129" t="str">
        <f>INDEX(Directory[],MATCH(tbl_deal[[#This Row],[Index]],Directory[Index],0),MATCH('DEAL DIRECTORY'!R$5,Directory[#Headers],0))</f>
        <v>4.25%</v>
      </c>
      <c r="S106" s="129" t="str">
        <f>INDEX(Directory[],MATCH(tbl_deal[[#This Row],[Index]],Directory[Index],0),MATCH('DEAL DIRECTORY'!S$5,Directory[#Headers],0))</f>
        <v>--</v>
      </c>
      <c r="T106" s="129" t="str">
        <f>INDEX(Directory[],MATCH(tbl_deal[[#This Row],[Index]],Directory[Index],0),MATCH('DEAL DIRECTORY'!T$5,Directory[#Headers],0))</f>
        <v>5.5%</v>
      </c>
      <c r="U106" s="129" t="str">
        <f>INDEX(Directory[],MATCH(tbl_deal[[#This Row],[Index]],Directory[Index],0),MATCH('DEAL DIRECTORY'!U$5,Directory[#Headers],0))</f>
        <v>5.5%</v>
      </c>
      <c r="V106" s="131">
        <f>INDEX(Directory[],MATCH(tbl_deal[[#This Row],[Index]],Directory[Index],0),MATCH('DEAL DIRECTORY'!V$5,Directory[#Headers],0))</f>
        <v>0</v>
      </c>
      <c r="W106" s="129" t="str">
        <f>INDEX(Directory[],MATCH(tbl_deal[[#This Row],[Index]],Directory[Index],0),MATCH('DEAL DIRECTORY'!W$5,Directory[#Headers],0))</f>
        <v>担保</v>
      </c>
      <c r="X106" s="129" t="str">
        <f>INDEX(Directory[],MATCH(tbl_deal[[#This Row],[Index]],Directory[Index],0),MATCH('DEAL DIRECTORY'!X$5,Directory[#Headers],0))</f>
        <v>高级永续债券</v>
      </c>
      <c r="Y106" s="129" t="str">
        <f>INDEX(Directory[],MATCH(tbl_deal[[#This Row],[Index]],Directory[Index],0),MATCH('DEAL DIRECTORY'!Y$5,Directory[#Headers],0))</f>
        <v>港交所</v>
      </c>
      <c r="Z106" s="129" t="str">
        <f>INDEX(Directory[],MATCH(tbl_deal[[#This Row],[Index]],Directory[Index],0),MATCH('DEAL DIRECTORY'!Z$5,Directory[#Headers],0))</f>
        <v>高级永续</v>
      </c>
      <c r="AA106" s="129" t="str">
        <f>INDEX(Directory[],MATCH(tbl_deal[[#This Row],[Index]],Directory[Index],0),MATCH('DEAL DIRECTORY'!AA$5,Directory[#Headers],0))</f>
        <v>增发</v>
      </c>
      <c r="AB106" s="129" t="str">
        <f>INDEX(Directory[],MATCH(tbl_deal[[#This Row],[Index]],Directory[Index],0),MATCH('DEAL DIRECTORY'!AB$5,Directory[#Headers],0))</f>
        <v>BISL</v>
      </c>
      <c r="AC106" s="129" t="str">
        <f>INDEX(Directory[],MATCH(tbl_deal[[#This Row],[Index]],Directory[Index],0),MATCH('DEAL DIRECTORY'!AC$5,Directory[#Headers],0))</f>
        <v>--</v>
      </c>
      <c r="AD106" s="129" t="str">
        <f>INDEX(Directory[],MATCH(tbl_deal[[#This Row],[Index]],Directory[Index],0),MATCH('DEAL DIRECTORY'!AD$5,Directory[#Headers],0))</f>
        <v>--</v>
      </c>
      <c r="AE106" s="129" t="str">
        <f>INDEX(Directory[],MATCH(tbl_deal[[#This Row],[Index]],Directory[Index],0),MATCH('DEAL DIRECTORY'!AE$5,Directory[#Headers],0))</f>
        <v>--</v>
      </c>
      <c r="AF106" s="129" t="str">
        <f>INDEX(Directory[],MATCH(tbl_deal[[#This Row],[Index]],Directory[Index],0),MATCH('DEAL DIRECTORY'!AF$5,Directory[#Headers],0))</f>
        <v>N</v>
      </c>
      <c r="AG106" s="129" t="str">
        <f>INDEX(Directory[],MATCH(tbl_deal[[#This Row],[Index]],Directory[Index],0),MATCH('DEAL DIRECTORY'!AG$5,Directory[#Headers],0))</f>
        <v>珠海华发集团有限公司</v>
      </c>
      <c r="AH106" s="129" t="str">
        <f>INDEX(Directory[],MATCH(tbl_deal[[#This Row],[Index]],Directory[Index],0),MATCH('DEAL DIRECTORY'!AH$5,Directory[#Headers],0))</f>
        <v>--/--/BBB</v>
      </c>
      <c r="AI106" s="129" t="str">
        <f>INDEX(Directory[],MATCH(tbl_deal[[#This Row],[Index]],Directory[Index],0),MATCH('DEAL DIRECTORY'!AI$5,Directory[#Headers],0))</f>
        <v>AAA</v>
      </c>
      <c r="AJ106" s="129" t="str">
        <f>INDEX(Directory[],MATCH(tbl_deal[[#This Row],[Index]],Directory[Index],0),MATCH('DEAL DIRECTORY'!AJ$5,Directory[#Headers],0))</f>
        <v>广东</v>
      </c>
      <c r="AK106" s="129" t="str">
        <f>INDEX(Directory[],MATCH(tbl_deal[[#This Row],[Index]],Directory[Index],0),MATCH('DEAL DIRECTORY'!AK$5,Directory[#Headers],0))</f>
        <v>珠海市</v>
      </c>
      <c r="AL106" s="129" t="str">
        <f>INDEX(Directory[],MATCH(tbl_deal[[#This Row],[Index]],Directory[Index],0),MATCH('DEAL DIRECTORY'!AL$5,Directory[#Headers],0))</f>
        <v>--</v>
      </c>
      <c r="AM106" s="129" t="str">
        <f>INDEX(Directory[],MATCH(tbl_deal[[#This Row],[Index]],Directory[Index],0),MATCH('DEAL DIRECTORY'!AM$5,Directory[#Headers],0))</f>
        <v>--</v>
      </c>
      <c r="AN106" s="129" t="str">
        <f>INDEX(Directory[],MATCH(tbl_deal[[#This Row],[Index]],Directory[Index],0),MATCH('DEAL DIRECTORY'!AN$5,Directory[#Headers],0))</f>
        <v>--</v>
      </c>
      <c r="AO106" s="132">
        <f>IF(ISBLANK(INDEX(Directory[],MATCH(tbl_deal[[#This Row],[Index]],Directory[Index],0),MATCH('DEAL DIRECTORY'!AO$5,Directory[#Headers],0))),"--",INDEX(Directory[],MATCH(tbl_deal[[#This Row],[Index]],Directory[Index],0),MATCH('DEAL DIRECTORY'!AO$5,Directory[#Headers],0)))</f>
        <v>20000</v>
      </c>
      <c r="AP106" s="129">
        <f>INDEX(Directory[],MATCH(tbl_deal[[#This Row],[Index]],Directory[Index],0),MATCH('DEAL DIRECTORY'!AP$5,Directory[#Headers],0))</f>
        <v>1</v>
      </c>
      <c r="AQ106" s="129">
        <f>INDEX(Directory[],MATCH(tbl_deal[[#This Row],[Index]],Directory[Index],0),MATCH('DEAL DIRECTORY'!AQ$5,Directory[#Headers],0))</f>
        <v>6.67</v>
      </c>
      <c r="AR106" s="129">
        <f>INDEX(Directory[],MATCH(tbl_deal[[#This Row],[Index]],Directory[Index],0),MATCH('DEAL DIRECTORY'!AR$5,Directory[#Headers],0))</f>
        <v>7.8470000000000004</v>
      </c>
      <c r="AS106" s="129" t="str">
        <f>INDEX(Directory[],MATCH(tbl_deal[[#This Row],[Index]],Directory[Index],0),MATCH('DEAL DIRECTORY'!AS$5,Directory[#Headers],0))</f>
        <v>地方国企</v>
      </c>
      <c r="AT106" s="129" t="str">
        <f>INDEX(Directory[],MATCH(tbl_deal[[#This Row],[Index]],Directory[Index],0),MATCH('DEAL DIRECTORY'!AT$5,Directory[#Headers],0))</f>
        <v>地方平台</v>
      </c>
      <c r="AU106" s="129" t="str">
        <f>INDEX(Directory[],MATCH(tbl_deal[[#This Row],[Index]],Directory[Index],0),MATCH('DEAL DIRECTORY'!AU$5,Directory[#Headers],0))</f>
        <v>--</v>
      </c>
      <c r="AV106" s="129" t="str">
        <f>INDEX(Directory[],MATCH(tbl_deal[[#This Row],[Index]],Directory[Index],0),MATCH('DEAL DIRECTORY'!AV$5,Directory[#Headers],0))</f>
        <v>担保</v>
      </c>
      <c r="AW106" s="129" t="str">
        <f>INDEX(Directory[],MATCH(tbl_deal[[#This Row],[Index]],Directory[Index],0),MATCH('DEAL DIRECTORY'!AW$5,Directory[#Headers],0))</f>
        <v>投资级</v>
      </c>
      <c r="AX106" s="129" t="str">
        <f>INDEX(Directory[],MATCH(tbl_deal[[#This Row],[Index]],Directory[Index],0),MATCH('DEAL DIRECTORY'!AX$5,Directory[#Headers],0))</f>
        <v>≤2亿</v>
      </c>
      <c r="AY106" s="133" t="str">
        <f>INDEX(Directory[],MATCH(tbl_deal[[#This Row],[Index]],Directory[Index],0),MATCH('DEAL DIRECTORY'!AY$5,Directory[#Headers],0))</f>
        <v>22年</v>
      </c>
      <c r="AZ106" s="129" t="str">
        <f>INDEX(Directory[],MATCH(tbl_deal[[#This Row],[Index]],Directory[Index],0),MATCH('DEAL DIRECTORY'!AZ$5,Directory[#Headers],0))</f>
        <v>Q2</v>
      </c>
      <c r="BA106" s="129" t="str">
        <f>INDEX(Directory[],MATCH(tbl_deal[[#This Row],[Index]],Directory[Index],0),MATCH('DEAL DIRECTORY'!BA$5,Directory[#Headers],0))</f>
        <v>05月</v>
      </c>
      <c r="BB106" s="129" t="str">
        <f>INDEX(Directory[],MATCH(tbl_deal[[#This Row],[Index]],Directory[Index],0),MATCH('DEAL DIRECTORY'!BB$5,Directory[#Headers],0))</f>
        <v>SOE Creds</v>
      </c>
      <c r="BC106" s="129" t="str">
        <f>INDEX(Directory[],MATCH(tbl_deal[[#This Row],[Index]],Directory[Index],0),MATCH('DEAL DIRECTORY'!BC$5,Directory[#Headers],0))</f>
        <v>HUAFA 2021 I CO LTD</v>
      </c>
      <c r="BD106" s="129" t="str">
        <f>INDEX(Directory[],MATCH(tbl_deal[[#This Row],[Index]],Directory[Index],0),MATCH('DEAL DIRECTORY'!BD$5,Directory[#Headers],0))</f>
        <v>XS2463439690</v>
      </c>
      <c r="BE106" s="137" t="str">
        <f>INDEX(Directory[],MATCH(tbl_deal[[#This Row],[Index]],Directory[Index],0),MATCH('DEAL DIRECTORY'!BE$5,Directory[#Headers],0))</f>
        <v>22年05月</v>
      </c>
      <c r="BF106" s="137" t="str">
        <f>INDEX(Directory[],MATCH(tbl_deal[[#This Row],[Index]],Directory[Index],0),MATCH('DEAL DIRECTORY'!BF$5,Directory[#Headers],0))</f>
        <v>珠海华发</v>
      </c>
      <c r="BG106" s="137" t="str">
        <f>INDEX(Directory[],MATCH(tbl_deal[[#This Row],[Index]],Directory[Index],0),MATCH('DEAL DIRECTORY'!BG$5,Directory[#Headers],0))</f>
        <v>--/--/BBB-</v>
      </c>
      <c r="BH106" s="137" t="str">
        <f>INDEX(Directory[],MATCH(tbl_deal[[#This Row],[Index]],Directory[Index],0),MATCH('DEAL DIRECTORY'!BH$5,Directory[#Headers],0))</f>
        <v>高级永续债券</v>
      </c>
      <c r="BI106" s="137" t="str">
        <f>INDEX(Directory[],MATCH(tbl_deal[[#This Row],[Index]],Directory[Index],0),MATCH('DEAL DIRECTORY'!BI$5,Directory[#Headers],0))</f>
        <v>增发1亿美元</v>
      </c>
      <c r="BJ106" s="137" t="str">
        <f>INDEX(Directory[],MATCH(tbl_deal[[#This Row],[Index]],Directory[Index],0),MATCH('DEAL DIRECTORY'!BJ$5,Directory[#Headers],0))</f>
        <v>永续(前3年不可赎回)</v>
      </c>
      <c r="BK106" s="137" t="str">
        <f>INDEX(Directory[],MATCH(tbl_deal[[#This Row],[Index]],Directory[Index],0),MATCH('DEAL DIRECTORY'!BK$5,Directory[#Headers],0))</f>
        <v>4.25%</v>
      </c>
      <c r="BL106" s="137" t="str">
        <f>INDEX(Directory[],MATCH(tbl_deal[[#This Row],[Index]],Directory[Index],0),MATCH('DEAL DIRECTORY'!BL$5,Directory[#Headers],0))</f>
        <v>全球协调人</v>
      </c>
      <c r="BM106" s="129" t="str">
        <f>INDEX(Directory[],MATCH(tbl_deal[[#This Row],[Index]],Directory[Index],0),MATCH('DEAL DIRECTORY'!BM$5,Directory[#Headers],0))</f>
        <v/>
      </c>
      <c r="BN106" s="4"/>
      <c r="BO106" s="4"/>
      <c r="BP106" s="4"/>
    </row>
    <row r="107" spans="3:68" ht="20.25" customHeight="1" x14ac:dyDescent="0.25">
      <c r="C107" s="129">
        <f>Directory[[#This Row],[Index]]</f>
        <v>364</v>
      </c>
      <c r="D107" s="130">
        <f>INDEX(Directory[],MATCH(tbl_deal[[#This Row],[Index]],Directory[Index],0),MATCH('DEAL DIRECTORY'!D$5,Directory[#Headers],0))</f>
        <v>44700</v>
      </c>
      <c r="E107" s="129" t="str">
        <f>INDEX(Directory[],MATCH(tbl_deal[[#This Row],[Index]],Directory[Index],0),MATCH('DEAL DIRECTORY'!E$5,Directory[#Headers],0))</f>
        <v/>
      </c>
      <c r="F107" s="129" t="str">
        <f>INDEX(Directory[],MATCH(tbl_deal[[#This Row],[Index]],Directory[Index],0),MATCH('DEAL DIRECTORY'!F$5,Directory[#Headers],0))</f>
        <v/>
      </c>
      <c r="G107" s="129" t="str">
        <f>INDEX(Directory[],MATCH(tbl_deal[[#This Row],[Index]],Directory[Index],0),MATCH('DEAL DIRECTORY'!G$5,Directory[#Headers],0))</f>
        <v>Soar VII</v>
      </c>
      <c r="H107" s="135" t="str">
        <f>IF(tbl_deal[[#This Row],[FolderPath]]="","",HYPERLINK(tbl_deal[[#This Row],[FolderPath]],"📂"))</f>
        <v/>
      </c>
      <c r="I107" s="129" t="str">
        <f>INDEX(Directory[],MATCH(tbl_deal[[#This Row],[Index]],Directory[Index],0),MATCH('DEAL DIRECTORY'!I$5,Directory[#Headers],0))</f>
        <v>JGC</v>
      </c>
      <c r="J107" s="129" t="str">
        <f>INDEX(Directory[],MATCH(tbl_deal[[#This Row],[Index]],Directory[Index],0),MATCH('DEAL DIRECTORY'!J$5,Directory[#Headers],0))</f>
        <v>n/a</v>
      </c>
      <c r="K107" s="129" t="str">
        <f>INDEX(Directory[],MATCH(tbl_deal[[#This Row],[Index]],Directory[Index],0),MATCH('DEAL DIRECTORY'!K$5,Directory[#Headers],0))</f>
        <v>FI组</v>
      </c>
      <c r="L107" s="129">
        <f>INDEX(Directory[],MATCH(tbl_deal[[#This Row],[Index]],Directory[Index],0),MATCH('DEAL DIRECTORY'!L$5,Directory[#Headers],0))</f>
        <v>4</v>
      </c>
      <c r="M107" s="129" t="str">
        <f>INDEX(Directory[],MATCH(tbl_deal[[#This Row],[Index]],Directory[Index],0),MATCH('DEAL DIRECTORY'!M$5,Directory[#Headers],0))</f>
        <v>中航租赁</v>
      </c>
      <c r="N107" s="129" t="str">
        <f>INDEX(Directory[],MATCH(tbl_deal[[#This Row],[Index]],Directory[Index],0),MATCH('DEAL DIRECTORY'!N$5,Directory[#Headers],0))</f>
        <v>--/--/A-</v>
      </c>
      <c r="O107" s="129" t="str">
        <f>INDEX(Directory[],MATCH(tbl_deal[[#This Row],[Index]],Directory[Index],0),MATCH('DEAL DIRECTORY'!O$5,Directory[#Headers],0))</f>
        <v>USD</v>
      </c>
      <c r="P107" s="129">
        <f>INDEX(Directory[],MATCH(tbl_deal[[#This Row],[Index]],Directory[Index],0),MATCH('DEAL DIRECTORY'!P$5,Directory[#Headers],0))</f>
        <v>4.5</v>
      </c>
      <c r="Q107" s="129" t="str">
        <f>INDEX(Directory[],MATCH(tbl_deal[[#This Row],[Index]],Directory[Index],0),MATCH('DEAL DIRECTORY'!Q$5,Directory[#Headers],0))</f>
        <v>3</v>
      </c>
      <c r="R107" s="129" t="str">
        <f>INDEX(Directory[],MATCH(tbl_deal[[#This Row],[Index]],Directory[Index],0),MATCH('DEAL DIRECTORY'!R$5,Directory[#Headers],0))</f>
        <v>4.05%</v>
      </c>
      <c r="S107" s="129" t="str">
        <f>INDEX(Directory[],MATCH(tbl_deal[[#This Row],[Index]],Directory[Index],0),MATCH('DEAL DIRECTORY'!S$5,Directory[#Headers],0))</f>
        <v>T+175a</v>
      </c>
      <c r="T107" s="129" t="str">
        <f>INDEX(Directory[],MATCH(tbl_deal[[#This Row],[Index]],Directory[Index],0),MATCH('DEAL DIRECTORY'!T$5,Directory[#Headers],0))</f>
        <v>T+130</v>
      </c>
      <c r="U107" s="129" t="str">
        <f>INDEX(Directory[],MATCH(tbl_deal[[#This Row],[Index]],Directory[Index],0),MATCH('DEAL DIRECTORY'!U$5,Directory[#Headers],0))</f>
        <v>T+130</v>
      </c>
      <c r="V107" s="131">
        <f>INDEX(Directory[],MATCH(tbl_deal[[#This Row],[Index]],Directory[Index],0),MATCH('DEAL DIRECTORY'!V$5,Directory[#Headers],0))</f>
        <v>45</v>
      </c>
      <c r="W107" s="129" t="str">
        <f>INDEX(Directory[],MATCH(tbl_deal[[#This Row],[Index]],Directory[Index],0),MATCH('DEAL DIRECTORY'!W$5,Directory[#Headers],0))</f>
        <v>担保</v>
      </c>
      <c r="X107" s="129" t="str">
        <f>INDEX(Directory[],MATCH(tbl_deal[[#This Row],[Index]],Directory[Index],0),MATCH('DEAL DIRECTORY'!X$5,Directory[#Headers],0))</f>
        <v>--</v>
      </c>
      <c r="Y107" s="129" t="str">
        <f>INDEX(Directory[],MATCH(tbl_deal[[#This Row],[Index]],Directory[Index],0),MATCH('DEAL DIRECTORY'!Y$5,Directory[#Headers],0))</f>
        <v>港交所</v>
      </c>
      <c r="Z107" s="129" t="str">
        <f>INDEX(Directory[],MATCH(tbl_deal[[#This Row],[Index]],Directory[Index],0),MATCH('DEAL DIRECTORY'!Z$5,Directory[#Headers],0))</f>
        <v/>
      </c>
      <c r="AA107" s="129" t="str">
        <f>INDEX(Directory[],MATCH(tbl_deal[[#This Row],[Index]],Directory[Index],0),MATCH('DEAL DIRECTORY'!AA$5,Directory[#Headers],0))</f>
        <v/>
      </c>
      <c r="AB107" s="129" t="str">
        <f>INDEX(Directory[],MATCH(tbl_deal[[#This Row],[Index]],Directory[Index],0),MATCH('DEAL DIRECTORY'!AB$5,Directory[#Headers],0))</f>
        <v>BISL,港分</v>
      </c>
      <c r="AC107" s="129" t="str">
        <f>INDEX(Directory[],MATCH(tbl_deal[[#This Row],[Index]],Directory[Index],0),MATCH('DEAL DIRECTORY'!AC$5,Directory[#Headers],0))</f>
        <v>Lead</v>
      </c>
      <c r="AD107" s="129" t="str">
        <f>INDEX(Directory[],MATCH(tbl_deal[[#This Row],[Index]],Directory[Index],0),MATCH('DEAL DIRECTORY'!AD$5,Directory[#Headers],0))</f>
        <v>--</v>
      </c>
      <c r="AE107" s="129" t="str">
        <f>INDEX(Directory[],MATCH(tbl_deal[[#This Row],[Index]],Directory[Index],0),MATCH('DEAL DIRECTORY'!AE$5,Directory[#Headers],0))</f>
        <v>--</v>
      </c>
      <c r="AF107" s="129" t="str">
        <f>INDEX(Directory[],MATCH(tbl_deal[[#This Row],[Index]],Directory[Index],0),MATCH('DEAL DIRECTORY'!AF$5,Directory[#Headers],0))</f>
        <v>N</v>
      </c>
      <c r="AG107" s="129" t="str">
        <f>INDEX(Directory[],MATCH(tbl_deal[[#This Row],[Index]],Directory[Index],0),MATCH('DEAL DIRECTORY'!AG$5,Directory[#Headers],0))</f>
        <v>中航国际融资租赁有限公司</v>
      </c>
      <c r="AH107" s="129" t="str">
        <f>INDEX(Directory[],MATCH(tbl_deal[[#This Row],[Index]],Directory[Index],0),MATCH('DEAL DIRECTORY'!AH$5,Directory[#Headers],0))</f>
        <v>Baa1/--/A-</v>
      </c>
      <c r="AI107" s="129" t="str">
        <f>INDEX(Directory[],MATCH(tbl_deal[[#This Row],[Index]],Directory[Index],0),MATCH('DEAL DIRECTORY'!AI$5,Directory[#Headers],0))</f>
        <v>AAA</v>
      </c>
      <c r="AJ107" s="129" t="str">
        <f>INDEX(Directory[],MATCH(tbl_deal[[#This Row],[Index]],Directory[Index],0),MATCH('DEAL DIRECTORY'!AJ$5,Directory[#Headers],0))</f>
        <v>上海</v>
      </c>
      <c r="AK107" s="129" t="str">
        <f>INDEX(Directory[],MATCH(tbl_deal[[#This Row],[Index]],Directory[Index],0),MATCH('DEAL DIRECTORY'!AK$5,Directory[#Headers],0))</f>
        <v>浦东新区</v>
      </c>
      <c r="AL107" s="129" t="str">
        <f>INDEX(Directory[],MATCH(tbl_deal[[#This Row],[Index]],Directory[Index],0),MATCH('DEAL DIRECTORY'!AL$5,Directory[#Headers],0))</f>
        <v>--</v>
      </c>
      <c r="AM107" s="129" t="str">
        <f>INDEX(Directory[],MATCH(tbl_deal[[#This Row],[Index]],Directory[Index],0),MATCH('DEAL DIRECTORY'!AM$5,Directory[#Headers],0))</f>
        <v>--</v>
      </c>
      <c r="AN107" s="129" t="str">
        <f>INDEX(Directory[],MATCH(tbl_deal[[#This Row],[Index]],Directory[Index],0),MATCH('DEAL DIRECTORY'!AN$5,Directory[#Headers],0))</f>
        <v>--</v>
      </c>
      <c r="AO107" s="132">
        <f>IF(ISBLANK(INDEX(Directory[],MATCH(tbl_deal[[#This Row],[Index]],Directory[Index],0),MATCH('DEAL DIRECTORY'!AO$5,Directory[#Headers],0))),"--",INDEX(Directory[],MATCH(tbl_deal[[#This Row],[Index]],Directory[Index],0),MATCH('DEAL DIRECTORY'!AO$5,Directory[#Headers],0)))</f>
        <v>0</v>
      </c>
      <c r="AP107" s="129">
        <f>INDEX(Directory[],MATCH(tbl_deal[[#This Row],[Index]],Directory[Index],0),MATCH('DEAL DIRECTORY'!AP$5,Directory[#Headers],0))</f>
        <v>4.5</v>
      </c>
      <c r="AQ107" s="129">
        <f>INDEX(Directory[],MATCH(tbl_deal[[#This Row],[Index]],Directory[Index],0),MATCH('DEAL DIRECTORY'!AQ$5,Directory[#Headers],0))</f>
        <v>30.21</v>
      </c>
      <c r="AR107" s="129">
        <f>INDEX(Directory[],MATCH(tbl_deal[[#This Row],[Index]],Directory[Index],0),MATCH('DEAL DIRECTORY'!AR$5,Directory[#Headers],0))</f>
        <v>35.311999999999998</v>
      </c>
      <c r="AS107" s="129" t="str">
        <f>INDEX(Directory[],MATCH(tbl_deal[[#This Row],[Index]],Directory[Index],0),MATCH('DEAL DIRECTORY'!AS$5,Directory[#Headers],0))</f>
        <v>央企(子)</v>
      </c>
      <c r="AT107" s="129" t="str">
        <f>INDEX(Directory[],MATCH(tbl_deal[[#This Row],[Index]],Directory[Index],0),MATCH('DEAL DIRECTORY'!AT$5,Directory[#Headers],0))</f>
        <v>金融机构</v>
      </c>
      <c r="AU107" s="129" t="str">
        <f>INDEX(Directory[],MATCH(tbl_deal[[#This Row],[Index]],Directory[Index],0),MATCH('DEAL DIRECTORY'!AU$5,Directory[#Headers],0))</f>
        <v>非银</v>
      </c>
      <c r="AV107" s="129" t="str">
        <f>INDEX(Directory[],MATCH(tbl_deal[[#This Row],[Index]],Directory[Index],0),MATCH('DEAL DIRECTORY'!AV$5,Directory[#Headers],0))</f>
        <v>担保</v>
      </c>
      <c r="AW107" s="129" t="str">
        <f>INDEX(Directory[],MATCH(tbl_deal[[#This Row],[Index]],Directory[Index],0),MATCH('DEAL DIRECTORY'!AW$5,Directory[#Headers],0))</f>
        <v>投资级</v>
      </c>
      <c r="AX107" s="129" t="str">
        <f>INDEX(Directory[],MATCH(tbl_deal[[#This Row],[Index]],Directory[Index],0),MATCH('DEAL DIRECTORY'!AX$5,Directory[#Headers],0))</f>
        <v>3-5亿</v>
      </c>
      <c r="AY107" s="133" t="str">
        <f>INDEX(Directory[],MATCH(tbl_deal[[#This Row],[Index]],Directory[Index],0),MATCH('DEAL DIRECTORY'!AY$5,Directory[#Headers],0))</f>
        <v>22年</v>
      </c>
      <c r="AZ107" s="129" t="str">
        <f>INDEX(Directory[],MATCH(tbl_deal[[#This Row],[Index]],Directory[Index],0),MATCH('DEAL DIRECTORY'!AZ$5,Directory[#Headers],0))</f>
        <v>Q2</v>
      </c>
      <c r="BA107" s="129" t="str">
        <f>INDEX(Directory[],MATCH(tbl_deal[[#This Row],[Index]],Directory[Index],0),MATCH('DEAL DIRECTORY'!BA$5,Directory[#Headers],0))</f>
        <v>05月</v>
      </c>
      <c r="BB107" s="129" t="str">
        <f>INDEX(Directory[],MATCH(tbl_deal[[#This Row],[Index]],Directory[Index],0),MATCH('DEAL DIRECTORY'!BB$5,Directory[#Headers],0))</f>
        <v>--</v>
      </c>
      <c r="BC107" s="129" t="str">
        <f>INDEX(Directory[],MATCH(tbl_deal[[#This Row],[Index]],Directory[Index],0),MATCH('DEAL DIRECTORY'!BC$5,Directory[#Headers],0))</f>
        <v>SOAR WISE LTD</v>
      </c>
      <c r="BD107" s="129" t="str">
        <f>INDEX(Directory[],MATCH(tbl_deal[[#This Row],[Index]],Directory[Index],0),MATCH('DEAL DIRECTORY'!BD$5,Directory[#Headers],0))</f>
        <v>XS2471903331</v>
      </c>
      <c r="BE107" s="137" t="str">
        <f>INDEX(Directory[],MATCH(tbl_deal[[#This Row],[Index]],Directory[Index],0),MATCH('DEAL DIRECTORY'!BE$5,Directory[#Headers],0))</f>
        <v>22年05月</v>
      </c>
      <c r="BF107" s="137" t="str">
        <f>INDEX(Directory[],MATCH(tbl_deal[[#This Row],[Index]],Directory[Index],0),MATCH('DEAL DIRECTORY'!BF$5,Directory[#Headers],0))</f>
        <v>中航租赁</v>
      </c>
      <c r="BG107" s="137" t="str">
        <f>INDEX(Directory[],MATCH(tbl_deal[[#This Row],[Index]],Directory[Index],0),MATCH('DEAL DIRECTORY'!BG$5,Directory[#Headers],0))</f>
        <v>--/--/A-</v>
      </c>
      <c r="BH107" s="137" t="str">
        <f>INDEX(Directory[],MATCH(tbl_deal[[#This Row],[Index]],Directory[Index],0),MATCH('DEAL DIRECTORY'!BH$5,Directory[#Headers],0))</f>
        <v>高级债</v>
      </c>
      <c r="BI107" s="137" t="str">
        <f>INDEX(Directory[],MATCH(tbl_deal[[#This Row],[Index]],Directory[Index],0),MATCH('DEAL DIRECTORY'!BI$5,Directory[#Headers],0))</f>
        <v>4.5亿美元</v>
      </c>
      <c r="BJ107" s="137" t="str">
        <f>INDEX(Directory[],MATCH(tbl_deal[[#This Row],[Index]],Directory[Index],0),MATCH('DEAL DIRECTORY'!BJ$5,Directory[#Headers],0))</f>
        <v>3年</v>
      </c>
      <c r="BK107" s="137" t="str">
        <f>INDEX(Directory[],MATCH(tbl_deal[[#This Row],[Index]],Directory[Index],0),MATCH('DEAL DIRECTORY'!BK$5,Directory[#Headers],0))</f>
        <v>4.05%</v>
      </c>
      <c r="BL107" s="137" t="str">
        <f>INDEX(Directory[],MATCH(tbl_deal[[#This Row],[Index]],Directory[Index],0),MATCH('DEAL DIRECTORY'!BL$5,Directory[#Headers],0))</f>
        <v>全球协调人</v>
      </c>
      <c r="BM107" s="129" t="str">
        <f>INDEX(Directory[],MATCH(tbl_deal[[#This Row],[Index]],Directory[Index],0),MATCH('DEAL DIRECTORY'!BM$5,Directory[#Headers],0))</f>
        <v/>
      </c>
      <c r="BN107" s="4"/>
      <c r="BO107" s="4"/>
      <c r="BP107" s="4"/>
    </row>
    <row r="108" spans="3:68" ht="20.25" customHeight="1" x14ac:dyDescent="0.25">
      <c r="C108" s="129">
        <f>Directory[[#This Row],[Index]]</f>
        <v>363</v>
      </c>
      <c r="D108" s="130">
        <f>INDEX(Directory[],MATCH(tbl_deal[[#This Row],[Index]],Directory[Index],0),MATCH('DEAL DIRECTORY'!D$5,Directory[#Headers],0))</f>
        <v>44692</v>
      </c>
      <c r="E108" s="129" t="str">
        <f>INDEX(Directory[],MATCH(tbl_deal[[#This Row],[Index]],Directory[Index],0),MATCH('DEAL DIRECTORY'!E$5,Directory[#Headers],0))</f>
        <v>绿色</v>
      </c>
      <c r="F108" s="129" t="str">
        <f>INDEX(Directory[],MATCH(tbl_deal[[#This Row],[Index]],Directory[Index],0),MATCH('DEAL DIRECTORY'!F$5,Directory[#Headers],0))</f>
        <v/>
      </c>
      <c r="G108" s="129" t="str">
        <f>INDEX(Directory[],MATCH(tbl_deal[[#This Row],[Index]],Directory[Index],0),MATCH('DEAL DIRECTORY'!G$5,Directory[#Headers],0))</f>
        <v>Hing</v>
      </c>
      <c r="H108" s="135" t="str">
        <f>IF(tbl_deal[[#This Row],[FolderPath]]="","",HYPERLINK(tbl_deal[[#This Row],[FolderPath]],"📂"))</f>
        <v/>
      </c>
      <c r="I108" s="129" t="str">
        <f>INDEX(Directory[],MATCH(tbl_deal[[#This Row],[Index]],Directory[Index],0),MATCH('DEAL DIRECTORY'!I$5,Directory[#Headers],0))</f>
        <v>JBR</v>
      </c>
      <c r="J108" s="129" t="str">
        <f>INDEX(Directory[],MATCH(tbl_deal[[#This Row],[Index]],Directory[Index],0),MATCH('DEAL DIRECTORY'!J$5,Directory[#Headers],0))</f>
        <v>n/a</v>
      </c>
      <c r="K108" s="129" t="str">
        <f>INDEX(Directory[],MATCH(tbl_deal[[#This Row],[Index]],Directory[Index],0),MATCH('DEAL DIRECTORY'!K$5,Directory[#Headers],0))</f>
        <v>FI组</v>
      </c>
      <c r="L108" s="129">
        <f>INDEX(Directory[],MATCH(tbl_deal[[#This Row],[Index]],Directory[Index],0),MATCH('DEAL DIRECTORY'!L$5,Directory[#Headers],0))</f>
        <v>2</v>
      </c>
      <c r="M108" s="129" t="str">
        <f>INDEX(Directory[],MATCH(tbl_deal[[#This Row],[Index]],Directory[Index],0),MATCH('DEAL DIRECTORY'!M$5,Directory[#Headers],0))</f>
        <v>兴银港分</v>
      </c>
      <c r="N108" s="129" t="str">
        <f>INDEX(Directory[],MATCH(tbl_deal[[#This Row],[Index]],Directory[Index],0),MATCH('DEAL DIRECTORY'!N$5,Directory[#Headers],0))</f>
        <v>Baa2/--/--</v>
      </c>
      <c r="O108" s="129" t="str">
        <f>INDEX(Directory[],MATCH(tbl_deal[[#This Row],[Index]],Directory[Index],0),MATCH('DEAL DIRECTORY'!O$5,Directory[#Headers],0))</f>
        <v>USD</v>
      </c>
      <c r="P108" s="129">
        <f>INDEX(Directory[],MATCH(tbl_deal[[#This Row],[Index]],Directory[Index],0),MATCH('DEAL DIRECTORY'!P$5,Directory[#Headers],0))</f>
        <v>6.5</v>
      </c>
      <c r="Q108" s="129" t="str">
        <f>INDEX(Directory[],MATCH(tbl_deal[[#This Row],[Index]],Directory[Index],0),MATCH('DEAL DIRECTORY'!Q$5,Directory[#Headers],0))</f>
        <v>3</v>
      </c>
      <c r="R108" s="129" t="str">
        <f>INDEX(Directory[],MATCH(tbl_deal[[#This Row],[Index]],Directory[Index],0),MATCH('DEAL DIRECTORY'!R$5,Directory[#Headers],0))</f>
        <v>3.25%</v>
      </c>
      <c r="S108" s="129" t="str">
        <f>INDEX(Directory[],MATCH(tbl_deal[[#This Row],[Index]],Directory[Index],0),MATCH('DEAL DIRECTORY'!S$5,Directory[#Headers],0))</f>
        <v>T+95a</v>
      </c>
      <c r="T108" s="129" t="str">
        <f>INDEX(Directory[],MATCH(tbl_deal[[#This Row],[Index]],Directory[Index],0),MATCH('DEAL DIRECTORY'!T$5,Directory[#Headers],0))</f>
        <v>T+52</v>
      </c>
      <c r="U108" s="129" t="str">
        <f>INDEX(Directory[],MATCH(tbl_deal[[#This Row],[Index]],Directory[Index],0),MATCH('DEAL DIRECTORY'!U$5,Directory[#Headers],0))</f>
        <v>T+52</v>
      </c>
      <c r="V108" s="131">
        <f>INDEX(Directory[],MATCH(tbl_deal[[#This Row],[Index]],Directory[Index],0),MATCH('DEAL DIRECTORY'!V$5,Directory[#Headers],0))</f>
        <v>43</v>
      </c>
      <c r="W108" s="129" t="str">
        <f>INDEX(Directory[],MATCH(tbl_deal[[#This Row],[Index]],Directory[Index],0),MATCH('DEAL DIRECTORY'!W$5,Directory[#Headers],0))</f>
        <v>直发</v>
      </c>
      <c r="X108" s="129" t="str">
        <f>INDEX(Directory[],MATCH(tbl_deal[[#This Row],[Index]],Directory[Index],0),MATCH('DEAL DIRECTORY'!X$5,Directory[#Headers],0))</f>
        <v>绿色债券</v>
      </c>
      <c r="Y108" s="129" t="str">
        <f>INDEX(Directory[],MATCH(tbl_deal[[#This Row],[Index]],Directory[Index],0),MATCH('DEAL DIRECTORY'!Y$5,Directory[#Headers],0))</f>
        <v>港交所</v>
      </c>
      <c r="Z108" s="129" t="str">
        <f>INDEX(Directory[],MATCH(tbl_deal[[#This Row],[Index]],Directory[Index],0),MATCH('DEAL DIRECTORY'!Z$5,Directory[#Headers],0))</f>
        <v/>
      </c>
      <c r="AA108" s="129" t="str">
        <f>INDEX(Directory[],MATCH(tbl_deal[[#This Row],[Index]],Directory[Index],0),MATCH('DEAL DIRECTORY'!AA$5,Directory[#Headers],0))</f>
        <v/>
      </c>
      <c r="AB108" s="129" t="str">
        <f>INDEX(Directory[],MATCH(tbl_deal[[#This Row],[Index]],Directory[Index],0),MATCH('DEAL DIRECTORY'!AB$5,Directory[#Headers],0))</f>
        <v>BISL,港分</v>
      </c>
      <c r="AC108" s="129" t="str">
        <f>INDEX(Directory[],MATCH(tbl_deal[[#This Row],[Index]],Directory[Index],0),MATCH('DEAL DIRECTORY'!AC$5,Directory[#Headers],0))</f>
        <v>--</v>
      </c>
      <c r="AD108" s="129" t="str">
        <f>INDEX(Directory[],MATCH(tbl_deal[[#This Row],[Index]],Directory[Index],0),MATCH('DEAL DIRECTORY'!AD$5,Directory[#Headers],0))</f>
        <v>--</v>
      </c>
      <c r="AE108" s="129" t="str">
        <f>INDEX(Directory[],MATCH(tbl_deal[[#This Row],[Index]],Directory[Index],0),MATCH('DEAL DIRECTORY'!AE$5,Directory[#Headers],0))</f>
        <v>--</v>
      </c>
      <c r="AF108" s="129" t="str">
        <f>INDEX(Directory[],MATCH(tbl_deal[[#This Row],[Index]],Directory[Index],0),MATCH('DEAL DIRECTORY'!AF$5,Directory[#Headers],0))</f>
        <v>N</v>
      </c>
      <c r="AG108" s="129" t="str">
        <f>INDEX(Directory[],MATCH(tbl_deal[[#This Row],[Index]],Directory[Index],0),MATCH('DEAL DIRECTORY'!AG$5,Directory[#Headers],0))</f>
        <v>兴业银行股份有限公司</v>
      </c>
      <c r="AH108" s="129" t="str">
        <f>INDEX(Directory[],MATCH(tbl_deal[[#This Row],[Index]],Directory[Index],0),MATCH('DEAL DIRECTORY'!AH$5,Directory[#Headers],0))</f>
        <v>--/--/--</v>
      </c>
      <c r="AI108" s="129" t="str">
        <f>INDEX(Directory[],MATCH(tbl_deal[[#This Row],[Index]],Directory[Index],0),MATCH('DEAL DIRECTORY'!AI$5,Directory[#Headers],0))</f>
        <v>AAA</v>
      </c>
      <c r="AJ108" s="129" t="str">
        <f>INDEX(Directory[],MATCH(tbl_deal[[#This Row],[Index]],Directory[Index],0),MATCH('DEAL DIRECTORY'!AJ$5,Directory[#Headers],0))</f>
        <v>福建</v>
      </c>
      <c r="AK108" s="129" t="str">
        <f>INDEX(Directory[],MATCH(tbl_deal[[#This Row],[Index]],Directory[Index],0),MATCH('DEAL DIRECTORY'!AK$5,Directory[#Headers],0))</f>
        <v>福州市</v>
      </c>
      <c r="AL108" s="129" t="str">
        <f>INDEX(Directory[],MATCH(tbl_deal[[#This Row],[Index]],Directory[Index],0),MATCH('DEAL DIRECTORY'!AL$5,Directory[#Headers],0))</f>
        <v>--</v>
      </c>
      <c r="AM108" s="129" t="str">
        <f>INDEX(Directory[],MATCH(tbl_deal[[#This Row],[Index]],Directory[Index],0),MATCH('DEAL DIRECTORY'!AM$5,Directory[#Headers],0))</f>
        <v>--</v>
      </c>
      <c r="AN108" s="129" t="str">
        <f>INDEX(Directory[],MATCH(tbl_deal[[#This Row],[Index]],Directory[Index],0),MATCH('DEAL DIRECTORY'!AN$5,Directory[#Headers],0))</f>
        <v>--</v>
      </c>
      <c r="AO108" s="132">
        <f>IF(ISBLANK(INDEX(Directory[],MATCH(tbl_deal[[#This Row],[Index]],Directory[Index],0),MATCH('DEAL DIRECTORY'!AO$5,Directory[#Headers],0))),"--",INDEX(Directory[],MATCH(tbl_deal[[#This Row],[Index]],Directory[Index],0),MATCH('DEAL DIRECTORY'!AO$5,Directory[#Headers],0)))</f>
        <v>800</v>
      </c>
      <c r="AP108" s="129">
        <f>INDEX(Directory[],MATCH(tbl_deal[[#This Row],[Index]],Directory[Index],0),MATCH('DEAL DIRECTORY'!AP$5,Directory[#Headers],0))</f>
        <v>6.5</v>
      </c>
      <c r="AQ108" s="129">
        <f>INDEX(Directory[],MATCH(tbl_deal[[#This Row],[Index]],Directory[Index],0),MATCH('DEAL DIRECTORY'!AQ$5,Directory[#Headers],0))</f>
        <v>43.69</v>
      </c>
      <c r="AR108" s="129">
        <f>INDEX(Directory[],MATCH(tbl_deal[[#This Row],[Index]],Directory[Index],0),MATCH('DEAL DIRECTORY'!AR$5,Directory[#Headers],0))</f>
        <v>51.024999999999999</v>
      </c>
      <c r="AS108" s="129" t="str">
        <f>INDEX(Directory[],MATCH(tbl_deal[[#This Row],[Index]],Directory[Index],0),MATCH('DEAL DIRECTORY'!AS$5,Directory[#Headers],0))</f>
        <v>地方国企</v>
      </c>
      <c r="AT108" s="129" t="str">
        <f>INDEX(Directory[],MATCH(tbl_deal[[#This Row],[Index]],Directory[Index],0),MATCH('DEAL DIRECTORY'!AT$5,Directory[#Headers],0))</f>
        <v>金融机构</v>
      </c>
      <c r="AU108" s="129" t="str">
        <f>INDEX(Directory[],MATCH(tbl_deal[[#This Row],[Index]],Directory[Index],0),MATCH('DEAL DIRECTORY'!AU$5,Directory[#Headers],0))</f>
        <v>银行</v>
      </c>
      <c r="AV108" s="129" t="str">
        <f>INDEX(Directory[],MATCH(tbl_deal[[#This Row],[Index]],Directory[Index],0),MATCH('DEAL DIRECTORY'!AV$5,Directory[#Headers],0))</f>
        <v>直发</v>
      </c>
      <c r="AW108" s="129" t="str">
        <f>INDEX(Directory[],MATCH(tbl_deal[[#This Row],[Index]],Directory[Index],0),MATCH('DEAL DIRECTORY'!AW$5,Directory[#Headers],0))</f>
        <v>投资级</v>
      </c>
      <c r="AX108" s="129" t="str">
        <f>INDEX(Directory[],MATCH(tbl_deal[[#This Row],[Index]],Directory[Index],0),MATCH('DEAL DIRECTORY'!AX$5,Directory[#Headers],0))</f>
        <v>&gt;5亿</v>
      </c>
      <c r="AY108" s="133" t="str">
        <f>INDEX(Directory[],MATCH(tbl_deal[[#This Row],[Index]],Directory[Index],0),MATCH('DEAL DIRECTORY'!AY$5,Directory[#Headers],0))</f>
        <v>22年</v>
      </c>
      <c r="AZ108" s="129" t="str">
        <f>INDEX(Directory[],MATCH(tbl_deal[[#This Row],[Index]],Directory[Index],0),MATCH('DEAL DIRECTORY'!AZ$5,Directory[#Headers],0))</f>
        <v>Q2</v>
      </c>
      <c r="BA108" s="129" t="str">
        <f>INDEX(Directory[],MATCH(tbl_deal[[#This Row],[Index]],Directory[Index],0),MATCH('DEAL DIRECTORY'!BA$5,Directory[#Headers],0))</f>
        <v>05月</v>
      </c>
      <c r="BB108" s="129" t="str">
        <f>INDEX(Directory[],MATCH(tbl_deal[[#This Row],[Index]],Directory[Index],0),MATCH('DEAL DIRECTORY'!BB$5,Directory[#Headers],0))</f>
        <v>--</v>
      </c>
      <c r="BC108" s="129" t="str">
        <f>INDEX(Directory[],MATCH(tbl_deal[[#This Row],[Index]],Directory[Index],0),MATCH('DEAL DIRECTORY'!BC$5,Directory[#Headers],0))</f>
        <v>INDUSTRIAL BANK CO LTD/HONG KONG</v>
      </c>
      <c r="BD108" s="129" t="str">
        <f>INDEX(Directory[],MATCH(tbl_deal[[#This Row],[Index]],Directory[Index],0),MATCH('DEAL DIRECTORY'!BD$5,Directory[#Headers],0))</f>
        <v>XS2447552089</v>
      </c>
      <c r="BE108" s="137" t="str">
        <f>INDEX(Directory[],MATCH(tbl_deal[[#This Row],[Index]],Directory[Index],0),MATCH('DEAL DIRECTORY'!BE$5,Directory[#Headers],0))</f>
        <v>22年05月</v>
      </c>
      <c r="BF108" s="137" t="str">
        <f>INDEX(Directory[],MATCH(tbl_deal[[#This Row],[Index]],Directory[Index],0),MATCH('DEAL DIRECTORY'!BF$5,Directory[#Headers],0))</f>
        <v>兴业银行</v>
      </c>
      <c r="BG108" s="137" t="str">
        <f>INDEX(Directory[],MATCH(tbl_deal[[#This Row],[Index]],Directory[Index],0),MATCH('DEAL DIRECTORY'!BG$5,Directory[#Headers],0))</f>
        <v>Baa2/--/--</v>
      </c>
      <c r="BH108" s="137" t="str">
        <f>INDEX(Directory[],MATCH(tbl_deal[[#This Row],[Index]],Directory[Index],0),MATCH('DEAL DIRECTORY'!BH$5,Directory[#Headers],0))</f>
        <v>绿色债券</v>
      </c>
      <c r="BI108" s="137" t="str">
        <f>INDEX(Directory[],MATCH(tbl_deal[[#This Row],[Index]],Directory[Index],0),MATCH('DEAL DIRECTORY'!BI$5,Directory[#Headers],0))</f>
        <v>6.5亿美元</v>
      </c>
      <c r="BJ108" s="137" t="str">
        <f>INDEX(Directory[],MATCH(tbl_deal[[#This Row],[Index]],Directory[Index],0),MATCH('DEAL DIRECTORY'!BJ$5,Directory[#Headers],0))</f>
        <v>3年</v>
      </c>
      <c r="BK108" s="137" t="str">
        <f>INDEX(Directory[],MATCH(tbl_deal[[#This Row],[Index]],Directory[Index],0),MATCH('DEAL DIRECTORY'!BK$5,Directory[#Headers],0))</f>
        <v>3.25%</v>
      </c>
      <c r="BL108" s="137" t="str">
        <f>INDEX(Directory[],MATCH(tbl_deal[[#This Row],[Index]],Directory[Index],0),MATCH('DEAL DIRECTORY'!BL$5,Directory[#Headers],0))</f>
        <v>账簿管理人</v>
      </c>
      <c r="BM108" s="129" t="str">
        <f>INDEX(Directory[],MATCH(tbl_deal[[#This Row],[Index]],Directory[Index],0),MATCH('DEAL DIRECTORY'!BM$5,Directory[#Headers],0))</f>
        <v/>
      </c>
      <c r="BN108" s="4"/>
      <c r="BO108" s="4"/>
      <c r="BP108" s="4"/>
    </row>
    <row r="109" spans="3:68" ht="20.25" customHeight="1" x14ac:dyDescent="0.25">
      <c r="C109" s="129">
        <f>Directory[[#This Row],[Index]]</f>
        <v>362</v>
      </c>
      <c r="D109" s="130">
        <f>INDEX(Directory[],MATCH(tbl_deal[[#This Row],[Index]],Directory[Index],0),MATCH('DEAL DIRECTORY'!D$5,Directory[#Headers],0))</f>
        <v>44676</v>
      </c>
      <c r="E109" s="129" t="str">
        <f>INDEX(Directory[],MATCH(tbl_deal[[#This Row],[Index]],Directory[Index],0),MATCH('DEAL DIRECTORY'!E$5,Directory[#Headers],0))</f>
        <v/>
      </c>
      <c r="F109" s="129" t="str">
        <f>INDEX(Directory[],MATCH(tbl_deal[[#This Row],[Index]],Directory[Index],0),MATCH('DEAL DIRECTORY'!F$5,Directory[#Headers],0))</f>
        <v/>
      </c>
      <c r="G109" s="129" t="str">
        <f>INDEX(Directory[],MATCH(tbl_deal[[#This Row],[Index]],Directory[Index],0),MATCH('DEAL DIRECTORY'!G$5,Directory[#Headers],0))</f>
        <v>Wings</v>
      </c>
      <c r="H109" s="135" t="str">
        <f>IF(tbl_deal[[#This Row],[FolderPath]]="","",HYPERLINK(tbl_deal[[#This Row],[FolderPath]],"📂"))</f>
        <v/>
      </c>
      <c r="I109" s="129" t="str">
        <f>INDEX(Directory[],MATCH(tbl_deal[[#This Row],[Index]],Directory[Index],0),MATCH('DEAL DIRECTORY'!I$5,Directory[#Headers],0))</f>
        <v>JGC</v>
      </c>
      <c r="J109" s="129" t="str">
        <f>INDEX(Directory[],MATCH(tbl_deal[[#This Row],[Index]],Directory[Index],0),MATCH('DEAL DIRECTORY'!J$5,Directory[#Headers],0))</f>
        <v>n/a</v>
      </c>
      <c r="K109" s="129" t="str">
        <f>INDEX(Directory[],MATCH(tbl_deal[[#This Row],[Index]],Directory[Index],0),MATCH('DEAL DIRECTORY'!K$5,Directory[#Headers],0))</f>
        <v>SOE组</v>
      </c>
      <c r="L109" s="129">
        <f>INDEX(Directory[],MATCH(tbl_deal[[#This Row],[Index]],Directory[Index],0),MATCH('DEAL DIRECTORY'!L$5,Directory[#Headers],0))</f>
        <v>1</v>
      </c>
      <c r="M109" s="129" t="str">
        <f>INDEX(Directory[],MATCH(tbl_deal[[#This Row],[Index]],Directory[Index],0),MATCH('DEAL DIRECTORY'!M$5,Directory[#Headers],0))</f>
        <v>成都空港兴城</v>
      </c>
      <c r="N109" s="129" t="str">
        <f>INDEX(Directory[],MATCH(tbl_deal[[#This Row],[Index]],Directory[Index],0),MATCH('DEAL DIRECTORY'!N$5,Directory[#Headers],0))</f>
        <v>--/--/--</v>
      </c>
      <c r="O109" s="129" t="str">
        <f>INDEX(Directory[],MATCH(tbl_deal[[#This Row],[Index]],Directory[Index],0),MATCH('DEAL DIRECTORY'!O$5,Directory[#Headers],0))</f>
        <v>USD</v>
      </c>
      <c r="P109" s="129">
        <f>INDEX(Directory[],MATCH(tbl_deal[[#This Row],[Index]],Directory[Index],0),MATCH('DEAL DIRECTORY'!P$5,Directory[#Headers],0))</f>
        <v>5</v>
      </c>
      <c r="Q109" s="129" t="str">
        <f>INDEX(Directory[],MATCH(tbl_deal[[#This Row],[Index]],Directory[Index],0),MATCH('DEAL DIRECTORY'!Q$5,Directory[#Headers],0))</f>
        <v>3</v>
      </c>
      <c r="R109" s="129" t="str">
        <f>INDEX(Directory[],MATCH(tbl_deal[[#This Row],[Index]],Directory[Index],0),MATCH('DEAL DIRECTORY'!R$5,Directory[#Headers],0))</f>
        <v>4.5%</v>
      </c>
      <c r="S109" s="129" t="str">
        <f>INDEX(Directory[],MATCH(tbl_deal[[#This Row],[Index]],Directory[Index],0),MATCH('DEAL DIRECTORY'!S$5,Directory[#Headers],0))</f>
        <v>4.5%a</v>
      </c>
      <c r="T109" s="129" t="str">
        <f>INDEX(Directory[],MATCH(tbl_deal[[#This Row],[Index]],Directory[Index],0),MATCH('DEAL DIRECTORY'!T$5,Directory[#Headers],0))</f>
        <v>4.5%</v>
      </c>
      <c r="U109" s="129" t="str">
        <f>INDEX(Directory[],MATCH(tbl_deal[[#This Row],[Index]],Directory[Index],0),MATCH('DEAL DIRECTORY'!U$5,Directory[#Headers],0))</f>
        <v>--</v>
      </c>
      <c r="V109" s="129">
        <f>INDEX(Directory[],MATCH(tbl_deal[[#This Row],[Index]],Directory[Index],0),MATCH('DEAL DIRECTORY'!V$5,Directory[#Headers],0))</f>
        <v>0</v>
      </c>
      <c r="W109" s="129" t="str">
        <f>INDEX(Directory[],MATCH(tbl_deal[[#This Row],[Index]],Directory[Index],0),MATCH('DEAL DIRECTORY'!W$5,Directory[#Headers],0))</f>
        <v>直发</v>
      </c>
      <c r="X109" s="129" t="str">
        <f>INDEX(Directory[],MATCH(tbl_deal[[#This Row],[Index]],Directory[Index],0),MATCH('DEAL DIRECTORY'!X$5,Directory[#Headers],0))</f>
        <v>--</v>
      </c>
      <c r="Y109" s="129" t="str">
        <f>INDEX(Directory[],MATCH(tbl_deal[[#This Row],[Index]],Directory[Index],0),MATCH('DEAL DIRECTORY'!Y$5,Directory[#Headers],0))</f>
        <v>港交所</v>
      </c>
      <c r="Z109" s="129" t="str">
        <f>INDEX(Directory[],MATCH(tbl_deal[[#This Row],[Index]],Directory[Index],0),MATCH('DEAL DIRECTORY'!Z$5,Directory[#Headers],0))</f>
        <v/>
      </c>
      <c r="AA109" s="129" t="str">
        <f>INDEX(Directory[],MATCH(tbl_deal[[#This Row],[Index]],Directory[Index],0),MATCH('DEAL DIRECTORY'!AA$5,Directory[#Headers],0))</f>
        <v/>
      </c>
      <c r="AB109" s="129" t="str">
        <f>INDEX(Directory[],MATCH(tbl_deal[[#This Row],[Index]],Directory[Index],0),MATCH('DEAL DIRECTORY'!AB$5,Directory[#Headers],0))</f>
        <v>BISL</v>
      </c>
      <c r="AC109" s="129" t="str">
        <f>INDEX(Directory[],MATCH(tbl_deal[[#This Row],[Index]],Directory[Index],0),MATCH('DEAL DIRECTORY'!AC$5,Directory[#Headers],0))</f>
        <v>--</v>
      </c>
      <c r="AD109" s="129" t="str">
        <f>INDEX(Directory[],MATCH(tbl_deal[[#This Row],[Index]],Directory[Index],0),MATCH('DEAL DIRECTORY'!AD$5,Directory[#Headers],0))</f>
        <v>B&amp;D FOP</v>
      </c>
      <c r="AE109" s="129" t="str">
        <f>INDEX(Directory[],MATCH(tbl_deal[[#This Row],[Index]],Directory[Index],0),MATCH('DEAL DIRECTORY'!AE$5,Directory[#Headers],0))</f>
        <v>--</v>
      </c>
      <c r="AF109" s="129" t="str">
        <f>INDEX(Directory[],MATCH(tbl_deal[[#This Row],[Index]],Directory[Index],0),MATCH('DEAL DIRECTORY'!AF$5,Directory[#Headers],0))</f>
        <v>N</v>
      </c>
      <c r="AG109" s="129" t="str">
        <f>INDEX(Directory[],MATCH(tbl_deal[[#This Row],[Index]],Directory[Index],0),MATCH('DEAL DIRECTORY'!AG$5,Directory[#Headers],0))</f>
        <v>成都空港兴城投资集团有限公司</v>
      </c>
      <c r="AH109" s="129" t="str">
        <f>INDEX(Directory[],MATCH(tbl_deal[[#This Row],[Index]],Directory[Index],0),MATCH('DEAL DIRECTORY'!AH$5,Directory[#Headers],0))</f>
        <v>--/--/BB+</v>
      </c>
      <c r="AI109" s="129" t="str">
        <f>INDEX(Directory[],MATCH(tbl_deal[[#This Row],[Index]],Directory[Index],0),MATCH('DEAL DIRECTORY'!AI$5,Directory[#Headers],0))</f>
        <v>AA+</v>
      </c>
      <c r="AJ109" s="129" t="str">
        <f>INDEX(Directory[],MATCH(tbl_deal[[#This Row],[Index]],Directory[Index],0),MATCH('DEAL DIRECTORY'!AJ$5,Directory[#Headers],0))</f>
        <v>四川</v>
      </c>
      <c r="AK109" s="129" t="str">
        <f>INDEX(Directory[],MATCH(tbl_deal[[#This Row],[Index]],Directory[Index],0),MATCH('DEAL DIRECTORY'!AK$5,Directory[#Headers],0))</f>
        <v>成都市</v>
      </c>
      <c r="AL109" s="129" t="str">
        <f>INDEX(Directory[],MATCH(tbl_deal[[#This Row],[Index]],Directory[Index],0),MATCH('DEAL DIRECTORY'!AL$5,Directory[#Headers],0))</f>
        <v>双流区</v>
      </c>
      <c r="AM109" s="129" t="str">
        <f>INDEX(Directory[],MATCH(tbl_deal[[#This Row],[Index]],Directory[Index],0),MATCH('DEAL DIRECTORY'!AM$5,Directory[#Headers],0))</f>
        <v>--</v>
      </c>
      <c r="AN109" s="129" t="str">
        <f>INDEX(Directory[],MATCH(tbl_deal[[#This Row],[Index]],Directory[Index],0),MATCH('DEAL DIRECTORY'!AN$5,Directory[#Headers],0))</f>
        <v>--</v>
      </c>
      <c r="AO109" s="129">
        <f>IF(ISBLANK(INDEX(Directory[],MATCH(tbl_deal[[#This Row],[Index]],Directory[Index],0),MATCH('DEAL DIRECTORY'!AO$5,Directory[#Headers],0))),"--",INDEX(Directory[],MATCH(tbl_deal[[#This Row],[Index]],Directory[Index],0),MATCH('DEAL DIRECTORY'!AO$5,Directory[#Headers],0)))</f>
        <v>120000</v>
      </c>
      <c r="AP109" s="133">
        <f>INDEX(Directory[],MATCH(tbl_deal[[#This Row],[Index]],Directory[Index],0),MATCH('DEAL DIRECTORY'!AP$5,Directory[#Headers],0))</f>
        <v>5</v>
      </c>
      <c r="AQ109" s="129">
        <f>INDEX(Directory[],MATCH(tbl_deal[[#This Row],[Index]],Directory[Index],0),MATCH('DEAL DIRECTORY'!AQ$5,Directory[#Headers],0))</f>
        <v>32.799999999999997</v>
      </c>
      <c r="AR109" s="129">
        <f>INDEX(Directory[],MATCH(tbl_deal[[#This Row],[Index]],Directory[Index],0),MATCH('DEAL DIRECTORY'!AR$5,Directory[#Headers],0))</f>
        <v>39.24</v>
      </c>
      <c r="AS109" s="129" t="str">
        <f>INDEX(Directory[],MATCH(tbl_deal[[#This Row],[Index]],Directory[Index],0),MATCH('DEAL DIRECTORY'!AS$5,Directory[#Headers],0))</f>
        <v>地方国企</v>
      </c>
      <c r="AT109" s="129" t="str">
        <f>INDEX(Directory[],MATCH(tbl_deal[[#This Row],[Index]],Directory[Index],0),MATCH('DEAL DIRECTORY'!AT$5,Directory[#Headers],0))</f>
        <v>地方平台</v>
      </c>
      <c r="AU109" s="129" t="str">
        <f>INDEX(Directory[],MATCH(tbl_deal[[#This Row],[Index]],Directory[Index],0),MATCH('DEAL DIRECTORY'!AU$5,Directory[#Headers],0))</f>
        <v>基建</v>
      </c>
      <c r="AV109" s="129" t="str">
        <f>INDEX(Directory[],MATCH(tbl_deal[[#This Row],[Index]],Directory[Index],0),MATCH('DEAL DIRECTORY'!AV$5,Directory[#Headers],0))</f>
        <v>直发</v>
      </c>
      <c r="AW109" s="129" t="str">
        <f>INDEX(Directory[],MATCH(tbl_deal[[#This Row],[Index]],Directory[Index],0),MATCH('DEAL DIRECTORY'!AW$5,Directory[#Headers],0))</f>
        <v>无评级</v>
      </c>
      <c r="AX109" s="129" t="str">
        <f>INDEX(Directory[],MATCH(tbl_deal[[#This Row],[Index]],Directory[Index],0),MATCH('DEAL DIRECTORY'!AX$5,Directory[#Headers],0))</f>
        <v>3-5亿</v>
      </c>
      <c r="AY109" s="129" t="str">
        <f>INDEX(Directory[],MATCH(tbl_deal[[#This Row],[Index]],Directory[Index],0),MATCH('DEAL DIRECTORY'!AY$5,Directory[#Headers],0))</f>
        <v>22年</v>
      </c>
      <c r="AZ109" s="129" t="str">
        <f>INDEX(Directory[],MATCH(tbl_deal[[#This Row],[Index]],Directory[Index],0),MATCH('DEAL DIRECTORY'!AZ$5,Directory[#Headers],0))</f>
        <v>Q2</v>
      </c>
      <c r="BA109" s="129" t="str">
        <f>INDEX(Directory[],MATCH(tbl_deal[[#This Row],[Index]],Directory[Index],0),MATCH('DEAL DIRECTORY'!BA$5,Directory[#Headers],0))</f>
        <v>04月</v>
      </c>
      <c r="BB109" s="129" t="str">
        <f>INDEX(Directory[],MATCH(tbl_deal[[#This Row],[Index]],Directory[Index],0),MATCH('DEAL DIRECTORY'!BB$5,Directory[#Headers],0))</f>
        <v>SOE Creds</v>
      </c>
      <c r="BC109" s="129" t="str">
        <f>INDEX(Directory[],MATCH(tbl_deal[[#This Row],[Index]],Directory[Index],0),MATCH('DEAL DIRECTORY'!BC$5,Directory[#Headers],0))</f>
        <v>CHENGDU AIRPORT XINGCHENG INVESTMENT GROUP CO LTD</v>
      </c>
      <c r="BD109" s="129" t="str">
        <f>INDEX(Directory[],MATCH(tbl_deal[[#This Row],[Index]],Directory[Index],0),MATCH('DEAL DIRECTORY'!BD$5,Directory[#Headers],0))</f>
        <v>XS2471295969</v>
      </c>
      <c r="BE109" s="137" t="str">
        <f>INDEX(Directory[],MATCH(tbl_deal[[#This Row],[Index]],Directory[Index],0),MATCH('DEAL DIRECTORY'!BE$5,Directory[#Headers],0))</f>
        <v>22年04月</v>
      </c>
      <c r="BF109" s="137" t="str">
        <f>INDEX(Directory[],MATCH(tbl_deal[[#This Row],[Index]],Directory[Index],0),MATCH('DEAL DIRECTORY'!BF$5,Directory[#Headers],0))</f>
        <v>成都空港兴城</v>
      </c>
      <c r="BG109" s="137" t="str">
        <f>INDEX(Directory[],MATCH(tbl_deal[[#This Row],[Index]],Directory[Index],0),MATCH('DEAL DIRECTORY'!BG$5,Directory[#Headers],0))</f>
        <v>--/--/--</v>
      </c>
      <c r="BH109" s="137" t="str">
        <f>INDEX(Directory[],MATCH(tbl_deal[[#This Row],[Index]],Directory[Index],0),MATCH('DEAL DIRECTORY'!BH$5,Directory[#Headers],0))</f>
        <v>高级债</v>
      </c>
      <c r="BI109" s="137" t="str">
        <f>INDEX(Directory[],MATCH(tbl_deal[[#This Row],[Index]],Directory[Index],0),MATCH('DEAL DIRECTORY'!BI$5,Directory[#Headers],0))</f>
        <v>5亿美元</v>
      </c>
      <c r="BJ109" s="137" t="str">
        <f>INDEX(Directory[],MATCH(tbl_deal[[#This Row],[Index]],Directory[Index],0),MATCH('DEAL DIRECTORY'!BJ$5,Directory[#Headers],0))</f>
        <v>3年</v>
      </c>
      <c r="BK109" s="137" t="str">
        <f>INDEX(Directory[],MATCH(tbl_deal[[#This Row],[Index]],Directory[Index],0),MATCH('DEAL DIRECTORY'!BK$5,Directory[#Headers],0))</f>
        <v>4.5%</v>
      </c>
      <c r="BL109" s="137" t="str">
        <f>INDEX(Directory[],MATCH(tbl_deal[[#This Row],[Index]],Directory[Index],0),MATCH('DEAL DIRECTORY'!BL$5,Directory[#Headers],0))</f>
        <v>全球协调人及交割行</v>
      </c>
      <c r="BM109" s="129" t="str">
        <f>INDEX(Directory[],MATCH(tbl_deal[[#This Row],[Index]],Directory[Index],0),MATCH('DEAL DIRECTORY'!BM$5,Directory[#Headers],0))</f>
        <v/>
      </c>
      <c r="BN109" s="4"/>
      <c r="BO109" s="4"/>
      <c r="BP109" s="4"/>
    </row>
    <row r="110" spans="3:68" ht="20.25" customHeight="1" x14ac:dyDescent="0.25">
      <c r="C110" s="129">
        <f>Directory[[#This Row],[Index]]</f>
        <v>361</v>
      </c>
      <c r="D110" s="130">
        <f>INDEX(Directory[],MATCH(tbl_deal[[#This Row],[Index]],Directory[Index],0),MATCH('DEAL DIRECTORY'!D$5,Directory[#Headers],0))</f>
        <v>44672</v>
      </c>
      <c r="E110" s="129" t="str">
        <f>INDEX(Directory[],MATCH(tbl_deal[[#This Row],[Index]],Directory[Index],0),MATCH('DEAL DIRECTORY'!E$5,Directory[#Headers],0))</f>
        <v/>
      </c>
      <c r="F110" s="129" t="str">
        <f>INDEX(Directory[],MATCH(tbl_deal[[#This Row],[Index]],Directory[Index],0),MATCH('DEAL DIRECTORY'!F$5,Directory[#Headers],0))</f>
        <v/>
      </c>
      <c r="G110" s="129" t="str">
        <f>INDEX(Directory[],MATCH(tbl_deal[[#This Row],[Index]],Directory[Index],0),MATCH('DEAL DIRECTORY'!G$5,Directory[#Headers],0))</f>
        <v>Excellence IX</v>
      </c>
      <c r="H110" s="135" t="str">
        <f>IF(tbl_deal[[#This Row],[FolderPath]]="","",HYPERLINK(tbl_deal[[#This Row],[FolderPath]],"📂"))</f>
        <v/>
      </c>
      <c r="I110" s="129" t="str">
        <f>INDEX(Directory[],MATCH(tbl_deal[[#This Row],[Index]],Directory[Index],0),MATCH('DEAL DIRECTORY'!I$5,Directory[#Headers],0))</f>
        <v>JGC</v>
      </c>
      <c r="J110" s="129" t="str">
        <f>INDEX(Directory[],MATCH(tbl_deal[[#This Row],[Index]],Directory[Index],0),MATCH('DEAL DIRECTORY'!J$5,Directory[#Headers],0))</f>
        <v>n/a</v>
      </c>
      <c r="K110" s="129" t="str">
        <f>INDEX(Directory[],MATCH(tbl_deal[[#This Row],[Index]],Directory[Index],0),MATCH('DEAL DIRECTORY'!K$5,Directory[#Headers],0))</f>
        <v>FI组</v>
      </c>
      <c r="L110" s="129">
        <f>INDEX(Directory[],MATCH(tbl_deal[[#This Row],[Index]],Directory[Index],0),MATCH('DEAL DIRECTORY'!L$5,Directory[#Headers],0))</f>
        <v>3</v>
      </c>
      <c r="M110" s="129" t="str">
        <f>INDEX(Directory[],MATCH(tbl_deal[[#This Row],[Index]],Directory[Index],0),MATCH('DEAL DIRECTORY'!M$5,Directory[#Headers],0))</f>
        <v>长城国际</v>
      </c>
      <c r="N110" s="129" t="str">
        <f>INDEX(Directory[],MATCH(tbl_deal[[#This Row],[Index]],Directory[Index],0),MATCH('DEAL DIRECTORY'!N$5,Directory[#Headers],0))</f>
        <v>--/BBB+/A</v>
      </c>
      <c r="O110" s="129" t="str">
        <f>INDEX(Directory[],MATCH(tbl_deal[[#This Row],[Index]],Directory[Index],0),MATCH('DEAL DIRECTORY'!O$5,Directory[#Headers],0))</f>
        <v>USD</v>
      </c>
      <c r="P110" s="129">
        <f>INDEX(Directory[],MATCH(tbl_deal[[#This Row],[Index]],Directory[Index],0),MATCH('DEAL DIRECTORY'!P$5,Directory[#Headers],0))</f>
        <v>5</v>
      </c>
      <c r="Q110" s="129" t="str">
        <f>INDEX(Directory[],MATCH(tbl_deal[[#This Row],[Index]],Directory[Index],0),MATCH('DEAL DIRECTORY'!Q$5,Directory[#Headers],0))</f>
        <v>3</v>
      </c>
      <c r="R110" s="129" t="str">
        <f>INDEX(Directory[],MATCH(tbl_deal[[#This Row],[Index]],Directory[Index],0),MATCH('DEAL DIRECTORY'!R$5,Directory[#Headers],0))</f>
        <v>4.25%</v>
      </c>
      <c r="S110" s="129" t="str">
        <f>INDEX(Directory[],MATCH(tbl_deal[[#This Row],[Index]],Directory[Index],0),MATCH('DEAL DIRECTORY'!S$5,Directory[#Headers],0))</f>
        <v>T+190a</v>
      </c>
      <c r="T110" s="129" t="str">
        <f>INDEX(Directory[],MATCH(tbl_deal[[#This Row],[Index]],Directory[Index],0),MATCH('DEAL DIRECTORY'!T$5,Directory[#Headers],0))</f>
        <v>T+145</v>
      </c>
      <c r="U110" s="129" t="str">
        <f>INDEX(Directory[],MATCH(tbl_deal[[#This Row],[Index]],Directory[Index],0),MATCH('DEAL DIRECTORY'!U$5,Directory[#Headers],0))</f>
        <v>T+145</v>
      </c>
      <c r="V110" s="131">
        <f>INDEX(Directory[],MATCH(tbl_deal[[#This Row],[Index]],Directory[Index],0),MATCH('DEAL DIRECTORY'!V$5,Directory[#Headers],0))</f>
        <v>45</v>
      </c>
      <c r="W110" s="129" t="str">
        <f>INDEX(Directory[],MATCH(tbl_deal[[#This Row],[Index]],Directory[Index],0),MATCH('DEAL DIRECTORY'!W$5,Directory[#Headers],0))</f>
        <v>担保</v>
      </c>
      <c r="X110" s="129" t="str">
        <f>INDEX(Directory[],MATCH(tbl_deal[[#This Row],[Index]],Directory[Index],0),MATCH('DEAL DIRECTORY'!X$5,Directory[#Headers],0))</f>
        <v>--</v>
      </c>
      <c r="Y110" s="129" t="str">
        <f>INDEX(Directory[],MATCH(tbl_deal[[#This Row],[Index]],Directory[Index],0),MATCH('DEAL DIRECTORY'!Y$5,Directory[#Headers],0))</f>
        <v>港交所</v>
      </c>
      <c r="Z110" s="129" t="str">
        <f>INDEX(Directory[],MATCH(tbl_deal[[#This Row],[Index]],Directory[Index],0),MATCH('DEAL DIRECTORY'!Z$5,Directory[#Headers],0))</f>
        <v/>
      </c>
      <c r="AA110" s="129" t="str">
        <f>INDEX(Directory[],MATCH(tbl_deal[[#This Row],[Index]],Directory[Index],0),MATCH('DEAL DIRECTORY'!AA$5,Directory[#Headers],0))</f>
        <v/>
      </c>
      <c r="AB110" s="129" t="str">
        <f>INDEX(Directory[],MATCH(tbl_deal[[#This Row],[Index]],Directory[Index],0),MATCH('DEAL DIRECTORY'!AB$5,Directory[#Headers],0))</f>
        <v>BISL,港分</v>
      </c>
      <c r="AC110" s="129" t="str">
        <f>INDEX(Directory[],MATCH(tbl_deal[[#This Row],[Index]],Directory[Index],0),MATCH('DEAL DIRECTORY'!AC$5,Directory[#Headers],0))</f>
        <v>--</v>
      </c>
      <c r="AD110" s="129" t="str">
        <f>INDEX(Directory[],MATCH(tbl_deal[[#This Row],[Index]],Directory[Index],0),MATCH('DEAL DIRECTORY'!AD$5,Directory[#Headers],0))</f>
        <v>--</v>
      </c>
      <c r="AE110" s="129" t="str">
        <f>INDEX(Directory[],MATCH(tbl_deal[[#This Row],[Index]],Directory[Index],0),MATCH('DEAL DIRECTORY'!AE$5,Directory[#Headers],0))</f>
        <v>--</v>
      </c>
      <c r="AF110" s="129" t="str">
        <f>INDEX(Directory[],MATCH(tbl_deal[[#This Row],[Index]],Directory[Index],0),MATCH('DEAL DIRECTORY'!AF$5,Directory[#Headers],0))</f>
        <v>N</v>
      </c>
      <c r="AG110" s="129" t="str">
        <f>INDEX(Directory[],MATCH(tbl_deal[[#This Row],[Index]],Directory[Index],0),MATCH('DEAL DIRECTORY'!AG$5,Directory[#Headers],0))</f>
        <v>中国长城资产(国际)控股有限公司</v>
      </c>
      <c r="AH110" s="129" t="str">
        <f>INDEX(Directory[],MATCH(tbl_deal[[#This Row],[Index]],Directory[Index],0),MATCH('DEAL DIRECTORY'!AH$5,Directory[#Headers],0))</f>
        <v>--/BBB/A</v>
      </c>
      <c r="AI110" s="129" t="str">
        <f>INDEX(Directory[],MATCH(tbl_deal[[#This Row],[Index]],Directory[Index],0),MATCH('DEAL DIRECTORY'!AI$5,Directory[#Headers],0))</f>
        <v>--</v>
      </c>
      <c r="AJ110" s="129" t="str">
        <f>INDEX(Directory[],MATCH(tbl_deal[[#This Row],[Index]],Directory[Index],0),MATCH('DEAL DIRECTORY'!AJ$5,Directory[#Headers],0))</f>
        <v>北京</v>
      </c>
      <c r="AK110" s="129" t="str">
        <f>INDEX(Directory[],MATCH(tbl_deal[[#This Row],[Index]],Directory[Index],0),MATCH('DEAL DIRECTORY'!AK$5,Directory[#Headers],0))</f>
        <v>--</v>
      </c>
      <c r="AL110" s="129" t="str">
        <f>INDEX(Directory[],MATCH(tbl_deal[[#This Row],[Index]],Directory[Index],0),MATCH('DEAL DIRECTORY'!AL$5,Directory[#Headers],0))</f>
        <v>--</v>
      </c>
      <c r="AM110" s="129" t="str">
        <f>INDEX(Directory[],MATCH(tbl_deal[[#This Row],[Index]],Directory[Index],0),MATCH('DEAL DIRECTORY'!AM$5,Directory[#Headers],0))</f>
        <v>--</v>
      </c>
      <c r="AN110" s="129" t="str">
        <f>INDEX(Directory[],MATCH(tbl_deal[[#This Row],[Index]],Directory[Index],0),MATCH('DEAL DIRECTORY'!AN$5,Directory[#Headers],0))</f>
        <v>--</v>
      </c>
      <c r="AO110" s="132">
        <f>IF(ISBLANK(INDEX(Directory[],MATCH(tbl_deal[[#This Row],[Index]],Directory[Index],0),MATCH('DEAL DIRECTORY'!AO$5,Directory[#Headers],0))),"--",INDEX(Directory[],MATCH(tbl_deal[[#This Row],[Index]],Directory[Index],0),MATCH('DEAL DIRECTORY'!AO$5,Directory[#Headers],0)))</f>
        <v>20000</v>
      </c>
      <c r="AP110" s="129">
        <f>INDEX(Directory[],MATCH(tbl_deal[[#This Row],[Index]],Directory[Index],0),MATCH('DEAL DIRECTORY'!AP$5,Directory[#Headers],0))</f>
        <v>5</v>
      </c>
      <c r="AQ110" s="129">
        <f>INDEX(Directory[],MATCH(tbl_deal[[#This Row],[Index]],Directory[Index],0),MATCH('DEAL DIRECTORY'!AQ$5,Directory[#Headers],0))</f>
        <v>32.26</v>
      </c>
      <c r="AR110" s="129">
        <f>INDEX(Directory[],MATCH(tbl_deal[[#This Row],[Index]],Directory[Index],0),MATCH('DEAL DIRECTORY'!AR$5,Directory[#Headers],0))</f>
        <v>39.225000000000001</v>
      </c>
      <c r="AS110" s="129" t="str">
        <f>INDEX(Directory[],MATCH(tbl_deal[[#This Row],[Index]],Directory[Index],0),MATCH('DEAL DIRECTORY'!AS$5,Directory[#Headers],0))</f>
        <v>央企(子)</v>
      </c>
      <c r="AT110" s="129" t="str">
        <f>INDEX(Directory[],MATCH(tbl_deal[[#This Row],[Index]],Directory[Index],0),MATCH('DEAL DIRECTORY'!AT$5,Directory[#Headers],0))</f>
        <v>金融机构</v>
      </c>
      <c r="AU110" s="129" t="str">
        <f>INDEX(Directory[],MATCH(tbl_deal[[#This Row],[Index]],Directory[Index],0),MATCH('DEAL DIRECTORY'!AU$5,Directory[#Headers],0))</f>
        <v>非银</v>
      </c>
      <c r="AV110" s="129" t="str">
        <f>INDEX(Directory[],MATCH(tbl_deal[[#This Row],[Index]],Directory[Index],0),MATCH('DEAL DIRECTORY'!AV$5,Directory[#Headers],0))</f>
        <v>担保</v>
      </c>
      <c r="AW110" s="129" t="str">
        <f>INDEX(Directory[],MATCH(tbl_deal[[#This Row],[Index]],Directory[Index],0),MATCH('DEAL DIRECTORY'!AW$5,Directory[#Headers],0))</f>
        <v>投资级</v>
      </c>
      <c r="AX110" s="129" t="str">
        <f>INDEX(Directory[],MATCH(tbl_deal[[#This Row],[Index]],Directory[Index],0),MATCH('DEAL DIRECTORY'!AX$5,Directory[#Headers],0))</f>
        <v>3-5亿</v>
      </c>
      <c r="AY110" s="133" t="str">
        <f>INDEX(Directory[],MATCH(tbl_deal[[#This Row],[Index]],Directory[Index],0),MATCH('DEAL DIRECTORY'!AY$5,Directory[#Headers],0))</f>
        <v>22年</v>
      </c>
      <c r="AZ110" s="129" t="str">
        <f>INDEX(Directory[],MATCH(tbl_deal[[#This Row],[Index]],Directory[Index],0),MATCH('DEAL DIRECTORY'!AZ$5,Directory[#Headers],0))</f>
        <v>Q2</v>
      </c>
      <c r="BA110" s="129" t="str">
        <f>INDEX(Directory[],MATCH(tbl_deal[[#This Row],[Index]],Directory[Index],0),MATCH('DEAL DIRECTORY'!BA$5,Directory[#Headers],0))</f>
        <v>04月</v>
      </c>
      <c r="BB110" s="129" t="str">
        <f>INDEX(Directory[],MATCH(tbl_deal[[#This Row],[Index]],Directory[Index],0),MATCH('DEAL DIRECTORY'!BB$5,Directory[#Headers],0))</f>
        <v>--</v>
      </c>
      <c r="BC110" s="129" t="str">
        <f>INDEX(Directory[],MATCH(tbl_deal[[#This Row],[Index]],Directory[Index],0),MATCH('DEAL DIRECTORY'!BC$5,Directory[#Headers],0))</f>
        <v>CHINA GREAT WALL INTERNATIONAL HOLDINGS VI LTD</v>
      </c>
      <c r="BD110" s="129" t="str">
        <f>INDEX(Directory[],MATCH(tbl_deal[[#This Row],[Index]],Directory[Index],0),MATCH('DEAL DIRECTORY'!BD$5,Directory[#Headers],0))</f>
        <v>XS2471127584</v>
      </c>
      <c r="BE110" s="137" t="str">
        <f>INDEX(Directory[],MATCH(tbl_deal[[#This Row],[Index]],Directory[Index],0),MATCH('DEAL DIRECTORY'!BE$5,Directory[#Headers],0))</f>
        <v>22年04月</v>
      </c>
      <c r="BF110" s="137" t="str">
        <f>INDEX(Directory[],MATCH(tbl_deal[[#This Row],[Index]],Directory[Index],0),MATCH('DEAL DIRECTORY'!BF$5,Directory[#Headers],0))</f>
        <v>长城国际</v>
      </c>
      <c r="BG110" s="137" t="str">
        <f>INDEX(Directory[],MATCH(tbl_deal[[#This Row],[Index]],Directory[Index],0),MATCH('DEAL DIRECTORY'!BG$5,Directory[#Headers],0))</f>
        <v>--/BBB+/A</v>
      </c>
      <c r="BH110" s="137" t="str">
        <f>INDEX(Directory[],MATCH(tbl_deal[[#This Row],[Index]],Directory[Index],0),MATCH('DEAL DIRECTORY'!BH$5,Directory[#Headers],0))</f>
        <v>高级债</v>
      </c>
      <c r="BI110" s="137" t="str">
        <f>INDEX(Directory[],MATCH(tbl_deal[[#This Row],[Index]],Directory[Index],0),MATCH('DEAL DIRECTORY'!BI$5,Directory[#Headers],0))</f>
        <v>5亿美元</v>
      </c>
      <c r="BJ110" s="137" t="str">
        <f>INDEX(Directory[],MATCH(tbl_deal[[#This Row],[Index]],Directory[Index],0),MATCH('DEAL DIRECTORY'!BJ$5,Directory[#Headers],0))</f>
        <v>3年</v>
      </c>
      <c r="BK110" s="137" t="str">
        <f>INDEX(Directory[],MATCH(tbl_deal[[#This Row],[Index]],Directory[Index],0),MATCH('DEAL DIRECTORY'!BK$5,Directory[#Headers],0))</f>
        <v>4.25%</v>
      </c>
      <c r="BL110" s="137" t="str">
        <f>INDEX(Directory[],MATCH(tbl_deal[[#This Row],[Index]],Directory[Index],0),MATCH('DEAL DIRECTORY'!BL$5,Directory[#Headers],0))</f>
        <v>全球协调人</v>
      </c>
      <c r="BM110" s="129" t="str">
        <f>INDEX(Directory[],MATCH(tbl_deal[[#This Row],[Index]],Directory[Index],0),MATCH('DEAL DIRECTORY'!BM$5,Directory[#Headers],0))</f>
        <v/>
      </c>
      <c r="BN110" s="4"/>
      <c r="BO110" s="4"/>
      <c r="BP110" s="4"/>
    </row>
    <row r="111" spans="3:68" ht="20.25" customHeight="1" x14ac:dyDescent="0.25">
      <c r="C111" s="129">
        <f>Directory[[#This Row],[Index]]</f>
        <v>360</v>
      </c>
      <c r="D111" s="130">
        <f>INDEX(Directory[],MATCH(tbl_deal[[#This Row],[Index]],Directory[Index],0),MATCH('DEAL DIRECTORY'!D$5,Directory[#Headers],0))</f>
        <v>44672</v>
      </c>
      <c r="E111" s="129" t="str">
        <f>INDEX(Directory[],MATCH(tbl_deal[[#This Row],[Index]],Directory[Index],0),MATCH('DEAL DIRECTORY'!E$5,Directory[#Headers],0))</f>
        <v/>
      </c>
      <c r="F111" s="129" t="str">
        <f>INDEX(Directory[],MATCH(tbl_deal[[#This Row],[Index]],Directory[Index],0),MATCH('DEAL DIRECTORY'!F$5,Directory[#Headers],0))</f>
        <v/>
      </c>
      <c r="G111" s="129" t="str">
        <f>INDEX(Directory[],MATCH(tbl_deal[[#This Row],[Index]],Directory[Index],0),MATCH('DEAL DIRECTORY'!G$5,Directory[#Headers],0))</f>
        <v>Horizon II</v>
      </c>
      <c r="H111" s="135" t="str">
        <f>IF(tbl_deal[[#This Row],[FolderPath]]="","",HYPERLINK(tbl_deal[[#This Row],[FolderPath]],"📂"))</f>
        <v/>
      </c>
      <c r="I111" s="129" t="str">
        <f>INDEX(Directory[],MATCH(tbl_deal[[#This Row],[Index]],Directory[Index],0),MATCH('DEAL DIRECTORY'!I$5,Directory[#Headers],0))</f>
        <v>JBR</v>
      </c>
      <c r="J111" s="129" t="str">
        <f>INDEX(Directory[],MATCH(tbl_deal[[#This Row],[Index]],Directory[Index],0),MATCH('DEAL DIRECTORY'!J$5,Directory[#Headers],0))</f>
        <v>n/a</v>
      </c>
      <c r="K111" s="129" t="str">
        <f>INDEX(Directory[],MATCH(tbl_deal[[#This Row],[Index]],Directory[Index],0),MATCH('DEAL DIRECTORY'!K$5,Directory[#Headers],0))</f>
        <v>FI组</v>
      </c>
      <c r="L111" s="129">
        <f>INDEX(Directory[],MATCH(tbl_deal[[#This Row],[Index]],Directory[Index],0),MATCH('DEAL DIRECTORY'!L$5,Directory[#Headers],0))</f>
        <v>1</v>
      </c>
      <c r="M111" s="129" t="str">
        <f>INDEX(Directory[],MATCH(tbl_deal[[#This Row],[Index]],Directory[Index],0),MATCH('DEAL DIRECTORY'!M$5,Directory[#Headers],0))</f>
        <v>南商银行</v>
      </c>
      <c r="N111" s="129" t="str">
        <f>INDEX(Directory[],MATCH(tbl_deal[[#This Row],[Index]],Directory[Index],0),MATCH('DEAL DIRECTORY'!N$5,Directory[#Headers],0))</f>
        <v>Ba2--/--</v>
      </c>
      <c r="O111" s="129" t="str">
        <f>INDEX(Directory[],MATCH(tbl_deal[[#This Row],[Index]],Directory[Index],0),MATCH('DEAL DIRECTORY'!O$5,Directory[#Headers],0))</f>
        <v>USD</v>
      </c>
      <c r="P111" s="129">
        <f>INDEX(Directory[],MATCH(tbl_deal[[#This Row],[Index]],Directory[Index],0),MATCH('DEAL DIRECTORY'!P$5,Directory[#Headers],0))</f>
        <v>6.5</v>
      </c>
      <c r="Q111" s="129" t="str">
        <f>INDEX(Directory[],MATCH(tbl_deal[[#This Row],[Index]],Directory[Index],0),MATCH('DEAL DIRECTORY'!Q$5,Directory[#Headers],0))</f>
        <v>PNC5</v>
      </c>
      <c r="R111" s="129" t="str">
        <f>INDEX(Directory[],MATCH(tbl_deal[[#This Row],[Index]],Directory[Index],0),MATCH('DEAL DIRECTORY'!R$5,Directory[#Headers],0))</f>
        <v>6.5%</v>
      </c>
      <c r="S111" s="129" t="str">
        <f>INDEX(Directory[],MATCH(tbl_deal[[#This Row],[Index]],Directory[Index],0),MATCH('DEAL DIRECTORY'!S$5,Directory[#Headers],0))</f>
        <v>6.7%a</v>
      </c>
      <c r="T111" s="129" t="str">
        <f>INDEX(Directory[],MATCH(tbl_deal[[#This Row],[Index]],Directory[Index],0),MATCH('DEAL DIRECTORY'!T$5,Directory[#Headers],0))</f>
        <v>6.5%</v>
      </c>
      <c r="U111" s="129" t="str">
        <f>INDEX(Directory[],MATCH(tbl_deal[[#This Row],[Index]],Directory[Index],0),MATCH('DEAL DIRECTORY'!U$5,Directory[#Headers],0))</f>
        <v>--</v>
      </c>
      <c r="V111" s="131">
        <f>INDEX(Directory[],MATCH(tbl_deal[[#This Row],[Index]],Directory[Index],0),MATCH('DEAL DIRECTORY'!V$5,Directory[#Headers],0))</f>
        <v>20</v>
      </c>
      <c r="W111" s="129" t="str">
        <f>INDEX(Directory[],MATCH(tbl_deal[[#This Row],[Index]],Directory[Index],0),MATCH('DEAL DIRECTORY'!W$5,Directory[#Headers],0))</f>
        <v>直发</v>
      </c>
      <c r="X111" s="129" t="str">
        <f>INDEX(Directory[],MATCH(tbl_deal[[#This Row],[Index]],Directory[Index],0),MATCH('DEAL DIRECTORY'!X$5,Directory[#Headers],0))</f>
        <v>额外一级资本债</v>
      </c>
      <c r="Y111" s="129" t="str">
        <f>INDEX(Directory[],MATCH(tbl_deal[[#This Row],[Index]],Directory[Index],0),MATCH('DEAL DIRECTORY'!Y$5,Directory[#Headers],0))</f>
        <v>港交所</v>
      </c>
      <c r="Z111" s="129" t="str">
        <f>INDEX(Directory[],MATCH(tbl_deal[[#This Row],[Index]],Directory[Index],0),MATCH('DEAL DIRECTORY'!Z$5,Directory[#Headers],0))</f>
        <v>AT1</v>
      </c>
      <c r="AA111" s="129" t="str">
        <f>INDEX(Directory[],MATCH(tbl_deal[[#This Row],[Index]],Directory[Index],0),MATCH('DEAL DIRECTORY'!AA$5,Directory[#Headers],0))</f>
        <v/>
      </c>
      <c r="AB111" s="129" t="str">
        <f>INDEX(Directory[],MATCH(tbl_deal[[#This Row],[Index]],Directory[Index],0),MATCH('DEAL DIRECTORY'!AB$5,Directory[#Headers],0))</f>
        <v>BISL</v>
      </c>
      <c r="AC111" s="129" t="str">
        <f>INDEX(Directory[],MATCH(tbl_deal[[#This Row],[Index]],Directory[Index],0),MATCH('DEAL DIRECTORY'!AC$5,Directory[#Headers],0))</f>
        <v>--</v>
      </c>
      <c r="AD111" s="129" t="str">
        <f>INDEX(Directory[],MATCH(tbl_deal[[#This Row],[Index]],Directory[Index],0),MATCH('DEAL DIRECTORY'!AD$5,Directory[#Headers],0))</f>
        <v>--</v>
      </c>
      <c r="AE111" s="129" t="str">
        <f>INDEX(Directory[],MATCH(tbl_deal[[#This Row],[Index]],Directory[Index],0),MATCH('DEAL DIRECTORY'!AE$5,Directory[#Headers],0))</f>
        <v>--</v>
      </c>
      <c r="AF111" s="129" t="str">
        <f>INDEX(Directory[],MATCH(tbl_deal[[#This Row],[Index]],Directory[Index],0),MATCH('DEAL DIRECTORY'!AF$5,Directory[#Headers],0))</f>
        <v>N</v>
      </c>
      <c r="AG111" s="129" t="str">
        <f>INDEX(Directory[],MATCH(tbl_deal[[#This Row],[Index]],Directory[Index],0),MATCH('DEAL DIRECTORY'!AG$5,Directory[#Headers],0))</f>
        <v>南洋商业银行有限公司</v>
      </c>
      <c r="AH111" s="129" t="str">
        <f>INDEX(Directory[],MATCH(tbl_deal[[#This Row],[Index]],Directory[Index],0),MATCH('DEAL DIRECTORY'!AH$5,Directory[#Headers],0))</f>
        <v>--/--/--</v>
      </c>
      <c r="AI111" s="129" t="str">
        <f>INDEX(Directory[],MATCH(tbl_deal[[#This Row],[Index]],Directory[Index],0),MATCH('DEAL DIRECTORY'!AI$5,Directory[#Headers],0))</f>
        <v>--</v>
      </c>
      <c r="AJ111" s="129" t="str">
        <f>INDEX(Directory[],MATCH(tbl_deal[[#This Row],[Index]],Directory[Index],0),MATCH('DEAL DIRECTORY'!AJ$5,Directory[#Headers],0))</f>
        <v>上海</v>
      </c>
      <c r="AK111" s="129" t="str">
        <f>INDEX(Directory[],MATCH(tbl_deal[[#This Row],[Index]],Directory[Index],0),MATCH('DEAL DIRECTORY'!AK$5,Directory[#Headers],0))</f>
        <v>--</v>
      </c>
      <c r="AL111" s="129" t="str">
        <f>INDEX(Directory[],MATCH(tbl_deal[[#This Row],[Index]],Directory[Index],0),MATCH('DEAL DIRECTORY'!AL$5,Directory[#Headers],0))</f>
        <v>--</v>
      </c>
      <c r="AM111" s="129" t="str">
        <f>INDEX(Directory[],MATCH(tbl_deal[[#This Row],[Index]],Directory[Index],0),MATCH('DEAL DIRECTORY'!AM$5,Directory[#Headers],0))</f>
        <v>--</v>
      </c>
      <c r="AN111" s="129" t="str">
        <f>INDEX(Directory[],MATCH(tbl_deal[[#This Row],[Index]],Directory[Index],0),MATCH('DEAL DIRECTORY'!AN$5,Directory[#Headers],0))</f>
        <v>--</v>
      </c>
      <c r="AO111" s="132">
        <f>IF(ISBLANK(INDEX(Directory[],MATCH(tbl_deal[[#This Row],[Index]],Directory[Index],0),MATCH('DEAL DIRECTORY'!AO$5,Directory[#Headers],0))),"--",INDEX(Directory[],MATCH(tbl_deal[[#This Row],[Index]],Directory[Index],0),MATCH('DEAL DIRECTORY'!AO$5,Directory[#Headers],0)))</f>
        <v>24945</v>
      </c>
      <c r="AP111" s="129">
        <f>INDEX(Directory[],MATCH(tbl_deal[[#This Row],[Index]],Directory[Index],0),MATCH('DEAL DIRECTORY'!AP$5,Directory[#Headers],0))</f>
        <v>6.5</v>
      </c>
      <c r="AQ111" s="129">
        <f>INDEX(Directory[],MATCH(tbl_deal[[#This Row],[Index]],Directory[Index],0),MATCH('DEAL DIRECTORY'!AQ$5,Directory[#Headers],0))</f>
        <v>41.93</v>
      </c>
      <c r="AR111" s="129">
        <f>INDEX(Directory[],MATCH(tbl_deal[[#This Row],[Index]],Directory[Index],0),MATCH('DEAL DIRECTORY'!AR$5,Directory[#Headers],0))</f>
        <v>50.991999999999997</v>
      </c>
      <c r="AS111" s="129" t="str">
        <f>INDEX(Directory[],MATCH(tbl_deal[[#This Row],[Index]],Directory[Index],0),MATCH('DEAL DIRECTORY'!AS$5,Directory[#Headers],0))</f>
        <v>央企(子)</v>
      </c>
      <c r="AT111" s="129" t="str">
        <f>INDEX(Directory[],MATCH(tbl_deal[[#This Row],[Index]],Directory[Index],0),MATCH('DEAL DIRECTORY'!AT$5,Directory[#Headers],0))</f>
        <v>金融机构</v>
      </c>
      <c r="AU111" s="129" t="str">
        <f>INDEX(Directory[],MATCH(tbl_deal[[#This Row],[Index]],Directory[Index],0),MATCH('DEAL DIRECTORY'!AU$5,Directory[#Headers],0))</f>
        <v>银行</v>
      </c>
      <c r="AV111" s="129" t="str">
        <f>INDEX(Directory[],MATCH(tbl_deal[[#This Row],[Index]],Directory[Index],0),MATCH('DEAL DIRECTORY'!AV$5,Directory[#Headers],0))</f>
        <v>直发</v>
      </c>
      <c r="AW111" s="129" t="str">
        <f>INDEX(Directory[],MATCH(tbl_deal[[#This Row],[Index]],Directory[Index],0),MATCH('DEAL DIRECTORY'!AW$5,Directory[#Headers],0))</f>
        <v>高收益</v>
      </c>
      <c r="AX111" s="129" t="str">
        <f>INDEX(Directory[],MATCH(tbl_deal[[#This Row],[Index]],Directory[Index],0),MATCH('DEAL DIRECTORY'!AX$5,Directory[#Headers],0))</f>
        <v>&gt;5亿</v>
      </c>
      <c r="AY111" s="133" t="str">
        <f>INDEX(Directory[],MATCH(tbl_deal[[#This Row],[Index]],Directory[Index],0),MATCH('DEAL DIRECTORY'!AY$5,Directory[#Headers],0))</f>
        <v>22年</v>
      </c>
      <c r="AZ111" s="129" t="str">
        <f>INDEX(Directory[],MATCH(tbl_deal[[#This Row],[Index]],Directory[Index],0),MATCH('DEAL DIRECTORY'!AZ$5,Directory[#Headers],0))</f>
        <v>Q2</v>
      </c>
      <c r="BA111" s="129" t="str">
        <f>INDEX(Directory[],MATCH(tbl_deal[[#This Row],[Index]],Directory[Index],0),MATCH('DEAL DIRECTORY'!BA$5,Directory[#Headers],0))</f>
        <v>04月</v>
      </c>
      <c r="BB111" s="129" t="str">
        <f>INDEX(Directory[],MATCH(tbl_deal[[#This Row],[Index]],Directory[Index],0),MATCH('DEAL DIRECTORY'!BB$5,Directory[#Headers],0))</f>
        <v>--</v>
      </c>
      <c r="BC111" s="129" t="str">
        <f>INDEX(Directory[],MATCH(tbl_deal[[#This Row],[Index]],Directory[Index],0),MATCH('DEAL DIRECTORY'!BC$5,Directory[#Headers],0))</f>
        <v>NANYANG COMMERCIAL BANK LTD</v>
      </c>
      <c r="BD111" s="129" t="str">
        <f>INDEX(Directory[],MATCH(tbl_deal[[#This Row],[Index]],Directory[Index],0),MATCH('DEAL DIRECTORY'!BD$5,Directory[#Headers],0))</f>
        <v>XS2467774209</v>
      </c>
      <c r="BE111" s="137" t="str">
        <f>INDEX(Directory[],MATCH(tbl_deal[[#This Row],[Index]],Directory[Index],0),MATCH('DEAL DIRECTORY'!BE$5,Directory[#Headers],0))</f>
        <v>22年04月</v>
      </c>
      <c r="BF111" s="137" t="str">
        <f>INDEX(Directory[],MATCH(tbl_deal[[#This Row],[Index]],Directory[Index],0),MATCH('DEAL DIRECTORY'!BF$5,Directory[#Headers],0))</f>
        <v>南商银行</v>
      </c>
      <c r="BG111" s="137" t="str">
        <f>INDEX(Directory[],MATCH(tbl_deal[[#This Row],[Index]],Directory[Index],0),MATCH('DEAL DIRECTORY'!BG$5,Directory[#Headers],0))</f>
        <v>Ba2--/--</v>
      </c>
      <c r="BH111" s="137" t="str">
        <f>INDEX(Directory[],MATCH(tbl_deal[[#This Row],[Index]],Directory[Index],0),MATCH('DEAL DIRECTORY'!BH$5,Directory[#Headers],0))</f>
        <v>额外一级资本债</v>
      </c>
      <c r="BI111" s="137" t="str">
        <f>INDEX(Directory[],MATCH(tbl_deal[[#This Row],[Index]],Directory[Index],0),MATCH('DEAL DIRECTORY'!BI$5,Directory[#Headers],0))</f>
        <v>6.5亿美元</v>
      </c>
      <c r="BJ111" s="137" t="str">
        <f>INDEX(Directory[],MATCH(tbl_deal[[#This Row],[Index]],Directory[Index],0),MATCH('DEAL DIRECTORY'!BJ$5,Directory[#Headers],0))</f>
        <v>永续(前5年不可赎回)</v>
      </c>
      <c r="BK111" s="137" t="str">
        <f>INDEX(Directory[],MATCH(tbl_deal[[#This Row],[Index]],Directory[Index],0),MATCH('DEAL DIRECTORY'!BK$5,Directory[#Headers],0))</f>
        <v>6.5%</v>
      </c>
      <c r="BL111" s="137" t="str">
        <f>INDEX(Directory[],MATCH(tbl_deal[[#This Row],[Index]],Directory[Index],0),MATCH('DEAL DIRECTORY'!BL$5,Directory[#Headers],0))</f>
        <v>账簿管理人</v>
      </c>
      <c r="BM111" s="129" t="str">
        <f>INDEX(Directory[],MATCH(tbl_deal[[#This Row],[Index]],Directory[Index],0),MATCH('DEAL DIRECTORY'!BM$5,Directory[#Headers],0))</f>
        <v/>
      </c>
      <c r="BN111" s="4"/>
      <c r="BO111" s="4"/>
      <c r="BP111" s="4"/>
    </row>
    <row r="112" spans="3:68" ht="20.25" customHeight="1" x14ac:dyDescent="0.25">
      <c r="C112" s="129">
        <f>Directory[[#This Row],[Index]]</f>
        <v>359</v>
      </c>
      <c r="D112" s="130">
        <f>INDEX(Directory[],MATCH(tbl_deal[[#This Row],[Index]],Directory[Index],0),MATCH('DEAL DIRECTORY'!D$5,Directory[#Headers],0))</f>
        <v>44664</v>
      </c>
      <c r="E112" s="129" t="str">
        <f>INDEX(Directory[],MATCH(tbl_deal[[#This Row],[Index]],Directory[Index],0),MATCH('DEAL DIRECTORY'!E$5,Directory[#Headers],0))</f>
        <v/>
      </c>
      <c r="F112" s="129" t="str">
        <f>INDEX(Directory[],MATCH(tbl_deal[[#This Row],[Index]],Directory[Index],0),MATCH('DEAL DIRECTORY'!F$5,Directory[#Headers],0))</f>
        <v/>
      </c>
      <c r="G112" s="129" t="str">
        <f>INDEX(Directory[],MATCH(tbl_deal[[#This Row],[Index]],Directory[Index],0),MATCH('DEAL DIRECTORY'!G$5,Directory[#Headers],0))</f>
        <v>Canal II</v>
      </c>
      <c r="H112" s="135" t="str">
        <f>IF(tbl_deal[[#This Row],[FolderPath]]="","",HYPERLINK(tbl_deal[[#This Row],[FolderPath]],"📂"))</f>
        <v/>
      </c>
      <c r="I112" s="129" t="str">
        <f>INDEX(Directory[],MATCH(tbl_deal[[#This Row],[Index]],Directory[Index],0),MATCH('DEAL DIRECTORY'!I$5,Directory[#Headers],0))</f>
        <v>JBR</v>
      </c>
      <c r="J112" s="129" t="str">
        <f>INDEX(Directory[],MATCH(tbl_deal[[#This Row],[Index]],Directory[Index],0),MATCH('DEAL DIRECTORY'!J$5,Directory[#Headers],0))</f>
        <v>n/a</v>
      </c>
      <c r="K112" s="129" t="str">
        <f>INDEX(Directory[],MATCH(tbl_deal[[#This Row],[Index]],Directory[Index],0),MATCH('DEAL DIRECTORY'!K$5,Directory[#Headers],0))</f>
        <v>FI组</v>
      </c>
      <c r="L112" s="129">
        <f>INDEX(Directory[],MATCH(tbl_deal[[#This Row],[Index]],Directory[Index],0),MATCH('DEAL DIRECTORY'!L$5,Directory[#Headers],0))</f>
        <v>2</v>
      </c>
      <c r="M112" s="129" t="str">
        <f>INDEX(Directory[],MATCH(tbl_deal[[#This Row],[Index]],Directory[Index],0),MATCH('DEAL DIRECTORY'!M$5,Directory[#Headers],0))</f>
        <v>信银国际</v>
      </c>
      <c r="N112" s="129" t="str">
        <f>INDEX(Directory[],MATCH(tbl_deal[[#This Row],[Index]],Directory[Index],0),MATCH('DEAL DIRECTORY'!N$5,Directory[#Headers],0))</f>
        <v>Ba2/--/--</v>
      </c>
      <c r="O112" s="129" t="str">
        <f>INDEX(Directory[],MATCH(tbl_deal[[#This Row],[Index]],Directory[Index],0),MATCH('DEAL DIRECTORY'!O$5,Directory[#Headers],0))</f>
        <v>USD</v>
      </c>
      <c r="P112" s="129">
        <f>INDEX(Directory[],MATCH(tbl_deal[[#This Row],[Index]],Directory[Index],0),MATCH('DEAL DIRECTORY'!P$5,Directory[#Headers],0))</f>
        <v>6</v>
      </c>
      <c r="Q112" s="129" t="str">
        <f>INDEX(Directory[],MATCH(tbl_deal[[#This Row],[Index]],Directory[Index],0),MATCH('DEAL DIRECTORY'!Q$5,Directory[#Headers],0))</f>
        <v>PNC5</v>
      </c>
      <c r="R112" s="129" t="str">
        <f>INDEX(Directory[],MATCH(tbl_deal[[#This Row],[Index]],Directory[Index],0),MATCH('DEAL DIRECTORY'!R$5,Directory[#Headers],0))</f>
        <v>4.8%</v>
      </c>
      <c r="S112" s="129" t="str">
        <f>INDEX(Directory[],MATCH(tbl_deal[[#This Row],[Index]],Directory[Index],0),MATCH('DEAL DIRECTORY'!S$5,Directory[#Headers],0))</f>
        <v>5.125%a</v>
      </c>
      <c r="T112" s="129" t="str">
        <f>INDEX(Directory[],MATCH(tbl_deal[[#This Row],[Index]],Directory[Index],0),MATCH('DEAL DIRECTORY'!T$5,Directory[#Headers],0))</f>
        <v>4.8%</v>
      </c>
      <c r="U112" s="129" t="str">
        <f>INDEX(Directory[],MATCH(tbl_deal[[#This Row],[Index]],Directory[Index],0),MATCH('DEAL DIRECTORY'!U$5,Directory[#Headers],0))</f>
        <v>--</v>
      </c>
      <c r="V112" s="129">
        <f>INDEX(Directory[],MATCH(tbl_deal[[#This Row],[Index]],Directory[Index],0),MATCH('DEAL DIRECTORY'!V$5,Directory[#Headers],0))</f>
        <v>33</v>
      </c>
      <c r="W112" s="129" t="str">
        <f>INDEX(Directory[],MATCH(tbl_deal[[#This Row],[Index]],Directory[Index],0),MATCH('DEAL DIRECTORY'!W$5,Directory[#Headers],0))</f>
        <v>直发</v>
      </c>
      <c r="X112" s="129" t="str">
        <f>INDEX(Directory[],MATCH(tbl_deal[[#This Row],[Index]],Directory[Index],0),MATCH('DEAL DIRECTORY'!X$5,Directory[#Headers],0))</f>
        <v>额外一级资本债</v>
      </c>
      <c r="Y112" s="129" t="str">
        <f>INDEX(Directory[],MATCH(tbl_deal[[#This Row],[Index]],Directory[Index],0),MATCH('DEAL DIRECTORY'!Y$5,Directory[#Headers],0))</f>
        <v>港交所</v>
      </c>
      <c r="Z112" s="129" t="str">
        <f>INDEX(Directory[],MATCH(tbl_deal[[#This Row],[Index]],Directory[Index],0),MATCH('DEAL DIRECTORY'!Z$5,Directory[#Headers],0))</f>
        <v>AT1</v>
      </c>
      <c r="AA112" s="129" t="str">
        <f>INDEX(Directory[],MATCH(tbl_deal[[#This Row],[Index]],Directory[Index],0),MATCH('DEAL DIRECTORY'!AA$5,Directory[#Headers],0))</f>
        <v/>
      </c>
      <c r="AB112" s="129" t="str">
        <f>INDEX(Directory[],MATCH(tbl_deal[[#This Row],[Index]],Directory[Index],0),MATCH('DEAL DIRECTORY'!AB$5,Directory[#Headers],0))</f>
        <v>BISL,港分</v>
      </c>
      <c r="AC112" s="129" t="str">
        <f>INDEX(Directory[],MATCH(tbl_deal[[#This Row],[Index]],Directory[Index],0),MATCH('DEAL DIRECTORY'!AC$5,Directory[#Headers],0))</f>
        <v>--</v>
      </c>
      <c r="AD112" s="129" t="str">
        <f>INDEX(Directory[],MATCH(tbl_deal[[#This Row],[Index]],Directory[Index],0),MATCH('DEAL DIRECTORY'!AD$5,Directory[#Headers],0))</f>
        <v>--</v>
      </c>
      <c r="AE112" s="129" t="str">
        <f>INDEX(Directory[],MATCH(tbl_deal[[#This Row],[Index]],Directory[Index],0),MATCH('DEAL DIRECTORY'!AE$5,Directory[#Headers],0))</f>
        <v>--</v>
      </c>
      <c r="AF112" s="129" t="str">
        <f>INDEX(Directory[],MATCH(tbl_deal[[#This Row],[Index]],Directory[Index],0),MATCH('DEAL DIRECTORY'!AF$5,Directory[#Headers],0))</f>
        <v>N</v>
      </c>
      <c r="AG112" s="129" t="str">
        <f>INDEX(Directory[],MATCH(tbl_deal[[#This Row],[Index]],Directory[Index],0),MATCH('DEAL DIRECTORY'!AG$5,Directory[#Headers],0))</f>
        <v>中信银行(国际)有限公司</v>
      </c>
      <c r="AH112" s="129" t="str">
        <f>INDEX(Directory[],MATCH(tbl_deal[[#This Row],[Index]],Directory[Index],0),MATCH('DEAL DIRECTORY'!AH$5,Directory[#Headers],0))</f>
        <v>--/--/BBB+</v>
      </c>
      <c r="AI112" s="129" t="str">
        <f>INDEX(Directory[],MATCH(tbl_deal[[#This Row],[Index]],Directory[Index],0),MATCH('DEAL DIRECTORY'!AI$5,Directory[#Headers],0))</f>
        <v>AAA</v>
      </c>
      <c r="AJ112" s="129" t="str">
        <f>INDEX(Directory[],MATCH(tbl_deal[[#This Row],[Index]],Directory[Index],0),MATCH('DEAL DIRECTORY'!AJ$5,Directory[#Headers],0))</f>
        <v>北京</v>
      </c>
      <c r="AK112" s="129" t="str">
        <f>INDEX(Directory[],MATCH(tbl_deal[[#This Row],[Index]],Directory[Index],0),MATCH('DEAL DIRECTORY'!AK$5,Directory[#Headers],0))</f>
        <v>--</v>
      </c>
      <c r="AL112" s="129" t="str">
        <f>INDEX(Directory[],MATCH(tbl_deal[[#This Row],[Index]],Directory[Index],0),MATCH('DEAL DIRECTORY'!AL$5,Directory[#Headers],0))</f>
        <v>--</v>
      </c>
      <c r="AM112" s="129" t="str">
        <f>INDEX(Directory[],MATCH(tbl_deal[[#This Row],[Index]],Directory[Index],0),MATCH('DEAL DIRECTORY'!AM$5,Directory[#Headers],0))</f>
        <v>--</v>
      </c>
      <c r="AN112" s="129" t="str">
        <f>INDEX(Directory[],MATCH(tbl_deal[[#This Row],[Index]],Directory[Index],0),MATCH('DEAL DIRECTORY'!AN$5,Directory[#Headers],0))</f>
        <v>--</v>
      </c>
      <c r="AO112" s="129">
        <f>IF(ISBLANK(INDEX(Directory[],MATCH(tbl_deal[[#This Row],[Index]],Directory[Index],0),MATCH('DEAL DIRECTORY'!AO$5,Directory[#Headers],0))),"--",INDEX(Directory[],MATCH(tbl_deal[[#This Row],[Index]],Directory[Index],0),MATCH('DEAL DIRECTORY'!AO$5,Directory[#Headers],0)))</f>
        <v>2500</v>
      </c>
      <c r="AP112" s="133">
        <f>INDEX(Directory[],MATCH(tbl_deal[[#This Row],[Index]],Directory[Index],0),MATCH('DEAL DIRECTORY'!AP$5,Directory[#Headers],0))</f>
        <v>6</v>
      </c>
      <c r="AQ112" s="129">
        <f>INDEX(Directory[],MATCH(tbl_deal[[#This Row],[Index]],Directory[Index],0),MATCH('DEAL DIRECTORY'!AQ$5,Directory[#Headers],0))</f>
        <v>38.21</v>
      </c>
      <c r="AR112" s="129">
        <f>INDEX(Directory[],MATCH(tbl_deal[[#This Row],[Index]],Directory[Index],0),MATCH('DEAL DIRECTORY'!AR$5,Directory[#Headers],0))</f>
        <v>47.033999999999999</v>
      </c>
      <c r="AS112" s="129" t="str">
        <f>INDEX(Directory[],MATCH(tbl_deal[[#This Row],[Index]],Directory[Index],0),MATCH('DEAL DIRECTORY'!AS$5,Directory[#Headers],0))</f>
        <v>央企(子)</v>
      </c>
      <c r="AT112" s="129" t="str">
        <f>INDEX(Directory[],MATCH(tbl_deal[[#This Row],[Index]],Directory[Index],0),MATCH('DEAL DIRECTORY'!AT$5,Directory[#Headers],0))</f>
        <v>金融机构</v>
      </c>
      <c r="AU112" s="129" t="str">
        <f>INDEX(Directory[],MATCH(tbl_deal[[#This Row],[Index]],Directory[Index],0),MATCH('DEAL DIRECTORY'!AU$5,Directory[#Headers],0))</f>
        <v>银行</v>
      </c>
      <c r="AV112" s="129" t="str">
        <f>INDEX(Directory[],MATCH(tbl_deal[[#This Row],[Index]],Directory[Index],0),MATCH('DEAL DIRECTORY'!AV$5,Directory[#Headers],0))</f>
        <v>直发</v>
      </c>
      <c r="AW112" s="129" t="str">
        <f>INDEX(Directory[],MATCH(tbl_deal[[#This Row],[Index]],Directory[Index],0),MATCH('DEAL DIRECTORY'!AW$5,Directory[#Headers],0))</f>
        <v>高收益</v>
      </c>
      <c r="AX112" s="129" t="str">
        <f>INDEX(Directory[],MATCH(tbl_deal[[#This Row],[Index]],Directory[Index],0),MATCH('DEAL DIRECTORY'!AX$5,Directory[#Headers],0))</f>
        <v>&gt;5亿</v>
      </c>
      <c r="AY112" s="129" t="str">
        <f>INDEX(Directory[],MATCH(tbl_deal[[#This Row],[Index]],Directory[Index],0),MATCH('DEAL DIRECTORY'!AY$5,Directory[#Headers],0))</f>
        <v>22年</v>
      </c>
      <c r="AZ112" s="129" t="str">
        <f>INDEX(Directory[],MATCH(tbl_deal[[#This Row],[Index]],Directory[Index],0),MATCH('DEAL DIRECTORY'!AZ$5,Directory[#Headers],0))</f>
        <v>Q2</v>
      </c>
      <c r="BA112" s="129" t="str">
        <f>INDEX(Directory[],MATCH(tbl_deal[[#This Row],[Index]],Directory[Index],0),MATCH('DEAL DIRECTORY'!BA$5,Directory[#Headers],0))</f>
        <v>04月</v>
      </c>
      <c r="BB112" s="129" t="str">
        <f>INDEX(Directory[],MATCH(tbl_deal[[#This Row],[Index]],Directory[Index],0),MATCH('DEAL DIRECTORY'!BB$5,Directory[#Headers],0))</f>
        <v>--</v>
      </c>
      <c r="BC112" s="129" t="str">
        <f>INDEX(Directory[],MATCH(tbl_deal[[#This Row],[Index]],Directory[Index],0),MATCH('DEAL DIRECTORY'!BC$5,Directory[#Headers],0))</f>
        <v>CHINA CITIC BANK INTERNATIONAL LTD</v>
      </c>
      <c r="BD112" s="129" t="str">
        <f>INDEX(Directory[],MATCH(tbl_deal[[#This Row],[Index]],Directory[Index],0),MATCH('DEAL DIRECTORY'!BD$5,Directory[#Headers],0))</f>
        <v>XS2461766805</v>
      </c>
      <c r="BE112" s="137" t="str">
        <f>INDEX(Directory[],MATCH(tbl_deal[[#This Row],[Index]],Directory[Index],0),MATCH('DEAL DIRECTORY'!BE$5,Directory[#Headers],0))</f>
        <v>22年04月</v>
      </c>
      <c r="BF112" s="137" t="str">
        <f>INDEX(Directory[],MATCH(tbl_deal[[#This Row],[Index]],Directory[Index],0),MATCH('DEAL DIRECTORY'!BF$5,Directory[#Headers],0))</f>
        <v>信银国际</v>
      </c>
      <c r="BG112" s="137" t="str">
        <f>INDEX(Directory[],MATCH(tbl_deal[[#This Row],[Index]],Directory[Index],0),MATCH('DEAL DIRECTORY'!BG$5,Directory[#Headers],0))</f>
        <v>Ba2/--/--</v>
      </c>
      <c r="BH112" s="137" t="str">
        <f>INDEX(Directory[],MATCH(tbl_deal[[#This Row],[Index]],Directory[Index],0),MATCH('DEAL DIRECTORY'!BH$5,Directory[#Headers],0))</f>
        <v>额外一级资本债</v>
      </c>
      <c r="BI112" s="137" t="str">
        <f>INDEX(Directory[],MATCH(tbl_deal[[#This Row],[Index]],Directory[Index],0),MATCH('DEAL DIRECTORY'!BI$5,Directory[#Headers],0))</f>
        <v>6亿美元</v>
      </c>
      <c r="BJ112" s="137" t="str">
        <f>INDEX(Directory[],MATCH(tbl_deal[[#This Row],[Index]],Directory[Index],0),MATCH('DEAL DIRECTORY'!BJ$5,Directory[#Headers],0))</f>
        <v>永续(前5年不可赎回)</v>
      </c>
      <c r="BK112" s="137" t="str">
        <f>INDEX(Directory[],MATCH(tbl_deal[[#This Row],[Index]],Directory[Index],0),MATCH('DEAL DIRECTORY'!BK$5,Directory[#Headers],0))</f>
        <v>4.8%</v>
      </c>
      <c r="BL112" s="137" t="str">
        <f>INDEX(Directory[],MATCH(tbl_deal[[#This Row],[Index]],Directory[Index],0),MATCH('DEAL DIRECTORY'!BL$5,Directory[#Headers],0))</f>
        <v>账簿管理人</v>
      </c>
      <c r="BM112" s="129" t="str">
        <f>INDEX(Directory[],MATCH(tbl_deal[[#This Row],[Index]],Directory[Index],0),MATCH('DEAL DIRECTORY'!BM$5,Directory[#Headers],0))</f>
        <v/>
      </c>
      <c r="BN112" s="4"/>
      <c r="BO112" s="4"/>
      <c r="BP112" s="4"/>
    </row>
    <row r="113" spans="3:68" ht="20.25" customHeight="1" x14ac:dyDescent="0.25">
      <c r="C113" s="129">
        <f>Directory[[#This Row],[Index]]</f>
        <v>358</v>
      </c>
      <c r="D113" s="130">
        <f>INDEX(Directory[],MATCH(tbl_deal[[#This Row],[Index]],Directory[Index],0),MATCH('DEAL DIRECTORY'!D$5,Directory[#Headers],0))</f>
        <v>44664</v>
      </c>
      <c r="E113" s="129" t="str">
        <f>INDEX(Directory[],MATCH(tbl_deal[[#This Row],[Index]],Directory[Index],0),MATCH('DEAL DIRECTORY'!E$5,Directory[#Headers],0))</f>
        <v/>
      </c>
      <c r="F113" s="129" t="str">
        <f>INDEX(Directory[],MATCH(tbl_deal[[#This Row],[Index]],Directory[Index],0),MATCH('DEAL DIRECTORY'!F$5,Directory[#Headers],0))</f>
        <v/>
      </c>
      <c r="G113" s="129" t="str">
        <f>INDEX(Directory[],MATCH(tbl_deal[[#This Row],[Index]],Directory[Index],0),MATCH('DEAL DIRECTORY'!G$5,Directory[#Headers],0))</f>
        <v>Wiser</v>
      </c>
      <c r="H113" s="135" t="str">
        <f>IF(tbl_deal[[#This Row],[FolderPath]]="","",HYPERLINK(tbl_deal[[#This Row],[FolderPath]],"📂"))</f>
        <v/>
      </c>
      <c r="I113" s="129" t="str">
        <f>INDEX(Directory[],MATCH(tbl_deal[[#This Row],[Index]],Directory[Index],0),MATCH('DEAL DIRECTORY'!I$5,Directory[#Headers],0))</f>
        <v>JBR</v>
      </c>
      <c r="J113" s="129" t="str">
        <f>INDEX(Directory[],MATCH(tbl_deal[[#This Row],[Index]],Directory[Index],0),MATCH('DEAL DIRECTORY'!J$5,Directory[#Headers],0))</f>
        <v>n/a</v>
      </c>
      <c r="K113" s="129" t="str">
        <f>INDEX(Directory[],MATCH(tbl_deal[[#This Row],[Index]],Directory[Index],0),MATCH('DEAL DIRECTORY'!K$5,Directory[#Headers],0))</f>
        <v>FI组</v>
      </c>
      <c r="L113" s="129">
        <f>INDEX(Directory[],MATCH(tbl_deal[[#This Row],[Index]],Directory[Index],0),MATCH('DEAL DIRECTORY'!L$5,Directory[#Headers],0))</f>
        <v>1</v>
      </c>
      <c r="M113" s="129" t="str">
        <f>INDEX(Directory[],MATCH(tbl_deal[[#This Row],[Index]],Directory[Index],0),MATCH('DEAL DIRECTORY'!M$5,Directory[#Headers],0))</f>
        <v>东亚银行</v>
      </c>
      <c r="N113" s="129" t="str">
        <f>INDEX(Directory[],MATCH(tbl_deal[[#This Row],[Index]],Directory[Index],0),MATCH('DEAL DIRECTORY'!N$5,Directory[#Headers],0))</f>
        <v>Baa2/BBB-/--</v>
      </c>
      <c r="O113" s="129" t="str">
        <f>INDEX(Directory[],MATCH(tbl_deal[[#This Row],[Index]],Directory[Index],0),MATCH('DEAL DIRECTORY'!O$5,Directory[#Headers],0))</f>
        <v>USD</v>
      </c>
      <c r="P113" s="129">
        <f>INDEX(Directory[],MATCH(tbl_deal[[#This Row],[Index]],Directory[Index],0),MATCH('DEAL DIRECTORY'!P$5,Directory[#Headers],0))</f>
        <v>5</v>
      </c>
      <c r="Q113" s="129" t="str">
        <f>INDEX(Directory[],MATCH(tbl_deal[[#This Row],[Index]],Directory[Index],0),MATCH('DEAL DIRECTORY'!Q$5,Directory[#Headers],0))</f>
        <v>10</v>
      </c>
      <c r="R113" s="129" t="str">
        <f>INDEX(Directory[],MATCH(tbl_deal[[#This Row],[Index]],Directory[Index],0),MATCH('DEAL DIRECTORY'!R$5,Directory[#Headers],0))</f>
        <v>4.875%</v>
      </c>
      <c r="S113" s="129" t="str">
        <f>INDEX(Directory[],MATCH(tbl_deal[[#This Row],[Index]],Directory[Index],0),MATCH('DEAL DIRECTORY'!S$5,Directory[#Headers],0))</f>
        <v>T+260a</v>
      </c>
      <c r="T113" s="129" t="str">
        <f>INDEX(Directory[],MATCH(tbl_deal[[#This Row],[Index]],Directory[Index],0),MATCH('DEAL DIRECTORY'!T$5,Directory[#Headers],0))</f>
        <v>T+230</v>
      </c>
      <c r="U113" s="129" t="str">
        <f>INDEX(Directory[],MATCH(tbl_deal[[#This Row],[Index]],Directory[Index],0),MATCH('DEAL DIRECTORY'!U$5,Directory[#Headers],0))</f>
        <v>T+230</v>
      </c>
      <c r="V113" s="131">
        <f>INDEX(Directory[],MATCH(tbl_deal[[#This Row],[Index]],Directory[Index],0),MATCH('DEAL DIRECTORY'!V$5,Directory[#Headers],0))</f>
        <v>30</v>
      </c>
      <c r="W113" s="129" t="str">
        <f>INDEX(Directory[],MATCH(tbl_deal[[#This Row],[Index]],Directory[Index],0),MATCH('DEAL DIRECTORY'!W$5,Directory[#Headers],0))</f>
        <v>直发</v>
      </c>
      <c r="X113" s="129" t="str">
        <f>INDEX(Directory[],MATCH(tbl_deal[[#This Row],[Index]],Directory[Index],0),MATCH('DEAL DIRECTORY'!X$5,Directory[#Headers],0))</f>
        <v>二级资本债</v>
      </c>
      <c r="Y113" s="129" t="str">
        <f>INDEX(Directory[],MATCH(tbl_deal[[#This Row],[Index]],Directory[Index],0),MATCH('DEAL DIRECTORY'!Y$5,Directory[#Headers],0))</f>
        <v>港交所</v>
      </c>
      <c r="Z113" s="129" t="str">
        <f>INDEX(Directory[],MATCH(tbl_deal[[#This Row],[Index]],Directory[Index],0),MATCH('DEAL DIRECTORY'!Z$5,Directory[#Headers],0))</f>
        <v>T2</v>
      </c>
      <c r="AA113" s="129" t="str">
        <f>INDEX(Directory[],MATCH(tbl_deal[[#This Row],[Index]],Directory[Index],0),MATCH('DEAL DIRECTORY'!AA$5,Directory[#Headers],0))</f>
        <v/>
      </c>
      <c r="AB113" s="129" t="str">
        <f>INDEX(Directory[],MATCH(tbl_deal[[#This Row],[Index]],Directory[Index],0),MATCH('DEAL DIRECTORY'!AB$5,Directory[#Headers],0))</f>
        <v>BISL</v>
      </c>
      <c r="AC113" s="129" t="str">
        <f>INDEX(Directory[],MATCH(tbl_deal[[#This Row],[Index]],Directory[Index],0),MATCH('DEAL DIRECTORY'!AC$5,Directory[#Headers],0))</f>
        <v>--</v>
      </c>
      <c r="AD113" s="129" t="str">
        <f>INDEX(Directory[],MATCH(tbl_deal[[#This Row],[Index]],Directory[Index],0),MATCH('DEAL DIRECTORY'!AD$5,Directory[#Headers],0))</f>
        <v>--</v>
      </c>
      <c r="AE113" s="129" t="str">
        <f>INDEX(Directory[],MATCH(tbl_deal[[#This Row],[Index]],Directory[Index],0),MATCH('DEAL DIRECTORY'!AE$5,Directory[#Headers],0))</f>
        <v>--</v>
      </c>
      <c r="AF113" s="129" t="str">
        <f>INDEX(Directory[],MATCH(tbl_deal[[#This Row],[Index]],Directory[Index],0),MATCH('DEAL DIRECTORY'!AF$5,Directory[#Headers],0))</f>
        <v>N</v>
      </c>
      <c r="AG113" s="129" t="str">
        <f>INDEX(Directory[],MATCH(tbl_deal[[#This Row],[Index]],Directory[Index],0),MATCH('DEAL DIRECTORY'!AG$5,Directory[#Headers],0))</f>
        <v>东亚银行有限公司</v>
      </c>
      <c r="AH113" s="129" t="str">
        <f>INDEX(Directory[],MATCH(tbl_deal[[#This Row],[Index]],Directory[Index],0),MATCH('DEAL DIRECTORY'!AH$5,Directory[#Headers],0))</f>
        <v>--/A-/--</v>
      </c>
      <c r="AI113" s="129" t="str">
        <f>INDEX(Directory[],MATCH(tbl_deal[[#This Row],[Index]],Directory[Index],0),MATCH('DEAL DIRECTORY'!AI$5,Directory[#Headers],0))</f>
        <v>--</v>
      </c>
      <c r="AJ113" s="129" t="str">
        <f>INDEX(Directory[],MATCH(tbl_deal[[#This Row],[Index]],Directory[Index],0),MATCH('DEAL DIRECTORY'!AJ$5,Directory[#Headers],0))</f>
        <v>香港</v>
      </c>
      <c r="AK113" s="129" t="str">
        <f>INDEX(Directory[],MATCH(tbl_deal[[#This Row],[Index]],Directory[Index],0),MATCH('DEAL DIRECTORY'!AK$5,Directory[#Headers],0))</f>
        <v>--</v>
      </c>
      <c r="AL113" s="129" t="str">
        <f>INDEX(Directory[],MATCH(tbl_deal[[#This Row],[Index]],Directory[Index],0),MATCH('DEAL DIRECTORY'!AL$5,Directory[#Headers],0))</f>
        <v>--</v>
      </c>
      <c r="AM113" s="129" t="str">
        <f>INDEX(Directory[],MATCH(tbl_deal[[#This Row],[Index]],Directory[Index],0),MATCH('DEAL DIRECTORY'!AM$5,Directory[#Headers],0))</f>
        <v>--</v>
      </c>
      <c r="AN113" s="129" t="str">
        <f>INDEX(Directory[],MATCH(tbl_deal[[#This Row],[Index]],Directory[Index],0),MATCH('DEAL DIRECTORY'!AN$5,Directory[#Headers],0))</f>
        <v>--</v>
      </c>
      <c r="AO113" s="132">
        <f>IF(ISBLANK(INDEX(Directory[],MATCH(tbl_deal[[#This Row],[Index]],Directory[Index],0),MATCH('DEAL DIRECTORY'!AO$5,Directory[#Headers],0))),"--",INDEX(Directory[],MATCH(tbl_deal[[#This Row],[Index]],Directory[Index],0),MATCH('DEAL DIRECTORY'!AO$5,Directory[#Headers],0)))</f>
        <v>7500</v>
      </c>
      <c r="AP113" s="129">
        <f>INDEX(Directory[],MATCH(tbl_deal[[#This Row],[Index]],Directory[Index],0),MATCH('DEAL DIRECTORY'!AP$5,Directory[#Headers],0))</f>
        <v>5</v>
      </c>
      <c r="AQ113" s="129">
        <f>INDEX(Directory[],MATCH(tbl_deal[[#This Row],[Index]],Directory[Index],0),MATCH('DEAL DIRECTORY'!AQ$5,Directory[#Headers],0))</f>
        <v>31.84</v>
      </c>
      <c r="AR113" s="129">
        <f>INDEX(Directory[],MATCH(tbl_deal[[#This Row],[Index]],Directory[Index],0),MATCH('DEAL DIRECTORY'!AR$5,Directory[#Headers],0))</f>
        <v>39.195</v>
      </c>
      <c r="AS113" s="129" t="str">
        <f>INDEX(Directory[],MATCH(tbl_deal[[#This Row],[Index]],Directory[Index],0),MATCH('DEAL DIRECTORY'!AS$5,Directory[#Headers],0))</f>
        <v>n/a</v>
      </c>
      <c r="AT113" s="129" t="str">
        <f>INDEX(Directory[],MATCH(tbl_deal[[#This Row],[Index]],Directory[Index],0),MATCH('DEAL DIRECTORY'!AT$5,Directory[#Headers],0))</f>
        <v>金融机构</v>
      </c>
      <c r="AU113" s="129" t="str">
        <f>INDEX(Directory[],MATCH(tbl_deal[[#This Row],[Index]],Directory[Index],0),MATCH('DEAL DIRECTORY'!AU$5,Directory[#Headers],0))</f>
        <v>银行</v>
      </c>
      <c r="AV113" s="129" t="str">
        <f>INDEX(Directory[],MATCH(tbl_deal[[#This Row],[Index]],Directory[Index],0),MATCH('DEAL DIRECTORY'!AV$5,Directory[#Headers],0))</f>
        <v>直发</v>
      </c>
      <c r="AW113" s="129" t="str">
        <f>INDEX(Directory[],MATCH(tbl_deal[[#This Row],[Index]],Directory[Index],0),MATCH('DEAL DIRECTORY'!AW$5,Directory[#Headers],0))</f>
        <v>投资级</v>
      </c>
      <c r="AX113" s="129" t="str">
        <f>INDEX(Directory[],MATCH(tbl_deal[[#This Row],[Index]],Directory[Index],0),MATCH('DEAL DIRECTORY'!AX$5,Directory[#Headers],0))</f>
        <v>3-5亿</v>
      </c>
      <c r="AY113" s="133" t="str">
        <f>INDEX(Directory[],MATCH(tbl_deal[[#This Row],[Index]],Directory[Index],0),MATCH('DEAL DIRECTORY'!AY$5,Directory[#Headers],0))</f>
        <v>22年</v>
      </c>
      <c r="AZ113" s="129" t="str">
        <f>INDEX(Directory[],MATCH(tbl_deal[[#This Row],[Index]],Directory[Index],0),MATCH('DEAL DIRECTORY'!AZ$5,Directory[#Headers],0))</f>
        <v>Q2</v>
      </c>
      <c r="BA113" s="129" t="str">
        <f>INDEX(Directory[],MATCH(tbl_deal[[#This Row],[Index]],Directory[Index],0),MATCH('DEAL DIRECTORY'!BA$5,Directory[#Headers],0))</f>
        <v>04月</v>
      </c>
      <c r="BB113" s="129" t="str">
        <f>INDEX(Directory[],MATCH(tbl_deal[[#This Row],[Index]],Directory[Index],0),MATCH('DEAL DIRECTORY'!BB$5,Directory[#Headers],0))</f>
        <v>--</v>
      </c>
      <c r="BC113" s="129" t="str">
        <f>INDEX(Directory[],MATCH(tbl_deal[[#This Row],[Index]],Directory[Index],0),MATCH('DEAL DIRECTORY'!BC$5,Directory[#Headers],0))</f>
        <v>BANK OF EAST ASIA LTD</v>
      </c>
      <c r="BD113" s="129" t="str">
        <f>INDEX(Directory[],MATCH(tbl_deal[[#This Row],[Index]],Directory[Index],0),MATCH('DEAL DIRECTORY'!BD$5,Directory[#Headers],0))</f>
        <v>XS2423359459</v>
      </c>
      <c r="BE113" s="137" t="str">
        <f>INDEX(Directory[],MATCH(tbl_deal[[#This Row],[Index]],Directory[Index],0),MATCH('DEAL DIRECTORY'!BE$5,Directory[#Headers],0))</f>
        <v>22年04月</v>
      </c>
      <c r="BF113" s="137" t="str">
        <f>INDEX(Directory[],MATCH(tbl_deal[[#This Row],[Index]],Directory[Index],0),MATCH('DEAL DIRECTORY'!BF$5,Directory[#Headers],0))</f>
        <v>东亚银行</v>
      </c>
      <c r="BG113" s="137" t="str">
        <f>INDEX(Directory[],MATCH(tbl_deal[[#This Row],[Index]],Directory[Index],0),MATCH('DEAL DIRECTORY'!BG$5,Directory[#Headers],0))</f>
        <v>Baa2/BBB-/--</v>
      </c>
      <c r="BH113" s="137" t="str">
        <f>INDEX(Directory[],MATCH(tbl_deal[[#This Row],[Index]],Directory[Index],0),MATCH('DEAL DIRECTORY'!BH$5,Directory[#Headers],0))</f>
        <v>二级资本债</v>
      </c>
      <c r="BI113" s="137" t="str">
        <f>INDEX(Directory[],MATCH(tbl_deal[[#This Row],[Index]],Directory[Index],0),MATCH('DEAL DIRECTORY'!BI$5,Directory[#Headers],0))</f>
        <v>5亿美元</v>
      </c>
      <c r="BJ113" s="137" t="str">
        <f>INDEX(Directory[],MATCH(tbl_deal[[#This Row],[Index]],Directory[Index],0),MATCH('DEAL DIRECTORY'!BJ$5,Directory[#Headers],0))</f>
        <v>10年</v>
      </c>
      <c r="BK113" s="137" t="str">
        <f>INDEX(Directory[],MATCH(tbl_deal[[#This Row],[Index]],Directory[Index],0),MATCH('DEAL DIRECTORY'!BK$5,Directory[#Headers],0))</f>
        <v>4.875%</v>
      </c>
      <c r="BL113" s="137" t="str">
        <f>INDEX(Directory[],MATCH(tbl_deal[[#This Row],[Index]],Directory[Index],0),MATCH('DEAL DIRECTORY'!BL$5,Directory[#Headers],0))</f>
        <v>账簿管理人</v>
      </c>
      <c r="BM113" s="129" t="str">
        <f>INDEX(Directory[],MATCH(tbl_deal[[#This Row],[Index]],Directory[Index],0),MATCH('DEAL DIRECTORY'!BM$5,Directory[#Headers],0))</f>
        <v/>
      </c>
      <c r="BN113" s="4"/>
      <c r="BO113" s="4"/>
      <c r="BP113" s="4"/>
    </row>
    <row r="114" spans="3:68" ht="20.25" customHeight="1" x14ac:dyDescent="0.25">
      <c r="C114" s="129">
        <f>Directory[[#This Row],[Index]]</f>
        <v>357</v>
      </c>
      <c r="D114" s="130">
        <f>INDEX(Directory[],MATCH(tbl_deal[[#This Row],[Index]],Directory[Index],0),MATCH('DEAL DIRECTORY'!D$5,Directory[#Headers],0))</f>
        <v>44663</v>
      </c>
      <c r="E114" s="129" t="str">
        <f>INDEX(Directory[],MATCH(tbl_deal[[#This Row],[Index]],Directory[Index],0),MATCH('DEAL DIRECTORY'!E$5,Directory[#Headers],0))</f>
        <v/>
      </c>
      <c r="F114" s="129" t="str">
        <f>INDEX(Directory[],MATCH(tbl_deal[[#This Row],[Index]],Directory[Index],0),MATCH('DEAL DIRECTORY'!F$5,Directory[#Headers],0))</f>
        <v/>
      </c>
      <c r="G114" s="129" t="str">
        <f>INDEX(Directory[],MATCH(tbl_deal[[#This Row],[Index]],Directory[Index],0),MATCH('DEAL DIRECTORY'!G$5,Directory[#Headers],0))</f>
        <v>Pacific</v>
      </c>
      <c r="H114" s="135" t="str">
        <f>IF(tbl_deal[[#This Row],[FolderPath]]="","",HYPERLINK(tbl_deal[[#This Row],[FolderPath]],"📂"))</f>
        <v/>
      </c>
      <c r="I114" s="129" t="str">
        <f>INDEX(Directory[],MATCH(tbl_deal[[#This Row],[Index]],Directory[Index],0),MATCH('DEAL DIRECTORY'!I$5,Directory[#Headers],0))</f>
        <v>JGC</v>
      </c>
      <c r="J114" s="129" t="str">
        <f>INDEX(Directory[],MATCH(tbl_deal[[#This Row],[Index]],Directory[Index],0),MATCH('DEAL DIRECTORY'!J$5,Directory[#Headers],0))</f>
        <v>n/a</v>
      </c>
      <c r="K114" s="129" t="str">
        <f>INDEX(Directory[],MATCH(tbl_deal[[#This Row],[Index]],Directory[Index],0),MATCH('DEAL DIRECTORY'!K$5,Directory[#Headers],0))</f>
        <v>FI组</v>
      </c>
      <c r="L114" s="129">
        <f>INDEX(Directory[],MATCH(tbl_deal[[#This Row],[Index]],Directory[Index],0),MATCH('DEAL DIRECTORY'!L$5,Directory[#Headers],0))</f>
        <v>1</v>
      </c>
      <c r="M114" s="129" t="str">
        <f>INDEX(Directory[],MATCH(tbl_deal[[#This Row],[Index]],Directory[Index],0),MATCH('DEAL DIRECTORY'!M$5,Directory[#Headers],0))</f>
        <v>中信证券国际</v>
      </c>
      <c r="N114" s="129" t="str">
        <f>INDEX(Directory[],MATCH(tbl_deal[[#This Row],[Index]],Directory[Index],0),MATCH('DEAL DIRECTORY'!N$5,Directory[#Headers],0))</f>
        <v>--/BBB+/--</v>
      </c>
      <c r="O114" s="129" t="str">
        <f>INDEX(Directory[],MATCH(tbl_deal[[#This Row],[Index]],Directory[Index],0),MATCH('DEAL DIRECTORY'!O$5,Directory[#Headers],0))</f>
        <v>USD</v>
      </c>
      <c r="P114" s="129">
        <f>INDEX(Directory[],MATCH(tbl_deal[[#This Row],[Index]],Directory[Index],0),MATCH('DEAL DIRECTORY'!P$5,Directory[#Headers],0))</f>
        <v>3</v>
      </c>
      <c r="Q114" s="129" t="str">
        <f>INDEX(Directory[],MATCH(tbl_deal[[#This Row],[Index]],Directory[Index],0),MATCH('DEAL DIRECTORY'!Q$5,Directory[#Headers],0))</f>
        <v>3</v>
      </c>
      <c r="R114" s="129" t="str">
        <f>INDEX(Directory[],MATCH(tbl_deal[[#This Row],[Index]],Directory[Index],0),MATCH('DEAL DIRECTORY'!R$5,Directory[#Headers],0))</f>
        <v>3.375%</v>
      </c>
      <c r="S114" s="129" t="str">
        <f>INDEX(Directory[],MATCH(tbl_deal[[#This Row],[Index]],Directory[Index],0),MATCH('DEAL DIRECTORY'!S$5,Directory[#Headers],0))</f>
        <v>T+125a</v>
      </c>
      <c r="T114" s="129" t="str">
        <f>INDEX(Directory[],MATCH(tbl_deal[[#This Row],[Index]],Directory[Index],0),MATCH('DEAL DIRECTORY'!T$5,Directory[#Headers],0))</f>
        <v>T+90</v>
      </c>
      <c r="U114" s="129" t="str">
        <f>INDEX(Directory[],MATCH(tbl_deal[[#This Row],[Index]],Directory[Index],0),MATCH('DEAL DIRECTORY'!U$5,Directory[#Headers],0))</f>
        <v>T+90</v>
      </c>
      <c r="V114" s="131">
        <f>INDEX(Directory[],MATCH(tbl_deal[[#This Row],[Index]],Directory[Index],0),MATCH('DEAL DIRECTORY'!V$5,Directory[#Headers],0))</f>
        <v>35</v>
      </c>
      <c r="W114" s="129" t="str">
        <f>INDEX(Directory[],MATCH(tbl_deal[[#This Row],[Index]],Directory[Index],0),MATCH('DEAL DIRECTORY'!W$5,Directory[#Headers],0))</f>
        <v>担保</v>
      </c>
      <c r="X114" s="129" t="str">
        <f>INDEX(Directory[],MATCH(tbl_deal[[#This Row],[Index]],Directory[Index],0),MATCH('DEAL DIRECTORY'!X$5,Directory[#Headers],0))</f>
        <v>--</v>
      </c>
      <c r="Y114" s="129" t="str">
        <f>INDEX(Directory[],MATCH(tbl_deal[[#This Row],[Index]],Directory[Index],0),MATCH('DEAL DIRECTORY'!Y$5,Directory[#Headers],0))</f>
        <v>港交所</v>
      </c>
      <c r="Z114" s="129" t="str">
        <f>INDEX(Directory[],MATCH(tbl_deal[[#This Row],[Index]],Directory[Index],0),MATCH('DEAL DIRECTORY'!Z$5,Directory[#Headers],0))</f>
        <v/>
      </c>
      <c r="AA114" s="129" t="str">
        <f>INDEX(Directory[],MATCH(tbl_deal[[#This Row],[Index]],Directory[Index],0),MATCH('DEAL DIRECTORY'!AA$5,Directory[#Headers],0))</f>
        <v/>
      </c>
      <c r="AB114" s="129" t="str">
        <f>INDEX(Directory[],MATCH(tbl_deal[[#This Row],[Index]],Directory[Index],0),MATCH('DEAL DIRECTORY'!AB$5,Directory[#Headers],0))</f>
        <v>BISL,港分</v>
      </c>
      <c r="AC114" s="129" t="str">
        <f>INDEX(Directory[],MATCH(tbl_deal[[#This Row],[Index]],Directory[Index],0),MATCH('DEAL DIRECTORY'!AC$5,Directory[#Headers],0))</f>
        <v>--</v>
      </c>
      <c r="AD114" s="129" t="str">
        <f>INDEX(Directory[],MATCH(tbl_deal[[#This Row],[Index]],Directory[Index],0),MATCH('DEAL DIRECTORY'!AD$5,Directory[#Headers],0))</f>
        <v>--</v>
      </c>
      <c r="AE114" s="129" t="str">
        <f>INDEX(Directory[],MATCH(tbl_deal[[#This Row],[Index]],Directory[Index],0),MATCH('DEAL DIRECTORY'!AE$5,Directory[#Headers],0))</f>
        <v>合名</v>
      </c>
      <c r="AF114" s="129" t="str">
        <f>INDEX(Directory[],MATCH(tbl_deal[[#This Row],[Index]],Directory[Index],0),MATCH('DEAL DIRECTORY'!AF$5,Directory[#Headers],0))</f>
        <v>N</v>
      </c>
      <c r="AG114" s="129" t="str">
        <f>INDEX(Directory[],MATCH(tbl_deal[[#This Row],[Index]],Directory[Index],0),MATCH('DEAL DIRECTORY'!AG$5,Directory[#Headers],0))</f>
        <v>中信证券国际有限公司</v>
      </c>
      <c r="AH114" s="129" t="str">
        <f>INDEX(Directory[],MATCH(tbl_deal[[#This Row],[Index]],Directory[Index],0),MATCH('DEAL DIRECTORY'!AH$5,Directory[#Headers],0))</f>
        <v>--/BBB+/--</v>
      </c>
      <c r="AI114" s="129" t="str">
        <f>INDEX(Directory[],MATCH(tbl_deal[[#This Row],[Index]],Directory[Index],0),MATCH('DEAL DIRECTORY'!AI$5,Directory[#Headers],0))</f>
        <v>--</v>
      </c>
      <c r="AJ114" s="129" t="str">
        <f>INDEX(Directory[],MATCH(tbl_deal[[#This Row],[Index]],Directory[Index],0),MATCH('DEAL DIRECTORY'!AJ$5,Directory[#Headers],0))</f>
        <v>广东</v>
      </c>
      <c r="AK114" s="129" t="str">
        <f>INDEX(Directory[],MATCH(tbl_deal[[#This Row],[Index]],Directory[Index],0),MATCH('DEAL DIRECTORY'!AK$5,Directory[#Headers],0))</f>
        <v>深圳市</v>
      </c>
      <c r="AL114" s="129" t="str">
        <f>INDEX(Directory[],MATCH(tbl_deal[[#This Row],[Index]],Directory[Index],0),MATCH('DEAL DIRECTORY'!AL$5,Directory[#Headers],0))</f>
        <v>--</v>
      </c>
      <c r="AM114" s="129" t="str">
        <f>INDEX(Directory[],MATCH(tbl_deal[[#This Row],[Index]],Directory[Index],0),MATCH('DEAL DIRECTORY'!AM$5,Directory[#Headers],0))</f>
        <v>--</v>
      </c>
      <c r="AN114" s="129" t="str">
        <f>INDEX(Directory[],MATCH(tbl_deal[[#This Row],[Index]],Directory[Index],0),MATCH('DEAL DIRECTORY'!AN$5,Directory[#Headers],0))</f>
        <v>--</v>
      </c>
      <c r="AO114" s="132">
        <f>IF(ISBLANK(INDEX(Directory[],MATCH(tbl_deal[[#This Row],[Index]],Directory[Index],0),MATCH('DEAL DIRECTORY'!AO$5,Directory[#Headers],0))),"--",INDEX(Directory[],MATCH(tbl_deal[[#This Row],[Index]],Directory[Index],0),MATCH('DEAL DIRECTORY'!AO$5,Directory[#Headers],0)))</f>
        <v>10000</v>
      </c>
      <c r="AP114" s="129">
        <f>INDEX(Directory[],MATCH(tbl_deal[[#This Row],[Index]],Directory[Index],0),MATCH('DEAL DIRECTORY'!AP$5,Directory[#Headers],0))</f>
        <v>3</v>
      </c>
      <c r="AQ114" s="129">
        <f>INDEX(Directory[],MATCH(tbl_deal[[#This Row],[Index]],Directory[Index],0),MATCH('DEAL DIRECTORY'!AQ$5,Directory[#Headers],0))</f>
        <v>19.100000000000001</v>
      </c>
      <c r="AR114" s="129">
        <f>INDEX(Directory[],MATCH(tbl_deal[[#This Row],[Index]],Directory[Index],0),MATCH('DEAL DIRECTORY'!AR$5,Directory[#Headers],0))</f>
        <v>23.510999999999999</v>
      </c>
      <c r="AS114" s="129" t="str">
        <f>INDEX(Directory[],MATCH(tbl_deal[[#This Row],[Index]],Directory[Index],0),MATCH('DEAL DIRECTORY'!AS$5,Directory[#Headers],0))</f>
        <v>央企(子)</v>
      </c>
      <c r="AT114" s="129" t="str">
        <f>INDEX(Directory[],MATCH(tbl_deal[[#This Row],[Index]],Directory[Index],0),MATCH('DEAL DIRECTORY'!AT$5,Directory[#Headers],0))</f>
        <v>金融机构</v>
      </c>
      <c r="AU114" s="129" t="str">
        <f>INDEX(Directory[],MATCH(tbl_deal[[#This Row],[Index]],Directory[Index],0),MATCH('DEAL DIRECTORY'!AU$5,Directory[#Headers],0))</f>
        <v>非银</v>
      </c>
      <c r="AV114" s="129" t="str">
        <f>INDEX(Directory[],MATCH(tbl_deal[[#This Row],[Index]],Directory[Index],0),MATCH('DEAL DIRECTORY'!AV$5,Directory[#Headers],0))</f>
        <v>担保</v>
      </c>
      <c r="AW114" s="129" t="str">
        <f>INDEX(Directory[],MATCH(tbl_deal[[#This Row],[Index]],Directory[Index],0),MATCH('DEAL DIRECTORY'!AW$5,Directory[#Headers],0))</f>
        <v>投资级</v>
      </c>
      <c r="AX114" s="129" t="str">
        <f>INDEX(Directory[],MATCH(tbl_deal[[#This Row],[Index]],Directory[Index],0),MATCH('DEAL DIRECTORY'!AX$5,Directory[#Headers],0))</f>
        <v>2-3亿</v>
      </c>
      <c r="AY114" s="133" t="str">
        <f>INDEX(Directory[],MATCH(tbl_deal[[#This Row],[Index]],Directory[Index],0),MATCH('DEAL DIRECTORY'!AY$5,Directory[#Headers],0))</f>
        <v>22年</v>
      </c>
      <c r="AZ114" s="129" t="str">
        <f>INDEX(Directory[],MATCH(tbl_deal[[#This Row],[Index]],Directory[Index],0),MATCH('DEAL DIRECTORY'!AZ$5,Directory[#Headers],0))</f>
        <v>Q2</v>
      </c>
      <c r="BA114" s="129" t="str">
        <f>INDEX(Directory[],MATCH(tbl_deal[[#This Row],[Index]],Directory[Index],0),MATCH('DEAL DIRECTORY'!BA$5,Directory[#Headers],0))</f>
        <v>04月</v>
      </c>
      <c r="BB114" s="129" t="str">
        <f>INDEX(Directory[],MATCH(tbl_deal[[#This Row],[Index]],Directory[Index],0),MATCH('DEAL DIRECTORY'!BB$5,Directory[#Headers],0))</f>
        <v>--</v>
      </c>
      <c r="BC114" s="129" t="str">
        <f>INDEX(Directory[],MATCH(tbl_deal[[#This Row],[Index]],Directory[Index],0),MATCH('DEAL DIRECTORY'!BC$5,Directory[#Headers],0))</f>
        <v>CSI MTN LTD</v>
      </c>
      <c r="BD114" s="129" t="str">
        <f>INDEX(Directory[],MATCH(tbl_deal[[#This Row],[Index]],Directory[Index],0),MATCH('DEAL DIRECTORY'!BD$5,Directory[#Headers],0))</f>
        <v>XS2469032630</v>
      </c>
      <c r="BE114" s="137" t="str">
        <f>INDEX(Directory[],MATCH(tbl_deal[[#This Row],[Index]],Directory[Index],0),MATCH('DEAL DIRECTORY'!BE$5,Directory[#Headers],0))</f>
        <v>22年04月</v>
      </c>
      <c r="BF114" s="137" t="str">
        <f>INDEX(Directory[],MATCH(tbl_deal[[#This Row],[Index]],Directory[Index],0),MATCH('DEAL DIRECTORY'!BF$5,Directory[#Headers],0))</f>
        <v>中信证券国际</v>
      </c>
      <c r="BG114" s="137" t="str">
        <f>INDEX(Directory[],MATCH(tbl_deal[[#This Row],[Index]],Directory[Index],0),MATCH('DEAL DIRECTORY'!BG$5,Directory[#Headers],0))</f>
        <v>--/BBB+/--</v>
      </c>
      <c r="BH114" s="137" t="str">
        <f>INDEX(Directory[],MATCH(tbl_deal[[#This Row],[Index]],Directory[Index],0),MATCH('DEAL DIRECTORY'!BH$5,Directory[#Headers],0))</f>
        <v>高级债</v>
      </c>
      <c r="BI114" s="137" t="str">
        <f>INDEX(Directory[],MATCH(tbl_deal[[#This Row],[Index]],Directory[Index],0),MATCH('DEAL DIRECTORY'!BI$5,Directory[#Headers],0))</f>
        <v>3亿美元</v>
      </c>
      <c r="BJ114" s="137" t="str">
        <f>INDEX(Directory[],MATCH(tbl_deal[[#This Row],[Index]],Directory[Index],0),MATCH('DEAL DIRECTORY'!BJ$5,Directory[#Headers],0))</f>
        <v>3年</v>
      </c>
      <c r="BK114" s="137" t="str">
        <f>INDEX(Directory[],MATCH(tbl_deal[[#This Row],[Index]],Directory[Index],0),MATCH('DEAL DIRECTORY'!BK$5,Directory[#Headers],0))</f>
        <v>3.375%</v>
      </c>
      <c r="BL114" s="137" t="str">
        <f>INDEX(Directory[],MATCH(tbl_deal[[#This Row],[Index]],Directory[Index],0),MATCH('DEAL DIRECTORY'!BL$5,Directory[#Headers],0))</f>
        <v>全球协调人</v>
      </c>
      <c r="BM114" s="129" t="str">
        <f>INDEX(Directory[],MATCH(tbl_deal[[#This Row],[Index]],Directory[Index],0),MATCH('DEAL DIRECTORY'!BM$5,Directory[#Headers],0))</f>
        <v/>
      </c>
      <c r="BN114" s="4"/>
      <c r="BO114" s="4"/>
      <c r="BP114" s="4"/>
    </row>
    <row r="115" spans="3:68" ht="20.25" customHeight="1" x14ac:dyDescent="0.25">
      <c r="C115" s="129">
        <f>Directory[[#This Row],[Index]]</f>
        <v>356</v>
      </c>
      <c r="D115" s="130">
        <f>INDEX(Directory[],MATCH(tbl_deal[[#This Row],[Index]],Directory[Index],0),MATCH('DEAL DIRECTORY'!D$5,Directory[#Headers],0))</f>
        <v>44649</v>
      </c>
      <c r="E115" s="129" t="str">
        <f>INDEX(Directory[],MATCH(tbl_deal[[#This Row],[Index]],Directory[Index],0),MATCH('DEAL DIRECTORY'!E$5,Directory[#Headers],0))</f>
        <v/>
      </c>
      <c r="F115" s="129" t="str">
        <f>INDEX(Directory[],MATCH(tbl_deal[[#This Row],[Index]],Directory[Index],0),MATCH('DEAL DIRECTORY'!F$5,Directory[#Headers],0))</f>
        <v/>
      </c>
      <c r="G115" s="129" t="str">
        <f>INDEX(Directory[],MATCH(tbl_deal[[#This Row],[Index]],Directory[Index],0),MATCH('DEAL DIRECTORY'!G$5,Directory[#Headers],0))</f>
        <v>Charming 2</v>
      </c>
      <c r="H115" s="135" t="str">
        <f>IF(tbl_deal[[#This Row],[FolderPath]]="","",HYPERLINK(tbl_deal[[#This Row],[FolderPath]],"📂"))</f>
        <v/>
      </c>
      <c r="I115" s="129" t="str">
        <f>INDEX(Directory[],MATCH(tbl_deal[[#This Row],[Index]],Directory[Index],0),MATCH('DEAL DIRECTORY'!I$5,Directory[#Headers],0))</f>
        <v>JBR</v>
      </c>
      <c r="J115" s="129" t="str">
        <f>INDEX(Directory[],MATCH(tbl_deal[[#This Row],[Index]],Directory[Index],0),MATCH('DEAL DIRECTORY'!J$5,Directory[#Headers],0))</f>
        <v>n/a</v>
      </c>
      <c r="K115" s="129" t="str">
        <f>INDEX(Directory[],MATCH(tbl_deal[[#This Row],[Index]],Directory[Index],0),MATCH('DEAL DIRECTORY'!K$5,Directory[#Headers],0))</f>
        <v>FI组</v>
      </c>
      <c r="L115" s="129">
        <f>INDEX(Directory[],MATCH(tbl_deal[[#This Row],[Index]],Directory[Index],0),MATCH('DEAL DIRECTORY'!L$5,Directory[#Headers],0))</f>
        <v>1</v>
      </c>
      <c r="M115" s="129" t="str">
        <f>INDEX(Directory[],MATCH(tbl_deal[[#This Row],[Index]],Directory[Index],0),MATCH('DEAL DIRECTORY'!M$5,Directory[#Headers],0))</f>
        <v>集友银行</v>
      </c>
      <c r="N115" s="129" t="str">
        <f>INDEX(Directory[],MATCH(tbl_deal[[#This Row],[Index]],Directory[Index],0),MATCH('DEAL DIRECTORY'!N$5,Directory[#Headers],0))</f>
        <v>--/--/--</v>
      </c>
      <c r="O115" s="129" t="str">
        <f>INDEX(Directory[],MATCH(tbl_deal[[#This Row],[Index]],Directory[Index],0),MATCH('DEAL DIRECTORY'!O$5,Directory[#Headers],0))</f>
        <v>USD</v>
      </c>
      <c r="P115" s="129">
        <f>INDEX(Directory[],MATCH(tbl_deal[[#This Row],[Index]],Directory[Index],0),MATCH('DEAL DIRECTORY'!P$5,Directory[#Headers],0))</f>
        <v>2</v>
      </c>
      <c r="Q115" s="129" t="str">
        <f>INDEX(Directory[],MATCH(tbl_deal[[#This Row],[Index]],Directory[Index],0),MATCH('DEAL DIRECTORY'!Q$5,Directory[#Headers],0))</f>
        <v>10</v>
      </c>
      <c r="R115" s="129" t="str">
        <f>INDEX(Directory[],MATCH(tbl_deal[[#This Row],[Index]],Directory[Index],0),MATCH('DEAL DIRECTORY'!R$5,Directory[#Headers],0))</f>
        <v>5.75%</v>
      </c>
      <c r="S115" s="129" t="str">
        <f>INDEX(Directory[],MATCH(tbl_deal[[#This Row],[Index]],Directory[Index],0),MATCH('DEAL DIRECTORY'!S$5,Directory[#Headers],0))</f>
        <v>5.95%a</v>
      </c>
      <c r="T115" s="129" t="str">
        <f>INDEX(Directory[],MATCH(tbl_deal[[#This Row],[Index]],Directory[Index],0),MATCH('DEAL DIRECTORY'!T$5,Directory[#Headers],0))</f>
        <v>5.75%</v>
      </c>
      <c r="U115" s="129" t="str">
        <f>INDEX(Directory[],MATCH(tbl_deal[[#This Row],[Index]],Directory[Index],0),MATCH('DEAL DIRECTORY'!U$5,Directory[#Headers],0))</f>
        <v>--</v>
      </c>
      <c r="V115" s="131">
        <f>INDEX(Directory[],MATCH(tbl_deal[[#This Row],[Index]],Directory[Index],0),MATCH('DEAL DIRECTORY'!V$5,Directory[#Headers],0))</f>
        <v>20</v>
      </c>
      <c r="W115" s="129" t="str">
        <f>INDEX(Directory[],MATCH(tbl_deal[[#This Row],[Index]],Directory[Index],0),MATCH('DEAL DIRECTORY'!W$5,Directory[#Headers],0))</f>
        <v>直发</v>
      </c>
      <c r="X115" s="129" t="str">
        <f>INDEX(Directory[],MATCH(tbl_deal[[#This Row],[Index]],Directory[Index],0),MATCH('DEAL DIRECTORY'!X$5,Directory[#Headers],0))</f>
        <v>二级资本债</v>
      </c>
      <c r="Y115" s="129" t="str">
        <f>INDEX(Directory[],MATCH(tbl_deal[[#This Row],[Index]],Directory[Index],0),MATCH('DEAL DIRECTORY'!Y$5,Directory[#Headers],0))</f>
        <v>港交所</v>
      </c>
      <c r="Z115" s="129" t="str">
        <f>INDEX(Directory[],MATCH(tbl_deal[[#This Row],[Index]],Directory[Index],0),MATCH('DEAL DIRECTORY'!Z$5,Directory[#Headers],0))</f>
        <v>T2</v>
      </c>
      <c r="AA115" s="129" t="str">
        <f>INDEX(Directory[],MATCH(tbl_deal[[#This Row],[Index]],Directory[Index],0),MATCH('DEAL DIRECTORY'!AA$5,Directory[#Headers],0))</f>
        <v/>
      </c>
      <c r="AB115" s="129" t="str">
        <f>INDEX(Directory[],MATCH(tbl_deal[[#This Row],[Index]],Directory[Index],0),MATCH('DEAL DIRECTORY'!AB$5,Directory[#Headers],0))</f>
        <v>BISL</v>
      </c>
      <c r="AC115" s="129" t="str">
        <f>INDEX(Directory[],MATCH(tbl_deal[[#This Row],[Index]],Directory[Index],0),MATCH('DEAL DIRECTORY'!AC$5,Directory[#Headers],0))</f>
        <v>--</v>
      </c>
      <c r="AD115" s="129" t="str">
        <f>INDEX(Directory[],MATCH(tbl_deal[[#This Row],[Index]],Directory[Index],0),MATCH('DEAL DIRECTORY'!AD$5,Directory[#Headers],0))</f>
        <v>--</v>
      </c>
      <c r="AE115" s="129" t="str">
        <f>INDEX(Directory[],MATCH(tbl_deal[[#This Row],[Index]],Directory[Index],0),MATCH('DEAL DIRECTORY'!AE$5,Directory[#Headers],0))</f>
        <v>--</v>
      </c>
      <c r="AF115" s="129" t="str">
        <f>INDEX(Directory[],MATCH(tbl_deal[[#This Row],[Index]],Directory[Index],0),MATCH('DEAL DIRECTORY'!AF$5,Directory[#Headers],0))</f>
        <v>N</v>
      </c>
      <c r="AG115" s="129" t="str">
        <f>INDEX(Directory[],MATCH(tbl_deal[[#This Row],[Index]],Directory[Index],0),MATCH('DEAL DIRECTORY'!AG$5,Directory[#Headers],0))</f>
        <v>集友银行有限公司</v>
      </c>
      <c r="AH115" s="129" t="str">
        <f>INDEX(Directory[],MATCH(tbl_deal[[#This Row],[Index]],Directory[Index],0),MATCH('DEAL DIRECTORY'!AH$5,Directory[#Headers],0))</f>
        <v>--/--/--</v>
      </c>
      <c r="AI115" s="129" t="str">
        <f>INDEX(Directory[],MATCH(tbl_deal[[#This Row],[Index]],Directory[Index],0),MATCH('DEAL DIRECTORY'!AI$5,Directory[#Headers],0))</f>
        <v>--</v>
      </c>
      <c r="AJ115" s="129" t="str">
        <f>INDEX(Directory[],MATCH(tbl_deal[[#This Row],[Index]],Directory[Index],0),MATCH('DEAL DIRECTORY'!AJ$5,Directory[#Headers],0))</f>
        <v>福建</v>
      </c>
      <c r="AK115" s="129" t="str">
        <f>INDEX(Directory[],MATCH(tbl_deal[[#This Row],[Index]],Directory[Index],0),MATCH('DEAL DIRECTORY'!AK$5,Directory[#Headers],0))</f>
        <v>厦门市</v>
      </c>
      <c r="AL115" s="129" t="str">
        <f>INDEX(Directory[],MATCH(tbl_deal[[#This Row],[Index]],Directory[Index],0),MATCH('DEAL DIRECTORY'!AL$5,Directory[#Headers],0))</f>
        <v>--</v>
      </c>
      <c r="AM115" s="129" t="str">
        <f>INDEX(Directory[],MATCH(tbl_deal[[#This Row],[Index]],Directory[Index],0),MATCH('DEAL DIRECTORY'!AM$5,Directory[#Headers],0))</f>
        <v>--</v>
      </c>
      <c r="AN115" s="129" t="str">
        <f>INDEX(Directory[],MATCH(tbl_deal[[#This Row],[Index]],Directory[Index],0),MATCH('DEAL DIRECTORY'!AN$5,Directory[#Headers],0))</f>
        <v>--</v>
      </c>
      <c r="AO115" s="132">
        <f>IF(ISBLANK(INDEX(Directory[],MATCH(tbl_deal[[#This Row],[Index]],Directory[Index],0),MATCH('DEAL DIRECTORY'!AO$5,Directory[#Headers],0))),"--",INDEX(Directory[],MATCH(tbl_deal[[#This Row],[Index]],Directory[Index],0),MATCH('DEAL DIRECTORY'!AO$5,Directory[#Headers],0)))</f>
        <v>5000</v>
      </c>
      <c r="AP115" s="129">
        <f>INDEX(Directory[],MATCH(tbl_deal[[#This Row],[Index]],Directory[Index],0),MATCH('DEAL DIRECTORY'!AP$5,Directory[#Headers],0))</f>
        <v>2</v>
      </c>
      <c r="AQ115" s="129">
        <f>INDEX(Directory[],MATCH(tbl_deal[[#This Row],[Index]],Directory[Index],0),MATCH('DEAL DIRECTORY'!AQ$5,Directory[#Headers],0))</f>
        <v>12.73</v>
      </c>
      <c r="AR115" s="129">
        <f>INDEX(Directory[],MATCH(tbl_deal[[#This Row],[Index]],Directory[Index],0),MATCH('DEAL DIRECTORY'!AR$5,Directory[#Headers],0))</f>
        <v>15.654</v>
      </c>
      <c r="AS115" s="129" t="str">
        <f>INDEX(Directory[],MATCH(tbl_deal[[#This Row],[Index]],Directory[Index],0),MATCH('DEAL DIRECTORY'!AS$5,Directory[#Headers],0))</f>
        <v>n/a</v>
      </c>
      <c r="AT115" s="129" t="str">
        <f>INDEX(Directory[],MATCH(tbl_deal[[#This Row],[Index]],Directory[Index],0),MATCH('DEAL DIRECTORY'!AT$5,Directory[#Headers],0))</f>
        <v>金融机构</v>
      </c>
      <c r="AU115" s="129" t="str">
        <f>INDEX(Directory[],MATCH(tbl_deal[[#This Row],[Index]],Directory[Index],0),MATCH('DEAL DIRECTORY'!AU$5,Directory[#Headers],0))</f>
        <v>银行</v>
      </c>
      <c r="AV115" s="129" t="str">
        <f>INDEX(Directory[],MATCH(tbl_deal[[#This Row],[Index]],Directory[Index],0),MATCH('DEAL DIRECTORY'!AV$5,Directory[#Headers],0))</f>
        <v>直发</v>
      </c>
      <c r="AW115" s="129" t="str">
        <f>INDEX(Directory[],MATCH(tbl_deal[[#This Row],[Index]],Directory[Index],0),MATCH('DEAL DIRECTORY'!AW$5,Directory[#Headers],0))</f>
        <v>无评级</v>
      </c>
      <c r="AX115" s="129" t="str">
        <f>INDEX(Directory[],MATCH(tbl_deal[[#This Row],[Index]],Directory[Index],0),MATCH('DEAL DIRECTORY'!AX$5,Directory[#Headers],0))</f>
        <v>≤2亿</v>
      </c>
      <c r="AY115" s="133" t="str">
        <f>INDEX(Directory[],MATCH(tbl_deal[[#This Row],[Index]],Directory[Index],0),MATCH('DEAL DIRECTORY'!AY$5,Directory[#Headers],0))</f>
        <v>22年</v>
      </c>
      <c r="AZ115" s="129" t="str">
        <f>INDEX(Directory[],MATCH(tbl_deal[[#This Row],[Index]],Directory[Index],0),MATCH('DEAL DIRECTORY'!AZ$5,Directory[#Headers],0))</f>
        <v>Q1</v>
      </c>
      <c r="BA115" s="129" t="str">
        <f>INDEX(Directory[],MATCH(tbl_deal[[#This Row],[Index]],Directory[Index],0),MATCH('DEAL DIRECTORY'!BA$5,Directory[#Headers],0))</f>
        <v>03月</v>
      </c>
      <c r="BB115" s="129" t="str">
        <f>INDEX(Directory[],MATCH(tbl_deal[[#This Row],[Index]],Directory[Index],0),MATCH('DEAL DIRECTORY'!BB$5,Directory[#Headers],0))</f>
        <v>--</v>
      </c>
      <c r="BC115" s="129" t="str">
        <f>INDEX(Directory[],MATCH(tbl_deal[[#This Row],[Index]],Directory[Index],0),MATCH('DEAL DIRECTORY'!BC$5,Directory[#Headers],0))</f>
        <v>CHIYU BANKING CORP LTD</v>
      </c>
      <c r="BD115" s="129" t="str">
        <f>INDEX(Directory[],MATCH(tbl_deal[[#This Row],[Index]],Directory[Index],0),MATCH('DEAL DIRECTORY'!BD$5,Directory[#Headers],0))</f>
        <v>XS2460522555</v>
      </c>
      <c r="BE115" s="137" t="str">
        <f>INDEX(Directory[],MATCH(tbl_deal[[#This Row],[Index]],Directory[Index],0),MATCH('DEAL DIRECTORY'!BE$5,Directory[#Headers],0))</f>
        <v>22年03月</v>
      </c>
      <c r="BF115" s="137" t="str">
        <f>INDEX(Directory[],MATCH(tbl_deal[[#This Row],[Index]],Directory[Index],0),MATCH('DEAL DIRECTORY'!BF$5,Directory[#Headers],0))</f>
        <v>集友银行</v>
      </c>
      <c r="BG115" s="137" t="str">
        <f>INDEX(Directory[],MATCH(tbl_deal[[#This Row],[Index]],Directory[Index],0),MATCH('DEAL DIRECTORY'!BG$5,Directory[#Headers],0))</f>
        <v>--/--/--</v>
      </c>
      <c r="BH115" s="137" t="str">
        <f>INDEX(Directory[],MATCH(tbl_deal[[#This Row],[Index]],Directory[Index],0),MATCH('DEAL DIRECTORY'!BH$5,Directory[#Headers],0))</f>
        <v>二级资本债</v>
      </c>
      <c r="BI115" s="137" t="str">
        <f>INDEX(Directory[],MATCH(tbl_deal[[#This Row],[Index]],Directory[Index],0),MATCH('DEAL DIRECTORY'!BI$5,Directory[#Headers],0))</f>
        <v>2亿美元</v>
      </c>
      <c r="BJ115" s="137" t="str">
        <f>INDEX(Directory[],MATCH(tbl_deal[[#This Row],[Index]],Directory[Index],0),MATCH('DEAL DIRECTORY'!BJ$5,Directory[#Headers],0))</f>
        <v>10年</v>
      </c>
      <c r="BK115" s="137" t="str">
        <f>INDEX(Directory[],MATCH(tbl_deal[[#This Row],[Index]],Directory[Index],0),MATCH('DEAL DIRECTORY'!BK$5,Directory[#Headers],0))</f>
        <v>5.75%</v>
      </c>
      <c r="BL115" s="137" t="str">
        <f>INDEX(Directory[],MATCH(tbl_deal[[#This Row],[Index]],Directory[Index],0),MATCH('DEAL DIRECTORY'!BL$5,Directory[#Headers],0))</f>
        <v>账簿管理人</v>
      </c>
      <c r="BM115" s="129" t="str">
        <f>INDEX(Directory[],MATCH(tbl_deal[[#This Row],[Index]],Directory[Index],0),MATCH('DEAL DIRECTORY'!BM$5,Directory[#Headers],0))</f>
        <v/>
      </c>
      <c r="BN115" s="4"/>
      <c r="BO115" s="4"/>
      <c r="BP115" s="4"/>
    </row>
    <row r="116" spans="3:68" ht="20.25" customHeight="1" x14ac:dyDescent="0.25">
      <c r="C116" s="129">
        <f>Directory[[#This Row],[Index]]</f>
        <v>355</v>
      </c>
      <c r="D116" s="130">
        <f>INDEX(Directory[],MATCH(tbl_deal[[#This Row],[Index]],Directory[Index],0),MATCH('DEAL DIRECTORY'!D$5,Directory[#Headers],0))</f>
        <v>44644</v>
      </c>
      <c r="E116" s="129" t="str">
        <f>INDEX(Directory[],MATCH(tbl_deal[[#This Row],[Index]],Directory[Index],0),MATCH('DEAL DIRECTORY'!E$5,Directory[#Headers],0))</f>
        <v>可持续</v>
      </c>
      <c r="F116" s="129" t="str">
        <f>INDEX(Directory[],MATCH(tbl_deal[[#This Row],[Index]],Directory[Index],0),MATCH('DEAL DIRECTORY'!F$5,Directory[#Headers],0))</f>
        <v/>
      </c>
      <c r="G116" s="129" t="str">
        <f>INDEX(Directory[],MATCH(tbl_deal[[#This Row],[Index]],Directory[Index],0),MATCH('DEAL DIRECTORY'!G$5,Directory[#Headers],0))</f>
        <v>GHATG 2022</v>
      </c>
      <c r="H116" s="135" t="str">
        <f>IF(tbl_deal[[#This Row],[FolderPath]]="","",HYPERLINK(tbl_deal[[#This Row],[FolderPath]],"📂"))</f>
        <v/>
      </c>
      <c r="I116" s="129" t="str">
        <f>INDEX(Directory[],MATCH(tbl_deal[[#This Row],[Index]],Directory[Index],0),MATCH('DEAL DIRECTORY'!I$5,Directory[#Headers],0))</f>
        <v>JGC</v>
      </c>
      <c r="J116" s="129" t="str">
        <f>INDEX(Directory[],MATCH(tbl_deal[[#This Row],[Index]],Directory[Index],0),MATCH('DEAL DIRECTORY'!J$5,Directory[#Headers],0))</f>
        <v>n/a</v>
      </c>
      <c r="K116" s="129" t="str">
        <f>INDEX(Directory[],MATCH(tbl_deal[[#This Row],[Index]],Directory[Index],0),MATCH('DEAL DIRECTORY'!K$5,Directory[#Headers],0))</f>
        <v>SOE组</v>
      </c>
      <c r="L116" s="129">
        <f>INDEX(Directory[],MATCH(tbl_deal[[#This Row],[Index]],Directory[Index],0),MATCH('DEAL DIRECTORY'!L$5,Directory[#Headers],0))</f>
        <v>4</v>
      </c>
      <c r="M116" s="129" t="str">
        <f>INDEX(Directory[],MATCH(tbl_deal[[#This Row],[Index]],Directory[Index],0),MATCH('DEAL DIRECTORY'!M$5,Directory[#Headers],0))</f>
        <v>甘肃公航旅</v>
      </c>
      <c r="N116" s="129" t="str">
        <f>INDEX(Directory[],MATCH(tbl_deal[[#This Row],[Index]],Directory[Index],0),MATCH('DEAL DIRECTORY'!N$5,Directory[#Headers],0))</f>
        <v>--/BBB+/--</v>
      </c>
      <c r="O116" s="129" t="str">
        <f>INDEX(Directory[],MATCH(tbl_deal[[#This Row],[Index]],Directory[Index],0),MATCH('DEAL DIRECTORY'!O$5,Directory[#Headers],0))</f>
        <v>USD</v>
      </c>
      <c r="P116" s="129">
        <f>INDEX(Directory[],MATCH(tbl_deal[[#This Row],[Index]],Directory[Index],0),MATCH('DEAL DIRECTORY'!P$5,Directory[#Headers],0))</f>
        <v>2.5</v>
      </c>
      <c r="Q116" s="129" t="str">
        <f>INDEX(Directory[],MATCH(tbl_deal[[#This Row],[Index]],Directory[Index],0),MATCH('DEAL DIRECTORY'!Q$5,Directory[#Headers],0))</f>
        <v>3</v>
      </c>
      <c r="R116" s="129" t="str">
        <f>INDEX(Directory[],MATCH(tbl_deal[[#This Row],[Index]],Directory[Index],0),MATCH('DEAL DIRECTORY'!R$5,Directory[#Headers],0))</f>
        <v>4.9%</v>
      </c>
      <c r="S116" s="129" t="str">
        <f>INDEX(Directory[],MATCH(tbl_deal[[#This Row],[Index]],Directory[Index],0),MATCH('DEAL DIRECTORY'!S$5,Directory[#Headers],0))</f>
        <v>5%a</v>
      </c>
      <c r="T116" s="129" t="str">
        <f>INDEX(Directory[],MATCH(tbl_deal[[#This Row],[Index]],Directory[Index],0),MATCH('DEAL DIRECTORY'!T$5,Directory[#Headers],0))</f>
        <v>4.9%</v>
      </c>
      <c r="U116" s="129" t="str">
        <f>INDEX(Directory[],MATCH(tbl_deal[[#This Row],[Index]],Directory[Index],0),MATCH('DEAL DIRECTORY'!U$5,Directory[#Headers],0))</f>
        <v>--</v>
      </c>
      <c r="V116" s="129">
        <f>INDEX(Directory[],MATCH(tbl_deal[[#This Row],[Index]],Directory[Index],0),MATCH('DEAL DIRECTORY'!V$5,Directory[#Headers],0))</f>
        <v>10</v>
      </c>
      <c r="W116" s="129" t="str">
        <f>INDEX(Directory[],MATCH(tbl_deal[[#This Row],[Index]],Directory[Index],0),MATCH('DEAL DIRECTORY'!W$5,Directory[#Headers],0))</f>
        <v>直发</v>
      </c>
      <c r="X116" s="129" t="str">
        <f>INDEX(Directory[],MATCH(tbl_deal[[#This Row],[Index]],Directory[Index],0),MATCH('DEAL DIRECTORY'!X$5,Directory[#Headers],0))</f>
        <v>可持续债券</v>
      </c>
      <c r="Y116" s="129" t="str">
        <f>INDEX(Directory[],MATCH(tbl_deal[[#This Row],[Index]],Directory[Index],0),MATCH('DEAL DIRECTORY'!Y$5,Directory[#Headers],0))</f>
        <v>港交所</v>
      </c>
      <c r="Z116" s="129" t="str">
        <f>INDEX(Directory[],MATCH(tbl_deal[[#This Row],[Index]],Directory[Index],0),MATCH('DEAL DIRECTORY'!Z$5,Directory[#Headers],0))</f>
        <v/>
      </c>
      <c r="AA116" s="129" t="str">
        <f>INDEX(Directory[],MATCH(tbl_deal[[#This Row],[Index]],Directory[Index],0),MATCH('DEAL DIRECTORY'!AA$5,Directory[#Headers],0))</f>
        <v/>
      </c>
      <c r="AB116" s="129" t="str">
        <f>INDEX(Directory[],MATCH(tbl_deal[[#This Row],[Index]],Directory[Index],0),MATCH('DEAL DIRECTORY'!AB$5,Directory[#Headers],0))</f>
        <v>BISL</v>
      </c>
      <c r="AC116" s="129" t="str">
        <f>INDEX(Directory[],MATCH(tbl_deal[[#This Row],[Index]],Directory[Index],0),MATCH('DEAL DIRECTORY'!AC$5,Directory[#Headers],0))</f>
        <v>Lead</v>
      </c>
      <c r="AD116" s="129" t="str">
        <f>INDEX(Directory[],MATCH(tbl_deal[[#This Row],[Index]],Directory[Index],0),MATCH('DEAL DIRECTORY'!AD$5,Directory[#Headers],0))</f>
        <v>--</v>
      </c>
      <c r="AE116" s="129" t="str">
        <f>INDEX(Directory[],MATCH(tbl_deal[[#This Row],[Index]],Directory[Index],0),MATCH('DEAL DIRECTORY'!AE$5,Directory[#Headers],0))</f>
        <v>--</v>
      </c>
      <c r="AF116" s="129" t="str">
        <f>INDEX(Directory[],MATCH(tbl_deal[[#This Row],[Index]],Directory[Index],0),MATCH('DEAL DIRECTORY'!AF$5,Directory[#Headers],0))</f>
        <v>N</v>
      </c>
      <c r="AG116" s="129" t="str">
        <f>INDEX(Directory[],MATCH(tbl_deal[[#This Row],[Index]],Directory[Index],0),MATCH('DEAL DIRECTORY'!AG$5,Directory[#Headers],0))</f>
        <v>甘肃省公路航空旅游投资集团有限公司</v>
      </c>
      <c r="AH116" s="129" t="str">
        <f>INDEX(Directory[],MATCH(tbl_deal[[#This Row],[Index]],Directory[Index],0),MATCH('DEAL DIRECTORY'!AH$5,Directory[#Headers],0))</f>
        <v>--/BBB+/BBB+</v>
      </c>
      <c r="AI116" s="129" t="str">
        <f>INDEX(Directory[],MATCH(tbl_deal[[#This Row],[Index]],Directory[Index],0),MATCH('DEAL DIRECTORY'!AI$5,Directory[#Headers],0))</f>
        <v>AAA</v>
      </c>
      <c r="AJ116" s="129" t="str">
        <f>INDEX(Directory[],MATCH(tbl_deal[[#This Row],[Index]],Directory[Index],0),MATCH('DEAL DIRECTORY'!AJ$5,Directory[#Headers],0))</f>
        <v>甘肃</v>
      </c>
      <c r="AK116" s="129" t="str">
        <f>INDEX(Directory[],MATCH(tbl_deal[[#This Row],[Index]],Directory[Index],0),MATCH('DEAL DIRECTORY'!AK$5,Directory[#Headers],0))</f>
        <v>--</v>
      </c>
      <c r="AL116" s="129" t="str">
        <f>INDEX(Directory[],MATCH(tbl_deal[[#This Row],[Index]],Directory[Index],0),MATCH('DEAL DIRECTORY'!AL$5,Directory[#Headers],0))</f>
        <v>--</v>
      </c>
      <c r="AM116" s="129" t="str">
        <f>INDEX(Directory[],MATCH(tbl_deal[[#This Row],[Index]],Directory[Index],0),MATCH('DEAL DIRECTORY'!AM$5,Directory[#Headers],0))</f>
        <v>--</v>
      </c>
      <c r="AN116" s="129" t="str">
        <f>INDEX(Directory[],MATCH(tbl_deal[[#This Row],[Index]],Directory[Index],0),MATCH('DEAL DIRECTORY'!AN$5,Directory[#Headers],0))</f>
        <v>--</v>
      </c>
      <c r="AO116" s="129">
        <f>IF(ISBLANK(INDEX(Directory[],MATCH(tbl_deal[[#This Row],[Index]],Directory[Index],0),MATCH('DEAL DIRECTORY'!AO$5,Directory[#Headers],0))),"--",INDEX(Directory[],MATCH(tbl_deal[[#This Row],[Index]],Directory[Index],0),MATCH('DEAL DIRECTORY'!AO$5,Directory[#Headers],0)))</f>
        <v>19500</v>
      </c>
      <c r="AP116" s="133">
        <f>INDEX(Directory[],MATCH(tbl_deal[[#This Row],[Index]],Directory[Index],0),MATCH('DEAL DIRECTORY'!AP$5,Directory[#Headers],0))</f>
        <v>2.5</v>
      </c>
      <c r="AQ116" s="129">
        <f>INDEX(Directory[],MATCH(tbl_deal[[#This Row],[Index]],Directory[Index],0),MATCH('DEAL DIRECTORY'!AQ$5,Directory[#Headers],0))</f>
        <v>15.92</v>
      </c>
      <c r="AR116" s="129">
        <f>INDEX(Directory[],MATCH(tbl_deal[[#This Row],[Index]],Directory[Index],0),MATCH('DEAL DIRECTORY'!AR$5,Directory[#Headers],0))</f>
        <v>19.559999999999999</v>
      </c>
      <c r="AS116" s="129" t="str">
        <f>INDEX(Directory[],MATCH(tbl_deal[[#This Row],[Index]],Directory[Index],0),MATCH('DEAL DIRECTORY'!AS$5,Directory[#Headers],0))</f>
        <v>地方国企</v>
      </c>
      <c r="AT116" s="129" t="str">
        <f>INDEX(Directory[],MATCH(tbl_deal[[#This Row],[Index]],Directory[Index],0),MATCH('DEAL DIRECTORY'!AT$5,Directory[#Headers],0))</f>
        <v>地方平台</v>
      </c>
      <c r="AU116" s="129" t="str">
        <f>INDEX(Directory[],MATCH(tbl_deal[[#This Row],[Index]],Directory[Index],0),MATCH('DEAL DIRECTORY'!AU$5,Directory[#Headers],0))</f>
        <v>交通</v>
      </c>
      <c r="AV116" s="129" t="str">
        <f>INDEX(Directory[],MATCH(tbl_deal[[#This Row],[Index]],Directory[Index],0),MATCH('DEAL DIRECTORY'!AV$5,Directory[#Headers],0))</f>
        <v>直发</v>
      </c>
      <c r="AW116" s="129" t="str">
        <f>INDEX(Directory[],MATCH(tbl_deal[[#This Row],[Index]],Directory[Index],0),MATCH('DEAL DIRECTORY'!AW$5,Directory[#Headers],0))</f>
        <v>投资级</v>
      </c>
      <c r="AX116" s="129" t="str">
        <f>INDEX(Directory[],MATCH(tbl_deal[[#This Row],[Index]],Directory[Index],0),MATCH('DEAL DIRECTORY'!AX$5,Directory[#Headers],0))</f>
        <v>2-3亿</v>
      </c>
      <c r="AY116" s="129" t="str">
        <f>INDEX(Directory[],MATCH(tbl_deal[[#This Row],[Index]],Directory[Index],0),MATCH('DEAL DIRECTORY'!AY$5,Directory[#Headers],0))</f>
        <v>22年</v>
      </c>
      <c r="AZ116" s="129" t="str">
        <f>INDEX(Directory[],MATCH(tbl_deal[[#This Row],[Index]],Directory[Index],0),MATCH('DEAL DIRECTORY'!AZ$5,Directory[#Headers],0))</f>
        <v>Q1</v>
      </c>
      <c r="BA116" s="129" t="str">
        <f>INDEX(Directory[],MATCH(tbl_deal[[#This Row],[Index]],Directory[Index],0),MATCH('DEAL DIRECTORY'!BA$5,Directory[#Headers],0))</f>
        <v>03月</v>
      </c>
      <c r="BB116" s="129" t="str">
        <f>INDEX(Directory[],MATCH(tbl_deal[[#This Row],[Index]],Directory[Index],0),MATCH('DEAL DIRECTORY'!BB$5,Directory[#Headers],0))</f>
        <v>SOE Creds</v>
      </c>
      <c r="BC116" s="129" t="str">
        <f>INDEX(Directory[],MATCH(tbl_deal[[#This Row],[Index]],Directory[Index],0),MATCH('DEAL DIRECTORY'!BC$5,Directory[#Headers],0))</f>
        <v>GANSU PROVINCIAL HIGHWAY AVIATION TOURISM INVESTMENT GROUP CO LTD</v>
      </c>
      <c r="BD116" s="129" t="str">
        <f>INDEX(Directory[],MATCH(tbl_deal[[#This Row],[Index]],Directory[Index],0),MATCH('DEAL DIRECTORY'!BD$5,Directory[#Headers],0))</f>
        <v>XS2455963590</v>
      </c>
      <c r="BE116" s="137" t="str">
        <f>INDEX(Directory[],MATCH(tbl_deal[[#This Row],[Index]],Directory[Index],0),MATCH('DEAL DIRECTORY'!BE$5,Directory[#Headers],0))</f>
        <v>22年03月</v>
      </c>
      <c r="BF116" s="137" t="str">
        <f>INDEX(Directory[],MATCH(tbl_deal[[#This Row],[Index]],Directory[Index],0),MATCH('DEAL DIRECTORY'!BF$5,Directory[#Headers],0))</f>
        <v>甘肃公航旅</v>
      </c>
      <c r="BG116" s="137" t="str">
        <f>INDEX(Directory[],MATCH(tbl_deal[[#This Row],[Index]],Directory[Index],0),MATCH('DEAL DIRECTORY'!BG$5,Directory[#Headers],0))</f>
        <v>--/BBB+/--</v>
      </c>
      <c r="BH116" s="137" t="str">
        <f>INDEX(Directory[],MATCH(tbl_deal[[#This Row],[Index]],Directory[Index],0),MATCH('DEAL DIRECTORY'!BH$5,Directory[#Headers],0))</f>
        <v>可持续债券</v>
      </c>
      <c r="BI116" s="137" t="str">
        <f>INDEX(Directory[],MATCH(tbl_deal[[#This Row],[Index]],Directory[Index],0),MATCH('DEAL DIRECTORY'!BI$5,Directory[#Headers],0))</f>
        <v>2.5亿美元</v>
      </c>
      <c r="BJ116" s="137" t="str">
        <f>INDEX(Directory[],MATCH(tbl_deal[[#This Row],[Index]],Directory[Index],0),MATCH('DEAL DIRECTORY'!BJ$5,Directory[#Headers],0))</f>
        <v>3年</v>
      </c>
      <c r="BK116" s="137" t="str">
        <f>INDEX(Directory[],MATCH(tbl_deal[[#This Row],[Index]],Directory[Index],0),MATCH('DEAL DIRECTORY'!BK$5,Directory[#Headers],0))</f>
        <v>4.9%</v>
      </c>
      <c r="BL116" s="137" t="str">
        <f>INDEX(Directory[],MATCH(tbl_deal[[#This Row],[Index]],Directory[Index],0),MATCH('DEAL DIRECTORY'!BL$5,Directory[#Headers],0))</f>
        <v>全球协调人</v>
      </c>
      <c r="BM116" s="129" t="str">
        <f>INDEX(Directory[],MATCH(tbl_deal[[#This Row],[Index]],Directory[Index],0),MATCH('DEAL DIRECTORY'!BM$5,Directory[#Headers],0))</f>
        <v/>
      </c>
      <c r="BN116" s="4"/>
      <c r="BO116" s="4"/>
      <c r="BP116" s="4"/>
    </row>
    <row r="117" spans="3:68" ht="20.25" customHeight="1" x14ac:dyDescent="0.25">
      <c r="C117" s="129">
        <f>Directory[[#This Row],[Index]]</f>
        <v>354</v>
      </c>
      <c r="D117" s="130">
        <f>INDEX(Directory[],MATCH(tbl_deal[[#This Row],[Index]],Directory[Index],0),MATCH('DEAL DIRECTORY'!D$5,Directory[#Headers],0))</f>
        <v>44638</v>
      </c>
      <c r="E117" s="129" t="str">
        <f>INDEX(Directory[],MATCH(tbl_deal[[#This Row],[Index]],Directory[Index],0),MATCH('DEAL DIRECTORY'!E$5,Directory[#Headers],0))</f>
        <v/>
      </c>
      <c r="F117" s="129" t="str">
        <f>INDEX(Directory[],MATCH(tbl_deal[[#This Row],[Index]],Directory[Index],0),MATCH('DEAL DIRECTORY'!F$5,Directory[#Headers],0))</f>
        <v/>
      </c>
      <c r="G117" s="129" t="str">
        <f>INDEX(Directory[],MATCH(tbl_deal[[#This Row],[Index]],Directory[Index],0),MATCH('DEAL DIRECTORY'!G$5,Directory[#Headers],0))</f>
        <v>Jingle</v>
      </c>
      <c r="H117" s="135" t="str">
        <f>IF(tbl_deal[[#This Row],[FolderPath]]="","",HYPERLINK(tbl_deal[[#This Row],[FolderPath]],"📂"))</f>
        <v/>
      </c>
      <c r="I117" s="129" t="str">
        <f>INDEX(Directory[],MATCH(tbl_deal[[#This Row],[Index]],Directory[Index],0),MATCH('DEAL DIRECTORY'!I$5,Directory[#Headers],0))</f>
        <v>JGC</v>
      </c>
      <c r="J117" s="129" t="str">
        <f>INDEX(Directory[],MATCH(tbl_deal[[#This Row],[Index]],Directory[Index],0),MATCH('DEAL DIRECTORY'!J$5,Directory[#Headers],0))</f>
        <v>n/a</v>
      </c>
      <c r="K117" s="129" t="str">
        <f>INDEX(Directory[],MATCH(tbl_deal[[#This Row],[Index]],Directory[Index],0),MATCH('DEAL DIRECTORY'!K$5,Directory[#Headers],0))</f>
        <v>SOE组</v>
      </c>
      <c r="L117" s="129">
        <f>INDEX(Directory[],MATCH(tbl_deal[[#This Row],[Index]],Directory[Index],0),MATCH('DEAL DIRECTORY'!L$5,Directory[#Headers],0))</f>
        <v>1</v>
      </c>
      <c r="M117" s="129" t="str">
        <f>INDEX(Directory[],MATCH(tbl_deal[[#This Row],[Index]],Directory[Index],0),MATCH('DEAL DIRECTORY'!M$5,Directory[#Headers],0))</f>
        <v>如东民泰(上海银行)</v>
      </c>
      <c r="N117" s="129" t="str">
        <f>INDEX(Directory[],MATCH(tbl_deal[[#This Row],[Index]],Directory[Index],0),MATCH('DEAL DIRECTORY'!N$5,Directory[#Headers],0))</f>
        <v>--/--/--</v>
      </c>
      <c r="O117" s="129" t="str">
        <f>INDEX(Directory[],MATCH(tbl_deal[[#This Row],[Index]],Directory[Index],0),MATCH('DEAL DIRECTORY'!O$5,Directory[#Headers],0))</f>
        <v>USD</v>
      </c>
      <c r="P117" s="129">
        <f>INDEX(Directory[],MATCH(tbl_deal[[#This Row],[Index]],Directory[Index],0),MATCH('DEAL DIRECTORY'!P$5,Directory[#Headers],0))</f>
        <v>1</v>
      </c>
      <c r="Q117" s="129" t="str">
        <f>INDEX(Directory[],MATCH(tbl_deal[[#This Row],[Index]],Directory[Index],0),MATCH('DEAL DIRECTORY'!Q$5,Directory[#Headers],0))</f>
        <v>3</v>
      </c>
      <c r="R117" s="129" t="str">
        <f>INDEX(Directory[],MATCH(tbl_deal[[#This Row],[Index]],Directory[Index],0),MATCH('DEAL DIRECTORY'!R$5,Directory[#Headers],0))</f>
        <v>2.9%</v>
      </c>
      <c r="S117" s="129" t="str">
        <f>INDEX(Directory[],MATCH(tbl_deal[[#This Row],[Index]],Directory[Index],0),MATCH('DEAL DIRECTORY'!S$5,Directory[#Headers],0))</f>
        <v>--</v>
      </c>
      <c r="T117" s="129" t="str">
        <f>INDEX(Directory[],MATCH(tbl_deal[[#This Row],[Index]],Directory[Index],0),MATCH('DEAL DIRECTORY'!T$5,Directory[#Headers],0))</f>
        <v>2.9%</v>
      </c>
      <c r="U117" s="129" t="str">
        <f>INDEX(Directory[],MATCH(tbl_deal[[#This Row],[Index]],Directory[Index],0),MATCH('DEAL DIRECTORY'!U$5,Directory[#Headers],0))</f>
        <v>--</v>
      </c>
      <c r="V117" s="131">
        <f>INDEX(Directory[],MATCH(tbl_deal[[#This Row],[Index]],Directory[Index],0),MATCH('DEAL DIRECTORY'!V$5,Directory[#Headers],0))</f>
        <v>0</v>
      </c>
      <c r="W117" s="129" t="str">
        <f>INDEX(Directory[],MATCH(tbl_deal[[#This Row],[Index]],Directory[Index],0),MATCH('DEAL DIRECTORY'!W$5,Directory[#Headers],0))</f>
        <v>备证</v>
      </c>
      <c r="X117" s="129" t="str">
        <f>INDEX(Directory[],MATCH(tbl_deal[[#This Row],[Index]],Directory[Index],0),MATCH('DEAL DIRECTORY'!X$5,Directory[#Headers],0))</f>
        <v>--</v>
      </c>
      <c r="Y117" s="129" t="str">
        <f>INDEX(Directory[],MATCH(tbl_deal[[#This Row],[Index]],Directory[Index],0),MATCH('DEAL DIRECTORY'!Y$5,Directory[#Headers],0))</f>
        <v>港交所</v>
      </c>
      <c r="Z117" s="129" t="str">
        <f>INDEX(Directory[],MATCH(tbl_deal[[#This Row],[Index]],Directory[Index],0),MATCH('DEAL DIRECTORY'!Z$5,Directory[#Headers],0))</f>
        <v/>
      </c>
      <c r="AA117" s="129" t="str">
        <f>INDEX(Directory[],MATCH(tbl_deal[[#This Row],[Index]],Directory[Index],0),MATCH('DEAL DIRECTORY'!AA$5,Directory[#Headers],0))</f>
        <v/>
      </c>
      <c r="AB117" s="129" t="str">
        <f>INDEX(Directory[],MATCH(tbl_deal[[#This Row],[Index]],Directory[Index],0),MATCH('DEAL DIRECTORY'!AB$5,Directory[#Headers],0))</f>
        <v>BISL</v>
      </c>
      <c r="AC117" s="129" t="str">
        <f>INDEX(Directory[],MATCH(tbl_deal[[#This Row],[Index]],Directory[Index],0),MATCH('DEAL DIRECTORY'!AC$5,Directory[#Headers],0))</f>
        <v>--</v>
      </c>
      <c r="AD117" s="129" t="str">
        <f>INDEX(Directory[],MATCH(tbl_deal[[#This Row],[Index]],Directory[Index],0),MATCH('DEAL DIRECTORY'!AD$5,Directory[#Headers],0))</f>
        <v>B&amp;D FOP</v>
      </c>
      <c r="AE117" s="129" t="str">
        <f>INDEX(Directory[],MATCH(tbl_deal[[#This Row],[Index]],Directory[Index],0),MATCH('DEAL DIRECTORY'!AE$5,Directory[#Headers],0))</f>
        <v>--</v>
      </c>
      <c r="AF117" s="129" t="str">
        <f>INDEX(Directory[],MATCH(tbl_deal[[#This Row],[Index]],Directory[Index],0),MATCH('DEAL DIRECTORY'!AF$5,Directory[#Headers],0))</f>
        <v>Y</v>
      </c>
      <c r="AG117" s="129" t="str">
        <f>INDEX(Directory[],MATCH(tbl_deal[[#This Row],[Index]],Directory[Index],0),MATCH('DEAL DIRECTORY'!AG$5,Directory[#Headers],0))</f>
        <v>如东县民泰城乡建设工程有限公司</v>
      </c>
      <c r="AH117" s="129" t="str">
        <f>INDEX(Directory[],MATCH(tbl_deal[[#This Row],[Index]],Directory[Index],0),MATCH('DEAL DIRECTORY'!AH$5,Directory[#Headers],0))</f>
        <v>--/--/--</v>
      </c>
      <c r="AI117" s="129" t="str">
        <f>INDEX(Directory[],MATCH(tbl_deal[[#This Row],[Index]],Directory[Index],0),MATCH('DEAL DIRECTORY'!AI$5,Directory[#Headers],0))</f>
        <v>AA</v>
      </c>
      <c r="AJ117" s="129" t="str">
        <f>INDEX(Directory[],MATCH(tbl_deal[[#This Row],[Index]],Directory[Index],0),MATCH('DEAL DIRECTORY'!AJ$5,Directory[#Headers],0))</f>
        <v>江苏</v>
      </c>
      <c r="AK117" s="129" t="str">
        <f>INDEX(Directory[],MATCH(tbl_deal[[#This Row],[Index]],Directory[Index],0),MATCH('DEAL DIRECTORY'!AK$5,Directory[#Headers],0))</f>
        <v>南通市</v>
      </c>
      <c r="AL117" s="129" t="str">
        <f>INDEX(Directory[],MATCH(tbl_deal[[#This Row],[Index]],Directory[Index],0),MATCH('DEAL DIRECTORY'!AL$5,Directory[#Headers],0))</f>
        <v>如东县</v>
      </c>
      <c r="AM117" s="129" t="str">
        <f>INDEX(Directory[],MATCH(tbl_deal[[#This Row],[Index]],Directory[Index],0),MATCH('DEAL DIRECTORY'!AM$5,Directory[#Headers],0))</f>
        <v>上海银行</v>
      </c>
      <c r="AN117" s="129" t="str">
        <f>INDEX(Directory[],MATCH(tbl_deal[[#This Row],[Index]],Directory[Index],0),MATCH('DEAL DIRECTORY'!AN$5,Directory[#Headers],0))</f>
        <v>城商行备证</v>
      </c>
      <c r="AO117" s="132">
        <f>IF(ISBLANK(INDEX(Directory[],MATCH(tbl_deal[[#This Row],[Index]],Directory[Index],0),MATCH('DEAL DIRECTORY'!AO$5,Directory[#Headers],0))),"--",INDEX(Directory[],MATCH(tbl_deal[[#This Row],[Index]],Directory[Index],0),MATCH('DEAL DIRECTORY'!AO$5,Directory[#Headers],0)))</f>
        <v>10000</v>
      </c>
      <c r="AP117" s="129">
        <f>INDEX(Directory[],MATCH(tbl_deal[[#This Row],[Index]],Directory[Index],0),MATCH('DEAL DIRECTORY'!AP$5,Directory[#Headers],0))</f>
        <v>1</v>
      </c>
      <c r="AQ117" s="129">
        <f>INDEX(Directory[],MATCH(tbl_deal[[#This Row],[Index]],Directory[Index],0),MATCH('DEAL DIRECTORY'!AQ$5,Directory[#Headers],0))</f>
        <v>6.36</v>
      </c>
      <c r="AR117" s="129">
        <f>INDEX(Directory[],MATCH(tbl_deal[[#This Row],[Index]],Directory[Index],0),MATCH('DEAL DIRECTORY'!AR$5,Directory[#Headers],0))</f>
        <v>7.8230000000000004</v>
      </c>
      <c r="AS117" s="129" t="str">
        <f>INDEX(Directory[],MATCH(tbl_deal[[#This Row],[Index]],Directory[Index],0),MATCH('DEAL DIRECTORY'!AS$5,Directory[#Headers],0))</f>
        <v>地方国企</v>
      </c>
      <c r="AT117" s="129" t="str">
        <f>INDEX(Directory[],MATCH(tbl_deal[[#This Row],[Index]],Directory[Index],0),MATCH('DEAL DIRECTORY'!AT$5,Directory[#Headers],0))</f>
        <v>地方平台</v>
      </c>
      <c r="AU117" s="129" t="str">
        <f>INDEX(Directory[],MATCH(tbl_deal[[#This Row],[Index]],Directory[Index],0),MATCH('DEAL DIRECTORY'!AU$5,Directory[#Headers],0))</f>
        <v>基建</v>
      </c>
      <c r="AV117" s="129" t="str">
        <f>INDEX(Directory[],MATCH(tbl_deal[[#This Row],[Index]],Directory[Index],0),MATCH('DEAL DIRECTORY'!AV$5,Directory[#Headers],0))</f>
        <v>备证</v>
      </c>
      <c r="AW117" s="129" t="str">
        <f>INDEX(Directory[],MATCH(tbl_deal[[#This Row],[Index]],Directory[Index],0),MATCH('DEAL DIRECTORY'!AW$5,Directory[#Headers],0))</f>
        <v>无评级</v>
      </c>
      <c r="AX117" s="129" t="str">
        <f>INDEX(Directory[],MATCH(tbl_deal[[#This Row],[Index]],Directory[Index],0),MATCH('DEAL DIRECTORY'!AX$5,Directory[#Headers],0))</f>
        <v>≤2亿</v>
      </c>
      <c r="AY117" s="133" t="str">
        <f>INDEX(Directory[],MATCH(tbl_deal[[#This Row],[Index]],Directory[Index],0),MATCH('DEAL DIRECTORY'!AY$5,Directory[#Headers],0))</f>
        <v>22年</v>
      </c>
      <c r="AZ117" s="129" t="str">
        <f>INDEX(Directory[],MATCH(tbl_deal[[#This Row],[Index]],Directory[Index],0),MATCH('DEAL DIRECTORY'!AZ$5,Directory[#Headers],0))</f>
        <v>Q1</v>
      </c>
      <c r="BA117" s="129" t="str">
        <f>INDEX(Directory[],MATCH(tbl_deal[[#This Row],[Index]],Directory[Index],0),MATCH('DEAL DIRECTORY'!BA$5,Directory[#Headers],0))</f>
        <v>03月</v>
      </c>
      <c r="BB117" s="129" t="str">
        <f>INDEX(Directory[],MATCH(tbl_deal[[#This Row],[Index]],Directory[Index],0),MATCH('DEAL DIRECTORY'!BB$5,Directory[#Headers],0))</f>
        <v>SOE Creds</v>
      </c>
      <c r="BC117" s="129" t="str">
        <f>INDEX(Directory[],MATCH(tbl_deal[[#This Row],[Index]],Directory[Index],0),MATCH('DEAL DIRECTORY'!BC$5,Directory[#Headers],0))</f>
        <v>RUDONG COUNTY MINTAI URBAN AND RURAL CONSTRUCTION ENGINEERING CO LTD</v>
      </c>
      <c r="BD117" s="129" t="str">
        <f>INDEX(Directory[],MATCH(tbl_deal[[#This Row],[Index]],Directory[Index],0),MATCH('DEAL DIRECTORY'!BD$5,Directory[#Headers],0))</f>
        <v>XS2456820690</v>
      </c>
      <c r="BE117" s="137" t="str">
        <f>INDEX(Directory[],MATCH(tbl_deal[[#This Row],[Index]],Directory[Index],0),MATCH('DEAL DIRECTORY'!BE$5,Directory[#Headers],0))</f>
        <v>22年03月</v>
      </c>
      <c r="BF117" s="137" t="str">
        <f>INDEX(Directory[],MATCH(tbl_deal[[#This Row],[Index]],Directory[Index],0),MATCH('DEAL DIRECTORY'!BF$5,Directory[#Headers],0))</f>
        <v>如东民泰</v>
      </c>
      <c r="BG117" s="137" t="str">
        <f>INDEX(Directory[],MATCH(tbl_deal[[#This Row],[Index]],Directory[Index],0),MATCH('DEAL DIRECTORY'!BG$5,Directory[#Headers],0))</f>
        <v>--/--/--</v>
      </c>
      <c r="BH117" s="137" t="str">
        <f>INDEX(Directory[],MATCH(tbl_deal[[#This Row],[Index]],Directory[Index],0),MATCH('DEAL DIRECTORY'!BH$5,Directory[#Headers],0))</f>
        <v>信用增强债券</v>
      </c>
      <c r="BI117" s="137" t="str">
        <f>INDEX(Directory[],MATCH(tbl_deal[[#This Row],[Index]],Directory[Index],0),MATCH('DEAL DIRECTORY'!BI$5,Directory[#Headers],0))</f>
        <v>1亿美元</v>
      </c>
      <c r="BJ117" s="137" t="str">
        <f>INDEX(Directory[],MATCH(tbl_deal[[#This Row],[Index]],Directory[Index],0),MATCH('DEAL DIRECTORY'!BJ$5,Directory[#Headers],0))</f>
        <v>3年</v>
      </c>
      <c r="BK117" s="137" t="str">
        <f>INDEX(Directory[],MATCH(tbl_deal[[#This Row],[Index]],Directory[Index],0),MATCH('DEAL DIRECTORY'!BK$5,Directory[#Headers],0))</f>
        <v>2.9%</v>
      </c>
      <c r="BL117" s="137" t="str">
        <f>INDEX(Directory[],MATCH(tbl_deal[[#This Row],[Index]],Directory[Index],0),MATCH('DEAL DIRECTORY'!BL$5,Directory[#Headers],0))</f>
        <v>全球协调人及交割行</v>
      </c>
      <c r="BM117" s="129" t="str">
        <f>INDEX(Directory[],MATCH(tbl_deal[[#This Row],[Index]],Directory[Index],0),MATCH('DEAL DIRECTORY'!BM$5,Directory[#Headers],0))</f>
        <v/>
      </c>
      <c r="BN117" s="4"/>
      <c r="BO117" s="4"/>
      <c r="BP117" s="4"/>
    </row>
    <row r="118" spans="3:68" ht="20.25" customHeight="1" x14ac:dyDescent="0.25">
      <c r="C118" s="129">
        <f>Directory[[#This Row],[Index]]</f>
        <v>353</v>
      </c>
      <c r="D118" s="130">
        <f>INDEX(Directory[],MATCH(tbl_deal[[#This Row],[Index]],Directory[Index],0),MATCH('DEAL DIRECTORY'!D$5,Directory[#Headers],0))</f>
        <v>44634</v>
      </c>
      <c r="E118" s="129" t="str">
        <f>INDEX(Directory[],MATCH(tbl_deal[[#This Row],[Index]],Directory[Index],0),MATCH('DEAL DIRECTORY'!E$5,Directory[#Headers],0))</f>
        <v/>
      </c>
      <c r="F118" s="129" t="str">
        <f>INDEX(Directory[],MATCH(tbl_deal[[#This Row],[Index]],Directory[Index],0),MATCH('DEAL DIRECTORY'!F$5,Directory[#Headers],0))</f>
        <v/>
      </c>
      <c r="G118" s="129" t="str">
        <f>INDEX(Directory[],MATCH(tbl_deal[[#This Row],[Index]],Directory[Index],0),MATCH('DEAL DIRECTORY'!G$5,Directory[#Headers],0))</f>
        <v>Golden</v>
      </c>
      <c r="H118" s="135" t="str">
        <f>IF(tbl_deal[[#This Row],[FolderPath]]="","",HYPERLINK(tbl_deal[[#This Row],[FolderPath]],"📂"))</f>
        <v/>
      </c>
      <c r="I118" s="129" t="str">
        <f>INDEX(Directory[],MATCH(tbl_deal[[#This Row],[Index]],Directory[Index],0),MATCH('DEAL DIRECTORY'!I$5,Directory[#Headers],0))</f>
        <v>JGC</v>
      </c>
      <c r="J118" s="129" t="str">
        <f>INDEX(Directory[],MATCH(tbl_deal[[#This Row],[Index]],Directory[Index],0),MATCH('DEAL DIRECTORY'!J$5,Directory[#Headers],0))</f>
        <v>n/a</v>
      </c>
      <c r="K118" s="129" t="str">
        <f>INDEX(Directory[],MATCH(tbl_deal[[#This Row],[Index]],Directory[Index],0),MATCH('DEAL DIRECTORY'!K$5,Directory[#Headers],0))</f>
        <v>FI组</v>
      </c>
      <c r="L118" s="129">
        <f>INDEX(Directory[],MATCH(tbl_deal[[#This Row],[Index]],Directory[Index],0),MATCH('DEAL DIRECTORY'!L$5,Directory[#Headers],0))</f>
        <v>9</v>
      </c>
      <c r="M118" s="129" t="str">
        <f>INDEX(Directory[],MATCH(tbl_deal[[#This Row],[Index]],Directory[Index],0),MATCH('DEAL DIRECTORY'!M$5,Directory[#Headers],0))</f>
        <v>交银港分</v>
      </c>
      <c r="N118" s="129" t="str">
        <f>INDEX(Directory[],MATCH(tbl_deal[[#This Row],[Index]],Directory[Index],0),MATCH('DEAL DIRECTORY'!N$5,Directory[#Headers],0))</f>
        <v>A2/--/A</v>
      </c>
      <c r="O118" s="129" t="str">
        <f>INDEX(Directory[],MATCH(tbl_deal[[#This Row],[Index]],Directory[Index],0),MATCH('DEAL DIRECTORY'!O$5,Directory[#Headers],0))</f>
        <v>USD</v>
      </c>
      <c r="P118" s="129">
        <f>INDEX(Directory[],MATCH(tbl_deal[[#This Row],[Index]],Directory[Index],0),MATCH('DEAL DIRECTORY'!P$5,Directory[#Headers],0))</f>
        <v>4</v>
      </c>
      <c r="Q118" s="129" t="str">
        <f>INDEX(Directory[],MATCH(tbl_deal[[#This Row],[Index]],Directory[Index],0),MATCH('DEAL DIRECTORY'!Q$5,Directory[#Headers],0))</f>
        <v>3</v>
      </c>
      <c r="R118" s="129" t="str">
        <f>INDEX(Directory[],MATCH(tbl_deal[[#This Row],[Index]],Directory[Index],0),MATCH('DEAL DIRECTORY'!R$5,Directory[#Headers],0))</f>
        <v>2.375%</v>
      </c>
      <c r="S118" s="129" t="str">
        <f>INDEX(Directory[],MATCH(tbl_deal[[#This Row],[Index]],Directory[Index],0),MATCH('DEAL DIRECTORY'!S$5,Directory[#Headers],0))</f>
        <v>T+85a</v>
      </c>
      <c r="T118" s="129" t="str">
        <f>INDEX(Directory[],MATCH(tbl_deal[[#This Row],[Index]],Directory[Index],0),MATCH('DEAL DIRECTORY'!T$5,Directory[#Headers],0))</f>
        <v>T+45</v>
      </c>
      <c r="U118" s="129" t="str">
        <f>INDEX(Directory[],MATCH(tbl_deal[[#This Row],[Index]],Directory[Index],0),MATCH('DEAL DIRECTORY'!U$5,Directory[#Headers],0))</f>
        <v>T+45</v>
      </c>
      <c r="V118" s="131">
        <f>INDEX(Directory[],MATCH(tbl_deal[[#This Row],[Index]],Directory[Index],0),MATCH('DEAL DIRECTORY'!V$5,Directory[#Headers],0))</f>
        <v>40</v>
      </c>
      <c r="W118" s="129" t="str">
        <f>INDEX(Directory[],MATCH(tbl_deal[[#This Row],[Index]],Directory[Index],0),MATCH('DEAL DIRECTORY'!W$5,Directory[#Headers],0))</f>
        <v>直发</v>
      </c>
      <c r="X118" s="129" t="str">
        <f>INDEX(Directory[],MATCH(tbl_deal[[#This Row],[Index]],Directory[Index],0),MATCH('DEAL DIRECTORY'!X$5,Directory[#Headers],0))</f>
        <v>--</v>
      </c>
      <c r="Y118" s="129" t="str">
        <f>INDEX(Directory[],MATCH(tbl_deal[[#This Row],[Index]],Directory[Index],0),MATCH('DEAL DIRECTORY'!Y$5,Directory[#Headers],0))</f>
        <v>港交所</v>
      </c>
      <c r="Z118" s="129" t="str">
        <f>INDEX(Directory[],MATCH(tbl_deal[[#This Row],[Index]],Directory[Index],0),MATCH('DEAL DIRECTORY'!Z$5,Directory[#Headers],0))</f>
        <v/>
      </c>
      <c r="AA118" s="129" t="str">
        <f>INDEX(Directory[],MATCH(tbl_deal[[#This Row],[Index]],Directory[Index],0),MATCH('DEAL DIRECTORY'!AA$5,Directory[#Headers],0))</f>
        <v/>
      </c>
      <c r="AB118" s="129" t="str">
        <f>INDEX(Directory[],MATCH(tbl_deal[[#This Row],[Index]],Directory[Index],0),MATCH('DEAL DIRECTORY'!AB$5,Directory[#Headers],0))</f>
        <v>BISL,港分</v>
      </c>
      <c r="AC118" s="129" t="str">
        <f>INDEX(Directory[],MATCH(tbl_deal[[#This Row],[Index]],Directory[Index],0),MATCH('DEAL DIRECTORY'!AC$5,Directory[#Headers],0))</f>
        <v>--</v>
      </c>
      <c r="AD118" s="129" t="str">
        <f>INDEX(Directory[],MATCH(tbl_deal[[#This Row],[Index]],Directory[Index],0),MATCH('DEAL DIRECTORY'!AD$5,Directory[#Headers],0))</f>
        <v>--</v>
      </c>
      <c r="AE118" s="129" t="str">
        <f>INDEX(Directory[],MATCH(tbl_deal[[#This Row],[Index]],Directory[Index],0),MATCH('DEAL DIRECTORY'!AE$5,Directory[#Headers],0))</f>
        <v>--</v>
      </c>
      <c r="AF118" s="129" t="str">
        <f>INDEX(Directory[],MATCH(tbl_deal[[#This Row],[Index]],Directory[Index],0),MATCH('DEAL DIRECTORY'!AF$5,Directory[#Headers],0))</f>
        <v>N</v>
      </c>
      <c r="AG118" s="129" t="str">
        <f>INDEX(Directory[],MATCH(tbl_deal[[#This Row],[Index]],Directory[Index],0),MATCH('DEAL DIRECTORY'!AG$5,Directory[#Headers],0))</f>
        <v>交通银行股份有限公司</v>
      </c>
      <c r="AH118" s="129" t="str">
        <f>INDEX(Directory[],MATCH(tbl_deal[[#This Row],[Index]],Directory[Index],0),MATCH('DEAL DIRECTORY'!AH$5,Directory[#Headers],0))</f>
        <v>--/--/A</v>
      </c>
      <c r="AI118" s="129" t="str">
        <f>INDEX(Directory[],MATCH(tbl_deal[[#This Row],[Index]],Directory[Index],0),MATCH('DEAL DIRECTORY'!AI$5,Directory[#Headers],0))</f>
        <v>AAA</v>
      </c>
      <c r="AJ118" s="129" t="str">
        <f>INDEX(Directory[],MATCH(tbl_deal[[#This Row],[Index]],Directory[Index],0),MATCH('DEAL DIRECTORY'!AJ$5,Directory[#Headers],0))</f>
        <v>上海</v>
      </c>
      <c r="AK118" s="129" t="str">
        <f>INDEX(Directory[],MATCH(tbl_deal[[#This Row],[Index]],Directory[Index],0),MATCH('DEAL DIRECTORY'!AK$5,Directory[#Headers],0))</f>
        <v>--</v>
      </c>
      <c r="AL118" s="129" t="str">
        <f>INDEX(Directory[],MATCH(tbl_deal[[#This Row],[Index]],Directory[Index],0),MATCH('DEAL DIRECTORY'!AL$5,Directory[#Headers],0))</f>
        <v>--</v>
      </c>
      <c r="AM118" s="129" t="str">
        <f>INDEX(Directory[],MATCH(tbl_deal[[#This Row],[Index]],Directory[Index],0),MATCH('DEAL DIRECTORY'!AM$5,Directory[#Headers],0))</f>
        <v>--</v>
      </c>
      <c r="AN118" s="129" t="str">
        <f>INDEX(Directory[],MATCH(tbl_deal[[#This Row],[Index]],Directory[Index],0),MATCH('DEAL DIRECTORY'!AN$5,Directory[#Headers],0))</f>
        <v>--</v>
      </c>
      <c r="AO118" s="132">
        <f>IF(ISBLANK(INDEX(Directory[],MATCH(tbl_deal[[#This Row],[Index]],Directory[Index],0),MATCH('DEAL DIRECTORY'!AO$5,Directory[#Headers],0))),"--",INDEX(Directory[],MATCH(tbl_deal[[#This Row],[Index]],Directory[Index],0),MATCH('DEAL DIRECTORY'!AO$5,Directory[#Headers],0)))</f>
        <v>10000</v>
      </c>
      <c r="AP118" s="129">
        <f>INDEX(Directory[],MATCH(tbl_deal[[#This Row],[Index]],Directory[Index],0),MATCH('DEAL DIRECTORY'!AP$5,Directory[#Headers],0))</f>
        <v>4</v>
      </c>
      <c r="AQ118" s="129">
        <f>INDEX(Directory[],MATCH(tbl_deal[[#This Row],[Index]],Directory[Index],0),MATCH('DEAL DIRECTORY'!AQ$5,Directory[#Headers],0))</f>
        <v>25.46</v>
      </c>
      <c r="AR118" s="129">
        <f>INDEX(Directory[],MATCH(tbl_deal[[#This Row],[Index]],Directory[Index],0),MATCH('DEAL DIRECTORY'!AR$5,Directory[#Headers],0))</f>
        <v>31.32</v>
      </c>
      <c r="AS118" s="129" t="str">
        <f>INDEX(Directory[],MATCH(tbl_deal[[#This Row],[Index]],Directory[Index],0),MATCH('DEAL DIRECTORY'!AS$5,Directory[#Headers],0))</f>
        <v>央企</v>
      </c>
      <c r="AT118" s="129" t="str">
        <f>INDEX(Directory[],MATCH(tbl_deal[[#This Row],[Index]],Directory[Index],0),MATCH('DEAL DIRECTORY'!AT$5,Directory[#Headers],0))</f>
        <v>金融机构</v>
      </c>
      <c r="AU118" s="129" t="str">
        <f>INDEX(Directory[],MATCH(tbl_deal[[#This Row],[Index]],Directory[Index],0),MATCH('DEAL DIRECTORY'!AU$5,Directory[#Headers],0))</f>
        <v>银行</v>
      </c>
      <c r="AV118" s="129" t="str">
        <f>INDEX(Directory[],MATCH(tbl_deal[[#This Row],[Index]],Directory[Index],0),MATCH('DEAL DIRECTORY'!AV$5,Directory[#Headers],0))</f>
        <v>直发</v>
      </c>
      <c r="AW118" s="129" t="str">
        <f>INDEX(Directory[],MATCH(tbl_deal[[#This Row],[Index]],Directory[Index],0),MATCH('DEAL DIRECTORY'!AW$5,Directory[#Headers],0))</f>
        <v>投资级</v>
      </c>
      <c r="AX118" s="129" t="str">
        <f>INDEX(Directory[],MATCH(tbl_deal[[#This Row],[Index]],Directory[Index],0),MATCH('DEAL DIRECTORY'!AX$5,Directory[#Headers],0))</f>
        <v>3-5亿</v>
      </c>
      <c r="AY118" s="133" t="str">
        <f>INDEX(Directory[],MATCH(tbl_deal[[#This Row],[Index]],Directory[Index],0),MATCH('DEAL DIRECTORY'!AY$5,Directory[#Headers],0))</f>
        <v>22年</v>
      </c>
      <c r="AZ118" s="129" t="str">
        <f>INDEX(Directory[],MATCH(tbl_deal[[#This Row],[Index]],Directory[Index],0),MATCH('DEAL DIRECTORY'!AZ$5,Directory[#Headers],0))</f>
        <v>Q1</v>
      </c>
      <c r="BA118" s="129" t="str">
        <f>INDEX(Directory[],MATCH(tbl_deal[[#This Row],[Index]],Directory[Index],0),MATCH('DEAL DIRECTORY'!BA$5,Directory[#Headers],0))</f>
        <v>03月</v>
      </c>
      <c r="BB118" s="129" t="str">
        <f>INDEX(Directory[],MATCH(tbl_deal[[#This Row],[Index]],Directory[Index],0),MATCH('DEAL DIRECTORY'!BB$5,Directory[#Headers],0))</f>
        <v>--</v>
      </c>
      <c r="BC118" s="129" t="str">
        <f>INDEX(Directory[],MATCH(tbl_deal[[#This Row],[Index]],Directory[Index],0),MATCH('DEAL DIRECTORY'!BC$5,Directory[#Headers],0))</f>
        <v>BANK OF COMMUNICATIONS CO LTD/HONG KONG</v>
      </c>
      <c r="BD118" s="129" t="str">
        <f>INDEX(Directory[],MATCH(tbl_deal[[#This Row],[Index]],Directory[Index],0),MATCH('DEAL DIRECTORY'!BD$5,Directory[#Headers],0))</f>
        <v>XS2455213590</v>
      </c>
      <c r="BE118" s="137" t="str">
        <f>INDEX(Directory[],MATCH(tbl_deal[[#This Row],[Index]],Directory[Index],0),MATCH('DEAL DIRECTORY'!BE$5,Directory[#Headers],0))</f>
        <v>22年03月</v>
      </c>
      <c r="BF118" s="137" t="str">
        <f>INDEX(Directory[],MATCH(tbl_deal[[#This Row],[Index]],Directory[Index],0),MATCH('DEAL DIRECTORY'!BF$5,Directory[#Headers],0))</f>
        <v>交通银行</v>
      </c>
      <c r="BG118" s="137" t="str">
        <f>INDEX(Directory[],MATCH(tbl_deal[[#This Row],[Index]],Directory[Index],0),MATCH('DEAL DIRECTORY'!BG$5,Directory[#Headers],0))</f>
        <v>A2/--/A</v>
      </c>
      <c r="BH118" s="137" t="str">
        <f>INDEX(Directory[],MATCH(tbl_deal[[#This Row],[Index]],Directory[Index],0),MATCH('DEAL DIRECTORY'!BH$5,Directory[#Headers],0))</f>
        <v>高级债</v>
      </c>
      <c r="BI118" s="137" t="str">
        <f>INDEX(Directory[],MATCH(tbl_deal[[#This Row],[Index]],Directory[Index],0),MATCH('DEAL DIRECTORY'!BI$5,Directory[#Headers],0))</f>
        <v>4亿美元</v>
      </c>
      <c r="BJ118" s="137" t="str">
        <f>INDEX(Directory[],MATCH(tbl_deal[[#This Row],[Index]],Directory[Index],0),MATCH('DEAL DIRECTORY'!BJ$5,Directory[#Headers],0))</f>
        <v>3年</v>
      </c>
      <c r="BK118" s="137" t="str">
        <f>INDEX(Directory[],MATCH(tbl_deal[[#This Row],[Index]],Directory[Index],0),MATCH('DEAL DIRECTORY'!BK$5,Directory[#Headers],0))</f>
        <v>2.375%</v>
      </c>
      <c r="BL118" s="137" t="str">
        <f>INDEX(Directory[],MATCH(tbl_deal[[#This Row],[Index]],Directory[Index],0),MATCH('DEAL DIRECTORY'!BL$5,Directory[#Headers],0))</f>
        <v>全球协调人</v>
      </c>
      <c r="BM118" s="129" t="str">
        <f>INDEX(Directory[],MATCH(tbl_deal[[#This Row],[Index]],Directory[Index],0),MATCH('DEAL DIRECTORY'!BM$5,Directory[#Headers],0))</f>
        <v/>
      </c>
      <c r="BN118" s="4"/>
      <c r="BO118" s="4"/>
      <c r="BP118" s="4"/>
    </row>
    <row r="119" spans="3:68" ht="20.25" customHeight="1" x14ac:dyDescent="0.25">
      <c r="C119" s="129">
        <f>Directory[[#This Row],[Index]]</f>
        <v>352</v>
      </c>
      <c r="D119" s="130">
        <f>INDEX(Directory[],MATCH(tbl_deal[[#This Row],[Index]],Directory[Index],0),MATCH('DEAL DIRECTORY'!D$5,Directory[#Headers],0))</f>
        <v>44628</v>
      </c>
      <c r="E119" s="129" t="str">
        <f>INDEX(Directory[],MATCH(tbl_deal[[#This Row],[Index]],Directory[Index],0),MATCH('DEAL DIRECTORY'!E$5,Directory[#Headers],0))</f>
        <v/>
      </c>
      <c r="F119" s="129" t="str">
        <f>INDEX(Directory[],MATCH(tbl_deal[[#This Row],[Index]],Directory[Index],0),MATCH('DEAL DIRECTORY'!F$5,Directory[#Headers],0))</f>
        <v/>
      </c>
      <c r="G119" s="129" t="str">
        <f>INDEX(Directory[],MATCH(tbl_deal[[#This Row],[Index]],Directory[Index],0),MATCH('DEAL DIRECTORY'!G$5,Directory[#Headers],0))</f>
        <v>King</v>
      </c>
      <c r="H119" s="135" t="str">
        <f>IF(tbl_deal[[#This Row],[FolderPath]]="","",HYPERLINK(tbl_deal[[#This Row],[FolderPath]],"📂"))</f>
        <v/>
      </c>
      <c r="I119" s="129" t="str">
        <f>INDEX(Directory[],MATCH(tbl_deal[[#This Row],[Index]],Directory[Index],0),MATCH('DEAL DIRECTORY'!I$5,Directory[#Headers],0))</f>
        <v>JGC</v>
      </c>
      <c r="J119" s="129" t="str">
        <f>INDEX(Directory[],MATCH(tbl_deal[[#This Row],[Index]],Directory[Index],0),MATCH('DEAL DIRECTORY'!J$5,Directory[#Headers],0))</f>
        <v>n/a</v>
      </c>
      <c r="K119" s="129" t="str">
        <f>INDEX(Directory[],MATCH(tbl_deal[[#This Row],[Index]],Directory[Index],0),MATCH('DEAL DIRECTORY'!K$5,Directory[#Headers],0))</f>
        <v>SOE组</v>
      </c>
      <c r="L119" s="129">
        <f>INDEX(Directory[],MATCH(tbl_deal[[#This Row],[Index]],Directory[Index],0),MATCH('DEAL DIRECTORY'!L$5,Directory[#Headers],0))</f>
        <v>1</v>
      </c>
      <c r="M119" s="129" t="str">
        <f>INDEX(Directory[],MATCH(tbl_deal[[#This Row],[Index]],Directory[Index],0),MATCH('DEAL DIRECTORY'!M$5,Directory[#Headers],0))</f>
        <v>浙江天子湖实业(宁波银行)</v>
      </c>
      <c r="N119" s="129" t="str">
        <f>INDEX(Directory[],MATCH(tbl_deal[[#This Row],[Index]],Directory[Index],0),MATCH('DEAL DIRECTORY'!N$5,Directory[#Headers],0))</f>
        <v>--/--/--</v>
      </c>
      <c r="O119" s="129" t="str">
        <f>INDEX(Directory[],MATCH(tbl_deal[[#This Row],[Index]],Directory[Index],0),MATCH('DEAL DIRECTORY'!O$5,Directory[#Headers],0))</f>
        <v>USD</v>
      </c>
      <c r="P119" s="129">
        <f>INDEX(Directory[],MATCH(tbl_deal[[#This Row],[Index]],Directory[Index],0),MATCH('DEAL DIRECTORY'!P$5,Directory[#Headers],0))</f>
        <v>0.38400000000000001</v>
      </c>
      <c r="Q119" s="129" t="str">
        <f>INDEX(Directory[],MATCH(tbl_deal[[#This Row],[Index]],Directory[Index],0),MATCH('DEAL DIRECTORY'!Q$5,Directory[#Headers],0))</f>
        <v>3</v>
      </c>
      <c r="R119" s="129" t="str">
        <f>INDEX(Directory[],MATCH(tbl_deal[[#This Row],[Index]],Directory[Index],0),MATCH('DEAL DIRECTORY'!R$5,Directory[#Headers],0))</f>
        <v>2.7%</v>
      </c>
      <c r="S119" s="129" t="str">
        <f>INDEX(Directory[],MATCH(tbl_deal[[#This Row],[Index]],Directory[Index],0),MATCH('DEAL DIRECTORY'!S$5,Directory[#Headers],0))</f>
        <v>--</v>
      </c>
      <c r="T119" s="129" t="str">
        <f>INDEX(Directory[],MATCH(tbl_deal[[#This Row],[Index]],Directory[Index],0),MATCH('DEAL DIRECTORY'!T$5,Directory[#Headers],0))</f>
        <v>2.7%</v>
      </c>
      <c r="U119" s="129" t="str">
        <f>INDEX(Directory[],MATCH(tbl_deal[[#This Row],[Index]],Directory[Index],0),MATCH('DEAL DIRECTORY'!U$5,Directory[#Headers],0))</f>
        <v>--</v>
      </c>
      <c r="V119" s="131">
        <f>INDEX(Directory[],MATCH(tbl_deal[[#This Row],[Index]],Directory[Index],0),MATCH('DEAL DIRECTORY'!V$5,Directory[#Headers],0))</f>
        <v>0</v>
      </c>
      <c r="W119" s="129" t="str">
        <f>INDEX(Directory[],MATCH(tbl_deal[[#This Row],[Index]],Directory[Index],0),MATCH('DEAL DIRECTORY'!W$5,Directory[#Headers],0))</f>
        <v>备证</v>
      </c>
      <c r="X119" s="129" t="str">
        <f>INDEX(Directory[],MATCH(tbl_deal[[#This Row],[Index]],Directory[Index],0),MATCH('DEAL DIRECTORY'!X$5,Directory[#Headers],0))</f>
        <v>--</v>
      </c>
      <c r="Y119" s="129" t="str">
        <f>INDEX(Directory[],MATCH(tbl_deal[[#This Row],[Index]],Directory[Index],0),MATCH('DEAL DIRECTORY'!Y$5,Directory[#Headers],0))</f>
        <v>港交所</v>
      </c>
      <c r="Z119" s="129" t="str">
        <f>INDEX(Directory[],MATCH(tbl_deal[[#This Row],[Index]],Directory[Index],0),MATCH('DEAL DIRECTORY'!Z$5,Directory[#Headers],0))</f>
        <v/>
      </c>
      <c r="AA119" s="129" t="str">
        <f>INDEX(Directory[],MATCH(tbl_deal[[#This Row],[Index]],Directory[Index],0),MATCH('DEAL DIRECTORY'!AA$5,Directory[#Headers],0))</f>
        <v/>
      </c>
      <c r="AB119" s="129" t="str">
        <f>INDEX(Directory[],MATCH(tbl_deal[[#This Row],[Index]],Directory[Index],0),MATCH('DEAL DIRECTORY'!AB$5,Directory[#Headers],0))</f>
        <v>BISL</v>
      </c>
      <c r="AC119" s="129" t="str">
        <f>INDEX(Directory[],MATCH(tbl_deal[[#This Row],[Index]],Directory[Index],0),MATCH('DEAL DIRECTORY'!AC$5,Directory[#Headers],0))</f>
        <v>--</v>
      </c>
      <c r="AD119" s="129" t="str">
        <f>INDEX(Directory[],MATCH(tbl_deal[[#This Row],[Index]],Directory[Index],0),MATCH('DEAL DIRECTORY'!AD$5,Directory[#Headers],0))</f>
        <v>--</v>
      </c>
      <c r="AE119" s="129" t="str">
        <f>INDEX(Directory[],MATCH(tbl_deal[[#This Row],[Index]],Directory[Index],0),MATCH('DEAL DIRECTORY'!AE$5,Directory[#Headers],0))</f>
        <v>--</v>
      </c>
      <c r="AF119" s="129" t="str">
        <f>INDEX(Directory[],MATCH(tbl_deal[[#This Row],[Index]],Directory[Index],0),MATCH('DEAL DIRECTORY'!AF$5,Directory[#Headers],0))</f>
        <v>Y</v>
      </c>
      <c r="AG119" s="129" t="str">
        <f>INDEX(Directory[],MATCH(tbl_deal[[#This Row],[Index]],Directory[Index],0),MATCH('DEAL DIRECTORY'!AG$5,Directory[#Headers],0))</f>
        <v>浙江天子湖实业投资有限公司</v>
      </c>
      <c r="AH119" s="129" t="str">
        <f>INDEX(Directory[],MATCH(tbl_deal[[#This Row],[Index]],Directory[Index],0),MATCH('DEAL DIRECTORY'!AH$5,Directory[#Headers],0))</f>
        <v>--/--/--</v>
      </c>
      <c r="AI119" s="129" t="str">
        <f>INDEX(Directory[],MATCH(tbl_deal[[#This Row],[Index]],Directory[Index],0),MATCH('DEAL DIRECTORY'!AI$5,Directory[#Headers],0))</f>
        <v>AA</v>
      </c>
      <c r="AJ119" s="129" t="str">
        <f>INDEX(Directory[],MATCH(tbl_deal[[#This Row],[Index]],Directory[Index],0),MATCH('DEAL DIRECTORY'!AJ$5,Directory[#Headers],0))</f>
        <v>浙江</v>
      </c>
      <c r="AK119" s="129" t="str">
        <f>INDEX(Directory[],MATCH(tbl_deal[[#This Row],[Index]],Directory[Index],0),MATCH('DEAL DIRECTORY'!AK$5,Directory[#Headers],0))</f>
        <v>湖州市</v>
      </c>
      <c r="AL119" s="129" t="str">
        <f>INDEX(Directory[],MATCH(tbl_deal[[#This Row],[Index]],Directory[Index],0),MATCH('DEAL DIRECTORY'!AL$5,Directory[#Headers],0))</f>
        <v>安吉县</v>
      </c>
      <c r="AM119" s="129" t="str">
        <f>INDEX(Directory[],MATCH(tbl_deal[[#This Row],[Index]],Directory[Index],0),MATCH('DEAL DIRECTORY'!AM$5,Directory[#Headers],0))</f>
        <v>宁波银行</v>
      </c>
      <c r="AN119" s="129" t="str">
        <f>INDEX(Directory[],MATCH(tbl_deal[[#This Row],[Index]],Directory[Index],0),MATCH('DEAL DIRECTORY'!AN$5,Directory[#Headers],0))</f>
        <v>城商行备证</v>
      </c>
      <c r="AO119" s="132">
        <f>IF(ISBLANK(INDEX(Directory[],MATCH(tbl_deal[[#This Row],[Index]],Directory[Index],0),MATCH('DEAL DIRECTORY'!AO$5,Directory[#Headers],0))),"--",INDEX(Directory[],MATCH(tbl_deal[[#This Row],[Index]],Directory[Index],0),MATCH('DEAL DIRECTORY'!AO$5,Directory[#Headers],0)))</f>
        <v>0</v>
      </c>
      <c r="AP119" s="129">
        <f>INDEX(Directory[],MATCH(tbl_deal[[#This Row],[Index]],Directory[Index],0),MATCH('DEAL DIRECTORY'!AP$5,Directory[#Headers],0))</f>
        <v>0.38</v>
      </c>
      <c r="AQ119" s="129">
        <f>INDEX(Directory[],MATCH(tbl_deal[[#This Row],[Index]],Directory[Index],0),MATCH('DEAL DIRECTORY'!AQ$5,Directory[#Headers],0))</f>
        <v>2.4300000000000002</v>
      </c>
      <c r="AR119" s="129">
        <f>INDEX(Directory[],MATCH(tbl_deal[[#This Row],[Index]],Directory[Index],0),MATCH('DEAL DIRECTORY'!AR$5,Directory[#Headers],0))</f>
        <v>3.0030000000000001</v>
      </c>
      <c r="AS119" s="129" t="str">
        <f>INDEX(Directory[],MATCH(tbl_deal[[#This Row],[Index]],Directory[Index],0),MATCH('DEAL DIRECTORY'!AS$5,Directory[#Headers],0))</f>
        <v>地方国企</v>
      </c>
      <c r="AT119" s="129" t="str">
        <f>INDEX(Directory[],MATCH(tbl_deal[[#This Row],[Index]],Directory[Index],0),MATCH('DEAL DIRECTORY'!AT$5,Directory[#Headers],0))</f>
        <v>地方平台</v>
      </c>
      <c r="AU119" s="129" t="str">
        <f>INDEX(Directory[],MATCH(tbl_deal[[#This Row],[Index]],Directory[Index],0),MATCH('DEAL DIRECTORY'!AU$5,Directory[#Headers],0))</f>
        <v>综合</v>
      </c>
      <c r="AV119" s="129" t="str">
        <f>INDEX(Directory[],MATCH(tbl_deal[[#This Row],[Index]],Directory[Index],0),MATCH('DEAL DIRECTORY'!AV$5,Directory[#Headers],0))</f>
        <v>备证</v>
      </c>
      <c r="AW119" s="129" t="str">
        <f>INDEX(Directory[],MATCH(tbl_deal[[#This Row],[Index]],Directory[Index],0),MATCH('DEAL DIRECTORY'!AW$5,Directory[#Headers],0))</f>
        <v>无评级</v>
      </c>
      <c r="AX119" s="129" t="str">
        <f>INDEX(Directory[],MATCH(tbl_deal[[#This Row],[Index]],Directory[Index],0),MATCH('DEAL DIRECTORY'!AX$5,Directory[#Headers],0))</f>
        <v>≤2亿</v>
      </c>
      <c r="AY119" s="133" t="str">
        <f>INDEX(Directory[],MATCH(tbl_deal[[#This Row],[Index]],Directory[Index],0),MATCH('DEAL DIRECTORY'!AY$5,Directory[#Headers],0))</f>
        <v>22年</v>
      </c>
      <c r="AZ119" s="129" t="str">
        <f>INDEX(Directory[],MATCH(tbl_deal[[#This Row],[Index]],Directory[Index],0),MATCH('DEAL DIRECTORY'!AZ$5,Directory[#Headers],0))</f>
        <v>Q1</v>
      </c>
      <c r="BA119" s="129" t="str">
        <f>INDEX(Directory[],MATCH(tbl_deal[[#This Row],[Index]],Directory[Index],0),MATCH('DEAL DIRECTORY'!BA$5,Directory[#Headers],0))</f>
        <v>03月</v>
      </c>
      <c r="BB119" s="129" t="str">
        <f>INDEX(Directory[],MATCH(tbl_deal[[#This Row],[Index]],Directory[Index],0),MATCH('DEAL DIRECTORY'!BB$5,Directory[#Headers],0))</f>
        <v>SOE Creds</v>
      </c>
      <c r="BC119" s="129" t="str">
        <f>INDEX(Directory[],MATCH(tbl_deal[[#This Row],[Index]],Directory[Index],0),MATCH('DEAL DIRECTORY'!BC$5,Directory[#Headers],0))</f>
        <v>ZHEJIANG TIANZIHU INDUSTRY INVESTMENT CO LTD</v>
      </c>
      <c r="BD119" s="129" t="str">
        <f>INDEX(Directory[],MATCH(tbl_deal[[#This Row],[Index]],Directory[Index],0),MATCH('DEAL DIRECTORY'!BD$5,Directory[#Headers],0))</f>
        <v>XS2447542874</v>
      </c>
      <c r="BE119" s="137" t="str">
        <f>INDEX(Directory[],MATCH(tbl_deal[[#This Row],[Index]],Directory[Index],0),MATCH('DEAL DIRECTORY'!BE$5,Directory[#Headers],0))</f>
        <v>22年03月</v>
      </c>
      <c r="BF119" s="137" t="str">
        <f>INDEX(Directory[],MATCH(tbl_deal[[#This Row],[Index]],Directory[Index],0),MATCH('DEAL DIRECTORY'!BF$5,Directory[#Headers],0))</f>
        <v>浙江天子湖实业</v>
      </c>
      <c r="BG119" s="137" t="str">
        <f>INDEX(Directory[],MATCH(tbl_deal[[#This Row],[Index]],Directory[Index],0),MATCH('DEAL DIRECTORY'!BG$5,Directory[#Headers],0))</f>
        <v>--/--/--</v>
      </c>
      <c r="BH119" s="137" t="str">
        <f>INDEX(Directory[],MATCH(tbl_deal[[#This Row],[Index]],Directory[Index],0),MATCH('DEAL DIRECTORY'!BH$5,Directory[#Headers],0))</f>
        <v>信用增强债券</v>
      </c>
      <c r="BI119" s="137" t="str">
        <f>INDEX(Directory[],MATCH(tbl_deal[[#This Row],[Index]],Directory[Index],0),MATCH('DEAL DIRECTORY'!BI$5,Directory[#Headers],0))</f>
        <v>3840万美元</v>
      </c>
      <c r="BJ119" s="137" t="str">
        <f>INDEX(Directory[],MATCH(tbl_deal[[#This Row],[Index]],Directory[Index],0),MATCH('DEAL DIRECTORY'!BJ$5,Directory[#Headers],0))</f>
        <v>3年</v>
      </c>
      <c r="BK119" s="137" t="str">
        <f>INDEX(Directory[],MATCH(tbl_deal[[#This Row],[Index]],Directory[Index],0),MATCH('DEAL DIRECTORY'!BK$5,Directory[#Headers],0))</f>
        <v>2.7%</v>
      </c>
      <c r="BL119" s="137" t="str">
        <f>INDEX(Directory[],MATCH(tbl_deal[[#This Row],[Index]],Directory[Index],0),MATCH('DEAL DIRECTORY'!BL$5,Directory[#Headers],0))</f>
        <v>全球协调人</v>
      </c>
      <c r="BM119" s="129" t="str">
        <f>INDEX(Directory[],MATCH(tbl_deal[[#This Row],[Index]],Directory[Index],0),MATCH('DEAL DIRECTORY'!BM$5,Directory[#Headers],0))</f>
        <v/>
      </c>
      <c r="BN119" s="4"/>
      <c r="BO119" s="4"/>
      <c r="BP119" s="4"/>
    </row>
    <row r="120" spans="3:68" ht="20.25" customHeight="1" x14ac:dyDescent="0.25">
      <c r="C120" s="129">
        <f>Directory[[#This Row],[Index]]</f>
        <v>351</v>
      </c>
      <c r="D120" s="130">
        <f>INDEX(Directory[],MATCH(tbl_deal[[#This Row],[Index]],Directory[Index],0),MATCH('DEAL DIRECTORY'!D$5,Directory[#Headers],0))</f>
        <v>44602</v>
      </c>
      <c r="E120" s="129" t="str">
        <f>INDEX(Directory[],MATCH(tbl_deal[[#This Row],[Index]],Directory[Index],0),MATCH('DEAL DIRECTORY'!E$5,Directory[#Headers],0))</f>
        <v>绿色</v>
      </c>
      <c r="F120" s="129" t="str">
        <f>INDEX(Directory[],MATCH(tbl_deal[[#This Row],[Index]],Directory[Index],0),MATCH('DEAL DIRECTORY'!F$5,Directory[#Headers],0))</f>
        <v>港币债</v>
      </c>
      <c r="G120" s="129" t="str">
        <f>INDEX(Directory[],MATCH(tbl_deal[[#This Row],[Index]],Directory[Index],0),MATCH('DEAL DIRECTORY'!G$5,Directory[#Headers],0))</f>
        <v>G 02</v>
      </c>
      <c r="H120" s="135" t="str">
        <f>IF(tbl_deal[[#This Row],[FolderPath]]="","",HYPERLINK(tbl_deal[[#This Row],[FolderPath]],"📂"))</f>
        <v/>
      </c>
      <c r="I120" s="129" t="str">
        <f>INDEX(Directory[],MATCH(tbl_deal[[#This Row],[Index]],Directory[Index],0),MATCH('DEAL DIRECTORY'!I$5,Directory[#Headers],0))</f>
        <v>JBR</v>
      </c>
      <c r="J120" s="129" t="str">
        <f>INDEX(Directory[],MATCH(tbl_deal[[#This Row],[Index]],Directory[Index],0),MATCH('DEAL DIRECTORY'!J$5,Directory[#Headers],0))</f>
        <v>n/a</v>
      </c>
      <c r="K120" s="129" t="str">
        <f>INDEX(Directory[],MATCH(tbl_deal[[#This Row],[Index]],Directory[Index],0),MATCH('DEAL DIRECTORY'!K$5,Directory[#Headers],0))</f>
        <v>FI组</v>
      </c>
      <c r="L120" s="129">
        <f>INDEX(Directory[],MATCH(tbl_deal[[#This Row],[Index]],Directory[Index],0),MATCH('DEAL DIRECTORY'!L$5,Directory[#Headers],0))</f>
        <v>2</v>
      </c>
      <c r="M120" s="129" t="str">
        <f>INDEX(Directory[],MATCH(tbl_deal[[#This Row],[Index]],Directory[Index],0),MATCH('DEAL DIRECTORY'!M$5,Directory[#Headers],0))</f>
        <v>中银香港</v>
      </c>
      <c r="N120" s="129" t="str">
        <f>INDEX(Directory[],MATCH(tbl_deal[[#This Row],[Index]],Directory[Index],0),MATCH('DEAL DIRECTORY'!N$5,Directory[#Headers],0))</f>
        <v>Aa3/--/--</v>
      </c>
      <c r="O120" s="129" t="str">
        <f>INDEX(Directory[],MATCH(tbl_deal[[#This Row],[Index]],Directory[Index],0),MATCH('DEAL DIRECTORY'!O$5,Directory[#Headers],0))</f>
        <v>HKD</v>
      </c>
      <c r="P120" s="129">
        <f>INDEX(Directory[],MATCH(tbl_deal[[#This Row],[Index]],Directory[Index],0),MATCH('DEAL DIRECTORY'!P$5,Directory[#Headers],0))</f>
        <v>20</v>
      </c>
      <c r="Q120" s="129" t="str">
        <f>INDEX(Directory[],MATCH(tbl_deal[[#This Row],[Index]],Directory[Index],0),MATCH('DEAL DIRECTORY'!Q$5,Directory[#Headers],0))</f>
        <v>2</v>
      </c>
      <c r="R120" s="129" t="str">
        <f>INDEX(Directory[],MATCH(tbl_deal[[#This Row],[Index]],Directory[Index],0),MATCH('DEAL DIRECTORY'!R$5,Directory[#Headers],0))</f>
        <v>1.33%</v>
      </c>
      <c r="S120" s="129" t="str">
        <f>INDEX(Directory[],MATCH(tbl_deal[[#This Row],[Index]],Directory[Index],0),MATCH('DEAL DIRECTORY'!S$5,Directory[#Headers],0))</f>
        <v>1.7%a</v>
      </c>
      <c r="T120" s="129" t="str">
        <f>INDEX(Directory[],MATCH(tbl_deal[[#This Row],[Index]],Directory[Index],0),MATCH('DEAL DIRECTORY'!T$5,Directory[#Headers],0))</f>
        <v>1.33%</v>
      </c>
      <c r="U120" s="129" t="str">
        <f>INDEX(Directory[],MATCH(tbl_deal[[#This Row],[Index]],Directory[Index],0),MATCH('DEAL DIRECTORY'!U$5,Directory[#Headers],0))</f>
        <v>--</v>
      </c>
      <c r="V120" s="131">
        <f>INDEX(Directory[],MATCH(tbl_deal[[#This Row],[Index]],Directory[Index],0),MATCH('DEAL DIRECTORY'!V$5,Directory[#Headers],0))</f>
        <v>37</v>
      </c>
      <c r="W120" s="129" t="str">
        <f>INDEX(Directory[],MATCH(tbl_deal[[#This Row],[Index]],Directory[Index],0),MATCH('DEAL DIRECTORY'!W$5,Directory[#Headers],0))</f>
        <v>直发</v>
      </c>
      <c r="X120" s="129" t="str">
        <f>INDEX(Directory[],MATCH(tbl_deal[[#This Row],[Index]],Directory[Index],0),MATCH('DEAL DIRECTORY'!X$5,Directory[#Headers],0))</f>
        <v>绿色债券</v>
      </c>
      <c r="Y120" s="129" t="str">
        <f>INDEX(Directory[],MATCH(tbl_deal[[#This Row],[Index]],Directory[Index],0),MATCH('DEAL DIRECTORY'!Y$5,Directory[#Headers],0))</f>
        <v>港交所</v>
      </c>
      <c r="Z120" s="129" t="str">
        <f>INDEX(Directory[],MATCH(tbl_deal[[#This Row],[Index]],Directory[Index],0),MATCH('DEAL DIRECTORY'!Z$5,Directory[#Headers],0))</f>
        <v/>
      </c>
      <c r="AA120" s="129" t="str">
        <f>INDEX(Directory[],MATCH(tbl_deal[[#This Row],[Index]],Directory[Index],0),MATCH('DEAL DIRECTORY'!AA$5,Directory[#Headers],0))</f>
        <v/>
      </c>
      <c r="AB120" s="129" t="str">
        <f>INDEX(Directory[],MATCH(tbl_deal[[#This Row],[Index]],Directory[Index],0),MATCH('DEAL DIRECTORY'!AB$5,Directory[#Headers],0))</f>
        <v>BISL</v>
      </c>
      <c r="AC120" s="129" t="str">
        <f>INDEX(Directory[],MATCH(tbl_deal[[#This Row],[Index]],Directory[Index],0),MATCH('DEAL DIRECTORY'!AC$5,Directory[#Headers],0))</f>
        <v>--</v>
      </c>
      <c r="AD120" s="129" t="str">
        <f>INDEX(Directory[],MATCH(tbl_deal[[#This Row],[Index]],Directory[Index],0),MATCH('DEAL DIRECTORY'!AD$5,Directory[#Headers],0))</f>
        <v>--</v>
      </c>
      <c r="AE120" s="129" t="str">
        <f>INDEX(Directory[],MATCH(tbl_deal[[#This Row],[Index]],Directory[Index],0),MATCH('DEAL DIRECTORY'!AE$5,Directory[#Headers],0))</f>
        <v>合名</v>
      </c>
      <c r="AF120" s="129" t="str">
        <f>INDEX(Directory[],MATCH(tbl_deal[[#This Row],[Index]],Directory[Index],0),MATCH('DEAL DIRECTORY'!AF$5,Directory[#Headers],0))</f>
        <v>N</v>
      </c>
      <c r="AG120" s="129" t="str">
        <f>INDEX(Directory[],MATCH(tbl_deal[[#This Row],[Index]],Directory[Index],0),MATCH('DEAL DIRECTORY'!AG$5,Directory[#Headers],0))</f>
        <v>中国银行(香港)有限公司</v>
      </c>
      <c r="AH120" s="129" t="str">
        <f>INDEX(Directory[],MATCH(tbl_deal[[#This Row],[Index]],Directory[Index],0),MATCH('DEAL DIRECTORY'!AH$5,Directory[#Headers],0))</f>
        <v>--/A+/A</v>
      </c>
      <c r="AI120" s="129" t="str">
        <f>INDEX(Directory[],MATCH(tbl_deal[[#This Row],[Index]],Directory[Index],0),MATCH('DEAL DIRECTORY'!AI$5,Directory[#Headers],0))</f>
        <v>--</v>
      </c>
      <c r="AJ120" s="129" t="str">
        <f>INDEX(Directory[],MATCH(tbl_deal[[#This Row],[Index]],Directory[Index],0),MATCH('DEAL DIRECTORY'!AJ$5,Directory[#Headers],0))</f>
        <v>北京</v>
      </c>
      <c r="AK120" s="129" t="str">
        <f>INDEX(Directory[],MATCH(tbl_deal[[#This Row],[Index]],Directory[Index],0),MATCH('DEAL DIRECTORY'!AK$5,Directory[#Headers],0))</f>
        <v>--</v>
      </c>
      <c r="AL120" s="129" t="str">
        <f>INDEX(Directory[],MATCH(tbl_deal[[#This Row],[Index]],Directory[Index],0),MATCH('DEAL DIRECTORY'!AL$5,Directory[#Headers],0))</f>
        <v>--</v>
      </c>
      <c r="AM120" s="129" t="str">
        <f>INDEX(Directory[],MATCH(tbl_deal[[#This Row],[Index]],Directory[Index],0),MATCH('DEAL DIRECTORY'!AM$5,Directory[#Headers],0))</f>
        <v>--</v>
      </c>
      <c r="AN120" s="129" t="str">
        <f>INDEX(Directory[],MATCH(tbl_deal[[#This Row],[Index]],Directory[Index],0),MATCH('DEAL DIRECTORY'!AN$5,Directory[#Headers],0))</f>
        <v>--</v>
      </c>
      <c r="AO120" s="132">
        <f>IF(ISBLANK(INDEX(Directory[],MATCH(tbl_deal[[#This Row],[Index]],Directory[Index],0),MATCH('DEAL DIRECTORY'!AO$5,Directory[#Headers],0))),"--",INDEX(Directory[],MATCH(tbl_deal[[#This Row],[Index]],Directory[Index],0),MATCH('DEAL DIRECTORY'!AO$5,Directory[#Headers],0)))</f>
        <v>29032</v>
      </c>
      <c r="AP120" s="129">
        <f>INDEX(Directory[],MATCH(tbl_deal[[#This Row],[Index]],Directory[Index],0),MATCH('DEAL DIRECTORY'!AP$5,Directory[#Headers],0))</f>
        <v>2.56</v>
      </c>
      <c r="AQ120" s="129">
        <f>INDEX(Directory[],MATCH(tbl_deal[[#This Row],[Index]],Directory[Index],0),MATCH('DEAL DIRECTORY'!AQ$5,Directory[#Headers],0))</f>
        <v>16.3</v>
      </c>
      <c r="AR120" s="129">
        <f>INDEX(Directory[],MATCH(tbl_deal[[#This Row],[Index]],Directory[Index],0),MATCH('DEAL DIRECTORY'!AR$5,Directory[#Headers],0))</f>
        <v>20</v>
      </c>
      <c r="AS120" s="129" t="str">
        <f>INDEX(Directory[],MATCH(tbl_deal[[#This Row],[Index]],Directory[Index],0),MATCH('DEAL DIRECTORY'!AS$5,Directory[#Headers],0))</f>
        <v>央企(子)</v>
      </c>
      <c r="AT120" s="129" t="str">
        <f>INDEX(Directory[],MATCH(tbl_deal[[#This Row],[Index]],Directory[Index],0),MATCH('DEAL DIRECTORY'!AT$5,Directory[#Headers],0))</f>
        <v>金融机构</v>
      </c>
      <c r="AU120" s="129" t="str">
        <f>INDEX(Directory[],MATCH(tbl_deal[[#This Row],[Index]],Directory[Index],0),MATCH('DEAL DIRECTORY'!AU$5,Directory[#Headers],0))</f>
        <v>银行</v>
      </c>
      <c r="AV120" s="129" t="str">
        <f>INDEX(Directory[],MATCH(tbl_deal[[#This Row],[Index]],Directory[Index],0),MATCH('DEAL DIRECTORY'!AV$5,Directory[#Headers],0))</f>
        <v>直发</v>
      </c>
      <c r="AW120" s="129" t="str">
        <f>INDEX(Directory[],MATCH(tbl_deal[[#This Row],[Index]],Directory[Index],0),MATCH('DEAL DIRECTORY'!AW$5,Directory[#Headers],0))</f>
        <v>投资级</v>
      </c>
      <c r="AX120" s="129" t="str">
        <f>INDEX(Directory[],MATCH(tbl_deal[[#This Row],[Index]],Directory[Index],0),MATCH('DEAL DIRECTORY'!AX$5,Directory[#Headers],0))</f>
        <v>2-3亿</v>
      </c>
      <c r="AY120" s="133" t="str">
        <f>INDEX(Directory[],MATCH(tbl_deal[[#This Row],[Index]],Directory[Index],0),MATCH('DEAL DIRECTORY'!AY$5,Directory[#Headers],0))</f>
        <v>22年</v>
      </c>
      <c r="AZ120" s="129" t="str">
        <f>INDEX(Directory[],MATCH(tbl_deal[[#This Row],[Index]],Directory[Index],0),MATCH('DEAL DIRECTORY'!AZ$5,Directory[#Headers],0))</f>
        <v>Q1</v>
      </c>
      <c r="BA120" s="129" t="str">
        <f>INDEX(Directory[],MATCH(tbl_deal[[#This Row],[Index]],Directory[Index],0),MATCH('DEAL DIRECTORY'!BA$5,Directory[#Headers],0))</f>
        <v>02月</v>
      </c>
      <c r="BB120" s="129" t="str">
        <f>INDEX(Directory[],MATCH(tbl_deal[[#This Row],[Index]],Directory[Index],0),MATCH('DEAL DIRECTORY'!BB$5,Directory[#Headers],0))</f>
        <v>--</v>
      </c>
      <c r="BC120" s="129" t="str">
        <f>INDEX(Directory[],MATCH(tbl_deal[[#This Row],[Index]],Directory[Index],0),MATCH('DEAL DIRECTORY'!BC$5,Directory[#Headers],0))</f>
        <v>BANK OF CHINA HONG KONG LTD</v>
      </c>
      <c r="BD120" s="129" t="str">
        <f>INDEX(Directory[],MATCH(tbl_deal[[#This Row],[Index]],Directory[Index],0),MATCH('DEAL DIRECTORY'!BD$5,Directory[#Headers],0))</f>
        <v>HK0000814258</v>
      </c>
      <c r="BE120" s="137" t="str">
        <f>INDEX(Directory[],MATCH(tbl_deal[[#This Row],[Index]],Directory[Index],0),MATCH('DEAL DIRECTORY'!BE$5,Directory[#Headers],0))</f>
        <v>22年02月</v>
      </c>
      <c r="BF120" s="137" t="str">
        <f>INDEX(Directory[],MATCH(tbl_deal[[#This Row],[Index]],Directory[Index],0),MATCH('DEAL DIRECTORY'!BF$5,Directory[#Headers],0))</f>
        <v>中银香港</v>
      </c>
      <c r="BG120" s="137" t="str">
        <f>INDEX(Directory[],MATCH(tbl_deal[[#This Row],[Index]],Directory[Index],0),MATCH('DEAL DIRECTORY'!BG$5,Directory[#Headers],0))</f>
        <v>Aa3/--/--</v>
      </c>
      <c r="BH120" s="137" t="str">
        <f>INDEX(Directory[],MATCH(tbl_deal[[#This Row],[Index]],Directory[Index],0),MATCH('DEAL DIRECTORY'!BH$5,Directory[#Headers],0))</f>
        <v>绿色债券</v>
      </c>
      <c r="BI120" s="137" t="str">
        <f>INDEX(Directory[],MATCH(tbl_deal[[#This Row],[Index]],Directory[Index],0),MATCH('DEAL DIRECTORY'!BI$5,Directory[#Headers],0))</f>
        <v>20亿港币</v>
      </c>
      <c r="BJ120" s="137" t="str">
        <f>INDEX(Directory[],MATCH(tbl_deal[[#This Row],[Index]],Directory[Index],0),MATCH('DEAL DIRECTORY'!BJ$5,Directory[#Headers],0))</f>
        <v>2年</v>
      </c>
      <c r="BK120" s="137" t="str">
        <f>INDEX(Directory[],MATCH(tbl_deal[[#This Row],[Index]],Directory[Index],0),MATCH('DEAL DIRECTORY'!BK$5,Directory[#Headers],0))</f>
        <v>1.33%</v>
      </c>
      <c r="BL120" s="137" t="str">
        <f>INDEX(Directory[],MATCH(tbl_deal[[#This Row],[Index]],Directory[Index],0),MATCH('DEAL DIRECTORY'!BL$5,Directory[#Headers],0))</f>
        <v>账簿管理人</v>
      </c>
      <c r="BM120" s="129" t="str">
        <f>INDEX(Directory[],MATCH(tbl_deal[[#This Row],[Index]],Directory[Index],0),MATCH('DEAL DIRECTORY'!BM$5,Directory[#Headers],0))</f>
        <v/>
      </c>
      <c r="BN120" s="4"/>
      <c r="BO120" s="4"/>
      <c r="BP120" s="4"/>
    </row>
    <row r="121" spans="3:68" ht="20.25" customHeight="1" x14ac:dyDescent="0.25">
      <c r="C121" s="129">
        <f>Directory[[#This Row],[Index]]</f>
        <v>350</v>
      </c>
      <c r="D121" s="130">
        <f>INDEX(Directory[],MATCH(tbl_deal[[#This Row],[Index]],Directory[Index],0),MATCH('DEAL DIRECTORY'!D$5,Directory[#Headers],0))</f>
        <v>44585</v>
      </c>
      <c r="E121" s="129" t="str">
        <f>INDEX(Directory[],MATCH(tbl_deal[[#This Row],[Index]],Directory[Index],0),MATCH('DEAL DIRECTORY'!E$5,Directory[#Headers],0))</f>
        <v/>
      </c>
      <c r="F121" s="129" t="str">
        <f>INDEX(Directory[],MATCH(tbl_deal[[#This Row],[Index]],Directory[Index],0),MATCH('DEAL DIRECTORY'!F$5,Directory[#Headers],0))</f>
        <v/>
      </c>
      <c r="G121" s="129" t="str">
        <f>INDEX(Directory[],MATCH(tbl_deal[[#This Row],[Index]],Directory[Index],0),MATCH('DEAL DIRECTORY'!G$5,Directory[#Headers],0))</f>
        <v>GT 4</v>
      </c>
      <c r="H121" s="135" t="str">
        <f>IF(tbl_deal[[#This Row],[FolderPath]]="","",HYPERLINK(tbl_deal[[#This Row],[FolderPath]],"📂"))</f>
        <v/>
      </c>
      <c r="I121" s="129" t="str">
        <f>INDEX(Directory[],MATCH(tbl_deal[[#This Row],[Index]],Directory[Index],0),MATCH('DEAL DIRECTORY'!I$5,Directory[#Headers],0))</f>
        <v>JBR</v>
      </c>
      <c r="J121" s="129" t="str">
        <f>INDEX(Directory[],MATCH(tbl_deal[[#This Row],[Index]],Directory[Index],0),MATCH('DEAL DIRECTORY'!J$5,Directory[#Headers],0))</f>
        <v>n/a</v>
      </c>
      <c r="K121" s="129" t="str">
        <f>INDEX(Directory[],MATCH(tbl_deal[[#This Row],[Index]],Directory[Index],0),MATCH('DEAL DIRECTORY'!K$5,Directory[#Headers],0))</f>
        <v>SOE组</v>
      </c>
      <c r="L121" s="129">
        <f>INDEX(Directory[],MATCH(tbl_deal[[#This Row],[Index]],Directory[Index],0),MATCH('DEAL DIRECTORY'!L$5,Directory[#Headers],0))</f>
        <v>2</v>
      </c>
      <c r="M121" s="129" t="str">
        <f>INDEX(Directory[],MATCH(tbl_deal[[#This Row],[Index]],Directory[Index],0),MATCH('DEAL DIRECTORY'!M$5,Directory[#Headers],0))</f>
        <v>华发股份</v>
      </c>
      <c r="N121" s="129" t="str">
        <f>INDEX(Directory[],MATCH(tbl_deal[[#This Row],[Index]],Directory[Index],0),MATCH('DEAL DIRECTORY'!N$5,Directory[#Headers],0))</f>
        <v>--/--/--</v>
      </c>
      <c r="O121" s="129" t="str">
        <f>INDEX(Directory[],MATCH(tbl_deal[[#This Row],[Index]],Directory[Index],0),MATCH('DEAL DIRECTORY'!O$5,Directory[#Headers],0))</f>
        <v>USD</v>
      </c>
      <c r="P121" s="129">
        <f>INDEX(Directory[],MATCH(tbl_deal[[#This Row],[Index]],Directory[Index],0),MATCH('DEAL DIRECTORY'!P$5,Directory[#Headers],0))</f>
        <v>2</v>
      </c>
      <c r="Q121" s="129" t="str">
        <f>INDEX(Directory[],MATCH(tbl_deal[[#This Row],[Index]],Directory[Index],0),MATCH('DEAL DIRECTORY'!Q$5,Directory[#Headers],0))</f>
        <v>1</v>
      </c>
      <c r="R121" s="129" t="str">
        <f>INDEX(Directory[],MATCH(tbl_deal[[#This Row],[Index]],Directory[Index],0),MATCH('DEAL DIRECTORY'!R$5,Directory[#Headers],0))</f>
        <v>4.2%</v>
      </c>
      <c r="S121" s="129" t="str">
        <f>INDEX(Directory[],MATCH(tbl_deal[[#This Row],[Index]],Directory[Index],0),MATCH('DEAL DIRECTORY'!S$5,Directory[#Headers],0))</f>
        <v>--</v>
      </c>
      <c r="T121" s="129" t="str">
        <f>INDEX(Directory[],MATCH(tbl_deal[[#This Row],[Index]],Directory[Index],0),MATCH('DEAL DIRECTORY'!T$5,Directory[#Headers],0))</f>
        <v>4.2%</v>
      </c>
      <c r="U121" s="129" t="str">
        <f>INDEX(Directory[],MATCH(tbl_deal[[#This Row],[Index]],Directory[Index],0),MATCH('DEAL DIRECTORY'!U$5,Directory[#Headers],0))</f>
        <v>--</v>
      </c>
      <c r="V121" s="131">
        <f>INDEX(Directory[],MATCH(tbl_deal[[#This Row],[Index]],Directory[Index],0),MATCH('DEAL DIRECTORY'!V$5,Directory[#Headers],0))</f>
        <v>0</v>
      </c>
      <c r="W121" s="129" t="str">
        <f>INDEX(Directory[],MATCH(tbl_deal[[#This Row],[Index]],Directory[Index],0),MATCH('DEAL DIRECTORY'!W$5,Directory[#Headers],0))</f>
        <v>担保</v>
      </c>
      <c r="X121" s="129" t="str">
        <f>INDEX(Directory[],MATCH(tbl_deal[[#This Row],[Index]],Directory[Index],0),MATCH('DEAL DIRECTORY'!X$5,Directory[#Headers],0))</f>
        <v>--</v>
      </c>
      <c r="Y121" s="129" t="str">
        <f>INDEX(Directory[],MATCH(tbl_deal[[#This Row],[Index]],Directory[Index],0),MATCH('DEAL DIRECTORY'!Y$5,Directory[#Headers],0))</f>
        <v>港交所</v>
      </c>
      <c r="Z121" s="129" t="str">
        <f>INDEX(Directory[],MATCH(tbl_deal[[#This Row],[Index]],Directory[Index],0),MATCH('DEAL DIRECTORY'!Z$5,Directory[#Headers],0))</f>
        <v/>
      </c>
      <c r="AA121" s="129" t="str">
        <f>INDEX(Directory[],MATCH(tbl_deal[[#This Row],[Index]],Directory[Index],0),MATCH('DEAL DIRECTORY'!AA$5,Directory[#Headers],0))</f>
        <v/>
      </c>
      <c r="AB121" s="129" t="str">
        <f>INDEX(Directory[],MATCH(tbl_deal[[#This Row],[Index]],Directory[Index],0),MATCH('DEAL DIRECTORY'!AB$5,Directory[#Headers],0))</f>
        <v>BISL</v>
      </c>
      <c r="AC121" s="129" t="str">
        <f>INDEX(Directory[],MATCH(tbl_deal[[#This Row],[Index]],Directory[Index],0),MATCH('DEAL DIRECTORY'!AC$5,Directory[#Headers],0))</f>
        <v>--</v>
      </c>
      <c r="AD121" s="129" t="str">
        <f>INDEX(Directory[],MATCH(tbl_deal[[#This Row],[Index]],Directory[Index],0),MATCH('DEAL DIRECTORY'!AD$5,Directory[#Headers],0))</f>
        <v>--</v>
      </c>
      <c r="AE121" s="129" t="str">
        <f>INDEX(Directory[],MATCH(tbl_deal[[#This Row],[Index]],Directory[Index],0),MATCH('DEAL DIRECTORY'!AE$5,Directory[#Headers],0))</f>
        <v>--</v>
      </c>
      <c r="AF121" s="129" t="str">
        <f>INDEX(Directory[],MATCH(tbl_deal[[#This Row],[Index]],Directory[Index],0),MATCH('DEAL DIRECTORY'!AF$5,Directory[#Headers],0))</f>
        <v>N</v>
      </c>
      <c r="AG121" s="129" t="str">
        <f>INDEX(Directory[],MATCH(tbl_deal[[#This Row],[Index]],Directory[Index],0),MATCH('DEAL DIRECTORY'!AG$5,Directory[#Headers],0))</f>
        <v>珠海华发实业股份有限公司</v>
      </c>
      <c r="AH121" s="129" t="str">
        <f>INDEX(Directory[],MATCH(tbl_deal[[#This Row],[Index]],Directory[Index],0),MATCH('DEAL DIRECTORY'!AH$5,Directory[#Headers],0))</f>
        <v>--/--/--</v>
      </c>
      <c r="AI121" s="129" t="str">
        <f>INDEX(Directory[],MATCH(tbl_deal[[#This Row],[Index]],Directory[Index],0),MATCH('DEAL DIRECTORY'!AI$5,Directory[#Headers],0))</f>
        <v>AAA</v>
      </c>
      <c r="AJ121" s="129" t="str">
        <f>INDEX(Directory[],MATCH(tbl_deal[[#This Row],[Index]],Directory[Index],0),MATCH('DEAL DIRECTORY'!AJ$5,Directory[#Headers],0))</f>
        <v>广东</v>
      </c>
      <c r="AK121" s="129" t="str">
        <f>INDEX(Directory[],MATCH(tbl_deal[[#This Row],[Index]],Directory[Index],0),MATCH('DEAL DIRECTORY'!AK$5,Directory[#Headers],0))</f>
        <v>珠海市</v>
      </c>
      <c r="AL121" s="129" t="str">
        <f>INDEX(Directory[],MATCH(tbl_deal[[#This Row],[Index]],Directory[Index],0),MATCH('DEAL DIRECTORY'!AL$5,Directory[#Headers],0))</f>
        <v>--</v>
      </c>
      <c r="AM121" s="129" t="str">
        <f>INDEX(Directory[],MATCH(tbl_deal[[#This Row],[Index]],Directory[Index],0),MATCH('DEAL DIRECTORY'!AM$5,Directory[#Headers],0))</f>
        <v>--</v>
      </c>
      <c r="AN121" s="129" t="str">
        <f>INDEX(Directory[],MATCH(tbl_deal[[#This Row],[Index]],Directory[Index],0),MATCH('DEAL DIRECTORY'!AN$5,Directory[#Headers],0))</f>
        <v>--</v>
      </c>
      <c r="AO121" s="132">
        <f>IF(ISBLANK(INDEX(Directory[],MATCH(tbl_deal[[#This Row],[Index]],Directory[Index],0),MATCH('DEAL DIRECTORY'!AO$5,Directory[#Headers],0))),"--",INDEX(Directory[],MATCH(tbl_deal[[#This Row],[Index]],Directory[Index],0),MATCH('DEAL DIRECTORY'!AO$5,Directory[#Headers],0)))</f>
        <v>0</v>
      </c>
      <c r="AP121" s="129">
        <f>INDEX(Directory[],MATCH(tbl_deal[[#This Row],[Index]],Directory[Index],0),MATCH('DEAL DIRECTORY'!AP$5,Directory[#Headers],0))</f>
        <v>2</v>
      </c>
      <c r="AQ121" s="129">
        <f>INDEX(Directory[],MATCH(tbl_deal[[#This Row],[Index]],Directory[Index],0),MATCH('DEAL DIRECTORY'!AQ$5,Directory[#Headers],0))</f>
        <v>12.66</v>
      </c>
      <c r="AR121" s="129">
        <f>INDEX(Directory[],MATCH(tbl_deal[[#This Row],[Index]],Directory[Index],0),MATCH('DEAL DIRECTORY'!AR$5,Directory[#Headers],0))</f>
        <v>15.571999999999999</v>
      </c>
      <c r="AS121" s="129" t="str">
        <f>INDEX(Directory[],MATCH(tbl_deal[[#This Row],[Index]],Directory[Index],0),MATCH('DEAL DIRECTORY'!AS$5,Directory[#Headers],0))</f>
        <v>地方国企</v>
      </c>
      <c r="AT121" s="129" t="str">
        <f>INDEX(Directory[],MATCH(tbl_deal[[#This Row],[Index]],Directory[Index],0),MATCH('DEAL DIRECTORY'!AT$5,Directory[#Headers],0))</f>
        <v>产业</v>
      </c>
      <c r="AU121" s="129" t="str">
        <f>INDEX(Directory[],MATCH(tbl_deal[[#This Row],[Index]],Directory[Index],0),MATCH('DEAL DIRECTORY'!AU$5,Directory[#Headers],0))</f>
        <v>--</v>
      </c>
      <c r="AV121" s="129" t="str">
        <f>INDEX(Directory[],MATCH(tbl_deal[[#This Row],[Index]],Directory[Index],0),MATCH('DEAL DIRECTORY'!AV$5,Directory[#Headers],0))</f>
        <v>担保</v>
      </c>
      <c r="AW121" s="129" t="str">
        <f>INDEX(Directory[],MATCH(tbl_deal[[#This Row],[Index]],Directory[Index],0),MATCH('DEAL DIRECTORY'!AW$5,Directory[#Headers],0))</f>
        <v>无评级</v>
      </c>
      <c r="AX121" s="129" t="str">
        <f>INDEX(Directory[],MATCH(tbl_deal[[#This Row],[Index]],Directory[Index],0),MATCH('DEAL DIRECTORY'!AX$5,Directory[#Headers],0))</f>
        <v>≤2亿</v>
      </c>
      <c r="AY121" s="133" t="str">
        <f>INDEX(Directory[],MATCH(tbl_deal[[#This Row],[Index]],Directory[Index],0),MATCH('DEAL DIRECTORY'!AY$5,Directory[#Headers],0))</f>
        <v>22年</v>
      </c>
      <c r="AZ121" s="129" t="str">
        <f>INDEX(Directory[],MATCH(tbl_deal[[#This Row],[Index]],Directory[Index],0),MATCH('DEAL DIRECTORY'!AZ$5,Directory[#Headers],0))</f>
        <v>Q1</v>
      </c>
      <c r="BA121" s="129" t="str">
        <f>INDEX(Directory[],MATCH(tbl_deal[[#This Row],[Index]],Directory[Index],0),MATCH('DEAL DIRECTORY'!BA$5,Directory[#Headers],0))</f>
        <v>01月</v>
      </c>
      <c r="BB121" s="129" t="str">
        <f>INDEX(Directory[],MATCH(tbl_deal[[#This Row],[Index]],Directory[Index],0),MATCH('DEAL DIRECTORY'!BB$5,Directory[#Headers],0))</f>
        <v>SOE Creds</v>
      </c>
      <c r="BC121" s="129" t="str">
        <f>INDEX(Directory[],MATCH(tbl_deal[[#This Row],[Index]],Directory[Index],0),MATCH('DEAL DIRECTORY'!BC$5,Directory[#Headers],0))</f>
        <v>GUANG TAO INVESTMENT LTD</v>
      </c>
      <c r="BD121" s="129" t="str">
        <f>INDEX(Directory[],MATCH(tbl_deal[[#This Row],[Index]],Directory[Index],0),MATCH('DEAL DIRECTORY'!BD$5,Directory[#Headers],0))</f>
        <v>XS2427980821</v>
      </c>
      <c r="BE121" s="137" t="str">
        <f>INDEX(Directory[],MATCH(tbl_deal[[#This Row],[Index]],Directory[Index],0),MATCH('DEAL DIRECTORY'!BE$5,Directory[#Headers],0))</f>
        <v>22年01月</v>
      </c>
      <c r="BF121" s="137" t="str">
        <f>INDEX(Directory[],MATCH(tbl_deal[[#This Row],[Index]],Directory[Index],0),MATCH('DEAL DIRECTORY'!BF$5,Directory[#Headers],0))</f>
        <v>华发股份</v>
      </c>
      <c r="BG121" s="137" t="str">
        <f>INDEX(Directory[],MATCH(tbl_deal[[#This Row],[Index]],Directory[Index],0),MATCH('DEAL DIRECTORY'!BG$5,Directory[#Headers],0))</f>
        <v>--/--/--</v>
      </c>
      <c r="BH121" s="137" t="str">
        <f>INDEX(Directory[],MATCH(tbl_deal[[#This Row],[Index]],Directory[Index],0),MATCH('DEAL DIRECTORY'!BH$5,Directory[#Headers],0))</f>
        <v>高级债</v>
      </c>
      <c r="BI121" s="137" t="str">
        <f>INDEX(Directory[],MATCH(tbl_deal[[#This Row],[Index]],Directory[Index],0),MATCH('DEAL DIRECTORY'!BI$5,Directory[#Headers],0))</f>
        <v>2亿美元</v>
      </c>
      <c r="BJ121" s="137" t="str">
        <f>INDEX(Directory[],MATCH(tbl_deal[[#This Row],[Index]],Directory[Index],0),MATCH('DEAL DIRECTORY'!BJ$5,Directory[#Headers],0))</f>
        <v>364天</v>
      </c>
      <c r="BK121" s="137" t="str">
        <f>INDEX(Directory[],MATCH(tbl_deal[[#This Row],[Index]],Directory[Index],0),MATCH('DEAL DIRECTORY'!BK$5,Directory[#Headers],0))</f>
        <v>4.2%</v>
      </c>
      <c r="BL121" s="137" t="str">
        <f>INDEX(Directory[],MATCH(tbl_deal[[#This Row],[Index]],Directory[Index],0),MATCH('DEAL DIRECTORY'!BL$5,Directory[#Headers],0))</f>
        <v>账簿管理人</v>
      </c>
      <c r="BM121" s="129" t="str">
        <f>INDEX(Directory[],MATCH(tbl_deal[[#This Row],[Index]],Directory[Index],0),MATCH('DEAL DIRECTORY'!BM$5,Directory[#Headers],0))</f>
        <v/>
      </c>
      <c r="BN121" s="4"/>
      <c r="BO121" s="4"/>
      <c r="BP121" s="4"/>
    </row>
    <row r="122" spans="3:68" ht="20.25" customHeight="1" x14ac:dyDescent="0.25">
      <c r="C122" s="129">
        <f>Directory[[#This Row],[Index]]</f>
        <v>349</v>
      </c>
      <c r="D122" s="130">
        <f>INDEX(Directory[],MATCH(tbl_deal[[#This Row],[Index]],Directory[Index],0),MATCH('DEAL DIRECTORY'!D$5,Directory[#Headers],0))</f>
        <v>44585</v>
      </c>
      <c r="E122" s="129" t="str">
        <f>INDEX(Directory[],MATCH(tbl_deal[[#This Row],[Index]],Directory[Index],0),MATCH('DEAL DIRECTORY'!E$5,Directory[#Headers],0))</f>
        <v/>
      </c>
      <c r="F122" s="129" t="str">
        <f>INDEX(Directory[],MATCH(tbl_deal[[#This Row],[Index]],Directory[Index],0),MATCH('DEAL DIRECTORY'!F$5,Directory[#Headers],0))</f>
        <v/>
      </c>
      <c r="G122" s="129" t="str">
        <f>INDEX(Directory[],MATCH(tbl_deal[[#This Row],[Index]],Directory[Index],0),MATCH('DEAL DIRECTORY'!G$5,Directory[#Headers],0))</f>
        <v>Tiger</v>
      </c>
      <c r="H122" s="135" t="str">
        <f>IF(tbl_deal[[#This Row],[FolderPath]]="","",HYPERLINK(tbl_deal[[#This Row],[FolderPath]],"📂"))</f>
        <v/>
      </c>
      <c r="I122" s="129" t="str">
        <f>INDEX(Directory[],MATCH(tbl_deal[[#This Row],[Index]],Directory[Index],0),MATCH('DEAL DIRECTORY'!I$5,Directory[#Headers],0))</f>
        <v>JGC</v>
      </c>
      <c r="J122" s="129" t="str">
        <f>INDEX(Directory[],MATCH(tbl_deal[[#This Row],[Index]],Directory[Index],0),MATCH('DEAL DIRECTORY'!J$5,Directory[#Headers],0))</f>
        <v>n/a</v>
      </c>
      <c r="K122" s="129" t="str">
        <f>INDEX(Directory[],MATCH(tbl_deal[[#This Row],[Index]],Directory[Index],0),MATCH('DEAL DIRECTORY'!K$5,Directory[#Headers],0))</f>
        <v>FI组</v>
      </c>
      <c r="L122" s="129">
        <f>INDEX(Directory[],MATCH(tbl_deal[[#This Row],[Index]],Directory[Index],0),MATCH('DEAL DIRECTORY'!L$5,Directory[#Headers],0))</f>
        <v>1</v>
      </c>
      <c r="M122" s="129" t="str">
        <f>INDEX(Directory[],MATCH(tbl_deal[[#This Row],[Index]],Directory[Index],0),MATCH('DEAL DIRECTORY'!M$5,Directory[#Headers],0))</f>
        <v>信达香港</v>
      </c>
      <c r="N122" s="129" t="str">
        <f>INDEX(Directory[],MATCH(tbl_deal[[#This Row],[Index]],Directory[Index],0),MATCH('DEAL DIRECTORY'!N$5,Directory[#Headers],0))</f>
        <v>--/A-/A</v>
      </c>
      <c r="O122" s="129" t="str">
        <f>INDEX(Directory[],MATCH(tbl_deal[[#This Row],[Index]],Directory[Index],0),MATCH('DEAL DIRECTORY'!O$5,Directory[#Headers],0))</f>
        <v>USD</v>
      </c>
      <c r="P122" s="129">
        <f>INDEX(Directory[],MATCH(tbl_deal[[#This Row],[Index]],Directory[Index],0),MATCH('DEAL DIRECTORY'!P$5,Directory[#Headers],0))</f>
        <v>10</v>
      </c>
      <c r="Q122" s="129" t="str">
        <f>INDEX(Directory[],MATCH(tbl_deal[[#This Row],[Index]],Directory[Index],0),MATCH('DEAL DIRECTORY'!Q$5,Directory[#Headers],0))</f>
        <v>5</v>
      </c>
      <c r="R122" s="129" t="str">
        <f>INDEX(Directory[],MATCH(tbl_deal[[#This Row],[Index]],Directory[Index],0),MATCH('DEAL DIRECTORY'!R$5,Directory[#Headers],0))</f>
        <v>3.25%</v>
      </c>
      <c r="S122" s="129" t="str">
        <f>INDEX(Directory[],MATCH(tbl_deal[[#This Row],[Index]],Directory[Index],0),MATCH('DEAL DIRECTORY'!S$5,Directory[#Headers],0))</f>
        <v>T+210a</v>
      </c>
      <c r="T122" s="129" t="str">
        <f>INDEX(Directory[],MATCH(tbl_deal[[#This Row],[Index]],Directory[Index],0),MATCH('DEAL DIRECTORY'!T$5,Directory[#Headers],0))</f>
        <v>T+175</v>
      </c>
      <c r="U122" s="129" t="str">
        <f>INDEX(Directory[],MATCH(tbl_deal[[#This Row],[Index]],Directory[Index],0),MATCH('DEAL DIRECTORY'!U$5,Directory[#Headers],0))</f>
        <v>T+175</v>
      </c>
      <c r="V122" s="131">
        <f>INDEX(Directory[],MATCH(tbl_deal[[#This Row],[Index]],Directory[Index],0),MATCH('DEAL DIRECTORY'!V$5,Directory[#Headers],0))</f>
        <v>35</v>
      </c>
      <c r="W122" s="129" t="str">
        <f>INDEX(Directory[],MATCH(tbl_deal[[#This Row],[Index]],Directory[Index],0),MATCH('DEAL DIRECTORY'!W$5,Directory[#Headers],0))</f>
        <v>担保</v>
      </c>
      <c r="X122" s="129" t="str">
        <f>INDEX(Directory[],MATCH(tbl_deal[[#This Row],[Index]],Directory[Index],0),MATCH('DEAL DIRECTORY'!X$5,Directory[#Headers],0))</f>
        <v>--</v>
      </c>
      <c r="Y122" s="129" t="str">
        <f>INDEX(Directory[],MATCH(tbl_deal[[#This Row],[Index]],Directory[Index],0),MATCH('DEAL DIRECTORY'!Y$5,Directory[#Headers],0))</f>
        <v>港交所</v>
      </c>
      <c r="Z122" s="129" t="str">
        <f>INDEX(Directory[],MATCH(tbl_deal[[#This Row],[Index]],Directory[Index],0),MATCH('DEAL DIRECTORY'!Z$5,Directory[#Headers],0))</f>
        <v/>
      </c>
      <c r="AA122" s="129" t="str">
        <f>INDEX(Directory[],MATCH(tbl_deal[[#This Row],[Index]],Directory[Index],0),MATCH('DEAL DIRECTORY'!AA$5,Directory[#Headers],0))</f>
        <v/>
      </c>
      <c r="AB122" s="129" t="str">
        <f>INDEX(Directory[],MATCH(tbl_deal[[#This Row],[Index]],Directory[Index],0),MATCH('DEAL DIRECTORY'!AB$5,Directory[#Headers],0))</f>
        <v>BISL,港分</v>
      </c>
      <c r="AC122" s="129" t="str">
        <f>INDEX(Directory[],MATCH(tbl_deal[[#This Row],[Index]],Directory[Index],0),MATCH('DEAL DIRECTORY'!AC$5,Directory[#Headers],0))</f>
        <v>Left-lead</v>
      </c>
      <c r="AD122" s="129" t="str">
        <f>INDEX(Directory[],MATCH(tbl_deal[[#This Row],[Index]],Directory[Index],0),MATCH('DEAL DIRECTORY'!AD$5,Directory[#Headers],0))</f>
        <v>Arranger</v>
      </c>
      <c r="AE122" s="129" t="str">
        <f>INDEX(Directory[],MATCH(tbl_deal[[#This Row],[Index]],Directory[Index],0),MATCH('DEAL DIRECTORY'!AE$5,Directory[#Headers],0))</f>
        <v>--</v>
      </c>
      <c r="AF122" s="129" t="str">
        <f>INDEX(Directory[],MATCH(tbl_deal[[#This Row],[Index]],Directory[Index],0),MATCH('DEAL DIRECTORY'!AF$5,Directory[#Headers],0))</f>
        <v>N</v>
      </c>
      <c r="AG122" s="129" t="str">
        <f>INDEX(Directory[],MATCH(tbl_deal[[#This Row],[Index]],Directory[Index],0),MATCH('DEAL DIRECTORY'!AG$5,Directory[#Headers],0))</f>
        <v>中国信达(香港)控股有限公司</v>
      </c>
      <c r="AH122" s="129" t="str">
        <f>INDEX(Directory[],MATCH(tbl_deal[[#This Row],[Index]],Directory[Index],0),MATCH('DEAL DIRECTORY'!AH$5,Directory[#Headers],0))</f>
        <v>Baa1/BBB+/A</v>
      </c>
      <c r="AI122" s="129" t="str">
        <f>INDEX(Directory[],MATCH(tbl_deal[[#This Row],[Index]],Directory[Index],0),MATCH('DEAL DIRECTORY'!AI$5,Directory[#Headers],0))</f>
        <v>AAA</v>
      </c>
      <c r="AJ122" s="129" t="str">
        <f>INDEX(Directory[],MATCH(tbl_deal[[#This Row],[Index]],Directory[Index],0),MATCH('DEAL DIRECTORY'!AJ$5,Directory[#Headers],0))</f>
        <v>北京</v>
      </c>
      <c r="AK122" s="129" t="str">
        <f>INDEX(Directory[],MATCH(tbl_deal[[#This Row],[Index]],Directory[Index],0),MATCH('DEAL DIRECTORY'!AK$5,Directory[#Headers],0))</f>
        <v>--</v>
      </c>
      <c r="AL122" s="129" t="str">
        <f>INDEX(Directory[],MATCH(tbl_deal[[#This Row],[Index]],Directory[Index],0),MATCH('DEAL DIRECTORY'!AL$5,Directory[#Headers],0))</f>
        <v>--</v>
      </c>
      <c r="AM122" s="129" t="str">
        <f>INDEX(Directory[],MATCH(tbl_deal[[#This Row],[Index]],Directory[Index],0),MATCH('DEAL DIRECTORY'!AM$5,Directory[#Headers],0))</f>
        <v>--</v>
      </c>
      <c r="AN122" s="129" t="str">
        <f>INDEX(Directory[],MATCH(tbl_deal[[#This Row],[Index]],Directory[Index],0),MATCH('DEAL DIRECTORY'!AN$5,Directory[#Headers],0))</f>
        <v>--</v>
      </c>
      <c r="AO122" s="132">
        <f>IF(ISBLANK(INDEX(Directory[],MATCH(tbl_deal[[#This Row],[Index]],Directory[Index],0),MATCH('DEAL DIRECTORY'!AO$5,Directory[#Headers],0))),"--",INDEX(Directory[],MATCH(tbl_deal[[#This Row],[Index]],Directory[Index],0),MATCH('DEAL DIRECTORY'!AO$5,Directory[#Headers],0)))</f>
        <v>33600</v>
      </c>
      <c r="AP122" s="129">
        <f>INDEX(Directory[],MATCH(tbl_deal[[#This Row],[Index]],Directory[Index],0),MATCH('DEAL DIRECTORY'!AP$5,Directory[#Headers],0))</f>
        <v>10</v>
      </c>
      <c r="AQ122" s="129">
        <f>INDEX(Directory[],MATCH(tbl_deal[[#This Row],[Index]],Directory[Index],0),MATCH('DEAL DIRECTORY'!AQ$5,Directory[#Headers],0))</f>
        <v>63.31</v>
      </c>
      <c r="AR122" s="129">
        <f>INDEX(Directory[],MATCH(tbl_deal[[#This Row],[Index]],Directory[Index],0),MATCH('DEAL DIRECTORY'!AR$5,Directory[#Headers],0))</f>
        <v>77.86</v>
      </c>
      <c r="AS122" s="129" t="str">
        <f>INDEX(Directory[],MATCH(tbl_deal[[#This Row],[Index]],Directory[Index],0),MATCH('DEAL DIRECTORY'!AS$5,Directory[#Headers],0))</f>
        <v>央企(子)</v>
      </c>
      <c r="AT122" s="129" t="str">
        <f>INDEX(Directory[],MATCH(tbl_deal[[#This Row],[Index]],Directory[Index],0),MATCH('DEAL DIRECTORY'!AT$5,Directory[#Headers],0))</f>
        <v>金融机构</v>
      </c>
      <c r="AU122" s="129" t="str">
        <f>INDEX(Directory[],MATCH(tbl_deal[[#This Row],[Index]],Directory[Index],0),MATCH('DEAL DIRECTORY'!AU$5,Directory[#Headers],0))</f>
        <v>非银</v>
      </c>
      <c r="AV122" s="129" t="str">
        <f>INDEX(Directory[],MATCH(tbl_deal[[#This Row],[Index]],Directory[Index],0),MATCH('DEAL DIRECTORY'!AV$5,Directory[#Headers],0))</f>
        <v>担保</v>
      </c>
      <c r="AW122" s="129" t="str">
        <f>INDEX(Directory[],MATCH(tbl_deal[[#This Row],[Index]],Directory[Index],0),MATCH('DEAL DIRECTORY'!AW$5,Directory[#Headers],0))</f>
        <v>投资级</v>
      </c>
      <c r="AX122" s="129" t="str">
        <f>INDEX(Directory[],MATCH(tbl_deal[[#This Row],[Index]],Directory[Index],0),MATCH('DEAL DIRECTORY'!AX$5,Directory[#Headers],0))</f>
        <v>&gt;5亿</v>
      </c>
      <c r="AY122" s="133" t="str">
        <f>INDEX(Directory[],MATCH(tbl_deal[[#This Row],[Index]],Directory[Index],0),MATCH('DEAL DIRECTORY'!AY$5,Directory[#Headers],0))</f>
        <v>22年</v>
      </c>
      <c r="AZ122" s="129" t="str">
        <f>INDEX(Directory[],MATCH(tbl_deal[[#This Row],[Index]],Directory[Index],0),MATCH('DEAL DIRECTORY'!AZ$5,Directory[#Headers],0))</f>
        <v>Q1</v>
      </c>
      <c r="BA122" s="129" t="str">
        <f>INDEX(Directory[],MATCH(tbl_deal[[#This Row],[Index]],Directory[Index],0),MATCH('DEAL DIRECTORY'!BA$5,Directory[#Headers],0))</f>
        <v>01月</v>
      </c>
      <c r="BB122" s="129" t="str">
        <f>INDEX(Directory[],MATCH(tbl_deal[[#This Row],[Index]],Directory[Index],0),MATCH('DEAL DIRECTORY'!BB$5,Directory[#Headers],0))</f>
        <v>--</v>
      </c>
      <c r="BC122" s="129" t="str">
        <f>INDEX(Directory[],MATCH(tbl_deal[[#This Row],[Index]],Directory[Index],0),MATCH('DEAL DIRECTORY'!BC$5,Directory[#Headers],0))</f>
        <v>CHINA CINDA 2020 I MANAGEMENT LTD</v>
      </c>
      <c r="BD122" s="129" t="str">
        <f>INDEX(Directory[],MATCH(tbl_deal[[#This Row],[Index]],Directory[Index],0),MATCH('DEAL DIRECTORY'!BD$5,Directory[#Headers],0))</f>
        <v>XS2436124205</v>
      </c>
      <c r="BE122" s="137" t="str">
        <f>INDEX(Directory[],MATCH(tbl_deal[[#This Row],[Index]],Directory[Index],0),MATCH('DEAL DIRECTORY'!BE$5,Directory[#Headers],0))</f>
        <v>22年01月</v>
      </c>
      <c r="BF122" s="137" t="str">
        <f>INDEX(Directory[],MATCH(tbl_deal[[#This Row],[Index]],Directory[Index],0),MATCH('DEAL DIRECTORY'!BF$5,Directory[#Headers],0))</f>
        <v>信达香港</v>
      </c>
      <c r="BG122" s="137" t="str">
        <f>INDEX(Directory[],MATCH(tbl_deal[[#This Row],[Index]],Directory[Index],0),MATCH('DEAL DIRECTORY'!BG$5,Directory[#Headers],0))</f>
        <v>--/A-/A</v>
      </c>
      <c r="BH122" s="137" t="str">
        <f>INDEX(Directory[],MATCH(tbl_deal[[#This Row],[Index]],Directory[Index],0),MATCH('DEAL DIRECTORY'!BH$5,Directory[#Headers],0))</f>
        <v>高级债</v>
      </c>
      <c r="BI122" s="137" t="str">
        <f>INDEX(Directory[],MATCH(tbl_deal[[#This Row],[Index]],Directory[Index],0),MATCH('DEAL DIRECTORY'!BI$5,Directory[#Headers],0))</f>
        <v>10亿美元</v>
      </c>
      <c r="BJ122" s="137" t="str">
        <f>INDEX(Directory[],MATCH(tbl_deal[[#This Row],[Index]],Directory[Index],0),MATCH('DEAL DIRECTORY'!BJ$5,Directory[#Headers],0))</f>
        <v>5年</v>
      </c>
      <c r="BK122" s="137" t="str">
        <f>INDEX(Directory[],MATCH(tbl_deal[[#This Row],[Index]],Directory[Index],0),MATCH('DEAL DIRECTORY'!BK$5,Directory[#Headers],0))</f>
        <v>3.25%</v>
      </c>
      <c r="BL122" s="137" t="str">
        <f>INDEX(Directory[],MATCH(tbl_deal[[#This Row],[Index]],Directory[Index],0),MATCH('DEAL DIRECTORY'!BL$5,Directory[#Headers],0))</f>
        <v>牵头全球协调人及安排行</v>
      </c>
      <c r="BM122" s="129" t="str">
        <f>INDEX(Directory[],MATCH(tbl_deal[[#This Row],[Index]],Directory[Index],0),MATCH('DEAL DIRECTORY'!BM$5,Directory[#Headers],0))</f>
        <v/>
      </c>
      <c r="BN122" s="4"/>
      <c r="BO122" s="4"/>
      <c r="BP122" s="4"/>
    </row>
    <row r="123" spans="3:68" ht="20.25" customHeight="1" x14ac:dyDescent="0.25">
      <c r="C123" s="129">
        <f>Directory[[#This Row],[Index]]</f>
        <v>348</v>
      </c>
      <c r="D123" s="130">
        <f>INDEX(Directory[],MATCH(tbl_deal[[#This Row],[Index]],Directory[Index],0),MATCH('DEAL DIRECTORY'!D$5,Directory[#Headers],0))</f>
        <v>44580</v>
      </c>
      <c r="E123" s="129" t="str">
        <f>INDEX(Directory[],MATCH(tbl_deal[[#This Row],[Index]],Directory[Index],0),MATCH('DEAL DIRECTORY'!E$5,Directory[#Headers],0))</f>
        <v>绿色</v>
      </c>
      <c r="F123" s="129" t="str">
        <f>INDEX(Directory[],MATCH(tbl_deal[[#This Row],[Index]],Directory[Index],0),MATCH('DEAL DIRECTORY'!F$5,Directory[#Headers],0))</f>
        <v/>
      </c>
      <c r="G123" s="129" t="str">
        <f>INDEX(Directory[],MATCH(tbl_deal[[#This Row],[Index]],Directory[Index],0),MATCH('DEAL DIRECTORY'!G$5,Directory[#Headers],0))</f>
        <v>Xin'an</v>
      </c>
      <c r="H123" s="135" t="str">
        <f>IF(tbl_deal[[#This Row],[FolderPath]]="","",HYPERLINK(tbl_deal[[#This Row],[FolderPath]],"📂"))</f>
        <v/>
      </c>
      <c r="I123" s="129" t="str">
        <f>INDEX(Directory[],MATCH(tbl_deal[[#This Row],[Index]],Directory[Index],0),MATCH('DEAL DIRECTORY'!I$5,Directory[#Headers],0))</f>
        <v>JBR</v>
      </c>
      <c r="J123" s="129" t="str">
        <f>INDEX(Directory[],MATCH(tbl_deal[[#This Row],[Index]],Directory[Index],0),MATCH('DEAL DIRECTORY'!J$5,Directory[#Headers],0))</f>
        <v>n/a</v>
      </c>
      <c r="K123" s="129" t="str">
        <f>INDEX(Directory[],MATCH(tbl_deal[[#This Row],[Index]],Directory[Index],0),MATCH('DEAL DIRECTORY'!K$5,Directory[#Headers],0))</f>
        <v>SOE组</v>
      </c>
      <c r="L123" s="129">
        <f>INDEX(Directory[],MATCH(tbl_deal[[#This Row],[Index]],Directory[Index],0),MATCH('DEAL DIRECTORY'!L$5,Directory[#Headers],0))</f>
        <v>1</v>
      </c>
      <c r="M123" s="129" t="str">
        <f>INDEX(Directory[],MATCH(tbl_deal[[#This Row],[Index]],Directory[Index],0),MATCH('DEAL DIRECTORY'!M$5,Directory[#Headers],0))</f>
        <v>衢州衢通发展</v>
      </c>
      <c r="N123" s="129" t="str">
        <f>INDEX(Directory[],MATCH(tbl_deal[[#This Row],[Index]],Directory[Index],0),MATCH('DEAL DIRECTORY'!N$5,Directory[#Headers],0))</f>
        <v>--/--/BBB-</v>
      </c>
      <c r="O123" s="129" t="str">
        <f>INDEX(Directory[],MATCH(tbl_deal[[#This Row],[Index]],Directory[Index],0),MATCH('DEAL DIRECTORY'!O$5,Directory[#Headers],0))</f>
        <v>USD</v>
      </c>
      <c r="P123" s="129">
        <f>INDEX(Directory[],MATCH(tbl_deal[[#This Row],[Index]],Directory[Index],0),MATCH('DEAL DIRECTORY'!P$5,Directory[#Headers],0))</f>
        <v>2</v>
      </c>
      <c r="Q123" s="129" t="str">
        <f>INDEX(Directory[],MATCH(tbl_deal[[#This Row],[Index]],Directory[Index],0),MATCH('DEAL DIRECTORY'!Q$5,Directory[#Headers],0))</f>
        <v>3</v>
      </c>
      <c r="R123" s="129" t="str">
        <f>INDEX(Directory[],MATCH(tbl_deal[[#This Row],[Index]],Directory[Index],0),MATCH('DEAL DIRECTORY'!R$5,Directory[#Headers],0))</f>
        <v>2.5%</v>
      </c>
      <c r="S123" s="129" t="str">
        <f>INDEX(Directory[],MATCH(tbl_deal[[#This Row],[Index]],Directory[Index],0),MATCH('DEAL DIRECTORY'!S$5,Directory[#Headers],0))</f>
        <v>2.9%a</v>
      </c>
      <c r="T123" s="129" t="str">
        <f>INDEX(Directory[],MATCH(tbl_deal[[#This Row],[Index]],Directory[Index],0),MATCH('DEAL DIRECTORY'!T$5,Directory[#Headers],0))</f>
        <v>2.5%</v>
      </c>
      <c r="U123" s="129" t="str">
        <f>INDEX(Directory[],MATCH(tbl_deal[[#This Row],[Index]],Directory[Index],0),MATCH('DEAL DIRECTORY'!U$5,Directory[#Headers],0))</f>
        <v>--</v>
      </c>
      <c r="V123" s="131">
        <f>INDEX(Directory[],MATCH(tbl_deal[[#This Row],[Index]],Directory[Index],0),MATCH('DEAL DIRECTORY'!V$5,Directory[#Headers],0))</f>
        <v>40</v>
      </c>
      <c r="W123" s="129" t="str">
        <f>INDEX(Directory[],MATCH(tbl_deal[[#This Row],[Index]],Directory[Index],0),MATCH('DEAL DIRECTORY'!W$5,Directory[#Headers],0))</f>
        <v>直发</v>
      </c>
      <c r="X123" s="129" t="str">
        <f>INDEX(Directory[],MATCH(tbl_deal[[#This Row],[Index]],Directory[Index],0),MATCH('DEAL DIRECTORY'!X$5,Directory[#Headers],0))</f>
        <v>绿色债券</v>
      </c>
      <c r="Y123" s="129" t="str">
        <f>INDEX(Directory[],MATCH(tbl_deal[[#This Row],[Index]],Directory[Index],0),MATCH('DEAL DIRECTORY'!Y$5,Directory[#Headers],0))</f>
        <v>港交所;澳交所</v>
      </c>
      <c r="Z123" s="129" t="str">
        <f>INDEX(Directory[],MATCH(tbl_deal[[#This Row],[Index]],Directory[Index],0),MATCH('DEAL DIRECTORY'!Z$5,Directory[#Headers],0))</f>
        <v/>
      </c>
      <c r="AA123" s="129" t="str">
        <f>INDEX(Directory[],MATCH(tbl_deal[[#This Row],[Index]],Directory[Index],0),MATCH('DEAL DIRECTORY'!AA$5,Directory[#Headers],0))</f>
        <v/>
      </c>
      <c r="AB123" s="129" t="str">
        <f>INDEX(Directory[],MATCH(tbl_deal[[#This Row],[Index]],Directory[Index],0),MATCH('DEAL DIRECTORY'!AB$5,Directory[#Headers],0))</f>
        <v>BISL</v>
      </c>
      <c r="AC123" s="129" t="str">
        <f>INDEX(Directory[],MATCH(tbl_deal[[#This Row],[Index]],Directory[Index],0),MATCH('DEAL DIRECTORY'!AC$5,Directory[#Headers],0))</f>
        <v>--</v>
      </c>
      <c r="AD123" s="129" t="str">
        <f>INDEX(Directory[],MATCH(tbl_deal[[#This Row],[Index]],Directory[Index],0),MATCH('DEAL DIRECTORY'!AD$5,Directory[#Headers],0))</f>
        <v>--</v>
      </c>
      <c r="AE123" s="129" t="str">
        <f>INDEX(Directory[],MATCH(tbl_deal[[#This Row],[Index]],Directory[Index],0),MATCH('DEAL DIRECTORY'!AE$5,Directory[#Headers],0))</f>
        <v>--</v>
      </c>
      <c r="AF123" s="129" t="str">
        <f>INDEX(Directory[],MATCH(tbl_deal[[#This Row],[Index]],Directory[Index],0),MATCH('DEAL DIRECTORY'!AF$5,Directory[#Headers],0))</f>
        <v>Y</v>
      </c>
      <c r="AG123" s="129" t="str">
        <f>INDEX(Directory[],MATCH(tbl_deal[[#This Row],[Index]],Directory[Index],0),MATCH('DEAL DIRECTORY'!AG$5,Directory[#Headers],0))</f>
        <v>衢州市衢通发展集团有限公司</v>
      </c>
      <c r="AH123" s="129" t="str">
        <f>INDEX(Directory[],MATCH(tbl_deal[[#This Row],[Index]],Directory[Index],0),MATCH('DEAL DIRECTORY'!AH$5,Directory[#Headers],0))</f>
        <v>--/--/--</v>
      </c>
      <c r="AI123" s="129" t="str">
        <f>INDEX(Directory[],MATCH(tbl_deal[[#This Row],[Index]],Directory[Index],0),MATCH('DEAL DIRECTORY'!AI$5,Directory[#Headers],0))</f>
        <v>AA+</v>
      </c>
      <c r="AJ123" s="129" t="str">
        <f>INDEX(Directory[],MATCH(tbl_deal[[#This Row],[Index]],Directory[Index],0),MATCH('DEAL DIRECTORY'!AJ$5,Directory[#Headers],0))</f>
        <v>浙江</v>
      </c>
      <c r="AK123" s="129" t="str">
        <f>INDEX(Directory[],MATCH(tbl_deal[[#This Row],[Index]],Directory[Index],0),MATCH('DEAL DIRECTORY'!AK$5,Directory[#Headers],0))</f>
        <v>衢州市</v>
      </c>
      <c r="AL123" s="129" t="str">
        <f>INDEX(Directory[],MATCH(tbl_deal[[#This Row],[Index]],Directory[Index],0),MATCH('DEAL DIRECTORY'!AL$5,Directory[#Headers],0))</f>
        <v>--</v>
      </c>
      <c r="AM123" s="129" t="str">
        <f>INDEX(Directory[],MATCH(tbl_deal[[#This Row],[Index]],Directory[Index],0),MATCH('DEAL DIRECTORY'!AM$5,Directory[#Headers],0))</f>
        <v>--</v>
      </c>
      <c r="AN123" s="129" t="str">
        <f>INDEX(Directory[],MATCH(tbl_deal[[#This Row],[Index]],Directory[Index],0),MATCH('DEAL DIRECTORY'!AN$5,Directory[#Headers],0))</f>
        <v>--</v>
      </c>
      <c r="AO123" s="132">
        <f>IF(ISBLANK(INDEX(Directory[],MATCH(tbl_deal[[#This Row],[Index]],Directory[Index],0),MATCH('DEAL DIRECTORY'!AO$5,Directory[#Headers],0))),"--",INDEX(Directory[],MATCH(tbl_deal[[#This Row],[Index]],Directory[Index],0),MATCH('DEAL DIRECTORY'!AO$5,Directory[#Headers],0)))</f>
        <v>0</v>
      </c>
      <c r="AP123" s="129">
        <f>INDEX(Directory[],MATCH(tbl_deal[[#This Row],[Index]],Directory[Index],0),MATCH('DEAL DIRECTORY'!AP$5,Directory[#Headers],0))</f>
        <v>2</v>
      </c>
      <c r="AQ123" s="129">
        <f>INDEX(Directory[],MATCH(tbl_deal[[#This Row],[Index]],Directory[Index],0),MATCH('DEAL DIRECTORY'!AQ$5,Directory[#Headers],0))</f>
        <v>12.69</v>
      </c>
      <c r="AR123" s="129">
        <f>INDEX(Directory[],MATCH(tbl_deal[[#This Row],[Index]],Directory[Index],0),MATCH('DEAL DIRECTORY'!AR$5,Directory[#Headers],0))</f>
        <v>15.582000000000001</v>
      </c>
      <c r="AS123" s="129" t="str">
        <f>INDEX(Directory[],MATCH(tbl_deal[[#This Row],[Index]],Directory[Index],0),MATCH('DEAL DIRECTORY'!AS$5,Directory[#Headers],0))</f>
        <v>地方国企</v>
      </c>
      <c r="AT123" s="129" t="str">
        <f>INDEX(Directory[],MATCH(tbl_deal[[#This Row],[Index]],Directory[Index],0),MATCH('DEAL DIRECTORY'!AT$5,Directory[#Headers],0))</f>
        <v>地方平台</v>
      </c>
      <c r="AU123" s="129" t="str">
        <f>INDEX(Directory[],MATCH(tbl_deal[[#This Row],[Index]],Directory[Index],0),MATCH('DEAL DIRECTORY'!AU$5,Directory[#Headers],0))</f>
        <v>交通</v>
      </c>
      <c r="AV123" s="129" t="str">
        <f>INDEX(Directory[],MATCH(tbl_deal[[#This Row],[Index]],Directory[Index],0),MATCH('DEAL DIRECTORY'!AV$5,Directory[#Headers],0))</f>
        <v>直发</v>
      </c>
      <c r="AW123" s="129" t="str">
        <f>INDEX(Directory[],MATCH(tbl_deal[[#This Row],[Index]],Directory[Index],0),MATCH('DEAL DIRECTORY'!AW$5,Directory[#Headers],0))</f>
        <v>投资级</v>
      </c>
      <c r="AX123" s="129" t="str">
        <f>INDEX(Directory[],MATCH(tbl_deal[[#This Row],[Index]],Directory[Index],0),MATCH('DEAL DIRECTORY'!AX$5,Directory[#Headers],0))</f>
        <v>≤2亿</v>
      </c>
      <c r="AY123" s="133" t="str">
        <f>INDEX(Directory[],MATCH(tbl_deal[[#This Row],[Index]],Directory[Index],0),MATCH('DEAL DIRECTORY'!AY$5,Directory[#Headers],0))</f>
        <v>22年</v>
      </c>
      <c r="AZ123" s="129" t="str">
        <f>INDEX(Directory[],MATCH(tbl_deal[[#This Row],[Index]],Directory[Index],0),MATCH('DEAL DIRECTORY'!AZ$5,Directory[#Headers],0))</f>
        <v>Q1</v>
      </c>
      <c r="BA123" s="129" t="str">
        <f>INDEX(Directory[],MATCH(tbl_deal[[#This Row],[Index]],Directory[Index],0),MATCH('DEAL DIRECTORY'!BA$5,Directory[#Headers],0))</f>
        <v>01月</v>
      </c>
      <c r="BB123" s="129" t="str">
        <f>INDEX(Directory[],MATCH(tbl_deal[[#This Row],[Index]],Directory[Index],0),MATCH('DEAL DIRECTORY'!BB$5,Directory[#Headers],0))</f>
        <v>SOE Creds</v>
      </c>
      <c r="BC123" s="129" t="str">
        <f>INDEX(Directory[],MATCH(tbl_deal[[#This Row],[Index]],Directory[Index],0),MATCH('DEAL DIRECTORY'!BC$5,Directory[#Headers],0))</f>
        <v>QUZHOU COMMUNICATIONS INVESTMENT GROUP CO LTD</v>
      </c>
      <c r="BD123" s="129" t="str">
        <f>INDEX(Directory[],MATCH(tbl_deal[[#This Row],[Index]],Directory[Index],0),MATCH('DEAL DIRECTORY'!BD$5,Directory[#Headers],0))</f>
        <v>XS2434390865</v>
      </c>
      <c r="BE123" s="137" t="str">
        <f>INDEX(Directory[],MATCH(tbl_deal[[#This Row],[Index]],Directory[Index],0),MATCH('DEAL DIRECTORY'!BE$5,Directory[#Headers],0))</f>
        <v>22年01月</v>
      </c>
      <c r="BF123" s="137" t="str">
        <f>INDEX(Directory[],MATCH(tbl_deal[[#This Row],[Index]],Directory[Index],0),MATCH('DEAL DIRECTORY'!BF$5,Directory[#Headers],0))</f>
        <v>衢州衢通发展</v>
      </c>
      <c r="BG123" s="137" t="str">
        <f>INDEX(Directory[],MATCH(tbl_deal[[#This Row],[Index]],Directory[Index],0),MATCH('DEAL DIRECTORY'!BG$5,Directory[#Headers],0))</f>
        <v>--/--/BBB-</v>
      </c>
      <c r="BH123" s="137" t="str">
        <f>INDEX(Directory[],MATCH(tbl_deal[[#This Row],[Index]],Directory[Index],0),MATCH('DEAL DIRECTORY'!BH$5,Directory[#Headers],0))</f>
        <v>绿色债券</v>
      </c>
      <c r="BI123" s="137" t="str">
        <f>INDEX(Directory[],MATCH(tbl_deal[[#This Row],[Index]],Directory[Index],0),MATCH('DEAL DIRECTORY'!BI$5,Directory[#Headers],0))</f>
        <v>2亿美元</v>
      </c>
      <c r="BJ123" s="137" t="str">
        <f>INDEX(Directory[],MATCH(tbl_deal[[#This Row],[Index]],Directory[Index],0),MATCH('DEAL DIRECTORY'!BJ$5,Directory[#Headers],0))</f>
        <v>3年</v>
      </c>
      <c r="BK123" s="137" t="str">
        <f>INDEX(Directory[],MATCH(tbl_deal[[#This Row],[Index]],Directory[Index],0),MATCH('DEAL DIRECTORY'!BK$5,Directory[#Headers],0))</f>
        <v>2.5%</v>
      </c>
      <c r="BL123" s="137" t="str">
        <f>INDEX(Directory[],MATCH(tbl_deal[[#This Row],[Index]],Directory[Index],0),MATCH('DEAL DIRECTORY'!BL$5,Directory[#Headers],0))</f>
        <v>账簿管理人</v>
      </c>
      <c r="BM123" s="129" t="str">
        <f>INDEX(Directory[],MATCH(tbl_deal[[#This Row],[Index]],Directory[Index],0),MATCH('DEAL DIRECTORY'!BM$5,Directory[#Headers],0))</f>
        <v/>
      </c>
      <c r="BN123" s="4"/>
      <c r="BO123" s="4"/>
      <c r="BP123" s="4"/>
    </row>
    <row r="124" spans="3:68" ht="20.25" customHeight="1" x14ac:dyDescent="0.25">
      <c r="C124" s="129">
        <f>Directory[[#This Row],[Index]]</f>
        <v>347</v>
      </c>
      <c r="D124" s="130">
        <f>INDEX(Directory[],MATCH(tbl_deal[[#This Row],[Index]],Directory[Index],0),MATCH('DEAL DIRECTORY'!D$5,Directory[#Headers],0))</f>
        <v>44580</v>
      </c>
      <c r="E124" s="129" t="str">
        <f>INDEX(Directory[],MATCH(tbl_deal[[#This Row],[Index]],Directory[Index],0),MATCH('DEAL DIRECTORY'!E$5,Directory[#Headers],0))</f>
        <v>绿色</v>
      </c>
      <c r="F124" s="129" t="str">
        <f>INDEX(Directory[],MATCH(tbl_deal[[#This Row],[Index]],Directory[Index],0),MATCH('DEAL DIRECTORY'!F$5,Directory[#Headers],0))</f>
        <v/>
      </c>
      <c r="G124" s="129" t="str">
        <f>INDEX(Directory[],MATCH(tbl_deal[[#This Row],[Index]],Directory[Index],0),MATCH('DEAL DIRECTORY'!G$5,Directory[#Headers],0))</f>
        <v>Network</v>
      </c>
      <c r="H124" s="135" t="str">
        <f>IF(tbl_deal[[#This Row],[FolderPath]]="","",HYPERLINK(tbl_deal[[#This Row],[FolderPath]],"📂"))</f>
        <v/>
      </c>
      <c r="I124" s="129" t="str">
        <f>INDEX(Directory[],MATCH(tbl_deal[[#This Row],[Index]],Directory[Index],0),MATCH('DEAL DIRECTORY'!I$5,Directory[#Headers],0))</f>
        <v>JBR</v>
      </c>
      <c r="J124" s="129" t="str">
        <f>INDEX(Directory[],MATCH(tbl_deal[[#This Row],[Index]],Directory[Index],0),MATCH('DEAL DIRECTORY'!J$5,Directory[#Headers],0))</f>
        <v>n/a</v>
      </c>
      <c r="K124" s="129" t="str">
        <f>INDEX(Directory[],MATCH(tbl_deal[[#This Row],[Index]],Directory[Index],0),MATCH('DEAL DIRECTORY'!K$5,Directory[#Headers],0))</f>
        <v>SOE组</v>
      </c>
      <c r="L124" s="129">
        <f>INDEX(Directory[],MATCH(tbl_deal[[#This Row],[Index]],Directory[Index],0),MATCH('DEAL DIRECTORY'!L$5,Directory[#Headers],0))</f>
        <v>1</v>
      </c>
      <c r="M124" s="129" t="str">
        <f>INDEX(Directory[],MATCH(tbl_deal[[#This Row],[Index]],Directory[Index],0),MATCH('DEAL DIRECTORY'!M$5,Directory[#Headers],0))</f>
        <v>河南铁投</v>
      </c>
      <c r="N124" s="129" t="str">
        <f>INDEX(Directory[],MATCH(tbl_deal[[#This Row],[Index]],Directory[Index],0),MATCH('DEAL DIRECTORY'!N$5,Directory[#Headers],0))</f>
        <v>A2/--/--</v>
      </c>
      <c r="O124" s="129" t="str">
        <f>INDEX(Directory[],MATCH(tbl_deal[[#This Row],[Index]],Directory[Index],0),MATCH('DEAL DIRECTORY'!O$5,Directory[#Headers],0))</f>
        <v>USD</v>
      </c>
      <c r="P124" s="129">
        <f>INDEX(Directory[],MATCH(tbl_deal[[#This Row],[Index]],Directory[Index],0),MATCH('DEAL DIRECTORY'!P$5,Directory[#Headers],0))</f>
        <v>4</v>
      </c>
      <c r="Q124" s="129" t="str">
        <f>INDEX(Directory[],MATCH(tbl_deal[[#This Row],[Index]],Directory[Index],0),MATCH('DEAL DIRECTORY'!Q$5,Directory[#Headers],0))</f>
        <v>3</v>
      </c>
      <c r="R124" s="129" t="str">
        <f>INDEX(Directory[],MATCH(tbl_deal[[#This Row],[Index]],Directory[Index],0),MATCH('DEAL DIRECTORY'!R$5,Directory[#Headers],0))</f>
        <v>2.2%</v>
      </c>
      <c r="S124" s="129" t="str">
        <f>INDEX(Directory[],MATCH(tbl_deal[[#This Row],[Index]],Directory[Index],0),MATCH('DEAL DIRECTORY'!S$5,Directory[#Headers],0))</f>
        <v>2.45%a</v>
      </c>
      <c r="T124" s="129" t="str">
        <f>INDEX(Directory[],MATCH(tbl_deal[[#This Row],[Index]],Directory[Index],0),MATCH('DEAL DIRECTORY'!T$5,Directory[#Headers],0))</f>
        <v>2.2%</v>
      </c>
      <c r="U124" s="129" t="str">
        <f>INDEX(Directory[],MATCH(tbl_deal[[#This Row],[Index]],Directory[Index],0),MATCH('DEAL DIRECTORY'!U$5,Directory[#Headers],0))</f>
        <v>--</v>
      </c>
      <c r="V124" s="131">
        <f>INDEX(Directory[],MATCH(tbl_deal[[#This Row],[Index]],Directory[Index],0),MATCH('DEAL DIRECTORY'!V$5,Directory[#Headers],0))</f>
        <v>25</v>
      </c>
      <c r="W124" s="129" t="str">
        <f>INDEX(Directory[],MATCH(tbl_deal[[#This Row],[Index]],Directory[Index],0),MATCH('DEAL DIRECTORY'!W$5,Directory[#Headers],0))</f>
        <v>直发</v>
      </c>
      <c r="X124" s="129" t="str">
        <f>INDEX(Directory[],MATCH(tbl_deal[[#This Row],[Index]],Directory[Index],0),MATCH('DEAL DIRECTORY'!X$5,Directory[#Headers],0))</f>
        <v>绿色债券</v>
      </c>
      <c r="Y124" s="129" t="str">
        <f>INDEX(Directory[],MATCH(tbl_deal[[#This Row],[Index]],Directory[Index],0),MATCH('DEAL DIRECTORY'!Y$5,Directory[#Headers],0))</f>
        <v>港交所</v>
      </c>
      <c r="Z124" s="129" t="str">
        <f>INDEX(Directory[],MATCH(tbl_deal[[#This Row],[Index]],Directory[Index],0),MATCH('DEAL DIRECTORY'!Z$5,Directory[#Headers],0))</f>
        <v/>
      </c>
      <c r="AA124" s="129" t="str">
        <f>INDEX(Directory[],MATCH(tbl_deal[[#This Row],[Index]],Directory[Index],0),MATCH('DEAL DIRECTORY'!AA$5,Directory[#Headers],0))</f>
        <v/>
      </c>
      <c r="AB124" s="129" t="str">
        <f>INDEX(Directory[],MATCH(tbl_deal[[#This Row],[Index]],Directory[Index],0),MATCH('DEAL DIRECTORY'!AB$5,Directory[#Headers],0))</f>
        <v>BISL</v>
      </c>
      <c r="AC124" s="129" t="str">
        <f>INDEX(Directory[],MATCH(tbl_deal[[#This Row],[Index]],Directory[Index],0),MATCH('DEAL DIRECTORY'!AC$5,Directory[#Headers],0))</f>
        <v>--</v>
      </c>
      <c r="AD124" s="129" t="str">
        <f>INDEX(Directory[],MATCH(tbl_deal[[#This Row],[Index]],Directory[Index],0),MATCH('DEAL DIRECTORY'!AD$5,Directory[#Headers],0))</f>
        <v>--</v>
      </c>
      <c r="AE124" s="129" t="str">
        <f>INDEX(Directory[],MATCH(tbl_deal[[#This Row],[Index]],Directory[Index],0),MATCH('DEAL DIRECTORY'!AE$5,Directory[#Headers],0))</f>
        <v>--</v>
      </c>
      <c r="AF124" s="129" t="str">
        <f>INDEX(Directory[],MATCH(tbl_deal[[#This Row],[Index]],Directory[Index],0),MATCH('DEAL DIRECTORY'!AF$5,Directory[#Headers],0))</f>
        <v>Y</v>
      </c>
      <c r="AG124" s="129" t="str">
        <f>INDEX(Directory[],MATCH(tbl_deal[[#This Row],[Index]],Directory[Index],0),MATCH('DEAL DIRECTORY'!AG$5,Directory[#Headers],0))</f>
        <v>河南省铁路建设投资集团有限公司</v>
      </c>
      <c r="AH124" s="129" t="str">
        <f>INDEX(Directory[],MATCH(tbl_deal[[#This Row],[Index]],Directory[Index],0),MATCH('DEAL DIRECTORY'!AH$5,Directory[#Headers],0))</f>
        <v>A2/--/--</v>
      </c>
      <c r="AI124" s="129" t="str">
        <f>INDEX(Directory[],MATCH(tbl_deal[[#This Row],[Index]],Directory[Index],0),MATCH('DEAL DIRECTORY'!AI$5,Directory[#Headers],0))</f>
        <v>AAA</v>
      </c>
      <c r="AJ124" s="129" t="str">
        <f>INDEX(Directory[],MATCH(tbl_deal[[#This Row],[Index]],Directory[Index],0),MATCH('DEAL DIRECTORY'!AJ$5,Directory[#Headers],0))</f>
        <v>河南</v>
      </c>
      <c r="AK124" s="129" t="str">
        <f>INDEX(Directory[],MATCH(tbl_deal[[#This Row],[Index]],Directory[Index],0),MATCH('DEAL DIRECTORY'!AK$5,Directory[#Headers],0))</f>
        <v>--</v>
      </c>
      <c r="AL124" s="129" t="str">
        <f>INDEX(Directory[],MATCH(tbl_deal[[#This Row],[Index]],Directory[Index],0),MATCH('DEAL DIRECTORY'!AL$5,Directory[#Headers],0))</f>
        <v>--</v>
      </c>
      <c r="AM124" s="129" t="str">
        <f>INDEX(Directory[],MATCH(tbl_deal[[#This Row],[Index]],Directory[Index],0),MATCH('DEAL DIRECTORY'!AM$5,Directory[#Headers],0))</f>
        <v>--</v>
      </c>
      <c r="AN124" s="129" t="str">
        <f>INDEX(Directory[],MATCH(tbl_deal[[#This Row],[Index]],Directory[Index],0),MATCH('DEAL DIRECTORY'!AN$5,Directory[#Headers],0))</f>
        <v>--</v>
      </c>
      <c r="AO124" s="132">
        <f>IF(ISBLANK(INDEX(Directory[],MATCH(tbl_deal[[#This Row],[Index]],Directory[Index],0),MATCH('DEAL DIRECTORY'!AO$5,Directory[#Headers],0))),"--",INDEX(Directory[],MATCH(tbl_deal[[#This Row],[Index]],Directory[Index],0),MATCH('DEAL DIRECTORY'!AO$5,Directory[#Headers],0)))</f>
        <v>1057</v>
      </c>
      <c r="AP124" s="129">
        <f>INDEX(Directory[],MATCH(tbl_deal[[#This Row],[Index]],Directory[Index],0),MATCH('DEAL DIRECTORY'!AP$5,Directory[#Headers],0))</f>
        <v>4</v>
      </c>
      <c r="AQ124" s="129">
        <f>INDEX(Directory[],MATCH(tbl_deal[[#This Row],[Index]],Directory[Index],0),MATCH('DEAL DIRECTORY'!AQ$5,Directory[#Headers],0))</f>
        <v>25.28</v>
      </c>
      <c r="AR124" s="129">
        <f>INDEX(Directory[],MATCH(tbl_deal[[#This Row],[Index]],Directory[Index],0),MATCH('DEAL DIRECTORY'!AR$5,Directory[#Headers],0))</f>
        <v>31.164000000000001</v>
      </c>
      <c r="AS124" s="129" t="str">
        <f>INDEX(Directory[],MATCH(tbl_deal[[#This Row],[Index]],Directory[Index],0),MATCH('DEAL DIRECTORY'!AS$5,Directory[#Headers],0))</f>
        <v>地方国企</v>
      </c>
      <c r="AT124" s="129" t="str">
        <f>INDEX(Directory[],MATCH(tbl_deal[[#This Row],[Index]],Directory[Index],0),MATCH('DEAL DIRECTORY'!AT$5,Directory[#Headers],0))</f>
        <v>地方平台</v>
      </c>
      <c r="AU124" s="129" t="str">
        <f>INDEX(Directory[],MATCH(tbl_deal[[#This Row],[Index]],Directory[Index],0),MATCH('DEAL DIRECTORY'!AU$5,Directory[#Headers],0))</f>
        <v>交通</v>
      </c>
      <c r="AV124" s="129" t="str">
        <f>INDEX(Directory[],MATCH(tbl_deal[[#This Row],[Index]],Directory[Index],0),MATCH('DEAL DIRECTORY'!AV$5,Directory[#Headers],0))</f>
        <v>直发</v>
      </c>
      <c r="AW124" s="129" t="str">
        <f>INDEX(Directory[],MATCH(tbl_deal[[#This Row],[Index]],Directory[Index],0),MATCH('DEAL DIRECTORY'!AW$5,Directory[#Headers],0))</f>
        <v>投资级</v>
      </c>
      <c r="AX124" s="129" t="str">
        <f>INDEX(Directory[],MATCH(tbl_deal[[#This Row],[Index]],Directory[Index],0),MATCH('DEAL DIRECTORY'!AX$5,Directory[#Headers],0))</f>
        <v>3-5亿</v>
      </c>
      <c r="AY124" s="133" t="str">
        <f>INDEX(Directory[],MATCH(tbl_deal[[#This Row],[Index]],Directory[Index],0),MATCH('DEAL DIRECTORY'!AY$5,Directory[#Headers],0))</f>
        <v>22年</v>
      </c>
      <c r="AZ124" s="129" t="str">
        <f>INDEX(Directory[],MATCH(tbl_deal[[#This Row],[Index]],Directory[Index],0),MATCH('DEAL DIRECTORY'!AZ$5,Directory[#Headers],0))</f>
        <v>Q1</v>
      </c>
      <c r="BA124" s="129" t="str">
        <f>INDEX(Directory[],MATCH(tbl_deal[[#This Row],[Index]],Directory[Index],0),MATCH('DEAL DIRECTORY'!BA$5,Directory[#Headers],0))</f>
        <v>01月</v>
      </c>
      <c r="BB124" s="129" t="str">
        <f>INDEX(Directory[],MATCH(tbl_deal[[#This Row],[Index]],Directory[Index],0),MATCH('DEAL DIRECTORY'!BB$5,Directory[#Headers],0))</f>
        <v>SOE Creds</v>
      </c>
      <c r="BC124" s="129" t="str">
        <f>INDEX(Directory[],MATCH(tbl_deal[[#This Row],[Index]],Directory[Index],0),MATCH('DEAL DIRECTORY'!BC$5,Directory[#Headers],0))</f>
        <v>HENAN RAILWAY CONSTRUCTION &amp; INVESTMENT GROUP CO LTD</v>
      </c>
      <c r="BD124" s="129" t="str">
        <f>INDEX(Directory[],MATCH(tbl_deal[[#This Row],[Index]],Directory[Index],0),MATCH('DEAL DIRECTORY'!BD$5,Directory[#Headers],0))</f>
        <v>XS2406547765</v>
      </c>
      <c r="BE124" s="137" t="str">
        <f>INDEX(Directory[],MATCH(tbl_deal[[#This Row],[Index]],Directory[Index],0),MATCH('DEAL DIRECTORY'!BE$5,Directory[#Headers],0))</f>
        <v>22年01月</v>
      </c>
      <c r="BF124" s="137" t="str">
        <f>INDEX(Directory[],MATCH(tbl_deal[[#This Row],[Index]],Directory[Index],0),MATCH('DEAL DIRECTORY'!BF$5,Directory[#Headers],0))</f>
        <v>河南铁投</v>
      </c>
      <c r="BG124" s="137" t="str">
        <f>INDEX(Directory[],MATCH(tbl_deal[[#This Row],[Index]],Directory[Index],0),MATCH('DEAL DIRECTORY'!BG$5,Directory[#Headers],0))</f>
        <v>A2/--/--</v>
      </c>
      <c r="BH124" s="137" t="str">
        <f>INDEX(Directory[],MATCH(tbl_deal[[#This Row],[Index]],Directory[Index],0),MATCH('DEAL DIRECTORY'!BH$5,Directory[#Headers],0))</f>
        <v>绿色债券</v>
      </c>
      <c r="BI124" s="137" t="str">
        <f>INDEX(Directory[],MATCH(tbl_deal[[#This Row],[Index]],Directory[Index],0),MATCH('DEAL DIRECTORY'!BI$5,Directory[#Headers],0))</f>
        <v>4亿美元</v>
      </c>
      <c r="BJ124" s="137" t="str">
        <f>INDEX(Directory[],MATCH(tbl_deal[[#This Row],[Index]],Directory[Index],0),MATCH('DEAL DIRECTORY'!BJ$5,Directory[#Headers],0))</f>
        <v>3年</v>
      </c>
      <c r="BK124" s="137" t="str">
        <f>INDEX(Directory[],MATCH(tbl_deal[[#This Row],[Index]],Directory[Index],0),MATCH('DEAL DIRECTORY'!BK$5,Directory[#Headers],0))</f>
        <v>2.2%</v>
      </c>
      <c r="BL124" s="137" t="str">
        <f>INDEX(Directory[],MATCH(tbl_deal[[#This Row],[Index]],Directory[Index],0),MATCH('DEAL DIRECTORY'!BL$5,Directory[#Headers],0))</f>
        <v>账簿管理人</v>
      </c>
      <c r="BM124" s="129" t="str">
        <f>INDEX(Directory[],MATCH(tbl_deal[[#This Row],[Index]],Directory[Index],0),MATCH('DEAL DIRECTORY'!BM$5,Directory[#Headers],0))</f>
        <v/>
      </c>
      <c r="BN124" s="4"/>
      <c r="BO124" s="4"/>
      <c r="BP124" s="4"/>
    </row>
    <row r="125" spans="3:68" ht="20.25" customHeight="1" x14ac:dyDescent="0.25">
      <c r="C125" s="129">
        <f>Directory[[#This Row],[Index]]</f>
        <v>346</v>
      </c>
      <c r="D125" s="130">
        <f>INDEX(Directory[],MATCH(tbl_deal[[#This Row],[Index]],Directory[Index],0),MATCH('DEAL DIRECTORY'!D$5,Directory[#Headers],0))</f>
        <v>44580</v>
      </c>
      <c r="E125" s="129" t="str">
        <f>INDEX(Directory[],MATCH(tbl_deal[[#This Row],[Index]],Directory[Index],0),MATCH('DEAL DIRECTORY'!E$5,Directory[#Headers],0))</f>
        <v>绿色</v>
      </c>
      <c r="F125" s="129" t="str">
        <f>INDEX(Directory[],MATCH(tbl_deal[[#This Row],[Index]],Directory[Index],0),MATCH('DEAL DIRECTORY'!F$5,Directory[#Headers],0))</f>
        <v/>
      </c>
      <c r="G125" s="129" t="str">
        <f>INDEX(Directory[],MATCH(tbl_deal[[#This Row],[Index]],Directory[Index],0),MATCH('DEAL DIRECTORY'!G$5,Directory[#Headers],0))</f>
        <v>Surf II Tap</v>
      </c>
      <c r="H125" s="135" t="str">
        <f>IF(tbl_deal[[#This Row],[FolderPath]]="","",HYPERLINK(tbl_deal[[#This Row],[FolderPath]],"📂"))</f>
        <v/>
      </c>
      <c r="I125" s="129" t="str">
        <f>INDEX(Directory[],MATCH(tbl_deal[[#This Row],[Index]],Directory[Index],0),MATCH('DEAL DIRECTORY'!I$5,Directory[#Headers],0))</f>
        <v>JGC</v>
      </c>
      <c r="J125" s="129" t="str">
        <f>INDEX(Directory[],MATCH(tbl_deal[[#This Row],[Index]],Directory[Index],0),MATCH('DEAL DIRECTORY'!J$5,Directory[#Headers],0))</f>
        <v>n/a</v>
      </c>
      <c r="K125" s="129" t="str">
        <f>INDEX(Directory[],MATCH(tbl_deal[[#This Row],[Index]],Directory[Index],0),MATCH('DEAL DIRECTORY'!K$5,Directory[#Headers],0))</f>
        <v>FI组</v>
      </c>
      <c r="L125" s="129">
        <f>INDEX(Directory[],MATCH(tbl_deal[[#This Row],[Index]],Directory[Index],0),MATCH('DEAL DIRECTORY'!L$5,Directory[#Headers],0))</f>
        <v>2</v>
      </c>
      <c r="M125" s="129" t="str">
        <f>INDEX(Directory[],MATCH(tbl_deal[[#This Row],[Index]],Directory[Index],0),MATCH('DEAL DIRECTORY'!M$5,Directory[#Headers],0))</f>
        <v>中国水务*</v>
      </c>
      <c r="N125" s="129" t="str">
        <f>INDEX(Directory[],MATCH(tbl_deal[[#This Row],[Index]],Directory[Index],0),MATCH('DEAL DIRECTORY'!N$5,Directory[#Headers],0))</f>
        <v>Ba1/BB+/--</v>
      </c>
      <c r="O125" s="129" t="str">
        <f>INDEX(Directory[],MATCH(tbl_deal[[#This Row],[Index]],Directory[Index],0),MATCH('DEAL DIRECTORY'!O$5,Directory[#Headers],0))</f>
        <v>USD</v>
      </c>
      <c r="P125" s="129">
        <f>INDEX(Directory[],MATCH(tbl_deal[[#This Row],[Index]],Directory[Index],0),MATCH('DEAL DIRECTORY'!P$5,Directory[#Headers],0))</f>
        <v>1.5</v>
      </c>
      <c r="Q125" s="129" t="str">
        <f>INDEX(Directory[],MATCH(tbl_deal[[#This Row],[Index]],Directory[Index],0),MATCH('DEAL DIRECTORY'!Q$5,Directory[#Headers],0))</f>
        <v>5</v>
      </c>
      <c r="R125" s="129" t="str">
        <f>INDEX(Directory[],MATCH(tbl_deal[[#This Row],[Index]],Directory[Index],0),MATCH('DEAL DIRECTORY'!R$5,Directory[#Headers],0))</f>
        <v>4.85%</v>
      </c>
      <c r="S125" s="129" t="str">
        <f>INDEX(Directory[],MATCH(tbl_deal[[#This Row],[Index]],Directory[Index],0),MATCH('DEAL DIRECTORY'!S$5,Directory[#Headers],0))</f>
        <v>--</v>
      </c>
      <c r="T125" s="129" t="str">
        <f>INDEX(Directory[],MATCH(tbl_deal[[#This Row],[Index]],Directory[Index],0),MATCH('DEAL DIRECTORY'!T$5,Directory[#Headers],0))</f>
        <v>--</v>
      </c>
      <c r="U125" s="129" t="str">
        <f>INDEX(Directory[],MATCH(tbl_deal[[#This Row],[Index]],Directory[Index],0),MATCH('DEAL DIRECTORY'!U$5,Directory[#Headers],0))</f>
        <v>--</v>
      </c>
      <c r="V125" s="131">
        <f>INDEX(Directory[],MATCH(tbl_deal[[#This Row],[Index]],Directory[Index],0),MATCH('DEAL DIRECTORY'!V$5,Directory[#Headers],0))</f>
        <v>0</v>
      </c>
      <c r="W125" s="129" t="str">
        <f>INDEX(Directory[],MATCH(tbl_deal[[#This Row],[Index]],Directory[Index],0),MATCH('DEAL DIRECTORY'!W$5,Directory[#Headers],0))</f>
        <v>直发(红筹)</v>
      </c>
      <c r="X125" s="129" t="str">
        <f>INDEX(Directory[],MATCH(tbl_deal[[#This Row],[Index]],Directory[Index],0),MATCH('DEAL DIRECTORY'!X$5,Directory[#Headers],0))</f>
        <v>绿色债券</v>
      </c>
      <c r="Y125" s="129" t="str">
        <f>INDEX(Directory[],MATCH(tbl_deal[[#This Row],[Index]],Directory[Index],0),MATCH('DEAL DIRECTORY'!Y$5,Directory[#Headers],0))</f>
        <v>新交所</v>
      </c>
      <c r="Z125" s="129" t="str">
        <f>INDEX(Directory[],MATCH(tbl_deal[[#This Row],[Index]],Directory[Index],0),MATCH('DEAL DIRECTORY'!Z$5,Directory[#Headers],0))</f>
        <v/>
      </c>
      <c r="AA125" s="129" t="str">
        <f>INDEX(Directory[],MATCH(tbl_deal[[#This Row],[Index]],Directory[Index],0),MATCH('DEAL DIRECTORY'!AA$5,Directory[#Headers],0))</f>
        <v>增发</v>
      </c>
      <c r="AB125" s="129" t="str">
        <f>INDEX(Directory[],MATCH(tbl_deal[[#This Row],[Index]],Directory[Index],0),MATCH('DEAL DIRECTORY'!AB$5,Directory[#Headers],0))</f>
        <v>BISL</v>
      </c>
      <c r="AC125" s="129" t="str">
        <f>INDEX(Directory[],MATCH(tbl_deal[[#This Row],[Index]],Directory[Index],0),MATCH('DEAL DIRECTORY'!AC$5,Directory[#Headers],0))</f>
        <v>--</v>
      </c>
      <c r="AD125" s="129" t="str">
        <f>INDEX(Directory[],MATCH(tbl_deal[[#This Row],[Index]],Directory[Index],0),MATCH('DEAL DIRECTORY'!AD$5,Directory[#Headers],0))</f>
        <v>--</v>
      </c>
      <c r="AE125" s="129" t="str">
        <f>INDEX(Directory[],MATCH(tbl_deal[[#This Row],[Index]],Directory[Index],0),MATCH('DEAL DIRECTORY'!AE$5,Directory[#Headers],0))</f>
        <v>--</v>
      </c>
      <c r="AF125" s="129" t="str">
        <f>INDEX(Directory[],MATCH(tbl_deal[[#This Row],[Index]],Directory[Index],0),MATCH('DEAL DIRECTORY'!AF$5,Directory[#Headers],0))</f>
        <v>N</v>
      </c>
      <c r="AG125" s="129" t="str">
        <f>INDEX(Directory[],MATCH(tbl_deal[[#This Row],[Index]],Directory[Index],0),MATCH('DEAL DIRECTORY'!AG$5,Directory[#Headers],0))</f>
        <v>中国水务集团有限公司</v>
      </c>
      <c r="AH125" s="129" t="str">
        <f>INDEX(Directory[],MATCH(tbl_deal[[#This Row],[Index]],Directory[Index],0),MATCH('DEAL DIRECTORY'!AH$5,Directory[#Headers],0))</f>
        <v>Ba1/BB+/--</v>
      </c>
      <c r="AI125" s="129" t="str">
        <f>INDEX(Directory[],MATCH(tbl_deal[[#This Row],[Index]],Directory[Index],0),MATCH('DEAL DIRECTORY'!AI$5,Directory[#Headers],0))</f>
        <v>--</v>
      </c>
      <c r="AJ125" s="129" t="str">
        <f>INDEX(Directory[],MATCH(tbl_deal[[#This Row],[Index]],Directory[Index],0),MATCH('DEAL DIRECTORY'!AJ$5,Directory[#Headers],0))</f>
        <v>广东</v>
      </c>
      <c r="AK125" s="129" t="str">
        <f>INDEX(Directory[],MATCH(tbl_deal[[#This Row],[Index]],Directory[Index],0),MATCH('DEAL DIRECTORY'!AK$5,Directory[#Headers],0))</f>
        <v>深圳市</v>
      </c>
      <c r="AL125" s="129" t="str">
        <f>INDEX(Directory[],MATCH(tbl_deal[[#This Row],[Index]],Directory[Index],0),MATCH('DEAL DIRECTORY'!AL$5,Directory[#Headers],0))</f>
        <v>--</v>
      </c>
      <c r="AM125" s="129" t="str">
        <f>INDEX(Directory[],MATCH(tbl_deal[[#This Row],[Index]],Directory[Index],0),MATCH('DEAL DIRECTORY'!AM$5,Directory[#Headers],0))</f>
        <v>--</v>
      </c>
      <c r="AN125" s="129" t="str">
        <f>INDEX(Directory[],MATCH(tbl_deal[[#This Row],[Index]],Directory[Index],0),MATCH('DEAL DIRECTORY'!AN$5,Directory[#Headers],0))</f>
        <v>--</v>
      </c>
      <c r="AO125" s="132">
        <f>IF(ISBLANK(INDEX(Directory[],MATCH(tbl_deal[[#This Row],[Index]],Directory[Index],0),MATCH('DEAL DIRECTORY'!AO$5,Directory[#Headers],0))),"--",INDEX(Directory[],MATCH(tbl_deal[[#This Row],[Index]],Directory[Index],0),MATCH('DEAL DIRECTORY'!AO$5,Directory[#Headers],0)))</f>
        <v>111000</v>
      </c>
      <c r="AP125" s="129">
        <f>INDEX(Directory[],MATCH(tbl_deal[[#This Row],[Index]],Directory[Index],0),MATCH('DEAL DIRECTORY'!AP$5,Directory[#Headers],0))</f>
        <v>1.5</v>
      </c>
      <c r="AQ125" s="129">
        <f>INDEX(Directory[],MATCH(tbl_deal[[#This Row],[Index]],Directory[Index],0),MATCH('DEAL DIRECTORY'!AQ$5,Directory[#Headers],0))</f>
        <v>9.64</v>
      </c>
      <c r="AR125" s="129">
        <f>INDEX(Directory[],MATCH(tbl_deal[[#This Row],[Index]],Directory[Index],0),MATCH('DEAL DIRECTORY'!AR$5,Directory[#Headers],0))</f>
        <v>11.686</v>
      </c>
      <c r="AS125" s="129" t="str">
        <f>INDEX(Directory[],MATCH(tbl_deal[[#This Row],[Index]],Directory[Index],0),MATCH('DEAL DIRECTORY'!AS$5,Directory[#Headers],0))</f>
        <v>民企</v>
      </c>
      <c r="AT125" s="129" t="str">
        <f>INDEX(Directory[],MATCH(tbl_deal[[#This Row],[Index]],Directory[Index],0),MATCH('DEAL DIRECTORY'!AT$5,Directory[#Headers],0))</f>
        <v>产业</v>
      </c>
      <c r="AU125" s="129" t="str">
        <f>INDEX(Directory[],MATCH(tbl_deal[[#This Row],[Index]],Directory[Index],0),MATCH('DEAL DIRECTORY'!AU$5,Directory[#Headers],0))</f>
        <v>--</v>
      </c>
      <c r="AV125" s="129" t="str">
        <f>INDEX(Directory[],MATCH(tbl_deal[[#This Row],[Index]],Directory[Index],0),MATCH('DEAL DIRECTORY'!AV$5,Directory[#Headers],0))</f>
        <v>红筹</v>
      </c>
      <c r="AW125" s="129" t="str">
        <f>INDEX(Directory[],MATCH(tbl_deal[[#This Row],[Index]],Directory[Index],0),MATCH('DEAL DIRECTORY'!AW$5,Directory[#Headers],0))</f>
        <v>高收益</v>
      </c>
      <c r="AX125" s="129" t="str">
        <f>INDEX(Directory[],MATCH(tbl_deal[[#This Row],[Index]],Directory[Index],0),MATCH('DEAL DIRECTORY'!AX$5,Directory[#Headers],0))</f>
        <v>≤2亿</v>
      </c>
      <c r="AY125" s="133" t="str">
        <f>INDEX(Directory[],MATCH(tbl_deal[[#This Row],[Index]],Directory[Index],0),MATCH('DEAL DIRECTORY'!AY$5,Directory[#Headers],0))</f>
        <v>22年</v>
      </c>
      <c r="AZ125" s="129" t="str">
        <f>INDEX(Directory[],MATCH(tbl_deal[[#This Row],[Index]],Directory[Index],0),MATCH('DEAL DIRECTORY'!AZ$5,Directory[#Headers],0))</f>
        <v>Q1</v>
      </c>
      <c r="BA125" s="129" t="str">
        <f>INDEX(Directory[],MATCH(tbl_deal[[#This Row],[Index]],Directory[Index],0),MATCH('DEAL DIRECTORY'!BA$5,Directory[#Headers],0))</f>
        <v>01月</v>
      </c>
      <c r="BB125" s="129" t="str">
        <f>INDEX(Directory[],MATCH(tbl_deal[[#This Row],[Index]],Directory[Index],0),MATCH('DEAL DIRECTORY'!BB$5,Directory[#Headers],0))</f>
        <v>--</v>
      </c>
      <c r="BC125" s="129" t="str">
        <f>INDEX(Directory[],MATCH(tbl_deal[[#This Row],[Index]],Directory[Index],0),MATCH('DEAL DIRECTORY'!BC$5,Directory[#Headers],0))</f>
        <v>CHINA WATER AFFAIRS GROUP LTD</v>
      </c>
      <c r="BD125" s="129" t="str">
        <f>INDEX(Directory[],MATCH(tbl_deal[[#This Row],[Index]],Directory[Index],0),MATCH('DEAL DIRECTORY'!BD$5,Directory[#Headers],0))</f>
        <v>XS2320779213</v>
      </c>
      <c r="BE125" s="137" t="str">
        <f>INDEX(Directory[],MATCH(tbl_deal[[#This Row],[Index]],Directory[Index],0),MATCH('DEAL DIRECTORY'!BE$5,Directory[#Headers],0))</f>
        <v>22年01月</v>
      </c>
      <c r="BF125" s="137" t="str">
        <f>INDEX(Directory[],MATCH(tbl_deal[[#This Row],[Index]],Directory[Index],0),MATCH('DEAL DIRECTORY'!BF$5,Directory[#Headers],0))</f>
        <v>中国水务</v>
      </c>
      <c r="BG125" s="137" t="str">
        <f>INDEX(Directory[],MATCH(tbl_deal[[#This Row],[Index]],Directory[Index],0),MATCH('DEAL DIRECTORY'!BG$5,Directory[#Headers],0))</f>
        <v>Ba1/BB+/--</v>
      </c>
      <c r="BH125" s="137" t="str">
        <f>INDEX(Directory[],MATCH(tbl_deal[[#This Row],[Index]],Directory[Index],0),MATCH('DEAL DIRECTORY'!BH$5,Directory[#Headers],0))</f>
        <v>绿色债券</v>
      </c>
      <c r="BI125" s="137" t="str">
        <f>INDEX(Directory[],MATCH(tbl_deal[[#This Row],[Index]],Directory[Index],0),MATCH('DEAL DIRECTORY'!BI$5,Directory[#Headers],0))</f>
        <v>增发1.5亿美元</v>
      </c>
      <c r="BJ125" s="137" t="str">
        <f>INDEX(Directory[],MATCH(tbl_deal[[#This Row],[Index]],Directory[Index],0),MATCH('DEAL DIRECTORY'!BJ$5,Directory[#Headers],0))</f>
        <v>5年</v>
      </c>
      <c r="BK125" s="137" t="str">
        <f>INDEX(Directory[],MATCH(tbl_deal[[#This Row],[Index]],Directory[Index],0),MATCH('DEAL DIRECTORY'!BK$5,Directory[#Headers],0))</f>
        <v>4.85%</v>
      </c>
      <c r="BL125" s="137" t="str">
        <f>INDEX(Directory[],MATCH(tbl_deal[[#This Row],[Index]],Directory[Index],0),MATCH('DEAL DIRECTORY'!BL$5,Directory[#Headers],0))</f>
        <v>全球协调人</v>
      </c>
      <c r="BM125" s="129" t="str">
        <f>INDEX(Directory[],MATCH(tbl_deal[[#This Row],[Index]],Directory[Index],0),MATCH('DEAL DIRECTORY'!BM$5,Directory[#Headers],0))</f>
        <v/>
      </c>
      <c r="BN125" s="4"/>
      <c r="BO125" s="4"/>
      <c r="BP125" s="4"/>
    </row>
    <row r="126" spans="3:68" ht="20.25" customHeight="1" x14ac:dyDescent="0.25">
      <c r="C126" s="129">
        <f>Directory[[#This Row],[Index]]</f>
        <v>345</v>
      </c>
      <c r="D126" s="130">
        <f>INDEX(Directory[],MATCH(tbl_deal[[#This Row],[Index]],Directory[Index],0),MATCH('DEAL DIRECTORY'!D$5,Directory[#Headers],0))</f>
        <v>44579</v>
      </c>
      <c r="E126" s="129" t="str">
        <f>INDEX(Directory[],MATCH(tbl_deal[[#This Row],[Index]],Directory[Index],0),MATCH('DEAL DIRECTORY'!E$5,Directory[#Headers],0))</f>
        <v/>
      </c>
      <c r="F126" s="129" t="str">
        <f>INDEX(Directory[],MATCH(tbl_deal[[#This Row],[Index]],Directory[Index],0),MATCH('DEAL DIRECTORY'!F$5,Directory[#Headers],0))</f>
        <v/>
      </c>
      <c r="G126" s="129" t="str">
        <f>INDEX(Directory[],MATCH(tbl_deal[[#This Row],[Index]],Directory[Index],0),MATCH('DEAL DIRECTORY'!G$5,Directory[#Headers],0))</f>
        <v>Evergreen 2022</v>
      </c>
      <c r="H126" s="135" t="str">
        <f>IF(tbl_deal[[#This Row],[FolderPath]]="","",HYPERLINK(tbl_deal[[#This Row],[FolderPath]],"📂"))</f>
        <v/>
      </c>
      <c r="I126" s="129" t="str">
        <f>INDEX(Directory[],MATCH(tbl_deal[[#This Row],[Index]],Directory[Index],0),MATCH('DEAL DIRECTORY'!I$5,Directory[#Headers],0))</f>
        <v>JBR</v>
      </c>
      <c r="J126" s="129" t="str">
        <f>INDEX(Directory[],MATCH(tbl_deal[[#This Row],[Index]],Directory[Index],0),MATCH('DEAL DIRECTORY'!J$5,Directory[#Headers],0))</f>
        <v>n/a</v>
      </c>
      <c r="K126" s="129" t="str">
        <f>INDEX(Directory[],MATCH(tbl_deal[[#This Row],[Index]],Directory[Index],0),MATCH('DEAL DIRECTORY'!K$5,Directory[#Headers],0))</f>
        <v>SOE组</v>
      </c>
      <c r="L126" s="129">
        <f>INDEX(Directory[],MATCH(tbl_deal[[#This Row],[Index]],Directory[Index],0),MATCH('DEAL DIRECTORY'!L$5,Directory[#Headers],0))</f>
        <v>3</v>
      </c>
      <c r="M126" s="129" t="str">
        <f>INDEX(Directory[],MATCH(tbl_deal[[#This Row],[Index]],Directory[Index],0),MATCH('DEAL DIRECTORY'!M$5,Directory[#Headers],0))</f>
        <v>湖州城投</v>
      </c>
      <c r="N126" s="129" t="str">
        <f>INDEX(Directory[],MATCH(tbl_deal[[#This Row],[Index]],Directory[Index],0),MATCH('DEAL DIRECTORY'!N$5,Directory[#Headers],0))</f>
        <v>--/--/BBB</v>
      </c>
      <c r="O126" s="129" t="str">
        <f>INDEX(Directory[],MATCH(tbl_deal[[#This Row],[Index]],Directory[Index],0),MATCH('DEAL DIRECTORY'!O$5,Directory[#Headers],0))</f>
        <v>USD</v>
      </c>
      <c r="P126" s="129">
        <f>INDEX(Directory[],MATCH(tbl_deal[[#This Row],[Index]],Directory[Index],0),MATCH('DEAL DIRECTORY'!P$5,Directory[#Headers],0))</f>
        <v>3</v>
      </c>
      <c r="Q126" s="129" t="str">
        <f>INDEX(Directory[],MATCH(tbl_deal[[#This Row],[Index]],Directory[Index],0),MATCH('DEAL DIRECTORY'!Q$5,Directory[#Headers],0))</f>
        <v>3</v>
      </c>
      <c r="R126" s="129" t="str">
        <f>INDEX(Directory[],MATCH(tbl_deal[[#This Row],[Index]],Directory[Index],0),MATCH('DEAL DIRECTORY'!R$5,Directory[#Headers],0))</f>
        <v>2.85%</v>
      </c>
      <c r="S126" s="129" t="str">
        <f>INDEX(Directory[],MATCH(tbl_deal[[#This Row],[Index]],Directory[Index],0),MATCH('DEAL DIRECTORY'!S$5,Directory[#Headers],0))</f>
        <v>3.3%a</v>
      </c>
      <c r="T126" s="129" t="str">
        <f>INDEX(Directory[],MATCH(tbl_deal[[#This Row],[Index]],Directory[Index],0),MATCH('DEAL DIRECTORY'!T$5,Directory[#Headers],0))</f>
        <v>2.85%</v>
      </c>
      <c r="U126" s="129" t="str">
        <f>INDEX(Directory[],MATCH(tbl_deal[[#This Row],[Index]],Directory[Index],0),MATCH('DEAL DIRECTORY'!U$5,Directory[#Headers],0))</f>
        <v>--</v>
      </c>
      <c r="V126" s="131">
        <f>INDEX(Directory[],MATCH(tbl_deal[[#This Row],[Index]],Directory[Index],0),MATCH('DEAL DIRECTORY'!V$5,Directory[#Headers],0))</f>
        <v>45</v>
      </c>
      <c r="W126" s="129" t="str">
        <f>INDEX(Directory[],MATCH(tbl_deal[[#This Row],[Index]],Directory[Index],0),MATCH('DEAL DIRECTORY'!W$5,Directory[#Headers],0))</f>
        <v>直发</v>
      </c>
      <c r="X126" s="129" t="str">
        <f>INDEX(Directory[],MATCH(tbl_deal[[#This Row],[Index]],Directory[Index],0),MATCH('DEAL DIRECTORY'!X$5,Directory[#Headers],0))</f>
        <v>--</v>
      </c>
      <c r="Y126" s="129" t="str">
        <f>INDEX(Directory[],MATCH(tbl_deal[[#This Row],[Index]],Directory[Index],0),MATCH('DEAL DIRECTORY'!Y$5,Directory[#Headers],0))</f>
        <v>港交所</v>
      </c>
      <c r="Z126" s="129" t="str">
        <f>INDEX(Directory[],MATCH(tbl_deal[[#This Row],[Index]],Directory[Index],0),MATCH('DEAL DIRECTORY'!Z$5,Directory[#Headers],0))</f>
        <v/>
      </c>
      <c r="AA126" s="129" t="str">
        <f>INDEX(Directory[],MATCH(tbl_deal[[#This Row],[Index]],Directory[Index],0),MATCH('DEAL DIRECTORY'!AA$5,Directory[#Headers],0))</f>
        <v/>
      </c>
      <c r="AB126" s="129" t="str">
        <f>INDEX(Directory[],MATCH(tbl_deal[[#This Row],[Index]],Directory[Index],0),MATCH('DEAL DIRECTORY'!AB$5,Directory[#Headers],0))</f>
        <v>BISL</v>
      </c>
      <c r="AC126" s="129" t="str">
        <f>INDEX(Directory[],MATCH(tbl_deal[[#This Row],[Index]],Directory[Index],0),MATCH('DEAL DIRECTORY'!AC$5,Directory[#Headers],0))</f>
        <v>--</v>
      </c>
      <c r="AD126" s="129" t="str">
        <f>INDEX(Directory[],MATCH(tbl_deal[[#This Row],[Index]],Directory[Index],0),MATCH('DEAL DIRECTORY'!AD$5,Directory[#Headers],0))</f>
        <v>--</v>
      </c>
      <c r="AE126" s="129" t="str">
        <f>INDEX(Directory[],MATCH(tbl_deal[[#This Row],[Index]],Directory[Index],0),MATCH('DEAL DIRECTORY'!AE$5,Directory[#Headers],0))</f>
        <v>--</v>
      </c>
      <c r="AF126" s="129" t="str">
        <f>INDEX(Directory[],MATCH(tbl_deal[[#This Row],[Index]],Directory[Index],0),MATCH('DEAL DIRECTORY'!AF$5,Directory[#Headers],0))</f>
        <v>N</v>
      </c>
      <c r="AG126" s="129" t="str">
        <f>INDEX(Directory[],MATCH(tbl_deal[[#This Row],[Index]],Directory[Index],0),MATCH('DEAL DIRECTORY'!AG$5,Directory[#Headers],0))</f>
        <v>湖州市城市投资发展集团有限公司</v>
      </c>
      <c r="AH126" s="129" t="str">
        <f>INDEX(Directory[],MATCH(tbl_deal[[#This Row],[Index]],Directory[Index],0),MATCH('DEAL DIRECTORY'!AH$5,Directory[#Headers],0))</f>
        <v>Baa3/--/BBB</v>
      </c>
      <c r="AI126" s="129" t="str">
        <f>INDEX(Directory[],MATCH(tbl_deal[[#This Row],[Index]],Directory[Index],0),MATCH('DEAL DIRECTORY'!AI$5,Directory[#Headers],0))</f>
        <v>AA+</v>
      </c>
      <c r="AJ126" s="129" t="str">
        <f>INDEX(Directory[],MATCH(tbl_deal[[#This Row],[Index]],Directory[Index],0),MATCH('DEAL DIRECTORY'!AJ$5,Directory[#Headers],0))</f>
        <v>浙江</v>
      </c>
      <c r="AK126" s="129" t="str">
        <f>INDEX(Directory[],MATCH(tbl_deal[[#This Row],[Index]],Directory[Index],0),MATCH('DEAL DIRECTORY'!AK$5,Directory[#Headers],0))</f>
        <v>湖州市</v>
      </c>
      <c r="AL126" s="129" t="str">
        <f>INDEX(Directory[],MATCH(tbl_deal[[#This Row],[Index]],Directory[Index],0),MATCH('DEAL DIRECTORY'!AL$5,Directory[#Headers],0))</f>
        <v>--</v>
      </c>
      <c r="AM126" s="129" t="str">
        <f>INDEX(Directory[],MATCH(tbl_deal[[#This Row],[Index]],Directory[Index],0),MATCH('DEAL DIRECTORY'!AM$5,Directory[#Headers],0))</f>
        <v>--</v>
      </c>
      <c r="AN126" s="129" t="str">
        <f>INDEX(Directory[],MATCH(tbl_deal[[#This Row],[Index]],Directory[Index],0),MATCH('DEAL DIRECTORY'!AN$5,Directory[#Headers],0))</f>
        <v>--</v>
      </c>
      <c r="AO126" s="132">
        <f>IF(ISBLANK(INDEX(Directory[],MATCH(tbl_deal[[#This Row],[Index]],Directory[Index],0),MATCH('DEAL DIRECTORY'!AO$5,Directory[#Headers],0))),"--",INDEX(Directory[],MATCH(tbl_deal[[#This Row],[Index]],Directory[Index],0),MATCH('DEAL DIRECTORY'!AO$5,Directory[#Headers],0)))</f>
        <v>0</v>
      </c>
      <c r="AP126" s="129">
        <f>INDEX(Directory[],MATCH(tbl_deal[[#This Row],[Index]],Directory[Index],0),MATCH('DEAL DIRECTORY'!AP$5,Directory[#Headers],0))</f>
        <v>3</v>
      </c>
      <c r="AQ126" s="129">
        <f>INDEX(Directory[],MATCH(tbl_deal[[#This Row],[Index]],Directory[Index],0),MATCH('DEAL DIRECTORY'!AQ$5,Directory[#Headers],0))</f>
        <v>19.059999999999999</v>
      </c>
      <c r="AR126" s="129">
        <f>INDEX(Directory[],MATCH(tbl_deal[[#This Row],[Index]],Directory[Index],0),MATCH('DEAL DIRECTORY'!AR$5,Directory[#Headers],0))</f>
        <v>23.376000000000001</v>
      </c>
      <c r="AS126" s="129" t="str">
        <f>INDEX(Directory[],MATCH(tbl_deal[[#This Row],[Index]],Directory[Index],0),MATCH('DEAL DIRECTORY'!AS$5,Directory[#Headers],0))</f>
        <v>地方国企</v>
      </c>
      <c r="AT126" s="129" t="str">
        <f>INDEX(Directory[],MATCH(tbl_deal[[#This Row],[Index]],Directory[Index],0),MATCH('DEAL DIRECTORY'!AT$5,Directory[#Headers],0))</f>
        <v>地方平台</v>
      </c>
      <c r="AU126" s="129" t="str">
        <f>INDEX(Directory[],MATCH(tbl_deal[[#This Row],[Index]],Directory[Index],0),MATCH('DEAL DIRECTORY'!AU$5,Directory[#Headers],0))</f>
        <v>综合</v>
      </c>
      <c r="AV126" s="129" t="str">
        <f>INDEX(Directory[],MATCH(tbl_deal[[#This Row],[Index]],Directory[Index],0),MATCH('DEAL DIRECTORY'!AV$5,Directory[#Headers],0))</f>
        <v>直发</v>
      </c>
      <c r="AW126" s="129" t="str">
        <f>INDEX(Directory[],MATCH(tbl_deal[[#This Row],[Index]],Directory[Index],0),MATCH('DEAL DIRECTORY'!AW$5,Directory[#Headers],0))</f>
        <v>投资级</v>
      </c>
      <c r="AX126" s="129" t="str">
        <f>INDEX(Directory[],MATCH(tbl_deal[[#This Row],[Index]],Directory[Index],0),MATCH('DEAL DIRECTORY'!AX$5,Directory[#Headers],0))</f>
        <v>2-3亿</v>
      </c>
      <c r="AY126" s="133" t="str">
        <f>INDEX(Directory[],MATCH(tbl_deal[[#This Row],[Index]],Directory[Index],0),MATCH('DEAL DIRECTORY'!AY$5,Directory[#Headers],0))</f>
        <v>22年</v>
      </c>
      <c r="AZ126" s="129" t="str">
        <f>INDEX(Directory[],MATCH(tbl_deal[[#This Row],[Index]],Directory[Index],0),MATCH('DEAL DIRECTORY'!AZ$5,Directory[#Headers],0))</f>
        <v>Q1</v>
      </c>
      <c r="BA126" s="129" t="str">
        <f>INDEX(Directory[],MATCH(tbl_deal[[#This Row],[Index]],Directory[Index],0),MATCH('DEAL DIRECTORY'!BA$5,Directory[#Headers],0))</f>
        <v>01月</v>
      </c>
      <c r="BB126" s="129" t="str">
        <f>INDEX(Directory[],MATCH(tbl_deal[[#This Row],[Index]],Directory[Index],0),MATCH('DEAL DIRECTORY'!BB$5,Directory[#Headers],0))</f>
        <v>SOE Creds</v>
      </c>
      <c r="BC126" s="129" t="str">
        <f>INDEX(Directory[],MATCH(tbl_deal[[#This Row],[Index]],Directory[Index],0),MATCH('DEAL DIRECTORY'!BC$5,Directory[#Headers],0))</f>
        <v>HUZHOU CITY INVESTMENT DEVELOPMENT GROUP CO LTD</v>
      </c>
      <c r="BD126" s="129" t="str">
        <f>INDEX(Directory[],MATCH(tbl_deal[[#This Row],[Index]],Directory[Index],0),MATCH('DEAL DIRECTORY'!BD$5,Directory[#Headers],0))</f>
        <v>XS2429785954</v>
      </c>
      <c r="BE126" s="137" t="str">
        <f>INDEX(Directory[],MATCH(tbl_deal[[#This Row],[Index]],Directory[Index],0),MATCH('DEAL DIRECTORY'!BE$5,Directory[#Headers],0))</f>
        <v>22年01月</v>
      </c>
      <c r="BF126" s="137" t="str">
        <f>INDEX(Directory[],MATCH(tbl_deal[[#This Row],[Index]],Directory[Index],0),MATCH('DEAL DIRECTORY'!BF$5,Directory[#Headers],0))</f>
        <v>湖州城投</v>
      </c>
      <c r="BG126" s="137" t="str">
        <f>INDEX(Directory[],MATCH(tbl_deal[[#This Row],[Index]],Directory[Index],0),MATCH('DEAL DIRECTORY'!BG$5,Directory[#Headers],0))</f>
        <v>--/--/BBB</v>
      </c>
      <c r="BH126" s="137" t="str">
        <f>INDEX(Directory[],MATCH(tbl_deal[[#This Row],[Index]],Directory[Index],0),MATCH('DEAL DIRECTORY'!BH$5,Directory[#Headers],0))</f>
        <v>高级债</v>
      </c>
      <c r="BI126" s="137" t="str">
        <f>INDEX(Directory[],MATCH(tbl_deal[[#This Row],[Index]],Directory[Index],0),MATCH('DEAL DIRECTORY'!BI$5,Directory[#Headers],0))</f>
        <v>3亿美元</v>
      </c>
      <c r="BJ126" s="137" t="str">
        <f>INDEX(Directory[],MATCH(tbl_deal[[#This Row],[Index]],Directory[Index],0),MATCH('DEAL DIRECTORY'!BJ$5,Directory[#Headers],0))</f>
        <v>3年</v>
      </c>
      <c r="BK126" s="137" t="str">
        <f>INDEX(Directory[],MATCH(tbl_deal[[#This Row],[Index]],Directory[Index],0),MATCH('DEAL DIRECTORY'!BK$5,Directory[#Headers],0))</f>
        <v>2.85%</v>
      </c>
      <c r="BL126" s="137" t="str">
        <f>INDEX(Directory[],MATCH(tbl_deal[[#This Row],[Index]],Directory[Index],0),MATCH('DEAL DIRECTORY'!BL$5,Directory[#Headers],0))</f>
        <v>账簿管理人</v>
      </c>
      <c r="BM126" s="129" t="str">
        <f>INDEX(Directory[],MATCH(tbl_deal[[#This Row],[Index]],Directory[Index],0),MATCH('DEAL DIRECTORY'!BM$5,Directory[#Headers],0))</f>
        <v/>
      </c>
      <c r="BN126" s="4"/>
      <c r="BO126" s="4"/>
      <c r="BP126" s="4"/>
    </row>
    <row r="127" spans="3:68" ht="20.25" customHeight="1" x14ac:dyDescent="0.25">
      <c r="C127" s="129">
        <f>Directory[[#This Row],[Index]]</f>
        <v>344</v>
      </c>
      <c r="D127" s="130">
        <f>INDEX(Directory[],MATCH(tbl_deal[[#This Row],[Index]],Directory[Index],0),MATCH('DEAL DIRECTORY'!D$5,Directory[#Headers],0))</f>
        <v>44579</v>
      </c>
      <c r="E127" s="129" t="str">
        <f>INDEX(Directory[],MATCH(tbl_deal[[#This Row],[Index]],Directory[Index],0),MATCH('DEAL DIRECTORY'!E$5,Directory[#Headers],0))</f>
        <v/>
      </c>
      <c r="F127" s="129" t="str">
        <f>INDEX(Directory[],MATCH(tbl_deal[[#This Row],[Index]],Directory[Index],0),MATCH('DEAL DIRECTORY'!F$5,Directory[#Headers],0))</f>
        <v/>
      </c>
      <c r="G127" s="129" t="str">
        <f>INDEX(Directory[],MATCH(tbl_deal[[#This Row],[Index]],Directory[Index],0),MATCH('DEAL DIRECTORY'!G$5,Directory[#Headers],0))</f>
        <v>001</v>
      </c>
      <c r="H127" s="135" t="str">
        <f>IF(tbl_deal[[#This Row],[FolderPath]]="","",HYPERLINK(tbl_deal[[#This Row],[FolderPath]],"📂"))</f>
        <v/>
      </c>
      <c r="I127" s="129" t="str">
        <f>INDEX(Directory[],MATCH(tbl_deal[[#This Row],[Index]],Directory[Index],0),MATCH('DEAL DIRECTORY'!I$5,Directory[#Headers],0))</f>
        <v>JBR</v>
      </c>
      <c r="J127" s="129" t="str">
        <f>INDEX(Directory[],MATCH(tbl_deal[[#This Row],[Index]],Directory[Index],0),MATCH('DEAL DIRECTORY'!J$5,Directory[#Headers],0))</f>
        <v>n/a</v>
      </c>
      <c r="K127" s="129" t="str">
        <f>INDEX(Directory[],MATCH(tbl_deal[[#This Row],[Index]],Directory[Index],0),MATCH('DEAL DIRECTORY'!K$5,Directory[#Headers],0))</f>
        <v>SOE组</v>
      </c>
      <c r="L127" s="129">
        <f>INDEX(Directory[],MATCH(tbl_deal[[#This Row],[Index]],Directory[Index],0),MATCH('DEAL DIRECTORY'!L$5,Directory[#Headers],0))</f>
        <v>1</v>
      </c>
      <c r="M127" s="129" t="str">
        <f>INDEX(Directory[],MATCH(tbl_deal[[#This Row],[Index]],Directory[Index],0),MATCH('DEAL DIRECTORY'!M$5,Directory[#Headers],0))</f>
        <v>广东交通</v>
      </c>
      <c r="N127" s="129" t="str">
        <f>INDEX(Directory[],MATCH(tbl_deal[[#This Row],[Index]],Directory[Index],0),MATCH('DEAL DIRECTORY'!N$5,Directory[#Headers],0))</f>
        <v>--/--/A+</v>
      </c>
      <c r="O127" s="129" t="str">
        <f>INDEX(Directory[],MATCH(tbl_deal[[#This Row],[Index]],Directory[Index],0),MATCH('DEAL DIRECTORY'!O$5,Directory[#Headers],0))</f>
        <v>USD</v>
      </c>
      <c r="P127" s="129">
        <f>INDEX(Directory[],MATCH(tbl_deal[[#This Row],[Index]],Directory[Index],0),MATCH('DEAL DIRECTORY'!P$5,Directory[#Headers],0))</f>
        <v>5</v>
      </c>
      <c r="Q127" s="129" t="str">
        <f>INDEX(Directory[],MATCH(tbl_deal[[#This Row],[Index]],Directory[Index],0),MATCH('DEAL DIRECTORY'!Q$5,Directory[#Headers],0))</f>
        <v>5</v>
      </c>
      <c r="R127" s="129" t="str">
        <f>INDEX(Directory[],MATCH(tbl_deal[[#This Row],[Index]],Directory[Index],0),MATCH('DEAL DIRECTORY'!R$5,Directory[#Headers],0))</f>
        <v>2.358%</v>
      </c>
      <c r="S127" s="129" t="str">
        <f>INDEX(Directory[],MATCH(tbl_deal[[#This Row],[Index]],Directory[Index],0),MATCH('DEAL DIRECTORY'!S$5,Directory[#Headers],0))</f>
        <v>T+120a</v>
      </c>
      <c r="T127" s="129" t="str">
        <f>INDEX(Directory[],MATCH(tbl_deal[[#This Row],[Index]],Directory[Index],0),MATCH('DEAL DIRECTORY'!T$5,Directory[#Headers],0))</f>
        <v>T+75</v>
      </c>
      <c r="U127" s="129" t="str">
        <f>INDEX(Directory[],MATCH(tbl_deal[[#This Row],[Index]],Directory[Index],0),MATCH('DEAL DIRECTORY'!U$5,Directory[#Headers],0))</f>
        <v>T+75</v>
      </c>
      <c r="V127" s="131">
        <f>INDEX(Directory[],MATCH(tbl_deal[[#This Row],[Index]],Directory[Index],0),MATCH('DEAL DIRECTORY'!V$5,Directory[#Headers],0))</f>
        <v>45</v>
      </c>
      <c r="W127" s="129" t="str">
        <f>INDEX(Directory[],MATCH(tbl_deal[[#This Row],[Index]],Directory[Index],0),MATCH('DEAL DIRECTORY'!W$5,Directory[#Headers],0))</f>
        <v>担保</v>
      </c>
      <c r="X127" s="129" t="str">
        <f>INDEX(Directory[],MATCH(tbl_deal[[#This Row],[Index]],Directory[Index],0),MATCH('DEAL DIRECTORY'!X$5,Directory[#Headers],0))</f>
        <v>--</v>
      </c>
      <c r="Y127" s="129" t="str">
        <f>INDEX(Directory[],MATCH(tbl_deal[[#This Row],[Index]],Directory[Index],0),MATCH('DEAL DIRECTORY'!Y$5,Directory[#Headers],0))</f>
        <v>港交所</v>
      </c>
      <c r="Z127" s="129" t="str">
        <f>INDEX(Directory[],MATCH(tbl_deal[[#This Row],[Index]],Directory[Index],0),MATCH('DEAL DIRECTORY'!Z$5,Directory[#Headers],0))</f>
        <v/>
      </c>
      <c r="AA127" s="129" t="str">
        <f>INDEX(Directory[],MATCH(tbl_deal[[#This Row],[Index]],Directory[Index],0),MATCH('DEAL DIRECTORY'!AA$5,Directory[#Headers],0))</f>
        <v/>
      </c>
      <c r="AB127" s="129" t="str">
        <f>INDEX(Directory[],MATCH(tbl_deal[[#This Row],[Index]],Directory[Index],0),MATCH('DEAL DIRECTORY'!AB$5,Directory[#Headers],0))</f>
        <v>BISL</v>
      </c>
      <c r="AC127" s="129" t="str">
        <f>INDEX(Directory[],MATCH(tbl_deal[[#This Row],[Index]],Directory[Index],0),MATCH('DEAL DIRECTORY'!AC$5,Directory[#Headers],0))</f>
        <v>--</v>
      </c>
      <c r="AD127" s="129" t="str">
        <f>INDEX(Directory[],MATCH(tbl_deal[[#This Row],[Index]],Directory[Index],0),MATCH('DEAL DIRECTORY'!AD$5,Directory[#Headers],0))</f>
        <v>--</v>
      </c>
      <c r="AE127" s="129" t="str">
        <f>INDEX(Directory[],MATCH(tbl_deal[[#This Row],[Index]],Directory[Index],0),MATCH('DEAL DIRECTORY'!AE$5,Directory[#Headers],0))</f>
        <v>--</v>
      </c>
      <c r="AF127" s="129" t="str">
        <f>INDEX(Directory[],MATCH(tbl_deal[[#This Row],[Index]],Directory[Index],0),MATCH('DEAL DIRECTORY'!AF$5,Directory[#Headers],0))</f>
        <v>Y</v>
      </c>
      <c r="AG127" s="129" t="str">
        <f>INDEX(Directory[],MATCH(tbl_deal[[#This Row],[Index]],Directory[Index],0),MATCH('DEAL DIRECTORY'!AG$5,Directory[#Headers],0))</f>
        <v>广东省交通集团有限公司</v>
      </c>
      <c r="AH127" s="129" t="str">
        <f>INDEX(Directory[],MATCH(tbl_deal[[#This Row],[Index]],Directory[Index],0),MATCH('DEAL DIRECTORY'!AH$5,Directory[#Headers],0))</f>
        <v>--/A/A+</v>
      </c>
      <c r="AI127" s="129" t="str">
        <f>INDEX(Directory[],MATCH(tbl_deal[[#This Row],[Index]],Directory[Index],0),MATCH('DEAL DIRECTORY'!AI$5,Directory[#Headers],0))</f>
        <v>AAA</v>
      </c>
      <c r="AJ127" s="129" t="str">
        <f>INDEX(Directory[],MATCH(tbl_deal[[#This Row],[Index]],Directory[Index],0),MATCH('DEAL DIRECTORY'!AJ$5,Directory[#Headers],0))</f>
        <v>广东</v>
      </c>
      <c r="AK127" s="129" t="str">
        <f>INDEX(Directory[],MATCH(tbl_deal[[#This Row],[Index]],Directory[Index],0),MATCH('DEAL DIRECTORY'!AK$5,Directory[#Headers],0))</f>
        <v>广州市</v>
      </c>
      <c r="AL127" s="129" t="str">
        <f>INDEX(Directory[],MATCH(tbl_deal[[#This Row],[Index]],Directory[Index],0),MATCH('DEAL DIRECTORY'!AL$5,Directory[#Headers],0))</f>
        <v>--</v>
      </c>
      <c r="AM127" s="129" t="str">
        <f>INDEX(Directory[],MATCH(tbl_deal[[#This Row],[Index]],Directory[Index],0),MATCH('DEAL DIRECTORY'!AM$5,Directory[#Headers],0))</f>
        <v>--</v>
      </c>
      <c r="AN127" s="129" t="str">
        <f>INDEX(Directory[],MATCH(tbl_deal[[#This Row],[Index]],Directory[Index],0),MATCH('DEAL DIRECTORY'!AN$5,Directory[#Headers],0))</f>
        <v>--</v>
      </c>
      <c r="AO127" s="132">
        <f>IF(ISBLANK(INDEX(Directory[],MATCH(tbl_deal[[#This Row],[Index]],Directory[Index],0),MATCH('DEAL DIRECTORY'!AO$5,Directory[#Headers],0))),"--",INDEX(Directory[],MATCH(tbl_deal[[#This Row],[Index]],Directory[Index],0),MATCH('DEAL DIRECTORY'!AO$5,Directory[#Headers],0)))</f>
        <v>3985</v>
      </c>
      <c r="AP127" s="129">
        <f>INDEX(Directory[],MATCH(tbl_deal[[#This Row],[Index]],Directory[Index],0),MATCH('DEAL DIRECTORY'!AP$5,Directory[#Headers],0))</f>
        <v>5</v>
      </c>
      <c r="AQ127" s="129">
        <f>INDEX(Directory[],MATCH(tbl_deal[[#This Row],[Index]],Directory[Index],0),MATCH('DEAL DIRECTORY'!AQ$5,Directory[#Headers],0))</f>
        <v>31.76</v>
      </c>
      <c r="AR127" s="129">
        <f>INDEX(Directory[],MATCH(tbl_deal[[#This Row],[Index]],Directory[Index],0),MATCH('DEAL DIRECTORY'!AR$5,Directory[#Headers],0))</f>
        <v>38.96</v>
      </c>
      <c r="AS127" s="129" t="str">
        <f>INDEX(Directory[],MATCH(tbl_deal[[#This Row],[Index]],Directory[Index],0),MATCH('DEAL DIRECTORY'!AS$5,Directory[#Headers],0))</f>
        <v>地方国企</v>
      </c>
      <c r="AT127" s="129" t="str">
        <f>INDEX(Directory[],MATCH(tbl_deal[[#This Row],[Index]],Directory[Index],0),MATCH('DEAL DIRECTORY'!AT$5,Directory[#Headers],0))</f>
        <v>地方平台</v>
      </c>
      <c r="AU127" s="129" t="str">
        <f>INDEX(Directory[],MATCH(tbl_deal[[#This Row],[Index]],Directory[Index],0),MATCH('DEAL DIRECTORY'!AU$5,Directory[#Headers],0))</f>
        <v>--</v>
      </c>
      <c r="AV127" s="129" t="str">
        <f>INDEX(Directory[],MATCH(tbl_deal[[#This Row],[Index]],Directory[Index],0),MATCH('DEAL DIRECTORY'!AV$5,Directory[#Headers],0))</f>
        <v>担保</v>
      </c>
      <c r="AW127" s="129" t="str">
        <f>INDEX(Directory[],MATCH(tbl_deal[[#This Row],[Index]],Directory[Index],0),MATCH('DEAL DIRECTORY'!AW$5,Directory[#Headers],0))</f>
        <v>投资级</v>
      </c>
      <c r="AX127" s="129" t="str">
        <f>INDEX(Directory[],MATCH(tbl_deal[[#This Row],[Index]],Directory[Index],0),MATCH('DEAL DIRECTORY'!AX$5,Directory[#Headers],0))</f>
        <v>3-5亿</v>
      </c>
      <c r="AY127" s="133" t="str">
        <f>INDEX(Directory[],MATCH(tbl_deal[[#This Row],[Index]],Directory[Index],0),MATCH('DEAL DIRECTORY'!AY$5,Directory[#Headers],0))</f>
        <v>22年</v>
      </c>
      <c r="AZ127" s="129" t="str">
        <f>INDEX(Directory[],MATCH(tbl_deal[[#This Row],[Index]],Directory[Index],0),MATCH('DEAL DIRECTORY'!AZ$5,Directory[#Headers],0))</f>
        <v>Q1</v>
      </c>
      <c r="BA127" s="129" t="str">
        <f>INDEX(Directory[],MATCH(tbl_deal[[#This Row],[Index]],Directory[Index],0),MATCH('DEAL DIRECTORY'!BA$5,Directory[#Headers],0))</f>
        <v>01月</v>
      </c>
      <c r="BB127" s="129" t="str">
        <f>INDEX(Directory[],MATCH(tbl_deal[[#This Row],[Index]],Directory[Index],0),MATCH('DEAL DIRECTORY'!BB$5,Directory[#Headers],0))</f>
        <v>SOE Creds</v>
      </c>
      <c r="BC127" s="129" t="str">
        <f>INDEX(Directory[],MATCH(tbl_deal[[#This Row],[Index]],Directory[Index],0),MATCH('DEAL DIRECTORY'!BC$5,Directory[#Headers],0))</f>
        <v>XIN YUE COMPANY LIMITED</v>
      </c>
      <c r="BD127" s="129" t="str">
        <f>INDEX(Directory[],MATCH(tbl_deal[[#This Row],[Index]],Directory[Index],0),MATCH('DEAL DIRECTORY'!BD$5,Directory[#Headers],0))</f>
        <v>XS2422522685</v>
      </c>
      <c r="BE127" s="137" t="str">
        <f>INDEX(Directory[],MATCH(tbl_deal[[#This Row],[Index]],Directory[Index],0),MATCH('DEAL DIRECTORY'!BE$5,Directory[#Headers],0))</f>
        <v>22年01月</v>
      </c>
      <c r="BF127" s="137" t="str">
        <f>INDEX(Directory[],MATCH(tbl_deal[[#This Row],[Index]],Directory[Index],0),MATCH('DEAL DIRECTORY'!BF$5,Directory[#Headers],0))</f>
        <v>广东交通</v>
      </c>
      <c r="BG127" s="137" t="str">
        <f>INDEX(Directory[],MATCH(tbl_deal[[#This Row],[Index]],Directory[Index],0),MATCH('DEAL DIRECTORY'!BG$5,Directory[#Headers],0))</f>
        <v>--/--/A+</v>
      </c>
      <c r="BH127" s="137" t="str">
        <f>INDEX(Directory[],MATCH(tbl_deal[[#This Row],[Index]],Directory[Index],0),MATCH('DEAL DIRECTORY'!BH$5,Directory[#Headers],0))</f>
        <v>高级债</v>
      </c>
      <c r="BI127" s="137" t="str">
        <f>INDEX(Directory[],MATCH(tbl_deal[[#This Row],[Index]],Directory[Index],0),MATCH('DEAL DIRECTORY'!BI$5,Directory[#Headers],0))</f>
        <v>5亿美元</v>
      </c>
      <c r="BJ127" s="137" t="str">
        <f>INDEX(Directory[],MATCH(tbl_deal[[#This Row],[Index]],Directory[Index],0),MATCH('DEAL DIRECTORY'!BJ$5,Directory[#Headers],0))</f>
        <v>5年</v>
      </c>
      <c r="BK127" s="137" t="str">
        <f>INDEX(Directory[],MATCH(tbl_deal[[#This Row],[Index]],Directory[Index],0),MATCH('DEAL DIRECTORY'!BK$5,Directory[#Headers],0))</f>
        <v>2.358%</v>
      </c>
      <c r="BL127" s="137" t="str">
        <f>INDEX(Directory[],MATCH(tbl_deal[[#This Row],[Index]],Directory[Index],0),MATCH('DEAL DIRECTORY'!BL$5,Directory[#Headers],0))</f>
        <v>账簿管理人</v>
      </c>
      <c r="BM127" s="129" t="str">
        <f>INDEX(Directory[],MATCH(tbl_deal[[#This Row],[Index]],Directory[Index],0),MATCH('DEAL DIRECTORY'!BM$5,Directory[#Headers],0))</f>
        <v/>
      </c>
      <c r="BN127" s="4"/>
      <c r="BO127" s="4"/>
      <c r="BP127" s="4"/>
    </row>
    <row r="128" spans="3:68" ht="20.25" customHeight="1" x14ac:dyDescent="0.25">
      <c r="C128" s="129">
        <f>Directory[[#This Row],[Index]]</f>
        <v>343</v>
      </c>
      <c r="D128" s="130">
        <f>INDEX(Directory[],MATCH(tbl_deal[[#This Row],[Index]],Directory[Index],0),MATCH('DEAL DIRECTORY'!D$5,Directory[#Headers],0))</f>
        <v>44573</v>
      </c>
      <c r="E128" s="129" t="str">
        <f>INDEX(Directory[],MATCH(tbl_deal[[#This Row],[Index]],Directory[Index],0),MATCH('DEAL DIRECTORY'!E$5,Directory[#Headers],0))</f>
        <v/>
      </c>
      <c r="F128" s="129" t="str">
        <f>INDEX(Directory[],MATCH(tbl_deal[[#This Row],[Index]],Directory[Index],0),MATCH('DEAL DIRECTORY'!F$5,Directory[#Headers],0))</f>
        <v/>
      </c>
      <c r="G128" s="129" t="str">
        <f>INDEX(Directory[],MATCH(tbl_deal[[#This Row],[Index]],Directory[Index],0),MATCH('DEAL DIRECTORY'!G$5,Directory[#Headers],0))</f>
        <v>Auspice</v>
      </c>
      <c r="H128" s="135" t="str">
        <f>IF(tbl_deal[[#This Row],[FolderPath]]="","",HYPERLINK(tbl_deal[[#This Row],[FolderPath]],"📂"))</f>
        <v/>
      </c>
      <c r="I128" s="129" t="str">
        <f>INDEX(Directory[],MATCH(tbl_deal[[#This Row],[Index]],Directory[Index],0),MATCH('DEAL DIRECTORY'!I$5,Directory[#Headers],0))</f>
        <v>JGC</v>
      </c>
      <c r="J128" s="129" t="str">
        <f>INDEX(Directory[],MATCH(tbl_deal[[#This Row],[Index]],Directory[Index],0),MATCH('DEAL DIRECTORY'!J$5,Directory[#Headers],0))</f>
        <v>n/a</v>
      </c>
      <c r="K128" s="129" t="str">
        <f>INDEX(Directory[],MATCH(tbl_deal[[#This Row],[Index]],Directory[Index],0),MATCH('DEAL DIRECTORY'!K$5,Directory[#Headers],0))</f>
        <v>SOE组</v>
      </c>
      <c r="L128" s="129">
        <f>INDEX(Directory[],MATCH(tbl_deal[[#This Row],[Index]],Directory[Index],0),MATCH('DEAL DIRECTORY'!L$5,Directory[#Headers],0))</f>
        <v>1</v>
      </c>
      <c r="M128" s="129" t="str">
        <f>INDEX(Directory[],MATCH(tbl_deal[[#This Row],[Index]],Directory[Index],0),MATCH('DEAL DIRECTORY'!M$5,Directory[#Headers],0))</f>
        <v>江苏瑞海(上海银行)</v>
      </c>
      <c r="N128" s="129" t="str">
        <f>INDEX(Directory[],MATCH(tbl_deal[[#This Row],[Index]],Directory[Index],0),MATCH('DEAL DIRECTORY'!N$5,Directory[#Headers],0))</f>
        <v>--/--/--</v>
      </c>
      <c r="O128" s="129" t="str">
        <f>INDEX(Directory[],MATCH(tbl_deal[[#This Row],[Index]],Directory[Index],0),MATCH('DEAL DIRECTORY'!O$5,Directory[#Headers],0))</f>
        <v>USD</v>
      </c>
      <c r="P128" s="129">
        <f>INDEX(Directory[],MATCH(tbl_deal[[#This Row],[Index]],Directory[Index],0),MATCH('DEAL DIRECTORY'!P$5,Directory[#Headers],0))</f>
        <v>1</v>
      </c>
      <c r="Q128" s="129" t="str">
        <f>INDEX(Directory[],MATCH(tbl_deal[[#This Row],[Index]],Directory[Index],0),MATCH('DEAL DIRECTORY'!Q$5,Directory[#Headers],0))</f>
        <v>1</v>
      </c>
      <c r="R128" s="129" t="str">
        <f>INDEX(Directory[],MATCH(tbl_deal[[#This Row],[Index]],Directory[Index],0),MATCH('DEAL DIRECTORY'!R$5,Directory[#Headers],0))</f>
        <v>1.9%</v>
      </c>
      <c r="S128" s="129" t="str">
        <f>INDEX(Directory[],MATCH(tbl_deal[[#This Row],[Index]],Directory[Index],0),MATCH('DEAL DIRECTORY'!S$5,Directory[#Headers],0))</f>
        <v>2.05%a</v>
      </c>
      <c r="T128" s="129" t="str">
        <f>INDEX(Directory[],MATCH(tbl_deal[[#This Row],[Index]],Directory[Index],0),MATCH('DEAL DIRECTORY'!T$5,Directory[#Headers],0))</f>
        <v>1.9%</v>
      </c>
      <c r="U128" s="129" t="str">
        <f>INDEX(Directory[],MATCH(tbl_deal[[#This Row],[Index]],Directory[Index],0),MATCH('DEAL DIRECTORY'!U$5,Directory[#Headers],0))</f>
        <v>--</v>
      </c>
      <c r="V128" s="131">
        <f>INDEX(Directory[],MATCH(tbl_deal[[#This Row],[Index]],Directory[Index],0),MATCH('DEAL DIRECTORY'!V$5,Directory[#Headers],0))</f>
        <v>15</v>
      </c>
      <c r="W128" s="129" t="str">
        <f>INDEX(Directory[],MATCH(tbl_deal[[#This Row],[Index]],Directory[Index],0),MATCH('DEAL DIRECTORY'!W$5,Directory[#Headers],0))</f>
        <v>备证</v>
      </c>
      <c r="X128" s="129" t="str">
        <f>INDEX(Directory[],MATCH(tbl_deal[[#This Row],[Index]],Directory[Index],0),MATCH('DEAL DIRECTORY'!X$5,Directory[#Headers],0))</f>
        <v>--</v>
      </c>
      <c r="Y128" s="129" t="str">
        <f>INDEX(Directory[],MATCH(tbl_deal[[#This Row],[Index]],Directory[Index],0),MATCH('DEAL DIRECTORY'!Y$5,Directory[#Headers],0))</f>
        <v>港交所</v>
      </c>
      <c r="Z128" s="129" t="str">
        <f>INDEX(Directory[],MATCH(tbl_deal[[#This Row],[Index]],Directory[Index],0),MATCH('DEAL DIRECTORY'!Z$5,Directory[#Headers],0))</f>
        <v/>
      </c>
      <c r="AA128" s="129" t="str">
        <f>INDEX(Directory[],MATCH(tbl_deal[[#This Row],[Index]],Directory[Index],0),MATCH('DEAL DIRECTORY'!AA$5,Directory[#Headers],0))</f>
        <v/>
      </c>
      <c r="AB128" s="129" t="str">
        <f>INDEX(Directory[],MATCH(tbl_deal[[#This Row],[Index]],Directory[Index],0),MATCH('DEAL DIRECTORY'!AB$5,Directory[#Headers],0))</f>
        <v>BISL</v>
      </c>
      <c r="AC128" s="129" t="str">
        <f>INDEX(Directory[],MATCH(tbl_deal[[#This Row],[Index]],Directory[Index],0),MATCH('DEAL DIRECTORY'!AC$5,Directory[#Headers],0))</f>
        <v>--</v>
      </c>
      <c r="AD128" s="129" t="str">
        <f>INDEX(Directory[],MATCH(tbl_deal[[#This Row],[Index]],Directory[Index],0),MATCH('DEAL DIRECTORY'!AD$5,Directory[#Headers],0))</f>
        <v>B&amp;D FOP</v>
      </c>
      <c r="AE128" s="129" t="str">
        <f>INDEX(Directory[],MATCH(tbl_deal[[#This Row],[Index]],Directory[Index],0),MATCH('DEAL DIRECTORY'!AE$5,Directory[#Headers],0))</f>
        <v>--</v>
      </c>
      <c r="AF128" s="129" t="str">
        <f>INDEX(Directory[],MATCH(tbl_deal[[#This Row],[Index]],Directory[Index],0),MATCH('DEAL DIRECTORY'!AF$5,Directory[#Headers],0))</f>
        <v>Y</v>
      </c>
      <c r="AG128" s="129" t="str">
        <f>INDEX(Directory[],MATCH(tbl_deal[[#This Row],[Index]],Directory[Index],0),MATCH('DEAL DIRECTORY'!AG$5,Directory[#Headers],0))</f>
        <v>江苏瑞海投资控股集团有限公司</v>
      </c>
      <c r="AH128" s="129" t="str">
        <f>INDEX(Directory[],MATCH(tbl_deal[[#This Row],[Index]],Directory[Index],0),MATCH('DEAL DIRECTORY'!AH$5,Directory[#Headers],0))</f>
        <v>--/--/--</v>
      </c>
      <c r="AI128" s="129" t="str">
        <f>INDEX(Directory[],MATCH(tbl_deal[[#This Row],[Index]],Directory[Index],0),MATCH('DEAL DIRECTORY'!AI$5,Directory[#Headers],0))</f>
        <v>AA+</v>
      </c>
      <c r="AJ128" s="129" t="str">
        <f>INDEX(Directory[],MATCH(tbl_deal[[#This Row],[Index]],Directory[Index],0),MATCH('DEAL DIRECTORY'!AJ$5,Directory[#Headers],0))</f>
        <v>江苏</v>
      </c>
      <c r="AK128" s="129" t="str">
        <f>INDEX(Directory[],MATCH(tbl_deal[[#This Row],[Index]],Directory[Index],0),MATCH('DEAL DIRECTORY'!AK$5,Directory[#Headers],0))</f>
        <v>南通市</v>
      </c>
      <c r="AL128" s="129" t="str">
        <f>INDEX(Directory[],MATCH(tbl_deal[[#This Row],[Index]],Directory[Index],0),MATCH('DEAL DIRECTORY'!AL$5,Directory[#Headers],0))</f>
        <v>海安市</v>
      </c>
      <c r="AM128" s="129" t="str">
        <f>INDEX(Directory[],MATCH(tbl_deal[[#This Row],[Index]],Directory[Index],0),MATCH('DEAL DIRECTORY'!AM$5,Directory[#Headers],0))</f>
        <v>上海银行</v>
      </c>
      <c r="AN128" s="129" t="str">
        <f>INDEX(Directory[],MATCH(tbl_deal[[#This Row],[Index]],Directory[Index],0),MATCH('DEAL DIRECTORY'!AN$5,Directory[#Headers],0))</f>
        <v>城商行备证</v>
      </c>
      <c r="AO128" s="132">
        <f>IF(ISBLANK(INDEX(Directory[],MATCH(tbl_deal[[#This Row],[Index]],Directory[Index],0),MATCH('DEAL DIRECTORY'!AO$5,Directory[#Headers],0))),"--",INDEX(Directory[],MATCH(tbl_deal[[#This Row],[Index]],Directory[Index],0),MATCH('DEAL DIRECTORY'!AO$5,Directory[#Headers],0)))</f>
        <v>10000</v>
      </c>
      <c r="AP128" s="129">
        <f>INDEX(Directory[],MATCH(tbl_deal[[#This Row],[Index]],Directory[Index],0),MATCH('DEAL DIRECTORY'!AP$5,Directory[#Headers],0))</f>
        <v>1</v>
      </c>
      <c r="AQ128" s="129">
        <f>INDEX(Directory[],MATCH(tbl_deal[[#This Row],[Index]],Directory[Index],0),MATCH('DEAL DIRECTORY'!AQ$5,Directory[#Headers],0))</f>
        <v>6.36</v>
      </c>
      <c r="AR128" s="129">
        <f>INDEX(Directory[],MATCH(tbl_deal[[#This Row],[Index]],Directory[Index],0),MATCH('DEAL DIRECTORY'!AR$5,Directory[#Headers],0))</f>
        <v>7.7919999999999998</v>
      </c>
      <c r="AS128" s="129" t="str">
        <f>INDEX(Directory[],MATCH(tbl_deal[[#This Row],[Index]],Directory[Index],0),MATCH('DEAL DIRECTORY'!AS$5,Directory[#Headers],0))</f>
        <v>地方国企</v>
      </c>
      <c r="AT128" s="129" t="str">
        <f>INDEX(Directory[],MATCH(tbl_deal[[#This Row],[Index]],Directory[Index],0),MATCH('DEAL DIRECTORY'!AT$5,Directory[#Headers],0))</f>
        <v>地方平台</v>
      </c>
      <c r="AU128" s="129" t="str">
        <f>INDEX(Directory[],MATCH(tbl_deal[[#This Row],[Index]],Directory[Index],0),MATCH('DEAL DIRECTORY'!AU$5,Directory[#Headers],0))</f>
        <v>综合</v>
      </c>
      <c r="AV128" s="129" t="str">
        <f>INDEX(Directory[],MATCH(tbl_deal[[#This Row],[Index]],Directory[Index],0),MATCH('DEAL DIRECTORY'!AV$5,Directory[#Headers],0))</f>
        <v>备证</v>
      </c>
      <c r="AW128" s="129" t="str">
        <f>INDEX(Directory[],MATCH(tbl_deal[[#This Row],[Index]],Directory[Index],0),MATCH('DEAL DIRECTORY'!AW$5,Directory[#Headers],0))</f>
        <v>无评级</v>
      </c>
      <c r="AX128" s="129" t="str">
        <f>INDEX(Directory[],MATCH(tbl_deal[[#This Row],[Index]],Directory[Index],0),MATCH('DEAL DIRECTORY'!AX$5,Directory[#Headers],0))</f>
        <v>≤2亿</v>
      </c>
      <c r="AY128" s="133" t="str">
        <f>INDEX(Directory[],MATCH(tbl_deal[[#This Row],[Index]],Directory[Index],0),MATCH('DEAL DIRECTORY'!AY$5,Directory[#Headers],0))</f>
        <v>22年</v>
      </c>
      <c r="AZ128" s="129" t="str">
        <f>INDEX(Directory[],MATCH(tbl_deal[[#This Row],[Index]],Directory[Index],0),MATCH('DEAL DIRECTORY'!AZ$5,Directory[#Headers],0))</f>
        <v>Q1</v>
      </c>
      <c r="BA128" s="129" t="str">
        <f>INDEX(Directory[],MATCH(tbl_deal[[#This Row],[Index]],Directory[Index],0),MATCH('DEAL DIRECTORY'!BA$5,Directory[#Headers],0))</f>
        <v>01月</v>
      </c>
      <c r="BB128" s="129" t="str">
        <f>INDEX(Directory[],MATCH(tbl_deal[[#This Row],[Index]],Directory[Index],0),MATCH('DEAL DIRECTORY'!BB$5,Directory[#Headers],0))</f>
        <v>SOE Creds</v>
      </c>
      <c r="BC128" s="129" t="str">
        <f>INDEX(Directory[],MATCH(tbl_deal[[#This Row],[Index]],Directory[Index],0),MATCH('DEAL DIRECTORY'!BC$5,Directory[#Headers],0))</f>
        <v>JIANGSU RUIHAI INVESTMENT HOLDING GROUP CO LTD</v>
      </c>
      <c r="BD128" s="129" t="str">
        <f>INDEX(Directory[],MATCH(tbl_deal[[#This Row],[Index]],Directory[Index],0),MATCH('DEAL DIRECTORY'!BD$5,Directory[#Headers],0))</f>
        <v>XS2422384946</v>
      </c>
      <c r="BE128" s="137" t="str">
        <f>INDEX(Directory[],MATCH(tbl_deal[[#This Row],[Index]],Directory[Index],0),MATCH('DEAL DIRECTORY'!BE$5,Directory[#Headers],0))</f>
        <v>22年01月</v>
      </c>
      <c r="BF128" s="137" t="str">
        <f>INDEX(Directory[],MATCH(tbl_deal[[#This Row],[Index]],Directory[Index],0),MATCH('DEAL DIRECTORY'!BF$5,Directory[#Headers],0))</f>
        <v>江苏瑞海</v>
      </c>
      <c r="BG128" s="137" t="str">
        <f>INDEX(Directory[],MATCH(tbl_deal[[#This Row],[Index]],Directory[Index],0),MATCH('DEAL DIRECTORY'!BG$5,Directory[#Headers],0))</f>
        <v>--/--/--</v>
      </c>
      <c r="BH128" s="137" t="str">
        <f>INDEX(Directory[],MATCH(tbl_deal[[#This Row],[Index]],Directory[Index],0),MATCH('DEAL DIRECTORY'!BH$5,Directory[#Headers],0))</f>
        <v>信用增强债券</v>
      </c>
      <c r="BI128" s="137" t="str">
        <f>INDEX(Directory[],MATCH(tbl_deal[[#This Row],[Index]],Directory[Index],0),MATCH('DEAL DIRECTORY'!BI$5,Directory[#Headers],0))</f>
        <v>1亿美元</v>
      </c>
      <c r="BJ128" s="137" t="str">
        <f>INDEX(Directory[],MATCH(tbl_deal[[#This Row],[Index]],Directory[Index],0),MATCH('DEAL DIRECTORY'!BJ$5,Directory[#Headers],0))</f>
        <v>364天</v>
      </c>
      <c r="BK128" s="137" t="str">
        <f>INDEX(Directory[],MATCH(tbl_deal[[#This Row],[Index]],Directory[Index],0),MATCH('DEAL DIRECTORY'!BK$5,Directory[#Headers],0))</f>
        <v>1.9%</v>
      </c>
      <c r="BL128" s="137" t="str">
        <f>INDEX(Directory[],MATCH(tbl_deal[[#This Row],[Index]],Directory[Index],0),MATCH('DEAL DIRECTORY'!BL$5,Directory[#Headers],0))</f>
        <v>全球协调人及交割行</v>
      </c>
      <c r="BM128" s="129" t="str">
        <f>INDEX(Directory[],MATCH(tbl_deal[[#This Row],[Index]],Directory[Index],0),MATCH('DEAL DIRECTORY'!BM$5,Directory[#Headers],0))</f>
        <v/>
      </c>
      <c r="BN128" s="4"/>
      <c r="BO128" s="4"/>
      <c r="BP128" s="4"/>
    </row>
    <row r="129" spans="3:68" ht="20.25" customHeight="1" x14ac:dyDescent="0.25">
      <c r="C129" s="129">
        <f>Directory[[#This Row],[Index]]</f>
        <v>342</v>
      </c>
      <c r="D129" s="130">
        <f>INDEX(Directory[],MATCH(tbl_deal[[#This Row],[Index]],Directory[Index],0),MATCH('DEAL DIRECTORY'!D$5,Directory[#Headers],0))</f>
        <v>44573</v>
      </c>
      <c r="E129" s="129" t="str">
        <f>INDEX(Directory[],MATCH(tbl_deal[[#This Row],[Index]],Directory[Index],0),MATCH('DEAL DIRECTORY'!E$5,Directory[#Headers],0))</f>
        <v/>
      </c>
      <c r="F129" s="129" t="str">
        <f>INDEX(Directory[],MATCH(tbl_deal[[#This Row],[Index]],Directory[Index],0),MATCH('DEAL DIRECTORY'!F$5,Directory[#Headers],0))</f>
        <v/>
      </c>
      <c r="G129" s="129" t="str">
        <f>INDEX(Directory[],MATCH(tbl_deal[[#This Row],[Index]],Directory[Index],0),MATCH('DEAL DIRECTORY'!G$5,Directory[#Headers],0))</f>
        <v>Milestone</v>
      </c>
      <c r="H129" s="135" t="str">
        <f>IF(tbl_deal[[#This Row],[FolderPath]]="","",HYPERLINK(tbl_deal[[#This Row],[FolderPath]],"📂"))</f>
        <v/>
      </c>
      <c r="I129" s="129" t="str">
        <f>INDEX(Directory[],MATCH(tbl_deal[[#This Row],[Index]],Directory[Index],0),MATCH('DEAL DIRECTORY'!I$5,Directory[#Headers],0))</f>
        <v>JBR</v>
      </c>
      <c r="J129" s="129" t="str">
        <f>INDEX(Directory[],MATCH(tbl_deal[[#This Row],[Index]],Directory[Index],0),MATCH('DEAL DIRECTORY'!J$5,Directory[#Headers],0))</f>
        <v>n/a</v>
      </c>
      <c r="K129" s="129" t="str">
        <f>INDEX(Directory[],MATCH(tbl_deal[[#This Row],[Index]],Directory[Index],0),MATCH('DEAL DIRECTORY'!K$5,Directory[#Headers],0))</f>
        <v>FI组</v>
      </c>
      <c r="L129" s="129">
        <f>INDEX(Directory[],MATCH(tbl_deal[[#This Row],[Index]],Directory[Index],0),MATCH('DEAL DIRECTORY'!L$5,Directory[#Headers],0))</f>
        <v>1</v>
      </c>
      <c r="M129" s="129" t="str">
        <f>INDEX(Directory[],MATCH(tbl_deal[[#This Row],[Index]],Directory[Index],0),MATCH('DEAL DIRECTORY'!M$5,Directory[#Headers],0))</f>
        <v>中国诚通</v>
      </c>
      <c r="N129" s="129" t="str">
        <f>INDEX(Directory[],MATCH(tbl_deal[[#This Row],[Index]],Directory[Index],0),MATCH('DEAL DIRECTORY'!N$5,Directory[#Headers],0))</f>
        <v>Baa1/--/BBB+</v>
      </c>
      <c r="O129" s="129" t="str">
        <f>INDEX(Directory[],MATCH(tbl_deal[[#This Row],[Index]],Directory[Index],0),MATCH('DEAL DIRECTORY'!O$5,Directory[#Headers],0))</f>
        <v>USD</v>
      </c>
      <c r="P129" s="129">
        <f>INDEX(Directory[],MATCH(tbl_deal[[#This Row],[Index]],Directory[Index],0),MATCH('DEAL DIRECTORY'!P$5,Directory[#Headers],0))</f>
        <v>4</v>
      </c>
      <c r="Q129" s="129" t="str">
        <f>INDEX(Directory[],MATCH(tbl_deal[[#This Row],[Index]],Directory[Index],0),MATCH('DEAL DIRECTORY'!Q$5,Directory[#Headers],0))</f>
        <v>5</v>
      </c>
      <c r="R129" s="129" t="str">
        <f>INDEX(Directory[],MATCH(tbl_deal[[#This Row],[Index]],Directory[Index],0),MATCH('DEAL DIRECTORY'!R$5,Directory[#Headers],0))</f>
        <v>2.75%</v>
      </c>
      <c r="S129" s="129" t="str">
        <f>INDEX(Directory[],MATCH(tbl_deal[[#This Row],[Index]],Directory[Index],0),MATCH('DEAL DIRECTORY'!S$5,Directory[#Headers],0))</f>
        <v>T+175a</v>
      </c>
      <c r="T129" s="129" t="str">
        <f>INDEX(Directory[],MATCH(tbl_deal[[#This Row],[Index]],Directory[Index],0),MATCH('DEAL DIRECTORY'!T$5,Directory[#Headers],0))</f>
        <v>T+140</v>
      </c>
      <c r="U129" s="129" t="str">
        <f>INDEX(Directory[],MATCH(tbl_deal[[#This Row],[Index]],Directory[Index],0),MATCH('DEAL DIRECTORY'!U$5,Directory[#Headers],0))</f>
        <v>T+140</v>
      </c>
      <c r="V129" s="131">
        <f>INDEX(Directory[],MATCH(tbl_deal[[#This Row],[Index]],Directory[Index],0),MATCH('DEAL DIRECTORY'!V$5,Directory[#Headers],0))</f>
        <v>35</v>
      </c>
      <c r="W129" s="129" t="str">
        <f>INDEX(Directory[],MATCH(tbl_deal[[#This Row],[Index]],Directory[Index],0),MATCH('DEAL DIRECTORY'!W$5,Directory[#Headers],0))</f>
        <v>维好+担保</v>
      </c>
      <c r="X129" s="129" t="str">
        <f>INDEX(Directory[],MATCH(tbl_deal[[#This Row],[Index]],Directory[Index],0),MATCH('DEAL DIRECTORY'!X$5,Directory[#Headers],0))</f>
        <v>--</v>
      </c>
      <c r="Y129" s="129" t="str">
        <f>INDEX(Directory[],MATCH(tbl_deal[[#This Row],[Index]],Directory[Index],0),MATCH('DEAL DIRECTORY'!Y$5,Directory[#Headers],0))</f>
        <v>港交所</v>
      </c>
      <c r="Z129" s="129" t="str">
        <f>INDEX(Directory[],MATCH(tbl_deal[[#This Row],[Index]],Directory[Index],0),MATCH('DEAL DIRECTORY'!Z$5,Directory[#Headers],0))</f>
        <v/>
      </c>
      <c r="AA129" s="129" t="str">
        <f>INDEX(Directory[],MATCH(tbl_deal[[#This Row],[Index]],Directory[Index],0),MATCH('DEAL DIRECTORY'!AA$5,Directory[#Headers],0))</f>
        <v/>
      </c>
      <c r="AB129" s="129" t="str">
        <f>INDEX(Directory[],MATCH(tbl_deal[[#This Row],[Index]],Directory[Index],0),MATCH('DEAL DIRECTORY'!AB$5,Directory[#Headers],0))</f>
        <v>BISL,港分</v>
      </c>
      <c r="AC129" s="129" t="str">
        <f>INDEX(Directory[],MATCH(tbl_deal[[#This Row],[Index]],Directory[Index],0),MATCH('DEAL DIRECTORY'!AC$5,Directory[#Headers],0))</f>
        <v>--</v>
      </c>
      <c r="AD129" s="129" t="str">
        <f>INDEX(Directory[],MATCH(tbl_deal[[#This Row],[Index]],Directory[Index],0),MATCH('DEAL DIRECTORY'!AD$5,Directory[#Headers],0))</f>
        <v>--</v>
      </c>
      <c r="AE129" s="129" t="str">
        <f>INDEX(Directory[],MATCH(tbl_deal[[#This Row],[Index]],Directory[Index],0),MATCH('DEAL DIRECTORY'!AE$5,Directory[#Headers],0))</f>
        <v>--</v>
      </c>
      <c r="AF129" s="129" t="str">
        <f>INDEX(Directory[],MATCH(tbl_deal[[#This Row],[Index]],Directory[Index],0),MATCH('DEAL DIRECTORY'!AF$5,Directory[#Headers],0))</f>
        <v>N</v>
      </c>
      <c r="AG129" s="129" t="str">
        <f>INDEX(Directory[],MATCH(tbl_deal[[#This Row],[Index]],Directory[Index],0),MATCH('DEAL DIRECTORY'!AG$5,Directory[#Headers],0))</f>
        <v>中国诚通控股集团有限公司</v>
      </c>
      <c r="AH129" s="129" t="str">
        <f>INDEX(Directory[],MATCH(tbl_deal[[#This Row],[Index]],Directory[Index],0),MATCH('DEAL DIRECTORY'!AH$5,Directory[#Headers],0))</f>
        <v>Baa1/--/BBB+</v>
      </c>
      <c r="AI129" s="129" t="str">
        <f>INDEX(Directory[],MATCH(tbl_deal[[#This Row],[Index]],Directory[Index],0),MATCH('DEAL DIRECTORY'!AI$5,Directory[#Headers],0))</f>
        <v>AAA</v>
      </c>
      <c r="AJ129" s="129" t="str">
        <f>INDEX(Directory[],MATCH(tbl_deal[[#This Row],[Index]],Directory[Index],0),MATCH('DEAL DIRECTORY'!AJ$5,Directory[#Headers],0))</f>
        <v>北京</v>
      </c>
      <c r="AK129" s="129" t="str">
        <f>INDEX(Directory[],MATCH(tbl_deal[[#This Row],[Index]],Directory[Index],0),MATCH('DEAL DIRECTORY'!AK$5,Directory[#Headers],0))</f>
        <v>西城区</v>
      </c>
      <c r="AL129" s="129" t="str">
        <f>INDEX(Directory[],MATCH(tbl_deal[[#This Row],[Index]],Directory[Index],0),MATCH('DEAL DIRECTORY'!AL$5,Directory[#Headers],0))</f>
        <v>--</v>
      </c>
      <c r="AM129" s="129" t="str">
        <f>INDEX(Directory[],MATCH(tbl_deal[[#This Row],[Index]],Directory[Index],0),MATCH('DEAL DIRECTORY'!AM$5,Directory[#Headers],0))</f>
        <v>--</v>
      </c>
      <c r="AN129" s="129" t="str">
        <f>INDEX(Directory[],MATCH(tbl_deal[[#This Row],[Index]],Directory[Index],0),MATCH('DEAL DIRECTORY'!AN$5,Directory[#Headers],0))</f>
        <v>--</v>
      </c>
      <c r="AO129" s="132">
        <f>IF(ISBLANK(INDEX(Directory[],MATCH(tbl_deal[[#This Row],[Index]],Directory[Index],0),MATCH('DEAL DIRECTORY'!AO$5,Directory[#Headers],0))),"--",INDEX(Directory[],MATCH(tbl_deal[[#This Row],[Index]],Directory[Index],0),MATCH('DEAL DIRECTORY'!AO$5,Directory[#Headers],0)))</f>
        <v>3055</v>
      </c>
      <c r="AP129" s="129">
        <f>INDEX(Directory[],MATCH(tbl_deal[[#This Row],[Index]],Directory[Index],0),MATCH('DEAL DIRECTORY'!AP$5,Directory[#Headers],0))</f>
        <v>4</v>
      </c>
      <c r="AQ129" s="129">
        <f>INDEX(Directory[],MATCH(tbl_deal[[#This Row],[Index]],Directory[Index],0),MATCH('DEAL DIRECTORY'!AQ$5,Directory[#Headers],0))</f>
        <v>25.43</v>
      </c>
      <c r="AR129" s="129">
        <f>INDEX(Directory[],MATCH(tbl_deal[[#This Row],[Index]],Directory[Index],0),MATCH('DEAL DIRECTORY'!AR$5,Directory[#Headers],0))</f>
        <v>31.167999999999999</v>
      </c>
      <c r="AS129" s="129" t="str">
        <f>INDEX(Directory[],MATCH(tbl_deal[[#This Row],[Index]],Directory[Index],0),MATCH('DEAL DIRECTORY'!AS$5,Directory[#Headers],0))</f>
        <v>央企</v>
      </c>
      <c r="AT129" s="129" t="str">
        <f>INDEX(Directory[],MATCH(tbl_deal[[#This Row],[Index]],Directory[Index],0),MATCH('DEAL DIRECTORY'!AT$5,Directory[#Headers],0))</f>
        <v>产业</v>
      </c>
      <c r="AU129" s="129" t="str">
        <f>INDEX(Directory[],MATCH(tbl_deal[[#This Row],[Index]],Directory[Index],0),MATCH('DEAL DIRECTORY'!AU$5,Directory[#Headers],0))</f>
        <v>--</v>
      </c>
      <c r="AV129" s="129" t="str">
        <f>INDEX(Directory[],MATCH(tbl_deal[[#This Row],[Index]],Directory[Index],0),MATCH('DEAL DIRECTORY'!AV$5,Directory[#Headers],0))</f>
        <v>维好</v>
      </c>
      <c r="AW129" s="129" t="str">
        <f>INDEX(Directory[],MATCH(tbl_deal[[#This Row],[Index]],Directory[Index],0),MATCH('DEAL DIRECTORY'!AW$5,Directory[#Headers],0))</f>
        <v>投资级</v>
      </c>
      <c r="AX129" s="129" t="str">
        <f>INDEX(Directory[],MATCH(tbl_deal[[#This Row],[Index]],Directory[Index],0),MATCH('DEAL DIRECTORY'!AX$5,Directory[#Headers],0))</f>
        <v>3-5亿</v>
      </c>
      <c r="AY129" s="133" t="str">
        <f>INDEX(Directory[],MATCH(tbl_deal[[#This Row],[Index]],Directory[Index],0),MATCH('DEAL DIRECTORY'!AY$5,Directory[#Headers],0))</f>
        <v>22年</v>
      </c>
      <c r="AZ129" s="129" t="str">
        <f>INDEX(Directory[],MATCH(tbl_deal[[#This Row],[Index]],Directory[Index],0),MATCH('DEAL DIRECTORY'!AZ$5,Directory[#Headers],0))</f>
        <v>Q1</v>
      </c>
      <c r="BA129" s="129" t="str">
        <f>INDEX(Directory[],MATCH(tbl_deal[[#This Row],[Index]],Directory[Index],0),MATCH('DEAL DIRECTORY'!BA$5,Directory[#Headers],0))</f>
        <v>01月</v>
      </c>
      <c r="BB129" s="129" t="str">
        <f>INDEX(Directory[],MATCH(tbl_deal[[#This Row],[Index]],Directory[Index],0),MATCH('DEAL DIRECTORY'!BB$5,Directory[#Headers],0))</f>
        <v>--</v>
      </c>
      <c r="BC129" s="129" t="str">
        <f>INDEX(Directory[],MATCH(tbl_deal[[#This Row],[Index]],Directory[Index],0),MATCH('DEAL DIRECTORY'!BC$5,Directory[#Headers],0))</f>
        <v>CCTHK 2021 LTD</v>
      </c>
      <c r="BD129" s="129" t="str">
        <f>INDEX(Directory[],MATCH(tbl_deal[[#This Row],[Index]],Directory[Index],0),MATCH('DEAL DIRECTORY'!BD$5,Directory[#Headers],0))</f>
        <v>XS2413634572</v>
      </c>
      <c r="BE129" s="137" t="str">
        <f>INDEX(Directory[],MATCH(tbl_deal[[#This Row],[Index]],Directory[Index],0),MATCH('DEAL DIRECTORY'!BE$5,Directory[#Headers],0))</f>
        <v>22年01月</v>
      </c>
      <c r="BF129" s="137" t="str">
        <f>INDEX(Directory[],MATCH(tbl_deal[[#This Row],[Index]],Directory[Index],0),MATCH('DEAL DIRECTORY'!BF$5,Directory[#Headers],0))</f>
        <v>中国诚通</v>
      </c>
      <c r="BG129" s="137" t="str">
        <f>INDEX(Directory[],MATCH(tbl_deal[[#This Row],[Index]],Directory[Index],0),MATCH('DEAL DIRECTORY'!BG$5,Directory[#Headers],0))</f>
        <v>Baa1/--/BBB+</v>
      </c>
      <c r="BH129" s="137" t="str">
        <f>INDEX(Directory[],MATCH(tbl_deal[[#This Row],[Index]],Directory[Index],0),MATCH('DEAL DIRECTORY'!BH$5,Directory[#Headers],0))</f>
        <v>高级债</v>
      </c>
      <c r="BI129" s="137" t="str">
        <f>INDEX(Directory[],MATCH(tbl_deal[[#This Row],[Index]],Directory[Index],0),MATCH('DEAL DIRECTORY'!BI$5,Directory[#Headers],0))</f>
        <v>4亿美元</v>
      </c>
      <c r="BJ129" s="137" t="str">
        <f>INDEX(Directory[],MATCH(tbl_deal[[#This Row],[Index]],Directory[Index],0),MATCH('DEAL DIRECTORY'!BJ$5,Directory[#Headers],0))</f>
        <v>5年</v>
      </c>
      <c r="BK129" s="137" t="str">
        <f>INDEX(Directory[],MATCH(tbl_deal[[#This Row],[Index]],Directory[Index],0),MATCH('DEAL DIRECTORY'!BK$5,Directory[#Headers],0))</f>
        <v>2.75%</v>
      </c>
      <c r="BL129" s="137" t="str">
        <f>INDEX(Directory[],MATCH(tbl_deal[[#This Row],[Index]],Directory[Index],0),MATCH('DEAL DIRECTORY'!BL$5,Directory[#Headers],0))</f>
        <v>账簿管理人</v>
      </c>
      <c r="BM129" s="129" t="str">
        <f>INDEX(Directory[],MATCH(tbl_deal[[#This Row],[Index]],Directory[Index],0),MATCH('DEAL DIRECTORY'!BM$5,Directory[#Headers],0))</f>
        <v/>
      </c>
      <c r="BN129" s="4"/>
      <c r="BO129" s="4"/>
      <c r="BP129" s="4"/>
    </row>
    <row r="130" spans="3:68" ht="20.25" customHeight="1" x14ac:dyDescent="0.25">
      <c r="C130" s="129">
        <f>Directory[[#This Row],[Index]]</f>
        <v>341</v>
      </c>
      <c r="D130" s="130">
        <f>INDEX(Directory[],MATCH(tbl_deal[[#This Row],[Index]],Directory[Index],0),MATCH('DEAL DIRECTORY'!D$5,Directory[#Headers],0))</f>
        <v>44573</v>
      </c>
      <c r="E130" s="129" t="str">
        <f>INDEX(Directory[],MATCH(tbl_deal[[#This Row],[Index]],Directory[Index],0),MATCH('DEAL DIRECTORY'!E$5,Directory[#Headers],0))</f>
        <v/>
      </c>
      <c r="F130" s="129" t="str">
        <f>INDEX(Directory[],MATCH(tbl_deal[[#This Row],[Index]],Directory[Index],0),MATCH('DEAL DIRECTORY'!F$5,Directory[#Headers],0))</f>
        <v/>
      </c>
      <c r="G130" s="129" t="str">
        <f>INDEX(Directory[],MATCH(tbl_deal[[#This Row],[Index]],Directory[Index],0),MATCH('DEAL DIRECTORY'!G$5,Directory[#Headers],0))</f>
        <v>Milestone</v>
      </c>
      <c r="H130" s="135" t="str">
        <f>IF(tbl_deal[[#This Row],[FolderPath]]="","",HYPERLINK(tbl_deal[[#This Row],[FolderPath]],"📂"))</f>
        <v/>
      </c>
      <c r="I130" s="129" t="str">
        <f>INDEX(Directory[],MATCH(tbl_deal[[#This Row],[Index]],Directory[Index],0),MATCH('DEAL DIRECTORY'!I$5,Directory[#Headers],0))</f>
        <v>JBR</v>
      </c>
      <c r="J130" s="129" t="str">
        <f>INDEX(Directory[],MATCH(tbl_deal[[#This Row],[Index]],Directory[Index],0),MATCH('DEAL DIRECTORY'!J$5,Directory[#Headers],0))</f>
        <v>n/a</v>
      </c>
      <c r="K130" s="129" t="str">
        <f>INDEX(Directory[],MATCH(tbl_deal[[#This Row],[Index]],Directory[Index],0),MATCH('DEAL DIRECTORY'!K$5,Directory[#Headers],0))</f>
        <v>FI组</v>
      </c>
      <c r="L130" s="129">
        <f>INDEX(Directory[],MATCH(tbl_deal[[#This Row],[Index]],Directory[Index],0),MATCH('DEAL DIRECTORY'!L$5,Directory[#Headers],0))</f>
        <v>1</v>
      </c>
      <c r="M130" s="129" t="str">
        <f>INDEX(Directory[],MATCH(tbl_deal[[#This Row],[Index]],Directory[Index],0),MATCH('DEAL DIRECTORY'!M$5,Directory[#Headers],0))</f>
        <v>中国诚通</v>
      </c>
      <c r="N130" s="129" t="str">
        <f>INDEX(Directory[],MATCH(tbl_deal[[#This Row],[Index]],Directory[Index],0),MATCH('DEAL DIRECTORY'!N$5,Directory[#Headers],0))</f>
        <v>Baa1/--/BBB+</v>
      </c>
      <c r="O130" s="129" t="str">
        <f>INDEX(Directory[],MATCH(tbl_deal[[#This Row],[Index]],Directory[Index],0),MATCH('DEAL DIRECTORY'!O$5,Directory[#Headers],0))</f>
        <v>USD</v>
      </c>
      <c r="P130" s="129">
        <f>INDEX(Directory[],MATCH(tbl_deal[[#This Row],[Index]],Directory[Index],0),MATCH('DEAL DIRECTORY'!P$5,Directory[#Headers],0))</f>
        <v>3</v>
      </c>
      <c r="Q130" s="129" t="str">
        <f>INDEX(Directory[],MATCH(tbl_deal[[#This Row],[Index]],Directory[Index],0),MATCH('DEAL DIRECTORY'!Q$5,Directory[#Headers],0))</f>
        <v>3</v>
      </c>
      <c r="R130" s="129" t="str">
        <f>INDEX(Directory[],MATCH(tbl_deal[[#This Row],[Index]],Directory[Index],0),MATCH('DEAL DIRECTORY'!R$5,Directory[#Headers],0))</f>
        <v>2%</v>
      </c>
      <c r="S130" s="129" t="str">
        <f>INDEX(Directory[],MATCH(tbl_deal[[#This Row],[Index]],Directory[Index],0),MATCH('DEAL DIRECTORY'!S$5,Directory[#Headers],0))</f>
        <v>T+150a</v>
      </c>
      <c r="T130" s="129" t="str">
        <f>INDEX(Directory[],MATCH(tbl_deal[[#This Row],[Index]],Directory[Index],0),MATCH('DEAL DIRECTORY'!T$5,Directory[#Headers],0))</f>
        <v>T+115</v>
      </c>
      <c r="U130" s="129" t="str">
        <f>INDEX(Directory[],MATCH(tbl_deal[[#This Row],[Index]],Directory[Index],0),MATCH('DEAL DIRECTORY'!U$5,Directory[#Headers],0))</f>
        <v>T+115</v>
      </c>
      <c r="V130" s="131">
        <f>INDEX(Directory[],MATCH(tbl_deal[[#This Row],[Index]],Directory[Index],0),MATCH('DEAL DIRECTORY'!V$5,Directory[#Headers],0))</f>
        <v>35</v>
      </c>
      <c r="W130" s="129" t="str">
        <f>INDEX(Directory[],MATCH(tbl_deal[[#This Row],[Index]],Directory[Index],0),MATCH('DEAL DIRECTORY'!W$5,Directory[#Headers],0))</f>
        <v>维好+担保</v>
      </c>
      <c r="X130" s="129" t="str">
        <f>INDEX(Directory[],MATCH(tbl_deal[[#This Row],[Index]],Directory[Index],0),MATCH('DEAL DIRECTORY'!X$5,Directory[#Headers],0))</f>
        <v>--</v>
      </c>
      <c r="Y130" s="129" t="str">
        <f>INDEX(Directory[],MATCH(tbl_deal[[#This Row],[Index]],Directory[Index],0),MATCH('DEAL DIRECTORY'!Y$5,Directory[#Headers],0))</f>
        <v>港交所</v>
      </c>
      <c r="Z130" s="129" t="str">
        <f>INDEX(Directory[],MATCH(tbl_deal[[#This Row],[Index]],Directory[Index],0),MATCH('DEAL DIRECTORY'!Z$5,Directory[#Headers],0))</f>
        <v/>
      </c>
      <c r="AA130" s="129" t="str">
        <f>INDEX(Directory[],MATCH(tbl_deal[[#This Row],[Index]],Directory[Index],0),MATCH('DEAL DIRECTORY'!AA$5,Directory[#Headers],0))</f>
        <v/>
      </c>
      <c r="AB130" s="129" t="str">
        <f>INDEX(Directory[],MATCH(tbl_deal[[#This Row],[Index]],Directory[Index],0),MATCH('DEAL DIRECTORY'!AB$5,Directory[#Headers],0))</f>
        <v>BISL,港分</v>
      </c>
      <c r="AC130" s="129" t="str">
        <f>INDEX(Directory[],MATCH(tbl_deal[[#This Row],[Index]],Directory[Index],0),MATCH('DEAL DIRECTORY'!AC$5,Directory[#Headers],0))</f>
        <v>--</v>
      </c>
      <c r="AD130" s="129" t="str">
        <f>INDEX(Directory[],MATCH(tbl_deal[[#This Row],[Index]],Directory[Index],0),MATCH('DEAL DIRECTORY'!AD$5,Directory[#Headers],0))</f>
        <v>--</v>
      </c>
      <c r="AE130" s="129" t="str">
        <f>INDEX(Directory[],MATCH(tbl_deal[[#This Row],[Index]],Directory[Index],0),MATCH('DEAL DIRECTORY'!AE$5,Directory[#Headers],0))</f>
        <v>--</v>
      </c>
      <c r="AF130" s="129" t="str">
        <f>INDEX(Directory[],MATCH(tbl_deal[[#This Row],[Index]],Directory[Index],0),MATCH('DEAL DIRECTORY'!AF$5,Directory[#Headers],0))</f>
        <v>N</v>
      </c>
      <c r="AG130" s="129" t="str">
        <f>INDEX(Directory[],MATCH(tbl_deal[[#This Row],[Index]],Directory[Index],0),MATCH('DEAL DIRECTORY'!AG$5,Directory[#Headers],0))</f>
        <v>中国诚通控股集团有限公司</v>
      </c>
      <c r="AH130" s="129" t="str">
        <f>INDEX(Directory[],MATCH(tbl_deal[[#This Row],[Index]],Directory[Index],0),MATCH('DEAL DIRECTORY'!AH$5,Directory[#Headers],0))</f>
        <v>Baa1/--/BBB+</v>
      </c>
      <c r="AI130" s="129" t="str">
        <f>INDEX(Directory[],MATCH(tbl_deal[[#This Row],[Index]],Directory[Index],0),MATCH('DEAL DIRECTORY'!AI$5,Directory[#Headers],0))</f>
        <v>AAA</v>
      </c>
      <c r="AJ130" s="129" t="str">
        <f>INDEX(Directory[],MATCH(tbl_deal[[#This Row],[Index]],Directory[Index],0),MATCH('DEAL DIRECTORY'!AJ$5,Directory[#Headers],0))</f>
        <v>北京</v>
      </c>
      <c r="AK130" s="129" t="str">
        <f>INDEX(Directory[],MATCH(tbl_deal[[#This Row],[Index]],Directory[Index],0),MATCH('DEAL DIRECTORY'!AK$5,Directory[#Headers],0))</f>
        <v>西城区</v>
      </c>
      <c r="AL130" s="129" t="str">
        <f>INDEX(Directory[],MATCH(tbl_deal[[#This Row],[Index]],Directory[Index],0),MATCH('DEAL DIRECTORY'!AL$5,Directory[#Headers],0))</f>
        <v>--</v>
      </c>
      <c r="AM130" s="129" t="str">
        <f>INDEX(Directory[],MATCH(tbl_deal[[#This Row],[Index]],Directory[Index],0),MATCH('DEAL DIRECTORY'!AM$5,Directory[#Headers],0))</f>
        <v>--</v>
      </c>
      <c r="AN130" s="129" t="str">
        <f>INDEX(Directory[],MATCH(tbl_deal[[#This Row],[Index]],Directory[Index],0),MATCH('DEAL DIRECTORY'!AN$5,Directory[#Headers],0))</f>
        <v>--</v>
      </c>
      <c r="AO130" s="132">
        <f>IF(ISBLANK(INDEX(Directory[],MATCH(tbl_deal[[#This Row],[Index]],Directory[Index],0),MATCH('DEAL DIRECTORY'!AO$5,Directory[#Headers],0))),"--",INDEX(Directory[],MATCH(tbl_deal[[#This Row],[Index]],Directory[Index],0),MATCH('DEAL DIRECTORY'!AO$5,Directory[#Headers],0)))</f>
        <v>3055</v>
      </c>
      <c r="AP130" s="129">
        <f>INDEX(Directory[],MATCH(tbl_deal[[#This Row],[Index]],Directory[Index],0),MATCH('DEAL DIRECTORY'!AP$5,Directory[#Headers],0))</f>
        <v>3</v>
      </c>
      <c r="AQ130" s="129">
        <f>INDEX(Directory[],MATCH(tbl_deal[[#This Row],[Index]],Directory[Index],0),MATCH('DEAL DIRECTORY'!AQ$5,Directory[#Headers],0))</f>
        <v>19.07</v>
      </c>
      <c r="AR130" s="129">
        <f>INDEX(Directory[],MATCH(tbl_deal[[#This Row],[Index]],Directory[Index],0),MATCH('DEAL DIRECTORY'!AR$5,Directory[#Headers],0))</f>
        <v>23.376000000000001</v>
      </c>
      <c r="AS130" s="129" t="str">
        <f>INDEX(Directory[],MATCH(tbl_deal[[#This Row],[Index]],Directory[Index],0),MATCH('DEAL DIRECTORY'!AS$5,Directory[#Headers],0))</f>
        <v>央企</v>
      </c>
      <c r="AT130" s="129" t="str">
        <f>INDEX(Directory[],MATCH(tbl_deal[[#This Row],[Index]],Directory[Index],0),MATCH('DEAL DIRECTORY'!AT$5,Directory[#Headers],0))</f>
        <v>产业</v>
      </c>
      <c r="AU130" s="129" t="str">
        <f>INDEX(Directory[],MATCH(tbl_deal[[#This Row],[Index]],Directory[Index],0),MATCH('DEAL DIRECTORY'!AU$5,Directory[#Headers],0))</f>
        <v>--</v>
      </c>
      <c r="AV130" s="129" t="str">
        <f>INDEX(Directory[],MATCH(tbl_deal[[#This Row],[Index]],Directory[Index],0),MATCH('DEAL DIRECTORY'!AV$5,Directory[#Headers],0))</f>
        <v>维好</v>
      </c>
      <c r="AW130" s="129" t="str">
        <f>INDEX(Directory[],MATCH(tbl_deal[[#This Row],[Index]],Directory[Index],0),MATCH('DEAL DIRECTORY'!AW$5,Directory[#Headers],0))</f>
        <v>投资级</v>
      </c>
      <c r="AX130" s="129" t="str">
        <f>INDEX(Directory[],MATCH(tbl_deal[[#This Row],[Index]],Directory[Index],0),MATCH('DEAL DIRECTORY'!AX$5,Directory[#Headers],0))</f>
        <v>2-3亿</v>
      </c>
      <c r="AY130" s="133" t="str">
        <f>INDEX(Directory[],MATCH(tbl_deal[[#This Row],[Index]],Directory[Index],0),MATCH('DEAL DIRECTORY'!AY$5,Directory[#Headers],0))</f>
        <v>22年</v>
      </c>
      <c r="AZ130" s="129" t="str">
        <f>INDEX(Directory[],MATCH(tbl_deal[[#This Row],[Index]],Directory[Index],0),MATCH('DEAL DIRECTORY'!AZ$5,Directory[#Headers],0))</f>
        <v>Q1</v>
      </c>
      <c r="BA130" s="129" t="str">
        <f>INDEX(Directory[],MATCH(tbl_deal[[#This Row],[Index]],Directory[Index],0),MATCH('DEAL DIRECTORY'!BA$5,Directory[#Headers],0))</f>
        <v>01月</v>
      </c>
      <c r="BB130" s="129" t="str">
        <f>INDEX(Directory[],MATCH(tbl_deal[[#This Row],[Index]],Directory[Index],0),MATCH('DEAL DIRECTORY'!BB$5,Directory[#Headers],0))</f>
        <v>--</v>
      </c>
      <c r="BC130" s="129" t="str">
        <f>INDEX(Directory[],MATCH(tbl_deal[[#This Row],[Index]],Directory[Index],0),MATCH('DEAL DIRECTORY'!BC$5,Directory[#Headers],0))</f>
        <v>CCTHK 2021 LTD</v>
      </c>
      <c r="BD130" s="129" t="str">
        <f>INDEX(Directory[],MATCH(tbl_deal[[#This Row],[Index]],Directory[Index],0),MATCH('DEAL DIRECTORY'!BD$5,Directory[#Headers],0))</f>
        <v>XS2416645203</v>
      </c>
      <c r="BE130" s="137" t="str">
        <f>INDEX(Directory[],MATCH(tbl_deal[[#This Row],[Index]],Directory[Index],0),MATCH('DEAL DIRECTORY'!BE$5,Directory[#Headers],0))</f>
        <v>22年01月</v>
      </c>
      <c r="BF130" s="137" t="str">
        <f>INDEX(Directory[],MATCH(tbl_deal[[#This Row],[Index]],Directory[Index],0),MATCH('DEAL DIRECTORY'!BF$5,Directory[#Headers],0))</f>
        <v>中国诚通</v>
      </c>
      <c r="BG130" s="137" t="str">
        <f>INDEX(Directory[],MATCH(tbl_deal[[#This Row],[Index]],Directory[Index],0),MATCH('DEAL DIRECTORY'!BG$5,Directory[#Headers],0))</f>
        <v>Baa1/--/BBB+</v>
      </c>
      <c r="BH130" s="137" t="str">
        <f>INDEX(Directory[],MATCH(tbl_deal[[#This Row],[Index]],Directory[Index],0),MATCH('DEAL DIRECTORY'!BH$5,Directory[#Headers],0))</f>
        <v>高级债</v>
      </c>
      <c r="BI130" s="137" t="str">
        <f>INDEX(Directory[],MATCH(tbl_deal[[#This Row],[Index]],Directory[Index],0),MATCH('DEAL DIRECTORY'!BI$5,Directory[#Headers],0))</f>
        <v>3亿美元</v>
      </c>
      <c r="BJ130" s="137" t="str">
        <f>INDEX(Directory[],MATCH(tbl_deal[[#This Row],[Index]],Directory[Index],0),MATCH('DEAL DIRECTORY'!BJ$5,Directory[#Headers],0))</f>
        <v>3年</v>
      </c>
      <c r="BK130" s="137" t="str">
        <f>INDEX(Directory[],MATCH(tbl_deal[[#This Row],[Index]],Directory[Index],0),MATCH('DEAL DIRECTORY'!BK$5,Directory[#Headers],0))</f>
        <v>2%</v>
      </c>
      <c r="BL130" s="137" t="str">
        <f>INDEX(Directory[],MATCH(tbl_deal[[#This Row],[Index]],Directory[Index],0),MATCH('DEAL DIRECTORY'!BL$5,Directory[#Headers],0))</f>
        <v>账簿管理人</v>
      </c>
      <c r="BM130" s="129" t="str">
        <f>INDEX(Directory[],MATCH(tbl_deal[[#This Row],[Index]],Directory[Index],0),MATCH('DEAL DIRECTORY'!BM$5,Directory[#Headers],0))</f>
        <v/>
      </c>
      <c r="BN130" s="4"/>
      <c r="BO130" s="4"/>
      <c r="BP130" s="4"/>
    </row>
    <row r="131" spans="3:68" ht="20.25" customHeight="1" x14ac:dyDescent="0.25">
      <c r="C131" s="129">
        <f>Directory[[#This Row],[Index]]</f>
        <v>340</v>
      </c>
      <c r="D131" s="130">
        <f>INDEX(Directory[],MATCH(tbl_deal[[#This Row],[Index]],Directory[Index],0),MATCH('DEAL DIRECTORY'!D$5,Directory[#Headers],0))</f>
        <v>44572</v>
      </c>
      <c r="E131" s="129" t="str">
        <f>INDEX(Directory[],MATCH(tbl_deal[[#This Row],[Index]],Directory[Index],0),MATCH('DEAL DIRECTORY'!E$5,Directory[#Headers],0))</f>
        <v/>
      </c>
      <c r="F131" s="129" t="str">
        <f>INDEX(Directory[],MATCH(tbl_deal[[#This Row],[Index]],Directory[Index],0),MATCH('DEAL DIRECTORY'!F$5,Directory[#Headers],0))</f>
        <v/>
      </c>
      <c r="G131" s="129" t="str">
        <f>INDEX(Directory[],MATCH(tbl_deal[[#This Row],[Index]],Directory[Index],0),MATCH('DEAL DIRECTORY'!G$5,Directory[#Headers],0))</f>
        <v>Bridge III</v>
      </c>
      <c r="H131" s="135" t="str">
        <f>IF(tbl_deal[[#This Row],[FolderPath]]="","",HYPERLINK(tbl_deal[[#This Row],[FolderPath]],"📂"))</f>
        <v/>
      </c>
      <c r="I131" s="129" t="str">
        <f>INDEX(Directory[],MATCH(tbl_deal[[#This Row],[Index]],Directory[Index],0),MATCH('DEAL DIRECTORY'!I$5,Directory[#Headers],0))</f>
        <v>JGC</v>
      </c>
      <c r="J131" s="129" t="str">
        <f>INDEX(Directory[],MATCH(tbl_deal[[#This Row],[Index]],Directory[Index],0),MATCH('DEAL DIRECTORY'!J$5,Directory[#Headers],0))</f>
        <v>n/a</v>
      </c>
      <c r="K131" s="129" t="str">
        <f>INDEX(Directory[],MATCH(tbl_deal[[#This Row],[Index]],Directory[Index],0),MATCH('DEAL DIRECTORY'!K$5,Directory[#Headers],0))</f>
        <v>SOE组</v>
      </c>
      <c r="L131" s="129">
        <f>INDEX(Directory[],MATCH(tbl_deal[[#This Row],[Index]],Directory[Index],0),MATCH('DEAL DIRECTORY'!L$5,Directory[#Headers],0))</f>
        <v>1</v>
      </c>
      <c r="M131" s="129" t="str">
        <f>INDEX(Directory[],MATCH(tbl_deal[[#This Row],[Index]],Directory[Index],0),MATCH('DEAL DIRECTORY'!M$5,Directory[#Headers],0))</f>
        <v>江苏叠石桥家纺(渤海银行)</v>
      </c>
      <c r="N131" s="129" t="str">
        <f>INDEX(Directory[],MATCH(tbl_deal[[#This Row],[Index]],Directory[Index],0),MATCH('DEAL DIRECTORY'!N$5,Directory[#Headers],0))</f>
        <v>--/--/--</v>
      </c>
      <c r="O131" s="129" t="str">
        <f>INDEX(Directory[],MATCH(tbl_deal[[#This Row],[Index]],Directory[Index],0),MATCH('DEAL DIRECTORY'!O$5,Directory[#Headers],0))</f>
        <v>USD</v>
      </c>
      <c r="P131" s="129">
        <f>INDEX(Directory[],MATCH(tbl_deal[[#This Row],[Index]],Directory[Index],0),MATCH('DEAL DIRECTORY'!P$5,Directory[#Headers],0))</f>
        <v>0.35</v>
      </c>
      <c r="Q131" s="129" t="str">
        <f>INDEX(Directory[],MATCH(tbl_deal[[#This Row],[Index]],Directory[Index],0),MATCH('DEAL DIRECTORY'!Q$5,Directory[#Headers],0))</f>
        <v>3</v>
      </c>
      <c r="R131" s="129" t="str">
        <f>INDEX(Directory[],MATCH(tbl_deal[[#This Row],[Index]],Directory[Index],0),MATCH('DEAL DIRECTORY'!R$5,Directory[#Headers],0))</f>
        <v>3%</v>
      </c>
      <c r="S131" s="129" t="str">
        <f>INDEX(Directory[],MATCH(tbl_deal[[#This Row],[Index]],Directory[Index],0),MATCH('DEAL DIRECTORY'!S$5,Directory[#Headers],0))</f>
        <v>--</v>
      </c>
      <c r="T131" s="129" t="str">
        <f>INDEX(Directory[],MATCH(tbl_deal[[#This Row],[Index]],Directory[Index],0),MATCH('DEAL DIRECTORY'!T$5,Directory[#Headers],0))</f>
        <v>--</v>
      </c>
      <c r="U131" s="129" t="str">
        <f>INDEX(Directory[],MATCH(tbl_deal[[#This Row],[Index]],Directory[Index],0),MATCH('DEAL DIRECTORY'!U$5,Directory[#Headers],0))</f>
        <v>--</v>
      </c>
      <c r="V131" s="131">
        <f>INDEX(Directory[],MATCH(tbl_deal[[#This Row],[Index]],Directory[Index],0),MATCH('DEAL DIRECTORY'!V$5,Directory[#Headers],0))</f>
        <v>0</v>
      </c>
      <c r="W131" s="129" t="str">
        <f>INDEX(Directory[],MATCH(tbl_deal[[#This Row],[Index]],Directory[Index],0),MATCH('DEAL DIRECTORY'!W$5,Directory[#Headers],0))</f>
        <v>备证</v>
      </c>
      <c r="X131" s="129" t="str">
        <f>INDEX(Directory[],MATCH(tbl_deal[[#This Row],[Index]],Directory[Index],0),MATCH('DEAL DIRECTORY'!X$5,Directory[#Headers],0))</f>
        <v>--</v>
      </c>
      <c r="Y131" s="129" t="str">
        <f>INDEX(Directory[],MATCH(tbl_deal[[#This Row],[Index]],Directory[Index],0),MATCH('DEAL DIRECTORY'!Y$5,Directory[#Headers],0))</f>
        <v>港交所</v>
      </c>
      <c r="Z131" s="129" t="str">
        <f>INDEX(Directory[],MATCH(tbl_deal[[#This Row],[Index]],Directory[Index],0),MATCH('DEAL DIRECTORY'!Z$5,Directory[#Headers],0))</f>
        <v/>
      </c>
      <c r="AA131" s="129" t="str">
        <f>INDEX(Directory[],MATCH(tbl_deal[[#This Row],[Index]],Directory[Index],0),MATCH('DEAL DIRECTORY'!AA$5,Directory[#Headers],0))</f>
        <v/>
      </c>
      <c r="AB131" s="129" t="str">
        <f>INDEX(Directory[],MATCH(tbl_deal[[#This Row],[Index]],Directory[Index],0),MATCH('DEAL DIRECTORY'!AB$5,Directory[#Headers],0))</f>
        <v>BISL</v>
      </c>
      <c r="AC131" s="129" t="str">
        <f>INDEX(Directory[],MATCH(tbl_deal[[#This Row],[Index]],Directory[Index],0),MATCH('DEAL DIRECTORY'!AC$5,Directory[#Headers],0))</f>
        <v>--</v>
      </c>
      <c r="AD131" s="129" t="str">
        <f>INDEX(Directory[],MATCH(tbl_deal[[#This Row],[Index]],Directory[Index],0),MATCH('DEAL DIRECTORY'!AD$5,Directory[#Headers],0))</f>
        <v>B&amp;D FOP</v>
      </c>
      <c r="AE131" s="129" t="str">
        <f>INDEX(Directory[],MATCH(tbl_deal[[#This Row],[Index]],Directory[Index],0),MATCH('DEAL DIRECTORY'!AE$5,Directory[#Headers],0))</f>
        <v>--</v>
      </c>
      <c r="AF131" s="129" t="str">
        <f>INDEX(Directory[],MATCH(tbl_deal[[#This Row],[Index]],Directory[Index],0),MATCH('DEAL DIRECTORY'!AF$5,Directory[#Headers],0))</f>
        <v>N</v>
      </c>
      <c r="AG131" s="129" t="str">
        <f>INDEX(Directory[],MATCH(tbl_deal[[#This Row],[Index]],Directory[Index],0),MATCH('DEAL DIRECTORY'!AG$5,Directory[#Headers],0))</f>
        <v>江苏叠石桥家纺产业集团有限公司</v>
      </c>
      <c r="AH131" s="129" t="str">
        <f>INDEX(Directory[],MATCH(tbl_deal[[#This Row],[Index]],Directory[Index],0),MATCH('DEAL DIRECTORY'!AH$5,Directory[#Headers],0))</f>
        <v>--/--/--</v>
      </c>
      <c r="AI131" s="129" t="str">
        <f>INDEX(Directory[],MATCH(tbl_deal[[#This Row],[Index]],Directory[Index],0),MATCH('DEAL DIRECTORY'!AI$5,Directory[#Headers],0))</f>
        <v>AA</v>
      </c>
      <c r="AJ131" s="129" t="str">
        <f>INDEX(Directory[],MATCH(tbl_deal[[#This Row],[Index]],Directory[Index],0),MATCH('DEAL DIRECTORY'!AJ$5,Directory[#Headers],0))</f>
        <v>江苏</v>
      </c>
      <c r="AK131" s="129" t="str">
        <f>INDEX(Directory[],MATCH(tbl_deal[[#This Row],[Index]],Directory[Index],0),MATCH('DEAL DIRECTORY'!AK$5,Directory[#Headers],0))</f>
        <v>南通市</v>
      </c>
      <c r="AL131" s="129" t="str">
        <f>INDEX(Directory[],MATCH(tbl_deal[[#This Row],[Index]],Directory[Index],0),MATCH('DEAL DIRECTORY'!AL$5,Directory[#Headers],0))</f>
        <v>海门区</v>
      </c>
      <c r="AM131" s="129" t="str">
        <f>INDEX(Directory[],MATCH(tbl_deal[[#This Row],[Index]],Directory[Index],0),MATCH('DEAL DIRECTORY'!AM$5,Directory[#Headers],0))</f>
        <v>渤海银行</v>
      </c>
      <c r="AN131" s="129" t="str">
        <f>INDEX(Directory[],MATCH(tbl_deal[[#This Row],[Index]],Directory[Index],0),MATCH('DEAL DIRECTORY'!AN$5,Directory[#Headers],0))</f>
        <v>股份行备证</v>
      </c>
      <c r="AO131" s="132">
        <f>IF(ISBLANK(INDEX(Directory[],MATCH(tbl_deal[[#This Row],[Index]],Directory[Index],0),MATCH('DEAL DIRECTORY'!AO$5,Directory[#Headers],0))),"--",INDEX(Directory[],MATCH(tbl_deal[[#This Row],[Index]],Directory[Index],0),MATCH('DEAL DIRECTORY'!AO$5,Directory[#Headers],0)))</f>
        <v>10000</v>
      </c>
      <c r="AP131" s="129">
        <f>INDEX(Directory[],MATCH(tbl_deal[[#This Row],[Index]],Directory[Index],0),MATCH('DEAL DIRECTORY'!AP$5,Directory[#Headers],0))</f>
        <v>0.35</v>
      </c>
      <c r="AQ131" s="129">
        <f>INDEX(Directory[],MATCH(tbl_deal[[#This Row],[Index]],Directory[Index],0),MATCH('DEAL DIRECTORY'!AQ$5,Directory[#Headers],0))</f>
        <v>2.23</v>
      </c>
      <c r="AR131" s="129">
        <f>INDEX(Directory[],MATCH(tbl_deal[[#This Row],[Index]],Directory[Index],0),MATCH('DEAL DIRECTORY'!AR$5,Directory[#Headers],0))</f>
        <v>2.7290000000000001</v>
      </c>
      <c r="AS131" s="129" t="str">
        <f>INDEX(Directory[],MATCH(tbl_deal[[#This Row],[Index]],Directory[Index],0),MATCH('DEAL DIRECTORY'!AS$5,Directory[#Headers],0))</f>
        <v>地方国企</v>
      </c>
      <c r="AT131" s="129" t="str">
        <f>INDEX(Directory[],MATCH(tbl_deal[[#This Row],[Index]],Directory[Index],0),MATCH('DEAL DIRECTORY'!AT$5,Directory[#Headers],0))</f>
        <v>地方平台</v>
      </c>
      <c r="AU131" s="129" t="str">
        <f>INDEX(Directory[],MATCH(tbl_deal[[#This Row],[Index]],Directory[Index],0),MATCH('DEAL DIRECTORY'!AU$5,Directory[#Headers],0))</f>
        <v>园区</v>
      </c>
      <c r="AV131" s="129" t="str">
        <f>INDEX(Directory[],MATCH(tbl_deal[[#This Row],[Index]],Directory[Index],0),MATCH('DEAL DIRECTORY'!AV$5,Directory[#Headers],0))</f>
        <v>备证</v>
      </c>
      <c r="AW131" s="129" t="str">
        <f>INDEX(Directory[],MATCH(tbl_deal[[#This Row],[Index]],Directory[Index],0),MATCH('DEAL DIRECTORY'!AW$5,Directory[#Headers],0))</f>
        <v>无评级</v>
      </c>
      <c r="AX131" s="129" t="str">
        <f>INDEX(Directory[],MATCH(tbl_deal[[#This Row],[Index]],Directory[Index],0),MATCH('DEAL DIRECTORY'!AX$5,Directory[#Headers],0))</f>
        <v>≤2亿</v>
      </c>
      <c r="AY131" s="133" t="str">
        <f>INDEX(Directory[],MATCH(tbl_deal[[#This Row],[Index]],Directory[Index],0),MATCH('DEAL DIRECTORY'!AY$5,Directory[#Headers],0))</f>
        <v>22年</v>
      </c>
      <c r="AZ131" s="129" t="str">
        <f>INDEX(Directory[],MATCH(tbl_deal[[#This Row],[Index]],Directory[Index],0),MATCH('DEAL DIRECTORY'!AZ$5,Directory[#Headers],0))</f>
        <v>Q1</v>
      </c>
      <c r="BA131" s="129" t="str">
        <f>INDEX(Directory[],MATCH(tbl_deal[[#This Row],[Index]],Directory[Index],0),MATCH('DEAL DIRECTORY'!BA$5,Directory[#Headers],0))</f>
        <v>01月</v>
      </c>
      <c r="BB131" s="129" t="str">
        <f>INDEX(Directory[],MATCH(tbl_deal[[#This Row],[Index]],Directory[Index],0),MATCH('DEAL DIRECTORY'!BB$5,Directory[#Headers],0))</f>
        <v>SOE Creds</v>
      </c>
      <c r="BC131" s="129" t="str">
        <f>INDEX(Directory[],MATCH(tbl_deal[[#This Row],[Index]],Directory[Index],0),MATCH('DEAL DIRECTORY'!BC$5,Directory[#Headers],0))</f>
        <v>JIANGSU DIESHIQIAO HOME TEXTILE INDUSTRY GROUP CO LTD</v>
      </c>
      <c r="BD131" s="129" t="str">
        <f>INDEX(Directory[],MATCH(tbl_deal[[#This Row],[Index]],Directory[Index],0),MATCH('DEAL DIRECTORY'!BD$5,Directory[#Headers],0))</f>
        <v>XS2423517205</v>
      </c>
      <c r="BE131" s="137" t="str">
        <f>INDEX(Directory[],MATCH(tbl_deal[[#This Row],[Index]],Directory[Index],0),MATCH('DEAL DIRECTORY'!BE$5,Directory[#Headers],0))</f>
        <v>22年01月</v>
      </c>
      <c r="BF131" s="137" t="str">
        <f>INDEX(Directory[],MATCH(tbl_deal[[#This Row],[Index]],Directory[Index],0),MATCH('DEAL DIRECTORY'!BF$5,Directory[#Headers],0))</f>
        <v>江苏叠石桥家纺</v>
      </c>
      <c r="BG131" s="137" t="str">
        <f>INDEX(Directory[],MATCH(tbl_deal[[#This Row],[Index]],Directory[Index],0),MATCH('DEAL DIRECTORY'!BG$5,Directory[#Headers],0))</f>
        <v>--/--/--</v>
      </c>
      <c r="BH131" s="137" t="str">
        <f>INDEX(Directory[],MATCH(tbl_deal[[#This Row],[Index]],Directory[Index],0),MATCH('DEAL DIRECTORY'!BH$5,Directory[#Headers],0))</f>
        <v>信用增强债券</v>
      </c>
      <c r="BI131" s="137" t="str">
        <f>INDEX(Directory[],MATCH(tbl_deal[[#This Row],[Index]],Directory[Index],0),MATCH('DEAL DIRECTORY'!BI$5,Directory[#Headers],0))</f>
        <v>3500万美元</v>
      </c>
      <c r="BJ131" s="137" t="str">
        <f>INDEX(Directory[],MATCH(tbl_deal[[#This Row],[Index]],Directory[Index],0),MATCH('DEAL DIRECTORY'!BJ$5,Directory[#Headers],0))</f>
        <v>3年</v>
      </c>
      <c r="BK131" s="137" t="str">
        <f>INDEX(Directory[],MATCH(tbl_deal[[#This Row],[Index]],Directory[Index],0),MATCH('DEAL DIRECTORY'!BK$5,Directory[#Headers],0))</f>
        <v>3%</v>
      </c>
      <c r="BL131" s="137" t="str">
        <f>INDEX(Directory[],MATCH(tbl_deal[[#This Row],[Index]],Directory[Index],0),MATCH('DEAL DIRECTORY'!BL$5,Directory[#Headers],0))</f>
        <v>全球协调人及交割行</v>
      </c>
      <c r="BM131" s="129" t="str">
        <f>INDEX(Directory[],MATCH(tbl_deal[[#This Row],[Index]],Directory[Index],0),MATCH('DEAL DIRECTORY'!BM$5,Directory[#Headers],0))</f>
        <v/>
      </c>
      <c r="BN131" s="4"/>
      <c r="BO131" s="4"/>
      <c r="BP131" s="4"/>
    </row>
    <row r="132" spans="3:68" ht="20.25" customHeight="1" x14ac:dyDescent="0.25">
      <c r="C132" s="129">
        <f>Directory[[#This Row],[Index]]</f>
        <v>339</v>
      </c>
      <c r="D132" s="130">
        <f>INDEX(Directory[],MATCH(tbl_deal[[#This Row],[Index]],Directory[Index],0),MATCH('DEAL DIRECTORY'!D$5,Directory[#Headers],0))</f>
        <v>44553</v>
      </c>
      <c r="E132" s="129" t="str">
        <f>INDEX(Directory[],MATCH(tbl_deal[[#This Row],[Index]],Directory[Index],0),MATCH('DEAL DIRECTORY'!E$5,Directory[#Headers],0))</f>
        <v/>
      </c>
      <c r="F132" s="129" t="str">
        <f>INDEX(Directory[],MATCH(tbl_deal[[#This Row],[Index]],Directory[Index],0),MATCH('DEAL DIRECTORY'!F$5,Directory[#Headers],0))</f>
        <v/>
      </c>
      <c r="G132" s="129" t="str">
        <f>INDEX(Directory[],MATCH(tbl_deal[[#This Row],[Index]],Directory[Index],0),MATCH('DEAL DIRECTORY'!G$5,Directory[#Headers],0))</f>
        <v>NewCity</v>
      </c>
      <c r="H132" s="135" t="str">
        <f>IF(tbl_deal[[#This Row],[FolderPath]]="","",HYPERLINK(tbl_deal[[#This Row],[FolderPath]],"📂"))</f>
        <v>📂</v>
      </c>
      <c r="I132" s="129" t="str">
        <f>INDEX(Directory[],MATCH(tbl_deal[[#This Row],[Index]],Directory[Index],0),MATCH('DEAL DIRECTORY'!I$5,Directory[#Headers],0))</f>
        <v>JBR</v>
      </c>
      <c r="J132" s="129" t="str">
        <f>INDEX(Directory[],MATCH(tbl_deal[[#This Row],[Index]],Directory[Index],0),MATCH('DEAL DIRECTORY'!J$5,Directory[#Headers],0))</f>
        <v>n/a</v>
      </c>
      <c r="K132" s="129" t="str">
        <f>INDEX(Directory[],MATCH(tbl_deal[[#This Row],[Index]],Directory[Index],0),MATCH('DEAL DIRECTORY'!K$5,Directory[#Headers],0))</f>
        <v>SOE组</v>
      </c>
      <c r="L132" s="129">
        <f>INDEX(Directory[],MATCH(tbl_deal[[#This Row],[Index]],Directory[Index],0),MATCH('DEAL DIRECTORY'!L$5,Directory[#Headers],0))</f>
        <v>1</v>
      </c>
      <c r="M132" s="129" t="str">
        <f>INDEX(Directory[],MATCH(tbl_deal[[#This Row],[Index]],Directory[Index],0),MATCH('DEAL DIRECTORY'!M$5,Directory[#Headers],0))</f>
        <v>湖州新投(徽商银行)</v>
      </c>
      <c r="N132" s="129" t="str">
        <f>INDEX(Directory[],MATCH(tbl_deal[[#This Row],[Index]],Directory[Index],0),MATCH('DEAL DIRECTORY'!N$5,Directory[#Headers],0))</f>
        <v>--/--/--</v>
      </c>
      <c r="O132" s="129" t="str">
        <f>INDEX(Directory[],MATCH(tbl_deal[[#This Row],[Index]],Directory[Index],0),MATCH('DEAL DIRECTORY'!O$5,Directory[#Headers],0))</f>
        <v>USD</v>
      </c>
      <c r="P132" s="129">
        <f>INDEX(Directory[],MATCH(tbl_deal[[#This Row],[Index]],Directory[Index],0),MATCH('DEAL DIRECTORY'!P$5,Directory[#Headers],0))</f>
        <v>2</v>
      </c>
      <c r="Q132" s="129" t="str">
        <f>INDEX(Directory[],MATCH(tbl_deal[[#This Row],[Index]],Directory[Index],0),MATCH('DEAL DIRECTORY'!Q$5,Directory[#Headers],0))</f>
        <v>3</v>
      </c>
      <c r="R132" s="129" t="str">
        <f>INDEX(Directory[],MATCH(tbl_deal[[#This Row],[Index]],Directory[Index],0),MATCH('DEAL DIRECTORY'!R$5,Directory[#Headers],0))</f>
        <v>2.58%</v>
      </c>
      <c r="S132" s="129" t="str">
        <f>INDEX(Directory[],MATCH(tbl_deal[[#This Row],[Index]],Directory[Index],0),MATCH('DEAL DIRECTORY'!S$5,Directory[#Headers],0))</f>
        <v>2.6%a</v>
      </c>
      <c r="T132" s="129" t="str">
        <f>INDEX(Directory[],MATCH(tbl_deal[[#This Row],[Index]],Directory[Index],0),MATCH('DEAL DIRECTORY'!T$5,Directory[#Headers],0))</f>
        <v>2.58%-2.6%</v>
      </c>
      <c r="U132" s="129" t="str">
        <f>INDEX(Directory[],MATCH(tbl_deal[[#This Row],[Index]],Directory[Index],0),MATCH('DEAL DIRECTORY'!U$5,Directory[#Headers],0))</f>
        <v>--</v>
      </c>
      <c r="V132" s="131">
        <f>INDEX(Directory[],MATCH(tbl_deal[[#This Row],[Index]],Directory[Index],0),MATCH('DEAL DIRECTORY'!V$5,Directory[#Headers],0))</f>
        <v>2</v>
      </c>
      <c r="W132" s="129" t="str">
        <f>INDEX(Directory[],MATCH(tbl_deal[[#This Row],[Index]],Directory[Index],0),MATCH('DEAL DIRECTORY'!W$5,Directory[#Headers],0))</f>
        <v>备证</v>
      </c>
      <c r="X132" s="129" t="str">
        <f>INDEX(Directory[],MATCH(tbl_deal[[#This Row],[Index]],Directory[Index],0),MATCH('DEAL DIRECTORY'!X$5,Directory[#Headers],0))</f>
        <v>--</v>
      </c>
      <c r="Y132" s="129" t="str">
        <f>INDEX(Directory[],MATCH(tbl_deal[[#This Row],[Index]],Directory[Index],0),MATCH('DEAL DIRECTORY'!Y$5,Directory[#Headers],0))</f>
        <v>港交所</v>
      </c>
      <c r="Z132" s="129" t="str">
        <f>INDEX(Directory[],MATCH(tbl_deal[[#This Row],[Index]],Directory[Index],0),MATCH('DEAL DIRECTORY'!Z$5,Directory[#Headers],0))</f>
        <v/>
      </c>
      <c r="AA132" s="129" t="str">
        <f>INDEX(Directory[],MATCH(tbl_deal[[#This Row],[Index]],Directory[Index],0),MATCH('DEAL DIRECTORY'!AA$5,Directory[#Headers],0))</f>
        <v/>
      </c>
      <c r="AB132" s="129" t="str">
        <f>INDEX(Directory[],MATCH(tbl_deal[[#This Row],[Index]],Directory[Index],0),MATCH('DEAL DIRECTORY'!AB$5,Directory[#Headers],0))</f>
        <v>BISL</v>
      </c>
      <c r="AC132" s="129" t="str">
        <f>INDEX(Directory[],MATCH(tbl_deal[[#This Row],[Index]],Directory[Index],0),MATCH('DEAL DIRECTORY'!AC$5,Directory[#Headers],0))</f>
        <v>--</v>
      </c>
      <c r="AD132" s="129" t="str">
        <f>INDEX(Directory[],MATCH(tbl_deal[[#This Row],[Index]],Directory[Index],0),MATCH('DEAL DIRECTORY'!AD$5,Directory[#Headers],0))</f>
        <v>--</v>
      </c>
      <c r="AE132" s="129" t="str">
        <f>INDEX(Directory[],MATCH(tbl_deal[[#This Row],[Index]],Directory[Index],0),MATCH('DEAL DIRECTORY'!AE$5,Directory[#Headers],0))</f>
        <v>--</v>
      </c>
      <c r="AF132" s="129" t="str">
        <f>INDEX(Directory[],MATCH(tbl_deal[[#This Row],[Index]],Directory[Index],0),MATCH('DEAL DIRECTORY'!AF$5,Directory[#Headers],0))</f>
        <v>N</v>
      </c>
      <c r="AG132" s="129" t="str">
        <f>INDEX(Directory[],MATCH(tbl_deal[[#This Row],[Index]],Directory[Index],0),MATCH('DEAL DIRECTORY'!AG$5,Directory[#Headers],0))</f>
        <v>湖州新型城市投资发展集团有限公司</v>
      </c>
      <c r="AH132" s="129" t="str">
        <f>INDEX(Directory[],MATCH(tbl_deal[[#This Row],[Index]],Directory[Index],0),MATCH('DEAL DIRECTORY'!AH$5,Directory[#Headers],0))</f>
        <v>--/--/--</v>
      </c>
      <c r="AI132" s="129" t="str">
        <f>INDEX(Directory[],MATCH(tbl_deal[[#This Row],[Index]],Directory[Index],0),MATCH('DEAL DIRECTORY'!AI$5,Directory[#Headers],0))</f>
        <v>AA</v>
      </c>
      <c r="AJ132" s="129" t="str">
        <f>INDEX(Directory[],MATCH(tbl_deal[[#This Row],[Index]],Directory[Index],0),MATCH('DEAL DIRECTORY'!AJ$5,Directory[#Headers],0))</f>
        <v>浙江</v>
      </c>
      <c r="AK132" s="129" t="str">
        <f>INDEX(Directory[],MATCH(tbl_deal[[#This Row],[Index]],Directory[Index],0),MATCH('DEAL DIRECTORY'!AK$5,Directory[#Headers],0))</f>
        <v>湖州市</v>
      </c>
      <c r="AL132" s="129" t="str">
        <f>INDEX(Directory[],MATCH(tbl_deal[[#This Row],[Index]],Directory[Index],0),MATCH('DEAL DIRECTORY'!AL$5,Directory[#Headers],0))</f>
        <v>吴兴区</v>
      </c>
      <c r="AM132" s="129" t="str">
        <f>INDEX(Directory[],MATCH(tbl_deal[[#This Row],[Index]],Directory[Index],0),MATCH('DEAL DIRECTORY'!AM$5,Directory[#Headers],0))</f>
        <v>徽商银行</v>
      </c>
      <c r="AN132" s="129" t="str">
        <f>INDEX(Directory[],MATCH(tbl_deal[[#This Row],[Index]],Directory[Index],0),MATCH('DEAL DIRECTORY'!AN$5,Directory[#Headers],0))</f>
        <v>城商行备证</v>
      </c>
      <c r="AO132" s="132">
        <f>IF(ISBLANK(INDEX(Directory[],MATCH(tbl_deal[[#This Row],[Index]],Directory[Index],0),MATCH('DEAL DIRECTORY'!AO$5,Directory[#Headers],0))),"--",INDEX(Directory[],MATCH(tbl_deal[[#This Row],[Index]],Directory[Index],0),MATCH('DEAL DIRECTORY'!AO$5,Directory[#Headers],0)))</f>
        <v>0</v>
      </c>
      <c r="AP132" s="129">
        <f>INDEX(Directory[],MATCH(tbl_deal[[#This Row],[Index]],Directory[Index],0),MATCH('DEAL DIRECTORY'!AP$5,Directory[#Headers],0))</f>
        <v>2</v>
      </c>
      <c r="AQ132" s="129">
        <f>INDEX(Directory[],MATCH(tbl_deal[[#This Row],[Index]],Directory[Index],0),MATCH('DEAL DIRECTORY'!AQ$5,Directory[#Headers],0))</f>
        <v>12.74</v>
      </c>
      <c r="AR132" s="129">
        <f>INDEX(Directory[],MATCH(tbl_deal[[#This Row],[Index]],Directory[Index],0),MATCH('DEAL DIRECTORY'!AR$5,Directory[#Headers],0))</f>
        <v>15.625</v>
      </c>
      <c r="AS132" s="129" t="str">
        <f>INDEX(Directory[],MATCH(tbl_deal[[#This Row],[Index]],Directory[Index],0),MATCH('DEAL DIRECTORY'!AS$5,Directory[#Headers],0))</f>
        <v>地方国企</v>
      </c>
      <c r="AT132" s="129" t="str">
        <f>INDEX(Directory[],MATCH(tbl_deal[[#This Row],[Index]],Directory[Index],0),MATCH('DEAL DIRECTORY'!AT$5,Directory[#Headers],0))</f>
        <v>地方平台</v>
      </c>
      <c r="AU132" s="129" t="str">
        <f>INDEX(Directory[],MATCH(tbl_deal[[#This Row],[Index]],Directory[Index],0),MATCH('DEAL DIRECTORY'!AU$5,Directory[#Headers],0))</f>
        <v>基建</v>
      </c>
      <c r="AV132" s="129" t="str">
        <f>INDEX(Directory[],MATCH(tbl_deal[[#This Row],[Index]],Directory[Index],0),MATCH('DEAL DIRECTORY'!AV$5,Directory[#Headers],0))</f>
        <v>备证</v>
      </c>
      <c r="AW132" s="129" t="str">
        <f>INDEX(Directory[],MATCH(tbl_deal[[#This Row],[Index]],Directory[Index],0),MATCH('DEAL DIRECTORY'!AW$5,Directory[#Headers],0))</f>
        <v>无评级</v>
      </c>
      <c r="AX132" s="129" t="str">
        <f>INDEX(Directory[],MATCH(tbl_deal[[#This Row],[Index]],Directory[Index],0),MATCH('DEAL DIRECTORY'!AX$5,Directory[#Headers],0))</f>
        <v>≤2亿</v>
      </c>
      <c r="AY132" s="133" t="str">
        <f>INDEX(Directory[],MATCH(tbl_deal[[#This Row],[Index]],Directory[Index],0),MATCH('DEAL DIRECTORY'!AY$5,Directory[#Headers],0))</f>
        <v>21年</v>
      </c>
      <c r="AZ132" s="129" t="str">
        <f>INDEX(Directory[],MATCH(tbl_deal[[#This Row],[Index]],Directory[Index],0),MATCH('DEAL DIRECTORY'!AZ$5,Directory[#Headers],0))</f>
        <v>Q4</v>
      </c>
      <c r="BA132" s="129" t="str">
        <f>INDEX(Directory[],MATCH(tbl_deal[[#This Row],[Index]],Directory[Index],0),MATCH('DEAL DIRECTORY'!BA$5,Directory[#Headers],0))</f>
        <v>12月</v>
      </c>
      <c r="BB132" s="129" t="str">
        <f>INDEX(Directory[],MATCH(tbl_deal[[#This Row],[Index]],Directory[Index],0),MATCH('DEAL DIRECTORY'!BB$5,Directory[#Headers],0))</f>
        <v>SOE Creds</v>
      </c>
      <c r="BC132" s="129" t="str">
        <f>INDEX(Directory[],MATCH(tbl_deal[[#This Row],[Index]],Directory[Index],0),MATCH('DEAL DIRECTORY'!BC$5,Directory[#Headers],0))</f>
        <v>HUZHOU NEW CITY INVESTMENT DEVELOPMENT GROUP CO LTD</v>
      </c>
      <c r="BD132" s="129" t="str">
        <f>INDEX(Directory[],MATCH(tbl_deal[[#This Row],[Index]],Directory[Index],0),MATCH('DEAL DIRECTORY'!BD$5,Directory[#Headers],0))</f>
        <v>XS2417332389</v>
      </c>
      <c r="BE132" s="137" t="str">
        <f>INDEX(Directory[],MATCH(tbl_deal[[#This Row],[Index]],Directory[Index],0),MATCH('DEAL DIRECTORY'!BE$5,Directory[#Headers],0))</f>
        <v>21年12月</v>
      </c>
      <c r="BF132" s="137" t="str">
        <f>INDEX(Directory[],MATCH(tbl_deal[[#This Row],[Index]],Directory[Index],0),MATCH('DEAL DIRECTORY'!BF$5,Directory[#Headers],0))</f>
        <v>湖州新投</v>
      </c>
      <c r="BG132" s="137" t="str">
        <f>INDEX(Directory[],MATCH(tbl_deal[[#This Row],[Index]],Directory[Index],0),MATCH('DEAL DIRECTORY'!BG$5,Directory[#Headers],0))</f>
        <v>--/--/--</v>
      </c>
      <c r="BH132" s="137" t="str">
        <f>INDEX(Directory[],MATCH(tbl_deal[[#This Row],[Index]],Directory[Index],0),MATCH('DEAL DIRECTORY'!BH$5,Directory[#Headers],0))</f>
        <v>信用增强债券</v>
      </c>
      <c r="BI132" s="137" t="str">
        <f>INDEX(Directory[],MATCH(tbl_deal[[#This Row],[Index]],Directory[Index],0),MATCH('DEAL DIRECTORY'!BI$5,Directory[#Headers],0))</f>
        <v>2亿美元</v>
      </c>
      <c r="BJ132" s="137" t="str">
        <f>INDEX(Directory[],MATCH(tbl_deal[[#This Row],[Index]],Directory[Index],0),MATCH('DEAL DIRECTORY'!BJ$5,Directory[#Headers],0))</f>
        <v>3年</v>
      </c>
      <c r="BK132" s="137" t="str">
        <f>INDEX(Directory[],MATCH(tbl_deal[[#This Row],[Index]],Directory[Index],0),MATCH('DEAL DIRECTORY'!BK$5,Directory[#Headers],0))</f>
        <v>2.58%</v>
      </c>
      <c r="BL132" s="137" t="str">
        <f>INDEX(Directory[],MATCH(tbl_deal[[#This Row],[Index]],Directory[Index],0),MATCH('DEAL DIRECTORY'!BL$5,Directory[#Headers],0))</f>
        <v>账簿管理人</v>
      </c>
      <c r="BM132" s="129" t="str">
        <f>INDEX(Directory[],MATCH(tbl_deal[[#This Row],[Index]],Directory[Index],0),MATCH('DEAL DIRECTORY'!BM$5,Directory[#Headers],0))</f>
        <v>\\10.10.1.215\dcm$\Deals\Completed\2021 Completed\NewCity 湖州新型城投</v>
      </c>
      <c r="BN132" s="4"/>
      <c r="BO132" s="4"/>
      <c r="BP132" s="4"/>
    </row>
    <row r="133" spans="3:68" ht="20.25" customHeight="1" x14ac:dyDescent="0.25">
      <c r="C133" s="129">
        <f>Directory[[#This Row],[Index]]</f>
        <v>338</v>
      </c>
      <c r="D133" s="130">
        <f>INDEX(Directory[],MATCH(tbl_deal[[#This Row],[Index]],Directory[Index],0),MATCH('DEAL DIRECTORY'!D$5,Directory[#Headers],0))</f>
        <v>44538</v>
      </c>
      <c r="E133" s="129" t="str">
        <f>INDEX(Directory[],MATCH(tbl_deal[[#This Row],[Index]],Directory[Index],0),MATCH('DEAL DIRECTORY'!E$5,Directory[#Headers],0))</f>
        <v/>
      </c>
      <c r="F133" s="129" t="str">
        <f>INDEX(Directory[],MATCH(tbl_deal[[#This Row],[Index]],Directory[Index],0),MATCH('DEAL DIRECTORY'!F$5,Directory[#Headers],0))</f>
        <v/>
      </c>
      <c r="G133" s="129" t="str">
        <f>INDEX(Directory[],MATCH(tbl_deal[[#This Row],[Index]],Directory[Index],0),MATCH('DEAL DIRECTORY'!G$5,Directory[#Headers],0))</f>
        <v>Splendid</v>
      </c>
      <c r="H133" s="135" t="str">
        <f>IF(tbl_deal[[#This Row],[FolderPath]]="","",HYPERLINK(tbl_deal[[#This Row],[FolderPath]],"📂"))</f>
        <v>📂</v>
      </c>
      <c r="I133" s="129" t="str">
        <f>INDEX(Directory[],MATCH(tbl_deal[[#This Row],[Index]],Directory[Index],0),MATCH('DEAL DIRECTORY'!I$5,Directory[#Headers],0))</f>
        <v>JBR</v>
      </c>
      <c r="J133" s="129" t="str">
        <f>INDEX(Directory[],MATCH(tbl_deal[[#This Row],[Index]],Directory[Index],0),MATCH('DEAL DIRECTORY'!J$5,Directory[#Headers],0))</f>
        <v>n/a</v>
      </c>
      <c r="K133" s="129" t="str">
        <f>INDEX(Directory[],MATCH(tbl_deal[[#This Row],[Index]],Directory[Index],0),MATCH('DEAL DIRECTORY'!K$5,Directory[#Headers],0))</f>
        <v>FI组</v>
      </c>
      <c r="L133" s="129">
        <f>INDEX(Directory[],MATCH(tbl_deal[[#This Row],[Index]],Directory[Index],0),MATCH('DEAL DIRECTORY'!L$5,Directory[#Headers],0))</f>
        <v>1</v>
      </c>
      <c r="M133" s="129" t="str">
        <f>INDEX(Directory[],MATCH(tbl_deal[[#This Row],[Index]],Directory[Index],0),MATCH('DEAL DIRECTORY'!M$5,Directory[#Headers],0))</f>
        <v>光银国际</v>
      </c>
      <c r="N133" s="129" t="str">
        <f>INDEX(Directory[],MATCH(tbl_deal[[#This Row],[Index]],Directory[Index],0),MATCH('DEAL DIRECTORY'!N$5,Directory[#Headers],0))</f>
        <v>--/--/BBB</v>
      </c>
      <c r="O133" s="129" t="str">
        <f>INDEX(Directory[],MATCH(tbl_deal[[#This Row],[Index]],Directory[Index],0),MATCH('DEAL DIRECTORY'!O$5,Directory[#Headers],0))</f>
        <v>USD</v>
      </c>
      <c r="P133" s="129">
        <f>INDEX(Directory[],MATCH(tbl_deal[[#This Row],[Index]],Directory[Index],0),MATCH('DEAL DIRECTORY'!P$5,Directory[#Headers],0))</f>
        <v>3</v>
      </c>
      <c r="Q133" s="129" t="str">
        <f>INDEX(Directory[],MATCH(tbl_deal[[#This Row],[Index]],Directory[Index],0),MATCH('DEAL DIRECTORY'!Q$5,Directory[#Headers],0))</f>
        <v>3</v>
      </c>
      <c r="R133" s="129" t="str">
        <f>INDEX(Directory[],MATCH(tbl_deal[[#This Row],[Index]],Directory[Index],0),MATCH('DEAL DIRECTORY'!R$5,Directory[#Headers],0))</f>
        <v>2%</v>
      </c>
      <c r="S133" s="129" t="str">
        <f>INDEX(Directory[],MATCH(tbl_deal[[#This Row],[Index]],Directory[Index],0),MATCH('DEAL DIRECTORY'!S$5,Directory[#Headers],0))</f>
        <v>T+170a</v>
      </c>
      <c r="T133" s="129" t="str">
        <f>INDEX(Directory[],MATCH(tbl_deal[[#This Row],[Index]],Directory[Index],0),MATCH('DEAL DIRECTORY'!T$5,Directory[#Headers],0))</f>
        <v>T+125</v>
      </c>
      <c r="U133" s="129" t="str">
        <f>INDEX(Directory[],MATCH(tbl_deal[[#This Row],[Index]],Directory[Index],0),MATCH('DEAL DIRECTORY'!U$5,Directory[#Headers],0))</f>
        <v>T+125</v>
      </c>
      <c r="V133" s="131">
        <f>INDEX(Directory[],MATCH(tbl_deal[[#This Row],[Index]],Directory[Index],0),MATCH('DEAL DIRECTORY'!V$5,Directory[#Headers],0))</f>
        <v>45</v>
      </c>
      <c r="W133" s="129" t="str">
        <f>INDEX(Directory[],MATCH(tbl_deal[[#This Row],[Index]],Directory[Index],0),MATCH('DEAL DIRECTORY'!W$5,Directory[#Headers],0))</f>
        <v>担保</v>
      </c>
      <c r="X133" s="129" t="str">
        <f>INDEX(Directory[],MATCH(tbl_deal[[#This Row],[Index]],Directory[Index],0),MATCH('DEAL DIRECTORY'!X$5,Directory[#Headers],0))</f>
        <v>--</v>
      </c>
      <c r="Y133" s="129" t="str">
        <f>INDEX(Directory[],MATCH(tbl_deal[[#This Row],[Index]],Directory[Index],0),MATCH('DEAL DIRECTORY'!Y$5,Directory[#Headers],0))</f>
        <v>港交所</v>
      </c>
      <c r="Z133" s="129" t="str">
        <f>INDEX(Directory[],MATCH(tbl_deal[[#This Row],[Index]],Directory[Index],0),MATCH('DEAL DIRECTORY'!Z$5,Directory[#Headers],0))</f>
        <v/>
      </c>
      <c r="AA133" s="129" t="str">
        <f>INDEX(Directory[],MATCH(tbl_deal[[#This Row],[Index]],Directory[Index],0),MATCH('DEAL DIRECTORY'!AA$5,Directory[#Headers],0))</f>
        <v/>
      </c>
      <c r="AB133" s="129" t="str">
        <f>INDEX(Directory[],MATCH(tbl_deal[[#This Row],[Index]],Directory[Index],0),MATCH('DEAL DIRECTORY'!AB$5,Directory[#Headers],0))</f>
        <v>BISL,港分</v>
      </c>
      <c r="AC133" s="129" t="str">
        <f>INDEX(Directory[],MATCH(tbl_deal[[#This Row],[Index]],Directory[Index],0),MATCH('DEAL DIRECTORY'!AC$5,Directory[#Headers],0))</f>
        <v>--</v>
      </c>
      <c r="AD133" s="129" t="str">
        <f>INDEX(Directory[],MATCH(tbl_deal[[#This Row],[Index]],Directory[Index],0),MATCH('DEAL DIRECTORY'!AD$5,Directory[#Headers],0))</f>
        <v>--</v>
      </c>
      <c r="AE133" s="129" t="str">
        <f>INDEX(Directory[],MATCH(tbl_deal[[#This Row],[Index]],Directory[Index],0),MATCH('DEAL DIRECTORY'!AE$5,Directory[#Headers],0))</f>
        <v>--</v>
      </c>
      <c r="AF133" s="129" t="str">
        <f>INDEX(Directory[],MATCH(tbl_deal[[#This Row],[Index]],Directory[Index],0),MATCH('DEAL DIRECTORY'!AF$5,Directory[#Headers],0))</f>
        <v>Y</v>
      </c>
      <c r="AG133" s="129" t="str">
        <f>INDEX(Directory[],MATCH(tbl_deal[[#This Row],[Index]],Directory[Index],0),MATCH('DEAL DIRECTORY'!AG$5,Directory[#Headers],0))</f>
        <v>光银国际投资有限公司</v>
      </c>
      <c r="AH133" s="129" t="str">
        <f>INDEX(Directory[],MATCH(tbl_deal[[#This Row],[Index]],Directory[Index],0),MATCH('DEAL DIRECTORY'!AH$5,Directory[#Headers],0))</f>
        <v>--/--/BBB</v>
      </c>
      <c r="AI133" s="129" t="str">
        <f>INDEX(Directory[],MATCH(tbl_deal[[#This Row],[Index]],Directory[Index],0),MATCH('DEAL DIRECTORY'!AI$5,Directory[#Headers],0))</f>
        <v>--</v>
      </c>
      <c r="AJ133" s="129" t="str">
        <f>INDEX(Directory[],MATCH(tbl_deal[[#This Row],[Index]],Directory[Index],0),MATCH('DEAL DIRECTORY'!AJ$5,Directory[#Headers],0))</f>
        <v>北京</v>
      </c>
      <c r="AK133" s="129" t="str">
        <f>INDEX(Directory[],MATCH(tbl_deal[[#This Row],[Index]],Directory[Index],0),MATCH('DEAL DIRECTORY'!AK$5,Directory[#Headers],0))</f>
        <v>--</v>
      </c>
      <c r="AL133" s="129" t="str">
        <f>INDEX(Directory[],MATCH(tbl_deal[[#This Row],[Index]],Directory[Index],0),MATCH('DEAL DIRECTORY'!AL$5,Directory[#Headers],0))</f>
        <v>--</v>
      </c>
      <c r="AM133" s="129" t="str">
        <f>INDEX(Directory[],MATCH(tbl_deal[[#This Row],[Index]],Directory[Index],0),MATCH('DEAL DIRECTORY'!AM$5,Directory[#Headers],0))</f>
        <v>--</v>
      </c>
      <c r="AN133" s="129" t="str">
        <f>INDEX(Directory[],MATCH(tbl_deal[[#This Row],[Index]],Directory[Index],0),MATCH('DEAL DIRECTORY'!AN$5,Directory[#Headers],0))</f>
        <v>--</v>
      </c>
      <c r="AO133" s="132">
        <f>IF(ISBLANK(INDEX(Directory[],MATCH(tbl_deal[[#This Row],[Index]],Directory[Index],0),MATCH('DEAL DIRECTORY'!AO$5,Directory[#Headers],0))),"--",INDEX(Directory[],MATCH(tbl_deal[[#This Row],[Index]],Directory[Index],0),MATCH('DEAL DIRECTORY'!AO$5,Directory[#Headers],0)))</f>
        <v>1000</v>
      </c>
      <c r="AP133" s="129">
        <f>INDEX(Directory[],MATCH(tbl_deal[[#This Row],[Index]],Directory[Index],0),MATCH('DEAL DIRECTORY'!AP$5,Directory[#Headers],0))</f>
        <v>3</v>
      </c>
      <c r="AQ133" s="129">
        <f>INDEX(Directory[],MATCH(tbl_deal[[#This Row],[Index]],Directory[Index],0),MATCH('DEAL DIRECTORY'!AQ$5,Directory[#Headers],0))</f>
        <v>19.03</v>
      </c>
      <c r="AR133" s="129">
        <f>INDEX(Directory[],MATCH(tbl_deal[[#This Row],[Index]],Directory[Index],0),MATCH('DEAL DIRECTORY'!AR$5,Directory[#Headers],0))</f>
        <v>23.437999999999999</v>
      </c>
      <c r="AS133" s="129" t="str">
        <f>INDEX(Directory[],MATCH(tbl_deal[[#This Row],[Index]],Directory[Index],0),MATCH('DEAL DIRECTORY'!AS$5,Directory[#Headers],0))</f>
        <v>央企(子)</v>
      </c>
      <c r="AT133" s="129" t="str">
        <f>INDEX(Directory[],MATCH(tbl_deal[[#This Row],[Index]],Directory[Index],0),MATCH('DEAL DIRECTORY'!AT$5,Directory[#Headers],0))</f>
        <v>金融机构</v>
      </c>
      <c r="AU133" s="129" t="str">
        <f>INDEX(Directory[],MATCH(tbl_deal[[#This Row],[Index]],Directory[Index],0),MATCH('DEAL DIRECTORY'!AU$5,Directory[#Headers],0))</f>
        <v>非银</v>
      </c>
      <c r="AV133" s="129" t="str">
        <f>INDEX(Directory[],MATCH(tbl_deal[[#This Row],[Index]],Directory[Index],0),MATCH('DEAL DIRECTORY'!AV$5,Directory[#Headers],0))</f>
        <v>担保</v>
      </c>
      <c r="AW133" s="129" t="str">
        <f>INDEX(Directory[],MATCH(tbl_deal[[#This Row],[Index]],Directory[Index],0),MATCH('DEAL DIRECTORY'!AW$5,Directory[#Headers],0))</f>
        <v>投资级</v>
      </c>
      <c r="AX133" s="129" t="str">
        <f>INDEX(Directory[],MATCH(tbl_deal[[#This Row],[Index]],Directory[Index],0),MATCH('DEAL DIRECTORY'!AX$5,Directory[#Headers],0))</f>
        <v>2-3亿</v>
      </c>
      <c r="AY133" s="133" t="str">
        <f>INDEX(Directory[],MATCH(tbl_deal[[#This Row],[Index]],Directory[Index],0),MATCH('DEAL DIRECTORY'!AY$5,Directory[#Headers],0))</f>
        <v>21年</v>
      </c>
      <c r="AZ133" s="129" t="str">
        <f>INDEX(Directory[],MATCH(tbl_deal[[#This Row],[Index]],Directory[Index],0),MATCH('DEAL DIRECTORY'!AZ$5,Directory[#Headers],0))</f>
        <v>Q4</v>
      </c>
      <c r="BA133" s="129" t="str">
        <f>INDEX(Directory[],MATCH(tbl_deal[[#This Row],[Index]],Directory[Index],0),MATCH('DEAL DIRECTORY'!BA$5,Directory[#Headers],0))</f>
        <v>12月</v>
      </c>
      <c r="BB133" s="129" t="str">
        <f>INDEX(Directory[],MATCH(tbl_deal[[#This Row],[Index]],Directory[Index],0),MATCH('DEAL DIRECTORY'!BB$5,Directory[#Headers],0))</f>
        <v>--</v>
      </c>
      <c r="BC133" s="129" t="str">
        <f>INDEX(Directory[],MATCH(tbl_deal[[#This Row],[Index]],Directory[Index],0),MATCH('DEAL DIRECTORY'!BC$5,Directory[#Headers],0))</f>
        <v>CEBI SPLENDID LTD</v>
      </c>
      <c r="BD133" s="129" t="str">
        <f>INDEX(Directory[],MATCH(tbl_deal[[#This Row],[Index]],Directory[Index],0),MATCH('DEAL DIRECTORY'!BD$5,Directory[#Headers],0))</f>
        <v>XS2418777285</v>
      </c>
      <c r="BE133" s="137" t="str">
        <f>INDEX(Directory[],MATCH(tbl_deal[[#This Row],[Index]],Directory[Index],0),MATCH('DEAL DIRECTORY'!BE$5,Directory[#Headers],0))</f>
        <v>21年12月</v>
      </c>
      <c r="BF133" s="137" t="str">
        <f>INDEX(Directory[],MATCH(tbl_deal[[#This Row],[Index]],Directory[Index],0),MATCH('DEAL DIRECTORY'!BF$5,Directory[#Headers],0))</f>
        <v>光银国际</v>
      </c>
      <c r="BG133" s="137" t="str">
        <f>INDEX(Directory[],MATCH(tbl_deal[[#This Row],[Index]],Directory[Index],0),MATCH('DEAL DIRECTORY'!BG$5,Directory[#Headers],0))</f>
        <v>--/--/BBB</v>
      </c>
      <c r="BH133" s="137" t="str">
        <f>INDEX(Directory[],MATCH(tbl_deal[[#This Row],[Index]],Directory[Index],0),MATCH('DEAL DIRECTORY'!BH$5,Directory[#Headers],0))</f>
        <v>高级债</v>
      </c>
      <c r="BI133" s="137" t="str">
        <f>INDEX(Directory[],MATCH(tbl_deal[[#This Row],[Index]],Directory[Index],0),MATCH('DEAL DIRECTORY'!BI$5,Directory[#Headers],0))</f>
        <v>3亿美元</v>
      </c>
      <c r="BJ133" s="137" t="str">
        <f>INDEX(Directory[],MATCH(tbl_deal[[#This Row],[Index]],Directory[Index],0),MATCH('DEAL DIRECTORY'!BJ$5,Directory[#Headers],0))</f>
        <v>3年</v>
      </c>
      <c r="BK133" s="137" t="str">
        <f>INDEX(Directory[],MATCH(tbl_deal[[#This Row],[Index]],Directory[Index],0),MATCH('DEAL DIRECTORY'!BK$5,Directory[#Headers],0))</f>
        <v>2%</v>
      </c>
      <c r="BL133" s="137" t="str">
        <f>INDEX(Directory[],MATCH(tbl_deal[[#This Row],[Index]],Directory[Index],0),MATCH('DEAL DIRECTORY'!BL$5,Directory[#Headers],0))</f>
        <v>账簿管理人</v>
      </c>
      <c r="BM133" s="129" t="str">
        <f>INDEX(Directory[],MATCH(tbl_deal[[#This Row],[Index]],Directory[Index],0),MATCH('DEAL DIRECTORY'!BM$5,Directory[#Headers],0))</f>
        <v>\\10.10.1.215\dcm$\Deals\Completed\2021 Completed\Splendid 光银国际</v>
      </c>
      <c r="BN133" s="4"/>
      <c r="BO133" s="4"/>
      <c r="BP133" s="4"/>
    </row>
    <row r="134" spans="3:68" ht="20.25" customHeight="1" x14ac:dyDescent="0.25">
      <c r="C134" s="129">
        <f>Directory[[#This Row],[Index]]</f>
        <v>337</v>
      </c>
      <c r="D134" s="130">
        <f>INDEX(Directory[],MATCH(tbl_deal[[#This Row],[Index]],Directory[Index],0),MATCH('DEAL DIRECTORY'!D$5,Directory[#Headers],0))</f>
        <v>44537</v>
      </c>
      <c r="E134" s="129" t="str">
        <f>INDEX(Directory[],MATCH(tbl_deal[[#This Row],[Index]],Directory[Index],0),MATCH('DEAL DIRECTORY'!E$5,Directory[#Headers],0))</f>
        <v/>
      </c>
      <c r="F134" s="129" t="str">
        <f>INDEX(Directory[],MATCH(tbl_deal[[#This Row],[Index]],Directory[Index],0),MATCH('DEAL DIRECTORY'!F$5,Directory[#Headers],0))</f>
        <v/>
      </c>
      <c r="G134" s="129" t="str">
        <f>INDEX(Directory[],MATCH(tbl_deal[[#This Row],[Index]],Directory[Index],0),MATCH('DEAL DIRECTORY'!G$5,Directory[#Headers],0))</f>
        <v>Spring</v>
      </c>
      <c r="H134" s="135" t="str">
        <f>IF(tbl_deal[[#This Row],[FolderPath]]="","",HYPERLINK(tbl_deal[[#This Row],[FolderPath]],"📂"))</f>
        <v>📂</v>
      </c>
      <c r="I134" s="129" t="str">
        <f>INDEX(Directory[],MATCH(tbl_deal[[#This Row],[Index]],Directory[Index],0),MATCH('DEAL DIRECTORY'!I$5,Directory[#Headers],0))</f>
        <v>JBR</v>
      </c>
      <c r="J134" s="129" t="str">
        <f>INDEX(Directory[],MATCH(tbl_deal[[#This Row],[Index]],Directory[Index],0),MATCH('DEAL DIRECTORY'!J$5,Directory[#Headers],0))</f>
        <v>n/a</v>
      </c>
      <c r="K134" s="129" t="str">
        <f>INDEX(Directory[],MATCH(tbl_deal[[#This Row],[Index]],Directory[Index],0),MATCH('DEAL DIRECTORY'!K$5,Directory[#Headers],0))</f>
        <v>SOE组</v>
      </c>
      <c r="L134" s="129">
        <f>INDEX(Directory[],MATCH(tbl_deal[[#This Row],[Index]],Directory[Index],0),MATCH('DEAL DIRECTORY'!L$5,Directory[#Headers],0))</f>
        <v>1</v>
      </c>
      <c r="M134" s="129" t="str">
        <f>INDEX(Directory[],MATCH(tbl_deal[[#This Row],[Index]],Directory[Index],0),MATCH('DEAL DIRECTORY'!M$5,Directory[#Headers],0))</f>
        <v>济南轨交</v>
      </c>
      <c r="N134" s="129" t="str">
        <f>INDEX(Directory[],MATCH(tbl_deal[[#This Row],[Index]],Directory[Index],0),MATCH('DEAL DIRECTORY'!N$5,Directory[#Headers],0))</f>
        <v>--/--/A-</v>
      </c>
      <c r="O134" s="129" t="str">
        <f>INDEX(Directory[],MATCH(tbl_deal[[#This Row],[Index]],Directory[Index],0),MATCH('DEAL DIRECTORY'!O$5,Directory[#Headers],0))</f>
        <v>USD</v>
      </c>
      <c r="P134" s="129">
        <f>INDEX(Directory[],MATCH(tbl_deal[[#This Row],[Index]],Directory[Index],0),MATCH('DEAL DIRECTORY'!P$5,Directory[#Headers],0))</f>
        <v>1</v>
      </c>
      <c r="Q134" s="129" t="str">
        <f>INDEX(Directory[],MATCH(tbl_deal[[#This Row],[Index]],Directory[Index],0),MATCH('DEAL DIRECTORY'!Q$5,Directory[#Headers],0))</f>
        <v>1</v>
      </c>
      <c r="R134" s="129" t="str">
        <f>INDEX(Directory[],MATCH(tbl_deal[[#This Row],[Index]],Directory[Index],0),MATCH('DEAL DIRECTORY'!R$5,Directory[#Headers],0))</f>
        <v>2%</v>
      </c>
      <c r="S134" s="129" t="str">
        <f>INDEX(Directory[],MATCH(tbl_deal[[#This Row],[Index]],Directory[Index],0),MATCH('DEAL DIRECTORY'!S$5,Directory[#Headers],0))</f>
        <v>2.4%a</v>
      </c>
      <c r="T134" s="129" t="str">
        <f>INDEX(Directory[],MATCH(tbl_deal[[#This Row],[Index]],Directory[Index],0),MATCH('DEAL DIRECTORY'!T$5,Directory[#Headers],0))</f>
        <v>2%</v>
      </c>
      <c r="U134" s="129" t="str">
        <f>INDEX(Directory[],MATCH(tbl_deal[[#This Row],[Index]],Directory[Index],0),MATCH('DEAL DIRECTORY'!U$5,Directory[#Headers],0))</f>
        <v>--</v>
      </c>
      <c r="V134" s="131">
        <f>INDEX(Directory[],MATCH(tbl_deal[[#This Row],[Index]],Directory[Index],0),MATCH('DEAL DIRECTORY'!V$5,Directory[#Headers],0))</f>
        <v>40</v>
      </c>
      <c r="W134" s="129" t="str">
        <f>INDEX(Directory[],MATCH(tbl_deal[[#This Row],[Index]],Directory[Index],0),MATCH('DEAL DIRECTORY'!W$5,Directory[#Headers],0))</f>
        <v>担保</v>
      </c>
      <c r="X134" s="129" t="str">
        <f>INDEX(Directory[],MATCH(tbl_deal[[#This Row],[Index]],Directory[Index],0),MATCH('DEAL DIRECTORY'!X$5,Directory[#Headers],0))</f>
        <v>澳交所债券</v>
      </c>
      <c r="Y134" s="129" t="str">
        <f>INDEX(Directory[],MATCH(tbl_deal[[#This Row],[Index]],Directory[Index],0),MATCH('DEAL DIRECTORY'!Y$5,Directory[#Headers],0))</f>
        <v>澳交所</v>
      </c>
      <c r="Z134" s="129" t="str">
        <f>INDEX(Directory[],MATCH(tbl_deal[[#This Row],[Index]],Directory[Index],0),MATCH('DEAL DIRECTORY'!Z$5,Directory[#Headers],0))</f>
        <v/>
      </c>
      <c r="AA134" s="129" t="str">
        <f>INDEX(Directory[],MATCH(tbl_deal[[#This Row],[Index]],Directory[Index],0),MATCH('DEAL DIRECTORY'!AA$5,Directory[#Headers],0))</f>
        <v/>
      </c>
      <c r="AB134" s="129" t="str">
        <f>INDEX(Directory[],MATCH(tbl_deal[[#This Row],[Index]],Directory[Index],0),MATCH('DEAL DIRECTORY'!AB$5,Directory[#Headers],0))</f>
        <v>BISL</v>
      </c>
      <c r="AC134" s="129" t="str">
        <f>INDEX(Directory[],MATCH(tbl_deal[[#This Row],[Index]],Directory[Index],0),MATCH('DEAL DIRECTORY'!AC$5,Directory[#Headers],0))</f>
        <v>--</v>
      </c>
      <c r="AD134" s="129" t="str">
        <f>INDEX(Directory[],MATCH(tbl_deal[[#This Row],[Index]],Directory[Index],0),MATCH('DEAL DIRECTORY'!AD$5,Directory[#Headers],0))</f>
        <v>--</v>
      </c>
      <c r="AE134" s="129" t="str">
        <f>INDEX(Directory[],MATCH(tbl_deal[[#This Row],[Index]],Directory[Index],0),MATCH('DEAL DIRECTORY'!AE$5,Directory[#Headers],0))</f>
        <v>--</v>
      </c>
      <c r="AF134" s="129" t="str">
        <f>INDEX(Directory[],MATCH(tbl_deal[[#This Row],[Index]],Directory[Index],0),MATCH('DEAL DIRECTORY'!AF$5,Directory[#Headers],0))</f>
        <v>Y</v>
      </c>
      <c r="AG134" s="129" t="str">
        <f>INDEX(Directory[],MATCH(tbl_deal[[#This Row],[Index]],Directory[Index],0),MATCH('DEAL DIRECTORY'!AG$5,Directory[#Headers],0))</f>
        <v>济南轨道交通集团有限公司</v>
      </c>
      <c r="AH134" s="129" t="str">
        <f>INDEX(Directory[],MATCH(tbl_deal[[#This Row],[Index]],Directory[Index],0),MATCH('DEAL DIRECTORY'!AH$5,Directory[#Headers],0))</f>
        <v>--/--/A-</v>
      </c>
      <c r="AI134" s="129" t="str">
        <f>INDEX(Directory[],MATCH(tbl_deal[[#This Row],[Index]],Directory[Index],0),MATCH('DEAL DIRECTORY'!AI$5,Directory[#Headers],0))</f>
        <v>AAA</v>
      </c>
      <c r="AJ134" s="129" t="str">
        <f>INDEX(Directory[],MATCH(tbl_deal[[#This Row],[Index]],Directory[Index],0),MATCH('DEAL DIRECTORY'!AJ$5,Directory[#Headers],0))</f>
        <v>山东</v>
      </c>
      <c r="AK134" s="129" t="str">
        <f>INDEX(Directory[],MATCH(tbl_deal[[#This Row],[Index]],Directory[Index],0),MATCH('DEAL DIRECTORY'!AK$5,Directory[#Headers],0))</f>
        <v>济南市</v>
      </c>
      <c r="AL134" s="129" t="str">
        <f>INDEX(Directory[],MATCH(tbl_deal[[#This Row],[Index]],Directory[Index],0),MATCH('DEAL DIRECTORY'!AL$5,Directory[#Headers],0))</f>
        <v>--</v>
      </c>
      <c r="AM134" s="129" t="str">
        <f>INDEX(Directory[],MATCH(tbl_deal[[#This Row],[Index]],Directory[Index],0),MATCH('DEAL DIRECTORY'!AM$5,Directory[#Headers],0))</f>
        <v>--</v>
      </c>
      <c r="AN134" s="129" t="str">
        <f>INDEX(Directory[],MATCH(tbl_deal[[#This Row],[Index]],Directory[Index],0),MATCH('DEAL DIRECTORY'!AN$5,Directory[#Headers],0))</f>
        <v>--</v>
      </c>
      <c r="AO134" s="132">
        <f>IF(ISBLANK(INDEX(Directory[],MATCH(tbl_deal[[#This Row],[Index]],Directory[Index],0),MATCH('DEAL DIRECTORY'!AO$5,Directory[#Headers],0))),"--",INDEX(Directory[],MATCH(tbl_deal[[#This Row],[Index]],Directory[Index],0),MATCH('DEAL DIRECTORY'!AO$5,Directory[#Headers],0)))</f>
        <v>0</v>
      </c>
      <c r="AP134" s="129">
        <f>INDEX(Directory[],MATCH(tbl_deal[[#This Row],[Index]],Directory[Index],0),MATCH('DEAL DIRECTORY'!AP$5,Directory[#Headers],0))</f>
        <v>1</v>
      </c>
      <c r="AQ134" s="129">
        <f>INDEX(Directory[],MATCH(tbl_deal[[#This Row],[Index]],Directory[Index],0),MATCH('DEAL DIRECTORY'!AQ$5,Directory[#Headers],0))</f>
        <v>6.37</v>
      </c>
      <c r="AR134" s="129">
        <f>INDEX(Directory[],MATCH(tbl_deal[[#This Row],[Index]],Directory[Index],0),MATCH('DEAL DIRECTORY'!AR$5,Directory[#Headers],0))</f>
        <v>7.8129999999999997</v>
      </c>
      <c r="AS134" s="129" t="str">
        <f>INDEX(Directory[],MATCH(tbl_deal[[#This Row],[Index]],Directory[Index],0),MATCH('DEAL DIRECTORY'!AS$5,Directory[#Headers],0))</f>
        <v>地方国企</v>
      </c>
      <c r="AT134" s="129" t="str">
        <f>INDEX(Directory[],MATCH(tbl_deal[[#This Row],[Index]],Directory[Index],0),MATCH('DEAL DIRECTORY'!AT$5,Directory[#Headers],0))</f>
        <v>地方平台</v>
      </c>
      <c r="AU134" s="129" t="str">
        <f>INDEX(Directory[],MATCH(tbl_deal[[#This Row],[Index]],Directory[Index],0),MATCH('DEAL DIRECTORY'!AU$5,Directory[#Headers],0))</f>
        <v>交通</v>
      </c>
      <c r="AV134" s="129" t="str">
        <f>INDEX(Directory[],MATCH(tbl_deal[[#This Row],[Index]],Directory[Index],0),MATCH('DEAL DIRECTORY'!AV$5,Directory[#Headers],0))</f>
        <v>担保</v>
      </c>
      <c r="AW134" s="129" t="str">
        <f>INDEX(Directory[],MATCH(tbl_deal[[#This Row],[Index]],Directory[Index],0),MATCH('DEAL DIRECTORY'!AW$5,Directory[#Headers],0))</f>
        <v>投资级</v>
      </c>
      <c r="AX134" s="129" t="str">
        <f>INDEX(Directory[],MATCH(tbl_deal[[#This Row],[Index]],Directory[Index],0),MATCH('DEAL DIRECTORY'!AX$5,Directory[#Headers],0))</f>
        <v>≤2亿</v>
      </c>
      <c r="AY134" s="133" t="str">
        <f>INDEX(Directory[],MATCH(tbl_deal[[#This Row],[Index]],Directory[Index],0),MATCH('DEAL DIRECTORY'!AY$5,Directory[#Headers],0))</f>
        <v>21年</v>
      </c>
      <c r="AZ134" s="129" t="str">
        <f>INDEX(Directory[],MATCH(tbl_deal[[#This Row],[Index]],Directory[Index],0),MATCH('DEAL DIRECTORY'!AZ$5,Directory[#Headers],0))</f>
        <v>Q4</v>
      </c>
      <c r="BA134" s="129" t="str">
        <f>INDEX(Directory[],MATCH(tbl_deal[[#This Row],[Index]],Directory[Index],0),MATCH('DEAL DIRECTORY'!BA$5,Directory[#Headers],0))</f>
        <v>12月</v>
      </c>
      <c r="BB134" s="129" t="str">
        <f>INDEX(Directory[],MATCH(tbl_deal[[#This Row],[Index]],Directory[Index],0),MATCH('DEAL DIRECTORY'!BB$5,Directory[#Headers],0))</f>
        <v>SOE Creds</v>
      </c>
      <c r="BC134" s="129" t="str">
        <f>INDEX(Directory[],MATCH(tbl_deal[[#This Row],[Index]],Directory[Index],0),MATCH('DEAL DIRECTORY'!BC$5,Directory[#Headers],0))</f>
        <v>JINAN SHUNTONG INTERNATIONAL CO LTD</v>
      </c>
      <c r="BD134" s="129" t="str">
        <f>INDEX(Directory[],MATCH(tbl_deal[[#This Row],[Index]],Directory[Index],0),MATCH('DEAL DIRECTORY'!BD$5,Directory[#Headers],0))</f>
        <v>MO000A3KX7V9</v>
      </c>
      <c r="BE134" s="137" t="str">
        <f>INDEX(Directory[],MATCH(tbl_deal[[#This Row],[Index]],Directory[Index],0),MATCH('DEAL DIRECTORY'!BE$5,Directory[#Headers],0))</f>
        <v>21年12月</v>
      </c>
      <c r="BF134" s="137" t="str">
        <f>INDEX(Directory[],MATCH(tbl_deal[[#This Row],[Index]],Directory[Index],0),MATCH('DEAL DIRECTORY'!BF$5,Directory[#Headers],0))</f>
        <v>济南轨交</v>
      </c>
      <c r="BG134" s="137" t="str">
        <f>INDEX(Directory[],MATCH(tbl_deal[[#This Row],[Index]],Directory[Index],0),MATCH('DEAL DIRECTORY'!BG$5,Directory[#Headers],0))</f>
        <v>--/--/A-</v>
      </c>
      <c r="BH134" s="137" t="str">
        <f>INDEX(Directory[],MATCH(tbl_deal[[#This Row],[Index]],Directory[Index],0),MATCH('DEAL DIRECTORY'!BH$5,Directory[#Headers],0))</f>
        <v>澳交所债券</v>
      </c>
      <c r="BI134" s="137" t="str">
        <f>INDEX(Directory[],MATCH(tbl_deal[[#This Row],[Index]],Directory[Index],0),MATCH('DEAL DIRECTORY'!BI$5,Directory[#Headers],0))</f>
        <v>1亿美元</v>
      </c>
      <c r="BJ134" s="137" t="str">
        <f>INDEX(Directory[],MATCH(tbl_deal[[#This Row],[Index]],Directory[Index],0),MATCH('DEAL DIRECTORY'!BJ$5,Directory[#Headers],0))</f>
        <v>364天</v>
      </c>
      <c r="BK134" s="137" t="str">
        <f>INDEX(Directory[],MATCH(tbl_deal[[#This Row],[Index]],Directory[Index],0),MATCH('DEAL DIRECTORY'!BK$5,Directory[#Headers],0))</f>
        <v>2%</v>
      </c>
      <c r="BL134" s="137" t="str">
        <f>INDEX(Directory[],MATCH(tbl_deal[[#This Row],[Index]],Directory[Index],0),MATCH('DEAL DIRECTORY'!BL$5,Directory[#Headers],0))</f>
        <v>账簿管理人</v>
      </c>
      <c r="BM134" s="129" t="str">
        <f>INDEX(Directory[],MATCH(tbl_deal[[#This Row],[Index]],Directory[Index],0),MATCH('DEAL DIRECTORY'!BM$5,Directory[#Headers],0))</f>
        <v>\\10.10.1.215\dcm$\Deals\Completed\2021 Completed\Spring 济南轨交</v>
      </c>
      <c r="BN134" s="4"/>
      <c r="BO134" s="4"/>
      <c r="BP134" s="4"/>
    </row>
    <row r="135" spans="3:68" ht="20.25" customHeight="1" x14ac:dyDescent="0.25">
      <c r="C135" s="129">
        <f>Directory[[#This Row],[Index]]</f>
        <v>336</v>
      </c>
      <c r="D135" s="130">
        <f>INDEX(Directory[],MATCH(tbl_deal[[#This Row],[Index]],Directory[Index],0),MATCH('DEAL DIRECTORY'!D$5,Directory[#Headers],0))</f>
        <v>44532</v>
      </c>
      <c r="E135" s="129" t="str">
        <f>INDEX(Directory[],MATCH(tbl_deal[[#This Row],[Index]],Directory[Index],0),MATCH('DEAL DIRECTORY'!E$5,Directory[#Headers],0))</f>
        <v/>
      </c>
      <c r="F135" s="129" t="str">
        <f>INDEX(Directory[],MATCH(tbl_deal[[#This Row],[Index]],Directory[Index],0),MATCH('DEAL DIRECTORY'!F$5,Directory[#Headers],0))</f>
        <v/>
      </c>
      <c r="G135" s="129" t="str">
        <f>INDEX(Directory[],MATCH(tbl_deal[[#This Row],[Index]],Directory[Index],0),MATCH('DEAL DIRECTORY'!G$5,Directory[#Headers],0))</f>
        <v>SPIC Pref Share II</v>
      </c>
      <c r="H135" s="135" t="str">
        <f>IF(tbl_deal[[#This Row],[FolderPath]]="","",HYPERLINK(tbl_deal[[#This Row],[FolderPath]],"📂"))</f>
        <v>📂</v>
      </c>
      <c r="I135" s="129" t="str">
        <f>INDEX(Directory[],MATCH(tbl_deal[[#This Row],[Index]],Directory[Index],0),MATCH('DEAL DIRECTORY'!I$5,Directory[#Headers],0))</f>
        <v>JBR</v>
      </c>
      <c r="J135" s="129" t="str">
        <f>INDEX(Directory[],MATCH(tbl_deal[[#This Row],[Index]],Directory[Index],0),MATCH('DEAL DIRECTORY'!J$5,Directory[#Headers],0))</f>
        <v>n/a</v>
      </c>
      <c r="K135" s="129" t="str">
        <f>INDEX(Directory[],MATCH(tbl_deal[[#This Row],[Index]],Directory[Index],0),MATCH('DEAL DIRECTORY'!K$5,Directory[#Headers],0))</f>
        <v>FI组</v>
      </c>
      <c r="L135" s="129">
        <f>INDEX(Directory[],MATCH(tbl_deal[[#This Row],[Index]],Directory[Index],0),MATCH('DEAL DIRECTORY'!L$5,Directory[#Headers],0))</f>
        <v>4</v>
      </c>
      <c r="M135" s="129" t="str">
        <f>INDEX(Directory[],MATCH(tbl_deal[[#This Row],[Index]],Directory[Index],0),MATCH('DEAL DIRECTORY'!M$5,Directory[#Headers],0))</f>
        <v>国家电投</v>
      </c>
      <c r="N135" s="129" t="str">
        <f>INDEX(Directory[],MATCH(tbl_deal[[#This Row],[Index]],Directory[Index],0),MATCH('DEAL DIRECTORY'!N$5,Directory[#Headers],0))</f>
        <v>Baa1/--/--</v>
      </c>
      <c r="O135" s="129" t="str">
        <f>INDEX(Directory[],MATCH(tbl_deal[[#This Row],[Index]],Directory[Index],0),MATCH('DEAL DIRECTORY'!O$5,Directory[#Headers],0))</f>
        <v>USD</v>
      </c>
      <c r="P135" s="129">
        <f>INDEX(Directory[],MATCH(tbl_deal[[#This Row],[Index]],Directory[Index],0),MATCH('DEAL DIRECTORY'!P$5,Directory[#Headers],0))</f>
        <v>12</v>
      </c>
      <c r="Q135" s="129" t="str">
        <f>INDEX(Directory[],MATCH(tbl_deal[[#This Row],[Index]],Directory[Index],0),MATCH('DEAL DIRECTORY'!Q$5,Directory[#Headers],0))</f>
        <v>PNC3.4</v>
      </c>
      <c r="R135" s="129" t="str">
        <f>INDEX(Directory[],MATCH(tbl_deal[[#This Row],[Index]],Directory[Index],0),MATCH('DEAL DIRECTORY'!R$5,Directory[#Headers],0))</f>
        <v>3.45%</v>
      </c>
      <c r="S135" s="129" t="str">
        <f>INDEX(Directory[],MATCH(tbl_deal[[#This Row],[Index]],Directory[Index],0),MATCH('DEAL DIRECTORY'!S$5,Directory[#Headers],0))</f>
        <v>3.85%a</v>
      </c>
      <c r="T135" s="129" t="str">
        <f>INDEX(Directory[],MATCH(tbl_deal[[#This Row],[Index]],Directory[Index],0),MATCH('DEAL DIRECTORY'!T$5,Directory[#Headers],0))</f>
        <v>3.45%</v>
      </c>
      <c r="U135" s="129" t="str">
        <f>INDEX(Directory[],MATCH(tbl_deal[[#This Row],[Index]],Directory[Index],0),MATCH('DEAL DIRECTORY'!U$5,Directory[#Headers],0))</f>
        <v>--</v>
      </c>
      <c r="V135" s="131">
        <f>INDEX(Directory[],MATCH(tbl_deal[[#This Row],[Index]],Directory[Index],0),MATCH('DEAL DIRECTORY'!V$5,Directory[#Headers],0))</f>
        <v>40</v>
      </c>
      <c r="W135" s="129" t="str">
        <f>INDEX(Directory[],MATCH(tbl_deal[[#This Row],[Index]],Directory[Index],0),MATCH('DEAL DIRECTORY'!W$5,Directory[#Headers],0))</f>
        <v>维好</v>
      </c>
      <c r="X135" s="129" t="str">
        <f>INDEX(Directory[],MATCH(tbl_deal[[#This Row],[Index]],Directory[Index],0),MATCH('DEAL DIRECTORY'!X$5,Directory[#Headers],0))</f>
        <v>境外优先股</v>
      </c>
      <c r="Y135" s="129" t="str">
        <f>INDEX(Directory[],MATCH(tbl_deal[[#This Row],[Index]],Directory[Index],0),MATCH('DEAL DIRECTORY'!Y$5,Directory[#Headers],0))</f>
        <v>新交所</v>
      </c>
      <c r="Z135" s="129" t="str">
        <f>INDEX(Directory[],MATCH(tbl_deal[[#This Row],[Index]],Directory[Index],0),MATCH('DEAL DIRECTORY'!Z$5,Directory[#Headers],0))</f>
        <v>境外优先股</v>
      </c>
      <c r="AA135" s="129" t="str">
        <f>INDEX(Directory[],MATCH(tbl_deal[[#This Row],[Index]],Directory[Index],0),MATCH('DEAL DIRECTORY'!AA$5,Directory[#Headers],0))</f>
        <v/>
      </c>
      <c r="AB135" s="129" t="str">
        <f>INDEX(Directory[],MATCH(tbl_deal[[#This Row],[Index]],Directory[Index],0),MATCH('DEAL DIRECTORY'!AB$5,Directory[#Headers],0))</f>
        <v>BISL</v>
      </c>
      <c r="AC135" s="129" t="str">
        <f>INDEX(Directory[],MATCH(tbl_deal[[#This Row],[Index]],Directory[Index],0),MATCH('DEAL DIRECTORY'!AC$5,Directory[#Headers],0))</f>
        <v>--</v>
      </c>
      <c r="AD135" s="129" t="str">
        <f>INDEX(Directory[],MATCH(tbl_deal[[#This Row],[Index]],Directory[Index],0),MATCH('DEAL DIRECTORY'!AD$5,Directory[#Headers],0))</f>
        <v>--</v>
      </c>
      <c r="AE135" s="129" t="str">
        <f>INDEX(Directory[],MATCH(tbl_deal[[#This Row],[Index]],Directory[Index],0),MATCH('DEAL DIRECTORY'!AE$5,Directory[#Headers],0))</f>
        <v>--</v>
      </c>
      <c r="AF135" s="129" t="str">
        <f>INDEX(Directory[],MATCH(tbl_deal[[#This Row],[Index]],Directory[Index],0),MATCH('DEAL DIRECTORY'!AF$5,Directory[#Headers],0))</f>
        <v>N</v>
      </c>
      <c r="AG135" s="129" t="str">
        <f>INDEX(Directory[],MATCH(tbl_deal[[#This Row],[Index]],Directory[Index],0),MATCH('DEAL DIRECTORY'!AG$5,Directory[#Headers],0))</f>
        <v>国家电力投资集团有限公司</v>
      </c>
      <c r="AH135" s="129" t="str">
        <f>INDEX(Directory[],MATCH(tbl_deal[[#This Row],[Index]],Directory[Index],0),MATCH('DEAL DIRECTORY'!AH$5,Directory[#Headers],0))</f>
        <v>Baa1/--/--</v>
      </c>
      <c r="AI135" s="129" t="str">
        <f>INDEX(Directory[],MATCH(tbl_deal[[#This Row],[Index]],Directory[Index],0),MATCH('DEAL DIRECTORY'!AI$5,Directory[#Headers],0))</f>
        <v>AAA</v>
      </c>
      <c r="AJ135" s="129" t="str">
        <f>INDEX(Directory[],MATCH(tbl_deal[[#This Row],[Index]],Directory[Index],0),MATCH('DEAL DIRECTORY'!AJ$5,Directory[#Headers],0))</f>
        <v>北京</v>
      </c>
      <c r="AK135" s="129" t="str">
        <f>INDEX(Directory[],MATCH(tbl_deal[[#This Row],[Index]],Directory[Index],0),MATCH('DEAL DIRECTORY'!AK$5,Directory[#Headers],0))</f>
        <v>西城区</v>
      </c>
      <c r="AL135" s="129" t="str">
        <f>INDEX(Directory[],MATCH(tbl_deal[[#This Row],[Index]],Directory[Index],0),MATCH('DEAL DIRECTORY'!AL$5,Directory[#Headers],0))</f>
        <v>--</v>
      </c>
      <c r="AM135" s="129" t="str">
        <f>INDEX(Directory[],MATCH(tbl_deal[[#This Row],[Index]],Directory[Index],0),MATCH('DEAL DIRECTORY'!AM$5,Directory[#Headers],0))</f>
        <v>--</v>
      </c>
      <c r="AN135" s="129" t="str">
        <f>INDEX(Directory[],MATCH(tbl_deal[[#This Row],[Index]],Directory[Index],0),MATCH('DEAL DIRECTORY'!AN$5,Directory[#Headers],0))</f>
        <v>--</v>
      </c>
      <c r="AO135" s="132">
        <f>IF(ISBLANK(INDEX(Directory[],MATCH(tbl_deal[[#This Row],[Index]],Directory[Index],0),MATCH('DEAL DIRECTORY'!AO$5,Directory[#Headers],0))),"--",INDEX(Directory[],MATCH(tbl_deal[[#This Row],[Index]],Directory[Index],0),MATCH('DEAL DIRECTORY'!AO$5,Directory[#Headers],0)))</f>
        <v>50000</v>
      </c>
      <c r="AP135" s="129">
        <f>INDEX(Directory[],MATCH(tbl_deal[[#This Row],[Index]],Directory[Index],0),MATCH('DEAL DIRECTORY'!AP$5,Directory[#Headers],0))</f>
        <v>12</v>
      </c>
      <c r="AQ135" s="129">
        <f>INDEX(Directory[],MATCH(tbl_deal[[#This Row],[Index]],Directory[Index],0),MATCH('DEAL DIRECTORY'!AQ$5,Directory[#Headers],0))</f>
        <v>76.52</v>
      </c>
      <c r="AR135" s="129">
        <f>INDEX(Directory[],MATCH(tbl_deal[[#This Row],[Index]],Directory[Index],0),MATCH('DEAL DIRECTORY'!AR$5,Directory[#Headers],0))</f>
        <v>93.75</v>
      </c>
      <c r="AS135" s="129" t="str">
        <f>INDEX(Directory[],MATCH(tbl_deal[[#This Row],[Index]],Directory[Index],0),MATCH('DEAL DIRECTORY'!AS$5,Directory[#Headers],0))</f>
        <v>央企</v>
      </c>
      <c r="AT135" s="129" t="str">
        <f>INDEX(Directory[],MATCH(tbl_deal[[#This Row],[Index]],Directory[Index],0),MATCH('DEAL DIRECTORY'!AT$5,Directory[#Headers],0))</f>
        <v>产业</v>
      </c>
      <c r="AU135" s="129" t="str">
        <f>INDEX(Directory[],MATCH(tbl_deal[[#This Row],[Index]],Directory[Index],0),MATCH('DEAL DIRECTORY'!AU$5,Directory[#Headers],0))</f>
        <v>--</v>
      </c>
      <c r="AV135" s="129" t="str">
        <f>INDEX(Directory[],MATCH(tbl_deal[[#This Row],[Index]],Directory[Index],0),MATCH('DEAL DIRECTORY'!AV$5,Directory[#Headers],0))</f>
        <v>维好</v>
      </c>
      <c r="AW135" s="129" t="str">
        <f>INDEX(Directory[],MATCH(tbl_deal[[#This Row],[Index]],Directory[Index],0),MATCH('DEAL DIRECTORY'!AW$5,Directory[#Headers],0))</f>
        <v>投资级</v>
      </c>
      <c r="AX135" s="129" t="str">
        <f>INDEX(Directory[],MATCH(tbl_deal[[#This Row],[Index]],Directory[Index],0),MATCH('DEAL DIRECTORY'!AX$5,Directory[#Headers],0))</f>
        <v>&gt;5亿</v>
      </c>
      <c r="AY135" s="133" t="str">
        <f>INDEX(Directory[],MATCH(tbl_deal[[#This Row],[Index]],Directory[Index],0),MATCH('DEAL DIRECTORY'!AY$5,Directory[#Headers],0))</f>
        <v>21年</v>
      </c>
      <c r="AZ135" s="129" t="str">
        <f>INDEX(Directory[],MATCH(tbl_deal[[#This Row],[Index]],Directory[Index],0),MATCH('DEAL DIRECTORY'!AZ$5,Directory[#Headers],0))</f>
        <v>Q4</v>
      </c>
      <c r="BA135" s="129" t="str">
        <f>INDEX(Directory[],MATCH(tbl_deal[[#This Row],[Index]],Directory[Index],0),MATCH('DEAL DIRECTORY'!BA$5,Directory[#Headers],0))</f>
        <v>12月</v>
      </c>
      <c r="BB135" s="129" t="str">
        <f>INDEX(Directory[],MATCH(tbl_deal[[#This Row],[Index]],Directory[Index],0),MATCH('DEAL DIRECTORY'!BB$5,Directory[#Headers],0))</f>
        <v>--</v>
      </c>
      <c r="BC135" s="129" t="str">
        <f>INDEX(Directory[],MATCH(tbl_deal[[#This Row],[Index]],Directory[Index],0),MATCH('DEAL DIRECTORY'!BC$5,Directory[#Headers],0))</f>
        <v>SPIC PREFERRED COMPANY NO.2 LTD.</v>
      </c>
      <c r="BD135" s="129" t="str">
        <f>INDEX(Directory[],MATCH(tbl_deal[[#This Row],[Index]],Directory[Index],0),MATCH('DEAL DIRECTORY'!BD$5,Directory[#Headers],0))</f>
        <v>XS2417388175</v>
      </c>
      <c r="BE135" s="137" t="str">
        <f>INDEX(Directory[],MATCH(tbl_deal[[#This Row],[Index]],Directory[Index],0),MATCH('DEAL DIRECTORY'!BE$5,Directory[#Headers],0))</f>
        <v>21年12月</v>
      </c>
      <c r="BF135" s="137" t="str">
        <f>INDEX(Directory[],MATCH(tbl_deal[[#This Row],[Index]],Directory[Index],0),MATCH('DEAL DIRECTORY'!BF$5,Directory[#Headers],0))</f>
        <v>国家电投</v>
      </c>
      <c r="BG135" s="137" t="str">
        <f>INDEX(Directory[],MATCH(tbl_deal[[#This Row],[Index]],Directory[Index],0),MATCH('DEAL DIRECTORY'!BG$5,Directory[#Headers],0))</f>
        <v>Baa1/--/--</v>
      </c>
      <c r="BH135" s="137" t="str">
        <f>INDEX(Directory[],MATCH(tbl_deal[[#This Row],[Index]],Directory[Index],0),MATCH('DEAL DIRECTORY'!BH$5,Directory[#Headers],0))</f>
        <v>境外优先股</v>
      </c>
      <c r="BI135" s="137" t="str">
        <f>INDEX(Directory[],MATCH(tbl_deal[[#This Row],[Index]],Directory[Index],0),MATCH('DEAL DIRECTORY'!BI$5,Directory[#Headers],0))</f>
        <v>12亿美元</v>
      </c>
      <c r="BJ135" s="137" t="str">
        <f>INDEX(Directory[],MATCH(tbl_deal[[#This Row],[Index]],Directory[Index],0),MATCH('DEAL DIRECTORY'!BJ$5,Directory[#Headers],0))</f>
        <v>永续(前3.4年不可赎回)</v>
      </c>
      <c r="BK135" s="137" t="str">
        <f>INDEX(Directory[],MATCH(tbl_deal[[#This Row],[Index]],Directory[Index],0),MATCH('DEAL DIRECTORY'!BK$5,Directory[#Headers],0))</f>
        <v>3.45%</v>
      </c>
      <c r="BL135" s="137" t="str">
        <f>INDEX(Directory[],MATCH(tbl_deal[[#This Row],[Index]],Directory[Index],0),MATCH('DEAL DIRECTORY'!BL$5,Directory[#Headers],0))</f>
        <v>账簿管理人</v>
      </c>
      <c r="BM135" s="129" t="str">
        <f>INDEX(Directory[],MATCH(tbl_deal[[#This Row],[Index]],Directory[Index],0),MATCH('DEAL DIRECTORY'!BM$5,Directory[#Headers],0))</f>
        <v>\\10.10.1.215\dcm$\Deals\Completed\2021 Completed\SPIC Pref Share II 国家电投[优先股二期]</v>
      </c>
      <c r="BN135" s="4"/>
      <c r="BO135" s="4"/>
      <c r="BP135" s="4"/>
    </row>
    <row r="136" spans="3:68" ht="20.25" customHeight="1" x14ac:dyDescent="0.25">
      <c r="C136" s="129">
        <f>Directory[[#This Row],[Index]]</f>
        <v>335</v>
      </c>
      <c r="D136" s="130">
        <f>INDEX(Directory[],MATCH(tbl_deal[[#This Row],[Index]],Directory[Index],0),MATCH('DEAL DIRECTORY'!D$5,Directory[#Headers],0))</f>
        <v>44524</v>
      </c>
      <c r="E136" s="129" t="str">
        <f>INDEX(Directory[],MATCH(tbl_deal[[#This Row],[Index]],Directory[Index],0),MATCH('DEAL DIRECTORY'!E$5,Directory[#Headers],0))</f>
        <v/>
      </c>
      <c r="F136" s="129" t="str">
        <f>INDEX(Directory[],MATCH(tbl_deal[[#This Row],[Index]],Directory[Index],0),MATCH('DEAL DIRECTORY'!F$5,Directory[#Headers],0))</f>
        <v/>
      </c>
      <c r="G136" s="129" t="str">
        <f>INDEX(Directory[],MATCH(tbl_deal[[#This Row],[Index]],Directory[Index],0),MATCH('DEAL DIRECTORY'!G$5,Directory[#Headers],0))</f>
        <v>Lotus III</v>
      </c>
      <c r="H136" s="135" t="str">
        <f>IF(tbl_deal[[#This Row],[FolderPath]]="","",HYPERLINK(tbl_deal[[#This Row],[FolderPath]],"📂"))</f>
        <v>📂</v>
      </c>
      <c r="I136" s="129" t="str">
        <f>INDEX(Directory[],MATCH(tbl_deal[[#This Row],[Index]],Directory[Index],0),MATCH('DEAL DIRECTORY'!I$5,Directory[#Headers],0))</f>
        <v>JBR</v>
      </c>
      <c r="J136" s="129" t="str">
        <f>INDEX(Directory[],MATCH(tbl_deal[[#This Row],[Index]],Directory[Index],0),MATCH('DEAL DIRECTORY'!J$5,Directory[#Headers],0))</f>
        <v>n/a</v>
      </c>
      <c r="K136" s="129" t="str">
        <f>INDEX(Directory[],MATCH(tbl_deal[[#This Row],[Index]],Directory[Index],0),MATCH('DEAL DIRECTORY'!K$5,Directory[#Headers],0))</f>
        <v>FI组</v>
      </c>
      <c r="L136" s="129">
        <f>INDEX(Directory[],MATCH(tbl_deal[[#This Row],[Index]],Directory[Index],0),MATCH('DEAL DIRECTORY'!L$5,Directory[#Headers],0))</f>
        <v>3</v>
      </c>
      <c r="M136" s="129" t="str">
        <f>INDEX(Directory[],MATCH(tbl_deal[[#This Row],[Index]],Directory[Index],0),MATCH('DEAL DIRECTORY'!M$5,Directory[#Headers],0))</f>
        <v>光银港分</v>
      </c>
      <c r="N136" s="129" t="str">
        <f>INDEX(Directory[],MATCH(tbl_deal[[#This Row],[Index]],Directory[Index],0),MATCH('DEAL DIRECTORY'!N$5,Directory[#Headers],0))</f>
        <v>--/BBB+/BBB</v>
      </c>
      <c r="O136" s="129" t="str">
        <f>INDEX(Directory[],MATCH(tbl_deal[[#This Row],[Index]],Directory[Index],0),MATCH('DEAL DIRECTORY'!O$5,Directory[#Headers],0))</f>
        <v>USD</v>
      </c>
      <c r="P136" s="129">
        <f>INDEX(Directory[],MATCH(tbl_deal[[#This Row],[Index]],Directory[Index],0),MATCH('DEAL DIRECTORY'!P$5,Directory[#Headers],0))</f>
        <v>3</v>
      </c>
      <c r="Q136" s="129" t="str">
        <f>INDEX(Directory[],MATCH(tbl_deal[[#This Row],[Index]],Directory[Index],0),MATCH('DEAL DIRECTORY'!Q$5,Directory[#Headers],0))</f>
        <v>3</v>
      </c>
      <c r="R136" s="129" t="str">
        <f>INDEX(Directory[],MATCH(tbl_deal[[#This Row],[Index]],Directory[Index],0),MATCH('DEAL DIRECTORY'!R$5,Directory[#Headers],0))</f>
        <v>1.27%</v>
      </c>
      <c r="S136" s="129" t="str">
        <f>INDEX(Directory[],MATCH(tbl_deal[[#This Row],[Index]],Directory[Index],0),MATCH('DEAL DIRECTORY'!S$5,Directory[#Headers],0))</f>
        <v>T+70a</v>
      </c>
      <c r="T136" s="129" t="str">
        <f>INDEX(Directory[],MATCH(tbl_deal[[#This Row],[Index]],Directory[Index],0),MATCH('DEAL DIRECTORY'!T$5,Directory[#Headers],0))</f>
        <v>T+33</v>
      </c>
      <c r="U136" s="129" t="str">
        <f>INDEX(Directory[],MATCH(tbl_deal[[#This Row],[Index]],Directory[Index],0),MATCH('DEAL DIRECTORY'!U$5,Directory[#Headers],0))</f>
        <v>T+33</v>
      </c>
      <c r="V136" s="131">
        <f>INDEX(Directory[],MATCH(tbl_deal[[#This Row],[Index]],Directory[Index],0),MATCH('DEAL DIRECTORY'!V$5,Directory[#Headers],0))</f>
        <v>37</v>
      </c>
      <c r="W136" s="129" t="str">
        <f>INDEX(Directory[],MATCH(tbl_deal[[#This Row],[Index]],Directory[Index],0),MATCH('DEAL DIRECTORY'!W$5,Directory[#Headers],0))</f>
        <v>直发</v>
      </c>
      <c r="X136" s="129" t="str">
        <f>INDEX(Directory[],MATCH(tbl_deal[[#This Row],[Index]],Directory[Index],0),MATCH('DEAL DIRECTORY'!X$5,Directory[#Headers],0))</f>
        <v>--</v>
      </c>
      <c r="Y136" s="129" t="str">
        <f>INDEX(Directory[],MATCH(tbl_deal[[#This Row],[Index]],Directory[Index],0),MATCH('DEAL DIRECTORY'!Y$5,Directory[#Headers],0))</f>
        <v>港交所</v>
      </c>
      <c r="Z136" s="129" t="str">
        <f>INDEX(Directory[],MATCH(tbl_deal[[#This Row],[Index]],Directory[Index],0),MATCH('DEAL DIRECTORY'!Z$5,Directory[#Headers],0))</f>
        <v/>
      </c>
      <c r="AA136" s="129" t="str">
        <f>INDEX(Directory[],MATCH(tbl_deal[[#This Row],[Index]],Directory[Index],0),MATCH('DEAL DIRECTORY'!AA$5,Directory[#Headers],0))</f>
        <v/>
      </c>
      <c r="AB136" s="129" t="str">
        <f>INDEX(Directory[],MATCH(tbl_deal[[#This Row],[Index]],Directory[Index],0),MATCH('DEAL DIRECTORY'!AB$5,Directory[#Headers],0))</f>
        <v>BISL,港分</v>
      </c>
      <c r="AC136" s="129" t="str">
        <f>INDEX(Directory[],MATCH(tbl_deal[[#This Row],[Index]],Directory[Index],0),MATCH('DEAL DIRECTORY'!AC$5,Directory[#Headers],0))</f>
        <v>--</v>
      </c>
      <c r="AD136" s="129" t="str">
        <f>INDEX(Directory[],MATCH(tbl_deal[[#This Row],[Index]],Directory[Index],0),MATCH('DEAL DIRECTORY'!AD$5,Directory[#Headers],0))</f>
        <v>--</v>
      </c>
      <c r="AE136" s="129" t="str">
        <f>INDEX(Directory[],MATCH(tbl_deal[[#This Row],[Index]],Directory[Index],0),MATCH('DEAL DIRECTORY'!AE$5,Directory[#Headers],0))</f>
        <v>--</v>
      </c>
      <c r="AF136" s="129" t="str">
        <f>INDEX(Directory[],MATCH(tbl_deal[[#This Row],[Index]],Directory[Index],0),MATCH('DEAL DIRECTORY'!AF$5,Directory[#Headers],0))</f>
        <v>N</v>
      </c>
      <c r="AG136" s="129" t="str">
        <f>INDEX(Directory[],MATCH(tbl_deal[[#This Row],[Index]],Directory[Index],0),MATCH('DEAL DIRECTORY'!AG$5,Directory[#Headers],0))</f>
        <v>中国光大银行股份有限公司</v>
      </c>
      <c r="AH136" s="129" t="str">
        <f>INDEX(Directory[],MATCH(tbl_deal[[#This Row],[Index]],Directory[Index],0),MATCH('DEAL DIRECTORY'!AH$5,Directory[#Headers],0))</f>
        <v>--/--/--</v>
      </c>
      <c r="AI136" s="129" t="str">
        <f>INDEX(Directory[],MATCH(tbl_deal[[#This Row],[Index]],Directory[Index],0),MATCH('DEAL DIRECTORY'!AI$5,Directory[#Headers],0))</f>
        <v>AAA</v>
      </c>
      <c r="AJ136" s="129" t="str">
        <f>INDEX(Directory[],MATCH(tbl_deal[[#This Row],[Index]],Directory[Index],0),MATCH('DEAL DIRECTORY'!AJ$5,Directory[#Headers],0))</f>
        <v>北京</v>
      </c>
      <c r="AK136" s="129" t="str">
        <f>INDEX(Directory[],MATCH(tbl_deal[[#This Row],[Index]],Directory[Index],0),MATCH('DEAL DIRECTORY'!AK$5,Directory[#Headers],0))</f>
        <v>西城区</v>
      </c>
      <c r="AL136" s="129" t="str">
        <f>INDEX(Directory[],MATCH(tbl_deal[[#This Row],[Index]],Directory[Index],0),MATCH('DEAL DIRECTORY'!AL$5,Directory[#Headers],0))</f>
        <v>--</v>
      </c>
      <c r="AM136" s="129" t="str">
        <f>INDEX(Directory[],MATCH(tbl_deal[[#This Row],[Index]],Directory[Index],0),MATCH('DEAL DIRECTORY'!AM$5,Directory[#Headers],0))</f>
        <v>--</v>
      </c>
      <c r="AN136" s="129" t="str">
        <f>INDEX(Directory[],MATCH(tbl_deal[[#This Row],[Index]],Directory[Index],0),MATCH('DEAL DIRECTORY'!AN$5,Directory[#Headers],0))</f>
        <v>--</v>
      </c>
      <c r="AO136" s="132">
        <f>IF(ISBLANK(INDEX(Directory[],MATCH(tbl_deal[[#This Row],[Index]],Directory[Index],0),MATCH('DEAL DIRECTORY'!AO$5,Directory[#Headers],0))),"--",INDEX(Directory[],MATCH(tbl_deal[[#This Row],[Index]],Directory[Index],0),MATCH('DEAL DIRECTORY'!AO$5,Directory[#Headers],0)))</f>
        <v>5000</v>
      </c>
      <c r="AP136" s="129">
        <f>INDEX(Directory[],MATCH(tbl_deal[[#This Row],[Index]],Directory[Index],0),MATCH('DEAL DIRECTORY'!AP$5,Directory[#Headers],0))</f>
        <v>3</v>
      </c>
      <c r="AQ136" s="129">
        <f>INDEX(Directory[],MATCH(tbl_deal[[#This Row],[Index]],Directory[Index],0),MATCH('DEAL DIRECTORY'!AQ$5,Directory[#Headers],0))</f>
        <v>19.18</v>
      </c>
      <c r="AR136" s="129">
        <f>INDEX(Directory[],MATCH(tbl_deal[[#This Row],[Index]],Directory[Index],0),MATCH('DEAL DIRECTORY'!AR$5,Directory[#Headers],0))</f>
        <v>23.437999999999999</v>
      </c>
      <c r="AS136" s="129" t="str">
        <f>INDEX(Directory[],MATCH(tbl_deal[[#This Row],[Index]],Directory[Index],0),MATCH('DEAL DIRECTORY'!AS$5,Directory[#Headers],0))</f>
        <v>央企(子)</v>
      </c>
      <c r="AT136" s="129" t="str">
        <f>INDEX(Directory[],MATCH(tbl_deal[[#This Row],[Index]],Directory[Index],0),MATCH('DEAL DIRECTORY'!AT$5,Directory[#Headers],0))</f>
        <v>金融机构</v>
      </c>
      <c r="AU136" s="129" t="str">
        <f>INDEX(Directory[],MATCH(tbl_deal[[#This Row],[Index]],Directory[Index],0),MATCH('DEAL DIRECTORY'!AU$5,Directory[#Headers],0))</f>
        <v>银行</v>
      </c>
      <c r="AV136" s="129" t="str">
        <f>INDEX(Directory[],MATCH(tbl_deal[[#This Row],[Index]],Directory[Index],0),MATCH('DEAL DIRECTORY'!AV$5,Directory[#Headers],0))</f>
        <v>直发</v>
      </c>
      <c r="AW136" s="129" t="str">
        <f>INDEX(Directory[],MATCH(tbl_deal[[#This Row],[Index]],Directory[Index],0),MATCH('DEAL DIRECTORY'!AW$5,Directory[#Headers],0))</f>
        <v>投资级</v>
      </c>
      <c r="AX136" s="129" t="str">
        <f>INDEX(Directory[],MATCH(tbl_deal[[#This Row],[Index]],Directory[Index],0),MATCH('DEAL DIRECTORY'!AX$5,Directory[#Headers],0))</f>
        <v>2-3亿</v>
      </c>
      <c r="AY136" s="133" t="str">
        <f>INDEX(Directory[],MATCH(tbl_deal[[#This Row],[Index]],Directory[Index],0),MATCH('DEAL DIRECTORY'!AY$5,Directory[#Headers],0))</f>
        <v>21年</v>
      </c>
      <c r="AZ136" s="129" t="str">
        <f>INDEX(Directory[],MATCH(tbl_deal[[#This Row],[Index]],Directory[Index],0),MATCH('DEAL DIRECTORY'!AZ$5,Directory[#Headers],0))</f>
        <v>Q4</v>
      </c>
      <c r="BA136" s="129" t="str">
        <f>INDEX(Directory[],MATCH(tbl_deal[[#This Row],[Index]],Directory[Index],0),MATCH('DEAL DIRECTORY'!BA$5,Directory[#Headers],0))</f>
        <v>11月</v>
      </c>
      <c r="BB136" s="129" t="str">
        <f>INDEX(Directory[],MATCH(tbl_deal[[#This Row],[Index]],Directory[Index],0),MATCH('DEAL DIRECTORY'!BB$5,Directory[#Headers],0))</f>
        <v>--</v>
      </c>
      <c r="BC136" s="129" t="str">
        <f>INDEX(Directory[],MATCH(tbl_deal[[#This Row],[Index]],Directory[Index],0),MATCH('DEAL DIRECTORY'!BC$5,Directory[#Headers],0))</f>
        <v>CHINA EVERBRIGHT BANK CO LTD/HONG KONG</v>
      </c>
      <c r="BD136" s="129" t="str">
        <f>INDEX(Directory[],MATCH(tbl_deal[[#This Row],[Index]],Directory[Index],0),MATCH('DEAL DIRECTORY'!BD$5,Directory[#Headers],0))</f>
        <v>XS2390401524</v>
      </c>
      <c r="BE136" s="137" t="str">
        <f>INDEX(Directory[],MATCH(tbl_deal[[#This Row],[Index]],Directory[Index],0),MATCH('DEAL DIRECTORY'!BE$5,Directory[#Headers],0))</f>
        <v>21年11月</v>
      </c>
      <c r="BF136" s="137" t="str">
        <f>INDEX(Directory[],MATCH(tbl_deal[[#This Row],[Index]],Directory[Index],0),MATCH('DEAL DIRECTORY'!BF$5,Directory[#Headers],0))</f>
        <v>光大银行</v>
      </c>
      <c r="BG136" s="137" t="str">
        <f>INDEX(Directory[],MATCH(tbl_deal[[#This Row],[Index]],Directory[Index],0),MATCH('DEAL DIRECTORY'!BG$5,Directory[#Headers],0))</f>
        <v>--/BBB+/BBB</v>
      </c>
      <c r="BH136" s="137" t="str">
        <f>INDEX(Directory[],MATCH(tbl_deal[[#This Row],[Index]],Directory[Index],0),MATCH('DEAL DIRECTORY'!BH$5,Directory[#Headers],0))</f>
        <v>高级债</v>
      </c>
      <c r="BI136" s="137" t="str">
        <f>INDEX(Directory[],MATCH(tbl_deal[[#This Row],[Index]],Directory[Index],0),MATCH('DEAL DIRECTORY'!BI$5,Directory[#Headers],0))</f>
        <v>3亿美元</v>
      </c>
      <c r="BJ136" s="137" t="str">
        <f>INDEX(Directory[],MATCH(tbl_deal[[#This Row],[Index]],Directory[Index],0),MATCH('DEAL DIRECTORY'!BJ$5,Directory[#Headers],0))</f>
        <v>3年</v>
      </c>
      <c r="BK136" s="137" t="str">
        <f>INDEX(Directory[],MATCH(tbl_deal[[#This Row],[Index]],Directory[Index],0),MATCH('DEAL DIRECTORY'!BK$5,Directory[#Headers],0))</f>
        <v>1.27%</v>
      </c>
      <c r="BL136" s="137" t="str">
        <f>INDEX(Directory[],MATCH(tbl_deal[[#This Row],[Index]],Directory[Index],0),MATCH('DEAL DIRECTORY'!BL$5,Directory[#Headers],0))</f>
        <v>账簿管理人</v>
      </c>
      <c r="BM136" s="129" t="str">
        <f>INDEX(Directory[],MATCH(tbl_deal[[#This Row],[Index]],Directory[Index],0),MATCH('DEAL DIRECTORY'!BM$5,Directory[#Headers],0))</f>
        <v>\\10.10.1.215\dcm$\Deals\Completed\2021 Completed\Lotus III 光银港分[Nov]</v>
      </c>
      <c r="BN136" s="4"/>
      <c r="BO136" s="4"/>
      <c r="BP136" s="4"/>
    </row>
    <row r="137" spans="3:68" ht="20.25" customHeight="1" x14ac:dyDescent="0.25">
      <c r="C137" s="129">
        <f>Directory[[#This Row],[Index]]</f>
        <v>334</v>
      </c>
      <c r="D137" s="130">
        <f>INDEX(Directory[],MATCH(tbl_deal[[#This Row],[Index]],Directory[Index],0),MATCH('DEAL DIRECTORY'!D$5,Directory[#Headers],0))</f>
        <v>44524</v>
      </c>
      <c r="E137" s="129" t="str">
        <f>INDEX(Directory[],MATCH(tbl_deal[[#This Row],[Index]],Directory[Index],0),MATCH('DEAL DIRECTORY'!E$5,Directory[#Headers],0))</f>
        <v/>
      </c>
      <c r="F137" s="129" t="str">
        <f>INDEX(Directory[],MATCH(tbl_deal[[#This Row],[Index]],Directory[Index],0),MATCH('DEAL DIRECTORY'!F$5,Directory[#Headers],0))</f>
        <v/>
      </c>
      <c r="G137" s="129" t="str">
        <f>INDEX(Directory[],MATCH(tbl_deal[[#This Row],[Index]],Directory[Index],0),MATCH('DEAL DIRECTORY'!G$5,Directory[#Headers],0))</f>
        <v>708</v>
      </c>
      <c r="H137" s="135" t="str">
        <f>IF(tbl_deal[[#This Row],[FolderPath]]="","",HYPERLINK(tbl_deal[[#This Row],[FolderPath]],"📂"))</f>
        <v>📂</v>
      </c>
      <c r="I137" s="129" t="str">
        <f>INDEX(Directory[],MATCH(tbl_deal[[#This Row],[Index]],Directory[Index],0),MATCH('DEAL DIRECTORY'!I$5,Directory[#Headers],0))</f>
        <v>JBR</v>
      </c>
      <c r="J137" s="129" t="str">
        <f>INDEX(Directory[],MATCH(tbl_deal[[#This Row],[Index]],Directory[Index],0),MATCH('DEAL DIRECTORY'!J$5,Directory[#Headers],0))</f>
        <v>n/a</v>
      </c>
      <c r="K137" s="129" t="str">
        <f>INDEX(Directory[],MATCH(tbl_deal[[#This Row],[Index]],Directory[Index],0),MATCH('DEAL DIRECTORY'!K$5,Directory[#Headers],0))</f>
        <v>POE组</v>
      </c>
      <c r="L137" s="129">
        <f>INDEX(Directory[],MATCH(tbl_deal[[#This Row],[Index]],Directory[Index],0),MATCH('DEAL DIRECTORY'!L$5,Directory[#Headers],0))</f>
        <v>1</v>
      </c>
      <c r="M137" s="129" t="str">
        <f>INDEX(Directory[],MATCH(tbl_deal[[#This Row],[Index]],Directory[Index],0),MATCH('DEAL DIRECTORY'!M$5,Directory[#Headers],0))</f>
        <v>东方财富</v>
      </c>
      <c r="N137" s="129" t="str">
        <f>INDEX(Directory[],MATCH(tbl_deal[[#This Row],[Index]],Directory[Index],0),MATCH('DEAL DIRECTORY'!N$5,Directory[#Headers],0))</f>
        <v>--/BBB-/--</v>
      </c>
      <c r="O137" s="129" t="str">
        <f>INDEX(Directory[],MATCH(tbl_deal[[#This Row],[Index]],Directory[Index],0),MATCH('DEAL DIRECTORY'!O$5,Directory[#Headers],0))</f>
        <v>USD</v>
      </c>
      <c r="P137" s="129">
        <f>INDEX(Directory[],MATCH(tbl_deal[[#This Row],[Index]],Directory[Index],0),MATCH('DEAL DIRECTORY'!P$5,Directory[#Headers],0))</f>
        <v>3</v>
      </c>
      <c r="Q137" s="129" t="str">
        <f>INDEX(Directory[],MATCH(tbl_deal[[#This Row],[Index]],Directory[Index],0),MATCH('DEAL DIRECTORY'!Q$5,Directory[#Headers],0))</f>
        <v>3</v>
      </c>
      <c r="R137" s="129" t="str">
        <f>INDEX(Directory[],MATCH(tbl_deal[[#This Row],[Index]],Directory[Index],0),MATCH('DEAL DIRECTORY'!R$5,Directory[#Headers],0))</f>
        <v>2%</v>
      </c>
      <c r="S137" s="129" t="str">
        <f>INDEX(Directory[],MATCH(tbl_deal[[#This Row],[Index]],Directory[Index],0),MATCH('DEAL DIRECTORY'!S$5,Directory[#Headers],0))</f>
        <v>T+160a</v>
      </c>
      <c r="T137" s="129" t="str">
        <f>INDEX(Directory[],MATCH(tbl_deal[[#This Row],[Index]],Directory[Index],0),MATCH('DEAL DIRECTORY'!T$5,Directory[#Headers],0))</f>
        <v>T+110</v>
      </c>
      <c r="U137" s="129" t="str">
        <f>INDEX(Directory[],MATCH(tbl_deal[[#This Row],[Index]],Directory[Index],0),MATCH('DEAL DIRECTORY'!U$5,Directory[#Headers],0))</f>
        <v>T+110</v>
      </c>
      <c r="V137" s="131">
        <f>INDEX(Directory[],MATCH(tbl_deal[[#This Row],[Index]],Directory[Index],0),MATCH('DEAL DIRECTORY'!V$5,Directory[#Headers],0))</f>
        <v>50</v>
      </c>
      <c r="W137" s="129" t="str">
        <f>INDEX(Directory[],MATCH(tbl_deal[[#This Row],[Index]],Directory[Index],0),MATCH('DEAL DIRECTORY'!W$5,Directory[#Headers],0))</f>
        <v>担保</v>
      </c>
      <c r="X137" s="129" t="str">
        <f>INDEX(Directory[],MATCH(tbl_deal[[#This Row],[Index]],Directory[Index],0),MATCH('DEAL DIRECTORY'!X$5,Directory[#Headers],0))</f>
        <v>--</v>
      </c>
      <c r="Y137" s="129" t="str">
        <f>INDEX(Directory[],MATCH(tbl_deal[[#This Row],[Index]],Directory[Index],0),MATCH('DEAL DIRECTORY'!Y$5,Directory[#Headers],0))</f>
        <v>港交所</v>
      </c>
      <c r="Z137" s="129" t="str">
        <f>INDEX(Directory[],MATCH(tbl_deal[[#This Row],[Index]],Directory[Index],0),MATCH('DEAL DIRECTORY'!Z$5,Directory[#Headers],0))</f>
        <v/>
      </c>
      <c r="AA137" s="129" t="str">
        <f>INDEX(Directory[],MATCH(tbl_deal[[#This Row],[Index]],Directory[Index],0),MATCH('DEAL DIRECTORY'!AA$5,Directory[#Headers],0))</f>
        <v/>
      </c>
      <c r="AB137" s="129" t="str">
        <f>INDEX(Directory[],MATCH(tbl_deal[[#This Row],[Index]],Directory[Index],0),MATCH('DEAL DIRECTORY'!AB$5,Directory[#Headers],0))</f>
        <v>BISL,港分</v>
      </c>
      <c r="AC137" s="129" t="str">
        <f>INDEX(Directory[],MATCH(tbl_deal[[#This Row],[Index]],Directory[Index],0),MATCH('DEAL DIRECTORY'!AC$5,Directory[#Headers],0))</f>
        <v>--</v>
      </c>
      <c r="AD137" s="129" t="str">
        <f>INDEX(Directory[],MATCH(tbl_deal[[#This Row],[Index]],Directory[Index],0),MATCH('DEAL DIRECTORY'!AD$5,Directory[#Headers],0))</f>
        <v>--</v>
      </c>
      <c r="AE137" s="129" t="str">
        <f>INDEX(Directory[],MATCH(tbl_deal[[#This Row],[Index]],Directory[Index],0),MATCH('DEAL DIRECTORY'!AE$5,Directory[#Headers],0))</f>
        <v>--</v>
      </c>
      <c r="AF137" s="129" t="str">
        <f>INDEX(Directory[],MATCH(tbl_deal[[#This Row],[Index]],Directory[Index],0),MATCH('DEAL DIRECTORY'!AF$5,Directory[#Headers],0))</f>
        <v>Y</v>
      </c>
      <c r="AG137" s="129" t="str">
        <f>INDEX(Directory[],MATCH(tbl_deal[[#This Row],[Index]],Directory[Index],0),MATCH('DEAL DIRECTORY'!AG$5,Directory[#Headers],0))</f>
        <v>东方财富信息股份有限公司</v>
      </c>
      <c r="AH137" s="129" t="str">
        <f>INDEX(Directory[],MATCH(tbl_deal[[#This Row],[Index]],Directory[Index],0),MATCH('DEAL DIRECTORY'!AH$5,Directory[#Headers],0))</f>
        <v>--/BBB-/--</v>
      </c>
      <c r="AI137" s="129" t="str">
        <f>INDEX(Directory[],MATCH(tbl_deal[[#This Row],[Index]],Directory[Index],0),MATCH('DEAL DIRECTORY'!AI$5,Directory[#Headers],0))</f>
        <v>AA+</v>
      </c>
      <c r="AJ137" s="129" t="str">
        <f>INDEX(Directory[],MATCH(tbl_deal[[#This Row],[Index]],Directory[Index],0),MATCH('DEAL DIRECTORY'!AJ$5,Directory[#Headers],0))</f>
        <v>上海</v>
      </c>
      <c r="AK137" s="129" t="str">
        <f>INDEX(Directory[],MATCH(tbl_deal[[#This Row],[Index]],Directory[Index],0),MATCH('DEAL DIRECTORY'!AK$5,Directory[#Headers],0))</f>
        <v>嘉定区</v>
      </c>
      <c r="AL137" s="129" t="str">
        <f>INDEX(Directory[],MATCH(tbl_deal[[#This Row],[Index]],Directory[Index],0),MATCH('DEAL DIRECTORY'!AL$5,Directory[#Headers],0))</f>
        <v>--</v>
      </c>
      <c r="AM137" s="129" t="str">
        <f>INDEX(Directory[],MATCH(tbl_deal[[#This Row],[Index]],Directory[Index],0),MATCH('DEAL DIRECTORY'!AM$5,Directory[#Headers],0))</f>
        <v>--</v>
      </c>
      <c r="AN137" s="129" t="str">
        <f>INDEX(Directory[],MATCH(tbl_deal[[#This Row],[Index]],Directory[Index],0),MATCH('DEAL DIRECTORY'!AN$5,Directory[#Headers],0))</f>
        <v>--</v>
      </c>
      <c r="AO137" s="132">
        <f>IF(ISBLANK(INDEX(Directory[],MATCH(tbl_deal[[#This Row],[Index]],Directory[Index],0),MATCH('DEAL DIRECTORY'!AO$5,Directory[#Headers],0))),"--",INDEX(Directory[],MATCH(tbl_deal[[#This Row],[Index]],Directory[Index],0),MATCH('DEAL DIRECTORY'!AO$5,Directory[#Headers],0)))</f>
        <v>0</v>
      </c>
      <c r="AP137" s="129">
        <f>INDEX(Directory[],MATCH(tbl_deal[[#This Row],[Index]],Directory[Index],0),MATCH('DEAL DIRECTORY'!AP$5,Directory[#Headers],0))</f>
        <v>3</v>
      </c>
      <c r="AQ137" s="129">
        <f>INDEX(Directory[],MATCH(tbl_deal[[#This Row],[Index]],Directory[Index],0),MATCH('DEAL DIRECTORY'!AQ$5,Directory[#Headers],0))</f>
        <v>19.18</v>
      </c>
      <c r="AR137" s="129">
        <f>INDEX(Directory[],MATCH(tbl_deal[[#This Row],[Index]],Directory[Index],0),MATCH('DEAL DIRECTORY'!AR$5,Directory[#Headers],0))</f>
        <v>23.437999999999999</v>
      </c>
      <c r="AS137" s="129" t="str">
        <f>INDEX(Directory[],MATCH(tbl_deal[[#This Row],[Index]],Directory[Index],0),MATCH('DEAL DIRECTORY'!AS$5,Directory[#Headers],0))</f>
        <v>民企</v>
      </c>
      <c r="AT137" s="129" t="str">
        <f>INDEX(Directory[],MATCH(tbl_deal[[#This Row],[Index]],Directory[Index],0),MATCH('DEAL DIRECTORY'!AT$5,Directory[#Headers],0))</f>
        <v>金融机构</v>
      </c>
      <c r="AU137" s="129" t="str">
        <f>INDEX(Directory[],MATCH(tbl_deal[[#This Row],[Index]],Directory[Index],0),MATCH('DEAL DIRECTORY'!AU$5,Directory[#Headers],0))</f>
        <v>非银</v>
      </c>
      <c r="AV137" s="129" t="str">
        <f>INDEX(Directory[],MATCH(tbl_deal[[#This Row],[Index]],Directory[Index],0),MATCH('DEAL DIRECTORY'!AV$5,Directory[#Headers],0))</f>
        <v>担保</v>
      </c>
      <c r="AW137" s="129" t="str">
        <f>INDEX(Directory[],MATCH(tbl_deal[[#This Row],[Index]],Directory[Index],0),MATCH('DEAL DIRECTORY'!AW$5,Directory[#Headers],0))</f>
        <v>投资级</v>
      </c>
      <c r="AX137" s="129" t="str">
        <f>INDEX(Directory[],MATCH(tbl_deal[[#This Row],[Index]],Directory[Index],0),MATCH('DEAL DIRECTORY'!AX$5,Directory[#Headers],0))</f>
        <v>2-3亿</v>
      </c>
      <c r="AY137" s="133" t="str">
        <f>INDEX(Directory[],MATCH(tbl_deal[[#This Row],[Index]],Directory[Index],0),MATCH('DEAL DIRECTORY'!AY$5,Directory[#Headers],0))</f>
        <v>21年</v>
      </c>
      <c r="AZ137" s="129" t="str">
        <f>INDEX(Directory[],MATCH(tbl_deal[[#This Row],[Index]],Directory[Index],0),MATCH('DEAL DIRECTORY'!AZ$5,Directory[#Headers],0))</f>
        <v>Q4</v>
      </c>
      <c r="BA137" s="129" t="str">
        <f>INDEX(Directory[],MATCH(tbl_deal[[#This Row],[Index]],Directory[Index],0),MATCH('DEAL DIRECTORY'!BA$5,Directory[#Headers],0))</f>
        <v>11月</v>
      </c>
      <c r="BB137" s="129" t="str">
        <f>INDEX(Directory[],MATCH(tbl_deal[[#This Row],[Index]],Directory[Index],0),MATCH('DEAL DIRECTORY'!BB$5,Directory[#Headers],0))</f>
        <v>--</v>
      </c>
      <c r="BC137" s="129" t="str">
        <f>INDEX(Directory[],MATCH(tbl_deal[[#This Row],[Index]],Directory[Index],0),MATCH('DEAL DIRECTORY'!BC$5,Directory[#Headers],0))</f>
        <v>HAFOO CO., LTD</v>
      </c>
      <c r="BD137" s="129" t="str">
        <f>INDEX(Directory[],MATCH(tbl_deal[[#This Row],[Index]],Directory[Index],0),MATCH('DEAL DIRECTORY'!BD$5,Directory[#Headers],0))</f>
        <v>XS2400951815</v>
      </c>
      <c r="BE137" s="137" t="str">
        <f>INDEX(Directory[],MATCH(tbl_deal[[#This Row],[Index]],Directory[Index],0),MATCH('DEAL DIRECTORY'!BE$5,Directory[#Headers],0))</f>
        <v>21年11月</v>
      </c>
      <c r="BF137" s="137" t="str">
        <f>INDEX(Directory[],MATCH(tbl_deal[[#This Row],[Index]],Directory[Index],0),MATCH('DEAL DIRECTORY'!BF$5,Directory[#Headers],0))</f>
        <v>东方财富</v>
      </c>
      <c r="BG137" s="137" t="str">
        <f>INDEX(Directory[],MATCH(tbl_deal[[#This Row],[Index]],Directory[Index],0),MATCH('DEAL DIRECTORY'!BG$5,Directory[#Headers],0))</f>
        <v>--/BBB-/--</v>
      </c>
      <c r="BH137" s="137" t="str">
        <f>INDEX(Directory[],MATCH(tbl_deal[[#This Row],[Index]],Directory[Index],0),MATCH('DEAL DIRECTORY'!BH$5,Directory[#Headers],0))</f>
        <v>高级债</v>
      </c>
      <c r="BI137" s="137" t="str">
        <f>INDEX(Directory[],MATCH(tbl_deal[[#This Row],[Index]],Directory[Index],0),MATCH('DEAL DIRECTORY'!BI$5,Directory[#Headers],0))</f>
        <v>3亿美元</v>
      </c>
      <c r="BJ137" s="137" t="str">
        <f>INDEX(Directory[],MATCH(tbl_deal[[#This Row],[Index]],Directory[Index],0),MATCH('DEAL DIRECTORY'!BJ$5,Directory[#Headers],0))</f>
        <v>3年</v>
      </c>
      <c r="BK137" s="137" t="str">
        <f>INDEX(Directory[],MATCH(tbl_deal[[#This Row],[Index]],Directory[Index],0),MATCH('DEAL DIRECTORY'!BK$5,Directory[#Headers],0))</f>
        <v>2%</v>
      </c>
      <c r="BL137" s="137" t="str">
        <f>INDEX(Directory[],MATCH(tbl_deal[[#This Row],[Index]],Directory[Index],0),MATCH('DEAL DIRECTORY'!BL$5,Directory[#Headers],0))</f>
        <v>账簿管理人</v>
      </c>
      <c r="BM137" s="129" t="str">
        <f>INDEX(Directory[],MATCH(tbl_deal[[#This Row],[Index]],Directory[Index],0),MATCH('DEAL DIRECTORY'!BM$5,Directory[#Headers],0))</f>
        <v>\\10.10.1.215\dcm$\Deals\Completed\2021 Completed\708 东方财富</v>
      </c>
      <c r="BN137" s="4"/>
      <c r="BO137" s="4"/>
      <c r="BP137" s="4"/>
    </row>
    <row r="138" spans="3:68" ht="20.25" customHeight="1" x14ac:dyDescent="0.25">
      <c r="C138" s="129">
        <f>Directory[[#This Row],[Index]]</f>
        <v>333</v>
      </c>
      <c r="D138" s="130">
        <f>INDEX(Directory[],MATCH(tbl_deal[[#This Row],[Index]],Directory[Index],0),MATCH('DEAL DIRECTORY'!D$5,Directory[#Headers],0))</f>
        <v>44516</v>
      </c>
      <c r="E138" s="129" t="str">
        <f>INDEX(Directory[],MATCH(tbl_deal[[#This Row],[Index]],Directory[Index],0),MATCH('DEAL DIRECTORY'!E$5,Directory[#Headers],0))</f>
        <v/>
      </c>
      <c r="F138" s="129" t="str">
        <f>INDEX(Directory[],MATCH(tbl_deal[[#This Row],[Index]],Directory[Index],0),MATCH('DEAL DIRECTORY'!F$5,Directory[#Headers],0))</f>
        <v/>
      </c>
      <c r="G138" s="129" t="str">
        <f>INDEX(Directory[],MATCH(tbl_deal[[#This Row],[Index]],Directory[Index],0),MATCH('DEAL DIRECTORY'!G$5,Directory[#Headers],0))</f>
        <v>Excellence VIII</v>
      </c>
      <c r="H138" s="135" t="str">
        <f>IF(tbl_deal[[#This Row],[FolderPath]]="","",HYPERLINK(tbl_deal[[#This Row],[FolderPath]],"📂"))</f>
        <v>📂</v>
      </c>
      <c r="I138" s="129" t="str">
        <f>INDEX(Directory[],MATCH(tbl_deal[[#This Row],[Index]],Directory[Index],0),MATCH('DEAL DIRECTORY'!I$5,Directory[#Headers],0))</f>
        <v>JGC</v>
      </c>
      <c r="J138" s="129" t="str">
        <f>INDEX(Directory[],MATCH(tbl_deal[[#This Row],[Index]],Directory[Index],0),MATCH('DEAL DIRECTORY'!J$5,Directory[#Headers],0))</f>
        <v>n/a</v>
      </c>
      <c r="K138" s="129" t="str">
        <f>INDEX(Directory[],MATCH(tbl_deal[[#This Row],[Index]],Directory[Index],0),MATCH('DEAL DIRECTORY'!K$5,Directory[#Headers],0))</f>
        <v>FI组</v>
      </c>
      <c r="L138" s="129">
        <f>INDEX(Directory[],MATCH(tbl_deal[[#This Row],[Index]],Directory[Index],0),MATCH('DEAL DIRECTORY'!L$5,Directory[#Headers],0))</f>
        <v>2</v>
      </c>
      <c r="M138" s="129" t="str">
        <f>INDEX(Directory[],MATCH(tbl_deal[[#This Row],[Index]],Directory[Index],0),MATCH('DEAL DIRECTORY'!M$5,Directory[#Headers],0))</f>
        <v>长城国际</v>
      </c>
      <c r="N138" s="129" t="str">
        <f>INDEX(Directory[],MATCH(tbl_deal[[#This Row],[Index]],Directory[Index],0),MATCH('DEAL DIRECTORY'!N$5,Directory[#Headers],0))</f>
        <v>--/BBB+/A</v>
      </c>
      <c r="O138" s="129" t="str">
        <f>INDEX(Directory[],MATCH(tbl_deal[[#This Row],[Index]],Directory[Index],0),MATCH('DEAL DIRECTORY'!O$5,Directory[#Headers],0))</f>
        <v>USD</v>
      </c>
      <c r="P138" s="129">
        <f>INDEX(Directory[],MATCH(tbl_deal[[#This Row],[Index]],Directory[Index],0),MATCH('DEAL DIRECTORY'!P$5,Directory[#Headers],0))</f>
        <v>3</v>
      </c>
      <c r="Q138" s="129" t="str">
        <f>INDEX(Directory[],MATCH(tbl_deal[[#This Row],[Index]],Directory[Index],0),MATCH('DEAL DIRECTORY'!Q$5,Directory[#Headers],0))</f>
        <v>5</v>
      </c>
      <c r="R138" s="129" t="str">
        <f>INDEX(Directory[],MATCH(tbl_deal[[#This Row],[Index]],Directory[Index],0),MATCH('DEAL DIRECTORY'!R$5,Directory[#Headers],0))</f>
        <v>2.875%</v>
      </c>
      <c r="S138" s="129" t="str">
        <f>INDEX(Directory[],MATCH(tbl_deal[[#This Row],[Index]],Directory[Index],0),MATCH('DEAL DIRECTORY'!S$5,Directory[#Headers],0))</f>
        <v>T+215a</v>
      </c>
      <c r="T138" s="129" t="str">
        <f>INDEX(Directory[],MATCH(tbl_deal[[#This Row],[Index]],Directory[Index],0),MATCH('DEAL DIRECTORY'!T$5,Directory[#Headers],0))</f>
        <v>T+175</v>
      </c>
      <c r="U138" s="129" t="str">
        <f>INDEX(Directory[],MATCH(tbl_deal[[#This Row],[Index]],Directory[Index],0),MATCH('DEAL DIRECTORY'!U$5,Directory[#Headers],0))</f>
        <v>T+175</v>
      </c>
      <c r="V138" s="129">
        <f>INDEX(Directory[],MATCH(tbl_deal[[#This Row],[Index]],Directory[Index],0),MATCH('DEAL DIRECTORY'!V$5,Directory[#Headers],0))</f>
        <v>40</v>
      </c>
      <c r="W138" s="129" t="str">
        <f>INDEX(Directory[],MATCH(tbl_deal[[#This Row],[Index]],Directory[Index],0),MATCH('DEAL DIRECTORY'!W$5,Directory[#Headers],0))</f>
        <v>担保</v>
      </c>
      <c r="X138" s="129" t="str">
        <f>INDEX(Directory[],MATCH(tbl_deal[[#This Row],[Index]],Directory[Index],0),MATCH('DEAL DIRECTORY'!X$5,Directory[#Headers],0))</f>
        <v>--</v>
      </c>
      <c r="Y138" s="129" t="str">
        <f>INDEX(Directory[],MATCH(tbl_deal[[#This Row],[Index]],Directory[Index],0),MATCH('DEAL DIRECTORY'!Y$5,Directory[#Headers],0))</f>
        <v>港交所</v>
      </c>
      <c r="Z138" s="129" t="str">
        <f>INDEX(Directory[],MATCH(tbl_deal[[#This Row],[Index]],Directory[Index],0),MATCH('DEAL DIRECTORY'!Z$5,Directory[#Headers],0))</f>
        <v/>
      </c>
      <c r="AA138" s="129" t="str">
        <f>INDEX(Directory[],MATCH(tbl_deal[[#This Row],[Index]],Directory[Index],0),MATCH('DEAL DIRECTORY'!AA$5,Directory[#Headers],0))</f>
        <v/>
      </c>
      <c r="AB138" s="129" t="str">
        <f>INDEX(Directory[],MATCH(tbl_deal[[#This Row],[Index]],Directory[Index],0),MATCH('DEAL DIRECTORY'!AB$5,Directory[#Headers],0))</f>
        <v>BISL,港分</v>
      </c>
      <c r="AC138" s="129" t="str">
        <f>INDEX(Directory[],MATCH(tbl_deal[[#This Row],[Index]],Directory[Index],0),MATCH('DEAL DIRECTORY'!AC$5,Directory[#Headers],0))</f>
        <v>--</v>
      </c>
      <c r="AD138" s="129" t="str">
        <f>INDEX(Directory[],MATCH(tbl_deal[[#This Row],[Index]],Directory[Index],0),MATCH('DEAL DIRECTORY'!AD$5,Directory[#Headers],0))</f>
        <v>--</v>
      </c>
      <c r="AE138" s="129" t="str">
        <f>INDEX(Directory[],MATCH(tbl_deal[[#This Row],[Index]],Directory[Index],0),MATCH('DEAL DIRECTORY'!AE$5,Directory[#Headers],0))</f>
        <v>--</v>
      </c>
      <c r="AF138" s="129" t="str">
        <f>INDEX(Directory[],MATCH(tbl_deal[[#This Row],[Index]],Directory[Index],0),MATCH('DEAL DIRECTORY'!AF$5,Directory[#Headers],0))</f>
        <v>N</v>
      </c>
      <c r="AG138" s="129" t="str">
        <f>INDEX(Directory[],MATCH(tbl_deal[[#This Row],[Index]],Directory[Index],0),MATCH('DEAL DIRECTORY'!AG$5,Directory[#Headers],0))</f>
        <v>中国长城资产(国际)控股有限公司</v>
      </c>
      <c r="AH138" s="129" t="str">
        <f>INDEX(Directory[],MATCH(tbl_deal[[#This Row],[Index]],Directory[Index],0),MATCH('DEAL DIRECTORY'!AH$5,Directory[#Headers],0))</f>
        <v>--/BBB/A</v>
      </c>
      <c r="AI138" s="129" t="str">
        <f>INDEX(Directory[],MATCH(tbl_deal[[#This Row],[Index]],Directory[Index],0),MATCH('DEAL DIRECTORY'!AI$5,Directory[#Headers],0))</f>
        <v>--</v>
      </c>
      <c r="AJ138" s="129" t="str">
        <f>INDEX(Directory[],MATCH(tbl_deal[[#This Row],[Index]],Directory[Index],0),MATCH('DEAL DIRECTORY'!AJ$5,Directory[#Headers],0))</f>
        <v>北京</v>
      </c>
      <c r="AK138" s="129" t="str">
        <f>INDEX(Directory[],MATCH(tbl_deal[[#This Row],[Index]],Directory[Index],0),MATCH('DEAL DIRECTORY'!AK$5,Directory[#Headers],0))</f>
        <v>--</v>
      </c>
      <c r="AL138" s="129" t="str">
        <f>INDEX(Directory[],MATCH(tbl_deal[[#This Row],[Index]],Directory[Index],0),MATCH('DEAL DIRECTORY'!AL$5,Directory[#Headers],0))</f>
        <v>--</v>
      </c>
      <c r="AM138" s="129" t="str">
        <f>INDEX(Directory[],MATCH(tbl_deal[[#This Row],[Index]],Directory[Index],0),MATCH('DEAL DIRECTORY'!AM$5,Directory[#Headers],0))</f>
        <v>--</v>
      </c>
      <c r="AN138" s="129" t="str">
        <f>INDEX(Directory[],MATCH(tbl_deal[[#This Row],[Index]],Directory[Index],0),MATCH('DEAL DIRECTORY'!AN$5,Directory[#Headers],0))</f>
        <v>--</v>
      </c>
      <c r="AO138" s="129">
        <f>IF(ISBLANK(INDEX(Directory[],MATCH(tbl_deal[[#This Row],[Index]],Directory[Index],0),MATCH('DEAL DIRECTORY'!AO$5,Directory[#Headers],0))),"--",INDEX(Directory[],MATCH(tbl_deal[[#This Row],[Index]],Directory[Index],0),MATCH('DEAL DIRECTORY'!AO$5,Directory[#Headers],0)))</f>
        <v>20000</v>
      </c>
      <c r="AP138" s="133">
        <f>INDEX(Directory[],MATCH(tbl_deal[[#This Row],[Index]],Directory[Index],0),MATCH('DEAL DIRECTORY'!AP$5,Directory[#Headers],0))</f>
        <v>3</v>
      </c>
      <c r="AQ138" s="129">
        <f>INDEX(Directory[],MATCH(tbl_deal[[#This Row],[Index]],Directory[Index],0),MATCH('DEAL DIRECTORY'!AQ$5,Directory[#Headers],0))</f>
        <v>19.18</v>
      </c>
      <c r="AR138" s="129">
        <f>INDEX(Directory[],MATCH(tbl_deal[[#This Row],[Index]],Directory[Index],0),MATCH('DEAL DIRECTORY'!AR$5,Directory[#Headers],0))</f>
        <v>23.437999999999999</v>
      </c>
      <c r="AS138" s="129" t="str">
        <f>INDEX(Directory[],MATCH(tbl_deal[[#This Row],[Index]],Directory[Index],0),MATCH('DEAL DIRECTORY'!AS$5,Directory[#Headers],0))</f>
        <v>央企(子)</v>
      </c>
      <c r="AT138" s="129" t="str">
        <f>INDEX(Directory[],MATCH(tbl_deal[[#This Row],[Index]],Directory[Index],0),MATCH('DEAL DIRECTORY'!AT$5,Directory[#Headers],0))</f>
        <v>金融机构</v>
      </c>
      <c r="AU138" s="129" t="str">
        <f>INDEX(Directory[],MATCH(tbl_deal[[#This Row],[Index]],Directory[Index],0),MATCH('DEAL DIRECTORY'!AU$5,Directory[#Headers],0))</f>
        <v>非银</v>
      </c>
      <c r="AV138" s="129" t="str">
        <f>INDEX(Directory[],MATCH(tbl_deal[[#This Row],[Index]],Directory[Index],0),MATCH('DEAL DIRECTORY'!AV$5,Directory[#Headers],0))</f>
        <v>担保</v>
      </c>
      <c r="AW138" s="129" t="str">
        <f>INDEX(Directory[],MATCH(tbl_deal[[#This Row],[Index]],Directory[Index],0),MATCH('DEAL DIRECTORY'!AW$5,Directory[#Headers],0))</f>
        <v>投资级</v>
      </c>
      <c r="AX138" s="129" t="str">
        <f>INDEX(Directory[],MATCH(tbl_deal[[#This Row],[Index]],Directory[Index],0),MATCH('DEAL DIRECTORY'!AX$5,Directory[#Headers],0))</f>
        <v>2-3亿</v>
      </c>
      <c r="AY138" s="129" t="str">
        <f>INDEX(Directory[],MATCH(tbl_deal[[#This Row],[Index]],Directory[Index],0),MATCH('DEAL DIRECTORY'!AY$5,Directory[#Headers],0))</f>
        <v>21年</v>
      </c>
      <c r="AZ138" s="129" t="str">
        <f>INDEX(Directory[],MATCH(tbl_deal[[#This Row],[Index]],Directory[Index],0),MATCH('DEAL DIRECTORY'!AZ$5,Directory[#Headers],0))</f>
        <v>Q4</v>
      </c>
      <c r="BA138" s="129" t="str">
        <f>INDEX(Directory[],MATCH(tbl_deal[[#This Row],[Index]],Directory[Index],0),MATCH('DEAL DIRECTORY'!BA$5,Directory[#Headers],0))</f>
        <v>11月</v>
      </c>
      <c r="BB138" s="129" t="str">
        <f>INDEX(Directory[],MATCH(tbl_deal[[#This Row],[Index]],Directory[Index],0),MATCH('DEAL DIRECTORY'!BB$5,Directory[#Headers],0))</f>
        <v>--</v>
      </c>
      <c r="BC138" s="129" t="str">
        <f>INDEX(Directory[],MATCH(tbl_deal[[#This Row],[Index]],Directory[Index],0),MATCH('DEAL DIRECTORY'!BC$5,Directory[#Headers],0))</f>
        <v>CHINA GREAT WALL INTERNATIONAL HOLDINGS V LTD</v>
      </c>
      <c r="BD138" s="129" t="str">
        <f>INDEX(Directory[],MATCH(tbl_deal[[#This Row],[Index]],Directory[Index],0),MATCH('DEAL DIRECTORY'!BD$5,Directory[#Headers],0))</f>
        <v>XS2407007942</v>
      </c>
      <c r="BE138" s="137" t="str">
        <f>INDEX(Directory[],MATCH(tbl_deal[[#This Row],[Index]],Directory[Index],0),MATCH('DEAL DIRECTORY'!BE$5,Directory[#Headers],0))</f>
        <v>21年11月</v>
      </c>
      <c r="BF138" s="137" t="str">
        <f>INDEX(Directory[],MATCH(tbl_deal[[#This Row],[Index]],Directory[Index],0),MATCH('DEAL DIRECTORY'!BF$5,Directory[#Headers],0))</f>
        <v>长城国际</v>
      </c>
      <c r="BG138" s="137" t="str">
        <f>INDEX(Directory[],MATCH(tbl_deal[[#This Row],[Index]],Directory[Index],0),MATCH('DEAL DIRECTORY'!BG$5,Directory[#Headers],0))</f>
        <v>--/BBB+/A</v>
      </c>
      <c r="BH138" s="137" t="str">
        <f>INDEX(Directory[],MATCH(tbl_deal[[#This Row],[Index]],Directory[Index],0),MATCH('DEAL DIRECTORY'!BH$5,Directory[#Headers],0))</f>
        <v>高级债</v>
      </c>
      <c r="BI138" s="137" t="str">
        <f>INDEX(Directory[],MATCH(tbl_deal[[#This Row],[Index]],Directory[Index],0),MATCH('DEAL DIRECTORY'!BI$5,Directory[#Headers],0))</f>
        <v>3亿美元</v>
      </c>
      <c r="BJ138" s="137" t="str">
        <f>INDEX(Directory[],MATCH(tbl_deal[[#This Row],[Index]],Directory[Index],0),MATCH('DEAL DIRECTORY'!BJ$5,Directory[#Headers],0))</f>
        <v>5年</v>
      </c>
      <c r="BK138" s="137" t="str">
        <f>INDEX(Directory[],MATCH(tbl_deal[[#This Row],[Index]],Directory[Index],0),MATCH('DEAL DIRECTORY'!BK$5,Directory[#Headers],0))</f>
        <v>2.875%</v>
      </c>
      <c r="BL138" s="137" t="str">
        <f>INDEX(Directory[],MATCH(tbl_deal[[#This Row],[Index]],Directory[Index],0),MATCH('DEAL DIRECTORY'!BL$5,Directory[#Headers],0))</f>
        <v>全球协调人</v>
      </c>
      <c r="BM138" s="129" t="str">
        <f>INDEX(Directory[],MATCH(tbl_deal[[#This Row],[Index]],Directory[Index],0),MATCH('DEAL DIRECTORY'!BM$5,Directory[#Headers],0))</f>
        <v>\\10.10.1.215\dcm$\Deals\Completed\2021 Completed\Excellence VIII 长城资管国际</v>
      </c>
      <c r="BN138" s="4"/>
      <c r="BO138" s="4"/>
      <c r="BP138" s="4"/>
    </row>
    <row r="139" spans="3:68" ht="20.25" customHeight="1" x14ac:dyDescent="0.25">
      <c r="C139" s="129">
        <f>Directory[[#This Row],[Index]]</f>
        <v>332</v>
      </c>
      <c r="D139" s="130">
        <f>INDEX(Directory[],MATCH(tbl_deal[[#This Row],[Index]],Directory[Index],0),MATCH('DEAL DIRECTORY'!D$5,Directory[#Headers],0))</f>
        <v>44509</v>
      </c>
      <c r="E139" s="129" t="str">
        <f>INDEX(Directory[],MATCH(tbl_deal[[#This Row],[Index]],Directory[Index],0),MATCH('DEAL DIRECTORY'!E$5,Directory[#Headers],0))</f>
        <v/>
      </c>
      <c r="F139" s="129" t="str">
        <f>INDEX(Directory[],MATCH(tbl_deal[[#This Row],[Index]],Directory[Index],0),MATCH('DEAL DIRECTORY'!F$5,Directory[#Headers],0))</f>
        <v/>
      </c>
      <c r="G139" s="129" t="str">
        <f>INDEX(Directory[],MATCH(tbl_deal[[#This Row],[Index]],Directory[Index],0),MATCH('DEAL DIRECTORY'!G$5,Directory[#Headers],0))</f>
        <v>Centre II</v>
      </c>
      <c r="H139" s="135" t="str">
        <f>IF(tbl_deal[[#This Row],[FolderPath]]="","",HYPERLINK(tbl_deal[[#This Row],[FolderPath]],"📂"))</f>
        <v>📂</v>
      </c>
      <c r="I139" s="129" t="str">
        <f>INDEX(Directory[],MATCH(tbl_deal[[#This Row],[Index]],Directory[Index],0),MATCH('DEAL DIRECTORY'!I$5,Directory[#Headers],0))</f>
        <v>JBR</v>
      </c>
      <c r="J139" s="129" t="str">
        <f>INDEX(Directory[],MATCH(tbl_deal[[#This Row],[Index]],Directory[Index],0),MATCH('DEAL DIRECTORY'!J$5,Directory[#Headers],0))</f>
        <v>n/a</v>
      </c>
      <c r="K139" s="129" t="str">
        <f>INDEX(Directory[],MATCH(tbl_deal[[#This Row],[Index]],Directory[Index],0),MATCH('DEAL DIRECTORY'!K$5,Directory[#Headers],0))</f>
        <v>SOE组</v>
      </c>
      <c r="L139" s="129">
        <f>INDEX(Directory[],MATCH(tbl_deal[[#This Row],[Index]],Directory[Index],0),MATCH('DEAL DIRECTORY'!L$5,Directory[#Headers],0))</f>
        <v>1</v>
      </c>
      <c r="M139" s="129" t="str">
        <f>INDEX(Directory[],MATCH(tbl_deal[[#This Row],[Index]],Directory[Index],0),MATCH('DEAL DIRECTORY'!M$5,Directory[#Headers],0))</f>
        <v>郑州地铁</v>
      </c>
      <c r="N139" s="129" t="str">
        <f>INDEX(Directory[],MATCH(tbl_deal[[#This Row],[Index]],Directory[Index],0),MATCH('DEAL DIRECTORY'!N$5,Directory[#Headers],0))</f>
        <v>A3/--/A</v>
      </c>
      <c r="O139" s="129" t="str">
        <f>INDEX(Directory[],MATCH(tbl_deal[[#This Row],[Index]],Directory[Index],0),MATCH('DEAL DIRECTORY'!O$5,Directory[#Headers],0))</f>
        <v>USD</v>
      </c>
      <c r="P139" s="129">
        <f>INDEX(Directory[],MATCH(tbl_deal[[#This Row],[Index]],Directory[Index],0),MATCH('DEAL DIRECTORY'!P$5,Directory[#Headers],0))</f>
        <v>5</v>
      </c>
      <c r="Q139" s="129" t="str">
        <f>INDEX(Directory[],MATCH(tbl_deal[[#This Row],[Index]],Directory[Index],0),MATCH('DEAL DIRECTORY'!Q$5,Directory[#Headers],0))</f>
        <v>3</v>
      </c>
      <c r="R139" s="129" t="str">
        <f>INDEX(Directory[],MATCH(tbl_deal[[#This Row],[Index]],Directory[Index],0),MATCH('DEAL DIRECTORY'!R$5,Directory[#Headers],0))</f>
        <v>1.915%</v>
      </c>
      <c r="S139" s="129" t="str">
        <f>INDEX(Directory[],MATCH(tbl_deal[[#This Row],[Index]],Directory[Index],0),MATCH('DEAL DIRECTORY'!S$5,Directory[#Headers],0))</f>
        <v>T3+160a</v>
      </c>
      <c r="T139" s="129" t="str">
        <f>INDEX(Directory[],MATCH(tbl_deal[[#This Row],[Index]],Directory[Index],0),MATCH('DEAL DIRECTORY'!T$5,Directory[#Headers],0))</f>
        <v>T3+120</v>
      </c>
      <c r="U139" s="129" t="str">
        <f>INDEX(Directory[],MATCH(tbl_deal[[#This Row],[Index]],Directory[Index],0),MATCH('DEAL DIRECTORY'!U$5,Directory[#Headers],0))</f>
        <v>T3+120</v>
      </c>
      <c r="V139" s="131">
        <f>INDEX(Directory[],MATCH(tbl_deal[[#This Row],[Index]],Directory[Index],0),MATCH('DEAL DIRECTORY'!V$5,Directory[#Headers],0))</f>
        <v>40</v>
      </c>
      <c r="W139" s="129" t="str">
        <f>INDEX(Directory[],MATCH(tbl_deal[[#This Row],[Index]],Directory[Index],0),MATCH('DEAL DIRECTORY'!W$5,Directory[#Headers],0))</f>
        <v>直发</v>
      </c>
      <c r="X139" s="129" t="str">
        <f>INDEX(Directory[],MATCH(tbl_deal[[#This Row],[Index]],Directory[Index],0),MATCH('DEAL DIRECTORY'!X$5,Directory[#Headers],0))</f>
        <v>--</v>
      </c>
      <c r="Y139" s="129" t="str">
        <f>INDEX(Directory[],MATCH(tbl_deal[[#This Row],[Index]],Directory[Index],0),MATCH('DEAL DIRECTORY'!Y$5,Directory[#Headers],0))</f>
        <v>港交所</v>
      </c>
      <c r="Z139" s="129" t="str">
        <f>INDEX(Directory[],MATCH(tbl_deal[[#This Row],[Index]],Directory[Index],0),MATCH('DEAL DIRECTORY'!Z$5,Directory[#Headers],0))</f>
        <v/>
      </c>
      <c r="AA139" s="129" t="str">
        <f>INDEX(Directory[],MATCH(tbl_deal[[#This Row],[Index]],Directory[Index],0),MATCH('DEAL DIRECTORY'!AA$5,Directory[#Headers],0))</f>
        <v/>
      </c>
      <c r="AB139" s="129" t="str">
        <f>INDEX(Directory[],MATCH(tbl_deal[[#This Row],[Index]],Directory[Index],0),MATCH('DEAL DIRECTORY'!AB$5,Directory[#Headers],0))</f>
        <v>BISL</v>
      </c>
      <c r="AC139" s="129" t="str">
        <f>INDEX(Directory[],MATCH(tbl_deal[[#This Row],[Index]],Directory[Index],0),MATCH('DEAL DIRECTORY'!AC$5,Directory[#Headers],0))</f>
        <v>--</v>
      </c>
      <c r="AD139" s="129" t="str">
        <f>INDEX(Directory[],MATCH(tbl_deal[[#This Row],[Index]],Directory[Index],0),MATCH('DEAL DIRECTORY'!AD$5,Directory[#Headers],0))</f>
        <v>--</v>
      </c>
      <c r="AE139" s="129" t="str">
        <f>INDEX(Directory[],MATCH(tbl_deal[[#This Row],[Index]],Directory[Index],0),MATCH('DEAL DIRECTORY'!AE$5,Directory[#Headers],0))</f>
        <v>--</v>
      </c>
      <c r="AF139" s="129" t="str">
        <f>INDEX(Directory[],MATCH(tbl_deal[[#This Row],[Index]],Directory[Index],0),MATCH('DEAL DIRECTORY'!AF$5,Directory[#Headers],0))</f>
        <v>N</v>
      </c>
      <c r="AG139" s="129" t="str">
        <f>INDEX(Directory[],MATCH(tbl_deal[[#This Row],[Index]],Directory[Index],0),MATCH('DEAL DIRECTORY'!AG$5,Directory[#Headers],0))</f>
        <v>郑州地铁集团有限公司</v>
      </c>
      <c r="AH139" s="129" t="str">
        <f>INDEX(Directory[],MATCH(tbl_deal[[#This Row],[Index]],Directory[Index],0),MATCH('DEAL DIRECTORY'!AH$5,Directory[#Headers],0))</f>
        <v>A3/--/A</v>
      </c>
      <c r="AI139" s="129" t="str">
        <f>INDEX(Directory[],MATCH(tbl_deal[[#This Row],[Index]],Directory[Index],0),MATCH('DEAL DIRECTORY'!AI$5,Directory[#Headers],0))</f>
        <v>AAA</v>
      </c>
      <c r="AJ139" s="129" t="str">
        <f>INDEX(Directory[],MATCH(tbl_deal[[#This Row],[Index]],Directory[Index],0),MATCH('DEAL DIRECTORY'!AJ$5,Directory[#Headers],0))</f>
        <v>河南</v>
      </c>
      <c r="AK139" s="129" t="str">
        <f>INDEX(Directory[],MATCH(tbl_deal[[#This Row],[Index]],Directory[Index],0),MATCH('DEAL DIRECTORY'!AK$5,Directory[#Headers],0))</f>
        <v>郑州市</v>
      </c>
      <c r="AL139" s="129" t="str">
        <f>INDEX(Directory[],MATCH(tbl_deal[[#This Row],[Index]],Directory[Index],0),MATCH('DEAL DIRECTORY'!AL$5,Directory[#Headers],0))</f>
        <v>--</v>
      </c>
      <c r="AM139" s="129" t="str">
        <f>INDEX(Directory[],MATCH(tbl_deal[[#This Row],[Index]],Directory[Index],0),MATCH('DEAL DIRECTORY'!AM$5,Directory[#Headers],0))</f>
        <v>--</v>
      </c>
      <c r="AN139" s="129" t="str">
        <f>INDEX(Directory[],MATCH(tbl_deal[[#This Row],[Index]],Directory[Index],0),MATCH('DEAL DIRECTORY'!AN$5,Directory[#Headers],0))</f>
        <v>--</v>
      </c>
      <c r="AO139" s="132">
        <f>IF(ISBLANK(INDEX(Directory[],MATCH(tbl_deal[[#This Row],[Index]],Directory[Index],0),MATCH('DEAL DIRECTORY'!AO$5,Directory[#Headers],0))),"--",INDEX(Directory[],MATCH(tbl_deal[[#This Row],[Index]],Directory[Index],0),MATCH('DEAL DIRECTORY'!AO$5,Directory[#Headers],0)))</f>
        <v>500</v>
      </c>
      <c r="AP139" s="129">
        <f>INDEX(Directory[],MATCH(tbl_deal[[#This Row],[Index]],Directory[Index],0),MATCH('DEAL DIRECTORY'!AP$5,Directory[#Headers],0))</f>
        <v>5</v>
      </c>
      <c r="AQ139" s="129">
        <f>INDEX(Directory[],MATCH(tbl_deal[[#This Row],[Index]],Directory[Index],0),MATCH('DEAL DIRECTORY'!AQ$5,Directory[#Headers],0))</f>
        <v>31.96</v>
      </c>
      <c r="AR139" s="129">
        <f>INDEX(Directory[],MATCH(tbl_deal[[#This Row],[Index]],Directory[Index],0),MATCH('DEAL DIRECTORY'!AR$5,Directory[#Headers],0))</f>
        <v>39.063000000000002</v>
      </c>
      <c r="AS139" s="129" t="str">
        <f>INDEX(Directory[],MATCH(tbl_deal[[#This Row],[Index]],Directory[Index],0),MATCH('DEAL DIRECTORY'!AS$5,Directory[#Headers],0))</f>
        <v>地方国企</v>
      </c>
      <c r="AT139" s="129" t="str">
        <f>INDEX(Directory[],MATCH(tbl_deal[[#This Row],[Index]],Directory[Index],0),MATCH('DEAL DIRECTORY'!AT$5,Directory[#Headers],0))</f>
        <v>地方平台</v>
      </c>
      <c r="AU139" s="129" t="str">
        <f>INDEX(Directory[],MATCH(tbl_deal[[#This Row],[Index]],Directory[Index],0),MATCH('DEAL DIRECTORY'!AU$5,Directory[#Headers],0))</f>
        <v>交通</v>
      </c>
      <c r="AV139" s="129" t="str">
        <f>INDEX(Directory[],MATCH(tbl_deal[[#This Row],[Index]],Directory[Index],0),MATCH('DEAL DIRECTORY'!AV$5,Directory[#Headers],0))</f>
        <v>直发</v>
      </c>
      <c r="AW139" s="129" t="str">
        <f>INDEX(Directory[],MATCH(tbl_deal[[#This Row],[Index]],Directory[Index],0),MATCH('DEAL DIRECTORY'!AW$5,Directory[#Headers],0))</f>
        <v>投资级</v>
      </c>
      <c r="AX139" s="129" t="str">
        <f>INDEX(Directory[],MATCH(tbl_deal[[#This Row],[Index]],Directory[Index],0),MATCH('DEAL DIRECTORY'!AX$5,Directory[#Headers],0))</f>
        <v>3-5亿</v>
      </c>
      <c r="AY139" s="133" t="str">
        <f>INDEX(Directory[],MATCH(tbl_deal[[#This Row],[Index]],Directory[Index],0),MATCH('DEAL DIRECTORY'!AY$5,Directory[#Headers],0))</f>
        <v>21年</v>
      </c>
      <c r="AZ139" s="129" t="str">
        <f>INDEX(Directory[],MATCH(tbl_deal[[#This Row],[Index]],Directory[Index],0),MATCH('DEAL DIRECTORY'!AZ$5,Directory[#Headers],0))</f>
        <v>Q4</v>
      </c>
      <c r="BA139" s="129" t="str">
        <f>INDEX(Directory[],MATCH(tbl_deal[[#This Row],[Index]],Directory[Index],0),MATCH('DEAL DIRECTORY'!BA$5,Directory[#Headers],0))</f>
        <v>11月</v>
      </c>
      <c r="BB139" s="129" t="str">
        <f>INDEX(Directory[],MATCH(tbl_deal[[#This Row],[Index]],Directory[Index],0),MATCH('DEAL DIRECTORY'!BB$5,Directory[#Headers],0))</f>
        <v>SOE Creds</v>
      </c>
      <c r="BC139" s="129" t="str">
        <f>INDEX(Directory[],MATCH(tbl_deal[[#This Row],[Index]],Directory[Index],0),MATCH('DEAL DIRECTORY'!BC$5,Directory[#Headers],0))</f>
        <v>ZHENGZHOU METRO GROUP CO LTD</v>
      </c>
      <c r="BD139" s="129" t="str">
        <f>INDEX(Directory[],MATCH(tbl_deal[[#This Row],[Index]],Directory[Index],0),MATCH('DEAL DIRECTORY'!BD$5,Directory[#Headers],0))</f>
        <v>XS2405793089</v>
      </c>
      <c r="BE139" s="137" t="str">
        <f>INDEX(Directory[],MATCH(tbl_deal[[#This Row],[Index]],Directory[Index],0),MATCH('DEAL DIRECTORY'!BE$5,Directory[#Headers],0))</f>
        <v>21年11月</v>
      </c>
      <c r="BF139" s="137" t="str">
        <f>INDEX(Directory[],MATCH(tbl_deal[[#This Row],[Index]],Directory[Index],0),MATCH('DEAL DIRECTORY'!BF$5,Directory[#Headers],0))</f>
        <v>郑州地铁</v>
      </c>
      <c r="BG139" s="137" t="str">
        <f>INDEX(Directory[],MATCH(tbl_deal[[#This Row],[Index]],Directory[Index],0),MATCH('DEAL DIRECTORY'!BG$5,Directory[#Headers],0))</f>
        <v>A3/--/A</v>
      </c>
      <c r="BH139" s="137" t="str">
        <f>INDEX(Directory[],MATCH(tbl_deal[[#This Row],[Index]],Directory[Index],0),MATCH('DEAL DIRECTORY'!BH$5,Directory[#Headers],0))</f>
        <v>高级债</v>
      </c>
      <c r="BI139" s="137" t="str">
        <f>INDEX(Directory[],MATCH(tbl_deal[[#This Row],[Index]],Directory[Index],0),MATCH('DEAL DIRECTORY'!BI$5,Directory[#Headers],0))</f>
        <v>5亿美元</v>
      </c>
      <c r="BJ139" s="137" t="str">
        <f>INDEX(Directory[],MATCH(tbl_deal[[#This Row],[Index]],Directory[Index],0),MATCH('DEAL DIRECTORY'!BJ$5,Directory[#Headers],0))</f>
        <v>3年</v>
      </c>
      <c r="BK139" s="137" t="str">
        <f>INDEX(Directory[],MATCH(tbl_deal[[#This Row],[Index]],Directory[Index],0),MATCH('DEAL DIRECTORY'!BK$5,Directory[#Headers],0))</f>
        <v>1.915%</v>
      </c>
      <c r="BL139" s="137" t="str">
        <f>INDEX(Directory[],MATCH(tbl_deal[[#This Row],[Index]],Directory[Index],0),MATCH('DEAL DIRECTORY'!BL$5,Directory[#Headers],0))</f>
        <v>账簿管理人</v>
      </c>
      <c r="BM139" s="129" t="str">
        <f>INDEX(Directory[],MATCH(tbl_deal[[#This Row],[Index]],Directory[Index],0),MATCH('DEAL DIRECTORY'!BM$5,Directory[#Headers],0))</f>
        <v>\\10.10.1.215\dcm$\Deals\Completed\2021 Completed\Centre II 郑州地铁</v>
      </c>
      <c r="BN139" s="4"/>
      <c r="BO139" s="4"/>
      <c r="BP139" s="4"/>
    </row>
    <row r="140" spans="3:68" ht="20.25" customHeight="1" x14ac:dyDescent="0.25">
      <c r="C140" s="129">
        <f>Directory[[#This Row],[Index]]</f>
        <v>331</v>
      </c>
      <c r="D140" s="130">
        <f>INDEX(Directory[],MATCH(tbl_deal[[#This Row],[Index]],Directory[Index],0),MATCH('DEAL DIRECTORY'!D$5,Directory[#Headers],0))</f>
        <v>44509</v>
      </c>
      <c r="E140" s="129" t="str">
        <f>INDEX(Directory[],MATCH(tbl_deal[[#This Row],[Index]],Directory[Index],0),MATCH('DEAL DIRECTORY'!E$5,Directory[#Headers],0))</f>
        <v/>
      </c>
      <c r="F140" s="129" t="str">
        <f>INDEX(Directory[],MATCH(tbl_deal[[#This Row],[Index]],Directory[Index],0),MATCH('DEAL DIRECTORY'!F$5,Directory[#Headers],0))</f>
        <v/>
      </c>
      <c r="G140" s="129" t="str">
        <f>INDEX(Directory[],MATCH(tbl_deal[[#This Row],[Index]],Directory[Index],0),MATCH('DEAL DIRECTORY'!G$5,Directory[#Headers],0))</f>
        <v>Herald</v>
      </c>
      <c r="H140" s="135" t="str">
        <f>IF(tbl_deal[[#This Row],[FolderPath]]="","",HYPERLINK(tbl_deal[[#This Row],[FolderPath]],"📂"))</f>
        <v>📂</v>
      </c>
      <c r="I140" s="129" t="str">
        <f>INDEX(Directory[],MATCH(tbl_deal[[#This Row],[Index]],Directory[Index],0),MATCH('DEAL DIRECTORY'!I$5,Directory[#Headers],0))</f>
        <v>JGC</v>
      </c>
      <c r="J140" s="129" t="str">
        <f>INDEX(Directory[],MATCH(tbl_deal[[#This Row],[Index]],Directory[Index],0),MATCH('DEAL DIRECTORY'!J$5,Directory[#Headers],0))</f>
        <v>n/a</v>
      </c>
      <c r="K140" s="129" t="str">
        <f>INDEX(Directory[],MATCH(tbl_deal[[#This Row],[Index]],Directory[Index],0),MATCH('DEAL DIRECTORY'!K$5,Directory[#Headers],0))</f>
        <v>FI组</v>
      </c>
      <c r="L140" s="129">
        <f>INDEX(Directory[],MATCH(tbl_deal[[#This Row],[Index]],Directory[Index],0),MATCH('DEAL DIRECTORY'!L$5,Directory[#Headers],0))</f>
        <v>1</v>
      </c>
      <c r="M140" s="129" t="str">
        <f>INDEX(Directory[],MATCH(tbl_deal[[#This Row],[Index]],Directory[Index],0),MATCH('DEAL DIRECTORY'!M$5,Directory[#Headers],0))</f>
        <v>信银资本</v>
      </c>
      <c r="N140" s="129" t="str">
        <f>INDEX(Directory[],MATCH(tbl_deal[[#This Row],[Index]],Directory[Index],0),MATCH('DEAL DIRECTORY'!N$5,Directory[#Headers],0))</f>
        <v>--/BBB/--</v>
      </c>
      <c r="O140" s="129" t="str">
        <f>INDEX(Directory[],MATCH(tbl_deal[[#This Row],[Index]],Directory[Index],0),MATCH('DEAL DIRECTORY'!O$5,Directory[#Headers],0))</f>
        <v>USD</v>
      </c>
      <c r="P140" s="129">
        <f>INDEX(Directory[],MATCH(tbl_deal[[#This Row],[Index]],Directory[Index],0),MATCH('DEAL DIRECTORY'!P$5,Directory[#Headers],0))</f>
        <v>5</v>
      </c>
      <c r="Q140" s="129" t="str">
        <f>INDEX(Directory[],MATCH(tbl_deal[[#This Row],[Index]],Directory[Index],0),MATCH('DEAL DIRECTORY'!Q$5,Directory[#Headers],0))</f>
        <v>3</v>
      </c>
      <c r="R140" s="129" t="str">
        <f>INDEX(Directory[],MATCH(tbl_deal[[#This Row],[Index]],Directory[Index],0),MATCH('DEAL DIRECTORY'!R$5,Directory[#Headers],0))</f>
        <v>1.75%</v>
      </c>
      <c r="S140" s="129" t="str">
        <f>INDEX(Directory[],MATCH(tbl_deal[[#This Row],[Index]],Directory[Index],0),MATCH('DEAL DIRECTORY'!S$5,Directory[#Headers],0))</f>
        <v>T3+145a</v>
      </c>
      <c r="T140" s="129" t="str">
        <f>INDEX(Directory[],MATCH(tbl_deal[[#This Row],[Index]],Directory[Index],0),MATCH('DEAL DIRECTORY'!T$5,Directory[#Headers],0))</f>
        <v>T3+110</v>
      </c>
      <c r="U140" s="129" t="str">
        <f>INDEX(Directory[],MATCH(tbl_deal[[#This Row],[Index]],Directory[Index],0),MATCH('DEAL DIRECTORY'!U$5,Directory[#Headers],0))</f>
        <v>T3+110</v>
      </c>
      <c r="V140" s="131">
        <f>INDEX(Directory[],MATCH(tbl_deal[[#This Row],[Index]],Directory[Index],0),MATCH('DEAL DIRECTORY'!V$5,Directory[#Headers],0))</f>
        <v>35</v>
      </c>
      <c r="W140" s="129" t="str">
        <f>INDEX(Directory[],MATCH(tbl_deal[[#This Row],[Index]],Directory[Index],0),MATCH('DEAL DIRECTORY'!W$5,Directory[#Headers],0))</f>
        <v>担保</v>
      </c>
      <c r="X140" s="129" t="str">
        <f>INDEX(Directory[],MATCH(tbl_deal[[#This Row],[Index]],Directory[Index],0),MATCH('DEAL DIRECTORY'!X$5,Directory[#Headers],0))</f>
        <v>--</v>
      </c>
      <c r="Y140" s="129" t="str">
        <f>INDEX(Directory[],MATCH(tbl_deal[[#This Row],[Index]],Directory[Index],0),MATCH('DEAL DIRECTORY'!Y$5,Directory[#Headers],0))</f>
        <v>港交所</v>
      </c>
      <c r="Z140" s="129" t="str">
        <f>INDEX(Directory[],MATCH(tbl_deal[[#This Row],[Index]],Directory[Index],0),MATCH('DEAL DIRECTORY'!Z$5,Directory[#Headers],0))</f>
        <v/>
      </c>
      <c r="AA140" s="129" t="str">
        <f>INDEX(Directory[],MATCH(tbl_deal[[#This Row],[Index]],Directory[Index],0),MATCH('DEAL DIRECTORY'!AA$5,Directory[#Headers],0))</f>
        <v/>
      </c>
      <c r="AB140" s="129" t="str">
        <f>INDEX(Directory[],MATCH(tbl_deal[[#This Row],[Index]],Directory[Index],0),MATCH('DEAL DIRECTORY'!AB$5,Directory[#Headers],0))</f>
        <v>BISL,港分</v>
      </c>
      <c r="AC140" s="129" t="str">
        <f>INDEX(Directory[],MATCH(tbl_deal[[#This Row],[Index]],Directory[Index],0),MATCH('DEAL DIRECTORY'!AC$5,Directory[#Headers],0))</f>
        <v>--</v>
      </c>
      <c r="AD140" s="129" t="str">
        <f>INDEX(Directory[],MATCH(tbl_deal[[#This Row],[Index]],Directory[Index],0),MATCH('DEAL DIRECTORY'!AD$5,Directory[#Headers],0))</f>
        <v>--</v>
      </c>
      <c r="AE140" s="129" t="str">
        <f>INDEX(Directory[],MATCH(tbl_deal[[#This Row],[Index]],Directory[Index],0),MATCH('DEAL DIRECTORY'!AE$5,Directory[#Headers],0))</f>
        <v>--</v>
      </c>
      <c r="AF140" s="129" t="str">
        <f>INDEX(Directory[],MATCH(tbl_deal[[#This Row],[Index]],Directory[Index],0),MATCH('DEAL DIRECTORY'!AF$5,Directory[#Headers],0))</f>
        <v>N</v>
      </c>
      <c r="AG140" s="129" t="str">
        <f>INDEX(Directory[],MATCH(tbl_deal[[#This Row],[Index]],Directory[Index],0),MATCH('DEAL DIRECTORY'!AG$5,Directory[#Headers],0))</f>
        <v>信银(香港)投资有限公司</v>
      </c>
      <c r="AH140" s="129" t="str">
        <f>INDEX(Directory[],MATCH(tbl_deal[[#This Row],[Index]],Directory[Index],0),MATCH('DEAL DIRECTORY'!AH$5,Directory[#Headers],0))</f>
        <v>--/BBB/BBB</v>
      </c>
      <c r="AI140" s="129" t="str">
        <f>INDEX(Directory[],MATCH(tbl_deal[[#This Row],[Index]],Directory[Index],0),MATCH('DEAL DIRECTORY'!AI$5,Directory[#Headers],0))</f>
        <v>--</v>
      </c>
      <c r="AJ140" s="129" t="str">
        <f>INDEX(Directory[],MATCH(tbl_deal[[#This Row],[Index]],Directory[Index],0),MATCH('DEAL DIRECTORY'!AJ$5,Directory[#Headers],0))</f>
        <v>北京</v>
      </c>
      <c r="AK140" s="129" t="str">
        <f>INDEX(Directory[],MATCH(tbl_deal[[#This Row],[Index]],Directory[Index],0),MATCH('DEAL DIRECTORY'!AK$5,Directory[#Headers],0))</f>
        <v>--</v>
      </c>
      <c r="AL140" s="129" t="str">
        <f>INDEX(Directory[],MATCH(tbl_deal[[#This Row],[Index]],Directory[Index],0),MATCH('DEAL DIRECTORY'!AL$5,Directory[#Headers],0))</f>
        <v>--</v>
      </c>
      <c r="AM140" s="129" t="str">
        <f>INDEX(Directory[],MATCH(tbl_deal[[#This Row],[Index]],Directory[Index],0),MATCH('DEAL DIRECTORY'!AM$5,Directory[#Headers],0))</f>
        <v>--</v>
      </c>
      <c r="AN140" s="129" t="str">
        <f>INDEX(Directory[],MATCH(tbl_deal[[#This Row],[Index]],Directory[Index],0),MATCH('DEAL DIRECTORY'!AN$5,Directory[#Headers],0))</f>
        <v>--</v>
      </c>
      <c r="AO140" s="132">
        <f>IF(ISBLANK(INDEX(Directory[],MATCH(tbl_deal[[#This Row],[Index]],Directory[Index],0),MATCH('DEAL DIRECTORY'!AO$5,Directory[#Headers],0))),"--",INDEX(Directory[],MATCH(tbl_deal[[#This Row],[Index]],Directory[Index],0),MATCH('DEAL DIRECTORY'!AO$5,Directory[#Headers],0)))</f>
        <v>35300</v>
      </c>
      <c r="AP140" s="129">
        <f>INDEX(Directory[],MATCH(tbl_deal[[#This Row],[Index]],Directory[Index],0),MATCH('DEAL DIRECTORY'!AP$5,Directory[#Headers],0))</f>
        <v>5</v>
      </c>
      <c r="AQ140" s="129">
        <f>INDEX(Directory[],MATCH(tbl_deal[[#This Row],[Index]],Directory[Index],0),MATCH('DEAL DIRECTORY'!AQ$5,Directory[#Headers],0))</f>
        <v>31.96</v>
      </c>
      <c r="AR140" s="129">
        <f>INDEX(Directory[],MATCH(tbl_deal[[#This Row],[Index]],Directory[Index],0),MATCH('DEAL DIRECTORY'!AR$5,Directory[#Headers],0))</f>
        <v>39.063000000000002</v>
      </c>
      <c r="AS140" s="129" t="str">
        <f>INDEX(Directory[],MATCH(tbl_deal[[#This Row],[Index]],Directory[Index],0),MATCH('DEAL DIRECTORY'!AS$5,Directory[#Headers],0))</f>
        <v>央企(子)</v>
      </c>
      <c r="AT140" s="129" t="str">
        <f>INDEX(Directory[],MATCH(tbl_deal[[#This Row],[Index]],Directory[Index],0),MATCH('DEAL DIRECTORY'!AT$5,Directory[#Headers],0))</f>
        <v>金融机构</v>
      </c>
      <c r="AU140" s="129" t="str">
        <f>INDEX(Directory[],MATCH(tbl_deal[[#This Row],[Index]],Directory[Index],0),MATCH('DEAL DIRECTORY'!AU$5,Directory[#Headers],0))</f>
        <v>非银</v>
      </c>
      <c r="AV140" s="129" t="str">
        <f>INDEX(Directory[],MATCH(tbl_deal[[#This Row],[Index]],Directory[Index],0),MATCH('DEAL DIRECTORY'!AV$5,Directory[#Headers],0))</f>
        <v>担保</v>
      </c>
      <c r="AW140" s="129" t="str">
        <f>INDEX(Directory[],MATCH(tbl_deal[[#This Row],[Index]],Directory[Index],0),MATCH('DEAL DIRECTORY'!AW$5,Directory[#Headers],0))</f>
        <v>投资级</v>
      </c>
      <c r="AX140" s="129" t="str">
        <f>INDEX(Directory[],MATCH(tbl_deal[[#This Row],[Index]],Directory[Index],0),MATCH('DEAL DIRECTORY'!AX$5,Directory[#Headers],0))</f>
        <v>3-5亿</v>
      </c>
      <c r="AY140" s="133" t="str">
        <f>INDEX(Directory[],MATCH(tbl_deal[[#This Row],[Index]],Directory[Index],0),MATCH('DEAL DIRECTORY'!AY$5,Directory[#Headers],0))</f>
        <v>21年</v>
      </c>
      <c r="AZ140" s="129" t="str">
        <f>INDEX(Directory[],MATCH(tbl_deal[[#This Row],[Index]],Directory[Index],0),MATCH('DEAL DIRECTORY'!AZ$5,Directory[#Headers],0))</f>
        <v>Q4</v>
      </c>
      <c r="BA140" s="129" t="str">
        <f>INDEX(Directory[],MATCH(tbl_deal[[#This Row],[Index]],Directory[Index],0),MATCH('DEAL DIRECTORY'!BA$5,Directory[#Headers],0))</f>
        <v>11月</v>
      </c>
      <c r="BB140" s="129" t="str">
        <f>INDEX(Directory[],MATCH(tbl_deal[[#This Row],[Index]],Directory[Index],0),MATCH('DEAL DIRECTORY'!BB$5,Directory[#Headers],0))</f>
        <v>--</v>
      </c>
      <c r="BC140" s="129" t="str">
        <f>INDEX(Directory[],MATCH(tbl_deal[[#This Row],[Index]],Directory[Index],0),MATCH('DEAL DIRECTORY'!BC$5,Directory[#Headers],0))</f>
        <v>CNCBINV 1 BVI LTD</v>
      </c>
      <c r="BD140" s="129" t="str">
        <f>INDEX(Directory[],MATCH(tbl_deal[[#This Row],[Index]],Directory[Index],0),MATCH('DEAL DIRECTORY'!BD$5,Directory[#Headers],0))</f>
        <v>XS2400120650</v>
      </c>
      <c r="BE140" s="137" t="str">
        <f>INDEX(Directory[],MATCH(tbl_deal[[#This Row],[Index]],Directory[Index],0),MATCH('DEAL DIRECTORY'!BE$5,Directory[#Headers],0))</f>
        <v>21年11月</v>
      </c>
      <c r="BF140" s="137" t="str">
        <f>INDEX(Directory[],MATCH(tbl_deal[[#This Row],[Index]],Directory[Index],0),MATCH('DEAL DIRECTORY'!BF$5,Directory[#Headers],0))</f>
        <v>信银资本</v>
      </c>
      <c r="BG140" s="137" t="str">
        <f>INDEX(Directory[],MATCH(tbl_deal[[#This Row],[Index]],Directory[Index],0),MATCH('DEAL DIRECTORY'!BG$5,Directory[#Headers],0))</f>
        <v>--/BBB/--</v>
      </c>
      <c r="BH140" s="137" t="str">
        <f>INDEX(Directory[],MATCH(tbl_deal[[#This Row],[Index]],Directory[Index],0),MATCH('DEAL DIRECTORY'!BH$5,Directory[#Headers],0))</f>
        <v>高级债</v>
      </c>
      <c r="BI140" s="137" t="str">
        <f>INDEX(Directory[],MATCH(tbl_deal[[#This Row],[Index]],Directory[Index],0),MATCH('DEAL DIRECTORY'!BI$5,Directory[#Headers],0))</f>
        <v>5亿美元</v>
      </c>
      <c r="BJ140" s="137" t="str">
        <f>INDEX(Directory[],MATCH(tbl_deal[[#This Row],[Index]],Directory[Index],0),MATCH('DEAL DIRECTORY'!BJ$5,Directory[#Headers],0))</f>
        <v>3年</v>
      </c>
      <c r="BK140" s="137" t="str">
        <f>INDEX(Directory[],MATCH(tbl_deal[[#This Row],[Index]],Directory[Index],0),MATCH('DEAL DIRECTORY'!BK$5,Directory[#Headers],0))</f>
        <v>1.75%</v>
      </c>
      <c r="BL140" s="137" t="str">
        <f>INDEX(Directory[],MATCH(tbl_deal[[#This Row],[Index]],Directory[Index],0),MATCH('DEAL DIRECTORY'!BL$5,Directory[#Headers],0))</f>
        <v>全球协调人</v>
      </c>
      <c r="BM140" s="129" t="str">
        <f>INDEX(Directory[],MATCH(tbl_deal[[#This Row],[Index]],Directory[Index],0),MATCH('DEAL DIRECTORY'!BM$5,Directory[#Headers],0))</f>
        <v>\\10.10.1.215\dcm$\Deals\Completed\2021 Completed\Herald 信银投资</v>
      </c>
      <c r="BN140" s="4"/>
      <c r="BO140" s="4"/>
      <c r="BP140" s="4"/>
    </row>
    <row r="141" spans="3:68" ht="20.25" customHeight="1" x14ac:dyDescent="0.25">
      <c r="C141" s="129">
        <f>Directory[[#This Row],[Index]]</f>
        <v>330</v>
      </c>
      <c r="D141" s="130">
        <f>INDEX(Directory[],MATCH(tbl_deal[[#This Row],[Index]],Directory[Index],0),MATCH('DEAL DIRECTORY'!D$5,Directory[#Headers],0))</f>
        <v>44503</v>
      </c>
      <c r="E141" s="129" t="str">
        <f>INDEX(Directory[],MATCH(tbl_deal[[#This Row],[Index]],Directory[Index],0),MATCH('DEAL DIRECTORY'!E$5,Directory[#Headers],0))</f>
        <v/>
      </c>
      <c r="F141" s="129" t="str">
        <f>INDEX(Directory[],MATCH(tbl_deal[[#This Row],[Index]],Directory[Index],0),MATCH('DEAL DIRECTORY'!F$5,Directory[#Headers],0))</f>
        <v/>
      </c>
      <c r="G141" s="129" t="str">
        <f>INDEX(Directory[],MATCH(tbl_deal[[#This Row],[Index]],Directory[Index],0),MATCH('DEAL DIRECTORY'!G$5,Directory[#Headers],0))</f>
        <v>Bohai</v>
      </c>
      <c r="H141" s="135" t="str">
        <f>IF(tbl_deal[[#This Row],[FolderPath]]="","",HYPERLINK(tbl_deal[[#This Row],[FolderPath]],"📂"))</f>
        <v>📂</v>
      </c>
      <c r="I141" s="129" t="str">
        <f>INDEX(Directory[],MATCH(tbl_deal[[#This Row],[Index]],Directory[Index],0),MATCH('DEAL DIRECTORY'!I$5,Directory[#Headers],0))</f>
        <v>JBR</v>
      </c>
      <c r="J141" s="129" t="str">
        <f>INDEX(Directory[],MATCH(tbl_deal[[#This Row],[Index]],Directory[Index],0),MATCH('DEAL DIRECTORY'!J$5,Directory[#Headers],0))</f>
        <v>n/a</v>
      </c>
      <c r="K141" s="129" t="str">
        <f>INDEX(Directory[],MATCH(tbl_deal[[#This Row],[Index]],Directory[Index],0),MATCH('DEAL DIRECTORY'!K$5,Directory[#Headers],0))</f>
        <v>FI组</v>
      </c>
      <c r="L141" s="129">
        <f>INDEX(Directory[],MATCH(tbl_deal[[#This Row],[Index]],Directory[Index],0),MATCH('DEAL DIRECTORY'!L$5,Directory[#Headers],0))</f>
        <v>1</v>
      </c>
      <c r="M141" s="129" t="str">
        <f>INDEX(Directory[],MATCH(tbl_deal[[#This Row],[Index]],Directory[Index],0),MATCH('DEAL DIRECTORY'!M$5,Directory[#Headers],0))</f>
        <v>渤银港分</v>
      </c>
      <c r="N141" s="129" t="str">
        <f>INDEX(Directory[],MATCH(tbl_deal[[#This Row],[Index]],Directory[Index],0),MATCH('DEAL DIRECTORY'!N$5,Directory[#Headers],0))</f>
        <v>Baa3/BBB-/--</v>
      </c>
      <c r="O141" s="129" t="str">
        <f>INDEX(Directory[],MATCH(tbl_deal[[#This Row],[Index]],Directory[Index],0),MATCH('DEAL DIRECTORY'!O$5,Directory[#Headers],0))</f>
        <v>USD</v>
      </c>
      <c r="P141" s="129">
        <f>INDEX(Directory[],MATCH(tbl_deal[[#This Row],[Index]],Directory[Index],0),MATCH('DEAL DIRECTORY'!P$5,Directory[#Headers],0))</f>
        <v>3</v>
      </c>
      <c r="Q141" s="129" t="str">
        <f>INDEX(Directory[],MATCH(tbl_deal[[#This Row],[Index]],Directory[Index],0),MATCH('DEAL DIRECTORY'!Q$5,Directory[#Headers],0))</f>
        <v>3</v>
      </c>
      <c r="R141" s="129" t="str">
        <f>INDEX(Directory[],MATCH(tbl_deal[[#This Row],[Index]],Directory[Index],0),MATCH('DEAL DIRECTORY'!R$5,Directory[#Headers],0))</f>
        <v>1.5%</v>
      </c>
      <c r="S141" s="129" t="str">
        <f>INDEX(Directory[],MATCH(tbl_deal[[#This Row],[Index]],Directory[Index],0),MATCH('DEAL DIRECTORY'!S$5,Directory[#Headers],0))</f>
        <v>T3+120a</v>
      </c>
      <c r="T141" s="129" t="str">
        <f>INDEX(Directory[],MATCH(tbl_deal[[#This Row],[Index]],Directory[Index],0),MATCH('DEAL DIRECTORY'!T$5,Directory[#Headers],0))</f>
        <v>T3+85</v>
      </c>
      <c r="U141" s="129" t="str">
        <f>INDEX(Directory[],MATCH(tbl_deal[[#This Row],[Index]],Directory[Index],0),MATCH('DEAL DIRECTORY'!U$5,Directory[#Headers],0))</f>
        <v>T3+85</v>
      </c>
      <c r="V141" s="129">
        <f>INDEX(Directory[],MATCH(tbl_deal[[#This Row],[Index]],Directory[Index],0),MATCH('DEAL DIRECTORY'!V$5,Directory[#Headers],0))</f>
        <v>35</v>
      </c>
      <c r="W141" s="129" t="str">
        <f>INDEX(Directory[],MATCH(tbl_deal[[#This Row],[Index]],Directory[Index],0),MATCH('DEAL DIRECTORY'!W$5,Directory[#Headers],0))</f>
        <v>直发</v>
      </c>
      <c r="X141" s="129" t="str">
        <f>INDEX(Directory[],MATCH(tbl_deal[[#This Row],[Index]],Directory[Index],0),MATCH('DEAL DIRECTORY'!X$5,Directory[#Headers],0))</f>
        <v>--</v>
      </c>
      <c r="Y141" s="129" t="str">
        <f>INDEX(Directory[],MATCH(tbl_deal[[#This Row],[Index]],Directory[Index],0),MATCH('DEAL DIRECTORY'!Y$5,Directory[#Headers],0))</f>
        <v>港交所</v>
      </c>
      <c r="Z141" s="129" t="str">
        <f>INDEX(Directory[],MATCH(tbl_deal[[#This Row],[Index]],Directory[Index],0),MATCH('DEAL DIRECTORY'!Z$5,Directory[#Headers],0))</f>
        <v/>
      </c>
      <c r="AA141" s="129" t="str">
        <f>INDEX(Directory[],MATCH(tbl_deal[[#This Row],[Index]],Directory[Index],0),MATCH('DEAL DIRECTORY'!AA$5,Directory[#Headers],0))</f>
        <v/>
      </c>
      <c r="AB141" s="129" t="str">
        <f>INDEX(Directory[],MATCH(tbl_deal[[#This Row],[Index]],Directory[Index],0),MATCH('DEAL DIRECTORY'!AB$5,Directory[#Headers],0))</f>
        <v>BISL,港分</v>
      </c>
      <c r="AC141" s="129" t="str">
        <f>INDEX(Directory[],MATCH(tbl_deal[[#This Row],[Index]],Directory[Index],0),MATCH('DEAL DIRECTORY'!AC$5,Directory[#Headers],0))</f>
        <v>--</v>
      </c>
      <c r="AD141" s="129" t="str">
        <f>INDEX(Directory[],MATCH(tbl_deal[[#This Row],[Index]],Directory[Index],0),MATCH('DEAL DIRECTORY'!AD$5,Directory[#Headers],0))</f>
        <v>--</v>
      </c>
      <c r="AE141" s="129" t="str">
        <f>INDEX(Directory[],MATCH(tbl_deal[[#This Row],[Index]],Directory[Index],0),MATCH('DEAL DIRECTORY'!AE$5,Directory[#Headers],0))</f>
        <v>--</v>
      </c>
      <c r="AF141" s="129" t="str">
        <f>INDEX(Directory[],MATCH(tbl_deal[[#This Row],[Index]],Directory[Index],0),MATCH('DEAL DIRECTORY'!AF$5,Directory[#Headers],0))</f>
        <v>Y</v>
      </c>
      <c r="AG141" s="129" t="str">
        <f>INDEX(Directory[],MATCH(tbl_deal[[#This Row],[Index]],Directory[Index],0),MATCH('DEAL DIRECTORY'!AG$5,Directory[#Headers],0))</f>
        <v>渤海银行股份有限公司</v>
      </c>
      <c r="AH141" s="129" t="str">
        <f>INDEX(Directory[],MATCH(tbl_deal[[#This Row],[Index]],Directory[Index],0),MATCH('DEAL DIRECTORY'!AH$5,Directory[#Headers],0))</f>
        <v>--/--/--</v>
      </c>
      <c r="AI141" s="129" t="str">
        <f>INDEX(Directory[],MATCH(tbl_deal[[#This Row],[Index]],Directory[Index],0),MATCH('DEAL DIRECTORY'!AI$5,Directory[#Headers],0))</f>
        <v>AAA</v>
      </c>
      <c r="AJ141" s="129" t="str">
        <f>INDEX(Directory[],MATCH(tbl_deal[[#This Row],[Index]],Directory[Index],0),MATCH('DEAL DIRECTORY'!AJ$5,Directory[#Headers],0))</f>
        <v>天津</v>
      </c>
      <c r="AK141" s="129" t="str">
        <f>INDEX(Directory[],MATCH(tbl_deal[[#This Row],[Index]],Directory[Index],0),MATCH('DEAL DIRECTORY'!AK$5,Directory[#Headers],0))</f>
        <v>--</v>
      </c>
      <c r="AL141" s="129" t="str">
        <f>INDEX(Directory[],MATCH(tbl_deal[[#This Row],[Index]],Directory[Index],0),MATCH('DEAL DIRECTORY'!AL$5,Directory[#Headers],0))</f>
        <v>--</v>
      </c>
      <c r="AM141" s="129" t="str">
        <f>INDEX(Directory[],MATCH(tbl_deal[[#This Row],[Index]],Directory[Index],0),MATCH('DEAL DIRECTORY'!AM$5,Directory[#Headers],0))</f>
        <v>--</v>
      </c>
      <c r="AN141" s="129" t="str">
        <f>INDEX(Directory[],MATCH(tbl_deal[[#This Row],[Index]],Directory[Index],0),MATCH('DEAL DIRECTORY'!AN$5,Directory[#Headers],0))</f>
        <v>--</v>
      </c>
      <c r="AO141" s="129">
        <f>IF(ISBLANK(INDEX(Directory[],MATCH(tbl_deal[[#This Row],[Index]],Directory[Index],0),MATCH('DEAL DIRECTORY'!AO$5,Directory[#Headers],0))),"--",INDEX(Directory[],MATCH(tbl_deal[[#This Row],[Index]],Directory[Index],0),MATCH('DEAL DIRECTORY'!AO$5,Directory[#Headers],0)))</f>
        <v>1000</v>
      </c>
      <c r="AP141" s="129">
        <f>INDEX(Directory[],MATCH(tbl_deal[[#This Row],[Index]],Directory[Index],0),MATCH('DEAL DIRECTORY'!AP$5,Directory[#Headers],0))</f>
        <v>3</v>
      </c>
      <c r="AQ141" s="129">
        <f>INDEX(Directory[],MATCH(tbl_deal[[#This Row],[Index]],Directory[Index],0),MATCH('DEAL DIRECTORY'!AQ$5,Directory[#Headers],0))</f>
        <v>19.22</v>
      </c>
      <c r="AR141" s="129">
        <f>INDEX(Directory[],MATCH(tbl_deal[[#This Row],[Index]],Directory[Index],0),MATCH('DEAL DIRECTORY'!AR$5,Directory[#Headers],0))</f>
        <v>23.437999999999999</v>
      </c>
      <c r="AS141" s="129" t="str">
        <f>INDEX(Directory[],MATCH(tbl_deal[[#This Row],[Index]],Directory[Index],0),MATCH('DEAL DIRECTORY'!AS$5,Directory[#Headers],0))</f>
        <v>地方国企</v>
      </c>
      <c r="AT141" s="129" t="str">
        <f>INDEX(Directory[],MATCH(tbl_deal[[#This Row],[Index]],Directory[Index],0),MATCH('DEAL DIRECTORY'!AT$5,Directory[#Headers],0))</f>
        <v>金融机构</v>
      </c>
      <c r="AU141" s="129" t="str">
        <f>INDEX(Directory[],MATCH(tbl_deal[[#This Row],[Index]],Directory[Index],0),MATCH('DEAL DIRECTORY'!AU$5,Directory[#Headers],0))</f>
        <v>银行</v>
      </c>
      <c r="AV141" s="129" t="str">
        <f>INDEX(Directory[],MATCH(tbl_deal[[#This Row],[Index]],Directory[Index],0),MATCH('DEAL DIRECTORY'!AV$5,Directory[#Headers],0))</f>
        <v>直发</v>
      </c>
      <c r="AW141" s="129" t="str">
        <f>INDEX(Directory[],MATCH(tbl_deal[[#This Row],[Index]],Directory[Index],0),MATCH('DEAL DIRECTORY'!AW$5,Directory[#Headers],0))</f>
        <v>投资级</v>
      </c>
      <c r="AX141" s="129" t="str">
        <f>INDEX(Directory[],MATCH(tbl_deal[[#This Row],[Index]],Directory[Index],0),MATCH('DEAL DIRECTORY'!AX$5,Directory[#Headers],0))</f>
        <v>2-3亿</v>
      </c>
      <c r="AY141" s="129" t="str">
        <f>INDEX(Directory[],MATCH(tbl_deal[[#This Row],[Index]],Directory[Index],0),MATCH('DEAL DIRECTORY'!AY$5,Directory[#Headers],0))</f>
        <v>21年</v>
      </c>
      <c r="AZ141" s="129" t="str">
        <f>INDEX(Directory[],MATCH(tbl_deal[[#This Row],[Index]],Directory[Index],0),MATCH('DEAL DIRECTORY'!AZ$5,Directory[#Headers],0))</f>
        <v>Q4</v>
      </c>
      <c r="BA141" s="129" t="str">
        <f>INDEX(Directory[],MATCH(tbl_deal[[#This Row],[Index]],Directory[Index],0),MATCH('DEAL DIRECTORY'!BA$5,Directory[#Headers],0))</f>
        <v>11月</v>
      </c>
      <c r="BB141" s="129" t="str">
        <f>INDEX(Directory[],MATCH(tbl_deal[[#This Row],[Index]],Directory[Index],0),MATCH('DEAL DIRECTORY'!BB$5,Directory[#Headers],0))</f>
        <v>--</v>
      </c>
      <c r="BC141" s="129" t="str">
        <f>INDEX(Directory[],MATCH(tbl_deal[[#This Row],[Index]],Directory[Index],0),MATCH('DEAL DIRECTORY'!BC$5,Directory[#Headers],0))</f>
        <v>CHINA BOHAI BANK CO LTD/HONG KONG</v>
      </c>
      <c r="BD141" s="129" t="str">
        <f>INDEX(Directory[],MATCH(tbl_deal[[#This Row],[Index]],Directory[Index],0),MATCH('DEAL DIRECTORY'!BD$5,Directory[#Headers],0))</f>
        <v>XS2405490850</v>
      </c>
      <c r="BE141" s="137" t="str">
        <f>INDEX(Directory[],MATCH(tbl_deal[[#This Row],[Index]],Directory[Index],0),MATCH('DEAL DIRECTORY'!BE$5,Directory[#Headers],0))</f>
        <v>21年11月</v>
      </c>
      <c r="BF141" s="137" t="str">
        <f>INDEX(Directory[],MATCH(tbl_deal[[#This Row],[Index]],Directory[Index],0),MATCH('DEAL DIRECTORY'!BF$5,Directory[#Headers],0))</f>
        <v>渤海银行</v>
      </c>
      <c r="BG141" s="137" t="str">
        <f>INDEX(Directory[],MATCH(tbl_deal[[#This Row],[Index]],Directory[Index],0),MATCH('DEAL DIRECTORY'!BG$5,Directory[#Headers],0))</f>
        <v>Baa3/BBB-/--</v>
      </c>
      <c r="BH141" s="137" t="str">
        <f>INDEX(Directory[],MATCH(tbl_deal[[#This Row],[Index]],Directory[Index],0),MATCH('DEAL DIRECTORY'!BH$5,Directory[#Headers],0))</f>
        <v>高级债</v>
      </c>
      <c r="BI141" s="137" t="str">
        <f>INDEX(Directory[],MATCH(tbl_deal[[#This Row],[Index]],Directory[Index],0),MATCH('DEAL DIRECTORY'!BI$5,Directory[#Headers],0))</f>
        <v>3亿美元</v>
      </c>
      <c r="BJ141" s="137" t="str">
        <f>INDEX(Directory[],MATCH(tbl_deal[[#This Row],[Index]],Directory[Index],0),MATCH('DEAL DIRECTORY'!BJ$5,Directory[#Headers],0))</f>
        <v>3年</v>
      </c>
      <c r="BK141" s="137" t="str">
        <f>INDEX(Directory[],MATCH(tbl_deal[[#This Row],[Index]],Directory[Index],0),MATCH('DEAL DIRECTORY'!BK$5,Directory[#Headers],0))</f>
        <v>1.5%</v>
      </c>
      <c r="BL141" s="137" t="str">
        <f>INDEX(Directory[],MATCH(tbl_deal[[#This Row],[Index]],Directory[Index],0),MATCH('DEAL DIRECTORY'!BL$5,Directory[#Headers],0))</f>
        <v>账簿管理人</v>
      </c>
      <c r="BM141" s="129" t="str">
        <f>INDEX(Directory[],MATCH(tbl_deal[[#This Row],[Index]],Directory[Index],0),MATCH('DEAL DIRECTORY'!BM$5,Directory[#Headers],0))</f>
        <v>\\10.10.1.215\dcm$\Deals\Completed\2021 Completed\Bohai 渤海银行</v>
      </c>
      <c r="BN141" s="4"/>
      <c r="BO141" s="4"/>
      <c r="BP141" s="4"/>
    </row>
    <row r="142" spans="3:68" ht="20.25" customHeight="1" x14ac:dyDescent="0.25">
      <c r="C142" s="129">
        <f>Directory[[#This Row],[Index]]</f>
        <v>329</v>
      </c>
      <c r="D142" s="130">
        <f>INDEX(Directory[],MATCH(tbl_deal[[#This Row],[Index]],Directory[Index],0),MATCH('DEAL DIRECTORY'!D$5,Directory[#Headers],0))</f>
        <v>44503</v>
      </c>
      <c r="E142" s="129" t="str">
        <f>INDEX(Directory[],MATCH(tbl_deal[[#This Row],[Index]],Directory[Index],0),MATCH('DEAL DIRECTORY'!E$5,Directory[#Headers],0))</f>
        <v/>
      </c>
      <c r="F142" s="129" t="str">
        <f>INDEX(Directory[],MATCH(tbl_deal[[#This Row],[Index]],Directory[Index],0),MATCH('DEAL DIRECTORY'!F$5,Directory[#Headers],0))</f>
        <v/>
      </c>
      <c r="G142" s="129" t="str">
        <f>INDEX(Directory[],MATCH(tbl_deal[[#This Row],[Index]],Directory[Index],0),MATCH('DEAL DIRECTORY'!G$5,Directory[#Headers],0))</f>
        <v>Ambitiously II</v>
      </c>
      <c r="H142" s="135" t="str">
        <f>IF(tbl_deal[[#This Row],[FolderPath]]="","",HYPERLINK(tbl_deal[[#This Row],[FolderPath]],"📂"))</f>
        <v>📂</v>
      </c>
      <c r="I142" s="129" t="str">
        <f>INDEX(Directory[],MATCH(tbl_deal[[#This Row],[Index]],Directory[Index],0),MATCH('DEAL DIRECTORY'!I$5,Directory[#Headers],0))</f>
        <v>JBR</v>
      </c>
      <c r="J142" s="129" t="str">
        <f>INDEX(Directory[],MATCH(tbl_deal[[#This Row],[Index]],Directory[Index],0),MATCH('DEAL DIRECTORY'!J$5,Directory[#Headers],0))</f>
        <v>n/a</v>
      </c>
      <c r="K142" s="129" t="str">
        <f>INDEX(Directory[],MATCH(tbl_deal[[#This Row],[Index]],Directory[Index],0),MATCH('DEAL DIRECTORY'!K$5,Directory[#Headers],0))</f>
        <v>SOE组</v>
      </c>
      <c r="L142" s="129">
        <f>INDEX(Directory[],MATCH(tbl_deal[[#This Row],[Index]],Directory[Index],0),MATCH('DEAL DIRECTORY'!L$5,Directory[#Headers],0))</f>
        <v>3</v>
      </c>
      <c r="M142" s="129" t="str">
        <f>INDEX(Directory[],MATCH(tbl_deal[[#This Row],[Index]],Directory[Index],0),MATCH('DEAL DIRECTORY'!M$5,Directory[#Headers],0))</f>
        <v>济南城建</v>
      </c>
      <c r="N142" s="129" t="str">
        <f>INDEX(Directory[],MATCH(tbl_deal[[#This Row],[Index]],Directory[Index],0),MATCH('DEAL DIRECTORY'!N$5,Directory[#Headers],0))</f>
        <v>--/--/BBB+</v>
      </c>
      <c r="O142" s="129" t="str">
        <f>INDEX(Directory[],MATCH(tbl_deal[[#This Row],[Index]],Directory[Index],0),MATCH('DEAL DIRECTORY'!O$5,Directory[#Headers],0))</f>
        <v>USD</v>
      </c>
      <c r="P142" s="129">
        <f>INDEX(Directory[],MATCH(tbl_deal[[#This Row],[Index]],Directory[Index],0),MATCH('DEAL DIRECTORY'!P$5,Directory[#Headers],0))</f>
        <v>5</v>
      </c>
      <c r="Q142" s="129" t="str">
        <f>INDEX(Directory[],MATCH(tbl_deal[[#This Row],[Index]],Directory[Index],0),MATCH('DEAL DIRECTORY'!Q$5,Directory[#Headers],0))</f>
        <v>3</v>
      </c>
      <c r="R142" s="129" t="str">
        <f>INDEX(Directory[],MATCH(tbl_deal[[#This Row],[Index]],Directory[Index],0),MATCH('DEAL DIRECTORY'!R$5,Directory[#Headers],0))</f>
        <v>2.3%</v>
      </c>
      <c r="S142" s="129" t="str">
        <f>INDEX(Directory[],MATCH(tbl_deal[[#This Row],[Index]],Directory[Index],0),MATCH('DEAL DIRECTORY'!S$5,Directory[#Headers],0))</f>
        <v>2.7%a</v>
      </c>
      <c r="T142" s="129" t="str">
        <f>INDEX(Directory[],MATCH(tbl_deal[[#This Row],[Index]],Directory[Index],0),MATCH('DEAL DIRECTORY'!T$5,Directory[#Headers],0))</f>
        <v>2.3%</v>
      </c>
      <c r="U142" s="129" t="str">
        <f>INDEX(Directory[],MATCH(tbl_deal[[#This Row],[Index]],Directory[Index],0),MATCH('DEAL DIRECTORY'!U$5,Directory[#Headers],0))</f>
        <v>--</v>
      </c>
      <c r="V142" s="131">
        <f>INDEX(Directory[],MATCH(tbl_deal[[#This Row],[Index]],Directory[Index],0),MATCH('DEAL DIRECTORY'!V$5,Directory[#Headers],0))</f>
        <v>40</v>
      </c>
      <c r="W142" s="129" t="str">
        <f>INDEX(Directory[],MATCH(tbl_deal[[#This Row],[Index]],Directory[Index],0),MATCH('DEAL DIRECTORY'!W$5,Directory[#Headers],0))</f>
        <v>担保</v>
      </c>
      <c r="X142" s="129" t="str">
        <f>INDEX(Directory[],MATCH(tbl_deal[[#This Row],[Index]],Directory[Index],0),MATCH('DEAL DIRECTORY'!X$5,Directory[#Headers],0))</f>
        <v>--</v>
      </c>
      <c r="Y142" s="129" t="str">
        <f>INDEX(Directory[],MATCH(tbl_deal[[#This Row],[Index]],Directory[Index],0),MATCH('DEAL DIRECTORY'!Y$5,Directory[#Headers],0))</f>
        <v>新交所</v>
      </c>
      <c r="Z142" s="129" t="str">
        <f>INDEX(Directory[],MATCH(tbl_deal[[#This Row],[Index]],Directory[Index],0),MATCH('DEAL DIRECTORY'!Z$5,Directory[#Headers],0))</f>
        <v/>
      </c>
      <c r="AA142" s="129" t="str">
        <f>INDEX(Directory[],MATCH(tbl_deal[[#This Row],[Index]],Directory[Index],0),MATCH('DEAL DIRECTORY'!AA$5,Directory[#Headers],0))</f>
        <v/>
      </c>
      <c r="AB142" s="129" t="str">
        <f>INDEX(Directory[],MATCH(tbl_deal[[#This Row],[Index]],Directory[Index],0),MATCH('DEAL DIRECTORY'!AB$5,Directory[#Headers],0))</f>
        <v>BISL</v>
      </c>
      <c r="AC142" s="129" t="str">
        <f>INDEX(Directory[],MATCH(tbl_deal[[#This Row],[Index]],Directory[Index],0),MATCH('DEAL DIRECTORY'!AC$5,Directory[#Headers],0))</f>
        <v>--</v>
      </c>
      <c r="AD142" s="129" t="str">
        <f>INDEX(Directory[],MATCH(tbl_deal[[#This Row],[Index]],Directory[Index],0),MATCH('DEAL DIRECTORY'!AD$5,Directory[#Headers],0))</f>
        <v>--</v>
      </c>
      <c r="AE142" s="129" t="str">
        <f>INDEX(Directory[],MATCH(tbl_deal[[#This Row],[Index]],Directory[Index],0),MATCH('DEAL DIRECTORY'!AE$5,Directory[#Headers],0))</f>
        <v>--</v>
      </c>
      <c r="AF142" s="129" t="str">
        <f>INDEX(Directory[],MATCH(tbl_deal[[#This Row],[Index]],Directory[Index],0),MATCH('DEAL DIRECTORY'!AF$5,Directory[#Headers],0))</f>
        <v>N</v>
      </c>
      <c r="AG142" s="129" t="str">
        <f>INDEX(Directory[],MATCH(tbl_deal[[#This Row],[Index]],Directory[Index],0),MATCH('DEAL DIRECTORY'!AG$5,Directory[#Headers],0))</f>
        <v>济南城市建设集团有限公司</v>
      </c>
      <c r="AH142" s="129" t="str">
        <f>INDEX(Directory[],MATCH(tbl_deal[[#This Row],[Index]],Directory[Index],0),MATCH('DEAL DIRECTORY'!AH$5,Directory[#Headers],0))</f>
        <v>Baa1/--/BBB+</v>
      </c>
      <c r="AI142" s="129" t="str">
        <f>INDEX(Directory[],MATCH(tbl_deal[[#This Row],[Index]],Directory[Index],0),MATCH('DEAL DIRECTORY'!AI$5,Directory[#Headers],0))</f>
        <v>AAA</v>
      </c>
      <c r="AJ142" s="129" t="str">
        <f>INDEX(Directory[],MATCH(tbl_deal[[#This Row],[Index]],Directory[Index],0),MATCH('DEAL DIRECTORY'!AJ$5,Directory[#Headers],0))</f>
        <v>山东</v>
      </c>
      <c r="AK142" s="129" t="str">
        <f>INDEX(Directory[],MATCH(tbl_deal[[#This Row],[Index]],Directory[Index],0),MATCH('DEAL DIRECTORY'!AK$5,Directory[#Headers],0))</f>
        <v>济南市</v>
      </c>
      <c r="AL142" s="129" t="str">
        <f>INDEX(Directory[],MATCH(tbl_deal[[#This Row],[Index]],Directory[Index],0),MATCH('DEAL DIRECTORY'!AL$5,Directory[#Headers],0))</f>
        <v>--</v>
      </c>
      <c r="AM142" s="129" t="str">
        <f>INDEX(Directory[],MATCH(tbl_deal[[#This Row],[Index]],Directory[Index],0),MATCH('DEAL DIRECTORY'!AM$5,Directory[#Headers],0))</f>
        <v>--</v>
      </c>
      <c r="AN142" s="129" t="str">
        <f>INDEX(Directory[],MATCH(tbl_deal[[#This Row],[Index]],Directory[Index],0),MATCH('DEAL DIRECTORY'!AN$5,Directory[#Headers],0))</f>
        <v>--</v>
      </c>
      <c r="AO142" s="132">
        <f>IF(ISBLANK(INDEX(Directory[],MATCH(tbl_deal[[#This Row],[Index]],Directory[Index],0),MATCH('DEAL DIRECTORY'!AO$5,Directory[#Headers],0))),"--",INDEX(Directory[],MATCH(tbl_deal[[#This Row],[Index]],Directory[Index],0),MATCH('DEAL DIRECTORY'!AO$5,Directory[#Headers],0)))</f>
        <v>0</v>
      </c>
      <c r="AP142" s="129">
        <f>INDEX(Directory[],MATCH(tbl_deal[[#This Row],[Index]],Directory[Index],0),MATCH('DEAL DIRECTORY'!AP$5,Directory[#Headers],0))</f>
        <v>5</v>
      </c>
      <c r="AQ142" s="129">
        <f>INDEX(Directory[],MATCH(tbl_deal[[#This Row],[Index]],Directory[Index],0),MATCH('DEAL DIRECTORY'!AQ$5,Directory[#Headers],0))</f>
        <v>32.04</v>
      </c>
      <c r="AR142" s="129">
        <f>INDEX(Directory[],MATCH(tbl_deal[[#This Row],[Index]],Directory[Index],0),MATCH('DEAL DIRECTORY'!AR$5,Directory[#Headers],0))</f>
        <v>39.063000000000002</v>
      </c>
      <c r="AS142" s="129" t="str">
        <f>INDEX(Directory[],MATCH(tbl_deal[[#This Row],[Index]],Directory[Index],0),MATCH('DEAL DIRECTORY'!AS$5,Directory[#Headers],0))</f>
        <v>地方国企</v>
      </c>
      <c r="AT142" s="129" t="str">
        <f>INDEX(Directory[],MATCH(tbl_deal[[#This Row],[Index]],Directory[Index],0),MATCH('DEAL DIRECTORY'!AT$5,Directory[#Headers],0))</f>
        <v>地方平台</v>
      </c>
      <c r="AU142" s="129" t="str">
        <f>INDEX(Directory[],MATCH(tbl_deal[[#This Row],[Index]],Directory[Index],0),MATCH('DEAL DIRECTORY'!AU$5,Directory[#Headers],0))</f>
        <v>基建</v>
      </c>
      <c r="AV142" s="129" t="str">
        <f>INDEX(Directory[],MATCH(tbl_deal[[#This Row],[Index]],Directory[Index],0),MATCH('DEAL DIRECTORY'!AV$5,Directory[#Headers],0))</f>
        <v>担保</v>
      </c>
      <c r="AW142" s="129" t="str">
        <f>INDEX(Directory[],MATCH(tbl_deal[[#This Row],[Index]],Directory[Index],0),MATCH('DEAL DIRECTORY'!AW$5,Directory[#Headers],0))</f>
        <v>投资级</v>
      </c>
      <c r="AX142" s="129" t="str">
        <f>INDEX(Directory[],MATCH(tbl_deal[[#This Row],[Index]],Directory[Index],0),MATCH('DEAL DIRECTORY'!AX$5,Directory[#Headers],0))</f>
        <v>3-5亿</v>
      </c>
      <c r="AY142" s="133" t="str">
        <f>INDEX(Directory[],MATCH(tbl_deal[[#This Row],[Index]],Directory[Index],0),MATCH('DEAL DIRECTORY'!AY$5,Directory[#Headers],0))</f>
        <v>21年</v>
      </c>
      <c r="AZ142" s="129" t="str">
        <f>INDEX(Directory[],MATCH(tbl_deal[[#This Row],[Index]],Directory[Index],0),MATCH('DEAL DIRECTORY'!AZ$5,Directory[#Headers],0))</f>
        <v>Q4</v>
      </c>
      <c r="BA142" s="129" t="str">
        <f>INDEX(Directory[],MATCH(tbl_deal[[#This Row],[Index]],Directory[Index],0),MATCH('DEAL DIRECTORY'!BA$5,Directory[#Headers],0))</f>
        <v>11月</v>
      </c>
      <c r="BB142" s="129" t="str">
        <f>INDEX(Directory[],MATCH(tbl_deal[[#This Row],[Index]],Directory[Index],0),MATCH('DEAL DIRECTORY'!BB$5,Directory[#Headers],0))</f>
        <v>SOE Creds</v>
      </c>
      <c r="BC142" s="129" t="str">
        <f>INDEX(Directory[],MATCH(tbl_deal[[#This Row],[Index]],Directory[Index],0),MATCH('DEAL DIRECTORY'!BC$5,Directory[#Headers],0))</f>
        <v>JINAN URBAN CONSTRUCTION INTERNATIONAL INVESTMENT CO LTD</v>
      </c>
      <c r="BD142" s="129" t="str">
        <f>INDEX(Directory[],MATCH(tbl_deal[[#This Row],[Index]],Directory[Index],0),MATCH('DEAL DIRECTORY'!BD$5,Directory[#Headers],0))</f>
        <v>XS2403477099</v>
      </c>
      <c r="BE142" s="137" t="str">
        <f>INDEX(Directory[],MATCH(tbl_deal[[#This Row],[Index]],Directory[Index],0),MATCH('DEAL DIRECTORY'!BE$5,Directory[#Headers],0))</f>
        <v>21年11月</v>
      </c>
      <c r="BF142" s="137" t="str">
        <f>INDEX(Directory[],MATCH(tbl_deal[[#This Row],[Index]],Directory[Index],0),MATCH('DEAL DIRECTORY'!BF$5,Directory[#Headers],0))</f>
        <v>济南城建</v>
      </c>
      <c r="BG142" s="137" t="str">
        <f>INDEX(Directory[],MATCH(tbl_deal[[#This Row],[Index]],Directory[Index],0),MATCH('DEAL DIRECTORY'!BG$5,Directory[#Headers],0))</f>
        <v>--/--/BBB+</v>
      </c>
      <c r="BH142" s="137" t="str">
        <f>INDEX(Directory[],MATCH(tbl_deal[[#This Row],[Index]],Directory[Index],0),MATCH('DEAL DIRECTORY'!BH$5,Directory[#Headers],0))</f>
        <v>高级债</v>
      </c>
      <c r="BI142" s="137" t="str">
        <f>INDEX(Directory[],MATCH(tbl_deal[[#This Row],[Index]],Directory[Index],0),MATCH('DEAL DIRECTORY'!BI$5,Directory[#Headers],0))</f>
        <v>5亿美元</v>
      </c>
      <c r="BJ142" s="137" t="str">
        <f>INDEX(Directory[],MATCH(tbl_deal[[#This Row],[Index]],Directory[Index],0),MATCH('DEAL DIRECTORY'!BJ$5,Directory[#Headers],0))</f>
        <v>3年</v>
      </c>
      <c r="BK142" s="137" t="str">
        <f>INDEX(Directory[],MATCH(tbl_deal[[#This Row],[Index]],Directory[Index],0),MATCH('DEAL DIRECTORY'!BK$5,Directory[#Headers],0))</f>
        <v>2.3%</v>
      </c>
      <c r="BL142" s="137" t="str">
        <f>INDEX(Directory[],MATCH(tbl_deal[[#This Row],[Index]],Directory[Index],0),MATCH('DEAL DIRECTORY'!BL$5,Directory[#Headers],0))</f>
        <v>账簿管理人</v>
      </c>
      <c r="BM142" s="129" t="str">
        <f>INDEX(Directory[],MATCH(tbl_deal[[#This Row],[Index]],Directory[Index],0),MATCH('DEAL DIRECTORY'!BM$5,Directory[#Headers],0))</f>
        <v>\\10.10.1.215\dcm$\Deals\Completed\2021 Completed\Ambitiously II 济南城建[Nov]</v>
      </c>
      <c r="BN142" s="4"/>
      <c r="BO142" s="4"/>
      <c r="BP142" s="4"/>
    </row>
    <row r="143" spans="3:68" ht="20.25" customHeight="1" x14ac:dyDescent="0.25">
      <c r="C143" s="129">
        <f>Directory[[#This Row],[Index]]</f>
        <v>328</v>
      </c>
      <c r="D143" s="130">
        <f>INDEX(Directory[],MATCH(tbl_deal[[#This Row],[Index]],Directory[Index],0),MATCH('DEAL DIRECTORY'!D$5,Directory[#Headers],0))</f>
        <v>44502</v>
      </c>
      <c r="E143" s="129" t="str">
        <f>INDEX(Directory[],MATCH(tbl_deal[[#This Row],[Index]],Directory[Index],0),MATCH('DEAL DIRECTORY'!E$5,Directory[#Headers],0))</f>
        <v/>
      </c>
      <c r="F143" s="129" t="str">
        <f>INDEX(Directory[],MATCH(tbl_deal[[#This Row],[Index]],Directory[Index],0),MATCH('DEAL DIRECTORY'!F$5,Directory[#Headers],0))</f>
        <v/>
      </c>
      <c r="G143" s="129" t="str">
        <f>INDEX(Directory[],MATCH(tbl_deal[[#This Row],[Index]],Directory[Index],0),MATCH('DEAL DIRECTORY'!G$5,Directory[#Headers],0))</f>
        <v>SPIC Pref Share I</v>
      </c>
      <c r="H143" s="135" t="str">
        <f>IF(tbl_deal[[#This Row],[FolderPath]]="","",HYPERLINK(tbl_deal[[#This Row],[FolderPath]],"📂"))</f>
        <v>📂</v>
      </c>
      <c r="I143" s="129" t="str">
        <f>INDEX(Directory[],MATCH(tbl_deal[[#This Row],[Index]],Directory[Index],0),MATCH('DEAL DIRECTORY'!I$5,Directory[#Headers],0))</f>
        <v>JBR</v>
      </c>
      <c r="J143" s="129" t="str">
        <f>INDEX(Directory[],MATCH(tbl_deal[[#This Row],[Index]],Directory[Index],0),MATCH('DEAL DIRECTORY'!J$5,Directory[#Headers],0))</f>
        <v>n/a</v>
      </c>
      <c r="K143" s="129" t="str">
        <f>INDEX(Directory[],MATCH(tbl_deal[[#This Row],[Index]],Directory[Index],0),MATCH('DEAL DIRECTORY'!K$5,Directory[#Headers],0))</f>
        <v>FI组</v>
      </c>
      <c r="L143" s="129">
        <f>INDEX(Directory[],MATCH(tbl_deal[[#This Row],[Index]],Directory[Index],0),MATCH('DEAL DIRECTORY'!L$5,Directory[#Headers],0))</f>
        <v>3</v>
      </c>
      <c r="M143" s="129" t="str">
        <f>INDEX(Directory[],MATCH(tbl_deal[[#This Row],[Index]],Directory[Index],0),MATCH('DEAL DIRECTORY'!M$5,Directory[#Headers],0))</f>
        <v>国家电投</v>
      </c>
      <c r="N143" s="129" t="str">
        <f>INDEX(Directory[],MATCH(tbl_deal[[#This Row],[Index]],Directory[Index],0),MATCH('DEAL DIRECTORY'!N$5,Directory[#Headers],0))</f>
        <v>Baa1/--/--</v>
      </c>
      <c r="O143" s="129" t="str">
        <f>INDEX(Directory[],MATCH(tbl_deal[[#This Row],[Index]],Directory[Index],0),MATCH('DEAL DIRECTORY'!O$5,Directory[#Headers],0))</f>
        <v>USD</v>
      </c>
      <c r="P143" s="129">
        <f>INDEX(Directory[],MATCH(tbl_deal[[#This Row],[Index]],Directory[Index],0),MATCH('DEAL DIRECTORY'!P$5,Directory[#Headers],0))</f>
        <v>9</v>
      </c>
      <c r="Q143" s="129" t="str">
        <f>INDEX(Directory[],MATCH(tbl_deal[[#This Row],[Index]],Directory[Index],0),MATCH('DEAL DIRECTORY'!Q$5,Directory[#Headers],0))</f>
        <v>PNC2.9</v>
      </c>
      <c r="R143" s="129" t="str">
        <f>INDEX(Directory[],MATCH(tbl_deal[[#This Row],[Index]],Directory[Index],0),MATCH('DEAL DIRECTORY'!R$5,Directory[#Headers],0))</f>
        <v>3.38%</v>
      </c>
      <c r="S143" s="129" t="str">
        <f>INDEX(Directory[],MATCH(tbl_deal[[#This Row],[Index]],Directory[Index],0),MATCH('DEAL DIRECTORY'!S$5,Directory[#Headers],0))</f>
        <v>3.8%a</v>
      </c>
      <c r="T143" s="129" t="str">
        <f>INDEX(Directory[],MATCH(tbl_deal[[#This Row],[Index]],Directory[Index],0),MATCH('DEAL DIRECTORY'!T$5,Directory[#Headers],0))</f>
        <v>3.38%</v>
      </c>
      <c r="U143" s="129" t="str">
        <f>INDEX(Directory[],MATCH(tbl_deal[[#This Row],[Index]],Directory[Index],0),MATCH('DEAL DIRECTORY'!U$5,Directory[#Headers],0))</f>
        <v>--</v>
      </c>
      <c r="V143" s="131">
        <f>INDEX(Directory[],MATCH(tbl_deal[[#This Row],[Index]],Directory[Index],0),MATCH('DEAL DIRECTORY'!V$5,Directory[#Headers],0))</f>
        <v>42</v>
      </c>
      <c r="W143" s="129" t="str">
        <f>INDEX(Directory[],MATCH(tbl_deal[[#This Row],[Index]],Directory[Index],0),MATCH('DEAL DIRECTORY'!W$5,Directory[#Headers],0))</f>
        <v>维好</v>
      </c>
      <c r="X143" s="129" t="str">
        <f>INDEX(Directory[],MATCH(tbl_deal[[#This Row],[Index]],Directory[Index],0),MATCH('DEAL DIRECTORY'!X$5,Directory[#Headers],0))</f>
        <v>境外优先股</v>
      </c>
      <c r="Y143" s="129" t="str">
        <f>INDEX(Directory[],MATCH(tbl_deal[[#This Row],[Index]],Directory[Index],0),MATCH('DEAL DIRECTORY'!Y$5,Directory[#Headers],0))</f>
        <v>新交所</v>
      </c>
      <c r="Z143" s="129" t="str">
        <f>INDEX(Directory[],MATCH(tbl_deal[[#This Row],[Index]],Directory[Index],0),MATCH('DEAL DIRECTORY'!Z$5,Directory[#Headers],0))</f>
        <v>境外优先股</v>
      </c>
      <c r="AA143" s="129" t="str">
        <f>INDEX(Directory[],MATCH(tbl_deal[[#This Row],[Index]],Directory[Index],0),MATCH('DEAL DIRECTORY'!AA$5,Directory[#Headers],0))</f>
        <v/>
      </c>
      <c r="AB143" s="129" t="str">
        <f>INDEX(Directory[],MATCH(tbl_deal[[#This Row],[Index]],Directory[Index],0),MATCH('DEAL DIRECTORY'!AB$5,Directory[#Headers],0))</f>
        <v>BISL</v>
      </c>
      <c r="AC143" s="129" t="str">
        <f>INDEX(Directory[],MATCH(tbl_deal[[#This Row],[Index]],Directory[Index],0),MATCH('DEAL DIRECTORY'!AC$5,Directory[#Headers],0))</f>
        <v>--</v>
      </c>
      <c r="AD143" s="129" t="str">
        <f>INDEX(Directory[],MATCH(tbl_deal[[#This Row],[Index]],Directory[Index],0),MATCH('DEAL DIRECTORY'!AD$5,Directory[#Headers],0))</f>
        <v>--</v>
      </c>
      <c r="AE143" s="129" t="str">
        <f>INDEX(Directory[],MATCH(tbl_deal[[#This Row],[Index]],Directory[Index],0),MATCH('DEAL DIRECTORY'!AE$5,Directory[#Headers],0))</f>
        <v>--</v>
      </c>
      <c r="AF143" s="129" t="str">
        <f>INDEX(Directory[],MATCH(tbl_deal[[#This Row],[Index]],Directory[Index],0),MATCH('DEAL DIRECTORY'!AF$5,Directory[#Headers],0))</f>
        <v>N</v>
      </c>
      <c r="AG143" s="129" t="str">
        <f>INDEX(Directory[],MATCH(tbl_deal[[#This Row],[Index]],Directory[Index],0),MATCH('DEAL DIRECTORY'!AG$5,Directory[#Headers],0))</f>
        <v>国家电力投资集团有限公司</v>
      </c>
      <c r="AH143" s="129" t="str">
        <f>INDEX(Directory[],MATCH(tbl_deal[[#This Row],[Index]],Directory[Index],0),MATCH('DEAL DIRECTORY'!AH$5,Directory[#Headers],0))</f>
        <v>Baa1/--/--</v>
      </c>
      <c r="AI143" s="129" t="str">
        <f>INDEX(Directory[],MATCH(tbl_deal[[#This Row],[Index]],Directory[Index],0),MATCH('DEAL DIRECTORY'!AI$5,Directory[#Headers],0))</f>
        <v>AAA</v>
      </c>
      <c r="AJ143" s="129" t="str">
        <f>INDEX(Directory[],MATCH(tbl_deal[[#This Row],[Index]],Directory[Index],0),MATCH('DEAL DIRECTORY'!AJ$5,Directory[#Headers],0))</f>
        <v>北京</v>
      </c>
      <c r="AK143" s="129" t="str">
        <f>INDEX(Directory[],MATCH(tbl_deal[[#This Row],[Index]],Directory[Index],0),MATCH('DEAL DIRECTORY'!AK$5,Directory[#Headers],0))</f>
        <v>西城区</v>
      </c>
      <c r="AL143" s="129" t="str">
        <f>INDEX(Directory[],MATCH(tbl_deal[[#This Row],[Index]],Directory[Index],0),MATCH('DEAL DIRECTORY'!AL$5,Directory[#Headers],0))</f>
        <v>--</v>
      </c>
      <c r="AM143" s="129" t="str">
        <f>INDEX(Directory[],MATCH(tbl_deal[[#This Row],[Index]],Directory[Index],0),MATCH('DEAL DIRECTORY'!AM$5,Directory[#Headers],0))</f>
        <v>--</v>
      </c>
      <c r="AN143" s="129" t="str">
        <f>INDEX(Directory[],MATCH(tbl_deal[[#This Row],[Index]],Directory[Index],0),MATCH('DEAL DIRECTORY'!AN$5,Directory[#Headers],0))</f>
        <v>--</v>
      </c>
      <c r="AO143" s="132">
        <f>IF(ISBLANK(INDEX(Directory[],MATCH(tbl_deal[[#This Row],[Index]],Directory[Index],0),MATCH('DEAL DIRECTORY'!AO$5,Directory[#Headers],0))),"--",INDEX(Directory[],MATCH(tbl_deal[[#This Row],[Index]],Directory[Index],0),MATCH('DEAL DIRECTORY'!AO$5,Directory[#Headers],0)))</f>
        <v>20000</v>
      </c>
      <c r="AP143" s="129">
        <f>INDEX(Directory[],MATCH(tbl_deal[[#This Row],[Index]],Directory[Index],0),MATCH('DEAL DIRECTORY'!AP$5,Directory[#Headers],0))</f>
        <v>9</v>
      </c>
      <c r="AQ143" s="129">
        <f>INDEX(Directory[],MATCH(tbl_deal[[#This Row],[Index]],Directory[Index],0),MATCH('DEAL DIRECTORY'!AQ$5,Directory[#Headers],0))</f>
        <v>57.6</v>
      </c>
      <c r="AR143" s="129">
        <f>INDEX(Directory[],MATCH(tbl_deal[[#This Row],[Index]],Directory[Index],0),MATCH('DEAL DIRECTORY'!AR$5,Directory[#Headers],0))</f>
        <v>69.766999999999996</v>
      </c>
      <c r="AS143" s="129" t="str">
        <f>INDEX(Directory[],MATCH(tbl_deal[[#This Row],[Index]],Directory[Index],0),MATCH('DEAL DIRECTORY'!AS$5,Directory[#Headers],0))</f>
        <v>央企</v>
      </c>
      <c r="AT143" s="129" t="str">
        <f>INDEX(Directory[],MATCH(tbl_deal[[#This Row],[Index]],Directory[Index],0),MATCH('DEAL DIRECTORY'!AT$5,Directory[#Headers],0))</f>
        <v>产业</v>
      </c>
      <c r="AU143" s="129" t="str">
        <f>INDEX(Directory[],MATCH(tbl_deal[[#This Row],[Index]],Directory[Index],0),MATCH('DEAL DIRECTORY'!AU$5,Directory[#Headers],0))</f>
        <v>--</v>
      </c>
      <c r="AV143" s="129" t="str">
        <f>INDEX(Directory[],MATCH(tbl_deal[[#This Row],[Index]],Directory[Index],0),MATCH('DEAL DIRECTORY'!AV$5,Directory[#Headers],0))</f>
        <v>维好</v>
      </c>
      <c r="AW143" s="129" t="str">
        <f>INDEX(Directory[],MATCH(tbl_deal[[#This Row],[Index]],Directory[Index],0),MATCH('DEAL DIRECTORY'!AW$5,Directory[#Headers],0))</f>
        <v>投资级</v>
      </c>
      <c r="AX143" s="129" t="str">
        <f>INDEX(Directory[],MATCH(tbl_deal[[#This Row],[Index]],Directory[Index],0),MATCH('DEAL DIRECTORY'!AX$5,Directory[#Headers],0))</f>
        <v>&gt;5亿</v>
      </c>
      <c r="AY143" s="133" t="str">
        <f>INDEX(Directory[],MATCH(tbl_deal[[#This Row],[Index]],Directory[Index],0),MATCH('DEAL DIRECTORY'!AY$5,Directory[#Headers],0))</f>
        <v>21年</v>
      </c>
      <c r="AZ143" s="129" t="str">
        <f>INDEX(Directory[],MATCH(tbl_deal[[#This Row],[Index]],Directory[Index],0),MATCH('DEAL DIRECTORY'!AZ$5,Directory[#Headers],0))</f>
        <v>Q4</v>
      </c>
      <c r="BA143" s="129" t="str">
        <f>INDEX(Directory[],MATCH(tbl_deal[[#This Row],[Index]],Directory[Index],0),MATCH('DEAL DIRECTORY'!BA$5,Directory[#Headers],0))</f>
        <v>11月</v>
      </c>
      <c r="BB143" s="129" t="str">
        <f>INDEX(Directory[],MATCH(tbl_deal[[#This Row],[Index]],Directory[Index],0),MATCH('DEAL DIRECTORY'!BB$5,Directory[#Headers],0))</f>
        <v>--</v>
      </c>
      <c r="BC143" s="129" t="str">
        <f>INDEX(Directory[],MATCH(tbl_deal[[#This Row],[Index]],Directory[Index],0),MATCH('DEAL DIRECTORY'!BC$5,Directory[#Headers],0))</f>
        <v>SPIC PREFERRED CO NO 1 LTD</v>
      </c>
      <c r="BD143" s="129" t="str">
        <f>INDEX(Directory[],MATCH(tbl_deal[[#This Row],[Index]],Directory[Index],0),MATCH('DEAL DIRECTORY'!BD$5,Directory[#Headers],0))</f>
        <v>XS2403671493</v>
      </c>
      <c r="BE143" s="137" t="str">
        <f>INDEX(Directory[],MATCH(tbl_deal[[#This Row],[Index]],Directory[Index],0),MATCH('DEAL DIRECTORY'!BE$5,Directory[#Headers],0))</f>
        <v>21年11月</v>
      </c>
      <c r="BF143" s="137" t="str">
        <f>INDEX(Directory[],MATCH(tbl_deal[[#This Row],[Index]],Directory[Index],0),MATCH('DEAL DIRECTORY'!BF$5,Directory[#Headers],0))</f>
        <v>国家电投</v>
      </c>
      <c r="BG143" s="137" t="str">
        <f>INDEX(Directory[],MATCH(tbl_deal[[#This Row],[Index]],Directory[Index],0),MATCH('DEAL DIRECTORY'!BG$5,Directory[#Headers],0))</f>
        <v>Baa1/--/--</v>
      </c>
      <c r="BH143" s="137" t="str">
        <f>INDEX(Directory[],MATCH(tbl_deal[[#This Row],[Index]],Directory[Index],0),MATCH('DEAL DIRECTORY'!BH$5,Directory[#Headers],0))</f>
        <v>境外优先股</v>
      </c>
      <c r="BI143" s="137" t="str">
        <f>INDEX(Directory[],MATCH(tbl_deal[[#This Row],[Index]],Directory[Index],0),MATCH('DEAL DIRECTORY'!BI$5,Directory[#Headers],0))</f>
        <v>9亿美元</v>
      </c>
      <c r="BJ143" s="137" t="str">
        <f>INDEX(Directory[],MATCH(tbl_deal[[#This Row],[Index]],Directory[Index],0),MATCH('DEAL DIRECTORY'!BJ$5,Directory[#Headers],0))</f>
        <v>永续(前2.9年不可赎回)</v>
      </c>
      <c r="BK143" s="137" t="str">
        <f>INDEX(Directory[],MATCH(tbl_deal[[#This Row],[Index]],Directory[Index],0),MATCH('DEAL DIRECTORY'!BK$5,Directory[#Headers],0))</f>
        <v>3.38%</v>
      </c>
      <c r="BL143" s="137" t="str">
        <f>INDEX(Directory[],MATCH(tbl_deal[[#This Row],[Index]],Directory[Index],0),MATCH('DEAL DIRECTORY'!BL$5,Directory[#Headers],0))</f>
        <v>账簿管理人</v>
      </c>
      <c r="BM143" s="129" t="str">
        <f>INDEX(Directory[],MATCH(tbl_deal[[#This Row],[Index]],Directory[Index],0),MATCH('DEAL DIRECTORY'!BM$5,Directory[#Headers],0))</f>
        <v>\\10.10.1.215\dcm$\Deals\Completed\2021 Completed\SPIC Pref Share 国家电投[优先股]</v>
      </c>
      <c r="BN143" s="4"/>
      <c r="BO143" s="4"/>
      <c r="BP143" s="4"/>
    </row>
    <row r="144" spans="3:68" ht="20.25" customHeight="1" x14ac:dyDescent="0.25">
      <c r="C144" s="129">
        <f>Directory[[#This Row],[Index]]</f>
        <v>327</v>
      </c>
      <c r="D144" s="130">
        <f>INDEX(Directory[],MATCH(tbl_deal[[#This Row],[Index]],Directory[Index],0),MATCH('DEAL DIRECTORY'!D$5,Directory[#Headers],0))</f>
        <v>44496</v>
      </c>
      <c r="E144" s="129" t="str">
        <f>INDEX(Directory[],MATCH(tbl_deal[[#This Row],[Index]],Directory[Index],0),MATCH('DEAL DIRECTORY'!E$5,Directory[#Headers],0))</f>
        <v/>
      </c>
      <c r="F144" s="129" t="str">
        <f>INDEX(Directory[],MATCH(tbl_deal[[#This Row],[Index]],Directory[Index],0),MATCH('DEAL DIRECTORY'!F$5,Directory[#Headers],0))</f>
        <v/>
      </c>
      <c r="G144" s="129" t="str">
        <f>INDEX(Directory[],MATCH(tbl_deal[[#This Row],[Index]],Directory[Index],0),MATCH('DEAL DIRECTORY'!G$5,Directory[#Headers],0))</f>
        <v>Xinyang II</v>
      </c>
      <c r="H144" s="135" t="str">
        <f>IF(tbl_deal[[#This Row],[FolderPath]]="","",HYPERLINK(tbl_deal[[#This Row],[FolderPath]],"📂"))</f>
        <v>📂</v>
      </c>
      <c r="I144" s="129" t="str">
        <f>INDEX(Directory[],MATCH(tbl_deal[[#This Row],[Index]],Directory[Index],0),MATCH('DEAL DIRECTORY'!I$5,Directory[#Headers],0))</f>
        <v>JBR</v>
      </c>
      <c r="J144" s="129" t="str">
        <f>INDEX(Directory[],MATCH(tbl_deal[[#This Row],[Index]],Directory[Index],0),MATCH('DEAL DIRECTORY'!J$5,Directory[#Headers],0))</f>
        <v>n/a</v>
      </c>
      <c r="K144" s="129" t="str">
        <f>INDEX(Directory[],MATCH(tbl_deal[[#This Row],[Index]],Directory[Index],0),MATCH('DEAL DIRECTORY'!K$5,Directory[#Headers],0))</f>
        <v>SOE组</v>
      </c>
      <c r="L144" s="129">
        <f>INDEX(Directory[],MATCH(tbl_deal[[#This Row],[Index]],Directory[Index],0),MATCH('DEAL DIRECTORY'!L$5,Directory[#Headers],0))</f>
        <v>1</v>
      </c>
      <c r="M144" s="129" t="str">
        <f>INDEX(Directory[],MATCH(tbl_deal[[#This Row],[Index]],Directory[Index],0),MATCH('DEAL DIRECTORY'!M$5,Directory[#Headers],0))</f>
        <v>南京扬子国投</v>
      </c>
      <c r="N144" s="129" t="str">
        <f>INDEX(Directory[],MATCH(tbl_deal[[#This Row],[Index]],Directory[Index],0),MATCH('DEAL DIRECTORY'!N$5,Directory[#Headers],0))</f>
        <v>--/--/A-</v>
      </c>
      <c r="O144" s="129" t="str">
        <f>INDEX(Directory[],MATCH(tbl_deal[[#This Row],[Index]],Directory[Index],0),MATCH('DEAL DIRECTORY'!O$5,Directory[#Headers],0))</f>
        <v>USD</v>
      </c>
      <c r="P144" s="129">
        <f>INDEX(Directory[],MATCH(tbl_deal[[#This Row],[Index]],Directory[Index],0),MATCH('DEAL DIRECTORY'!P$5,Directory[#Headers],0))</f>
        <v>2.8</v>
      </c>
      <c r="Q144" s="129" t="str">
        <f>INDEX(Directory[],MATCH(tbl_deal[[#This Row],[Index]],Directory[Index],0),MATCH('DEAL DIRECTORY'!Q$5,Directory[#Headers],0))</f>
        <v>1</v>
      </c>
      <c r="R144" s="129" t="str">
        <f>INDEX(Directory[],MATCH(tbl_deal[[#This Row],[Index]],Directory[Index],0),MATCH('DEAL DIRECTORY'!R$5,Directory[#Headers],0))</f>
        <v>1.98%</v>
      </c>
      <c r="S144" s="129" t="str">
        <f>INDEX(Directory[],MATCH(tbl_deal[[#This Row],[Index]],Directory[Index],0),MATCH('DEAL DIRECTORY'!S$5,Directory[#Headers],0))</f>
        <v>2.4%a</v>
      </c>
      <c r="T144" s="129" t="str">
        <f>INDEX(Directory[],MATCH(tbl_deal[[#This Row],[Index]],Directory[Index],0),MATCH('DEAL DIRECTORY'!T$5,Directory[#Headers],0))</f>
        <v>1.98%</v>
      </c>
      <c r="U144" s="129" t="str">
        <f>INDEX(Directory[],MATCH(tbl_deal[[#This Row],[Index]],Directory[Index],0),MATCH('DEAL DIRECTORY'!U$5,Directory[#Headers],0))</f>
        <v>--</v>
      </c>
      <c r="V144" s="131">
        <f>INDEX(Directory[],MATCH(tbl_deal[[#This Row],[Index]],Directory[Index],0),MATCH('DEAL DIRECTORY'!V$5,Directory[#Headers],0))</f>
        <v>42</v>
      </c>
      <c r="W144" s="129" t="str">
        <f>INDEX(Directory[],MATCH(tbl_deal[[#This Row],[Index]],Directory[Index],0),MATCH('DEAL DIRECTORY'!W$5,Directory[#Headers],0))</f>
        <v>维好</v>
      </c>
      <c r="X144" s="129" t="str">
        <f>INDEX(Directory[],MATCH(tbl_deal[[#This Row],[Index]],Directory[Index],0),MATCH('DEAL DIRECTORY'!X$5,Directory[#Headers],0))</f>
        <v>--</v>
      </c>
      <c r="Y144" s="129" t="str">
        <f>INDEX(Directory[],MATCH(tbl_deal[[#This Row],[Index]],Directory[Index],0),MATCH('DEAL DIRECTORY'!Y$5,Directory[#Headers],0))</f>
        <v>新交所</v>
      </c>
      <c r="Z144" s="129" t="str">
        <f>INDEX(Directory[],MATCH(tbl_deal[[#This Row],[Index]],Directory[Index],0),MATCH('DEAL DIRECTORY'!Z$5,Directory[#Headers],0))</f>
        <v/>
      </c>
      <c r="AA144" s="129" t="str">
        <f>INDEX(Directory[],MATCH(tbl_deal[[#This Row],[Index]],Directory[Index],0),MATCH('DEAL DIRECTORY'!AA$5,Directory[#Headers],0))</f>
        <v/>
      </c>
      <c r="AB144" s="129" t="str">
        <f>INDEX(Directory[],MATCH(tbl_deal[[#This Row],[Index]],Directory[Index],0),MATCH('DEAL DIRECTORY'!AB$5,Directory[#Headers],0))</f>
        <v>BISL</v>
      </c>
      <c r="AC144" s="129" t="str">
        <f>INDEX(Directory[],MATCH(tbl_deal[[#This Row],[Index]],Directory[Index],0),MATCH('DEAL DIRECTORY'!AC$5,Directory[#Headers],0))</f>
        <v>--</v>
      </c>
      <c r="AD144" s="129" t="str">
        <f>INDEX(Directory[],MATCH(tbl_deal[[#This Row],[Index]],Directory[Index],0),MATCH('DEAL DIRECTORY'!AD$5,Directory[#Headers],0))</f>
        <v>--</v>
      </c>
      <c r="AE144" s="129" t="str">
        <f>INDEX(Directory[],MATCH(tbl_deal[[#This Row],[Index]],Directory[Index],0),MATCH('DEAL DIRECTORY'!AE$5,Directory[#Headers],0))</f>
        <v>--</v>
      </c>
      <c r="AF144" s="129" t="str">
        <f>INDEX(Directory[],MATCH(tbl_deal[[#This Row],[Index]],Directory[Index],0),MATCH('DEAL DIRECTORY'!AF$5,Directory[#Headers],0))</f>
        <v>N</v>
      </c>
      <c r="AG144" s="129" t="str">
        <f>INDEX(Directory[],MATCH(tbl_deal[[#This Row],[Index]],Directory[Index],0),MATCH('DEAL DIRECTORY'!AG$5,Directory[#Headers],0))</f>
        <v>南京扬子国资投资集团有限责任公司</v>
      </c>
      <c r="AH144" s="129" t="str">
        <f>INDEX(Directory[],MATCH(tbl_deal[[#This Row],[Index]],Directory[Index],0),MATCH('DEAL DIRECTORY'!AH$5,Directory[#Headers],0))</f>
        <v>--/--/--</v>
      </c>
      <c r="AI144" s="129" t="str">
        <f>INDEX(Directory[],MATCH(tbl_deal[[#This Row],[Index]],Directory[Index],0),MATCH('DEAL DIRECTORY'!AI$5,Directory[#Headers],0))</f>
        <v>AAA</v>
      </c>
      <c r="AJ144" s="129" t="str">
        <f>INDEX(Directory[],MATCH(tbl_deal[[#This Row],[Index]],Directory[Index],0),MATCH('DEAL DIRECTORY'!AJ$5,Directory[#Headers],0))</f>
        <v>江苏</v>
      </c>
      <c r="AK144" s="129" t="str">
        <f>INDEX(Directory[],MATCH(tbl_deal[[#This Row],[Index]],Directory[Index],0),MATCH('DEAL DIRECTORY'!AK$5,Directory[#Headers],0))</f>
        <v>--</v>
      </c>
      <c r="AL144" s="129" t="str">
        <f>INDEX(Directory[],MATCH(tbl_deal[[#This Row],[Index]],Directory[Index],0),MATCH('DEAL DIRECTORY'!AL$5,Directory[#Headers],0))</f>
        <v>南京江北新区</v>
      </c>
      <c r="AM144" s="129" t="str">
        <f>INDEX(Directory[],MATCH(tbl_deal[[#This Row],[Index]],Directory[Index],0),MATCH('DEAL DIRECTORY'!AM$5,Directory[#Headers],0))</f>
        <v>--</v>
      </c>
      <c r="AN144" s="129" t="str">
        <f>INDEX(Directory[],MATCH(tbl_deal[[#This Row],[Index]],Directory[Index],0),MATCH('DEAL DIRECTORY'!AN$5,Directory[#Headers],0))</f>
        <v>--</v>
      </c>
      <c r="AO144" s="132">
        <f>IF(ISBLANK(INDEX(Directory[],MATCH(tbl_deal[[#This Row],[Index]],Directory[Index],0),MATCH('DEAL DIRECTORY'!AO$5,Directory[#Headers],0))),"--",INDEX(Directory[],MATCH(tbl_deal[[#This Row],[Index]],Directory[Index],0),MATCH('DEAL DIRECTORY'!AO$5,Directory[#Headers],0)))</f>
        <v>1600</v>
      </c>
      <c r="AP144" s="129">
        <f>INDEX(Directory[],MATCH(tbl_deal[[#This Row],[Index]],Directory[Index],0),MATCH('DEAL DIRECTORY'!AP$5,Directory[#Headers],0))</f>
        <v>2.8</v>
      </c>
      <c r="AQ144" s="129">
        <f>INDEX(Directory[],MATCH(tbl_deal[[#This Row],[Index]],Directory[Index],0),MATCH('DEAL DIRECTORY'!AQ$5,Directory[#Headers],0))</f>
        <v>17.899999999999999</v>
      </c>
      <c r="AR144" s="129">
        <f>INDEX(Directory[],MATCH(tbl_deal[[#This Row],[Index]],Directory[Index],0),MATCH('DEAL DIRECTORY'!AR$5,Directory[#Headers],0))</f>
        <v>21.704999999999998</v>
      </c>
      <c r="AS144" s="129" t="str">
        <f>INDEX(Directory[],MATCH(tbl_deal[[#This Row],[Index]],Directory[Index],0),MATCH('DEAL DIRECTORY'!AS$5,Directory[#Headers],0))</f>
        <v>地方国企</v>
      </c>
      <c r="AT144" s="129" t="str">
        <f>INDEX(Directory[],MATCH(tbl_deal[[#This Row],[Index]],Directory[Index],0),MATCH('DEAL DIRECTORY'!AT$5,Directory[#Headers],0))</f>
        <v>地方平台</v>
      </c>
      <c r="AU144" s="129" t="str">
        <f>INDEX(Directory[],MATCH(tbl_deal[[#This Row],[Index]],Directory[Index],0),MATCH('DEAL DIRECTORY'!AU$5,Directory[#Headers],0))</f>
        <v>基建</v>
      </c>
      <c r="AV144" s="129" t="str">
        <f>INDEX(Directory[],MATCH(tbl_deal[[#This Row],[Index]],Directory[Index],0),MATCH('DEAL DIRECTORY'!AV$5,Directory[#Headers],0))</f>
        <v>维好</v>
      </c>
      <c r="AW144" s="129" t="str">
        <f>INDEX(Directory[],MATCH(tbl_deal[[#This Row],[Index]],Directory[Index],0),MATCH('DEAL DIRECTORY'!AW$5,Directory[#Headers],0))</f>
        <v>投资级</v>
      </c>
      <c r="AX144" s="129" t="str">
        <f>INDEX(Directory[],MATCH(tbl_deal[[#This Row],[Index]],Directory[Index],0),MATCH('DEAL DIRECTORY'!AX$5,Directory[#Headers],0))</f>
        <v>2-3亿</v>
      </c>
      <c r="AY144" s="133" t="str">
        <f>INDEX(Directory[],MATCH(tbl_deal[[#This Row],[Index]],Directory[Index],0),MATCH('DEAL DIRECTORY'!AY$5,Directory[#Headers],0))</f>
        <v>21年</v>
      </c>
      <c r="AZ144" s="129" t="str">
        <f>INDEX(Directory[],MATCH(tbl_deal[[#This Row],[Index]],Directory[Index],0),MATCH('DEAL DIRECTORY'!AZ$5,Directory[#Headers],0))</f>
        <v>Q4</v>
      </c>
      <c r="BA144" s="129" t="str">
        <f>INDEX(Directory[],MATCH(tbl_deal[[#This Row],[Index]],Directory[Index],0),MATCH('DEAL DIRECTORY'!BA$5,Directory[#Headers],0))</f>
        <v>10月</v>
      </c>
      <c r="BB144" s="129" t="str">
        <f>INDEX(Directory[],MATCH(tbl_deal[[#This Row],[Index]],Directory[Index],0),MATCH('DEAL DIRECTORY'!BB$5,Directory[#Headers],0))</f>
        <v>SOE Creds</v>
      </c>
      <c r="BC144" s="129" t="str">
        <f>INDEX(Directory[],MATCH(tbl_deal[[#This Row],[Index]],Directory[Index],0),MATCH('DEAL DIRECTORY'!BC$5,Directory[#Headers],0))</f>
        <v>XI YANG OVERSEAS LTD</v>
      </c>
      <c r="BD144" s="129" t="str">
        <f>INDEX(Directory[],MATCH(tbl_deal[[#This Row],[Index]],Directory[Index],0),MATCH('DEAL DIRECTORY'!BD$5,Directory[#Headers],0))</f>
        <v>XS2403224129</v>
      </c>
      <c r="BE144" s="137" t="str">
        <f>INDEX(Directory[],MATCH(tbl_deal[[#This Row],[Index]],Directory[Index],0),MATCH('DEAL DIRECTORY'!BE$5,Directory[#Headers],0))</f>
        <v>21年10月</v>
      </c>
      <c r="BF144" s="137" t="str">
        <f>INDEX(Directory[],MATCH(tbl_deal[[#This Row],[Index]],Directory[Index],0),MATCH('DEAL DIRECTORY'!BF$5,Directory[#Headers],0))</f>
        <v>南京扬子国投</v>
      </c>
      <c r="BG144" s="137" t="str">
        <f>INDEX(Directory[],MATCH(tbl_deal[[#This Row],[Index]],Directory[Index],0),MATCH('DEAL DIRECTORY'!BG$5,Directory[#Headers],0))</f>
        <v>--/--/A-</v>
      </c>
      <c r="BH144" s="137" t="str">
        <f>INDEX(Directory[],MATCH(tbl_deal[[#This Row],[Index]],Directory[Index],0),MATCH('DEAL DIRECTORY'!BH$5,Directory[#Headers],0))</f>
        <v>高级债</v>
      </c>
      <c r="BI144" s="137" t="str">
        <f>INDEX(Directory[],MATCH(tbl_deal[[#This Row],[Index]],Directory[Index],0),MATCH('DEAL DIRECTORY'!BI$5,Directory[#Headers],0))</f>
        <v>2.8亿美元</v>
      </c>
      <c r="BJ144" s="137" t="str">
        <f>INDEX(Directory[],MATCH(tbl_deal[[#This Row],[Index]],Directory[Index],0),MATCH('DEAL DIRECTORY'!BJ$5,Directory[#Headers],0))</f>
        <v>364天</v>
      </c>
      <c r="BK144" s="137" t="str">
        <f>INDEX(Directory[],MATCH(tbl_deal[[#This Row],[Index]],Directory[Index],0),MATCH('DEAL DIRECTORY'!BK$5,Directory[#Headers],0))</f>
        <v>1.98%</v>
      </c>
      <c r="BL144" s="137" t="str">
        <f>INDEX(Directory[],MATCH(tbl_deal[[#This Row],[Index]],Directory[Index],0),MATCH('DEAL DIRECTORY'!BL$5,Directory[#Headers],0))</f>
        <v>账簿管理人</v>
      </c>
      <c r="BM144" s="129" t="str">
        <f>INDEX(Directory[],MATCH(tbl_deal[[#This Row],[Index]],Directory[Index],0),MATCH('DEAL DIRECTORY'!BM$5,Directory[#Headers],0))</f>
        <v>\\10.10.1.215\dcm$\Deals\Completed\2021 Completed\Xinyang II 南京扬子国投</v>
      </c>
      <c r="BN144" s="4"/>
      <c r="BO144" s="4"/>
      <c r="BP144" s="4"/>
    </row>
    <row r="145" spans="3:68" ht="20.25" customHeight="1" x14ac:dyDescent="0.25">
      <c r="C145" s="129">
        <f>Directory[[#This Row],[Index]]</f>
        <v>326</v>
      </c>
      <c r="D145" s="130">
        <f>INDEX(Directory[],MATCH(tbl_deal[[#This Row],[Index]],Directory[Index],0),MATCH('DEAL DIRECTORY'!D$5,Directory[#Headers],0))</f>
        <v>44496</v>
      </c>
      <c r="E145" s="129" t="str">
        <f>INDEX(Directory[],MATCH(tbl_deal[[#This Row],[Index]],Directory[Index],0),MATCH('DEAL DIRECTORY'!E$5,Directory[#Headers],0))</f>
        <v/>
      </c>
      <c r="F145" s="129" t="str">
        <f>INDEX(Directory[],MATCH(tbl_deal[[#This Row],[Index]],Directory[Index],0),MATCH('DEAL DIRECTORY'!F$5,Directory[#Headers],0))</f>
        <v/>
      </c>
      <c r="G145" s="129" t="str">
        <f>INDEX(Directory[],MATCH(tbl_deal[[#This Row],[Index]],Directory[Index],0),MATCH('DEAL DIRECTORY'!G$5,Directory[#Headers],0))</f>
        <v>Cinda2021AT1</v>
      </c>
      <c r="H145" s="135" t="str">
        <f>IF(tbl_deal[[#This Row],[FolderPath]]="","",HYPERLINK(tbl_deal[[#This Row],[FolderPath]],"📂"))</f>
        <v>📂</v>
      </c>
      <c r="I145" s="129" t="str">
        <f>INDEX(Directory[],MATCH(tbl_deal[[#This Row],[Index]],Directory[Index],0),MATCH('DEAL DIRECTORY'!I$5,Directory[#Headers],0))</f>
        <v>JGC</v>
      </c>
      <c r="J145" s="129" t="str">
        <f>INDEX(Directory[],MATCH(tbl_deal[[#This Row],[Index]],Directory[Index],0),MATCH('DEAL DIRECTORY'!J$5,Directory[#Headers],0))</f>
        <v>n/a</v>
      </c>
      <c r="K145" s="129" t="str">
        <f>INDEX(Directory[],MATCH(tbl_deal[[#This Row],[Index]],Directory[Index],0),MATCH('DEAL DIRECTORY'!K$5,Directory[#Headers],0))</f>
        <v>FI组</v>
      </c>
      <c r="L145" s="129">
        <f>INDEX(Directory[],MATCH(tbl_deal[[#This Row],[Index]],Directory[Index],0),MATCH('DEAL DIRECTORY'!L$5,Directory[#Headers],0))</f>
        <v>1</v>
      </c>
      <c r="M145" s="129" t="str">
        <f>INDEX(Directory[],MATCH(tbl_deal[[#This Row],[Index]],Directory[Index],0),MATCH('DEAL DIRECTORY'!M$5,Directory[#Headers],0))</f>
        <v>中国信达资管</v>
      </c>
      <c r="N145" s="129" t="str">
        <f>INDEX(Directory[],MATCH(tbl_deal[[#This Row],[Index]],Directory[Index],0),MATCH('DEAL DIRECTORY'!N$5,Directory[#Headers],0))</f>
        <v>B1/--/--</v>
      </c>
      <c r="O145" s="129" t="str">
        <f>INDEX(Directory[],MATCH(tbl_deal[[#This Row],[Index]],Directory[Index],0),MATCH('DEAL DIRECTORY'!O$5,Directory[#Headers],0))</f>
        <v>USD</v>
      </c>
      <c r="P145" s="129">
        <f>INDEX(Directory[],MATCH(tbl_deal[[#This Row],[Index]],Directory[Index],0),MATCH('DEAL DIRECTORY'!P$5,Directory[#Headers],0))</f>
        <v>17</v>
      </c>
      <c r="Q145" s="129" t="str">
        <f>INDEX(Directory[],MATCH(tbl_deal[[#This Row],[Index]],Directory[Index],0),MATCH('DEAL DIRECTORY'!Q$5,Directory[#Headers],0))</f>
        <v>PNC5</v>
      </c>
      <c r="R145" s="129" t="str">
        <f>INDEX(Directory[],MATCH(tbl_deal[[#This Row],[Index]],Directory[Index],0),MATCH('DEAL DIRECTORY'!R$5,Directory[#Headers],0))</f>
        <v>4.4%</v>
      </c>
      <c r="S145" s="129" t="str">
        <f>INDEX(Directory[],MATCH(tbl_deal[[#This Row],[Index]],Directory[Index],0),MATCH('DEAL DIRECTORY'!S$5,Directory[#Headers],0))</f>
        <v>4.8%a</v>
      </c>
      <c r="T145" s="129" t="str">
        <f>INDEX(Directory[],MATCH(tbl_deal[[#This Row],[Index]],Directory[Index],0),MATCH('DEAL DIRECTORY'!T$5,Directory[#Headers],0))</f>
        <v>4.40%</v>
      </c>
      <c r="U145" s="129" t="str">
        <f>INDEX(Directory[],MATCH(tbl_deal[[#This Row],[Index]],Directory[Index],0),MATCH('DEAL DIRECTORY'!U$5,Directory[#Headers],0))</f>
        <v>--</v>
      </c>
      <c r="V145" s="131">
        <f>INDEX(Directory[],MATCH(tbl_deal[[#This Row],[Index]],Directory[Index],0),MATCH('DEAL DIRECTORY'!V$5,Directory[#Headers],0))</f>
        <v>40</v>
      </c>
      <c r="W145" s="129" t="str">
        <f>INDEX(Directory[],MATCH(tbl_deal[[#This Row],[Index]],Directory[Index],0),MATCH('DEAL DIRECTORY'!W$5,Directory[#Headers],0))</f>
        <v>直发</v>
      </c>
      <c r="X145" s="129" t="str">
        <f>INDEX(Directory[],MATCH(tbl_deal[[#This Row],[Index]],Directory[Index],0),MATCH('DEAL DIRECTORY'!X$5,Directory[#Headers],0))</f>
        <v>额外一级资本债优先股</v>
      </c>
      <c r="Y145" s="129" t="str">
        <f>INDEX(Directory[],MATCH(tbl_deal[[#This Row],[Index]],Directory[Index],0),MATCH('DEAL DIRECTORY'!Y$5,Directory[#Headers],0))</f>
        <v>港交所</v>
      </c>
      <c r="Z145" s="129" t="str">
        <f>INDEX(Directory[],MATCH(tbl_deal[[#This Row],[Index]],Directory[Index],0),MATCH('DEAL DIRECTORY'!Z$5,Directory[#Headers],0))</f>
        <v>AT1优先股</v>
      </c>
      <c r="AA145" s="129" t="str">
        <f>INDEX(Directory[],MATCH(tbl_deal[[#This Row],[Index]],Directory[Index],0),MATCH('DEAL DIRECTORY'!AA$5,Directory[#Headers],0))</f>
        <v/>
      </c>
      <c r="AB145" s="129" t="str">
        <f>INDEX(Directory[],MATCH(tbl_deal[[#This Row],[Index]],Directory[Index],0),MATCH('DEAL DIRECTORY'!AB$5,Directory[#Headers],0))</f>
        <v>BISL,港分</v>
      </c>
      <c r="AC145" s="129" t="str">
        <f>INDEX(Directory[],MATCH(tbl_deal[[#This Row],[Index]],Directory[Index],0),MATCH('DEAL DIRECTORY'!AC$5,Directory[#Headers],0))</f>
        <v>--</v>
      </c>
      <c r="AD145" s="129" t="str">
        <f>INDEX(Directory[],MATCH(tbl_deal[[#This Row],[Index]],Directory[Index],0),MATCH('DEAL DIRECTORY'!AD$5,Directory[#Headers],0))</f>
        <v>--</v>
      </c>
      <c r="AE145" s="129" t="str">
        <f>INDEX(Directory[],MATCH(tbl_deal[[#This Row],[Index]],Directory[Index],0),MATCH('DEAL DIRECTORY'!AE$5,Directory[#Headers],0))</f>
        <v>--</v>
      </c>
      <c r="AF145" s="129" t="str">
        <f>INDEX(Directory[],MATCH(tbl_deal[[#This Row],[Index]],Directory[Index],0),MATCH('DEAL DIRECTORY'!AF$5,Directory[#Headers],0))</f>
        <v>N</v>
      </c>
      <c r="AG145" s="129" t="str">
        <f>INDEX(Directory[],MATCH(tbl_deal[[#This Row],[Index]],Directory[Index],0),MATCH('DEAL DIRECTORY'!AG$5,Directory[#Headers],0))</f>
        <v>中国信达资产管理股份有限公司</v>
      </c>
      <c r="AH145" s="129" t="str">
        <f>INDEX(Directory[],MATCH(tbl_deal[[#This Row],[Index]],Directory[Index],0),MATCH('DEAL DIRECTORY'!AH$5,Directory[#Headers],0))</f>
        <v>A3/BBB+/A</v>
      </c>
      <c r="AI145" s="129" t="str">
        <f>INDEX(Directory[],MATCH(tbl_deal[[#This Row],[Index]],Directory[Index],0),MATCH('DEAL DIRECTORY'!AI$5,Directory[#Headers],0))</f>
        <v>AAA</v>
      </c>
      <c r="AJ145" s="129" t="str">
        <f>INDEX(Directory[],MATCH(tbl_deal[[#This Row],[Index]],Directory[Index],0),MATCH('DEAL DIRECTORY'!AJ$5,Directory[#Headers],0))</f>
        <v>北京</v>
      </c>
      <c r="AK145" s="129" t="str">
        <f>INDEX(Directory[],MATCH(tbl_deal[[#This Row],[Index]],Directory[Index],0),MATCH('DEAL DIRECTORY'!AK$5,Directory[#Headers],0))</f>
        <v>--</v>
      </c>
      <c r="AL145" s="129" t="str">
        <f>INDEX(Directory[],MATCH(tbl_deal[[#This Row],[Index]],Directory[Index],0),MATCH('DEAL DIRECTORY'!AL$5,Directory[#Headers],0))</f>
        <v>--</v>
      </c>
      <c r="AM145" s="129" t="str">
        <f>INDEX(Directory[],MATCH(tbl_deal[[#This Row],[Index]],Directory[Index],0),MATCH('DEAL DIRECTORY'!AM$5,Directory[#Headers],0))</f>
        <v>--</v>
      </c>
      <c r="AN145" s="129" t="str">
        <f>INDEX(Directory[],MATCH(tbl_deal[[#This Row],[Index]],Directory[Index],0),MATCH('DEAL DIRECTORY'!AN$5,Directory[#Headers],0))</f>
        <v>--</v>
      </c>
      <c r="AO145" s="132">
        <f>IF(ISBLANK(INDEX(Directory[],MATCH(tbl_deal[[#This Row],[Index]],Directory[Index],0),MATCH('DEAL DIRECTORY'!AO$5,Directory[#Headers],0))),"--",INDEX(Directory[],MATCH(tbl_deal[[#This Row],[Index]],Directory[Index],0),MATCH('DEAL DIRECTORY'!AO$5,Directory[#Headers],0)))</f>
        <v>642174</v>
      </c>
      <c r="AP145" s="129">
        <f>INDEX(Directory[],MATCH(tbl_deal[[#This Row],[Index]],Directory[Index],0),MATCH('DEAL DIRECTORY'!AP$5,Directory[#Headers],0))</f>
        <v>17</v>
      </c>
      <c r="AQ145" s="129">
        <f>INDEX(Directory[],MATCH(tbl_deal[[#This Row],[Index]],Directory[Index],0),MATCH('DEAL DIRECTORY'!AQ$5,Directory[#Headers],0))</f>
        <v>108.66</v>
      </c>
      <c r="AR145" s="129">
        <f>INDEX(Directory[],MATCH(tbl_deal[[#This Row],[Index]],Directory[Index],0),MATCH('DEAL DIRECTORY'!AR$5,Directory[#Headers],0))</f>
        <v>131.78299999999999</v>
      </c>
      <c r="AS145" s="129" t="str">
        <f>INDEX(Directory[],MATCH(tbl_deal[[#This Row],[Index]],Directory[Index],0),MATCH('DEAL DIRECTORY'!AS$5,Directory[#Headers],0))</f>
        <v>央企</v>
      </c>
      <c r="AT145" s="129" t="str">
        <f>INDEX(Directory[],MATCH(tbl_deal[[#This Row],[Index]],Directory[Index],0),MATCH('DEAL DIRECTORY'!AT$5,Directory[#Headers],0))</f>
        <v>金融机构</v>
      </c>
      <c r="AU145" s="129" t="str">
        <f>INDEX(Directory[],MATCH(tbl_deal[[#This Row],[Index]],Directory[Index],0),MATCH('DEAL DIRECTORY'!AU$5,Directory[#Headers],0))</f>
        <v>非银</v>
      </c>
      <c r="AV145" s="129" t="str">
        <f>INDEX(Directory[],MATCH(tbl_deal[[#This Row],[Index]],Directory[Index],0),MATCH('DEAL DIRECTORY'!AV$5,Directory[#Headers],0))</f>
        <v>直发</v>
      </c>
      <c r="AW145" s="129" t="str">
        <f>INDEX(Directory[],MATCH(tbl_deal[[#This Row],[Index]],Directory[Index],0),MATCH('DEAL DIRECTORY'!AW$5,Directory[#Headers],0))</f>
        <v>高收益</v>
      </c>
      <c r="AX145" s="129" t="str">
        <f>INDEX(Directory[],MATCH(tbl_deal[[#This Row],[Index]],Directory[Index],0),MATCH('DEAL DIRECTORY'!AX$5,Directory[#Headers],0))</f>
        <v>&gt;5亿</v>
      </c>
      <c r="AY145" s="133" t="str">
        <f>INDEX(Directory[],MATCH(tbl_deal[[#This Row],[Index]],Directory[Index],0),MATCH('DEAL DIRECTORY'!AY$5,Directory[#Headers],0))</f>
        <v>21年</v>
      </c>
      <c r="AZ145" s="129" t="str">
        <f>INDEX(Directory[],MATCH(tbl_deal[[#This Row],[Index]],Directory[Index],0),MATCH('DEAL DIRECTORY'!AZ$5,Directory[#Headers],0))</f>
        <v>Q4</v>
      </c>
      <c r="BA145" s="129" t="str">
        <f>INDEX(Directory[],MATCH(tbl_deal[[#This Row],[Index]],Directory[Index],0),MATCH('DEAL DIRECTORY'!BA$5,Directory[#Headers],0))</f>
        <v>10月</v>
      </c>
      <c r="BB145" s="129" t="str">
        <f>INDEX(Directory[],MATCH(tbl_deal[[#This Row],[Index]],Directory[Index],0),MATCH('DEAL DIRECTORY'!BB$5,Directory[#Headers],0))</f>
        <v>--</v>
      </c>
      <c r="BC145" s="129" t="str">
        <f>INDEX(Directory[],MATCH(tbl_deal[[#This Row],[Index]],Directory[Index],0),MATCH('DEAL DIRECTORY'!BC$5,Directory[#Headers],0))</f>
        <v>CHINA CINDA ASSET MANAGEMENT CO LTD</v>
      </c>
      <c r="BD145" s="129" t="str">
        <f>INDEX(Directory[],MATCH(tbl_deal[[#This Row],[Index]],Directory[Index],0),MATCH('DEAL DIRECTORY'!BD$5,Directory[#Headers],0))</f>
        <v>XS2397254579</v>
      </c>
      <c r="BE145" s="137" t="str">
        <f>INDEX(Directory[],MATCH(tbl_deal[[#This Row],[Index]],Directory[Index],0),MATCH('DEAL DIRECTORY'!BE$5,Directory[#Headers],0))</f>
        <v>21年10月</v>
      </c>
      <c r="BF145" s="137" t="str">
        <f>INDEX(Directory[],MATCH(tbl_deal[[#This Row],[Index]],Directory[Index],0),MATCH('DEAL DIRECTORY'!BF$5,Directory[#Headers],0))</f>
        <v>中国信达资管</v>
      </c>
      <c r="BG145" s="137" t="str">
        <f>INDEX(Directory[],MATCH(tbl_deal[[#This Row],[Index]],Directory[Index],0),MATCH('DEAL DIRECTORY'!BG$5,Directory[#Headers],0))</f>
        <v>B1/--/--</v>
      </c>
      <c r="BH145" s="137" t="str">
        <f>INDEX(Directory[],MATCH(tbl_deal[[#This Row],[Index]],Directory[Index],0),MATCH('DEAL DIRECTORY'!BH$5,Directory[#Headers],0))</f>
        <v>额外一级资本债优先股</v>
      </c>
      <c r="BI145" s="137" t="str">
        <f>INDEX(Directory[],MATCH(tbl_deal[[#This Row],[Index]],Directory[Index],0),MATCH('DEAL DIRECTORY'!BI$5,Directory[#Headers],0))</f>
        <v>17亿美元</v>
      </c>
      <c r="BJ145" s="137" t="str">
        <f>INDEX(Directory[],MATCH(tbl_deal[[#This Row],[Index]],Directory[Index],0),MATCH('DEAL DIRECTORY'!BJ$5,Directory[#Headers],0))</f>
        <v>永续(前5年不可赎回)</v>
      </c>
      <c r="BK145" s="137" t="str">
        <f>INDEX(Directory[],MATCH(tbl_deal[[#This Row],[Index]],Directory[Index],0),MATCH('DEAL DIRECTORY'!BK$5,Directory[#Headers],0))</f>
        <v>4.4%</v>
      </c>
      <c r="BL145" s="137" t="str">
        <f>INDEX(Directory[],MATCH(tbl_deal[[#This Row],[Index]],Directory[Index],0),MATCH('DEAL DIRECTORY'!BL$5,Directory[#Headers],0))</f>
        <v>全球协调人</v>
      </c>
      <c r="BM145" s="129" t="str">
        <f>INDEX(Directory[],MATCH(tbl_deal[[#This Row],[Index]],Directory[Index],0),MATCH('DEAL DIRECTORY'!BM$5,Directory[#Headers],0))</f>
        <v>\\10.10.1.215\dcm$\Deals\Completed\2021 Completed\Cinda2021AT1 中国信达资管[AT1]</v>
      </c>
      <c r="BN145" s="4"/>
      <c r="BO145" s="4"/>
      <c r="BP145" s="4"/>
    </row>
    <row r="146" spans="3:68" ht="20.25" customHeight="1" x14ac:dyDescent="0.25">
      <c r="C146" s="129">
        <f>Directory[[#This Row],[Index]]</f>
        <v>325</v>
      </c>
      <c r="D146" s="130">
        <f>INDEX(Directory[],MATCH(tbl_deal[[#This Row],[Index]],Directory[Index],0),MATCH('DEAL DIRECTORY'!D$5,Directory[#Headers],0))</f>
        <v>44490</v>
      </c>
      <c r="E146" s="129" t="str">
        <f>INDEX(Directory[],MATCH(tbl_deal[[#This Row],[Index]],Directory[Index],0),MATCH('DEAL DIRECTORY'!E$5,Directory[#Headers],0))</f>
        <v/>
      </c>
      <c r="F146" s="129" t="str">
        <f>INDEX(Directory[],MATCH(tbl_deal[[#This Row],[Index]],Directory[Index],0),MATCH('DEAL DIRECTORY'!F$5,Directory[#Headers],0))</f>
        <v/>
      </c>
      <c r="G146" s="129" t="str">
        <f>INDEX(Directory[],MATCH(tbl_deal[[#This Row],[Index]],Directory[Index],0),MATCH('DEAL DIRECTORY'!G$5,Directory[#Headers],0))</f>
        <v>Evergreen</v>
      </c>
      <c r="H146" s="135" t="str">
        <f>IF(tbl_deal[[#This Row],[FolderPath]]="","",HYPERLINK(tbl_deal[[#This Row],[FolderPath]],"📂"))</f>
        <v>📂</v>
      </c>
      <c r="I146" s="129" t="str">
        <f>INDEX(Directory[],MATCH(tbl_deal[[#This Row],[Index]],Directory[Index],0),MATCH('DEAL DIRECTORY'!I$5,Directory[#Headers],0))</f>
        <v>JBR</v>
      </c>
      <c r="J146" s="129" t="str">
        <f>INDEX(Directory[],MATCH(tbl_deal[[#This Row],[Index]],Directory[Index],0),MATCH('DEAL DIRECTORY'!J$5,Directory[#Headers],0))</f>
        <v>n/a</v>
      </c>
      <c r="K146" s="129" t="str">
        <f>INDEX(Directory[],MATCH(tbl_deal[[#This Row],[Index]],Directory[Index],0),MATCH('DEAL DIRECTORY'!K$5,Directory[#Headers],0))</f>
        <v>SOE组</v>
      </c>
      <c r="L146" s="129">
        <f>INDEX(Directory[],MATCH(tbl_deal[[#This Row],[Index]],Directory[Index],0),MATCH('DEAL DIRECTORY'!L$5,Directory[#Headers],0))</f>
        <v>2</v>
      </c>
      <c r="M146" s="129" t="str">
        <f>INDEX(Directory[],MATCH(tbl_deal[[#This Row],[Index]],Directory[Index],0),MATCH('DEAL DIRECTORY'!M$5,Directory[#Headers],0))</f>
        <v>湖州城投</v>
      </c>
      <c r="N146" s="129" t="str">
        <f>INDEX(Directory[],MATCH(tbl_deal[[#This Row],[Index]],Directory[Index],0),MATCH('DEAL DIRECTORY'!N$5,Directory[#Headers],0))</f>
        <v>--/--/BBB</v>
      </c>
      <c r="O146" s="129" t="str">
        <f>INDEX(Directory[],MATCH(tbl_deal[[#This Row],[Index]],Directory[Index],0),MATCH('DEAL DIRECTORY'!O$5,Directory[#Headers],0))</f>
        <v>USD</v>
      </c>
      <c r="P146" s="129">
        <f>INDEX(Directory[],MATCH(tbl_deal[[#This Row],[Index]],Directory[Index],0),MATCH('DEAL DIRECTORY'!P$5,Directory[#Headers],0))</f>
        <v>2</v>
      </c>
      <c r="Q146" s="129" t="str">
        <f>INDEX(Directory[],MATCH(tbl_deal[[#This Row],[Index]],Directory[Index],0),MATCH('DEAL DIRECTORY'!Q$5,Directory[#Headers],0))</f>
        <v>5</v>
      </c>
      <c r="R146" s="129" t="str">
        <f>INDEX(Directory[],MATCH(tbl_deal[[#This Row],[Index]],Directory[Index],0),MATCH('DEAL DIRECTORY'!R$5,Directory[#Headers],0))</f>
        <v>2.95%</v>
      </c>
      <c r="S146" s="129" t="str">
        <f>INDEX(Directory[],MATCH(tbl_deal[[#This Row],[Index]],Directory[Index],0),MATCH('DEAL DIRECTORY'!S$5,Directory[#Headers],0))</f>
        <v>3.25%a</v>
      </c>
      <c r="T146" s="129" t="str">
        <f>INDEX(Directory[],MATCH(tbl_deal[[#This Row],[Index]],Directory[Index],0),MATCH('DEAL DIRECTORY'!T$5,Directory[#Headers],0))</f>
        <v>2.95%</v>
      </c>
      <c r="U146" s="129" t="str">
        <f>INDEX(Directory[],MATCH(tbl_deal[[#This Row],[Index]],Directory[Index],0),MATCH('DEAL DIRECTORY'!U$5,Directory[#Headers],0))</f>
        <v>--</v>
      </c>
      <c r="V146" s="131">
        <f>INDEX(Directory[],MATCH(tbl_deal[[#This Row],[Index]],Directory[Index],0),MATCH('DEAL DIRECTORY'!V$5,Directory[#Headers],0))</f>
        <v>30</v>
      </c>
      <c r="W146" s="129" t="str">
        <f>INDEX(Directory[],MATCH(tbl_deal[[#This Row],[Index]],Directory[Index],0),MATCH('DEAL DIRECTORY'!W$5,Directory[#Headers],0))</f>
        <v>直发</v>
      </c>
      <c r="X146" s="129" t="str">
        <f>INDEX(Directory[],MATCH(tbl_deal[[#This Row],[Index]],Directory[Index],0),MATCH('DEAL DIRECTORY'!X$5,Directory[#Headers],0))</f>
        <v>--</v>
      </c>
      <c r="Y146" s="129" t="str">
        <f>INDEX(Directory[],MATCH(tbl_deal[[#This Row],[Index]],Directory[Index],0),MATCH('DEAL DIRECTORY'!Y$5,Directory[#Headers],0))</f>
        <v>港交所</v>
      </c>
      <c r="Z146" s="129" t="str">
        <f>INDEX(Directory[],MATCH(tbl_deal[[#This Row],[Index]],Directory[Index],0),MATCH('DEAL DIRECTORY'!Z$5,Directory[#Headers],0))</f>
        <v/>
      </c>
      <c r="AA146" s="129" t="str">
        <f>INDEX(Directory[],MATCH(tbl_deal[[#This Row],[Index]],Directory[Index],0),MATCH('DEAL DIRECTORY'!AA$5,Directory[#Headers],0))</f>
        <v/>
      </c>
      <c r="AB146" s="129" t="str">
        <f>INDEX(Directory[],MATCH(tbl_deal[[#This Row],[Index]],Directory[Index],0),MATCH('DEAL DIRECTORY'!AB$5,Directory[#Headers],0))</f>
        <v>BISL</v>
      </c>
      <c r="AC146" s="129" t="str">
        <f>INDEX(Directory[],MATCH(tbl_deal[[#This Row],[Index]],Directory[Index],0),MATCH('DEAL DIRECTORY'!AC$5,Directory[#Headers],0))</f>
        <v>--</v>
      </c>
      <c r="AD146" s="129" t="str">
        <f>INDEX(Directory[],MATCH(tbl_deal[[#This Row],[Index]],Directory[Index],0),MATCH('DEAL DIRECTORY'!AD$5,Directory[#Headers],0))</f>
        <v>--</v>
      </c>
      <c r="AE146" s="129" t="str">
        <f>INDEX(Directory[],MATCH(tbl_deal[[#This Row],[Index]],Directory[Index],0),MATCH('DEAL DIRECTORY'!AE$5,Directory[#Headers],0))</f>
        <v>--</v>
      </c>
      <c r="AF146" s="129" t="str">
        <f>INDEX(Directory[],MATCH(tbl_deal[[#This Row],[Index]],Directory[Index],0),MATCH('DEAL DIRECTORY'!AF$5,Directory[#Headers],0))</f>
        <v>N</v>
      </c>
      <c r="AG146" s="129" t="str">
        <f>INDEX(Directory[],MATCH(tbl_deal[[#This Row],[Index]],Directory[Index],0),MATCH('DEAL DIRECTORY'!AG$5,Directory[#Headers],0))</f>
        <v>湖州市城市投资发展集团有限公司</v>
      </c>
      <c r="AH146" s="129" t="str">
        <f>INDEX(Directory[],MATCH(tbl_deal[[#This Row],[Index]],Directory[Index],0),MATCH('DEAL DIRECTORY'!AH$5,Directory[#Headers],0))</f>
        <v>Baa3/--/BBB</v>
      </c>
      <c r="AI146" s="129" t="str">
        <f>INDEX(Directory[],MATCH(tbl_deal[[#This Row],[Index]],Directory[Index],0),MATCH('DEAL DIRECTORY'!AI$5,Directory[#Headers],0))</f>
        <v>AA+</v>
      </c>
      <c r="AJ146" s="129" t="str">
        <f>INDEX(Directory[],MATCH(tbl_deal[[#This Row],[Index]],Directory[Index],0),MATCH('DEAL DIRECTORY'!AJ$5,Directory[#Headers],0))</f>
        <v>浙江</v>
      </c>
      <c r="AK146" s="129" t="str">
        <f>INDEX(Directory[],MATCH(tbl_deal[[#This Row],[Index]],Directory[Index],0),MATCH('DEAL DIRECTORY'!AK$5,Directory[#Headers],0))</f>
        <v>湖州市</v>
      </c>
      <c r="AL146" s="129" t="str">
        <f>INDEX(Directory[],MATCH(tbl_deal[[#This Row],[Index]],Directory[Index],0),MATCH('DEAL DIRECTORY'!AL$5,Directory[#Headers],0))</f>
        <v>--</v>
      </c>
      <c r="AM146" s="129" t="str">
        <f>INDEX(Directory[],MATCH(tbl_deal[[#This Row],[Index]],Directory[Index],0),MATCH('DEAL DIRECTORY'!AM$5,Directory[#Headers],0))</f>
        <v>--</v>
      </c>
      <c r="AN146" s="129" t="str">
        <f>INDEX(Directory[],MATCH(tbl_deal[[#This Row],[Index]],Directory[Index],0),MATCH('DEAL DIRECTORY'!AN$5,Directory[#Headers],0))</f>
        <v>--</v>
      </c>
      <c r="AO146" s="132">
        <f>IF(ISBLANK(INDEX(Directory[],MATCH(tbl_deal[[#This Row],[Index]],Directory[Index],0),MATCH('DEAL DIRECTORY'!AO$5,Directory[#Headers],0))),"--",INDEX(Directory[],MATCH(tbl_deal[[#This Row],[Index]],Directory[Index],0),MATCH('DEAL DIRECTORY'!AO$5,Directory[#Headers],0)))</f>
        <v>0</v>
      </c>
      <c r="AP146" s="129">
        <f>INDEX(Directory[],MATCH(tbl_deal[[#This Row],[Index]],Directory[Index],0),MATCH('DEAL DIRECTORY'!AP$5,Directory[#Headers],0))</f>
        <v>2</v>
      </c>
      <c r="AQ146" s="129">
        <f>INDEX(Directory[],MATCH(tbl_deal[[#This Row],[Index]],Directory[Index],0),MATCH('DEAL DIRECTORY'!AQ$5,Directory[#Headers],0))</f>
        <v>12.79</v>
      </c>
      <c r="AR146" s="129">
        <f>INDEX(Directory[],MATCH(tbl_deal[[#This Row],[Index]],Directory[Index],0),MATCH('DEAL DIRECTORY'!AR$5,Directory[#Headers],0))</f>
        <v>15.504</v>
      </c>
      <c r="AS146" s="129" t="str">
        <f>INDEX(Directory[],MATCH(tbl_deal[[#This Row],[Index]],Directory[Index],0),MATCH('DEAL DIRECTORY'!AS$5,Directory[#Headers],0))</f>
        <v>地方国企</v>
      </c>
      <c r="AT146" s="129" t="str">
        <f>INDEX(Directory[],MATCH(tbl_deal[[#This Row],[Index]],Directory[Index],0),MATCH('DEAL DIRECTORY'!AT$5,Directory[#Headers],0))</f>
        <v>地方平台</v>
      </c>
      <c r="AU146" s="129" t="str">
        <f>INDEX(Directory[],MATCH(tbl_deal[[#This Row],[Index]],Directory[Index],0),MATCH('DEAL DIRECTORY'!AU$5,Directory[#Headers],0))</f>
        <v>综合</v>
      </c>
      <c r="AV146" s="129" t="str">
        <f>INDEX(Directory[],MATCH(tbl_deal[[#This Row],[Index]],Directory[Index],0),MATCH('DEAL DIRECTORY'!AV$5,Directory[#Headers],0))</f>
        <v>直发</v>
      </c>
      <c r="AW146" s="129" t="str">
        <f>INDEX(Directory[],MATCH(tbl_deal[[#This Row],[Index]],Directory[Index],0),MATCH('DEAL DIRECTORY'!AW$5,Directory[#Headers],0))</f>
        <v>投资级</v>
      </c>
      <c r="AX146" s="129" t="str">
        <f>INDEX(Directory[],MATCH(tbl_deal[[#This Row],[Index]],Directory[Index],0),MATCH('DEAL DIRECTORY'!AX$5,Directory[#Headers],0))</f>
        <v>≤2亿</v>
      </c>
      <c r="AY146" s="133" t="str">
        <f>INDEX(Directory[],MATCH(tbl_deal[[#This Row],[Index]],Directory[Index],0),MATCH('DEAL DIRECTORY'!AY$5,Directory[#Headers],0))</f>
        <v>21年</v>
      </c>
      <c r="AZ146" s="129" t="str">
        <f>INDEX(Directory[],MATCH(tbl_deal[[#This Row],[Index]],Directory[Index],0),MATCH('DEAL DIRECTORY'!AZ$5,Directory[#Headers],0))</f>
        <v>Q4</v>
      </c>
      <c r="BA146" s="129" t="str">
        <f>INDEX(Directory[],MATCH(tbl_deal[[#This Row],[Index]],Directory[Index],0),MATCH('DEAL DIRECTORY'!BA$5,Directory[#Headers],0))</f>
        <v>10月</v>
      </c>
      <c r="BB146" s="129" t="str">
        <f>INDEX(Directory[],MATCH(tbl_deal[[#This Row],[Index]],Directory[Index],0),MATCH('DEAL DIRECTORY'!BB$5,Directory[#Headers],0))</f>
        <v>SOE Creds</v>
      </c>
      <c r="BC146" s="129" t="str">
        <f>INDEX(Directory[],MATCH(tbl_deal[[#This Row],[Index]],Directory[Index],0),MATCH('DEAL DIRECTORY'!BC$5,Directory[#Headers],0))</f>
        <v>HUZHOU CITY INVESTMENT DEVELOPMENT GROUP CO LTD</v>
      </c>
      <c r="BD146" s="129" t="str">
        <f>INDEX(Directory[],MATCH(tbl_deal[[#This Row],[Index]],Directory[Index],0),MATCH('DEAL DIRECTORY'!BD$5,Directory[#Headers],0))</f>
        <v>XS2388293487</v>
      </c>
      <c r="BE146" s="137" t="str">
        <f>INDEX(Directory[],MATCH(tbl_deal[[#This Row],[Index]],Directory[Index],0),MATCH('DEAL DIRECTORY'!BE$5,Directory[#Headers],0))</f>
        <v>21年10月</v>
      </c>
      <c r="BF146" s="137" t="str">
        <f>INDEX(Directory[],MATCH(tbl_deal[[#This Row],[Index]],Directory[Index],0),MATCH('DEAL DIRECTORY'!BF$5,Directory[#Headers],0))</f>
        <v>湖州城投</v>
      </c>
      <c r="BG146" s="137" t="str">
        <f>INDEX(Directory[],MATCH(tbl_deal[[#This Row],[Index]],Directory[Index],0),MATCH('DEAL DIRECTORY'!BG$5,Directory[#Headers],0))</f>
        <v>--/--/BBB</v>
      </c>
      <c r="BH146" s="137" t="str">
        <f>INDEX(Directory[],MATCH(tbl_deal[[#This Row],[Index]],Directory[Index],0),MATCH('DEAL DIRECTORY'!BH$5,Directory[#Headers],0))</f>
        <v>高级债</v>
      </c>
      <c r="BI146" s="137" t="str">
        <f>INDEX(Directory[],MATCH(tbl_deal[[#This Row],[Index]],Directory[Index],0),MATCH('DEAL DIRECTORY'!BI$5,Directory[#Headers],0))</f>
        <v>2亿美元</v>
      </c>
      <c r="BJ146" s="137" t="str">
        <f>INDEX(Directory[],MATCH(tbl_deal[[#This Row],[Index]],Directory[Index],0),MATCH('DEAL DIRECTORY'!BJ$5,Directory[#Headers],0))</f>
        <v>5年</v>
      </c>
      <c r="BK146" s="137" t="str">
        <f>INDEX(Directory[],MATCH(tbl_deal[[#This Row],[Index]],Directory[Index],0),MATCH('DEAL DIRECTORY'!BK$5,Directory[#Headers],0))</f>
        <v>2.95%</v>
      </c>
      <c r="BL146" s="137" t="str">
        <f>INDEX(Directory[],MATCH(tbl_deal[[#This Row],[Index]],Directory[Index],0),MATCH('DEAL DIRECTORY'!BL$5,Directory[#Headers],0))</f>
        <v>账簿管理人</v>
      </c>
      <c r="BM146" s="129" t="str">
        <f>INDEX(Directory[],MATCH(tbl_deal[[#This Row],[Index]],Directory[Index],0),MATCH('DEAL DIRECTORY'!BM$5,Directory[#Headers],0))</f>
        <v>\\10.10.1.215\dcm$\Deals\Completed\2021 Completed\Evergreen 湖州城投</v>
      </c>
      <c r="BN146" s="4"/>
      <c r="BO146" s="4"/>
      <c r="BP146" s="4"/>
    </row>
    <row r="147" spans="3:68" ht="20.25" customHeight="1" x14ac:dyDescent="0.25">
      <c r="C147" s="129">
        <f>Directory[[#This Row],[Index]]</f>
        <v>324</v>
      </c>
      <c r="D147" s="130">
        <f>INDEX(Directory[],MATCH(tbl_deal[[#This Row],[Index]],Directory[Index],0),MATCH('DEAL DIRECTORY'!D$5,Directory[#Headers],0))</f>
        <v>44489</v>
      </c>
      <c r="E147" s="129" t="str">
        <f>INDEX(Directory[],MATCH(tbl_deal[[#This Row],[Index]],Directory[Index],0),MATCH('DEAL DIRECTORY'!E$5,Directory[#Headers],0))</f>
        <v/>
      </c>
      <c r="F147" s="129" t="str">
        <f>INDEX(Directory[],MATCH(tbl_deal[[#This Row],[Index]],Directory[Index],0),MATCH('DEAL DIRECTORY'!F$5,Directory[#Headers],0))</f>
        <v/>
      </c>
      <c r="G147" s="129" t="str">
        <f>INDEX(Directory[],MATCH(tbl_deal[[#This Row],[Index]],Directory[Index],0),MATCH('DEAL DIRECTORY'!G$5,Directory[#Headers],0))</f>
        <v>Harbor I</v>
      </c>
      <c r="H147" s="135" t="str">
        <f>IF(tbl_deal[[#This Row],[FolderPath]]="","",HYPERLINK(tbl_deal[[#This Row],[FolderPath]],"📂"))</f>
        <v>📂</v>
      </c>
      <c r="I147" s="129" t="str">
        <f>INDEX(Directory[],MATCH(tbl_deal[[#This Row],[Index]],Directory[Index],0),MATCH('DEAL DIRECTORY'!I$5,Directory[#Headers],0))</f>
        <v>JBR</v>
      </c>
      <c r="J147" s="129" t="str">
        <f>INDEX(Directory[],MATCH(tbl_deal[[#This Row],[Index]],Directory[Index],0),MATCH('DEAL DIRECTORY'!J$5,Directory[#Headers],0))</f>
        <v>n/a</v>
      </c>
      <c r="K147" s="129" t="str">
        <f>INDEX(Directory[],MATCH(tbl_deal[[#This Row],[Index]],Directory[Index],0),MATCH('DEAL DIRECTORY'!K$5,Directory[#Headers],0))</f>
        <v>FI组</v>
      </c>
      <c r="L147" s="129">
        <f>INDEX(Directory[],MATCH(tbl_deal[[#This Row],[Index]],Directory[Index],0),MATCH('DEAL DIRECTORY'!L$5,Directory[#Headers],0))</f>
        <v>1</v>
      </c>
      <c r="M147" s="129" t="str">
        <f>INDEX(Directory[],MATCH(tbl_deal[[#This Row],[Index]],Directory[Index],0),MATCH('DEAL DIRECTORY'!M$5,Directory[#Headers],0))</f>
        <v>远洋资本</v>
      </c>
      <c r="N147" s="129" t="str">
        <f>INDEX(Directory[],MATCH(tbl_deal[[#This Row],[Index]],Directory[Index],0),MATCH('DEAL DIRECTORY'!N$5,Directory[#Headers],0))</f>
        <v>--/--/--</v>
      </c>
      <c r="O147" s="129" t="str">
        <f>INDEX(Directory[],MATCH(tbl_deal[[#This Row],[Index]],Directory[Index],0),MATCH('DEAL DIRECTORY'!O$5,Directory[#Headers],0))</f>
        <v>USD</v>
      </c>
      <c r="P147" s="129">
        <f>INDEX(Directory[],MATCH(tbl_deal[[#This Row],[Index]],Directory[Index],0),MATCH('DEAL DIRECTORY'!P$5,Directory[#Headers],0))</f>
        <v>3.5</v>
      </c>
      <c r="Q147" s="129" t="str">
        <f>INDEX(Directory[],MATCH(tbl_deal[[#This Row],[Index]],Directory[Index],0),MATCH('DEAL DIRECTORY'!Q$5,Directory[#Headers],0))</f>
        <v>1</v>
      </c>
      <c r="R147" s="129" t="str">
        <f>INDEX(Directory[],MATCH(tbl_deal[[#This Row],[Index]],Directory[Index],0),MATCH('DEAL DIRECTORY'!R$5,Directory[#Headers],0))</f>
        <v>6%</v>
      </c>
      <c r="S147" s="129" t="str">
        <f>INDEX(Directory[],MATCH(tbl_deal[[#This Row],[Index]],Directory[Index],0),MATCH('DEAL DIRECTORY'!S$5,Directory[#Headers],0))</f>
        <v>6.375%a</v>
      </c>
      <c r="T147" s="129" t="str">
        <f>INDEX(Directory[],MATCH(tbl_deal[[#This Row],[Index]],Directory[Index],0),MATCH('DEAL DIRECTORY'!T$5,Directory[#Headers],0))</f>
        <v>6%</v>
      </c>
      <c r="U147" s="129" t="str">
        <f>INDEX(Directory[],MATCH(tbl_deal[[#This Row],[Index]],Directory[Index],0),MATCH('DEAL DIRECTORY'!U$5,Directory[#Headers],0))</f>
        <v>--</v>
      </c>
      <c r="V147" s="131">
        <f>INDEX(Directory[],MATCH(tbl_deal[[#This Row],[Index]],Directory[Index],0),MATCH('DEAL DIRECTORY'!V$5,Directory[#Headers],0))</f>
        <v>38</v>
      </c>
      <c r="W147" s="129" t="str">
        <f>INDEX(Directory[],MATCH(tbl_deal[[#This Row],[Index]],Directory[Index],0),MATCH('DEAL DIRECTORY'!W$5,Directory[#Headers],0))</f>
        <v>维好+担保</v>
      </c>
      <c r="X147" s="129" t="str">
        <f>INDEX(Directory[],MATCH(tbl_deal[[#This Row],[Index]],Directory[Index],0),MATCH('DEAL DIRECTORY'!X$5,Directory[#Headers],0))</f>
        <v>--</v>
      </c>
      <c r="Y147" s="129" t="str">
        <f>INDEX(Directory[],MATCH(tbl_deal[[#This Row],[Index]],Directory[Index],0),MATCH('DEAL DIRECTORY'!Y$5,Directory[#Headers],0))</f>
        <v>新交所</v>
      </c>
      <c r="Z147" s="129" t="str">
        <f>INDEX(Directory[],MATCH(tbl_deal[[#This Row],[Index]],Directory[Index],0),MATCH('DEAL DIRECTORY'!Z$5,Directory[#Headers],0))</f>
        <v/>
      </c>
      <c r="AA147" s="129" t="str">
        <f>INDEX(Directory[],MATCH(tbl_deal[[#This Row],[Index]],Directory[Index],0),MATCH('DEAL DIRECTORY'!AA$5,Directory[#Headers],0))</f>
        <v/>
      </c>
      <c r="AB147" s="129" t="str">
        <f>INDEX(Directory[],MATCH(tbl_deal[[#This Row],[Index]],Directory[Index],0),MATCH('DEAL DIRECTORY'!AB$5,Directory[#Headers],0))</f>
        <v>BISL</v>
      </c>
      <c r="AC147" s="129" t="str">
        <f>INDEX(Directory[],MATCH(tbl_deal[[#This Row],[Index]],Directory[Index],0),MATCH('DEAL DIRECTORY'!AC$5,Directory[#Headers],0))</f>
        <v>--</v>
      </c>
      <c r="AD147" s="129" t="str">
        <f>INDEX(Directory[],MATCH(tbl_deal[[#This Row],[Index]],Directory[Index],0),MATCH('DEAL DIRECTORY'!AD$5,Directory[#Headers],0))</f>
        <v>--</v>
      </c>
      <c r="AE147" s="129" t="str">
        <f>INDEX(Directory[],MATCH(tbl_deal[[#This Row],[Index]],Directory[Index],0),MATCH('DEAL DIRECTORY'!AE$5,Directory[#Headers],0))</f>
        <v>--</v>
      </c>
      <c r="AF147" s="129" t="str">
        <f>INDEX(Directory[],MATCH(tbl_deal[[#This Row],[Index]],Directory[Index],0),MATCH('DEAL DIRECTORY'!AF$5,Directory[#Headers],0))</f>
        <v>N</v>
      </c>
      <c r="AG147" s="129" t="str">
        <f>INDEX(Directory[],MATCH(tbl_deal[[#This Row],[Index]],Directory[Index],0),MATCH('DEAL DIRECTORY'!AG$5,Directory[#Headers],0))</f>
        <v>远洋资本控股有限公司</v>
      </c>
      <c r="AH147" s="129" t="str">
        <f>INDEX(Directory[],MATCH(tbl_deal[[#This Row],[Index]],Directory[Index],0),MATCH('DEAL DIRECTORY'!AH$5,Directory[#Headers],0))</f>
        <v>--/--/--</v>
      </c>
      <c r="AI147" s="129" t="str">
        <f>INDEX(Directory[],MATCH(tbl_deal[[#This Row],[Index]],Directory[Index],0),MATCH('DEAL DIRECTORY'!AI$5,Directory[#Headers],0))</f>
        <v>--</v>
      </c>
      <c r="AJ147" s="129" t="str">
        <f>INDEX(Directory[],MATCH(tbl_deal[[#This Row],[Index]],Directory[Index],0),MATCH('DEAL DIRECTORY'!AJ$5,Directory[#Headers],0))</f>
        <v>北京</v>
      </c>
      <c r="AK147" s="129" t="str">
        <f>INDEX(Directory[],MATCH(tbl_deal[[#This Row],[Index]],Directory[Index],0),MATCH('DEAL DIRECTORY'!AK$5,Directory[#Headers],0))</f>
        <v>--</v>
      </c>
      <c r="AL147" s="129" t="str">
        <f>INDEX(Directory[],MATCH(tbl_deal[[#This Row],[Index]],Directory[Index],0),MATCH('DEAL DIRECTORY'!AL$5,Directory[#Headers],0))</f>
        <v>--</v>
      </c>
      <c r="AM147" s="129" t="str">
        <f>INDEX(Directory[],MATCH(tbl_deal[[#This Row],[Index]],Directory[Index],0),MATCH('DEAL DIRECTORY'!AM$5,Directory[#Headers],0))</f>
        <v>--</v>
      </c>
      <c r="AN147" s="129" t="str">
        <f>INDEX(Directory[],MATCH(tbl_deal[[#This Row],[Index]],Directory[Index],0),MATCH('DEAL DIRECTORY'!AN$5,Directory[#Headers],0))</f>
        <v>--</v>
      </c>
      <c r="AO147" s="132">
        <f>IF(ISBLANK(INDEX(Directory[],MATCH(tbl_deal[[#This Row],[Index]],Directory[Index],0),MATCH('DEAL DIRECTORY'!AO$5,Directory[#Headers],0))),"--",INDEX(Directory[],MATCH(tbl_deal[[#This Row],[Index]],Directory[Index],0),MATCH('DEAL DIRECTORY'!AO$5,Directory[#Headers],0)))</f>
        <v>100000</v>
      </c>
      <c r="AP147" s="129">
        <f>INDEX(Directory[],MATCH(tbl_deal[[#This Row],[Index]],Directory[Index],0),MATCH('DEAL DIRECTORY'!AP$5,Directory[#Headers],0))</f>
        <v>3.5</v>
      </c>
      <c r="AQ147" s="129">
        <f>INDEX(Directory[],MATCH(tbl_deal[[#This Row],[Index]],Directory[Index],0),MATCH('DEAL DIRECTORY'!AQ$5,Directory[#Headers],0))</f>
        <v>22.38</v>
      </c>
      <c r="AR147" s="129">
        <f>INDEX(Directory[],MATCH(tbl_deal[[#This Row],[Index]],Directory[Index],0),MATCH('DEAL DIRECTORY'!AR$5,Directory[#Headers],0))</f>
        <v>27.132000000000001</v>
      </c>
      <c r="AS147" s="129" t="str">
        <f>INDEX(Directory[],MATCH(tbl_deal[[#This Row],[Index]],Directory[Index],0),MATCH('DEAL DIRECTORY'!AS$5,Directory[#Headers],0))</f>
        <v>其他</v>
      </c>
      <c r="AT147" s="129" t="str">
        <f>INDEX(Directory[],MATCH(tbl_deal[[#This Row],[Index]],Directory[Index],0),MATCH('DEAL DIRECTORY'!AT$5,Directory[#Headers],0))</f>
        <v>房地产</v>
      </c>
      <c r="AU147" s="129" t="str">
        <f>INDEX(Directory[],MATCH(tbl_deal[[#This Row],[Index]],Directory[Index],0),MATCH('DEAL DIRECTORY'!AU$5,Directory[#Headers],0))</f>
        <v>--</v>
      </c>
      <c r="AV147" s="129" t="str">
        <f>INDEX(Directory[],MATCH(tbl_deal[[#This Row],[Index]],Directory[Index],0),MATCH('DEAL DIRECTORY'!AV$5,Directory[#Headers],0))</f>
        <v>维好</v>
      </c>
      <c r="AW147" s="129" t="str">
        <f>INDEX(Directory[],MATCH(tbl_deal[[#This Row],[Index]],Directory[Index],0),MATCH('DEAL DIRECTORY'!AW$5,Directory[#Headers],0))</f>
        <v>无评级</v>
      </c>
      <c r="AX147" s="129" t="str">
        <f>INDEX(Directory[],MATCH(tbl_deal[[#This Row],[Index]],Directory[Index],0),MATCH('DEAL DIRECTORY'!AX$5,Directory[#Headers],0))</f>
        <v>3-5亿</v>
      </c>
      <c r="AY147" s="133" t="str">
        <f>INDEX(Directory[],MATCH(tbl_deal[[#This Row],[Index]],Directory[Index],0),MATCH('DEAL DIRECTORY'!AY$5,Directory[#Headers],0))</f>
        <v>21年</v>
      </c>
      <c r="AZ147" s="129" t="str">
        <f>INDEX(Directory[],MATCH(tbl_deal[[#This Row],[Index]],Directory[Index],0),MATCH('DEAL DIRECTORY'!AZ$5,Directory[#Headers],0))</f>
        <v>Q4</v>
      </c>
      <c r="BA147" s="129" t="str">
        <f>INDEX(Directory[],MATCH(tbl_deal[[#This Row],[Index]],Directory[Index],0),MATCH('DEAL DIRECTORY'!BA$5,Directory[#Headers],0))</f>
        <v>10月</v>
      </c>
      <c r="BB147" s="129" t="str">
        <f>INDEX(Directory[],MATCH(tbl_deal[[#This Row],[Index]],Directory[Index],0),MATCH('DEAL DIRECTORY'!BB$5,Directory[#Headers],0))</f>
        <v>--</v>
      </c>
      <c r="BC147" s="129" t="str">
        <f>INDEX(Directory[],MATCH(tbl_deal[[#This Row],[Index]],Directory[Index],0),MATCH('DEAL DIRECTORY'!BC$5,Directory[#Headers],0))</f>
        <v>MEGA WISDOM GLOBAL LTD</v>
      </c>
      <c r="BD147" s="129" t="str">
        <f>INDEX(Directory[],MATCH(tbl_deal[[#This Row],[Index]],Directory[Index],0),MATCH('DEAL DIRECTORY'!BD$5,Directory[#Headers],0))</f>
        <v>XS2385820597</v>
      </c>
      <c r="BE147" s="137" t="str">
        <f>INDEX(Directory[],MATCH(tbl_deal[[#This Row],[Index]],Directory[Index],0),MATCH('DEAL DIRECTORY'!BE$5,Directory[#Headers],0))</f>
        <v>21年10月</v>
      </c>
      <c r="BF147" s="137" t="str">
        <f>INDEX(Directory[],MATCH(tbl_deal[[#This Row],[Index]],Directory[Index],0),MATCH('DEAL DIRECTORY'!BF$5,Directory[#Headers],0))</f>
        <v>远洋资本</v>
      </c>
      <c r="BG147" s="137" t="str">
        <f>INDEX(Directory[],MATCH(tbl_deal[[#This Row],[Index]],Directory[Index],0),MATCH('DEAL DIRECTORY'!BG$5,Directory[#Headers],0))</f>
        <v>--/--/--</v>
      </c>
      <c r="BH147" s="137" t="str">
        <f>INDEX(Directory[],MATCH(tbl_deal[[#This Row],[Index]],Directory[Index],0),MATCH('DEAL DIRECTORY'!BH$5,Directory[#Headers],0))</f>
        <v>高级债</v>
      </c>
      <c r="BI147" s="137" t="str">
        <f>INDEX(Directory[],MATCH(tbl_deal[[#This Row],[Index]],Directory[Index],0),MATCH('DEAL DIRECTORY'!BI$5,Directory[#Headers],0))</f>
        <v>3.5亿美元</v>
      </c>
      <c r="BJ147" s="137" t="str">
        <f>INDEX(Directory[],MATCH(tbl_deal[[#This Row],[Index]],Directory[Index],0),MATCH('DEAL DIRECTORY'!BJ$5,Directory[#Headers],0))</f>
        <v>364天</v>
      </c>
      <c r="BK147" s="137" t="str">
        <f>INDEX(Directory[],MATCH(tbl_deal[[#This Row],[Index]],Directory[Index],0),MATCH('DEAL DIRECTORY'!BK$5,Directory[#Headers],0))</f>
        <v>6%</v>
      </c>
      <c r="BL147" s="137" t="str">
        <f>INDEX(Directory[],MATCH(tbl_deal[[#This Row],[Index]],Directory[Index],0),MATCH('DEAL DIRECTORY'!BL$5,Directory[#Headers],0))</f>
        <v>账簿管理人</v>
      </c>
      <c r="BM147" s="129" t="str">
        <f>INDEX(Directory[],MATCH(tbl_deal[[#This Row],[Index]],Directory[Index],0),MATCH('DEAL DIRECTORY'!BM$5,Directory[#Headers],0))</f>
        <v>\\10.10.1.215\dcm$\Deals\Completed\2021 Completed\Harbor I 远洋资本</v>
      </c>
      <c r="BN147" s="4"/>
      <c r="BO147" s="4"/>
      <c r="BP147" s="4"/>
    </row>
    <row r="148" spans="3:68" ht="20.25" customHeight="1" x14ac:dyDescent="0.25">
      <c r="C148" s="129">
        <f>Directory[[#This Row],[Index]]</f>
        <v>323</v>
      </c>
      <c r="D148" s="130">
        <f>INDEX(Directory[],MATCH(tbl_deal[[#This Row],[Index]],Directory[Index],0),MATCH('DEAL DIRECTORY'!D$5,Directory[#Headers],0))</f>
        <v>44488</v>
      </c>
      <c r="E148" s="129" t="str">
        <f>INDEX(Directory[],MATCH(tbl_deal[[#This Row],[Index]],Directory[Index],0),MATCH('DEAL DIRECTORY'!E$5,Directory[#Headers],0))</f>
        <v/>
      </c>
      <c r="F148" s="129" t="str">
        <f>INDEX(Directory[],MATCH(tbl_deal[[#This Row],[Index]],Directory[Index],0),MATCH('DEAL DIRECTORY'!F$5,Directory[#Headers],0))</f>
        <v/>
      </c>
      <c r="G148" s="129" t="str">
        <f>INDEX(Directory[],MATCH(tbl_deal[[#This Row],[Index]],Directory[Index],0),MATCH('DEAL DIRECTORY'!G$5,Directory[#Headers],0))</f>
        <v>Tianhu</v>
      </c>
      <c r="H148" s="135" t="str">
        <f>IF(tbl_deal[[#This Row],[FolderPath]]="","",HYPERLINK(tbl_deal[[#This Row],[FolderPath]],"📂"))</f>
        <v>📂</v>
      </c>
      <c r="I148" s="129" t="str">
        <f>INDEX(Directory[],MATCH(tbl_deal[[#This Row],[Index]],Directory[Index],0),MATCH('DEAL DIRECTORY'!I$5,Directory[#Headers],0))</f>
        <v>JBR</v>
      </c>
      <c r="J148" s="129" t="str">
        <f>INDEX(Directory[],MATCH(tbl_deal[[#This Row],[Index]],Directory[Index],0),MATCH('DEAL DIRECTORY'!J$5,Directory[#Headers],0))</f>
        <v>n/a</v>
      </c>
      <c r="K148" s="129" t="str">
        <f>INDEX(Directory[],MATCH(tbl_deal[[#This Row],[Index]],Directory[Index],0),MATCH('DEAL DIRECTORY'!K$5,Directory[#Headers],0))</f>
        <v>SOE组</v>
      </c>
      <c r="L148" s="129">
        <f>INDEX(Directory[],MATCH(tbl_deal[[#This Row],[Index]],Directory[Index],0),MATCH('DEAL DIRECTORY'!L$5,Directory[#Headers],0))</f>
        <v>1</v>
      </c>
      <c r="M148" s="129" t="str">
        <f>INDEX(Directory[],MATCH(tbl_deal[[#This Row],[Index]],Directory[Index],0),MATCH('DEAL DIRECTORY'!M$5,Directory[#Headers],0))</f>
        <v>成都高新</v>
      </c>
      <c r="N148" s="129" t="str">
        <f>INDEX(Directory[],MATCH(tbl_deal[[#This Row],[Index]],Directory[Index],0),MATCH('DEAL DIRECTORY'!N$5,Directory[#Headers],0))</f>
        <v>Baa2/--/BBB</v>
      </c>
      <c r="O148" s="129" t="str">
        <f>INDEX(Directory[],MATCH(tbl_deal[[#This Row],[Index]],Directory[Index],0),MATCH('DEAL DIRECTORY'!O$5,Directory[#Headers],0))</f>
        <v>USD</v>
      </c>
      <c r="P148" s="129">
        <f>INDEX(Directory[],MATCH(tbl_deal[[#This Row],[Index]],Directory[Index],0),MATCH('DEAL DIRECTORY'!P$5,Directory[#Headers],0))</f>
        <v>3</v>
      </c>
      <c r="Q148" s="129" t="str">
        <f>INDEX(Directory[],MATCH(tbl_deal[[#This Row],[Index]],Directory[Index],0),MATCH('DEAL DIRECTORY'!Q$5,Directory[#Headers],0))</f>
        <v>5</v>
      </c>
      <c r="R148" s="129" t="str">
        <f>INDEX(Directory[],MATCH(tbl_deal[[#This Row],[Index]],Directory[Index],0),MATCH('DEAL DIRECTORY'!R$5,Directory[#Headers],0))</f>
        <v>2.7%</v>
      </c>
      <c r="S148" s="129" t="str">
        <f>INDEX(Directory[],MATCH(tbl_deal[[#This Row],[Index]],Directory[Index],0),MATCH('DEAL DIRECTORY'!S$5,Directory[#Headers],0))</f>
        <v>3%a</v>
      </c>
      <c r="T148" s="129" t="str">
        <f>INDEX(Directory[],MATCH(tbl_deal[[#This Row],[Index]],Directory[Index],0),MATCH('DEAL DIRECTORY'!T$5,Directory[#Headers],0))</f>
        <v>2.7%</v>
      </c>
      <c r="U148" s="129" t="str">
        <f>INDEX(Directory[],MATCH(tbl_deal[[#This Row],[Index]],Directory[Index],0),MATCH('DEAL DIRECTORY'!U$5,Directory[#Headers],0))</f>
        <v>--</v>
      </c>
      <c r="V148" s="131">
        <f>INDEX(Directory[],MATCH(tbl_deal[[#This Row],[Index]],Directory[Index],0),MATCH('DEAL DIRECTORY'!V$5,Directory[#Headers],0))</f>
        <v>30</v>
      </c>
      <c r="W148" s="129" t="str">
        <f>INDEX(Directory[],MATCH(tbl_deal[[#This Row],[Index]],Directory[Index],0),MATCH('DEAL DIRECTORY'!W$5,Directory[#Headers],0))</f>
        <v>直发</v>
      </c>
      <c r="X148" s="129" t="str">
        <f>INDEX(Directory[],MATCH(tbl_deal[[#This Row],[Index]],Directory[Index],0),MATCH('DEAL DIRECTORY'!X$5,Directory[#Headers],0))</f>
        <v>--</v>
      </c>
      <c r="Y148" s="129" t="str">
        <f>INDEX(Directory[],MATCH(tbl_deal[[#This Row],[Index]],Directory[Index],0),MATCH('DEAL DIRECTORY'!Y$5,Directory[#Headers],0))</f>
        <v>港交所</v>
      </c>
      <c r="Z148" s="129" t="str">
        <f>INDEX(Directory[],MATCH(tbl_deal[[#This Row],[Index]],Directory[Index],0),MATCH('DEAL DIRECTORY'!Z$5,Directory[#Headers],0))</f>
        <v/>
      </c>
      <c r="AA148" s="129" t="str">
        <f>INDEX(Directory[],MATCH(tbl_deal[[#This Row],[Index]],Directory[Index],0),MATCH('DEAL DIRECTORY'!AA$5,Directory[#Headers],0))</f>
        <v/>
      </c>
      <c r="AB148" s="129" t="str">
        <f>INDEX(Directory[],MATCH(tbl_deal[[#This Row],[Index]],Directory[Index],0),MATCH('DEAL DIRECTORY'!AB$5,Directory[#Headers],0))</f>
        <v>BISL</v>
      </c>
      <c r="AC148" s="129" t="str">
        <f>INDEX(Directory[],MATCH(tbl_deal[[#This Row],[Index]],Directory[Index],0),MATCH('DEAL DIRECTORY'!AC$5,Directory[#Headers],0))</f>
        <v>--</v>
      </c>
      <c r="AD148" s="129" t="str">
        <f>INDEX(Directory[],MATCH(tbl_deal[[#This Row],[Index]],Directory[Index],0),MATCH('DEAL DIRECTORY'!AD$5,Directory[#Headers],0))</f>
        <v>--</v>
      </c>
      <c r="AE148" s="129" t="str">
        <f>INDEX(Directory[],MATCH(tbl_deal[[#This Row],[Index]],Directory[Index],0),MATCH('DEAL DIRECTORY'!AE$5,Directory[#Headers],0))</f>
        <v>--</v>
      </c>
      <c r="AF148" s="129" t="str">
        <f>INDEX(Directory[],MATCH(tbl_deal[[#This Row],[Index]],Directory[Index],0),MATCH('DEAL DIRECTORY'!AF$5,Directory[#Headers],0))</f>
        <v>N</v>
      </c>
      <c r="AG148" s="129" t="str">
        <f>INDEX(Directory[],MATCH(tbl_deal[[#This Row],[Index]],Directory[Index],0),MATCH('DEAL DIRECTORY'!AG$5,Directory[#Headers],0))</f>
        <v>成都高新投资集团有限公司</v>
      </c>
      <c r="AH148" s="129" t="str">
        <f>INDEX(Directory[],MATCH(tbl_deal[[#This Row],[Index]],Directory[Index],0),MATCH('DEAL DIRECTORY'!AH$5,Directory[#Headers],0))</f>
        <v>Baa2/--/BBB</v>
      </c>
      <c r="AI148" s="129" t="str">
        <f>INDEX(Directory[],MATCH(tbl_deal[[#This Row],[Index]],Directory[Index],0),MATCH('DEAL DIRECTORY'!AI$5,Directory[#Headers],0))</f>
        <v>AAA</v>
      </c>
      <c r="AJ148" s="129" t="str">
        <f>INDEX(Directory[],MATCH(tbl_deal[[#This Row],[Index]],Directory[Index],0),MATCH('DEAL DIRECTORY'!AJ$5,Directory[#Headers],0))</f>
        <v>四川</v>
      </c>
      <c r="AK148" s="129" t="str">
        <f>INDEX(Directory[],MATCH(tbl_deal[[#This Row],[Index]],Directory[Index],0),MATCH('DEAL DIRECTORY'!AK$5,Directory[#Headers],0))</f>
        <v>成都市</v>
      </c>
      <c r="AL148" s="129" t="str">
        <f>INDEX(Directory[],MATCH(tbl_deal[[#This Row],[Index]],Directory[Index],0),MATCH('DEAL DIRECTORY'!AL$5,Directory[#Headers],0))</f>
        <v>成都高新区</v>
      </c>
      <c r="AM148" s="129" t="str">
        <f>INDEX(Directory[],MATCH(tbl_deal[[#This Row],[Index]],Directory[Index],0),MATCH('DEAL DIRECTORY'!AM$5,Directory[#Headers],0))</f>
        <v>--</v>
      </c>
      <c r="AN148" s="129" t="str">
        <f>INDEX(Directory[],MATCH(tbl_deal[[#This Row],[Index]],Directory[Index],0),MATCH('DEAL DIRECTORY'!AN$5,Directory[#Headers],0))</f>
        <v>--</v>
      </c>
      <c r="AO148" s="132">
        <f>IF(ISBLANK(INDEX(Directory[],MATCH(tbl_deal[[#This Row],[Index]],Directory[Index],0),MATCH('DEAL DIRECTORY'!AO$5,Directory[#Headers],0))),"--",INDEX(Directory[],MATCH(tbl_deal[[#This Row],[Index]],Directory[Index],0),MATCH('DEAL DIRECTORY'!AO$5,Directory[#Headers],0)))</f>
        <v>0</v>
      </c>
      <c r="AP148" s="129">
        <f>INDEX(Directory[],MATCH(tbl_deal[[#This Row],[Index]],Directory[Index],0),MATCH('DEAL DIRECTORY'!AP$5,Directory[#Headers],0))</f>
        <v>3</v>
      </c>
      <c r="AQ148" s="129">
        <f>INDEX(Directory[],MATCH(tbl_deal[[#This Row],[Index]],Directory[Index],0),MATCH('DEAL DIRECTORY'!AQ$5,Directory[#Headers],0))</f>
        <v>19.149999999999999</v>
      </c>
      <c r="AR148" s="129">
        <f>INDEX(Directory[],MATCH(tbl_deal[[#This Row],[Index]],Directory[Index],0),MATCH('DEAL DIRECTORY'!AR$5,Directory[#Headers],0))</f>
        <v>23.256</v>
      </c>
      <c r="AS148" s="129" t="str">
        <f>INDEX(Directory[],MATCH(tbl_deal[[#This Row],[Index]],Directory[Index],0),MATCH('DEAL DIRECTORY'!AS$5,Directory[#Headers],0))</f>
        <v>地方国企</v>
      </c>
      <c r="AT148" s="129" t="str">
        <f>INDEX(Directory[],MATCH(tbl_deal[[#This Row],[Index]],Directory[Index],0),MATCH('DEAL DIRECTORY'!AT$5,Directory[#Headers],0))</f>
        <v>地方平台</v>
      </c>
      <c r="AU148" s="129" t="str">
        <f>INDEX(Directory[],MATCH(tbl_deal[[#This Row],[Index]],Directory[Index],0),MATCH('DEAL DIRECTORY'!AU$5,Directory[#Headers],0))</f>
        <v>园区</v>
      </c>
      <c r="AV148" s="129" t="str">
        <f>INDEX(Directory[],MATCH(tbl_deal[[#This Row],[Index]],Directory[Index],0),MATCH('DEAL DIRECTORY'!AV$5,Directory[#Headers],0))</f>
        <v>直发</v>
      </c>
      <c r="AW148" s="129" t="str">
        <f>INDEX(Directory[],MATCH(tbl_deal[[#This Row],[Index]],Directory[Index],0),MATCH('DEAL DIRECTORY'!AW$5,Directory[#Headers],0))</f>
        <v>投资级</v>
      </c>
      <c r="AX148" s="129" t="str">
        <f>INDEX(Directory[],MATCH(tbl_deal[[#This Row],[Index]],Directory[Index],0),MATCH('DEAL DIRECTORY'!AX$5,Directory[#Headers],0))</f>
        <v>2-3亿</v>
      </c>
      <c r="AY148" s="133" t="str">
        <f>INDEX(Directory[],MATCH(tbl_deal[[#This Row],[Index]],Directory[Index],0),MATCH('DEAL DIRECTORY'!AY$5,Directory[#Headers],0))</f>
        <v>21年</v>
      </c>
      <c r="AZ148" s="129" t="str">
        <f>INDEX(Directory[],MATCH(tbl_deal[[#This Row],[Index]],Directory[Index],0),MATCH('DEAL DIRECTORY'!AZ$5,Directory[#Headers],0))</f>
        <v>Q4</v>
      </c>
      <c r="BA148" s="129" t="str">
        <f>INDEX(Directory[],MATCH(tbl_deal[[#This Row],[Index]],Directory[Index],0),MATCH('DEAL DIRECTORY'!BA$5,Directory[#Headers],0))</f>
        <v>10月</v>
      </c>
      <c r="BB148" s="129" t="str">
        <f>INDEX(Directory[],MATCH(tbl_deal[[#This Row],[Index]],Directory[Index],0),MATCH('DEAL DIRECTORY'!BB$5,Directory[#Headers],0))</f>
        <v>SOE Creds</v>
      </c>
      <c r="BC148" s="129" t="str">
        <f>INDEX(Directory[],MATCH(tbl_deal[[#This Row],[Index]],Directory[Index],0),MATCH('DEAL DIRECTORY'!BC$5,Directory[#Headers],0))</f>
        <v>CHENGDU HI-TECH INVESTMENT GROUP CO LTD</v>
      </c>
      <c r="BD148" s="129" t="str">
        <f>INDEX(Directory[],MATCH(tbl_deal[[#This Row],[Index]],Directory[Index],0),MATCH('DEAL DIRECTORY'!BD$5,Directory[#Headers],0))</f>
        <v>XS2377688093</v>
      </c>
      <c r="BE148" s="137" t="str">
        <f>INDEX(Directory[],MATCH(tbl_deal[[#This Row],[Index]],Directory[Index],0),MATCH('DEAL DIRECTORY'!BE$5,Directory[#Headers],0))</f>
        <v>21年10月</v>
      </c>
      <c r="BF148" s="137" t="str">
        <f>INDEX(Directory[],MATCH(tbl_deal[[#This Row],[Index]],Directory[Index],0),MATCH('DEAL DIRECTORY'!BF$5,Directory[#Headers],0))</f>
        <v>成都高新</v>
      </c>
      <c r="BG148" s="137" t="str">
        <f>INDEX(Directory[],MATCH(tbl_deal[[#This Row],[Index]],Directory[Index],0),MATCH('DEAL DIRECTORY'!BG$5,Directory[#Headers],0))</f>
        <v>Baa2/--/BBB</v>
      </c>
      <c r="BH148" s="137" t="str">
        <f>INDEX(Directory[],MATCH(tbl_deal[[#This Row],[Index]],Directory[Index],0),MATCH('DEAL DIRECTORY'!BH$5,Directory[#Headers],0))</f>
        <v>高级债</v>
      </c>
      <c r="BI148" s="137" t="str">
        <f>INDEX(Directory[],MATCH(tbl_deal[[#This Row],[Index]],Directory[Index],0),MATCH('DEAL DIRECTORY'!BI$5,Directory[#Headers],0))</f>
        <v>3亿美元</v>
      </c>
      <c r="BJ148" s="137" t="str">
        <f>INDEX(Directory[],MATCH(tbl_deal[[#This Row],[Index]],Directory[Index],0),MATCH('DEAL DIRECTORY'!BJ$5,Directory[#Headers],0))</f>
        <v>5年</v>
      </c>
      <c r="BK148" s="137" t="str">
        <f>INDEX(Directory[],MATCH(tbl_deal[[#This Row],[Index]],Directory[Index],0),MATCH('DEAL DIRECTORY'!BK$5,Directory[#Headers],0))</f>
        <v>2.7%</v>
      </c>
      <c r="BL148" s="137" t="str">
        <f>INDEX(Directory[],MATCH(tbl_deal[[#This Row],[Index]],Directory[Index],0),MATCH('DEAL DIRECTORY'!BL$5,Directory[#Headers],0))</f>
        <v>账簿管理人</v>
      </c>
      <c r="BM148" s="129" t="str">
        <f>INDEX(Directory[],MATCH(tbl_deal[[#This Row],[Index]],Directory[Index],0),MATCH('DEAL DIRECTORY'!BM$5,Directory[#Headers],0))</f>
        <v>\\10.10.1.215\dcm$\Deals\Completed\2021 Completed\Tianhui 成都高新</v>
      </c>
      <c r="BN148" s="4"/>
      <c r="BO148" s="4"/>
      <c r="BP148" s="4"/>
    </row>
    <row r="149" spans="3:68" ht="20.25" customHeight="1" x14ac:dyDescent="0.25">
      <c r="C149" s="129">
        <f>Directory[[#This Row],[Index]]</f>
        <v>322</v>
      </c>
      <c r="D149" s="130">
        <f>INDEX(Directory[],MATCH(tbl_deal[[#This Row],[Index]],Directory[Index],0),MATCH('DEAL DIRECTORY'!D$5,Directory[#Headers],0))</f>
        <v>44482</v>
      </c>
      <c r="E149" s="129" t="str">
        <f>INDEX(Directory[],MATCH(tbl_deal[[#This Row],[Index]],Directory[Index],0),MATCH('DEAL DIRECTORY'!E$5,Directory[#Headers],0))</f>
        <v/>
      </c>
      <c r="F149" s="129" t="str">
        <f>INDEX(Directory[],MATCH(tbl_deal[[#This Row],[Index]],Directory[Index],0),MATCH('DEAL DIRECTORY'!F$5,Directory[#Headers],0))</f>
        <v/>
      </c>
      <c r="G149" s="129" t="str">
        <f>INDEX(Directory[],MATCH(tbl_deal[[#This Row],[Index]],Directory[Index],0),MATCH('DEAL DIRECTORY'!G$5,Directory[#Headers],0))</f>
        <v>Easthill II</v>
      </c>
      <c r="H149" s="135" t="str">
        <f>IF(tbl_deal[[#This Row],[FolderPath]]="","",HYPERLINK(tbl_deal[[#This Row],[FolderPath]],"📂"))</f>
        <v>📂</v>
      </c>
      <c r="I149" s="129" t="str">
        <f>INDEX(Directory[],MATCH(tbl_deal[[#This Row],[Index]],Directory[Index],0),MATCH('DEAL DIRECTORY'!I$5,Directory[#Headers],0))</f>
        <v>JBR</v>
      </c>
      <c r="J149" s="129" t="str">
        <f>INDEX(Directory[],MATCH(tbl_deal[[#This Row],[Index]],Directory[Index],0),MATCH('DEAL DIRECTORY'!J$5,Directory[#Headers],0))</f>
        <v>n/a</v>
      </c>
      <c r="K149" s="129" t="str">
        <f>INDEX(Directory[],MATCH(tbl_deal[[#This Row],[Index]],Directory[Index],0),MATCH('DEAL DIRECTORY'!K$5,Directory[#Headers],0))</f>
        <v>SOE组</v>
      </c>
      <c r="L149" s="129">
        <f>INDEX(Directory[],MATCH(tbl_deal[[#This Row],[Index]],Directory[Index],0),MATCH('DEAL DIRECTORY'!L$5,Directory[#Headers],0))</f>
        <v>1</v>
      </c>
      <c r="M149" s="129" t="str">
        <f>INDEX(Directory[],MATCH(tbl_deal[[#This Row],[Index]],Directory[Index],0),MATCH('DEAL DIRECTORY'!M$5,Directory[#Headers],0))</f>
        <v>南京江宁经开</v>
      </c>
      <c r="N149" s="129" t="str">
        <f>INDEX(Directory[],MATCH(tbl_deal[[#This Row],[Index]],Directory[Index],0),MATCH('DEAL DIRECTORY'!N$5,Directory[#Headers],0))</f>
        <v>--/--/BBB</v>
      </c>
      <c r="O149" s="129" t="str">
        <f>INDEX(Directory[],MATCH(tbl_deal[[#This Row],[Index]],Directory[Index],0),MATCH('DEAL DIRECTORY'!O$5,Directory[#Headers],0))</f>
        <v>USD</v>
      </c>
      <c r="P149" s="129">
        <f>INDEX(Directory[],MATCH(tbl_deal[[#This Row],[Index]],Directory[Index],0),MATCH('DEAL DIRECTORY'!P$5,Directory[#Headers],0))</f>
        <v>2.1</v>
      </c>
      <c r="Q149" s="129" t="str">
        <f>INDEX(Directory[],MATCH(tbl_deal[[#This Row],[Index]],Directory[Index],0),MATCH('DEAL DIRECTORY'!Q$5,Directory[#Headers],0))</f>
        <v>1</v>
      </c>
      <c r="R149" s="129" t="str">
        <f>INDEX(Directory[],MATCH(tbl_deal[[#This Row],[Index]],Directory[Index],0),MATCH('DEAL DIRECTORY'!R$5,Directory[#Headers],0))</f>
        <v>2.9%</v>
      </c>
      <c r="S149" s="129" t="str">
        <f>INDEX(Directory[],MATCH(tbl_deal[[#This Row],[Index]],Directory[Index],0),MATCH('DEAL DIRECTORY'!S$5,Directory[#Headers],0))</f>
        <v>2.9%a</v>
      </c>
      <c r="T149" s="129" t="str">
        <f>INDEX(Directory[],MATCH(tbl_deal[[#This Row],[Index]],Directory[Index],0),MATCH('DEAL DIRECTORY'!T$5,Directory[#Headers],0))</f>
        <v>2.7%</v>
      </c>
      <c r="U149" s="129" t="str">
        <f>INDEX(Directory[],MATCH(tbl_deal[[#This Row],[Index]],Directory[Index],0),MATCH('DEAL DIRECTORY'!U$5,Directory[#Headers],0))</f>
        <v>--</v>
      </c>
      <c r="V149" s="131">
        <f>INDEX(Directory[],MATCH(tbl_deal[[#This Row],[Index]],Directory[Index],0),MATCH('DEAL DIRECTORY'!V$5,Directory[#Headers],0))</f>
        <v>20</v>
      </c>
      <c r="W149" s="129" t="str">
        <f>INDEX(Directory[],MATCH(tbl_deal[[#This Row],[Index]],Directory[Index],0),MATCH('DEAL DIRECTORY'!W$5,Directory[#Headers],0))</f>
        <v>维好</v>
      </c>
      <c r="X149" s="129" t="str">
        <f>INDEX(Directory[],MATCH(tbl_deal[[#This Row],[Index]],Directory[Index],0),MATCH('DEAL DIRECTORY'!X$5,Directory[#Headers],0))</f>
        <v>--</v>
      </c>
      <c r="Y149" s="129" t="str">
        <f>INDEX(Directory[],MATCH(tbl_deal[[#This Row],[Index]],Directory[Index],0),MATCH('DEAL DIRECTORY'!Y$5,Directory[#Headers],0))</f>
        <v>新交所</v>
      </c>
      <c r="Z149" s="129" t="str">
        <f>INDEX(Directory[],MATCH(tbl_deal[[#This Row],[Index]],Directory[Index],0),MATCH('DEAL DIRECTORY'!Z$5,Directory[#Headers],0))</f>
        <v/>
      </c>
      <c r="AA149" s="129" t="str">
        <f>INDEX(Directory[],MATCH(tbl_deal[[#This Row],[Index]],Directory[Index],0),MATCH('DEAL DIRECTORY'!AA$5,Directory[#Headers],0))</f>
        <v/>
      </c>
      <c r="AB149" s="129" t="str">
        <f>INDEX(Directory[],MATCH(tbl_deal[[#This Row],[Index]],Directory[Index],0),MATCH('DEAL DIRECTORY'!AB$5,Directory[#Headers],0))</f>
        <v>BISL</v>
      </c>
      <c r="AC149" s="129" t="str">
        <f>INDEX(Directory[],MATCH(tbl_deal[[#This Row],[Index]],Directory[Index],0),MATCH('DEAL DIRECTORY'!AC$5,Directory[#Headers],0))</f>
        <v>--</v>
      </c>
      <c r="AD149" s="129" t="str">
        <f>INDEX(Directory[],MATCH(tbl_deal[[#This Row],[Index]],Directory[Index],0),MATCH('DEAL DIRECTORY'!AD$5,Directory[#Headers],0))</f>
        <v>--</v>
      </c>
      <c r="AE149" s="129" t="str">
        <f>INDEX(Directory[],MATCH(tbl_deal[[#This Row],[Index]],Directory[Index],0),MATCH('DEAL DIRECTORY'!AE$5,Directory[#Headers],0))</f>
        <v>--</v>
      </c>
      <c r="AF149" s="129" t="str">
        <f>INDEX(Directory[],MATCH(tbl_deal[[#This Row],[Index]],Directory[Index],0),MATCH('DEAL DIRECTORY'!AF$5,Directory[#Headers],0))</f>
        <v>N</v>
      </c>
      <c r="AG149" s="129" t="str">
        <f>INDEX(Directory[],MATCH(tbl_deal[[#This Row],[Index]],Directory[Index],0),MATCH('DEAL DIRECTORY'!AG$5,Directory[#Headers],0))</f>
        <v>南京江宁经济技术开发集团有限公司</v>
      </c>
      <c r="AH149" s="129" t="str">
        <f>INDEX(Directory[],MATCH(tbl_deal[[#This Row],[Index]],Directory[Index],0),MATCH('DEAL DIRECTORY'!AH$5,Directory[#Headers],0))</f>
        <v>--/--/--</v>
      </c>
      <c r="AI149" s="129" t="str">
        <f>INDEX(Directory[],MATCH(tbl_deal[[#This Row],[Index]],Directory[Index],0),MATCH('DEAL DIRECTORY'!AI$5,Directory[#Headers],0))</f>
        <v>AAA</v>
      </c>
      <c r="AJ149" s="129" t="str">
        <f>INDEX(Directory[],MATCH(tbl_deal[[#This Row],[Index]],Directory[Index],0),MATCH('DEAL DIRECTORY'!AJ$5,Directory[#Headers],0))</f>
        <v>江苏</v>
      </c>
      <c r="AK149" s="129" t="str">
        <f>INDEX(Directory[],MATCH(tbl_deal[[#This Row],[Index]],Directory[Index],0),MATCH('DEAL DIRECTORY'!AK$5,Directory[#Headers],0))</f>
        <v>南京市</v>
      </c>
      <c r="AL149" s="129" t="str">
        <f>INDEX(Directory[],MATCH(tbl_deal[[#This Row],[Index]],Directory[Index],0),MATCH('DEAL DIRECTORY'!AL$5,Directory[#Headers],0))</f>
        <v>江宁区</v>
      </c>
      <c r="AM149" s="129" t="str">
        <f>INDEX(Directory[],MATCH(tbl_deal[[#This Row],[Index]],Directory[Index],0),MATCH('DEAL DIRECTORY'!AM$5,Directory[#Headers],0))</f>
        <v>--</v>
      </c>
      <c r="AN149" s="129" t="str">
        <f>INDEX(Directory[],MATCH(tbl_deal[[#This Row],[Index]],Directory[Index],0),MATCH('DEAL DIRECTORY'!AN$5,Directory[#Headers],0))</f>
        <v>--</v>
      </c>
      <c r="AO149" s="132">
        <f>IF(ISBLANK(INDEX(Directory[],MATCH(tbl_deal[[#This Row],[Index]],Directory[Index],0),MATCH('DEAL DIRECTORY'!AO$5,Directory[#Headers],0))),"--",INDEX(Directory[],MATCH(tbl_deal[[#This Row],[Index]],Directory[Index],0),MATCH('DEAL DIRECTORY'!AO$5,Directory[#Headers],0)))</f>
        <v>50000</v>
      </c>
      <c r="AP149" s="129">
        <f>INDEX(Directory[],MATCH(tbl_deal[[#This Row],[Index]],Directory[Index],0),MATCH('DEAL DIRECTORY'!AP$5,Directory[#Headers],0))</f>
        <v>2.1</v>
      </c>
      <c r="AQ149" s="129">
        <f>INDEX(Directory[],MATCH(tbl_deal[[#This Row],[Index]],Directory[Index],0),MATCH('DEAL DIRECTORY'!AQ$5,Directory[#Headers],0))</f>
        <v>13.5</v>
      </c>
      <c r="AR149" s="129">
        <f>INDEX(Directory[],MATCH(tbl_deal[[#This Row],[Index]],Directory[Index],0),MATCH('DEAL DIRECTORY'!AR$5,Directory[#Headers],0))</f>
        <v>16.279</v>
      </c>
      <c r="AS149" s="129" t="str">
        <f>INDEX(Directory[],MATCH(tbl_deal[[#This Row],[Index]],Directory[Index],0),MATCH('DEAL DIRECTORY'!AS$5,Directory[#Headers],0))</f>
        <v>地方国企</v>
      </c>
      <c r="AT149" s="129" t="str">
        <f>INDEX(Directory[],MATCH(tbl_deal[[#This Row],[Index]],Directory[Index],0),MATCH('DEAL DIRECTORY'!AT$5,Directory[#Headers],0))</f>
        <v>地方平台</v>
      </c>
      <c r="AU149" s="129" t="str">
        <f>INDEX(Directory[],MATCH(tbl_deal[[#This Row],[Index]],Directory[Index],0),MATCH('DEAL DIRECTORY'!AU$5,Directory[#Headers],0))</f>
        <v>园区</v>
      </c>
      <c r="AV149" s="129" t="str">
        <f>INDEX(Directory[],MATCH(tbl_deal[[#This Row],[Index]],Directory[Index],0),MATCH('DEAL DIRECTORY'!AV$5,Directory[#Headers],0))</f>
        <v>维好</v>
      </c>
      <c r="AW149" s="129" t="str">
        <f>INDEX(Directory[],MATCH(tbl_deal[[#This Row],[Index]],Directory[Index],0),MATCH('DEAL DIRECTORY'!AW$5,Directory[#Headers],0))</f>
        <v>投资级</v>
      </c>
      <c r="AX149" s="129" t="str">
        <f>INDEX(Directory[],MATCH(tbl_deal[[#This Row],[Index]],Directory[Index],0),MATCH('DEAL DIRECTORY'!AX$5,Directory[#Headers],0))</f>
        <v>2-3亿</v>
      </c>
      <c r="AY149" s="133" t="str">
        <f>INDEX(Directory[],MATCH(tbl_deal[[#This Row],[Index]],Directory[Index],0),MATCH('DEAL DIRECTORY'!AY$5,Directory[#Headers],0))</f>
        <v>21年</v>
      </c>
      <c r="AZ149" s="129" t="str">
        <f>INDEX(Directory[],MATCH(tbl_deal[[#This Row],[Index]],Directory[Index],0),MATCH('DEAL DIRECTORY'!AZ$5,Directory[#Headers],0))</f>
        <v>Q4</v>
      </c>
      <c r="BA149" s="129" t="str">
        <f>INDEX(Directory[],MATCH(tbl_deal[[#This Row],[Index]],Directory[Index],0),MATCH('DEAL DIRECTORY'!BA$5,Directory[#Headers],0))</f>
        <v>10月</v>
      </c>
      <c r="BB149" s="129" t="str">
        <f>INDEX(Directory[],MATCH(tbl_deal[[#This Row],[Index]],Directory[Index],0),MATCH('DEAL DIRECTORY'!BB$5,Directory[#Headers],0))</f>
        <v>SOE Creds</v>
      </c>
      <c r="BC149" s="129" t="str">
        <f>INDEX(Directory[],MATCH(tbl_deal[[#This Row],[Index]],Directory[Index],0),MATCH('DEAL DIRECTORY'!BC$5,Directory[#Headers],0))</f>
        <v>JIANGNING JINGKAI OVERSEAS INVESTMENT CO LTD</v>
      </c>
      <c r="BD149" s="129" t="str">
        <f>INDEX(Directory[],MATCH(tbl_deal[[#This Row],[Index]],Directory[Index],0),MATCH('DEAL DIRECTORY'!BD$5,Directory[#Headers],0))</f>
        <v>XS2381154009</v>
      </c>
      <c r="BE149" s="137" t="str">
        <f>INDEX(Directory[],MATCH(tbl_deal[[#This Row],[Index]],Directory[Index],0),MATCH('DEAL DIRECTORY'!BE$5,Directory[#Headers],0))</f>
        <v>21年10月</v>
      </c>
      <c r="BF149" s="137" t="str">
        <f>INDEX(Directory[],MATCH(tbl_deal[[#This Row],[Index]],Directory[Index],0),MATCH('DEAL DIRECTORY'!BF$5,Directory[#Headers],0))</f>
        <v>南京江宁经开</v>
      </c>
      <c r="BG149" s="137" t="str">
        <f>INDEX(Directory[],MATCH(tbl_deal[[#This Row],[Index]],Directory[Index],0),MATCH('DEAL DIRECTORY'!BG$5,Directory[#Headers],0))</f>
        <v>--/--/BBB</v>
      </c>
      <c r="BH149" s="137" t="str">
        <f>INDEX(Directory[],MATCH(tbl_deal[[#This Row],[Index]],Directory[Index],0),MATCH('DEAL DIRECTORY'!BH$5,Directory[#Headers],0))</f>
        <v>高级债</v>
      </c>
      <c r="BI149" s="137" t="str">
        <f>INDEX(Directory[],MATCH(tbl_deal[[#This Row],[Index]],Directory[Index],0),MATCH('DEAL DIRECTORY'!BI$5,Directory[#Headers],0))</f>
        <v>2.1亿美元</v>
      </c>
      <c r="BJ149" s="137" t="str">
        <f>INDEX(Directory[],MATCH(tbl_deal[[#This Row],[Index]],Directory[Index],0),MATCH('DEAL DIRECTORY'!BJ$5,Directory[#Headers],0))</f>
        <v>364天</v>
      </c>
      <c r="BK149" s="137" t="str">
        <f>INDEX(Directory[],MATCH(tbl_deal[[#This Row],[Index]],Directory[Index],0),MATCH('DEAL DIRECTORY'!BK$5,Directory[#Headers],0))</f>
        <v>2.9%</v>
      </c>
      <c r="BL149" s="137" t="str">
        <f>INDEX(Directory[],MATCH(tbl_deal[[#This Row],[Index]],Directory[Index],0),MATCH('DEAL DIRECTORY'!BL$5,Directory[#Headers],0))</f>
        <v>账簿管理人</v>
      </c>
      <c r="BM149" s="129" t="str">
        <f>INDEX(Directory[],MATCH(tbl_deal[[#This Row],[Index]],Directory[Index],0),MATCH('DEAL DIRECTORY'!BM$5,Directory[#Headers],0))</f>
        <v>\\10.10.1.215\dcm$\Deals\Completed\2021 Completed\Easthill II 南京江宁经开</v>
      </c>
      <c r="BN149" s="4"/>
      <c r="BO149" s="4"/>
      <c r="BP149" s="4"/>
    </row>
    <row r="150" spans="3:68" ht="20.25" customHeight="1" x14ac:dyDescent="0.25">
      <c r="C150" s="129">
        <f>Directory[[#This Row],[Index]]</f>
        <v>321</v>
      </c>
      <c r="D150" s="130">
        <f>INDEX(Directory[],MATCH(tbl_deal[[#This Row],[Index]],Directory[Index],0),MATCH('DEAL DIRECTORY'!D$5,Directory[#Headers],0))</f>
        <v>44467</v>
      </c>
      <c r="E150" s="129" t="str">
        <f>INDEX(Directory[],MATCH(tbl_deal[[#This Row],[Index]],Directory[Index],0),MATCH('DEAL DIRECTORY'!E$5,Directory[#Headers],0))</f>
        <v/>
      </c>
      <c r="F150" s="129" t="str">
        <f>INDEX(Directory[],MATCH(tbl_deal[[#This Row],[Index]],Directory[Index],0),MATCH('DEAL DIRECTORY'!F$5,Directory[#Headers],0))</f>
        <v/>
      </c>
      <c r="G150" s="129" t="str">
        <f>INDEX(Directory[],MATCH(tbl_deal[[#This Row],[Index]],Directory[Index],0),MATCH('DEAL DIRECTORY'!G$5,Directory[#Headers],0))</f>
        <v>Soar VI</v>
      </c>
      <c r="H150" s="135" t="str">
        <f>IF(tbl_deal[[#This Row],[FolderPath]]="","",HYPERLINK(tbl_deal[[#This Row],[FolderPath]],"📂"))</f>
        <v>📂</v>
      </c>
      <c r="I150" s="129" t="str">
        <f>INDEX(Directory[],MATCH(tbl_deal[[#This Row],[Index]],Directory[Index],0),MATCH('DEAL DIRECTORY'!I$5,Directory[#Headers],0))</f>
        <v>JGC</v>
      </c>
      <c r="J150" s="129" t="str">
        <f>INDEX(Directory[],MATCH(tbl_deal[[#This Row],[Index]],Directory[Index],0),MATCH('DEAL DIRECTORY'!J$5,Directory[#Headers],0))</f>
        <v>n/a</v>
      </c>
      <c r="K150" s="129" t="str">
        <f>INDEX(Directory[],MATCH(tbl_deal[[#This Row],[Index]],Directory[Index],0),MATCH('DEAL DIRECTORY'!K$5,Directory[#Headers],0))</f>
        <v>SOE组</v>
      </c>
      <c r="L150" s="129">
        <f>INDEX(Directory[],MATCH(tbl_deal[[#This Row],[Index]],Directory[Index],0),MATCH('DEAL DIRECTORY'!L$5,Directory[#Headers],0))</f>
        <v>3</v>
      </c>
      <c r="M150" s="129" t="str">
        <f>INDEX(Directory[],MATCH(tbl_deal[[#This Row],[Index]],Directory[Index],0),MATCH('DEAL DIRECTORY'!M$5,Directory[#Headers],0))</f>
        <v>中航租赁</v>
      </c>
      <c r="N150" s="129" t="str">
        <f>INDEX(Directory[],MATCH(tbl_deal[[#This Row],[Index]],Directory[Index],0),MATCH('DEAL DIRECTORY'!N$5,Directory[#Headers],0))</f>
        <v>Baa1/--/A-</v>
      </c>
      <c r="O150" s="129" t="str">
        <f>INDEX(Directory[],MATCH(tbl_deal[[#This Row],[Index]],Directory[Index],0),MATCH('DEAL DIRECTORY'!O$5,Directory[#Headers],0))</f>
        <v>USD</v>
      </c>
      <c r="P150" s="129">
        <f>INDEX(Directory[],MATCH(tbl_deal[[#This Row],[Index]],Directory[Index],0),MATCH('DEAL DIRECTORY'!P$5,Directory[#Headers],0))</f>
        <v>3</v>
      </c>
      <c r="Q150" s="129" t="str">
        <f>INDEX(Directory[],MATCH(tbl_deal[[#This Row],[Index]],Directory[Index],0),MATCH('DEAL DIRECTORY'!Q$5,Directory[#Headers],0))</f>
        <v>3</v>
      </c>
      <c r="R150" s="129" t="str">
        <f>INDEX(Directory[],MATCH(tbl_deal[[#This Row],[Index]],Directory[Index],0),MATCH('DEAL DIRECTORY'!R$5,Directory[#Headers],0))</f>
        <v>1.65%</v>
      </c>
      <c r="S150" s="129" t="str">
        <f>INDEX(Directory[],MATCH(tbl_deal[[#This Row],[Index]],Directory[Index],0),MATCH('DEAL DIRECTORY'!S$5,Directory[#Headers],0))</f>
        <v>T3+165a</v>
      </c>
      <c r="T150" s="129" t="str">
        <f>INDEX(Directory[],MATCH(tbl_deal[[#This Row],[Index]],Directory[Index],0),MATCH('DEAL DIRECTORY'!T$5,Directory[#Headers],0))</f>
        <v>T3+112.5</v>
      </c>
      <c r="U150" s="129" t="str">
        <f>INDEX(Directory[],MATCH(tbl_deal[[#This Row],[Index]],Directory[Index],0),MATCH('DEAL DIRECTORY'!U$5,Directory[#Headers],0))</f>
        <v>T3+112.5</v>
      </c>
      <c r="V150" s="131">
        <f>INDEX(Directory[],MATCH(tbl_deal[[#This Row],[Index]],Directory[Index],0),MATCH('DEAL DIRECTORY'!V$5,Directory[#Headers],0))</f>
        <v>52.5</v>
      </c>
      <c r="W150" s="129" t="str">
        <f>INDEX(Directory[],MATCH(tbl_deal[[#This Row],[Index]],Directory[Index],0),MATCH('DEAL DIRECTORY'!W$5,Directory[#Headers],0))</f>
        <v>担保</v>
      </c>
      <c r="X150" s="129" t="str">
        <f>INDEX(Directory[],MATCH(tbl_deal[[#This Row],[Index]],Directory[Index],0),MATCH('DEAL DIRECTORY'!X$5,Directory[#Headers],0))</f>
        <v>--</v>
      </c>
      <c r="Y150" s="129" t="str">
        <f>INDEX(Directory[],MATCH(tbl_deal[[#This Row],[Index]],Directory[Index],0),MATCH('DEAL DIRECTORY'!Y$5,Directory[#Headers],0))</f>
        <v>港交所</v>
      </c>
      <c r="Z150" s="129" t="str">
        <f>INDEX(Directory[],MATCH(tbl_deal[[#This Row],[Index]],Directory[Index],0),MATCH('DEAL DIRECTORY'!Z$5,Directory[#Headers],0))</f>
        <v/>
      </c>
      <c r="AA150" s="129" t="str">
        <f>INDEX(Directory[],MATCH(tbl_deal[[#This Row],[Index]],Directory[Index],0),MATCH('DEAL DIRECTORY'!AA$5,Directory[#Headers],0))</f>
        <v/>
      </c>
      <c r="AB150" s="129" t="str">
        <f>INDEX(Directory[],MATCH(tbl_deal[[#This Row],[Index]],Directory[Index],0),MATCH('DEAL DIRECTORY'!AB$5,Directory[#Headers],0))</f>
        <v>BISL,港分</v>
      </c>
      <c r="AC150" s="129" t="str">
        <f>INDEX(Directory[],MATCH(tbl_deal[[#This Row],[Index]],Directory[Index],0),MATCH('DEAL DIRECTORY'!AC$5,Directory[#Headers],0))</f>
        <v>--</v>
      </c>
      <c r="AD150" s="129" t="str">
        <f>INDEX(Directory[],MATCH(tbl_deal[[#This Row],[Index]],Directory[Index],0),MATCH('DEAL DIRECTORY'!AD$5,Directory[#Headers],0))</f>
        <v>--</v>
      </c>
      <c r="AE150" s="129" t="str">
        <f>INDEX(Directory[],MATCH(tbl_deal[[#This Row],[Index]],Directory[Index],0),MATCH('DEAL DIRECTORY'!AE$5,Directory[#Headers],0))</f>
        <v>--</v>
      </c>
      <c r="AF150" s="129" t="str">
        <f>INDEX(Directory[],MATCH(tbl_deal[[#This Row],[Index]],Directory[Index],0),MATCH('DEAL DIRECTORY'!AF$5,Directory[#Headers],0))</f>
        <v>N</v>
      </c>
      <c r="AG150" s="129" t="str">
        <f>INDEX(Directory[],MATCH(tbl_deal[[#This Row],[Index]],Directory[Index],0),MATCH('DEAL DIRECTORY'!AG$5,Directory[#Headers],0))</f>
        <v>中航国际融资租赁有限公司</v>
      </c>
      <c r="AH150" s="129" t="str">
        <f>INDEX(Directory[],MATCH(tbl_deal[[#This Row],[Index]],Directory[Index],0),MATCH('DEAL DIRECTORY'!AH$5,Directory[#Headers],0))</f>
        <v>Baa1/--/A-</v>
      </c>
      <c r="AI150" s="129" t="str">
        <f>INDEX(Directory[],MATCH(tbl_deal[[#This Row],[Index]],Directory[Index],0),MATCH('DEAL DIRECTORY'!AI$5,Directory[#Headers],0))</f>
        <v>AAA</v>
      </c>
      <c r="AJ150" s="129" t="str">
        <f>INDEX(Directory[],MATCH(tbl_deal[[#This Row],[Index]],Directory[Index],0),MATCH('DEAL DIRECTORY'!AJ$5,Directory[#Headers],0))</f>
        <v>上海</v>
      </c>
      <c r="AK150" s="129" t="str">
        <f>INDEX(Directory[],MATCH(tbl_deal[[#This Row],[Index]],Directory[Index],0),MATCH('DEAL DIRECTORY'!AK$5,Directory[#Headers],0))</f>
        <v>浦东新区</v>
      </c>
      <c r="AL150" s="129" t="str">
        <f>INDEX(Directory[],MATCH(tbl_deal[[#This Row],[Index]],Directory[Index],0),MATCH('DEAL DIRECTORY'!AL$5,Directory[#Headers],0))</f>
        <v>--</v>
      </c>
      <c r="AM150" s="129" t="str">
        <f>INDEX(Directory[],MATCH(tbl_deal[[#This Row],[Index]],Directory[Index],0),MATCH('DEAL DIRECTORY'!AM$5,Directory[#Headers],0))</f>
        <v>--</v>
      </c>
      <c r="AN150" s="129" t="str">
        <f>INDEX(Directory[],MATCH(tbl_deal[[#This Row],[Index]],Directory[Index],0),MATCH('DEAL DIRECTORY'!AN$5,Directory[#Headers],0))</f>
        <v>--</v>
      </c>
      <c r="AO150" s="132">
        <f>IF(ISBLANK(INDEX(Directory[],MATCH(tbl_deal[[#This Row],[Index]],Directory[Index],0),MATCH('DEAL DIRECTORY'!AO$5,Directory[#Headers],0))),"--",INDEX(Directory[],MATCH(tbl_deal[[#This Row],[Index]],Directory[Index],0),MATCH('DEAL DIRECTORY'!AO$5,Directory[#Headers],0)))</f>
        <v>31000</v>
      </c>
      <c r="AP150" s="129">
        <f>INDEX(Directory[],MATCH(tbl_deal[[#This Row],[Index]],Directory[Index],0),MATCH('DEAL DIRECTORY'!AP$5,Directory[#Headers],0))</f>
        <v>3</v>
      </c>
      <c r="AQ150" s="129">
        <f>INDEX(Directory[],MATCH(tbl_deal[[#This Row],[Index]],Directory[Index],0),MATCH('DEAL DIRECTORY'!AQ$5,Directory[#Headers],0))</f>
        <v>19.38</v>
      </c>
      <c r="AR150" s="129">
        <f>INDEX(Directory[],MATCH(tbl_deal[[#This Row],[Index]],Directory[Index],0),MATCH('DEAL DIRECTORY'!AR$5,Directory[#Headers],0))</f>
        <v>23.437999999999999</v>
      </c>
      <c r="AS150" s="129" t="str">
        <f>INDEX(Directory[],MATCH(tbl_deal[[#This Row],[Index]],Directory[Index],0),MATCH('DEAL DIRECTORY'!AS$5,Directory[#Headers],0))</f>
        <v>央企(子)</v>
      </c>
      <c r="AT150" s="129" t="str">
        <f>INDEX(Directory[],MATCH(tbl_deal[[#This Row],[Index]],Directory[Index],0),MATCH('DEAL DIRECTORY'!AT$5,Directory[#Headers],0))</f>
        <v>金融机构</v>
      </c>
      <c r="AU150" s="129" t="str">
        <f>INDEX(Directory[],MATCH(tbl_deal[[#This Row],[Index]],Directory[Index],0),MATCH('DEAL DIRECTORY'!AU$5,Directory[#Headers],0))</f>
        <v>非银</v>
      </c>
      <c r="AV150" s="129" t="str">
        <f>INDEX(Directory[],MATCH(tbl_deal[[#This Row],[Index]],Directory[Index],0),MATCH('DEAL DIRECTORY'!AV$5,Directory[#Headers],0))</f>
        <v>担保</v>
      </c>
      <c r="AW150" s="129" t="str">
        <f>INDEX(Directory[],MATCH(tbl_deal[[#This Row],[Index]],Directory[Index],0),MATCH('DEAL DIRECTORY'!AW$5,Directory[#Headers],0))</f>
        <v>投资级</v>
      </c>
      <c r="AX150" s="129" t="str">
        <f>INDEX(Directory[],MATCH(tbl_deal[[#This Row],[Index]],Directory[Index],0),MATCH('DEAL DIRECTORY'!AX$5,Directory[#Headers],0))</f>
        <v>2-3亿</v>
      </c>
      <c r="AY150" s="133" t="str">
        <f>INDEX(Directory[],MATCH(tbl_deal[[#This Row],[Index]],Directory[Index],0),MATCH('DEAL DIRECTORY'!AY$5,Directory[#Headers],0))</f>
        <v>21年</v>
      </c>
      <c r="AZ150" s="129" t="str">
        <f>INDEX(Directory[],MATCH(tbl_deal[[#This Row],[Index]],Directory[Index],0),MATCH('DEAL DIRECTORY'!AZ$5,Directory[#Headers],0))</f>
        <v>Q3</v>
      </c>
      <c r="BA150" s="129" t="str">
        <f>INDEX(Directory[],MATCH(tbl_deal[[#This Row],[Index]],Directory[Index],0),MATCH('DEAL DIRECTORY'!BA$5,Directory[#Headers],0))</f>
        <v>09月</v>
      </c>
      <c r="BB150" s="129" t="str">
        <f>INDEX(Directory[],MATCH(tbl_deal[[#This Row],[Index]],Directory[Index],0),MATCH('DEAL DIRECTORY'!BB$5,Directory[#Headers],0))</f>
        <v>--</v>
      </c>
      <c r="BC150" s="129" t="str">
        <f>INDEX(Directory[],MATCH(tbl_deal[[#This Row],[Index]],Directory[Index],0),MATCH('DEAL DIRECTORY'!BC$5,Directory[#Headers],0))</f>
        <v>SOAR WISE LTD</v>
      </c>
      <c r="BD150" s="129" t="str">
        <f>INDEX(Directory[],MATCH(tbl_deal[[#This Row],[Index]],Directory[Index],0),MATCH('DEAL DIRECTORY'!BD$5,Directory[#Headers],0))</f>
        <v>XS2387065134</v>
      </c>
      <c r="BE150" s="137" t="str">
        <f>INDEX(Directory[],MATCH(tbl_deal[[#This Row],[Index]],Directory[Index],0),MATCH('DEAL DIRECTORY'!BE$5,Directory[#Headers],0))</f>
        <v>21年09月</v>
      </c>
      <c r="BF150" s="137" t="str">
        <f>INDEX(Directory[],MATCH(tbl_deal[[#This Row],[Index]],Directory[Index],0),MATCH('DEAL DIRECTORY'!BF$5,Directory[#Headers],0))</f>
        <v>中航租赁</v>
      </c>
      <c r="BG150" s="137" t="str">
        <f>INDEX(Directory[],MATCH(tbl_deal[[#This Row],[Index]],Directory[Index],0),MATCH('DEAL DIRECTORY'!BG$5,Directory[#Headers],0))</f>
        <v>Baa1/--/A-</v>
      </c>
      <c r="BH150" s="137" t="str">
        <f>INDEX(Directory[],MATCH(tbl_deal[[#This Row],[Index]],Directory[Index],0),MATCH('DEAL DIRECTORY'!BH$5,Directory[#Headers],0))</f>
        <v>高级债</v>
      </c>
      <c r="BI150" s="137" t="str">
        <f>INDEX(Directory[],MATCH(tbl_deal[[#This Row],[Index]],Directory[Index],0),MATCH('DEAL DIRECTORY'!BI$5,Directory[#Headers],0))</f>
        <v>3亿美元</v>
      </c>
      <c r="BJ150" s="137" t="str">
        <f>INDEX(Directory[],MATCH(tbl_deal[[#This Row],[Index]],Directory[Index],0),MATCH('DEAL DIRECTORY'!BJ$5,Directory[#Headers],0))</f>
        <v>3年</v>
      </c>
      <c r="BK150" s="137" t="str">
        <f>INDEX(Directory[],MATCH(tbl_deal[[#This Row],[Index]],Directory[Index],0),MATCH('DEAL DIRECTORY'!BK$5,Directory[#Headers],0))</f>
        <v>1.65%</v>
      </c>
      <c r="BL150" s="137" t="str">
        <f>INDEX(Directory[],MATCH(tbl_deal[[#This Row],[Index]],Directory[Index],0),MATCH('DEAL DIRECTORY'!BL$5,Directory[#Headers],0))</f>
        <v>全球协调人</v>
      </c>
      <c r="BM150" s="129" t="str">
        <f>INDEX(Directory[],MATCH(tbl_deal[[#This Row],[Index]],Directory[Index],0),MATCH('DEAL DIRECTORY'!BM$5,Directory[#Headers],0))</f>
        <v>\\10.10.1.215\dcm$\Deals\Completed\2021 Completed\Soar VI 中航租赁[USD Sep]</v>
      </c>
      <c r="BN150" s="4"/>
      <c r="BO150" s="4"/>
      <c r="BP150" s="4"/>
    </row>
    <row r="151" spans="3:68" ht="20.25" customHeight="1" x14ac:dyDescent="0.25">
      <c r="C151" s="129">
        <f>Directory[[#This Row],[Index]]</f>
        <v>320</v>
      </c>
      <c r="D151" s="130">
        <f>INDEX(Directory[],MATCH(tbl_deal[[#This Row],[Index]],Directory[Index],0),MATCH('DEAL DIRECTORY'!D$5,Directory[#Headers],0))</f>
        <v>44462</v>
      </c>
      <c r="E151" s="129" t="str">
        <f>INDEX(Directory[],MATCH(tbl_deal[[#This Row],[Index]],Directory[Index],0),MATCH('DEAL DIRECTORY'!E$5,Directory[#Headers],0))</f>
        <v/>
      </c>
      <c r="F151" s="129" t="str">
        <f>INDEX(Directory[],MATCH(tbl_deal[[#This Row],[Index]],Directory[Index],0),MATCH('DEAL DIRECTORY'!F$5,Directory[#Headers],0))</f>
        <v/>
      </c>
      <c r="G151" s="129" t="str">
        <f>INDEX(Directory[],MATCH(tbl_deal[[#This Row],[Index]],Directory[Index],0),MATCH('DEAL DIRECTORY'!G$5,Directory[#Headers],0))</f>
        <v>Jupiter V</v>
      </c>
      <c r="H151" s="135" t="str">
        <f>IF(tbl_deal[[#This Row],[FolderPath]]="","",HYPERLINK(tbl_deal[[#This Row],[FolderPath]],"📂"))</f>
        <v>📂</v>
      </c>
      <c r="I151" s="129" t="str">
        <f>INDEX(Directory[],MATCH(tbl_deal[[#This Row],[Index]],Directory[Index],0),MATCH('DEAL DIRECTORY'!I$5,Directory[#Headers],0))</f>
        <v>JBR</v>
      </c>
      <c r="J151" s="129" t="str">
        <f>INDEX(Directory[],MATCH(tbl_deal[[#This Row],[Index]],Directory[Index],0),MATCH('DEAL DIRECTORY'!J$5,Directory[#Headers],0))</f>
        <v>n/a</v>
      </c>
      <c r="K151" s="129" t="str">
        <f>INDEX(Directory[],MATCH(tbl_deal[[#This Row],[Index]],Directory[Index],0),MATCH('DEAL DIRECTORY'!K$5,Directory[#Headers],0))</f>
        <v>FI组</v>
      </c>
      <c r="L151" s="129">
        <f>INDEX(Directory[],MATCH(tbl_deal[[#This Row],[Index]],Directory[Index],0),MATCH('DEAL DIRECTORY'!L$5,Directory[#Headers],0))</f>
        <v>1</v>
      </c>
      <c r="M151" s="129" t="str">
        <f>INDEX(Directory[],MATCH(tbl_deal[[#This Row],[Index]],Directory[Index],0),MATCH('DEAL DIRECTORY'!M$5,Directory[#Headers],0))</f>
        <v>建银国际</v>
      </c>
      <c r="N151" s="129" t="str">
        <f>INDEX(Directory[],MATCH(tbl_deal[[#This Row],[Index]],Directory[Index],0),MATCH('DEAL DIRECTORY'!N$5,Directory[#Headers],0))</f>
        <v>A1/A/--</v>
      </c>
      <c r="O151" s="129" t="str">
        <f>INDEX(Directory[],MATCH(tbl_deal[[#This Row],[Index]],Directory[Index],0),MATCH('DEAL DIRECTORY'!O$5,Directory[#Headers],0))</f>
        <v>USD</v>
      </c>
      <c r="P151" s="129">
        <f>INDEX(Directory[],MATCH(tbl_deal[[#This Row],[Index]],Directory[Index],0),MATCH('DEAL DIRECTORY'!P$5,Directory[#Headers],0))</f>
        <v>7</v>
      </c>
      <c r="Q151" s="129" t="str">
        <f>INDEX(Directory[],MATCH(tbl_deal[[#This Row],[Index]],Directory[Index],0),MATCH('DEAL DIRECTORY'!Q$5,Directory[#Headers],0))</f>
        <v>5</v>
      </c>
      <c r="R151" s="129" t="str">
        <f>INDEX(Directory[],MATCH(tbl_deal[[#This Row],[Index]],Directory[Index],0),MATCH('DEAL DIRECTORY'!R$5,Directory[#Headers],0))</f>
        <v>1.5%</v>
      </c>
      <c r="S151" s="129" t="str">
        <f>INDEX(Directory[],MATCH(tbl_deal[[#This Row],[Index]],Directory[Index],0),MATCH('DEAL DIRECTORY'!S$5,Directory[#Headers],0))</f>
        <v>T5+100a</v>
      </c>
      <c r="T151" s="129" t="str">
        <f>INDEX(Directory[],MATCH(tbl_deal[[#This Row],[Index]],Directory[Index],0),MATCH('DEAL DIRECTORY'!T$5,Directory[#Headers],0))</f>
        <v>T5+65</v>
      </c>
      <c r="U151" s="129" t="str">
        <f>INDEX(Directory[],MATCH(tbl_deal[[#This Row],[Index]],Directory[Index],0),MATCH('DEAL DIRECTORY'!U$5,Directory[#Headers],0))</f>
        <v>T5+65</v>
      </c>
      <c r="V151" s="131">
        <f>INDEX(Directory[],MATCH(tbl_deal[[#This Row],[Index]],Directory[Index],0),MATCH('DEAL DIRECTORY'!V$5,Directory[#Headers],0))</f>
        <v>35</v>
      </c>
      <c r="W151" s="129" t="str">
        <f>INDEX(Directory[],MATCH(tbl_deal[[#This Row],[Index]],Directory[Index],0),MATCH('DEAL DIRECTORY'!W$5,Directory[#Headers],0))</f>
        <v>担保</v>
      </c>
      <c r="X151" s="129" t="str">
        <f>INDEX(Directory[],MATCH(tbl_deal[[#This Row],[Index]],Directory[Index],0),MATCH('DEAL DIRECTORY'!X$5,Directory[#Headers],0))</f>
        <v>--</v>
      </c>
      <c r="Y151" s="129" t="str">
        <f>INDEX(Directory[],MATCH(tbl_deal[[#This Row],[Index]],Directory[Index],0),MATCH('DEAL DIRECTORY'!Y$5,Directory[#Headers],0))</f>
        <v>港交所</v>
      </c>
      <c r="Z151" s="129" t="str">
        <f>INDEX(Directory[],MATCH(tbl_deal[[#This Row],[Index]],Directory[Index],0),MATCH('DEAL DIRECTORY'!Z$5,Directory[#Headers],0))</f>
        <v/>
      </c>
      <c r="AA151" s="129" t="str">
        <f>INDEX(Directory[],MATCH(tbl_deal[[#This Row],[Index]],Directory[Index],0),MATCH('DEAL DIRECTORY'!AA$5,Directory[#Headers],0))</f>
        <v/>
      </c>
      <c r="AB151" s="129" t="str">
        <f>INDEX(Directory[],MATCH(tbl_deal[[#This Row],[Index]],Directory[Index],0),MATCH('DEAL DIRECTORY'!AB$5,Directory[#Headers],0))</f>
        <v>BISL,港分</v>
      </c>
      <c r="AC151" s="129" t="str">
        <f>INDEX(Directory[],MATCH(tbl_deal[[#This Row],[Index]],Directory[Index],0),MATCH('DEAL DIRECTORY'!AC$5,Directory[#Headers],0))</f>
        <v>--</v>
      </c>
      <c r="AD151" s="129" t="str">
        <f>INDEX(Directory[],MATCH(tbl_deal[[#This Row],[Index]],Directory[Index],0),MATCH('DEAL DIRECTORY'!AD$5,Directory[#Headers],0))</f>
        <v>--</v>
      </c>
      <c r="AE151" s="129" t="str">
        <f>INDEX(Directory[],MATCH(tbl_deal[[#This Row],[Index]],Directory[Index],0),MATCH('DEAL DIRECTORY'!AE$5,Directory[#Headers],0))</f>
        <v>--</v>
      </c>
      <c r="AF151" s="129" t="str">
        <f>INDEX(Directory[],MATCH(tbl_deal[[#This Row],[Index]],Directory[Index],0),MATCH('DEAL DIRECTORY'!AF$5,Directory[#Headers],0))</f>
        <v>N</v>
      </c>
      <c r="AG151" s="129" t="str">
        <f>INDEX(Directory[],MATCH(tbl_deal[[#This Row],[Index]],Directory[Index],0),MATCH('DEAL DIRECTORY'!AG$5,Directory[#Headers],0))</f>
        <v>建银国际(控股)有限公司</v>
      </c>
      <c r="AH151" s="129" t="str">
        <f>INDEX(Directory[],MATCH(tbl_deal[[#This Row],[Index]],Directory[Index],0),MATCH('DEAL DIRECTORY'!AH$5,Directory[#Headers],0))</f>
        <v>--/--/--</v>
      </c>
      <c r="AI151" s="129" t="str">
        <f>INDEX(Directory[],MATCH(tbl_deal[[#This Row],[Index]],Directory[Index],0),MATCH('DEAL DIRECTORY'!AI$5,Directory[#Headers],0))</f>
        <v>AAA</v>
      </c>
      <c r="AJ151" s="129" t="str">
        <f>INDEX(Directory[],MATCH(tbl_deal[[#This Row],[Index]],Directory[Index],0),MATCH('DEAL DIRECTORY'!AJ$5,Directory[#Headers],0))</f>
        <v>北京</v>
      </c>
      <c r="AK151" s="129" t="str">
        <f>INDEX(Directory[],MATCH(tbl_deal[[#This Row],[Index]],Directory[Index],0),MATCH('DEAL DIRECTORY'!AK$5,Directory[#Headers],0))</f>
        <v>--</v>
      </c>
      <c r="AL151" s="129" t="str">
        <f>INDEX(Directory[],MATCH(tbl_deal[[#This Row],[Index]],Directory[Index],0),MATCH('DEAL DIRECTORY'!AL$5,Directory[#Headers],0))</f>
        <v>--</v>
      </c>
      <c r="AM151" s="129" t="str">
        <f>INDEX(Directory[],MATCH(tbl_deal[[#This Row],[Index]],Directory[Index],0),MATCH('DEAL DIRECTORY'!AM$5,Directory[#Headers],0))</f>
        <v>--</v>
      </c>
      <c r="AN151" s="129" t="str">
        <f>INDEX(Directory[],MATCH(tbl_deal[[#This Row],[Index]],Directory[Index],0),MATCH('DEAL DIRECTORY'!AN$5,Directory[#Headers],0))</f>
        <v>--</v>
      </c>
      <c r="AO151" s="132">
        <f>IF(ISBLANK(INDEX(Directory[],MATCH(tbl_deal[[#This Row],[Index]],Directory[Index],0),MATCH('DEAL DIRECTORY'!AO$5,Directory[#Headers],0))),"--",INDEX(Directory[],MATCH(tbl_deal[[#This Row],[Index]],Directory[Index],0),MATCH('DEAL DIRECTORY'!AO$5,Directory[#Headers],0)))</f>
        <v>5000</v>
      </c>
      <c r="AP151" s="129">
        <f>INDEX(Directory[],MATCH(tbl_deal[[#This Row],[Index]],Directory[Index],0),MATCH('DEAL DIRECTORY'!AP$5,Directory[#Headers],0))</f>
        <v>7</v>
      </c>
      <c r="AQ151" s="129">
        <f>INDEX(Directory[],MATCH(tbl_deal[[#This Row],[Index]],Directory[Index],0),MATCH('DEAL DIRECTORY'!AQ$5,Directory[#Headers],0))</f>
        <v>45.21</v>
      </c>
      <c r="AR151" s="129">
        <f>INDEX(Directory[],MATCH(tbl_deal[[#This Row],[Index]],Directory[Index],0),MATCH('DEAL DIRECTORY'!AR$5,Directory[#Headers],0))</f>
        <v>54.688000000000002</v>
      </c>
      <c r="AS151" s="129" t="str">
        <f>INDEX(Directory[],MATCH(tbl_deal[[#This Row],[Index]],Directory[Index],0),MATCH('DEAL DIRECTORY'!AS$5,Directory[#Headers],0))</f>
        <v>央企(子)</v>
      </c>
      <c r="AT151" s="129" t="str">
        <f>INDEX(Directory[],MATCH(tbl_deal[[#This Row],[Index]],Directory[Index],0),MATCH('DEAL DIRECTORY'!AT$5,Directory[#Headers],0))</f>
        <v>金融机构</v>
      </c>
      <c r="AU151" s="129" t="str">
        <f>INDEX(Directory[],MATCH(tbl_deal[[#This Row],[Index]],Directory[Index],0),MATCH('DEAL DIRECTORY'!AU$5,Directory[#Headers],0))</f>
        <v>非银</v>
      </c>
      <c r="AV151" s="129" t="str">
        <f>INDEX(Directory[],MATCH(tbl_deal[[#This Row],[Index]],Directory[Index],0),MATCH('DEAL DIRECTORY'!AV$5,Directory[#Headers],0))</f>
        <v>担保</v>
      </c>
      <c r="AW151" s="129" t="str">
        <f>INDEX(Directory[],MATCH(tbl_deal[[#This Row],[Index]],Directory[Index],0),MATCH('DEAL DIRECTORY'!AW$5,Directory[#Headers],0))</f>
        <v>投资级</v>
      </c>
      <c r="AX151" s="129" t="str">
        <f>INDEX(Directory[],MATCH(tbl_deal[[#This Row],[Index]],Directory[Index],0),MATCH('DEAL DIRECTORY'!AX$5,Directory[#Headers],0))</f>
        <v>&gt;5亿</v>
      </c>
      <c r="AY151" s="133" t="str">
        <f>INDEX(Directory[],MATCH(tbl_deal[[#This Row],[Index]],Directory[Index],0),MATCH('DEAL DIRECTORY'!AY$5,Directory[#Headers],0))</f>
        <v>21年</v>
      </c>
      <c r="AZ151" s="129" t="str">
        <f>INDEX(Directory[],MATCH(tbl_deal[[#This Row],[Index]],Directory[Index],0),MATCH('DEAL DIRECTORY'!AZ$5,Directory[#Headers],0))</f>
        <v>Q3</v>
      </c>
      <c r="BA151" s="129" t="str">
        <f>INDEX(Directory[],MATCH(tbl_deal[[#This Row],[Index]],Directory[Index],0),MATCH('DEAL DIRECTORY'!BA$5,Directory[#Headers],0))</f>
        <v>09月</v>
      </c>
      <c r="BB151" s="129" t="str">
        <f>INDEX(Directory[],MATCH(tbl_deal[[#This Row],[Index]],Directory[Index],0),MATCH('DEAL DIRECTORY'!BB$5,Directory[#Headers],0))</f>
        <v>--</v>
      </c>
      <c r="BC151" s="129" t="str">
        <f>INDEX(Directory[],MATCH(tbl_deal[[#This Row],[Index]],Directory[Index],0),MATCH('DEAL DIRECTORY'!BC$5,Directory[#Headers],0))</f>
        <v>STATE ELITE GLOBAL LTD</v>
      </c>
      <c r="BD151" s="129" t="str">
        <f>INDEX(Directory[],MATCH(tbl_deal[[#This Row],[Index]],Directory[Index],0),MATCH('DEAL DIRECTORY'!BD$5,Directory[#Headers],0))</f>
        <v>XS2388909181</v>
      </c>
      <c r="BE151" s="137" t="str">
        <f>INDEX(Directory[],MATCH(tbl_deal[[#This Row],[Index]],Directory[Index],0),MATCH('DEAL DIRECTORY'!BE$5,Directory[#Headers],0))</f>
        <v>21年09月</v>
      </c>
      <c r="BF151" s="137" t="str">
        <f>INDEX(Directory[],MATCH(tbl_deal[[#This Row],[Index]],Directory[Index],0),MATCH('DEAL DIRECTORY'!BF$5,Directory[#Headers],0))</f>
        <v>建银国际</v>
      </c>
      <c r="BG151" s="137" t="str">
        <f>INDEX(Directory[],MATCH(tbl_deal[[#This Row],[Index]],Directory[Index],0),MATCH('DEAL DIRECTORY'!BG$5,Directory[#Headers],0))</f>
        <v>A1/A/--</v>
      </c>
      <c r="BH151" s="137" t="str">
        <f>INDEX(Directory[],MATCH(tbl_deal[[#This Row],[Index]],Directory[Index],0),MATCH('DEAL DIRECTORY'!BH$5,Directory[#Headers],0))</f>
        <v>高级债</v>
      </c>
      <c r="BI151" s="137" t="str">
        <f>INDEX(Directory[],MATCH(tbl_deal[[#This Row],[Index]],Directory[Index],0),MATCH('DEAL DIRECTORY'!BI$5,Directory[#Headers],0))</f>
        <v>7亿美元</v>
      </c>
      <c r="BJ151" s="137" t="str">
        <f>INDEX(Directory[],MATCH(tbl_deal[[#This Row],[Index]],Directory[Index],0),MATCH('DEAL DIRECTORY'!BJ$5,Directory[#Headers],0))</f>
        <v>5年</v>
      </c>
      <c r="BK151" s="137" t="str">
        <f>INDEX(Directory[],MATCH(tbl_deal[[#This Row],[Index]],Directory[Index],0),MATCH('DEAL DIRECTORY'!BK$5,Directory[#Headers],0))</f>
        <v>1.5%</v>
      </c>
      <c r="BL151" s="137" t="str">
        <f>INDEX(Directory[],MATCH(tbl_deal[[#This Row],[Index]],Directory[Index],0),MATCH('DEAL DIRECTORY'!BL$5,Directory[#Headers],0))</f>
        <v>账簿管理人</v>
      </c>
      <c r="BM151" s="129" t="str">
        <f>INDEX(Directory[],MATCH(tbl_deal[[#This Row],[Index]],Directory[Index],0),MATCH('DEAL DIRECTORY'!BM$5,Directory[#Headers],0))</f>
        <v>\\10.10.1.215\dcm$\Deals\Completed\2021 Completed\Jupiter V 建银国际</v>
      </c>
      <c r="BN151" s="4"/>
      <c r="BO151" s="4"/>
      <c r="BP151" s="4"/>
    </row>
    <row r="152" spans="3:68" ht="20.25" customHeight="1" x14ac:dyDescent="0.25">
      <c r="C152" s="129">
        <f>Directory[[#This Row],[Index]]</f>
        <v>319</v>
      </c>
      <c r="D152" s="130">
        <f>INDEX(Directory[],MATCH(tbl_deal[[#This Row],[Index]],Directory[Index],0),MATCH('DEAL DIRECTORY'!D$5,Directory[#Headers],0))</f>
        <v>44456</v>
      </c>
      <c r="E152" s="129" t="str">
        <f>INDEX(Directory[],MATCH(tbl_deal[[#This Row],[Index]],Directory[Index],0),MATCH('DEAL DIRECTORY'!E$5,Directory[#Headers],0))</f>
        <v/>
      </c>
      <c r="F152" s="129" t="str">
        <f>INDEX(Directory[],MATCH(tbl_deal[[#This Row],[Index]],Directory[Index],0),MATCH('DEAL DIRECTORY'!F$5,Directory[#Headers],0))</f>
        <v/>
      </c>
      <c r="G152" s="129" t="str">
        <f>INDEX(Directory[],MATCH(tbl_deal[[#This Row],[Index]],Directory[Index],0),MATCH('DEAL DIRECTORY'!G$5,Directory[#Headers],0))</f>
        <v>Rising City</v>
      </c>
      <c r="H152" s="135" t="str">
        <f>IF(tbl_deal[[#This Row],[FolderPath]]="","",HYPERLINK(tbl_deal[[#This Row],[FolderPath]],"📂"))</f>
        <v>📂</v>
      </c>
      <c r="I152" s="129" t="str">
        <f>INDEX(Directory[],MATCH(tbl_deal[[#This Row],[Index]],Directory[Index],0),MATCH('DEAL DIRECTORY'!I$5,Directory[#Headers],0))</f>
        <v>JBR</v>
      </c>
      <c r="J152" s="129" t="str">
        <f>INDEX(Directory[],MATCH(tbl_deal[[#This Row],[Index]],Directory[Index],0),MATCH('DEAL DIRECTORY'!J$5,Directory[#Headers],0))</f>
        <v>n/a</v>
      </c>
      <c r="K152" s="129" t="str">
        <f>INDEX(Directory[],MATCH(tbl_deal[[#This Row],[Index]],Directory[Index],0),MATCH('DEAL DIRECTORY'!K$5,Directory[#Headers],0))</f>
        <v>SOE组</v>
      </c>
      <c r="L152" s="129">
        <f>INDEX(Directory[],MATCH(tbl_deal[[#This Row],[Index]],Directory[Index],0),MATCH('DEAL DIRECTORY'!L$5,Directory[#Headers],0))</f>
        <v>1</v>
      </c>
      <c r="M152" s="129" t="str">
        <f>INDEX(Directory[],MATCH(tbl_deal[[#This Row],[Index]],Directory[Index],0),MATCH('DEAL DIRECTORY'!M$5,Directory[#Headers],0))</f>
        <v>潍坊城建</v>
      </c>
      <c r="N152" s="129" t="str">
        <f>INDEX(Directory[],MATCH(tbl_deal[[#This Row],[Index]],Directory[Index],0),MATCH('DEAL DIRECTORY'!N$5,Directory[#Headers],0))</f>
        <v>Baa3/--/BBB-</v>
      </c>
      <c r="O152" s="129" t="str">
        <f>INDEX(Directory[],MATCH(tbl_deal[[#This Row],[Index]],Directory[Index],0),MATCH('DEAL DIRECTORY'!O$5,Directory[#Headers],0))</f>
        <v>USD</v>
      </c>
      <c r="P152" s="129">
        <f>INDEX(Directory[],MATCH(tbl_deal[[#This Row],[Index]],Directory[Index],0),MATCH('DEAL DIRECTORY'!P$5,Directory[#Headers],0))</f>
        <v>4</v>
      </c>
      <c r="Q152" s="129" t="str">
        <f>INDEX(Directory[],MATCH(tbl_deal[[#This Row],[Index]],Directory[Index],0),MATCH('DEAL DIRECTORY'!Q$5,Directory[#Headers],0))</f>
        <v>3</v>
      </c>
      <c r="R152" s="129" t="str">
        <f>INDEX(Directory[],MATCH(tbl_deal[[#This Row],[Index]],Directory[Index],0),MATCH('DEAL DIRECTORY'!R$5,Directory[#Headers],0))</f>
        <v>2.6%</v>
      </c>
      <c r="S152" s="129" t="str">
        <f>INDEX(Directory[],MATCH(tbl_deal[[#This Row],[Index]],Directory[Index],0),MATCH('DEAL DIRECTORY'!S$5,Directory[#Headers],0))</f>
        <v>3.3%a</v>
      </c>
      <c r="T152" s="129" t="str">
        <f>INDEX(Directory[],MATCH(tbl_deal[[#This Row],[Index]],Directory[Index],0),MATCH('DEAL DIRECTORY'!T$5,Directory[#Headers],0))</f>
        <v>2.6%</v>
      </c>
      <c r="U152" s="129" t="str">
        <f>INDEX(Directory[],MATCH(tbl_deal[[#This Row],[Index]],Directory[Index],0),MATCH('DEAL DIRECTORY'!U$5,Directory[#Headers],0))</f>
        <v>--</v>
      </c>
      <c r="V152" s="131">
        <f>INDEX(Directory[],MATCH(tbl_deal[[#This Row],[Index]],Directory[Index],0),MATCH('DEAL DIRECTORY'!V$5,Directory[#Headers],0))</f>
        <v>70</v>
      </c>
      <c r="W152" s="129" t="str">
        <f>INDEX(Directory[],MATCH(tbl_deal[[#This Row],[Index]],Directory[Index],0),MATCH('DEAL DIRECTORY'!W$5,Directory[#Headers],0))</f>
        <v>直发</v>
      </c>
      <c r="X152" s="129" t="str">
        <f>INDEX(Directory[],MATCH(tbl_deal[[#This Row],[Index]],Directory[Index],0),MATCH('DEAL DIRECTORY'!X$5,Directory[#Headers],0))</f>
        <v>--</v>
      </c>
      <c r="Y152" s="129" t="str">
        <f>INDEX(Directory[],MATCH(tbl_deal[[#This Row],[Index]],Directory[Index],0),MATCH('DEAL DIRECTORY'!Y$5,Directory[#Headers],0))</f>
        <v>港交所</v>
      </c>
      <c r="Z152" s="129" t="str">
        <f>INDEX(Directory[],MATCH(tbl_deal[[#This Row],[Index]],Directory[Index],0),MATCH('DEAL DIRECTORY'!Z$5,Directory[#Headers],0))</f>
        <v/>
      </c>
      <c r="AA152" s="129" t="str">
        <f>INDEX(Directory[],MATCH(tbl_deal[[#This Row],[Index]],Directory[Index],0),MATCH('DEAL DIRECTORY'!AA$5,Directory[#Headers],0))</f>
        <v/>
      </c>
      <c r="AB152" s="129" t="str">
        <f>INDEX(Directory[],MATCH(tbl_deal[[#This Row],[Index]],Directory[Index],0),MATCH('DEAL DIRECTORY'!AB$5,Directory[#Headers],0))</f>
        <v>BISL</v>
      </c>
      <c r="AC152" s="129" t="str">
        <f>INDEX(Directory[],MATCH(tbl_deal[[#This Row],[Index]],Directory[Index],0),MATCH('DEAL DIRECTORY'!AC$5,Directory[#Headers],0))</f>
        <v>--</v>
      </c>
      <c r="AD152" s="129" t="str">
        <f>INDEX(Directory[],MATCH(tbl_deal[[#This Row],[Index]],Directory[Index],0),MATCH('DEAL DIRECTORY'!AD$5,Directory[#Headers],0))</f>
        <v>--</v>
      </c>
      <c r="AE152" s="129" t="str">
        <f>INDEX(Directory[],MATCH(tbl_deal[[#This Row],[Index]],Directory[Index],0),MATCH('DEAL DIRECTORY'!AE$5,Directory[#Headers],0))</f>
        <v>--</v>
      </c>
      <c r="AF152" s="129" t="str">
        <f>INDEX(Directory[],MATCH(tbl_deal[[#This Row],[Index]],Directory[Index],0),MATCH('DEAL DIRECTORY'!AF$5,Directory[#Headers],0))</f>
        <v>N</v>
      </c>
      <c r="AG152" s="129" t="str">
        <f>INDEX(Directory[],MATCH(tbl_deal[[#This Row],[Index]],Directory[Index],0),MATCH('DEAL DIRECTORY'!AG$5,Directory[#Headers],0))</f>
        <v>潍坊市城市建设发展投资集团有限公司</v>
      </c>
      <c r="AH152" s="129" t="str">
        <f>INDEX(Directory[],MATCH(tbl_deal[[#This Row],[Index]],Directory[Index],0),MATCH('DEAL DIRECTORY'!AH$5,Directory[#Headers],0))</f>
        <v>Baa3/--/BBB-</v>
      </c>
      <c r="AI152" s="129" t="str">
        <f>INDEX(Directory[],MATCH(tbl_deal[[#This Row],[Index]],Directory[Index],0),MATCH('DEAL DIRECTORY'!AI$5,Directory[#Headers],0))</f>
        <v>AAA</v>
      </c>
      <c r="AJ152" s="129" t="str">
        <f>INDEX(Directory[],MATCH(tbl_deal[[#This Row],[Index]],Directory[Index],0),MATCH('DEAL DIRECTORY'!AJ$5,Directory[#Headers],0))</f>
        <v>山东</v>
      </c>
      <c r="AK152" s="129" t="str">
        <f>INDEX(Directory[],MATCH(tbl_deal[[#This Row],[Index]],Directory[Index],0),MATCH('DEAL DIRECTORY'!AK$5,Directory[#Headers],0))</f>
        <v>潍坊市</v>
      </c>
      <c r="AL152" s="129" t="str">
        <f>INDEX(Directory[],MATCH(tbl_deal[[#This Row],[Index]],Directory[Index],0),MATCH('DEAL DIRECTORY'!AL$5,Directory[#Headers],0))</f>
        <v>--</v>
      </c>
      <c r="AM152" s="129" t="str">
        <f>INDEX(Directory[],MATCH(tbl_deal[[#This Row],[Index]],Directory[Index],0),MATCH('DEAL DIRECTORY'!AM$5,Directory[#Headers],0))</f>
        <v>--</v>
      </c>
      <c r="AN152" s="129" t="str">
        <f>INDEX(Directory[],MATCH(tbl_deal[[#This Row],[Index]],Directory[Index],0),MATCH('DEAL DIRECTORY'!AN$5,Directory[#Headers],0))</f>
        <v>--</v>
      </c>
      <c r="AO152" s="132">
        <f>IF(ISBLANK(INDEX(Directory[],MATCH(tbl_deal[[#This Row],[Index]],Directory[Index],0),MATCH('DEAL DIRECTORY'!AO$5,Directory[#Headers],0))),"--",INDEX(Directory[],MATCH(tbl_deal[[#This Row],[Index]],Directory[Index],0),MATCH('DEAL DIRECTORY'!AO$5,Directory[#Headers],0)))</f>
        <v>3060</v>
      </c>
      <c r="AP152" s="129">
        <f>INDEX(Directory[],MATCH(tbl_deal[[#This Row],[Index]],Directory[Index],0),MATCH('DEAL DIRECTORY'!AP$5,Directory[#Headers],0))</f>
        <v>4</v>
      </c>
      <c r="AQ152" s="129">
        <f>INDEX(Directory[],MATCH(tbl_deal[[#This Row],[Index]],Directory[Index],0),MATCH('DEAL DIRECTORY'!AQ$5,Directory[#Headers],0))</f>
        <v>25.86</v>
      </c>
      <c r="AR152" s="129">
        <f>INDEX(Directory[],MATCH(tbl_deal[[#This Row],[Index]],Directory[Index],0),MATCH('DEAL DIRECTORY'!AR$5,Directory[#Headers],0))</f>
        <v>31.007999999999999</v>
      </c>
      <c r="AS152" s="129" t="str">
        <f>INDEX(Directory[],MATCH(tbl_deal[[#This Row],[Index]],Directory[Index],0),MATCH('DEAL DIRECTORY'!AS$5,Directory[#Headers],0))</f>
        <v>地方国企</v>
      </c>
      <c r="AT152" s="129" t="str">
        <f>INDEX(Directory[],MATCH(tbl_deal[[#This Row],[Index]],Directory[Index],0),MATCH('DEAL DIRECTORY'!AT$5,Directory[#Headers],0))</f>
        <v>地方平台</v>
      </c>
      <c r="AU152" s="129" t="str">
        <f>INDEX(Directory[],MATCH(tbl_deal[[#This Row],[Index]],Directory[Index],0),MATCH('DEAL DIRECTORY'!AU$5,Directory[#Headers],0))</f>
        <v>基建</v>
      </c>
      <c r="AV152" s="129" t="str">
        <f>INDEX(Directory[],MATCH(tbl_deal[[#This Row],[Index]],Directory[Index],0),MATCH('DEAL DIRECTORY'!AV$5,Directory[#Headers],0))</f>
        <v>直发</v>
      </c>
      <c r="AW152" s="129" t="str">
        <f>INDEX(Directory[],MATCH(tbl_deal[[#This Row],[Index]],Directory[Index],0),MATCH('DEAL DIRECTORY'!AW$5,Directory[#Headers],0))</f>
        <v>投资级</v>
      </c>
      <c r="AX152" s="129" t="str">
        <f>INDEX(Directory[],MATCH(tbl_deal[[#This Row],[Index]],Directory[Index],0),MATCH('DEAL DIRECTORY'!AX$5,Directory[#Headers],0))</f>
        <v>3-5亿</v>
      </c>
      <c r="AY152" s="133" t="str">
        <f>INDEX(Directory[],MATCH(tbl_deal[[#This Row],[Index]],Directory[Index],0),MATCH('DEAL DIRECTORY'!AY$5,Directory[#Headers],0))</f>
        <v>21年</v>
      </c>
      <c r="AZ152" s="129" t="str">
        <f>INDEX(Directory[],MATCH(tbl_deal[[#This Row],[Index]],Directory[Index],0),MATCH('DEAL DIRECTORY'!AZ$5,Directory[#Headers],0))</f>
        <v>Q3</v>
      </c>
      <c r="BA152" s="129" t="str">
        <f>INDEX(Directory[],MATCH(tbl_deal[[#This Row],[Index]],Directory[Index],0),MATCH('DEAL DIRECTORY'!BA$5,Directory[#Headers],0))</f>
        <v>09月</v>
      </c>
      <c r="BB152" s="129" t="str">
        <f>INDEX(Directory[],MATCH(tbl_deal[[#This Row],[Index]],Directory[Index],0),MATCH('DEAL DIRECTORY'!BB$5,Directory[#Headers],0))</f>
        <v>SOE Creds</v>
      </c>
      <c r="BC152" s="129" t="str">
        <f>INDEX(Directory[],MATCH(tbl_deal[[#This Row],[Index]],Directory[Index],0),MATCH('DEAL DIRECTORY'!BC$5,Directory[#Headers],0))</f>
        <v>WEIFANG URBAN CONSTRUCTION &amp; DEVELOPMENT INVESTMENT GROUP CO LTD</v>
      </c>
      <c r="BD152" s="129" t="str">
        <f>INDEX(Directory[],MATCH(tbl_deal[[#This Row],[Index]],Directory[Index],0),MATCH('DEAL DIRECTORY'!BD$5,Directory[#Headers],0))</f>
        <v>XS2361211191</v>
      </c>
      <c r="BE152" s="137" t="str">
        <f>INDEX(Directory[],MATCH(tbl_deal[[#This Row],[Index]],Directory[Index],0),MATCH('DEAL DIRECTORY'!BE$5,Directory[#Headers],0))</f>
        <v>21年09月</v>
      </c>
      <c r="BF152" s="137" t="str">
        <f>INDEX(Directory[],MATCH(tbl_deal[[#This Row],[Index]],Directory[Index],0),MATCH('DEAL DIRECTORY'!BF$5,Directory[#Headers],0))</f>
        <v>潍坊城建</v>
      </c>
      <c r="BG152" s="137" t="str">
        <f>INDEX(Directory[],MATCH(tbl_deal[[#This Row],[Index]],Directory[Index],0),MATCH('DEAL DIRECTORY'!BG$5,Directory[#Headers],0))</f>
        <v>Baa3/--/BBB-</v>
      </c>
      <c r="BH152" s="137" t="str">
        <f>INDEX(Directory[],MATCH(tbl_deal[[#This Row],[Index]],Directory[Index],0),MATCH('DEAL DIRECTORY'!BH$5,Directory[#Headers],0))</f>
        <v>高级债</v>
      </c>
      <c r="BI152" s="137" t="str">
        <f>INDEX(Directory[],MATCH(tbl_deal[[#This Row],[Index]],Directory[Index],0),MATCH('DEAL DIRECTORY'!BI$5,Directory[#Headers],0))</f>
        <v>4亿美元</v>
      </c>
      <c r="BJ152" s="137" t="str">
        <f>INDEX(Directory[],MATCH(tbl_deal[[#This Row],[Index]],Directory[Index],0),MATCH('DEAL DIRECTORY'!BJ$5,Directory[#Headers],0))</f>
        <v>3年</v>
      </c>
      <c r="BK152" s="137" t="str">
        <f>INDEX(Directory[],MATCH(tbl_deal[[#This Row],[Index]],Directory[Index],0),MATCH('DEAL DIRECTORY'!BK$5,Directory[#Headers],0))</f>
        <v>2.6%</v>
      </c>
      <c r="BL152" s="137" t="str">
        <f>INDEX(Directory[],MATCH(tbl_deal[[#This Row],[Index]],Directory[Index],0),MATCH('DEAL DIRECTORY'!BL$5,Directory[#Headers],0))</f>
        <v>账簿管理人</v>
      </c>
      <c r="BM152" s="129" t="str">
        <f>INDEX(Directory[],MATCH(tbl_deal[[#This Row],[Index]],Directory[Index],0),MATCH('DEAL DIRECTORY'!BM$5,Directory[#Headers],0))</f>
        <v>\\10.10.1.215\dcm$\Deals\Completed\2021 Completed\Rising City 潍坊城建</v>
      </c>
      <c r="BN152" s="4"/>
      <c r="BO152" s="4"/>
      <c r="BP152" s="4"/>
    </row>
    <row r="153" spans="3:68" ht="20.25" customHeight="1" x14ac:dyDescent="0.25">
      <c r="C153" s="129">
        <f>Directory[[#This Row],[Index]]</f>
        <v>318</v>
      </c>
      <c r="D153" s="130">
        <f>INDEX(Directory[],MATCH(tbl_deal[[#This Row],[Index]],Directory[Index],0),MATCH('DEAL DIRECTORY'!D$5,Directory[#Headers],0))</f>
        <v>44455</v>
      </c>
      <c r="E153" s="129" t="str">
        <f>INDEX(Directory[],MATCH(tbl_deal[[#This Row],[Index]],Directory[Index],0),MATCH('DEAL DIRECTORY'!E$5,Directory[#Headers],0))</f>
        <v/>
      </c>
      <c r="F153" s="129" t="str">
        <f>INDEX(Directory[],MATCH(tbl_deal[[#This Row],[Index]],Directory[Index],0),MATCH('DEAL DIRECTORY'!F$5,Directory[#Headers],0))</f>
        <v/>
      </c>
      <c r="G153" s="129" t="str">
        <f>INDEX(Directory[],MATCH(tbl_deal[[#This Row],[Index]],Directory[Index],0),MATCH('DEAL DIRECTORY'!G$5,Directory[#Headers],0))</f>
        <v>Spring IV</v>
      </c>
      <c r="H153" s="135" t="str">
        <f>IF(tbl_deal[[#This Row],[FolderPath]]="","",HYPERLINK(tbl_deal[[#This Row],[FolderPath]],"📂"))</f>
        <v>📂</v>
      </c>
      <c r="I153" s="129" t="str">
        <f>INDEX(Directory[],MATCH(tbl_deal[[#This Row],[Index]],Directory[Index],0),MATCH('DEAL DIRECTORY'!I$5,Directory[#Headers],0))</f>
        <v>JBR</v>
      </c>
      <c r="J153" s="129" t="str">
        <f>INDEX(Directory[],MATCH(tbl_deal[[#This Row],[Index]],Directory[Index],0),MATCH('DEAL DIRECTORY'!J$5,Directory[#Headers],0))</f>
        <v>n/a</v>
      </c>
      <c r="K153" s="129" t="str">
        <f>INDEX(Directory[],MATCH(tbl_deal[[#This Row],[Index]],Directory[Index],0),MATCH('DEAL DIRECTORY'!K$5,Directory[#Headers],0))</f>
        <v>POE组</v>
      </c>
      <c r="L153" s="129">
        <f>INDEX(Directory[],MATCH(tbl_deal[[#This Row],[Index]],Directory[Index],0),MATCH('DEAL DIRECTORY'!L$5,Directory[#Headers],0))</f>
        <v>2</v>
      </c>
      <c r="M153" s="129" t="str">
        <f>INDEX(Directory[],MATCH(tbl_deal[[#This Row],[Index]],Directory[Index],0),MATCH('DEAL DIRECTORY'!M$5,Directory[#Headers],0))</f>
        <v>正商集团</v>
      </c>
      <c r="N153" s="129" t="str">
        <f>INDEX(Directory[],MATCH(tbl_deal[[#This Row],[Index]],Directory[Index],0),MATCH('DEAL DIRECTORY'!N$5,Directory[#Headers],0))</f>
        <v>B3/--/--</v>
      </c>
      <c r="O153" s="129" t="str">
        <f>INDEX(Directory[],MATCH(tbl_deal[[#This Row],[Index]],Directory[Index],0),MATCH('DEAL DIRECTORY'!O$5,Directory[#Headers],0))</f>
        <v>USD</v>
      </c>
      <c r="P153" s="129">
        <f>INDEX(Directory[],MATCH(tbl_deal[[#This Row],[Index]],Directory[Index],0),MATCH('DEAL DIRECTORY'!P$5,Directory[#Headers],0))</f>
        <v>1.6</v>
      </c>
      <c r="Q153" s="129" t="str">
        <f>INDEX(Directory[],MATCH(tbl_deal[[#This Row],[Index]],Directory[Index],0),MATCH('DEAL DIRECTORY'!Q$5,Directory[#Headers],0))</f>
        <v>2.6</v>
      </c>
      <c r="R153" s="129" t="str">
        <f>INDEX(Directory[],MATCH(tbl_deal[[#This Row],[Index]],Directory[Index],0),MATCH('DEAL DIRECTORY'!R$5,Directory[#Headers],0))</f>
        <v>12.5%</v>
      </c>
      <c r="S153" s="129" t="str">
        <f>INDEX(Directory[],MATCH(tbl_deal[[#This Row],[Index]],Directory[Index],0),MATCH('DEAL DIRECTORY'!S$5,Directory[#Headers],0))</f>
        <v>--</v>
      </c>
      <c r="T153" s="129" t="str">
        <f>INDEX(Directory[],MATCH(tbl_deal[[#This Row],[Index]],Directory[Index],0),MATCH('DEAL DIRECTORY'!T$5,Directory[#Headers],0))</f>
        <v>--</v>
      </c>
      <c r="U153" s="129" t="str">
        <f>INDEX(Directory[],MATCH(tbl_deal[[#This Row],[Index]],Directory[Index],0),MATCH('DEAL DIRECTORY'!U$5,Directory[#Headers],0))</f>
        <v>--</v>
      </c>
      <c r="V153" s="131">
        <f>INDEX(Directory[],MATCH(tbl_deal[[#This Row],[Index]],Directory[Index],0),MATCH('DEAL DIRECTORY'!V$5,Directory[#Headers],0))</f>
        <v>0</v>
      </c>
      <c r="W153" s="129" t="str">
        <f>INDEX(Directory[],MATCH(tbl_deal[[#This Row],[Index]],Directory[Index],0),MATCH('DEAL DIRECTORY'!W$5,Directory[#Headers],0))</f>
        <v>担保</v>
      </c>
      <c r="X153" s="129" t="str">
        <f>INDEX(Directory[],MATCH(tbl_deal[[#This Row],[Index]],Directory[Index],0),MATCH('DEAL DIRECTORY'!X$5,Directory[#Headers],0))</f>
        <v>--</v>
      </c>
      <c r="Y153" s="129" t="str">
        <f>INDEX(Directory[],MATCH(tbl_deal[[#This Row],[Index]],Directory[Index],0),MATCH('DEAL DIRECTORY'!Y$5,Directory[#Headers],0))</f>
        <v>港交所</v>
      </c>
      <c r="Z153" s="129" t="str">
        <f>INDEX(Directory[],MATCH(tbl_deal[[#This Row],[Index]],Directory[Index],0),MATCH('DEAL DIRECTORY'!Z$5,Directory[#Headers],0))</f>
        <v/>
      </c>
      <c r="AA153" s="129" t="str">
        <f>INDEX(Directory[],MATCH(tbl_deal[[#This Row],[Index]],Directory[Index],0),MATCH('DEAL DIRECTORY'!AA$5,Directory[#Headers],0))</f>
        <v/>
      </c>
      <c r="AB153" s="129" t="str">
        <f>INDEX(Directory[],MATCH(tbl_deal[[#This Row],[Index]],Directory[Index],0),MATCH('DEAL DIRECTORY'!AB$5,Directory[#Headers],0))</f>
        <v>BISL</v>
      </c>
      <c r="AC153" s="129" t="str">
        <f>INDEX(Directory[],MATCH(tbl_deal[[#This Row],[Index]],Directory[Index],0),MATCH('DEAL DIRECTORY'!AC$5,Directory[#Headers],0))</f>
        <v>--</v>
      </c>
      <c r="AD153" s="129" t="str">
        <f>INDEX(Directory[],MATCH(tbl_deal[[#This Row],[Index]],Directory[Index],0),MATCH('DEAL DIRECTORY'!AD$5,Directory[#Headers],0))</f>
        <v>--</v>
      </c>
      <c r="AE153" s="129" t="str">
        <f>INDEX(Directory[],MATCH(tbl_deal[[#This Row],[Index]],Directory[Index],0),MATCH('DEAL DIRECTORY'!AE$5,Directory[#Headers],0))</f>
        <v>--</v>
      </c>
      <c r="AF153" s="129" t="str">
        <f>INDEX(Directory[],MATCH(tbl_deal[[#This Row],[Index]],Directory[Index],0),MATCH('DEAL DIRECTORY'!AF$5,Directory[#Headers],0))</f>
        <v>N</v>
      </c>
      <c r="AG153" s="129" t="str">
        <f>INDEX(Directory[],MATCH(tbl_deal[[#This Row],[Index]],Directory[Index],0),MATCH('DEAL DIRECTORY'!AG$5,Directory[#Headers],0))</f>
        <v>正商集团有限公司</v>
      </c>
      <c r="AH153" s="129" t="str">
        <f>INDEX(Directory[],MATCH(tbl_deal[[#This Row],[Index]],Directory[Index],0),MATCH('DEAL DIRECTORY'!AH$5,Directory[#Headers],0))</f>
        <v>--/--/--</v>
      </c>
      <c r="AI153" s="129" t="str">
        <f>INDEX(Directory[],MATCH(tbl_deal[[#This Row],[Index]],Directory[Index],0),MATCH('DEAL DIRECTORY'!AI$5,Directory[#Headers],0))</f>
        <v>--</v>
      </c>
      <c r="AJ153" s="129" t="str">
        <f>INDEX(Directory[],MATCH(tbl_deal[[#This Row],[Index]],Directory[Index],0),MATCH('DEAL DIRECTORY'!AJ$5,Directory[#Headers],0))</f>
        <v>河南</v>
      </c>
      <c r="AK153" s="129" t="str">
        <f>INDEX(Directory[],MATCH(tbl_deal[[#This Row],[Index]],Directory[Index],0),MATCH('DEAL DIRECTORY'!AK$5,Directory[#Headers],0))</f>
        <v>郑州市</v>
      </c>
      <c r="AL153" s="129" t="str">
        <f>INDEX(Directory[],MATCH(tbl_deal[[#This Row],[Index]],Directory[Index],0),MATCH('DEAL DIRECTORY'!AL$5,Directory[#Headers],0))</f>
        <v>--</v>
      </c>
      <c r="AM153" s="129" t="str">
        <f>INDEX(Directory[],MATCH(tbl_deal[[#This Row],[Index]],Directory[Index],0),MATCH('DEAL DIRECTORY'!AM$5,Directory[#Headers],0))</f>
        <v>--</v>
      </c>
      <c r="AN153" s="129" t="str">
        <f>INDEX(Directory[],MATCH(tbl_deal[[#This Row],[Index]],Directory[Index],0),MATCH('DEAL DIRECTORY'!AN$5,Directory[#Headers],0))</f>
        <v>--</v>
      </c>
      <c r="AO153" s="132">
        <f>IF(ISBLANK(INDEX(Directory[],MATCH(tbl_deal[[#This Row],[Index]],Directory[Index],0),MATCH('DEAL DIRECTORY'!AO$5,Directory[#Headers],0))),"--",INDEX(Directory[],MATCH(tbl_deal[[#This Row],[Index]],Directory[Index],0),MATCH('DEAL DIRECTORY'!AO$5,Directory[#Headers],0)))</f>
        <v>0</v>
      </c>
      <c r="AP153" s="129">
        <f>INDEX(Directory[],MATCH(tbl_deal[[#This Row],[Index]],Directory[Index],0),MATCH('DEAL DIRECTORY'!AP$5,Directory[#Headers],0))</f>
        <v>1.6</v>
      </c>
      <c r="AQ153" s="129">
        <f>INDEX(Directory[],MATCH(tbl_deal[[#This Row],[Index]],Directory[Index],0),MATCH('DEAL DIRECTORY'!AQ$5,Directory[#Headers],0))</f>
        <v>10.33</v>
      </c>
      <c r="AR153" s="129">
        <f>INDEX(Directory[],MATCH(tbl_deal[[#This Row],[Index]],Directory[Index],0),MATCH('DEAL DIRECTORY'!AR$5,Directory[#Headers],0))</f>
        <v>12.5</v>
      </c>
      <c r="AS153" s="129" t="str">
        <f>INDEX(Directory[],MATCH(tbl_deal[[#This Row],[Index]],Directory[Index],0),MATCH('DEAL DIRECTORY'!AS$5,Directory[#Headers],0))</f>
        <v>民企</v>
      </c>
      <c r="AT153" s="129" t="str">
        <f>INDEX(Directory[],MATCH(tbl_deal[[#This Row],[Index]],Directory[Index],0),MATCH('DEAL DIRECTORY'!AT$5,Directory[#Headers],0))</f>
        <v>房地产</v>
      </c>
      <c r="AU153" s="129" t="str">
        <f>INDEX(Directory[],MATCH(tbl_deal[[#This Row],[Index]],Directory[Index],0),MATCH('DEAL DIRECTORY'!AU$5,Directory[#Headers],0))</f>
        <v>--</v>
      </c>
      <c r="AV153" s="129" t="str">
        <f>INDEX(Directory[],MATCH(tbl_deal[[#This Row],[Index]],Directory[Index],0),MATCH('DEAL DIRECTORY'!AV$5,Directory[#Headers],0))</f>
        <v>担保</v>
      </c>
      <c r="AW153" s="129" t="str">
        <f>INDEX(Directory[],MATCH(tbl_deal[[#This Row],[Index]],Directory[Index],0),MATCH('DEAL DIRECTORY'!AW$5,Directory[#Headers],0))</f>
        <v>高收益</v>
      </c>
      <c r="AX153" s="129" t="str">
        <f>INDEX(Directory[],MATCH(tbl_deal[[#This Row],[Index]],Directory[Index],0),MATCH('DEAL DIRECTORY'!AX$5,Directory[#Headers],0))</f>
        <v>≤2亿</v>
      </c>
      <c r="AY153" s="133" t="str">
        <f>INDEX(Directory[],MATCH(tbl_deal[[#This Row],[Index]],Directory[Index],0),MATCH('DEAL DIRECTORY'!AY$5,Directory[#Headers],0))</f>
        <v>21年</v>
      </c>
      <c r="AZ153" s="129" t="str">
        <f>INDEX(Directory[],MATCH(tbl_deal[[#This Row],[Index]],Directory[Index],0),MATCH('DEAL DIRECTORY'!AZ$5,Directory[#Headers],0))</f>
        <v>Q3</v>
      </c>
      <c r="BA153" s="129" t="str">
        <f>INDEX(Directory[],MATCH(tbl_deal[[#This Row],[Index]],Directory[Index],0),MATCH('DEAL DIRECTORY'!BA$5,Directory[#Headers],0))</f>
        <v>09月</v>
      </c>
      <c r="BB153" s="129" t="str">
        <f>INDEX(Directory[],MATCH(tbl_deal[[#This Row],[Index]],Directory[Index],0),MATCH('DEAL DIRECTORY'!BB$5,Directory[#Headers],0))</f>
        <v>--</v>
      </c>
      <c r="BC153" s="129" t="str">
        <f>INDEX(Directory[],MATCH(tbl_deal[[#This Row],[Index]],Directory[Index],0),MATCH('DEAL DIRECTORY'!BC$5,Directory[#Headers],0))</f>
        <v>ZENSUN ENTERPRISES LTD</v>
      </c>
      <c r="BD153" s="129" t="str">
        <f>INDEX(Directory[],MATCH(tbl_deal[[#This Row],[Index]],Directory[Index],0),MATCH('DEAL DIRECTORY'!BD$5,Directory[#Headers],0))</f>
        <v>XS2385313064</v>
      </c>
      <c r="BE153" s="137" t="str">
        <f>INDEX(Directory[],MATCH(tbl_deal[[#This Row],[Index]],Directory[Index],0),MATCH('DEAL DIRECTORY'!BE$5,Directory[#Headers],0))</f>
        <v>21年09月</v>
      </c>
      <c r="BF153" s="137" t="str">
        <f>INDEX(Directory[],MATCH(tbl_deal[[#This Row],[Index]],Directory[Index],0),MATCH('DEAL DIRECTORY'!BF$5,Directory[#Headers],0))</f>
        <v>正商集团</v>
      </c>
      <c r="BG153" s="137" t="str">
        <f>INDEX(Directory[],MATCH(tbl_deal[[#This Row],[Index]],Directory[Index],0),MATCH('DEAL DIRECTORY'!BG$5,Directory[#Headers],0))</f>
        <v>B3/--/--</v>
      </c>
      <c r="BH153" s="137" t="str">
        <f>INDEX(Directory[],MATCH(tbl_deal[[#This Row],[Index]],Directory[Index],0),MATCH('DEAL DIRECTORY'!BH$5,Directory[#Headers],0))</f>
        <v>高级债</v>
      </c>
      <c r="BI153" s="137" t="str">
        <f>INDEX(Directory[],MATCH(tbl_deal[[#This Row],[Index]],Directory[Index],0),MATCH('DEAL DIRECTORY'!BI$5,Directory[#Headers],0))</f>
        <v>1.6亿美元</v>
      </c>
      <c r="BJ153" s="137" t="str">
        <f>INDEX(Directory[],MATCH(tbl_deal[[#This Row],[Index]],Directory[Index],0),MATCH('DEAL DIRECTORY'!BJ$5,Directory[#Headers],0))</f>
        <v>2.6年</v>
      </c>
      <c r="BK153" s="137" t="str">
        <f>INDEX(Directory[],MATCH(tbl_deal[[#This Row],[Index]],Directory[Index],0),MATCH('DEAL DIRECTORY'!BK$5,Directory[#Headers],0))</f>
        <v>12.5%</v>
      </c>
      <c r="BL153" s="137" t="str">
        <f>INDEX(Directory[],MATCH(tbl_deal[[#This Row],[Index]],Directory[Index],0),MATCH('DEAL DIRECTORY'!BL$5,Directory[#Headers],0))</f>
        <v>账簿管理人</v>
      </c>
      <c r="BM153" s="129" t="str">
        <f>INDEX(Directory[],MATCH(tbl_deal[[#This Row],[Index]],Directory[Index],0),MATCH('DEAL DIRECTORY'!BM$5,Directory[#Headers],0))</f>
        <v>\\10.10.1.215\dcm$\Deals\Completed\2021 Completed\Spring IV 正商</v>
      </c>
      <c r="BN153" s="4"/>
      <c r="BO153" s="4"/>
      <c r="BP153" s="4"/>
    </row>
    <row r="154" spans="3:68" ht="20.25" customHeight="1" x14ac:dyDescent="0.25">
      <c r="C154" s="129">
        <f>Directory[[#This Row],[Index]]</f>
        <v>317</v>
      </c>
      <c r="D154" s="130">
        <f>INDEX(Directory[],MATCH(tbl_deal[[#This Row],[Index]],Directory[Index],0),MATCH('DEAL DIRECTORY'!D$5,Directory[#Headers],0))</f>
        <v>44455</v>
      </c>
      <c r="E154" s="129" t="str">
        <f>INDEX(Directory[],MATCH(tbl_deal[[#This Row],[Index]],Directory[Index],0),MATCH('DEAL DIRECTORY'!E$5,Directory[#Headers],0))</f>
        <v>绿色</v>
      </c>
      <c r="F154" s="129" t="str">
        <f>INDEX(Directory[],MATCH(tbl_deal[[#This Row],[Index]],Directory[Index],0),MATCH('DEAL DIRECTORY'!F$5,Directory[#Headers],0))</f>
        <v/>
      </c>
      <c r="G154" s="129" t="str">
        <f>INDEX(Directory[],MATCH(tbl_deal[[#This Row],[Index]],Directory[Index],0),MATCH('DEAL DIRECTORY'!G$5,Directory[#Headers],0))</f>
        <v>Blue III</v>
      </c>
      <c r="H154" s="135" t="str">
        <f>IF(tbl_deal[[#This Row],[FolderPath]]="","",HYPERLINK(tbl_deal[[#This Row],[FolderPath]],"📂"))</f>
        <v>📂</v>
      </c>
      <c r="I154" s="129" t="str">
        <f>INDEX(Directory[],MATCH(tbl_deal[[#This Row],[Index]],Directory[Index],0),MATCH('DEAL DIRECTORY'!I$5,Directory[#Headers],0))</f>
        <v>JBR</v>
      </c>
      <c r="J154" s="129" t="str">
        <f>INDEX(Directory[],MATCH(tbl_deal[[#This Row],[Index]],Directory[Index],0),MATCH('DEAL DIRECTORY'!J$5,Directory[#Headers],0))</f>
        <v>n/a</v>
      </c>
      <c r="K154" s="129" t="str">
        <f>INDEX(Directory[],MATCH(tbl_deal[[#This Row],[Index]],Directory[Index],0),MATCH('DEAL DIRECTORY'!K$5,Directory[#Headers],0))</f>
        <v>SOE组</v>
      </c>
      <c r="L154" s="129">
        <f>INDEX(Directory[],MATCH(tbl_deal[[#This Row],[Index]],Directory[Index],0),MATCH('DEAL DIRECTORY'!L$5,Directory[#Headers],0))</f>
        <v>1</v>
      </c>
      <c r="M154" s="129" t="str">
        <f>INDEX(Directory[],MATCH(tbl_deal[[#This Row],[Index]],Directory[Index],0),MATCH('DEAL DIRECTORY'!M$5,Directory[#Headers],0))</f>
        <v>北京环卫</v>
      </c>
      <c r="N154" s="129" t="str">
        <f>INDEX(Directory[],MATCH(tbl_deal[[#This Row],[Index]],Directory[Index],0),MATCH('DEAL DIRECTORY'!N$5,Directory[#Headers],0))</f>
        <v>--/BBB/BBB+</v>
      </c>
      <c r="O154" s="129" t="str">
        <f>INDEX(Directory[],MATCH(tbl_deal[[#This Row],[Index]],Directory[Index],0),MATCH('DEAL DIRECTORY'!O$5,Directory[#Headers],0))</f>
        <v>USD</v>
      </c>
      <c r="P154" s="129">
        <f>INDEX(Directory[],MATCH(tbl_deal[[#This Row],[Index]],Directory[Index],0),MATCH('DEAL DIRECTORY'!P$5,Directory[#Headers],0))</f>
        <v>2.2999999999999998</v>
      </c>
      <c r="Q154" s="129" t="str">
        <f>INDEX(Directory[],MATCH(tbl_deal[[#This Row],[Index]],Directory[Index],0),MATCH('DEAL DIRECTORY'!Q$5,Directory[#Headers],0))</f>
        <v>3</v>
      </c>
      <c r="R154" s="129" t="str">
        <f>INDEX(Directory[],MATCH(tbl_deal[[#This Row],[Index]],Directory[Index],0),MATCH('DEAL DIRECTORY'!R$5,Directory[#Headers],0))</f>
        <v>1.65%</v>
      </c>
      <c r="S154" s="129" t="str">
        <f>INDEX(Directory[],MATCH(tbl_deal[[#This Row],[Index]],Directory[Index],0),MATCH('DEAL DIRECTORY'!S$5,Directory[#Headers],0))</f>
        <v>2.05%a</v>
      </c>
      <c r="T154" s="129" t="str">
        <f>INDEX(Directory[],MATCH(tbl_deal[[#This Row],[Index]],Directory[Index],0),MATCH('DEAL DIRECTORY'!T$5,Directory[#Headers],0))</f>
        <v>1.65%</v>
      </c>
      <c r="U154" s="129" t="str">
        <f>INDEX(Directory[],MATCH(tbl_deal[[#This Row],[Index]],Directory[Index],0),MATCH('DEAL DIRECTORY'!U$5,Directory[#Headers],0))</f>
        <v>--</v>
      </c>
      <c r="V154" s="131">
        <f>INDEX(Directory[],MATCH(tbl_deal[[#This Row],[Index]],Directory[Index],0),MATCH('DEAL DIRECTORY'!V$5,Directory[#Headers],0))</f>
        <v>40</v>
      </c>
      <c r="W154" s="129" t="str">
        <f>INDEX(Directory[],MATCH(tbl_deal[[#This Row],[Index]],Directory[Index],0),MATCH('DEAL DIRECTORY'!W$5,Directory[#Headers],0))</f>
        <v>担保</v>
      </c>
      <c r="X154" s="129" t="str">
        <f>INDEX(Directory[],MATCH(tbl_deal[[#This Row],[Index]],Directory[Index],0),MATCH('DEAL DIRECTORY'!X$5,Directory[#Headers],0))</f>
        <v>绿色债券</v>
      </c>
      <c r="Y154" s="129" t="str">
        <f>INDEX(Directory[],MATCH(tbl_deal[[#This Row],[Index]],Directory[Index],0),MATCH('DEAL DIRECTORY'!Y$5,Directory[#Headers],0))</f>
        <v>港交所</v>
      </c>
      <c r="Z154" s="129" t="str">
        <f>INDEX(Directory[],MATCH(tbl_deal[[#This Row],[Index]],Directory[Index],0),MATCH('DEAL DIRECTORY'!Z$5,Directory[#Headers],0))</f>
        <v/>
      </c>
      <c r="AA154" s="129" t="str">
        <f>INDEX(Directory[],MATCH(tbl_deal[[#This Row],[Index]],Directory[Index],0),MATCH('DEAL DIRECTORY'!AA$5,Directory[#Headers],0))</f>
        <v/>
      </c>
      <c r="AB154" s="129" t="str">
        <f>INDEX(Directory[],MATCH(tbl_deal[[#This Row],[Index]],Directory[Index],0),MATCH('DEAL DIRECTORY'!AB$5,Directory[#Headers],0))</f>
        <v>BISL</v>
      </c>
      <c r="AC154" s="129" t="str">
        <f>INDEX(Directory[],MATCH(tbl_deal[[#This Row],[Index]],Directory[Index],0),MATCH('DEAL DIRECTORY'!AC$5,Directory[#Headers],0))</f>
        <v>--</v>
      </c>
      <c r="AD154" s="129" t="str">
        <f>INDEX(Directory[],MATCH(tbl_deal[[#This Row],[Index]],Directory[Index],0),MATCH('DEAL DIRECTORY'!AD$5,Directory[#Headers],0))</f>
        <v>--</v>
      </c>
      <c r="AE154" s="129" t="str">
        <f>INDEX(Directory[],MATCH(tbl_deal[[#This Row],[Index]],Directory[Index],0),MATCH('DEAL DIRECTORY'!AE$5,Directory[#Headers],0))</f>
        <v>--</v>
      </c>
      <c r="AF154" s="129" t="str">
        <f>INDEX(Directory[],MATCH(tbl_deal[[#This Row],[Index]],Directory[Index],0),MATCH('DEAL DIRECTORY'!AF$5,Directory[#Headers],0))</f>
        <v>N</v>
      </c>
      <c r="AG154" s="129" t="str">
        <f>INDEX(Directory[],MATCH(tbl_deal[[#This Row],[Index]],Directory[Index],0),MATCH('DEAL DIRECTORY'!AG$5,Directory[#Headers],0))</f>
        <v>北京环境卫生工程集团有限公司</v>
      </c>
      <c r="AH154" s="129" t="str">
        <f>INDEX(Directory[],MATCH(tbl_deal[[#This Row],[Index]],Directory[Index],0),MATCH('DEAL DIRECTORY'!AH$5,Directory[#Headers],0))</f>
        <v>--/BBB/BBB+</v>
      </c>
      <c r="AI154" s="129" t="str">
        <f>INDEX(Directory[],MATCH(tbl_deal[[#This Row],[Index]],Directory[Index],0),MATCH('DEAL DIRECTORY'!AI$5,Directory[#Headers],0))</f>
        <v>--</v>
      </c>
      <c r="AJ154" s="129" t="str">
        <f>INDEX(Directory[],MATCH(tbl_deal[[#This Row],[Index]],Directory[Index],0),MATCH('DEAL DIRECTORY'!AJ$5,Directory[#Headers],0))</f>
        <v>北京</v>
      </c>
      <c r="AK154" s="129" t="str">
        <f>INDEX(Directory[],MATCH(tbl_deal[[#This Row],[Index]],Directory[Index],0),MATCH('DEAL DIRECTORY'!AK$5,Directory[#Headers],0))</f>
        <v>--</v>
      </c>
      <c r="AL154" s="129" t="str">
        <f>INDEX(Directory[],MATCH(tbl_deal[[#This Row],[Index]],Directory[Index],0),MATCH('DEAL DIRECTORY'!AL$5,Directory[#Headers],0))</f>
        <v>--</v>
      </c>
      <c r="AM154" s="129" t="str">
        <f>INDEX(Directory[],MATCH(tbl_deal[[#This Row],[Index]],Directory[Index],0),MATCH('DEAL DIRECTORY'!AM$5,Directory[#Headers],0))</f>
        <v>--</v>
      </c>
      <c r="AN154" s="129" t="str">
        <f>INDEX(Directory[],MATCH(tbl_deal[[#This Row],[Index]],Directory[Index],0),MATCH('DEAL DIRECTORY'!AN$5,Directory[#Headers],0))</f>
        <v>--</v>
      </c>
      <c r="AO154" s="132">
        <f>IF(ISBLANK(INDEX(Directory[],MATCH(tbl_deal[[#This Row],[Index]],Directory[Index],0),MATCH('DEAL DIRECTORY'!AO$5,Directory[#Headers],0))),"--",INDEX(Directory[],MATCH(tbl_deal[[#This Row],[Index]],Directory[Index],0),MATCH('DEAL DIRECTORY'!AO$5,Directory[#Headers],0)))</f>
        <v>23000</v>
      </c>
      <c r="AP154" s="129">
        <f>INDEX(Directory[],MATCH(tbl_deal[[#This Row],[Index]],Directory[Index],0),MATCH('DEAL DIRECTORY'!AP$5,Directory[#Headers],0))</f>
        <v>2.2999999999999998</v>
      </c>
      <c r="AQ154" s="129">
        <f>INDEX(Directory[],MATCH(tbl_deal[[#This Row],[Index]],Directory[Index],0),MATCH('DEAL DIRECTORY'!AQ$5,Directory[#Headers],0))</f>
        <v>14.85</v>
      </c>
      <c r="AR154" s="129">
        <f>INDEX(Directory[],MATCH(tbl_deal[[#This Row],[Index]],Directory[Index],0),MATCH('DEAL DIRECTORY'!AR$5,Directory[#Headers],0))</f>
        <v>17.969000000000001</v>
      </c>
      <c r="AS154" s="129" t="str">
        <f>INDEX(Directory[],MATCH(tbl_deal[[#This Row],[Index]],Directory[Index],0),MATCH('DEAL DIRECTORY'!AS$5,Directory[#Headers],0))</f>
        <v>地方国企</v>
      </c>
      <c r="AT154" s="129" t="str">
        <f>INDEX(Directory[],MATCH(tbl_deal[[#This Row],[Index]],Directory[Index],0),MATCH('DEAL DIRECTORY'!AT$5,Directory[#Headers],0))</f>
        <v>地方平台</v>
      </c>
      <c r="AU154" s="129" t="str">
        <f>INDEX(Directory[],MATCH(tbl_deal[[#This Row],[Index]],Directory[Index],0),MATCH('DEAL DIRECTORY'!AU$5,Directory[#Headers],0))</f>
        <v>--</v>
      </c>
      <c r="AV154" s="129" t="str">
        <f>INDEX(Directory[],MATCH(tbl_deal[[#This Row],[Index]],Directory[Index],0),MATCH('DEAL DIRECTORY'!AV$5,Directory[#Headers],0))</f>
        <v>担保</v>
      </c>
      <c r="AW154" s="129" t="str">
        <f>INDEX(Directory[],MATCH(tbl_deal[[#This Row],[Index]],Directory[Index],0),MATCH('DEAL DIRECTORY'!AW$5,Directory[#Headers],0))</f>
        <v>投资级</v>
      </c>
      <c r="AX154" s="129" t="str">
        <f>INDEX(Directory[],MATCH(tbl_deal[[#This Row],[Index]],Directory[Index],0),MATCH('DEAL DIRECTORY'!AX$5,Directory[#Headers],0))</f>
        <v>2-3亿</v>
      </c>
      <c r="AY154" s="133" t="str">
        <f>INDEX(Directory[],MATCH(tbl_deal[[#This Row],[Index]],Directory[Index],0),MATCH('DEAL DIRECTORY'!AY$5,Directory[#Headers],0))</f>
        <v>21年</v>
      </c>
      <c r="AZ154" s="129" t="str">
        <f>INDEX(Directory[],MATCH(tbl_deal[[#This Row],[Index]],Directory[Index],0),MATCH('DEAL DIRECTORY'!AZ$5,Directory[#Headers],0))</f>
        <v>Q3</v>
      </c>
      <c r="BA154" s="129" t="str">
        <f>INDEX(Directory[],MATCH(tbl_deal[[#This Row],[Index]],Directory[Index],0),MATCH('DEAL DIRECTORY'!BA$5,Directory[#Headers],0))</f>
        <v>09月</v>
      </c>
      <c r="BB154" s="129" t="str">
        <f>INDEX(Directory[],MATCH(tbl_deal[[#This Row],[Index]],Directory[Index],0),MATCH('DEAL DIRECTORY'!BB$5,Directory[#Headers],0))</f>
        <v>SOE Creds</v>
      </c>
      <c r="BC154" s="129" t="str">
        <f>INDEX(Directory[],MATCH(tbl_deal[[#This Row],[Index]],Directory[Index],0),MATCH('DEAL DIRECTORY'!BC$5,Directory[#Headers],0))</f>
        <v>BEIJING ENVIRONMENT (BVI) INTERNATIONAL CO., LTD</v>
      </c>
      <c r="BD154" s="129" t="str">
        <f>INDEX(Directory[],MATCH(tbl_deal[[#This Row],[Index]],Directory[Index],0),MATCH('DEAL DIRECTORY'!BD$5,Directory[#Headers],0))</f>
        <v>XS2383434029</v>
      </c>
      <c r="BE154" s="137" t="str">
        <f>INDEX(Directory[],MATCH(tbl_deal[[#This Row],[Index]],Directory[Index],0),MATCH('DEAL DIRECTORY'!BE$5,Directory[#Headers],0))</f>
        <v>21年09月</v>
      </c>
      <c r="BF154" s="137" t="str">
        <f>INDEX(Directory[],MATCH(tbl_deal[[#This Row],[Index]],Directory[Index],0),MATCH('DEAL DIRECTORY'!BF$5,Directory[#Headers],0))</f>
        <v>北京环卫</v>
      </c>
      <c r="BG154" s="137" t="str">
        <f>INDEX(Directory[],MATCH(tbl_deal[[#This Row],[Index]],Directory[Index],0),MATCH('DEAL DIRECTORY'!BG$5,Directory[#Headers],0))</f>
        <v>--/BBB/BBB+</v>
      </c>
      <c r="BH154" s="137" t="str">
        <f>INDEX(Directory[],MATCH(tbl_deal[[#This Row],[Index]],Directory[Index],0),MATCH('DEAL DIRECTORY'!BH$5,Directory[#Headers],0))</f>
        <v>绿色债券</v>
      </c>
      <c r="BI154" s="137" t="str">
        <f>INDEX(Directory[],MATCH(tbl_deal[[#This Row],[Index]],Directory[Index],0),MATCH('DEAL DIRECTORY'!BI$5,Directory[#Headers],0))</f>
        <v>2.3亿美元</v>
      </c>
      <c r="BJ154" s="137" t="str">
        <f>INDEX(Directory[],MATCH(tbl_deal[[#This Row],[Index]],Directory[Index],0),MATCH('DEAL DIRECTORY'!BJ$5,Directory[#Headers],0))</f>
        <v>3年</v>
      </c>
      <c r="BK154" s="137" t="str">
        <f>INDEX(Directory[],MATCH(tbl_deal[[#This Row],[Index]],Directory[Index],0),MATCH('DEAL DIRECTORY'!BK$5,Directory[#Headers],0))</f>
        <v>1.65%</v>
      </c>
      <c r="BL154" s="137" t="str">
        <f>INDEX(Directory[],MATCH(tbl_deal[[#This Row],[Index]],Directory[Index],0),MATCH('DEAL DIRECTORY'!BL$5,Directory[#Headers],0))</f>
        <v>账簿管理人</v>
      </c>
      <c r="BM154" s="129" t="str">
        <f>INDEX(Directory[],MATCH(tbl_deal[[#This Row],[Index]],Directory[Index],0),MATCH('DEAL DIRECTORY'!BM$5,Directory[#Headers],0))</f>
        <v>\\10.10.1.215\dcm$\Deals\Completed\2021 Completed\Blue III 北京环卫</v>
      </c>
      <c r="BN154" s="4"/>
      <c r="BO154" s="4"/>
      <c r="BP154" s="4"/>
    </row>
    <row r="155" spans="3:68" ht="20.25" customHeight="1" x14ac:dyDescent="0.25">
      <c r="C155" s="129">
        <f>Directory[[#This Row],[Index]]</f>
        <v>316</v>
      </c>
      <c r="D155" s="130">
        <f>INDEX(Directory[],MATCH(tbl_deal[[#This Row],[Index]],Directory[Index],0),MATCH('DEAL DIRECTORY'!D$5,Directory[#Headers],0))</f>
        <v>44454</v>
      </c>
      <c r="E155" s="129" t="str">
        <f>INDEX(Directory[],MATCH(tbl_deal[[#This Row],[Index]],Directory[Index],0),MATCH('DEAL DIRECTORY'!E$5,Directory[#Headers],0))</f>
        <v/>
      </c>
      <c r="F155" s="129" t="str">
        <f>INDEX(Directory[],MATCH(tbl_deal[[#This Row],[Index]],Directory[Index],0),MATCH('DEAL DIRECTORY'!F$5,Directory[#Headers],0))</f>
        <v/>
      </c>
      <c r="G155" s="129" t="str">
        <f>INDEX(Directory[],MATCH(tbl_deal[[#This Row],[Index]],Directory[Index],0),MATCH('DEAL DIRECTORY'!G$5,Directory[#Headers],0))</f>
        <v>Ambitiously I</v>
      </c>
      <c r="H155" s="135" t="str">
        <f>IF(tbl_deal[[#This Row],[FolderPath]]="","",HYPERLINK(tbl_deal[[#This Row],[FolderPath]],"📂"))</f>
        <v>📂</v>
      </c>
      <c r="I155" s="129" t="str">
        <f>INDEX(Directory[],MATCH(tbl_deal[[#This Row],[Index]],Directory[Index],0),MATCH('DEAL DIRECTORY'!I$5,Directory[#Headers],0))</f>
        <v>JBR</v>
      </c>
      <c r="J155" s="129" t="str">
        <f>INDEX(Directory[],MATCH(tbl_deal[[#This Row],[Index]],Directory[Index],0),MATCH('DEAL DIRECTORY'!J$5,Directory[#Headers],0))</f>
        <v>n/a</v>
      </c>
      <c r="K155" s="129" t="str">
        <f>INDEX(Directory[],MATCH(tbl_deal[[#This Row],[Index]],Directory[Index],0),MATCH('DEAL DIRECTORY'!K$5,Directory[#Headers],0))</f>
        <v>SOE组</v>
      </c>
      <c r="L155" s="129">
        <f>INDEX(Directory[],MATCH(tbl_deal[[#This Row],[Index]],Directory[Index],0),MATCH('DEAL DIRECTORY'!L$5,Directory[#Headers],0))</f>
        <v>2</v>
      </c>
      <c r="M155" s="129" t="str">
        <f>INDEX(Directory[],MATCH(tbl_deal[[#This Row],[Index]],Directory[Index],0),MATCH('DEAL DIRECTORY'!M$5,Directory[#Headers],0))</f>
        <v>济南城建</v>
      </c>
      <c r="N155" s="129" t="str">
        <f>INDEX(Directory[],MATCH(tbl_deal[[#This Row],[Index]],Directory[Index],0),MATCH('DEAL DIRECTORY'!N$5,Directory[#Headers],0))</f>
        <v>Baa1/--/BBB+</v>
      </c>
      <c r="O155" s="129" t="str">
        <f>INDEX(Directory[],MATCH(tbl_deal[[#This Row],[Index]],Directory[Index],0),MATCH('DEAL DIRECTORY'!O$5,Directory[#Headers],0))</f>
        <v>USD</v>
      </c>
      <c r="P155" s="129">
        <f>INDEX(Directory[],MATCH(tbl_deal[[#This Row],[Index]],Directory[Index],0),MATCH('DEAL DIRECTORY'!P$5,Directory[#Headers],0))</f>
        <v>3.05</v>
      </c>
      <c r="Q155" s="129" t="str">
        <f>INDEX(Directory[],MATCH(tbl_deal[[#This Row],[Index]],Directory[Index],0),MATCH('DEAL DIRECTORY'!Q$5,Directory[#Headers],0))</f>
        <v>5</v>
      </c>
      <c r="R155" s="129" t="str">
        <f>INDEX(Directory[],MATCH(tbl_deal[[#This Row],[Index]],Directory[Index],0),MATCH('DEAL DIRECTORY'!R$5,Directory[#Headers],0))</f>
        <v>2.4%</v>
      </c>
      <c r="S155" s="129" t="str">
        <f>INDEX(Directory[],MATCH(tbl_deal[[#This Row],[Index]],Directory[Index],0),MATCH('DEAL DIRECTORY'!S$5,Directory[#Headers],0))</f>
        <v>3%a</v>
      </c>
      <c r="T155" s="129" t="str">
        <f>INDEX(Directory[],MATCH(tbl_deal[[#This Row],[Index]],Directory[Index],0),MATCH('DEAL DIRECTORY'!T$5,Directory[#Headers],0))</f>
        <v>2.4%</v>
      </c>
      <c r="U155" s="129" t="str">
        <f>INDEX(Directory[],MATCH(tbl_deal[[#This Row],[Index]],Directory[Index],0),MATCH('DEAL DIRECTORY'!U$5,Directory[#Headers],0))</f>
        <v>--</v>
      </c>
      <c r="V155" s="131">
        <f>INDEX(Directory[],MATCH(tbl_deal[[#This Row],[Index]],Directory[Index],0),MATCH('DEAL DIRECTORY'!V$5,Directory[#Headers],0))</f>
        <v>60</v>
      </c>
      <c r="W155" s="129" t="str">
        <f>INDEX(Directory[],MATCH(tbl_deal[[#This Row],[Index]],Directory[Index],0),MATCH('DEAL DIRECTORY'!W$5,Directory[#Headers],0))</f>
        <v>担保</v>
      </c>
      <c r="X155" s="129" t="str">
        <f>INDEX(Directory[],MATCH(tbl_deal[[#This Row],[Index]],Directory[Index],0),MATCH('DEAL DIRECTORY'!X$5,Directory[#Headers],0))</f>
        <v>--</v>
      </c>
      <c r="Y155" s="129" t="str">
        <f>INDEX(Directory[],MATCH(tbl_deal[[#This Row],[Index]],Directory[Index],0),MATCH('DEAL DIRECTORY'!Y$5,Directory[#Headers],0))</f>
        <v>新交所</v>
      </c>
      <c r="Z155" s="129" t="str">
        <f>INDEX(Directory[],MATCH(tbl_deal[[#This Row],[Index]],Directory[Index],0),MATCH('DEAL DIRECTORY'!Z$5,Directory[#Headers],0))</f>
        <v/>
      </c>
      <c r="AA155" s="129" t="str">
        <f>INDEX(Directory[],MATCH(tbl_deal[[#This Row],[Index]],Directory[Index],0),MATCH('DEAL DIRECTORY'!AA$5,Directory[#Headers],0))</f>
        <v/>
      </c>
      <c r="AB155" s="129" t="str">
        <f>INDEX(Directory[],MATCH(tbl_deal[[#This Row],[Index]],Directory[Index],0),MATCH('DEAL DIRECTORY'!AB$5,Directory[#Headers],0))</f>
        <v>BISL</v>
      </c>
      <c r="AC155" s="129" t="str">
        <f>INDEX(Directory[],MATCH(tbl_deal[[#This Row],[Index]],Directory[Index],0),MATCH('DEAL DIRECTORY'!AC$5,Directory[#Headers],0))</f>
        <v>--</v>
      </c>
      <c r="AD155" s="129" t="str">
        <f>INDEX(Directory[],MATCH(tbl_deal[[#This Row],[Index]],Directory[Index],0),MATCH('DEAL DIRECTORY'!AD$5,Directory[#Headers],0))</f>
        <v>--</v>
      </c>
      <c r="AE155" s="129" t="str">
        <f>INDEX(Directory[],MATCH(tbl_deal[[#This Row],[Index]],Directory[Index],0),MATCH('DEAL DIRECTORY'!AE$5,Directory[#Headers],0))</f>
        <v>--</v>
      </c>
      <c r="AF155" s="129" t="str">
        <f>INDEX(Directory[],MATCH(tbl_deal[[#This Row],[Index]],Directory[Index],0),MATCH('DEAL DIRECTORY'!AF$5,Directory[#Headers],0))</f>
        <v>N</v>
      </c>
      <c r="AG155" s="129" t="str">
        <f>INDEX(Directory[],MATCH(tbl_deal[[#This Row],[Index]],Directory[Index],0),MATCH('DEAL DIRECTORY'!AG$5,Directory[#Headers],0))</f>
        <v>济南城市建设集团有限公司</v>
      </c>
      <c r="AH155" s="129" t="str">
        <f>INDEX(Directory[],MATCH(tbl_deal[[#This Row],[Index]],Directory[Index],0),MATCH('DEAL DIRECTORY'!AH$5,Directory[#Headers],0))</f>
        <v>Baa1/--/BBB+</v>
      </c>
      <c r="AI155" s="129" t="str">
        <f>INDEX(Directory[],MATCH(tbl_deal[[#This Row],[Index]],Directory[Index],0),MATCH('DEAL DIRECTORY'!AI$5,Directory[#Headers],0))</f>
        <v>AAA</v>
      </c>
      <c r="AJ155" s="129" t="str">
        <f>INDEX(Directory[],MATCH(tbl_deal[[#This Row],[Index]],Directory[Index],0),MATCH('DEAL DIRECTORY'!AJ$5,Directory[#Headers],0))</f>
        <v>山东</v>
      </c>
      <c r="AK155" s="129" t="str">
        <f>INDEX(Directory[],MATCH(tbl_deal[[#This Row],[Index]],Directory[Index],0),MATCH('DEAL DIRECTORY'!AK$5,Directory[#Headers],0))</f>
        <v>济南市</v>
      </c>
      <c r="AL155" s="129" t="str">
        <f>INDEX(Directory[],MATCH(tbl_deal[[#This Row],[Index]],Directory[Index],0),MATCH('DEAL DIRECTORY'!AL$5,Directory[#Headers],0))</f>
        <v>--</v>
      </c>
      <c r="AM155" s="129" t="str">
        <f>INDEX(Directory[],MATCH(tbl_deal[[#This Row],[Index]],Directory[Index],0),MATCH('DEAL DIRECTORY'!AM$5,Directory[#Headers],0))</f>
        <v>--</v>
      </c>
      <c r="AN155" s="129" t="str">
        <f>INDEX(Directory[],MATCH(tbl_deal[[#This Row],[Index]],Directory[Index],0),MATCH('DEAL DIRECTORY'!AN$5,Directory[#Headers],0))</f>
        <v>--</v>
      </c>
      <c r="AO155" s="132">
        <f>IF(ISBLANK(INDEX(Directory[],MATCH(tbl_deal[[#This Row],[Index]],Directory[Index],0),MATCH('DEAL DIRECTORY'!AO$5,Directory[#Headers],0))),"--",INDEX(Directory[],MATCH(tbl_deal[[#This Row],[Index]],Directory[Index],0),MATCH('DEAL DIRECTORY'!AO$5,Directory[#Headers],0)))</f>
        <v>0</v>
      </c>
      <c r="AP155" s="129">
        <f>INDEX(Directory[],MATCH(tbl_deal[[#This Row],[Index]],Directory[Index],0),MATCH('DEAL DIRECTORY'!AP$5,Directory[#Headers],0))</f>
        <v>3.05</v>
      </c>
      <c r="AQ155" s="129">
        <f>INDEX(Directory[],MATCH(tbl_deal[[#This Row],[Index]],Directory[Index],0),MATCH('DEAL DIRECTORY'!AQ$5,Directory[#Headers],0))</f>
        <v>19.62</v>
      </c>
      <c r="AR155" s="129">
        <f>INDEX(Directory[],MATCH(tbl_deal[[#This Row],[Index]],Directory[Index],0),MATCH('DEAL DIRECTORY'!AR$5,Directory[#Headers],0))</f>
        <v>23.827999999999999</v>
      </c>
      <c r="AS155" s="129" t="str">
        <f>INDEX(Directory[],MATCH(tbl_deal[[#This Row],[Index]],Directory[Index],0),MATCH('DEAL DIRECTORY'!AS$5,Directory[#Headers],0))</f>
        <v>地方国企</v>
      </c>
      <c r="AT155" s="129" t="str">
        <f>INDEX(Directory[],MATCH(tbl_deal[[#This Row],[Index]],Directory[Index],0),MATCH('DEAL DIRECTORY'!AT$5,Directory[#Headers],0))</f>
        <v>地方平台</v>
      </c>
      <c r="AU155" s="129" t="str">
        <f>INDEX(Directory[],MATCH(tbl_deal[[#This Row],[Index]],Directory[Index],0),MATCH('DEAL DIRECTORY'!AU$5,Directory[#Headers],0))</f>
        <v>基建</v>
      </c>
      <c r="AV155" s="129" t="str">
        <f>INDEX(Directory[],MATCH(tbl_deal[[#This Row],[Index]],Directory[Index],0),MATCH('DEAL DIRECTORY'!AV$5,Directory[#Headers],0))</f>
        <v>担保</v>
      </c>
      <c r="AW155" s="129" t="str">
        <f>INDEX(Directory[],MATCH(tbl_deal[[#This Row],[Index]],Directory[Index],0),MATCH('DEAL DIRECTORY'!AW$5,Directory[#Headers],0))</f>
        <v>投资级</v>
      </c>
      <c r="AX155" s="129" t="str">
        <f>INDEX(Directory[],MATCH(tbl_deal[[#This Row],[Index]],Directory[Index],0),MATCH('DEAL DIRECTORY'!AX$5,Directory[#Headers],0))</f>
        <v>3-5亿</v>
      </c>
      <c r="AY155" s="133" t="str">
        <f>INDEX(Directory[],MATCH(tbl_deal[[#This Row],[Index]],Directory[Index],0),MATCH('DEAL DIRECTORY'!AY$5,Directory[#Headers],0))</f>
        <v>21年</v>
      </c>
      <c r="AZ155" s="129" t="str">
        <f>INDEX(Directory[],MATCH(tbl_deal[[#This Row],[Index]],Directory[Index],0),MATCH('DEAL DIRECTORY'!AZ$5,Directory[#Headers],0))</f>
        <v>Q3</v>
      </c>
      <c r="BA155" s="129" t="str">
        <f>INDEX(Directory[],MATCH(tbl_deal[[#This Row],[Index]],Directory[Index],0),MATCH('DEAL DIRECTORY'!BA$5,Directory[#Headers],0))</f>
        <v>09月</v>
      </c>
      <c r="BB155" s="129" t="str">
        <f>INDEX(Directory[],MATCH(tbl_deal[[#This Row],[Index]],Directory[Index],0),MATCH('DEAL DIRECTORY'!BB$5,Directory[#Headers],0))</f>
        <v>SOE Creds</v>
      </c>
      <c r="BC155" s="129" t="str">
        <f>INDEX(Directory[],MATCH(tbl_deal[[#This Row],[Index]],Directory[Index],0),MATCH('DEAL DIRECTORY'!BC$5,Directory[#Headers],0))</f>
        <v>JINAN URBAN CONSTRUCTION INTERNATIONAL INVESTMENT CO LTD</v>
      </c>
      <c r="BD155" s="129" t="str">
        <f>INDEX(Directory[],MATCH(tbl_deal[[#This Row],[Index]],Directory[Index],0),MATCH('DEAL DIRECTORY'!BD$5,Directory[#Headers],0))</f>
        <v>XS2384202292</v>
      </c>
      <c r="BE155" s="137" t="str">
        <f>INDEX(Directory[],MATCH(tbl_deal[[#This Row],[Index]],Directory[Index],0),MATCH('DEAL DIRECTORY'!BE$5,Directory[#Headers],0))</f>
        <v>21年09月</v>
      </c>
      <c r="BF155" s="137" t="str">
        <f>INDEX(Directory[],MATCH(tbl_deal[[#This Row],[Index]],Directory[Index],0),MATCH('DEAL DIRECTORY'!BF$5,Directory[#Headers],0))</f>
        <v>济南城建</v>
      </c>
      <c r="BG155" s="137" t="str">
        <f>INDEX(Directory[],MATCH(tbl_deal[[#This Row],[Index]],Directory[Index],0),MATCH('DEAL DIRECTORY'!BG$5,Directory[#Headers],0))</f>
        <v>Baa1/--/BBB+</v>
      </c>
      <c r="BH155" s="137" t="str">
        <f>INDEX(Directory[],MATCH(tbl_deal[[#This Row],[Index]],Directory[Index],0),MATCH('DEAL DIRECTORY'!BH$5,Directory[#Headers],0))</f>
        <v>高级债</v>
      </c>
      <c r="BI155" s="137" t="str">
        <f>INDEX(Directory[],MATCH(tbl_deal[[#This Row],[Index]],Directory[Index],0),MATCH('DEAL DIRECTORY'!BI$5,Directory[#Headers],0))</f>
        <v>3.05亿美元</v>
      </c>
      <c r="BJ155" s="137" t="str">
        <f>INDEX(Directory[],MATCH(tbl_deal[[#This Row],[Index]],Directory[Index],0),MATCH('DEAL DIRECTORY'!BJ$5,Directory[#Headers],0))</f>
        <v>5年</v>
      </c>
      <c r="BK155" s="137" t="str">
        <f>INDEX(Directory[],MATCH(tbl_deal[[#This Row],[Index]],Directory[Index],0),MATCH('DEAL DIRECTORY'!BK$5,Directory[#Headers],0))</f>
        <v>2.4%</v>
      </c>
      <c r="BL155" s="137" t="str">
        <f>INDEX(Directory[],MATCH(tbl_deal[[#This Row],[Index]],Directory[Index],0),MATCH('DEAL DIRECTORY'!BL$5,Directory[#Headers],0))</f>
        <v>账簿管理人</v>
      </c>
      <c r="BM155" s="129" t="str">
        <f>INDEX(Directory[],MATCH(tbl_deal[[#This Row],[Index]],Directory[Index],0),MATCH('DEAL DIRECTORY'!BM$5,Directory[#Headers],0))</f>
        <v>\\10.10.1.215\dcm$\Deals\Completed\2021 Completed\Ambitiously 济南城建[Sep]</v>
      </c>
      <c r="BN155" s="4"/>
      <c r="BO155" s="4"/>
      <c r="BP155" s="4"/>
    </row>
    <row r="156" spans="3:68" ht="20.25" customHeight="1" x14ac:dyDescent="0.25">
      <c r="C156" s="129">
        <f>Directory[[#This Row],[Index]]</f>
        <v>315</v>
      </c>
      <c r="D156" s="130">
        <f>INDEX(Directory[],MATCH(tbl_deal[[#This Row],[Index]],Directory[Index],0),MATCH('DEAL DIRECTORY'!D$5,Directory[#Headers],0))</f>
        <v>44452</v>
      </c>
      <c r="E156" s="129" t="str">
        <f>INDEX(Directory[],MATCH(tbl_deal[[#This Row],[Index]],Directory[Index],0),MATCH('DEAL DIRECTORY'!E$5,Directory[#Headers],0))</f>
        <v>绿色</v>
      </c>
      <c r="F156" s="129" t="str">
        <f>INDEX(Directory[],MATCH(tbl_deal[[#This Row],[Index]],Directory[Index],0),MATCH('DEAL DIRECTORY'!F$5,Directory[#Headers],0))</f>
        <v/>
      </c>
      <c r="G156" s="129" t="str">
        <f>INDEX(Directory[],MATCH(tbl_deal[[#This Row],[Index]],Directory[Index],0),MATCH('DEAL DIRECTORY'!G$5,Directory[#Headers],0))</f>
        <v>Bling</v>
      </c>
      <c r="H156" s="135" t="str">
        <f>IF(tbl_deal[[#This Row],[FolderPath]]="","",HYPERLINK(tbl_deal[[#This Row],[FolderPath]],"📂"))</f>
        <v>📂</v>
      </c>
      <c r="I156" s="129" t="str">
        <f>INDEX(Directory[],MATCH(tbl_deal[[#This Row],[Index]],Directory[Index],0),MATCH('DEAL DIRECTORY'!I$5,Directory[#Headers],0))</f>
        <v>JGC</v>
      </c>
      <c r="J156" s="129" t="str">
        <f>INDEX(Directory[],MATCH(tbl_deal[[#This Row],[Index]],Directory[Index],0),MATCH('DEAL DIRECTORY'!J$5,Directory[#Headers],0))</f>
        <v>n/a</v>
      </c>
      <c r="K156" s="129" t="str">
        <f>INDEX(Directory[],MATCH(tbl_deal[[#This Row],[Index]],Directory[Index],0),MATCH('DEAL DIRECTORY'!K$5,Directory[#Headers],0))</f>
        <v>POE组</v>
      </c>
      <c r="L156" s="129">
        <f>INDEX(Directory[],MATCH(tbl_deal[[#This Row],[Index]],Directory[Index],0),MATCH('DEAL DIRECTORY'!L$5,Directory[#Headers],0))</f>
        <v>1</v>
      </c>
      <c r="M156" s="129" t="str">
        <f>INDEX(Directory[],MATCH(tbl_deal[[#This Row],[Index]],Directory[Index],0),MATCH('DEAL DIRECTORY'!M$5,Directory[#Headers],0))</f>
        <v>金辉控股</v>
      </c>
      <c r="N156" s="129" t="str">
        <f>INDEX(Directory[],MATCH(tbl_deal[[#This Row],[Index]],Directory[Index],0),MATCH('DEAL DIRECTORY'!N$5,Directory[#Headers],0))</f>
        <v>B2/B/--</v>
      </c>
      <c r="O156" s="129" t="str">
        <f>INDEX(Directory[],MATCH(tbl_deal[[#This Row],[Index]],Directory[Index],0),MATCH('DEAL DIRECTORY'!O$5,Directory[#Headers],0))</f>
        <v>USD</v>
      </c>
      <c r="P156" s="129">
        <f>INDEX(Directory[],MATCH(tbl_deal[[#This Row],[Index]],Directory[Index],0),MATCH('DEAL DIRECTORY'!P$5,Directory[#Headers],0))</f>
        <v>3</v>
      </c>
      <c r="Q156" s="129" t="str">
        <f>INDEX(Directory[],MATCH(tbl_deal[[#This Row],[Index]],Directory[Index],0),MATCH('DEAL DIRECTORY'!Q$5,Directory[#Headers],0))</f>
        <v>2.5</v>
      </c>
      <c r="R156" s="129" t="str">
        <f>INDEX(Directory[],MATCH(tbl_deal[[#This Row],[Index]],Directory[Index],0),MATCH('DEAL DIRECTORY'!R$5,Directory[#Headers],0))</f>
        <v>7.8%</v>
      </c>
      <c r="S156" s="129" t="str">
        <f>INDEX(Directory[],MATCH(tbl_deal[[#This Row],[Index]],Directory[Index],0),MATCH('DEAL DIRECTORY'!S$5,Directory[#Headers],0))</f>
        <v>--</v>
      </c>
      <c r="T156" s="129" t="str">
        <f>INDEX(Directory[],MATCH(tbl_deal[[#This Row],[Index]],Directory[Index],0),MATCH('DEAL DIRECTORY'!T$5,Directory[#Headers],0))</f>
        <v>8%</v>
      </c>
      <c r="U156" s="129" t="str">
        <f>INDEX(Directory[],MATCH(tbl_deal[[#This Row],[Index]],Directory[Index],0),MATCH('DEAL DIRECTORY'!U$5,Directory[#Headers],0))</f>
        <v>--</v>
      </c>
      <c r="V156" s="131">
        <f>INDEX(Directory[],MATCH(tbl_deal[[#This Row],[Index]],Directory[Index],0),MATCH('DEAL DIRECTORY'!V$5,Directory[#Headers],0))</f>
        <v>0</v>
      </c>
      <c r="W156" s="129" t="str">
        <f>INDEX(Directory[],MATCH(tbl_deal[[#This Row],[Index]],Directory[Index],0),MATCH('DEAL DIRECTORY'!W$5,Directory[#Headers],0))</f>
        <v>直发(红筹)</v>
      </c>
      <c r="X156" s="129" t="str">
        <f>INDEX(Directory[],MATCH(tbl_deal[[#This Row],[Index]],Directory[Index],0),MATCH('DEAL DIRECTORY'!X$5,Directory[#Headers],0))</f>
        <v>绿色债券</v>
      </c>
      <c r="Y156" s="129" t="str">
        <f>INDEX(Directory[],MATCH(tbl_deal[[#This Row],[Index]],Directory[Index],0),MATCH('DEAL DIRECTORY'!Y$5,Directory[#Headers],0))</f>
        <v>港交所</v>
      </c>
      <c r="Z156" s="129" t="str">
        <f>INDEX(Directory[],MATCH(tbl_deal[[#This Row],[Index]],Directory[Index],0),MATCH('DEAL DIRECTORY'!Z$5,Directory[#Headers],0))</f>
        <v/>
      </c>
      <c r="AA156" s="129" t="str">
        <f>INDEX(Directory[],MATCH(tbl_deal[[#This Row],[Index]],Directory[Index],0),MATCH('DEAL DIRECTORY'!AA$5,Directory[#Headers],0))</f>
        <v/>
      </c>
      <c r="AB156" s="129" t="str">
        <f>INDEX(Directory[],MATCH(tbl_deal[[#This Row],[Index]],Directory[Index],0),MATCH('DEAL DIRECTORY'!AB$5,Directory[#Headers],0))</f>
        <v>BISL</v>
      </c>
      <c r="AC156" s="129" t="str">
        <f>INDEX(Directory[],MATCH(tbl_deal[[#This Row],[Index]],Directory[Index],0),MATCH('DEAL DIRECTORY'!AC$5,Directory[#Headers],0))</f>
        <v>--</v>
      </c>
      <c r="AD156" s="129" t="str">
        <f>INDEX(Directory[],MATCH(tbl_deal[[#This Row],[Index]],Directory[Index],0),MATCH('DEAL DIRECTORY'!AD$5,Directory[#Headers],0))</f>
        <v>--</v>
      </c>
      <c r="AE156" s="129" t="str">
        <f>INDEX(Directory[],MATCH(tbl_deal[[#This Row],[Index]],Directory[Index],0),MATCH('DEAL DIRECTORY'!AE$5,Directory[#Headers],0))</f>
        <v>--</v>
      </c>
      <c r="AF156" s="129" t="str">
        <f>INDEX(Directory[],MATCH(tbl_deal[[#This Row],[Index]],Directory[Index],0),MATCH('DEAL DIRECTORY'!AF$5,Directory[#Headers],0))</f>
        <v>Y</v>
      </c>
      <c r="AG156" s="129" t="str">
        <f>INDEX(Directory[],MATCH(tbl_deal[[#This Row],[Index]],Directory[Index],0),MATCH('DEAL DIRECTORY'!AG$5,Directory[#Headers],0))</f>
        <v>金辉控股(集团)有限公司</v>
      </c>
      <c r="AH156" s="129" t="str">
        <f>INDEX(Directory[],MATCH(tbl_deal[[#This Row],[Index]],Directory[Index],0),MATCH('DEAL DIRECTORY'!AH$5,Directory[#Headers],0))</f>
        <v>B3/--/--</v>
      </c>
      <c r="AI156" s="129" t="str">
        <f>INDEX(Directory[],MATCH(tbl_deal[[#This Row],[Index]],Directory[Index],0),MATCH('DEAL DIRECTORY'!AI$5,Directory[#Headers],0))</f>
        <v>--</v>
      </c>
      <c r="AJ156" s="129" t="str">
        <f>INDEX(Directory[],MATCH(tbl_deal[[#This Row],[Index]],Directory[Index],0),MATCH('DEAL DIRECTORY'!AJ$5,Directory[#Headers],0))</f>
        <v>北京</v>
      </c>
      <c r="AK156" s="129" t="str">
        <f>INDEX(Directory[],MATCH(tbl_deal[[#This Row],[Index]],Directory[Index],0),MATCH('DEAL DIRECTORY'!AK$5,Directory[#Headers],0))</f>
        <v>--</v>
      </c>
      <c r="AL156" s="129" t="str">
        <f>INDEX(Directory[],MATCH(tbl_deal[[#This Row],[Index]],Directory[Index],0),MATCH('DEAL DIRECTORY'!AL$5,Directory[#Headers],0))</f>
        <v>--</v>
      </c>
      <c r="AM156" s="129" t="str">
        <f>INDEX(Directory[],MATCH(tbl_deal[[#This Row],[Index]],Directory[Index],0),MATCH('DEAL DIRECTORY'!AM$5,Directory[#Headers],0))</f>
        <v>--</v>
      </c>
      <c r="AN156" s="129" t="str">
        <f>INDEX(Directory[],MATCH(tbl_deal[[#This Row],[Index]],Directory[Index],0),MATCH('DEAL DIRECTORY'!AN$5,Directory[#Headers],0))</f>
        <v>--</v>
      </c>
      <c r="AO156" s="132">
        <f>IF(ISBLANK(INDEX(Directory[],MATCH(tbl_deal[[#This Row],[Index]],Directory[Index],0),MATCH('DEAL DIRECTORY'!AO$5,Directory[#Headers],0))),"--",INDEX(Directory[],MATCH(tbl_deal[[#This Row],[Index]],Directory[Index],0),MATCH('DEAL DIRECTORY'!AO$5,Directory[#Headers],0)))</f>
        <v>192000</v>
      </c>
      <c r="AP156" s="129">
        <f>INDEX(Directory[],MATCH(tbl_deal[[#This Row],[Index]],Directory[Index],0),MATCH('DEAL DIRECTORY'!AP$5,Directory[#Headers],0))</f>
        <v>3</v>
      </c>
      <c r="AQ156" s="129">
        <f>INDEX(Directory[],MATCH(tbl_deal[[#This Row],[Index]],Directory[Index],0),MATCH('DEAL DIRECTORY'!AQ$5,Directory[#Headers],0))</f>
        <v>19.36</v>
      </c>
      <c r="AR156" s="129">
        <f>INDEX(Directory[],MATCH(tbl_deal[[#This Row],[Index]],Directory[Index],0),MATCH('DEAL DIRECTORY'!AR$5,Directory[#Headers],0))</f>
        <v>23.256</v>
      </c>
      <c r="AS156" s="129" t="str">
        <f>INDEX(Directory[],MATCH(tbl_deal[[#This Row],[Index]],Directory[Index],0),MATCH('DEAL DIRECTORY'!AS$5,Directory[#Headers],0))</f>
        <v>民企</v>
      </c>
      <c r="AT156" s="129" t="str">
        <f>INDEX(Directory[],MATCH(tbl_deal[[#This Row],[Index]],Directory[Index],0),MATCH('DEAL DIRECTORY'!AT$5,Directory[#Headers],0))</f>
        <v>房地产</v>
      </c>
      <c r="AU156" s="129" t="str">
        <f>INDEX(Directory[],MATCH(tbl_deal[[#This Row],[Index]],Directory[Index],0),MATCH('DEAL DIRECTORY'!AU$5,Directory[#Headers],0))</f>
        <v>--</v>
      </c>
      <c r="AV156" s="129" t="str">
        <f>INDEX(Directory[],MATCH(tbl_deal[[#This Row],[Index]],Directory[Index],0),MATCH('DEAL DIRECTORY'!AV$5,Directory[#Headers],0))</f>
        <v>红筹</v>
      </c>
      <c r="AW156" s="129" t="str">
        <f>INDEX(Directory[],MATCH(tbl_deal[[#This Row],[Index]],Directory[Index],0),MATCH('DEAL DIRECTORY'!AW$5,Directory[#Headers],0))</f>
        <v>高收益</v>
      </c>
      <c r="AX156" s="129" t="str">
        <f>INDEX(Directory[],MATCH(tbl_deal[[#This Row],[Index]],Directory[Index],0),MATCH('DEAL DIRECTORY'!AX$5,Directory[#Headers],0))</f>
        <v>2-3亿</v>
      </c>
      <c r="AY156" s="133" t="str">
        <f>INDEX(Directory[],MATCH(tbl_deal[[#This Row],[Index]],Directory[Index],0),MATCH('DEAL DIRECTORY'!AY$5,Directory[#Headers],0))</f>
        <v>21年</v>
      </c>
      <c r="AZ156" s="129" t="str">
        <f>INDEX(Directory[],MATCH(tbl_deal[[#This Row],[Index]],Directory[Index],0),MATCH('DEAL DIRECTORY'!AZ$5,Directory[#Headers],0))</f>
        <v>Q3</v>
      </c>
      <c r="BA156" s="129" t="str">
        <f>INDEX(Directory[],MATCH(tbl_deal[[#This Row],[Index]],Directory[Index],0),MATCH('DEAL DIRECTORY'!BA$5,Directory[#Headers],0))</f>
        <v>09月</v>
      </c>
      <c r="BB156" s="129" t="str">
        <f>INDEX(Directory[],MATCH(tbl_deal[[#This Row],[Index]],Directory[Index],0),MATCH('DEAL DIRECTORY'!BB$5,Directory[#Headers],0))</f>
        <v>--</v>
      </c>
      <c r="BC156" s="129" t="str">
        <f>INDEX(Directory[],MATCH(tbl_deal[[#This Row],[Index]],Directory[Index],0),MATCH('DEAL DIRECTORY'!BC$5,Directory[#Headers],0))</f>
        <v>RADIANCE HOLDINGS GROUP CO LTD</v>
      </c>
      <c r="BD156" s="129" t="str">
        <f>INDEX(Directory[],MATCH(tbl_deal[[#This Row],[Index]],Directory[Index],0),MATCH('DEAL DIRECTORY'!BD$5,Directory[#Headers],0))</f>
        <v>XS2384610577</v>
      </c>
      <c r="BE156" s="137" t="str">
        <f>INDEX(Directory[],MATCH(tbl_deal[[#This Row],[Index]],Directory[Index],0),MATCH('DEAL DIRECTORY'!BE$5,Directory[#Headers],0))</f>
        <v>21年09月</v>
      </c>
      <c r="BF156" s="137" t="str">
        <f>INDEX(Directory[],MATCH(tbl_deal[[#This Row],[Index]],Directory[Index],0),MATCH('DEAL DIRECTORY'!BF$5,Directory[#Headers],0))</f>
        <v>金辉控股</v>
      </c>
      <c r="BG156" s="137" t="str">
        <f>INDEX(Directory[],MATCH(tbl_deal[[#This Row],[Index]],Directory[Index],0),MATCH('DEAL DIRECTORY'!BG$5,Directory[#Headers],0))</f>
        <v>B2/B/--</v>
      </c>
      <c r="BH156" s="137" t="str">
        <f>INDEX(Directory[],MATCH(tbl_deal[[#This Row],[Index]],Directory[Index],0),MATCH('DEAL DIRECTORY'!BH$5,Directory[#Headers],0))</f>
        <v>绿色债券</v>
      </c>
      <c r="BI156" s="137" t="str">
        <f>INDEX(Directory[],MATCH(tbl_deal[[#This Row],[Index]],Directory[Index],0),MATCH('DEAL DIRECTORY'!BI$5,Directory[#Headers],0))</f>
        <v>3亿美元</v>
      </c>
      <c r="BJ156" s="137" t="str">
        <f>INDEX(Directory[],MATCH(tbl_deal[[#This Row],[Index]],Directory[Index],0),MATCH('DEAL DIRECTORY'!BJ$5,Directory[#Headers],0))</f>
        <v>2.5年</v>
      </c>
      <c r="BK156" s="137" t="str">
        <f>INDEX(Directory[],MATCH(tbl_deal[[#This Row],[Index]],Directory[Index],0),MATCH('DEAL DIRECTORY'!BK$5,Directory[#Headers],0))</f>
        <v>7.8%</v>
      </c>
      <c r="BL156" s="137" t="str">
        <f>INDEX(Directory[],MATCH(tbl_deal[[#This Row],[Index]],Directory[Index],0),MATCH('DEAL DIRECTORY'!BL$5,Directory[#Headers],0))</f>
        <v>全球协调人</v>
      </c>
      <c r="BM156" s="129" t="str">
        <f>INDEX(Directory[],MATCH(tbl_deal[[#This Row],[Index]],Directory[Index],0),MATCH('DEAL DIRECTORY'!BM$5,Directory[#Headers],0))</f>
        <v>\\10.10.1.215\dcm$\Deals\Completed\2021 Completed\Bling 金辉</v>
      </c>
      <c r="BN156" s="4"/>
      <c r="BO156" s="4"/>
      <c r="BP156" s="4"/>
    </row>
    <row r="157" spans="3:68" ht="20.25" customHeight="1" x14ac:dyDescent="0.25">
      <c r="C157" s="129">
        <f>Directory[[#This Row],[Index]]</f>
        <v>314</v>
      </c>
      <c r="D157" s="130">
        <f>INDEX(Directory[],MATCH(tbl_deal[[#This Row],[Index]],Directory[Index],0),MATCH('DEAL DIRECTORY'!D$5,Directory[#Headers],0))</f>
        <v>44452</v>
      </c>
      <c r="E157" s="129" t="str">
        <f>INDEX(Directory[],MATCH(tbl_deal[[#This Row],[Index]],Directory[Index],0),MATCH('DEAL DIRECTORY'!E$5,Directory[#Headers],0))</f>
        <v>绿色</v>
      </c>
      <c r="F157" s="129" t="str">
        <f>INDEX(Directory[],MATCH(tbl_deal[[#This Row],[Index]],Directory[Index],0),MATCH('DEAL DIRECTORY'!F$5,Directory[#Headers],0))</f>
        <v/>
      </c>
      <c r="G157" s="129" t="str">
        <f>INDEX(Directory[],MATCH(tbl_deal[[#This Row],[Index]],Directory[Index],0),MATCH('DEAL DIRECTORY'!G$5,Directory[#Headers],0))</f>
        <v>Star</v>
      </c>
      <c r="H157" s="135" t="str">
        <f>IF(tbl_deal[[#This Row],[FolderPath]]="","",HYPERLINK(tbl_deal[[#This Row],[FolderPath]],"📂"))</f>
        <v>📂</v>
      </c>
      <c r="I157" s="129" t="str">
        <f>INDEX(Directory[],MATCH(tbl_deal[[#This Row],[Index]],Directory[Index],0),MATCH('DEAL DIRECTORY'!I$5,Directory[#Headers],0))</f>
        <v>JBR</v>
      </c>
      <c r="J157" s="129" t="str">
        <f>INDEX(Directory[],MATCH(tbl_deal[[#This Row],[Index]],Directory[Index],0),MATCH('DEAL DIRECTORY'!J$5,Directory[#Headers],0))</f>
        <v>n/a</v>
      </c>
      <c r="K157" s="129" t="str">
        <f>INDEX(Directory[],MATCH(tbl_deal[[#This Row],[Index]],Directory[Index],0),MATCH('DEAL DIRECTORY'!K$5,Directory[#Headers],0))</f>
        <v>POE组</v>
      </c>
      <c r="L157" s="129">
        <f>INDEX(Directory[],MATCH(tbl_deal[[#This Row],[Index]],Directory[Index],0),MATCH('DEAL DIRECTORY'!L$5,Directory[#Headers],0))</f>
        <v>1</v>
      </c>
      <c r="M157" s="129" t="str">
        <f>INDEX(Directory[],MATCH(tbl_deal[[#This Row],[Index]],Directory[Index],0),MATCH('DEAL DIRECTORY'!M$5,Directory[#Headers],0))</f>
        <v>世茂集团</v>
      </c>
      <c r="N157" s="129" t="str">
        <f>INDEX(Directory[],MATCH(tbl_deal[[#This Row],[Index]],Directory[Index],0),MATCH('DEAL DIRECTORY'!N$5,Directory[#Headers],0))</f>
        <v>--/--/BBB-</v>
      </c>
      <c r="O157" s="129" t="str">
        <f>INDEX(Directory[],MATCH(tbl_deal[[#This Row],[Index]],Directory[Index],0),MATCH('DEAL DIRECTORY'!O$5,Directory[#Headers],0))</f>
        <v>USD</v>
      </c>
      <c r="P157" s="129">
        <f>INDEX(Directory[],MATCH(tbl_deal[[#This Row],[Index]],Directory[Index],0),MATCH('DEAL DIRECTORY'!P$5,Directory[#Headers],0))</f>
        <v>7.48</v>
      </c>
      <c r="Q157" s="129" t="str">
        <f>INDEX(Directory[],MATCH(tbl_deal[[#This Row],[Index]],Directory[Index],0),MATCH('DEAL DIRECTORY'!Q$5,Directory[#Headers],0))</f>
        <v>5.3</v>
      </c>
      <c r="R157" s="129" t="str">
        <f>INDEX(Directory[],MATCH(tbl_deal[[#This Row],[Index]],Directory[Index],0),MATCH('DEAL DIRECTORY'!R$5,Directory[#Headers],0))</f>
        <v>5.2%</v>
      </c>
      <c r="S157" s="129" t="str">
        <f>INDEX(Directory[],MATCH(tbl_deal[[#This Row],[Index]],Directory[Index],0),MATCH('DEAL DIRECTORY'!S$5,Directory[#Headers],0))</f>
        <v>5.625%a</v>
      </c>
      <c r="T157" s="129" t="str">
        <f>INDEX(Directory[],MATCH(tbl_deal[[#This Row],[Index]],Directory[Index],0),MATCH('DEAL DIRECTORY'!T$5,Directory[#Headers],0))</f>
        <v>5.25%</v>
      </c>
      <c r="U157" s="129" t="str">
        <f>INDEX(Directory[],MATCH(tbl_deal[[#This Row],[Index]],Directory[Index],0),MATCH('DEAL DIRECTORY'!U$5,Directory[#Headers],0))</f>
        <v>--</v>
      </c>
      <c r="V157" s="131">
        <f>INDEX(Directory[],MATCH(tbl_deal[[#This Row],[Index]],Directory[Index],0),MATCH('DEAL DIRECTORY'!V$5,Directory[#Headers],0))</f>
        <v>38</v>
      </c>
      <c r="W157" s="129" t="str">
        <f>INDEX(Directory[],MATCH(tbl_deal[[#This Row],[Index]],Directory[Index],0),MATCH('DEAL DIRECTORY'!W$5,Directory[#Headers],0))</f>
        <v>直发</v>
      </c>
      <c r="X157" s="129" t="str">
        <f>INDEX(Directory[],MATCH(tbl_deal[[#This Row],[Index]],Directory[Index],0),MATCH('DEAL DIRECTORY'!X$5,Directory[#Headers],0))</f>
        <v>绿色债券</v>
      </c>
      <c r="Y157" s="129" t="str">
        <f>INDEX(Directory[],MATCH(tbl_deal[[#This Row],[Index]],Directory[Index],0),MATCH('DEAL DIRECTORY'!Y$5,Directory[#Headers],0))</f>
        <v>新交所</v>
      </c>
      <c r="Z157" s="129" t="str">
        <f>INDEX(Directory[],MATCH(tbl_deal[[#This Row],[Index]],Directory[Index],0),MATCH('DEAL DIRECTORY'!Z$5,Directory[#Headers],0))</f>
        <v/>
      </c>
      <c r="AA157" s="129" t="str">
        <f>INDEX(Directory[],MATCH(tbl_deal[[#This Row],[Index]],Directory[Index],0),MATCH('DEAL DIRECTORY'!AA$5,Directory[#Headers],0))</f>
        <v/>
      </c>
      <c r="AB157" s="129" t="str">
        <f>INDEX(Directory[],MATCH(tbl_deal[[#This Row],[Index]],Directory[Index],0),MATCH('DEAL DIRECTORY'!AB$5,Directory[#Headers],0))</f>
        <v>BISL</v>
      </c>
      <c r="AC157" s="129" t="str">
        <f>INDEX(Directory[],MATCH(tbl_deal[[#This Row],[Index]],Directory[Index],0),MATCH('DEAL DIRECTORY'!AC$5,Directory[#Headers],0))</f>
        <v>--</v>
      </c>
      <c r="AD157" s="129" t="str">
        <f>INDEX(Directory[],MATCH(tbl_deal[[#This Row],[Index]],Directory[Index],0),MATCH('DEAL DIRECTORY'!AD$5,Directory[#Headers],0))</f>
        <v>--</v>
      </c>
      <c r="AE157" s="129" t="str">
        <f>INDEX(Directory[],MATCH(tbl_deal[[#This Row],[Index]],Directory[Index],0),MATCH('DEAL DIRECTORY'!AE$5,Directory[#Headers],0))</f>
        <v>--</v>
      </c>
      <c r="AF157" s="129" t="str">
        <f>INDEX(Directory[],MATCH(tbl_deal[[#This Row],[Index]],Directory[Index],0),MATCH('DEAL DIRECTORY'!AF$5,Directory[#Headers],0))</f>
        <v>N</v>
      </c>
      <c r="AG157" s="129" t="str">
        <f>INDEX(Directory[],MATCH(tbl_deal[[#This Row],[Index]],Directory[Index],0),MATCH('DEAL DIRECTORY'!AG$5,Directory[#Headers],0))</f>
        <v>世茂集团控股有限公司</v>
      </c>
      <c r="AH157" s="129" t="str">
        <f>INDEX(Directory[],MATCH(tbl_deal[[#This Row],[Index]],Directory[Index],0),MATCH('DEAL DIRECTORY'!AH$5,Directory[#Headers],0))</f>
        <v>--/--/--</v>
      </c>
      <c r="AI157" s="129" t="str">
        <f>INDEX(Directory[],MATCH(tbl_deal[[#This Row],[Index]],Directory[Index],0),MATCH('DEAL DIRECTORY'!AI$5,Directory[#Headers],0))</f>
        <v>AAA</v>
      </c>
      <c r="AJ157" s="129" t="str">
        <f>INDEX(Directory[],MATCH(tbl_deal[[#This Row],[Index]],Directory[Index],0),MATCH('DEAL DIRECTORY'!AJ$5,Directory[#Headers],0))</f>
        <v>上海</v>
      </c>
      <c r="AK157" s="129" t="str">
        <f>INDEX(Directory[],MATCH(tbl_deal[[#This Row],[Index]],Directory[Index],0),MATCH('DEAL DIRECTORY'!AK$5,Directory[#Headers],0))</f>
        <v>--</v>
      </c>
      <c r="AL157" s="129" t="str">
        <f>INDEX(Directory[],MATCH(tbl_deal[[#This Row],[Index]],Directory[Index],0),MATCH('DEAL DIRECTORY'!AL$5,Directory[#Headers],0))</f>
        <v>--</v>
      </c>
      <c r="AM157" s="129" t="str">
        <f>INDEX(Directory[],MATCH(tbl_deal[[#This Row],[Index]],Directory[Index],0),MATCH('DEAL DIRECTORY'!AM$5,Directory[#Headers],0))</f>
        <v>--</v>
      </c>
      <c r="AN157" s="129" t="str">
        <f>INDEX(Directory[],MATCH(tbl_deal[[#This Row],[Index]],Directory[Index],0),MATCH('DEAL DIRECTORY'!AN$5,Directory[#Headers],0))</f>
        <v>--</v>
      </c>
      <c r="AO157" s="132">
        <f>IF(ISBLANK(INDEX(Directory[],MATCH(tbl_deal[[#This Row],[Index]],Directory[Index],0),MATCH('DEAL DIRECTORY'!AO$5,Directory[#Headers],0))),"--",INDEX(Directory[],MATCH(tbl_deal[[#This Row],[Index]],Directory[Index],0),MATCH('DEAL DIRECTORY'!AO$5,Directory[#Headers],0)))</f>
        <v>562018</v>
      </c>
      <c r="AP157" s="129">
        <f>INDEX(Directory[],MATCH(tbl_deal[[#This Row],[Index]],Directory[Index],0),MATCH('DEAL DIRECTORY'!AP$5,Directory[#Headers],0))</f>
        <v>7.48</v>
      </c>
      <c r="AQ157" s="129">
        <f>INDEX(Directory[],MATCH(tbl_deal[[#This Row],[Index]],Directory[Index],0),MATCH('DEAL DIRECTORY'!AQ$5,Directory[#Headers],0))</f>
        <v>48.26</v>
      </c>
      <c r="AR157" s="129">
        <f>INDEX(Directory[],MATCH(tbl_deal[[#This Row],[Index]],Directory[Index],0),MATCH('DEAL DIRECTORY'!AR$5,Directory[#Headers],0))</f>
        <v>57.984000000000002</v>
      </c>
      <c r="AS157" s="129" t="str">
        <f>INDEX(Directory[],MATCH(tbl_deal[[#This Row],[Index]],Directory[Index],0),MATCH('DEAL DIRECTORY'!AS$5,Directory[#Headers],0))</f>
        <v>民企</v>
      </c>
      <c r="AT157" s="129" t="str">
        <f>INDEX(Directory[],MATCH(tbl_deal[[#This Row],[Index]],Directory[Index],0),MATCH('DEAL DIRECTORY'!AT$5,Directory[#Headers],0))</f>
        <v>房地产</v>
      </c>
      <c r="AU157" s="129" t="str">
        <f>INDEX(Directory[],MATCH(tbl_deal[[#This Row],[Index]],Directory[Index],0),MATCH('DEAL DIRECTORY'!AU$5,Directory[#Headers],0))</f>
        <v>--</v>
      </c>
      <c r="AV157" s="129" t="str">
        <f>INDEX(Directory[],MATCH(tbl_deal[[#This Row],[Index]],Directory[Index],0),MATCH('DEAL DIRECTORY'!AV$5,Directory[#Headers],0))</f>
        <v>直发</v>
      </c>
      <c r="AW157" s="129" t="str">
        <f>INDEX(Directory[],MATCH(tbl_deal[[#This Row],[Index]],Directory[Index],0),MATCH('DEAL DIRECTORY'!AW$5,Directory[#Headers],0))</f>
        <v>投资级</v>
      </c>
      <c r="AX157" s="129" t="str">
        <f>INDEX(Directory[],MATCH(tbl_deal[[#This Row],[Index]],Directory[Index],0),MATCH('DEAL DIRECTORY'!AX$5,Directory[#Headers],0))</f>
        <v>&gt;5亿</v>
      </c>
      <c r="AY157" s="133" t="str">
        <f>INDEX(Directory[],MATCH(tbl_deal[[#This Row],[Index]],Directory[Index],0),MATCH('DEAL DIRECTORY'!AY$5,Directory[#Headers],0))</f>
        <v>21年</v>
      </c>
      <c r="AZ157" s="129" t="str">
        <f>INDEX(Directory[],MATCH(tbl_deal[[#This Row],[Index]],Directory[Index],0),MATCH('DEAL DIRECTORY'!AZ$5,Directory[#Headers],0))</f>
        <v>Q3</v>
      </c>
      <c r="BA157" s="129" t="str">
        <f>INDEX(Directory[],MATCH(tbl_deal[[#This Row],[Index]],Directory[Index],0),MATCH('DEAL DIRECTORY'!BA$5,Directory[#Headers],0))</f>
        <v>09月</v>
      </c>
      <c r="BB157" s="129" t="str">
        <f>INDEX(Directory[],MATCH(tbl_deal[[#This Row],[Index]],Directory[Index],0),MATCH('DEAL DIRECTORY'!BB$5,Directory[#Headers],0))</f>
        <v>--</v>
      </c>
      <c r="BC157" s="129" t="str">
        <f>INDEX(Directory[],MATCH(tbl_deal[[#This Row],[Index]],Directory[Index],0),MATCH('DEAL DIRECTORY'!BC$5,Directory[#Headers],0))</f>
        <v>SHIMAO GROUP HOLDINGS LTD</v>
      </c>
      <c r="BD157" s="129" t="str">
        <f>INDEX(Directory[],MATCH(tbl_deal[[#This Row],[Index]],Directory[Index],0),MATCH('DEAL DIRECTORY'!BD$5,Directory[#Headers],0))</f>
        <v>XS2385392936</v>
      </c>
      <c r="BE157" s="137" t="str">
        <f>INDEX(Directory[],MATCH(tbl_deal[[#This Row],[Index]],Directory[Index],0),MATCH('DEAL DIRECTORY'!BE$5,Directory[#Headers],0))</f>
        <v>21年09月</v>
      </c>
      <c r="BF157" s="137" t="str">
        <f>INDEX(Directory[],MATCH(tbl_deal[[#This Row],[Index]],Directory[Index],0),MATCH('DEAL DIRECTORY'!BF$5,Directory[#Headers],0))</f>
        <v>世茂集团</v>
      </c>
      <c r="BG157" s="137" t="str">
        <f>INDEX(Directory[],MATCH(tbl_deal[[#This Row],[Index]],Directory[Index],0),MATCH('DEAL DIRECTORY'!BG$5,Directory[#Headers],0))</f>
        <v>--/--/BBB-</v>
      </c>
      <c r="BH157" s="137" t="str">
        <f>INDEX(Directory[],MATCH(tbl_deal[[#This Row],[Index]],Directory[Index],0),MATCH('DEAL DIRECTORY'!BH$5,Directory[#Headers],0))</f>
        <v>绿色债券</v>
      </c>
      <c r="BI157" s="137" t="str">
        <f>INDEX(Directory[],MATCH(tbl_deal[[#This Row],[Index]],Directory[Index],0),MATCH('DEAL DIRECTORY'!BI$5,Directory[#Headers],0))</f>
        <v>7.48亿美元</v>
      </c>
      <c r="BJ157" s="137" t="str">
        <f>INDEX(Directory[],MATCH(tbl_deal[[#This Row],[Index]],Directory[Index],0),MATCH('DEAL DIRECTORY'!BJ$5,Directory[#Headers],0))</f>
        <v>5.3年</v>
      </c>
      <c r="BK157" s="137" t="str">
        <f>INDEX(Directory[],MATCH(tbl_deal[[#This Row],[Index]],Directory[Index],0),MATCH('DEAL DIRECTORY'!BK$5,Directory[#Headers],0))</f>
        <v>5.2%</v>
      </c>
      <c r="BL157" s="137" t="str">
        <f>INDEX(Directory[],MATCH(tbl_deal[[#This Row],[Index]],Directory[Index],0),MATCH('DEAL DIRECTORY'!BL$5,Directory[#Headers],0))</f>
        <v>账簿管理人</v>
      </c>
      <c r="BM157" s="129" t="str">
        <f>INDEX(Directory[],MATCH(tbl_deal[[#This Row],[Index]],Directory[Index],0),MATCH('DEAL DIRECTORY'!BM$5,Directory[#Headers],0))</f>
        <v>\\10.10.1.215\dcm$\Deals\Completed\2021 Completed\Star 世茂</v>
      </c>
      <c r="BN157" s="4"/>
      <c r="BO157" s="4"/>
      <c r="BP157" s="4"/>
    </row>
    <row r="158" spans="3:68" ht="20.25" customHeight="1" x14ac:dyDescent="0.25">
      <c r="C158" s="129">
        <f>Directory[[#This Row],[Index]]</f>
        <v>313</v>
      </c>
      <c r="D158" s="130">
        <f>INDEX(Directory[],MATCH(tbl_deal[[#This Row],[Index]],Directory[Index],0),MATCH('DEAL DIRECTORY'!D$5,Directory[#Headers],0))</f>
        <v>44452</v>
      </c>
      <c r="E158" s="129" t="str">
        <f>INDEX(Directory[],MATCH(tbl_deal[[#This Row],[Index]],Directory[Index],0),MATCH('DEAL DIRECTORY'!E$5,Directory[#Headers],0))</f>
        <v/>
      </c>
      <c r="F158" s="129" t="str">
        <f>INDEX(Directory[],MATCH(tbl_deal[[#This Row],[Index]],Directory[Index],0),MATCH('DEAL DIRECTORY'!F$5,Directory[#Headers],0))</f>
        <v/>
      </c>
      <c r="G158" s="129" t="str">
        <f>INDEX(Directory[],MATCH(tbl_deal[[#This Row],[Index]],Directory[Index],0),MATCH('DEAL DIRECTORY'!G$5,Directory[#Headers],0))</f>
        <v>Star</v>
      </c>
      <c r="H158" s="135" t="str">
        <f>IF(tbl_deal[[#This Row],[FolderPath]]="","",HYPERLINK(tbl_deal[[#This Row],[FolderPath]],"📂"))</f>
        <v/>
      </c>
      <c r="I158" s="129" t="str">
        <f>INDEX(Directory[],MATCH(tbl_deal[[#This Row],[Index]],Directory[Index],0),MATCH('DEAL DIRECTORY'!I$5,Directory[#Headers],0))</f>
        <v>JBR</v>
      </c>
      <c r="J158" s="129" t="str">
        <f>INDEX(Directory[],MATCH(tbl_deal[[#This Row],[Index]],Directory[Index],0),MATCH('DEAL DIRECTORY'!J$5,Directory[#Headers],0))</f>
        <v>n/a</v>
      </c>
      <c r="K158" s="129" t="str">
        <f>INDEX(Directory[],MATCH(tbl_deal[[#This Row],[Index]],Directory[Index],0),MATCH('DEAL DIRECTORY'!K$5,Directory[#Headers],0))</f>
        <v>POE组</v>
      </c>
      <c r="L158" s="129">
        <f>INDEX(Directory[],MATCH(tbl_deal[[#This Row],[Index]],Directory[Index],0),MATCH('DEAL DIRECTORY'!L$5,Directory[#Headers],0))</f>
        <v>1</v>
      </c>
      <c r="M158" s="129" t="str">
        <f>INDEX(Directory[],MATCH(tbl_deal[[#This Row],[Index]],Directory[Index],0),MATCH('DEAL DIRECTORY'!M$5,Directory[#Headers],0))</f>
        <v>世茂集团</v>
      </c>
      <c r="N158" s="129" t="str">
        <f>INDEX(Directory[],MATCH(tbl_deal[[#This Row],[Index]],Directory[Index],0),MATCH('DEAL DIRECTORY'!N$5,Directory[#Headers],0))</f>
        <v>--/--/BBB-</v>
      </c>
      <c r="O158" s="129" t="str">
        <f>INDEX(Directory[],MATCH(tbl_deal[[#This Row],[Index]],Directory[Index],0),MATCH('DEAL DIRECTORY'!O$5,Directory[#Headers],0))</f>
        <v>USD</v>
      </c>
      <c r="P158" s="129">
        <f>INDEX(Directory[],MATCH(tbl_deal[[#This Row],[Index]],Directory[Index],0),MATCH('DEAL DIRECTORY'!P$5,Directory[#Headers],0))</f>
        <v>3</v>
      </c>
      <c r="Q158" s="129" t="str">
        <f>INDEX(Directory[],MATCH(tbl_deal[[#This Row],[Index]],Directory[Index],0),MATCH('DEAL DIRECTORY'!Q$5,Directory[#Headers],0))</f>
        <v>2</v>
      </c>
      <c r="R158" s="129" t="str">
        <f>INDEX(Directory[],MATCH(tbl_deal[[#This Row],[Index]],Directory[Index],0),MATCH('DEAL DIRECTORY'!R$5,Directory[#Headers],0))</f>
        <v>3.975%</v>
      </c>
      <c r="S158" s="129" t="str">
        <f>INDEX(Directory[],MATCH(tbl_deal[[#This Row],[Index]],Directory[Index],0),MATCH('DEAL DIRECTORY'!S$5,Directory[#Headers],0))</f>
        <v>4.375%a</v>
      </c>
      <c r="T158" s="129" t="str">
        <f>INDEX(Directory[],MATCH(tbl_deal[[#This Row],[Index]],Directory[Index],0),MATCH('DEAL DIRECTORY'!T$5,Directory[#Headers],0))</f>
        <v>3.975%</v>
      </c>
      <c r="U158" s="129" t="str">
        <f>INDEX(Directory[],MATCH(tbl_deal[[#This Row],[Index]],Directory[Index],0),MATCH('DEAL DIRECTORY'!U$5,Directory[#Headers],0))</f>
        <v>--</v>
      </c>
      <c r="V158" s="131">
        <f>INDEX(Directory[],MATCH(tbl_deal[[#This Row],[Index]],Directory[Index],0),MATCH('DEAL DIRECTORY'!V$5,Directory[#Headers],0))</f>
        <v>40</v>
      </c>
      <c r="W158" s="129" t="str">
        <f>INDEX(Directory[],MATCH(tbl_deal[[#This Row],[Index]],Directory[Index],0),MATCH('DEAL DIRECTORY'!W$5,Directory[#Headers],0))</f>
        <v>直发</v>
      </c>
      <c r="X158" s="129" t="str">
        <f>INDEX(Directory[],MATCH(tbl_deal[[#This Row],[Index]],Directory[Index],0),MATCH('DEAL DIRECTORY'!X$5,Directory[#Headers],0))</f>
        <v>--</v>
      </c>
      <c r="Y158" s="129" t="str">
        <f>INDEX(Directory[],MATCH(tbl_deal[[#This Row],[Index]],Directory[Index],0),MATCH('DEAL DIRECTORY'!Y$5,Directory[#Headers],0))</f>
        <v>新交所</v>
      </c>
      <c r="Z158" s="129" t="str">
        <f>INDEX(Directory[],MATCH(tbl_deal[[#This Row],[Index]],Directory[Index],0),MATCH('DEAL DIRECTORY'!Z$5,Directory[#Headers],0))</f>
        <v/>
      </c>
      <c r="AA158" s="129" t="str">
        <f>INDEX(Directory[],MATCH(tbl_deal[[#This Row],[Index]],Directory[Index],0),MATCH('DEAL DIRECTORY'!AA$5,Directory[#Headers],0))</f>
        <v/>
      </c>
      <c r="AB158" s="129" t="str">
        <f>INDEX(Directory[],MATCH(tbl_deal[[#This Row],[Index]],Directory[Index],0),MATCH('DEAL DIRECTORY'!AB$5,Directory[#Headers],0))</f>
        <v>BISL</v>
      </c>
      <c r="AC158" s="129" t="str">
        <f>INDEX(Directory[],MATCH(tbl_deal[[#This Row],[Index]],Directory[Index],0),MATCH('DEAL DIRECTORY'!AC$5,Directory[#Headers],0))</f>
        <v>--</v>
      </c>
      <c r="AD158" s="129" t="str">
        <f>INDEX(Directory[],MATCH(tbl_deal[[#This Row],[Index]],Directory[Index],0),MATCH('DEAL DIRECTORY'!AD$5,Directory[#Headers],0))</f>
        <v>--</v>
      </c>
      <c r="AE158" s="129" t="str">
        <f>INDEX(Directory[],MATCH(tbl_deal[[#This Row],[Index]],Directory[Index],0),MATCH('DEAL DIRECTORY'!AE$5,Directory[#Headers],0))</f>
        <v>--</v>
      </c>
      <c r="AF158" s="129" t="str">
        <f>INDEX(Directory[],MATCH(tbl_deal[[#This Row],[Index]],Directory[Index],0),MATCH('DEAL DIRECTORY'!AF$5,Directory[#Headers],0))</f>
        <v>N</v>
      </c>
      <c r="AG158" s="129" t="str">
        <f>INDEX(Directory[],MATCH(tbl_deal[[#This Row],[Index]],Directory[Index],0),MATCH('DEAL DIRECTORY'!AG$5,Directory[#Headers],0))</f>
        <v>世茂集团控股有限公司</v>
      </c>
      <c r="AH158" s="129" t="str">
        <f>INDEX(Directory[],MATCH(tbl_deal[[#This Row],[Index]],Directory[Index],0),MATCH('DEAL DIRECTORY'!AH$5,Directory[#Headers],0))</f>
        <v>--/--/--</v>
      </c>
      <c r="AI158" s="129" t="str">
        <f>INDEX(Directory[],MATCH(tbl_deal[[#This Row],[Index]],Directory[Index],0),MATCH('DEAL DIRECTORY'!AI$5,Directory[#Headers],0))</f>
        <v>AAA</v>
      </c>
      <c r="AJ158" s="129" t="str">
        <f>INDEX(Directory[],MATCH(tbl_deal[[#This Row],[Index]],Directory[Index],0),MATCH('DEAL DIRECTORY'!AJ$5,Directory[#Headers],0))</f>
        <v>上海</v>
      </c>
      <c r="AK158" s="129" t="str">
        <f>INDEX(Directory[],MATCH(tbl_deal[[#This Row],[Index]],Directory[Index],0),MATCH('DEAL DIRECTORY'!AK$5,Directory[#Headers],0))</f>
        <v>--</v>
      </c>
      <c r="AL158" s="129" t="str">
        <f>INDEX(Directory[],MATCH(tbl_deal[[#This Row],[Index]],Directory[Index],0),MATCH('DEAL DIRECTORY'!AL$5,Directory[#Headers],0))</f>
        <v>--</v>
      </c>
      <c r="AM158" s="129" t="str">
        <f>INDEX(Directory[],MATCH(tbl_deal[[#This Row],[Index]],Directory[Index],0),MATCH('DEAL DIRECTORY'!AM$5,Directory[#Headers],0))</f>
        <v>--</v>
      </c>
      <c r="AN158" s="129" t="str">
        <f>INDEX(Directory[],MATCH(tbl_deal[[#This Row],[Index]],Directory[Index],0),MATCH('DEAL DIRECTORY'!AN$5,Directory[#Headers],0))</f>
        <v>--</v>
      </c>
      <c r="AO158" s="132">
        <f>IF(ISBLANK(INDEX(Directory[],MATCH(tbl_deal[[#This Row],[Index]],Directory[Index],0),MATCH('DEAL DIRECTORY'!AO$5,Directory[#Headers],0))),"--",INDEX(Directory[],MATCH(tbl_deal[[#This Row],[Index]],Directory[Index],0),MATCH('DEAL DIRECTORY'!AO$5,Directory[#Headers],0)))</f>
        <v>562018</v>
      </c>
      <c r="AP158" s="129">
        <f>INDEX(Directory[],MATCH(tbl_deal[[#This Row],[Index]],Directory[Index],0),MATCH('DEAL DIRECTORY'!AP$5,Directory[#Headers],0))</f>
        <v>3</v>
      </c>
      <c r="AQ158" s="129">
        <f>INDEX(Directory[],MATCH(tbl_deal[[#This Row],[Index]],Directory[Index],0),MATCH('DEAL DIRECTORY'!AQ$5,Directory[#Headers],0))</f>
        <v>19.36</v>
      </c>
      <c r="AR158" s="129">
        <f>INDEX(Directory[],MATCH(tbl_deal[[#This Row],[Index]],Directory[Index],0),MATCH('DEAL DIRECTORY'!AR$5,Directory[#Headers],0))</f>
        <v>23.256</v>
      </c>
      <c r="AS158" s="129" t="str">
        <f>INDEX(Directory[],MATCH(tbl_deal[[#This Row],[Index]],Directory[Index],0),MATCH('DEAL DIRECTORY'!AS$5,Directory[#Headers],0))</f>
        <v>民企</v>
      </c>
      <c r="AT158" s="129" t="str">
        <f>INDEX(Directory[],MATCH(tbl_deal[[#This Row],[Index]],Directory[Index],0),MATCH('DEAL DIRECTORY'!AT$5,Directory[#Headers],0))</f>
        <v>房地产</v>
      </c>
      <c r="AU158" s="129" t="str">
        <f>INDEX(Directory[],MATCH(tbl_deal[[#This Row],[Index]],Directory[Index],0),MATCH('DEAL DIRECTORY'!AU$5,Directory[#Headers],0))</f>
        <v>--</v>
      </c>
      <c r="AV158" s="129" t="str">
        <f>INDEX(Directory[],MATCH(tbl_deal[[#This Row],[Index]],Directory[Index],0),MATCH('DEAL DIRECTORY'!AV$5,Directory[#Headers],0))</f>
        <v>直发</v>
      </c>
      <c r="AW158" s="129" t="str">
        <f>INDEX(Directory[],MATCH(tbl_deal[[#This Row],[Index]],Directory[Index],0),MATCH('DEAL DIRECTORY'!AW$5,Directory[#Headers],0))</f>
        <v>投资级</v>
      </c>
      <c r="AX158" s="129" t="str">
        <f>INDEX(Directory[],MATCH(tbl_deal[[#This Row],[Index]],Directory[Index],0),MATCH('DEAL DIRECTORY'!AX$5,Directory[#Headers],0))</f>
        <v>2-3亿</v>
      </c>
      <c r="AY158" s="133" t="str">
        <f>INDEX(Directory[],MATCH(tbl_deal[[#This Row],[Index]],Directory[Index],0),MATCH('DEAL DIRECTORY'!AY$5,Directory[#Headers],0))</f>
        <v>21年</v>
      </c>
      <c r="AZ158" s="129" t="str">
        <f>INDEX(Directory[],MATCH(tbl_deal[[#This Row],[Index]],Directory[Index],0),MATCH('DEAL DIRECTORY'!AZ$5,Directory[#Headers],0))</f>
        <v>Q3</v>
      </c>
      <c r="BA158" s="129" t="str">
        <f>INDEX(Directory[],MATCH(tbl_deal[[#This Row],[Index]],Directory[Index],0),MATCH('DEAL DIRECTORY'!BA$5,Directory[#Headers],0))</f>
        <v>09月</v>
      </c>
      <c r="BB158" s="129" t="str">
        <f>INDEX(Directory[],MATCH(tbl_deal[[#This Row],[Index]],Directory[Index],0),MATCH('DEAL DIRECTORY'!BB$5,Directory[#Headers],0))</f>
        <v>--</v>
      </c>
      <c r="BC158" s="129" t="str">
        <f>INDEX(Directory[],MATCH(tbl_deal[[#This Row],[Index]],Directory[Index],0),MATCH('DEAL DIRECTORY'!BC$5,Directory[#Headers],0))</f>
        <v>SHIMAO GROUP HOLDINGS LTD</v>
      </c>
      <c r="BD158" s="129" t="str">
        <f>INDEX(Directory[],MATCH(tbl_deal[[#This Row],[Index]],Directory[Index],0),MATCH('DEAL DIRECTORY'!BD$5,Directory[#Headers],0))</f>
        <v>XS2385392779</v>
      </c>
      <c r="BE158" s="137" t="str">
        <f>INDEX(Directory[],MATCH(tbl_deal[[#This Row],[Index]],Directory[Index],0),MATCH('DEAL DIRECTORY'!BE$5,Directory[#Headers],0))</f>
        <v>21年09月</v>
      </c>
      <c r="BF158" s="137" t="str">
        <f>INDEX(Directory[],MATCH(tbl_deal[[#This Row],[Index]],Directory[Index],0),MATCH('DEAL DIRECTORY'!BF$5,Directory[#Headers],0))</f>
        <v>世茂集团</v>
      </c>
      <c r="BG158" s="137" t="str">
        <f>INDEX(Directory[],MATCH(tbl_deal[[#This Row],[Index]],Directory[Index],0),MATCH('DEAL DIRECTORY'!BG$5,Directory[#Headers],0))</f>
        <v>--/--/BBB-</v>
      </c>
      <c r="BH158" s="137" t="str">
        <f>INDEX(Directory[],MATCH(tbl_deal[[#This Row],[Index]],Directory[Index],0),MATCH('DEAL DIRECTORY'!BH$5,Directory[#Headers],0))</f>
        <v>高级债</v>
      </c>
      <c r="BI158" s="137" t="str">
        <f>INDEX(Directory[],MATCH(tbl_deal[[#This Row],[Index]],Directory[Index],0),MATCH('DEAL DIRECTORY'!BI$5,Directory[#Headers],0))</f>
        <v>3亿美元</v>
      </c>
      <c r="BJ158" s="137" t="str">
        <f>INDEX(Directory[],MATCH(tbl_deal[[#This Row],[Index]],Directory[Index],0),MATCH('DEAL DIRECTORY'!BJ$5,Directory[#Headers],0))</f>
        <v>2年</v>
      </c>
      <c r="BK158" s="137" t="str">
        <f>INDEX(Directory[],MATCH(tbl_deal[[#This Row],[Index]],Directory[Index],0),MATCH('DEAL DIRECTORY'!BK$5,Directory[#Headers],0))</f>
        <v>3.975%</v>
      </c>
      <c r="BL158" s="137" t="str">
        <f>INDEX(Directory[],MATCH(tbl_deal[[#This Row],[Index]],Directory[Index],0),MATCH('DEAL DIRECTORY'!BL$5,Directory[#Headers],0))</f>
        <v>账簿管理人</v>
      </c>
      <c r="BM158" s="129" t="str">
        <f>INDEX(Directory[],MATCH(tbl_deal[[#This Row],[Index]],Directory[Index],0),MATCH('DEAL DIRECTORY'!BM$5,Directory[#Headers],0))</f>
        <v/>
      </c>
      <c r="BN158" s="4"/>
      <c r="BO158" s="4"/>
      <c r="BP158" s="4"/>
    </row>
    <row r="159" spans="3:68" ht="20.25" customHeight="1" x14ac:dyDescent="0.25">
      <c r="C159" s="129">
        <f>Directory[[#This Row],[Index]]</f>
        <v>312</v>
      </c>
      <c r="D159" s="130">
        <f>INDEX(Directory[],MATCH(tbl_deal[[#This Row],[Index]],Directory[Index],0),MATCH('DEAL DIRECTORY'!D$5,Directory[#Headers],0))</f>
        <v>44448</v>
      </c>
      <c r="E159" s="129" t="str">
        <f>INDEX(Directory[],MATCH(tbl_deal[[#This Row],[Index]],Directory[Index],0),MATCH('DEAL DIRECTORY'!E$5,Directory[#Headers],0))</f>
        <v/>
      </c>
      <c r="F159" s="129" t="str">
        <f>INDEX(Directory[],MATCH(tbl_deal[[#This Row],[Index]],Directory[Index],0),MATCH('DEAL DIRECTORY'!F$5,Directory[#Headers],0))</f>
        <v/>
      </c>
      <c r="G159" s="129" t="str">
        <f>INDEX(Directory[],MATCH(tbl_deal[[#This Row],[Index]],Directory[Index],0),MATCH('DEAL DIRECTORY'!G$5,Directory[#Headers],0))</f>
        <v>Ruby</v>
      </c>
      <c r="H159" s="135" t="str">
        <f>IF(tbl_deal[[#This Row],[FolderPath]]="","",HYPERLINK(tbl_deal[[#This Row],[FolderPath]],"📂"))</f>
        <v>📂</v>
      </c>
      <c r="I159" s="129" t="str">
        <f>INDEX(Directory[],MATCH(tbl_deal[[#This Row],[Index]],Directory[Index],0),MATCH('DEAL DIRECTORY'!I$5,Directory[#Headers],0))</f>
        <v>JBR</v>
      </c>
      <c r="J159" s="129" t="str">
        <f>INDEX(Directory[],MATCH(tbl_deal[[#This Row],[Index]],Directory[Index],0),MATCH('DEAL DIRECTORY'!J$5,Directory[#Headers],0))</f>
        <v>n/a</v>
      </c>
      <c r="K159" s="129" t="str">
        <f>INDEX(Directory[],MATCH(tbl_deal[[#This Row],[Index]],Directory[Index],0),MATCH('DEAL DIRECTORY'!K$5,Directory[#Headers],0))</f>
        <v>SOE组</v>
      </c>
      <c r="L159" s="129">
        <f>INDEX(Directory[],MATCH(tbl_deal[[#This Row],[Index]],Directory[Index],0),MATCH('DEAL DIRECTORY'!L$5,Directory[#Headers],0))</f>
        <v>1</v>
      </c>
      <c r="M159" s="129" t="str">
        <f>INDEX(Directory[],MATCH(tbl_deal[[#This Row],[Index]],Directory[Index],0),MATCH('DEAL DIRECTORY'!M$5,Directory[#Headers],0))</f>
        <v>招证国际</v>
      </c>
      <c r="N159" s="129" t="str">
        <f>INDEX(Directory[],MATCH(tbl_deal[[#This Row],[Index]],Directory[Index],0),MATCH('DEAL DIRECTORY'!N$5,Directory[#Headers],0))</f>
        <v>Baa2/--/--</v>
      </c>
      <c r="O159" s="129" t="str">
        <f>INDEX(Directory[],MATCH(tbl_deal[[#This Row],[Index]],Directory[Index],0),MATCH('DEAL DIRECTORY'!O$5,Directory[#Headers],0))</f>
        <v>USD</v>
      </c>
      <c r="P159" s="129">
        <f>INDEX(Directory[],MATCH(tbl_deal[[#This Row],[Index]],Directory[Index],0),MATCH('DEAL DIRECTORY'!P$5,Directory[#Headers],0))</f>
        <v>5</v>
      </c>
      <c r="Q159" s="129" t="str">
        <f>INDEX(Directory[],MATCH(tbl_deal[[#This Row],[Index]],Directory[Index],0),MATCH('DEAL DIRECTORY'!Q$5,Directory[#Headers],0))</f>
        <v>3</v>
      </c>
      <c r="R159" s="129" t="str">
        <f>INDEX(Directory[],MATCH(tbl_deal[[#This Row],[Index]],Directory[Index],0),MATCH('DEAL DIRECTORY'!R$5,Directory[#Headers],0))</f>
        <v>1.295%</v>
      </c>
      <c r="S159" s="129" t="str">
        <f>INDEX(Directory[],MATCH(tbl_deal[[#This Row],[Index]],Directory[Index],0),MATCH('DEAL DIRECTORY'!S$5,Directory[#Headers],0))</f>
        <v>T+130a</v>
      </c>
      <c r="T159" s="129" t="str">
        <f>INDEX(Directory[],MATCH(tbl_deal[[#This Row],[Index]],Directory[Index],0),MATCH('DEAL DIRECTORY'!T$5,Directory[#Headers],0))</f>
        <v>T+86</v>
      </c>
      <c r="U159" s="129" t="str">
        <f>INDEX(Directory[],MATCH(tbl_deal[[#This Row],[Index]],Directory[Index],0),MATCH('DEAL DIRECTORY'!U$5,Directory[#Headers],0))</f>
        <v>T+86</v>
      </c>
      <c r="V159" s="131">
        <f>INDEX(Directory[],MATCH(tbl_deal[[#This Row],[Index]],Directory[Index],0),MATCH('DEAL DIRECTORY'!V$5,Directory[#Headers],0))</f>
        <v>44</v>
      </c>
      <c r="W159" s="129" t="str">
        <f>INDEX(Directory[],MATCH(tbl_deal[[#This Row],[Index]],Directory[Index],0),MATCH('DEAL DIRECTORY'!W$5,Directory[#Headers],0))</f>
        <v>担保</v>
      </c>
      <c r="X159" s="129" t="str">
        <f>INDEX(Directory[],MATCH(tbl_deal[[#This Row],[Index]],Directory[Index],0),MATCH('DEAL DIRECTORY'!X$5,Directory[#Headers],0))</f>
        <v>--</v>
      </c>
      <c r="Y159" s="129" t="str">
        <f>INDEX(Directory[],MATCH(tbl_deal[[#This Row],[Index]],Directory[Index],0),MATCH('DEAL DIRECTORY'!Y$5,Directory[#Headers],0))</f>
        <v>港交所</v>
      </c>
      <c r="Z159" s="129" t="str">
        <f>INDEX(Directory[],MATCH(tbl_deal[[#This Row],[Index]],Directory[Index],0),MATCH('DEAL DIRECTORY'!Z$5,Directory[#Headers],0))</f>
        <v/>
      </c>
      <c r="AA159" s="129" t="str">
        <f>INDEX(Directory[],MATCH(tbl_deal[[#This Row],[Index]],Directory[Index],0),MATCH('DEAL DIRECTORY'!AA$5,Directory[#Headers],0))</f>
        <v/>
      </c>
      <c r="AB159" s="129" t="str">
        <f>INDEX(Directory[],MATCH(tbl_deal[[#This Row],[Index]],Directory[Index],0),MATCH('DEAL DIRECTORY'!AB$5,Directory[#Headers],0))</f>
        <v>BISL,港分</v>
      </c>
      <c r="AC159" s="129" t="str">
        <f>INDEX(Directory[],MATCH(tbl_deal[[#This Row],[Index]],Directory[Index],0),MATCH('DEAL DIRECTORY'!AC$5,Directory[#Headers],0))</f>
        <v>--</v>
      </c>
      <c r="AD159" s="129" t="str">
        <f>INDEX(Directory[],MATCH(tbl_deal[[#This Row],[Index]],Directory[Index],0),MATCH('DEAL DIRECTORY'!AD$5,Directory[#Headers],0))</f>
        <v>--</v>
      </c>
      <c r="AE159" s="129" t="str">
        <f>INDEX(Directory[],MATCH(tbl_deal[[#This Row],[Index]],Directory[Index],0),MATCH('DEAL DIRECTORY'!AE$5,Directory[#Headers],0))</f>
        <v>--</v>
      </c>
      <c r="AF159" s="129" t="str">
        <f>INDEX(Directory[],MATCH(tbl_deal[[#This Row],[Index]],Directory[Index],0),MATCH('DEAL DIRECTORY'!AF$5,Directory[#Headers],0))</f>
        <v>Y</v>
      </c>
      <c r="AG159" s="129" t="str">
        <f>INDEX(Directory[],MATCH(tbl_deal[[#This Row],[Index]],Directory[Index],0),MATCH('DEAL DIRECTORY'!AG$5,Directory[#Headers],0))</f>
        <v>招商证券国际有限公司</v>
      </c>
      <c r="AH159" s="129" t="str">
        <f>INDEX(Directory[],MATCH(tbl_deal[[#This Row],[Index]],Directory[Index],0),MATCH('DEAL DIRECTORY'!AH$5,Directory[#Headers],0))</f>
        <v>Baa2/--/--</v>
      </c>
      <c r="AI159" s="129" t="str">
        <f>INDEX(Directory[],MATCH(tbl_deal[[#This Row],[Index]],Directory[Index],0),MATCH('DEAL DIRECTORY'!AI$5,Directory[#Headers],0))</f>
        <v>--</v>
      </c>
      <c r="AJ159" s="129" t="str">
        <f>INDEX(Directory[],MATCH(tbl_deal[[#This Row],[Index]],Directory[Index],0),MATCH('DEAL DIRECTORY'!AJ$5,Directory[#Headers],0))</f>
        <v>广东</v>
      </c>
      <c r="AK159" s="129" t="str">
        <f>INDEX(Directory[],MATCH(tbl_deal[[#This Row],[Index]],Directory[Index],0),MATCH('DEAL DIRECTORY'!AK$5,Directory[#Headers],0))</f>
        <v>深圳市</v>
      </c>
      <c r="AL159" s="129" t="str">
        <f>INDEX(Directory[],MATCH(tbl_deal[[#This Row],[Index]],Directory[Index],0),MATCH('DEAL DIRECTORY'!AL$5,Directory[#Headers],0))</f>
        <v>--</v>
      </c>
      <c r="AM159" s="129" t="str">
        <f>INDEX(Directory[],MATCH(tbl_deal[[#This Row],[Index]],Directory[Index],0),MATCH('DEAL DIRECTORY'!AM$5,Directory[#Headers],0))</f>
        <v>--</v>
      </c>
      <c r="AN159" s="129" t="str">
        <f>INDEX(Directory[],MATCH(tbl_deal[[#This Row],[Index]],Directory[Index],0),MATCH('DEAL DIRECTORY'!AN$5,Directory[#Headers],0))</f>
        <v>--</v>
      </c>
      <c r="AO159" s="132">
        <f>IF(ISBLANK(INDEX(Directory[],MATCH(tbl_deal[[#This Row],[Index]],Directory[Index],0),MATCH('DEAL DIRECTORY'!AO$5,Directory[#Headers],0))),"--",INDEX(Directory[],MATCH(tbl_deal[[#This Row],[Index]],Directory[Index],0),MATCH('DEAL DIRECTORY'!AO$5,Directory[#Headers],0)))</f>
        <v>10800</v>
      </c>
      <c r="AP159" s="129">
        <f>INDEX(Directory[],MATCH(tbl_deal[[#This Row],[Index]],Directory[Index],0),MATCH('DEAL DIRECTORY'!AP$5,Directory[#Headers],0))</f>
        <v>5</v>
      </c>
      <c r="AQ159" s="129">
        <f>INDEX(Directory[],MATCH(tbl_deal[[#This Row],[Index]],Directory[Index],0),MATCH('DEAL DIRECTORY'!AQ$5,Directory[#Headers],0))</f>
        <v>32.28</v>
      </c>
      <c r="AR159" s="129">
        <f>INDEX(Directory[],MATCH(tbl_deal[[#This Row],[Index]],Directory[Index],0),MATCH('DEAL DIRECTORY'!AR$5,Directory[#Headers],0))</f>
        <v>38.76</v>
      </c>
      <c r="AS159" s="129" t="str">
        <f>INDEX(Directory[],MATCH(tbl_deal[[#This Row],[Index]],Directory[Index],0),MATCH('DEAL DIRECTORY'!AS$5,Directory[#Headers],0))</f>
        <v>央企(子)</v>
      </c>
      <c r="AT159" s="129" t="str">
        <f>INDEX(Directory[],MATCH(tbl_deal[[#This Row],[Index]],Directory[Index],0),MATCH('DEAL DIRECTORY'!AT$5,Directory[#Headers],0))</f>
        <v>金融机构</v>
      </c>
      <c r="AU159" s="129" t="str">
        <f>INDEX(Directory[],MATCH(tbl_deal[[#This Row],[Index]],Directory[Index],0),MATCH('DEAL DIRECTORY'!AU$5,Directory[#Headers],0))</f>
        <v>非银</v>
      </c>
      <c r="AV159" s="129" t="str">
        <f>INDEX(Directory[],MATCH(tbl_deal[[#This Row],[Index]],Directory[Index],0),MATCH('DEAL DIRECTORY'!AV$5,Directory[#Headers],0))</f>
        <v>担保</v>
      </c>
      <c r="AW159" s="129" t="str">
        <f>INDEX(Directory[],MATCH(tbl_deal[[#This Row],[Index]],Directory[Index],0),MATCH('DEAL DIRECTORY'!AW$5,Directory[#Headers],0))</f>
        <v>投资级</v>
      </c>
      <c r="AX159" s="129" t="str">
        <f>INDEX(Directory[],MATCH(tbl_deal[[#This Row],[Index]],Directory[Index],0),MATCH('DEAL DIRECTORY'!AX$5,Directory[#Headers],0))</f>
        <v>3-5亿</v>
      </c>
      <c r="AY159" s="133" t="str">
        <f>INDEX(Directory[],MATCH(tbl_deal[[#This Row],[Index]],Directory[Index],0),MATCH('DEAL DIRECTORY'!AY$5,Directory[#Headers],0))</f>
        <v>21年</v>
      </c>
      <c r="AZ159" s="129" t="str">
        <f>INDEX(Directory[],MATCH(tbl_deal[[#This Row],[Index]],Directory[Index],0),MATCH('DEAL DIRECTORY'!AZ$5,Directory[#Headers],0))</f>
        <v>Q3</v>
      </c>
      <c r="BA159" s="129" t="str">
        <f>INDEX(Directory[],MATCH(tbl_deal[[#This Row],[Index]],Directory[Index],0),MATCH('DEAL DIRECTORY'!BA$5,Directory[#Headers],0))</f>
        <v>09月</v>
      </c>
      <c r="BB159" s="129" t="str">
        <f>INDEX(Directory[],MATCH(tbl_deal[[#This Row],[Index]],Directory[Index],0),MATCH('DEAL DIRECTORY'!BB$5,Directory[#Headers],0))</f>
        <v>--</v>
      </c>
      <c r="BC159" s="129" t="str">
        <f>INDEX(Directory[],MATCH(tbl_deal[[#This Row],[Index]],Directory[Index],0),MATCH('DEAL DIRECTORY'!BC$5,Directory[#Headers],0))</f>
        <v>CMS INTERNATIONAL GEMSTONE LTD</v>
      </c>
      <c r="BD159" s="129" t="str">
        <f>INDEX(Directory[],MATCH(tbl_deal[[#This Row],[Index]],Directory[Index],0),MATCH('DEAL DIRECTORY'!BD$5,Directory[#Headers],0))</f>
        <v>XS2385065656</v>
      </c>
      <c r="BE159" s="137" t="str">
        <f>INDEX(Directory[],MATCH(tbl_deal[[#This Row],[Index]],Directory[Index],0),MATCH('DEAL DIRECTORY'!BE$5,Directory[#Headers],0))</f>
        <v>21年09月</v>
      </c>
      <c r="BF159" s="137" t="str">
        <f>INDEX(Directory[],MATCH(tbl_deal[[#This Row],[Index]],Directory[Index],0),MATCH('DEAL DIRECTORY'!BF$5,Directory[#Headers],0))</f>
        <v>招证国际</v>
      </c>
      <c r="BG159" s="137" t="str">
        <f>INDEX(Directory[],MATCH(tbl_deal[[#This Row],[Index]],Directory[Index],0),MATCH('DEAL DIRECTORY'!BG$5,Directory[#Headers],0))</f>
        <v>Baa2/--/--</v>
      </c>
      <c r="BH159" s="137" t="str">
        <f>INDEX(Directory[],MATCH(tbl_deal[[#This Row],[Index]],Directory[Index],0),MATCH('DEAL DIRECTORY'!BH$5,Directory[#Headers],0))</f>
        <v>高级债</v>
      </c>
      <c r="BI159" s="137" t="str">
        <f>INDEX(Directory[],MATCH(tbl_deal[[#This Row],[Index]],Directory[Index],0),MATCH('DEAL DIRECTORY'!BI$5,Directory[#Headers],0))</f>
        <v>5亿美元</v>
      </c>
      <c r="BJ159" s="137" t="str">
        <f>INDEX(Directory[],MATCH(tbl_deal[[#This Row],[Index]],Directory[Index],0),MATCH('DEAL DIRECTORY'!BJ$5,Directory[#Headers],0))</f>
        <v>3年</v>
      </c>
      <c r="BK159" s="137" t="str">
        <f>INDEX(Directory[],MATCH(tbl_deal[[#This Row],[Index]],Directory[Index],0),MATCH('DEAL DIRECTORY'!BK$5,Directory[#Headers],0))</f>
        <v>1.295%</v>
      </c>
      <c r="BL159" s="137" t="str">
        <f>INDEX(Directory[],MATCH(tbl_deal[[#This Row],[Index]],Directory[Index],0),MATCH('DEAL DIRECTORY'!BL$5,Directory[#Headers],0))</f>
        <v>账簿管理人</v>
      </c>
      <c r="BM159" s="129" t="str">
        <f>INDEX(Directory[],MATCH(tbl_deal[[#This Row],[Index]],Directory[Index],0),MATCH('DEAL DIRECTORY'!BM$5,Directory[#Headers],0))</f>
        <v>\\10.10.1.215\dcm$\Deals\Completed\2021 Completed\Ruby 招证国际</v>
      </c>
      <c r="BN159" s="4"/>
      <c r="BO159" s="4"/>
      <c r="BP159" s="4"/>
    </row>
    <row r="160" spans="3:68" ht="20.25" customHeight="1" x14ac:dyDescent="0.25">
      <c r="C160" s="129">
        <f>Directory[[#This Row],[Index]]</f>
        <v>311</v>
      </c>
      <c r="D160" s="130">
        <f>INDEX(Directory[],MATCH(tbl_deal[[#This Row],[Index]],Directory[Index],0),MATCH('DEAL DIRECTORY'!D$5,Directory[#Headers],0))</f>
        <v>44447</v>
      </c>
      <c r="E160" s="129" t="str">
        <f>INDEX(Directory[],MATCH(tbl_deal[[#This Row],[Index]],Directory[Index],0),MATCH('DEAL DIRECTORY'!E$5,Directory[#Headers],0))</f>
        <v/>
      </c>
      <c r="F160" s="129" t="str">
        <f>INDEX(Directory[],MATCH(tbl_deal[[#This Row],[Index]],Directory[Index],0),MATCH('DEAL DIRECTORY'!F$5,Directory[#Headers],0))</f>
        <v/>
      </c>
      <c r="G160" s="129" t="str">
        <f>INDEX(Directory[],MATCH(tbl_deal[[#This Row],[Index]],Directory[Index],0),MATCH('DEAL DIRECTORY'!G$5,Directory[#Headers],0))</f>
        <v>Spring III</v>
      </c>
      <c r="H160" s="135" t="str">
        <f>IF(tbl_deal[[#This Row],[FolderPath]]="","",HYPERLINK(tbl_deal[[#This Row],[FolderPath]],"📂"))</f>
        <v>📂</v>
      </c>
      <c r="I160" s="129" t="str">
        <f>INDEX(Directory[],MATCH(tbl_deal[[#This Row],[Index]],Directory[Index],0),MATCH('DEAL DIRECTORY'!I$5,Directory[#Headers],0))</f>
        <v>JGC</v>
      </c>
      <c r="J160" s="129" t="str">
        <f>INDEX(Directory[],MATCH(tbl_deal[[#This Row],[Index]],Directory[Index],0),MATCH('DEAL DIRECTORY'!J$5,Directory[#Headers],0))</f>
        <v>n/a</v>
      </c>
      <c r="K160" s="129" t="str">
        <f>INDEX(Directory[],MATCH(tbl_deal[[#This Row],[Index]],Directory[Index],0),MATCH('DEAL DIRECTORY'!K$5,Directory[#Headers],0))</f>
        <v>POE组</v>
      </c>
      <c r="L160" s="129">
        <f>INDEX(Directory[],MATCH(tbl_deal[[#This Row],[Index]],Directory[Index],0),MATCH('DEAL DIRECTORY'!L$5,Directory[#Headers],0))</f>
        <v>1</v>
      </c>
      <c r="M160" s="129" t="str">
        <f>INDEX(Directory[],MATCH(tbl_deal[[#This Row],[Index]],Directory[Index],0),MATCH('DEAL DIRECTORY'!M$5,Directory[#Headers],0))</f>
        <v>正商集团</v>
      </c>
      <c r="N160" s="129" t="str">
        <f>INDEX(Directory[],MATCH(tbl_deal[[#This Row],[Index]],Directory[Index],0),MATCH('DEAL DIRECTORY'!N$5,Directory[#Headers],0))</f>
        <v>B3/--/--</v>
      </c>
      <c r="O160" s="129" t="str">
        <f>INDEX(Directory[],MATCH(tbl_deal[[#This Row],[Index]],Directory[Index],0),MATCH('DEAL DIRECTORY'!O$5,Directory[#Headers],0))</f>
        <v>USD</v>
      </c>
      <c r="P160" s="129">
        <f>INDEX(Directory[],MATCH(tbl_deal[[#This Row],[Index]],Directory[Index],0),MATCH('DEAL DIRECTORY'!P$5,Directory[#Headers],0))</f>
        <v>2</v>
      </c>
      <c r="Q160" s="129" t="str">
        <f>INDEX(Directory[],MATCH(tbl_deal[[#This Row],[Index]],Directory[Index],0),MATCH('DEAL DIRECTORY'!Q$5,Directory[#Headers],0))</f>
        <v>2</v>
      </c>
      <c r="R160" s="129" t="str">
        <f>INDEX(Directory[],MATCH(tbl_deal[[#This Row],[Index]],Directory[Index],0),MATCH('DEAL DIRECTORY'!R$5,Directory[#Headers],0))</f>
        <v>12.5%</v>
      </c>
      <c r="S160" s="129" t="str">
        <f>INDEX(Directory[],MATCH(tbl_deal[[#This Row],[Index]],Directory[Index],0),MATCH('DEAL DIRECTORY'!S$5,Directory[#Headers],0))</f>
        <v>--</v>
      </c>
      <c r="T160" s="129" t="str">
        <f>INDEX(Directory[],MATCH(tbl_deal[[#This Row],[Index]],Directory[Index],0),MATCH('DEAL DIRECTORY'!T$5,Directory[#Headers],0))</f>
        <v>12.5%</v>
      </c>
      <c r="U160" s="129" t="str">
        <f>INDEX(Directory[],MATCH(tbl_deal[[#This Row],[Index]],Directory[Index],0),MATCH('DEAL DIRECTORY'!U$5,Directory[#Headers],0))</f>
        <v>--</v>
      </c>
      <c r="V160" s="131">
        <f>INDEX(Directory[],MATCH(tbl_deal[[#This Row],[Index]],Directory[Index],0),MATCH('DEAL DIRECTORY'!V$5,Directory[#Headers],0))</f>
        <v>0</v>
      </c>
      <c r="W160" s="129" t="str">
        <f>INDEX(Directory[],MATCH(tbl_deal[[#This Row],[Index]],Directory[Index],0),MATCH('DEAL DIRECTORY'!W$5,Directory[#Headers],0))</f>
        <v>担保</v>
      </c>
      <c r="X160" s="129" t="str">
        <f>INDEX(Directory[],MATCH(tbl_deal[[#This Row],[Index]],Directory[Index],0),MATCH('DEAL DIRECTORY'!X$5,Directory[#Headers],0))</f>
        <v>--</v>
      </c>
      <c r="Y160" s="129" t="str">
        <f>INDEX(Directory[],MATCH(tbl_deal[[#This Row],[Index]],Directory[Index],0),MATCH('DEAL DIRECTORY'!Y$5,Directory[#Headers],0))</f>
        <v>港交所</v>
      </c>
      <c r="Z160" s="129" t="str">
        <f>INDEX(Directory[],MATCH(tbl_deal[[#This Row],[Index]],Directory[Index],0),MATCH('DEAL DIRECTORY'!Z$5,Directory[#Headers],0))</f>
        <v/>
      </c>
      <c r="AA160" s="129" t="str">
        <f>INDEX(Directory[],MATCH(tbl_deal[[#This Row],[Index]],Directory[Index],0),MATCH('DEAL DIRECTORY'!AA$5,Directory[#Headers],0))</f>
        <v/>
      </c>
      <c r="AB160" s="133" t="str">
        <f>INDEX(Directory[],MATCH(tbl_deal[[#This Row],[Index]],Directory[Index],0),MATCH('DEAL DIRECTORY'!AB$5,Directory[#Headers],0))</f>
        <v>BISL</v>
      </c>
      <c r="AC160" s="129" t="str">
        <f>INDEX(Directory[],MATCH(tbl_deal[[#This Row],[Index]],Directory[Index],0),MATCH('DEAL DIRECTORY'!AC$5,Directory[#Headers],0))</f>
        <v>--</v>
      </c>
      <c r="AD160" s="129" t="str">
        <f>INDEX(Directory[],MATCH(tbl_deal[[#This Row],[Index]],Directory[Index],0),MATCH('DEAL DIRECTORY'!AD$5,Directory[#Headers],0))</f>
        <v>DM</v>
      </c>
      <c r="AE160" s="129" t="str">
        <f>INDEX(Directory[],MATCH(tbl_deal[[#This Row],[Index]],Directory[Index],0),MATCH('DEAL DIRECTORY'!AE$5,Directory[#Headers],0))</f>
        <v>--</v>
      </c>
      <c r="AF160" s="129" t="str">
        <f>INDEX(Directory[],MATCH(tbl_deal[[#This Row],[Index]],Directory[Index],0),MATCH('DEAL DIRECTORY'!AF$5,Directory[#Headers],0))</f>
        <v>N</v>
      </c>
      <c r="AG160" s="129" t="str">
        <f>INDEX(Directory[],MATCH(tbl_deal[[#This Row],[Index]],Directory[Index],0),MATCH('DEAL DIRECTORY'!AG$5,Directory[#Headers],0))</f>
        <v>正商集团有限公司</v>
      </c>
      <c r="AH160" s="129" t="str">
        <f>INDEX(Directory[],MATCH(tbl_deal[[#This Row],[Index]],Directory[Index],0),MATCH('DEAL DIRECTORY'!AH$5,Directory[#Headers],0))</f>
        <v>--/--/--</v>
      </c>
      <c r="AI160" s="129" t="str">
        <f>INDEX(Directory[],MATCH(tbl_deal[[#This Row],[Index]],Directory[Index],0),MATCH('DEAL DIRECTORY'!AI$5,Directory[#Headers],0))</f>
        <v>--</v>
      </c>
      <c r="AJ160" s="129" t="str">
        <f>INDEX(Directory[],MATCH(tbl_deal[[#This Row],[Index]],Directory[Index],0),MATCH('DEAL DIRECTORY'!AJ$5,Directory[#Headers],0))</f>
        <v>河南</v>
      </c>
      <c r="AK160" s="129" t="str">
        <f>INDEX(Directory[],MATCH(tbl_deal[[#This Row],[Index]],Directory[Index],0),MATCH('DEAL DIRECTORY'!AK$5,Directory[#Headers],0))</f>
        <v>郑州市</v>
      </c>
      <c r="AL160" s="129" t="str">
        <f>INDEX(Directory[],MATCH(tbl_deal[[#This Row],[Index]],Directory[Index],0),MATCH('DEAL DIRECTORY'!AL$5,Directory[#Headers],0))</f>
        <v>--</v>
      </c>
      <c r="AM160" s="129" t="str">
        <f>INDEX(Directory[],MATCH(tbl_deal[[#This Row],[Index]],Directory[Index],0),MATCH('DEAL DIRECTORY'!AM$5,Directory[#Headers],0))</f>
        <v>--</v>
      </c>
      <c r="AN160" s="129" t="str">
        <f>INDEX(Directory[],MATCH(tbl_deal[[#This Row],[Index]],Directory[Index],0),MATCH('DEAL DIRECTORY'!AN$5,Directory[#Headers],0))</f>
        <v>--</v>
      </c>
      <c r="AO160" s="132">
        <f>IF(ISBLANK(INDEX(Directory[],MATCH(tbl_deal[[#This Row],[Index]],Directory[Index],0),MATCH('DEAL DIRECTORY'!AO$5,Directory[#Headers],0))),"--",INDEX(Directory[],MATCH(tbl_deal[[#This Row],[Index]],Directory[Index],0),MATCH('DEAL DIRECTORY'!AO$5,Directory[#Headers],0)))</f>
        <v>175000</v>
      </c>
      <c r="AP160" s="133">
        <f>INDEX(Directory[],MATCH(tbl_deal[[#This Row],[Index]],Directory[Index],0),MATCH('DEAL DIRECTORY'!AP$5,Directory[#Headers],0))</f>
        <v>2</v>
      </c>
      <c r="AQ160" s="133">
        <f>INDEX(Directory[],MATCH(tbl_deal[[#This Row],[Index]],Directory[Index],0),MATCH('DEAL DIRECTORY'!AQ$5,Directory[#Headers],0))</f>
        <v>12.92</v>
      </c>
      <c r="AR160" s="129">
        <f>INDEX(Directory[],MATCH(tbl_deal[[#This Row],[Index]],Directory[Index],0),MATCH('DEAL DIRECTORY'!AR$5,Directory[#Headers],0))</f>
        <v>15.504</v>
      </c>
      <c r="AS160" s="129" t="str">
        <f>INDEX(Directory[],MATCH(tbl_deal[[#This Row],[Index]],Directory[Index],0),MATCH('DEAL DIRECTORY'!AS$5,Directory[#Headers],0))</f>
        <v>民企</v>
      </c>
      <c r="AT160" s="129" t="str">
        <f>INDEX(Directory[],MATCH(tbl_deal[[#This Row],[Index]],Directory[Index],0),MATCH('DEAL DIRECTORY'!AT$5,Directory[#Headers],0))</f>
        <v>房地产</v>
      </c>
      <c r="AU160" s="129" t="str">
        <f>INDEX(Directory[],MATCH(tbl_deal[[#This Row],[Index]],Directory[Index],0),MATCH('DEAL DIRECTORY'!AU$5,Directory[#Headers],0))</f>
        <v>--</v>
      </c>
      <c r="AV160" s="129" t="str">
        <f>INDEX(Directory[],MATCH(tbl_deal[[#This Row],[Index]],Directory[Index],0),MATCH('DEAL DIRECTORY'!AV$5,Directory[#Headers],0))</f>
        <v>担保</v>
      </c>
      <c r="AW160" s="129" t="str">
        <f>INDEX(Directory[],MATCH(tbl_deal[[#This Row],[Index]],Directory[Index],0),MATCH('DEAL DIRECTORY'!AW$5,Directory[#Headers],0))</f>
        <v>高收益</v>
      </c>
      <c r="AX160" s="129" t="str">
        <f>INDEX(Directory[],MATCH(tbl_deal[[#This Row],[Index]],Directory[Index],0),MATCH('DEAL DIRECTORY'!AX$5,Directory[#Headers],0))</f>
        <v>≤2亿</v>
      </c>
      <c r="AY160" s="133" t="str">
        <f>INDEX(Directory[],MATCH(tbl_deal[[#This Row],[Index]],Directory[Index],0),MATCH('DEAL DIRECTORY'!AY$5,Directory[#Headers],0))</f>
        <v>21年</v>
      </c>
      <c r="AZ160" s="129" t="str">
        <f>INDEX(Directory[],MATCH(tbl_deal[[#This Row],[Index]],Directory[Index],0),MATCH('DEAL DIRECTORY'!AZ$5,Directory[#Headers],0))</f>
        <v>Q3</v>
      </c>
      <c r="BA160" s="129" t="str">
        <f>INDEX(Directory[],MATCH(tbl_deal[[#This Row],[Index]],Directory[Index],0),MATCH('DEAL DIRECTORY'!BA$5,Directory[#Headers],0))</f>
        <v>09月</v>
      </c>
      <c r="BB160" s="129" t="str">
        <f>INDEX(Directory[],MATCH(tbl_deal[[#This Row],[Index]],Directory[Index],0),MATCH('DEAL DIRECTORY'!BB$5,Directory[#Headers],0))</f>
        <v>--</v>
      </c>
      <c r="BC160" s="129" t="str">
        <f>INDEX(Directory[],MATCH(tbl_deal[[#This Row],[Index]],Directory[Index],0),MATCH('DEAL DIRECTORY'!BC$5,Directory[#Headers],0))</f>
        <v>ZENSUN ENTERPRISES LTD</v>
      </c>
      <c r="BD160" s="129" t="str">
        <f>INDEX(Directory[],MATCH(tbl_deal[[#This Row],[Index]],Directory[Index],0),MATCH('DEAL DIRECTORY'!BD$5,Directory[#Headers],0))</f>
        <v>XS2382158207</v>
      </c>
      <c r="BE160" s="137" t="str">
        <f>INDEX(Directory[],MATCH(tbl_deal[[#This Row],[Index]],Directory[Index],0),MATCH('DEAL DIRECTORY'!BE$5,Directory[#Headers],0))</f>
        <v>21年09月</v>
      </c>
      <c r="BF160" s="137" t="str">
        <f>INDEX(Directory[],MATCH(tbl_deal[[#This Row],[Index]],Directory[Index],0),MATCH('DEAL DIRECTORY'!BF$5,Directory[#Headers],0))</f>
        <v>正商集团</v>
      </c>
      <c r="BG160" s="137" t="str">
        <f>INDEX(Directory[],MATCH(tbl_deal[[#This Row],[Index]],Directory[Index],0),MATCH('DEAL DIRECTORY'!BG$5,Directory[#Headers],0))</f>
        <v>B3/--/--</v>
      </c>
      <c r="BH160" s="137" t="str">
        <f>INDEX(Directory[],MATCH(tbl_deal[[#This Row],[Index]],Directory[Index],0),MATCH('DEAL DIRECTORY'!BH$5,Directory[#Headers],0))</f>
        <v>高级债</v>
      </c>
      <c r="BI160" s="137" t="str">
        <f>INDEX(Directory[],MATCH(tbl_deal[[#This Row],[Index]],Directory[Index],0),MATCH('DEAL DIRECTORY'!BI$5,Directory[#Headers],0))</f>
        <v>2亿美元</v>
      </c>
      <c r="BJ160" s="137" t="str">
        <f>INDEX(Directory[],MATCH(tbl_deal[[#This Row],[Index]],Directory[Index],0),MATCH('DEAL DIRECTORY'!BJ$5,Directory[#Headers],0))</f>
        <v>2年</v>
      </c>
      <c r="BK160" s="137" t="str">
        <f>INDEX(Directory[],MATCH(tbl_deal[[#This Row],[Index]],Directory[Index],0),MATCH('DEAL DIRECTORY'!BK$5,Directory[#Headers],0))</f>
        <v>12.5%</v>
      </c>
      <c r="BL160" s="137" t="str">
        <f>INDEX(Directory[],MATCH(tbl_deal[[#This Row],[Index]],Directory[Index],0),MATCH('DEAL DIRECTORY'!BL$5,Directory[#Headers],0))</f>
        <v>全球协调人及交易管理人</v>
      </c>
      <c r="BM160" s="129" t="str">
        <f>INDEX(Directory[],MATCH(tbl_deal[[#This Row],[Index]],Directory[Index],0),MATCH('DEAL DIRECTORY'!BM$5,Directory[#Headers],0))</f>
        <v>\\10.10.1.215\dcm$\Deals\Completed\2021 Completed\Spring III 正商[要约交换及新发]</v>
      </c>
      <c r="BN160" s="4"/>
      <c r="BO160" s="4"/>
      <c r="BP160" s="4"/>
    </row>
    <row r="161" spans="3:68" ht="20.25" customHeight="1" x14ac:dyDescent="0.25">
      <c r="C161" s="129">
        <f>Directory[[#This Row],[Index]]</f>
        <v>310</v>
      </c>
      <c r="D161" s="130">
        <f>INDEX(Directory[],MATCH(tbl_deal[[#This Row],[Index]],Directory[Index],0),MATCH('DEAL DIRECTORY'!D$5,Directory[#Headers],0))</f>
        <v>44447</v>
      </c>
      <c r="E161" s="129" t="str">
        <f>INDEX(Directory[],MATCH(tbl_deal[[#This Row],[Index]],Directory[Index],0),MATCH('DEAL DIRECTORY'!E$5,Directory[#Headers],0))</f>
        <v/>
      </c>
      <c r="F161" s="129" t="str">
        <f>INDEX(Directory[],MATCH(tbl_deal[[#This Row],[Index]],Directory[Index],0),MATCH('DEAL DIRECTORY'!F$5,Directory[#Headers],0))</f>
        <v/>
      </c>
      <c r="G161" s="129" t="str">
        <f>INDEX(Directory[],MATCH(tbl_deal[[#This Row],[Index]],Directory[Index],0),MATCH('DEAL DIRECTORY'!G$5,Directory[#Headers],0))</f>
        <v>Glory</v>
      </c>
      <c r="H161" s="135" t="str">
        <f>IF(tbl_deal[[#This Row],[FolderPath]]="","",HYPERLINK(tbl_deal[[#This Row],[FolderPath]],"📂"))</f>
        <v>📂</v>
      </c>
      <c r="I161" s="129" t="str">
        <f>INDEX(Directory[],MATCH(tbl_deal[[#This Row],[Index]],Directory[Index],0),MATCH('DEAL DIRECTORY'!I$5,Directory[#Headers],0))</f>
        <v>JBR</v>
      </c>
      <c r="J161" s="129" t="str">
        <f>INDEX(Directory[],MATCH(tbl_deal[[#This Row],[Index]],Directory[Index],0),MATCH('DEAL DIRECTORY'!J$5,Directory[#Headers],0))</f>
        <v>n/a</v>
      </c>
      <c r="K161" s="129" t="str">
        <f>INDEX(Directory[],MATCH(tbl_deal[[#This Row],[Index]],Directory[Index],0),MATCH('DEAL DIRECTORY'!K$5,Directory[#Headers],0))</f>
        <v>SOE组</v>
      </c>
      <c r="L161" s="129">
        <f>INDEX(Directory[],MATCH(tbl_deal[[#This Row],[Index]],Directory[Index],0),MATCH('DEAL DIRECTORY'!L$5,Directory[#Headers],0))</f>
        <v>1</v>
      </c>
      <c r="M161" s="129" t="str">
        <f>INDEX(Directory[],MATCH(tbl_deal[[#This Row],[Index]],Directory[Index],0),MATCH('DEAL DIRECTORY'!M$5,Directory[#Headers],0))</f>
        <v>广发香港(南商银行)</v>
      </c>
      <c r="N161" s="129" t="str">
        <f>INDEX(Directory[],MATCH(tbl_deal[[#This Row],[Index]],Directory[Index],0),MATCH('DEAL DIRECTORY'!N$5,Directory[#Headers],0))</f>
        <v>A2/--/--</v>
      </c>
      <c r="O161" s="129" t="str">
        <f>INDEX(Directory[],MATCH(tbl_deal[[#This Row],[Index]],Directory[Index],0),MATCH('DEAL DIRECTORY'!O$5,Directory[#Headers],0))</f>
        <v>USD</v>
      </c>
      <c r="P161" s="129">
        <f>INDEX(Directory[],MATCH(tbl_deal[[#This Row],[Index]],Directory[Index],0),MATCH('DEAL DIRECTORY'!P$5,Directory[#Headers],0))</f>
        <v>3</v>
      </c>
      <c r="Q161" s="129" t="str">
        <f>INDEX(Directory[],MATCH(tbl_deal[[#This Row],[Index]],Directory[Index],0),MATCH('DEAL DIRECTORY'!Q$5,Directory[#Headers],0))</f>
        <v>3</v>
      </c>
      <c r="R161" s="129" t="str">
        <f>INDEX(Directory[],MATCH(tbl_deal[[#This Row],[Index]],Directory[Index],0),MATCH('DEAL DIRECTORY'!R$5,Directory[#Headers],0))</f>
        <v>1.125%</v>
      </c>
      <c r="S161" s="129" t="str">
        <f>INDEX(Directory[],MATCH(tbl_deal[[#This Row],[Index]],Directory[Index],0),MATCH('DEAL DIRECTORY'!S$5,Directory[#Headers],0))</f>
        <v>T+115a</v>
      </c>
      <c r="T161" s="129" t="str">
        <f>INDEX(Directory[],MATCH(tbl_deal[[#This Row],[Index]],Directory[Index],0),MATCH('DEAL DIRECTORY'!T$5,Directory[#Headers],0))</f>
        <v>T+73</v>
      </c>
      <c r="U161" s="129" t="str">
        <f>INDEX(Directory[],MATCH(tbl_deal[[#This Row],[Index]],Directory[Index],0),MATCH('DEAL DIRECTORY'!U$5,Directory[#Headers],0))</f>
        <v>T+73</v>
      </c>
      <c r="V161" s="131">
        <f>INDEX(Directory[],MATCH(tbl_deal[[#This Row],[Index]],Directory[Index],0),MATCH('DEAL DIRECTORY'!V$5,Directory[#Headers],0))</f>
        <v>42</v>
      </c>
      <c r="W161" s="129" t="str">
        <f>INDEX(Directory[],MATCH(tbl_deal[[#This Row],[Index]],Directory[Index],0),MATCH('DEAL DIRECTORY'!W$5,Directory[#Headers],0))</f>
        <v>备证+维好</v>
      </c>
      <c r="X161" s="129" t="str">
        <f>INDEX(Directory[],MATCH(tbl_deal[[#This Row],[Index]],Directory[Index],0),MATCH('DEAL DIRECTORY'!X$5,Directory[#Headers],0))</f>
        <v>--</v>
      </c>
      <c r="Y161" s="129" t="str">
        <f>INDEX(Directory[],MATCH(tbl_deal[[#This Row],[Index]],Directory[Index],0),MATCH('DEAL DIRECTORY'!Y$5,Directory[#Headers],0))</f>
        <v>新交所</v>
      </c>
      <c r="Z161" s="129" t="str">
        <f>INDEX(Directory[],MATCH(tbl_deal[[#This Row],[Index]],Directory[Index],0),MATCH('DEAL DIRECTORY'!Z$5,Directory[#Headers],0))</f>
        <v/>
      </c>
      <c r="AA161" s="129" t="str">
        <f>INDEX(Directory[],MATCH(tbl_deal[[#This Row],[Index]],Directory[Index],0),MATCH('DEAL DIRECTORY'!AA$5,Directory[#Headers],0))</f>
        <v/>
      </c>
      <c r="AB161" s="129" t="str">
        <f>INDEX(Directory[],MATCH(tbl_deal[[#This Row],[Index]],Directory[Index],0),MATCH('DEAL DIRECTORY'!AB$5,Directory[#Headers],0))</f>
        <v>BISL,港分</v>
      </c>
      <c r="AC161" s="129" t="str">
        <f>INDEX(Directory[],MATCH(tbl_deal[[#This Row],[Index]],Directory[Index],0),MATCH('DEAL DIRECTORY'!AC$5,Directory[#Headers],0))</f>
        <v>--</v>
      </c>
      <c r="AD161" s="129" t="str">
        <f>INDEX(Directory[],MATCH(tbl_deal[[#This Row],[Index]],Directory[Index],0),MATCH('DEAL DIRECTORY'!AD$5,Directory[#Headers],0))</f>
        <v>--</v>
      </c>
      <c r="AE161" s="129" t="str">
        <f>INDEX(Directory[],MATCH(tbl_deal[[#This Row],[Index]],Directory[Index],0),MATCH('DEAL DIRECTORY'!AE$5,Directory[#Headers],0))</f>
        <v>--</v>
      </c>
      <c r="AF161" s="129" t="str">
        <f>INDEX(Directory[],MATCH(tbl_deal[[#This Row],[Index]],Directory[Index],0),MATCH('DEAL DIRECTORY'!AF$5,Directory[#Headers],0))</f>
        <v>Y</v>
      </c>
      <c r="AG161" s="129" t="str">
        <f>INDEX(Directory[],MATCH(tbl_deal[[#This Row],[Index]],Directory[Index],0),MATCH('DEAL DIRECTORY'!AG$5,Directory[#Headers],0))</f>
        <v>广发控股(香港)有限公司</v>
      </c>
      <c r="AH161" s="129" t="str">
        <f>INDEX(Directory[],MATCH(tbl_deal[[#This Row],[Index]],Directory[Index],0),MATCH('DEAL DIRECTORY'!AH$5,Directory[#Headers],0))</f>
        <v>--/--/--</v>
      </c>
      <c r="AI161" s="129" t="str">
        <f>INDEX(Directory[],MATCH(tbl_deal[[#This Row],[Index]],Directory[Index],0),MATCH('DEAL DIRECTORY'!AI$5,Directory[#Headers],0))</f>
        <v>--</v>
      </c>
      <c r="AJ161" s="129" t="str">
        <f>INDEX(Directory[],MATCH(tbl_deal[[#This Row],[Index]],Directory[Index],0),MATCH('DEAL DIRECTORY'!AJ$5,Directory[#Headers],0))</f>
        <v>广东</v>
      </c>
      <c r="AK161" s="129" t="str">
        <f>INDEX(Directory[],MATCH(tbl_deal[[#This Row],[Index]],Directory[Index],0),MATCH('DEAL DIRECTORY'!AK$5,Directory[#Headers],0))</f>
        <v>广州市</v>
      </c>
      <c r="AL161" s="129" t="str">
        <f>INDEX(Directory[],MATCH(tbl_deal[[#This Row],[Index]],Directory[Index],0),MATCH('DEAL DIRECTORY'!AL$5,Directory[#Headers],0))</f>
        <v>--</v>
      </c>
      <c r="AM161" s="129" t="str">
        <f>INDEX(Directory[],MATCH(tbl_deal[[#This Row],[Index]],Directory[Index],0),MATCH('DEAL DIRECTORY'!AM$5,Directory[#Headers],0))</f>
        <v>南商银行</v>
      </c>
      <c r="AN161" s="129" t="str">
        <f>INDEX(Directory[],MATCH(tbl_deal[[#This Row],[Index]],Directory[Index],0),MATCH('DEAL DIRECTORY'!AN$5,Directory[#Headers],0))</f>
        <v>港澳行备证</v>
      </c>
      <c r="AO161" s="132">
        <f>IF(ISBLANK(INDEX(Directory[],MATCH(tbl_deal[[#This Row],[Index]],Directory[Index],0),MATCH('DEAL DIRECTORY'!AO$5,Directory[#Headers],0))),"--",INDEX(Directory[],MATCH(tbl_deal[[#This Row],[Index]],Directory[Index],0),MATCH('DEAL DIRECTORY'!AO$5,Directory[#Headers],0)))</f>
        <v>500</v>
      </c>
      <c r="AP161" s="129">
        <f>INDEX(Directory[],MATCH(tbl_deal[[#This Row],[Index]],Directory[Index],0),MATCH('DEAL DIRECTORY'!AP$5,Directory[#Headers],0))</f>
        <v>3</v>
      </c>
      <c r="AQ161" s="129">
        <f>INDEX(Directory[],MATCH(tbl_deal[[#This Row],[Index]],Directory[Index],0),MATCH('DEAL DIRECTORY'!AQ$5,Directory[#Headers],0))</f>
        <v>19.39</v>
      </c>
      <c r="AR161" s="129">
        <f>INDEX(Directory[],MATCH(tbl_deal[[#This Row],[Index]],Directory[Index],0),MATCH('DEAL DIRECTORY'!AR$5,Directory[#Headers],0))</f>
        <v>23.256</v>
      </c>
      <c r="AS161" s="129" t="str">
        <f>INDEX(Directory[],MATCH(tbl_deal[[#This Row],[Index]],Directory[Index],0),MATCH('DEAL DIRECTORY'!AS$5,Directory[#Headers],0))</f>
        <v>地方国企</v>
      </c>
      <c r="AT161" s="129" t="str">
        <f>INDEX(Directory[],MATCH(tbl_deal[[#This Row],[Index]],Directory[Index],0),MATCH('DEAL DIRECTORY'!AT$5,Directory[#Headers],0))</f>
        <v>金融机构</v>
      </c>
      <c r="AU161" s="129" t="str">
        <f>INDEX(Directory[],MATCH(tbl_deal[[#This Row],[Index]],Directory[Index],0),MATCH('DEAL DIRECTORY'!AU$5,Directory[#Headers],0))</f>
        <v>非银</v>
      </c>
      <c r="AV161" s="129" t="str">
        <f>INDEX(Directory[],MATCH(tbl_deal[[#This Row],[Index]],Directory[Index],0),MATCH('DEAL DIRECTORY'!AV$5,Directory[#Headers],0))</f>
        <v>备证</v>
      </c>
      <c r="AW161" s="129" t="str">
        <f>INDEX(Directory[],MATCH(tbl_deal[[#This Row],[Index]],Directory[Index],0),MATCH('DEAL DIRECTORY'!AW$5,Directory[#Headers],0))</f>
        <v>投资级</v>
      </c>
      <c r="AX161" s="129" t="str">
        <f>INDEX(Directory[],MATCH(tbl_deal[[#This Row],[Index]],Directory[Index],0),MATCH('DEAL DIRECTORY'!AX$5,Directory[#Headers],0))</f>
        <v>2-3亿</v>
      </c>
      <c r="AY161" s="133" t="str">
        <f>INDEX(Directory[],MATCH(tbl_deal[[#This Row],[Index]],Directory[Index],0),MATCH('DEAL DIRECTORY'!AY$5,Directory[#Headers],0))</f>
        <v>21年</v>
      </c>
      <c r="AZ161" s="129" t="str">
        <f>INDEX(Directory[],MATCH(tbl_deal[[#This Row],[Index]],Directory[Index],0),MATCH('DEAL DIRECTORY'!AZ$5,Directory[#Headers],0))</f>
        <v>Q3</v>
      </c>
      <c r="BA161" s="129" t="str">
        <f>INDEX(Directory[],MATCH(tbl_deal[[#This Row],[Index]],Directory[Index],0),MATCH('DEAL DIRECTORY'!BA$5,Directory[#Headers],0))</f>
        <v>09月</v>
      </c>
      <c r="BB161" s="129" t="str">
        <f>INDEX(Directory[],MATCH(tbl_deal[[#This Row],[Index]],Directory[Index],0),MATCH('DEAL DIRECTORY'!BB$5,Directory[#Headers],0))</f>
        <v>--</v>
      </c>
      <c r="BC161" s="129" t="str">
        <f>INDEX(Directory[],MATCH(tbl_deal[[#This Row],[Index]],Directory[Index],0),MATCH('DEAL DIRECTORY'!BC$5,Directory[#Headers],0))</f>
        <v>GF FINANCIAL HOLDINGS BVI LTD</v>
      </c>
      <c r="BD161" s="129" t="str">
        <f>INDEX(Directory[],MATCH(tbl_deal[[#This Row],[Index]],Directory[Index],0),MATCH('DEAL DIRECTORY'!BD$5,Directory[#Headers],0))</f>
        <v>XS2379598175</v>
      </c>
      <c r="BE161" s="137" t="str">
        <f>INDEX(Directory[],MATCH(tbl_deal[[#This Row],[Index]],Directory[Index],0),MATCH('DEAL DIRECTORY'!BE$5,Directory[#Headers],0))</f>
        <v>21年09月</v>
      </c>
      <c r="BF161" s="137" t="str">
        <f>INDEX(Directory[],MATCH(tbl_deal[[#This Row],[Index]],Directory[Index],0),MATCH('DEAL DIRECTORY'!BF$5,Directory[#Headers],0))</f>
        <v>广发香港</v>
      </c>
      <c r="BG161" s="137" t="str">
        <f>INDEX(Directory[],MATCH(tbl_deal[[#This Row],[Index]],Directory[Index],0),MATCH('DEAL DIRECTORY'!BG$5,Directory[#Headers],0))</f>
        <v>A2/--/--</v>
      </c>
      <c r="BH161" s="137" t="str">
        <f>INDEX(Directory[],MATCH(tbl_deal[[#This Row],[Index]],Directory[Index],0),MATCH('DEAL DIRECTORY'!BH$5,Directory[#Headers],0))</f>
        <v>信用增强债券</v>
      </c>
      <c r="BI161" s="137" t="str">
        <f>INDEX(Directory[],MATCH(tbl_deal[[#This Row],[Index]],Directory[Index],0),MATCH('DEAL DIRECTORY'!BI$5,Directory[#Headers],0))</f>
        <v>3亿美元</v>
      </c>
      <c r="BJ161" s="137" t="str">
        <f>INDEX(Directory[],MATCH(tbl_deal[[#This Row],[Index]],Directory[Index],0),MATCH('DEAL DIRECTORY'!BJ$5,Directory[#Headers],0))</f>
        <v>3年</v>
      </c>
      <c r="BK161" s="137" t="str">
        <f>INDEX(Directory[],MATCH(tbl_deal[[#This Row],[Index]],Directory[Index],0),MATCH('DEAL DIRECTORY'!BK$5,Directory[#Headers],0))</f>
        <v>1.125%</v>
      </c>
      <c r="BL161" s="137" t="str">
        <f>INDEX(Directory[],MATCH(tbl_deal[[#This Row],[Index]],Directory[Index],0),MATCH('DEAL DIRECTORY'!BL$5,Directory[#Headers],0))</f>
        <v>账簿管理人</v>
      </c>
      <c r="BM161" s="129" t="str">
        <f>INDEX(Directory[],MATCH(tbl_deal[[#This Row],[Index]],Directory[Index],0),MATCH('DEAL DIRECTORY'!BM$5,Directory[#Headers],0))</f>
        <v>\\10.10.1.215\dcm$\Deals\Completed\2021 Completed\Glory 广发(香港)[NCB SBLC]</v>
      </c>
      <c r="BN161" s="4"/>
      <c r="BO161" s="4"/>
      <c r="BP161" s="4"/>
    </row>
    <row r="162" spans="3:68" ht="20.25" customHeight="1" x14ac:dyDescent="0.25">
      <c r="C162" s="129">
        <f>Directory[[#This Row],[Index]]</f>
        <v>309</v>
      </c>
      <c r="D162" s="130">
        <f>INDEX(Directory[],MATCH(tbl_deal[[#This Row],[Index]],Directory[Index],0),MATCH('DEAL DIRECTORY'!D$5,Directory[#Headers],0))</f>
        <v>44445</v>
      </c>
      <c r="E162" s="129" t="str">
        <f>INDEX(Directory[],MATCH(tbl_deal[[#This Row],[Index]],Directory[Index],0),MATCH('DEAL DIRECTORY'!E$5,Directory[#Headers],0))</f>
        <v/>
      </c>
      <c r="F162" s="129" t="str">
        <f>INDEX(Directory[],MATCH(tbl_deal[[#This Row],[Index]],Directory[Index],0),MATCH('DEAL DIRECTORY'!F$5,Directory[#Headers],0))</f>
        <v/>
      </c>
      <c r="G162" s="129" t="str">
        <f>INDEX(Directory[],MATCH(tbl_deal[[#This Row],[Index]],Directory[Index],0),MATCH('DEAL DIRECTORY'!G$5,Directory[#Headers],0))</f>
        <v>WG III Tap</v>
      </c>
      <c r="H162" s="135" t="str">
        <f>IF(tbl_deal[[#This Row],[FolderPath]]="","",HYPERLINK(tbl_deal[[#This Row],[FolderPath]],"📂"))</f>
        <v>📂</v>
      </c>
      <c r="I162" s="129" t="str">
        <f>INDEX(Directory[],MATCH(tbl_deal[[#This Row],[Index]],Directory[Index],0),MATCH('DEAL DIRECTORY'!I$5,Directory[#Headers],0))</f>
        <v>JGC</v>
      </c>
      <c r="J162" s="129" t="str">
        <f>INDEX(Directory[],MATCH(tbl_deal[[#This Row],[Index]],Directory[Index],0),MATCH('DEAL DIRECTORY'!J$5,Directory[#Headers],0))</f>
        <v>n/a</v>
      </c>
      <c r="K162" s="129" t="str">
        <f>INDEX(Directory[],MATCH(tbl_deal[[#This Row],[Index]],Directory[Index],0),MATCH('DEAL DIRECTORY'!K$5,Directory[#Headers],0))</f>
        <v>POE组</v>
      </c>
      <c r="L162" s="129">
        <f>INDEX(Directory[],MATCH(tbl_deal[[#This Row],[Index]],Directory[Index],0),MATCH('DEAL DIRECTORY'!L$5,Directory[#Headers],0))</f>
        <v>2</v>
      </c>
      <c r="M162" s="129" t="str">
        <f>INDEX(Directory[],MATCH(tbl_deal[[#This Row],[Index]],Directory[Index],0),MATCH('DEAL DIRECTORY'!M$5,Directory[#Headers],0))</f>
        <v>大连万达集团*</v>
      </c>
      <c r="N162" s="129" t="str">
        <f>INDEX(Directory[],MATCH(tbl_deal[[#This Row],[Index]],Directory[Index],0),MATCH('DEAL DIRECTORY'!N$5,Directory[#Headers],0))</f>
        <v>--/--/--</v>
      </c>
      <c r="O162" s="129" t="str">
        <f>INDEX(Directory[],MATCH(tbl_deal[[#This Row],[Index]],Directory[Index],0),MATCH('DEAL DIRECTORY'!O$5,Directory[#Headers],0))</f>
        <v>USD</v>
      </c>
      <c r="P162" s="129">
        <f>INDEX(Directory[],MATCH(tbl_deal[[#This Row],[Index]],Directory[Index],0),MATCH('DEAL DIRECTORY'!P$5,Directory[#Headers],0))</f>
        <v>1.8</v>
      </c>
      <c r="Q162" s="129" t="str">
        <f>INDEX(Directory[],MATCH(tbl_deal[[#This Row],[Index]],Directory[Index],0),MATCH('DEAL DIRECTORY'!Q$5,Directory[#Headers],0))</f>
        <v>1.5</v>
      </c>
      <c r="R162" s="129" t="str">
        <f>INDEX(Directory[],MATCH(tbl_deal[[#This Row],[Index]],Directory[Index],0),MATCH('DEAL DIRECTORY'!R$5,Directory[#Headers],0))</f>
        <v>8.875%</v>
      </c>
      <c r="S162" s="129" t="str">
        <f>INDEX(Directory[],MATCH(tbl_deal[[#This Row],[Index]],Directory[Index],0),MATCH('DEAL DIRECTORY'!S$5,Directory[#Headers],0))</f>
        <v>--</v>
      </c>
      <c r="T162" s="129" t="str">
        <f>INDEX(Directory[],MATCH(tbl_deal[[#This Row],[Index]],Directory[Index],0),MATCH('DEAL DIRECTORY'!T$5,Directory[#Headers],0))</f>
        <v>--</v>
      </c>
      <c r="U162" s="129" t="str">
        <f>INDEX(Directory[],MATCH(tbl_deal[[#This Row],[Index]],Directory[Index],0),MATCH('DEAL DIRECTORY'!U$5,Directory[#Headers],0))</f>
        <v>--</v>
      </c>
      <c r="V162" s="131">
        <f>INDEX(Directory[],MATCH(tbl_deal[[#This Row],[Index]],Directory[Index],0),MATCH('DEAL DIRECTORY'!V$5,Directory[#Headers],0))</f>
        <v>0</v>
      </c>
      <c r="W162" s="129" t="str">
        <f>INDEX(Directory[],MATCH(tbl_deal[[#This Row],[Index]],Directory[Index],0),MATCH('DEAL DIRECTORY'!W$5,Directory[#Headers],0))</f>
        <v>担保</v>
      </c>
      <c r="X162" s="129" t="str">
        <f>INDEX(Directory[],MATCH(tbl_deal[[#This Row],[Index]],Directory[Index],0),MATCH('DEAL DIRECTORY'!X$5,Directory[#Headers],0))</f>
        <v>--</v>
      </c>
      <c r="Y162" s="129" t="str">
        <f>INDEX(Directory[],MATCH(tbl_deal[[#This Row],[Index]],Directory[Index],0),MATCH('DEAL DIRECTORY'!Y$5,Directory[#Headers],0))</f>
        <v>港交所;澳交所</v>
      </c>
      <c r="Z162" s="129" t="str">
        <f>INDEX(Directory[],MATCH(tbl_deal[[#This Row],[Index]],Directory[Index],0),MATCH('DEAL DIRECTORY'!Z$5,Directory[#Headers],0))</f>
        <v/>
      </c>
      <c r="AA162" s="129" t="str">
        <f>INDEX(Directory[],MATCH(tbl_deal[[#This Row],[Index]],Directory[Index],0),MATCH('DEAL DIRECTORY'!AA$5,Directory[#Headers],0))</f>
        <v>增发</v>
      </c>
      <c r="AB162" s="129" t="str">
        <f>INDEX(Directory[],MATCH(tbl_deal[[#This Row],[Index]],Directory[Index],0),MATCH('DEAL DIRECTORY'!AB$5,Directory[#Headers],0))</f>
        <v>BISL</v>
      </c>
      <c r="AC162" s="129" t="str">
        <f>INDEX(Directory[],MATCH(tbl_deal[[#This Row],[Index]],Directory[Index],0),MATCH('DEAL DIRECTORY'!AC$5,Directory[#Headers],0))</f>
        <v>--</v>
      </c>
      <c r="AD162" s="129" t="str">
        <f>INDEX(Directory[],MATCH(tbl_deal[[#This Row],[Index]],Directory[Index],0),MATCH('DEAL DIRECTORY'!AD$5,Directory[#Headers],0))</f>
        <v>B&amp;D FOP</v>
      </c>
      <c r="AE162" s="129" t="str">
        <f>INDEX(Directory[],MATCH(tbl_deal[[#This Row],[Index]],Directory[Index],0),MATCH('DEAL DIRECTORY'!AE$5,Directory[#Headers],0))</f>
        <v>--</v>
      </c>
      <c r="AF162" s="129" t="str">
        <f>INDEX(Directory[],MATCH(tbl_deal[[#This Row],[Index]],Directory[Index],0),MATCH('DEAL DIRECTORY'!AF$5,Directory[#Headers],0))</f>
        <v>N</v>
      </c>
      <c r="AG162" s="129" t="str">
        <f>INDEX(Directory[],MATCH(tbl_deal[[#This Row],[Index]],Directory[Index],0),MATCH('DEAL DIRECTORY'!AG$5,Directory[#Headers],0))</f>
        <v>大连万达集团股份有限公司</v>
      </c>
      <c r="AH162" s="129" t="str">
        <f>INDEX(Directory[],MATCH(tbl_deal[[#This Row],[Index]],Directory[Index],0),MATCH('DEAL DIRECTORY'!AH$5,Directory[#Headers],0))</f>
        <v>--/--/--</v>
      </c>
      <c r="AI162" s="129" t="str">
        <f>INDEX(Directory[],MATCH(tbl_deal[[#This Row],[Index]],Directory[Index],0),MATCH('DEAL DIRECTORY'!AI$5,Directory[#Headers],0))</f>
        <v>--</v>
      </c>
      <c r="AJ162" s="129" t="str">
        <f>INDEX(Directory[],MATCH(tbl_deal[[#This Row],[Index]],Directory[Index],0),MATCH('DEAL DIRECTORY'!AJ$5,Directory[#Headers],0))</f>
        <v>辽宁</v>
      </c>
      <c r="AK162" s="129" t="str">
        <f>INDEX(Directory[],MATCH(tbl_deal[[#This Row],[Index]],Directory[Index],0),MATCH('DEAL DIRECTORY'!AK$5,Directory[#Headers],0))</f>
        <v>大连市</v>
      </c>
      <c r="AL162" s="129" t="str">
        <f>INDEX(Directory[],MATCH(tbl_deal[[#This Row],[Index]],Directory[Index],0),MATCH('DEAL DIRECTORY'!AL$5,Directory[#Headers],0))</f>
        <v>--</v>
      </c>
      <c r="AM162" s="129" t="str">
        <f>INDEX(Directory[],MATCH(tbl_deal[[#This Row],[Index]],Directory[Index],0),MATCH('DEAL DIRECTORY'!AM$5,Directory[#Headers],0))</f>
        <v>--</v>
      </c>
      <c r="AN162" s="129" t="str">
        <f>INDEX(Directory[],MATCH(tbl_deal[[#This Row],[Index]],Directory[Index],0),MATCH('DEAL DIRECTORY'!AN$5,Directory[#Headers],0))</f>
        <v>--</v>
      </c>
      <c r="AO162" s="132">
        <f>IF(ISBLANK(INDEX(Directory[],MATCH(tbl_deal[[#This Row],[Index]],Directory[Index],0),MATCH('DEAL DIRECTORY'!AO$5,Directory[#Headers],0))),"--",INDEX(Directory[],MATCH(tbl_deal[[#This Row],[Index]],Directory[Index],0),MATCH('DEAL DIRECTORY'!AO$5,Directory[#Headers],0)))</f>
        <v>450000</v>
      </c>
      <c r="AP162" s="129">
        <f>INDEX(Directory[],MATCH(tbl_deal[[#This Row],[Index]],Directory[Index],0),MATCH('DEAL DIRECTORY'!AP$5,Directory[#Headers],0))</f>
        <v>1.8</v>
      </c>
      <c r="AQ162" s="129">
        <f>INDEX(Directory[],MATCH(tbl_deal[[#This Row],[Index]],Directory[Index],0),MATCH('DEAL DIRECTORY'!AQ$5,Directory[#Headers],0))</f>
        <v>11.62</v>
      </c>
      <c r="AR162" s="129">
        <f>INDEX(Directory[],MATCH(tbl_deal[[#This Row],[Index]],Directory[Index],0),MATCH('DEAL DIRECTORY'!AR$5,Directory[#Headers],0))</f>
        <v>13.952999999999999</v>
      </c>
      <c r="AS162" s="129" t="str">
        <f>INDEX(Directory[],MATCH(tbl_deal[[#This Row],[Index]],Directory[Index],0),MATCH('DEAL DIRECTORY'!AS$5,Directory[#Headers],0))</f>
        <v>民企</v>
      </c>
      <c r="AT162" s="129" t="str">
        <f>INDEX(Directory[],MATCH(tbl_deal[[#This Row],[Index]],Directory[Index],0),MATCH('DEAL DIRECTORY'!AT$5,Directory[#Headers],0))</f>
        <v>房地产</v>
      </c>
      <c r="AU162" s="129" t="str">
        <f>INDEX(Directory[],MATCH(tbl_deal[[#This Row],[Index]],Directory[Index],0),MATCH('DEAL DIRECTORY'!AU$5,Directory[#Headers],0))</f>
        <v>--</v>
      </c>
      <c r="AV162" s="129" t="str">
        <f>INDEX(Directory[],MATCH(tbl_deal[[#This Row],[Index]],Directory[Index],0),MATCH('DEAL DIRECTORY'!AV$5,Directory[#Headers],0))</f>
        <v>担保</v>
      </c>
      <c r="AW162" s="129" t="str">
        <f>INDEX(Directory[],MATCH(tbl_deal[[#This Row],[Index]],Directory[Index],0),MATCH('DEAL DIRECTORY'!AW$5,Directory[#Headers],0))</f>
        <v>无评级</v>
      </c>
      <c r="AX162" s="129" t="str">
        <f>INDEX(Directory[],MATCH(tbl_deal[[#This Row],[Index]],Directory[Index],0),MATCH('DEAL DIRECTORY'!AX$5,Directory[#Headers],0))</f>
        <v>≤2亿</v>
      </c>
      <c r="AY162" s="133" t="str">
        <f>INDEX(Directory[],MATCH(tbl_deal[[#This Row],[Index]],Directory[Index],0),MATCH('DEAL DIRECTORY'!AY$5,Directory[#Headers],0))</f>
        <v>21年</v>
      </c>
      <c r="AZ162" s="129" t="str">
        <f>INDEX(Directory[],MATCH(tbl_deal[[#This Row],[Index]],Directory[Index],0),MATCH('DEAL DIRECTORY'!AZ$5,Directory[#Headers],0))</f>
        <v>Q3</v>
      </c>
      <c r="BA162" s="129" t="str">
        <f>INDEX(Directory[],MATCH(tbl_deal[[#This Row],[Index]],Directory[Index],0),MATCH('DEAL DIRECTORY'!BA$5,Directory[#Headers],0))</f>
        <v>09月</v>
      </c>
      <c r="BB162" s="129" t="str">
        <f>INDEX(Directory[],MATCH(tbl_deal[[#This Row],[Index]],Directory[Index],0),MATCH('DEAL DIRECTORY'!BB$5,Directory[#Headers],0))</f>
        <v>--</v>
      </c>
      <c r="BC162" s="129" t="str">
        <f>INDEX(Directory[],MATCH(tbl_deal[[#This Row],[Index]],Directory[Index],0),MATCH('DEAL DIRECTORY'!BC$5,Directory[#Headers],0))</f>
        <v>WANDA GROUP OVERSEAS LTD</v>
      </c>
      <c r="BD162" s="129" t="str">
        <f>INDEX(Directory[],MATCH(tbl_deal[[#This Row],[Index]],Directory[Index],0),MATCH('DEAL DIRECTORY'!BD$5,Directory[#Headers],0))</f>
        <v>XS2384248790</v>
      </c>
      <c r="BE162" s="137" t="str">
        <f>INDEX(Directory[],MATCH(tbl_deal[[#This Row],[Index]],Directory[Index],0),MATCH('DEAL DIRECTORY'!BE$5,Directory[#Headers],0))</f>
        <v>21年09月</v>
      </c>
      <c r="BF162" s="137" t="str">
        <f>INDEX(Directory[],MATCH(tbl_deal[[#This Row],[Index]],Directory[Index],0),MATCH('DEAL DIRECTORY'!BF$5,Directory[#Headers],0))</f>
        <v>大连万达集团</v>
      </c>
      <c r="BG162" s="137" t="str">
        <f>INDEX(Directory[],MATCH(tbl_deal[[#This Row],[Index]],Directory[Index],0),MATCH('DEAL DIRECTORY'!BG$5,Directory[#Headers],0))</f>
        <v>--/--/--</v>
      </c>
      <c r="BH162" s="137" t="str">
        <f>INDEX(Directory[],MATCH(tbl_deal[[#This Row],[Index]],Directory[Index],0),MATCH('DEAL DIRECTORY'!BH$5,Directory[#Headers],0))</f>
        <v>高级债</v>
      </c>
      <c r="BI162" s="137" t="str">
        <f>INDEX(Directory[],MATCH(tbl_deal[[#This Row],[Index]],Directory[Index],0),MATCH('DEAL DIRECTORY'!BI$5,Directory[#Headers],0))</f>
        <v>增发1.8亿美元</v>
      </c>
      <c r="BJ162" s="137" t="str">
        <f>INDEX(Directory[],MATCH(tbl_deal[[#This Row],[Index]],Directory[Index],0),MATCH('DEAL DIRECTORY'!BJ$5,Directory[#Headers],0))</f>
        <v>1.5年</v>
      </c>
      <c r="BK162" s="137" t="str">
        <f>INDEX(Directory[],MATCH(tbl_deal[[#This Row],[Index]],Directory[Index],0),MATCH('DEAL DIRECTORY'!BK$5,Directory[#Headers],0))</f>
        <v>8.875%</v>
      </c>
      <c r="BL162" s="137" t="str">
        <f>INDEX(Directory[],MATCH(tbl_deal[[#This Row],[Index]],Directory[Index],0),MATCH('DEAL DIRECTORY'!BL$5,Directory[#Headers],0))</f>
        <v>全球协调人及交割行</v>
      </c>
      <c r="BM162" s="129" t="str">
        <f>INDEX(Directory[],MATCH(tbl_deal[[#This Row],[Index]],Directory[Index],0),MATCH('DEAL DIRECTORY'!BM$5,Directory[#Headers],0))</f>
        <v>\\10.10.1.215\dcm$\Deals\Completed\2021 Completed\WG III Tap 万达集团</v>
      </c>
      <c r="BN162" s="4"/>
      <c r="BO162" s="4"/>
      <c r="BP162" s="4"/>
    </row>
    <row r="163" spans="3:68" ht="20.25" customHeight="1" x14ac:dyDescent="0.25">
      <c r="C163" s="129">
        <f>Directory[[#This Row],[Index]]</f>
        <v>308</v>
      </c>
      <c r="D163" s="130">
        <f>INDEX(Directory[],MATCH(tbl_deal[[#This Row],[Index]],Directory[Index],0),MATCH('DEAL DIRECTORY'!D$5,Directory[#Headers],0))</f>
        <v>44439</v>
      </c>
      <c r="E163" s="129" t="str">
        <f>INDEX(Directory[],MATCH(tbl_deal[[#This Row],[Index]],Directory[Index],0),MATCH('DEAL DIRECTORY'!E$5,Directory[#Headers],0))</f>
        <v/>
      </c>
      <c r="F163" s="129" t="str">
        <f>INDEX(Directory[],MATCH(tbl_deal[[#This Row],[Index]],Directory[Index],0),MATCH('DEAL DIRECTORY'!F$5,Directory[#Headers],0))</f>
        <v/>
      </c>
      <c r="G163" s="129" t="str">
        <f>INDEX(Directory[],MATCH(tbl_deal[[#This Row],[Index]],Directory[Index],0),MATCH('DEAL DIRECTORY'!G$5,Directory[#Headers],0))</f>
        <v>Quanxin</v>
      </c>
      <c r="H163" s="135" t="str">
        <f>IF(tbl_deal[[#This Row],[FolderPath]]="","",HYPERLINK(tbl_deal[[#This Row],[FolderPath]],"📂"))</f>
        <v>📂</v>
      </c>
      <c r="I163" s="129" t="str">
        <f>INDEX(Directory[],MATCH(tbl_deal[[#This Row],[Index]],Directory[Index],0),MATCH('DEAL DIRECTORY'!I$5,Directory[#Headers],0))</f>
        <v>JBR</v>
      </c>
      <c r="J163" s="129" t="str">
        <f>INDEX(Directory[],MATCH(tbl_deal[[#This Row],[Index]],Directory[Index],0),MATCH('DEAL DIRECTORY'!J$5,Directory[#Headers],0))</f>
        <v>n/a</v>
      </c>
      <c r="K163" s="129" t="str">
        <f>INDEX(Directory[],MATCH(tbl_deal[[#This Row],[Index]],Directory[Index],0),MATCH('DEAL DIRECTORY'!K$5,Directory[#Headers],0))</f>
        <v>SOE组</v>
      </c>
      <c r="L163" s="129">
        <f>INDEX(Directory[],MATCH(tbl_deal[[#This Row],[Index]],Directory[Index],0),MATCH('DEAL DIRECTORY'!L$5,Directory[#Headers],0))</f>
        <v>1</v>
      </c>
      <c r="M163" s="129" t="str">
        <f>INDEX(Directory[],MATCH(tbl_deal[[#This Row],[Index]],Directory[Index],0),MATCH('DEAL DIRECTORY'!M$5,Directory[#Headers],0))</f>
        <v>济南金控</v>
      </c>
      <c r="N163" s="129" t="str">
        <f>INDEX(Directory[],MATCH(tbl_deal[[#This Row],[Index]],Directory[Index],0),MATCH('DEAL DIRECTORY'!N$5,Directory[#Headers],0))</f>
        <v>--/--/--</v>
      </c>
      <c r="O163" s="129" t="str">
        <f>INDEX(Directory[],MATCH(tbl_deal[[#This Row],[Index]],Directory[Index],0),MATCH('DEAL DIRECTORY'!O$5,Directory[#Headers],0))</f>
        <v>USD</v>
      </c>
      <c r="P163" s="129">
        <f>INDEX(Directory[],MATCH(tbl_deal[[#This Row],[Index]],Directory[Index],0),MATCH('DEAL DIRECTORY'!P$5,Directory[#Headers],0))</f>
        <v>2.78</v>
      </c>
      <c r="Q163" s="129" t="str">
        <f>INDEX(Directory[],MATCH(tbl_deal[[#This Row],[Index]],Directory[Index],0),MATCH('DEAL DIRECTORY'!Q$5,Directory[#Headers],0))</f>
        <v>3</v>
      </c>
      <c r="R163" s="129" t="str">
        <f>INDEX(Directory[],MATCH(tbl_deal[[#This Row],[Index]],Directory[Index],0),MATCH('DEAL DIRECTORY'!R$5,Directory[#Headers],0))</f>
        <v>3.8%</v>
      </c>
      <c r="S163" s="129" t="str">
        <f>INDEX(Directory[],MATCH(tbl_deal[[#This Row],[Index]],Directory[Index],0),MATCH('DEAL DIRECTORY'!S$5,Directory[#Headers],0))</f>
        <v>4.2%a</v>
      </c>
      <c r="T163" s="129" t="str">
        <f>INDEX(Directory[],MATCH(tbl_deal[[#This Row],[Index]],Directory[Index],0),MATCH('DEAL DIRECTORY'!T$5,Directory[#Headers],0))</f>
        <v>3.8%</v>
      </c>
      <c r="U163" s="129" t="str">
        <f>INDEX(Directory[],MATCH(tbl_deal[[#This Row],[Index]],Directory[Index],0),MATCH('DEAL DIRECTORY'!U$5,Directory[#Headers],0))</f>
        <v>--</v>
      </c>
      <c r="V163" s="131">
        <f>INDEX(Directory[],MATCH(tbl_deal[[#This Row],[Index]],Directory[Index],0),MATCH('DEAL DIRECTORY'!V$5,Directory[#Headers],0))</f>
        <v>40</v>
      </c>
      <c r="W163" s="129" t="str">
        <f>INDEX(Directory[],MATCH(tbl_deal[[#This Row],[Index]],Directory[Index],0),MATCH('DEAL DIRECTORY'!W$5,Directory[#Headers],0))</f>
        <v>担保</v>
      </c>
      <c r="X163" s="129" t="str">
        <f>INDEX(Directory[],MATCH(tbl_deal[[#This Row],[Index]],Directory[Index],0),MATCH('DEAL DIRECTORY'!X$5,Directory[#Headers],0))</f>
        <v>--</v>
      </c>
      <c r="Y163" s="129" t="str">
        <f>INDEX(Directory[],MATCH(tbl_deal[[#This Row],[Index]],Directory[Index],0),MATCH('DEAL DIRECTORY'!Y$5,Directory[#Headers],0))</f>
        <v>港交所</v>
      </c>
      <c r="Z163" s="129" t="str">
        <f>INDEX(Directory[],MATCH(tbl_deal[[#This Row],[Index]],Directory[Index],0),MATCH('DEAL DIRECTORY'!Z$5,Directory[#Headers],0))</f>
        <v/>
      </c>
      <c r="AA163" s="129" t="str">
        <f>INDEX(Directory[],MATCH(tbl_deal[[#This Row],[Index]],Directory[Index],0),MATCH('DEAL DIRECTORY'!AA$5,Directory[#Headers],0))</f>
        <v/>
      </c>
      <c r="AB163" s="129" t="str">
        <f>INDEX(Directory[],MATCH(tbl_deal[[#This Row],[Index]],Directory[Index],0),MATCH('DEAL DIRECTORY'!AB$5,Directory[#Headers],0))</f>
        <v>BISL</v>
      </c>
      <c r="AC163" s="129" t="str">
        <f>INDEX(Directory[],MATCH(tbl_deal[[#This Row],[Index]],Directory[Index],0),MATCH('DEAL DIRECTORY'!AC$5,Directory[#Headers],0))</f>
        <v>--</v>
      </c>
      <c r="AD163" s="129" t="str">
        <f>INDEX(Directory[],MATCH(tbl_deal[[#This Row],[Index]],Directory[Index],0),MATCH('DEAL DIRECTORY'!AD$5,Directory[#Headers],0))</f>
        <v>--</v>
      </c>
      <c r="AE163" s="129" t="str">
        <f>INDEX(Directory[],MATCH(tbl_deal[[#This Row],[Index]],Directory[Index],0),MATCH('DEAL DIRECTORY'!AE$5,Directory[#Headers],0))</f>
        <v>--</v>
      </c>
      <c r="AF163" s="129" t="str">
        <f>INDEX(Directory[],MATCH(tbl_deal[[#This Row],[Index]],Directory[Index],0),MATCH('DEAL DIRECTORY'!AF$5,Directory[#Headers],0))</f>
        <v>Y</v>
      </c>
      <c r="AG163" s="129" t="str">
        <f>INDEX(Directory[],MATCH(tbl_deal[[#This Row],[Index]],Directory[Index],0),MATCH('DEAL DIRECTORY'!AG$5,Directory[#Headers],0))</f>
        <v>济南金融控股集团有限公司</v>
      </c>
      <c r="AH163" s="129" t="str">
        <f>INDEX(Directory[],MATCH(tbl_deal[[#This Row],[Index]],Directory[Index],0),MATCH('DEAL DIRECTORY'!AH$5,Directory[#Headers],0))</f>
        <v>--/--/--</v>
      </c>
      <c r="AI163" s="129" t="str">
        <f>INDEX(Directory[],MATCH(tbl_deal[[#This Row],[Index]],Directory[Index],0),MATCH('DEAL DIRECTORY'!AI$5,Directory[#Headers],0))</f>
        <v>AA+</v>
      </c>
      <c r="AJ163" s="129" t="str">
        <f>INDEX(Directory[],MATCH(tbl_deal[[#This Row],[Index]],Directory[Index],0),MATCH('DEAL DIRECTORY'!AJ$5,Directory[#Headers],0))</f>
        <v>山东</v>
      </c>
      <c r="AK163" s="129" t="str">
        <f>INDEX(Directory[],MATCH(tbl_deal[[#This Row],[Index]],Directory[Index],0),MATCH('DEAL DIRECTORY'!AK$5,Directory[#Headers],0))</f>
        <v>济南市</v>
      </c>
      <c r="AL163" s="129" t="str">
        <f>INDEX(Directory[],MATCH(tbl_deal[[#This Row],[Index]],Directory[Index],0),MATCH('DEAL DIRECTORY'!AL$5,Directory[#Headers],0))</f>
        <v>--</v>
      </c>
      <c r="AM163" s="129" t="str">
        <f>INDEX(Directory[],MATCH(tbl_deal[[#This Row],[Index]],Directory[Index],0),MATCH('DEAL DIRECTORY'!AM$5,Directory[#Headers],0))</f>
        <v>--</v>
      </c>
      <c r="AN163" s="129" t="str">
        <f>INDEX(Directory[],MATCH(tbl_deal[[#This Row],[Index]],Directory[Index],0),MATCH('DEAL DIRECTORY'!AN$5,Directory[#Headers],0))</f>
        <v>--</v>
      </c>
      <c r="AO163" s="132">
        <f>IF(ISBLANK(INDEX(Directory[],MATCH(tbl_deal[[#This Row],[Index]],Directory[Index],0),MATCH('DEAL DIRECTORY'!AO$5,Directory[#Headers],0))),"--",INDEX(Directory[],MATCH(tbl_deal[[#This Row],[Index]],Directory[Index],0),MATCH('DEAL DIRECTORY'!AO$5,Directory[#Headers],0)))</f>
        <v>6348</v>
      </c>
      <c r="AP163" s="129">
        <f>INDEX(Directory[],MATCH(tbl_deal[[#This Row],[Index]],Directory[Index],0),MATCH('DEAL DIRECTORY'!AP$5,Directory[#Headers],0))</f>
        <v>2.78</v>
      </c>
      <c r="AQ163" s="129">
        <f>INDEX(Directory[],MATCH(tbl_deal[[#This Row],[Index]],Directory[Index],0),MATCH('DEAL DIRECTORY'!AQ$5,Directory[#Headers],0))</f>
        <v>17.96</v>
      </c>
      <c r="AR163" s="129">
        <f>INDEX(Directory[],MATCH(tbl_deal[[#This Row],[Index]],Directory[Index],0),MATCH('DEAL DIRECTORY'!AR$5,Directory[#Headers],0))</f>
        <v>21.55</v>
      </c>
      <c r="AS163" s="129" t="str">
        <f>INDEX(Directory[],MATCH(tbl_deal[[#This Row],[Index]],Directory[Index],0),MATCH('DEAL DIRECTORY'!AS$5,Directory[#Headers],0))</f>
        <v>地方国企</v>
      </c>
      <c r="AT163" s="129" t="str">
        <f>INDEX(Directory[],MATCH(tbl_deal[[#This Row],[Index]],Directory[Index],0),MATCH('DEAL DIRECTORY'!AT$5,Directory[#Headers],0))</f>
        <v>地方平台</v>
      </c>
      <c r="AU163" s="129" t="str">
        <f>INDEX(Directory[],MATCH(tbl_deal[[#This Row],[Index]],Directory[Index],0),MATCH('DEAL DIRECTORY'!AU$5,Directory[#Headers],0))</f>
        <v>--</v>
      </c>
      <c r="AV163" s="129" t="str">
        <f>INDEX(Directory[],MATCH(tbl_deal[[#This Row],[Index]],Directory[Index],0),MATCH('DEAL DIRECTORY'!AV$5,Directory[#Headers],0))</f>
        <v>担保</v>
      </c>
      <c r="AW163" s="129" t="str">
        <f>INDEX(Directory[],MATCH(tbl_deal[[#This Row],[Index]],Directory[Index],0),MATCH('DEAL DIRECTORY'!AW$5,Directory[#Headers],0))</f>
        <v>无评级</v>
      </c>
      <c r="AX163" s="129" t="str">
        <f>INDEX(Directory[],MATCH(tbl_deal[[#This Row],[Index]],Directory[Index],0),MATCH('DEAL DIRECTORY'!AX$5,Directory[#Headers],0))</f>
        <v>2-3亿</v>
      </c>
      <c r="AY163" s="133" t="str">
        <f>INDEX(Directory[],MATCH(tbl_deal[[#This Row],[Index]],Directory[Index],0),MATCH('DEAL DIRECTORY'!AY$5,Directory[#Headers],0))</f>
        <v>21年</v>
      </c>
      <c r="AZ163" s="129" t="str">
        <f>INDEX(Directory[],MATCH(tbl_deal[[#This Row],[Index]],Directory[Index],0),MATCH('DEAL DIRECTORY'!AZ$5,Directory[#Headers],0))</f>
        <v>Q3</v>
      </c>
      <c r="BA163" s="129" t="str">
        <f>INDEX(Directory[],MATCH(tbl_deal[[#This Row],[Index]],Directory[Index],0),MATCH('DEAL DIRECTORY'!BA$5,Directory[#Headers],0))</f>
        <v>08月</v>
      </c>
      <c r="BB163" s="129" t="str">
        <f>INDEX(Directory[],MATCH(tbl_deal[[#This Row],[Index]],Directory[Index],0),MATCH('DEAL DIRECTORY'!BB$5,Directory[#Headers],0))</f>
        <v>SOE Creds</v>
      </c>
      <c r="BC163" s="129" t="str">
        <f>INDEX(Directory[],MATCH(tbl_deal[[#This Row],[Index]],Directory[Index],0),MATCH('DEAL DIRECTORY'!BC$5,Directory[#Headers],0))</f>
        <v>QUAN CHENG FINANCIAL HOLDINGS BVI LTD</v>
      </c>
      <c r="BD163" s="129" t="str">
        <f>INDEX(Directory[],MATCH(tbl_deal[[#This Row],[Index]],Directory[Index],0),MATCH('DEAL DIRECTORY'!BD$5,Directory[#Headers],0))</f>
        <v>XS2380533740</v>
      </c>
      <c r="BE163" s="137" t="str">
        <f>INDEX(Directory[],MATCH(tbl_deal[[#This Row],[Index]],Directory[Index],0),MATCH('DEAL DIRECTORY'!BE$5,Directory[#Headers],0))</f>
        <v>21年08月</v>
      </c>
      <c r="BF163" s="137" t="str">
        <f>INDEX(Directory[],MATCH(tbl_deal[[#This Row],[Index]],Directory[Index],0),MATCH('DEAL DIRECTORY'!BF$5,Directory[#Headers],0))</f>
        <v>济南金控</v>
      </c>
      <c r="BG163" s="137" t="str">
        <f>INDEX(Directory[],MATCH(tbl_deal[[#This Row],[Index]],Directory[Index],0),MATCH('DEAL DIRECTORY'!BG$5,Directory[#Headers],0))</f>
        <v>--/--/--</v>
      </c>
      <c r="BH163" s="137" t="str">
        <f>INDEX(Directory[],MATCH(tbl_deal[[#This Row],[Index]],Directory[Index],0),MATCH('DEAL DIRECTORY'!BH$5,Directory[#Headers],0))</f>
        <v>高级债</v>
      </c>
      <c r="BI163" s="137" t="str">
        <f>INDEX(Directory[],MATCH(tbl_deal[[#This Row],[Index]],Directory[Index],0),MATCH('DEAL DIRECTORY'!BI$5,Directory[#Headers],0))</f>
        <v>2.78亿美元</v>
      </c>
      <c r="BJ163" s="137" t="str">
        <f>INDEX(Directory[],MATCH(tbl_deal[[#This Row],[Index]],Directory[Index],0),MATCH('DEAL DIRECTORY'!BJ$5,Directory[#Headers],0))</f>
        <v>3年</v>
      </c>
      <c r="BK163" s="137" t="str">
        <f>INDEX(Directory[],MATCH(tbl_deal[[#This Row],[Index]],Directory[Index],0),MATCH('DEAL DIRECTORY'!BK$5,Directory[#Headers],0))</f>
        <v>3.8%</v>
      </c>
      <c r="BL163" s="137" t="str">
        <f>INDEX(Directory[],MATCH(tbl_deal[[#This Row],[Index]],Directory[Index],0),MATCH('DEAL DIRECTORY'!BL$5,Directory[#Headers],0))</f>
        <v>账簿管理人</v>
      </c>
      <c r="BM163" s="129" t="str">
        <f>INDEX(Directory[],MATCH(tbl_deal[[#This Row],[Index]],Directory[Index],0),MATCH('DEAL DIRECTORY'!BM$5,Directory[#Headers],0))</f>
        <v>\\10.10.1.215\dcm$\Deals\Completed\2021 Completed\Quanxin 济南金控</v>
      </c>
      <c r="BN163" s="4"/>
      <c r="BO163" s="4"/>
      <c r="BP163" s="4"/>
    </row>
    <row r="164" spans="3:68" ht="20.25" customHeight="1" x14ac:dyDescent="0.25">
      <c r="C164" s="129">
        <f>Directory[[#This Row],[Index]]</f>
        <v>307</v>
      </c>
      <c r="D164" s="130">
        <f>INDEX(Directory[],MATCH(tbl_deal[[#This Row],[Index]],Directory[Index],0),MATCH('DEAL DIRECTORY'!D$5,Directory[#Headers],0))</f>
        <v>44434</v>
      </c>
      <c r="E164" s="129" t="str">
        <f>INDEX(Directory[],MATCH(tbl_deal[[#This Row],[Index]],Directory[Index],0),MATCH('DEAL DIRECTORY'!E$5,Directory[#Headers],0))</f>
        <v/>
      </c>
      <c r="F164" s="129" t="str">
        <f>INDEX(Directory[],MATCH(tbl_deal[[#This Row],[Index]],Directory[Index],0),MATCH('DEAL DIRECTORY'!F$5,Directory[#Headers],0))</f>
        <v/>
      </c>
      <c r="G164" s="129" t="str">
        <f>INDEX(Directory[],MATCH(tbl_deal[[#This Row],[Index]],Directory[Index],0),MATCH('DEAL DIRECTORY'!G$5,Directory[#Headers],0))</f>
        <v>Lily</v>
      </c>
      <c r="H164" s="135" t="str">
        <f>IF(tbl_deal[[#This Row],[FolderPath]]="","",HYPERLINK(tbl_deal[[#This Row],[FolderPath]],"📂"))</f>
        <v>📂</v>
      </c>
      <c r="I164" s="129" t="str">
        <f>INDEX(Directory[],MATCH(tbl_deal[[#This Row],[Index]],Directory[Index],0),MATCH('DEAL DIRECTORY'!I$5,Directory[#Headers],0))</f>
        <v>JGC</v>
      </c>
      <c r="J164" s="129" t="str">
        <f>INDEX(Directory[],MATCH(tbl_deal[[#This Row],[Index]],Directory[Index],0),MATCH('DEAL DIRECTORY'!J$5,Directory[#Headers],0))</f>
        <v>n/a</v>
      </c>
      <c r="K164" s="129" t="str">
        <f>INDEX(Directory[],MATCH(tbl_deal[[#This Row],[Index]],Directory[Index],0),MATCH('DEAL DIRECTORY'!K$5,Directory[#Headers],0))</f>
        <v>POE组</v>
      </c>
      <c r="L164" s="129">
        <f>INDEX(Directory[],MATCH(tbl_deal[[#This Row],[Index]],Directory[Index],0),MATCH('DEAL DIRECTORY'!L$5,Directory[#Headers],0))</f>
        <v>6</v>
      </c>
      <c r="M164" s="129" t="str">
        <f>INDEX(Directory[],MATCH(tbl_deal[[#This Row],[Index]],Directory[Index],0),MATCH('DEAL DIRECTORY'!M$5,Directory[#Headers],0))</f>
        <v>雅居乐</v>
      </c>
      <c r="N164" s="129" t="str">
        <f>INDEX(Directory[],MATCH(tbl_deal[[#This Row],[Index]],Directory[Index],0),MATCH('DEAL DIRECTORY'!N$5,Directory[#Headers],0))</f>
        <v>--/--/--</v>
      </c>
      <c r="O164" s="129" t="str">
        <f>INDEX(Directory[],MATCH(tbl_deal[[#This Row],[Index]],Directory[Index],0),MATCH('DEAL DIRECTORY'!O$5,Directory[#Headers],0))</f>
        <v>USD</v>
      </c>
      <c r="P164" s="129">
        <f>INDEX(Directory[],MATCH(tbl_deal[[#This Row],[Index]],Directory[Index],0),MATCH('DEAL DIRECTORY'!P$5,Directory[#Headers],0))</f>
        <v>4</v>
      </c>
      <c r="Q164" s="129" t="str">
        <f>INDEX(Directory[],MATCH(tbl_deal[[#This Row],[Index]],Directory[Index],0),MATCH('DEAL DIRECTORY'!Q$5,Directory[#Headers],0))</f>
        <v>1</v>
      </c>
      <c r="R164" s="129" t="str">
        <f>INDEX(Directory[],MATCH(tbl_deal[[#This Row],[Index]],Directory[Index],0),MATCH('DEAL DIRECTORY'!R$5,Directory[#Headers],0))</f>
        <v>4.85%</v>
      </c>
      <c r="S164" s="129" t="str">
        <f>INDEX(Directory[],MATCH(tbl_deal[[#This Row],[Index]],Directory[Index],0),MATCH('DEAL DIRECTORY'!S$5,Directory[#Headers],0))</f>
        <v>5.25%a</v>
      </c>
      <c r="T164" s="129" t="str">
        <f>INDEX(Directory[],MATCH(tbl_deal[[#This Row],[Index]],Directory[Index],0),MATCH('DEAL DIRECTORY'!T$5,Directory[#Headers],0))</f>
        <v>4.85%</v>
      </c>
      <c r="U164" s="129" t="str">
        <f>INDEX(Directory[],MATCH(tbl_deal[[#This Row],[Index]],Directory[Index],0),MATCH('DEAL DIRECTORY'!U$5,Directory[#Headers],0))</f>
        <v>--</v>
      </c>
      <c r="V164" s="131">
        <f>INDEX(Directory[],MATCH(tbl_deal[[#This Row],[Index]],Directory[Index],0),MATCH('DEAL DIRECTORY'!V$5,Directory[#Headers],0))</f>
        <v>40</v>
      </c>
      <c r="W164" s="129" t="str">
        <f>INDEX(Directory[],MATCH(tbl_deal[[#This Row],[Index]],Directory[Index],0),MATCH('DEAL DIRECTORY'!W$5,Directory[#Headers],0))</f>
        <v>直发(红筹)</v>
      </c>
      <c r="X164" s="129" t="str">
        <f>INDEX(Directory[],MATCH(tbl_deal[[#This Row],[Index]],Directory[Index],0),MATCH('DEAL DIRECTORY'!X$5,Directory[#Headers],0))</f>
        <v>--</v>
      </c>
      <c r="Y164" s="129" t="str">
        <f>INDEX(Directory[],MATCH(tbl_deal[[#This Row],[Index]],Directory[Index],0),MATCH('DEAL DIRECTORY'!Y$5,Directory[#Headers],0))</f>
        <v>新交所</v>
      </c>
      <c r="Z164" s="129" t="str">
        <f>INDEX(Directory[],MATCH(tbl_deal[[#This Row],[Index]],Directory[Index],0),MATCH('DEAL DIRECTORY'!Z$5,Directory[#Headers],0))</f>
        <v/>
      </c>
      <c r="AA164" s="129" t="str">
        <f>INDEX(Directory[],MATCH(tbl_deal[[#This Row],[Index]],Directory[Index],0),MATCH('DEAL DIRECTORY'!AA$5,Directory[#Headers],0))</f>
        <v/>
      </c>
      <c r="AB164" s="129" t="str">
        <f>INDEX(Directory[],MATCH(tbl_deal[[#This Row],[Index]],Directory[Index],0),MATCH('DEAL DIRECTORY'!AB$5,Directory[#Headers],0))</f>
        <v>BISL,港分</v>
      </c>
      <c r="AC164" s="129" t="str">
        <f>INDEX(Directory[],MATCH(tbl_deal[[#This Row],[Index]],Directory[Index],0),MATCH('DEAL DIRECTORY'!AC$5,Directory[#Headers],0))</f>
        <v>--</v>
      </c>
      <c r="AD164" s="129" t="str">
        <f>INDEX(Directory[],MATCH(tbl_deal[[#This Row],[Index]],Directory[Index],0),MATCH('DEAL DIRECTORY'!AD$5,Directory[#Headers],0))</f>
        <v>--</v>
      </c>
      <c r="AE164" s="129" t="str">
        <f>INDEX(Directory[],MATCH(tbl_deal[[#This Row],[Index]],Directory[Index],0),MATCH('DEAL DIRECTORY'!AE$5,Directory[#Headers],0))</f>
        <v>--</v>
      </c>
      <c r="AF164" s="129" t="str">
        <f>INDEX(Directory[],MATCH(tbl_deal[[#This Row],[Index]],Directory[Index],0),MATCH('DEAL DIRECTORY'!AF$5,Directory[#Headers],0))</f>
        <v>N</v>
      </c>
      <c r="AG164" s="129" t="str">
        <f>INDEX(Directory[],MATCH(tbl_deal[[#This Row],[Index]],Directory[Index],0),MATCH('DEAL DIRECTORY'!AG$5,Directory[#Headers],0))</f>
        <v>雅居乐集团控股有限公司</v>
      </c>
      <c r="AH164" s="129" t="str">
        <f>INDEX(Directory[],MATCH(tbl_deal[[#This Row],[Index]],Directory[Index],0),MATCH('DEAL DIRECTORY'!AH$5,Directory[#Headers],0))</f>
        <v>Caa1/--/--</v>
      </c>
      <c r="AI164" s="129" t="str">
        <f>INDEX(Directory[],MATCH(tbl_deal[[#This Row],[Index]],Directory[Index],0),MATCH('DEAL DIRECTORY'!AI$5,Directory[#Headers],0))</f>
        <v>AAA</v>
      </c>
      <c r="AJ164" s="129" t="str">
        <f>INDEX(Directory[],MATCH(tbl_deal[[#This Row],[Index]],Directory[Index],0),MATCH('DEAL DIRECTORY'!AJ$5,Directory[#Headers],0))</f>
        <v>广东</v>
      </c>
      <c r="AK164" s="129" t="str">
        <f>INDEX(Directory[],MATCH(tbl_deal[[#This Row],[Index]],Directory[Index],0),MATCH('DEAL DIRECTORY'!AK$5,Directory[#Headers],0))</f>
        <v>广州市</v>
      </c>
      <c r="AL164" s="129" t="str">
        <f>INDEX(Directory[],MATCH(tbl_deal[[#This Row],[Index]],Directory[Index],0),MATCH('DEAL DIRECTORY'!AL$5,Directory[#Headers],0))</f>
        <v>--</v>
      </c>
      <c r="AM164" s="129" t="str">
        <f>INDEX(Directory[],MATCH(tbl_deal[[#This Row],[Index]],Directory[Index],0),MATCH('DEAL DIRECTORY'!AM$5,Directory[#Headers],0))</f>
        <v>--</v>
      </c>
      <c r="AN164" s="129" t="str">
        <f>INDEX(Directory[],MATCH(tbl_deal[[#This Row],[Index]],Directory[Index],0),MATCH('DEAL DIRECTORY'!AN$5,Directory[#Headers],0))</f>
        <v>--</v>
      </c>
      <c r="AO164" s="132">
        <f>IF(ISBLANK(INDEX(Directory[],MATCH(tbl_deal[[#This Row],[Index]],Directory[Index],0),MATCH('DEAL DIRECTORY'!AO$5,Directory[#Headers],0))),"--",INDEX(Directory[],MATCH(tbl_deal[[#This Row],[Index]],Directory[Index],0),MATCH('DEAL DIRECTORY'!AO$5,Directory[#Headers],0)))</f>
        <v>320000</v>
      </c>
      <c r="AP164" s="129">
        <f>INDEX(Directory[],MATCH(tbl_deal[[#This Row],[Index]],Directory[Index],0),MATCH('DEAL DIRECTORY'!AP$5,Directory[#Headers],0))</f>
        <v>4</v>
      </c>
      <c r="AQ164" s="129">
        <f>INDEX(Directory[],MATCH(tbl_deal[[#This Row],[Index]],Directory[Index],0),MATCH('DEAL DIRECTORY'!AQ$5,Directory[#Headers],0))</f>
        <v>25.93</v>
      </c>
      <c r="AR164" s="129">
        <f>INDEX(Directory[],MATCH(tbl_deal[[#This Row],[Index]],Directory[Index],0),MATCH('DEAL DIRECTORY'!AR$5,Directory[#Headers],0))</f>
        <v>31.25</v>
      </c>
      <c r="AS164" s="129" t="str">
        <f>INDEX(Directory[],MATCH(tbl_deal[[#This Row],[Index]],Directory[Index],0),MATCH('DEAL DIRECTORY'!AS$5,Directory[#Headers],0))</f>
        <v>民企</v>
      </c>
      <c r="AT164" s="129" t="str">
        <f>INDEX(Directory[],MATCH(tbl_deal[[#This Row],[Index]],Directory[Index],0),MATCH('DEAL DIRECTORY'!AT$5,Directory[#Headers],0))</f>
        <v>房地产</v>
      </c>
      <c r="AU164" s="129" t="str">
        <f>INDEX(Directory[],MATCH(tbl_deal[[#This Row],[Index]],Directory[Index],0),MATCH('DEAL DIRECTORY'!AU$5,Directory[#Headers],0))</f>
        <v>--</v>
      </c>
      <c r="AV164" s="129" t="str">
        <f>INDEX(Directory[],MATCH(tbl_deal[[#This Row],[Index]],Directory[Index],0),MATCH('DEAL DIRECTORY'!AV$5,Directory[#Headers],0))</f>
        <v>红筹</v>
      </c>
      <c r="AW164" s="129" t="str">
        <f>INDEX(Directory[],MATCH(tbl_deal[[#This Row],[Index]],Directory[Index],0),MATCH('DEAL DIRECTORY'!AW$5,Directory[#Headers],0))</f>
        <v>无评级</v>
      </c>
      <c r="AX164" s="129" t="str">
        <f>INDEX(Directory[],MATCH(tbl_deal[[#This Row],[Index]],Directory[Index],0),MATCH('DEAL DIRECTORY'!AX$5,Directory[#Headers],0))</f>
        <v>3-5亿</v>
      </c>
      <c r="AY164" s="133" t="str">
        <f>INDEX(Directory[],MATCH(tbl_deal[[#This Row],[Index]],Directory[Index],0),MATCH('DEAL DIRECTORY'!AY$5,Directory[#Headers],0))</f>
        <v>21年</v>
      </c>
      <c r="AZ164" s="129" t="str">
        <f>INDEX(Directory[],MATCH(tbl_deal[[#This Row],[Index]],Directory[Index],0),MATCH('DEAL DIRECTORY'!AZ$5,Directory[#Headers],0))</f>
        <v>Q3</v>
      </c>
      <c r="BA164" s="129" t="str">
        <f>INDEX(Directory[],MATCH(tbl_deal[[#This Row],[Index]],Directory[Index],0),MATCH('DEAL DIRECTORY'!BA$5,Directory[#Headers],0))</f>
        <v>08月</v>
      </c>
      <c r="BB164" s="129" t="str">
        <f>INDEX(Directory[],MATCH(tbl_deal[[#This Row],[Index]],Directory[Index],0),MATCH('DEAL DIRECTORY'!BB$5,Directory[#Headers],0))</f>
        <v>--</v>
      </c>
      <c r="BC164" s="129" t="str">
        <f>INDEX(Directory[],MATCH(tbl_deal[[#This Row],[Index]],Directory[Index],0),MATCH('DEAL DIRECTORY'!BC$5,Directory[#Headers],0))</f>
        <v>AGILE GROUP HOLDINGS LTD</v>
      </c>
      <c r="BD164" s="129" t="str">
        <f>INDEX(Directory[],MATCH(tbl_deal[[#This Row],[Index]],Directory[Index],0),MATCH('DEAL DIRECTORY'!BD$5,Directory[#Headers],0))</f>
        <v>XS2382274376</v>
      </c>
      <c r="BE164" s="137" t="str">
        <f>INDEX(Directory[],MATCH(tbl_deal[[#This Row],[Index]],Directory[Index],0),MATCH('DEAL DIRECTORY'!BE$5,Directory[#Headers],0))</f>
        <v>21年08月</v>
      </c>
      <c r="BF164" s="137" t="str">
        <f>INDEX(Directory[],MATCH(tbl_deal[[#This Row],[Index]],Directory[Index],0),MATCH('DEAL DIRECTORY'!BF$5,Directory[#Headers],0))</f>
        <v>雅居乐</v>
      </c>
      <c r="BG164" s="137" t="str">
        <f>INDEX(Directory[],MATCH(tbl_deal[[#This Row],[Index]],Directory[Index],0),MATCH('DEAL DIRECTORY'!BG$5,Directory[#Headers],0))</f>
        <v>--/--/--</v>
      </c>
      <c r="BH164" s="137" t="str">
        <f>INDEX(Directory[],MATCH(tbl_deal[[#This Row],[Index]],Directory[Index],0),MATCH('DEAL DIRECTORY'!BH$5,Directory[#Headers],0))</f>
        <v>高级债</v>
      </c>
      <c r="BI164" s="137" t="str">
        <f>INDEX(Directory[],MATCH(tbl_deal[[#This Row],[Index]],Directory[Index],0),MATCH('DEAL DIRECTORY'!BI$5,Directory[#Headers],0))</f>
        <v>4亿美元</v>
      </c>
      <c r="BJ164" s="137" t="str">
        <f>INDEX(Directory[],MATCH(tbl_deal[[#This Row],[Index]],Directory[Index],0),MATCH('DEAL DIRECTORY'!BJ$5,Directory[#Headers],0))</f>
        <v>364天</v>
      </c>
      <c r="BK164" s="137" t="str">
        <f>INDEX(Directory[],MATCH(tbl_deal[[#This Row],[Index]],Directory[Index],0),MATCH('DEAL DIRECTORY'!BK$5,Directory[#Headers],0))</f>
        <v>4.85%</v>
      </c>
      <c r="BL164" s="137" t="str">
        <f>INDEX(Directory[],MATCH(tbl_deal[[#This Row],[Index]],Directory[Index],0),MATCH('DEAL DIRECTORY'!BL$5,Directory[#Headers],0))</f>
        <v>全球协调人</v>
      </c>
      <c r="BM164" s="129" t="str">
        <f>INDEX(Directory[],MATCH(tbl_deal[[#This Row],[Index]],Directory[Index],0),MATCH('DEAL DIRECTORY'!BM$5,Directory[#Headers],0))</f>
        <v>\\10.10.1.215\dcm$\Deals\Completed\2021 Completed\Lily 雅居乐[Aug]</v>
      </c>
      <c r="BN164" s="4"/>
      <c r="BO164" s="4"/>
      <c r="BP164" s="4"/>
    </row>
    <row r="165" spans="3:68" ht="20.25" customHeight="1" x14ac:dyDescent="0.25">
      <c r="C165" s="129">
        <f>Directory[[#This Row],[Index]]</f>
        <v>306</v>
      </c>
      <c r="D165" s="130">
        <f>INDEX(Directory[],MATCH(tbl_deal[[#This Row],[Index]],Directory[Index],0),MATCH('DEAL DIRECTORY'!D$5,Directory[#Headers],0))</f>
        <v>44434</v>
      </c>
      <c r="E165" s="129" t="str">
        <f>INDEX(Directory[],MATCH(tbl_deal[[#This Row],[Index]],Directory[Index],0),MATCH('DEAL DIRECTORY'!E$5,Directory[#Headers],0))</f>
        <v/>
      </c>
      <c r="F165" s="129" t="str">
        <f>INDEX(Directory[],MATCH(tbl_deal[[#This Row],[Index]],Directory[Index],0),MATCH('DEAL DIRECTORY'!F$5,Directory[#Headers],0))</f>
        <v/>
      </c>
      <c r="G165" s="129" t="str">
        <f>INDEX(Directory[],MATCH(tbl_deal[[#This Row],[Index]],Directory[Index],0),MATCH('DEAL DIRECTORY'!G$5,Directory[#Headers],0))</f>
        <v>HF 2021S</v>
      </c>
      <c r="H165" s="135" t="str">
        <f>IF(tbl_deal[[#This Row],[FolderPath]]="","",HYPERLINK(tbl_deal[[#This Row],[FolderPath]],"📂"))</f>
        <v>📂</v>
      </c>
      <c r="I165" s="129" t="str">
        <f>INDEX(Directory[],MATCH(tbl_deal[[#This Row],[Index]],Directory[Index],0),MATCH('DEAL DIRECTORY'!I$5,Directory[#Headers],0))</f>
        <v>JGC</v>
      </c>
      <c r="J165" s="129" t="str">
        <f>INDEX(Directory[],MATCH(tbl_deal[[#This Row],[Index]],Directory[Index],0),MATCH('DEAL DIRECTORY'!J$5,Directory[#Headers],0))</f>
        <v>n/a</v>
      </c>
      <c r="K165" s="129" t="str">
        <f>INDEX(Directory[],MATCH(tbl_deal[[#This Row],[Index]],Directory[Index],0),MATCH('DEAL DIRECTORY'!K$5,Directory[#Headers],0))</f>
        <v>SOE组</v>
      </c>
      <c r="L165" s="129">
        <f>INDEX(Directory[],MATCH(tbl_deal[[#This Row],[Index]],Directory[Index],0),MATCH('DEAL DIRECTORY'!L$5,Directory[#Headers],0))</f>
        <v>2</v>
      </c>
      <c r="M165" s="129" t="str">
        <f>INDEX(Directory[],MATCH(tbl_deal[[#This Row],[Index]],Directory[Index],0),MATCH('DEAL DIRECTORY'!M$5,Directory[#Headers],0))</f>
        <v>珠海华发</v>
      </c>
      <c r="N165" s="129" t="str">
        <f>INDEX(Directory[],MATCH(tbl_deal[[#This Row],[Index]],Directory[Index],0),MATCH('DEAL DIRECTORY'!N$5,Directory[#Headers],0))</f>
        <v>--/--/BBB</v>
      </c>
      <c r="O165" s="129" t="str">
        <f>INDEX(Directory[],MATCH(tbl_deal[[#This Row],[Index]],Directory[Index],0),MATCH('DEAL DIRECTORY'!O$5,Directory[#Headers],0))</f>
        <v>USD</v>
      </c>
      <c r="P165" s="129">
        <f>INDEX(Directory[],MATCH(tbl_deal[[#This Row],[Index]],Directory[Index],0),MATCH('DEAL DIRECTORY'!P$5,Directory[#Headers],0))</f>
        <v>2</v>
      </c>
      <c r="Q165" s="129" t="str">
        <f>INDEX(Directory[],MATCH(tbl_deal[[#This Row],[Index]],Directory[Index],0),MATCH('DEAL DIRECTORY'!Q$5,Directory[#Headers],0))</f>
        <v>3.5</v>
      </c>
      <c r="R165" s="129" t="str">
        <f>INDEX(Directory[],MATCH(tbl_deal[[#This Row],[Index]],Directory[Index],0),MATCH('DEAL DIRECTORY'!R$5,Directory[#Headers],0))</f>
        <v>2.95%</v>
      </c>
      <c r="S165" s="129" t="str">
        <f>INDEX(Directory[],MATCH(tbl_deal[[#This Row],[Index]],Directory[Index],0),MATCH('DEAL DIRECTORY'!S$5,Directory[#Headers],0))</f>
        <v>3.35%a</v>
      </c>
      <c r="T165" s="129" t="str">
        <f>INDEX(Directory[],MATCH(tbl_deal[[#This Row],[Index]],Directory[Index],0),MATCH('DEAL DIRECTORY'!T$5,Directory[#Headers],0))</f>
        <v>2.95%</v>
      </c>
      <c r="U165" s="129" t="str">
        <f>INDEX(Directory[],MATCH(tbl_deal[[#This Row],[Index]],Directory[Index],0),MATCH('DEAL DIRECTORY'!U$5,Directory[#Headers],0))</f>
        <v>--</v>
      </c>
      <c r="V165" s="131">
        <f>INDEX(Directory[],MATCH(tbl_deal[[#This Row],[Index]],Directory[Index],0),MATCH('DEAL DIRECTORY'!V$5,Directory[#Headers],0))</f>
        <v>40</v>
      </c>
      <c r="W165" s="129" t="str">
        <f>INDEX(Directory[],MATCH(tbl_deal[[#This Row],[Index]],Directory[Index],0),MATCH('DEAL DIRECTORY'!W$5,Directory[#Headers],0))</f>
        <v>担保</v>
      </c>
      <c r="X165" s="129" t="str">
        <f>INDEX(Directory[],MATCH(tbl_deal[[#This Row],[Index]],Directory[Index],0),MATCH('DEAL DIRECTORY'!X$5,Directory[#Headers],0))</f>
        <v>--</v>
      </c>
      <c r="Y165" s="129" t="str">
        <f>INDEX(Directory[],MATCH(tbl_deal[[#This Row],[Index]],Directory[Index],0),MATCH('DEAL DIRECTORY'!Y$5,Directory[#Headers],0))</f>
        <v>港交所</v>
      </c>
      <c r="Z165" s="129" t="str">
        <f>INDEX(Directory[],MATCH(tbl_deal[[#This Row],[Index]],Directory[Index],0),MATCH('DEAL DIRECTORY'!Z$5,Directory[#Headers],0))</f>
        <v/>
      </c>
      <c r="AA165" s="129" t="str">
        <f>INDEX(Directory[],MATCH(tbl_deal[[#This Row],[Index]],Directory[Index],0),MATCH('DEAL DIRECTORY'!AA$5,Directory[#Headers],0))</f>
        <v/>
      </c>
      <c r="AB165" s="129" t="str">
        <f>INDEX(Directory[],MATCH(tbl_deal[[#This Row],[Index]],Directory[Index],0),MATCH('DEAL DIRECTORY'!AB$5,Directory[#Headers],0))</f>
        <v>BISL</v>
      </c>
      <c r="AC165" s="129" t="str">
        <f>INDEX(Directory[],MATCH(tbl_deal[[#This Row],[Index]],Directory[Index],0),MATCH('DEAL DIRECTORY'!AC$5,Directory[#Headers],0))</f>
        <v>--</v>
      </c>
      <c r="AD165" s="129" t="str">
        <f>INDEX(Directory[],MATCH(tbl_deal[[#This Row],[Index]],Directory[Index],0),MATCH('DEAL DIRECTORY'!AD$5,Directory[#Headers],0))</f>
        <v>--</v>
      </c>
      <c r="AE165" s="129" t="str">
        <f>INDEX(Directory[],MATCH(tbl_deal[[#This Row],[Index]],Directory[Index],0),MATCH('DEAL DIRECTORY'!AE$5,Directory[#Headers],0))</f>
        <v>--</v>
      </c>
      <c r="AF165" s="129" t="str">
        <f>INDEX(Directory[],MATCH(tbl_deal[[#This Row],[Index]],Directory[Index],0),MATCH('DEAL DIRECTORY'!AF$5,Directory[#Headers],0))</f>
        <v>N</v>
      </c>
      <c r="AG165" s="129" t="str">
        <f>INDEX(Directory[],MATCH(tbl_deal[[#This Row],[Index]],Directory[Index],0),MATCH('DEAL DIRECTORY'!AG$5,Directory[#Headers],0))</f>
        <v>珠海华发集团有限公司</v>
      </c>
      <c r="AH165" s="129" t="str">
        <f>INDEX(Directory[],MATCH(tbl_deal[[#This Row],[Index]],Directory[Index],0),MATCH('DEAL DIRECTORY'!AH$5,Directory[#Headers],0))</f>
        <v>--/--/BBB</v>
      </c>
      <c r="AI165" s="129" t="str">
        <f>INDEX(Directory[],MATCH(tbl_deal[[#This Row],[Index]],Directory[Index],0),MATCH('DEAL DIRECTORY'!AI$5,Directory[#Headers],0))</f>
        <v>AAA</v>
      </c>
      <c r="AJ165" s="129" t="str">
        <f>INDEX(Directory[],MATCH(tbl_deal[[#This Row],[Index]],Directory[Index],0),MATCH('DEAL DIRECTORY'!AJ$5,Directory[#Headers],0))</f>
        <v>广东</v>
      </c>
      <c r="AK165" s="129" t="str">
        <f>INDEX(Directory[],MATCH(tbl_deal[[#This Row],[Index]],Directory[Index],0),MATCH('DEAL DIRECTORY'!AK$5,Directory[#Headers],0))</f>
        <v>珠海市</v>
      </c>
      <c r="AL165" s="129" t="str">
        <f>INDEX(Directory[],MATCH(tbl_deal[[#This Row],[Index]],Directory[Index],0),MATCH('DEAL DIRECTORY'!AL$5,Directory[#Headers],0))</f>
        <v>--</v>
      </c>
      <c r="AM165" s="129" t="str">
        <f>INDEX(Directory[],MATCH(tbl_deal[[#This Row],[Index]],Directory[Index],0),MATCH('DEAL DIRECTORY'!AM$5,Directory[#Headers],0))</f>
        <v>--</v>
      </c>
      <c r="AN165" s="129" t="str">
        <f>INDEX(Directory[],MATCH(tbl_deal[[#This Row],[Index]],Directory[Index],0),MATCH('DEAL DIRECTORY'!AN$5,Directory[#Headers],0))</f>
        <v>--</v>
      </c>
      <c r="AO165" s="132">
        <f>IF(ISBLANK(INDEX(Directory[],MATCH(tbl_deal[[#This Row],[Index]],Directory[Index],0),MATCH('DEAL DIRECTORY'!AO$5,Directory[#Headers],0))),"--",INDEX(Directory[],MATCH(tbl_deal[[#This Row],[Index]],Directory[Index],0),MATCH('DEAL DIRECTORY'!AO$5,Directory[#Headers],0)))</f>
        <v>20000</v>
      </c>
      <c r="AP165" s="129">
        <f>INDEX(Directory[],MATCH(tbl_deal[[#This Row],[Index]],Directory[Index],0),MATCH('DEAL DIRECTORY'!AP$5,Directory[#Headers],0))</f>
        <v>2</v>
      </c>
      <c r="AQ165" s="129">
        <f>INDEX(Directory[],MATCH(tbl_deal[[#This Row],[Index]],Directory[Index],0),MATCH('DEAL DIRECTORY'!AQ$5,Directory[#Headers],0))</f>
        <v>12.96</v>
      </c>
      <c r="AR165" s="129">
        <f>INDEX(Directory[],MATCH(tbl_deal[[#This Row],[Index]],Directory[Index],0),MATCH('DEAL DIRECTORY'!AR$5,Directory[#Headers],0))</f>
        <v>15.625</v>
      </c>
      <c r="AS165" s="129" t="str">
        <f>INDEX(Directory[],MATCH(tbl_deal[[#This Row],[Index]],Directory[Index],0),MATCH('DEAL DIRECTORY'!AS$5,Directory[#Headers],0))</f>
        <v>地方国企</v>
      </c>
      <c r="AT165" s="129" t="str">
        <f>INDEX(Directory[],MATCH(tbl_deal[[#This Row],[Index]],Directory[Index],0),MATCH('DEAL DIRECTORY'!AT$5,Directory[#Headers],0))</f>
        <v>地方平台</v>
      </c>
      <c r="AU165" s="129" t="str">
        <f>INDEX(Directory[],MATCH(tbl_deal[[#This Row],[Index]],Directory[Index],0),MATCH('DEAL DIRECTORY'!AU$5,Directory[#Headers],0))</f>
        <v>--</v>
      </c>
      <c r="AV165" s="129" t="str">
        <f>INDEX(Directory[],MATCH(tbl_deal[[#This Row],[Index]],Directory[Index],0),MATCH('DEAL DIRECTORY'!AV$5,Directory[#Headers],0))</f>
        <v>担保</v>
      </c>
      <c r="AW165" s="129" t="str">
        <f>INDEX(Directory[],MATCH(tbl_deal[[#This Row],[Index]],Directory[Index],0),MATCH('DEAL DIRECTORY'!AW$5,Directory[#Headers],0))</f>
        <v>投资级</v>
      </c>
      <c r="AX165" s="129" t="str">
        <f>INDEX(Directory[],MATCH(tbl_deal[[#This Row],[Index]],Directory[Index],0),MATCH('DEAL DIRECTORY'!AX$5,Directory[#Headers],0))</f>
        <v>≤2亿</v>
      </c>
      <c r="AY165" s="133" t="str">
        <f>INDEX(Directory[],MATCH(tbl_deal[[#This Row],[Index]],Directory[Index],0),MATCH('DEAL DIRECTORY'!AY$5,Directory[#Headers],0))</f>
        <v>21年</v>
      </c>
      <c r="AZ165" s="129" t="str">
        <f>INDEX(Directory[],MATCH(tbl_deal[[#This Row],[Index]],Directory[Index],0),MATCH('DEAL DIRECTORY'!AZ$5,Directory[#Headers],0))</f>
        <v>Q3</v>
      </c>
      <c r="BA165" s="129" t="str">
        <f>INDEX(Directory[],MATCH(tbl_deal[[#This Row],[Index]],Directory[Index],0),MATCH('DEAL DIRECTORY'!BA$5,Directory[#Headers],0))</f>
        <v>08月</v>
      </c>
      <c r="BB165" s="129" t="str">
        <f>INDEX(Directory[],MATCH(tbl_deal[[#This Row],[Index]],Directory[Index],0),MATCH('DEAL DIRECTORY'!BB$5,Directory[#Headers],0))</f>
        <v>SOE Creds</v>
      </c>
      <c r="BC165" s="129" t="str">
        <f>INDEX(Directory[],MATCH(tbl_deal[[#This Row],[Index]],Directory[Index],0),MATCH('DEAL DIRECTORY'!BC$5,Directory[#Headers],0))</f>
        <v>HUAFA 2021 I CO LTD</v>
      </c>
      <c r="BD165" s="129" t="str">
        <f>INDEX(Directory[],MATCH(tbl_deal[[#This Row],[Index]],Directory[Index],0),MATCH('DEAL DIRECTORY'!BD$5,Directory[#Headers],0))</f>
        <v>XS2379456895</v>
      </c>
      <c r="BE165" s="137" t="str">
        <f>INDEX(Directory[],MATCH(tbl_deal[[#This Row],[Index]],Directory[Index],0),MATCH('DEAL DIRECTORY'!BE$5,Directory[#Headers],0))</f>
        <v>21年08月</v>
      </c>
      <c r="BF165" s="137" t="str">
        <f>INDEX(Directory[],MATCH(tbl_deal[[#This Row],[Index]],Directory[Index],0),MATCH('DEAL DIRECTORY'!BF$5,Directory[#Headers],0))</f>
        <v>珠海华发</v>
      </c>
      <c r="BG165" s="137" t="str">
        <f>INDEX(Directory[],MATCH(tbl_deal[[#This Row],[Index]],Directory[Index],0),MATCH('DEAL DIRECTORY'!BG$5,Directory[#Headers],0))</f>
        <v>--/--/BBB</v>
      </c>
      <c r="BH165" s="137" t="str">
        <f>INDEX(Directory[],MATCH(tbl_deal[[#This Row],[Index]],Directory[Index],0),MATCH('DEAL DIRECTORY'!BH$5,Directory[#Headers],0))</f>
        <v>高级债</v>
      </c>
      <c r="BI165" s="137" t="str">
        <f>INDEX(Directory[],MATCH(tbl_deal[[#This Row],[Index]],Directory[Index],0),MATCH('DEAL DIRECTORY'!BI$5,Directory[#Headers],0))</f>
        <v>2亿美元</v>
      </c>
      <c r="BJ165" s="137" t="str">
        <f>INDEX(Directory[],MATCH(tbl_deal[[#This Row],[Index]],Directory[Index],0),MATCH('DEAL DIRECTORY'!BJ$5,Directory[#Headers],0))</f>
        <v>3.5年</v>
      </c>
      <c r="BK165" s="137" t="str">
        <f>INDEX(Directory[],MATCH(tbl_deal[[#This Row],[Index]],Directory[Index],0),MATCH('DEAL DIRECTORY'!BK$5,Directory[#Headers],0))</f>
        <v>2.95%</v>
      </c>
      <c r="BL165" s="137" t="str">
        <f>INDEX(Directory[],MATCH(tbl_deal[[#This Row],[Index]],Directory[Index],0),MATCH('DEAL DIRECTORY'!BL$5,Directory[#Headers],0))</f>
        <v>全球协调人</v>
      </c>
      <c r="BM165" s="129" t="str">
        <f>INDEX(Directory[],MATCH(tbl_deal[[#This Row],[Index]],Directory[Index],0),MATCH('DEAL DIRECTORY'!BM$5,Directory[#Headers],0))</f>
        <v>\\10.10.1.215\dcm$\Deals\Completed\2021 Completed\HF2021S 珠海华发集团</v>
      </c>
      <c r="BN165" s="4"/>
      <c r="BO165" s="4"/>
      <c r="BP165" s="4"/>
    </row>
    <row r="166" spans="3:68" ht="20.25" customHeight="1" x14ac:dyDescent="0.25">
      <c r="C166" s="129">
        <f>Directory[[#This Row],[Index]]</f>
        <v>305</v>
      </c>
      <c r="D166" s="130">
        <f>INDEX(Directory[],MATCH(tbl_deal[[#This Row],[Index]],Directory[Index],0),MATCH('DEAL DIRECTORY'!D$5,Directory[#Headers],0))</f>
        <v>44432</v>
      </c>
      <c r="E166" s="129" t="str">
        <f>INDEX(Directory[],MATCH(tbl_deal[[#This Row],[Index]],Directory[Index],0),MATCH('DEAL DIRECTORY'!E$5,Directory[#Headers],0))</f>
        <v/>
      </c>
      <c r="F166" s="129" t="str">
        <f>INDEX(Directory[],MATCH(tbl_deal[[#This Row],[Index]],Directory[Index],0),MATCH('DEAL DIRECTORY'!F$5,Directory[#Headers],0))</f>
        <v/>
      </c>
      <c r="G166" s="129" t="str">
        <f>INDEX(Directory[],MATCH(tbl_deal[[#This Row],[Index]],Directory[Index],0),MATCH('DEAL DIRECTORY'!G$5,Directory[#Headers],0))</f>
        <v>Gold Bullion VIII</v>
      </c>
      <c r="H166" s="135" t="str">
        <f>IF(tbl_deal[[#This Row],[FolderPath]]="","",HYPERLINK(tbl_deal[[#This Row],[FolderPath]],"📂"))</f>
        <v/>
      </c>
      <c r="I166" s="129" t="str">
        <f>INDEX(Directory[],MATCH(tbl_deal[[#This Row],[Index]],Directory[Index],0),MATCH('DEAL DIRECTORY'!I$5,Directory[#Headers],0))</f>
        <v>JGC</v>
      </c>
      <c r="J166" s="129" t="str">
        <f>INDEX(Directory[],MATCH(tbl_deal[[#This Row],[Index]],Directory[Index],0),MATCH('DEAL DIRECTORY'!J$5,Directory[#Headers],0))</f>
        <v>n/a</v>
      </c>
      <c r="K166" s="129" t="str">
        <f>INDEX(Directory[],MATCH(tbl_deal[[#This Row],[Index]],Directory[Index],0),MATCH('DEAL DIRECTORY'!K$5,Directory[#Headers],0))</f>
        <v>SOE组</v>
      </c>
      <c r="L166" s="129">
        <f>INDEX(Directory[],MATCH(tbl_deal[[#This Row],[Index]],Directory[Index],0),MATCH('DEAL DIRECTORY'!L$5,Directory[#Headers],0))</f>
        <v>1</v>
      </c>
      <c r="M166" s="129" t="str">
        <f>INDEX(Directory[],MATCH(tbl_deal[[#This Row],[Index]],Directory[Index],0),MATCH('DEAL DIRECTORY'!M$5,Directory[#Headers],0))</f>
        <v>农银国际</v>
      </c>
      <c r="N166" s="129" t="str">
        <f>INDEX(Directory[],MATCH(tbl_deal[[#This Row],[Index]],Directory[Index],0),MATCH('DEAL DIRECTORY'!N$5,Directory[#Headers],0))</f>
        <v>A2/--/--</v>
      </c>
      <c r="O166" s="129" t="str">
        <f>INDEX(Directory[],MATCH(tbl_deal[[#This Row],[Index]],Directory[Index],0),MATCH('DEAL DIRECTORY'!O$5,Directory[#Headers],0))</f>
        <v>USD</v>
      </c>
      <c r="P166" s="129">
        <f>INDEX(Directory[],MATCH(tbl_deal[[#This Row],[Index]],Directory[Index],0),MATCH('DEAL DIRECTORY'!P$5,Directory[#Headers],0))</f>
        <v>3</v>
      </c>
      <c r="Q166" s="129" t="str">
        <f>INDEX(Directory[],MATCH(tbl_deal[[#This Row],[Index]],Directory[Index],0),MATCH('DEAL DIRECTORY'!Q$5,Directory[#Headers],0))</f>
        <v>5</v>
      </c>
      <c r="R166" s="129" t="str">
        <f>INDEX(Directory[],MATCH(tbl_deal[[#This Row],[Index]],Directory[Index],0),MATCH('DEAL DIRECTORY'!R$5,Directory[#Headers],0))</f>
        <v>1.6%</v>
      </c>
      <c r="S166" s="129" t="str">
        <f>INDEX(Directory[],MATCH(tbl_deal[[#This Row],[Index]],Directory[Index],0),MATCH('DEAL DIRECTORY'!S$5,Directory[#Headers],0))</f>
        <v>T+135a</v>
      </c>
      <c r="T166" s="129" t="str">
        <f>INDEX(Directory[],MATCH(tbl_deal[[#This Row],[Index]],Directory[Index],0),MATCH('DEAL DIRECTORY'!T$5,Directory[#Headers],0))</f>
        <v>T+85</v>
      </c>
      <c r="U166" s="129" t="str">
        <f>INDEX(Directory[],MATCH(tbl_deal[[#This Row],[Index]],Directory[Index],0),MATCH('DEAL DIRECTORY'!U$5,Directory[#Headers],0))</f>
        <v>T+85</v>
      </c>
      <c r="V166" s="131">
        <f>INDEX(Directory[],MATCH(tbl_deal[[#This Row],[Index]],Directory[Index],0),MATCH('DEAL DIRECTORY'!V$5,Directory[#Headers],0))</f>
        <v>50</v>
      </c>
      <c r="W166" s="129" t="str">
        <f>INDEX(Directory[],MATCH(tbl_deal[[#This Row],[Index]],Directory[Index],0),MATCH('DEAL DIRECTORY'!W$5,Directory[#Headers],0))</f>
        <v>担保</v>
      </c>
      <c r="X166" s="129" t="str">
        <f>INDEX(Directory[],MATCH(tbl_deal[[#This Row],[Index]],Directory[Index],0),MATCH('DEAL DIRECTORY'!X$5,Directory[#Headers],0))</f>
        <v>--</v>
      </c>
      <c r="Y166" s="129" t="str">
        <f>INDEX(Directory[],MATCH(tbl_deal[[#This Row],[Index]],Directory[Index],0),MATCH('DEAL DIRECTORY'!Y$5,Directory[#Headers],0))</f>
        <v>港交所</v>
      </c>
      <c r="Z166" s="129" t="str">
        <f>INDEX(Directory[],MATCH(tbl_deal[[#This Row],[Index]],Directory[Index],0),MATCH('DEAL DIRECTORY'!Z$5,Directory[#Headers],0))</f>
        <v/>
      </c>
      <c r="AA166" s="129" t="str">
        <f>INDEX(Directory[],MATCH(tbl_deal[[#This Row],[Index]],Directory[Index],0),MATCH('DEAL DIRECTORY'!AA$5,Directory[#Headers],0))</f>
        <v/>
      </c>
      <c r="AB166" s="129" t="str">
        <f>INDEX(Directory[],MATCH(tbl_deal[[#This Row],[Index]],Directory[Index],0),MATCH('DEAL DIRECTORY'!AB$5,Directory[#Headers],0))</f>
        <v>BISL,港分</v>
      </c>
      <c r="AC166" s="129" t="str">
        <f>INDEX(Directory[],MATCH(tbl_deal[[#This Row],[Index]],Directory[Index],0),MATCH('DEAL DIRECTORY'!AC$5,Directory[#Headers],0))</f>
        <v>--</v>
      </c>
      <c r="AD166" s="129" t="str">
        <f>INDEX(Directory[],MATCH(tbl_deal[[#This Row],[Index]],Directory[Index],0),MATCH('DEAL DIRECTORY'!AD$5,Directory[#Headers],0))</f>
        <v>--</v>
      </c>
      <c r="AE166" s="129" t="str">
        <f>INDEX(Directory[],MATCH(tbl_deal[[#This Row],[Index]],Directory[Index],0),MATCH('DEAL DIRECTORY'!AE$5,Directory[#Headers],0))</f>
        <v>--</v>
      </c>
      <c r="AF166" s="129" t="str">
        <f>INDEX(Directory[],MATCH(tbl_deal[[#This Row],[Index]],Directory[Index],0),MATCH('DEAL DIRECTORY'!AF$5,Directory[#Headers],0))</f>
        <v>N</v>
      </c>
      <c r="AG166" s="129" t="str">
        <f>INDEX(Directory[],MATCH(tbl_deal[[#This Row],[Index]],Directory[Index],0),MATCH('DEAL DIRECTORY'!AG$5,Directory[#Headers],0))</f>
        <v>农银国际控股有限公司</v>
      </c>
      <c r="AH166" s="129" t="str">
        <f>INDEX(Directory[],MATCH(tbl_deal[[#This Row],[Index]],Directory[Index],0),MATCH('DEAL DIRECTORY'!AH$5,Directory[#Headers],0))</f>
        <v>A2/A-/A</v>
      </c>
      <c r="AI166" s="129" t="str">
        <f>INDEX(Directory[],MATCH(tbl_deal[[#This Row],[Index]],Directory[Index],0),MATCH('DEAL DIRECTORY'!AI$5,Directory[#Headers],0))</f>
        <v>AAA</v>
      </c>
      <c r="AJ166" s="129" t="str">
        <f>INDEX(Directory[],MATCH(tbl_deal[[#This Row],[Index]],Directory[Index],0),MATCH('DEAL DIRECTORY'!AJ$5,Directory[#Headers],0))</f>
        <v>北京</v>
      </c>
      <c r="AK166" s="129" t="str">
        <f>INDEX(Directory[],MATCH(tbl_deal[[#This Row],[Index]],Directory[Index],0),MATCH('DEAL DIRECTORY'!AK$5,Directory[#Headers],0))</f>
        <v>--</v>
      </c>
      <c r="AL166" s="129" t="str">
        <f>INDEX(Directory[],MATCH(tbl_deal[[#This Row],[Index]],Directory[Index],0),MATCH('DEAL DIRECTORY'!AL$5,Directory[#Headers],0))</f>
        <v>--</v>
      </c>
      <c r="AM166" s="129" t="str">
        <f>INDEX(Directory[],MATCH(tbl_deal[[#This Row],[Index]],Directory[Index],0),MATCH('DEAL DIRECTORY'!AM$5,Directory[#Headers],0))</f>
        <v>--</v>
      </c>
      <c r="AN166" s="129" t="str">
        <f>INDEX(Directory[],MATCH(tbl_deal[[#This Row],[Index]],Directory[Index],0),MATCH('DEAL DIRECTORY'!AN$5,Directory[#Headers],0))</f>
        <v>--</v>
      </c>
      <c r="AO166" s="132">
        <f>IF(ISBLANK(INDEX(Directory[],MATCH(tbl_deal[[#This Row],[Index]],Directory[Index],0),MATCH('DEAL DIRECTORY'!AO$5,Directory[#Headers],0))),"--",INDEX(Directory[],MATCH(tbl_deal[[#This Row],[Index]],Directory[Index],0),MATCH('DEAL DIRECTORY'!AO$5,Directory[#Headers],0)))</f>
        <v>40000</v>
      </c>
      <c r="AP166" s="129">
        <f>INDEX(Directory[],MATCH(tbl_deal[[#This Row],[Index]],Directory[Index],0),MATCH('DEAL DIRECTORY'!AP$5,Directory[#Headers],0))</f>
        <v>3</v>
      </c>
      <c r="AQ166" s="129">
        <f>INDEX(Directory[],MATCH(tbl_deal[[#This Row],[Index]],Directory[Index],0),MATCH('DEAL DIRECTORY'!AQ$5,Directory[#Headers],0))</f>
        <v>19.41</v>
      </c>
      <c r="AR166" s="129">
        <f>INDEX(Directory[],MATCH(tbl_deal[[#This Row],[Index]],Directory[Index],0),MATCH('DEAL DIRECTORY'!AR$5,Directory[#Headers],0))</f>
        <v>23.437999999999999</v>
      </c>
      <c r="AS166" s="129" t="str">
        <f>INDEX(Directory[],MATCH(tbl_deal[[#This Row],[Index]],Directory[Index],0),MATCH('DEAL DIRECTORY'!AS$5,Directory[#Headers],0))</f>
        <v>央企(子)</v>
      </c>
      <c r="AT166" s="129" t="str">
        <f>INDEX(Directory[],MATCH(tbl_deal[[#This Row],[Index]],Directory[Index],0),MATCH('DEAL DIRECTORY'!AT$5,Directory[#Headers],0))</f>
        <v>金融机构</v>
      </c>
      <c r="AU166" s="129" t="str">
        <f>INDEX(Directory[],MATCH(tbl_deal[[#This Row],[Index]],Directory[Index],0),MATCH('DEAL DIRECTORY'!AU$5,Directory[#Headers],0))</f>
        <v>非银</v>
      </c>
      <c r="AV166" s="129" t="str">
        <f>INDEX(Directory[],MATCH(tbl_deal[[#This Row],[Index]],Directory[Index],0),MATCH('DEAL DIRECTORY'!AV$5,Directory[#Headers],0))</f>
        <v>担保</v>
      </c>
      <c r="AW166" s="129" t="str">
        <f>INDEX(Directory[],MATCH(tbl_deal[[#This Row],[Index]],Directory[Index],0),MATCH('DEAL DIRECTORY'!AW$5,Directory[#Headers],0))</f>
        <v>投资级</v>
      </c>
      <c r="AX166" s="129" t="str">
        <f>INDEX(Directory[],MATCH(tbl_deal[[#This Row],[Index]],Directory[Index],0),MATCH('DEAL DIRECTORY'!AX$5,Directory[#Headers],0))</f>
        <v>2-3亿</v>
      </c>
      <c r="AY166" s="133" t="str">
        <f>INDEX(Directory[],MATCH(tbl_deal[[#This Row],[Index]],Directory[Index],0),MATCH('DEAL DIRECTORY'!AY$5,Directory[#Headers],0))</f>
        <v>21年</v>
      </c>
      <c r="AZ166" s="129" t="str">
        <f>INDEX(Directory[],MATCH(tbl_deal[[#This Row],[Index]],Directory[Index],0),MATCH('DEAL DIRECTORY'!AZ$5,Directory[#Headers],0))</f>
        <v>Q3</v>
      </c>
      <c r="BA166" s="129" t="str">
        <f>INDEX(Directory[],MATCH(tbl_deal[[#This Row],[Index]],Directory[Index],0),MATCH('DEAL DIRECTORY'!BA$5,Directory[#Headers],0))</f>
        <v>08月</v>
      </c>
      <c r="BB166" s="129" t="str">
        <f>INDEX(Directory[],MATCH(tbl_deal[[#This Row],[Index]],Directory[Index],0),MATCH('DEAL DIRECTORY'!BB$5,Directory[#Headers],0))</f>
        <v>--</v>
      </c>
      <c r="BC166" s="129" t="str">
        <f>INDEX(Directory[],MATCH(tbl_deal[[#This Row],[Index]],Directory[Index],0),MATCH('DEAL DIRECTORY'!BC$5,Directory[#Headers],0))</f>
        <v>INVENTIVE GLOBAL INVESTMENTS LTD</v>
      </c>
      <c r="BD166" s="129" t="str">
        <f>INDEX(Directory[],MATCH(tbl_deal[[#This Row],[Index]],Directory[Index],0),MATCH('DEAL DIRECTORY'!BD$5,Directory[#Headers],0))</f>
        <v>XS2379486884</v>
      </c>
      <c r="BE166" s="137" t="str">
        <f>INDEX(Directory[],MATCH(tbl_deal[[#This Row],[Index]],Directory[Index],0),MATCH('DEAL DIRECTORY'!BE$5,Directory[#Headers],0))</f>
        <v>21年08月</v>
      </c>
      <c r="BF166" s="137" t="str">
        <f>INDEX(Directory[],MATCH(tbl_deal[[#This Row],[Index]],Directory[Index],0),MATCH('DEAL DIRECTORY'!BF$5,Directory[#Headers],0))</f>
        <v>农银国际</v>
      </c>
      <c r="BG166" s="137" t="str">
        <f>INDEX(Directory[],MATCH(tbl_deal[[#This Row],[Index]],Directory[Index],0),MATCH('DEAL DIRECTORY'!BG$5,Directory[#Headers],0))</f>
        <v>A2/--/--</v>
      </c>
      <c r="BH166" s="137" t="str">
        <f>INDEX(Directory[],MATCH(tbl_deal[[#This Row],[Index]],Directory[Index],0),MATCH('DEAL DIRECTORY'!BH$5,Directory[#Headers],0))</f>
        <v>高级债</v>
      </c>
      <c r="BI166" s="137" t="str">
        <f>INDEX(Directory[],MATCH(tbl_deal[[#This Row],[Index]],Directory[Index],0),MATCH('DEAL DIRECTORY'!BI$5,Directory[#Headers],0))</f>
        <v>3亿美元</v>
      </c>
      <c r="BJ166" s="137" t="str">
        <f>INDEX(Directory[],MATCH(tbl_deal[[#This Row],[Index]],Directory[Index],0),MATCH('DEAL DIRECTORY'!BJ$5,Directory[#Headers],0))</f>
        <v>5年</v>
      </c>
      <c r="BK166" s="137" t="str">
        <f>INDEX(Directory[],MATCH(tbl_deal[[#This Row],[Index]],Directory[Index],0),MATCH('DEAL DIRECTORY'!BK$5,Directory[#Headers],0))</f>
        <v>1.6%</v>
      </c>
      <c r="BL166" s="137" t="str">
        <f>INDEX(Directory[],MATCH(tbl_deal[[#This Row],[Index]],Directory[Index],0),MATCH('DEAL DIRECTORY'!BL$5,Directory[#Headers],0))</f>
        <v>全球协调人</v>
      </c>
      <c r="BM166" s="129" t="str">
        <f>INDEX(Directory[],MATCH(tbl_deal[[#This Row],[Index]],Directory[Index],0),MATCH('DEAL DIRECTORY'!BM$5,Directory[#Headers],0))</f>
        <v/>
      </c>
      <c r="BN166" s="4"/>
      <c r="BO166" s="4"/>
      <c r="BP166" s="4"/>
    </row>
    <row r="167" spans="3:68" ht="20.25" customHeight="1" x14ac:dyDescent="0.25">
      <c r="C167" s="129">
        <f>Directory[[#This Row],[Index]]</f>
        <v>304</v>
      </c>
      <c r="D167" s="130">
        <f>INDEX(Directory[],MATCH(tbl_deal[[#This Row],[Index]],Directory[Index],0),MATCH('DEAL DIRECTORY'!D$5,Directory[#Headers],0))</f>
        <v>44432</v>
      </c>
      <c r="E167" s="129" t="str">
        <f>INDEX(Directory[],MATCH(tbl_deal[[#This Row],[Index]],Directory[Index],0),MATCH('DEAL DIRECTORY'!E$5,Directory[#Headers],0))</f>
        <v/>
      </c>
      <c r="F167" s="129" t="str">
        <f>INDEX(Directory[],MATCH(tbl_deal[[#This Row],[Index]],Directory[Index],0),MATCH('DEAL DIRECTORY'!F$5,Directory[#Headers],0))</f>
        <v/>
      </c>
      <c r="G167" s="129" t="str">
        <f>INDEX(Directory[],MATCH(tbl_deal[[#This Row],[Index]],Directory[Index],0),MATCH('DEAL DIRECTORY'!G$5,Directory[#Headers],0))</f>
        <v>Gold Bullion VIII</v>
      </c>
      <c r="H167" s="135" t="str">
        <f>IF(tbl_deal[[#This Row],[FolderPath]]="","",HYPERLINK(tbl_deal[[#This Row],[FolderPath]],"📂"))</f>
        <v>📂</v>
      </c>
      <c r="I167" s="129" t="str">
        <f>INDEX(Directory[],MATCH(tbl_deal[[#This Row],[Index]],Directory[Index],0),MATCH('DEAL DIRECTORY'!I$5,Directory[#Headers],0))</f>
        <v>JGC</v>
      </c>
      <c r="J167" s="129" t="str">
        <f>INDEX(Directory[],MATCH(tbl_deal[[#This Row],[Index]],Directory[Index],0),MATCH('DEAL DIRECTORY'!J$5,Directory[#Headers],0))</f>
        <v>n/a</v>
      </c>
      <c r="K167" s="129" t="str">
        <f>INDEX(Directory[],MATCH(tbl_deal[[#This Row],[Index]],Directory[Index],0),MATCH('DEAL DIRECTORY'!K$5,Directory[#Headers],0))</f>
        <v>SOE组</v>
      </c>
      <c r="L167" s="129">
        <f>INDEX(Directory[],MATCH(tbl_deal[[#This Row],[Index]],Directory[Index],0),MATCH('DEAL DIRECTORY'!L$5,Directory[#Headers],0))</f>
        <v>1</v>
      </c>
      <c r="M167" s="129" t="str">
        <f>INDEX(Directory[],MATCH(tbl_deal[[#This Row],[Index]],Directory[Index],0),MATCH('DEAL DIRECTORY'!M$5,Directory[#Headers],0))</f>
        <v>农银国际</v>
      </c>
      <c r="N167" s="129" t="str">
        <f>INDEX(Directory[],MATCH(tbl_deal[[#This Row],[Index]],Directory[Index],0),MATCH('DEAL DIRECTORY'!N$5,Directory[#Headers],0))</f>
        <v>A2/--/--</v>
      </c>
      <c r="O167" s="129" t="str">
        <f>INDEX(Directory[],MATCH(tbl_deal[[#This Row],[Index]],Directory[Index],0),MATCH('DEAL DIRECTORY'!O$5,Directory[#Headers],0))</f>
        <v>USD</v>
      </c>
      <c r="P167" s="129">
        <f>INDEX(Directory[],MATCH(tbl_deal[[#This Row],[Index]],Directory[Index],0),MATCH('DEAL DIRECTORY'!P$5,Directory[#Headers],0))</f>
        <v>5</v>
      </c>
      <c r="Q167" s="129" t="str">
        <f>INDEX(Directory[],MATCH(tbl_deal[[#This Row],[Index]],Directory[Index],0),MATCH('DEAL DIRECTORY'!Q$5,Directory[#Headers],0))</f>
        <v>3</v>
      </c>
      <c r="R167" s="129" t="str">
        <f>INDEX(Directory[],MATCH(tbl_deal[[#This Row],[Index]],Directory[Index],0),MATCH('DEAL DIRECTORY'!R$5,Directory[#Headers],0))</f>
        <v>1.1%</v>
      </c>
      <c r="S167" s="129" t="str">
        <f>INDEX(Directory[],MATCH(tbl_deal[[#This Row],[Index]],Directory[Index],0),MATCH('DEAL DIRECTORY'!S$5,Directory[#Headers],0))</f>
        <v>T3+115a</v>
      </c>
      <c r="T167" s="129" t="str">
        <f>INDEX(Directory[],MATCH(tbl_deal[[#This Row],[Index]],Directory[Index],0),MATCH('DEAL DIRECTORY'!T$5,Directory[#Headers],0))</f>
        <v>T3+70</v>
      </c>
      <c r="U167" s="129" t="str">
        <f>INDEX(Directory[],MATCH(tbl_deal[[#This Row],[Index]],Directory[Index],0),MATCH('DEAL DIRECTORY'!U$5,Directory[#Headers],0))</f>
        <v>T3+70</v>
      </c>
      <c r="V167" s="131">
        <f>INDEX(Directory[],MATCH(tbl_deal[[#This Row],[Index]],Directory[Index],0),MATCH('DEAL DIRECTORY'!V$5,Directory[#Headers],0))</f>
        <v>45</v>
      </c>
      <c r="W167" s="129" t="str">
        <f>INDEX(Directory[],MATCH(tbl_deal[[#This Row],[Index]],Directory[Index],0),MATCH('DEAL DIRECTORY'!W$5,Directory[#Headers],0))</f>
        <v>担保</v>
      </c>
      <c r="X167" s="129" t="str">
        <f>INDEX(Directory[],MATCH(tbl_deal[[#This Row],[Index]],Directory[Index],0),MATCH('DEAL DIRECTORY'!X$5,Directory[#Headers],0))</f>
        <v>--</v>
      </c>
      <c r="Y167" s="129" t="str">
        <f>INDEX(Directory[],MATCH(tbl_deal[[#This Row],[Index]],Directory[Index],0),MATCH('DEAL DIRECTORY'!Y$5,Directory[#Headers],0))</f>
        <v>港交所</v>
      </c>
      <c r="Z167" s="129" t="str">
        <f>INDEX(Directory[],MATCH(tbl_deal[[#This Row],[Index]],Directory[Index],0),MATCH('DEAL DIRECTORY'!Z$5,Directory[#Headers],0))</f>
        <v/>
      </c>
      <c r="AA167" s="129" t="str">
        <f>INDEX(Directory[],MATCH(tbl_deal[[#This Row],[Index]],Directory[Index],0),MATCH('DEAL DIRECTORY'!AA$5,Directory[#Headers],0))</f>
        <v/>
      </c>
      <c r="AB167" s="129" t="str">
        <f>INDEX(Directory[],MATCH(tbl_deal[[#This Row],[Index]],Directory[Index],0),MATCH('DEAL DIRECTORY'!AB$5,Directory[#Headers],0))</f>
        <v>BISL,港分</v>
      </c>
      <c r="AC167" s="129" t="str">
        <f>INDEX(Directory[],MATCH(tbl_deal[[#This Row],[Index]],Directory[Index],0),MATCH('DEAL DIRECTORY'!AC$5,Directory[#Headers],0))</f>
        <v>--</v>
      </c>
      <c r="AD167" s="129" t="str">
        <f>INDEX(Directory[],MATCH(tbl_deal[[#This Row],[Index]],Directory[Index],0),MATCH('DEAL DIRECTORY'!AD$5,Directory[#Headers],0))</f>
        <v>--</v>
      </c>
      <c r="AE167" s="129" t="str">
        <f>INDEX(Directory[],MATCH(tbl_deal[[#This Row],[Index]],Directory[Index],0),MATCH('DEAL DIRECTORY'!AE$5,Directory[#Headers],0))</f>
        <v>--</v>
      </c>
      <c r="AF167" s="129" t="str">
        <f>INDEX(Directory[],MATCH(tbl_deal[[#This Row],[Index]],Directory[Index],0),MATCH('DEAL DIRECTORY'!AF$5,Directory[#Headers],0))</f>
        <v>N</v>
      </c>
      <c r="AG167" s="129" t="str">
        <f>INDEX(Directory[],MATCH(tbl_deal[[#This Row],[Index]],Directory[Index],0),MATCH('DEAL DIRECTORY'!AG$5,Directory[#Headers],0))</f>
        <v>农银国际控股有限公司</v>
      </c>
      <c r="AH167" s="129" t="str">
        <f>INDEX(Directory[],MATCH(tbl_deal[[#This Row],[Index]],Directory[Index],0),MATCH('DEAL DIRECTORY'!AH$5,Directory[#Headers],0))</f>
        <v>A2/A-/A</v>
      </c>
      <c r="AI167" s="129" t="str">
        <f>INDEX(Directory[],MATCH(tbl_deal[[#This Row],[Index]],Directory[Index],0),MATCH('DEAL DIRECTORY'!AI$5,Directory[#Headers],0))</f>
        <v>AAA</v>
      </c>
      <c r="AJ167" s="129" t="str">
        <f>INDEX(Directory[],MATCH(tbl_deal[[#This Row],[Index]],Directory[Index],0),MATCH('DEAL DIRECTORY'!AJ$5,Directory[#Headers],0))</f>
        <v>北京</v>
      </c>
      <c r="AK167" s="129" t="str">
        <f>INDEX(Directory[],MATCH(tbl_deal[[#This Row],[Index]],Directory[Index],0),MATCH('DEAL DIRECTORY'!AK$5,Directory[#Headers],0))</f>
        <v>--</v>
      </c>
      <c r="AL167" s="129" t="str">
        <f>INDEX(Directory[],MATCH(tbl_deal[[#This Row],[Index]],Directory[Index],0),MATCH('DEAL DIRECTORY'!AL$5,Directory[#Headers],0))</f>
        <v>--</v>
      </c>
      <c r="AM167" s="129" t="str">
        <f>INDEX(Directory[],MATCH(tbl_deal[[#This Row],[Index]],Directory[Index],0),MATCH('DEAL DIRECTORY'!AM$5,Directory[#Headers],0))</f>
        <v>--</v>
      </c>
      <c r="AN167" s="129" t="str">
        <f>INDEX(Directory[],MATCH(tbl_deal[[#This Row],[Index]],Directory[Index],0),MATCH('DEAL DIRECTORY'!AN$5,Directory[#Headers],0))</f>
        <v>--</v>
      </c>
      <c r="AO167" s="132">
        <f>IF(ISBLANK(INDEX(Directory[],MATCH(tbl_deal[[#This Row],[Index]],Directory[Index],0),MATCH('DEAL DIRECTORY'!AO$5,Directory[#Headers],0))),"--",INDEX(Directory[],MATCH(tbl_deal[[#This Row],[Index]],Directory[Index],0),MATCH('DEAL DIRECTORY'!AO$5,Directory[#Headers],0)))</f>
        <v>40000</v>
      </c>
      <c r="AP167" s="129">
        <f>INDEX(Directory[],MATCH(tbl_deal[[#This Row],[Index]],Directory[Index],0),MATCH('DEAL DIRECTORY'!AP$5,Directory[#Headers],0))</f>
        <v>5</v>
      </c>
      <c r="AQ167" s="129">
        <f>INDEX(Directory[],MATCH(tbl_deal[[#This Row],[Index]],Directory[Index],0),MATCH('DEAL DIRECTORY'!AQ$5,Directory[#Headers],0))</f>
        <v>32.36</v>
      </c>
      <c r="AR167" s="129">
        <f>INDEX(Directory[],MATCH(tbl_deal[[#This Row],[Index]],Directory[Index],0),MATCH('DEAL DIRECTORY'!AR$5,Directory[#Headers],0))</f>
        <v>39.063000000000002</v>
      </c>
      <c r="AS167" s="129" t="str">
        <f>INDEX(Directory[],MATCH(tbl_deal[[#This Row],[Index]],Directory[Index],0),MATCH('DEAL DIRECTORY'!AS$5,Directory[#Headers],0))</f>
        <v>央企(子)</v>
      </c>
      <c r="AT167" s="129" t="str">
        <f>INDEX(Directory[],MATCH(tbl_deal[[#This Row],[Index]],Directory[Index],0),MATCH('DEAL DIRECTORY'!AT$5,Directory[#Headers],0))</f>
        <v>金融机构</v>
      </c>
      <c r="AU167" s="129" t="str">
        <f>INDEX(Directory[],MATCH(tbl_deal[[#This Row],[Index]],Directory[Index],0),MATCH('DEAL DIRECTORY'!AU$5,Directory[#Headers],0))</f>
        <v>非银</v>
      </c>
      <c r="AV167" s="129" t="str">
        <f>INDEX(Directory[],MATCH(tbl_deal[[#This Row],[Index]],Directory[Index],0),MATCH('DEAL DIRECTORY'!AV$5,Directory[#Headers],0))</f>
        <v>担保</v>
      </c>
      <c r="AW167" s="129" t="str">
        <f>INDEX(Directory[],MATCH(tbl_deal[[#This Row],[Index]],Directory[Index],0),MATCH('DEAL DIRECTORY'!AW$5,Directory[#Headers],0))</f>
        <v>投资级</v>
      </c>
      <c r="AX167" s="129" t="str">
        <f>INDEX(Directory[],MATCH(tbl_deal[[#This Row],[Index]],Directory[Index],0),MATCH('DEAL DIRECTORY'!AX$5,Directory[#Headers],0))</f>
        <v>3-5亿</v>
      </c>
      <c r="AY167" s="133" t="str">
        <f>INDEX(Directory[],MATCH(tbl_deal[[#This Row],[Index]],Directory[Index],0),MATCH('DEAL DIRECTORY'!AY$5,Directory[#Headers],0))</f>
        <v>21年</v>
      </c>
      <c r="AZ167" s="129" t="str">
        <f>INDEX(Directory[],MATCH(tbl_deal[[#This Row],[Index]],Directory[Index],0),MATCH('DEAL DIRECTORY'!AZ$5,Directory[#Headers],0))</f>
        <v>Q3</v>
      </c>
      <c r="BA167" s="129" t="str">
        <f>INDEX(Directory[],MATCH(tbl_deal[[#This Row],[Index]],Directory[Index],0),MATCH('DEAL DIRECTORY'!BA$5,Directory[#Headers],0))</f>
        <v>08月</v>
      </c>
      <c r="BB167" s="129" t="str">
        <f>INDEX(Directory[],MATCH(tbl_deal[[#This Row],[Index]],Directory[Index],0),MATCH('DEAL DIRECTORY'!BB$5,Directory[#Headers],0))</f>
        <v>--</v>
      </c>
      <c r="BC167" s="129" t="str">
        <f>INDEX(Directory[],MATCH(tbl_deal[[#This Row],[Index]],Directory[Index],0),MATCH('DEAL DIRECTORY'!BC$5,Directory[#Headers],0))</f>
        <v>INVENTIVE GLOBAL INVESTMENTS LTD</v>
      </c>
      <c r="BD167" s="129" t="str">
        <f>INDEX(Directory[],MATCH(tbl_deal[[#This Row],[Index]],Directory[Index],0),MATCH('DEAL DIRECTORY'!BD$5,Directory[#Headers],0))</f>
        <v>XS2379487189</v>
      </c>
      <c r="BE167" s="137" t="str">
        <f>INDEX(Directory[],MATCH(tbl_deal[[#This Row],[Index]],Directory[Index],0),MATCH('DEAL DIRECTORY'!BE$5,Directory[#Headers],0))</f>
        <v>21年08月</v>
      </c>
      <c r="BF167" s="137" t="str">
        <f>INDEX(Directory[],MATCH(tbl_deal[[#This Row],[Index]],Directory[Index],0),MATCH('DEAL DIRECTORY'!BF$5,Directory[#Headers],0))</f>
        <v>农银国际</v>
      </c>
      <c r="BG167" s="137" t="str">
        <f>INDEX(Directory[],MATCH(tbl_deal[[#This Row],[Index]],Directory[Index],0),MATCH('DEAL DIRECTORY'!BG$5,Directory[#Headers],0))</f>
        <v>A2/--/--</v>
      </c>
      <c r="BH167" s="137" t="str">
        <f>INDEX(Directory[],MATCH(tbl_deal[[#This Row],[Index]],Directory[Index],0),MATCH('DEAL DIRECTORY'!BH$5,Directory[#Headers],0))</f>
        <v>高级债</v>
      </c>
      <c r="BI167" s="137" t="str">
        <f>INDEX(Directory[],MATCH(tbl_deal[[#This Row],[Index]],Directory[Index],0),MATCH('DEAL DIRECTORY'!BI$5,Directory[#Headers],0))</f>
        <v>5亿美元</v>
      </c>
      <c r="BJ167" s="137" t="str">
        <f>INDEX(Directory[],MATCH(tbl_deal[[#This Row],[Index]],Directory[Index],0),MATCH('DEAL DIRECTORY'!BJ$5,Directory[#Headers],0))</f>
        <v>3年</v>
      </c>
      <c r="BK167" s="137" t="str">
        <f>INDEX(Directory[],MATCH(tbl_deal[[#This Row],[Index]],Directory[Index],0),MATCH('DEAL DIRECTORY'!BK$5,Directory[#Headers],0))</f>
        <v>1.1%</v>
      </c>
      <c r="BL167" s="137" t="str">
        <f>INDEX(Directory[],MATCH(tbl_deal[[#This Row],[Index]],Directory[Index],0),MATCH('DEAL DIRECTORY'!BL$5,Directory[#Headers],0))</f>
        <v>全球协调人</v>
      </c>
      <c r="BM167" s="129" t="str">
        <f>INDEX(Directory[],MATCH(tbl_deal[[#This Row],[Index]],Directory[Index],0),MATCH('DEAL DIRECTORY'!BM$5,Directory[#Headers],0))</f>
        <v>\\10.10.1.215\dcm$\Deals\Completed\2021 Completed\Gold Bullion VIII 农银国际</v>
      </c>
      <c r="BN167" s="4"/>
      <c r="BO167" s="4"/>
      <c r="BP167" s="4"/>
    </row>
    <row r="168" spans="3:68" ht="20.25" customHeight="1" x14ac:dyDescent="0.25">
      <c r="C168" s="129">
        <f>Directory[[#This Row],[Index]]</f>
        <v>303</v>
      </c>
      <c r="D168" s="130">
        <f>INDEX(Directory[],MATCH(tbl_deal[[#This Row],[Index]],Directory[Index],0),MATCH('DEAL DIRECTORY'!D$5,Directory[#Headers],0))</f>
        <v>44427</v>
      </c>
      <c r="E168" s="129" t="str">
        <f>INDEX(Directory[],MATCH(tbl_deal[[#This Row],[Index]],Directory[Index],0),MATCH('DEAL DIRECTORY'!E$5,Directory[#Headers],0))</f>
        <v/>
      </c>
      <c r="F168" s="129" t="str">
        <f>INDEX(Directory[],MATCH(tbl_deal[[#This Row],[Index]],Directory[Index],0),MATCH('DEAL DIRECTORY'!F$5,Directory[#Headers],0))</f>
        <v/>
      </c>
      <c r="G168" s="129" t="str">
        <f>INDEX(Directory[],MATCH(tbl_deal[[#This Row],[Index]],Directory[Index],0),MATCH('DEAL DIRECTORY'!G$5,Directory[#Headers],0))</f>
        <v>Palladium</v>
      </c>
      <c r="H168" s="135" t="str">
        <f>IF(tbl_deal[[#This Row],[FolderPath]]="","",HYPERLINK(tbl_deal[[#This Row],[FolderPath]],"📂"))</f>
        <v>📂</v>
      </c>
      <c r="I168" s="129" t="str">
        <f>INDEX(Directory[],MATCH(tbl_deal[[#This Row],[Index]],Directory[Index],0),MATCH('DEAL DIRECTORY'!I$5,Directory[#Headers],0))</f>
        <v>JBR</v>
      </c>
      <c r="J168" s="129" t="str">
        <f>INDEX(Directory[],MATCH(tbl_deal[[#This Row],[Index]],Directory[Index],0),MATCH('DEAL DIRECTORY'!J$5,Directory[#Headers],0))</f>
        <v>n/a</v>
      </c>
      <c r="K168" s="129" t="str">
        <f>INDEX(Directory[],MATCH(tbl_deal[[#This Row],[Index]],Directory[Index],0),MATCH('DEAL DIRECTORY'!K$5,Directory[#Headers],0))</f>
        <v>SOE组</v>
      </c>
      <c r="L168" s="129">
        <f>INDEX(Directory[],MATCH(tbl_deal[[#This Row],[Index]],Directory[Index],0),MATCH('DEAL DIRECTORY'!L$5,Directory[#Headers],0))</f>
        <v>2</v>
      </c>
      <c r="M168" s="129" t="str">
        <f>INDEX(Directory[],MATCH(tbl_deal[[#This Row],[Index]],Directory[Index],0),MATCH('DEAL DIRECTORY'!M$5,Directory[#Headers],0))</f>
        <v>山东黄金</v>
      </c>
      <c r="N168" s="129" t="str">
        <f>INDEX(Directory[],MATCH(tbl_deal[[#This Row],[Index]],Directory[Index],0),MATCH('DEAL DIRECTORY'!N$5,Directory[#Headers],0))</f>
        <v>--/BBB-/--</v>
      </c>
      <c r="O168" s="129" t="str">
        <f>INDEX(Directory[],MATCH(tbl_deal[[#This Row],[Index]],Directory[Index],0),MATCH('DEAL DIRECTORY'!O$5,Directory[#Headers],0))</f>
        <v>USD</v>
      </c>
      <c r="P168" s="129">
        <f>INDEX(Directory[],MATCH(tbl_deal[[#This Row],[Index]],Directory[Index],0),MATCH('DEAL DIRECTORY'!P$5,Directory[#Headers],0))</f>
        <v>3</v>
      </c>
      <c r="Q168" s="129" t="str">
        <f>INDEX(Directory[],MATCH(tbl_deal[[#This Row],[Index]],Directory[Index],0),MATCH('DEAL DIRECTORY'!Q$5,Directory[#Headers],0))</f>
        <v>5</v>
      </c>
      <c r="R168" s="129" t="str">
        <f>INDEX(Directory[],MATCH(tbl_deal[[#This Row],[Index]],Directory[Index],0),MATCH('DEAL DIRECTORY'!R$5,Directory[#Headers],0))</f>
        <v>2.8%</v>
      </c>
      <c r="S168" s="129" t="str">
        <f>INDEX(Directory[],MATCH(tbl_deal[[#This Row],[Index]],Directory[Index],0),MATCH('DEAL DIRECTORY'!S$5,Directory[#Headers],0))</f>
        <v>3.5%a</v>
      </c>
      <c r="T168" s="129" t="str">
        <f>INDEX(Directory[],MATCH(tbl_deal[[#This Row],[Index]],Directory[Index],0),MATCH('DEAL DIRECTORY'!T$5,Directory[#Headers],0))</f>
        <v>2.8%</v>
      </c>
      <c r="U168" s="129" t="str">
        <f>INDEX(Directory[],MATCH(tbl_deal[[#This Row],[Index]],Directory[Index],0),MATCH('DEAL DIRECTORY'!U$5,Directory[#Headers],0))</f>
        <v>--</v>
      </c>
      <c r="V168" s="131">
        <f>INDEX(Directory[],MATCH(tbl_deal[[#This Row],[Index]],Directory[Index],0),MATCH('DEAL DIRECTORY'!V$5,Directory[#Headers],0))</f>
        <v>70</v>
      </c>
      <c r="W168" s="129" t="str">
        <f>INDEX(Directory[],MATCH(tbl_deal[[#This Row],[Index]],Directory[Index],0),MATCH('DEAL DIRECTORY'!W$5,Directory[#Headers],0))</f>
        <v>担保</v>
      </c>
      <c r="X168" s="129" t="str">
        <f>INDEX(Directory[],MATCH(tbl_deal[[#This Row],[Index]],Directory[Index],0),MATCH('DEAL DIRECTORY'!X$5,Directory[#Headers],0))</f>
        <v>--</v>
      </c>
      <c r="Y168" s="129" t="str">
        <f>INDEX(Directory[],MATCH(tbl_deal[[#This Row],[Index]],Directory[Index],0),MATCH('DEAL DIRECTORY'!Y$5,Directory[#Headers],0))</f>
        <v>港交所</v>
      </c>
      <c r="Z168" s="129" t="str">
        <f>INDEX(Directory[],MATCH(tbl_deal[[#This Row],[Index]],Directory[Index],0),MATCH('DEAL DIRECTORY'!Z$5,Directory[#Headers],0))</f>
        <v/>
      </c>
      <c r="AA168" s="129" t="str">
        <f>INDEX(Directory[],MATCH(tbl_deal[[#This Row],[Index]],Directory[Index],0),MATCH('DEAL DIRECTORY'!AA$5,Directory[#Headers],0))</f>
        <v/>
      </c>
      <c r="AB168" s="129" t="str">
        <f>INDEX(Directory[],MATCH(tbl_deal[[#This Row],[Index]],Directory[Index],0),MATCH('DEAL DIRECTORY'!AB$5,Directory[#Headers],0))</f>
        <v>BISL,港分</v>
      </c>
      <c r="AC168" s="129" t="str">
        <f>INDEX(Directory[],MATCH(tbl_deal[[#This Row],[Index]],Directory[Index],0),MATCH('DEAL DIRECTORY'!AC$5,Directory[#Headers],0))</f>
        <v>--</v>
      </c>
      <c r="AD168" s="129" t="str">
        <f>INDEX(Directory[],MATCH(tbl_deal[[#This Row],[Index]],Directory[Index],0),MATCH('DEAL DIRECTORY'!AD$5,Directory[#Headers],0))</f>
        <v>--</v>
      </c>
      <c r="AE168" s="129" t="str">
        <f>INDEX(Directory[],MATCH(tbl_deal[[#This Row],[Index]],Directory[Index],0),MATCH('DEAL DIRECTORY'!AE$5,Directory[#Headers],0))</f>
        <v>--</v>
      </c>
      <c r="AF168" s="129" t="str">
        <f>INDEX(Directory[],MATCH(tbl_deal[[#This Row],[Index]],Directory[Index],0),MATCH('DEAL DIRECTORY'!AF$5,Directory[#Headers],0))</f>
        <v>N</v>
      </c>
      <c r="AG168" s="129" t="str">
        <f>INDEX(Directory[],MATCH(tbl_deal[[#This Row],[Index]],Directory[Index],0),MATCH('DEAL DIRECTORY'!AG$5,Directory[#Headers],0))</f>
        <v>山东黄金集团有限公司</v>
      </c>
      <c r="AH168" s="129" t="str">
        <f>INDEX(Directory[],MATCH(tbl_deal[[#This Row],[Index]],Directory[Index],0),MATCH('DEAL DIRECTORY'!AH$5,Directory[#Headers],0))</f>
        <v>--/BBB-/--</v>
      </c>
      <c r="AI168" s="129" t="str">
        <f>INDEX(Directory[],MATCH(tbl_deal[[#This Row],[Index]],Directory[Index],0),MATCH('DEAL DIRECTORY'!AI$5,Directory[#Headers],0))</f>
        <v>AAA</v>
      </c>
      <c r="AJ168" s="129" t="str">
        <f>INDEX(Directory[],MATCH(tbl_deal[[#This Row],[Index]],Directory[Index],0),MATCH('DEAL DIRECTORY'!AJ$5,Directory[#Headers],0))</f>
        <v>山东</v>
      </c>
      <c r="AK168" s="129" t="str">
        <f>INDEX(Directory[],MATCH(tbl_deal[[#This Row],[Index]],Directory[Index],0),MATCH('DEAL DIRECTORY'!AK$5,Directory[#Headers],0))</f>
        <v>济南市</v>
      </c>
      <c r="AL168" s="129" t="str">
        <f>INDEX(Directory[],MATCH(tbl_deal[[#This Row],[Index]],Directory[Index],0),MATCH('DEAL DIRECTORY'!AL$5,Directory[#Headers],0))</f>
        <v>--</v>
      </c>
      <c r="AM168" s="129" t="str">
        <f>INDEX(Directory[],MATCH(tbl_deal[[#This Row],[Index]],Directory[Index],0),MATCH('DEAL DIRECTORY'!AM$5,Directory[#Headers],0))</f>
        <v>--</v>
      </c>
      <c r="AN168" s="129" t="str">
        <f>INDEX(Directory[],MATCH(tbl_deal[[#This Row],[Index]],Directory[Index],0),MATCH('DEAL DIRECTORY'!AN$5,Directory[#Headers],0))</f>
        <v>--</v>
      </c>
      <c r="AO168" s="132">
        <f>IF(ISBLANK(INDEX(Directory[],MATCH(tbl_deal[[#This Row],[Index]],Directory[Index],0),MATCH('DEAL DIRECTORY'!AO$5,Directory[#Headers],0))),"--",INDEX(Directory[],MATCH(tbl_deal[[#This Row],[Index]],Directory[Index],0),MATCH('DEAL DIRECTORY'!AO$5,Directory[#Headers],0)))</f>
        <v>2000</v>
      </c>
      <c r="AP168" s="129">
        <f>INDEX(Directory[],MATCH(tbl_deal[[#This Row],[Index]],Directory[Index],0),MATCH('DEAL DIRECTORY'!AP$5,Directory[#Headers],0))</f>
        <v>3</v>
      </c>
      <c r="AQ168" s="129">
        <f>INDEX(Directory[],MATCH(tbl_deal[[#This Row],[Index]],Directory[Index],0),MATCH('DEAL DIRECTORY'!AQ$5,Directory[#Headers],0))</f>
        <v>19.48</v>
      </c>
      <c r="AR168" s="129">
        <f>INDEX(Directory[],MATCH(tbl_deal[[#This Row],[Index]],Directory[Index],0),MATCH('DEAL DIRECTORY'!AR$5,Directory[#Headers],0))</f>
        <v>23.437999999999999</v>
      </c>
      <c r="AS168" s="129" t="str">
        <f>INDEX(Directory[],MATCH(tbl_deal[[#This Row],[Index]],Directory[Index],0),MATCH('DEAL DIRECTORY'!AS$5,Directory[#Headers],0))</f>
        <v>地方国企</v>
      </c>
      <c r="AT168" s="129" t="str">
        <f>INDEX(Directory[],MATCH(tbl_deal[[#This Row],[Index]],Directory[Index],0),MATCH('DEAL DIRECTORY'!AT$5,Directory[#Headers],0))</f>
        <v>产业</v>
      </c>
      <c r="AU168" s="129" t="str">
        <f>INDEX(Directory[],MATCH(tbl_deal[[#This Row],[Index]],Directory[Index],0),MATCH('DEAL DIRECTORY'!AU$5,Directory[#Headers],0))</f>
        <v>--</v>
      </c>
      <c r="AV168" s="129" t="str">
        <f>INDEX(Directory[],MATCH(tbl_deal[[#This Row],[Index]],Directory[Index],0),MATCH('DEAL DIRECTORY'!AV$5,Directory[#Headers],0))</f>
        <v>担保</v>
      </c>
      <c r="AW168" s="129" t="str">
        <f>INDEX(Directory[],MATCH(tbl_deal[[#This Row],[Index]],Directory[Index],0),MATCH('DEAL DIRECTORY'!AW$5,Directory[#Headers],0))</f>
        <v>投资级</v>
      </c>
      <c r="AX168" s="129" t="str">
        <f>INDEX(Directory[],MATCH(tbl_deal[[#This Row],[Index]],Directory[Index],0),MATCH('DEAL DIRECTORY'!AX$5,Directory[#Headers],0))</f>
        <v>2-3亿</v>
      </c>
      <c r="AY168" s="133" t="str">
        <f>INDEX(Directory[],MATCH(tbl_deal[[#This Row],[Index]],Directory[Index],0),MATCH('DEAL DIRECTORY'!AY$5,Directory[#Headers],0))</f>
        <v>21年</v>
      </c>
      <c r="AZ168" s="129" t="str">
        <f>INDEX(Directory[],MATCH(tbl_deal[[#This Row],[Index]],Directory[Index],0),MATCH('DEAL DIRECTORY'!AZ$5,Directory[#Headers],0))</f>
        <v>Q3</v>
      </c>
      <c r="BA168" s="129" t="str">
        <f>INDEX(Directory[],MATCH(tbl_deal[[#This Row],[Index]],Directory[Index],0),MATCH('DEAL DIRECTORY'!BA$5,Directory[#Headers],0))</f>
        <v>08月</v>
      </c>
      <c r="BB168" s="129" t="str">
        <f>INDEX(Directory[],MATCH(tbl_deal[[#This Row],[Index]],Directory[Index],0),MATCH('DEAL DIRECTORY'!BB$5,Directory[#Headers],0))</f>
        <v>SOE Creds</v>
      </c>
      <c r="BC168" s="129" t="str">
        <f>INDEX(Directory[],MATCH(tbl_deal[[#This Row],[Index]],Directory[Index],0),MATCH('DEAL DIRECTORY'!BC$5,Directory[#Headers],0))</f>
        <v>SDG FINANCE LTD</v>
      </c>
      <c r="BD168" s="129" t="str">
        <f>INDEX(Directory[],MATCH(tbl_deal[[#This Row],[Index]],Directory[Index],0),MATCH('DEAL DIRECTORY'!BD$5,Directory[#Headers],0))</f>
        <v>XS2379669299</v>
      </c>
      <c r="BE168" s="137" t="str">
        <f>INDEX(Directory[],MATCH(tbl_deal[[#This Row],[Index]],Directory[Index],0),MATCH('DEAL DIRECTORY'!BE$5,Directory[#Headers],0))</f>
        <v>21年08月</v>
      </c>
      <c r="BF168" s="137" t="str">
        <f>INDEX(Directory[],MATCH(tbl_deal[[#This Row],[Index]],Directory[Index],0),MATCH('DEAL DIRECTORY'!BF$5,Directory[#Headers],0))</f>
        <v>山东黄金</v>
      </c>
      <c r="BG168" s="137" t="str">
        <f>INDEX(Directory[],MATCH(tbl_deal[[#This Row],[Index]],Directory[Index],0),MATCH('DEAL DIRECTORY'!BG$5,Directory[#Headers],0))</f>
        <v>--/BBB-/--</v>
      </c>
      <c r="BH168" s="137" t="str">
        <f>INDEX(Directory[],MATCH(tbl_deal[[#This Row],[Index]],Directory[Index],0),MATCH('DEAL DIRECTORY'!BH$5,Directory[#Headers],0))</f>
        <v>高级债</v>
      </c>
      <c r="BI168" s="137" t="str">
        <f>INDEX(Directory[],MATCH(tbl_deal[[#This Row],[Index]],Directory[Index],0),MATCH('DEAL DIRECTORY'!BI$5,Directory[#Headers],0))</f>
        <v>3亿美元</v>
      </c>
      <c r="BJ168" s="137" t="str">
        <f>INDEX(Directory[],MATCH(tbl_deal[[#This Row],[Index]],Directory[Index],0),MATCH('DEAL DIRECTORY'!BJ$5,Directory[#Headers],0))</f>
        <v>5年</v>
      </c>
      <c r="BK168" s="137" t="str">
        <f>INDEX(Directory[],MATCH(tbl_deal[[#This Row],[Index]],Directory[Index],0),MATCH('DEAL DIRECTORY'!BK$5,Directory[#Headers],0))</f>
        <v>2.8%</v>
      </c>
      <c r="BL168" s="137" t="str">
        <f>INDEX(Directory[],MATCH(tbl_deal[[#This Row],[Index]],Directory[Index],0),MATCH('DEAL DIRECTORY'!BL$5,Directory[#Headers],0))</f>
        <v>账簿管理人</v>
      </c>
      <c r="BM168" s="129" t="str">
        <f>INDEX(Directory[],MATCH(tbl_deal[[#This Row],[Index]],Directory[Index],0),MATCH('DEAL DIRECTORY'!BM$5,Directory[#Headers],0))</f>
        <v>\\10.10.1.215\dcm$\Deals\Completed\2021 Completed\Palladium 山东黄金</v>
      </c>
      <c r="BN168" s="4"/>
      <c r="BO168" s="4"/>
      <c r="BP168" s="4"/>
    </row>
    <row r="169" spans="3:68" ht="20.25" customHeight="1" x14ac:dyDescent="0.25">
      <c r="C169" s="129">
        <f>Directory[[#This Row],[Index]]</f>
        <v>302</v>
      </c>
      <c r="D169" s="130">
        <f>INDEX(Directory[],MATCH(tbl_deal[[#This Row],[Index]],Directory[Index],0),MATCH('DEAL DIRECTORY'!D$5,Directory[#Headers],0))</f>
        <v>44427</v>
      </c>
      <c r="E169" s="129" t="str">
        <f>INDEX(Directory[],MATCH(tbl_deal[[#This Row],[Index]],Directory[Index],0),MATCH('DEAL DIRECTORY'!E$5,Directory[#Headers],0))</f>
        <v/>
      </c>
      <c r="F169" s="129" t="str">
        <f>INDEX(Directory[],MATCH(tbl_deal[[#This Row],[Index]],Directory[Index],0),MATCH('DEAL DIRECTORY'!F$5,Directory[#Headers],0))</f>
        <v/>
      </c>
      <c r="G169" s="129" t="str">
        <f>INDEX(Directory[],MATCH(tbl_deal[[#This Row],[Index]],Directory[Index],0),MATCH('DEAL DIRECTORY'!G$5,Directory[#Headers],0))</f>
        <v>Palladium</v>
      </c>
      <c r="H169" s="135" t="str">
        <f>IF(tbl_deal[[#This Row],[FolderPath]]="","",HYPERLINK(tbl_deal[[#This Row],[FolderPath]],"📂"))</f>
        <v/>
      </c>
      <c r="I169" s="129" t="str">
        <f>INDEX(Directory[],MATCH(tbl_deal[[#This Row],[Index]],Directory[Index],0),MATCH('DEAL DIRECTORY'!I$5,Directory[#Headers],0))</f>
        <v>JBR</v>
      </c>
      <c r="J169" s="129" t="str">
        <f>INDEX(Directory[],MATCH(tbl_deal[[#This Row],[Index]],Directory[Index],0),MATCH('DEAL DIRECTORY'!J$5,Directory[#Headers],0))</f>
        <v>n/a</v>
      </c>
      <c r="K169" s="129" t="str">
        <f>INDEX(Directory[],MATCH(tbl_deal[[#This Row],[Index]],Directory[Index],0),MATCH('DEAL DIRECTORY'!K$5,Directory[#Headers],0))</f>
        <v>SOE组</v>
      </c>
      <c r="L169" s="129">
        <f>INDEX(Directory[],MATCH(tbl_deal[[#This Row],[Index]],Directory[Index],0),MATCH('DEAL DIRECTORY'!L$5,Directory[#Headers],0))</f>
        <v>2</v>
      </c>
      <c r="M169" s="129" t="str">
        <f>INDEX(Directory[],MATCH(tbl_deal[[#This Row],[Index]],Directory[Index],0),MATCH('DEAL DIRECTORY'!M$5,Directory[#Headers],0))</f>
        <v>山东黄金</v>
      </c>
      <c r="N169" s="129" t="str">
        <f>INDEX(Directory[],MATCH(tbl_deal[[#This Row],[Index]],Directory[Index],0),MATCH('DEAL DIRECTORY'!N$5,Directory[#Headers],0))</f>
        <v>--/BBB-/--</v>
      </c>
      <c r="O169" s="129" t="str">
        <f>INDEX(Directory[],MATCH(tbl_deal[[#This Row],[Index]],Directory[Index],0),MATCH('DEAL DIRECTORY'!O$5,Directory[#Headers],0))</f>
        <v>USD</v>
      </c>
      <c r="P169" s="129">
        <f>INDEX(Directory[],MATCH(tbl_deal[[#This Row],[Index]],Directory[Index],0),MATCH('DEAL DIRECTORY'!P$5,Directory[#Headers],0))</f>
        <v>3</v>
      </c>
      <c r="Q169" s="129" t="str">
        <f>INDEX(Directory[],MATCH(tbl_deal[[#This Row],[Index]],Directory[Index],0),MATCH('DEAL DIRECTORY'!Q$5,Directory[#Headers],0))</f>
        <v>3</v>
      </c>
      <c r="R169" s="129" t="str">
        <f>INDEX(Directory[],MATCH(tbl_deal[[#This Row],[Index]],Directory[Index],0),MATCH('DEAL DIRECTORY'!R$5,Directory[#Headers],0))</f>
        <v>2.4%</v>
      </c>
      <c r="S169" s="129" t="str">
        <f>INDEX(Directory[],MATCH(tbl_deal[[#This Row],[Index]],Directory[Index],0),MATCH('DEAL DIRECTORY'!S$5,Directory[#Headers],0))</f>
        <v>3.2%a</v>
      </c>
      <c r="T169" s="129" t="str">
        <f>INDEX(Directory[],MATCH(tbl_deal[[#This Row],[Index]],Directory[Index],0),MATCH('DEAL DIRECTORY'!T$5,Directory[#Headers],0))</f>
        <v>2.4%</v>
      </c>
      <c r="U169" s="129" t="str">
        <f>INDEX(Directory[],MATCH(tbl_deal[[#This Row],[Index]],Directory[Index],0),MATCH('DEAL DIRECTORY'!U$5,Directory[#Headers],0))</f>
        <v>--</v>
      </c>
      <c r="V169" s="131">
        <f>INDEX(Directory[],MATCH(tbl_deal[[#This Row],[Index]],Directory[Index],0),MATCH('DEAL DIRECTORY'!V$5,Directory[#Headers],0))</f>
        <v>80</v>
      </c>
      <c r="W169" s="129" t="str">
        <f>INDEX(Directory[],MATCH(tbl_deal[[#This Row],[Index]],Directory[Index],0),MATCH('DEAL DIRECTORY'!W$5,Directory[#Headers],0))</f>
        <v>担保</v>
      </c>
      <c r="X169" s="129" t="str">
        <f>INDEX(Directory[],MATCH(tbl_deal[[#This Row],[Index]],Directory[Index],0),MATCH('DEAL DIRECTORY'!X$5,Directory[#Headers],0))</f>
        <v>--</v>
      </c>
      <c r="Y169" s="129" t="str">
        <f>INDEX(Directory[],MATCH(tbl_deal[[#This Row],[Index]],Directory[Index],0),MATCH('DEAL DIRECTORY'!Y$5,Directory[#Headers],0))</f>
        <v>港交所</v>
      </c>
      <c r="Z169" s="129" t="str">
        <f>INDEX(Directory[],MATCH(tbl_deal[[#This Row],[Index]],Directory[Index],0),MATCH('DEAL DIRECTORY'!Z$5,Directory[#Headers],0))</f>
        <v/>
      </c>
      <c r="AA169" s="129" t="str">
        <f>INDEX(Directory[],MATCH(tbl_deal[[#This Row],[Index]],Directory[Index],0),MATCH('DEAL DIRECTORY'!AA$5,Directory[#Headers],0))</f>
        <v/>
      </c>
      <c r="AB169" s="129" t="str">
        <f>INDEX(Directory[],MATCH(tbl_deal[[#This Row],[Index]],Directory[Index],0),MATCH('DEAL DIRECTORY'!AB$5,Directory[#Headers],0))</f>
        <v>BISL,港分</v>
      </c>
      <c r="AC169" s="129" t="str">
        <f>INDEX(Directory[],MATCH(tbl_deal[[#This Row],[Index]],Directory[Index],0),MATCH('DEAL DIRECTORY'!AC$5,Directory[#Headers],0))</f>
        <v>--</v>
      </c>
      <c r="AD169" s="129" t="str">
        <f>INDEX(Directory[],MATCH(tbl_deal[[#This Row],[Index]],Directory[Index],0),MATCH('DEAL DIRECTORY'!AD$5,Directory[#Headers],0))</f>
        <v>--</v>
      </c>
      <c r="AE169" s="129" t="str">
        <f>INDEX(Directory[],MATCH(tbl_deal[[#This Row],[Index]],Directory[Index],0),MATCH('DEAL DIRECTORY'!AE$5,Directory[#Headers],0))</f>
        <v>--</v>
      </c>
      <c r="AF169" s="129" t="str">
        <f>INDEX(Directory[],MATCH(tbl_deal[[#This Row],[Index]],Directory[Index],0),MATCH('DEAL DIRECTORY'!AF$5,Directory[#Headers],0))</f>
        <v>N</v>
      </c>
      <c r="AG169" s="129" t="str">
        <f>INDEX(Directory[],MATCH(tbl_deal[[#This Row],[Index]],Directory[Index],0),MATCH('DEAL DIRECTORY'!AG$5,Directory[#Headers],0))</f>
        <v>山东黄金集团有限公司</v>
      </c>
      <c r="AH169" s="129" t="str">
        <f>INDEX(Directory[],MATCH(tbl_deal[[#This Row],[Index]],Directory[Index],0),MATCH('DEAL DIRECTORY'!AH$5,Directory[#Headers],0))</f>
        <v>--/BBB-/--</v>
      </c>
      <c r="AI169" s="129" t="str">
        <f>INDEX(Directory[],MATCH(tbl_deal[[#This Row],[Index]],Directory[Index],0),MATCH('DEAL DIRECTORY'!AI$5,Directory[#Headers],0))</f>
        <v>AAA</v>
      </c>
      <c r="AJ169" s="129" t="str">
        <f>INDEX(Directory[],MATCH(tbl_deal[[#This Row],[Index]],Directory[Index],0),MATCH('DEAL DIRECTORY'!AJ$5,Directory[#Headers],0))</f>
        <v>山东</v>
      </c>
      <c r="AK169" s="129" t="str">
        <f>INDEX(Directory[],MATCH(tbl_deal[[#This Row],[Index]],Directory[Index],0),MATCH('DEAL DIRECTORY'!AK$5,Directory[#Headers],0))</f>
        <v>济南市</v>
      </c>
      <c r="AL169" s="129" t="str">
        <f>INDEX(Directory[],MATCH(tbl_deal[[#This Row],[Index]],Directory[Index],0),MATCH('DEAL DIRECTORY'!AL$5,Directory[#Headers],0))</f>
        <v>--</v>
      </c>
      <c r="AM169" s="129" t="str">
        <f>INDEX(Directory[],MATCH(tbl_deal[[#This Row],[Index]],Directory[Index],0),MATCH('DEAL DIRECTORY'!AM$5,Directory[#Headers],0))</f>
        <v>--</v>
      </c>
      <c r="AN169" s="129" t="str">
        <f>INDEX(Directory[],MATCH(tbl_deal[[#This Row],[Index]],Directory[Index],0),MATCH('DEAL DIRECTORY'!AN$5,Directory[#Headers],0))</f>
        <v>--</v>
      </c>
      <c r="AO169" s="132">
        <f>IF(ISBLANK(INDEX(Directory[],MATCH(tbl_deal[[#This Row],[Index]],Directory[Index],0),MATCH('DEAL DIRECTORY'!AO$5,Directory[#Headers],0))),"--",INDEX(Directory[],MATCH(tbl_deal[[#This Row],[Index]],Directory[Index],0),MATCH('DEAL DIRECTORY'!AO$5,Directory[#Headers],0)))</f>
        <v>2000</v>
      </c>
      <c r="AP169" s="129">
        <f>INDEX(Directory[],MATCH(tbl_deal[[#This Row],[Index]],Directory[Index],0),MATCH('DEAL DIRECTORY'!AP$5,Directory[#Headers],0))</f>
        <v>3</v>
      </c>
      <c r="AQ169" s="129">
        <f>INDEX(Directory[],MATCH(tbl_deal[[#This Row],[Index]],Directory[Index],0),MATCH('DEAL DIRECTORY'!AQ$5,Directory[#Headers],0))</f>
        <v>19.48</v>
      </c>
      <c r="AR169" s="129">
        <f>INDEX(Directory[],MATCH(tbl_deal[[#This Row],[Index]],Directory[Index],0),MATCH('DEAL DIRECTORY'!AR$5,Directory[#Headers],0))</f>
        <v>23.437999999999999</v>
      </c>
      <c r="AS169" s="129" t="str">
        <f>INDEX(Directory[],MATCH(tbl_deal[[#This Row],[Index]],Directory[Index],0),MATCH('DEAL DIRECTORY'!AS$5,Directory[#Headers],0))</f>
        <v>地方国企</v>
      </c>
      <c r="AT169" s="129" t="str">
        <f>INDEX(Directory[],MATCH(tbl_deal[[#This Row],[Index]],Directory[Index],0),MATCH('DEAL DIRECTORY'!AT$5,Directory[#Headers],0))</f>
        <v>产业</v>
      </c>
      <c r="AU169" s="129" t="str">
        <f>INDEX(Directory[],MATCH(tbl_deal[[#This Row],[Index]],Directory[Index],0),MATCH('DEAL DIRECTORY'!AU$5,Directory[#Headers],0))</f>
        <v>--</v>
      </c>
      <c r="AV169" s="129" t="str">
        <f>INDEX(Directory[],MATCH(tbl_deal[[#This Row],[Index]],Directory[Index],0),MATCH('DEAL DIRECTORY'!AV$5,Directory[#Headers],0))</f>
        <v>担保</v>
      </c>
      <c r="AW169" s="129" t="str">
        <f>INDEX(Directory[],MATCH(tbl_deal[[#This Row],[Index]],Directory[Index],0),MATCH('DEAL DIRECTORY'!AW$5,Directory[#Headers],0))</f>
        <v>投资级</v>
      </c>
      <c r="AX169" s="129" t="str">
        <f>INDEX(Directory[],MATCH(tbl_deal[[#This Row],[Index]],Directory[Index],0),MATCH('DEAL DIRECTORY'!AX$5,Directory[#Headers],0))</f>
        <v>2-3亿</v>
      </c>
      <c r="AY169" s="133" t="str">
        <f>INDEX(Directory[],MATCH(tbl_deal[[#This Row],[Index]],Directory[Index],0),MATCH('DEAL DIRECTORY'!AY$5,Directory[#Headers],0))</f>
        <v>21年</v>
      </c>
      <c r="AZ169" s="129" t="str">
        <f>INDEX(Directory[],MATCH(tbl_deal[[#This Row],[Index]],Directory[Index],0),MATCH('DEAL DIRECTORY'!AZ$5,Directory[#Headers],0))</f>
        <v>Q3</v>
      </c>
      <c r="BA169" s="129" t="str">
        <f>INDEX(Directory[],MATCH(tbl_deal[[#This Row],[Index]],Directory[Index],0),MATCH('DEAL DIRECTORY'!BA$5,Directory[#Headers],0))</f>
        <v>08月</v>
      </c>
      <c r="BB169" s="129" t="str">
        <f>INDEX(Directory[],MATCH(tbl_deal[[#This Row],[Index]],Directory[Index],0),MATCH('DEAL DIRECTORY'!BB$5,Directory[#Headers],0))</f>
        <v>SOE Creds</v>
      </c>
      <c r="BC169" s="129" t="str">
        <f>INDEX(Directory[],MATCH(tbl_deal[[#This Row],[Index]],Directory[Index],0),MATCH('DEAL DIRECTORY'!BC$5,Directory[#Headers],0))</f>
        <v>SDG FINANCE LTD</v>
      </c>
      <c r="BD169" s="129" t="str">
        <f>INDEX(Directory[],MATCH(tbl_deal[[#This Row],[Index]],Directory[Index],0),MATCH('DEAL DIRECTORY'!BD$5,Directory[#Headers],0))</f>
        <v>XS2378344456</v>
      </c>
      <c r="BE169" s="137" t="str">
        <f>INDEX(Directory[],MATCH(tbl_deal[[#This Row],[Index]],Directory[Index],0),MATCH('DEAL DIRECTORY'!BE$5,Directory[#Headers],0))</f>
        <v>21年08月</v>
      </c>
      <c r="BF169" s="137" t="str">
        <f>INDEX(Directory[],MATCH(tbl_deal[[#This Row],[Index]],Directory[Index],0),MATCH('DEAL DIRECTORY'!BF$5,Directory[#Headers],0))</f>
        <v>山东黄金</v>
      </c>
      <c r="BG169" s="137" t="str">
        <f>INDEX(Directory[],MATCH(tbl_deal[[#This Row],[Index]],Directory[Index],0),MATCH('DEAL DIRECTORY'!BG$5,Directory[#Headers],0))</f>
        <v>--/BBB-/--</v>
      </c>
      <c r="BH169" s="137" t="str">
        <f>INDEX(Directory[],MATCH(tbl_deal[[#This Row],[Index]],Directory[Index],0),MATCH('DEAL DIRECTORY'!BH$5,Directory[#Headers],0))</f>
        <v>高级债</v>
      </c>
      <c r="BI169" s="137" t="str">
        <f>INDEX(Directory[],MATCH(tbl_deal[[#This Row],[Index]],Directory[Index],0),MATCH('DEAL DIRECTORY'!BI$5,Directory[#Headers],0))</f>
        <v>3亿美元</v>
      </c>
      <c r="BJ169" s="137" t="str">
        <f>INDEX(Directory[],MATCH(tbl_deal[[#This Row],[Index]],Directory[Index],0),MATCH('DEAL DIRECTORY'!BJ$5,Directory[#Headers],0))</f>
        <v>3年</v>
      </c>
      <c r="BK169" s="137" t="str">
        <f>INDEX(Directory[],MATCH(tbl_deal[[#This Row],[Index]],Directory[Index],0),MATCH('DEAL DIRECTORY'!BK$5,Directory[#Headers],0))</f>
        <v>2.4%</v>
      </c>
      <c r="BL169" s="137" t="str">
        <f>INDEX(Directory[],MATCH(tbl_deal[[#This Row],[Index]],Directory[Index],0),MATCH('DEAL DIRECTORY'!BL$5,Directory[#Headers],0))</f>
        <v>账簿管理人</v>
      </c>
      <c r="BM169" s="129" t="str">
        <f>INDEX(Directory[],MATCH(tbl_deal[[#This Row],[Index]],Directory[Index],0),MATCH('DEAL DIRECTORY'!BM$5,Directory[#Headers],0))</f>
        <v/>
      </c>
      <c r="BN169" s="4"/>
      <c r="BO169" s="4"/>
      <c r="BP169" s="4"/>
    </row>
    <row r="170" spans="3:68" ht="20.25" customHeight="1" x14ac:dyDescent="0.25">
      <c r="C170" s="129">
        <f>Directory[[#This Row],[Index]]</f>
        <v>301</v>
      </c>
      <c r="D170" s="130">
        <f>INDEX(Directory[],MATCH(tbl_deal[[#This Row],[Index]],Directory[Index],0),MATCH('DEAL DIRECTORY'!D$5,Directory[#Headers],0))</f>
        <v>44427</v>
      </c>
      <c r="E170" s="129" t="str">
        <f>INDEX(Directory[],MATCH(tbl_deal[[#This Row],[Index]],Directory[Index],0),MATCH('DEAL DIRECTORY'!E$5,Directory[#Headers],0))</f>
        <v/>
      </c>
      <c r="F170" s="129" t="str">
        <f>INDEX(Directory[],MATCH(tbl_deal[[#This Row],[Index]],Directory[Index],0),MATCH('DEAL DIRECTORY'!F$5,Directory[#Headers],0))</f>
        <v/>
      </c>
      <c r="G170" s="129" t="str">
        <f>INDEX(Directory[],MATCH(tbl_deal[[#This Row],[Index]],Directory[Index],0),MATCH('DEAL DIRECTORY'!G$5,Directory[#Headers],0))</f>
        <v>Cypress III</v>
      </c>
      <c r="H170" s="135" t="str">
        <f>IF(tbl_deal[[#This Row],[FolderPath]]="","",HYPERLINK(tbl_deal[[#This Row],[FolderPath]],"📂"))</f>
        <v>📂</v>
      </c>
      <c r="I170" s="129" t="str">
        <f>INDEX(Directory[],MATCH(tbl_deal[[#This Row],[Index]],Directory[Index],0),MATCH('DEAL DIRECTORY'!I$5,Directory[#Headers],0))</f>
        <v>JBR</v>
      </c>
      <c r="J170" s="129" t="str">
        <f>INDEX(Directory[],MATCH(tbl_deal[[#This Row],[Index]],Directory[Index],0),MATCH('DEAL DIRECTORY'!J$5,Directory[#Headers],0))</f>
        <v>n/a</v>
      </c>
      <c r="K170" s="129" t="str">
        <f>INDEX(Directory[],MATCH(tbl_deal[[#This Row],[Index]],Directory[Index],0),MATCH('DEAL DIRECTORY'!K$5,Directory[#Headers],0))</f>
        <v>SOE组</v>
      </c>
      <c r="L170" s="129">
        <f>INDEX(Directory[],MATCH(tbl_deal[[#This Row],[Index]],Directory[Index],0),MATCH('DEAL DIRECTORY'!L$5,Directory[#Headers],0))</f>
        <v>1</v>
      </c>
      <c r="M170" s="129" t="str">
        <f>INDEX(Directory[],MATCH(tbl_deal[[#This Row],[Index]],Directory[Index],0),MATCH('DEAL DIRECTORY'!M$5,Directory[#Headers],0))</f>
        <v>安徽交控</v>
      </c>
      <c r="N170" s="129" t="str">
        <f>INDEX(Directory[],MATCH(tbl_deal[[#This Row],[Index]],Directory[Index],0),MATCH('DEAL DIRECTORY'!N$5,Directory[#Headers],0))</f>
        <v>A3/--/A-</v>
      </c>
      <c r="O170" s="129" t="str">
        <f>INDEX(Directory[],MATCH(tbl_deal[[#This Row],[Index]],Directory[Index],0),MATCH('DEAL DIRECTORY'!O$5,Directory[#Headers],0))</f>
        <v>USD</v>
      </c>
      <c r="P170" s="129">
        <f>INDEX(Directory[],MATCH(tbl_deal[[#This Row],[Index]],Directory[Index],0),MATCH('DEAL DIRECTORY'!P$5,Directory[#Headers],0))</f>
        <v>4</v>
      </c>
      <c r="Q170" s="129" t="str">
        <f>INDEX(Directory[],MATCH(tbl_deal[[#This Row],[Index]],Directory[Index],0),MATCH('DEAL DIRECTORY'!Q$5,Directory[#Headers],0))</f>
        <v>5</v>
      </c>
      <c r="R170" s="129" t="str">
        <f>INDEX(Directory[],MATCH(tbl_deal[[#This Row],[Index]],Directory[Index],0),MATCH('DEAL DIRECTORY'!R$5,Directory[#Headers],0))</f>
        <v>1.618%</v>
      </c>
      <c r="S170" s="129" t="str">
        <f>INDEX(Directory[],MATCH(tbl_deal[[#This Row],[Index]],Directory[Index],0),MATCH('DEAL DIRECTORY'!S$5,Directory[#Headers],0))</f>
        <v>T5+145a</v>
      </c>
      <c r="T170" s="129" t="str">
        <f>INDEX(Directory[],MATCH(tbl_deal[[#This Row],[Index]],Directory[Index],0),MATCH('DEAL DIRECTORY'!T$5,Directory[#Headers],0))</f>
        <v>T5+90</v>
      </c>
      <c r="U170" s="129" t="str">
        <f>INDEX(Directory[],MATCH(tbl_deal[[#This Row],[Index]],Directory[Index],0),MATCH('DEAL DIRECTORY'!U$5,Directory[#Headers],0))</f>
        <v>T5+90</v>
      </c>
      <c r="V170" s="131">
        <f>INDEX(Directory[],MATCH(tbl_deal[[#This Row],[Index]],Directory[Index],0),MATCH('DEAL DIRECTORY'!V$5,Directory[#Headers],0))</f>
        <v>55</v>
      </c>
      <c r="W170" s="129" t="str">
        <f>INDEX(Directory[],MATCH(tbl_deal[[#This Row],[Index]],Directory[Index],0),MATCH('DEAL DIRECTORY'!W$5,Directory[#Headers],0))</f>
        <v>担保</v>
      </c>
      <c r="X170" s="129" t="str">
        <f>INDEX(Directory[],MATCH(tbl_deal[[#This Row],[Index]],Directory[Index],0),MATCH('DEAL DIRECTORY'!X$5,Directory[#Headers],0))</f>
        <v>--</v>
      </c>
      <c r="Y170" s="129" t="str">
        <f>INDEX(Directory[],MATCH(tbl_deal[[#This Row],[Index]],Directory[Index],0),MATCH('DEAL DIRECTORY'!Y$5,Directory[#Headers],0))</f>
        <v>港交所</v>
      </c>
      <c r="Z170" s="129" t="str">
        <f>INDEX(Directory[],MATCH(tbl_deal[[#This Row],[Index]],Directory[Index],0),MATCH('DEAL DIRECTORY'!Z$5,Directory[#Headers],0))</f>
        <v/>
      </c>
      <c r="AA170" s="129" t="str">
        <f>INDEX(Directory[],MATCH(tbl_deal[[#This Row],[Index]],Directory[Index],0),MATCH('DEAL DIRECTORY'!AA$5,Directory[#Headers],0))</f>
        <v/>
      </c>
      <c r="AB170" s="129" t="str">
        <f>INDEX(Directory[],MATCH(tbl_deal[[#This Row],[Index]],Directory[Index],0),MATCH('DEAL DIRECTORY'!AB$5,Directory[#Headers],0))</f>
        <v>BISL</v>
      </c>
      <c r="AC170" s="129" t="str">
        <f>INDEX(Directory[],MATCH(tbl_deal[[#This Row],[Index]],Directory[Index],0),MATCH('DEAL DIRECTORY'!AC$5,Directory[#Headers],0))</f>
        <v>--</v>
      </c>
      <c r="AD170" s="129" t="str">
        <f>INDEX(Directory[],MATCH(tbl_deal[[#This Row],[Index]],Directory[Index],0),MATCH('DEAL DIRECTORY'!AD$5,Directory[#Headers],0))</f>
        <v>--</v>
      </c>
      <c r="AE170" s="129" t="str">
        <f>INDEX(Directory[],MATCH(tbl_deal[[#This Row],[Index]],Directory[Index],0),MATCH('DEAL DIRECTORY'!AE$5,Directory[#Headers],0))</f>
        <v>--</v>
      </c>
      <c r="AF170" s="129" t="str">
        <f>INDEX(Directory[],MATCH(tbl_deal[[#This Row],[Index]],Directory[Index],0),MATCH('DEAL DIRECTORY'!AF$5,Directory[#Headers],0))</f>
        <v>N</v>
      </c>
      <c r="AG170" s="129" t="str">
        <f>INDEX(Directory[],MATCH(tbl_deal[[#This Row],[Index]],Directory[Index],0),MATCH('DEAL DIRECTORY'!AG$5,Directory[#Headers],0))</f>
        <v>安徽省交通控股集团有限公司</v>
      </c>
      <c r="AH170" s="129" t="str">
        <f>INDEX(Directory[],MATCH(tbl_deal[[#This Row],[Index]],Directory[Index],0),MATCH('DEAL DIRECTORY'!AH$5,Directory[#Headers],0))</f>
        <v>A3/--/A-</v>
      </c>
      <c r="AI170" s="129" t="str">
        <f>INDEX(Directory[],MATCH(tbl_deal[[#This Row],[Index]],Directory[Index],0),MATCH('DEAL DIRECTORY'!AI$5,Directory[#Headers],0))</f>
        <v>AAA</v>
      </c>
      <c r="AJ170" s="129" t="str">
        <f>INDEX(Directory[],MATCH(tbl_deal[[#This Row],[Index]],Directory[Index],0),MATCH('DEAL DIRECTORY'!AJ$5,Directory[#Headers],0))</f>
        <v>安徽</v>
      </c>
      <c r="AK170" s="129" t="str">
        <f>INDEX(Directory[],MATCH(tbl_deal[[#This Row],[Index]],Directory[Index],0),MATCH('DEAL DIRECTORY'!AK$5,Directory[#Headers],0))</f>
        <v>合肥市</v>
      </c>
      <c r="AL170" s="129" t="str">
        <f>INDEX(Directory[],MATCH(tbl_deal[[#This Row],[Index]],Directory[Index],0),MATCH('DEAL DIRECTORY'!AL$5,Directory[#Headers],0))</f>
        <v>--</v>
      </c>
      <c r="AM170" s="129" t="str">
        <f>INDEX(Directory[],MATCH(tbl_deal[[#This Row],[Index]],Directory[Index],0),MATCH('DEAL DIRECTORY'!AM$5,Directory[#Headers],0))</f>
        <v>--</v>
      </c>
      <c r="AN170" s="129" t="str">
        <f>INDEX(Directory[],MATCH(tbl_deal[[#This Row],[Index]],Directory[Index],0),MATCH('DEAL DIRECTORY'!AN$5,Directory[#Headers],0))</f>
        <v>--</v>
      </c>
      <c r="AO170" s="132">
        <f>IF(ISBLANK(INDEX(Directory[],MATCH(tbl_deal[[#This Row],[Index]],Directory[Index],0),MATCH('DEAL DIRECTORY'!AO$5,Directory[#Headers],0))),"--",INDEX(Directory[],MATCH(tbl_deal[[#This Row],[Index]],Directory[Index],0),MATCH('DEAL DIRECTORY'!AO$5,Directory[#Headers],0)))</f>
        <v>0</v>
      </c>
      <c r="AP170" s="129">
        <f>INDEX(Directory[],MATCH(tbl_deal[[#This Row],[Index]],Directory[Index],0),MATCH('DEAL DIRECTORY'!AP$5,Directory[#Headers],0))</f>
        <v>4</v>
      </c>
      <c r="AQ170" s="129">
        <f>INDEX(Directory[],MATCH(tbl_deal[[#This Row],[Index]],Directory[Index],0),MATCH('DEAL DIRECTORY'!AQ$5,Directory[#Headers],0))</f>
        <v>25.98</v>
      </c>
      <c r="AR170" s="129">
        <f>INDEX(Directory[],MATCH(tbl_deal[[#This Row],[Index]],Directory[Index],0),MATCH('DEAL DIRECTORY'!AR$5,Directory[#Headers],0))</f>
        <v>31.25</v>
      </c>
      <c r="AS170" s="129" t="str">
        <f>INDEX(Directory[],MATCH(tbl_deal[[#This Row],[Index]],Directory[Index],0),MATCH('DEAL DIRECTORY'!AS$5,Directory[#Headers],0))</f>
        <v>地方国企</v>
      </c>
      <c r="AT170" s="129" t="str">
        <f>INDEX(Directory[],MATCH(tbl_deal[[#This Row],[Index]],Directory[Index],0),MATCH('DEAL DIRECTORY'!AT$5,Directory[#Headers],0))</f>
        <v>地方平台</v>
      </c>
      <c r="AU170" s="129" t="str">
        <f>INDEX(Directory[],MATCH(tbl_deal[[#This Row],[Index]],Directory[Index],0),MATCH('DEAL DIRECTORY'!AU$5,Directory[#Headers],0))</f>
        <v>--</v>
      </c>
      <c r="AV170" s="129" t="str">
        <f>INDEX(Directory[],MATCH(tbl_deal[[#This Row],[Index]],Directory[Index],0),MATCH('DEAL DIRECTORY'!AV$5,Directory[#Headers],0))</f>
        <v>担保</v>
      </c>
      <c r="AW170" s="129" t="str">
        <f>INDEX(Directory[],MATCH(tbl_deal[[#This Row],[Index]],Directory[Index],0),MATCH('DEAL DIRECTORY'!AW$5,Directory[#Headers],0))</f>
        <v>投资级</v>
      </c>
      <c r="AX170" s="129" t="str">
        <f>INDEX(Directory[],MATCH(tbl_deal[[#This Row],[Index]],Directory[Index],0),MATCH('DEAL DIRECTORY'!AX$5,Directory[#Headers],0))</f>
        <v>3-5亿</v>
      </c>
      <c r="AY170" s="133" t="str">
        <f>INDEX(Directory[],MATCH(tbl_deal[[#This Row],[Index]],Directory[Index],0),MATCH('DEAL DIRECTORY'!AY$5,Directory[#Headers],0))</f>
        <v>21年</v>
      </c>
      <c r="AZ170" s="129" t="str">
        <f>INDEX(Directory[],MATCH(tbl_deal[[#This Row],[Index]],Directory[Index],0),MATCH('DEAL DIRECTORY'!AZ$5,Directory[#Headers],0))</f>
        <v>Q3</v>
      </c>
      <c r="BA170" s="129" t="str">
        <f>INDEX(Directory[],MATCH(tbl_deal[[#This Row],[Index]],Directory[Index],0),MATCH('DEAL DIRECTORY'!BA$5,Directory[#Headers],0))</f>
        <v>08月</v>
      </c>
      <c r="BB170" s="129" t="str">
        <f>INDEX(Directory[],MATCH(tbl_deal[[#This Row],[Index]],Directory[Index],0),MATCH('DEAL DIRECTORY'!BB$5,Directory[#Headers],0))</f>
        <v>SOE Creds</v>
      </c>
      <c r="BC170" s="129" t="str">
        <f>INDEX(Directory[],MATCH(tbl_deal[[#This Row],[Index]],Directory[Index],0),MATCH('DEAL DIRECTORY'!BC$5,Directory[#Headers],0))</f>
        <v>ANHUI TRANSPORTATION HOLDING GROUP HK LTD</v>
      </c>
      <c r="BD170" s="129" t="str">
        <f>INDEX(Directory[],MATCH(tbl_deal[[#This Row],[Index]],Directory[Index],0),MATCH('DEAL DIRECTORY'!BD$5,Directory[#Headers],0))</f>
        <v>XS2374621493</v>
      </c>
      <c r="BE170" s="137" t="str">
        <f>INDEX(Directory[],MATCH(tbl_deal[[#This Row],[Index]],Directory[Index],0),MATCH('DEAL DIRECTORY'!BE$5,Directory[#Headers],0))</f>
        <v>21年08月</v>
      </c>
      <c r="BF170" s="137" t="str">
        <f>INDEX(Directory[],MATCH(tbl_deal[[#This Row],[Index]],Directory[Index],0),MATCH('DEAL DIRECTORY'!BF$5,Directory[#Headers],0))</f>
        <v>安徽交控</v>
      </c>
      <c r="BG170" s="137" t="str">
        <f>INDEX(Directory[],MATCH(tbl_deal[[#This Row],[Index]],Directory[Index],0),MATCH('DEAL DIRECTORY'!BG$5,Directory[#Headers],0))</f>
        <v>A3/--/A-</v>
      </c>
      <c r="BH170" s="137" t="str">
        <f>INDEX(Directory[],MATCH(tbl_deal[[#This Row],[Index]],Directory[Index],0),MATCH('DEAL DIRECTORY'!BH$5,Directory[#Headers],0))</f>
        <v>高级债</v>
      </c>
      <c r="BI170" s="137" t="str">
        <f>INDEX(Directory[],MATCH(tbl_deal[[#This Row],[Index]],Directory[Index],0),MATCH('DEAL DIRECTORY'!BI$5,Directory[#Headers],0))</f>
        <v>4亿美元</v>
      </c>
      <c r="BJ170" s="137" t="str">
        <f>INDEX(Directory[],MATCH(tbl_deal[[#This Row],[Index]],Directory[Index],0),MATCH('DEAL DIRECTORY'!BJ$5,Directory[#Headers],0))</f>
        <v>5年</v>
      </c>
      <c r="BK170" s="137" t="str">
        <f>INDEX(Directory[],MATCH(tbl_deal[[#This Row],[Index]],Directory[Index],0),MATCH('DEAL DIRECTORY'!BK$5,Directory[#Headers],0))</f>
        <v>1.618%</v>
      </c>
      <c r="BL170" s="137" t="str">
        <f>INDEX(Directory[],MATCH(tbl_deal[[#This Row],[Index]],Directory[Index],0),MATCH('DEAL DIRECTORY'!BL$5,Directory[#Headers],0))</f>
        <v>账簿管理人</v>
      </c>
      <c r="BM170" s="129" t="str">
        <f>INDEX(Directory[],MATCH(tbl_deal[[#This Row],[Index]],Directory[Index],0),MATCH('DEAL DIRECTORY'!BM$5,Directory[#Headers],0))</f>
        <v>\\10.10.1.215\dcm$\Deals\Completed\2021 Completed\Cypress III 安徽交控</v>
      </c>
      <c r="BN170" s="4"/>
      <c r="BO170" s="4"/>
      <c r="BP170" s="4"/>
    </row>
    <row r="171" spans="3:68" ht="20.25" customHeight="1" x14ac:dyDescent="0.25">
      <c r="C171" s="129">
        <f>Directory[[#This Row],[Index]]</f>
        <v>300</v>
      </c>
      <c r="D171" s="130">
        <f>INDEX(Directory[],MATCH(tbl_deal[[#This Row],[Index]],Directory[Index],0),MATCH('DEAL DIRECTORY'!D$5,Directory[#Headers],0))</f>
        <v>44426</v>
      </c>
      <c r="E171" s="129" t="str">
        <f>INDEX(Directory[],MATCH(tbl_deal[[#This Row],[Index]],Directory[Index],0),MATCH('DEAL DIRECTORY'!E$5,Directory[#Headers],0))</f>
        <v>可持续</v>
      </c>
      <c r="F171" s="129" t="str">
        <f>INDEX(Directory[],MATCH(tbl_deal[[#This Row],[Index]],Directory[Index],0),MATCH('DEAL DIRECTORY'!F$5,Directory[#Headers],0))</f>
        <v/>
      </c>
      <c r="G171" s="129" t="str">
        <f>INDEX(Directory[],MATCH(tbl_deal[[#This Row],[Index]],Directory[Index],0),MATCH('DEAL DIRECTORY'!G$5,Directory[#Headers],0))</f>
        <v>Brilliant XI</v>
      </c>
      <c r="H171" s="135" t="str">
        <f>IF(tbl_deal[[#This Row],[FolderPath]]="","",HYPERLINK(tbl_deal[[#This Row],[FolderPath]],"📂"))</f>
        <v>📂</v>
      </c>
      <c r="I171" s="129" t="str">
        <f>INDEX(Directory[],MATCH(tbl_deal[[#This Row],[Index]],Directory[Index],0),MATCH('DEAL DIRECTORY'!I$5,Directory[#Headers],0))</f>
        <v>Co-Manager</v>
      </c>
      <c r="J171" s="129" t="str">
        <f>INDEX(Directory[],MATCH(tbl_deal[[#This Row],[Index]],Directory[Index],0),MATCH('DEAL DIRECTORY'!J$5,Directory[#Headers],0))</f>
        <v>n/a</v>
      </c>
      <c r="K171" s="129" t="str">
        <f>INDEX(Directory[],MATCH(tbl_deal[[#This Row],[Index]],Directory[Index],0),MATCH('DEAL DIRECTORY'!K$5,Directory[#Headers],0))</f>
        <v>POE组</v>
      </c>
      <c r="L171" s="129">
        <f>INDEX(Directory[],MATCH(tbl_deal[[#This Row],[Index]],Directory[Index],0),MATCH('DEAL DIRECTORY'!L$5,Directory[#Headers],0))</f>
        <v>1</v>
      </c>
      <c r="M171" s="129" t="str">
        <f>INDEX(Directory[],MATCH(tbl_deal[[#This Row],[Index]],Directory[Index],0),MATCH('DEAL DIRECTORY'!M$5,Directory[#Headers],0))</f>
        <v>百度集团</v>
      </c>
      <c r="N171" s="129" t="str">
        <f>INDEX(Directory[],MATCH(tbl_deal[[#This Row],[Index]],Directory[Index],0),MATCH('DEAL DIRECTORY'!N$5,Directory[#Headers],0))</f>
        <v>A3/--/A</v>
      </c>
      <c r="O171" s="129" t="str">
        <f>INDEX(Directory[],MATCH(tbl_deal[[#This Row],[Index]],Directory[Index],0),MATCH('DEAL DIRECTORY'!O$5,Directory[#Headers],0))</f>
        <v>USD</v>
      </c>
      <c r="P171" s="129">
        <f>INDEX(Directory[],MATCH(tbl_deal[[#This Row],[Index]],Directory[Index],0),MATCH('DEAL DIRECTORY'!P$5,Directory[#Headers],0))</f>
        <v>3</v>
      </c>
      <c r="Q171" s="129" t="str">
        <f>INDEX(Directory[],MATCH(tbl_deal[[#This Row],[Index]],Directory[Index],0),MATCH('DEAL DIRECTORY'!Q$5,Directory[#Headers],0))</f>
        <v>5.5</v>
      </c>
      <c r="R171" s="129" t="str">
        <f>INDEX(Directory[],MATCH(tbl_deal[[#This Row],[Index]],Directory[Index],0),MATCH('DEAL DIRECTORY'!R$5,Directory[#Headers],0))</f>
        <v>1.625%</v>
      </c>
      <c r="S171" s="129" t="str">
        <f>INDEX(Directory[],MATCH(tbl_deal[[#This Row],[Index]],Directory[Index],0),MATCH('DEAL DIRECTORY'!S$5,Directory[#Headers],0))</f>
        <v>T+115a</v>
      </c>
      <c r="T171" s="129" t="str">
        <f>INDEX(Directory[],MATCH(tbl_deal[[#This Row],[Index]],Directory[Index],0),MATCH('DEAL DIRECTORY'!T$5,Directory[#Headers],0))</f>
        <v>--</v>
      </c>
      <c r="U171" s="129" t="str">
        <f>INDEX(Directory[],MATCH(tbl_deal[[#This Row],[Index]],Directory[Index],0),MATCH('DEAL DIRECTORY'!U$5,Directory[#Headers],0))</f>
        <v>T+83</v>
      </c>
      <c r="V171" s="131">
        <f>INDEX(Directory[],MATCH(tbl_deal[[#This Row],[Index]],Directory[Index],0),MATCH('DEAL DIRECTORY'!V$5,Directory[#Headers],0))</f>
        <v>32</v>
      </c>
      <c r="W171" s="129" t="str">
        <f>INDEX(Directory[],MATCH(tbl_deal[[#This Row],[Index]],Directory[Index],0),MATCH('DEAL DIRECTORY'!W$5,Directory[#Headers],0))</f>
        <v>直发</v>
      </c>
      <c r="X171" s="129" t="str">
        <f>INDEX(Directory[],MATCH(tbl_deal[[#This Row],[Index]],Directory[Index],0),MATCH('DEAL DIRECTORY'!X$5,Directory[#Headers],0))</f>
        <v>可持续债券</v>
      </c>
      <c r="Y171" s="129" t="str">
        <f>INDEX(Directory[],MATCH(tbl_deal[[#This Row],[Index]],Directory[Index],0),MATCH('DEAL DIRECTORY'!Y$5,Directory[#Headers],0))</f>
        <v>港交所;法兰克福</v>
      </c>
      <c r="Z171" s="129" t="str">
        <f>INDEX(Directory[],MATCH(tbl_deal[[#This Row],[Index]],Directory[Index],0),MATCH('DEAL DIRECTORY'!Z$5,Directory[#Headers],0))</f>
        <v/>
      </c>
      <c r="AA171" s="129" t="str">
        <f>INDEX(Directory[],MATCH(tbl_deal[[#This Row],[Index]],Directory[Index],0),MATCH('DEAL DIRECTORY'!AA$5,Directory[#Headers],0))</f>
        <v/>
      </c>
      <c r="AB171" s="129" t="str">
        <f>INDEX(Directory[],MATCH(tbl_deal[[#This Row],[Index]],Directory[Index],0),MATCH('DEAL DIRECTORY'!AB$5,Directory[#Headers],0))</f>
        <v>BISL</v>
      </c>
      <c r="AC171" s="129" t="str">
        <f>INDEX(Directory[],MATCH(tbl_deal[[#This Row],[Index]],Directory[Index],0),MATCH('DEAL DIRECTORY'!AC$5,Directory[#Headers],0))</f>
        <v>--</v>
      </c>
      <c r="AD171" s="129" t="str">
        <f>INDEX(Directory[],MATCH(tbl_deal[[#This Row],[Index]],Directory[Index],0),MATCH('DEAL DIRECTORY'!AD$5,Directory[#Headers],0))</f>
        <v>--</v>
      </c>
      <c r="AE171" s="129" t="str">
        <f>INDEX(Directory[],MATCH(tbl_deal[[#This Row],[Index]],Directory[Index],0),MATCH('DEAL DIRECTORY'!AE$5,Directory[#Headers],0))</f>
        <v>--</v>
      </c>
      <c r="AF171" s="129" t="str">
        <f>INDEX(Directory[],MATCH(tbl_deal[[#This Row],[Index]],Directory[Index],0),MATCH('DEAL DIRECTORY'!AF$5,Directory[#Headers],0))</f>
        <v>N</v>
      </c>
      <c r="AG171" s="129" t="str">
        <f>INDEX(Directory[],MATCH(tbl_deal[[#This Row],[Index]],Directory[Index],0),MATCH('DEAL DIRECTORY'!AG$5,Directory[#Headers],0))</f>
        <v>百度集团股份有限公司</v>
      </c>
      <c r="AH171" s="129" t="str">
        <f>INDEX(Directory[],MATCH(tbl_deal[[#This Row],[Index]],Directory[Index],0),MATCH('DEAL DIRECTORY'!AH$5,Directory[#Headers],0))</f>
        <v>A3/--/A</v>
      </c>
      <c r="AI171" s="129" t="str">
        <f>INDEX(Directory[],MATCH(tbl_deal[[#This Row],[Index]],Directory[Index],0),MATCH('DEAL DIRECTORY'!AI$5,Directory[#Headers],0))</f>
        <v>--</v>
      </c>
      <c r="AJ171" s="129" t="str">
        <f>INDEX(Directory[],MATCH(tbl_deal[[#This Row],[Index]],Directory[Index],0),MATCH('DEAL DIRECTORY'!AJ$5,Directory[#Headers],0))</f>
        <v>北京</v>
      </c>
      <c r="AK171" s="129" t="str">
        <f>INDEX(Directory[],MATCH(tbl_deal[[#This Row],[Index]],Directory[Index],0),MATCH('DEAL DIRECTORY'!AK$5,Directory[#Headers],0))</f>
        <v>--</v>
      </c>
      <c r="AL171" s="129" t="str">
        <f>INDEX(Directory[],MATCH(tbl_deal[[#This Row],[Index]],Directory[Index],0),MATCH('DEAL DIRECTORY'!AL$5,Directory[#Headers],0))</f>
        <v>--</v>
      </c>
      <c r="AM171" s="129" t="str">
        <f>INDEX(Directory[],MATCH(tbl_deal[[#This Row],[Index]],Directory[Index],0),MATCH('DEAL DIRECTORY'!AM$5,Directory[#Headers],0))</f>
        <v>--</v>
      </c>
      <c r="AN171" s="129" t="str">
        <f>INDEX(Directory[],MATCH(tbl_deal[[#This Row],[Index]],Directory[Index],0),MATCH('DEAL DIRECTORY'!AN$5,Directory[#Headers],0))</f>
        <v>--</v>
      </c>
      <c r="AO171" s="132">
        <f>IF(ISBLANK(INDEX(Directory[],MATCH(tbl_deal[[#This Row],[Index]],Directory[Index],0),MATCH('DEAL DIRECTORY'!AO$5,Directory[#Headers],0))),"--",INDEX(Directory[],MATCH(tbl_deal[[#This Row],[Index]],Directory[Index],0),MATCH('DEAL DIRECTORY'!AO$5,Directory[#Headers],0)))</f>
        <v>0</v>
      </c>
      <c r="AP171" s="129">
        <f>INDEX(Directory[],MATCH(tbl_deal[[#This Row],[Index]],Directory[Index],0),MATCH('DEAL DIRECTORY'!AP$5,Directory[#Headers],0))</f>
        <v>3</v>
      </c>
      <c r="AQ171" s="129">
        <f>INDEX(Directory[],MATCH(tbl_deal[[#This Row],[Index]],Directory[Index],0),MATCH('DEAL DIRECTORY'!AQ$5,Directory[#Headers],0))</f>
        <v>19.46</v>
      </c>
      <c r="AR171" s="129">
        <f>INDEX(Directory[],MATCH(tbl_deal[[#This Row],[Index]],Directory[Index],0),MATCH('DEAL DIRECTORY'!AR$5,Directory[#Headers],0))</f>
        <v>23.437999999999999</v>
      </c>
      <c r="AS171" s="129" t="str">
        <f>INDEX(Directory[],MATCH(tbl_deal[[#This Row],[Index]],Directory[Index],0),MATCH('DEAL DIRECTORY'!AS$5,Directory[#Headers],0))</f>
        <v>民企</v>
      </c>
      <c r="AT171" s="129" t="str">
        <f>INDEX(Directory[],MATCH(tbl_deal[[#This Row],[Index]],Directory[Index],0),MATCH('DEAL DIRECTORY'!AT$5,Directory[#Headers],0))</f>
        <v>产业</v>
      </c>
      <c r="AU171" s="129" t="str">
        <f>INDEX(Directory[],MATCH(tbl_deal[[#This Row],[Index]],Directory[Index],0),MATCH('DEAL DIRECTORY'!AU$5,Directory[#Headers],0))</f>
        <v>--</v>
      </c>
      <c r="AV171" s="129" t="str">
        <f>INDEX(Directory[],MATCH(tbl_deal[[#This Row],[Index]],Directory[Index],0),MATCH('DEAL DIRECTORY'!AV$5,Directory[#Headers],0))</f>
        <v>直发</v>
      </c>
      <c r="AW171" s="129" t="str">
        <f>INDEX(Directory[],MATCH(tbl_deal[[#This Row],[Index]],Directory[Index],0),MATCH('DEAL DIRECTORY'!AW$5,Directory[#Headers],0))</f>
        <v>投资级</v>
      </c>
      <c r="AX171" s="129" t="str">
        <f>INDEX(Directory[],MATCH(tbl_deal[[#This Row],[Index]],Directory[Index],0),MATCH('DEAL DIRECTORY'!AX$5,Directory[#Headers],0))</f>
        <v>2-3亿</v>
      </c>
      <c r="AY171" s="133" t="str">
        <f>INDEX(Directory[],MATCH(tbl_deal[[#This Row],[Index]],Directory[Index],0),MATCH('DEAL DIRECTORY'!AY$5,Directory[#Headers],0))</f>
        <v>21年</v>
      </c>
      <c r="AZ171" s="129" t="str">
        <f>INDEX(Directory[],MATCH(tbl_deal[[#This Row],[Index]],Directory[Index],0),MATCH('DEAL DIRECTORY'!AZ$5,Directory[#Headers],0))</f>
        <v>Q3</v>
      </c>
      <c r="BA171" s="129" t="str">
        <f>INDEX(Directory[],MATCH(tbl_deal[[#This Row],[Index]],Directory[Index],0),MATCH('DEAL DIRECTORY'!BA$5,Directory[#Headers],0))</f>
        <v>08月</v>
      </c>
      <c r="BB171" s="129" t="str">
        <f>INDEX(Directory[],MATCH(tbl_deal[[#This Row],[Index]],Directory[Index],0),MATCH('DEAL DIRECTORY'!BB$5,Directory[#Headers],0))</f>
        <v>--</v>
      </c>
      <c r="BC171" s="129" t="str">
        <f>INDEX(Directory[],MATCH(tbl_deal[[#This Row],[Index]],Directory[Index],0),MATCH('DEAL DIRECTORY'!BC$5,Directory[#Headers],0))</f>
        <v>BAIDU INC</v>
      </c>
      <c r="BD171" s="129" t="str">
        <f>INDEX(Directory[],MATCH(tbl_deal[[#This Row],[Index]],Directory[Index],0),MATCH('DEAL DIRECTORY'!BD$5,Directory[#Headers],0))</f>
        <v>US056752AU22</v>
      </c>
      <c r="BE171" s="137" t="str">
        <f>INDEX(Directory[],MATCH(tbl_deal[[#This Row],[Index]],Directory[Index],0),MATCH('DEAL DIRECTORY'!BE$5,Directory[#Headers],0))</f>
        <v>21年08月</v>
      </c>
      <c r="BF171" s="137" t="str">
        <f>INDEX(Directory[],MATCH(tbl_deal[[#This Row],[Index]],Directory[Index],0),MATCH('DEAL DIRECTORY'!BF$5,Directory[#Headers],0))</f>
        <v>百度集团</v>
      </c>
      <c r="BG171" s="137" t="str">
        <f>INDEX(Directory[],MATCH(tbl_deal[[#This Row],[Index]],Directory[Index],0),MATCH('DEAL DIRECTORY'!BG$5,Directory[#Headers],0))</f>
        <v>A3/--/A</v>
      </c>
      <c r="BH171" s="137" t="str">
        <f>INDEX(Directory[],MATCH(tbl_deal[[#This Row],[Index]],Directory[Index],0),MATCH('DEAL DIRECTORY'!BH$5,Directory[#Headers],0))</f>
        <v>可持续债券</v>
      </c>
      <c r="BI171" s="137" t="str">
        <f>INDEX(Directory[],MATCH(tbl_deal[[#This Row],[Index]],Directory[Index],0),MATCH('DEAL DIRECTORY'!BI$5,Directory[#Headers],0))</f>
        <v>3亿美元</v>
      </c>
      <c r="BJ171" s="137" t="str">
        <f>INDEX(Directory[],MATCH(tbl_deal[[#This Row],[Index]],Directory[Index],0),MATCH('DEAL DIRECTORY'!BJ$5,Directory[#Headers],0))</f>
        <v>5.5年</v>
      </c>
      <c r="BK171" s="137" t="str">
        <f>INDEX(Directory[],MATCH(tbl_deal[[#This Row],[Index]],Directory[Index],0),MATCH('DEAL DIRECTORY'!BK$5,Directory[#Headers],0))</f>
        <v>1.625%</v>
      </c>
      <c r="BL171" s="137" t="str">
        <f>INDEX(Directory[],MATCH(tbl_deal[[#This Row],[Index]],Directory[Index],0),MATCH('DEAL DIRECTORY'!BL$5,Directory[#Headers],0))</f>
        <v>副经办人</v>
      </c>
      <c r="BM171" s="129" t="str">
        <f>INDEX(Directory[],MATCH(tbl_deal[[#This Row],[Index]],Directory[Index],0),MATCH('DEAL DIRECTORY'!BM$5,Directory[#Headers],0))</f>
        <v>\\10.10.1.215\dcm$\Deals\Completed\2021 Completed\Brilliant XI 百度</v>
      </c>
      <c r="BN171" s="4"/>
      <c r="BO171" s="4"/>
      <c r="BP171" s="4"/>
    </row>
    <row r="172" spans="3:68" ht="20.25" customHeight="1" x14ac:dyDescent="0.25">
      <c r="C172" s="129">
        <f>Directory[[#This Row],[Index]]</f>
        <v>299</v>
      </c>
      <c r="D172" s="130">
        <f>INDEX(Directory[],MATCH(tbl_deal[[#This Row],[Index]],Directory[Index],0),MATCH('DEAL DIRECTORY'!D$5,Directory[#Headers],0))</f>
        <v>44426</v>
      </c>
      <c r="E172" s="129" t="str">
        <f>INDEX(Directory[],MATCH(tbl_deal[[#This Row],[Index]],Directory[Index],0),MATCH('DEAL DIRECTORY'!E$5,Directory[#Headers],0))</f>
        <v>可持续</v>
      </c>
      <c r="F172" s="129" t="str">
        <f>INDEX(Directory[],MATCH(tbl_deal[[#This Row],[Index]],Directory[Index],0),MATCH('DEAL DIRECTORY'!F$5,Directory[#Headers],0))</f>
        <v/>
      </c>
      <c r="G172" s="129" t="str">
        <f>INDEX(Directory[],MATCH(tbl_deal[[#This Row],[Index]],Directory[Index],0),MATCH('DEAL DIRECTORY'!G$5,Directory[#Headers],0))</f>
        <v>Brilliant XI</v>
      </c>
      <c r="H172" s="135" t="str">
        <f>IF(tbl_deal[[#This Row],[FolderPath]]="","",HYPERLINK(tbl_deal[[#This Row],[FolderPath]],"📂"))</f>
        <v/>
      </c>
      <c r="I172" s="129" t="str">
        <f>INDEX(Directory[],MATCH(tbl_deal[[#This Row],[Index]],Directory[Index],0),MATCH('DEAL DIRECTORY'!I$5,Directory[#Headers],0))</f>
        <v>Co-Manager</v>
      </c>
      <c r="J172" s="129" t="str">
        <f>INDEX(Directory[],MATCH(tbl_deal[[#This Row],[Index]],Directory[Index],0),MATCH('DEAL DIRECTORY'!J$5,Directory[#Headers],0))</f>
        <v>n/a</v>
      </c>
      <c r="K172" s="129" t="str">
        <f>INDEX(Directory[],MATCH(tbl_deal[[#This Row],[Index]],Directory[Index],0),MATCH('DEAL DIRECTORY'!K$5,Directory[#Headers],0))</f>
        <v>POE组</v>
      </c>
      <c r="L172" s="129">
        <f>INDEX(Directory[],MATCH(tbl_deal[[#This Row],[Index]],Directory[Index],0),MATCH('DEAL DIRECTORY'!L$5,Directory[#Headers],0))</f>
        <v>1</v>
      </c>
      <c r="M172" s="129" t="str">
        <f>INDEX(Directory[],MATCH(tbl_deal[[#This Row],[Index]],Directory[Index],0),MATCH('DEAL DIRECTORY'!M$5,Directory[#Headers],0))</f>
        <v>百度集团</v>
      </c>
      <c r="N172" s="129" t="str">
        <f>INDEX(Directory[],MATCH(tbl_deal[[#This Row],[Index]],Directory[Index],0),MATCH('DEAL DIRECTORY'!N$5,Directory[#Headers],0))</f>
        <v>A3/--/A</v>
      </c>
      <c r="O172" s="129" t="str">
        <f>INDEX(Directory[],MATCH(tbl_deal[[#This Row],[Index]],Directory[Index],0),MATCH('DEAL DIRECTORY'!O$5,Directory[#Headers],0))</f>
        <v>USD</v>
      </c>
      <c r="P172" s="129">
        <f>INDEX(Directory[],MATCH(tbl_deal[[#This Row],[Index]],Directory[Index],0),MATCH('DEAL DIRECTORY'!P$5,Directory[#Headers],0))</f>
        <v>7</v>
      </c>
      <c r="Q172" s="129" t="str">
        <f>INDEX(Directory[],MATCH(tbl_deal[[#This Row],[Index]],Directory[Index],0),MATCH('DEAL DIRECTORY'!Q$5,Directory[#Headers],0))</f>
        <v>10</v>
      </c>
      <c r="R172" s="129" t="str">
        <f>INDEX(Directory[],MATCH(tbl_deal[[#This Row],[Index]],Directory[Index],0),MATCH('DEAL DIRECTORY'!R$5,Directory[#Headers],0))</f>
        <v>2.375%</v>
      </c>
      <c r="S172" s="129" t="str">
        <f>INDEX(Directory[],MATCH(tbl_deal[[#This Row],[Index]],Directory[Index],0),MATCH('DEAL DIRECTORY'!S$5,Directory[#Headers],0))</f>
        <v>T+150a</v>
      </c>
      <c r="T172" s="129" t="str">
        <f>INDEX(Directory[],MATCH(tbl_deal[[#This Row],[Index]],Directory[Index],0),MATCH('DEAL DIRECTORY'!T$5,Directory[#Headers],0))</f>
        <v>--</v>
      </c>
      <c r="U172" s="129" t="str">
        <f>INDEX(Directory[],MATCH(tbl_deal[[#This Row],[Index]],Directory[Index],0),MATCH('DEAL DIRECTORY'!U$5,Directory[#Headers],0))</f>
        <v>T+113</v>
      </c>
      <c r="V172" s="131">
        <f>INDEX(Directory[],MATCH(tbl_deal[[#This Row],[Index]],Directory[Index],0),MATCH('DEAL DIRECTORY'!V$5,Directory[#Headers],0))</f>
        <v>37</v>
      </c>
      <c r="W172" s="129" t="str">
        <f>INDEX(Directory[],MATCH(tbl_deal[[#This Row],[Index]],Directory[Index],0),MATCH('DEAL DIRECTORY'!W$5,Directory[#Headers],0))</f>
        <v>直发</v>
      </c>
      <c r="X172" s="129" t="str">
        <f>INDEX(Directory[],MATCH(tbl_deal[[#This Row],[Index]],Directory[Index],0),MATCH('DEAL DIRECTORY'!X$5,Directory[#Headers],0))</f>
        <v>可持续债券</v>
      </c>
      <c r="Y172" s="129" t="str">
        <f>INDEX(Directory[],MATCH(tbl_deal[[#This Row],[Index]],Directory[Index],0),MATCH('DEAL DIRECTORY'!Y$5,Directory[#Headers],0))</f>
        <v>港交所;法兰克福</v>
      </c>
      <c r="Z172" s="129" t="str">
        <f>INDEX(Directory[],MATCH(tbl_deal[[#This Row],[Index]],Directory[Index],0),MATCH('DEAL DIRECTORY'!Z$5,Directory[#Headers],0))</f>
        <v/>
      </c>
      <c r="AA172" s="129" t="str">
        <f>INDEX(Directory[],MATCH(tbl_deal[[#This Row],[Index]],Directory[Index],0),MATCH('DEAL DIRECTORY'!AA$5,Directory[#Headers],0))</f>
        <v/>
      </c>
      <c r="AB172" s="129" t="str">
        <f>INDEX(Directory[],MATCH(tbl_deal[[#This Row],[Index]],Directory[Index],0),MATCH('DEAL DIRECTORY'!AB$5,Directory[#Headers],0))</f>
        <v>BISL,港分</v>
      </c>
      <c r="AC172" s="129" t="str">
        <f>INDEX(Directory[],MATCH(tbl_deal[[#This Row],[Index]],Directory[Index],0),MATCH('DEAL DIRECTORY'!AC$5,Directory[#Headers],0))</f>
        <v>--</v>
      </c>
      <c r="AD172" s="129" t="str">
        <f>INDEX(Directory[],MATCH(tbl_deal[[#This Row],[Index]],Directory[Index],0),MATCH('DEAL DIRECTORY'!AD$5,Directory[#Headers],0))</f>
        <v>--</v>
      </c>
      <c r="AE172" s="129" t="str">
        <f>INDEX(Directory[],MATCH(tbl_deal[[#This Row],[Index]],Directory[Index],0),MATCH('DEAL DIRECTORY'!AE$5,Directory[#Headers],0))</f>
        <v>--</v>
      </c>
      <c r="AF172" s="129" t="str">
        <f>INDEX(Directory[],MATCH(tbl_deal[[#This Row],[Index]],Directory[Index],0),MATCH('DEAL DIRECTORY'!AF$5,Directory[#Headers],0))</f>
        <v>N</v>
      </c>
      <c r="AG172" s="129" t="str">
        <f>INDEX(Directory[],MATCH(tbl_deal[[#This Row],[Index]],Directory[Index],0),MATCH('DEAL DIRECTORY'!AG$5,Directory[#Headers],0))</f>
        <v>百度集团股份有限公司</v>
      </c>
      <c r="AH172" s="129" t="str">
        <f>INDEX(Directory[],MATCH(tbl_deal[[#This Row],[Index]],Directory[Index],0),MATCH('DEAL DIRECTORY'!AH$5,Directory[#Headers],0))</f>
        <v>A3/--/A</v>
      </c>
      <c r="AI172" s="129" t="str">
        <f>INDEX(Directory[],MATCH(tbl_deal[[#This Row],[Index]],Directory[Index],0),MATCH('DEAL DIRECTORY'!AI$5,Directory[#Headers],0))</f>
        <v>--</v>
      </c>
      <c r="AJ172" s="129" t="str">
        <f>INDEX(Directory[],MATCH(tbl_deal[[#This Row],[Index]],Directory[Index],0),MATCH('DEAL DIRECTORY'!AJ$5,Directory[#Headers],0))</f>
        <v>北京</v>
      </c>
      <c r="AK172" s="129" t="str">
        <f>INDEX(Directory[],MATCH(tbl_deal[[#This Row],[Index]],Directory[Index],0),MATCH('DEAL DIRECTORY'!AK$5,Directory[#Headers],0))</f>
        <v>--</v>
      </c>
      <c r="AL172" s="129" t="str">
        <f>INDEX(Directory[],MATCH(tbl_deal[[#This Row],[Index]],Directory[Index],0),MATCH('DEAL DIRECTORY'!AL$5,Directory[#Headers],0))</f>
        <v>--</v>
      </c>
      <c r="AM172" s="129" t="str">
        <f>INDEX(Directory[],MATCH(tbl_deal[[#This Row],[Index]],Directory[Index],0),MATCH('DEAL DIRECTORY'!AM$5,Directory[#Headers],0))</f>
        <v>--</v>
      </c>
      <c r="AN172" s="129" t="str">
        <f>INDEX(Directory[],MATCH(tbl_deal[[#This Row],[Index]],Directory[Index],0),MATCH('DEAL DIRECTORY'!AN$5,Directory[#Headers],0))</f>
        <v>--</v>
      </c>
      <c r="AO172" s="132">
        <f>IF(ISBLANK(INDEX(Directory[],MATCH(tbl_deal[[#This Row],[Index]],Directory[Index],0),MATCH('DEAL DIRECTORY'!AO$5,Directory[#Headers],0))),"--",INDEX(Directory[],MATCH(tbl_deal[[#This Row],[Index]],Directory[Index],0),MATCH('DEAL DIRECTORY'!AO$5,Directory[#Headers],0)))</f>
        <v>0</v>
      </c>
      <c r="AP172" s="129">
        <f>INDEX(Directory[],MATCH(tbl_deal[[#This Row],[Index]],Directory[Index],0),MATCH('DEAL DIRECTORY'!AP$5,Directory[#Headers],0))</f>
        <v>7</v>
      </c>
      <c r="AQ172" s="129">
        <f>INDEX(Directory[],MATCH(tbl_deal[[#This Row],[Index]],Directory[Index],0),MATCH('DEAL DIRECTORY'!AQ$5,Directory[#Headers],0))</f>
        <v>45.4</v>
      </c>
      <c r="AR172" s="129">
        <f>INDEX(Directory[],MATCH(tbl_deal[[#This Row],[Index]],Directory[Index],0),MATCH('DEAL DIRECTORY'!AR$5,Directory[#Headers],0))</f>
        <v>54.688000000000002</v>
      </c>
      <c r="AS172" s="129" t="str">
        <f>INDEX(Directory[],MATCH(tbl_deal[[#This Row],[Index]],Directory[Index],0),MATCH('DEAL DIRECTORY'!AS$5,Directory[#Headers],0))</f>
        <v>民企</v>
      </c>
      <c r="AT172" s="129" t="str">
        <f>INDEX(Directory[],MATCH(tbl_deal[[#This Row],[Index]],Directory[Index],0),MATCH('DEAL DIRECTORY'!AT$5,Directory[#Headers],0))</f>
        <v>产业</v>
      </c>
      <c r="AU172" s="129" t="str">
        <f>INDEX(Directory[],MATCH(tbl_deal[[#This Row],[Index]],Directory[Index],0),MATCH('DEAL DIRECTORY'!AU$5,Directory[#Headers],0))</f>
        <v>--</v>
      </c>
      <c r="AV172" s="129" t="str">
        <f>INDEX(Directory[],MATCH(tbl_deal[[#This Row],[Index]],Directory[Index],0),MATCH('DEAL DIRECTORY'!AV$5,Directory[#Headers],0))</f>
        <v>直发</v>
      </c>
      <c r="AW172" s="129" t="str">
        <f>INDEX(Directory[],MATCH(tbl_deal[[#This Row],[Index]],Directory[Index],0),MATCH('DEAL DIRECTORY'!AW$5,Directory[#Headers],0))</f>
        <v>投资级</v>
      </c>
      <c r="AX172" s="129" t="str">
        <f>INDEX(Directory[],MATCH(tbl_deal[[#This Row],[Index]],Directory[Index],0),MATCH('DEAL DIRECTORY'!AX$5,Directory[#Headers],0))</f>
        <v>&gt;5亿</v>
      </c>
      <c r="AY172" s="133" t="str">
        <f>INDEX(Directory[],MATCH(tbl_deal[[#This Row],[Index]],Directory[Index],0),MATCH('DEAL DIRECTORY'!AY$5,Directory[#Headers],0))</f>
        <v>21年</v>
      </c>
      <c r="AZ172" s="129" t="str">
        <f>INDEX(Directory[],MATCH(tbl_deal[[#This Row],[Index]],Directory[Index],0),MATCH('DEAL DIRECTORY'!AZ$5,Directory[#Headers],0))</f>
        <v>Q3</v>
      </c>
      <c r="BA172" s="129" t="str">
        <f>INDEX(Directory[],MATCH(tbl_deal[[#This Row],[Index]],Directory[Index],0),MATCH('DEAL DIRECTORY'!BA$5,Directory[#Headers],0))</f>
        <v>08月</v>
      </c>
      <c r="BB172" s="129" t="str">
        <f>INDEX(Directory[],MATCH(tbl_deal[[#This Row],[Index]],Directory[Index],0),MATCH('DEAL DIRECTORY'!BB$5,Directory[#Headers],0))</f>
        <v>--</v>
      </c>
      <c r="BC172" s="129" t="str">
        <f>INDEX(Directory[],MATCH(tbl_deal[[#This Row],[Index]],Directory[Index],0),MATCH('DEAL DIRECTORY'!BC$5,Directory[#Headers],0))</f>
        <v>BAIDU INC</v>
      </c>
      <c r="BD172" s="129" t="str">
        <f>INDEX(Directory[],MATCH(tbl_deal[[#This Row],[Index]],Directory[Index],0),MATCH('DEAL DIRECTORY'!BD$5,Directory[#Headers],0))</f>
        <v>US056752AV05</v>
      </c>
      <c r="BE172" s="137" t="str">
        <f>INDEX(Directory[],MATCH(tbl_deal[[#This Row],[Index]],Directory[Index],0),MATCH('DEAL DIRECTORY'!BE$5,Directory[#Headers],0))</f>
        <v>21年08月</v>
      </c>
      <c r="BF172" s="137" t="str">
        <f>INDEX(Directory[],MATCH(tbl_deal[[#This Row],[Index]],Directory[Index],0),MATCH('DEAL DIRECTORY'!BF$5,Directory[#Headers],0))</f>
        <v>百度集团</v>
      </c>
      <c r="BG172" s="137" t="str">
        <f>INDEX(Directory[],MATCH(tbl_deal[[#This Row],[Index]],Directory[Index],0),MATCH('DEAL DIRECTORY'!BG$5,Directory[#Headers],0))</f>
        <v>A3/--/A</v>
      </c>
      <c r="BH172" s="137" t="str">
        <f>INDEX(Directory[],MATCH(tbl_deal[[#This Row],[Index]],Directory[Index],0),MATCH('DEAL DIRECTORY'!BH$5,Directory[#Headers],0))</f>
        <v>可持续债券</v>
      </c>
      <c r="BI172" s="137" t="str">
        <f>INDEX(Directory[],MATCH(tbl_deal[[#This Row],[Index]],Directory[Index],0),MATCH('DEAL DIRECTORY'!BI$5,Directory[#Headers],0))</f>
        <v>7亿美元</v>
      </c>
      <c r="BJ172" s="137" t="str">
        <f>INDEX(Directory[],MATCH(tbl_deal[[#This Row],[Index]],Directory[Index],0),MATCH('DEAL DIRECTORY'!BJ$5,Directory[#Headers],0))</f>
        <v>10年</v>
      </c>
      <c r="BK172" s="137" t="str">
        <f>INDEX(Directory[],MATCH(tbl_deal[[#This Row],[Index]],Directory[Index],0),MATCH('DEAL DIRECTORY'!BK$5,Directory[#Headers],0))</f>
        <v>2.375%</v>
      </c>
      <c r="BL172" s="137" t="str">
        <f>INDEX(Directory[],MATCH(tbl_deal[[#This Row],[Index]],Directory[Index],0),MATCH('DEAL DIRECTORY'!BL$5,Directory[#Headers],0))</f>
        <v>副经办人</v>
      </c>
      <c r="BM172" s="129" t="str">
        <f>INDEX(Directory[],MATCH(tbl_deal[[#This Row],[Index]],Directory[Index],0),MATCH('DEAL DIRECTORY'!BM$5,Directory[#Headers],0))</f>
        <v/>
      </c>
      <c r="BN172" s="4"/>
      <c r="BO172" s="4"/>
      <c r="BP172" s="4"/>
    </row>
    <row r="173" spans="3:68" ht="20.25" customHeight="1" x14ac:dyDescent="0.25">
      <c r="C173" s="129">
        <f>Directory[[#This Row],[Index]]</f>
        <v>298</v>
      </c>
      <c r="D173" s="130">
        <f>INDEX(Directory[],MATCH(tbl_deal[[#This Row],[Index]],Directory[Index],0),MATCH('DEAL DIRECTORY'!D$5,Directory[#Headers],0))</f>
        <v>44426</v>
      </c>
      <c r="E173" s="129" t="str">
        <f>INDEX(Directory[],MATCH(tbl_deal[[#This Row],[Index]],Directory[Index],0),MATCH('DEAL DIRECTORY'!E$5,Directory[#Headers],0))</f>
        <v/>
      </c>
      <c r="F173" s="129" t="str">
        <f>INDEX(Directory[],MATCH(tbl_deal[[#This Row],[Index]],Directory[Index],0),MATCH('DEAL DIRECTORY'!F$5,Directory[#Headers],0))</f>
        <v/>
      </c>
      <c r="G173" s="129" t="str">
        <f>INDEX(Directory[],MATCH(tbl_deal[[#This Row],[Index]],Directory[Index],0),MATCH('DEAL DIRECTORY'!G$5,Directory[#Headers],0))</f>
        <v>Central</v>
      </c>
      <c r="H173" s="135" t="str">
        <f>IF(tbl_deal[[#This Row],[FolderPath]]="","",HYPERLINK(tbl_deal[[#This Row],[FolderPath]],"📂"))</f>
        <v>📂</v>
      </c>
      <c r="I173" s="129" t="str">
        <f>INDEX(Directory[],MATCH(tbl_deal[[#This Row],[Index]],Directory[Index],0),MATCH('DEAL DIRECTORY'!I$5,Directory[#Headers],0))</f>
        <v>JBR</v>
      </c>
      <c r="J173" s="129" t="str">
        <f>INDEX(Directory[],MATCH(tbl_deal[[#This Row],[Index]],Directory[Index],0),MATCH('DEAL DIRECTORY'!J$5,Directory[#Headers],0))</f>
        <v>n/a</v>
      </c>
      <c r="K173" s="129" t="str">
        <f>INDEX(Directory[],MATCH(tbl_deal[[#This Row],[Index]],Directory[Index],0),MATCH('DEAL DIRECTORY'!K$5,Directory[#Headers],0))</f>
        <v>SOE组</v>
      </c>
      <c r="L173" s="129">
        <f>INDEX(Directory[],MATCH(tbl_deal[[#This Row],[Index]],Directory[Index],0),MATCH('DEAL DIRECTORY'!L$5,Directory[#Headers],0))</f>
        <v>1</v>
      </c>
      <c r="M173" s="129" t="str">
        <f>INDEX(Directory[],MATCH(tbl_deal[[#This Row],[Index]],Directory[Index],0),MATCH('DEAL DIRECTORY'!M$5,Directory[#Headers],0))</f>
        <v>河南投资</v>
      </c>
      <c r="N173" s="129" t="str">
        <f>INDEX(Directory[],MATCH(tbl_deal[[#This Row],[Index]],Directory[Index],0),MATCH('DEAL DIRECTORY'!N$5,Directory[#Headers],0))</f>
        <v>--/--/A-</v>
      </c>
      <c r="O173" s="129" t="str">
        <f>INDEX(Directory[],MATCH(tbl_deal[[#This Row],[Index]],Directory[Index],0),MATCH('DEAL DIRECTORY'!O$5,Directory[#Headers],0))</f>
        <v>USD</v>
      </c>
      <c r="P173" s="129">
        <f>INDEX(Directory[],MATCH(tbl_deal[[#This Row],[Index]],Directory[Index],0),MATCH('DEAL DIRECTORY'!P$5,Directory[#Headers],0))</f>
        <v>3</v>
      </c>
      <c r="Q173" s="129" t="str">
        <f>INDEX(Directory[],MATCH(tbl_deal[[#This Row],[Index]],Directory[Index],0),MATCH('DEAL DIRECTORY'!Q$5,Directory[#Headers],0))</f>
        <v>3</v>
      </c>
      <c r="R173" s="129" t="str">
        <f>INDEX(Directory[],MATCH(tbl_deal[[#This Row],[Index]],Directory[Index],0),MATCH('DEAL DIRECTORY'!R$5,Directory[#Headers],0))</f>
        <v>2.2%</v>
      </c>
      <c r="S173" s="129" t="str">
        <f>INDEX(Directory[],MATCH(tbl_deal[[#This Row],[Index]],Directory[Index],0),MATCH('DEAL DIRECTORY'!S$5,Directory[#Headers],0))</f>
        <v>2.9%a</v>
      </c>
      <c r="T173" s="129" t="str">
        <f>INDEX(Directory[],MATCH(tbl_deal[[#This Row],[Index]],Directory[Index],0),MATCH('DEAL DIRECTORY'!T$5,Directory[#Headers],0))</f>
        <v>2.2%</v>
      </c>
      <c r="U173" s="129" t="str">
        <f>INDEX(Directory[],MATCH(tbl_deal[[#This Row],[Index]],Directory[Index],0),MATCH('DEAL DIRECTORY'!U$5,Directory[#Headers],0))</f>
        <v>--</v>
      </c>
      <c r="V173" s="131">
        <f>INDEX(Directory[],MATCH(tbl_deal[[#This Row],[Index]],Directory[Index],0),MATCH('DEAL DIRECTORY'!V$5,Directory[#Headers],0))</f>
        <v>70</v>
      </c>
      <c r="W173" s="129" t="str">
        <f>INDEX(Directory[],MATCH(tbl_deal[[#This Row],[Index]],Directory[Index],0),MATCH('DEAL DIRECTORY'!W$5,Directory[#Headers],0))</f>
        <v>担保</v>
      </c>
      <c r="X173" s="129" t="str">
        <f>INDEX(Directory[],MATCH(tbl_deal[[#This Row],[Index]],Directory[Index],0),MATCH('DEAL DIRECTORY'!X$5,Directory[#Headers],0))</f>
        <v>--</v>
      </c>
      <c r="Y173" s="129" t="str">
        <f>INDEX(Directory[],MATCH(tbl_deal[[#This Row],[Index]],Directory[Index],0),MATCH('DEAL DIRECTORY'!Y$5,Directory[#Headers],0))</f>
        <v>港交所</v>
      </c>
      <c r="Z173" s="129" t="str">
        <f>INDEX(Directory[],MATCH(tbl_deal[[#This Row],[Index]],Directory[Index],0),MATCH('DEAL DIRECTORY'!Z$5,Directory[#Headers],0))</f>
        <v/>
      </c>
      <c r="AA173" s="129" t="str">
        <f>INDEX(Directory[],MATCH(tbl_deal[[#This Row],[Index]],Directory[Index],0),MATCH('DEAL DIRECTORY'!AA$5,Directory[#Headers],0))</f>
        <v/>
      </c>
      <c r="AB173" s="129" t="str">
        <f>INDEX(Directory[],MATCH(tbl_deal[[#This Row],[Index]],Directory[Index],0),MATCH('DEAL DIRECTORY'!AB$5,Directory[#Headers],0))</f>
        <v>BISL</v>
      </c>
      <c r="AC173" s="129" t="str">
        <f>INDEX(Directory[],MATCH(tbl_deal[[#This Row],[Index]],Directory[Index],0),MATCH('DEAL DIRECTORY'!AC$5,Directory[#Headers],0))</f>
        <v>--</v>
      </c>
      <c r="AD173" s="129" t="str">
        <f>INDEX(Directory[],MATCH(tbl_deal[[#This Row],[Index]],Directory[Index],0),MATCH('DEAL DIRECTORY'!AD$5,Directory[#Headers],0))</f>
        <v>--</v>
      </c>
      <c r="AE173" s="129" t="str">
        <f>INDEX(Directory[],MATCH(tbl_deal[[#This Row],[Index]],Directory[Index],0),MATCH('DEAL DIRECTORY'!AE$5,Directory[#Headers],0))</f>
        <v>--</v>
      </c>
      <c r="AF173" s="129" t="str">
        <f>INDEX(Directory[],MATCH(tbl_deal[[#This Row],[Index]],Directory[Index],0),MATCH('DEAL DIRECTORY'!AF$5,Directory[#Headers],0))</f>
        <v>Y</v>
      </c>
      <c r="AG173" s="129" t="str">
        <f>INDEX(Directory[],MATCH(tbl_deal[[#This Row],[Index]],Directory[Index],0),MATCH('DEAL DIRECTORY'!AG$5,Directory[#Headers],0))</f>
        <v>河南投资集团有限公司</v>
      </c>
      <c r="AH173" s="129" t="str">
        <f>INDEX(Directory[],MATCH(tbl_deal[[#This Row],[Index]],Directory[Index],0),MATCH('DEAL DIRECTORY'!AH$5,Directory[#Headers],0))</f>
        <v>--/--/A-</v>
      </c>
      <c r="AI173" s="129" t="str">
        <f>INDEX(Directory[],MATCH(tbl_deal[[#This Row],[Index]],Directory[Index],0),MATCH('DEAL DIRECTORY'!AI$5,Directory[#Headers],0))</f>
        <v>AAA</v>
      </c>
      <c r="AJ173" s="129" t="str">
        <f>INDEX(Directory[],MATCH(tbl_deal[[#This Row],[Index]],Directory[Index],0),MATCH('DEAL DIRECTORY'!AJ$5,Directory[#Headers],0))</f>
        <v>河南</v>
      </c>
      <c r="AK173" s="129" t="str">
        <f>INDEX(Directory[],MATCH(tbl_deal[[#This Row],[Index]],Directory[Index],0),MATCH('DEAL DIRECTORY'!AK$5,Directory[#Headers],0))</f>
        <v>郑州市</v>
      </c>
      <c r="AL173" s="129" t="str">
        <f>INDEX(Directory[],MATCH(tbl_deal[[#This Row],[Index]],Directory[Index],0),MATCH('DEAL DIRECTORY'!AL$5,Directory[#Headers],0))</f>
        <v>--</v>
      </c>
      <c r="AM173" s="129" t="str">
        <f>INDEX(Directory[],MATCH(tbl_deal[[#This Row],[Index]],Directory[Index],0),MATCH('DEAL DIRECTORY'!AM$5,Directory[#Headers],0))</f>
        <v>--</v>
      </c>
      <c r="AN173" s="129" t="str">
        <f>INDEX(Directory[],MATCH(tbl_deal[[#This Row],[Index]],Directory[Index],0),MATCH('DEAL DIRECTORY'!AN$5,Directory[#Headers],0))</f>
        <v>--</v>
      </c>
      <c r="AO173" s="132">
        <f>IF(ISBLANK(INDEX(Directory[],MATCH(tbl_deal[[#This Row],[Index]],Directory[Index],0),MATCH('DEAL DIRECTORY'!AO$5,Directory[#Headers],0))),"--",INDEX(Directory[],MATCH(tbl_deal[[#This Row],[Index]],Directory[Index],0),MATCH('DEAL DIRECTORY'!AO$5,Directory[#Headers],0)))</f>
        <v>3000</v>
      </c>
      <c r="AP173" s="129">
        <f>INDEX(Directory[],MATCH(tbl_deal[[#This Row],[Index]],Directory[Index],0),MATCH('DEAL DIRECTORY'!AP$5,Directory[#Headers],0))</f>
        <v>3</v>
      </c>
      <c r="AQ173" s="129">
        <f>INDEX(Directory[],MATCH(tbl_deal[[#This Row],[Index]],Directory[Index],0),MATCH('DEAL DIRECTORY'!AQ$5,Directory[#Headers],0))</f>
        <v>19.46</v>
      </c>
      <c r="AR173" s="129">
        <f>INDEX(Directory[],MATCH(tbl_deal[[#This Row],[Index]],Directory[Index],0),MATCH('DEAL DIRECTORY'!AR$5,Directory[#Headers],0))</f>
        <v>23.437999999999999</v>
      </c>
      <c r="AS173" s="129" t="str">
        <f>INDEX(Directory[],MATCH(tbl_deal[[#This Row],[Index]],Directory[Index],0),MATCH('DEAL DIRECTORY'!AS$5,Directory[#Headers],0))</f>
        <v>地方国企</v>
      </c>
      <c r="AT173" s="129" t="str">
        <f>INDEX(Directory[],MATCH(tbl_deal[[#This Row],[Index]],Directory[Index],0),MATCH('DEAL DIRECTORY'!AT$5,Directory[#Headers],0))</f>
        <v>地方平台</v>
      </c>
      <c r="AU173" s="129" t="str">
        <f>INDEX(Directory[],MATCH(tbl_deal[[#This Row],[Index]],Directory[Index],0),MATCH('DEAL DIRECTORY'!AU$5,Directory[#Headers],0))</f>
        <v>--</v>
      </c>
      <c r="AV173" s="129" t="str">
        <f>INDEX(Directory[],MATCH(tbl_deal[[#This Row],[Index]],Directory[Index],0),MATCH('DEAL DIRECTORY'!AV$5,Directory[#Headers],0))</f>
        <v>担保</v>
      </c>
      <c r="AW173" s="129" t="str">
        <f>INDEX(Directory[],MATCH(tbl_deal[[#This Row],[Index]],Directory[Index],0),MATCH('DEAL DIRECTORY'!AW$5,Directory[#Headers],0))</f>
        <v>投资级</v>
      </c>
      <c r="AX173" s="129" t="str">
        <f>INDEX(Directory[],MATCH(tbl_deal[[#This Row],[Index]],Directory[Index],0),MATCH('DEAL DIRECTORY'!AX$5,Directory[#Headers],0))</f>
        <v>2-3亿</v>
      </c>
      <c r="AY173" s="133" t="str">
        <f>INDEX(Directory[],MATCH(tbl_deal[[#This Row],[Index]],Directory[Index],0),MATCH('DEAL DIRECTORY'!AY$5,Directory[#Headers],0))</f>
        <v>21年</v>
      </c>
      <c r="AZ173" s="129" t="str">
        <f>INDEX(Directory[],MATCH(tbl_deal[[#This Row],[Index]],Directory[Index],0),MATCH('DEAL DIRECTORY'!AZ$5,Directory[#Headers],0))</f>
        <v>Q3</v>
      </c>
      <c r="BA173" s="129" t="str">
        <f>INDEX(Directory[],MATCH(tbl_deal[[#This Row],[Index]],Directory[Index],0),MATCH('DEAL DIRECTORY'!BA$5,Directory[#Headers],0))</f>
        <v>08月</v>
      </c>
      <c r="BB173" s="129" t="str">
        <f>INDEX(Directory[],MATCH(tbl_deal[[#This Row],[Index]],Directory[Index],0),MATCH('DEAL DIRECTORY'!BB$5,Directory[#Headers],0))</f>
        <v>SOE Creds</v>
      </c>
      <c r="BC173" s="129" t="str">
        <f>INDEX(Directory[],MATCH(tbl_deal[[#This Row],[Index]],Directory[Index],0),MATCH('DEAL DIRECTORY'!BC$5,Directory[#Headers],0))</f>
        <v>CENTRAL INTERNATIONAL DEVELOPMENT BVI LTD</v>
      </c>
      <c r="BD173" s="129" t="str">
        <f>INDEX(Directory[],MATCH(tbl_deal[[#This Row],[Index]],Directory[Index],0),MATCH('DEAL DIRECTORY'!BD$5,Directory[#Headers],0))</f>
        <v>XS2347623626</v>
      </c>
      <c r="BE173" s="137" t="str">
        <f>INDEX(Directory[],MATCH(tbl_deal[[#This Row],[Index]],Directory[Index],0),MATCH('DEAL DIRECTORY'!BE$5,Directory[#Headers],0))</f>
        <v>21年08月</v>
      </c>
      <c r="BF173" s="137" t="str">
        <f>INDEX(Directory[],MATCH(tbl_deal[[#This Row],[Index]],Directory[Index],0),MATCH('DEAL DIRECTORY'!BF$5,Directory[#Headers],0))</f>
        <v>河南投资</v>
      </c>
      <c r="BG173" s="137" t="str">
        <f>INDEX(Directory[],MATCH(tbl_deal[[#This Row],[Index]],Directory[Index],0),MATCH('DEAL DIRECTORY'!BG$5,Directory[#Headers],0))</f>
        <v>--/--/A-</v>
      </c>
      <c r="BH173" s="137" t="str">
        <f>INDEX(Directory[],MATCH(tbl_deal[[#This Row],[Index]],Directory[Index],0),MATCH('DEAL DIRECTORY'!BH$5,Directory[#Headers],0))</f>
        <v>高级债</v>
      </c>
      <c r="BI173" s="137" t="str">
        <f>INDEX(Directory[],MATCH(tbl_deal[[#This Row],[Index]],Directory[Index],0),MATCH('DEAL DIRECTORY'!BI$5,Directory[#Headers],0))</f>
        <v>3亿美元</v>
      </c>
      <c r="BJ173" s="137" t="str">
        <f>INDEX(Directory[],MATCH(tbl_deal[[#This Row],[Index]],Directory[Index],0),MATCH('DEAL DIRECTORY'!BJ$5,Directory[#Headers],0))</f>
        <v>3年</v>
      </c>
      <c r="BK173" s="137" t="str">
        <f>INDEX(Directory[],MATCH(tbl_deal[[#This Row],[Index]],Directory[Index],0),MATCH('DEAL DIRECTORY'!BK$5,Directory[#Headers],0))</f>
        <v>2.2%</v>
      </c>
      <c r="BL173" s="137" t="str">
        <f>INDEX(Directory[],MATCH(tbl_deal[[#This Row],[Index]],Directory[Index],0),MATCH('DEAL DIRECTORY'!BL$5,Directory[#Headers],0))</f>
        <v>账簿管理人</v>
      </c>
      <c r="BM173" s="129" t="str">
        <f>INDEX(Directory[],MATCH(tbl_deal[[#This Row],[Index]],Directory[Index],0),MATCH('DEAL DIRECTORY'!BM$5,Directory[#Headers],0))</f>
        <v>\\10.10.1.215\dcm$\Deals\Completed\2021 Completed\Central 河南投资</v>
      </c>
      <c r="BN173" s="4"/>
      <c r="BO173" s="4"/>
      <c r="BP173" s="4"/>
    </row>
    <row r="174" spans="3:68" ht="20.25" customHeight="1" x14ac:dyDescent="0.25">
      <c r="C174" s="129">
        <f>Directory[[#This Row],[Index]]</f>
        <v>297</v>
      </c>
      <c r="D174" s="130">
        <f>INDEX(Directory[],MATCH(tbl_deal[[#This Row],[Index]],Directory[Index],0),MATCH('DEAL DIRECTORY'!D$5,Directory[#Headers],0))</f>
        <v>44420</v>
      </c>
      <c r="E174" s="129" t="str">
        <f>INDEX(Directory[],MATCH(tbl_deal[[#This Row],[Index]],Directory[Index],0),MATCH('DEAL DIRECTORY'!E$5,Directory[#Headers],0))</f>
        <v/>
      </c>
      <c r="F174" s="129" t="str">
        <f>INDEX(Directory[],MATCH(tbl_deal[[#This Row],[Index]],Directory[Index],0),MATCH('DEAL DIRECTORY'!F$5,Directory[#Headers],0))</f>
        <v/>
      </c>
      <c r="G174" s="129" t="str">
        <f>INDEX(Directory[],MATCH(tbl_deal[[#This Row],[Index]],Directory[Index],0),MATCH('DEAL DIRECTORY'!G$5,Directory[#Headers],0))</f>
        <v>Genesis III</v>
      </c>
      <c r="H174" s="135" t="str">
        <f>IF(tbl_deal[[#This Row],[FolderPath]]="","",HYPERLINK(tbl_deal[[#This Row],[FolderPath]],"📂"))</f>
        <v>📂</v>
      </c>
      <c r="I174" s="129" t="str">
        <f>INDEX(Directory[],MATCH(tbl_deal[[#This Row],[Index]],Directory[Index],0),MATCH('DEAL DIRECTORY'!I$5,Directory[#Headers],0))</f>
        <v>JGC</v>
      </c>
      <c r="J174" s="129" t="str">
        <f>INDEX(Directory[],MATCH(tbl_deal[[#This Row],[Index]],Directory[Index],0),MATCH('DEAL DIRECTORY'!J$5,Directory[#Headers],0))</f>
        <v>n/a</v>
      </c>
      <c r="K174" s="129" t="str">
        <f>INDEX(Directory[],MATCH(tbl_deal[[#This Row],[Index]],Directory[Index],0),MATCH('DEAL DIRECTORY'!K$5,Directory[#Headers],0))</f>
        <v>SOE组</v>
      </c>
      <c r="L174" s="129">
        <f>INDEX(Directory[],MATCH(tbl_deal[[#This Row],[Index]],Directory[Index],0),MATCH('DEAL DIRECTORY'!L$5,Directory[#Headers],0))</f>
        <v>1</v>
      </c>
      <c r="M174" s="129" t="str">
        <f>INDEX(Directory[],MATCH(tbl_deal[[#This Row],[Index]],Directory[Index],0),MATCH('DEAL DIRECTORY'!M$5,Directory[#Headers],0))</f>
        <v>绍兴城投</v>
      </c>
      <c r="N174" s="129" t="str">
        <f>INDEX(Directory[],MATCH(tbl_deal[[#This Row],[Index]],Directory[Index],0),MATCH('DEAL DIRECTORY'!N$5,Directory[#Headers],0))</f>
        <v>--/--/BBB+</v>
      </c>
      <c r="O174" s="129" t="str">
        <f>INDEX(Directory[],MATCH(tbl_deal[[#This Row],[Index]],Directory[Index],0),MATCH('DEAL DIRECTORY'!O$5,Directory[#Headers],0))</f>
        <v>USD</v>
      </c>
      <c r="P174" s="129">
        <f>INDEX(Directory[],MATCH(tbl_deal[[#This Row],[Index]],Directory[Index],0),MATCH('DEAL DIRECTORY'!P$5,Directory[#Headers],0))</f>
        <v>7</v>
      </c>
      <c r="Q174" s="129" t="str">
        <f>INDEX(Directory[],MATCH(tbl_deal[[#This Row],[Index]],Directory[Index],0),MATCH('DEAL DIRECTORY'!Q$5,Directory[#Headers],0))</f>
        <v>5</v>
      </c>
      <c r="R174" s="129" t="str">
        <f>INDEX(Directory[],MATCH(tbl_deal[[#This Row],[Index]],Directory[Index],0),MATCH('DEAL DIRECTORY'!R$5,Directory[#Headers],0))</f>
        <v>2.5%</v>
      </c>
      <c r="S174" s="129" t="str">
        <f>INDEX(Directory[],MATCH(tbl_deal[[#This Row],[Index]],Directory[Index],0),MATCH('DEAL DIRECTORY'!S$5,Directory[#Headers],0))</f>
        <v>3.1%a</v>
      </c>
      <c r="T174" s="129" t="str">
        <f>INDEX(Directory[],MATCH(tbl_deal[[#This Row],[Index]],Directory[Index],0),MATCH('DEAL DIRECTORY'!T$5,Directory[#Headers],0))</f>
        <v>2.5%</v>
      </c>
      <c r="U174" s="129" t="str">
        <f>INDEX(Directory[],MATCH(tbl_deal[[#This Row],[Index]],Directory[Index],0),MATCH('DEAL DIRECTORY'!U$5,Directory[#Headers],0))</f>
        <v>--</v>
      </c>
      <c r="V174" s="131">
        <f>INDEX(Directory[],MATCH(tbl_deal[[#This Row],[Index]],Directory[Index],0),MATCH('DEAL DIRECTORY'!V$5,Directory[#Headers],0))</f>
        <v>60</v>
      </c>
      <c r="W174" s="129" t="str">
        <f>INDEX(Directory[],MATCH(tbl_deal[[#This Row],[Index]],Directory[Index],0),MATCH('DEAL DIRECTORY'!W$5,Directory[#Headers],0))</f>
        <v>直发</v>
      </c>
      <c r="X174" s="129" t="str">
        <f>INDEX(Directory[],MATCH(tbl_deal[[#This Row],[Index]],Directory[Index],0),MATCH('DEAL DIRECTORY'!X$5,Directory[#Headers],0))</f>
        <v>--</v>
      </c>
      <c r="Y174" s="129" t="str">
        <f>INDEX(Directory[],MATCH(tbl_deal[[#This Row],[Index]],Directory[Index],0),MATCH('DEAL DIRECTORY'!Y$5,Directory[#Headers],0))</f>
        <v>港交所</v>
      </c>
      <c r="Z174" s="129" t="str">
        <f>INDEX(Directory[],MATCH(tbl_deal[[#This Row],[Index]],Directory[Index],0),MATCH('DEAL DIRECTORY'!Z$5,Directory[#Headers],0))</f>
        <v/>
      </c>
      <c r="AA174" s="129" t="str">
        <f>INDEX(Directory[],MATCH(tbl_deal[[#This Row],[Index]],Directory[Index],0),MATCH('DEAL DIRECTORY'!AA$5,Directory[#Headers],0))</f>
        <v/>
      </c>
      <c r="AB174" s="129" t="str">
        <f>INDEX(Directory[],MATCH(tbl_deal[[#This Row],[Index]],Directory[Index],0),MATCH('DEAL DIRECTORY'!AB$5,Directory[#Headers],0))</f>
        <v>BISL,港分</v>
      </c>
      <c r="AC174" s="129" t="str">
        <f>INDEX(Directory[],MATCH(tbl_deal[[#This Row],[Index]],Directory[Index],0),MATCH('DEAL DIRECTORY'!AC$5,Directory[#Headers],0))</f>
        <v>Lead</v>
      </c>
      <c r="AD174" s="129" t="str">
        <f>INDEX(Directory[],MATCH(tbl_deal[[#This Row],[Index]],Directory[Index],0),MATCH('DEAL DIRECTORY'!AD$5,Directory[#Headers],0))</f>
        <v>--</v>
      </c>
      <c r="AE174" s="129" t="str">
        <f>INDEX(Directory[],MATCH(tbl_deal[[#This Row],[Index]],Directory[Index],0),MATCH('DEAL DIRECTORY'!AE$5,Directory[#Headers],0))</f>
        <v>--</v>
      </c>
      <c r="AF174" s="129" t="str">
        <f>INDEX(Directory[],MATCH(tbl_deal[[#This Row],[Index]],Directory[Index],0),MATCH('DEAL DIRECTORY'!AF$5,Directory[#Headers],0))</f>
        <v>N</v>
      </c>
      <c r="AG174" s="129" t="str">
        <f>INDEX(Directory[],MATCH(tbl_deal[[#This Row],[Index]],Directory[Index],0),MATCH('DEAL DIRECTORY'!AG$5,Directory[#Headers],0))</f>
        <v>绍兴市城市建设投资集团有限公司</v>
      </c>
      <c r="AH174" s="129" t="str">
        <f>INDEX(Directory[],MATCH(tbl_deal[[#This Row],[Index]],Directory[Index],0),MATCH('DEAL DIRECTORY'!AH$5,Directory[#Headers],0))</f>
        <v>--/--/BBB+</v>
      </c>
      <c r="AI174" s="129" t="str">
        <f>INDEX(Directory[],MATCH(tbl_deal[[#This Row],[Index]],Directory[Index],0),MATCH('DEAL DIRECTORY'!AI$5,Directory[#Headers],0))</f>
        <v>AA+</v>
      </c>
      <c r="AJ174" s="129" t="str">
        <f>INDEX(Directory[],MATCH(tbl_deal[[#This Row],[Index]],Directory[Index],0),MATCH('DEAL DIRECTORY'!AJ$5,Directory[#Headers],0))</f>
        <v>浙江</v>
      </c>
      <c r="AK174" s="129" t="str">
        <f>INDEX(Directory[],MATCH(tbl_deal[[#This Row],[Index]],Directory[Index],0),MATCH('DEAL DIRECTORY'!AK$5,Directory[#Headers],0))</f>
        <v>绍兴市</v>
      </c>
      <c r="AL174" s="129" t="str">
        <f>INDEX(Directory[],MATCH(tbl_deal[[#This Row],[Index]],Directory[Index],0),MATCH('DEAL DIRECTORY'!AL$5,Directory[#Headers],0))</f>
        <v>--</v>
      </c>
      <c r="AM174" s="129" t="str">
        <f>INDEX(Directory[],MATCH(tbl_deal[[#This Row],[Index]],Directory[Index],0),MATCH('DEAL DIRECTORY'!AM$5,Directory[#Headers],0))</f>
        <v>--</v>
      </c>
      <c r="AN174" s="129" t="str">
        <f>INDEX(Directory[],MATCH(tbl_deal[[#This Row],[Index]],Directory[Index],0),MATCH('DEAL DIRECTORY'!AN$5,Directory[#Headers],0))</f>
        <v>--</v>
      </c>
      <c r="AO174" s="132">
        <f>IF(ISBLANK(INDEX(Directory[],MATCH(tbl_deal[[#This Row],[Index]],Directory[Index],0),MATCH('DEAL DIRECTORY'!AO$5,Directory[#Headers],0))),"--",INDEX(Directory[],MATCH(tbl_deal[[#This Row],[Index]],Directory[Index],0),MATCH('DEAL DIRECTORY'!AO$5,Directory[#Headers],0)))</f>
        <v>195500</v>
      </c>
      <c r="AP174" s="129">
        <f>INDEX(Directory[],MATCH(tbl_deal[[#This Row],[Index]],Directory[Index],0),MATCH('DEAL DIRECTORY'!AP$5,Directory[#Headers],0))</f>
        <v>7</v>
      </c>
      <c r="AQ174" s="129">
        <f>INDEX(Directory[],MATCH(tbl_deal[[#This Row],[Index]],Directory[Index],0),MATCH('DEAL DIRECTORY'!AQ$5,Directory[#Headers],0))</f>
        <v>45.35</v>
      </c>
      <c r="AR174" s="129">
        <f>INDEX(Directory[],MATCH(tbl_deal[[#This Row],[Index]],Directory[Index],0),MATCH('DEAL DIRECTORY'!AR$5,Directory[#Headers],0))</f>
        <v>54.264000000000003</v>
      </c>
      <c r="AS174" s="129" t="str">
        <f>INDEX(Directory[],MATCH(tbl_deal[[#This Row],[Index]],Directory[Index],0),MATCH('DEAL DIRECTORY'!AS$5,Directory[#Headers],0))</f>
        <v>地方国企</v>
      </c>
      <c r="AT174" s="129" t="str">
        <f>INDEX(Directory[],MATCH(tbl_deal[[#This Row],[Index]],Directory[Index],0),MATCH('DEAL DIRECTORY'!AT$5,Directory[#Headers],0))</f>
        <v>地方平台</v>
      </c>
      <c r="AU174" s="129" t="str">
        <f>INDEX(Directory[],MATCH(tbl_deal[[#This Row],[Index]],Directory[Index],0),MATCH('DEAL DIRECTORY'!AU$5,Directory[#Headers],0))</f>
        <v>综合</v>
      </c>
      <c r="AV174" s="129" t="str">
        <f>INDEX(Directory[],MATCH(tbl_deal[[#This Row],[Index]],Directory[Index],0),MATCH('DEAL DIRECTORY'!AV$5,Directory[#Headers],0))</f>
        <v>直发</v>
      </c>
      <c r="AW174" s="129" t="str">
        <f>INDEX(Directory[],MATCH(tbl_deal[[#This Row],[Index]],Directory[Index],0),MATCH('DEAL DIRECTORY'!AW$5,Directory[#Headers],0))</f>
        <v>投资级</v>
      </c>
      <c r="AX174" s="129" t="str">
        <f>INDEX(Directory[],MATCH(tbl_deal[[#This Row],[Index]],Directory[Index],0),MATCH('DEAL DIRECTORY'!AX$5,Directory[#Headers],0))</f>
        <v>&gt;5亿</v>
      </c>
      <c r="AY174" s="133" t="str">
        <f>INDEX(Directory[],MATCH(tbl_deal[[#This Row],[Index]],Directory[Index],0),MATCH('DEAL DIRECTORY'!AY$5,Directory[#Headers],0))</f>
        <v>21年</v>
      </c>
      <c r="AZ174" s="129" t="str">
        <f>INDEX(Directory[],MATCH(tbl_deal[[#This Row],[Index]],Directory[Index],0),MATCH('DEAL DIRECTORY'!AZ$5,Directory[#Headers],0))</f>
        <v>Q3</v>
      </c>
      <c r="BA174" s="129" t="str">
        <f>INDEX(Directory[],MATCH(tbl_deal[[#This Row],[Index]],Directory[Index],0),MATCH('DEAL DIRECTORY'!BA$5,Directory[#Headers],0))</f>
        <v>08月</v>
      </c>
      <c r="BB174" s="129" t="str">
        <f>INDEX(Directory[],MATCH(tbl_deal[[#This Row],[Index]],Directory[Index],0),MATCH('DEAL DIRECTORY'!BB$5,Directory[#Headers],0))</f>
        <v>SOE Creds</v>
      </c>
      <c r="BC174" s="129" t="str">
        <f>INDEX(Directory[],MATCH(tbl_deal[[#This Row],[Index]],Directory[Index],0),MATCH('DEAL DIRECTORY'!BC$5,Directory[#Headers],0))</f>
        <v>SHAOXING CITY INVESTMENT GROUP LTD</v>
      </c>
      <c r="BD174" s="129" t="str">
        <f>INDEX(Directory[],MATCH(tbl_deal[[#This Row],[Index]],Directory[Index],0),MATCH('DEAL DIRECTORY'!BD$5,Directory[#Headers],0))</f>
        <v>XS2364642293</v>
      </c>
      <c r="BE174" s="137" t="str">
        <f>INDEX(Directory[],MATCH(tbl_deal[[#This Row],[Index]],Directory[Index],0),MATCH('DEAL DIRECTORY'!BE$5,Directory[#Headers],0))</f>
        <v>21年08月</v>
      </c>
      <c r="BF174" s="137" t="str">
        <f>INDEX(Directory[],MATCH(tbl_deal[[#This Row],[Index]],Directory[Index],0),MATCH('DEAL DIRECTORY'!BF$5,Directory[#Headers],0))</f>
        <v>绍兴城投</v>
      </c>
      <c r="BG174" s="137" t="str">
        <f>INDEX(Directory[],MATCH(tbl_deal[[#This Row],[Index]],Directory[Index],0),MATCH('DEAL DIRECTORY'!BG$5,Directory[#Headers],0))</f>
        <v>--/--/BBB+</v>
      </c>
      <c r="BH174" s="137" t="str">
        <f>INDEX(Directory[],MATCH(tbl_deal[[#This Row],[Index]],Directory[Index],0),MATCH('DEAL DIRECTORY'!BH$5,Directory[#Headers],0))</f>
        <v>高级债</v>
      </c>
      <c r="BI174" s="137" t="str">
        <f>INDEX(Directory[],MATCH(tbl_deal[[#This Row],[Index]],Directory[Index],0),MATCH('DEAL DIRECTORY'!BI$5,Directory[#Headers],0))</f>
        <v>7亿美元</v>
      </c>
      <c r="BJ174" s="137" t="str">
        <f>INDEX(Directory[],MATCH(tbl_deal[[#This Row],[Index]],Directory[Index],0),MATCH('DEAL DIRECTORY'!BJ$5,Directory[#Headers],0))</f>
        <v>5年</v>
      </c>
      <c r="BK174" s="137" t="str">
        <f>INDEX(Directory[],MATCH(tbl_deal[[#This Row],[Index]],Directory[Index],0),MATCH('DEAL DIRECTORY'!BK$5,Directory[#Headers],0))</f>
        <v>2.5%</v>
      </c>
      <c r="BL174" s="137" t="str">
        <f>INDEX(Directory[],MATCH(tbl_deal[[#This Row],[Index]],Directory[Index],0),MATCH('DEAL DIRECTORY'!BL$5,Directory[#Headers],0))</f>
        <v>全球协调人</v>
      </c>
      <c r="BM174" s="129" t="str">
        <f>INDEX(Directory[],MATCH(tbl_deal[[#This Row],[Index]],Directory[Index],0),MATCH('DEAL DIRECTORY'!BM$5,Directory[#Headers],0))</f>
        <v>\\10.10.1.215\dcm$\Deals\Completed\2021 Completed\Genesis III 绍兴城投</v>
      </c>
      <c r="BN174" s="4"/>
      <c r="BO174" s="4"/>
      <c r="BP174" s="4"/>
    </row>
    <row r="175" spans="3:68" ht="20.25" customHeight="1" x14ac:dyDescent="0.25">
      <c r="C175" s="129">
        <f>Directory[[#This Row],[Index]]</f>
        <v>296</v>
      </c>
      <c r="D175" s="130">
        <f>INDEX(Directory[],MATCH(tbl_deal[[#This Row],[Index]],Directory[Index],0),MATCH('DEAL DIRECTORY'!D$5,Directory[#Headers],0))</f>
        <v>44419</v>
      </c>
      <c r="E175" s="129" t="str">
        <f>INDEX(Directory[],MATCH(tbl_deal[[#This Row],[Index]],Directory[Index],0),MATCH('DEAL DIRECTORY'!E$5,Directory[#Headers],0))</f>
        <v/>
      </c>
      <c r="F175" s="129" t="str">
        <f>INDEX(Directory[],MATCH(tbl_deal[[#This Row],[Index]],Directory[Index],0),MATCH('DEAL DIRECTORY'!F$5,Directory[#Headers],0))</f>
        <v/>
      </c>
      <c r="G175" s="129" t="str">
        <f>INDEX(Directory[],MATCH(tbl_deal[[#This Row],[Index]],Directory[Index],0),MATCH('DEAL DIRECTORY'!G$5,Directory[#Headers],0))</f>
        <v>HF 2021</v>
      </c>
      <c r="H175" s="135" t="str">
        <f>IF(tbl_deal[[#This Row],[FolderPath]]="","",HYPERLINK(tbl_deal[[#This Row],[FolderPath]],"📂"))</f>
        <v>📂</v>
      </c>
      <c r="I175" s="129" t="str">
        <f>INDEX(Directory[],MATCH(tbl_deal[[#This Row],[Index]],Directory[Index],0),MATCH('DEAL DIRECTORY'!I$5,Directory[#Headers],0))</f>
        <v>JGC</v>
      </c>
      <c r="J175" s="129" t="str">
        <f>INDEX(Directory[],MATCH(tbl_deal[[#This Row],[Index]],Directory[Index],0),MATCH('DEAL DIRECTORY'!J$5,Directory[#Headers],0))</f>
        <v>n/a</v>
      </c>
      <c r="K175" s="129" t="str">
        <f>INDEX(Directory[],MATCH(tbl_deal[[#This Row],[Index]],Directory[Index],0),MATCH('DEAL DIRECTORY'!K$5,Directory[#Headers],0))</f>
        <v>SOE组</v>
      </c>
      <c r="L175" s="129">
        <f>INDEX(Directory[],MATCH(tbl_deal[[#This Row],[Index]],Directory[Index],0),MATCH('DEAL DIRECTORY'!L$5,Directory[#Headers],0))</f>
        <v>1</v>
      </c>
      <c r="M175" s="129" t="str">
        <f>INDEX(Directory[],MATCH(tbl_deal[[#This Row],[Index]],Directory[Index],0),MATCH('DEAL DIRECTORY'!M$5,Directory[#Headers],0))</f>
        <v>珠海华发</v>
      </c>
      <c r="N175" s="129" t="str">
        <f>INDEX(Directory[],MATCH(tbl_deal[[#This Row],[Index]],Directory[Index],0),MATCH('DEAL DIRECTORY'!N$5,Directory[#Headers],0))</f>
        <v>--/--/BBB-</v>
      </c>
      <c r="O175" s="129" t="str">
        <f>INDEX(Directory[],MATCH(tbl_deal[[#This Row],[Index]],Directory[Index],0),MATCH('DEAL DIRECTORY'!O$5,Directory[#Headers],0))</f>
        <v>USD</v>
      </c>
      <c r="P175" s="129">
        <f>INDEX(Directory[],MATCH(tbl_deal[[#This Row],[Index]],Directory[Index],0),MATCH('DEAL DIRECTORY'!P$5,Directory[#Headers],0))</f>
        <v>2.5</v>
      </c>
      <c r="Q175" s="129" t="str">
        <f>INDEX(Directory[],MATCH(tbl_deal[[#This Row],[Index]],Directory[Index],0),MATCH('DEAL DIRECTORY'!Q$5,Directory[#Headers],0))</f>
        <v>PNC3</v>
      </c>
      <c r="R175" s="129" t="str">
        <f>INDEX(Directory[],MATCH(tbl_deal[[#This Row],[Index]],Directory[Index],0),MATCH('DEAL DIRECTORY'!R$5,Directory[#Headers],0))</f>
        <v>4.25%</v>
      </c>
      <c r="S175" s="129" t="str">
        <f>INDEX(Directory[],MATCH(tbl_deal[[#This Row],[Index]],Directory[Index],0),MATCH('DEAL DIRECTORY'!S$5,Directory[#Headers],0))</f>
        <v>4.5%a</v>
      </c>
      <c r="T175" s="129" t="str">
        <f>INDEX(Directory[],MATCH(tbl_deal[[#This Row],[Index]],Directory[Index],0),MATCH('DEAL DIRECTORY'!T$5,Directory[#Headers],0))</f>
        <v>4.25%</v>
      </c>
      <c r="U175" s="129" t="str">
        <f>INDEX(Directory[],MATCH(tbl_deal[[#This Row],[Index]],Directory[Index],0),MATCH('DEAL DIRECTORY'!U$5,Directory[#Headers],0))</f>
        <v>--</v>
      </c>
      <c r="V175" s="131">
        <f>INDEX(Directory[],MATCH(tbl_deal[[#This Row],[Index]],Directory[Index],0),MATCH('DEAL DIRECTORY'!V$5,Directory[#Headers],0))</f>
        <v>25</v>
      </c>
      <c r="W175" s="129" t="str">
        <f>INDEX(Directory[],MATCH(tbl_deal[[#This Row],[Index]],Directory[Index],0),MATCH('DEAL DIRECTORY'!W$5,Directory[#Headers],0))</f>
        <v>担保</v>
      </c>
      <c r="X175" s="129" t="str">
        <f>INDEX(Directory[],MATCH(tbl_deal[[#This Row],[Index]],Directory[Index],0),MATCH('DEAL DIRECTORY'!X$5,Directory[#Headers],0))</f>
        <v>高级永续债券</v>
      </c>
      <c r="Y175" s="129" t="str">
        <f>INDEX(Directory[],MATCH(tbl_deal[[#This Row],[Index]],Directory[Index],0),MATCH('DEAL DIRECTORY'!Y$5,Directory[#Headers],0))</f>
        <v>港交所</v>
      </c>
      <c r="Z175" s="129" t="str">
        <f>INDEX(Directory[],MATCH(tbl_deal[[#This Row],[Index]],Directory[Index],0),MATCH('DEAL DIRECTORY'!Z$5,Directory[#Headers],0))</f>
        <v>高级永续</v>
      </c>
      <c r="AA175" s="129" t="str">
        <f>INDEX(Directory[],MATCH(tbl_deal[[#This Row],[Index]],Directory[Index],0),MATCH('DEAL DIRECTORY'!AA$5,Directory[#Headers],0))</f>
        <v/>
      </c>
      <c r="AB175" s="129" t="str">
        <f>INDEX(Directory[],MATCH(tbl_deal[[#This Row],[Index]],Directory[Index],0),MATCH('DEAL DIRECTORY'!AB$5,Directory[#Headers],0))</f>
        <v>BISL,港分</v>
      </c>
      <c r="AC175" s="129" t="str">
        <f>INDEX(Directory[],MATCH(tbl_deal[[#This Row],[Index]],Directory[Index],0),MATCH('DEAL DIRECTORY'!AC$5,Directory[#Headers],0))</f>
        <v>--</v>
      </c>
      <c r="AD175" s="129" t="str">
        <f>INDEX(Directory[],MATCH(tbl_deal[[#This Row],[Index]],Directory[Index],0),MATCH('DEAL DIRECTORY'!AD$5,Directory[#Headers],0))</f>
        <v>--</v>
      </c>
      <c r="AE175" s="129" t="str">
        <f>INDEX(Directory[],MATCH(tbl_deal[[#This Row],[Index]],Directory[Index],0),MATCH('DEAL DIRECTORY'!AE$5,Directory[#Headers],0))</f>
        <v>--</v>
      </c>
      <c r="AF175" s="129" t="str">
        <f>INDEX(Directory[],MATCH(tbl_deal[[#This Row],[Index]],Directory[Index],0),MATCH('DEAL DIRECTORY'!AF$5,Directory[#Headers],0))</f>
        <v>N</v>
      </c>
      <c r="AG175" s="129" t="str">
        <f>INDEX(Directory[],MATCH(tbl_deal[[#This Row],[Index]],Directory[Index],0),MATCH('DEAL DIRECTORY'!AG$5,Directory[#Headers],0))</f>
        <v>珠海华发集团有限公司</v>
      </c>
      <c r="AH175" s="129" t="str">
        <f>INDEX(Directory[],MATCH(tbl_deal[[#This Row],[Index]],Directory[Index],0),MATCH('DEAL DIRECTORY'!AH$5,Directory[#Headers],0))</f>
        <v>--/--/BBB</v>
      </c>
      <c r="AI175" s="129" t="str">
        <f>INDEX(Directory[],MATCH(tbl_deal[[#This Row],[Index]],Directory[Index],0),MATCH('DEAL DIRECTORY'!AI$5,Directory[#Headers],0))</f>
        <v>AAA</v>
      </c>
      <c r="AJ175" s="129" t="str">
        <f>INDEX(Directory[],MATCH(tbl_deal[[#This Row],[Index]],Directory[Index],0),MATCH('DEAL DIRECTORY'!AJ$5,Directory[#Headers],0))</f>
        <v>广东</v>
      </c>
      <c r="AK175" s="129" t="str">
        <f>INDEX(Directory[],MATCH(tbl_deal[[#This Row],[Index]],Directory[Index],0),MATCH('DEAL DIRECTORY'!AK$5,Directory[#Headers],0))</f>
        <v>珠海市</v>
      </c>
      <c r="AL175" s="129" t="str">
        <f>INDEX(Directory[],MATCH(tbl_deal[[#This Row],[Index]],Directory[Index],0),MATCH('DEAL DIRECTORY'!AL$5,Directory[#Headers],0))</f>
        <v>--</v>
      </c>
      <c r="AM175" s="129" t="str">
        <f>INDEX(Directory[],MATCH(tbl_deal[[#This Row],[Index]],Directory[Index],0),MATCH('DEAL DIRECTORY'!AM$5,Directory[#Headers],0))</f>
        <v>--</v>
      </c>
      <c r="AN175" s="129" t="str">
        <f>INDEX(Directory[],MATCH(tbl_deal[[#This Row],[Index]],Directory[Index],0),MATCH('DEAL DIRECTORY'!AN$5,Directory[#Headers],0))</f>
        <v>--</v>
      </c>
      <c r="AO175" s="132">
        <f>IF(ISBLANK(INDEX(Directory[],MATCH(tbl_deal[[#This Row],[Index]],Directory[Index],0),MATCH('DEAL DIRECTORY'!AO$5,Directory[#Headers],0))),"--",INDEX(Directory[],MATCH(tbl_deal[[#This Row],[Index]],Directory[Index],0),MATCH('DEAL DIRECTORY'!AO$5,Directory[#Headers],0)))</f>
        <v>35000</v>
      </c>
      <c r="AP175" s="129">
        <f>INDEX(Directory[],MATCH(tbl_deal[[#This Row],[Index]],Directory[Index],0),MATCH('DEAL DIRECTORY'!AP$5,Directory[#Headers],0))</f>
        <v>2.5</v>
      </c>
      <c r="AQ175" s="129">
        <f>INDEX(Directory[],MATCH(tbl_deal[[#This Row],[Index]],Directory[Index],0),MATCH('DEAL DIRECTORY'!AQ$5,Directory[#Headers],0))</f>
        <v>16.2</v>
      </c>
      <c r="AR175" s="129">
        <f>INDEX(Directory[],MATCH(tbl_deal[[#This Row],[Index]],Directory[Index],0),MATCH('DEAL DIRECTORY'!AR$5,Directory[#Headers],0))</f>
        <v>19.38</v>
      </c>
      <c r="AS175" s="129" t="str">
        <f>INDEX(Directory[],MATCH(tbl_deal[[#This Row],[Index]],Directory[Index],0),MATCH('DEAL DIRECTORY'!AS$5,Directory[#Headers],0))</f>
        <v>地方国企</v>
      </c>
      <c r="AT175" s="129" t="str">
        <f>INDEX(Directory[],MATCH(tbl_deal[[#This Row],[Index]],Directory[Index],0),MATCH('DEAL DIRECTORY'!AT$5,Directory[#Headers],0))</f>
        <v>地方平台</v>
      </c>
      <c r="AU175" s="129" t="str">
        <f>INDEX(Directory[],MATCH(tbl_deal[[#This Row],[Index]],Directory[Index],0),MATCH('DEAL DIRECTORY'!AU$5,Directory[#Headers],0))</f>
        <v>--</v>
      </c>
      <c r="AV175" s="129" t="str">
        <f>INDEX(Directory[],MATCH(tbl_deal[[#This Row],[Index]],Directory[Index],0),MATCH('DEAL DIRECTORY'!AV$5,Directory[#Headers],0))</f>
        <v>担保</v>
      </c>
      <c r="AW175" s="129" t="str">
        <f>INDEX(Directory[],MATCH(tbl_deal[[#This Row],[Index]],Directory[Index],0),MATCH('DEAL DIRECTORY'!AW$5,Directory[#Headers],0))</f>
        <v>投资级</v>
      </c>
      <c r="AX175" s="129" t="str">
        <f>INDEX(Directory[],MATCH(tbl_deal[[#This Row],[Index]],Directory[Index],0),MATCH('DEAL DIRECTORY'!AX$5,Directory[#Headers],0))</f>
        <v>2-3亿</v>
      </c>
      <c r="AY175" s="133" t="str">
        <f>INDEX(Directory[],MATCH(tbl_deal[[#This Row],[Index]],Directory[Index],0),MATCH('DEAL DIRECTORY'!AY$5,Directory[#Headers],0))</f>
        <v>21年</v>
      </c>
      <c r="AZ175" s="129" t="str">
        <f>INDEX(Directory[],MATCH(tbl_deal[[#This Row],[Index]],Directory[Index],0),MATCH('DEAL DIRECTORY'!AZ$5,Directory[#Headers],0))</f>
        <v>Q3</v>
      </c>
      <c r="BA175" s="129" t="str">
        <f>INDEX(Directory[],MATCH(tbl_deal[[#This Row],[Index]],Directory[Index],0),MATCH('DEAL DIRECTORY'!BA$5,Directory[#Headers],0))</f>
        <v>08月</v>
      </c>
      <c r="BB175" s="129" t="str">
        <f>INDEX(Directory[],MATCH(tbl_deal[[#This Row],[Index]],Directory[Index],0),MATCH('DEAL DIRECTORY'!BB$5,Directory[#Headers],0))</f>
        <v>SOE Creds</v>
      </c>
      <c r="BC175" s="129" t="str">
        <f>INDEX(Directory[],MATCH(tbl_deal[[#This Row],[Index]],Directory[Index],0),MATCH('DEAL DIRECTORY'!BC$5,Directory[#Headers],0))</f>
        <v>HUAFA 2021 I CO LTD</v>
      </c>
      <c r="BD175" s="129" t="str">
        <f>INDEX(Directory[],MATCH(tbl_deal[[#This Row],[Index]],Directory[Index],0),MATCH('DEAL DIRECTORY'!BD$5,Directory[#Headers],0))</f>
        <v>XS2371895074</v>
      </c>
      <c r="BE175" s="137" t="str">
        <f>INDEX(Directory[],MATCH(tbl_deal[[#This Row],[Index]],Directory[Index],0),MATCH('DEAL DIRECTORY'!BE$5,Directory[#Headers],0))</f>
        <v>21年08月</v>
      </c>
      <c r="BF175" s="137" t="str">
        <f>INDEX(Directory[],MATCH(tbl_deal[[#This Row],[Index]],Directory[Index],0),MATCH('DEAL DIRECTORY'!BF$5,Directory[#Headers],0))</f>
        <v>珠海华发</v>
      </c>
      <c r="BG175" s="137" t="str">
        <f>INDEX(Directory[],MATCH(tbl_deal[[#This Row],[Index]],Directory[Index],0),MATCH('DEAL DIRECTORY'!BG$5,Directory[#Headers],0))</f>
        <v>--/--/BBB-</v>
      </c>
      <c r="BH175" s="137" t="str">
        <f>INDEX(Directory[],MATCH(tbl_deal[[#This Row],[Index]],Directory[Index],0),MATCH('DEAL DIRECTORY'!BH$5,Directory[#Headers],0))</f>
        <v>高级永续债券</v>
      </c>
      <c r="BI175" s="137" t="str">
        <f>INDEX(Directory[],MATCH(tbl_deal[[#This Row],[Index]],Directory[Index],0),MATCH('DEAL DIRECTORY'!BI$5,Directory[#Headers],0))</f>
        <v>2.5亿美元</v>
      </c>
      <c r="BJ175" s="137" t="str">
        <f>INDEX(Directory[],MATCH(tbl_deal[[#This Row],[Index]],Directory[Index],0),MATCH('DEAL DIRECTORY'!BJ$5,Directory[#Headers],0))</f>
        <v>永续(前3年不可赎回)</v>
      </c>
      <c r="BK175" s="137" t="str">
        <f>INDEX(Directory[],MATCH(tbl_deal[[#This Row],[Index]],Directory[Index],0),MATCH('DEAL DIRECTORY'!BK$5,Directory[#Headers],0))</f>
        <v>4.25%</v>
      </c>
      <c r="BL175" s="137" t="str">
        <f>INDEX(Directory[],MATCH(tbl_deal[[#This Row],[Index]],Directory[Index],0),MATCH('DEAL DIRECTORY'!BL$5,Directory[#Headers],0))</f>
        <v>全球协调人</v>
      </c>
      <c r="BM175" s="129" t="str">
        <f>INDEX(Directory[],MATCH(tbl_deal[[#This Row],[Index]],Directory[Index],0),MATCH('DEAL DIRECTORY'!BM$5,Directory[#Headers],0))</f>
        <v>\\10.10.1.215\dcm$\Deals\Completed\2021 Completed\HF2021 珠海华发集团[SN Perp]</v>
      </c>
      <c r="BN175" s="4"/>
      <c r="BO175" s="4"/>
      <c r="BP175" s="4"/>
    </row>
    <row r="176" spans="3:68" ht="20.25" customHeight="1" x14ac:dyDescent="0.25">
      <c r="C176" s="129">
        <f>Directory[[#This Row],[Index]]</f>
        <v>295</v>
      </c>
      <c r="D176" s="130">
        <f>INDEX(Directory[],MATCH(tbl_deal[[#This Row],[Index]],Directory[Index],0),MATCH('DEAL DIRECTORY'!D$5,Directory[#Headers],0))</f>
        <v>44419</v>
      </c>
      <c r="E176" s="129" t="str">
        <f>INDEX(Directory[],MATCH(tbl_deal[[#This Row],[Index]],Directory[Index],0),MATCH('DEAL DIRECTORY'!E$5,Directory[#Headers],0))</f>
        <v/>
      </c>
      <c r="F176" s="129" t="str">
        <f>INDEX(Directory[],MATCH(tbl_deal[[#This Row],[Index]],Directory[Index],0),MATCH('DEAL DIRECTORY'!F$5,Directory[#Headers],0))</f>
        <v/>
      </c>
      <c r="G176" s="129" t="str">
        <f>INDEX(Directory[],MATCH(tbl_deal[[#This Row],[Index]],Directory[Index],0),MATCH('DEAL DIRECTORY'!G$5,Directory[#Headers],0))</f>
        <v>Phoenix II</v>
      </c>
      <c r="H176" s="135" t="str">
        <f>IF(tbl_deal[[#This Row],[FolderPath]]="","",HYPERLINK(tbl_deal[[#This Row],[FolderPath]],"📂"))</f>
        <v>📂</v>
      </c>
      <c r="I176" s="129" t="str">
        <f>INDEX(Directory[],MATCH(tbl_deal[[#This Row],[Index]],Directory[Index],0),MATCH('DEAL DIRECTORY'!I$5,Directory[#Headers],0))</f>
        <v>JBR</v>
      </c>
      <c r="J176" s="129" t="str">
        <f>INDEX(Directory[],MATCH(tbl_deal[[#This Row],[Index]],Directory[Index],0),MATCH('DEAL DIRECTORY'!J$5,Directory[#Headers],0))</f>
        <v>n/a</v>
      </c>
      <c r="K176" s="129" t="str">
        <f>INDEX(Directory[],MATCH(tbl_deal[[#This Row],[Index]],Directory[Index],0),MATCH('DEAL DIRECTORY'!K$5,Directory[#Headers],0))</f>
        <v>SOE组</v>
      </c>
      <c r="L176" s="129">
        <f>INDEX(Directory[],MATCH(tbl_deal[[#This Row],[Index]],Directory[Index],0),MATCH('DEAL DIRECTORY'!L$5,Directory[#Headers],0))</f>
        <v>1</v>
      </c>
      <c r="M176" s="129" t="str">
        <f>INDEX(Directory[],MATCH(tbl_deal[[#This Row],[Index]],Directory[Index],0),MATCH('DEAL DIRECTORY'!M$5,Directory[#Headers],0))</f>
        <v>四川发展</v>
      </c>
      <c r="N176" s="129" t="str">
        <f>INDEX(Directory[],MATCH(tbl_deal[[#This Row],[Index]],Directory[Index],0),MATCH('DEAL DIRECTORY'!N$5,Directory[#Headers],0))</f>
        <v>--/--/A-</v>
      </c>
      <c r="O176" s="129" t="str">
        <f>INDEX(Directory[],MATCH(tbl_deal[[#This Row],[Index]],Directory[Index],0),MATCH('DEAL DIRECTORY'!O$5,Directory[#Headers],0))</f>
        <v>USD</v>
      </c>
      <c r="P176" s="129">
        <f>INDEX(Directory[],MATCH(tbl_deal[[#This Row],[Index]],Directory[Index],0),MATCH('DEAL DIRECTORY'!P$5,Directory[#Headers],0))</f>
        <v>5</v>
      </c>
      <c r="Q176" s="129" t="str">
        <f>INDEX(Directory[],MATCH(tbl_deal[[#This Row],[Index]],Directory[Index],0),MATCH('DEAL DIRECTORY'!Q$5,Directory[#Headers],0))</f>
        <v>5</v>
      </c>
      <c r="R176" s="129" t="str">
        <f>INDEX(Directory[],MATCH(tbl_deal[[#This Row],[Index]],Directory[Index],0),MATCH('DEAL DIRECTORY'!R$5,Directory[#Headers],0))</f>
        <v>2.8%</v>
      </c>
      <c r="S176" s="129" t="str">
        <f>INDEX(Directory[],MATCH(tbl_deal[[#This Row],[Index]],Directory[Index],0),MATCH('DEAL DIRECTORY'!S$5,Directory[#Headers],0))</f>
        <v>3.3%a</v>
      </c>
      <c r="T176" s="129" t="str">
        <f>INDEX(Directory[],MATCH(tbl_deal[[#This Row],[Index]],Directory[Index],0),MATCH('DEAL DIRECTORY'!T$5,Directory[#Headers],0))</f>
        <v>2.8%</v>
      </c>
      <c r="U176" s="129" t="str">
        <f>INDEX(Directory[],MATCH(tbl_deal[[#This Row],[Index]],Directory[Index],0),MATCH('DEAL DIRECTORY'!U$5,Directory[#Headers],0))</f>
        <v>--</v>
      </c>
      <c r="V176" s="131">
        <f>INDEX(Directory[],MATCH(tbl_deal[[#This Row],[Index]],Directory[Index],0),MATCH('DEAL DIRECTORY'!V$5,Directory[#Headers],0))</f>
        <v>50</v>
      </c>
      <c r="W176" s="129" t="str">
        <f>INDEX(Directory[],MATCH(tbl_deal[[#This Row],[Index]],Directory[Index],0),MATCH('DEAL DIRECTORY'!W$5,Directory[#Headers],0))</f>
        <v>维好+担保</v>
      </c>
      <c r="X176" s="129" t="str">
        <f>INDEX(Directory[],MATCH(tbl_deal[[#This Row],[Index]],Directory[Index],0),MATCH('DEAL DIRECTORY'!X$5,Directory[#Headers],0))</f>
        <v>--</v>
      </c>
      <c r="Y176" s="129" t="str">
        <f>INDEX(Directory[],MATCH(tbl_deal[[#This Row],[Index]],Directory[Index],0),MATCH('DEAL DIRECTORY'!Y$5,Directory[#Headers],0))</f>
        <v>港交所;卢交所</v>
      </c>
      <c r="Z176" s="129" t="str">
        <f>INDEX(Directory[],MATCH(tbl_deal[[#This Row],[Index]],Directory[Index],0),MATCH('DEAL DIRECTORY'!Z$5,Directory[#Headers],0))</f>
        <v/>
      </c>
      <c r="AA176" s="129" t="str">
        <f>INDEX(Directory[],MATCH(tbl_deal[[#This Row],[Index]],Directory[Index],0),MATCH('DEAL DIRECTORY'!AA$5,Directory[#Headers],0))</f>
        <v/>
      </c>
      <c r="AB176" s="129" t="str">
        <f>INDEX(Directory[],MATCH(tbl_deal[[#This Row],[Index]],Directory[Index],0),MATCH('DEAL DIRECTORY'!AB$5,Directory[#Headers],0))</f>
        <v>BISL,港分</v>
      </c>
      <c r="AC176" s="129" t="str">
        <f>INDEX(Directory[],MATCH(tbl_deal[[#This Row],[Index]],Directory[Index],0),MATCH('DEAL DIRECTORY'!AC$5,Directory[#Headers],0))</f>
        <v>--</v>
      </c>
      <c r="AD176" s="129" t="str">
        <f>INDEX(Directory[],MATCH(tbl_deal[[#This Row],[Index]],Directory[Index],0),MATCH('DEAL DIRECTORY'!AD$5,Directory[#Headers],0))</f>
        <v>--</v>
      </c>
      <c r="AE176" s="129" t="str">
        <f>INDEX(Directory[],MATCH(tbl_deal[[#This Row],[Index]],Directory[Index],0),MATCH('DEAL DIRECTORY'!AE$5,Directory[#Headers],0))</f>
        <v>--</v>
      </c>
      <c r="AF176" s="129" t="str">
        <f>INDEX(Directory[],MATCH(tbl_deal[[#This Row],[Index]],Directory[Index],0),MATCH('DEAL DIRECTORY'!AF$5,Directory[#Headers],0))</f>
        <v>N</v>
      </c>
      <c r="AG176" s="129" t="str">
        <f>INDEX(Directory[],MATCH(tbl_deal[[#This Row],[Index]],Directory[Index],0),MATCH('DEAL DIRECTORY'!AG$5,Directory[#Headers],0))</f>
        <v>四川发展(控股)有限责任公司</v>
      </c>
      <c r="AH176" s="129" t="str">
        <f>INDEX(Directory[],MATCH(tbl_deal[[#This Row],[Index]],Directory[Index],0),MATCH('DEAL DIRECTORY'!AH$5,Directory[#Headers],0))</f>
        <v>--/--/--</v>
      </c>
      <c r="AI176" s="129" t="str">
        <f>INDEX(Directory[],MATCH(tbl_deal[[#This Row],[Index]],Directory[Index],0),MATCH('DEAL DIRECTORY'!AI$5,Directory[#Headers],0))</f>
        <v>AAA</v>
      </c>
      <c r="AJ176" s="129" t="str">
        <f>INDEX(Directory[],MATCH(tbl_deal[[#This Row],[Index]],Directory[Index],0),MATCH('DEAL DIRECTORY'!AJ$5,Directory[#Headers],0))</f>
        <v>四川</v>
      </c>
      <c r="AK176" s="129" t="str">
        <f>INDEX(Directory[],MATCH(tbl_deal[[#This Row],[Index]],Directory[Index],0),MATCH('DEAL DIRECTORY'!AK$5,Directory[#Headers],0))</f>
        <v>--</v>
      </c>
      <c r="AL176" s="129" t="str">
        <f>INDEX(Directory[],MATCH(tbl_deal[[#This Row],[Index]],Directory[Index],0),MATCH('DEAL DIRECTORY'!AL$5,Directory[#Headers],0))</f>
        <v>--</v>
      </c>
      <c r="AM176" s="129" t="str">
        <f>INDEX(Directory[],MATCH(tbl_deal[[#This Row],[Index]],Directory[Index],0),MATCH('DEAL DIRECTORY'!AM$5,Directory[#Headers],0))</f>
        <v>--</v>
      </c>
      <c r="AN176" s="129" t="str">
        <f>INDEX(Directory[],MATCH(tbl_deal[[#This Row],[Index]],Directory[Index],0),MATCH('DEAL DIRECTORY'!AN$5,Directory[#Headers],0))</f>
        <v>--</v>
      </c>
      <c r="AO176" s="132">
        <f>IF(ISBLANK(INDEX(Directory[],MATCH(tbl_deal[[#This Row],[Index]],Directory[Index],0),MATCH('DEAL DIRECTORY'!AO$5,Directory[#Headers],0))),"--",INDEX(Directory[],MATCH(tbl_deal[[#This Row],[Index]],Directory[Index],0),MATCH('DEAL DIRECTORY'!AO$5,Directory[#Headers],0)))</f>
        <v>20400</v>
      </c>
      <c r="AP176" s="129">
        <f>INDEX(Directory[],MATCH(tbl_deal[[#This Row],[Index]],Directory[Index],0),MATCH('DEAL DIRECTORY'!AP$5,Directory[#Headers],0))</f>
        <v>5</v>
      </c>
      <c r="AQ176" s="129">
        <f>INDEX(Directory[],MATCH(tbl_deal[[#This Row],[Index]],Directory[Index],0),MATCH('DEAL DIRECTORY'!AQ$5,Directory[#Headers],0))</f>
        <v>32.4</v>
      </c>
      <c r="AR176" s="129">
        <f>INDEX(Directory[],MATCH(tbl_deal[[#This Row],[Index]],Directory[Index],0),MATCH('DEAL DIRECTORY'!AR$5,Directory[#Headers],0))</f>
        <v>38.76</v>
      </c>
      <c r="AS176" s="129" t="str">
        <f>INDEX(Directory[],MATCH(tbl_deal[[#This Row],[Index]],Directory[Index],0),MATCH('DEAL DIRECTORY'!AS$5,Directory[#Headers],0))</f>
        <v>地方国企</v>
      </c>
      <c r="AT176" s="129" t="str">
        <f>INDEX(Directory[],MATCH(tbl_deal[[#This Row],[Index]],Directory[Index],0),MATCH('DEAL DIRECTORY'!AT$5,Directory[#Headers],0))</f>
        <v>地方平台</v>
      </c>
      <c r="AU176" s="129" t="str">
        <f>INDEX(Directory[],MATCH(tbl_deal[[#This Row],[Index]],Directory[Index],0),MATCH('DEAL DIRECTORY'!AU$5,Directory[#Headers],0))</f>
        <v>基建</v>
      </c>
      <c r="AV176" s="129" t="str">
        <f>INDEX(Directory[],MATCH(tbl_deal[[#This Row],[Index]],Directory[Index],0),MATCH('DEAL DIRECTORY'!AV$5,Directory[#Headers],0))</f>
        <v>维好</v>
      </c>
      <c r="AW176" s="129" t="str">
        <f>INDEX(Directory[],MATCH(tbl_deal[[#This Row],[Index]],Directory[Index],0),MATCH('DEAL DIRECTORY'!AW$5,Directory[#Headers],0))</f>
        <v>投资级</v>
      </c>
      <c r="AX176" s="129" t="str">
        <f>INDEX(Directory[],MATCH(tbl_deal[[#This Row],[Index]],Directory[Index],0),MATCH('DEAL DIRECTORY'!AX$5,Directory[#Headers],0))</f>
        <v>3-5亿</v>
      </c>
      <c r="AY176" s="133" t="str">
        <f>INDEX(Directory[],MATCH(tbl_deal[[#This Row],[Index]],Directory[Index],0),MATCH('DEAL DIRECTORY'!AY$5,Directory[#Headers],0))</f>
        <v>21年</v>
      </c>
      <c r="AZ176" s="129" t="str">
        <f>INDEX(Directory[],MATCH(tbl_deal[[#This Row],[Index]],Directory[Index],0),MATCH('DEAL DIRECTORY'!AZ$5,Directory[#Headers],0))</f>
        <v>Q3</v>
      </c>
      <c r="BA176" s="129" t="str">
        <f>INDEX(Directory[],MATCH(tbl_deal[[#This Row],[Index]],Directory[Index],0),MATCH('DEAL DIRECTORY'!BA$5,Directory[#Headers],0))</f>
        <v>08月</v>
      </c>
      <c r="BB176" s="129" t="str">
        <f>INDEX(Directory[],MATCH(tbl_deal[[#This Row],[Index]],Directory[Index],0),MATCH('DEAL DIRECTORY'!BB$5,Directory[#Headers],0))</f>
        <v>SOE Creds</v>
      </c>
      <c r="BC176" s="129" t="str">
        <f>INDEX(Directory[],MATCH(tbl_deal[[#This Row],[Index]],Directory[Index],0),MATCH('DEAL DIRECTORY'!BC$5,Directory[#Headers],0))</f>
        <v>YIELDKING INVESTMENT LTD</v>
      </c>
      <c r="BD176" s="129" t="str">
        <f>INDEX(Directory[],MATCH(tbl_deal[[#This Row],[Index]],Directory[Index],0),MATCH('DEAL DIRECTORY'!BD$5,Directory[#Headers],0))</f>
        <v>XS2266935993</v>
      </c>
      <c r="BE176" s="137" t="str">
        <f>INDEX(Directory[],MATCH(tbl_deal[[#This Row],[Index]],Directory[Index],0),MATCH('DEAL DIRECTORY'!BE$5,Directory[#Headers],0))</f>
        <v>21年08月</v>
      </c>
      <c r="BF176" s="137" t="str">
        <f>INDEX(Directory[],MATCH(tbl_deal[[#This Row],[Index]],Directory[Index],0),MATCH('DEAL DIRECTORY'!BF$5,Directory[#Headers],0))</f>
        <v>四川发展</v>
      </c>
      <c r="BG176" s="137" t="str">
        <f>INDEX(Directory[],MATCH(tbl_deal[[#This Row],[Index]],Directory[Index],0),MATCH('DEAL DIRECTORY'!BG$5,Directory[#Headers],0))</f>
        <v>--/--/A-</v>
      </c>
      <c r="BH176" s="137" t="str">
        <f>INDEX(Directory[],MATCH(tbl_deal[[#This Row],[Index]],Directory[Index],0),MATCH('DEAL DIRECTORY'!BH$5,Directory[#Headers],0))</f>
        <v>高级债</v>
      </c>
      <c r="BI176" s="137" t="str">
        <f>INDEX(Directory[],MATCH(tbl_deal[[#This Row],[Index]],Directory[Index],0),MATCH('DEAL DIRECTORY'!BI$5,Directory[#Headers],0))</f>
        <v>5亿美元</v>
      </c>
      <c r="BJ176" s="137" t="str">
        <f>INDEX(Directory[],MATCH(tbl_deal[[#This Row],[Index]],Directory[Index],0),MATCH('DEAL DIRECTORY'!BJ$5,Directory[#Headers],0))</f>
        <v>5年</v>
      </c>
      <c r="BK176" s="137" t="str">
        <f>INDEX(Directory[],MATCH(tbl_deal[[#This Row],[Index]],Directory[Index],0),MATCH('DEAL DIRECTORY'!BK$5,Directory[#Headers],0))</f>
        <v>2.8%</v>
      </c>
      <c r="BL176" s="137" t="str">
        <f>INDEX(Directory[],MATCH(tbl_deal[[#This Row],[Index]],Directory[Index],0),MATCH('DEAL DIRECTORY'!BL$5,Directory[#Headers],0))</f>
        <v>账簿管理人</v>
      </c>
      <c r="BM176" s="129" t="str">
        <f>INDEX(Directory[],MATCH(tbl_deal[[#This Row],[Index]],Directory[Index],0),MATCH('DEAL DIRECTORY'!BM$5,Directory[#Headers],0))</f>
        <v>\\10.10.1.215\dcm$\Deals\Completed\2021 Completed\Phoenix II 四川发展</v>
      </c>
      <c r="BN176" s="4"/>
      <c r="BO176" s="4"/>
      <c r="BP176" s="4"/>
    </row>
    <row r="177" spans="3:68" ht="20.25" customHeight="1" x14ac:dyDescent="0.25">
      <c r="C177" s="129">
        <f>Directory[[#This Row],[Index]]</f>
        <v>294</v>
      </c>
      <c r="D177" s="130">
        <f>INDEX(Directory[],MATCH(tbl_deal[[#This Row],[Index]],Directory[Index],0),MATCH('DEAL DIRECTORY'!D$5,Directory[#Headers],0))</f>
        <v>44413</v>
      </c>
      <c r="E177" s="129" t="str">
        <f>INDEX(Directory[],MATCH(tbl_deal[[#This Row],[Index]],Directory[Index],0),MATCH('DEAL DIRECTORY'!E$5,Directory[#Headers],0))</f>
        <v>绿色</v>
      </c>
      <c r="F177" s="129" t="str">
        <f>INDEX(Directory[],MATCH(tbl_deal[[#This Row],[Index]],Directory[Index],0),MATCH('DEAL DIRECTORY'!F$5,Directory[#Headers],0))</f>
        <v/>
      </c>
      <c r="G177" s="129" t="str">
        <f>INDEX(Directory[],MATCH(tbl_deal[[#This Row],[Index]],Directory[Index],0),MATCH('DEAL DIRECTORY'!G$5,Directory[#Headers],0))</f>
        <v>Goldrush</v>
      </c>
      <c r="H177" s="135" t="str">
        <f>IF(tbl_deal[[#This Row],[FolderPath]]="","",HYPERLINK(tbl_deal[[#This Row],[FolderPath]],"📂"))</f>
        <v>📂</v>
      </c>
      <c r="I177" s="129" t="str">
        <f>INDEX(Directory[],MATCH(tbl_deal[[#This Row],[Index]],Directory[Index],0),MATCH('DEAL DIRECTORY'!I$5,Directory[#Headers],0))</f>
        <v>JGC</v>
      </c>
      <c r="J177" s="129" t="str">
        <f>INDEX(Directory[],MATCH(tbl_deal[[#This Row],[Index]],Directory[Index],0),MATCH('DEAL DIRECTORY'!J$5,Directory[#Headers],0))</f>
        <v>n/a</v>
      </c>
      <c r="K177" s="129" t="str">
        <f>INDEX(Directory[],MATCH(tbl_deal[[#This Row],[Index]],Directory[Index],0),MATCH('DEAL DIRECTORY'!K$5,Directory[#Headers],0))</f>
        <v>POE组</v>
      </c>
      <c r="L177" s="129">
        <f>INDEX(Directory[],MATCH(tbl_deal[[#This Row],[Index]],Directory[Index],0),MATCH('DEAL DIRECTORY'!L$5,Directory[#Headers],0))</f>
        <v>2</v>
      </c>
      <c r="M177" s="129" t="str">
        <f>INDEX(Directory[],MATCH(tbl_deal[[#This Row],[Index]],Directory[Index],0),MATCH('DEAL DIRECTORY'!M$5,Directory[#Headers],0))</f>
        <v>金地集团</v>
      </c>
      <c r="N177" s="129" t="str">
        <f>INDEX(Directory[],MATCH(tbl_deal[[#This Row],[Index]],Directory[Index],0),MATCH('DEAL DIRECTORY'!N$5,Directory[#Headers],0))</f>
        <v>Ba3/--/--</v>
      </c>
      <c r="O177" s="129" t="str">
        <f>INDEX(Directory[],MATCH(tbl_deal[[#This Row],[Index]],Directory[Index],0),MATCH('DEAL DIRECTORY'!O$5,Directory[#Headers],0))</f>
        <v>USD</v>
      </c>
      <c r="P177" s="129">
        <f>INDEX(Directory[],MATCH(tbl_deal[[#This Row],[Index]],Directory[Index],0),MATCH('DEAL DIRECTORY'!P$5,Directory[#Headers],0))</f>
        <v>4.8</v>
      </c>
      <c r="Q177" s="129" t="str">
        <f>INDEX(Directory[],MATCH(tbl_deal[[#This Row],[Index]],Directory[Index],0),MATCH('DEAL DIRECTORY'!Q$5,Directory[#Headers],0))</f>
        <v>3</v>
      </c>
      <c r="R177" s="129" t="str">
        <f>INDEX(Directory[],MATCH(tbl_deal[[#This Row],[Index]],Directory[Index],0),MATCH('DEAL DIRECTORY'!R$5,Directory[#Headers],0))</f>
        <v>4.95%</v>
      </c>
      <c r="S177" s="129" t="str">
        <f>INDEX(Directory[],MATCH(tbl_deal[[#This Row],[Index]],Directory[Index],0),MATCH('DEAL DIRECTORY'!S$5,Directory[#Headers],0))</f>
        <v>5.6%a</v>
      </c>
      <c r="T177" s="129" t="str">
        <f>INDEX(Directory[],MATCH(tbl_deal[[#This Row],[Index]],Directory[Index],0),MATCH('DEAL DIRECTORY'!T$5,Directory[#Headers],0))</f>
        <v>5%</v>
      </c>
      <c r="U177" s="129" t="str">
        <f>INDEX(Directory[],MATCH(tbl_deal[[#This Row],[Index]],Directory[Index],0),MATCH('DEAL DIRECTORY'!U$5,Directory[#Headers],0))</f>
        <v>--</v>
      </c>
      <c r="V177" s="131">
        <f>INDEX(Directory[],MATCH(tbl_deal[[#This Row],[Index]],Directory[Index],0),MATCH('DEAL DIRECTORY'!V$5,Directory[#Headers],0))</f>
        <v>60</v>
      </c>
      <c r="W177" s="129" t="str">
        <f>INDEX(Directory[],MATCH(tbl_deal[[#This Row],[Index]],Directory[Index],0),MATCH('DEAL DIRECTORY'!W$5,Directory[#Headers],0))</f>
        <v>维好+担保</v>
      </c>
      <c r="X177" s="129" t="str">
        <f>INDEX(Directory[],MATCH(tbl_deal[[#This Row],[Index]],Directory[Index],0),MATCH('DEAL DIRECTORY'!X$5,Directory[#Headers],0))</f>
        <v>绿色债券</v>
      </c>
      <c r="Y177" s="129" t="str">
        <f>INDEX(Directory[],MATCH(tbl_deal[[#This Row],[Index]],Directory[Index],0),MATCH('DEAL DIRECTORY'!Y$5,Directory[#Headers],0))</f>
        <v>港交所</v>
      </c>
      <c r="Z177" s="129" t="str">
        <f>INDEX(Directory[],MATCH(tbl_deal[[#This Row],[Index]],Directory[Index],0),MATCH('DEAL DIRECTORY'!Z$5,Directory[#Headers],0))</f>
        <v/>
      </c>
      <c r="AA177" s="129" t="str">
        <f>INDEX(Directory[],MATCH(tbl_deal[[#This Row],[Index]],Directory[Index],0),MATCH('DEAL DIRECTORY'!AA$5,Directory[#Headers],0))</f>
        <v/>
      </c>
      <c r="AB177" s="129" t="str">
        <f>INDEX(Directory[],MATCH(tbl_deal[[#This Row],[Index]],Directory[Index],0),MATCH('DEAL DIRECTORY'!AB$5,Directory[#Headers],0))</f>
        <v>BISL</v>
      </c>
      <c r="AC177" s="129" t="str">
        <f>INDEX(Directory[],MATCH(tbl_deal[[#This Row],[Index]],Directory[Index],0),MATCH('DEAL DIRECTORY'!AC$5,Directory[#Headers],0))</f>
        <v>--</v>
      </c>
      <c r="AD177" s="129" t="str">
        <f>INDEX(Directory[],MATCH(tbl_deal[[#This Row],[Index]],Directory[Index],0),MATCH('DEAL DIRECTORY'!AD$5,Directory[#Headers],0))</f>
        <v>--</v>
      </c>
      <c r="AE177" s="129" t="str">
        <f>INDEX(Directory[],MATCH(tbl_deal[[#This Row],[Index]],Directory[Index],0),MATCH('DEAL DIRECTORY'!AE$5,Directory[#Headers],0))</f>
        <v>--</v>
      </c>
      <c r="AF177" s="129" t="str">
        <f>INDEX(Directory[],MATCH(tbl_deal[[#This Row],[Index]],Directory[Index],0),MATCH('DEAL DIRECTORY'!AF$5,Directory[#Headers],0))</f>
        <v>N</v>
      </c>
      <c r="AG177" s="129" t="str">
        <f>INDEX(Directory[],MATCH(tbl_deal[[#This Row],[Index]],Directory[Index],0),MATCH('DEAL DIRECTORY'!AG$5,Directory[#Headers],0))</f>
        <v>金地(集团)股份有限公司</v>
      </c>
      <c r="AH177" s="129" t="str">
        <f>INDEX(Directory[],MATCH(tbl_deal[[#This Row],[Index]],Directory[Index],0),MATCH('DEAL DIRECTORY'!AH$5,Directory[#Headers],0))</f>
        <v>Ba3/--/--</v>
      </c>
      <c r="AI177" s="129" t="str">
        <f>INDEX(Directory[],MATCH(tbl_deal[[#This Row],[Index]],Directory[Index],0),MATCH('DEAL DIRECTORY'!AI$5,Directory[#Headers],0))</f>
        <v>AAA</v>
      </c>
      <c r="AJ177" s="129" t="str">
        <f>INDEX(Directory[],MATCH(tbl_deal[[#This Row],[Index]],Directory[Index],0),MATCH('DEAL DIRECTORY'!AJ$5,Directory[#Headers],0))</f>
        <v>广东</v>
      </c>
      <c r="AK177" s="129" t="str">
        <f>INDEX(Directory[],MATCH(tbl_deal[[#This Row],[Index]],Directory[Index],0),MATCH('DEAL DIRECTORY'!AK$5,Directory[#Headers],0))</f>
        <v>深圳市</v>
      </c>
      <c r="AL177" s="129" t="str">
        <f>INDEX(Directory[],MATCH(tbl_deal[[#This Row],[Index]],Directory[Index],0),MATCH('DEAL DIRECTORY'!AL$5,Directory[#Headers],0))</f>
        <v>--</v>
      </c>
      <c r="AM177" s="129" t="str">
        <f>INDEX(Directory[],MATCH(tbl_deal[[#This Row],[Index]],Directory[Index],0),MATCH('DEAL DIRECTORY'!AM$5,Directory[#Headers],0))</f>
        <v>--</v>
      </c>
      <c r="AN177" s="129" t="str">
        <f>INDEX(Directory[],MATCH(tbl_deal[[#This Row],[Index]],Directory[Index],0),MATCH('DEAL DIRECTORY'!AN$5,Directory[#Headers],0))</f>
        <v>--</v>
      </c>
      <c r="AO177" s="132">
        <f>IF(ISBLANK(INDEX(Directory[],MATCH(tbl_deal[[#This Row],[Index]],Directory[Index],0),MATCH('DEAL DIRECTORY'!AO$5,Directory[#Headers],0))),"--",INDEX(Directory[],MATCH(tbl_deal[[#This Row],[Index]],Directory[Index],0),MATCH('DEAL DIRECTORY'!AO$5,Directory[#Headers],0)))</f>
        <v>64388</v>
      </c>
      <c r="AP177" s="129">
        <f>INDEX(Directory[],MATCH(tbl_deal[[#This Row],[Index]],Directory[Index],0),MATCH('DEAL DIRECTORY'!AP$5,Directory[#Headers],0))</f>
        <v>4.8</v>
      </c>
      <c r="AQ177" s="129">
        <f>INDEX(Directory[],MATCH(tbl_deal[[#This Row],[Index]],Directory[Index],0),MATCH('DEAL DIRECTORY'!AQ$5,Directory[#Headers],0))</f>
        <v>31.02</v>
      </c>
      <c r="AR177" s="129">
        <f>INDEX(Directory[],MATCH(tbl_deal[[#This Row],[Index]],Directory[Index],0),MATCH('DEAL DIRECTORY'!AR$5,Directory[#Headers],0))</f>
        <v>37.209000000000003</v>
      </c>
      <c r="AS177" s="129" t="str">
        <f>INDEX(Directory[],MATCH(tbl_deal[[#This Row],[Index]],Directory[Index],0),MATCH('DEAL DIRECTORY'!AS$5,Directory[#Headers],0))</f>
        <v>民企</v>
      </c>
      <c r="AT177" s="129" t="str">
        <f>INDEX(Directory[],MATCH(tbl_deal[[#This Row],[Index]],Directory[Index],0),MATCH('DEAL DIRECTORY'!AT$5,Directory[#Headers],0))</f>
        <v>房地产</v>
      </c>
      <c r="AU177" s="129" t="str">
        <f>INDEX(Directory[],MATCH(tbl_deal[[#This Row],[Index]],Directory[Index],0),MATCH('DEAL DIRECTORY'!AU$5,Directory[#Headers],0))</f>
        <v>--</v>
      </c>
      <c r="AV177" s="129" t="str">
        <f>INDEX(Directory[],MATCH(tbl_deal[[#This Row],[Index]],Directory[Index],0),MATCH('DEAL DIRECTORY'!AV$5,Directory[#Headers],0))</f>
        <v>维好</v>
      </c>
      <c r="AW177" s="129" t="str">
        <f>INDEX(Directory[],MATCH(tbl_deal[[#This Row],[Index]],Directory[Index],0),MATCH('DEAL DIRECTORY'!AW$5,Directory[#Headers],0))</f>
        <v>高收益</v>
      </c>
      <c r="AX177" s="129" t="str">
        <f>INDEX(Directory[],MATCH(tbl_deal[[#This Row],[Index]],Directory[Index],0),MATCH('DEAL DIRECTORY'!AX$5,Directory[#Headers],0))</f>
        <v>3-5亿</v>
      </c>
      <c r="AY177" s="133" t="str">
        <f>INDEX(Directory[],MATCH(tbl_deal[[#This Row],[Index]],Directory[Index],0),MATCH('DEAL DIRECTORY'!AY$5,Directory[#Headers],0))</f>
        <v>21年</v>
      </c>
      <c r="AZ177" s="129" t="str">
        <f>INDEX(Directory[],MATCH(tbl_deal[[#This Row],[Index]],Directory[Index],0),MATCH('DEAL DIRECTORY'!AZ$5,Directory[#Headers],0))</f>
        <v>Q3</v>
      </c>
      <c r="BA177" s="129" t="str">
        <f>INDEX(Directory[],MATCH(tbl_deal[[#This Row],[Index]],Directory[Index],0),MATCH('DEAL DIRECTORY'!BA$5,Directory[#Headers],0))</f>
        <v>08月</v>
      </c>
      <c r="BB177" s="129" t="str">
        <f>INDEX(Directory[],MATCH(tbl_deal[[#This Row],[Index]],Directory[Index],0),MATCH('DEAL DIRECTORY'!BB$5,Directory[#Headers],0))</f>
        <v>--</v>
      </c>
      <c r="BC177" s="129" t="str">
        <f>INDEX(Directory[],MATCH(tbl_deal[[#This Row],[Index]],Directory[Index],0),MATCH('DEAL DIRECTORY'!BC$5,Directory[#Headers],0))</f>
        <v>GEMDALE EVER PROSPERITY INVESTMENT LTD</v>
      </c>
      <c r="BD177" s="129" t="str">
        <f>INDEX(Directory[],MATCH(tbl_deal[[#This Row],[Index]],Directory[Index],0),MATCH('DEAL DIRECTORY'!BD$5,Directory[#Headers],0))</f>
        <v>XS2357443410</v>
      </c>
      <c r="BE177" s="137" t="str">
        <f>INDEX(Directory[],MATCH(tbl_deal[[#This Row],[Index]],Directory[Index],0),MATCH('DEAL DIRECTORY'!BE$5,Directory[#Headers],0))</f>
        <v>21年08月</v>
      </c>
      <c r="BF177" s="137" t="str">
        <f>INDEX(Directory[],MATCH(tbl_deal[[#This Row],[Index]],Directory[Index],0),MATCH('DEAL DIRECTORY'!BF$5,Directory[#Headers],0))</f>
        <v>金地集团</v>
      </c>
      <c r="BG177" s="137" t="str">
        <f>INDEX(Directory[],MATCH(tbl_deal[[#This Row],[Index]],Directory[Index],0),MATCH('DEAL DIRECTORY'!BG$5,Directory[#Headers],0))</f>
        <v>Ba3/--/--</v>
      </c>
      <c r="BH177" s="137" t="str">
        <f>INDEX(Directory[],MATCH(tbl_deal[[#This Row],[Index]],Directory[Index],0),MATCH('DEAL DIRECTORY'!BH$5,Directory[#Headers],0))</f>
        <v>绿色债券</v>
      </c>
      <c r="BI177" s="137" t="str">
        <f>INDEX(Directory[],MATCH(tbl_deal[[#This Row],[Index]],Directory[Index],0),MATCH('DEAL DIRECTORY'!BI$5,Directory[#Headers],0))</f>
        <v>4.8亿美元</v>
      </c>
      <c r="BJ177" s="137" t="str">
        <f>INDEX(Directory[],MATCH(tbl_deal[[#This Row],[Index]],Directory[Index],0),MATCH('DEAL DIRECTORY'!BJ$5,Directory[#Headers],0))</f>
        <v>3年</v>
      </c>
      <c r="BK177" s="137" t="str">
        <f>INDEX(Directory[],MATCH(tbl_deal[[#This Row],[Index]],Directory[Index],0),MATCH('DEAL DIRECTORY'!BK$5,Directory[#Headers],0))</f>
        <v>4.95%</v>
      </c>
      <c r="BL177" s="137" t="str">
        <f>INDEX(Directory[],MATCH(tbl_deal[[#This Row],[Index]],Directory[Index],0),MATCH('DEAL DIRECTORY'!BL$5,Directory[#Headers],0))</f>
        <v>全球协调人</v>
      </c>
      <c r="BM177" s="129" t="str">
        <f>INDEX(Directory[],MATCH(tbl_deal[[#This Row],[Index]],Directory[Index],0),MATCH('DEAL DIRECTORY'!BM$5,Directory[#Headers],0))</f>
        <v>\\10.10.1.215\dcm$\Deals\Completed\2021 Completed\Goldrush 金地</v>
      </c>
      <c r="BN177" s="4"/>
      <c r="BO177" s="4"/>
      <c r="BP177" s="4"/>
    </row>
    <row r="178" spans="3:68" ht="20.25" customHeight="1" x14ac:dyDescent="0.25">
      <c r="C178" s="129">
        <f>Directory[[#This Row],[Index]]</f>
        <v>293</v>
      </c>
      <c r="D178" s="130">
        <f>INDEX(Directory[],MATCH(tbl_deal[[#This Row],[Index]],Directory[Index],0),MATCH('DEAL DIRECTORY'!D$5,Directory[#Headers],0))</f>
        <v>44413</v>
      </c>
      <c r="E178" s="129" t="str">
        <f>INDEX(Directory[],MATCH(tbl_deal[[#This Row],[Index]],Directory[Index],0),MATCH('DEAL DIRECTORY'!E$5,Directory[#Headers],0))</f>
        <v/>
      </c>
      <c r="F178" s="129" t="str">
        <f>INDEX(Directory[],MATCH(tbl_deal[[#This Row],[Index]],Directory[Index],0),MATCH('DEAL DIRECTORY'!F$5,Directory[#Headers],0))</f>
        <v/>
      </c>
      <c r="G178" s="129" t="str">
        <f>INDEX(Directory[],MATCH(tbl_deal[[#This Row],[Index]],Directory[Index],0),MATCH('DEAL DIRECTORY'!G$5,Directory[#Headers],0))</f>
        <v>Qianjiang III</v>
      </c>
      <c r="H178" s="135" t="str">
        <f>IF(tbl_deal[[#This Row],[FolderPath]]="","",HYPERLINK(tbl_deal[[#This Row],[FolderPath]],"📂"))</f>
        <v>📂</v>
      </c>
      <c r="I178" s="129" t="str">
        <f>INDEX(Directory[],MATCH(tbl_deal[[#This Row],[Index]],Directory[Index],0),MATCH('DEAL DIRECTORY'!I$5,Directory[#Headers],0))</f>
        <v>JBR</v>
      </c>
      <c r="J178" s="129" t="str">
        <f>INDEX(Directory[],MATCH(tbl_deal[[#This Row],[Index]],Directory[Index],0),MATCH('DEAL DIRECTORY'!J$5,Directory[#Headers],0))</f>
        <v>n/a</v>
      </c>
      <c r="K178" s="129" t="str">
        <f>INDEX(Directory[],MATCH(tbl_deal[[#This Row],[Index]],Directory[Index],0),MATCH('DEAL DIRECTORY'!K$5,Directory[#Headers],0))</f>
        <v>SOE组</v>
      </c>
      <c r="L178" s="129">
        <f>INDEX(Directory[],MATCH(tbl_deal[[#This Row],[Index]],Directory[Index],0),MATCH('DEAL DIRECTORY'!L$5,Directory[#Headers],0))</f>
        <v>1</v>
      </c>
      <c r="M178" s="129" t="str">
        <f>INDEX(Directory[],MATCH(tbl_deal[[#This Row],[Index]],Directory[Index],0),MATCH('DEAL DIRECTORY'!M$5,Directory[#Headers],0))</f>
        <v>杭州上城城建综合</v>
      </c>
      <c r="N178" s="129" t="str">
        <f>INDEX(Directory[],MATCH(tbl_deal[[#This Row],[Index]],Directory[Index],0),MATCH('DEAL DIRECTORY'!N$5,Directory[#Headers],0))</f>
        <v>--/--/BBB-</v>
      </c>
      <c r="O178" s="129" t="str">
        <f>INDEX(Directory[],MATCH(tbl_deal[[#This Row],[Index]],Directory[Index],0),MATCH('DEAL DIRECTORY'!O$5,Directory[#Headers],0))</f>
        <v>USD</v>
      </c>
      <c r="P178" s="129">
        <f>INDEX(Directory[],MATCH(tbl_deal[[#This Row],[Index]],Directory[Index],0),MATCH('DEAL DIRECTORY'!P$5,Directory[#Headers],0))</f>
        <v>2</v>
      </c>
      <c r="Q178" s="129" t="str">
        <f>INDEX(Directory[],MATCH(tbl_deal[[#This Row],[Index]],Directory[Index],0),MATCH('DEAL DIRECTORY'!Q$5,Directory[#Headers],0))</f>
        <v>3</v>
      </c>
      <c r="R178" s="129" t="str">
        <f>INDEX(Directory[],MATCH(tbl_deal[[#This Row],[Index]],Directory[Index],0),MATCH('DEAL DIRECTORY'!R$5,Directory[#Headers],0))</f>
        <v>2.25%</v>
      </c>
      <c r="S178" s="129" t="str">
        <f>INDEX(Directory[],MATCH(tbl_deal[[#This Row],[Index]],Directory[Index],0),MATCH('DEAL DIRECTORY'!S$5,Directory[#Headers],0))</f>
        <v>2.75%a</v>
      </c>
      <c r="T178" s="129" t="str">
        <f>INDEX(Directory[],MATCH(tbl_deal[[#This Row],[Index]],Directory[Index],0),MATCH('DEAL DIRECTORY'!T$5,Directory[#Headers],0))</f>
        <v>2.25%</v>
      </c>
      <c r="U178" s="129" t="str">
        <f>INDEX(Directory[],MATCH(tbl_deal[[#This Row],[Index]],Directory[Index],0),MATCH('DEAL DIRECTORY'!U$5,Directory[#Headers],0))</f>
        <v>--</v>
      </c>
      <c r="V178" s="131">
        <f>INDEX(Directory[],MATCH(tbl_deal[[#This Row],[Index]],Directory[Index],0),MATCH('DEAL DIRECTORY'!V$5,Directory[#Headers],0))</f>
        <v>50</v>
      </c>
      <c r="W178" s="129" t="str">
        <f>INDEX(Directory[],MATCH(tbl_deal[[#This Row],[Index]],Directory[Index],0),MATCH('DEAL DIRECTORY'!W$5,Directory[#Headers],0))</f>
        <v>担保</v>
      </c>
      <c r="X178" s="129" t="str">
        <f>INDEX(Directory[],MATCH(tbl_deal[[#This Row],[Index]],Directory[Index],0),MATCH('DEAL DIRECTORY'!X$5,Directory[#Headers],0))</f>
        <v>--</v>
      </c>
      <c r="Y178" s="129" t="str">
        <f>INDEX(Directory[],MATCH(tbl_deal[[#This Row],[Index]],Directory[Index],0),MATCH('DEAL DIRECTORY'!Y$5,Directory[#Headers],0))</f>
        <v>港交所</v>
      </c>
      <c r="Z178" s="129" t="str">
        <f>INDEX(Directory[],MATCH(tbl_deal[[#This Row],[Index]],Directory[Index],0),MATCH('DEAL DIRECTORY'!Z$5,Directory[#Headers],0))</f>
        <v/>
      </c>
      <c r="AA178" s="129" t="str">
        <f>INDEX(Directory[],MATCH(tbl_deal[[#This Row],[Index]],Directory[Index],0),MATCH('DEAL DIRECTORY'!AA$5,Directory[#Headers],0))</f>
        <v/>
      </c>
      <c r="AB178" s="129" t="str">
        <f>INDEX(Directory[],MATCH(tbl_deal[[#This Row],[Index]],Directory[Index],0),MATCH('DEAL DIRECTORY'!AB$5,Directory[#Headers],0))</f>
        <v>BISL</v>
      </c>
      <c r="AC178" s="129" t="str">
        <f>INDEX(Directory[],MATCH(tbl_deal[[#This Row],[Index]],Directory[Index],0),MATCH('DEAL DIRECTORY'!AC$5,Directory[#Headers],0))</f>
        <v>--</v>
      </c>
      <c r="AD178" s="129" t="str">
        <f>INDEX(Directory[],MATCH(tbl_deal[[#This Row],[Index]],Directory[Index],0),MATCH('DEAL DIRECTORY'!AD$5,Directory[#Headers],0))</f>
        <v>--</v>
      </c>
      <c r="AE178" s="129" t="str">
        <f>INDEX(Directory[],MATCH(tbl_deal[[#This Row],[Index]],Directory[Index],0),MATCH('DEAL DIRECTORY'!AE$5,Directory[#Headers],0))</f>
        <v>--</v>
      </c>
      <c r="AF178" s="129" t="str">
        <f>INDEX(Directory[],MATCH(tbl_deal[[#This Row],[Index]],Directory[Index],0),MATCH('DEAL DIRECTORY'!AF$5,Directory[#Headers],0))</f>
        <v>N</v>
      </c>
      <c r="AG178" s="129" t="str">
        <f>INDEX(Directory[],MATCH(tbl_deal[[#This Row],[Index]],Directory[Index],0),MATCH('DEAL DIRECTORY'!AG$5,Directory[#Headers],0))</f>
        <v>杭州上城区城市建设综合开发有限公司</v>
      </c>
      <c r="AH178" s="129" t="str">
        <f>INDEX(Directory[],MATCH(tbl_deal[[#This Row],[Index]],Directory[Index],0),MATCH('DEAL DIRECTORY'!AH$5,Directory[#Headers],0))</f>
        <v>--/--/BBB-</v>
      </c>
      <c r="AI178" s="129" t="str">
        <f>INDEX(Directory[],MATCH(tbl_deal[[#This Row],[Index]],Directory[Index],0),MATCH('DEAL DIRECTORY'!AI$5,Directory[#Headers],0))</f>
        <v>AA+</v>
      </c>
      <c r="AJ178" s="129" t="str">
        <f>INDEX(Directory[],MATCH(tbl_deal[[#This Row],[Index]],Directory[Index],0),MATCH('DEAL DIRECTORY'!AJ$5,Directory[#Headers],0))</f>
        <v>浙江</v>
      </c>
      <c r="AK178" s="129" t="str">
        <f>INDEX(Directory[],MATCH(tbl_deal[[#This Row],[Index]],Directory[Index],0),MATCH('DEAL DIRECTORY'!AK$5,Directory[#Headers],0))</f>
        <v>杭州市</v>
      </c>
      <c r="AL178" s="129" t="str">
        <f>INDEX(Directory[],MATCH(tbl_deal[[#This Row],[Index]],Directory[Index],0),MATCH('DEAL DIRECTORY'!AL$5,Directory[#Headers],0))</f>
        <v>上城区</v>
      </c>
      <c r="AM178" s="129" t="str">
        <f>INDEX(Directory[],MATCH(tbl_deal[[#This Row],[Index]],Directory[Index],0),MATCH('DEAL DIRECTORY'!AM$5,Directory[#Headers],0))</f>
        <v>--</v>
      </c>
      <c r="AN178" s="129" t="str">
        <f>INDEX(Directory[],MATCH(tbl_deal[[#This Row],[Index]],Directory[Index],0),MATCH('DEAL DIRECTORY'!AN$5,Directory[#Headers],0))</f>
        <v>--</v>
      </c>
      <c r="AO178" s="132">
        <f>IF(ISBLANK(INDEX(Directory[],MATCH(tbl_deal[[#This Row],[Index]],Directory[Index],0),MATCH('DEAL DIRECTORY'!AO$5,Directory[#Headers],0))),"--",INDEX(Directory[],MATCH(tbl_deal[[#This Row],[Index]],Directory[Index],0),MATCH('DEAL DIRECTORY'!AO$5,Directory[#Headers],0)))</f>
        <v>0</v>
      </c>
      <c r="AP178" s="129">
        <f>INDEX(Directory[],MATCH(tbl_deal[[#This Row],[Index]],Directory[Index],0),MATCH('DEAL DIRECTORY'!AP$5,Directory[#Headers],0))</f>
        <v>2</v>
      </c>
      <c r="AQ178" s="129">
        <f>INDEX(Directory[],MATCH(tbl_deal[[#This Row],[Index]],Directory[Index],0),MATCH('DEAL DIRECTORY'!AQ$5,Directory[#Headers],0))</f>
        <v>12.92</v>
      </c>
      <c r="AR178" s="129">
        <f>INDEX(Directory[],MATCH(tbl_deal[[#This Row],[Index]],Directory[Index],0),MATCH('DEAL DIRECTORY'!AR$5,Directory[#Headers],0))</f>
        <v>15.504</v>
      </c>
      <c r="AS178" s="129" t="str">
        <f>INDEX(Directory[],MATCH(tbl_deal[[#This Row],[Index]],Directory[Index],0),MATCH('DEAL DIRECTORY'!AS$5,Directory[#Headers],0))</f>
        <v>地方国企</v>
      </c>
      <c r="AT178" s="129" t="str">
        <f>INDEX(Directory[],MATCH(tbl_deal[[#This Row],[Index]],Directory[Index],0),MATCH('DEAL DIRECTORY'!AT$5,Directory[#Headers],0))</f>
        <v>地方平台</v>
      </c>
      <c r="AU178" s="129" t="str">
        <f>INDEX(Directory[],MATCH(tbl_deal[[#This Row],[Index]],Directory[Index],0),MATCH('DEAL DIRECTORY'!AU$5,Directory[#Headers],0))</f>
        <v>基建</v>
      </c>
      <c r="AV178" s="129" t="str">
        <f>INDEX(Directory[],MATCH(tbl_deal[[#This Row],[Index]],Directory[Index],0),MATCH('DEAL DIRECTORY'!AV$5,Directory[#Headers],0))</f>
        <v>担保</v>
      </c>
      <c r="AW178" s="129" t="str">
        <f>INDEX(Directory[],MATCH(tbl_deal[[#This Row],[Index]],Directory[Index],0),MATCH('DEAL DIRECTORY'!AW$5,Directory[#Headers],0))</f>
        <v>投资级</v>
      </c>
      <c r="AX178" s="129" t="str">
        <f>INDEX(Directory[],MATCH(tbl_deal[[#This Row],[Index]],Directory[Index],0),MATCH('DEAL DIRECTORY'!AX$5,Directory[#Headers],0))</f>
        <v>≤2亿</v>
      </c>
      <c r="AY178" s="133" t="str">
        <f>INDEX(Directory[],MATCH(tbl_deal[[#This Row],[Index]],Directory[Index],0),MATCH('DEAL DIRECTORY'!AY$5,Directory[#Headers],0))</f>
        <v>21年</v>
      </c>
      <c r="AZ178" s="129" t="str">
        <f>INDEX(Directory[],MATCH(tbl_deal[[#This Row],[Index]],Directory[Index],0),MATCH('DEAL DIRECTORY'!AZ$5,Directory[#Headers],0))</f>
        <v>Q3</v>
      </c>
      <c r="BA178" s="129" t="str">
        <f>INDEX(Directory[],MATCH(tbl_deal[[#This Row],[Index]],Directory[Index],0),MATCH('DEAL DIRECTORY'!BA$5,Directory[#Headers],0))</f>
        <v>08月</v>
      </c>
      <c r="BB178" s="129" t="str">
        <f>INDEX(Directory[],MATCH(tbl_deal[[#This Row],[Index]],Directory[Index],0),MATCH('DEAL DIRECTORY'!BB$5,Directory[#Headers],0))</f>
        <v>SOE Creds</v>
      </c>
      <c r="BC178" s="129" t="str">
        <f>INDEX(Directory[],MATCH(tbl_deal[[#This Row],[Index]],Directory[Index],0),MATCH('DEAL DIRECTORY'!BC$5,Directory[#Headers],0))</f>
        <v>ZHEJIANG BARON BVI CO LTD</v>
      </c>
      <c r="BD178" s="129" t="str">
        <f>INDEX(Directory[],MATCH(tbl_deal[[#This Row],[Index]],Directory[Index],0),MATCH('DEAL DIRECTORY'!BD$5,Directory[#Headers],0))</f>
        <v>XS2357111090</v>
      </c>
      <c r="BE178" s="137" t="str">
        <f>INDEX(Directory[],MATCH(tbl_deal[[#This Row],[Index]],Directory[Index],0),MATCH('DEAL DIRECTORY'!BE$5,Directory[#Headers],0))</f>
        <v>21年08月</v>
      </c>
      <c r="BF178" s="137" t="str">
        <f>INDEX(Directory[],MATCH(tbl_deal[[#This Row],[Index]],Directory[Index],0),MATCH('DEAL DIRECTORY'!BF$5,Directory[#Headers],0))</f>
        <v>杭州上城城建综合</v>
      </c>
      <c r="BG178" s="137" t="str">
        <f>INDEX(Directory[],MATCH(tbl_deal[[#This Row],[Index]],Directory[Index],0),MATCH('DEAL DIRECTORY'!BG$5,Directory[#Headers],0))</f>
        <v>--/--/BBB-</v>
      </c>
      <c r="BH178" s="137" t="str">
        <f>INDEX(Directory[],MATCH(tbl_deal[[#This Row],[Index]],Directory[Index],0),MATCH('DEAL DIRECTORY'!BH$5,Directory[#Headers],0))</f>
        <v>高级债</v>
      </c>
      <c r="BI178" s="137" t="str">
        <f>INDEX(Directory[],MATCH(tbl_deal[[#This Row],[Index]],Directory[Index],0),MATCH('DEAL DIRECTORY'!BI$5,Directory[#Headers],0))</f>
        <v>2亿美元</v>
      </c>
      <c r="BJ178" s="137" t="str">
        <f>INDEX(Directory[],MATCH(tbl_deal[[#This Row],[Index]],Directory[Index],0),MATCH('DEAL DIRECTORY'!BJ$5,Directory[#Headers],0))</f>
        <v>3年</v>
      </c>
      <c r="BK178" s="137" t="str">
        <f>INDEX(Directory[],MATCH(tbl_deal[[#This Row],[Index]],Directory[Index],0),MATCH('DEAL DIRECTORY'!BK$5,Directory[#Headers],0))</f>
        <v>2.25%</v>
      </c>
      <c r="BL178" s="137" t="str">
        <f>INDEX(Directory[],MATCH(tbl_deal[[#This Row],[Index]],Directory[Index],0),MATCH('DEAL DIRECTORY'!BL$5,Directory[#Headers],0))</f>
        <v>账簿管理人</v>
      </c>
      <c r="BM178" s="129" t="str">
        <f>INDEX(Directory[],MATCH(tbl_deal[[#This Row],[Index]],Directory[Index],0),MATCH('DEAL DIRECTORY'!BM$5,Directory[#Headers],0))</f>
        <v>\\10.10.1.215\dcm$\Deals\Completed\2021 Completed\Qianjiang III 杭州上城区城建</v>
      </c>
      <c r="BN178" s="4"/>
      <c r="BO178" s="4"/>
      <c r="BP178" s="4"/>
    </row>
    <row r="179" spans="3:68" ht="20.25" customHeight="1" x14ac:dyDescent="0.25">
      <c r="C179" s="129">
        <f>Directory[[#This Row],[Index]]</f>
        <v>292</v>
      </c>
      <c r="D179" s="130">
        <f>INDEX(Directory[],MATCH(tbl_deal[[#This Row],[Index]],Directory[Index],0),MATCH('DEAL DIRECTORY'!D$5,Directory[#Headers],0))</f>
        <v>44407</v>
      </c>
      <c r="E179" s="129" t="str">
        <f>INDEX(Directory[],MATCH(tbl_deal[[#This Row],[Index]],Directory[Index],0),MATCH('DEAL DIRECTORY'!E$5,Directory[#Headers],0))</f>
        <v/>
      </c>
      <c r="F179" s="129" t="str">
        <f>INDEX(Directory[],MATCH(tbl_deal[[#This Row],[Index]],Directory[Index],0),MATCH('DEAL DIRECTORY'!F$5,Directory[#Headers],0))</f>
        <v/>
      </c>
      <c r="G179" s="129" t="str">
        <f>INDEX(Directory[],MATCH(tbl_deal[[#This Row],[Index]],Directory[Index],0),MATCH('DEAL DIRECTORY'!G$5,Directory[#Headers],0))</f>
        <v>Aero V</v>
      </c>
      <c r="H179" s="135" t="str">
        <f>IF(tbl_deal[[#This Row],[FolderPath]]="","",HYPERLINK(tbl_deal[[#This Row],[FolderPath]],"📂"))</f>
        <v>📂</v>
      </c>
      <c r="I179" s="129" t="str">
        <f>INDEX(Directory[],MATCH(tbl_deal[[#This Row],[Index]],Directory[Index],0),MATCH('DEAL DIRECTORY'!I$5,Directory[#Headers],0))</f>
        <v>PA</v>
      </c>
      <c r="J179" s="129" t="str">
        <f>INDEX(Directory[],MATCH(tbl_deal[[#This Row],[Index]],Directory[Index],0),MATCH('DEAL DIRECTORY'!J$5,Directory[#Headers],0))</f>
        <v>n/a</v>
      </c>
      <c r="K179" s="129" t="str">
        <f>INDEX(Directory[],MATCH(tbl_deal[[#This Row],[Index]],Directory[Index],0),MATCH('DEAL DIRECTORY'!K$5,Directory[#Headers],0))</f>
        <v>SOE组</v>
      </c>
      <c r="L179" s="129">
        <f>INDEX(Directory[],MATCH(tbl_deal[[#This Row],[Index]],Directory[Index],0),MATCH('DEAL DIRECTORY'!L$5,Directory[#Headers],0))</f>
        <v>1</v>
      </c>
      <c r="M179" s="129" t="str">
        <f>INDEX(Directory[],MATCH(tbl_deal[[#This Row],[Index]],Directory[Index],0),MATCH('DEAL DIRECTORY'!M$5,Directory[#Headers],0))</f>
        <v>西安航天高技术(浦发银行)</v>
      </c>
      <c r="N179" s="129" t="str">
        <f>INDEX(Directory[],MATCH(tbl_deal[[#This Row],[Index]],Directory[Index],0),MATCH('DEAL DIRECTORY'!N$5,Directory[#Headers],0))</f>
        <v>--/--/--</v>
      </c>
      <c r="O179" s="129" t="str">
        <f>INDEX(Directory[],MATCH(tbl_deal[[#This Row],[Index]],Directory[Index],0),MATCH('DEAL DIRECTORY'!O$5,Directory[#Headers],0))</f>
        <v>USD</v>
      </c>
      <c r="P179" s="129">
        <f>INDEX(Directory[],MATCH(tbl_deal[[#This Row],[Index]],Directory[Index],0),MATCH('DEAL DIRECTORY'!P$5,Directory[#Headers],0))</f>
        <v>0.48</v>
      </c>
      <c r="Q179" s="129" t="str">
        <f>INDEX(Directory[],MATCH(tbl_deal[[#This Row],[Index]],Directory[Index],0),MATCH('DEAL DIRECTORY'!Q$5,Directory[#Headers],0))</f>
        <v>2.8</v>
      </c>
      <c r="R179" s="129" t="str">
        <f>INDEX(Directory[],MATCH(tbl_deal[[#This Row],[Index]],Directory[Index],0),MATCH('DEAL DIRECTORY'!R$5,Directory[#Headers],0))</f>
        <v>2%</v>
      </c>
      <c r="S179" s="129" t="str">
        <f>INDEX(Directory[],MATCH(tbl_deal[[#This Row],[Index]],Directory[Index],0),MATCH('DEAL DIRECTORY'!S$5,Directory[#Headers],0))</f>
        <v>--</v>
      </c>
      <c r="T179" s="129" t="str">
        <f>INDEX(Directory[],MATCH(tbl_deal[[#This Row],[Index]],Directory[Index],0),MATCH('DEAL DIRECTORY'!T$5,Directory[#Headers],0))</f>
        <v>2%</v>
      </c>
      <c r="U179" s="129" t="str">
        <f>INDEX(Directory[],MATCH(tbl_deal[[#This Row],[Index]],Directory[Index],0),MATCH('DEAL DIRECTORY'!U$5,Directory[#Headers],0))</f>
        <v>--</v>
      </c>
      <c r="V179" s="131">
        <f>INDEX(Directory[],MATCH(tbl_deal[[#This Row],[Index]],Directory[Index],0),MATCH('DEAL DIRECTORY'!V$5,Directory[#Headers],0))</f>
        <v>0</v>
      </c>
      <c r="W179" s="129" t="str">
        <f>INDEX(Directory[],MATCH(tbl_deal[[#This Row],[Index]],Directory[Index],0),MATCH('DEAL DIRECTORY'!W$5,Directory[#Headers],0))</f>
        <v>备证</v>
      </c>
      <c r="X179" s="129" t="str">
        <f>INDEX(Directory[],MATCH(tbl_deal[[#This Row],[Index]],Directory[Index],0),MATCH('DEAL DIRECTORY'!X$5,Directory[#Headers],0))</f>
        <v>--</v>
      </c>
      <c r="Y179" s="129" t="str">
        <f>INDEX(Directory[],MATCH(tbl_deal[[#This Row],[Index]],Directory[Index],0),MATCH('DEAL DIRECTORY'!Y$5,Directory[#Headers],0))</f>
        <v>港交所</v>
      </c>
      <c r="Z179" s="129" t="str">
        <f>INDEX(Directory[],MATCH(tbl_deal[[#This Row],[Index]],Directory[Index],0),MATCH('DEAL DIRECTORY'!Z$5,Directory[#Headers],0))</f>
        <v/>
      </c>
      <c r="AA179" s="129" t="str">
        <f>INDEX(Directory[],MATCH(tbl_deal[[#This Row],[Index]],Directory[Index],0),MATCH('DEAL DIRECTORY'!AA$5,Directory[#Headers],0))</f>
        <v/>
      </c>
      <c r="AB179" s="129" t="str">
        <f>INDEX(Directory[],MATCH(tbl_deal[[#This Row],[Index]],Directory[Index],0),MATCH('DEAL DIRECTORY'!AB$5,Directory[#Headers],0))</f>
        <v>BISL</v>
      </c>
      <c r="AC179" s="129" t="str">
        <f>INDEX(Directory[],MATCH(tbl_deal[[#This Row],[Index]],Directory[Index],0),MATCH('DEAL DIRECTORY'!AC$5,Directory[#Headers],0))</f>
        <v>--</v>
      </c>
      <c r="AD179" s="129" t="str">
        <f>INDEX(Directory[],MATCH(tbl_deal[[#This Row],[Index]],Directory[Index],0),MATCH('DEAL DIRECTORY'!AD$5,Directory[#Headers],0))</f>
        <v>--</v>
      </c>
      <c r="AE179" s="129" t="str">
        <f>INDEX(Directory[],MATCH(tbl_deal[[#This Row],[Index]],Directory[Index],0),MATCH('DEAL DIRECTORY'!AE$5,Directory[#Headers],0))</f>
        <v>--</v>
      </c>
      <c r="AF179" s="129" t="str">
        <f>INDEX(Directory[],MATCH(tbl_deal[[#This Row],[Index]],Directory[Index],0),MATCH('DEAL DIRECTORY'!AF$5,Directory[#Headers],0))</f>
        <v>N</v>
      </c>
      <c r="AG179" s="129" t="str">
        <f>INDEX(Directory[],MATCH(tbl_deal[[#This Row],[Index]],Directory[Index],0),MATCH('DEAL DIRECTORY'!AG$5,Directory[#Headers],0))</f>
        <v>西安航天高技术产业发展集团有限公司</v>
      </c>
      <c r="AH179" s="129" t="str">
        <f>INDEX(Directory[],MATCH(tbl_deal[[#This Row],[Index]],Directory[Index],0),MATCH('DEAL DIRECTORY'!AH$5,Directory[#Headers],0))</f>
        <v>--/--/--</v>
      </c>
      <c r="AI179" s="129" t="str">
        <f>INDEX(Directory[],MATCH(tbl_deal[[#This Row],[Index]],Directory[Index],0),MATCH('DEAL DIRECTORY'!AI$5,Directory[#Headers],0))</f>
        <v>AA</v>
      </c>
      <c r="AJ179" s="129" t="str">
        <f>INDEX(Directory[],MATCH(tbl_deal[[#This Row],[Index]],Directory[Index],0),MATCH('DEAL DIRECTORY'!AJ$5,Directory[#Headers],0))</f>
        <v>陕西</v>
      </c>
      <c r="AK179" s="129" t="str">
        <f>INDEX(Directory[],MATCH(tbl_deal[[#This Row],[Index]],Directory[Index],0),MATCH('DEAL DIRECTORY'!AK$5,Directory[#Headers],0))</f>
        <v>西安市</v>
      </c>
      <c r="AL179" s="129" t="str">
        <f>INDEX(Directory[],MATCH(tbl_deal[[#This Row],[Index]],Directory[Index],0),MATCH('DEAL DIRECTORY'!AL$5,Directory[#Headers],0))</f>
        <v>陕西航天经开区</v>
      </c>
      <c r="AM179" s="129" t="str">
        <f>INDEX(Directory[],MATCH(tbl_deal[[#This Row],[Index]],Directory[Index],0),MATCH('DEAL DIRECTORY'!AM$5,Directory[#Headers],0))</f>
        <v>浦发银行</v>
      </c>
      <c r="AN179" s="129" t="str">
        <f>INDEX(Directory[],MATCH(tbl_deal[[#This Row],[Index]],Directory[Index],0),MATCH('DEAL DIRECTORY'!AN$5,Directory[#Headers],0))</f>
        <v>股份行备证</v>
      </c>
      <c r="AO179" s="132">
        <f>IF(ISBLANK(INDEX(Directory[],MATCH(tbl_deal[[#This Row],[Index]],Directory[Index],0),MATCH('DEAL DIRECTORY'!AO$5,Directory[#Headers],0))),"--",INDEX(Directory[],MATCH(tbl_deal[[#This Row],[Index]],Directory[Index],0),MATCH('DEAL DIRECTORY'!AO$5,Directory[#Headers],0)))</f>
        <v>0</v>
      </c>
      <c r="AP179" s="129">
        <f>INDEX(Directory[],MATCH(tbl_deal[[#This Row],[Index]],Directory[Index],0),MATCH('DEAL DIRECTORY'!AP$5,Directory[#Headers],0))</f>
        <v>0.48</v>
      </c>
      <c r="AQ179" s="129">
        <f>INDEX(Directory[],MATCH(tbl_deal[[#This Row],[Index]],Directory[Index],0),MATCH('DEAL DIRECTORY'!AQ$5,Directory[#Headers],0))</f>
        <v>3.1</v>
      </c>
      <c r="AR179" s="129">
        <f>INDEX(Directory[],MATCH(tbl_deal[[#This Row],[Index]],Directory[Index],0),MATCH('DEAL DIRECTORY'!AR$5,Directory[#Headers],0))</f>
        <v>3.7210000000000001</v>
      </c>
      <c r="AS179" s="129" t="str">
        <f>INDEX(Directory[],MATCH(tbl_deal[[#This Row],[Index]],Directory[Index],0),MATCH('DEAL DIRECTORY'!AS$5,Directory[#Headers],0))</f>
        <v>地方国企</v>
      </c>
      <c r="AT179" s="129" t="str">
        <f>INDEX(Directory[],MATCH(tbl_deal[[#This Row],[Index]],Directory[Index],0),MATCH('DEAL DIRECTORY'!AT$5,Directory[#Headers],0))</f>
        <v>地方平台</v>
      </c>
      <c r="AU179" s="129" t="str">
        <f>INDEX(Directory[],MATCH(tbl_deal[[#This Row],[Index]],Directory[Index],0),MATCH('DEAL DIRECTORY'!AU$5,Directory[#Headers],0))</f>
        <v>园区</v>
      </c>
      <c r="AV179" s="129" t="str">
        <f>INDEX(Directory[],MATCH(tbl_deal[[#This Row],[Index]],Directory[Index],0),MATCH('DEAL DIRECTORY'!AV$5,Directory[#Headers],0))</f>
        <v>备证</v>
      </c>
      <c r="AW179" s="129" t="str">
        <f>INDEX(Directory[],MATCH(tbl_deal[[#This Row],[Index]],Directory[Index],0),MATCH('DEAL DIRECTORY'!AW$5,Directory[#Headers],0))</f>
        <v>无评级</v>
      </c>
      <c r="AX179" s="129" t="str">
        <f>INDEX(Directory[],MATCH(tbl_deal[[#This Row],[Index]],Directory[Index],0),MATCH('DEAL DIRECTORY'!AX$5,Directory[#Headers],0))</f>
        <v>≤2亿</v>
      </c>
      <c r="AY179" s="133" t="str">
        <f>INDEX(Directory[],MATCH(tbl_deal[[#This Row],[Index]],Directory[Index],0),MATCH('DEAL DIRECTORY'!AY$5,Directory[#Headers],0))</f>
        <v>21年</v>
      </c>
      <c r="AZ179" s="129" t="str">
        <f>INDEX(Directory[],MATCH(tbl_deal[[#This Row],[Index]],Directory[Index],0),MATCH('DEAL DIRECTORY'!AZ$5,Directory[#Headers],0))</f>
        <v>Q3</v>
      </c>
      <c r="BA179" s="129" t="str">
        <f>INDEX(Directory[],MATCH(tbl_deal[[#This Row],[Index]],Directory[Index],0),MATCH('DEAL DIRECTORY'!BA$5,Directory[#Headers],0))</f>
        <v>07月</v>
      </c>
      <c r="BB179" s="129" t="str">
        <f>INDEX(Directory[],MATCH(tbl_deal[[#This Row],[Index]],Directory[Index],0),MATCH('DEAL DIRECTORY'!BB$5,Directory[#Headers],0))</f>
        <v>SOE Creds</v>
      </c>
      <c r="BC179" s="129" t="str">
        <f>INDEX(Directory[],MATCH(tbl_deal[[#This Row],[Index]],Directory[Index],0),MATCH('DEAL DIRECTORY'!BC$5,Directory[#Headers],0))</f>
        <v>XI'AN AEROSPACE HIGH-TECH INDUSTRY DEVELOPMENT GROUP CO LTD</v>
      </c>
      <c r="BD179" s="129" t="str">
        <f>INDEX(Directory[],MATCH(tbl_deal[[#This Row],[Index]],Directory[Index],0),MATCH('DEAL DIRECTORY'!BD$5,Directory[#Headers],0))</f>
        <v>XS2371893533</v>
      </c>
      <c r="BE179" s="137" t="str">
        <f>INDEX(Directory[],MATCH(tbl_deal[[#This Row],[Index]],Directory[Index],0),MATCH('DEAL DIRECTORY'!BE$5,Directory[#Headers],0))</f>
        <v>21年07月</v>
      </c>
      <c r="BF179" s="137" t="str">
        <f>INDEX(Directory[],MATCH(tbl_deal[[#This Row],[Index]],Directory[Index],0),MATCH('DEAL DIRECTORY'!BF$5,Directory[#Headers],0))</f>
        <v>西安航天高技术</v>
      </c>
      <c r="BG179" s="137" t="str">
        <f>INDEX(Directory[],MATCH(tbl_deal[[#This Row],[Index]],Directory[Index],0),MATCH('DEAL DIRECTORY'!BG$5,Directory[#Headers],0))</f>
        <v>--/--/--</v>
      </c>
      <c r="BH179" s="137" t="str">
        <f>INDEX(Directory[],MATCH(tbl_deal[[#This Row],[Index]],Directory[Index],0),MATCH('DEAL DIRECTORY'!BH$5,Directory[#Headers],0))</f>
        <v>信用增强债券</v>
      </c>
      <c r="BI179" s="137" t="str">
        <f>INDEX(Directory[],MATCH(tbl_deal[[#This Row],[Index]],Directory[Index],0),MATCH('DEAL DIRECTORY'!BI$5,Directory[#Headers],0))</f>
        <v>4800万美元</v>
      </c>
      <c r="BJ179" s="137" t="str">
        <f>INDEX(Directory[],MATCH(tbl_deal[[#This Row],[Index]],Directory[Index],0),MATCH('DEAL DIRECTORY'!BJ$5,Directory[#Headers],0))</f>
        <v>2.8年</v>
      </c>
      <c r="BK179" s="137" t="str">
        <f>INDEX(Directory[],MATCH(tbl_deal[[#This Row],[Index]],Directory[Index],0),MATCH('DEAL DIRECTORY'!BK$5,Directory[#Headers],0))</f>
        <v>2%</v>
      </c>
      <c r="BL179" s="137" t="str">
        <f>INDEX(Directory[],MATCH(tbl_deal[[#This Row],[Index]],Directory[Index],0),MATCH('DEAL DIRECTORY'!BL$5,Directory[#Headers],0))</f>
        <v>配售代理</v>
      </c>
      <c r="BM179" s="129" t="str">
        <f>INDEX(Directory[],MATCH(tbl_deal[[#This Row],[Index]],Directory[Index],0),MATCH('DEAL DIRECTORY'!BM$5,Directory[#Headers],0))</f>
        <v>\\10.10.1.215\dcm$\Deals\Completed\2021 Completed\Aero V 西安航天[SPDB SBLC]</v>
      </c>
      <c r="BN179" s="4"/>
      <c r="BO179" s="4"/>
      <c r="BP179" s="4"/>
    </row>
    <row r="180" spans="3:68" ht="20.25" customHeight="1" x14ac:dyDescent="0.25">
      <c r="C180" s="129">
        <f>Directory[[#This Row],[Index]]</f>
        <v>291</v>
      </c>
      <c r="D180" s="130">
        <f>INDEX(Directory[],MATCH(tbl_deal[[#This Row],[Index]],Directory[Index],0),MATCH('DEAL DIRECTORY'!D$5,Directory[#Headers],0))</f>
        <v>44404</v>
      </c>
      <c r="E180" s="129" t="str">
        <f>INDEX(Directory[],MATCH(tbl_deal[[#This Row],[Index]],Directory[Index],0),MATCH('DEAL DIRECTORY'!E$5,Directory[#Headers],0))</f>
        <v/>
      </c>
      <c r="F180" s="129" t="str">
        <f>INDEX(Directory[],MATCH(tbl_deal[[#This Row],[Index]],Directory[Index],0),MATCH('DEAL DIRECTORY'!F$5,Directory[#Headers],0))</f>
        <v>欧元债</v>
      </c>
      <c r="G180" s="129" t="str">
        <f>INDEX(Directory[],MATCH(tbl_deal[[#This Row],[Index]],Directory[Index],0),MATCH('DEAL DIRECTORY'!G$5,Directory[#Headers],0))</f>
        <v>Soar V</v>
      </c>
      <c r="H180" s="135" t="str">
        <f>IF(tbl_deal[[#This Row],[FolderPath]]="","",HYPERLINK(tbl_deal[[#This Row],[FolderPath]],"📂"))</f>
        <v>📂</v>
      </c>
      <c r="I180" s="129" t="str">
        <f>INDEX(Directory[],MATCH(tbl_deal[[#This Row],[Index]],Directory[Index],0),MATCH('DEAL DIRECTORY'!I$5,Directory[#Headers],0))</f>
        <v>JBR</v>
      </c>
      <c r="J180" s="129" t="str">
        <f>INDEX(Directory[],MATCH(tbl_deal[[#This Row],[Index]],Directory[Index],0),MATCH('DEAL DIRECTORY'!J$5,Directory[#Headers],0))</f>
        <v>n/a</v>
      </c>
      <c r="K180" s="129" t="str">
        <f>INDEX(Directory[],MATCH(tbl_deal[[#This Row],[Index]],Directory[Index],0),MATCH('DEAL DIRECTORY'!K$5,Directory[#Headers],0))</f>
        <v>SOE组</v>
      </c>
      <c r="L180" s="129">
        <f>INDEX(Directory[],MATCH(tbl_deal[[#This Row],[Index]],Directory[Index],0),MATCH('DEAL DIRECTORY'!L$5,Directory[#Headers],0))</f>
        <v>2</v>
      </c>
      <c r="M180" s="129" t="str">
        <f>INDEX(Directory[],MATCH(tbl_deal[[#This Row],[Index]],Directory[Index],0),MATCH('DEAL DIRECTORY'!M$5,Directory[#Headers],0))</f>
        <v>中航租赁</v>
      </c>
      <c r="N180" s="129" t="str">
        <f>INDEX(Directory[],MATCH(tbl_deal[[#This Row],[Index]],Directory[Index],0),MATCH('DEAL DIRECTORY'!N$5,Directory[#Headers],0))</f>
        <v>--/--/A-</v>
      </c>
      <c r="O180" s="129" t="str">
        <f>INDEX(Directory[],MATCH(tbl_deal[[#This Row],[Index]],Directory[Index],0),MATCH('DEAL DIRECTORY'!O$5,Directory[#Headers],0))</f>
        <v>EUR</v>
      </c>
      <c r="P180" s="129">
        <f>INDEX(Directory[],MATCH(tbl_deal[[#This Row],[Index]],Directory[Index],0),MATCH('DEAL DIRECTORY'!P$5,Directory[#Headers],0))</f>
        <v>2</v>
      </c>
      <c r="Q180" s="129" t="str">
        <f>INDEX(Directory[],MATCH(tbl_deal[[#This Row],[Index]],Directory[Index],0),MATCH('DEAL DIRECTORY'!Q$5,Directory[#Headers],0))</f>
        <v>1</v>
      </c>
      <c r="R180" s="129" t="str">
        <f>INDEX(Directory[],MATCH(tbl_deal[[#This Row],[Index]],Directory[Index],0),MATCH('DEAL DIRECTORY'!R$5,Directory[#Headers],0))</f>
        <v>0.95%</v>
      </c>
      <c r="S180" s="129" t="str">
        <f>INDEX(Directory[],MATCH(tbl_deal[[#This Row],[Index]],Directory[Index],0),MATCH('DEAL DIRECTORY'!S$5,Directory[#Headers],0))</f>
        <v>1.35%a</v>
      </c>
      <c r="T180" s="129" t="str">
        <f>INDEX(Directory[],MATCH(tbl_deal[[#This Row],[Index]],Directory[Index],0),MATCH('DEAL DIRECTORY'!T$5,Directory[#Headers],0))</f>
        <v>0.95%</v>
      </c>
      <c r="U180" s="129" t="str">
        <f>INDEX(Directory[],MATCH(tbl_deal[[#This Row],[Index]],Directory[Index],0),MATCH('DEAL DIRECTORY'!U$5,Directory[#Headers],0))</f>
        <v>--</v>
      </c>
      <c r="V180" s="131">
        <f>INDEX(Directory[],MATCH(tbl_deal[[#This Row],[Index]],Directory[Index],0),MATCH('DEAL DIRECTORY'!V$5,Directory[#Headers],0))</f>
        <v>40</v>
      </c>
      <c r="W180" s="129" t="str">
        <f>INDEX(Directory[],MATCH(tbl_deal[[#This Row],[Index]],Directory[Index],0),MATCH('DEAL DIRECTORY'!W$5,Directory[#Headers],0))</f>
        <v>担保</v>
      </c>
      <c r="X180" s="129" t="str">
        <f>INDEX(Directory[],MATCH(tbl_deal[[#This Row],[Index]],Directory[Index],0),MATCH('DEAL DIRECTORY'!X$5,Directory[#Headers],0))</f>
        <v>--</v>
      </c>
      <c r="Y180" s="129" t="str">
        <f>INDEX(Directory[],MATCH(tbl_deal[[#This Row],[Index]],Directory[Index],0),MATCH('DEAL DIRECTORY'!Y$5,Directory[#Headers],0))</f>
        <v>港交所</v>
      </c>
      <c r="Z180" s="129" t="str">
        <f>INDEX(Directory[],MATCH(tbl_deal[[#This Row],[Index]],Directory[Index],0),MATCH('DEAL DIRECTORY'!Z$5,Directory[#Headers],0))</f>
        <v/>
      </c>
      <c r="AA180" s="129" t="str">
        <f>INDEX(Directory[],MATCH(tbl_deal[[#This Row],[Index]],Directory[Index],0),MATCH('DEAL DIRECTORY'!AA$5,Directory[#Headers],0))</f>
        <v/>
      </c>
      <c r="AB180" s="129" t="str">
        <f>INDEX(Directory[],MATCH(tbl_deal[[#This Row],[Index]],Directory[Index],0),MATCH('DEAL DIRECTORY'!AB$5,Directory[#Headers],0))</f>
        <v>BISL,港分</v>
      </c>
      <c r="AC180" s="129" t="str">
        <f>INDEX(Directory[],MATCH(tbl_deal[[#This Row],[Index]],Directory[Index],0),MATCH('DEAL DIRECTORY'!AC$5,Directory[#Headers],0))</f>
        <v>--</v>
      </c>
      <c r="AD180" s="129" t="str">
        <f>INDEX(Directory[],MATCH(tbl_deal[[#This Row],[Index]],Directory[Index],0),MATCH('DEAL DIRECTORY'!AD$5,Directory[#Headers],0))</f>
        <v>--</v>
      </c>
      <c r="AE180" s="129" t="str">
        <f>INDEX(Directory[],MATCH(tbl_deal[[#This Row],[Index]],Directory[Index],0),MATCH('DEAL DIRECTORY'!AE$5,Directory[#Headers],0))</f>
        <v>角色不分层</v>
      </c>
      <c r="AF180" s="129" t="str">
        <f>INDEX(Directory[],MATCH(tbl_deal[[#This Row],[Index]],Directory[Index],0),MATCH('DEAL DIRECTORY'!AF$5,Directory[#Headers],0))</f>
        <v>N</v>
      </c>
      <c r="AG180" s="129" t="str">
        <f>INDEX(Directory[],MATCH(tbl_deal[[#This Row],[Index]],Directory[Index],0),MATCH('DEAL DIRECTORY'!AG$5,Directory[#Headers],0))</f>
        <v>中航国际融资租赁有限公司</v>
      </c>
      <c r="AH180" s="129" t="str">
        <f>INDEX(Directory[],MATCH(tbl_deal[[#This Row],[Index]],Directory[Index],0),MATCH('DEAL DIRECTORY'!AH$5,Directory[#Headers],0))</f>
        <v>Baa1/--/A-</v>
      </c>
      <c r="AI180" s="129" t="str">
        <f>INDEX(Directory[],MATCH(tbl_deal[[#This Row],[Index]],Directory[Index],0),MATCH('DEAL DIRECTORY'!AI$5,Directory[#Headers],0))</f>
        <v>AAA</v>
      </c>
      <c r="AJ180" s="129" t="str">
        <f>INDEX(Directory[],MATCH(tbl_deal[[#This Row],[Index]],Directory[Index],0),MATCH('DEAL DIRECTORY'!AJ$5,Directory[#Headers],0))</f>
        <v>上海</v>
      </c>
      <c r="AK180" s="129" t="str">
        <f>INDEX(Directory[],MATCH(tbl_deal[[#This Row],[Index]],Directory[Index],0),MATCH('DEAL DIRECTORY'!AK$5,Directory[#Headers],0))</f>
        <v>浦东新区</v>
      </c>
      <c r="AL180" s="129" t="str">
        <f>INDEX(Directory[],MATCH(tbl_deal[[#This Row],[Index]],Directory[Index],0),MATCH('DEAL DIRECTORY'!AL$5,Directory[#Headers],0))</f>
        <v>--</v>
      </c>
      <c r="AM180" s="129" t="str">
        <f>INDEX(Directory[],MATCH(tbl_deal[[#This Row],[Index]],Directory[Index],0),MATCH('DEAL DIRECTORY'!AM$5,Directory[#Headers],0))</f>
        <v>--</v>
      </c>
      <c r="AN180" s="129" t="str">
        <f>INDEX(Directory[],MATCH(tbl_deal[[#This Row],[Index]],Directory[Index],0),MATCH('DEAL DIRECTORY'!AN$5,Directory[#Headers],0))</f>
        <v>--</v>
      </c>
      <c r="AO180" s="132">
        <f>IF(ISBLANK(INDEX(Directory[],MATCH(tbl_deal[[#This Row],[Index]],Directory[Index],0),MATCH('DEAL DIRECTORY'!AO$5,Directory[#Headers],0))),"--",INDEX(Directory[],MATCH(tbl_deal[[#This Row],[Index]],Directory[Index],0),MATCH('DEAL DIRECTORY'!AO$5,Directory[#Headers],0)))</f>
        <v>0</v>
      </c>
      <c r="AP180" s="129">
        <f>INDEX(Directory[],MATCH(tbl_deal[[#This Row],[Index]],Directory[Index],0),MATCH('DEAL DIRECTORY'!AP$5,Directory[#Headers],0))</f>
        <v>2.36</v>
      </c>
      <c r="AQ180" s="129">
        <f>INDEX(Directory[],MATCH(tbl_deal[[#This Row],[Index]],Directory[Index],0),MATCH('DEAL DIRECTORY'!AQ$5,Directory[#Headers],0))</f>
        <v>15.41</v>
      </c>
      <c r="AR180" s="129">
        <f>INDEX(Directory[],MATCH(tbl_deal[[#This Row],[Index]],Directory[Index],0),MATCH('DEAL DIRECTORY'!AR$5,Directory[#Headers],0))</f>
        <v>18.349</v>
      </c>
      <c r="AS180" s="129" t="str">
        <f>INDEX(Directory[],MATCH(tbl_deal[[#This Row],[Index]],Directory[Index],0),MATCH('DEAL DIRECTORY'!AS$5,Directory[#Headers],0))</f>
        <v>央企(子)</v>
      </c>
      <c r="AT180" s="129" t="str">
        <f>INDEX(Directory[],MATCH(tbl_deal[[#This Row],[Index]],Directory[Index],0),MATCH('DEAL DIRECTORY'!AT$5,Directory[#Headers],0))</f>
        <v>金融机构</v>
      </c>
      <c r="AU180" s="129" t="str">
        <f>INDEX(Directory[],MATCH(tbl_deal[[#This Row],[Index]],Directory[Index],0),MATCH('DEAL DIRECTORY'!AU$5,Directory[#Headers],0))</f>
        <v>非银</v>
      </c>
      <c r="AV180" s="129" t="str">
        <f>INDEX(Directory[],MATCH(tbl_deal[[#This Row],[Index]],Directory[Index],0),MATCH('DEAL DIRECTORY'!AV$5,Directory[#Headers],0))</f>
        <v>担保</v>
      </c>
      <c r="AW180" s="129" t="str">
        <f>INDEX(Directory[],MATCH(tbl_deal[[#This Row],[Index]],Directory[Index],0),MATCH('DEAL DIRECTORY'!AW$5,Directory[#Headers],0))</f>
        <v>投资级</v>
      </c>
      <c r="AX180" s="129" t="str">
        <f>INDEX(Directory[],MATCH(tbl_deal[[#This Row],[Index]],Directory[Index],0),MATCH('DEAL DIRECTORY'!AX$5,Directory[#Headers],0))</f>
        <v>2-3亿</v>
      </c>
      <c r="AY180" s="133" t="str">
        <f>INDEX(Directory[],MATCH(tbl_deal[[#This Row],[Index]],Directory[Index],0),MATCH('DEAL DIRECTORY'!AY$5,Directory[#Headers],0))</f>
        <v>21年</v>
      </c>
      <c r="AZ180" s="129" t="str">
        <f>INDEX(Directory[],MATCH(tbl_deal[[#This Row],[Index]],Directory[Index],0),MATCH('DEAL DIRECTORY'!AZ$5,Directory[#Headers],0))</f>
        <v>Q3</v>
      </c>
      <c r="BA180" s="129" t="str">
        <f>INDEX(Directory[],MATCH(tbl_deal[[#This Row],[Index]],Directory[Index],0),MATCH('DEAL DIRECTORY'!BA$5,Directory[#Headers],0))</f>
        <v>07月</v>
      </c>
      <c r="BB180" s="129" t="str">
        <f>INDEX(Directory[],MATCH(tbl_deal[[#This Row],[Index]],Directory[Index],0),MATCH('DEAL DIRECTORY'!BB$5,Directory[#Headers],0))</f>
        <v>--</v>
      </c>
      <c r="BC180" s="129" t="str">
        <f>INDEX(Directory[],MATCH(tbl_deal[[#This Row],[Index]],Directory[Index],0),MATCH('DEAL DIRECTORY'!BC$5,Directory[#Headers],0))</f>
        <v>SOAR WISE LTD</v>
      </c>
      <c r="BD180" s="129" t="str">
        <f>INDEX(Directory[],MATCH(tbl_deal[[#This Row],[Index]],Directory[Index],0),MATCH('DEAL DIRECTORY'!BD$5,Directory[#Headers],0))</f>
        <v>XS2364590716</v>
      </c>
      <c r="BE180" s="137" t="str">
        <f>INDEX(Directory[],MATCH(tbl_deal[[#This Row],[Index]],Directory[Index],0),MATCH('DEAL DIRECTORY'!BE$5,Directory[#Headers],0))</f>
        <v>21年07月</v>
      </c>
      <c r="BF180" s="137" t="str">
        <f>INDEX(Directory[],MATCH(tbl_deal[[#This Row],[Index]],Directory[Index],0),MATCH('DEAL DIRECTORY'!BF$5,Directory[#Headers],0))</f>
        <v>中航租赁</v>
      </c>
      <c r="BG180" s="137" t="str">
        <f>INDEX(Directory[],MATCH(tbl_deal[[#This Row],[Index]],Directory[Index],0),MATCH('DEAL DIRECTORY'!BG$5,Directory[#Headers],0))</f>
        <v>--/--/A-</v>
      </c>
      <c r="BH180" s="137" t="str">
        <f>INDEX(Directory[],MATCH(tbl_deal[[#This Row],[Index]],Directory[Index],0),MATCH('DEAL DIRECTORY'!BH$5,Directory[#Headers],0))</f>
        <v>高级债</v>
      </c>
      <c r="BI180" s="137" t="str">
        <f>INDEX(Directory[],MATCH(tbl_deal[[#This Row],[Index]],Directory[Index],0),MATCH('DEAL DIRECTORY'!BI$5,Directory[#Headers],0))</f>
        <v>2亿欧元</v>
      </c>
      <c r="BJ180" s="137" t="str">
        <f>INDEX(Directory[],MATCH(tbl_deal[[#This Row],[Index]],Directory[Index],0),MATCH('DEAL DIRECTORY'!BJ$5,Directory[#Headers],0))</f>
        <v>364天</v>
      </c>
      <c r="BK180" s="137" t="str">
        <f>INDEX(Directory[],MATCH(tbl_deal[[#This Row],[Index]],Directory[Index],0),MATCH('DEAL DIRECTORY'!BK$5,Directory[#Headers],0))</f>
        <v>0.95%</v>
      </c>
      <c r="BL180" s="137" t="str">
        <f>INDEX(Directory[],MATCH(tbl_deal[[#This Row],[Index]],Directory[Index],0),MATCH('DEAL DIRECTORY'!BL$5,Directory[#Headers],0))</f>
        <v>账簿管理人</v>
      </c>
      <c r="BM180" s="129" t="str">
        <f>INDEX(Directory[],MATCH(tbl_deal[[#This Row],[Index]],Directory[Index],0),MATCH('DEAL DIRECTORY'!BM$5,Directory[#Headers],0))</f>
        <v>\\10.10.1.215\dcm$\Deals\Completed\2021 Completed\Soar V 中航租赁[EUR]</v>
      </c>
      <c r="BN180" s="4"/>
      <c r="BO180" s="4"/>
      <c r="BP180" s="4"/>
    </row>
    <row r="181" spans="3:68" ht="20.25" customHeight="1" x14ac:dyDescent="0.25">
      <c r="C181" s="129">
        <f>Directory[[#This Row],[Index]]</f>
        <v>290</v>
      </c>
      <c r="D181" s="130">
        <f>INDEX(Directory[],MATCH(tbl_deal[[#This Row],[Index]],Directory[Index],0),MATCH('DEAL DIRECTORY'!D$5,Directory[#Headers],0))</f>
        <v>44399</v>
      </c>
      <c r="E181" s="129" t="str">
        <f>INDEX(Directory[],MATCH(tbl_deal[[#This Row],[Index]],Directory[Index],0),MATCH('DEAL DIRECTORY'!E$5,Directory[#Headers],0))</f>
        <v/>
      </c>
      <c r="F181" s="129" t="str">
        <f>INDEX(Directory[],MATCH(tbl_deal[[#This Row],[Index]],Directory[Index],0),MATCH('DEAL DIRECTORY'!F$5,Directory[#Headers],0))</f>
        <v/>
      </c>
      <c r="G181" s="129" t="str">
        <f>INDEX(Directory[],MATCH(tbl_deal[[#This Row],[Index]],Directory[Index],0),MATCH('DEAL DIRECTORY'!G$5,Directory[#Headers],0))</f>
        <v>Taishan VIII</v>
      </c>
      <c r="H181" s="135" t="str">
        <f>IF(tbl_deal[[#This Row],[FolderPath]]="","",HYPERLINK(tbl_deal[[#This Row],[FolderPath]],"📂"))</f>
        <v>📂</v>
      </c>
      <c r="I181" s="129" t="str">
        <f>INDEX(Directory[],MATCH(tbl_deal[[#This Row],[Index]],Directory[Index],0),MATCH('DEAL DIRECTORY'!I$5,Directory[#Headers],0))</f>
        <v>JBR</v>
      </c>
      <c r="J181" s="129" t="str">
        <f>INDEX(Directory[],MATCH(tbl_deal[[#This Row],[Index]],Directory[Index],0),MATCH('DEAL DIRECTORY'!J$5,Directory[#Headers],0))</f>
        <v>n/a</v>
      </c>
      <c r="K181" s="129" t="str">
        <f>INDEX(Directory[],MATCH(tbl_deal[[#This Row],[Index]],Directory[Index],0),MATCH('DEAL DIRECTORY'!K$5,Directory[#Headers],0))</f>
        <v>SOE组</v>
      </c>
      <c r="L181" s="129">
        <f>INDEX(Directory[],MATCH(tbl_deal[[#This Row],[Index]],Directory[Index],0),MATCH('DEAL DIRECTORY'!L$5,Directory[#Headers],0))</f>
        <v>2</v>
      </c>
      <c r="M181" s="129" t="str">
        <f>INDEX(Directory[],MATCH(tbl_deal[[#This Row],[Index]],Directory[Index],0),MATCH('DEAL DIRECTORY'!M$5,Directory[#Headers],0))</f>
        <v>山东钢铁</v>
      </c>
      <c r="N181" s="129" t="str">
        <f>INDEX(Directory[],MATCH(tbl_deal[[#This Row],[Index]],Directory[Index],0),MATCH('DEAL DIRECTORY'!N$5,Directory[#Headers],0))</f>
        <v>--/--/--</v>
      </c>
      <c r="O181" s="129" t="str">
        <f>INDEX(Directory[],MATCH(tbl_deal[[#This Row],[Index]],Directory[Index],0),MATCH('DEAL DIRECTORY'!O$5,Directory[#Headers],0))</f>
        <v>USD</v>
      </c>
      <c r="P181" s="129">
        <f>INDEX(Directory[],MATCH(tbl_deal[[#This Row],[Index]],Directory[Index],0),MATCH('DEAL DIRECTORY'!P$5,Directory[#Headers],0))</f>
        <v>5</v>
      </c>
      <c r="Q181" s="129" t="str">
        <f>INDEX(Directory[],MATCH(tbl_deal[[#This Row],[Index]],Directory[Index],0),MATCH('DEAL DIRECTORY'!Q$5,Directory[#Headers],0))</f>
        <v>3</v>
      </c>
      <c r="R181" s="129" t="str">
        <f>INDEX(Directory[],MATCH(tbl_deal[[#This Row],[Index]],Directory[Index],0),MATCH('DEAL DIRECTORY'!R$5,Directory[#Headers],0))</f>
        <v>4.8%</v>
      </c>
      <c r="S181" s="129" t="str">
        <f>INDEX(Directory[],MATCH(tbl_deal[[#This Row],[Index]],Directory[Index],0),MATCH('DEAL DIRECTORY'!S$5,Directory[#Headers],0))</f>
        <v>5.35%a</v>
      </c>
      <c r="T181" s="129" t="str">
        <f>INDEX(Directory[],MATCH(tbl_deal[[#This Row],[Index]],Directory[Index],0),MATCH('DEAL DIRECTORY'!T$5,Directory[#Headers],0))</f>
        <v>4.8%</v>
      </c>
      <c r="U181" s="129" t="str">
        <f>INDEX(Directory[],MATCH(tbl_deal[[#This Row],[Index]],Directory[Index],0),MATCH('DEAL DIRECTORY'!U$5,Directory[#Headers],0))</f>
        <v>--</v>
      </c>
      <c r="V181" s="131">
        <f>INDEX(Directory[],MATCH(tbl_deal[[#This Row],[Index]],Directory[Index],0),MATCH('DEAL DIRECTORY'!V$5,Directory[#Headers],0))</f>
        <v>55</v>
      </c>
      <c r="W181" s="129" t="str">
        <f>INDEX(Directory[],MATCH(tbl_deal[[#This Row],[Index]],Directory[Index],0),MATCH('DEAL DIRECTORY'!W$5,Directory[#Headers],0))</f>
        <v>担保</v>
      </c>
      <c r="X181" s="129" t="str">
        <f>INDEX(Directory[],MATCH(tbl_deal[[#This Row],[Index]],Directory[Index],0),MATCH('DEAL DIRECTORY'!X$5,Directory[#Headers],0))</f>
        <v>--</v>
      </c>
      <c r="Y181" s="129" t="str">
        <f>INDEX(Directory[],MATCH(tbl_deal[[#This Row],[Index]],Directory[Index],0),MATCH('DEAL DIRECTORY'!Y$5,Directory[#Headers],0))</f>
        <v>港交所</v>
      </c>
      <c r="Z181" s="129" t="str">
        <f>INDEX(Directory[],MATCH(tbl_deal[[#This Row],[Index]],Directory[Index],0),MATCH('DEAL DIRECTORY'!Z$5,Directory[#Headers],0))</f>
        <v/>
      </c>
      <c r="AA181" s="129" t="str">
        <f>INDEX(Directory[],MATCH(tbl_deal[[#This Row],[Index]],Directory[Index],0),MATCH('DEAL DIRECTORY'!AA$5,Directory[#Headers],0))</f>
        <v/>
      </c>
      <c r="AB181" s="129" t="str">
        <f>INDEX(Directory[],MATCH(tbl_deal[[#This Row],[Index]],Directory[Index],0),MATCH('DEAL DIRECTORY'!AB$5,Directory[#Headers],0))</f>
        <v>BISL</v>
      </c>
      <c r="AC181" s="129" t="str">
        <f>INDEX(Directory[],MATCH(tbl_deal[[#This Row],[Index]],Directory[Index],0),MATCH('DEAL DIRECTORY'!AC$5,Directory[#Headers],0))</f>
        <v>--</v>
      </c>
      <c r="AD181" s="129" t="str">
        <f>INDEX(Directory[],MATCH(tbl_deal[[#This Row],[Index]],Directory[Index],0),MATCH('DEAL DIRECTORY'!AD$5,Directory[#Headers],0))</f>
        <v>--</v>
      </c>
      <c r="AE181" s="129" t="str">
        <f>INDEX(Directory[],MATCH(tbl_deal[[#This Row],[Index]],Directory[Index],0),MATCH('DEAL DIRECTORY'!AE$5,Directory[#Headers],0))</f>
        <v>--</v>
      </c>
      <c r="AF181" s="129" t="str">
        <f>INDEX(Directory[],MATCH(tbl_deal[[#This Row],[Index]],Directory[Index],0),MATCH('DEAL DIRECTORY'!AF$5,Directory[#Headers],0))</f>
        <v>N</v>
      </c>
      <c r="AG181" s="129" t="str">
        <f>INDEX(Directory[],MATCH(tbl_deal[[#This Row],[Index]],Directory[Index],0),MATCH('DEAL DIRECTORY'!AG$5,Directory[#Headers],0))</f>
        <v>山东钢铁集团有限公司</v>
      </c>
      <c r="AH181" s="129" t="str">
        <f>INDEX(Directory[],MATCH(tbl_deal[[#This Row],[Index]],Directory[Index],0),MATCH('DEAL DIRECTORY'!AH$5,Directory[#Headers],0))</f>
        <v>--/--/--</v>
      </c>
      <c r="AI181" s="129" t="str">
        <f>INDEX(Directory[],MATCH(tbl_deal[[#This Row],[Index]],Directory[Index],0),MATCH('DEAL DIRECTORY'!AI$5,Directory[#Headers],0))</f>
        <v>AAA</v>
      </c>
      <c r="AJ181" s="129" t="str">
        <f>INDEX(Directory[],MATCH(tbl_deal[[#This Row],[Index]],Directory[Index],0),MATCH('DEAL DIRECTORY'!AJ$5,Directory[#Headers],0))</f>
        <v>山东</v>
      </c>
      <c r="AK181" s="129" t="str">
        <f>INDEX(Directory[],MATCH(tbl_deal[[#This Row],[Index]],Directory[Index],0),MATCH('DEAL DIRECTORY'!AK$5,Directory[#Headers],0))</f>
        <v>济南市</v>
      </c>
      <c r="AL181" s="129" t="str">
        <f>INDEX(Directory[],MATCH(tbl_deal[[#This Row],[Index]],Directory[Index],0),MATCH('DEAL DIRECTORY'!AL$5,Directory[#Headers],0))</f>
        <v>--</v>
      </c>
      <c r="AM181" s="129" t="str">
        <f>INDEX(Directory[],MATCH(tbl_deal[[#This Row],[Index]],Directory[Index],0),MATCH('DEAL DIRECTORY'!AM$5,Directory[#Headers],0))</f>
        <v>--</v>
      </c>
      <c r="AN181" s="129" t="str">
        <f>INDEX(Directory[],MATCH(tbl_deal[[#This Row],[Index]],Directory[Index],0),MATCH('DEAL DIRECTORY'!AN$5,Directory[#Headers],0))</f>
        <v>--</v>
      </c>
      <c r="AO181" s="132">
        <f>IF(ISBLANK(INDEX(Directory[],MATCH(tbl_deal[[#This Row],[Index]],Directory[Index],0),MATCH('DEAL DIRECTORY'!AO$5,Directory[#Headers],0))),"--",INDEX(Directory[],MATCH(tbl_deal[[#This Row],[Index]],Directory[Index],0),MATCH('DEAL DIRECTORY'!AO$5,Directory[#Headers],0)))</f>
        <v>0</v>
      </c>
      <c r="AP181" s="129">
        <f>INDEX(Directory[],MATCH(tbl_deal[[#This Row],[Index]],Directory[Index],0),MATCH('DEAL DIRECTORY'!AP$5,Directory[#Headers],0))</f>
        <v>5</v>
      </c>
      <c r="AQ181" s="129">
        <f>INDEX(Directory[],MATCH(tbl_deal[[#This Row],[Index]],Directory[Index],0),MATCH('DEAL DIRECTORY'!AQ$5,Directory[#Headers],0))</f>
        <v>32.36</v>
      </c>
      <c r="AR181" s="129">
        <f>INDEX(Directory[],MATCH(tbl_deal[[#This Row],[Index]],Directory[Index],0),MATCH('DEAL DIRECTORY'!AR$5,Directory[#Headers],0))</f>
        <v>38.76</v>
      </c>
      <c r="AS181" s="129" t="str">
        <f>INDEX(Directory[],MATCH(tbl_deal[[#This Row],[Index]],Directory[Index],0),MATCH('DEAL DIRECTORY'!AS$5,Directory[#Headers],0))</f>
        <v>地方国企</v>
      </c>
      <c r="AT181" s="129" t="str">
        <f>INDEX(Directory[],MATCH(tbl_deal[[#This Row],[Index]],Directory[Index],0),MATCH('DEAL DIRECTORY'!AT$5,Directory[#Headers],0))</f>
        <v>产业</v>
      </c>
      <c r="AU181" s="129" t="str">
        <f>INDEX(Directory[],MATCH(tbl_deal[[#This Row],[Index]],Directory[Index],0),MATCH('DEAL DIRECTORY'!AU$5,Directory[#Headers],0))</f>
        <v>--</v>
      </c>
      <c r="AV181" s="129" t="str">
        <f>INDEX(Directory[],MATCH(tbl_deal[[#This Row],[Index]],Directory[Index],0),MATCH('DEAL DIRECTORY'!AV$5,Directory[#Headers],0))</f>
        <v>担保</v>
      </c>
      <c r="AW181" s="129" t="str">
        <f>INDEX(Directory[],MATCH(tbl_deal[[#This Row],[Index]],Directory[Index],0),MATCH('DEAL DIRECTORY'!AW$5,Directory[#Headers],0))</f>
        <v>无评级</v>
      </c>
      <c r="AX181" s="129" t="str">
        <f>INDEX(Directory[],MATCH(tbl_deal[[#This Row],[Index]],Directory[Index],0),MATCH('DEAL DIRECTORY'!AX$5,Directory[#Headers],0))</f>
        <v>3-5亿</v>
      </c>
      <c r="AY181" s="133" t="str">
        <f>INDEX(Directory[],MATCH(tbl_deal[[#This Row],[Index]],Directory[Index],0),MATCH('DEAL DIRECTORY'!AY$5,Directory[#Headers],0))</f>
        <v>21年</v>
      </c>
      <c r="AZ181" s="129" t="str">
        <f>INDEX(Directory[],MATCH(tbl_deal[[#This Row],[Index]],Directory[Index],0),MATCH('DEAL DIRECTORY'!AZ$5,Directory[#Headers],0))</f>
        <v>Q3</v>
      </c>
      <c r="BA181" s="129" t="str">
        <f>INDEX(Directory[],MATCH(tbl_deal[[#This Row],[Index]],Directory[Index],0),MATCH('DEAL DIRECTORY'!BA$5,Directory[#Headers],0))</f>
        <v>07月</v>
      </c>
      <c r="BB181" s="129" t="str">
        <f>INDEX(Directory[],MATCH(tbl_deal[[#This Row],[Index]],Directory[Index],0),MATCH('DEAL DIRECTORY'!BB$5,Directory[#Headers],0))</f>
        <v>SOE Creds</v>
      </c>
      <c r="BC181" s="129" t="str">
        <f>INDEX(Directory[],MATCH(tbl_deal[[#This Row],[Index]],Directory[Index],0),MATCH('DEAL DIRECTORY'!BC$5,Directory[#Headers],0))</f>
        <v>SHANDONG IRON AND STEEL XINHENG INTERNATIONAL CO LTD</v>
      </c>
      <c r="BD181" s="129" t="str">
        <f>INDEX(Directory[],MATCH(tbl_deal[[#This Row],[Index]],Directory[Index],0),MATCH('DEAL DIRECTORY'!BD$5,Directory[#Headers],0))</f>
        <v>XS2314627089</v>
      </c>
      <c r="BE181" s="137" t="str">
        <f>INDEX(Directory[],MATCH(tbl_deal[[#This Row],[Index]],Directory[Index],0),MATCH('DEAL DIRECTORY'!BE$5,Directory[#Headers],0))</f>
        <v>21年07月</v>
      </c>
      <c r="BF181" s="137" t="str">
        <f>INDEX(Directory[],MATCH(tbl_deal[[#This Row],[Index]],Directory[Index],0),MATCH('DEAL DIRECTORY'!BF$5,Directory[#Headers],0))</f>
        <v>山东钢铁</v>
      </c>
      <c r="BG181" s="137" t="str">
        <f>INDEX(Directory[],MATCH(tbl_deal[[#This Row],[Index]],Directory[Index],0),MATCH('DEAL DIRECTORY'!BG$5,Directory[#Headers],0))</f>
        <v>--/--/--</v>
      </c>
      <c r="BH181" s="137" t="str">
        <f>INDEX(Directory[],MATCH(tbl_deal[[#This Row],[Index]],Directory[Index],0),MATCH('DEAL DIRECTORY'!BH$5,Directory[#Headers],0))</f>
        <v>高级债</v>
      </c>
      <c r="BI181" s="137" t="str">
        <f>INDEX(Directory[],MATCH(tbl_deal[[#This Row],[Index]],Directory[Index],0),MATCH('DEAL DIRECTORY'!BI$5,Directory[#Headers],0))</f>
        <v>5亿美元</v>
      </c>
      <c r="BJ181" s="137" t="str">
        <f>INDEX(Directory[],MATCH(tbl_deal[[#This Row],[Index]],Directory[Index],0),MATCH('DEAL DIRECTORY'!BJ$5,Directory[#Headers],0))</f>
        <v>3年</v>
      </c>
      <c r="BK181" s="137" t="str">
        <f>INDEX(Directory[],MATCH(tbl_deal[[#This Row],[Index]],Directory[Index],0),MATCH('DEAL DIRECTORY'!BK$5,Directory[#Headers],0))</f>
        <v>4.8%</v>
      </c>
      <c r="BL181" s="137" t="str">
        <f>INDEX(Directory[],MATCH(tbl_deal[[#This Row],[Index]],Directory[Index],0),MATCH('DEAL DIRECTORY'!BL$5,Directory[#Headers],0))</f>
        <v>账簿管理人</v>
      </c>
      <c r="BM181" s="129" t="str">
        <f>INDEX(Directory[],MATCH(tbl_deal[[#This Row],[Index]],Directory[Index],0),MATCH('DEAL DIRECTORY'!BM$5,Directory[#Headers],0))</f>
        <v>\\10.10.1.215\dcm$\Deals\Completed\2021 Completed\Taishan VIII 山东钢铁</v>
      </c>
      <c r="BN181" s="4"/>
      <c r="BO181" s="4"/>
      <c r="BP181" s="4"/>
    </row>
    <row r="182" spans="3:68" ht="20.25" customHeight="1" x14ac:dyDescent="0.25">
      <c r="C182" s="129">
        <f>Directory[[#This Row],[Index]]</f>
        <v>289</v>
      </c>
      <c r="D182" s="130">
        <f>INDEX(Directory[],MATCH(tbl_deal[[#This Row],[Index]],Directory[Index],0),MATCH('DEAL DIRECTORY'!D$5,Directory[#Headers],0))</f>
        <v>44399</v>
      </c>
      <c r="E182" s="129" t="str">
        <f>INDEX(Directory[],MATCH(tbl_deal[[#This Row],[Index]],Directory[Index],0),MATCH('DEAL DIRECTORY'!E$5,Directory[#Headers],0))</f>
        <v/>
      </c>
      <c r="F182" s="129" t="str">
        <f>INDEX(Directory[],MATCH(tbl_deal[[#This Row],[Index]],Directory[Index],0),MATCH('DEAL DIRECTORY'!F$5,Directory[#Headers],0))</f>
        <v/>
      </c>
      <c r="G182" s="129" t="str">
        <f>INDEX(Directory[],MATCH(tbl_deal[[#This Row],[Index]],Directory[Index],0),MATCH('DEAL DIRECTORY'!G$5,Directory[#Headers],0))</f>
        <v>Canal</v>
      </c>
      <c r="H182" s="135" t="str">
        <f>IF(tbl_deal[[#This Row],[FolderPath]]="","",HYPERLINK(tbl_deal[[#This Row],[FolderPath]],"📂"))</f>
        <v>📂</v>
      </c>
      <c r="I182" s="129" t="str">
        <f>INDEX(Directory[],MATCH(tbl_deal[[#This Row],[Index]],Directory[Index],0),MATCH('DEAL DIRECTORY'!I$5,Directory[#Headers],0))</f>
        <v>JBR</v>
      </c>
      <c r="J182" s="129" t="str">
        <f>INDEX(Directory[],MATCH(tbl_deal[[#This Row],[Index]],Directory[Index],0),MATCH('DEAL DIRECTORY'!J$5,Directory[#Headers],0))</f>
        <v>n/a</v>
      </c>
      <c r="K182" s="129" t="str">
        <f>INDEX(Directory[],MATCH(tbl_deal[[#This Row],[Index]],Directory[Index],0),MATCH('DEAL DIRECTORY'!K$5,Directory[#Headers],0))</f>
        <v>SOE组</v>
      </c>
      <c r="L182" s="129">
        <f>INDEX(Directory[],MATCH(tbl_deal[[#This Row],[Index]],Directory[Index],0),MATCH('DEAL DIRECTORY'!L$5,Directory[#Headers],0))</f>
        <v>1</v>
      </c>
      <c r="M182" s="129" t="str">
        <f>INDEX(Directory[],MATCH(tbl_deal[[#This Row],[Index]],Directory[Index],0),MATCH('DEAL DIRECTORY'!M$5,Directory[#Headers],0))</f>
        <v>信银国际</v>
      </c>
      <c r="N182" s="129" t="str">
        <f>INDEX(Directory[],MATCH(tbl_deal[[#This Row],[Index]],Directory[Index],0),MATCH('DEAL DIRECTORY'!N$5,Directory[#Headers],0))</f>
        <v>Ba2/--/--</v>
      </c>
      <c r="O182" s="129" t="str">
        <f>INDEX(Directory[],MATCH(tbl_deal[[#This Row],[Index]],Directory[Index],0),MATCH('DEAL DIRECTORY'!O$5,Directory[#Headers],0))</f>
        <v>USD</v>
      </c>
      <c r="P182" s="129">
        <f>INDEX(Directory[],MATCH(tbl_deal[[#This Row],[Index]],Directory[Index],0),MATCH('DEAL DIRECTORY'!P$5,Directory[#Headers],0))</f>
        <v>6</v>
      </c>
      <c r="Q182" s="129" t="str">
        <f>INDEX(Directory[],MATCH(tbl_deal[[#This Row],[Index]],Directory[Index],0),MATCH('DEAL DIRECTORY'!Q$5,Directory[#Headers],0))</f>
        <v>PNC5</v>
      </c>
      <c r="R182" s="129" t="str">
        <f>INDEX(Directory[],MATCH(tbl_deal[[#This Row],[Index]],Directory[Index],0),MATCH('DEAL DIRECTORY'!R$5,Directory[#Headers],0))</f>
        <v>3.25%</v>
      </c>
      <c r="S182" s="129" t="str">
        <f>INDEX(Directory[],MATCH(tbl_deal[[#This Row],[Index]],Directory[Index],0),MATCH('DEAL DIRECTORY'!S$5,Directory[#Headers],0))</f>
        <v>3.75%a</v>
      </c>
      <c r="T182" s="129" t="str">
        <f>INDEX(Directory[],MATCH(tbl_deal[[#This Row],[Index]],Directory[Index],0),MATCH('DEAL DIRECTORY'!T$5,Directory[#Headers],0))</f>
        <v>3.25%</v>
      </c>
      <c r="U182" s="129" t="str">
        <f>INDEX(Directory[],MATCH(tbl_deal[[#This Row],[Index]],Directory[Index],0),MATCH('DEAL DIRECTORY'!U$5,Directory[#Headers],0))</f>
        <v>--</v>
      </c>
      <c r="V182" s="131">
        <f>INDEX(Directory[],MATCH(tbl_deal[[#This Row],[Index]],Directory[Index],0),MATCH('DEAL DIRECTORY'!V$5,Directory[#Headers],0))</f>
        <v>50</v>
      </c>
      <c r="W182" s="129" t="str">
        <f>INDEX(Directory[],MATCH(tbl_deal[[#This Row],[Index]],Directory[Index],0),MATCH('DEAL DIRECTORY'!W$5,Directory[#Headers],0))</f>
        <v>直发</v>
      </c>
      <c r="X182" s="129" t="str">
        <f>INDEX(Directory[],MATCH(tbl_deal[[#This Row],[Index]],Directory[Index],0),MATCH('DEAL DIRECTORY'!X$5,Directory[#Headers],0))</f>
        <v>额外一级资本债</v>
      </c>
      <c r="Y182" s="129" t="str">
        <f>INDEX(Directory[],MATCH(tbl_deal[[#This Row],[Index]],Directory[Index],0),MATCH('DEAL DIRECTORY'!Y$5,Directory[#Headers],0))</f>
        <v>港交所</v>
      </c>
      <c r="Z182" s="129" t="str">
        <f>INDEX(Directory[],MATCH(tbl_deal[[#This Row],[Index]],Directory[Index],0),MATCH('DEAL DIRECTORY'!Z$5,Directory[#Headers],0))</f>
        <v>AT1</v>
      </c>
      <c r="AA182" s="129" t="str">
        <f>INDEX(Directory[],MATCH(tbl_deal[[#This Row],[Index]],Directory[Index],0),MATCH('DEAL DIRECTORY'!AA$5,Directory[#Headers],0))</f>
        <v/>
      </c>
      <c r="AB182" s="129" t="str">
        <f>INDEX(Directory[],MATCH(tbl_deal[[#This Row],[Index]],Directory[Index],0),MATCH('DEAL DIRECTORY'!AB$5,Directory[#Headers],0))</f>
        <v>BISL</v>
      </c>
      <c r="AC182" s="129" t="str">
        <f>INDEX(Directory[],MATCH(tbl_deal[[#This Row],[Index]],Directory[Index],0),MATCH('DEAL DIRECTORY'!AC$5,Directory[#Headers],0))</f>
        <v>--</v>
      </c>
      <c r="AD182" s="129" t="str">
        <f>INDEX(Directory[],MATCH(tbl_deal[[#This Row],[Index]],Directory[Index],0),MATCH('DEAL DIRECTORY'!AD$5,Directory[#Headers],0))</f>
        <v>--</v>
      </c>
      <c r="AE182" s="129" t="str">
        <f>INDEX(Directory[],MATCH(tbl_deal[[#This Row],[Index]],Directory[Index],0),MATCH('DEAL DIRECTORY'!AE$5,Directory[#Headers],0))</f>
        <v>--</v>
      </c>
      <c r="AF182" s="129" t="str">
        <f>INDEX(Directory[],MATCH(tbl_deal[[#This Row],[Index]],Directory[Index],0),MATCH('DEAL DIRECTORY'!AF$5,Directory[#Headers],0))</f>
        <v>N</v>
      </c>
      <c r="AG182" s="129" t="str">
        <f>INDEX(Directory[],MATCH(tbl_deal[[#This Row],[Index]],Directory[Index],0),MATCH('DEAL DIRECTORY'!AG$5,Directory[#Headers],0))</f>
        <v>中信银行(国际)有限公司</v>
      </c>
      <c r="AH182" s="129" t="str">
        <f>INDEX(Directory[],MATCH(tbl_deal[[#This Row],[Index]],Directory[Index],0),MATCH('DEAL DIRECTORY'!AH$5,Directory[#Headers],0))</f>
        <v>--/--/BBB+</v>
      </c>
      <c r="AI182" s="129" t="str">
        <f>INDEX(Directory[],MATCH(tbl_deal[[#This Row],[Index]],Directory[Index],0),MATCH('DEAL DIRECTORY'!AI$5,Directory[#Headers],0))</f>
        <v>AAA</v>
      </c>
      <c r="AJ182" s="129" t="str">
        <f>INDEX(Directory[],MATCH(tbl_deal[[#This Row],[Index]],Directory[Index],0),MATCH('DEAL DIRECTORY'!AJ$5,Directory[#Headers],0))</f>
        <v>北京</v>
      </c>
      <c r="AK182" s="129" t="str">
        <f>INDEX(Directory[],MATCH(tbl_deal[[#This Row],[Index]],Directory[Index],0),MATCH('DEAL DIRECTORY'!AK$5,Directory[#Headers],0))</f>
        <v>--</v>
      </c>
      <c r="AL182" s="129" t="str">
        <f>INDEX(Directory[],MATCH(tbl_deal[[#This Row],[Index]],Directory[Index],0),MATCH('DEAL DIRECTORY'!AL$5,Directory[#Headers],0))</f>
        <v>--</v>
      </c>
      <c r="AM182" s="129" t="str">
        <f>INDEX(Directory[],MATCH(tbl_deal[[#This Row],[Index]],Directory[Index],0),MATCH('DEAL DIRECTORY'!AM$5,Directory[#Headers],0))</f>
        <v>--</v>
      </c>
      <c r="AN182" s="129" t="str">
        <f>INDEX(Directory[],MATCH(tbl_deal[[#This Row],[Index]],Directory[Index],0),MATCH('DEAL DIRECTORY'!AN$5,Directory[#Headers],0))</f>
        <v>--</v>
      </c>
      <c r="AO182" s="132">
        <f>IF(ISBLANK(INDEX(Directory[],MATCH(tbl_deal[[#This Row],[Index]],Directory[Index],0),MATCH('DEAL DIRECTORY'!AO$5,Directory[#Headers],0))),"--",INDEX(Directory[],MATCH(tbl_deal[[#This Row],[Index]],Directory[Index],0),MATCH('DEAL DIRECTORY'!AO$5,Directory[#Headers],0)))</f>
        <v>20000</v>
      </c>
      <c r="AP182" s="129">
        <f>INDEX(Directory[],MATCH(tbl_deal[[#This Row],[Index]],Directory[Index],0),MATCH('DEAL DIRECTORY'!AP$5,Directory[#Headers],0))</f>
        <v>6</v>
      </c>
      <c r="AQ182" s="129">
        <f>INDEX(Directory[],MATCH(tbl_deal[[#This Row],[Index]],Directory[Index],0),MATCH('DEAL DIRECTORY'!AQ$5,Directory[#Headers],0))</f>
        <v>38.83</v>
      </c>
      <c r="AR182" s="129">
        <f>INDEX(Directory[],MATCH(tbl_deal[[#This Row],[Index]],Directory[Index],0),MATCH('DEAL DIRECTORY'!AR$5,Directory[#Headers],0))</f>
        <v>46.512</v>
      </c>
      <c r="AS182" s="129" t="str">
        <f>INDEX(Directory[],MATCH(tbl_deal[[#This Row],[Index]],Directory[Index],0),MATCH('DEAL DIRECTORY'!AS$5,Directory[#Headers],0))</f>
        <v>央企(子)</v>
      </c>
      <c r="AT182" s="129" t="str">
        <f>INDEX(Directory[],MATCH(tbl_deal[[#This Row],[Index]],Directory[Index],0),MATCH('DEAL DIRECTORY'!AT$5,Directory[#Headers],0))</f>
        <v>金融机构</v>
      </c>
      <c r="AU182" s="129" t="str">
        <f>INDEX(Directory[],MATCH(tbl_deal[[#This Row],[Index]],Directory[Index],0),MATCH('DEAL DIRECTORY'!AU$5,Directory[#Headers],0))</f>
        <v>银行</v>
      </c>
      <c r="AV182" s="129" t="str">
        <f>INDEX(Directory[],MATCH(tbl_deal[[#This Row],[Index]],Directory[Index],0),MATCH('DEAL DIRECTORY'!AV$5,Directory[#Headers],0))</f>
        <v>直发</v>
      </c>
      <c r="AW182" s="129" t="str">
        <f>INDEX(Directory[],MATCH(tbl_deal[[#This Row],[Index]],Directory[Index],0),MATCH('DEAL DIRECTORY'!AW$5,Directory[#Headers],0))</f>
        <v>高收益</v>
      </c>
      <c r="AX182" s="129" t="str">
        <f>INDEX(Directory[],MATCH(tbl_deal[[#This Row],[Index]],Directory[Index],0),MATCH('DEAL DIRECTORY'!AX$5,Directory[#Headers],0))</f>
        <v>&gt;5亿</v>
      </c>
      <c r="AY182" s="133" t="str">
        <f>INDEX(Directory[],MATCH(tbl_deal[[#This Row],[Index]],Directory[Index],0),MATCH('DEAL DIRECTORY'!AY$5,Directory[#Headers],0))</f>
        <v>21年</v>
      </c>
      <c r="AZ182" s="129" t="str">
        <f>INDEX(Directory[],MATCH(tbl_deal[[#This Row],[Index]],Directory[Index],0),MATCH('DEAL DIRECTORY'!AZ$5,Directory[#Headers],0))</f>
        <v>Q3</v>
      </c>
      <c r="BA182" s="129" t="str">
        <f>INDEX(Directory[],MATCH(tbl_deal[[#This Row],[Index]],Directory[Index],0),MATCH('DEAL DIRECTORY'!BA$5,Directory[#Headers],0))</f>
        <v>07月</v>
      </c>
      <c r="BB182" s="129" t="str">
        <f>INDEX(Directory[],MATCH(tbl_deal[[#This Row],[Index]],Directory[Index],0),MATCH('DEAL DIRECTORY'!BB$5,Directory[#Headers],0))</f>
        <v>--</v>
      </c>
      <c r="BC182" s="129" t="str">
        <f>INDEX(Directory[],MATCH(tbl_deal[[#This Row],[Index]],Directory[Index],0),MATCH('DEAL DIRECTORY'!BC$5,Directory[#Headers],0))</f>
        <v>CHINA CITIC BANK INTERNATIONAL LTD</v>
      </c>
      <c r="BD182" s="129" t="str">
        <f>INDEX(Directory[],MATCH(tbl_deal[[#This Row],[Index]],Directory[Index],0),MATCH('DEAL DIRECTORY'!BD$5,Directory[#Headers],0))</f>
        <v>XS2368569252</v>
      </c>
      <c r="BE182" s="137" t="str">
        <f>INDEX(Directory[],MATCH(tbl_deal[[#This Row],[Index]],Directory[Index],0),MATCH('DEAL DIRECTORY'!BE$5,Directory[#Headers],0))</f>
        <v>21年07月</v>
      </c>
      <c r="BF182" s="137" t="str">
        <f>INDEX(Directory[],MATCH(tbl_deal[[#This Row],[Index]],Directory[Index],0),MATCH('DEAL DIRECTORY'!BF$5,Directory[#Headers],0))</f>
        <v>信银国际</v>
      </c>
      <c r="BG182" s="137" t="str">
        <f>INDEX(Directory[],MATCH(tbl_deal[[#This Row],[Index]],Directory[Index],0),MATCH('DEAL DIRECTORY'!BG$5,Directory[#Headers],0))</f>
        <v>Ba2/--/--</v>
      </c>
      <c r="BH182" s="137" t="str">
        <f>INDEX(Directory[],MATCH(tbl_deal[[#This Row],[Index]],Directory[Index],0),MATCH('DEAL DIRECTORY'!BH$5,Directory[#Headers],0))</f>
        <v>额外一级资本债</v>
      </c>
      <c r="BI182" s="137" t="str">
        <f>INDEX(Directory[],MATCH(tbl_deal[[#This Row],[Index]],Directory[Index],0),MATCH('DEAL DIRECTORY'!BI$5,Directory[#Headers],0))</f>
        <v>6亿美元</v>
      </c>
      <c r="BJ182" s="137" t="str">
        <f>INDEX(Directory[],MATCH(tbl_deal[[#This Row],[Index]],Directory[Index],0),MATCH('DEAL DIRECTORY'!BJ$5,Directory[#Headers],0))</f>
        <v>永续(前5年不可赎回)</v>
      </c>
      <c r="BK182" s="137" t="str">
        <f>INDEX(Directory[],MATCH(tbl_deal[[#This Row],[Index]],Directory[Index],0),MATCH('DEAL DIRECTORY'!BK$5,Directory[#Headers],0))</f>
        <v>3.25%</v>
      </c>
      <c r="BL182" s="137" t="str">
        <f>INDEX(Directory[],MATCH(tbl_deal[[#This Row],[Index]],Directory[Index],0),MATCH('DEAL DIRECTORY'!BL$5,Directory[#Headers],0))</f>
        <v>账簿管理人</v>
      </c>
      <c r="BM182" s="129" t="str">
        <f>INDEX(Directory[],MATCH(tbl_deal[[#This Row],[Index]],Directory[Index],0),MATCH('DEAL DIRECTORY'!BM$5,Directory[#Headers],0))</f>
        <v>\\10.10.1.215\dcm$\Deals\Completed\2021 Completed\Canal 中信银行(国际)[AT1 Perp]</v>
      </c>
      <c r="BN182" s="4"/>
      <c r="BO182" s="4"/>
      <c r="BP182" s="4"/>
    </row>
    <row r="183" spans="3:68" ht="20.25" customHeight="1" x14ac:dyDescent="0.25">
      <c r="C183" s="129">
        <f>Directory[[#This Row],[Index]]</f>
        <v>288</v>
      </c>
      <c r="D183" s="130">
        <f>INDEX(Directory[],MATCH(tbl_deal[[#This Row],[Index]],Directory[Index],0),MATCH('DEAL DIRECTORY'!D$5,Directory[#Headers],0))</f>
        <v>44398</v>
      </c>
      <c r="E183" s="129" t="str">
        <f>INDEX(Directory[],MATCH(tbl_deal[[#This Row],[Index]],Directory[Index],0),MATCH('DEAL DIRECTORY'!E$5,Directory[#Headers],0))</f>
        <v/>
      </c>
      <c r="F183" s="129" t="str">
        <f>INDEX(Directory[],MATCH(tbl_deal[[#This Row],[Index]],Directory[Index],0),MATCH('DEAL DIRECTORY'!F$5,Directory[#Headers],0))</f>
        <v/>
      </c>
      <c r="G183" s="129" t="str">
        <f>INDEX(Directory[],MATCH(tbl_deal[[#This Row],[Index]],Directory[Index],0),MATCH('DEAL DIRECTORY'!G$5,Directory[#Headers],0))</f>
        <v>Journey II Tap</v>
      </c>
      <c r="H183" s="135" t="str">
        <f>IF(tbl_deal[[#This Row],[FolderPath]]="","",HYPERLINK(tbl_deal[[#This Row],[FolderPath]],"📂"))</f>
        <v>📂</v>
      </c>
      <c r="I183" s="129" t="str">
        <f>INDEX(Directory[],MATCH(tbl_deal[[#This Row],[Index]],Directory[Index],0),MATCH('DEAL DIRECTORY'!I$5,Directory[#Headers],0))</f>
        <v>JGC</v>
      </c>
      <c r="J183" s="129" t="str">
        <f>INDEX(Directory[],MATCH(tbl_deal[[#This Row],[Index]],Directory[Index],0),MATCH('DEAL DIRECTORY'!J$5,Directory[#Headers],0))</f>
        <v>n/a</v>
      </c>
      <c r="K183" s="129" t="str">
        <f>INDEX(Directory[],MATCH(tbl_deal[[#This Row],[Index]],Directory[Index],0),MATCH('DEAL DIRECTORY'!K$5,Directory[#Headers],0))</f>
        <v>POE组</v>
      </c>
      <c r="L183" s="129">
        <f>INDEX(Directory[],MATCH(tbl_deal[[#This Row],[Index]],Directory[Index],0),MATCH('DEAL DIRECTORY'!L$5,Directory[#Headers],0))</f>
        <v>6</v>
      </c>
      <c r="M183" s="129" t="str">
        <f>INDEX(Directory[],MATCH(tbl_deal[[#This Row],[Index]],Directory[Index],0),MATCH('DEAL DIRECTORY'!M$5,Directory[#Headers],0))</f>
        <v>合生创展*</v>
      </c>
      <c r="N183" s="129" t="str">
        <f>INDEX(Directory[],MATCH(tbl_deal[[#This Row],[Index]],Directory[Index],0),MATCH('DEAL DIRECTORY'!N$5,Directory[#Headers],0))</f>
        <v>--/--/B+</v>
      </c>
      <c r="O183" s="129" t="str">
        <f>INDEX(Directory[],MATCH(tbl_deal[[#This Row],[Index]],Directory[Index],0),MATCH('DEAL DIRECTORY'!O$5,Directory[#Headers],0))</f>
        <v>USD</v>
      </c>
      <c r="P183" s="129">
        <f>INDEX(Directory[],MATCH(tbl_deal[[#This Row],[Index]],Directory[Index],0),MATCH('DEAL DIRECTORY'!P$5,Directory[#Headers],0))</f>
        <v>0.375</v>
      </c>
      <c r="Q183" s="129" t="str">
        <f>INDEX(Directory[],MATCH(tbl_deal[[#This Row],[Index]],Directory[Index],0),MATCH('DEAL DIRECTORY'!Q$5,Directory[#Headers],0))</f>
        <v>2.5</v>
      </c>
      <c r="R183" s="129" t="str">
        <f>INDEX(Directory[],MATCH(tbl_deal[[#This Row],[Index]],Directory[Index],0),MATCH('DEAL DIRECTORY'!R$5,Directory[#Headers],0))</f>
        <v>6.8%</v>
      </c>
      <c r="S183" s="129" t="str">
        <f>INDEX(Directory[],MATCH(tbl_deal[[#This Row],[Index]],Directory[Index],0),MATCH('DEAL DIRECTORY'!S$5,Directory[#Headers],0))</f>
        <v>7.1%a</v>
      </c>
      <c r="T183" s="129" t="str">
        <f>INDEX(Directory[],MATCH(tbl_deal[[#This Row],[Index]],Directory[Index],0),MATCH('DEAL DIRECTORY'!T$5,Directory[#Headers],0))</f>
        <v>6.8%</v>
      </c>
      <c r="U183" s="129" t="str">
        <f>INDEX(Directory[],MATCH(tbl_deal[[#This Row],[Index]],Directory[Index],0),MATCH('DEAL DIRECTORY'!U$5,Directory[#Headers],0))</f>
        <v>--</v>
      </c>
      <c r="V183" s="131">
        <f>INDEX(Directory[],MATCH(tbl_deal[[#This Row],[Index]],Directory[Index],0),MATCH('DEAL DIRECTORY'!V$5,Directory[#Headers],0))</f>
        <v>30</v>
      </c>
      <c r="W183" s="129" t="str">
        <f>INDEX(Directory[],MATCH(tbl_deal[[#This Row],[Index]],Directory[Index],0),MATCH('DEAL DIRECTORY'!W$5,Directory[#Headers],0))</f>
        <v>直发(红筹)</v>
      </c>
      <c r="X183" s="129" t="str">
        <f>INDEX(Directory[],MATCH(tbl_deal[[#This Row],[Index]],Directory[Index],0),MATCH('DEAL DIRECTORY'!X$5,Directory[#Headers],0))</f>
        <v>--</v>
      </c>
      <c r="Y183" s="129" t="str">
        <f>INDEX(Directory[],MATCH(tbl_deal[[#This Row],[Index]],Directory[Index],0),MATCH('DEAL DIRECTORY'!Y$5,Directory[#Headers],0))</f>
        <v>新交所</v>
      </c>
      <c r="Z183" s="129" t="str">
        <f>INDEX(Directory[],MATCH(tbl_deal[[#This Row],[Index]],Directory[Index],0),MATCH('DEAL DIRECTORY'!Z$5,Directory[#Headers],0))</f>
        <v/>
      </c>
      <c r="AA183" s="129" t="str">
        <f>INDEX(Directory[],MATCH(tbl_deal[[#This Row],[Index]],Directory[Index],0),MATCH('DEAL DIRECTORY'!AA$5,Directory[#Headers],0))</f>
        <v>增发</v>
      </c>
      <c r="AB183" s="129" t="str">
        <f>INDEX(Directory[],MATCH(tbl_deal[[#This Row],[Index]],Directory[Index],0),MATCH('DEAL DIRECTORY'!AB$5,Directory[#Headers],0))</f>
        <v>BISL</v>
      </c>
      <c r="AC183" s="129" t="str">
        <f>INDEX(Directory[],MATCH(tbl_deal[[#This Row],[Index]],Directory[Index],0),MATCH('DEAL DIRECTORY'!AC$5,Directory[#Headers],0))</f>
        <v>--</v>
      </c>
      <c r="AD183" s="129" t="str">
        <f>INDEX(Directory[],MATCH(tbl_deal[[#This Row],[Index]],Directory[Index],0),MATCH('DEAL DIRECTORY'!AD$5,Directory[#Headers],0))</f>
        <v>--</v>
      </c>
      <c r="AE183" s="129" t="str">
        <f>INDEX(Directory[],MATCH(tbl_deal[[#This Row],[Index]],Directory[Index],0),MATCH('DEAL DIRECTORY'!AE$5,Directory[#Headers],0))</f>
        <v>--</v>
      </c>
      <c r="AF183" s="129" t="str">
        <f>INDEX(Directory[],MATCH(tbl_deal[[#This Row],[Index]],Directory[Index],0),MATCH('DEAL DIRECTORY'!AF$5,Directory[#Headers],0))</f>
        <v>N</v>
      </c>
      <c r="AG183" s="129" t="str">
        <f>INDEX(Directory[],MATCH(tbl_deal[[#This Row],[Index]],Directory[Index],0),MATCH('DEAL DIRECTORY'!AG$5,Directory[#Headers],0))</f>
        <v>合生创展集团有限公司</v>
      </c>
      <c r="AH183" s="129" t="str">
        <f>INDEX(Directory[],MATCH(tbl_deal[[#This Row],[Index]],Directory[Index],0),MATCH('DEAL DIRECTORY'!AH$5,Directory[#Headers],0))</f>
        <v>--/B/B+</v>
      </c>
      <c r="AI183" s="129" t="str">
        <f>INDEX(Directory[],MATCH(tbl_deal[[#This Row],[Index]],Directory[Index],0),MATCH('DEAL DIRECTORY'!AI$5,Directory[#Headers],0))</f>
        <v>AAA</v>
      </c>
      <c r="AJ183" s="129" t="str">
        <f>INDEX(Directory[],MATCH(tbl_deal[[#This Row],[Index]],Directory[Index],0),MATCH('DEAL DIRECTORY'!AJ$5,Directory[#Headers],0))</f>
        <v>广东</v>
      </c>
      <c r="AK183" s="129" t="str">
        <f>INDEX(Directory[],MATCH(tbl_deal[[#This Row],[Index]],Directory[Index],0),MATCH('DEAL DIRECTORY'!AK$5,Directory[#Headers],0))</f>
        <v>广州市</v>
      </c>
      <c r="AL183" s="129" t="str">
        <f>INDEX(Directory[],MATCH(tbl_deal[[#This Row],[Index]],Directory[Index],0),MATCH('DEAL DIRECTORY'!AL$5,Directory[#Headers],0))</f>
        <v>--</v>
      </c>
      <c r="AM183" s="129" t="str">
        <f>INDEX(Directory[],MATCH(tbl_deal[[#This Row],[Index]],Directory[Index],0),MATCH('DEAL DIRECTORY'!AM$5,Directory[#Headers],0))</f>
        <v>--</v>
      </c>
      <c r="AN183" s="129" t="str">
        <f>INDEX(Directory[],MATCH(tbl_deal[[#This Row],[Index]],Directory[Index],0),MATCH('DEAL DIRECTORY'!AN$5,Directory[#Headers],0))</f>
        <v>--</v>
      </c>
      <c r="AO183" s="132">
        <f>IF(ISBLANK(INDEX(Directory[],MATCH(tbl_deal[[#This Row],[Index]],Directory[Index],0),MATCH('DEAL DIRECTORY'!AO$5,Directory[#Headers],0))),"--",INDEX(Directory[],MATCH(tbl_deal[[#This Row],[Index]],Directory[Index],0),MATCH('DEAL DIRECTORY'!AO$5,Directory[#Headers],0)))</f>
        <v>0</v>
      </c>
      <c r="AP183" s="129">
        <f>INDEX(Directory[],MATCH(tbl_deal[[#This Row],[Index]],Directory[Index],0),MATCH('DEAL DIRECTORY'!AP$5,Directory[#Headers],0))</f>
        <v>0.38</v>
      </c>
      <c r="AQ183" s="129">
        <f>INDEX(Directory[],MATCH(tbl_deal[[#This Row],[Index]],Directory[Index],0),MATCH('DEAL DIRECTORY'!AQ$5,Directory[#Headers],0))</f>
        <v>2.4300000000000002</v>
      </c>
      <c r="AR183" s="129">
        <f>INDEX(Directory[],MATCH(tbl_deal[[#This Row],[Index]],Directory[Index],0),MATCH('DEAL DIRECTORY'!AR$5,Directory[#Headers],0))</f>
        <v>2.907</v>
      </c>
      <c r="AS183" s="129" t="str">
        <f>INDEX(Directory[],MATCH(tbl_deal[[#This Row],[Index]],Directory[Index],0),MATCH('DEAL DIRECTORY'!AS$5,Directory[#Headers],0))</f>
        <v>民企</v>
      </c>
      <c r="AT183" s="129" t="str">
        <f>INDEX(Directory[],MATCH(tbl_deal[[#This Row],[Index]],Directory[Index],0),MATCH('DEAL DIRECTORY'!AT$5,Directory[#Headers],0))</f>
        <v>房地产</v>
      </c>
      <c r="AU183" s="129" t="str">
        <f>INDEX(Directory[],MATCH(tbl_deal[[#This Row],[Index]],Directory[Index],0),MATCH('DEAL DIRECTORY'!AU$5,Directory[#Headers],0))</f>
        <v>--</v>
      </c>
      <c r="AV183" s="129" t="str">
        <f>INDEX(Directory[],MATCH(tbl_deal[[#This Row],[Index]],Directory[Index],0),MATCH('DEAL DIRECTORY'!AV$5,Directory[#Headers],0))</f>
        <v>红筹</v>
      </c>
      <c r="AW183" s="129" t="str">
        <f>INDEX(Directory[],MATCH(tbl_deal[[#This Row],[Index]],Directory[Index],0),MATCH('DEAL DIRECTORY'!AW$5,Directory[#Headers],0))</f>
        <v>高收益</v>
      </c>
      <c r="AX183" s="129" t="str">
        <f>INDEX(Directory[],MATCH(tbl_deal[[#This Row],[Index]],Directory[Index],0),MATCH('DEAL DIRECTORY'!AX$5,Directory[#Headers],0))</f>
        <v>≤2亿</v>
      </c>
      <c r="AY183" s="133" t="str">
        <f>INDEX(Directory[],MATCH(tbl_deal[[#This Row],[Index]],Directory[Index],0),MATCH('DEAL DIRECTORY'!AY$5,Directory[#Headers],0))</f>
        <v>21年</v>
      </c>
      <c r="AZ183" s="129" t="str">
        <f>INDEX(Directory[],MATCH(tbl_deal[[#This Row],[Index]],Directory[Index],0),MATCH('DEAL DIRECTORY'!AZ$5,Directory[#Headers],0))</f>
        <v>Q3</v>
      </c>
      <c r="BA183" s="129" t="str">
        <f>INDEX(Directory[],MATCH(tbl_deal[[#This Row],[Index]],Directory[Index],0),MATCH('DEAL DIRECTORY'!BA$5,Directory[#Headers],0))</f>
        <v>07月</v>
      </c>
      <c r="BB183" s="129" t="str">
        <f>INDEX(Directory[],MATCH(tbl_deal[[#This Row],[Index]],Directory[Index],0),MATCH('DEAL DIRECTORY'!BB$5,Directory[#Headers],0))</f>
        <v>--</v>
      </c>
      <c r="BC183" s="129" t="str">
        <f>INDEX(Directory[],MATCH(tbl_deal[[#This Row],[Index]],Directory[Index],0),MATCH('DEAL DIRECTORY'!BC$5,Directory[#Headers],0))</f>
        <v>HOPSON DEVELOPMENT HOLDINGS LTD</v>
      </c>
      <c r="BD183" s="129" t="str">
        <f>INDEX(Directory[],MATCH(tbl_deal[[#This Row],[Index]],Directory[Index],0),MATCH('DEAL DIRECTORY'!BD$5,Directory[#Headers],0))</f>
        <v>XS2353028298</v>
      </c>
      <c r="BE183" s="137" t="str">
        <f>INDEX(Directory[],MATCH(tbl_deal[[#This Row],[Index]],Directory[Index],0),MATCH('DEAL DIRECTORY'!BE$5,Directory[#Headers],0))</f>
        <v>21年07月</v>
      </c>
      <c r="BF183" s="137" t="str">
        <f>INDEX(Directory[],MATCH(tbl_deal[[#This Row],[Index]],Directory[Index],0),MATCH('DEAL DIRECTORY'!BF$5,Directory[#Headers],0))</f>
        <v>合生创展</v>
      </c>
      <c r="BG183" s="137" t="str">
        <f>INDEX(Directory[],MATCH(tbl_deal[[#This Row],[Index]],Directory[Index],0),MATCH('DEAL DIRECTORY'!BG$5,Directory[#Headers],0))</f>
        <v>--/--/B+</v>
      </c>
      <c r="BH183" s="137" t="str">
        <f>INDEX(Directory[],MATCH(tbl_deal[[#This Row],[Index]],Directory[Index],0),MATCH('DEAL DIRECTORY'!BH$5,Directory[#Headers],0))</f>
        <v>高级债</v>
      </c>
      <c r="BI183" s="137" t="str">
        <f>INDEX(Directory[],MATCH(tbl_deal[[#This Row],[Index]],Directory[Index],0),MATCH('DEAL DIRECTORY'!BI$5,Directory[#Headers],0))</f>
        <v>增发3750万美元</v>
      </c>
      <c r="BJ183" s="137" t="str">
        <f>INDEX(Directory[],MATCH(tbl_deal[[#This Row],[Index]],Directory[Index],0),MATCH('DEAL DIRECTORY'!BJ$5,Directory[#Headers],0))</f>
        <v>2.5年</v>
      </c>
      <c r="BK183" s="137" t="str">
        <f>INDEX(Directory[],MATCH(tbl_deal[[#This Row],[Index]],Directory[Index],0),MATCH('DEAL DIRECTORY'!BK$5,Directory[#Headers],0))</f>
        <v>6.8%</v>
      </c>
      <c r="BL183" s="137" t="str">
        <f>INDEX(Directory[],MATCH(tbl_deal[[#This Row],[Index]],Directory[Index],0),MATCH('DEAL DIRECTORY'!BL$5,Directory[#Headers],0))</f>
        <v>全球协调人</v>
      </c>
      <c r="BM183" s="129" t="str">
        <f>INDEX(Directory[],MATCH(tbl_deal[[#This Row],[Index]],Directory[Index],0),MATCH('DEAL DIRECTORY'!BM$5,Directory[#Headers],0))</f>
        <v>\\10.10.1.215\dcm$\Deals\Completed\2021 Completed\Journey II Tap 合生创展[Jul增发]</v>
      </c>
      <c r="BN183" s="4"/>
      <c r="BO183" s="4"/>
      <c r="BP183" s="4"/>
    </row>
    <row r="184" spans="3:68" ht="20.25" customHeight="1" x14ac:dyDescent="0.25">
      <c r="C184" s="129">
        <f>Directory[[#This Row],[Index]]</f>
        <v>287</v>
      </c>
      <c r="D184" s="130">
        <f>INDEX(Directory[],MATCH(tbl_deal[[#This Row],[Index]],Directory[Index],0),MATCH('DEAL DIRECTORY'!D$5,Directory[#Headers],0))</f>
        <v>44398</v>
      </c>
      <c r="E184" s="129" t="str">
        <f>INDEX(Directory[],MATCH(tbl_deal[[#This Row],[Index]],Directory[Index],0),MATCH('DEAL DIRECTORY'!E$5,Directory[#Headers],0))</f>
        <v>绿色</v>
      </c>
      <c r="F184" s="129" t="str">
        <f>INDEX(Directory[],MATCH(tbl_deal[[#This Row],[Index]],Directory[Index],0),MATCH('DEAL DIRECTORY'!F$5,Directory[#Headers],0))</f>
        <v/>
      </c>
      <c r="G184" s="129" t="str">
        <f>INDEX(Directory[],MATCH(tbl_deal[[#This Row],[Index]],Directory[Index],0),MATCH('DEAL DIRECTORY'!G$5,Directory[#Headers],0))</f>
        <v>Cullinan</v>
      </c>
      <c r="H184" s="135" t="str">
        <f>IF(tbl_deal[[#This Row],[FolderPath]]="","",HYPERLINK(tbl_deal[[#This Row],[FolderPath]],"📂"))</f>
        <v>📂</v>
      </c>
      <c r="I184" s="129" t="str">
        <f>INDEX(Directory[],MATCH(tbl_deal[[#This Row],[Index]],Directory[Index],0),MATCH('DEAL DIRECTORY'!I$5,Directory[#Headers],0))</f>
        <v>JGC</v>
      </c>
      <c r="J184" s="129" t="str">
        <f>INDEX(Directory[],MATCH(tbl_deal[[#This Row],[Index]],Directory[Index],0),MATCH('DEAL DIRECTORY'!J$5,Directory[#Headers],0))</f>
        <v>n/a</v>
      </c>
      <c r="K184" s="129" t="str">
        <f>INDEX(Directory[],MATCH(tbl_deal[[#This Row],[Index]],Directory[Index],0),MATCH('DEAL DIRECTORY'!K$5,Directory[#Headers],0))</f>
        <v>POE组</v>
      </c>
      <c r="L184" s="129">
        <f>INDEX(Directory[],MATCH(tbl_deal[[#This Row],[Index]],Directory[Index],0),MATCH('DEAL DIRECTORY'!L$5,Directory[#Headers],0))</f>
        <v>4</v>
      </c>
      <c r="M184" s="129" t="str">
        <f>INDEX(Directory[],MATCH(tbl_deal[[#This Row],[Index]],Directory[Index],0),MATCH('DEAL DIRECTORY'!M$5,Directory[#Headers],0))</f>
        <v>佳源国际控股</v>
      </c>
      <c r="N184" s="129" t="str">
        <f>INDEX(Directory[],MATCH(tbl_deal[[#This Row],[Index]],Directory[Index],0),MATCH('DEAL DIRECTORY'!N$5,Directory[#Headers],0))</f>
        <v>--/--/B+</v>
      </c>
      <c r="O184" s="129" t="str">
        <f>INDEX(Directory[],MATCH(tbl_deal[[#This Row],[Index]],Directory[Index],0),MATCH('DEAL DIRECTORY'!O$5,Directory[#Headers],0))</f>
        <v>USD</v>
      </c>
      <c r="P184" s="129">
        <f>INDEX(Directory[],MATCH(tbl_deal[[#This Row],[Index]],Directory[Index],0),MATCH('DEAL DIRECTORY'!P$5,Directory[#Headers],0))</f>
        <v>1</v>
      </c>
      <c r="Q184" s="129" t="str">
        <f>INDEX(Directory[],MATCH(tbl_deal[[#This Row],[Index]],Directory[Index],0),MATCH('DEAL DIRECTORY'!Q$5,Directory[#Headers],0))</f>
        <v>3.5</v>
      </c>
      <c r="R184" s="129" t="str">
        <f>INDEX(Directory[],MATCH(tbl_deal[[#This Row],[Index]],Directory[Index],0),MATCH('DEAL DIRECTORY'!R$5,Directory[#Headers],0))</f>
        <v>7%</v>
      </c>
      <c r="S184" s="129" t="str">
        <f>INDEX(Directory[],MATCH(tbl_deal[[#This Row],[Index]],Directory[Index],0),MATCH('DEAL DIRECTORY'!S$5,Directory[#Headers],0))</f>
        <v>--</v>
      </c>
      <c r="T184" s="129" t="str">
        <f>INDEX(Directory[],MATCH(tbl_deal[[#This Row],[Index]],Directory[Index],0),MATCH('DEAL DIRECTORY'!T$5,Directory[#Headers],0))</f>
        <v>--</v>
      </c>
      <c r="U184" s="129" t="str">
        <f>INDEX(Directory[],MATCH(tbl_deal[[#This Row],[Index]],Directory[Index],0),MATCH('DEAL DIRECTORY'!U$5,Directory[#Headers],0))</f>
        <v>--</v>
      </c>
      <c r="V184" s="131">
        <f>INDEX(Directory[],MATCH(tbl_deal[[#This Row],[Index]],Directory[Index],0),MATCH('DEAL DIRECTORY'!V$5,Directory[#Headers],0))</f>
        <v>0</v>
      </c>
      <c r="W184" s="129" t="str">
        <f>INDEX(Directory[],MATCH(tbl_deal[[#This Row],[Index]],Directory[Index],0),MATCH('DEAL DIRECTORY'!W$5,Directory[#Headers],0))</f>
        <v>直发(红筹)</v>
      </c>
      <c r="X184" s="129" t="str">
        <f>INDEX(Directory[],MATCH(tbl_deal[[#This Row],[Index]],Directory[Index],0),MATCH('DEAL DIRECTORY'!X$5,Directory[#Headers],0))</f>
        <v>绿色债券</v>
      </c>
      <c r="Y184" s="129" t="str">
        <f>INDEX(Directory[],MATCH(tbl_deal[[#This Row],[Index]],Directory[Index],0),MATCH('DEAL DIRECTORY'!Y$5,Directory[#Headers],0))</f>
        <v>港交所</v>
      </c>
      <c r="Z184" s="129" t="str">
        <f>INDEX(Directory[],MATCH(tbl_deal[[#This Row],[Index]],Directory[Index],0),MATCH('DEAL DIRECTORY'!Z$5,Directory[#Headers],0))</f>
        <v/>
      </c>
      <c r="AA184" s="129" t="str">
        <f>INDEX(Directory[],MATCH(tbl_deal[[#This Row],[Index]],Directory[Index],0),MATCH('DEAL DIRECTORY'!AA$5,Directory[#Headers],0))</f>
        <v/>
      </c>
      <c r="AB184" s="129" t="str">
        <f>INDEX(Directory[],MATCH(tbl_deal[[#This Row],[Index]],Directory[Index],0),MATCH('DEAL DIRECTORY'!AB$5,Directory[#Headers],0))</f>
        <v>BISL</v>
      </c>
      <c r="AC184" s="129" t="str">
        <f>INDEX(Directory[],MATCH(tbl_deal[[#This Row],[Index]],Directory[Index],0),MATCH('DEAL DIRECTORY'!AC$5,Directory[#Headers],0))</f>
        <v>--</v>
      </c>
      <c r="AD184" s="129" t="str">
        <f>INDEX(Directory[],MATCH(tbl_deal[[#This Row],[Index]],Directory[Index],0),MATCH('DEAL DIRECTORY'!AD$5,Directory[#Headers],0))</f>
        <v>--</v>
      </c>
      <c r="AE184" s="129" t="str">
        <f>INDEX(Directory[],MATCH(tbl_deal[[#This Row],[Index]],Directory[Index],0),MATCH('DEAL DIRECTORY'!AE$5,Directory[#Headers],0))</f>
        <v>--</v>
      </c>
      <c r="AF184" s="129" t="str">
        <f>INDEX(Directory[],MATCH(tbl_deal[[#This Row],[Index]],Directory[Index],0),MATCH('DEAL DIRECTORY'!AF$5,Directory[#Headers],0))</f>
        <v>N</v>
      </c>
      <c r="AG184" s="129" t="str">
        <f>INDEX(Directory[],MATCH(tbl_deal[[#This Row],[Index]],Directory[Index],0),MATCH('DEAL DIRECTORY'!AG$5,Directory[#Headers],0))</f>
        <v>佳源国际控股有限公司</v>
      </c>
      <c r="AH184" s="129" t="str">
        <f>INDEX(Directory[],MATCH(tbl_deal[[#This Row],[Index]],Directory[Index],0),MATCH('DEAL DIRECTORY'!AH$5,Directory[#Headers],0))</f>
        <v>Ca/--/--</v>
      </c>
      <c r="AI184" s="129" t="str">
        <f>INDEX(Directory[],MATCH(tbl_deal[[#This Row],[Index]],Directory[Index],0),MATCH('DEAL DIRECTORY'!AI$5,Directory[#Headers],0))</f>
        <v>--</v>
      </c>
      <c r="AJ184" s="129" t="str">
        <f>INDEX(Directory[],MATCH(tbl_deal[[#This Row],[Index]],Directory[Index],0),MATCH('DEAL DIRECTORY'!AJ$5,Directory[#Headers],0))</f>
        <v>江苏</v>
      </c>
      <c r="AK184" s="129" t="str">
        <f>INDEX(Directory[],MATCH(tbl_deal[[#This Row],[Index]],Directory[Index],0),MATCH('DEAL DIRECTORY'!AK$5,Directory[#Headers],0))</f>
        <v>南京市</v>
      </c>
      <c r="AL184" s="129" t="str">
        <f>INDEX(Directory[],MATCH(tbl_deal[[#This Row],[Index]],Directory[Index],0),MATCH('DEAL DIRECTORY'!AL$5,Directory[#Headers],0))</f>
        <v>--</v>
      </c>
      <c r="AM184" s="129" t="str">
        <f>INDEX(Directory[],MATCH(tbl_deal[[#This Row],[Index]],Directory[Index],0),MATCH('DEAL DIRECTORY'!AM$5,Directory[#Headers],0))</f>
        <v>--</v>
      </c>
      <c r="AN184" s="129" t="str">
        <f>INDEX(Directory[],MATCH(tbl_deal[[#This Row],[Index]],Directory[Index],0),MATCH('DEAL DIRECTORY'!AN$5,Directory[#Headers],0))</f>
        <v>--</v>
      </c>
      <c r="AO184" s="132">
        <f>IF(ISBLANK(INDEX(Directory[],MATCH(tbl_deal[[#This Row],[Index]],Directory[Index],0),MATCH('DEAL DIRECTORY'!AO$5,Directory[#Headers],0))),"--",INDEX(Directory[],MATCH(tbl_deal[[#This Row],[Index]],Directory[Index],0),MATCH('DEAL DIRECTORY'!AO$5,Directory[#Headers],0)))</f>
        <v>0</v>
      </c>
      <c r="AP184" s="129">
        <f>INDEX(Directory[],MATCH(tbl_deal[[#This Row],[Index]],Directory[Index],0),MATCH('DEAL DIRECTORY'!AP$5,Directory[#Headers],0))</f>
        <v>1</v>
      </c>
      <c r="AQ184" s="129">
        <f>INDEX(Directory[],MATCH(tbl_deal[[#This Row],[Index]],Directory[Index],0),MATCH('DEAL DIRECTORY'!AQ$5,Directory[#Headers],0))</f>
        <v>6.47</v>
      </c>
      <c r="AR184" s="129">
        <f>INDEX(Directory[],MATCH(tbl_deal[[#This Row],[Index]],Directory[Index],0),MATCH('DEAL DIRECTORY'!AR$5,Directory[#Headers],0))</f>
        <v>7.7519999999999998</v>
      </c>
      <c r="AS184" s="129" t="str">
        <f>INDEX(Directory[],MATCH(tbl_deal[[#This Row],[Index]],Directory[Index],0),MATCH('DEAL DIRECTORY'!AS$5,Directory[#Headers],0))</f>
        <v>民企</v>
      </c>
      <c r="AT184" s="129" t="str">
        <f>INDEX(Directory[],MATCH(tbl_deal[[#This Row],[Index]],Directory[Index],0),MATCH('DEAL DIRECTORY'!AT$5,Directory[#Headers],0))</f>
        <v>房地产</v>
      </c>
      <c r="AU184" s="129" t="str">
        <f>INDEX(Directory[],MATCH(tbl_deal[[#This Row],[Index]],Directory[Index],0),MATCH('DEAL DIRECTORY'!AU$5,Directory[#Headers],0))</f>
        <v>--</v>
      </c>
      <c r="AV184" s="129" t="str">
        <f>INDEX(Directory[],MATCH(tbl_deal[[#This Row],[Index]],Directory[Index],0),MATCH('DEAL DIRECTORY'!AV$5,Directory[#Headers],0))</f>
        <v>红筹</v>
      </c>
      <c r="AW184" s="129" t="str">
        <f>INDEX(Directory[],MATCH(tbl_deal[[#This Row],[Index]],Directory[Index],0),MATCH('DEAL DIRECTORY'!AW$5,Directory[#Headers],0))</f>
        <v>高收益</v>
      </c>
      <c r="AX184" s="129" t="str">
        <f>INDEX(Directory[],MATCH(tbl_deal[[#This Row],[Index]],Directory[Index],0),MATCH('DEAL DIRECTORY'!AX$5,Directory[#Headers],0))</f>
        <v>≤2亿</v>
      </c>
      <c r="AY184" s="133" t="str">
        <f>INDEX(Directory[],MATCH(tbl_deal[[#This Row],[Index]],Directory[Index],0),MATCH('DEAL DIRECTORY'!AY$5,Directory[#Headers],0))</f>
        <v>21年</v>
      </c>
      <c r="AZ184" s="129" t="str">
        <f>INDEX(Directory[],MATCH(tbl_deal[[#This Row],[Index]],Directory[Index],0),MATCH('DEAL DIRECTORY'!AZ$5,Directory[#Headers],0))</f>
        <v>Q3</v>
      </c>
      <c r="BA184" s="129" t="str">
        <f>INDEX(Directory[],MATCH(tbl_deal[[#This Row],[Index]],Directory[Index],0),MATCH('DEAL DIRECTORY'!BA$5,Directory[#Headers],0))</f>
        <v>07月</v>
      </c>
      <c r="BB184" s="129" t="str">
        <f>INDEX(Directory[],MATCH(tbl_deal[[#This Row],[Index]],Directory[Index],0),MATCH('DEAL DIRECTORY'!BB$5,Directory[#Headers],0))</f>
        <v>--</v>
      </c>
      <c r="BC184" s="129" t="str">
        <f>INDEX(Directory[],MATCH(tbl_deal[[#This Row],[Index]],Directory[Index],0),MATCH('DEAL DIRECTORY'!BC$5,Directory[#Headers],0))</f>
        <v>JIAYUAN INTERNATIONAL GROUP LTD</v>
      </c>
      <c r="BD184" s="129" t="str">
        <f>INDEX(Directory[],MATCH(tbl_deal[[#This Row],[Index]],Directory[Index],0),MATCH('DEAL DIRECTORY'!BD$5,Directory[#Headers],0))</f>
        <v>XS2368463779</v>
      </c>
      <c r="BE184" s="137" t="str">
        <f>INDEX(Directory[],MATCH(tbl_deal[[#This Row],[Index]],Directory[Index],0),MATCH('DEAL DIRECTORY'!BE$5,Directory[#Headers],0))</f>
        <v>21年07月</v>
      </c>
      <c r="BF184" s="137" t="str">
        <f>INDEX(Directory[],MATCH(tbl_deal[[#This Row],[Index]],Directory[Index],0),MATCH('DEAL DIRECTORY'!BF$5,Directory[#Headers],0))</f>
        <v>佳源国际控股</v>
      </c>
      <c r="BG184" s="137" t="str">
        <f>INDEX(Directory[],MATCH(tbl_deal[[#This Row],[Index]],Directory[Index],0),MATCH('DEAL DIRECTORY'!BG$5,Directory[#Headers],0))</f>
        <v>--/--/B+</v>
      </c>
      <c r="BH184" s="137" t="str">
        <f>INDEX(Directory[],MATCH(tbl_deal[[#This Row],[Index]],Directory[Index],0),MATCH('DEAL DIRECTORY'!BH$5,Directory[#Headers],0))</f>
        <v>绿色债券</v>
      </c>
      <c r="BI184" s="137" t="str">
        <f>INDEX(Directory[],MATCH(tbl_deal[[#This Row],[Index]],Directory[Index],0),MATCH('DEAL DIRECTORY'!BI$5,Directory[#Headers],0))</f>
        <v>1亿美元</v>
      </c>
      <c r="BJ184" s="137" t="str">
        <f>INDEX(Directory[],MATCH(tbl_deal[[#This Row],[Index]],Directory[Index],0),MATCH('DEAL DIRECTORY'!BJ$5,Directory[#Headers],0))</f>
        <v>3.5年</v>
      </c>
      <c r="BK184" s="137" t="str">
        <f>INDEX(Directory[],MATCH(tbl_deal[[#This Row],[Index]],Directory[Index],0),MATCH('DEAL DIRECTORY'!BK$5,Directory[#Headers],0))</f>
        <v>7%</v>
      </c>
      <c r="BL184" s="137" t="str">
        <f>INDEX(Directory[],MATCH(tbl_deal[[#This Row],[Index]],Directory[Index],0),MATCH('DEAL DIRECTORY'!BL$5,Directory[#Headers],0))</f>
        <v>全球协调人</v>
      </c>
      <c r="BM184" s="129" t="str">
        <f>INDEX(Directory[],MATCH(tbl_deal[[#This Row],[Index]],Directory[Index],0),MATCH('DEAL DIRECTORY'!BM$5,Directory[#Headers],0))</f>
        <v>\\10.10.1.215\dcm$\Deals\Completed\2021 Completed\Cullinan 佳源国际[Jul]</v>
      </c>
      <c r="BN184" s="4"/>
      <c r="BO184" s="4"/>
      <c r="BP184" s="4"/>
    </row>
    <row r="185" spans="3:68" ht="20.25" customHeight="1" x14ac:dyDescent="0.25">
      <c r="C185" s="129">
        <f>Directory[[#This Row],[Index]]</f>
        <v>286</v>
      </c>
      <c r="D185" s="130">
        <f>INDEX(Directory[],MATCH(tbl_deal[[#This Row],[Index]],Directory[Index],0),MATCH('DEAL DIRECTORY'!D$5,Directory[#Headers],0))</f>
        <v>44392</v>
      </c>
      <c r="E185" s="129" t="str">
        <f>INDEX(Directory[],MATCH(tbl_deal[[#This Row],[Index]],Directory[Index],0),MATCH('DEAL DIRECTORY'!E$5,Directory[#Headers],0))</f>
        <v>可持续</v>
      </c>
      <c r="F185" s="129" t="str">
        <f>INDEX(Directory[],MATCH(tbl_deal[[#This Row],[Index]],Directory[Index],0),MATCH('DEAL DIRECTORY'!F$5,Directory[#Headers],0))</f>
        <v/>
      </c>
      <c r="G185" s="129" t="str">
        <f>INDEX(Directory[],MATCH(tbl_deal[[#This Row],[Index]],Directory[Index],0),MATCH('DEAL DIRECTORY'!G$5,Directory[#Headers],0))</f>
        <v>Citrus</v>
      </c>
      <c r="H185" s="135" t="str">
        <f>IF(tbl_deal[[#This Row],[FolderPath]]="","",HYPERLINK(tbl_deal[[#This Row],[FolderPath]],"📂"))</f>
        <v>📂</v>
      </c>
      <c r="I185" s="129" t="str">
        <f>INDEX(Directory[],MATCH(tbl_deal[[#This Row],[Index]],Directory[Index],0),MATCH('DEAL DIRECTORY'!I$5,Directory[#Headers],0))</f>
        <v>JBR</v>
      </c>
      <c r="J185" s="129" t="str">
        <f>INDEX(Directory[],MATCH(tbl_deal[[#This Row],[Index]],Directory[Index],0),MATCH('DEAL DIRECTORY'!J$5,Directory[#Headers],0))</f>
        <v>n/a</v>
      </c>
      <c r="K185" s="129" t="str">
        <f>INDEX(Directory[],MATCH(tbl_deal[[#This Row],[Index]],Directory[Index],0),MATCH('DEAL DIRECTORY'!K$5,Directory[#Headers],0))</f>
        <v>POE组</v>
      </c>
      <c r="L185" s="129">
        <f>INDEX(Directory[],MATCH(tbl_deal[[#This Row],[Index]],Directory[Index],0),MATCH('DEAL DIRECTORY'!L$5,Directory[#Headers],0))</f>
        <v>5</v>
      </c>
      <c r="M185" s="129" t="str">
        <f>INDEX(Directory[],MATCH(tbl_deal[[#This Row],[Index]],Directory[Index],0),MATCH('DEAL DIRECTORY'!M$5,Directory[#Headers],0))</f>
        <v>雅居乐</v>
      </c>
      <c r="N185" s="129" t="str">
        <f>INDEX(Directory[],MATCH(tbl_deal[[#This Row],[Index]],Directory[Index],0),MATCH('DEAL DIRECTORY'!N$5,Directory[#Headers],0))</f>
        <v>Ba3/--/--</v>
      </c>
      <c r="O185" s="129" t="str">
        <f>INDEX(Directory[],MATCH(tbl_deal[[#This Row],[Index]],Directory[Index],0),MATCH('DEAL DIRECTORY'!O$5,Directory[#Headers],0))</f>
        <v>USD</v>
      </c>
      <c r="P185" s="129">
        <f>INDEX(Directory[],MATCH(tbl_deal[[#This Row],[Index]],Directory[Index],0),MATCH('DEAL DIRECTORY'!P$5,Directory[#Headers],0))</f>
        <v>3.14</v>
      </c>
      <c r="Q185" s="129" t="str">
        <f>INDEX(Directory[],MATCH(tbl_deal[[#This Row],[Index]],Directory[Index],0),MATCH('DEAL DIRECTORY'!Q$5,Directory[#Headers],0))</f>
        <v>3.8</v>
      </c>
      <c r="R185" s="129" t="str">
        <f>INDEX(Directory[],MATCH(tbl_deal[[#This Row],[Index]],Directory[Index],0),MATCH('DEAL DIRECTORY'!R$5,Directory[#Headers],0))</f>
        <v>5.5%</v>
      </c>
      <c r="S185" s="129" t="str">
        <f>INDEX(Directory[],MATCH(tbl_deal[[#This Row],[Index]],Directory[Index],0),MATCH('DEAL DIRECTORY'!S$5,Directory[#Headers],0))</f>
        <v>5.9%a</v>
      </c>
      <c r="T185" s="129" t="str">
        <f>INDEX(Directory[],MATCH(tbl_deal[[#This Row],[Index]],Directory[Index],0),MATCH('DEAL DIRECTORY'!T$5,Directory[#Headers],0))</f>
        <v>--</v>
      </c>
      <c r="U185" s="129" t="str">
        <f>INDEX(Directory[],MATCH(tbl_deal[[#This Row],[Index]],Directory[Index],0),MATCH('DEAL DIRECTORY'!U$5,Directory[#Headers],0))</f>
        <v>--</v>
      </c>
      <c r="V185" s="131">
        <f>INDEX(Directory[],MATCH(tbl_deal[[#This Row],[Index]],Directory[Index],0),MATCH('DEAL DIRECTORY'!V$5,Directory[#Headers],0))</f>
        <v>0</v>
      </c>
      <c r="W185" s="129" t="str">
        <f>INDEX(Directory[],MATCH(tbl_deal[[#This Row],[Index]],Directory[Index],0),MATCH('DEAL DIRECTORY'!W$5,Directory[#Headers],0))</f>
        <v>直发(红筹)</v>
      </c>
      <c r="X185" s="129" t="str">
        <f>INDEX(Directory[],MATCH(tbl_deal[[#This Row],[Index]],Directory[Index],0),MATCH('DEAL DIRECTORY'!X$5,Directory[#Headers],0))</f>
        <v>可持续债券</v>
      </c>
      <c r="Y185" s="129" t="str">
        <f>INDEX(Directory[],MATCH(tbl_deal[[#This Row],[Index]],Directory[Index],0),MATCH('DEAL DIRECTORY'!Y$5,Directory[#Headers],0))</f>
        <v>新交所</v>
      </c>
      <c r="Z185" s="129" t="str">
        <f>INDEX(Directory[],MATCH(tbl_deal[[#This Row],[Index]],Directory[Index],0),MATCH('DEAL DIRECTORY'!Z$5,Directory[#Headers],0))</f>
        <v/>
      </c>
      <c r="AA185" s="129" t="str">
        <f>INDEX(Directory[],MATCH(tbl_deal[[#This Row],[Index]],Directory[Index],0),MATCH('DEAL DIRECTORY'!AA$5,Directory[#Headers],0))</f>
        <v/>
      </c>
      <c r="AB185" s="129" t="str">
        <f>INDEX(Directory[],MATCH(tbl_deal[[#This Row],[Index]],Directory[Index],0),MATCH('DEAL DIRECTORY'!AB$5,Directory[#Headers],0))</f>
        <v>BISL</v>
      </c>
      <c r="AC185" s="129" t="str">
        <f>INDEX(Directory[],MATCH(tbl_deal[[#This Row],[Index]],Directory[Index],0),MATCH('DEAL DIRECTORY'!AC$5,Directory[#Headers],0))</f>
        <v>--</v>
      </c>
      <c r="AD185" s="129" t="str">
        <f>INDEX(Directory[],MATCH(tbl_deal[[#This Row],[Index]],Directory[Index],0),MATCH('DEAL DIRECTORY'!AD$5,Directory[#Headers],0))</f>
        <v>--</v>
      </c>
      <c r="AE185" s="129" t="str">
        <f>INDEX(Directory[],MATCH(tbl_deal[[#This Row],[Index]],Directory[Index],0),MATCH('DEAL DIRECTORY'!AE$5,Directory[#Headers],0))</f>
        <v>--</v>
      </c>
      <c r="AF185" s="129" t="str">
        <f>INDEX(Directory[],MATCH(tbl_deal[[#This Row],[Index]],Directory[Index],0),MATCH('DEAL DIRECTORY'!AF$5,Directory[#Headers],0))</f>
        <v>N</v>
      </c>
      <c r="AG185" s="129" t="str">
        <f>INDEX(Directory[],MATCH(tbl_deal[[#This Row],[Index]],Directory[Index],0),MATCH('DEAL DIRECTORY'!AG$5,Directory[#Headers],0))</f>
        <v>雅居乐集团控股有限公司</v>
      </c>
      <c r="AH185" s="129" t="str">
        <f>INDEX(Directory[],MATCH(tbl_deal[[#This Row],[Index]],Directory[Index],0),MATCH('DEAL DIRECTORY'!AH$5,Directory[#Headers],0))</f>
        <v>Caa1/--/--</v>
      </c>
      <c r="AI185" s="129" t="str">
        <f>INDEX(Directory[],MATCH(tbl_deal[[#This Row],[Index]],Directory[Index],0),MATCH('DEAL DIRECTORY'!AI$5,Directory[#Headers],0))</f>
        <v>AAA</v>
      </c>
      <c r="AJ185" s="129" t="str">
        <f>INDEX(Directory[],MATCH(tbl_deal[[#This Row],[Index]],Directory[Index],0),MATCH('DEAL DIRECTORY'!AJ$5,Directory[#Headers],0))</f>
        <v>广东</v>
      </c>
      <c r="AK185" s="129" t="str">
        <f>INDEX(Directory[],MATCH(tbl_deal[[#This Row],[Index]],Directory[Index],0),MATCH('DEAL DIRECTORY'!AK$5,Directory[#Headers],0))</f>
        <v>广州市</v>
      </c>
      <c r="AL185" s="129" t="str">
        <f>INDEX(Directory[],MATCH(tbl_deal[[#This Row],[Index]],Directory[Index],0),MATCH('DEAL DIRECTORY'!AL$5,Directory[#Headers],0))</f>
        <v>--</v>
      </c>
      <c r="AM185" s="129" t="str">
        <f>INDEX(Directory[],MATCH(tbl_deal[[#This Row],[Index]],Directory[Index],0),MATCH('DEAL DIRECTORY'!AM$5,Directory[#Headers],0))</f>
        <v>--</v>
      </c>
      <c r="AN185" s="129" t="str">
        <f>INDEX(Directory[],MATCH(tbl_deal[[#This Row],[Index]],Directory[Index],0),MATCH('DEAL DIRECTORY'!AN$5,Directory[#Headers],0))</f>
        <v>--</v>
      </c>
      <c r="AO185" s="132">
        <f>IF(ISBLANK(INDEX(Directory[],MATCH(tbl_deal[[#This Row],[Index]],Directory[Index],0),MATCH('DEAL DIRECTORY'!AO$5,Directory[#Headers],0))),"--",INDEX(Directory[],MATCH(tbl_deal[[#This Row],[Index]],Directory[Index],0),MATCH('DEAL DIRECTORY'!AO$5,Directory[#Headers],0)))</f>
        <v>78500</v>
      </c>
      <c r="AP185" s="129">
        <f>INDEX(Directory[],MATCH(tbl_deal[[#This Row],[Index]],Directory[Index],0),MATCH('DEAL DIRECTORY'!AP$5,Directory[#Headers],0))</f>
        <v>3.14</v>
      </c>
      <c r="AQ185" s="129">
        <f>INDEX(Directory[],MATCH(tbl_deal[[#This Row],[Index]],Directory[Index],0),MATCH('DEAL DIRECTORY'!AQ$5,Directory[#Headers],0))</f>
        <v>20.29</v>
      </c>
      <c r="AR185" s="129">
        <f>INDEX(Directory[],MATCH(tbl_deal[[#This Row],[Index]],Directory[Index],0),MATCH('DEAL DIRECTORY'!AR$5,Directory[#Headers],0))</f>
        <v>24.341000000000001</v>
      </c>
      <c r="AS185" s="129" t="str">
        <f>INDEX(Directory[],MATCH(tbl_deal[[#This Row],[Index]],Directory[Index],0),MATCH('DEAL DIRECTORY'!AS$5,Directory[#Headers],0))</f>
        <v>民企</v>
      </c>
      <c r="AT185" s="129" t="str">
        <f>INDEX(Directory[],MATCH(tbl_deal[[#This Row],[Index]],Directory[Index],0),MATCH('DEAL DIRECTORY'!AT$5,Directory[#Headers],0))</f>
        <v>房地产</v>
      </c>
      <c r="AU185" s="129" t="str">
        <f>INDEX(Directory[],MATCH(tbl_deal[[#This Row],[Index]],Directory[Index],0),MATCH('DEAL DIRECTORY'!AU$5,Directory[#Headers],0))</f>
        <v>--</v>
      </c>
      <c r="AV185" s="129" t="str">
        <f>INDEX(Directory[],MATCH(tbl_deal[[#This Row],[Index]],Directory[Index],0),MATCH('DEAL DIRECTORY'!AV$5,Directory[#Headers],0))</f>
        <v>红筹</v>
      </c>
      <c r="AW185" s="129" t="str">
        <f>INDEX(Directory[],MATCH(tbl_deal[[#This Row],[Index]],Directory[Index],0),MATCH('DEAL DIRECTORY'!AW$5,Directory[#Headers],0))</f>
        <v>高收益</v>
      </c>
      <c r="AX185" s="129" t="str">
        <f>INDEX(Directory[],MATCH(tbl_deal[[#This Row],[Index]],Directory[Index],0),MATCH('DEAL DIRECTORY'!AX$5,Directory[#Headers],0))</f>
        <v>3-5亿</v>
      </c>
      <c r="AY185" s="133" t="str">
        <f>INDEX(Directory[],MATCH(tbl_deal[[#This Row],[Index]],Directory[Index],0),MATCH('DEAL DIRECTORY'!AY$5,Directory[#Headers],0))</f>
        <v>21年</v>
      </c>
      <c r="AZ185" s="129" t="str">
        <f>INDEX(Directory[],MATCH(tbl_deal[[#This Row],[Index]],Directory[Index],0),MATCH('DEAL DIRECTORY'!AZ$5,Directory[#Headers],0))</f>
        <v>Q3</v>
      </c>
      <c r="BA185" s="129" t="str">
        <f>INDEX(Directory[],MATCH(tbl_deal[[#This Row],[Index]],Directory[Index],0),MATCH('DEAL DIRECTORY'!BA$5,Directory[#Headers],0))</f>
        <v>07月</v>
      </c>
      <c r="BB185" s="129" t="str">
        <f>INDEX(Directory[],MATCH(tbl_deal[[#This Row],[Index]],Directory[Index],0),MATCH('DEAL DIRECTORY'!BB$5,Directory[#Headers],0))</f>
        <v>--</v>
      </c>
      <c r="BC185" s="129" t="str">
        <f>INDEX(Directory[],MATCH(tbl_deal[[#This Row],[Index]],Directory[Index],0),MATCH('DEAL DIRECTORY'!BC$5,Directory[#Headers],0))</f>
        <v>AGILE GROUP HOLDINGS LTD</v>
      </c>
      <c r="BD185" s="129" t="str">
        <f>INDEX(Directory[],MATCH(tbl_deal[[#This Row],[Index]],Directory[Index],0),MATCH('DEAL DIRECTORY'!BD$5,Directory[#Headers],0))</f>
        <v>XS2361426559</v>
      </c>
      <c r="BE185" s="137" t="str">
        <f>INDEX(Directory[],MATCH(tbl_deal[[#This Row],[Index]],Directory[Index],0),MATCH('DEAL DIRECTORY'!BE$5,Directory[#Headers],0))</f>
        <v>21年07月</v>
      </c>
      <c r="BF185" s="137" t="str">
        <f>INDEX(Directory[],MATCH(tbl_deal[[#This Row],[Index]],Directory[Index],0),MATCH('DEAL DIRECTORY'!BF$5,Directory[#Headers],0))</f>
        <v>雅居乐</v>
      </c>
      <c r="BG185" s="137" t="str">
        <f>INDEX(Directory[],MATCH(tbl_deal[[#This Row],[Index]],Directory[Index],0),MATCH('DEAL DIRECTORY'!BG$5,Directory[#Headers],0))</f>
        <v>Ba3/--/--</v>
      </c>
      <c r="BH185" s="137" t="str">
        <f>INDEX(Directory[],MATCH(tbl_deal[[#This Row],[Index]],Directory[Index],0),MATCH('DEAL DIRECTORY'!BH$5,Directory[#Headers],0))</f>
        <v>可持续债券</v>
      </c>
      <c r="BI185" s="137" t="str">
        <f>INDEX(Directory[],MATCH(tbl_deal[[#This Row],[Index]],Directory[Index],0),MATCH('DEAL DIRECTORY'!BI$5,Directory[#Headers],0))</f>
        <v>3.14亿美元</v>
      </c>
      <c r="BJ185" s="137" t="str">
        <f>INDEX(Directory[],MATCH(tbl_deal[[#This Row],[Index]],Directory[Index],0),MATCH('DEAL DIRECTORY'!BJ$5,Directory[#Headers],0))</f>
        <v>3.8年</v>
      </c>
      <c r="BK185" s="137" t="str">
        <f>INDEX(Directory[],MATCH(tbl_deal[[#This Row],[Index]],Directory[Index],0),MATCH('DEAL DIRECTORY'!BK$5,Directory[#Headers],0))</f>
        <v>5.5%</v>
      </c>
      <c r="BL185" s="137" t="str">
        <f>INDEX(Directory[],MATCH(tbl_deal[[#This Row],[Index]],Directory[Index],0),MATCH('DEAL DIRECTORY'!BL$5,Directory[#Headers],0))</f>
        <v>账簿管理人</v>
      </c>
      <c r="BM185" s="129" t="str">
        <f>INDEX(Directory[],MATCH(tbl_deal[[#This Row],[Index]],Directory[Index],0),MATCH('DEAL DIRECTORY'!BM$5,Directory[#Headers],0))</f>
        <v>\\10.10.1.215\dcm$\Deals\Completed\2021 Completed\Citrus 雅居乐[Jul]</v>
      </c>
      <c r="BN185" s="4"/>
      <c r="BO185" s="4"/>
      <c r="BP185" s="4"/>
    </row>
    <row r="186" spans="3:68" ht="20.25" customHeight="1" x14ac:dyDescent="0.25">
      <c r="C186" s="129">
        <f>Directory[[#This Row],[Index]]</f>
        <v>285</v>
      </c>
      <c r="D186" s="130">
        <f>INDEX(Directory[],MATCH(tbl_deal[[#This Row],[Index]],Directory[Index],0),MATCH('DEAL DIRECTORY'!D$5,Directory[#Headers],0))</f>
        <v>44389</v>
      </c>
      <c r="E186" s="129" t="str">
        <f>INDEX(Directory[],MATCH(tbl_deal[[#This Row],[Index]],Directory[Index],0),MATCH('DEAL DIRECTORY'!E$5,Directory[#Headers],0))</f>
        <v/>
      </c>
      <c r="F186" s="129" t="str">
        <f>INDEX(Directory[],MATCH(tbl_deal[[#This Row],[Index]],Directory[Index],0),MATCH('DEAL DIRECTORY'!F$5,Directory[#Headers],0))</f>
        <v/>
      </c>
      <c r="G186" s="129" t="str">
        <f>INDEX(Directory[],MATCH(tbl_deal[[#This Row],[Index]],Directory[Index],0),MATCH('DEAL DIRECTORY'!G$5,Directory[#Headers],0))</f>
        <v>Yaowang</v>
      </c>
      <c r="H186" s="135" t="str">
        <f>IF(tbl_deal[[#This Row],[FolderPath]]="","",HYPERLINK(tbl_deal[[#This Row],[FolderPath]],"📂"))</f>
        <v>📂</v>
      </c>
      <c r="I186" s="129" t="str">
        <f>INDEX(Directory[],MATCH(tbl_deal[[#This Row],[Index]],Directory[Index],0),MATCH('DEAL DIRECTORY'!I$5,Directory[#Headers],0))</f>
        <v>JBR</v>
      </c>
      <c r="J186" s="129" t="str">
        <f>INDEX(Directory[],MATCH(tbl_deal[[#This Row],[Index]],Directory[Index],0),MATCH('DEAL DIRECTORY'!J$5,Directory[#Headers],0))</f>
        <v>n/a</v>
      </c>
      <c r="K186" s="129" t="str">
        <f>INDEX(Directory[],MATCH(tbl_deal[[#This Row],[Index]],Directory[Index],0),MATCH('DEAL DIRECTORY'!K$5,Directory[#Headers],0))</f>
        <v>SOE组</v>
      </c>
      <c r="L186" s="129">
        <f>INDEX(Directory[],MATCH(tbl_deal[[#This Row],[Index]],Directory[Index],0),MATCH('DEAL DIRECTORY'!L$5,Directory[#Headers],0))</f>
        <v>1</v>
      </c>
      <c r="M186" s="129" t="str">
        <f>INDEX(Directory[],MATCH(tbl_deal[[#This Row],[Index]],Directory[Index],0),MATCH('DEAL DIRECTORY'!M$5,Directory[#Headers],0))</f>
        <v>余姚舜财投控</v>
      </c>
      <c r="N186" s="129" t="str">
        <f>INDEX(Directory[],MATCH(tbl_deal[[#This Row],[Index]],Directory[Index],0),MATCH('DEAL DIRECTORY'!N$5,Directory[#Headers],0))</f>
        <v>--/--/BBB-</v>
      </c>
      <c r="O186" s="129" t="str">
        <f>INDEX(Directory[],MATCH(tbl_deal[[#This Row],[Index]],Directory[Index],0),MATCH('DEAL DIRECTORY'!O$5,Directory[#Headers],0))</f>
        <v>USD</v>
      </c>
      <c r="P186" s="129">
        <f>INDEX(Directory[],MATCH(tbl_deal[[#This Row],[Index]],Directory[Index],0),MATCH('DEAL DIRECTORY'!P$5,Directory[#Headers],0))</f>
        <v>1</v>
      </c>
      <c r="Q186" s="129" t="str">
        <f>INDEX(Directory[],MATCH(tbl_deal[[#This Row],[Index]],Directory[Index],0),MATCH('DEAL DIRECTORY'!Q$5,Directory[#Headers],0))</f>
        <v>1</v>
      </c>
      <c r="R186" s="129" t="str">
        <f>INDEX(Directory[],MATCH(tbl_deal[[#This Row],[Index]],Directory[Index],0),MATCH('DEAL DIRECTORY'!R$5,Directory[#Headers],0))</f>
        <v>2.5%</v>
      </c>
      <c r="S186" s="129" t="str">
        <f>INDEX(Directory[],MATCH(tbl_deal[[#This Row],[Index]],Directory[Index],0),MATCH('DEAL DIRECTORY'!S$5,Directory[#Headers],0))</f>
        <v>2.9%a</v>
      </c>
      <c r="T186" s="129" t="str">
        <f>INDEX(Directory[],MATCH(tbl_deal[[#This Row],[Index]],Directory[Index],0),MATCH('DEAL DIRECTORY'!T$5,Directory[#Headers],0))</f>
        <v>2.5%</v>
      </c>
      <c r="U186" s="129" t="str">
        <f>INDEX(Directory[],MATCH(tbl_deal[[#This Row],[Index]],Directory[Index],0),MATCH('DEAL DIRECTORY'!U$5,Directory[#Headers],0))</f>
        <v>--</v>
      </c>
      <c r="V186" s="131">
        <f>INDEX(Directory[],MATCH(tbl_deal[[#This Row],[Index]],Directory[Index],0),MATCH('DEAL DIRECTORY'!V$5,Directory[#Headers],0))</f>
        <v>40</v>
      </c>
      <c r="W186" s="129" t="str">
        <f>INDEX(Directory[],MATCH(tbl_deal[[#This Row],[Index]],Directory[Index],0),MATCH('DEAL DIRECTORY'!W$5,Directory[#Headers],0))</f>
        <v>担保</v>
      </c>
      <c r="X186" s="129" t="str">
        <f>INDEX(Directory[],MATCH(tbl_deal[[#This Row],[Index]],Directory[Index],0),MATCH('DEAL DIRECTORY'!X$5,Directory[#Headers],0))</f>
        <v>--</v>
      </c>
      <c r="Y186" s="129" t="str">
        <f>INDEX(Directory[],MATCH(tbl_deal[[#This Row],[Index]],Directory[Index],0),MATCH('DEAL DIRECTORY'!Y$5,Directory[#Headers],0))</f>
        <v>新交所</v>
      </c>
      <c r="Z186" s="129" t="str">
        <f>INDEX(Directory[],MATCH(tbl_deal[[#This Row],[Index]],Directory[Index],0),MATCH('DEAL DIRECTORY'!Z$5,Directory[#Headers],0))</f>
        <v/>
      </c>
      <c r="AA186" s="129" t="str">
        <f>INDEX(Directory[],MATCH(tbl_deal[[#This Row],[Index]],Directory[Index],0),MATCH('DEAL DIRECTORY'!AA$5,Directory[#Headers],0))</f>
        <v/>
      </c>
      <c r="AB186" s="129" t="str">
        <f>INDEX(Directory[],MATCH(tbl_deal[[#This Row],[Index]],Directory[Index],0),MATCH('DEAL DIRECTORY'!AB$5,Directory[#Headers],0))</f>
        <v>BISL</v>
      </c>
      <c r="AC186" s="129" t="str">
        <f>INDEX(Directory[],MATCH(tbl_deal[[#This Row],[Index]],Directory[Index],0),MATCH('DEAL DIRECTORY'!AC$5,Directory[#Headers],0))</f>
        <v>--</v>
      </c>
      <c r="AD186" s="129" t="str">
        <f>INDEX(Directory[],MATCH(tbl_deal[[#This Row],[Index]],Directory[Index],0),MATCH('DEAL DIRECTORY'!AD$5,Directory[#Headers],0))</f>
        <v>--</v>
      </c>
      <c r="AE186" s="129" t="str">
        <f>INDEX(Directory[],MATCH(tbl_deal[[#This Row],[Index]],Directory[Index],0),MATCH('DEAL DIRECTORY'!AE$5,Directory[#Headers],0))</f>
        <v>--</v>
      </c>
      <c r="AF186" s="129" t="str">
        <f>INDEX(Directory[],MATCH(tbl_deal[[#This Row],[Index]],Directory[Index],0),MATCH('DEAL DIRECTORY'!AF$5,Directory[#Headers],0))</f>
        <v>Y</v>
      </c>
      <c r="AG186" s="129" t="str">
        <f>INDEX(Directory[],MATCH(tbl_deal[[#This Row],[Index]],Directory[Index],0),MATCH('DEAL DIRECTORY'!AG$5,Directory[#Headers],0))</f>
        <v>余姚市舜财投资控股有限公司</v>
      </c>
      <c r="AH186" s="129" t="str">
        <f>INDEX(Directory[],MATCH(tbl_deal[[#This Row],[Index]],Directory[Index],0),MATCH('DEAL DIRECTORY'!AH$5,Directory[#Headers],0))</f>
        <v>Baa3/--/BB+</v>
      </c>
      <c r="AI186" s="129" t="str">
        <f>INDEX(Directory[],MATCH(tbl_deal[[#This Row],[Index]],Directory[Index],0),MATCH('DEAL DIRECTORY'!AI$5,Directory[#Headers],0))</f>
        <v>AA+</v>
      </c>
      <c r="AJ186" s="129" t="str">
        <f>INDEX(Directory[],MATCH(tbl_deal[[#This Row],[Index]],Directory[Index],0),MATCH('DEAL DIRECTORY'!AJ$5,Directory[#Headers],0))</f>
        <v>浙江</v>
      </c>
      <c r="AK186" s="129" t="str">
        <f>INDEX(Directory[],MATCH(tbl_deal[[#This Row],[Index]],Directory[Index],0),MATCH('DEAL DIRECTORY'!AK$5,Directory[#Headers],0))</f>
        <v>宁波市</v>
      </c>
      <c r="AL186" s="129" t="str">
        <f>INDEX(Directory[],MATCH(tbl_deal[[#This Row],[Index]],Directory[Index],0),MATCH('DEAL DIRECTORY'!AL$5,Directory[#Headers],0))</f>
        <v>余姚市</v>
      </c>
      <c r="AM186" s="129" t="str">
        <f>INDEX(Directory[],MATCH(tbl_deal[[#This Row],[Index]],Directory[Index],0),MATCH('DEAL DIRECTORY'!AM$5,Directory[#Headers],0))</f>
        <v>--</v>
      </c>
      <c r="AN186" s="129" t="str">
        <f>INDEX(Directory[],MATCH(tbl_deal[[#This Row],[Index]],Directory[Index],0),MATCH('DEAL DIRECTORY'!AN$5,Directory[#Headers],0))</f>
        <v>--</v>
      </c>
      <c r="AO186" s="132">
        <f>IF(ISBLANK(INDEX(Directory[],MATCH(tbl_deal[[#This Row],[Index]],Directory[Index],0),MATCH('DEAL DIRECTORY'!AO$5,Directory[#Headers],0))),"--",INDEX(Directory[],MATCH(tbl_deal[[#This Row],[Index]],Directory[Index],0),MATCH('DEAL DIRECTORY'!AO$5,Directory[#Headers],0)))</f>
        <v>0</v>
      </c>
      <c r="AP186" s="129">
        <f>INDEX(Directory[],MATCH(tbl_deal[[#This Row],[Index]],Directory[Index],0),MATCH('DEAL DIRECTORY'!AP$5,Directory[#Headers],0))</f>
        <v>1</v>
      </c>
      <c r="AQ186" s="129">
        <f>INDEX(Directory[],MATCH(tbl_deal[[#This Row],[Index]],Directory[Index],0),MATCH('DEAL DIRECTORY'!AQ$5,Directory[#Headers],0))</f>
        <v>6.48</v>
      </c>
      <c r="AR186" s="129">
        <f>INDEX(Directory[],MATCH(tbl_deal[[#This Row],[Index]],Directory[Index],0),MATCH('DEAL DIRECTORY'!AR$5,Directory[#Headers],0))</f>
        <v>7.7519999999999998</v>
      </c>
      <c r="AS186" s="129" t="str">
        <f>INDEX(Directory[],MATCH(tbl_deal[[#This Row],[Index]],Directory[Index],0),MATCH('DEAL DIRECTORY'!AS$5,Directory[#Headers],0))</f>
        <v>地方国企</v>
      </c>
      <c r="AT186" s="129" t="str">
        <f>INDEX(Directory[],MATCH(tbl_deal[[#This Row],[Index]],Directory[Index],0),MATCH('DEAL DIRECTORY'!AT$5,Directory[#Headers],0))</f>
        <v>地方平台</v>
      </c>
      <c r="AU186" s="129" t="str">
        <f>INDEX(Directory[],MATCH(tbl_deal[[#This Row],[Index]],Directory[Index],0),MATCH('DEAL DIRECTORY'!AU$5,Directory[#Headers],0))</f>
        <v>基建</v>
      </c>
      <c r="AV186" s="129" t="str">
        <f>INDEX(Directory[],MATCH(tbl_deal[[#This Row],[Index]],Directory[Index],0),MATCH('DEAL DIRECTORY'!AV$5,Directory[#Headers],0))</f>
        <v>担保</v>
      </c>
      <c r="AW186" s="129" t="str">
        <f>INDEX(Directory[],MATCH(tbl_deal[[#This Row],[Index]],Directory[Index],0),MATCH('DEAL DIRECTORY'!AW$5,Directory[#Headers],0))</f>
        <v>投资级</v>
      </c>
      <c r="AX186" s="129" t="str">
        <f>INDEX(Directory[],MATCH(tbl_deal[[#This Row],[Index]],Directory[Index],0),MATCH('DEAL DIRECTORY'!AX$5,Directory[#Headers],0))</f>
        <v>≤2亿</v>
      </c>
      <c r="AY186" s="133" t="str">
        <f>INDEX(Directory[],MATCH(tbl_deal[[#This Row],[Index]],Directory[Index],0),MATCH('DEAL DIRECTORY'!AY$5,Directory[#Headers],0))</f>
        <v>21年</v>
      </c>
      <c r="AZ186" s="129" t="str">
        <f>INDEX(Directory[],MATCH(tbl_deal[[#This Row],[Index]],Directory[Index],0),MATCH('DEAL DIRECTORY'!AZ$5,Directory[#Headers],0))</f>
        <v>Q3</v>
      </c>
      <c r="BA186" s="129" t="str">
        <f>INDEX(Directory[],MATCH(tbl_deal[[#This Row],[Index]],Directory[Index],0),MATCH('DEAL DIRECTORY'!BA$5,Directory[#Headers],0))</f>
        <v>07月</v>
      </c>
      <c r="BB186" s="129" t="str">
        <f>INDEX(Directory[],MATCH(tbl_deal[[#This Row],[Index]],Directory[Index],0),MATCH('DEAL DIRECTORY'!BB$5,Directory[#Headers],0))</f>
        <v>SOE Creds</v>
      </c>
      <c r="BC186" s="129" t="str">
        <f>INDEX(Directory[],MATCH(tbl_deal[[#This Row],[Index]],Directory[Index],0),MATCH('DEAL DIRECTORY'!BC$5,Directory[#Headers],0))</f>
        <v>SHUN XIN INTERNATIONAL DEVELOPMENT CO LTD</v>
      </c>
      <c r="BD186" s="129" t="str">
        <f>INDEX(Directory[],MATCH(tbl_deal[[#This Row],[Index]],Directory[Index],0),MATCH('DEAL DIRECTORY'!BD$5,Directory[#Headers],0))</f>
        <v>XS2361280162</v>
      </c>
      <c r="BE186" s="137" t="str">
        <f>INDEX(Directory[],MATCH(tbl_deal[[#This Row],[Index]],Directory[Index],0),MATCH('DEAL DIRECTORY'!BE$5,Directory[#Headers],0))</f>
        <v>21年07月</v>
      </c>
      <c r="BF186" s="137" t="str">
        <f>INDEX(Directory[],MATCH(tbl_deal[[#This Row],[Index]],Directory[Index],0),MATCH('DEAL DIRECTORY'!BF$5,Directory[#Headers],0))</f>
        <v>余姚舜财投控</v>
      </c>
      <c r="BG186" s="137" t="str">
        <f>INDEX(Directory[],MATCH(tbl_deal[[#This Row],[Index]],Directory[Index],0),MATCH('DEAL DIRECTORY'!BG$5,Directory[#Headers],0))</f>
        <v>--/--/BBB-</v>
      </c>
      <c r="BH186" s="137" t="str">
        <f>INDEX(Directory[],MATCH(tbl_deal[[#This Row],[Index]],Directory[Index],0),MATCH('DEAL DIRECTORY'!BH$5,Directory[#Headers],0))</f>
        <v>高级债</v>
      </c>
      <c r="BI186" s="137" t="str">
        <f>INDEX(Directory[],MATCH(tbl_deal[[#This Row],[Index]],Directory[Index],0),MATCH('DEAL DIRECTORY'!BI$5,Directory[#Headers],0))</f>
        <v>1亿美元</v>
      </c>
      <c r="BJ186" s="137" t="str">
        <f>INDEX(Directory[],MATCH(tbl_deal[[#This Row],[Index]],Directory[Index],0),MATCH('DEAL DIRECTORY'!BJ$5,Directory[#Headers],0))</f>
        <v>364天</v>
      </c>
      <c r="BK186" s="137" t="str">
        <f>INDEX(Directory[],MATCH(tbl_deal[[#This Row],[Index]],Directory[Index],0),MATCH('DEAL DIRECTORY'!BK$5,Directory[#Headers],0))</f>
        <v>2.5%</v>
      </c>
      <c r="BL186" s="137" t="str">
        <f>INDEX(Directory[],MATCH(tbl_deal[[#This Row],[Index]],Directory[Index],0),MATCH('DEAL DIRECTORY'!BL$5,Directory[#Headers],0))</f>
        <v>账簿管理人</v>
      </c>
      <c r="BM186" s="129" t="str">
        <f>INDEX(Directory[],MATCH(tbl_deal[[#This Row],[Index]],Directory[Index],0),MATCH('DEAL DIRECTORY'!BM$5,Directory[#Headers],0))</f>
        <v>\\10.10.1.215\dcm$\Deals\Completed\2021 Completed\Yaowang 余姚舜财</v>
      </c>
      <c r="BN186" s="4"/>
      <c r="BO186" s="4"/>
      <c r="BP186" s="4"/>
    </row>
    <row r="187" spans="3:68" ht="20.25" customHeight="1" x14ac:dyDescent="0.25">
      <c r="C187" s="129">
        <f>Directory[[#This Row],[Index]]</f>
        <v>284</v>
      </c>
      <c r="D187" s="130">
        <f>INDEX(Directory[],MATCH(tbl_deal[[#This Row],[Index]],Directory[Index],0),MATCH('DEAL DIRECTORY'!D$5,Directory[#Headers],0))</f>
        <v>44385</v>
      </c>
      <c r="E187" s="129" t="str">
        <f>INDEX(Directory[],MATCH(tbl_deal[[#This Row],[Index]],Directory[Index],0),MATCH('DEAL DIRECTORY'!E$5,Directory[#Headers],0))</f>
        <v/>
      </c>
      <c r="F187" s="129" t="str">
        <f>INDEX(Directory[],MATCH(tbl_deal[[#This Row],[Index]],Directory[Index],0),MATCH('DEAL DIRECTORY'!F$5,Directory[#Headers],0))</f>
        <v/>
      </c>
      <c r="G187" s="129" t="str">
        <f>INDEX(Directory[],MATCH(tbl_deal[[#This Row],[Index]],Directory[Index],0),MATCH('DEAL DIRECTORY'!G$5,Directory[#Headers],0))</f>
        <v>Excellence</v>
      </c>
      <c r="H187" s="135" t="str">
        <f>IF(tbl_deal[[#This Row],[FolderPath]]="","",HYPERLINK(tbl_deal[[#This Row],[FolderPath]],"📂"))</f>
        <v>📂</v>
      </c>
      <c r="I187" s="129" t="str">
        <f>INDEX(Directory[],MATCH(tbl_deal[[#This Row],[Index]],Directory[Index],0),MATCH('DEAL DIRECTORY'!I$5,Directory[#Headers],0))</f>
        <v>JBR</v>
      </c>
      <c r="J187" s="129" t="str">
        <f>INDEX(Directory[],MATCH(tbl_deal[[#This Row],[Index]],Directory[Index],0),MATCH('DEAL DIRECTORY'!J$5,Directory[#Headers],0))</f>
        <v>n/a</v>
      </c>
      <c r="K187" s="129" t="str">
        <f>INDEX(Directory[],MATCH(tbl_deal[[#This Row],[Index]],Directory[Index],0),MATCH('DEAL DIRECTORY'!K$5,Directory[#Headers],0))</f>
        <v>SOE组</v>
      </c>
      <c r="L187" s="129">
        <f>INDEX(Directory[],MATCH(tbl_deal[[#This Row],[Index]],Directory[Index],0),MATCH('DEAL DIRECTORY'!L$5,Directory[#Headers],0))</f>
        <v>1</v>
      </c>
      <c r="M187" s="129" t="str">
        <f>INDEX(Directory[],MATCH(tbl_deal[[#This Row],[Index]],Directory[Index],0),MATCH('DEAL DIRECTORY'!M$5,Directory[#Headers],0))</f>
        <v>北京首都开发</v>
      </c>
      <c r="N187" s="129" t="str">
        <f>INDEX(Directory[],MATCH(tbl_deal[[#This Row],[Index]],Directory[Index],0),MATCH('DEAL DIRECTORY'!N$5,Directory[#Headers],0))</f>
        <v>--/--/BBB</v>
      </c>
      <c r="O187" s="129" t="str">
        <f>INDEX(Directory[],MATCH(tbl_deal[[#This Row],[Index]],Directory[Index],0),MATCH('DEAL DIRECTORY'!O$5,Directory[#Headers],0))</f>
        <v>USD</v>
      </c>
      <c r="P187" s="129">
        <f>INDEX(Directory[],MATCH(tbl_deal[[#This Row],[Index]],Directory[Index],0),MATCH('DEAL DIRECTORY'!P$5,Directory[#Headers],0))</f>
        <v>5.17</v>
      </c>
      <c r="Q187" s="129" t="str">
        <f>INDEX(Directory[],MATCH(tbl_deal[[#This Row],[Index]],Directory[Index],0),MATCH('DEAL DIRECTORY'!Q$5,Directory[#Headers],0))</f>
        <v>5</v>
      </c>
      <c r="R187" s="129" t="str">
        <f>INDEX(Directory[],MATCH(tbl_deal[[#This Row],[Index]],Directory[Index],0),MATCH('DEAL DIRECTORY'!R$5,Directory[#Headers],0))</f>
        <v>3.25%</v>
      </c>
      <c r="S187" s="129" t="str">
        <f>INDEX(Directory[],MATCH(tbl_deal[[#This Row],[Index]],Directory[Index],0),MATCH('DEAL DIRECTORY'!S$5,Directory[#Headers],0))</f>
        <v>T5+300a</v>
      </c>
      <c r="T187" s="129" t="str">
        <f>INDEX(Directory[],MATCH(tbl_deal[[#This Row],[Index]],Directory[Index],0),MATCH('DEAL DIRECTORY'!T$5,Directory[#Headers],0))</f>
        <v>T5+270</v>
      </c>
      <c r="U187" s="129" t="str">
        <f>INDEX(Directory[],MATCH(tbl_deal[[#This Row],[Index]],Directory[Index],0),MATCH('DEAL DIRECTORY'!U$5,Directory[#Headers],0))</f>
        <v>T5+270</v>
      </c>
      <c r="V187" s="131">
        <f>INDEX(Directory[],MATCH(tbl_deal[[#This Row],[Index]],Directory[Index],0),MATCH('DEAL DIRECTORY'!V$5,Directory[#Headers],0))</f>
        <v>30</v>
      </c>
      <c r="W187" s="129" t="str">
        <f>INDEX(Directory[],MATCH(tbl_deal[[#This Row],[Index]],Directory[Index],0),MATCH('DEAL DIRECTORY'!W$5,Directory[#Headers],0))</f>
        <v>担保</v>
      </c>
      <c r="X187" s="129" t="str">
        <f>INDEX(Directory[],MATCH(tbl_deal[[#This Row],[Index]],Directory[Index],0),MATCH('DEAL DIRECTORY'!X$5,Directory[#Headers],0))</f>
        <v>--</v>
      </c>
      <c r="Y187" s="129" t="str">
        <f>INDEX(Directory[],MATCH(tbl_deal[[#This Row],[Index]],Directory[Index],0),MATCH('DEAL DIRECTORY'!Y$5,Directory[#Headers],0))</f>
        <v>港交所;澳交所</v>
      </c>
      <c r="Z187" s="129" t="str">
        <f>INDEX(Directory[],MATCH(tbl_deal[[#This Row],[Index]],Directory[Index],0),MATCH('DEAL DIRECTORY'!Z$5,Directory[#Headers],0))</f>
        <v/>
      </c>
      <c r="AA187" s="129" t="str">
        <f>INDEX(Directory[],MATCH(tbl_deal[[#This Row],[Index]],Directory[Index],0),MATCH('DEAL DIRECTORY'!AA$5,Directory[#Headers],0))</f>
        <v/>
      </c>
      <c r="AB187" s="129" t="str">
        <f>INDEX(Directory[],MATCH(tbl_deal[[#This Row],[Index]],Directory[Index],0),MATCH('DEAL DIRECTORY'!AB$5,Directory[#Headers],0))</f>
        <v>BISL,港分</v>
      </c>
      <c r="AC187" s="129" t="str">
        <f>INDEX(Directory[],MATCH(tbl_deal[[#This Row],[Index]],Directory[Index],0),MATCH('DEAL DIRECTORY'!AC$5,Directory[#Headers],0))</f>
        <v>--</v>
      </c>
      <c r="AD187" s="129" t="str">
        <f>INDEX(Directory[],MATCH(tbl_deal[[#This Row],[Index]],Directory[Index],0),MATCH('DEAL DIRECTORY'!AD$5,Directory[#Headers],0))</f>
        <v>--</v>
      </c>
      <c r="AE187" s="129" t="str">
        <f>INDEX(Directory[],MATCH(tbl_deal[[#This Row],[Index]],Directory[Index],0),MATCH('DEAL DIRECTORY'!AE$5,Directory[#Headers],0))</f>
        <v>--</v>
      </c>
      <c r="AF187" s="129" t="str">
        <f>INDEX(Directory[],MATCH(tbl_deal[[#This Row],[Index]],Directory[Index],0),MATCH('DEAL DIRECTORY'!AF$5,Directory[#Headers],0))</f>
        <v>N</v>
      </c>
      <c r="AG187" s="129" t="str">
        <f>INDEX(Directory[],MATCH(tbl_deal[[#This Row],[Index]],Directory[Index],0),MATCH('DEAL DIRECTORY'!AG$5,Directory[#Headers],0))</f>
        <v>北京首都开发控股(集团)有限公司</v>
      </c>
      <c r="AH187" s="129" t="str">
        <f>INDEX(Directory[],MATCH(tbl_deal[[#This Row],[Index]],Directory[Index],0),MATCH('DEAL DIRECTORY'!AH$5,Directory[#Headers],0))</f>
        <v>--/--/BBB</v>
      </c>
      <c r="AI187" s="129" t="str">
        <f>INDEX(Directory[],MATCH(tbl_deal[[#This Row],[Index]],Directory[Index],0),MATCH('DEAL DIRECTORY'!AI$5,Directory[#Headers],0))</f>
        <v>AAA</v>
      </c>
      <c r="AJ187" s="129" t="str">
        <f>INDEX(Directory[],MATCH(tbl_deal[[#This Row],[Index]],Directory[Index],0),MATCH('DEAL DIRECTORY'!AJ$5,Directory[#Headers],0))</f>
        <v>北京</v>
      </c>
      <c r="AK187" s="129" t="str">
        <f>INDEX(Directory[],MATCH(tbl_deal[[#This Row],[Index]],Directory[Index],0),MATCH('DEAL DIRECTORY'!AK$5,Directory[#Headers],0))</f>
        <v>西城区</v>
      </c>
      <c r="AL187" s="129" t="str">
        <f>INDEX(Directory[],MATCH(tbl_deal[[#This Row],[Index]],Directory[Index],0),MATCH('DEAL DIRECTORY'!AL$5,Directory[#Headers],0))</f>
        <v>--</v>
      </c>
      <c r="AM187" s="129" t="str">
        <f>INDEX(Directory[],MATCH(tbl_deal[[#This Row],[Index]],Directory[Index],0),MATCH('DEAL DIRECTORY'!AM$5,Directory[#Headers],0))</f>
        <v>--</v>
      </c>
      <c r="AN187" s="129" t="str">
        <f>INDEX(Directory[],MATCH(tbl_deal[[#This Row],[Index]],Directory[Index],0),MATCH('DEAL DIRECTORY'!AN$5,Directory[#Headers],0))</f>
        <v>--</v>
      </c>
      <c r="AO187" s="132">
        <f>IF(ISBLANK(INDEX(Directory[],MATCH(tbl_deal[[#This Row],[Index]],Directory[Index],0),MATCH('DEAL DIRECTORY'!AO$5,Directory[#Headers],0))),"--",INDEX(Directory[],MATCH(tbl_deal[[#This Row],[Index]],Directory[Index],0),MATCH('DEAL DIRECTORY'!AO$5,Directory[#Headers],0)))</f>
        <v>1500</v>
      </c>
      <c r="AP187" s="129">
        <f>INDEX(Directory[],MATCH(tbl_deal[[#This Row],[Index]],Directory[Index],0),MATCH('DEAL DIRECTORY'!AP$5,Directory[#Headers],0))</f>
        <v>5.17</v>
      </c>
      <c r="AQ187" s="129">
        <f>INDEX(Directory[],MATCH(tbl_deal[[#This Row],[Index]],Directory[Index],0),MATCH('DEAL DIRECTORY'!AQ$5,Directory[#Headers],0))</f>
        <v>33.549999999999997</v>
      </c>
      <c r="AR187" s="129">
        <f>INDEX(Directory[],MATCH(tbl_deal[[#This Row],[Index]],Directory[Index],0),MATCH('DEAL DIRECTORY'!AR$5,Directory[#Headers],0))</f>
        <v>40.078000000000003</v>
      </c>
      <c r="AS187" s="129" t="str">
        <f>INDEX(Directory[],MATCH(tbl_deal[[#This Row],[Index]],Directory[Index],0),MATCH('DEAL DIRECTORY'!AS$5,Directory[#Headers],0))</f>
        <v>地方国企</v>
      </c>
      <c r="AT187" s="129" t="str">
        <f>INDEX(Directory[],MATCH(tbl_deal[[#This Row],[Index]],Directory[Index],0),MATCH('DEAL DIRECTORY'!AT$5,Directory[#Headers],0))</f>
        <v>地方平台</v>
      </c>
      <c r="AU187" s="129" t="str">
        <f>INDEX(Directory[],MATCH(tbl_deal[[#This Row],[Index]],Directory[Index],0),MATCH('DEAL DIRECTORY'!AU$5,Directory[#Headers],0))</f>
        <v>--</v>
      </c>
      <c r="AV187" s="129" t="str">
        <f>INDEX(Directory[],MATCH(tbl_deal[[#This Row],[Index]],Directory[Index],0),MATCH('DEAL DIRECTORY'!AV$5,Directory[#Headers],0))</f>
        <v>担保</v>
      </c>
      <c r="AW187" s="129" t="str">
        <f>INDEX(Directory[],MATCH(tbl_deal[[#This Row],[Index]],Directory[Index],0),MATCH('DEAL DIRECTORY'!AW$5,Directory[#Headers],0))</f>
        <v>投资级</v>
      </c>
      <c r="AX187" s="129" t="str">
        <f>INDEX(Directory[],MATCH(tbl_deal[[#This Row],[Index]],Directory[Index],0),MATCH('DEAL DIRECTORY'!AX$5,Directory[#Headers],0))</f>
        <v>&gt;5亿</v>
      </c>
      <c r="AY187" s="133" t="str">
        <f>INDEX(Directory[],MATCH(tbl_deal[[#This Row],[Index]],Directory[Index],0),MATCH('DEAL DIRECTORY'!AY$5,Directory[#Headers],0))</f>
        <v>21年</v>
      </c>
      <c r="AZ187" s="129" t="str">
        <f>INDEX(Directory[],MATCH(tbl_deal[[#This Row],[Index]],Directory[Index],0),MATCH('DEAL DIRECTORY'!AZ$5,Directory[#Headers],0))</f>
        <v>Q3</v>
      </c>
      <c r="BA187" s="129" t="str">
        <f>INDEX(Directory[],MATCH(tbl_deal[[#This Row],[Index]],Directory[Index],0),MATCH('DEAL DIRECTORY'!BA$5,Directory[#Headers],0))</f>
        <v>07月</v>
      </c>
      <c r="BB187" s="129" t="str">
        <f>INDEX(Directory[],MATCH(tbl_deal[[#This Row],[Index]],Directory[Index],0),MATCH('DEAL DIRECTORY'!BB$5,Directory[#Headers],0))</f>
        <v>SOE Creds</v>
      </c>
      <c r="BC187" s="129" t="str">
        <f>INDEX(Directory[],MATCH(tbl_deal[[#This Row],[Index]],Directory[Index],0),MATCH('DEAL DIRECTORY'!BC$5,Directory[#Headers],0))</f>
        <v>BRIGHT GALAXY INTERNATIONAL LTD</v>
      </c>
      <c r="BD187" s="129" t="str">
        <f>INDEX(Directory[],MATCH(tbl_deal[[#This Row],[Index]],Directory[Index],0),MATCH('DEAL DIRECTORY'!BD$5,Directory[#Headers],0))</f>
        <v>XS2314498333</v>
      </c>
      <c r="BE187" s="137" t="str">
        <f>INDEX(Directory[],MATCH(tbl_deal[[#This Row],[Index]],Directory[Index],0),MATCH('DEAL DIRECTORY'!BE$5,Directory[#Headers],0))</f>
        <v>21年07月</v>
      </c>
      <c r="BF187" s="137" t="str">
        <f>INDEX(Directory[],MATCH(tbl_deal[[#This Row],[Index]],Directory[Index],0),MATCH('DEAL DIRECTORY'!BF$5,Directory[#Headers],0))</f>
        <v>北京首都开发</v>
      </c>
      <c r="BG187" s="137" t="str">
        <f>INDEX(Directory[],MATCH(tbl_deal[[#This Row],[Index]],Directory[Index],0),MATCH('DEAL DIRECTORY'!BG$5,Directory[#Headers],0))</f>
        <v>--/--/BBB</v>
      </c>
      <c r="BH187" s="137" t="str">
        <f>INDEX(Directory[],MATCH(tbl_deal[[#This Row],[Index]],Directory[Index],0),MATCH('DEAL DIRECTORY'!BH$5,Directory[#Headers],0))</f>
        <v>高级债</v>
      </c>
      <c r="BI187" s="137" t="str">
        <f>INDEX(Directory[],MATCH(tbl_deal[[#This Row],[Index]],Directory[Index],0),MATCH('DEAL DIRECTORY'!BI$5,Directory[#Headers],0))</f>
        <v>5.17亿美元</v>
      </c>
      <c r="BJ187" s="137" t="str">
        <f>INDEX(Directory[],MATCH(tbl_deal[[#This Row],[Index]],Directory[Index],0),MATCH('DEAL DIRECTORY'!BJ$5,Directory[#Headers],0))</f>
        <v>5年</v>
      </c>
      <c r="BK187" s="137" t="str">
        <f>INDEX(Directory[],MATCH(tbl_deal[[#This Row],[Index]],Directory[Index],0),MATCH('DEAL DIRECTORY'!BK$5,Directory[#Headers],0))</f>
        <v>3.25%</v>
      </c>
      <c r="BL187" s="137" t="str">
        <f>INDEX(Directory[],MATCH(tbl_deal[[#This Row],[Index]],Directory[Index],0),MATCH('DEAL DIRECTORY'!BL$5,Directory[#Headers],0))</f>
        <v>账簿管理人</v>
      </c>
      <c r="BM187" s="129" t="str">
        <f>INDEX(Directory[],MATCH(tbl_deal[[#This Row],[Index]],Directory[Index],0),MATCH('DEAL DIRECTORY'!BM$5,Directory[#Headers],0))</f>
        <v>\\10.10.1.215\dcm$\Deals\Completed\2021 Completed\Excellence 北京首开控股</v>
      </c>
      <c r="BN187" s="4"/>
      <c r="BO187" s="4"/>
      <c r="BP187" s="4"/>
    </row>
    <row r="188" spans="3:68" ht="20.25" customHeight="1" x14ac:dyDescent="0.25">
      <c r="C188" s="129">
        <f>Directory[[#This Row],[Index]]</f>
        <v>283</v>
      </c>
      <c r="D188" s="130">
        <f>INDEX(Directory[],MATCH(tbl_deal[[#This Row],[Index]],Directory[Index],0),MATCH('DEAL DIRECTORY'!D$5,Directory[#Headers],0))</f>
        <v>44384</v>
      </c>
      <c r="E188" s="129" t="str">
        <f>INDEX(Directory[],MATCH(tbl_deal[[#This Row],[Index]],Directory[Index],0),MATCH('DEAL DIRECTORY'!E$5,Directory[#Headers],0))</f>
        <v/>
      </c>
      <c r="F188" s="129" t="str">
        <f>INDEX(Directory[],MATCH(tbl_deal[[#This Row],[Index]],Directory[Index],0),MATCH('DEAL DIRECTORY'!F$5,Directory[#Headers],0))</f>
        <v/>
      </c>
      <c r="G188" s="129" t="str">
        <f>INDEX(Directory[],MATCH(tbl_deal[[#This Row],[Index]],Directory[Index],0),MATCH('DEAL DIRECTORY'!G$5,Directory[#Headers],0))</f>
        <v>1215</v>
      </c>
      <c r="H188" s="135" t="str">
        <f>IF(tbl_deal[[#This Row],[FolderPath]]="","",HYPERLINK(tbl_deal[[#This Row],[FolderPath]],"📂"))</f>
        <v>📂</v>
      </c>
      <c r="I188" s="129" t="str">
        <f>INDEX(Directory[],MATCH(tbl_deal[[#This Row],[Index]],Directory[Index],0),MATCH('DEAL DIRECTORY'!I$5,Directory[#Headers],0))</f>
        <v>JBR</v>
      </c>
      <c r="J188" s="129" t="str">
        <f>INDEX(Directory[],MATCH(tbl_deal[[#This Row],[Index]],Directory[Index],0),MATCH('DEAL DIRECTORY'!J$5,Directory[#Headers],0))</f>
        <v>n/a</v>
      </c>
      <c r="K188" s="129" t="str">
        <f>INDEX(Directory[],MATCH(tbl_deal[[#This Row],[Index]],Directory[Index],0),MATCH('DEAL DIRECTORY'!K$5,Directory[#Headers],0))</f>
        <v>SOE组</v>
      </c>
      <c r="L188" s="129">
        <f>INDEX(Directory[],MATCH(tbl_deal[[#This Row],[Index]],Directory[Index],0),MATCH('DEAL DIRECTORY'!L$5,Directory[#Headers],0))</f>
        <v>1</v>
      </c>
      <c r="M188" s="129" t="str">
        <f>INDEX(Directory[],MATCH(tbl_deal[[#This Row],[Index]],Directory[Index],0),MATCH('DEAL DIRECTORY'!M$5,Directory[#Headers],0))</f>
        <v>申万宏源</v>
      </c>
      <c r="N188" s="129" t="str">
        <f>INDEX(Directory[],MATCH(tbl_deal[[#This Row],[Index]],Directory[Index],0),MATCH('DEAL DIRECTORY'!N$5,Directory[#Headers],0))</f>
        <v>Baa2/BBB/--</v>
      </c>
      <c r="O188" s="129" t="str">
        <f>INDEX(Directory[],MATCH(tbl_deal[[#This Row],[Index]],Directory[Index],0),MATCH('DEAL DIRECTORY'!O$5,Directory[#Headers],0))</f>
        <v>USD</v>
      </c>
      <c r="P188" s="129">
        <f>INDEX(Directory[],MATCH(tbl_deal[[#This Row],[Index]],Directory[Index],0),MATCH('DEAL DIRECTORY'!P$5,Directory[#Headers],0))</f>
        <v>5</v>
      </c>
      <c r="Q188" s="129" t="str">
        <f>INDEX(Directory[],MATCH(tbl_deal[[#This Row],[Index]],Directory[Index],0),MATCH('DEAL DIRECTORY'!Q$5,Directory[#Headers],0))</f>
        <v>5</v>
      </c>
      <c r="R188" s="129" t="str">
        <f>INDEX(Directory[],MATCH(tbl_deal[[#This Row],[Index]],Directory[Index],0),MATCH('DEAL DIRECTORY'!R$5,Directory[#Headers],0))</f>
        <v>1.8%</v>
      </c>
      <c r="S188" s="129" t="str">
        <f>INDEX(Directory[],MATCH(tbl_deal[[#This Row],[Index]],Directory[Index],0),MATCH('DEAL DIRECTORY'!S$5,Directory[#Headers],0))</f>
        <v>T+160a</v>
      </c>
      <c r="T188" s="129" t="str">
        <f>INDEX(Directory[],MATCH(tbl_deal[[#This Row],[Index]],Directory[Index],0),MATCH('DEAL DIRECTORY'!T$5,Directory[#Headers],0))</f>
        <v>T+105</v>
      </c>
      <c r="U188" s="129" t="str">
        <f>INDEX(Directory[],MATCH(tbl_deal[[#This Row],[Index]],Directory[Index],0),MATCH('DEAL DIRECTORY'!U$5,Directory[#Headers],0))</f>
        <v>T+105</v>
      </c>
      <c r="V188" s="131">
        <f>INDEX(Directory[],MATCH(tbl_deal[[#This Row],[Index]],Directory[Index],0),MATCH('DEAL DIRECTORY'!V$5,Directory[#Headers],0))</f>
        <v>55</v>
      </c>
      <c r="W188" s="129" t="str">
        <f>INDEX(Directory[],MATCH(tbl_deal[[#This Row],[Index]],Directory[Index],0),MATCH('DEAL DIRECTORY'!W$5,Directory[#Headers],0))</f>
        <v>担保</v>
      </c>
      <c r="X188" s="129" t="str">
        <f>INDEX(Directory[],MATCH(tbl_deal[[#This Row],[Index]],Directory[Index],0),MATCH('DEAL DIRECTORY'!X$5,Directory[#Headers],0))</f>
        <v>--</v>
      </c>
      <c r="Y188" s="129" t="str">
        <f>INDEX(Directory[],MATCH(tbl_deal[[#This Row],[Index]],Directory[Index],0),MATCH('DEAL DIRECTORY'!Y$5,Directory[#Headers],0))</f>
        <v>港交所</v>
      </c>
      <c r="Z188" s="129" t="str">
        <f>INDEX(Directory[],MATCH(tbl_deal[[#This Row],[Index]],Directory[Index],0),MATCH('DEAL DIRECTORY'!Z$5,Directory[#Headers],0))</f>
        <v/>
      </c>
      <c r="AA188" s="129" t="str">
        <f>INDEX(Directory[],MATCH(tbl_deal[[#This Row],[Index]],Directory[Index],0),MATCH('DEAL DIRECTORY'!AA$5,Directory[#Headers],0))</f>
        <v/>
      </c>
      <c r="AB188" s="129" t="str">
        <f>INDEX(Directory[],MATCH(tbl_deal[[#This Row],[Index]],Directory[Index],0),MATCH('DEAL DIRECTORY'!AB$5,Directory[#Headers],0))</f>
        <v>BISL,港分</v>
      </c>
      <c r="AC188" s="129" t="str">
        <f>INDEX(Directory[],MATCH(tbl_deal[[#This Row],[Index]],Directory[Index],0),MATCH('DEAL DIRECTORY'!AC$5,Directory[#Headers],0))</f>
        <v>--</v>
      </c>
      <c r="AD188" s="129" t="str">
        <f>INDEX(Directory[],MATCH(tbl_deal[[#This Row],[Index]],Directory[Index],0),MATCH('DEAL DIRECTORY'!AD$5,Directory[#Headers],0))</f>
        <v>--</v>
      </c>
      <c r="AE188" s="129" t="str">
        <f>INDEX(Directory[],MATCH(tbl_deal[[#This Row],[Index]],Directory[Index],0),MATCH('DEAL DIRECTORY'!AE$5,Directory[#Headers],0))</f>
        <v>--</v>
      </c>
      <c r="AF188" s="129" t="str">
        <f>INDEX(Directory[],MATCH(tbl_deal[[#This Row],[Index]],Directory[Index],0),MATCH('DEAL DIRECTORY'!AF$5,Directory[#Headers],0))</f>
        <v>Y</v>
      </c>
      <c r="AG188" s="129" t="str">
        <f>INDEX(Directory[],MATCH(tbl_deal[[#This Row],[Index]],Directory[Index],0),MATCH('DEAL DIRECTORY'!AG$5,Directory[#Headers],0))</f>
        <v>申万宏源证券有限公司</v>
      </c>
      <c r="AH188" s="129" t="str">
        <f>INDEX(Directory[],MATCH(tbl_deal[[#This Row],[Index]],Directory[Index],0),MATCH('DEAL DIRECTORY'!AH$5,Directory[#Headers],0))</f>
        <v>Baa2/BBB/--</v>
      </c>
      <c r="AI188" s="129" t="str">
        <f>INDEX(Directory[],MATCH(tbl_deal[[#This Row],[Index]],Directory[Index],0),MATCH('DEAL DIRECTORY'!AI$5,Directory[#Headers],0))</f>
        <v>AAA</v>
      </c>
      <c r="AJ188" s="129" t="str">
        <f>INDEX(Directory[],MATCH(tbl_deal[[#This Row],[Index]],Directory[Index],0),MATCH('DEAL DIRECTORY'!AJ$5,Directory[#Headers],0))</f>
        <v>上海</v>
      </c>
      <c r="AK188" s="129" t="str">
        <f>INDEX(Directory[],MATCH(tbl_deal[[#This Row],[Index]],Directory[Index],0),MATCH('DEAL DIRECTORY'!AK$5,Directory[#Headers],0))</f>
        <v>徐汇区</v>
      </c>
      <c r="AL188" s="129" t="str">
        <f>INDEX(Directory[],MATCH(tbl_deal[[#This Row],[Index]],Directory[Index],0),MATCH('DEAL DIRECTORY'!AL$5,Directory[#Headers],0))</f>
        <v>--</v>
      </c>
      <c r="AM188" s="129" t="str">
        <f>INDEX(Directory[],MATCH(tbl_deal[[#This Row],[Index]],Directory[Index],0),MATCH('DEAL DIRECTORY'!AM$5,Directory[#Headers],0))</f>
        <v>--</v>
      </c>
      <c r="AN188" s="129" t="str">
        <f>INDEX(Directory[],MATCH(tbl_deal[[#This Row],[Index]],Directory[Index],0),MATCH('DEAL DIRECTORY'!AN$5,Directory[#Headers],0))</f>
        <v>--</v>
      </c>
      <c r="AO188" s="132">
        <f>IF(ISBLANK(INDEX(Directory[],MATCH(tbl_deal[[#This Row],[Index]],Directory[Index],0),MATCH('DEAL DIRECTORY'!AO$5,Directory[#Headers],0))),"--",INDEX(Directory[],MATCH(tbl_deal[[#This Row],[Index]],Directory[Index],0),MATCH('DEAL DIRECTORY'!AO$5,Directory[#Headers],0)))</f>
        <v>10000</v>
      </c>
      <c r="AP188" s="129">
        <f>INDEX(Directory[],MATCH(tbl_deal[[#This Row],[Index]],Directory[Index],0),MATCH('DEAL DIRECTORY'!AP$5,Directory[#Headers],0))</f>
        <v>5</v>
      </c>
      <c r="AQ188" s="129">
        <f>INDEX(Directory[],MATCH(tbl_deal[[#This Row],[Index]],Directory[Index],0),MATCH('DEAL DIRECTORY'!AQ$5,Directory[#Headers],0))</f>
        <v>32.36</v>
      </c>
      <c r="AR188" s="129">
        <f>INDEX(Directory[],MATCH(tbl_deal[[#This Row],[Index]],Directory[Index],0),MATCH('DEAL DIRECTORY'!AR$5,Directory[#Headers],0))</f>
        <v>38.76</v>
      </c>
      <c r="AS188" s="129" t="str">
        <f>INDEX(Directory[],MATCH(tbl_deal[[#This Row],[Index]],Directory[Index],0),MATCH('DEAL DIRECTORY'!AS$5,Directory[#Headers],0))</f>
        <v>地方国企</v>
      </c>
      <c r="AT188" s="129" t="str">
        <f>INDEX(Directory[],MATCH(tbl_deal[[#This Row],[Index]],Directory[Index],0),MATCH('DEAL DIRECTORY'!AT$5,Directory[#Headers],0))</f>
        <v>金融机构</v>
      </c>
      <c r="AU188" s="129" t="str">
        <f>INDEX(Directory[],MATCH(tbl_deal[[#This Row],[Index]],Directory[Index],0),MATCH('DEAL DIRECTORY'!AU$5,Directory[#Headers],0))</f>
        <v>非银</v>
      </c>
      <c r="AV188" s="129" t="str">
        <f>INDEX(Directory[],MATCH(tbl_deal[[#This Row],[Index]],Directory[Index],0),MATCH('DEAL DIRECTORY'!AV$5,Directory[#Headers],0))</f>
        <v>担保</v>
      </c>
      <c r="AW188" s="129" t="str">
        <f>INDEX(Directory[],MATCH(tbl_deal[[#This Row],[Index]],Directory[Index],0),MATCH('DEAL DIRECTORY'!AW$5,Directory[#Headers],0))</f>
        <v>投资级</v>
      </c>
      <c r="AX188" s="129" t="str">
        <f>INDEX(Directory[],MATCH(tbl_deal[[#This Row],[Index]],Directory[Index],0),MATCH('DEAL DIRECTORY'!AX$5,Directory[#Headers],0))</f>
        <v>3-5亿</v>
      </c>
      <c r="AY188" s="133" t="str">
        <f>INDEX(Directory[],MATCH(tbl_deal[[#This Row],[Index]],Directory[Index],0),MATCH('DEAL DIRECTORY'!AY$5,Directory[#Headers],0))</f>
        <v>21年</v>
      </c>
      <c r="AZ188" s="129" t="str">
        <f>INDEX(Directory[],MATCH(tbl_deal[[#This Row],[Index]],Directory[Index],0),MATCH('DEAL DIRECTORY'!AZ$5,Directory[#Headers],0))</f>
        <v>Q3</v>
      </c>
      <c r="BA188" s="129" t="str">
        <f>INDEX(Directory[],MATCH(tbl_deal[[#This Row],[Index]],Directory[Index],0),MATCH('DEAL DIRECTORY'!BA$5,Directory[#Headers],0))</f>
        <v>07月</v>
      </c>
      <c r="BB188" s="129" t="str">
        <f>INDEX(Directory[],MATCH(tbl_deal[[#This Row],[Index]],Directory[Index],0),MATCH('DEAL DIRECTORY'!BB$5,Directory[#Headers],0))</f>
        <v>--</v>
      </c>
      <c r="BC188" s="129" t="str">
        <f>INDEX(Directory[],MATCH(tbl_deal[[#This Row],[Index]],Directory[Index],0),MATCH('DEAL DIRECTORY'!BC$5,Directory[#Headers],0))</f>
        <v>SHENWAN HONGYUAN INTERNATIONAL FINANCE LTD</v>
      </c>
      <c r="BD188" s="129" t="str">
        <f>INDEX(Directory[],MATCH(tbl_deal[[#This Row],[Index]],Directory[Index],0),MATCH('DEAL DIRECTORY'!BD$5,Directory[#Headers],0))</f>
        <v>XS2334569774</v>
      </c>
      <c r="BE188" s="137" t="str">
        <f>INDEX(Directory[],MATCH(tbl_deal[[#This Row],[Index]],Directory[Index],0),MATCH('DEAL DIRECTORY'!BE$5,Directory[#Headers],0))</f>
        <v>21年07月</v>
      </c>
      <c r="BF188" s="137" t="str">
        <f>INDEX(Directory[],MATCH(tbl_deal[[#This Row],[Index]],Directory[Index],0),MATCH('DEAL DIRECTORY'!BF$5,Directory[#Headers],0))</f>
        <v>申万宏源</v>
      </c>
      <c r="BG188" s="137" t="str">
        <f>INDEX(Directory[],MATCH(tbl_deal[[#This Row],[Index]],Directory[Index],0),MATCH('DEAL DIRECTORY'!BG$5,Directory[#Headers],0))</f>
        <v>Baa2/BBB/--</v>
      </c>
      <c r="BH188" s="137" t="str">
        <f>INDEX(Directory[],MATCH(tbl_deal[[#This Row],[Index]],Directory[Index],0),MATCH('DEAL DIRECTORY'!BH$5,Directory[#Headers],0))</f>
        <v>高级债</v>
      </c>
      <c r="BI188" s="137" t="str">
        <f>INDEX(Directory[],MATCH(tbl_deal[[#This Row],[Index]],Directory[Index],0),MATCH('DEAL DIRECTORY'!BI$5,Directory[#Headers],0))</f>
        <v>5亿美元</v>
      </c>
      <c r="BJ188" s="137" t="str">
        <f>INDEX(Directory[],MATCH(tbl_deal[[#This Row],[Index]],Directory[Index],0),MATCH('DEAL DIRECTORY'!BJ$5,Directory[#Headers],0))</f>
        <v>5年</v>
      </c>
      <c r="BK188" s="137" t="str">
        <f>INDEX(Directory[],MATCH(tbl_deal[[#This Row],[Index]],Directory[Index],0),MATCH('DEAL DIRECTORY'!BK$5,Directory[#Headers],0))</f>
        <v>1.8%</v>
      </c>
      <c r="BL188" s="137" t="str">
        <f>INDEX(Directory[],MATCH(tbl_deal[[#This Row],[Index]],Directory[Index],0),MATCH('DEAL DIRECTORY'!BL$5,Directory[#Headers],0))</f>
        <v>账簿管理人</v>
      </c>
      <c r="BM188" s="129" t="str">
        <f>INDEX(Directory[],MATCH(tbl_deal[[#This Row],[Index]],Directory[Index],0),MATCH('DEAL DIRECTORY'!BM$5,Directory[#Headers],0))</f>
        <v>\\10.10.1.215\dcm$\Deals\Completed\2021 Completed\1215 申万宏源</v>
      </c>
      <c r="BN188" s="4"/>
      <c r="BO188" s="4"/>
      <c r="BP188" s="4"/>
    </row>
    <row r="189" spans="3:68" ht="20.25" customHeight="1" x14ac:dyDescent="0.25">
      <c r="C189" s="129">
        <f>Directory[[#This Row],[Index]]</f>
        <v>282</v>
      </c>
      <c r="D189" s="130">
        <f>INDEX(Directory[],MATCH(tbl_deal[[#This Row],[Index]],Directory[Index],0),MATCH('DEAL DIRECTORY'!D$5,Directory[#Headers],0))</f>
        <v>44384</v>
      </c>
      <c r="E189" s="129" t="str">
        <f>INDEX(Directory[],MATCH(tbl_deal[[#This Row],[Index]],Directory[Index],0),MATCH('DEAL DIRECTORY'!E$5,Directory[#Headers],0))</f>
        <v>绿色</v>
      </c>
      <c r="F189" s="129" t="str">
        <f>INDEX(Directory[],MATCH(tbl_deal[[#This Row],[Index]],Directory[Index],0),MATCH('DEAL DIRECTORY'!F$5,Directory[#Headers],0))</f>
        <v/>
      </c>
      <c r="G189" s="129" t="str">
        <f>INDEX(Directory[],MATCH(tbl_deal[[#This Row],[Index]],Directory[Index],0),MATCH('DEAL DIRECTORY'!G$5,Directory[#Headers],0))</f>
        <v>Earth</v>
      </c>
      <c r="H189" s="135" t="str">
        <f>IF(tbl_deal[[#This Row],[FolderPath]]="","",HYPERLINK(tbl_deal[[#This Row],[FolderPath]],"📂"))</f>
        <v/>
      </c>
      <c r="I189" s="129" t="str">
        <f>INDEX(Directory[],MATCH(tbl_deal[[#This Row],[Index]],Directory[Index],0),MATCH('DEAL DIRECTORY'!I$5,Directory[#Headers],0))</f>
        <v>JBR</v>
      </c>
      <c r="J189" s="129" t="str">
        <f>INDEX(Directory[],MATCH(tbl_deal[[#This Row],[Index]],Directory[Index],0),MATCH('DEAL DIRECTORY'!J$5,Directory[#Headers],0))</f>
        <v>n/a</v>
      </c>
      <c r="K189" s="129" t="str">
        <f>INDEX(Directory[],MATCH(tbl_deal[[#This Row],[Index]],Directory[Index],0),MATCH('DEAL DIRECTORY'!K$5,Directory[#Headers],0))</f>
        <v>POE组</v>
      </c>
      <c r="L189" s="129">
        <f>INDEX(Directory[],MATCH(tbl_deal[[#This Row],[Index]],Directory[Index],0),MATCH('DEAL DIRECTORY'!L$5,Directory[#Headers],0))</f>
        <v>1</v>
      </c>
      <c r="M189" s="129" t="str">
        <f>INDEX(Directory[],MATCH(tbl_deal[[#This Row],[Index]],Directory[Index],0),MATCH('DEAL DIRECTORY'!M$5,Directory[#Headers],0))</f>
        <v>小米集团</v>
      </c>
      <c r="N189" s="129" t="str">
        <f>INDEX(Directory[],MATCH(tbl_deal[[#This Row],[Index]],Directory[Index],0),MATCH('DEAL DIRECTORY'!N$5,Directory[#Headers],0))</f>
        <v>Baa2/BBB-/BBB</v>
      </c>
      <c r="O189" s="129" t="str">
        <f>INDEX(Directory[],MATCH(tbl_deal[[#This Row],[Index]],Directory[Index],0),MATCH('DEAL DIRECTORY'!O$5,Directory[#Headers],0))</f>
        <v>USD</v>
      </c>
      <c r="P189" s="129">
        <f>INDEX(Directory[],MATCH(tbl_deal[[#This Row],[Index]],Directory[Index],0),MATCH('DEAL DIRECTORY'!P$5,Directory[#Headers],0))</f>
        <v>4</v>
      </c>
      <c r="Q189" s="129" t="str">
        <f>INDEX(Directory[],MATCH(tbl_deal[[#This Row],[Index]],Directory[Index],0),MATCH('DEAL DIRECTORY'!Q$5,Directory[#Headers],0))</f>
        <v>30</v>
      </c>
      <c r="R189" s="129" t="str">
        <f>INDEX(Directory[],MATCH(tbl_deal[[#This Row],[Index]],Directory[Index],0),MATCH('DEAL DIRECTORY'!R$5,Directory[#Headers],0))</f>
        <v>4.1%</v>
      </c>
      <c r="S189" s="129" t="str">
        <f>INDEX(Directory[],MATCH(tbl_deal[[#This Row],[Index]],Directory[Index],0),MATCH('DEAL DIRECTORY'!S$5,Directory[#Headers],0))</f>
        <v>OLB30+260a</v>
      </c>
      <c r="T189" s="129" t="str">
        <f>INDEX(Directory[],MATCH(tbl_deal[[#This Row],[Index]],Directory[Index],0),MATCH('DEAL DIRECTORY'!T$5,Directory[#Headers],0))</f>
        <v>OLB30+220</v>
      </c>
      <c r="U189" s="129" t="str">
        <f>INDEX(Directory[],MATCH(tbl_deal[[#This Row],[Index]],Directory[Index],0),MATCH('DEAL DIRECTORY'!U$5,Directory[#Headers],0))</f>
        <v>OLB30+220</v>
      </c>
      <c r="V189" s="129">
        <f>INDEX(Directory[],MATCH(tbl_deal[[#This Row],[Index]],Directory[Index],0),MATCH('DEAL DIRECTORY'!V$5,Directory[#Headers],0))</f>
        <v>40</v>
      </c>
      <c r="W189" s="129" t="str">
        <f>INDEX(Directory[],MATCH(tbl_deal[[#This Row],[Index]],Directory[Index],0),MATCH('DEAL DIRECTORY'!W$5,Directory[#Headers],0))</f>
        <v>担保</v>
      </c>
      <c r="X189" s="129" t="str">
        <f>INDEX(Directory[],MATCH(tbl_deal[[#This Row],[Index]],Directory[Index],0),MATCH('DEAL DIRECTORY'!X$5,Directory[#Headers],0))</f>
        <v>绿色债券</v>
      </c>
      <c r="Y189" s="129" t="str">
        <f>INDEX(Directory[],MATCH(tbl_deal[[#This Row],[Index]],Directory[Index],0),MATCH('DEAL DIRECTORY'!Y$5,Directory[#Headers],0))</f>
        <v>港交所;法兰克福</v>
      </c>
      <c r="Z189" s="129" t="str">
        <f>INDEX(Directory[],MATCH(tbl_deal[[#This Row],[Index]],Directory[Index],0),MATCH('DEAL DIRECTORY'!Z$5,Directory[#Headers],0))</f>
        <v/>
      </c>
      <c r="AA189" s="129" t="str">
        <f>INDEX(Directory[],MATCH(tbl_deal[[#This Row],[Index]],Directory[Index],0),MATCH('DEAL DIRECTORY'!AA$5,Directory[#Headers],0))</f>
        <v/>
      </c>
      <c r="AB189" s="129" t="str">
        <f>INDEX(Directory[],MATCH(tbl_deal[[#This Row],[Index]],Directory[Index],0),MATCH('DEAL DIRECTORY'!AB$5,Directory[#Headers],0))</f>
        <v>BISL</v>
      </c>
      <c r="AC189" s="129" t="str">
        <f>INDEX(Directory[],MATCH(tbl_deal[[#This Row],[Index]],Directory[Index],0),MATCH('DEAL DIRECTORY'!AC$5,Directory[#Headers],0))</f>
        <v>--</v>
      </c>
      <c r="AD189" s="129" t="str">
        <f>INDEX(Directory[],MATCH(tbl_deal[[#This Row],[Index]],Directory[Index],0),MATCH('DEAL DIRECTORY'!AD$5,Directory[#Headers],0))</f>
        <v>--</v>
      </c>
      <c r="AE189" s="129" t="str">
        <f>INDEX(Directory[],MATCH(tbl_deal[[#This Row],[Index]],Directory[Index],0),MATCH('DEAL DIRECTORY'!AE$5,Directory[#Headers],0))</f>
        <v>--</v>
      </c>
      <c r="AF189" s="129" t="str">
        <f>INDEX(Directory[],MATCH(tbl_deal[[#This Row],[Index]],Directory[Index],0),MATCH('DEAL DIRECTORY'!AF$5,Directory[#Headers],0))</f>
        <v>N</v>
      </c>
      <c r="AG189" s="129" t="str">
        <f>INDEX(Directory[],MATCH(tbl_deal[[#This Row],[Index]],Directory[Index],0),MATCH('DEAL DIRECTORY'!AG$5,Directory[#Headers],0))</f>
        <v>小米集团</v>
      </c>
      <c r="AH189" s="129" t="str">
        <f>INDEX(Directory[],MATCH(tbl_deal[[#This Row],[Index]],Directory[Index],0),MATCH('DEAL DIRECTORY'!AH$5,Directory[#Headers],0))</f>
        <v>Baa2/BBB-/BBB</v>
      </c>
      <c r="AI189" s="129" t="str">
        <f>INDEX(Directory[],MATCH(tbl_deal[[#This Row],[Index]],Directory[Index],0),MATCH('DEAL DIRECTORY'!AI$5,Directory[#Headers],0))</f>
        <v>AAA</v>
      </c>
      <c r="AJ189" s="129" t="str">
        <f>INDEX(Directory[],MATCH(tbl_deal[[#This Row],[Index]],Directory[Index],0),MATCH('DEAL DIRECTORY'!AJ$5,Directory[#Headers],0))</f>
        <v>北京</v>
      </c>
      <c r="AK189" s="129" t="str">
        <f>INDEX(Directory[],MATCH(tbl_deal[[#This Row],[Index]],Directory[Index],0),MATCH('DEAL DIRECTORY'!AK$5,Directory[#Headers],0))</f>
        <v>--</v>
      </c>
      <c r="AL189" s="129" t="str">
        <f>INDEX(Directory[],MATCH(tbl_deal[[#This Row],[Index]],Directory[Index],0),MATCH('DEAL DIRECTORY'!AL$5,Directory[#Headers],0))</f>
        <v>--</v>
      </c>
      <c r="AM189" s="129" t="str">
        <f>INDEX(Directory[],MATCH(tbl_deal[[#This Row],[Index]],Directory[Index],0),MATCH('DEAL DIRECTORY'!AM$5,Directory[#Headers],0))</f>
        <v>--</v>
      </c>
      <c r="AN189" s="129" t="str">
        <f>INDEX(Directory[],MATCH(tbl_deal[[#This Row],[Index]],Directory[Index],0),MATCH('DEAL DIRECTORY'!AN$5,Directory[#Headers],0))</f>
        <v>--</v>
      </c>
      <c r="AO189" s="129">
        <f>IF(ISBLANK(INDEX(Directory[],MATCH(tbl_deal[[#This Row],[Index]],Directory[Index],0),MATCH('DEAL DIRECTORY'!AO$5,Directory[#Headers],0))),"--",INDEX(Directory[],MATCH(tbl_deal[[#This Row],[Index]],Directory[Index],0),MATCH('DEAL DIRECTORY'!AO$5,Directory[#Headers],0)))</f>
        <v>35745</v>
      </c>
      <c r="AP189" s="133">
        <f>INDEX(Directory[],MATCH(tbl_deal[[#This Row],[Index]],Directory[Index],0),MATCH('DEAL DIRECTORY'!AP$5,Directory[#Headers],0))</f>
        <v>4</v>
      </c>
      <c r="AQ189" s="129">
        <f>INDEX(Directory[],MATCH(tbl_deal[[#This Row],[Index]],Directory[Index],0),MATCH('DEAL DIRECTORY'!AQ$5,Directory[#Headers],0))</f>
        <v>25.89</v>
      </c>
      <c r="AR189" s="129">
        <f>INDEX(Directory[],MATCH(tbl_deal[[#This Row],[Index]],Directory[Index],0),MATCH('DEAL DIRECTORY'!AR$5,Directory[#Headers],0))</f>
        <v>31.007999999999999</v>
      </c>
      <c r="AS189" s="129" t="str">
        <f>INDEX(Directory[],MATCH(tbl_deal[[#This Row],[Index]],Directory[Index],0),MATCH('DEAL DIRECTORY'!AS$5,Directory[#Headers],0))</f>
        <v>民企</v>
      </c>
      <c r="AT189" s="129" t="str">
        <f>INDEX(Directory[],MATCH(tbl_deal[[#This Row],[Index]],Directory[Index],0),MATCH('DEAL DIRECTORY'!AT$5,Directory[#Headers],0))</f>
        <v>产业</v>
      </c>
      <c r="AU189" s="129" t="str">
        <f>INDEX(Directory[],MATCH(tbl_deal[[#This Row],[Index]],Directory[Index],0),MATCH('DEAL DIRECTORY'!AU$5,Directory[#Headers],0))</f>
        <v>--</v>
      </c>
      <c r="AV189" s="129" t="str">
        <f>INDEX(Directory[],MATCH(tbl_deal[[#This Row],[Index]],Directory[Index],0),MATCH('DEAL DIRECTORY'!AV$5,Directory[#Headers],0))</f>
        <v>担保</v>
      </c>
      <c r="AW189" s="129" t="str">
        <f>INDEX(Directory[],MATCH(tbl_deal[[#This Row],[Index]],Directory[Index],0),MATCH('DEAL DIRECTORY'!AW$5,Directory[#Headers],0))</f>
        <v>投资级</v>
      </c>
      <c r="AX189" s="129" t="str">
        <f>INDEX(Directory[],MATCH(tbl_deal[[#This Row],[Index]],Directory[Index],0),MATCH('DEAL DIRECTORY'!AX$5,Directory[#Headers],0))</f>
        <v>3-5亿</v>
      </c>
      <c r="AY189" s="129" t="str">
        <f>INDEX(Directory[],MATCH(tbl_deal[[#This Row],[Index]],Directory[Index],0),MATCH('DEAL DIRECTORY'!AY$5,Directory[#Headers],0))</f>
        <v>21年</v>
      </c>
      <c r="AZ189" s="129" t="str">
        <f>INDEX(Directory[],MATCH(tbl_deal[[#This Row],[Index]],Directory[Index],0),MATCH('DEAL DIRECTORY'!AZ$5,Directory[#Headers],0))</f>
        <v>Q3</v>
      </c>
      <c r="BA189" s="129" t="str">
        <f>INDEX(Directory[],MATCH(tbl_deal[[#This Row],[Index]],Directory[Index],0),MATCH('DEAL DIRECTORY'!BA$5,Directory[#Headers],0))</f>
        <v>07月</v>
      </c>
      <c r="BB189" s="129" t="str">
        <f>INDEX(Directory[],MATCH(tbl_deal[[#This Row],[Index]],Directory[Index],0),MATCH('DEAL DIRECTORY'!BB$5,Directory[#Headers],0))</f>
        <v>--</v>
      </c>
      <c r="BC189" s="129" t="str">
        <f>INDEX(Directory[],MATCH(tbl_deal[[#This Row],[Index]],Directory[Index],0),MATCH('DEAL DIRECTORY'!BC$5,Directory[#Headers],0))</f>
        <v>XIAOMI BEST TIME INTERNATIONAL LTD</v>
      </c>
      <c r="BD189" s="129" t="str">
        <f>INDEX(Directory[],MATCH(tbl_deal[[#This Row],[Index]],Directory[Index],0),MATCH('DEAL DIRECTORY'!BD$5,Directory[#Headers],0))</f>
        <v>USY77108AF80</v>
      </c>
      <c r="BE189" s="137" t="str">
        <f>INDEX(Directory[],MATCH(tbl_deal[[#This Row],[Index]],Directory[Index],0),MATCH('DEAL DIRECTORY'!BE$5,Directory[#Headers],0))</f>
        <v>21年07月</v>
      </c>
      <c r="BF189" s="137" t="str">
        <f>INDEX(Directory[],MATCH(tbl_deal[[#This Row],[Index]],Directory[Index],0),MATCH('DEAL DIRECTORY'!BF$5,Directory[#Headers],0))</f>
        <v>小米集团</v>
      </c>
      <c r="BG189" s="137" t="str">
        <f>INDEX(Directory[],MATCH(tbl_deal[[#This Row],[Index]],Directory[Index],0),MATCH('DEAL DIRECTORY'!BG$5,Directory[#Headers],0))</f>
        <v>Baa2/BBB-/BBB</v>
      </c>
      <c r="BH189" s="137" t="str">
        <f>INDEX(Directory[],MATCH(tbl_deal[[#This Row],[Index]],Directory[Index],0),MATCH('DEAL DIRECTORY'!BH$5,Directory[#Headers],0))</f>
        <v>绿色债券</v>
      </c>
      <c r="BI189" s="137" t="str">
        <f>INDEX(Directory[],MATCH(tbl_deal[[#This Row],[Index]],Directory[Index],0),MATCH('DEAL DIRECTORY'!BI$5,Directory[#Headers],0))</f>
        <v>4亿美元</v>
      </c>
      <c r="BJ189" s="137" t="str">
        <f>INDEX(Directory[],MATCH(tbl_deal[[#This Row],[Index]],Directory[Index],0),MATCH('DEAL DIRECTORY'!BJ$5,Directory[#Headers],0))</f>
        <v>30年</v>
      </c>
      <c r="BK189" s="137" t="str">
        <f>INDEX(Directory[],MATCH(tbl_deal[[#This Row],[Index]],Directory[Index],0),MATCH('DEAL DIRECTORY'!BK$5,Directory[#Headers],0))</f>
        <v>4.1%</v>
      </c>
      <c r="BL189" s="137" t="str">
        <f>INDEX(Directory[],MATCH(tbl_deal[[#This Row],[Index]],Directory[Index],0),MATCH('DEAL DIRECTORY'!BL$5,Directory[#Headers],0))</f>
        <v>账簿管理人</v>
      </c>
      <c r="BM189" s="129" t="str">
        <f>INDEX(Directory[],MATCH(tbl_deal[[#This Row],[Index]],Directory[Index],0),MATCH('DEAL DIRECTORY'!BM$5,Directory[#Headers],0))</f>
        <v/>
      </c>
      <c r="BN189" s="4"/>
      <c r="BO189" s="4"/>
      <c r="BP189" s="4"/>
    </row>
    <row r="190" spans="3:68" ht="20.25" customHeight="1" x14ac:dyDescent="0.25">
      <c r="C190" s="129">
        <f>Directory[[#This Row],[Index]]</f>
        <v>281</v>
      </c>
      <c r="D190" s="130">
        <f>INDEX(Directory[],MATCH(tbl_deal[[#This Row],[Index]],Directory[Index],0),MATCH('DEAL DIRECTORY'!D$5,Directory[#Headers],0))</f>
        <v>44384</v>
      </c>
      <c r="E190" s="129" t="str">
        <f>INDEX(Directory[],MATCH(tbl_deal[[#This Row],[Index]],Directory[Index],0),MATCH('DEAL DIRECTORY'!E$5,Directory[#Headers],0))</f>
        <v/>
      </c>
      <c r="F190" s="129" t="str">
        <f>INDEX(Directory[],MATCH(tbl_deal[[#This Row],[Index]],Directory[Index],0),MATCH('DEAL DIRECTORY'!F$5,Directory[#Headers],0))</f>
        <v/>
      </c>
      <c r="G190" s="129" t="str">
        <f>INDEX(Directory[],MATCH(tbl_deal[[#This Row],[Index]],Directory[Index],0),MATCH('DEAL DIRECTORY'!G$5,Directory[#Headers],0))</f>
        <v>Earth</v>
      </c>
      <c r="H190" s="135" t="str">
        <f>IF(tbl_deal[[#This Row],[FolderPath]]="","",HYPERLINK(tbl_deal[[#This Row],[FolderPath]],"📂"))</f>
        <v>📂</v>
      </c>
      <c r="I190" s="129" t="str">
        <f>INDEX(Directory[],MATCH(tbl_deal[[#This Row],[Index]],Directory[Index],0),MATCH('DEAL DIRECTORY'!I$5,Directory[#Headers],0))</f>
        <v>JBR</v>
      </c>
      <c r="J190" s="129" t="str">
        <f>INDEX(Directory[],MATCH(tbl_deal[[#This Row],[Index]],Directory[Index],0),MATCH('DEAL DIRECTORY'!J$5,Directory[#Headers],0))</f>
        <v>n/a</v>
      </c>
      <c r="K190" s="129" t="str">
        <f>INDEX(Directory[],MATCH(tbl_deal[[#This Row],[Index]],Directory[Index],0),MATCH('DEAL DIRECTORY'!K$5,Directory[#Headers],0))</f>
        <v>POE组</v>
      </c>
      <c r="L190" s="129">
        <f>INDEX(Directory[],MATCH(tbl_deal[[#This Row],[Index]],Directory[Index],0),MATCH('DEAL DIRECTORY'!L$5,Directory[#Headers],0))</f>
        <v>1</v>
      </c>
      <c r="M190" s="129" t="str">
        <f>INDEX(Directory[],MATCH(tbl_deal[[#This Row],[Index]],Directory[Index],0),MATCH('DEAL DIRECTORY'!M$5,Directory[#Headers],0))</f>
        <v>小米集团</v>
      </c>
      <c r="N190" s="129" t="str">
        <f>INDEX(Directory[],MATCH(tbl_deal[[#This Row],[Index]],Directory[Index],0),MATCH('DEAL DIRECTORY'!N$5,Directory[#Headers],0))</f>
        <v>Baa2/BBB-/BBB</v>
      </c>
      <c r="O190" s="129" t="str">
        <f>INDEX(Directory[],MATCH(tbl_deal[[#This Row],[Index]],Directory[Index],0),MATCH('DEAL DIRECTORY'!O$5,Directory[#Headers],0))</f>
        <v>USD</v>
      </c>
      <c r="P190" s="129">
        <f>INDEX(Directory[],MATCH(tbl_deal[[#This Row],[Index]],Directory[Index],0),MATCH('DEAL DIRECTORY'!P$5,Directory[#Headers],0))</f>
        <v>8</v>
      </c>
      <c r="Q190" s="129" t="str">
        <f>INDEX(Directory[],MATCH(tbl_deal[[#This Row],[Index]],Directory[Index],0),MATCH('DEAL DIRECTORY'!Q$5,Directory[#Headers],0))</f>
        <v>10</v>
      </c>
      <c r="R190" s="129" t="str">
        <f>INDEX(Directory[],MATCH(tbl_deal[[#This Row],[Index]],Directory[Index],0),MATCH('DEAL DIRECTORY'!R$5,Directory[#Headers],0))</f>
        <v>2.875%</v>
      </c>
      <c r="S190" s="129" t="str">
        <f>INDEX(Directory[],MATCH(tbl_deal[[#This Row],[Index]],Directory[Index],0),MATCH('DEAL DIRECTORY'!S$5,Directory[#Headers],0))</f>
        <v>T+200a</v>
      </c>
      <c r="T190" s="129" t="str">
        <f>INDEX(Directory[],MATCH(tbl_deal[[#This Row],[Index]],Directory[Index],0),MATCH('DEAL DIRECTORY'!T$5,Directory[#Headers],0))</f>
        <v>T+165</v>
      </c>
      <c r="U190" s="129" t="str">
        <f>INDEX(Directory[],MATCH(tbl_deal[[#This Row],[Index]],Directory[Index],0),MATCH('DEAL DIRECTORY'!U$5,Directory[#Headers],0))</f>
        <v>T+165</v>
      </c>
      <c r="V190" s="131">
        <f>INDEX(Directory[],MATCH(tbl_deal[[#This Row],[Index]],Directory[Index],0),MATCH('DEAL DIRECTORY'!V$5,Directory[#Headers],0))</f>
        <v>35</v>
      </c>
      <c r="W190" s="129" t="str">
        <f>INDEX(Directory[],MATCH(tbl_deal[[#This Row],[Index]],Directory[Index],0),MATCH('DEAL DIRECTORY'!W$5,Directory[#Headers],0))</f>
        <v>担保</v>
      </c>
      <c r="X190" s="129" t="str">
        <f>INDEX(Directory[],MATCH(tbl_deal[[#This Row],[Index]],Directory[Index],0),MATCH('DEAL DIRECTORY'!X$5,Directory[#Headers],0))</f>
        <v>--</v>
      </c>
      <c r="Y190" s="129" t="str">
        <f>INDEX(Directory[],MATCH(tbl_deal[[#This Row],[Index]],Directory[Index],0),MATCH('DEAL DIRECTORY'!Y$5,Directory[#Headers],0))</f>
        <v>港交所;法兰克福</v>
      </c>
      <c r="Z190" s="129" t="str">
        <f>INDEX(Directory[],MATCH(tbl_deal[[#This Row],[Index]],Directory[Index],0),MATCH('DEAL DIRECTORY'!Z$5,Directory[#Headers],0))</f>
        <v/>
      </c>
      <c r="AA190" s="129" t="str">
        <f>INDEX(Directory[],MATCH(tbl_deal[[#This Row],[Index]],Directory[Index],0),MATCH('DEAL DIRECTORY'!AA$5,Directory[#Headers],0))</f>
        <v/>
      </c>
      <c r="AB190" s="129" t="str">
        <f>INDEX(Directory[],MATCH(tbl_deal[[#This Row],[Index]],Directory[Index],0),MATCH('DEAL DIRECTORY'!AB$5,Directory[#Headers],0))</f>
        <v>BISL</v>
      </c>
      <c r="AC190" s="129" t="str">
        <f>INDEX(Directory[],MATCH(tbl_deal[[#This Row],[Index]],Directory[Index],0),MATCH('DEAL DIRECTORY'!AC$5,Directory[#Headers],0))</f>
        <v>--</v>
      </c>
      <c r="AD190" s="129" t="str">
        <f>INDEX(Directory[],MATCH(tbl_deal[[#This Row],[Index]],Directory[Index],0),MATCH('DEAL DIRECTORY'!AD$5,Directory[#Headers],0))</f>
        <v>--</v>
      </c>
      <c r="AE190" s="129" t="str">
        <f>INDEX(Directory[],MATCH(tbl_deal[[#This Row],[Index]],Directory[Index],0),MATCH('DEAL DIRECTORY'!AE$5,Directory[#Headers],0))</f>
        <v>--</v>
      </c>
      <c r="AF190" s="129" t="str">
        <f>INDEX(Directory[],MATCH(tbl_deal[[#This Row],[Index]],Directory[Index],0),MATCH('DEAL DIRECTORY'!AF$5,Directory[#Headers],0))</f>
        <v>N</v>
      </c>
      <c r="AG190" s="129" t="str">
        <f>INDEX(Directory[],MATCH(tbl_deal[[#This Row],[Index]],Directory[Index],0),MATCH('DEAL DIRECTORY'!AG$5,Directory[#Headers],0))</f>
        <v>小米集团</v>
      </c>
      <c r="AH190" s="129" t="str">
        <f>INDEX(Directory[],MATCH(tbl_deal[[#This Row],[Index]],Directory[Index],0),MATCH('DEAL DIRECTORY'!AH$5,Directory[#Headers],0))</f>
        <v>Baa2/BBB-/BBB</v>
      </c>
      <c r="AI190" s="129" t="str">
        <f>INDEX(Directory[],MATCH(tbl_deal[[#This Row],[Index]],Directory[Index],0),MATCH('DEAL DIRECTORY'!AI$5,Directory[#Headers],0))</f>
        <v>AAA</v>
      </c>
      <c r="AJ190" s="129" t="str">
        <f>INDEX(Directory[],MATCH(tbl_deal[[#This Row],[Index]],Directory[Index],0),MATCH('DEAL DIRECTORY'!AJ$5,Directory[#Headers],0))</f>
        <v>北京</v>
      </c>
      <c r="AK190" s="129" t="str">
        <f>INDEX(Directory[],MATCH(tbl_deal[[#This Row],[Index]],Directory[Index],0),MATCH('DEAL DIRECTORY'!AK$5,Directory[#Headers],0))</f>
        <v>--</v>
      </c>
      <c r="AL190" s="129" t="str">
        <f>INDEX(Directory[],MATCH(tbl_deal[[#This Row],[Index]],Directory[Index],0),MATCH('DEAL DIRECTORY'!AL$5,Directory[#Headers],0))</f>
        <v>--</v>
      </c>
      <c r="AM190" s="129" t="str">
        <f>INDEX(Directory[],MATCH(tbl_deal[[#This Row],[Index]],Directory[Index],0),MATCH('DEAL DIRECTORY'!AM$5,Directory[#Headers],0))</f>
        <v>--</v>
      </c>
      <c r="AN190" s="129" t="str">
        <f>INDEX(Directory[],MATCH(tbl_deal[[#This Row],[Index]],Directory[Index],0),MATCH('DEAL DIRECTORY'!AN$5,Directory[#Headers],0))</f>
        <v>--</v>
      </c>
      <c r="AO190" s="132">
        <f>IF(ISBLANK(INDEX(Directory[],MATCH(tbl_deal[[#This Row],[Index]],Directory[Index],0),MATCH('DEAL DIRECTORY'!AO$5,Directory[#Headers],0))),"--",INDEX(Directory[],MATCH(tbl_deal[[#This Row],[Index]],Directory[Index],0),MATCH('DEAL DIRECTORY'!AO$5,Directory[#Headers],0)))</f>
        <v>35745</v>
      </c>
      <c r="AP190" s="129">
        <f>INDEX(Directory[],MATCH(tbl_deal[[#This Row],[Index]],Directory[Index],0),MATCH('DEAL DIRECTORY'!AP$5,Directory[#Headers],0))</f>
        <v>8</v>
      </c>
      <c r="AQ190" s="129">
        <f>INDEX(Directory[],MATCH(tbl_deal[[#This Row],[Index]],Directory[Index],0),MATCH('DEAL DIRECTORY'!AQ$5,Directory[#Headers],0))</f>
        <v>51.78</v>
      </c>
      <c r="AR190" s="129">
        <f>INDEX(Directory[],MATCH(tbl_deal[[#This Row],[Index]],Directory[Index],0),MATCH('DEAL DIRECTORY'!AR$5,Directory[#Headers],0))</f>
        <v>62.015999999999998</v>
      </c>
      <c r="AS190" s="129" t="str">
        <f>INDEX(Directory[],MATCH(tbl_deal[[#This Row],[Index]],Directory[Index],0),MATCH('DEAL DIRECTORY'!AS$5,Directory[#Headers],0))</f>
        <v>民企</v>
      </c>
      <c r="AT190" s="129" t="str">
        <f>INDEX(Directory[],MATCH(tbl_deal[[#This Row],[Index]],Directory[Index],0),MATCH('DEAL DIRECTORY'!AT$5,Directory[#Headers],0))</f>
        <v>产业</v>
      </c>
      <c r="AU190" s="129" t="str">
        <f>INDEX(Directory[],MATCH(tbl_deal[[#This Row],[Index]],Directory[Index],0),MATCH('DEAL DIRECTORY'!AU$5,Directory[#Headers],0))</f>
        <v>--</v>
      </c>
      <c r="AV190" s="129" t="str">
        <f>INDEX(Directory[],MATCH(tbl_deal[[#This Row],[Index]],Directory[Index],0),MATCH('DEAL DIRECTORY'!AV$5,Directory[#Headers],0))</f>
        <v>担保</v>
      </c>
      <c r="AW190" s="129" t="str">
        <f>INDEX(Directory[],MATCH(tbl_deal[[#This Row],[Index]],Directory[Index],0),MATCH('DEAL DIRECTORY'!AW$5,Directory[#Headers],0))</f>
        <v>投资级</v>
      </c>
      <c r="AX190" s="129" t="str">
        <f>INDEX(Directory[],MATCH(tbl_deal[[#This Row],[Index]],Directory[Index],0),MATCH('DEAL DIRECTORY'!AX$5,Directory[#Headers],0))</f>
        <v>&gt;5亿</v>
      </c>
      <c r="AY190" s="133" t="str">
        <f>INDEX(Directory[],MATCH(tbl_deal[[#This Row],[Index]],Directory[Index],0),MATCH('DEAL DIRECTORY'!AY$5,Directory[#Headers],0))</f>
        <v>21年</v>
      </c>
      <c r="AZ190" s="129" t="str">
        <f>INDEX(Directory[],MATCH(tbl_deal[[#This Row],[Index]],Directory[Index],0),MATCH('DEAL DIRECTORY'!AZ$5,Directory[#Headers],0))</f>
        <v>Q3</v>
      </c>
      <c r="BA190" s="129" t="str">
        <f>INDEX(Directory[],MATCH(tbl_deal[[#This Row],[Index]],Directory[Index],0),MATCH('DEAL DIRECTORY'!BA$5,Directory[#Headers],0))</f>
        <v>07月</v>
      </c>
      <c r="BB190" s="129" t="str">
        <f>INDEX(Directory[],MATCH(tbl_deal[[#This Row],[Index]],Directory[Index],0),MATCH('DEAL DIRECTORY'!BB$5,Directory[#Headers],0))</f>
        <v>--</v>
      </c>
      <c r="BC190" s="129" t="str">
        <f>INDEX(Directory[],MATCH(tbl_deal[[#This Row],[Index]],Directory[Index],0),MATCH('DEAL DIRECTORY'!BC$5,Directory[#Headers],0))</f>
        <v>XIAOMI BEST TIME INTERNATIONAL LTD</v>
      </c>
      <c r="BD190" s="129" t="str">
        <f>INDEX(Directory[],MATCH(tbl_deal[[#This Row],[Index]],Directory[Index],0),MATCH('DEAL DIRECTORY'!BD$5,Directory[#Headers],0))</f>
        <v>USY77108AD33</v>
      </c>
      <c r="BE190" s="137" t="str">
        <f>INDEX(Directory[],MATCH(tbl_deal[[#This Row],[Index]],Directory[Index],0),MATCH('DEAL DIRECTORY'!BE$5,Directory[#Headers],0))</f>
        <v>21年07月</v>
      </c>
      <c r="BF190" s="137" t="str">
        <f>INDEX(Directory[],MATCH(tbl_deal[[#This Row],[Index]],Directory[Index],0),MATCH('DEAL DIRECTORY'!BF$5,Directory[#Headers],0))</f>
        <v>小米集团</v>
      </c>
      <c r="BG190" s="137" t="str">
        <f>INDEX(Directory[],MATCH(tbl_deal[[#This Row],[Index]],Directory[Index],0),MATCH('DEAL DIRECTORY'!BG$5,Directory[#Headers],0))</f>
        <v>Baa2/BBB-/BBB</v>
      </c>
      <c r="BH190" s="137" t="str">
        <f>INDEX(Directory[],MATCH(tbl_deal[[#This Row],[Index]],Directory[Index],0),MATCH('DEAL DIRECTORY'!BH$5,Directory[#Headers],0))</f>
        <v>高级债</v>
      </c>
      <c r="BI190" s="137" t="str">
        <f>INDEX(Directory[],MATCH(tbl_deal[[#This Row],[Index]],Directory[Index],0),MATCH('DEAL DIRECTORY'!BI$5,Directory[#Headers],0))</f>
        <v>8亿美元</v>
      </c>
      <c r="BJ190" s="137" t="str">
        <f>INDEX(Directory[],MATCH(tbl_deal[[#This Row],[Index]],Directory[Index],0),MATCH('DEAL DIRECTORY'!BJ$5,Directory[#Headers],0))</f>
        <v>10年</v>
      </c>
      <c r="BK190" s="137" t="str">
        <f>INDEX(Directory[],MATCH(tbl_deal[[#This Row],[Index]],Directory[Index],0),MATCH('DEAL DIRECTORY'!BK$5,Directory[#Headers],0))</f>
        <v>2.875%</v>
      </c>
      <c r="BL190" s="137" t="str">
        <f>INDEX(Directory[],MATCH(tbl_deal[[#This Row],[Index]],Directory[Index],0),MATCH('DEAL DIRECTORY'!BL$5,Directory[#Headers],0))</f>
        <v>账簿管理人</v>
      </c>
      <c r="BM190" s="129" t="str">
        <f>INDEX(Directory[],MATCH(tbl_deal[[#This Row],[Index]],Directory[Index],0),MATCH('DEAL DIRECTORY'!BM$5,Directory[#Headers],0))</f>
        <v>\\10.10.1.215\dcm$\Deals\Completed\2021 Completed\Earth 小米</v>
      </c>
      <c r="BN190" s="4"/>
      <c r="BO190" s="4"/>
      <c r="BP190" s="4"/>
    </row>
    <row r="191" spans="3:68" ht="20.25" customHeight="1" x14ac:dyDescent="0.25">
      <c r="C191" s="129">
        <f>Directory[[#This Row],[Index]]</f>
        <v>280</v>
      </c>
      <c r="D191" s="130">
        <f>INDEX(Directory[],MATCH(tbl_deal[[#This Row],[Index]],Directory[Index],0),MATCH('DEAL DIRECTORY'!D$5,Directory[#Headers],0))</f>
        <v>44383</v>
      </c>
      <c r="E191" s="129" t="str">
        <f>INDEX(Directory[],MATCH(tbl_deal[[#This Row],[Index]],Directory[Index],0),MATCH('DEAL DIRECTORY'!E$5,Directory[#Headers],0))</f>
        <v/>
      </c>
      <c r="F191" s="129" t="str">
        <f>INDEX(Directory[],MATCH(tbl_deal[[#This Row],[Index]],Directory[Index],0),MATCH('DEAL DIRECTORY'!F$5,Directory[#Headers],0))</f>
        <v/>
      </c>
      <c r="G191" s="129" t="str">
        <f>INDEX(Directory[],MATCH(tbl_deal[[#This Row],[Index]],Directory[Index],0),MATCH('DEAL DIRECTORY'!G$5,Directory[#Headers],0))</f>
        <v>Silkroad</v>
      </c>
      <c r="H191" s="135" t="str">
        <f>IF(tbl_deal[[#This Row],[FolderPath]]="","",HYPERLINK(tbl_deal[[#This Row],[FolderPath]],"📂"))</f>
        <v>📂</v>
      </c>
      <c r="I191" s="129" t="str">
        <f>INDEX(Directory[],MATCH(tbl_deal[[#This Row],[Index]],Directory[Index],0),MATCH('DEAL DIRECTORY'!I$5,Directory[#Headers],0))</f>
        <v>JBR</v>
      </c>
      <c r="J191" s="129" t="str">
        <f>INDEX(Directory[],MATCH(tbl_deal[[#This Row],[Index]],Directory[Index],0),MATCH('DEAL DIRECTORY'!J$5,Directory[#Headers],0))</f>
        <v>n/a</v>
      </c>
      <c r="K191" s="129" t="str">
        <f>INDEX(Directory[],MATCH(tbl_deal[[#This Row],[Index]],Directory[Index],0),MATCH('DEAL DIRECTORY'!K$5,Directory[#Headers],0))</f>
        <v>SOE组</v>
      </c>
      <c r="L191" s="129">
        <f>INDEX(Directory[],MATCH(tbl_deal[[#This Row],[Index]],Directory[Index],0),MATCH('DEAL DIRECTORY'!L$5,Directory[#Headers],0))</f>
        <v>1</v>
      </c>
      <c r="M191" s="129" t="str">
        <f>INDEX(Directory[],MATCH(tbl_deal[[#This Row],[Index]],Directory[Index],0),MATCH('DEAL DIRECTORY'!M$5,Directory[#Headers],0))</f>
        <v>福建省投</v>
      </c>
      <c r="N191" s="129" t="str">
        <f>INDEX(Directory[],MATCH(tbl_deal[[#This Row],[Index]],Directory[Index],0),MATCH('DEAL DIRECTORY'!N$5,Directory[#Headers],0))</f>
        <v>--/--/--</v>
      </c>
      <c r="O191" s="129" t="str">
        <f>INDEX(Directory[],MATCH(tbl_deal[[#This Row],[Index]],Directory[Index],0),MATCH('DEAL DIRECTORY'!O$5,Directory[#Headers],0))</f>
        <v>USD</v>
      </c>
      <c r="P191" s="129">
        <f>INDEX(Directory[],MATCH(tbl_deal[[#This Row],[Index]],Directory[Index],0),MATCH('DEAL DIRECTORY'!P$5,Directory[#Headers],0))</f>
        <v>1.5</v>
      </c>
      <c r="Q191" s="129" t="str">
        <f>INDEX(Directory[],MATCH(tbl_deal[[#This Row],[Index]],Directory[Index],0),MATCH('DEAL DIRECTORY'!Q$5,Directory[#Headers],0))</f>
        <v>1</v>
      </c>
      <c r="R191" s="129" t="str">
        <f>INDEX(Directory[],MATCH(tbl_deal[[#This Row],[Index]],Directory[Index],0),MATCH('DEAL DIRECTORY'!R$5,Directory[#Headers],0))</f>
        <v>1.88%</v>
      </c>
      <c r="S191" s="129" t="str">
        <f>INDEX(Directory[],MATCH(tbl_deal[[#This Row],[Index]],Directory[Index],0),MATCH('DEAL DIRECTORY'!S$5,Directory[#Headers],0))</f>
        <v>2.3%a</v>
      </c>
      <c r="T191" s="129" t="str">
        <f>INDEX(Directory[],MATCH(tbl_deal[[#This Row],[Index]],Directory[Index],0),MATCH('DEAL DIRECTORY'!T$5,Directory[#Headers],0))</f>
        <v>1.88%</v>
      </c>
      <c r="U191" s="129" t="str">
        <f>INDEX(Directory[],MATCH(tbl_deal[[#This Row],[Index]],Directory[Index],0),MATCH('DEAL DIRECTORY'!U$5,Directory[#Headers],0))</f>
        <v>--</v>
      </c>
      <c r="V191" s="131">
        <f>INDEX(Directory[],MATCH(tbl_deal[[#This Row],[Index]],Directory[Index],0),MATCH('DEAL DIRECTORY'!V$5,Directory[#Headers],0))</f>
        <v>42</v>
      </c>
      <c r="W191" s="129" t="str">
        <f>INDEX(Directory[],MATCH(tbl_deal[[#This Row],[Index]],Directory[Index],0),MATCH('DEAL DIRECTORY'!W$5,Directory[#Headers],0))</f>
        <v>直发</v>
      </c>
      <c r="X191" s="129" t="str">
        <f>INDEX(Directory[],MATCH(tbl_deal[[#This Row],[Index]],Directory[Index],0),MATCH('DEAL DIRECTORY'!X$5,Directory[#Headers],0))</f>
        <v>澳交所债券</v>
      </c>
      <c r="Y191" s="129" t="str">
        <f>INDEX(Directory[],MATCH(tbl_deal[[#This Row],[Index]],Directory[Index],0),MATCH('DEAL DIRECTORY'!Y$5,Directory[#Headers],0))</f>
        <v>澳交所</v>
      </c>
      <c r="Z191" s="129" t="str">
        <f>INDEX(Directory[],MATCH(tbl_deal[[#This Row],[Index]],Directory[Index],0),MATCH('DEAL DIRECTORY'!Z$5,Directory[#Headers],0))</f>
        <v/>
      </c>
      <c r="AA191" s="129" t="str">
        <f>INDEX(Directory[],MATCH(tbl_deal[[#This Row],[Index]],Directory[Index],0),MATCH('DEAL DIRECTORY'!AA$5,Directory[#Headers],0))</f>
        <v/>
      </c>
      <c r="AB191" s="129" t="str">
        <f>INDEX(Directory[],MATCH(tbl_deal[[#This Row],[Index]],Directory[Index],0),MATCH('DEAL DIRECTORY'!AB$5,Directory[#Headers],0))</f>
        <v>BISL</v>
      </c>
      <c r="AC191" s="129" t="str">
        <f>INDEX(Directory[],MATCH(tbl_deal[[#This Row],[Index]],Directory[Index],0),MATCH('DEAL DIRECTORY'!AC$5,Directory[#Headers],0))</f>
        <v>--</v>
      </c>
      <c r="AD191" s="129" t="str">
        <f>INDEX(Directory[],MATCH(tbl_deal[[#This Row],[Index]],Directory[Index],0),MATCH('DEAL DIRECTORY'!AD$5,Directory[#Headers],0))</f>
        <v>--</v>
      </c>
      <c r="AE191" s="129" t="str">
        <f>INDEX(Directory[],MATCH(tbl_deal[[#This Row],[Index]],Directory[Index],0),MATCH('DEAL DIRECTORY'!AE$5,Directory[#Headers],0))</f>
        <v>--</v>
      </c>
      <c r="AF191" s="129" t="str">
        <f>INDEX(Directory[],MATCH(tbl_deal[[#This Row],[Index]],Directory[Index],0),MATCH('DEAL DIRECTORY'!AF$5,Directory[#Headers],0))</f>
        <v>Y</v>
      </c>
      <c r="AG191" s="129" t="str">
        <f>INDEX(Directory[],MATCH(tbl_deal[[#This Row],[Index]],Directory[Index],0),MATCH('DEAL DIRECTORY'!AG$5,Directory[#Headers],0))</f>
        <v>福建省投资开发集团有限责任公司</v>
      </c>
      <c r="AH191" s="129" t="str">
        <f>INDEX(Directory[],MATCH(tbl_deal[[#This Row],[Index]],Directory[Index],0),MATCH('DEAL DIRECTORY'!AH$5,Directory[#Headers],0))</f>
        <v>--/--/--</v>
      </c>
      <c r="AI191" s="129" t="str">
        <f>INDEX(Directory[],MATCH(tbl_deal[[#This Row],[Index]],Directory[Index],0),MATCH('DEAL DIRECTORY'!AI$5,Directory[#Headers],0))</f>
        <v>AAA</v>
      </c>
      <c r="AJ191" s="129" t="str">
        <f>INDEX(Directory[],MATCH(tbl_deal[[#This Row],[Index]],Directory[Index],0),MATCH('DEAL DIRECTORY'!AJ$5,Directory[#Headers],0))</f>
        <v>福建</v>
      </c>
      <c r="AK191" s="129" t="str">
        <f>INDEX(Directory[],MATCH(tbl_deal[[#This Row],[Index]],Directory[Index],0),MATCH('DEAL DIRECTORY'!AK$5,Directory[#Headers],0))</f>
        <v>福州市</v>
      </c>
      <c r="AL191" s="129" t="str">
        <f>INDEX(Directory[],MATCH(tbl_deal[[#This Row],[Index]],Directory[Index],0),MATCH('DEAL DIRECTORY'!AL$5,Directory[#Headers],0))</f>
        <v>--</v>
      </c>
      <c r="AM191" s="129" t="str">
        <f>INDEX(Directory[],MATCH(tbl_deal[[#This Row],[Index]],Directory[Index],0),MATCH('DEAL DIRECTORY'!AM$5,Directory[#Headers],0))</f>
        <v>--</v>
      </c>
      <c r="AN191" s="129" t="str">
        <f>INDEX(Directory[],MATCH(tbl_deal[[#This Row],[Index]],Directory[Index],0),MATCH('DEAL DIRECTORY'!AN$5,Directory[#Headers],0))</f>
        <v>--</v>
      </c>
      <c r="AO191" s="132">
        <f>IF(ISBLANK(INDEX(Directory[],MATCH(tbl_deal[[#This Row],[Index]],Directory[Index],0),MATCH('DEAL DIRECTORY'!AO$5,Directory[#Headers],0))),"--",INDEX(Directory[],MATCH(tbl_deal[[#This Row],[Index]],Directory[Index],0),MATCH('DEAL DIRECTORY'!AO$5,Directory[#Headers],0)))</f>
        <v>1500</v>
      </c>
      <c r="AP191" s="129">
        <f>INDEX(Directory[],MATCH(tbl_deal[[#This Row],[Index]],Directory[Index],0),MATCH('DEAL DIRECTORY'!AP$5,Directory[#Headers],0))</f>
        <v>1.5</v>
      </c>
      <c r="AQ191" s="129">
        <f>INDEX(Directory[],MATCH(tbl_deal[[#This Row],[Index]],Directory[Index],0),MATCH('DEAL DIRECTORY'!AQ$5,Directory[#Headers],0))</f>
        <v>9.7200000000000006</v>
      </c>
      <c r="AR191" s="129">
        <f>INDEX(Directory[],MATCH(tbl_deal[[#This Row],[Index]],Directory[Index],0),MATCH('DEAL DIRECTORY'!AR$5,Directory[#Headers],0))</f>
        <v>11.628</v>
      </c>
      <c r="AS191" s="129" t="str">
        <f>INDEX(Directory[],MATCH(tbl_deal[[#This Row],[Index]],Directory[Index],0),MATCH('DEAL DIRECTORY'!AS$5,Directory[#Headers],0))</f>
        <v>地方国企</v>
      </c>
      <c r="AT191" s="129" t="str">
        <f>INDEX(Directory[],MATCH(tbl_deal[[#This Row],[Index]],Directory[Index],0),MATCH('DEAL DIRECTORY'!AT$5,Directory[#Headers],0))</f>
        <v>地方平台</v>
      </c>
      <c r="AU191" s="129" t="str">
        <f>INDEX(Directory[],MATCH(tbl_deal[[#This Row],[Index]],Directory[Index],0),MATCH('DEAL DIRECTORY'!AU$5,Directory[#Headers],0))</f>
        <v>--</v>
      </c>
      <c r="AV191" s="129" t="str">
        <f>INDEX(Directory[],MATCH(tbl_deal[[#This Row],[Index]],Directory[Index],0),MATCH('DEAL DIRECTORY'!AV$5,Directory[#Headers],0))</f>
        <v>直发</v>
      </c>
      <c r="AW191" s="129" t="str">
        <f>INDEX(Directory[],MATCH(tbl_deal[[#This Row],[Index]],Directory[Index],0),MATCH('DEAL DIRECTORY'!AW$5,Directory[#Headers],0))</f>
        <v>无评级</v>
      </c>
      <c r="AX191" s="129" t="str">
        <f>INDEX(Directory[],MATCH(tbl_deal[[#This Row],[Index]],Directory[Index],0),MATCH('DEAL DIRECTORY'!AX$5,Directory[#Headers],0))</f>
        <v>≤2亿</v>
      </c>
      <c r="AY191" s="133" t="str">
        <f>INDEX(Directory[],MATCH(tbl_deal[[#This Row],[Index]],Directory[Index],0),MATCH('DEAL DIRECTORY'!AY$5,Directory[#Headers],0))</f>
        <v>21年</v>
      </c>
      <c r="AZ191" s="129" t="str">
        <f>INDEX(Directory[],MATCH(tbl_deal[[#This Row],[Index]],Directory[Index],0),MATCH('DEAL DIRECTORY'!AZ$5,Directory[#Headers],0))</f>
        <v>Q3</v>
      </c>
      <c r="BA191" s="129" t="str">
        <f>INDEX(Directory[],MATCH(tbl_deal[[#This Row],[Index]],Directory[Index],0),MATCH('DEAL DIRECTORY'!BA$5,Directory[#Headers],0))</f>
        <v>07月</v>
      </c>
      <c r="BB191" s="129" t="str">
        <f>INDEX(Directory[],MATCH(tbl_deal[[#This Row],[Index]],Directory[Index],0),MATCH('DEAL DIRECTORY'!BB$5,Directory[#Headers],0))</f>
        <v>SOE Creds</v>
      </c>
      <c r="BC191" s="129" t="str">
        <f>INDEX(Directory[],MATCH(tbl_deal[[#This Row],[Index]],Directory[Index],0),MATCH('DEAL DIRECTORY'!BC$5,Directory[#Headers],0))</f>
        <v>FUJIAN INVESTMENT DEVELOPMENT GROUP CO LTD</v>
      </c>
      <c r="BD191" s="129" t="str">
        <f>INDEX(Directory[],MATCH(tbl_deal[[#This Row],[Index]],Directory[Index],0),MATCH('DEAL DIRECTORY'!BD$5,Directory[#Headers],0))</f>
        <v>MO000A3KS070</v>
      </c>
      <c r="BE191" s="137" t="str">
        <f>INDEX(Directory[],MATCH(tbl_deal[[#This Row],[Index]],Directory[Index],0),MATCH('DEAL DIRECTORY'!BE$5,Directory[#Headers],0))</f>
        <v>21年07月</v>
      </c>
      <c r="BF191" s="137" t="str">
        <f>INDEX(Directory[],MATCH(tbl_deal[[#This Row],[Index]],Directory[Index],0),MATCH('DEAL DIRECTORY'!BF$5,Directory[#Headers],0))</f>
        <v>福建省投</v>
      </c>
      <c r="BG191" s="137" t="str">
        <f>INDEX(Directory[],MATCH(tbl_deal[[#This Row],[Index]],Directory[Index],0),MATCH('DEAL DIRECTORY'!BG$5,Directory[#Headers],0))</f>
        <v>--/--/--</v>
      </c>
      <c r="BH191" s="137" t="str">
        <f>INDEX(Directory[],MATCH(tbl_deal[[#This Row],[Index]],Directory[Index],0),MATCH('DEAL DIRECTORY'!BH$5,Directory[#Headers],0))</f>
        <v>澳交所债券</v>
      </c>
      <c r="BI191" s="137" t="str">
        <f>INDEX(Directory[],MATCH(tbl_deal[[#This Row],[Index]],Directory[Index],0),MATCH('DEAL DIRECTORY'!BI$5,Directory[#Headers],0))</f>
        <v>1.5亿美元</v>
      </c>
      <c r="BJ191" s="137" t="str">
        <f>INDEX(Directory[],MATCH(tbl_deal[[#This Row],[Index]],Directory[Index],0),MATCH('DEAL DIRECTORY'!BJ$5,Directory[#Headers],0))</f>
        <v>364天</v>
      </c>
      <c r="BK191" s="137" t="str">
        <f>INDEX(Directory[],MATCH(tbl_deal[[#This Row],[Index]],Directory[Index],0),MATCH('DEAL DIRECTORY'!BK$5,Directory[#Headers],0))</f>
        <v>1.88%</v>
      </c>
      <c r="BL191" s="137" t="str">
        <f>INDEX(Directory[],MATCH(tbl_deal[[#This Row],[Index]],Directory[Index],0),MATCH('DEAL DIRECTORY'!BL$5,Directory[#Headers],0))</f>
        <v>账簿管理人</v>
      </c>
      <c r="BM191" s="129" t="str">
        <f>INDEX(Directory[],MATCH(tbl_deal[[#This Row],[Index]],Directory[Index],0),MATCH('DEAL DIRECTORY'!BM$5,Directory[#Headers],0))</f>
        <v>\\10.10.1.215\dcm$\Deals\Completed\2021 Completed\Silkroad 福建省投</v>
      </c>
      <c r="BN191" s="4"/>
      <c r="BO191" s="4"/>
      <c r="BP191" s="4"/>
    </row>
    <row r="192" spans="3:68" ht="20.25" customHeight="1" x14ac:dyDescent="0.25">
      <c r="C192" s="129">
        <f>Directory[[#This Row],[Index]]</f>
        <v>279</v>
      </c>
      <c r="D192" s="130">
        <f>INDEX(Directory[],MATCH(tbl_deal[[#This Row],[Index]],Directory[Index],0),MATCH('DEAL DIRECTORY'!D$5,Directory[#Headers],0))</f>
        <v>44383</v>
      </c>
      <c r="E192" s="129" t="str">
        <f>INDEX(Directory[],MATCH(tbl_deal[[#This Row],[Index]],Directory[Index],0),MATCH('DEAL DIRECTORY'!E$5,Directory[#Headers],0))</f>
        <v/>
      </c>
      <c r="F192" s="129" t="str">
        <f>INDEX(Directory[],MATCH(tbl_deal[[#This Row],[Index]],Directory[Index],0),MATCH('DEAL DIRECTORY'!F$5,Directory[#Headers],0))</f>
        <v/>
      </c>
      <c r="G192" s="129" t="str">
        <f>INDEX(Directory[],MATCH(tbl_deal[[#This Row],[Index]],Directory[Index],0),MATCH('DEAL DIRECTORY'!G$5,Directory[#Headers],0))</f>
        <v>Dandelion VI</v>
      </c>
      <c r="H192" s="135" t="str">
        <f>IF(tbl_deal[[#This Row],[FolderPath]]="","",HYPERLINK(tbl_deal[[#This Row],[FolderPath]],"📂"))</f>
        <v>📂</v>
      </c>
      <c r="I192" s="129" t="str">
        <f>INDEX(Directory[],MATCH(tbl_deal[[#This Row],[Index]],Directory[Index],0),MATCH('DEAL DIRECTORY'!I$5,Directory[#Headers],0))</f>
        <v>JGC</v>
      </c>
      <c r="J192" s="129" t="str">
        <f>INDEX(Directory[],MATCH(tbl_deal[[#This Row],[Index]],Directory[Index],0),MATCH('DEAL DIRECTORY'!J$5,Directory[#Headers],0))</f>
        <v>n/a</v>
      </c>
      <c r="K192" s="129" t="str">
        <f>INDEX(Directory[],MATCH(tbl_deal[[#This Row],[Index]],Directory[Index],0),MATCH('DEAL DIRECTORY'!K$5,Directory[#Headers],0))</f>
        <v>SOE组</v>
      </c>
      <c r="L192" s="129">
        <f>INDEX(Directory[],MATCH(tbl_deal[[#This Row],[Index]],Directory[Index],0),MATCH('DEAL DIRECTORY'!L$5,Directory[#Headers],0))</f>
        <v>2</v>
      </c>
      <c r="M192" s="129" t="str">
        <f>INDEX(Directory[],MATCH(tbl_deal[[#This Row],[Index]],Directory[Index],0),MATCH('DEAL DIRECTORY'!M$5,Directory[#Headers],0))</f>
        <v>浦银港分</v>
      </c>
      <c r="N192" s="129" t="str">
        <f>INDEX(Directory[],MATCH(tbl_deal[[#This Row],[Index]],Directory[Index],0),MATCH('DEAL DIRECTORY'!N$5,Directory[#Headers],0))</f>
        <v>Baa2/--/--</v>
      </c>
      <c r="O192" s="129" t="str">
        <f>INDEX(Directory[],MATCH(tbl_deal[[#This Row],[Index]],Directory[Index],0),MATCH('DEAL DIRECTORY'!O$5,Directory[#Headers],0))</f>
        <v>USD</v>
      </c>
      <c r="P192" s="129">
        <f>INDEX(Directory[],MATCH(tbl_deal[[#This Row],[Index]],Directory[Index],0),MATCH('DEAL DIRECTORY'!P$5,Directory[#Headers],0))</f>
        <v>7</v>
      </c>
      <c r="Q192" s="129" t="str">
        <f>INDEX(Directory[],MATCH(tbl_deal[[#This Row],[Index]],Directory[Index],0),MATCH('DEAL DIRECTORY'!Q$5,Directory[#Headers],0))</f>
        <v>3</v>
      </c>
      <c r="R192" s="129" t="str">
        <f>INDEX(Directory[],MATCH(tbl_deal[[#This Row],[Index]],Directory[Index],0),MATCH('DEAL DIRECTORY'!R$5,Directory[#Headers],0))</f>
        <v>0.875%</v>
      </c>
      <c r="S192" s="129" t="str">
        <f>INDEX(Directory[],MATCH(tbl_deal[[#This Row],[Index]],Directory[Index],0),MATCH('DEAL DIRECTORY'!S$5,Directory[#Headers],0))</f>
        <v>T3+85a</v>
      </c>
      <c r="T192" s="129" t="str">
        <f>INDEX(Directory[],MATCH(tbl_deal[[#This Row],[Index]],Directory[Index],0),MATCH('DEAL DIRECTORY'!T$5,Directory[#Headers],0))</f>
        <v>T3+47</v>
      </c>
      <c r="U192" s="129" t="str">
        <f>INDEX(Directory[],MATCH(tbl_deal[[#This Row],[Index]],Directory[Index],0),MATCH('DEAL DIRECTORY'!U$5,Directory[#Headers],0))</f>
        <v>T3+47</v>
      </c>
      <c r="V192" s="131">
        <f>INDEX(Directory[],MATCH(tbl_deal[[#This Row],[Index]],Directory[Index],0),MATCH('DEAL DIRECTORY'!V$5,Directory[#Headers],0))</f>
        <v>38</v>
      </c>
      <c r="W192" s="129" t="str">
        <f>INDEX(Directory[],MATCH(tbl_deal[[#This Row],[Index]],Directory[Index],0),MATCH('DEAL DIRECTORY'!W$5,Directory[#Headers],0))</f>
        <v>直发</v>
      </c>
      <c r="X192" s="129" t="str">
        <f>INDEX(Directory[],MATCH(tbl_deal[[#This Row],[Index]],Directory[Index],0),MATCH('DEAL DIRECTORY'!X$5,Directory[#Headers],0))</f>
        <v>--</v>
      </c>
      <c r="Y192" s="129" t="str">
        <f>INDEX(Directory[],MATCH(tbl_deal[[#This Row],[Index]],Directory[Index],0),MATCH('DEAL DIRECTORY'!Y$5,Directory[#Headers],0))</f>
        <v>港交所</v>
      </c>
      <c r="Z192" s="129" t="str">
        <f>INDEX(Directory[],MATCH(tbl_deal[[#This Row],[Index]],Directory[Index],0),MATCH('DEAL DIRECTORY'!Z$5,Directory[#Headers],0))</f>
        <v/>
      </c>
      <c r="AA192" s="129" t="str">
        <f>INDEX(Directory[],MATCH(tbl_deal[[#This Row],[Index]],Directory[Index],0),MATCH('DEAL DIRECTORY'!AA$5,Directory[#Headers],0))</f>
        <v/>
      </c>
      <c r="AB192" s="129" t="str">
        <f>INDEX(Directory[],MATCH(tbl_deal[[#This Row],[Index]],Directory[Index],0),MATCH('DEAL DIRECTORY'!AB$5,Directory[#Headers],0))</f>
        <v>BISL,港分</v>
      </c>
      <c r="AC192" s="129" t="str">
        <f>INDEX(Directory[],MATCH(tbl_deal[[#This Row],[Index]],Directory[Index],0),MATCH('DEAL DIRECTORY'!AC$5,Directory[#Headers],0))</f>
        <v>--</v>
      </c>
      <c r="AD192" s="129" t="str">
        <f>INDEX(Directory[],MATCH(tbl_deal[[#This Row],[Index]],Directory[Index],0),MATCH('DEAL DIRECTORY'!AD$5,Directory[#Headers],0))</f>
        <v>--</v>
      </c>
      <c r="AE192" s="129" t="str">
        <f>INDEX(Directory[],MATCH(tbl_deal[[#This Row],[Index]],Directory[Index],0),MATCH('DEAL DIRECTORY'!AE$5,Directory[#Headers],0))</f>
        <v>合名</v>
      </c>
      <c r="AF192" s="129" t="str">
        <f>INDEX(Directory[],MATCH(tbl_deal[[#This Row],[Index]],Directory[Index],0),MATCH('DEAL DIRECTORY'!AF$5,Directory[#Headers],0))</f>
        <v>N</v>
      </c>
      <c r="AG192" s="129" t="str">
        <f>INDEX(Directory[],MATCH(tbl_deal[[#This Row],[Index]],Directory[Index],0),MATCH('DEAL DIRECTORY'!AG$5,Directory[#Headers],0))</f>
        <v>上海浦东发展银行股份有限公司</v>
      </c>
      <c r="AH192" s="129" t="str">
        <f>INDEX(Directory[],MATCH(tbl_deal[[#This Row],[Index]],Directory[Index],0),MATCH('DEAL DIRECTORY'!AH$5,Directory[#Headers],0))</f>
        <v>--/--/--</v>
      </c>
      <c r="AI192" s="129" t="str">
        <f>INDEX(Directory[],MATCH(tbl_deal[[#This Row],[Index]],Directory[Index],0),MATCH('DEAL DIRECTORY'!AI$5,Directory[#Headers],0))</f>
        <v>AAA</v>
      </c>
      <c r="AJ192" s="129" t="str">
        <f>INDEX(Directory[],MATCH(tbl_deal[[#This Row],[Index]],Directory[Index],0),MATCH('DEAL DIRECTORY'!AJ$5,Directory[#Headers],0))</f>
        <v>上海</v>
      </c>
      <c r="AK192" s="129" t="str">
        <f>INDEX(Directory[],MATCH(tbl_deal[[#This Row],[Index]],Directory[Index],0),MATCH('DEAL DIRECTORY'!AK$5,Directory[#Headers],0))</f>
        <v>黄浦区</v>
      </c>
      <c r="AL192" s="129" t="str">
        <f>INDEX(Directory[],MATCH(tbl_deal[[#This Row],[Index]],Directory[Index],0),MATCH('DEAL DIRECTORY'!AL$5,Directory[#Headers],0))</f>
        <v>--</v>
      </c>
      <c r="AM192" s="129" t="str">
        <f>INDEX(Directory[],MATCH(tbl_deal[[#This Row],[Index]],Directory[Index],0),MATCH('DEAL DIRECTORY'!AM$5,Directory[#Headers],0))</f>
        <v>--</v>
      </c>
      <c r="AN192" s="129" t="str">
        <f>INDEX(Directory[],MATCH(tbl_deal[[#This Row],[Index]],Directory[Index],0),MATCH('DEAL DIRECTORY'!AN$5,Directory[#Headers],0))</f>
        <v>--</v>
      </c>
      <c r="AO192" s="132">
        <f>IF(ISBLANK(INDEX(Directory[],MATCH(tbl_deal[[#This Row],[Index]],Directory[Index],0),MATCH('DEAL DIRECTORY'!AO$5,Directory[#Headers],0))),"--",INDEX(Directory[],MATCH(tbl_deal[[#This Row],[Index]],Directory[Index],0),MATCH('DEAL DIRECTORY'!AO$5,Directory[#Headers],0)))</f>
        <v>5000</v>
      </c>
      <c r="AP192" s="129">
        <f>INDEX(Directory[],MATCH(tbl_deal[[#This Row],[Index]],Directory[Index],0),MATCH('DEAL DIRECTORY'!AP$5,Directory[#Headers],0))</f>
        <v>7</v>
      </c>
      <c r="AQ192" s="129">
        <f>INDEX(Directory[],MATCH(tbl_deal[[#This Row],[Index]],Directory[Index],0),MATCH('DEAL DIRECTORY'!AQ$5,Directory[#Headers],0))</f>
        <v>45.35</v>
      </c>
      <c r="AR192" s="129">
        <f>INDEX(Directory[],MATCH(tbl_deal[[#This Row],[Index]],Directory[Index],0),MATCH('DEAL DIRECTORY'!AR$5,Directory[#Headers],0))</f>
        <v>54.264000000000003</v>
      </c>
      <c r="AS192" s="129" t="str">
        <f>INDEX(Directory[],MATCH(tbl_deal[[#This Row],[Index]],Directory[Index],0),MATCH('DEAL DIRECTORY'!AS$5,Directory[#Headers],0))</f>
        <v>地方国企</v>
      </c>
      <c r="AT192" s="129" t="str">
        <f>INDEX(Directory[],MATCH(tbl_deal[[#This Row],[Index]],Directory[Index],0),MATCH('DEAL DIRECTORY'!AT$5,Directory[#Headers],0))</f>
        <v>金融机构</v>
      </c>
      <c r="AU192" s="129" t="str">
        <f>INDEX(Directory[],MATCH(tbl_deal[[#This Row],[Index]],Directory[Index],0),MATCH('DEAL DIRECTORY'!AU$5,Directory[#Headers],0))</f>
        <v>银行</v>
      </c>
      <c r="AV192" s="129" t="str">
        <f>INDEX(Directory[],MATCH(tbl_deal[[#This Row],[Index]],Directory[Index],0),MATCH('DEAL DIRECTORY'!AV$5,Directory[#Headers],0))</f>
        <v>直发</v>
      </c>
      <c r="AW192" s="129" t="str">
        <f>INDEX(Directory[],MATCH(tbl_deal[[#This Row],[Index]],Directory[Index],0),MATCH('DEAL DIRECTORY'!AW$5,Directory[#Headers],0))</f>
        <v>投资级</v>
      </c>
      <c r="AX192" s="129" t="str">
        <f>INDEX(Directory[],MATCH(tbl_deal[[#This Row],[Index]],Directory[Index],0),MATCH('DEAL DIRECTORY'!AX$5,Directory[#Headers],0))</f>
        <v>&gt;5亿</v>
      </c>
      <c r="AY192" s="133" t="str">
        <f>INDEX(Directory[],MATCH(tbl_deal[[#This Row],[Index]],Directory[Index],0),MATCH('DEAL DIRECTORY'!AY$5,Directory[#Headers],0))</f>
        <v>21年</v>
      </c>
      <c r="AZ192" s="129" t="str">
        <f>INDEX(Directory[],MATCH(tbl_deal[[#This Row],[Index]],Directory[Index],0),MATCH('DEAL DIRECTORY'!AZ$5,Directory[#Headers],0))</f>
        <v>Q3</v>
      </c>
      <c r="BA192" s="129" t="str">
        <f>INDEX(Directory[],MATCH(tbl_deal[[#This Row],[Index]],Directory[Index],0),MATCH('DEAL DIRECTORY'!BA$5,Directory[#Headers],0))</f>
        <v>07月</v>
      </c>
      <c r="BB192" s="129" t="str">
        <f>INDEX(Directory[],MATCH(tbl_deal[[#This Row],[Index]],Directory[Index],0),MATCH('DEAL DIRECTORY'!BB$5,Directory[#Headers],0))</f>
        <v>--</v>
      </c>
      <c r="BC192" s="129" t="str">
        <f>INDEX(Directory[],MATCH(tbl_deal[[#This Row],[Index]],Directory[Index],0),MATCH('DEAL DIRECTORY'!BC$5,Directory[#Headers],0))</f>
        <v>SHANGHAI PUDONG DEVELOPMENT BANK CO LTD/HONG KONG</v>
      </c>
      <c r="BD192" s="129" t="str">
        <f>INDEX(Directory[],MATCH(tbl_deal[[#This Row],[Index]],Directory[Index],0),MATCH('DEAL DIRECTORY'!BD$5,Directory[#Headers],0))</f>
        <v>HK0000744802</v>
      </c>
      <c r="BE192" s="137" t="str">
        <f>INDEX(Directory[],MATCH(tbl_deal[[#This Row],[Index]],Directory[Index],0),MATCH('DEAL DIRECTORY'!BE$5,Directory[#Headers],0))</f>
        <v>21年07月</v>
      </c>
      <c r="BF192" s="137" t="str">
        <f>INDEX(Directory[],MATCH(tbl_deal[[#This Row],[Index]],Directory[Index],0),MATCH('DEAL DIRECTORY'!BF$5,Directory[#Headers],0))</f>
        <v>浦发银行</v>
      </c>
      <c r="BG192" s="137" t="str">
        <f>INDEX(Directory[],MATCH(tbl_deal[[#This Row],[Index]],Directory[Index],0),MATCH('DEAL DIRECTORY'!BG$5,Directory[#Headers],0))</f>
        <v>Baa2/--/--</v>
      </c>
      <c r="BH192" s="137" t="str">
        <f>INDEX(Directory[],MATCH(tbl_deal[[#This Row],[Index]],Directory[Index],0),MATCH('DEAL DIRECTORY'!BH$5,Directory[#Headers],0))</f>
        <v>高级债</v>
      </c>
      <c r="BI192" s="137" t="str">
        <f>INDEX(Directory[],MATCH(tbl_deal[[#This Row],[Index]],Directory[Index],0),MATCH('DEAL DIRECTORY'!BI$5,Directory[#Headers],0))</f>
        <v>7亿美元</v>
      </c>
      <c r="BJ192" s="137" t="str">
        <f>INDEX(Directory[],MATCH(tbl_deal[[#This Row],[Index]],Directory[Index],0),MATCH('DEAL DIRECTORY'!BJ$5,Directory[#Headers],0))</f>
        <v>3年</v>
      </c>
      <c r="BK192" s="137" t="str">
        <f>INDEX(Directory[],MATCH(tbl_deal[[#This Row],[Index]],Directory[Index],0),MATCH('DEAL DIRECTORY'!BK$5,Directory[#Headers],0))</f>
        <v>0.875%</v>
      </c>
      <c r="BL192" s="137" t="str">
        <f>INDEX(Directory[],MATCH(tbl_deal[[#This Row],[Index]],Directory[Index],0),MATCH('DEAL DIRECTORY'!BL$5,Directory[#Headers],0))</f>
        <v>全球协调人</v>
      </c>
      <c r="BM192" s="129" t="str">
        <f>INDEX(Directory[],MATCH(tbl_deal[[#This Row],[Index]],Directory[Index],0),MATCH('DEAL DIRECTORY'!BM$5,Directory[#Headers],0))</f>
        <v>\\10.10.1.215\dcm$\Deals\Completed\2021 Completed\Dandelion VI 浦发港分</v>
      </c>
      <c r="BN192" s="4"/>
      <c r="BO192" s="4"/>
      <c r="BP192" s="4"/>
    </row>
    <row r="193" spans="3:68" ht="20.25" customHeight="1" x14ac:dyDescent="0.25">
      <c r="C193" s="129">
        <f>Directory[[#This Row],[Index]]</f>
        <v>278</v>
      </c>
      <c r="D193" s="130">
        <f>INDEX(Directory[],MATCH(tbl_deal[[#This Row],[Index]],Directory[Index],0),MATCH('DEAL DIRECTORY'!D$5,Directory[#Headers],0))</f>
        <v>44383</v>
      </c>
      <c r="E193" s="129" t="str">
        <f>INDEX(Directory[],MATCH(tbl_deal[[#This Row],[Index]],Directory[Index],0),MATCH('DEAL DIRECTORY'!E$5,Directory[#Headers],0))</f>
        <v/>
      </c>
      <c r="F193" s="129" t="str">
        <f>INDEX(Directory[],MATCH(tbl_deal[[#This Row],[Index]],Directory[Index],0),MATCH('DEAL DIRECTORY'!F$5,Directory[#Headers],0))</f>
        <v>港币债</v>
      </c>
      <c r="G193" s="129" t="str">
        <f>INDEX(Directory[],MATCH(tbl_deal[[#This Row],[Index]],Directory[Index],0),MATCH('DEAL DIRECTORY'!G$5,Directory[#Headers],0))</f>
        <v>Dandelion VI</v>
      </c>
      <c r="H193" s="135" t="str">
        <f>IF(tbl_deal[[#This Row],[FolderPath]]="","",HYPERLINK(tbl_deal[[#This Row],[FolderPath]],"📂"))</f>
        <v/>
      </c>
      <c r="I193" s="129" t="str">
        <f>INDEX(Directory[],MATCH(tbl_deal[[#This Row],[Index]],Directory[Index],0),MATCH('DEAL DIRECTORY'!I$5,Directory[#Headers],0))</f>
        <v>JGC</v>
      </c>
      <c r="J193" s="129" t="str">
        <f>INDEX(Directory[],MATCH(tbl_deal[[#This Row],[Index]],Directory[Index],0),MATCH('DEAL DIRECTORY'!J$5,Directory[#Headers],0))</f>
        <v>n/a</v>
      </c>
      <c r="K193" s="129" t="str">
        <f>INDEX(Directory[],MATCH(tbl_deal[[#This Row],[Index]],Directory[Index],0),MATCH('DEAL DIRECTORY'!K$5,Directory[#Headers],0))</f>
        <v>SOE组</v>
      </c>
      <c r="L193" s="129">
        <f>INDEX(Directory[],MATCH(tbl_deal[[#This Row],[Index]],Directory[Index],0),MATCH('DEAL DIRECTORY'!L$5,Directory[#Headers],0))</f>
        <v>2</v>
      </c>
      <c r="M193" s="129" t="str">
        <f>INDEX(Directory[],MATCH(tbl_deal[[#This Row],[Index]],Directory[Index],0),MATCH('DEAL DIRECTORY'!M$5,Directory[#Headers],0))</f>
        <v>浦银港分</v>
      </c>
      <c r="N193" s="129" t="str">
        <f>INDEX(Directory[],MATCH(tbl_deal[[#This Row],[Index]],Directory[Index],0),MATCH('DEAL DIRECTORY'!N$5,Directory[#Headers],0))</f>
        <v>Baa2/--/--</v>
      </c>
      <c r="O193" s="129" t="str">
        <f>INDEX(Directory[],MATCH(tbl_deal[[#This Row],[Index]],Directory[Index],0),MATCH('DEAL DIRECTORY'!O$5,Directory[#Headers],0))</f>
        <v>HKD</v>
      </c>
      <c r="P193" s="129">
        <f>INDEX(Directory[],MATCH(tbl_deal[[#This Row],[Index]],Directory[Index],0),MATCH('DEAL DIRECTORY'!P$5,Directory[#Headers],0))</f>
        <v>20</v>
      </c>
      <c r="Q193" s="129" t="str">
        <f>INDEX(Directory[],MATCH(tbl_deal[[#This Row],[Index]],Directory[Index],0),MATCH('DEAL DIRECTORY'!Q$5,Directory[#Headers],0))</f>
        <v>2</v>
      </c>
      <c r="R193" s="129" t="str">
        <f>INDEX(Directory[],MATCH(tbl_deal[[#This Row],[Index]],Directory[Index],0),MATCH('DEAL DIRECTORY'!R$5,Directory[#Headers],0))</f>
        <v>0.6%</v>
      </c>
      <c r="S193" s="129" t="str">
        <f>INDEX(Directory[],MATCH(tbl_deal[[#This Row],[Index]],Directory[Index],0),MATCH('DEAL DIRECTORY'!S$5,Directory[#Headers],0))</f>
        <v>0.95%a</v>
      </c>
      <c r="T193" s="129" t="str">
        <f>INDEX(Directory[],MATCH(tbl_deal[[#This Row],[Index]],Directory[Index],0),MATCH('DEAL DIRECTORY'!T$5,Directory[#Headers],0))</f>
        <v>0.6%</v>
      </c>
      <c r="U193" s="129" t="str">
        <f>INDEX(Directory[],MATCH(tbl_deal[[#This Row],[Index]],Directory[Index],0),MATCH('DEAL DIRECTORY'!U$5,Directory[#Headers],0))</f>
        <v>--</v>
      </c>
      <c r="V193" s="131">
        <f>INDEX(Directory[],MATCH(tbl_deal[[#This Row],[Index]],Directory[Index],0),MATCH('DEAL DIRECTORY'!V$5,Directory[#Headers],0))</f>
        <v>35</v>
      </c>
      <c r="W193" s="129" t="str">
        <f>INDEX(Directory[],MATCH(tbl_deal[[#This Row],[Index]],Directory[Index],0),MATCH('DEAL DIRECTORY'!W$5,Directory[#Headers],0))</f>
        <v>直发</v>
      </c>
      <c r="X193" s="129" t="str">
        <f>INDEX(Directory[],MATCH(tbl_deal[[#This Row],[Index]],Directory[Index],0),MATCH('DEAL DIRECTORY'!X$5,Directory[#Headers],0))</f>
        <v>--</v>
      </c>
      <c r="Y193" s="129" t="str">
        <f>INDEX(Directory[],MATCH(tbl_deal[[#This Row],[Index]],Directory[Index],0),MATCH('DEAL DIRECTORY'!Y$5,Directory[#Headers],0))</f>
        <v>港交所</v>
      </c>
      <c r="Z193" s="129" t="str">
        <f>INDEX(Directory[],MATCH(tbl_deal[[#This Row],[Index]],Directory[Index],0),MATCH('DEAL DIRECTORY'!Z$5,Directory[#Headers],0))</f>
        <v/>
      </c>
      <c r="AA193" s="129" t="str">
        <f>INDEX(Directory[],MATCH(tbl_deal[[#This Row],[Index]],Directory[Index],0),MATCH('DEAL DIRECTORY'!AA$5,Directory[#Headers],0))</f>
        <v/>
      </c>
      <c r="AB193" s="129" t="str">
        <f>INDEX(Directory[],MATCH(tbl_deal[[#This Row],[Index]],Directory[Index],0),MATCH('DEAL DIRECTORY'!AB$5,Directory[#Headers],0))</f>
        <v>BISL,港分</v>
      </c>
      <c r="AC193" s="129" t="str">
        <f>INDEX(Directory[],MATCH(tbl_deal[[#This Row],[Index]],Directory[Index],0),MATCH('DEAL DIRECTORY'!AC$5,Directory[#Headers],0))</f>
        <v>--</v>
      </c>
      <c r="AD193" s="129" t="str">
        <f>INDEX(Directory[],MATCH(tbl_deal[[#This Row],[Index]],Directory[Index],0),MATCH('DEAL DIRECTORY'!AD$5,Directory[#Headers],0))</f>
        <v>--</v>
      </c>
      <c r="AE193" s="129" t="str">
        <f>INDEX(Directory[],MATCH(tbl_deal[[#This Row],[Index]],Directory[Index],0),MATCH('DEAL DIRECTORY'!AE$5,Directory[#Headers],0))</f>
        <v>合名</v>
      </c>
      <c r="AF193" s="129" t="str">
        <f>INDEX(Directory[],MATCH(tbl_deal[[#This Row],[Index]],Directory[Index],0),MATCH('DEAL DIRECTORY'!AF$5,Directory[#Headers],0))</f>
        <v>N</v>
      </c>
      <c r="AG193" s="129" t="str">
        <f>INDEX(Directory[],MATCH(tbl_deal[[#This Row],[Index]],Directory[Index],0),MATCH('DEAL DIRECTORY'!AG$5,Directory[#Headers],0))</f>
        <v>上海浦东发展银行股份有限公司</v>
      </c>
      <c r="AH193" s="129" t="str">
        <f>INDEX(Directory[],MATCH(tbl_deal[[#This Row],[Index]],Directory[Index],0),MATCH('DEAL DIRECTORY'!AH$5,Directory[#Headers],0))</f>
        <v>n/a</v>
      </c>
      <c r="AI193" s="129" t="str">
        <f>INDEX(Directory[],MATCH(tbl_deal[[#This Row],[Index]],Directory[Index],0),MATCH('DEAL DIRECTORY'!AI$5,Directory[#Headers],0))</f>
        <v>n/a</v>
      </c>
      <c r="AJ193" s="129" t="str">
        <f>INDEX(Directory[],MATCH(tbl_deal[[#This Row],[Index]],Directory[Index],0),MATCH('DEAL DIRECTORY'!AJ$5,Directory[#Headers],0))</f>
        <v>上海</v>
      </c>
      <c r="AK193" s="129" t="str">
        <f>INDEX(Directory[],MATCH(tbl_deal[[#This Row],[Index]],Directory[Index],0),MATCH('DEAL DIRECTORY'!AK$5,Directory[#Headers],0))</f>
        <v>黄浦区</v>
      </c>
      <c r="AL193" s="129" t="str">
        <f>INDEX(Directory[],MATCH(tbl_deal[[#This Row],[Index]],Directory[Index],0),MATCH('DEAL DIRECTORY'!AL$5,Directory[#Headers],0))</f>
        <v>--</v>
      </c>
      <c r="AM193" s="129" t="str">
        <f>INDEX(Directory[],MATCH(tbl_deal[[#This Row],[Index]],Directory[Index],0),MATCH('DEAL DIRECTORY'!AM$5,Directory[#Headers],0))</f>
        <v>--</v>
      </c>
      <c r="AN193" s="129" t="str">
        <f>INDEX(Directory[],MATCH(tbl_deal[[#This Row],[Index]],Directory[Index],0),MATCH('DEAL DIRECTORY'!AN$5,Directory[#Headers],0))</f>
        <v>--</v>
      </c>
      <c r="AO193" s="132">
        <f>IF(ISBLANK(INDEX(Directory[],MATCH(tbl_deal[[#This Row],[Index]],Directory[Index],0),MATCH('DEAL DIRECTORY'!AO$5,Directory[#Headers],0))),"--",INDEX(Directory[],MATCH(tbl_deal[[#This Row],[Index]],Directory[Index],0),MATCH('DEAL DIRECTORY'!AO$5,Directory[#Headers],0)))</f>
        <v>5000</v>
      </c>
      <c r="AP193" s="129">
        <f>INDEX(Directory[],MATCH(tbl_deal[[#This Row],[Index]],Directory[Index],0),MATCH('DEAL DIRECTORY'!AP$5,Directory[#Headers],0))</f>
        <v>2.56</v>
      </c>
      <c r="AQ193" s="129">
        <f>INDEX(Directory[],MATCH(tbl_deal[[#This Row],[Index]],Directory[Index],0),MATCH('DEAL DIRECTORY'!AQ$5,Directory[#Headers],0))</f>
        <v>16.684000000000001</v>
      </c>
      <c r="AR193" s="129">
        <f>INDEX(Directory[],MATCH(tbl_deal[[#This Row],[Index]],Directory[Index],0),MATCH('DEAL DIRECTORY'!AR$5,Directory[#Headers],0))</f>
        <v>20</v>
      </c>
      <c r="AS193" s="129" t="str">
        <f>INDEX(Directory[],MATCH(tbl_deal[[#This Row],[Index]],Directory[Index],0),MATCH('DEAL DIRECTORY'!AS$5,Directory[#Headers],0))</f>
        <v>地方国企</v>
      </c>
      <c r="AT193" s="129" t="str">
        <f>INDEX(Directory[],MATCH(tbl_deal[[#This Row],[Index]],Directory[Index],0),MATCH('DEAL DIRECTORY'!AT$5,Directory[#Headers],0))</f>
        <v>金融机构</v>
      </c>
      <c r="AU193" s="129" t="str">
        <f>INDEX(Directory[],MATCH(tbl_deal[[#This Row],[Index]],Directory[Index],0),MATCH('DEAL DIRECTORY'!AU$5,Directory[#Headers],0))</f>
        <v>银行</v>
      </c>
      <c r="AV193" s="129" t="str">
        <f>INDEX(Directory[],MATCH(tbl_deal[[#This Row],[Index]],Directory[Index],0),MATCH('DEAL DIRECTORY'!AV$5,Directory[#Headers],0))</f>
        <v>直发</v>
      </c>
      <c r="AW193" s="129" t="str">
        <f>INDEX(Directory[],MATCH(tbl_deal[[#This Row],[Index]],Directory[Index],0),MATCH('DEAL DIRECTORY'!AW$5,Directory[#Headers],0))</f>
        <v>投资级</v>
      </c>
      <c r="AX193" s="129" t="str">
        <f>INDEX(Directory[],MATCH(tbl_deal[[#This Row],[Index]],Directory[Index],0),MATCH('DEAL DIRECTORY'!AX$5,Directory[#Headers],0))</f>
        <v>2-3亿</v>
      </c>
      <c r="AY193" s="133" t="str">
        <f>INDEX(Directory[],MATCH(tbl_deal[[#This Row],[Index]],Directory[Index],0),MATCH('DEAL DIRECTORY'!AY$5,Directory[#Headers],0))</f>
        <v>21年</v>
      </c>
      <c r="AZ193" s="129" t="str">
        <f>INDEX(Directory[],MATCH(tbl_deal[[#This Row],[Index]],Directory[Index],0),MATCH('DEAL DIRECTORY'!AZ$5,Directory[#Headers],0))</f>
        <v>Q3</v>
      </c>
      <c r="BA193" s="129" t="str">
        <f>INDEX(Directory[],MATCH(tbl_deal[[#This Row],[Index]],Directory[Index],0),MATCH('DEAL DIRECTORY'!BA$5,Directory[#Headers],0))</f>
        <v>07月</v>
      </c>
      <c r="BB193" s="129" t="str">
        <f>INDEX(Directory[],MATCH(tbl_deal[[#This Row],[Index]],Directory[Index],0),MATCH('DEAL DIRECTORY'!BB$5,Directory[#Headers],0))</f>
        <v>--</v>
      </c>
      <c r="BC193" s="129" t="str">
        <f>INDEX(Directory[],MATCH(tbl_deal[[#This Row],[Index]],Directory[Index],0),MATCH('DEAL DIRECTORY'!BC$5,Directory[#Headers],0))</f>
        <v>SHANGHAI PUDONG DEVELOPMENT BANK CO LTD/HONG KONG</v>
      </c>
      <c r="BD193" s="129" t="str">
        <f>INDEX(Directory[],MATCH(tbl_deal[[#This Row],[Index]],Directory[Index],0),MATCH('DEAL DIRECTORY'!BD$5,Directory[#Headers],0))</f>
        <v>XS2359947715</v>
      </c>
      <c r="BE193" s="137" t="str">
        <f>INDEX(Directory[],MATCH(tbl_deal[[#This Row],[Index]],Directory[Index],0),MATCH('DEAL DIRECTORY'!BE$5,Directory[#Headers],0))</f>
        <v>21年07月</v>
      </c>
      <c r="BF193" s="137" t="str">
        <f>INDEX(Directory[],MATCH(tbl_deal[[#This Row],[Index]],Directory[Index],0),MATCH('DEAL DIRECTORY'!BF$5,Directory[#Headers],0))</f>
        <v>浦发银行</v>
      </c>
      <c r="BG193" s="137" t="str">
        <f>INDEX(Directory[],MATCH(tbl_deal[[#This Row],[Index]],Directory[Index],0),MATCH('DEAL DIRECTORY'!BG$5,Directory[#Headers],0))</f>
        <v>Baa2/--/--</v>
      </c>
      <c r="BH193" s="137" t="str">
        <f>INDEX(Directory[],MATCH(tbl_deal[[#This Row],[Index]],Directory[Index],0),MATCH('DEAL DIRECTORY'!BH$5,Directory[#Headers],0))</f>
        <v>高级债</v>
      </c>
      <c r="BI193" s="137" t="str">
        <f>INDEX(Directory[],MATCH(tbl_deal[[#This Row],[Index]],Directory[Index],0),MATCH('DEAL DIRECTORY'!BI$5,Directory[#Headers],0))</f>
        <v>20亿港币</v>
      </c>
      <c r="BJ193" s="137" t="str">
        <f>INDEX(Directory[],MATCH(tbl_deal[[#This Row],[Index]],Directory[Index],0),MATCH('DEAL DIRECTORY'!BJ$5,Directory[#Headers],0))</f>
        <v>2年</v>
      </c>
      <c r="BK193" s="137" t="str">
        <f>INDEX(Directory[],MATCH(tbl_deal[[#This Row],[Index]],Directory[Index],0),MATCH('DEAL DIRECTORY'!BK$5,Directory[#Headers],0))</f>
        <v>0.6%</v>
      </c>
      <c r="BL193" s="137" t="str">
        <f>INDEX(Directory[],MATCH(tbl_deal[[#This Row],[Index]],Directory[Index],0),MATCH('DEAL DIRECTORY'!BL$5,Directory[#Headers],0))</f>
        <v>全球协调人</v>
      </c>
      <c r="BM193" s="129" t="str">
        <f>INDEX(Directory[],MATCH(tbl_deal[[#This Row],[Index]],Directory[Index],0),MATCH('DEAL DIRECTORY'!BM$5,Directory[#Headers],0))</f>
        <v/>
      </c>
      <c r="BN193" s="4"/>
      <c r="BO193" s="4"/>
      <c r="BP193" s="4"/>
    </row>
    <row r="194" spans="3:68" ht="20.25" customHeight="1" x14ac:dyDescent="0.25">
      <c r="C194" s="129">
        <f>Directory[[#This Row],[Index]]</f>
        <v>277</v>
      </c>
      <c r="D194" s="130">
        <f>INDEX(Directory[],MATCH(tbl_deal[[#This Row],[Index]],Directory[Index],0),MATCH('DEAL DIRECTORY'!D$5,Directory[#Headers],0))</f>
        <v>44379</v>
      </c>
      <c r="E194" s="129" t="str">
        <f>INDEX(Directory[],MATCH(tbl_deal[[#This Row],[Index]],Directory[Index],0),MATCH('DEAL DIRECTORY'!E$5,Directory[#Headers],0))</f>
        <v>绿色</v>
      </c>
      <c r="F194" s="129" t="str">
        <f>INDEX(Directory[],MATCH(tbl_deal[[#This Row],[Index]],Directory[Index],0),MATCH('DEAL DIRECTORY'!F$5,Directory[#Headers],0))</f>
        <v>点心债</v>
      </c>
      <c r="G194" s="129" t="str">
        <f>INDEX(Directory[],MATCH(tbl_deal[[#This Row],[Index]],Directory[Index],0),MATCH('DEAL DIRECTORY'!G$5,Directory[#Headers],0))</f>
        <v>G</v>
      </c>
      <c r="H194" s="135" t="str">
        <f>IF(tbl_deal[[#This Row],[FolderPath]]="","",HYPERLINK(tbl_deal[[#This Row],[FolderPath]],"📂"))</f>
        <v>📂</v>
      </c>
      <c r="I194" s="129" t="str">
        <f>INDEX(Directory[],MATCH(tbl_deal[[#This Row],[Index]],Directory[Index],0),MATCH('DEAL DIRECTORY'!I$5,Directory[#Headers],0))</f>
        <v>JBR</v>
      </c>
      <c r="J194" s="129" t="str">
        <f>INDEX(Directory[],MATCH(tbl_deal[[#This Row],[Index]],Directory[Index],0),MATCH('DEAL DIRECTORY'!J$5,Directory[#Headers],0))</f>
        <v>n/a</v>
      </c>
      <c r="K194" s="129" t="str">
        <f>INDEX(Directory[],MATCH(tbl_deal[[#This Row],[Index]],Directory[Index],0),MATCH('DEAL DIRECTORY'!K$5,Directory[#Headers],0))</f>
        <v>SOE组</v>
      </c>
      <c r="L194" s="129">
        <f>INDEX(Directory[],MATCH(tbl_deal[[#This Row],[Index]],Directory[Index],0),MATCH('DEAL DIRECTORY'!L$5,Directory[#Headers],0))</f>
        <v>1</v>
      </c>
      <c r="M194" s="129" t="str">
        <f>INDEX(Directory[],MATCH(tbl_deal[[#This Row],[Index]],Directory[Index],0),MATCH('DEAL DIRECTORY'!M$5,Directory[#Headers],0))</f>
        <v>中银香港</v>
      </c>
      <c r="N194" s="129" t="str">
        <f>INDEX(Directory[],MATCH(tbl_deal[[#This Row],[Index]],Directory[Index],0),MATCH('DEAL DIRECTORY'!N$5,Directory[#Headers],0))</f>
        <v>Aa3/--/--</v>
      </c>
      <c r="O194" s="129" t="str">
        <f>INDEX(Directory[],MATCH(tbl_deal[[#This Row],[Index]],Directory[Index],0),MATCH('DEAL DIRECTORY'!O$5,Directory[#Headers],0))</f>
        <v>CNH</v>
      </c>
      <c r="P194" s="129">
        <f>INDEX(Directory[],MATCH(tbl_deal[[#This Row],[Index]],Directory[Index],0),MATCH('DEAL DIRECTORY'!P$5,Directory[#Headers],0))</f>
        <v>15</v>
      </c>
      <c r="Q194" s="129" t="str">
        <f>INDEX(Directory[],MATCH(tbl_deal[[#This Row],[Index]],Directory[Index],0),MATCH('DEAL DIRECTORY'!Q$5,Directory[#Headers],0))</f>
        <v>2</v>
      </c>
      <c r="R194" s="129" t="str">
        <f>INDEX(Directory[],MATCH(tbl_deal[[#This Row],[Index]],Directory[Index],0),MATCH('DEAL DIRECTORY'!R$5,Directory[#Headers],0))</f>
        <v>2.8%</v>
      </c>
      <c r="S194" s="129" t="str">
        <f>INDEX(Directory[],MATCH(tbl_deal[[#This Row],[Index]],Directory[Index],0),MATCH('DEAL DIRECTORY'!S$5,Directory[#Headers],0))</f>
        <v>3.1%a</v>
      </c>
      <c r="T194" s="129" t="str">
        <f>INDEX(Directory[],MATCH(tbl_deal[[#This Row],[Index]],Directory[Index],0),MATCH('DEAL DIRECTORY'!T$5,Directory[#Headers],0))</f>
        <v>2.8%</v>
      </c>
      <c r="U194" s="129" t="str">
        <f>INDEX(Directory[],MATCH(tbl_deal[[#This Row],[Index]],Directory[Index],0),MATCH('DEAL DIRECTORY'!U$5,Directory[#Headers],0))</f>
        <v>--</v>
      </c>
      <c r="V194" s="131">
        <f>INDEX(Directory[],MATCH(tbl_deal[[#This Row],[Index]],Directory[Index],0),MATCH('DEAL DIRECTORY'!V$5,Directory[#Headers],0))</f>
        <v>30</v>
      </c>
      <c r="W194" s="129" t="str">
        <f>INDEX(Directory[],MATCH(tbl_deal[[#This Row],[Index]],Directory[Index],0),MATCH('DEAL DIRECTORY'!W$5,Directory[#Headers],0))</f>
        <v>直发</v>
      </c>
      <c r="X194" s="129" t="str">
        <f>INDEX(Directory[],MATCH(tbl_deal[[#This Row],[Index]],Directory[Index],0),MATCH('DEAL DIRECTORY'!X$5,Directory[#Headers],0))</f>
        <v>绿色点心债</v>
      </c>
      <c r="Y194" s="129" t="str">
        <f>INDEX(Directory[],MATCH(tbl_deal[[#This Row],[Index]],Directory[Index],0),MATCH('DEAL DIRECTORY'!Y$5,Directory[#Headers],0))</f>
        <v>港交所</v>
      </c>
      <c r="Z194" s="129" t="str">
        <f>INDEX(Directory[],MATCH(tbl_deal[[#This Row],[Index]],Directory[Index],0),MATCH('DEAL DIRECTORY'!Z$5,Directory[#Headers],0))</f>
        <v/>
      </c>
      <c r="AA194" s="129" t="str">
        <f>INDEX(Directory[],MATCH(tbl_deal[[#This Row],[Index]],Directory[Index],0),MATCH('DEAL DIRECTORY'!AA$5,Directory[#Headers],0))</f>
        <v/>
      </c>
      <c r="AB194" s="129" t="str">
        <f>INDEX(Directory[],MATCH(tbl_deal[[#This Row],[Index]],Directory[Index],0),MATCH('DEAL DIRECTORY'!AB$5,Directory[#Headers],0))</f>
        <v>BISL</v>
      </c>
      <c r="AC194" s="129" t="str">
        <f>INDEX(Directory[],MATCH(tbl_deal[[#This Row],[Index]],Directory[Index],0),MATCH('DEAL DIRECTORY'!AC$5,Directory[#Headers],0))</f>
        <v>--</v>
      </c>
      <c r="AD194" s="129" t="str">
        <f>INDEX(Directory[],MATCH(tbl_deal[[#This Row],[Index]],Directory[Index],0),MATCH('DEAL DIRECTORY'!AD$5,Directory[#Headers],0))</f>
        <v>--</v>
      </c>
      <c r="AE194" s="129" t="str">
        <f>INDEX(Directory[],MATCH(tbl_deal[[#This Row],[Index]],Directory[Index],0),MATCH('DEAL DIRECTORY'!AE$5,Directory[#Headers],0))</f>
        <v>--</v>
      </c>
      <c r="AF194" s="129" t="str">
        <f>INDEX(Directory[],MATCH(tbl_deal[[#This Row],[Index]],Directory[Index],0),MATCH('DEAL DIRECTORY'!AF$5,Directory[#Headers],0))</f>
        <v>N</v>
      </c>
      <c r="AG194" s="129" t="str">
        <f>INDEX(Directory[],MATCH(tbl_deal[[#This Row],[Index]],Directory[Index],0),MATCH('DEAL DIRECTORY'!AG$5,Directory[#Headers],0))</f>
        <v>中国银行(香港)有限公司</v>
      </c>
      <c r="AH194" s="129" t="str">
        <f>INDEX(Directory[],MATCH(tbl_deal[[#This Row],[Index]],Directory[Index],0),MATCH('DEAL DIRECTORY'!AH$5,Directory[#Headers],0))</f>
        <v>n/a</v>
      </c>
      <c r="AI194" s="129" t="str">
        <f>INDEX(Directory[],MATCH(tbl_deal[[#This Row],[Index]],Directory[Index],0),MATCH('DEAL DIRECTORY'!AI$5,Directory[#Headers],0))</f>
        <v>n/a</v>
      </c>
      <c r="AJ194" s="129" t="str">
        <f>INDEX(Directory[],MATCH(tbl_deal[[#This Row],[Index]],Directory[Index],0),MATCH('DEAL DIRECTORY'!AJ$5,Directory[#Headers],0))</f>
        <v>北京</v>
      </c>
      <c r="AK194" s="129" t="str">
        <f>INDEX(Directory[],MATCH(tbl_deal[[#This Row],[Index]],Directory[Index],0),MATCH('DEAL DIRECTORY'!AK$5,Directory[#Headers],0))</f>
        <v>--</v>
      </c>
      <c r="AL194" s="129" t="str">
        <f>INDEX(Directory[],MATCH(tbl_deal[[#This Row],[Index]],Directory[Index],0),MATCH('DEAL DIRECTORY'!AL$5,Directory[#Headers],0))</f>
        <v>--</v>
      </c>
      <c r="AM194" s="129" t="str">
        <f>INDEX(Directory[],MATCH(tbl_deal[[#This Row],[Index]],Directory[Index],0),MATCH('DEAL DIRECTORY'!AM$5,Directory[#Headers],0))</f>
        <v>--</v>
      </c>
      <c r="AN194" s="129" t="str">
        <f>INDEX(Directory[],MATCH(tbl_deal[[#This Row],[Index]],Directory[Index],0),MATCH('DEAL DIRECTORY'!AN$5,Directory[#Headers],0))</f>
        <v>--</v>
      </c>
      <c r="AO194" s="132">
        <f>IF(ISBLANK(INDEX(Directory[],MATCH(tbl_deal[[#This Row],[Index]],Directory[Index],0),MATCH('DEAL DIRECTORY'!AO$5,Directory[#Headers],0))),"--",INDEX(Directory[],MATCH(tbl_deal[[#This Row],[Index]],Directory[Index],0),MATCH('DEAL DIRECTORY'!AO$5,Directory[#Headers],0)))</f>
        <v>1875</v>
      </c>
      <c r="AP194" s="129">
        <f>INDEX(Directory[],MATCH(tbl_deal[[#This Row],[Index]],Directory[Index],0),MATCH('DEAL DIRECTORY'!AP$5,Directory[#Headers],0))</f>
        <v>2.37</v>
      </c>
      <c r="AQ194" s="129">
        <f>INDEX(Directory[],MATCH(tbl_deal[[#This Row],[Index]],Directory[Index],0),MATCH('DEAL DIRECTORY'!AQ$5,Directory[#Headers],0))</f>
        <v>15</v>
      </c>
      <c r="AR194" s="129">
        <f>INDEX(Directory[],MATCH(tbl_deal[[#This Row],[Index]],Directory[Index],0),MATCH('DEAL DIRECTORY'!AR$5,Directory[#Headers],0))</f>
        <v>17.986000000000001</v>
      </c>
      <c r="AS194" s="129" t="str">
        <f>INDEX(Directory[],MATCH(tbl_deal[[#This Row],[Index]],Directory[Index],0),MATCH('DEAL DIRECTORY'!AS$5,Directory[#Headers],0))</f>
        <v>央企(子)</v>
      </c>
      <c r="AT194" s="129" t="str">
        <f>INDEX(Directory[],MATCH(tbl_deal[[#This Row],[Index]],Directory[Index],0),MATCH('DEAL DIRECTORY'!AT$5,Directory[#Headers],0))</f>
        <v>金融机构</v>
      </c>
      <c r="AU194" s="129" t="str">
        <f>INDEX(Directory[],MATCH(tbl_deal[[#This Row],[Index]],Directory[Index],0),MATCH('DEAL DIRECTORY'!AU$5,Directory[#Headers],0))</f>
        <v>银行</v>
      </c>
      <c r="AV194" s="129" t="str">
        <f>INDEX(Directory[],MATCH(tbl_deal[[#This Row],[Index]],Directory[Index],0),MATCH('DEAL DIRECTORY'!AV$5,Directory[#Headers],0))</f>
        <v>直发</v>
      </c>
      <c r="AW194" s="129" t="str">
        <f>INDEX(Directory[],MATCH(tbl_deal[[#This Row],[Index]],Directory[Index],0),MATCH('DEAL DIRECTORY'!AW$5,Directory[#Headers],0))</f>
        <v>投资级</v>
      </c>
      <c r="AX194" s="129" t="str">
        <f>INDEX(Directory[],MATCH(tbl_deal[[#This Row],[Index]],Directory[Index],0),MATCH('DEAL DIRECTORY'!AX$5,Directory[#Headers],0))</f>
        <v>2-3亿</v>
      </c>
      <c r="AY194" s="133" t="str">
        <f>INDEX(Directory[],MATCH(tbl_deal[[#This Row],[Index]],Directory[Index],0),MATCH('DEAL DIRECTORY'!AY$5,Directory[#Headers],0))</f>
        <v>21年</v>
      </c>
      <c r="AZ194" s="129" t="str">
        <f>INDEX(Directory[],MATCH(tbl_deal[[#This Row],[Index]],Directory[Index],0),MATCH('DEAL DIRECTORY'!AZ$5,Directory[#Headers],0))</f>
        <v>Q3</v>
      </c>
      <c r="BA194" s="129" t="str">
        <f>INDEX(Directory[],MATCH(tbl_deal[[#This Row],[Index]],Directory[Index],0),MATCH('DEAL DIRECTORY'!BA$5,Directory[#Headers],0))</f>
        <v>07月</v>
      </c>
      <c r="BB194" s="129" t="str">
        <f>INDEX(Directory[],MATCH(tbl_deal[[#This Row],[Index]],Directory[Index],0),MATCH('DEAL DIRECTORY'!BB$5,Directory[#Headers],0))</f>
        <v>--</v>
      </c>
      <c r="BC194" s="129" t="str">
        <f>INDEX(Directory[],MATCH(tbl_deal[[#This Row],[Index]],Directory[Index],0),MATCH('DEAL DIRECTORY'!BC$5,Directory[#Headers],0))</f>
        <v>BANK OF CHINA HONG KONG LTD</v>
      </c>
      <c r="BD194" s="129" t="str">
        <f>INDEX(Directory[],MATCH(tbl_deal[[#This Row],[Index]],Directory[Index],0),MATCH('DEAL DIRECTORY'!BD$5,Directory[#Headers],0))</f>
        <v>HK0000744695</v>
      </c>
      <c r="BE194" s="137" t="str">
        <f>INDEX(Directory[],MATCH(tbl_deal[[#This Row],[Index]],Directory[Index],0),MATCH('DEAL DIRECTORY'!BE$5,Directory[#Headers],0))</f>
        <v>21年07月</v>
      </c>
      <c r="BF194" s="137" t="str">
        <f>INDEX(Directory[],MATCH(tbl_deal[[#This Row],[Index]],Directory[Index],0),MATCH('DEAL DIRECTORY'!BF$5,Directory[#Headers],0))</f>
        <v>中银香港</v>
      </c>
      <c r="BG194" s="137" t="str">
        <f>INDEX(Directory[],MATCH(tbl_deal[[#This Row],[Index]],Directory[Index],0),MATCH('DEAL DIRECTORY'!BG$5,Directory[#Headers],0))</f>
        <v>Aa3/--/--</v>
      </c>
      <c r="BH194" s="137" t="str">
        <f>INDEX(Directory[],MATCH(tbl_deal[[#This Row],[Index]],Directory[Index],0),MATCH('DEAL DIRECTORY'!BH$5,Directory[#Headers],0))</f>
        <v>绿色点心债</v>
      </c>
      <c r="BI194" s="137" t="str">
        <f>INDEX(Directory[],MATCH(tbl_deal[[#This Row],[Index]],Directory[Index],0),MATCH('DEAL DIRECTORY'!BI$5,Directory[#Headers],0))</f>
        <v>人民币15亿元</v>
      </c>
      <c r="BJ194" s="137" t="str">
        <f>INDEX(Directory[],MATCH(tbl_deal[[#This Row],[Index]],Directory[Index],0),MATCH('DEAL DIRECTORY'!BJ$5,Directory[#Headers],0))</f>
        <v>2年</v>
      </c>
      <c r="BK194" s="137" t="str">
        <f>INDEX(Directory[],MATCH(tbl_deal[[#This Row],[Index]],Directory[Index],0),MATCH('DEAL DIRECTORY'!BK$5,Directory[#Headers],0))</f>
        <v>2.8%</v>
      </c>
      <c r="BL194" s="137" t="str">
        <f>INDEX(Directory[],MATCH(tbl_deal[[#This Row],[Index]],Directory[Index],0),MATCH('DEAL DIRECTORY'!BL$5,Directory[#Headers],0))</f>
        <v>账簿管理人</v>
      </c>
      <c r="BM194" s="129" t="str">
        <f>INDEX(Directory[],MATCH(tbl_deal[[#This Row],[Index]],Directory[Index],0),MATCH('DEAL DIRECTORY'!BM$5,Directory[#Headers],0))</f>
        <v>\\10.10.1.215\dcm$\Deals\Completed\2021 Completed\G 中国银行(香港)</v>
      </c>
      <c r="BN194" s="4"/>
      <c r="BO194" s="4"/>
      <c r="BP194" s="4"/>
    </row>
    <row r="195" spans="3:68" ht="20.25" customHeight="1" x14ac:dyDescent="0.25">
      <c r="C195" s="129">
        <f>Directory[[#This Row],[Index]]</f>
        <v>276</v>
      </c>
      <c r="D195" s="130">
        <f>INDEX(Directory[],MATCH(tbl_deal[[#This Row],[Index]],Directory[Index],0),MATCH('DEAL DIRECTORY'!D$5,Directory[#Headers],0))</f>
        <v>44376</v>
      </c>
      <c r="E195" s="129" t="str">
        <f>INDEX(Directory[],MATCH(tbl_deal[[#This Row],[Index]],Directory[Index],0),MATCH('DEAL DIRECTORY'!E$5,Directory[#Headers],0))</f>
        <v/>
      </c>
      <c r="F195" s="129" t="str">
        <f>INDEX(Directory[],MATCH(tbl_deal[[#This Row],[Index]],Directory[Index],0),MATCH('DEAL DIRECTORY'!F$5,Directory[#Headers],0))</f>
        <v/>
      </c>
      <c r="G195" s="129" t="str">
        <f>INDEX(Directory[],MATCH(tbl_deal[[#This Row],[Index]],Directory[Index],0),MATCH('DEAL DIRECTORY'!G$5,Directory[#Headers],0))</f>
        <v>Happy Living</v>
      </c>
      <c r="H195" s="135" t="str">
        <f>IF(tbl_deal[[#This Row],[FolderPath]]="","",HYPERLINK(tbl_deal[[#This Row],[FolderPath]],"📂"))</f>
        <v>📂</v>
      </c>
      <c r="I195" s="129" t="str">
        <f>INDEX(Directory[],MATCH(tbl_deal[[#This Row],[Index]],Directory[Index],0),MATCH('DEAL DIRECTORY'!I$5,Directory[#Headers],0))</f>
        <v>JBR</v>
      </c>
      <c r="J195" s="129" t="str">
        <f>INDEX(Directory[],MATCH(tbl_deal[[#This Row],[Index]],Directory[Index],0),MATCH('DEAL DIRECTORY'!J$5,Directory[#Headers],0))</f>
        <v>n/a</v>
      </c>
      <c r="K195" s="129" t="str">
        <f>INDEX(Directory[],MATCH(tbl_deal[[#This Row],[Index]],Directory[Index],0),MATCH('DEAL DIRECTORY'!K$5,Directory[#Headers],0))</f>
        <v>SOE组</v>
      </c>
      <c r="L195" s="129">
        <f>INDEX(Directory[],MATCH(tbl_deal[[#This Row],[Index]],Directory[Index],0),MATCH('DEAL DIRECTORY'!L$5,Directory[#Headers],0))</f>
        <v>1</v>
      </c>
      <c r="M195" s="129" t="str">
        <f>INDEX(Directory[],MATCH(tbl_deal[[#This Row],[Index]],Directory[Index],0),MATCH('DEAL DIRECTORY'!M$5,Directory[#Headers],0))</f>
        <v>昆明公租</v>
      </c>
      <c r="N195" s="129" t="str">
        <f>INDEX(Directory[],MATCH(tbl_deal[[#This Row],[Index]],Directory[Index],0),MATCH('DEAL DIRECTORY'!N$5,Directory[#Headers],0))</f>
        <v>--/--/--</v>
      </c>
      <c r="O195" s="129" t="str">
        <f>INDEX(Directory[],MATCH(tbl_deal[[#This Row],[Index]],Directory[Index],0),MATCH('DEAL DIRECTORY'!O$5,Directory[#Headers],0))</f>
        <v>USD</v>
      </c>
      <c r="P195" s="129">
        <f>INDEX(Directory[],MATCH(tbl_deal[[#This Row],[Index]],Directory[Index],0),MATCH('DEAL DIRECTORY'!P$5,Directory[#Headers],0))</f>
        <v>1</v>
      </c>
      <c r="Q195" s="129" t="str">
        <f>INDEX(Directory[],MATCH(tbl_deal[[#This Row],[Index]],Directory[Index],0),MATCH('DEAL DIRECTORY'!Q$5,Directory[#Headers],0))</f>
        <v>3</v>
      </c>
      <c r="R195" s="129" t="str">
        <f>INDEX(Directory[],MATCH(tbl_deal[[#This Row],[Index]],Directory[Index],0),MATCH('DEAL DIRECTORY'!R$5,Directory[#Headers],0))</f>
        <v>5.5%</v>
      </c>
      <c r="S195" s="129" t="str">
        <f>INDEX(Directory[],MATCH(tbl_deal[[#This Row],[Index]],Directory[Index],0),MATCH('DEAL DIRECTORY'!S$5,Directory[#Headers],0))</f>
        <v>5.95%a</v>
      </c>
      <c r="T195" s="129" t="str">
        <f>INDEX(Directory[],MATCH(tbl_deal[[#This Row],[Index]],Directory[Index],0),MATCH('DEAL DIRECTORY'!T$5,Directory[#Headers],0))</f>
        <v>5.5%</v>
      </c>
      <c r="U195" s="129" t="str">
        <f>INDEX(Directory[],MATCH(tbl_deal[[#This Row],[Index]],Directory[Index],0),MATCH('DEAL DIRECTORY'!U$5,Directory[#Headers],0))</f>
        <v>--</v>
      </c>
      <c r="V195" s="131">
        <f>INDEX(Directory[],MATCH(tbl_deal[[#This Row],[Index]],Directory[Index],0),MATCH('DEAL DIRECTORY'!V$5,Directory[#Headers],0))</f>
        <v>45</v>
      </c>
      <c r="W195" s="129" t="str">
        <f>INDEX(Directory[],MATCH(tbl_deal[[#This Row],[Index]],Directory[Index],0),MATCH('DEAL DIRECTORY'!W$5,Directory[#Headers],0))</f>
        <v>直发</v>
      </c>
      <c r="X195" s="129" t="str">
        <f>INDEX(Directory[],MATCH(tbl_deal[[#This Row],[Index]],Directory[Index],0),MATCH('DEAL DIRECTORY'!X$5,Directory[#Headers],0))</f>
        <v>--</v>
      </c>
      <c r="Y195" s="129" t="str">
        <f>INDEX(Directory[],MATCH(tbl_deal[[#This Row],[Index]],Directory[Index],0),MATCH('DEAL DIRECTORY'!Y$5,Directory[#Headers],0))</f>
        <v>港交所</v>
      </c>
      <c r="Z195" s="129" t="str">
        <f>INDEX(Directory[],MATCH(tbl_deal[[#This Row],[Index]],Directory[Index],0),MATCH('DEAL DIRECTORY'!Z$5,Directory[#Headers],0))</f>
        <v/>
      </c>
      <c r="AA195" s="129" t="str">
        <f>INDEX(Directory[],MATCH(tbl_deal[[#This Row],[Index]],Directory[Index],0),MATCH('DEAL DIRECTORY'!AA$5,Directory[#Headers],0))</f>
        <v/>
      </c>
      <c r="AB195" s="129" t="str">
        <f>INDEX(Directory[],MATCH(tbl_deal[[#This Row],[Index]],Directory[Index],0),MATCH('DEAL DIRECTORY'!AB$5,Directory[#Headers],0))</f>
        <v>BISL</v>
      </c>
      <c r="AC195" s="129" t="str">
        <f>INDEX(Directory[],MATCH(tbl_deal[[#This Row],[Index]],Directory[Index],0),MATCH('DEAL DIRECTORY'!AC$5,Directory[#Headers],0))</f>
        <v>--</v>
      </c>
      <c r="AD195" s="129" t="str">
        <f>INDEX(Directory[],MATCH(tbl_deal[[#This Row],[Index]],Directory[Index],0),MATCH('DEAL DIRECTORY'!AD$5,Directory[#Headers],0))</f>
        <v>--</v>
      </c>
      <c r="AE195" s="129" t="str">
        <f>INDEX(Directory[],MATCH(tbl_deal[[#This Row],[Index]],Directory[Index],0),MATCH('DEAL DIRECTORY'!AE$5,Directory[#Headers],0))</f>
        <v>--</v>
      </c>
      <c r="AF195" s="129" t="str">
        <f>INDEX(Directory[],MATCH(tbl_deal[[#This Row],[Index]],Directory[Index],0),MATCH('DEAL DIRECTORY'!AF$5,Directory[#Headers],0))</f>
        <v>Y</v>
      </c>
      <c r="AG195" s="129" t="str">
        <f>INDEX(Directory[],MATCH(tbl_deal[[#This Row],[Index]],Directory[Index],0),MATCH('DEAL DIRECTORY'!AG$5,Directory[#Headers],0))</f>
        <v>昆明市公共租赁住房开发建设管理有限公司</v>
      </c>
      <c r="AH195" s="129" t="str">
        <f>INDEX(Directory[],MATCH(tbl_deal[[#This Row],[Index]],Directory[Index],0),MATCH('DEAL DIRECTORY'!AH$5,Directory[#Headers],0))</f>
        <v>--/--/--</v>
      </c>
      <c r="AI195" s="129" t="str">
        <f>INDEX(Directory[],MATCH(tbl_deal[[#This Row],[Index]],Directory[Index],0),MATCH('DEAL DIRECTORY'!AI$5,Directory[#Headers],0))</f>
        <v>AA+</v>
      </c>
      <c r="AJ195" s="129" t="str">
        <f>INDEX(Directory[],MATCH(tbl_deal[[#This Row],[Index]],Directory[Index],0),MATCH('DEAL DIRECTORY'!AJ$5,Directory[#Headers],0))</f>
        <v>云南</v>
      </c>
      <c r="AK195" s="129" t="str">
        <f>INDEX(Directory[],MATCH(tbl_deal[[#This Row],[Index]],Directory[Index],0),MATCH('DEAL DIRECTORY'!AK$5,Directory[#Headers],0))</f>
        <v>昆明市</v>
      </c>
      <c r="AL195" s="129" t="str">
        <f>INDEX(Directory[],MATCH(tbl_deal[[#This Row],[Index]],Directory[Index],0),MATCH('DEAL DIRECTORY'!AL$5,Directory[#Headers],0))</f>
        <v>--</v>
      </c>
      <c r="AM195" s="129" t="str">
        <f>INDEX(Directory[],MATCH(tbl_deal[[#This Row],[Index]],Directory[Index],0),MATCH('DEAL DIRECTORY'!AM$5,Directory[#Headers],0))</f>
        <v>--</v>
      </c>
      <c r="AN195" s="129" t="str">
        <f>INDEX(Directory[],MATCH(tbl_deal[[#This Row],[Index]],Directory[Index],0),MATCH('DEAL DIRECTORY'!AN$5,Directory[#Headers],0))</f>
        <v>--</v>
      </c>
      <c r="AO195" s="132">
        <f>IF(ISBLANK(INDEX(Directory[],MATCH(tbl_deal[[#This Row],[Index]],Directory[Index],0),MATCH('DEAL DIRECTORY'!AO$5,Directory[#Headers],0))),"--",INDEX(Directory[],MATCH(tbl_deal[[#This Row],[Index]],Directory[Index],0),MATCH('DEAL DIRECTORY'!AO$5,Directory[#Headers],0)))</f>
        <v>0</v>
      </c>
      <c r="AP195" s="129">
        <f>INDEX(Directory[],MATCH(tbl_deal[[#This Row],[Index]],Directory[Index],0),MATCH('DEAL DIRECTORY'!AP$5,Directory[#Headers],0))</f>
        <v>1</v>
      </c>
      <c r="AQ195" s="129">
        <f>INDEX(Directory[],MATCH(tbl_deal[[#This Row],[Index]],Directory[Index],0),MATCH('DEAL DIRECTORY'!AQ$5,Directory[#Headers],0))</f>
        <v>6.46</v>
      </c>
      <c r="AR195" s="129">
        <f>INDEX(Directory[],MATCH(tbl_deal[[#This Row],[Index]],Directory[Index],0),MATCH('DEAL DIRECTORY'!AR$5,Directory[#Headers],0))</f>
        <v>7.7519999999999998</v>
      </c>
      <c r="AS195" s="129" t="str">
        <f>INDEX(Directory[],MATCH(tbl_deal[[#This Row],[Index]],Directory[Index],0),MATCH('DEAL DIRECTORY'!AS$5,Directory[#Headers],0))</f>
        <v>地方国企</v>
      </c>
      <c r="AT195" s="129" t="str">
        <f>INDEX(Directory[],MATCH(tbl_deal[[#This Row],[Index]],Directory[Index],0),MATCH('DEAL DIRECTORY'!AT$5,Directory[#Headers],0))</f>
        <v>地方平台</v>
      </c>
      <c r="AU195" s="129" t="str">
        <f>INDEX(Directory[],MATCH(tbl_deal[[#This Row],[Index]],Directory[Index],0),MATCH('DEAL DIRECTORY'!AU$5,Directory[#Headers],0))</f>
        <v>--</v>
      </c>
      <c r="AV195" s="129" t="str">
        <f>INDEX(Directory[],MATCH(tbl_deal[[#This Row],[Index]],Directory[Index],0),MATCH('DEAL DIRECTORY'!AV$5,Directory[#Headers],0))</f>
        <v>直发</v>
      </c>
      <c r="AW195" s="129" t="str">
        <f>INDEX(Directory[],MATCH(tbl_deal[[#This Row],[Index]],Directory[Index],0),MATCH('DEAL DIRECTORY'!AW$5,Directory[#Headers],0))</f>
        <v>无评级</v>
      </c>
      <c r="AX195" s="129" t="str">
        <f>INDEX(Directory[],MATCH(tbl_deal[[#This Row],[Index]],Directory[Index],0),MATCH('DEAL DIRECTORY'!AX$5,Directory[#Headers],0))</f>
        <v>≤2亿</v>
      </c>
      <c r="AY195" s="133" t="str">
        <f>INDEX(Directory[],MATCH(tbl_deal[[#This Row],[Index]],Directory[Index],0),MATCH('DEAL DIRECTORY'!AY$5,Directory[#Headers],0))</f>
        <v>21年</v>
      </c>
      <c r="AZ195" s="129" t="str">
        <f>INDEX(Directory[],MATCH(tbl_deal[[#This Row],[Index]],Directory[Index],0),MATCH('DEAL DIRECTORY'!AZ$5,Directory[#Headers],0))</f>
        <v>Q2</v>
      </c>
      <c r="BA195" s="129" t="str">
        <f>INDEX(Directory[],MATCH(tbl_deal[[#This Row],[Index]],Directory[Index],0),MATCH('DEAL DIRECTORY'!BA$5,Directory[#Headers],0))</f>
        <v>06月</v>
      </c>
      <c r="BB195" s="129" t="str">
        <f>INDEX(Directory[],MATCH(tbl_deal[[#This Row],[Index]],Directory[Index],0),MATCH('DEAL DIRECTORY'!BB$5,Directory[#Headers],0))</f>
        <v>SOE Creds</v>
      </c>
      <c r="BC195" s="129" t="str">
        <f>INDEX(Directory[],MATCH(tbl_deal[[#This Row],[Index]],Directory[Index],0),MATCH('DEAL DIRECTORY'!BC$5,Directory[#Headers],0))</f>
        <v>KUNMING PUBLIC RENTAL HOUSING DEVELOPMENT CONSTRUCTION MANAGEMENT CO LTD</v>
      </c>
      <c r="BD195" s="129" t="str">
        <f>INDEX(Directory[],MATCH(tbl_deal[[#This Row],[Index]],Directory[Index],0),MATCH('DEAL DIRECTORY'!BD$5,Directory[#Headers],0))</f>
        <v>XS2358354012</v>
      </c>
      <c r="BE195" s="137" t="str">
        <f>INDEX(Directory[],MATCH(tbl_deal[[#This Row],[Index]],Directory[Index],0),MATCH('DEAL DIRECTORY'!BE$5,Directory[#Headers],0))</f>
        <v>21年06月</v>
      </c>
      <c r="BF195" s="137" t="str">
        <f>INDEX(Directory[],MATCH(tbl_deal[[#This Row],[Index]],Directory[Index],0),MATCH('DEAL DIRECTORY'!BF$5,Directory[#Headers],0))</f>
        <v>昆明公租</v>
      </c>
      <c r="BG195" s="137" t="str">
        <f>INDEX(Directory[],MATCH(tbl_deal[[#This Row],[Index]],Directory[Index],0),MATCH('DEAL DIRECTORY'!BG$5,Directory[#Headers],0))</f>
        <v>--/--/--</v>
      </c>
      <c r="BH195" s="137" t="str">
        <f>INDEX(Directory[],MATCH(tbl_deal[[#This Row],[Index]],Directory[Index],0),MATCH('DEAL DIRECTORY'!BH$5,Directory[#Headers],0))</f>
        <v>高级债</v>
      </c>
      <c r="BI195" s="137" t="str">
        <f>INDEX(Directory[],MATCH(tbl_deal[[#This Row],[Index]],Directory[Index],0),MATCH('DEAL DIRECTORY'!BI$5,Directory[#Headers],0))</f>
        <v>1亿美元</v>
      </c>
      <c r="BJ195" s="137" t="str">
        <f>INDEX(Directory[],MATCH(tbl_deal[[#This Row],[Index]],Directory[Index],0),MATCH('DEAL DIRECTORY'!BJ$5,Directory[#Headers],0))</f>
        <v>3年</v>
      </c>
      <c r="BK195" s="137" t="str">
        <f>INDEX(Directory[],MATCH(tbl_deal[[#This Row],[Index]],Directory[Index],0),MATCH('DEAL DIRECTORY'!BK$5,Directory[#Headers],0))</f>
        <v>5.5%</v>
      </c>
      <c r="BL195" s="137" t="str">
        <f>INDEX(Directory[],MATCH(tbl_deal[[#This Row],[Index]],Directory[Index],0),MATCH('DEAL DIRECTORY'!BL$5,Directory[#Headers],0))</f>
        <v>账簿管理人</v>
      </c>
      <c r="BM195" s="129" t="str">
        <f>INDEX(Directory[],MATCH(tbl_deal[[#This Row],[Index]],Directory[Index],0),MATCH('DEAL DIRECTORY'!BM$5,Directory[#Headers],0))</f>
        <v>\\10.10.1.215\dcm$\Deals\Completed\2021 Completed\Happy Living 昆明公租房</v>
      </c>
      <c r="BN195" s="4"/>
      <c r="BO195" s="4"/>
      <c r="BP195" s="4"/>
    </row>
    <row r="196" spans="3:68" ht="20.25" customHeight="1" x14ac:dyDescent="0.25">
      <c r="C196" s="129">
        <f>Directory[[#This Row],[Index]]</f>
        <v>275</v>
      </c>
      <c r="D196" s="130">
        <f>INDEX(Directory[],MATCH(tbl_deal[[#This Row],[Index]],Directory[Index],0),MATCH('DEAL DIRECTORY'!D$5,Directory[#Headers],0))</f>
        <v>44376</v>
      </c>
      <c r="E196" s="129" t="str">
        <f>INDEX(Directory[],MATCH(tbl_deal[[#This Row],[Index]],Directory[Index],0),MATCH('DEAL DIRECTORY'!E$5,Directory[#Headers],0))</f>
        <v/>
      </c>
      <c r="F196" s="129" t="str">
        <f>INDEX(Directory[],MATCH(tbl_deal[[#This Row],[Index]],Directory[Index],0),MATCH('DEAL DIRECTORY'!F$5,Directory[#Headers],0))</f>
        <v/>
      </c>
      <c r="G196" s="129" t="str">
        <f>INDEX(Directory[],MATCH(tbl_deal[[#This Row],[Index]],Directory[Index],0),MATCH('DEAL DIRECTORY'!G$5,Directory[#Headers],0))</f>
        <v>Lightfoot</v>
      </c>
      <c r="H196" s="135" t="str">
        <f>IF(tbl_deal[[#This Row],[FolderPath]]="","",HYPERLINK(tbl_deal[[#This Row],[FolderPath]],"📂"))</f>
        <v>📂</v>
      </c>
      <c r="I196" s="129" t="str">
        <f>INDEX(Directory[],MATCH(tbl_deal[[#This Row],[Index]],Directory[Index],0),MATCH('DEAL DIRECTORY'!I$5,Directory[#Headers],0))</f>
        <v>JGC</v>
      </c>
      <c r="J196" s="129" t="str">
        <f>INDEX(Directory[],MATCH(tbl_deal[[#This Row],[Index]],Directory[Index],0),MATCH('DEAL DIRECTORY'!J$5,Directory[#Headers],0))</f>
        <v>n/a</v>
      </c>
      <c r="K196" s="129" t="str">
        <f>INDEX(Directory[],MATCH(tbl_deal[[#This Row],[Index]],Directory[Index],0),MATCH('DEAL DIRECTORY'!K$5,Directory[#Headers],0))</f>
        <v>SOE组</v>
      </c>
      <c r="L196" s="129">
        <f>INDEX(Directory[],MATCH(tbl_deal[[#This Row],[Index]],Directory[Index],0),MATCH('DEAL DIRECTORY'!L$5,Directory[#Headers],0))</f>
        <v>2</v>
      </c>
      <c r="M196" s="129" t="str">
        <f>INDEX(Directory[],MATCH(tbl_deal[[#This Row],[Index]],Directory[Index],0),MATCH('DEAL DIRECTORY'!M$5,Directory[#Headers],0))</f>
        <v>交银香港</v>
      </c>
      <c r="N196" s="129" t="str">
        <f>INDEX(Directory[],MATCH(tbl_deal[[#This Row],[Index]],Directory[Index],0),MATCH('DEAL DIRECTORY'!N$5,Directory[#Headers],0))</f>
        <v>--/BBB/BBB+</v>
      </c>
      <c r="O196" s="129" t="str">
        <f>INDEX(Directory[],MATCH(tbl_deal[[#This Row],[Index]],Directory[Index],0),MATCH('DEAL DIRECTORY'!O$5,Directory[#Headers],0))</f>
        <v>USD</v>
      </c>
      <c r="P196" s="129">
        <f>INDEX(Directory[],MATCH(tbl_deal[[#This Row],[Index]],Directory[Index],0),MATCH('DEAL DIRECTORY'!P$5,Directory[#Headers],0))</f>
        <v>10</v>
      </c>
      <c r="Q196" s="129" t="str">
        <f>INDEX(Directory[],MATCH(tbl_deal[[#This Row],[Index]],Directory[Index],0),MATCH('DEAL DIRECTORY'!Q$5,Directory[#Headers],0))</f>
        <v>10</v>
      </c>
      <c r="R196" s="129" t="str">
        <f>INDEX(Directory[],MATCH(tbl_deal[[#This Row],[Index]],Directory[Index],0),MATCH('DEAL DIRECTORY'!R$5,Directory[#Headers],0))</f>
        <v>2.304%</v>
      </c>
      <c r="S196" s="129" t="str">
        <f>INDEX(Directory[],MATCH(tbl_deal[[#This Row],[Index]],Directory[Index],0),MATCH('DEAL DIRECTORY'!S$5,Directory[#Headers],0))</f>
        <v>T+175a</v>
      </c>
      <c r="T196" s="129" t="str">
        <f>INDEX(Directory[],MATCH(tbl_deal[[#This Row],[Index]],Directory[Index],0),MATCH('DEAL DIRECTORY'!T$5,Directory[#Headers],0))</f>
        <v>T+140</v>
      </c>
      <c r="U196" s="129" t="str">
        <f>INDEX(Directory[],MATCH(tbl_deal[[#This Row],[Index]],Directory[Index],0),MATCH('DEAL DIRECTORY'!U$5,Directory[#Headers],0))</f>
        <v>T+140</v>
      </c>
      <c r="V196" s="131">
        <f>INDEX(Directory[],MATCH(tbl_deal[[#This Row],[Index]],Directory[Index],0),MATCH('DEAL DIRECTORY'!V$5,Directory[#Headers],0))</f>
        <v>35</v>
      </c>
      <c r="W196" s="129" t="str">
        <f>INDEX(Directory[],MATCH(tbl_deal[[#This Row],[Index]],Directory[Index],0),MATCH('DEAL DIRECTORY'!W$5,Directory[#Headers],0))</f>
        <v>直发</v>
      </c>
      <c r="X196" s="129" t="str">
        <f>INDEX(Directory[],MATCH(tbl_deal[[#This Row],[Index]],Directory[Index],0),MATCH('DEAL DIRECTORY'!X$5,Directory[#Headers],0))</f>
        <v>二级资本债</v>
      </c>
      <c r="Y196" s="129" t="str">
        <f>INDEX(Directory[],MATCH(tbl_deal[[#This Row],[Index]],Directory[Index],0),MATCH('DEAL DIRECTORY'!Y$5,Directory[#Headers],0))</f>
        <v>港交所</v>
      </c>
      <c r="Z196" s="129" t="str">
        <f>INDEX(Directory[],MATCH(tbl_deal[[#This Row],[Index]],Directory[Index],0),MATCH('DEAL DIRECTORY'!Z$5,Directory[#Headers],0))</f>
        <v>T2</v>
      </c>
      <c r="AA196" s="129" t="str">
        <f>INDEX(Directory[],MATCH(tbl_deal[[#This Row],[Index]],Directory[Index],0),MATCH('DEAL DIRECTORY'!AA$5,Directory[#Headers],0))</f>
        <v/>
      </c>
      <c r="AB196" s="129" t="str">
        <f>INDEX(Directory[],MATCH(tbl_deal[[#This Row],[Index]],Directory[Index],0),MATCH('DEAL DIRECTORY'!AB$5,Directory[#Headers],0))</f>
        <v>BISL,港分</v>
      </c>
      <c r="AC196" s="129" t="str">
        <f>INDEX(Directory[],MATCH(tbl_deal[[#This Row],[Index]],Directory[Index],0),MATCH('DEAL DIRECTORY'!AC$5,Directory[#Headers],0))</f>
        <v>Lead</v>
      </c>
      <c r="AD196" s="129" t="str">
        <f>INDEX(Directory[],MATCH(tbl_deal[[#This Row],[Index]],Directory[Index],0),MATCH('DEAL DIRECTORY'!AD$5,Directory[#Headers],0))</f>
        <v>--</v>
      </c>
      <c r="AE196" s="129" t="str">
        <f>INDEX(Directory[],MATCH(tbl_deal[[#This Row],[Index]],Directory[Index],0),MATCH('DEAL DIRECTORY'!AE$5,Directory[#Headers],0))</f>
        <v>--</v>
      </c>
      <c r="AF196" s="129" t="str">
        <f>INDEX(Directory[],MATCH(tbl_deal[[#This Row],[Index]],Directory[Index],0),MATCH('DEAL DIRECTORY'!AF$5,Directory[#Headers],0))</f>
        <v>N</v>
      </c>
      <c r="AG196" s="129" t="str">
        <f>INDEX(Directory[],MATCH(tbl_deal[[#This Row],[Index]],Directory[Index],0),MATCH('DEAL DIRECTORY'!AG$5,Directory[#Headers],0))</f>
        <v>交通银行(香港)有限公司</v>
      </c>
      <c r="AH196" s="129" t="str">
        <f>INDEX(Directory[],MATCH(tbl_deal[[#This Row],[Index]],Directory[Index],0),MATCH('DEAL DIRECTORY'!AH$5,Directory[#Headers],0))</f>
        <v>--/A-/A</v>
      </c>
      <c r="AI196" s="129" t="str">
        <f>INDEX(Directory[],MATCH(tbl_deal[[#This Row],[Index]],Directory[Index],0),MATCH('DEAL DIRECTORY'!AI$5,Directory[#Headers],0))</f>
        <v>--</v>
      </c>
      <c r="AJ196" s="129" t="str">
        <f>INDEX(Directory[],MATCH(tbl_deal[[#This Row],[Index]],Directory[Index],0),MATCH('DEAL DIRECTORY'!AJ$5,Directory[#Headers],0))</f>
        <v>上海</v>
      </c>
      <c r="AK196" s="129" t="str">
        <f>INDEX(Directory[],MATCH(tbl_deal[[#This Row],[Index]],Directory[Index],0),MATCH('DEAL DIRECTORY'!AK$5,Directory[#Headers],0))</f>
        <v>--</v>
      </c>
      <c r="AL196" s="129" t="str">
        <f>INDEX(Directory[],MATCH(tbl_deal[[#This Row],[Index]],Directory[Index],0),MATCH('DEAL DIRECTORY'!AL$5,Directory[#Headers],0))</f>
        <v>--</v>
      </c>
      <c r="AM196" s="129" t="str">
        <f>INDEX(Directory[],MATCH(tbl_deal[[#This Row],[Index]],Directory[Index],0),MATCH('DEAL DIRECTORY'!AM$5,Directory[#Headers],0))</f>
        <v>--</v>
      </c>
      <c r="AN196" s="129" t="str">
        <f>INDEX(Directory[],MATCH(tbl_deal[[#This Row],[Index]],Directory[Index],0),MATCH('DEAL DIRECTORY'!AN$5,Directory[#Headers],0))</f>
        <v>--</v>
      </c>
      <c r="AO196" s="132">
        <f>IF(ISBLANK(INDEX(Directory[],MATCH(tbl_deal[[#This Row],[Index]],Directory[Index],0),MATCH('DEAL DIRECTORY'!AO$5,Directory[#Headers],0))),"--",INDEX(Directory[],MATCH(tbl_deal[[#This Row],[Index]],Directory[Index],0),MATCH('DEAL DIRECTORY'!AO$5,Directory[#Headers],0)))</f>
        <v>156680</v>
      </c>
      <c r="AP196" s="129">
        <f>INDEX(Directory[],MATCH(tbl_deal[[#This Row],[Index]],Directory[Index],0),MATCH('DEAL DIRECTORY'!AP$5,Directory[#Headers],0))</f>
        <v>10</v>
      </c>
      <c r="AQ196" s="129">
        <f>INDEX(Directory[],MATCH(tbl_deal[[#This Row],[Index]],Directory[Index],0),MATCH('DEAL DIRECTORY'!AQ$5,Directory[#Headers],0))</f>
        <v>64.64</v>
      </c>
      <c r="AR196" s="129">
        <f>INDEX(Directory[],MATCH(tbl_deal[[#This Row],[Index]],Directory[Index],0),MATCH('DEAL DIRECTORY'!AR$5,Directory[#Headers],0))</f>
        <v>77.519000000000005</v>
      </c>
      <c r="AS196" s="129" t="str">
        <f>INDEX(Directory[],MATCH(tbl_deal[[#This Row],[Index]],Directory[Index],0),MATCH('DEAL DIRECTORY'!AS$5,Directory[#Headers],0))</f>
        <v>央企(子)</v>
      </c>
      <c r="AT196" s="129" t="str">
        <f>INDEX(Directory[],MATCH(tbl_deal[[#This Row],[Index]],Directory[Index],0),MATCH('DEAL DIRECTORY'!AT$5,Directory[#Headers],0))</f>
        <v>金融机构</v>
      </c>
      <c r="AU196" s="129" t="str">
        <f>INDEX(Directory[],MATCH(tbl_deal[[#This Row],[Index]],Directory[Index],0),MATCH('DEAL DIRECTORY'!AU$5,Directory[#Headers],0))</f>
        <v>银行</v>
      </c>
      <c r="AV196" s="129" t="str">
        <f>INDEX(Directory[],MATCH(tbl_deal[[#This Row],[Index]],Directory[Index],0),MATCH('DEAL DIRECTORY'!AV$5,Directory[#Headers],0))</f>
        <v>直发</v>
      </c>
      <c r="AW196" s="129" t="str">
        <f>INDEX(Directory[],MATCH(tbl_deal[[#This Row],[Index]],Directory[Index],0),MATCH('DEAL DIRECTORY'!AW$5,Directory[#Headers],0))</f>
        <v>投资级</v>
      </c>
      <c r="AX196" s="129" t="str">
        <f>INDEX(Directory[],MATCH(tbl_deal[[#This Row],[Index]],Directory[Index],0),MATCH('DEAL DIRECTORY'!AX$5,Directory[#Headers],0))</f>
        <v>&gt;5亿</v>
      </c>
      <c r="AY196" s="133" t="str">
        <f>INDEX(Directory[],MATCH(tbl_deal[[#This Row],[Index]],Directory[Index],0),MATCH('DEAL DIRECTORY'!AY$5,Directory[#Headers],0))</f>
        <v>21年</v>
      </c>
      <c r="AZ196" s="129" t="str">
        <f>INDEX(Directory[],MATCH(tbl_deal[[#This Row],[Index]],Directory[Index],0),MATCH('DEAL DIRECTORY'!AZ$5,Directory[#Headers],0))</f>
        <v>Q2</v>
      </c>
      <c r="BA196" s="129" t="str">
        <f>INDEX(Directory[],MATCH(tbl_deal[[#This Row],[Index]],Directory[Index],0),MATCH('DEAL DIRECTORY'!BA$5,Directory[#Headers],0))</f>
        <v>06月</v>
      </c>
      <c r="BB196" s="129" t="str">
        <f>INDEX(Directory[],MATCH(tbl_deal[[#This Row],[Index]],Directory[Index],0),MATCH('DEAL DIRECTORY'!BB$5,Directory[#Headers],0))</f>
        <v>--</v>
      </c>
      <c r="BC196" s="129" t="str">
        <f>INDEX(Directory[],MATCH(tbl_deal[[#This Row],[Index]],Directory[Index],0),MATCH('DEAL DIRECTORY'!BC$5,Directory[#Headers],0))</f>
        <v>BANK OF COMMUNICATIONS HONG KONG LTD</v>
      </c>
      <c r="BD196" s="129" t="str">
        <f>INDEX(Directory[],MATCH(tbl_deal[[#This Row],[Index]],Directory[Index],0),MATCH('DEAL DIRECTORY'!BD$5,Directory[#Headers],0))</f>
        <v>XS2357352702</v>
      </c>
      <c r="BE196" s="137" t="str">
        <f>INDEX(Directory[],MATCH(tbl_deal[[#This Row],[Index]],Directory[Index],0),MATCH('DEAL DIRECTORY'!BE$5,Directory[#Headers],0))</f>
        <v>21年06月</v>
      </c>
      <c r="BF196" s="137" t="str">
        <f>INDEX(Directory[],MATCH(tbl_deal[[#This Row],[Index]],Directory[Index],0),MATCH('DEAL DIRECTORY'!BF$5,Directory[#Headers],0))</f>
        <v>交银香港</v>
      </c>
      <c r="BG196" s="137" t="str">
        <f>INDEX(Directory[],MATCH(tbl_deal[[#This Row],[Index]],Directory[Index],0),MATCH('DEAL DIRECTORY'!BG$5,Directory[#Headers],0))</f>
        <v>--/BBB/BBB+</v>
      </c>
      <c r="BH196" s="137" t="str">
        <f>INDEX(Directory[],MATCH(tbl_deal[[#This Row],[Index]],Directory[Index],0),MATCH('DEAL DIRECTORY'!BH$5,Directory[#Headers],0))</f>
        <v>二级资本债</v>
      </c>
      <c r="BI196" s="137" t="str">
        <f>INDEX(Directory[],MATCH(tbl_deal[[#This Row],[Index]],Directory[Index],0),MATCH('DEAL DIRECTORY'!BI$5,Directory[#Headers],0))</f>
        <v>10亿美元</v>
      </c>
      <c r="BJ196" s="137" t="str">
        <f>INDEX(Directory[],MATCH(tbl_deal[[#This Row],[Index]],Directory[Index],0),MATCH('DEAL DIRECTORY'!BJ$5,Directory[#Headers],0))</f>
        <v>10年</v>
      </c>
      <c r="BK196" s="137" t="str">
        <f>INDEX(Directory[],MATCH(tbl_deal[[#This Row],[Index]],Directory[Index],0),MATCH('DEAL DIRECTORY'!BK$5,Directory[#Headers],0))</f>
        <v>2.304%</v>
      </c>
      <c r="BL196" s="137" t="str">
        <f>INDEX(Directory[],MATCH(tbl_deal[[#This Row],[Index]],Directory[Index],0),MATCH('DEAL DIRECTORY'!BL$5,Directory[#Headers],0))</f>
        <v>全球协调人</v>
      </c>
      <c r="BM196" s="129" t="str">
        <f>INDEX(Directory[],MATCH(tbl_deal[[#This Row],[Index]],Directory[Index],0),MATCH('DEAL DIRECTORY'!BM$5,Directory[#Headers],0))</f>
        <v>\\10.10.1.215\dcm$\Deals\Completed\2021 Completed\Lightfoot 交通银行(香港)[T2]</v>
      </c>
      <c r="BN196" s="4"/>
      <c r="BO196" s="4"/>
      <c r="BP196" s="4"/>
    </row>
    <row r="197" spans="3:68" ht="20.25" customHeight="1" x14ac:dyDescent="0.25">
      <c r="C197" s="129">
        <f>Directory[[#This Row],[Index]]</f>
        <v>274</v>
      </c>
      <c r="D197" s="130">
        <f>INDEX(Directory[],MATCH(tbl_deal[[#This Row],[Index]],Directory[Index],0),MATCH('DEAL DIRECTORY'!D$5,Directory[#Headers],0))</f>
        <v>44372</v>
      </c>
      <c r="E197" s="129" t="str">
        <f>INDEX(Directory[],MATCH(tbl_deal[[#This Row],[Index]],Directory[Index],0),MATCH('DEAL DIRECTORY'!E$5,Directory[#Headers],0))</f>
        <v/>
      </c>
      <c r="F197" s="129" t="str">
        <f>INDEX(Directory[],MATCH(tbl_deal[[#This Row],[Index]],Directory[Index],0),MATCH('DEAL DIRECTORY'!F$5,Directory[#Headers],0))</f>
        <v/>
      </c>
      <c r="G197" s="129" t="str">
        <f>INDEX(Directory[],MATCH(tbl_deal[[#This Row],[Index]],Directory[Index],0),MATCH('DEAL DIRECTORY'!G$5,Directory[#Headers],0))</f>
        <v>Sincere III</v>
      </c>
      <c r="H197" s="135" t="str">
        <f>IF(tbl_deal[[#This Row],[FolderPath]]="","",HYPERLINK(tbl_deal[[#This Row],[FolderPath]],"📂"))</f>
        <v>📂</v>
      </c>
      <c r="I197" s="129" t="str">
        <f>INDEX(Directory[],MATCH(tbl_deal[[#This Row],[Index]],Directory[Index],0),MATCH('DEAL DIRECTORY'!I$5,Directory[#Headers],0))</f>
        <v>JBR</v>
      </c>
      <c r="J197" s="129" t="str">
        <f>INDEX(Directory[],MATCH(tbl_deal[[#This Row],[Index]],Directory[Index],0),MATCH('DEAL DIRECTORY'!J$5,Directory[#Headers],0))</f>
        <v>n/a</v>
      </c>
      <c r="K197" s="129" t="str">
        <f>INDEX(Directory[],MATCH(tbl_deal[[#This Row],[Index]],Directory[Index],0),MATCH('DEAL DIRECTORY'!K$5,Directory[#Headers],0))</f>
        <v>SOE组</v>
      </c>
      <c r="L197" s="129">
        <f>INDEX(Directory[],MATCH(tbl_deal[[#This Row],[Index]],Directory[Index],0),MATCH('DEAL DIRECTORY'!L$5,Directory[#Headers],0))</f>
        <v>1</v>
      </c>
      <c r="M197" s="129" t="str">
        <f>INDEX(Directory[],MATCH(tbl_deal[[#This Row],[Index]],Directory[Index],0),MATCH('DEAL DIRECTORY'!M$5,Directory[#Headers],0))</f>
        <v>中原豫资</v>
      </c>
      <c r="N197" s="129" t="str">
        <f>INDEX(Directory[],MATCH(tbl_deal[[#This Row],[Index]],Directory[Index],0),MATCH('DEAL DIRECTORY'!N$5,Directory[#Headers],0))</f>
        <v>A2/--/A</v>
      </c>
      <c r="O197" s="129" t="str">
        <f>INDEX(Directory[],MATCH(tbl_deal[[#This Row],[Index]],Directory[Index],0),MATCH('DEAL DIRECTORY'!O$5,Directory[#Headers],0))</f>
        <v>USD</v>
      </c>
      <c r="P197" s="129">
        <f>INDEX(Directory[],MATCH(tbl_deal[[#This Row],[Index]],Directory[Index],0),MATCH('DEAL DIRECTORY'!P$5,Directory[#Headers],0))</f>
        <v>3</v>
      </c>
      <c r="Q197" s="129" t="str">
        <f>INDEX(Directory[],MATCH(tbl_deal[[#This Row],[Index]],Directory[Index],0),MATCH('DEAL DIRECTORY'!Q$5,Directory[#Headers],0))</f>
        <v>5</v>
      </c>
      <c r="R197" s="129" t="str">
        <f>INDEX(Directory[],MATCH(tbl_deal[[#This Row],[Index]],Directory[Index],0),MATCH('DEAL DIRECTORY'!R$5,Directory[#Headers],0))</f>
        <v>3.2%</v>
      </c>
      <c r="S197" s="129" t="str">
        <f>INDEX(Directory[],MATCH(tbl_deal[[#This Row],[Index]],Directory[Index],0),MATCH('DEAL DIRECTORY'!S$5,Directory[#Headers],0))</f>
        <v>3.5%a</v>
      </c>
      <c r="T197" s="129" t="str">
        <f>INDEX(Directory[],MATCH(tbl_deal[[#This Row],[Index]],Directory[Index],0),MATCH('DEAL DIRECTORY'!T$5,Directory[#Headers],0))</f>
        <v>3.2%</v>
      </c>
      <c r="U197" s="129" t="str">
        <f>INDEX(Directory[],MATCH(tbl_deal[[#This Row],[Index]],Directory[Index],0),MATCH('DEAL DIRECTORY'!U$5,Directory[#Headers],0))</f>
        <v>--</v>
      </c>
      <c r="V197" s="131">
        <f>INDEX(Directory[],MATCH(tbl_deal[[#This Row],[Index]],Directory[Index],0),MATCH('DEAL DIRECTORY'!V$5,Directory[#Headers],0))</f>
        <v>30</v>
      </c>
      <c r="W197" s="129" t="str">
        <f>INDEX(Directory[],MATCH(tbl_deal[[#This Row],[Index]],Directory[Index],0),MATCH('DEAL DIRECTORY'!W$5,Directory[#Headers],0))</f>
        <v>担保</v>
      </c>
      <c r="X197" s="129" t="str">
        <f>INDEX(Directory[],MATCH(tbl_deal[[#This Row],[Index]],Directory[Index],0),MATCH('DEAL DIRECTORY'!X$5,Directory[#Headers],0))</f>
        <v>--</v>
      </c>
      <c r="Y197" s="129" t="str">
        <f>INDEX(Directory[],MATCH(tbl_deal[[#This Row],[Index]],Directory[Index],0),MATCH('DEAL DIRECTORY'!Y$5,Directory[#Headers],0))</f>
        <v>港交所</v>
      </c>
      <c r="Z197" s="129" t="str">
        <f>INDEX(Directory[],MATCH(tbl_deal[[#This Row],[Index]],Directory[Index],0),MATCH('DEAL DIRECTORY'!Z$5,Directory[#Headers],0))</f>
        <v/>
      </c>
      <c r="AA197" s="129" t="str">
        <f>INDEX(Directory[],MATCH(tbl_deal[[#This Row],[Index]],Directory[Index],0),MATCH('DEAL DIRECTORY'!AA$5,Directory[#Headers],0))</f>
        <v/>
      </c>
      <c r="AB197" s="129" t="str">
        <f>INDEX(Directory[],MATCH(tbl_deal[[#This Row],[Index]],Directory[Index],0),MATCH('DEAL DIRECTORY'!AB$5,Directory[#Headers],0))</f>
        <v>BISL</v>
      </c>
      <c r="AC197" s="129" t="str">
        <f>INDEX(Directory[],MATCH(tbl_deal[[#This Row],[Index]],Directory[Index],0),MATCH('DEAL DIRECTORY'!AC$5,Directory[#Headers],0))</f>
        <v>--</v>
      </c>
      <c r="AD197" s="129" t="str">
        <f>INDEX(Directory[],MATCH(tbl_deal[[#This Row],[Index]],Directory[Index],0),MATCH('DEAL DIRECTORY'!AD$5,Directory[#Headers],0))</f>
        <v>--</v>
      </c>
      <c r="AE197" s="129" t="str">
        <f>INDEX(Directory[],MATCH(tbl_deal[[#This Row],[Index]],Directory[Index],0),MATCH('DEAL DIRECTORY'!AE$5,Directory[#Headers],0))</f>
        <v>--</v>
      </c>
      <c r="AF197" s="129" t="str">
        <f>INDEX(Directory[],MATCH(tbl_deal[[#This Row],[Index]],Directory[Index],0),MATCH('DEAL DIRECTORY'!AF$5,Directory[#Headers],0))</f>
        <v>N</v>
      </c>
      <c r="AG197" s="129" t="str">
        <f>INDEX(Directory[],MATCH(tbl_deal[[#This Row],[Index]],Directory[Index],0),MATCH('DEAL DIRECTORY'!AG$5,Directory[#Headers],0))</f>
        <v>中原豫资投资控股集团有限公司</v>
      </c>
      <c r="AH197" s="129" t="str">
        <f>INDEX(Directory[],MATCH(tbl_deal[[#This Row],[Index]],Directory[Index],0),MATCH('DEAL DIRECTORY'!AH$5,Directory[#Headers],0))</f>
        <v>A2/--/A</v>
      </c>
      <c r="AI197" s="129" t="str">
        <f>INDEX(Directory[],MATCH(tbl_deal[[#This Row],[Index]],Directory[Index],0),MATCH('DEAL DIRECTORY'!AI$5,Directory[#Headers],0))</f>
        <v>AAA</v>
      </c>
      <c r="AJ197" s="129" t="str">
        <f>INDEX(Directory[],MATCH(tbl_deal[[#This Row],[Index]],Directory[Index],0),MATCH('DEAL DIRECTORY'!AJ$5,Directory[#Headers],0))</f>
        <v>河南</v>
      </c>
      <c r="AK197" s="129" t="str">
        <f>INDEX(Directory[],MATCH(tbl_deal[[#This Row],[Index]],Directory[Index],0),MATCH('DEAL DIRECTORY'!AK$5,Directory[#Headers],0))</f>
        <v>--</v>
      </c>
      <c r="AL197" s="129" t="str">
        <f>INDEX(Directory[],MATCH(tbl_deal[[#This Row],[Index]],Directory[Index],0),MATCH('DEAL DIRECTORY'!AL$5,Directory[#Headers],0))</f>
        <v>--</v>
      </c>
      <c r="AM197" s="129" t="str">
        <f>INDEX(Directory[],MATCH(tbl_deal[[#This Row],[Index]],Directory[Index],0),MATCH('DEAL DIRECTORY'!AM$5,Directory[#Headers],0))</f>
        <v>--</v>
      </c>
      <c r="AN197" s="129" t="str">
        <f>INDEX(Directory[],MATCH(tbl_deal[[#This Row],[Index]],Directory[Index],0),MATCH('DEAL DIRECTORY'!AN$5,Directory[#Headers],0))</f>
        <v>--</v>
      </c>
      <c r="AO197" s="132">
        <f>IF(ISBLANK(INDEX(Directory[],MATCH(tbl_deal[[#This Row],[Index]],Directory[Index],0),MATCH('DEAL DIRECTORY'!AO$5,Directory[#Headers],0))),"--",INDEX(Directory[],MATCH(tbl_deal[[#This Row],[Index]],Directory[Index],0),MATCH('DEAL DIRECTORY'!AO$5,Directory[#Headers],0)))</f>
        <v>25714</v>
      </c>
      <c r="AP197" s="129">
        <f>INDEX(Directory[],MATCH(tbl_deal[[#This Row],[Index]],Directory[Index],0),MATCH('DEAL DIRECTORY'!AP$5,Directory[#Headers],0))</f>
        <v>3</v>
      </c>
      <c r="AQ197" s="129">
        <f>INDEX(Directory[],MATCH(tbl_deal[[#This Row],[Index]],Directory[Index],0),MATCH('DEAL DIRECTORY'!AQ$5,Directory[#Headers],0))</f>
        <v>19.37</v>
      </c>
      <c r="AR197" s="129">
        <f>INDEX(Directory[],MATCH(tbl_deal[[#This Row],[Index]],Directory[Index],0),MATCH('DEAL DIRECTORY'!AR$5,Directory[#Headers],0))</f>
        <v>23.256</v>
      </c>
      <c r="AS197" s="129" t="str">
        <f>INDEX(Directory[],MATCH(tbl_deal[[#This Row],[Index]],Directory[Index],0),MATCH('DEAL DIRECTORY'!AS$5,Directory[#Headers],0))</f>
        <v>地方国企</v>
      </c>
      <c r="AT197" s="129" t="str">
        <f>INDEX(Directory[],MATCH(tbl_deal[[#This Row],[Index]],Directory[Index],0),MATCH('DEAL DIRECTORY'!AT$5,Directory[#Headers],0))</f>
        <v>地方平台</v>
      </c>
      <c r="AU197" s="129" t="str">
        <f>INDEX(Directory[],MATCH(tbl_deal[[#This Row],[Index]],Directory[Index],0),MATCH('DEAL DIRECTORY'!AU$5,Directory[#Headers],0))</f>
        <v>综合</v>
      </c>
      <c r="AV197" s="129" t="str">
        <f>INDEX(Directory[],MATCH(tbl_deal[[#This Row],[Index]],Directory[Index],0),MATCH('DEAL DIRECTORY'!AV$5,Directory[#Headers],0))</f>
        <v>担保</v>
      </c>
      <c r="AW197" s="129" t="str">
        <f>INDEX(Directory[],MATCH(tbl_deal[[#This Row],[Index]],Directory[Index],0),MATCH('DEAL DIRECTORY'!AW$5,Directory[#Headers],0))</f>
        <v>投资级</v>
      </c>
      <c r="AX197" s="129" t="str">
        <f>INDEX(Directory[],MATCH(tbl_deal[[#This Row],[Index]],Directory[Index],0),MATCH('DEAL DIRECTORY'!AX$5,Directory[#Headers],0))</f>
        <v>2-3亿</v>
      </c>
      <c r="AY197" s="133" t="str">
        <f>INDEX(Directory[],MATCH(tbl_deal[[#This Row],[Index]],Directory[Index],0),MATCH('DEAL DIRECTORY'!AY$5,Directory[#Headers],0))</f>
        <v>21年</v>
      </c>
      <c r="AZ197" s="129" t="str">
        <f>INDEX(Directory[],MATCH(tbl_deal[[#This Row],[Index]],Directory[Index],0),MATCH('DEAL DIRECTORY'!AZ$5,Directory[#Headers],0))</f>
        <v>Q2</v>
      </c>
      <c r="BA197" s="129" t="str">
        <f>INDEX(Directory[],MATCH(tbl_deal[[#This Row],[Index]],Directory[Index],0),MATCH('DEAL DIRECTORY'!BA$5,Directory[#Headers],0))</f>
        <v>06月</v>
      </c>
      <c r="BB197" s="129" t="str">
        <f>INDEX(Directory[],MATCH(tbl_deal[[#This Row],[Index]],Directory[Index],0),MATCH('DEAL DIRECTORY'!BB$5,Directory[#Headers],0))</f>
        <v>SOE Creds</v>
      </c>
      <c r="BC197" s="129" t="str">
        <f>INDEX(Directory[],MATCH(tbl_deal[[#This Row],[Index]],Directory[Index],0),MATCH('DEAL DIRECTORY'!BC$5,Directory[#Headers],0))</f>
        <v>ZHONGYUAN ZHICHENG CO LTD</v>
      </c>
      <c r="BD197" s="129" t="str">
        <f>INDEX(Directory[],MATCH(tbl_deal[[#This Row],[Index]],Directory[Index],0),MATCH('DEAL DIRECTORY'!BD$5,Directory[#Headers],0))</f>
        <v>XS2251156563</v>
      </c>
      <c r="BE197" s="137" t="str">
        <f>INDEX(Directory[],MATCH(tbl_deal[[#This Row],[Index]],Directory[Index],0),MATCH('DEAL DIRECTORY'!BE$5,Directory[#Headers],0))</f>
        <v>21年06月</v>
      </c>
      <c r="BF197" s="137" t="str">
        <f>INDEX(Directory[],MATCH(tbl_deal[[#This Row],[Index]],Directory[Index],0),MATCH('DEAL DIRECTORY'!BF$5,Directory[#Headers],0))</f>
        <v>中原豫资</v>
      </c>
      <c r="BG197" s="137" t="str">
        <f>INDEX(Directory[],MATCH(tbl_deal[[#This Row],[Index]],Directory[Index],0),MATCH('DEAL DIRECTORY'!BG$5,Directory[#Headers],0))</f>
        <v>A2/--/A</v>
      </c>
      <c r="BH197" s="137" t="str">
        <f>INDEX(Directory[],MATCH(tbl_deal[[#This Row],[Index]],Directory[Index],0),MATCH('DEAL DIRECTORY'!BH$5,Directory[#Headers],0))</f>
        <v>高级债</v>
      </c>
      <c r="BI197" s="137" t="str">
        <f>INDEX(Directory[],MATCH(tbl_deal[[#This Row],[Index]],Directory[Index],0),MATCH('DEAL DIRECTORY'!BI$5,Directory[#Headers],0))</f>
        <v>3亿美元</v>
      </c>
      <c r="BJ197" s="137" t="str">
        <f>INDEX(Directory[],MATCH(tbl_deal[[#This Row],[Index]],Directory[Index],0),MATCH('DEAL DIRECTORY'!BJ$5,Directory[#Headers],0))</f>
        <v>5年</v>
      </c>
      <c r="BK197" s="137" t="str">
        <f>INDEX(Directory[],MATCH(tbl_deal[[#This Row],[Index]],Directory[Index],0),MATCH('DEAL DIRECTORY'!BK$5,Directory[#Headers],0))</f>
        <v>3.2%</v>
      </c>
      <c r="BL197" s="137" t="str">
        <f>INDEX(Directory[],MATCH(tbl_deal[[#This Row],[Index]],Directory[Index],0),MATCH('DEAL DIRECTORY'!BL$5,Directory[#Headers],0))</f>
        <v>账簿管理人</v>
      </c>
      <c r="BM197" s="129" t="str">
        <f>INDEX(Directory[],MATCH(tbl_deal[[#This Row],[Index]],Directory[Index],0),MATCH('DEAL DIRECTORY'!BM$5,Directory[#Headers],0))</f>
        <v>\\10.10.1.215\dcm$\Deals\Completed\2021 Completed\Sincere III 中原豫资</v>
      </c>
      <c r="BN197" s="4"/>
      <c r="BO197" s="4"/>
      <c r="BP197" s="4"/>
    </row>
    <row r="198" spans="3:68" ht="20.25" customHeight="1" x14ac:dyDescent="0.25">
      <c r="C198" s="129">
        <f>Directory[[#This Row],[Index]]</f>
        <v>273</v>
      </c>
      <c r="D198" s="130">
        <f>INDEX(Directory[],MATCH(tbl_deal[[#This Row],[Index]],Directory[Index],0),MATCH('DEAL DIRECTORY'!D$5,Directory[#Headers],0))</f>
        <v>44369</v>
      </c>
      <c r="E198" s="129" t="str">
        <f>INDEX(Directory[],MATCH(tbl_deal[[#This Row],[Index]],Directory[Index],0),MATCH('DEAL DIRECTORY'!E$5,Directory[#Headers],0))</f>
        <v/>
      </c>
      <c r="F198" s="129" t="str">
        <f>INDEX(Directory[],MATCH(tbl_deal[[#This Row],[Index]],Directory[Index],0),MATCH('DEAL DIRECTORY'!F$5,Directory[#Headers],0))</f>
        <v/>
      </c>
      <c r="G198" s="129" t="str">
        <f>INDEX(Directory[],MATCH(tbl_deal[[#This Row],[Index]],Directory[Index],0),MATCH('DEAL DIRECTORY'!G$5,Directory[#Headers],0))</f>
        <v>Fuchun</v>
      </c>
      <c r="H198" s="135" t="str">
        <f>IF(tbl_deal[[#This Row],[FolderPath]]="","",HYPERLINK(tbl_deal[[#This Row],[FolderPath]],"📂"))</f>
        <v>📂</v>
      </c>
      <c r="I198" s="129" t="str">
        <f>INDEX(Directory[],MATCH(tbl_deal[[#This Row],[Index]],Directory[Index],0),MATCH('DEAL DIRECTORY'!I$5,Directory[#Headers],0))</f>
        <v>JBR</v>
      </c>
      <c r="J198" s="129" t="str">
        <f>INDEX(Directory[],MATCH(tbl_deal[[#This Row],[Index]],Directory[Index],0),MATCH('DEAL DIRECTORY'!J$5,Directory[#Headers],0))</f>
        <v>n/a</v>
      </c>
      <c r="K198" s="129" t="str">
        <f>INDEX(Directory[],MATCH(tbl_deal[[#This Row],[Index]],Directory[Index],0),MATCH('DEAL DIRECTORY'!K$5,Directory[#Headers],0))</f>
        <v>SOE组</v>
      </c>
      <c r="L198" s="129">
        <f>INDEX(Directory[],MATCH(tbl_deal[[#This Row],[Index]],Directory[Index],0),MATCH('DEAL DIRECTORY'!L$5,Directory[#Headers],0))</f>
        <v>1</v>
      </c>
      <c r="M198" s="129" t="str">
        <f>INDEX(Directory[],MATCH(tbl_deal[[#This Row],[Index]],Directory[Index],0),MATCH('DEAL DIRECTORY'!M$5,Directory[#Headers],0))</f>
        <v>杭州富阳城投</v>
      </c>
      <c r="N198" s="129" t="str">
        <f>INDEX(Directory[],MATCH(tbl_deal[[#This Row],[Index]],Directory[Index],0),MATCH('DEAL DIRECTORY'!N$5,Directory[#Headers],0))</f>
        <v>--/--/BBB-</v>
      </c>
      <c r="O198" s="129" t="str">
        <f>INDEX(Directory[],MATCH(tbl_deal[[#This Row],[Index]],Directory[Index],0),MATCH('DEAL DIRECTORY'!O$5,Directory[#Headers],0))</f>
        <v>USD</v>
      </c>
      <c r="P198" s="129">
        <f>INDEX(Directory[],MATCH(tbl_deal[[#This Row],[Index]],Directory[Index],0),MATCH('DEAL DIRECTORY'!P$5,Directory[#Headers],0))</f>
        <v>3.28</v>
      </c>
      <c r="Q198" s="129" t="str">
        <f>INDEX(Directory[],MATCH(tbl_deal[[#This Row],[Index]],Directory[Index],0),MATCH('DEAL DIRECTORY'!Q$5,Directory[#Headers],0))</f>
        <v>5</v>
      </c>
      <c r="R198" s="129" t="str">
        <f>INDEX(Directory[],MATCH(tbl_deal[[#This Row],[Index]],Directory[Index],0),MATCH('DEAL DIRECTORY'!R$5,Directory[#Headers],0))</f>
        <v>3.2%</v>
      </c>
      <c r="S198" s="129" t="str">
        <f>INDEX(Directory[],MATCH(tbl_deal[[#This Row],[Index]],Directory[Index],0),MATCH('DEAL DIRECTORY'!S$5,Directory[#Headers],0))</f>
        <v>3.65%a</v>
      </c>
      <c r="T198" s="129" t="str">
        <f>INDEX(Directory[],MATCH(tbl_deal[[#This Row],[Index]],Directory[Index],0),MATCH('DEAL DIRECTORY'!T$5,Directory[#Headers],0))</f>
        <v>3.2%</v>
      </c>
      <c r="U198" s="129" t="str">
        <f>INDEX(Directory[],MATCH(tbl_deal[[#This Row],[Index]],Directory[Index],0),MATCH('DEAL DIRECTORY'!U$5,Directory[#Headers],0))</f>
        <v>--</v>
      </c>
      <c r="V198" s="131">
        <f>INDEX(Directory[],MATCH(tbl_deal[[#This Row],[Index]],Directory[Index],0),MATCH('DEAL DIRECTORY'!V$5,Directory[#Headers],0))</f>
        <v>45</v>
      </c>
      <c r="W198" s="129" t="str">
        <f>INDEX(Directory[],MATCH(tbl_deal[[#This Row],[Index]],Directory[Index],0),MATCH('DEAL DIRECTORY'!W$5,Directory[#Headers],0))</f>
        <v>担保</v>
      </c>
      <c r="X198" s="129" t="str">
        <f>INDEX(Directory[],MATCH(tbl_deal[[#This Row],[Index]],Directory[Index],0),MATCH('DEAL DIRECTORY'!X$5,Directory[#Headers],0))</f>
        <v>--</v>
      </c>
      <c r="Y198" s="129" t="str">
        <f>INDEX(Directory[],MATCH(tbl_deal[[#This Row],[Index]],Directory[Index],0),MATCH('DEAL DIRECTORY'!Y$5,Directory[#Headers],0))</f>
        <v>港交所</v>
      </c>
      <c r="Z198" s="129" t="str">
        <f>INDEX(Directory[],MATCH(tbl_deal[[#This Row],[Index]],Directory[Index],0),MATCH('DEAL DIRECTORY'!Z$5,Directory[#Headers],0))</f>
        <v/>
      </c>
      <c r="AA198" s="129" t="str">
        <f>INDEX(Directory[],MATCH(tbl_deal[[#This Row],[Index]],Directory[Index],0),MATCH('DEAL DIRECTORY'!AA$5,Directory[#Headers],0))</f>
        <v/>
      </c>
      <c r="AB198" s="129" t="str">
        <f>INDEX(Directory[],MATCH(tbl_deal[[#This Row],[Index]],Directory[Index],0),MATCH('DEAL DIRECTORY'!AB$5,Directory[#Headers],0))</f>
        <v>BISL</v>
      </c>
      <c r="AC198" s="129" t="str">
        <f>INDEX(Directory[],MATCH(tbl_deal[[#This Row],[Index]],Directory[Index],0),MATCH('DEAL DIRECTORY'!AC$5,Directory[#Headers],0))</f>
        <v>--</v>
      </c>
      <c r="AD198" s="129" t="str">
        <f>INDEX(Directory[],MATCH(tbl_deal[[#This Row],[Index]],Directory[Index],0),MATCH('DEAL DIRECTORY'!AD$5,Directory[#Headers],0))</f>
        <v>--</v>
      </c>
      <c r="AE198" s="129" t="str">
        <f>INDEX(Directory[],MATCH(tbl_deal[[#This Row],[Index]],Directory[Index],0),MATCH('DEAL DIRECTORY'!AE$5,Directory[#Headers],0))</f>
        <v>--</v>
      </c>
      <c r="AF198" s="129" t="str">
        <f>INDEX(Directory[],MATCH(tbl_deal[[#This Row],[Index]],Directory[Index],0),MATCH('DEAL DIRECTORY'!AF$5,Directory[#Headers],0))</f>
        <v>N</v>
      </c>
      <c r="AG198" s="129" t="str">
        <f>INDEX(Directory[],MATCH(tbl_deal[[#This Row],[Index]],Directory[Index],0),MATCH('DEAL DIRECTORY'!AG$5,Directory[#Headers],0))</f>
        <v>杭州富阳城市建设投资集团有限公司</v>
      </c>
      <c r="AH198" s="129" t="str">
        <f>INDEX(Directory[],MATCH(tbl_deal[[#This Row],[Index]],Directory[Index],0),MATCH('DEAL DIRECTORY'!AH$5,Directory[#Headers],0))</f>
        <v>--/--/BBB-</v>
      </c>
      <c r="AI198" s="129" t="str">
        <f>INDEX(Directory[],MATCH(tbl_deal[[#This Row],[Index]],Directory[Index],0),MATCH('DEAL DIRECTORY'!AI$5,Directory[#Headers],0))</f>
        <v>AA+</v>
      </c>
      <c r="AJ198" s="129" t="str">
        <f>INDEX(Directory[],MATCH(tbl_deal[[#This Row],[Index]],Directory[Index],0),MATCH('DEAL DIRECTORY'!AJ$5,Directory[#Headers],0))</f>
        <v>浙江</v>
      </c>
      <c r="AK198" s="129" t="str">
        <f>INDEX(Directory[],MATCH(tbl_deal[[#This Row],[Index]],Directory[Index],0),MATCH('DEAL DIRECTORY'!AK$5,Directory[#Headers],0))</f>
        <v>杭州市</v>
      </c>
      <c r="AL198" s="129" t="str">
        <f>INDEX(Directory[],MATCH(tbl_deal[[#This Row],[Index]],Directory[Index],0),MATCH('DEAL DIRECTORY'!AL$5,Directory[#Headers],0))</f>
        <v>富阳区</v>
      </c>
      <c r="AM198" s="129" t="str">
        <f>INDEX(Directory[],MATCH(tbl_deal[[#This Row],[Index]],Directory[Index],0),MATCH('DEAL DIRECTORY'!AM$5,Directory[#Headers],0))</f>
        <v>--</v>
      </c>
      <c r="AN198" s="129" t="str">
        <f>INDEX(Directory[],MATCH(tbl_deal[[#This Row],[Index]],Directory[Index],0),MATCH('DEAL DIRECTORY'!AN$5,Directory[#Headers],0))</f>
        <v>--</v>
      </c>
      <c r="AO198" s="132">
        <f>IF(ISBLANK(INDEX(Directory[],MATCH(tbl_deal[[#This Row],[Index]],Directory[Index],0),MATCH('DEAL DIRECTORY'!AO$5,Directory[#Headers],0))),"--",INDEX(Directory[],MATCH(tbl_deal[[#This Row],[Index]],Directory[Index],0),MATCH('DEAL DIRECTORY'!AO$5,Directory[#Headers],0)))</f>
        <v>10000</v>
      </c>
      <c r="AP198" s="129">
        <f>INDEX(Directory[],MATCH(tbl_deal[[#This Row],[Index]],Directory[Index],0),MATCH('DEAL DIRECTORY'!AP$5,Directory[#Headers],0))</f>
        <v>3.28</v>
      </c>
      <c r="AQ198" s="129">
        <f>INDEX(Directory[],MATCH(tbl_deal[[#This Row],[Index]],Directory[Index],0),MATCH('DEAL DIRECTORY'!AQ$5,Directory[#Headers],0))</f>
        <v>21.26</v>
      </c>
      <c r="AR198" s="129">
        <f>INDEX(Directory[],MATCH(tbl_deal[[#This Row],[Index]],Directory[Index],0),MATCH('DEAL DIRECTORY'!AR$5,Directory[#Headers],0))</f>
        <v>25.425999999999998</v>
      </c>
      <c r="AS198" s="129" t="str">
        <f>INDEX(Directory[],MATCH(tbl_deal[[#This Row],[Index]],Directory[Index],0),MATCH('DEAL DIRECTORY'!AS$5,Directory[#Headers],0))</f>
        <v>地方国企</v>
      </c>
      <c r="AT198" s="129" t="str">
        <f>INDEX(Directory[],MATCH(tbl_deal[[#This Row],[Index]],Directory[Index],0),MATCH('DEAL DIRECTORY'!AT$5,Directory[#Headers],0))</f>
        <v>地方平台</v>
      </c>
      <c r="AU198" s="129" t="str">
        <f>INDEX(Directory[],MATCH(tbl_deal[[#This Row],[Index]],Directory[Index],0),MATCH('DEAL DIRECTORY'!AU$5,Directory[#Headers],0))</f>
        <v>基建</v>
      </c>
      <c r="AV198" s="129" t="str">
        <f>INDEX(Directory[],MATCH(tbl_deal[[#This Row],[Index]],Directory[Index],0),MATCH('DEAL DIRECTORY'!AV$5,Directory[#Headers],0))</f>
        <v>担保</v>
      </c>
      <c r="AW198" s="129" t="str">
        <f>INDEX(Directory[],MATCH(tbl_deal[[#This Row],[Index]],Directory[Index],0),MATCH('DEAL DIRECTORY'!AW$5,Directory[#Headers],0))</f>
        <v>投资级</v>
      </c>
      <c r="AX198" s="129" t="str">
        <f>INDEX(Directory[],MATCH(tbl_deal[[#This Row],[Index]],Directory[Index],0),MATCH('DEAL DIRECTORY'!AX$5,Directory[#Headers],0))</f>
        <v>3-5亿</v>
      </c>
      <c r="AY198" s="133" t="str">
        <f>INDEX(Directory[],MATCH(tbl_deal[[#This Row],[Index]],Directory[Index],0),MATCH('DEAL DIRECTORY'!AY$5,Directory[#Headers],0))</f>
        <v>21年</v>
      </c>
      <c r="AZ198" s="129" t="str">
        <f>INDEX(Directory[],MATCH(tbl_deal[[#This Row],[Index]],Directory[Index],0),MATCH('DEAL DIRECTORY'!AZ$5,Directory[#Headers],0))</f>
        <v>Q2</v>
      </c>
      <c r="BA198" s="129" t="str">
        <f>INDEX(Directory[],MATCH(tbl_deal[[#This Row],[Index]],Directory[Index],0),MATCH('DEAL DIRECTORY'!BA$5,Directory[#Headers],0))</f>
        <v>06月</v>
      </c>
      <c r="BB198" s="129" t="str">
        <f>INDEX(Directory[],MATCH(tbl_deal[[#This Row],[Index]],Directory[Index],0),MATCH('DEAL DIRECTORY'!BB$5,Directory[#Headers],0))</f>
        <v>SOE Creds</v>
      </c>
      <c r="BC198" s="129" t="str">
        <f>INDEX(Directory[],MATCH(tbl_deal[[#This Row],[Index]],Directory[Index],0),MATCH('DEAL DIRECTORY'!BC$5,Directory[#Headers],0))</f>
        <v>HANGZHOU FUYANG CHENGTOU GROUP HK LTD</v>
      </c>
      <c r="BD198" s="129" t="str">
        <f>INDEX(Directory[],MATCH(tbl_deal[[#This Row],[Index]],Directory[Index],0),MATCH('DEAL DIRECTORY'!BD$5,Directory[#Headers],0))</f>
        <v>XS2344625632</v>
      </c>
      <c r="BE198" s="137" t="str">
        <f>INDEX(Directory[],MATCH(tbl_deal[[#This Row],[Index]],Directory[Index],0),MATCH('DEAL DIRECTORY'!BE$5,Directory[#Headers],0))</f>
        <v>21年06月</v>
      </c>
      <c r="BF198" s="137" t="str">
        <f>INDEX(Directory[],MATCH(tbl_deal[[#This Row],[Index]],Directory[Index],0),MATCH('DEAL DIRECTORY'!BF$5,Directory[#Headers],0))</f>
        <v>杭州富阳城投</v>
      </c>
      <c r="BG198" s="137" t="str">
        <f>INDEX(Directory[],MATCH(tbl_deal[[#This Row],[Index]],Directory[Index],0),MATCH('DEAL DIRECTORY'!BG$5,Directory[#Headers],0))</f>
        <v>--/--/BBB-</v>
      </c>
      <c r="BH198" s="137" t="str">
        <f>INDEX(Directory[],MATCH(tbl_deal[[#This Row],[Index]],Directory[Index],0),MATCH('DEAL DIRECTORY'!BH$5,Directory[#Headers],0))</f>
        <v>高级债</v>
      </c>
      <c r="BI198" s="137" t="str">
        <f>INDEX(Directory[],MATCH(tbl_deal[[#This Row],[Index]],Directory[Index],0),MATCH('DEAL DIRECTORY'!BI$5,Directory[#Headers],0))</f>
        <v>3.28亿美元</v>
      </c>
      <c r="BJ198" s="137" t="str">
        <f>INDEX(Directory[],MATCH(tbl_deal[[#This Row],[Index]],Directory[Index],0),MATCH('DEAL DIRECTORY'!BJ$5,Directory[#Headers],0))</f>
        <v>5年</v>
      </c>
      <c r="BK198" s="137" t="str">
        <f>INDEX(Directory[],MATCH(tbl_deal[[#This Row],[Index]],Directory[Index],0),MATCH('DEAL DIRECTORY'!BK$5,Directory[#Headers],0))</f>
        <v>3.2%</v>
      </c>
      <c r="BL198" s="137" t="str">
        <f>INDEX(Directory[],MATCH(tbl_deal[[#This Row],[Index]],Directory[Index],0),MATCH('DEAL DIRECTORY'!BL$5,Directory[#Headers],0))</f>
        <v>账簿管理人</v>
      </c>
      <c r="BM198" s="129" t="str">
        <f>INDEX(Directory[],MATCH(tbl_deal[[#This Row],[Index]],Directory[Index],0),MATCH('DEAL DIRECTORY'!BM$5,Directory[#Headers],0))</f>
        <v>\\10.10.1.215\dcm$\Deals\Completed\2021 Completed\Fuchun 杭州富阳城投</v>
      </c>
      <c r="BN198" s="4"/>
      <c r="BO198" s="4"/>
      <c r="BP198" s="4"/>
    </row>
    <row r="199" spans="3:68" ht="20.25" customHeight="1" x14ac:dyDescent="0.25">
      <c r="C199" s="129">
        <f>Directory[[#This Row],[Index]]</f>
        <v>272</v>
      </c>
      <c r="D199" s="130">
        <f>INDEX(Directory[],MATCH(tbl_deal[[#This Row],[Index]],Directory[Index],0),MATCH('DEAL DIRECTORY'!D$5,Directory[#Headers],0))</f>
        <v>44369</v>
      </c>
      <c r="E199" s="129" t="str">
        <f>INDEX(Directory[],MATCH(tbl_deal[[#This Row],[Index]],Directory[Index],0),MATCH('DEAL DIRECTORY'!E$5,Directory[#Headers],0))</f>
        <v/>
      </c>
      <c r="F199" s="129" t="str">
        <f>INDEX(Directory[],MATCH(tbl_deal[[#This Row],[Index]],Directory[Index],0),MATCH('DEAL DIRECTORY'!F$5,Directory[#Headers],0))</f>
        <v/>
      </c>
      <c r="G199" s="129" t="str">
        <f>INDEX(Directory[],MATCH(tbl_deal[[#This Row],[Index]],Directory[Index],0),MATCH('DEAL DIRECTORY'!G$5,Directory[#Headers],0))</f>
        <v>OX</v>
      </c>
      <c r="H199" s="135" t="str">
        <f>IF(tbl_deal[[#This Row],[FolderPath]]="","",HYPERLINK(tbl_deal[[#This Row],[FolderPath]],"📂"))</f>
        <v>📂</v>
      </c>
      <c r="I199" s="129" t="str">
        <f>INDEX(Directory[],MATCH(tbl_deal[[#This Row],[Index]],Directory[Index],0),MATCH('DEAL DIRECTORY'!I$5,Directory[#Headers],0))</f>
        <v>JGC</v>
      </c>
      <c r="J199" s="129" t="str">
        <f>INDEX(Directory[],MATCH(tbl_deal[[#This Row],[Index]],Directory[Index],0),MATCH('DEAL DIRECTORY'!J$5,Directory[#Headers],0))</f>
        <v>n/a</v>
      </c>
      <c r="K199" s="129" t="str">
        <f>INDEX(Directory[],MATCH(tbl_deal[[#This Row],[Index]],Directory[Index],0),MATCH('DEAL DIRECTORY'!K$5,Directory[#Headers],0))</f>
        <v>SOE组</v>
      </c>
      <c r="L199" s="129">
        <f>INDEX(Directory[],MATCH(tbl_deal[[#This Row],[Index]],Directory[Index],0),MATCH('DEAL DIRECTORY'!L$5,Directory[#Headers],0))</f>
        <v>1</v>
      </c>
      <c r="M199" s="129" t="str">
        <f>INDEX(Directory[],MATCH(tbl_deal[[#This Row],[Index]],Directory[Index],0),MATCH('DEAL DIRECTORY'!M$5,Directory[#Headers],0))</f>
        <v>交银国际</v>
      </c>
      <c r="N199" s="129" t="str">
        <f>INDEX(Directory[],MATCH(tbl_deal[[#This Row],[Index]],Directory[Index],0),MATCH('DEAL DIRECTORY'!N$5,Directory[#Headers],0))</f>
        <v>--/--/A</v>
      </c>
      <c r="O199" s="129" t="str">
        <f>INDEX(Directory[],MATCH(tbl_deal[[#This Row],[Index]],Directory[Index],0),MATCH('DEAL DIRECTORY'!O$5,Directory[#Headers],0))</f>
        <v>USD</v>
      </c>
      <c r="P199" s="129">
        <f>INDEX(Directory[],MATCH(tbl_deal[[#This Row],[Index]],Directory[Index],0),MATCH('DEAL DIRECTORY'!P$5,Directory[#Headers],0))</f>
        <v>5</v>
      </c>
      <c r="Q199" s="129" t="str">
        <f>INDEX(Directory[],MATCH(tbl_deal[[#This Row],[Index]],Directory[Index],0),MATCH('DEAL DIRECTORY'!Q$5,Directory[#Headers],0))</f>
        <v>5</v>
      </c>
      <c r="R199" s="129" t="str">
        <f>INDEX(Directory[],MATCH(tbl_deal[[#This Row],[Index]],Directory[Index],0),MATCH('DEAL DIRECTORY'!R$5,Directory[#Headers],0))</f>
        <v>1.75%</v>
      </c>
      <c r="S199" s="129" t="str">
        <f>INDEX(Directory[],MATCH(tbl_deal[[#This Row],[Index]],Directory[Index],0),MATCH('DEAL DIRECTORY'!S$5,Directory[#Headers],0))</f>
        <v>T+130a</v>
      </c>
      <c r="T199" s="129" t="str">
        <f>INDEX(Directory[],MATCH(tbl_deal[[#This Row],[Index]],Directory[Index],0),MATCH('DEAL DIRECTORY'!T$5,Directory[#Headers],0))</f>
        <v>T+90</v>
      </c>
      <c r="U199" s="129" t="str">
        <f>INDEX(Directory[],MATCH(tbl_deal[[#This Row],[Index]],Directory[Index],0),MATCH('DEAL DIRECTORY'!U$5,Directory[#Headers],0))</f>
        <v>T+90</v>
      </c>
      <c r="V199" s="131">
        <f>INDEX(Directory[],MATCH(tbl_deal[[#This Row],[Index]],Directory[Index],0),MATCH('DEAL DIRECTORY'!V$5,Directory[#Headers],0))</f>
        <v>40</v>
      </c>
      <c r="W199" s="129" t="str">
        <f>INDEX(Directory[],MATCH(tbl_deal[[#This Row],[Index]],Directory[Index],0),MATCH('DEAL DIRECTORY'!W$5,Directory[#Headers],0))</f>
        <v>担保</v>
      </c>
      <c r="X199" s="129" t="str">
        <f>INDEX(Directory[],MATCH(tbl_deal[[#This Row],[Index]],Directory[Index],0),MATCH('DEAL DIRECTORY'!X$5,Directory[#Headers],0))</f>
        <v>--</v>
      </c>
      <c r="Y199" s="129" t="str">
        <f>INDEX(Directory[],MATCH(tbl_deal[[#This Row],[Index]],Directory[Index],0),MATCH('DEAL DIRECTORY'!Y$5,Directory[#Headers],0))</f>
        <v>港交所</v>
      </c>
      <c r="Z199" s="129" t="str">
        <f>INDEX(Directory[],MATCH(tbl_deal[[#This Row],[Index]],Directory[Index],0),MATCH('DEAL DIRECTORY'!Z$5,Directory[#Headers],0))</f>
        <v/>
      </c>
      <c r="AA199" s="129" t="str">
        <f>INDEX(Directory[],MATCH(tbl_deal[[#This Row],[Index]],Directory[Index],0),MATCH('DEAL DIRECTORY'!AA$5,Directory[#Headers],0))</f>
        <v/>
      </c>
      <c r="AB199" s="129" t="str">
        <f>INDEX(Directory[],MATCH(tbl_deal[[#This Row],[Index]],Directory[Index],0),MATCH('DEAL DIRECTORY'!AB$5,Directory[#Headers],0))</f>
        <v>BISL,港分</v>
      </c>
      <c r="AC199" s="129" t="str">
        <f>INDEX(Directory[],MATCH(tbl_deal[[#This Row],[Index]],Directory[Index],0),MATCH('DEAL DIRECTORY'!AC$5,Directory[#Headers],0))</f>
        <v>Left-lead</v>
      </c>
      <c r="AD199" s="129" t="str">
        <f>INDEX(Directory[],MATCH(tbl_deal[[#This Row],[Index]],Directory[Index],0),MATCH('DEAL DIRECTORY'!AD$5,Directory[#Headers],0))</f>
        <v>Arranger</v>
      </c>
      <c r="AE199" s="129" t="str">
        <f>INDEX(Directory[],MATCH(tbl_deal[[#This Row],[Index]],Directory[Index],0),MATCH('DEAL DIRECTORY'!AE$5,Directory[#Headers],0))</f>
        <v>--</v>
      </c>
      <c r="AF199" s="129" t="str">
        <f>INDEX(Directory[],MATCH(tbl_deal[[#This Row],[Index]],Directory[Index],0),MATCH('DEAL DIRECTORY'!AF$5,Directory[#Headers],0))</f>
        <v>Y</v>
      </c>
      <c r="AG199" s="129" t="str">
        <f>INDEX(Directory[],MATCH(tbl_deal[[#This Row],[Index]],Directory[Index],0),MATCH('DEAL DIRECTORY'!AG$5,Directory[#Headers],0))</f>
        <v>交银国际控股有限公司</v>
      </c>
      <c r="AH199" s="129" t="str">
        <f>INDEX(Directory[],MATCH(tbl_deal[[#This Row],[Index]],Directory[Index],0),MATCH('DEAL DIRECTORY'!AH$5,Directory[#Headers],0))</f>
        <v>A3/--/A</v>
      </c>
      <c r="AI199" s="129" t="str">
        <f>INDEX(Directory[],MATCH(tbl_deal[[#This Row],[Index]],Directory[Index],0),MATCH('DEAL DIRECTORY'!AI$5,Directory[#Headers],0))</f>
        <v>--</v>
      </c>
      <c r="AJ199" s="129" t="str">
        <f>INDEX(Directory[],MATCH(tbl_deal[[#This Row],[Index]],Directory[Index],0),MATCH('DEAL DIRECTORY'!AJ$5,Directory[#Headers],0))</f>
        <v>上海</v>
      </c>
      <c r="AK199" s="129" t="str">
        <f>INDEX(Directory[],MATCH(tbl_deal[[#This Row],[Index]],Directory[Index],0),MATCH('DEAL DIRECTORY'!AK$5,Directory[#Headers],0))</f>
        <v>--</v>
      </c>
      <c r="AL199" s="129" t="str">
        <f>INDEX(Directory[],MATCH(tbl_deal[[#This Row],[Index]],Directory[Index],0),MATCH('DEAL DIRECTORY'!AL$5,Directory[#Headers],0))</f>
        <v>--</v>
      </c>
      <c r="AM199" s="129" t="str">
        <f>INDEX(Directory[],MATCH(tbl_deal[[#This Row],[Index]],Directory[Index],0),MATCH('DEAL DIRECTORY'!AM$5,Directory[#Headers],0))</f>
        <v>--</v>
      </c>
      <c r="AN199" s="129" t="str">
        <f>INDEX(Directory[],MATCH(tbl_deal[[#This Row],[Index]],Directory[Index],0),MATCH('DEAL DIRECTORY'!AN$5,Directory[#Headers],0))</f>
        <v>--</v>
      </c>
      <c r="AO199" s="132">
        <f>IF(ISBLANK(INDEX(Directory[],MATCH(tbl_deal[[#This Row],[Index]],Directory[Index],0),MATCH('DEAL DIRECTORY'!AO$5,Directory[#Headers],0))),"--",INDEX(Directory[],MATCH(tbl_deal[[#This Row],[Index]],Directory[Index],0),MATCH('DEAL DIRECTORY'!AO$5,Directory[#Headers],0)))</f>
        <v>115500</v>
      </c>
      <c r="AP199" s="129">
        <f>INDEX(Directory[],MATCH(tbl_deal[[#This Row],[Index]],Directory[Index],0),MATCH('DEAL DIRECTORY'!AP$5,Directory[#Headers],0))</f>
        <v>5</v>
      </c>
      <c r="AQ199" s="129">
        <f>INDEX(Directory[],MATCH(tbl_deal[[#This Row],[Index]],Directory[Index],0),MATCH('DEAL DIRECTORY'!AQ$5,Directory[#Headers],0))</f>
        <v>32.4</v>
      </c>
      <c r="AR199" s="129">
        <f>INDEX(Directory[],MATCH(tbl_deal[[#This Row],[Index]],Directory[Index],0),MATCH('DEAL DIRECTORY'!AR$5,Directory[#Headers],0))</f>
        <v>38.76</v>
      </c>
      <c r="AS199" s="129" t="str">
        <f>INDEX(Directory[],MATCH(tbl_deal[[#This Row],[Index]],Directory[Index],0),MATCH('DEAL DIRECTORY'!AS$5,Directory[#Headers],0))</f>
        <v>央企(子)</v>
      </c>
      <c r="AT199" s="129" t="str">
        <f>INDEX(Directory[],MATCH(tbl_deal[[#This Row],[Index]],Directory[Index],0),MATCH('DEAL DIRECTORY'!AT$5,Directory[#Headers],0))</f>
        <v>金融机构</v>
      </c>
      <c r="AU199" s="129" t="str">
        <f>INDEX(Directory[],MATCH(tbl_deal[[#This Row],[Index]],Directory[Index],0),MATCH('DEAL DIRECTORY'!AU$5,Directory[#Headers],0))</f>
        <v>非银</v>
      </c>
      <c r="AV199" s="129" t="str">
        <f>INDEX(Directory[],MATCH(tbl_deal[[#This Row],[Index]],Directory[Index],0),MATCH('DEAL DIRECTORY'!AV$5,Directory[#Headers],0))</f>
        <v>担保</v>
      </c>
      <c r="AW199" s="129" t="str">
        <f>INDEX(Directory[],MATCH(tbl_deal[[#This Row],[Index]],Directory[Index],0),MATCH('DEAL DIRECTORY'!AW$5,Directory[#Headers],0))</f>
        <v>投资级</v>
      </c>
      <c r="AX199" s="129" t="str">
        <f>INDEX(Directory[],MATCH(tbl_deal[[#This Row],[Index]],Directory[Index],0),MATCH('DEAL DIRECTORY'!AX$5,Directory[#Headers],0))</f>
        <v>3-5亿</v>
      </c>
      <c r="AY199" s="133" t="str">
        <f>INDEX(Directory[],MATCH(tbl_deal[[#This Row],[Index]],Directory[Index],0),MATCH('DEAL DIRECTORY'!AY$5,Directory[#Headers],0))</f>
        <v>21年</v>
      </c>
      <c r="AZ199" s="129" t="str">
        <f>INDEX(Directory[],MATCH(tbl_deal[[#This Row],[Index]],Directory[Index],0),MATCH('DEAL DIRECTORY'!AZ$5,Directory[#Headers],0))</f>
        <v>Q2</v>
      </c>
      <c r="BA199" s="129" t="str">
        <f>INDEX(Directory[],MATCH(tbl_deal[[#This Row],[Index]],Directory[Index],0),MATCH('DEAL DIRECTORY'!BA$5,Directory[#Headers],0))</f>
        <v>06月</v>
      </c>
      <c r="BB199" s="129" t="str">
        <f>INDEX(Directory[],MATCH(tbl_deal[[#This Row],[Index]],Directory[Index],0),MATCH('DEAL DIRECTORY'!BB$5,Directory[#Headers],0))</f>
        <v>--</v>
      </c>
      <c r="BC199" s="129" t="str">
        <f>INDEX(Directory[],MATCH(tbl_deal[[#This Row],[Index]],Directory[Index],0),MATCH('DEAL DIRECTORY'!BC$5,Directory[#Headers],0))</f>
        <v>BOCOM INTERNATIONAL BLOSSOM LTD</v>
      </c>
      <c r="BD199" s="129" t="str">
        <f>INDEX(Directory[],MATCH(tbl_deal[[#This Row],[Index]],Directory[Index],0),MATCH('DEAL DIRECTORY'!BD$5,Directory[#Headers],0))</f>
        <v>XS2357034755</v>
      </c>
      <c r="BE199" s="137" t="str">
        <f>INDEX(Directory[],MATCH(tbl_deal[[#This Row],[Index]],Directory[Index],0),MATCH('DEAL DIRECTORY'!BE$5,Directory[#Headers],0))</f>
        <v>21年06月</v>
      </c>
      <c r="BF199" s="137" t="str">
        <f>INDEX(Directory[],MATCH(tbl_deal[[#This Row],[Index]],Directory[Index],0),MATCH('DEAL DIRECTORY'!BF$5,Directory[#Headers],0))</f>
        <v>交银国际</v>
      </c>
      <c r="BG199" s="137" t="str">
        <f>INDEX(Directory[],MATCH(tbl_deal[[#This Row],[Index]],Directory[Index],0),MATCH('DEAL DIRECTORY'!BG$5,Directory[#Headers],0))</f>
        <v>--/--/A</v>
      </c>
      <c r="BH199" s="137" t="str">
        <f>INDEX(Directory[],MATCH(tbl_deal[[#This Row],[Index]],Directory[Index],0),MATCH('DEAL DIRECTORY'!BH$5,Directory[#Headers],0))</f>
        <v>高级债</v>
      </c>
      <c r="BI199" s="137" t="str">
        <f>INDEX(Directory[],MATCH(tbl_deal[[#This Row],[Index]],Directory[Index],0),MATCH('DEAL DIRECTORY'!BI$5,Directory[#Headers],0))</f>
        <v>5亿美元</v>
      </c>
      <c r="BJ199" s="137" t="str">
        <f>INDEX(Directory[],MATCH(tbl_deal[[#This Row],[Index]],Directory[Index],0),MATCH('DEAL DIRECTORY'!BJ$5,Directory[#Headers],0))</f>
        <v>5年</v>
      </c>
      <c r="BK199" s="137" t="str">
        <f>INDEX(Directory[],MATCH(tbl_deal[[#This Row],[Index]],Directory[Index],0),MATCH('DEAL DIRECTORY'!BK$5,Directory[#Headers],0))</f>
        <v>1.75%</v>
      </c>
      <c r="BL199" s="137" t="str">
        <f>INDEX(Directory[],MATCH(tbl_deal[[#This Row],[Index]],Directory[Index],0),MATCH('DEAL DIRECTORY'!BL$5,Directory[#Headers],0))</f>
        <v>牵头全球协调人及安排行</v>
      </c>
      <c r="BM199" s="129" t="str">
        <f>INDEX(Directory[],MATCH(tbl_deal[[#This Row],[Index]],Directory[Index],0),MATCH('DEAL DIRECTORY'!BM$5,Directory[#Headers],0))</f>
        <v>\\10.10.1.215\dcm$\Deals\Completed\2021 Completed\Party A 甲方</v>
      </c>
      <c r="BN199" s="4"/>
      <c r="BO199" s="4"/>
      <c r="BP199" s="4"/>
    </row>
    <row r="200" spans="3:68" ht="20.25" customHeight="1" x14ac:dyDescent="0.25">
      <c r="C200" s="129">
        <f>Directory[[#This Row],[Index]]</f>
        <v>271</v>
      </c>
      <c r="D200" s="130">
        <f>INDEX(Directory[],MATCH(tbl_deal[[#This Row],[Index]],Directory[Index],0),MATCH('DEAL DIRECTORY'!D$5,Directory[#Headers],0))</f>
        <v>44368</v>
      </c>
      <c r="E200" s="129" t="str">
        <f>INDEX(Directory[],MATCH(tbl_deal[[#This Row],[Index]],Directory[Index],0),MATCH('DEAL DIRECTORY'!E$5,Directory[#Headers],0))</f>
        <v/>
      </c>
      <c r="F200" s="129" t="str">
        <f>INDEX(Directory[],MATCH(tbl_deal[[#This Row],[Index]],Directory[Index],0),MATCH('DEAL DIRECTORY'!F$5,Directory[#Headers],0))</f>
        <v/>
      </c>
      <c r="G200" s="129" t="str">
        <f>INDEX(Directory[],MATCH(tbl_deal[[#This Row],[Index]],Directory[Index],0),MATCH('DEAL DIRECTORY'!G$5,Directory[#Headers],0))</f>
        <v>Journey II</v>
      </c>
      <c r="H200" s="135" t="str">
        <f>IF(tbl_deal[[#This Row],[FolderPath]]="","",HYPERLINK(tbl_deal[[#This Row],[FolderPath]],"📂"))</f>
        <v>📂</v>
      </c>
      <c r="I200" s="129" t="str">
        <f>INDEX(Directory[],MATCH(tbl_deal[[#This Row],[Index]],Directory[Index],0),MATCH('DEAL DIRECTORY'!I$5,Directory[#Headers],0))</f>
        <v>JGC</v>
      </c>
      <c r="J200" s="129" t="str">
        <f>INDEX(Directory[],MATCH(tbl_deal[[#This Row],[Index]],Directory[Index],0),MATCH('DEAL DIRECTORY'!J$5,Directory[#Headers],0))</f>
        <v>n/a</v>
      </c>
      <c r="K200" s="129" t="str">
        <f>INDEX(Directory[],MATCH(tbl_deal[[#This Row],[Index]],Directory[Index],0),MATCH('DEAL DIRECTORY'!K$5,Directory[#Headers],0))</f>
        <v>POE组</v>
      </c>
      <c r="L200" s="129">
        <f>INDEX(Directory[],MATCH(tbl_deal[[#This Row],[Index]],Directory[Index],0),MATCH('DEAL DIRECTORY'!L$5,Directory[#Headers],0))</f>
        <v>5</v>
      </c>
      <c r="M200" s="129" t="str">
        <f>INDEX(Directory[],MATCH(tbl_deal[[#This Row],[Index]],Directory[Index],0),MATCH('DEAL DIRECTORY'!M$5,Directory[#Headers],0))</f>
        <v>合生创展</v>
      </c>
      <c r="N200" s="129" t="str">
        <f>INDEX(Directory[],MATCH(tbl_deal[[#This Row],[Index]],Directory[Index],0),MATCH('DEAL DIRECTORY'!N$5,Directory[#Headers],0))</f>
        <v>--/--/B+</v>
      </c>
      <c r="O200" s="129" t="str">
        <f>INDEX(Directory[],MATCH(tbl_deal[[#This Row],[Index]],Directory[Index],0),MATCH('DEAL DIRECTORY'!O$5,Directory[#Headers],0))</f>
        <v>USD</v>
      </c>
      <c r="P200" s="129">
        <f>INDEX(Directory[],MATCH(tbl_deal[[#This Row],[Index]],Directory[Index],0),MATCH('DEAL DIRECTORY'!P$5,Directory[#Headers],0))</f>
        <v>2</v>
      </c>
      <c r="Q200" s="129" t="str">
        <f>INDEX(Directory[],MATCH(tbl_deal[[#This Row],[Index]],Directory[Index],0),MATCH('DEAL DIRECTORY'!Q$5,Directory[#Headers],0))</f>
        <v>2.5</v>
      </c>
      <c r="R200" s="129" t="str">
        <f>INDEX(Directory[],MATCH(tbl_deal[[#This Row],[Index]],Directory[Index],0),MATCH('DEAL DIRECTORY'!R$5,Directory[#Headers],0))</f>
        <v>6.8%</v>
      </c>
      <c r="S200" s="129" t="str">
        <f>INDEX(Directory[],MATCH(tbl_deal[[#This Row],[Index]],Directory[Index],0),MATCH('DEAL DIRECTORY'!S$5,Directory[#Headers],0))</f>
        <v>7.1%a</v>
      </c>
      <c r="T200" s="129" t="str">
        <f>INDEX(Directory[],MATCH(tbl_deal[[#This Row],[Index]],Directory[Index],0),MATCH('DEAL DIRECTORY'!T$5,Directory[#Headers],0))</f>
        <v>6.8%</v>
      </c>
      <c r="U200" s="129" t="str">
        <f>INDEX(Directory[],MATCH(tbl_deal[[#This Row],[Index]],Directory[Index],0),MATCH('DEAL DIRECTORY'!U$5,Directory[#Headers],0))</f>
        <v>--</v>
      </c>
      <c r="V200" s="131">
        <f>INDEX(Directory[],MATCH(tbl_deal[[#This Row],[Index]],Directory[Index],0),MATCH('DEAL DIRECTORY'!V$5,Directory[#Headers],0))</f>
        <v>30</v>
      </c>
      <c r="W200" s="129" t="str">
        <f>INDEX(Directory[],MATCH(tbl_deal[[#This Row],[Index]],Directory[Index],0),MATCH('DEAL DIRECTORY'!W$5,Directory[#Headers],0))</f>
        <v>直发(红筹)</v>
      </c>
      <c r="X200" s="129" t="str">
        <f>INDEX(Directory[],MATCH(tbl_deal[[#This Row],[Index]],Directory[Index],0),MATCH('DEAL DIRECTORY'!X$5,Directory[#Headers],0))</f>
        <v>--</v>
      </c>
      <c r="Y200" s="129" t="str">
        <f>INDEX(Directory[],MATCH(tbl_deal[[#This Row],[Index]],Directory[Index],0),MATCH('DEAL DIRECTORY'!Y$5,Directory[#Headers],0))</f>
        <v>新交所</v>
      </c>
      <c r="Z200" s="129" t="str">
        <f>INDEX(Directory[],MATCH(tbl_deal[[#This Row],[Index]],Directory[Index],0),MATCH('DEAL DIRECTORY'!Z$5,Directory[#Headers],0))</f>
        <v/>
      </c>
      <c r="AA200" s="129" t="str">
        <f>INDEX(Directory[],MATCH(tbl_deal[[#This Row],[Index]],Directory[Index],0),MATCH('DEAL DIRECTORY'!AA$5,Directory[#Headers],0))</f>
        <v/>
      </c>
      <c r="AB200" s="129" t="str">
        <f>INDEX(Directory[],MATCH(tbl_deal[[#This Row],[Index]],Directory[Index],0),MATCH('DEAL DIRECTORY'!AB$5,Directory[#Headers],0))</f>
        <v>BISL</v>
      </c>
      <c r="AC200" s="129" t="str">
        <f>INDEX(Directory[],MATCH(tbl_deal[[#This Row],[Index]],Directory[Index],0),MATCH('DEAL DIRECTORY'!AC$5,Directory[#Headers],0))</f>
        <v>--</v>
      </c>
      <c r="AD200" s="129" t="str">
        <f>INDEX(Directory[],MATCH(tbl_deal[[#This Row],[Index]],Directory[Index],0),MATCH('DEAL DIRECTORY'!AD$5,Directory[#Headers],0))</f>
        <v>--</v>
      </c>
      <c r="AE200" s="129" t="str">
        <f>INDEX(Directory[],MATCH(tbl_deal[[#This Row],[Index]],Directory[Index],0),MATCH('DEAL DIRECTORY'!AE$5,Directory[#Headers],0))</f>
        <v>--</v>
      </c>
      <c r="AF200" s="129" t="str">
        <f>INDEX(Directory[],MATCH(tbl_deal[[#This Row],[Index]],Directory[Index],0),MATCH('DEAL DIRECTORY'!AF$5,Directory[#Headers],0))</f>
        <v>N</v>
      </c>
      <c r="AG200" s="129" t="str">
        <f>INDEX(Directory[],MATCH(tbl_deal[[#This Row],[Index]],Directory[Index],0),MATCH('DEAL DIRECTORY'!AG$5,Directory[#Headers],0))</f>
        <v>合生创展集团有限公司</v>
      </c>
      <c r="AH200" s="129" t="str">
        <f>INDEX(Directory[],MATCH(tbl_deal[[#This Row],[Index]],Directory[Index],0),MATCH('DEAL DIRECTORY'!AH$5,Directory[#Headers],0))</f>
        <v>--/B/B+</v>
      </c>
      <c r="AI200" s="129" t="str">
        <f>INDEX(Directory[],MATCH(tbl_deal[[#This Row],[Index]],Directory[Index],0),MATCH('DEAL DIRECTORY'!AI$5,Directory[#Headers],0))</f>
        <v>AAA</v>
      </c>
      <c r="AJ200" s="129" t="str">
        <f>INDEX(Directory[],MATCH(tbl_deal[[#This Row],[Index]],Directory[Index],0),MATCH('DEAL DIRECTORY'!AJ$5,Directory[#Headers],0))</f>
        <v>广东</v>
      </c>
      <c r="AK200" s="129" t="str">
        <f>INDEX(Directory[],MATCH(tbl_deal[[#This Row],[Index]],Directory[Index],0),MATCH('DEAL DIRECTORY'!AK$5,Directory[#Headers],0))</f>
        <v>广州市</v>
      </c>
      <c r="AL200" s="129" t="str">
        <f>INDEX(Directory[],MATCH(tbl_deal[[#This Row],[Index]],Directory[Index],0),MATCH('DEAL DIRECTORY'!AL$5,Directory[#Headers],0))</f>
        <v>--</v>
      </c>
      <c r="AM200" s="129" t="str">
        <f>INDEX(Directory[],MATCH(tbl_deal[[#This Row],[Index]],Directory[Index],0),MATCH('DEAL DIRECTORY'!AM$5,Directory[#Headers],0))</f>
        <v>--</v>
      </c>
      <c r="AN200" s="129" t="str">
        <f>INDEX(Directory[],MATCH(tbl_deal[[#This Row],[Index]],Directory[Index],0),MATCH('DEAL DIRECTORY'!AN$5,Directory[#Headers],0))</f>
        <v>--</v>
      </c>
      <c r="AO200" s="132">
        <f>IF(ISBLANK(INDEX(Directory[],MATCH(tbl_deal[[#This Row],[Index]],Directory[Index],0),MATCH('DEAL DIRECTORY'!AO$5,Directory[#Headers],0))),"--",INDEX(Directory[],MATCH(tbl_deal[[#This Row],[Index]],Directory[Index],0),MATCH('DEAL DIRECTORY'!AO$5,Directory[#Headers],0)))</f>
        <v>520000</v>
      </c>
      <c r="AP200" s="129">
        <f>INDEX(Directory[],MATCH(tbl_deal[[#This Row],[Index]],Directory[Index],0),MATCH('DEAL DIRECTORY'!AP$5,Directory[#Headers],0))</f>
        <v>2</v>
      </c>
      <c r="AQ200" s="129">
        <f>INDEX(Directory[],MATCH(tbl_deal[[#This Row],[Index]],Directory[Index],0),MATCH('DEAL DIRECTORY'!AQ$5,Directory[#Headers],0))</f>
        <v>12.93</v>
      </c>
      <c r="AR200" s="129">
        <f>INDEX(Directory[],MATCH(tbl_deal[[#This Row],[Index]],Directory[Index],0),MATCH('DEAL DIRECTORY'!AR$5,Directory[#Headers],0))</f>
        <v>15.504</v>
      </c>
      <c r="AS200" s="129" t="str">
        <f>INDEX(Directory[],MATCH(tbl_deal[[#This Row],[Index]],Directory[Index],0),MATCH('DEAL DIRECTORY'!AS$5,Directory[#Headers],0))</f>
        <v>民企</v>
      </c>
      <c r="AT200" s="129" t="str">
        <f>INDEX(Directory[],MATCH(tbl_deal[[#This Row],[Index]],Directory[Index],0),MATCH('DEAL DIRECTORY'!AT$5,Directory[#Headers],0))</f>
        <v>房地产</v>
      </c>
      <c r="AU200" s="129" t="str">
        <f>INDEX(Directory[],MATCH(tbl_deal[[#This Row],[Index]],Directory[Index],0),MATCH('DEAL DIRECTORY'!AU$5,Directory[#Headers],0))</f>
        <v>--</v>
      </c>
      <c r="AV200" s="129" t="str">
        <f>INDEX(Directory[],MATCH(tbl_deal[[#This Row],[Index]],Directory[Index],0),MATCH('DEAL DIRECTORY'!AV$5,Directory[#Headers],0))</f>
        <v>红筹</v>
      </c>
      <c r="AW200" s="129" t="str">
        <f>INDEX(Directory[],MATCH(tbl_deal[[#This Row],[Index]],Directory[Index],0),MATCH('DEAL DIRECTORY'!AW$5,Directory[#Headers],0))</f>
        <v>高收益</v>
      </c>
      <c r="AX200" s="129" t="str">
        <f>INDEX(Directory[],MATCH(tbl_deal[[#This Row],[Index]],Directory[Index],0),MATCH('DEAL DIRECTORY'!AX$5,Directory[#Headers],0))</f>
        <v>≤2亿</v>
      </c>
      <c r="AY200" s="133" t="str">
        <f>INDEX(Directory[],MATCH(tbl_deal[[#This Row],[Index]],Directory[Index],0),MATCH('DEAL DIRECTORY'!AY$5,Directory[#Headers],0))</f>
        <v>21年</v>
      </c>
      <c r="AZ200" s="129" t="str">
        <f>INDEX(Directory[],MATCH(tbl_deal[[#This Row],[Index]],Directory[Index],0),MATCH('DEAL DIRECTORY'!AZ$5,Directory[#Headers],0))</f>
        <v>Q2</v>
      </c>
      <c r="BA200" s="129" t="str">
        <f>INDEX(Directory[],MATCH(tbl_deal[[#This Row],[Index]],Directory[Index],0),MATCH('DEAL DIRECTORY'!BA$5,Directory[#Headers],0))</f>
        <v>06月</v>
      </c>
      <c r="BB200" s="129" t="str">
        <f>INDEX(Directory[],MATCH(tbl_deal[[#This Row],[Index]],Directory[Index],0),MATCH('DEAL DIRECTORY'!BB$5,Directory[#Headers],0))</f>
        <v>--</v>
      </c>
      <c r="BC200" s="129" t="str">
        <f>INDEX(Directory[],MATCH(tbl_deal[[#This Row],[Index]],Directory[Index],0),MATCH('DEAL DIRECTORY'!BC$5,Directory[#Headers],0))</f>
        <v>HOPSON DEVELOPMENT HOLDINGS LTD</v>
      </c>
      <c r="BD200" s="129" t="str">
        <f>INDEX(Directory[],MATCH(tbl_deal[[#This Row],[Index]],Directory[Index],0),MATCH('DEAL DIRECTORY'!BD$5,Directory[#Headers],0))</f>
        <v>XS2353028298</v>
      </c>
      <c r="BE200" s="137" t="str">
        <f>INDEX(Directory[],MATCH(tbl_deal[[#This Row],[Index]],Directory[Index],0),MATCH('DEAL DIRECTORY'!BE$5,Directory[#Headers],0))</f>
        <v>21年06月</v>
      </c>
      <c r="BF200" s="137" t="str">
        <f>INDEX(Directory[],MATCH(tbl_deal[[#This Row],[Index]],Directory[Index],0),MATCH('DEAL DIRECTORY'!BF$5,Directory[#Headers],0))</f>
        <v>合生创展</v>
      </c>
      <c r="BG200" s="137" t="str">
        <f>INDEX(Directory[],MATCH(tbl_deal[[#This Row],[Index]],Directory[Index],0),MATCH('DEAL DIRECTORY'!BG$5,Directory[#Headers],0))</f>
        <v>--/--/B+</v>
      </c>
      <c r="BH200" s="137" t="str">
        <f>INDEX(Directory[],MATCH(tbl_deal[[#This Row],[Index]],Directory[Index],0),MATCH('DEAL DIRECTORY'!BH$5,Directory[#Headers],0))</f>
        <v>高级债</v>
      </c>
      <c r="BI200" s="137" t="str">
        <f>INDEX(Directory[],MATCH(tbl_deal[[#This Row],[Index]],Directory[Index],0),MATCH('DEAL DIRECTORY'!BI$5,Directory[#Headers],0))</f>
        <v>2亿美元</v>
      </c>
      <c r="BJ200" s="137" t="str">
        <f>INDEX(Directory[],MATCH(tbl_deal[[#This Row],[Index]],Directory[Index],0),MATCH('DEAL DIRECTORY'!BJ$5,Directory[#Headers],0))</f>
        <v>2.5年</v>
      </c>
      <c r="BK200" s="137" t="str">
        <f>INDEX(Directory[],MATCH(tbl_deal[[#This Row],[Index]],Directory[Index],0),MATCH('DEAL DIRECTORY'!BK$5,Directory[#Headers],0))</f>
        <v>6.8%</v>
      </c>
      <c r="BL200" s="137" t="str">
        <f>INDEX(Directory[],MATCH(tbl_deal[[#This Row],[Index]],Directory[Index],0),MATCH('DEAL DIRECTORY'!BL$5,Directory[#Headers],0))</f>
        <v>全球协调人</v>
      </c>
      <c r="BM200" s="129" t="str">
        <f>INDEX(Directory[],MATCH(tbl_deal[[#This Row],[Index]],Directory[Index],0),MATCH('DEAL DIRECTORY'!BM$5,Directory[#Headers],0))</f>
        <v>\\10.10.1.215\dcm$\Deals\Completed\2021 Completed\Journey II 合生创展[Jun]</v>
      </c>
      <c r="BN200" s="4"/>
      <c r="BO200" s="4"/>
      <c r="BP200" s="4"/>
    </row>
    <row r="201" spans="3:68" ht="20.25" customHeight="1" x14ac:dyDescent="0.25">
      <c r="C201" s="129">
        <f>Directory[[#This Row],[Index]]</f>
        <v>270</v>
      </c>
      <c r="D201" s="130">
        <f>INDEX(Directory[],MATCH(tbl_deal[[#This Row],[Index]],Directory[Index],0),MATCH('DEAL DIRECTORY'!D$5,Directory[#Headers],0))</f>
        <v>44357</v>
      </c>
      <c r="E201" s="129" t="str">
        <f>INDEX(Directory[],MATCH(tbl_deal[[#This Row],[Index]],Directory[Index],0),MATCH('DEAL DIRECTORY'!E$5,Directory[#Headers],0))</f>
        <v>可持续</v>
      </c>
      <c r="F201" s="129" t="str">
        <f>INDEX(Directory[],MATCH(tbl_deal[[#This Row],[Index]],Directory[Index],0),MATCH('DEAL DIRECTORY'!F$5,Directory[#Headers],0))</f>
        <v/>
      </c>
      <c r="G201" s="129" t="str">
        <f>INDEX(Directory[],MATCH(tbl_deal[[#This Row],[Index]],Directory[Index],0),MATCH('DEAL DIRECTORY'!G$5,Directory[#Headers],0))</f>
        <v>BMHK 2021</v>
      </c>
      <c r="H201" s="135" t="str">
        <f>IF(tbl_deal[[#This Row],[FolderPath]]="","",HYPERLINK(tbl_deal[[#This Row],[FolderPath]],"📂"))</f>
        <v>📂</v>
      </c>
      <c r="I201" s="129" t="str">
        <f>INDEX(Directory[],MATCH(tbl_deal[[#This Row],[Index]],Directory[Index],0),MATCH('DEAL DIRECTORY'!I$5,Directory[#Headers],0))</f>
        <v>JBR</v>
      </c>
      <c r="J201" s="129" t="str">
        <f>INDEX(Directory[],MATCH(tbl_deal[[#This Row],[Index]],Directory[Index],0),MATCH('DEAL DIRECTORY'!J$5,Directory[#Headers],0))</f>
        <v>n/a</v>
      </c>
      <c r="K201" s="129" t="str">
        <f>INDEX(Directory[],MATCH(tbl_deal[[#This Row],[Index]],Directory[Index],0),MATCH('DEAL DIRECTORY'!K$5,Directory[#Headers],0))</f>
        <v>SOE组</v>
      </c>
      <c r="L201" s="129">
        <f>INDEX(Directory[],MATCH(tbl_deal[[#This Row],[Index]],Directory[Index],0),MATCH('DEAL DIRECTORY'!L$5,Directory[#Headers],0))</f>
        <v>8</v>
      </c>
      <c r="M201" s="129" t="str">
        <f>INDEX(Directory[],MATCH(tbl_deal[[#This Row],[Index]],Directory[Index],0),MATCH('DEAL DIRECTORY'!M$5,Directory[#Headers],0))</f>
        <v>交银金租</v>
      </c>
      <c r="N201" s="129" t="str">
        <f>INDEX(Directory[],MATCH(tbl_deal[[#This Row],[Index]],Directory[Index],0),MATCH('DEAL DIRECTORY'!N$5,Directory[#Headers],0))</f>
        <v>A3/A-/--</v>
      </c>
      <c r="O201" s="129" t="str">
        <f>INDEX(Directory[],MATCH(tbl_deal[[#This Row],[Index]],Directory[Index],0),MATCH('DEAL DIRECTORY'!O$5,Directory[#Headers],0))</f>
        <v>USD</v>
      </c>
      <c r="P201" s="129">
        <f>INDEX(Directory[],MATCH(tbl_deal[[#This Row],[Index]],Directory[Index],0),MATCH('DEAL DIRECTORY'!P$5,Directory[#Headers],0))</f>
        <v>5</v>
      </c>
      <c r="Q201" s="129" t="str">
        <f>INDEX(Directory[],MATCH(tbl_deal[[#This Row],[Index]],Directory[Index],0),MATCH('DEAL DIRECTORY'!Q$5,Directory[#Headers],0))</f>
        <v>3</v>
      </c>
      <c r="R201" s="129" t="str">
        <f>INDEX(Directory[],MATCH(tbl_deal[[#This Row],[Index]],Directory[Index],0),MATCH('DEAL DIRECTORY'!R$5,Directory[#Headers],0))</f>
        <v>1.125%</v>
      </c>
      <c r="S201" s="129" t="str">
        <f>INDEX(Directory[],MATCH(tbl_deal[[#This Row],[Index]],Directory[Index],0),MATCH('DEAL DIRECTORY'!S$5,Directory[#Headers],0))</f>
        <v>T+135a</v>
      </c>
      <c r="T201" s="129" t="str">
        <f>INDEX(Directory[],MATCH(tbl_deal[[#This Row],[Index]],Directory[Index],0),MATCH('DEAL DIRECTORY'!T$5,Directory[#Headers],0))</f>
        <v>T+92</v>
      </c>
      <c r="U201" s="129" t="str">
        <f>INDEX(Directory[],MATCH(tbl_deal[[#This Row],[Index]],Directory[Index],0),MATCH('DEAL DIRECTORY'!U$5,Directory[#Headers],0))</f>
        <v>T+92</v>
      </c>
      <c r="V201" s="131">
        <f>INDEX(Directory[],MATCH(tbl_deal[[#This Row],[Index]],Directory[Index],0),MATCH('DEAL DIRECTORY'!V$5,Directory[#Headers],0))</f>
        <v>43</v>
      </c>
      <c r="W201" s="129" t="str">
        <f>INDEX(Directory[],MATCH(tbl_deal[[#This Row],[Index]],Directory[Index],0),MATCH('DEAL DIRECTORY'!W$5,Directory[#Headers],0))</f>
        <v>维好</v>
      </c>
      <c r="X201" s="129" t="str">
        <f>INDEX(Directory[],MATCH(tbl_deal[[#This Row],[Index]],Directory[Index],0),MATCH('DEAL DIRECTORY'!X$5,Directory[#Headers],0))</f>
        <v>可持续债券</v>
      </c>
      <c r="Y201" s="129" t="str">
        <f>INDEX(Directory[],MATCH(tbl_deal[[#This Row],[Index]],Directory[Index],0),MATCH('DEAL DIRECTORY'!Y$5,Directory[#Headers],0))</f>
        <v>港交所</v>
      </c>
      <c r="Z201" s="129" t="str">
        <f>INDEX(Directory[],MATCH(tbl_deal[[#This Row],[Index]],Directory[Index],0),MATCH('DEAL DIRECTORY'!Z$5,Directory[#Headers],0))</f>
        <v/>
      </c>
      <c r="AA201" s="129" t="str">
        <f>INDEX(Directory[],MATCH(tbl_deal[[#This Row],[Index]],Directory[Index],0),MATCH('DEAL DIRECTORY'!AA$5,Directory[#Headers],0))</f>
        <v/>
      </c>
      <c r="AB201" s="129" t="str">
        <f>INDEX(Directory[],MATCH(tbl_deal[[#This Row],[Index]],Directory[Index],0),MATCH('DEAL DIRECTORY'!AB$5,Directory[#Headers],0))</f>
        <v>BISL,港分</v>
      </c>
      <c r="AC201" s="129" t="str">
        <f>INDEX(Directory[],MATCH(tbl_deal[[#This Row],[Index]],Directory[Index],0),MATCH('DEAL DIRECTORY'!AC$5,Directory[#Headers],0))</f>
        <v>--</v>
      </c>
      <c r="AD201" s="129" t="str">
        <f>INDEX(Directory[],MATCH(tbl_deal[[#This Row],[Index]],Directory[Index],0),MATCH('DEAL DIRECTORY'!AD$5,Directory[#Headers],0))</f>
        <v>--</v>
      </c>
      <c r="AE201" s="129" t="str">
        <f>INDEX(Directory[],MATCH(tbl_deal[[#This Row],[Index]],Directory[Index],0),MATCH('DEAL DIRECTORY'!AE$5,Directory[#Headers],0))</f>
        <v>角色不分层</v>
      </c>
      <c r="AF201" s="129" t="str">
        <f>INDEX(Directory[],MATCH(tbl_deal[[#This Row],[Index]],Directory[Index],0),MATCH('DEAL DIRECTORY'!AF$5,Directory[#Headers],0))</f>
        <v>N</v>
      </c>
      <c r="AG201" s="129" t="str">
        <f>INDEX(Directory[],MATCH(tbl_deal[[#This Row],[Index]],Directory[Index],0),MATCH('DEAL DIRECTORY'!AG$5,Directory[#Headers],0))</f>
        <v>交银金融租赁有限责任公司</v>
      </c>
      <c r="AH201" s="129" t="str">
        <f>INDEX(Directory[],MATCH(tbl_deal[[#This Row],[Index]],Directory[Index],0),MATCH('DEAL DIRECTORY'!AH$5,Directory[#Headers],0))</f>
        <v>A3/A-/A</v>
      </c>
      <c r="AI201" s="129" t="str">
        <f>INDEX(Directory[],MATCH(tbl_deal[[#This Row],[Index]],Directory[Index],0),MATCH('DEAL DIRECTORY'!AI$5,Directory[#Headers],0))</f>
        <v>AAA</v>
      </c>
      <c r="AJ201" s="129" t="str">
        <f>INDEX(Directory[],MATCH(tbl_deal[[#This Row],[Index]],Directory[Index],0),MATCH('DEAL DIRECTORY'!AJ$5,Directory[#Headers],0))</f>
        <v>上海</v>
      </c>
      <c r="AK201" s="129" t="str">
        <f>INDEX(Directory[],MATCH(tbl_deal[[#This Row],[Index]],Directory[Index],0),MATCH('DEAL DIRECTORY'!AK$5,Directory[#Headers],0))</f>
        <v>浦东新区</v>
      </c>
      <c r="AL201" s="129" t="str">
        <f>INDEX(Directory[],MATCH(tbl_deal[[#This Row],[Index]],Directory[Index],0),MATCH('DEAL DIRECTORY'!AL$5,Directory[#Headers],0))</f>
        <v>--</v>
      </c>
      <c r="AM201" s="129" t="str">
        <f>INDEX(Directory[],MATCH(tbl_deal[[#This Row],[Index]],Directory[Index],0),MATCH('DEAL DIRECTORY'!AM$5,Directory[#Headers],0))</f>
        <v>--</v>
      </c>
      <c r="AN201" s="129" t="str">
        <f>INDEX(Directory[],MATCH(tbl_deal[[#This Row],[Index]],Directory[Index],0),MATCH('DEAL DIRECTORY'!AN$5,Directory[#Headers],0))</f>
        <v>--</v>
      </c>
      <c r="AO201" s="132">
        <f>IF(ISBLANK(INDEX(Directory[],MATCH(tbl_deal[[#This Row],[Index]],Directory[Index],0),MATCH('DEAL DIRECTORY'!AO$5,Directory[#Headers],0))),"--",INDEX(Directory[],MATCH(tbl_deal[[#This Row],[Index]],Directory[Index],0),MATCH('DEAL DIRECTORY'!AO$5,Directory[#Headers],0)))</f>
        <v>116300</v>
      </c>
      <c r="AP201" s="129">
        <f>INDEX(Directory[],MATCH(tbl_deal[[#This Row],[Index]],Directory[Index],0),MATCH('DEAL DIRECTORY'!AP$5,Directory[#Headers],0))</f>
        <v>5</v>
      </c>
      <c r="AQ201" s="129">
        <f>INDEX(Directory[],MATCH(tbl_deal[[#This Row],[Index]],Directory[Index],0),MATCH('DEAL DIRECTORY'!AQ$5,Directory[#Headers],0))</f>
        <v>31.96</v>
      </c>
      <c r="AR201" s="129">
        <f>INDEX(Directory[],MATCH(tbl_deal[[#This Row],[Index]],Directory[Index],0),MATCH('DEAL DIRECTORY'!AR$5,Directory[#Headers],0))</f>
        <v>38.76</v>
      </c>
      <c r="AS201" s="129" t="str">
        <f>INDEX(Directory[],MATCH(tbl_deal[[#This Row],[Index]],Directory[Index],0),MATCH('DEAL DIRECTORY'!AS$5,Directory[#Headers],0))</f>
        <v>央企(子)</v>
      </c>
      <c r="AT201" s="129" t="str">
        <f>INDEX(Directory[],MATCH(tbl_deal[[#This Row],[Index]],Directory[Index],0),MATCH('DEAL DIRECTORY'!AT$5,Directory[#Headers],0))</f>
        <v>金融机构</v>
      </c>
      <c r="AU201" s="129" t="str">
        <f>INDEX(Directory[],MATCH(tbl_deal[[#This Row],[Index]],Directory[Index],0),MATCH('DEAL DIRECTORY'!AU$5,Directory[#Headers],0))</f>
        <v>非银</v>
      </c>
      <c r="AV201" s="129" t="str">
        <f>INDEX(Directory[],MATCH(tbl_deal[[#This Row],[Index]],Directory[Index],0),MATCH('DEAL DIRECTORY'!AV$5,Directory[#Headers],0))</f>
        <v>维好</v>
      </c>
      <c r="AW201" s="129" t="str">
        <f>INDEX(Directory[],MATCH(tbl_deal[[#This Row],[Index]],Directory[Index],0),MATCH('DEAL DIRECTORY'!AW$5,Directory[#Headers],0))</f>
        <v>投资级</v>
      </c>
      <c r="AX201" s="129" t="str">
        <f>INDEX(Directory[],MATCH(tbl_deal[[#This Row],[Index]],Directory[Index],0),MATCH('DEAL DIRECTORY'!AX$5,Directory[#Headers],0))</f>
        <v>3-5亿</v>
      </c>
      <c r="AY201" s="133" t="str">
        <f>INDEX(Directory[],MATCH(tbl_deal[[#This Row],[Index]],Directory[Index],0),MATCH('DEAL DIRECTORY'!AY$5,Directory[#Headers],0))</f>
        <v>21年</v>
      </c>
      <c r="AZ201" s="129" t="str">
        <f>INDEX(Directory[],MATCH(tbl_deal[[#This Row],[Index]],Directory[Index],0),MATCH('DEAL DIRECTORY'!AZ$5,Directory[#Headers],0))</f>
        <v>Q2</v>
      </c>
      <c r="BA201" s="129" t="str">
        <f>INDEX(Directory[],MATCH(tbl_deal[[#This Row],[Index]],Directory[Index],0),MATCH('DEAL DIRECTORY'!BA$5,Directory[#Headers],0))</f>
        <v>06月</v>
      </c>
      <c r="BB201" s="129" t="str">
        <f>INDEX(Directory[],MATCH(tbl_deal[[#This Row],[Index]],Directory[Index],0),MATCH('DEAL DIRECTORY'!BB$5,Directory[#Headers],0))</f>
        <v>--</v>
      </c>
      <c r="BC201" s="129" t="str">
        <f>INDEX(Directory[],MATCH(tbl_deal[[#This Row],[Index]],Directory[Index],0),MATCH('DEAL DIRECTORY'!BC$5,Directory[#Headers],0))</f>
        <v>BOCOM LEASING MANAGEMENT HONG KONG CO LTD</v>
      </c>
      <c r="BD201" s="129" t="str">
        <f>INDEX(Directory[],MATCH(tbl_deal[[#This Row],[Index]],Directory[Index],0),MATCH('DEAL DIRECTORY'!BD$5,Directory[#Headers],0))</f>
        <v>XS2351320366</v>
      </c>
      <c r="BE201" s="137" t="str">
        <f>INDEX(Directory[],MATCH(tbl_deal[[#This Row],[Index]],Directory[Index],0),MATCH('DEAL DIRECTORY'!BE$5,Directory[#Headers],0))</f>
        <v>21年06月</v>
      </c>
      <c r="BF201" s="137" t="str">
        <f>INDEX(Directory[],MATCH(tbl_deal[[#This Row],[Index]],Directory[Index],0),MATCH('DEAL DIRECTORY'!BF$5,Directory[#Headers],0))</f>
        <v>交银金租</v>
      </c>
      <c r="BG201" s="137" t="str">
        <f>INDEX(Directory[],MATCH(tbl_deal[[#This Row],[Index]],Directory[Index],0),MATCH('DEAL DIRECTORY'!BG$5,Directory[#Headers],0))</f>
        <v>A3/A-/--</v>
      </c>
      <c r="BH201" s="137" t="str">
        <f>INDEX(Directory[],MATCH(tbl_deal[[#This Row],[Index]],Directory[Index],0),MATCH('DEAL DIRECTORY'!BH$5,Directory[#Headers],0))</f>
        <v>可持续债券</v>
      </c>
      <c r="BI201" s="137" t="str">
        <f>INDEX(Directory[],MATCH(tbl_deal[[#This Row],[Index]],Directory[Index],0),MATCH('DEAL DIRECTORY'!BI$5,Directory[#Headers],0))</f>
        <v>5亿美元</v>
      </c>
      <c r="BJ201" s="137" t="str">
        <f>INDEX(Directory[],MATCH(tbl_deal[[#This Row],[Index]],Directory[Index],0),MATCH('DEAL DIRECTORY'!BJ$5,Directory[#Headers],0))</f>
        <v>3年</v>
      </c>
      <c r="BK201" s="137" t="str">
        <f>INDEX(Directory[],MATCH(tbl_deal[[#This Row],[Index]],Directory[Index],0),MATCH('DEAL DIRECTORY'!BK$5,Directory[#Headers],0))</f>
        <v>1.125%</v>
      </c>
      <c r="BL201" s="137" t="str">
        <f>INDEX(Directory[],MATCH(tbl_deal[[#This Row],[Index]],Directory[Index],0),MATCH('DEAL DIRECTORY'!BL$5,Directory[#Headers],0))</f>
        <v>账簿管理人</v>
      </c>
      <c r="BM201" s="129" t="str">
        <f>INDEX(Directory[],MATCH(tbl_deal[[#This Row],[Index]],Directory[Index],0),MATCH('DEAL DIRECTORY'!BM$5,Directory[#Headers],0))</f>
        <v>\\10.10.1.215\dcm$\Deals\Completed\2021 Completed\BMHK 2021 交银金租</v>
      </c>
      <c r="BN201" s="4"/>
      <c r="BO201" s="4"/>
      <c r="BP201" s="4"/>
    </row>
    <row r="202" spans="3:68" ht="20.25" customHeight="1" x14ac:dyDescent="0.25">
      <c r="C202" s="129">
        <f>Directory[[#This Row],[Index]]</f>
        <v>269</v>
      </c>
      <c r="D202" s="130">
        <f>INDEX(Directory[],MATCH(tbl_deal[[#This Row],[Index]],Directory[Index],0),MATCH('DEAL DIRECTORY'!D$5,Directory[#Headers],0))</f>
        <v>44355</v>
      </c>
      <c r="E202" s="129" t="str">
        <f>INDEX(Directory[],MATCH(tbl_deal[[#This Row],[Index]],Directory[Index],0),MATCH('DEAL DIRECTORY'!E$5,Directory[#Headers],0))</f>
        <v/>
      </c>
      <c r="F202" s="129" t="str">
        <f>INDEX(Directory[],MATCH(tbl_deal[[#This Row],[Index]],Directory[Index],0),MATCH('DEAL DIRECTORY'!F$5,Directory[#Headers],0))</f>
        <v/>
      </c>
      <c r="G202" s="129" t="str">
        <f>INDEX(Directory[],MATCH(tbl_deal[[#This Row],[Index]],Directory[Index],0),MATCH('DEAL DIRECTORY'!G$5,Directory[#Headers],0))</f>
        <v>Lotus II</v>
      </c>
      <c r="H202" s="135" t="str">
        <f>IF(tbl_deal[[#This Row],[FolderPath]]="","",HYPERLINK(tbl_deal[[#This Row],[FolderPath]],"📂"))</f>
        <v>📂</v>
      </c>
      <c r="I202" s="129" t="str">
        <f>INDEX(Directory[],MATCH(tbl_deal[[#This Row],[Index]],Directory[Index],0),MATCH('DEAL DIRECTORY'!I$5,Directory[#Headers],0))</f>
        <v>JGC</v>
      </c>
      <c r="J202" s="129" t="str">
        <f>INDEX(Directory[],MATCH(tbl_deal[[#This Row],[Index]],Directory[Index],0),MATCH('DEAL DIRECTORY'!J$5,Directory[#Headers],0))</f>
        <v>n/a</v>
      </c>
      <c r="K202" s="129" t="str">
        <f>INDEX(Directory[],MATCH(tbl_deal[[#This Row],[Index]],Directory[Index],0),MATCH('DEAL DIRECTORY'!K$5,Directory[#Headers],0))</f>
        <v>SOE组</v>
      </c>
      <c r="L202" s="129">
        <f>INDEX(Directory[],MATCH(tbl_deal[[#This Row],[Index]],Directory[Index],0),MATCH('DEAL DIRECTORY'!L$5,Directory[#Headers],0))</f>
        <v>2</v>
      </c>
      <c r="M202" s="129" t="str">
        <f>INDEX(Directory[],MATCH(tbl_deal[[#This Row],[Index]],Directory[Index],0),MATCH('DEAL DIRECTORY'!M$5,Directory[#Headers],0))</f>
        <v>光银港分</v>
      </c>
      <c r="N202" s="129" t="str">
        <f>INDEX(Directory[],MATCH(tbl_deal[[#This Row],[Index]],Directory[Index],0),MATCH('DEAL DIRECTORY'!N$5,Directory[#Headers],0))</f>
        <v>--/BBB+/BBB</v>
      </c>
      <c r="O202" s="129" t="str">
        <f>INDEX(Directory[],MATCH(tbl_deal[[#This Row],[Index]],Directory[Index],0),MATCH('DEAL DIRECTORY'!O$5,Directory[#Headers],0))</f>
        <v>USD</v>
      </c>
      <c r="P202" s="129">
        <f>INDEX(Directory[],MATCH(tbl_deal[[#This Row],[Index]],Directory[Index],0),MATCH('DEAL DIRECTORY'!P$5,Directory[#Headers],0))</f>
        <v>6</v>
      </c>
      <c r="Q202" s="129" t="str">
        <f>INDEX(Directory[],MATCH(tbl_deal[[#This Row],[Index]],Directory[Index],0),MATCH('DEAL DIRECTORY'!Q$5,Directory[#Headers],0))</f>
        <v>3</v>
      </c>
      <c r="R202" s="129" t="str">
        <f>INDEX(Directory[],MATCH(tbl_deal[[#This Row],[Index]],Directory[Index],0),MATCH('DEAL DIRECTORY'!R$5,Directory[#Headers],0))</f>
        <v>0.839%</v>
      </c>
      <c r="S202" s="129" t="str">
        <f>INDEX(Directory[],MATCH(tbl_deal[[#This Row],[Index]],Directory[Index],0),MATCH('DEAL DIRECTORY'!S$5,Directory[#Headers],0))</f>
        <v>T3+90a</v>
      </c>
      <c r="T202" s="129" t="str">
        <f>INDEX(Directory[],MATCH(tbl_deal[[#This Row],[Index]],Directory[Index],0),MATCH('DEAL DIRECTORY'!T$5,Directory[#Headers],0))</f>
        <v>T3+53</v>
      </c>
      <c r="U202" s="129" t="str">
        <f>INDEX(Directory[],MATCH(tbl_deal[[#This Row],[Index]],Directory[Index],0),MATCH('DEAL DIRECTORY'!U$5,Directory[#Headers],0))</f>
        <v>T3+53</v>
      </c>
      <c r="V202" s="131">
        <f>INDEX(Directory[],MATCH(tbl_deal[[#This Row],[Index]],Directory[Index],0),MATCH('DEAL DIRECTORY'!V$5,Directory[#Headers],0))</f>
        <v>37</v>
      </c>
      <c r="W202" s="129" t="str">
        <f>INDEX(Directory[],MATCH(tbl_deal[[#This Row],[Index]],Directory[Index],0),MATCH('DEAL DIRECTORY'!W$5,Directory[#Headers],0))</f>
        <v>直发</v>
      </c>
      <c r="X202" s="129" t="str">
        <f>INDEX(Directory[],MATCH(tbl_deal[[#This Row],[Index]],Directory[Index],0),MATCH('DEAL DIRECTORY'!X$5,Directory[#Headers],0))</f>
        <v>--</v>
      </c>
      <c r="Y202" s="129" t="str">
        <f>INDEX(Directory[],MATCH(tbl_deal[[#This Row],[Index]],Directory[Index],0),MATCH('DEAL DIRECTORY'!Y$5,Directory[#Headers],0))</f>
        <v>港交所</v>
      </c>
      <c r="Z202" s="129" t="str">
        <f>INDEX(Directory[],MATCH(tbl_deal[[#This Row],[Index]],Directory[Index],0),MATCH('DEAL DIRECTORY'!Z$5,Directory[#Headers],0))</f>
        <v/>
      </c>
      <c r="AA202" s="129" t="str">
        <f>INDEX(Directory[],MATCH(tbl_deal[[#This Row],[Index]],Directory[Index],0),MATCH('DEAL DIRECTORY'!AA$5,Directory[#Headers],0))</f>
        <v/>
      </c>
      <c r="AB202" s="129" t="str">
        <f>INDEX(Directory[],MATCH(tbl_deal[[#This Row],[Index]],Directory[Index],0),MATCH('DEAL DIRECTORY'!AB$5,Directory[#Headers],0))</f>
        <v>BISL,港分</v>
      </c>
      <c r="AC202" s="129" t="str">
        <f>INDEX(Directory[],MATCH(tbl_deal[[#This Row],[Index]],Directory[Index],0),MATCH('DEAL DIRECTORY'!AC$5,Directory[#Headers],0))</f>
        <v>--</v>
      </c>
      <c r="AD202" s="129" t="str">
        <f>INDEX(Directory[],MATCH(tbl_deal[[#This Row],[Index]],Directory[Index],0),MATCH('DEAL DIRECTORY'!AD$5,Directory[#Headers],0))</f>
        <v>--</v>
      </c>
      <c r="AE202" s="129" t="str">
        <f>INDEX(Directory[],MATCH(tbl_deal[[#This Row],[Index]],Directory[Index],0),MATCH('DEAL DIRECTORY'!AE$5,Directory[#Headers],0))</f>
        <v>--</v>
      </c>
      <c r="AF202" s="129" t="str">
        <f>INDEX(Directory[],MATCH(tbl_deal[[#This Row],[Index]],Directory[Index],0),MATCH('DEAL DIRECTORY'!AF$5,Directory[#Headers],0))</f>
        <v>N</v>
      </c>
      <c r="AG202" s="129" t="str">
        <f>INDEX(Directory[],MATCH(tbl_deal[[#This Row],[Index]],Directory[Index],0),MATCH('DEAL DIRECTORY'!AG$5,Directory[#Headers],0))</f>
        <v>中国光大银行股份有限公司</v>
      </c>
      <c r="AH202" s="129" t="str">
        <f>INDEX(Directory[],MATCH(tbl_deal[[#This Row],[Index]],Directory[Index],0),MATCH('DEAL DIRECTORY'!AH$5,Directory[#Headers],0))</f>
        <v>--/--/--</v>
      </c>
      <c r="AI202" s="129" t="str">
        <f>INDEX(Directory[],MATCH(tbl_deal[[#This Row],[Index]],Directory[Index],0),MATCH('DEAL DIRECTORY'!AI$5,Directory[#Headers],0))</f>
        <v>AAA</v>
      </c>
      <c r="AJ202" s="129" t="str">
        <f>INDEX(Directory[],MATCH(tbl_deal[[#This Row],[Index]],Directory[Index],0),MATCH('DEAL DIRECTORY'!AJ$5,Directory[#Headers],0))</f>
        <v>北京</v>
      </c>
      <c r="AK202" s="129" t="str">
        <f>INDEX(Directory[],MATCH(tbl_deal[[#This Row],[Index]],Directory[Index],0),MATCH('DEAL DIRECTORY'!AK$5,Directory[#Headers],0))</f>
        <v>西城区</v>
      </c>
      <c r="AL202" s="129" t="str">
        <f>INDEX(Directory[],MATCH(tbl_deal[[#This Row],[Index]],Directory[Index],0),MATCH('DEAL DIRECTORY'!AL$5,Directory[#Headers],0))</f>
        <v>--</v>
      </c>
      <c r="AM202" s="129" t="str">
        <f>INDEX(Directory[],MATCH(tbl_deal[[#This Row],[Index]],Directory[Index],0),MATCH('DEAL DIRECTORY'!AM$5,Directory[#Headers],0))</f>
        <v>--</v>
      </c>
      <c r="AN202" s="129" t="str">
        <f>INDEX(Directory[],MATCH(tbl_deal[[#This Row],[Index]],Directory[Index],0),MATCH('DEAL DIRECTORY'!AN$5,Directory[#Headers],0))</f>
        <v>--</v>
      </c>
      <c r="AO202" s="132">
        <f>IF(ISBLANK(INDEX(Directory[],MATCH(tbl_deal[[#This Row],[Index]],Directory[Index],0),MATCH('DEAL DIRECTORY'!AO$5,Directory[#Headers],0))),"--",INDEX(Directory[],MATCH(tbl_deal[[#This Row],[Index]],Directory[Index],0),MATCH('DEAL DIRECTORY'!AO$5,Directory[#Headers],0)))</f>
        <v>50000</v>
      </c>
      <c r="AP202" s="129">
        <f>INDEX(Directory[],MATCH(tbl_deal[[#This Row],[Index]],Directory[Index],0),MATCH('DEAL DIRECTORY'!AP$5,Directory[#Headers],0))</f>
        <v>6</v>
      </c>
      <c r="AQ202" s="129">
        <f>INDEX(Directory[],MATCH(tbl_deal[[#This Row],[Index]],Directory[Index],0),MATCH('DEAL DIRECTORY'!AQ$5,Directory[#Headers],0))</f>
        <v>38.409999999999997</v>
      </c>
      <c r="AR202" s="129">
        <f>INDEX(Directory[],MATCH(tbl_deal[[#This Row],[Index]],Directory[Index],0),MATCH('DEAL DIRECTORY'!AR$5,Directory[#Headers],0))</f>
        <v>46.512</v>
      </c>
      <c r="AS202" s="129" t="str">
        <f>INDEX(Directory[],MATCH(tbl_deal[[#This Row],[Index]],Directory[Index],0),MATCH('DEAL DIRECTORY'!AS$5,Directory[#Headers],0))</f>
        <v>央企(子)</v>
      </c>
      <c r="AT202" s="129" t="str">
        <f>INDEX(Directory[],MATCH(tbl_deal[[#This Row],[Index]],Directory[Index],0),MATCH('DEAL DIRECTORY'!AT$5,Directory[#Headers],0))</f>
        <v>金融机构</v>
      </c>
      <c r="AU202" s="129" t="str">
        <f>INDEX(Directory[],MATCH(tbl_deal[[#This Row],[Index]],Directory[Index],0),MATCH('DEAL DIRECTORY'!AU$5,Directory[#Headers],0))</f>
        <v>银行</v>
      </c>
      <c r="AV202" s="129" t="str">
        <f>INDEX(Directory[],MATCH(tbl_deal[[#This Row],[Index]],Directory[Index],0),MATCH('DEAL DIRECTORY'!AV$5,Directory[#Headers],0))</f>
        <v>直发</v>
      </c>
      <c r="AW202" s="129" t="str">
        <f>INDEX(Directory[],MATCH(tbl_deal[[#This Row],[Index]],Directory[Index],0),MATCH('DEAL DIRECTORY'!AW$5,Directory[#Headers],0))</f>
        <v>投资级</v>
      </c>
      <c r="AX202" s="129" t="str">
        <f>INDEX(Directory[],MATCH(tbl_deal[[#This Row],[Index]],Directory[Index],0),MATCH('DEAL DIRECTORY'!AX$5,Directory[#Headers],0))</f>
        <v>&gt;5亿</v>
      </c>
      <c r="AY202" s="133" t="str">
        <f>INDEX(Directory[],MATCH(tbl_deal[[#This Row],[Index]],Directory[Index],0),MATCH('DEAL DIRECTORY'!AY$5,Directory[#Headers],0))</f>
        <v>21年</v>
      </c>
      <c r="AZ202" s="129" t="str">
        <f>INDEX(Directory[],MATCH(tbl_deal[[#This Row],[Index]],Directory[Index],0),MATCH('DEAL DIRECTORY'!AZ$5,Directory[#Headers],0))</f>
        <v>Q2</v>
      </c>
      <c r="BA202" s="129" t="str">
        <f>INDEX(Directory[],MATCH(tbl_deal[[#This Row],[Index]],Directory[Index],0),MATCH('DEAL DIRECTORY'!BA$5,Directory[#Headers],0))</f>
        <v>06月</v>
      </c>
      <c r="BB202" s="129" t="str">
        <f>INDEX(Directory[],MATCH(tbl_deal[[#This Row],[Index]],Directory[Index],0),MATCH('DEAL DIRECTORY'!BB$5,Directory[#Headers],0))</f>
        <v>--</v>
      </c>
      <c r="BC202" s="129" t="str">
        <f>INDEX(Directory[],MATCH(tbl_deal[[#This Row],[Index]],Directory[Index],0),MATCH('DEAL DIRECTORY'!BC$5,Directory[#Headers],0))</f>
        <v>CHINA EVERBRIGHT BANK CO LTD/HONG KONG</v>
      </c>
      <c r="BD202" s="129" t="str">
        <f>INDEX(Directory[],MATCH(tbl_deal[[#This Row],[Index]],Directory[Index],0),MATCH('DEAL DIRECTORY'!BD$5,Directory[#Headers],0))</f>
        <v>XS2344842575</v>
      </c>
      <c r="BE202" s="137" t="str">
        <f>INDEX(Directory[],MATCH(tbl_deal[[#This Row],[Index]],Directory[Index],0),MATCH('DEAL DIRECTORY'!BE$5,Directory[#Headers],0))</f>
        <v>21年06月</v>
      </c>
      <c r="BF202" s="137" t="str">
        <f>INDEX(Directory[],MATCH(tbl_deal[[#This Row],[Index]],Directory[Index],0),MATCH('DEAL DIRECTORY'!BF$5,Directory[#Headers],0))</f>
        <v>光大银行</v>
      </c>
      <c r="BG202" s="137" t="str">
        <f>INDEX(Directory[],MATCH(tbl_deal[[#This Row],[Index]],Directory[Index],0),MATCH('DEAL DIRECTORY'!BG$5,Directory[#Headers],0))</f>
        <v>--/BBB+/BBB</v>
      </c>
      <c r="BH202" s="137" t="str">
        <f>INDEX(Directory[],MATCH(tbl_deal[[#This Row],[Index]],Directory[Index],0),MATCH('DEAL DIRECTORY'!BH$5,Directory[#Headers],0))</f>
        <v>高级债</v>
      </c>
      <c r="BI202" s="137" t="str">
        <f>INDEX(Directory[],MATCH(tbl_deal[[#This Row],[Index]],Directory[Index],0),MATCH('DEAL DIRECTORY'!BI$5,Directory[#Headers],0))</f>
        <v>6亿美元</v>
      </c>
      <c r="BJ202" s="137" t="str">
        <f>INDEX(Directory[],MATCH(tbl_deal[[#This Row],[Index]],Directory[Index],0),MATCH('DEAL DIRECTORY'!BJ$5,Directory[#Headers],0))</f>
        <v>3年</v>
      </c>
      <c r="BK202" s="137" t="str">
        <f>INDEX(Directory[],MATCH(tbl_deal[[#This Row],[Index]],Directory[Index],0),MATCH('DEAL DIRECTORY'!BK$5,Directory[#Headers],0))</f>
        <v>0.839%</v>
      </c>
      <c r="BL202" s="137" t="str">
        <f>INDEX(Directory[],MATCH(tbl_deal[[#This Row],[Index]],Directory[Index],0),MATCH('DEAL DIRECTORY'!BL$5,Directory[#Headers],0))</f>
        <v>全球协调人</v>
      </c>
      <c r="BM202" s="129" t="str">
        <f>INDEX(Directory[],MATCH(tbl_deal[[#This Row],[Index]],Directory[Index],0),MATCH('DEAL DIRECTORY'!BM$5,Directory[#Headers],0))</f>
        <v>\\10.10.1.215\dcm$\Deals\Completed\2021 Completed\Lotus II 光银港分[Jun]</v>
      </c>
      <c r="BN202" s="4"/>
      <c r="BO202" s="4"/>
      <c r="BP202" s="4"/>
    </row>
    <row r="203" spans="3:68" ht="20.25" customHeight="1" x14ac:dyDescent="0.25">
      <c r="C203" s="129">
        <f>Directory[[#This Row],[Index]]</f>
        <v>268</v>
      </c>
      <c r="D203" s="130">
        <f>INDEX(Directory[],MATCH(tbl_deal[[#This Row],[Index]],Directory[Index],0),MATCH('DEAL DIRECTORY'!D$5,Directory[#Headers],0))</f>
        <v>44350</v>
      </c>
      <c r="E203" s="129" t="str">
        <f>INDEX(Directory[],MATCH(tbl_deal[[#This Row],[Index]],Directory[Index],0),MATCH('DEAL DIRECTORY'!E$5,Directory[#Headers],0))</f>
        <v>可持续</v>
      </c>
      <c r="F203" s="129" t="str">
        <f>INDEX(Directory[],MATCH(tbl_deal[[#This Row],[Index]],Directory[Index],0),MATCH('DEAL DIRECTORY'!F$5,Directory[#Headers],0))</f>
        <v/>
      </c>
      <c r="G203" s="129" t="str">
        <f>INDEX(Directory[],MATCH(tbl_deal[[#This Row],[Index]],Directory[Index],0),MATCH('DEAL DIRECTORY'!G$5,Directory[#Headers],0))</f>
        <v>Rose Bay V</v>
      </c>
      <c r="H203" s="135" t="str">
        <f>IF(tbl_deal[[#This Row],[FolderPath]]="","",HYPERLINK(tbl_deal[[#This Row],[FolderPath]],"📂"))</f>
        <v>📂</v>
      </c>
      <c r="I203" s="129" t="str">
        <f>INDEX(Directory[],MATCH(tbl_deal[[#This Row],[Index]],Directory[Index],0),MATCH('DEAL DIRECTORY'!I$5,Directory[#Headers],0))</f>
        <v>JBR</v>
      </c>
      <c r="J203" s="129" t="str">
        <f>INDEX(Directory[],MATCH(tbl_deal[[#This Row],[Index]],Directory[Index],0),MATCH('DEAL DIRECTORY'!J$5,Directory[#Headers],0))</f>
        <v>n/a</v>
      </c>
      <c r="K203" s="129" t="str">
        <f>INDEX(Directory[],MATCH(tbl_deal[[#This Row],[Index]],Directory[Index],0),MATCH('DEAL DIRECTORY'!K$5,Directory[#Headers],0))</f>
        <v>POE组</v>
      </c>
      <c r="L203" s="129">
        <f>INDEX(Directory[],MATCH(tbl_deal[[#This Row],[Index]],Directory[Index],0),MATCH('DEAL DIRECTORY'!L$5,Directory[#Headers],0))</f>
        <v>1</v>
      </c>
      <c r="M203" s="129" t="str">
        <f>INDEX(Directory[],MATCH(tbl_deal[[#This Row],[Index]],Directory[Index],0),MATCH('DEAL DIRECTORY'!M$5,Directory[#Headers],0))</f>
        <v>祥生控股</v>
      </c>
      <c r="N203" s="129" t="str">
        <f>INDEX(Directory[],MATCH(tbl_deal[[#This Row],[Index]],Directory[Index],0),MATCH('DEAL DIRECTORY'!N$5,Directory[#Headers],0))</f>
        <v>--/--/--</v>
      </c>
      <c r="O203" s="129" t="str">
        <f>INDEX(Directory[],MATCH(tbl_deal[[#This Row],[Index]],Directory[Index],0),MATCH('DEAL DIRECTORY'!O$5,Directory[#Headers],0))</f>
        <v>USD</v>
      </c>
      <c r="P203" s="129">
        <f>INDEX(Directory[],MATCH(tbl_deal[[#This Row],[Index]],Directory[Index],0),MATCH('DEAL DIRECTORY'!P$5,Directory[#Headers],0))</f>
        <v>2</v>
      </c>
      <c r="Q203" s="129" t="str">
        <f>INDEX(Directory[],MATCH(tbl_deal[[#This Row],[Index]],Directory[Index],0),MATCH('DEAL DIRECTORY'!Q$5,Directory[#Headers],0))</f>
        <v>1</v>
      </c>
      <c r="R203" s="129" t="str">
        <f>INDEX(Directory[],MATCH(tbl_deal[[#This Row],[Index]],Directory[Index],0),MATCH('DEAL DIRECTORY'!R$5,Directory[#Headers],0))</f>
        <v>10.5%</v>
      </c>
      <c r="S203" s="129" t="str">
        <f>INDEX(Directory[],MATCH(tbl_deal[[#This Row],[Index]],Directory[Index],0),MATCH('DEAL DIRECTORY'!S$5,Directory[#Headers],0))</f>
        <v>11.25%a</v>
      </c>
      <c r="T203" s="129" t="str">
        <f>INDEX(Directory[],MATCH(tbl_deal[[#This Row],[Index]],Directory[Index],0),MATCH('DEAL DIRECTORY'!T$5,Directory[#Headers],0))</f>
        <v>11%</v>
      </c>
      <c r="U203" s="129" t="str">
        <f>INDEX(Directory[],MATCH(tbl_deal[[#This Row],[Index]],Directory[Index],0),MATCH('DEAL DIRECTORY'!U$5,Directory[#Headers],0))</f>
        <v>--</v>
      </c>
      <c r="V203" s="131">
        <f>INDEX(Directory[],MATCH(tbl_deal[[#This Row],[Index]],Directory[Index],0),MATCH('DEAL DIRECTORY'!V$5,Directory[#Headers],0))</f>
        <v>25</v>
      </c>
      <c r="W203" s="129" t="str">
        <f>INDEX(Directory[],MATCH(tbl_deal[[#This Row],[Index]],Directory[Index],0),MATCH('DEAL DIRECTORY'!W$5,Directory[#Headers],0))</f>
        <v>直发(红筹)</v>
      </c>
      <c r="X203" s="129" t="str">
        <f>INDEX(Directory[],MATCH(tbl_deal[[#This Row],[Index]],Directory[Index],0),MATCH('DEAL DIRECTORY'!X$5,Directory[#Headers],0))</f>
        <v>可持续债券</v>
      </c>
      <c r="Y203" s="129" t="str">
        <f>INDEX(Directory[],MATCH(tbl_deal[[#This Row],[Index]],Directory[Index],0),MATCH('DEAL DIRECTORY'!Y$5,Directory[#Headers],0))</f>
        <v>港交所</v>
      </c>
      <c r="Z203" s="129" t="str">
        <f>INDEX(Directory[],MATCH(tbl_deal[[#This Row],[Index]],Directory[Index],0),MATCH('DEAL DIRECTORY'!Z$5,Directory[#Headers],0))</f>
        <v/>
      </c>
      <c r="AA203" s="129" t="str">
        <f>INDEX(Directory[],MATCH(tbl_deal[[#This Row],[Index]],Directory[Index],0),MATCH('DEAL DIRECTORY'!AA$5,Directory[#Headers],0))</f>
        <v/>
      </c>
      <c r="AB203" s="129" t="str">
        <f>INDEX(Directory[],MATCH(tbl_deal[[#This Row],[Index]],Directory[Index],0),MATCH('DEAL DIRECTORY'!AB$5,Directory[#Headers],0))</f>
        <v>BISL,港分</v>
      </c>
      <c r="AC203" s="129" t="str">
        <f>INDEX(Directory[],MATCH(tbl_deal[[#This Row],[Index]],Directory[Index],0),MATCH('DEAL DIRECTORY'!AC$5,Directory[#Headers],0))</f>
        <v>--</v>
      </c>
      <c r="AD203" s="129" t="str">
        <f>INDEX(Directory[],MATCH(tbl_deal[[#This Row],[Index]],Directory[Index],0),MATCH('DEAL DIRECTORY'!AD$5,Directory[#Headers],0))</f>
        <v>--</v>
      </c>
      <c r="AE203" s="129" t="str">
        <f>INDEX(Directory[],MATCH(tbl_deal[[#This Row],[Index]],Directory[Index],0),MATCH('DEAL DIRECTORY'!AE$5,Directory[#Headers],0))</f>
        <v>--</v>
      </c>
      <c r="AF203" s="129" t="str">
        <f>INDEX(Directory[],MATCH(tbl_deal[[#This Row],[Index]],Directory[Index],0),MATCH('DEAL DIRECTORY'!AF$5,Directory[#Headers],0))</f>
        <v>Y</v>
      </c>
      <c r="AG203" s="129" t="str">
        <f>INDEX(Directory[],MATCH(tbl_deal[[#This Row],[Index]],Directory[Index],0),MATCH('DEAL DIRECTORY'!AG$5,Directory[#Headers],0))</f>
        <v>祥生控股(集团)有限公司</v>
      </c>
      <c r="AH203" s="129" t="str">
        <f>INDEX(Directory[],MATCH(tbl_deal[[#This Row],[Index]],Directory[Index],0),MATCH('DEAL DIRECTORY'!AH$5,Directory[#Headers],0))</f>
        <v>--/--/--</v>
      </c>
      <c r="AI203" s="129" t="str">
        <f>INDEX(Directory[],MATCH(tbl_deal[[#This Row],[Index]],Directory[Index],0),MATCH('DEAL DIRECTORY'!AI$5,Directory[#Headers],0))</f>
        <v>--</v>
      </c>
      <c r="AJ203" s="129" t="str">
        <f>INDEX(Directory[],MATCH(tbl_deal[[#This Row],[Index]],Directory[Index],0),MATCH('DEAL DIRECTORY'!AJ$5,Directory[#Headers],0))</f>
        <v>上海</v>
      </c>
      <c r="AK203" s="129" t="str">
        <f>INDEX(Directory[],MATCH(tbl_deal[[#This Row],[Index]],Directory[Index],0),MATCH('DEAL DIRECTORY'!AK$5,Directory[#Headers],0))</f>
        <v>--</v>
      </c>
      <c r="AL203" s="129" t="str">
        <f>INDEX(Directory[],MATCH(tbl_deal[[#This Row],[Index]],Directory[Index],0),MATCH('DEAL DIRECTORY'!AL$5,Directory[#Headers],0))</f>
        <v>--</v>
      </c>
      <c r="AM203" s="129" t="str">
        <f>INDEX(Directory[],MATCH(tbl_deal[[#This Row],[Index]],Directory[Index],0),MATCH('DEAL DIRECTORY'!AM$5,Directory[#Headers],0))</f>
        <v>--</v>
      </c>
      <c r="AN203" s="129" t="str">
        <f>INDEX(Directory[],MATCH(tbl_deal[[#This Row],[Index]],Directory[Index],0),MATCH('DEAL DIRECTORY'!AN$5,Directory[#Headers],0))</f>
        <v>--</v>
      </c>
      <c r="AO203" s="132">
        <f>IF(ISBLANK(INDEX(Directory[],MATCH(tbl_deal[[#This Row],[Index]],Directory[Index],0),MATCH('DEAL DIRECTORY'!AO$5,Directory[#Headers],0))),"--",INDEX(Directory[],MATCH(tbl_deal[[#This Row],[Index]],Directory[Index],0),MATCH('DEAL DIRECTORY'!AO$5,Directory[#Headers],0)))</f>
        <v>45000</v>
      </c>
      <c r="AP203" s="129">
        <f>INDEX(Directory[],MATCH(tbl_deal[[#This Row],[Index]],Directory[Index],0),MATCH('DEAL DIRECTORY'!AP$5,Directory[#Headers],0))</f>
        <v>2</v>
      </c>
      <c r="AQ203" s="129">
        <f>INDEX(Directory[],MATCH(tbl_deal[[#This Row],[Index]],Directory[Index],0),MATCH('DEAL DIRECTORY'!AQ$5,Directory[#Headers],0))</f>
        <v>12.81</v>
      </c>
      <c r="AR203" s="129">
        <f>INDEX(Directory[],MATCH(tbl_deal[[#This Row],[Index]],Directory[Index],0),MATCH('DEAL DIRECTORY'!AR$5,Directory[#Headers],0))</f>
        <v>15.504</v>
      </c>
      <c r="AS203" s="129" t="str">
        <f>INDEX(Directory[],MATCH(tbl_deal[[#This Row],[Index]],Directory[Index],0),MATCH('DEAL DIRECTORY'!AS$5,Directory[#Headers],0))</f>
        <v>民企</v>
      </c>
      <c r="AT203" s="129" t="str">
        <f>INDEX(Directory[],MATCH(tbl_deal[[#This Row],[Index]],Directory[Index],0),MATCH('DEAL DIRECTORY'!AT$5,Directory[#Headers],0))</f>
        <v>房地产</v>
      </c>
      <c r="AU203" s="129" t="str">
        <f>INDEX(Directory[],MATCH(tbl_deal[[#This Row],[Index]],Directory[Index],0),MATCH('DEAL DIRECTORY'!AU$5,Directory[#Headers],0))</f>
        <v>--</v>
      </c>
      <c r="AV203" s="129" t="str">
        <f>INDEX(Directory[],MATCH(tbl_deal[[#This Row],[Index]],Directory[Index],0),MATCH('DEAL DIRECTORY'!AV$5,Directory[#Headers],0))</f>
        <v>红筹</v>
      </c>
      <c r="AW203" s="129" t="str">
        <f>INDEX(Directory[],MATCH(tbl_deal[[#This Row],[Index]],Directory[Index],0),MATCH('DEAL DIRECTORY'!AW$5,Directory[#Headers],0))</f>
        <v>无评级</v>
      </c>
      <c r="AX203" s="129" t="str">
        <f>INDEX(Directory[],MATCH(tbl_deal[[#This Row],[Index]],Directory[Index],0),MATCH('DEAL DIRECTORY'!AX$5,Directory[#Headers],0))</f>
        <v>≤2亿</v>
      </c>
      <c r="AY203" s="133" t="str">
        <f>INDEX(Directory[],MATCH(tbl_deal[[#This Row],[Index]],Directory[Index],0),MATCH('DEAL DIRECTORY'!AY$5,Directory[#Headers],0))</f>
        <v>21年</v>
      </c>
      <c r="AZ203" s="129" t="str">
        <f>INDEX(Directory[],MATCH(tbl_deal[[#This Row],[Index]],Directory[Index],0),MATCH('DEAL DIRECTORY'!AZ$5,Directory[#Headers],0))</f>
        <v>Q2</v>
      </c>
      <c r="BA203" s="129" t="str">
        <f>INDEX(Directory[],MATCH(tbl_deal[[#This Row],[Index]],Directory[Index],0),MATCH('DEAL DIRECTORY'!BA$5,Directory[#Headers],0))</f>
        <v>06月</v>
      </c>
      <c r="BB203" s="129" t="str">
        <f>INDEX(Directory[],MATCH(tbl_deal[[#This Row],[Index]],Directory[Index],0),MATCH('DEAL DIRECTORY'!BB$5,Directory[#Headers],0))</f>
        <v>--</v>
      </c>
      <c r="BC203" s="129" t="str">
        <f>INDEX(Directory[],MATCH(tbl_deal[[#This Row],[Index]],Directory[Index],0),MATCH('DEAL DIRECTORY'!BC$5,Directory[#Headers],0))</f>
        <v>SHINSUN HOLDINGS GROUP CO LTD</v>
      </c>
      <c r="BD203" s="129" t="str">
        <f>INDEX(Directory[],MATCH(tbl_deal[[#This Row],[Index]],Directory[Index],0),MATCH('DEAL DIRECTORY'!BD$5,Directory[#Headers],0))</f>
        <v>XS2347497906</v>
      </c>
      <c r="BE203" s="137" t="str">
        <f>INDEX(Directory[],MATCH(tbl_deal[[#This Row],[Index]],Directory[Index],0),MATCH('DEAL DIRECTORY'!BE$5,Directory[#Headers],0))</f>
        <v>21年06月</v>
      </c>
      <c r="BF203" s="137" t="str">
        <f>INDEX(Directory[],MATCH(tbl_deal[[#This Row],[Index]],Directory[Index],0),MATCH('DEAL DIRECTORY'!BF$5,Directory[#Headers],0))</f>
        <v>祥生控股</v>
      </c>
      <c r="BG203" s="137" t="str">
        <f>INDEX(Directory[],MATCH(tbl_deal[[#This Row],[Index]],Directory[Index],0),MATCH('DEAL DIRECTORY'!BG$5,Directory[#Headers],0))</f>
        <v>--/--/--</v>
      </c>
      <c r="BH203" s="137" t="str">
        <f>INDEX(Directory[],MATCH(tbl_deal[[#This Row],[Index]],Directory[Index],0),MATCH('DEAL DIRECTORY'!BH$5,Directory[#Headers],0))</f>
        <v>可持续债券</v>
      </c>
      <c r="BI203" s="137" t="str">
        <f>INDEX(Directory[],MATCH(tbl_deal[[#This Row],[Index]],Directory[Index],0),MATCH('DEAL DIRECTORY'!BI$5,Directory[#Headers],0))</f>
        <v>2亿美元</v>
      </c>
      <c r="BJ203" s="137" t="str">
        <f>INDEX(Directory[],MATCH(tbl_deal[[#This Row],[Index]],Directory[Index],0),MATCH('DEAL DIRECTORY'!BJ$5,Directory[#Headers],0))</f>
        <v>1年</v>
      </c>
      <c r="BK203" s="137" t="str">
        <f>INDEX(Directory[],MATCH(tbl_deal[[#This Row],[Index]],Directory[Index],0),MATCH('DEAL DIRECTORY'!BK$5,Directory[#Headers],0))</f>
        <v>10.5%</v>
      </c>
      <c r="BL203" s="137" t="str">
        <f>INDEX(Directory[],MATCH(tbl_deal[[#This Row],[Index]],Directory[Index],0),MATCH('DEAL DIRECTORY'!BL$5,Directory[#Headers],0))</f>
        <v>账簿管理人</v>
      </c>
      <c r="BM203" s="129" t="str">
        <f>INDEX(Directory[],MATCH(tbl_deal[[#This Row],[Index]],Directory[Index],0),MATCH('DEAL DIRECTORY'!BM$5,Directory[#Headers],0))</f>
        <v>\\10.10.1.215\dcm$\Deals\Completed\2021 Completed\Rose Bay V 祥生</v>
      </c>
      <c r="BN203" s="4"/>
      <c r="BO203" s="4"/>
      <c r="BP203" s="4"/>
    </row>
    <row r="204" spans="3:68" ht="20.25" customHeight="1" x14ac:dyDescent="0.25">
      <c r="C204" s="129">
        <f>Directory[[#This Row],[Index]]</f>
        <v>267</v>
      </c>
      <c r="D204" s="130">
        <f>INDEX(Directory[],MATCH(tbl_deal[[#This Row],[Index]],Directory[Index],0),MATCH('DEAL DIRECTORY'!D$5,Directory[#Headers],0))</f>
        <v>44350</v>
      </c>
      <c r="E204" s="129" t="str">
        <f>INDEX(Directory[],MATCH(tbl_deal[[#This Row],[Index]],Directory[Index],0),MATCH('DEAL DIRECTORY'!E$5,Directory[#Headers],0))</f>
        <v/>
      </c>
      <c r="F204" s="129" t="str">
        <f>INDEX(Directory[],MATCH(tbl_deal[[#This Row],[Index]],Directory[Index],0),MATCH('DEAL DIRECTORY'!F$5,Directory[#Headers],0))</f>
        <v/>
      </c>
      <c r="G204" s="129" t="str">
        <f>INDEX(Directory[],MATCH(tbl_deal[[#This Row],[Index]],Directory[Index],0),MATCH('DEAL DIRECTORY'!G$5,Directory[#Headers],0))</f>
        <v>GHATG 2021</v>
      </c>
      <c r="H204" s="135" t="str">
        <f>IF(tbl_deal[[#This Row],[FolderPath]]="","",HYPERLINK(tbl_deal[[#This Row],[FolderPath]],"📂"))</f>
        <v>📂</v>
      </c>
      <c r="I204" s="129" t="str">
        <f>INDEX(Directory[],MATCH(tbl_deal[[#This Row],[Index]],Directory[Index],0),MATCH('DEAL DIRECTORY'!I$5,Directory[#Headers],0))</f>
        <v>JGC</v>
      </c>
      <c r="J204" s="129" t="str">
        <f>INDEX(Directory[],MATCH(tbl_deal[[#This Row],[Index]],Directory[Index],0),MATCH('DEAL DIRECTORY'!J$5,Directory[#Headers],0))</f>
        <v>n/a</v>
      </c>
      <c r="K204" s="129" t="str">
        <f>INDEX(Directory[],MATCH(tbl_deal[[#This Row],[Index]],Directory[Index],0),MATCH('DEAL DIRECTORY'!K$5,Directory[#Headers],0))</f>
        <v>SOE组</v>
      </c>
      <c r="L204" s="129">
        <f>INDEX(Directory[],MATCH(tbl_deal[[#This Row],[Index]],Directory[Index],0),MATCH('DEAL DIRECTORY'!L$5,Directory[#Headers],0))</f>
        <v>3</v>
      </c>
      <c r="M204" s="129" t="str">
        <f>INDEX(Directory[],MATCH(tbl_deal[[#This Row],[Index]],Directory[Index],0),MATCH('DEAL DIRECTORY'!M$5,Directory[#Headers],0))</f>
        <v>甘肃公航旅</v>
      </c>
      <c r="N204" s="129" t="str">
        <f>INDEX(Directory[],MATCH(tbl_deal[[#This Row],[Index]],Directory[Index],0),MATCH('DEAL DIRECTORY'!N$5,Directory[#Headers],0))</f>
        <v>--/BBB/--</v>
      </c>
      <c r="O204" s="129" t="str">
        <f>INDEX(Directory[],MATCH(tbl_deal[[#This Row],[Index]],Directory[Index],0),MATCH('DEAL DIRECTORY'!O$5,Directory[#Headers],0))</f>
        <v>USD</v>
      </c>
      <c r="P204" s="129">
        <f>INDEX(Directory[],MATCH(tbl_deal[[#This Row],[Index]],Directory[Index],0),MATCH('DEAL DIRECTORY'!P$5,Directory[#Headers],0))</f>
        <v>4</v>
      </c>
      <c r="Q204" s="129" t="str">
        <f>INDEX(Directory[],MATCH(tbl_deal[[#This Row],[Index]],Directory[Index],0),MATCH('DEAL DIRECTORY'!Q$5,Directory[#Headers],0))</f>
        <v>3</v>
      </c>
      <c r="R204" s="129" t="str">
        <f>INDEX(Directory[],MATCH(tbl_deal[[#This Row],[Index]],Directory[Index],0),MATCH('DEAL DIRECTORY'!R$5,Directory[#Headers],0))</f>
        <v>3.5%</v>
      </c>
      <c r="S204" s="129" t="str">
        <f>INDEX(Directory[],MATCH(tbl_deal[[#This Row],[Index]],Directory[Index],0),MATCH('DEAL DIRECTORY'!S$5,Directory[#Headers],0))</f>
        <v>3.8%a</v>
      </c>
      <c r="T204" s="129" t="str">
        <f>INDEX(Directory[],MATCH(tbl_deal[[#This Row],[Index]],Directory[Index],0),MATCH('DEAL DIRECTORY'!T$5,Directory[#Headers],0))</f>
        <v>3.5%</v>
      </c>
      <c r="U204" s="129" t="str">
        <f>INDEX(Directory[],MATCH(tbl_deal[[#This Row],[Index]],Directory[Index],0),MATCH('DEAL DIRECTORY'!U$5,Directory[#Headers],0))</f>
        <v>--</v>
      </c>
      <c r="V204" s="131">
        <f>INDEX(Directory[],MATCH(tbl_deal[[#This Row],[Index]],Directory[Index],0),MATCH('DEAL DIRECTORY'!V$5,Directory[#Headers],0))</f>
        <v>30</v>
      </c>
      <c r="W204" s="129" t="str">
        <f>INDEX(Directory[],MATCH(tbl_deal[[#This Row],[Index]],Directory[Index],0),MATCH('DEAL DIRECTORY'!W$5,Directory[#Headers],0))</f>
        <v>直发</v>
      </c>
      <c r="X204" s="129" t="str">
        <f>INDEX(Directory[],MATCH(tbl_deal[[#This Row],[Index]],Directory[Index],0),MATCH('DEAL DIRECTORY'!X$5,Directory[#Headers],0))</f>
        <v>--</v>
      </c>
      <c r="Y204" s="129" t="str">
        <f>INDEX(Directory[],MATCH(tbl_deal[[#This Row],[Index]],Directory[Index],0),MATCH('DEAL DIRECTORY'!Y$5,Directory[#Headers],0))</f>
        <v>港交所</v>
      </c>
      <c r="Z204" s="129" t="str">
        <f>INDEX(Directory[],MATCH(tbl_deal[[#This Row],[Index]],Directory[Index],0),MATCH('DEAL DIRECTORY'!Z$5,Directory[#Headers],0))</f>
        <v/>
      </c>
      <c r="AA204" s="129" t="str">
        <f>INDEX(Directory[],MATCH(tbl_deal[[#This Row],[Index]],Directory[Index],0),MATCH('DEAL DIRECTORY'!AA$5,Directory[#Headers],0))</f>
        <v/>
      </c>
      <c r="AB204" s="129" t="str">
        <f>INDEX(Directory[],MATCH(tbl_deal[[#This Row],[Index]],Directory[Index],0),MATCH('DEAL DIRECTORY'!AB$5,Directory[#Headers],0))</f>
        <v>BISL,港分</v>
      </c>
      <c r="AC204" s="129" t="str">
        <f>INDEX(Directory[],MATCH(tbl_deal[[#This Row],[Index]],Directory[Index],0),MATCH('DEAL DIRECTORY'!AC$5,Directory[#Headers],0))</f>
        <v>Left-lead</v>
      </c>
      <c r="AD204" s="129" t="str">
        <f>INDEX(Directory[],MATCH(tbl_deal[[#This Row],[Index]],Directory[Index],0),MATCH('DEAL DIRECTORY'!AD$5,Directory[#Headers],0))</f>
        <v>B&amp;D DvP</v>
      </c>
      <c r="AE204" s="129" t="str">
        <f>INDEX(Directory[],MATCH(tbl_deal[[#This Row],[Index]],Directory[Index],0),MATCH('DEAL DIRECTORY'!AE$5,Directory[#Headers],0))</f>
        <v>--</v>
      </c>
      <c r="AF204" s="129" t="str">
        <f>INDEX(Directory[],MATCH(tbl_deal[[#This Row],[Index]],Directory[Index],0),MATCH('DEAL DIRECTORY'!AF$5,Directory[#Headers],0))</f>
        <v>N</v>
      </c>
      <c r="AG204" s="129" t="str">
        <f>INDEX(Directory[],MATCH(tbl_deal[[#This Row],[Index]],Directory[Index],0),MATCH('DEAL DIRECTORY'!AG$5,Directory[#Headers],0))</f>
        <v>甘肃省公路航空旅游投资集团有限公司</v>
      </c>
      <c r="AH204" s="129" t="str">
        <f>INDEX(Directory[],MATCH(tbl_deal[[#This Row],[Index]],Directory[Index],0),MATCH('DEAL DIRECTORY'!AH$5,Directory[#Headers],0))</f>
        <v>--/BBB+/BBB+</v>
      </c>
      <c r="AI204" s="129" t="str">
        <f>INDEX(Directory[],MATCH(tbl_deal[[#This Row],[Index]],Directory[Index],0),MATCH('DEAL DIRECTORY'!AI$5,Directory[#Headers],0))</f>
        <v>AAA</v>
      </c>
      <c r="AJ204" s="129" t="str">
        <f>INDEX(Directory[],MATCH(tbl_deal[[#This Row],[Index]],Directory[Index],0),MATCH('DEAL DIRECTORY'!AJ$5,Directory[#Headers],0))</f>
        <v>甘肃</v>
      </c>
      <c r="AK204" s="129" t="str">
        <f>INDEX(Directory[],MATCH(tbl_deal[[#This Row],[Index]],Directory[Index],0),MATCH('DEAL DIRECTORY'!AK$5,Directory[#Headers],0))</f>
        <v>--</v>
      </c>
      <c r="AL204" s="129" t="str">
        <f>INDEX(Directory[],MATCH(tbl_deal[[#This Row],[Index]],Directory[Index],0),MATCH('DEAL DIRECTORY'!AL$5,Directory[#Headers],0))</f>
        <v>--</v>
      </c>
      <c r="AM204" s="129" t="str">
        <f>INDEX(Directory[],MATCH(tbl_deal[[#This Row],[Index]],Directory[Index],0),MATCH('DEAL DIRECTORY'!AM$5,Directory[#Headers],0))</f>
        <v>--</v>
      </c>
      <c r="AN204" s="129" t="str">
        <f>INDEX(Directory[],MATCH(tbl_deal[[#This Row],[Index]],Directory[Index],0),MATCH('DEAL DIRECTORY'!AN$5,Directory[#Headers],0))</f>
        <v>--</v>
      </c>
      <c r="AO204" s="132">
        <f>IF(ISBLANK(INDEX(Directory[],MATCH(tbl_deal[[#This Row],[Index]],Directory[Index],0),MATCH('DEAL DIRECTORY'!AO$5,Directory[#Headers],0))),"--",INDEX(Directory[],MATCH(tbl_deal[[#This Row],[Index]],Directory[Index],0),MATCH('DEAL DIRECTORY'!AO$5,Directory[#Headers],0)))</f>
        <v>200000</v>
      </c>
      <c r="AP204" s="129">
        <f>INDEX(Directory[],MATCH(tbl_deal[[#This Row],[Index]],Directory[Index],0),MATCH('DEAL DIRECTORY'!AP$5,Directory[#Headers],0))</f>
        <v>4</v>
      </c>
      <c r="AQ204" s="129">
        <f>INDEX(Directory[],MATCH(tbl_deal[[#This Row],[Index]],Directory[Index],0),MATCH('DEAL DIRECTORY'!AQ$5,Directory[#Headers],0))</f>
        <v>25.62</v>
      </c>
      <c r="AR204" s="129">
        <f>INDEX(Directory[],MATCH(tbl_deal[[#This Row],[Index]],Directory[Index],0),MATCH('DEAL DIRECTORY'!AR$5,Directory[#Headers],0))</f>
        <v>31.007999999999999</v>
      </c>
      <c r="AS204" s="129" t="str">
        <f>INDEX(Directory[],MATCH(tbl_deal[[#This Row],[Index]],Directory[Index],0),MATCH('DEAL DIRECTORY'!AS$5,Directory[#Headers],0))</f>
        <v>地方国企</v>
      </c>
      <c r="AT204" s="129" t="str">
        <f>INDEX(Directory[],MATCH(tbl_deal[[#This Row],[Index]],Directory[Index],0),MATCH('DEAL DIRECTORY'!AT$5,Directory[#Headers],0))</f>
        <v>地方平台</v>
      </c>
      <c r="AU204" s="129" t="str">
        <f>INDEX(Directory[],MATCH(tbl_deal[[#This Row],[Index]],Directory[Index],0),MATCH('DEAL DIRECTORY'!AU$5,Directory[#Headers],0))</f>
        <v>交通</v>
      </c>
      <c r="AV204" s="129" t="str">
        <f>INDEX(Directory[],MATCH(tbl_deal[[#This Row],[Index]],Directory[Index],0),MATCH('DEAL DIRECTORY'!AV$5,Directory[#Headers],0))</f>
        <v>直发</v>
      </c>
      <c r="AW204" s="129" t="str">
        <f>INDEX(Directory[],MATCH(tbl_deal[[#This Row],[Index]],Directory[Index],0),MATCH('DEAL DIRECTORY'!AW$5,Directory[#Headers],0))</f>
        <v>投资级</v>
      </c>
      <c r="AX204" s="129" t="str">
        <f>INDEX(Directory[],MATCH(tbl_deal[[#This Row],[Index]],Directory[Index],0),MATCH('DEAL DIRECTORY'!AX$5,Directory[#Headers],0))</f>
        <v>3-5亿</v>
      </c>
      <c r="AY204" s="133" t="str">
        <f>INDEX(Directory[],MATCH(tbl_deal[[#This Row],[Index]],Directory[Index],0),MATCH('DEAL DIRECTORY'!AY$5,Directory[#Headers],0))</f>
        <v>21年</v>
      </c>
      <c r="AZ204" s="129" t="str">
        <f>INDEX(Directory[],MATCH(tbl_deal[[#This Row],[Index]],Directory[Index],0),MATCH('DEAL DIRECTORY'!AZ$5,Directory[#Headers],0))</f>
        <v>Q2</v>
      </c>
      <c r="BA204" s="129" t="str">
        <f>INDEX(Directory[],MATCH(tbl_deal[[#This Row],[Index]],Directory[Index],0),MATCH('DEAL DIRECTORY'!BA$5,Directory[#Headers],0))</f>
        <v>06月</v>
      </c>
      <c r="BB204" s="129" t="str">
        <f>INDEX(Directory[],MATCH(tbl_deal[[#This Row],[Index]],Directory[Index],0),MATCH('DEAL DIRECTORY'!BB$5,Directory[#Headers],0))</f>
        <v>SOE Creds</v>
      </c>
      <c r="BC204" s="129" t="str">
        <f>INDEX(Directory[],MATCH(tbl_deal[[#This Row],[Index]],Directory[Index],0),MATCH('DEAL DIRECTORY'!BC$5,Directory[#Headers],0))</f>
        <v>GANSU PROVINCIAL HIGHWAY AVIATION TOURISM INVESTMENT GROUP CO LTD</v>
      </c>
      <c r="BD204" s="129" t="str">
        <f>INDEX(Directory[],MATCH(tbl_deal[[#This Row],[Index]],Directory[Index],0),MATCH('DEAL DIRECTORY'!BD$5,Directory[#Headers],0))</f>
        <v>XS2349205455</v>
      </c>
      <c r="BE204" s="137" t="str">
        <f>INDEX(Directory[],MATCH(tbl_deal[[#This Row],[Index]],Directory[Index],0),MATCH('DEAL DIRECTORY'!BE$5,Directory[#Headers],0))</f>
        <v>21年06月</v>
      </c>
      <c r="BF204" s="137" t="str">
        <f>INDEX(Directory[],MATCH(tbl_deal[[#This Row],[Index]],Directory[Index],0),MATCH('DEAL DIRECTORY'!BF$5,Directory[#Headers],0))</f>
        <v>甘肃公航旅</v>
      </c>
      <c r="BG204" s="137" t="str">
        <f>INDEX(Directory[],MATCH(tbl_deal[[#This Row],[Index]],Directory[Index],0),MATCH('DEAL DIRECTORY'!BG$5,Directory[#Headers],0))</f>
        <v>--/BBB/--</v>
      </c>
      <c r="BH204" s="137" t="str">
        <f>INDEX(Directory[],MATCH(tbl_deal[[#This Row],[Index]],Directory[Index],0),MATCH('DEAL DIRECTORY'!BH$5,Directory[#Headers],0))</f>
        <v>高级债</v>
      </c>
      <c r="BI204" s="137" t="str">
        <f>INDEX(Directory[],MATCH(tbl_deal[[#This Row],[Index]],Directory[Index],0),MATCH('DEAL DIRECTORY'!BI$5,Directory[#Headers],0))</f>
        <v>4亿美元</v>
      </c>
      <c r="BJ204" s="137" t="str">
        <f>INDEX(Directory[],MATCH(tbl_deal[[#This Row],[Index]],Directory[Index],0),MATCH('DEAL DIRECTORY'!BJ$5,Directory[#Headers],0))</f>
        <v>3年</v>
      </c>
      <c r="BK204" s="137" t="str">
        <f>INDEX(Directory[],MATCH(tbl_deal[[#This Row],[Index]],Directory[Index],0),MATCH('DEAL DIRECTORY'!BK$5,Directory[#Headers],0))</f>
        <v>3.5%</v>
      </c>
      <c r="BL204" s="137" t="str">
        <f>INDEX(Directory[],MATCH(tbl_deal[[#This Row],[Index]],Directory[Index],0),MATCH('DEAL DIRECTORY'!BL$5,Directory[#Headers],0))</f>
        <v>牵头全球协调人及交割行</v>
      </c>
      <c r="BM204" s="129" t="str">
        <f>INDEX(Directory[],MATCH(tbl_deal[[#This Row],[Index]],Directory[Index],0),MATCH('DEAL DIRECTORY'!BM$5,Directory[#Headers],0))</f>
        <v>\\10.10.1.215\dcm$\Deals\Completed\2021 Completed\GHATG 2021 甘肃公航旅</v>
      </c>
      <c r="BN204" s="4"/>
      <c r="BO204" s="4"/>
      <c r="BP204" s="4"/>
    </row>
    <row r="205" spans="3:68" ht="20.25" customHeight="1" x14ac:dyDescent="0.25">
      <c r="C205" s="129">
        <f>Directory[[#This Row],[Index]]</f>
        <v>266</v>
      </c>
      <c r="D205" s="130">
        <f>INDEX(Directory[],MATCH(tbl_deal[[#This Row],[Index]],Directory[Index],0),MATCH('DEAL DIRECTORY'!D$5,Directory[#Headers],0))</f>
        <v>44350</v>
      </c>
      <c r="E205" s="129" t="str">
        <f>INDEX(Directory[],MATCH(tbl_deal[[#This Row],[Index]],Directory[Index],0),MATCH('DEAL DIRECTORY'!E$5,Directory[#Headers],0))</f>
        <v/>
      </c>
      <c r="F205" s="129" t="str">
        <f>INDEX(Directory[],MATCH(tbl_deal[[#This Row],[Index]],Directory[Index],0),MATCH('DEAL DIRECTORY'!F$5,Directory[#Headers],0))</f>
        <v/>
      </c>
      <c r="G205" s="129" t="str">
        <f>INDEX(Directory[],MATCH(tbl_deal[[#This Row],[Index]],Directory[Index],0),MATCH('DEAL DIRECTORY'!G$5,Directory[#Headers],0))</f>
        <v>Ingenuity V</v>
      </c>
      <c r="H205" s="135" t="str">
        <f>IF(tbl_deal[[#This Row],[FolderPath]]="","",HYPERLINK(tbl_deal[[#This Row],[FolderPath]],"📂"))</f>
        <v>📂</v>
      </c>
      <c r="I205" s="129" t="str">
        <f>INDEX(Directory[],MATCH(tbl_deal[[#This Row],[Index]],Directory[Index],0),MATCH('DEAL DIRECTORY'!I$5,Directory[#Headers],0))</f>
        <v>JGC</v>
      </c>
      <c r="J205" s="129" t="str">
        <f>INDEX(Directory[],MATCH(tbl_deal[[#This Row],[Index]],Directory[Index],0),MATCH('DEAL DIRECTORY'!J$5,Directory[#Headers],0))</f>
        <v>n/a</v>
      </c>
      <c r="K205" s="129" t="str">
        <f>INDEX(Directory[],MATCH(tbl_deal[[#This Row],[Index]],Directory[Index],0),MATCH('DEAL DIRECTORY'!K$5,Directory[#Headers],0))</f>
        <v>POE组</v>
      </c>
      <c r="L205" s="129">
        <f>INDEX(Directory[],MATCH(tbl_deal[[#This Row],[Index]],Directory[Index],0),MATCH('DEAL DIRECTORY'!L$5,Directory[#Headers],0))</f>
        <v>3</v>
      </c>
      <c r="M205" s="129" t="str">
        <f>INDEX(Directory[],MATCH(tbl_deal[[#This Row],[Index]],Directory[Index],0),MATCH('DEAL DIRECTORY'!M$5,Directory[#Headers],0))</f>
        <v>江苏中南建设</v>
      </c>
      <c r="N205" s="129" t="str">
        <f>INDEX(Directory[],MATCH(tbl_deal[[#This Row],[Index]],Directory[Index],0),MATCH('DEAL DIRECTORY'!N$5,Directory[#Headers],0))</f>
        <v>--/--/--</v>
      </c>
      <c r="O205" s="129" t="str">
        <f>INDEX(Directory[],MATCH(tbl_deal[[#This Row],[Index]],Directory[Index],0),MATCH('DEAL DIRECTORY'!O$5,Directory[#Headers],0))</f>
        <v>USD</v>
      </c>
      <c r="P205" s="129">
        <f>INDEX(Directory[],MATCH(tbl_deal[[#This Row],[Index]],Directory[Index],0),MATCH('DEAL DIRECTORY'!P$5,Directory[#Headers],0))</f>
        <v>1.5</v>
      </c>
      <c r="Q205" s="129" t="str">
        <f>INDEX(Directory[],MATCH(tbl_deal[[#This Row],[Index]],Directory[Index],0),MATCH('DEAL DIRECTORY'!Q$5,Directory[#Headers],0))</f>
        <v>1</v>
      </c>
      <c r="R205" s="129" t="str">
        <f>INDEX(Directory[],MATCH(tbl_deal[[#This Row],[Index]],Directory[Index],0),MATCH('DEAL DIRECTORY'!R$5,Directory[#Headers],0))</f>
        <v>12%</v>
      </c>
      <c r="S205" s="129" t="str">
        <f>INDEX(Directory[],MATCH(tbl_deal[[#This Row],[Index]],Directory[Index],0),MATCH('DEAL DIRECTORY'!S$5,Directory[#Headers],0))</f>
        <v>12.375%a</v>
      </c>
      <c r="T205" s="129" t="str">
        <f>INDEX(Directory[],MATCH(tbl_deal[[#This Row],[Index]],Directory[Index],0),MATCH('DEAL DIRECTORY'!T$5,Directory[#Headers],0))</f>
        <v>--</v>
      </c>
      <c r="U205" s="129" t="str">
        <f>INDEX(Directory[],MATCH(tbl_deal[[#This Row],[Index]],Directory[Index],0),MATCH('DEAL DIRECTORY'!U$5,Directory[#Headers],0))</f>
        <v>--</v>
      </c>
      <c r="V205" s="131">
        <f>INDEX(Directory[],MATCH(tbl_deal[[#This Row],[Index]],Directory[Index],0),MATCH('DEAL DIRECTORY'!V$5,Directory[#Headers],0))</f>
        <v>0</v>
      </c>
      <c r="W205" s="129" t="str">
        <f>INDEX(Directory[],MATCH(tbl_deal[[#This Row],[Index]],Directory[Index],0),MATCH('DEAL DIRECTORY'!W$5,Directory[#Headers],0))</f>
        <v>担保</v>
      </c>
      <c r="X205" s="129" t="str">
        <f>INDEX(Directory[],MATCH(tbl_deal[[#This Row],[Index]],Directory[Index],0),MATCH('DEAL DIRECTORY'!X$5,Directory[#Headers],0))</f>
        <v>--</v>
      </c>
      <c r="Y205" s="129" t="str">
        <f>INDEX(Directory[],MATCH(tbl_deal[[#This Row],[Index]],Directory[Index],0),MATCH('DEAL DIRECTORY'!Y$5,Directory[#Headers],0))</f>
        <v>港交所</v>
      </c>
      <c r="Z205" s="129" t="str">
        <f>INDEX(Directory[],MATCH(tbl_deal[[#This Row],[Index]],Directory[Index],0),MATCH('DEAL DIRECTORY'!Z$5,Directory[#Headers],0))</f>
        <v/>
      </c>
      <c r="AA205" s="129" t="str">
        <f>INDEX(Directory[],MATCH(tbl_deal[[#This Row],[Index]],Directory[Index],0),MATCH('DEAL DIRECTORY'!AA$5,Directory[#Headers],0))</f>
        <v/>
      </c>
      <c r="AB205" s="129" t="str">
        <f>INDEX(Directory[],MATCH(tbl_deal[[#This Row],[Index]],Directory[Index],0),MATCH('DEAL DIRECTORY'!AB$5,Directory[#Headers],0))</f>
        <v>BISL</v>
      </c>
      <c r="AC205" s="129" t="str">
        <f>INDEX(Directory[],MATCH(tbl_deal[[#This Row],[Index]],Directory[Index],0),MATCH('DEAL DIRECTORY'!AC$5,Directory[#Headers],0))</f>
        <v>--</v>
      </c>
      <c r="AD205" s="129" t="str">
        <f>INDEX(Directory[],MATCH(tbl_deal[[#This Row],[Index]],Directory[Index],0),MATCH('DEAL DIRECTORY'!AD$5,Directory[#Headers],0))</f>
        <v>--</v>
      </c>
      <c r="AE205" s="129" t="str">
        <f>INDEX(Directory[],MATCH(tbl_deal[[#This Row],[Index]],Directory[Index],0),MATCH('DEAL DIRECTORY'!AE$5,Directory[#Headers],0))</f>
        <v>--</v>
      </c>
      <c r="AF205" s="129" t="str">
        <f>INDEX(Directory[],MATCH(tbl_deal[[#This Row],[Index]],Directory[Index],0),MATCH('DEAL DIRECTORY'!AF$5,Directory[#Headers],0))</f>
        <v>N</v>
      </c>
      <c r="AG205" s="129" t="str">
        <f>INDEX(Directory[],MATCH(tbl_deal[[#This Row],[Index]],Directory[Index],0),MATCH('DEAL DIRECTORY'!AG$5,Directory[#Headers],0))</f>
        <v>江苏中南建设集团股份有限公司</v>
      </c>
      <c r="AH205" s="129" t="str">
        <f>INDEX(Directory[],MATCH(tbl_deal[[#This Row],[Index]],Directory[Index],0),MATCH('DEAL DIRECTORY'!AH$5,Directory[#Headers],0))</f>
        <v>Ca/--/--</v>
      </c>
      <c r="AI205" s="129" t="str">
        <f>INDEX(Directory[],MATCH(tbl_deal[[#This Row],[Index]],Directory[Index],0),MATCH('DEAL DIRECTORY'!AI$5,Directory[#Headers],0))</f>
        <v>AA+</v>
      </c>
      <c r="AJ205" s="129" t="str">
        <f>INDEX(Directory[],MATCH(tbl_deal[[#This Row],[Index]],Directory[Index],0),MATCH('DEAL DIRECTORY'!AJ$5,Directory[#Headers],0))</f>
        <v>江苏</v>
      </c>
      <c r="AK205" s="129" t="str">
        <f>INDEX(Directory[],MATCH(tbl_deal[[#This Row],[Index]],Directory[Index],0),MATCH('DEAL DIRECTORY'!AK$5,Directory[#Headers],0))</f>
        <v>南通市</v>
      </c>
      <c r="AL205" s="129" t="str">
        <f>INDEX(Directory[],MATCH(tbl_deal[[#This Row],[Index]],Directory[Index],0),MATCH('DEAL DIRECTORY'!AL$5,Directory[#Headers],0))</f>
        <v>--</v>
      </c>
      <c r="AM205" s="129" t="str">
        <f>INDEX(Directory[],MATCH(tbl_deal[[#This Row],[Index]],Directory[Index],0),MATCH('DEAL DIRECTORY'!AM$5,Directory[#Headers],0))</f>
        <v>--</v>
      </c>
      <c r="AN205" s="129" t="str">
        <f>INDEX(Directory[],MATCH(tbl_deal[[#This Row],[Index]],Directory[Index],0),MATCH('DEAL DIRECTORY'!AN$5,Directory[#Headers],0))</f>
        <v>--</v>
      </c>
      <c r="AO205" s="132">
        <f>IF(ISBLANK(INDEX(Directory[],MATCH(tbl_deal[[#This Row],[Index]],Directory[Index],0),MATCH('DEAL DIRECTORY'!AO$5,Directory[#Headers],0))),"--",INDEX(Directory[],MATCH(tbl_deal[[#This Row],[Index]],Directory[Index],0),MATCH('DEAL DIRECTORY'!AO$5,Directory[#Headers],0)))</f>
        <v>5000</v>
      </c>
      <c r="AP205" s="129">
        <f>INDEX(Directory[],MATCH(tbl_deal[[#This Row],[Index]],Directory[Index],0),MATCH('DEAL DIRECTORY'!AP$5,Directory[#Headers],0))</f>
        <v>1.5</v>
      </c>
      <c r="AQ205" s="129">
        <f>INDEX(Directory[],MATCH(tbl_deal[[#This Row],[Index]],Directory[Index],0),MATCH('DEAL DIRECTORY'!AQ$5,Directory[#Headers],0))</f>
        <v>9.61</v>
      </c>
      <c r="AR205" s="129">
        <f>INDEX(Directory[],MATCH(tbl_deal[[#This Row],[Index]],Directory[Index],0),MATCH('DEAL DIRECTORY'!AR$5,Directory[#Headers],0))</f>
        <v>11.628</v>
      </c>
      <c r="AS205" s="129" t="str">
        <f>INDEX(Directory[],MATCH(tbl_deal[[#This Row],[Index]],Directory[Index],0),MATCH('DEAL DIRECTORY'!AS$5,Directory[#Headers],0))</f>
        <v>民企</v>
      </c>
      <c r="AT205" s="129" t="str">
        <f>INDEX(Directory[],MATCH(tbl_deal[[#This Row],[Index]],Directory[Index],0),MATCH('DEAL DIRECTORY'!AT$5,Directory[#Headers],0))</f>
        <v>房地产</v>
      </c>
      <c r="AU205" s="129" t="str">
        <f>INDEX(Directory[],MATCH(tbl_deal[[#This Row],[Index]],Directory[Index],0),MATCH('DEAL DIRECTORY'!AU$5,Directory[#Headers],0))</f>
        <v>--</v>
      </c>
      <c r="AV205" s="129" t="str">
        <f>INDEX(Directory[],MATCH(tbl_deal[[#This Row],[Index]],Directory[Index],0),MATCH('DEAL DIRECTORY'!AV$5,Directory[#Headers],0))</f>
        <v>担保</v>
      </c>
      <c r="AW205" s="129" t="str">
        <f>INDEX(Directory[],MATCH(tbl_deal[[#This Row],[Index]],Directory[Index],0),MATCH('DEAL DIRECTORY'!AW$5,Directory[#Headers],0))</f>
        <v>无评级</v>
      </c>
      <c r="AX205" s="129" t="str">
        <f>INDEX(Directory[],MATCH(tbl_deal[[#This Row],[Index]],Directory[Index],0),MATCH('DEAL DIRECTORY'!AX$5,Directory[#Headers],0))</f>
        <v>≤2亿</v>
      </c>
      <c r="AY205" s="133" t="str">
        <f>INDEX(Directory[],MATCH(tbl_deal[[#This Row],[Index]],Directory[Index],0),MATCH('DEAL DIRECTORY'!AY$5,Directory[#Headers],0))</f>
        <v>21年</v>
      </c>
      <c r="AZ205" s="129" t="str">
        <f>INDEX(Directory[],MATCH(tbl_deal[[#This Row],[Index]],Directory[Index],0),MATCH('DEAL DIRECTORY'!AZ$5,Directory[#Headers],0))</f>
        <v>Q2</v>
      </c>
      <c r="BA205" s="129" t="str">
        <f>INDEX(Directory[],MATCH(tbl_deal[[#This Row],[Index]],Directory[Index],0),MATCH('DEAL DIRECTORY'!BA$5,Directory[#Headers],0))</f>
        <v>06月</v>
      </c>
      <c r="BB205" s="129" t="str">
        <f>INDEX(Directory[],MATCH(tbl_deal[[#This Row],[Index]],Directory[Index],0),MATCH('DEAL DIRECTORY'!BB$5,Directory[#Headers],0))</f>
        <v>--</v>
      </c>
      <c r="BC205" s="129" t="str">
        <f>INDEX(Directory[],MATCH(tbl_deal[[#This Row],[Index]],Directory[Index],0),MATCH('DEAL DIRECTORY'!BC$5,Directory[#Headers],0))</f>
        <v>HAIMEN ZHONGNAN INVESTMENT DEVELOPMENT INTERNATIONAL CO LTD</v>
      </c>
      <c r="BD205" s="129" t="str">
        <f>INDEX(Directory[],MATCH(tbl_deal[[#This Row],[Index]],Directory[Index],0),MATCH('DEAL DIRECTORY'!BD$5,Directory[#Headers],0))</f>
        <v>XS2349744594</v>
      </c>
      <c r="BE205" s="137" t="str">
        <f>INDEX(Directory[],MATCH(tbl_deal[[#This Row],[Index]],Directory[Index],0),MATCH('DEAL DIRECTORY'!BE$5,Directory[#Headers],0))</f>
        <v>21年06月</v>
      </c>
      <c r="BF205" s="137" t="str">
        <f>INDEX(Directory[],MATCH(tbl_deal[[#This Row],[Index]],Directory[Index],0),MATCH('DEAL DIRECTORY'!BF$5,Directory[#Headers],0))</f>
        <v>江苏中南建设</v>
      </c>
      <c r="BG205" s="137" t="str">
        <f>INDEX(Directory[],MATCH(tbl_deal[[#This Row],[Index]],Directory[Index],0),MATCH('DEAL DIRECTORY'!BG$5,Directory[#Headers],0))</f>
        <v>--/--/--</v>
      </c>
      <c r="BH205" s="137" t="str">
        <f>INDEX(Directory[],MATCH(tbl_deal[[#This Row],[Index]],Directory[Index],0),MATCH('DEAL DIRECTORY'!BH$5,Directory[#Headers],0))</f>
        <v>高级债</v>
      </c>
      <c r="BI205" s="137" t="str">
        <f>INDEX(Directory[],MATCH(tbl_deal[[#This Row],[Index]],Directory[Index],0),MATCH('DEAL DIRECTORY'!BI$5,Directory[#Headers],0))</f>
        <v>1.5亿美元</v>
      </c>
      <c r="BJ205" s="137" t="str">
        <f>INDEX(Directory[],MATCH(tbl_deal[[#This Row],[Index]],Directory[Index],0),MATCH('DEAL DIRECTORY'!BJ$5,Directory[#Headers],0))</f>
        <v>1年</v>
      </c>
      <c r="BK205" s="137" t="str">
        <f>INDEX(Directory[],MATCH(tbl_deal[[#This Row],[Index]],Directory[Index],0),MATCH('DEAL DIRECTORY'!BK$5,Directory[#Headers],0))</f>
        <v>12%</v>
      </c>
      <c r="BL205" s="137" t="str">
        <f>INDEX(Directory[],MATCH(tbl_deal[[#This Row],[Index]],Directory[Index],0),MATCH('DEAL DIRECTORY'!BL$5,Directory[#Headers],0))</f>
        <v>全球协调人</v>
      </c>
      <c r="BM205" s="129" t="str">
        <f>INDEX(Directory[],MATCH(tbl_deal[[#This Row],[Index]],Directory[Index],0),MATCH('DEAL DIRECTORY'!BM$5,Directory[#Headers],0))</f>
        <v>\\10.10.1.215\dcm$\Deals\Completed\2021 Completed\Ingenuity V 江苏中南建设[Jun]</v>
      </c>
      <c r="BN205" s="4"/>
      <c r="BO205" s="4"/>
      <c r="BP205" s="4"/>
    </row>
    <row r="206" spans="3:68" ht="20.25" customHeight="1" x14ac:dyDescent="0.25">
      <c r="C206" s="129">
        <f>Directory[[#This Row],[Index]]</f>
        <v>265</v>
      </c>
      <c r="D206" s="130">
        <f>INDEX(Directory[],MATCH(tbl_deal[[#This Row],[Index]],Directory[Index],0),MATCH('DEAL DIRECTORY'!D$5,Directory[#Headers],0))</f>
        <v>44350</v>
      </c>
      <c r="E206" s="129" t="str">
        <f>INDEX(Directory[],MATCH(tbl_deal[[#This Row],[Index]],Directory[Index],0),MATCH('DEAL DIRECTORY'!E$5,Directory[#Headers],0))</f>
        <v>绿色</v>
      </c>
      <c r="F206" s="129" t="str">
        <f>INDEX(Directory[],MATCH(tbl_deal[[#This Row],[Index]],Directory[Index],0),MATCH('DEAL DIRECTORY'!F$5,Directory[#Headers],0))</f>
        <v/>
      </c>
      <c r="G206" s="129" t="str">
        <f>INDEX(Directory[],MATCH(tbl_deal[[#This Row],[Index]],Directory[Index],0),MATCH('DEAL DIRECTORY'!G$5,Directory[#Headers],0))</f>
        <v>Hing 2021</v>
      </c>
      <c r="H206" s="135" t="str">
        <f>IF(tbl_deal[[#This Row],[FolderPath]]="","",HYPERLINK(tbl_deal[[#This Row],[FolderPath]],"📂"))</f>
        <v>📂</v>
      </c>
      <c r="I206" s="129" t="str">
        <f>INDEX(Directory[],MATCH(tbl_deal[[#This Row],[Index]],Directory[Index],0),MATCH('DEAL DIRECTORY'!I$5,Directory[#Headers],0))</f>
        <v>JGC</v>
      </c>
      <c r="J206" s="129" t="str">
        <f>INDEX(Directory[],MATCH(tbl_deal[[#This Row],[Index]],Directory[Index],0),MATCH('DEAL DIRECTORY'!J$5,Directory[#Headers],0))</f>
        <v>n/a</v>
      </c>
      <c r="K206" s="129" t="str">
        <f>INDEX(Directory[],MATCH(tbl_deal[[#This Row],[Index]],Directory[Index],0),MATCH('DEAL DIRECTORY'!K$5,Directory[#Headers],0))</f>
        <v>SOE组</v>
      </c>
      <c r="L206" s="129">
        <f>INDEX(Directory[],MATCH(tbl_deal[[#This Row],[Index]],Directory[Index],0),MATCH('DEAL DIRECTORY'!L$5,Directory[#Headers],0))</f>
        <v>1</v>
      </c>
      <c r="M206" s="129" t="str">
        <f>INDEX(Directory[],MATCH(tbl_deal[[#This Row],[Index]],Directory[Index],0),MATCH('DEAL DIRECTORY'!M$5,Directory[#Headers],0))</f>
        <v>兴银港分</v>
      </c>
      <c r="N206" s="129" t="str">
        <f>INDEX(Directory[],MATCH(tbl_deal[[#This Row],[Index]],Directory[Index],0),MATCH('DEAL DIRECTORY'!N$5,Directory[#Headers],0))</f>
        <v>Baa2/--/--</v>
      </c>
      <c r="O206" s="129" t="str">
        <f>INDEX(Directory[],MATCH(tbl_deal[[#This Row],[Index]],Directory[Index],0),MATCH('DEAL DIRECTORY'!O$5,Directory[#Headers],0))</f>
        <v>USD</v>
      </c>
      <c r="P206" s="129">
        <f>INDEX(Directory[],MATCH(tbl_deal[[#This Row],[Index]],Directory[Index],0),MATCH('DEAL DIRECTORY'!P$5,Directory[#Headers],0))</f>
        <v>6</v>
      </c>
      <c r="Q206" s="129" t="str">
        <f>INDEX(Directory[],MATCH(tbl_deal[[#This Row],[Index]],Directory[Index],0),MATCH('DEAL DIRECTORY'!Q$5,Directory[#Headers],0))</f>
        <v>3</v>
      </c>
      <c r="R206" s="129" t="str">
        <f>INDEX(Directory[],MATCH(tbl_deal[[#This Row],[Index]],Directory[Index],0),MATCH('DEAL DIRECTORY'!R$5,Directory[#Headers],0))</f>
        <v>0.875%</v>
      </c>
      <c r="S206" s="129" t="str">
        <f>INDEX(Directory[],MATCH(tbl_deal[[#This Row],[Index]],Directory[Index],0),MATCH('DEAL DIRECTORY'!S$5,Directory[#Headers],0))</f>
        <v>T+95a</v>
      </c>
      <c r="T206" s="129" t="str">
        <f>INDEX(Directory[],MATCH(tbl_deal[[#This Row],[Index]],Directory[Index],0),MATCH('DEAL DIRECTORY'!T$5,Directory[#Headers],0))</f>
        <v>T+58</v>
      </c>
      <c r="U206" s="129" t="str">
        <f>INDEX(Directory[],MATCH(tbl_deal[[#This Row],[Index]],Directory[Index],0),MATCH('DEAL DIRECTORY'!U$5,Directory[#Headers],0))</f>
        <v>T+58</v>
      </c>
      <c r="V206" s="131">
        <f>INDEX(Directory[],MATCH(tbl_deal[[#This Row],[Index]],Directory[Index],0),MATCH('DEAL DIRECTORY'!V$5,Directory[#Headers],0))</f>
        <v>37</v>
      </c>
      <c r="W206" s="129" t="str">
        <f>INDEX(Directory[],MATCH(tbl_deal[[#This Row],[Index]],Directory[Index],0),MATCH('DEAL DIRECTORY'!W$5,Directory[#Headers],0))</f>
        <v>直发</v>
      </c>
      <c r="X206" s="129" t="str">
        <f>INDEX(Directory[],MATCH(tbl_deal[[#This Row],[Index]],Directory[Index],0),MATCH('DEAL DIRECTORY'!X$5,Directory[#Headers],0))</f>
        <v>绿色债券</v>
      </c>
      <c r="Y206" s="129" t="str">
        <f>INDEX(Directory[],MATCH(tbl_deal[[#This Row],[Index]],Directory[Index],0),MATCH('DEAL DIRECTORY'!Y$5,Directory[#Headers],0))</f>
        <v>港交所</v>
      </c>
      <c r="Z206" s="129" t="str">
        <f>INDEX(Directory[],MATCH(tbl_deal[[#This Row],[Index]],Directory[Index],0),MATCH('DEAL DIRECTORY'!Z$5,Directory[#Headers],0))</f>
        <v/>
      </c>
      <c r="AA206" s="129" t="str">
        <f>INDEX(Directory[],MATCH(tbl_deal[[#This Row],[Index]],Directory[Index],0),MATCH('DEAL DIRECTORY'!AA$5,Directory[#Headers],0))</f>
        <v/>
      </c>
      <c r="AB206" s="129" t="str">
        <f>INDEX(Directory[],MATCH(tbl_deal[[#This Row],[Index]],Directory[Index],0),MATCH('DEAL DIRECTORY'!AB$5,Directory[#Headers],0))</f>
        <v>BISL</v>
      </c>
      <c r="AC206" s="129" t="str">
        <f>INDEX(Directory[],MATCH(tbl_deal[[#This Row],[Index]],Directory[Index],0),MATCH('DEAL DIRECTORY'!AC$5,Directory[#Headers],0))</f>
        <v>--</v>
      </c>
      <c r="AD206" s="129" t="str">
        <f>INDEX(Directory[],MATCH(tbl_deal[[#This Row],[Index]],Directory[Index],0),MATCH('DEAL DIRECTORY'!AD$5,Directory[#Headers],0))</f>
        <v>--</v>
      </c>
      <c r="AE206" s="129" t="str">
        <f>INDEX(Directory[],MATCH(tbl_deal[[#This Row],[Index]],Directory[Index],0),MATCH('DEAL DIRECTORY'!AE$5,Directory[#Headers],0))</f>
        <v>--</v>
      </c>
      <c r="AF206" s="129" t="str">
        <f>INDEX(Directory[],MATCH(tbl_deal[[#This Row],[Index]],Directory[Index],0),MATCH('DEAL DIRECTORY'!AF$5,Directory[#Headers],0))</f>
        <v>N</v>
      </c>
      <c r="AG206" s="129" t="str">
        <f>INDEX(Directory[],MATCH(tbl_deal[[#This Row],[Index]],Directory[Index],0),MATCH('DEAL DIRECTORY'!AG$5,Directory[#Headers],0))</f>
        <v>兴业银行股份有限公司</v>
      </c>
      <c r="AH206" s="129" t="str">
        <f>INDEX(Directory[],MATCH(tbl_deal[[#This Row],[Index]],Directory[Index],0),MATCH('DEAL DIRECTORY'!AH$5,Directory[#Headers],0))</f>
        <v>--/--/--</v>
      </c>
      <c r="AI206" s="129" t="str">
        <f>INDEX(Directory[],MATCH(tbl_deal[[#This Row],[Index]],Directory[Index],0),MATCH('DEAL DIRECTORY'!AI$5,Directory[#Headers],0))</f>
        <v>AAA</v>
      </c>
      <c r="AJ206" s="129" t="str">
        <f>INDEX(Directory[],MATCH(tbl_deal[[#This Row],[Index]],Directory[Index],0),MATCH('DEAL DIRECTORY'!AJ$5,Directory[#Headers],0))</f>
        <v>福建</v>
      </c>
      <c r="AK206" s="129" t="str">
        <f>INDEX(Directory[],MATCH(tbl_deal[[#This Row],[Index]],Directory[Index],0),MATCH('DEAL DIRECTORY'!AK$5,Directory[#Headers],0))</f>
        <v>福州市</v>
      </c>
      <c r="AL206" s="129" t="str">
        <f>INDEX(Directory[],MATCH(tbl_deal[[#This Row],[Index]],Directory[Index],0),MATCH('DEAL DIRECTORY'!AL$5,Directory[#Headers],0))</f>
        <v>--</v>
      </c>
      <c r="AM206" s="129" t="str">
        <f>INDEX(Directory[],MATCH(tbl_deal[[#This Row],[Index]],Directory[Index],0),MATCH('DEAL DIRECTORY'!AM$5,Directory[#Headers],0))</f>
        <v>--</v>
      </c>
      <c r="AN206" s="129" t="str">
        <f>INDEX(Directory[],MATCH(tbl_deal[[#This Row],[Index]],Directory[Index],0),MATCH('DEAL DIRECTORY'!AN$5,Directory[#Headers],0))</f>
        <v>--</v>
      </c>
      <c r="AO206" s="132">
        <f>IF(ISBLANK(INDEX(Directory[],MATCH(tbl_deal[[#This Row],[Index]],Directory[Index],0),MATCH('DEAL DIRECTORY'!AO$5,Directory[#Headers],0))),"--",INDEX(Directory[],MATCH(tbl_deal[[#This Row],[Index]],Directory[Index],0),MATCH('DEAL DIRECTORY'!AO$5,Directory[#Headers],0)))</f>
        <v>104000</v>
      </c>
      <c r="AP206" s="129">
        <f>INDEX(Directory[],MATCH(tbl_deal[[#This Row],[Index]],Directory[Index],0),MATCH('DEAL DIRECTORY'!AP$5,Directory[#Headers],0))</f>
        <v>6</v>
      </c>
      <c r="AQ206" s="129">
        <f>INDEX(Directory[],MATCH(tbl_deal[[#This Row],[Index]],Directory[Index],0),MATCH('DEAL DIRECTORY'!AQ$5,Directory[#Headers],0))</f>
        <v>38.42</v>
      </c>
      <c r="AR206" s="129">
        <f>INDEX(Directory[],MATCH(tbl_deal[[#This Row],[Index]],Directory[Index],0),MATCH('DEAL DIRECTORY'!AR$5,Directory[#Headers],0))</f>
        <v>46.512</v>
      </c>
      <c r="AS206" s="129" t="str">
        <f>INDEX(Directory[],MATCH(tbl_deal[[#This Row],[Index]],Directory[Index],0),MATCH('DEAL DIRECTORY'!AS$5,Directory[#Headers],0))</f>
        <v>地方国企</v>
      </c>
      <c r="AT206" s="129" t="str">
        <f>INDEX(Directory[],MATCH(tbl_deal[[#This Row],[Index]],Directory[Index],0),MATCH('DEAL DIRECTORY'!AT$5,Directory[#Headers],0))</f>
        <v>金融机构</v>
      </c>
      <c r="AU206" s="129" t="str">
        <f>INDEX(Directory[],MATCH(tbl_deal[[#This Row],[Index]],Directory[Index],0),MATCH('DEAL DIRECTORY'!AU$5,Directory[#Headers],0))</f>
        <v>银行</v>
      </c>
      <c r="AV206" s="129" t="str">
        <f>INDEX(Directory[],MATCH(tbl_deal[[#This Row],[Index]],Directory[Index],0),MATCH('DEAL DIRECTORY'!AV$5,Directory[#Headers],0))</f>
        <v>直发</v>
      </c>
      <c r="AW206" s="129" t="str">
        <f>INDEX(Directory[],MATCH(tbl_deal[[#This Row],[Index]],Directory[Index],0),MATCH('DEAL DIRECTORY'!AW$5,Directory[#Headers],0))</f>
        <v>投资级</v>
      </c>
      <c r="AX206" s="129" t="str">
        <f>INDEX(Directory[],MATCH(tbl_deal[[#This Row],[Index]],Directory[Index],0),MATCH('DEAL DIRECTORY'!AX$5,Directory[#Headers],0))</f>
        <v>&gt;5亿</v>
      </c>
      <c r="AY206" s="133" t="str">
        <f>INDEX(Directory[],MATCH(tbl_deal[[#This Row],[Index]],Directory[Index],0),MATCH('DEAL DIRECTORY'!AY$5,Directory[#Headers],0))</f>
        <v>21年</v>
      </c>
      <c r="AZ206" s="129" t="str">
        <f>INDEX(Directory[],MATCH(tbl_deal[[#This Row],[Index]],Directory[Index],0),MATCH('DEAL DIRECTORY'!AZ$5,Directory[#Headers],0))</f>
        <v>Q2</v>
      </c>
      <c r="BA206" s="129" t="str">
        <f>INDEX(Directory[],MATCH(tbl_deal[[#This Row],[Index]],Directory[Index],0),MATCH('DEAL DIRECTORY'!BA$5,Directory[#Headers],0))</f>
        <v>06月</v>
      </c>
      <c r="BB206" s="129" t="str">
        <f>INDEX(Directory[],MATCH(tbl_deal[[#This Row],[Index]],Directory[Index],0),MATCH('DEAL DIRECTORY'!BB$5,Directory[#Headers],0))</f>
        <v>--</v>
      </c>
      <c r="BC206" s="129" t="str">
        <f>INDEX(Directory[],MATCH(tbl_deal[[#This Row],[Index]],Directory[Index],0),MATCH('DEAL DIRECTORY'!BC$5,Directory[#Headers],0))</f>
        <v>INDUSTRIAL BANK CO LTD/HONG KONG</v>
      </c>
      <c r="BD206" s="129" t="str">
        <f>INDEX(Directory[],MATCH(tbl_deal[[#This Row],[Index]],Directory[Index],0),MATCH('DEAL DIRECTORY'!BD$5,Directory[#Headers],0))</f>
        <v>XS2345988211</v>
      </c>
      <c r="BE206" s="137" t="str">
        <f>INDEX(Directory[],MATCH(tbl_deal[[#This Row],[Index]],Directory[Index],0),MATCH('DEAL DIRECTORY'!BE$5,Directory[#Headers],0))</f>
        <v>21年06月</v>
      </c>
      <c r="BF206" s="137" t="str">
        <f>INDEX(Directory[],MATCH(tbl_deal[[#This Row],[Index]],Directory[Index],0),MATCH('DEAL DIRECTORY'!BF$5,Directory[#Headers],0))</f>
        <v>兴业银行</v>
      </c>
      <c r="BG206" s="137" t="str">
        <f>INDEX(Directory[],MATCH(tbl_deal[[#This Row],[Index]],Directory[Index],0),MATCH('DEAL DIRECTORY'!BG$5,Directory[#Headers],0))</f>
        <v>Baa2/--/--</v>
      </c>
      <c r="BH206" s="137" t="str">
        <f>INDEX(Directory[],MATCH(tbl_deal[[#This Row],[Index]],Directory[Index],0),MATCH('DEAL DIRECTORY'!BH$5,Directory[#Headers],0))</f>
        <v>绿色债券</v>
      </c>
      <c r="BI206" s="137" t="str">
        <f>INDEX(Directory[],MATCH(tbl_deal[[#This Row],[Index]],Directory[Index],0),MATCH('DEAL DIRECTORY'!BI$5,Directory[#Headers],0))</f>
        <v>6亿美元</v>
      </c>
      <c r="BJ206" s="137" t="str">
        <f>INDEX(Directory[],MATCH(tbl_deal[[#This Row],[Index]],Directory[Index],0),MATCH('DEAL DIRECTORY'!BJ$5,Directory[#Headers],0))</f>
        <v>3年</v>
      </c>
      <c r="BK206" s="137" t="str">
        <f>INDEX(Directory[],MATCH(tbl_deal[[#This Row],[Index]],Directory[Index],0),MATCH('DEAL DIRECTORY'!BK$5,Directory[#Headers],0))</f>
        <v>0.875%</v>
      </c>
      <c r="BL206" s="137" t="str">
        <f>INDEX(Directory[],MATCH(tbl_deal[[#This Row],[Index]],Directory[Index],0),MATCH('DEAL DIRECTORY'!BL$5,Directory[#Headers],0))</f>
        <v>全球协调人</v>
      </c>
      <c r="BM206" s="129" t="str">
        <f>INDEX(Directory[],MATCH(tbl_deal[[#This Row],[Index]],Directory[Index],0),MATCH('DEAL DIRECTORY'!BM$5,Directory[#Headers],0))</f>
        <v>\\10.10.1.215\dcm$\Deals\Completed\2021 Completed\Hing 2021 兴业港分</v>
      </c>
      <c r="BN206" s="4"/>
      <c r="BO206" s="4"/>
      <c r="BP206" s="4"/>
    </row>
    <row r="207" spans="3:68" ht="20.25" customHeight="1" x14ac:dyDescent="0.25">
      <c r="C207" s="129">
        <f>Directory[[#This Row],[Index]]</f>
        <v>264</v>
      </c>
      <c r="D207" s="130">
        <f>INDEX(Directory[],MATCH(tbl_deal[[#This Row],[Index]],Directory[Index],0),MATCH('DEAL DIRECTORY'!D$5,Directory[#Headers],0))</f>
        <v>44350</v>
      </c>
      <c r="E207" s="129" t="str">
        <f>INDEX(Directory[],MATCH(tbl_deal[[#This Row],[Index]],Directory[Index],0),MATCH('DEAL DIRECTORY'!E$5,Directory[#Headers],0))</f>
        <v>绿色</v>
      </c>
      <c r="F207" s="129" t="str">
        <f>INDEX(Directory[],MATCH(tbl_deal[[#This Row],[Index]],Directory[Index],0),MATCH('DEAL DIRECTORY'!F$5,Directory[#Headers],0))</f>
        <v>港币债</v>
      </c>
      <c r="G207" s="129" t="str">
        <f>INDEX(Directory[],MATCH(tbl_deal[[#This Row],[Index]],Directory[Index],0),MATCH('DEAL DIRECTORY'!G$5,Directory[#Headers],0))</f>
        <v>Hing 2021</v>
      </c>
      <c r="H207" s="135" t="str">
        <f>IF(tbl_deal[[#This Row],[FolderPath]]="","",HYPERLINK(tbl_deal[[#This Row],[FolderPath]],"📂"))</f>
        <v/>
      </c>
      <c r="I207" s="129" t="str">
        <f>INDEX(Directory[],MATCH(tbl_deal[[#This Row],[Index]],Directory[Index],0),MATCH('DEAL DIRECTORY'!I$5,Directory[#Headers],0))</f>
        <v>JGC</v>
      </c>
      <c r="J207" s="129" t="str">
        <f>INDEX(Directory[],MATCH(tbl_deal[[#This Row],[Index]],Directory[Index],0),MATCH('DEAL DIRECTORY'!J$5,Directory[#Headers],0))</f>
        <v>n/a</v>
      </c>
      <c r="K207" s="129" t="str">
        <f>INDEX(Directory[],MATCH(tbl_deal[[#This Row],[Index]],Directory[Index],0),MATCH('DEAL DIRECTORY'!K$5,Directory[#Headers],0))</f>
        <v>SOE组</v>
      </c>
      <c r="L207" s="129">
        <f>INDEX(Directory[],MATCH(tbl_deal[[#This Row],[Index]],Directory[Index],0),MATCH('DEAL DIRECTORY'!L$5,Directory[#Headers],0))</f>
        <v>1</v>
      </c>
      <c r="M207" s="129" t="str">
        <f>INDEX(Directory[],MATCH(tbl_deal[[#This Row],[Index]],Directory[Index],0),MATCH('DEAL DIRECTORY'!M$5,Directory[#Headers],0))</f>
        <v>兴银港分</v>
      </c>
      <c r="N207" s="129" t="str">
        <f>INDEX(Directory[],MATCH(tbl_deal[[#This Row],[Index]],Directory[Index],0),MATCH('DEAL DIRECTORY'!N$5,Directory[#Headers],0))</f>
        <v>Baa2/--/--</v>
      </c>
      <c r="O207" s="129" t="str">
        <f>INDEX(Directory[],MATCH(tbl_deal[[#This Row],[Index]],Directory[Index],0),MATCH('DEAL DIRECTORY'!O$5,Directory[#Headers],0))</f>
        <v>HKD</v>
      </c>
      <c r="P207" s="129">
        <f>INDEX(Directory[],MATCH(tbl_deal[[#This Row],[Index]],Directory[Index],0),MATCH('DEAL DIRECTORY'!P$5,Directory[#Headers],0))</f>
        <v>25</v>
      </c>
      <c r="Q207" s="129" t="str">
        <f>INDEX(Directory[],MATCH(tbl_deal[[#This Row],[Index]],Directory[Index],0),MATCH('DEAL DIRECTORY'!Q$5,Directory[#Headers],0))</f>
        <v>3</v>
      </c>
      <c r="R207" s="129" t="str">
        <f>INDEX(Directory[],MATCH(tbl_deal[[#This Row],[Index]],Directory[Index],0),MATCH('DEAL DIRECTORY'!R$5,Directory[#Headers],0))</f>
        <v>0.75%</v>
      </c>
      <c r="S207" s="129" t="str">
        <f>INDEX(Directory[],MATCH(tbl_deal[[#This Row],[Index]],Directory[Index],0),MATCH('DEAL DIRECTORY'!S$5,Directory[#Headers],0))</f>
        <v>1.1%a</v>
      </c>
      <c r="T207" s="129" t="str">
        <f>INDEX(Directory[],MATCH(tbl_deal[[#This Row],[Index]],Directory[Index],0),MATCH('DEAL DIRECTORY'!T$5,Directory[#Headers],0))</f>
        <v>0.75%</v>
      </c>
      <c r="U207" s="129" t="str">
        <f>INDEX(Directory[],MATCH(tbl_deal[[#This Row],[Index]],Directory[Index],0),MATCH('DEAL DIRECTORY'!U$5,Directory[#Headers],0))</f>
        <v>--</v>
      </c>
      <c r="V207" s="131">
        <f>INDEX(Directory[],MATCH(tbl_deal[[#This Row],[Index]],Directory[Index],0),MATCH('DEAL DIRECTORY'!V$5,Directory[#Headers],0))</f>
        <v>35</v>
      </c>
      <c r="W207" s="129" t="str">
        <f>INDEX(Directory[],MATCH(tbl_deal[[#This Row],[Index]],Directory[Index],0),MATCH('DEAL DIRECTORY'!W$5,Directory[#Headers],0))</f>
        <v>直发</v>
      </c>
      <c r="X207" s="129" t="str">
        <f>INDEX(Directory[],MATCH(tbl_deal[[#This Row],[Index]],Directory[Index],0),MATCH('DEAL DIRECTORY'!X$5,Directory[#Headers],0))</f>
        <v>绿色债券</v>
      </c>
      <c r="Y207" s="129" t="str">
        <f>INDEX(Directory[],MATCH(tbl_deal[[#This Row],[Index]],Directory[Index],0),MATCH('DEAL DIRECTORY'!Y$5,Directory[#Headers],0))</f>
        <v>港交所</v>
      </c>
      <c r="Z207" s="129" t="str">
        <f>INDEX(Directory[],MATCH(tbl_deal[[#This Row],[Index]],Directory[Index],0),MATCH('DEAL DIRECTORY'!Z$5,Directory[#Headers],0))</f>
        <v/>
      </c>
      <c r="AA207" s="129" t="str">
        <f>INDEX(Directory[],MATCH(tbl_deal[[#This Row],[Index]],Directory[Index],0),MATCH('DEAL DIRECTORY'!AA$5,Directory[#Headers],0))</f>
        <v/>
      </c>
      <c r="AB207" s="129" t="str">
        <f>INDEX(Directory[],MATCH(tbl_deal[[#This Row],[Index]],Directory[Index],0),MATCH('DEAL DIRECTORY'!AB$5,Directory[#Headers],0))</f>
        <v>BISL,港分</v>
      </c>
      <c r="AC207" s="129" t="str">
        <f>INDEX(Directory[],MATCH(tbl_deal[[#This Row],[Index]],Directory[Index],0),MATCH('DEAL DIRECTORY'!AC$5,Directory[#Headers],0))</f>
        <v>--</v>
      </c>
      <c r="AD207" s="129" t="str">
        <f>INDEX(Directory[],MATCH(tbl_deal[[#This Row],[Index]],Directory[Index],0),MATCH('DEAL DIRECTORY'!AD$5,Directory[#Headers],0))</f>
        <v>--</v>
      </c>
      <c r="AE207" s="129" t="str">
        <f>INDEX(Directory[],MATCH(tbl_deal[[#This Row],[Index]],Directory[Index],0),MATCH('DEAL DIRECTORY'!AE$5,Directory[#Headers],0))</f>
        <v>--</v>
      </c>
      <c r="AF207" s="129" t="str">
        <f>INDEX(Directory[],MATCH(tbl_deal[[#This Row],[Index]],Directory[Index],0),MATCH('DEAL DIRECTORY'!AF$5,Directory[#Headers],0))</f>
        <v>N</v>
      </c>
      <c r="AG207" s="129" t="str">
        <f>INDEX(Directory[],MATCH(tbl_deal[[#This Row],[Index]],Directory[Index],0),MATCH('DEAL DIRECTORY'!AG$5,Directory[#Headers],0))</f>
        <v>兴业银行股份有限公司</v>
      </c>
      <c r="AH207" s="129" t="str">
        <f>INDEX(Directory[],MATCH(tbl_deal[[#This Row],[Index]],Directory[Index],0),MATCH('DEAL DIRECTORY'!AH$5,Directory[#Headers],0))</f>
        <v>--/--/--</v>
      </c>
      <c r="AI207" s="129" t="str">
        <f>INDEX(Directory[],MATCH(tbl_deal[[#This Row],[Index]],Directory[Index],0),MATCH('DEAL DIRECTORY'!AI$5,Directory[#Headers],0))</f>
        <v>AAA</v>
      </c>
      <c r="AJ207" s="129" t="str">
        <f>INDEX(Directory[],MATCH(tbl_deal[[#This Row],[Index]],Directory[Index],0),MATCH('DEAL DIRECTORY'!AJ$5,Directory[#Headers],0))</f>
        <v>福建</v>
      </c>
      <c r="AK207" s="129" t="str">
        <f>INDEX(Directory[],MATCH(tbl_deal[[#This Row],[Index]],Directory[Index],0),MATCH('DEAL DIRECTORY'!AK$5,Directory[#Headers],0))</f>
        <v>福州市</v>
      </c>
      <c r="AL207" s="129" t="str">
        <f>INDEX(Directory[],MATCH(tbl_deal[[#This Row],[Index]],Directory[Index],0),MATCH('DEAL DIRECTORY'!AL$5,Directory[#Headers],0))</f>
        <v>--</v>
      </c>
      <c r="AM207" s="129" t="str">
        <f>INDEX(Directory[],MATCH(tbl_deal[[#This Row],[Index]],Directory[Index],0),MATCH('DEAL DIRECTORY'!AM$5,Directory[#Headers],0))</f>
        <v>--</v>
      </c>
      <c r="AN207" s="129" t="str">
        <f>INDEX(Directory[],MATCH(tbl_deal[[#This Row],[Index]],Directory[Index],0),MATCH('DEAL DIRECTORY'!AN$5,Directory[#Headers],0))</f>
        <v>--</v>
      </c>
      <c r="AO207" s="132">
        <f>IF(ISBLANK(INDEX(Directory[],MATCH(tbl_deal[[#This Row],[Index]],Directory[Index],0),MATCH('DEAL DIRECTORY'!AO$5,Directory[#Headers],0))),"--",INDEX(Directory[],MATCH(tbl_deal[[#This Row],[Index]],Directory[Index],0),MATCH('DEAL DIRECTORY'!AO$5,Directory[#Headers],0)))</f>
        <v>104000</v>
      </c>
      <c r="AP207" s="129">
        <f>INDEX(Directory[],MATCH(tbl_deal[[#This Row],[Index]],Directory[Index],0),MATCH('DEAL DIRECTORY'!AP$5,Directory[#Headers],0))</f>
        <v>3.22</v>
      </c>
      <c r="AQ207" s="129">
        <f>INDEX(Directory[],MATCH(tbl_deal[[#This Row],[Index]],Directory[Index],0),MATCH('DEAL DIRECTORY'!AQ$5,Directory[#Headers],0))</f>
        <v>20.62</v>
      </c>
      <c r="AR207" s="129">
        <f>INDEX(Directory[],MATCH(tbl_deal[[#This Row],[Index]],Directory[Index],0),MATCH('DEAL DIRECTORY'!AR$5,Directory[#Headers],0))</f>
        <v>25</v>
      </c>
      <c r="AS207" s="129" t="str">
        <f>INDEX(Directory[],MATCH(tbl_deal[[#This Row],[Index]],Directory[Index],0),MATCH('DEAL DIRECTORY'!AS$5,Directory[#Headers],0))</f>
        <v>地方国企</v>
      </c>
      <c r="AT207" s="129" t="str">
        <f>INDEX(Directory[],MATCH(tbl_deal[[#This Row],[Index]],Directory[Index],0),MATCH('DEAL DIRECTORY'!AT$5,Directory[#Headers],0))</f>
        <v>金融机构</v>
      </c>
      <c r="AU207" s="129" t="str">
        <f>INDEX(Directory[],MATCH(tbl_deal[[#This Row],[Index]],Directory[Index],0),MATCH('DEAL DIRECTORY'!AU$5,Directory[#Headers],0))</f>
        <v>银行</v>
      </c>
      <c r="AV207" s="129" t="str">
        <f>INDEX(Directory[],MATCH(tbl_deal[[#This Row],[Index]],Directory[Index],0),MATCH('DEAL DIRECTORY'!AV$5,Directory[#Headers],0))</f>
        <v>直发</v>
      </c>
      <c r="AW207" s="129" t="str">
        <f>INDEX(Directory[],MATCH(tbl_deal[[#This Row],[Index]],Directory[Index],0),MATCH('DEAL DIRECTORY'!AW$5,Directory[#Headers],0))</f>
        <v>投资级</v>
      </c>
      <c r="AX207" s="129" t="str">
        <f>INDEX(Directory[],MATCH(tbl_deal[[#This Row],[Index]],Directory[Index],0),MATCH('DEAL DIRECTORY'!AX$5,Directory[#Headers],0))</f>
        <v>3-5亿</v>
      </c>
      <c r="AY207" s="133" t="str">
        <f>INDEX(Directory[],MATCH(tbl_deal[[#This Row],[Index]],Directory[Index],0),MATCH('DEAL DIRECTORY'!AY$5,Directory[#Headers],0))</f>
        <v>21年</v>
      </c>
      <c r="AZ207" s="129" t="str">
        <f>INDEX(Directory[],MATCH(tbl_deal[[#This Row],[Index]],Directory[Index],0),MATCH('DEAL DIRECTORY'!AZ$5,Directory[#Headers],0))</f>
        <v>Q2</v>
      </c>
      <c r="BA207" s="129" t="str">
        <f>INDEX(Directory[],MATCH(tbl_deal[[#This Row],[Index]],Directory[Index],0),MATCH('DEAL DIRECTORY'!BA$5,Directory[#Headers],0))</f>
        <v>06月</v>
      </c>
      <c r="BB207" s="129" t="str">
        <f>INDEX(Directory[],MATCH(tbl_deal[[#This Row],[Index]],Directory[Index],0),MATCH('DEAL DIRECTORY'!BB$5,Directory[#Headers],0))</f>
        <v>--</v>
      </c>
      <c r="BC207" s="129" t="str">
        <f>INDEX(Directory[],MATCH(tbl_deal[[#This Row],[Index]],Directory[Index],0),MATCH('DEAL DIRECTORY'!BC$5,Directory[#Headers],0))</f>
        <v>INDUSTRIAL BANK CO LTD/HONG KONG</v>
      </c>
      <c r="BD207" s="129" t="str">
        <f>INDEX(Directory[],MATCH(tbl_deal[[#This Row],[Index]],Directory[Index],0),MATCH('DEAL DIRECTORY'!BD$5,Directory[#Headers],0))</f>
        <v>HK0000732815</v>
      </c>
      <c r="BE207" s="137" t="str">
        <f>INDEX(Directory[],MATCH(tbl_deal[[#This Row],[Index]],Directory[Index],0),MATCH('DEAL DIRECTORY'!BE$5,Directory[#Headers],0))</f>
        <v>21年06月</v>
      </c>
      <c r="BF207" s="137" t="str">
        <f>INDEX(Directory[],MATCH(tbl_deal[[#This Row],[Index]],Directory[Index],0),MATCH('DEAL DIRECTORY'!BF$5,Directory[#Headers],0))</f>
        <v>兴业银行</v>
      </c>
      <c r="BG207" s="137" t="str">
        <f>INDEX(Directory[],MATCH(tbl_deal[[#This Row],[Index]],Directory[Index],0),MATCH('DEAL DIRECTORY'!BG$5,Directory[#Headers],0))</f>
        <v>Baa2/--/--</v>
      </c>
      <c r="BH207" s="137" t="str">
        <f>INDEX(Directory[],MATCH(tbl_deal[[#This Row],[Index]],Directory[Index],0),MATCH('DEAL DIRECTORY'!BH$5,Directory[#Headers],0))</f>
        <v>绿色债券</v>
      </c>
      <c r="BI207" s="137" t="str">
        <f>INDEX(Directory[],MATCH(tbl_deal[[#This Row],[Index]],Directory[Index],0),MATCH('DEAL DIRECTORY'!BI$5,Directory[#Headers],0))</f>
        <v>25亿港币</v>
      </c>
      <c r="BJ207" s="137" t="str">
        <f>INDEX(Directory[],MATCH(tbl_deal[[#This Row],[Index]],Directory[Index],0),MATCH('DEAL DIRECTORY'!BJ$5,Directory[#Headers],0))</f>
        <v>3年</v>
      </c>
      <c r="BK207" s="137" t="str">
        <f>INDEX(Directory[],MATCH(tbl_deal[[#This Row],[Index]],Directory[Index],0),MATCH('DEAL DIRECTORY'!BK$5,Directory[#Headers],0))</f>
        <v>0.75%</v>
      </c>
      <c r="BL207" s="137" t="str">
        <f>INDEX(Directory[],MATCH(tbl_deal[[#This Row],[Index]],Directory[Index],0),MATCH('DEAL DIRECTORY'!BL$5,Directory[#Headers],0))</f>
        <v>全球协调人</v>
      </c>
      <c r="BM207" s="129" t="str">
        <f>INDEX(Directory[],MATCH(tbl_deal[[#This Row],[Index]],Directory[Index],0),MATCH('DEAL DIRECTORY'!BM$5,Directory[#Headers],0))</f>
        <v/>
      </c>
      <c r="BN207" s="4"/>
      <c r="BO207" s="4"/>
      <c r="BP207" s="4"/>
    </row>
    <row r="208" spans="3:68" ht="20.25" customHeight="1" x14ac:dyDescent="0.25">
      <c r="C208" s="129">
        <f>Directory[[#This Row],[Index]]</f>
        <v>263</v>
      </c>
      <c r="D208" s="130">
        <f>INDEX(Directory[],MATCH(tbl_deal[[#This Row],[Index]],Directory[Index],0),MATCH('DEAL DIRECTORY'!D$5,Directory[#Headers],0))</f>
        <v>44350</v>
      </c>
      <c r="E208" s="129" t="str">
        <f>INDEX(Directory[],MATCH(tbl_deal[[#This Row],[Index]],Directory[Index],0),MATCH('DEAL DIRECTORY'!E$5,Directory[#Headers],0))</f>
        <v/>
      </c>
      <c r="F208" s="129" t="str">
        <f>INDEX(Directory[],MATCH(tbl_deal[[#This Row],[Index]],Directory[Index],0),MATCH('DEAL DIRECTORY'!F$5,Directory[#Headers],0))</f>
        <v/>
      </c>
      <c r="G208" s="129" t="str">
        <f>INDEX(Directory[],MATCH(tbl_deal[[#This Row],[Index]],Directory[Index],0),MATCH('DEAL DIRECTORY'!G$5,Directory[#Headers],0))</f>
        <v>CX II</v>
      </c>
      <c r="H208" s="135" t="str">
        <f>IF(tbl_deal[[#This Row],[FolderPath]]="","",HYPERLINK(tbl_deal[[#This Row],[FolderPath]],"📂"))</f>
        <v>📂</v>
      </c>
      <c r="I208" s="129" t="str">
        <f>INDEX(Directory[],MATCH(tbl_deal[[#This Row],[Index]],Directory[Index],0),MATCH('DEAL DIRECTORY'!I$5,Directory[#Headers],0))</f>
        <v>JBR</v>
      </c>
      <c r="J208" s="129" t="str">
        <f>INDEX(Directory[],MATCH(tbl_deal[[#This Row],[Index]],Directory[Index],0),MATCH('DEAL DIRECTORY'!J$5,Directory[#Headers],0))</f>
        <v>n/a</v>
      </c>
      <c r="K208" s="129" t="str">
        <f>INDEX(Directory[],MATCH(tbl_deal[[#This Row],[Index]],Directory[Index],0),MATCH('DEAL DIRECTORY'!K$5,Directory[#Headers],0))</f>
        <v>SOE组</v>
      </c>
      <c r="L208" s="129">
        <f>INDEX(Directory[],MATCH(tbl_deal[[#This Row],[Index]],Directory[Index],0),MATCH('DEAL DIRECTORY'!L$5,Directory[#Headers],0))</f>
        <v>2</v>
      </c>
      <c r="M208" s="129" t="str">
        <f>INDEX(Directory[],MATCH(tbl_deal[[#This Row],[Index]],Directory[Index],0),MATCH('DEAL DIRECTORY'!M$5,Directory[#Headers],0))</f>
        <v>中信建投</v>
      </c>
      <c r="N208" s="129" t="str">
        <f>INDEX(Directory[],MATCH(tbl_deal[[#This Row],[Index]],Directory[Index],0),MATCH('DEAL DIRECTORY'!N$5,Directory[#Headers],0))</f>
        <v>Baa1/--/--</v>
      </c>
      <c r="O208" s="129" t="str">
        <f>INDEX(Directory[],MATCH(tbl_deal[[#This Row],[Index]],Directory[Index],0),MATCH('DEAL DIRECTORY'!O$5,Directory[#Headers],0))</f>
        <v>USD</v>
      </c>
      <c r="P208" s="129">
        <f>INDEX(Directory[],MATCH(tbl_deal[[#This Row],[Index]],Directory[Index],0),MATCH('DEAL DIRECTORY'!P$5,Directory[#Headers],0))</f>
        <v>5</v>
      </c>
      <c r="Q208" s="129" t="str">
        <f>INDEX(Directory[],MATCH(tbl_deal[[#This Row],[Index]],Directory[Index],0),MATCH('DEAL DIRECTORY'!Q$5,Directory[#Headers],0))</f>
        <v>3</v>
      </c>
      <c r="R208" s="129" t="str">
        <f>INDEX(Directory[],MATCH(tbl_deal[[#This Row],[Index]],Directory[Index],0),MATCH('DEAL DIRECTORY'!R$5,Directory[#Headers],0))</f>
        <v>1.125%</v>
      </c>
      <c r="S208" s="129" t="str">
        <f>INDEX(Directory[],MATCH(tbl_deal[[#This Row],[Index]],Directory[Index],0),MATCH('DEAL DIRECTORY'!S$5,Directory[#Headers],0))</f>
        <v>T+140a</v>
      </c>
      <c r="T208" s="129" t="str">
        <f>INDEX(Directory[],MATCH(tbl_deal[[#This Row],[Index]],Directory[Index],0),MATCH('DEAL DIRECTORY'!T$5,Directory[#Headers],0))</f>
        <v>T+92.5</v>
      </c>
      <c r="U208" s="129" t="str">
        <f>INDEX(Directory[],MATCH(tbl_deal[[#This Row],[Index]],Directory[Index],0),MATCH('DEAL DIRECTORY'!U$5,Directory[#Headers],0))</f>
        <v>T+92.5</v>
      </c>
      <c r="V208" s="131">
        <f>INDEX(Directory[],MATCH(tbl_deal[[#This Row],[Index]],Directory[Index],0),MATCH('DEAL DIRECTORY'!V$5,Directory[#Headers],0))</f>
        <v>48</v>
      </c>
      <c r="W208" s="129" t="str">
        <f>INDEX(Directory[],MATCH(tbl_deal[[#This Row],[Index]],Directory[Index],0),MATCH('DEAL DIRECTORY'!W$5,Directory[#Headers],0))</f>
        <v>担保</v>
      </c>
      <c r="X208" s="129" t="str">
        <f>INDEX(Directory[],MATCH(tbl_deal[[#This Row],[Index]],Directory[Index],0),MATCH('DEAL DIRECTORY'!X$5,Directory[#Headers],0))</f>
        <v>--</v>
      </c>
      <c r="Y208" s="129" t="str">
        <f>INDEX(Directory[],MATCH(tbl_deal[[#This Row],[Index]],Directory[Index],0),MATCH('DEAL DIRECTORY'!Y$5,Directory[#Headers],0))</f>
        <v>港交所</v>
      </c>
      <c r="Z208" s="129" t="str">
        <f>INDEX(Directory[],MATCH(tbl_deal[[#This Row],[Index]],Directory[Index],0),MATCH('DEAL DIRECTORY'!Z$5,Directory[#Headers],0))</f>
        <v/>
      </c>
      <c r="AA208" s="129" t="str">
        <f>INDEX(Directory[],MATCH(tbl_deal[[#This Row],[Index]],Directory[Index],0),MATCH('DEAL DIRECTORY'!AA$5,Directory[#Headers],0))</f>
        <v/>
      </c>
      <c r="AB208" s="129" t="str">
        <f>INDEX(Directory[],MATCH(tbl_deal[[#This Row],[Index]],Directory[Index],0),MATCH('DEAL DIRECTORY'!AB$5,Directory[#Headers],0))</f>
        <v>BISL</v>
      </c>
      <c r="AC208" s="129" t="str">
        <f>INDEX(Directory[],MATCH(tbl_deal[[#This Row],[Index]],Directory[Index],0),MATCH('DEAL DIRECTORY'!AC$5,Directory[#Headers],0))</f>
        <v>--</v>
      </c>
      <c r="AD208" s="129" t="str">
        <f>INDEX(Directory[],MATCH(tbl_deal[[#This Row],[Index]],Directory[Index],0),MATCH('DEAL DIRECTORY'!AD$5,Directory[#Headers],0))</f>
        <v>--</v>
      </c>
      <c r="AE208" s="129" t="str">
        <f>INDEX(Directory[],MATCH(tbl_deal[[#This Row],[Index]],Directory[Index],0),MATCH('DEAL DIRECTORY'!AE$5,Directory[#Headers],0))</f>
        <v>--</v>
      </c>
      <c r="AF208" s="129" t="str">
        <f>INDEX(Directory[],MATCH(tbl_deal[[#This Row],[Index]],Directory[Index],0),MATCH('DEAL DIRECTORY'!AF$5,Directory[#Headers],0))</f>
        <v>N</v>
      </c>
      <c r="AG208" s="129" t="str">
        <f>INDEX(Directory[],MATCH(tbl_deal[[#This Row],[Index]],Directory[Index],0),MATCH('DEAL DIRECTORY'!AG$5,Directory[#Headers],0))</f>
        <v>中信建投证券股份有限公司</v>
      </c>
      <c r="AH208" s="129" t="str">
        <f>INDEX(Directory[],MATCH(tbl_deal[[#This Row],[Index]],Directory[Index],0),MATCH('DEAL DIRECTORY'!AH$5,Directory[#Headers],0))</f>
        <v>Baa1/BBB+/BBB+</v>
      </c>
      <c r="AI208" s="129" t="str">
        <f>INDEX(Directory[],MATCH(tbl_deal[[#This Row],[Index]],Directory[Index],0),MATCH('DEAL DIRECTORY'!AI$5,Directory[#Headers],0))</f>
        <v>AAA</v>
      </c>
      <c r="AJ208" s="129" t="str">
        <f>INDEX(Directory[],MATCH(tbl_deal[[#This Row],[Index]],Directory[Index],0),MATCH('DEAL DIRECTORY'!AJ$5,Directory[#Headers],0))</f>
        <v>北京</v>
      </c>
      <c r="AK208" s="129" t="str">
        <f>INDEX(Directory[],MATCH(tbl_deal[[#This Row],[Index]],Directory[Index],0),MATCH('DEAL DIRECTORY'!AK$5,Directory[#Headers],0))</f>
        <v>朝阳区</v>
      </c>
      <c r="AL208" s="129" t="str">
        <f>INDEX(Directory[],MATCH(tbl_deal[[#This Row],[Index]],Directory[Index],0),MATCH('DEAL DIRECTORY'!AL$5,Directory[#Headers],0))</f>
        <v>--</v>
      </c>
      <c r="AM208" s="129" t="str">
        <f>INDEX(Directory[],MATCH(tbl_deal[[#This Row],[Index]],Directory[Index],0),MATCH('DEAL DIRECTORY'!AM$5,Directory[#Headers],0))</f>
        <v>--</v>
      </c>
      <c r="AN208" s="129" t="str">
        <f>INDEX(Directory[],MATCH(tbl_deal[[#This Row],[Index]],Directory[Index],0),MATCH('DEAL DIRECTORY'!AN$5,Directory[#Headers],0))</f>
        <v>--</v>
      </c>
      <c r="AO208" s="132">
        <f>IF(ISBLANK(INDEX(Directory[],MATCH(tbl_deal[[#This Row],[Index]],Directory[Index],0),MATCH('DEAL DIRECTORY'!AO$5,Directory[#Headers],0))),"--",INDEX(Directory[],MATCH(tbl_deal[[#This Row],[Index]],Directory[Index],0),MATCH('DEAL DIRECTORY'!AO$5,Directory[#Headers],0)))</f>
        <v>0</v>
      </c>
      <c r="AP208" s="129">
        <f>INDEX(Directory[],MATCH(tbl_deal[[#This Row],[Index]],Directory[Index],0),MATCH('DEAL DIRECTORY'!AP$5,Directory[#Headers],0))</f>
        <v>5</v>
      </c>
      <c r="AQ208" s="129">
        <f>INDEX(Directory[],MATCH(tbl_deal[[#This Row],[Index]],Directory[Index],0),MATCH('DEAL DIRECTORY'!AQ$5,Directory[#Headers],0))</f>
        <v>32.020000000000003</v>
      </c>
      <c r="AR208" s="129">
        <f>INDEX(Directory[],MATCH(tbl_deal[[#This Row],[Index]],Directory[Index],0),MATCH('DEAL DIRECTORY'!AR$5,Directory[#Headers],0))</f>
        <v>38.76</v>
      </c>
      <c r="AS208" s="129" t="str">
        <f>INDEX(Directory[],MATCH(tbl_deal[[#This Row],[Index]],Directory[Index],0),MATCH('DEAL DIRECTORY'!AS$5,Directory[#Headers],0))</f>
        <v>央企(子)</v>
      </c>
      <c r="AT208" s="129" t="str">
        <f>INDEX(Directory[],MATCH(tbl_deal[[#This Row],[Index]],Directory[Index],0),MATCH('DEAL DIRECTORY'!AT$5,Directory[#Headers],0))</f>
        <v>金融机构</v>
      </c>
      <c r="AU208" s="129" t="str">
        <f>INDEX(Directory[],MATCH(tbl_deal[[#This Row],[Index]],Directory[Index],0),MATCH('DEAL DIRECTORY'!AU$5,Directory[#Headers],0))</f>
        <v>非银</v>
      </c>
      <c r="AV208" s="129" t="str">
        <f>INDEX(Directory[],MATCH(tbl_deal[[#This Row],[Index]],Directory[Index],0),MATCH('DEAL DIRECTORY'!AV$5,Directory[#Headers],0))</f>
        <v>担保</v>
      </c>
      <c r="AW208" s="129" t="str">
        <f>INDEX(Directory[],MATCH(tbl_deal[[#This Row],[Index]],Directory[Index],0),MATCH('DEAL DIRECTORY'!AW$5,Directory[#Headers],0))</f>
        <v>投资级</v>
      </c>
      <c r="AX208" s="129" t="str">
        <f>INDEX(Directory[],MATCH(tbl_deal[[#This Row],[Index]],Directory[Index],0),MATCH('DEAL DIRECTORY'!AX$5,Directory[#Headers],0))</f>
        <v>3-5亿</v>
      </c>
      <c r="AY208" s="133" t="str">
        <f>INDEX(Directory[],MATCH(tbl_deal[[#This Row],[Index]],Directory[Index],0),MATCH('DEAL DIRECTORY'!AY$5,Directory[#Headers],0))</f>
        <v>21年</v>
      </c>
      <c r="AZ208" s="129" t="str">
        <f>INDEX(Directory[],MATCH(tbl_deal[[#This Row],[Index]],Directory[Index],0),MATCH('DEAL DIRECTORY'!AZ$5,Directory[#Headers],0))</f>
        <v>Q2</v>
      </c>
      <c r="BA208" s="129" t="str">
        <f>INDEX(Directory[],MATCH(tbl_deal[[#This Row],[Index]],Directory[Index],0),MATCH('DEAL DIRECTORY'!BA$5,Directory[#Headers],0))</f>
        <v>06月</v>
      </c>
      <c r="BB208" s="129" t="str">
        <f>INDEX(Directory[],MATCH(tbl_deal[[#This Row],[Index]],Directory[Index],0),MATCH('DEAL DIRECTORY'!BB$5,Directory[#Headers],0))</f>
        <v>--</v>
      </c>
      <c r="BC208" s="129" t="str">
        <f>INDEX(Directory[],MATCH(tbl_deal[[#This Row],[Index]],Directory[Index],0),MATCH('DEAL DIRECTORY'!BC$5,Directory[#Headers],0))</f>
        <v>CSCIF ASIA LTD</v>
      </c>
      <c r="BD208" s="129" t="str">
        <f>INDEX(Directory[],MATCH(tbl_deal[[#This Row],[Index]],Directory[Index],0),MATCH('DEAL DIRECTORY'!BD$5,Directory[#Headers],0))</f>
        <v>XS2349739248</v>
      </c>
      <c r="BE208" s="137" t="str">
        <f>INDEX(Directory[],MATCH(tbl_deal[[#This Row],[Index]],Directory[Index],0),MATCH('DEAL DIRECTORY'!BE$5,Directory[#Headers],0))</f>
        <v>21年06月</v>
      </c>
      <c r="BF208" s="137" t="str">
        <f>INDEX(Directory[],MATCH(tbl_deal[[#This Row],[Index]],Directory[Index],0),MATCH('DEAL DIRECTORY'!BF$5,Directory[#Headers],0))</f>
        <v>中信建投</v>
      </c>
      <c r="BG208" s="137" t="str">
        <f>INDEX(Directory[],MATCH(tbl_deal[[#This Row],[Index]],Directory[Index],0),MATCH('DEAL DIRECTORY'!BG$5,Directory[#Headers],0))</f>
        <v>Baa1/--/--</v>
      </c>
      <c r="BH208" s="137" t="str">
        <f>INDEX(Directory[],MATCH(tbl_deal[[#This Row],[Index]],Directory[Index],0),MATCH('DEAL DIRECTORY'!BH$5,Directory[#Headers],0))</f>
        <v>高级债</v>
      </c>
      <c r="BI208" s="137" t="str">
        <f>INDEX(Directory[],MATCH(tbl_deal[[#This Row],[Index]],Directory[Index],0),MATCH('DEAL DIRECTORY'!BI$5,Directory[#Headers],0))</f>
        <v>5亿美元</v>
      </c>
      <c r="BJ208" s="137" t="str">
        <f>INDEX(Directory[],MATCH(tbl_deal[[#This Row],[Index]],Directory[Index],0),MATCH('DEAL DIRECTORY'!BJ$5,Directory[#Headers],0))</f>
        <v>3年</v>
      </c>
      <c r="BK208" s="137" t="str">
        <f>INDEX(Directory[],MATCH(tbl_deal[[#This Row],[Index]],Directory[Index],0),MATCH('DEAL DIRECTORY'!BK$5,Directory[#Headers],0))</f>
        <v>1.125%</v>
      </c>
      <c r="BL208" s="137" t="str">
        <f>INDEX(Directory[],MATCH(tbl_deal[[#This Row],[Index]],Directory[Index],0),MATCH('DEAL DIRECTORY'!BL$5,Directory[#Headers],0))</f>
        <v>账簿管理人</v>
      </c>
      <c r="BM208" s="129" t="str">
        <f>INDEX(Directory[],MATCH(tbl_deal[[#This Row],[Index]],Directory[Index],0),MATCH('DEAL DIRECTORY'!BM$5,Directory[#Headers],0))</f>
        <v>\\10.10.1.215\dcm$\Deals\Completed\2021 Completed\CX II 中信建投</v>
      </c>
      <c r="BN208" s="4"/>
      <c r="BO208" s="4"/>
      <c r="BP208" s="4"/>
    </row>
    <row r="209" spans="3:68" ht="20.25" customHeight="1" x14ac:dyDescent="0.25">
      <c r="C209" s="129">
        <f>Directory[[#This Row],[Index]]</f>
        <v>262</v>
      </c>
      <c r="D209" s="130">
        <f>INDEX(Directory[],MATCH(tbl_deal[[#This Row],[Index]],Directory[Index],0),MATCH('DEAL DIRECTORY'!D$5,Directory[#Headers],0))</f>
        <v>44347</v>
      </c>
      <c r="E209" s="129" t="str">
        <f>INDEX(Directory[],MATCH(tbl_deal[[#This Row],[Index]],Directory[Index],0),MATCH('DEAL DIRECTORY'!E$5,Directory[#Headers],0))</f>
        <v/>
      </c>
      <c r="F209" s="129" t="str">
        <f>INDEX(Directory[],MATCH(tbl_deal[[#This Row],[Index]],Directory[Index],0),MATCH('DEAL DIRECTORY'!F$5,Directory[#Headers],0))</f>
        <v/>
      </c>
      <c r="G209" s="129" t="str">
        <f>INDEX(Directory[],MATCH(tbl_deal[[#This Row],[Index]],Directory[Index],0),MATCH('DEAL DIRECTORY'!G$5,Directory[#Headers],0))</f>
        <v>Bridge IV</v>
      </c>
      <c r="H209" s="135" t="str">
        <f>IF(tbl_deal[[#This Row],[FolderPath]]="","",HYPERLINK(tbl_deal[[#This Row],[FolderPath]],"📂"))</f>
        <v>📂</v>
      </c>
      <c r="I209" s="129" t="str">
        <f>INDEX(Directory[],MATCH(tbl_deal[[#This Row],[Index]],Directory[Index],0),MATCH('DEAL DIRECTORY'!I$5,Directory[#Headers],0))</f>
        <v>JBR</v>
      </c>
      <c r="J209" s="129" t="str">
        <f>INDEX(Directory[],MATCH(tbl_deal[[#This Row],[Index]],Directory[Index],0),MATCH('DEAL DIRECTORY'!J$5,Directory[#Headers],0))</f>
        <v>n/a</v>
      </c>
      <c r="K209" s="129" t="str">
        <f>INDEX(Directory[],MATCH(tbl_deal[[#This Row],[Index]],Directory[Index],0),MATCH('DEAL DIRECTORY'!K$5,Directory[#Headers],0))</f>
        <v>SOE组</v>
      </c>
      <c r="L209" s="129">
        <f>INDEX(Directory[],MATCH(tbl_deal[[#This Row],[Index]],Directory[Index],0),MATCH('DEAL DIRECTORY'!L$5,Directory[#Headers],0))</f>
        <v>1</v>
      </c>
      <c r="M209" s="129" t="str">
        <f>INDEX(Directory[],MATCH(tbl_deal[[#This Row],[Index]],Directory[Index],0),MATCH('DEAL DIRECTORY'!M$5,Directory[#Headers],0))</f>
        <v>青岛胶州湾</v>
      </c>
      <c r="N209" s="129" t="str">
        <f>INDEX(Directory[],MATCH(tbl_deal[[#This Row],[Index]],Directory[Index],0),MATCH('DEAL DIRECTORY'!N$5,Directory[#Headers],0))</f>
        <v>--/--/BBB-</v>
      </c>
      <c r="O209" s="129" t="str">
        <f>INDEX(Directory[],MATCH(tbl_deal[[#This Row],[Index]],Directory[Index],0),MATCH('DEAL DIRECTORY'!O$5,Directory[#Headers],0))</f>
        <v>USD</v>
      </c>
      <c r="P209" s="129">
        <f>INDEX(Directory[],MATCH(tbl_deal[[#This Row],[Index]],Directory[Index],0),MATCH('DEAL DIRECTORY'!P$5,Directory[#Headers],0))</f>
        <v>2</v>
      </c>
      <c r="Q209" s="129" t="str">
        <f>INDEX(Directory[],MATCH(tbl_deal[[#This Row],[Index]],Directory[Index],0),MATCH('DEAL DIRECTORY'!Q$5,Directory[#Headers],0))</f>
        <v>3</v>
      </c>
      <c r="R209" s="129" t="str">
        <f>INDEX(Directory[],MATCH(tbl_deal[[#This Row],[Index]],Directory[Index],0),MATCH('DEAL DIRECTORY'!R$5,Directory[#Headers],0))</f>
        <v>3.4%</v>
      </c>
      <c r="S209" s="129" t="str">
        <f>INDEX(Directory[],MATCH(tbl_deal[[#This Row],[Index]],Directory[Index],0),MATCH('DEAL DIRECTORY'!S$5,Directory[#Headers],0))</f>
        <v>3.8%a</v>
      </c>
      <c r="T209" s="129" t="str">
        <f>INDEX(Directory[],MATCH(tbl_deal[[#This Row],[Index]],Directory[Index],0),MATCH('DEAL DIRECTORY'!T$5,Directory[#Headers],0))</f>
        <v>3.4%</v>
      </c>
      <c r="U209" s="129" t="str">
        <f>INDEX(Directory[],MATCH(tbl_deal[[#This Row],[Index]],Directory[Index],0),MATCH('DEAL DIRECTORY'!U$5,Directory[#Headers],0))</f>
        <v>--</v>
      </c>
      <c r="V209" s="131">
        <f>INDEX(Directory[],MATCH(tbl_deal[[#This Row],[Index]],Directory[Index],0),MATCH('DEAL DIRECTORY'!V$5,Directory[#Headers],0))</f>
        <v>40</v>
      </c>
      <c r="W209" s="129" t="str">
        <f>INDEX(Directory[],MATCH(tbl_deal[[#This Row],[Index]],Directory[Index],0),MATCH('DEAL DIRECTORY'!W$5,Directory[#Headers],0))</f>
        <v>直发</v>
      </c>
      <c r="X209" s="129" t="str">
        <f>INDEX(Directory[],MATCH(tbl_deal[[#This Row],[Index]],Directory[Index],0),MATCH('DEAL DIRECTORY'!X$5,Directory[#Headers],0))</f>
        <v>--</v>
      </c>
      <c r="Y209" s="129" t="str">
        <f>INDEX(Directory[],MATCH(tbl_deal[[#This Row],[Index]],Directory[Index],0),MATCH('DEAL DIRECTORY'!Y$5,Directory[#Headers],0))</f>
        <v>港交所;澳交所</v>
      </c>
      <c r="Z209" s="129" t="str">
        <f>INDEX(Directory[],MATCH(tbl_deal[[#This Row],[Index]],Directory[Index],0),MATCH('DEAL DIRECTORY'!Z$5,Directory[#Headers],0))</f>
        <v/>
      </c>
      <c r="AA209" s="129" t="str">
        <f>INDEX(Directory[],MATCH(tbl_deal[[#This Row],[Index]],Directory[Index],0),MATCH('DEAL DIRECTORY'!AA$5,Directory[#Headers],0))</f>
        <v/>
      </c>
      <c r="AB209" s="129" t="str">
        <f>INDEX(Directory[],MATCH(tbl_deal[[#This Row],[Index]],Directory[Index],0),MATCH('DEAL DIRECTORY'!AB$5,Directory[#Headers],0))</f>
        <v>BISL</v>
      </c>
      <c r="AC209" s="129" t="str">
        <f>INDEX(Directory[],MATCH(tbl_deal[[#This Row],[Index]],Directory[Index],0),MATCH('DEAL DIRECTORY'!AC$5,Directory[#Headers],0))</f>
        <v>--</v>
      </c>
      <c r="AD209" s="129" t="str">
        <f>INDEX(Directory[],MATCH(tbl_deal[[#This Row],[Index]],Directory[Index],0),MATCH('DEAL DIRECTORY'!AD$5,Directory[#Headers],0))</f>
        <v>--</v>
      </c>
      <c r="AE209" s="129" t="str">
        <f>INDEX(Directory[],MATCH(tbl_deal[[#This Row],[Index]],Directory[Index],0),MATCH('DEAL DIRECTORY'!AE$5,Directory[#Headers],0))</f>
        <v>--</v>
      </c>
      <c r="AF209" s="129" t="str">
        <f>INDEX(Directory[],MATCH(tbl_deal[[#This Row],[Index]],Directory[Index],0),MATCH('DEAL DIRECTORY'!AF$5,Directory[#Headers],0))</f>
        <v>N</v>
      </c>
      <c r="AG209" s="129" t="str">
        <f>INDEX(Directory[],MATCH(tbl_deal[[#This Row],[Index]],Directory[Index],0),MATCH('DEAL DIRECTORY'!AG$5,Directory[#Headers],0))</f>
        <v>青岛胶州湾发展集团有限公司</v>
      </c>
      <c r="AH209" s="129" t="str">
        <f>INDEX(Directory[],MATCH(tbl_deal[[#This Row],[Index]],Directory[Index],0),MATCH('DEAL DIRECTORY'!AH$5,Directory[#Headers],0))</f>
        <v>--/--/BBB-</v>
      </c>
      <c r="AI209" s="129" t="str">
        <f>INDEX(Directory[],MATCH(tbl_deal[[#This Row],[Index]],Directory[Index],0),MATCH('DEAL DIRECTORY'!AI$5,Directory[#Headers],0))</f>
        <v>AA+</v>
      </c>
      <c r="AJ209" s="129" t="str">
        <f>INDEX(Directory[],MATCH(tbl_deal[[#This Row],[Index]],Directory[Index],0),MATCH('DEAL DIRECTORY'!AJ$5,Directory[#Headers],0))</f>
        <v>山东</v>
      </c>
      <c r="AK209" s="129" t="str">
        <f>INDEX(Directory[],MATCH(tbl_deal[[#This Row],[Index]],Directory[Index],0),MATCH('DEAL DIRECTORY'!AK$5,Directory[#Headers],0))</f>
        <v>青岛市</v>
      </c>
      <c r="AL209" s="129" t="str">
        <f>INDEX(Directory[],MATCH(tbl_deal[[#This Row],[Index]],Directory[Index],0),MATCH('DEAL DIRECTORY'!AL$5,Directory[#Headers],0))</f>
        <v>胶州市</v>
      </c>
      <c r="AM209" s="129" t="str">
        <f>INDEX(Directory[],MATCH(tbl_deal[[#This Row],[Index]],Directory[Index],0),MATCH('DEAL DIRECTORY'!AM$5,Directory[#Headers],0))</f>
        <v>--</v>
      </c>
      <c r="AN209" s="129" t="str">
        <f>INDEX(Directory[],MATCH(tbl_deal[[#This Row],[Index]],Directory[Index],0),MATCH('DEAL DIRECTORY'!AN$5,Directory[#Headers],0))</f>
        <v>--</v>
      </c>
      <c r="AO209" s="132">
        <f>IF(ISBLANK(INDEX(Directory[],MATCH(tbl_deal[[#This Row],[Index]],Directory[Index],0),MATCH('DEAL DIRECTORY'!AO$5,Directory[#Headers],0))),"--",INDEX(Directory[],MATCH(tbl_deal[[#This Row],[Index]],Directory[Index],0),MATCH('DEAL DIRECTORY'!AO$5,Directory[#Headers],0)))</f>
        <v>6000</v>
      </c>
      <c r="AP209" s="129">
        <f>INDEX(Directory[],MATCH(tbl_deal[[#This Row],[Index]],Directory[Index],0),MATCH('DEAL DIRECTORY'!AP$5,Directory[#Headers],0))</f>
        <v>2</v>
      </c>
      <c r="AQ209" s="129">
        <f>INDEX(Directory[],MATCH(tbl_deal[[#This Row],[Index]],Directory[Index],0),MATCH('DEAL DIRECTORY'!AQ$5,Directory[#Headers],0))</f>
        <v>12.74</v>
      </c>
      <c r="AR209" s="129">
        <f>INDEX(Directory[],MATCH(tbl_deal[[#This Row],[Index]],Directory[Index],0),MATCH('DEAL DIRECTORY'!AR$5,Directory[#Headers],0))</f>
        <v>15.504</v>
      </c>
      <c r="AS209" s="129" t="str">
        <f>INDEX(Directory[],MATCH(tbl_deal[[#This Row],[Index]],Directory[Index],0),MATCH('DEAL DIRECTORY'!AS$5,Directory[#Headers],0))</f>
        <v>地方国企</v>
      </c>
      <c r="AT209" s="129" t="str">
        <f>INDEX(Directory[],MATCH(tbl_deal[[#This Row],[Index]],Directory[Index],0),MATCH('DEAL DIRECTORY'!AT$5,Directory[#Headers],0))</f>
        <v>地方平台</v>
      </c>
      <c r="AU209" s="129" t="str">
        <f>INDEX(Directory[],MATCH(tbl_deal[[#This Row],[Index]],Directory[Index],0),MATCH('DEAL DIRECTORY'!AU$5,Directory[#Headers],0))</f>
        <v>基建</v>
      </c>
      <c r="AV209" s="129" t="str">
        <f>INDEX(Directory[],MATCH(tbl_deal[[#This Row],[Index]],Directory[Index],0),MATCH('DEAL DIRECTORY'!AV$5,Directory[#Headers],0))</f>
        <v>直发</v>
      </c>
      <c r="AW209" s="129" t="str">
        <f>INDEX(Directory[],MATCH(tbl_deal[[#This Row],[Index]],Directory[Index],0),MATCH('DEAL DIRECTORY'!AW$5,Directory[#Headers],0))</f>
        <v>投资级</v>
      </c>
      <c r="AX209" s="129" t="str">
        <f>INDEX(Directory[],MATCH(tbl_deal[[#This Row],[Index]],Directory[Index],0),MATCH('DEAL DIRECTORY'!AX$5,Directory[#Headers],0))</f>
        <v>≤2亿</v>
      </c>
      <c r="AY209" s="133" t="str">
        <f>INDEX(Directory[],MATCH(tbl_deal[[#This Row],[Index]],Directory[Index],0),MATCH('DEAL DIRECTORY'!AY$5,Directory[#Headers],0))</f>
        <v>21年</v>
      </c>
      <c r="AZ209" s="129" t="str">
        <f>INDEX(Directory[],MATCH(tbl_deal[[#This Row],[Index]],Directory[Index],0),MATCH('DEAL DIRECTORY'!AZ$5,Directory[#Headers],0))</f>
        <v>Q2</v>
      </c>
      <c r="BA209" s="129" t="str">
        <f>INDEX(Directory[],MATCH(tbl_deal[[#This Row],[Index]],Directory[Index],0),MATCH('DEAL DIRECTORY'!BA$5,Directory[#Headers],0))</f>
        <v>05月</v>
      </c>
      <c r="BB209" s="129" t="str">
        <f>INDEX(Directory[],MATCH(tbl_deal[[#This Row],[Index]],Directory[Index],0),MATCH('DEAL DIRECTORY'!BB$5,Directory[#Headers],0))</f>
        <v>SOE Creds</v>
      </c>
      <c r="BC209" s="129" t="str">
        <f>INDEX(Directory[],MATCH(tbl_deal[[#This Row],[Index]],Directory[Index],0),MATCH('DEAL DIRECTORY'!BC$5,Directory[#Headers],0))</f>
        <v>QINGDAO JIAOZHOU BAY DEVELOPMENT GROUP CO LTD</v>
      </c>
      <c r="BD209" s="129" t="str">
        <f>INDEX(Directory[],MATCH(tbl_deal[[#This Row],[Index]],Directory[Index],0),MATCH('DEAL DIRECTORY'!BD$5,Directory[#Headers],0))</f>
        <v>XS2346845584</v>
      </c>
      <c r="BE209" s="137" t="str">
        <f>INDEX(Directory[],MATCH(tbl_deal[[#This Row],[Index]],Directory[Index],0),MATCH('DEAL DIRECTORY'!BE$5,Directory[#Headers],0))</f>
        <v>21年05月</v>
      </c>
      <c r="BF209" s="137" t="str">
        <f>INDEX(Directory[],MATCH(tbl_deal[[#This Row],[Index]],Directory[Index],0),MATCH('DEAL DIRECTORY'!BF$5,Directory[#Headers],0))</f>
        <v>青岛胶州湾</v>
      </c>
      <c r="BG209" s="137" t="str">
        <f>INDEX(Directory[],MATCH(tbl_deal[[#This Row],[Index]],Directory[Index],0),MATCH('DEAL DIRECTORY'!BG$5,Directory[#Headers],0))</f>
        <v>--/--/BBB-</v>
      </c>
      <c r="BH209" s="137" t="str">
        <f>INDEX(Directory[],MATCH(tbl_deal[[#This Row],[Index]],Directory[Index],0),MATCH('DEAL DIRECTORY'!BH$5,Directory[#Headers],0))</f>
        <v>高级债</v>
      </c>
      <c r="BI209" s="137" t="str">
        <f>INDEX(Directory[],MATCH(tbl_deal[[#This Row],[Index]],Directory[Index],0),MATCH('DEAL DIRECTORY'!BI$5,Directory[#Headers],0))</f>
        <v>2亿美元</v>
      </c>
      <c r="BJ209" s="137" t="str">
        <f>INDEX(Directory[],MATCH(tbl_deal[[#This Row],[Index]],Directory[Index],0),MATCH('DEAL DIRECTORY'!BJ$5,Directory[#Headers],0))</f>
        <v>3年</v>
      </c>
      <c r="BK209" s="137" t="str">
        <f>INDEX(Directory[],MATCH(tbl_deal[[#This Row],[Index]],Directory[Index],0),MATCH('DEAL DIRECTORY'!BK$5,Directory[#Headers],0))</f>
        <v>3.4%</v>
      </c>
      <c r="BL209" s="137" t="str">
        <f>INDEX(Directory[],MATCH(tbl_deal[[#This Row],[Index]],Directory[Index],0),MATCH('DEAL DIRECTORY'!BL$5,Directory[#Headers],0))</f>
        <v>账簿管理人</v>
      </c>
      <c r="BM209" s="129" t="str">
        <f>INDEX(Directory[],MATCH(tbl_deal[[#This Row],[Index]],Directory[Index],0),MATCH('DEAL DIRECTORY'!BM$5,Directory[#Headers],0))</f>
        <v>\\10.10.1.215\dcm$\Deals\Completed\2021 Completed\Bridge IV 青岛胶州湾</v>
      </c>
      <c r="BN209" s="4"/>
      <c r="BO209" s="4"/>
      <c r="BP209" s="4"/>
    </row>
    <row r="210" spans="3:68" ht="20.25" customHeight="1" x14ac:dyDescent="0.25">
      <c r="C210" s="129">
        <f>Directory[[#This Row],[Index]]</f>
        <v>261</v>
      </c>
      <c r="D210" s="130">
        <f>INDEX(Directory[],MATCH(tbl_deal[[#This Row],[Index]],Directory[Index],0),MATCH('DEAL DIRECTORY'!D$5,Directory[#Headers],0))</f>
        <v>44347</v>
      </c>
      <c r="E210" s="129" t="str">
        <f>INDEX(Directory[],MATCH(tbl_deal[[#This Row],[Index]],Directory[Index],0),MATCH('DEAL DIRECTORY'!E$5,Directory[#Headers],0))</f>
        <v/>
      </c>
      <c r="F210" s="129" t="str">
        <f>INDEX(Directory[],MATCH(tbl_deal[[#This Row],[Index]],Directory[Index],0),MATCH('DEAL DIRECTORY'!F$5,Directory[#Headers],0))</f>
        <v/>
      </c>
      <c r="G210" s="129" t="str">
        <f>INDEX(Directory[],MATCH(tbl_deal[[#This Row],[Index]],Directory[Index],0),MATCH('DEAL DIRECTORY'!G$5,Directory[#Headers],0))</f>
        <v>Oak Tap</v>
      </c>
      <c r="H210" s="135" t="str">
        <f>IF(tbl_deal[[#This Row],[FolderPath]]="","",HYPERLINK(tbl_deal[[#This Row],[FolderPath]],"📂"))</f>
        <v>📂</v>
      </c>
      <c r="I210" s="129" t="str">
        <f>INDEX(Directory[],MATCH(tbl_deal[[#This Row],[Index]],Directory[Index],0),MATCH('DEAL DIRECTORY'!I$5,Directory[#Headers],0))</f>
        <v>JGC</v>
      </c>
      <c r="J210" s="129" t="str">
        <f>INDEX(Directory[],MATCH(tbl_deal[[#This Row],[Index]],Directory[Index],0),MATCH('DEAL DIRECTORY'!J$5,Directory[#Headers],0))</f>
        <v>n/a</v>
      </c>
      <c r="K210" s="129" t="str">
        <f>INDEX(Directory[],MATCH(tbl_deal[[#This Row],[Index]],Directory[Index],0),MATCH('DEAL DIRECTORY'!K$5,Directory[#Headers],0))</f>
        <v>POE组</v>
      </c>
      <c r="L210" s="129">
        <f>INDEX(Directory[],MATCH(tbl_deal[[#This Row],[Index]],Directory[Index],0),MATCH('DEAL DIRECTORY'!L$5,Directory[#Headers],0))</f>
        <v>4</v>
      </c>
      <c r="M210" s="129" t="str">
        <f>INDEX(Directory[],MATCH(tbl_deal[[#This Row],[Index]],Directory[Index],0),MATCH('DEAL DIRECTORY'!M$5,Directory[#Headers],0))</f>
        <v>雅居乐*</v>
      </c>
      <c r="N210" s="129" t="str">
        <f>INDEX(Directory[],MATCH(tbl_deal[[#This Row],[Index]],Directory[Index],0),MATCH('DEAL DIRECTORY'!N$5,Directory[#Headers],0))</f>
        <v>--/--/--</v>
      </c>
      <c r="O210" s="129" t="str">
        <f>INDEX(Directory[],MATCH(tbl_deal[[#This Row],[Index]],Directory[Index],0),MATCH('DEAL DIRECTORY'!O$5,Directory[#Headers],0))</f>
        <v>USD</v>
      </c>
      <c r="P210" s="129">
        <f>INDEX(Directory[],MATCH(tbl_deal[[#This Row],[Index]],Directory[Index],0),MATCH('DEAL DIRECTORY'!P$5,Directory[#Headers],0))</f>
        <v>1.5</v>
      </c>
      <c r="Q210" s="129" t="str">
        <f>INDEX(Directory[],MATCH(tbl_deal[[#This Row],[Index]],Directory[Index],0),MATCH('DEAL DIRECTORY'!Q$5,Directory[#Headers],0))</f>
        <v>5</v>
      </c>
      <c r="R210" s="129" t="str">
        <f>INDEX(Directory[],MATCH(tbl_deal[[#This Row],[Index]],Directory[Index],0),MATCH('DEAL DIRECTORY'!R$5,Directory[#Headers],0))</f>
        <v>5.5%</v>
      </c>
      <c r="S210" s="129" t="str">
        <f>INDEX(Directory[],MATCH(tbl_deal[[#This Row],[Index]],Directory[Index],0),MATCH('DEAL DIRECTORY'!S$5,Directory[#Headers],0))</f>
        <v>6%a</v>
      </c>
      <c r="T210" s="129" t="str">
        <f>INDEX(Directory[],MATCH(tbl_deal[[#This Row],[Index]],Directory[Index],0),MATCH('DEAL DIRECTORY'!T$5,Directory[#Headers],0))</f>
        <v>--</v>
      </c>
      <c r="U210" s="129" t="str">
        <f>INDEX(Directory[],MATCH(tbl_deal[[#This Row],[Index]],Directory[Index],0),MATCH('DEAL DIRECTORY'!U$5,Directory[#Headers],0))</f>
        <v>--</v>
      </c>
      <c r="V210" s="131">
        <f>INDEX(Directory[],MATCH(tbl_deal[[#This Row],[Index]],Directory[Index],0),MATCH('DEAL DIRECTORY'!V$5,Directory[#Headers],0))</f>
        <v>0</v>
      </c>
      <c r="W210" s="129" t="str">
        <f>INDEX(Directory[],MATCH(tbl_deal[[#This Row],[Index]],Directory[Index],0),MATCH('DEAL DIRECTORY'!W$5,Directory[#Headers],0))</f>
        <v>直发(红筹)</v>
      </c>
      <c r="X210" s="129" t="str">
        <f>INDEX(Directory[],MATCH(tbl_deal[[#This Row],[Index]],Directory[Index],0),MATCH('DEAL DIRECTORY'!X$5,Directory[#Headers],0))</f>
        <v>--</v>
      </c>
      <c r="Y210" s="129" t="str">
        <f>INDEX(Directory[],MATCH(tbl_deal[[#This Row],[Index]],Directory[Index],0),MATCH('DEAL DIRECTORY'!Y$5,Directory[#Headers],0))</f>
        <v>新交所</v>
      </c>
      <c r="Z210" s="129" t="str">
        <f>INDEX(Directory[],MATCH(tbl_deal[[#This Row],[Index]],Directory[Index],0),MATCH('DEAL DIRECTORY'!Z$5,Directory[#Headers],0))</f>
        <v/>
      </c>
      <c r="AA210" s="129" t="str">
        <f>INDEX(Directory[],MATCH(tbl_deal[[#This Row],[Index]],Directory[Index],0),MATCH('DEAL DIRECTORY'!AA$5,Directory[#Headers],0))</f>
        <v>增发</v>
      </c>
      <c r="AB210" s="129" t="str">
        <f>INDEX(Directory[],MATCH(tbl_deal[[#This Row],[Index]],Directory[Index],0),MATCH('DEAL DIRECTORY'!AB$5,Directory[#Headers],0))</f>
        <v>BISL</v>
      </c>
      <c r="AC210" s="129" t="str">
        <f>INDEX(Directory[],MATCH(tbl_deal[[#This Row],[Index]],Directory[Index],0),MATCH('DEAL DIRECTORY'!AC$5,Directory[#Headers],0))</f>
        <v>--</v>
      </c>
      <c r="AD210" s="129" t="str">
        <f>INDEX(Directory[],MATCH(tbl_deal[[#This Row],[Index]],Directory[Index],0),MATCH('DEAL DIRECTORY'!AD$5,Directory[#Headers],0))</f>
        <v>--</v>
      </c>
      <c r="AE210" s="129" t="str">
        <f>INDEX(Directory[],MATCH(tbl_deal[[#This Row],[Index]],Directory[Index],0),MATCH('DEAL DIRECTORY'!AE$5,Directory[#Headers],0))</f>
        <v>--</v>
      </c>
      <c r="AF210" s="129" t="str">
        <f>INDEX(Directory[],MATCH(tbl_deal[[#This Row],[Index]],Directory[Index],0),MATCH('DEAL DIRECTORY'!AF$5,Directory[#Headers],0))</f>
        <v>N</v>
      </c>
      <c r="AG210" s="129" t="str">
        <f>INDEX(Directory[],MATCH(tbl_deal[[#This Row],[Index]],Directory[Index],0),MATCH('DEAL DIRECTORY'!AG$5,Directory[#Headers],0))</f>
        <v>雅居乐集团控股有限公司</v>
      </c>
      <c r="AH210" s="129" t="str">
        <f>INDEX(Directory[],MATCH(tbl_deal[[#This Row],[Index]],Directory[Index],0),MATCH('DEAL DIRECTORY'!AH$5,Directory[#Headers],0))</f>
        <v>Caa1/--/--</v>
      </c>
      <c r="AI210" s="129" t="str">
        <f>INDEX(Directory[],MATCH(tbl_deal[[#This Row],[Index]],Directory[Index],0),MATCH('DEAL DIRECTORY'!AI$5,Directory[#Headers],0))</f>
        <v>AAA</v>
      </c>
      <c r="AJ210" s="129" t="str">
        <f>INDEX(Directory[],MATCH(tbl_deal[[#This Row],[Index]],Directory[Index],0),MATCH('DEAL DIRECTORY'!AJ$5,Directory[#Headers],0))</f>
        <v>广东</v>
      </c>
      <c r="AK210" s="129" t="str">
        <f>INDEX(Directory[],MATCH(tbl_deal[[#This Row],[Index]],Directory[Index],0),MATCH('DEAL DIRECTORY'!AK$5,Directory[#Headers],0))</f>
        <v>广州市</v>
      </c>
      <c r="AL210" s="129" t="str">
        <f>INDEX(Directory[],MATCH(tbl_deal[[#This Row],[Index]],Directory[Index],0),MATCH('DEAL DIRECTORY'!AL$5,Directory[#Headers],0))</f>
        <v>--</v>
      </c>
      <c r="AM210" s="129" t="str">
        <f>INDEX(Directory[],MATCH(tbl_deal[[#This Row],[Index]],Directory[Index],0),MATCH('DEAL DIRECTORY'!AM$5,Directory[#Headers],0))</f>
        <v>--</v>
      </c>
      <c r="AN210" s="129" t="str">
        <f>INDEX(Directory[],MATCH(tbl_deal[[#This Row],[Index]],Directory[Index],0),MATCH('DEAL DIRECTORY'!AN$5,Directory[#Headers],0))</f>
        <v>--</v>
      </c>
      <c r="AO210" s="132">
        <f>IF(ISBLANK(INDEX(Directory[],MATCH(tbl_deal[[#This Row],[Index]],Directory[Index],0),MATCH('DEAL DIRECTORY'!AO$5,Directory[#Headers],0))),"--",INDEX(Directory[],MATCH(tbl_deal[[#This Row],[Index]],Directory[Index],0),MATCH('DEAL DIRECTORY'!AO$5,Directory[#Headers],0)))</f>
        <v>0</v>
      </c>
      <c r="AP210" s="129">
        <f>INDEX(Directory[],MATCH(tbl_deal[[#This Row],[Index]],Directory[Index],0),MATCH('DEAL DIRECTORY'!AP$5,Directory[#Headers],0))</f>
        <v>1.5</v>
      </c>
      <c r="AQ210" s="129">
        <f>INDEX(Directory[],MATCH(tbl_deal[[#This Row],[Index]],Directory[Index],0),MATCH('DEAL DIRECTORY'!AQ$5,Directory[#Headers],0))</f>
        <v>9.6199999999999992</v>
      </c>
      <c r="AR210" s="129">
        <f>INDEX(Directory[],MATCH(tbl_deal[[#This Row],[Index]],Directory[Index],0),MATCH('DEAL DIRECTORY'!AR$5,Directory[#Headers],0))</f>
        <v>11.628</v>
      </c>
      <c r="AS210" s="129" t="str">
        <f>INDEX(Directory[],MATCH(tbl_deal[[#This Row],[Index]],Directory[Index],0),MATCH('DEAL DIRECTORY'!AS$5,Directory[#Headers],0))</f>
        <v>民企</v>
      </c>
      <c r="AT210" s="129" t="str">
        <f>INDEX(Directory[],MATCH(tbl_deal[[#This Row],[Index]],Directory[Index],0),MATCH('DEAL DIRECTORY'!AT$5,Directory[#Headers],0))</f>
        <v>房地产</v>
      </c>
      <c r="AU210" s="129" t="str">
        <f>INDEX(Directory[],MATCH(tbl_deal[[#This Row],[Index]],Directory[Index],0),MATCH('DEAL DIRECTORY'!AU$5,Directory[#Headers],0))</f>
        <v>--</v>
      </c>
      <c r="AV210" s="129" t="str">
        <f>INDEX(Directory[],MATCH(tbl_deal[[#This Row],[Index]],Directory[Index],0),MATCH('DEAL DIRECTORY'!AV$5,Directory[#Headers],0))</f>
        <v>红筹</v>
      </c>
      <c r="AW210" s="129" t="str">
        <f>INDEX(Directory[],MATCH(tbl_deal[[#This Row],[Index]],Directory[Index],0),MATCH('DEAL DIRECTORY'!AW$5,Directory[#Headers],0))</f>
        <v>无评级</v>
      </c>
      <c r="AX210" s="129" t="str">
        <f>INDEX(Directory[],MATCH(tbl_deal[[#This Row],[Index]],Directory[Index],0),MATCH('DEAL DIRECTORY'!AX$5,Directory[#Headers],0))</f>
        <v>≤2亿</v>
      </c>
      <c r="AY210" s="133" t="str">
        <f>INDEX(Directory[],MATCH(tbl_deal[[#This Row],[Index]],Directory[Index],0),MATCH('DEAL DIRECTORY'!AY$5,Directory[#Headers],0))</f>
        <v>21年</v>
      </c>
      <c r="AZ210" s="129" t="str">
        <f>INDEX(Directory[],MATCH(tbl_deal[[#This Row],[Index]],Directory[Index],0),MATCH('DEAL DIRECTORY'!AZ$5,Directory[#Headers],0))</f>
        <v>Q2</v>
      </c>
      <c r="BA210" s="129" t="str">
        <f>INDEX(Directory[],MATCH(tbl_deal[[#This Row],[Index]],Directory[Index],0),MATCH('DEAL DIRECTORY'!BA$5,Directory[#Headers],0))</f>
        <v>05月</v>
      </c>
      <c r="BB210" s="129" t="str">
        <f>INDEX(Directory[],MATCH(tbl_deal[[#This Row],[Index]],Directory[Index],0),MATCH('DEAL DIRECTORY'!BB$5,Directory[#Headers],0))</f>
        <v>--</v>
      </c>
      <c r="BC210" s="129" t="str">
        <f>INDEX(Directory[],MATCH(tbl_deal[[#This Row],[Index]],Directory[Index],0),MATCH('DEAL DIRECTORY'!BC$5,Directory[#Headers],0))</f>
        <v>AGILE GROUP HOLDINGS LTD</v>
      </c>
      <c r="BD210" s="129" t="str">
        <f>INDEX(Directory[],MATCH(tbl_deal[[#This Row],[Index]],Directory[Index],0),MATCH('DEAL DIRECTORY'!BD$5,Directory[#Headers],0))</f>
        <v>XS2343627712</v>
      </c>
      <c r="BE210" s="137" t="str">
        <f>INDEX(Directory[],MATCH(tbl_deal[[#This Row],[Index]],Directory[Index],0),MATCH('DEAL DIRECTORY'!BE$5,Directory[#Headers],0))</f>
        <v>21年05月</v>
      </c>
      <c r="BF210" s="137" t="str">
        <f>INDEX(Directory[],MATCH(tbl_deal[[#This Row],[Index]],Directory[Index],0),MATCH('DEAL DIRECTORY'!BF$5,Directory[#Headers],0))</f>
        <v>雅居乐</v>
      </c>
      <c r="BG210" s="137" t="str">
        <f>INDEX(Directory[],MATCH(tbl_deal[[#This Row],[Index]],Directory[Index],0),MATCH('DEAL DIRECTORY'!BG$5,Directory[#Headers],0))</f>
        <v>--/--/--</v>
      </c>
      <c r="BH210" s="137" t="str">
        <f>INDEX(Directory[],MATCH(tbl_deal[[#This Row],[Index]],Directory[Index],0),MATCH('DEAL DIRECTORY'!BH$5,Directory[#Headers],0))</f>
        <v>高级债</v>
      </c>
      <c r="BI210" s="137" t="str">
        <f>INDEX(Directory[],MATCH(tbl_deal[[#This Row],[Index]],Directory[Index],0),MATCH('DEAL DIRECTORY'!BI$5,Directory[#Headers],0))</f>
        <v>增发1.5亿美元</v>
      </c>
      <c r="BJ210" s="137" t="str">
        <f>INDEX(Directory[],MATCH(tbl_deal[[#This Row],[Index]],Directory[Index],0),MATCH('DEAL DIRECTORY'!BJ$5,Directory[#Headers],0))</f>
        <v>5年</v>
      </c>
      <c r="BK210" s="137" t="str">
        <f>INDEX(Directory[],MATCH(tbl_deal[[#This Row],[Index]],Directory[Index],0),MATCH('DEAL DIRECTORY'!BK$5,Directory[#Headers],0))</f>
        <v>5.5%</v>
      </c>
      <c r="BL210" s="137" t="str">
        <f>INDEX(Directory[],MATCH(tbl_deal[[#This Row],[Index]],Directory[Index],0),MATCH('DEAL DIRECTORY'!BL$5,Directory[#Headers],0))</f>
        <v>全球协调人</v>
      </c>
      <c r="BM210" s="129" t="str">
        <f>INDEX(Directory[],MATCH(tbl_deal[[#This Row],[Index]],Directory[Index],0),MATCH('DEAL DIRECTORY'!BM$5,Directory[#Headers],0))</f>
        <v>\\10.10.1.215\dcm$\Deals\Completed\2021 Completed\Oak Tap 雅居乐[增发]</v>
      </c>
      <c r="BN210" s="4"/>
      <c r="BO210" s="4"/>
      <c r="BP210" s="4"/>
    </row>
    <row r="211" spans="3:68" ht="20.25" customHeight="1" x14ac:dyDescent="0.25">
      <c r="C211" s="129">
        <f>Directory[[#This Row],[Index]]</f>
        <v>260</v>
      </c>
      <c r="D211" s="130">
        <f>INDEX(Directory[],MATCH(tbl_deal[[#This Row],[Index]],Directory[Index],0),MATCH('DEAL DIRECTORY'!D$5,Directory[#Headers],0))</f>
        <v>44343</v>
      </c>
      <c r="E211" s="129" t="str">
        <f>INDEX(Directory[],MATCH(tbl_deal[[#This Row],[Index]],Directory[Index],0),MATCH('DEAL DIRECTORY'!E$5,Directory[#Headers],0))</f>
        <v>绿色</v>
      </c>
      <c r="F211" s="129" t="str">
        <f>INDEX(Directory[],MATCH(tbl_deal[[#This Row],[Index]],Directory[Index],0),MATCH('DEAL DIRECTORY'!F$5,Directory[#Headers],0))</f>
        <v/>
      </c>
      <c r="G211" s="129" t="str">
        <f>INDEX(Directory[],MATCH(tbl_deal[[#This Row],[Index]],Directory[Index],0),MATCH('DEAL DIRECTORY'!G$5,Directory[#Headers],0))</f>
        <v>Uranus</v>
      </c>
      <c r="H211" s="135" t="str">
        <f>IF(tbl_deal[[#This Row],[FolderPath]]="","",HYPERLINK(tbl_deal[[#This Row],[FolderPath]],"📂"))</f>
        <v>📂</v>
      </c>
      <c r="I211" s="129" t="str">
        <f>INDEX(Directory[],MATCH(tbl_deal[[#This Row],[Index]],Directory[Index],0),MATCH('DEAL DIRECTORY'!I$5,Directory[#Headers],0))</f>
        <v>JGC</v>
      </c>
      <c r="J211" s="129" t="str">
        <f>INDEX(Directory[],MATCH(tbl_deal[[#This Row],[Index]],Directory[Index],0),MATCH('DEAL DIRECTORY'!J$5,Directory[#Headers],0))</f>
        <v>n/a</v>
      </c>
      <c r="K211" s="129" t="str">
        <f>INDEX(Directory[],MATCH(tbl_deal[[#This Row],[Index]],Directory[Index],0),MATCH('DEAL DIRECTORY'!K$5,Directory[#Headers],0))</f>
        <v>POE组</v>
      </c>
      <c r="L211" s="129">
        <f>INDEX(Directory[],MATCH(tbl_deal[[#This Row],[Index]],Directory[Index],0),MATCH('DEAL DIRECTORY'!L$5,Directory[#Headers],0))</f>
        <v>5</v>
      </c>
      <c r="M211" s="129" t="str">
        <f>INDEX(Directory[],MATCH(tbl_deal[[#This Row],[Index]],Directory[Index],0),MATCH('DEAL DIRECTORY'!M$5,Directory[#Headers],0))</f>
        <v>阳光城集团</v>
      </c>
      <c r="N211" s="129" t="str">
        <f>INDEX(Directory[],MATCH(tbl_deal[[#This Row],[Index]],Directory[Index],0),MATCH('DEAL DIRECTORY'!N$5,Directory[#Headers],0))</f>
        <v>--/--/B+</v>
      </c>
      <c r="O211" s="129" t="str">
        <f>INDEX(Directory[],MATCH(tbl_deal[[#This Row],[Index]],Directory[Index],0),MATCH('DEAL DIRECTORY'!O$5,Directory[#Headers],0))</f>
        <v>USD</v>
      </c>
      <c r="P211" s="129">
        <f>INDEX(Directory[],MATCH(tbl_deal[[#This Row],[Index]],Directory[Index],0),MATCH('DEAL DIRECTORY'!P$5,Directory[#Headers],0))</f>
        <v>2.9</v>
      </c>
      <c r="Q211" s="129" t="str">
        <f>INDEX(Directory[],MATCH(tbl_deal[[#This Row],[Index]],Directory[Index],0),MATCH('DEAL DIRECTORY'!Q$5,Directory[#Headers],0))</f>
        <v>3.3</v>
      </c>
      <c r="R211" s="129" t="str">
        <f>INDEX(Directory[],MATCH(tbl_deal[[#This Row],[Index]],Directory[Index],0),MATCH('DEAL DIRECTORY'!R$5,Directory[#Headers],0))</f>
        <v>7.875%</v>
      </c>
      <c r="S211" s="129" t="str">
        <f>INDEX(Directory[],MATCH(tbl_deal[[#This Row],[Index]],Directory[Index],0),MATCH('DEAL DIRECTORY'!S$5,Directory[#Headers],0))</f>
        <v>8.45%a</v>
      </c>
      <c r="T211" s="129" t="str">
        <f>INDEX(Directory[],MATCH(tbl_deal[[#This Row],[Index]],Directory[Index],0),MATCH('DEAL DIRECTORY'!T$5,Directory[#Headers],0))</f>
        <v>8.05%</v>
      </c>
      <c r="U211" s="129" t="str">
        <f>INDEX(Directory[],MATCH(tbl_deal[[#This Row],[Index]],Directory[Index],0),MATCH('DEAL DIRECTORY'!U$5,Directory[#Headers],0))</f>
        <v>--</v>
      </c>
      <c r="V211" s="131">
        <f>INDEX(Directory[],MATCH(tbl_deal[[#This Row],[Index]],Directory[Index],0),MATCH('DEAL DIRECTORY'!V$5,Directory[#Headers],0))</f>
        <v>40</v>
      </c>
      <c r="W211" s="129" t="str">
        <f>INDEX(Directory[],MATCH(tbl_deal[[#This Row],[Index]],Directory[Index],0),MATCH('DEAL DIRECTORY'!W$5,Directory[#Headers],0))</f>
        <v>担保</v>
      </c>
      <c r="X211" s="129" t="str">
        <f>INDEX(Directory[],MATCH(tbl_deal[[#This Row],[Index]],Directory[Index],0),MATCH('DEAL DIRECTORY'!X$5,Directory[#Headers],0))</f>
        <v>绿色债券</v>
      </c>
      <c r="Y211" s="129" t="str">
        <f>INDEX(Directory[],MATCH(tbl_deal[[#This Row],[Index]],Directory[Index],0),MATCH('DEAL DIRECTORY'!Y$5,Directory[#Headers],0))</f>
        <v>港交所</v>
      </c>
      <c r="Z211" s="129" t="str">
        <f>INDEX(Directory[],MATCH(tbl_deal[[#This Row],[Index]],Directory[Index],0),MATCH('DEAL DIRECTORY'!Z$5,Directory[#Headers],0))</f>
        <v/>
      </c>
      <c r="AA211" s="129" t="str">
        <f>INDEX(Directory[],MATCH(tbl_deal[[#This Row],[Index]],Directory[Index],0),MATCH('DEAL DIRECTORY'!AA$5,Directory[#Headers],0))</f>
        <v/>
      </c>
      <c r="AB211" s="129" t="str">
        <f>INDEX(Directory[],MATCH(tbl_deal[[#This Row],[Index]],Directory[Index],0),MATCH('DEAL DIRECTORY'!AB$5,Directory[#Headers],0))</f>
        <v>BISL</v>
      </c>
      <c r="AC211" s="129" t="str">
        <f>INDEX(Directory[],MATCH(tbl_deal[[#This Row],[Index]],Directory[Index],0),MATCH('DEAL DIRECTORY'!AC$5,Directory[#Headers],0))</f>
        <v>--</v>
      </c>
      <c r="AD211" s="129" t="str">
        <f>INDEX(Directory[],MATCH(tbl_deal[[#This Row],[Index]],Directory[Index],0),MATCH('DEAL DIRECTORY'!AD$5,Directory[#Headers],0))</f>
        <v>--</v>
      </c>
      <c r="AE211" s="129" t="str">
        <f>INDEX(Directory[],MATCH(tbl_deal[[#This Row],[Index]],Directory[Index],0),MATCH('DEAL DIRECTORY'!AE$5,Directory[#Headers],0))</f>
        <v>--</v>
      </c>
      <c r="AF211" s="129" t="str">
        <f>INDEX(Directory[],MATCH(tbl_deal[[#This Row],[Index]],Directory[Index],0),MATCH('DEAL DIRECTORY'!AF$5,Directory[#Headers],0))</f>
        <v>N</v>
      </c>
      <c r="AG211" s="129" t="str">
        <f>INDEX(Directory[],MATCH(tbl_deal[[#This Row],[Index]],Directory[Index],0),MATCH('DEAL DIRECTORY'!AG$5,Directory[#Headers],0))</f>
        <v>阳光城集团股份有限公司</v>
      </c>
      <c r="AH211" s="129" t="str">
        <f>INDEX(Directory[],MATCH(tbl_deal[[#This Row],[Index]],Directory[Index],0),MATCH('DEAL DIRECTORY'!AH$5,Directory[#Headers],0))</f>
        <v>--/--/--</v>
      </c>
      <c r="AI211" s="129" t="str">
        <f>INDEX(Directory[],MATCH(tbl_deal[[#This Row],[Index]],Directory[Index],0),MATCH('DEAL DIRECTORY'!AI$5,Directory[#Headers],0))</f>
        <v>BB</v>
      </c>
      <c r="AJ211" s="129" t="str">
        <f>INDEX(Directory[],MATCH(tbl_deal[[#This Row],[Index]],Directory[Index],0),MATCH('DEAL DIRECTORY'!AJ$5,Directory[#Headers],0))</f>
        <v>福建</v>
      </c>
      <c r="AK211" s="129" t="str">
        <f>INDEX(Directory[],MATCH(tbl_deal[[#This Row],[Index]],Directory[Index],0),MATCH('DEAL DIRECTORY'!AK$5,Directory[#Headers],0))</f>
        <v>福州市</v>
      </c>
      <c r="AL211" s="129" t="str">
        <f>INDEX(Directory[],MATCH(tbl_deal[[#This Row],[Index]],Directory[Index],0),MATCH('DEAL DIRECTORY'!AL$5,Directory[#Headers],0))</f>
        <v>--</v>
      </c>
      <c r="AM211" s="129" t="str">
        <f>INDEX(Directory[],MATCH(tbl_deal[[#This Row],[Index]],Directory[Index],0),MATCH('DEAL DIRECTORY'!AM$5,Directory[#Headers],0))</f>
        <v>--</v>
      </c>
      <c r="AN211" s="129" t="str">
        <f>INDEX(Directory[],MATCH(tbl_deal[[#This Row],[Index]],Directory[Index],0),MATCH('DEAL DIRECTORY'!AN$5,Directory[#Headers],0))</f>
        <v>--</v>
      </c>
      <c r="AO211" s="132">
        <f>IF(ISBLANK(INDEX(Directory[],MATCH(tbl_deal[[#This Row],[Index]],Directory[Index],0),MATCH('DEAL DIRECTORY'!AO$5,Directory[#Headers],0))),"--",INDEX(Directory[],MATCH(tbl_deal[[#This Row],[Index]],Directory[Index],0),MATCH('DEAL DIRECTORY'!AO$5,Directory[#Headers],0)))</f>
        <v>300000</v>
      </c>
      <c r="AP211" s="129">
        <f>INDEX(Directory[],MATCH(tbl_deal[[#This Row],[Index]],Directory[Index],0),MATCH('DEAL DIRECTORY'!AP$5,Directory[#Headers],0))</f>
        <v>2.9</v>
      </c>
      <c r="AQ211" s="129">
        <f>INDEX(Directory[],MATCH(tbl_deal[[#This Row],[Index]],Directory[Index],0),MATCH('DEAL DIRECTORY'!AQ$5,Directory[#Headers],0))</f>
        <v>18.510000000000002</v>
      </c>
      <c r="AR211" s="129">
        <f>INDEX(Directory[],MATCH(tbl_deal[[#This Row],[Index]],Directory[Index],0),MATCH('DEAL DIRECTORY'!AR$5,Directory[#Headers],0))</f>
        <v>22.481000000000002</v>
      </c>
      <c r="AS211" s="129" t="str">
        <f>INDEX(Directory[],MATCH(tbl_deal[[#This Row],[Index]],Directory[Index],0),MATCH('DEAL DIRECTORY'!AS$5,Directory[#Headers],0))</f>
        <v>民企</v>
      </c>
      <c r="AT211" s="129" t="str">
        <f>INDEX(Directory[],MATCH(tbl_deal[[#This Row],[Index]],Directory[Index],0),MATCH('DEAL DIRECTORY'!AT$5,Directory[#Headers],0))</f>
        <v>房地产</v>
      </c>
      <c r="AU211" s="129" t="str">
        <f>INDEX(Directory[],MATCH(tbl_deal[[#This Row],[Index]],Directory[Index],0),MATCH('DEAL DIRECTORY'!AU$5,Directory[#Headers],0))</f>
        <v>--</v>
      </c>
      <c r="AV211" s="129" t="str">
        <f>INDEX(Directory[],MATCH(tbl_deal[[#This Row],[Index]],Directory[Index],0),MATCH('DEAL DIRECTORY'!AV$5,Directory[#Headers],0))</f>
        <v>担保</v>
      </c>
      <c r="AW211" s="129" t="str">
        <f>INDEX(Directory[],MATCH(tbl_deal[[#This Row],[Index]],Directory[Index],0),MATCH('DEAL DIRECTORY'!AW$5,Directory[#Headers],0))</f>
        <v>高收益</v>
      </c>
      <c r="AX211" s="129" t="str">
        <f>INDEX(Directory[],MATCH(tbl_deal[[#This Row],[Index]],Directory[Index],0),MATCH('DEAL DIRECTORY'!AX$5,Directory[#Headers],0))</f>
        <v>2-3亿</v>
      </c>
      <c r="AY211" s="133" t="str">
        <f>INDEX(Directory[],MATCH(tbl_deal[[#This Row],[Index]],Directory[Index],0),MATCH('DEAL DIRECTORY'!AY$5,Directory[#Headers],0))</f>
        <v>21年</v>
      </c>
      <c r="AZ211" s="129" t="str">
        <f>INDEX(Directory[],MATCH(tbl_deal[[#This Row],[Index]],Directory[Index],0),MATCH('DEAL DIRECTORY'!AZ$5,Directory[#Headers],0))</f>
        <v>Q2</v>
      </c>
      <c r="BA211" s="129" t="str">
        <f>INDEX(Directory[],MATCH(tbl_deal[[#This Row],[Index]],Directory[Index],0),MATCH('DEAL DIRECTORY'!BA$5,Directory[#Headers],0))</f>
        <v>05月</v>
      </c>
      <c r="BB211" s="129" t="str">
        <f>INDEX(Directory[],MATCH(tbl_deal[[#This Row],[Index]],Directory[Index],0),MATCH('DEAL DIRECTORY'!BB$5,Directory[#Headers],0))</f>
        <v>--</v>
      </c>
      <c r="BC211" s="129" t="str">
        <f>INDEX(Directory[],MATCH(tbl_deal[[#This Row],[Index]],Directory[Index],0),MATCH('DEAL DIRECTORY'!BC$5,Directory[#Headers],0))</f>
        <v>YANGO JUSTICE INTERNATIONAL LTD</v>
      </c>
      <c r="BD211" s="129" t="str">
        <f>INDEX(Directory[],MATCH(tbl_deal[[#This Row],[Index]],Directory[Index],0),MATCH('DEAL DIRECTORY'!BD$5,Directory[#Headers],0))</f>
        <v>XS2347769833</v>
      </c>
      <c r="BE211" s="137" t="str">
        <f>INDEX(Directory[],MATCH(tbl_deal[[#This Row],[Index]],Directory[Index],0),MATCH('DEAL DIRECTORY'!BE$5,Directory[#Headers],0))</f>
        <v>21年05月</v>
      </c>
      <c r="BF211" s="137" t="str">
        <f>INDEX(Directory[],MATCH(tbl_deal[[#This Row],[Index]],Directory[Index],0),MATCH('DEAL DIRECTORY'!BF$5,Directory[#Headers],0))</f>
        <v>阳光城集团</v>
      </c>
      <c r="BG211" s="137" t="str">
        <f>INDEX(Directory[],MATCH(tbl_deal[[#This Row],[Index]],Directory[Index],0),MATCH('DEAL DIRECTORY'!BG$5,Directory[#Headers],0))</f>
        <v>--/--/B+</v>
      </c>
      <c r="BH211" s="137" t="str">
        <f>INDEX(Directory[],MATCH(tbl_deal[[#This Row],[Index]],Directory[Index],0),MATCH('DEAL DIRECTORY'!BH$5,Directory[#Headers],0))</f>
        <v>绿色债券</v>
      </c>
      <c r="BI211" s="137" t="str">
        <f>INDEX(Directory[],MATCH(tbl_deal[[#This Row],[Index]],Directory[Index],0),MATCH('DEAL DIRECTORY'!BI$5,Directory[#Headers],0))</f>
        <v>2.9亿美元</v>
      </c>
      <c r="BJ211" s="137" t="str">
        <f>INDEX(Directory[],MATCH(tbl_deal[[#This Row],[Index]],Directory[Index],0),MATCH('DEAL DIRECTORY'!BJ$5,Directory[#Headers],0))</f>
        <v>3.3年</v>
      </c>
      <c r="BK211" s="137" t="str">
        <f>INDEX(Directory[],MATCH(tbl_deal[[#This Row],[Index]],Directory[Index],0),MATCH('DEAL DIRECTORY'!BK$5,Directory[#Headers],0))</f>
        <v>7.875%</v>
      </c>
      <c r="BL211" s="137" t="str">
        <f>INDEX(Directory[],MATCH(tbl_deal[[#This Row],[Index]],Directory[Index],0),MATCH('DEAL DIRECTORY'!BL$5,Directory[#Headers],0))</f>
        <v>全球协调人</v>
      </c>
      <c r="BM211" s="129" t="str">
        <f>INDEX(Directory[],MATCH(tbl_deal[[#This Row],[Index]],Directory[Index],0),MATCH('DEAL DIRECTORY'!BM$5,Directory[#Headers],0))</f>
        <v>\\10.10.1.215\dcm$\Deals\Completed\2021 Completed\Uranus 阳光城</v>
      </c>
      <c r="BN211" s="4"/>
      <c r="BO211" s="4"/>
      <c r="BP211" s="4"/>
    </row>
    <row r="212" spans="3:68" ht="20.25" customHeight="1" x14ac:dyDescent="0.25">
      <c r="C212" s="129">
        <f>Directory[[#This Row],[Index]]</f>
        <v>259</v>
      </c>
      <c r="D212" s="130">
        <f>INDEX(Directory[],MATCH(tbl_deal[[#This Row],[Index]],Directory[Index],0),MATCH('DEAL DIRECTORY'!D$5,Directory[#Headers],0))</f>
        <v>44343</v>
      </c>
      <c r="E212" s="129" t="str">
        <f>INDEX(Directory[],MATCH(tbl_deal[[#This Row],[Index]],Directory[Index],0),MATCH('DEAL DIRECTORY'!E$5,Directory[#Headers],0))</f>
        <v/>
      </c>
      <c r="F212" s="129" t="str">
        <f>INDEX(Directory[],MATCH(tbl_deal[[#This Row],[Index]],Directory[Index],0),MATCH('DEAL DIRECTORY'!F$5,Directory[#Headers],0))</f>
        <v/>
      </c>
      <c r="G212" s="129" t="str">
        <f>INDEX(Directory[],MATCH(tbl_deal[[#This Row],[Index]],Directory[Index],0),MATCH('DEAL DIRECTORY'!G$5,Directory[#Headers],0))</f>
        <v>Truimph</v>
      </c>
      <c r="H212" s="135" t="str">
        <f>IF(tbl_deal[[#This Row],[FolderPath]]="","",HYPERLINK(tbl_deal[[#This Row],[FolderPath]],"📂"))</f>
        <v>📂</v>
      </c>
      <c r="I212" s="129" t="str">
        <f>INDEX(Directory[],MATCH(tbl_deal[[#This Row],[Index]],Directory[Index],0),MATCH('DEAL DIRECTORY'!I$5,Directory[#Headers],0))</f>
        <v>JBR</v>
      </c>
      <c r="J212" s="129" t="str">
        <f>INDEX(Directory[],MATCH(tbl_deal[[#This Row],[Index]],Directory[Index],0),MATCH('DEAL DIRECTORY'!J$5,Directory[#Headers],0))</f>
        <v>n/a</v>
      </c>
      <c r="K212" s="129" t="str">
        <f>INDEX(Directory[],MATCH(tbl_deal[[#This Row],[Index]],Directory[Index],0),MATCH('DEAL DIRECTORY'!K$5,Directory[#Headers],0))</f>
        <v>POE组</v>
      </c>
      <c r="L212" s="129">
        <f>INDEX(Directory[],MATCH(tbl_deal[[#This Row],[Index]],Directory[Index],0),MATCH('DEAL DIRECTORY'!L$5,Directory[#Headers],0))</f>
        <v>1</v>
      </c>
      <c r="M212" s="129" t="str">
        <f>INDEX(Directory[],MATCH(tbl_deal[[#This Row],[Index]],Directory[Index],0),MATCH('DEAL DIRECTORY'!M$5,Directory[#Headers],0))</f>
        <v>绿地香港</v>
      </c>
      <c r="N212" s="129" t="str">
        <f>INDEX(Directory[],MATCH(tbl_deal[[#This Row],[Index]],Directory[Index],0),MATCH('DEAL DIRECTORY'!N$5,Directory[#Headers],0))</f>
        <v>--/--/--</v>
      </c>
      <c r="O212" s="129" t="str">
        <f>INDEX(Directory[],MATCH(tbl_deal[[#This Row],[Index]],Directory[Index],0),MATCH('DEAL DIRECTORY'!O$5,Directory[#Headers],0))</f>
        <v>USD</v>
      </c>
      <c r="P212" s="129">
        <f>INDEX(Directory[],MATCH(tbl_deal[[#This Row],[Index]],Directory[Index],0),MATCH('DEAL DIRECTORY'!P$5,Directory[#Headers],0))</f>
        <v>1.5</v>
      </c>
      <c r="Q212" s="129" t="str">
        <f>INDEX(Directory[],MATCH(tbl_deal[[#This Row],[Index]],Directory[Index],0),MATCH('DEAL DIRECTORY'!Q$5,Directory[#Headers],0))</f>
        <v>1</v>
      </c>
      <c r="R212" s="129" t="str">
        <f>INDEX(Directory[],MATCH(tbl_deal[[#This Row],[Index]],Directory[Index],0),MATCH('DEAL DIRECTORY'!R$5,Directory[#Headers],0))</f>
        <v>9.625%</v>
      </c>
      <c r="S212" s="129" t="str">
        <f>INDEX(Directory[],MATCH(tbl_deal[[#This Row],[Index]],Directory[Index],0),MATCH('DEAL DIRECTORY'!S$5,Directory[#Headers],0))</f>
        <v>9.75%a</v>
      </c>
      <c r="T212" s="129" t="str">
        <f>INDEX(Directory[],MATCH(tbl_deal[[#This Row],[Index]],Directory[Index],0),MATCH('DEAL DIRECTORY'!T$5,Directory[#Headers],0))</f>
        <v>9.75%</v>
      </c>
      <c r="U212" s="129" t="str">
        <f>INDEX(Directory[],MATCH(tbl_deal[[#This Row],[Index]],Directory[Index],0),MATCH('DEAL DIRECTORY'!U$5,Directory[#Headers],0))</f>
        <v>--</v>
      </c>
      <c r="V212" s="131">
        <f>INDEX(Directory[],MATCH(tbl_deal[[#This Row],[Index]],Directory[Index],0),MATCH('DEAL DIRECTORY'!V$5,Directory[#Headers],0))</f>
        <v>0</v>
      </c>
      <c r="W212" s="129" t="str">
        <f>INDEX(Directory[],MATCH(tbl_deal[[#This Row],[Index]],Directory[Index],0),MATCH('DEAL DIRECTORY'!W$5,Directory[#Headers],0))</f>
        <v>直发</v>
      </c>
      <c r="X212" s="129" t="str">
        <f>INDEX(Directory[],MATCH(tbl_deal[[#This Row],[Index]],Directory[Index],0),MATCH('DEAL DIRECTORY'!X$5,Directory[#Headers],0))</f>
        <v>--</v>
      </c>
      <c r="Y212" s="129" t="str">
        <f>INDEX(Directory[],MATCH(tbl_deal[[#This Row],[Index]],Directory[Index],0),MATCH('DEAL DIRECTORY'!Y$5,Directory[#Headers],0))</f>
        <v>港交所</v>
      </c>
      <c r="Z212" s="129" t="str">
        <f>INDEX(Directory[],MATCH(tbl_deal[[#This Row],[Index]],Directory[Index],0),MATCH('DEAL DIRECTORY'!Z$5,Directory[#Headers],0))</f>
        <v/>
      </c>
      <c r="AA212" s="129" t="str">
        <f>INDEX(Directory[],MATCH(tbl_deal[[#This Row],[Index]],Directory[Index],0),MATCH('DEAL DIRECTORY'!AA$5,Directory[#Headers],0))</f>
        <v/>
      </c>
      <c r="AB212" s="129" t="str">
        <f>INDEX(Directory[],MATCH(tbl_deal[[#This Row],[Index]],Directory[Index],0),MATCH('DEAL DIRECTORY'!AB$5,Directory[#Headers],0))</f>
        <v>BISL</v>
      </c>
      <c r="AC212" s="129" t="str">
        <f>INDEX(Directory[],MATCH(tbl_deal[[#This Row],[Index]],Directory[Index],0),MATCH('DEAL DIRECTORY'!AC$5,Directory[#Headers],0))</f>
        <v>--</v>
      </c>
      <c r="AD212" s="129" t="str">
        <f>INDEX(Directory[],MATCH(tbl_deal[[#This Row],[Index]],Directory[Index],0),MATCH('DEAL DIRECTORY'!AD$5,Directory[#Headers],0))</f>
        <v>--</v>
      </c>
      <c r="AE212" s="129" t="str">
        <f>INDEX(Directory[],MATCH(tbl_deal[[#This Row],[Index]],Directory[Index],0),MATCH('DEAL DIRECTORY'!AE$5,Directory[#Headers],0))</f>
        <v>--</v>
      </c>
      <c r="AF212" s="129" t="str">
        <f>INDEX(Directory[],MATCH(tbl_deal[[#This Row],[Index]],Directory[Index],0),MATCH('DEAL DIRECTORY'!AF$5,Directory[#Headers],0))</f>
        <v>N</v>
      </c>
      <c r="AG212" s="129" t="str">
        <f>INDEX(Directory[],MATCH(tbl_deal[[#This Row],[Index]],Directory[Index],0),MATCH('DEAL DIRECTORY'!AG$5,Directory[#Headers],0))</f>
        <v>绿地香港控股有限公司</v>
      </c>
      <c r="AH212" s="129" t="str">
        <f>INDEX(Directory[],MATCH(tbl_deal[[#This Row],[Index]],Directory[Index],0),MATCH('DEAL DIRECTORY'!AH$5,Directory[#Headers],0))</f>
        <v>B3/--/--</v>
      </c>
      <c r="AI212" s="129" t="str">
        <f>INDEX(Directory[],MATCH(tbl_deal[[#This Row],[Index]],Directory[Index],0),MATCH('DEAL DIRECTORY'!AI$5,Directory[#Headers],0))</f>
        <v>--</v>
      </c>
      <c r="AJ212" s="129" t="str">
        <f>INDEX(Directory[],MATCH(tbl_deal[[#This Row],[Index]],Directory[Index],0),MATCH('DEAL DIRECTORY'!AJ$5,Directory[#Headers],0))</f>
        <v>上海</v>
      </c>
      <c r="AK212" s="129" t="str">
        <f>INDEX(Directory[],MATCH(tbl_deal[[#This Row],[Index]],Directory[Index],0),MATCH('DEAL DIRECTORY'!AK$5,Directory[#Headers],0))</f>
        <v>--</v>
      </c>
      <c r="AL212" s="129" t="str">
        <f>INDEX(Directory[],MATCH(tbl_deal[[#This Row],[Index]],Directory[Index],0),MATCH('DEAL DIRECTORY'!AL$5,Directory[#Headers],0))</f>
        <v>--</v>
      </c>
      <c r="AM212" s="129" t="str">
        <f>INDEX(Directory[],MATCH(tbl_deal[[#This Row],[Index]],Directory[Index],0),MATCH('DEAL DIRECTORY'!AM$5,Directory[#Headers],0))</f>
        <v>--</v>
      </c>
      <c r="AN212" s="129" t="str">
        <f>INDEX(Directory[],MATCH(tbl_deal[[#This Row],[Index]],Directory[Index],0),MATCH('DEAL DIRECTORY'!AN$5,Directory[#Headers],0))</f>
        <v>--</v>
      </c>
      <c r="AO212" s="132">
        <f>IF(ISBLANK(INDEX(Directory[],MATCH(tbl_deal[[#This Row],[Index]],Directory[Index],0),MATCH('DEAL DIRECTORY'!AO$5,Directory[#Headers],0))),"--",INDEX(Directory[],MATCH(tbl_deal[[#This Row],[Index]],Directory[Index],0),MATCH('DEAL DIRECTORY'!AO$5,Directory[#Headers],0)))</f>
        <v>60000</v>
      </c>
      <c r="AP212" s="129">
        <f>INDEX(Directory[],MATCH(tbl_deal[[#This Row],[Index]],Directory[Index],0),MATCH('DEAL DIRECTORY'!AP$5,Directory[#Headers],0))</f>
        <v>1.5</v>
      </c>
      <c r="AQ212" s="129">
        <f>INDEX(Directory[],MATCH(tbl_deal[[#This Row],[Index]],Directory[Index],0),MATCH('DEAL DIRECTORY'!AQ$5,Directory[#Headers],0))</f>
        <v>9.57</v>
      </c>
      <c r="AR212" s="129">
        <f>INDEX(Directory[],MATCH(tbl_deal[[#This Row],[Index]],Directory[Index],0),MATCH('DEAL DIRECTORY'!AR$5,Directory[#Headers],0))</f>
        <v>11.628</v>
      </c>
      <c r="AS212" s="129" t="str">
        <f>INDEX(Directory[],MATCH(tbl_deal[[#This Row],[Index]],Directory[Index],0),MATCH('DEAL DIRECTORY'!AS$5,Directory[#Headers],0))</f>
        <v>地方国企</v>
      </c>
      <c r="AT212" s="129" t="str">
        <f>INDEX(Directory[],MATCH(tbl_deal[[#This Row],[Index]],Directory[Index],0),MATCH('DEAL DIRECTORY'!AT$5,Directory[#Headers],0))</f>
        <v>房地产</v>
      </c>
      <c r="AU212" s="129" t="str">
        <f>INDEX(Directory[],MATCH(tbl_deal[[#This Row],[Index]],Directory[Index],0),MATCH('DEAL DIRECTORY'!AU$5,Directory[#Headers],0))</f>
        <v>--</v>
      </c>
      <c r="AV212" s="129" t="str">
        <f>INDEX(Directory[],MATCH(tbl_deal[[#This Row],[Index]],Directory[Index],0),MATCH('DEAL DIRECTORY'!AV$5,Directory[#Headers],0))</f>
        <v>直发</v>
      </c>
      <c r="AW212" s="129" t="str">
        <f>INDEX(Directory[],MATCH(tbl_deal[[#This Row],[Index]],Directory[Index],0),MATCH('DEAL DIRECTORY'!AW$5,Directory[#Headers],0))</f>
        <v>无评级</v>
      </c>
      <c r="AX212" s="129" t="str">
        <f>INDEX(Directory[],MATCH(tbl_deal[[#This Row],[Index]],Directory[Index],0),MATCH('DEAL DIRECTORY'!AX$5,Directory[#Headers],0))</f>
        <v>≤2亿</v>
      </c>
      <c r="AY212" s="133" t="str">
        <f>INDEX(Directory[],MATCH(tbl_deal[[#This Row],[Index]],Directory[Index],0),MATCH('DEAL DIRECTORY'!AY$5,Directory[#Headers],0))</f>
        <v>21年</v>
      </c>
      <c r="AZ212" s="129" t="str">
        <f>INDEX(Directory[],MATCH(tbl_deal[[#This Row],[Index]],Directory[Index],0),MATCH('DEAL DIRECTORY'!AZ$5,Directory[#Headers],0))</f>
        <v>Q2</v>
      </c>
      <c r="BA212" s="129" t="str">
        <f>INDEX(Directory[],MATCH(tbl_deal[[#This Row],[Index]],Directory[Index],0),MATCH('DEAL DIRECTORY'!BA$5,Directory[#Headers],0))</f>
        <v>05月</v>
      </c>
      <c r="BB212" s="129" t="str">
        <f>INDEX(Directory[],MATCH(tbl_deal[[#This Row],[Index]],Directory[Index],0),MATCH('DEAL DIRECTORY'!BB$5,Directory[#Headers],0))</f>
        <v>SOE Creds</v>
      </c>
      <c r="BC212" s="129" t="str">
        <f>INDEX(Directory[],MATCH(tbl_deal[[#This Row],[Index]],Directory[Index],0),MATCH('DEAL DIRECTORY'!BC$5,Directory[#Headers],0))</f>
        <v>GREENLAND HONG KONG HOLDINGS LTD</v>
      </c>
      <c r="BD212" s="129" t="str">
        <f>INDEX(Directory[],MATCH(tbl_deal[[#This Row],[Index]],Directory[Index],0),MATCH('DEAL DIRECTORY'!BD$5,Directory[#Headers],0))</f>
        <v>XS2346930428</v>
      </c>
      <c r="BE212" s="137" t="str">
        <f>INDEX(Directory[],MATCH(tbl_deal[[#This Row],[Index]],Directory[Index],0),MATCH('DEAL DIRECTORY'!BE$5,Directory[#Headers],0))</f>
        <v>21年05月</v>
      </c>
      <c r="BF212" s="137" t="str">
        <f>INDEX(Directory[],MATCH(tbl_deal[[#This Row],[Index]],Directory[Index],0),MATCH('DEAL DIRECTORY'!BF$5,Directory[#Headers],0))</f>
        <v>绿地香港</v>
      </c>
      <c r="BG212" s="137" t="str">
        <f>INDEX(Directory[],MATCH(tbl_deal[[#This Row],[Index]],Directory[Index],0),MATCH('DEAL DIRECTORY'!BG$5,Directory[#Headers],0))</f>
        <v>--/--/--</v>
      </c>
      <c r="BH212" s="137" t="str">
        <f>INDEX(Directory[],MATCH(tbl_deal[[#This Row],[Index]],Directory[Index],0),MATCH('DEAL DIRECTORY'!BH$5,Directory[#Headers],0))</f>
        <v>高级债</v>
      </c>
      <c r="BI212" s="137" t="str">
        <f>INDEX(Directory[],MATCH(tbl_deal[[#This Row],[Index]],Directory[Index],0),MATCH('DEAL DIRECTORY'!BI$5,Directory[#Headers],0))</f>
        <v>1.5亿美元</v>
      </c>
      <c r="BJ212" s="137" t="str">
        <f>INDEX(Directory[],MATCH(tbl_deal[[#This Row],[Index]],Directory[Index],0),MATCH('DEAL DIRECTORY'!BJ$5,Directory[#Headers],0))</f>
        <v>364天</v>
      </c>
      <c r="BK212" s="137" t="str">
        <f>INDEX(Directory[],MATCH(tbl_deal[[#This Row],[Index]],Directory[Index],0),MATCH('DEAL DIRECTORY'!BK$5,Directory[#Headers],0))</f>
        <v>9.625%</v>
      </c>
      <c r="BL212" s="137" t="str">
        <f>INDEX(Directory[],MATCH(tbl_deal[[#This Row],[Index]],Directory[Index],0),MATCH('DEAL DIRECTORY'!BL$5,Directory[#Headers],0))</f>
        <v>账簿管理人</v>
      </c>
      <c r="BM212" s="129" t="str">
        <f>INDEX(Directory[],MATCH(tbl_deal[[#This Row],[Index]],Directory[Index],0),MATCH('DEAL DIRECTORY'!BM$5,Directory[#Headers],0))</f>
        <v>\\10.10.1.215\dcm$\Deals\Completed\2021 Completed\Truimph 绿地香港</v>
      </c>
      <c r="BN212" s="4"/>
      <c r="BO212" s="4"/>
      <c r="BP212" s="4"/>
    </row>
    <row r="213" spans="3:68" ht="20.25" customHeight="1" x14ac:dyDescent="0.25">
      <c r="C213" s="129">
        <f>Directory[[#This Row],[Index]]</f>
        <v>258</v>
      </c>
      <c r="D213" s="130">
        <f>INDEX(Directory[],MATCH(tbl_deal[[#This Row],[Index]],Directory[Index],0),MATCH('DEAL DIRECTORY'!D$5,Directory[#Headers],0))</f>
        <v>44343</v>
      </c>
      <c r="E213" s="129" t="str">
        <f>INDEX(Directory[],MATCH(tbl_deal[[#This Row],[Index]],Directory[Index],0),MATCH('DEAL DIRECTORY'!E$5,Directory[#Headers],0))</f>
        <v/>
      </c>
      <c r="F213" s="129" t="str">
        <f>INDEX(Directory[],MATCH(tbl_deal[[#This Row],[Index]],Directory[Index],0),MATCH('DEAL DIRECTORY'!F$5,Directory[#Headers],0))</f>
        <v/>
      </c>
      <c r="G213" s="129" t="str">
        <f>INDEX(Directory[],MATCH(tbl_deal[[#This Row],[Index]],Directory[Index],0),MATCH('DEAL DIRECTORY'!G$5,Directory[#Headers],0))</f>
        <v>Champion</v>
      </c>
      <c r="H213" s="135" t="str">
        <f>IF(tbl_deal[[#This Row],[FolderPath]]="","",HYPERLINK(tbl_deal[[#This Row],[FolderPath]],"📂"))</f>
        <v>📂</v>
      </c>
      <c r="I213" s="129" t="str">
        <f>INDEX(Directory[],MATCH(tbl_deal[[#This Row],[Index]],Directory[Index],0),MATCH('DEAL DIRECTORY'!I$5,Directory[#Headers],0))</f>
        <v>JGC</v>
      </c>
      <c r="J213" s="129" t="str">
        <f>INDEX(Directory[],MATCH(tbl_deal[[#This Row],[Index]],Directory[Index],0),MATCH('DEAL DIRECTORY'!J$5,Directory[#Headers],0))</f>
        <v>n/a</v>
      </c>
      <c r="K213" s="129" t="str">
        <f>INDEX(Directory[],MATCH(tbl_deal[[#This Row],[Index]],Directory[Index],0),MATCH('DEAL DIRECTORY'!K$5,Directory[#Headers],0))</f>
        <v>POE组</v>
      </c>
      <c r="L213" s="129">
        <f>INDEX(Directory[],MATCH(tbl_deal[[#This Row],[Index]],Directory[Index],0),MATCH('DEAL DIRECTORY'!L$5,Directory[#Headers],0))</f>
        <v>2</v>
      </c>
      <c r="M213" s="129" t="str">
        <f>INDEX(Directory[],MATCH(tbl_deal[[#This Row],[Index]],Directory[Index],0),MATCH('DEAL DIRECTORY'!M$5,Directory[#Headers],0))</f>
        <v>时代中国控股</v>
      </c>
      <c r="N213" s="129" t="str">
        <f>INDEX(Directory[],MATCH(tbl_deal[[#This Row],[Index]],Directory[Index],0),MATCH('DEAL DIRECTORY'!N$5,Directory[#Headers],0))</f>
        <v>B1/B+/BB-</v>
      </c>
      <c r="O213" s="129" t="str">
        <f>INDEX(Directory[],MATCH(tbl_deal[[#This Row],[Index]],Directory[Index],0),MATCH('DEAL DIRECTORY'!O$5,Directory[#Headers],0))</f>
        <v>USD</v>
      </c>
      <c r="P213" s="129">
        <f>INDEX(Directory[],MATCH(tbl_deal[[#This Row],[Index]],Directory[Index],0),MATCH('DEAL DIRECTORY'!P$5,Directory[#Headers],0))</f>
        <v>5</v>
      </c>
      <c r="Q213" s="129" t="str">
        <f>INDEX(Directory[],MATCH(tbl_deal[[#This Row],[Index]],Directory[Index],0),MATCH('DEAL DIRECTORY'!Q$5,Directory[#Headers],0))</f>
        <v>3</v>
      </c>
      <c r="R213" s="129" t="str">
        <f>INDEX(Directory[],MATCH(tbl_deal[[#This Row],[Index]],Directory[Index],0),MATCH('DEAL DIRECTORY'!R$5,Directory[#Headers],0))</f>
        <v>5.55%</v>
      </c>
      <c r="S213" s="129" t="str">
        <f>INDEX(Directory[],MATCH(tbl_deal[[#This Row],[Index]],Directory[Index],0),MATCH('DEAL DIRECTORY'!S$5,Directory[#Headers],0))</f>
        <v>6.05%a</v>
      </c>
      <c r="T213" s="129" t="str">
        <f>INDEX(Directory[],MATCH(tbl_deal[[#This Row],[Index]],Directory[Index],0),MATCH('DEAL DIRECTORY'!T$5,Directory[#Headers],0))</f>
        <v>5.55%</v>
      </c>
      <c r="U213" s="129" t="str">
        <f>INDEX(Directory[],MATCH(tbl_deal[[#This Row],[Index]],Directory[Index],0),MATCH('DEAL DIRECTORY'!U$5,Directory[#Headers],0))</f>
        <v>--</v>
      </c>
      <c r="V213" s="131">
        <f>INDEX(Directory[],MATCH(tbl_deal[[#This Row],[Index]],Directory[Index],0),MATCH('DEAL DIRECTORY'!V$5,Directory[#Headers],0))</f>
        <v>50</v>
      </c>
      <c r="W213" s="129" t="str">
        <f>INDEX(Directory[],MATCH(tbl_deal[[#This Row],[Index]],Directory[Index],0),MATCH('DEAL DIRECTORY'!W$5,Directory[#Headers],0))</f>
        <v>直发(红筹)</v>
      </c>
      <c r="X213" s="129" t="str">
        <f>INDEX(Directory[],MATCH(tbl_deal[[#This Row],[Index]],Directory[Index],0),MATCH('DEAL DIRECTORY'!X$5,Directory[#Headers],0))</f>
        <v>--</v>
      </c>
      <c r="Y213" s="129" t="str">
        <f>INDEX(Directory[],MATCH(tbl_deal[[#This Row],[Index]],Directory[Index],0),MATCH('DEAL DIRECTORY'!Y$5,Directory[#Headers],0))</f>
        <v>港交所</v>
      </c>
      <c r="Z213" s="129" t="str">
        <f>INDEX(Directory[],MATCH(tbl_deal[[#This Row],[Index]],Directory[Index],0),MATCH('DEAL DIRECTORY'!Z$5,Directory[#Headers],0))</f>
        <v/>
      </c>
      <c r="AA213" s="129" t="str">
        <f>INDEX(Directory[],MATCH(tbl_deal[[#This Row],[Index]],Directory[Index],0),MATCH('DEAL DIRECTORY'!AA$5,Directory[#Headers],0))</f>
        <v/>
      </c>
      <c r="AB213" s="129" t="str">
        <f>INDEX(Directory[],MATCH(tbl_deal[[#This Row],[Index]],Directory[Index],0),MATCH('DEAL DIRECTORY'!AB$5,Directory[#Headers],0))</f>
        <v>BISL</v>
      </c>
      <c r="AC213" s="129" t="str">
        <f>INDEX(Directory[],MATCH(tbl_deal[[#This Row],[Index]],Directory[Index],0),MATCH('DEAL DIRECTORY'!AC$5,Directory[#Headers],0))</f>
        <v>--</v>
      </c>
      <c r="AD213" s="129" t="str">
        <f>INDEX(Directory[],MATCH(tbl_deal[[#This Row],[Index]],Directory[Index],0),MATCH('DEAL DIRECTORY'!AD$5,Directory[#Headers],0))</f>
        <v>--</v>
      </c>
      <c r="AE213" s="129" t="str">
        <f>INDEX(Directory[],MATCH(tbl_deal[[#This Row],[Index]],Directory[Index],0),MATCH('DEAL DIRECTORY'!AE$5,Directory[#Headers],0))</f>
        <v>--</v>
      </c>
      <c r="AF213" s="129" t="str">
        <f>INDEX(Directory[],MATCH(tbl_deal[[#This Row],[Index]],Directory[Index],0),MATCH('DEAL DIRECTORY'!AF$5,Directory[#Headers],0))</f>
        <v>N</v>
      </c>
      <c r="AG213" s="129" t="str">
        <f>INDEX(Directory[],MATCH(tbl_deal[[#This Row],[Index]],Directory[Index],0),MATCH('DEAL DIRECTORY'!AG$5,Directory[#Headers],0))</f>
        <v>时代中国控股有限公司</v>
      </c>
      <c r="AH213" s="129" t="str">
        <f>INDEX(Directory[],MATCH(tbl_deal[[#This Row],[Index]],Directory[Index],0),MATCH('DEAL DIRECTORY'!AH$5,Directory[#Headers],0))</f>
        <v>Ca/--/--</v>
      </c>
      <c r="AI213" s="129" t="str">
        <f>INDEX(Directory[],MATCH(tbl_deal[[#This Row],[Index]],Directory[Index],0),MATCH('DEAL DIRECTORY'!AI$5,Directory[#Headers],0))</f>
        <v>--</v>
      </c>
      <c r="AJ213" s="129" t="str">
        <f>INDEX(Directory[],MATCH(tbl_deal[[#This Row],[Index]],Directory[Index],0),MATCH('DEAL DIRECTORY'!AJ$5,Directory[#Headers],0))</f>
        <v>广东</v>
      </c>
      <c r="AK213" s="129" t="str">
        <f>INDEX(Directory[],MATCH(tbl_deal[[#This Row],[Index]],Directory[Index],0),MATCH('DEAL DIRECTORY'!AK$5,Directory[#Headers],0))</f>
        <v>广州市</v>
      </c>
      <c r="AL213" s="129" t="str">
        <f>INDEX(Directory[],MATCH(tbl_deal[[#This Row],[Index]],Directory[Index],0),MATCH('DEAL DIRECTORY'!AL$5,Directory[#Headers],0))</f>
        <v>--</v>
      </c>
      <c r="AM213" s="129" t="str">
        <f>INDEX(Directory[],MATCH(tbl_deal[[#This Row],[Index]],Directory[Index],0),MATCH('DEAL DIRECTORY'!AM$5,Directory[#Headers],0))</f>
        <v>--</v>
      </c>
      <c r="AN213" s="129" t="str">
        <f>INDEX(Directory[],MATCH(tbl_deal[[#This Row],[Index]],Directory[Index],0),MATCH('DEAL DIRECTORY'!AN$5,Directory[#Headers],0))</f>
        <v>--</v>
      </c>
      <c r="AO213" s="132">
        <f>IF(ISBLANK(INDEX(Directory[],MATCH(tbl_deal[[#This Row],[Index]],Directory[Index],0),MATCH('DEAL DIRECTORY'!AO$5,Directory[#Headers],0))),"--",INDEX(Directory[],MATCH(tbl_deal[[#This Row],[Index]],Directory[Index],0),MATCH('DEAL DIRECTORY'!AO$5,Directory[#Headers],0)))</f>
        <v>250000</v>
      </c>
      <c r="AP213" s="129">
        <f>INDEX(Directory[],MATCH(tbl_deal[[#This Row],[Index]],Directory[Index],0),MATCH('DEAL DIRECTORY'!AP$5,Directory[#Headers],0))</f>
        <v>5</v>
      </c>
      <c r="AQ213" s="129">
        <f>INDEX(Directory[],MATCH(tbl_deal[[#This Row],[Index]],Directory[Index],0),MATCH('DEAL DIRECTORY'!AQ$5,Directory[#Headers],0))</f>
        <v>31.92</v>
      </c>
      <c r="AR213" s="129">
        <f>INDEX(Directory[],MATCH(tbl_deal[[#This Row],[Index]],Directory[Index],0),MATCH('DEAL DIRECTORY'!AR$5,Directory[#Headers],0))</f>
        <v>38.76</v>
      </c>
      <c r="AS213" s="129" t="str">
        <f>INDEX(Directory[],MATCH(tbl_deal[[#This Row],[Index]],Directory[Index],0),MATCH('DEAL DIRECTORY'!AS$5,Directory[#Headers],0))</f>
        <v>民企</v>
      </c>
      <c r="AT213" s="129" t="str">
        <f>INDEX(Directory[],MATCH(tbl_deal[[#This Row],[Index]],Directory[Index],0),MATCH('DEAL DIRECTORY'!AT$5,Directory[#Headers],0))</f>
        <v>房地产</v>
      </c>
      <c r="AU213" s="129" t="str">
        <f>INDEX(Directory[],MATCH(tbl_deal[[#This Row],[Index]],Directory[Index],0),MATCH('DEAL DIRECTORY'!AU$5,Directory[#Headers],0))</f>
        <v>--</v>
      </c>
      <c r="AV213" s="129" t="str">
        <f>INDEX(Directory[],MATCH(tbl_deal[[#This Row],[Index]],Directory[Index],0),MATCH('DEAL DIRECTORY'!AV$5,Directory[#Headers],0))</f>
        <v>红筹</v>
      </c>
      <c r="AW213" s="129" t="str">
        <f>INDEX(Directory[],MATCH(tbl_deal[[#This Row],[Index]],Directory[Index],0),MATCH('DEAL DIRECTORY'!AW$5,Directory[#Headers],0))</f>
        <v>高收益</v>
      </c>
      <c r="AX213" s="129" t="str">
        <f>INDEX(Directory[],MATCH(tbl_deal[[#This Row],[Index]],Directory[Index],0),MATCH('DEAL DIRECTORY'!AX$5,Directory[#Headers],0))</f>
        <v>3-5亿</v>
      </c>
      <c r="AY213" s="133" t="str">
        <f>INDEX(Directory[],MATCH(tbl_deal[[#This Row],[Index]],Directory[Index],0),MATCH('DEAL DIRECTORY'!AY$5,Directory[#Headers],0))</f>
        <v>21年</v>
      </c>
      <c r="AZ213" s="129" t="str">
        <f>INDEX(Directory[],MATCH(tbl_deal[[#This Row],[Index]],Directory[Index],0),MATCH('DEAL DIRECTORY'!AZ$5,Directory[#Headers],0))</f>
        <v>Q2</v>
      </c>
      <c r="BA213" s="129" t="str">
        <f>INDEX(Directory[],MATCH(tbl_deal[[#This Row],[Index]],Directory[Index],0),MATCH('DEAL DIRECTORY'!BA$5,Directory[#Headers],0))</f>
        <v>05月</v>
      </c>
      <c r="BB213" s="129" t="str">
        <f>INDEX(Directory[],MATCH(tbl_deal[[#This Row],[Index]],Directory[Index],0),MATCH('DEAL DIRECTORY'!BB$5,Directory[#Headers],0))</f>
        <v>--</v>
      </c>
      <c r="BC213" s="129" t="str">
        <f>INDEX(Directory[],MATCH(tbl_deal[[#This Row],[Index]],Directory[Index],0),MATCH('DEAL DIRECTORY'!BC$5,Directory[#Headers],0))</f>
        <v>TIMES CHINA HOLDINGS LTD</v>
      </c>
      <c r="BD213" s="129" t="str">
        <f>INDEX(Directory[],MATCH(tbl_deal[[#This Row],[Index]],Directory[Index],0),MATCH('DEAL DIRECTORY'!BD$5,Directory[#Headers],0))</f>
        <v>XS2348280962</v>
      </c>
      <c r="BE213" s="137" t="str">
        <f>INDEX(Directory[],MATCH(tbl_deal[[#This Row],[Index]],Directory[Index],0),MATCH('DEAL DIRECTORY'!BE$5,Directory[#Headers],0))</f>
        <v>21年05月</v>
      </c>
      <c r="BF213" s="137" t="str">
        <f>INDEX(Directory[],MATCH(tbl_deal[[#This Row],[Index]],Directory[Index],0),MATCH('DEAL DIRECTORY'!BF$5,Directory[#Headers],0))</f>
        <v>时代中国控股</v>
      </c>
      <c r="BG213" s="137" t="str">
        <f>INDEX(Directory[],MATCH(tbl_deal[[#This Row],[Index]],Directory[Index],0),MATCH('DEAL DIRECTORY'!BG$5,Directory[#Headers],0))</f>
        <v>B1/B+/BB-</v>
      </c>
      <c r="BH213" s="137" t="str">
        <f>INDEX(Directory[],MATCH(tbl_deal[[#This Row],[Index]],Directory[Index],0),MATCH('DEAL DIRECTORY'!BH$5,Directory[#Headers],0))</f>
        <v>高级债</v>
      </c>
      <c r="BI213" s="137" t="str">
        <f>INDEX(Directory[],MATCH(tbl_deal[[#This Row],[Index]],Directory[Index],0),MATCH('DEAL DIRECTORY'!BI$5,Directory[#Headers],0))</f>
        <v>5亿美元</v>
      </c>
      <c r="BJ213" s="137" t="str">
        <f>INDEX(Directory[],MATCH(tbl_deal[[#This Row],[Index]],Directory[Index],0),MATCH('DEAL DIRECTORY'!BJ$5,Directory[#Headers],0))</f>
        <v>3年</v>
      </c>
      <c r="BK213" s="137" t="str">
        <f>INDEX(Directory[],MATCH(tbl_deal[[#This Row],[Index]],Directory[Index],0),MATCH('DEAL DIRECTORY'!BK$5,Directory[#Headers],0))</f>
        <v>5.55%</v>
      </c>
      <c r="BL213" s="137" t="str">
        <f>INDEX(Directory[],MATCH(tbl_deal[[#This Row],[Index]],Directory[Index],0),MATCH('DEAL DIRECTORY'!BL$5,Directory[#Headers],0))</f>
        <v>全球协调人</v>
      </c>
      <c r="BM213" s="129" t="str">
        <f>INDEX(Directory[],MATCH(tbl_deal[[#This Row],[Index]],Directory[Index],0),MATCH('DEAL DIRECTORY'!BM$5,Directory[#Headers],0))</f>
        <v>\\10.10.1.215\dcm$\Deals\Completed\2021 Completed\Champion 时代地产[May]</v>
      </c>
      <c r="BN213" s="4"/>
      <c r="BO213" s="4"/>
      <c r="BP213" s="4"/>
    </row>
    <row r="214" spans="3:68" ht="20.25" customHeight="1" x14ac:dyDescent="0.25">
      <c r="C214" s="129">
        <f>Directory[[#This Row],[Index]]</f>
        <v>257</v>
      </c>
      <c r="D214" s="130">
        <f>INDEX(Directory[],MATCH(tbl_deal[[#This Row],[Index]],Directory[Index],0),MATCH('DEAL DIRECTORY'!D$5,Directory[#Headers],0))</f>
        <v>44343</v>
      </c>
      <c r="E214" s="129" t="str">
        <f>INDEX(Directory[],MATCH(tbl_deal[[#This Row],[Index]],Directory[Index],0),MATCH('DEAL DIRECTORY'!E$5,Directory[#Headers],0))</f>
        <v/>
      </c>
      <c r="F214" s="129" t="str">
        <f>INDEX(Directory[],MATCH(tbl_deal[[#This Row],[Index]],Directory[Index],0),MATCH('DEAL DIRECTORY'!F$5,Directory[#Headers],0))</f>
        <v/>
      </c>
      <c r="G214" s="129" t="str">
        <f>INDEX(Directory[],MATCH(tbl_deal[[#This Row],[Index]],Directory[Index],0),MATCH('DEAL DIRECTORY'!G$5,Directory[#Headers],0))</f>
        <v>Caijin</v>
      </c>
      <c r="H214" s="135" t="str">
        <f>IF(tbl_deal[[#This Row],[FolderPath]]="","",HYPERLINK(tbl_deal[[#This Row],[FolderPath]],"📂"))</f>
        <v>📂</v>
      </c>
      <c r="I214" s="129" t="str">
        <f>INDEX(Directory[],MATCH(tbl_deal[[#This Row],[Index]],Directory[Index],0),MATCH('DEAL DIRECTORY'!I$5,Directory[#Headers],0))</f>
        <v>JBR</v>
      </c>
      <c r="J214" s="129" t="str">
        <f>INDEX(Directory[],MATCH(tbl_deal[[#This Row],[Index]],Directory[Index],0),MATCH('DEAL DIRECTORY'!J$5,Directory[#Headers],0))</f>
        <v>n/a</v>
      </c>
      <c r="K214" s="129" t="str">
        <f>INDEX(Directory[],MATCH(tbl_deal[[#This Row],[Index]],Directory[Index],0),MATCH('DEAL DIRECTORY'!K$5,Directory[#Headers],0))</f>
        <v>SOE组</v>
      </c>
      <c r="L214" s="129">
        <f>INDEX(Directory[],MATCH(tbl_deal[[#This Row],[Index]],Directory[Index],0),MATCH('DEAL DIRECTORY'!L$5,Directory[#Headers],0))</f>
        <v>1</v>
      </c>
      <c r="M214" s="129" t="str">
        <f>INDEX(Directory[],MATCH(tbl_deal[[#This Row],[Index]],Directory[Index],0),MATCH('DEAL DIRECTORY'!M$5,Directory[#Headers],0))</f>
        <v>山东财金</v>
      </c>
      <c r="N214" s="129" t="str">
        <f>INDEX(Directory[],MATCH(tbl_deal[[#This Row],[Index]],Directory[Index],0),MATCH('DEAL DIRECTORY'!N$5,Directory[#Headers],0))</f>
        <v>A2/--/A+</v>
      </c>
      <c r="O214" s="129" t="str">
        <f>INDEX(Directory[],MATCH(tbl_deal[[#This Row],[Index]],Directory[Index],0),MATCH('DEAL DIRECTORY'!O$5,Directory[#Headers],0))</f>
        <v>USD</v>
      </c>
      <c r="P214" s="129">
        <f>INDEX(Directory[],MATCH(tbl_deal[[#This Row],[Index]],Directory[Index],0),MATCH('DEAL DIRECTORY'!P$5,Directory[#Headers],0))</f>
        <v>5</v>
      </c>
      <c r="Q214" s="129" t="str">
        <f>INDEX(Directory[],MATCH(tbl_deal[[#This Row],[Index]],Directory[Index],0),MATCH('DEAL DIRECTORY'!Q$5,Directory[#Headers],0))</f>
        <v>5</v>
      </c>
      <c r="R214" s="129" t="str">
        <f>INDEX(Directory[],MATCH(tbl_deal[[#This Row],[Index]],Directory[Index],0),MATCH('DEAL DIRECTORY'!R$5,Directory[#Headers],0))</f>
        <v>2.4%</v>
      </c>
      <c r="S214" s="129" t="str">
        <f>INDEX(Directory[],MATCH(tbl_deal[[#This Row],[Index]],Directory[Index],0),MATCH('DEAL DIRECTORY'!S$5,Directory[#Headers],0))</f>
        <v>2.8%a</v>
      </c>
      <c r="T214" s="129" t="str">
        <f>INDEX(Directory[],MATCH(tbl_deal[[#This Row],[Index]],Directory[Index],0),MATCH('DEAL DIRECTORY'!T$5,Directory[#Headers],0))</f>
        <v>2.4%</v>
      </c>
      <c r="U214" s="129" t="str">
        <f>INDEX(Directory[],MATCH(tbl_deal[[#This Row],[Index]],Directory[Index],0),MATCH('DEAL DIRECTORY'!U$5,Directory[#Headers],0))</f>
        <v>--</v>
      </c>
      <c r="V214" s="131">
        <f>INDEX(Directory[],MATCH(tbl_deal[[#This Row],[Index]],Directory[Index],0),MATCH('DEAL DIRECTORY'!V$5,Directory[#Headers],0))</f>
        <v>40</v>
      </c>
      <c r="W214" s="129" t="str">
        <f>INDEX(Directory[],MATCH(tbl_deal[[#This Row],[Index]],Directory[Index],0),MATCH('DEAL DIRECTORY'!W$5,Directory[#Headers],0))</f>
        <v>担保</v>
      </c>
      <c r="X214" s="129" t="str">
        <f>INDEX(Directory[],MATCH(tbl_deal[[#This Row],[Index]],Directory[Index],0),MATCH('DEAL DIRECTORY'!X$5,Directory[#Headers],0))</f>
        <v>--</v>
      </c>
      <c r="Y214" s="129" t="str">
        <f>INDEX(Directory[],MATCH(tbl_deal[[#This Row],[Index]],Directory[Index],0),MATCH('DEAL DIRECTORY'!Y$5,Directory[#Headers],0))</f>
        <v>港交所</v>
      </c>
      <c r="Z214" s="129" t="str">
        <f>INDEX(Directory[],MATCH(tbl_deal[[#This Row],[Index]],Directory[Index],0),MATCH('DEAL DIRECTORY'!Z$5,Directory[#Headers],0))</f>
        <v/>
      </c>
      <c r="AA214" s="129" t="str">
        <f>INDEX(Directory[],MATCH(tbl_deal[[#This Row],[Index]],Directory[Index],0),MATCH('DEAL DIRECTORY'!AA$5,Directory[#Headers],0))</f>
        <v/>
      </c>
      <c r="AB214" s="129" t="str">
        <f>INDEX(Directory[],MATCH(tbl_deal[[#This Row],[Index]],Directory[Index],0),MATCH('DEAL DIRECTORY'!AB$5,Directory[#Headers],0))</f>
        <v>BISL</v>
      </c>
      <c r="AC214" s="129" t="str">
        <f>INDEX(Directory[],MATCH(tbl_deal[[#This Row],[Index]],Directory[Index],0),MATCH('DEAL DIRECTORY'!AC$5,Directory[#Headers],0))</f>
        <v>--</v>
      </c>
      <c r="AD214" s="129" t="str">
        <f>INDEX(Directory[],MATCH(tbl_deal[[#This Row],[Index]],Directory[Index],0),MATCH('DEAL DIRECTORY'!AD$5,Directory[#Headers],0))</f>
        <v>--</v>
      </c>
      <c r="AE214" s="129" t="str">
        <f>INDEX(Directory[],MATCH(tbl_deal[[#This Row],[Index]],Directory[Index],0),MATCH('DEAL DIRECTORY'!AE$5,Directory[#Headers],0))</f>
        <v>--</v>
      </c>
      <c r="AF214" s="129" t="str">
        <f>INDEX(Directory[],MATCH(tbl_deal[[#This Row],[Index]],Directory[Index],0),MATCH('DEAL DIRECTORY'!AF$5,Directory[#Headers],0))</f>
        <v>Y</v>
      </c>
      <c r="AG214" s="129" t="str">
        <f>INDEX(Directory[],MATCH(tbl_deal[[#This Row],[Index]],Directory[Index],0),MATCH('DEAL DIRECTORY'!AG$5,Directory[#Headers],0))</f>
        <v>山东省财金投资集团有限公司</v>
      </c>
      <c r="AH214" s="129" t="str">
        <f>INDEX(Directory[],MATCH(tbl_deal[[#This Row],[Index]],Directory[Index],0),MATCH('DEAL DIRECTORY'!AH$5,Directory[#Headers],0))</f>
        <v>A2/--/A+</v>
      </c>
      <c r="AI214" s="129" t="str">
        <f>INDEX(Directory[],MATCH(tbl_deal[[#This Row],[Index]],Directory[Index],0),MATCH('DEAL DIRECTORY'!AI$5,Directory[#Headers],0))</f>
        <v>AAA</v>
      </c>
      <c r="AJ214" s="129" t="str">
        <f>INDEX(Directory[],MATCH(tbl_deal[[#This Row],[Index]],Directory[Index],0),MATCH('DEAL DIRECTORY'!AJ$5,Directory[#Headers],0))</f>
        <v>山东</v>
      </c>
      <c r="AK214" s="129" t="str">
        <f>INDEX(Directory[],MATCH(tbl_deal[[#This Row],[Index]],Directory[Index],0),MATCH('DEAL DIRECTORY'!AK$5,Directory[#Headers],0))</f>
        <v>济南市</v>
      </c>
      <c r="AL214" s="129" t="str">
        <f>INDEX(Directory[],MATCH(tbl_deal[[#This Row],[Index]],Directory[Index],0),MATCH('DEAL DIRECTORY'!AL$5,Directory[#Headers],0))</f>
        <v>--</v>
      </c>
      <c r="AM214" s="129" t="str">
        <f>INDEX(Directory[],MATCH(tbl_deal[[#This Row],[Index]],Directory[Index],0),MATCH('DEAL DIRECTORY'!AM$5,Directory[#Headers],0))</f>
        <v>--</v>
      </c>
      <c r="AN214" s="129" t="str">
        <f>INDEX(Directory[],MATCH(tbl_deal[[#This Row],[Index]],Directory[Index],0),MATCH('DEAL DIRECTORY'!AN$5,Directory[#Headers],0))</f>
        <v>--</v>
      </c>
      <c r="AO214" s="132">
        <f>IF(ISBLANK(INDEX(Directory[],MATCH(tbl_deal[[#This Row],[Index]],Directory[Index],0),MATCH('DEAL DIRECTORY'!AO$5,Directory[#Headers],0))),"--",INDEX(Directory[],MATCH(tbl_deal[[#This Row],[Index]],Directory[Index],0),MATCH('DEAL DIRECTORY'!AO$5,Directory[#Headers],0)))</f>
        <v>0</v>
      </c>
      <c r="AP214" s="129">
        <f>INDEX(Directory[],MATCH(tbl_deal[[#This Row],[Index]],Directory[Index],0),MATCH('DEAL DIRECTORY'!AP$5,Directory[#Headers],0))</f>
        <v>5</v>
      </c>
      <c r="AQ214" s="129">
        <f>INDEX(Directory[],MATCH(tbl_deal[[#This Row],[Index]],Directory[Index],0),MATCH('DEAL DIRECTORY'!AQ$5,Directory[#Headers],0))</f>
        <v>31.92</v>
      </c>
      <c r="AR214" s="129">
        <f>INDEX(Directory[],MATCH(tbl_deal[[#This Row],[Index]],Directory[Index],0),MATCH('DEAL DIRECTORY'!AR$5,Directory[#Headers],0))</f>
        <v>38.76</v>
      </c>
      <c r="AS214" s="129" t="str">
        <f>INDEX(Directory[],MATCH(tbl_deal[[#This Row],[Index]],Directory[Index],0),MATCH('DEAL DIRECTORY'!AS$5,Directory[#Headers],0))</f>
        <v>地方国企</v>
      </c>
      <c r="AT214" s="129" t="str">
        <f>INDEX(Directory[],MATCH(tbl_deal[[#This Row],[Index]],Directory[Index],0),MATCH('DEAL DIRECTORY'!AT$5,Directory[#Headers],0))</f>
        <v>地方平台</v>
      </c>
      <c r="AU214" s="129" t="str">
        <f>INDEX(Directory[],MATCH(tbl_deal[[#This Row],[Index]],Directory[Index],0),MATCH('DEAL DIRECTORY'!AU$5,Directory[#Headers],0))</f>
        <v>--</v>
      </c>
      <c r="AV214" s="129" t="str">
        <f>INDEX(Directory[],MATCH(tbl_deal[[#This Row],[Index]],Directory[Index],0),MATCH('DEAL DIRECTORY'!AV$5,Directory[#Headers],0))</f>
        <v>担保</v>
      </c>
      <c r="AW214" s="129" t="str">
        <f>INDEX(Directory[],MATCH(tbl_deal[[#This Row],[Index]],Directory[Index],0),MATCH('DEAL DIRECTORY'!AW$5,Directory[#Headers],0))</f>
        <v>投资级</v>
      </c>
      <c r="AX214" s="129" t="str">
        <f>INDEX(Directory[],MATCH(tbl_deal[[#This Row],[Index]],Directory[Index],0),MATCH('DEAL DIRECTORY'!AX$5,Directory[#Headers],0))</f>
        <v>3-5亿</v>
      </c>
      <c r="AY214" s="133" t="str">
        <f>INDEX(Directory[],MATCH(tbl_deal[[#This Row],[Index]],Directory[Index],0),MATCH('DEAL DIRECTORY'!AY$5,Directory[#Headers],0))</f>
        <v>21年</v>
      </c>
      <c r="AZ214" s="129" t="str">
        <f>INDEX(Directory[],MATCH(tbl_deal[[#This Row],[Index]],Directory[Index],0),MATCH('DEAL DIRECTORY'!AZ$5,Directory[#Headers],0))</f>
        <v>Q2</v>
      </c>
      <c r="BA214" s="129" t="str">
        <f>INDEX(Directory[],MATCH(tbl_deal[[#This Row],[Index]],Directory[Index],0),MATCH('DEAL DIRECTORY'!BA$5,Directory[#Headers],0))</f>
        <v>05月</v>
      </c>
      <c r="BB214" s="129" t="str">
        <f>INDEX(Directory[],MATCH(tbl_deal[[#This Row],[Index]],Directory[Index],0),MATCH('DEAL DIRECTORY'!BB$5,Directory[#Headers],0))</f>
        <v>SOE Creds</v>
      </c>
      <c r="BC214" s="129" t="str">
        <f>INDEX(Directory[],MATCH(tbl_deal[[#This Row],[Index]],Directory[Index],0),MATCH('DEAL DIRECTORY'!BC$5,Directory[#Headers],0))</f>
        <v>SFG INTERNATIONAL HOLDINGS CO LTD</v>
      </c>
      <c r="BD214" s="129" t="str">
        <f>INDEX(Directory[],MATCH(tbl_deal[[#This Row],[Index]],Directory[Index],0),MATCH('DEAL DIRECTORY'!BD$5,Directory[#Headers],0))</f>
        <v>XS2327841057</v>
      </c>
      <c r="BE214" s="137" t="str">
        <f>INDEX(Directory[],MATCH(tbl_deal[[#This Row],[Index]],Directory[Index],0),MATCH('DEAL DIRECTORY'!BE$5,Directory[#Headers],0))</f>
        <v>21年05月</v>
      </c>
      <c r="BF214" s="137" t="str">
        <f>INDEX(Directory[],MATCH(tbl_deal[[#This Row],[Index]],Directory[Index],0),MATCH('DEAL DIRECTORY'!BF$5,Directory[#Headers],0))</f>
        <v>山东财金</v>
      </c>
      <c r="BG214" s="137" t="str">
        <f>INDEX(Directory[],MATCH(tbl_deal[[#This Row],[Index]],Directory[Index],0),MATCH('DEAL DIRECTORY'!BG$5,Directory[#Headers],0))</f>
        <v>A2/--/A+</v>
      </c>
      <c r="BH214" s="137" t="str">
        <f>INDEX(Directory[],MATCH(tbl_deal[[#This Row],[Index]],Directory[Index],0),MATCH('DEAL DIRECTORY'!BH$5,Directory[#Headers],0))</f>
        <v>高级债</v>
      </c>
      <c r="BI214" s="137" t="str">
        <f>INDEX(Directory[],MATCH(tbl_deal[[#This Row],[Index]],Directory[Index],0),MATCH('DEAL DIRECTORY'!BI$5,Directory[#Headers],0))</f>
        <v>5亿美元</v>
      </c>
      <c r="BJ214" s="137" t="str">
        <f>INDEX(Directory[],MATCH(tbl_deal[[#This Row],[Index]],Directory[Index],0),MATCH('DEAL DIRECTORY'!BJ$5,Directory[#Headers],0))</f>
        <v>5年</v>
      </c>
      <c r="BK214" s="137" t="str">
        <f>INDEX(Directory[],MATCH(tbl_deal[[#This Row],[Index]],Directory[Index],0),MATCH('DEAL DIRECTORY'!BK$5,Directory[#Headers],0))</f>
        <v>2.4%</v>
      </c>
      <c r="BL214" s="137" t="str">
        <f>INDEX(Directory[],MATCH(tbl_deal[[#This Row],[Index]],Directory[Index],0),MATCH('DEAL DIRECTORY'!BL$5,Directory[#Headers],0))</f>
        <v>账簿管理人</v>
      </c>
      <c r="BM214" s="129" t="str">
        <f>INDEX(Directory[],MATCH(tbl_deal[[#This Row],[Index]],Directory[Index],0),MATCH('DEAL DIRECTORY'!BM$5,Directory[#Headers],0))</f>
        <v>\\10.10.1.215\dcm$\Deals\Completed\2021 Completed\Caijin 山东财金</v>
      </c>
      <c r="BN214" s="4"/>
      <c r="BO214" s="4"/>
      <c r="BP214" s="4"/>
    </row>
    <row r="215" spans="3:68" ht="20.25" customHeight="1" x14ac:dyDescent="0.25">
      <c r="C215" s="129">
        <f>Directory[[#This Row],[Index]]</f>
        <v>256</v>
      </c>
      <c r="D215" s="130">
        <f>INDEX(Directory[],MATCH(tbl_deal[[#This Row],[Index]],Directory[Index],0),MATCH('DEAL DIRECTORY'!D$5,Directory[#Headers],0))</f>
        <v>44341</v>
      </c>
      <c r="E215" s="129" t="str">
        <f>INDEX(Directory[],MATCH(tbl_deal[[#This Row],[Index]],Directory[Index],0),MATCH('DEAL DIRECTORY'!E$5,Directory[#Headers],0))</f>
        <v/>
      </c>
      <c r="F215" s="129" t="str">
        <f>INDEX(Directory[],MATCH(tbl_deal[[#This Row],[Index]],Directory[Index],0),MATCH('DEAL DIRECTORY'!F$5,Directory[#Headers],0))</f>
        <v/>
      </c>
      <c r="G215" s="129" t="str">
        <f>INDEX(Directory[],MATCH(tbl_deal[[#This Row],[Index]],Directory[Index],0),MATCH('DEAL DIRECTORY'!G$5,Directory[#Headers],0))</f>
        <v>Lushan</v>
      </c>
      <c r="H215" s="135" t="str">
        <f>IF(tbl_deal[[#This Row],[FolderPath]]="","",HYPERLINK(tbl_deal[[#This Row],[FolderPath]],"📂"))</f>
        <v>📂</v>
      </c>
      <c r="I215" s="129" t="str">
        <f>INDEX(Directory[],MATCH(tbl_deal[[#This Row],[Index]],Directory[Index],0),MATCH('DEAL DIRECTORY'!I$5,Directory[#Headers],0))</f>
        <v>JBR</v>
      </c>
      <c r="J215" s="129" t="str">
        <f>INDEX(Directory[],MATCH(tbl_deal[[#This Row],[Index]],Directory[Index],0),MATCH('DEAL DIRECTORY'!J$5,Directory[#Headers],0))</f>
        <v>n/a</v>
      </c>
      <c r="K215" s="129" t="str">
        <f>INDEX(Directory[],MATCH(tbl_deal[[#This Row],[Index]],Directory[Index],0),MATCH('DEAL DIRECTORY'!K$5,Directory[#Headers],0))</f>
        <v>SOE组</v>
      </c>
      <c r="L215" s="129">
        <f>INDEX(Directory[],MATCH(tbl_deal[[#This Row],[Index]],Directory[Index],0),MATCH('DEAL DIRECTORY'!L$5,Directory[#Headers],0))</f>
        <v>1</v>
      </c>
      <c r="M215" s="129" t="str">
        <f>INDEX(Directory[],MATCH(tbl_deal[[#This Row],[Index]],Directory[Index],0),MATCH('DEAL DIRECTORY'!M$5,Directory[#Headers],0))</f>
        <v>九江城发</v>
      </c>
      <c r="N215" s="129" t="str">
        <f>INDEX(Directory[],MATCH(tbl_deal[[#This Row],[Index]],Directory[Index],0),MATCH('DEAL DIRECTORY'!N$5,Directory[#Headers],0))</f>
        <v>--/--/BBB-</v>
      </c>
      <c r="O215" s="129" t="str">
        <f>INDEX(Directory[],MATCH(tbl_deal[[#This Row],[Index]],Directory[Index],0),MATCH('DEAL DIRECTORY'!O$5,Directory[#Headers],0))</f>
        <v>USD</v>
      </c>
      <c r="P215" s="129">
        <f>INDEX(Directory[],MATCH(tbl_deal[[#This Row],[Index]],Directory[Index],0),MATCH('DEAL DIRECTORY'!P$5,Directory[#Headers],0))</f>
        <v>3</v>
      </c>
      <c r="Q215" s="129" t="str">
        <f>INDEX(Directory[],MATCH(tbl_deal[[#This Row],[Index]],Directory[Index],0),MATCH('DEAL DIRECTORY'!Q$5,Directory[#Headers],0))</f>
        <v>3</v>
      </c>
      <c r="R215" s="129" t="str">
        <f>INDEX(Directory[],MATCH(tbl_deal[[#This Row],[Index]],Directory[Index],0),MATCH('DEAL DIRECTORY'!R$5,Directory[#Headers],0))</f>
        <v>3.45%</v>
      </c>
      <c r="S215" s="129" t="str">
        <f>INDEX(Directory[],MATCH(tbl_deal[[#This Row],[Index]],Directory[Index],0),MATCH('DEAL DIRECTORY'!S$5,Directory[#Headers],0))</f>
        <v>3.9%a</v>
      </c>
      <c r="T215" s="129" t="str">
        <f>INDEX(Directory[],MATCH(tbl_deal[[#This Row],[Index]],Directory[Index],0),MATCH('DEAL DIRECTORY'!T$5,Directory[#Headers],0))</f>
        <v>3.45%</v>
      </c>
      <c r="U215" s="129" t="str">
        <f>INDEX(Directory[],MATCH(tbl_deal[[#This Row],[Index]],Directory[Index],0),MATCH('DEAL DIRECTORY'!U$5,Directory[#Headers],0))</f>
        <v>--</v>
      </c>
      <c r="V215" s="131">
        <f>INDEX(Directory[],MATCH(tbl_deal[[#This Row],[Index]],Directory[Index],0),MATCH('DEAL DIRECTORY'!V$5,Directory[#Headers],0))</f>
        <v>45</v>
      </c>
      <c r="W215" s="129" t="str">
        <f>INDEX(Directory[],MATCH(tbl_deal[[#This Row],[Index]],Directory[Index],0),MATCH('DEAL DIRECTORY'!W$5,Directory[#Headers],0))</f>
        <v>直发</v>
      </c>
      <c r="X215" s="129" t="str">
        <f>INDEX(Directory[],MATCH(tbl_deal[[#This Row],[Index]],Directory[Index],0),MATCH('DEAL DIRECTORY'!X$5,Directory[#Headers],0))</f>
        <v>--</v>
      </c>
      <c r="Y215" s="129" t="str">
        <f>INDEX(Directory[],MATCH(tbl_deal[[#This Row],[Index]],Directory[Index],0),MATCH('DEAL DIRECTORY'!Y$5,Directory[#Headers],0))</f>
        <v>港交所</v>
      </c>
      <c r="Z215" s="129" t="str">
        <f>INDEX(Directory[],MATCH(tbl_deal[[#This Row],[Index]],Directory[Index],0),MATCH('DEAL DIRECTORY'!Z$5,Directory[#Headers],0))</f>
        <v/>
      </c>
      <c r="AA215" s="129" t="str">
        <f>INDEX(Directory[],MATCH(tbl_deal[[#This Row],[Index]],Directory[Index],0),MATCH('DEAL DIRECTORY'!AA$5,Directory[#Headers],0))</f>
        <v/>
      </c>
      <c r="AB215" s="129" t="str">
        <f>INDEX(Directory[],MATCH(tbl_deal[[#This Row],[Index]],Directory[Index],0),MATCH('DEAL DIRECTORY'!AB$5,Directory[#Headers],0))</f>
        <v>BISL</v>
      </c>
      <c r="AC215" s="129" t="str">
        <f>INDEX(Directory[],MATCH(tbl_deal[[#This Row],[Index]],Directory[Index],0),MATCH('DEAL DIRECTORY'!AC$5,Directory[#Headers],0))</f>
        <v>--</v>
      </c>
      <c r="AD215" s="129" t="str">
        <f>INDEX(Directory[],MATCH(tbl_deal[[#This Row],[Index]],Directory[Index],0),MATCH('DEAL DIRECTORY'!AD$5,Directory[#Headers],0))</f>
        <v>--</v>
      </c>
      <c r="AE215" s="129" t="str">
        <f>INDEX(Directory[],MATCH(tbl_deal[[#This Row],[Index]],Directory[Index],0),MATCH('DEAL DIRECTORY'!AE$5,Directory[#Headers],0))</f>
        <v>--</v>
      </c>
      <c r="AF215" s="129" t="str">
        <f>INDEX(Directory[],MATCH(tbl_deal[[#This Row],[Index]],Directory[Index],0),MATCH('DEAL DIRECTORY'!AF$5,Directory[#Headers],0))</f>
        <v>Y</v>
      </c>
      <c r="AG215" s="129" t="str">
        <f>INDEX(Directory[],MATCH(tbl_deal[[#This Row],[Index]],Directory[Index],0),MATCH('DEAL DIRECTORY'!AG$5,Directory[#Headers],0))</f>
        <v>九江市城市发展集团有限公司</v>
      </c>
      <c r="AH215" s="129" t="str">
        <f>INDEX(Directory[],MATCH(tbl_deal[[#This Row],[Index]],Directory[Index],0),MATCH('DEAL DIRECTORY'!AH$5,Directory[#Headers],0))</f>
        <v>--/--/BBB-</v>
      </c>
      <c r="AI215" s="129" t="str">
        <f>INDEX(Directory[],MATCH(tbl_deal[[#This Row],[Index]],Directory[Index],0),MATCH('DEAL DIRECTORY'!AI$5,Directory[#Headers],0))</f>
        <v>AA+</v>
      </c>
      <c r="AJ215" s="129" t="str">
        <f>INDEX(Directory[],MATCH(tbl_deal[[#This Row],[Index]],Directory[Index],0),MATCH('DEAL DIRECTORY'!AJ$5,Directory[#Headers],0))</f>
        <v>江西</v>
      </c>
      <c r="AK215" s="129" t="str">
        <f>INDEX(Directory[],MATCH(tbl_deal[[#This Row],[Index]],Directory[Index],0),MATCH('DEAL DIRECTORY'!AK$5,Directory[#Headers],0))</f>
        <v>九江市</v>
      </c>
      <c r="AL215" s="129" t="str">
        <f>INDEX(Directory[],MATCH(tbl_deal[[#This Row],[Index]],Directory[Index],0),MATCH('DEAL DIRECTORY'!AL$5,Directory[#Headers],0))</f>
        <v>--</v>
      </c>
      <c r="AM215" s="129" t="str">
        <f>INDEX(Directory[],MATCH(tbl_deal[[#This Row],[Index]],Directory[Index],0),MATCH('DEAL DIRECTORY'!AM$5,Directory[#Headers],0))</f>
        <v>--</v>
      </c>
      <c r="AN215" s="129" t="str">
        <f>INDEX(Directory[],MATCH(tbl_deal[[#This Row],[Index]],Directory[Index],0),MATCH('DEAL DIRECTORY'!AN$5,Directory[#Headers],0))</f>
        <v>--</v>
      </c>
      <c r="AO215" s="132">
        <f>IF(ISBLANK(INDEX(Directory[],MATCH(tbl_deal[[#This Row],[Index]],Directory[Index],0),MATCH('DEAL DIRECTORY'!AO$5,Directory[#Headers],0))),"--",INDEX(Directory[],MATCH(tbl_deal[[#This Row],[Index]],Directory[Index],0),MATCH('DEAL DIRECTORY'!AO$5,Directory[#Headers],0)))</f>
        <v>6000</v>
      </c>
      <c r="AP215" s="129">
        <f>INDEX(Directory[],MATCH(tbl_deal[[#This Row],[Index]],Directory[Index],0),MATCH('DEAL DIRECTORY'!AP$5,Directory[#Headers],0))</f>
        <v>3</v>
      </c>
      <c r="AQ215" s="129">
        <f>INDEX(Directory[],MATCH(tbl_deal[[#This Row],[Index]],Directory[Index],0),MATCH('DEAL DIRECTORY'!AQ$5,Directory[#Headers],0))</f>
        <v>19.23</v>
      </c>
      <c r="AR215" s="129">
        <f>INDEX(Directory[],MATCH(tbl_deal[[#This Row],[Index]],Directory[Index],0),MATCH('DEAL DIRECTORY'!AR$5,Directory[#Headers],0))</f>
        <v>23.256</v>
      </c>
      <c r="AS215" s="129" t="str">
        <f>INDEX(Directory[],MATCH(tbl_deal[[#This Row],[Index]],Directory[Index],0),MATCH('DEAL DIRECTORY'!AS$5,Directory[#Headers],0))</f>
        <v>地方国企</v>
      </c>
      <c r="AT215" s="129" t="str">
        <f>INDEX(Directory[],MATCH(tbl_deal[[#This Row],[Index]],Directory[Index],0),MATCH('DEAL DIRECTORY'!AT$5,Directory[#Headers],0))</f>
        <v>地方平台</v>
      </c>
      <c r="AU215" s="129" t="str">
        <f>INDEX(Directory[],MATCH(tbl_deal[[#This Row],[Index]],Directory[Index],0),MATCH('DEAL DIRECTORY'!AU$5,Directory[#Headers],0))</f>
        <v>基建</v>
      </c>
      <c r="AV215" s="129" t="str">
        <f>INDEX(Directory[],MATCH(tbl_deal[[#This Row],[Index]],Directory[Index],0),MATCH('DEAL DIRECTORY'!AV$5,Directory[#Headers],0))</f>
        <v>直发</v>
      </c>
      <c r="AW215" s="129" t="str">
        <f>INDEX(Directory[],MATCH(tbl_deal[[#This Row],[Index]],Directory[Index],0),MATCH('DEAL DIRECTORY'!AW$5,Directory[#Headers],0))</f>
        <v>投资级</v>
      </c>
      <c r="AX215" s="129" t="str">
        <f>INDEX(Directory[],MATCH(tbl_deal[[#This Row],[Index]],Directory[Index],0),MATCH('DEAL DIRECTORY'!AX$5,Directory[#Headers],0))</f>
        <v>2-3亿</v>
      </c>
      <c r="AY215" s="133" t="str">
        <f>INDEX(Directory[],MATCH(tbl_deal[[#This Row],[Index]],Directory[Index],0),MATCH('DEAL DIRECTORY'!AY$5,Directory[#Headers],0))</f>
        <v>21年</v>
      </c>
      <c r="AZ215" s="129" t="str">
        <f>INDEX(Directory[],MATCH(tbl_deal[[#This Row],[Index]],Directory[Index],0),MATCH('DEAL DIRECTORY'!AZ$5,Directory[#Headers],0))</f>
        <v>Q2</v>
      </c>
      <c r="BA215" s="129" t="str">
        <f>INDEX(Directory[],MATCH(tbl_deal[[#This Row],[Index]],Directory[Index],0),MATCH('DEAL DIRECTORY'!BA$5,Directory[#Headers],0))</f>
        <v>05月</v>
      </c>
      <c r="BB215" s="129" t="str">
        <f>INDEX(Directory[],MATCH(tbl_deal[[#This Row],[Index]],Directory[Index],0),MATCH('DEAL DIRECTORY'!BB$5,Directory[#Headers],0))</f>
        <v>SOE Creds</v>
      </c>
      <c r="BC215" s="129" t="str">
        <f>INDEX(Directory[],MATCH(tbl_deal[[#This Row],[Index]],Directory[Index],0),MATCH('DEAL DIRECTORY'!BC$5,Directory[#Headers],0))</f>
        <v>JIUJIANG MUNICIPAL DEVELOPMENT GROUP CO LTD</v>
      </c>
      <c r="BD215" s="129" t="str">
        <f>INDEX(Directory[],MATCH(tbl_deal[[#This Row],[Index]],Directory[Index],0),MATCH('DEAL DIRECTORY'!BD$5,Directory[#Headers],0))</f>
        <v>XS2320304376</v>
      </c>
      <c r="BE215" s="137" t="str">
        <f>INDEX(Directory[],MATCH(tbl_deal[[#This Row],[Index]],Directory[Index],0),MATCH('DEAL DIRECTORY'!BE$5,Directory[#Headers],0))</f>
        <v>21年05月</v>
      </c>
      <c r="BF215" s="137" t="str">
        <f>INDEX(Directory[],MATCH(tbl_deal[[#This Row],[Index]],Directory[Index],0),MATCH('DEAL DIRECTORY'!BF$5,Directory[#Headers],0))</f>
        <v>九江城发</v>
      </c>
      <c r="BG215" s="137" t="str">
        <f>INDEX(Directory[],MATCH(tbl_deal[[#This Row],[Index]],Directory[Index],0),MATCH('DEAL DIRECTORY'!BG$5,Directory[#Headers],0))</f>
        <v>--/--/BBB-</v>
      </c>
      <c r="BH215" s="137" t="str">
        <f>INDEX(Directory[],MATCH(tbl_deal[[#This Row],[Index]],Directory[Index],0),MATCH('DEAL DIRECTORY'!BH$5,Directory[#Headers],0))</f>
        <v>高级债</v>
      </c>
      <c r="BI215" s="137" t="str">
        <f>INDEX(Directory[],MATCH(tbl_deal[[#This Row],[Index]],Directory[Index],0),MATCH('DEAL DIRECTORY'!BI$5,Directory[#Headers],0))</f>
        <v>3亿美元</v>
      </c>
      <c r="BJ215" s="137" t="str">
        <f>INDEX(Directory[],MATCH(tbl_deal[[#This Row],[Index]],Directory[Index],0),MATCH('DEAL DIRECTORY'!BJ$5,Directory[#Headers],0))</f>
        <v>3年</v>
      </c>
      <c r="BK215" s="137" t="str">
        <f>INDEX(Directory[],MATCH(tbl_deal[[#This Row],[Index]],Directory[Index],0),MATCH('DEAL DIRECTORY'!BK$5,Directory[#Headers],0))</f>
        <v>3.45%</v>
      </c>
      <c r="BL215" s="137" t="str">
        <f>INDEX(Directory[],MATCH(tbl_deal[[#This Row],[Index]],Directory[Index],0),MATCH('DEAL DIRECTORY'!BL$5,Directory[#Headers],0))</f>
        <v>账簿管理人</v>
      </c>
      <c r="BM215" s="129" t="str">
        <f>INDEX(Directory[],MATCH(tbl_deal[[#This Row],[Index]],Directory[Index],0),MATCH('DEAL DIRECTORY'!BM$5,Directory[#Headers],0))</f>
        <v>\\10.10.1.215\dcm$\Deals\Completed\2021 Completed\Lushan 九江城投</v>
      </c>
      <c r="BN215" s="4"/>
      <c r="BO215" s="4"/>
      <c r="BP215" s="4"/>
    </row>
    <row r="216" spans="3:68" ht="20.25" customHeight="1" x14ac:dyDescent="0.25">
      <c r="C216" s="129">
        <f>Directory[[#This Row],[Index]]</f>
        <v>255</v>
      </c>
      <c r="D216" s="130">
        <f>INDEX(Directory[],MATCH(tbl_deal[[#This Row],[Index]],Directory[Index],0),MATCH('DEAL DIRECTORY'!D$5,Directory[#Headers],0))</f>
        <v>44340</v>
      </c>
      <c r="E216" s="129" t="str">
        <f>INDEX(Directory[],MATCH(tbl_deal[[#This Row],[Index]],Directory[Index],0),MATCH('DEAL DIRECTORY'!E$5,Directory[#Headers],0))</f>
        <v/>
      </c>
      <c r="F216" s="129" t="str">
        <f>INDEX(Directory[],MATCH(tbl_deal[[#This Row],[Index]],Directory[Index],0),MATCH('DEAL DIRECTORY'!F$5,Directory[#Headers],0))</f>
        <v/>
      </c>
      <c r="G216" s="129" t="str">
        <f>INDEX(Directory[],MATCH(tbl_deal[[#This Row],[Index]],Directory[Index],0),MATCH('DEAL DIRECTORY'!G$5,Directory[#Headers],0))</f>
        <v>Republic</v>
      </c>
      <c r="H216" s="135" t="str">
        <f>IF(tbl_deal[[#This Row],[FolderPath]]="","",HYPERLINK(tbl_deal[[#This Row],[FolderPath]],"📂"))</f>
        <v>📂</v>
      </c>
      <c r="I216" s="129" t="str">
        <f>INDEX(Directory[],MATCH(tbl_deal[[#This Row],[Index]],Directory[Index],0),MATCH('DEAL DIRECTORY'!I$5,Directory[#Headers],0))</f>
        <v>JBR</v>
      </c>
      <c r="J216" s="129" t="str">
        <f>INDEX(Directory[],MATCH(tbl_deal[[#This Row],[Index]],Directory[Index],0),MATCH('DEAL DIRECTORY'!J$5,Directory[#Headers],0))</f>
        <v>n/a</v>
      </c>
      <c r="K216" s="129" t="str">
        <f>INDEX(Directory[],MATCH(tbl_deal[[#This Row],[Index]],Directory[Index],0),MATCH('DEAL DIRECTORY'!K$5,Directory[#Headers],0))</f>
        <v>SOE组</v>
      </c>
      <c r="L216" s="129">
        <f>INDEX(Directory[],MATCH(tbl_deal[[#This Row],[Index]],Directory[Index],0),MATCH('DEAL DIRECTORY'!L$5,Directory[#Headers],0))</f>
        <v>1</v>
      </c>
      <c r="M216" s="129" t="str">
        <f>INDEX(Directory[],MATCH(tbl_deal[[#This Row],[Index]],Directory[Index],0),MATCH('DEAL DIRECTORY'!M$5,Directory[#Headers],0))</f>
        <v>国任财险</v>
      </c>
      <c r="N216" s="129" t="str">
        <f>INDEX(Directory[],MATCH(tbl_deal[[#This Row],[Index]],Directory[Index],0),MATCH('DEAL DIRECTORY'!N$5,Directory[#Headers],0))</f>
        <v>--/--/BBB+</v>
      </c>
      <c r="O216" s="129" t="str">
        <f>INDEX(Directory[],MATCH(tbl_deal[[#This Row],[Index]],Directory[Index],0),MATCH('DEAL DIRECTORY'!O$5,Directory[#Headers],0))</f>
        <v>USD</v>
      </c>
      <c r="P216" s="129">
        <f>INDEX(Directory[],MATCH(tbl_deal[[#This Row],[Index]],Directory[Index],0),MATCH('DEAL DIRECTORY'!P$5,Directory[#Headers],0))</f>
        <v>5.6</v>
      </c>
      <c r="Q216" s="129" t="str">
        <f>INDEX(Directory[],MATCH(tbl_deal[[#This Row],[Index]],Directory[Index],0),MATCH('DEAL DIRECTORY'!Q$5,Directory[#Headers],0))</f>
        <v>5</v>
      </c>
      <c r="R216" s="129" t="str">
        <f>INDEX(Directory[],MATCH(tbl_deal[[#This Row],[Index]],Directory[Index],0),MATCH('DEAL DIRECTORY'!R$5,Directory[#Headers],0))</f>
        <v>3.35%</v>
      </c>
      <c r="S216" s="129" t="str">
        <f>INDEX(Directory[],MATCH(tbl_deal[[#This Row],[Index]],Directory[Index],0),MATCH('DEAL DIRECTORY'!S$5,Directory[#Headers],0))</f>
        <v>T5+300a</v>
      </c>
      <c r="T216" s="129" t="str">
        <f>INDEX(Directory[],MATCH(tbl_deal[[#This Row],[Index]],Directory[Index],0),MATCH('DEAL DIRECTORY'!T$5,Directory[#Headers],0))</f>
        <v>T5+260</v>
      </c>
      <c r="U216" s="129" t="str">
        <f>INDEX(Directory[],MATCH(tbl_deal[[#This Row],[Index]],Directory[Index],0),MATCH('DEAL DIRECTORY'!U$5,Directory[#Headers],0))</f>
        <v>T5+260</v>
      </c>
      <c r="V216" s="131">
        <f>INDEX(Directory[],MATCH(tbl_deal[[#This Row],[Index]],Directory[Index],0),MATCH('DEAL DIRECTORY'!V$5,Directory[#Headers],0))</f>
        <v>40</v>
      </c>
      <c r="W216" s="129" t="str">
        <f>INDEX(Directory[],MATCH(tbl_deal[[#This Row],[Index]],Directory[Index],0),MATCH('DEAL DIRECTORY'!W$5,Directory[#Headers],0))</f>
        <v>直发</v>
      </c>
      <c r="X216" s="129" t="str">
        <f>INDEX(Directory[],MATCH(tbl_deal[[#This Row],[Index]],Directory[Index],0),MATCH('DEAL DIRECTORY'!X$5,Directory[#Headers],0))</f>
        <v>--</v>
      </c>
      <c r="Y216" s="129" t="str">
        <f>INDEX(Directory[],MATCH(tbl_deal[[#This Row],[Index]],Directory[Index],0),MATCH('DEAL DIRECTORY'!Y$5,Directory[#Headers],0))</f>
        <v>港交所</v>
      </c>
      <c r="Z216" s="129" t="str">
        <f>INDEX(Directory[],MATCH(tbl_deal[[#This Row],[Index]],Directory[Index],0),MATCH('DEAL DIRECTORY'!Z$5,Directory[#Headers],0))</f>
        <v/>
      </c>
      <c r="AA216" s="129" t="str">
        <f>INDEX(Directory[],MATCH(tbl_deal[[#This Row],[Index]],Directory[Index],0),MATCH('DEAL DIRECTORY'!AA$5,Directory[#Headers],0))</f>
        <v/>
      </c>
      <c r="AB216" s="129" t="str">
        <f>INDEX(Directory[],MATCH(tbl_deal[[#This Row],[Index]],Directory[Index],0),MATCH('DEAL DIRECTORY'!AB$5,Directory[#Headers],0))</f>
        <v>BISL,港分</v>
      </c>
      <c r="AC216" s="129" t="str">
        <f>INDEX(Directory[],MATCH(tbl_deal[[#This Row],[Index]],Directory[Index],0),MATCH('DEAL DIRECTORY'!AC$5,Directory[#Headers],0))</f>
        <v>--</v>
      </c>
      <c r="AD216" s="129" t="str">
        <f>INDEX(Directory[],MATCH(tbl_deal[[#This Row],[Index]],Directory[Index],0),MATCH('DEAL DIRECTORY'!AD$5,Directory[#Headers],0))</f>
        <v>--</v>
      </c>
      <c r="AE216" s="129" t="str">
        <f>INDEX(Directory[],MATCH(tbl_deal[[#This Row],[Index]],Directory[Index],0),MATCH('DEAL DIRECTORY'!AE$5,Directory[#Headers],0))</f>
        <v>合名</v>
      </c>
      <c r="AF216" s="129" t="str">
        <f>INDEX(Directory[],MATCH(tbl_deal[[#This Row],[Index]],Directory[Index],0),MATCH('DEAL DIRECTORY'!AF$5,Directory[#Headers],0))</f>
        <v>Y</v>
      </c>
      <c r="AG216" s="129" t="str">
        <f>INDEX(Directory[],MATCH(tbl_deal[[#This Row],[Index]],Directory[Index],0),MATCH('DEAL DIRECTORY'!AG$5,Directory[#Headers],0))</f>
        <v>国任财产保险股份有限公司</v>
      </c>
      <c r="AH216" s="129" t="str">
        <f>INDEX(Directory[],MATCH(tbl_deal[[#This Row],[Index]],Directory[Index],0),MATCH('DEAL DIRECTORY'!AH$5,Directory[#Headers],0))</f>
        <v>--/--/BBB+</v>
      </c>
      <c r="AI216" s="129" t="str">
        <f>INDEX(Directory[],MATCH(tbl_deal[[#This Row],[Index]],Directory[Index],0),MATCH('DEAL DIRECTORY'!AI$5,Directory[#Headers],0))</f>
        <v>AAA</v>
      </c>
      <c r="AJ216" s="129" t="str">
        <f>INDEX(Directory[],MATCH(tbl_deal[[#This Row],[Index]],Directory[Index],0),MATCH('DEAL DIRECTORY'!AJ$5,Directory[#Headers],0))</f>
        <v>广东</v>
      </c>
      <c r="AK216" s="129" t="str">
        <f>INDEX(Directory[],MATCH(tbl_deal[[#This Row],[Index]],Directory[Index],0),MATCH('DEAL DIRECTORY'!AK$5,Directory[#Headers],0))</f>
        <v>深圳市</v>
      </c>
      <c r="AL216" s="129" t="str">
        <f>INDEX(Directory[],MATCH(tbl_deal[[#This Row],[Index]],Directory[Index],0),MATCH('DEAL DIRECTORY'!AL$5,Directory[#Headers],0))</f>
        <v>--</v>
      </c>
      <c r="AM216" s="129" t="str">
        <f>INDEX(Directory[],MATCH(tbl_deal[[#This Row],[Index]],Directory[Index],0),MATCH('DEAL DIRECTORY'!AM$5,Directory[#Headers],0))</f>
        <v>--</v>
      </c>
      <c r="AN216" s="129" t="str">
        <f>INDEX(Directory[],MATCH(tbl_deal[[#This Row],[Index]],Directory[Index],0),MATCH('DEAL DIRECTORY'!AN$5,Directory[#Headers],0))</f>
        <v>--</v>
      </c>
      <c r="AO216" s="132">
        <f>IF(ISBLANK(INDEX(Directory[],MATCH(tbl_deal[[#This Row],[Index]],Directory[Index],0),MATCH('DEAL DIRECTORY'!AO$5,Directory[#Headers],0))),"--",INDEX(Directory[],MATCH(tbl_deal[[#This Row],[Index]],Directory[Index],0),MATCH('DEAL DIRECTORY'!AO$5,Directory[#Headers],0)))</f>
        <v>1000</v>
      </c>
      <c r="AP216" s="129">
        <f>INDEX(Directory[],MATCH(tbl_deal[[#This Row],[Index]],Directory[Index],0),MATCH('DEAL DIRECTORY'!AP$5,Directory[#Headers],0))</f>
        <v>5.6</v>
      </c>
      <c r="AQ216" s="129">
        <f>INDEX(Directory[],MATCH(tbl_deal[[#This Row],[Index]],Directory[Index],0),MATCH('DEAL DIRECTORY'!AQ$5,Directory[#Headers],0))</f>
        <v>35.950000000000003</v>
      </c>
      <c r="AR216" s="129">
        <f>INDEX(Directory[],MATCH(tbl_deal[[#This Row],[Index]],Directory[Index],0),MATCH('DEAL DIRECTORY'!AR$5,Directory[#Headers],0))</f>
        <v>43.411000000000001</v>
      </c>
      <c r="AS216" s="129" t="str">
        <f>INDEX(Directory[],MATCH(tbl_deal[[#This Row],[Index]],Directory[Index],0),MATCH('DEAL DIRECTORY'!AS$5,Directory[#Headers],0))</f>
        <v>地方国企</v>
      </c>
      <c r="AT216" s="129" t="str">
        <f>INDEX(Directory[],MATCH(tbl_deal[[#This Row],[Index]],Directory[Index],0),MATCH('DEAL DIRECTORY'!AT$5,Directory[#Headers],0))</f>
        <v>金融机构</v>
      </c>
      <c r="AU216" s="129" t="str">
        <f>INDEX(Directory[],MATCH(tbl_deal[[#This Row],[Index]],Directory[Index],0),MATCH('DEAL DIRECTORY'!AU$5,Directory[#Headers],0))</f>
        <v>非银</v>
      </c>
      <c r="AV216" s="129" t="str">
        <f>INDEX(Directory[],MATCH(tbl_deal[[#This Row],[Index]],Directory[Index],0),MATCH('DEAL DIRECTORY'!AV$5,Directory[#Headers],0))</f>
        <v>直发</v>
      </c>
      <c r="AW216" s="129" t="str">
        <f>INDEX(Directory[],MATCH(tbl_deal[[#This Row],[Index]],Directory[Index],0),MATCH('DEAL DIRECTORY'!AW$5,Directory[#Headers],0))</f>
        <v>投资级</v>
      </c>
      <c r="AX216" s="129" t="str">
        <f>INDEX(Directory[],MATCH(tbl_deal[[#This Row],[Index]],Directory[Index],0),MATCH('DEAL DIRECTORY'!AX$5,Directory[#Headers],0))</f>
        <v>&gt;5亿</v>
      </c>
      <c r="AY216" s="133" t="str">
        <f>INDEX(Directory[],MATCH(tbl_deal[[#This Row],[Index]],Directory[Index],0),MATCH('DEAL DIRECTORY'!AY$5,Directory[#Headers],0))</f>
        <v>21年</v>
      </c>
      <c r="AZ216" s="129" t="str">
        <f>INDEX(Directory[],MATCH(tbl_deal[[#This Row],[Index]],Directory[Index],0),MATCH('DEAL DIRECTORY'!AZ$5,Directory[#Headers],0))</f>
        <v>Q2</v>
      </c>
      <c r="BA216" s="129" t="str">
        <f>INDEX(Directory[],MATCH(tbl_deal[[#This Row],[Index]],Directory[Index],0),MATCH('DEAL DIRECTORY'!BA$5,Directory[#Headers],0))</f>
        <v>05月</v>
      </c>
      <c r="BB216" s="129" t="str">
        <f>INDEX(Directory[],MATCH(tbl_deal[[#This Row],[Index]],Directory[Index],0),MATCH('DEAL DIRECTORY'!BB$5,Directory[#Headers],0))</f>
        <v>--</v>
      </c>
      <c r="BC216" s="129" t="str">
        <f>INDEX(Directory[],MATCH(tbl_deal[[#This Row],[Index]],Directory[Index],0),MATCH('DEAL DIRECTORY'!BC$5,Directory[#Headers],0))</f>
        <v>GUOREN PROPERTY &amp; CASUALTY INSURANCE CO LTD</v>
      </c>
      <c r="BD216" s="129" t="str">
        <f>INDEX(Directory[],MATCH(tbl_deal[[#This Row],[Index]],Directory[Index],0),MATCH('DEAL DIRECTORY'!BD$5,Directory[#Headers],0))</f>
        <v>XS2332497697</v>
      </c>
      <c r="BE216" s="137" t="str">
        <f>INDEX(Directory[],MATCH(tbl_deal[[#This Row],[Index]],Directory[Index],0),MATCH('DEAL DIRECTORY'!BE$5,Directory[#Headers],0))</f>
        <v>21年05月</v>
      </c>
      <c r="BF216" s="137" t="str">
        <f>INDEX(Directory[],MATCH(tbl_deal[[#This Row],[Index]],Directory[Index],0),MATCH('DEAL DIRECTORY'!BF$5,Directory[#Headers],0))</f>
        <v>国任财险</v>
      </c>
      <c r="BG216" s="137" t="str">
        <f>INDEX(Directory[],MATCH(tbl_deal[[#This Row],[Index]],Directory[Index],0),MATCH('DEAL DIRECTORY'!BG$5,Directory[#Headers],0))</f>
        <v>--/--/BBB+</v>
      </c>
      <c r="BH216" s="137" t="str">
        <f>INDEX(Directory[],MATCH(tbl_deal[[#This Row],[Index]],Directory[Index],0),MATCH('DEAL DIRECTORY'!BH$5,Directory[#Headers],0))</f>
        <v>高级债</v>
      </c>
      <c r="BI216" s="137" t="str">
        <f>INDEX(Directory[],MATCH(tbl_deal[[#This Row],[Index]],Directory[Index],0),MATCH('DEAL DIRECTORY'!BI$5,Directory[#Headers],0))</f>
        <v>5.6亿美元</v>
      </c>
      <c r="BJ216" s="137" t="str">
        <f>INDEX(Directory[],MATCH(tbl_deal[[#This Row],[Index]],Directory[Index],0),MATCH('DEAL DIRECTORY'!BJ$5,Directory[#Headers],0))</f>
        <v>5年</v>
      </c>
      <c r="BK216" s="137" t="str">
        <f>INDEX(Directory[],MATCH(tbl_deal[[#This Row],[Index]],Directory[Index],0),MATCH('DEAL DIRECTORY'!BK$5,Directory[#Headers],0))</f>
        <v>3.35%</v>
      </c>
      <c r="BL216" s="137" t="str">
        <f>INDEX(Directory[],MATCH(tbl_deal[[#This Row],[Index]],Directory[Index],0),MATCH('DEAL DIRECTORY'!BL$5,Directory[#Headers],0))</f>
        <v>账簿管理人</v>
      </c>
      <c r="BM216" s="129" t="str">
        <f>INDEX(Directory[],MATCH(tbl_deal[[#This Row],[Index]],Directory[Index],0),MATCH('DEAL DIRECTORY'!BM$5,Directory[#Headers],0))</f>
        <v>\\10.10.1.215\dcm$\Deals\Completed\2021 Completed\Republic 国任保险</v>
      </c>
      <c r="BN216" s="4"/>
      <c r="BO216" s="4"/>
      <c r="BP216" s="4"/>
    </row>
    <row r="217" spans="3:68" ht="20.25" customHeight="1" x14ac:dyDescent="0.25">
      <c r="C217" s="129">
        <f>Directory[[#This Row],[Index]]</f>
        <v>254</v>
      </c>
      <c r="D217" s="130">
        <f>INDEX(Directory[],MATCH(tbl_deal[[#This Row],[Index]],Directory[Index],0),MATCH('DEAL DIRECTORY'!D$5,Directory[#Headers],0))</f>
        <v>44340</v>
      </c>
      <c r="E217" s="129" t="str">
        <f>INDEX(Directory[],MATCH(tbl_deal[[#This Row],[Index]],Directory[Index],0),MATCH('DEAL DIRECTORY'!E$5,Directory[#Headers],0))</f>
        <v/>
      </c>
      <c r="F217" s="129" t="str">
        <f>INDEX(Directory[],MATCH(tbl_deal[[#This Row],[Index]],Directory[Index],0),MATCH('DEAL DIRECTORY'!F$5,Directory[#Headers],0))</f>
        <v>点心债</v>
      </c>
      <c r="G217" s="129" t="str">
        <f>INDEX(Directory[],MATCH(tbl_deal[[#This Row],[Index]],Directory[Index],0),MATCH('DEAL DIRECTORY'!G$5,Directory[#Headers],0))</f>
        <v>Republic</v>
      </c>
      <c r="H217" s="135" t="str">
        <f>IF(tbl_deal[[#This Row],[FolderPath]]="","",HYPERLINK(tbl_deal[[#This Row],[FolderPath]],"📂"))</f>
        <v/>
      </c>
      <c r="I217" s="129" t="str">
        <f>INDEX(Directory[],MATCH(tbl_deal[[#This Row],[Index]],Directory[Index],0),MATCH('DEAL DIRECTORY'!I$5,Directory[#Headers],0))</f>
        <v>JBR</v>
      </c>
      <c r="J217" s="129" t="str">
        <f>INDEX(Directory[],MATCH(tbl_deal[[#This Row],[Index]],Directory[Index],0),MATCH('DEAL DIRECTORY'!J$5,Directory[#Headers],0))</f>
        <v>n/a</v>
      </c>
      <c r="K217" s="129" t="str">
        <f>INDEX(Directory[],MATCH(tbl_deal[[#This Row],[Index]],Directory[Index],0),MATCH('DEAL DIRECTORY'!K$5,Directory[#Headers],0))</f>
        <v>SOE组</v>
      </c>
      <c r="L217" s="129">
        <f>INDEX(Directory[],MATCH(tbl_deal[[#This Row],[Index]],Directory[Index],0),MATCH('DEAL DIRECTORY'!L$5,Directory[#Headers],0))</f>
        <v>1</v>
      </c>
      <c r="M217" s="129" t="str">
        <f>INDEX(Directory[],MATCH(tbl_deal[[#This Row],[Index]],Directory[Index],0),MATCH('DEAL DIRECTORY'!M$5,Directory[#Headers],0))</f>
        <v>国任财险</v>
      </c>
      <c r="N217" s="129" t="str">
        <f>INDEX(Directory[],MATCH(tbl_deal[[#This Row],[Index]],Directory[Index],0),MATCH('DEAL DIRECTORY'!N$5,Directory[#Headers],0))</f>
        <v>--/--/BBB+</v>
      </c>
      <c r="O217" s="129" t="str">
        <f>INDEX(Directory[],MATCH(tbl_deal[[#This Row],[Index]],Directory[Index],0),MATCH('DEAL DIRECTORY'!O$5,Directory[#Headers],0))</f>
        <v>CNH</v>
      </c>
      <c r="P217" s="129">
        <f>INDEX(Directory[],MATCH(tbl_deal[[#This Row],[Index]],Directory[Index],0),MATCH('DEAL DIRECTORY'!P$5,Directory[#Headers],0))</f>
        <v>2.5</v>
      </c>
      <c r="Q217" s="129" t="str">
        <f>INDEX(Directory[],MATCH(tbl_deal[[#This Row],[Index]],Directory[Index],0),MATCH('DEAL DIRECTORY'!Q$5,Directory[#Headers],0))</f>
        <v>2</v>
      </c>
      <c r="R217" s="129" t="str">
        <f>INDEX(Directory[],MATCH(tbl_deal[[#This Row],[Index]],Directory[Index],0),MATCH('DEAL DIRECTORY'!R$5,Directory[#Headers],0))</f>
        <v>4.2%</v>
      </c>
      <c r="S217" s="129" t="str">
        <f>INDEX(Directory[],MATCH(tbl_deal[[#This Row],[Index]],Directory[Index],0),MATCH('DEAL DIRECTORY'!S$5,Directory[#Headers],0))</f>
        <v>4.55%a</v>
      </c>
      <c r="T217" s="129" t="str">
        <f>INDEX(Directory[],MATCH(tbl_deal[[#This Row],[Index]],Directory[Index],0),MATCH('DEAL DIRECTORY'!T$5,Directory[#Headers],0))</f>
        <v>4.2%</v>
      </c>
      <c r="U217" s="129" t="str">
        <f>INDEX(Directory[],MATCH(tbl_deal[[#This Row],[Index]],Directory[Index],0),MATCH('DEAL DIRECTORY'!U$5,Directory[#Headers],0))</f>
        <v>--</v>
      </c>
      <c r="V217" s="131">
        <f>INDEX(Directory[],MATCH(tbl_deal[[#This Row],[Index]],Directory[Index],0),MATCH('DEAL DIRECTORY'!V$5,Directory[#Headers],0))</f>
        <v>35</v>
      </c>
      <c r="W217" s="129" t="str">
        <f>INDEX(Directory[],MATCH(tbl_deal[[#This Row],[Index]],Directory[Index],0),MATCH('DEAL DIRECTORY'!W$5,Directory[#Headers],0))</f>
        <v>直发</v>
      </c>
      <c r="X217" s="129" t="str">
        <f>INDEX(Directory[],MATCH(tbl_deal[[#This Row],[Index]],Directory[Index],0),MATCH('DEAL DIRECTORY'!X$5,Directory[#Headers],0))</f>
        <v>点心债</v>
      </c>
      <c r="Y217" s="129" t="str">
        <f>INDEX(Directory[],MATCH(tbl_deal[[#This Row],[Index]],Directory[Index],0),MATCH('DEAL DIRECTORY'!Y$5,Directory[#Headers],0))</f>
        <v>港交所</v>
      </c>
      <c r="Z217" s="129" t="str">
        <f>INDEX(Directory[],MATCH(tbl_deal[[#This Row],[Index]],Directory[Index],0),MATCH('DEAL DIRECTORY'!Z$5,Directory[#Headers],0))</f>
        <v/>
      </c>
      <c r="AA217" s="129" t="str">
        <f>INDEX(Directory[],MATCH(tbl_deal[[#This Row],[Index]],Directory[Index],0),MATCH('DEAL DIRECTORY'!AA$5,Directory[#Headers],0))</f>
        <v/>
      </c>
      <c r="AB217" s="129" t="str">
        <f>INDEX(Directory[],MATCH(tbl_deal[[#This Row],[Index]],Directory[Index],0),MATCH('DEAL DIRECTORY'!AB$5,Directory[#Headers],0))</f>
        <v>BISL,港分</v>
      </c>
      <c r="AC217" s="129" t="str">
        <f>INDEX(Directory[],MATCH(tbl_deal[[#This Row],[Index]],Directory[Index],0),MATCH('DEAL DIRECTORY'!AC$5,Directory[#Headers],0))</f>
        <v>--</v>
      </c>
      <c r="AD217" s="129" t="str">
        <f>INDEX(Directory[],MATCH(tbl_deal[[#This Row],[Index]],Directory[Index],0),MATCH('DEAL DIRECTORY'!AD$5,Directory[#Headers],0))</f>
        <v>--</v>
      </c>
      <c r="AE217" s="129" t="str">
        <f>INDEX(Directory[],MATCH(tbl_deal[[#This Row],[Index]],Directory[Index],0),MATCH('DEAL DIRECTORY'!AE$5,Directory[#Headers],0))</f>
        <v>合名</v>
      </c>
      <c r="AF217" s="129" t="str">
        <f>INDEX(Directory[],MATCH(tbl_deal[[#This Row],[Index]],Directory[Index],0),MATCH('DEAL DIRECTORY'!AF$5,Directory[#Headers],0))</f>
        <v>Y</v>
      </c>
      <c r="AG217" s="129" t="str">
        <f>INDEX(Directory[],MATCH(tbl_deal[[#This Row],[Index]],Directory[Index],0),MATCH('DEAL DIRECTORY'!AG$5,Directory[#Headers],0))</f>
        <v>国任财产保险股份有限公司</v>
      </c>
      <c r="AH217" s="129" t="str">
        <f>INDEX(Directory[],MATCH(tbl_deal[[#This Row],[Index]],Directory[Index],0),MATCH('DEAL DIRECTORY'!AH$5,Directory[#Headers],0))</f>
        <v>--/--/BBB+</v>
      </c>
      <c r="AI217" s="129" t="str">
        <f>INDEX(Directory[],MATCH(tbl_deal[[#This Row],[Index]],Directory[Index],0),MATCH('DEAL DIRECTORY'!AI$5,Directory[#Headers],0))</f>
        <v>AAA</v>
      </c>
      <c r="AJ217" s="129" t="str">
        <f>INDEX(Directory[],MATCH(tbl_deal[[#This Row],[Index]],Directory[Index],0),MATCH('DEAL DIRECTORY'!AJ$5,Directory[#Headers],0))</f>
        <v>广东</v>
      </c>
      <c r="AK217" s="129" t="str">
        <f>INDEX(Directory[],MATCH(tbl_deal[[#This Row],[Index]],Directory[Index],0),MATCH('DEAL DIRECTORY'!AK$5,Directory[#Headers],0))</f>
        <v>深圳市</v>
      </c>
      <c r="AL217" s="129" t="str">
        <f>INDEX(Directory[],MATCH(tbl_deal[[#This Row],[Index]],Directory[Index],0),MATCH('DEAL DIRECTORY'!AL$5,Directory[#Headers],0))</f>
        <v>--</v>
      </c>
      <c r="AM217" s="129" t="str">
        <f>INDEX(Directory[],MATCH(tbl_deal[[#This Row],[Index]],Directory[Index],0),MATCH('DEAL DIRECTORY'!AM$5,Directory[#Headers],0))</f>
        <v>--</v>
      </c>
      <c r="AN217" s="129" t="str">
        <f>INDEX(Directory[],MATCH(tbl_deal[[#This Row],[Index]],Directory[Index],0),MATCH('DEAL DIRECTORY'!AN$5,Directory[#Headers],0))</f>
        <v>--</v>
      </c>
      <c r="AO217" s="132">
        <f>IF(ISBLANK(INDEX(Directory[],MATCH(tbl_deal[[#This Row],[Index]],Directory[Index],0),MATCH('DEAL DIRECTORY'!AO$5,Directory[#Headers],0))),"--",INDEX(Directory[],MATCH(tbl_deal[[#This Row],[Index]],Directory[Index],0),MATCH('DEAL DIRECTORY'!AO$5,Directory[#Headers],0)))</f>
        <v>1000</v>
      </c>
      <c r="AP217" s="129">
        <f>INDEX(Directory[],MATCH(tbl_deal[[#This Row],[Index]],Directory[Index],0),MATCH('DEAL DIRECTORY'!AP$5,Directory[#Headers],0))</f>
        <v>0.39</v>
      </c>
      <c r="AQ217" s="129">
        <f>INDEX(Directory[],MATCH(tbl_deal[[#This Row],[Index]],Directory[Index],0),MATCH('DEAL DIRECTORY'!AQ$5,Directory[#Headers],0))</f>
        <v>2.5</v>
      </c>
      <c r="AR217" s="129">
        <f>INDEX(Directory[],MATCH(tbl_deal[[#This Row],[Index]],Directory[Index],0),MATCH('DEAL DIRECTORY'!AR$5,Directory[#Headers],0))</f>
        <v>3.0270000000000001</v>
      </c>
      <c r="AS217" s="129" t="str">
        <f>INDEX(Directory[],MATCH(tbl_deal[[#This Row],[Index]],Directory[Index],0),MATCH('DEAL DIRECTORY'!AS$5,Directory[#Headers],0))</f>
        <v>地方国企</v>
      </c>
      <c r="AT217" s="129" t="str">
        <f>INDEX(Directory[],MATCH(tbl_deal[[#This Row],[Index]],Directory[Index],0),MATCH('DEAL DIRECTORY'!AT$5,Directory[#Headers],0))</f>
        <v>金融机构</v>
      </c>
      <c r="AU217" s="129" t="str">
        <f>INDEX(Directory[],MATCH(tbl_deal[[#This Row],[Index]],Directory[Index],0),MATCH('DEAL DIRECTORY'!AU$5,Directory[#Headers],0))</f>
        <v>非银</v>
      </c>
      <c r="AV217" s="129" t="str">
        <f>INDEX(Directory[],MATCH(tbl_deal[[#This Row],[Index]],Directory[Index],0),MATCH('DEAL DIRECTORY'!AV$5,Directory[#Headers],0))</f>
        <v>直发</v>
      </c>
      <c r="AW217" s="129" t="str">
        <f>INDEX(Directory[],MATCH(tbl_deal[[#This Row],[Index]],Directory[Index],0),MATCH('DEAL DIRECTORY'!AW$5,Directory[#Headers],0))</f>
        <v>投资级</v>
      </c>
      <c r="AX217" s="129" t="str">
        <f>INDEX(Directory[],MATCH(tbl_deal[[#This Row],[Index]],Directory[Index],0),MATCH('DEAL DIRECTORY'!AX$5,Directory[#Headers],0))</f>
        <v>≤2亿</v>
      </c>
      <c r="AY217" s="133" t="str">
        <f>INDEX(Directory[],MATCH(tbl_deal[[#This Row],[Index]],Directory[Index],0),MATCH('DEAL DIRECTORY'!AY$5,Directory[#Headers],0))</f>
        <v>21年</v>
      </c>
      <c r="AZ217" s="129" t="str">
        <f>INDEX(Directory[],MATCH(tbl_deal[[#This Row],[Index]],Directory[Index],0),MATCH('DEAL DIRECTORY'!AZ$5,Directory[#Headers],0))</f>
        <v>Q2</v>
      </c>
      <c r="BA217" s="129" t="str">
        <f>INDEX(Directory[],MATCH(tbl_deal[[#This Row],[Index]],Directory[Index],0),MATCH('DEAL DIRECTORY'!BA$5,Directory[#Headers],0))</f>
        <v>05月</v>
      </c>
      <c r="BB217" s="129" t="str">
        <f>INDEX(Directory[],MATCH(tbl_deal[[#This Row],[Index]],Directory[Index],0),MATCH('DEAL DIRECTORY'!BB$5,Directory[#Headers],0))</f>
        <v>--</v>
      </c>
      <c r="BC217" s="129" t="str">
        <f>INDEX(Directory[],MATCH(tbl_deal[[#This Row],[Index]],Directory[Index],0),MATCH('DEAL DIRECTORY'!BC$5,Directory[#Headers],0))</f>
        <v>GUOREN PROPERTY &amp; CASUALTY INSURANCE CO LTD</v>
      </c>
      <c r="BD217" s="129" t="str">
        <f>INDEX(Directory[],MATCH(tbl_deal[[#This Row],[Index]],Directory[Index],0),MATCH('DEAL DIRECTORY'!BD$5,Directory[#Headers],0))</f>
        <v>XS2287540053</v>
      </c>
      <c r="BE217" s="137" t="str">
        <f>INDEX(Directory[],MATCH(tbl_deal[[#This Row],[Index]],Directory[Index],0),MATCH('DEAL DIRECTORY'!BE$5,Directory[#Headers],0))</f>
        <v>21年05月</v>
      </c>
      <c r="BF217" s="137" t="str">
        <f>INDEX(Directory[],MATCH(tbl_deal[[#This Row],[Index]],Directory[Index],0),MATCH('DEAL DIRECTORY'!BF$5,Directory[#Headers],0))</f>
        <v>国任财险</v>
      </c>
      <c r="BG217" s="137" t="str">
        <f>INDEX(Directory[],MATCH(tbl_deal[[#This Row],[Index]],Directory[Index],0),MATCH('DEAL DIRECTORY'!BG$5,Directory[#Headers],0))</f>
        <v>--/--/BBB+</v>
      </c>
      <c r="BH217" s="137" t="str">
        <f>INDEX(Directory[],MATCH(tbl_deal[[#This Row],[Index]],Directory[Index],0),MATCH('DEAL DIRECTORY'!BH$5,Directory[#Headers],0))</f>
        <v>点心债</v>
      </c>
      <c r="BI217" s="137" t="str">
        <f>INDEX(Directory[],MATCH(tbl_deal[[#This Row],[Index]],Directory[Index],0),MATCH('DEAL DIRECTORY'!BI$5,Directory[#Headers],0))</f>
        <v>人民币2.5亿元</v>
      </c>
      <c r="BJ217" s="137" t="str">
        <f>INDEX(Directory[],MATCH(tbl_deal[[#This Row],[Index]],Directory[Index],0),MATCH('DEAL DIRECTORY'!BJ$5,Directory[#Headers],0))</f>
        <v>2年</v>
      </c>
      <c r="BK217" s="137" t="str">
        <f>INDEX(Directory[],MATCH(tbl_deal[[#This Row],[Index]],Directory[Index],0),MATCH('DEAL DIRECTORY'!BK$5,Directory[#Headers],0))</f>
        <v>4.2%</v>
      </c>
      <c r="BL217" s="137" t="str">
        <f>INDEX(Directory[],MATCH(tbl_deal[[#This Row],[Index]],Directory[Index],0),MATCH('DEAL DIRECTORY'!BL$5,Directory[#Headers],0))</f>
        <v>账簿管理人</v>
      </c>
      <c r="BM217" s="129" t="str">
        <f>INDEX(Directory[],MATCH(tbl_deal[[#This Row],[Index]],Directory[Index],0),MATCH('DEAL DIRECTORY'!BM$5,Directory[#Headers],0))</f>
        <v/>
      </c>
      <c r="BN217" s="4"/>
      <c r="BO217" s="4"/>
      <c r="BP217" s="4"/>
    </row>
    <row r="218" spans="3:68" ht="20.25" customHeight="1" x14ac:dyDescent="0.25">
      <c r="C218" s="129">
        <f>Directory[[#This Row],[Index]]</f>
        <v>253</v>
      </c>
      <c r="D218" s="130">
        <f>INDEX(Directory[],MATCH(tbl_deal[[#This Row],[Index]],Directory[Index],0),MATCH('DEAL DIRECTORY'!D$5,Directory[#Headers],0))</f>
        <v>44336</v>
      </c>
      <c r="E218" s="129" t="str">
        <f>INDEX(Directory[],MATCH(tbl_deal[[#This Row],[Index]],Directory[Index],0),MATCH('DEAL DIRECTORY'!E$5,Directory[#Headers],0))</f>
        <v/>
      </c>
      <c r="F218" s="129" t="str">
        <f>INDEX(Directory[],MATCH(tbl_deal[[#This Row],[Index]],Directory[Index],0),MATCH('DEAL DIRECTORY'!F$5,Directory[#Headers],0))</f>
        <v/>
      </c>
      <c r="G218" s="129" t="str">
        <f>INDEX(Directory[],MATCH(tbl_deal[[#This Row],[Index]],Directory[Index],0),MATCH('DEAL DIRECTORY'!G$5,Directory[#Headers],0))</f>
        <v>River</v>
      </c>
      <c r="H218" s="135" t="str">
        <f>IF(tbl_deal[[#This Row],[FolderPath]]="","",HYPERLINK(tbl_deal[[#This Row],[FolderPath]],"📂"))</f>
        <v>📂</v>
      </c>
      <c r="I218" s="129" t="str">
        <f>INDEX(Directory[],MATCH(tbl_deal[[#This Row],[Index]],Directory[Index],0),MATCH('DEAL DIRECTORY'!I$5,Directory[#Headers],0))</f>
        <v>JGC</v>
      </c>
      <c r="J218" s="129" t="str">
        <f>INDEX(Directory[],MATCH(tbl_deal[[#This Row],[Index]],Directory[Index],0),MATCH('DEAL DIRECTORY'!J$5,Directory[#Headers],0))</f>
        <v>n/a</v>
      </c>
      <c r="K218" s="129" t="str">
        <f>INDEX(Directory[],MATCH(tbl_deal[[#This Row],[Index]],Directory[Index],0),MATCH('DEAL DIRECTORY'!K$5,Directory[#Headers],0))</f>
        <v>SOE组</v>
      </c>
      <c r="L218" s="129">
        <f>INDEX(Directory[],MATCH(tbl_deal[[#This Row],[Index]],Directory[Index],0),MATCH('DEAL DIRECTORY'!L$5,Directory[#Headers],0))</f>
        <v>1</v>
      </c>
      <c r="M218" s="129" t="str">
        <f>INDEX(Directory[],MATCH(tbl_deal[[#This Row],[Index]],Directory[Index],0),MATCH('DEAL DIRECTORY'!M$5,Directory[#Headers],0))</f>
        <v>南宁交投</v>
      </c>
      <c r="N218" s="129" t="str">
        <f>INDEX(Directory[],MATCH(tbl_deal[[#This Row],[Index]],Directory[Index],0),MATCH('DEAL DIRECTORY'!N$5,Directory[#Headers],0))</f>
        <v>--/--/BBB-</v>
      </c>
      <c r="O218" s="129" t="str">
        <f>INDEX(Directory[],MATCH(tbl_deal[[#This Row],[Index]],Directory[Index],0),MATCH('DEAL DIRECTORY'!O$5,Directory[#Headers],0))</f>
        <v>USD</v>
      </c>
      <c r="P218" s="129">
        <f>INDEX(Directory[],MATCH(tbl_deal[[#This Row],[Index]],Directory[Index],0),MATCH('DEAL DIRECTORY'!P$5,Directory[#Headers],0))</f>
        <v>3</v>
      </c>
      <c r="Q218" s="129" t="str">
        <f>INDEX(Directory[],MATCH(tbl_deal[[#This Row],[Index]],Directory[Index],0),MATCH('DEAL DIRECTORY'!Q$5,Directory[#Headers],0))</f>
        <v>3</v>
      </c>
      <c r="R218" s="129" t="str">
        <f>INDEX(Directory[],MATCH(tbl_deal[[#This Row],[Index]],Directory[Index],0),MATCH('DEAL DIRECTORY'!R$5,Directory[#Headers],0))</f>
        <v>3.5%</v>
      </c>
      <c r="S218" s="129" t="str">
        <f>INDEX(Directory[],MATCH(tbl_deal[[#This Row],[Index]],Directory[Index],0),MATCH('DEAL DIRECTORY'!S$5,Directory[#Headers],0))</f>
        <v>3.9%a</v>
      </c>
      <c r="T218" s="129" t="str">
        <f>INDEX(Directory[],MATCH(tbl_deal[[#This Row],[Index]],Directory[Index],0),MATCH('DEAL DIRECTORY'!T$5,Directory[#Headers],0))</f>
        <v>3.5%</v>
      </c>
      <c r="U218" s="129" t="str">
        <f>INDEX(Directory[],MATCH(tbl_deal[[#This Row],[Index]],Directory[Index],0),MATCH('DEAL DIRECTORY'!U$5,Directory[#Headers],0))</f>
        <v>--</v>
      </c>
      <c r="V218" s="131">
        <f>INDEX(Directory[],MATCH(tbl_deal[[#This Row],[Index]],Directory[Index],0),MATCH('DEAL DIRECTORY'!V$5,Directory[#Headers],0))</f>
        <v>40</v>
      </c>
      <c r="W218" s="129" t="str">
        <f>INDEX(Directory[],MATCH(tbl_deal[[#This Row],[Index]],Directory[Index],0),MATCH('DEAL DIRECTORY'!W$5,Directory[#Headers],0))</f>
        <v>直发</v>
      </c>
      <c r="X218" s="129" t="str">
        <f>INDEX(Directory[],MATCH(tbl_deal[[#This Row],[Index]],Directory[Index],0),MATCH('DEAL DIRECTORY'!X$5,Directory[#Headers],0))</f>
        <v>--</v>
      </c>
      <c r="Y218" s="129" t="str">
        <f>INDEX(Directory[],MATCH(tbl_deal[[#This Row],[Index]],Directory[Index],0),MATCH('DEAL DIRECTORY'!Y$5,Directory[#Headers],0))</f>
        <v>港交所</v>
      </c>
      <c r="Z218" s="129" t="str">
        <f>INDEX(Directory[],MATCH(tbl_deal[[#This Row],[Index]],Directory[Index],0),MATCH('DEAL DIRECTORY'!Z$5,Directory[#Headers],0))</f>
        <v/>
      </c>
      <c r="AA218" s="129" t="str">
        <f>INDEX(Directory[],MATCH(tbl_deal[[#This Row],[Index]],Directory[Index],0),MATCH('DEAL DIRECTORY'!AA$5,Directory[#Headers],0))</f>
        <v/>
      </c>
      <c r="AB218" s="129" t="str">
        <f>INDEX(Directory[],MATCH(tbl_deal[[#This Row],[Index]],Directory[Index],0),MATCH('DEAL DIRECTORY'!AB$5,Directory[#Headers],0))</f>
        <v>BISL</v>
      </c>
      <c r="AC218" s="129" t="str">
        <f>INDEX(Directory[],MATCH(tbl_deal[[#This Row],[Index]],Directory[Index],0),MATCH('DEAL DIRECTORY'!AC$5,Directory[#Headers],0))</f>
        <v>Left-lead</v>
      </c>
      <c r="AD218" s="129" t="str">
        <f>INDEX(Directory[],MATCH(tbl_deal[[#This Row],[Index]],Directory[Index],0),MATCH('DEAL DIRECTORY'!AD$5,Directory[#Headers],0))</f>
        <v>B&amp;D DvP</v>
      </c>
      <c r="AE218" s="129" t="str">
        <f>INDEX(Directory[],MATCH(tbl_deal[[#This Row],[Index]],Directory[Index],0),MATCH('DEAL DIRECTORY'!AE$5,Directory[#Headers],0))</f>
        <v>--</v>
      </c>
      <c r="AF218" s="129" t="str">
        <f>INDEX(Directory[],MATCH(tbl_deal[[#This Row],[Index]],Directory[Index],0),MATCH('DEAL DIRECTORY'!AF$5,Directory[#Headers],0))</f>
        <v>Y</v>
      </c>
      <c r="AG218" s="129" t="str">
        <f>INDEX(Directory[],MATCH(tbl_deal[[#This Row],[Index]],Directory[Index],0),MATCH('DEAL DIRECTORY'!AG$5,Directory[#Headers],0))</f>
        <v>南宁交通投资集团有限责任公司</v>
      </c>
      <c r="AH218" s="129" t="str">
        <f>INDEX(Directory[],MATCH(tbl_deal[[#This Row],[Index]],Directory[Index],0),MATCH('DEAL DIRECTORY'!AH$5,Directory[#Headers],0))</f>
        <v>--/--/BBB-</v>
      </c>
      <c r="AI218" s="129" t="str">
        <f>INDEX(Directory[],MATCH(tbl_deal[[#This Row],[Index]],Directory[Index],0),MATCH('DEAL DIRECTORY'!AI$5,Directory[#Headers],0))</f>
        <v>AA+</v>
      </c>
      <c r="AJ218" s="129" t="str">
        <f>INDEX(Directory[],MATCH(tbl_deal[[#This Row],[Index]],Directory[Index],0),MATCH('DEAL DIRECTORY'!AJ$5,Directory[#Headers],0))</f>
        <v>广西</v>
      </c>
      <c r="AK218" s="129" t="str">
        <f>INDEX(Directory[],MATCH(tbl_deal[[#This Row],[Index]],Directory[Index],0),MATCH('DEAL DIRECTORY'!AK$5,Directory[#Headers],0))</f>
        <v>南宁市</v>
      </c>
      <c r="AL218" s="129" t="str">
        <f>INDEX(Directory[],MATCH(tbl_deal[[#This Row],[Index]],Directory[Index],0),MATCH('DEAL DIRECTORY'!AL$5,Directory[#Headers],0))</f>
        <v>--</v>
      </c>
      <c r="AM218" s="129" t="str">
        <f>INDEX(Directory[],MATCH(tbl_deal[[#This Row],[Index]],Directory[Index],0),MATCH('DEAL DIRECTORY'!AM$5,Directory[#Headers],0))</f>
        <v>--</v>
      </c>
      <c r="AN218" s="129" t="str">
        <f>INDEX(Directory[],MATCH(tbl_deal[[#This Row],[Index]],Directory[Index],0),MATCH('DEAL DIRECTORY'!AN$5,Directory[#Headers],0))</f>
        <v>--</v>
      </c>
      <c r="AO218" s="132">
        <f>IF(ISBLANK(INDEX(Directory[],MATCH(tbl_deal[[#This Row],[Index]],Directory[Index],0),MATCH('DEAL DIRECTORY'!AO$5,Directory[#Headers],0))),"--",INDEX(Directory[],MATCH(tbl_deal[[#This Row],[Index]],Directory[Index],0),MATCH('DEAL DIRECTORY'!AO$5,Directory[#Headers],0)))</f>
        <v>764670</v>
      </c>
      <c r="AP218" s="129">
        <f>INDEX(Directory[],MATCH(tbl_deal[[#This Row],[Index]],Directory[Index],0),MATCH('DEAL DIRECTORY'!AP$5,Directory[#Headers],0))</f>
        <v>3</v>
      </c>
      <c r="AQ218" s="129">
        <f>INDEX(Directory[],MATCH(tbl_deal[[#This Row],[Index]],Directory[Index],0),MATCH('DEAL DIRECTORY'!AQ$5,Directory[#Headers],0))</f>
        <v>19.3</v>
      </c>
      <c r="AR218" s="129">
        <f>INDEX(Directory[],MATCH(tbl_deal[[#This Row],[Index]],Directory[Index],0),MATCH('DEAL DIRECTORY'!AR$5,Directory[#Headers],0))</f>
        <v>23.256</v>
      </c>
      <c r="AS218" s="129" t="str">
        <f>INDEX(Directory[],MATCH(tbl_deal[[#This Row],[Index]],Directory[Index],0),MATCH('DEAL DIRECTORY'!AS$5,Directory[#Headers],0))</f>
        <v>地方国企</v>
      </c>
      <c r="AT218" s="129" t="str">
        <f>INDEX(Directory[],MATCH(tbl_deal[[#This Row],[Index]],Directory[Index],0),MATCH('DEAL DIRECTORY'!AT$5,Directory[#Headers],0))</f>
        <v>地方平台</v>
      </c>
      <c r="AU218" s="129" t="str">
        <f>INDEX(Directory[],MATCH(tbl_deal[[#This Row],[Index]],Directory[Index],0),MATCH('DEAL DIRECTORY'!AU$5,Directory[#Headers],0))</f>
        <v>交通</v>
      </c>
      <c r="AV218" s="129" t="str">
        <f>INDEX(Directory[],MATCH(tbl_deal[[#This Row],[Index]],Directory[Index],0),MATCH('DEAL DIRECTORY'!AV$5,Directory[#Headers],0))</f>
        <v>直发</v>
      </c>
      <c r="AW218" s="129" t="str">
        <f>INDEX(Directory[],MATCH(tbl_deal[[#This Row],[Index]],Directory[Index],0),MATCH('DEAL DIRECTORY'!AW$5,Directory[#Headers],0))</f>
        <v>投资级</v>
      </c>
      <c r="AX218" s="129" t="str">
        <f>INDEX(Directory[],MATCH(tbl_deal[[#This Row],[Index]],Directory[Index],0),MATCH('DEAL DIRECTORY'!AX$5,Directory[#Headers],0))</f>
        <v>2-3亿</v>
      </c>
      <c r="AY218" s="133" t="str">
        <f>INDEX(Directory[],MATCH(tbl_deal[[#This Row],[Index]],Directory[Index],0),MATCH('DEAL DIRECTORY'!AY$5,Directory[#Headers],0))</f>
        <v>21年</v>
      </c>
      <c r="AZ218" s="129" t="str">
        <f>INDEX(Directory[],MATCH(tbl_deal[[#This Row],[Index]],Directory[Index],0),MATCH('DEAL DIRECTORY'!AZ$5,Directory[#Headers],0))</f>
        <v>Q2</v>
      </c>
      <c r="BA218" s="129" t="str">
        <f>INDEX(Directory[],MATCH(tbl_deal[[#This Row],[Index]],Directory[Index],0),MATCH('DEAL DIRECTORY'!BA$5,Directory[#Headers],0))</f>
        <v>05月</v>
      </c>
      <c r="BB218" s="129" t="str">
        <f>INDEX(Directory[],MATCH(tbl_deal[[#This Row],[Index]],Directory[Index],0),MATCH('DEAL DIRECTORY'!BB$5,Directory[#Headers],0))</f>
        <v>SOE Creds</v>
      </c>
      <c r="BC218" s="129" t="str">
        <f>INDEX(Directory[],MATCH(tbl_deal[[#This Row],[Index]],Directory[Index],0),MATCH('DEAL DIRECTORY'!BC$5,Directory[#Headers],0))</f>
        <v>NANNING COMMUNICATIONS INVESTMENT GROUP CO LTD</v>
      </c>
      <c r="BD218" s="129" t="str">
        <f>INDEX(Directory[],MATCH(tbl_deal[[#This Row],[Index]],Directory[Index],0),MATCH('DEAL DIRECTORY'!BD$5,Directory[#Headers],0))</f>
        <v>XS2344386540</v>
      </c>
      <c r="BE218" s="137" t="str">
        <f>INDEX(Directory[],MATCH(tbl_deal[[#This Row],[Index]],Directory[Index],0),MATCH('DEAL DIRECTORY'!BE$5,Directory[#Headers],0))</f>
        <v>21年05月</v>
      </c>
      <c r="BF218" s="137" t="str">
        <f>INDEX(Directory[],MATCH(tbl_deal[[#This Row],[Index]],Directory[Index],0),MATCH('DEAL DIRECTORY'!BF$5,Directory[#Headers],0))</f>
        <v>南宁交投</v>
      </c>
      <c r="BG218" s="137" t="str">
        <f>INDEX(Directory[],MATCH(tbl_deal[[#This Row],[Index]],Directory[Index],0),MATCH('DEAL DIRECTORY'!BG$5,Directory[#Headers],0))</f>
        <v>--/--/BBB-</v>
      </c>
      <c r="BH218" s="137" t="str">
        <f>INDEX(Directory[],MATCH(tbl_deal[[#This Row],[Index]],Directory[Index],0),MATCH('DEAL DIRECTORY'!BH$5,Directory[#Headers],0))</f>
        <v>高级债</v>
      </c>
      <c r="BI218" s="137" t="str">
        <f>INDEX(Directory[],MATCH(tbl_deal[[#This Row],[Index]],Directory[Index],0),MATCH('DEAL DIRECTORY'!BI$5,Directory[#Headers],0))</f>
        <v>3亿美元</v>
      </c>
      <c r="BJ218" s="137" t="str">
        <f>INDEX(Directory[],MATCH(tbl_deal[[#This Row],[Index]],Directory[Index],0),MATCH('DEAL DIRECTORY'!BJ$5,Directory[#Headers],0))</f>
        <v>3年</v>
      </c>
      <c r="BK218" s="137" t="str">
        <f>INDEX(Directory[],MATCH(tbl_deal[[#This Row],[Index]],Directory[Index],0),MATCH('DEAL DIRECTORY'!BK$5,Directory[#Headers],0))</f>
        <v>3.5%</v>
      </c>
      <c r="BL218" s="137" t="str">
        <f>INDEX(Directory[],MATCH(tbl_deal[[#This Row],[Index]],Directory[Index],0),MATCH('DEAL DIRECTORY'!BL$5,Directory[#Headers],0))</f>
        <v>牵头全球协调人及交割行</v>
      </c>
      <c r="BM218" s="129" t="str">
        <f>INDEX(Directory[],MATCH(tbl_deal[[#This Row],[Index]],Directory[Index],0),MATCH('DEAL DIRECTORY'!BM$5,Directory[#Headers],0))</f>
        <v>\\10.10.1.215\dcm$\Deals\Completed\2021 Completed\River 南宁交投</v>
      </c>
      <c r="BN218" s="4"/>
      <c r="BO218" s="4"/>
      <c r="BP218" s="4"/>
    </row>
    <row r="219" spans="3:68" ht="20.25" customHeight="1" x14ac:dyDescent="0.25">
      <c r="C219" s="129">
        <f>Directory[[#This Row],[Index]]</f>
        <v>252</v>
      </c>
      <c r="D219" s="130">
        <f>INDEX(Directory[],MATCH(tbl_deal[[#This Row],[Index]],Directory[Index],0),MATCH('DEAL DIRECTORY'!D$5,Directory[#Headers],0))</f>
        <v>44333</v>
      </c>
      <c r="E219" s="129" t="str">
        <f>INDEX(Directory[],MATCH(tbl_deal[[#This Row],[Index]],Directory[Index],0),MATCH('DEAL DIRECTORY'!E$5,Directory[#Headers],0))</f>
        <v/>
      </c>
      <c r="F219" s="129" t="str">
        <f>INDEX(Directory[],MATCH(tbl_deal[[#This Row],[Index]],Directory[Index],0),MATCH('DEAL DIRECTORY'!F$5,Directory[#Headers],0))</f>
        <v/>
      </c>
      <c r="G219" s="129" t="str">
        <f>INDEX(Directory[],MATCH(tbl_deal[[#This Row],[Index]],Directory[Index],0),MATCH('DEAL DIRECTORY'!G$5,Directory[#Headers],0))</f>
        <v>Fact</v>
      </c>
      <c r="H219" s="135" t="str">
        <f>IF(tbl_deal[[#This Row],[FolderPath]]="","",HYPERLINK(tbl_deal[[#This Row],[FolderPath]],"📂"))</f>
        <v>📂</v>
      </c>
      <c r="I219" s="129" t="str">
        <f>INDEX(Directory[],MATCH(tbl_deal[[#This Row],[Index]],Directory[Index],0),MATCH('DEAL DIRECTORY'!I$5,Directory[#Headers],0))</f>
        <v>JBR</v>
      </c>
      <c r="J219" s="129" t="str">
        <f>INDEX(Directory[],MATCH(tbl_deal[[#This Row],[Index]],Directory[Index],0),MATCH('DEAL DIRECTORY'!J$5,Directory[#Headers],0))</f>
        <v>n/a</v>
      </c>
      <c r="K219" s="129" t="str">
        <f>INDEX(Directory[],MATCH(tbl_deal[[#This Row],[Index]],Directory[Index],0),MATCH('DEAL DIRECTORY'!K$5,Directory[#Headers],0))</f>
        <v>SOE组</v>
      </c>
      <c r="L219" s="129">
        <f>INDEX(Directory[],MATCH(tbl_deal[[#This Row],[Index]],Directory[Index],0),MATCH('DEAL DIRECTORY'!L$5,Directory[#Headers],0))</f>
        <v>5</v>
      </c>
      <c r="M219" s="129" t="str">
        <f>INDEX(Directory[],MATCH(tbl_deal[[#This Row],[Index]],Directory[Index],0),MATCH('DEAL DIRECTORY'!M$5,Directory[#Headers],0))</f>
        <v>山东高速</v>
      </c>
      <c r="N219" s="129" t="str">
        <f>INDEX(Directory[],MATCH(tbl_deal[[#This Row],[Index]],Directory[Index],0),MATCH('DEAL DIRECTORY'!N$5,Directory[#Headers],0))</f>
        <v>Baa2/--/A-</v>
      </c>
      <c r="O219" s="129" t="str">
        <f>INDEX(Directory[],MATCH(tbl_deal[[#This Row],[Index]],Directory[Index],0),MATCH('DEAL DIRECTORY'!O$5,Directory[#Headers],0))</f>
        <v>USD</v>
      </c>
      <c r="P219" s="129">
        <f>INDEX(Directory[],MATCH(tbl_deal[[#This Row],[Index]],Directory[Index],0),MATCH('DEAL DIRECTORY'!P$5,Directory[#Headers],0))</f>
        <v>2</v>
      </c>
      <c r="Q219" s="129" t="str">
        <f>INDEX(Directory[],MATCH(tbl_deal[[#This Row],[Index]],Directory[Index],0),MATCH('DEAL DIRECTORY'!Q$5,Directory[#Headers],0))</f>
        <v>3</v>
      </c>
      <c r="R219" s="129" t="str">
        <f>INDEX(Directory[],MATCH(tbl_deal[[#This Row],[Index]],Directory[Index],0),MATCH('DEAL DIRECTORY'!R$5,Directory[#Headers],0))</f>
        <v>3.95%</v>
      </c>
      <c r="S219" s="129" t="str">
        <f>INDEX(Directory[],MATCH(tbl_deal[[#This Row],[Index]],Directory[Index],0),MATCH('DEAL DIRECTORY'!S$5,Directory[#Headers],0))</f>
        <v>4.15%a</v>
      </c>
      <c r="T219" s="129" t="str">
        <f>INDEX(Directory[],MATCH(tbl_deal[[#This Row],[Index]],Directory[Index],0),MATCH('DEAL DIRECTORY'!T$5,Directory[#Headers],0))</f>
        <v>3.95%</v>
      </c>
      <c r="U219" s="129" t="str">
        <f>INDEX(Directory[],MATCH(tbl_deal[[#This Row],[Index]],Directory[Index],0),MATCH('DEAL DIRECTORY'!U$5,Directory[#Headers],0))</f>
        <v>--</v>
      </c>
      <c r="V219" s="131">
        <f>INDEX(Directory[],MATCH(tbl_deal[[#This Row],[Index]],Directory[Index],0),MATCH('DEAL DIRECTORY'!V$5,Directory[#Headers],0))</f>
        <v>20</v>
      </c>
      <c r="W219" s="129" t="str">
        <f>INDEX(Directory[],MATCH(tbl_deal[[#This Row],[Index]],Directory[Index],0),MATCH('DEAL DIRECTORY'!W$5,Directory[#Headers],0))</f>
        <v>维好+担保</v>
      </c>
      <c r="X219" s="129" t="str">
        <f>INDEX(Directory[],MATCH(tbl_deal[[#This Row],[Index]],Directory[Index],0),MATCH('DEAL DIRECTORY'!X$5,Directory[#Headers],0))</f>
        <v>--</v>
      </c>
      <c r="Y219" s="129" t="str">
        <f>INDEX(Directory[],MATCH(tbl_deal[[#This Row],[Index]],Directory[Index],0),MATCH('DEAL DIRECTORY'!Y$5,Directory[#Headers],0))</f>
        <v>新交所</v>
      </c>
      <c r="Z219" s="129" t="str">
        <f>INDEX(Directory[],MATCH(tbl_deal[[#This Row],[Index]],Directory[Index],0),MATCH('DEAL DIRECTORY'!Z$5,Directory[#Headers],0))</f>
        <v/>
      </c>
      <c r="AA219" s="129" t="str">
        <f>INDEX(Directory[],MATCH(tbl_deal[[#This Row],[Index]],Directory[Index],0),MATCH('DEAL DIRECTORY'!AA$5,Directory[#Headers],0))</f>
        <v/>
      </c>
      <c r="AB219" s="129" t="str">
        <f>INDEX(Directory[],MATCH(tbl_deal[[#This Row],[Index]],Directory[Index],0),MATCH('DEAL DIRECTORY'!AB$5,Directory[#Headers],0))</f>
        <v>BISL</v>
      </c>
      <c r="AC219" s="129" t="str">
        <f>INDEX(Directory[],MATCH(tbl_deal[[#This Row],[Index]],Directory[Index],0),MATCH('DEAL DIRECTORY'!AC$5,Directory[#Headers],0))</f>
        <v>--</v>
      </c>
      <c r="AD219" s="129" t="str">
        <f>INDEX(Directory[],MATCH(tbl_deal[[#This Row],[Index]],Directory[Index],0),MATCH('DEAL DIRECTORY'!AD$5,Directory[#Headers],0))</f>
        <v>--</v>
      </c>
      <c r="AE219" s="129" t="str">
        <f>INDEX(Directory[],MATCH(tbl_deal[[#This Row],[Index]],Directory[Index],0),MATCH('DEAL DIRECTORY'!AE$5,Directory[#Headers],0))</f>
        <v>--</v>
      </c>
      <c r="AF219" s="129" t="str">
        <f>INDEX(Directory[],MATCH(tbl_deal[[#This Row],[Index]],Directory[Index],0),MATCH('DEAL DIRECTORY'!AF$5,Directory[#Headers],0))</f>
        <v>N</v>
      </c>
      <c r="AG219" s="129" t="str">
        <f>INDEX(Directory[],MATCH(tbl_deal[[#This Row],[Index]],Directory[Index],0),MATCH('DEAL DIRECTORY'!AG$5,Directory[#Headers],0))</f>
        <v>山东高速集团有限公司</v>
      </c>
      <c r="AH219" s="129" t="str">
        <f>INDEX(Directory[],MATCH(tbl_deal[[#This Row],[Index]],Directory[Index],0),MATCH('DEAL DIRECTORY'!AH$5,Directory[#Headers],0))</f>
        <v>--/--/A-</v>
      </c>
      <c r="AI219" s="129" t="str">
        <f>INDEX(Directory[],MATCH(tbl_deal[[#This Row],[Index]],Directory[Index],0),MATCH('DEAL DIRECTORY'!AI$5,Directory[#Headers],0))</f>
        <v>AAA</v>
      </c>
      <c r="AJ219" s="129" t="str">
        <f>INDEX(Directory[],MATCH(tbl_deal[[#This Row],[Index]],Directory[Index],0),MATCH('DEAL DIRECTORY'!AJ$5,Directory[#Headers],0))</f>
        <v>山东</v>
      </c>
      <c r="AK219" s="129" t="str">
        <f>INDEX(Directory[],MATCH(tbl_deal[[#This Row],[Index]],Directory[Index],0),MATCH('DEAL DIRECTORY'!AK$5,Directory[#Headers],0))</f>
        <v>--</v>
      </c>
      <c r="AL219" s="129" t="str">
        <f>INDEX(Directory[],MATCH(tbl_deal[[#This Row],[Index]],Directory[Index],0),MATCH('DEAL DIRECTORY'!AL$5,Directory[#Headers],0))</f>
        <v>--</v>
      </c>
      <c r="AM219" s="129" t="str">
        <f>INDEX(Directory[],MATCH(tbl_deal[[#This Row],[Index]],Directory[Index],0),MATCH('DEAL DIRECTORY'!AM$5,Directory[#Headers],0))</f>
        <v>--</v>
      </c>
      <c r="AN219" s="129" t="str">
        <f>INDEX(Directory[],MATCH(tbl_deal[[#This Row],[Index]],Directory[Index],0),MATCH('DEAL DIRECTORY'!AN$5,Directory[#Headers],0))</f>
        <v>--</v>
      </c>
      <c r="AO219" s="132">
        <f>IF(ISBLANK(INDEX(Directory[],MATCH(tbl_deal[[#This Row],[Index]],Directory[Index],0),MATCH('DEAL DIRECTORY'!AO$5,Directory[#Headers],0))),"--",INDEX(Directory[],MATCH(tbl_deal[[#This Row],[Index]],Directory[Index],0),MATCH('DEAL DIRECTORY'!AO$5,Directory[#Headers],0)))</f>
        <v>15000</v>
      </c>
      <c r="AP219" s="129">
        <f>INDEX(Directory[],MATCH(tbl_deal[[#This Row],[Index]],Directory[Index],0),MATCH('DEAL DIRECTORY'!AP$5,Directory[#Headers],0))</f>
        <v>2</v>
      </c>
      <c r="AQ219" s="129">
        <f>INDEX(Directory[],MATCH(tbl_deal[[#This Row],[Index]],Directory[Index],0),MATCH('DEAL DIRECTORY'!AQ$5,Directory[#Headers],0))</f>
        <v>12.88</v>
      </c>
      <c r="AR219" s="129">
        <f>INDEX(Directory[],MATCH(tbl_deal[[#This Row],[Index]],Directory[Index],0),MATCH('DEAL DIRECTORY'!AR$5,Directory[#Headers],0))</f>
        <v>15.504</v>
      </c>
      <c r="AS219" s="129" t="str">
        <f>INDEX(Directory[],MATCH(tbl_deal[[#This Row],[Index]],Directory[Index],0),MATCH('DEAL DIRECTORY'!AS$5,Directory[#Headers],0))</f>
        <v>地方国企</v>
      </c>
      <c r="AT219" s="129" t="str">
        <f>INDEX(Directory[],MATCH(tbl_deal[[#This Row],[Index]],Directory[Index],0),MATCH('DEAL DIRECTORY'!AT$5,Directory[#Headers],0))</f>
        <v>地方平台</v>
      </c>
      <c r="AU219" s="129" t="str">
        <f>INDEX(Directory[],MATCH(tbl_deal[[#This Row],[Index]],Directory[Index],0),MATCH('DEAL DIRECTORY'!AU$5,Directory[#Headers],0))</f>
        <v>交通</v>
      </c>
      <c r="AV219" s="129" t="str">
        <f>INDEX(Directory[],MATCH(tbl_deal[[#This Row],[Index]],Directory[Index],0),MATCH('DEAL DIRECTORY'!AV$5,Directory[#Headers],0))</f>
        <v>维好</v>
      </c>
      <c r="AW219" s="129" t="str">
        <f>INDEX(Directory[],MATCH(tbl_deal[[#This Row],[Index]],Directory[Index],0),MATCH('DEAL DIRECTORY'!AW$5,Directory[#Headers],0))</f>
        <v>投资级</v>
      </c>
      <c r="AX219" s="129" t="str">
        <f>INDEX(Directory[],MATCH(tbl_deal[[#This Row],[Index]],Directory[Index],0),MATCH('DEAL DIRECTORY'!AX$5,Directory[#Headers],0))</f>
        <v>≤2亿</v>
      </c>
      <c r="AY219" s="133" t="str">
        <f>INDEX(Directory[],MATCH(tbl_deal[[#This Row],[Index]],Directory[Index],0),MATCH('DEAL DIRECTORY'!AY$5,Directory[#Headers],0))</f>
        <v>21年</v>
      </c>
      <c r="AZ219" s="129" t="str">
        <f>INDEX(Directory[],MATCH(tbl_deal[[#This Row],[Index]],Directory[Index],0),MATCH('DEAL DIRECTORY'!AZ$5,Directory[#Headers],0))</f>
        <v>Q2</v>
      </c>
      <c r="BA219" s="129" t="str">
        <f>INDEX(Directory[],MATCH(tbl_deal[[#This Row],[Index]],Directory[Index],0),MATCH('DEAL DIRECTORY'!BA$5,Directory[#Headers],0))</f>
        <v>05月</v>
      </c>
      <c r="BB219" s="129" t="str">
        <f>INDEX(Directory[],MATCH(tbl_deal[[#This Row],[Index]],Directory[Index],0),MATCH('DEAL DIRECTORY'!BB$5,Directory[#Headers],0))</f>
        <v>SOE Creds</v>
      </c>
      <c r="BC219" s="129" t="str">
        <f>INDEX(Directory[],MATCH(tbl_deal[[#This Row],[Index]],Directory[Index],0),MATCH('DEAL DIRECTORY'!BC$5,Directory[#Headers],0))</f>
        <v>COASTAL EMERALD LTD</v>
      </c>
      <c r="BD219" s="129" t="str">
        <f>INDEX(Directory[],MATCH(tbl_deal[[#This Row],[Index]],Directory[Index],0),MATCH('DEAL DIRECTORY'!BD$5,Directory[#Headers],0))</f>
        <v>XS2339960093</v>
      </c>
      <c r="BE219" s="137" t="str">
        <f>INDEX(Directory[],MATCH(tbl_deal[[#This Row],[Index]],Directory[Index],0),MATCH('DEAL DIRECTORY'!BE$5,Directory[#Headers],0))</f>
        <v>21年05月</v>
      </c>
      <c r="BF219" s="137" t="str">
        <f>INDEX(Directory[],MATCH(tbl_deal[[#This Row],[Index]],Directory[Index],0),MATCH('DEAL DIRECTORY'!BF$5,Directory[#Headers],0))</f>
        <v>山东高速</v>
      </c>
      <c r="BG219" s="137" t="str">
        <f>INDEX(Directory[],MATCH(tbl_deal[[#This Row],[Index]],Directory[Index],0),MATCH('DEAL DIRECTORY'!BG$5,Directory[#Headers],0))</f>
        <v>Baa2/--/A-</v>
      </c>
      <c r="BH219" s="137" t="str">
        <f>INDEX(Directory[],MATCH(tbl_deal[[#This Row],[Index]],Directory[Index],0),MATCH('DEAL DIRECTORY'!BH$5,Directory[#Headers],0))</f>
        <v>高级债</v>
      </c>
      <c r="BI219" s="137" t="str">
        <f>INDEX(Directory[],MATCH(tbl_deal[[#This Row],[Index]],Directory[Index],0),MATCH('DEAL DIRECTORY'!BI$5,Directory[#Headers],0))</f>
        <v>2亿美元</v>
      </c>
      <c r="BJ219" s="137" t="str">
        <f>INDEX(Directory[],MATCH(tbl_deal[[#This Row],[Index]],Directory[Index],0),MATCH('DEAL DIRECTORY'!BJ$5,Directory[#Headers],0))</f>
        <v>3年</v>
      </c>
      <c r="BK219" s="137" t="str">
        <f>INDEX(Directory[],MATCH(tbl_deal[[#This Row],[Index]],Directory[Index],0),MATCH('DEAL DIRECTORY'!BK$5,Directory[#Headers],0))</f>
        <v>3.95%</v>
      </c>
      <c r="BL219" s="137" t="str">
        <f>INDEX(Directory[],MATCH(tbl_deal[[#This Row],[Index]],Directory[Index],0),MATCH('DEAL DIRECTORY'!BL$5,Directory[#Headers],0))</f>
        <v>账簿管理人</v>
      </c>
      <c r="BM219" s="129" t="str">
        <f>INDEX(Directory[],MATCH(tbl_deal[[#This Row],[Index]],Directory[Index],0),MATCH('DEAL DIRECTORY'!BM$5,Directory[#Headers],0))</f>
        <v>\\10.10.1.215\dcm$\Deals\Completed\2021 Completed\Fact 山东高速</v>
      </c>
      <c r="BN219" s="4"/>
      <c r="BO219" s="4"/>
      <c r="BP219" s="4"/>
    </row>
    <row r="220" spans="3:68" ht="20.25" customHeight="1" x14ac:dyDescent="0.25">
      <c r="C220" s="129">
        <f>Directory[[#This Row],[Index]]</f>
        <v>251</v>
      </c>
      <c r="D220" s="130">
        <f>INDEX(Directory[],MATCH(tbl_deal[[#This Row],[Index]],Directory[Index],0),MATCH('DEAL DIRECTORY'!D$5,Directory[#Headers],0))</f>
        <v>44328</v>
      </c>
      <c r="E220" s="129" t="str">
        <f>INDEX(Directory[],MATCH(tbl_deal[[#This Row],[Index]],Directory[Index],0),MATCH('DEAL DIRECTORY'!E$5,Directory[#Headers],0))</f>
        <v/>
      </c>
      <c r="F220" s="129" t="str">
        <f>INDEX(Directory[],MATCH(tbl_deal[[#This Row],[Index]],Directory[Index],0),MATCH('DEAL DIRECTORY'!F$5,Directory[#Headers],0))</f>
        <v/>
      </c>
      <c r="G220" s="129" t="str">
        <f>INDEX(Directory[],MATCH(tbl_deal[[#This Row],[Index]],Directory[Index],0),MATCH('DEAL DIRECTORY'!G$5,Directory[#Headers],0))</f>
        <v>Hean</v>
      </c>
      <c r="H220" s="135" t="str">
        <f>IF(tbl_deal[[#This Row],[FolderPath]]="","",HYPERLINK(tbl_deal[[#This Row],[FolderPath]],"📂"))</f>
        <v/>
      </c>
      <c r="I220" s="129" t="str">
        <f>INDEX(Directory[],MATCH(tbl_deal[[#This Row],[Index]],Directory[Index],0),MATCH('DEAL DIRECTORY'!I$5,Directory[#Headers],0))</f>
        <v>JBR</v>
      </c>
      <c r="J220" s="129" t="str">
        <f>INDEX(Directory[],MATCH(tbl_deal[[#This Row],[Index]],Directory[Index],0),MATCH('DEAL DIRECTORY'!J$5,Directory[#Headers],0))</f>
        <v>n/a</v>
      </c>
      <c r="K220" s="129" t="str">
        <f>INDEX(Directory[],MATCH(tbl_deal[[#This Row],[Index]],Directory[Index],0),MATCH('DEAL DIRECTORY'!K$5,Directory[#Headers],0))</f>
        <v>SOE组</v>
      </c>
      <c r="L220" s="129">
        <f>INDEX(Directory[],MATCH(tbl_deal[[#This Row],[Index]],Directory[Index],0),MATCH('DEAL DIRECTORY'!L$5,Directory[#Headers],0))</f>
        <v>1</v>
      </c>
      <c r="M220" s="129" t="str">
        <f>INDEX(Directory[],MATCH(tbl_deal[[#This Row],[Index]],Directory[Index],0),MATCH('DEAL DIRECTORY'!M$5,Directory[#Headers],0))</f>
        <v>中国铁建</v>
      </c>
      <c r="N220" s="129" t="str">
        <f>INDEX(Directory[],MATCH(tbl_deal[[#This Row],[Index]],Directory[Index],0),MATCH('DEAL DIRECTORY'!N$5,Directory[#Headers],0))</f>
        <v>--/A-/--</v>
      </c>
      <c r="O220" s="129" t="str">
        <f>INDEX(Directory[],MATCH(tbl_deal[[#This Row],[Index]],Directory[Index],0),MATCH('DEAL DIRECTORY'!O$5,Directory[#Headers],0))</f>
        <v>USD</v>
      </c>
      <c r="P220" s="129">
        <f>INDEX(Directory[],MATCH(tbl_deal[[#This Row],[Index]],Directory[Index],0),MATCH('DEAL DIRECTORY'!P$5,Directory[#Headers],0))</f>
        <v>3</v>
      </c>
      <c r="Q220" s="129" t="str">
        <f>INDEX(Directory[],MATCH(tbl_deal[[#This Row],[Index]],Directory[Index],0),MATCH('DEAL DIRECTORY'!Q$5,Directory[#Headers],0))</f>
        <v>5</v>
      </c>
      <c r="R220" s="129" t="str">
        <f>INDEX(Directory[],MATCH(tbl_deal[[#This Row],[Index]],Directory[Index],0),MATCH('DEAL DIRECTORY'!R$5,Directory[#Headers],0))</f>
        <v>1.875%</v>
      </c>
      <c r="S220" s="129" t="str">
        <f>INDEX(Directory[],MATCH(tbl_deal[[#This Row],[Index]],Directory[Index],0),MATCH('DEAL DIRECTORY'!S$5,Directory[#Headers],0))</f>
        <v>T+155a</v>
      </c>
      <c r="T220" s="129" t="str">
        <f>INDEX(Directory[],MATCH(tbl_deal[[#This Row],[Index]],Directory[Index],0),MATCH('DEAL DIRECTORY'!T$5,Directory[#Headers],0))</f>
        <v>T+105</v>
      </c>
      <c r="U220" s="129" t="str">
        <f>INDEX(Directory[],MATCH(tbl_deal[[#This Row],[Index]],Directory[Index],0),MATCH('DEAL DIRECTORY'!U$5,Directory[#Headers],0))</f>
        <v>T+105</v>
      </c>
      <c r="V220" s="131">
        <f>INDEX(Directory[],MATCH(tbl_deal[[#This Row],[Index]],Directory[Index],0),MATCH('DEAL DIRECTORY'!V$5,Directory[#Headers],0))</f>
        <v>50</v>
      </c>
      <c r="W220" s="129" t="str">
        <f>INDEX(Directory[],MATCH(tbl_deal[[#This Row],[Index]],Directory[Index],0),MATCH('DEAL DIRECTORY'!W$5,Directory[#Headers],0))</f>
        <v>担保</v>
      </c>
      <c r="X220" s="129" t="str">
        <f>INDEX(Directory[],MATCH(tbl_deal[[#This Row],[Index]],Directory[Index],0),MATCH('DEAL DIRECTORY'!X$5,Directory[#Headers],0))</f>
        <v>--</v>
      </c>
      <c r="Y220" s="129" t="str">
        <f>INDEX(Directory[],MATCH(tbl_deal[[#This Row],[Index]],Directory[Index],0),MATCH('DEAL DIRECTORY'!Y$5,Directory[#Headers],0))</f>
        <v>港交所</v>
      </c>
      <c r="Z220" s="129" t="str">
        <f>INDEX(Directory[],MATCH(tbl_deal[[#This Row],[Index]],Directory[Index],0),MATCH('DEAL DIRECTORY'!Z$5,Directory[#Headers],0))</f>
        <v/>
      </c>
      <c r="AA220" s="129" t="str">
        <f>INDEX(Directory[],MATCH(tbl_deal[[#This Row],[Index]],Directory[Index],0),MATCH('DEAL DIRECTORY'!AA$5,Directory[#Headers],0))</f>
        <v/>
      </c>
      <c r="AB220" s="129" t="str">
        <f>INDEX(Directory[],MATCH(tbl_deal[[#This Row],[Index]],Directory[Index],0),MATCH('DEAL DIRECTORY'!AB$5,Directory[#Headers],0))</f>
        <v>BISL</v>
      </c>
      <c r="AC220" s="129" t="str">
        <f>INDEX(Directory[],MATCH(tbl_deal[[#This Row],[Index]],Directory[Index],0),MATCH('DEAL DIRECTORY'!AC$5,Directory[#Headers],0))</f>
        <v>--</v>
      </c>
      <c r="AD220" s="129" t="str">
        <f>INDEX(Directory[],MATCH(tbl_deal[[#This Row],[Index]],Directory[Index],0),MATCH('DEAL DIRECTORY'!AD$5,Directory[#Headers],0))</f>
        <v>--</v>
      </c>
      <c r="AE220" s="129" t="str">
        <f>INDEX(Directory[],MATCH(tbl_deal[[#This Row],[Index]],Directory[Index],0),MATCH('DEAL DIRECTORY'!AE$5,Directory[#Headers],0))</f>
        <v>--</v>
      </c>
      <c r="AF220" s="129" t="str">
        <f>INDEX(Directory[],MATCH(tbl_deal[[#This Row],[Index]],Directory[Index],0),MATCH('DEAL DIRECTORY'!AF$5,Directory[#Headers],0))</f>
        <v>N</v>
      </c>
      <c r="AG220" s="129" t="str">
        <f>INDEX(Directory[],MATCH(tbl_deal[[#This Row],[Index]],Directory[Index],0),MATCH('DEAL DIRECTORY'!AG$5,Directory[#Headers],0))</f>
        <v>中国铁建股份有限公司</v>
      </c>
      <c r="AH220" s="129" t="str">
        <f>INDEX(Directory[],MATCH(tbl_deal[[#This Row],[Index]],Directory[Index],0),MATCH('DEAL DIRECTORY'!AH$5,Directory[#Headers],0))</f>
        <v>A3/A-/--</v>
      </c>
      <c r="AI220" s="129" t="str">
        <f>INDEX(Directory[],MATCH(tbl_deal[[#This Row],[Index]],Directory[Index],0),MATCH('DEAL DIRECTORY'!AI$5,Directory[#Headers],0))</f>
        <v>AAA</v>
      </c>
      <c r="AJ220" s="129" t="str">
        <f>INDEX(Directory[],MATCH(tbl_deal[[#This Row],[Index]],Directory[Index],0),MATCH('DEAL DIRECTORY'!AJ$5,Directory[#Headers],0))</f>
        <v>北京</v>
      </c>
      <c r="AK220" s="129" t="str">
        <f>INDEX(Directory[],MATCH(tbl_deal[[#This Row],[Index]],Directory[Index],0),MATCH('DEAL DIRECTORY'!AK$5,Directory[#Headers],0))</f>
        <v>--</v>
      </c>
      <c r="AL220" s="129" t="str">
        <f>INDEX(Directory[],MATCH(tbl_deal[[#This Row],[Index]],Directory[Index],0),MATCH('DEAL DIRECTORY'!AL$5,Directory[#Headers],0))</f>
        <v>--</v>
      </c>
      <c r="AM220" s="129" t="str">
        <f>INDEX(Directory[],MATCH(tbl_deal[[#This Row],[Index]],Directory[Index],0),MATCH('DEAL DIRECTORY'!AM$5,Directory[#Headers],0))</f>
        <v>--</v>
      </c>
      <c r="AN220" s="129" t="str">
        <f>INDEX(Directory[],MATCH(tbl_deal[[#This Row],[Index]],Directory[Index],0),MATCH('DEAL DIRECTORY'!AN$5,Directory[#Headers],0))</f>
        <v>--</v>
      </c>
      <c r="AO220" s="132">
        <f>IF(ISBLANK(INDEX(Directory[],MATCH(tbl_deal[[#This Row],[Index]],Directory[Index],0),MATCH('DEAL DIRECTORY'!AO$5,Directory[#Headers],0))),"--",INDEX(Directory[],MATCH(tbl_deal[[#This Row],[Index]],Directory[Index],0),MATCH('DEAL DIRECTORY'!AO$5,Directory[#Headers],0)))</f>
        <v>11177</v>
      </c>
      <c r="AP220" s="129">
        <f>INDEX(Directory[],MATCH(tbl_deal[[#This Row],[Index]],Directory[Index],0),MATCH('DEAL DIRECTORY'!AP$5,Directory[#Headers],0))</f>
        <v>3</v>
      </c>
      <c r="AQ220" s="129">
        <f>INDEX(Directory[],MATCH(tbl_deal[[#This Row],[Index]],Directory[Index],0),MATCH('DEAL DIRECTORY'!AQ$5,Directory[#Headers],0))</f>
        <v>19.37</v>
      </c>
      <c r="AR220" s="129">
        <f>INDEX(Directory[],MATCH(tbl_deal[[#This Row],[Index]],Directory[Index],0),MATCH('DEAL DIRECTORY'!AR$5,Directory[#Headers],0))</f>
        <v>23.256</v>
      </c>
      <c r="AS220" s="129" t="str">
        <f>INDEX(Directory[],MATCH(tbl_deal[[#This Row],[Index]],Directory[Index],0),MATCH('DEAL DIRECTORY'!AS$5,Directory[#Headers],0))</f>
        <v>央企(子)</v>
      </c>
      <c r="AT220" s="129" t="str">
        <f>INDEX(Directory[],MATCH(tbl_deal[[#This Row],[Index]],Directory[Index],0),MATCH('DEAL DIRECTORY'!AT$5,Directory[#Headers],0))</f>
        <v>产业</v>
      </c>
      <c r="AU220" s="129" t="str">
        <f>INDEX(Directory[],MATCH(tbl_deal[[#This Row],[Index]],Directory[Index],0),MATCH('DEAL DIRECTORY'!AU$5,Directory[#Headers],0))</f>
        <v>--</v>
      </c>
      <c r="AV220" s="129" t="str">
        <f>INDEX(Directory[],MATCH(tbl_deal[[#This Row],[Index]],Directory[Index],0),MATCH('DEAL DIRECTORY'!AV$5,Directory[#Headers],0))</f>
        <v>担保</v>
      </c>
      <c r="AW220" s="129" t="str">
        <f>INDEX(Directory[],MATCH(tbl_deal[[#This Row],[Index]],Directory[Index],0),MATCH('DEAL DIRECTORY'!AW$5,Directory[#Headers],0))</f>
        <v>投资级</v>
      </c>
      <c r="AX220" s="129" t="str">
        <f>INDEX(Directory[],MATCH(tbl_deal[[#This Row],[Index]],Directory[Index],0),MATCH('DEAL DIRECTORY'!AX$5,Directory[#Headers],0))</f>
        <v>2-3亿</v>
      </c>
      <c r="AY220" s="133" t="str">
        <f>INDEX(Directory[],MATCH(tbl_deal[[#This Row],[Index]],Directory[Index],0),MATCH('DEAL DIRECTORY'!AY$5,Directory[#Headers],0))</f>
        <v>21年</v>
      </c>
      <c r="AZ220" s="129" t="str">
        <f>INDEX(Directory[],MATCH(tbl_deal[[#This Row],[Index]],Directory[Index],0),MATCH('DEAL DIRECTORY'!AZ$5,Directory[#Headers],0))</f>
        <v>Q2</v>
      </c>
      <c r="BA220" s="129" t="str">
        <f>INDEX(Directory[],MATCH(tbl_deal[[#This Row],[Index]],Directory[Index],0),MATCH('DEAL DIRECTORY'!BA$5,Directory[#Headers],0))</f>
        <v>05月</v>
      </c>
      <c r="BB220" s="129" t="str">
        <f>INDEX(Directory[],MATCH(tbl_deal[[#This Row],[Index]],Directory[Index],0),MATCH('DEAL DIRECTORY'!BB$5,Directory[#Headers],0))</f>
        <v>--</v>
      </c>
      <c r="BC220" s="129" t="str">
        <f>INDEX(Directory[],MATCH(tbl_deal[[#This Row],[Index]],Directory[Index],0),MATCH('DEAL DIRECTORY'!BC$5,Directory[#Headers],0))</f>
        <v>CRCC HEAN LTD</v>
      </c>
      <c r="BD220" s="129" t="str">
        <f>INDEX(Directory[],MATCH(tbl_deal[[#This Row],[Index]],Directory[Index],0),MATCH('DEAL DIRECTORY'!BD$5,Directory[#Headers],0))</f>
        <v>XS2340539142</v>
      </c>
      <c r="BE220" s="137" t="str">
        <f>INDEX(Directory[],MATCH(tbl_deal[[#This Row],[Index]],Directory[Index],0),MATCH('DEAL DIRECTORY'!BE$5,Directory[#Headers],0))</f>
        <v>21年05月</v>
      </c>
      <c r="BF220" s="137" t="str">
        <f>INDEX(Directory[],MATCH(tbl_deal[[#This Row],[Index]],Directory[Index],0),MATCH('DEAL DIRECTORY'!BF$5,Directory[#Headers],0))</f>
        <v>中国铁建</v>
      </c>
      <c r="BG220" s="137" t="str">
        <f>INDEX(Directory[],MATCH(tbl_deal[[#This Row],[Index]],Directory[Index],0),MATCH('DEAL DIRECTORY'!BG$5,Directory[#Headers],0))</f>
        <v>--/A-/--</v>
      </c>
      <c r="BH220" s="137" t="str">
        <f>INDEX(Directory[],MATCH(tbl_deal[[#This Row],[Index]],Directory[Index],0),MATCH('DEAL DIRECTORY'!BH$5,Directory[#Headers],0))</f>
        <v>高级债</v>
      </c>
      <c r="BI220" s="137" t="str">
        <f>INDEX(Directory[],MATCH(tbl_deal[[#This Row],[Index]],Directory[Index],0),MATCH('DEAL DIRECTORY'!BI$5,Directory[#Headers],0))</f>
        <v>3亿美元</v>
      </c>
      <c r="BJ220" s="137" t="str">
        <f>INDEX(Directory[],MATCH(tbl_deal[[#This Row],[Index]],Directory[Index],0),MATCH('DEAL DIRECTORY'!BJ$5,Directory[#Headers],0))</f>
        <v>5年</v>
      </c>
      <c r="BK220" s="137" t="str">
        <f>INDEX(Directory[],MATCH(tbl_deal[[#This Row],[Index]],Directory[Index],0),MATCH('DEAL DIRECTORY'!BK$5,Directory[#Headers],0))</f>
        <v>1.875%</v>
      </c>
      <c r="BL220" s="137" t="str">
        <f>INDEX(Directory[],MATCH(tbl_deal[[#This Row],[Index]],Directory[Index],0),MATCH('DEAL DIRECTORY'!BL$5,Directory[#Headers],0))</f>
        <v>账簿管理人</v>
      </c>
      <c r="BM220" s="129" t="str">
        <f>INDEX(Directory[],MATCH(tbl_deal[[#This Row],[Index]],Directory[Index],0),MATCH('DEAL DIRECTORY'!BM$5,Directory[#Headers],0))</f>
        <v/>
      </c>
      <c r="BN220" s="4"/>
      <c r="BO220" s="4"/>
      <c r="BP220" s="4"/>
    </row>
    <row r="221" spans="3:68" ht="20.25" customHeight="1" x14ac:dyDescent="0.25">
      <c r="C221" s="129">
        <f>Directory[[#This Row],[Index]]</f>
        <v>250</v>
      </c>
      <c r="D221" s="130">
        <f>INDEX(Directory[],MATCH(tbl_deal[[#This Row],[Index]],Directory[Index],0),MATCH('DEAL DIRECTORY'!D$5,Directory[#Headers],0))</f>
        <v>44328</v>
      </c>
      <c r="E221" s="129" t="str">
        <f>INDEX(Directory[],MATCH(tbl_deal[[#This Row],[Index]],Directory[Index],0),MATCH('DEAL DIRECTORY'!E$5,Directory[#Headers],0))</f>
        <v/>
      </c>
      <c r="F221" s="129" t="str">
        <f>INDEX(Directory[],MATCH(tbl_deal[[#This Row],[Index]],Directory[Index],0),MATCH('DEAL DIRECTORY'!F$5,Directory[#Headers],0))</f>
        <v>欧元债</v>
      </c>
      <c r="G221" s="129" t="str">
        <f>INDEX(Directory[],MATCH(tbl_deal[[#This Row],[Index]],Directory[Index],0),MATCH('DEAL DIRECTORY'!G$5,Directory[#Headers],0))</f>
        <v>Hean</v>
      </c>
      <c r="H221" s="135" t="str">
        <f>IF(tbl_deal[[#This Row],[FolderPath]]="","",HYPERLINK(tbl_deal[[#This Row],[FolderPath]],"📂"))</f>
        <v>📂</v>
      </c>
      <c r="I221" s="129" t="str">
        <f>INDEX(Directory[],MATCH(tbl_deal[[#This Row],[Index]],Directory[Index],0),MATCH('DEAL DIRECTORY'!I$5,Directory[#Headers],0))</f>
        <v>JBR</v>
      </c>
      <c r="J221" s="129" t="str">
        <f>INDEX(Directory[],MATCH(tbl_deal[[#This Row],[Index]],Directory[Index],0),MATCH('DEAL DIRECTORY'!J$5,Directory[#Headers],0))</f>
        <v>n/a</v>
      </c>
      <c r="K221" s="129" t="str">
        <f>INDEX(Directory[],MATCH(tbl_deal[[#This Row],[Index]],Directory[Index],0),MATCH('DEAL DIRECTORY'!K$5,Directory[#Headers],0))</f>
        <v>SOE组</v>
      </c>
      <c r="L221" s="129">
        <f>INDEX(Directory[],MATCH(tbl_deal[[#This Row],[Index]],Directory[Index],0),MATCH('DEAL DIRECTORY'!L$5,Directory[#Headers],0))</f>
        <v>1</v>
      </c>
      <c r="M221" s="129" t="str">
        <f>INDEX(Directory[],MATCH(tbl_deal[[#This Row],[Index]],Directory[Index],0),MATCH('DEAL DIRECTORY'!M$5,Directory[#Headers],0))</f>
        <v>中国铁建</v>
      </c>
      <c r="N221" s="129" t="str">
        <f>INDEX(Directory[],MATCH(tbl_deal[[#This Row],[Index]],Directory[Index],0),MATCH('DEAL DIRECTORY'!N$5,Directory[#Headers],0))</f>
        <v>--/A-/--</v>
      </c>
      <c r="O221" s="129" t="str">
        <f>INDEX(Directory[],MATCH(tbl_deal[[#This Row],[Index]],Directory[Index],0),MATCH('DEAL DIRECTORY'!O$5,Directory[#Headers],0))</f>
        <v>EUR</v>
      </c>
      <c r="P221" s="129">
        <f>INDEX(Directory[],MATCH(tbl_deal[[#This Row],[Index]],Directory[Index],0),MATCH('DEAL DIRECTORY'!P$5,Directory[#Headers],0))</f>
        <v>3</v>
      </c>
      <c r="Q221" s="129" t="str">
        <f>INDEX(Directory[],MATCH(tbl_deal[[#This Row],[Index]],Directory[Index],0),MATCH('DEAL DIRECTORY'!Q$5,Directory[#Headers],0))</f>
        <v>5</v>
      </c>
      <c r="R221" s="129" t="str">
        <f>INDEX(Directory[],MATCH(tbl_deal[[#This Row],[Index]],Directory[Index],0),MATCH('DEAL DIRECTORY'!R$5,Directory[#Headers],0))</f>
        <v>0.875%</v>
      </c>
      <c r="S221" s="129" t="str">
        <f>INDEX(Directory[],MATCH(tbl_deal[[#This Row],[Index]],Directory[Index],0),MATCH('DEAL DIRECTORY'!S$5,Directory[#Headers],0))</f>
        <v>MS+155a</v>
      </c>
      <c r="T221" s="129" t="str">
        <f>INDEX(Directory[],MATCH(tbl_deal[[#This Row],[Index]],Directory[Index],0),MATCH('DEAL DIRECTORY'!T$5,Directory[#Headers],0))</f>
        <v>MS+115-120</v>
      </c>
      <c r="U221" s="129" t="str">
        <f>INDEX(Directory[],MATCH(tbl_deal[[#This Row],[Index]],Directory[Index],0),MATCH('DEAL DIRECTORY'!U$5,Directory[#Headers],0))</f>
        <v>MS+143.9</v>
      </c>
      <c r="V221" s="131">
        <f>INDEX(Directory[],MATCH(tbl_deal[[#This Row],[Index]],Directory[Index],0),MATCH('DEAL DIRECTORY'!V$5,Directory[#Headers],0))</f>
        <v>40</v>
      </c>
      <c r="W221" s="129" t="str">
        <f>INDEX(Directory[],MATCH(tbl_deal[[#This Row],[Index]],Directory[Index],0),MATCH('DEAL DIRECTORY'!W$5,Directory[#Headers],0))</f>
        <v>担保</v>
      </c>
      <c r="X221" s="129" t="str">
        <f>INDEX(Directory[],MATCH(tbl_deal[[#This Row],[Index]],Directory[Index],0),MATCH('DEAL DIRECTORY'!X$5,Directory[#Headers],0))</f>
        <v>--</v>
      </c>
      <c r="Y221" s="129" t="str">
        <f>INDEX(Directory[],MATCH(tbl_deal[[#This Row],[Index]],Directory[Index],0),MATCH('DEAL DIRECTORY'!Y$5,Directory[#Headers],0))</f>
        <v>港交所;法兰克福</v>
      </c>
      <c r="Z221" s="129" t="str">
        <f>INDEX(Directory[],MATCH(tbl_deal[[#This Row],[Index]],Directory[Index],0),MATCH('DEAL DIRECTORY'!Z$5,Directory[#Headers],0))</f>
        <v/>
      </c>
      <c r="AA221" s="129" t="str">
        <f>INDEX(Directory[],MATCH(tbl_deal[[#This Row],[Index]],Directory[Index],0),MATCH('DEAL DIRECTORY'!AA$5,Directory[#Headers],0))</f>
        <v/>
      </c>
      <c r="AB221" s="129" t="str">
        <f>INDEX(Directory[],MATCH(tbl_deal[[#This Row],[Index]],Directory[Index],0),MATCH('DEAL DIRECTORY'!AB$5,Directory[#Headers],0))</f>
        <v>BISL</v>
      </c>
      <c r="AC221" s="129" t="str">
        <f>INDEX(Directory[],MATCH(tbl_deal[[#This Row],[Index]],Directory[Index],0),MATCH('DEAL DIRECTORY'!AC$5,Directory[#Headers],0))</f>
        <v>--</v>
      </c>
      <c r="AD221" s="129" t="str">
        <f>INDEX(Directory[],MATCH(tbl_deal[[#This Row],[Index]],Directory[Index],0),MATCH('DEAL DIRECTORY'!AD$5,Directory[#Headers],0))</f>
        <v>--</v>
      </c>
      <c r="AE221" s="129" t="str">
        <f>INDEX(Directory[],MATCH(tbl_deal[[#This Row],[Index]],Directory[Index],0),MATCH('DEAL DIRECTORY'!AE$5,Directory[#Headers],0))</f>
        <v>--</v>
      </c>
      <c r="AF221" s="129" t="str">
        <f>INDEX(Directory[],MATCH(tbl_deal[[#This Row],[Index]],Directory[Index],0),MATCH('DEAL DIRECTORY'!AF$5,Directory[#Headers],0))</f>
        <v>N</v>
      </c>
      <c r="AG221" s="129" t="str">
        <f>INDEX(Directory[],MATCH(tbl_deal[[#This Row],[Index]],Directory[Index],0),MATCH('DEAL DIRECTORY'!AG$5,Directory[#Headers],0))</f>
        <v>中国铁建股份有限公司</v>
      </c>
      <c r="AH221" s="129" t="str">
        <f>INDEX(Directory[],MATCH(tbl_deal[[#This Row],[Index]],Directory[Index],0),MATCH('DEAL DIRECTORY'!AH$5,Directory[#Headers],0))</f>
        <v>A3/A-/--</v>
      </c>
      <c r="AI221" s="129" t="str">
        <f>INDEX(Directory[],MATCH(tbl_deal[[#This Row],[Index]],Directory[Index],0),MATCH('DEAL DIRECTORY'!AI$5,Directory[#Headers],0))</f>
        <v>AAA</v>
      </c>
      <c r="AJ221" s="129" t="str">
        <f>INDEX(Directory[],MATCH(tbl_deal[[#This Row],[Index]],Directory[Index],0),MATCH('DEAL DIRECTORY'!AJ$5,Directory[#Headers],0))</f>
        <v>北京</v>
      </c>
      <c r="AK221" s="129" t="str">
        <f>INDEX(Directory[],MATCH(tbl_deal[[#This Row],[Index]],Directory[Index],0),MATCH('DEAL DIRECTORY'!AK$5,Directory[#Headers],0))</f>
        <v>--</v>
      </c>
      <c r="AL221" s="129" t="str">
        <f>INDEX(Directory[],MATCH(tbl_deal[[#This Row],[Index]],Directory[Index],0),MATCH('DEAL DIRECTORY'!AL$5,Directory[#Headers],0))</f>
        <v>--</v>
      </c>
      <c r="AM221" s="129" t="str">
        <f>INDEX(Directory[],MATCH(tbl_deal[[#This Row],[Index]],Directory[Index],0),MATCH('DEAL DIRECTORY'!AM$5,Directory[#Headers],0))</f>
        <v>--</v>
      </c>
      <c r="AN221" s="129" t="str">
        <f>INDEX(Directory[],MATCH(tbl_deal[[#This Row],[Index]],Directory[Index],0),MATCH('DEAL DIRECTORY'!AN$5,Directory[#Headers],0))</f>
        <v>--</v>
      </c>
      <c r="AO221" s="132">
        <f>IF(ISBLANK(INDEX(Directory[],MATCH(tbl_deal[[#This Row],[Index]],Directory[Index],0),MATCH('DEAL DIRECTORY'!AO$5,Directory[#Headers],0))),"--",INDEX(Directory[],MATCH(tbl_deal[[#This Row],[Index]],Directory[Index],0),MATCH('DEAL DIRECTORY'!AO$5,Directory[#Headers],0)))</f>
        <v>11177</v>
      </c>
      <c r="AP221" s="129">
        <f>INDEX(Directory[],MATCH(tbl_deal[[#This Row],[Index]],Directory[Index],0),MATCH('DEAL DIRECTORY'!AP$5,Directory[#Headers],0))</f>
        <v>3.62</v>
      </c>
      <c r="AQ221" s="129">
        <f>INDEX(Directory[],MATCH(tbl_deal[[#This Row],[Index]],Directory[Index],0),MATCH('DEAL DIRECTORY'!AQ$5,Directory[#Headers],0))</f>
        <v>23.39</v>
      </c>
      <c r="AR221" s="129">
        <f>INDEX(Directory[],MATCH(tbl_deal[[#This Row],[Index]],Directory[Index],0),MATCH('DEAL DIRECTORY'!AR$5,Directory[#Headers],0))</f>
        <v>28.036999999999999</v>
      </c>
      <c r="AS221" s="129" t="str">
        <f>INDEX(Directory[],MATCH(tbl_deal[[#This Row],[Index]],Directory[Index],0),MATCH('DEAL DIRECTORY'!AS$5,Directory[#Headers],0))</f>
        <v>央企(子)</v>
      </c>
      <c r="AT221" s="129" t="str">
        <f>INDEX(Directory[],MATCH(tbl_deal[[#This Row],[Index]],Directory[Index],0),MATCH('DEAL DIRECTORY'!AT$5,Directory[#Headers],0))</f>
        <v>产业</v>
      </c>
      <c r="AU221" s="129" t="str">
        <f>INDEX(Directory[],MATCH(tbl_deal[[#This Row],[Index]],Directory[Index],0),MATCH('DEAL DIRECTORY'!AU$5,Directory[#Headers],0))</f>
        <v>--</v>
      </c>
      <c r="AV221" s="129" t="str">
        <f>INDEX(Directory[],MATCH(tbl_deal[[#This Row],[Index]],Directory[Index],0),MATCH('DEAL DIRECTORY'!AV$5,Directory[#Headers],0))</f>
        <v>担保</v>
      </c>
      <c r="AW221" s="129" t="str">
        <f>INDEX(Directory[],MATCH(tbl_deal[[#This Row],[Index]],Directory[Index],0),MATCH('DEAL DIRECTORY'!AW$5,Directory[#Headers],0))</f>
        <v>投资级</v>
      </c>
      <c r="AX221" s="129" t="str">
        <f>INDEX(Directory[],MATCH(tbl_deal[[#This Row],[Index]],Directory[Index],0),MATCH('DEAL DIRECTORY'!AX$5,Directory[#Headers],0))</f>
        <v>3-5亿</v>
      </c>
      <c r="AY221" s="133" t="str">
        <f>INDEX(Directory[],MATCH(tbl_deal[[#This Row],[Index]],Directory[Index],0),MATCH('DEAL DIRECTORY'!AY$5,Directory[#Headers],0))</f>
        <v>21年</v>
      </c>
      <c r="AZ221" s="129" t="str">
        <f>INDEX(Directory[],MATCH(tbl_deal[[#This Row],[Index]],Directory[Index],0),MATCH('DEAL DIRECTORY'!AZ$5,Directory[#Headers],0))</f>
        <v>Q2</v>
      </c>
      <c r="BA221" s="129" t="str">
        <f>INDEX(Directory[],MATCH(tbl_deal[[#This Row],[Index]],Directory[Index],0),MATCH('DEAL DIRECTORY'!BA$5,Directory[#Headers],0))</f>
        <v>05月</v>
      </c>
      <c r="BB221" s="129" t="str">
        <f>INDEX(Directory[],MATCH(tbl_deal[[#This Row],[Index]],Directory[Index],0),MATCH('DEAL DIRECTORY'!BB$5,Directory[#Headers],0))</f>
        <v>--</v>
      </c>
      <c r="BC221" s="129" t="str">
        <f>INDEX(Directory[],MATCH(tbl_deal[[#This Row],[Index]],Directory[Index],0),MATCH('DEAL DIRECTORY'!BC$5,Directory[#Headers],0))</f>
        <v>CRCC HEAN LTD</v>
      </c>
      <c r="BD221" s="129" t="str">
        <f>INDEX(Directory[],MATCH(tbl_deal[[#This Row],[Index]],Directory[Index],0),MATCH('DEAL DIRECTORY'!BD$5,Directory[#Headers],0))</f>
        <v>XS2340538680</v>
      </c>
      <c r="BE221" s="137" t="str">
        <f>INDEX(Directory[],MATCH(tbl_deal[[#This Row],[Index]],Directory[Index],0),MATCH('DEAL DIRECTORY'!BE$5,Directory[#Headers],0))</f>
        <v>21年05月</v>
      </c>
      <c r="BF221" s="137" t="str">
        <f>INDEX(Directory[],MATCH(tbl_deal[[#This Row],[Index]],Directory[Index],0),MATCH('DEAL DIRECTORY'!BF$5,Directory[#Headers],0))</f>
        <v>中国铁建</v>
      </c>
      <c r="BG221" s="137" t="str">
        <f>INDEX(Directory[],MATCH(tbl_deal[[#This Row],[Index]],Directory[Index],0),MATCH('DEAL DIRECTORY'!BG$5,Directory[#Headers],0))</f>
        <v>--/A-/--</v>
      </c>
      <c r="BH221" s="137" t="str">
        <f>INDEX(Directory[],MATCH(tbl_deal[[#This Row],[Index]],Directory[Index],0),MATCH('DEAL DIRECTORY'!BH$5,Directory[#Headers],0))</f>
        <v>高级债</v>
      </c>
      <c r="BI221" s="137" t="str">
        <f>INDEX(Directory[],MATCH(tbl_deal[[#This Row],[Index]],Directory[Index],0),MATCH('DEAL DIRECTORY'!BI$5,Directory[#Headers],0))</f>
        <v>3亿欧元</v>
      </c>
      <c r="BJ221" s="137" t="str">
        <f>INDEX(Directory[],MATCH(tbl_deal[[#This Row],[Index]],Directory[Index],0),MATCH('DEAL DIRECTORY'!BJ$5,Directory[#Headers],0))</f>
        <v>5年</v>
      </c>
      <c r="BK221" s="137" t="str">
        <f>INDEX(Directory[],MATCH(tbl_deal[[#This Row],[Index]],Directory[Index],0),MATCH('DEAL DIRECTORY'!BK$5,Directory[#Headers],0))</f>
        <v>0.875%</v>
      </c>
      <c r="BL221" s="137" t="str">
        <f>INDEX(Directory[],MATCH(tbl_deal[[#This Row],[Index]],Directory[Index],0),MATCH('DEAL DIRECTORY'!BL$5,Directory[#Headers],0))</f>
        <v>账簿管理人</v>
      </c>
      <c r="BM221" s="129" t="str">
        <f>INDEX(Directory[],MATCH(tbl_deal[[#This Row],[Index]],Directory[Index],0),MATCH('DEAL DIRECTORY'!BM$5,Directory[#Headers],0))</f>
        <v>\\10.10.1.215\dcm$\Deals\Completed\2021 Completed\Hean 中国铁建</v>
      </c>
      <c r="BN221" s="4"/>
      <c r="BO221" s="4"/>
      <c r="BP221" s="4"/>
    </row>
    <row r="222" spans="3:68" ht="20.25" customHeight="1" x14ac:dyDescent="0.25">
      <c r="C222" s="129">
        <f>Directory[[#This Row],[Index]]</f>
        <v>249</v>
      </c>
      <c r="D222" s="130">
        <f>INDEX(Directory[],MATCH(tbl_deal[[#This Row],[Index]],Directory[Index],0),MATCH('DEAL DIRECTORY'!D$5,Directory[#Headers],0))</f>
        <v>44327</v>
      </c>
      <c r="E222" s="129" t="str">
        <f>INDEX(Directory[],MATCH(tbl_deal[[#This Row],[Index]],Directory[Index],0),MATCH('DEAL DIRECTORY'!E$5,Directory[#Headers],0))</f>
        <v/>
      </c>
      <c r="F222" s="129" t="str">
        <f>INDEX(Directory[],MATCH(tbl_deal[[#This Row],[Index]],Directory[Index],0),MATCH('DEAL DIRECTORY'!F$5,Directory[#Headers],0))</f>
        <v/>
      </c>
      <c r="G222" s="129" t="str">
        <f>INDEX(Directory[],MATCH(tbl_deal[[#This Row],[Index]],Directory[Index],0),MATCH('DEAL DIRECTORY'!G$5,Directory[#Headers],0))</f>
        <v>Journey</v>
      </c>
      <c r="H222" s="135" t="str">
        <f>IF(tbl_deal[[#This Row],[FolderPath]]="","",HYPERLINK(tbl_deal[[#This Row],[FolderPath]],"📂"))</f>
        <v>📂</v>
      </c>
      <c r="I222" s="129" t="str">
        <f>INDEX(Directory[],MATCH(tbl_deal[[#This Row],[Index]],Directory[Index],0),MATCH('DEAL DIRECTORY'!I$5,Directory[#Headers],0))</f>
        <v>JGC</v>
      </c>
      <c r="J222" s="129" t="str">
        <f>INDEX(Directory[],MATCH(tbl_deal[[#This Row],[Index]],Directory[Index],0),MATCH('DEAL DIRECTORY'!J$5,Directory[#Headers],0))</f>
        <v>n/a</v>
      </c>
      <c r="K222" s="129" t="str">
        <f>INDEX(Directory[],MATCH(tbl_deal[[#This Row],[Index]],Directory[Index],0),MATCH('DEAL DIRECTORY'!K$5,Directory[#Headers],0))</f>
        <v>POE组</v>
      </c>
      <c r="L222" s="129">
        <f>INDEX(Directory[],MATCH(tbl_deal[[#This Row],[Index]],Directory[Index],0),MATCH('DEAL DIRECTORY'!L$5,Directory[#Headers],0))</f>
        <v>4</v>
      </c>
      <c r="M222" s="129" t="str">
        <f>INDEX(Directory[],MATCH(tbl_deal[[#This Row],[Index]],Directory[Index],0),MATCH('DEAL DIRECTORY'!M$5,Directory[#Headers],0))</f>
        <v>合生创展</v>
      </c>
      <c r="N222" s="129" t="str">
        <f>INDEX(Directory[],MATCH(tbl_deal[[#This Row],[Index]],Directory[Index],0),MATCH('DEAL DIRECTORY'!N$5,Directory[#Headers],0))</f>
        <v>--/--/B+</v>
      </c>
      <c r="O222" s="129" t="str">
        <f>INDEX(Directory[],MATCH(tbl_deal[[#This Row],[Index]],Directory[Index],0),MATCH('DEAL DIRECTORY'!O$5,Directory[#Headers],0))</f>
        <v>USD</v>
      </c>
      <c r="P222" s="129">
        <f>INDEX(Directory[],MATCH(tbl_deal[[#This Row],[Index]],Directory[Index],0),MATCH('DEAL DIRECTORY'!P$5,Directory[#Headers],0))</f>
        <v>3</v>
      </c>
      <c r="Q222" s="129" t="str">
        <f>INDEX(Directory[],MATCH(tbl_deal[[#This Row],[Index]],Directory[Index],0),MATCH('DEAL DIRECTORY'!Q$5,Directory[#Headers],0))</f>
        <v>3</v>
      </c>
      <c r="R222" s="129" t="str">
        <f>INDEX(Directory[],MATCH(tbl_deal[[#This Row],[Index]],Directory[Index],0),MATCH('DEAL DIRECTORY'!R$5,Directory[#Headers],0))</f>
        <v>7%</v>
      </c>
      <c r="S222" s="129" t="str">
        <f>INDEX(Directory[],MATCH(tbl_deal[[#This Row],[Index]],Directory[Index],0),MATCH('DEAL DIRECTORY'!S$5,Directory[#Headers],0))</f>
        <v>7.35%a</v>
      </c>
      <c r="T222" s="129" t="str">
        <f>INDEX(Directory[],MATCH(tbl_deal[[#This Row],[Index]],Directory[Index],0),MATCH('DEAL DIRECTORY'!T$5,Directory[#Headers],0))</f>
        <v>7%</v>
      </c>
      <c r="U222" s="129" t="str">
        <f>INDEX(Directory[],MATCH(tbl_deal[[#This Row],[Index]],Directory[Index],0),MATCH('DEAL DIRECTORY'!U$5,Directory[#Headers],0))</f>
        <v>--</v>
      </c>
      <c r="V222" s="131">
        <f>INDEX(Directory[],MATCH(tbl_deal[[#This Row],[Index]],Directory[Index],0),MATCH('DEAL DIRECTORY'!V$5,Directory[#Headers],0))</f>
        <v>35</v>
      </c>
      <c r="W222" s="129" t="str">
        <f>INDEX(Directory[],MATCH(tbl_deal[[#This Row],[Index]],Directory[Index],0),MATCH('DEAL DIRECTORY'!W$5,Directory[#Headers],0))</f>
        <v>直发(红筹)</v>
      </c>
      <c r="X222" s="129" t="str">
        <f>INDEX(Directory[],MATCH(tbl_deal[[#This Row],[Index]],Directory[Index],0),MATCH('DEAL DIRECTORY'!X$5,Directory[#Headers],0))</f>
        <v>--</v>
      </c>
      <c r="Y222" s="129" t="str">
        <f>INDEX(Directory[],MATCH(tbl_deal[[#This Row],[Index]],Directory[Index],0),MATCH('DEAL DIRECTORY'!Y$5,Directory[#Headers],0))</f>
        <v>新交所</v>
      </c>
      <c r="Z222" s="129" t="str">
        <f>INDEX(Directory[],MATCH(tbl_deal[[#This Row],[Index]],Directory[Index],0),MATCH('DEAL DIRECTORY'!Z$5,Directory[#Headers],0))</f>
        <v/>
      </c>
      <c r="AA222" s="129" t="str">
        <f>INDEX(Directory[],MATCH(tbl_deal[[#This Row],[Index]],Directory[Index],0),MATCH('DEAL DIRECTORY'!AA$5,Directory[#Headers],0))</f>
        <v/>
      </c>
      <c r="AB222" s="133" t="str">
        <f>INDEX(Directory[],MATCH(tbl_deal[[#This Row],[Index]],Directory[Index],0),MATCH('DEAL DIRECTORY'!AB$5,Directory[#Headers],0))</f>
        <v>BISL</v>
      </c>
      <c r="AC222" s="129" t="str">
        <f>INDEX(Directory[],MATCH(tbl_deal[[#This Row],[Index]],Directory[Index],0),MATCH('DEAL DIRECTORY'!AC$5,Directory[#Headers],0))</f>
        <v>--</v>
      </c>
      <c r="AD222" s="129" t="str">
        <f>INDEX(Directory[],MATCH(tbl_deal[[#This Row],[Index]],Directory[Index],0),MATCH('DEAL DIRECTORY'!AD$5,Directory[#Headers],0))</f>
        <v>--</v>
      </c>
      <c r="AE222" s="129" t="str">
        <f>INDEX(Directory[],MATCH(tbl_deal[[#This Row],[Index]],Directory[Index],0),MATCH('DEAL DIRECTORY'!AE$5,Directory[#Headers],0))</f>
        <v>--</v>
      </c>
      <c r="AF222" s="129" t="str">
        <f>INDEX(Directory[],MATCH(tbl_deal[[#This Row],[Index]],Directory[Index],0),MATCH('DEAL DIRECTORY'!AF$5,Directory[#Headers],0))</f>
        <v>N</v>
      </c>
      <c r="AG222" s="129" t="str">
        <f>INDEX(Directory[],MATCH(tbl_deal[[#This Row],[Index]],Directory[Index],0),MATCH('DEAL DIRECTORY'!AG$5,Directory[#Headers],0))</f>
        <v>合生创展集团有限公司</v>
      </c>
      <c r="AH222" s="129" t="str">
        <f>INDEX(Directory[],MATCH(tbl_deal[[#This Row],[Index]],Directory[Index],0),MATCH('DEAL DIRECTORY'!AH$5,Directory[#Headers],0))</f>
        <v>--/B/B+</v>
      </c>
      <c r="AI222" s="129" t="str">
        <f>INDEX(Directory[],MATCH(tbl_deal[[#This Row],[Index]],Directory[Index],0),MATCH('DEAL DIRECTORY'!AI$5,Directory[#Headers],0))</f>
        <v>AAA</v>
      </c>
      <c r="AJ222" s="129" t="str">
        <f>INDEX(Directory[],MATCH(tbl_deal[[#This Row],[Index]],Directory[Index],0),MATCH('DEAL DIRECTORY'!AJ$5,Directory[#Headers],0))</f>
        <v>广东</v>
      </c>
      <c r="AK222" s="129" t="str">
        <f>INDEX(Directory[],MATCH(tbl_deal[[#This Row],[Index]],Directory[Index],0),MATCH('DEAL DIRECTORY'!AK$5,Directory[#Headers],0))</f>
        <v>广州市</v>
      </c>
      <c r="AL222" s="129" t="str">
        <f>INDEX(Directory[],MATCH(tbl_deal[[#This Row],[Index]],Directory[Index],0),MATCH('DEAL DIRECTORY'!AL$5,Directory[#Headers],0))</f>
        <v>--</v>
      </c>
      <c r="AM222" s="129" t="str">
        <f>INDEX(Directory[],MATCH(tbl_deal[[#This Row],[Index]],Directory[Index],0),MATCH('DEAL DIRECTORY'!AM$5,Directory[#Headers],0))</f>
        <v>--</v>
      </c>
      <c r="AN222" s="129" t="str">
        <f>INDEX(Directory[],MATCH(tbl_deal[[#This Row],[Index]],Directory[Index],0),MATCH('DEAL DIRECTORY'!AN$5,Directory[#Headers],0))</f>
        <v>--</v>
      </c>
      <c r="AO222" s="132">
        <f>IF(ISBLANK(INDEX(Directory[],MATCH(tbl_deal[[#This Row],[Index]],Directory[Index],0),MATCH('DEAL DIRECTORY'!AO$5,Directory[#Headers],0))),"--",INDEX(Directory[],MATCH(tbl_deal[[#This Row],[Index]],Directory[Index],0),MATCH('DEAL DIRECTORY'!AO$5,Directory[#Headers],0)))</f>
        <v>390000</v>
      </c>
      <c r="AP222" s="133">
        <f>INDEX(Directory[],MATCH(tbl_deal[[#This Row],[Index]],Directory[Index],0),MATCH('DEAL DIRECTORY'!AP$5,Directory[#Headers],0))</f>
        <v>3</v>
      </c>
      <c r="AQ222" s="133">
        <f>INDEX(Directory[],MATCH(tbl_deal[[#This Row],[Index]],Directory[Index],0),MATCH('DEAL DIRECTORY'!AQ$5,Directory[#Headers],0))</f>
        <v>19.29</v>
      </c>
      <c r="AR222" s="129">
        <f>INDEX(Directory[],MATCH(tbl_deal[[#This Row],[Index]],Directory[Index],0),MATCH('DEAL DIRECTORY'!AR$5,Directory[#Headers],0))</f>
        <v>23.256</v>
      </c>
      <c r="AS222" s="129" t="str">
        <f>INDEX(Directory[],MATCH(tbl_deal[[#This Row],[Index]],Directory[Index],0),MATCH('DEAL DIRECTORY'!AS$5,Directory[#Headers],0))</f>
        <v>民企</v>
      </c>
      <c r="AT222" s="129" t="str">
        <f>INDEX(Directory[],MATCH(tbl_deal[[#This Row],[Index]],Directory[Index],0),MATCH('DEAL DIRECTORY'!AT$5,Directory[#Headers],0))</f>
        <v>房地产</v>
      </c>
      <c r="AU222" s="129" t="str">
        <f>INDEX(Directory[],MATCH(tbl_deal[[#This Row],[Index]],Directory[Index],0),MATCH('DEAL DIRECTORY'!AU$5,Directory[#Headers],0))</f>
        <v>--</v>
      </c>
      <c r="AV222" s="129" t="str">
        <f>INDEX(Directory[],MATCH(tbl_deal[[#This Row],[Index]],Directory[Index],0),MATCH('DEAL DIRECTORY'!AV$5,Directory[#Headers],0))</f>
        <v>红筹</v>
      </c>
      <c r="AW222" s="129" t="str">
        <f>INDEX(Directory[],MATCH(tbl_deal[[#This Row],[Index]],Directory[Index],0),MATCH('DEAL DIRECTORY'!AW$5,Directory[#Headers],0))</f>
        <v>高收益</v>
      </c>
      <c r="AX222" s="129" t="str">
        <f>INDEX(Directory[],MATCH(tbl_deal[[#This Row],[Index]],Directory[Index],0),MATCH('DEAL DIRECTORY'!AX$5,Directory[#Headers],0))</f>
        <v>2-3亿</v>
      </c>
      <c r="AY222" s="133" t="str">
        <f>INDEX(Directory[],MATCH(tbl_deal[[#This Row],[Index]],Directory[Index],0),MATCH('DEAL DIRECTORY'!AY$5,Directory[#Headers],0))</f>
        <v>21年</v>
      </c>
      <c r="AZ222" s="129" t="str">
        <f>INDEX(Directory[],MATCH(tbl_deal[[#This Row],[Index]],Directory[Index],0),MATCH('DEAL DIRECTORY'!AZ$5,Directory[#Headers],0))</f>
        <v>Q2</v>
      </c>
      <c r="BA222" s="129" t="str">
        <f>INDEX(Directory[],MATCH(tbl_deal[[#This Row],[Index]],Directory[Index],0),MATCH('DEAL DIRECTORY'!BA$5,Directory[#Headers],0))</f>
        <v>05月</v>
      </c>
      <c r="BB222" s="129" t="str">
        <f>INDEX(Directory[],MATCH(tbl_deal[[#This Row],[Index]],Directory[Index],0),MATCH('DEAL DIRECTORY'!BB$5,Directory[#Headers],0))</f>
        <v>--</v>
      </c>
      <c r="BC222" s="129" t="str">
        <f>INDEX(Directory[],MATCH(tbl_deal[[#This Row],[Index]],Directory[Index],0),MATCH('DEAL DIRECTORY'!BC$5,Directory[#Headers],0))</f>
        <v>HOPSON DEVELOPMENT HOLDINGS LTD</v>
      </c>
      <c r="BD222" s="129" t="str">
        <f>INDEX(Directory[],MATCH(tbl_deal[[#This Row],[Index]],Directory[Index],0),MATCH('DEAL DIRECTORY'!BD$5,Directory[#Headers],0))</f>
        <v>XS2336271510</v>
      </c>
      <c r="BE222" s="137" t="str">
        <f>INDEX(Directory[],MATCH(tbl_deal[[#This Row],[Index]],Directory[Index],0),MATCH('DEAL DIRECTORY'!BE$5,Directory[#Headers],0))</f>
        <v>21年05月</v>
      </c>
      <c r="BF222" s="137" t="str">
        <f>INDEX(Directory[],MATCH(tbl_deal[[#This Row],[Index]],Directory[Index],0),MATCH('DEAL DIRECTORY'!BF$5,Directory[#Headers],0))</f>
        <v>合生创展</v>
      </c>
      <c r="BG222" s="137" t="str">
        <f>INDEX(Directory[],MATCH(tbl_deal[[#This Row],[Index]],Directory[Index],0),MATCH('DEAL DIRECTORY'!BG$5,Directory[#Headers],0))</f>
        <v>--/--/B+</v>
      </c>
      <c r="BH222" s="137" t="str">
        <f>INDEX(Directory[],MATCH(tbl_deal[[#This Row],[Index]],Directory[Index],0),MATCH('DEAL DIRECTORY'!BH$5,Directory[#Headers],0))</f>
        <v>高级债</v>
      </c>
      <c r="BI222" s="137" t="str">
        <f>INDEX(Directory[],MATCH(tbl_deal[[#This Row],[Index]],Directory[Index],0),MATCH('DEAL DIRECTORY'!BI$5,Directory[#Headers],0))</f>
        <v>3亿美元</v>
      </c>
      <c r="BJ222" s="137" t="str">
        <f>INDEX(Directory[],MATCH(tbl_deal[[#This Row],[Index]],Directory[Index],0),MATCH('DEAL DIRECTORY'!BJ$5,Directory[#Headers],0))</f>
        <v>3年</v>
      </c>
      <c r="BK222" s="137" t="str">
        <f>INDEX(Directory[],MATCH(tbl_deal[[#This Row],[Index]],Directory[Index],0),MATCH('DEAL DIRECTORY'!BK$5,Directory[#Headers],0))</f>
        <v>7%</v>
      </c>
      <c r="BL222" s="137" t="str">
        <f>INDEX(Directory[],MATCH(tbl_deal[[#This Row],[Index]],Directory[Index],0),MATCH('DEAL DIRECTORY'!BL$5,Directory[#Headers],0))</f>
        <v>全球协调人</v>
      </c>
      <c r="BM222" s="129" t="str">
        <f>INDEX(Directory[],MATCH(tbl_deal[[#This Row],[Index]],Directory[Index],0),MATCH('DEAL DIRECTORY'!BM$5,Directory[#Headers],0))</f>
        <v>\\10.10.1.215\dcm$\Deals\Completed\2021 Completed\Journey 合生创展[May]</v>
      </c>
      <c r="BN222" s="4"/>
      <c r="BO222" s="4"/>
      <c r="BP222" s="4"/>
    </row>
    <row r="223" spans="3:68" ht="20.25" customHeight="1" x14ac:dyDescent="0.25">
      <c r="C223" s="129">
        <f>Directory[[#This Row],[Index]]</f>
        <v>248</v>
      </c>
      <c r="D223" s="130">
        <f>INDEX(Directory[],MATCH(tbl_deal[[#This Row],[Index]],Directory[Index],0),MATCH('DEAL DIRECTORY'!D$5,Directory[#Headers],0))</f>
        <v>44327</v>
      </c>
      <c r="E223" s="129" t="str">
        <f>INDEX(Directory[],MATCH(tbl_deal[[#This Row],[Index]],Directory[Index],0),MATCH('DEAL DIRECTORY'!E$5,Directory[#Headers],0))</f>
        <v/>
      </c>
      <c r="F223" s="129" t="str">
        <f>INDEX(Directory[],MATCH(tbl_deal[[#This Row],[Index]],Directory[Index],0),MATCH('DEAL DIRECTORY'!F$5,Directory[#Headers],0))</f>
        <v/>
      </c>
      <c r="G223" s="129" t="str">
        <f>INDEX(Directory[],MATCH(tbl_deal[[#This Row],[Index]],Directory[Index],0),MATCH('DEAL DIRECTORY'!G$5,Directory[#Headers],0))</f>
        <v>Avatar</v>
      </c>
      <c r="H223" s="135" t="str">
        <f>IF(tbl_deal[[#This Row],[FolderPath]]="","",HYPERLINK(tbl_deal[[#This Row],[FolderPath]],"📂"))</f>
        <v>📂</v>
      </c>
      <c r="I223" s="129" t="str">
        <f>INDEX(Directory[],MATCH(tbl_deal[[#This Row],[Index]],Directory[Index],0),MATCH('DEAL DIRECTORY'!I$5,Directory[#Headers],0))</f>
        <v>JGC</v>
      </c>
      <c r="J223" s="129" t="str">
        <f>INDEX(Directory[],MATCH(tbl_deal[[#This Row],[Index]],Directory[Index],0),MATCH('DEAL DIRECTORY'!J$5,Directory[#Headers],0))</f>
        <v>n/a</v>
      </c>
      <c r="K223" s="129" t="str">
        <f>INDEX(Directory[],MATCH(tbl_deal[[#This Row],[Index]],Directory[Index],0),MATCH('DEAL DIRECTORY'!K$5,Directory[#Headers],0))</f>
        <v>POE组</v>
      </c>
      <c r="L223" s="129">
        <f>INDEX(Directory[],MATCH(tbl_deal[[#This Row],[Index]],Directory[Index],0),MATCH('DEAL DIRECTORY'!L$5,Directory[#Headers],0))</f>
        <v>3</v>
      </c>
      <c r="M223" s="129" t="str">
        <f>INDEX(Directory[],MATCH(tbl_deal[[#This Row],[Index]],Directory[Index],0),MATCH('DEAL DIRECTORY'!M$5,Directory[#Headers],0))</f>
        <v>佳源国际控股</v>
      </c>
      <c r="N223" s="129" t="str">
        <f>INDEX(Directory[],MATCH(tbl_deal[[#This Row],[Index]],Directory[Index],0),MATCH('DEAL DIRECTORY'!N$5,Directory[#Headers],0))</f>
        <v>B3/--/B+</v>
      </c>
      <c r="O223" s="129" t="str">
        <f>INDEX(Directory[],MATCH(tbl_deal[[#This Row],[Index]],Directory[Index],0),MATCH('DEAL DIRECTORY'!O$5,Directory[#Headers],0))</f>
        <v>USD</v>
      </c>
      <c r="P223" s="129">
        <f>INDEX(Directory[],MATCH(tbl_deal[[#This Row],[Index]],Directory[Index],0),MATCH('DEAL DIRECTORY'!P$5,Directory[#Headers],0))</f>
        <v>1.3</v>
      </c>
      <c r="Q223" s="129" t="str">
        <f>INDEX(Directory[],MATCH(tbl_deal[[#This Row],[Index]],Directory[Index],0),MATCH('DEAL DIRECTORY'!Q$5,Directory[#Headers],0))</f>
        <v>2.8</v>
      </c>
      <c r="R223" s="129" t="str">
        <f>INDEX(Directory[],MATCH(tbl_deal[[#This Row],[Index]],Directory[Index],0),MATCH('DEAL DIRECTORY'!R$5,Directory[#Headers],0))</f>
        <v>11%</v>
      </c>
      <c r="S223" s="129" t="str">
        <f>INDEX(Directory[],MATCH(tbl_deal[[#This Row],[Index]],Directory[Index],0),MATCH('DEAL DIRECTORY'!S$5,Directory[#Headers],0))</f>
        <v>12.75%a</v>
      </c>
      <c r="T223" s="129" t="str">
        <f>INDEX(Directory[],MATCH(tbl_deal[[#This Row],[Index]],Directory[Index],0),MATCH('DEAL DIRECTORY'!T$5,Directory[#Headers],0))</f>
        <v>12.5%</v>
      </c>
      <c r="U223" s="129" t="str">
        <f>INDEX(Directory[],MATCH(tbl_deal[[#This Row],[Index]],Directory[Index],0),MATCH('DEAL DIRECTORY'!U$5,Directory[#Headers],0))</f>
        <v>--</v>
      </c>
      <c r="V223" s="131">
        <f>INDEX(Directory[],MATCH(tbl_deal[[#This Row],[Index]],Directory[Index],0),MATCH('DEAL DIRECTORY'!V$5,Directory[#Headers],0))</f>
        <v>25</v>
      </c>
      <c r="W223" s="129" t="str">
        <f>INDEX(Directory[],MATCH(tbl_deal[[#This Row],[Index]],Directory[Index],0),MATCH('DEAL DIRECTORY'!W$5,Directory[#Headers],0))</f>
        <v>直发(红筹)</v>
      </c>
      <c r="X223" s="129" t="str">
        <f>INDEX(Directory[],MATCH(tbl_deal[[#This Row],[Index]],Directory[Index],0),MATCH('DEAL DIRECTORY'!X$5,Directory[#Headers],0))</f>
        <v>--</v>
      </c>
      <c r="Y223" s="129" t="str">
        <f>INDEX(Directory[],MATCH(tbl_deal[[#This Row],[Index]],Directory[Index],0),MATCH('DEAL DIRECTORY'!Y$5,Directory[#Headers],0))</f>
        <v>港交所</v>
      </c>
      <c r="Z223" s="129" t="str">
        <f>INDEX(Directory[],MATCH(tbl_deal[[#This Row],[Index]],Directory[Index],0),MATCH('DEAL DIRECTORY'!Z$5,Directory[#Headers],0))</f>
        <v/>
      </c>
      <c r="AA223" s="129" t="str">
        <f>INDEX(Directory[],MATCH(tbl_deal[[#This Row],[Index]],Directory[Index],0),MATCH('DEAL DIRECTORY'!AA$5,Directory[#Headers],0))</f>
        <v/>
      </c>
      <c r="AB223" s="129" t="str">
        <f>INDEX(Directory[],MATCH(tbl_deal[[#This Row],[Index]],Directory[Index],0),MATCH('DEAL DIRECTORY'!AB$5,Directory[#Headers],0))</f>
        <v>BISL</v>
      </c>
      <c r="AC223" s="129" t="str">
        <f>INDEX(Directory[],MATCH(tbl_deal[[#This Row],[Index]],Directory[Index],0),MATCH('DEAL DIRECTORY'!AC$5,Directory[#Headers],0))</f>
        <v>--</v>
      </c>
      <c r="AD223" s="129" t="str">
        <f>INDEX(Directory[],MATCH(tbl_deal[[#This Row],[Index]],Directory[Index],0),MATCH('DEAL DIRECTORY'!AD$5,Directory[#Headers],0))</f>
        <v>--</v>
      </c>
      <c r="AE223" s="129" t="str">
        <f>INDEX(Directory[],MATCH(tbl_deal[[#This Row],[Index]],Directory[Index],0),MATCH('DEAL DIRECTORY'!AE$5,Directory[#Headers],0))</f>
        <v>--</v>
      </c>
      <c r="AF223" s="129" t="str">
        <f>INDEX(Directory[],MATCH(tbl_deal[[#This Row],[Index]],Directory[Index],0),MATCH('DEAL DIRECTORY'!AF$5,Directory[#Headers],0))</f>
        <v>N</v>
      </c>
      <c r="AG223" s="129" t="str">
        <f>INDEX(Directory[],MATCH(tbl_deal[[#This Row],[Index]],Directory[Index],0),MATCH('DEAL DIRECTORY'!AG$5,Directory[#Headers],0))</f>
        <v>佳源国际控股有限公司</v>
      </c>
      <c r="AH223" s="129" t="str">
        <f>INDEX(Directory[],MATCH(tbl_deal[[#This Row],[Index]],Directory[Index],0),MATCH('DEAL DIRECTORY'!AH$5,Directory[#Headers],0))</f>
        <v>Ca/--/--</v>
      </c>
      <c r="AI223" s="129" t="str">
        <f>INDEX(Directory[],MATCH(tbl_deal[[#This Row],[Index]],Directory[Index],0),MATCH('DEAL DIRECTORY'!AI$5,Directory[#Headers],0))</f>
        <v>--</v>
      </c>
      <c r="AJ223" s="129" t="str">
        <f>INDEX(Directory[],MATCH(tbl_deal[[#This Row],[Index]],Directory[Index],0),MATCH('DEAL DIRECTORY'!AJ$5,Directory[#Headers],0))</f>
        <v>江苏</v>
      </c>
      <c r="AK223" s="129" t="str">
        <f>INDEX(Directory[],MATCH(tbl_deal[[#This Row],[Index]],Directory[Index],0),MATCH('DEAL DIRECTORY'!AK$5,Directory[#Headers],0))</f>
        <v>南京市</v>
      </c>
      <c r="AL223" s="129" t="str">
        <f>INDEX(Directory[],MATCH(tbl_deal[[#This Row],[Index]],Directory[Index],0),MATCH('DEAL DIRECTORY'!AL$5,Directory[#Headers],0))</f>
        <v>--</v>
      </c>
      <c r="AM223" s="129" t="str">
        <f>INDEX(Directory[],MATCH(tbl_deal[[#This Row],[Index]],Directory[Index],0),MATCH('DEAL DIRECTORY'!AM$5,Directory[#Headers],0))</f>
        <v>--</v>
      </c>
      <c r="AN223" s="129" t="str">
        <f>INDEX(Directory[],MATCH(tbl_deal[[#This Row],[Index]],Directory[Index],0),MATCH('DEAL DIRECTORY'!AN$5,Directory[#Headers],0))</f>
        <v>--</v>
      </c>
      <c r="AO223" s="132">
        <f>IF(ISBLANK(INDEX(Directory[],MATCH(tbl_deal[[#This Row],[Index]],Directory[Index],0),MATCH('DEAL DIRECTORY'!AO$5,Directory[#Headers],0))),"--",INDEX(Directory[],MATCH(tbl_deal[[#This Row],[Index]],Directory[Index],0),MATCH('DEAL DIRECTORY'!AO$5,Directory[#Headers],0)))</f>
        <v>168750</v>
      </c>
      <c r="AP223" s="129">
        <f>INDEX(Directory[],MATCH(tbl_deal[[#This Row],[Index]],Directory[Index],0),MATCH('DEAL DIRECTORY'!AP$5,Directory[#Headers],0))</f>
        <v>1.3</v>
      </c>
      <c r="AQ223" s="129">
        <f>INDEX(Directory[],MATCH(tbl_deal[[#This Row],[Index]],Directory[Index],0),MATCH('DEAL DIRECTORY'!AQ$5,Directory[#Headers],0))</f>
        <v>8.36</v>
      </c>
      <c r="AR223" s="129">
        <f>INDEX(Directory[],MATCH(tbl_deal[[#This Row],[Index]],Directory[Index],0),MATCH('DEAL DIRECTORY'!AR$5,Directory[#Headers],0))</f>
        <v>10.077999999999999</v>
      </c>
      <c r="AS223" s="129" t="str">
        <f>INDEX(Directory[],MATCH(tbl_deal[[#This Row],[Index]],Directory[Index],0),MATCH('DEAL DIRECTORY'!AS$5,Directory[#Headers],0))</f>
        <v>民企</v>
      </c>
      <c r="AT223" s="129" t="str">
        <f>INDEX(Directory[],MATCH(tbl_deal[[#This Row],[Index]],Directory[Index],0),MATCH('DEAL DIRECTORY'!AT$5,Directory[#Headers],0))</f>
        <v>房地产</v>
      </c>
      <c r="AU223" s="129" t="str">
        <f>INDEX(Directory[],MATCH(tbl_deal[[#This Row],[Index]],Directory[Index],0),MATCH('DEAL DIRECTORY'!AU$5,Directory[#Headers],0))</f>
        <v>--</v>
      </c>
      <c r="AV223" s="129" t="str">
        <f>INDEX(Directory[],MATCH(tbl_deal[[#This Row],[Index]],Directory[Index],0),MATCH('DEAL DIRECTORY'!AV$5,Directory[#Headers],0))</f>
        <v>红筹</v>
      </c>
      <c r="AW223" s="129" t="str">
        <f>INDEX(Directory[],MATCH(tbl_deal[[#This Row],[Index]],Directory[Index],0),MATCH('DEAL DIRECTORY'!AW$5,Directory[#Headers],0))</f>
        <v>高收益</v>
      </c>
      <c r="AX223" s="129" t="str">
        <f>INDEX(Directory[],MATCH(tbl_deal[[#This Row],[Index]],Directory[Index],0),MATCH('DEAL DIRECTORY'!AX$5,Directory[#Headers],0))</f>
        <v>≤2亿</v>
      </c>
      <c r="AY223" s="133" t="str">
        <f>INDEX(Directory[],MATCH(tbl_deal[[#This Row],[Index]],Directory[Index],0),MATCH('DEAL DIRECTORY'!AY$5,Directory[#Headers],0))</f>
        <v>21年</v>
      </c>
      <c r="AZ223" s="129" t="str">
        <f>INDEX(Directory[],MATCH(tbl_deal[[#This Row],[Index]],Directory[Index],0),MATCH('DEAL DIRECTORY'!AZ$5,Directory[#Headers],0))</f>
        <v>Q2</v>
      </c>
      <c r="BA223" s="129" t="str">
        <f>INDEX(Directory[],MATCH(tbl_deal[[#This Row],[Index]],Directory[Index],0),MATCH('DEAL DIRECTORY'!BA$5,Directory[#Headers],0))</f>
        <v>05月</v>
      </c>
      <c r="BB223" s="129" t="str">
        <f>INDEX(Directory[],MATCH(tbl_deal[[#This Row],[Index]],Directory[Index],0),MATCH('DEAL DIRECTORY'!BB$5,Directory[#Headers],0))</f>
        <v>--</v>
      </c>
      <c r="BC223" s="129" t="str">
        <f>INDEX(Directory[],MATCH(tbl_deal[[#This Row],[Index]],Directory[Index],0),MATCH('DEAL DIRECTORY'!BC$5,Directory[#Headers],0))</f>
        <v>JIAYUAN INTERNATIONAL GROUP LTD</v>
      </c>
      <c r="BD223" s="129" t="str">
        <f>INDEX(Directory[],MATCH(tbl_deal[[#This Row],[Index]],Directory[Index],0),MATCH('DEAL DIRECTORY'!BD$5,Directory[#Headers],0))</f>
        <v>XS2333154867</v>
      </c>
      <c r="BE223" s="137" t="str">
        <f>INDEX(Directory[],MATCH(tbl_deal[[#This Row],[Index]],Directory[Index],0),MATCH('DEAL DIRECTORY'!BE$5,Directory[#Headers],0))</f>
        <v>21年05月</v>
      </c>
      <c r="BF223" s="137" t="str">
        <f>INDEX(Directory[],MATCH(tbl_deal[[#This Row],[Index]],Directory[Index],0),MATCH('DEAL DIRECTORY'!BF$5,Directory[#Headers],0))</f>
        <v>佳源国际控股</v>
      </c>
      <c r="BG223" s="137" t="str">
        <f>INDEX(Directory[],MATCH(tbl_deal[[#This Row],[Index]],Directory[Index],0),MATCH('DEAL DIRECTORY'!BG$5,Directory[#Headers],0))</f>
        <v>B3/--/B+</v>
      </c>
      <c r="BH223" s="137" t="str">
        <f>INDEX(Directory[],MATCH(tbl_deal[[#This Row],[Index]],Directory[Index],0),MATCH('DEAL DIRECTORY'!BH$5,Directory[#Headers],0))</f>
        <v>高级债</v>
      </c>
      <c r="BI223" s="137" t="str">
        <f>INDEX(Directory[],MATCH(tbl_deal[[#This Row],[Index]],Directory[Index],0),MATCH('DEAL DIRECTORY'!BI$5,Directory[#Headers],0))</f>
        <v>1.3亿美元</v>
      </c>
      <c r="BJ223" s="137" t="str">
        <f>INDEX(Directory[],MATCH(tbl_deal[[#This Row],[Index]],Directory[Index],0),MATCH('DEAL DIRECTORY'!BJ$5,Directory[#Headers],0))</f>
        <v>2.8年</v>
      </c>
      <c r="BK223" s="137" t="str">
        <f>INDEX(Directory[],MATCH(tbl_deal[[#This Row],[Index]],Directory[Index],0),MATCH('DEAL DIRECTORY'!BK$5,Directory[#Headers],0))</f>
        <v>11%</v>
      </c>
      <c r="BL223" s="137" t="str">
        <f>INDEX(Directory[],MATCH(tbl_deal[[#This Row],[Index]],Directory[Index],0),MATCH('DEAL DIRECTORY'!BL$5,Directory[#Headers],0))</f>
        <v>全球协调人</v>
      </c>
      <c r="BM223" s="129" t="str">
        <f>INDEX(Directory[],MATCH(tbl_deal[[#This Row],[Index]],Directory[Index],0),MATCH('DEAL DIRECTORY'!BM$5,Directory[#Headers],0))</f>
        <v>\\10.10.1.215\dcm$\Deals\Completed\2021 Completed\Avatar 佳源国际[May]</v>
      </c>
      <c r="BN223" s="4"/>
      <c r="BO223" s="4"/>
      <c r="BP223" s="4"/>
    </row>
    <row r="224" spans="3:68" ht="20.25" customHeight="1" x14ac:dyDescent="0.25">
      <c r="C224" s="129">
        <f>Directory[[#This Row],[Index]]</f>
        <v>247</v>
      </c>
      <c r="D224" s="130">
        <f>INDEX(Directory[],MATCH(tbl_deal[[#This Row],[Index]],Directory[Index],0),MATCH('DEAL DIRECTORY'!D$5,Directory[#Headers],0))</f>
        <v>44327</v>
      </c>
      <c r="E224" s="129" t="str">
        <f>INDEX(Directory[],MATCH(tbl_deal[[#This Row],[Index]],Directory[Index],0),MATCH('DEAL DIRECTORY'!E$5,Directory[#Headers],0))</f>
        <v>绿色</v>
      </c>
      <c r="F224" s="129" t="str">
        <f>INDEX(Directory[],MATCH(tbl_deal[[#This Row],[Index]],Directory[Index],0),MATCH('DEAL DIRECTORY'!F$5,Directory[#Headers],0))</f>
        <v/>
      </c>
      <c r="G224" s="129" t="str">
        <f>INDEX(Directory[],MATCH(tbl_deal[[#This Row],[Index]],Directory[Index],0),MATCH('DEAL DIRECTORY'!G$5,Directory[#Headers],0))</f>
        <v>Surf</v>
      </c>
      <c r="H224" s="135" t="str">
        <f>IF(tbl_deal[[#This Row],[FolderPath]]="","",HYPERLINK(tbl_deal[[#This Row],[FolderPath]],"📂"))</f>
        <v>📂</v>
      </c>
      <c r="I224" s="129" t="str">
        <f>INDEX(Directory[],MATCH(tbl_deal[[#This Row],[Index]],Directory[Index],0),MATCH('DEAL DIRECTORY'!I$5,Directory[#Headers],0))</f>
        <v>JBR</v>
      </c>
      <c r="J224" s="129" t="str">
        <f>INDEX(Directory[],MATCH(tbl_deal[[#This Row],[Index]],Directory[Index],0),MATCH('DEAL DIRECTORY'!J$5,Directory[#Headers],0))</f>
        <v>n/a</v>
      </c>
      <c r="K224" s="129" t="str">
        <f>INDEX(Directory[],MATCH(tbl_deal[[#This Row],[Index]],Directory[Index],0),MATCH('DEAL DIRECTORY'!K$5,Directory[#Headers],0))</f>
        <v>POE组</v>
      </c>
      <c r="L224" s="129">
        <f>INDEX(Directory[],MATCH(tbl_deal[[#This Row],[Index]],Directory[Index],0),MATCH('DEAL DIRECTORY'!L$5,Directory[#Headers],0))</f>
        <v>1</v>
      </c>
      <c r="M224" s="129" t="str">
        <f>INDEX(Directory[],MATCH(tbl_deal[[#This Row],[Index]],Directory[Index],0),MATCH('DEAL DIRECTORY'!M$5,Directory[#Headers],0))</f>
        <v>中国水务</v>
      </c>
      <c r="N224" s="129" t="str">
        <f>INDEX(Directory[],MATCH(tbl_deal[[#This Row],[Index]],Directory[Index],0),MATCH('DEAL DIRECTORY'!N$5,Directory[#Headers],0))</f>
        <v>Ba1/BB+/--</v>
      </c>
      <c r="O224" s="129" t="str">
        <f>INDEX(Directory[],MATCH(tbl_deal[[#This Row],[Index]],Directory[Index],0),MATCH('DEAL DIRECTORY'!O$5,Directory[#Headers],0))</f>
        <v>USD</v>
      </c>
      <c r="P224" s="129">
        <f>INDEX(Directory[],MATCH(tbl_deal[[#This Row],[Index]],Directory[Index],0),MATCH('DEAL DIRECTORY'!P$5,Directory[#Headers],0))</f>
        <v>2</v>
      </c>
      <c r="Q224" s="129" t="str">
        <f>INDEX(Directory[],MATCH(tbl_deal[[#This Row],[Index]],Directory[Index],0),MATCH('DEAL DIRECTORY'!Q$5,Directory[#Headers],0))</f>
        <v>5</v>
      </c>
      <c r="R224" s="129" t="str">
        <f>INDEX(Directory[],MATCH(tbl_deal[[#This Row],[Index]],Directory[Index],0),MATCH('DEAL DIRECTORY'!R$5,Directory[#Headers],0))</f>
        <v>4.85%</v>
      </c>
      <c r="S224" s="129" t="str">
        <f>INDEX(Directory[],MATCH(tbl_deal[[#This Row],[Index]],Directory[Index],0),MATCH('DEAL DIRECTORY'!S$5,Directory[#Headers],0))</f>
        <v>5.375%a</v>
      </c>
      <c r="T224" s="129" t="str">
        <f>INDEX(Directory[],MATCH(tbl_deal[[#This Row],[Index]],Directory[Index],0),MATCH('DEAL DIRECTORY'!T$5,Directory[#Headers],0))</f>
        <v>5.125%</v>
      </c>
      <c r="U224" s="129" t="str">
        <f>INDEX(Directory[],MATCH(tbl_deal[[#This Row],[Index]],Directory[Index],0),MATCH('DEAL DIRECTORY'!U$5,Directory[#Headers],0))</f>
        <v>--</v>
      </c>
      <c r="V224" s="131">
        <f>INDEX(Directory[],MATCH(tbl_deal[[#This Row],[Index]],Directory[Index],0),MATCH('DEAL DIRECTORY'!V$5,Directory[#Headers],0))</f>
        <v>25</v>
      </c>
      <c r="W224" s="129" t="str">
        <f>INDEX(Directory[],MATCH(tbl_deal[[#This Row],[Index]],Directory[Index],0),MATCH('DEAL DIRECTORY'!W$5,Directory[#Headers],0))</f>
        <v>直发(红筹)</v>
      </c>
      <c r="X224" s="129" t="str">
        <f>INDEX(Directory[],MATCH(tbl_deal[[#This Row],[Index]],Directory[Index],0),MATCH('DEAL DIRECTORY'!X$5,Directory[#Headers],0))</f>
        <v>绿色债券</v>
      </c>
      <c r="Y224" s="129" t="str">
        <f>INDEX(Directory[],MATCH(tbl_deal[[#This Row],[Index]],Directory[Index],0),MATCH('DEAL DIRECTORY'!Y$5,Directory[#Headers],0))</f>
        <v>新交所</v>
      </c>
      <c r="Z224" s="129" t="str">
        <f>INDEX(Directory[],MATCH(tbl_deal[[#This Row],[Index]],Directory[Index],0),MATCH('DEAL DIRECTORY'!Z$5,Directory[#Headers],0))</f>
        <v/>
      </c>
      <c r="AA224" s="129" t="str">
        <f>INDEX(Directory[],MATCH(tbl_deal[[#This Row],[Index]],Directory[Index],0),MATCH('DEAL DIRECTORY'!AA$5,Directory[#Headers],0))</f>
        <v/>
      </c>
      <c r="AB224" s="129" t="str">
        <f>INDEX(Directory[],MATCH(tbl_deal[[#This Row],[Index]],Directory[Index],0),MATCH('DEAL DIRECTORY'!AB$5,Directory[#Headers],0))</f>
        <v>BISL</v>
      </c>
      <c r="AC224" s="129" t="str">
        <f>INDEX(Directory[],MATCH(tbl_deal[[#This Row],[Index]],Directory[Index],0),MATCH('DEAL DIRECTORY'!AC$5,Directory[#Headers],0))</f>
        <v>--</v>
      </c>
      <c r="AD224" s="129" t="str">
        <f>INDEX(Directory[],MATCH(tbl_deal[[#This Row],[Index]],Directory[Index],0),MATCH('DEAL DIRECTORY'!AD$5,Directory[#Headers],0))</f>
        <v>--</v>
      </c>
      <c r="AE224" s="129" t="str">
        <f>INDEX(Directory[],MATCH(tbl_deal[[#This Row],[Index]],Directory[Index],0),MATCH('DEAL DIRECTORY'!AE$5,Directory[#Headers],0))</f>
        <v>--</v>
      </c>
      <c r="AF224" s="129" t="str">
        <f>INDEX(Directory[],MATCH(tbl_deal[[#This Row],[Index]],Directory[Index],0),MATCH('DEAL DIRECTORY'!AF$5,Directory[#Headers],0))</f>
        <v>N</v>
      </c>
      <c r="AG224" s="129" t="str">
        <f>INDEX(Directory[],MATCH(tbl_deal[[#This Row],[Index]],Directory[Index],0),MATCH('DEAL DIRECTORY'!AG$5,Directory[#Headers],0))</f>
        <v>中国水务集团有限公司</v>
      </c>
      <c r="AH224" s="129" t="str">
        <f>INDEX(Directory[],MATCH(tbl_deal[[#This Row],[Index]],Directory[Index],0),MATCH('DEAL DIRECTORY'!AH$5,Directory[#Headers],0))</f>
        <v>Ba1/BB+/--</v>
      </c>
      <c r="AI224" s="129" t="str">
        <f>INDEX(Directory[],MATCH(tbl_deal[[#This Row],[Index]],Directory[Index],0),MATCH('DEAL DIRECTORY'!AI$5,Directory[#Headers],0))</f>
        <v>--</v>
      </c>
      <c r="AJ224" s="129" t="str">
        <f>INDEX(Directory[],MATCH(tbl_deal[[#This Row],[Index]],Directory[Index],0),MATCH('DEAL DIRECTORY'!AJ$5,Directory[#Headers],0))</f>
        <v>广东</v>
      </c>
      <c r="AK224" s="129" t="str">
        <f>INDEX(Directory[],MATCH(tbl_deal[[#This Row],[Index]],Directory[Index],0),MATCH('DEAL DIRECTORY'!AK$5,Directory[#Headers],0))</f>
        <v>深圳市</v>
      </c>
      <c r="AL224" s="129" t="str">
        <f>INDEX(Directory[],MATCH(tbl_deal[[#This Row],[Index]],Directory[Index],0),MATCH('DEAL DIRECTORY'!AL$5,Directory[#Headers],0))</f>
        <v>--</v>
      </c>
      <c r="AM224" s="129" t="str">
        <f>INDEX(Directory[],MATCH(tbl_deal[[#This Row],[Index]],Directory[Index],0),MATCH('DEAL DIRECTORY'!AM$5,Directory[#Headers],0))</f>
        <v>--</v>
      </c>
      <c r="AN224" s="129" t="str">
        <f>INDEX(Directory[],MATCH(tbl_deal[[#This Row],[Index]],Directory[Index],0),MATCH('DEAL DIRECTORY'!AN$5,Directory[#Headers],0))</f>
        <v>--</v>
      </c>
      <c r="AO224" s="132">
        <f>IF(ISBLANK(INDEX(Directory[],MATCH(tbl_deal[[#This Row],[Index]],Directory[Index],0),MATCH('DEAL DIRECTORY'!AO$5,Directory[#Headers],0))),"--",INDEX(Directory[],MATCH(tbl_deal[[#This Row],[Index]],Directory[Index],0),MATCH('DEAL DIRECTORY'!AO$5,Directory[#Headers],0)))</f>
        <v>62000</v>
      </c>
      <c r="AP224" s="129">
        <f>INDEX(Directory[],MATCH(tbl_deal[[#This Row],[Index]],Directory[Index],0),MATCH('DEAL DIRECTORY'!AP$5,Directory[#Headers],0))</f>
        <v>2</v>
      </c>
      <c r="AQ224" s="129">
        <f>INDEX(Directory[],MATCH(tbl_deal[[#This Row],[Index]],Directory[Index],0),MATCH('DEAL DIRECTORY'!AQ$5,Directory[#Headers],0))</f>
        <v>12.86</v>
      </c>
      <c r="AR224" s="129">
        <f>INDEX(Directory[],MATCH(tbl_deal[[#This Row],[Index]],Directory[Index],0),MATCH('DEAL DIRECTORY'!AR$5,Directory[#Headers],0))</f>
        <v>15.504</v>
      </c>
      <c r="AS224" s="129" t="str">
        <f>INDEX(Directory[],MATCH(tbl_deal[[#This Row],[Index]],Directory[Index],0),MATCH('DEAL DIRECTORY'!AS$5,Directory[#Headers],0))</f>
        <v>民企</v>
      </c>
      <c r="AT224" s="129" t="str">
        <f>INDEX(Directory[],MATCH(tbl_deal[[#This Row],[Index]],Directory[Index],0),MATCH('DEAL DIRECTORY'!AT$5,Directory[#Headers],0))</f>
        <v>产业</v>
      </c>
      <c r="AU224" s="129" t="str">
        <f>INDEX(Directory[],MATCH(tbl_deal[[#This Row],[Index]],Directory[Index],0),MATCH('DEAL DIRECTORY'!AU$5,Directory[#Headers],0))</f>
        <v>--</v>
      </c>
      <c r="AV224" s="129" t="str">
        <f>INDEX(Directory[],MATCH(tbl_deal[[#This Row],[Index]],Directory[Index],0),MATCH('DEAL DIRECTORY'!AV$5,Directory[#Headers],0))</f>
        <v>红筹</v>
      </c>
      <c r="AW224" s="129" t="str">
        <f>INDEX(Directory[],MATCH(tbl_deal[[#This Row],[Index]],Directory[Index],0),MATCH('DEAL DIRECTORY'!AW$5,Directory[#Headers],0))</f>
        <v>高收益</v>
      </c>
      <c r="AX224" s="129" t="str">
        <f>INDEX(Directory[],MATCH(tbl_deal[[#This Row],[Index]],Directory[Index],0),MATCH('DEAL DIRECTORY'!AX$5,Directory[#Headers],0))</f>
        <v>≤2亿</v>
      </c>
      <c r="AY224" s="133" t="str">
        <f>INDEX(Directory[],MATCH(tbl_deal[[#This Row],[Index]],Directory[Index],0),MATCH('DEAL DIRECTORY'!AY$5,Directory[#Headers],0))</f>
        <v>21年</v>
      </c>
      <c r="AZ224" s="129" t="str">
        <f>INDEX(Directory[],MATCH(tbl_deal[[#This Row],[Index]],Directory[Index],0),MATCH('DEAL DIRECTORY'!AZ$5,Directory[#Headers],0))</f>
        <v>Q2</v>
      </c>
      <c r="BA224" s="129" t="str">
        <f>INDEX(Directory[],MATCH(tbl_deal[[#This Row],[Index]],Directory[Index],0),MATCH('DEAL DIRECTORY'!BA$5,Directory[#Headers],0))</f>
        <v>05月</v>
      </c>
      <c r="BB224" s="129" t="str">
        <f>INDEX(Directory[],MATCH(tbl_deal[[#This Row],[Index]],Directory[Index],0),MATCH('DEAL DIRECTORY'!BB$5,Directory[#Headers],0))</f>
        <v>--</v>
      </c>
      <c r="BC224" s="129" t="str">
        <f>INDEX(Directory[],MATCH(tbl_deal[[#This Row],[Index]],Directory[Index],0),MATCH('DEAL DIRECTORY'!BC$5,Directory[#Headers],0))</f>
        <v>CHINA WATER AFFAIRS GROUP LTD</v>
      </c>
      <c r="BD224" s="129" t="str">
        <f>INDEX(Directory[],MATCH(tbl_deal[[#This Row],[Index]],Directory[Index],0),MATCH('DEAL DIRECTORY'!BD$5,Directory[#Headers],0))</f>
        <v>XS2320779213</v>
      </c>
      <c r="BE224" s="137" t="str">
        <f>INDEX(Directory[],MATCH(tbl_deal[[#This Row],[Index]],Directory[Index],0),MATCH('DEAL DIRECTORY'!BE$5,Directory[#Headers],0))</f>
        <v>21年05月</v>
      </c>
      <c r="BF224" s="137" t="str">
        <f>INDEX(Directory[],MATCH(tbl_deal[[#This Row],[Index]],Directory[Index],0),MATCH('DEAL DIRECTORY'!BF$5,Directory[#Headers],0))</f>
        <v>中国水务</v>
      </c>
      <c r="BG224" s="137" t="str">
        <f>INDEX(Directory[],MATCH(tbl_deal[[#This Row],[Index]],Directory[Index],0),MATCH('DEAL DIRECTORY'!BG$5,Directory[#Headers],0))</f>
        <v>Ba1/BB+/--</v>
      </c>
      <c r="BH224" s="137" t="str">
        <f>INDEX(Directory[],MATCH(tbl_deal[[#This Row],[Index]],Directory[Index],0),MATCH('DEAL DIRECTORY'!BH$5,Directory[#Headers],0))</f>
        <v>绿色债券</v>
      </c>
      <c r="BI224" s="137" t="str">
        <f>INDEX(Directory[],MATCH(tbl_deal[[#This Row],[Index]],Directory[Index],0),MATCH('DEAL DIRECTORY'!BI$5,Directory[#Headers],0))</f>
        <v>2亿美元</v>
      </c>
      <c r="BJ224" s="137" t="str">
        <f>INDEX(Directory[],MATCH(tbl_deal[[#This Row],[Index]],Directory[Index],0),MATCH('DEAL DIRECTORY'!BJ$5,Directory[#Headers],0))</f>
        <v>5年</v>
      </c>
      <c r="BK224" s="137" t="str">
        <f>INDEX(Directory[],MATCH(tbl_deal[[#This Row],[Index]],Directory[Index],0),MATCH('DEAL DIRECTORY'!BK$5,Directory[#Headers],0))</f>
        <v>4.85%</v>
      </c>
      <c r="BL224" s="137" t="str">
        <f>INDEX(Directory[],MATCH(tbl_deal[[#This Row],[Index]],Directory[Index],0),MATCH('DEAL DIRECTORY'!BL$5,Directory[#Headers],0))</f>
        <v>账簿管理人</v>
      </c>
      <c r="BM224" s="129" t="str">
        <f>INDEX(Directory[],MATCH(tbl_deal[[#This Row],[Index]],Directory[Index],0),MATCH('DEAL DIRECTORY'!BM$5,Directory[#Headers],0))</f>
        <v>\\10.10.1.215\dcm$\Deals\Completed\2021 Completed\Surf 中国水务</v>
      </c>
      <c r="BN224" s="4"/>
      <c r="BO224" s="4"/>
      <c r="BP224" s="4"/>
    </row>
    <row r="225" spans="3:68" ht="20.25" customHeight="1" x14ac:dyDescent="0.25">
      <c r="C225" s="129">
        <f>Directory[[#This Row],[Index]]</f>
        <v>246</v>
      </c>
      <c r="D225" s="130">
        <f>INDEX(Directory[],MATCH(tbl_deal[[#This Row],[Index]],Directory[Index],0),MATCH('DEAL DIRECTORY'!D$5,Directory[#Headers],0))</f>
        <v>44326</v>
      </c>
      <c r="E225" s="129" t="str">
        <f>INDEX(Directory[],MATCH(tbl_deal[[#This Row],[Index]],Directory[Index],0),MATCH('DEAL DIRECTORY'!E$5,Directory[#Headers],0))</f>
        <v/>
      </c>
      <c r="F225" s="129" t="str">
        <f>INDEX(Directory[],MATCH(tbl_deal[[#This Row],[Index]],Directory[Index],0),MATCH('DEAL DIRECTORY'!F$5,Directory[#Headers],0))</f>
        <v/>
      </c>
      <c r="G225" s="129" t="str">
        <f>INDEX(Directory[],MATCH(tbl_deal[[#This Row],[Index]],Directory[Index],0),MATCH('DEAL DIRECTORY'!G$5,Directory[#Headers],0))</f>
        <v>Oak</v>
      </c>
      <c r="H225" s="135" t="str">
        <f>IF(tbl_deal[[#This Row],[FolderPath]]="","",HYPERLINK(tbl_deal[[#This Row],[FolderPath]],"📂"))</f>
        <v>📂</v>
      </c>
      <c r="I225" s="129" t="str">
        <f>INDEX(Directory[],MATCH(tbl_deal[[#This Row],[Index]],Directory[Index],0),MATCH('DEAL DIRECTORY'!I$5,Directory[#Headers],0))</f>
        <v>JBR</v>
      </c>
      <c r="J225" s="129" t="str">
        <f>INDEX(Directory[],MATCH(tbl_deal[[#This Row],[Index]],Directory[Index],0),MATCH('DEAL DIRECTORY'!J$5,Directory[#Headers],0))</f>
        <v>n/a</v>
      </c>
      <c r="K225" s="129" t="str">
        <f>INDEX(Directory[],MATCH(tbl_deal[[#This Row],[Index]],Directory[Index],0),MATCH('DEAL DIRECTORY'!K$5,Directory[#Headers],0))</f>
        <v>POE组</v>
      </c>
      <c r="L225" s="129">
        <f>INDEX(Directory[],MATCH(tbl_deal[[#This Row],[Index]],Directory[Index],0),MATCH('DEAL DIRECTORY'!L$5,Directory[#Headers],0))</f>
        <v>3</v>
      </c>
      <c r="M225" s="129" t="str">
        <f>INDEX(Directory[],MATCH(tbl_deal[[#This Row],[Index]],Directory[Index],0),MATCH('DEAL DIRECTORY'!M$5,Directory[#Headers],0))</f>
        <v>雅居乐</v>
      </c>
      <c r="N225" s="129" t="str">
        <f>INDEX(Directory[],MATCH(tbl_deal[[#This Row],[Index]],Directory[Index],0),MATCH('DEAL DIRECTORY'!N$5,Directory[#Headers],0))</f>
        <v>--/--/--</v>
      </c>
      <c r="O225" s="129" t="str">
        <f>INDEX(Directory[],MATCH(tbl_deal[[#This Row],[Index]],Directory[Index],0),MATCH('DEAL DIRECTORY'!O$5,Directory[#Headers],0))</f>
        <v>USD</v>
      </c>
      <c r="P225" s="129">
        <f>INDEX(Directory[],MATCH(tbl_deal[[#This Row],[Index]],Directory[Index],0),MATCH('DEAL DIRECTORY'!P$5,Directory[#Headers],0))</f>
        <v>3</v>
      </c>
      <c r="Q225" s="129" t="str">
        <f>INDEX(Directory[],MATCH(tbl_deal[[#This Row],[Index]],Directory[Index],0),MATCH('DEAL DIRECTORY'!Q$5,Directory[#Headers],0))</f>
        <v>5</v>
      </c>
      <c r="R225" s="129" t="str">
        <f>INDEX(Directory[],MATCH(tbl_deal[[#This Row],[Index]],Directory[Index],0),MATCH('DEAL DIRECTORY'!R$5,Directory[#Headers],0))</f>
        <v>5.5%</v>
      </c>
      <c r="S225" s="129" t="str">
        <f>INDEX(Directory[],MATCH(tbl_deal[[#This Row],[Index]],Directory[Index],0),MATCH('DEAL DIRECTORY'!S$5,Directory[#Headers],0))</f>
        <v>6%a</v>
      </c>
      <c r="T225" s="129" t="str">
        <f>INDEX(Directory[],MATCH(tbl_deal[[#This Row],[Index]],Directory[Index],0),MATCH('DEAL DIRECTORY'!T$5,Directory[#Headers],0))</f>
        <v>5.60%</v>
      </c>
      <c r="U225" s="129" t="str">
        <f>INDEX(Directory[],MATCH(tbl_deal[[#This Row],[Index]],Directory[Index],0),MATCH('DEAL DIRECTORY'!U$5,Directory[#Headers],0))</f>
        <v>--</v>
      </c>
      <c r="V225" s="131">
        <f>INDEX(Directory[],MATCH(tbl_deal[[#This Row],[Index]],Directory[Index],0),MATCH('DEAL DIRECTORY'!V$5,Directory[#Headers],0))</f>
        <v>35</v>
      </c>
      <c r="W225" s="129" t="str">
        <f>INDEX(Directory[],MATCH(tbl_deal[[#This Row],[Index]],Directory[Index],0),MATCH('DEAL DIRECTORY'!W$5,Directory[#Headers],0))</f>
        <v>直发(红筹)</v>
      </c>
      <c r="X225" s="129" t="str">
        <f>INDEX(Directory[],MATCH(tbl_deal[[#This Row],[Index]],Directory[Index],0),MATCH('DEAL DIRECTORY'!X$5,Directory[#Headers],0))</f>
        <v>--</v>
      </c>
      <c r="Y225" s="129" t="str">
        <f>INDEX(Directory[],MATCH(tbl_deal[[#This Row],[Index]],Directory[Index],0),MATCH('DEAL DIRECTORY'!Y$5,Directory[#Headers],0))</f>
        <v>新交所</v>
      </c>
      <c r="Z225" s="129" t="str">
        <f>INDEX(Directory[],MATCH(tbl_deal[[#This Row],[Index]],Directory[Index],0),MATCH('DEAL DIRECTORY'!Z$5,Directory[#Headers],0))</f>
        <v/>
      </c>
      <c r="AA225" s="129" t="str">
        <f>INDEX(Directory[],MATCH(tbl_deal[[#This Row],[Index]],Directory[Index],0),MATCH('DEAL DIRECTORY'!AA$5,Directory[#Headers],0))</f>
        <v/>
      </c>
      <c r="AB225" s="129" t="str">
        <f>INDEX(Directory[],MATCH(tbl_deal[[#This Row],[Index]],Directory[Index],0),MATCH('DEAL DIRECTORY'!AB$5,Directory[#Headers],0))</f>
        <v>BISL</v>
      </c>
      <c r="AC225" s="129" t="str">
        <f>INDEX(Directory[],MATCH(tbl_deal[[#This Row],[Index]],Directory[Index],0),MATCH('DEAL DIRECTORY'!AC$5,Directory[#Headers],0))</f>
        <v>--</v>
      </c>
      <c r="AD225" s="129" t="str">
        <f>INDEX(Directory[],MATCH(tbl_deal[[#This Row],[Index]],Directory[Index],0),MATCH('DEAL DIRECTORY'!AD$5,Directory[#Headers],0))</f>
        <v>--</v>
      </c>
      <c r="AE225" s="129" t="str">
        <f>INDEX(Directory[],MATCH(tbl_deal[[#This Row],[Index]],Directory[Index],0),MATCH('DEAL DIRECTORY'!AE$5,Directory[#Headers],0))</f>
        <v>--</v>
      </c>
      <c r="AF225" s="129" t="str">
        <f>INDEX(Directory[],MATCH(tbl_deal[[#This Row],[Index]],Directory[Index],0),MATCH('DEAL DIRECTORY'!AF$5,Directory[#Headers],0))</f>
        <v>N</v>
      </c>
      <c r="AG225" s="129" t="str">
        <f>INDEX(Directory[],MATCH(tbl_deal[[#This Row],[Index]],Directory[Index],0),MATCH('DEAL DIRECTORY'!AG$5,Directory[#Headers],0))</f>
        <v>雅居乐集团控股有限公司</v>
      </c>
      <c r="AH225" s="129" t="str">
        <f>INDEX(Directory[],MATCH(tbl_deal[[#This Row],[Index]],Directory[Index],0),MATCH('DEAL DIRECTORY'!AH$5,Directory[#Headers],0))</f>
        <v>Caa1/--/--</v>
      </c>
      <c r="AI225" s="129" t="str">
        <f>INDEX(Directory[],MATCH(tbl_deal[[#This Row],[Index]],Directory[Index],0),MATCH('DEAL DIRECTORY'!AI$5,Directory[#Headers],0))</f>
        <v>AAA</v>
      </c>
      <c r="AJ225" s="129" t="str">
        <f>INDEX(Directory[],MATCH(tbl_deal[[#This Row],[Index]],Directory[Index],0),MATCH('DEAL DIRECTORY'!AJ$5,Directory[#Headers],0))</f>
        <v>广东</v>
      </c>
      <c r="AK225" s="129" t="str">
        <f>INDEX(Directory[],MATCH(tbl_deal[[#This Row],[Index]],Directory[Index],0),MATCH('DEAL DIRECTORY'!AK$5,Directory[#Headers],0))</f>
        <v>广州市</v>
      </c>
      <c r="AL225" s="129" t="str">
        <f>INDEX(Directory[],MATCH(tbl_deal[[#This Row],[Index]],Directory[Index],0),MATCH('DEAL DIRECTORY'!AL$5,Directory[#Headers],0))</f>
        <v>--</v>
      </c>
      <c r="AM225" s="129" t="str">
        <f>INDEX(Directory[],MATCH(tbl_deal[[#This Row],[Index]],Directory[Index],0),MATCH('DEAL DIRECTORY'!AM$5,Directory[#Headers],0))</f>
        <v>--</v>
      </c>
      <c r="AN225" s="129" t="str">
        <f>INDEX(Directory[],MATCH(tbl_deal[[#This Row],[Index]],Directory[Index],0),MATCH('DEAL DIRECTORY'!AN$5,Directory[#Headers],0))</f>
        <v>--</v>
      </c>
      <c r="AO225" s="132">
        <f>IF(ISBLANK(INDEX(Directory[],MATCH(tbl_deal[[#This Row],[Index]],Directory[Index],0),MATCH('DEAL DIRECTORY'!AO$5,Directory[#Headers],0))),"--",INDEX(Directory[],MATCH(tbl_deal[[#This Row],[Index]],Directory[Index],0),MATCH('DEAL DIRECTORY'!AO$5,Directory[#Headers],0)))</f>
        <v>137500</v>
      </c>
      <c r="AP225" s="129">
        <f>INDEX(Directory[],MATCH(tbl_deal[[#This Row],[Index]],Directory[Index],0),MATCH('DEAL DIRECTORY'!AP$5,Directory[#Headers],0))</f>
        <v>3</v>
      </c>
      <c r="AQ225" s="129">
        <f>INDEX(Directory[],MATCH(tbl_deal[[#This Row],[Index]],Directory[Index],0),MATCH('DEAL DIRECTORY'!AQ$5,Directory[#Headers],0))</f>
        <v>19.25</v>
      </c>
      <c r="AR225" s="129">
        <f>INDEX(Directory[],MATCH(tbl_deal[[#This Row],[Index]],Directory[Index],0),MATCH('DEAL DIRECTORY'!AR$5,Directory[#Headers],0))</f>
        <v>23.256</v>
      </c>
      <c r="AS225" s="129" t="str">
        <f>INDEX(Directory[],MATCH(tbl_deal[[#This Row],[Index]],Directory[Index],0),MATCH('DEAL DIRECTORY'!AS$5,Directory[#Headers],0))</f>
        <v>民企</v>
      </c>
      <c r="AT225" s="129" t="str">
        <f>INDEX(Directory[],MATCH(tbl_deal[[#This Row],[Index]],Directory[Index],0),MATCH('DEAL DIRECTORY'!AT$5,Directory[#Headers],0))</f>
        <v>房地产</v>
      </c>
      <c r="AU225" s="129" t="str">
        <f>INDEX(Directory[],MATCH(tbl_deal[[#This Row],[Index]],Directory[Index],0),MATCH('DEAL DIRECTORY'!AU$5,Directory[#Headers],0))</f>
        <v>--</v>
      </c>
      <c r="AV225" s="129" t="str">
        <f>INDEX(Directory[],MATCH(tbl_deal[[#This Row],[Index]],Directory[Index],0),MATCH('DEAL DIRECTORY'!AV$5,Directory[#Headers],0))</f>
        <v>红筹</v>
      </c>
      <c r="AW225" s="129" t="str">
        <f>INDEX(Directory[],MATCH(tbl_deal[[#This Row],[Index]],Directory[Index],0),MATCH('DEAL DIRECTORY'!AW$5,Directory[#Headers],0))</f>
        <v>无评级</v>
      </c>
      <c r="AX225" s="129" t="str">
        <f>INDEX(Directory[],MATCH(tbl_deal[[#This Row],[Index]],Directory[Index],0),MATCH('DEAL DIRECTORY'!AX$5,Directory[#Headers],0))</f>
        <v>2-3亿</v>
      </c>
      <c r="AY225" s="133" t="str">
        <f>INDEX(Directory[],MATCH(tbl_deal[[#This Row],[Index]],Directory[Index],0),MATCH('DEAL DIRECTORY'!AY$5,Directory[#Headers],0))</f>
        <v>21年</v>
      </c>
      <c r="AZ225" s="129" t="str">
        <f>INDEX(Directory[],MATCH(tbl_deal[[#This Row],[Index]],Directory[Index],0),MATCH('DEAL DIRECTORY'!AZ$5,Directory[#Headers],0))</f>
        <v>Q2</v>
      </c>
      <c r="BA225" s="129" t="str">
        <f>INDEX(Directory[],MATCH(tbl_deal[[#This Row],[Index]],Directory[Index],0),MATCH('DEAL DIRECTORY'!BA$5,Directory[#Headers],0))</f>
        <v>05月</v>
      </c>
      <c r="BB225" s="129" t="str">
        <f>INDEX(Directory[],MATCH(tbl_deal[[#This Row],[Index]],Directory[Index],0),MATCH('DEAL DIRECTORY'!BB$5,Directory[#Headers],0))</f>
        <v>--</v>
      </c>
      <c r="BC225" s="129" t="str">
        <f>INDEX(Directory[],MATCH(tbl_deal[[#This Row],[Index]],Directory[Index],0),MATCH('DEAL DIRECTORY'!BC$5,Directory[#Headers],0))</f>
        <v>AGILE GROUP HOLDINGS LTD</v>
      </c>
      <c r="BD225" s="129" t="str">
        <f>INDEX(Directory[],MATCH(tbl_deal[[#This Row],[Index]],Directory[Index],0),MATCH('DEAL DIRECTORY'!BD$5,Directory[#Headers],0))</f>
        <v>XS2343627712</v>
      </c>
      <c r="BE225" s="137" t="str">
        <f>INDEX(Directory[],MATCH(tbl_deal[[#This Row],[Index]],Directory[Index],0),MATCH('DEAL DIRECTORY'!BE$5,Directory[#Headers],0))</f>
        <v>21年05月</v>
      </c>
      <c r="BF225" s="137" t="str">
        <f>INDEX(Directory[],MATCH(tbl_deal[[#This Row],[Index]],Directory[Index],0),MATCH('DEAL DIRECTORY'!BF$5,Directory[#Headers],0))</f>
        <v>雅居乐</v>
      </c>
      <c r="BG225" s="137" t="str">
        <f>INDEX(Directory[],MATCH(tbl_deal[[#This Row],[Index]],Directory[Index],0),MATCH('DEAL DIRECTORY'!BG$5,Directory[#Headers],0))</f>
        <v>--/--/--</v>
      </c>
      <c r="BH225" s="137" t="str">
        <f>INDEX(Directory[],MATCH(tbl_deal[[#This Row],[Index]],Directory[Index],0),MATCH('DEAL DIRECTORY'!BH$5,Directory[#Headers],0))</f>
        <v>高级债</v>
      </c>
      <c r="BI225" s="137" t="str">
        <f>INDEX(Directory[],MATCH(tbl_deal[[#This Row],[Index]],Directory[Index],0),MATCH('DEAL DIRECTORY'!BI$5,Directory[#Headers],0))</f>
        <v>3亿美元</v>
      </c>
      <c r="BJ225" s="137" t="str">
        <f>INDEX(Directory[],MATCH(tbl_deal[[#This Row],[Index]],Directory[Index],0),MATCH('DEAL DIRECTORY'!BJ$5,Directory[#Headers],0))</f>
        <v>5年</v>
      </c>
      <c r="BK225" s="137" t="str">
        <f>INDEX(Directory[],MATCH(tbl_deal[[#This Row],[Index]],Directory[Index],0),MATCH('DEAL DIRECTORY'!BK$5,Directory[#Headers],0))</f>
        <v>5.5%</v>
      </c>
      <c r="BL225" s="137" t="str">
        <f>INDEX(Directory[],MATCH(tbl_deal[[#This Row],[Index]],Directory[Index],0),MATCH('DEAL DIRECTORY'!BL$5,Directory[#Headers],0))</f>
        <v>账簿管理人</v>
      </c>
      <c r="BM225" s="129" t="str">
        <f>INDEX(Directory[],MATCH(tbl_deal[[#This Row],[Index]],Directory[Index],0),MATCH('DEAL DIRECTORY'!BM$5,Directory[#Headers],0))</f>
        <v>\\10.10.1.215\dcm$\Deals\Completed\2021 Completed\Oak 雅居乐[May]</v>
      </c>
      <c r="BN225" s="4"/>
      <c r="BO225" s="4"/>
      <c r="BP225" s="4"/>
    </row>
    <row r="226" spans="3:68" ht="20.25" customHeight="1" x14ac:dyDescent="0.25">
      <c r="C226" s="129">
        <f>Directory[[#This Row],[Index]]</f>
        <v>245</v>
      </c>
      <c r="D226" s="130">
        <f>INDEX(Directory[],MATCH(tbl_deal[[#This Row],[Index]],Directory[Index],0),MATCH('DEAL DIRECTORY'!D$5,Directory[#Headers],0))</f>
        <v>44326</v>
      </c>
      <c r="E226" s="129" t="str">
        <f>INDEX(Directory[],MATCH(tbl_deal[[#This Row],[Index]],Directory[Index],0),MATCH('DEAL DIRECTORY'!E$5,Directory[#Headers],0))</f>
        <v>绿色</v>
      </c>
      <c r="F226" s="129" t="str">
        <f>INDEX(Directory[],MATCH(tbl_deal[[#This Row],[Index]],Directory[Index],0),MATCH('DEAL DIRECTORY'!F$5,Directory[#Headers],0))</f>
        <v/>
      </c>
      <c r="G226" s="129" t="str">
        <f>INDEX(Directory[],MATCH(tbl_deal[[#This Row],[Index]],Directory[Index],0),MATCH('DEAL DIRECTORY'!G$5,Directory[#Headers],0))</f>
        <v>Value</v>
      </c>
      <c r="H226" s="135" t="str">
        <f>IF(tbl_deal[[#This Row],[FolderPath]]="","",HYPERLINK(tbl_deal[[#This Row],[FolderPath]],"📂"))</f>
        <v/>
      </c>
      <c r="I226" s="129" t="str">
        <f>INDEX(Directory[],MATCH(tbl_deal[[#This Row],[Index]],Directory[Index],0),MATCH('DEAL DIRECTORY'!I$5,Directory[#Headers],0))</f>
        <v>JBR</v>
      </c>
      <c r="J226" s="129" t="str">
        <f>INDEX(Directory[],MATCH(tbl_deal[[#This Row],[Index]],Directory[Index],0),MATCH('DEAL DIRECTORY'!J$5,Directory[#Headers],0))</f>
        <v>n/a</v>
      </c>
      <c r="K226" s="129" t="str">
        <f>INDEX(Directory[],MATCH(tbl_deal[[#This Row],[Index]],Directory[Index],0),MATCH('DEAL DIRECTORY'!K$5,Directory[#Headers],0))</f>
        <v>POE组</v>
      </c>
      <c r="L226" s="129">
        <f>INDEX(Directory[],MATCH(tbl_deal[[#This Row],[Index]],Directory[Index],0),MATCH('DEAL DIRECTORY'!L$5,Directory[#Headers],0))</f>
        <v>2</v>
      </c>
      <c r="M226" s="129" t="str">
        <f>INDEX(Directory[],MATCH(tbl_deal[[#This Row],[Index]],Directory[Index],0),MATCH('DEAL DIRECTORY'!M$5,Directory[#Headers],0))</f>
        <v>旭辉控股</v>
      </c>
      <c r="N226" s="129" t="str">
        <f>INDEX(Directory[],MATCH(tbl_deal[[#This Row],[Index]],Directory[Index],0),MATCH('DEAL DIRECTORY'!N$5,Directory[#Headers],0))</f>
        <v>Ba3/BB-/--</v>
      </c>
      <c r="O226" s="129" t="str">
        <f>INDEX(Directory[],MATCH(tbl_deal[[#This Row],[Index]],Directory[Index],0),MATCH('DEAL DIRECTORY'!O$5,Directory[#Headers],0))</f>
        <v>USD</v>
      </c>
      <c r="P226" s="129">
        <f>INDEX(Directory[],MATCH(tbl_deal[[#This Row],[Index]],Directory[Index],0),MATCH('DEAL DIRECTORY'!P$5,Directory[#Headers],0))</f>
        <v>1.5</v>
      </c>
      <c r="Q226" s="129" t="str">
        <f>INDEX(Directory[],MATCH(tbl_deal[[#This Row],[Index]],Directory[Index],0),MATCH('DEAL DIRECTORY'!Q$5,Directory[#Headers],0))</f>
        <v>7</v>
      </c>
      <c r="R226" s="129" t="str">
        <f>INDEX(Directory[],MATCH(tbl_deal[[#This Row],[Index]],Directory[Index],0),MATCH('DEAL DIRECTORY'!R$5,Directory[#Headers],0))</f>
        <v>4.8%</v>
      </c>
      <c r="S226" s="129" t="str">
        <f>INDEX(Directory[],MATCH(tbl_deal[[#This Row],[Index]],Directory[Index],0),MATCH('DEAL DIRECTORY'!S$5,Directory[#Headers],0))</f>
        <v>5.25%a</v>
      </c>
      <c r="T226" s="129" t="str">
        <f>INDEX(Directory[],MATCH(tbl_deal[[#This Row],[Index]],Directory[Index],0),MATCH('DEAL DIRECTORY'!T$5,Directory[#Headers],0))</f>
        <v>4.8%</v>
      </c>
      <c r="U226" s="129" t="str">
        <f>INDEX(Directory[],MATCH(tbl_deal[[#This Row],[Index]],Directory[Index],0),MATCH('DEAL DIRECTORY'!U$5,Directory[#Headers],0))</f>
        <v>--</v>
      </c>
      <c r="V226" s="129">
        <f>INDEX(Directory[],MATCH(tbl_deal[[#This Row],[Index]],Directory[Index],0),MATCH('DEAL DIRECTORY'!V$5,Directory[#Headers],0))</f>
        <v>45</v>
      </c>
      <c r="W226" s="129" t="str">
        <f>INDEX(Directory[],MATCH(tbl_deal[[#This Row],[Index]],Directory[Index],0),MATCH('DEAL DIRECTORY'!W$5,Directory[#Headers],0))</f>
        <v>直发(红筹)</v>
      </c>
      <c r="X226" s="129" t="str">
        <f>INDEX(Directory[],MATCH(tbl_deal[[#This Row],[Index]],Directory[Index],0),MATCH('DEAL DIRECTORY'!X$5,Directory[#Headers],0))</f>
        <v>绿色债券</v>
      </c>
      <c r="Y226" s="129" t="str">
        <f>INDEX(Directory[],MATCH(tbl_deal[[#This Row],[Index]],Directory[Index],0),MATCH('DEAL DIRECTORY'!Y$5,Directory[#Headers],0))</f>
        <v>港交所</v>
      </c>
      <c r="Z226" s="129" t="str">
        <f>INDEX(Directory[],MATCH(tbl_deal[[#This Row],[Index]],Directory[Index],0),MATCH('DEAL DIRECTORY'!Z$5,Directory[#Headers],0))</f>
        <v/>
      </c>
      <c r="AA226" s="129" t="str">
        <f>INDEX(Directory[],MATCH(tbl_deal[[#This Row],[Index]],Directory[Index],0),MATCH('DEAL DIRECTORY'!AA$5,Directory[#Headers],0))</f>
        <v/>
      </c>
      <c r="AB226" s="129" t="str">
        <f>INDEX(Directory[],MATCH(tbl_deal[[#This Row],[Index]],Directory[Index],0),MATCH('DEAL DIRECTORY'!AB$5,Directory[#Headers],0))</f>
        <v>BISL</v>
      </c>
      <c r="AC226" s="129" t="str">
        <f>INDEX(Directory[],MATCH(tbl_deal[[#This Row],[Index]],Directory[Index],0),MATCH('DEAL DIRECTORY'!AC$5,Directory[#Headers],0))</f>
        <v>--</v>
      </c>
      <c r="AD226" s="129" t="str">
        <f>INDEX(Directory[],MATCH(tbl_deal[[#This Row],[Index]],Directory[Index],0),MATCH('DEAL DIRECTORY'!AD$5,Directory[#Headers],0))</f>
        <v>--</v>
      </c>
      <c r="AE226" s="129" t="str">
        <f>INDEX(Directory[],MATCH(tbl_deal[[#This Row],[Index]],Directory[Index],0),MATCH('DEAL DIRECTORY'!AE$5,Directory[#Headers],0))</f>
        <v>--</v>
      </c>
      <c r="AF226" s="129" t="str">
        <f>INDEX(Directory[],MATCH(tbl_deal[[#This Row],[Index]],Directory[Index],0),MATCH('DEAL DIRECTORY'!AF$5,Directory[#Headers],0))</f>
        <v>N</v>
      </c>
      <c r="AG226" s="129" t="str">
        <f>INDEX(Directory[],MATCH(tbl_deal[[#This Row],[Index]],Directory[Index],0),MATCH('DEAL DIRECTORY'!AG$5,Directory[#Headers],0))</f>
        <v>旭辉控股(集团)有限公司</v>
      </c>
      <c r="AH226" s="129" t="str">
        <f>INDEX(Directory[],MATCH(tbl_deal[[#This Row],[Index]],Directory[Index],0),MATCH('DEAL DIRECTORY'!AH$5,Directory[#Headers],0))</f>
        <v>Ca/--/--</v>
      </c>
      <c r="AI226" s="129" t="str">
        <f>INDEX(Directory[],MATCH(tbl_deal[[#This Row],[Index]],Directory[Index],0),MATCH('DEAL DIRECTORY'!AI$5,Directory[#Headers],0))</f>
        <v>AAA</v>
      </c>
      <c r="AJ226" s="129" t="str">
        <f>INDEX(Directory[],MATCH(tbl_deal[[#This Row],[Index]],Directory[Index],0),MATCH('DEAL DIRECTORY'!AJ$5,Directory[#Headers],0))</f>
        <v>上海</v>
      </c>
      <c r="AK226" s="129" t="str">
        <f>INDEX(Directory[],MATCH(tbl_deal[[#This Row],[Index]],Directory[Index],0),MATCH('DEAL DIRECTORY'!AK$5,Directory[#Headers],0))</f>
        <v>--</v>
      </c>
      <c r="AL226" s="129" t="str">
        <f>INDEX(Directory[],MATCH(tbl_deal[[#This Row],[Index]],Directory[Index],0),MATCH('DEAL DIRECTORY'!AL$5,Directory[#Headers],0))</f>
        <v>--</v>
      </c>
      <c r="AM226" s="129" t="str">
        <f>INDEX(Directory[],MATCH(tbl_deal[[#This Row],[Index]],Directory[Index],0),MATCH('DEAL DIRECTORY'!AM$5,Directory[#Headers],0))</f>
        <v>--</v>
      </c>
      <c r="AN226" s="129" t="str">
        <f>INDEX(Directory[],MATCH(tbl_deal[[#This Row],[Index]],Directory[Index],0),MATCH('DEAL DIRECTORY'!AN$5,Directory[#Headers],0))</f>
        <v>--</v>
      </c>
      <c r="AO226" s="129">
        <f>IF(ISBLANK(INDEX(Directory[],MATCH(tbl_deal[[#This Row],[Index]],Directory[Index],0),MATCH('DEAL DIRECTORY'!AO$5,Directory[#Headers],0))),"--",INDEX(Directory[],MATCH(tbl_deal[[#This Row],[Index]],Directory[Index],0),MATCH('DEAL DIRECTORY'!AO$5,Directory[#Headers],0)))</f>
        <v>250000</v>
      </c>
      <c r="AP226" s="133">
        <f>INDEX(Directory[],MATCH(tbl_deal[[#This Row],[Index]],Directory[Index],0),MATCH('DEAL DIRECTORY'!AP$5,Directory[#Headers],0))</f>
        <v>1.5</v>
      </c>
      <c r="AQ226" s="129">
        <f>INDEX(Directory[],MATCH(tbl_deal[[#This Row],[Index]],Directory[Index],0),MATCH('DEAL DIRECTORY'!AQ$5,Directory[#Headers],0))</f>
        <v>9.6300000000000008</v>
      </c>
      <c r="AR226" s="129">
        <f>INDEX(Directory[],MATCH(tbl_deal[[#This Row],[Index]],Directory[Index],0),MATCH('DEAL DIRECTORY'!AR$5,Directory[#Headers],0))</f>
        <v>11.628</v>
      </c>
      <c r="AS226" s="129" t="str">
        <f>INDEX(Directory[],MATCH(tbl_deal[[#This Row],[Index]],Directory[Index],0),MATCH('DEAL DIRECTORY'!AS$5,Directory[#Headers],0))</f>
        <v>民企</v>
      </c>
      <c r="AT226" s="129" t="str">
        <f>INDEX(Directory[],MATCH(tbl_deal[[#This Row],[Index]],Directory[Index],0),MATCH('DEAL DIRECTORY'!AT$5,Directory[#Headers],0))</f>
        <v>房地产</v>
      </c>
      <c r="AU226" s="129" t="str">
        <f>INDEX(Directory[],MATCH(tbl_deal[[#This Row],[Index]],Directory[Index],0),MATCH('DEAL DIRECTORY'!AU$5,Directory[#Headers],0))</f>
        <v>--</v>
      </c>
      <c r="AV226" s="129" t="str">
        <f>INDEX(Directory[],MATCH(tbl_deal[[#This Row],[Index]],Directory[Index],0),MATCH('DEAL DIRECTORY'!AV$5,Directory[#Headers],0))</f>
        <v>红筹</v>
      </c>
      <c r="AW226" s="129" t="str">
        <f>INDEX(Directory[],MATCH(tbl_deal[[#This Row],[Index]],Directory[Index],0),MATCH('DEAL DIRECTORY'!AW$5,Directory[#Headers],0))</f>
        <v>高收益</v>
      </c>
      <c r="AX226" s="129" t="str">
        <f>INDEX(Directory[],MATCH(tbl_deal[[#This Row],[Index]],Directory[Index],0),MATCH('DEAL DIRECTORY'!AX$5,Directory[#Headers],0))</f>
        <v>≤2亿</v>
      </c>
      <c r="AY226" s="129" t="str">
        <f>INDEX(Directory[],MATCH(tbl_deal[[#This Row],[Index]],Directory[Index],0),MATCH('DEAL DIRECTORY'!AY$5,Directory[#Headers],0))</f>
        <v>21年</v>
      </c>
      <c r="AZ226" s="129" t="str">
        <f>INDEX(Directory[],MATCH(tbl_deal[[#This Row],[Index]],Directory[Index],0),MATCH('DEAL DIRECTORY'!AZ$5,Directory[#Headers],0))</f>
        <v>Q2</v>
      </c>
      <c r="BA226" s="129" t="str">
        <f>INDEX(Directory[],MATCH(tbl_deal[[#This Row],[Index]],Directory[Index],0),MATCH('DEAL DIRECTORY'!BA$5,Directory[#Headers],0))</f>
        <v>05月</v>
      </c>
      <c r="BB226" s="129" t="str">
        <f>INDEX(Directory[],MATCH(tbl_deal[[#This Row],[Index]],Directory[Index],0),MATCH('DEAL DIRECTORY'!BB$5,Directory[#Headers],0))</f>
        <v>--</v>
      </c>
      <c r="BC226" s="129" t="str">
        <f>INDEX(Directory[],MATCH(tbl_deal[[#This Row],[Index]],Directory[Index],0),MATCH('DEAL DIRECTORY'!BC$5,Directory[#Headers],0))</f>
        <v>CIFI HOLDINGS GROUP CO LTD</v>
      </c>
      <c r="BD226" s="129" t="str">
        <f>INDEX(Directory[],MATCH(tbl_deal[[#This Row],[Index]],Directory[Index],0),MATCH('DEAL DIRECTORY'!BD$5,Directory[#Headers],0))</f>
        <v>XS2342908949</v>
      </c>
      <c r="BE226" s="137" t="str">
        <f>INDEX(Directory[],MATCH(tbl_deal[[#This Row],[Index]],Directory[Index],0),MATCH('DEAL DIRECTORY'!BE$5,Directory[#Headers],0))</f>
        <v>21年05月</v>
      </c>
      <c r="BF226" s="137" t="str">
        <f>INDEX(Directory[],MATCH(tbl_deal[[#This Row],[Index]],Directory[Index],0),MATCH('DEAL DIRECTORY'!BF$5,Directory[#Headers],0))</f>
        <v>旭辉控股</v>
      </c>
      <c r="BG226" s="137" t="str">
        <f>INDEX(Directory[],MATCH(tbl_deal[[#This Row],[Index]],Directory[Index],0),MATCH('DEAL DIRECTORY'!BG$5,Directory[#Headers],0))</f>
        <v>Ba3/BB-/--</v>
      </c>
      <c r="BH226" s="137" t="str">
        <f>INDEX(Directory[],MATCH(tbl_deal[[#This Row],[Index]],Directory[Index],0),MATCH('DEAL DIRECTORY'!BH$5,Directory[#Headers],0))</f>
        <v>绿色债券</v>
      </c>
      <c r="BI226" s="137" t="str">
        <f>INDEX(Directory[],MATCH(tbl_deal[[#This Row],[Index]],Directory[Index],0),MATCH('DEAL DIRECTORY'!BI$5,Directory[#Headers],0))</f>
        <v>1.5亿美元</v>
      </c>
      <c r="BJ226" s="137" t="str">
        <f>INDEX(Directory[],MATCH(tbl_deal[[#This Row],[Index]],Directory[Index],0),MATCH('DEAL DIRECTORY'!BJ$5,Directory[#Headers],0))</f>
        <v>7年</v>
      </c>
      <c r="BK226" s="137" t="str">
        <f>INDEX(Directory[],MATCH(tbl_deal[[#This Row],[Index]],Directory[Index],0),MATCH('DEAL DIRECTORY'!BK$5,Directory[#Headers],0))</f>
        <v>4.8%</v>
      </c>
      <c r="BL226" s="137" t="str">
        <f>INDEX(Directory[],MATCH(tbl_deal[[#This Row],[Index]],Directory[Index],0),MATCH('DEAL DIRECTORY'!BL$5,Directory[#Headers],0))</f>
        <v>账簿管理人</v>
      </c>
      <c r="BM226" s="129" t="str">
        <f>INDEX(Directory[],MATCH(tbl_deal[[#This Row],[Index]],Directory[Index],0),MATCH('DEAL DIRECTORY'!BM$5,Directory[#Headers],0))</f>
        <v/>
      </c>
      <c r="BN226" s="4"/>
      <c r="BO226" s="4"/>
      <c r="BP226" s="4"/>
    </row>
    <row r="227" spans="3:68" ht="20.25" customHeight="1" x14ac:dyDescent="0.25">
      <c r="C227" s="129">
        <f>Directory[[#This Row],[Index]]</f>
        <v>244</v>
      </c>
      <c r="D227" s="130">
        <f>INDEX(Directory[],MATCH(tbl_deal[[#This Row],[Index]],Directory[Index],0),MATCH('DEAL DIRECTORY'!D$5,Directory[#Headers],0))</f>
        <v>44326</v>
      </c>
      <c r="E227" s="129" t="str">
        <f>INDEX(Directory[],MATCH(tbl_deal[[#This Row],[Index]],Directory[Index],0),MATCH('DEAL DIRECTORY'!E$5,Directory[#Headers],0))</f>
        <v>绿色</v>
      </c>
      <c r="F227" s="129" t="str">
        <f>INDEX(Directory[],MATCH(tbl_deal[[#This Row],[Index]],Directory[Index],0),MATCH('DEAL DIRECTORY'!F$5,Directory[#Headers],0))</f>
        <v/>
      </c>
      <c r="G227" s="129" t="str">
        <f>INDEX(Directory[],MATCH(tbl_deal[[#This Row],[Index]],Directory[Index],0),MATCH('DEAL DIRECTORY'!G$5,Directory[#Headers],0))</f>
        <v>Value</v>
      </c>
      <c r="H227" s="135" t="str">
        <f>IF(tbl_deal[[#This Row],[FolderPath]]="","",HYPERLINK(tbl_deal[[#This Row],[FolderPath]],"📂"))</f>
        <v>📂</v>
      </c>
      <c r="I227" s="129" t="str">
        <f>INDEX(Directory[],MATCH(tbl_deal[[#This Row],[Index]],Directory[Index],0),MATCH('DEAL DIRECTORY'!I$5,Directory[#Headers],0))</f>
        <v>JBR</v>
      </c>
      <c r="J227" s="129" t="str">
        <f>INDEX(Directory[],MATCH(tbl_deal[[#This Row],[Index]],Directory[Index],0),MATCH('DEAL DIRECTORY'!J$5,Directory[#Headers],0))</f>
        <v>n/a</v>
      </c>
      <c r="K227" s="129" t="str">
        <f>INDEX(Directory[],MATCH(tbl_deal[[#This Row],[Index]],Directory[Index],0),MATCH('DEAL DIRECTORY'!K$5,Directory[#Headers],0))</f>
        <v>POE组</v>
      </c>
      <c r="L227" s="129">
        <f>INDEX(Directory[],MATCH(tbl_deal[[#This Row],[Index]],Directory[Index],0),MATCH('DEAL DIRECTORY'!L$5,Directory[#Headers],0))</f>
        <v>2</v>
      </c>
      <c r="M227" s="129" t="str">
        <f>INDEX(Directory[],MATCH(tbl_deal[[#This Row],[Index]],Directory[Index],0),MATCH('DEAL DIRECTORY'!M$5,Directory[#Headers],0))</f>
        <v>旭辉控股</v>
      </c>
      <c r="N227" s="129" t="str">
        <f>INDEX(Directory[],MATCH(tbl_deal[[#This Row],[Index]],Directory[Index],0),MATCH('DEAL DIRECTORY'!N$5,Directory[#Headers],0))</f>
        <v>Ba3/BB-/--</v>
      </c>
      <c r="O227" s="129" t="str">
        <f>INDEX(Directory[],MATCH(tbl_deal[[#This Row],[Index]],Directory[Index],0),MATCH('DEAL DIRECTORY'!O$5,Directory[#Headers],0))</f>
        <v>USD</v>
      </c>
      <c r="P227" s="129">
        <f>INDEX(Directory[],MATCH(tbl_deal[[#This Row],[Index]],Directory[Index],0),MATCH('DEAL DIRECTORY'!P$5,Directory[#Headers],0))</f>
        <v>5</v>
      </c>
      <c r="Q227" s="129" t="str">
        <f>INDEX(Directory[],MATCH(tbl_deal[[#This Row],[Index]],Directory[Index],0),MATCH('DEAL DIRECTORY'!Q$5,Directory[#Headers],0))</f>
        <v>5.3</v>
      </c>
      <c r="R227" s="129" t="str">
        <f>INDEX(Directory[],MATCH(tbl_deal[[#This Row],[Index]],Directory[Index],0),MATCH('DEAL DIRECTORY'!R$5,Directory[#Headers],0))</f>
        <v>4.45%</v>
      </c>
      <c r="S227" s="129" t="str">
        <f>INDEX(Directory[],MATCH(tbl_deal[[#This Row],[Index]],Directory[Index],0),MATCH('DEAL DIRECTORY'!S$5,Directory[#Headers],0))</f>
        <v>4.95%a</v>
      </c>
      <c r="T227" s="129" t="str">
        <f>INDEX(Directory[],MATCH(tbl_deal[[#This Row],[Index]],Directory[Index],0),MATCH('DEAL DIRECTORY'!T$5,Directory[#Headers],0))</f>
        <v>4.45%</v>
      </c>
      <c r="U227" s="129" t="str">
        <f>INDEX(Directory[],MATCH(tbl_deal[[#This Row],[Index]],Directory[Index],0),MATCH('DEAL DIRECTORY'!U$5,Directory[#Headers],0))</f>
        <v>--</v>
      </c>
      <c r="V227" s="131">
        <f>INDEX(Directory[],MATCH(tbl_deal[[#This Row],[Index]],Directory[Index],0),MATCH('DEAL DIRECTORY'!V$5,Directory[#Headers],0))</f>
        <v>50</v>
      </c>
      <c r="W227" s="129" t="str">
        <f>INDEX(Directory[],MATCH(tbl_deal[[#This Row],[Index]],Directory[Index],0),MATCH('DEAL DIRECTORY'!W$5,Directory[#Headers],0))</f>
        <v>直发(红筹)</v>
      </c>
      <c r="X227" s="129" t="str">
        <f>INDEX(Directory[],MATCH(tbl_deal[[#This Row],[Index]],Directory[Index],0),MATCH('DEAL DIRECTORY'!X$5,Directory[#Headers],0))</f>
        <v>绿色债券</v>
      </c>
      <c r="Y227" s="129" t="str">
        <f>INDEX(Directory[],MATCH(tbl_deal[[#This Row],[Index]],Directory[Index],0),MATCH('DEAL DIRECTORY'!Y$5,Directory[#Headers],0))</f>
        <v>港交所</v>
      </c>
      <c r="Z227" s="129" t="str">
        <f>INDEX(Directory[],MATCH(tbl_deal[[#This Row],[Index]],Directory[Index],0),MATCH('DEAL DIRECTORY'!Z$5,Directory[#Headers],0))</f>
        <v/>
      </c>
      <c r="AA227" s="129" t="str">
        <f>INDEX(Directory[],MATCH(tbl_deal[[#This Row],[Index]],Directory[Index],0),MATCH('DEAL DIRECTORY'!AA$5,Directory[#Headers],0))</f>
        <v/>
      </c>
      <c r="AB227" s="133" t="str">
        <f>INDEX(Directory[],MATCH(tbl_deal[[#This Row],[Index]],Directory[Index],0),MATCH('DEAL DIRECTORY'!AB$5,Directory[#Headers],0))</f>
        <v>BISL</v>
      </c>
      <c r="AC227" s="129" t="str">
        <f>INDEX(Directory[],MATCH(tbl_deal[[#This Row],[Index]],Directory[Index],0),MATCH('DEAL DIRECTORY'!AC$5,Directory[#Headers],0))</f>
        <v>--</v>
      </c>
      <c r="AD227" s="129" t="str">
        <f>INDEX(Directory[],MATCH(tbl_deal[[#This Row],[Index]],Directory[Index],0),MATCH('DEAL DIRECTORY'!AD$5,Directory[#Headers],0))</f>
        <v>--</v>
      </c>
      <c r="AE227" s="129" t="str">
        <f>INDEX(Directory[],MATCH(tbl_deal[[#This Row],[Index]],Directory[Index],0),MATCH('DEAL DIRECTORY'!AE$5,Directory[#Headers],0))</f>
        <v>--</v>
      </c>
      <c r="AF227" s="129" t="str">
        <f>INDEX(Directory[],MATCH(tbl_deal[[#This Row],[Index]],Directory[Index],0),MATCH('DEAL DIRECTORY'!AF$5,Directory[#Headers],0))</f>
        <v>N</v>
      </c>
      <c r="AG227" s="129" t="str">
        <f>INDEX(Directory[],MATCH(tbl_deal[[#This Row],[Index]],Directory[Index],0),MATCH('DEAL DIRECTORY'!AG$5,Directory[#Headers],0))</f>
        <v>旭辉控股(集团)有限公司</v>
      </c>
      <c r="AH227" s="129" t="str">
        <f>INDEX(Directory[],MATCH(tbl_deal[[#This Row],[Index]],Directory[Index],0),MATCH('DEAL DIRECTORY'!AH$5,Directory[#Headers],0))</f>
        <v>Ca/--/--</v>
      </c>
      <c r="AI227" s="129" t="str">
        <f>INDEX(Directory[],MATCH(tbl_deal[[#This Row],[Index]],Directory[Index],0),MATCH('DEAL DIRECTORY'!AI$5,Directory[#Headers],0))</f>
        <v>AAA</v>
      </c>
      <c r="AJ227" s="129" t="str">
        <f>INDEX(Directory[],MATCH(tbl_deal[[#This Row],[Index]],Directory[Index],0),MATCH('DEAL DIRECTORY'!AJ$5,Directory[#Headers],0))</f>
        <v>上海</v>
      </c>
      <c r="AK227" s="129" t="str">
        <f>INDEX(Directory[],MATCH(tbl_deal[[#This Row],[Index]],Directory[Index],0),MATCH('DEAL DIRECTORY'!AK$5,Directory[#Headers],0))</f>
        <v>--</v>
      </c>
      <c r="AL227" s="129" t="str">
        <f>INDEX(Directory[],MATCH(tbl_deal[[#This Row],[Index]],Directory[Index],0),MATCH('DEAL DIRECTORY'!AL$5,Directory[#Headers],0))</f>
        <v>--</v>
      </c>
      <c r="AM227" s="129" t="str">
        <f>INDEX(Directory[],MATCH(tbl_deal[[#This Row],[Index]],Directory[Index],0),MATCH('DEAL DIRECTORY'!AM$5,Directory[#Headers],0))</f>
        <v>--</v>
      </c>
      <c r="AN227" s="129" t="str">
        <f>INDEX(Directory[],MATCH(tbl_deal[[#This Row],[Index]],Directory[Index],0),MATCH('DEAL DIRECTORY'!AN$5,Directory[#Headers],0))</f>
        <v>--</v>
      </c>
      <c r="AO227" s="132">
        <f>IF(ISBLANK(INDEX(Directory[],MATCH(tbl_deal[[#This Row],[Index]],Directory[Index],0),MATCH('DEAL DIRECTORY'!AO$5,Directory[#Headers],0))),"--",INDEX(Directory[],MATCH(tbl_deal[[#This Row],[Index]],Directory[Index],0),MATCH('DEAL DIRECTORY'!AO$5,Directory[#Headers],0)))</f>
        <v>250000</v>
      </c>
      <c r="AP227" s="133">
        <f>INDEX(Directory[],MATCH(tbl_deal[[#This Row],[Index]],Directory[Index],0),MATCH('DEAL DIRECTORY'!AP$5,Directory[#Headers],0))</f>
        <v>5</v>
      </c>
      <c r="AQ227" s="133">
        <f>INDEX(Directory[],MATCH(tbl_deal[[#This Row],[Index]],Directory[Index],0),MATCH('DEAL DIRECTORY'!AQ$5,Directory[#Headers],0))</f>
        <v>32.08</v>
      </c>
      <c r="AR227" s="129">
        <f>INDEX(Directory[],MATCH(tbl_deal[[#This Row],[Index]],Directory[Index],0),MATCH('DEAL DIRECTORY'!AR$5,Directory[#Headers],0))</f>
        <v>38.76</v>
      </c>
      <c r="AS227" s="129" t="str">
        <f>INDEX(Directory[],MATCH(tbl_deal[[#This Row],[Index]],Directory[Index],0),MATCH('DEAL DIRECTORY'!AS$5,Directory[#Headers],0))</f>
        <v>民企</v>
      </c>
      <c r="AT227" s="129" t="str">
        <f>INDEX(Directory[],MATCH(tbl_deal[[#This Row],[Index]],Directory[Index],0),MATCH('DEAL DIRECTORY'!AT$5,Directory[#Headers],0))</f>
        <v>房地产</v>
      </c>
      <c r="AU227" s="129" t="str">
        <f>INDEX(Directory[],MATCH(tbl_deal[[#This Row],[Index]],Directory[Index],0),MATCH('DEAL DIRECTORY'!AU$5,Directory[#Headers],0))</f>
        <v>--</v>
      </c>
      <c r="AV227" s="129" t="str">
        <f>INDEX(Directory[],MATCH(tbl_deal[[#This Row],[Index]],Directory[Index],0),MATCH('DEAL DIRECTORY'!AV$5,Directory[#Headers],0))</f>
        <v>红筹</v>
      </c>
      <c r="AW227" s="129" t="str">
        <f>INDEX(Directory[],MATCH(tbl_deal[[#This Row],[Index]],Directory[Index],0),MATCH('DEAL DIRECTORY'!AW$5,Directory[#Headers],0))</f>
        <v>高收益</v>
      </c>
      <c r="AX227" s="129" t="str">
        <f>INDEX(Directory[],MATCH(tbl_deal[[#This Row],[Index]],Directory[Index],0),MATCH('DEAL DIRECTORY'!AX$5,Directory[#Headers],0))</f>
        <v>3-5亿</v>
      </c>
      <c r="AY227" s="133" t="str">
        <f>INDEX(Directory[],MATCH(tbl_deal[[#This Row],[Index]],Directory[Index],0),MATCH('DEAL DIRECTORY'!AY$5,Directory[#Headers],0))</f>
        <v>21年</v>
      </c>
      <c r="AZ227" s="129" t="str">
        <f>INDEX(Directory[],MATCH(tbl_deal[[#This Row],[Index]],Directory[Index],0),MATCH('DEAL DIRECTORY'!AZ$5,Directory[#Headers],0))</f>
        <v>Q2</v>
      </c>
      <c r="BA227" s="129" t="str">
        <f>INDEX(Directory[],MATCH(tbl_deal[[#This Row],[Index]],Directory[Index],0),MATCH('DEAL DIRECTORY'!BA$5,Directory[#Headers],0))</f>
        <v>05月</v>
      </c>
      <c r="BB227" s="129" t="str">
        <f>INDEX(Directory[],MATCH(tbl_deal[[#This Row],[Index]],Directory[Index],0),MATCH('DEAL DIRECTORY'!BB$5,Directory[#Headers],0))</f>
        <v>--</v>
      </c>
      <c r="BC227" s="129" t="str">
        <f>INDEX(Directory[],MATCH(tbl_deal[[#This Row],[Index]],Directory[Index],0),MATCH('DEAL DIRECTORY'!BC$5,Directory[#Headers],0))</f>
        <v>CIFI HOLDINGS GROUP CO LTD</v>
      </c>
      <c r="BD227" s="129" t="str">
        <f>INDEX(Directory[],MATCH(tbl_deal[[#This Row],[Index]],Directory[Index],0),MATCH('DEAL DIRECTORY'!BD$5,Directory[#Headers],0))</f>
        <v>XS2342499592</v>
      </c>
      <c r="BE227" s="137" t="str">
        <f>INDEX(Directory[],MATCH(tbl_deal[[#This Row],[Index]],Directory[Index],0),MATCH('DEAL DIRECTORY'!BE$5,Directory[#Headers],0))</f>
        <v>21年05月</v>
      </c>
      <c r="BF227" s="137" t="str">
        <f>INDEX(Directory[],MATCH(tbl_deal[[#This Row],[Index]],Directory[Index],0),MATCH('DEAL DIRECTORY'!BF$5,Directory[#Headers],0))</f>
        <v>旭辉控股</v>
      </c>
      <c r="BG227" s="137" t="str">
        <f>INDEX(Directory[],MATCH(tbl_deal[[#This Row],[Index]],Directory[Index],0),MATCH('DEAL DIRECTORY'!BG$5,Directory[#Headers],0))</f>
        <v>Ba3/BB-/--</v>
      </c>
      <c r="BH227" s="137" t="str">
        <f>INDEX(Directory[],MATCH(tbl_deal[[#This Row],[Index]],Directory[Index],0),MATCH('DEAL DIRECTORY'!BH$5,Directory[#Headers],0))</f>
        <v>绿色债券</v>
      </c>
      <c r="BI227" s="137" t="str">
        <f>INDEX(Directory[],MATCH(tbl_deal[[#This Row],[Index]],Directory[Index],0),MATCH('DEAL DIRECTORY'!BI$5,Directory[#Headers],0))</f>
        <v>5亿美元</v>
      </c>
      <c r="BJ227" s="137" t="str">
        <f>INDEX(Directory[],MATCH(tbl_deal[[#This Row],[Index]],Directory[Index],0),MATCH('DEAL DIRECTORY'!BJ$5,Directory[#Headers],0))</f>
        <v>5.3年</v>
      </c>
      <c r="BK227" s="137" t="str">
        <f>INDEX(Directory[],MATCH(tbl_deal[[#This Row],[Index]],Directory[Index],0),MATCH('DEAL DIRECTORY'!BK$5,Directory[#Headers],0))</f>
        <v>4.45%</v>
      </c>
      <c r="BL227" s="137" t="str">
        <f>INDEX(Directory[],MATCH(tbl_deal[[#This Row],[Index]],Directory[Index],0),MATCH('DEAL DIRECTORY'!BL$5,Directory[#Headers],0))</f>
        <v>账簿管理人</v>
      </c>
      <c r="BM227" s="129" t="str">
        <f>INDEX(Directory[],MATCH(tbl_deal[[#This Row],[Index]],Directory[Index],0),MATCH('DEAL DIRECTORY'!BM$5,Directory[#Headers],0))</f>
        <v>\\10.10.1.215\dcm$\Deals\Completed\2021 Completed\Value 旭辉</v>
      </c>
      <c r="BN227" s="4"/>
      <c r="BO227" s="4"/>
      <c r="BP227" s="4"/>
    </row>
    <row r="228" spans="3:68" ht="20.25" customHeight="1" x14ac:dyDescent="0.25">
      <c r="C228" s="129">
        <f>Directory[[#This Row],[Index]]</f>
        <v>243</v>
      </c>
      <c r="D228" s="130">
        <f>INDEX(Directory[],MATCH(tbl_deal[[#This Row],[Index]],Directory[Index],0),MATCH('DEAL DIRECTORY'!D$5,Directory[#Headers],0))</f>
        <v>44326</v>
      </c>
      <c r="E228" s="129" t="str">
        <f>INDEX(Directory[],MATCH(tbl_deal[[#This Row],[Index]],Directory[Index],0),MATCH('DEAL DIRECTORY'!E$5,Directory[#Headers],0))</f>
        <v>绿色</v>
      </c>
      <c r="F228" s="129" t="str">
        <f>INDEX(Directory[],MATCH(tbl_deal[[#This Row],[Index]],Directory[Index],0),MATCH('DEAL DIRECTORY'!F$5,Directory[#Headers],0))</f>
        <v/>
      </c>
      <c r="G228" s="129" t="str">
        <f>INDEX(Directory[],MATCH(tbl_deal[[#This Row],[Index]],Directory[Index],0),MATCH('DEAL DIRECTORY'!G$5,Directory[#Headers],0))</f>
        <v>Rocket</v>
      </c>
      <c r="H228" s="135" t="str">
        <f>IF(tbl_deal[[#This Row],[FolderPath]]="","",HYPERLINK(tbl_deal[[#This Row],[FolderPath]],"📂"))</f>
        <v>📂</v>
      </c>
      <c r="I228" s="129" t="str">
        <f>INDEX(Directory[],MATCH(tbl_deal[[#This Row],[Index]],Directory[Index],0),MATCH('DEAL DIRECTORY'!I$5,Directory[#Headers],0))</f>
        <v>JGC</v>
      </c>
      <c r="J228" s="129" t="str">
        <f>INDEX(Directory[],MATCH(tbl_deal[[#This Row],[Index]],Directory[Index],0),MATCH('DEAL DIRECTORY'!J$5,Directory[#Headers],0))</f>
        <v>n/a</v>
      </c>
      <c r="K228" s="129" t="str">
        <f>INDEX(Directory[],MATCH(tbl_deal[[#This Row],[Index]],Directory[Index],0),MATCH('DEAL DIRECTORY'!K$5,Directory[#Headers],0))</f>
        <v>POE组</v>
      </c>
      <c r="L228" s="129">
        <f>INDEX(Directory[],MATCH(tbl_deal[[#This Row],[Index]],Directory[Index],0),MATCH('DEAL DIRECTORY'!L$5,Directory[#Headers],0))</f>
        <v>3</v>
      </c>
      <c r="M228" s="129" t="str">
        <f>INDEX(Directory[],MATCH(tbl_deal[[#This Row],[Index]],Directory[Index],0),MATCH('DEAL DIRECTORY'!M$5,Directory[#Headers],0))</f>
        <v>中梁控股</v>
      </c>
      <c r="N228" s="129" t="str">
        <f>INDEX(Directory[],MATCH(tbl_deal[[#This Row],[Index]],Directory[Index],0),MATCH('DEAL DIRECTORY'!N$5,Directory[#Headers],0))</f>
        <v>--/--/B+</v>
      </c>
      <c r="O228" s="129" t="str">
        <f>INDEX(Directory[],MATCH(tbl_deal[[#This Row],[Index]],Directory[Index],0),MATCH('DEAL DIRECTORY'!O$5,Directory[#Headers],0))</f>
        <v>USD</v>
      </c>
      <c r="P228" s="129">
        <f>INDEX(Directory[],MATCH(tbl_deal[[#This Row],[Index]],Directory[Index],0),MATCH('DEAL DIRECTORY'!P$5,Directory[#Headers],0))</f>
        <v>3</v>
      </c>
      <c r="Q228" s="129" t="str">
        <f>INDEX(Directory[],MATCH(tbl_deal[[#This Row],[Index]],Directory[Index],0),MATCH('DEAL DIRECTORY'!Q$5,Directory[#Headers],0))</f>
        <v>1</v>
      </c>
      <c r="R228" s="129" t="str">
        <f>INDEX(Directory[],MATCH(tbl_deal[[#This Row],[Index]],Directory[Index],0),MATCH('DEAL DIRECTORY'!R$5,Directory[#Headers],0))</f>
        <v>8.5%</v>
      </c>
      <c r="S228" s="129" t="str">
        <f>INDEX(Directory[],MATCH(tbl_deal[[#This Row],[Index]],Directory[Index],0),MATCH('DEAL DIRECTORY'!S$5,Directory[#Headers],0))</f>
        <v>9.625%a</v>
      </c>
      <c r="T228" s="129" t="str">
        <f>INDEX(Directory[],MATCH(tbl_deal[[#This Row],[Index]],Directory[Index],0),MATCH('DEAL DIRECTORY'!T$5,Directory[#Headers],0))</f>
        <v>9.375%</v>
      </c>
      <c r="U228" s="129" t="str">
        <f>INDEX(Directory[],MATCH(tbl_deal[[#This Row],[Index]],Directory[Index],0),MATCH('DEAL DIRECTORY'!U$5,Directory[#Headers],0))</f>
        <v>--</v>
      </c>
      <c r="V228" s="131">
        <f>INDEX(Directory[],MATCH(tbl_deal[[#This Row],[Index]],Directory[Index],0),MATCH('DEAL DIRECTORY'!V$5,Directory[#Headers],0))</f>
        <v>25</v>
      </c>
      <c r="W228" s="129" t="str">
        <f>INDEX(Directory[],MATCH(tbl_deal[[#This Row],[Index]],Directory[Index],0),MATCH('DEAL DIRECTORY'!W$5,Directory[#Headers],0))</f>
        <v>直发(红筹)</v>
      </c>
      <c r="X228" s="129" t="str">
        <f>INDEX(Directory[],MATCH(tbl_deal[[#This Row],[Index]],Directory[Index],0),MATCH('DEAL DIRECTORY'!X$5,Directory[#Headers],0))</f>
        <v>绿色债券</v>
      </c>
      <c r="Y228" s="129" t="str">
        <f>INDEX(Directory[],MATCH(tbl_deal[[#This Row],[Index]],Directory[Index],0),MATCH('DEAL DIRECTORY'!Y$5,Directory[#Headers],0))</f>
        <v>港交所</v>
      </c>
      <c r="Z228" s="129" t="str">
        <f>INDEX(Directory[],MATCH(tbl_deal[[#This Row],[Index]],Directory[Index],0),MATCH('DEAL DIRECTORY'!Z$5,Directory[#Headers],0))</f>
        <v/>
      </c>
      <c r="AA228" s="129" t="str">
        <f>INDEX(Directory[],MATCH(tbl_deal[[#This Row],[Index]],Directory[Index],0),MATCH('DEAL DIRECTORY'!AA$5,Directory[#Headers],0))</f>
        <v/>
      </c>
      <c r="AB228" s="129" t="str">
        <f>INDEX(Directory[],MATCH(tbl_deal[[#This Row],[Index]],Directory[Index],0),MATCH('DEAL DIRECTORY'!AB$5,Directory[#Headers],0))</f>
        <v>BISL</v>
      </c>
      <c r="AC228" s="129" t="str">
        <f>INDEX(Directory[],MATCH(tbl_deal[[#This Row],[Index]],Directory[Index],0),MATCH('DEAL DIRECTORY'!AC$5,Directory[#Headers],0))</f>
        <v>--</v>
      </c>
      <c r="AD228" s="129" t="str">
        <f>INDEX(Directory[],MATCH(tbl_deal[[#This Row],[Index]],Directory[Index],0),MATCH('DEAL DIRECTORY'!AD$5,Directory[#Headers],0))</f>
        <v>--</v>
      </c>
      <c r="AE228" s="129" t="str">
        <f>INDEX(Directory[],MATCH(tbl_deal[[#This Row],[Index]],Directory[Index],0),MATCH('DEAL DIRECTORY'!AE$5,Directory[#Headers],0))</f>
        <v>--</v>
      </c>
      <c r="AF228" s="129" t="str">
        <f>INDEX(Directory[],MATCH(tbl_deal[[#This Row],[Index]],Directory[Index],0),MATCH('DEAL DIRECTORY'!AF$5,Directory[#Headers],0))</f>
        <v>N</v>
      </c>
      <c r="AG228" s="129" t="str">
        <f>INDEX(Directory[],MATCH(tbl_deal[[#This Row],[Index]],Directory[Index],0),MATCH('DEAL DIRECTORY'!AG$5,Directory[#Headers],0))</f>
        <v>中梁控股集团有限公司</v>
      </c>
      <c r="AH228" s="129" t="str">
        <f>INDEX(Directory[],MATCH(tbl_deal[[#This Row],[Index]],Directory[Index],0),MATCH('DEAL DIRECTORY'!AH$5,Directory[#Headers],0))</f>
        <v>--/--/--</v>
      </c>
      <c r="AI228" s="129" t="str">
        <f>INDEX(Directory[],MATCH(tbl_deal[[#This Row],[Index]],Directory[Index],0),MATCH('DEAL DIRECTORY'!AI$5,Directory[#Headers],0))</f>
        <v>--</v>
      </c>
      <c r="AJ228" s="129" t="str">
        <f>INDEX(Directory[],MATCH(tbl_deal[[#This Row],[Index]],Directory[Index],0),MATCH('DEAL DIRECTORY'!AJ$5,Directory[#Headers],0))</f>
        <v>上海</v>
      </c>
      <c r="AK228" s="129" t="str">
        <f>INDEX(Directory[],MATCH(tbl_deal[[#This Row],[Index]],Directory[Index],0),MATCH('DEAL DIRECTORY'!AK$5,Directory[#Headers],0))</f>
        <v>--</v>
      </c>
      <c r="AL228" s="129" t="str">
        <f>INDEX(Directory[],MATCH(tbl_deal[[#This Row],[Index]],Directory[Index],0),MATCH('DEAL DIRECTORY'!AL$5,Directory[#Headers],0))</f>
        <v>--</v>
      </c>
      <c r="AM228" s="129" t="str">
        <f>INDEX(Directory[],MATCH(tbl_deal[[#This Row],[Index]],Directory[Index],0),MATCH('DEAL DIRECTORY'!AM$5,Directory[#Headers],0))</f>
        <v>--</v>
      </c>
      <c r="AN228" s="129" t="str">
        <f>INDEX(Directory[],MATCH(tbl_deal[[#This Row],[Index]],Directory[Index],0),MATCH('DEAL DIRECTORY'!AN$5,Directory[#Headers],0))</f>
        <v>--</v>
      </c>
      <c r="AO228" s="132">
        <f>IF(ISBLANK(INDEX(Directory[],MATCH(tbl_deal[[#This Row],[Index]],Directory[Index],0),MATCH('DEAL DIRECTORY'!AO$5,Directory[#Headers],0))),"--",INDEX(Directory[],MATCH(tbl_deal[[#This Row],[Index]],Directory[Index],0),MATCH('DEAL DIRECTORY'!AO$5,Directory[#Headers],0)))</f>
        <v>89661</v>
      </c>
      <c r="AP228" s="129">
        <f>INDEX(Directory[],MATCH(tbl_deal[[#This Row],[Index]],Directory[Index],0),MATCH('DEAL DIRECTORY'!AP$5,Directory[#Headers],0))</f>
        <v>3</v>
      </c>
      <c r="AQ228" s="129">
        <f>INDEX(Directory[],MATCH(tbl_deal[[#This Row],[Index]],Directory[Index],0),MATCH('DEAL DIRECTORY'!AQ$5,Directory[#Headers],0))</f>
        <v>19.25</v>
      </c>
      <c r="AR228" s="129">
        <f>INDEX(Directory[],MATCH(tbl_deal[[#This Row],[Index]],Directory[Index],0),MATCH('DEAL DIRECTORY'!AR$5,Directory[#Headers],0))</f>
        <v>23.256</v>
      </c>
      <c r="AS228" s="129" t="str">
        <f>INDEX(Directory[],MATCH(tbl_deal[[#This Row],[Index]],Directory[Index],0),MATCH('DEAL DIRECTORY'!AS$5,Directory[#Headers],0))</f>
        <v>民企</v>
      </c>
      <c r="AT228" s="129" t="str">
        <f>INDEX(Directory[],MATCH(tbl_deal[[#This Row],[Index]],Directory[Index],0),MATCH('DEAL DIRECTORY'!AT$5,Directory[#Headers],0))</f>
        <v>房地产</v>
      </c>
      <c r="AU228" s="129" t="str">
        <f>INDEX(Directory[],MATCH(tbl_deal[[#This Row],[Index]],Directory[Index],0),MATCH('DEAL DIRECTORY'!AU$5,Directory[#Headers],0))</f>
        <v>--</v>
      </c>
      <c r="AV228" s="129" t="str">
        <f>INDEX(Directory[],MATCH(tbl_deal[[#This Row],[Index]],Directory[Index],0),MATCH('DEAL DIRECTORY'!AV$5,Directory[#Headers],0))</f>
        <v>红筹</v>
      </c>
      <c r="AW228" s="129" t="str">
        <f>INDEX(Directory[],MATCH(tbl_deal[[#This Row],[Index]],Directory[Index],0),MATCH('DEAL DIRECTORY'!AW$5,Directory[#Headers],0))</f>
        <v>高收益</v>
      </c>
      <c r="AX228" s="129" t="str">
        <f>INDEX(Directory[],MATCH(tbl_deal[[#This Row],[Index]],Directory[Index],0),MATCH('DEAL DIRECTORY'!AX$5,Directory[#Headers],0))</f>
        <v>2-3亿</v>
      </c>
      <c r="AY228" s="133" t="str">
        <f>INDEX(Directory[],MATCH(tbl_deal[[#This Row],[Index]],Directory[Index],0),MATCH('DEAL DIRECTORY'!AY$5,Directory[#Headers],0))</f>
        <v>21年</v>
      </c>
      <c r="AZ228" s="129" t="str">
        <f>INDEX(Directory[],MATCH(tbl_deal[[#This Row],[Index]],Directory[Index],0),MATCH('DEAL DIRECTORY'!AZ$5,Directory[#Headers],0))</f>
        <v>Q2</v>
      </c>
      <c r="BA228" s="129" t="str">
        <f>INDEX(Directory[],MATCH(tbl_deal[[#This Row],[Index]],Directory[Index],0),MATCH('DEAL DIRECTORY'!BA$5,Directory[#Headers],0))</f>
        <v>05月</v>
      </c>
      <c r="BB228" s="129" t="str">
        <f>INDEX(Directory[],MATCH(tbl_deal[[#This Row],[Index]],Directory[Index],0),MATCH('DEAL DIRECTORY'!BB$5,Directory[#Headers],0))</f>
        <v>--</v>
      </c>
      <c r="BC228" s="129" t="str">
        <f>INDEX(Directory[],MATCH(tbl_deal[[#This Row],[Index]],Directory[Index],0),MATCH('DEAL DIRECTORY'!BC$5,Directory[#Headers],0))</f>
        <v>ZHONGLIANG HOLDINGS GROUP CO LTD</v>
      </c>
      <c r="BD228" s="129" t="str">
        <f>INDEX(Directory[],MATCH(tbl_deal[[#This Row],[Index]],Directory[Index],0),MATCH('DEAL DIRECTORY'!BD$5,Directory[#Headers],0))</f>
        <v>XS2341214059</v>
      </c>
      <c r="BE228" s="137" t="str">
        <f>INDEX(Directory[],MATCH(tbl_deal[[#This Row],[Index]],Directory[Index],0),MATCH('DEAL DIRECTORY'!BE$5,Directory[#Headers],0))</f>
        <v>21年05月</v>
      </c>
      <c r="BF228" s="137" t="str">
        <f>INDEX(Directory[],MATCH(tbl_deal[[#This Row],[Index]],Directory[Index],0),MATCH('DEAL DIRECTORY'!BF$5,Directory[#Headers],0))</f>
        <v>中梁控股</v>
      </c>
      <c r="BG228" s="137" t="str">
        <f>INDEX(Directory[],MATCH(tbl_deal[[#This Row],[Index]],Directory[Index],0),MATCH('DEAL DIRECTORY'!BG$5,Directory[#Headers],0))</f>
        <v>--/--/B+</v>
      </c>
      <c r="BH228" s="137" t="str">
        <f>INDEX(Directory[],MATCH(tbl_deal[[#This Row],[Index]],Directory[Index],0),MATCH('DEAL DIRECTORY'!BH$5,Directory[#Headers],0))</f>
        <v>绿色债券</v>
      </c>
      <c r="BI228" s="137" t="str">
        <f>INDEX(Directory[],MATCH(tbl_deal[[#This Row],[Index]],Directory[Index],0),MATCH('DEAL DIRECTORY'!BI$5,Directory[#Headers],0))</f>
        <v>3亿美元</v>
      </c>
      <c r="BJ228" s="137" t="str">
        <f>INDEX(Directory[],MATCH(tbl_deal[[#This Row],[Index]],Directory[Index],0),MATCH('DEAL DIRECTORY'!BJ$5,Directory[#Headers],0))</f>
        <v>1年</v>
      </c>
      <c r="BK228" s="137" t="str">
        <f>INDEX(Directory[],MATCH(tbl_deal[[#This Row],[Index]],Directory[Index],0),MATCH('DEAL DIRECTORY'!BK$5,Directory[#Headers],0))</f>
        <v>8.5%</v>
      </c>
      <c r="BL228" s="137" t="str">
        <f>INDEX(Directory[],MATCH(tbl_deal[[#This Row],[Index]],Directory[Index],0),MATCH('DEAL DIRECTORY'!BL$5,Directory[#Headers],0))</f>
        <v>全球协调人</v>
      </c>
      <c r="BM228" s="129" t="str">
        <f>INDEX(Directory[],MATCH(tbl_deal[[#This Row],[Index]],Directory[Index],0),MATCH('DEAL DIRECTORY'!BM$5,Directory[#Headers],0))</f>
        <v>\\10.10.1.215\dcm$\Deals\Completed\2021 Completed\Rocket 中梁[May]</v>
      </c>
      <c r="BN228" s="4"/>
      <c r="BO228" s="4"/>
      <c r="BP228" s="4"/>
    </row>
    <row r="229" spans="3:68" ht="20.25" customHeight="1" x14ac:dyDescent="0.25">
      <c r="C229" s="129">
        <f>Directory[[#This Row],[Index]]</f>
        <v>242</v>
      </c>
      <c r="D229" s="130">
        <f>INDEX(Directory[],MATCH(tbl_deal[[#This Row],[Index]],Directory[Index],0),MATCH('DEAL DIRECTORY'!D$5,Directory[#Headers],0))</f>
        <v>44322</v>
      </c>
      <c r="E229" s="129" t="str">
        <f>INDEX(Directory[],MATCH(tbl_deal[[#This Row],[Index]],Directory[Index],0),MATCH('DEAL DIRECTORY'!E$5,Directory[#Headers],0))</f>
        <v/>
      </c>
      <c r="F229" s="129" t="str">
        <f>INDEX(Directory[],MATCH(tbl_deal[[#This Row],[Index]],Directory[Index],0),MATCH('DEAL DIRECTORY'!F$5,Directory[#Headers],0))</f>
        <v/>
      </c>
      <c r="G229" s="129" t="str">
        <f>INDEX(Directory[],MATCH(tbl_deal[[#This Row],[Index]],Directory[Index],0),MATCH('DEAL DIRECTORY'!G$5,Directory[#Headers],0))</f>
        <v>Plum Blossom</v>
      </c>
      <c r="H229" s="135" t="str">
        <f>IF(tbl_deal[[#This Row],[FolderPath]]="","",HYPERLINK(tbl_deal[[#This Row],[FolderPath]],"📂"))</f>
        <v>📂</v>
      </c>
      <c r="I229" s="129" t="str">
        <f>INDEX(Directory[],MATCH(tbl_deal[[#This Row],[Index]],Directory[Index],0),MATCH('DEAL DIRECTORY'!I$5,Directory[#Headers],0))</f>
        <v>JBR</v>
      </c>
      <c r="J229" s="129" t="str">
        <f>INDEX(Directory[],MATCH(tbl_deal[[#This Row],[Index]],Directory[Index],0),MATCH('DEAL DIRECTORY'!J$5,Directory[#Headers],0))</f>
        <v>n/a</v>
      </c>
      <c r="K229" s="129" t="str">
        <f>INDEX(Directory[],MATCH(tbl_deal[[#This Row],[Index]],Directory[Index],0),MATCH('DEAL DIRECTORY'!K$5,Directory[#Headers],0))</f>
        <v>POE组</v>
      </c>
      <c r="L229" s="129">
        <f>INDEX(Directory[],MATCH(tbl_deal[[#This Row],[Index]],Directory[Index],0),MATCH('DEAL DIRECTORY'!L$5,Directory[#Headers],0))</f>
        <v>2</v>
      </c>
      <c r="M229" s="129" t="str">
        <f>INDEX(Directory[],MATCH(tbl_deal[[#This Row],[Index]],Directory[Index],0),MATCH('DEAL DIRECTORY'!M$5,Directory[#Headers],0))</f>
        <v>新奥股份</v>
      </c>
      <c r="N229" s="129" t="str">
        <f>INDEX(Directory[],MATCH(tbl_deal[[#This Row],[Index]],Directory[Index],0),MATCH('DEAL DIRECTORY'!N$5,Directory[#Headers],0))</f>
        <v>Ba1/--/BBB-</v>
      </c>
      <c r="O229" s="129" t="str">
        <f>INDEX(Directory[],MATCH(tbl_deal[[#This Row],[Index]],Directory[Index],0),MATCH('DEAL DIRECTORY'!O$5,Directory[#Headers],0))</f>
        <v>USD</v>
      </c>
      <c r="P229" s="129">
        <f>INDEX(Directory[],MATCH(tbl_deal[[#This Row],[Index]],Directory[Index],0),MATCH('DEAL DIRECTORY'!P$5,Directory[#Headers],0))</f>
        <v>8</v>
      </c>
      <c r="Q229" s="129" t="str">
        <f>INDEX(Directory[],MATCH(tbl_deal[[#This Row],[Index]],Directory[Index],0),MATCH('DEAL DIRECTORY'!Q$5,Directory[#Headers],0))</f>
        <v>5</v>
      </c>
      <c r="R229" s="129" t="str">
        <f>INDEX(Directory[],MATCH(tbl_deal[[#This Row],[Index]],Directory[Index],0),MATCH('DEAL DIRECTORY'!R$5,Directory[#Headers],0))</f>
        <v>3.375%</v>
      </c>
      <c r="S229" s="129" t="str">
        <f>INDEX(Directory[],MATCH(tbl_deal[[#This Row],[Index]],Directory[Index],0),MATCH('DEAL DIRECTORY'!S$5,Directory[#Headers],0))</f>
        <v>T5+320a</v>
      </c>
      <c r="T229" s="129" t="str">
        <f>INDEX(Directory[],MATCH(tbl_deal[[#This Row],[Index]],Directory[Index],0),MATCH('DEAL DIRECTORY'!T$5,Directory[#Headers],0))</f>
        <v>T5+265</v>
      </c>
      <c r="U229" s="129" t="str">
        <f>INDEX(Directory[],MATCH(tbl_deal[[#This Row],[Index]],Directory[Index],0),MATCH('DEAL DIRECTORY'!U$5,Directory[#Headers],0))</f>
        <v>T5+265</v>
      </c>
      <c r="V229" s="131">
        <f>INDEX(Directory[],MATCH(tbl_deal[[#This Row],[Index]],Directory[Index],0),MATCH('DEAL DIRECTORY'!V$5,Directory[#Headers],0))</f>
        <v>55</v>
      </c>
      <c r="W229" s="129" t="str">
        <f>INDEX(Directory[],MATCH(tbl_deal[[#This Row],[Index]],Directory[Index],0),MATCH('DEAL DIRECTORY'!W$5,Directory[#Headers],0))</f>
        <v>担保</v>
      </c>
      <c r="X229" s="129" t="str">
        <f>INDEX(Directory[],MATCH(tbl_deal[[#This Row],[Index]],Directory[Index],0),MATCH('DEAL DIRECTORY'!X$5,Directory[#Headers],0))</f>
        <v>--</v>
      </c>
      <c r="Y229" s="129" t="str">
        <f>INDEX(Directory[],MATCH(tbl_deal[[#This Row],[Index]],Directory[Index],0),MATCH('DEAL DIRECTORY'!Y$5,Directory[#Headers],0))</f>
        <v>港交所</v>
      </c>
      <c r="Z229" s="129" t="str">
        <f>INDEX(Directory[],MATCH(tbl_deal[[#This Row],[Index]],Directory[Index],0),MATCH('DEAL DIRECTORY'!Z$5,Directory[#Headers],0))</f>
        <v/>
      </c>
      <c r="AA229" s="129" t="str">
        <f>INDEX(Directory[],MATCH(tbl_deal[[#This Row],[Index]],Directory[Index],0),MATCH('DEAL DIRECTORY'!AA$5,Directory[#Headers],0))</f>
        <v/>
      </c>
      <c r="AB229" s="129" t="str">
        <f>INDEX(Directory[],MATCH(tbl_deal[[#This Row],[Index]],Directory[Index],0),MATCH('DEAL DIRECTORY'!AB$5,Directory[#Headers],0))</f>
        <v>BISL</v>
      </c>
      <c r="AC229" s="129" t="str">
        <f>INDEX(Directory[],MATCH(tbl_deal[[#This Row],[Index]],Directory[Index],0),MATCH('DEAL DIRECTORY'!AC$5,Directory[#Headers],0))</f>
        <v>--</v>
      </c>
      <c r="AD229" s="129" t="str">
        <f>INDEX(Directory[],MATCH(tbl_deal[[#This Row],[Index]],Directory[Index],0),MATCH('DEAL DIRECTORY'!AD$5,Directory[#Headers],0))</f>
        <v>--</v>
      </c>
      <c r="AE229" s="129" t="str">
        <f>INDEX(Directory[],MATCH(tbl_deal[[#This Row],[Index]],Directory[Index],0),MATCH('DEAL DIRECTORY'!AE$5,Directory[#Headers],0))</f>
        <v>--</v>
      </c>
      <c r="AF229" s="129" t="str">
        <f>INDEX(Directory[],MATCH(tbl_deal[[#This Row],[Index]],Directory[Index],0),MATCH('DEAL DIRECTORY'!AF$5,Directory[#Headers],0))</f>
        <v>N</v>
      </c>
      <c r="AG229" s="129" t="str">
        <f>INDEX(Directory[],MATCH(tbl_deal[[#This Row],[Index]],Directory[Index],0),MATCH('DEAL DIRECTORY'!AG$5,Directory[#Headers],0))</f>
        <v>新奥天然气股份有限公司</v>
      </c>
      <c r="AH229" s="129" t="str">
        <f>INDEX(Directory[],MATCH(tbl_deal[[#This Row],[Index]],Directory[Index],0),MATCH('DEAL DIRECTORY'!AH$5,Directory[#Headers],0))</f>
        <v>Ba1/BBB-/BBB-</v>
      </c>
      <c r="AI229" s="129" t="str">
        <f>INDEX(Directory[],MATCH(tbl_deal[[#This Row],[Index]],Directory[Index],0),MATCH('DEAL DIRECTORY'!AI$5,Directory[#Headers],0))</f>
        <v>AA</v>
      </c>
      <c r="AJ229" s="129" t="str">
        <f>INDEX(Directory[],MATCH(tbl_deal[[#This Row],[Index]],Directory[Index],0),MATCH('DEAL DIRECTORY'!AJ$5,Directory[#Headers],0))</f>
        <v>河北</v>
      </c>
      <c r="AK229" s="129" t="str">
        <f>INDEX(Directory[],MATCH(tbl_deal[[#This Row],[Index]],Directory[Index],0),MATCH('DEAL DIRECTORY'!AK$5,Directory[#Headers],0))</f>
        <v>石家庄市</v>
      </c>
      <c r="AL229" s="129" t="str">
        <f>INDEX(Directory[],MATCH(tbl_deal[[#This Row],[Index]],Directory[Index],0),MATCH('DEAL DIRECTORY'!AL$5,Directory[#Headers],0))</f>
        <v>--</v>
      </c>
      <c r="AM229" s="129" t="str">
        <f>INDEX(Directory[],MATCH(tbl_deal[[#This Row],[Index]],Directory[Index],0),MATCH('DEAL DIRECTORY'!AM$5,Directory[#Headers],0))</f>
        <v>--</v>
      </c>
      <c r="AN229" s="129" t="str">
        <f>INDEX(Directory[],MATCH(tbl_deal[[#This Row],[Index]],Directory[Index],0),MATCH('DEAL DIRECTORY'!AN$5,Directory[#Headers],0))</f>
        <v>--</v>
      </c>
      <c r="AO229" s="132">
        <f>IF(ISBLANK(INDEX(Directory[],MATCH(tbl_deal[[#This Row],[Index]],Directory[Index],0),MATCH('DEAL DIRECTORY'!AO$5,Directory[#Headers],0))),"--",INDEX(Directory[],MATCH(tbl_deal[[#This Row],[Index]],Directory[Index],0),MATCH('DEAL DIRECTORY'!AO$5,Directory[#Headers],0)))</f>
        <v>29856</v>
      </c>
      <c r="AP229" s="129">
        <f>INDEX(Directory[],MATCH(tbl_deal[[#This Row],[Index]],Directory[Index],0),MATCH('DEAL DIRECTORY'!AP$5,Directory[#Headers],0))</f>
        <v>8</v>
      </c>
      <c r="AQ229" s="129">
        <f>INDEX(Directory[],MATCH(tbl_deal[[#This Row],[Index]],Directory[Index],0),MATCH('DEAL DIRECTORY'!AQ$5,Directory[#Headers],0))</f>
        <v>51.71</v>
      </c>
      <c r="AR229" s="129">
        <f>INDEX(Directory[],MATCH(tbl_deal[[#This Row],[Index]],Directory[Index],0),MATCH('DEAL DIRECTORY'!AR$5,Directory[#Headers],0))</f>
        <v>62.015999999999998</v>
      </c>
      <c r="AS229" s="129" t="str">
        <f>INDEX(Directory[],MATCH(tbl_deal[[#This Row],[Index]],Directory[Index],0),MATCH('DEAL DIRECTORY'!AS$5,Directory[#Headers],0))</f>
        <v>民企</v>
      </c>
      <c r="AT229" s="129" t="str">
        <f>INDEX(Directory[],MATCH(tbl_deal[[#This Row],[Index]],Directory[Index],0),MATCH('DEAL DIRECTORY'!AT$5,Directory[#Headers],0))</f>
        <v>产业</v>
      </c>
      <c r="AU229" s="129" t="str">
        <f>INDEX(Directory[],MATCH(tbl_deal[[#This Row],[Index]],Directory[Index],0),MATCH('DEAL DIRECTORY'!AU$5,Directory[#Headers],0))</f>
        <v>--</v>
      </c>
      <c r="AV229" s="129" t="str">
        <f>INDEX(Directory[],MATCH(tbl_deal[[#This Row],[Index]],Directory[Index],0),MATCH('DEAL DIRECTORY'!AV$5,Directory[#Headers],0))</f>
        <v>担保</v>
      </c>
      <c r="AW229" s="129" t="str">
        <f>INDEX(Directory[],MATCH(tbl_deal[[#This Row],[Index]],Directory[Index],0),MATCH('DEAL DIRECTORY'!AW$5,Directory[#Headers],0))</f>
        <v>高收益</v>
      </c>
      <c r="AX229" s="129" t="str">
        <f>INDEX(Directory[],MATCH(tbl_deal[[#This Row],[Index]],Directory[Index],0),MATCH('DEAL DIRECTORY'!AX$5,Directory[#Headers],0))</f>
        <v>&gt;5亿</v>
      </c>
      <c r="AY229" s="133" t="str">
        <f>INDEX(Directory[],MATCH(tbl_deal[[#This Row],[Index]],Directory[Index],0),MATCH('DEAL DIRECTORY'!AY$5,Directory[#Headers],0))</f>
        <v>21年</v>
      </c>
      <c r="AZ229" s="129" t="str">
        <f>INDEX(Directory[],MATCH(tbl_deal[[#This Row],[Index]],Directory[Index],0),MATCH('DEAL DIRECTORY'!AZ$5,Directory[#Headers],0))</f>
        <v>Q2</v>
      </c>
      <c r="BA229" s="129" t="str">
        <f>INDEX(Directory[],MATCH(tbl_deal[[#This Row],[Index]],Directory[Index],0),MATCH('DEAL DIRECTORY'!BA$5,Directory[#Headers],0))</f>
        <v>05月</v>
      </c>
      <c r="BB229" s="129" t="str">
        <f>INDEX(Directory[],MATCH(tbl_deal[[#This Row],[Index]],Directory[Index],0),MATCH('DEAL DIRECTORY'!BB$5,Directory[#Headers],0))</f>
        <v>--</v>
      </c>
      <c r="BC229" s="129" t="str">
        <f>INDEX(Directory[],MATCH(tbl_deal[[#This Row],[Index]],Directory[Index],0),MATCH('DEAL DIRECTORY'!BC$5,Directory[#Headers],0))</f>
        <v>ENN CLEAN ENERGY INTERNATIONAL INVESTMENT LTD</v>
      </c>
      <c r="BD229" s="129" t="str">
        <f>INDEX(Directory[],MATCH(tbl_deal[[#This Row],[Index]],Directory[Index],0),MATCH('DEAL DIRECTORY'!BD$5,Directory[#Headers],0))</f>
        <v>USG3065HAB71</v>
      </c>
      <c r="BE229" s="137" t="str">
        <f>INDEX(Directory[],MATCH(tbl_deal[[#This Row],[Index]],Directory[Index],0),MATCH('DEAL DIRECTORY'!BE$5,Directory[#Headers],0))</f>
        <v>21年05月</v>
      </c>
      <c r="BF229" s="137" t="str">
        <f>INDEX(Directory[],MATCH(tbl_deal[[#This Row],[Index]],Directory[Index],0),MATCH('DEAL DIRECTORY'!BF$5,Directory[#Headers],0))</f>
        <v>新奥股份</v>
      </c>
      <c r="BG229" s="137" t="str">
        <f>INDEX(Directory[],MATCH(tbl_deal[[#This Row],[Index]],Directory[Index],0),MATCH('DEAL DIRECTORY'!BG$5,Directory[#Headers],0))</f>
        <v>Ba1/--/BBB-</v>
      </c>
      <c r="BH229" s="137" t="str">
        <f>INDEX(Directory[],MATCH(tbl_deal[[#This Row],[Index]],Directory[Index],0),MATCH('DEAL DIRECTORY'!BH$5,Directory[#Headers],0))</f>
        <v>高级债</v>
      </c>
      <c r="BI229" s="137" t="str">
        <f>INDEX(Directory[],MATCH(tbl_deal[[#This Row],[Index]],Directory[Index],0),MATCH('DEAL DIRECTORY'!BI$5,Directory[#Headers],0))</f>
        <v>8亿美元</v>
      </c>
      <c r="BJ229" s="137" t="str">
        <f>INDEX(Directory[],MATCH(tbl_deal[[#This Row],[Index]],Directory[Index],0),MATCH('DEAL DIRECTORY'!BJ$5,Directory[#Headers],0))</f>
        <v>5年</v>
      </c>
      <c r="BK229" s="137" t="str">
        <f>INDEX(Directory[],MATCH(tbl_deal[[#This Row],[Index]],Directory[Index],0),MATCH('DEAL DIRECTORY'!BK$5,Directory[#Headers],0))</f>
        <v>3.375%</v>
      </c>
      <c r="BL229" s="137" t="str">
        <f>INDEX(Directory[],MATCH(tbl_deal[[#This Row],[Index]],Directory[Index],0),MATCH('DEAL DIRECTORY'!BL$5,Directory[#Headers],0))</f>
        <v>账簿管理人</v>
      </c>
      <c r="BM229" s="129" t="str">
        <f>INDEX(Directory[],MATCH(tbl_deal[[#This Row],[Index]],Directory[Index],0),MATCH('DEAL DIRECTORY'!BM$5,Directory[#Headers],0))</f>
        <v>\\10.10.1.215\dcm$\Deals\Completed\2021 Completed\Plum Blossom 新奥股份</v>
      </c>
      <c r="BN229" s="4"/>
      <c r="BO229" s="4"/>
      <c r="BP229" s="4"/>
    </row>
    <row r="230" spans="3:68" ht="20.25" customHeight="1" x14ac:dyDescent="0.25">
      <c r="C230" s="129">
        <f>Directory[[#This Row],[Index]]</f>
        <v>241</v>
      </c>
      <c r="D230" s="130">
        <f>INDEX(Directory[],MATCH(tbl_deal[[#This Row],[Index]],Directory[Index],0),MATCH('DEAL DIRECTORY'!D$5,Directory[#Headers],0))</f>
        <v>44312</v>
      </c>
      <c r="E230" s="129" t="str">
        <f>INDEX(Directory[],MATCH(tbl_deal[[#This Row],[Index]],Directory[Index],0),MATCH('DEAL DIRECTORY'!E$5,Directory[#Headers],0))</f>
        <v/>
      </c>
      <c r="F230" s="129" t="str">
        <f>INDEX(Directory[],MATCH(tbl_deal[[#This Row],[Index]],Directory[Index],0),MATCH('DEAL DIRECTORY'!F$5,Directory[#Headers],0))</f>
        <v/>
      </c>
      <c r="G230" s="129" t="str">
        <f>INDEX(Directory[],MATCH(tbl_deal[[#This Row],[Index]],Directory[Index],0),MATCH('DEAL DIRECTORY'!G$5,Directory[#Headers],0))</f>
        <v>Titan Tap</v>
      </c>
      <c r="H230" s="135" t="str">
        <f>IF(tbl_deal[[#This Row],[FolderPath]]="","",HYPERLINK(tbl_deal[[#This Row],[FolderPath]],"📂"))</f>
        <v>📂</v>
      </c>
      <c r="I230" s="129" t="str">
        <f>INDEX(Directory[],MATCH(tbl_deal[[#This Row],[Index]],Directory[Index],0),MATCH('DEAL DIRECTORY'!I$5,Directory[#Headers],0))</f>
        <v>JGC</v>
      </c>
      <c r="J230" s="129" t="str">
        <f>INDEX(Directory[],MATCH(tbl_deal[[#This Row],[Index]],Directory[Index],0),MATCH('DEAL DIRECTORY'!J$5,Directory[#Headers],0))</f>
        <v>n/a</v>
      </c>
      <c r="K230" s="129" t="str">
        <f>INDEX(Directory[],MATCH(tbl_deal[[#This Row],[Index]],Directory[Index],0),MATCH('DEAL DIRECTORY'!K$5,Directory[#Headers],0))</f>
        <v>POE组</v>
      </c>
      <c r="L230" s="129">
        <f>INDEX(Directory[],MATCH(tbl_deal[[#This Row],[Index]],Directory[Index],0),MATCH('DEAL DIRECTORY'!L$5,Directory[#Headers],0))</f>
        <v>4</v>
      </c>
      <c r="M230" s="129" t="str">
        <f>INDEX(Directory[],MATCH(tbl_deal[[#This Row],[Index]],Directory[Index],0),MATCH('DEAL DIRECTORY'!M$5,Directory[#Headers],0))</f>
        <v>阳光城集团*</v>
      </c>
      <c r="N230" s="129" t="str">
        <f>INDEX(Directory[],MATCH(tbl_deal[[#This Row],[Index]],Directory[Index],0),MATCH('DEAL DIRECTORY'!N$5,Directory[#Headers],0))</f>
        <v>--/--/B-</v>
      </c>
      <c r="O230" s="129" t="str">
        <f>INDEX(Directory[],MATCH(tbl_deal[[#This Row],[Index]],Directory[Index],0),MATCH('DEAL DIRECTORY'!O$5,Directory[#Headers],0))</f>
        <v>USD</v>
      </c>
      <c r="P230" s="129">
        <f>INDEX(Directory[],MATCH(tbl_deal[[#This Row],[Index]],Directory[Index],0),MATCH('DEAL DIRECTORY'!P$5,Directory[#Headers],0))</f>
        <v>0.82</v>
      </c>
      <c r="Q230" s="129" t="str">
        <f>INDEX(Directory[],MATCH(tbl_deal[[#This Row],[Index]],Directory[Index],0),MATCH('DEAL DIRECTORY'!Q$5,Directory[#Headers],0))</f>
        <v>3.8</v>
      </c>
      <c r="R230" s="129" t="str">
        <f>INDEX(Directory[],MATCH(tbl_deal[[#This Row],[Index]],Directory[Index],0),MATCH('DEAL DIRECTORY'!R$5,Directory[#Headers],0))</f>
        <v>7.5%</v>
      </c>
      <c r="S230" s="129" t="str">
        <f>INDEX(Directory[],MATCH(tbl_deal[[#This Row],[Index]],Directory[Index],0),MATCH('DEAL DIRECTORY'!S$5,Directory[#Headers],0))</f>
        <v>--</v>
      </c>
      <c r="T230" s="129" t="str">
        <f>INDEX(Directory[],MATCH(tbl_deal[[#This Row],[Index]],Directory[Index],0),MATCH('DEAL DIRECTORY'!T$5,Directory[#Headers],0))</f>
        <v>--</v>
      </c>
      <c r="U230" s="129" t="str">
        <f>INDEX(Directory[],MATCH(tbl_deal[[#This Row],[Index]],Directory[Index],0),MATCH('DEAL DIRECTORY'!U$5,Directory[#Headers],0))</f>
        <v>--</v>
      </c>
      <c r="V230" s="131">
        <f>INDEX(Directory[],MATCH(tbl_deal[[#This Row],[Index]],Directory[Index],0),MATCH('DEAL DIRECTORY'!V$5,Directory[#Headers],0))</f>
        <v>0</v>
      </c>
      <c r="W230" s="129" t="str">
        <f>INDEX(Directory[],MATCH(tbl_deal[[#This Row],[Index]],Directory[Index],0),MATCH('DEAL DIRECTORY'!W$5,Directory[#Headers],0))</f>
        <v>担保</v>
      </c>
      <c r="X230" s="129" t="str">
        <f>INDEX(Directory[],MATCH(tbl_deal[[#This Row],[Index]],Directory[Index],0),MATCH('DEAL DIRECTORY'!X$5,Directory[#Headers],0))</f>
        <v>--</v>
      </c>
      <c r="Y230" s="129" t="str">
        <f>INDEX(Directory[],MATCH(tbl_deal[[#This Row],[Index]],Directory[Index],0),MATCH('DEAL DIRECTORY'!Y$5,Directory[#Headers],0))</f>
        <v>新交所</v>
      </c>
      <c r="Z230" s="129" t="str">
        <f>INDEX(Directory[],MATCH(tbl_deal[[#This Row],[Index]],Directory[Index],0),MATCH('DEAL DIRECTORY'!Z$5,Directory[#Headers],0))</f>
        <v/>
      </c>
      <c r="AA230" s="129" t="str">
        <f>INDEX(Directory[],MATCH(tbl_deal[[#This Row],[Index]],Directory[Index],0),MATCH('DEAL DIRECTORY'!AA$5,Directory[#Headers],0))</f>
        <v>增发</v>
      </c>
      <c r="AB230" s="129" t="str">
        <f>INDEX(Directory[],MATCH(tbl_deal[[#This Row],[Index]],Directory[Index],0),MATCH('DEAL DIRECTORY'!AB$5,Directory[#Headers],0))</f>
        <v>BISL</v>
      </c>
      <c r="AC230" s="129" t="str">
        <f>INDEX(Directory[],MATCH(tbl_deal[[#This Row],[Index]],Directory[Index],0),MATCH('DEAL DIRECTORY'!AC$5,Directory[#Headers],0))</f>
        <v>Left-lead</v>
      </c>
      <c r="AD230" s="129" t="str">
        <f>INDEX(Directory[],MATCH(tbl_deal[[#This Row],[Index]],Directory[Index],0),MATCH('DEAL DIRECTORY'!AD$5,Directory[#Headers],0))</f>
        <v>B&amp;D FOP</v>
      </c>
      <c r="AE230" s="129" t="str">
        <f>INDEX(Directory[],MATCH(tbl_deal[[#This Row],[Index]],Directory[Index],0),MATCH('DEAL DIRECTORY'!AE$5,Directory[#Headers],0))</f>
        <v>--</v>
      </c>
      <c r="AF230" s="129" t="str">
        <f>INDEX(Directory[],MATCH(tbl_deal[[#This Row],[Index]],Directory[Index],0),MATCH('DEAL DIRECTORY'!AF$5,Directory[#Headers],0))</f>
        <v>N</v>
      </c>
      <c r="AG230" s="129" t="str">
        <f>INDEX(Directory[],MATCH(tbl_deal[[#This Row],[Index]],Directory[Index],0),MATCH('DEAL DIRECTORY'!AG$5,Directory[#Headers],0))</f>
        <v>阳光城集团股份有限公司</v>
      </c>
      <c r="AH230" s="129" t="str">
        <f>INDEX(Directory[],MATCH(tbl_deal[[#This Row],[Index]],Directory[Index],0),MATCH('DEAL DIRECTORY'!AH$5,Directory[#Headers],0))</f>
        <v>--/--/--</v>
      </c>
      <c r="AI230" s="129" t="str">
        <f>INDEX(Directory[],MATCH(tbl_deal[[#This Row],[Index]],Directory[Index],0),MATCH('DEAL DIRECTORY'!AI$5,Directory[#Headers],0))</f>
        <v>BB</v>
      </c>
      <c r="AJ230" s="129" t="str">
        <f>INDEX(Directory[],MATCH(tbl_deal[[#This Row],[Index]],Directory[Index],0),MATCH('DEAL DIRECTORY'!AJ$5,Directory[#Headers],0))</f>
        <v>福建</v>
      </c>
      <c r="AK230" s="129" t="str">
        <f>INDEX(Directory[],MATCH(tbl_deal[[#This Row],[Index]],Directory[Index],0),MATCH('DEAL DIRECTORY'!AK$5,Directory[#Headers],0))</f>
        <v>福州市</v>
      </c>
      <c r="AL230" s="129" t="str">
        <f>INDEX(Directory[],MATCH(tbl_deal[[#This Row],[Index]],Directory[Index],0),MATCH('DEAL DIRECTORY'!AL$5,Directory[#Headers],0))</f>
        <v>--</v>
      </c>
      <c r="AM230" s="129" t="str">
        <f>INDEX(Directory[],MATCH(tbl_deal[[#This Row],[Index]],Directory[Index],0),MATCH('DEAL DIRECTORY'!AM$5,Directory[#Headers],0))</f>
        <v>--</v>
      </c>
      <c r="AN230" s="129" t="str">
        <f>INDEX(Directory[],MATCH(tbl_deal[[#This Row],[Index]],Directory[Index],0),MATCH('DEAL DIRECTORY'!AN$5,Directory[#Headers],0))</f>
        <v>--</v>
      </c>
      <c r="AO230" s="132">
        <f>IF(ISBLANK(INDEX(Directory[],MATCH(tbl_deal[[#This Row],[Index]],Directory[Index],0),MATCH('DEAL DIRECTORY'!AO$5,Directory[#Headers],0))),"--",INDEX(Directory[],MATCH(tbl_deal[[#This Row],[Index]],Directory[Index],0),MATCH('DEAL DIRECTORY'!AO$5,Directory[#Headers],0)))</f>
        <v>492000</v>
      </c>
      <c r="AP230" s="129">
        <f>INDEX(Directory[],MATCH(tbl_deal[[#This Row],[Index]],Directory[Index],0),MATCH('DEAL DIRECTORY'!AP$5,Directory[#Headers],0))</f>
        <v>0.82</v>
      </c>
      <c r="AQ230" s="129">
        <f>INDEX(Directory[],MATCH(tbl_deal[[#This Row],[Index]],Directory[Index],0),MATCH('DEAL DIRECTORY'!AQ$5,Directory[#Headers],0))</f>
        <v>5.74</v>
      </c>
      <c r="AR230" s="129">
        <f>INDEX(Directory[],MATCH(tbl_deal[[#This Row],[Index]],Directory[Index],0),MATCH('DEAL DIRECTORY'!AR$5,Directory[#Headers],0))</f>
        <v>6.3570000000000002</v>
      </c>
      <c r="AS230" s="129" t="str">
        <f>INDEX(Directory[],MATCH(tbl_deal[[#This Row],[Index]],Directory[Index],0),MATCH('DEAL DIRECTORY'!AS$5,Directory[#Headers],0))</f>
        <v>民企</v>
      </c>
      <c r="AT230" s="129" t="str">
        <f>INDEX(Directory[],MATCH(tbl_deal[[#This Row],[Index]],Directory[Index],0),MATCH('DEAL DIRECTORY'!AT$5,Directory[#Headers],0))</f>
        <v>房地产</v>
      </c>
      <c r="AU230" s="129" t="str">
        <f>INDEX(Directory[],MATCH(tbl_deal[[#This Row],[Index]],Directory[Index],0),MATCH('DEAL DIRECTORY'!AU$5,Directory[#Headers],0))</f>
        <v>--</v>
      </c>
      <c r="AV230" s="129" t="str">
        <f>INDEX(Directory[],MATCH(tbl_deal[[#This Row],[Index]],Directory[Index],0),MATCH('DEAL DIRECTORY'!AV$5,Directory[#Headers],0))</f>
        <v>担保</v>
      </c>
      <c r="AW230" s="129" t="str">
        <f>INDEX(Directory[],MATCH(tbl_deal[[#This Row],[Index]],Directory[Index],0),MATCH('DEAL DIRECTORY'!AW$5,Directory[#Headers],0))</f>
        <v>高收益</v>
      </c>
      <c r="AX230" s="129" t="str">
        <f>INDEX(Directory[],MATCH(tbl_deal[[#This Row],[Index]],Directory[Index],0),MATCH('DEAL DIRECTORY'!AX$5,Directory[#Headers],0))</f>
        <v>≤2亿</v>
      </c>
      <c r="AY230" s="133" t="str">
        <f>INDEX(Directory[],MATCH(tbl_deal[[#This Row],[Index]],Directory[Index],0),MATCH('DEAL DIRECTORY'!AY$5,Directory[#Headers],0))</f>
        <v>21年</v>
      </c>
      <c r="AZ230" s="129" t="str">
        <f>INDEX(Directory[],MATCH(tbl_deal[[#This Row],[Index]],Directory[Index],0),MATCH('DEAL DIRECTORY'!AZ$5,Directory[#Headers],0))</f>
        <v>Q2</v>
      </c>
      <c r="BA230" s="129" t="str">
        <f>INDEX(Directory[],MATCH(tbl_deal[[#This Row],[Index]],Directory[Index],0),MATCH('DEAL DIRECTORY'!BA$5,Directory[#Headers],0))</f>
        <v>04月</v>
      </c>
      <c r="BB230" s="129" t="str">
        <f>INDEX(Directory[],MATCH(tbl_deal[[#This Row],[Index]],Directory[Index],0),MATCH('DEAL DIRECTORY'!BB$5,Directory[#Headers],0))</f>
        <v>--</v>
      </c>
      <c r="BC230" s="129" t="str">
        <f>INDEX(Directory[],MATCH(tbl_deal[[#This Row],[Index]],Directory[Index],0),MATCH('DEAL DIRECTORY'!BC$5,Directory[#Headers],0))</f>
        <v>YANGO JUSTICE INTERNATIONAL LTD</v>
      </c>
      <c r="BD230" s="129" t="str">
        <f>INDEX(Directory[],MATCH(tbl_deal[[#This Row],[Index]],Directory[Index],0),MATCH('DEAL DIRECTORY'!BD$5,Directory[#Headers],0))</f>
        <v>XS2203986927</v>
      </c>
      <c r="BE230" s="137" t="str">
        <f>INDEX(Directory[],MATCH(tbl_deal[[#This Row],[Index]],Directory[Index],0),MATCH('DEAL DIRECTORY'!BE$5,Directory[#Headers],0))</f>
        <v>21年04月</v>
      </c>
      <c r="BF230" s="137" t="str">
        <f>INDEX(Directory[],MATCH(tbl_deal[[#This Row],[Index]],Directory[Index],0),MATCH('DEAL DIRECTORY'!BF$5,Directory[#Headers],0))</f>
        <v>阳光城集团</v>
      </c>
      <c r="BG230" s="137" t="str">
        <f>INDEX(Directory[],MATCH(tbl_deal[[#This Row],[Index]],Directory[Index],0),MATCH('DEAL DIRECTORY'!BG$5,Directory[#Headers],0))</f>
        <v>--/--/B-</v>
      </c>
      <c r="BH230" s="137" t="str">
        <f>INDEX(Directory[],MATCH(tbl_deal[[#This Row],[Index]],Directory[Index],0),MATCH('DEAL DIRECTORY'!BH$5,Directory[#Headers],0))</f>
        <v>高级债</v>
      </c>
      <c r="BI230" s="137" t="str">
        <f>INDEX(Directory[],MATCH(tbl_deal[[#This Row],[Index]],Directory[Index],0),MATCH('DEAL DIRECTORY'!BI$5,Directory[#Headers],0))</f>
        <v>增发8200万美元</v>
      </c>
      <c r="BJ230" s="137" t="str">
        <f>INDEX(Directory[],MATCH(tbl_deal[[#This Row],[Index]],Directory[Index],0),MATCH('DEAL DIRECTORY'!BJ$5,Directory[#Headers],0))</f>
        <v>3.8年</v>
      </c>
      <c r="BK230" s="137" t="str">
        <f>INDEX(Directory[],MATCH(tbl_deal[[#This Row],[Index]],Directory[Index],0),MATCH('DEAL DIRECTORY'!BK$5,Directory[#Headers],0))</f>
        <v>7.5%</v>
      </c>
      <c r="BL230" s="137" t="str">
        <f>INDEX(Directory[],MATCH(tbl_deal[[#This Row],[Index]],Directory[Index],0),MATCH('DEAL DIRECTORY'!BL$5,Directory[#Headers],0))</f>
        <v>牵头全球协调人及交割行</v>
      </c>
      <c r="BM230" s="129" t="str">
        <f>INDEX(Directory[],MATCH(tbl_deal[[#This Row],[Index]],Directory[Index],0),MATCH('DEAL DIRECTORY'!BM$5,Directory[#Headers],0))</f>
        <v>\\10.10.1.215\dcm$\Deals\Completed\2021 Completed\Titan Tap 阳光城</v>
      </c>
      <c r="BN230" s="4"/>
      <c r="BO230" s="4"/>
      <c r="BP230" s="4"/>
    </row>
    <row r="231" spans="3:68" ht="20.25" customHeight="1" x14ac:dyDescent="0.25">
      <c r="C231" s="129">
        <f>Directory[[#This Row],[Index]]</f>
        <v>240</v>
      </c>
      <c r="D231" s="130">
        <f>INDEX(Directory[],MATCH(tbl_deal[[#This Row],[Index]],Directory[Index],0),MATCH('DEAL DIRECTORY'!D$5,Directory[#Headers],0))</f>
        <v>44308</v>
      </c>
      <c r="E231" s="129" t="str">
        <f>INDEX(Directory[],MATCH(tbl_deal[[#This Row],[Index]],Directory[Index],0),MATCH('DEAL DIRECTORY'!E$5,Directory[#Headers],0))</f>
        <v/>
      </c>
      <c r="F231" s="129" t="str">
        <f>INDEX(Directory[],MATCH(tbl_deal[[#This Row],[Index]],Directory[Index],0),MATCH('DEAL DIRECTORY'!F$5,Directory[#Headers],0))</f>
        <v/>
      </c>
      <c r="G231" s="129" t="str">
        <f>INDEX(Directory[],MATCH(tbl_deal[[#This Row],[Index]],Directory[Index],0),MATCH('DEAL DIRECTORY'!G$5,Directory[#Headers],0))</f>
        <v>Horizon</v>
      </c>
      <c r="H231" s="135" t="str">
        <f>IF(tbl_deal[[#This Row],[FolderPath]]="","",HYPERLINK(tbl_deal[[#This Row],[FolderPath]],"📂"))</f>
        <v>📂</v>
      </c>
      <c r="I231" s="129" t="str">
        <f>INDEX(Directory[],MATCH(tbl_deal[[#This Row],[Index]],Directory[Index],0),MATCH('DEAL DIRECTORY'!I$5,Directory[#Headers],0))</f>
        <v>JBR</v>
      </c>
      <c r="J231" s="129" t="str">
        <f>INDEX(Directory[],MATCH(tbl_deal[[#This Row],[Index]],Directory[Index],0),MATCH('DEAL DIRECTORY'!J$5,Directory[#Headers],0))</f>
        <v>n/a</v>
      </c>
      <c r="K231" s="129" t="str">
        <f>INDEX(Directory[],MATCH(tbl_deal[[#This Row],[Index]],Directory[Index],0),MATCH('DEAL DIRECTORY'!K$5,Directory[#Headers],0))</f>
        <v>SOE组</v>
      </c>
      <c r="L231" s="129">
        <f>INDEX(Directory[],MATCH(tbl_deal[[#This Row],[Index]],Directory[Index],0),MATCH('DEAL DIRECTORY'!L$5,Directory[#Headers],0))</f>
        <v>1</v>
      </c>
      <c r="M231" s="129" t="str">
        <f>INDEX(Directory[],MATCH(tbl_deal[[#This Row],[Index]],Directory[Index],0),MATCH('DEAL DIRECTORY'!M$5,Directory[#Headers],0))</f>
        <v>中航汽车系统</v>
      </c>
      <c r="N231" s="129" t="str">
        <f>INDEX(Directory[],MATCH(tbl_deal[[#This Row],[Index]],Directory[Index],0),MATCH('DEAL DIRECTORY'!N$5,Directory[#Headers],0))</f>
        <v>A3/--/--</v>
      </c>
      <c r="O231" s="129" t="str">
        <f>INDEX(Directory[],MATCH(tbl_deal[[#This Row],[Index]],Directory[Index],0),MATCH('DEAL DIRECTORY'!O$5,Directory[#Headers],0))</f>
        <v>USD</v>
      </c>
      <c r="P231" s="129">
        <f>INDEX(Directory[],MATCH(tbl_deal[[#This Row],[Index]],Directory[Index],0),MATCH('DEAL DIRECTORY'!P$5,Directory[#Headers],0))</f>
        <v>2.6</v>
      </c>
      <c r="Q231" s="129" t="str">
        <f>INDEX(Directory[],MATCH(tbl_deal[[#This Row],[Index]],Directory[Index],0),MATCH('DEAL DIRECTORY'!Q$5,Directory[#Headers],0))</f>
        <v>5</v>
      </c>
      <c r="R231" s="129" t="str">
        <f>INDEX(Directory[],MATCH(tbl_deal[[#This Row],[Index]],Directory[Index],0),MATCH('DEAL DIRECTORY'!R$5,Directory[#Headers],0))</f>
        <v>3.1%</v>
      </c>
      <c r="S231" s="129" t="str">
        <f>INDEX(Directory[],MATCH(tbl_deal[[#This Row],[Index]],Directory[Index],0),MATCH('DEAL DIRECTORY'!S$5,Directory[#Headers],0))</f>
        <v>T5+260a</v>
      </c>
      <c r="T231" s="129" t="str">
        <f>INDEX(Directory[],MATCH(tbl_deal[[#This Row],[Index]],Directory[Index],0),MATCH('DEAL DIRECTORY'!T$5,Directory[#Headers],0))</f>
        <v>3.1%</v>
      </c>
      <c r="U231" s="129" t="str">
        <f>INDEX(Directory[],MATCH(tbl_deal[[#This Row],[Index]],Directory[Index],0),MATCH('DEAL DIRECTORY'!U$5,Directory[#Headers],0))</f>
        <v>更改为%定价</v>
      </c>
      <c r="V231" s="131">
        <f>INDEX(Directory[],MATCH(tbl_deal[[#This Row],[Index]],Directory[Index],0),MATCH('DEAL DIRECTORY'!V$5,Directory[#Headers],0))</f>
        <v>0</v>
      </c>
      <c r="W231" s="129" t="str">
        <f>INDEX(Directory[],MATCH(tbl_deal[[#This Row],[Index]],Directory[Index],0),MATCH('DEAL DIRECTORY'!W$5,Directory[#Headers],0))</f>
        <v>担保</v>
      </c>
      <c r="X231" s="129" t="str">
        <f>INDEX(Directory[],MATCH(tbl_deal[[#This Row],[Index]],Directory[Index],0),MATCH('DEAL DIRECTORY'!X$5,Directory[#Headers],0))</f>
        <v>--</v>
      </c>
      <c r="Y231" s="129" t="str">
        <f>INDEX(Directory[],MATCH(tbl_deal[[#This Row],[Index]],Directory[Index],0),MATCH('DEAL DIRECTORY'!Y$5,Directory[#Headers],0))</f>
        <v>港交所</v>
      </c>
      <c r="Z231" s="129" t="str">
        <f>INDEX(Directory[],MATCH(tbl_deal[[#This Row],[Index]],Directory[Index],0),MATCH('DEAL DIRECTORY'!Z$5,Directory[#Headers],0))</f>
        <v/>
      </c>
      <c r="AA231" s="129" t="str">
        <f>INDEX(Directory[],MATCH(tbl_deal[[#This Row],[Index]],Directory[Index],0),MATCH('DEAL DIRECTORY'!AA$5,Directory[#Headers],0))</f>
        <v/>
      </c>
      <c r="AB231" s="129" t="str">
        <f>INDEX(Directory[],MATCH(tbl_deal[[#This Row],[Index]],Directory[Index],0),MATCH('DEAL DIRECTORY'!AB$5,Directory[#Headers],0))</f>
        <v>BISL</v>
      </c>
      <c r="AC231" s="129" t="str">
        <f>INDEX(Directory[],MATCH(tbl_deal[[#This Row],[Index]],Directory[Index],0),MATCH('DEAL DIRECTORY'!AC$5,Directory[#Headers],0))</f>
        <v>--</v>
      </c>
      <c r="AD231" s="129" t="str">
        <f>INDEX(Directory[],MATCH(tbl_deal[[#This Row],[Index]],Directory[Index],0),MATCH('DEAL DIRECTORY'!AD$5,Directory[#Headers],0))</f>
        <v>--</v>
      </c>
      <c r="AE231" s="129" t="str">
        <f>INDEX(Directory[],MATCH(tbl_deal[[#This Row],[Index]],Directory[Index],0),MATCH('DEAL DIRECTORY'!AE$5,Directory[#Headers],0))</f>
        <v>--</v>
      </c>
      <c r="AF231" s="129" t="str">
        <f>INDEX(Directory[],MATCH(tbl_deal[[#This Row],[Index]],Directory[Index],0),MATCH('DEAL DIRECTORY'!AF$5,Directory[#Headers],0))</f>
        <v>Y</v>
      </c>
      <c r="AG231" s="129" t="str">
        <f>INDEX(Directory[],MATCH(tbl_deal[[#This Row],[Index]],Directory[Index],0),MATCH('DEAL DIRECTORY'!AG$5,Directory[#Headers],0))</f>
        <v>中国航空汽车系统控股有限公司</v>
      </c>
      <c r="AH231" s="129" t="str">
        <f>INDEX(Directory[],MATCH(tbl_deal[[#This Row],[Index]],Directory[Index],0),MATCH('DEAL DIRECTORY'!AH$5,Directory[#Headers],0))</f>
        <v>A3/--/--</v>
      </c>
      <c r="AI231" s="129" t="str">
        <f>INDEX(Directory[],MATCH(tbl_deal[[#This Row],[Index]],Directory[Index],0),MATCH('DEAL DIRECTORY'!AI$5,Directory[#Headers],0))</f>
        <v>--</v>
      </c>
      <c r="AJ231" s="129" t="str">
        <f>INDEX(Directory[],MATCH(tbl_deal[[#This Row],[Index]],Directory[Index],0),MATCH('DEAL DIRECTORY'!AJ$5,Directory[#Headers],0))</f>
        <v>北京</v>
      </c>
      <c r="AK231" s="129" t="str">
        <f>INDEX(Directory[],MATCH(tbl_deal[[#This Row],[Index]],Directory[Index],0),MATCH('DEAL DIRECTORY'!AK$5,Directory[#Headers],0))</f>
        <v>--</v>
      </c>
      <c r="AL231" s="129" t="str">
        <f>INDEX(Directory[],MATCH(tbl_deal[[#This Row],[Index]],Directory[Index],0),MATCH('DEAL DIRECTORY'!AL$5,Directory[#Headers],0))</f>
        <v>--</v>
      </c>
      <c r="AM231" s="129" t="str">
        <f>INDEX(Directory[],MATCH(tbl_deal[[#This Row],[Index]],Directory[Index],0),MATCH('DEAL DIRECTORY'!AM$5,Directory[#Headers],0))</f>
        <v>--</v>
      </c>
      <c r="AN231" s="129" t="str">
        <f>INDEX(Directory[],MATCH(tbl_deal[[#This Row],[Index]],Directory[Index],0),MATCH('DEAL DIRECTORY'!AN$5,Directory[#Headers],0))</f>
        <v>--</v>
      </c>
      <c r="AO231" s="132">
        <f>IF(ISBLANK(INDEX(Directory[],MATCH(tbl_deal[[#This Row],[Index]],Directory[Index],0),MATCH('DEAL DIRECTORY'!AO$5,Directory[#Headers],0))),"--",INDEX(Directory[],MATCH(tbl_deal[[#This Row],[Index]],Directory[Index],0),MATCH('DEAL DIRECTORY'!AO$5,Directory[#Headers],0)))</f>
        <v>9985</v>
      </c>
      <c r="AP231" s="129">
        <f>INDEX(Directory[],MATCH(tbl_deal[[#This Row],[Index]],Directory[Index],0),MATCH('DEAL DIRECTORY'!AP$5,Directory[#Headers],0))</f>
        <v>2.6</v>
      </c>
      <c r="AQ231" s="129">
        <f>INDEX(Directory[],MATCH(tbl_deal[[#This Row],[Index]],Directory[Index],0),MATCH('DEAL DIRECTORY'!AQ$5,Directory[#Headers],0))</f>
        <v>16.87</v>
      </c>
      <c r="AR231" s="129">
        <f>INDEX(Directory[],MATCH(tbl_deal[[#This Row],[Index]],Directory[Index],0),MATCH('DEAL DIRECTORY'!AR$5,Directory[#Headers],0))</f>
        <v>20.155000000000001</v>
      </c>
      <c r="AS231" s="129" t="str">
        <f>INDEX(Directory[],MATCH(tbl_deal[[#This Row],[Index]],Directory[Index],0),MATCH('DEAL DIRECTORY'!AS$5,Directory[#Headers],0))</f>
        <v>央企(子)</v>
      </c>
      <c r="AT231" s="129" t="str">
        <f>INDEX(Directory[],MATCH(tbl_deal[[#This Row],[Index]],Directory[Index],0),MATCH('DEAL DIRECTORY'!AT$5,Directory[#Headers],0))</f>
        <v>产业</v>
      </c>
      <c r="AU231" s="129" t="str">
        <f>INDEX(Directory[],MATCH(tbl_deal[[#This Row],[Index]],Directory[Index],0),MATCH('DEAL DIRECTORY'!AU$5,Directory[#Headers],0))</f>
        <v>--</v>
      </c>
      <c r="AV231" s="129" t="str">
        <f>INDEX(Directory[],MATCH(tbl_deal[[#This Row],[Index]],Directory[Index],0),MATCH('DEAL DIRECTORY'!AV$5,Directory[#Headers],0))</f>
        <v>担保</v>
      </c>
      <c r="AW231" s="129" t="str">
        <f>INDEX(Directory[],MATCH(tbl_deal[[#This Row],[Index]],Directory[Index],0),MATCH('DEAL DIRECTORY'!AW$5,Directory[#Headers],0))</f>
        <v>投资级</v>
      </c>
      <c r="AX231" s="129" t="str">
        <f>INDEX(Directory[],MATCH(tbl_deal[[#This Row],[Index]],Directory[Index],0),MATCH('DEAL DIRECTORY'!AX$5,Directory[#Headers],0))</f>
        <v>2-3亿</v>
      </c>
      <c r="AY231" s="133" t="str">
        <f>INDEX(Directory[],MATCH(tbl_deal[[#This Row],[Index]],Directory[Index],0),MATCH('DEAL DIRECTORY'!AY$5,Directory[#Headers],0))</f>
        <v>21年</v>
      </c>
      <c r="AZ231" s="129" t="str">
        <f>INDEX(Directory[],MATCH(tbl_deal[[#This Row],[Index]],Directory[Index],0),MATCH('DEAL DIRECTORY'!AZ$5,Directory[#Headers],0))</f>
        <v>Q2</v>
      </c>
      <c r="BA231" s="129" t="str">
        <f>INDEX(Directory[],MATCH(tbl_deal[[#This Row],[Index]],Directory[Index],0),MATCH('DEAL DIRECTORY'!BA$5,Directory[#Headers],0))</f>
        <v>04月</v>
      </c>
      <c r="BB231" s="129" t="str">
        <f>INDEX(Directory[],MATCH(tbl_deal[[#This Row],[Index]],Directory[Index],0),MATCH('DEAL DIRECTORY'!BB$5,Directory[#Headers],0))</f>
        <v>--</v>
      </c>
      <c r="BC231" s="129" t="str">
        <f>INDEX(Directory[],MATCH(tbl_deal[[#This Row],[Index]],Directory[Index],0),MATCH('DEAL DIRECTORY'!BC$5,Directory[#Headers],0))</f>
        <v>HYD INTERNATIONAL HOLDING LTD</v>
      </c>
      <c r="BD231" s="129" t="str">
        <f>INDEX(Directory[],MATCH(tbl_deal[[#This Row],[Index]],Directory[Index],0),MATCH('DEAL DIRECTORY'!BD$5,Directory[#Headers],0))</f>
        <v>XS2330495651</v>
      </c>
      <c r="BE231" s="137" t="str">
        <f>INDEX(Directory[],MATCH(tbl_deal[[#This Row],[Index]],Directory[Index],0),MATCH('DEAL DIRECTORY'!BE$5,Directory[#Headers],0))</f>
        <v>21年04月</v>
      </c>
      <c r="BF231" s="137" t="str">
        <f>INDEX(Directory[],MATCH(tbl_deal[[#This Row],[Index]],Directory[Index],0),MATCH('DEAL DIRECTORY'!BF$5,Directory[#Headers],0))</f>
        <v>中航汽车系统</v>
      </c>
      <c r="BG231" s="137" t="str">
        <f>INDEX(Directory[],MATCH(tbl_deal[[#This Row],[Index]],Directory[Index],0),MATCH('DEAL DIRECTORY'!BG$5,Directory[#Headers],0))</f>
        <v>A3/--/--</v>
      </c>
      <c r="BH231" s="137" t="str">
        <f>INDEX(Directory[],MATCH(tbl_deal[[#This Row],[Index]],Directory[Index],0),MATCH('DEAL DIRECTORY'!BH$5,Directory[#Headers],0))</f>
        <v>高级债</v>
      </c>
      <c r="BI231" s="137" t="str">
        <f>INDEX(Directory[],MATCH(tbl_deal[[#This Row],[Index]],Directory[Index],0),MATCH('DEAL DIRECTORY'!BI$5,Directory[#Headers],0))</f>
        <v>2.6亿美元</v>
      </c>
      <c r="BJ231" s="137" t="str">
        <f>INDEX(Directory[],MATCH(tbl_deal[[#This Row],[Index]],Directory[Index],0),MATCH('DEAL DIRECTORY'!BJ$5,Directory[#Headers],0))</f>
        <v>5年</v>
      </c>
      <c r="BK231" s="137" t="str">
        <f>INDEX(Directory[],MATCH(tbl_deal[[#This Row],[Index]],Directory[Index],0),MATCH('DEAL DIRECTORY'!BK$5,Directory[#Headers],0))</f>
        <v>3.1%</v>
      </c>
      <c r="BL231" s="137" t="str">
        <f>INDEX(Directory[],MATCH(tbl_deal[[#This Row],[Index]],Directory[Index],0),MATCH('DEAL DIRECTORY'!BL$5,Directory[#Headers],0))</f>
        <v>账簿管理人</v>
      </c>
      <c r="BM231" s="129" t="str">
        <f>INDEX(Directory[],MATCH(tbl_deal[[#This Row],[Index]],Directory[Index],0),MATCH('DEAL DIRECTORY'!BM$5,Directory[#Headers],0))</f>
        <v>\\10.10.1.215\dcm$\Deals\Completed\2021 Completed\Horizon 中航汽车</v>
      </c>
      <c r="BN231" s="4"/>
      <c r="BO231" s="4"/>
      <c r="BP231" s="4"/>
    </row>
    <row r="232" spans="3:68" ht="20.25" customHeight="1" x14ac:dyDescent="0.25">
      <c r="C232" s="129">
        <f>Directory[[#This Row],[Index]]</f>
        <v>239</v>
      </c>
      <c r="D232" s="130">
        <f>INDEX(Directory[],MATCH(tbl_deal[[#This Row],[Index]],Directory[Index],0),MATCH('DEAL DIRECTORY'!D$5,Directory[#Headers],0))</f>
        <v>44308</v>
      </c>
      <c r="E232" s="129" t="str">
        <f>INDEX(Directory[],MATCH(tbl_deal[[#This Row],[Index]],Directory[Index],0),MATCH('DEAL DIRECTORY'!E$5,Directory[#Headers],0))</f>
        <v/>
      </c>
      <c r="F232" s="129" t="str">
        <f>INDEX(Directory[],MATCH(tbl_deal[[#This Row],[Index]],Directory[Index],0),MATCH('DEAL DIRECTORY'!F$5,Directory[#Headers],0))</f>
        <v/>
      </c>
      <c r="G232" s="129" t="str">
        <f>INDEX(Directory[],MATCH(tbl_deal[[#This Row],[Index]],Directory[Index],0),MATCH('DEAL DIRECTORY'!G$5,Directory[#Headers],0))</f>
        <v>Lodestone</v>
      </c>
      <c r="H232" s="135" t="str">
        <f>IF(tbl_deal[[#This Row],[FolderPath]]="","",HYPERLINK(tbl_deal[[#This Row],[FolderPath]],"📂"))</f>
        <v>📂</v>
      </c>
      <c r="I232" s="129" t="str">
        <f>INDEX(Directory[],MATCH(tbl_deal[[#This Row],[Index]],Directory[Index],0),MATCH('DEAL DIRECTORY'!I$5,Directory[#Headers],0))</f>
        <v>JBR</v>
      </c>
      <c r="J232" s="129" t="str">
        <f>INDEX(Directory[],MATCH(tbl_deal[[#This Row],[Index]],Directory[Index],0),MATCH('DEAL DIRECTORY'!J$5,Directory[#Headers],0))</f>
        <v>n/a</v>
      </c>
      <c r="K232" s="129" t="str">
        <f>INDEX(Directory[],MATCH(tbl_deal[[#This Row],[Index]],Directory[Index],0),MATCH('DEAL DIRECTORY'!K$5,Directory[#Headers],0))</f>
        <v>POE组</v>
      </c>
      <c r="L232" s="129">
        <f>INDEX(Directory[],MATCH(tbl_deal[[#This Row],[Index]],Directory[Index],0),MATCH('DEAL DIRECTORY'!L$5,Directory[#Headers],0))</f>
        <v>2</v>
      </c>
      <c r="M232" s="129" t="str">
        <f>INDEX(Directory[],MATCH(tbl_deal[[#This Row],[Index]],Directory[Index],0),MATCH('DEAL DIRECTORY'!M$5,Directory[#Headers],0))</f>
        <v>万达商管</v>
      </c>
      <c r="N232" s="129" t="str">
        <f>INDEX(Directory[],MATCH(tbl_deal[[#This Row],[Index]],Directory[Index],0),MATCH('DEAL DIRECTORY'!N$5,Directory[#Headers],0))</f>
        <v>Ba3/--/--</v>
      </c>
      <c r="O232" s="129" t="str">
        <f>INDEX(Directory[],MATCH(tbl_deal[[#This Row],[Index]],Directory[Index],0),MATCH('DEAL DIRECTORY'!O$5,Directory[#Headers],0))</f>
        <v>USD</v>
      </c>
      <c r="P232" s="129">
        <f>INDEX(Directory[],MATCH(tbl_deal[[#This Row],[Index]],Directory[Index],0),MATCH('DEAL DIRECTORY'!P$5,Directory[#Headers],0))</f>
        <v>4</v>
      </c>
      <c r="Q232" s="129" t="str">
        <f>INDEX(Directory[],MATCH(tbl_deal[[#This Row],[Index]],Directory[Index],0),MATCH('DEAL DIRECTORY'!Q$5,Directory[#Headers],0))</f>
        <v>1</v>
      </c>
      <c r="R232" s="129" t="str">
        <f>INDEX(Directory[],MATCH(tbl_deal[[#This Row],[Index]],Directory[Index],0),MATCH('DEAL DIRECTORY'!R$5,Directory[#Headers],0))</f>
        <v>7.25%</v>
      </c>
      <c r="S232" s="129" t="str">
        <f>INDEX(Directory[],MATCH(tbl_deal[[#This Row],[Index]],Directory[Index],0),MATCH('DEAL DIRECTORY'!S$5,Directory[#Headers],0))</f>
        <v>--</v>
      </c>
      <c r="T232" s="129" t="str">
        <f>INDEX(Directory[],MATCH(tbl_deal[[#This Row],[Index]],Directory[Index],0),MATCH('DEAL DIRECTORY'!T$5,Directory[#Headers],0))</f>
        <v>--</v>
      </c>
      <c r="U232" s="129" t="str">
        <f>INDEX(Directory[],MATCH(tbl_deal[[#This Row],[Index]],Directory[Index],0),MATCH('DEAL DIRECTORY'!U$5,Directory[#Headers],0))</f>
        <v>--</v>
      </c>
      <c r="V232" s="131">
        <f>INDEX(Directory[],MATCH(tbl_deal[[#This Row],[Index]],Directory[Index],0),MATCH('DEAL DIRECTORY'!V$5,Directory[#Headers],0))</f>
        <v>0</v>
      </c>
      <c r="W232" s="129" t="str">
        <f>INDEX(Directory[],MATCH(tbl_deal[[#This Row],[Index]],Directory[Index],0),MATCH('DEAL DIRECTORY'!W$5,Directory[#Headers],0))</f>
        <v>维好+担保</v>
      </c>
      <c r="X232" s="129" t="str">
        <f>INDEX(Directory[],MATCH(tbl_deal[[#This Row],[Index]],Directory[Index],0),MATCH('DEAL DIRECTORY'!X$5,Directory[#Headers],0))</f>
        <v>--</v>
      </c>
      <c r="Y232" s="129" t="str">
        <f>INDEX(Directory[],MATCH(tbl_deal[[#This Row],[Index]],Directory[Index],0),MATCH('DEAL DIRECTORY'!Y$5,Directory[#Headers],0))</f>
        <v>港交所</v>
      </c>
      <c r="Z232" s="129" t="str">
        <f>INDEX(Directory[],MATCH(tbl_deal[[#This Row],[Index]],Directory[Index],0),MATCH('DEAL DIRECTORY'!Z$5,Directory[#Headers],0))</f>
        <v/>
      </c>
      <c r="AA232" s="129" t="str">
        <f>INDEX(Directory[],MATCH(tbl_deal[[#This Row],[Index]],Directory[Index],0),MATCH('DEAL DIRECTORY'!AA$5,Directory[#Headers],0))</f>
        <v/>
      </c>
      <c r="AB232" s="129" t="str">
        <f>INDEX(Directory[],MATCH(tbl_deal[[#This Row],[Index]],Directory[Index],0),MATCH('DEAL DIRECTORY'!AB$5,Directory[#Headers],0))</f>
        <v>BISL</v>
      </c>
      <c r="AC232" s="129" t="str">
        <f>INDEX(Directory[],MATCH(tbl_deal[[#This Row],[Index]],Directory[Index],0),MATCH('DEAL DIRECTORY'!AC$5,Directory[#Headers],0))</f>
        <v>--</v>
      </c>
      <c r="AD232" s="129" t="str">
        <f>INDEX(Directory[],MATCH(tbl_deal[[#This Row],[Index]],Directory[Index],0),MATCH('DEAL DIRECTORY'!AD$5,Directory[#Headers],0))</f>
        <v>--</v>
      </c>
      <c r="AE232" s="129" t="str">
        <f>INDEX(Directory[],MATCH(tbl_deal[[#This Row],[Index]],Directory[Index],0),MATCH('DEAL DIRECTORY'!AE$5,Directory[#Headers],0))</f>
        <v>--</v>
      </c>
      <c r="AF232" s="129" t="str">
        <f>INDEX(Directory[],MATCH(tbl_deal[[#This Row],[Index]],Directory[Index],0),MATCH('DEAL DIRECTORY'!AF$5,Directory[#Headers],0))</f>
        <v>N</v>
      </c>
      <c r="AG232" s="129" t="str">
        <f>INDEX(Directory[],MATCH(tbl_deal[[#This Row],[Index]],Directory[Index],0),MATCH('DEAL DIRECTORY'!AG$5,Directory[#Headers],0))</f>
        <v>大连万达商业管理集团股份有限公司</v>
      </c>
      <c r="AH232" s="129" t="str">
        <f>INDEX(Directory[],MATCH(tbl_deal[[#This Row],[Index]],Directory[Index],0),MATCH('DEAL DIRECTORY'!AH$5,Directory[#Headers],0))</f>
        <v>Ba3/--/--</v>
      </c>
      <c r="AI232" s="129" t="str">
        <f>INDEX(Directory[],MATCH(tbl_deal[[#This Row],[Index]],Directory[Index],0),MATCH('DEAL DIRECTORY'!AI$5,Directory[#Headers],0))</f>
        <v>AAA</v>
      </c>
      <c r="AJ232" s="129" t="str">
        <f>INDEX(Directory[],MATCH(tbl_deal[[#This Row],[Index]],Directory[Index],0),MATCH('DEAL DIRECTORY'!AJ$5,Directory[#Headers],0))</f>
        <v>辽宁</v>
      </c>
      <c r="AK232" s="129" t="str">
        <f>INDEX(Directory[],MATCH(tbl_deal[[#This Row],[Index]],Directory[Index],0),MATCH('DEAL DIRECTORY'!AK$5,Directory[#Headers],0))</f>
        <v>大连市</v>
      </c>
      <c r="AL232" s="129" t="str">
        <f>INDEX(Directory[],MATCH(tbl_deal[[#This Row],[Index]],Directory[Index],0),MATCH('DEAL DIRECTORY'!AL$5,Directory[#Headers],0))</f>
        <v>--</v>
      </c>
      <c r="AM232" s="129" t="str">
        <f>INDEX(Directory[],MATCH(tbl_deal[[#This Row],[Index]],Directory[Index],0),MATCH('DEAL DIRECTORY'!AM$5,Directory[#Headers],0))</f>
        <v>--</v>
      </c>
      <c r="AN232" s="129" t="str">
        <f>INDEX(Directory[],MATCH(tbl_deal[[#This Row],[Index]],Directory[Index],0),MATCH('DEAL DIRECTORY'!AN$5,Directory[#Headers],0))</f>
        <v>--</v>
      </c>
      <c r="AO232" s="132">
        <f>IF(ISBLANK(INDEX(Directory[],MATCH(tbl_deal[[#This Row],[Index]],Directory[Index],0),MATCH('DEAL DIRECTORY'!AO$5,Directory[#Headers],0))),"--",INDEX(Directory[],MATCH(tbl_deal[[#This Row],[Index]],Directory[Index],0),MATCH('DEAL DIRECTORY'!AO$5,Directory[#Headers],0)))</f>
        <v>110000</v>
      </c>
      <c r="AP232" s="129">
        <f>INDEX(Directory[],MATCH(tbl_deal[[#This Row],[Index]],Directory[Index],0),MATCH('DEAL DIRECTORY'!AP$5,Directory[#Headers],0))</f>
        <v>4</v>
      </c>
      <c r="AQ232" s="129">
        <f>INDEX(Directory[],MATCH(tbl_deal[[#This Row],[Index]],Directory[Index],0),MATCH('DEAL DIRECTORY'!AQ$5,Directory[#Headers],0))</f>
        <v>25.96</v>
      </c>
      <c r="AR232" s="129">
        <f>INDEX(Directory[],MATCH(tbl_deal[[#This Row],[Index]],Directory[Index],0),MATCH('DEAL DIRECTORY'!AR$5,Directory[#Headers],0))</f>
        <v>31.007999999999999</v>
      </c>
      <c r="AS232" s="129" t="str">
        <f>INDEX(Directory[],MATCH(tbl_deal[[#This Row],[Index]],Directory[Index],0),MATCH('DEAL DIRECTORY'!AS$5,Directory[#Headers],0))</f>
        <v>民企</v>
      </c>
      <c r="AT232" s="129" t="str">
        <f>INDEX(Directory[],MATCH(tbl_deal[[#This Row],[Index]],Directory[Index],0),MATCH('DEAL DIRECTORY'!AT$5,Directory[#Headers],0))</f>
        <v>房地产</v>
      </c>
      <c r="AU232" s="129" t="str">
        <f>INDEX(Directory[],MATCH(tbl_deal[[#This Row],[Index]],Directory[Index],0),MATCH('DEAL DIRECTORY'!AU$5,Directory[#Headers],0))</f>
        <v>--</v>
      </c>
      <c r="AV232" s="129" t="str">
        <f>INDEX(Directory[],MATCH(tbl_deal[[#This Row],[Index]],Directory[Index],0),MATCH('DEAL DIRECTORY'!AV$5,Directory[#Headers],0))</f>
        <v>维好</v>
      </c>
      <c r="AW232" s="129" t="str">
        <f>INDEX(Directory[],MATCH(tbl_deal[[#This Row],[Index]],Directory[Index],0),MATCH('DEAL DIRECTORY'!AW$5,Directory[#Headers],0))</f>
        <v>高收益</v>
      </c>
      <c r="AX232" s="129" t="str">
        <f>INDEX(Directory[],MATCH(tbl_deal[[#This Row],[Index]],Directory[Index],0),MATCH('DEAL DIRECTORY'!AX$5,Directory[#Headers],0))</f>
        <v>3-5亿</v>
      </c>
      <c r="AY232" s="133" t="str">
        <f>INDEX(Directory[],MATCH(tbl_deal[[#This Row],[Index]],Directory[Index],0),MATCH('DEAL DIRECTORY'!AY$5,Directory[#Headers],0))</f>
        <v>21年</v>
      </c>
      <c r="AZ232" s="129" t="str">
        <f>INDEX(Directory[],MATCH(tbl_deal[[#This Row],[Index]],Directory[Index],0),MATCH('DEAL DIRECTORY'!AZ$5,Directory[#Headers],0))</f>
        <v>Q2</v>
      </c>
      <c r="BA232" s="129" t="str">
        <f>INDEX(Directory[],MATCH(tbl_deal[[#This Row],[Index]],Directory[Index],0),MATCH('DEAL DIRECTORY'!BA$5,Directory[#Headers],0))</f>
        <v>04月</v>
      </c>
      <c r="BB232" s="129" t="str">
        <f>INDEX(Directory[],MATCH(tbl_deal[[#This Row],[Index]],Directory[Index],0),MATCH('DEAL DIRECTORY'!BB$5,Directory[#Headers],0))</f>
        <v>--</v>
      </c>
      <c r="BC232" s="129" t="str">
        <f>INDEX(Directory[],MATCH(tbl_deal[[#This Row],[Index]],Directory[Index],0),MATCH('DEAL DIRECTORY'!BC$5,Directory[#Headers],0))</f>
        <v>WANDA PROPERTIES OVERSEAS LTD</v>
      </c>
      <c r="BD232" s="129" t="str">
        <f>INDEX(Directory[],MATCH(tbl_deal[[#This Row],[Index]],Directory[Index],0),MATCH('DEAL DIRECTORY'!BD$5,Directory[#Headers],0))</f>
        <v>XS2334068645</v>
      </c>
      <c r="BE232" s="137" t="str">
        <f>INDEX(Directory[],MATCH(tbl_deal[[#This Row],[Index]],Directory[Index],0),MATCH('DEAL DIRECTORY'!BE$5,Directory[#Headers],0))</f>
        <v>21年04月</v>
      </c>
      <c r="BF232" s="137" t="str">
        <f>INDEX(Directory[],MATCH(tbl_deal[[#This Row],[Index]],Directory[Index],0),MATCH('DEAL DIRECTORY'!BF$5,Directory[#Headers],0))</f>
        <v>万达商管</v>
      </c>
      <c r="BG232" s="137" t="str">
        <f>INDEX(Directory[],MATCH(tbl_deal[[#This Row],[Index]],Directory[Index],0),MATCH('DEAL DIRECTORY'!BG$5,Directory[#Headers],0))</f>
        <v>Ba3/--/--</v>
      </c>
      <c r="BH232" s="137" t="str">
        <f>INDEX(Directory[],MATCH(tbl_deal[[#This Row],[Index]],Directory[Index],0),MATCH('DEAL DIRECTORY'!BH$5,Directory[#Headers],0))</f>
        <v>高级债</v>
      </c>
      <c r="BI232" s="137" t="str">
        <f>INDEX(Directory[],MATCH(tbl_deal[[#This Row],[Index]],Directory[Index],0),MATCH('DEAL DIRECTORY'!BI$5,Directory[#Headers],0))</f>
        <v>4亿美元</v>
      </c>
      <c r="BJ232" s="137" t="str">
        <f>INDEX(Directory[],MATCH(tbl_deal[[#This Row],[Index]],Directory[Index],0),MATCH('DEAL DIRECTORY'!BJ$5,Directory[#Headers],0))</f>
        <v>364天</v>
      </c>
      <c r="BK232" s="137" t="str">
        <f>INDEX(Directory[],MATCH(tbl_deal[[#This Row],[Index]],Directory[Index],0),MATCH('DEAL DIRECTORY'!BK$5,Directory[#Headers],0))</f>
        <v>7.25%</v>
      </c>
      <c r="BL232" s="137" t="str">
        <f>INDEX(Directory[],MATCH(tbl_deal[[#This Row],[Index]],Directory[Index],0),MATCH('DEAL DIRECTORY'!BL$5,Directory[#Headers],0))</f>
        <v>账簿管理人</v>
      </c>
      <c r="BM232" s="129" t="str">
        <f>INDEX(Directory[],MATCH(tbl_deal[[#This Row],[Index]],Directory[Index],0),MATCH('DEAL DIRECTORY'!BM$5,Directory[#Headers],0))</f>
        <v>\\10.10.1.215\dcm$\Deals\Completed\2021 Completed\Lodestone 万达商管</v>
      </c>
      <c r="BN232" s="4"/>
      <c r="BO232" s="4"/>
      <c r="BP232" s="4"/>
    </row>
    <row r="233" spans="3:68" ht="20.25" customHeight="1" x14ac:dyDescent="0.25">
      <c r="C233" s="129">
        <f>Directory[[#This Row],[Index]]</f>
        <v>238</v>
      </c>
      <c r="D233" s="130">
        <f>INDEX(Directory[],MATCH(tbl_deal[[#This Row],[Index]],Directory[Index],0),MATCH('DEAL DIRECTORY'!D$5,Directory[#Headers],0))</f>
        <v>44307</v>
      </c>
      <c r="E233" s="129" t="str">
        <f>INDEX(Directory[],MATCH(tbl_deal[[#This Row],[Index]],Directory[Index],0),MATCH('DEAL DIRECTORY'!E$5,Directory[#Headers],0))</f>
        <v/>
      </c>
      <c r="F233" s="129" t="str">
        <f>INDEX(Directory[],MATCH(tbl_deal[[#This Row],[Index]],Directory[Index],0),MATCH('DEAL DIRECTORY'!F$5,Directory[#Headers],0))</f>
        <v/>
      </c>
      <c r="G233" s="129" t="str">
        <f>INDEX(Directory[],MATCH(tbl_deal[[#This Row],[Index]],Directory[Index],0),MATCH('DEAL DIRECTORY'!G$5,Directory[#Headers],0))</f>
        <v>Ox</v>
      </c>
      <c r="H233" s="135" t="str">
        <f>IF(tbl_deal[[#This Row],[FolderPath]]="","",HYPERLINK(tbl_deal[[#This Row],[FolderPath]],"📂"))</f>
        <v>📂</v>
      </c>
      <c r="I233" s="129" t="str">
        <f>INDEX(Directory[],MATCH(tbl_deal[[#This Row],[Index]],Directory[Index],0),MATCH('DEAL DIRECTORY'!I$5,Directory[#Headers],0))</f>
        <v>JGC</v>
      </c>
      <c r="J233" s="129" t="str">
        <f>INDEX(Directory[],MATCH(tbl_deal[[#This Row],[Index]],Directory[Index],0),MATCH('DEAL DIRECTORY'!J$5,Directory[#Headers],0))</f>
        <v>n/a</v>
      </c>
      <c r="K233" s="129" t="str">
        <f>INDEX(Directory[],MATCH(tbl_deal[[#This Row],[Index]],Directory[Index],0),MATCH('DEAL DIRECTORY'!K$5,Directory[#Headers],0))</f>
        <v>SOE组</v>
      </c>
      <c r="L233" s="129">
        <f>INDEX(Directory[],MATCH(tbl_deal[[#This Row],[Index]],Directory[Index],0),MATCH('DEAL DIRECTORY'!L$5,Directory[#Headers],0))</f>
        <v>2</v>
      </c>
      <c r="M233" s="129" t="str">
        <f>INDEX(Directory[],MATCH(tbl_deal[[#This Row],[Index]],Directory[Index],0),MATCH('DEAL DIRECTORY'!M$5,Directory[#Headers],0))</f>
        <v>长发集团</v>
      </c>
      <c r="N233" s="129" t="str">
        <f>INDEX(Directory[],MATCH(tbl_deal[[#This Row],[Index]],Directory[Index],0),MATCH('DEAL DIRECTORY'!N$5,Directory[#Headers],0))</f>
        <v>Baa2/--/BBB+</v>
      </c>
      <c r="O233" s="129" t="str">
        <f>INDEX(Directory[],MATCH(tbl_deal[[#This Row],[Index]],Directory[Index],0),MATCH('DEAL DIRECTORY'!O$5,Directory[#Headers],0))</f>
        <v>USD</v>
      </c>
      <c r="P233" s="129">
        <f>INDEX(Directory[],MATCH(tbl_deal[[#This Row],[Index]],Directory[Index],0),MATCH('DEAL DIRECTORY'!P$5,Directory[#Headers],0))</f>
        <v>2</v>
      </c>
      <c r="Q233" s="129" t="str">
        <f>INDEX(Directory[],MATCH(tbl_deal[[#This Row],[Index]],Directory[Index],0),MATCH('DEAL DIRECTORY'!Q$5,Directory[#Headers],0))</f>
        <v>3</v>
      </c>
      <c r="R233" s="129" t="str">
        <f>INDEX(Directory[],MATCH(tbl_deal[[#This Row],[Index]],Directory[Index],0),MATCH('DEAL DIRECTORY'!R$5,Directory[#Headers],0))</f>
        <v>4.3%</v>
      </c>
      <c r="S233" s="129" t="str">
        <f>INDEX(Directory[],MATCH(tbl_deal[[#This Row],[Index]],Directory[Index],0),MATCH('DEAL DIRECTORY'!S$5,Directory[#Headers],0))</f>
        <v>4.5%a</v>
      </c>
      <c r="T233" s="129" t="str">
        <f>INDEX(Directory[],MATCH(tbl_deal[[#This Row],[Index]],Directory[Index],0),MATCH('DEAL DIRECTORY'!T$5,Directory[#Headers],0))</f>
        <v>4.3%</v>
      </c>
      <c r="U233" s="129" t="str">
        <f>INDEX(Directory[],MATCH(tbl_deal[[#This Row],[Index]],Directory[Index],0),MATCH('DEAL DIRECTORY'!U$5,Directory[#Headers],0))</f>
        <v>--</v>
      </c>
      <c r="V233" s="131">
        <f>INDEX(Directory[],MATCH(tbl_deal[[#This Row],[Index]],Directory[Index],0),MATCH('DEAL DIRECTORY'!V$5,Directory[#Headers],0))</f>
        <v>20</v>
      </c>
      <c r="W233" s="129" t="str">
        <f>INDEX(Directory[],MATCH(tbl_deal[[#This Row],[Index]],Directory[Index],0),MATCH('DEAL DIRECTORY'!W$5,Directory[#Headers],0))</f>
        <v>担保</v>
      </c>
      <c r="X233" s="129" t="str">
        <f>INDEX(Directory[],MATCH(tbl_deal[[#This Row],[Index]],Directory[Index],0),MATCH('DEAL DIRECTORY'!X$5,Directory[#Headers],0))</f>
        <v>--</v>
      </c>
      <c r="Y233" s="129" t="str">
        <f>INDEX(Directory[],MATCH(tbl_deal[[#This Row],[Index]],Directory[Index],0),MATCH('DEAL DIRECTORY'!Y$5,Directory[#Headers],0))</f>
        <v>新交所</v>
      </c>
      <c r="Z233" s="129" t="str">
        <f>INDEX(Directory[],MATCH(tbl_deal[[#This Row],[Index]],Directory[Index],0),MATCH('DEAL DIRECTORY'!Z$5,Directory[#Headers],0))</f>
        <v/>
      </c>
      <c r="AA233" s="129" t="str">
        <f>INDEX(Directory[],MATCH(tbl_deal[[#This Row],[Index]],Directory[Index],0),MATCH('DEAL DIRECTORY'!AA$5,Directory[#Headers],0))</f>
        <v/>
      </c>
      <c r="AB233" s="129" t="str">
        <f>INDEX(Directory[],MATCH(tbl_deal[[#This Row],[Index]],Directory[Index],0),MATCH('DEAL DIRECTORY'!AB$5,Directory[#Headers],0))</f>
        <v>BISL</v>
      </c>
      <c r="AC233" s="129" t="str">
        <f>INDEX(Directory[],MATCH(tbl_deal[[#This Row],[Index]],Directory[Index],0),MATCH('DEAL DIRECTORY'!AC$5,Directory[#Headers],0))</f>
        <v>Left-lead</v>
      </c>
      <c r="AD233" s="129" t="str">
        <f>INDEX(Directory[],MATCH(tbl_deal[[#This Row],[Index]],Directory[Index],0),MATCH('DEAL DIRECTORY'!AD$5,Directory[#Headers],0))</f>
        <v>--</v>
      </c>
      <c r="AE233" s="129" t="str">
        <f>INDEX(Directory[],MATCH(tbl_deal[[#This Row],[Index]],Directory[Index],0),MATCH('DEAL DIRECTORY'!AE$5,Directory[#Headers],0))</f>
        <v>--</v>
      </c>
      <c r="AF233" s="129" t="str">
        <f>INDEX(Directory[],MATCH(tbl_deal[[#This Row],[Index]],Directory[Index],0),MATCH('DEAL DIRECTORY'!AF$5,Directory[#Headers],0))</f>
        <v>N</v>
      </c>
      <c r="AG233" s="129" t="str">
        <f>INDEX(Directory[],MATCH(tbl_deal[[#This Row],[Index]],Directory[Index],0),MATCH('DEAL DIRECTORY'!AG$5,Directory[#Headers],0))</f>
        <v>长春市城市发展投资控股(集团)有限公司</v>
      </c>
      <c r="AH233" s="129" t="str">
        <f>INDEX(Directory[],MATCH(tbl_deal[[#This Row],[Index]],Directory[Index],0),MATCH('DEAL DIRECTORY'!AH$5,Directory[#Headers],0))</f>
        <v>Baa2/--/BBB+</v>
      </c>
      <c r="AI233" s="129" t="str">
        <f>INDEX(Directory[],MATCH(tbl_deal[[#This Row],[Index]],Directory[Index],0),MATCH('DEAL DIRECTORY'!AI$5,Directory[#Headers],0))</f>
        <v>AAA</v>
      </c>
      <c r="AJ233" s="129" t="str">
        <f>INDEX(Directory[],MATCH(tbl_deal[[#This Row],[Index]],Directory[Index],0),MATCH('DEAL DIRECTORY'!AJ$5,Directory[#Headers],0))</f>
        <v>吉林</v>
      </c>
      <c r="AK233" s="129" t="str">
        <f>INDEX(Directory[],MATCH(tbl_deal[[#This Row],[Index]],Directory[Index],0),MATCH('DEAL DIRECTORY'!AK$5,Directory[#Headers],0))</f>
        <v>长春市</v>
      </c>
      <c r="AL233" s="129" t="str">
        <f>INDEX(Directory[],MATCH(tbl_deal[[#This Row],[Index]],Directory[Index],0),MATCH('DEAL DIRECTORY'!AL$5,Directory[#Headers],0))</f>
        <v>--</v>
      </c>
      <c r="AM233" s="129" t="str">
        <f>INDEX(Directory[],MATCH(tbl_deal[[#This Row],[Index]],Directory[Index],0),MATCH('DEAL DIRECTORY'!AM$5,Directory[#Headers],0))</f>
        <v>--</v>
      </c>
      <c r="AN233" s="129" t="str">
        <f>INDEX(Directory[],MATCH(tbl_deal[[#This Row],[Index]],Directory[Index],0),MATCH('DEAL DIRECTORY'!AN$5,Directory[#Headers],0))</f>
        <v>--</v>
      </c>
      <c r="AO233" s="132">
        <f>IF(ISBLANK(INDEX(Directory[],MATCH(tbl_deal[[#This Row],[Index]],Directory[Index],0),MATCH('DEAL DIRECTORY'!AO$5,Directory[#Headers],0))),"--",INDEX(Directory[],MATCH(tbl_deal[[#This Row],[Index]],Directory[Index],0),MATCH('DEAL DIRECTORY'!AO$5,Directory[#Headers],0)))</f>
        <v>15000</v>
      </c>
      <c r="AP233" s="129">
        <f>INDEX(Directory[],MATCH(tbl_deal[[#This Row],[Index]],Directory[Index],0),MATCH('DEAL DIRECTORY'!AP$5,Directory[#Headers],0))</f>
        <v>2</v>
      </c>
      <c r="AQ233" s="129">
        <f>INDEX(Directory[],MATCH(tbl_deal[[#This Row],[Index]],Directory[Index],0),MATCH('DEAL DIRECTORY'!AQ$5,Directory[#Headers],0))</f>
        <v>12.98</v>
      </c>
      <c r="AR233" s="129">
        <f>INDEX(Directory[],MATCH(tbl_deal[[#This Row],[Index]],Directory[Index],0),MATCH('DEAL DIRECTORY'!AR$5,Directory[#Headers],0))</f>
        <v>15.504</v>
      </c>
      <c r="AS233" s="129" t="str">
        <f>INDEX(Directory[],MATCH(tbl_deal[[#This Row],[Index]],Directory[Index],0),MATCH('DEAL DIRECTORY'!AS$5,Directory[#Headers],0))</f>
        <v>地方国企</v>
      </c>
      <c r="AT233" s="129" t="str">
        <f>INDEX(Directory[],MATCH(tbl_deal[[#This Row],[Index]],Directory[Index],0),MATCH('DEAL DIRECTORY'!AT$5,Directory[#Headers],0))</f>
        <v>地方平台</v>
      </c>
      <c r="AU233" s="129" t="str">
        <f>INDEX(Directory[],MATCH(tbl_deal[[#This Row],[Index]],Directory[Index],0),MATCH('DEAL DIRECTORY'!AU$5,Directory[#Headers],0))</f>
        <v>综合</v>
      </c>
      <c r="AV233" s="129" t="str">
        <f>INDEX(Directory[],MATCH(tbl_deal[[#This Row],[Index]],Directory[Index],0),MATCH('DEAL DIRECTORY'!AV$5,Directory[#Headers],0))</f>
        <v>担保</v>
      </c>
      <c r="AW233" s="129" t="str">
        <f>INDEX(Directory[],MATCH(tbl_deal[[#This Row],[Index]],Directory[Index],0),MATCH('DEAL DIRECTORY'!AW$5,Directory[#Headers],0))</f>
        <v>投资级</v>
      </c>
      <c r="AX233" s="129" t="str">
        <f>INDEX(Directory[],MATCH(tbl_deal[[#This Row],[Index]],Directory[Index],0),MATCH('DEAL DIRECTORY'!AX$5,Directory[#Headers],0))</f>
        <v>≤2亿</v>
      </c>
      <c r="AY233" s="133" t="str">
        <f>INDEX(Directory[],MATCH(tbl_deal[[#This Row],[Index]],Directory[Index],0),MATCH('DEAL DIRECTORY'!AY$5,Directory[#Headers],0))</f>
        <v>21年</v>
      </c>
      <c r="AZ233" s="129" t="str">
        <f>INDEX(Directory[],MATCH(tbl_deal[[#This Row],[Index]],Directory[Index],0),MATCH('DEAL DIRECTORY'!AZ$5,Directory[#Headers],0))</f>
        <v>Q2</v>
      </c>
      <c r="BA233" s="129" t="str">
        <f>INDEX(Directory[],MATCH(tbl_deal[[#This Row],[Index]],Directory[Index],0),MATCH('DEAL DIRECTORY'!BA$5,Directory[#Headers],0))</f>
        <v>04月</v>
      </c>
      <c r="BB233" s="129" t="str">
        <f>INDEX(Directory[],MATCH(tbl_deal[[#This Row],[Index]],Directory[Index],0),MATCH('DEAL DIRECTORY'!BB$5,Directory[#Headers],0))</f>
        <v>SOE Creds</v>
      </c>
      <c r="BC233" s="129" t="str">
        <f>INDEX(Directory[],MATCH(tbl_deal[[#This Row],[Index]],Directory[Index],0),MATCH('DEAL DIRECTORY'!BC$5,Directory[#Headers],0))</f>
        <v>CHANG DEVELOPMENT INTERNATIONAL LTD</v>
      </c>
      <c r="BD233" s="129" t="str">
        <f>INDEX(Directory[],MATCH(tbl_deal[[#This Row],[Index]],Directory[Index],0),MATCH('DEAL DIRECTORY'!BD$5,Directory[#Headers],0))</f>
        <v>XS2325858038</v>
      </c>
      <c r="BE233" s="137" t="str">
        <f>INDEX(Directory[],MATCH(tbl_deal[[#This Row],[Index]],Directory[Index],0),MATCH('DEAL DIRECTORY'!BE$5,Directory[#Headers],0))</f>
        <v>21年04月</v>
      </c>
      <c r="BF233" s="137" t="str">
        <f>INDEX(Directory[],MATCH(tbl_deal[[#This Row],[Index]],Directory[Index],0),MATCH('DEAL DIRECTORY'!BF$5,Directory[#Headers],0))</f>
        <v>长发集团</v>
      </c>
      <c r="BG233" s="137" t="str">
        <f>INDEX(Directory[],MATCH(tbl_deal[[#This Row],[Index]],Directory[Index],0),MATCH('DEAL DIRECTORY'!BG$5,Directory[#Headers],0))</f>
        <v>Baa2/--/BBB+</v>
      </c>
      <c r="BH233" s="137" t="str">
        <f>INDEX(Directory[],MATCH(tbl_deal[[#This Row],[Index]],Directory[Index],0),MATCH('DEAL DIRECTORY'!BH$5,Directory[#Headers],0))</f>
        <v>高级债</v>
      </c>
      <c r="BI233" s="137" t="str">
        <f>INDEX(Directory[],MATCH(tbl_deal[[#This Row],[Index]],Directory[Index],0),MATCH('DEAL DIRECTORY'!BI$5,Directory[#Headers],0))</f>
        <v>2亿美元</v>
      </c>
      <c r="BJ233" s="137" t="str">
        <f>INDEX(Directory[],MATCH(tbl_deal[[#This Row],[Index]],Directory[Index],0),MATCH('DEAL DIRECTORY'!BJ$5,Directory[#Headers],0))</f>
        <v>3年</v>
      </c>
      <c r="BK233" s="137" t="str">
        <f>INDEX(Directory[],MATCH(tbl_deal[[#This Row],[Index]],Directory[Index],0),MATCH('DEAL DIRECTORY'!BK$5,Directory[#Headers],0))</f>
        <v>4.3%</v>
      </c>
      <c r="BL233" s="137" t="str">
        <f>INDEX(Directory[],MATCH(tbl_deal[[#This Row],[Index]],Directory[Index],0),MATCH('DEAL DIRECTORY'!BL$5,Directory[#Headers],0))</f>
        <v>牵头全球协调人</v>
      </c>
      <c r="BM233" s="129" t="str">
        <f>INDEX(Directory[],MATCH(tbl_deal[[#This Row],[Index]],Directory[Index],0),MATCH('DEAL DIRECTORY'!BM$5,Directory[#Headers],0))</f>
        <v>\\10.10.1.215\dcm$\Deals\Completed\2021 Completed\Ox 长春城发</v>
      </c>
      <c r="BN233" s="4"/>
      <c r="BO233" s="4"/>
      <c r="BP233" s="4"/>
    </row>
    <row r="234" spans="3:68" ht="20.25" customHeight="1" x14ac:dyDescent="0.25">
      <c r="C234" s="129">
        <f>Directory[[#This Row],[Index]]</f>
        <v>237</v>
      </c>
      <c r="D234" s="130">
        <f>INDEX(Directory[],MATCH(tbl_deal[[#This Row],[Index]],Directory[Index],0),MATCH('DEAL DIRECTORY'!D$5,Directory[#Headers],0))</f>
        <v>44307</v>
      </c>
      <c r="E234" s="129" t="str">
        <f>INDEX(Directory[],MATCH(tbl_deal[[#This Row],[Index]],Directory[Index],0),MATCH('DEAL DIRECTORY'!E$5,Directory[#Headers],0))</f>
        <v/>
      </c>
      <c r="F234" s="129" t="str">
        <f>INDEX(Directory[],MATCH(tbl_deal[[#This Row],[Index]],Directory[Index],0),MATCH('DEAL DIRECTORY'!F$5,Directory[#Headers],0))</f>
        <v/>
      </c>
      <c r="G234" s="129" t="str">
        <f>INDEX(Directory[],MATCH(tbl_deal[[#This Row],[Index]],Directory[Index],0),MATCH('DEAL DIRECTORY'!G$5,Directory[#Headers],0))</f>
        <v>Tianxing V</v>
      </c>
      <c r="H234" s="135" t="str">
        <f>IF(tbl_deal[[#This Row],[FolderPath]]="","",HYPERLINK(tbl_deal[[#This Row],[FolderPath]],"📂"))</f>
        <v>📂</v>
      </c>
      <c r="I234" s="129" t="str">
        <f>INDEX(Directory[],MATCH(tbl_deal[[#This Row],[Index]],Directory[Index],0),MATCH('DEAL DIRECTORY'!I$5,Directory[#Headers],0))</f>
        <v>JGC</v>
      </c>
      <c r="J234" s="129" t="str">
        <f>INDEX(Directory[],MATCH(tbl_deal[[#This Row],[Index]],Directory[Index],0),MATCH('DEAL DIRECTORY'!J$5,Directory[#Headers],0))</f>
        <v>n/a</v>
      </c>
      <c r="K234" s="129" t="str">
        <f>INDEX(Directory[],MATCH(tbl_deal[[#This Row],[Index]],Directory[Index],0),MATCH('DEAL DIRECTORY'!K$5,Directory[#Headers],0))</f>
        <v>POE组</v>
      </c>
      <c r="L234" s="129">
        <f>INDEX(Directory[],MATCH(tbl_deal[[#This Row],[Index]],Directory[Index],0),MATCH('DEAL DIRECTORY'!L$5,Directory[#Headers],0))</f>
        <v>2</v>
      </c>
      <c r="M234" s="129" t="str">
        <f>INDEX(Directory[],MATCH(tbl_deal[[#This Row],[Index]],Directory[Index],0),MATCH('DEAL DIRECTORY'!M$5,Directory[#Headers],0))</f>
        <v>景瑞控股</v>
      </c>
      <c r="N234" s="129" t="str">
        <f>INDEX(Directory[],MATCH(tbl_deal[[#This Row],[Index]],Directory[Index],0),MATCH('DEAL DIRECTORY'!N$5,Directory[#Headers],0))</f>
        <v>--/--/--</v>
      </c>
      <c r="O234" s="129" t="str">
        <f>INDEX(Directory[],MATCH(tbl_deal[[#This Row],[Index]],Directory[Index],0),MATCH('DEAL DIRECTORY'!O$5,Directory[#Headers],0))</f>
        <v>USD</v>
      </c>
      <c r="P234" s="129">
        <f>INDEX(Directory[],MATCH(tbl_deal[[#This Row],[Index]],Directory[Index],0),MATCH('DEAL DIRECTORY'!P$5,Directory[#Headers],0))</f>
        <v>2.4</v>
      </c>
      <c r="Q234" s="129" t="str">
        <f>INDEX(Directory[],MATCH(tbl_deal[[#This Row],[Index]],Directory[Index],0),MATCH('DEAL DIRECTORY'!Q$5,Directory[#Headers],0))</f>
        <v>2.5</v>
      </c>
      <c r="R234" s="129" t="str">
        <f>INDEX(Directory[],MATCH(tbl_deal[[#This Row],[Index]],Directory[Index],0),MATCH('DEAL DIRECTORY'!R$5,Directory[#Headers],0))</f>
        <v>12.5%</v>
      </c>
      <c r="S234" s="129" t="str">
        <f>INDEX(Directory[],MATCH(tbl_deal[[#This Row],[Index]],Directory[Index],0),MATCH('DEAL DIRECTORY'!S$5,Directory[#Headers],0))</f>
        <v>--</v>
      </c>
      <c r="T234" s="129" t="str">
        <f>INDEX(Directory[],MATCH(tbl_deal[[#This Row],[Index]],Directory[Index],0),MATCH('DEAL DIRECTORY'!T$5,Directory[#Headers],0))</f>
        <v>12.5%</v>
      </c>
      <c r="U234" s="129" t="str">
        <f>INDEX(Directory[],MATCH(tbl_deal[[#This Row],[Index]],Directory[Index],0),MATCH('DEAL DIRECTORY'!U$5,Directory[#Headers],0))</f>
        <v>--</v>
      </c>
      <c r="V234" s="131">
        <f>INDEX(Directory[],MATCH(tbl_deal[[#This Row],[Index]],Directory[Index],0),MATCH('DEAL DIRECTORY'!V$5,Directory[#Headers],0))</f>
        <v>0</v>
      </c>
      <c r="W234" s="129" t="str">
        <f>INDEX(Directory[],MATCH(tbl_deal[[#This Row],[Index]],Directory[Index],0),MATCH('DEAL DIRECTORY'!W$5,Directory[#Headers],0))</f>
        <v>直发(红筹)</v>
      </c>
      <c r="X234" s="129" t="str">
        <f>INDEX(Directory[],MATCH(tbl_deal[[#This Row],[Index]],Directory[Index],0),MATCH('DEAL DIRECTORY'!X$5,Directory[#Headers],0))</f>
        <v>--</v>
      </c>
      <c r="Y234" s="129" t="str">
        <f>INDEX(Directory[],MATCH(tbl_deal[[#This Row],[Index]],Directory[Index],0),MATCH('DEAL DIRECTORY'!Y$5,Directory[#Headers],0))</f>
        <v>港交所</v>
      </c>
      <c r="Z234" s="129" t="str">
        <f>INDEX(Directory[],MATCH(tbl_deal[[#This Row],[Index]],Directory[Index],0),MATCH('DEAL DIRECTORY'!Z$5,Directory[#Headers],0))</f>
        <v/>
      </c>
      <c r="AA234" s="129" t="str">
        <f>INDEX(Directory[],MATCH(tbl_deal[[#This Row],[Index]],Directory[Index],0),MATCH('DEAL DIRECTORY'!AA$5,Directory[#Headers],0))</f>
        <v/>
      </c>
      <c r="AB234" s="129" t="str">
        <f>INDEX(Directory[],MATCH(tbl_deal[[#This Row],[Index]],Directory[Index],0),MATCH('DEAL DIRECTORY'!AB$5,Directory[#Headers],0))</f>
        <v>BISL</v>
      </c>
      <c r="AC234" s="129" t="str">
        <f>INDEX(Directory[],MATCH(tbl_deal[[#This Row],[Index]],Directory[Index],0),MATCH('DEAL DIRECTORY'!AC$5,Directory[#Headers],0))</f>
        <v>--</v>
      </c>
      <c r="AD234" s="129" t="str">
        <f>INDEX(Directory[],MATCH(tbl_deal[[#This Row],[Index]],Directory[Index],0),MATCH('DEAL DIRECTORY'!AD$5,Directory[#Headers],0))</f>
        <v>--</v>
      </c>
      <c r="AE234" s="129" t="str">
        <f>INDEX(Directory[],MATCH(tbl_deal[[#This Row],[Index]],Directory[Index],0),MATCH('DEAL DIRECTORY'!AE$5,Directory[#Headers],0))</f>
        <v>--</v>
      </c>
      <c r="AF234" s="129" t="str">
        <f>INDEX(Directory[],MATCH(tbl_deal[[#This Row],[Index]],Directory[Index],0),MATCH('DEAL DIRECTORY'!AF$5,Directory[#Headers],0))</f>
        <v>N</v>
      </c>
      <c r="AG234" s="129" t="str">
        <f>INDEX(Directory[],MATCH(tbl_deal[[#This Row],[Index]],Directory[Index],0),MATCH('DEAL DIRECTORY'!AG$5,Directory[#Headers],0))</f>
        <v>景瑞控股有限公司</v>
      </c>
      <c r="AH234" s="129" t="str">
        <f>INDEX(Directory[],MATCH(tbl_deal[[#This Row],[Index]],Directory[Index],0),MATCH('DEAL DIRECTORY'!AH$5,Directory[#Headers],0))</f>
        <v>--/--/--</v>
      </c>
      <c r="AI234" s="129" t="str">
        <f>INDEX(Directory[],MATCH(tbl_deal[[#This Row],[Index]],Directory[Index],0),MATCH('DEAL DIRECTORY'!AI$5,Directory[#Headers],0))</f>
        <v>--</v>
      </c>
      <c r="AJ234" s="129" t="str">
        <f>INDEX(Directory[],MATCH(tbl_deal[[#This Row],[Index]],Directory[Index],0),MATCH('DEAL DIRECTORY'!AJ$5,Directory[#Headers],0))</f>
        <v>上海</v>
      </c>
      <c r="AK234" s="129" t="str">
        <f>INDEX(Directory[],MATCH(tbl_deal[[#This Row],[Index]],Directory[Index],0),MATCH('DEAL DIRECTORY'!AK$5,Directory[#Headers],0))</f>
        <v>--</v>
      </c>
      <c r="AL234" s="129" t="str">
        <f>INDEX(Directory[],MATCH(tbl_deal[[#This Row],[Index]],Directory[Index],0),MATCH('DEAL DIRECTORY'!AL$5,Directory[#Headers],0))</f>
        <v>--</v>
      </c>
      <c r="AM234" s="129" t="str">
        <f>INDEX(Directory[],MATCH(tbl_deal[[#This Row],[Index]],Directory[Index],0),MATCH('DEAL DIRECTORY'!AM$5,Directory[#Headers],0))</f>
        <v>--</v>
      </c>
      <c r="AN234" s="129" t="str">
        <f>INDEX(Directory[],MATCH(tbl_deal[[#This Row],[Index]],Directory[Index],0),MATCH('DEAL DIRECTORY'!AN$5,Directory[#Headers],0))</f>
        <v>--</v>
      </c>
      <c r="AO234" s="132">
        <f>IF(ISBLANK(INDEX(Directory[],MATCH(tbl_deal[[#This Row],[Index]],Directory[Index],0),MATCH('DEAL DIRECTORY'!AO$5,Directory[#Headers],0))),"--",INDEX(Directory[],MATCH(tbl_deal[[#This Row],[Index]],Directory[Index],0),MATCH('DEAL DIRECTORY'!AO$5,Directory[#Headers],0)))</f>
        <v>0</v>
      </c>
      <c r="AP234" s="129">
        <f>INDEX(Directory[],MATCH(tbl_deal[[#This Row],[Index]],Directory[Index],0),MATCH('DEAL DIRECTORY'!AP$5,Directory[#Headers],0))</f>
        <v>2.4</v>
      </c>
      <c r="AQ234" s="129">
        <f>INDEX(Directory[],MATCH(tbl_deal[[#This Row],[Index]],Directory[Index],0),MATCH('DEAL DIRECTORY'!AQ$5,Directory[#Headers],0))</f>
        <v>15.58</v>
      </c>
      <c r="AR234" s="129">
        <f>INDEX(Directory[],MATCH(tbl_deal[[#This Row],[Index]],Directory[Index],0),MATCH('DEAL DIRECTORY'!AR$5,Directory[#Headers],0))</f>
        <v>18.605</v>
      </c>
      <c r="AS234" s="129" t="str">
        <f>INDEX(Directory[],MATCH(tbl_deal[[#This Row],[Index]],Directory[Index],0),MATCH('DEAL DIRECTORY'!AS$5,Directory[#Headers],0))</f>
        <v>民企</v>
      </c>
      <c r="AT234" s="129" t="str">
        <f>INDEX(Directory[],MATCH(tbl_deal[[#This Row],[Index]],Directory[Index],0),MATCH('DEAL DIRECTORY'!AT$5,Directory[#Headers],0))</f>
        <v>房地产</v>
      </c>
      <c r="AU234" s="129" t="str">
        <f>INDEX(Directory[],MATCH(tbl_deal[[#This Row],[Index]],Directory[Index],0),MATCH('DEAL DIRECTORY'!AU$5,Directory[#Headers],0))</f>
        <v>--</v>
      </c>
      <c r="AV234" s="129" t="str">
        <f>INDEX(Directory[],MATCH(tbl_deal[[#This Row],[Index]],Directory[Index],0),MATCH('DEAL DIRECTORY'!AV$5,Directory[#Headers],0))</f>
        <v>红筹</v>
      </c>
      <c r="AW234" s="129" t="str">
        <f>INDEX(Directory[],MATCH(tbl_deal[[#This Row],[Index]],Directory[Index],0),MATCH('DEAL DIRECTORY'!AW$5,Directory[#Headers],0))</f>
        <v>无评级</v>
      </c>
      <c r="AX234" s="129" t="str">
        <f>INDEX(Directory[],MATCH(tbl_deal[[#This Row],[Index]],Directory[Index],0),MATCH('DEAL DIRECTORY'!AX$5,Directory[#Headers],0))</f>
        <v>2-3亿</v>
      </c>
      <c r="AY234" s="133" t="str">
        <f>INDEX(Directory[],MATCH(tbl_deal[[#This Row],[Index]],Directory[Index],0),MATCH('DEAL DIRECTORY'!AY$5,Directory[#Headers],0))</f>
        <v>21年</v>
      </c>
      <c r="AZ234" s="129" t="str">
        <f>INDEX(Directory[],MATCH(tbl_deal[[#This Row],[Index]],Directory[Index],0),MATCH('DEAL DIRECTORY'!AZ$5,Directory[#Headers],0))</f>
        <v>Q2</v>
      </c>
      <c r="BA234" s="129" t="str">
        <f>INDEX(Directory[],MATCH(tbl_deal[[#This Row],[Index]],Directory[Index],0),MATCH('DEAL DIRECTORY'!BA$5,Directory[#Headers],0))</f>
        <v>04月</v>
      </c>
      <c r="BB234" s="129" t="str">
        <f>INDEX(Directory[],MATCH(tbl_deal[[#This Row],[Index]],Directory[Index],0),MATCH('DEAL DIRECTORY'!BB$5,Directory[#Headers],0))</f>
        <v>--</v>
      </c>
      <c r="BC234" s="129" t="str">
        <f>INDEX(Directory[],MATCH(tbl_deal[[#This Row],[Index]],Directory[Index],0),MATCH('DEAL DIRECTORY'!BC$5,Directory[#Headers],0))</f>
        <v>JINGRUI HOLDINGS LTD</v>
      </c>
      <c r="BD234" s="129" t="str">
        <f>INDEX(Directory[],MATCH(tbl_deal[[#This Row],[Index]],Directory[Index],0),MATCH('DEAL DIRECTORY'!BD$5,Directory[#Headers],0))</f>
        <v>XS2336348326</v>
      </c>
      <c r="BE234" s="137" t="str">
        <f>INDEX(Directory[],MATCH(tbl_deal[[#This Row],[Index]],Directory[Index],0),MATCH('DEAL DIRECTORY'!BE$5,Directory[#Headers],0))</f>
        <v>21年04月</v>
      </c>
      <c r="BF234" s="137" t="str">
        <f>INDEX(Directory[],MATCH(tbl_deal[[#This Row],[Index]],Directory[Index],0),MATCH('DEAL DIRECTORY'!BF$5,Directory[#Headers],0))</f>
        <v>景瑞控股</v>
      </c>
      <c r="BG234" s="137" t="str">
        <f>INDEX(Directory[],MATCH(tbl_deal[[#This Row],[Index]],Directory[Index],0),MATCH('DEAL DIRECTORY'!BG$5,Directory[#Headers],0))</f>
        <v>--/--/--</v>
      </c>
      <c r="BH234" s="137" t="str">
        <f>INDEX(Directory[],MATCH(tbl_deal[[#This Row],[Index]],Directory[Index],0),MATCH('DEAL DIRECTORY'!BH$5,Directory[#Headers],0))</f>
        <v>高级债</v>
      </c>
      <c r="BI234" s="137" t="str">
        <f>INDEX(Directory[],MATCH(tbl_deal[[#This Row],[Index]],Directory[Index],0),MATCH('DEAL DIRECTORY'!BI$5,Directory[#Headers],0))</f>
        <v>2.4亿美元</v>
      </c>
      <c r="BJ234" s="137" t="str">
        <f>INDEX(Directory[],MATCH(tbl_deal[[#This Row],[Index]],Directory[Index],0),MATCH('DEAL DIRECTORY'!BJ$5,Directory[#Headers],0))</f>
        <v>2.5年</v>
      </c>
      <c r="BK234" s="137" t="str">
        <f>INDEX(Directory[],MATCH(tbl_deal[[#This Row],[Index]],Directory[Index],0),MATCH('DEAL DIRECTORY'!BK$5,Directory[#Headers],0))</f>
        <v>12.5%</v>
      </c>
      <c r="BL234" s="137" t="str">
        <f>INDEX(Directory[],MATCH(tbl_deal[[#This Row],[Index]],Directory[Index],0),MATCH('DEAL DIRECTORY'!BL$5,Directory[#Headers],0))</f>
        <v>全球协调人</v>
      </c>
      <c r="BM234" s="129" t="str">
        <f>INDEX(Directory[],MATCH(tbl_deal[[#This Row],[Index]],Directory[Index],0),MATCH('DEAL DIRECTORY'!BM$5,Directory[#Headers],0))</f>
        <v>\\10.10.1.215\dcm$\Deals\Completed\2021 Completed\Tianxing V 景瑞</v>
      </c>
      <c r="BN234" s="4"/>
      <c r="BO234" s="4"/>
      <c r="BP234" s="4"/>
    </row>
    <row r="235" spans="3:68" ht="20.25" customHeight="1" x14ac:dyDescent="0.25">
      <c r="C235" s="129">
        <f>Directory[[#This Row],[Index]]</f>
        <v>236</v>
      </c>
      <c r="D235" s="130">
        <f>INDEX(Directory[],MATCH(tbl_deal[[#This Row],[Index]],Directory[Index],0),MATCH('DEAL DIRECTORY'!D$5,Directory[#Headers],0))</f>
        <v>44301</v>
      </c>
      <c r="E235" s="129" t="str">
        <f>INDEX(Directory[],MATCH(tbl_deal[[#This Row],[Index]],Directory[Index],0),MATCH('DEAL DIRECTORY'!E$5,Directory[#Headers],0))</f>
        <v/>
      </c>
      <c r="F235" s="129" t="str">
        <f>INDEX(Directory[],MATCH(tbl_deal[[#This Row],[Index]],Directory[Index],0),MATCH('DEAL DIRECTORY'!F$5,Directory[#Headers],0))</f>
        <v/>
      </c>
      <c r="G235" s="129" t="str">
        <f>INDEX(Directory[],MATCH(tbl_deal[[#This Row],[Index]],Directory[Index],0),MATCH('DEAL DIRECTORY'!G$5,Directory[#Headers],0))</f>
        <v>Salmon</v>
      </c>
      <c r="H235" s="135" t="str">
        <f>IF(tbl_deal[[#This Row],[FolderPath]]="","",HYPERLINK(tbl_deal[[#This Row],[FolderPath]],"📂"))</f>
        <v/>
      </c>
      <c r="I235" s="129" t="str">
        <f>INDEX(Directory[],MATCH(tbl_deal[[#This Row],[Index]],Directory[Index],0),MATCH('DEAL DIRECTORY'!I$5,Directory[#Headers],0))</f>
        <v>JBR</v>
      </c>
      <c r="J235" s="129" t="str">
        <f>INDEX(Directory[],MATCH(tbl_deal[[#This Row],[Index]],Directory[Index],0),MATCH('DEAL DIRECTORY'!J$5,Directory[#Headers],0))</f>
        <v>n/a</v>
      </c>
      <c r="K235" s="129" t="str">
        <f>INDEX(Directory[],MATCH(tbl_deal[[#This Row],[Index]],Directory[Index],0),MATCH('DEAL DIRECTORY'!K$5,Directory[#Headers],0))</f>
        <v>POE组</v>
      </c>
      <c r="L235" s="129">
        <f>INDEX(Directory[],MATCH(tbl_deal[[#This Row],[Index]],Directory[Index],0),MATCH('DEAL DIRECTORY'!L$5,Directory[#Headers],0))</f>
        <v>1</v>
      </c>
      <c r="M235" s="129" t="str">
        <f>INDEX(Directory[],MATCH(tbl_deal[[#This Row],[Index]],Directory[Index],0),MATCH('DEAL DIRECTORY'!M$5,Directory[#Headers],0))</f>
        <v>腾讯控股</v>
      </c>
      <c r="N235" s="129" t="str">
        <f>INDEX(Directory[],MATCH(tbl_deal[[#This Row],[Index]],Directory[Index],0),MATCH('DEAL DIRECTORY'!N$5,Directory[#Headers],0))</f>
        <v>A1/A+/A+</v>
      </c>
      <c r="O235" s="129" t="str">
        <f>INDEX(Directory[],MATCH(tbl_deal[[#This Row],[Index]],Directory[Index],0),MATCH('DEAL DIRECTORY'!O$5,Directory[#Headers],0))</f>
        <v>USD</v>
      </c>
      <c r="P235" s="129">
        <f>INDEX(Directory[],MATCH(tbl_deal[[#This Row],[Index]],Directory[Index],0),MATCH('DEAL DIRECTORY'!P$5,Directory[#Headers],0))</f>
        <v>10</v>
      </c>
      <c r="Q235" s="129" t="str">
        <f>INDEX(Directory[],MATCH(tbl_deal[[#This Row],[Index]],Directory[Index],0),MATCH('DEAL DIRECTORY'!Q$5,Directory[#Headers],0))</f>
        <v>40</v>
      </c>
      <c r="R235" s="129" t="str">
        <f>INDEX(Directory[],MATCH(tbl_deal[[#This Row],[Index]],Directory[Index],0),MATCH('DEAL DIRECTORY'!R$5,Directory[#Headers],0))</f>
        <v>3.94%</v>
      </c>
      <c r="S235" s="129" t="str">
        <f>INDEX(Directory[],MATCH(tbl_deal[[#This Row],[Index]],Directory[Index],0),MATCH('DEAL DIRECTORY'!S$5,Directory[#Headers],0))</f>
        <v>OLB+195a</v>
      </c>
      <c r="T235" s="129" t="str">
        <f>INDEX(Directory[],MATCH(tbl_deal[[#This Row],[Index]],Directory[Index],0),MATCH('DEAL DIRECTORY'!T$5,Directory[#Headers],0))</f>
        <v>OLB+165-170</v>
      </c>
      <c r="U235" s="129" t="str">
        <f>INDEX(Directory[],MATCH(tbl_deal[[#This Row],[Index]],Directory[Index],0),MATCH('DEAL DIRECTORY'!U$5,Directory[#Headers],0))</f>
        <v>OLB+165</v>
      </c>
      <c r="V235" s="131">
        <f>INDEX(Directory[],MATCH(tbl_deal[[#This Row],[Index]],Directory[Index],0),MATCH('DEAL DIRECTORY'!V$5,Directory[#Headers],0))</f>
        <v>30</v>
      </c>
      <c r="W235" s="129" t="str">
        <f>INDEX(Directory[],MATCH(tbl_deal[[#This Row],[Index]],Directory[Index],0),MATCH('DEAL DIRECTORY'!W$5,Directory[#Headers],0))</f>
        <v>直发</v>
      </c>
      <c r="X235" s="129" t="str">
        <f>INDEX(Directory[],MATCH(tbl_deal[[#This Row],[Index]],Directory[Index],0),MATCH('DEAL DIRECTORY'!X$5,Directory[#Headers],0))</f>
        <v>--</v>
      </c>
      <c r="Y235" s="129" t="str">
        <f>INDEX(Directory[],MATCH(tbl_deal[[#This Row],[Index]],Directory[Index],0),MATCH('DEAL DIRECTORY'!Y$5,Directory[#Headers],0))</f>
        <v>港交所;法兰克福</v>
      </c>
      <c r="Z235" s="129" t="str">
        <f>INDEX(Directory[],MATCH(tbl_deal[[#This Row],[Index]],Directory[Index],0),MATCH('DEAL DIRECTORY'!Z$5,Directory[#Headers],0))</f>
        <v/>
      </c>
      <c r="AA235" s="129" t="str">
        <f>INDEX(Directory[],MATCH(tbl_deal[[#This Row],[Index]],Directory[Index],0),MATCH('DEAL DIRECTORY'!AA$5,Directory[#Headers],0))</f>
        <v/>
      </c>
      <c r="AB235" s="129" t="str">
        <f>INDEX(Directory[],MATCH(tbl_deal[[#This Row],[Index]],Directory[Index],0),MATCH('DEAL DIRECTORY'!AB$5,Directory[#Headers],0))</f>
        <v>BISL</v>
      </c>
      <c r="AC235" s="129" t="str">
        <f>INDEX(Directory[],MATCH(tbl_deal[[#This Row],[Index]],Directory[Index],0),MATCH('DEAL DIRECTORY'!AC$5,Directory[#Headers],0))</f>
        <v>--</v>
      </c>
      <c r="AD235" s="129" t="str">
        <f>INDEX(Directory[],MATCH(tbl_deal[[#This Row],[Index]],Directory[Index],0),MATCH('DEAL DIRECTORY'!AD$5,Directory[#Headers],0))</f>
        <v>--</v>
      </c>
      <c r="AE235" s="129" t="str">
        <f>INDEX(Directory[],MATCH(tbl_deal[[#This Row],[Index]],Directory[Index],0),MATCH('DEAL DIRECTORY'!AE$5,Directory[#Headers],0))</f>
        <v>--</v>
      </c>
      <c r="AF235" s="129" t="str">
        <f>INDEX(Directory[],MATCH(tbl_deal[[#This Row],[Index]],Directory[Index],0),MATCH('DEAL DIRECTORY'!AF$5,Directory[#Headers],0))</f>
        <v>N</v>
      </c>
      <c r="AG235" s="129" t="str">
        <f>INDEX(Directory[],MATCH(tbl_deal[[#This Row],[Index]],Directory[Index],0),MATCH('DEAL DIRECTORY'!AG$5,Directory[#Headers],0))</f>
        <v>腾讯控股有限公司</v>
      </c>
      <c r="AH235" s="129" t="str">
        <f>INDEX(Directory[],MATCH(tbl_deal[[#This Row],[Index]],Directory[Index],0),MATCH('DEAL DIRECTORY'!AH$5,Directory[#Headers],0))</f>
        <v>A1/A+/A+</v>
      </c>
      <c r="AI235" s="129" t="str">
        <f>INDEX(Directory[],MATCH(tbl_deal[[#This Row],[Index]],Directory[Index],0),MATCH('DEAL DIRECTORY'!AI$5,Directory[#Headers],0))</f>
        <v>--</v>
      </c>
      <c r="AJ235" s="129" t="str">
        <f>INDEX(Directory[],MATCH(tbl_deal[[#This Row],[Index]],Directory[Index],0),MATCH('DEAL DIRECTORY'!AJ$5,Directory[#Headers],0))</f>
        <v>广东</v>
      </c>
      <c r="AK235" s="129" t="str">
        <f>INDEX(Directory[],MATCH(tbl_deal[[#This Row],[Index]],Directory[Index],0),MATCH('DEAL DIRECTORY'!AK$5,Directory[#Headers],0))</f>
        <v>深圳市</v>
      </c>
      <c r="AL235" s="129" t="str">
        <f>INDEX(Directory[],MATCH(tbl_deal[[#This Row],[Index]],Directory[Index],0),MATCH('DEAL DIRECTORY'!AL$5,Directory[#Headers],0))</f>
        <v>--</v>
      </c>
      <c r="AM235" s="129" t="str">
        <f>INDEX(Directory[],MATCH(tbl_deal[[#This Row],[Index]],Directory[Index],0),MATCH('DEAL DIRECTORY'!AM$5,Directory[#Headers],0))</f>
        <v>--</v>
      </c>
      <c r="AN235" s="129" t="str">
        <f>INDEX(Directory[],MATCH(tbl_deal[[#This Row],[Index]],Directory[Index],0),MATCH('DEAL DIRECTORY'!AN$5,Directory[#Headers],0))</f>
        <v>--</v>
      </c>
      <c r="AO235" s="132">
        <f>IF(ISBLANK(INDEX(Directory[],MATCH(tbl_deal[[#This Row],[Index]],Directory[Index],0),MATCH('DEAL DIRECTORY'!AO$5,Directory[#Headers],0))),"--",INDEX(Directory[],MATCH(tbl_deal[[#This Row],[Index]],Directory[Index],0),MATCH('DEAL DIRECTORY'!AO$5,Directory[#Headers],0)))</f>
        <v>693750</v>
      </c>
      <c r="AP235" s="129">
        <f>INDEX(Directory[],MATCH(tbl_deal[[#This Row],[Index]],Directory[Index],0),MATCH('DEAL DIRECTORY'!AP$5,Directory[#Headers],0))</f>
        <v>10</v>
      </c>
      <c r="AQ235" s="129">
        <f>INDEX(Directory[],MATCH(tbl_deal[[#This Row],[Index]],Directory[Index],0),MATCH('DEAL DIRECTORY'!AQ$5,Directory[#Headers],0))</f>
        <v>65.23</v>
      </c>
      <c r="AR235" s="129">
        <f>INDEX(Directory[],MATCH(tbl_deal[[#This Row],[Index]],Directory[Index],0),MATCH('DEAL DIRECTORY'!AR$5,Directory[#Headers],0))</f>
        <v>77.519000000000005</v>
      </c>
      <c r="AS235" s="129" t="str">
        <f>INDEX(Directory[],MATCH(tbl_deal[[#This Row],[Index]],Directory[Index],0),MATCH('DEAL DIRECTORY'!AS$5,Directory[#Headers],0))</f>
        <v>民企</v>
      </c>
      <c r="AT235" s="129" t="str">
        <f>INDEX(Directory[],MATCH(tbl_deal[[#This Row],[Index]],Directory[Index],0),MATCH('DEAL DIRECTORY'!AT$5,Directory[#Headers],0))</f>
        <v>产业</v>
      </c>
      <c r="AU235" s="129" t="str">
        <f>INDEX(Directory[],MATCH(tbl_deal[[#This Row],[Index]],Directory[Index],0),MATCH('DEAL DIRECTORY'!AU$5,Directory[#Headers],0))</f>
        <v>--</v>
      </c>
      <c r="AV235" s="129" t="str">
        <f>INDEX(Directory[],MATCH(tbl_deal[[#This Row],[Index]],Directory[Index],0),MATCH('DEAL DIRECTORY'!AV$5,Directory[#Headers],0))</f>
        <v>直发</v>
      </c>
      <c r="AW235" s="129" t="str">
        <f>INDEX(Directory[],MATCH(tbl_deal[[#This Row],[Index]],Directory[Index],0),MATCH('DEAL DIRECTORY'!AW$5,Directory[#Headers],0))</f>
        <v>投资级</v>
      </c>
      <c r="AX235" s="129" t="str">
        <f>INDEX(Directory[],MATCH(tbl_deal[[#This Row],[Index]],Directory[Index],0),MATCH('DEAL DIRECTORY'!AX$5,Directory[#Headers],0))</f>
        <v>&gt;5亿</v>
      </c>
      <c r="AY235" s="133" t="str">
        <f>INDEX(Directory[],MATCH(tbl_deal[[#This Row],[Index]],Directory[Index],0),MATCH('DEAL DIRECTORY'!AY$5,Directory[#Headers],0))</f>
        <v>21年</v>
      </c>
      <c r="AZ235" s="129" t="str">
        <f>INDEX(Directory[],MATCH(tbl_deal[[#This Row],[Index]],Directory[Index],0),MATCH('DEAL DIRECTORY'!AZ$5,Directory[#Headers],0))</f>
        <v>Q2</v>
      </c>
      <c r="BA235" s="129" t="str">
        <f>INDEX(Directory[],MATCH(tbl_deal[[#This Row],[Index]],Directory[Index],0),MATCH('DEAL DIRECTORY'!BA$5,Directory[#Headers],0))</f>
        <v>04月</v>
      </c>
      <c r="BB235" s="129" t="str">
        <f>INDEX(Directory[],MATCH(tbl_deal[[#This Row],[Index]],Directory[Index],0),MATCH('DEAL DIRECTORY'!BB$5,Directory[#Headers],0))</f>
        <v>--</v>
      </c>
      <c r="BC235" s="129" t="str">
        <f>INDEX(Directory[],MATCH(tbl_deal[[#This Row],[Index]],Directory[Index],0),MATCH('DEAL DIRECTORY'!BC$5,Directory[#Headers],0))</f>
        <v>TENCENT HOLDINGS LTD</v>
      </c>
      <c r="BD235" s="129" t="str">
        <f>INDEX(Directory[],MATCH(tbl_deal[[#This Row],[Index]],Directory[Index],0),MATCH('DEAL DIRECTORY'!BD$5,Directory[#Headers],0))</f>
        <v>US88032XBA19</v>
      </c>
      <c r="BE235" s="137" t="str">
        <f>INDEX(Directory[],MATCH(tbl_deal[[#This Row],[Index]],Directory[Index],0),MATCH('DEAL DIRECTORY'!BE$5,Directory[#Headers],0))</f>
        <v>21年04月</v>
      </c>
      <c r="BF235" s="137" t="str">
        <f>INDEX(Directory[],MATCH(tbl_deal[[#This Row],[Index]],Directory[Index],0),MATCH('DEAL DIRECTORY'!BF$5,Directory[#Headers],0))</f>
        <v>腾讯控股</v>
      </c>
      <c r="BG235" s="137" t="str">
        <f>INDEX(Directory[],MATCH(tbl_deal[[#This Row],[Index]],Directory[Index],0),MATCH('DEAL DIRECTORY'!BG$5,Directory[#Headers],0))</f>
        <v>A1/A+/A+</v>
      </c>
      <c r="BH235" s="137" t="str">
        <f>INDEX(Directory[],MATCH(tbl_deal[[#This Row],[Index]],Directory[Index],0),MATCH('DEAL DIRECTORY'!BH$5,Directory[#Headers],0))</f>
        <v>高级债</v>
      </c>
      <c r="BI235" s="137" t="str">
        <f>INDEX(Directory[],MATCH(tbl_deal[[#This Row],[Index]],Directory[Index],0),MATCH('DEAL DIRECTORY'!BI$5,Directory[#Headers],0))</f>
        <v>10亿美元</v>
      </c>
      <c r="BJ235" s="137" t="str">
        <f>INDEX(Directory[],MATCH(tbl_deal[[#This Row],[Index]],Directory[Index],0),MATCH('DEAL DIRECTORY'!BJ$5,Directory[#Headers],0))</f>
        <v>40年</v>
      </c>
      <c r="BK235" s="137" t="str">
        <f>INDEX(Directory[],MATCH(tbl_deal[[#This Row],[Index]],Directory[Index],0),MATCH('DEAL DIRECTORY'!BK$5,Directory[#Headers],0))</f>
        <v>3.94%</v>
      </c>
      <c r="BL235" s="137" t="str">
        <f>INDEX(Directory[],MATCH(tbl_deal[[#This Row],[Index]],Directory[Index],0),MATCH('DEAL DIRECTORY'!BL$5,Directory[#Headers],0))</f>
        <v>账簿管理人</v>
      </c>
      <c r="BM235" s="129" t="str">
        <f>INDEX(Directory[],MATCH(tbl_deal[[#This Row],[Index]],Directory[Index],0),MATCH('DEAL DIRECTORY'!BM$5,Directory[#Headers],0))</f>
        <v/>
      </c>
      <c r="BN235" s="4"/>
      <c r="BO235" s="4"/>
      <c r="BP235" s="4"/>
    </row>
    <row r="236" spans="3:68" ht="20.25" customHeight="1" x14ac:dyDescent="0.25">
      <c r="C236" s="129">
        <f>Directory[[#This Row],[Index]]</f>
        <v>235</v>
      </c>
      <c r="D236" s="130">
        <f>INDEX(Directory[],MATCH(tbl_deal[[#This Row],[Index]],Directory[Index],0),MATCH('DEAL DIRECTORY'!D$5,Directory[#Headers],0))</f>
        <v>44301</v>
      </c>
      <c r="E236" s="129" t="str">
        <f>INDEX(Directory[],MATCH(tbl_deal[[#This Row],[Index]],Directory[Index],0),MATCH('DEAL DIRECTORY'!E$5,Directory[#Headers],0))</f>
        <v/>
      </c>
      <c r="F236" s="129" t="str">
        <f>INDEX(Directory[],MATCH(tbl_deal[[#This Row],[Index]],Directory[Index],0),MATCH('DEAL DIRECTORY'!F$5,Directory[#Headers],0))</f>
        <v/>
      </c>
      <c r="G236" s="129" t="str">
        <f>INDEX(Directory[],MATCH(tbl_deal[[#This Row],[Index]],Directory[Index],0),MATCH('DEAL DIRECTORY'!G$5,Directory[#Headers],0))</f>
        <v>Salmon</v>
      </c>
      <c r="H236" s="135" t="str">
        <f>IF(tbl_deal[[#This Row],[FolderPath]]="","",HYPERLINK(tbl_deal[[#This Row],[FolderPath]],"📂"))</f>
        <v>📂</v>
      </c>
      <c r="I236" s="129" t="str">
        <f>INDEX(Directory[],MATCH(tbl_deal[[#This Row],[Index]],Directory[Index],0),MATCH('DEAL DIRECTORY'!I$5,Directory[#Headers],0))</f>
        <v>JBR</v>
      </c>
      <c r="J236" s="129" t="str">
        <f>INDEX(Directory[],MATCH(tbl_deal[[#This Row],[Index]],Directory[Index],0),MATCH('DEAL DIRECTORY'!J$5,Directory[#Headers],0))</f>
        <v>n/a</v>
      </c>
      <c r="K236" s="129" t="str">
        <f>INDEX(Directory[],MATCH(tbl_deal[[#This Row],[Index]],Directory[Index],0),MATCH('DEAL DIRECTORY'!K$5,Directory[#Headers],0))</f>
        <v>POE组</v>
      </c>
      <c r="L236" s="129">
        <f>INDEX(Directory[],MATCH(tbl_deal[[#This Row],[Index]],Directory[Index],0),MATCH('DEAL DIRECTORY'!L$5,Directory[#Headers],0))</f>
        <v>1</v>
      </c>
      <c r="M236" s="129" t="str">
        <f>INDEX(Directory[],MATCH(tbl_deal[[#This Row],[Index]],Directory[Index],0),MATCH('DEAL DIRECTORY'!M$5,Directory[#Headers],0))</f>
        <v>腾讯控股</v>
      </c>
      <c r="N236" s="129" t="str">
        <f>INDEX(Directory[],MATCH(tbl_deal[[#This Row],[Index]],Directory[Index],0),MATCH('DEAL DIRECTORY'!N$5,Directory[#Headers],0))</f>
        <v>A1/A+/A+</v>
      </c>
      <c r="O236" s="129" t="str">
        <f>INDEX(Directory[],MATCH(tbl_deal[[#This Row],[Index]],Directory[Index],0),MATCH('DEAL DIRECTORY'!O$5,Directory[#Headers],0))</f>
        <v>USD</v>
      </c>
      <c r="P236" s="129">
        <f>INDEX(Directory[],MATCH(tbl_deal[[#This Row],[Index]],Directory[Index],0),MATCH('DEAL DIRECTORY'!P$5,Directory[#Headers],0))</f>
        <v>17.5</v>
      </c>
      <c r="Q236" s="129" t="str">
        <f>INDEX(Directory[],MATCH(tbl_deal[[#This Row],[Index]],Directory[Index],0),MATCH('DEAL DIRECTORY'!Q$5,Directory[#Headers],0))</f>
        <v>30</v>
      </c>
      <c r="R236" s="129" t="str">
        <f>INDEX(Directory[],MATCH(tbl_deal[[#This Row],[Index]],Directory[Index],0),MATCH('DEAL DIRECTORY'!R$5,Directory[#Headers],0))</f>
        <v>3.84%</v>
      </c>
      <c r="S236" s="129" t="str">
        <f>INDEX(Directory[],MATCH(tbl_deal[[#This Row],[Index]],Directory[Index],0),MATCH('DEAL DIRECTORY'!S$5,Directory[#Headers],0))</f>
        <v>OLB+185a</v>
      </c>
      <c r="T236" s="129" t="str">
        <f>INDEX(Directory[],MATCH(tbl_deal[[#This Row],[Index]],Directory[Index],0),MATCH('DEAL DIRECTORY'!T$5,Directory[#Headers],0))</f>
        <v>OLB+155-160</v>
      </c>
      <c r="U236" s="129" t="str">
        <f>INDEX(Directory[],MATCH(tbl_deal[[#This Row],[Index]],Directory[Index],0),MATCH('DEAL DIRECTORY'!U$5,Directory[#Headers],0))</f>
        <v>OLB+155</v>
      </c>
      <c r="V236" s="131">
        <f>INDEX(Directory[],MATCH(tbl_deal[[#This Row],[Index]],Directory[Index],0),MATCH('DEAL DIRECTORY'!V$5,Directory[#Headers],0))</f>
        <v>30</v>
      </c>
      <c r="W236" s="129" t="str">
        <f>INDEX(Directory[],MATCH(tbl_deal[[#This Row],[Index]],Directory[Index],0),MATCH('DEAL DIRECTORY'!W$5,Directory[#Headers],0))</f>
        <v>直发</v>
      </c>
      <c r="X236" s="129" t="str">
        <f>INDEX(Directory[],MATCH(tbl_deal[[#This Row],[Index]],Directory[Index],0),MATCH('DEAL DIRECTORY'!X$5,Directory[#Headers],0))</f>
        <v>--</v>
      </c>
      <c r="Y236" s="129" t="str">
        <f>INDEX(Directory[],MATCH(tbl_deal[[#This Row],[Index]],Directory[Index],0),MATCH('DEAL DIRECTORY'!Y$5,Directory[#Headers],0))</f>
        <v>港交所;法兰克福</v>
      </c>
      <c r="Z236" s="129" t="str">
        <f>INDEX(Directory[],MATCH(tbl_deal[[#This Row],[Index]],Directory[Index],0),MATCH('DEAL DIRECTORY'!Z$5,Directory[#Headers],0))</f>
        <v/>
      </c>
      <c r="AA236" s="129" t="str">
        <f>INDEX(Directory[],MATCH(tbl_deal[[#This Row],[Index]],Directory[Index],0),MATCH('DEAL DIRECTORY'!AA$5,Directory[#Headers],0))</f>
        <v/>
      </c>
      <c r="AB236" s="129" t="str">
        <f>INDEX(Directory[],MATCH(tbl_deal[[#This Row],[Index]],Directory[Index],0),MATCH('DEAL DIRECTORY'!AB$5,Directory[#Headers],0))</f>
        <v>BISL</v>
      </c>
      <c r="AC236" s="129" t="str">
        <f>INDEX(Directory[],MATCH(tbl_deal[[#This Row],[Index]],Directory[Index],0),MATCH('DEAL DIRECTORY'!AC$5,Directory[#Headers],0))</f>
        <v>--</v>
      </c>
      <c r="AD236" s="129" t="str">
        <f>INDEX(Directory[],MATCH(tbl_deal[[#This Row],[Index]],Directory[Index],0),MATCH('DEAL DIRECTORY'!AD$5,Directory[#Headers],0))</f>
        <v>--</v>
      </c>
      <c r="AE236" s="129" t="str">
        <f>INDEX(Directory[],MATCH(tbl_deal[[#This Row],[Index]],Directory[Index],0),MATCH('DEAL DIRECTORY'!AE$5,Directory[#Headers],0))</f>
        <v>--</v>
      </c>
      <c r="AF236" s="129" t="str">
        <f>INDEX(Directory[],MATCH(tbl_deal[[#This Row],[Index]],Directory[Index],0),MATCH('DEAL DIRECTORY'!AF$5,Directory[#Headers],0))</f>
        <v>N</v>
      </c>
      <c r="AG236" s="129" t="str">
        <f>INDEX(Directory[],MATCH(tbl_deal[[#This Row],[Index]],Directory[Index],0),MATCH('DEAL DIRECTORY'!AG$5,Directory[#Headers],0))</f>
        <v>腾讯控股有限公司</v>
      </c>
      <c r="AH236" s="129" t="str">
        <f>INDEX(Directory[],MATCH(tbl_deal[[#This Row],[Index]],Directory[Index],0),MATCH('DEAL DIRECTORY'!AH$5,Directory[#Headers],0))</f>
        <v>A1/A+/A+</v>
      </c>
      <c r="AI236" s="129" t="str">
        <f>INDEX(Directory[],MATCH(tbl_deal[[#This Row],[Index]],Directory[Index],0),MATCH('DEAL DIRECTORY'!AI$5,Directory[#Headers],0))</f>
        <v>--</v>
      </c>
      <c r="AJ236" s="129" t="str">
        <f>INDEX(Directory[],MATCH(tbl_deal[[#This Row],[Index]],Directory[Index],0),MATCH('DEAL DIRECTORY'!AJ$5,Directory[#Headers],0))</f>
        <v>广东</v>
      </c>
      <c r="AK236" s="129" t="str">
        <f>INDEX(Directory[],MATCH(tbl_deal[[#This Row],[Index]],Directory[Index],0),MATCH('DEAL DIRECTORY'!AK$5,Directory[#Headers],0))</f>
        <v>深圳市</v>
      </c>
      <c r="AL236" s="129" t="str">
        <f>INDEX(Directory[],MATCH(tbl_deal[[#This Row],[Index]],Directory[Index],0),MATCH('DEAL DIRECTORY'!AL$5,Directory[#Headers],0))</f>
        <v>--</v>
      </c>
      <c r="AM236" s="129" t="str">
        <f>INDEX(Directory[],MATCH(tbl_deal[[#This Row],[Index]],Directory[Index],0),MATCH('DEAL DIRECTORY'!AM$5,Directory[#Headers],0))</f>
        <v>--</v>
      </c>
      <c r="AN236" s="129" t="str">
        <f>INDEX(Directory[],MATCH(tbl_deal[[#This Row],[Index]],Directory[Index],0),MATCH('DEAL DIRECTORY'!AN$5,Directory[#Headers],0))</f>
        <v>--</v>
      </c>
      <c r="AO236" s="132">
        <f>IF(ISBLANK(INDEX(Directory[],MATCH(tbl_deal[[#This Row],[Index]],Directory[Index],0),MATCH('DEAL DIRECTORY'!AO$5,Directory[#Headers],0))),"--",INDEX(Directory[],MATCH(tbl_deal[[#This Row],[Index]],Directory[Index],0),MATCH('DEAL DIRECTORY'!AO$5,Directory[#Headers],0)))</f>
        <v>693750</v>
      </c>
      <c r="AP236" s="129">
        <f>INDEX(Directory[],MATCH(tbl_deal[[#This Row],[Index]],Directory[Index],0),MATCH('DEAL DIRECTORY'!AP$5,Directory[#Headers],0))</f>
        <v>17.5</v>
      </c>
      <c r="AQ236" s="129">
        <f>INDEX(Directory[],MATCH(tbl_deal[[#This Row],[Index]],Directory[Index],0),MATCH('DEAL DIRECTORY'!AQ$5,Directory[#Headers],0))</f>
        <v>114.15</v>
      </c>
      <c r="AR236" s="129">
        <f>INDEX(Directory[],MATCH(tbl_deal[[#This Row],[Index]],Directory[Index],0),MATCH('DEAL DIRECTORY'!AR$5,Directory[#Headers],0))</f>
        <v>135.65899999999999</v>
      </c>
      <c r="AS236" s="129" t="str">
        <f>INDEX(Directory[],MATCH(tbl_deal[[#This Row],[Index]],Directory[Index],0),MATCH('DEAL DIRECTORY'!AS$5,Directory[#Headers],0))</f>
        <v>民企</v>
      </c>
      <c r="AT236" s="129" t="str">
        <f>INDEX(Directory[],MATCH(tbl_deal[[#This Row],[Index]],Directory[Index],0),MATCH('DEAL DIRECTORY'!AT$5,Directory[#Headers],0))</f>
        <v>产业</v>
      </c>
      <c r="AU236" s="129" t="str">
        <f>INDEX(Directory[],MATCH(tbl_deal[[#This Row],[Index]],Directory[Index],0),MATCH('DEAL DIRECTORY'!AU$5,Directory[#Headers],0))</f>
        <v>--</v>
      </c>
      <c r="AV236" s="129" t="str">
        <f>INDEX(Directory[],MATCH(tbl_deal[[#This Row],[Index]],Directory[Index],0),MATCH('DEAL DIRECTORY'!AV$5,Directory[#Headers],0))</f>
        <v>直发</v>
      </c>
      <c r="AW236" s="129" t="str">
        <f>INDEX(Directory[],MATCH(tbl_deal[[#This Row],[Index]],Directory[Index],0),MATCH('DEAL DIRECTORY'!AW$5,Directory[#Headers],0))</f>
        <v>投资级</v>
      </c>
      <c r="AX236" s="129" t="str">
        <f>INDEX(Directory[],MATCH(tbl_deal[[#This Row],[Index]],Directory[Index],0),MATCH('DEAL DIRECTORY'!AX$5,Directory[#Headers],0))</f>
        <v>&gt;5亿</v>
      </c>
      <c r="AY236" s="133" t="str">
        <f>INDEX(Directory[],MATCH(tbl_deal[[#This Row],[Index]],Directory[Index],0),MATCH('DEAL DIRECTORY'!AY$5,Directory[#Headers],0))</f>
        <v>21年</v>
      </c>
      <c r="AZ236" s="129" t="str">
        <f>INDEX(Directory[],MATCH(tbl_deal[[#This Row],[Index]],Directory[Index],0),MATCH('DEAL DIRECTORY'!AZ$5,Directory[#Headers],0))</f>
        <v>Q2</v>
      </c>
      <c r="BA236" s="129" t="str">
        <f>INDEX(Directory[],MATCH(tbl_deal[[#This Row],[Index]],Directory[Index],0),MATCH('DEAL DIRECTORY'!BA$5,Directory[#Headers],0))</f>
        <v>04月</v>
      </c>
      <c r="BB236" s="129" t="str">
        <f>INDEX(Directory[],MATCH(tbl_deal[[#This Row],[Index]],Directory[Index],0),MATCH('DEAL DIRECTORY'!BB$5,Directory[#Headers],0))</f>
        <v>--</v>
      </c>
      <c r="BC236" s="129" t="str">
        <f>INDEX(Directory[],MATCH(tbl_deal[[#This Row],[Index]],Directory[Index],0),MATCH('DEAL DIRECTORY'!BC$5,Directory[#Headers],0))</f>
        <v>TENCENT HOLDINGS LTD</v>
      </c>
      <c r="BD236" s="129" t="str">
        <f>INDEX(Directory[],MATCH(tbl_deal[[#This Row],[Index]],Directory[Index],0),MATCH('DEAL DIRECTORY'!BD$5,Directory[#Headers],0))</f>
        <v>US88032XBD57</v>
      </c>
      <c r="BE236" s="137" t="str">
        <f>INDEX(Directory[],MATCH(tbl_deal[[#This Row],[Index]],Directory[Index],0),MATCH('DEAL DIRECTORY'!BE$5,Directory[#Headers],0))</f>
        <v>21年04月</v>
      </c>
      <c r="BF236" s="137" t="str">
        <f>INDEX(Directory[],MATCH(tbl_deal[[#This Row],[Index]],Directory[Index],0),MATCH('DEAL DIRECTORY'!BF$5,Directory[#Headers],0))</f>
        <v>腾讯控股</v>
      </c>
      <c r="BG236" s="137" t="str">
        <f>INDEX(Directory[],MATCH(tbl_deal[[#This Row],[Index]],Directory[Index],0),MATCH('DEAL DIRECTORY'!BG$5,Directory[#Headers],0))</f>
        <v>A1/A+/A+</v>
      </c>
      <c r="BH236" s="137" t="str">
        <f>INDEX(Directory[],MATCH(tbl_deal[[#This Row],[Index]],Directory[Index],0),MATCH('DEAL DIRECTORY'!BH$5,Directory[#Headers],0))</f>
        <v>高级债</v>
      </c>
      <c r="BI236" s="137" t="str">
        <f>INDEX(Directory[],MATCH(tbl_deal[[#This Row],[Index]],Directory[Index],0),MATCH('DEAL DIRECTORY'!BI$5,Directory[#Headers],0))</f>
        <v>17.5亿美元</v>
      </c>
      <c r="BJ236" s="137" t="str">
        <f>INDEX(Directory[],MATCH(tbl_deal[[#This Row],[Index]],Directory[Index],0),MATCH('DEAL DIRECTORY'!BJ$5,Directory[#Headers],0))</f>
        <v>30年</v>
      </c>
      <c r="BK236" s="137" t="str">
        <f>INDEX(Directory[],MATCH(tbl_deal[[#This Row],[Index]],Directory[Index],0),MATCH('DEAL DIRECTORY'!BK$5,Directory[#Headers],0))</f>
        <v>3.84%</v>
      </c>
      <c r="BL236" s="137" t="str">
        <f>INDEX(Directory[],MATCH(tbl_deal[[#This Row],[Index]],Directory[Index],0),MATCH('DEAL DIRECTORY'!BL$5,Directory[#Headers],0))</f>
        <v>账簿管理人</v>
      </c>
      <c r="BM236" s="129" t="str">
        <f>INDEX(Directory[],MATCH(tbl_deal[[#This Row],[Index]],Directory[Index],0),MATCH('DEAL DIRECTORY'!BM$5,Directory[#Headers],0))</f>
        <v>\\10.10.1.215\dcm$\Deals\Completed\2021 Completed\Salmon 腾讯</v>
      </c>
      <c r="BN236" s="4"/>
      <c r="BO236" s="4"/>
      <c r="BP236" s="4"/>
    </row>
    <row r="237" spans="3:68" ht="20.25" customHeight="1" x14ac:dyDescent="0.25">
      <c r="C237" s="129">
        <f>Directory[[#This Row],[Index]]</f>
        <v>234</v>
      </c>
      <c r="D237" s="130">
        <f>INDEX(Directory[],MATCH(tbl_deal[[#This Row],[Index]],Directory[Index],0),MATCH('DEAL DIRECTORY'!D$5,Directory[#Headers],0))</f>
        <v>44301</v>
      </c>
      <c r="E237" s="129" t="str">
        <f>INDEX(Directory[],MATCH(tbl_deal[[#This Row],[Index]],Directory[Index],0),MATCH('DEAL DIRECTORY'!E$5,Directory[#Headers],0))</f>
        <v/>
      </c>
      <c r="F237" s="129" t="str">
        <f>INDEX(Directory[],MATCH(tbl_deal[[#This Row],[Index]],Directory[Index],0),MATCH('DEAL DIRECTORY'!F$5,Directory[#Headers],0))</f>
        <v/>
      </c>
      <c r="G237" s="129" t="str">
        <f>INDEX(Directory[],MATCH(tbl_deal[[#This Row],[Index]],Directory[Index],0),MATCH('DEAL DIRECTORY'!G$5,Directory[#Headers],0))</f>
        <v>Salmon</v>
      </c>
      <c r="H237" s="135" t="str">
        <f>IF(tbl_deal[[#This Row],[FolderPath]]="","",HYPERLINK(tbl_deal[[#This Row],[FolderPath]],"📂"))</f>
        <v/>
      </c>
      <c r="I237" s="129" t="str">
        <f>INDEX(Directory[],MATCH(tbl_deal[[#This Row],[Index]],Directory[Index],0),MATCH('DEAL DIRECTORY'!I$5,Directory[#Headers],0))</f>
        <v>JBR</v>
      </c>
      <c r="J237" s="129" t="str">
        <f>INDEX(Directory[],MATCH(tbl_deal[[#This Row],[Index]],Directory[Index],0),MATCH('DEAL DIRECTORY'!J$5,Directory[#Headers],0))</f>
        <v>n/a</v>
      </c>
      <c r="K237" s="129" t="str">
        <f>INDEX(Directory[],MATCH(tbl_deal[[#This Row],[Index]],Directory[Index],0),MATCH('DEAL DIRECTORY'!K$5,Directory[#Headers],0))</f>
        <v>POE组</v>
      </c>
      <c r="L237" s="129">
        <f>INDEX(Directory[],MATCH(tbl_deal[[#This Row],[Index]],Directory[Index],0),MATCH('DEAL DIRECTORY'!L$5,Directory[#Headers],0))</f>
        <v>1</v>
      </c>
      <c r="M237" s="129" t="str">
        <f>INDEX(Directory[],MATCH(tbl_deal[[#This Row],[Index]],Directory[Index],0),MATCH('DEAL DIRECTORY'!M$5,Directory[#Headers],0))</f>
        <v>腾讯控股</v>
      </c>
      <c r="N237" s="129" t="str">
        <f>INDEX(Directory[],MATCH(tbl_deal[[#This Row],[Index]],Directory[Index],0),MATCH('DEAL DIRECTORY'!N$5,Directory[#Headers],0))</f>
        <v>A1/A+/A+</v>
      </c>
      <c r="O237" s="129" t="str">
        <f>INDEX(Directory[],MATCH(tbl_deal[[#This Row],[Index]],Directory[Index],0),MATCH('DEAL DIRECTORY'!O$5,Directory[#Headers],0))</f>
        <v>USD</v>
      </c>
      <c r="P237" s="129">
        <f>INDEX(Directory[],MATCH(tbl_deal[[#This Row],[Index]],Directory[Index],0),MATCH('DEAL DIRECTORY'!P$5,Directory[#Headers],0))</f>
        <v>9</v>
      </c>
      <c r="Q237" s="129" t="str">
        <f>INDEX(Directory[],MATCH(tbl_deal[[#This Row],[Index]],Directory[Index],0),MATCH('DEAL DIRECTORY'!Q$5,Directory[#Headers],0))</f>
        <v>20</v>
      </c>
      <c r="R237" s="129" t="str">
        <f>INDEX(Directory[],MATCH(tbl_deal[[#This Row],[Index]],Directory[Index],0),MATCH('DEAL DIRECTORY'!R$5,Directory[#Headers],0))</f>
        <v>3.68%</v>
      </c>
      <c r="S237" s="129" t="str">
        <f>INDEX(Directory[],MATCH(tbl_deal[[#This Row],[Index]],Directory[Index],0),MATCH('DEAL DIRECTORY'!S$5,Directory[#Headers],0))</f>
        <v>T20+175a</v>
      </c>
      <c r="T237" s="129" t="str">
        <f>INDEX(Directory[],MATCH(tbl_deal[[#This Row],[Index]],Directory[Index],0),MATCH('DEAL DIRECTORY'!T$5,Directory[#Headers],0))</f>
        <v>T20+150</v>
      </c>
      <c r="U237" s="129" t="str">
        <f>INDEX(Directory[],MATCH(tbl_deal[[#This Row],[Index]],Directory[Index],0),MATCH('DEAL DIRECTORY'!U$5,Directory[#Headers],0))</f>
        <v>T20+150</v>
      </c>
      <c r="V237" s="131">
        <f>INDEX(Directory[],MATCH(tbl_deal[[#This Row],[Index]],Directory[Index],0),MATCH('DEAL DIRECTORY'!V$5,Directory[#Headers],0))</f>
        <v>25</v>
      </c>
      <c r="W237" s="129" t="str">
        <f>INDEX(Directory[],MATCH(tbl_deal[[#This Row],[Index]],Directory[Index],0),MATCH('DEAL DIRECTORY'!W$5,Directory[#Headers],0))</f>
        <v>直发</v>
      </c>
      <c r="X237" s="129" t="str">
        <f>INDEX(Directory[],MATCH(tbl_deal[[#This Row],[Index]],Directory[Index],0),MATCH('DEAL DIRECTORY'!X$5,Directory[#Headers],0))</f>
        <v>--</v>
      </c>
      <c r="Y237" s="129" t="str">
        <f>INDEX(Directory[],MATCH(tbl_deal[[#This Row],[Index]],Directory[Index],0),MATCH('DEAL DIRECTORY'!Y$5,Directory[#Headers],0))</f>
        <v>港交所;法兰克福</v>
      </c>
      <c r="Z237" s="129" t="str">
        <f>INDEX(Directory[],MATCH(tbl_deal[[#This Row],[Index]],Directory[Index],0),MATCH('DEAL DIRECTORY'!Z$5,Directory[#Headers],0))</f>
        <v/>
      </c>
      <c r="AA237" s="129" t="str">
        <f>INDEX(Directory[],MATCH(tbl_deal[[#This Row],[Index]],Directory[Index],0),MATCH('DEAL DIRECTORY'!AA$5,Directory[#Headers],0))</f>
        <v/>
      </c>
      <c r="AB237" s="129" t="str">
        <f>INDEX(Directory[],MATCH(tbl_deal[[#This Row],[Index]],Directory[Index],0),MATCH('DEAL DIRECTORY'!AB$5,Directory[#Headers],0))</f>
        <v>BISL</v>
      </c>
      <c r="AC237" s="129" t="str">
        <f>INDEX(Directory[],MATCH(tbl_deal[[#This Row],[Index]],Directory[Index],0),MATCH('DEAL DIRECTORY'!AC$5,Directory[#Headers],0))</f>
        <v>--</v>
      </c>
      <c r="AD237" s="129" t="str">
        <f>INDEX(Directory[],MATCH(tbl_deal[[#This Row],[Index]],Directory[Index],0),MATCH('DEAL DIRECTORY'!AD$5,Directory[#Headers],0))</f>
        <v>--</v>
      </c>
      <c r="AE237" s="129" t="str">
        <f>INDEX(Directory[],MATCH(tbl_deal[[#This Row],[Index]],Directory[Index],0),MATCH('DEAL DIRECTORY'!AE$5,Directory[#Headers],0))</f>
        <v>--</v>
      </c>
      <c r="AF237" s="129" t="str">
        <f>INDEX(Directory[],MATCH(tbl_deal[[#This Row],[Index]],Directory[Index],0),MATCH('DEAL DIRECTORY'!AF$5,Directory[#Headers],0))</f>
        <v>N</v>
      </c>
      <c r="AG237" s="129" t="str">
        <f>INDEX(Directory[],MATCH(tbl_deal[[#This Row],[Index]],Directory[Index],0),MATCH('DEAL DIRECTORY'!AG$5,Directory[#Headers],0))</f>
        <v>腾讯控股有限公司</v>
      </c>
      <c r="AH237" s="129" t="str">
        <f>INDEX(Directory[],MATCH(tbl_deal[[#This Row],[Index]],Directory[Index],0),MATCH('DEAL DIRECTORY'!AH$5,Directory[#Headers],0))</f>
        <v>A1/A+/A+</v>
      </c>
      <c r="AI237" s="129" t="str">
        <f>INDEX(Directory[],MATCH(tbl_deal[[#This Row],[Index]],Directory[Index],0),MATCH('DEAL DIRECTORY'!AI$5,Directory[#Headers],0))</f>
        <v>--</v>
      </c>
      <c r="AJ237" s="129" t="str">
        <f>INDEX(Directory[],MATCH(tbl_deal[[#This Row],[Index]],Directory[Index],0),MATCH('DEAL DIRECTORY'!AJ$5,Directory[#Headers],0))</f>
        <v>广东</v>
      </c>
      <c r="AK237" s="129" t="str">
        <f>INDEX(Directory[],MATCH(tbl_deal[[#This Row],[Index]],Directory[Index],0),MATCH('DEAL DIRECTORY'!AK$5,Directory[#Headers],0))</f>
        <v>深圳市</v>
      </c>
      <c r="AL237" s="129" t="str">
        <f>INDEX(Directory[],MATCH(tbl_deal[[#This Row],[Index]],Directory[Index],0),MATCH('DEAL DIRECTORY'!AL$5,Directory[#Headers],0))</f>
        <v>--</v>
      </c>
      <c r="AM237" s="129" t="str">
        <f>INDEX(Directory[],MATCH(tbl_deal[[#This Row],[Index]],Directory[Index],0),MATCH('DEAL DIRECTORY'!AM$5,Directory[#Headers],0))</f>
        <v>--</v>
      </c>
      <c r="AN237" s="129" t="str">
        <f>INDEX(Directory[],MATCH(tbl_deal[[#This Row],[Index]],Directory[Index],0),MATCH('DEAL DIRECTORY'!AN$5,Directory[#Headers],0))</f>
        <v>--</v>
      </c>
      <c r="AO237" s="132">
        <f>IF(ISBLANK(INDEX(Directory[],MATCH(tbl_deal[[#This Row],[Index]],Directory[Index],0),MATCH('DEAL DIRECTORY'!AO$5,Directory[#Headers],0))),"--",INDEX(Directory[],MATCH(tbl_deal[[#This Row],[Index]],Directory[Index],0),MATCH('DEAL DIRECTORY'!AO$5,Directory[#Headers],0)))</f>
        <v>693750</v>
      </c>
      <c r="AP237" s="129">
        <f>INDEX(Directory[],MATCH(tbl_deal[[#This Row],[Index]],Directory[Index],0),MATCH('DEAL DIRECTORY'!AP$5,Directory[#Headers],0))</f>
        <v>9</v>
      </c>
      <c r="AQ237" s="129">
        <f>INDEX(Directory[],MATCH(tbl_deal[[#This Row],[Index]],Directory[Index],0),MATCH('DEAL DIRECTORY'!AQ$5,Directory[#Headers],0))</f>
        <v>58.71</v>
      </c>
      <c r="AR237" s="129">
        <f>INDEX(Directory[],MATCH(tbl_deal[[#This Row],[Index]],Directory[Index],0),MATCH('DEAL DIRECTORY'!AR$5,Directory[#Headers],0))</f>
        <v>69.766999999999996</v>
      </c>
      <c r="AS237" s="129" t="str">
        <f>INDEX(Directory[],MATCH(tbl_deal[[#This Row],[Index]],Directory[Index],0),MATCH('DEAL DIRECTORY'!AS$5,Directory[#Headers],0))</f>
        <v>民企</v>
      </c>
      <c r="AT237" s="129" t="str">
        <f>INDEX(Directory[],MATCH(tbl_deal[[#This Row],[Index]],Directory[Index],0),MATCH('DEAL DIRECTORY'!AT$5,Directory[#Headers],0))</f>
        <v>产业</v>
      </c>
      <c r="AU237" s="129" t="str">
        <f>INDEX(Directory[],MATCH(tbl_deal[[#This Row],[Index]],Directory[Index],0),MATCH('DEAL DIRECTORY'!AU$5,Directory[#Headers],0))</f>
        <v>--</v>
      </c>
      <c r="AV237" s="129" t="str">
        <f>INDEX(Directory[],MATCH(tbl_deal[[#This Row],[Index]],Directory[Index],0),MATCH('DEAL DIRECTORY'!AV$5,Directory[#Headers],0))</f>
        <v>直发</v>
      </c>
      <c r="AW237" s="129" t="str">
        <f>INDEX(Directory[],MATCH(tbl_deal[[#This Row],[Index]],Directory[Index],0),MATCH('DEAL DIRECTORY'!AW$5,Directory[#Headers],0))</f>
        <v>投资级</v>
      </c>
      <c r="AX237" s="129" t="str">
        <f>INDEX(Directory[],MATCH(tbl_deal[[#This Row],[Index]],Directory[Index],0),MATCH('DEAL DIRECTORY'!AX$5,Directory[#Headers],0))</f>
        <v>&gt;5亿</v>
      </c>
      <c r="AY237" s="133" t="str">
        <f>INDEX(Directory[],MATCH(tbl_deal[[#This Row],[Index]],Directory[Index],0),MATCH('DEAL DIRECTORY'!AY$5,Directory[#Headers],0))</f>
        <v>21年</v>
      </c>
      <c r="AZ237" s="129" t="str">
        <f>INDEX(Directory[],MATCH(tbl_deal[[#This Row],[Index]],Directory[Index],0),MATCH('DEAL DIRECTORY'!AZ$5,Directory[#Headers],0))</f>
        <v>Q2</v>
      </c>
      <c r="BA237" s="129" t="str">
        <f>INDEX(Directory[],MATCH(tbl_deal[[#This Row],[Index]],Directory[Index],0),MATCH('DEAL DIRECTORY'!BA$5,Directory[#Headers],0))</f>
        <v>04月</v>
      </c>
      <c r="BB237" s="129" t="str">
        <f>INDEX(Directory[],MATCH(tbl_deal[[#This Row],[Index]],Directory[Index],0),MATCH('DEAL DIRECTORY'!BB$5,Directory[#Headers],0))</f>
        <v>--</v>
      </c>
      <c r="BC237" s="129" t="str">
        <f>INDEX(Directory[],MATCH(tbl_deal[[#This Row],[Index]],Directory[Index],0),MATCH('DEAL DIRECTORY'!BC$5,Directory[#Headers],0))</f>
        <v>TENCENT HOLDINGS LTD</v>
      </c>
      <c r="BD237" s="129" t="str">
        <f>INDEX(Directory[],MATCH(tbl_deal[[#This Row],[Index]],Directory[Index],0),MATCH('DEAL DIRECTORY'!BD$5,Directory[#Headers],0))</f>
        <v>US88032XBB91</v>
      </c>
      <c r="BE237" s="137" t="str">
        <f>INDEX(Directory[],MATCH(tbl_deal[[#This Row],[Index]],Directory[Index],0),MATCH('DEAL DIRECTORY'!BE$5,Directory[#Headers],0))</f>
        <v>21年04月</v>
      </c>
      <c r="BF237" s="137" t="str">
        <f>INDEX(Directory[],MATCH(tbl_deal[[#This Row],[Index]],Directory[Index],0),MATCH('DEAL DIRECTORY'!BF$5,Directory[#Headers],0))</f>
        <v>腾讯控股</v>
      </c>
      <c r="BG237" s="137" t="str">
        <f>INDEX(Directory[],MATCH(tbl_deal[[#This Row],[Index]],Directory[Index],0),MATCH('DEAL DIRECTORY'!BG$5,Directory[#Headers],0))</f>
        <v>A1/A+/A+</v>
      </c>
      <c r="BH237" s="137" t="str">
        <f>INDEX(Directory[],MATCH(tbl_deal[[#This Row],[Index]],Directory[Index],0),MATCH('DEAL DIRECTORY'!BH$5,Directory[#Headers],0))</f>
        <v>高级债</v>
      </c>
      <c r="BI237" s="137" t="str">
        <f>INDEX(Directory[],MATCH(tbl_deal[[#This Row],[Index]],Directory[Index],0),MATCH('DEAL DIRECTORY'!BI$5,Directory[#Headers],0))</f>
        <v>9亿美元</v>
      </c>
      <c r="BJ237" s="137" t="str">
        <f>INDEX(Directory[],MATCH(tbl_deal[[#This Row],[Index]],Directory[Index],0),MATCH('DEAL DIRECTORY'!BJ$5,Directory[#Headers],0))</f>
        <v>20年</v>
      </c>
      <c r="BK237" s="137" t="str">
        <f>INDEX(Directory[],MATCH(tbl_deal[[#This Row],[Index]],Directory[Index],0),MATCH('DEAL DIRECTORY'!BK$5,Directory[#Headers],0))</f>
        <v>3.68%</v>
      </c>
      <c r="BL237" s="137" t="str">
        <f>INDEX(Directory[],MATCH(tbl_deal[[#This Row],[Index]],Directory[Index],0),MATCH('DEAL DIRECTORY'!BL$5,Directory[#Headers],0))</f>
        <v>账簿管理人</v>
      </c>
      <c r="BM237" s="129" t="str">
        <f>INDEX(Directory[],MATCH(tbl_deal[[#This Row],[Index]],Directory[Index],0),MATCH('DEAL DIRECTORY'!BM$5,Directory[#Headers],0))</f>
        <v/>
      </c>
      <c r="BN237" s="4"/>
      <c r="BO237" s="4"/>
      <c r="BP237" s="4"/>
    </row>
    <row r="238" spans="3:68" ht="20.25" customHeight="1" x14ac:dyDescent="0.25">
      <c r="C238" s="129">
        <f>Directory[[#This Row],[Index]]</f>
        <v>233</v>
      </c>
      <c r="D238" s="130">
        <f>INDEX(Directory[],MATCH(tbl_deal[[#This Row],[Index]],Directory[Index],0),MATCH('DEAL DIRECTORY'!D$5,Directory[#Headers],0))</f>
        <v>44301</v>
      </c>
      <c r="E238" s="129" t="str">
        <f>INDEX(Directory[],MATCH(tbl_deal[[#This Row],[Index]],Directory[Index],0),MATCH('DEAL DIRECTORY'!E$5,Directory[#Headers],0))</f>
        <v/>
      </c>
      <c r="F238" s="129" t="str">
        <f>INDEX(Directory[],MATCH(tbl_deal[[#This Row],[Index]],Directory[Index],0),MATCH('DEAL DIRECTORY'!F$5,Directory[#Headers],0))</f>
        <v/>
      </c>
      <c r="G238" s="129" t="str">
        <f>INDEX(Directory[],MATCH(tbl_deal[[#This Row],[Index]],Directory[Index],0),MATCH('DEAL DIRECTORY'!G$5,Directory[#Headers],0))</f>
        <v>Salmon</v>
      </c>
      <c r="H238" s="135" t="str">
        <f>IF(tbl_deal[[#This Row],[FolderPath]]="","",HYPERLINK(tbl_deal[[#This Row],[FolderPath]],"📂"))</f>
        <v/>
      </c>
      <c r="I238" s="129" t="str">
        <f>INDEX(Directory[],MATCH(tbl_deal[[#This Row],[Index]],Directory[Index],0),MATCH('DEAL DIRECTORY'!I$5,Directory[#Headers],0))</f>
        <v>JBR</v>
      </c>
      <c r="J238" s="129" t="str">
        <f>INDEX(Directory[],MATCH(tbl_deal[[#This Row],[Index]],Directory[Index],0),MATCH('DEAL DIRECTORY'!J$5,Directory[#Headers],0))</f>
        <v>n/a</v>
      </c>
      <c r="K238" s="129" t="str">
        <f>INDEX(Directory[],MATCH(tbl_deal[[#This Row],[Index]],Directory[Index],0),MATCH('DEAL DIRECTORY'!K$5,Directory[#Headers],0))</f>
        <v>POE组</v>
      </c>
      <c r="L238" s="129">
        <f>INDEX(Directory[],MATCH(tbl_deal[[#This Row],[Index]],Directory[Index],0),MATCH('DEAL DIRECTORY'!L$5,Directory[#Headers],0))</f>
        <v>1</v>
      </c>
      <c r="M238" s="129" t="str">
        <f>INDEX(Directory[],MATCH(tbl_deal[[#This Row],[Index]],Directory[Index],0),MATCH('DEAL DIRECTORY'!M$5,Directory[#Headers],0))</f>
        <v>腾讯控股</v>
      </c>
      <c r="N238" s="129" t="str">
        <f>INDEX(Directory[],MATCH(tbl_deal[[#This Row],[Index]],Directory[Index],0),MATCH('DEAL DIRECTORY'!N$5,Directory[#Headers],0))</f>
        <v>A1/A+/A+</v>
      </c>
      <c r="O238" s="129" t="str">
        <f>INDEX(Directory[],MATCH(tbl_deal[[#This Row],[Index]],Directory[Index],0),MATCH('DEAL DIRECTORY'!O$5,Directory[#Headers],0))</f>
        <v>USD</v>
      </c>
      <c r="P238" s="129">
        <f>INDEX(Directory[],MATCH(tbl_deal[[#This Row],[Index]],Directory[Index],0),MATCH('DEAL DIRECTORY'!P$5,Directory[#Headers],0))</f>
        <v>5</v>
      </c>
      <c r="Q238" s="129" t="str">
        <f>INDEX(Directory[],MATCH(tbl_deal[[#This Row],[Index]],Directory[Index],0),MATCH('DEAL DIRECTORY'!Q$5,Directory[#Headers],0))</f>
        <v>10</v>
      </c>
      <c r="R238" s="129" t="str">
        <f>INDEX(Directory[],MATCH(tbl_deal[[#This Row],[Index]],Directory[Index],0),MATCH('DEAL DIRECTORY'!R$5,Directory[#Headers],0))</f>
        <v>2.88%</v>
      </c>
      <c r="S238" s="129" t="str">
        <f>INDEX(Directory[],MATCH(tbl_deal[[#This Row],[Index]],Directory[Index],0),MATCH('DEAL DIRECTORY'!S$5,Directory[#Headers],0))</f>
        <v>T10+165a</v>
      </c>
      <c r="T238" s="129" t="str">
        <f>INDEX(Directory[],MATCH(tbl_deal[[#This Row],[Index]],Directory[Index],0),MATCH('DEAL DIRECTORY'!T$5,Directory[#Headers],0))</f>
        <v>T10+130</v>
      </c>
      <c r="U238" s="129" t="str">
        <f>INDEX(Directory[],MATCH(tbl_deal[[#This Row],[Index]],Directory[Index],0),MATCH('DEAL DIRECTORY'!U$5,Directory[#Headers],0))</f>
        <v>T10+130</v>
      </c>
      <c r="V238" s="131">
        <f>INDEX(Directory[],MATCH(tbl_deal[[#This Row],[Index]],Directory[Index],0),MATCH('DEAL DIRECTORY'!V$5,Directory[#Headers],0))</f>
        <v>35</v>
      </c>
      <c r="W238" s="129" t="str">
        <f>INDEX(Directory[],MATCH(tbl_deal[[#This Row],[Index]],Directory[Index],0),MATCH('DEAL DIRECTORY'!W$5,Directory[#Headers],0))</f>
        <v>直发</v>
      </c>
      <c r="X238" s="129" t="str">
        <f>INDEX(Directory[],MATCH(tbl_deal[[#This Row],[Index]],Directory[Index],0),MATCH('DEAL DIRECTORY'!X$5,Directory[#Headers],0))</f>
        <v>--</v>
      </c>
      <c r="Y238" s="129" t="str">
        <f>INDEX(Directory[],MATCH(tbl_deal[[#This Row],[Index]],Directory[Index],0),MATCH('DEAL DIRECTORY'!Y$5,Directory[#Headers],0))</f>
        <v>港交所;法兰克福</v>
      </c>
      <c r="Z238" s="129" t="str">
        <f>INDEX(Directory[],MATCH(tbl_deal[[#This Row],[Index]],Directory[Index],0),MATCH('DEAL DIRECTORY'!Z$5,Directory[#Headers],0))</f>
        <v/>
      </c>
      <c r="AA238" s="129" t="str">
        <f>INDEX(Directory[],MATCH(tbl_deal[[#This Row],[Index]],Directory[Index],0),MATCH('DEAL DIRECTORY'!AA$5,Directory[#Headers],0))</f>
        <v/>
      </c>
      <c r="AB238" s="129" t="str">
        <f>INDEX(Directory[],MATCH(tbl_deal[[#This Row],[Index]],Directory[Index],0),MATCH('DEAL DIRECTORY'!AB$5,Directory[#Headers],0))</f>
        <v>BISL</v>
      </c>
      <c r="AC238" s="129" t="str">
        <f>INDEX(Directory[],MATCH(tbl_deal[[#This Row],[Index]],Directory[Index],0),MATCH('DEAL DIRECTORY'!AC$5,Directory[#Headers],0))</f>
        <v>--</v>
      </c>
      <c r="AD238" s="129" t="str">
        <f>INDEX(Directory[],MATCH(tbl_deal[[#This Row],[Index]],Directory[Index],0),MATCH('DEAL DIRECTORY'!AD$5,Directory[#Headers],0))</f>
        <v>--</v>
      </c>
      <c r="AE238" s="129" t="str">
        <f>INDEX(Directory[],MATCH(tbl_deal[[#This Row],[Index]],Directory[Index],0),MATCH('DEAL DIRECTORY'!AE$5,Directory[#Headers],0))</f>
        <v>--</v>
      </c>
      <c r="AF238" s="129" t="str">
        <f>INDEX(Directory[],MATCH(tbl_deal[[#This Row],[Index]],Directory[Index],0),MATCH('DEAL DIRECTORY'!AF$5,Directory[#Headers],0))</f>
        <v>N</v>
      </c>
      <c r="AG238" s="129" t="str">
        <f>INDEX(Directory[],MATCH(tbl_deal[[#This Row],[Index]],Directory[Index],0),MATCH('DEAL DIRECTORY'!AG$5,Directory[#Headers],0))</f>
        <v>腾讯控股有限公司</v>
      </c>
      <c r="AH238" s="129" t="str">
        <f>INDEX(Directory[],MATCH(tbl_deal[[#This Row],[Index]],Directory[Index],0),MATCH('DEAL DIRECTORY'!AH$5,Directory[#Headers],0))</f>
        <v>A1/A+/A+</v>
      </c>
      <c r="AI238" s="129" t="str">
        <f>INDEX(Directory[],MATCH(tbl_deal[[#This Row],[Index]],Directory[Index],0),MATCH('DEAL DIRECTORY'!AI$5,Directory[#Headers],0))</f>
        <v>--</v>
      </c>
      <c r="AJ238" s="129" t="str">
        <f>INDEX(Directory[],MATCH(tbl_deal[[#This Row],[Index]],Directory[Index],0),MATCH('DEAL DIRECTORY'!AJ$5,Directory[#Headers],0))</f>
        <v>广东</v>
      </c>
      <c r="AK238" s="129" t="str">
        <f>INDEX(Directory[],MATCH(tbl_deal[[#This Row],[Index]],Directory[Index],0),MATCH('DEAL DIRECTORY'!AK$5,Directory[#Headers],0))</f>
        <v>深圳市</v>
      </c>
      <c r="AL238" s="129" t="str">
        <f>INDEX(Directory[],MATCH(tbl_deal[[#This Row],[Index]],Directory[Index],0),MATCH('DEAL DIRECTORY'!AL$5,Directory[#Headers],0))</f>
        <v>--</v>
      </c>
      <c r="AM238" s="129" t="str">
        <f>INDEX(Directory[],MATCH(tbl_deal[[#This Row],[Index]],Directory[Index],0),MATCH('DEAL DIRECTORY'!AM$5,Directory[#Headers],0))</f>
        <v>--</v>
      </c>
      <c r="AN238" s="129" t="str">
        <f>INDEX(Directory[],MATCH(tbl_deal[[#This Row],[Index]],Directory[Index],0),MATCH('DEAL DIRECTORY'!AN$5,Directory[#Headers],0))</f>
        <v>--</v>
      </c>
      <c r="AO238" s="132">
        <f>IF(ISBLANK(INDEX(Directory[],MATCH(tbl_deal[[#This Row],[Index]],Directory[Index],0),MATCH('DEAL DIRECTORY'!AO$5,Directory[#Headers],0))),"--",INDEX(Directory[],MATCH(tbl_deal[[#This Row],[Index]],Directory[Index],0),MATCH('DEAL DIRECTORY'!AO$5,Directory[#Headers],0)))</f>
        <v>693750</v>
      </c>
      <c r="AP238" s="129">
        <f>INDEX(Directory[],MATCH(tbl_deal[[#This Row],[Index]],Directory[Index],0),MATCH('DEAL DIRECTORY'!AP$5,Directory[#Headers],0))</f>
        <v>5</v>
      </c>
      <c r="AQ238" s="129">
        <f>INDEX(Directory[],MATCH(tbl_deal[[#This Row],[Index]],Directory[Index],0),MATCH('DEAL DIRECTORY'!AQ$5,Directory[#Headers],0))</f>
        <v>32.619999999999997</v>
      </c>
      <c r="AR238" s="129">
        <f>INDEX(Directory[],MATCH(tbl_deal[[#This Row],[Index]],Directory[Index],0),MATCH('DEAL DIRECTORY'!AR$5,Directory[#Headers],0))</f>
        <v>38.76</v>
      </c>
      <c r="AS238" s="129" t="str">
        <f>INDEX(Directory[],MATCH(tbl_deal[[#This Row],[Index]],Directory[Index],0),MATCH('DEAL DIRECTORY'!AS$5,Directory[#Headers],0))</f>
        <v>民企</v>
      </c>
      <c r="AT238" s="129" t="str">
        <f>INDEX(Directory[],MATCH(tbl_deal[[#This Row],[Index]],Directory[Index],0),MATCH('DEAL DIRECTORY'!AT$5,Directory[#Headers],0))</f>
        <v>产业</v>
      </c>
      <c r="AU238" s="129" t="str">
        <f>INDEX(Directory[],MATCH(tbl_deal[[#This Row],[Index]],Directory[Index],0),MATCH('DEAL DIRECTORY'!AU$5,Directory[#Headers],0))</f>
        <v>--</v>
      </c>
      <c r="AV238" s="129" t="str">
        <f>INDEX(Directory[],MATCH(tbl_deal[[#This Row],[Index]],Directory[Index],0),MATCH('DEAL DIRECTORY'!AV$5,Directory[#Headers],0))</f>
        <v>直发</v>
      </c>
      <c r="AW238" s="129" t="str">
        <f>INDEX(Directory[],MATCH(tbl_deal[[#This Row],[Index]],Directory[Index],0),MATCH('DEAL DIRECTORY'!AW$5,Directory[#Headers],0))</f>
        <v>投资级</v>
      </c>
      <c r="AX238" s="129" t="str">
        <f>INDEX(Directory[],MATCH(tbl_deal[[#This Row],[Index]],Directory[Index],0),MATCH('DEAL DIRECTORY'!AX$5,Directory[#Headers],0))</f>
        <v>3-5亿</v>
      </c>
      <c r="AY238" s="133" t="str">
        <f>INDEX(Directory[],MATCH(tbl_deal[[#This Row],[Index]],Directory[Index],0),MATCH('DEAL DIRECTORY'!AY$5,Directory[#Headers],0))</f>
        <v>21年</v>
      </c>
      <c r="AZ238" s="129" t="str">
        <f>INDEX(Directory[],MATCH(tbl_deal[[#This Row],[Index]],Directory[Index],0),MATCH('DEAL DIRECTORY'!AZ$5,Directory[#Headers],0))</f>
        <v>Q2</v>
      </c>
      <c r="BA238" s="129" t="str">
        <f>INDEX(Directory[],MATCH(tbl_deal[[#This Row],[Index]],Directory[Index],0),MATCH('DEAL DIRECTORY'!BA$5,Directory[#Headers],0))</f>
        <v>04月</v>
      </c>
      <c r="BB238" s="129" t="str">
        <f>INDEX(Directory[],MATCH(tbl_deal[[#This Row],[Index]],Directory[Index],0),MATCH('DEAL DIRECTORY'!BB$5,Directory[#Headers],0))</f>
        <v>--</v>
      </c>
      <c r="BC238" s="129" t="str">
        <f>INDEX(Directory[],MATCH(tbl_deal[[#This Row],[Index]],Directory[Index],0),MATCH('DEAL DIRECTORY'!BC$5,Directory[#Headers],0))</f>
        <v>TENCENT HOLDINGS LTD</v>
      </c>
      <c r="BD238" s="129" t="str">
        <f>INDEX(Directory[],MATCH(tbl_deal[[#This Row],[Index]],Directory[Index],0),MATCH('DEAL DIRECTORY'!BD$5,Directory[#Headers],0))</f>
        <v>US88032XBC74</v>
      </c>
      <c r="BE238" s="137" t="str">
        <f>INDEX(Directory[],MATCH(tbl_deal[[#This Row],[Index]],Directory[Index],0),MATCH('DEAL DIRECTORY'!BE$5,Directory[#Headers],0))</f>
        <v>21年04月</v>
      </c>
      <c r="BF238" s="137" t="str">
        <f>INDEX(Directory[],MATCH(tbl_deal[[#This Row],[Index]],Directory[Index],0),MATCH('DEAL DIRECTORY'!BF$5,Directory[#Headers],0))</f>
        <v>腾讯控股</v>
      </c>
      <c r="BG238" s="137" t="str">
        <f>INDEX(Directory[],MATCH(tbl_deal[[#This Row],[Index]],Directory[Index],0),MATCH('DEAL DIRECTORY'!BG$5,Directory[#Headers],0))</f>
        <v>A1/A+/A+</v>
      </c>
      <c r="BH238" s="137" t="str">
        <f>INDEX(Directory[],MATCH(tbl_deal[[#This Row],[Index]],Directory[Index],0),MATCH('DEAL DIRECTORY'!BH$5,Directory[#Headers],0))</f>
        <v>高级债</v>
      </c>
      <c r="BI238" s="137" t="str">
        <f>INDEX(Directory[],MATCH(tbl_deal[[#This Row],[Index]],Directory[Index],0),MATCH('DEAL DIRECTORY'!BI$5,Directory[#Headers],0))</f>
        <v>5亿美元</v>
      </c>
      <c r="BJ238" s="137" t="str">
        <f>INDEX(Directory[],MATCH(tbl_deal[[#This Row],[Index]],Directory[Index],0),MATCH('DEAL DIRECTORY'!BJ$5,Directory[#Headers],0))</f>
        <v>10年</v>
      </c>
      <c r="BK238" s="137" t="str">
        <f>INDEX(Directory[],MATCH(tbl_deal[[#This Row],[Index]],Directory[Index],0),MATCH('DEAL DIRECTORY'!BK$5,Directory[#Headers],0))</f>
        <v>2.88%</v>
      </c>
      <c r="BL238" s="137" t="str">
        <f>INDEX(Directory[],MATCH(tbl_deal[[#This Row],[Index]],Directory[Index],0),MATCH('DEAL DIRECTORY'!BL$5,Directory[#Headers],0))</f>
        <v>账簿管理人</v>
      </c>
      <c r="BM238" s="129" t="str">
        <f>INDEX(Directory[],MATCH(tbl_deal[[#This Row],[Index]],Directory[Index],0),MATCH('DEAL DIRECTORY'!BM$5,Directory[#Headers],0))</f>
        <v/>
      </c>
      <c r="BN238" s="4"/>
      <c r="BO238" s="4"/>
      <c r="BP238" s="4"/>
    </row>
    <row r="239" spans="3:68" ht="20.25" customHeight="1" x14ac:dyDescent="0.25">
      <c r="C239" s="129">
        <f>Directory[[#This Row],[Index]]</f>
        <v>232</v>
      </c>
      <c r="D239" s="130">
        <f>INDEX(Directory[],MATCH(tbl_deal[[#This Row],[Index]],Directory[Index],0),MATCH('DEAL DIRECTORY'!D$5,Directory[#Headers],0))</f>
        <v>44301</v>
      </c>
      <c r="E239" s="129" t="str">
        <f>INDEX(Directory[],MATCH(tbl_deal[[#This Row],[Index]],Directory[Index],0),MATCH('DEAL DIRECTORY'!E$5,Directory[#Headers],0))</f>
        <v/>
      </c>
      <c r="F239" s="129" t="str">
        <f>INDEX(Directory[],MATCH(tbl_deal[[#This Row],[Index]],Directory[Index],0),MATCH('DEAL DIRECTORY'!F$5,Directory[#Headers],0))</f>
        <v/>
      </c>
      <c r="G239" s="129" t="str">
        <f>INDEX(Directory[],MATCH(tbl_deal[[#This Row],[Index]],Directory[Index],0),MATCH('DEAL DIRECTORY'!G$5,Directory[#Headers],0))</f>
        <v>Prestige</v>
      </c>
      <c r="H239" s="135" t="str">
        <f>IF(tbl_deal[[#This Row],[FolderPath]]="","",HYPERLINK(tbl_deal[[#This Row],[FolderPath]],"📂"))</f>
        <v>📂</v>
      </c>
      <c r="I239" s="129" t="str">
        <f>INDEX(Directory[],MATCH(tbl_deal[[#This Row],[Index]],Directory[Index],0),MATCH('DEAL DIRECTORY'!I$5,Directory[#Headers],0))</f>
        <v>JGC</v>
      </c>
      <c r="J239" s="129" t="str">
        <f>INDEX(Directory[],MATCH(tbl_deal[[#This Row],[Index]],Directory[Index],0),MATCH('DEAL DIRECTORY'!J$5,Directory[#Headers],0))</f>
        <v>n/a</v>
      </c>
      <c r="K239" s="129" t="str">
        <f>INDEX(Directory[],MATCH(tbl_deal[[#This Row],[Index]],Directory[Index],0),MATCH('DEAL DIRECTORY'!K$5,Directory[#Headers],0))</f>
        <v>POE组</v>
      </c>
      <c r="L239" s="129">
        <f>INDEX(Directory[],MATCH(tbl_deal[[#This Row],[Index]],Directory[Index],0),MATCH('DEAL DIRECTORY'!L$5,Directory[#Headers],0))</f>
        <v>1</v>
      </c>
      <c r="M239" s="129" t="str">
        <f>INDEX(Directory[],MATCH(tbl_deal[[#This Row],[Index]],Directory[Index],0),MATCH('DEAL DIRECTORY'!M$5,Directory[#Headers],0))</f>
        <v>时代中国控股</v>
      </c>
      <c r="N239" s="129" t="str">
        <f>INDEX(Directory[],MATCH(tbl_deal[[#This Row],[Index]],Directory[Index],0),MATCH('DEAL DIRECTORY'!N$5,Directory[#Headers],0))</f>
        <v>--/--/BB-</v>
      </c>
      <c r="O239" s="129" t="str">
        <f>INDEX(Directory[],MATCH(tbl_deal[[#This Row],[Index]],Directory[Index],0),MATCH('DEAL DIRECTORY'!O$5,Directory[#Headers],0))</f>
        <v>USD</v>
      </c>
      <c r="P239" s="129">
        <f>INDEX(Directory[],MATCH(tbl_deal[[#This Row],[Index]],Directory[Index],0),MATCH('DEAL DIRECTORY'!P$5,Directory[#Headers],0))</f>
        <v>2</v>
      </c>
      <c r="Q239" s="129" t="str">
        <f>INDEX(Directory[],MATCH(tbl_deal[[#This Row],[Index]],Directory[Index],0),MATCH('DEAL DIRECTORY'!Q$5,Directory[#Headers],0))</f>
        <v>1</v>
      </c>
      <c r="R239" s="129" t="str">
        <f>INDEX(Directory[],MATCH(tbl_deal[[#This Row],[Index]],Directory[Index],0),MATCH('DEAL DIRECTORY'!R$5,Directory[#Headers],0))</f>
        <v>5.3%</v>
      </c>
      <c r="S239" s="129" t="str">
        <f>INDEX(Directory[],MATCH(tbl_deal[[#This Row],[Index]],Directory[Index],0),MATCH('DEAL DIRECTORY'!S$5,Directory[#Headers],0))</f>
        <v>--</v>
      </c>
      <c r="T239" s="129" t="str">
        <f>INDEX(Directory[],MATCH(tbl_deal[[#This Row],[Index]],Directory[Index],0),MATCH('DEAL DIRECTORY'!T$5,Directory[#Headers],0))</f>
        <v>5.3%</v>
      </c>
      <c r="U239" s="129" t="str">
        <f>INDEX(Directory[],MATCH(tbl_deal[[#This Row],[Index]],Directory[Index],0),MATCH('DEAL DIRECTORY'!U$5,Directory[#Headers],0))</f>
        <v>--</v>
      </c>
      <c r="V239" s="131">
        <f>INDEX(Directory[],MATCH(tbl_deal[[#This Row],[Index]],Directory[Index],0),MATCH('DEAL DIRECTORY'!V$5,Directory[#Headers],0))</f>
        <v>0</v>
      </c>
      <c r="W239" s="129" t="str">
        <f>INDEX(Directory[],MATCH(tbl_deal[[#This Row],[Index]],Directory[Index],0),MATCH('DEAL DIRECTORY'!W$5,Directory[#Headers],0))</f>
        <v>直发(红筹)</v>
      </c>
      <c r="X239" s="129" t="str">
        <f>INDEX(Directory[],MATCH(tbl_deal[[#This Row],[Index]],Directory[Index],0),MATCH('DEAL DIRECTORY'!X$5,Directory[#Headers],0))</f>
        <v>--</v>
      </c>
      <c r="Y239" s="129" t="str">
        <f>INDEX(Directory[],MATCH(tbl_deal[[#This Row],[Index]],Directory[Index],0),MATCH('DEAL DIRECTORY'!Y$5,Directory[#Headers],0))</f>
        <v>港交所</v>
      </c>
      <c r="Z239" s="129" t="str">
        <f>INDEX(Directory[],MATCH(tbl_deal[[#This Row],[Index]],Directory[Index],0),MATCH('DEAL DIRECTORY'!Z$5,Directory[#Headers],0))</f>
        <v/>
      </c>
      <c r="AA239" s="129" t="str">
        <f>INDEX(Directory[],MATCH(tbl_deal[[#This Row],[Index]],Directory[Index],0),MATCH('DEAL DIRECTORY'!AA$5,Directory[#Headers],0))</f>
        <v/>
      </c>
      <c r="AB239" s="129" t="str">
        <f>INDEX(Directory[],MATCH(tbl_deal[[#This Row],[Index]],Directory[Index],0),MATCH('DEAL DIRECTORY'!AB$5,Directory[#Headers],0))</f>
        <v>BISL</v>
      </c>
      <c r="AC239" s="129" t="str">
        <f>INDEX(Directory[],MATCH(tbl_deal[[#This Row],[Index]],Directory[Index],0),MATCH('DEAL DIRECTORY'!AC$5,Directory[#Headers],0))</f>
        <v>--</v>
      </c>
      <c r="AD239" s="129" t="str">
        <f>INDEX(Directory[],MATCH(tbl_deal[[#This Row],[Index]],Directory[Index],0),MATCH('DEAL DIRECTORY'!AD$5,Directory[#Headers],0))</f>
        <v>--</v>
      </c>
      <c r="AE239" s="129" t="str">
        <f>INDEX(Directory[],MATCH(tbl_deal[[#This Row],[Index]],Directory[Index],0),MATCH('DEAL DIRECTORY'!AE$5,Directory[#Headers],0))</f>
        <v>--</v>
      </c>
      <c r="AF239" s="129" t="str">
        <f>INDEX(Directory[],MATCH(tbl_deal[[#This Row],[Index]],Directory[Index],0),MATCH('DEAL DIRECTORY'!AF$5,Directory[#Headers],0))</f>
        <v>N</v>
      </c>
      <c r="AG239" s="129" t="str">
        <f>INDEX(Directory[],MATCH(tbl_deal[[#This Row],[Index]],Directory[Index],0),MATCH('DEAL DIRECTORY'!AG$5,Directory[#Headers],0))</f>
        <v>时代中国控股有限公司</v>
      </c>
      <c r="AH239" s="129" t="str">
        <f>INDEX(Directory[],MATCH(tbl_deal[[#This Row],[Index]],Directory[Index],0),MATCH('DEAL DIRECTORY'!AH$5,Directory[#Headers],0))</f>
        <v>Ca/--/--</v>
      </c>
      <c r="AI239" s="129" t="str">
        <f>INDEX(Directory[],MATCH(tbl_deal[[#This Row],[Index]],Directory[Index],0),MATCH('DEAL DIRECTORY'!AI$5,Directory[#Headers],0))</f>
        <v>--</v>
      </c>
      <c r="AJ239" s="129" t="str">
        <f>INDEX(Directory[],MATCH(tbl_deal[[#This Row],[Index]],Directory[Index],0),MATCH('DEAL DIRECTORY'!AJ$5,Directory[#Headers],0))</f>
        <v>广东</v>
      </c>
      <c r="AK239" s="129" t="str">
        <f>INDEX(Directory[],MATCH(tbl_deal[[#This Row],[Index]],Directory[Index],0),MATCH('DEAL DIRECTORY'!AK$5,Directory[#Headers],0))</f>
        <v>广州市</v>
      </c>
      <c r="AL239" s="129" t="str">
        <f>INDEX(Directory[],MATCH(tbl_deal[[#This Row],[Index]],Directory[Index],0),MATCH('DEAL DIRECTORY'!AL$5,Directory[#Headers],0))</f>
        <v>--</v>
      </c>
      <c r="AM239" s="129" t="str">
        <f>INDEX(Directory[],MATCH(tbl_deal[[#This Row],[Index]],Directory[Index],0),MATCH('DEAL DIRECTORY'!AM$5,Directory[#Headers],0))</f>
        <v>--</v>
      </c>
      <c r="AN239" s="129" t="str">
        <f>INDEX(Directory[],MATCH(tbl_deal[[#This Row],[Index]],Directory[Index],0),MATCH('DEAL DIRECTORY'!AN$5,Directory[#Headers],0))</f>
        <v>--</v>
      </c>
      <c r="AO239" s="132">
        <f>IF(ISBLANK(INDEX(Directory[],MATCH(tbl_deal[[#This Row],[Index]],Directory[Index],0),MATCH('DEAL DIRECTORY'!AO$5,Directory[#Headers],0))),"--",INDEX(Directory[],MATCH(tbl_deal[[#This Row],[Index]],Directory[Index],0),MATCH('DEAL DIRECTORY'!AO$5,Directory[#Headers],0)))</f>
        <v>150000</v>
      </c>
      <c r="AP239" s="129">
        <f>INDEX(Directory[],MATCH(tbl_deal[[#This Row],[Index]],Directory[Index],0),MATCH('DEAL DIRECTORY'!AP$5,Directory[#Headers],0))</f>
        <v>2</v>
      </c>
      <c r="AQ239" s="129">
        <f>INDEX(Directory[],MATCH(tbl_deal[[#This Row],[Index]],Directory[Index],0),MATCH('DEAL DIRECTORY'!AQ$5,Directory[#Headers],0))</f>
        <v>13.05</v>
      </c>
      <c r="AR239" s="129">
        <f>INDEX(Directory[],MATCH(tbl_deal[[#This Row],[Index]],Directory[Index],0),MATCH('DEAL DIRECTORY'!AR$5,Directory[#Headers],0))</f>
        <v>15.504</v>
      </c>
      <c r="AS239" s="129" t="str">
        <f>INDEX(Directory[],MATCH(tbl_deal[[#This Row],[Index]],Directory[Index],0),MATCH('DEAL DIRECTORY'!AS$5,Directory[#Headers],0))</f>
        <v>民企</v>
      </c>
      <c r="AT239" s="129" t="str">
        <f>INDEX(Directory[],MATCH(tbl_deal[[#This Row],[Index]],Directory[Index],0),MATCH('DEAL DIRECTORY'!AT$5,Directory[#Headers],0))</f>
        <v>房地产</v>
      </c>
      <c r="AU239" s="129" t="str">
        <f>INDEX(Directory[],MATCH(tbl_deal[[#This Row],[Index]],Directory[Index],0),MATCH('DEAL DIRECTORY'!AU$5,Directory[#Headers],0))</f>
        <v>--</v>
      </c>
      <c r="AV239" s="129" t="str">
        <f>INDEX(Directory[],MATCH(tbl_deal[[#This Row],[Index]],Directory[Index],0),MATCH('DEAL DIRECTORY'!AV$5,Directory[#Headers],0))</f>
        <v>红筹</v>
      </c>
      <c r="AW239" s="129" t="str">
        <f>INDEX(Directory[],MATCH(tbl_deal[[#This Row],[Index]],Directory[Index],0),MATCH('DEAL DIRECTORY'!AW$5,Directory[#Headers],0))</f>
        <v>高收益</v>
      </c>
      <c r="AX239" s="129" t="str">
        <f>INDEX(Directory[],MATCH(tbl_deal[[#This Row],[Index]],Directory[Index],0),MATCH('DEAL DIRECTORY'!AX$5,Directory[#Headers],0))</f>
        <v>≤2亿</v>
      </c>
      <c r="AY239" s="133" t="str">
        <f>INDEX(Directory[],MATCH(tbl_deal[[#This Row],[Index]],Directory[Index],0),MATCH('DEAL DIRECTORY'!AY$5,Directory[#Headers],0))</f>
        <v>21年</v>
      </c>
      <c r="AZ239" s="129" t="str">
        <f>INDEX(Directory[],MATCH(tbl_deal[[#This Row],[Index]],Directory[Index],0),MATCH('DEAL DIRECTORY'!AZ$5,Directory[#Headers],0))</f>
        <v>Q2</v>
      </c>
      <c r="BA239" s="129" t="str">
        <f>INDEX(Directory[],MATCH(tbl_deal[[#This Row],[Index]],Directory[Index],0),MATCH('DEAL DIRECTORY'!BA$5,Directory[#Headers],0))</f>
        <v>04月</v>
      </c>
      <c r="BB239" s="129" t="str">
        <f>INDEX(Directory[],MATCH(tbl_deal[[#This Row],[Index]],Directory[Index],0),MATCH('DEAL DIRECTORY'!BB$5,Directory[#Headers],0))</f>
        <v>--</v>
      </c>
      <c r="BC239" s="129" t="str">
        <f>INDEX(Directory[],MATCH(tbl_deal[[#This Row],[Index]],Directory[Index],0),MATCH('DEAL DIRECTORY'!BC$5,Directory[#Headers],0))</f>
        <v>TIMES CHINA HOLDINGS LTD</v>
      </c>
      <c r="BD239" s="129" t="str">
        <f>INDEX(Directory[],MATCH(tbl_deal[[#This Row],[Index]],Directory[Index],0),MATCH('DEAL DIRECTORY'!BD$5,Directory[#Headers],0))</f>
        <v>XS2333523814</v>
      </c>
      <c r="BE239" s="137" t="str">
        <f>INDEX(Directory[],MATCH(tbl_deal[[#This Row],[Index]],Directory[Index],0),MATCH('DEAL DIRECTORY'!BE$5,Directory[#Headers],0))</f>
        <v>21年04月</v>
      </c>
      <c r="BF239" s="137" t="str">
        <f>INDEX(Directory[],MATCH(tbl_deal[[#This Row],[Index]],Directory[Index],0),MATCH('DEAL DIRECTORY'!BF$5,Directory[#Headers],0))</f>
        <v>时代中国控股</v>
      </c>
      <c r="BG239" s="137" t="str">
        <f>INDEX(Directory[],MATCH(tbl_deal[[#This Row],[Index]],Directory[Index],0),MATCH('DEAL DIRECTORY'!BG$5,Directory[#Headers],0))</f>
        <v>--/--/BB-</v>
      </c>
      <c r="BH239" s="137" t="str">
        <f>INDEX(Directory[],MATCH(tbl_deal[[#This Row],[Index]],Directory[Index],0),MATCH('DEAL DIRECTORY'!BH$5,Directory[#Headers],0))</f>
        <v>高级债</v>
      </c>
      <c r="BI239" s="137" t="str">
        <f>INDEX(Directory[],MATCH(tbl_deal[[#This Row],[Index]],Directory[Index],0),MATCH('DEAL DIRECTORY'!BI$5,Directory[#Headers],0))</f>
        <v>2亿美元</v>
      </c>
      <c r="BJ239" s="137" t="str">
        <f>INDEX(Directory[],MATCH(tbl_deal[[#This Row],[Index]],Directory[Index],0),MATCH('DEAL DIRECTORY'!BJ$5,Directory[#Headers],0))</f>
        <v>1年</v>
      </c>
      <c r="BK239" s="137" t="str">
        <f>INDEX(Directory[],MATCH(tbl_deal[[#This Row],[Index]],Directory[Index],0),MATCH('DEAL DIRECTORY'!BK$5,Directory[#Headers],0))</f>
        <v>5.3%</v>
      </c>
      <c r="BL239" s="137" t="str">
        <f>INDEX(Directory[],MATCH(tbl_deal[[#This Row],[Index]],Directory[Index],0),MATCH('DEAL DIRECTORY'!BL$5,Directory[#Headers],0))</f>
        <v>全球协调人</v>
      </c>
      <c r="BM239" s="129" t="str">
        <f>INDEX(Directory[],MATCH(tbl_deal[[#This Row],[Index]],Directory[Index],0),MATCH('DEAL DIRECTORY'!BM$5,Directory[#Headers],0))</f>
        <v>\\10.10.1.215\dcm$\Deals\Completed\2021 Completed\Prestige 时代地产[Apr]</v>
      </c>
      <c r="BN239" s="4"/>
      <c r="BO239" s="4"/>
      <c r="BP239" s="4"/>
    </row>
    <row r="240" spans="3:68" ht="20.25" customHeight="1" x14ac:dyDescent="0.25">
      <c r="C240" s="129">
        <f>Directory[[#This Row],[Index]]</f>
        <v>231</v>
      </c>
      <c r="D240" s="130">
        <f>INDEX(Directory[],MATCH(tbl_deal[[#This Row],[Index]],Directory[Index],0),MATCH('DEAL DIRECTORY'!D$5,Directory[#Headers],0))</f>
        <v>44284</v>
      </c>
      <c r="E240" s="129" t="str">
        <f>INDEX(Directory[],MATCH(tbl_deal[[#This Row],[Index]],Directory[Index],0),MATCH('DEAL DIRECTORY'!E$5,Directory[#Headers],0))</f>
        <v/>
      </c>
      <c r="F240" s="129" t="str">
        <f>INDEX(Directory[],MATCH(tbl_deal[[#This Row],[Index]],Directory[Index],0),MATCH('DEAL DIRECTORY'!F$5,Directory[#Headers],0))</f>
        <v/>
      </c>
      <c r="G240" s="129" t="str">
        <f>INDEX(Directory[],MATCH(tbl_deal[[#This Row],[Index]],Directory[Index],0),MATCH('DEAL DIRECTORY'!G$5,Directory[#Headers],0))</f>
        <v>Ingenuity IV</v>
      </c>
      <c r="H240" s="135" t="str">
        <f>IF(tbl_deal[[#This Row],[FolderPath]]="","",HYPERLINK(tbl_deal[[#This Row],[FolderPath]],"📂"))</f>
        <v>📂</v>
      </c>
      <c r="I240" s="129" t="str">
        <f>INDEX(Directory[],MATCH(tbl_deal[[#This Row],[Index]],Directory[Index],0),MATCH('DEAL DIRECTORY'!I$5,Directory[#Headers],0))</f>
        <v>JGC</v>
      </c>
      <c r="J240" s="129" t="str">
        <f>INDEX(Directory[],MATCH(tbl_deal[[#This Row],[Index]],Directory[Index],0),MATCH('DEAL DIRECTORY'!J$5,Directory[#Headers],0))</f>
        <v>n/a</v>
      </c>
      <c r="K240" s="129" t="str">
        <f>INDEX(Directory[],MATCH(tbl_deal[[#This Row],[Index]],Directory[Index],0),MATCH('DEAL DIRECTORY'!K$5,Directory[#Headers],0))</f>
        <v>POE组</v>
      </c>
      <c r="L240" s="129">
        <f>INDEX(Directory[],MATCH(tbl_deal[[#This Row],[Index]],Directory[Index],0),MATCH('DEAL DIRECTORY'!L$5,Directory[#Headers],0))</f>
        <v>2</v>
      </c>
      <c r="M240" s="129" t="str">
        <f>INDEX(Directory[],MATCH(tbl_deal[[#This Row],[Index]],Directory[Index],0),MATCH('DEAL DIRECTORY'!M$5,Directory[#Headers],0))</f>
        <v>江苏中南建设</v>
      </c>
      <c r="N240" s="129" t="str">
        <f>INDEX(Directory[],MATCH(tbl_deal[[#This Row],[Index]],Directory[Index],0),MATCH('DEAL DIRECTORY'!N$5,Directory[#Headers],0))</f>
        <v>B2/B/--</v>
      </c>
      <c r="O240" s="129" t="str">
        <f>INDEX(Directory[],MATCH(tbl_deal[[#This Row],[Index]],Directory[Index],0),MATCH('DEAL DIRECTORY'!O$5,Directory[#Headers],0))</f>
        <v>USD</v>
      </c>
      <c r="P240" s="129">
        <f>INDEX(Directory[],MATCH(tbl_deal[[#This Row],[Index]],Directory[Index],0),MATCH('DEAL DIRECTORY'!P$5,Directory[#Headers],0))</f>
        <v>2.5</v>
      </c>
      <c r="Q240" s="129" t="str">
        <f>INDEX(Directory[],MATCH(tbl_deal[[#This Row],[Index]],Directory[Index],0),MATCH('DEAL DIRECTORY'!Q$5,Directory[#Headers],0))</f>
        <v>3</v>
      </c>
      <c r="R240" s="129" t="str">
        <f>INDEX(Directory[],MATCH(tbl_deal[[#This Row],[Index]],Directory[Index],0),MATCH('DEAL DIRECTORY'!R$5,Directory[#Headers],0))</f>
        <v>11.5%</v>
      </c>
      <c r="S240" s="129" t="str">
        <f>INDEX(Directory[],MATCH(tbl_deal[[#This Row],[Index]],Directory[Index],0),MATCH('DEAL DIRECTORY'!S$5,Directory[#Headers],0))</f>
        <v>11.625%a</v>
      </c>
      <c r="T240" s="129" t="str">
        <f>INDEX(Directory[],MATCH(tbl_deal[[#This Row],[Index]],Directory[Index],0),MATCH('DEAL DIRECTORY'!T$5,Directory[#Headers],0))</f>
        <v>11.45%</v>
      </c>
      <c r="U240" s="129" t="str">
        <f>INDEX(Directory[],MATCH(tbl_deal[[#This Row],[Index]],Directory[Index],0),MATCH('DEAL DIRECTORY'!U$5,Directory[#Headers],0))</f>
        <v>--</v>
      </c>
      <c r="V240" s="131">
        <f>INDEX(Directory[],MATCH(tbl_deal[[#This Row],[Index]],Directory[Index],0),MATCH('DEAL DIRECTORY'!V$5,Directory[#Headers],0))</f>
        <v>18</v>
      </c>
      <c r="W240" s="129" t="str">
        <f>INDEX(Directory[],MATCH(tbl_deal[[#This Row],[Index]],Directory[Index],0),MATCH('DEAL DIRECTORY'!W$5,Directory[#Headers],0))</f>
        <v>担保</v>
      </c>
      <c r="X240" s="129" t="str">
        <f>INDEX(Directory[],MATCH(tbl_deal[[#This Row],[Index]],Directory[Index],0),MATCH('DEAL DIRECTORY'!X$5,Directory[#Headers],0))</f>
        <v>--</v>
      </c>
      <c r="Y240" s="129" t="str">
        <f>INDEX(Directory[],MATCH(tbl_deal[[#This Row],[Index]],Directory[Index],0),MATCH('DEAL DIRECTORY'!Y$5,Directory[#Headers],0))</f>
        <v>港交所</v>
      </c>
      <c r="Z240" s="129" t="str">
        <f>INDEX(Directory[],MATCH(tbl_deal[[#This Row],[Index]],Directory[Index],0),MATCH('DEAL DIRECTORY'!Z$5,Directory[#Headers],0))</f>
        <v/>
      </c>
      <c r="AA240" s="129" t="str">
        <f>INDEX(Directory[],MATCH(tbl_deal[[#This Row],[Index]],Directory[Index],0),MATCH('DEAL DIRECTORY'!AA$5,Directory[#Headers],0))</f>
        <v/>
      </c>
      <c r="AB240" s="129" t="str">
        <f>INDEX(Directory[],MATCH(tbl_deal[[#This Row],[Index]],Directory[Index],0),MATCH('DEAL DIRECTORY'!AB$5,Directory[#Headers],0))</f>
        <v>BISL</v>
      </c>
      <c r="AC240" s="129" t="str">
        <f>INDEX(Directory[],MATCH(tbl_deal[[#This Row],[Index]],Directory[Index],0),MATCH('DEAL DIRECTORY'!AC$5,Directory[#Headers],0))</f>
        <v>--</v>
      </c>
      <c r="AD240" s="129" t="str">
        <f>INDEX(Directory[],MATCH(tbl_deal[[#This Row],[Index]],Directory[Index],0),MATCH('DEAL DIRECTORY'!AD$5,Directory[#Headers],0))</f>
        <v>--</v>
      </c>
      <c r="AE240" s="129" t="str">
        <f>INDEX(Directory[],MATCH(tbl_deal[[#This Row],[Index]],Directory[Index],0),MATCH('DEAL DIRECTORY'!AE$5,Directory[#Headers],0))</f>
        <v>--</v>
      </c>
      <c r="AF240" s="129" t="str">
        <f>INDEX(Directory[],MATCH(tbl_deal[[#This Row],[Index]],Directory[Index],0),MATCH('DEAL DIRECTORY'!AF$5,Directory[#Headers],0))</f>
        <v>N</v>
      </c>
      <c r="AG240" s="129" t="str">
        <f>INDEX(Directory[],MATCH(tbl_deal[[#This Row],[Index]],Directory[Index],0),MATCH('DEAL DIRECTORY'!AG$5,Directory[#Headers],0))</f>
        <v>江苏中南建设集团股份有限公司</v>
      </c>
      <c r="AH240" s="129" t="str">
        <f>INDEX(Directory[],MATCH(tbl_deal[[#This Row],[Index]],Directory[Index],0),MATCH('DEAL DIRECTORY'!AH$5,Directory[#Headers],0))</f>
        <v>Ca/--/--</v>
      </c>
      <c r="AI240" s="129" t="str">
        <f>INDEX(Directory[],MATCH(tbl_deal[[#This Row],[Index]],Directory[Index],0),MATCH('DEAL DIRECTORY'!AI$5,Directory[#Headers],0))</f>
        <v>AA+</v>
      </c>
      <c r="AJ240" s="129" t="str">
        <f>INDEX(Directory[],MATCH(tbl_deal[[#This Row],[Index]],Directory[Index],0),MATCH('DEAL DIRECTORY'!AJ$5,Directory[#Headers],0))</f>
        <v>江苏</v>
      </c>
      <c r="AK240" s="129" t="str">
        <f>INDEX(Directory[],MATCH(tbl_deal[[#This Row],[Index]],Directory[Index],0),MATCH('DEAL DIRECTORY'!AK$5,Directory[#Headers],0))</f>
        <v>南通市</v>
      </c>
      <c r="AL240" s="129" t="str">
        <f>INDEX(Directory[],MATCH(tbl_deal[[#This Row],[Index]],Directory[Index],0),MATCH('DEAL DIRECTORY'!AL$5,Directory[#Headers],0))</f>
        <v>--</v>
      </c>
      <c r="AM240" s="129" t="str">
        <f>INDEX(Directory[],MATCH(tbl_deal[[#This Row],[Index]],Directory[Index],0),MATCH('DEAL DIRECTORY'!AM$5,Directory[#Headers],0))</f>
        <v>--</v>
      </c>
      <c r="AN240" s="129" t="str">
        <f>INDEX(Directory[],MATCH(tbl_deal[[#This Row],[Index]],Directory[Index],0),MATCH('DEAL DIRECTORY'!AN$5,Directory[#Headers],0))</f>
        <v>--</v>
      </c>
      <c r="AO240" s="132">
        <f>IF(ISBLANK(INDEX(Directory[],MATCH(tbl_deal[[#This Row],[Index]],Directory[Index],0),MATCH('DEAL DIRECTORY'!AO$5,Directory[#Headers],0))),"--",INDEX(Directory[],MATCH(tbl_deal[[#This Row],[Index]],Directory[Index],0),MATCH('DEAL DIRECTORY'!AO$5,Directory[#Headers],0)))</f>
        <v>210000</v>
      </c>
      <c r="AP240" s="129">
        <f>INDEX(Directory[],MATCH(tbl_deal[[#This Row],[Index]],Directory[Index],0),MATCH('DEAL DIRECTORY'!AP$5,Directory[#Headers],0))</f>
        <v>2.5</v>
      </c>
      <c r="AQ240" s="129">
        <f>INDEX(Directory[],MATCH(tbl_deal[[#This Row],[Index]],Directory[Index],0),MATCH('DEAL DIRECTORY'!AQ$5,Directory[#Headers],0))</f>
        <v>16.420000000000002</v>
      </c>
      <c r="AR240" s="129">
        <f>INDEX(Directory[],MATCH(tbl_deal[[#This Row],[Index]],Directory[Index],0),MATCH('DEAL DIRECTORY'!AR$5,Directory[#Headers],0))</f>
        <v>19.38</v>
      </c>
      <c r="AS240" s="129" t="str">
        <f>INDEX(Directory[],MATCH(tbl_deal[[#This Row],[Index]],Directory[Index],0),MATCH('DEAL DIRECTORY'!AS$5,Directory[#Headers],0))</f>
        <v>民企</v>
      </c>
      <c r="AT240" s="129" t="str">
        <f>INDEX(Directory[],MATCH(tbl_deal[[#This Row],[Index]],Directory[Index],0),MATCH('DEAL DIRECTORY'!AT$5,Directory[#Headers],0))</f>
        <v>房地产</v>
      </c>
      <c r="AU240" s="129" t="str">
        <f>INDEX(Directory[],MATCH(tbl_deal[[#This Row],[Index]],Directory[Index],0),MATCH('DEAL DIRECTORY'!AU$5,Directory[#Headers],0))</f>
        <v>--</v>
      </c>
      <c r="AV240" s="129" t="str">
        <f>INDEX(Directory[],MATCH(tbl_deal[[#This Row],[Index]],Directory[Index],0),MATCH('DEAL DIRECTORY'!AV$5,Directory[#Headers],0))</f>
        <v>担保</v>
      </c>
      <c r="AW240" s="129" t="str">
        <f>INDEX(Directory[],MATCH(tbl_deal[[#This Row],[Index]],Directory[Index],0),MATCH('DEAL DIRECTORY'!AW$5,Directory[#Headers],0))</f>
        <v>高收益</v>
      </c>
      <c r="AX240" s="129" t="str">
        <f>INDEX(Directory[],MATCH(tbl_deal[[#This Row],[Index]],Directory[Index],0),MATCH('DEAL DIRECTORY'!AX$5,Directory[#Headers],0))</f>
        <v>2-3亿</v>
      </c>
      <c r="AY240" s="133" t="str">
        <f>INDEX(Directory[],MATCH(tbl_deal[[#This Row],[Index]],Directory[Index],0),MATCH('DEAL DIRECTORY'!AY$5,Directory[#Headers],0))</f>
        <v>21年</v>
      </c>
      <c r="AZ240" s="129" t="str">
        <f>INDEX(Directory[],MATCH(tbl_deal[[#This Row],[Index]],Directory[Index],0),MATCH('DEAL DIRECTORY'!AZ$5,Directory[#Headers],0))</f>
        <v>Q1</v>
      </c>
      <c r="BA240" s="129" t="str">
        <f>INDEX(Directory[],MATCH(tbl_deal[[#This Row],[Index]],Directory[Index],0),MATCH('DEAL DIRECTORY'!BA$5,Directory[#Headers],0))</f>
        <v>03月</v>
      </c>
      <c r="BB240" s="129" t="str">
        <f>INDEX(Directory[],MATCH(tbl_deal[[#This Row],[Index]],Directory[Index],0),MATCH('DEAL DIRECTORY'!BB$5,Directory[#Headers],0))</f>
        <v>--</v>
      </c>
      <c r="BC240" s="129" t="str">
        <f>INDEX(Directory[],MATCH(tbl_deal[[#This Row],[Index]],Directory[Index],0),MATCH('DEAL DIRECTORY'!BC$5,Directory[#Headers],0))</f>
        <v>HAIMEN ZHONGNAN INVESTMENT DEVELOPMENT INTERNATIONAL CO LTD</v>
      </c>
      <c r="BD240" s="129" t="str">
        <f>INDEX(Directory[],MATCH(tbl_deal[[#This Row],[Index]],Directory[Index],0),MATCH('DEAL DIRECTORY'!BD$5,Directory[#Headers],0))</f>
        <v>XS2288886216</v>
      </c>
      <c r="BE240" s="137" t="str">
        <f>INDEX(Directory[],MATCH(tbl_deal[[#This Row],[Index]],Directory[Index],0),MATCH('DEAL DIRECTORY'!BE$5,Directory[#Headers],0))</f>
        <v>21年03月</v>
      </c>
      <c r="BF240" s="137" t="str">
        <f>INDEX(Directory[],MATCH(tbl_deal[[#This Row],[Index]],Directory[Index],0),MATCH('DEAL DIRECTORY'!BF$5,Directory[#Headers],0))</f>
        <v>江苏中南建设</v>
      </c>
      <c r="BG240" s="137" t="str">
        <f>INDEX(Directory[],MATCH(tbl_deal[[#This Row],[Index]],Directory[Index],0),MATCH('DEAL DIRECTORY'!BG$5,Directory[#Headers],0))</f>
        <v>B2/B/--</v>
      </c>
      <c r="BH240" s="137" t="str">
        <f>INDEX(Directory[],MATCH(tbl_deal[[#This Row],[Index]],Directory[Index],0),MATCH('DEAL DIRECTORY'!BH$5,Directory[#Headers],0))</f>
        <v>高级债</v>
      </c>
      <c r="BI240" s="137" t="str">
        <f>INDEX(Directory[],MATCH(tbl_deal[[#This Row],[Index]],Directory[Index],0),MATCH('DEAL DIRECTORY'!BI$5,Directory[#Headers],0))</f>
        <v>2.5亿美元</v>
      </c>
      <c r="BJ240" s="137" t="str">
        <f>INDEX(Directory[],MATCH(tbl_deal[[#This Row],[Index]],Directory[Index],0),MATCH('DEAL DIRECTORY'!BJ$5,Directory[#Headers],0))</f>
        <v>3年</v>
      </c>
      <c r="BK240" s="137" t="str">
        <f>INDEX(Directory[],MATCH(tbl_deal[[#This Row],[Index]],Directory[Index],0),MATCH('DEAL DIRECTORY'!BK$5,Directory[#Headers],0))</f>
        <v>11.5%</v>
      </c>
      <c r="BL240" s="137" t="str">
        <f>INDEX(Directory[],MATCH(tbl_deal[[#This Row],[Index]],Directory[Index],0),MATCH('DEAL DIRECTORY'!BL$5,Directory[#Headers],0))</f>
        <v>全球协调人</v>
      </c>
      <c r="BM240" s="129" t="str">
        <f>INDEX(Directory[],MATCH(tbl_deal[[#This Row],[Index]],Directory[Index],0),MATCH('DEAL DIRECTORY'!BM$5,Directory[#Headers],0))</f>
        <v>\\10.10.1.215\dcm$\Deals\Completed\2021 Completed\Ingenuity IV 江苏中南建设[Mar]</v>
      </c>
      <c r="BN240" s="4"/>
      <c r="BO240" s="4"/>
      <c r="BP240" s="4"/>
    </row>
    <row r="241" spans="3:68" ht="20.25" customHeight="1" x14ac:dyDescent="0.25">
      <c r="C241" s="129">
        <f>Directory[[#This Row],[Index]]</f>
        <v>230</v>
      </c>
      <c r="D241" s="130">
        <f>INDEX(Directory[],MATCH(tbl_deal[[#This Row],[Index]],Directory[Index],0),MATCH('DEAL DIRECTORY'!D$5,Directory[#Headers],0))</f>
        <v>44280</v>
      </c>
      <c r="E241" s="129" t="str">
        <f>INDEX(Directory[],MATCH(tbl_deal[[#This Row],[Index]],Directory[Index],0),MATCH('DEAL DIRECTORY'!E$5,Directory[#Headers],0))</f>
        <v/>
      </c>
      <c r="F241" s="129" t="str">
        <f>INDEX(Directory[],MATCH(tbl_deal[[#This Row],[Index]],Directory[Index],0),MATCH('DEAL DIRECTORY'!F$5,Directory[#Headers],0))</f>
        <v/>
      </c>
      <c r="G241" s="129" t="str">
        <f>INDEX(Directory[],MATCH(tbl_deal[[#This Row],[Index]],Directory[Index],0),MATCH('DEAL DIRECTORY'!G$5,Directory[#Headers],0))</f>
        <v>Mercury X</v>
      </c>
      <c r="H241" s="135" t="str">
        <f>IF(tbl_deal[[#This Row],[FolderPath]]="","",HYPERLINK(tbl_deal[[#This Row],[FolderPath]],"📂"))</f>
        <v>📂</v>
      </c>
      <c r="I241" s="129" t="str">
        <f>INDEX(Directory[],MATCH(tbl_deal[[#This Row],[Index]],Directory[Index],0),MATCH('DEAL DIRECTORY'!I$5,Directory[#Headers],0))</f>
        <v>JBR</v>
      </c>
      <c r="J241" s="129" t="str">
        <f>INDEX(Directory[],MATCH(tbl_deal[[#This Row],[Index]],Directory[Index],0),MATCH('DEAL DIRECTORY'!J$5,Directory[#Headers],0))</f>
        <v>n/a</v>
      </c>
      <c r="K241" s="129" t="str">
        <f>INDEX(Directory[],MATCH(tbl_deal[[#This Row],[Index]],Directory[Index],0),MATCH('DEAL DIRECTORY'!K$5,Directory[#Headers],0))</f>
        <v>SOE组</v>
      </c>
      <c r="L241" s="129">
        <f>INDEX(Directory[],MATCH(tbl_deal[[#This Row],[Index]],Directory[Index],0),MATCH('DEAL DIRECTORY'!L$5,Directory[#Headers],0))</f>
        <v>2</v>
      </c>
      <c r="M241" s="129" t="str">
        <f>INDEX(Directory[],MATCH(tbl_deal[[#This Row],[Index]],Directory[Index],0),MATCH('DEAL DIRECTORY'!M$5,Directory[#Headers],0))</f>
        <v>中国电建</v>
      </c>
      <c r="N241" s="129" t="str">
        <f>INDEX(Directory[],MATCH(tbl_deal[[#This Row],[Index]],Directory[Index],0),MATCH('DEAL DIRECTORY'!N$5,Directory[#Headers],0))</f>
        <v>--/--/BBB</v>
      </c>
      <c r="O241" s="129" t="str">
        <f>INDEX(Directory[],MATCH(tbl_deal[[#This Row],[Index]],Directory[Index],0),MATCH('DEAL DIRECTORY'!O$5,Directory[#Headers],0))</f>
        <v>USD</v>
      </c>
      <c r="P241" s="129">
        <f>INDEX(Directory[],MATCH(tbl_deal[[#This Row],[Index]],Directory[Index],0),MATCH('DEAL DIRECTORY'!P$5,Directory[#Headers],0))</f>
        <v>5</v>
      </c>
      <c r="Q241" s="129" t="str">
        <f>INDEX(Directory[],MATCH(tbl_deal[[#This Row],[Index]],Directory[Index],0),MATCH('DEAL DIRECTORY'!Q$5,Directory[#Headers],0))</f>
        <v>PNC5</v>
      </c>
      <c r="R241" s="129" t="str">
        <f>INDEX(Directory[],MATCH(tbl_deal[[#This Row],[Index]],Directory[Index],0),MATCH('DEAL DIRECTORY'!R$5,Directory[#Headers],0))</f>
        <v>3.08%</v>
      </c>
      <c r="S241" s="129" t="str">
        <f>INDEX(Directory[],MATCH(tbl_deal[[#This Row],[Index]],Directory[Index],0),MATCH('DEAL DIRECTORY'!S$5,Directory[#Headers],0))</f>
        <v>3.55%a</v>
      </c>
      <c r="T241" s="129" t="str">
        <f>INDEX(Directory[],MATCH(tbl_deal[[#This Row],[Index]],Directory[Index],0),MATCH('DEAL DIRECTORY'!T$5,Directory[#Headers],0))</f>
        <v>3.1%(+/-2)</v>
      </c>
      <c r="U241" s="129" t="str">
        <f>INDEX(Directory[],MATCH(tbl_deal[[#This Row],[Index]],Directory[Index],0),MATCH('DEAL DIRECTORY'!U$5,Directory[#Headers],0))</f>
        <v>--</v>
      </c>
      <c r="V241" s="131">
        <f>INDEX(Directory[],MATCH(tbl_deal[[#This Row],[Index]],Directory[Index],0),MATCH('DEAL DIRECTORY'!V$5,Directory[#Headers],0))</f>
        <v>47</v>
      </c>
      <c r="W241" s="129" t="str">
        <f>INDEX(Directory[],MATCH(tbl_deal[[#This Row],[Index]],Directory[Index],0),MATCH('DEAL DIRECTORY'!W$5,Directory[#Headers],0))</f>
        <v>担保</v>
      </c>
      <c r="X241" s="129" t="str">
        <f>INDEX(Directory[],MATCH(tbl_deal[[#This Row],[Index]],Directory[Index],0),MATCH('DEAL DIRECTORY'!X$5,Directory[#Headers],0))</f>
        <v>高级永续债券</v>
      </c>
      <c r="Y241" s="129" t="str">
        <f>INDEX(Directory[],MATCH(tbl_deal[[#This Row],[Index]],Directory[Index],0),MATCH('DEAL DIRECTORY'!Y$5,Directory[#Headers],0))</f>
        <v>港交所</v>
      </c>
      <c r="Z241" s="129" t="str">
        <f>INDEX(Directory[],MATCH(tbl_deal[[#This Row],[Index]],Directory[Index],0),MATCH('DEAL DIRECTORY'!Z$5,Directory[#Headers],0))</f>
        <v>高级永续</v>
      </c>
      <c r="AA241" s="129" t="str">
        <f>INDEX(Directory[],MATCH(tbl_deal[[#This Row],[Index]],Directory[Index],0),MATCH('DEAL DIRECTORY'!AA$5,Directory[#Headers],0))</f>
        <v/>
      </c>
      <c r="AB241" s="129" t="str">
        <f>INDEX(Directory[],MATCH(tbl_deal[[#This Row],[Index]],Directory[Index],0),MATCH('DEAL DIRECTORY'!AB$5,Directory[#Headers],0))</f>
        <v>BISL</v>
      </c>
      <c r="AC241" s="129" t="str">
        <f>INDEX(Directory[],MATCH(tbl_deal[[#This Row],[Index]],Directory[Index],0),MATCH('DEAL DIRECTORY'!AC$5,Directory[#Headers],0))</f>
        <v>--</v>
      </c>
      <c r="AD241" s="129" t="str">
        <f>INDEX(Directory[],MATCH(tbl_deal[[#This Row],[Index]],Directory[Index],0),MATCH('DEAL DIRECTORY'!AD$5,Directory[#Headers],0))</f>
        <v>--</v>
      </c>
      <c r="AE241" s="129" t="str">
        <f>INDEX(Directory[],MATCH(tbl_deal[[#This Row],[Index]],Directory[Index],0),MATCH('DEAL DIRECTORY'!AE$5,Directory[#Headers],0))</f>
        <v>--</v>
      </c>
      <c r="AF241" s="129" t="str">
        <f>INDEX(Directory[],MATCH(tbl_deal[[#This Row],[Index]],Directory[Index],0),MATCH('DEAL DIRECTORY'!AF$5,Directory[#Headers],0))</f>
        <v>N</v>
      </c>
      <c r="AG241" s="129" t="str">
        <f>INDEX(Directory[],MATCH(tbl_deal[[#This Row],[Index]],Directory[Index],0),MATCH('DEAL DIRECTORY'!AG$5,Directory[#Headers],0))</f>
        <v>中国电力建设集团有限公司</v>
      </c>
      <c r="AH241" s="129" t="str">
        <f>INDEX(Directory[],MATCH(tbl_deal[[#This Row],[Index]],Directory[Index],0),MATCH('DEAL DIRECTORY'!AH$5,Directory[#Headers],0))</f>
        <v>Baa1/BBB+/BBB+</v>
      </c>
      <c r="AI241" s="129" t="str">
        <f>INDEX(Directory[],MATCH(tbl_deal[[#This Row],[Index]],Directory[Index],0),MATCH('DEAL DIRECTORY'!AI$5,Directory[#Headers],0))</f>
        <v>AAA</v>
      </c>
      <c r="AJ241" s="129" t="str">
        <f>INDEX(Directory[],MATCH(tbl_deal[[#This Row],[Index]],Directory[Index],0),MATCH('DEAL DIRECTORY'!AJ$5,Directory[#Headers],0))</f>
        <v>北京</v>
      </c>
      <c r="AK241" s="129" t="str">
        <f>INDEX(Directory[],MATCH(tbl_deal[[#This Row],[Index]],Directory[Index],0),MATCH('DEAL DIRECTORY'!AK$5,Directory[#Headers],0))</f>
        <v>海淀区</v>
      </c>
      <c r="AL241" s="129" t="str">
        <f>INDEX(Directory[],MATCH(tbl_deal[[#This Row],[Index]],Directory[Index],0),MATCH('DEAL DIRECTORY'!AL$5,Directory[#Headers],0))</f>
        <v>--</v>
      </c>
      <c r="AM241" s="129" t="str">
        <f>INDEX(Directory[],MATCH(tbl_deal[[#This Row],[Index]],Directory[Index],0),MATCH('DEAL DIRECTORY'!AM$5,Directory[#Headers],0))</f>
        <v>--</v>
      </c>
      <c r="AN241" s="129" t="str">
        <f>INDEX(Directory[],MATCH(tbl_deal[[#This Row],[Index]],Directory[Index],0),MATCH('DEAL DIRECTORY'!AN$5,Directory[#Headers],0))</f>
        <v>--</v>
      </c>
      <c r="AO241" s="132">
        <f>IF(ISBLANK(INDEX(Directory[],MATCH(tbl_deal[[#This Row],[Index]],Directory[Index],0),MATCH('DEAL DIRECTORY'!AO$5,Directory[#Headers],0))),"--",INDEX(Directory[],MATCH(tbl_deal[[#This Row],[Index]],Directory[Index],0),MATCH('DEAL DIRECTORY'!AO$5,Directory[#Headers],0)))</f>
        <v>0</v>
      </c>
      <c r="AP241" s="129">
        <f>INDEX(Directory[],MATCH(tbl_deal[[#This Row],[Index]],Directory[Index],0),MATCH('DEAL DIRECTORY'!AP$5,Directory[#Headers],0))</f>
        <v>5</v>
      </c>
      <c r="AQ241" s="129">
        <f>INDEX(Directory[],MATCH(tbl_deal[[#This Row],[Index]],Directory[Index],0),MATCH('DEAL DIRECTORY'!AQ$5,Directory[#Headers],0))</f>
        <v>32.729999999999997</v>
      </c>
      <c r="AR241" s="129">
        <f>INDEX(Directory[],MATCH(tbl_deal[[#This Row],[Index]],Directory[Index],0),MATCH('DEAL DIRECTORY'!AR$5,Directory[#Headers],0))</f>
        <v>38.76</v>
      </c>
      <c r="AS241" s="129" t="str">
        <f>INDEX(Directory[],MATCH(tbl_deal[[#This Row],[Index]],Directory[Index],0),MATCH('DEAL DIRECTORY'!AS$5,Directory[#Headers],0))</f>
        <v>央企</v>
      </c>
      <c r="AT241" s="129" t="str">
        <f>INDEX(Directory[],MATCH(tbl_deal[[#This Row],[Index]],Directory[Index],0),MATCH('DEAL DIRECTORY'!AT$5,Directory[#Headers],0))</f>
        <v>产业</v>
      </c>
      <c r="AU241" s="129" t="str">
        <f>INDEX(Directory[],MATCH(tbl_deal[[#This Row],[Index]],Directory[Index],0),MATCH('DEAL DIRECTORY'!AU$5,Directory[#Headers],0))</f>
        <v>--</v>
      </c>
      <c r="AV241" s="129" t="str">
        <f>INDEX(Directory[],MATCH(tbl_deal[[#This Row],[Index]],Directory[Index],0),MATCH('DEAL DIRECTORY'!AV$5,Directory[#Headers],0))</f>
        <v>担保</v>
      </c>
      <c r="AW241" s="129" t="str">
        <f>INDEX(Directory[],MATCH(tbl_deal[[#This Row],[Index]],Directory[Index],0),MATCH('DEAL DIRECTORY'!AW$5,Directory[#Headers],0))</f>
        <v>投资级</v>
      </c>
      <c r="AX241" s="129" t="str">
        <f>INDEX(Directory[],MATCH(tbl_deal[[#This Row],[Index]],Directory[Index],0),MATCH('DEAL DIRECTORY'!AX$5,Directory[#Headers],0))</f>
        <v>3-5亿</v>
      </c>
      <c r="AY241" s="133" t="str">
        <f>INDEX(Directory[],MATCH(tbl_deal[[#This Row],[Index]],Directory[Index],0),MATCH('DEAL DIRECTORY'!AY$5,Directory[#Headers],0))</f>
        <v>21年</v>
      </c>
      <c r="AZ241" s="129" t="str">
        <f>INDEX(Directory[],MATCH(tbl_deal[[#This Row],[Index]],Directory[Index],0),MATCH('DEAL DIRECTORY'!AZ$5,Directory[#Headers],0))</f>
        <v>Q1</v>
      </c>
      <c r="BA241" s="129" t="str">
        <f>INDEX(Directory[],MATCH(tbl_deal[[#This Row],[Index]],Directory[Index],0),MATCH('DEAL DIRECTORY'!BA$5,Directory[#Headers],0))</f>
        <v>03月</v>
      </c>
      <c r="BB241" s="129" t="str">
        <f>INDEX(Directory[],MATCH(tbl_deal[[#This Row],[Index]],Directory[Index],0),MATCH('DEAL DIRECTORY'!BB$5,Directory[#Headers],0))</f>
        <v>--</v>
      </c>
      <c r="BC241" s="129" t="str">
        <f>INDEX(Directory[],MATCH(tbl_deal[[#This Row],[Index]],Directory[Index],0),MATCH('DEAL DIRECTORY'!BC$5,Directory[#Headers],0))</f>
        <v>POWERCHINA ROADBRIDGE GROUP BRITISH VIRGIN ISLANDS LTD</v>
      </c>
      <c r="BD241" s="129" t="str">
        <f>INDEX(Directory[],MATCH(tbl_deal[[#This Row],[Index]],Directory[Index],0),MATCH('DEAL DIRECTORY'!BD$5,Directory[#Headers],0))</f>
        <v>XS2269194499</v>
      </c>
      <c r="BE241" s="137" t="str">
        <f>INDEX(Directory[],MATCH(tbl_deal[[#This Row],[Index]],Directory[Index],0),MATCH('DEAL DIRECTORY'!BE$5,Directory[#Headers],0))</f>
        <v>21年03月</v>
      </c>
      <c r="BF241" s="137" t="str">
        <f>INDEX(Directory[],MATCH(tbl_deal[[#This Row],[Index]],Directory[Index],0),MATCH('DEAL DIRECTORY'!BF$5,Directory[#Headers],0))</f>
        <v>中国电建</v>
      </c>
      <c r="BG241" s="137" t="str">
        <f>INDEX(Directory[],MATCH(tbl_deal[[#This Row],[Index]],Directory[Index],0),MATCH('DEAL DIRECTORY'!BG$5,Directory[#Headers],0))</f>
        <v>--/--/BBB</v>
      </c>
      <c r="BH241" s="137" t="str">
        <f>INDEX(Directory[],MATCH(tbl_deal[[#This Row],[Index]],Directory[Index],0),MATCH('DEAL DIRECTORY'!BH$5,Directory[#Headers],0))</f>
        <v>高级永续债券</v>
      </c>
      <c r="BI241" s="137" t="str">
        <f>INDEX(Directory[],MATCH(tbl_deal[[#This Row],[Index]],Directory[Index],0),MATCH('DEAL DIRECTORY'!BI$5,Directory[#Headers],0))</f>
        <v>5亿美元</v>
      </c>
      <c r="BJ241" s="137" t="str">
        <f>INDEX(Directory[],MATCH(tbl_deal[[#This Row],[Index]],Directory[Index],0),MATCH('DEAL DIRECTORY'!BJ$5,Directory[#Headers],0))</f>
        <v>永续(前5年不可赎回)</v>
      </c>
      <c r="BK241" s="137" t="str">
        <f>INDEX(Directory[],MATCH(tbl_deal[[#This Row],[Index]],Directory[Index],0),MATCH('DEAL DIRECTORY'!BK$5,Directory[#Headers],0))</f>
        <v>3.08%</v>
      </c>
      <c r="BL241" s="137" t="str">
        <f>INDEX(Directory[],MATCH(tbl_deal[[#This Row],[Index]],Directory[Index],0),MATCH('DEAL DIRECTORY'!BL$5,Directory[#Headers],0))</f>
        <v>账簿管理人</v>
      </c>
      <c r="BM241" s="129" t="str">
        <f>INDEX(Directory[],MATCH(tbl_deal[[#This Row],[Index]],Directory[Index],0),MATCH('DEAL DIRECTORY'!BM$5,Directory[#Headers],0))</f>
        <v>\\10.10.1.215\dcm$\Deals\Completed\2021 Completed\Mercury X 中电建路桥</v>
      </c>
      <c r="BN241" s="4"/>
      <c r="BO241" s="4"/>
      <c r="BP241" s="4"/>
    </row>
    <row r="242" spans="3:68" ht="20.25" customHeight="1" x14ac:dyDescent="0.25">
      <c r="C242" s="129">
        <f>Directory[[#This Row],[Index]]</f>
        <v>229</v>
      </c>
      <c r="D242" s="130">
        <f>INDEX(Directory[],MATCH(tbl_deal[[#This Row],[Index]],Directory[Index],0),MATCH('DEAL DIRECTORY'!D$5,Directory[#Headers],0))</f>
        <v>44279</v>
      </c>
      <c r="E242" s="129" t="str">
        <f>INDEX(Directory[],MATCH(tbl_deal[[#This Row],[Index]],Directory[Index],0),MATCH('DEAL DIRECTORY'!E$5,Directory[#Headers],0))</f>
        <v/>
      </c>
      <c r="F242" s="129" t="str">
        <f>INDEX(Directory[],MATCH(tbl_deal[[#This Row],[Index]],Directory[Index],0),MATCH('DEAL DIRECTORY'!F$5,Directory[#Headers],0))</f>
        <v/>
      </c>
      <c r="G242" s="129" t="str">
        <f>INDEX(Directory[],MATCH(tbl_deal[[#This Row],[Index]],Directory[Index],0),MATCH('DEAL DIRECTORY'!G$5,Directory[#Headers],0))</f>
        <v>Soar</v>
      </c>
      <c r="H242" s="135" t="str">
        <f>IF(tbl_deal[[#This Row],[FolderPath]]="","",HYPERLINK(tbl_deal[[#This Row],[FolderPath]],"📂"))</f>
        <v>📂</v>
      </c>
      <c r="I242" s="129" t="str">
        <f>INDEX(Directory[],MATCH(tbl_deal[[#This Row],[Index]],Directory[Index],0),MATCH('DEAL DIRECTORY'!I$5,Directory[#Headers],0))</f>
        <v>JBR</v>
      </c>
      <c r="J242" s="129" t="str">
        <f>INDEX(Directory[],MATCH(tbl_deal[[#This Row],[Index]],Directory[Index],0),MATCH('DEAL DIRECTORY'!J$5,Directory[#Headers],0))</f>
        <v>n/a</v>
      </c>
      <c r="K242" s="129" t="str">
        <f>INDEX(Directory[],MATCH(tbl_deal[[#This Row],[Index]],Directory[Index],0),MATCH('DEAL DIRECTORY'!K$5,Directory[#Headers],0))</f>
        <v>SOE组</v>
      </c>
      <c r="L242" s="129">
        <f>INDEX(Directory[],MATCH(tbl_deal[[#This Row],[Index]],Directory[Index],0),MATCH('DEAL DIRECTORY'!L$5,Directory[#Headers],0))</f>
        <v>1</v>
      </c>
      <c r="M242" s="129" t="str">
        <f>INDEX(Directory[],MATCH(tbl_deal[[#This Row],[Index]],Directory[Index],0),MATCH('DEAL DIRECTORY'!M$5,Directory[#Headers],0))</f>
        <v>中航租赁</v>
      </c>
      <c r="N242" s="129" t="str">
        <f>INDEX(Directory[],MATCH(tbl_deal[[#This Row],[Index]],Directory[Index],0),MATCH('DEAL DIRECTORY'!N$5,Directory[#Headers],0))</f>
        <v>--/--/A-</v>
      </c>
      <c r="O242" s="129" t="str">
        <f>INDEX(Directory[],MATCH(tbl_deal[[#This Row],[Index]],Directory[Index],0),MATCH('DEAL DIRECTORY'!O$5,Directory[#Headers],0))</f>
        <v>USD</v>
      </c>
      <c r="P242" s="129">
        <f>INDEX(Directory[],MATCH(tbl_deal[[#This Row],[Index]],Directory[Index],0),MATCH('DEAL DIRECTORY'!P$5,Directory[#Headers],0))</f>
        <v>5</v>
      </c>
      <c r="Q242" s="129" t="str">
        <f>INDEX(Directory[],MATCH(tbl_deal[[#This Row],[Index]],Directory[Index],0),MATCH('DEAL DIRECTORY'!Q$5,Directory[#Headers],0))</f>
        <v>3</v>
      </c>
      <c r="R242" s="129" t="str">
        <f>INDEX(Directory[],MATCH(tbl_deal[[#This Row],[Index]],Directory[Index],0),MATCH('DEAL DIRECTORY'!R$5,Directory[#Headers],0))</f>
        <v>1.75%</v>
      </c>
      <c r="S242" s="129" t="str">
        <f>INDEX(Directory[],MATCH(tbl_deal[[#This Row],[Index]],Directory[Index],0),MATCH('DEAL DIRECTORY'!S$5,Directory[#Headers],0))</f>
        <v>T+200a</v>
      </c>
      <c r="T242" s="129" t="str">
        <f>INDEX(Directory[],MATCH(tbl_deal[[#This Row],[Index]],Directory[Index],0),MATCH('DEAL DIRECTORY'!T$5,Directory[#Headers],0))</f>
        <v>T+155</v>
      </c>
      <c r="U242" s="129" t="str">
        <f>INDEX(Directory[],MATCH(tbl_deal[[#This Row],[Index]],Directory[Index],0),MATCH('DEAL DIRECTORY'!U$5,Directory[#Headers],0))</f>
        <v>T+155</v>
      </c>
      <c r="V242" s="131">
        <f>INDEX(Directory[],MATCH(tbl_deal[[#This Row],[Index]],Directory[Index],0),MATCH('DEAL DIRECTORY'!V$5,Directory[#Headers],0))</f>
        <v>45</v>
      </c>
      <c r="W242" s="129" t="str">
        <f>INDEX(Directory[],MATCH(tbl_deal[[#This Row],[Index]],Directory[Index],0),MATCH('DEAL DIRECTORY'!W$5,Directory[#Headers],0))</f>
        <v>担保</v>
      </c>
      <c r="X242" s="129" t="str">
        <f>INDEX(Directory[],MATCH(tbl_deal[[#This Row],[Index]],Directory[Index],0),MATCH('DEAL DIRECTORY'!X$5,Directory[#Headers],0))</f>
        <v>--</v>
      </c>
      <c r="Y242" s="129" t="str">
        <f>INDEX(Directory[],MATCH(tbl_deal[[#This Row],[Index]],Directory[Index],0),MATCH('DEAL DIRECTORY'!Y$5,Directory[#Headers],0))</f>
        <v>港交所</v>
      </c>
      <c r="Z242" s="129" t="str">
        <f>INDEX(Directory[],MATCH(tbl_deal[[#This Row],[Index]],Directory[Index],0),MATCH('DEAL DIRECTORY'!Z$5,Directory[#Headers],0))</f>
        <v/>
      </c>
      <c r="AA242" s="129" t="str">
        <f>INDEX(Directory[],MATCH(tbl_deal[[#This Row],[Index]],Directory[Index],0),MATCH('DEAL DIRECTORY'!AA$5,Directory[#Headers],0))</f>
        <v/>
      </c>
      <c r="AB242" s="129" t="str">
        <f>INDEX(Directory[],MATCH(tbl_deal[[#This Row],[Index]],Directory[Index],0),MATCH('DEAL DIRECTORY'!AB$5,Directory[#Headers],0))</f>
        <v>BISL</v>
      </c>
      <c r="AC242" s="129" t="str">
        <f>INDEX(Directory[],MATCH(tbl_deal[[#This Row],[Index]],Directory[Index],0),MATCH('DEAL DIRECTORY'!AC$5,Directory[#Headers],0))</f>
        <v>--</v>
      </c>
      <c r="AD242" s="129" t="str">
        <f>INDEX(Directory[],MATCH(tbl_deal[[#This Row],[Index]],Directory[Index],0),MATCH('DEAL DIRECTORY'!AD$5,Directory[#Headers],0))</f>
        <v>--</v>
      </c>
      <c r="AE242" s="129" t="str">
        <f>INDEX(Directory[],MATCH(tbl_deal[[#This Row],[Index]],Directory[Index],0),MATCH('DEAL DIRECTORY'!AE$5,Directory[#Headers],0))</f>
        <v>--</v>
      </c>
      <c r="AF242" s="129" t="str">
        <f>INDEX(Directory[],MATCH(tbl_deal[[#This Row],[Index]],Directory[Index],0),MATCH('DEAL DIRECTORY'!AF$5,Directory[#Headers],0))</f>
        <v>N</v>
      </c>
      <c r="AG242" s="129" t="str">
        <f>INDEX(Directory[],MATCH(tbl_deal[[#This Row],[Index]],Directory[Index],0),MATCH('DEAL DIRECTORY'!AG$5,Directory[#Headers],0))</f>
        <v>中航国际融资租赁有限公司</v>
      </c>
      <c r="AH242" s="129" t="str">
        <f>INDEX(Directory[],MATCH(tbl_deal[[#This Row],[Index]],Directory[Index],0),MATCH('DEAL DIRECTORY'!AH$5,Directory[#Headers],0))</f>
        <v>Baa1/--/A-</v>
      </c>
      <c r="AI242" s="129" t="str">
        <f>INDEX(Directory[],MATCH(tbl_deal[[#This Row],[Index]],Directory[Index],0),MATCH('DEAL DIRECTORY'!AI$5,Directory[#Headers],0))</f>
        <v>AAA</v>
      </c>
      <c r="AJ242" s="129" t="str">
        <f>INDEX(Directory[],MATCH(tbl_deal[[#This Row],[Index]],Directory[Index],0),MATCH('DEAL DIRECTORY'!AJ$5,Directory[#Headers],0))</f>
        <v>上海</v>
      </c>
      <c r="AK242" s="129" t="str">
        <f>INDEX(Directory[],MATCH(tbl_deal[[#This Row],[Index]],Directory[Index],0),MATCH('DEAL DIRECTORY'!AK$5,Directory[#Headers],0))</f>
        <v>浦东新区</v>
      </c>
      <c r="AL242" s="129" t="str">
        <f>INDEX(Directory[],MATCH(tbl_deal[[#This Row],[Index]],Directory[Index],0),MATCH('DEAL DIRECTORY'!AL$5,Directory[#Headers],0))</f>
        <v>--</v>
      </c>
      <c r="AM242" s="129" t="str">
        <f>INDEX(Directory[],MATCH(tbl_deal[[#This Row],[Index]],Directory[Index],0),MATCH('DEAL DIRECTORY'!AM$5,Directory[#Headers],0))</f>
        <v>--</v>
      </c>
      <c r="AN242" s="129" t="str">
        <f>INDEX(Directory[],MATCH(tbl_deal[[#This Row],[Index]],Directory[Index],0),MATCH('DEAL DIRECTORY'!AN$5,Directory[#Headers],0))</f>
        <v>--</v>
      </c>
      <c r="AO242" s="132">
        <f>IF(ISBLANK(INDEX(Directory[],MATCH(tbl_deal[[#This Row],[Index]],Directory[Index],0),MATCH('DEAL DIRECTORY'!AO$5,Directory[#Headers],0))),"--",INDEX(Directory[],MATCH(tbl_deal[[#This Row],[Index]],Directory[Index],0),MATCH('DEAL DIRECTORY'!AO$5,Directory[#Headers],0)))</f>
        <v>15000</v>
      </c>
      <c r="AP242" s="129">
        <f>INDEX(Directory[],MATCH(tbl_deal[[#This Row],[Index]],Directory[Index],0),MATCH('DEAL DIRECTORY'!AP$5,Directory[#Headers],0))</f>
        <v>5</v>
      </c>
      <c r="AQ242" s="129">
        <f>INDEX(Directory[],MATCH(tbl_deal[[#This Row],[Index]],Directory[Index],0),MATCH('DEAL DIRECTORY'!AQ$5,Directory[#Headers],0))</f>
        <v>32.619999999999997</v>
      </c>
      <c r="AR242" s="129">
        <f>INDEX(Directory[],MATCH(tbl_deal[[#This Row],[Index]],Directory[Index],0),MATCH('DEAL DIRECTORY'!AR$5,Directory[#Headers],0))</f>
        <v>38.76</v>
      </c>
      <c r="AS242" s="129" t="str">
        <f>INDEX(Directory[],MATCH(tbl_deal[[#This Row],[Index]],Directory[Index],0),MATCH('DEAL DIRECTORY'!AS$5,Directory[#Headers],0))</f>
        <v>央企(子)</v>
      </c>
      <c r="AT242" s="129" t="str">
        <f>INDEX(Directory[],MATCH(tbl_deal[[#This Row],[Index]],Directory[Index],0),MATCH('DEAL DIRECTORY'!AT$5,Directory[#Headers],0))</f>
        <v>金融机构</v>
      </c>
      <c r="AU242" s="129" t="str">
        <f>INDEX(Directory[],MATCH(tbl_deal[[#This Row],[Index]],Directory[Index],0),MATCH('DEAL DIRECTORY'!AU$5,Directory[#Headers],0))</f>
        <v>非银</v>
      </c>
      <c r="AV242" s="129" t="str">
        <f>INDEX(Directory[],MATCH(tbl_deal[[#This Row],[Index]],Directory[Index],0),MATCH('DEAL DIRECTORY'!AV$5,Directory[#Headers],0))</f>
        <v>担保</v>
      </c>
      <c r="AW242" s="129" t="str">
        <f>INDEX(Directory[],MATCH(tbl_deal[[#This Row],[Index]],Directory[Index],0),MATCH('DEAL DIRECTORY'!AW$5,Directory[#Headers],0))</f>
        <v>投资级</v>
      </c>
      <c r="AX242" s="129" t="str">
        <f>INDEX(Directory[],MATCH(tbl_deal[[#This Row],[Index]],Directory[Index],0),MATCH('DEAL DIRECTORY'!AX$5,Directory[#Headers],0))</f>
        <v>3-5亿</v>
      </c>
      <c r="AY242" s="133" t="str">
        <f>INDEX(Directory[],MATCH(tbl_deal[[#This Row],[Index]],Directory[Index],0),MATCH('DEAL DIRECTORY'!AY$5,Directory[#Headers],0))</f>
        <v>21年</v>
      </c>
      <c r="AZ242" s="129" t="str">
        <f>INDEX(Directory[],MATCH(tbl_deal[[#This Row],[Index]],Directory[Index],0),MATCH('DEAL DIRECTORY'!AZ$5,Directory[#Headers],0))</f>
        <v>Q1</v>
      </c>
      <c r="BA242" s="129" t="str">
        <f>INDEX(Directory[],MATCH(tbl_deal[[#This Row],[Index]],Directory[Index],0),MATCH('DEAL DIRECTORY'!BA$5,Directory[#Headers],0))</f>
        <v>03月</v>
      </c>
      <c r="BB242" s="129" t="str">
        <f>INDEX(Directory[],MATCH(tbl_deal[[#This Row],[Index]],Directory[Index],0),MATCH('DEAL DIRECTORY'!BB$5,Directory[#Headers],0))</f>
        <v>--</v>
      </c>
      <c r="BC242" s="129" t="str">
        <f>INDEX(Directory[],MATCH(tbl_deal[[#This Row],[Index]],Directory[Index],0),MATCH('DEAL DIRECTORY'!BC$5,Directory[#Headers],0))</f>
        <v>SOAR WISE LTD</v>
      </c>
      <c r="BD242" s="129" t="str">
        <f>INDEX(Directory[],MATCH(tbl_deal[[#This Row],[Index]],Directory[Index],0),MATCH('DEAL DIRECTORY'!BD$5,Directory[#Headers],0))</f>
        <v>XS2320779130</v>
      </c>
      <c r="BE242" s="137" t="str">
        <f>INDEX(Directory[],MATCH(tbl_deal[[#This Row],[Index]],Directory[Index],0),MATCH('DEAL DIRECTORY'!BE$5,Directory[#Headers],0))</f>
        <v>21年03月</v>
      </c>
      <c r="BF242" s="137" t="str">
        <f>INDEX(Directory[],MATCH(tbl_deal[[#This Row],[Index]],Directory[Index],0),MATCH('DEAL DIRECTORY'!BF$5,Directory[#Headers],0))</f>
        <v>中航租赁</v>
      </c>
      <c r="BG242" s="137" t="str">
        <f>INDEX(Directory[],MATCH(tbl_deal[[#This Row],[Index]],Directory[Index],0),MATCH('DEAL DIRECTORY'!BG$5,Directory[#Headers],0))</f>
        <v>--/--/A-</v>
      </c>
      <c r="BH242" s="137" t="str">
        <f>INDEX(Directory[],MATCH(tbl_deal[[#This Row],[Index]],Directory[Index],0),MATCH('DEAL DIRECTORY'!BH$5,Directory[#Headers],0))</f>
        <v>高级债</v>
      </c>
      <c r="BI242" s="137" t="str">
        <f>INDEX(Directory[],MATCH(tbl_deal[[#This Row],[Index]],Directory[Index],0),MATCH('DEAL DIRECTORY'!BI$5,Directory[#Headers],0))</f>
        <v>5亿美元</v>
      </c>
      <c r="BJ242" s="137" t="str">
        <f>INDEX(Directory[],MATCH(tbl_deal[[#This Row],[Index]],Directory[Index],0),MATCH('DEAL DIRECTORY'!BJ$5,Directory[#Headers],0))</f>
        <v>3年</v>
      </c>
      <c r="BK242" s="137" t="str">
        <f>INDEX(Directory[],MATCH(tbl_deal[[#This Row],[Index]],Directory[Index],0),MATCH('DEAL DIRECTORY'!BK$5,Directory[#Headers],0))</f>
        <v>1.75%</v>
      </c>
      <c r="BL242" s="137" t="str">
        <f>INDEX(Directory[],MATCH(tbl_deal[[#This Row],[Index]],Directory[Index],0),MATCH('DEAL DIRECTORY'!BL$5,Directory[#Headers],0))</f>
        <v>账簿管理人</v>
      </c>
      <c r="BM242" s="129" t="str">
        <f>INDEX(Directory[],MATCH(tbl_deal[[#This Row],[Index]],Directory[Index],0),MATCH('DEAL DIRECTORY'!BM$5,Directory[#Headers],0))</f>
        <v>\\10.10.1.215\dcm$\Deals\Completed\2021 Completed\Soar IV 中航租赁[USD Mar]</v>
      </c>
      <c r="BN242" s="4"/>
      <c r="BO242" s="4"/>
      <c r="BP242" s="4"/>
    </row>
    <row r="243" spans="3:68" ht="20.25" customHeight="1" x14ac:dyDescent="0.25">
      <c r="C243" s="129">
        <f>Directory[[#This Row],[Index]]</f>
        <v>228</v>
      </c>
      <c r="D243" s="130">
        <f>INDEX(Directory[],MATCH(tbl_deal[[#This Row],[Index]],Directory[Index],0),MATCH('DEAL DIRECTORY'!D$5,Directory[#Headers],0))</f>
        <v>44278</v>
      </c>
      <c r="E243" s="129" t="str">
        <f>INDEX(Directory[],MATCH(tbl_deal[[#This Row],[Index]],Directory[Index],0),MATCH('DEAL DIRECTORY'!E$5,Directory[#Headers],0))</f>
        <v/>
      </c>
      <c r="F243" s="129" t="str">
        <f>INDEX(Directory[],MATCH(tbl_deal[[#This Row],[Index]],Directory[Index],0),MATCH('DEAL DIRECTORY'!F$5,Directory[#Headers],0))</f>
        <v/>
      </c>
      <c r="G243" s="129" t="str">
        <f>INDEX(Directory[],MATCH(tbl_deal[[#This Row],[Index]],Directory[Index],0),MATCH('DEAL DIRECTORY'!G$5,Directory[#Headers],0))</f>
        <v>Great Bay</v>
      </c>
      <c r="H243" s="135" t="str">
        <f>IF(tbl_deal[[#This Row],[FolderPath]]="","",HYPERLINK(tbl_deal[[#This Row],[FolderPath]],"📂"))</f>
        <v/>
      </c>
      <c r="I243" s="129" t="str">
        <f>INDEX(Directory[],MATCH(tbl_deal[[#This Row],[Index]],Directory[Index],0),MATCH('DEAL DIRECTORY'!I$5,Directory[#Headers],0))</f>
        <v>JBR</v>
      </c>
      <c r="J243" s="129" t="str">
        <f>INDEX(Directory[],MATCH(tbl_deal[[#This Row],[Index]],Directory[Index],0),MATCH('DEAL DIRECTORY'!J$5,Directory[#Headers],0))</f>
        <v>n/a</v>
      </c>
      <c r="K243" s="129" t="str">
        <f>INDEX(Directory[],MATCH(tbl_deal[[#This Row],[Index]],Directory[Index],0),MATCH('DEAL DIRECTORY'!K$5,Directory[#Headers],0))</f>
        <v>SOE组</v>
      </c>
      <c r="L243" s="129">
        <f>INDEX(Directory[],MATCH(tbl_deal[[#This Row],[Index]],Directory[Index],0),MATCH('DEAL DIRECTORY'!L$5,Directory[#Headers],0))</f>
        <v>1</v>
      </c>
      <c r="M243" s="129" t="str">
        <f>INDEX(Directory[],MATCH(tbl_deal[[#This Row],[Index]],Directory[Index],0),MATCH('DEAL DIRECTORY'!M$5,Directory[#Headers],0))</f>
        <v>广州科学城</v>
      </c>
      <c r="N243" s="129" t="str">
        <f>INDEX(Directory[],MATCH(tbl_deal[[#This Row],[Index]],Directory[Index],0),MATCH('DEAL DIRECTORY'!N$5,Directory[#Headers],0))</f>
        <v>--/--/BBB</v>
      </c>
      <c r="O243" s="129" t="str">
        <f>INDEX(Directory[],MATCH(tbl_deal[[#This Row],[Index]],Directory[Index],0),MATCH('DEAL DIRECTORY'!O$5,Directory[#Headers],0))</f>
        <v>USD</v>
      </c>
      <c r="P243" s="129">
        <f>INDEX(Directory[],MATCH(tbl_deal[[#This Row],[Index]],Directory[Index],0),MATCH('DEAL DIRECTORY'!P$5,Directory[#Headers],0))</f>
        <v>1.5</v>
      </c>
      <c r="Q243" s="129" t="str">
        <f>INDEX(Directory[],MATCH(tbl_deal[[#This Row],[Index]],Directory[Index],0),MATCH('DEAL DIRECTORY'!Q$5,Directory[#Headers],0))</f>
        <v>5</v>
      </c>
      <c r="R243" s="129" t="str">
        <f>INDEX(Directory[],MATCH(tbl_deal[[#This Row],[Index]],Directory[Index],0),MATCH('DEAL DIRECTORY'!R$5,Directory[#Headers],0))</f>
        <v>3.75%</v>
      </c>
      <c r="S243" s="129" t="str">
        <f>INDEX(Directory[],MATCH(tbl_deal[[#This Row],[Index]],Directory[Index],0),MATCH('DEAL DIRECTORY'!S$5,Directory[#Headers],0))</f>
        <v>4%a</v>
      </c>
      <c r="T243" s="129" t="str">
        <f>INDEX(Directory[],MATCH(tbl_deal[[#This Row],[Index]],Directory[Index],0),MATCH('DEAL DIRECTORY'!T$5,Directory[#Headers],0))</f>
        <v>3.8%</v>
      </c>
      <c r="U243" s="129" t="str">
        <f>INDEX(Directory[],MATCH(tbl_deal[[#This Row],[Index]],Directory[Index],0),MATCH('DEAL DIRECTORY'!U$5,Directory[#Headers],0))</f>
        <v>--</v>
      </c>
      <c r="V243" s="131">
        <f>INDEX(Directory[],MATCH(tbl_deal[[#This Row],[Index]],Directory[Index],0),MATCH('DEAL DIRECTORY'!V$5,Directory[#Headers],0))</f>
        <v>20</v>
      </c>
      <c r="W243" s="129" t="str">
        <f>INDEX(Directory[],MATCH(tbl_deal[[#This Row],[Index]],Directory[Index],0),MATCH('DEAL DIRECTORY'!W$5,Directory[#Headers],0))</f>
        <v>担保</v>
      </c>
      <c r="X243" s="129" t="str">
        <f>INDEX(Directory[],MATCH(tbl_deal[[#This Row],[Index]],Directory[Index],0),MATCH('DEAL DIRECTORY'!X$5,Directory[#Headers],0))</f>
        <v>--</v>
      </c>
      <c r="Y243" s="129" t="str">
        <f>INDEX(Directory[],MATCH(tbl_deal[[#This Row],[Index]],Directory[Index],0),MATCH('DEAL DIRECTORY'!Y$5,Directory[#Headers],0))</f>
        <v>港交所</v>
      </c>
      <c r="Z243" s="129" t="str">
        <f>INDEX(Directory[],MATCH(tbl_deal[[#This Row],[Index]],Directory[Index],0),MATCH('DEAL DIRECTORY'!Z$5,Directory[#Headers],0))</f>
        <v/>
      </c>
      <c r="AA243" s="129" t="str">
        <f>INDEX(Directory[],MATCH(tbl_deal[[#This Row],[Index]],Directory[Index],0),MATCH('DEAL DIRECTORY'!AA$5,Directory[#Headers],0))</f>
        <v/>
      </c>
      <c r="AB243" s="129" t="str">
        <f>INDEX(Directory[],MATCH(tbl_deal[[#This Row],[Index]],Directory[Index],0),MATCH('DEAL DIRECTORY'!AB$5,Directory[#Headers],0))</f>
        <v>BISL</v>
      </c>
      <c r="AC243" s="129" t="str">
        <f>INDEX(Directory[],MATCH(tbl_deal[[#This Row],[Index]],Directory[Index],0),MATCH('DEAL DIRECTORY'!AC$5,Directory[#Headers],0))</f>
        <v>--</v>
      </c>
      <c r="AD243" s="129" t="str">
        <f>INDEX(Directory[],MATCH(tbl_deal[[#This Row],[Index]],Directory[Index],0),MATCH('DEAL DIRECTORY'!AD$5,Directory[#Headers],0))</f>
        <v>--</v>
      </c>
      <c r="AE243" s="129" t="str">
        <f>INDEX(Directory[],MATCH(tbl_deal[[#This Row],[Index]],Directory[Index],0),MATCH('DEAL DIRECTORY'!AE$5,Directory[#Headers],0))</f>
        <v>--</v>
      </c>
      <c r="AF243" s="129" t="str">
        <f>INDEX(Directory[],MATCH(tbl_deal[[#This Row],[Index]],Directory[Index],0),MATCH('DEAL DIRECTORY'!AF$5,Directory[#Headers],0))</f>
        <v>Y</v>
      </c>
      <c r="AG243" s="129" t="str">
        <f>INDEX(Directory[],MATCH(tbl_deal[[#This Row],[Index]],Directory[Index],0),MATCH('DEAL DIRECTORY'!AG$5,Directory[#Headers],0))</f>
        <v>科学城(广州)投资集团有限公司</v>
      </c>
      <c r="AH243" s="129" t="str">
        <f>INDEX(Directory[],MATCH(tbl_deal[[#This Row],[Index]],Directory[Index],0),MATCH('DEAL DIRECTORY'!AH$5,Directory[#Headers],0))</f>
        <v>--/--/BBB</v>
      </c>
      <c r="AI243" s="129" t="str">
        <f>INDEX(Directory[],MATCH(tbl_deal[[#This Row],[Index]],Directory[Index],0),MATCH('DEAL DIRECTORY'!AI$5,Directory[#Headers],0))</f>
        <v>AA+</v>
      </c>
      <c r="AJ243" s="129" t="str">
        <f>INDEX(Directory[],MATCH(tbl_deal[[#This Row],[Index]],Directory[Index],0),MATCH('DEAL DIRECTORY'!AJ$5,Directory[#Headers],0))</f>
        <v>广东</v>
      </c>
      <c r="AK243" s="129" t="str">
        <f>INDEX(Directory[],MATCH(tbl_deal[[#This Row],[Index]],Directory[Index],0),MATCH('DEAL DIRECTORY'!AK$5,Directory[#Headers],0))</f>
        <v>广州市</v>
      </c>
      <c r="AL243" s="129" t="str">
        <f>INDEX(Directory[],MATCH(tbl_deal[[#This Row],[Index]],Directory[Index],0),MATCH('DEAL DIRECTORY'!AL$5,Directory[#Headers],0))</f>
        <v>广州经开区</v>
      </c>
      <c r="AM243" s="129" t="str">
        <f>INDEX(Directory[],MATCH(tbl_deal[[#This Row],[Index]],Directory[Index],0),MATCH('DEAL DIRECTORY'!AM$5,Directory[#Headers],0))</f>
        <v>--</v>
      </c>
      <c r="AN243" s="129" t="str">
        <f>INDEX(Directory[],MATCH(tbl_deal[[#This Row],[Index]],Directory[Index],0),MATCH('DEAL DIRECTORY'!AN$5,Directory[#Headers],0))</f>
        <v>--</v>
      </c>
      <c r="AO243" s="132">
        <f>IF(ISBLANK(INDEX(Directory[],MATCH(tbl_deal[[#This Row],[Index]],Directory[Index],0),MATCH('DEAL DIRECTORY'!AO$5,Directory[#Headers],0))),"--",INDEX(Directory[],MATCH(tbl_deal[[#This Row],[Index]],Directory[Index],0),MATCH('DEAL DIRECTORY'!AO$5,Directory[#Headers],0)))</f>
        <v>50000</v>
      </c>
      <c r="AP243" s="129">
        <f>INDEX(Directory[],MATCH(tbl_deal[[#This Row],[Index]],Directory[Index],0),MATCH('DEAL DIRECTORY'!AP$5,Directory[#Headers],0))</f>
        <v>1.5</v>
      </c>
      <c r="AQ243" s="129">
        <f>INDEX(Directory[],MATCH(tbl_deal[[#This Row],[Index]],Directory[Index],0),MATCH('DEAL DIRECTORY'!AQ$5,Directory[#Headers],0))</f>
        <v>9.77</v>
      </c>
      <c r="AR243" s="129">
        <f>INDEX(Directory[],MATCH(tbl_deal[[#This Row],[Index]],Directory[Index],0),MATCH('DEAL DIRECTORY'!AR$5,Directory[#Headers],0))</f>
        <v>11.628</v>
      </c>
      <c r="AS243" s="129" t="str">
        <f>INDEX(Directory[],MATCH(tbl_deal[[#This Row],[Index]],Directory[Index],0),MATCH('DEAL DIRECTORY'!AS$5,Directory[#Headers],0))</f>
        <v>地方国企</v>
      </c>
      <c r="AT243" s="129" t="str">
        <f>INDEX(Directory[],MATCH(tbl_deal[[#This Row],[Index]],Directory[Index],0),MATCH('DEAL DIRECTORY'!AT$5,Directory[#Headers],0))</f>
        <v>地方平台</v>
      </c>
      <c r="AU243" s="129" t="str">
        <f>INDEX(Directory[],MATCH(tbl_deal[[#This Row],[Index]],Directory[Index],0),MATCH('DEAL DIRECTORY'!AU$5,Directory[#Headers],0))</f>
        <v>园区</v>
      </c>
      <c r="AV243" s="129" t="str">
        <f>INDEX(Directory[],MATCH(tbl_deal[[#This Row],[Index]],Directory[Index],0),MATCH('DEAL DIRECTORY'!AV$5,Directory[#Headers],0))</f>
        <v>担保</v>
      </c>
      <c r="AW243" s="129" t="str">
        <f>INDEX(Directory[],MATCH(tbl_deal[[#This Row],[Index]],Directory[Index],0),MATCH('DEAL DIRECTORY'!AW$5,Directory[#Headers],0))</f>
        <v>投资级</v>
      </c>
      <c r="AX243" s="129" t="str">
        <f>INDEX(Directory[],MATCH(tbl_deal[[#This Row],[Index]],Directory[Index],0),MATCH('DEAL DIRECTORY'!AX$5,Directory[#Headers],0))</f>
        <v>≤2亿</v>
      </c>
      <c r="AY243" s="133" t="str">
        <f>INDEX(Directory[],MATCH(tbl_deal[[#This Row],[Index]],Directory[Index],0),MATCH('DEAL DIRECTORY'!AY$5,Directory[#Headers],0))</f>
        <v>21年</v>
      </c>
      <c r="AZ243" s="129" t="str">
        <f>INDEX(Directory[],MATCH(tbl_deal[[#This Row],[Index]],Directory[Index],0),MATCH('DEAL DIRECTORY'!AZ$5,Directory[#Headers],0))</f>
        <v>Q1</v>
      </c>
      <c r="BA243" s="129" t="str">
        <f>INDEX(Directory[],MATCH(tbl_deal[[#This Row],[Index]],Directory[Index],0),MATCH('DEAL DIRECTORY'!BA$5,Directory[#Headers],0))</f>
        <v>03月</v>
      </c>
      <c r="BB243" s="129" t="str">
        <f>INDEX(Directory[],MATCH(tbl_deal[[#This Row],[Index]],Directory[Index],0),MATCH('DEAL DIRECTORY'!BB$5,Directory[#Headers],0))</f>
        <v>SOE Creds</v>
      </c>
      <c r="BC243" s="129" t="str">
        <f>INDEX(Directory[],MATCH(tbl_deal[[#This Row],[Index]],Directory[Index],0),MATCH('DEAL DIRECTORY'!BC$5,Directory[#Headers],0))</f>
        <v>SCI HK DEVELOPMENT LTD</v>
      </c>
      <c r="BD243" s="129" t="str">
        <f>INDEX(Directory[],MATCH(tbl_deal[[#This Row],[Index]],Directory[Index],0),MATCH('DEAL DIRECTORY'!BD$5,Directory[#Headers],0))</f>
        <v>XS2310752758</v>
      </c>
      <c r="BE243" s="137" t="str">
        <f>INDEX(Directory[],MATCH(tbl_deal[[#This Row],[Index]],Directory[Index],0),MATCH('DEAL DIRECTORY'!BE$5,Directory[#Headers],0))</f>
        <v>21年03月</v>
      </c>
      <c r="BF243" s="137" t="str">
        <f>INDEX(Directory[],MATCH(tbl_deal[[#This Row],[Index]],Directory[Index],0),MATCH('DEAL DIRECTORY'!BF$5,Directory[#Headers],0))</f>
        <v>广州科学城</v>
      </c>
      <c r="BG243" s="137" t="str">
        <f>INDEX(Directory[],MATCH(tbl_deal[[#This Row],[Index]],Directory[Index],0),MATCH('DEAL DIRECTORY'!BG$5,Directory[#Headers],0))</f>
        <v>--/--/BBB</v>
      </c>
      <c r="BH243" s="137" t="str">
        <f>INDEX(Directory[],MATCH(tbl_deal[[#This Row],[Index]],Directory[Index],0),MATCH('DEAL DIRECTORY'!BH$5,Directory[#Headers],0))</f>
        <v>高级债</v>
      </c>
      <c r="BI243" s="137" t="str">
        <f>INDEX(Directory[],MATCH(tbl_deal[[#This Row],[Index]],Directory[Index],0),MATCH('DEAL DIRECTORY'!BI$5,Directory[#Headers],0))</f>
        <v>1.5亿美元</v>
      </c>
      <c r="BJ243" s="137" t="str">
        <f>INDEX(Directory[],MATCH(tbl_deal[[#This Row],[Index]],Directory[Index],0),MATCH('DEAL DIRECTORY'!BJ$5,Directory[#Headers],0))</f>
        <v>5年</v>
      </c>
      <c r="BK243" s="137" t="str">
        <f>INDEX(Directory[],MATCH(tbl_deal[[#This Row],[Index]],Directory[Index],0),MATCH('DEAL DIRECTORY'!BK$5,Directory[#Headers],0))</f>
        <v>3.75%</v>
      </c>
      <c r="BL243" s="137" t="str">
        <f>INDEX(Directory[],MATCH(tbl_deal[[#This Row],[Index]],Directory[Index],0),MATCH('DEAL DIRECTORY'!BL$5,Directory[#Headers],0))</f>
        <v>账簿管理人</v>
      </c>
      <c r="BM243" s="129" t="str">
        <f>INDEX(Directory[],MATCH(tbl_deal[[#This Row],[Index]],Directory[Index],0),MATCH('DEAL DIRECTORY'!BM$5,Directory[#Headers],0))</f>
        <v/>
      </c>
      <c r="BN243" s="4"/>
      <c r="BO243" s="4"/>
      <c r="BP243" s="4"/>
    </row>
    <row r="244" spans="3:68" ht="20.25" customHeight="1" x14ac:dyDescent="0.25">
      <c r="C244" s="129">
        <f>Directory[[#This Row],[Index]]</f>
        <v>227</v>
      </c>
      <c r="D244" s="130">
        <f>INDEX(Directory[],MATCH(tbl_deal[[#This Row],[Index]],Directory[Index],0),MATCH('DEAL DIRECTORY'!D$5,Directory[#Headers],0))</f>
        <v>44278</v>
      </c>
      <c r="E244" s="129" t="str">
        <f>INDEX(Directory[],MATCH(tbl_deal[[#This Row],[Index]],Directory[Index],0),MATCH('DEAL DIRECTORY'!E$5,Directory[#Headers],0))</f>
        <v/>
      </c>
      <c r="F244" s="129" t="str">
        <f>INDEX(Directory[],MATCH(tbl_deal[[#This Row],[Index]],Directory[Index],0),MATCH('DEAL DIRECTORY'!F$5,Directory[#Headers],0))</f>
        <v/>
      </c>
      <c r="G244" s="129" t="str">
        <f>INDEX(Directory[],MATCH(tbl_deal[[#This Row],[Index]],Directory[Index],0),MATCH('DEAL DIRECTORY'!G$5,Directory[#Headers],0))</f>
        <v>Great Bay</v>
      </c>
      <c r="H244" s="135" t="str">
        <f>IF(tbl_deal[[#This Row],[FolderPath]]="","",HYPERLINK(tbl_deal[[#This Row],[FolderPath]],"📂"))</f>
        <v>📂</v>
      </c>
      <c r="I244" s="129" t="str">
        <f>INDEX(Directory[],MATCH(tbl_deal[[#This Row],[Index]],Directory[Index],0),MATCH('DEAL DIRECTORY'!I$5,Directory[#Headers],0))</f>
        <v>JBR</v>
      </c>
      <c r="J244" s="129" t="str">
        <f>INDEX(Directory[],MATCH(tbl_deal[[#This Row],[Index]],Directory[Index],0),MATCH('DEAL DIRECTORY'!J$5,Directory[#Headers],0))</f>
        <v>n/a</v>
      </c>
      <c r="K244" s="129" t="str">
        <f>INDEX(Directory[],MATCH(tbl_deal[[#This Row],[Index]],Directory[Index],0),MATCH('DEAL DIRECTORY'!K$5,Directory[#Headers],0))</f>
        <v>SOE组</v>
      </c>
      <c r="L244" s="129">
        <f>INDEX(Directory[],MATCH(tbl_deal[[#This Row],[Index]],Directory[Index],0),MATCH('DEAL DIRECTORY'!L$5,Directory[#Headers],0))</f>
        <v>1</v>
      </c>
      <c r="M244" s="129" t="str">
        <f>INDEX(Directory[],MATCH(tbl_deal[[#This Row],[Index]],Directory[Index],0),MATCH('DEAL DIRECTORY'!M$5,Directory[#Headers],0))</f>
        <v>广州科学城</v>
      </c>
      <c r="N244" s="129" t="str">
        <f>INDEX(Directory[],MATCH(tbl_deal[[#This Row],[Index]],Directory[Index],0),MATCH('DEAL DIRECTORY'!N$5,Directory[#Headers],0))</f>
        <v>--/--/BBB</v>
      </c>
      <c r="O244" s="129" t="str">
        <f>INDEX(Directory[],MATCH(tbl_deal[[#This Row],[Index]],Directory[Index],0),MATCH('DEAL DIRECTORY'!O$5,Directory[#Headers],0))</f>
        <v>USD</v>
      </c>
      <c r="P244" s="129">
        <f>INDEX(Directory[],MATCH(tbl_deal[[#This Row],[Index]],Directory[Index],0),MATCH('DEAL DIRECTORY'!P$5,Directory[#Headers],0))</f>
        <v>4</v>
      </c>
      <c r="Q244" s="129" t="str">
        <f>INDEX(Directory[],MATCH(tbl_deal[[#This Row],[Index]],Directory[Index],0),MATCH('DEAL DIRECTORY'!Q$5,Directory[#Headers],0))</f>
        <v>3</v>
      </c>
      <c r="R244" s="129" t="str">
        <f>INDEX(Directory[],MATCH(tbl_deal[[#This Row],[Index]],Directory[Index],0),MATCH('DEAL DIRECTORY'!R$5,Directory[#Headers],0))</f>
        <v>2.95%</v>
      </c>
      <c r="S244" s="129" t="str">
        <f>INDEX(Directory[],MATCH(tbl_deal[[#This Row],[Index]],Directory[Index],0),MATCH('DEAL DIRECTORY'!S$5,Directory[#Headers],0))</f>
        <v>3.3%a</v>
      </c>
      <c r="T244" s="129" t="str">
        <f>INDEX(Directory[],MATCH(tbl_deal[[#This Row],[Index]],Directory[Index],0),MATCH('DEAL DIRECTORY'!T$5,Directory[#Headers],0))</f>
        <v>3%</v>
      </c>
      <c r="U244" s="129" t="str">
        <f>INDEX(Directory[],MATCH(tbl_deal[[#This Row],[Index]],Directory[Index],0),MATCH('DEAL DIRECTORY'!U$5,Directory[#Headers],0))</f>
        <v>--</v>
      </c>
      <c r="V244" s="131">
        <f>INDEX(Directory[],MATCH(tbl_deal[[#This Row],[Index]],Directory[Index],0),MATCH('DEAL DIRECTORY'!V$5,Directory[#Headers],0))</f>
        <v>30</v>
      </c>
      <c r="W244" s="129" t="str">
        <f>INDEX(Directory[],MATCH(tbl_deal[[#This Row],[Index]],Directory[Index],0),MATCH('DEAL DIRECTORY'!W$5,Directory[#Headers],0))</f>
        <v>担保</v>
      </c>
      <c r="X244" s="129" t="str">
        <f>INDEX(Directory[],MATCH(tbl_deal[[#This Row],[Index]],Directory[Index],0),MATCH('DEAL DIRECTORY'!X$5,Directory[#Headers],0))</f>
        <v>--</v>
      </c>
      <c r="Y244" s="129" t="str">
        <f>INDEX(Directory[],MATCH(tbl_deal[[#This Row],[Index]],Directory[Index],0),MATCH('DEAL DIRECTORY'!Y$5,Directory[#Headers],0))</f>
        <v>港交所</v>
      </c>
      <c r="Z244" s="129" t="str">
        <f>INDEX(Directory[],MATCH(tbl_deal[[#This Row],[Index]],Directory[Index],0),MATCH('DEAL DIRECTORY'!Z$5,Directory[#Headers],0))</f>
        <v/>
      </c>
      <c r="AA244" s="129" t="str">
        <f>INDEX(Directory[],MATCH(tbl_deal[[#This Row],[Index]],Directory[Index],0),MATCH('DEAL DIRECTORY'!AA$5,Directory[#Headers],0))</f>
        <v/>
      </c>
      <c r="AB244" s="129" t="str">
        <f>INDEX(Directory[],MATCH(tbl_deal[[#This Row],[Index]],Directory[Index],0),MATCH('DEAL DIRECTORY'!AB$5,Directory[#Headers],0))</f>
        <v>BISL</v>
      </c>
      <c r="AC244" s="129" t="str">
        <f>INDEX(Directory[],MATCH(tbl_deal[[#This Row],[Index]],Directory[Index],0),MATCH('DEAL DIRECTORY'!AC$5,Directory[#Headers],0))</f>
        <v>--</v>
      </c>
      <c r="AD244" s="129" t="str">
        <f>INDEX(Directory[],MATCH(tbl_deal[[#This Row],[Index]],Directory[Index],0),MATCH('DEAL DIRECTORY'!AD$5,Directory[#Headers],0))</f>
        <v>--</v>
      </c>
      <c r="AE244" s="129" t="str">
        <f>INDEX(Directory[],MATCH(tbl_deal[[#This Row],[Index]],Directory[Index],0),MATCH('DEAL DIRECTORY'!AE$5,Directory[#Headers],0))</f>
        <v>--</v>
      </c>
      <c r="AF244" s="129" t="str">
        <f>INDEX(Directory[],MATCH(tbl_deal[[#This Row],[Index]],Directory[Index],0),MATCH('DEAL DIRECTORY'!AF$5,Directory[#Headers],0))</f>
        <v>Y</v>
      </c>
      <c r="AG244" s="129" t="str">
        <f>INDEX(Directory[],MATCH(tbl_deal[[#This Row],[Index]],Directory[Index],0),MATCH('DEAL DIRECTORY'!AG$5,Directory[#Headers],0))</f>
        <v>科学城(广州)投资集团有限公司</v>
      </c>
      <c r="AH244" s="129" t="str">
        <f>INDEX(Directory[],MATCH(tbl_deal[[#This Row],[Index]],Directory[Index],0),MATCH('DEAL DIRECTORY'!AH$5,Directory[#Headers],0))</f>
        <v>--/--/BBB</v>
      </c>
      <c r="AI244" s="129" t="str">
        <f>INDEX(Directory[],MATCH(tbl_deal[[#This Row],[Index]],Directory[Index],0),MATCH('DEAL DIRECTORY'!AI$5,Directory[#Headers],0))</f>
        <v>AA+</v>
      </c>
      <c r="AJ244" s="129" t="str">
        <f>INDEX(Directory[],MATCH(tbl_deal[[#This Row],[Index]],Directory[Index],0),MATCH('DEAL DIRECTORY'!AJ$5,Directory[#Headers],0))</f>
        <v>广东</v>
      </c>
      <c r="AK244" s="129" t="str">
        <f>INDEX(Directory[],MATCH(tbl_deal[[#This Row],[Index]],Directory[Index],0),MATCH('DEAL DIRECTORY'!AK$5,Directory[#Headers],0))</f>
        <v>广州市</v>
      </c>
      <c r="AL244" s="129" t="str">
        <f>INDEX(Directory[],MATCH(tbl_deal[[#This Row],[Index]],Directory[Index],0),MATCH('DEAL DIRECTORY'!AL$5,Directory[#Headers],0))</f>
        <v>广州经开区</v>
      </c>
      <c r="AM244" s="129" t="str">
        <f>INDEX(Directory[],MATCH(tbl_deal[[#This Row],[Index]],Directory[Index],0),MATCH('DEAL DIRECTORY'!AM$5,Directory[#Headers],0))</f>
        <v>--</v>
      </c>
      <c r="AN244" s="129" t="str">
        <f>INDEX(Directory[],MATCH(tbl_deal[[#This Row],[Index]],Directory[Index],0),MATCH('DEAL DIRECTORY'!AN$5,Directory[#Headers],0))</f>
        <v>--</v>
      </c>
      <c r="AO244" s="132">
        <f>IF(ISBLANK(INDEX(Directory[],MATCH(tbl_deal[[#This Row],[Index]],Directory[Index],0),MATCH('DEAL DIRECTORY'!AO$5,Directory[#Headers],0))),"--",INDEX(Directory[],MATCH(tbl_deal[[#This Row],[Index]],Directory[Index],0),MATCH('DEAL DIRECTORY'!AO$5,Directory[#Headers],0)))</f>
        <v>50000</v>
      </c>
      <c r="AP244" s="129">
        <f>INDEX(Directory[],MATCH(tbl_deal[[#This Row],[Index]],Directory[Index],0),MATCH('DEAL DIRECTORY'!AP$5,Directory[#Headers],0))</f>
        <v>4</v>
      </c>
      <c r="AQ244" s="129">
        <f>INDEX(Directory[],MATCH(tbl_deal[[#This Row],[Index]],Directory[Index],0),MATCH('DEAL DIRECTORY'!AQ$5,Directory[#Headers],0))</f>
        <v>26.06</v>
      </c>
      <c r="AR244" s="129">
        <f>INDEX(Directory[],MATCH(tbl_deal[[#This Row],[Index]],Directory[Index],0),MATCH('DEAL DIRECTORY'!AR$5,Directory[#Headers],0))</f>
        <v>31.007999999999999</v>
      </c>
      <c r="AS244" s="129" t="str">
        <f>INDEX(Directory[],MATCH(tbl_deal[[#This Row],[Index]],Directory[Index],0),MATCH('DEAL DIRECTORY'!AS$5,Directory[#Headers],0))</f>
        <v>地方国企</v>
      </c>
      <c r="AT244" s="129" t="str">
        <f>INDEX(Directory[],MATCH(tbl_deal[[#This Row],[Index]],Directory[Index],0),MATCH('DEAL DIRECTORY'!AT$5,Directory[#Headers],0))</f>
        <v>地方平台</v>
      </c>
      <c r="AU244" s="129" t="str">
        <f>INDEX(Directory[],MATCH(tbl_deal[[#This Row],[Index]],Directory[Index],0),MATCH('DEAL DIRECTORY'!AU$5,Directory[#Headers],0))</f>
        <v>园区</v>
      </c>
      <c r="AV244" s="129" t="str">
        <f>INDEX(Directory[],MATCH(tbl_deal[[#This Row],[Index]],Directory[Index],0),MATCH('DEAL DIRECTORY'!AV$5,Directory[#Headers],0))</f>
        <v>担保</v>
      </c>
      <c r="AW244" s="129" t="str">
        <f>INDEX(Directory[],MATCH(tbl_deal[[#This Row],[Index]],Directory[Index],0),MATCH('DEAL DIRECTORY'!AW$5,Directory[#Headers],0))</f>
        <v>投资级</v>
      </c>
      <c r="AX244" s="129" t="str">
        <f>INDEX(Directory[],MATCH(tbl_deal[[#This Row],[Index]],Directory[Index],0),MATCH('DEAL DIRECTORY'!AX$5,Directory[#Headers],0))</f>
        <v>3-5亿</v>
      </c>
      <c r="AY244" s="133" t="str">
        <f>INDEX(Directory[],MATCH(tbl_deal[[#This Row],[Index]],Directory[Index],0),MATCH('DEAL DIRECTORY'!AY$5,Directory[#Headers],0))</f>
        <v>21年</v>
      </c>
      <c r="AZ244" s="129" t="str">
        <f>INDEX(Directory[],MATCH(tbl_deal[[#This Row],[Index]],Directory[Index],0),MATCH('DEAL DIRECTORY'!AZ$5,Directory[#Headers],0))</f>
        <v>Q1</v>
      </c>
      <c r="BA244" s="129" t="str">
        <f>INDEX(Directory[],MATCH(tbl_deal[[#This Row],[Index]],Directory[Index],0),MATCH('DEAL DIRECTORY'!BA$5,Directory[#Headers],0))</f>
        <v>03月</v>
      </c>
      <c r="BB244" s="129" t="str">
        <f>INDEX(Directory[],MATCH(tbl_deal[[#This Row],[Index]],Directory[Index],0),MATCH('DEAL DIRECTORY'!BB$5,Directory[#Headers],0))</f>
        <v>SOE Creds</v>
      </c>
      <c r="BC244" s="129" t="str">
        <f>INDEX(Directory[],MATCH(tbl_deal[[#This Row],[Index]],Directory[Index],0),MATCH('DEAL DIRECTORY'!BC$5,Directory[#Headers],0))</f>
        <v>SCI HK DEVELOPMENT LTD</v>
      </c>
      <c r="BD244" s="129" t="str">
        <f>INDEX(Directory[],MATCH(tbl_deal[[#This Row],[Index]],Directory[Index],0),MATCH('DEAL DIRECTORY'!BD$5,Directory[#Headers],0))</f>
        <v>XS2322572459</v>
      </c>
      <c r="BE244" s="137" t="str">
        <f>INDEX(Directory[],MATCH(tbl_deal[[#This Row],[Index]],Directory[Index],0),MATCH('DEAL DIRECTORY'!BE$5,Directory[#Headers],0))</f>
        <v>21年03月</v>
      </c>
      <c r="BF244" s="137" t="str">
        <f>INDEX(Directory[],MATCH(tbl_deal[[#This Row],[Index]],Directory[Index],0),MATCH('DEAL DIRECTORY'!BF$5,Directory[#Headers],0))</f>
        <v>广州科学城</v>
      </c>
      <c r="BG244" s="137" t="str">
        <f>INDEX(Directory[],MATCH(tbl_deal[[#This Row],[Index]],Directory[Index],0),MATCH('DEAL DIRECTORY'!BG$5,Directory[#Headers],0))</f>
        <v>--/--/BBB</v>
      </c>
      <c r="BH244" s="137" t="str">
        <f>INDEX(Directory[],MATCH(tbl_deal[[#This Row],[Index]],Directory[Index],0),MATCH('DEAL DIRECTORY'!BH$5,Directory[#Headers],0))</f>
        <v>高级债</v>
      </c>
      <c r="BI244" s="137" t="str">
        <f>INDEX(Directory[],MATCH(tbl_deal[[#This Row],[Index]],Directory[Index],0),MATCH('DEAL DIRECTORY'!BI$5,Directory[#Headers],0))</f>
        <v>4亿美元</v>
      </c>
      <c r="BJ244" s="137" t="str">
        <f>INDEX(Directory[],MATCH(tbl_deal[[#This Row],[Index]],Directory[Index],0),MATCH('DEAL DIRECTORY'!BJ$5,Directory[#Headers],0))</f>
        <v>3年</v>
      </c>
      <c r="BK244" s="137" t="str">
        <f>INDEX(Directory[],MATCH(tbl_deal[[#This Row],[Index]],Directory[Index],0),MATCH('DEAL DIRECTORY'!BK$5,Directory[#Headers],0))</f>
        <v>2.95%</v>
      </c>
      <c r="BL244" s="137" t="str">
        <f>INDEX(Directory[],MATCH(tbl_deal[[#This Row],[Index]],Directory[Index],0),MATCH('DEAL DIRECTORY'!BL$5,Directory[#Headers],0))</f>
        <v>账簿管理人</v>
      </c>
      <c r="BM244" s="129" t="str">
        <f>INDEX(Directory[],MATCH(tbl_deal[[#This Row],[Index]],Directory[Index],0),MATCH('DEAL DIRECTORY'!BM$5,Directory[#Headers],0))</f>
        <v>\\10.10.1.215\dcm$\Deals\Completed\2021 Completed\Great Bay 广州科学城</v>
      </c>
      <c r="BN244" s="4"/>
      <c r="BO244" s="4"/>
      <c r="BP244" s="4"/>
    </row>
    <row r="245" spans="3:68" ht="20.25" customHeight="1" x14ac:dyDescent="0.25">
      <c r="C245" s="129">
        <f>Directory[[#This Row],[Index]]</f>
        <v>226</v>
      </c>
      <c r="D245" s="130">
        <f>INDEX(Directory[],MATCH(tbl_deal[[#This Row],[Index]],Directory[Index],0),MATCH('DEAL DIRECTORY'!D$5,Directory[#Headers],0))</f>
        <v>44266</v>
      </c>
      <c r="E245" s="129" t="str">
        <f>INDEX(Directory[],MATCH(tbl_deal[[#This Row],[Index]],Directory[Index],0),MATCH('DEAL DIRECTORY'!E$5,Directory[#Headers],0))</f>
        <v/>
      </c>
      <c r="F245" s="129" t="str">
        <f>INDEX(Directory[],MATCH(tbl_deal[[#This Row],[Index]],Directory[Index],0),MATCH('DEAL DIRECTORY'!F$5,Directory[#Headers],0))</f>
        <v/>
      </c>
      <c r="G245" s="129" t="str">
        <f>INDEX(Directory[],MATCH(tbl_deal[[#This Row],[Index]],Directory[Index],0),MATCH('DEAL DIRECTORY'!G$5,Directory[#Headers],0))</f>
        <v>Sailing</v>
      </c>
      <c r="H245" s="135" t="str">
        <f>IF(tbl_deal[[#This Row],[FolderPath]]="","",HYPERLINK(tbl_deal[[#This Row],[FolderPath]],"📂"))</f>
        <v>📂</v>
      </c>
      <c r="I245" s="129" t="str">
        <f>INDEX(Directory[],MATCH(tbl_deal[[#This Row],[Index]],Directory[Index],0),MATCH('DEAL DIRECTORY'!I$5,Directory[#Headers],0))</f>
        <v>JBR</v>
      </c>
      <c r="J245" s="129" t="str">
        <f>INDEX(Directory[],MATCH(tbl_deal[[#This Row],[Index]],Directory[Index],0),MATCH('DEAL DIRECTORY'!J$5,Directory[#Headers],0))</f>
        <v>n/a</v>
      </c>
      <c r="K245" s="129" t="str">
        <f>INDEX(Directory[],MATCH(tbl_deal[[#This Row],[Index]],Directory[Index],0),MATCH('DEAL DIRECTORY'!K$5,Directory[#Headers],0))</f>
        <v>SOE组</v>
      </c>
      <c r="L245" s="129">
        <f>INDEX(Directory[],MATCH(tbl_deal[[#This Row],[Index]],Directory[Index],0),MATCH('DEAL DIRECTORY'!L$5,Directory[#Headers],0))</f>
        <v>1</v>
      </c>
      <c r="M245" s="129" t="str">
        <f>INDEX(Directory[],MATCH(tbl_deal[[#This Row],[Index]],Directory[Index],0),MATCH('DEAL DIRECTORY'!M$5,Directory[#Headers],0))</f>
        <v>陕西金资</v>
      </c>
      <c r="N245" s="129" t="str">
        <f>INDEX(Directory[],MATCH(tbl_deal[[#This Row],[Index]],Directory[Index],0),MATCH('DEAL DIRECTORY'!N$5,Directory[#Headers],0))</f>
        <v>Baa3/--/BBB</v>
      </c>
      <c r="O245" s="129" t="str">
        <f>INDEX(Directory[],MATCH(tbl_deal[[#This Row],[Index]],Directory[Index],0),MATCH('DEAL DIRECTORY'!O$5,Directory[#Headers],0))</f>
        <v>USD</v>
      </c>
      <c r="P245" s="129">
        <f>INDEX(Directory[],MATCH(tbl_deal[[#This Row],[Index]],Directory[Index],0),MATCH('DEAL DIRECTORY'!P$5,Directory[#Headers],0))</f>
        <v>2</v>
      </c>
      <c r="Q245" s="129" t="str">
        <f>INDEX(Directory[],MATCH(tbl_deal[[#This Row],[Index]],Directory[Index],0),MATCH('DEAL DIRECTORY'!Q$5,Directory[#Headers],0))</f>
        <v>3</v>
      </c>
      <c r="R245" s="129" t="str">
        <f>INDEX(Directory[],MATCH(tbl_deal[[#This Row],[Index]],Directory[Index],0),MATCH('DEAL DIRECTORY'!R$5,Directory[#Headers],0))</f>
        <v>3.2%</v>
      </c>
      <c r="S245" s="129" t="str">
        <f>INDEX(Directory[],MATCH(tbl_deal[[#This Row],[Index]],Directory[Index],0),MATCH('DEAL DIRECTORY'!S$5,Directory[#Headers],0))</f>
        <v>3.5%a</v>
      </c>
      <c r="T245" s="129" t="str">
        <f>INDEX(Directory[],MATCH(tbl_deal[[#This Row],[Index]],Directory[Index],0),MATCH('DEAL DIRECTORY'!T$5,Directory[#Headers],0))</f>
        <v>3.4%</v>
      </c>
      <c r="U245" s="129" t="str">
        <f>INDEX(Directory[],MATCH(tbl_deal[[#This Row],[Index]],Directory[Index],0),MATCH('DEAL DIRECTORY'!U$5,Directory[#Headers],0))</f>
        <v>--</v>
      </c>
      <c r="V245" s="131">
        <f>INDEX(Directory[],MATCH(tbl_deal[[#This Row],[Index]],Directory[Index],0),MATCH('DEAL DIRECTORY'!V$5,Directory[#Headers],0))</f>
        <v>10</v>
      </c>
      <c r="W245" s="129" t="str">
        <f>INDEX(Directory[],MATCH(tbl_deal[[#This Row],[Index]],Directory[Index],0),MATCH('DEAL DIRECTORY'!W$5,Directory[#Headers],0))</f>
        <v>直发</v>
      </c>
      <c r="X245" s="129" t="str">
        <f>INDEX(Directory[],MATCH(tbl_deal[[#This Row],[Index]],Directory[Index],0),MATCH('DEAL DIRECTORY'!X$5,Directory[#Headers],0))</f>
        <v>--</v>
      </c>
      <c r="Y245" s="129" t="str">
        <f>INDEX(Directory[],MATCH(tbl_deal[[#This Row],[Index]],Directory[Index],0),MATCH('DEAL DIRECTORY'!Y$5,Directory[#Headers],0))</f>
        <v>港交所</v>
      </c>
      <c r="Z245" s="129" t="str">
        <f>INDEX(Directory[],MATCH(tbl_deal[[#This Row],[Index]],Directory[Index],0),MATCH('DEAL DIRECTORY'!Z$5,Directory[#Headers],0))</f>
        <v/>
      </c>
      <c r="AA245" s="129" t="str">
        <f>INDEX(Directory[],MATCH(tbl_deal[[#This Row],[Index]],Directory[Index],0),MATCH('DEAL DIRECTORY'!AA$5,Directory[#Headers],0))</f>
        <v/>
      </c>
      <c r="AB245" s="129" t="str">
        <f>INDEX(Directory[],MATCH(tbl_deal[[#This Row],[Index]],Directory[Index],0),MATCH('DEAL DIRECTORY'!AB$5,Directory[#Headers],0))</f>
        <v>BISL,港分</v>
      </c>
      <c r="AC245" s="129" t="str">
        <f>INDEX(Directory[],MATCH(tbl_deal[[#This Row],[Index]],Directory[Index],0),MATCH('DEAL DIRECTORY'!AC$5,Directory[#Headers],0))</f>
        <v>--</v>
      </c>
      <c r="AD245" s="129" t="str">
        <f>INDEX(Directory[],MATCH(tbl_deal[[#This Row],[Index]],Directory[Index],0),MATCH('DEAL DIRECTORY'!AD$5,Directory[#Headers],0))</f>
        <v>--</v>
      </c>
      <c r="AE245" s="129" t="str">
        <f>INDEX(Directory[],MATCH(tbl_deal[[#This Row],[Index]],Directory[Index],0),MATCH('DEAL DIRECTORY'!AE$5,Directory[#Headers],0))</f>
        <v>--</v>
      </c>
      <c r="AF245" s="129" t="str">
        <f>INDEX(Directory[],MATCH(tbl_deal[[#This Row],[Index]],Directory[Index],0),MATCH('DEAL DIRECTORY'!AF$5,Directory[#Headers],0))</f>
        <v>Y</v>
      </c>
      <c r="AG245" s="129" t="str">
        <f>INDEX(Directory[],MATCH(tbl_deal[[#This Row],[Index]],Directory[Index],0),MATCH('DEAL DIRECTORY'!AG$5,Directory[#Headers],0))</f>
        <v>陕西金融资产管理股份有限公司</v>
      </c>
      <c r="AH245" s="129" t="str">
        <f>INDEX(Directory[],MATCH(tbl_deal[[#This Row],[Index]],Directory[Index],0),MATCH('DEAL DIRECTORY'!AH$5,Directory[#Headers],0))</f>
        <v>Baa3/--/BBB</v>
      </c>
      <c r="AI245" s="129" t="str">
        <f>INDEX(Directory[],MATCH(tbl_deal[[#This Row],[Index]],Directory[Index],0),MATCH('DEAL DIRECTORY'!AI$5,Directory[#Headers],0))</f>
        <v>AAA</v>
      </c>
      <c r="AJ245" s="129" t="str">
        <f>INDEX(Directory[],MATCH(tbl_deal[[#This Row],[Index]],Directory[Index],0),MATCH('DEAL DIRECTORY'!AJ$5,Directory[#Headers],0))</f>
        <v>陕西</v>
      </c>
      <c r="AK245" s="129" t="str">
        <f>INDEX(Directory[],MATCH(tbl_deal[[#This Row],[Index]],Directory[Index],0),MATCH('DEAL DIRECTORY'!AK$5,Directory[#Headers],0))</f>
        <v>--</v>
      </c>
      <c r="AL245" s="129" t="str">
        <f>INDEX(Directory[],MATCH(tbl_deal[[#This Row],[Index]],Directory[Index],0),MATCH('DEAL DIRECTORY'!AL$5,Directory[#Headers],0))</f>
        <v>--</v>
      </c>
      <c r="AM245" s="129" t="str">
        <f>INDEX(Directory[],MATCH(tbl_deal[[#This Row],[Index]],Directory[Index],0),MATCH('DEAL DIRECTORY'!AM$5,Directory[#Headers],0))</f>
        <v>--</v>
      </c>
      <c r="AN245" s="129" t="str">
        <f>INDEX(Directory[],MATCH(tbl_deal[[#This Row],[Index]],Directory[Index],0),MATCH('DEAL DIRECTORY'!AN$5,Directory[#Headers],0))</f>
        <v>--</v>
      </c>
      <c r="AO245" s="132">
        <f>IF(ISBLANK(INDEX(Directory[],MATCH(tbl_deal[[#This Row],[Index]],Directory[Index],0),MATCH('DEAL DIRECTORY'!AO$5,Directory[#Headers],0))),"--",INDEX(Directory[],MATCH(tbl_deal[[#This Row],[Index]],Directory[Index],0),MATCH('DEAL DIRECTORY'!AO$5,Directory[#Headers],0)))</f>
        <v>3600</v>
      </c>
      <c r="AP245" s="129">
        <f>INDEX(Directory[],MATCH(tbl_deal[[#This Row],[Index]],Directory[Index],0),MATCH('DEAL DIRECTORY'!AP$5,Directory[#Headers],0))</f>
        <v>2</v>
      </c>
      <c r="AQ245" s="129">
        <f>INDEX(Directory[],MATCH(tbl_deal[[#This Row],[Index]],Directory[Index],0),MATCH('DEAL DIRECTORY'!AQ$5,Directory[#Headers],0))</f>
        <v>12.99</v>
      </c>
      <c r="AR245" s="129">
        <f>INDEX(Directory[],MATCH(tbl_deal[[#This Row],[Index]],Directory[Index],0),MATCH('DEAL DIRECTORY'!AR$5,Directory[#Headers],0))</f>
        <v>15.504</v>
      </c>
      <c r="AS245" s="129" t="str">
        <f>INDEX(Directory[],MATCH(tbl_deal[[#This Row],[Index]],Directory[Index],0),MATCH('DEAL DIRECTORY'!AS$5,Directory[#Headers],0))</f>
        <v>地方国企</v>
      </c>
      <c r="AT245" s="129" t="str">
        <f>INDEX(Directory[],MATCH(tbl_deal[[#This Row],[Index]],Directory[Index],0),MATCH('DEAL DIRECTORY'!AT$5,Directory[#Headers],0))</f>
        <v>地方平台</v>
      </c>
      <c r="AU245" s="129" t="str">
        <f>INDEX(Directory[],MATCH(tbl_deal[[#This Row],[Index]],Directory[Index],0),MATCH('DEAL DIRECTORY'!AU$5,Directory[#Headers],0))</f>
        <v>地方资管</v>
      </c>
      <c r="AV245" s="129" t="str">
        <f>INDEX(Directory[],MATCH(tbl_deal[[#This Row],[Index]],Directory[Index],0),MATCH('DEAL DIRECTORY'!AV$5,Directory[#Headers],0))</f>
        <v>直发</v>
      </c>
      <c r="AW245" s="129" t="str">
        <f>INDEX(Directory[],MATCH(tbl_deal[[#This Row],[Index]],Directory[Index],0),MATCH('DEAL DIRECTORY'!AW$5,Directory[#Headers],0))</f>
        <v>投资级</v>
      </c>
      <c r="AX245" s="129" t="str">
        <f>INDEX(Directory[],MATCH(tbl_deal[[#This Row],[Index]],Directory[Index],0),MATCH('DEAL DIRECTORY'!AX$5,Directory[#Headers],0))</f>
        <v>≤2亿</v>
      </c>
      <c r="AY245" s="133" t="str">
        <f>INDEX(Directory[],MATCH(tbl_deal[[#This Row],[Index]],Directory[Index],0),MATCH('DEAL DIRECTORY'!AY$5,Directory[#Headers],0))</f>
        <v>21年</v>
      </c>
      <c r="AZ245" s="129" t="str">
        <f>INDEX(Directory[],MATCH(tbl_deal[[#This Row],[Index]],Directory[Index],0),MATCH('DEAL DIRECTORY'!AZ$5,Directory[#Headers],0))</f>
        <v>Q1</v>
      </c>
      <c r="BA245" s="129" t="str">
        <f>INDEX(Directory[],MATCH(tbl_deal[[#This Row],[Index]],Directory[Index],0),MATCH('DEAL DIRECTORY'!BA$5,Directory[#Headers],0))</f>
        <v>03月</v>
      </c>
      <c r="BB245" s="129" t="str">
        <f>INDEX(Directory[],MATCH(tbl_deal[[#This Row],[Index]],Directory[Index],0),MATCH('DEAL DIRECTORY'!BB$5,Directory[#Headers],0))</f>
        <v>SOE Creds</v>
      </c>
      <c r="BC245" s="129" t="str">
        <f>INDEX(Directory[],MATCH(tbl_deal[[#This Row],[Index]],Directory[Index],0),MATCH('DEAL DIRECTORY'!BC$5,Directory[#Headers],0))</f>
        <v>SHAANXI FINANCIAL ASSETS MANAGEMENT CO LTD</v>
      </c>
      <c r="BD245" s="129" t="str">
        <f>INDEX(Directory[],MATCH(tbl_deal[[#This Row],[Index]],Directory[Index],0),MATCH('DEAL DIRECTORY'!BD$5,Directory[#Headers],0))</f>
        <v>XS2298176988</v>
      </c>
      <c r="BE245" s="137" t="str">
        <f>INDEX(Directory[],MATCH(tbl_deal[[#This Row],[Index]],Directory[Index],0),MATCH('DEAL DIRECTORY'!BE$5,Directory[#Headers],0))</f>
        <v>21年03月</v>
      </c>
      <c r="BF245" s="137" t="str">
        <f>INDEX(Directory[],MATCH(tbl_deal[[#This Row],[Index]],Directory[Index],0),MATCH('DEAL DIRECTORY'!BF$5,Directory[#Headers],0))</f>
        <v>陕西金资</v>
      </c>
      <c r="BG245" s="137" t="str">
        <f>INDEX(Directory[],MATCH(tbl_deal[[#This Row],[Index]],Directory[Index],0),MATCH('DEAL DIRECTORY'!BG$5,Directory[#Headers],0))</f>
        <v>Baa3/--/BBB</v>
      </c>
      <c r="BH245" s="137" t="str">
        <f>INDEX(Directory[],MATCH(tbl_deal[[#This Row],[Index]],Directory[Index],0),MATCH('DEAL DIRECTORY'!BH$5,Directory[#Headers],0))</f>
        <v>高级债</v>
      </c>
      <c r="BI245" s="137" t="str">
        <f>INDEX(Directory[],MATCH(tbl_deal[[#This Row],[Index]],Directory[Index],0),MATCH('DEAL DIRECTORY'!BI$5,Directory[#Headers],0))</f>
        <v>2亿美元</v>
      </c>
      <c r="BJ245" s="137" t="str">
        <f>INDEX(Directory[],MATCH(tbl_deal[[#This Row],[Index]],Directory[Index],0),MATCH('DEAL DIRECTORY'!BJ$5,Directory[#Headers],0))</f>
        <v>3年</v>
      </c>
      <c r="BK245" s="137" t="str">
        <f>INDEX(Directory[],MATCH(tbl_deal[[#This Row],[Index]],Directory[Index],0),MATCH('DEAL DIRECTORY'!BK$5,Directory[#Headers],0))</f>
        <v>3.2%</v>
      </c>
      <c r="BL245" s="137" t="str">
        <f>INDEX(Directory[],MATCH(tbl_deal[[#This Row],[Index]],Directory[Index],0),MATCH('DEAL DIRECTORY'!BL$5,Directory[#Headers],0))</f>
        <v>账簿管理人</v>
      </c>
      <c r="BM245" s="129" t="str">
        <f>INDEX(Directory[],MATCH(tbl_deal[[#This Row],[Index]],Directory[Index],0),MATCH('DEAL DIRECTORY'!BM$5,Directory[#Headers],0))</f>
        <v>\\10.10.1.215\dcm$\Deals\Completed\2021 Completed\Sailing 陕西金资</v>
      </c>
      <c r="BN245" s="4"/>
      <c r="BO245" s="4"/>
      <c r="BP245" s="4"/>
    </row>
    <row r="246" spans="3:68" ht="20.25" customHeight="1" x14ac:dyDescent="0.25">
      <c r="C246" s="129">
        <f>Directory[[#This Row],[Index]]</f>
        <v>225</v>
      </c>
      <c r="D246" s="130">
        <f>INDEX(Directory[],MATCH(tbl_deal[[#This Row],[Index]],Directory[Index],0),MATCH('DEAL DIRECTORY'!D$5,Directory[#Headers],0))</f>
        <v>44260</v>
      </c>
      <c r="E246" s="129" t="str">
        <f>INDEX(Directory[],MATCH(tbl_deal[[#This Row],[Index]],Directory[Index],0),MATCH('DEAL DIRECTORY'!E$5,Directory[#Headers],0))</f>
        <v/>
      </c>
      <c r="F246" s="129" t="str">
        <f>INDEX(Directory[],MATCH(tbl_deal[[#This Row],[Index]],Directory[Index],0),MATCH('DEAL DIRECTORY'!F$5,Directory[#Headers],0))</f>
        <v/>
      </c>
      <c r="G246" s="129" t="str">
        <f>INDEX(Directory[],MATCH(tbl_deal[[#This Row],[Index]],Directory[Index],0),MATCH('DEAL DIRECTORY'!G$5,Directory[#Headers],0))</f>
        <v>Ji'an</v>
      </c>
      <c r="H246" s="135" t="str">
        <f>IF(tbl_deal[[#This Row],[FolderPath]]="","",HYPERLINK(tbl_deal[[#This Row],[FolderPath]],"📂"))</f>
        <v>📂</v>
      </c>
      <c r="I246" s="129" t="str">
        <f>INDEX(Directory[],MATCH(tbl_deal[[#This Row],[Index]],Directory[Index],0),MATCH('DEAL DIRECTORY'!I$5,Directory[#Headers],0))</f>
        <v>JBR</v>
      </c>
      <c r="J246" s="129" t="str">
        <f>INDEX(Directory[],MATCH(tbl_deal[[#This Row],[Index]],Directory[Index],0),MATCH('DEAL DIRECTORY'!J$5,Directory[#Headers],0))</f>
        <v>n/a</v>
      </c>
      <c r="K246" s="129" t="str">
        <f>INDEX(Directory[],MATCH(tbl_deal[[#This Row],[Index]],Directory[Index],0),MATCH('DEAL DIRECTORY'!K$5,Directory[#Headers],0))</f>
        <v>SOE组</v>
      </c>
      <c r="L246" s="129">
        <f>INDEX(Directory[],MATCH(tbl_deal[[#This Row],[Index]],Directory[Index],0),MATCH('DEAL DIRECTORY'!L$5,Directory[#Headers],0))</f>
        <v>1</v>
      </c>
      <c r="M246" s="129" t="str">
        <f>INDEX(Directory[],MATCH(tbl_deal[[#This Row],[Index]],Directory[Index],0),MATCH('DEAL DIRECTORY'!M$5,Directory[#Headers],0))</f>
        <v>吉安城投</v>
      </c>
      <c r="N246" s="129" t="str">
        <f>INDEX(Directory[],MATCH(tbl_deal[[#This Row],[Index]],Directory[Index],0),MATCH('DEAL DIRECTORY'!N$5,Directory[#Headers],0))</f>
        <v>--/--/--</v>
      </c>
      <c r="O246" s="129" t="str">
        <f>INDEX(Directory[],MATCH(tbl_deal[[#This Row],[Index]],Directory[Index],0),MATCH('DEAL DIRECTORY'!O$5,Directory[#Headers],0))</f>
        <v>USD</v>
      </c>
      <c r="P246" s="129">
        <f>INDEX(Directory[],MATCH(tbl_deal[[#This Row],[Index]],Directory[Index],0),MATCH('DEAL DIRECTORY'!P$5,Directory[#Headers],0))</f>
        <v>2.7</v>
      </c>
      <c r="Q246" s="129" t="str">
        <f>INDEX(Directory[],MATCH(tbl_deal[[#This Row],[Index]],Directory[Index],0),MATCH('DEAL DIRECTORY'!Q$5,Directory[#Headers],0))</f>
        <v>3</v>
      </c>
      <c r="R246" s="129" t="str">
        <f>INDEX(Directory[],MATCH(tbl_deal[[#This Row],[Index]],Directory[Index],0),MATCH('DEAL DIRECTORY'!R$5,Directory[#Headers],0))</f>
        <v>4.5%</v>
      </c>
      <c r="S246" s="129" t="str">
        <f>INDEX(Directory[],MATCH(tbl_deal[[#This Row],[Index]],Directory[Index],0),MATCH('DEAL DIRECTORY'!S$5,Directory[#Headers],0))</f>
        <v>4.8%a</v>
      </c>
      <c r="T246" s="129" t="str">
        <f>INDEX(Directory[],MATCH(tbl_deal[[#This Row],[Index]],Directory[Index],0),MATCH('DEAL DIRECTORY'!T$5,Directory[#Headers],0))</f>
        <v>4.5%</v>
      </c>
      <c r="U246" s="129" t="str">
        <f>INDEX(Directory[],MATCH(tbl_deal[[#This Row],[Index]],Directory[Index],0),MATCH('DEAL DIRECTORY'!U$5,Directory[#Headers],0))</f>
        <v>--</v>
      </c>
      <c r="V246" s="131">
        <f>INDEX(Directory[],MATCH(tbl_deal[[#This Row],[Index]],Directory[Index],0),MATCH('DEAL DIRECTORY'!V$5,Directory[#Headers],0))</f>
        <v>30</v>
      </c>
      <c r="W246" s="129" t="str">
        <f>INDEX(Directory[],MATCH(tbl_deal[[#This Row],[Index]],Directory[Index],0),MATCH('DEAL DIRECTORY'!W$5,Directory[#Headers],0))</f>
        <v>直发</v>
      </c>
      <c r="X246" s="129" t="str">
        <f>INDEX(Directory[],MATCH(tbl_deal[[#This Row],[Index]],Directory[Index],0),MATCH('DEAL DIRECTORY'!X$5,Directory[#Headers],0))</f>
        <v>--</v>
      </c>
      <c r="Y246" s="129" t="str">
        <f>INDEX(Directory[],MATCH(tbl_deal[[#This Row],[Index]],Directory[Index],0),MATCH('DEAL DIRECTORY'!Y$5,Directory[#Headers],0))</f>
        <v>港交所</v>
      </c>
      <c r="Z246" s="129" t="str">
        <f>INDEX(Directory[],MATCH(tbl_deal[[#This Row],[Index]],Directory[Index],0),MATCH('DEAL DIRECTORY'!Z$5,Directory[#Headers],0))</f>
        <v/>
      </c>
      <c r="AA246" s="129" t="str">
        <f>INDEX(Directory[],MATCH(tbl_deal[[#This Row],[Index]],Directory[Index],0),MATCH('DEAL DIRECTORY'!AA$5,Directory[#Headers],0))</f>
        <v/>
      </c>
      <c r="AB246" s="129" t="str">
        <f>INDEX(Directory[],MATCH(tbl_deal[[#This Row],[Index]],Directory[Index],0),MATCH('DEAL DIRECTORY'!AB$5,Directory[#Headers],0))</f>
        <v>BISL</v>
      </c>
      <c r="AC246" s="129" t="str">
        <f>INDEX(Directory[],MATCH(tbl_deal[[#This Row],[Index]],Directory[Index],0),MATCH('DEAL DIRECTORY'!AC$5,Directory[#Headers],0))</f>
        <v>--</v>
      </c>
      <c r="AD246" s="129" t="str">
        <f>INDEX(Directory[],MATCH(tbl_deal[[#This Row],[Index]],Directory[Index],0),MATCH('DEAL DIRECTORY'!AD$5,Directory[#Headers],0))</f>
        <v>--</v>
      </c>
      <c r="AE246" s="129" t="str">
        <f>INDEX(Directory[],MATCH(tbl_deal[[#This Row],[Index]],Directory[Index],0),MATCH('DEAL DIRECTORY'!AE$5,Directory[#Headers],0))</f>
        <v>--</v>
      </c>
      <c r="AF246" s="129" t="str">
        <f>INDEX(Directory[],MATCH(tbl_deal[[#This Row],[Index]],Directory[Index],0),MATCH('DEAL DIRECTORY'!AF$5,Directory[#Headers],0))</f>
        <v>Y</v>
      </c>
      <c r="AG246" s="129" t="str">
        <f>INDEX(Directory[],MATCH(tbl_deal[[#This Row],[Index]],Directory[Index],0),MATCH('DEAL DIRECTORY'!AG$5,Directory[#Headers],0))</f>
        <v>吉安城投控股集团有限公司</v>
      </c>
      <c r="AH246" s="129" t="str">
        <f>INDEX(Directory[],MATCH(tbl_deal[[#This Row],[Index]],Directory[Index],0),MATCH('DEAL DIRECTORY'!AH$5,Directory[#Headers],0))</f>
        <v>--/--/--</v>
      </c>
      <c r="AI246" s="129" t="str">
        <f>INDEX(Directory[],MATCH(tbl_deal[[#This Row],[Index]],Directory[Index],0),MATCH('DEAL DIRECTORY'!AI$5,Directory[#Headers],0))</f>
        <v>AA+</v>
      </c>
      <c r="AJ246" s="129" t="str">
        <f>INDEX(Directory[],MATCH(tbl_deal[[#This Row],[Index]],Directory[Index],0),MATCH('DEAL DIRECTORY'!AJ$5,Directory[#Headers],0))</f>
        <v>江西</v>
      </c>
      <c r="AK246" s="129" t="str">
        <f>INDEX(Directory[],MATCH(tbl_deal[[#This Row],[Index]],Directory[Index],0),MATCH('DEAL DIRECTORY'!AK$5,Directory[#Headers],0))</f>
        <v>吉安市</v>
      </c>
      <c r="AL246" s="129" t="str">
        <f>INDEX(Directory[],MATCH(tbl_deal[[#This Row],[Index]],Directory[Index],0),MATCH('DEAL DIRECTORY'!AL$5,Directory[#Headers],0))</f>
        <v>--</v>
      </c>
      <c r="AM246" s="129" t="str">
        <f>INDEX(Directory[],MATCH(tbl_deal[[#This Row],[Index]],Directory[Index],0),MATCH('DEAL DIRECTORY'!AM$5,Directory[#Headers],0))</f>
        <v>--</v>
      </c>
      <c r="AN246" s="129" t="str">
        <f>INDEX(Directory[],MATCH(tbl_deal[[#This Row],[Index]],Directory[Index],0),MATCH('DEAL DIRECTORY'!AN$5,Directory[#Headers],0))</f>
        <v>--</v>
      </c>
      <c r="AO246" s="132">
        <f>IF(ISBLANK(INDEX(Directory[],MATCH(tbl_deal[[#This Row],[Index]],Directory[Index],0),MATCH('DEAL DIRECTORY'!AO$5,Directory[#Headers],0))),"--",INDEX(Directory[],MATCH(tbl_deal[[#This Row],[Index]],Directory[Index],0),MATCH('DEAL DIRECTORY'!AO$5,Directory[#Headers],0)))</f>
        <v>17916</v>
      </c>
      <c r="AP246" s="129">
        <f>INDEX(Directory[],MATCH(tbl_deal[[#This Row],[Index]],Directory[Index],0),MATCH('DEAL DIRECTORY'!AP$5,Directory[#Headers],0))</f>
        <v>2.7</v>
      </c>
      <c r="AQ246" s="129">
        <f>INDEX(Directory[],MATCH(tbl_deal[[#This Row],[Index]],Directory[Index],0),MATCH('DEAL DIRECTORY'!AQ$5,Directory[#Headers],0))</f>
        <v>17.54</v>
      </c>
      <c r="AR246" s="129">
        <f>INDEX(Directory[],MATCH(tbl_deal[[#This Row],[Index]],Directory[Index],0),MATCH('DEAL DIRECTORY'!AR$5,Directory[#Headers],0))</f>
        <v>20.93</v>
      </c>
      <c r="AS246" s="129" t="str">
        <f>INDEX(Directory[],MATCH(tbl_deal[[#This Row],[Index]],Directory[Index],0),MATCH('DEAL DIRECTORY'!AS$5,Directory[#Headers],0))</f>
        <v>地方国企</v>
      </c>
      <c r="AT246" s="129" t="str">
        <f>INDEX(Directory[],MATCH(tbl_deal[[#This Row],[Index]],Directory[Index],0),MATCH('DEAL DIRECTORY'!AT$5,Directory[#Headers],0))</f>
        <v>地方平台</v>
      </c>
      <c r="AU246" s="129" t="str">
        <f>INDEX(Directory[],MATCH(tbl_deal[[#This Row],[Index]],Directory[Index],0),MATCH('DEAL DIRECTORY'!AU$5,Directory[#Headers],0))</f>
        <v>综合</v>
      </c>
      <c r="AV246" s="129" t="str">
        <f>INDEX(Directory[],MATCH(tbl_deal[[#This Row],[Index]],Directory[Index],0),MATCH('DEAL DIRECTORY'!AV$5,Directory[#Headers],0))</f>
        <v>直发</v>
      </c>
      <c r="AW246" s="129" t="str">
        <f>INDEX(Directory[],MATCH(tbl_deal[[#This Row],[Index]],Directory[Index],0),MATCH('DEAL DIRECTORY'!AW$5,Directory[#Headers],0))</f>
        <v>无评级</v>
      </c>
      <c r="AX246" s="129" t="str">
        <f>INDEX(Directory[],MATCH(tbl_deal[[#This Row],[Index]],Directory[Index],0),MATCH('DEAL DIRECTORY'!AX$5,Directory[#Headers],0))</f>
        <v>2-3亿</v>
      </c>
      <c r="AY246" s="133" t="str">
        <f>INDEX(Directory[],MATCH(tbl_deal[[#This Row],[Index]],Directory[Index],0),MATCH('DEAL DIRECTORY'!AY$5,Directory[#Headers],0))</f>
        <v>21年</v>
      </c>
      <c r="AZ246" s="129" t="str">
        <f>INDEX(Directory[],MATCH(tbl_deal[[#This Row],[Index]],Directory[Index],0),MATCH('DEAL DIRECTORY'!AZ$5,Directory[#Headers],0))</f>
        <v>Q1</v>
      </c>
      <c r="BA246" s="129" t="str">
        <f>INDEX(Directory[],MATCH(tbl_deal[[#This Row],[Index]],Directory[Index],0),MATCH('DEAL DIRECTORY'!BA$5,Directory[#Headers],0))</f>
        <v>03月</v>
      </c>
      <c r="BB246" s="129" t="str">
        <f>INDEX(Directory[],MATCH(tbl_deal[[#This Row],[Index]],Directory[Index],0),MATCH('DEAL DIRECTORY'!BB$5,Directory[#Headers],0))</f>
        <v>SOE Creds</v>
      </c>
      <c r="BC246" s="129" t="str">
        <f>INDEX(Directory[],MATCH(tbl_deal[[#This Row],[Index]],Directory[Index],0),MATCH('DEAL DIRECTORY'!BC$5,Directory[#Headers],0))</f>
        <v>JI'AN CHENGTOU HOLDING GROUP CO LTD</v>
      </c>
      <c r="BD246" s="129" t="str">
        <f>INDEX(Directory[],MATCH(tbl_deal[[#This Row],[Index]],Directory[Index],0),MATCH('DEAL DIRECTORY'!BD$5,Directory[#Headers],0))</f>
        <v>XS2278537787</v>
      </c>
      <c r="BE246" s="137" t="str">
        <f>INDEX(Directory[],MATCH(tbl_deal[[#This Row],[Index]],Directory[Index],0),MATCH('DEAL DIRECTORY'!BE$5,Directory[#Headers],0))</f>
        <v>21年03月</v>
      </c>
      <c r="BF246" s="137" t="str">
        <f>INDEX(Directory[],MATCH(tbl_deal[[#This Row],[Index]],Directory[Index],0),MATCH('DEAL DIRECTORY'!BF$5,Directory[#Headers],0))</f>
        <v>吉安城投</v>
      </c>
      <c r="BG246" s="137" t="str">
        <f>INDEX(Directory[],MATCH(tbl_deal[[#This Row],[Index]],Directory[Index],0),MATCH('DEAL DIRECTORY'!BG$5,Directory[#Headers],0))</f>
        <v>--/--/--</v>
      </c>
      <c r="BH246" s="137" t="str">
        <f>INDEX(Directory[],MATCH(tbl_deal[[#This Row],[Index]],Directory[Index],0),MATCH('DEAL DIRECTORY'!BH$5,Directory[#Headers],0))</f>
        <v>高级债</v>
      </c>
      <c r="BI246" s="137" t="str">
        <f>INDEX(Directory[],MATCH(tbl_deal[[#This Row],[Index]],Directory[Index],0),MATCH('DEAL DIRECTORY'!BI$5,Directory[#Headers],0))</f>
        <v>2.7亿美元</v>
      </c>
      <c r="BJ246" s="137" t="str">
        <f>INDEX(Directory[],MATCH(tbl_deal[[#This Row],[Index]],Directory[Index],0),MATCH('DEAL DIRECTORY'!BJ$5,Directory[#Headers],0))</f>
        <v>3年</v>
      </c>
      <c r="BK246" s="137" t="str">
        <f>INDEX(Directory[],MATCH(tbl_deal[[#This Row],[Index]],Directory[Index],0),MATCH('DEAL DIRECTORY'!BK$5,Directory[#Headers],0))</f>
        <v>4.5%</v>
      </c>
      <c r="BL246" s="137" t="str">
        <f>INDEX(Directory[],MATCH(tbl_deal[[#This Row],[Index]],Directory[Index],0),MATCH('DEAL DIRECTORY'!BL$5,Directory[#Headers],0))</f>
        <v>账簿管理人</v>
      </c>
      <c r="BM246" s="129" t="str">
        <f>INDEX(Directory[],MATCH(tbl_deal[[#This Row],[Index]],Directory[Index],0),MATCH('DEAL DIRECTORY'!BM$5,Directory[#Headers],0))</f>
        <v>\\10.10.1.215\dcm$\Deals\Completed\2021 Completed\Ji'an 吉安城投</v>
      </c>
      <c r="BN246" s="4"/>
      <c r="BO246" s="4"/>
      <c r="BP246" s="4"/>
    </row>
    <row r="247" spans="3:68" ht="20.25" customHeight="1" x14ac:dyDescent="0.25">
      <c r="C247" s="129">
        <f>Directory[[#This Row],[Index]]</f>
        <v>224</v>
      </c>
      <c r="D247" s="130">
        <f>INDEX(Directory[],MATCH(tbl_deal[[#This Row],[Index]],Directory[Index],0),MATCH('DEAL DIRECTORY'!D$5,Directory[#Headers],0))</f>
        <v>44259</v>
      </c>
      <c r="E247" s="129" t="str">
        <f>INDEX(Directory[],MATCH(tbl_deal[[#This Row],[Index]],Directory[Index],0),MATCH('DEAL DIRECTORY'!E$5,Directory[#Headers],0))</f>
        <v/>
      </c>
      <c r="F247" s="129" t="str">
        <f>INDEX(Directory[],MATCH(tbl_deal[[#This Row],[Index]],Directory[Index],0),MATCH('DEAL DIRECTORY'!F$5,Directory[#Headers],0))</f>
        <v/>
      </c>
      <c r="G247" s="129" t="str">
        <f>INDEX(Directory[],MATCH(tbl_deal[[#This Row],[Index]],Directory[Index],0),MATCH('DEAL DIRECTORY'!G$5,Directory[#Headers],0))</f>
        <v>Lotus</v>
      </c>
      <c r="H247" s="135" t="str">
        <f>IF(tbl_deal[[#This Row],[FolderPath]]="","",HYPERLINK(tbl_deal[[#This Row],[FolderPath]],"📂"))</f>
        <v>📂</v>
      </c>
      <c r="I247" s="129" t="str">
        <f>INDEX(Directory[],MATCH(tbl_deal[[#This Row],[Index]],Directory[Index],0),MATCH('DEAL DIRECTORY'!I$5,Directory[#Headers],0))</f>
        <v>JBR</v>
      </c>
      <c r="J247" s="129" t="str">
        <f>INDEX(Directory[],MATCH(tbl_deal[[#This Row],[Index]],Directory[Index],0),MATCH('DEAL DIRECTORY'!J$5,Directory[#Headers],0))</f>
        <v>n/a</v>
      </c>
      <c r="K247" s="129" t="str">
        <f>INDEX(Directory[],MATCH(tbl_deal[[#This Row],[Index]],Directory[Index],0),MATCH('DEAL DIRECTORY'!K$5,Directory[#Headers],0))</f>
        <v>SOE组</v>
      </c>
      <c r="L247" s="129">
        <f>INDEX(Directory[],MATCH(tbl_deal[[#This Row],[Index]],Directory[Index],0),MATCH('DEAL DIRECTORY'!L$5,Directory[#Headers],0))</f>
        <v>1</v>
      </c>
      <c r="M247" s="129" t="str">
        <f>INDEX(Directory[],MATCH(tbl_deal[[#This Row],[Index]],Directory[Index],0),MATCH('DEAL DIRECTORY'!M$5,Directory[#Headers],0))</f>
        <v>光银港分</v>
      </c>
      <c r="N247" s="129" t="str">
        <f>INDEX(Directory[],MATCH(tbl_deal[[#This Row],[Index]],Directory[Index],0),MATCH('DEAL DIRECTORY'!N$5,Directory[#Headers],0))</f>
        <v>--/BBB+/BBB</v>
      </c>
      <c r="O247" s="129" t="str">
        <f>INDEX(Directory[],MATCH(tbl_deal[[#This Row],[Index]],Directory[Index],0),MATCH('DEAL DIRECTORY'!O$5,Directory[#Headers],0))</f>
        <v>USD</v>
      </c>
      <c r="P247" s="129">
        <f>INDEX(Directory[],MATCH(tbl_deal[[#This Row],[Index]],Directory[Index],0),MATCH('DEAL DIRECTORY'!P$5,Directory[#Headers],0))</f>
        <v>5.5</v>
      </c>
      <c r="Q247" s="129" t="str">
        <f>INDEX(Directory[],MATCH(tbl_deal[[#This Row],[Index]],Directory[Index],0),MATCH('DEAL DIRECTORY'!Q$5,Directory[#Headers],0))</f>
        <v>3</v>
      </c>
      <c r="R247" s="129" t="str">
        <f>INDEX(Directory[],MATCH(tbl_deal[[#This Row],[Index]],Directory[Index],0),MATCH('DEAL DIRECTORY'!R$5,Directory[#Headers],0))</f>
        <v>0.929%</v>
      </c>
      <c r="S247" s="129" t="str">
        <f>INDEX(Directory[],MATCH(tbl_deal[[#This Row],[Index]],Directory[Index],0),MATCH('DEAL DIRECTORY'!S$5,Directory[#Headers],0))</f>
        <v>T3+110a</v>
      </c>
      <c r="T247" s="129" t="str">
        <f>INDEX(Directory[],MATCH(tbl_deal[[#This Row],[Index]],Directory[Index],0),MATCH('DEAL DIRECTORY'!T$5,Directory[#Headers],0))</f>
        <v>T3+65</v>
      </c>
      <c r="U247" s="129" t="str">
        <f>INDEX(Directory[],MATCH(tbl_deal[[#This Row],[Index]],Directory[Index],0),MATCH('DEAL DIRECTORY'!U$5,Directory[#Headers],0))</f>
        <v>T3+65</v>
      </c>
      <c r="V247" s="131">
        <f>INDEX(Directory[],MATCH(tbl_deal[[#This Row],[Index]],Directory[Index],0),MATCH('DEAL DIRECTORY'!V$5,Directory[#Headers],0))</f>
        <v>45</v>
      </c>
      <c r="W247" s="129" t="str">
        <f>INDEX(Directory[],MATCH(tbl_deal[[#This Row],[Index]],Directory[Index],0),MATCH('DEAL DIRECTORY'!W$5,Directory[#Headers],0))</f>
        <v>直发</v>
      </c>
      <c r="X247" s="129" t="str">
        <f>INDEX(Directory[],MATCH(tbl_deal[[#This Row],[Index]],Directory[Index],0),MATCH('DEAL DIRECTORY'!X$5,Directory[#Headers],0))</f>
        <v>--</v>
      </c>
      <c r="Y247" s="129" t="str">
        <f>INDEX(Directory[],MATCH(tbl_deal[[#This Row],[Index]],Directory[Index],0),MATCH('DEAL DIRECTORY'!Y$5,Directory[#Headers],0))</f>
        <v>港交所;澳交所</v>
      </c>
      <c r="Z247" s="129" t="str">
        <f>INDEX(Directory[],MATCH(tbl_deal[[#This Row],[Index]],Directory[Index],0),MATCH('DEAL DIRECTORY'!Z$5,Directory[#Headers],0))</f>
        <v/>
      </c>
      <c r="AA247" s="129" t="str">
        <f>INDEX(Directory[],MATCH(tbl_deal[[#This Row],[Index]],Directory[Index],0),MATCH('DEAL DIRECTORY'!AA$5,Directory[#Headers],0))</f>
        <v/>
      </c>
      <c r="AB247" s="129" t="str">
        <f>INDEX(Directory[],MATCH(tbl_deal[[#This Row],[Index]],Directory[Index],0),MATCH('DEAL DIRECTORY'!AB$5,Directory[#Headers],0))</f>
        <v>BISL,港分</v>
      </c>
      <c r="AC247" s="129" t="str">
        <f>INDEX(Directory[],MATCH(tbl_deal[[#This Row],[Index]],Directory[Index],0),MATCH('DEAL DIRECTORY'!AC$5,Directory[#Headers],0))</f>
        <v>--</v>
      </c>
      <c r="AD247" s="129" t="str">
        <f>INDEX(Directory[],MATCH(tbl_deal[[#This Row],[Index]],Directory[Index],0),MATCH('DEAL DIRECTORY'!AD$5,Directory[#Headers],0))</f>
        <v>--</v>
      </c>
      <c r="AE247" s="129" t="str">
        <f>INDEX(Directory[],MATCH(tbl_deal[[#This Row],[Index]],Directory[Index],0),MATCH('DEAL DIRECTORY'!AE$5,Directory[#Headers],0))</f>
        <v>--</v>
      </c>
      <c r="AF247" s="129" t="str">
        <f>INDEX(Directory[],MATCH(tbl_deal[[#This Row],[Index]],Directory[Index],0),MATCH('DEAL DIRECTORY'!AF$5,Directory[#Headers],0))</f>
        <v>N</v>
      </c>
      <c r="AG247" s="129" t="str">
        <f>INDEX(Directory[],MATCH(tbl_deal[[#This Row],[Index]],Directory[Index],0),MATCH('DEAL DIRECTORY'!AG$5,Directory[#Headers],0))</f>
        <v>中国光大银行股份有限公司</v>
      </c>
      <c r="AH247" s="129" t="str">
        <f>INDEX(Directory[],MATCH(tbl_deal[[#This Row],[Index]],Directory[Index],0),MATCH('DEAL DIRECTORY'!AH$5,Directory[#Headers],0))</f>
        <v>--/--/--</v>
      </c>
      <c r="AI247" s="129" t="str">
        <f>INDEX(Directory[],MATCH(tbl_deal[[#This Row],[Index]],Directory[Index],0),MATCH('DEAL DIRECTORY'!AI$5,Directory[#Headers],0))</f>
        <v>AAA</v>
      </c>
      <c r="AJ247" s="129" t="str">
        <f>INDEX(Directory[],MATCH(tbl_deal[[#This Row],[Index]],Directory[Index],0),MATCH('DEAL DIRECTORY'!AJ$5,Directory[#Headers],0))</f>
        <v>北京</v>
      </c>
      <c r="AK247" s="129" t="str">
        <f>INDEX(Directory[],MATCH(tbl_deal[[#This Row],[Index]],Directory[Index],0),MATCH('DEAL DIRECTORY'!AK$5,Directory[#Headers],0))</f>
        <v>西城区</v>
      </c>
      <c r="AL247" s="129" t="str">
        <f>INDEX(Directory[],MATCH(tbl_deal[[#This Row],[Index]],Directory[Index],0),MATCH('DEAL DIRECTORY'!AL$5,Directory[#Headers],0))</f>
        <v>--</v>
      </c>
      <c r="AM247" s="129" t="str">
        <f>INDEX(Directory[],MATCH(tbl_deal[[#This Row],[Index]],Directory[Index],0),MATCH('DEAL DIRECTORY'!AM$5,Directory[#Headers],0))</f>
        <v>--</v>
      </c>
      <c r="AN247" s="129" t="str">
        <f>INDEX(Directory[],MATCH(tbl_deal[[#This Row],[Index]],Directory[Index],0),MATCH('DEAL DIRECTORY'!AN$5,Directory[#Headers],0))</f>
        <v>--</v>
      </c>
      <c r="AO247" s="132">
        <f>IF(ISBLANK(INDEX(Directory[],MATCH(tbl_deal[[#This Row],[Index]],Directory[Index],0),MATCH('DEAL DIRECTORY'!AO$5,Directory[#Headers],0))),"--",INDEX(Directory[],MATCH(tbl_deal[[#This Row],[Index]],Directory[Index],0),MATCH('DEAL DIRECTORY'!AO$5,Directory[#Headers],0)))</f>
        <v>5000</v>
      </c>
      <c r="AP247" s="129">
        <f>INDEX(Directory[],MATCH(tbl_deal[[#This Row],[Index]],Directory[Index],0),MATCH('DEAL DIRECTORY'!AP$5,Directory[#Headers],0))</f>
        <v>5.5</v>
      </c>
      <c r="AQ247" s="129">
        <f>INDEX(Directory[],MATCH(tbl_deal[[#This Row],[Index]],Directory[Index],0),MATCH('DEAL DIRECTORY'!AQ$5,Directory[#Headers],0))</f>
        <v>35.58</v>
      </c>
      <c r="AR247" s="129">
        <f>INDEX(Directory[],MATCH(tbl_deal[[#This Row],[Index]],Directory[Index],0),MATCH('DEAL DIRECTORY'!AR$5,Directory[#Headers],0))</f>
        <v>42.636000000000003</v>
      </c>
      <c r="AS247" s="129" t="str">
        <f>INDEX(Directory[],MATCH(tbl_deal[[#This Row],[Index]],Directory[Index],0),MATCH('DEAL DIRECTORY'!AS$5,Directory[#Headers],0))</f>
        <v>央企(子)</v>
      </c>
      <c r="AT247" s="129" t="str">
        <f>INDEX(Directory[],MATCH(tbl_deal[[#This Row],[Index]],Directory[Index],0),MATCH('DEAL DIRECTORY'!AT$5,Directory[#Headers],0))</f>
        <v>金融机构</v>
      </c>
      <c r="AU247" s="129" t="str">
        <f>INDEX(Directory[],MATCH(tbl_deal[[#This Row],[Index]],Directory[Index],0),MATCH('DEAL DIRECTORY'!AU$5,Directory[#Headers],0))</f>
        <v>银行</v>
      </c>
      <c r="AV247" s="129" t="str">
        <f>INDEX(Directory[],MATCH(tbl_deal[[#This Row],[Index]],Directory[Index],0),MATCH('DEAL DIRECTORY'!AV$5,Directory[#Headers],0))</f>
        <v>直发</v>
      </c>
      <c r="AW247" s="129" t="str">
        <f>INDEX(Directory[],MATCH(tbl_deal[[#This Row],[Index]],Directory[Index],0),MATCH('DEAL DIRECTORY'!AW$5,Directory[#Headers],0))</f>
        <v>投资级</v>
      </c>
      <c r="AX247" s="129" t="str">
        <f>INDEX(Directory[],MATCH(tbl_deal[[#This Row],[Index]],Directory[Index],0),MATCH('DEAL DIRECTORY'!AX$5,Directory[#Headers],0))</f>
        <v>&gt;5亿</v>
      </c>
      <c r="AY247" s="133" t="str">
        <f>INDEX(Directory[],MATCH(tbl_deal[[#This Row],[Index]],Directory[Index],0),MATCH('DEAL DIRECTORY'!AY$5,Directory[#Headers],0))</f>
        <v>21年</v>
      </c>
      <c r="AZ247" s="129" t="str">
        <f>INDEX(Directory[],MATCH(tbl_deal[[#This Row],[Index]],Directory[Index],0),MATCH('DEAL DIRECTORY'!AZ$5,Directory[#Headers],0))</f>
        <v>Q1</v>
      </c>
      <c r="BA247" s="129" t="str">
        <f>INDEX(Directory[],MATCH(tbl_deal[[#This Row],[Index]],Directory[Index],0),MATCH('DEAL DIRECTORY'!BA$5,Directory[#Headers],0))</f>
        <v>03月</v>
      </c>
      <c r="BB247" s="129" t="str">
        <f>INDEX(Directory[],MATCH(tbl_deal[[#This Row],[Index]],Directory[Index],0),MATCH('DEAL DIRECTORY'!BB$5,Directory[#Headers],0))</f>
        <v>--</v>
      </c>
      <c r="BC247" s="129" t="str">
        <f>INDEX(Directory[],MATCH(tbl_deal[[#This Row],[Index]],Directory[Index],0),MATCH('DEAL DIRECTORY'!BC$5,Directory[#Headers],0))</f>
        <v>CHINA EVERBRIGHT BANK CO LTD/HONG KONG</v>
      </c>
      <c r="BD247" s="129" t="str">
        <f>INDEX(Directory[],MATCH(tbl_deal[[#This Row],[Index]],Directory[Index],0),MATCH('DEAL DIRECTORY'!BD$5,Directory[#Headers],0))</f>
        <v>XS2297070190</v>
      </c>
      <c r="BE247" s="137" t="str">
        <f>INDEX(Directory[],MATCH(tbl_deal[[#This Row],[Index]],Directory[Index],0),MATCH('DEAL DIRECTORY'!BE$5,Directory[#Headers],0))</f>
        <v>21年03月</v>
      </c>
      <c r="BF247" s="137" t="str">
        <f>INDEX(Directory[],MATCH(tbl_deal[[#This Row],[Index]],Directory[Index],0),MATCH('DEAL DIRECTORY'!BF$5,Directory[#Headers],0))</f>
        <v>光大银行</v>
      </c>
      <c r="BG247" s="137" t="str">
        <f>INDEX(Directory[],MATCH(tbl_deal[[#This Row],[Index]],Directory[Index],0),MATCH('DEAL DIRECTORY'!BG$5,Directory[#Headers],0))</f>
        <v>--/BBB+/BBB</v>
      </c>
      <c r="BH247" s="137" t="str">
        <f>INDEX(Directory[],MATCH(tbl_deal[[#This Row],[Index]],Directory[Index],0),MATCH('DEAL DIRECTORY'!BH$5,Directory[#Headers],0))</f>
        <v>高级债</v>
      </c>
      <c r="BI247" s="137" t="str">
        <f>INDEX(Directory[],MATCH(tbl_deal[[#This Row],[Index]],Directory[Index],0),MATCH('DEAL DIRECTORY'!BI$5,Directory[#Headers],0))</f>
        <v>5.5亿美元</v>
      </c>
      <c r="BJ247" s="137" t="str">
        <f>INDEX(Directory[],MATCH(tbl_deal[[#This Row],[Index]],Directory[Index],0),MATCH('DEAL DIRECTORY'!BJ$5,Directory[#Headers],0))</f>
        <v>3年</v>
      </c>
      <c r="BK247" s="137" t="str">
        <f>INDEX(Directory[],MATCH(tbl_deal[[#This Row],[Index]],Directory[Index],0),MATCH('DEAL DIRECTORY'!BK$5,Directory[#Headers],0))</f>
        <v>0.929%</v>
      </c>
      <c r="BL247" s="137" t="str">
        <f>INDEX(Directory[],MATCH(tbl_deal[[#This Row],[Index]],Directory[Index],0),MATCH('DEAL DIRECTORY'!BL$5,Directory[#Headers],0))</f>
        <v>账簿管理人</v>
      </c>
      <c r="BM247" s="129" t="str">
        <f>INDEX(Directory[],MATCH(tbl_deal[[#This Row],[Index]],Directory[Index],0),MATCH('DEAL DIRECTORY'!BM$5,Directory[#Headers],0))</f>
        <v>\\10.10.1.215\dcm$\Deals\Completed\2021 Completed\Lotus 光银港分[Mar]</v>
      </c>
      <c r="BN247" s="4"/>
      <c r="BO247" s="4"/>
      <c r="BP247" s="4"/>
    </row>
    <row r="248" spans="3:68" ht="20.25" customHeight="1" x14ac:dyDescent="0.25">
      <c r="C248" s="129">
        <f>Directory[[#This Row],[Index]]</f>
        <v>223</v>
      </c>
      <c r="D248" s="130">
        <f>INDEX(Directory[],MATCH(tbl_deal[[#This Row],[Index]],Directory[Index],0),MATCH('DEAL DIRECTORY'!D$5,Directory[#Headers],0))</f>
        <v>44258</v>
      </c>
      <c r="E248" s="129" t="str">
        <f>INDEX(Directory[],MATCH(tbl_deal[[#This Row],[Index]],Directory[Index],0),MATCH('DEAL DIRECTORY'!E$5,Directory[#Headers],0))</f>
        <v/>
      </c>
      <c r="F248" s="129" t="str">
        <f>INDEX(Directory[],MATCH(tbl_deal[[#This Row],[Index]],Directory[Index],0),MATCH('DEAL DIRECTORY'!F$5,Directory[#Headers],0))</f>
        <v/>
      </c>
      <c r="G248" s="129" t="str">
        <f>INDEX(Directory[],MATCH(tbl_deal[[#This Row],[Index]],Directory[Index],0),MATCH('DEAL DIRECTORY'!G$5,Directory[#Headers],0))</f>
        <v>Landmark 2020</v>
      </c>
      <c r="H248" s="135" t="str">
        <f>IF(tbl_deal[[#This Row],[FolderPath]]="","",HYPERLINK(tbl_deal[[#This Row],[FolderPath]],"📂"))</f>
        <v>📂</v>
      </c>
      <c r="I248" s="129" t="str">
        <f>INDEX(Directory[],MATCH(tbl_deal[[#This Row],[Index]],Directory[Index],0),MATCH('DEAL DIRECTORY'!I$5,Directory[#Headers],0))</f>
        <v>JGC</v>
      </c>
      <c r="J248" s="129" t="str">
        <f>INDEX(Directory[],MATCH(tbl_deal[[#This Row],[Index]],Directory[Index],0),MATCH('DEAL DIRECTORY'!J$5,Directory[#Headers],0))</f>
        <v>n/a</v>
      </c>
      <c r="K248" s="129" t="str">
        <f>INDEX(Directory[],MATCH(tbl_deal[[#This Row],[Index]],Directory[Index],0),MATCH('DEAL DIRECTORY'!K$5,Directory[#Headers],0))</f>
        <v>SOE组</v>
      </c>
      <c r="L248" s="129">
        <f>INDEX(Directory[],MATCH(tbl_deal[[#This Row],[Index]],Directory[Index],0),MATCH('DEAL DIRECTORY'!L$5,Directory[#Headers],0))</f>
        <v>1</v>
      </c>
      <c r="M248" s="129" t="str">
        <f>INDEX(Directory[],MATCH(tbl_deal[[#This Row],[Index]],Directory[Index],0),MATCH('DEAL DIRECTORY'!M$5,Directory[#Headers],0))</f>
        <v>民生金租</v>
      </c>
      <c r="N248" s="129" t="str">
        <f>INDEX(Directory[],MATCH(tbl_deal[[#This Row],[Index]],Directory[Index],0),MATCH('DEAL DIRECTORY'!N$5,Directory[#Headers],0))</f>
        <v>Baa3/BBB-/--</v>
      </c>
      <c r="O248" s="129" t="str">
        <f>INDEX(Directory[],MATCH(tbl_deal[[#This Row],[Index]],Directory[Index],0),MATCH('DEAL DIRECTORY'!O$5,Directory[#Headers],0))</f>
        <v>USD</v>
      </c>
      <c r="P248" s="129">
        <f>INDEX(Directory[],MATCH(tbl_deal[[#This Row],[Index]],Directory[Index],0),MATCH('DEAL DIRECTORY'!P$5,Directory[#Headers],0))</f>
        <v>3</v>
      </c>
      <c r="Q248" s="129" t="str">
        <f>INDEX(Directory[],MATCH(tbl_deal[[#This Row],[Index]],Directory[Index],0),MATCH('DEAL DIRECTORY'!Q$5,Directory[#Headers],0))</f>
        <v>3</v>
      </c>
      <c r="R248" s="129" t="str">
        <f>INDEX(Directory[],MATCH(tbl_deal[[#This Row],[Index]],Directory[Index],0),MATCH('DEAL DIRECTORY'!R$5,Directory[#Headers],0))</f>
        <v>3.15%</v>
      </c>
      <c r="S248" s="129" t="str">
        <f>INDEX(Directory[],MATCH(tbl_deal[[#This Row],[Index]],Directory[Index],0),MATCH('DEAL DIRECTORY'!S$5,Directory[#Headers],0))</f>
        <v>3.6%a</v>
      </c>
      <c r="T248" s="129" t="str">
        <f>INDEX(Directory[],MATCH(tbl_deal[[#This Row],[Index]],Directory[Index],0),MATCH('DEAL DIRECTORY'!T$5,Directory[#Headers],0))</f>
        <v>--</v>
      </c>
      <c r="U248" s="129" t="str">
        <f>INDEX(Directory[],MATCH(tbl_deal[[#This Row],[Index]],Directory[Index],0),MATCH('DEAL DIRECTORY'!U$5,Directory[#Headers],0))</f>
        <v>--</v>
      </c>
      <c r="V248" s="131">
        <f>INDEX(Directory[],MATCH(tbl_deal[[#This Row],[Index]],Directory[Index],0),MATCH('DEAL DIRECTORY'!V$5,Directory[#Headers],0))</f>
        <v>0</v>
      </c>
      <c r="W248" s="129" t="str">
        <f>INDEX(Directory[],MATCH(tbl_deal[[#This Row],[Index]],Directory[Index],0),MATCH('DEAL DIRECTORY'!W$5,Directory[#Headers],0))</f>
        <v>担保</v>
      </c>
      <c r="X248" s="129" t="str">
        <f>INDEX(Directory[],MATCH(tbl_deal[[#This Row],[Index]],Directory[Index],0),MATCH('DEAL DIRECTORY'!X$5,Directory[#Headers],0))</f>
        <v>贷款支持票据</v>
      </c>
      <c r="Y248" s="129" t="str">
        <f>INDEX(Directory[],MATCH(tbl_deal[[#This Row],[Index]],Directory[Index],0),MATCH('DEAL DIRECTORY'!Y$5,Directory[#Headers],0))</f>
        <v>新交所</v>
      </c>
      <c r="Z248" s="129" t="str">
        <f>INDEX(Directory[],MATCH(tbl_deal[[#This Row],[Index]],Directory[Index],0),MATCH('DEAL DIRECTORY'!Z$5,Directory[#Headers],0))</f>
        <v>贷款支持票据</v>
      </c>
      <c r="AA248" s="129" t="str">
        <f>INDEX(Directory[],MATCH(tbl_deal[[#This Row],[Index]],Directory[Index],0),MATCH('DEAL DIRECTORY'!AA$5,Directory[#Headers],0))</f>
        <v/>
      </c>
      <c r="AB248" s="129" t="str">
        <f>INDEX(Directory[],MATCH(tbl_deal[[#This Row],[Index]],Directory[Index],0),MATCH('DEAL DIRECTORY'!AB$5,Directory[#Headers],0))</f>
        <v>BISL</v>
      </c>
      <c r="AC248" s="129" t="str">
        <f>INDEX(Directory[],MATCH(tbl_deal[[#This Row],[Index]],Directory[Index],0),MATCH('DEAL DIRECTORY'!AC$5,Directory[#Headers],0))</f>
        <v>--</v>
      </c>
      <c r="AD248" s="129" t="str">
        <f>INDEX(Directory[],MATCH(tbl_deal[[#This Row],[Index]],Directory[Index],0),MATCH('DEAL DIRECTORY'!AD$5,Directory[#Headers],0))</f>
        <v>--</v>
      </c>
      <c r="AE248" s="129" t="str">
        <f>INDEX(Directory[],MATCH(tbl_deal[[#This Row],[Index]],Directory[Index],0),MATCH('DEAL DIRECTORY'!AE$5,Directory[#Headers],0))</f>
        <v>--</v>
      </c>
      <c r="AF248" s="129" t="str">
        <f>INDEX(Directory[],MATCH(tbl_deal[[#This Row],[Index]],Directory[Index],0),MATCH('DEAL DIRECTORY'!AF$5,Directory[#Headers],0))</f>
        <v>N</v>
      </c>
      <c r="AG248" s="129" t="str">
        <f>INDEX(Directory[],MATCH(tbl_deal[[#This Row],[Index]],Directory[Index],0),MATCH('DEAL DIRECTORY'!AG$5,Directory[#Headers],0))</f>
        <v>民生金融租赁股份有限公司</v>
      </c>
      <c r="AH248" s="129" t="str">
        <f>INDEX(Directory[],MATCH(tbl_deal[[#This Row],[Index]],Directory[Index],0),MATCH('DEAL DIRECTORY'!AH$5,Directory[#Headers],0))</f>
        <v>--/--/--</v>
      </c>
      <c r="AI248" s="129" t="str">
        <f>INDEX(Directory[],MATCH(tbl_deal[[#This Row],[Index]],Directory[Index],0),MATCH('DEAL DIRECTORY'!AI$5,Directory[#Headers],0))</f>
        <v>AAA</v>
      </c>
      <c r="AJ248" s="129" t="str">
        <f>INDEX(Directory[],MATCH(tbl_deal[[#This Row],[Index]],Directory[Index],0),MATCH('DEAL DIRECTORY'!AJ$5,Directory[#Headers],0))</f>
        <v>天津</v>
      </c>
      <c r="AK248" s="129" t="str">
        <f>INDEX(Directory[],MATCH(tbl_deal[[#This Row],[Index]],Directory[Index],0),MATCH('DEAL DIRECTORY'!AK$5,Directory[#Headers],0))</f>
        <v>静海区</v>
      </c>
      <c r="AL248" s="129" t="str">
        <f>INDEX(Directory[],MATCH(tbl_deal[[#This Row],[Index]],Directory[Index],0),MATCH('DEAL DIRECTORY'!AL$5,Directory[#Headers],0))</f>
        <v>--</v>
      </c>
      <c r="AM248" s="129" t="str">
        <f>INDEX(Directory[],MATCH(tbl_deal[[#This Row],[Index]],Directory[Index],0),MATCH('DEAL DIRECTORY'!AM$5,Directory[#Headers],0))</f>
        <v>--</v>
      </c>
      <c r="AN248" s="129" t="str">
        <f>INDEX(Directory[],MATCH(tbl_deal[[#This Row],[Index]],Directory[Index],0),MATCH('DEAL DIRECTORY'!AN$5,Directory[#Headers],0))</f>
        <v>--</v>
      </c>
      <c r="AO248" s="132">
        <f>IF(ISBLANK(INDEX(Directory[],MATCH(tbl_deal[[#This Row],[Index]],Directory[Index],0),MATCH('DEAL DIRECTORY'!AO$5,Directory[#Headers],0))),"--",INDEX(Directory[],MATCH(tbl_deal[[#This Row],[Index]],Directory[Index],0),MATCH('DEAL DIRECTORY'!AO$5,Directory[#Headers],0)))</f>
        <v>50000</v>
      </c>
      <c r="AP248" s="129">
        <f>INDEX(Directory[],MATCH(tbl_deal[[#This Row],[Index]],Directory[Index],0),MATCH('DEAL DIRECTORY'!AP$5,Directory[#Headers],0))</f>
        <v>3</v>
      </c>
      <c r="AQ248" s="129">
        <f>INDEX(Directory[],MATCH(tbl_deal[[#This Row],[Index]],Directory[Index],0),MATCH('DEAL DIRECTORY'!AQ$5,Directory[#Headers],0))</f>
        <v>19.399999999999999</v>
      </c>
      <c r="AR248" s="129">
        <f>INDEX(Directory[],MATCH(tbl_deal[[#This Row],[Index]],Directory[Index],0),MATCH('DEAL DIRECTORY'!AR$5,Directory[#Headers],0))</f>
        <v>23.256</v>
      </c>
      <c r="AS248" s="129" t="str">
        <f>INDEX(Directory[],MATCH(tbl_deal[[#This Row],[Index]],Directory[Index],0),MATCH('DEAL DIRECTORY'!AS$5,Directory[#Headers],0))</f>
        <v>民企</v>
      </c>
      <c r="AT248" s="129" t="str">
        <f>INDEX(Directory[],MATCH(tbl_deal[[#This Row],[Index]],Directory[Index],0),MATCH('DEAL DIRECTORY'!AT$5,Directory[#Headers],0))</f>
        <v>金融机构</v>
      </c>
      <c r="AU248" s="129" t="str">
        <f>INDEX(Directory[],MATCH(tbl_deal[[#This Row],[Index]],Directory[Index],0),MATCH('DEAL DIRECTORY'!AU$5,Directory[#Headers],0))</f>
        <v>非银</v>
      </c>
      <c r="AV248" s="129" t="str">
        <f>INDEX(Directory[],MATCH(tbl_deal[[#This Row],[Index]],Directory[Index],0),MATCH('DEAL DIRECTORY'!AV$5,Directory[#Headers],0))</f>
        <v>担保</v>
      </c>
      <c r="AW248" s="129" t="str">
        <f>INDEX(Directory[],MATCH(tbl_deal[[#This Row],[Index]],Directory[Index],0),MATCH('DEAL DIRECTORY'!AW$5,Directory[#Headers],0))</f>
        <v>投资级</v>
      </c>
      <c r="AX248" s="129" t="str">
        <f>INDEX(Directory[],MATCH(tbl_deal[[#This Row],[Index]],Directory[Index],0),MATCH('DEAL DIRECTORY'!AX$5,Directory[#Headers],0))</f>
        <v>2-3亿</v>
      </c>
      <c r="AY248" s="133" t="str">
        <f>INDEX(Directory[],MATCH(tbl_deal[[#This Row],[Index]],Directory[Index],0),MATCH('DEAL DIRECTORY'!AY$5,Directory[#Headers],0))</f>
        <v>21年</v>
      </c>
      <c r="AZ248" s="129" t="str">
        <f>INDEX(Directory[],MATCH(tbl_deal[[#This Row],[Index]],Directory[Index],0),MATCH('DEAL DIRECTORY'!AZ$5,Directory[#Headers],0))</f>
        <v>Q1</v>
      </c>
      <c r="BA248" s="129" t="str">
        <f>INDEX(Directory[],MATCH(tbl_deal[[#This Row],[Index]],Directory[Index],0),MATCH('DEAL DIRECTORY'!BA$5,Directory[#Headers],0))</f>
        <v>03月</v>
      </c>
      <c r="BB248" s="129" t="str">
        <f>INDEX(Directory[],MATCH(tbl_deal[[#This Row],[Index]],Directory[Index],0),MATCH('DEAL DIRECTORY'!BB$5,Directory[#Headers],0))</f>
        <v>--</v>
      </c>
      <c r="BC248" s="129" t="str">
        <f>INDEX(Directory[],MATCH(tbl_deal[[#This Row],[Index]],Directory[Index],0),MATCH('DEAL DIRECTORY'!BC$5,Directory[#Headers],0))</f>
        <v>LANDMARK FUNDING 2020 LTD</v>
      </c>
      <c r="BD248" s="129" t="str">
        <f>INDEX(Directory[],MATCH(tbl_deal[[#This Row],[Index]],Directory[Index],0),MATCH('DEAL DIRECTORY'!BD$5,Directory[#Headers],0))</f>
        <v>XS2249848719</v>
      </c>
      <c r="BE248" s="137" t="str">
        <f>INDEX(Directory[],MATCH(tbl_deal[[#This Row],[Index]],Directory[Index],0),MATCH('DEAL DIRECTORY'!BE$5,Directory[#Headers],0))</f>
        <v>21年03月</v>
      </c>
      <c r="BF248" s="137" t="str">
        <f>INDEX(Directory[],MATCH(tbl_deal[[#This Row],[Index]],Directory[Index],0),MATCH('DEAL DIRECTORY'!BF$5,Directory[#Headers],0))</f>
        <v>民生金租</v>
      </c>
      <c r="BG248" s="137" t="str">
        <f>INDEX(Directory[],MATCH(tbl_deal[[#This Row],[Index]],Directory[Index],0),MATCH('DEAL DIRECTORY'!BG$5,Directory[#Headers],0))</f>
        <v>Baa3/BBB-/--</v>
      </c>
      <c r="BH248" s="137" t="str">
        <f>INDEX(Directory[],MATCH(tbl_deal[[#This Row],[Index]],Directory[Index],0),MATCH('DEAL DIRECTORY'!BH$5,Directory[#Headers],0))</f>
        <v>贷款支持票据</v>
      </c>
      <c r="BI248" s="137" t="str">
        <f>INDEX(Directory[],MATCH(tbl_deal[[#This Row],[Index]],Directory[Index],0),MATCH('DEAL DIRECTORY'!BI$5,Directory[#Headers],0))</f>
        <v>3亿美元</v>
      </c>
      <c r="BJ248" s="137" t="str">
        <f>INDEX(Directory[],MATCH(tbl_deal[[#This Row],[Index]],Directory[Index],0),MATCH('DEAL DIRECTORY'!BJ$5,Directory[#Headers],0))</f>
        <v>3年</v>
      </c>
      <c r="BK248" s="137" t="str">
        <f>INDEX(Directory[],MATCH(tbl_deal[[#This Row],[Index]],Directory[Index],0),MATCH('DEAL DIRECTORY'!BK$5,Directory[#Headers],0))</f>
        <v>3.15%</v>
      </c>
      <c r="BL248" s="137" t="str">
        <f>INDEX(Directory[],MATCH(tbl_deal[[#This Row],[Index]],Directory[Index],0),MATCH('DEAL DIRECTORY'!BL$5,Directory[#Headers],0))</f>
        <v>全球协调人</v>
      </c>
      <c r="BM248" s="129" t="str">
        <f>INDEX(Directory[],MATCH(tbl_deal[[#This Row],[Index]],Directory[Index],0),MATCH('DEAL DIRECTORY'!BM$5,Directory[#Headers],0))</f>
        <v>\\10.10.1.215\dcm$\Deals\Completed\2021 Completed\Landmark 2020 民生金租</v>
      </c>
      <c r="BN248" s="4"/>
      <c r="BO248" s="4"/>
      <c r="BP248" s="4"/>
    </row>
    <row r="249" spans="3:68" ht="20.25" customHeight="1" x14ac:dyDescent="0.25">
      <c r="C249" s="129">
        <f>Directory[[#This Row],[Index]]</f>
        <v>222</v>
      </c>
      <c r="D249" s="130">
        <f>INDEX(Directory[],MATCH(tbl_deal[[#This Row],[Index]],Directory[Index],0),MATCH('DEAL DIRECTORY'!D$5,Directory[#Headers],0))</f>
        <v>44252</v>
      </c>
      <c r="E249" s="129" t="str">
        <f>INDEX(Directory[],MATCH(tbl_deal[[#This Row],[Index]],Directory[Index],0),MATCH('DEAL DIRECTORY'!E$5,Directory[#Headers],0))</f>
        <v/>
      </c>
      <c r="F249" s="129" t="str">
        <f>INDEX(Directory[],MATCH(tbl_deal[[#This Row],[Index]],Directory[Index],0),MATCH('DEAL DIRECTORY'!F$5,Directory[#Headers],0))</f>
        <v/>
      </c>
      <c r="G249" s="129" t="str">
        <f>INDEX(Directory[],MATCH(tbl_deal[[#This Row],[Index]],Directory[Index],0),MATCH('DEAL DIRECTORY'!G$5,Directory[#Headers],0))</f>
        <v>Peninsula III</v>
      </c>
      <c r="H249" s="135" t="str">
        <f>IF(tbl_deal[[#This Row],[FolderPath]]="","",HYPERLINK(tbl_deal[[#This Row],[FolderPath]],"📂"))</f>
        <v>📂</v>
      </c>
      <c r="I249" s="129" t="str">
        <f>INDEX(Directory[],MATCH(tbl_deal[[#This Row],[Index]],Directory[Index],0),MATCH('DEAL DIRECTORY'!I$5,Directory[#Headers],0))</f>
        <v>JBR</v>
      </c>
      <c r="J249" s="129" t="str">
        <f>INDEX(Directory[],MATCH(tbl_deal[[#This Row],[Index]],Directory[Index],0),MATCH('DEAL DIRECTORY'!J$5,Directory[#Headers],0))</f>
        <v>n/a</v>
      </c>
      <c r="K249" s="129" t="str">
        <f>INDEX(Directory[],MATCH(tbl_deal[[#This Row],[Index]],Directory[Index],0),MATCH('DEAL DIRECTORY'!K$5,Directory[#Headers],0))</f>
        <v>SOE组</v>
      </c>
      <c r="L249" s="129">
        <f>INDEX(Directory[],MATCH(tbl_deal[[#This Row],[Index]],Directory[Index],0),MATCH('DEAL DIRECTORY'!L$5,Directory[#Headers],0))</f>
        <v>1</v>
      </c>
      <c r="M249" s="129" t="str">
        <f>INDEX(Directory[],MATCH(tbl_deal[[#This Row],[Index]],Directory[Index],0),MATCH('DEAL DIRECTORY'!M$5,Directory[#Headers],0))</f>
        <v>青岛华通</v>
      </c>
      <c r="N249" s="129" t="str">
        <f>INDEX(Directory[],MATCH(tbl_deal[[#This Row],[Index]],Directory[Index],0),MATCH('DEAL DIRECTORY'!N$5,Directory[#Headers],0))</f>
        <v>--/--/BBB</v>
      </c>
      <c r="O249" s="129" t="str">
        <f>INDEX(Directory[],MATCH(tbl_deal[[#This Row],[Index]],Directory[Index],0),MATCH('DEAL DIRECTORY'!O$5,Directory[#Headers],0))</f>
        <v>USD</v>
      </c>
      <c r="P249" s="129">
        <f>INDEX(Directory[],MATCH(tbl_deal[[#This Row],[Index]],Directory[Index],0),MATCH('DEAL DIRECTORY'!P$5,Directory[#Headers],0))</f>
        <v>6</v>
      </c>
      <c r="Q249" s="129" t="str">
        <f>INDEX(Directory[],MATCH(tbl_deal[[#This Row],[Index]],Directory[Index],0),MATCH('DEAL DIRECTORY'!Q$5,Directory[#Headers],0))</f>
        <v>3</v>
      </c>
      <c r="R249" s="129" t="str">
        <f>INDEX(Directory[],MATCH(tbl_deal[[#This Row],[Index]],Directory[Index],0),MATCH('DEAL DIRECTORY'!R$5,Directory[#Headers],0))</f>
        <v>2.98%</v>
      </c>
      <c r="S249" s="129" t="str">
        <f>INDEX(Directory[],MATCH(tbl_deal[[#This Row],[Index]],Directory[Index],0),MATCH('DEAL DIRECTORY'!S$5,Directory[#Headers],0))</f>
        <v>3.35%a</v>
      </c>
      <c r="T249" s="129" t="str">
        <f>INDEX(Directory[],MATCH(tbl_deal[[#This Row],[Index]],Directory[Index],0),MATCH('DEAL DIRECTORY'!T$5,Directory[#Headers],0))</f>
        <v>2.98%</v>
      </c>
      <c r="U249" s="129" t="str">
        <f>INDEX(Directory[],MATCH(tbl_deal[[#This Row],[Index]],Directory[Index],0),MATCH('DEAL DIRECTORY'!U$5,Directory[#Headers],0))</f>
        <v>--</v>
      </c>
      <c r="V249" s="131">
        <f>INDEX(Directory[],MATCH(tbl_deal[[#This Row],[Index]],Directory[Index],0),MATCH('DEAL DIRECTORY'!V$5,Directory[#Headers],0))</f>
        <v>37</v>
      </c>
      <c r="W249" s="129" t="str">
        <f>INDEX(Directory[],MATCH(tbl_deal[[#This Row],[Index]],Directory[Index],0),MATCH('DEAL DIRECTORY'!W$5,Directory[#Headers],0))</f>
        <v>担保</v>
      </c>
      <c r="X249" s="129" t="str">
        <f>INDEX(Directory[],MATCH(tbl_deal[[#This Row],[Index]],Directory[Index],0),MATCH('DEAL DIRECTORY'!X$5,Directory[#Headers],0))</f>
        <v>--</v>
      </c>
      <c r="Y249" s="129" t="str">
        <f>INDEX(Directory[],MATCH(tbl_deal[[#This Row],[Index]],Directory[Index],0),MATCH('DEAL DIRECTORY'!Y$5,Directory[#Headers],0))</f>
        <v>港交所</v>
      </c>
      <c r="Z249" s="129" t="str">
        <f>INDEX(Directory[],MATCH(tbl_deal[[#This Row],[Index]],Directory[Index],0),MATCH('DEAL DIRECTORY'!Z$5,Directory[#Headers],0))</f>
        <v/>
      </c>
      <c r="AA249" s="129" t="str">
        <f>INDEX(Directory[],MATCH(tbl_deal[[#This Row],[Index]],Directory[Index],0),MATCH('DEAL DIRECTORY'!AA$5,Directory[#Headers],0))</f>
        <v/>
      </c>
      <c r="AB249" s="129" t="str">
        <f>INDEX(Directory[],MATCH(tbl_deal[[#This Row],[Index]],Directory[Index],0),MATCH('DEAL DIRECTORY'!AB$5,Directory[#Headers],0))</f>
        <v>BISL</v>
      </c>
      <c r="AC249" s="129" t="str">
        <f>INDEX(Directory[],MATCH(tbl_deal[[#This Row],[Index]],Directory[Index],0),MATCH('DEAL DIRECTORY'!AC$5,Directory[#Headers],0))</f>
        <v>--</v>
      </c>
      <c r="AD249" s="129" t="str">
        <f>INDEX(Directory[],MATCH(tbl_deal[[#This Row],[Index]],Directory[Index],0),MATCH('DEAL DIRECTORY'!AD$5,Directory[#Headers],0))</f>
        <v>--</v>
      </c>
      <c r="AE249" s="129" t="str">
        <f>INDEX(Directory[],MATCH(tbl_deal[[#This Row],[Index]],Directory[Index],0),MATCH('DEAL DIRECTORY'!AE$5,Directory[#Headers],0))</f>
        <v>--</v>
      </c>
      <c r="AF249" s="129" t="str">
        <f>INDEX(Directory[],MATCH(tbl_deal[[#This Row],[Index]],Directory[Index],0),MATCH('DEAL DIRECTORY'!AF$5,Directory[#Headers],0))</f>
        <v>N</v>
      </c>
      <c r="AG249" s="129" t="str">
        <f>INDEX(Directory[],MATCH(tbl_deal[[#This Row],[Index]],Directory[Index],0),MATCH('DEAL DIRECTORY'!AG$5,Directory[#Headers],0))</f>
        <v>青岛华通国有资本投资运营集团有限公司</v>
      </c>
      <c r="AH249" s="129" t="str">
        <f>INDEX(Directory[],MATCH(tbl_deal[[#This Row],[Index]],Directory[Index],0),MATCH('DEAL DIRECTORY'!AH$5,Directory[#Headers],0))</f>
        <v>--/--/BBB</v>
      </c>
      <c r="AI249" s="129" t="str">
        <f>INDEX(Directory[],MATCH(tbl_deal[[#This Row],[Index]],Directory[Index],0),MATCH('DEAL DIRECTORY'!AI$5,Directory[#Headers],0))</f>
        <v>AA+</v>
      </c>
      <c r="AJ249" s="129" t="str">
        <f>INDEX(Directory[],MATCH(tbl_deal[[#This Row],[Index]],Directory[Index],0),MATCH('DEAL DIRECTORY'!AJ$5,Directory[#Headers],0))</f>
        <v>山东</v>
      </c>
      <c r="AK249" s="129" t="str">
        <f>INDEX(Directory[],MATCH(tbl_deal[[#This Row],[Index]],Directory[Index],0),MATCH('DEAL DIRECTORY'!AK$5,Directory[#Headers],0))</f>
        <v>青岛市</v>
      </c>
      <c r="AL249" s="129" t="str">
        <f>INDEX(Directory[],MATCH(tbl_deal[[#This Row],[Index]],Directory[Index],0),MATCH('DEAL DIRECTORY'!AL$5,Directory[#Headers],0))</f>
        <v>--</v>
      </c>
      <c r="AM249" s="129" t="str">
        <f>INDEX(Directory[],MATCH(tbl_deal[[#This Row],[Index]],Directory[Index],0),MATCH('DEAL DIRECTORY'!AM$5,Directory[#Headers],0))</f>
        <v>--</v>
      </c>
      <c r="AN249" s="129" t="str">
        <f>INDEX(Directory[],MATCH(tbl_deal[[#This Row],[Index]],Directory[Index],0),MATCH('DEAL DIRECTORY'!AN$5,Directory[#Headers],0))</f>
        <v>--</v>
      </c>
      <c r="AO249" s="132">
        <f>IF(ISBLANK(INDEX(Directory[],MATCH(tbl_deal[[#This Row],[Index]],Directory[Index],0),MATCH('DEAL DIRECTORY'!AO$5,Directory[#Headers],0))),"--",INDEX(Directory[],MATCH(tbl_deal[[#This Row],[Index]],Directory[Index],0),MATCH('DEAL DIRECTORY'!AO$5,Directory[#Headers],0)))</f>
        <v>25000</v>
      </c>
      <c r="AP249" s="129">
        <f>INDEX(Directory[],MATCH(tbl_deal[[#This Row],[Index]],Directory[Index],0),MATCH('DEAL DIRECTORY'!AP$5,Directory[#Headers],0))</f>
        <v>6</v>
      </c>
      <c r="AQ249" s="129">
        <f>INDEX(Directory[],MATCH(tbl_deal[[#This Row],[Index]],Directory[Index],0),MATCH('DEAL DIRECTORY'!AQ$5,Directory[#Headers],0))</f>
        <v>38.729999999999997</v>
      </c>
      <c r="AR249" s="129">
        <f>INDEX(Directory[],MATCH(tbl_deal[[#This Row],[Index]],Directory[Index],0),MATCH('DEAL DIRECTORY'!AR$5,Directory[#Headers],0))</f>
        <v>46.512</v>
      </c>
      <c r="AS249" s="129" t="str">
        <f>INDEX(Directory[],MATCH(tbl_deal[[#This Row],[Index]],Directory[Index],0),MATCH('DEAL DIRECTORY'!AS$5,Directory[#Headers],0))</f>
        <v>地方国企</v>
      </c>
      <c r="AT249" s="129" t="str">
        <f>INDEX(Directory[],MATCH(tbl_deal[[#This Row],[Index]],Directory[Index],0),MATCH('DEAL DIRECTORY'!AT$5,Directory[#Headers],0))</f>
        <v>地方平台</v>
      </c>
      <c r="AU249" s="129" t="str">
        <f>INDEX(Directory[],MATCH(tbl_deal[[#This Row],[Index]],Directory[Index],0),MATCH('DEAL DIRECTORY'!AU$5,Directory[#Headers],0))</f>
        <v>--</v>
      </c>
      <c r="AV249" s="129" t="str">
        <f>INDEX(Directory[],MATCH(tbl_deal[[#This Row],[Index]],Directory[Index],0),MATCH('DEAL DIRECTORY'!AV$5,Directory[#Headers],0))</f>
        <v>担保</v>
      </c>
      <c r="AW249" s="129" t="str">
        <f>INDEX(Directory[],MATCH(tbl_deal[[#This Row],[Index]],Directory[Index],0),MATCH('DEAL DIRECTORY'!AW$5,Directory[#Headers],0))</f>
        <v>投资级</v>
      </c>
      <c r="AX249" s="129" t="str">
        <f>INDEX(Directory[],MATCH(tbl_deal[[#This Row],[Index]],Directory[Index],0),MATCH('DEAL DIRECTORY'!AX$5,Directory[#Headers],0))</f>
        <v>&gt;5亿</v>
      </c>
      <c r="AY249" s="133" t="str">
        <f>INDEX(Directory[],MATCH(tbl_deal[[#This Row],[Index]],Directory[Index],0),MATCH('DEAL DIRECTORY'!AY$5,Directory[#Headers],0))</f>
        <v>21年</v>
      </c>
      <c r="AZ249" s="129" t="str">
        <f>INDEX(Directory[],MATCH(tbl_deal[[#This Row],[Index]],Directory[Index],0),MATCH('DEAL DIRECTORY'!AZ$5,Directory[#Headers],0))</f>
        <v>Q1</v>
      </c>
      <c r="BA249" s="129" t="str">
        <f>INDEX(Directory[],MATCH(tbl_deal[[#This Row],[Index]],Directory[Index],0),MATCH('DEAL DIRECTORY'!BA$5,Directory[#Headers],0))</f>
        <v>02月</v>
      </c>
      <c r="BB249" s="129" t="str">
        <f>INDEX(Directory[],MATCH(tbl_deal[[#This Row],[Index]],Directory[Index],0),MATCH('DEAL DIRECTORY'!BB$5,Directory[#Headers],0))</f>
        <v>SOE Creds</v>
      </c>
      <c r="BC249" s="129" t="str">
        <f>INDEX(Directory[],MATCH(tbl_deal[[#This Row],[Index]],Directory[Index],0),MATCH('DEAL DIRECTORY'!BC$5,Directory[#Headers],0))</f>
        <v>HUATONG INTERNATIONAL INVESTMENT HOLDINGS CO LTD</v>
      </c>
      <c r="BD249" s="129" t="str">
        <f>INDEX(Directory[],MATCH(tbl_deal[[#This Row],[Index]],Directory[Index],0),MATCH('DEAL DIRECTORY'!BD$5,Directory[#Headers],0))</f>
        <v>XS2280636494</v>
      </c>
      <c r="BE249" s="137" t="str">
        <f>INDEX(Directory[],MATCH(tbl_deal[[#This Row],[Index]],Directory[Index],0),MATCH('DEAL DIRECTORY'!BE$5,Directory[#Headers],0))</f>
        <v>21年02月</v>
      </c>
      <c r="BF249" s="137" t="str">
        <f>INDEX(Directory[],MATCH(tbl_deal[[#This Row],[Index]],Directory[Index],0),MATCH('DEAL DIRECTORY'!BF$5,Directory[#Headers],0))</f>
        <v>青岛华通</v>
      </c>
      <c r="BG249" s="137" t="str">
        <f>INDEX(Directory[],MATCH(tbl_deal[[#This Row],[Index]],Directory[Index],0),MATCH('DEAL DIRECTORY'!BG$5,Directory[#Headers],0))</f>
        <v>--/--/BBB</v>
      </c>
      <c r="BH249" s="137" t="str">
        <f>INDEX(Directory[],MATCH(tbl_deal[[#This Row],[Index]],Directory[Index],0),MATCH('DEAL DIRECTORY'!BH$5,Directory[#Headers],0))</f>
        <v>高级债</v>
      </c>
      <c r="BI249" s="137" t="str">
        <f>INDEX(Directory[],MATCH(tbl_deal[[#This Row],[Index]],Directory[Index],0),MATCH('DEAL DIRECTORY'!BI$5,Directory[#Headers],0))</f>
        <v>6亿美元</v>
      </c>
      <c r="BJ249" s="137" t="str">
        <f>INDEX(Directory[],MATCH(tbl_deal[[#This Row],[Index]],Directory[Index],0),MATCH('DEAL DIRECTORY'!BJ$5,Directory[#Headers],0))</f>
        <v>3年</v>
      </c>
      <c r="BK249" s="137" t="str">
        <f>INDEX(Directory[],MATCH(tbl_deal[[#This Row],[Index]],Directory[Index],0),MATCH('DEAL DIRECTORY'!BK$5,Directory[#Headers],0))</f>
        <v>2.98%</v>
      </c>
      <c r="BL249" s="137" t="str">
        <f>INDEX(Directory[],MATCH(tbl_deal[[#This Row],[Index]],Directory[Index],0),MATCH('DEAL DIRECTORY'!BL$5,Directory[#Headers],0))</f>
        <v>账簿管理人</v>
      </c>
      <c r="BM249" s="129" t="str">
        <f>INDEX(Directory[],MATCH(tbl_deal[[#This Row],[Index]],Directory[Index],0),MATCH('DEAL DIRECTORY'!BM$5,Directory[#Headers],0))</f>
        <v>\\10.10.1.215\dcm$\Deals\Completed\2021 Completed\Peninsula III 青岛华通</v>
      </c>
      <c r="BN249" s="4"/>
      <c r="BO249" s="4"/>
      <c r="BP249" s="4"/>
    </row>
    <row r="250" spans="3:68" ht="20.25" customHeight="1" x14ac:dyDescent="0.25">
      <c r="C250" s="129">
        <f>Directory[[#This Row],[Index]]</f>
        <v>221</v>
      </c>
      <c r="D250" s="130">
        <f>INDEX(Directory[],MATCH(tbl_deal[[#This Row],[Index]],Directory[Index],0),MATCH('DEAL DIRECTORY'!D$5,Directory[#Headers],0))</f>
        <v>44236</v>
      </c>
      <c r="E250" s="129" t="str">
        <f>INDEX(Directory[],MATCH(tbl_deal[[#This Row],[Index]],Directory[Index],0),MATCH('DEAL DIRECTORY'!E$5,Directory[#Headers],0))</f>
        <v/>
      </c>
      <c r="F250" s="129" t="str">
        <f>INDEX(Directory[],MATCH(tbl_deal[[#This Row],[Index]],Directory[Index],0),MATCH('DEAL DIRECTORY'!F$5,Directory[#Headers],0))</f>
        <v/>
      </c>
      <c r="G250" s="129" t="str">
        <f>INDEX(Directory[],MATCH(tbl_deal[[#This Row],[Index]],Directory[Index],0),MATCH('DEAL DIRECTORY'!G$5,Directory[#Headers],0))</f>
        <v>GT3</v>
      </c>
      <c r="H250" s="135" t="str">
        <f>IF(tbl_deal[[#This Row],[FolderPath]]="","",HYPERLINK(tbl_deal[[#This Row],[FolderPath]],"📂"))</f>
        <v>📂</v>
      </c>
      <c r="I250" s="129" t="str">
        <f>INDEX(Directory[],MATCH(tbl_deal[[#This Row],[Index]],Directory[Index],0),MATCH('DEAL DIRECTORY'!I$5,Directory[#Headers],0))</f>
        <v>JGC</v>
      </c>
      <c r="J250" s="129" t="str">
        <f>INDEX(Directory[],MATCH(tbl_deal[[#This Row],[Index]],Directory[Index],0),MATCH('DEAL DIRECTORY'!J$5,Directory[#Headers],0))</f>
        <v>n/a</v>
      </c>
      <c r="K250" s="129" t="str">
        <f>INDEX(Directory[],MATCH(tbl_deal[[#This Row],[Index]],Directory[Index],0),MATCH('DEAL DIRECTORY'!K$5,Directory[#Headers],0))</f>
        <v>SOE组</v>
      </c>
      <c r="L250" s="129">
        <f>INDEX(Directory[],MATCH(tbl_deal[[#This Row],[Index]],Directory[Index],0),MATCH('DEAL DIRECTORY'!L$5,Directory[#Headers],0))</f>
        <v>1</v>
      </c>
      <c r="M250" s="129" t="str">
        <f>INDEX(Directory[],MATCH(tbl_deal[[#This Row],[Index]],Directory[Index],0),MATCH('DEAL DIRECTORY'!M$5,Directory[#Headers],0))</f>
        <v>华发股份</v>
      </c>
      <c r="N250" s="129" t="str">
        <f>INDEX(Directory[],MATCH(tbl_deal[[#This Row],[Index]],Directory[Index],0),MATCH('DEAL DIRECTORY'!N$5,Directory[#Headers],0))</f>
        <v>--/--/--</v>
      </c>
      <c r="O250" s="129" t="str">
        <f>INDEX(Directory[],MATCH(tbl_deal[[#This Row],[Index]],Directory[Index],0),MATCH('DEAL DIRECTORY'!O$5,Directory[#Headers],0))</f>
        <v>USD</v>
      </c>
      <c r="P250" s="129">
        <f>INDEX(Directory[],MATCH(tbl_deal[[#This Row],[Index]],Directory[Index],0),MATCH('DEAL DIRECTORY'!P$5,Directory[#Headers],0))</f>
        <v>2</v>
      </c>
      <c r="Q250" s="129" t="str">
        <f>INDEX(Directory[],MATCH(tbl_deal[[#This Row],[Index]],Directory[Index],0),MATCH('DEAL DIRECTORY'!Q$5,Directory[#Headers],0))</f>
        <v>1</v>
      </c>
      <c r="R250" s="129" t="str">
        <f>INDEX(Directory[],MATCH(tbl_deal[[#This Row],[Index]],Directory[Index],0),MATCH('DEAL DIRECTORY'!R$5,Directory[#Headers],0))</f>
        <v>3.6%</v>
      </c>
      <c r="S250" s="129" t="str">
        <f>INDEX(Directory[],MATCH(tbl_deal[[#This Row],[Index]],Directory[Index],0),MATCH('DEAL DIRECTORY'!S$5,Directory[#Headers],0))</f>
        <v>4.1%a</v>
      </c>
      <c r="T250" s="129" t="str">
        <f>INDEX(Directory[],MATCH(tbl_deal[[#This Row],[Index]],Directory[Index],0),MATCH('DEAL DIRECTORY'!T$5,Directory[#Headers],0))</f>
        <v>3.6%</v>
      </c>
      <c r="U250" s="129" t="str">
        <f>INDEX(Directory[],MATCH(tbl_deal[[#This Row],[Index]],Directory[Index],0),MATCH('DEAL DIRECTORY'!U$5,Directory[#Headers],0))</f>
        <v>--</v>
      </c>
      <c r="V250" s="131">
        <f>INDEX(Directory[],MATCH(tbl_deal[[#This Row],[Index]],Directory[Index],0),MATCH('DEAL DIRECTORY'!V$5,Directory[#Headers],0))</f>
        <v>50</v>
      </c>
      <c r="W250" s="129" t="str">
        <f>INDEX(Directory[],MATCH(tbl_deal[[#This Row],[Index]],Directory[Index],0),MATCH('DEAL DIRECTORY'!W$5,Directory[#Headers],0))</f>
        <v>担保</v>
      </c>
      <c r="X250" s="129" t="str">
        <f>INDEX(Directory[],MATCH(tbl_deal[[#This Row],[Index]],Directory[Index],0),MATCH('DEAL DIRECTORY'!X$5,Directory[#Headers],0))</f>
        <v>--</v>
      </c>
      <c r="Y250" s="129" t="str">
        <f>INDEX(Directory[],MATCH(tbl_deal[[#This Row],[Index]],Directory[Index],0),MATCH('DEAL DIRECTORY'!Y$5,Directory[#Headers],0))</f>
        <v>港交所</v>
      </c>
      <c r="Z250" s="129" t="str">
        <f>INDEX(Directory[],MATCH(tbl_deal[[#This Row],[Index]],Directory[Index],0),MATCH('DEAL DIRECTORY'!Z$5,Directory[#Headers],0))</f>
        <v/>
      </c>
      <c r="AA250" s="129" t="str">
        <f>INDEX(Directory[],MATCH(tbl_deal[[#This Row],[Index]],Directory[Index],0),MATCH('DEAL DIRECTORY'!AA$5,Directory[#Headers],0))</f>
        <v/>
      </c>
      <c r="AB250" s="129" t="str">
        <f>INDEX(Directory[],MATCH(tbl_deal[[#This Row],[Index]],Directory[Index],0),MATCH('DEAL DIRECTORY'!AB$5,Directory[#Headers],0))</f>
        <v>BISL</v>
      </c>
      <c r="AC250" s="129" t="str">
        <f>INDEX(Directory[],MATCH(tbl_deal[[#This Row],[Index]],Directory[Index],0),MATCH('DEAL DIRECTORY'!AC$5,Directory[#Headers],0))</f>
        <v>--</v>
      </c>
      <c r="AD250" s="129" t="str">
        <f>INDEX(Directory[],MATCH(tbl_deal[[#This Row],[Index]],Directory[Index],0),MATCH('DEAL DIRECTORY'!AD$5,Directory[#Headers],0))</f>
        <v>--</v>
      </c>
      <c r="AE250" s="129" t="str">
        <f>INDEX(Directory[],MATCH(tbl_deal[[#This Row],[Index]],Directory[Index],0),MATCH('DEAL DIRECTORY'!AE$5,Directory[#Headers],0))</f>
        <v>--</v>
      </c>
      <c r="AF250" s="129" t="str">
        <f>INDEX(Directory[],MATCH(tbl_deal[[#This Row],[Index]],Directory[Index],0),MATCH('DEAL DIRECTORY'!AF$5,Directory[#Headers],0))</f>
        <v>N</v>
      </c>
      <c r="AG250" s="129" t="str">
        <f>INDEX(Directory[],MATCH(tbl_deal[[#This Row],[Index]],Directory[Index],0),MATCH('DEAL DIRECTORY'!AG$5,Directory[#Headers],0))</f>
        <v>珠海华发实业股份有限公司</v>
      </c>
      <c r="AH250" s="129" t="str">
        <f>INDEX(Directory[],MATCH(tbl_deal[[#This Row],[Index]],Directory[Index],0),MATCH('DEAL DIRECTORY'!AH$5,Directory[#Headers],0))</f>
        <v>--/--/--</v>
      </c>
      <c r="AI250" s="129" t="str">
        <f>INDEX(Directory[],MATCH(tbl_deal[[#This Row],[Index]],Directory[Index],0),MATCH('DEAL DIRECTORY'!AI$5,Directory[#Headers],0))</f>
        <v>AAA</v>
      </c>
      <c r="AJ250" s="129" t="str">
        <f>INDEX(Directory[],MATCH(tbl_deal[[#This Row],[Index]],Directory[Index],0),MATCH('DEAL DIRECTORY'!AJ$5,Directory[#Headers],0))</f>
        <v>广东</v>
      </c>
      <c r="AK250" s="129" t="str">
        <f>INDEX(Directory[],MATCH(tbl_deal[[#This Row],[Index]],Directory[Index],0),MATCH('DEAL DIRECTORY'!AK$5,Directory[#Headers],0))</f>
        <v>珠海市</v>
      </c>
      <c r="AL250" s="129" t="str">
        <f>INDEX(Directory[],MATCH(tbl_deal[[#This Row],[Index]],Directory[Index],0),MATCH('DEAL DIRECTORY'!AL$5,Directory[#Headers],0))</f>
        <v>--</v>
      </c>
      <c r="AM250" s="129" t="str">
        <f>INDEX(Directory[],MATCH(tbl_deal[[#This Row],[Index]],Directory[Index],0),MATCH('DEAL DIRECTORY'!AM$5,Directory[#Headers],0))</f>
        <v>--</v>
      </c>
      <c r="AN250" s="129" t="str">
        <f>INDEX(Directory[],MATCH(tbl_deal[[#This Row],[Index]],Directory[Index],0),MATCH('DEAL DIRECTORY'!AN$5,Directory[#Headers],0))</f>
        <v>--</v>
      </c>
      <c r="AO250" s="132">
        <f>IF(ISBLANK(INDEX(Directory[],MATCH(tbl_deal[[#This Row],[Index]],Directory[Index],0),MATCH('DEAL DIRECTORY'!AO$5,Directory[#Headers],0))),"--",INDEX(Directory[],MATCH(tbl_deal[[#This Row],[Index]],Directory[Index],0),MATCH('DEAL DIRECTORY'!AO$5,Directory[#Headers],0)))</f>
        <v>26500</v>
      </c>
      <c r="AP250" s="129">
        <f>INDEX(Directory[],MATCH(tbl_deal[[#This Row],[Index]],Directory[Index],0),MATCH('DEAL DIRECTORY'!AP$5,Directory[#Headers],0))</f>
        <v>2</v>
      </c>
      <c r="AQ250" s="129">
        <f>INDEX(Directory[],MATCH(tbl_deal[[#This Row],[Index]],Directory[Index],0),MATCH('DEAL DIRECTORY'!AQ$5,Directory[#Headers],0))</f>
        <v>12.87</v>
      </c>
      <c r="AR250" s="129">
        <f>INDEX(Directory[],MATCH(tbl_deal[[#This Row],[Index]],Directory[Index],0),MATCH('DEAL DIRECTORY'!AR$5,Directory[#Headers],0))</f>
        <v>15.504</v>
      </c>
      <c r="AS250" s="129" t="str">
        <f>INDEX(Directory[],MATCH(tbl_deal[[#This Row],[Index]],Directory[Index],0),MATCH('DEAL DIRECTORY'!AS$5,Directory[#Headers],0))</f>
        <v>地方国企</v>
      </c>
      <c r="AT250" s="129" t="str">
        <f>INDEX(Directory[],MATCH(tbl_deal[[#This Row],[Index]],Directory[Index],0),MATCH('DEAL DIRECTORY'!AT$5,Directory[#Headers],0))</f>
        <v>产业</v>
      </c>
      <c r="AU250" s="129" t="str">
        <f>INDEX(Directory[],MATCH(tbl_deal[[#This Row],[Index]],Directory[Index],0),MATCH('DEAL DIRECTORY'!AU$5,Directory[#Headers],0))</f>
        <v>--</v>
      </c>
      <c r="AV250" s="129" t="str">
        <f>INDEX(Directory[],MATCH(tbl_deal[[#This Row],[Index]],Directory[Index],0),MATCH('DEAL DIRECTORY'!AV$5,Directory[#Headers],0))</f>
        <v>担保</v>
      </c>
      <c r="AW250" s="129" t="str">
        <f>INDEX(Directory[],MATCH(tbl_deal[[#This Row],[Index]],Directory[Index],0),MATCH('DEAL DIRECTORY'!AW$5,Directory[#Headers],0))</f>
        <v>无评级</v>
      </c>
      <c r="AX250" s="129" t="str">
        <f>INDEX(Directory[],MATCH(tbl_deal[[#This Row],[Index]],Directory[Index],0),MATCH('DEAL DIRECTORY'!AX$5,Directory[#Headers],0))</f>
        <v>≤2亿</v>
      </c>
      <c r="AY250" s="133" t="str">
        <f>INDEX(Directory[],MATCH(tbl_deal[[#This Row],[Index]],Directory[Index],0),MATCH('DEAL DIRECTORY'!AY$5,Directory[#Headers],0))</f>
        <v>21年</v>
      </c>
      <c r="AZ250" s="129" t="str">
        <f>INDEX(Directory[],MATCH(tbl_deal[[#This Row],[Index]],Directory[Index],0),MATCH('DEAL DIRECTORY'!AZ$5,Directory[#Headers],0))</f>
        <v>Q1</v>
      </c>
      <c r="BA250" s="129" t="str">
        <f>INDEX(Directory[],MATCH(tbl_deal[[#This Row],[Index]],Directory[Index],0),MATCH('DEAL DIRECTORY'!BA$5,Directory[#Headers],0))</f>
        <v>02月</v>
      </c>
      <c r="BB250" s="129" t="str">
        <f>INDEX(Directory[],MATCH(tbl_deal[[#This Row],[Index]],Directory[Index],0),MATCH('DEAL DIRECTORY'!BB$5,Directory[#Headers],0))</f>
        <v>SOE Creds</v>
      </c>
      <c r="BC250" s="129" t="str">
        <f>INDEX(Directory[],MATCH(tbl_deal[[#This Row],[Index]],Directory[Index],0),MATCH('DEAL DIRECTORY'!BC$5,Directory[#Headers],0))</f>
        <v>GUANG TAO INVESTMENT LTD</v>
      </c>
      <c r="BD250" s="129" t="str">
        <f>INDEX(Directory[],MATCH(tbl_deal[[#This Row],[Index]],Directory[Index],0),MATCH('DEAL DIRECTORY'!BD$5,Directory[#Headers],0))</f>
        <v>XS2297020765</v>
      </c>
      <c r="BE250" s="137" t="str">
        <f>INDEX(Directory[],MATCH(tbl_deal[[#This Row],[Index]],Directory[Index],0),MATCH('DEAL DIRECTORY'!BE$5,Directory[#Headers],0))</f>
        <v>21年02月</v>
      </c>
      <c r="BF250" s="137" t="str">
        <f>INDEX(Directory[],MATCH(tbl_deal[[#This Row],[Index]],Directory[Index],0),MATCH('DEAL DIRECTORY'!BF$5,Directory[#Headers],0))</f>
        <v>华发股份</v>
      </c>
      <c r="BG250" s="137" t="str">
        <f>INDEX(Directory[],MATCH(tbl_deal[[#This Row],[Index]],Directory[Index],0),MATCH('DEAL DIRECTORY'!BG$5,Directory[#Headers],0))</f>
        <v>--/--/--</v>
      </c>
      <c r="BH250" s="137" t="str">
        <f>INDEX(Directory[],MATCH(tbl_deal[[#This Row],[Index]],Directory[Index],0),MATCH('DEAL DIRECTORY'!BH$5,Directory[#Headers],0))</f>
        <v>高级债</v>
      </c>
      <c r="BI250" s="137" t="str">
        <f>INDEX(Directory[],MATCH(tbl_deal[[#This Row],[Index]],Directory[Index],0),MATCH('DEAL DIRECTORY'!BI$5,Directory[#Headers],0))</f>
        <v>2亿美元</v>
      </c>
      <c r="BJ250" s="137" t="str">
        <f>INDEX(Directory[],MATCH(tbl_deal[[#This Row],[Index]],Directory[Index],0),MATCH('DEAL DIRECTORY'!BJ$5,Directory[#Headers],0))</f>
        <v>364天</v>
      </c>
      <c r="BK250" s="137" t="str">
        <f>INDEX(Directory[],MATCH(tbl_deal[[#This Row],[Index]],Directory[Index],0),MATCH('DEAL DIRECTORY'!BK$5,Directory[#Headers],0))</f>
        <v>3.6%</v>
      </c>
      <c r="BL250" s="137" t="str">
        <f>INDEX(Directory[],MATCH(tbl_deal[[#This Row],[Index]],Directory[Index],0),MATCH('DEAL DIRECTORY'!BL$5,Directory[#Headers],0))</f>
        <v>全球协调人</v>
      </c>
      <c r="BM250" s="129" t="str">
        <f>INDEX(Directory[],MATCH(tbl_deal[[#This Row],[Index]],Directory[Index],0),MATCH('DEAL DIRECTORY'!BM$5,Directory[#Headers],0))</f>
        <v>\\10.10.1.215\dcm$\Deals\Completed\2021 Completed\GT3 珠海华发股份</v>
      </c>
      <c r="BN250" s="4"/>
      <c r="BO250" s="4"/>
      <c r="BP250" s="4"/>
    </row>
    <row r="251" spans="3:68" ht="20.25" customHeight="1" x14ac:dyDescent="0.25">
      <c r="C251" s="129">
        <f>Directory[[#This Row],[Index]]</f>
        <v>220</v>
      </c>
      <c r="D251" s="130">
        <f>INDEX(Directory[],MATCH(tbl_deal[[#This Row],[Index]],Directory[Index],0),MATCH('DEAL DIRECTORY'!D$5,Directory[#Headers],0))</f>
        <v>44231</v>
      </c>
      <c r="E251" s="129" t="str">
        <f>INDEX(Directory[],MATCH(tbl_deal[[#This Row],[Index]],Directory[Index],0),MATCH('DEAL DIRECTORY'!E$5,Directory[#Headers],0))</f>
        <v/>
      </c>
      <c r="F251" s="129" t="str">
        <f>INDEX(Directory[],MATCH(tbl_deal[[#This Row],[Index]],Directory[Index],0),MATCH('DEAL DIRECTORY'!F$5,Directory[#Headers],0))</f>
        <v/>
      </c>
      <c r="G251" s="129" t="str">
        <f>INDEX(Directory[],MATCH(tbl_deal[[#This Row],[Index]],Directory[Index],0),MATCH('DEAL DIRECTORY'!G$5,Directory[#Headers],0))</f>
        <v>Sapphire</v>
      </c>
      <c r="H251" s="135" t="str">
        <f>IF(tbl_deal[[#This Row],[FolderPath]]="","",HYPERLINK(tbl_deal[[#This Row],[FolderPath]],"📂"))</f>
        <v>📂</v>
      </c>
      <c r="I251" s="129" t="str">
        <f>INDEX(Directory[],MATCH(tbl_deal[[#This Row],[Index]],Directory[Index],0),MATCH('DEAL DIRECTORY'!I$5,Directory[#Headers],0))</f>
        <v>JGC</v>
      </c>
      <c r="J251" s="129" t="str">
        <f>INDEX(Directory[],MATCH(tbl_deal[[#This Row],[Index]],Directory[Index],0),MATCH('DEAL DIRECTORY'!J$5,Directory[#Headers],0))</f>
        <v>n/a</v>
      </c>
      <c r="K251" s="129" t="str">
        <f>INDEX(Directory[],MATCH(tbl_deal[[#This Row],[Index]],Directory[Index],0),MATCH('DEAL DIRECTORY'!K$5,Directory[#Headers],0))</f>
        <v>SOE组</v>
      </c>
      <c r="L251" s="129">
        <f>INDEX(Directory[],MATCH(tbl_deal[[#This Row],[Index]],Directory[Index],0),MATCH('DEAL DIRECTORY'!L$5,Directory[#Headers],0))</f>
        <v>1</v>
      </c>
      <c r="M251" s="129" t="str">
        <f>INDEX(Directory[],MATCH(tbl_deal[[#This Row],[Index]],Directory[Index],0),MATCH('DEAL DIRECTORY'!M$5,Directory[#Headers],0))</f>
        <v>金川集团</v>
      </c>
      <c r="N251" s="129" t="str">
        <f>INDEX(Directory[],MATCH(tbl_deal[[#This Row],[Index]],Directory[Index],0),MATCH('DEAL DIRECTORY'!N$5,Directory[#Headers],0))</f>
        <v>--/--/BBB-</v>
      </c>
      <c r="O251" s="129" t="str">
        <f>INDEX(Directory[],MATCH(tbl_deal[[#This Row],[Index]],Directory[Index],0),MATCH('DEAL DIRECTORY'!O$5,Directory[#Headers],0))</f>
        <v>USD</v>
      </c>
      <c r="P251" s="129">
        <f>INDEX(Directory[],MATCH(tbl_deal[[#This Row],[Index]],Directory[Index],0),MATCH('DEAL DIRECTORY'!P$5,Directory[#Headers],0))</f>
        <v>2.8</v>
      </c>
      <c r="Q251" s="129" t="str">
        <f>INDEX(Directory[],MATCH(tbl_deal[[#This Row],[Index]],Directory[Index],0),MATCH('DEAL DIRECTORY'!Q$5,Directory[#Headers],0))</f>
        <v>3</v>
      </c>
      <c r="R251" s="129" t="str">
        <f>INDEX(Directory[],MATCH(tbl_deal[[#This Row],[Index]],Directory[Index],0),MATCH('DEAL DIRECTORY'!R$5,Directory[#Headers],0))</f>
        <v>4%</v>
      </c>
      <c r="S251" s="129" t="str">
        <f>INDEX(Directory[],MATCH(tbl_deal[[#This Row],[Index]],Directory[Index],0),MATCH('DEAL DIRECTORY'!S$5,Directory[#Headers],0))</f>
        <v>4.5%a</v>
      </c>
      <c r="T251" s="129" t="str">
        <f>INDEX(Directory[],MATCH(tbl_deal[[#This Row],[Index]],Directory[Index],0),MATCH('DEAL DIRECTORY'!T$5,Directory[#Headers],0))</f>
        <v>4%</v>
      </c>
      <c r="U251" s="129" t="str">
        <f>INDEX(Directory[],MATCH(tbl_deal[[#This Row],[Index]],Directory[Index],0),MATCH('DEAL DIRECTORY'!U$5,Directory[#Headers],0))</f>
        <v>--</v>
      </c>
      <c r="V251" s="131">
        <f>INDEX(Directory[],MATCH(tbl_deal[[#This Row],[Index]],Directory[Index],0),MATCH('DEAL DIRECTORY'!V$5,Directory[#Headers],0))</f>
        <v>50</v>
      </c>
      <c r="W251" s="129" t="str">
        <f>INDEX(Directory[],MATCH(tbl_deal[[#This Row],[Index]],Directory[Index],0),MATCH('DEAL DIRECTORY'!W$5,Directory[#Headers],0))</f>
        <v>担保</v>
      </c>
      <c r="X251" s="129" t="str">
        <f>INDEX(Directory[],MATCH(tbl_deal[[#This Row],[Index]],Directory[Index],0),MATCH('DEAL DIRECTORY'!X$5,Directory[#Headers],0))</f>
        <v>--</v>
      </c>
      <c r="Y251" s="129" t="str">
        <f>INDEX(Directory[],MATCH(tbl_deal[[#This Row],[Index]],Directory[Index],0),MATCH('DEAL DIRECTORY'!Y$5,Directory[#Headers],0))</f>
        <v>港交所</v>
      </c>
      <c r="Z251" s="129" t="str">
        <f>INDEX(Directory[],MATCH(tbl_deal[[#This Row],[Index]],Directory[Index],0),MATCH('DEAL DIRECTORY'!Z$5,Directory[#Headers],0))</f>
        <v/>
      </c>
      <c r="AA251" s="129" t="str">
        <f>INDEX(Directory[],MATCH(tbl_deal[[#This Row],[Index]],Directory[Index],0),MATCH('DEAL DIRECTORY'!AA$5,Directory[#Headers],0))</f>
        <v/>
      </c>
      <c r="AB251" s="129" t="str">
        <f>INDEX(Directory[],MATCH(tbl_deal[[#This Row],[Index]],Directory[Index],0),MATCH('DEAL DIRECTORY'!AB$5,Directory[#Headers],0))</f>
        <v>BISL</v>
      </c>
      <c r="AC251" s="129" t="str">
        <f>INDEX(Directory[],MATCH(tbl_deal[[#This Row],[Index]],Directory[Index],0),MATCH('DEAL DIRECTORY'!AC$5,Directory[#Headers],0))</f>
        <v>Left-lead</v>
      </c>
      <c r="AD251" s="129" t="str">
        <f>INDEX(Directory[],MATCH(tbl_deal[[#This Row],[Index]],Directory[Index],0),MATCH('DEAL DIRECTORY'!AD$5,Directory[#Headers],0))</f>
        <v>--</v>
      </c>
      <c r="AE251" s="129" t="str">
        <f>INDEX(Directory[],MATCH(tbl_deal[[#This Row],[Index]],Directory[Index],0),MATCH('DEAL DIRECTORY'!AE$5,Directory[#Headers],0))</f>
        <v>--</v>
      </c>
      <c r="AF251" s="129" t="str">
        <f>INDEX(Directory[],MATCH(tbl_deal[[#This Row],[Index]],Directory[Index],0),MATCH('DEAL DIRECTORY'!AF$5,Directory[#Headers],0))</f>
        <v>N</v>
      </c>
      <c r="AG251" s="129" t="str">
        <f>INDEX(Directory[],MATCH(tbl_deal[[#This Row],[Index]],Directory[Index],0),MATCH('DEAL DIRECTORY'!AG$5,Directory[#Headers],0))</f>
        <v>金川集团股份有限公司</v>
      </c>
      <c r="AH251" s="129" t="str">
        <f>INDEX(Directory[],MATCH(tbl_deal[[#This Row],[Index]],Directory[Index],0),MATCH('DEAL DIRECTORY'!AH$5,Directory[#Headers],0))</f>
        <v>--/--/BBB+</v>
      </c>
      <c r="AI251" s="129" t="str">
        <f>INDEX(Directory[],MATCH(tbl_deal[[#This Row],[Index]],Directory[Index],0),MATCH('DEAL DIRECTORY'!AI$5,Directory[#Headers],0))</f>
        <v>AAA</v>
      </c>
      <c r="AJ251" s="129" t="str">
        <f>INDEX(Directory[],MATCH(tbl_deal[[#This Row],[Index]],Directory[Index],0),MATCH('DEAL DIRECTORY'!AJ$5,Directory[#Headers],0))</f>
        <v>甘肃</v>
      </c>
      <c r="AK251" s="129" t="str">
        <f>INDEX(Directory[],MATCH(tbl_deal[[#This Row],[Index]],Directory[Index],0),MATCH('DEAL DIRECTORY'!AK$5,Directory[#Headers],0))</f>
        <v>金昌市</v>
      </c>
      <c r="AL251" s="129" t="str">
        <f>INDEX(Directory[],MATCH(tbl_deal[[#This Row],[Index]],Directory[Index],0),MATCH('DEAL DIRECTORY'!AL$5,Directory[#Headers],0))</f>
        <v>--</v>
      </c>
      <c r="AM251" s="129" t="str">
        <f>INDEX(Directory[],MATCH(tbl_deal[[#This Row],[Index]],Directory[Index],0),MATCH('DEAL DIRECTORY'!AM$5,Directory[#Headers],0))</f>
        <v>--</v>
      </c>
      <c r="AN251" s="129" t="str">
        <f>INDEX(Directory[],MATCH(tbl_deal[[#This Row],[Index]],Directory[Index],0),MATCH('DEAL DIRECTORY'!AN$5,Directory[#Headers],0))</f>
        <v>--</v>
      </c>
      <c r="AO251" s="132">
        <f>IF(ISBLANK(INDEX(Directory[],MATCH(tbl_deal[[#This Row],[Index]],Directory[Index],0),MATCH('DEAL DIRECTORY'!AO$5,Directory[#Headers],0))),"--",INDEX(Directory[],MATCH(tbl_deal[[#This Row],[Index]],Directory[Index],0),MATCH('DEAL DIRECTORY'!AO$5,Directory[#Headers],0)))</f>
        <v>550000</v>
      </c>
      <c r="AP251" s="129">
        <f>INDEX(Directory[],MATCH(tbl_deal[[#This Row],[Index]],Directory[Index],0),MATCH('DEAL DIRECTORY'!AP$5,Directory[#Headers],0))</f>
        <v>2.8</v>
      </c>
      <c r="AQ251" s="129">
        <f>INDEX(Directory[],MATCH(tbl_deal[[#This Row],[Index]],Directory[Index],0),MATCH('DEAL DIRECTORY'!AQ$5,Directory[#Headers],0))</f>
        <v>18.12</v>
      </c>
      <c r="AR251" s="129">
        <f>INDEX(Directory[],MATCH(tbl_deal[[#This Row],[Index]],Directory[Index],0),MATCH('DEAL DIRECTORY'!AR$5,Directory[#Headers],0))</f>
        <v>21.704999999999998</v>
      </c>
      <c r="AS251" s="129" t="str">
        <f>INDEX(Directory[],MATCH(tbl_deal[[#This Row],[Index]],Directory[Index],0),MATCH('DEAL DIRECTORY'!AS$5,Directory[#Headers],0))</f>
        <v>地方国企</v>
      </c>
      <c r="AT251" s="129" t="str">
        <f>INDEX(Directory[],MATCH(tbl_deal[[#This Row],[Index]],Directory[Index],0),MATCH('DEAL DIRECTORY'!AT$5,Directory[#Headers],0))</f>
        <v>产业</v>
      </c>
      <c r="AU251" s="129" t="str">
        <f>INDEX(Directory[],MATCH(tbl_deal[[#This Row],[Index]],Directory[Index],0),MATCH('DEAL DIRECTORY'!AU$5,Directory[#Headers],0))</f>
        <v>--</v>
      </c>
      <c r="AV251" s="129" t="str">
        <f>INDEX(Directory[],MATCH(tbl_deal[[#This Row],[Index]],Directory[Index],0),MATCH('DEAL DIRECTORY'!AV$5,Directory[#Headers],0))</f>
        <v>担保</v>
      </c>
      <c r="AW251" s="129" t="str">
        <f>INDEX(Directory[],MATCH(tbl_deal[[#This Row],[Index]],Directory[Index],0),MATCH('DEAL DIRECTORY'!AW$5,Directory[#Headers],0))</f>
        <v>投资级</v>
      </c>
      <c r="AX251" s="129" t="str">
        <f>INDEX(Directory[],MATCH(tbl_deal[[#This Row],[Index]],Directory[Index],0),MATCH('DEAL DIRECTORY'!AX$5,Directory[#Headers],0))</f>
        <v>2-3亿</v>
      </c>
      <c r="AY251" s="133" t="str">
        <f>INDEX(Directory[],MATCH(tbl_deal[[#This Row],[Index]],Directory[Index],0),MATCH('DEAL DIRECTORY'!AY$5,Directory[#Headers],0))</f>
        <v>21年</v>
      </c>
      <c r="AZ251" s="129" t="str">
        <f>INDEX(Directory[],MATCH(tbl_deal[[#This Row],[Index]],Directory[Index],0),MATCH('DEAL DIRECTORY'!AZ$5,Directory[#Headers],0))</f>
        <v>Q1</v>
      </c>
      <c r="BA251" s="129" t="str">
        <f>INDEX(Directory[],MATCH(tbl_deal[[#This Row],[Index]],Directory[Index],0),MATCH('DEAL DIRECTORY'!BA$5,Directory[#Headers],0))</f>
        <v>02月</v>
      </c>
      <c r="BB251" s="129" t="str">
        <f>INDEX(Directory[],MATCH(tbl_deal[[#This Row],[Index]],Directory[Index],0),MATCH('DEAL DIRECTORY'!BB$5,Directory[#Headers],0))</f>
        <v>SOE Creds</v>
      </c>
      <c r="BC251" s="129" t="str">
        <f>INDEX(Directory[],MATCH(tbl_deal[[#This Row],[Index]],Directory[Index],0),MATCH('DEAL DIRECTORY'!BC$5,Directory[#Headers],0))</f>
        <v>JINCHUAN GOLDEN OCEAN CAPITAL LTD</v>
      </c>
      <c r="BD251" s="129" t="str">
        <f>INDEX(Directory[],MATCH(tbl_deal[[#This Row],[Index]],Directory[Index],0),MATCH('DEAL DIRECTORY'!BD$5,Directory[#Headers],0))</f>
        <v>XS2294198549</v>
      </c>
      <c r="BE251" s="137" t="str">
        <f>INDEX(Directory[],MATCH(tbl_deal[[#This Row],[Index]],Directory[Index],0),MATCH('DEAL DIRECTORY'!BE$5,Directory[#Headers],0))</f>
        <v>21年02月</v>
      </c>
      <c r="BF251" s="137" t="str">
        <f>INDEX(Directory[],MATCH(tbl_deal[[#This Row],[Index]],Directory[Index],0),MATCH('DEAL DIRECTORY'!BF$5,Directory[#Headers],0))</f>
        <v>金川集团</v>
      </c>
      <c r="BG251" s="137" t="str">
        <f>INDEX(Directory[],MATCH(tbl_deal[[#This Row],[Index]],Directory[Index],0),MATCH('DEAL DIRECTORY'!BG$5,Directory[#Headers],0))</f>
        <v>--/--/BBB-</v>
      </c>
      <c r="BH251" s="137" t="str">
        <f>INDEX(Directory[],MATCH(tbl_deal[[#This Row],[Index]],Directory[Index],0),MATCH('DEAL DIRECTORY'!BH$5,Directory[#Headers],0))</f>
        <v>高级债</v>
      </c>
      <c r="BI251" s="137" t="str">
        <f>INDEX(Directory[],MATCH(tbl_deal[[#This Row],[Index]],Directory[Index],0),MATCH('DEAL DIRECTORY'!BI$5,Directory[#Headers],0))</f>
        <v>2.8亿美元</v>
      </c>
      <c r="BJ251" s="137" t="str">
        <f>INDEX(Directory[],MATCH(tbl_deal[[#This Row],[Index]],Directory[Index],0),MATCH('DEAL DIRECTORY'!BJ$5,Directory[#Headers],0))</f>
        <v>3年</v>
      </c>
      <c r="BK251" s="137" t="str">
        <f>INDEX(Directory[],MATCH(tbl_deal[[#This Row],[Index]],Directory[Index],0),MATCH('DEAL DIRECTORY'!BK$5,Directory[#Headers],0))</f>
        <v>4%</v>
      </c>
      <c r="BL251" s="137" t="str">
        <f>INDEX(Directory[],MATCH(tbl_deal[[#This Row],[Index]],Directory[Index],0),MATCH('DEAL DIRECTORY'!BL$5,Directory[#Headers],0))</f>
        <v>牵头全球协调人</v>
      </c>
      <c r="BM251" s="129" t="str">
        <f>INDEX(Directory[],MATCH(tbl_deal[[#This Row],[Index]],Directory[Index],0),MATCH('DEAL DIRECTORY'!BM$5,Directory[#Headers],0))</f>
        <v>\\10.10.1.215\dcm$\Deals\Completed\2021 Completed\Sapphire 金川集团</v>
      </c>
      <c r="BN251" s="4"/>
      <c r="BO251" s="4"/>
      <c r="BP251" s="4"/>
    </row>
    <row r="252" spans="3:68" ht="20.25" customHeight="1" x14ac:dyDescent="0.25">
      <c r="C252" s="129">
        <f>Directory[[#This Row],[Index]]</f>
        <v>219</v>
      </c>
      <c r="D252" s="130">
        <f>INDEX(Directory[],MATCH(tbl_deal[[#This Row],[Index]],Directory[Index],0),MATCH('DEAL DIRECTORY'!D$5,Directory[#Headers],0))</f>
        <v>44230</v>
      </c>
      <c r="E252" s="129" t="str">
        <f>INDEX(Directory[],MATCH(tbl_deal[[#This Row],[Index]],Directory[Index],0),MATCH('DEAL DIRECTORY'!E$5,Directory[#Headers],0))</f>
        <v/>
      </c>
      <c r="F252" s="129" t="str">
        <f>INDEX(Directory[],MATCH(tbl_deal[[#This Row],[Index]],Directory[Index],0),MATCH('DEAL DIRECTORY'!F$5,Directory[#Headers],0))</f>
        <v/>
      </c>
      <c r="G252" s="129" t="str">
        <f>INDEX(Directory[],MATCH(tbl_deal[[#This Row],[Index]],Directory[Index],0),MATCH('DEAL DIRECTORY'!G$5,Directory[#Headers],0))</f>
        <v>Landmark IV</v>
      </c>
      <c r="H252" s="135" t="str">
        <f>IF(tbl_deal[[#This Row],[FolderPath]]="","",HYPERLINK(tbl_deal[[#This Row],[FolderPath]],"📂"))</f>
        <v>📂</v>
      </c>
      <c r="I252" s="129" t="str">
        <f>INDEX(Directory[],MATCH(tbl_deal[[#This Row],[Index]],Directory[Index],0),MATCH('DEAL DIRECTORY'!I$5,Directory[#Headers],0))</f>
        <v>JBR</v>
      </c>
      <c r="J252" s="129" t="str">
        <f>INDEX(Directory[],MATCH(tbl_deal[[#This Row],[Index]],Directory[Index],0),MATCH('DEAL DIRECTORY'!J$5,Directory[#Headers],0))</f>
        <v>n/a</v>
      </c>
      <c r="K252" s="129" t="str">
        <f>INDEX(Directory[],MATCH(tbl_deal[[#This Row],[Index]],Directory[Index],0),MATCH('DEAL DIRECTORY'!K$5,Directory[#Headers],0))</f>
        <v>SOE组</v>
      </c>
      <c r="L252" s="129">
        <f>INDEX(Directory[],MATCH(tbl_deal[[#This Row],[Index]],Directory[Index],0),MATCH('DEAL DIRECTORY'!L$5,Directory[#Headers],0))</f>
        <v>2</v>
      </c>
      <c r="M252" s="129" t="str">
        <f>INDEX(Directory[],MATCH(tbl_deal[[#This Row],[Index]],Directory[Index],0),MATCH('DEAL DIRECTORY'!M$5,Directory[#Headers],0))</f>
        <v>西南证券</v>
      </c>
      <c r="N252" s="129" t="str">
        <f>INDEX(Directory[],MATCH(tbl_deal[[#This Row],[Index]],Directory[Index],0),MATCH('DEAL DIRECTORY'!N$5,Directory[#Headers],0))</f>
        <v>--/--/--</v>
      </c>
      <c r="O252" s="129" t="str">
        <f>INDEX(Directory[],MATCH(tbl_deal[[#This Row],[Index]],Directory[Index],0),MATCH('DEAL DIRECTORY'!O$5,Directory[#Headers],0))</f>
        <v>USD</v>
      </c>
      <c r="P252" s="129">
        <f>INDEX(Directory[],MATCH(tbl_deal[[#This Row],[Index]],Directory[Index],0),MATCH('DEAL DIRECTORY'!P$5,Directory[#Headers],0))</f>
        <v>1.78</v>
      </c>
      <c r="Q252" s="129" t="str">
        <f>INDEX(Directory[],MATCH(tbl_deal[[#This Row],[Index]],Directory[Index],0),MATCH('DEAL DIRECTORY'!Q$5,Directory[#Headers],0))</f>
        <v>3</v>
      </c>
      <c r="R252" s="129" t="str">
        <f>INDEX(Directory[],MATCH(tbl_deal[[#This Row],[Index]],Directory[Index],0),MATCH('DEAL DIRECTORY'!R$5,Directory[#Headers],0))</f>
        <v>4%</v>
      </c>
      <c r="S252" s="129" t="str">
        <f>INDEX(Directory[],MATCH(tbl_deal[[#This Row],[Index]],Directory[Index],0),MATCH('DEAL DIRECTORY'!S$5,Directory[#Headers],0))</f>
        <v>4.6%a</v>
      </c>
      <c r="T252" s="129" t="str">
        <f>INDEX(Directory[],MATCH(tbl_deal[[#This Row],[Index]],Directory[Index],0),MATCH('DEAL DIRECTORY'!T$5,Directory[#Headers],0))</f>
        <v>4%</v>
      </c>
      <c r="U252" s="129" t="str">
        <f>INDEX(Directory[],MATCH(tbl_deal[[#This Row],[Index]],Directory[Index],0),MATCH('DEAL DIRECTORY'!U$5,Directory[#Headers],0))</f>
        <v>--</v>
      </c>
      <c r="V252" s="131">
        <f>INDEX(Directory[],MATCH(tbl_deal[[#This Row],[Index]],Directory[Index],0),MATCH('DEAL DIRECTORY'!V$5,Directory[#Headers],0))</f>
        <v>60</v>
      </c>
      <c r="W252" s="129" t="str">
        <f>INDEX(Directory[],MATCH(tbl_deal[[#This Row],[Index]],Directory[Index],0),MATCH('DEAL DIRECTORY'!W$5,Directory[#Headers],0))</f>
        <v>担保</v>
      </c>
      <c r="X252" s="129" t="str">
        <f>INDEX(Directory[],MATCH(tbl_deal[[#This Row],[Index]],Directory[Index],0),MATCH('DEAL DIRECTORY'!X$5,Directory[#Headers],0))</f>
        <v>--</v>
      </c>
      <c r="Y252" s="129" t="str">
        <f>INDEX(Directory[],MATCH(tbl_deal[[#This Row],[Index]],Directory[Index],0),MATCH('DEAL DIRECTORY'!Y$5,Directory[#Headers],0))</f>
        <v>港交所</v>
      </c>
      <c r="Z252" s="129" t="str">
        <f>INDEX(Directory[],MATCH(tbl_deal[[#This Row],[Index]],Directory[Index],0),MATCH('DEAL DIRECTORY'!Z$5,Directory[#Headers],0))</f>
        <v/>
      </c>
      <c r="AA252" s="129" t="str">
        <f>INDEX(Directory[],MATCH(tbl_deal[[#This Row],[Index]],Directory[Index],0),MATCH('DEAL DIRECTORY'!AA$5,Directory[#Headers],0))</f>
        <v/>
      </c>
      <c r="AB252" s="129" t="str">
        <f>INDEX(Directory[],MATCH(tbl_deal[[#This Row],[Index]],Directory[Index],0),MATCH('DEAL DIRECTORY'!AB$5,Directory[#Headers],0))</f>
        <v>BISL</v>
      </c>
      <c r="AC252" s="129" t="str">
        <f>INDEX(Directory[],MATCH(tbl_deal[[#This Row],[Index]],Directory[Index],0),MATCH('DEAL DIRECTORY'!AC$5,Directory[#Headers],0))</f>
        <v>--</v>
      </c>
      <c r="AD252" s="129" t="str">
        <f>INDEX(Directory[],MATCH(tbl_deal[[#This Row],[Index]],Directory[Index],0),MATCH('DEAL DIRECTORY'!AD$5,Directory[#Headers],0))</f>
        <v>--</v>
      </c>
      <c r="AE252" s="129" t="str">
        <f>INDEX(Directory[],MATCH(tbl_deal[[#This Row],[Index]],Directory[Index],0),MATCH('DEAL DIRECTORY'!AE$5,Directory[#Headers],0))</f>
        <v>--</v>
      </c>
      <c r="AF252" s="129" t="str">
        <f>INDEX(Directory[],MATCH(tbl_deal[[#This Row],[Index]],Directory[Index],0),MATCH('DEAL DIRECTORY'!AF$5,Directory[#Headers],0))</f>
        <v>N</v>
      </c>
      <c r="AG252" s="129" t="str">
        <f>INDEX(Directory[],MATCH(tbl_deal[[#This Row],[Index]],Directory[Index],0),MATCH('DEAL DIRECTORY'!AG$5,Directory[#Headers],0))</f>
        <v>西南证券股份有限公司</v>
      </c>
      <c r="AH252" s="129" t="str">
        <f>INDEX(Directory[],MATCH(tbl_deal[[#This Row],[Index]],Directory[Index],0),MATCH('DEAL DIRECTORY'!AH$5,Directory[#Headers],0))</f>
        <v>--/--/--</v>
      </c>
      <c r="AI252" s="129" t="str">
        <f>INDEX(Directory[],MATCH(tbl_deal[[#This Row],[Index]],Directory[Index],0),MATCH('DEAL DIRECTORY'!AI$5,Directory[#Headers],0))</f>
        <v>AAA</v>
      </c>
      <c r="AJ252" s="129" t="str">
        <f>INDEX(Directory[],MATCH(tbl_deal[[#This Row],[Index]],Directory[Index],0),MATCH('DEAL DIRECTORY'!AJ$5,Directory[#Headers],0))</f>
        <v>重庆</v>
      </c>
      <c r="AK252" s="129" t="str">
        <f>INDEX(Directory[],MATCH(tbl_deal[[#This Row],[Index]],Directory[Index],0),MATCH('DEAL DIRECTORY'!AK$5,Directory[#Headers],0))</f>
        <v>江北区</v>
      </c>
      <c r="AL252" s="129" t="str">
        <f>INDEX(Directory[],MATCH(tbl_deal[[#This Row],[Index]],Directory[Index],0),MATCH('DEAL DIRECTORY'!AL$5,Directory[#Headers],0))</f>
        <v>--</v>
      </c>
      <c r="AM252" s="129" t="str">
        <f>INDEX(Directory[],MATCH(tbl_deal[[#This Row],[Index]],Directory[Index],0),MATCH('DEAL DIRECTORY'!AM$5,Directory[#Headers],0))</f>
        <v>--</v>
      </c>
      <c r="AN252" s="129" t="str">
        <f>INDEX(Directory[],MATCH(tbl_deal[[#This Row],[Index]],Directory[Index],0),MATCH('DEAL DIRECTORY'!AN$5,Directory[#Headers],0))</f>
        <v>--</v>
      </c>
      <c r="AO252" s="132">
        <f>IF(ISBLANK(INDEX(Directory[],MATCH(tbl_deal[[#This Row],[Index]],Directory[Index],0),MATCH('DEAL DIRECTORY'!AO$5,Directory[#Headers],0))),"--",INDEX(Directory[],MATCH(tbl_deal[[#This Row],[Index]],Directory[Index],0),MATCH('DEAL DIRECTORY'!AO$5,Directory[#Headers],0)))</f>
        <v>0</v>
      </c>
      <c r="AP252" s="129">
        <f>INDEX(Directory[],MATCH(tbl_deal[[#This Row],[Index]],Directory[Index],0),MATCH('DEAL DIRECTORY'!AP$5,Directory[#Headers],0))</f>
        <v>1.78</v>
      </c>
      <c r="AQ252" s="129">
        <f>INDEX(Directory[],MATCH(tbl_deal[[#This Row],[Index]],Directory[Index],0),MATCH('DEAL DIRECTORY'!AQ$5,Directory[#Headers],0))</f>
        <v>11.5</v>
      </c>
      <c r="AR252" s="129">
        <f>INDEX(Directory[],MATCH(tbl_deal[[#This Row],[Index]],Directory[Index],0),MATCH('DEAL DIRECTORY'!AR$5,Directory[#Headers],0))</f>
        <v>13.798</v>
      </c>
      <c r="AS252" s="129" t="str">
        <f>INDEX(Directory[],MATCH(tbl_deal[[#This Row],[Index]],Directory[Index],0),MATCH('DEAL DIRECTORY'!AS$5,Directory[#Headers],0))</f>
        <v>地方国企</v>
      </c>
      <c r="AT252" s="129" t="str">
        <f>INDEX(Directory[],MATCH(tbl_deal[[#This Row],[Index]],Directory[Index],0),MATCH('DEAL DIRECTORY'!AT$5,Directory[#Headers],0))</f>
        <v>金融机构</v>
      </c>
      <c r="AU252" s="129" t="str">
        <f>INDEX(Directory[],MATCH(tbl_deal[[#This Row],[Index]],Directory[Index],0),MATCH('DEAL DIRECTORY'!AU$5,Directory[#Headers],0))</f>
        <v>非银</v>
      </c>
      <c r="AV252" s="129" t="str">
        <f>INDEX(Directory[],MATCH(tbl_deal[[#This Row],[Index]],Directory[Index],0),MATCH('DEAL DIRECTORY'!AV$5,Directory[#Headers],0))</f>
        <v>担保</v>
      </c>
      <c r="AW252" s="129" t="str">
        <f>INDEX(Directory[],MATCH(tbl_deal[[#This Row],[Index]],Directory[Index],0),MATCH('DEAL DIRECTORY'!AW$5,Directory[#Headers],0))</f>
        <v>无评级</v>
      </c>
      <c r="AX252" s="129" t="str">
        <f>INDEX(Directory[],MATCH(tbl_deal[[#This Row],[Index]],Directory[Index],0),MATCH('DEAL DIRECTORY'!AX$5,Directory[#Headers],0))</f>
        <v>≤2亿</v>
      </c>
      <c r="AY252" s="133" t="str">
        <f>INDEX(Directory[],MATCH(tbl_deal[[#This Row],[Index]],Directory[Index],0),MATCH('DEAL DIRECTORY'!AY$5,Directory[#Headers],0))</f>
        <v>21年</v>
      </c>
      <c r="AZ252" s="129" t="str">
        <f>INDEX(Directory[],MATCH(tbl_deal[[#This Row],[Index]],Directory[Index],0),MATCH('DEAL DIRECTORY'!AZ$5,Directory[#Headers],0))</f>
        <v>Q1</v>
      </c>
      <c r="BA252" s="129" t="str">
        <f>INDEX(Directory[],MATCH(tbl_deal[[#This Row],[Index]],Directory[Index],0),MATCH('DEAL DIRECTORY'!BA$5,Directory[#Headers],0))</f>
        <v>02月</v>
      </c>
      <c r="BB252" s="129" t="str">
        <f>INDEX(Directory[],MATCH(tbl_deal[[#This Row],[Index]],Directory[Index],0),MATCH('DEAL DIRECTORY'!BB$5,Directory[#Headers],0))</f>
        <v>--</v>
      </c>
      <c r="BC252" s="129" t="str">
        <f>INDEX(Directory[],MATCH(tbl_deal[[#This Row],[Index]],Directory[Index],0),MATCH('DEAL DIRECTORY'!BC$5,Directory[#Headers],0))</f>
        <v>SOUTHWEST SECURITIES INTERNATIONAL SECURITIES LTD</v>
      </c>
      <c r="BD252" s="129" t="str">
        <f>INDEX(Directory[],MATCH(tbl_deal[[#This Row],[Index]],Directory[Index],0),MATCH('DEAL DIRECTORY'!BD$5,Directory[#Headers],0))</f>
        <v>XS2289193810</v>
      </c>
      <c r="BE252" s="137" t="str">
        <f>INDEX(Directory[],MATCH(tbl_deal[[#This Row],[Index]],Directory[Index],0),MATCH('DEAL DIRECTORY'!BE$5,Directory[#Headers],0))</f>
        <v>21年02月</v>
      </c>
      <c r="BF252" s="137" t="str">
        <f>INDEX(Directory[],MATCH(tbl_deal[[#This Row],[Index]],Directory[Index],0),MATCH('DEAL DIRECTORY'!BF$5,Directory[#Headers],0))</f>
        <v>西南证券</v>
      </c>
      <c r="BG252" s="137" t="str">
        <f>INDEX(Directory[],MATCH(tbl_deal[[#This Row],[Index]],Directory[Index],0),MATCH('DEAL DIRECTORY'!BG$5,Directory[#Headers],0))</f>
        <v>--/--/--</v>
      </c>
      <c r="BH252" s="137" t="str">
        <f>INDEX(Directory[],MATCH(tbl_deal[[#This Row],[Index]],Directory[Index],0),MATCH('DEAL DIRECTORY'!BH$5,Directory[#Headers],0))</f>
        <v>高级债</v>
      </c>
      <c r="BI252" s="137" t="str">
        <f>INDEX(Directory[],MATCH(tbl_deal[[#This Row],[Index]],Directory[Index],0),MATCH('DEAL DIRECTORY'!BI$5,Directory[#Headers],0))</f>
        <v>1.78亿美元</v>
      </c>
      <c r="BJ252" s="137" t="str">
        <f>INDEX(Directory[],MATCH(tbl_deal[[#This Row],[Index]],Directory[Index],0),MATCH('DEAL DIRECTORY'!BJ$5,Directory[#Headers],0))</f>
        <v>3年</v>
      </c>
      <c r="BK252" s="137" t="str">
        <f>INDEX(Directory[],MATCH(tbl_deal[[#This Row],[Index]],Directory[Index],0),MATCH('DEAL DIRECTORY'!BK$5,Directory[#Headers],0))</f>
        <v>4%</v>
      </c>
      <c r="BL252" s="137" t="str">
        <f>INDEX(Directory[],MATCH(tbl_deal[[#This Row],[Index]],Directory[Index],0),MATCH('DEAL DIRECTORY'!BL$5,Directory[#Headers],0))</f>
        <v>账簿管理人</v>
      </c>
      <c r="BM252" s="129" t="str">
        <f>INDEX(Directory[],MATCH(tbl_deal[[#This Row],[Index]],Directory[Index],0),MATCH('DEAL DIRECTORY'!BM$5,Directory[#Headers],0))</f>
        <v>\\10.10.1.215\dcm$\Deals\Completed\2021 Completed\Landmark IV 西南证券</v>
      </c>
      <c r="BN252" s="4"/>
      <c r="BO252" s="4"/>
      <c r="BP252" s="4"/>
    </row>
    <row r="253" spans="3:68" ht="20.25" customHeight="1" x14ac:dyDescent="0.25">
      <c r="C253" s="129">
        <f>Directory[[#This Row],[Index]]</f>
        <v>218</v>
      </c>
      <c r="D253" s="130">
        <f>INDEX(Directory[],MATCH(tbl_deal[[#This Row],[Index]],Directory[Index],0),MATCH('DEAL DIRECTORY'!D$5,Directory[#Headers],0))</f>
        <v>44230</v>
      </c>
      <c r="E253" s="129" t="str">
        <f>INDEX(Directory[],MATCH(tbl_deal[[#This Row],[Index]],Directory[Index],0),MATCH('DEAL DIRECTORY'!E$5,Directory[#Headers],0))</f>
        <v/>
      </c>
      <c r="F253" s="129" t="str">
        <f>INDEX(Directory[],MATCH(tbl_deal[[#This Row],[Index]],Directory[Index],0),MATCH('DEAL DIRECTORY'!F$5,Directory[#Headers],0))</f>
        <v/>
      </c>
      <c r="G253" s="129" t="str">
        <f>INDEX(Directory[],MATCH(tbl_deal[[#This Row],[Index]],Directory[Index],0),MATCH('DEAL DIRECTORY'!G$5,Directory[#Headers],0))</f>
        <v>Blue Sparkle</v>
      </c>
      <c r="H253" s="135" t="str">
        <f>IF(tbl_deal[[#This Row],[FolderPath]]="","",HYPERLINK(tbl_deal[[#This Row],[FolderPath]],"📂"))</f>
        <v>📂</v>
      </c>
      <c r="I253" s="129" t="str">
        <f>INDEX(Directory[],MATCH(tbl_deal[[#This Row],[Index]],Directory[Index],0),MATCH('DEAL DIRECTORY'!I$5,Directory[#Headers],0))</f>
        <v>JBR</v>
      </c>
      <c r="J253" s="129" t="str">
        <f>INDEX(Directory[],MATCH(tbl_deal[[#This Row],[Index]],Directory[Index],0),MATCH('DEAL DIRECTORY'!J$5,Directory[#Headers],0))</f>
        <v>n/a</v>
      </c>
      <c r="K253" s="129" t="str">
        <f>INDEX(Directory[],MATCH(tbl_deal[[#This Row],[Index]],Directory[Index],0),MATCH('DEAL DIRECTORY'!K$5,Directory[#Headers],0))</f>
        <v>SOE组</v>
      </c>
      <c r="L253" s="129">
        <f>INDEX(Directory[],MATCH(tbl_deal[[#This Row],[Index]],Directory[Index],0),MATCH('DEAL DIRECTORY'!L$5,Directory[#Headers],0))</f>
        <v>1</v>
      </c>
      <c r="M253" s="129" t="str">
        <f>INDEX(Directory[],MATCH(tbl_deal[[#This Row],[Index]],Directory[Index],0),MATCH('DEAL DIRECTORY'!M$5,Directory[#Headers],0))</f>
        <v>中航产融</v>
      </c>
      <c r="N253" s="129" t="str">
        <f>INDEX(Directory[],MATCH(tbl_deal[[#This Row],[Index]],Directory[Index],0),MATCH('DEAL DIRECTORY'!N$5,Directory[#Headers],0))</f>
        <v>A3/--/--</v>
      </c>
      <c r="O253" s="129" t="str">
        <f>INDEX(Directory[],MATCH(tbl_deal[[#This Row],[Index]],Directory[Index],0),MATCH('DEAL DIRECTORY'!O$5,Directory[#Headers],0))</f>
        <v>USD</v>
      </c>
      <c r="P253" s="129">
        <f>INDEX(Directory[],MATCH(tbl_deal[[#This Row],[Index]],Directory[Index],0),MATCH('DEAL DIRECTORY'!P$5,Directory[#Headers],0))</f>
        <v>3</v>
      </c>
      <c r="Q253" s="129" t="str">
        <f>INDEX(Directory[],MATCH(tbl_deal[[#This Row],[Index]],Directory[Index],0),MATCH('DEAL DIRECTORY'!Q$5,Directory[#Headers],0))</f>
        <v>5</v>
      </c>
      <c r="R253" s="129" t="str">
        <f>INDEX(Directory[],MATCH(tbl_deal[[#This Row],[Index]],Directory[Index],0),MATCH('DEAL DIRECTORY'!R$5,Directory[#Headers],0))</f>
        <v>2.375%</v>
      </c>
      <c r="S253" s="129" t="str">
        <f>INDEX(Directory[],MATCH(tbl_deal[[#This Row],[Index]],Directory[Index],0),MATCH('DEAL DIRECTORY'!S$5,Directory[#Headers],0))</f>
        <v>T+235a</v>
      </c>
      <c r="T253" s="129" t="str">
        <f>INDEX(Directory[],MATCH(tbl_deal[[#This Row],[Index]],Directory[Index],0),MATCH('DEAL DIRECTORY'!T$5,Directory[#Headers],0))</f>
        <v>--</v>
      </c>
      <c r="U253" s="129" t="str">
        <f>INDEX(Directory[],MATCH(tbl_deal[[#This Row],[Index]],Directory[Index],0),MATCH('DEAL DIRECTORY'!U$5,Directory[#Headers],0))</f>
        <v>T+195</v>
      </c>
      <c r="V253" s="129">
        <f>INDEX(Directory[],MATCH(tbl_deal[[#This Row],[Index]],Directory[Index],0),MATCH('DEAL DIRECTORY'!V$5,Directory[#Headers],0))</f>
        <v>40</v>
      </c>
      <c r="W253" s="129" t="str">
        <f>INDEX(Directory[],MATCH(tbl_deal[[#This Row],[Index]],Directory[Index],0),MATCH('DEAL DIRECTORY'!W$5,Directory[#Headers],0))</f>
        <v>担保</v>
      </c>
      <c r="X253" s="129" t="str">
        <f>INDEX(Directory[],MATCH(tbl_deal[[#This Row],[Index]],Directory[Index],0),MATCH('DEAL DIRECTORY'!X$5,Directory[#Headers],0))</f>
        <v>--</v>
      </c>
      <c r="Y253" s="129" t="str">
        <f>INDEX(Directory[],MATCH(tbl_deal[[#This Row],[Index]],Directory[Index],0),MATCH('DEAL DIRECTORY'!Y$5,Directory[#Headers],0))</f>
        <v>港交所</v>
      </c>
      <c r="Z253" s="129" t="str">
        <f>INDEX(Directory[],MATCH(tbl_deal[[#This Row],[Index]],Directory[Index],0),MATCH('DEAL DIRECTORY'!Z$5,Directory[#Headers],0))</f>
        <v/>
      </c>
      <c r="AA253" s="129" t="str">
        <f>INDEX(Directory[],MATCH(tbl_deal[[#This Row],[Index]],Directory[Index],0),MATCH('DEAL DIRECTORY'!AA$5,Directory[#Headers],0))</f>
        <v/>
      </c>
      <c r="AB253" s="129" t="str">
        <f>INDEX(Directory[],MATCH(tbl_deal[[#This Row],[Index]],Directory[Index],0),MATCH('DEAL DIRECTORY'!AB$5,Directory[#Headers],0))</f>
        <v>BISL</v>
      </c>
      <c r="AC253" s="129" t="str">
        <f>INDEX(Directory[],MATCH(tbl_deal[[#This Row],[Index]],Directory[Index],0),MATCH('DEAL DIRECTORY'!AC$5,Directory[#Headers],0))</f>
        <v>--</v>
      </c>
      <c r="AD253" s="129" t="str">
        <f>INDEX(Directory[],MATCH(tbl_deal[[#This Row],[Index]],Directory[Index],0),MATCH('DEAL DIRECTORY'!AD$5,Directory[#Headers],0))</f>
        <v>--</v>
      </c>
      <c r="AE253" s="129" t="str">
        <f>INDEX(Directory[],MATCH(tbl_deal[[#This Row],[Index]],Directory[Index],0),MATCH('DEAL DIRECTORY'!AE$5,Directory[#Headers],0))</f>
        <v>--</v>
      </c>
      <c r="AF253" s="129" t="str">
        <f>INDEX(Directory[],MATCH(tbl_deal[[#This Row],[Index]],Directory[Index],0),MATCH('DEAL DIRECTORY'!AF$5,Directory[#Headers],0))</f>
        <v>N</v>
      </c>
      <c r="AG253" s="129" t="str">
        <f>INDEX(Directory[],MATCH(tbl_deal[[#This Row],[Index]],Directory[Index],0),MATCH('DEAL DIRECTORY'!AG$5,Directory[#Headers],0))</f>
        <v>中航工业产融控股股份有限公司</v>
      </c>
      <c r="AH253" s="129" t="str">
        <f>INDEX(Directory[],MATCH(tbl_deal[[#This Row],[Index]],Directory[Index],0),MATCH('DEAL DIRECTORY'!AH$5,Directory[#Headers],0))</f>
        <v>A3/--/A-</v>
      </c>
      <c r="AI253" s="129" t="str">
        <f>INDEX(Directory[],MATCH(tbl_deal[[#This Row],[Index]],Directory[Index],0),MATCH('DEAL DIRECTORY'!AI$5,Directory[#Headers],0))</f>
        <v>AAA</v>
      </c>
      <c r="AJ253" s="129" t="str">
        <f>INDEX(Directory[],MATCH(tbl_deal[[#This Row],[Index]],Directory[Index],0),MATCH('DEAL DIRECTORY'!AJ$5,Directory[#Headers],0))</f>
        <v>黑龙江</v>
      </c>
      <c r="AK253" s="129" t="str">
        <f>INDEX(Directory[],MATCH(tbl_deal[[#This Row],[Index]],Directory[Index],0),MATCH('DEAL DIRECTORY'!AK$5,Directory[#Headers],0))</f>
        <v>哈尔滨市</v>
      </c>
      <c r="AL253" s="129" t="str">
        <f>INDEX(Directory[],MATCH(tbl_deal[[#This Row],[Index]],Directory[Index],0),MATCH('DEAL DIRECTORY'!AL$5,Directory[#Headers],0))</f>
        <v>--</v>
      </c>
      <c r="AM253" s="129" t="str">
        <f>INDEX(Directory[],MATCH(tbl_deal[[#This Row],[Index]],Directory[Index],0),MATCH('DEAL DIRECTORY'!AM$5,Directory[#Headers],0))</f>
        <v>--</v>
      </c>
      <c r="AN253" s="129" t="str">
        <f>INDEX(Directory[],MATCH(tbl_deal[[#This Row],[Index]],Directory[Index],0),MATCH('DEAL DIRECTORY'!AN$5,Directory[#Headers],0))</f>
        <v>--</v>
      </c>
      <c r="AO253" s="129">
        <f>IF(ISBLANK(INDEX(Directory[],MATCH(tbl_deal[[#This Row],[Index]],Directory[Index],0),MATCH('DEAL DIRECTORY'!AO$5,Directory[#Headers],0))),"--",INDEX(Directory[],MATCH(tbl_deal[[#This Row],[Index]],Directory[Index],0),MATCH('DEAL DIRECTORY'!AO$5,Directory[#Headers],0)))</f>
        <v>19756</v>
      </c>
      <c r="AP253" s="133">
        <f>INDEX(Directory[],MATCH(tbl_deal[[#This Row],[Index]],Directory[Index],0),MATCH('DEAL DIRECTORY'!AP$5,Directory[#Headers],0))</f>
        <v>3</v>
      </c>
      <c r="AQ253" s="129">
        <f>INDEX(Directory[],MATCH(tbl_deal[[#This Row],[Index]],Directory[Index],0),MATCH('DEAL DIRECTORY'!AQ$5,Directory[#Headers],0))</f>
        <v>19.39</v>
      </c>
      <c r="AR253" s="129">
        <f>INDEX(Directory[],MATCH(tbl_deal[[#This Row],[Index]],Directory[Index],0),MATCH('DEAL DIRECTORY'!AR$5,Directory[#Headers],0))</f>
        <v>23.256</v>
      </c>
      <c r="AS253" s="129" t="str">
        <f>INDEX(Directory[],MATCH(tbl_deal[[#This Row],[Index]],Directory[Index],0),MATCH('DEAL DIRECTORY'!AS$5,Directory[#Headers],0))</f>
        <v>央企(子)</v>
      </c>
      <c r="AT253" s="129" t="str">
        <f>INDEX(Directory[],MATCH(tbl_deal[[#This Row],[Index]],Directory[Index],0),MATCH('DEAL DIRECTORY'!AT$5,Directory[#Headers],0))</f>
        <v>产业</v>
      </c>
      <c r="AU253" s="129" t="str">
        <f>INDEX(Directory[],MATCH(tbl_deal[[#This Row],[Index]],Directory[Index],0),MATCH('DEAL DIRECTORY'!AU$5,Directory[#Headers],0))</f>
        <v>--</v>
      </c>
      <c r="AV253" s="129" t="str">
        <f>INDEX(Directory[],MATCH(tbl_deal[[#This Row],[Index]],Directory[Index],0),MATCH('DEAL DIRECTORY'!AV$5,Directory[#Headers],0))</f>
        <v>担保</v>
      </c>
      <c r="AW253" s="129" t="str">
        <f>INDEX(Directory[],MATCH(tbl_deal[[#This Row],[Index]],Directory[Index],0),MATCH('DEAL DIRECTORY'!AW$5,Directory[#Headers],0))</f>
        <v>投资级</v>
      </c>
      <c r="AX253" s="129" t="str">
        <f>INDEX(Directory[],MATCH(tbl_deal[[#This Row],[Index]],Directory[Index],0),MATCH('DEAL DIRECTORY'!AX$5,Directory[#Headers],0))</f>
        <v>2-3亿</v>
      </c>
      <c r="AY253" s="129" t="str">
        <f>INDEX(Directory[],MATCH(tbl_deal[[#This Row],[Index]],Directory[Index],0),MATCH('DEAL DIRECTORY'!AY$5,Directory[#Headers],0))</f>
        <v>21年</v>
      </c>
      <c r="AZ253" s="129" t="str">
        <f>INDEX(Directory[],MATCH(tbl_deal[[#This Row],[Index]],Directory[Index],0),MATCH('DEAL DIRECTORY'!AZ$5,Directory[#Headers],0))</f>
        <v>Q1</v>
      </c>
      <c r="BA253" s="129" t="str">
        <f>INDEX(Directory[],MATCH(tbl_deal[[#This Row],[Index]],Directory[Index],0),MATCH('DEAL DIRECTORY'!BA$5,Directory[#Headers],0))</f>
        <v>02月</v>
      </c>
      <c r="BB253" s="129" t="str">
        <f>INDEX(Directory[],MATCH(tbl_deal[[#This Row],[Index]],Directory[Index],0),MATCH('DEAL DIRECTORY'!BB$5,Directory[#Headers],0))</f>
        <v>--</v>
      </c>
      <c r="BC253" s="129" t="str">
        <f>INDEX(Directory[],MATCH(tbl_deal[[#This Row],[Index]],Directory[Index],0),MATCH('DEAL DIRECTORY'!BC$5,Directory[#Headers],0))</f>
        <v>BLUE BRIGHT LTD</v>
      </c>
      <c r="BD253" s="129" t="str">
        <f>INDEX(Directory[],MATCH(tbl_deal[[#This Row],[Index]],Directory[Index],0),MATCH('DEAL DIRECTORY'!BD$5,Directory[#Headers],0))</f>
        <v>XS2284243586</v>
      </c>
      <c r="BE253" s="137" t="str">
        <f>INDEX(Directory[],MATCH(tbl_deal[[#This Row],[Index]],Directory[Index],0),MATCH('DEAL DIRECTORY'!BE$5,Directory[#Headers],0))</f>
        <v>21年02月</v>
      </c>
      <c r="BF253" s="137" t="str">
        <f>INDEX(Directory[],MATCH(tbl_deal[[#This Row],[Index]],Directory[Index],0),MATCH('DEAL DIRECTORY'!BF$5,Directory[#Headers],0))</f>
        <v>中航产融</v>
      </c>
      <c r="BG253" s="137" t="str">
        <f>INDEX(Directory[],MATCH(tbl_deal[[#This Row],[Index]],Directory[Index],0),MATCH('DEAL DIRECTORY'!BG$5,Directory[#Headers],0))</f>
        <v>A3/--/--</v>
      </c>
      <c r="BH253" s="137" t="str">
        <f>INDEX(Directory[],MATCH(tbl_deal[[#This Row],[Index]],Directory[Index],0),MATCH('DEAL DIRECTORY'!BH$5,Directory[#Headers],0))</f>
        <v>高级债</v>
      </c>
      <c r="BI253" s="137" t="str">
        <f>INDEX(Directory[],MATCH(tbl_deal[[#This Row],[Index]],Directory[Index],0),MATCH('DEAL DIRECTORY'!BI$5,Directory[#Headers],0))</f>
        <v>3亿美元</v>
      </c>
      <c r="BJ253" s="137" t="str">
        <f>INDEX(Directory[],MATCH(tbl_deal[[#This Row],[Index]],Directory[Index],0),MATCH('DEAL DIRECTORY'!BJ$5,Directory[#Headers],0))</f>
        <v>5年</v>
      </c>
      <c r="BK253" s="137" t="str">
        <f>INDEX(Directory[],MATCH(tbl_deal[[#This Row],[Index]],Directory[Index],0),MATCH('DEAL DIRECTORY'!BK$5,Directory[#Headers],0))</f>
        <v>2.375%</v>
      </c>
      <c r="BL253" s="137" t="str">
        <f>INDEX(Directory[],MATCH(tbl_deal[[#This Row],[Index]],Directory[Index],0),MATCH('DEAL DIRECTORY'!BL$5,Directory[#Headers],0))</f>
        <v>账簿管理人</v>
      </c>
      <c r="BM253" s="129" t="str">
        <f>INDEX(Directory[],MATCH(tbl_deal[[#This Row],[Index]],Directory[Index],0),MATCH('DEAL DIRECTORY'!BM$5,Directory[#Headers],0))</f>
        <v>\\10.10.1.215\dcm$\Deals\Completed\2021 Completed\Blue Sparkle 中航资本</v>
      </c>
      <c r="BN253" s="4"/>
      <c r="BO253" s="4"/>
      <c r="BP253" s="4"/>
    </row>
    <row r="254" spans="3:68" ht="20.25" customHeight="1" x14ac:dyDescent="0.25">
      <c r="C254" s="129">
        <f>Directory[[#This Row],[Index]]</f>
        <v>217</v>
      </c>
      <c r="D254" s="130">
        <f>INDEX(Directory[],MATCH(tbl_deal[[#This Row],[Index]],Directory[Index],0),MATCH('DEAL DIRECTORY'!D$5,Directory[#Headers],0))</f>
        <v>44229</v>
      </c>
      <c r="E254" s="129" t="str">
        <f>INDEX(Directory[],MATCH(tbl_deal[[#This Row],[Index]],Directory[Index],0),MATCH('DEAL DIRECTORY'!E$5,Directory[#Headers],0))</f>
        <v/>
      </c>
      <c r="F254" s="129" t="str">
        <f>INDEX(Directory[],MATCH(tbl_deal[[#This Row],[Index]],Directory[Index],0),MATCH('DEAL DIRECTORY'!F$5,Directory[#Headers],0))</f>
        <v/>
      </c>
      <c r="G254" s="129" t="str">
        <f>INDEX(Directory[],MATCH(tbl_deal[[#This Row],[Index]],Directory[Index],0),MATCH('DEAL DIRECTORY'!G$5,Directory[#Headers],0))</f>
        <v>Jasmine II</v>
      </c>
      <c r="H254" s="135" t="str">
        <f>IF(tbl_deal[[#This Row],[FolderPath]]="","",HYPERLINK(tbl_deal[[#This Row],[FolderPath]],"📂"))</f>
        <v>📂</v>
      </c>
      <c r="I254" s="129" t="str">
        <f>INDEX(Directory[],MATCH(tbl_deal[[#This Row],[Index]],Directory[Index],0),MATCH('DEAL DIRECTORY'!I$5,Directory[#Headers],0))</f>
        <v>JBR</v>
      </c>
      <c r="J254" s="129" t="str">
        <f>INDEX(Directory[],MATCH(tbl_deal[[#This Row],[Index]],Directory[Index],0),MATCH('DEAL DIRECTORY'!J$5,Directory[#Headers],0))</f>
        <v>n/a</v>
      </c>
      <c r="K254" s="129" t="str">
        <f>INDEX(Directory[],MATCH(tbl_deal[[#This Row],[Index]],Directory[Index],0),MATCH('DEAL DIRECTORY'!K$5,Directory[#Headers],0))</f>
        <v>SOE组</v>
      </c>
      <c r="L254" s="129">
        <f>INDEX(Directory[],MATCH(tbl_deal[[#This Row],[Index]],Directory[Index],0),MATCH('DEAL DIRECTORY'!L$5,Directory[#Headers],0))</f>
        <v>1</v>
      </c>
      <c r="M254" s="129" t="str">
        <f>INDEX(Directory[],MATCH(tbl_deal[[#This Row],[Index]],Directory[Index],0),MATCH('DEAL DIRECTORY'!M$5,Directory[#Headers],0))</f>
        <v>兴业证券</v>
      </c>
      <c r="N254" s="129" t="str">
        <f>INDEX(Directory[],MATCH(tbl_deal[[#This Row],[Index]],Directory[Index],0),MATCH('DEAL DIRECTORY'!N$5,Directory[#Headers],0))</f>
        <v>--/--/--</v>
      </c>
      <c r="O254" s="129" t="str">
        <f>INDEX(Directory[],MATCH(tbl_deal[[#This Row],[Index]],Directory[Index],0),MATCH('DEAL DIRECTORY'!O$5,Directory[#Headers],0))</f>
        <v>USD</v>
      </c>
      <c r="P254" s="129">
        <f>INDEX(Directory[],MATCH(tbl_deal[[#This Row],[Index]],Directory[Index],0),MATCH('DEAL DIRECTORY'!P$5,Directory[#Headers],0))</f>
        <v>3</v>
      </c>
      <c r="Q254" s="129" t="str">
        <f>INDEX(Directory[],MATCH(tbl_deal[[#This Row],[Index]],Directory[Index],0),MATCH('DEAL DIRECTORY'!Q$5,Directory[#Headers],0))</f>
        <v>3</v>
      </c>
      <c r="R254" s="129" t="str">
        <f>INDEX(Directory[],MATCH(tbl_deal[[#This Row],[Index]],Directory[Index],0),MATCH('DEAL DIRECTORY'!R$5,Directory[#Headers],0))</f>
        <v>2%</v>
      </c>
      <c r="S254" s="129" t="str">
        <f>INDEX(Directory[],MATCH(tbl_deal[[#This Row],[Index]],Directory[Index],0),MATCH('DEAL DIRECTORY'!S$5,Directory[#Headers],0))</f>
        <v>2.5%a</v>
      </c>
      <c r="T254" s="129" t="str">
        <f>INDEX(Directory[],MATCH(tbl_deal[[#This Row],[Index]],Directory[Index],0),MATCH('DEAL DIRECTORY'!T$5,Directory[#Headers],0))</f>
        <v>2%</v>
      </c>
      <c r="U254" s="129" t="str">
        <f>INDEX(Directory[],MATCH(tbl_deal[[#This Row],[Index]],Directory[Index],0),MATCH('DEAL DIRECTORY'!U$5,Directory[#Headers],0))</f>
        <v>--</v>
      </c>
      <c r="V254" s="131">
        <f>INDEX(Directory[],MATCH(tbl_deal[[#This Row],[Index]],Directory[Index],0),MATCH('DEAL DIRECTORY'!V$5,Directory[#Headers],0))</f>
        <v>50</v>
      </c>
      <c r="W254" s="129" t="str">
        <f>INDEX(Directory[],MATCH(tbl_deal[[#This Row],[Index]],Directory[Index],0),MATCH('DEAL DIRECTORY'!W$5,Directory[#Headers],0))</f>
        <v>担保</v>
      </c>
      <c r="X254" s="129" t="str">
        <f>INDEX(Directory[],MATCH(tbl_deal[[#This Row],[Index]],Directory[Index],0),MATCH('DEAL DIRECTORY'!X$5,Directory[#Headers],0))</f>
        <v>--</v>
      </c>
      <c r="Y254" s="129" t="str">
        <f>INDEX(Directory[],MATCH(tbl_deal[[#This Row],[Index]],Directory[Index],0),MATCH('DEAL DIRECTORY'!Y$5,Directory[#Headers],0))</f>
        <v>港交所</v>
      </c>
      <c r="Z254" s="129" t="str">
        <f>INDEX(Directory[],MATCH(tbl_deal[[#This Row],[Index]],Directory[Index],0),MATCH('DEAL DIRECTORY'!Z$5,Directory[#Headers],0))</f>
        <v/>
      </c>
      <c r="AA254" s="129" t="str">
        <f>INDEX(Directory[],MATCH(tbl_deal[[#This Row],[Index]],Directory[Index],0),MATCH('DEAL DIRECTORY'!AA$5,Directory[#Headers],0))</f>
        <v/>
      </c>
      <c r="AB254" s="129" t="str">
        <f>INDEX(Directory[],MATCH(tbl_deal[[#This Row],[Index]],Directory[Index],0),MATCH('DEAL DIRECTORY'!AB$5,Directory[#Headers],0))</f>
        <v>BISL</v>
      </c>
      <c r="AC254" s="129" t="str">
        <f>INDEX(Directory[],MATCH(tbl_deal[[#This Row],[Index]],Directory[Index],0),MATCH('DEAL DIRECTORY'!AC$5,Directory[#Headers],0))</f>
        <v>--</v>
      </c>
      <c r="AD254" s="129" t="str">
        <f>INDEX(Directory[],MATCH(tbl_deal[[#This Row],[Index]],Directory[Index],0),MATCH('DEAL DIRECTORY'!AD$5,Directory[#Headers],0))</f>
        <v>--</v>
      </c>
      <c r="AE254" s="129" t="str">
        <f>INDEX(Directory[],MATCH(tbl_deal[[#This Row],[Index]],Directory[Index],0),MATCH('DEAL DIRECTORY'!AE$5,Directory[#Headers],0))</f>
        <v>--</v>
      </c>
      <c r="AF254" s="129" t="str">
        <f>INDEX(Directory[],MATCH(tbl_deal[[#This Row],[Index]],Directory[Index],0),MATCH('DEAL DIRECTORY'!AF$5,Directory[#Headers],0))</f>
        <v>Y</v>
      </c>
      <c r="AG254" s="129" t="str">
        <f>INDEX(Directory[],MATCH(tbl_deal[[#This Row],[Index]],Directory[Index],0),MATCH('DEAL DIRECTORY'!AG$5,Directory[#Headers],0))</f>
        <v>兴业证券股份有限公司</v>
      </c>
      <c r="AH254" s="129" t="str">
        <f>INDEX(Directory[],MATCH(tbl_deal[[#This Row],[Index]],Directory[Index],0),MATCH('DEAL DIRECTORY'!AH$5,Directory[#Headers],0))</f>
        <v>--/--/--</v>
      </c>
      <c r="AI254" s="129" t="str">
        <f>INDEX(Directory[],MATCH(tbl_deal[[#This Row],[Index]],Directory[Index],0),MATCH('DEAL DIRECTORY'!AI$5,Directory[#Headers],0))</f>
        <v>AAA</v>
      </c>
      <c r="AJ254" s="129" t="str">
        <f>INDEX(Directory[],MATCH(tbl_deal[[#This Row],[Index]],Directory[Index],0),MATCH('DEAL DIRECTORY'!AJ$5,Directory[#Headers],0))</f>
        <v>福建</v>
      </c>
      <c r="AK254" s="129" t="str">
        <f>INDEX(Directory[],MATCH(tbl_deal[[#This Row],[Index]],Directory[Index],0),MATCH('DEAL DIRECTORY'!AK$5,Directory[#Headers],0))</f>
        <v>福州市</v>
      </c>
      <c r="AL254" s="129" t="str">
        <f>INDEX(Directory[],MATCH(tbl_deal[[#This Row],[Index]],Directory[Index],0),MATCH('DEAL DIRECTORY'!AL$5,Directory[#Headers],0))</f>
        <v>--</v>
      </c>
      <c r="AM254" s="129" t="str">
        <f>INDEX(Directory[],MATCH(tbl_deal[[#This Row],[Index]],Directory[Index],0),MATCH('DEAL DIRECTORY'!AM$5,Directory[#Headers],0))</f>
        <v>--</v>
      </c>
      <c r="AN254" s="129" t="str">
        <f>INDEX(Directory[],MATCH(tbl_deal[[#This Row],[Index]],Directory[Index],0),MATCH('DEAL DIRECTORY'!AN$5,Directory[#Headers],0))</f>
        <v>--</v>
      </c>
      <c r="AO254" s="132">
        <f>IF(ISBLANK(INDEX(Directory[],MATCH(tbl_deal[[#This Row],[Index]],Directory[Index],0),MATCH('DEAL DIRECTORY'!AO$5,Directory[#Headers],0))),"--",INDEX(Directory[],MATCH(tbl_deal[[#This Row],[Index]],Directory[Index],0),MATCH('DEAL DIRECTORY'!AO$5,Directory[#Headers],0)))</f>
        <v>1000</v>
      </c>
      <c r="AP254" s="129">
        <f>INDEX(Directory[],MATCH(tbl_deal[[#This Row],[Index]],Directory[Index],0),MATCH('DEAL DIRECTORY'!AP$5,Directory[#Headers],0))</f>
        <v>3</v>
      </c>
      <c r="AQ254" s="129">
        <f>INDEX(Directory[],MATCH(tbl_deal[[#This Row],[Index]],Directory[Index],0),MATCH('DEAL DIRECTORY'!AQ$5,Directory[#Headers],0))</f>
        <v>19.37</v>
      </c>
      <c r="AR254" s="129">
        <f>INDEX(Directory[],MATCH(tbl_deal[[#This Row],[Index]],Directory[Index],0),MATCH('DEAL DIRECTORY'!AR$5,Directory[#Headers],0))</f>
        <v>23.256</v>
      </c>
      <c r="AS254" s="129" t="str">
        <f>INDEX(Directory[],MATCH(tbl_deal[[#This Row],[Index]],Directory[Index],0),MATCH('DEAL DIRECTORY'!AS$5,Directory[#Headers],0))</f>
        <v>地方国企</v>
      </c>
      <c r="AT254" s="129" t="str">
        <f>INDEX(Directory[],MATCH(tbl_deal[[#This Row],[Index]],Directory[Index],0),MATCH('DEAL DIRECTORY'!AT$5,Directory[#Headers],0))</f>
        <v>金融机构</v>
      </c>
      <c r="AU254" s="129" t="str">
        <f>INDEX(Directory[],MATCH(tbl_deal[[#This Row],[Index]],Directory[Index],0),MATCH('DEAL DIRECTORY'!AU$5,Directory[#Headers],0))</f>
        <v>非银</v>
      </c>
      <c r="AV254" s="129" t="str">
        <f>INDEX(Directory[],MATCH(tbl_deal[[#This Row],[Index]],Directory[Index],0),MATCH('DEAL DIRECTORY'!AV$5,Directory[#Headers],0))</f>
        <v>担保</v>
      </c>
      <c r="AW254" s="129" t="str">
        <f>INDEX(Directory[],MATCH(tbl_deal[[#This Row],[Index]],Directory[Index],0),MATCH('DEAL DIRECTORY'!AW$5,Directory[#Headers],0))</f>
        <v>无评级</v>
      </c>
      <c r="AX254" s="129" t="str">
        <f>INDEX(Directory[],MATCH(tbl_deal[[#This Row],[Index]],Directory[Index],0),MATCH('DEAL DIRECTORY'!AX$5,Directory[#Headers],0))</f>
        <v>2-3亿</v>
      </c>
      <c r="AY254" s="133" t="str">
        <f>INDEX(Directory[],MATCH(tbl_deal[[#This Row],[Index]],Directory[Index],0),MATCH('DEAL DIRECTORY'!AY$5,Directory[#Headers],0))</f>
        <v>21年</v>
      </c>
      <c r="AZ254" s="129" t="str">
        <f>INDEX(Directory[],MATCH(tbl_deal[[#This Row],[Index]],Directory[Index],0),MATCH('DEAL DIRECTORY'!AZ$5,Directory[#Headers],0))</f>
        <v>Q1</v>
      </c>
      <c r="BA254" s="129" t="str">
        <f>INDEX(Directory[],MATCH(tbl_deal[[#This Row],[Index]],Directory[Index],0),MATCH('DEAL DIRECTORY'!BA$5,Directory[#Headers],0))</f>
        <v>02月</v>
      </c>
      <c r="BB254" s="129" t="str">
        <f>INDEX(Directory[],MATCH(tbl_deal[[#This Row],[Index]],Directory[Index],0),MATCH('DEAL DIRECTORY'!BB$5,Directory[#Headers],0))</f>
        <v>--</v>
      </c>
      <c r="BC254" s="129" t="str">
        <f>INDEX(Directory[],MATCH(tbl_deal[[#This Row],[Index]],Directory[Index],0),MATCH('DEAL DIRECTORY'!BC$5,Directory[#Headers],0))</f>
        <v>CHINA INDUSTRIAL SECURITIES INTERNATIONAL FINANCIAL GROUP LTD</v>
      </c>
      <c r="BD254" s="129" t="str">
        <f>INDEX(Directory[],MATCH(tbl_deal[[#This Row],[Index]],Directory[Index],0),MATCH('DEAL DIRECTORY'!BD$5,Directory[#Headers],0))</f>
        <v>XS2270463255</v>
      </c>
      <c r="BE254" s="137" t="str">
        <f>INDEX(Directory[],MATCH(tbl_deal[[#This Row],[Index]],Directory[Index],0),MATCH('DEAL DIRECTORY'!BE$5,Directory[#Headers],0))</f>
        <v>21年02月</v>
      </c>
      <c r="BF254" s="137" t="str">
        <f>INDEX(Directory[],MATCH(tbl_deal[[#This Row],[Index]],Directory[Index],0),MATCH('DEAL DIRECTORY'!BF$5,Directory[#Headers],0))</f>
        <v>兴业证券</v>
      </c>
      <c r="BG254" s="137" t="str">
        <f>INDEX(Directory[],MATCH(tbl_deal[[#This Row],[Index]],Directory[Index],0),MATCH('DEAL DIRECTORY'!BG$5,Directory[#Headers],0))</f>
        <v>--/--/--</v>
      </c>
      <c r="BH254" s="137" t="str">
        <f>INDEX(Directory[],MATCH(tbl_deal[[#This Row],[Index]],Directory[Index],0),MATCH('DEAL DIRECTORY'!BH$5,Directory[#Headers],0))</f>
        <v>高级债</v>
      </c>
      <c r="BI254" s="137" t="str">
        <f>INDEX(Directory[],MATCH(tbl_deal[[#This Row],[Index]],Directory[Index],0),MATCH('DEAL DIRECTORY'!BI$5,Directory[#Headers],0))</f>
        <v>3亿美元</v>
      </c>
      <c r="BJ254" s="137" t="str">
        <f>INDEX(Directory[],MATCH(tbl_deal[[#This Row],[Index]],Directory[Index],0),MATCH('DEAL DIRECTORY'!BJ$5,Directory[#Headers],0))</f>
        <v>3年</v>
      </c>
      <c r="BK254" s="137" t="str">
        <f>INDEX(Directory[],MATCH(tbl_deal[[#This Row],[Index]],Directory[Index],0),MATCH('DEAL DIRECTORY'!BK$5,Directory[#Headers],0))</f>
        <v>2%</v>
      </c>
      <c r="BL254" s="137" t="str">
        <f>INDEX(Directory[],MATCH(tbl_deal[[#This Row],[Index]],Directory[Index],0),MATCH('DEAL DIRECTORY'!BL$5,Directory[#Headers],0))</f>
        <v>账簿管理人</v>
      </c>
      <c r="BM254" s="129" t="str">
        <f>INDEX(Directory[],MATCH(tbl_deal[[#This Row],[Index]],Directory[Index],0),MATCH('DEAL DIRECTORY'!BM$5,Directory[#Headers],0))</f>
        <v>\\10.10.1.215\dcm$\Deals\Completed\2021 Completed\Jasmine II 兴证国际</v>
      </c>
      <c r="BN254" s="4"/>
      <c r="BO254" s="4"/>
      <c r="BP254" s="4"/>
    </row>
    <row r="255" spans="3:68" ht="20.25" customHeight="1" x14ac:dyDescent="0.25">
      <c r="C255" s="129">
        <f>Directory[[#This Row],[Index]]</f>
        <v>216</v>
      </c>
      <c r="D255" s="130">
        <f>INDEX(Directory[],MATCH(tbl_deal[[#This Row],[Index]],Directory[Index],0),MATCH('DEAL DIRECTORY'!D$5,Directory[#Headers],0))</f>
        <v>44229</v>
      </c>
      <c r="E255" s="129" t="str">
        <f>INDEX(Directory[],MATCH(tbl_deal[[#This Row],[Index]],Directory[Index],0),MATCH('DEAL DIRECTORY'!E$5,Directory[#Headers],0))</f>
        <v/>
      </c>
      <c r="F255" s="129" t="str">
        <f>INDEX(Directory[],MATCH(tbl_deal[[#This Row],[Index]],Directory[Index],0),MATCH('DEAL DIRECTORY'!F$5,Directory[#Headers],0))</f>
        <v/>
      </c>
      <c r="G255" s="129" t="str">
        <f>INDEX(Directory[],MATCH(tbl_deal[[#This Row],[Index]],Directory[Index],0),MATCH('DEAL DIRECTORY'!G$5,Directory[#Headers],0))</f>
        <v>Union Plaza</v>
      </c>
      <c r="H255" s="135" t="str">
        <f>IF(tbl_deal[[#This Row],[FolderPath]]="","",HYPERLINK(tbl_deal[[#This Row],[FolderPath]],"📂"))</f>
        <v>📂</v>
      </c>
      <c r="I255" s="129" t="str">
        <f>INDEX(Directory[],MATCH(tbl_deal[[#This Row],[Index]],Directory[Index],0),MATCH('DEAL DIRECTORY'!I$5,Directory[#Headers],0))</f>
        <v>JBR</v>
      </c>
      <c r="J255" s="129" t="str">
        <f>INDEX(Directory[],MATCH(tbl_deal[[#This Row],[Index]],Directory[Index],0),MATCH('DEAL DIRECTORY'!J$5,Directory[#Headers],0))</f>
        <v>n/a</v>
      </c>
      <c r="K255" s="129" t="str">
        <f>INDEX(Directory[],MATCH(tbl_deal[[#This Row],[Index]],Directory[Index],0),MATCH('DEAL DIRECTORY'!K$5,Directory[#Headers],0))</f>
        <v>SOE组</v>
      </c>
      <c r="L255" s="129">
        <f>INDEX(Directory[],MATCH(tbl_deal[[#This Row],[Index]],Directory[Index],0),MATCH('DEAL DIRECTORY'!L$5,Directory[#Headers],0))</f>
        <v>2</v>
      </c>
      <c r="M255" s="129" t="str">
        <f>INDEX(Directory[],MATCH(tbl_deal[[#This Row],[Index]],Directory[Index],0),MATCH('DEAL DIRECTORY'!M$5,Directory[#Headers],0))</f>
        <v>中海外宏洋</v>
      </c>
      <c r="N255" s="129" t="str">
        <f>INDEX(Directory[],MATCH(tbl_deal[[#This Row],[Index]],Directory[Index],0),MATCH('DEAL DIRECTORY'!N$5,Directory[#Headers],0))</f>
        <v>Baa2/--/BBB</v>
      </c>
      <c r="O255" s="129" t="str">
        <f>INDEX(Directory[],MATCH(tbl_deal[[#This Row],[Index]],Directory[Index],0),MATCH('DEAL DIRECTORY'!O$5,Directory[#Headers],0))</f>
        <v>USD</v>
      </c>
      <c r="P255" s="129">
        <f>INDEX(Directory[],MATCH(tbl_deal[[#This Row],[Index]],Directory[Index],0),MATCH('DEAL DIRECTORY'!P$5,Directory[#Headers],0))</f>
        <v>5.12</v>
      </c>
      <c r="Q255" s="129" t="str">
        <f>INDEX(Directory[],MATCH(tbl_deal[[#This Row],[Index]],Directory[Index],0),MATCH('DEAL DIRECTORY'!Q$5,Directory[#Headers],0))</f>
        <v>5</v>
      </c>
      <c r="R255" s="129" t="str">
        <f>INDEX(Directory[],MATCH(tbl_deal[[#This Row],[Index]],Directory[Index],0),MATCH('DEAL DIRECTORY'!R$5,Directory[#Headers],0))</f>
        <v>2.45%</v>
      </c>
      <c r="S255" s="129" t="str">
        <f>INDEX(Directory[],MATCH(tbl_deal[[#This Row],[Index]],Directory[Index],0),MATCH('DEAL DIRECTORY'!S$5,Directory[#Headers],0))</f>
        <v>T5+250a</v>
      </c>
      <c r="T255" s="129" t="str">
        <f>INDEX(Directory[],MATCH(tbl_deal[[#This Row],[Index]],Directory[Index],0),MATCH('DEAL DIRECTORY'!T$5,Directory[#Headers],0))</f>
        <v>T5+202.5</v>
      </c>
      <c r="U255" s="129" t="str">
        <f>INDEX(Directory[],MATCH(tbl_deal[[#This Row],[Index]],Directory[Index],0),MATCH('DEAL DIRECTORY'!U$5,Directory[#Headers],0))</f>
        <v>T5+202.5</v>
      </c>
      <c r="V255" s="131">
        <f>INDEX(Directory[],MATCH(tbl_deal[[#This Row],[Index]],Directory[Index],0),MATCH('DEAL DIRECTORY'!V$5,Directory[#Headers],0))</f>
        <v>48</v>
      </c>
      <c r="W255" s="129" t="str">
        <f>INDEX(Directory[],MATCH(tbl_deal[[#This Row],[Index]],Directory[Index],0),MATCH('DEAL DIRECTORY'!W$5,Directory[#Headers],0))</f>
        <v>担保</v>
      </c>
      <c r="X255" s="129" t="str">
        <f>INDEX(Directory[],MATCH(tbl_deal[[#This Row],[Index]],Directory[Index],0),MATCH('DEAL DIRECTORY'!X$5,Directory[#Headers],0))</f>
        <v>--</v>
      </c>
      <c r="Y255" s="129" t="str">
        <f>INDEX(Directory[],MATCH(tbl_deal[[#This Row],[Index]],Directory[Index],0),MATCH('DEAL DIRECTORY'!Y$5,Directory[#Headers],0))</f>
        <v>港交所</v>
      </c>
      <c r="Z255" s="129" t="str">
        <f>INDEX(Directory[],MATCH(tbl_deal[[#This Row],[Index]],Directory[Index],0),MATCH('DEAL DIRECTORY'!Z$5,Directory[#Headers],0))</f>
        <v/>
      </c>
      <c r="AA255" s="129" t="str">
        <f>INDEX(Directory[],MATCH(tbl_deal[[#This Row],[Index]],Directory[Index],0),MATCH('DEAL DIRECTORY'!AA$5,Directory[#Headers],0))</f>
        <v/>
      </c>
      <c r="AB255" s="129" t="str">
        <f>INDEX(Directory[],MATCH(tbl_deal[[#This Row],[Index]],Directory[Index],0),MATCH('DEAL DIRECTORY'!AB$5,Directory[#Headers],0))</f>
        <v>BISL</v>
      </c>
      <c r="AC255" s="129" t="str">
        <f>INDEX(Directory[],MATCH(tbl_deal[[#This Row],[Index]],Directory[Index],0),MATCH('DEAL DIRECTORY'!AC$5,Directory[#Headers],0))</f>
        <v>--</v>
      </c>
      <c r="AD255" s="129" t="str">
        <f>INDEX(Directory[],MATCH(tbl_deal[[#This Row],[Index]],Directory[Index],0),MATCH('DEAL DIRECTORY'!AD$5,Directory[#Headers],0))</f>
        <v>--</v>
      </c>
      <c r="AE255" s="129" t="str">
        <f>INDEX(Directory[],MATCH(tbl_deal[[#This Row],[Index]],Directory[Index],0),MATCH('DEAL DIRECTORY'!AE$5,Directory[#Headers],0))</f>
        <v>--</v>
      </c>
      <c r="AF255" s="129" t="str">
        <f>INDEX(Directory[],MATCH(tbl_deal[[#This Row],[Index]],Directory[Index],0),MATCH('DEAL DIRECTORY'!AF$5,Directory[#Headers],0))</f>
        <v>N</v>
      </c>
      <c r="AG255" s="129" t="str">
        <f>INDEX(Directory[],MATCH(tbl_deal[[#This Row],[Index]],Directory[Index],0),MATCH('DEAL DIRECTORY'!AG$5,Directory[#Headers],0))</f>
        <v>中国海外宏洋集团有限公司</v>
      </c>
      <c r="AH255" s="129" t="str">
        <f>INDEX(Directory[],MATCH(tbl_deal[[#This Row],[Index]],Directory[Index],0),MATCH('DEAL DIRECTORY'!AH$5,Directory[#Headers],0))</f>
        <v>Baa2/BBB-/BBB</v>
      </c>
      <c r="AI255" s="129" t="str">
        <f>INDEX(Directory[],MATCH(tbl_deal[[#This Row],[Index]],Directory[Index],0),MATCH('DEAL DIRECTORY'!AI$5,Directory[#Headers],0))</f>
        <v>AAA</v>
      </c>
      <c r="AJ255" s="129" t="str">
        <f>INDEX(Directory[],MATCH(tbl_deal[[#This Row],[Index]],Directory[Index],0),MATCH('DEAL DIRECTORY'!AJ$5,Directory[#Headers],0))</f>
        <v>北京</v>
      </c>
      <c r="AK255" s="129" t="str">
        <f>INDEX(Directory[],MATCH(tbl_deal[[#This Row],[Index]],Directory[Index],0),MATCH('DEAL DIRECTORY'!AK$5,Directory[#Headers],0))</f>
        <v>--</v>
      </c>
      <c r="AL255" s="129" t="str">
        <f>INDEX(Directory[],MATCH(tbl_deal[[#This Row],[Index]],Directory[Index],0),MATCH('DEAL DIRECTORY'!AL$5,Directory[#Headers],0))</f>
        <v>--</v>
      </c>
      <c r="AM255" s="129" t="str">
        <f>INDEX(Directory[],MATCH(tbl_deal[[#This Row],[Index]],Directory[Index],0),MATCH('DEAL DIRECTORY'!AM$5,Directory[#Headers],0))</f>
        <v>--</v>
      </c>
      <c r="AN255" s="129" t="str">
        <f>INDEX(Directory[],MATCH(tbl_deal[[#This Row],[Index]],Directory[Index],0),MATCH('DEAL DIRECTORY'!AN$5,Directory[#Headers],0))</f>
        <v>--</v>
      </c>
      <c r="AO255" s="132">
        <f>IF(ISBLANK(INDEX(Directory[],MATCH(tbl_deal[[#This Row],[Index]],Directory[Index],0),MATCH('DEAL DIRECTORY'!AO$5,Directory[#Headers],0))),"--",INDEX(Directory[],MATCH(tbl_deal[[#This Row],[Index]],Directory[Index],0),MATCH('DEAL DIRECTORY'!AO$5,Directory[#Headers],0)))</f>
        <v>24576</v>
      </c>
      <c r="AP255" s="129">
        <f>INDEX(Directory[],MATCH(tbl_deal[[#This Row],[Index]],Directory[Index],0),MATCH('DEAL DIRECTORY'!AP$5,Directory[#Headers],0))</f>
        <v>5.12</v>
      </c>
      <c r="AQ255" s="129">
        <f>INDEX(Directory[],MATCH(tbl_deal[[#This Row],[Index]],Directory[Index],0),MATCH('DEAL DIRECTORY'!AQ$5,Directory[#Headers],0))</f>
        <v>33.06</v>
      </c>
      <c r="AR255" s="129">
        <f>INDEX(Directory[],MATCH(tbl_deal[[#This Row],[Index]],Directory[Index],0),MATCH('DEAL DIRECTORY'!AR$5,Directory[#Headers],0))</f>
        <v>39.69</v>
      </c>
      <c r="AS255" s="129" t="str">
        <f>INDEX(Directory[],MATCH(tbl_deal[[#This Row],[Index]],Directory[Index],0),MATCH('DEAL DIRECTORY'!AS$5,Directory[#Headers],0))</f>
        <v>央企(子)</v>
      </c>
      <c r="AT255" s="129" t="str">
        <f>INDEX(Directory[],MATCH(tbl_deal[[#This Row],[Index]],Directory[Index],0),MATCH('DEAL DIRECTORY'!AT$5,Directory[#Headers],0))</f>
        <v>房地产</v>
      </c>
      <c r="AU255" s="129" t="str">
        <f>INDEX(Directory[],MATCH(tbl_deal[[#This Row],[Index]],Directory[Index],0),MATCH('DEAL DIRECTORY'!AU$5,Directory[#Headers],0))</f>
        <v>--</v>
      </c>
      <c r="AV255" s="129" t="str">
        <f>INDEX(Directory[],MATCH(tbl_deal[[#This Row],[Index]],Directory[Index],0),MATCH('DEAL DIRECTORY'!AV$5,Directory[#Headers],0))</f>
        <v>担保</v>
      </c>
      <c r="AW255" s="129" t="str">
        <f>INDEX(Directory[],MATCH(tbl_deal[[#This Row],[Index]],Directory[Index],0),MATCH('DEAL DIRECTORY'!AW$5,Directory[#Headers],0))</f>
        <v>投资级</v>
      </c>
      <c r="AX255" s="129" t="str">
        <f>INDEX(Directory[],MATCH(tbl_deal[[#This Row],[Index]],Directory[Index],0),MATCH('DEAL DIRECTORY'!AX$5,Directory[#Headers],0))</f>
        <v>&gt;5亿</v>
      </c>
      <c r="AY255" s="133" t="str">
        <f>INDEX(Directory[],MATCH(tbl_deal[[#This Row],[Index]],Directory[Index],0),MATCH('DEAL DIRECTORY'!AY$5,Directory[#Headers],0))</f>
        <v>21年</v>
      </c>
      <c r="AZ255" s="129" t="str">
        <f>INDEX(Directory[],MATCH(tbl_deal[[#This Row],[Index]],Directory[Index],0),MATCH('DEAL DIRECTORY'!AZ$5,Directory[#Headers],0))</f>
        <v>Q1</v>
      </c>
      <c r="BA255" s="129" t="str">
        <f>INDEX(Directory[],MATCH(tbl_deal[[#This Row],[Index]],Directory[Index],0),MATCH('DEAL DIRECTORY'!BA$5,Directory[#Headers],0))</f>
        <v>02月</v>
      </c>
      <c r="BB255" s="129" t="str">
        <f>INDEX(Directory[],MATCH(tbl_deal[[#This Row],[Index]],Directory[Index],0),MATCH('DEAL DIRECTORY'!BB$5,Directory[#Headers],0))</f>
        <v>--</v>
      </c>
      <c r="BC255" s="129" t="str">
        <f>INDEX(Directory[],MATCH(tbl_deal[[#This Row],[Index]],Directory[Index],0),MATCH('DEAL DIRECTORY'!BC$5,Directory[#Headers],0))</f>
        <v>CHINA OVERSEAS GRAND OCEANS FINANCE IV CAYMAN LTD</v>
      </c>
      <c r="BD255" s="129" t="str">
        <f>INDEX(Directory[],MATCH(tbl_deal[[#This Row],[Index]],Directory[Index],0),MATCH('DEAL DIRECTORY'!BD$5,Directory[#Headers],0))</f>
        <v>XS2295983410</v>
      </c>
      <c r="BE255" s="137" t="str">
        <f>INDEX(Directory[],MATCH(tbl_deal[[#This Row],[Index]],Directory[Index],0),MATCH('DEAL DIRECTORY'!BE$5,Directory[#Headers],0))</f>
        <v>21年02月</v>
      </c>
      <c r="BF255" s="137" t="str">
        <f>INDEX(Directory[],MATCH(tbl_deal[[#This Row],[Index]],Directory[Index],0),MATCH('DEAL DIRECTORY'!BF$5,Directory[#Headers],0))</f>
        <v>中海外宏洋</v>
      </c>
      <c r="BG255" s="137" t="str">
        <f>INDEX(Directory[],MATCH(tbl_deal[[#This Row],[Index]],Directory[Index],0),MATCH('DEAL DIRECTORY'!BG$5,Directory[#Headers],0))</f>
        <v>Baa2/--/BBB</v>
      </c>
      <c r="BH255" s="137" t="str">
        <f>INDEX(Directory[],MATCH(tbl_deal[[#This Row],[Index]],Directory[Index],0),MATCH('DEAL DIRECTORY'!BH$5,Directory[#Headers],0))</f>
        <v>高级债</v>
      </c>
      <c r="BI255" s="137" t="str">
        <f>INDEX(Directory[],MATCH(tbl_deal[[#This Row],[Index]],Directory[Index],0),MATCH('DEAL DIRECTORY'!BI$5,Directory[#Headers],0))</f>
        <v>5.12亿美元</v>
      </c>
      <c r="BJ255" s="137" t="str">
        <f>INDEX(Directory[],MATCH(tbl_deal[[#This Row],[Index]],Directory[Index],0),MATCH('DEAL DIRECTORY'!BJ$5,Directory[#Headers],0))</f>
        <v>5年</v>
      </c>
      <c r="BK255" s="137" t="str">
        <f>INDEX(Directory[],MATCH(tbl_deal[[#This Row],[Index]],Directory[Index],0),MATCH('DEAL DIRECTORY'!BK$5,Directory[#Headers],0))</f>
        <v>2.45%</v>
      </c>
      <c r="BL255" s="137" t="str">
        <f>INDEX(Directory[],MATCH(tbl_deal[[#This Row],[Index]],Directory[Index],0),MATCH('DEAL DIRECTORY'!BL$5,Directory[#Headers],0))</f>
        <v>账簿管理人</v>
      </c>
      <c r="BM255" s="129" t="str">
        <f>INDEX(Directory[],MATCH(tbl_deal[[#This Row],[Index]],Directory[Index],0),MATCH('DEAL DIRECTORY'!BM$5,Directory[#Headers],0))</f>
        <v>\\10.10.1.215\dcm$\Deals\Completed\2021 Completed\Union Plaza 中海外宏洋</v>
      </c>
      <c r="BN255" s="4"/>
      <c r="BO255" s="4"/>
      <c r="BP255" s="4"/>
    </row>
    <row r="256" spans="3:68" ht="20.25" customHeight="1" x14ac:dyDescent="0.25">
      <c r="C256" s="129">
        <f>Directory[[#This Row],[Index]]</f>
        <v>215</v>
      </c>
      <c r="D256" s="130">
        <f>INDEX(Directory[],MATCH(tbl_deal[[#This Row],[Index]],Directory[Index],0),MATCH('DEAL DIRECTORY'!D$5,Directory[#Headers],0))</f>
        <v>44224</v>
      </c>
      <c r="E256" s="129" t="str">
        <f>INDEX(Directory[],MATCH(tbl_deal[[#This Row],[Index]],Directory[Index],0),MATCH('DEAL DIRECTORY'!E$5,Directory[#Headers],0))</f>
        <v/>
      </c>
      <c r="F256" s="129" t="str">
        <f>INDEX(Directory[],MATCH(tbl_deal[[#This Row],[Index]],Directory[Index],0),MATCH('DEAL DIRECTORY'!F$5,Directory[#Headers],0))</f>
        <v/>
      </c>
      <c r="G256" s="129" t="str">
        <f>INDEX(Directory[],MATCH(tbl_deal[[#This Row],[Index]],Directory[Index],0),MATCH('DEAL DIRECTORY'!G$5,Directory[#Headers],0))</f>
        <v>Bridge Tap</v>
      </c>
      <c r="H256" s="135" t="str">
        <f>IF(tbl_deal[[#This Row],[FolderPath]]="","",HYPERLINK(tbl_deal[[#This Row],[FolderPath]],"📂"))</f>
        <v>📂</v>
      </c>
      <c r="I256" s="129" t="str">
        <f>INDEX(Directory[],MATCH(tbl_deal[[#This Row],[Index]],Directory[Index],0),MATCH('DEAL DIRECTORY'!I$5,Directory[#Headers],0))</f>
        <v>JGC</v>
      </c>
      <c r="J256" s="129" t="str">
        <f>INDEX(Directory[],MATCH(tbl_deal[[#This Row],[Index]],Directory[Index],0),MATCH('DEAL DIRECTORY'!J$5,Directory[#Headers],0))</f>
        <v>n/a</v>
      </c>
      <c r="K256" s="129" t="str">
        <f>INDEX(Directory[],MATCH(tbl_deal[[#This Row],[Index]],Directory[Index],0),MATCH('DEAL DIRECTORY'!K$5,Directory[#Headers],0))</f>
        <v>POE组</v>
      </c>
      <c r="L256" s="129">
        <f>INDEX(Directory[],MATCH(tbl_deal[[#This Row],[Index]],Directory[Index],0),MATCH('DEAL DIRECTORY'!L$5,Directory[#Headers],0))</f>
        <v>3</v>
      </c>
      <c r="M256" s="129" t="str">
        <f>INDEX(Directory[],MATCH(tbl_deal[[#This Row],[Index]],Directory[Index],0),MATCH('DEAL DIRECTORY'!M$5,Directory[#Headers],0))</f>
        <v>合生创展*</v>
      </c>
      <c r="N256" s="129" t="str">
        <f>INDEX(Directory[],MATCH(tbl_deal[[#This Row],[Index]],Directory[Index],0),MATCH('DEAL DIRECTORY'!N$5,Directory[#Headers],0))</f>
        <v>--/--/--</v>
      </c>
      <c r="O256" s="129" t="str">
        <f>INDEX(Directory[],MATCH(tbl_deal[[#This Row],[Index]],Directory[Index],0),MATCH('DEAL DIRECTORY'!O$5,Directory[#Headers],0))</f>
        <v>USD</v>
      </c>
      <c r="P256" s="129">
        <f>INDEX(Directory[],MATCH(tbl_deal[[#This Row],[Index]],Directory[Index],0),MATCH('DEAL DIRECTORY'!P$5,Directory[#Headers],0))</f>
        <v>1</v>
      </c>
      <c r="Q256" s="129" t="str">
        <f>INDEX(Directory[],MATCH(tbl_deal[[#This Row],[Index]],Directory[Index],0),MATCH('DEAL DIRECTORY'!Q$5,Directory[#Headers],0))</f>
        <v>1</v>
      </c>
      <c r="R256" s="129" t="str">
        <f>INDEX(Directory[],MATCH(tbl_deal[[#This Row],[Index]],Directory[Index],0),MATCH('DEAL DIRECTORY'!R$5,Directory[#Headers],0))</f>
        <v>5.8%</v>
      </c>
      <c r="S256" s="129" t="str">
        <f>INDEX(Directory[],MATCH(tbl_deal[[#This Row],[Index]],Directory[Index],0),MATCH('DEAL DIRECTORY'!S$5,Directory[#Headers],0))</f>
        <v>6%a</v>
      </c>
      <c r="T256" s="129" t="str">
        <f>INDEX(Directory[],MATCH(tbl_deal[[#This Row],[Index]],Directory[Index],0),MATCH('DEAL DIRECTORY'!T$5,Directory[#Headers],0))</f>
        <v>5.8%</v>
      </c>
      <c r="U256" s="129" t="str">
        <f>INDEX(Directory[],MATCH(tbl_deal[[#This Row],[Index]],Directory[Index],0),MATCH('DEAL DIRECTORY'!U$5,Directory[#Headers],0))</f>
        <v>--</v>
      </c>
      <c r="V256" s="131">
        <f>INDEX(Directory[],MATCH(tbl_deal[[#This Row],[Index]],Directory[Index],0),MATCH('DEAL DIRECTORY'!V$5,Directory[#Headers],0))</f>
        <v>20</v>
      </c>
      <c r="W256" s="129" t="str">
        <f>INDEX(Directory[],MATCH(tbl_deal[[#This Row],[Index]],Directory[Index],0),MATCH('DEAL DIRECTORY'!W$5,Directory[#Headers],0))</f>
        <v>担保</v>
      </c>
      <c r="X256" s="129" t="str">
        <f>INDEX(Directory[],MATCH(tbl_deal[[#This Row],[Index]],Directory[Index],0),MATCH('DEAL DIRECTORY'!X$5,Directory[#Headers],0))</f>
        <v>--</v>
      </c>
      <c r="Y256" s="129" t="str">
        <f>INDEX(Directory[],MATCH(tbl_deal[[#This Row],[Index]],Directory[Index],0),MATCH('DEAL DIRECTORY'!Y$5,Directory[#Headers],0))</f>
        <v>新交所</v>
      </c>
      <c r="Z256" s="129" t="str">
        <f>INDEX(Directory[],MATCH(tbl_deal[[#This Row],[Index]],Directory[Index],0),MATCH('DEAL DIRECTORY'!Z$5,Directory[#Headers],0))</f>
        <v/>
      </c>
      <c r="AA256" s="129" t="str">
        <f>INDEX(Directory[],MATCH(tbl_deal[[#This Row],[Index]],Directory[Index],0),MATCH('DEAL DIRECTORY'!AA$5,Directory[#Headers],0))</f>
        <v>增发</v>
      </c>
      <c r="AB256" s="129" t="str">
        <f>INDEX(Directory[],MATCH(tbl_deal[[#This Row],[Index]],Directory[Index],0),MATCH('DEAL DIRECTORY'!AB$5,Directory[#Headers],0))</f>
        <v>BISL</v>
      </c>
      <c r="AC256" s="129" t="str">
        <f>INDEX(Directory[],MATCH(tbl_deal[[#This Row],[Index]],Directory[Index],0),MATCH('DEAL DIRECTORY'!AC$5,Directory[#Headers],0))</f>
        <v>--</v>
      </c>
      <c r="AD256" s="129" t="str">
        <f>INDEX(Directory[],MATCH(tbl_deal[[#This Row],[Index]],Directory[Index],0),MATCH('DEAL DIRECTORY'!AD$5,Directory[#Headers],0))</f>
        <v>--</v>
      </c>
      <c r="AE256" s="129" t="str">
        <f>INDEX(Directory[],MATCH(tbl_deal[[#This Row],[Index]],Directory[Index],0),MATCH('DEAL DIRECTORY'!AE$5,Directory[#Headers],0))</f>
        <v>--</v>
      </c>
      <c r="AF256" s="129" t="str">
        <f>INDEX(Directory[],MATCH(tbl_deal[[#This Row],[Index]],Directory[Index],0),MATCH('DEAL DIRECTORY'!AF$5,Directory[#Headers],0))</f>
        <v>N</v>
      </c>
      <c r="AG256" s="129" t="str">
        <f>INDEX(Directory[],MATCH(tbl_deal[[#This Row],[Index]],Directory[Index],0),MATCH('DEAL DIRECTORY'!AG$5,Directory[#Headers],0))</f>
        <v>合生创展集团有限公司</v>
      </c>
      <c r="AH256" s="129" t="str">
        <f>INDEX(Directory[],MATCH(tbl_deal[[#This Row],[Index]],Directory[Index],0),MATCH('DEAL DIRECTORY'!AH$5,Directory[#Headers],0))</f>
        <v>--/--/--</v>
      </c>
      <c r="AI256" s="129" t="str">
        <f>INDEX(Directory[],MATCH(tbl_deal[[#This Row],[Index]],Directory[Index],0),MATCH('DEAL DIRECTORY'!AI$5,Directory[#Headers],0))</f>
        <v>AAA</v>
      </c>
      <c r="AJ256" s="129" t="str">
        <f>INDEX(Directory[],MATCH(tbl_deal[[#This Row],[Index]],Directory[Index],0),MATCH('DEAL DIRECTORY'!AJ$5,Directory[#Headers],0))</f>
        <v>广东</v>
      </c>
      <c r="AK256" s="129" t="str">
        <f>INDEX(Directory[],MATCH(tbl_deal[[#This Row],[Index]],Directory[Index],0),MATCH('DEAL DIRECTORY'!AK$5,Directory[#Headers],0))</f>
        <v>广州市</v>
      </c>
      <c r="AL256" s="129" t="str">
        <f>INDEX(Directory[],MATCH(tbl_deal[[#This Row],[Index]],Directory[Index],0),MATCH('DEAL DIRECTORY'!AL$5,Directory[#Headers],0))</f>
        <v>--</v>
      </c>
      <c r="AM256" s="129" t="str">
        <f>INDEX(Directory[],MATCH(tbl_deal[[#This Row],[Index]],Directory[Index],0),MATCH('DEAL DIRECTORY'!AM$5,Directory[#Headers],0))</f>
        <v>--</v>
      </c>
      <c r="AN256" s="129" t="str">
        <f>INDEX(Directory[],MATCH(tbl_deal[[#This Row],[Index]],Directory[Index],0),MATCH('DEAL DIRECTORY'!AN$5,Directory[#Headers],0))</f>
        <v>--</v>
      </c>
      <c r="AO256" s="132">
        <f>IF(ISBLANK(INDEX(Directory[],MATCH(tbl_deal[[#This Row],[Index]],Directory[Index],0),MATCH('DEAL DIRECTORY'!AO$5,Directory[#Headers],0))),"--",INDEX(Directory[],MATCH(tbl_deal[[#This Row],[Index]],Directory[Index],0),MATCH('DEAL DIRECTORY'!AO$5,Directory[#Headers],0)))</f>
        <v>0</v>
      </c>
      <c r="AP256" s="129">
        <f>INDEX(Directory[],MATCH(tbl_deal[[#This Row],[Index]],Directory[Index],0),MATCH('DEAL DIRECTORY'!AP$5,Directory[#Headers],0))</f>
        <v>1</v>
      </c>
      <c r="AQ256" s="129">
        <f>INDEX(Directory[],MATCH(tbl_deal[[#This Row],[Index]],Directory[Index],0),MATCH('DEAL DIRECTORY'!AQ$5,Directory[#Headers],0))</f>
        <v>6.46</v>
      </c>
      <c r="AR256" s="129">
        <f>INDEX(Directory[],MATCH(tbl_deal[[#This Row],[Index]],Directory[Index],0),MATCH('DEAL DIRECTORY'!AR$5,Directory[#Headers],0))</f>
        <v>7.7519999999999998</v>
      </c>
      <c r="AS256" s="129" t="str">
        <f>INDEX(Directory[],MATCH(tbl_deal[[#This Row],[Index]],Directory[Index],0),MATCH('DEAL DIRECTORY'!AS$5,Directory[#Headers],0))</f>
        <v>民企</v>
      </c>
      <c r="AT256" s="129" t="str">
        <f>INDEX(Directory[],MATCH(tbl_deal[[#This Row],[Index]],Directory[Index],0),MATCH('DEAL DIRECTORY'!AT$5,Directory[#Headers],0))</f>
        <v>房地产</v>
      </c>
      <c r="AU256" s="129" t="str">
        <f>INDEX(Directory[],MATCH(tbl_deal[[#This Row],[Index]],Directory[Index],0),MATCH('DEAL DIRECTORY'!AU$5,Directory[#Headers],0))</f>
        <v>--</v>
      </c>
      <c r="AV256" s="129" t="str">
        <f>INDEX(Directory[],MATCH(tbl_deal[[#This Row],[Index]],Directory[Index],0),MATCH('DEAL DIRECTORY'!AV$5,Directory[#Headers],0))</f>
        <v>担保</v>
      </c>
      <c r="AW256" s="129" t="str">
        <f>INDEX(Directory[],MATCH(tbl_deal[[#This Row],[Index]],Directory[Index],0),MATCH('DEAL DIRECTORY'!AW$5,Directory[#Headers],0))</f>
        <v>无评级</v>
      </c>
      <c r="AX256" s="129" t="str">
        <f>INDEX(Directory[],MATCH(tbl_deal[[#This Row],[Index]],Directory[Index],0),MATCH('DEAL DIRECTORY'!AX$5,Directory[#Headers],0))</f>
        <v>≤2亿</v>
      </c>
      <c r="AY256" s="133" t="str">
        <f>INDEX(Directory[],MATCH(tbl_deal[[#This Row],[Index]],Directory[Index],0),MATCH('DEAL DIRECTORY'!AY$5,Directory[#Headers],0))</f>
        <v>21年</v>
      </c>
      <c r="AZ256" s="129" t="str">
        <f>INDEX(Directory[],MATCH(tbl_deal[[#This Row],[Index]],Directory[Index],0),MATCH('DEAL DIRECTORY'!AZ$5,Directory[#Headers],0))</f>
        <v>Q1</v>
      </c>
      <c r="BA256" s="129" t="str">
        <f>INDEX(Directory[],MATCH(tbl_deal[[#This Row],[Index]],Directory[Index],0),MATCH('DEAL DIRECTORY'!BA$5,Directory[#Headers],0))</f>
        <v>01月</v>
      </c>
      <c r="BB256" s="129" t="str">
        <f>INDEX(Directory[],MATCH(tbl_deal[[#This Row],[Index]],Directory[Index],0),MATCH('DEAL DIRECTORY'!BB$5,Directory[#Headers],0))</f>
        <v>--</v>
      </c>
      <c r="BC256" s="129" t="str">
        <f>INDEX(Directory[],MATCH(tbl_deal[[#This Row],[Index]],Directory[Index],0),MATCH('DEAL DIRECTORY'!BC$5,Directory[#Headers],0))</f>
        <v>HOPSON CAPITAL INTERNATIONAL GROUP CO LTD</v>
      </c>
      <c r="BD256" s="129" t="str">
        <f>INDEX(Directory[],MATCH(tbl_deal[[#This Row],[Index]],Directory[Index],0),MATCH('DEAL DIRECTORY'!BD$5,Directory[#Headers],0))</f>
        <v>XS2228902255</v>
      </c>
      <c r="BE256" s="137" t="str">
        <f>INDEX(Directory[],MATCH(tbl_deal[[#This Row],[Index]],Directory[Index],0),MATCH('DEAL DIRECTORY'!BE$5,Directory[#Headers],0))</f>
        <v>21年01月</v>
      </c>
      <c r="BF256" s="137" t="str">
        <f>INDEX(Directory[],MATCH(tbl_deal[[#This Row],[Index]],Directory[Index],0),MATCH('DEAL DIRECTORY'!BF$5,Directory[#Headers],0))</f>
        <v>合生创展</v>
      </c>
      <c r="BG256" s="137" t="str">
        <f>INDEX(Directory[],MATCH(tbl_deal[[#This Row],[Index]],Directory[Index],0),MATCH('DEAL DIRECTORY'!BG$5,Directory[#Headers],0))</f>
        <v>--/--/--</v>
      </c>
      <c r="BH256" s="137" t="str">
        <f>INDEX(Directory[],MATCH(tbl_deal[[#This Row],[Index]],Directory[Index],0),MATCH('DEAL DIRECTORY'!BH$5,Directory[#Headers],0))</f>
        <v>高级债</v>
      </c>
      <c r="BI256" s="137" t="str">
        <f>INDEX(Directory[],MATCH(tbl_deal[[#This Row],[Index]],Directory[Index],0),MATCH('DEAL DIRECTORY'!BI$5,Directory[#Headers],0))</f>
        <v>增发1亿美元</v>
      </c>
      <c r="BJ256" s="137" t="str">
        <f>INDEX(Directory[],MATCH(tbl_deal[[#This Row],[Index]],Directory[Index],0),MATCH('DEAL DIRECTORY'!BJ$5,Directory[#Headers],0))</f>
        <v>1年</v>
      </c>
      <c r="BK256" s="137" t="str">
        <f>INDEX(Directory[],MATCH(tbl_deal[[#This Row],[Index]],Directory[Index],0),MATCH('DEAL DIRECTORY'!BK$5,Directory[#Headers],0))</f>
        <v>5.8%</v>
      </c>
      <c r="BL256" s="137" t="str">
        <f>INDEX(Directory[],MATCH(tbl_deal[[#This Row],[Index]],Directory[Index],0),MATCH('DEAL DIRECTORY'!BL$5,Directory[#Headers],0))</f>
        <v>全球协调人</v>
      </c>
      <c r="BM256" s="129" t="str">
        <f>INDEX(Directory[],MATCH(tbl_deal[[#This Row],[Index]],Directory[Index],0),MATCH('DEAL DIRECTORY'!BM$5,Directory[#Headers],0))</f>
        <v>\\10.10.1.215\dcm$\Deals\Completed\2021 Completed\Bridge Tap 合生创展</v>
      </c>
      <c r="BN256" s="4"/>
      <c r="BO256" s="4"/>
      <c r="BP256" s="4"/>
    </row>
    <row r="257" spans="3:68" ht="20.25" customHeight="1" x14ac:dyDescent="0.25">
      <c r="C257" s="129">
        <f>Directory[[#This Row],[Index]]</f>
        <v>214</v>
      </c>
      <c r="D257" s="130">
        <f>INDEX(Directory[],MATCH(tbl_deal[[#This Row],[Index]],Directory[Index],0),MATCH('DEAL DIRECTORY'!D$5,Directory[#Headers],0))</f>
        <v>44223</v>
      </c>
      <c r="E257" s="129" t="str">
        <f>INDEX(Directory[],MATCH(tbl_deal[[#This Row],[Index]],Directory[Index],0),MATCH('DEAL DIRECTORY'!E$5,Directory[#Headers],0))</f>
        <v/>
      </c>
      <c r="F257" s="129" t="str">
        <f>INDEX(Directory[],MATCH(tbl_deal[[#This Row],[Index]],Directory[Index],0),MATCH('DEAL DIRECTORY'!F$5,Directory[#Headers],0))</f>
        <v/>
      </c>
      <c r="G257" s="129" t="str">
        <f>INDEX(Directory[],MATCH(tbl_deal[[#This Row],[Index]],Directory[Index],0),MATCH('DEAL DIRECTORY'!G$5,Directory[#Headers],0))</f>
        <v>Hailken</v>
      </c>
      <c r="H257" s="135" t="str">
        <f>IF(tbl_deal[[#This Row],[FolderPath]]="","",HYPERLINK(tbl_deal[[#This Row],[FolderPath]],"📂"))</f>
        <v>📂</v>
      </c>
      <c r="I257" s="129" t="str">
        <f>INDEX(Directory[],MATCH(tbl_deal[[#This Row],[Index]],Directory[Index],0),MATCH('DEAL DIRECTORY'!I$5,Directory[#Headers],0))</f>
        <v>JBR</v>
      </c>
      <c r="J257" s="129" t="str">
        <f>INDEX(Directory[],MATCH(tbl_deal[[#This Row],[Index]],Directory[Index],0),MATCH('DEAL DIRECTORY'!J$5,Directory[#Headers],0))</f>
        <v>n/a</v>
      </c>
      <c r="K257" s="129" t="str">
        <f>INDEX(Directory[],MATCH(tbl_deal[[#This Row],[Index]],Directory[Index],0),MATCH('DEAL DIRECTORY'!K$5,Directory[#Headers],0))</f>
        <v>SOE组</v>
      </c>
      <c r="L257" s="129">
        <f>INDEX(Directory[],MATCH(tbl_deal[[#This Row],[Index]],Directory[Index],0),MATCH('DEAL DIRECTORY'!L$5,Directory[#Headers],0))</f>
        <v>1</v>
      </c>
      <c r="M257" s="129" t="str">
        <f>INDEX(Directory[],MATCH(tbl_deal[[#This Row],[Index]],Directory[Index],0),MATCH('DEAL DIRECTORY'!M$5,Directory[#Headers],0))</f>
        <v>海南农垦</v>
      </c>
      <c r="N257" s="129" t="str">
        <f>INDEX(Directory[],MATCH(tbl_deal[[#This Row],[Index]],Directory[Index],0),MATCH('DEAL DIRECTORY'!N$5,Directory[#Headers],0))</f>
        <v>Baa2/--/BBB</v>
      </c>
      <c r="O257" s="129" t="str">
        <f>INDEX(Directory[],MATCH(tbl_deal[[#This Row],[Index]],Directory[Index],0),MATCH('DEAL DIRECTORY'!O$5,Directory[#Headers],0))</f>
        <v>USD</v>
      </c>
      <c r="P257" s="129">
        <f>INDEX(Directory[],MATCH(tbl_deal[[#This Row],[Index]],Directory[Index],0),MATCH('DEAL DIRECTORY'!P$5,Directory[#Headers],0))</f>
        <v>3</v>
      </c>
      <c r="Q257" s="129" t="str">
        <f>INDEX(Directory[],MATCH(tbl_deal[[#This Row],[Index]],Directory[Index],0),MATCH('DEAL DIRECTORY'!Q$5,Directory[#Headers],0))</f>
        <v>3</v>
      </c>
      <c r="R257" s="129" t="str">
        <f>INDEX(Directory[],MATCH(tbl_deal[[#This Row],[Index]],Directory[Index],0),MATCH('DEAL DIRECTORY'!R$5,Directory[#Headers],0))</f>
        <v>3%</v>
      </c>
      <c r="S257" s="129" t="str">
        <f>INDEX(Directory[],MATCH(tbl_deal[[#This Row],[Index]],Directory[Index],0),MATCH('DEAL DIRECTORY'!S$5,Directory[#Headers],0))</f>
        <v>3.5%a</v>
      </c>
      <c r="T257" s="129" t="str">
        <f>INDEX(Directory[],MATCH(tbl_deal[[#This Row],[Index]],Directory[Index],0),MATCH('DEAL DIRECTORY'!T$5,Directory[#Headers],0))</f>
        <v>3%</v>
      </c>
      <c r="U257" s="129" t="str">
        <f>INDEX(Directory[],MATCH(tbl_deal[[#This Row],[Index]],Directory[Index],0),MATCH('DEAL DIRECTORY'!U$5,Directory[#Headers],0))</f>
        <v>--</v>
      </c>
      <c r="V257" s="131">
        <f>INDEX(Directory[],MATCH(tbl_deal[[#This Row],[Index]],Directory[Index],0),MATCH('DEAL DIRECTORY'!V$5,Directory[#Headers],0))</f>
        <v>50</v>
      </c>
      <c r="W257" s="129" t="str">
        <f>INDEX(Directory[],MATCH(tbl_deal[[#This Row],[Index]],Directory[Index],0),MATCH('DEAL DIRECTORY'!W$5,Directory[#Headers],0))</f>
        <v>担保</v>
      </c>
      <c r="X257" s="129" t="str">
        <f>INDEX(Directory[],MATCH(tbl_deal[[#This Row],[Index]],Directory[Index],0),MATCH('DEAL DIRECTORY'!X$5,Directory[#Headers],0))</f>
        <v>--</v>
      </c>
      <c r="Y257" s="129" t="str">
        <f>INDEX(Directory[],MATCH(tbl_deal[[#This Row],[Index]],Directory[Index],0),MATCH('DEAL DIRECTORY'!Y$5,Directory[#Headers],0))</f>
        <v>港交所</v>
      </c>
      <c r="Z257" s="129" t="str">
        <f>INDEX(Directory[],MATCH(tbl_deal[[#This Row],[Index]],Directory[Index],0),MATCH('DEAL DIRECTORY'!Z$5,Directory[#Headers],0))</f>
        <v/>
      </c>
      <c r="AA257" s="129" t="str">
        <f>INDEX(Directory[],MATCH(tbl_deal[[#This Row],[Index]],Directory[Index],0),MATCH('DEAL DIRECTORY'!AA$5,Directory[#Headers],0))</f>
        <v/>
      </c>
      <c r="AB257" s="129" t="str">
        <f>INDEX(Directory[],MATCH(tbl_deal[[#This Row],[Index]],Directory[Index],0),MATCH('DEAL DIRECTORY'!AB$5,Directory[#Headers],0))</f>
        <v>BISL</v>
      </c>
      <c r="AC257" s="129" t="str">
        <f>INDEX(Directory[],MATCH(tbl_deal[[#This Row],[Index]],Directory[Index],0),MATCH('DEAL DIRECTORY'!AC$5,Directory[#Headers],0))</f>
        <v>--</v>
      </c>
      <c r="AD257" s="129" t="str">
        <f>INDEX(Directory[],MATCH(tbl_deal[[#This Row],[Index]],Directory[Index],0),MATCH('DEAL DIRECTORY'!AD$5,Directory[#Headers],0))</f>
        <v>--</v>
      </c>
      <c r="AE257" s="129" t="str">
        <f>INDEX(Directory[],MATCH(tbl_deal[[#This Row],[Index]],Directory[Index],0),MATCH('DEAL DIRECTORY'!AE$5,Directory[#Headers],0))</f>
        <v>--</v>
      </c>
      <c r="AF257" s="129" t="str">
        <f>INDEX(Directory[],MATCH(tbl_deal[[#This Row],[Index]],Directory[Index],0),MATCH('DEAL DIRECTORY'!AF$5,Directory[#Headers],0))</f>
        <v>Y</v>
      </c>
      <c r="AG257" s="129" t="str">
        <f>INDEX(Directory[],MATCH(tbl_deal[[#This Row],[Index]],Directory[Index],0),MATCH('DEAL DIRECTORY'!AG$5,Directory[#Headers],0))</f>
        <v>海南省农垦投资控股集团有限公司</v>
      </c>
      <c r="AH257" s="129" t="str">
        <f>INDEX(Directory[],MATCH(tbl_deal[[#This Row],[Index]],Directory[Index],0),MATCH('DEAL DIRECTORY'!AH$5,Directory[#Headers],0))</f>
        <v>Baa2/--/BBB</v>
      </c>
      <c r="AI257" s="129" t="str">
        <f>INDEX(Directory[],MATCH(tbl_deal[[#This Row],[Index]],Directory[Index],0),MATCH('DEAL DIRECTORY'!AI$5,Directory[#Headers],0))</f>
        <v>AAA</v>
      </c>
      <c r="AJ257" s="129" t="str">
        <f>INDEX(Directory[],MATCH(tbl_deal[[#This Row],[Index]],Directory[Index],0),MATCH('DEAL DIRECTORY'!AJ$5,Directory[#Headers],0))</f>
        <v>海南</v>
      </c>
      <c r="AK257" s="129" t="str">
        <f>INDEX(Directory[],MATCH(tbl_deal[[#This Row],[Index]],Directory[Index],0),MATCH('DEAL DIRECTORY'!AK$5,Directory[#Headers],0))</f>
        <v>海口市</v>
      </c>
      <c r="AL257" s="129" t="str">
        <f>INDEX(Directory[],MATCH(tbl_deal[[#This Row],[Index]],Directory[Index],0),MATCH('DEAL DIRECTORY'!AL$5,Directory[#Headers],0))</f>
        <v>--</v>
      </c>
      <c r="AM257" s="129" t="str">
        <f>INDEX(Directory[],MATCH(tbl_deal[[#This Row],[Index]],Directory[Index],0),MATCH('DEAL DIRECTORY'!AM$5,Directory[#Headers],0))</f>
        <v>--</v>
      </c>
      <c r="AN257" s="129" t="str">
        <f>INDEX(Directory[],MATCH(tbl_deal[[#This Row],[Index]],Directory[Index],0),MATCH('DEAL DIRECTORY'!AN$5,Directory[#Headers],0))</f>
        <v>--</v>
      </c>
      <c r="AO257" s="132">
        <f>IF(ISBLANK(INDEX(Directory[],MATCH(tbl_deal[[#This Row],[Index]],Directory[Index],0),MATCH('DEAL DIRECTORY'!AO$5,Directory[#Headers],0))),"--",INDEX(Directory[],MATCH(tbl_deal[[#This Row],[Index]],Directory[Index],0),MATCH('DEAL DIRECTORY'!AO$5,Directory[#Headers],0)))</f>
        <v>7500</v>
      </c>
      <c r="AP257" s="129">
        <f>INDEX(Directory[],MATCH(tbl_deal[[#This Row],[Index]],Directory[Index],0),MATCH('DEAL DIRECTORY'!AP$5,Directory[#Headers],0))</f>
        <v>3</v>
      </c>
      <c r="AQ257" s="129">
        <f>INDEX(Directory[],MATCH(tbl_deal[[#This Row],[Index]],Directory[Index],0),MATCH('DEAL DIRECTORY'!AQ$5,Directory[#Headers],0))</f>
        <v>19.45</v>
      </c>
      <c r="AR257" s="129">
        <f>INDEX(Directory[],MATCH(tbl_deal[[#This Row],[Index]],Directory[Index],0),MATCH('DEAL DIRECTORY'!AR$5,Directory[#Headers],0))</f>
        <v>23.256</v>
      </c>
      <c r="AS257" s="129" t="str">
        <f>INDEX(Directory[],MATCH(tbl_deal[[#This Row],[Index]],Directory[Index],0),MATCH('DEAL DIRECTORY'!AS$5,Directory[#Headers],0))</f>
        <v>地方国企</v>
      </c>
      <c r="AT257" s="129" t="str">
        <f>INDEX(Directory[],MATCH(tbl_deal[[#This Row],[Index]],Directory[Index],0),MATCH('DEAL DIRECTORY'!AT$5,Directory[#Headers],0))</f>
        <v>地方平台</v>
      </c>
      <c r="AU257" s="129" t="str">
        <f>INDEX(Directory[],MATCH(tbl_deal[[#This Row],[Index]],Directory[Index],0),MATCH('DEAL DIRECTORY'!AU$5,Directory[#Headers],0))</f>
        <v>--</v>
      </c>
      <c r="AV257" s="129" t="str">
        <f>INDEX(Directory[],MATCH(tbl_deal[[#This Row],[Index]],Directory[Index],0),MATCH('DEAL DIRECTORY'!AV$5,Directory[#Headers],0))</f>
        <v>担保</v>
      </c>
      <c r="AW257" s="129" t="str">
        <f>INDEX(Directory[],MATCH(tbl_deal[[#This Row],[Index]],Directory[Index],0),MATCH('DEAL DIRECTORY'!AW$5,Directory[#Headers],0))</f>
        <v>投资级</v>
      </c>
      <c r="AX257" s="129" t="str">
        <f>INDEX(Directory[],MATCH(tbl_deal[[#This Row],[Index]],Directory[Index],0),MATCH('DEAL DIRECTORY'!AX$5,Directory[#Headers],0))</f>
        <v>2-3亿</v>
      </c>
      <c r="AY257" s="133" t="str">
        <f>INDEX(Directory[],MATCH(tbl_deal[[#This Row],[Index]],Directory[Index],0),MATCH('DEAL DIRECTORY'!AY$5,Directory[#Headers],0))</f>
        <v>21年</v>
      </c>
      <c r="AZ257" s="129" t="str">
        <f>INDEX(Directory[],MATCH(tbl_deal[[#This Row],[Index]],Directory[Index],0),MATCH('DEAL DIRECTORY'!AZ$5,Directory[#Headers],0))</f>
        <v>Q1</v>
      </c>
      <c r="BA257" s="129" t="str">
        <f>INDEX(Directory[],MATCH(tbl_deal[[#This Row],[Index]],Directory[Index],0),MATCH('DEAL DIRECTORY'!BA$5,Directory[#Headers],0))</f>
        <v>01月</v>
      </c>
      <c r="BB257" s="129" t="str">
        <f>INDEX(Directory[],MATCH(tbl_deal[[#This Row],[Index]],Directory[Index],0),MATCH('DEAL DIRECTORY'!BB$5,Directory[#Headers],0))</f>
        <v>SOE Creds</v>
      </c>
      <c r="BC257" s="129" t="str">
        <f>INDEX(Directory[],MATCH(tbl_deal[[#This Row],[Index]],Directory[Index],0),MATCH('DEAL DIRECTORY'!BC$5,Directory[#Headers],0))</f>
        <v>HAINAN STATE FARMS INTERNATIONAL HK CO LTD</v>
      </c>
      <c r="BD257" s="129" t="str">
        <f>INDEX(Directory[],MATCH(tbl_deal[[#This Row],[Index]],Directory[Index],0),MATCH('DEAL DIRECTORY'!BD$5,Directory[#Headers],0))</f>
        <v>XS2291799778</v>
      </c>
      <c r="BE257" s="137" t="str">
        <f>INDEX(Directory[],MATCH(tbl_deal[[#This Row],[Index]],Directory[Index],0),MATCH('DEAL DIRECTORY'!BE$5,Directory[#Headers],0))</f>
        <v>21年01月</v>
      </c>
      <c r="BF257" s="137" t="str">
        <f>INDEX(Directory[],MATCH(tbl_deal[[#This Row],[Index]],Directory[Index],0),MATCH('DEAL DIRECTORY'!BF$5,Directory[#Headers],0))</f>
        <v>海南农垦</v>
      </c>
      <c r="BG257" s="137" t="str">
        <f>INDEX(Directory[],MATCH(tbl_deal[[#This Row],[Index]],Directory[Index],0),MATCH('DEAL DIRECTORY'!BG$5,Directory[#Headers],0))</f>
        <v>Baa2/--/BBB</v>
      </c>
      <c r="BH257" s="137" t="str">
        <f>INDEX(Directory[],MATCH(tbl_deal[[#This Row],[Index]],Directory[Index],0),MATCH('DEAL DIRECTORY'!BH$5,Directory[#Headers],0))</f>
        <v>高级债</v>
      </c>
      <c r="BI257" s="137" t="str">
        <f>INDEX(Directory[],MATCH(tbl_deal[[#This Row],[Index]],Directory[Index],0),MATCH('DEAL DIRECTORY'!BI$5,Directory[#Headers],0))</f>
        <v>3亿美元</v>
      </c>
      <c r="BJ257" s="137" t="str">
        <f>INDEX(Directory[],MATCH(tbl_deal[[#This Row],[Index]],Directory[Index],0),MATCH('DEAL DIRECTORY'!BJ$5,Directory[#Headers],0))</f>
        <v>3年</v>
      </c>
      <c r="BK257" s="137" t="str">
        <f>INDEX(Directory[],MATCH(tbl_deal[[#This Row],[Index]],Directory[Index],0),MATCH('DEAL DIRECTORY'!BK$5,Directory[#Headers],0))</f>
        <v>3%</v>
      </c>
      <c r="BL257" s="137" t="str">
        <f>INDEX(Directory[],MATCH(tbl_deal[[#This Row],[Index]],Directory[Index],0),MATCH('DEAL DIRECTORY'!BL$5,Directory[#Headers],0))</f>
        <v>账簿管理人</v>
      </c>
      <c r="BM257" s="129" t="str">
        <f>INDEX(Directory[],MATCH(tbl_deal[[#This Row],[Index]],Directory[Index],0),MATCH('DEAL DIRECTORY'!BM$5,Directory[#Headers],0))</f>
        <v>\\10.10.1.215\dcm$\Deals\Completed\2021 Completed\Haiken 海南农垦</v>
      </c>
      <c r="BN257" s="4"/>
      <c r="BO257" s="4"/>
      <c r="BP257" s="4"/>
    </row>
    <row r="258" spans="3:68" ht="20.25" customHeight="1" x14ac:dyDescent="0.25">
      <c r="C258" s="129">
        <f>Directory[[#This Row],[Index]]</f>
        <v>213</v>
      </c>
      <c r="D258" s="130">
        <f>INDEX(Directory[],MATCH(tbl_deal[[#This Row],[Index]],Directory[Index],0),MATCH('DEAL DIRECTORY'!D$5,Directory[#Headers],0))</f>
        <v>44222</v>
      </c>
      <c r="E258" s="129" t="str">
        <f>INDEX(Directory[],MATCH(tbl_deal[[#This Row],[Index]],Directory[Index],0),MATCH('DEAL DIRECTORY'!E$5,Directory[#Headers],0))</f>
        <v/>
      </c>
      <c r="F258" s="129" t="str">
        <f>INDEX(Directory[],MATCH(tbl_deal[[#This Row],[Index]],Directory[Index],0),MATCH('DEAL DIRECTORY'!F$5,Directory[#Headers],0))</f>
        <v/>
      </c>
      <c r="G258" s="129" t="str">
        <f>INDEX(Directory[],MATCH(tbl_deal[[#This Row],[Index]],Directory[Index],0),MATCH('DEAL DIRECTORY'!G$5,Directory[#Headers],0))</f>
        <v>Grand Lake</v>
      </c>
      <c r="H258" s="135" t="str">
        <f>IF(tbl_deal[[#This Row],[FolderPath]]="","",HYPERLINK(tbl_deal[[#This Row],[FolderPath]],"📂"))</f>
        <v>📂</v>
      </c>
      <c r="I258" s="129" t="str">
        <f>INDEX(Directory[],MATCH(tbl_deal[[#This Row],[Index]],Directory[Index],0),MATCH('DEAL DIRECTORY'!I$5,Directory[#Headers],0))</f>
        <v>JBR</v>
      </c>
      <c r="J258" s="129" t="str">
        <f>INDEX(Directory[],MATCH(tbl_deal[[#This Row],[Index]],Directory[Index],0),MATCH('DEAL DIRECTORY'!J$5,Directory[#Headers],0))</f>
        <v>n/a</v>
      </c>
      <c r="K258" s="129" t="str">
        <f>INDEX(Directory[],MATCH(tbl_deal[[#This Row],[Index]],Directory[Index],0),MATCH('DEAL DIRECTORY'!K$5,Directory[#Headers],0))</f>
        <v>SOE组</v>
      </c>
      <c r="L258" s="129">
        <f>INDEX(Directory[],MATCH(tbl_deal[[#This Row],[Index]],Directory[Index],0),MATCH('DEAL DIRECTORY'!L$5,Directory[#Headers],0))</f>
        <v>1</v>
      </c>
      <c r="M258" s="129" t="str">
        <f>INDEX(Directory[],MATCH(tbl_deal[[#This Row],[Index]],Directory[Index],0),MATCH('DEAL DIRECTORY'!M$5,Directory[#Headers],0))</f>
        <v>越秀房托</v>
      </c>
      <c r="N258" s="129" t="str">
        <f>INDEX(Directory[],MATCH(tbl_deal[[#This Row],[Index]],Directory[Index],0),MATCH('DEAL DIRECTORY'!N$5,Directory[#Headers],0))</f>
        <v>Baa3/--/BBB-</v>
      </c>
      <c r="O258" s="129" t="str">
        <f>INDEX(Directory[],MATCH(tbl_deal[[#This Row],[Index]],Directory[Index],0),MATCH('DEAL DIRECTORY'!O$5,Directory[#Headers],0))</f>
        <v>USD</v>
      </c>
      <c r="P258" s="129">
        <f>INDEX(Directory[],MATCH(tbl_deal[[#This Row],[Index]],Directory[Index],0),MATCH('DEAL DIRECTORY'!P$5,Directory[#Headers],0))</f>
        <v>4</v>
      </c>
      <c r="Q258" s="129" t="str">
        <f>INDEX(Directory[],MATCH(tbl_deal[[#This Row],[Index]],Directory[Index],0),MATCH('DEAL DIRECTORY'!Q$5,Directory[#Headers],0))</f>
        <v>5</v>
      </c>
      <c r="R258" s="129" t="str">
        <f>INDEX(Directory[],MATCH(tbl_deal[[#This Row],[Index]],Directory[Index],0),MATCH('DEAL DIRECTORY'!R$5,Directory[#Headers],0))</f>
        <v>2.65%</v>
      </c>
      <c r="S258" s="129" t="str">
        <f>INDEX(Directory[],MATCH(tbl_deal[[#This Row],[Index]],Directory[Index],0),MATCH('DEAL DIRECTORY'!S$5,Directory[#Headers],0))</f>
        <v>T5+275a</v>
      </c>
      <c r="T258" s="129" t="str">
        <f>INDEX(Directory[],MATCH(tbl_deal[[#This Row],[Index]],Directory[Index],0),MATCH('DEAL DIRECTORY'!T$5,Directory[#Headers],0))</f>
        <v>T5+225</v>
      </c>
      <c r="U258" s="129" t="str">
        <f>INDEX(Directory[],MATCH(tbl_deal[[#This Row],[Index]],Directory[Index],0),MATCH('DEAL DIRECTORY'!U$5,Directory[#Headers],0))</f>
        <v>T5+225</v>
      </c>
      <c r="V258" s="131">
        <f>INDEX(Directory[],MATCH(tbl_deal[[#This Row],[Index]],Directory[Index],0),MATCH('DEAL DIRECTORY'!V$5,Directory[#Headers],0))</f>
        <v>50</v>
      </c>
      <c r="W258" s="129" t="str">
        <f>INDEX(Directory[],MATCH(tbl_deal[[#This Row],[Index]],Directory[Index],0),MATCH('DEAL DIRECTORY'!W$5,Directory[#Headers],0))</f>
        <v>担保</v>
      </c>
      <c r="X258" s="129" t="str">
        <f>INDEX(Directory[],MATCH(tbl_deal[[#This Row],[Index]],Directory[Index],0),MATCH('DEAL DIRECTORY'!X$5,Directory[#Headers],0))</f>
        <v>--</v>
      </c>
      <c r="Y258" s="129" t="str">
        <f>INDEX(Directory[],MATCH(tbl_deal[[#This Row],[Index]],Directory[Index],0),MATCH('DEAL DIRECTORY'!Y$5,Directory[#Headers],0))</f>
        <v>港交所</v>
      </c>
      <c r="Z258" s="129" t="str">
        <f>INDEX(Directory[],MATCH(tbl_deal[[#This Row],[Index]],Directory[Index],0),MATCH('DEAL DIRECTORY'!Z$5,Directory[#Headers],0))</f>
        <v/>
      </c>
      <c r="AA258" s="129" t="str">
        <f>INDEX(Directory[],MATCH(tbl_deal[[#This Row],[Index]],Directory[Index],0),MATCH('DEAL DIRECTORY'!AA$5,Directory[#Headers],0))</f>
        <v/>
      </c>
      <c r="AB258" s="129" t="str">
        <f>INDEX(Directory[],MATCH(tbl_deal[[#This Row],[Index]],Directory[Index],0),MATCH('DEAL DIRECTORY'!AB$5,Directory[#Headers],0))</f>
        <v>BISL,港分</v>
      </c>
      <c r="AC258" s="129" t="str">
        <f>INDEX(Directory[],MATCH(tbl_deal[[#This Row],[Index]],Directory[Index],0),MATCH('DEAL DIRECTORY'!AC$5,Directory[#Headers],0))</f>
        <v>--</v>
      </c>
      <c r="AD258" s="129" t="str">
        <f>INDEX(Directory[],MATCH(tbl_deal[[#This Row],[Index]],Directory[Index],0),MATCH('DEAL DIRECTORY'!AD$5,Directory[#Headers],0))</f>
        <v>--</v>
      </c>
      <c r="AE258" s="129" t="str">
        <f>INDEX(Directory[],MATCH(tbl_deal[[#This Row],[Index]],Directory[Index],0),MATCH('DEAL DIRECTORY'!AE$5,Directory[#Headers],0))</f>
        <v>--</v>
      </c>
      <c r="AF258" s="129" t="str">
        <f>INDEX(Directory[],MATCH(tbl_deal[[#This Row],[Index]],Directory[Index],0),MATCH('DEAL DIRECTORY'!AF$5,Directory[#Headers],0))</f>
        <v>N</v>
      </c>
      <c r="AG258" s="129" t="str">
        <f>INDEX(Directory[],MATCH(tbl_deal[[#This Row],[Index]],Directory[Index],0),MATCH('DEAL DIRECTORY'!AG$5,Directory[#Headers],0))</f>
        <v>越秀房地产投资信托基金</v>
      </c>
      <c r="AH258" s="129" t="str">
        <f>INDEX(Directory[],MATCH(tbl_deal[[#This Row],[Index]],Directory[Index],0),MATCH('DEAL DIRECTORY'!AH$5,Directory[#Headers],0))</f>
        <v>--/--/--</v>
      </c>
      <c r="AI258" s="129" t="str">
        <f>INDEX(Directory[],MATCH(tbl_deal[[#This Row],[Index]],Directory[Index],0),MATCH('DEAL DIRECTORY'!AI$5,Directory[#Headers],0))</f>
        <v>--</v>
      </c>
      <c r="AJ258" s="129" t="str">
        <f>INDEX(Directory[],MATCH(tbl_deal[[#This Row],[Index]],Directory[Index],0),MATCH('DEAL DIRECTORY'!AJ$5,Directory[#Headers],0))</f>
        <v>广东</v>
      </c>
      <c r="AK258" s="129" t="str">
        <f>INDEX(Directory[],MATCH(tbl_deal[[#This Row],[Index]],Directory[Index],0),MATCH('DEAL DIRECTORY'!AK$5,Directory[#Headers],0))</f>
        <v>广州市</v>
      </c>
      <c r="AL258" s="129" t="str">
        <f>INDEX(Directory[],MATCH(tbl_deal[[#This Row],[Index]],Directory[Index],0),MATCH('DEAL DIRECTORY'!AL$5,Directory[#Headers],0))</f>
        <v>--</v>
      </c>
      <c r="AM258" s="129" t="str">
        <f>INDEX(Directory[],MATCH(tbl_deal[[#This Row],[Index]],Directory[Index],0),MATCH('DEAL DIRECTORY'!AM$5,Directory[#Headers],0))</f>
        <v>--</v>
      </c>
      <c r="AN258" s="129" t="str">
        <f>INDEX(Directory[],MATCH(tbl_deal[[#This Row],[Index]],Directory[Index],0),MATCH('DEAL DIRECTORY'!AN$5,Directory[#Headers],0))</f>
        <v>--</v>
      </c>
      <c r="AO258" s="132">
        <f>IF(ISBLANK(INDEX(Directory[],MATCH(tbl_deal[[#This Row],[Index]],Directory[Index],0),MATCH('DEAL DIRECTORY'!AO$5,Directory[#Headers],0))),"--",INDEX(Directory[],MATCH(tbl_deal[[#This Row],[Index]],Directory[Index],0),MATCH('DEAL DIRECTORY'!AO$5,Directory[#Headers],0)))</f>
        <v>7800</v>
      </c>
      <c r="AP258" s="129">
        <f>INDEX(Directory[],MATCH(tbl_deal[[#This Row],[Index]],Directory[Index],0),MATCH('DEAL DIRECTORY'!AP$5,Directory[#Headers],0))</f>
        <v>4</v>
      </c>
      <c r="AQ258" s="129">
        <f>INDEX(Directory[],MATCH(tbl_deal[[#This Row],[Index]],Directory[Index],0),MATCH('DEAL DIRECTORY'!AQ$5,Directory[#Headers],0))</f>
        <v>25.86</v>
      </c>
      <c r="AR258" s="129">
        <f>INDEX(Directory[],MATCH(tbl_deal[[#This Row],[Index]],Directory[Index],0),MATCH('DEAL DIRECTORY'!AR$5,Directory[#Headers],0))</f>
        <v>31.007999999999999</v>
      </c>
      <c r="AS258" s="129" t="str">
        <f>INDEX(Directory[],MATCH(tbl_deal[[#This Row],[Index]],Directory[Index],0),MATCH('DEAL DIRECTORY'!AS$5,Directory[#Headers],0))</f>
        <v>地方国企</v>
      </c>
      <c r="AT258" s="129" t="str">
        <f>INDEX(Directory[],MATCH(tbl_deal[[#This Row],[Index]],Directory[Index],0),MATCH('DEAL DIRECTORY'!AT$5,Directory[#Headers],0))</f>
        <v>房地产</v>
      </c>
      <c r="AU258" s="129" t="str">
        <f>INDEX(Directory[],MATCH(tbl_deal[[#This Row],[Index]],Directory[Index],0),MATCH('DEAL DIRECTORY'!AU$5,Directory[#Headers],0))</f>
        <v>--</v>
      </c>
      <c r="AV258" s="129" t="str">
        <f>INDEX(Directory[],MATCH(tbl_deal[[#This Row],[Index]],Directory[Index],0),MATCH('DEAL DIRECTORY'!AV$5,Directory[#Headers],0))</f>
        <v>担保</v>
      </c>
      <c r="AW258" s="129" t="str">
        <f>INDEX(Directory[],MATCH(tbl_deal[[#This Row],[Index]],Directory[Index],0),MATCH('DEAL DIRECTORY'!AW$5,Directory[#Headers],0))</f>
        <v>投资级</v>
      </c>
      <c r="AX258" s="129" t="str">
        <f>INDEX(Directory[],MATCH(tbl_deal[[#This Row],[Index]],Directory[Index],0),MATCH('DEAL DIRECTORY'!AX$5,Directory[#Headers],0))</f>
        <v>3-5亿</v>
      </c>
      <c r="AY258" s="133" t="str">
        <f>INDEX(Directory[],MATCH(tbl_deal[[#This Row],[Index]],Directory[Index],0),MATCH('DEAL DIRECTORY'!AY$5,Directory[#Headers],0))</f>
        <v>21年</v>
      </c>
      <c r="AZ258" s="129" t="str">
        <f>INDEX(Directory[],MATCH(tbl_deal[[#This Row],[Index]],Directory[Index],0),MATCH('DEAL DIRECTORY'!AZ$5,Directory[#Headers],0))</f>
        <v>Q1</v>
      </c>
      <c r="BA258" s="129" t="str">
        <f>INDEX(Directory[],MATCH(tbl_deal[[#This Row],[Index]],Directory[Index],0),MATCH('DEAL DIRECTORY'!BA$5,Directory[#Headers],0))</f>
        <v>01月</v>
      </c>
      <c r="BB258" s="129" t="str">
        <f>INDEX(Directory[],MATCH(tbl_deal[[#This Row],[Index]],Directory[Index],0),MATCH('DEAL DIRECTORY'!BB$5,Directory[#Headers],0))</f>
        <v>SOE Creds</v>
      </c>
      <c r="BC258" s="129" t="str">
        <f>INDEX(Directory[],MATCH(tbl_deal[[#This Row],[Index]],Directory[Index],0),MATCH('DEAL DIRECTORY'!BC$5,Directory[#Headers],0))</f>
        <v>YUEXIU REIT MTN CO LTD</v>
      </c>
      <c r="BD258" s="129" t="str">
        <f>INDEX(Directory[],MATCH(tbl_deal[[#This Row],[Index]],Directory[Index],0),MATCH('DEAL DIRECTORY'!BD$5,Directory[#Headers],0))</f>
        <v>XS2290959860</v>
      </c>
      <c r="BE258" s="137" t="str">
        <f>INDEX(Directory[],MATCH(tbl_deal[[#This Row],[Index]],Directory[Index],0),MATCH('DEAL DIRECTORY'!BE$5,Directory[#Headers],0))</f>
        <v>21年01月</v>
      </c>
      <c r="BF258" s="137" t="str">
        <f>INDEX(Directory[],MATCH(tbl_deal[[#This Row],[Index]],Directory[Index],0),MATCH('DEAL DIRECTORY'!BF$5,Directory[#Headers],0))</f>
        <v>越秀房托</v>
      </c>
      <c r="BG258" s="137" t="str">
        <f>INDEX(Directory[],MATCH(tbl_deal[[#This Row],[Index]],Directory[Index],0),MATCH('DEAL DIRECTORY'!BG$5,Directory[#Headers],0))</f>
        <v>Baa3/--/BBB-</v>
      </c>
      <c r="BH258" s="137" t="str">
        <f>INDEX(Directory[],MATCH(tbl_deal[[#This Row],[Index]],Directory[Index],0),MATCH('DEAL DIRECTORY'!BH$5,Directory[#Headers],0))</f>
        <v>高级债</v>
      </c>
      <c r="BI258" s="137" t="str">
        <f>INDEX(Directory[],MATCH(tbl_deal[[#This Row],[Index]],Directory[Index],0),MATCH('DEAL DIRECTORY'!BI$5,Directory[#Headers],0))</f>
        <v>4亿美元</v>
      </c>
      <c r="BJ258" s="137" t="str">
        <f>INDEX(Directory[],MATCH(tbl_deal[[#This Row],[Index]],Directory[Index],0),MATCH('DEAL DIRECTORY'!BJ$5,Directory[#Headers],0))</f>
        <v>5年</v>
      </c>
      <c r="BK258" s="137" t="str">
        <f>INDEX(Directory[],MATCH(tbl_deal[[#This Row],[Index]],Directory[Index],0),MATCH('DEAL DIRECTORY'!BK$5,Directory[#Headers],0))</f>
        <v>2.65%</v>
      </c>
      <c r="BL258" s="137" t="str">
        <f>INDEX(Directory[],MATCH(tbl_deal[[#This Row],[Index]],Directory[Index],0),MATCH('DEAL DIRECTORY'!BL$5,Directory[#Headers],0))</f>
        <v>账簿管理人</v>
      </c>
      <c r="BM258" s="129" t="str">
        <f>INDEX(Directory[],MATCH(tbl_deal[[#This Row],[Index]],Directory[Index],0),MATCH('DEAL DIRECTORY'!BM$5,Directory[#Headers],0))</f>
        <v>\\10.10.1.215\dcm$\Deals\Completed\2021 Completed\Grand Lake 越秀房托</v>
      </c>
      <c r="BN258" s="4"/>
      <c r="BO258" s="4"/>
      <c r="BP258" s="4"/>
    </row>
    <row r="259" spans="3:68" ht="20.25" customHeight="1" x14ac:dyDescent="0.25">
      <c r="C259" s="129">
        <f>Directory[[#This Row],[Index]]</f>
        <v>212</v>
      </c>
      <c r="D259" s="130">
        <f>INDEX(Directory[],MATCH(tbl_deal[[#This Row],[Index]],Directory[Index],0),MATCH('DEAL DIRECTORY'!D$5,Directory[#Headers],0))</f>
        <v>44221</v>
      </c>
      <c r="E259" s="129" t="str">
        <f>INDEX(Directory[],MATCH(tbl_deal[[#This Row],[Index]],Directory[Index],0),MATCH('DEAL DIRECTORY'!E$5,Directory[#Headers],0))</f>
        <v>绿色</v>
      </c>
      <c r="F259" s="129" t="str">
        <f>INDEX(Directory[],MATCH(tbl_deal[[#This Row],[Index]],Directory[Index],0),MATCH('DEAL DIRECTORY'!F$5,Directory[#Headers],0))</f>
        <v/>
      </c>
      <c r="G259" s="129" t="str">
        <f>INDEX(Directory[],MATCH(tbl_deal[[#This Row],[Index]],Directory[Index],0),MATCH('DEAL DIRECTORY'!G$5,Directory[#Headers],0))</f>
        <v>Reunion II Tap</v>
      </c>
      <c r="H259" s="135" t="str">
        <f>IF(tbl_deal[[#This Row],[FolderPath]]="","",HYPERLINK(tbl_deal[[#This Row],[FolderPath]],"📂"))</f>
        <v>📂</v>
      </c>
      <c r="I259" s="129" t="str">
        <f>INDEX(Directory[],MATCH(tbl_deal[[#This Row],[Index]],Directory[Index],0),MATCH('DEAL DIRECTORY'!I$5,Directory[#Headers],0))</f>
        <v>JGC</v>
      </c>
      <c r="J259" s="129" t="str">
        <f>INDEX(Directory[],MATCH(tbl_deal[[#This Row],[Index]],Directory[Index],0),MATCH('DEAL DIRECTORY'!J$5,Directory[#Headers],0))</f>
        <v>n/a</v>
      </c>
      <c r="K259" s="129" t="str">
        <f>INDEX(Directory[],MATCH(tbl_deal[[#This Row],[Index]],Directory[Index],0),MATCH('DEAL DIRECTORY'!K$5,Directory[#Headers],0))</f>
        <v>POE组</v>
      </c>
      <c r="L259" s="129">
        <f>INDEX(Directory[],MATCH(tbl_deal[[#This Row],[Index]],Directory[Index],0),MATCH('DEAL DIRECTORY'!L$5,Directory[#Headers],0))</f>
        <v>4</v>
      </c>
      <c r="M259" s="129" t="str">
        <f>INDEX(Directory[],MATCH(tbl_deal[[#This Row],[Index]],Directory[Index],0),MATCH('DEAL DIRECTORY'!M$5,Directory[#Headers],0))</f>
        <v>当代置业*</v>
      </c>
      <c r="N259" s="129" t="str">
        <f>INDEX(Directory[],MATCH(tbl_deal[[#This Row],[Index]],Directory[Index],0),MATCH('DEAL DIRECTORY'!N$5,Directory[#Headers],0))</f>
        <v>B3/--/B</v>
      </c>
      <c r="O259" s="129" t="str">
        <f>INDEX(Directory[],MATCH(tbl_deal[[#This Row],[Index]],Directory[Index],0),MATCH('DEAL DIRECTORY'!O$5,Directory[#Headers],0))</f>
        <v>USD</v>
      </c>
      <c r="P259" s="129">
        <f>INDEX(Directory[],MATCH(tbl_deal[[#This Row],[Index]],Directory[Index],0),MATCH('DEAL DIRECTORY'!P$5,Directory[#Headers],0))</f>
        <v>0.77</v>
      </c>
      <c r="Q259" s="129" t="str">
        <f>INDEX(Directory[],MATCH(tbl_deal[[#This Row],[Index]],Directory[Index],0),MATCH('DEAL DIRECTORY'!Q$5,Directory[#Headers],0))</f>
        <v>4</v>
      </c>
      <c r="R259" s="129" t="str">
        <f>INDEX(Directory[],MATCH(tbl_deal[[#This Row],[Index]],Directory[Index],0),MATCH('DEAL DIRECTORY'!R$5,Directory[#Headers],0))</f>
        <v>11.95%</v>
      </c>
      <c r="S259" s="129" t="str">
        <f>INDEX(Directory[],MATCH(tbl_deal[[#This Row],[Index]],Directory[Index],0),MATCH('DEAL DIRECTORY'!S$5,Directory[#Headers],0))</f>
        <v>11.85%a</v>
      </c>
      <c r="T259" s="129" t="str">
        <f>INDEX(Directory[],MATCH(tbl_deal[[#This Row],[Index]],Directory[Index],0),MATCH('DEAL DIRECTORY'!T$5,Directory[#Headers],0))</f>
        <v>11.25%</v>
      </c>
      <c r="U259" s="129" t="str">
        <f>INDEX(Directory[],MATCH(tbl_deal[[#This Row],[Index]],Directory[Index],0),MATCH('DEAL DIRECTORY'!U$5,Directory[#Headers],0))</f>
        <v>--</v>
      </c>
      <c r="V259" s="129">
        <f>INDEX(Directory[],MATCH(tbl_deal[[#This Row],[Index]],Directory[Index],0),MATCH('DEAL DIRECTORY'!V$5,Directory[#Headers],0))</f>
        <v>60</v>
      </c>
      <c r="W259" s="129" t="str">
        <f>INDEX(Directory[],MATCH(tbl_deal[[#This Row],[Index]],Directory[Index],0),MATCH('DEAL DIRECTORY'!W$5,Directory[#Headers],0))</f>
        <v>直发(红筹)</v>
      </c>
      <c r="X259" s="129" t="str">
        <f>INDEX(Directory[],MATCH(tbl_deal[[#This Row],[Index]],Directory[Index],0),MATCH('DEAL DIRECTORY'!X$5,Directory[#Headers],0))</f>
        <v>绿色债券</v>
      </c>
      <c r="Y259" s="129" t="str">
        <f>INDEX(Directory[],MATCH(tbl_deal[[#This Row],[Index]],Directory[Index],0),MATCH('DEAL DIRECTORY'!Y$5,Directory[#Headers],0))</f>
        <v>新交所</v>
      </c>
      <c r="Z259" s="129" t="str">
        <f>INDEX(Directory[],MATCH(tbl_deal[[#This Row],[Index]],Directory[Index],0),MATCH('DEAL DIRECTORY'!Z$5,Directory[#Headers],0))</f>
        <v/>
      </c>
      <c r="AA259" s="129" t="str">
        <f>INDEX(Directory[],MATCH(tbl_deal[[#This Row],[Index]],Directory[Index],0),MATCH('DEAL DIRECTORY'!AA$5,Directory[#Headers],0))</f>
        <v>增发</v>
      </c>
      <c r="AB259" s="129" t="str">
        <f>INDEX(Directory[],MATCH(tbl_deal[[#This Row],[Index]],Directory[Index],0),MATCH('DEAL DIRECTORY'!AB$5,Directory[#Headers],0))</f>
        <v>BISL</v>
      </c>
      <c r="AC259" s="129" t="str">
        <f>INDEX(Directory[],MATCH(tbl_deal[[#This Row],[Index]],Directory[Index],0),MATCH('DEAL DIRECTORY'!AC$5,Directory[#Headers],0))</f>
        <v>--</v>
      </c>
      <c r="AD259" s="129" t="str">
        <f>INDEX(Directory[],MATCH(tbl_deal[[#This Row],[Index]],Directory[Index],0),MATCH('DEAL DIRECTORY'!AD$5,Directory[#Headers],0))</f>
        <v>--</v>
      </c>
      <c r="AE259" s="129" t="str">
        <f>INDEX(Directory[],MATCH(tbl_deal[[#This Row],[Index]],Directory[Index],0),MATCH('DEAL DIRECTORY'!AE$5,Directory[#Headers],0))</f>
        <v>--</v>
      </c>
      <c r="AF259" s="129" t="str">
        <f>INDEX(Directory[],MATCH(tbl_deal[[#This Row],[Index]],Directory[Index],0),MATCH('DEAL DIRECTORY'!AF$5,Directory[#Headers],0))</f>
        <v>N</v>
      </c>
      <c r="AG259" s="129" t="str">
        <f>INDEX(Directory[],MATCH(tbl_deal[[#This Row],[Index]],Directory[Index],0),MATCH('DEAL DIRECTORY'!AG$5,Directory[#Headers],0))</f>
        <v>当代置业(中国)有限公司</v>
      </c>
      <c r="AH259" s="129" t="str">
        <f>INDEX(Directory[],MATCH(tbl_deal[[#This Row],[Index]],Directory[Index],0),MATCH('DEAL DIRECTORY'!AH$5,Directory[#Headers],0))</f>
        <v>B2/--/B</v>
      </c>
      <c r="AI259" s="129" t="str">
        <f>INDEX(Directory[],MATCH(tbl_deal[[#This Row],[Index]],Directory[Index],0),MATCH('DEAL DIRECTORY'!AI$5,Directory[#Headers],0))</f>
        <v>--</v>
      </c>
      <c r="AJ259" s="129" t="str">
        <f>INDEX(Directory[],MATCH(tbl_deal[[#This Row],[Index]],Directory[Index],0),MATCH('DEAL DIRECTORY'!AJ$5,Directory[#Headers],0))</f>
        <v>北京</v>
      </c>
      <c r="AK259" s="129" t="str">
        <f>INDEX(Directory[],MATCH(tbl_deal[[#This Row],[Index]],Directory[Index],0),MATCH('DEAL DIRECTORY'!AK$5,Directory[#Headers],0))</f>
        <v>--</v>
      </c>
      <c r="AL259" s="129" t="str">
        <f>INDEX(Directory[],MATCH(tbl_deal[[#This Row],[Index]],Directory[Index],0),MATCH('DEAL DIRECTORY'!AL$5,Directory[#Headers],0))</f>
        <v>--</v>
      </c>
      <c r="AM259" s="129" t="str">
        <f>INDEX(Directory[],MATCH(tbl_deal[[#This Row],[Index]],Directory[Index],0),MATCH('DEAL DIRECTORY'!AM$5,Directory[#Headers],0))</f>
        <v>--</v>
      </c>
      <c r="AN259" s="129" t="str">
        <f>INDEX(Directory[],MATCH(tbl_deal[[#This Row],[Index]],Directory[Index],0),MATCH('DEAL DIRECTORY'!AN$5,Directory[#Headers],0))</f>
        <v>--</v>
      </c>
      <c r="AO259" s="129">
        <f>IF(ISBLANK(INDEX(Directory[],MATCH(tbl_deal[[#This Row],[Index]],Directory[Index],0),MATCH('DEAL DIRECTORY'!AO$5,Directory[#Headers],0))),"--",INDEX(Directory[],MATCH(tbl_deal[[#This Row],[Index]],Directory[Index],0),MATCH('DEAL DIRECTORY'!AO$5,Directory[#Headers],0)))</f>
        <v>56250</v>
      </c>
      <c r="AP259" s="133">
        <f>INDEX(Directory[],MATCH(tbl_deal[[#This Row],[Index]],Directory[Index],0),MATCH('DEAL DIRECTORY'!AP$5,Directory[#Headers],0))</f>
        <v>0.77</v>
      </c>
      <c r="AQ259" s="129">
        <f>INDEX(Directory[],MATCH(tbl_deal[[#This Row],[Index]],Directory[Index],0),MATCH('DEAL DIRECTORY'!AQ$5,Directory[#Headers],0))</f>
        <v>4.9800000000000004</v>
      </c>
      <c r="AR259" s="129">
        <f>INDEX(Directory[],MATCH(tbl_deal[[#This Row],[Index]],Directory[Index],0),MATCH('DEAL DIRECTORY'!AR$5,Directory[#Headers],0))</f>
        <v>5.9690000000000003</v>
      </c>
      <c r="AS259" s="129" t="str">
        <f>INDEX(Directory[],MATCH(tbl_deal[[#This Row],[Index]],Directory[Index],0),MATCH('DEAL DIRECTORY'!AS$5,Directory[#Headers],0))</f>
        <v>民企</v>
      </c>
      <c r="AT259" s="129" t="str">
        <f>INDEX(Directory[],MATCH(tbl_deal[[#This Row],[Index]],Directory[Index],0),MATCH('DEAL DIRECTORY'!AT$5,Directory[#Headers],0))</f>
        <v>房地产</v>
      </c>
      <c r="AU259" s="129" t="str">
        <f>INDEX(Directory[],MATCH(tbl_deal[[#This Row],[Index]],Directory[Index],0),MATCH('DEAL DIRECTORY'!AU$5,Directory[#Headers],0))</f>
        <v>--</v>
      </c>
      <c r="AV259" s="129" t="str">
        <f>INDEX(Directory[],MATCH(tbl_deal[[#This Row],[Index]],Directory[Index],0),MATCH('DEAL DIRECTORY'!AV$5,Directory[#Headers],0))</f>
        <v>红筹</v>
      </c>
      <c r="AW259" s="129" t="str">
        <f>INDEX(Directory[],MATCH(tbl_deal[[#This Row],[Index]],Directory[Index],0),MATCH('DEAL DIRECTORY'!AW$5,Directory[#Headers],0))</f>
        <v>高收益</v>
      </c>
      <c r="AX259" s="129" t="str">
        <f>INDEX(Directory[],MATCH(tbl_deal[[#This Row],[Index]],Directory[Index],0),MATCH('DEAL DIRECTORY'!AX$5,Directory[#Headers],0))</f>
        <v>≤2亿</v>
      </c>
      <c r="AY259" s="129" t="str">
        <f>INDEX(Directory[],MATCH(tbl_deal[[#This Row],[Index]],Directory[Index],0),MATCH('DEAL DIRECTORY'!AY$5,Directory[#Headers],0))</f>
        <v>21年</v>
      </c>
      <c r="AZ259" s="129" t="str">
        <f>INDEX(Directory[],MATCH(tbl_deal[[#This Row],[Index]],Directory[Index],0),MATCH('DEAL DIRECTORY'!AZ$5,Directory[#Headers],0))</f>
        <v>Q1</v>
      </c>
      <c r="BA259" s="129" t="str">
        <f>INDEX(Directory[],MATCH(tbl_deal[[#This Row],[Index]],Directory[Index],0),MATCH('DEAL DIRECTORY'!BA$5,Directory[#Headers],0))</f>
        <v>01月</v>
      </c>
      <c r="BB259" s="129" t="str">
        <f>INDEX(Directory[],MATCH(tbl_deal[[#This Row],[Index]],Directory[Index],0),MATCH('DEAL DIRECTORY'!BB$5,Directory[#Headers],0))</f>
        <v>--</v>
      </c>
      <c r="BC259" s="129" t="str">
        <f>INDEX(Directory[],MATCH(tbl_deal[[#This Row],[Index]],Directory[Index],0),MATCH('DEAL DIRECTORY'!BC$5,Directory[#Headers],0))</f>
        <v>MODERN LAND CHINA CO LTD</v>
      </c>
      <c r="BD259" s="129" t="str">
        <f>INDEX(Directory[],MATCH(tbl_deal[[#This Row],[Index]],Directory[Index],0),MATCH('DEAL DIRECTORY'!BD$5,Directory[#Headers],0))</f>
        <v>XS2127478316</v>
      </c>
      <c r="BE259" s="137" t="str">
        <f>INDEX(Directory[],MATCH(tbl_deal[[#This Row],[Index]],Directory[Index],0),MATCH('DEAL DIRECTORY'!BE$5,Directory[#Headers],0))</f>
        <v>21年01月</v>
      </c>
      <c r="BF259" s="137" t="str">
        <f>INDEX(Directory[],MATCH(tbl_deal[[#This Row],[Index]],Directory[Index],0),MATCH('DEAL DIRECTORY'!BF$5,Directory[#Headers],0))</f>
        <v>当代置业</v>
      </c>
      <c r="BG259" s="137" t="str">
        <f>INDEX(Directory[],MATCH(tbl_deal[[#This Row],[Index]],Directory[Index],0),MATCH('DEAL DIRECTORY'!BG$5,Directory[#Headers],0))</f>
        <v>B3/--/B</v>
      </c>
      <c r="BH259" s="137" t="str">
        <f>INDEX(Directory[],MATCH(tbl_deal[[#This Row],[Index]],Directory[Index],0),MATCH('DEAL DIRECTORY'!BH$5,Directory[#Headers],0))</f>
        <v>绿色债券</v>
      </c>
      <c r="BI259" s="137" t="str">
        <f>INDEX(Directory[],MATCH(tbl_deal[[#This Row],[Index]],Directory[Index],0),MATCH('DEAL DIRECTORY'!BI$5,Directory[#Headers],0))</f>
        <v>增发7700万美元</v>
      </c>
      <c r="BJ259" s="137" t="str">
        <f>INDEX(Directory[],MATCH(tbl_deal[[#This Row],[Index]],Directory[Index],0),MATCH('DEAL DIRECTORY'!BJ$5,Directory[#Headers],0))</f>
        <v>4年</v>
      </c>
      <c r="BK259" s="137" t="str">
        <f>INDEX(Directory[],MATCH(tbl_deal[[#This Row],[Index]],Directory[Index],0),MATCH('DEAL DIRECTORY'!BK$5,Directory[#Headers],0))</f>
        <v>11.95%</v>
      </c>
      <c r="BL259" s="137" t="str">
        <f>INDEX(Directory[],MATCH(tbl_deal[[#This Row],[Index]],Directory[Index],0),MATCH('DEAL DIRECTORY'!BL$5,Directory[#Headers],0))</f>
        <v>全球协调人</v>
      </c>
      <c r="BM259" s="129" t="str">
        <f>INDEX(Directory[],MATCH(tbl_deal[[#This Row],[Index]],Directory[Index],0),MATCH('DEAL DIRECTORY'!BM$5,Directory[#Headers],0))</f>
        <v>\\10.10.1.215\dcm$\Deals\Completed\2021 Completed\Reunion II Tap 当代置业</v>
      </c>
      <c r="BN259" s="4"/>
      <c r="BO259" s="4"/>
      <c r="BP259" s="4"/>
    </row>
    <row r="260" spans="3:68" ht="20.25" customHeight="1" x14ac:dyDescent="0.25">
      <c r="C260" s="129">
        <f>Directory[[#This Row],[Index]]</f>
        <v>211</v>
      </c>
      <c r="D260" s="130">
        <f>INDEX(Directory[],MATCH(tbl_deal[[#This Row],[Index]],Directory[Index],0),MATCH('DEAL DIRECTORY'!D$5,Directory[#Headers],0))</f>
        <v>44221</v>
      </c>
      <c r="E260" s="129" t="str">
        <f>INDEX(Directory[],MATCH(tbl_deal[[#This Row],[Index]],Directory[Index],0),MATCH('DEAL DIRECTORY'!E$5,Directory[#Headers],0))</f>
        <v>绿色</v>
      </c>
      <c r="F260" s="129" t="str">
        <f>INDEX(Directory[],MATCH(tbl_deal[[#This Row],[Index]],Directory[Index],0),MATCH('DEAL DIRECTORY'!F$5,Directory[#Headers],0))</f>
        <v/>
      </c>
      <c r="G260" s="129" t="str">
        <f>INDEX(Directory[],MATCH(tbl_deal[[#This Row],[Index]],Directory[Index],0),MATCH('DEAL DIRECTORY'!G$5,Directory[#Headers],0))</f>
        <v>Reunion II Tap</v>
      </c>
      <c r="H260" s="135" t="str">
        <f>IF(tbl_deal[[#This Row],[FolderPath]]="","",HYPERLINK(tbl_deal[[#This Row],[FolderPath]],"📂"))</f>
        <v/>
      </c>
      <c r="I260" s="129" t="str">
        <f>INDEX(Directory[],MATCH(tbl_deal[[#This Row],[Index]],Directory[Index],0),MATCH('DEAL DIRECTORY'!I$5,Directory[#Headers],0))</f>
        <v>JGC</v>
      </c>
      <c r="J260" s="129" t="str">
        <f>INDEX(Directory[],MATCH(tbl_deal[[#This Row],[Index]],Directory[Index],0),MATCH('DEAL DIRECTORY'!J$5,Directory[#Headers],0))</f>
        <v>n/a</v>
      </c>
      <c r="K260" s="129" t="str">
        <f>INDEX(Directory[],MATCH(tbl_deal[[#This Row],[Index]],Directory[Index],0),MATCH('DEAL DIRECTORY'!K$5,Directory[#Headers],0))</f>
        <v>POE组</v>
      </c>
      <c r="L260" s="129">
        <f>INDEX(Directory[],MATCH(tbl_deal[[#This Row],[Index]],Directory[Index],0),MATCH('DEAL DIRECTORY'!L$5,Directory[#Headers],0))</f>
        <v>4</v>
      </c>
      <c r="M260" s="129" t="str">
        <f>INDEX(Directory[],MATCH(tbl_deal[[#This Row],[Index]],Directory[Index],0),MATCH('DEAL DIRECTORY'!M$5,Directory[#Headers],0))</f>
        <v>当代置业*</v>
      </c>
      <c r="N260" s="129" t="str">
        <f>INDEX(Directory[],MATCH(tbl_deal[[#This Row],[Index]],Directory[Index],0),MATCH('DEAL DIRECTORY'!N$5,Directory[#Headers],0))</f>
        <v>B3/--/B</v>
      </c>
      <c r="O260" s="129" t="str">
        <f>INDEX(Directory[],MATCH(tbl_deal[[#This Row],[Index]],Directory[Index],0),MATCH('DEAL DIRECTORY'!O$5,Directory[#Headers],0))</f>
        <v>USD</v>
      </c>
      <c r="P260" s="129">
        <f>INDEX(Directory[],MATCH(tbl_deal[[#This Row],[Index]],Directory[Index],0),MATCH('DEAL DIRECTORY'!P$5,Directory[#Headers],0))</f>
        <v>0.71</v>
      </c>
      <c r="Q260" s="129" t="str">
        <f>INDEX(Directory[],MATCH(tbl_deal[[#This Row],[Index]],Directory[Index],0),MATCH('DEAL DIRECTORY'!Q$5,Directory[#Headers],0))</f>
        <v>2.2</v>
      </c>
      <c r="R260" s="129" t="str">
        <f>INDEX(Directory[],MATCH(tbl_deal[[#This Row],[Index]],Directory[Index],0),MATCH('DEAL DIRECTORY'!R$5,Directory[#Headers],0))</f>
        <v>9.8%</v>
      </c>
      <c r="S260" s="129" t="str">
        <f>INDEX(Directory[],MATCH(tbl_deal[[#This Row],[Index]],Directory[Index],0),MATCH('DEAL DIRECTORY'!S$5,Directory[#Headers],0))</f>
        <v>10.5%a</v>
      </c>
      <c r="T260" s="129" t="str">
        <f>INDEX(Directory[],MATCH(tbl_deal[[#This Row],[Index]],Directory[Index],0),MATCH('DEAL DIRECTORY'!T$5,Directory[#Headers],0))</f>
        <v>9.95%</v>
      </c>
      <c r="U260" s="129" t="str">
        <f>INDEX(Directory[],MATCH(tbl_deal[[#This Row],[Index]],Directory[Index],0),MATCH('DEAL DIRECTORY'!U$5,Directory[#Headers],0))</f>
        <v>--</v>
      </c>
      <c r="V260" s="131">
        <f>INDEX(Directory[],MATCH(tbl_deal[[#This Row],[Index]],Directory[Index],0),MATCH('DEAL DIRECTORY'!V$5,Directory[#Headers],0))</f>
        <v>55</v>
      </c>
      <c r="W260" s="129" t="str">
        <f>INDEX(Directory[],MATCH(tbl_deal[[#This Row],[Index]],Directory[Index],0),MATCH('DEAL DIRECTORY'!W$5,Directory[#Headers],0))</f>
        <v>直发(红筹)</v>
      </c>
      <c r="X260" s="129" t="str">
        <f>INDEX(Directory[],MATCH(tbl_deal[[#This Row],[Index]],Directory[Index],0),MATCH('DEAL DIRECTORY'!X$5,Directory[#Headers],0))</f>
        <v>绿色债券</v>
      </c>
      <c r="Y260" s="129" t="str">
        <f>INDEX(Directory[],MATCH(tbl_deal[[#This Row],[Index]],Directory[Index],0),MATCH('DEAL DIRECTORY'!Y$5,Directory[#Headers],0))</f>
        <v>港交所</v>
      </c>
      <c r="Z260" s="129" t="str">
        <f>INDEX(Directory[],MATCH(tbl_deal[[#This Row],[Index]],Directory[Index],0),MATCH('DEAL DIRECTORY'!Z$5,Directory[#Headers],0))</f>
        <v/>
      </c>
      <c r="AA260" s="129" t="str">
        <f>INDEX(Directory[],MATCH(tbl_deal[[#This Row],[Index]],Directory[Index],0),MATCH('DEAL DIRECTORY'!AA$5,Directory[#Headers],0))</f>
        <v>增发</v>
      </c>
      <c r="AB260" s="129" t="str">
        <f>INDEX(Directory[],MATCH(tbl_deal[[#This Row],[Index]],Directory[Index],0),MATCH('DEAL DIRECTORY'!AB$5,Directory[#Headers],0))</f>
        <v>BISL</v>
      </c>
      <c r="AC260" s="129" t="str">
        <f>INDEX(Directory[],MATCH(tbl_deal[[#This Row],[Index]],Directory[Index],0),MATCH('DEAL DIRECTORY'!AC$5,Directory[#Headers],0))</f>
        <v>--</v>
      </c>
      <c r="AD260" s="129" t="str">
        <f>INDEX(Directory[],MATCH(tbl_deal[[#This Row],[Index]],Directory[Index],0),MATCH('DEAL DIRECTORY'!AD$5,Directory[#Headers],0))</f>
        <v>--</v>
      </c>
      <c r="AE260" s="129" t="str">
        <f>INDEX(Directory[],MATCH(tbl_deal[[#This Row],[Index]],Directory[Index],0),MATCH('DEAL DIRECTORY'!AE$5,Directory[#Headers],0))</f>
        <v>--</v>
      </c>
      <c r="AF260" s="129" t="str">
        <f>INDEX(Directory[],MATCH(tbl_deal[[#This Row],[Index]],Directory[Index],0),MATCH('DEAL DIRECTORY'!AF$5,Directory[#Headers],0))</f>
        <v>N</v>
      </c>
      <c r="AG260" s="129" t="str">
        <f>INDEX(Directory[],MATCH(tbl_deal[[#This Row],[Index]],Directory[Index],0),MATCH('DEAL DIRECTORY'!AG$5,Directory[#Headers],0))</f>
        <v>当代置业(中国)有限公司</v>
      </c>
      <c r="AH260" s="129" t="str">
        <f>INDEX(Directory[],MATCH(tbl_deal[[#This Row],[Index]],Directory[Index],0),MATCH('DEAL DIRECTORY'!AH$5,Directory[#Headers],0))</f>
        <v>B2/--/B</v>
      </c>
      <c r="AI260" s="129" t="str">
        <f>INDEX(Directory[],MATCH(tbl_deal[[#This Row],[Index]],Directory[Index],0),MATCH('DEAL DIRECTORY'!AI$5,Directory[#Headers],0))</f>
        <v>--</v>
      </c>
      <c r="AJ260" s="129" t="str">
        <f>INDEX(Directory[],MATCH(tbl_deal[[#This Row],[Index]],Directory[Index],0),MATCH('DEAL DIRECTORY'!AJ$5,Directory[#Headers],0))</f>
        <v>北京</v>
      </c>
      <c r="AK260" s="129" t="str">
        <f>INDEX(Directory[],MATCH(tbl_deal[[#This Row],[Index]],Directory[Index],0),MATCH('DEAL DIRECTORY'!AK$5,Directory[#Headers],0))</f>
        <v>--</v>
      </c>
      <c r="AL260" s="129" t="str">
        <f>INDEX(Directory[],MATCH(tbl_deal[[#This Row],[Index]],Directory[Index],0),MATCH('DEAL DIRECTORY'!AL$5,Directory[#Headers],0))</f>
        <v>--</v>
      </c>
      <c r="AM260" s="129" t="str">
        <f>INDEX(Directory[],MATCH(tbl_deal[[#This Row],[Index]],Directory[Index],0),MATCH('DEAL DIRECTORY'!AM$5,Directory[#Headers],0))</f>
        <v>--</v>
      </c>
      <c r="AN260" s="129" t="str">
        <f>INDEX(Directory[],MATCH(tbl_deal[[#This Row],[Index]],Directory[Index],0),MATCH('DEAL DIRECTORY'!AN$5,Directory[#Headers],0))</f>
        <v>--</v>
      </c>
      <c r="AO260" s="132">
        <f>IF(ISBLANK(INDEX(Directory[],MATCH(tbl_deal[[#This Row],[Index]],Directory[Index],0),MATCH('DEAL DIRECTORY'!AO$5,Directory[#Headers],0))),"--",INDEX(Directory[],MATCH(tbl_deal[[#This Row],[Index]],Directory[Index],0),MATCH('DEAL DIRECTORY'!AO$5,Directory[#Headers],0)))</f>
        <v>56250</v>
      </c>
      <c r="AP260" s="129">
        <f>INDEX(Directory[],MATCH(tbl_deal[[#This Row],[Index]],Directory[Index],0),MATCH('DEAL DIRECTORY'!AP$5,Directory[#Headers],0))</f>
        <v>0.71</v>
      </c>
      <c r="AQ260" s="129">
        <f>INDEX(Directory[],MATCH(tbl_deal[[#This Row],[Index]],Directory[Index],0),MATCH('DEAL DIRECTORY'!AQ$5,Directory[#Headers],0))</f>
        <v>4.59</v>
      </c>
      <c r="AR260" s="129">
        <f>INDEX(Directory[],MATCH(tbl_deal[[#This Row],[Index]],Directory[Index],0),MATCH('DEAL DIRECTORY'!AR$5,Directory[#Headers],0))</f>
        <v>5.5039999999999996</v>
      </c>
      <c r="AS260" s="129" t="str">
        <f>INDEX(Directory[],MATCH(tbl_deal[[#This Row],[Index]],Directory[Index],0),MATCH('DEAL DIRECTORY'!AS$5,Directory[#Headers],0))</f>
        <v>民企</v>
      </c>
      <c r="AT260" s="129" t="str">
        <f>INDEX(Directory[],MATCH(tbl_deal[[#This Row],[Index]],Directory[Index],0),MATCH('DEAL DIRECTORY'!AT$5,Directory[#Headers],0))</f>
        <v>房地产</v>
      </c>
      <c r="AU260" s="129" t="str">
        <f>INDEX(Directory[],MATCH(tbl_deal[[#This Row],[Index]],Directory[Index],0),MATCH('DEAL DIRECTORY'!AU$5,Directory[#Headers],0))</f>
        <v>--</v>
      </c>
      <c r="AV260" s="129" t="str">
        <f>INDEX(Directory[],MATCH(tbl_deal[[#This Row],[Index]],Directory[Index],0),MATCH('DEAL DIRECTORY'!AV$5,Directory[#Headers],0))</f>
        <v>红筹</v>
      </c>
      <c r="AW260" s="129" t="str">
        <f>INDEX(Directory[],MATCH(tbl_deal[[#This Row],[Index]],Directory[Index],0),MATCH('DEAL DIRECTORY'!AW$5,Directory[#Headers],0))</f>
        <v>高收益</v>
      </c>
      <c r="AX260" s="129" t="str">
        <f>INDEX(Directory[],MATCH(tbl_deal[[#This Row],[Index]],Directory[Index],0),MATCH('DEAL DIRECTORY'!AX$5,Directory[#Headers],0))</f>
        <v>≤2亿</v>
      </c>
      <c r="AY260" s="133" t="str">
        <f>INDEX(Directory[],MATCH(tbl_deal[[#This Row],[Index]],Directory[Index],0),MATCH('DEAL DIRECTORY'!AY$5,Directory[#Headers],0))</f>
        <v>21年</v>
      </c>
      <c r="AZ260" s="129" t="str">
        <f>INDEX(Directory[],MATCH(tbl_deal[[#This Row],[Index]],Directory[Index],0),MATCH('DEAL DIRECTORY'!AZ$5,Directory[#Headers],0))</f>
        <v>Q1</v>
      </c>
      <c r="BA260" s="129" t="str">
        <f>INDEX(Directory[],MATCH(tbl_deal[[#This Row],[Index]],Directory[Index],0),MATCH('DEAL DIRECTORY'!BA$5,Directory[#Headers],0))</f>
        <v>01月</v>
      </c>
      <c r="BB260" s="129" t="str">
        <f>INDEX(Directory[],MATCH(tbl_deal[[#This Row],[Index]],Directory[Index],0),MATCH('DEAL DIRECTORY'!BB$5,Directory[#Headers],0))</f>
        <v>--</v>
      </c>
      <c r="BC260" s="129" t="str">
        <f>INDEX(Directory[],MATCH(tbl_deal[[#This Row],[Index]],Directory[Index],0),MATCH('DEAL DIRECTORY'!BC$5,Directory[#Headers],0))</f>
        <v>MODERN LAND CHINA CO LTD</v>
      </c>
      <c r="BD260" s="129" t="str">
        <f>INDEX(Directory[],MATCH(tbl_deal[[#This Row],[Index]],Directory[Index],0),MATCH('DEAL DIRECTORY'!BD$5,Directory[#Headers],0))</f>
        <v>XS2277613423</v>
      </c>
      <c r="BE260" s="137" t="str">
        <f>INDEX(Directory[],MATCH(tbl_deal[[#This Row],[Index]],Directory[Index],0),MATCH('DEAL DIRECTORY'!BE$5,Directory[#Headers],0))</f>
        <v>21年01月</v>
      </c>
      <c r="BF260" s="137" t="str">
        <f>INDEX(Directory[],MATCH(tbl_deal[[#This Row],[Index]],Directory[Index],0),MATCH('DEAL DIRECTORY'!BF$5,Directory[#Headers],0))</f>
        <v>当代置业</v>
      </c>
      <c r="BG260" s="137" t="str">
        <f>INDEX(Directory[],MATCH(tbl_deal[[#This Row],[Index]],Directory[Index],0),MATCH('DEAL DIRECTORY'!BG$5,Directory[#Headers],0))</f>
        <v>B3/--/B</v>
      </c>
      <c r="BH260" s="137" t="str">
        <f>INDEX(Directory[],MATCH(tbl_deal[[#This Row],[Index]],Directory[Index],0),MATCH('DEAL DIRECTORY'!BH$5,Directory[#Headers],0))</f>
        <v>绿色债券</v>
      </c>
      <c r="BI260" s="137" t="str">
        <f>INDEX(Directory[],MATCH(tbl_deal[[#This Row],[Index]],Directory[Index],0),MATCH('DEAL DIRECTORY'!BI$5,Directory[#Headers],0))</f>
        <v>增发7100万美元</v>
      </c>
      <c r="BJ260" s="137" t="str">
        <f>INDEX(Directory[],MATCH(tbl_deal[[#This Row],[Index]],Directory[Index],0),MATCH('DEAL DIRECTORY'!BJ$5,Directory[#Headers],0))</f>
        <v>2.2年</v>
      </c>
      <c r="BK260" s="137" t="str">
        <f>INDEX(Directory[],MATCH(tbl_deal[[#This Row],[Index]],Directory[Index],0),MATCH('DEAL DIRECTORY'!BK$5,Directory[#Headers],0))</f>
        <v>9.8%</v>
      </c>
      <c r="BL260" s="137" t="str">
        <f>INDEX(Directory[],MATCH(tbl_deal[[#This Row],[Index]],Directory[Index],0),MATCH('DEAL DIRECTORY'!BL$5,Directory[#Headers],0))</f>
        <v>全球协调人</v>
      </c>
      <c r="BM260" s="129" t="str">
        <f>INDEX(Directory[],MATCH(tbl_deal[[#This Row],[Index]],Directory[Index],0),MATCH('DEAL DIRECTORY'!BM$5,Directory[#Headers],0))</f>
        <v/>
      </c>
      <c r="BN260" s="4"/>
      <c r="BO260" s="4"/>
      <c r="BP260" s="4"/>
    </row>
    <row r="261" spans="3:68" ht="20.25" customHeight="1" x14ac:dyDescent="0.25">
      <c r="C261" s="129">
        <f>Directory[[#This Row],[Index]]</f>
        <v>210</v>
      </c>
      <c r="D261" s="130">
        <f>INDEX(Directory[],MATCH(tbl_deal[[#This Row],[Index]],Directory[Index],0),MATCH('DEAL DIRECTORY'!D$5,Directory[#Headers],0))</f>
        <v>44221</v>
      </c>
      <c r="E261" s="129" t="str">
        <f>INDEX(Directory[],MATCH(tbl_deal[[#This Row],[Index]],Directory[Index],0),MATCH('DEAL DIRECTORY'!E$5,Directory[#Headers],0))</f>
        <v/>
      </c>
      <c r="F261" s="129" t="str">
        <f>INDEX(Directory[],MATCH(tbl_deal[[#This Row],[Index]],Directory[Index],0),MATCH('DEAL DIRECTORY'!F$5,Directory[#Headers],0))</f>
        <v/>
      </c>
      <c r="G261" s="129" t="str">
        <f>INDEX(Directory[],MATCH(tbl_deal[[#This Row],[Index]],Directory[Index],0),MATCH('DEAL DIRECTORY'!G$5,Directory[#Headers],0))</f>
        <v>Bullet</v>
      </c>
      <c r="H261" s="135" t="str">
        <f>IF(tbl_deal[[#This Row],[FolderPath]]="","",HYPERLINK(tbl_deal[[#This Row],[FolderPath]],"📂"))</f>
        <v>📂</v>
      </c>
      <c r="I261" s="129" t="str">
        <f>INDEX(Directory[],MATCH(tbl_deal[[#This Row],[Index]],Directory[Index],0),MATCH('DEAL DIRECTORY'!I$5,Directory[#Headers],0))</f>
        <v>JBR</v>
      </c>
      <c r="J261" s="129" t="str">
        <f>INDEX(Directory[],MATCH(tbl_deal[[#This Row],[Index]],Directory[Index],0),MATCH('DEAL DIRECTORY'!J$5,Directory[#Headers],0))</f>
        <v>n/a</v>
      </c>
      <c r="K261" s="129" t="str">
        <f>INDEX(Directory[],MATCH(tbl_deal[[#This Row],[Index]],Directory[Index],0),MATCH('DEAL DIRECTORY'!K$5,Directory[#Headers],0))</f>
        <v>POE组</v>
      </c>
      <c r="L261" s="129">
        <f>INDEX(Directory[],MATCH(tbl_deal[[#This Row],[Index]],Directory[Index],0),MATCH('DEAL DIRECTORY'!L$5,Directory[#Headers],0))</f>
        <v>2</v>
      </c>
      <c r="M261" s="129" t="str">
        <f>INDEX(Directory[],MATCH(tbl_deal[[#This Row],[Index]],Directory[Index],0),MATCH('DEAL DIRECTORY'!M$5,Directory[#Headers],0))</f>
        <v>中梁控股</v>
      </c>
      <c r="N261" s="129" t="str">
        <f>INDEX(Directory[],MATCH(tbl_deal[[#This Row],[Index]],Directory[Index],0),MATCH('DEAL DIRECTORY'!N$5,Directory[#Headers],0))</f>
        <v>--/--/B+</v>
      </c>
      <c r="O261" s="129" t="str">
        <f>INDEX(Directory[],MATCH(tbl_deal[[#This Row],[Index]],Directory[Index],0),MATCH('DEAL DIRECTORY'!O$5,Directory[#Headers],0))</f>
        <v>USD</v>
      </c>
      <c r="P261" s="129">
        <f>INDEX(Directory[],MATCH(tbl_deal[[#This Row],[Index]],Directory[Index],0),MATCH('DEAL DIRECTORY'!P$5,Directory[#Headers],0))</f>
        <v>2.5</v>
      </c>
      <c r="Q261" s="129" t="str">
        <f>INDEX(Directory[],MATCH(tbl_deal[[#This Row],[Index]],Directory[Index],0),MATCH('DEAL DIRECTORY'!Q$5,Directory[#Headers],0))</f>
        <v>1</v>
      </c>
      <c r="R261" s="129" t="str">
        <f>INDEX(Directory[],MATCH(tbl_deal[[#This Row],[Index]],Directory[Index],0),MATCH('DEAL DIRECTORY'!R$5,Directory[#Headers],0))</f>
        <v>7.5%</v>
      </c>
      <c r="S261" s="129" t="str">
        <f>INDEX(Directory[],MATCH(tbl_deal[[#This Row],[Index]],Directory[Index],0),MATCH('DEAL DIRECTORY'!S$5,Directory[#Headers],0))</f>
        <v>8.2%a</v>
      </c>
      <c r="T261" s="129" t="str">
        <f>INDEX(Directory[],MATCH(tbl_deal[[#This Row],[Index]],Directory[Index],0),MATCH('DEAL DIRECTORY'!T$5,Directory[#Headers],0))</f>
        <v>7.8%</v>
      </c>
      <c r="U261" s="129" t="str">
        <f>INDEX(Directory[],MATCH(tbl_deal[[#This Row],[Index]],Directory[Index],0),MATCH('DEAL DIRECTORY'!U$5,Directory[#Headers],0))</f>
        <v>--</v>
      </c>
      <c r="V261" s="131">
        <f>INDEX(Directory[],MATCH(tbl_deal[[#This Row],[Index]],Directory[Index],0),MATCH('DEAL DIRECTORY'!V$5,Directory[#Headers],0))</f>
        <v>40</v>
      </c>
      <c r="W261" s="129" t="str">
        <f>INDEX(Directory[],MATCH(tbl_deal[[#This Row],[Index]],Directory[Index],0),MATCH('DEAL DIRECTORY'!W$5,Directory[#Headers],0))</f>
        <v>直发(红筹)</v>
      </c>
      <c r="X261" s="129" t="str">
        <f>INDEX(Directory[],MATCH(tbl_deal[[#This Row],[Index]],Directory[Index],0),MATCH('DEAL DIRECTORY'!X$5,Directory[#Headers],0))</f>
        <v>--</v>
      </c>
      <c r="Y261" s="129" t="str">
        <f>INDEX(Directory[],MATCH(tbl_deal[[#This Row],[Index]],Directory[Index],0),MATCH('DEAL DIRECTORY'!Y$5,Directory[#Headers],0))</f>
        <v>港交所</v>
      </c>
      <c r="Z261" s="129" t="str">
        <f>INDEX(Directory[],MATCH(tbl_deal[[#This Row],[Index]],Directory[Index],0),MATCH('DEAL DIRECTORY'!Z$5,Directory[#Headers],0))</f>
        <v/>
      </c>
      <c r="AA261" s="129" t="str">
        <f>INDEX(Directory[],MATCH(tbl_deal[[#This Row],[Index]],Directory[Index],0),MATCH('DEAL DIRECTORY'!AA$5,Directory[#Headers],0))</f>
        <v/>
      </c>
      <c r="AB261" s="129" t="str">
        <f>INDEX(Directory[],MATCH(tbl_deal[[#This Row],[Index]],Directory[Index],0),MATCH('DEAL DIRECTORY'!AB$5,Directory[#Headers],0))</f>
        <v>BISL</v>
      </c>
      <c r="AC261" s="129" t="str">
        <f>INDEX(Directory[],MATCH(tbl_deal[[#This Row],[Index]],Directory[Index],0),MATCH('DEAL DIRECTORY'!AC$5,Directory[#Headers],0))</f>
        <v>--</v>
      </c>
      <c r="AD261" s="129" t="str">
        <f>INDEX(Directory[],MATCH(tbl_deal[[#This Row],[Index]],Directory[Index],0),MATCH('DEAL DIRECTORY'!AD$5,Directory[#Headers],0))</f>
        <v>--</v>
      </c>
      <c r="AE261" s="129" t="str">
        <f>INDEX(Directory[],MATCH(tbl_deal[[#This Row],[Index]],Directory[Index],0),MATCH('DEAL DIRECTORY'!AE$5,Directory[#Headers],0))</f>
        <v>--</v>
      </c>
      <c r="AF261" s="129" t="str">
        <f>INDEX(Directory[],MATCH(tbl_deal[[#This Row],[Index]],Directory[Index],0),MATCH('DEAL DIRECTORY'!AF$5,Directory[#Headers],0))</f>
        <v>N</v>
      </c>
      <c r="AG261" s="129" t="str">
        <f>INDEX(Directory[],MATCH(tbl_deal[[#This Row],[Index]],Directory[Index],0),MATCH('DEAL DIRECTORY'!AG$5,Directory[#Headers],0))</f>
        <v>中梁控股集团有限公司</v>
      </c>
      <c r="AH261" s="129" t="str">
        <f>INDEX(Directory[],MATCH(tbl_deal[[#This Row],[Index]],Directory[Index],0),MATCH('DEAL DIRECTORY'!AH$5,Directory[#Headers],0))</f>
        <v>--/--/--</v>
      </c>
      <c r="AI261" s="129" t="str">
        <f>INDEX(Directory[],MATCH(tbl_deal[[#This Row],[Index]],Directory[Index],0),MATCH('DEAL DIRECTORY'!AI$5,Directory[#Headers],0))</f>
        <v>--</v>
      </c>
      <c r="AJ261" s="129" t="str">
        <f>INDEX(Directory[],MATCH(tbl_deal[[#This Row],[Index]],Directory[Index],0),MATCH('DEAL DIRECTORY'!AJ$5,Directory[#Headers],0))</f>
        <v>上海</v>
      </c>
      <c r="AK261" s="129" t="str">
        <f>INDEX(Directory[],MATCH(tbl_deal[[#This Row],[Index]],Directory[Index],0),MATCH('DEAL DIRECTORY'!AK$5,Directory[#Headers],0))</f>
        <v>--</v>
      </c>
      <c r="AL261" s="129" t="str">
        <f>INDEX(Directory[],MATCH(tbl_deal[[#This Row],[Index]],Directory[Index],0),MATCH('DEAL DIRECTORY'!AL$5,Directory[#Headers],0))</f>
        <v>--</v>
      </c>
      <c r="AM261" s="129" t="str">
        <f>INDEX(Directory[],MATCH(tbl_deal[[#This Row],[Index]],Directory[Index],0),MATCH('DEAL DIRECTORY'!AM$5,Directory[#Headers],0))</f>
        <v>--</v>
      </c>
      <c r="AN261" s="129" t="str">
        <f>INDEX(Directory[],MATCH(tbl_deal[[#This Row],[Index]],Directory[Index],0),MATCH('DEAL DIRECTORY'!AN$5,Directory[#Headers],0))</f>
        <v>--</v>
      </c>
      <c r="AO261" s="132">
        <f>IF(ISBLANK(INDEX(Directory[],MATCH(tbl_deal[[#This Row],[Index]],Directory[Index],0),MATCH('DEAL DIRECTORY'!AO$5,Directory[#Headers],0))),"--",INDEX(Directory[],MATCH(tbl_deal[[#This Row],[Index]],Directory[Index],0),MATCH('DEAL DIRECTORY'!AO$5,Directory[#Headers],0)))</f>
        <v>50000</v>
      </c>
      <c r="AP261" s="129">
        <f>INDEX(Directory[],MATCH(tbl_deal[[#This Row],[Index]],Directory[Index],0),MATCH('DEAL DIRECTORY'!AP$5,Directory[#Headers],0))</f>
        <v>2.5</v>
      </c>
      <c r="AQ261" s="129">
        <f>INDEX(Directory[],MATCH(tbl_deal[[#This Row],[Index]],Directory[Index],0),MATCH('DEAL DIRECTORY'!AQ$5,Directory[#Headers],0))</f>
        <v>16.2</v>
      </c>
      <c r="AR261" s="129">
        <f>INDEX(Directory[],MATCH(tbl_deal[[#This Row],[Index]],Directory[Index],0),MATCH('DEAL DIRECTORY'!AR$5,Directory[#Headers],0))</f>
        <v>19.38</v>
      </c>
      <c r="AS261" s="129" t="str">
        <f>INDEX(Directory[],MATCH(tbl_deal[[#This Row],[Index]],Directory[Index],0),MATCH('DEAL DIRECTORY'!AS$5,Directory[#Headers],0))</f>
        <v>民企</v>
      </c>
      <c r="AT261" s="129" t="str">
        <f>INDEX(Directory[],MATCH(tbl_deal[[#This Row],[Index]],Directory[Index],0),MATCH('DEAL DIRECTORY'!AT$5,Directory[#Headers],0))</f>
        <v>房地产</v>
      </c>
      <c r="AU261" s="129" t="str">
        <f>INDEX(Directory[],MATCH(tbl_deal[[#This Row],[Index]],Directory[Index],0),MATCH('DEAL DIRECTORY'!AU$5,Directory[#Headers],0))</f>
        <v>--</v>
      </c>
      <c r="AV261" s="129" t="str">
        <f>INDEX(Directory[],MATCH(tbl_deal[[#This Row],[Index]],Directory[Index],0),MATCH('DEAL DIRECTORY'!AV$5,Directory[#Headers],0))</f>
        <v>红筹</v>
      </c>
      <c r="AW261" s="129" t="str">
        <f>INDEX(Directory[],MATCH(tbl_deal[[#This Row],[Index]],Directory[Index],0),MATCH('DEAL DIRECTORY'!AW$5,Directory[#Headers],0))</f>
        <v>高收益</v>
      </c>
      <c r="AX261" s="129" t="str">
        <f>INDEX(Directory[],MATCH(tbl_deal[[#This Row],[Index]],Directory[Index],0),MATCH('DEAL DIRECTORY'!AX$5,Directory[#Headers],0))</f>
        <v>2-3亿</v>
      </c>
      <c r="AY261" s="133" t="str">
        <f>INDEX(Directory[],MATCH(tbl_deal[[#This Row],[Index]],Directory[Index],0),MATCH('DEAL DIRECTORY'!AY$5,Directory[#Headers],0))</f>
        <v>21年</v>
      </c>
      <c r="AZ261" s="129" t="str">
        <f>INDEX(Directory[],MATCH(tbl_deal[[#This Row],[Index]],Directory[Index],0),MATCH('DEAL DIRECTORY'!AZ$5,Directory[#Headers],0))</f>
        <v>Q1</v>
      </c>
      <c r="BA261" s="129" t="str">
        <f>INDEX(Directory[],MATCH(tbl_deal[[#This Row],[Index]],Directory[Index],0),MATCH('DEAL DIRECTORY'!BA$5,Directory[#Headers],0))</f>
        <v>01月</v>
      </c>
      <c r="BB261" s="129" t="str">
        <f>INDEX(Directory[],MATCH(tbl_deal[[#This Row],[Index]],Directory[Index],0),MATCH('DEAL DIRECTORY'!BB$5,Directory[#Headers],0))</f>
        <v>--</v>
      </c>
      <c r="BC261" s="129" t="str">
        <f>INDEX(Directory[],MATCH(tbl_deal[[#This Row],[Index]],Directory[Index],0),MATCH('DEAL DIRECTORY'!BC$5,Directory[#Headers],0))</f>
        <v>ZHONGLIANG HOLDINGS GROUP CO LTD</v>
      </c>
      <c r="BD261" s="129" t="str">
        <f>INDEX(Directory[],MATCH(tbl_deal[[#This Row],[Index]],Directory[Index],0),MATCH('DEAL DIRECTORY'!BD$5,Directory[#Headers],0))</f>
        <v>XS2293903840</v>
      </c>
      <c r="BE261" s="137" t="str">
        <f>INDEX(Directory[],MATCH(tbl_deal[[#This Row],[Index]],Directory[Index],0),MATCH('DEAL DIRECTORY'!BE$5,Directory[#Headers],0))</f>
        <v>21年01月</v>
      </c>
      <c r="BF261" s="137" t="str">
        <f>INDEX(Directory[],MATCH(tbl_deal[[#This Row],[Index]],Directory[Index],0),MATCH('DEAL DIRECTORY'!BF$5,Directory[#Headers],0))</f>
        <v>中梁控股</v>
      </c>
      <c r="BG261" s="137" t="str">
        <f>INDEX(Directory[],MATCH(tbl_deal[[#This Row],[Index]],Directory[Index],0),MATCH('DEAL DIRECTORY'!BG$5,Directory[#Headers],0))</f>
        <v>--/--/B+</v>
      </c>
      <c r="BH261" s="137" t="str">
        <f>INDEX(Directory[],MATCH(tbl_deal[[#This Row],[Index]],Directory[Index],0),MATCH('DEAL DIRECTORY'!BH$5,Directory[#Headers],0))</f>
        <v>高级债</v>
      </c>
      <c r="BI261" s="137" t="str">
        <f>INDEX(Directory[],MATCH(tbl_deal[[#This Row],[Index]],Directory[Index],0),MATCH('DEAL DIRECTORY'!BI$5,Directory[#Headers],0))</f>
        <v>2.5亿美元</v>
      </c>
      <c r="BJ261" s="137" t="str">
        <f>INDEX(Directory[],MATCH(tbl_deal[[#This Row],[Index]],Directory[Index],0),MATCH('DEAL DIRECTORY'!BJ$5,Directory[#Headers],0))</f>
        <v>1年</v>
      </c>
      <c r="BK261" s="137" t="str">
        <f>INDEX(Directory[],MATCH(tbl_deal[[#This Row],[Index]],Directory[Index],0),MATCH('DEAL DIRECTORY'!BK$5,Directory[#Headers],0))</f>
        <v>7.5%</v>
      </c>
      <c r="BL261" s="137" t="str">
        <f>INDEX(Directory[],MATCH(tbl_deal[[#This Row],[Index]],Directory[Index],0),MATCH('DEAL DIRECTORY'!BL$5,Directory[#Headers],0))</f>
        <v>账簿管理人</v>
      </c>
      <c r="BM261" s="129" t="str">
        <f>INDEX(Directory[],MATCH(tbl_deal[[#This Row],[Index]],Directory[Index],0),MATCH('DEAL DIRECTORY'!BM$5,Directory[#Headers],0))</f>
        <v>\\10.10.1.215\dcm$\Deals\Completed\2021 Completed\Bullet 中梁[Jan]</v>
      </c>
      <c r="BN261" s="4"/>
      <c r="BO261" s="4"/>
      <c r="BP261" s="4"/>
    </row>
    <row r="262" spans="3:68" ht="20.25" customHeight="1" x14ac:dyDescent="0.25">
      <c r="C262" s="129">
        <f>Directory[[#This Row],[Index]]</f>
        <v>209</v>
      </c>
      <c r="D262" s="130">
        <f>INDEX(Directory[],MATCH(tbl_deal[[#This Row],[Index]],Directory[Index],0),MATCH('DEAL DIRECTORY'!D$5,Directory[#Headers],0))</f>
        <v>44211</v>
      </c>
      <c r="E262" s="129" t="str">
        <f>INDEX(Directory[],MATCH(tbl_deal[[#This Row],[Index]],Directory[Index],0),MATCH('DEAL DIRECTORY'!E$5,Directory[#Headers],0))</f>
        <v/>
      </c>
      <c r="F262" s="129" t="str">
        <f>INDEX(Directory[],MATCH(tbl_deal[[#This Row],[Index]],Directory[Index],0),MATCH('DEAL DIRECTORY'!F$5,Directory[#Headers],0))</f>
        <v/>
      </c>
      <c r="G262" s="129" t="str">
        <f>INDEX(Directory[],MATCH(tbl_deal[[#This Row],[Index]],Directory[Index],0),MATCH('DEAL DIRECTORY'!G$5,Directory[#Headers],0))</f>
        <v>Compass</v>
      </c>
      <c r="H262" s="135" t="str">
        <f>IF(tbl_deal[[#This Row],[FolderPath]]="","",HYPERLINK(tbl_deal[[#This Row],[FolderPath]],"📂"))</f>
        <v>📂</v>
      </c>
      <c r="I262" s="129" t="str">
        <f>INDEX(Directory[],MATCH(tbl_deal[[#This Row],[Index]],Directory[Index],0),MATCH('DEAL DIRECTORY'!I$5,Directory[#Headers],0))</f>
        <v>JBR</v>
      </c>
      <c r="J262" s="129" t="str">
        <f>INDEX(Directory[],MATCH(tbl_deal[[#This Row],[Index]],Directory[Index],0),MATCH('DEAL DIRECTORY'!J$5,Directory[#Headers],0))</f>
        <v>n/a</v>
      </c>
      <c r="K262" s="129" t="str">
        <f>INDEX(Directory[],MATCH(tbl_deal[[#This Row],[Index]],Directory[Index],0),MATCH('DEAL DIRECTORY'!K$5,Directory[#Headers],0))</f>
        <v>SOE组</v>
      </c>
      <c r="L262" s="129">
        <f>INDEX(Directory[],MATCH(tbl_deal[[#This Row],[Index]],Directory[Index],0),MATCH('DEAL DIRECTORY'!L$5,Directory[#Headers],0))</f>
        <v>2</v>
      </c>
      <c r="M262" s="129" t="str">
        <f>INDEX(Directory[],MATCH(tbl_deal[[#This Row],[Index]],Directory[Index],0),MATCH('DEAL DIRECTORY'!M$5,Directory[#Headers],0))</f>
        <v>山东国惠</v>
      </c>
      <c r="N262" s="129" t="str">
        <f>INDEX(Directory[],MATCH(tbl_deal[[#This Row],[Index]],Directory[Index],0),MATCH('DEAL DIRECTORY'!N$5,Directory[#Headers],0))</f>
        <v>--/--/BBB+</v>
      </c>
      <c r="O262" s="129" t="str">
        <f>INDEX(Directory[],MATCH(tbl_deal[[#This Row],[Index]],Directory[Index],0),MATCH('DEAL DIRECTORY'!O$5,Directory[#Headers],0))</f>
        <v>USD</v>
      </c>
      <c r="P262" s="129">
        <f>INDEX(Directory[],MATCH(tbl_deal[[#This Row],[Index]],Directory[Index],0),MATCH('DEAL DIRECTORY'!P$5,Directory[#Headers],0))</f>
        <v>2.4</v>
      </c>
      <c r="Q262" s="129" t="str">
        <f>INDEX(Directory[],MATCH(tbl_deal[[#This Row],[Index]],Directory[Index],0),MATCH('DEAL DIRECTORY'!Q$5,Directory[#Headers],0))</f>
        <v>5</v>
      </c>
      <c r="R262" s="129" t="str">
        <f>INDEX(Directory[],MATCH(tbl_deal[[#This Row],[Index]],Directory[Index],0),MATCH('DEAL DIRECTORY'!R$5,Directory[#Headers],0))</f>
        <v>3.15%</v>
      </c>
      <c r="S262" s="129" t="str">
        <f>INDEX(Directory[],MATCH(tbl_deal[[#This Row],[Index]],Directory[Index],0),MATCH('DEAL DIRECTORY'!S$5,Directory[#Headers],0))</f>
        <v>3.5%a</v>
      </c>
      <c r="T262" s="129" t="str">
        <f>INDEX(Directory[],MATCH(tbl_deal[[#This Row],[Index]],Directory[Index],0),MATCH('DEAL DIRECTORY'!T$5,Directory[#Headers],0))</f>
        <v>3.15%</v>
      </c>
      <c r="U262" s="129" t="str">
        <f>INDEX(Directory[],MATCH(tbl_deal[[#This Row],[Index]],Directory[Index],0),MATCH('DEAL DIRECTORY'!U$5,Directory[#Headers],0))</f>
        <v>--</v>
      </c>
      <c r="V262" s="131">
        <f>INDEX(Directory[],MATCH(tbl_deal[[#This Row],[Index]],Directory[Index],0),MATCH('DEAL DIRECTORY'!V$5,Directory[#Headers],0))</f>
        <v>35</v>
      </c>
      <c r="W262" s="129" t="str">
        <f>INDEX(Directory[],MATCH(tbl_deal[[#This Row],[Index]],Directory[Index],0),MATCH('DEAL DIRECTORY'!W$5,Directory[#Headers],0))</f>
        <v>担保</v>
      </c>
      <c r="X262" s="129" t="str">
        <f>INDEX(Directory[],MATCH(tbl_deal[[#This Row],[Index]],Directory[Index],0),MATCH('DEAL DIRECTORY'!X$5,Directory[#Headers],0))</f>
        <v>--</v>
      </c>
      <c r="Y262" s="129" t="str">
        <f>INDEX(Directory[],MATCH(tbl_deal[[#This Row],[Index]],Directory[Index],0),MATCH('DEAL DIRECTORY'!Y$5,Directory[#Headers],0))</f>
        <v>新交所</v>
      </c>
      <c r="Z262" s="129" t="str">
        <f>INDEX(Directory[],MATCH(tbl_deal[[#This Row],[Index]],Directory[Index],0),MATCH('DEAL DIRECTORY'!Z$5,Directory[#Headers],0))</f>
        <v/>
      </c>
      <c r="AA262" s="129" t="str">
        <f>INDEX(Directory[],MATCH(tbl_deal[[#This Row],[Index]],Directory[Index],0),MATCH('DEAL DIRECTORY'!AA$5,Directory[#Headers],0))</f>
        <v/>
      </c>
      <c r="AB262" s="129" t="str">
        <f>INDEX(Directory[],MATCH(tbl_deal[[#This Row],[Index]],Directory[Index],0),MATCH('DEAL DIRECTORY'!AB$5,Directory[#Headers],0))</f>
        <v>BISL</v>
      </c>
      <c r="AC262" s="129" t="str">
        <f>INDEX(Directory[],MATCH(tbl_deal[[#This Row],[Index]],Directory[Index],0),MATCH('DEAL DIRECTORY'!AC$5,Directory[#Headers],0))</f>
        <v>--</v>
      </c>
      <c r="AD262" s="129" t="str">
        <f>INDEX(Directory[],MATCH(tbl_deal[[#This Row],[Index]],Directory[Index],0),MATCH('DEAL DIRECTORY'!AD$5,Directory[#Headers],0))</f>
        <v>--</v>
      </c>
      <c r="AE262" s="129" t="str">
        <f>INDEX(Directory[],MATCH(tbl_deal[[#This Row],[Index]],Directory[Index],0),MATCH('DEAL DIRECTORY'!AE$5,Directory[#Headers],0))</f>
        <v>--</v>
      </c>
      <c r="AF262" s="129" t="str">
        <f>INDEX(Directory[],MATCH(tbl_deal[[#This Row],[Index]],Directory[Index],0),MATCH('DEAL DIRECTORY'!AF$5,Directory[#Headers],0))</f>
        <v>N</v>
      </c>
      <c r="AG262" s="129" t="str">
        <f>INDEX(Directory[],MATCH(tbl_deal[[#This Row],[Index]],Directory[Index],0),MATCH('DEAL DIRECTORY'!AG$5,Directory[#Headers],0))</f>
        <v>山东国惠投资控股集团有限公司</v>
      </c>
      <c r="AH262" s="129" t="str">
        <f>INDEX(Directory[],MATCH(tbl_deal[[#This Row],[Index]],Directory[Index],0),MATCH('DEAL DIRECTORY'!AH$5,Directory[#Headers],0))</f>
        <v>Baa2/--/BBB+</v>
      </c>
      <c r="AI262" s="129" t="str">
        <f>INDEX(Directory[],MATCH(tbl_deal[[#This Row],[Index]],Directory[Index],0),MATCH('DEAL DIRECTORY'!AI$5,Directory[#Headers],0))</f>
        <v>AAA</v>
      </c>
      <c r="AJ262" s="129" t="str">
        <f>INDEX(Directory[],MATCH(tbl_deal[[#This Row],[Index]],Directory[Index],0),MATCH('DEAL DIRECTORY'!AJ$5,Directory[#Headers],0))</f>
        <v>山东</v>
      </c>
      <c r="AK262" s="129" t="str">
        <f>INDEX(Directory[],MATCH(tbl_deal[[#This Row],[Index]],Directory[Index],0),MATCH('DEAL DIRECTORY'!AK$5,Directory[#Headers],0))</f>
        <v>济南市</v>
      </c>
      <c r="AL262" s="129" t="str">
        <f>INDEX(Directory[],MATCH(tbl_deal[[#This Row],[Index]],Directory[Index],0),MATCH('DEAL DIRECTORY'!AL$5,Directory[#Headers],0))</f>
        <v>--</v>
      </c>
      <c r="AM262" s="129" t="str">
        <f>INDEX(Directory[],MATCH(tbl_deal[[#This Row],[Index]],Directory[Index],0),MATCH('DEAL DIRECTORY'!AM$5,Directory[#Headers],0))</f>
        <v>--</v>
      </c>
      <c r="AN262" s="129" t="str">
        <f>INDEX(Directory[],MATCH(tbl_deal[[#This Row],[Index]],Directory[Index],0),MATCH('DEAL DIRECTORY'!AN$5,Directory[#Headers],0))</f>
        <v>--</v>
      </c>
      <c r="AO262" s="132">
        <f>IF(ISBLANK(INDEX(Directory[],MATCH(tbl_deal[[#This Row],[Index]],Directory[Index],0),MATCH('DEAL DIRECTORY'!AO$5,Directory[#Headers],0))),"--",INDEX(Directory[],MATCH(tbl_deal[[#This Row],[Index]],Directory[Index],0),MATCH('DEAL DIRECTORY'!AO$5,Directory[#Headers],0)))</f>
        <v>12000</v>
      </c>
      <c r="AP262" s="129">
        <f>INDEX(Directory[],MATCH(tbl_deal[[#This Row],[Index]],Directory[Index],0),MATCH('DEAL DIRECTORY'!AP$5,Directory[#Headers],0))</f>
        <v>2.4</v>
      </c>
      <c r="AQ262" s="129">
        <f>INDEX(Directory[],MATCH(tbl_deal[[#This Row],[Index]],Directory[Index],0),MATCH('DEAL DIRECTORY'!AQ$5,Directory[#Headers],0))</f>
        <v>15.55</v>
      </c>
      <c r="AR262" s="129">
        <f>INDEX(Directory[],MATCH(tbl_deal[[#This Row],[Index]],Directory[Index],0),MATCH('DEAL DIRECTORY'!AR$5,Directory[#Headers],0))</f>
        <v>18.605</v>
      </c>
      <c r="AS262" s="129" t="str">
        <f>INDEX(Directory[],MATCH(tbl_deal[[#This Row],[Index]],Directory[Index],0),MATCH('DEAL DIRECTORY'!AS$5,Directory[#Headers],0))</f>
        <v>地方国企</v>
      </c>
      <c r="AT262" s="129" t="str">
        <f>INDEX(Directory[],MATCH(tbl_deal[[#This Row],[Index]],Directory[Index],0),MATCH('DEAL DIRECTORY'!AT$5,Directory[#Headers],0))</f>
        <v>地方平台</v>
      </c>
      <c r="AU262" s="129" t="str">
        <f>INDEX(Directory[],MATCH(tbl_deal[[#This Row],[Index]],Directory[Index],0),MATCH('DEAL DIRECTORY'!AU$5,Directory[#Headers],0))</f>
        <v>--</v>
      </c>
      <c r="AV262" s="129" t="str">
        <f>INDEX(Directory[],MATCH(tbl_deal[[#This Row],[Index]],Directory[Index],0),MATCH('DEAL DIRECTORY'!AV$5,Directory[#Headers],0))</f>
        <v>担保</v>
      </c>
      <c r="AW262" s="129" t="str">
        <f>INDEX(Directory[],MATCH(tbl_deal[[#This Row],[Index]],Directory[Index],0),MATCH('DEAL DIRECTORY'!AW$5,Directory[#Headers],0))</f>
        <v>投资级</v>
      </c>
      <c r="AX262" s="129" t="str">
        <f>INDEX(Directory[],MATCH(tbl_deal[[#This Row],[Index]],Directory[Index],0),MATCH('DEAL DIRECTORY'!AX$5,Directory[#Headers],0))</f>
        <v>2-3亿</v>
      </c>
      <c r="AY262" s="133" t="str">
        <f>INDEX(Directory[],MATCH(tbl_deal[[#This Row],[Index]],Directory[Index],0),MATCH('DEAL DIRECTORY'!AY$5,Directory[#Headers],0))</f>
        <v>21年</v>
      </c>
      <c r="AZ262" s="129" t="str">
        <f>INDEX(Directory[],MATCH(tbl_deal[[#This Row],[Index]],Directory[Index],0),MATCH('DEAL DIRECTORY'!AZ$5,Directory[#Headers],0))</f>
        <v>Q1</v>
      </c>
      <c r="BA262" s="129" t="str">
        <f>INDEX(Directory[],MATCH(tbl_deal[[#This Row],[Index]],Directory[Index],0),MATCH('DEAL DIRECTORY'!BA$5,Directory[#Headers],0))</f>
        <v>01月</v>
      </c>
      <c r="BB262" s="129" t="str">
        <f>INDEX(Directory[],MATCH(tbl_deal[[#This Row],[Index]],Directory[Index],0),MATCH('DEAL DIRECTORY'!BB$5,Directory[#Headers],0))</f>
        <v>SOE Creds</v>
      </c>
      <c r="BC262" s="129" t="str">
        <f>INDEX(Directory[],MATCH(tbl_deal[[#This Row],[Index]],Directory[Index],0),MATCH('DEAL DIRECTORY'!BC$5,Directory[#Headers],0))</f>
        <v>HANHUI INTERNATIONAL LTD</v>
      </c>
      <c r="BD262" s="129" t="str">
        <f>INDEX(Directory[],MATCH(tbl_deal[[#This Row],[Index]],Directory[Index],0),MATCH('DEAL DIRECTORY'!BD$5,Directory[#Headers],0))</f>
        <v>XS2274835631</v>
      </c>
      <c r="BE262" s="137" t="str">
        <f>INDEX(Directory[],MATCH(tbl_deal[[#This Row],[Index]],Directory[Index],0),MATCH('DEAL DIRECTORY'!BE$5,Directory[#Headers],0))</f>
        <v>21年01月</v>
      </c>
      <c r="BF262" s="137" t="str">
        <f>INDEX(Directory[],MATCH(tbl_deal[[#This Row],[Index]],Directory[Index],0),MATCH('DEAL DIRECTORY'!BF$5,Directory[#Headers],0))</f>
        <v>山东国惠</v>
      </c>
      <c r="BG262" s="137" t="str">
        <f>INDEX(Directory[],MATCH(tbl_deal[[#This Row],[Index]],Directory[Index],0),MATCH('DEAL DIRECTORY'!BG$5,Directory[#Headers],0))</f>
        <v>--/--/BBB+</v>
      </c>
      <c r="BH262" s="137" t="str">
        <f>INDEX(Directory[],MATCH(tbl_deal[[#This Row],[Index]],Directory[Index],0),MATCH('DEAL DIRECTORY'!BH$5,Directory[#Headers],0))</f>
        <v>高级债</v>
      </c>
      <c r="BI262" s="137" t="str">
        <f>INDEX(Directory[],MATCH(tbl_deal[[#This Row],[Index]],Directory[Index],0),MATCH('DEAL DIRECTORY'!BI$5,Directory[#Headers],0))</f>
        <v>2.4亿美元</v>
      </c>
      <c r="BJ262" s="137" t="str">
        <f>INDEX(Directory[],MATCH(tbl_deal[[#This Row],[Index]],Directory[Index],0),MATCH('DEAL DIRECTORY'!BJ$5,Directory[#Headers],0))</f>
        <v>5年</v>
      </c>
      <c r="BK262" s="137" t="str">
        <f>INDEX(Directory[],MATCH(tbl_deal[[#This Row],[Index]],Directory[Index],0),MATCH('DEAL DIRECTORY'!BK$5,Directory[#Headers],0))</f>
        <v>3.15%</v>
      </c>
      <c r="BL262" s="137" t="str">
        <f>INDEX(Directory[],MATCH(tbl_deal[[#This Row],[Index]],Directory[Index],0),MATCH('DEAL DIRECTORY'!BL$5,Directory[#Headers],0))</f>
        <v>账簿管理人</v>
      </c>
      <c r="BM262" s="129" t="str">
        <f>INDEX(Directory[],MATCH(tbl_deal[[#This Row],[Index]],Directory[Index],0),MATCH('DEAL DIRECTORY'!BM$5,Directory[#Headers],0))</f>
        <v>\\10.10.1.215\dcm$\Deals\Completed\2021 Completed\Compass 山东国惠</v>
      </c>
      <c r="BN262" s="4"/>
      <c r="BO262" s="4"/>
      <c r="BP262" s="4"/>
    </row>
    <row r="263" spans="3:68" ht="20.25" customHeight="1" x14ac:dyDescent="0.25">
      <c r="C263" s="129">
        <f>Directory[[#This Row],[Index]]</f>
        <v>208</v>
      </c>
      <c r="D263" s="130">
        <f>INDEX(Directory[],MATCH(tbl_deal[[#This Row],[Index]],Directory[Index],0),MATCH('DEAL DIRECTORY'!D$5,Directory[#Headers],0))</f>
        <v>44211</v>
      </c>
      <c r="E263" s="129" t="str">
        <f>INDEX(Directory[],MATCH(tbl_deal[[#This Row],[Index]],Directory[Index],0),MATCH('DEAL DIRECTORY'!E$5,Directory[#Headers],0))</f>
        <v/>
      </c>
      <c r="F263" s="129" t="str">
        <f>INDEX(Directory[],MATCH(tbl_deal[[#This Row],[Index]],Directory[Index],0),MATCH('DEAL DIRECTORY'!F$5,Directory[#Headers],0))</f>
        <v/>
      </c>
      <c r="G263" s="129" t="str">
        <f>INDEX(Directory[],MATCH(tbl_deal[[#This Row],[Index]],Directory[Index],0),MATCH('DEAL DIRECTORY'!G$5,Directory[#Headers],0))</f>
        <v>Sirius</v>
      </c>
      <c r="H263" s="135" t="str">
        <f>IF(tbl_deal[[#This Row],[FolderPath]]="","",HYPERLINK(tbl_deal[[#This Row],[FolderPath]],"📂"))</f>
        <v>📂</v>
      </c>
      <c r="I263" s="129" t="str">
        <f>INDEX(Directory[],MATCH(tbl_deal[[#This Row],[Index]],Directory[Index],0),MATCH('DEAL DIRECTORY'!I$5,Directory[#Headers],0))</f>
        <v>JGC</v>
      </c>
      <c r="J263" s="129" t="str">
        <f>INDEX(Directory[],MATCH(tbl_deal[[#This Row],[Index]],Directory[Index],0),MATCH('DEAL DIRECTORY'!J$5,Directory[#Headers],0))</f>
        <v>n/a</v>
      </c>
      <c r="K263" s="129" t="str">
        <f>INDEX(Directory[],MATCH(tbl_deal[[#This Row],[Index]],Directory[Index],0),MATCH('DEAL DIRECTORY'!K$5,Directory[#Headers],0))</f>
        <v>POE组</v>
      </c>
      <c r="L263" s="129">
        <f>INDEX(Directory[],MATCH(tbl_deal[[#This Row],[Index]],Directory[Index],0),MATCH('DEAL DIRECTORY'!L$5,Directory[#Headers],0))</f>
        <v>2</v>
      </c>
      <c r="M263" s="129" t="str">
        <f>INDEX(Directory[],MATCH(tbl_deal[[#This Row],[Index]],Directory[Index],0),MATCH('DEAL DIRECTORY'!M$5,Directory[#Headers],0))</f>
        <v>佳源国际控股</v>
      </c>
      <c r="N263" s="129" t="str">
        <f>INDEX(Directory[],MATCH(tbl_deal[[#This Row],[Index]],Directory[Index],0),MATCH('DEAL DIRECTORY'!N$5,Directory[#Headers],0))</f>
        <v>B3/--/B+</v>
      </c>
      <c r="O263" s="129" t="str">
        <f>INDEX(Directory[],MATCH(tbl_deal[[#This Row],[Index]],Directory[Index],0),MATCH('DEAL DIRECTORY'!O$5,Directory[#Headers],0))</f>
        <v>USD</v>
      </c>
      <c r="P263" s="129">
        <f>INDEX(Directory[],MATCH(tbl_deal[[#This Row],[Index]],Directory[Index],0),MATCH('DEAL DIRECTORY'!P$5,Directory[#Headers],0))</f>
        <v>3</v>
      </c>
      <c r="Q263" s="129" t="str">
        <f>INDEX(Directory[],MATCH(tbl_deal[[#This Row],[Index]],Directory[Index],0),MATCH('DEAL DIRECTORY'!Q$5,Directory[#Headers],0))</f>
        <v>2.5</v>
      </c>
      <c r="R263" s="129" t="str">
        <f>INDEX(Directory[],MATCH(tbl_deal[[#This Row],[Index]],Directory[Index],0),MATCH('DEAL DIRECTORY'!R$5,Directory[#Headers],0))</f>
        <v>12.5%</v>
      </c>
      <c r="S263" s="129" t="str">
        <f>INDEX(Directory[],MATCH(tbl_deal[[#This Row],[Index]],Directory[Index],0),MATCH('DEAL DIRECTORY'!S$5,Directory[#Headers],0))</f>
        <v>13.85%a</v>
      </c>
      <c r="T263" s="129" t="str">
        <f>INDEX(Directory[],MATCH(tbl_deal[[#This Row],[Index]],Directory[Index],0),MATCH('DEAL DIRECTORY'!T$5,Directory[#Headers],0))</f>
        <v>13.5%</v>
      </c>
      <c r="U263" s="129" t="str">
        <f>INDEX(Directory[],MATCH(tbl_deal[[#This Row],[Index]],Directory[Index],0),MATCH('DEAL DIRECTORY'!U$5,Directory[#Headers],0))</f>
        <v>--</v>
      </c>
      <c r="V263" s="131">
        <f>INDEX(Directory[],MATCH(tbl_deal[[#This Row],[Index]],Directory[Index],0),MATCH('DEAL DIRECTORY'!V$5,Directory[#Headers],0))</f>
        <v>35</v>
      </c>
      <c r="W263" s="129" t="str">
        <f>INDEX(Directory[],MATCH(tbl_deal[[#This Row],[Index]],Directory[Index],0),MATCH('DEAL DIRECTORY'!W$5,Directory[#Headers],0))</f>
        <v>直发(红筹)</v>
      </c>
      <c r="X263" s="129" t="str">
        <f>INDEX(Directory[],MATCH(tbl_deal[[#This Row],[Index]],Directory[Index],0),MATCH('DEAL DIRECTORY'!X$5,Directory[#Headers],0))</f>
        <v>--</v>
      </c>
      <c r="Y263" s="129" t="str">
        <f>INDEX(Directory[],MATCH(tbl_deal[[#This Row],[Index]],Directory[Index],0),MATCH('DEAL DIRECTORY'!Y$5,Directory[#Headers],0))</f>
        <v>港交所</v>
      </c>
      <c r="Z263" s="129" t="str">
        <f>INDEX(Directory[],MATCH(tbl_deal[[#This Row],[Index]],Directory[Index],0),MATCH('DEAL DIRECTORY'!Z$5,Directory[#Headers],0))</f>
        <v/>
      </c>
      <c r="AA263" s="129" t="str">
        <f>INDEX(Directory[],MATCH(tbl_deal[[#This Row],[Index]],Directory[Index],0),MATCH('DEAL DIRECTORY'!AA$5,Directory[#Headers],0))</f>
        <v/>
      </c>
      <c r="AB263" s="129" t="str">
        <f>INDEX(Directory[],MATCH(tbl_deal[[#This Row],[Index]],Directory[Index],0),MATCH('DEAL DIRECTORY'!AB$5,Directory[#Headers],0))</f>
        <v>BISL</v>
      </c>
      <c r="AC263" s="129" t="str">
        <f>INDEX(Directory[],MATCH(tbl_deal[[#This Row],[Index]],Directory[Index],0),MATCH('DEAL DIRECTORY'!AC$5,Directory[#Headers],0))</f>
        <v>--</v>
      </c>
      <c r="AD263" s="129" t="str">
        <f>INDEX(Directory[],MATCH(tbl_deal[[#This Row],[Index]],Directory[Index],0),MATCH('DEAL DIRECTORY'!AD$5,Directory[#Headers],0))</f>
        <v>--</v>
      </c>
      <c r="AE263" s="129" t="str">
        <f>INDEX(Directory[],MATCH(tbl_deal[[#This Row],[Index]],Directory[Index],0),MATCH('DEAL DIRECTORY'!AE$5,Directory[#Headers],0))</f>
        <v>--</v>
      </c>
      <c r="AF263" s="129" t="str">
        <f>INDEX(Directory[],MATCH(tbl_deal[[#This Row],[Index]],Directory[Index],0),MATCH('DEAL DIRECTORY'!AF$5,Directory[#Headers],0))</f>
        <v>N</v>
      </c>
      <c r="AG263" s="129" t="str">
        <f>INDEX(Directory[],MATCH(tbl_deal[[#This Row],[Index]],Directory[Index],0),MATCH('DEAL DIRECTORY'!AG$5,Directory[#Headers],0))</f>
        <v>佳源国际控股有限公司</v>
      </c>
      <c r="AH263" s="129" t="str">
        <f>INDEX(Directory[],MATCH(tbl_deal[[#This Row],[Index]],Directory[Index],0),MATCH('DEAL DIRECTORY'!AH$5,Directory[#Headers],0))</f>
        <v>Ca/--/--</v>
      </c>
      <c r="AI263" s="129" t="str">
        <f>INDEX(Directory[],MATCH(tbl_deal[[#This Row],[Index]],Directory[Index],0),MATCH('DEAL DIRECTORY'!AI$5,Directory[#Headers],0))</f>
        <v>--</v>
      </c>
      <c r="AJ263" s="129" t="str">
        <f>INDEX(Directory[],MATCH(tbl_deal[[#This Row],[Index]],Directory[Index],0),MATCH('DEAL DIRECTORY'!AJ$5,Directory[#Headers],0))</f>
        <v>江苏</v>
      </c>
      <c r="AK263" s="129" t="str">
        <f>INDEX(Directory[],MATCH(tbl_deal[[#This Row],[Index]],Directory[Index],0),MATCH('DEAL DIRECTORY'!AK$5,Directory[#Headers],0))</f>
        <v>南京市</v>
      </c>
      <c r="AL263" s="129" t="str">
        <f>INDEX(Directory[],MATCH(tbl_deal[[#This Row],[Index]],Directory[Index],0),MATCH('DEAL DIRECTORY'!AL$5,Directory[#Headers],0))</f>
        <v>--</v>
      </c>
      <c r="AM263" s="129" t="str">
        <f>INDEX(Directory[],MATCH(tbl_deal[[#This Row],[Index]],Directory[Index],0),MATCH('DEAL DIRECTORY'!AM$5,Directory[#Headers],0))</f>
        <v>--</v>
      </c>
      <c r="AN263" s="129" t="str">
        <f>INDEX(Directory[],MATCH(tbl_deal[[#This Row],[Index]],Directory[Index],0),MATCH('DEAL DIRECTORY'!AN$5,Directory[#Headers],0))</f>
        <v>--</v>
      </c>
      <c r="AO263" s="132">
        <f>IF(ISBLANK(INDEX(Directory[],MATCH(tbl_deal[[#This Row],[Index]],Directory[Index],0),MATCH('DEAL DIRECTORY'!AO$5,Directory[#Headers],0))),"--",INDEX(Directory[],MATCH(tbl_deal[[#This Row],[Index]],Directory[Index],0),MATCH('DEAL DIRECTORY'!AO$5,Directory[#Headers],0)))</f>
        <v>70000</v>
      </c>
      <c r="AP263" s="129">
        <f>INDEX(Directory[],MATCH(tbl_deal[[#This Row],[Index]],Directory[Index],0),MATCH('DEAL DIRECTORY'!AP$5,Directory[#Headers],0))</f>
        <v>3</v>
      </c>
      <c r="AQ263" s="129">
        <f>INDEX(Directory[],MATCH(tbl_deal[[#This Row],[Index]],Directory[Index],0),MATCH('DEAL DIRECTORY'!AQ$5,Directory[#Headers],0))</f>
        <v>19.440000000000001</v>
      </c>
      <c r="AR263" s="129">
        <f>INDEX(Directory[],MATCH(tbl_deal[[#This Row],[Index]],Directory[Index],0),MATCH('DEAL DIRECTORY'!AR$5,Directory[#Headers],0))</f>
        <v>23.256</v>
      </c>
      <c r="AS263" s="129" t="str">
        <f>INDEX(Directory[],MATCH(tbl_deal[[#This Row],[Index]],Directory[Index],0),MATCH('DEAL DIRECTORY'!AS$5,Directory[#Headers],0))</f>
        <v>民企</v>
      </c>
      <c r="AT263" s="129" t="str">
        <f>INDEX(Directory[],MATCH(tbl_deal[[#This Row],[Index]],Directory[Index],0),MATCH('DEAL DIRECTORY'!AT$5,Directory[#Headers],0))</f>
        <v>房地产</v>
      </c>
      <c r="AU263" s="129" t="str">
        <f>INDEX(Directory[],MATCH(tbl_deal[[#This Row],[Index]],Directory[Index],0),MATCH('DEAL DIRECTORY'!AU$5,Directory[#Headers],0))</f>
        <v>--</v>
      </c>
      <c r="AV263" s="129" t="str">
        <f>INDEX(Directory[],MATCH(tbl_deal[[#This Row],[Index]],Directory[Index],0),MATCH('DEAL DIRECTORY'!AV$5,Directory[#Headers],0))</f>
        <v>红筹</v>
      </c>
      <c r="AW263" s="129" t="str">
        <f>INDEX(Directory[],MATCH(tbl_deal[[#This Row],[Index]],Directory[Index],0),MATCH('DEAL DIRECTORY'!AW$5,Directory[#Headers],0))</f>
        <v>高收益</v>
      </c>
      <c r="AX263" s="129" t="str">
        <f>INDEX(Directory[],MATCH(tbl_deal[[#This Row],[Index]],Directory[Index],0),MATCH('DEAL DIRECTORY'!AX$5,Directory[#Headers],0))</f>
        <v>2-3亿</v>
      </c>
      <c r="AY263" s="133" t="str">
        <f>INDEX(Directory[],MATCH(tbl_deal[[#This Row],[Index]],Directory[Index],0),MATCH('DEAL DIRECTORY'!AY$5,Directory[#Headers],0))</f>
        <v>21年</v>
      </c>
      <c r="AZ263" s="129" t="str">
        <f>INDEX(Directory[],MATCH(tbl_deal[[#This Row],[Index]],Directory[Index],0),MATCH('DEAL DIRECTORY'!AZ$5,Directory[#Headers],0))</f>
        <v>Q1</v>
      </c>
      <c r="BA263" s="129" t="str">
        <f>INDEX(Directory[],MATCH(tbl_deal[[#This Row],[Index]],Directory[Index],0),MATCH('DEAL DIRECTORY'!BA$5,Directory[#Headers],0))</f>
        <v>01月</v>
      </c>
      <c r="BB263" s="129" t="str">
        <f>INDEX(Directory[],MATCH(tbl_deal[[#This Row],[Index]],Directory[Index],0),MATCH('DEAL DIRECTORY'!BB$5,Directory[#Headers],0))</f>
        <v>--</v>
      </c>
      <c r="BC263" s="129" t="str">
        <f>INDEX(Directory[],MATCH(tbl_deal[[#This Row],[Index]],Directory[Index],0),MATCH('DEAL DIRECTORY'!BC$5,Directory[#Headers],0))</f>
        <v>JIAYUAN INTERNATIONAL GROUP LTD</v>
      </c>
      <c r="BD263" s="129" t="str">
        <f>INDEX(Directory[],MATCH(tbl_deal[[#This Row],[Index]],Directory[Index],0),MATCH('DEAL DIRECTORY'!BD$5,Directory[#Headers],0))</f>
        <v>XS2279822683</v>
      </c>
      <c r="BE263" s="137" t="str">
        <f>INDEX(Directory[],MATCH(tbl_deal[[#This Row],[Index]],Directory[Index],0),MATCH('DEAL DIRECTORY'!BE$5,Directory[#Headers],0))</f>
        <v>21年01月</v>
      </c>
      <c r="BF263" s="137" t="str">
        <f>INDEX(Directory[],MATCH(tbl_deal[[#This Row],[Index]],Directory[Index],0),MATCH('DEAL DIRECTORY'!BF$5,Directory[#Headers],0))</f>
        <v>佳源国际控股</v>
      </c>
      <c r="BG263" s="137" t="str">
        <f>INDEX(Directory[],MATCH(tbl_deal[[#This Row],[Index]],Directory[Index],0),MATCH('DEAL DIRECTORY'!BG$5,Directory[#Headers],0))</f>
        <v>B3/--/B+</v>
      </c>
      <c r="BH263" s="137" t="str">
        <f>INDEX(Directory[],MATCH(tbl_deal[[#This Row],[Index]],Directory[Index],0),MATCH('DEAL DIRECTORY'!BH$5,Directory[#Headers],0))</f>
        <v>高级债</v>
      </c>
      <c r="BI263" s="137" t="str">
        <f>INDEX(Directory[],MATCH(tbl_deal[[#This Row],[Index]],Directory[Index],0),MATCH('DEAL DIRECTORY'!BI$5,Directory[#Headers],0))</f>
        <v>3亿美元</v>
      </c>
      <c r="BJ263" s="137" t="str">
        <f>INDEX(Directory[],MATCH(tbl_deal[[#This Row],[Index]],Directory[Index],0),MATCH('DEAL DIRECTORY'!BJ$5,Directory[#Headers],0))</f>
        <v>2.5年</v>
      </c>
      <c r="BK263" s="137" t="str">
        <f>INDEX(Directory[],MATCH(tbl_deal[[#This Row],[Index]],Directory[Index],0),MATCH('DEAL DIRECTORY'!BK$5,Directory[#Headers],0))</f>
        <v>12.5%</v>
      </c>
      <c r="BL263" s="137" t="str">
        <f>INDEX(Directory[],MATCH(tbl_deal[[#This Row],[Index]],Directory[Index],0),MATCH('DEAL DIRECTORY'!BL$5,Directory[#Headers],0))</f>
        <v>全球协调人</v>
      </c>
      <c r="BM263" s="129" t="str">
        <f>INDEX(Directory[],MATCH(tbl_deal[[#This Row],[Index]],Directory[Index],0),MATCH('DEAL DIRECTORY'!BM$5,Directory[#Headers],0))</f>
        <v>\\10.10.1.215\dcm$\Deals\Completed\2021 Completed\Sirius 佳源国际[Jan]</v>
      </c>
      <c r="BN263" s="4"/>
      <c r="BO263" s="4"/>
      <c r="BP263" s="4"/>
    </row>
    <row r="264" spans="3:68" ht="20.25" customHeight="1" x14ac:dyDescent="0.25">
      <c r="C264" s="129">
        <f>Directory[[#This Row],[Index]]</f>
        <v>207</v>
      </c>
      <c r="D264" s="130">
        <f>INDEX(Directory[],MATCH(tbl_deal[[#This Row],[Index]],Directory[Index],0),MATCH('DEAL DIRECTORY'!D$5,Directory[#Headers],0))</f>
        <v>44208</v>
      </c>
      <c r="E264" s="129" t="str">
        <f>INDEX(Directory[],MATCH(tbl_deal[[#This Row],[Index]],Directory[Index],0),MATCH('DEAL DIRECTORY'!E$5,Directory[#Headers],0))</f>
        <v/>
      </c>
      <c r="F264" s="129" t="str">
        <f>INDEX(Directory[],MATCH(tbl_deal[[#This Row],[Index]],Directory[Index],0),MATCH('DEAL DIRECTORY'!F$5,Directory[#Headers],0))</f>
        <v/>
      </c>
      <c r="G264" s="129" t="str">
        <f>INDEX(Directory[],MATCH(tbl_deal[[#This Row],[Index]],Directory[Index],0),MATCH('DEAL DIRECTORY'!G$5,Directory[#Headers],0))</f>
        <v>Orient City</v>
      </c>
      <c r="H264" s="135" t="str">
        <f>IF(tbl_deal[[#This Row],[FolderPath]]="","",HYPERLINK(tbl_deal[[#This Row],[FolderPath]],"📂"))</f>
        <v>📂</v>
      </c>
      <c r="I264" s="129" t="str">
        <f>INDEX(Directory[],MATCH(tbl_deal[[#This Row],[Index]],Directory[Index],0),MATCH('DEAL DIRECTORY'!I$5,Directory[#Headers],0))</f>
        <v>JBR</v>
      </c>
      <c r="J264" s="129" t="str">
        <f>INDEX(Directory[],MATCH(tbl_deal[[#This Row],[Index]],Directory[Index],0),MATCH('DEAL DIRECTORY'!J$5,Directory[#Headers],0))</f>
        <v>n/a</v>
      </c>
      <c r="K264" s="129" t="str">
        <f>INDEX(Directory[],MATCH(tbl_deal[[#This Row],[Index]],Directory[Index],0),MATCH('DEAL DIRECTORY'!K$5,Directory[#Headers],0))</f>
        <v>SOE组</v>
      </c>
      <c r="L264" s="129">
        <f>INDEX(Directory[],MATCH(tbl_deal[[#This Row],[Index]],Directory[Index],0),MATCH('DEAL DIRECTORY'!L$5,Directory[#Headers],0))</f>
        <v>1</v>
      </c>
      <c r="M264" s="129" t="str">
        <f>INDEX(Directory[],MATCH(tbl_deal[[#This Row],[Index]],Directory[Index],0),MATCH('DEAL DIRECTORY'!M$5,Directory[#Headers],0))</f>
        <v>常州东方新城建设</v>
      </c>
      <c r="N264" s="129" t="str">
        <f>INDEX(Directory[],MATCH(tbl_deal[[#This Row],[Index]],Directory[Index],0),MATCH('DEAL DIRECTORY'!N$5,Directory[#Headers],0))</f>
        <v>--/--/BBB-</v>
      </c>
      <c r="O264" s="129" t="str">
        <f>INDEX(Directory[],MATCH(tbl_deal[[#This Row],[Index]],Directory[Index],0),MATCH('DEAL DIRECTORY'!O$5,Directory[#Headers],0))</f>
        <v>USD</v>
      </c>
      <c r="P264" s="129">
        <f>INDEX(Directory[],MATCH(tbl_deal[[#This Row],[Index]],Directory[Index],0),MATCH('DEAL DIRECTORY'!P$5,Directory[#Headers],0))</f>
        <v>3</v>
      </c>
      <c r="Q264" s="129" t="str">
        <f>INDEX(Directory[],MATCH(tbl_deal[[#This Row],[Index]],Directory[Index],0),MATCH('DEAL DIRECTORY'!Q$5,Directory[#Headers],0))</f>
        <v>3</v>
      </c>
      <c r="R264" s="129" t="str">
        <f>INDEX(Directory[],MATCH(tbl_deal[[#This Row],[Index]],Directory[Index],0),MATCH('DEAL DIRECTORY'!R$5,Directory[#Headers],0))</f>
        <v>3%</v>
      </c>
      <c r="S264" s="129" t="str">
        <f>INDEX(Directory[],MATCH(tbl_deal[[#This Row],[Index]],Directory[Index],0),MATCH('DEAL DIRECTORY'!S$5,Directory[#Headers],0))</f>
        <v>3.7%a</v>
      </c>
      <c r="T264" s="129" t="str">
        <f>INDEX(Directory[],MATCH(tbl_deal[[#This Row],[Index]],Directory[Index],0),MATCH('DEAL DIRECTORY'!T$5,Directory[#Headers],0))</f>
        <v>--</v>
      </c>
      <c r="U264" s="129" t="str">
        <f>INDEX(Directory[],MATCH(tbl_deal[[#This Row],[Index]],Directory[Index],0),MATCH('DEAL DIRECTORY'!U$5,Directory[#Headers],0))</f>
        <v>--</v>
      </c>
      <c r="V264" s="131">
        <f>INDEX(Directory[],MATCH(tbl_deal[[#This Row],[Index]],Directory[Index],0),MATCH('DEAL DIRECTORY'!V$5,Directory[#Headers],0))</f>
        <v>0</v>
      </c>
      <c r="W264" s="129" t="str">
        <f>INDEX(Directory[],MATCH(tbl_deal[[#This Row],[Index]],Directory[Index],0),MATCH('DEAL DIRECTORY'!W$5,Directory[#Headers],0))</f>
        <v>担保</v>
      </c>
      <c r="X264" s="129" t="str">
        <f>INDEX(Directory[],MATCH(tbl_deal[[#This Row],[Index]],Directory[Index],0),MATCH('DEAL DIRECTORY'!X$5,Directory[#Headers],0))</f>
        <v>--</v>
      </c>
      <c r="Y264" s="129" t="str">
        <f>INDEX(Directory[],MATCH(tbl_deal[[#This Row],[Index]],Directory[Index],0),MATCH('DEAL DIRECTORY'!Y$5,Directory[#Headers],0))</f>
        <v>港交所</v>
      </c>
      <c r="Z264" s="129" t="str">
        <f>INDEX(Directory[],MATCH(tbl_deal[[#This Row],[Index]],Directory[Index],0),MATCH('DEAL DIRECTORY'!Z$5,Directory[#Headers],0))</f>
        <v/>
      </c>
      <c r="AA264" s="129" t="str">
        <f>INDEX(Directory[],MATCH(tbl_deal[[#This Row],[Index]],Directory[Index],0),MATCH('DEAL DIRECTORY'!AA$5,Directory[#Headers],0))</f>
        <v/>
      </c>
      <c r="AB264" s="129" t="str">
        <f>INDEX(Directory[],MATCH(tbl_deal[[#This Row],[Index]],Directory[Index],0),MATCH('DEAL DIRECTORY'!AB$5,Directory[#Headers],0))</f>
        <v>BISL</v>
      </c>
      <c r="AC264" s="129" t="str">
        <f>INDEX(Directory[],MATCH(tbl_deal[[#This Row],[Index]],Directory[Index],0),MATCH('DEAL DIRECTORY'!AC$5,Directory[#Headers],0))</f>
        <v>--</v>
      </c>
      <c r="AD264" s="129" t="str">
        <f>INDEX(Directory[],MATCH(tbl_deal[[#This Row],[Index]],Directory[Index],0),MATCH('DEAL DIRECTORY'!AD$5,Directory[#Headers],0))</f>
        <v>--</v>
      </c>
      <c r="AE264" s="129" t="str">
        <f>INDEX(Directory[],MATCH(tbl_deal[[#This Row],[Index]],Directory[Index],0),MATCH('DEAL DIRECTORY'!AE$5,Directory[#Headers],0))</f>
        <v>--</v>
      </c>
      <c r="AF264" s="129" t="str">
        <f>INDEX(Directory[],MATCH(tbl_deal[[#This Row],[Index]],Directory[Index],0),MATCH('DEAL DIRECTORY'!AF$5,Directory[#Headers],0))</f>
        <v>Y</v>
      </c>
      <c r="AG264" s="129" t="str">
        <f>INDEX(Directory[],MATCH(tbl_deal[[#This Row],[Index]],Directory[Index],0),MATCH('DEAL DIRECTORY'!AG$5,Directory[#Headers],0))</f>
        <v>常州东方新城建设集团有限公司</v>
      </c>
      <c r="AH264" s="129" t="str">
        <f>INDEX(Directory[],MATCH(tbl_deal[[#This Row],[Index]],Directory[Index],0),MATCH('DEAL DIRECTORY'!AH$5,Directory[#Headers],0))</f>
        <v>--/--/BBB-</v>
      </c>
      <c r="AI264" s="129" t="str">
        <f>INDEX(Directory[],MATCH(tbl_deal[[#This Row],[Index]],Directory[Index],0),MATCH('DEAL DIRECTORY'!AI$5,Directory[#Headers],0))</f>
        <v>AA+</v>
      </c>
      <c r="AJ264" s="129" t="str">
        <f>INDEX(Directory[],MATCH(tbl_deal[[#This Row],[Index]],Directory[Index],0),MATCH('DEAL DIRECTORY'!AJ$5,Directory[#Headers],0))</f>
        <v>江苏</v>
      </c>
      <c r="AK264" s="129" t="str">
        <f>INDEX(Directory[],MATCH(tbl_deal[[#This Row],[Index]],Directory[Index],0),MATCH('DEAL DIRECTORY'!AK$5,Directory[#Headers],0))</f>
        <v>常州市</v>
      </c>
      <c r="AL264" s="129" t="str">
        <f>INDEX(Directory[],MATCH(tbl_deal[[#This Row],[Index]],Directory[Index],0),MATCH('DEAL DIRECTORY'!AL$5,Directory[#Headers],0))</f>
        <v>--</v>
      </c>
      <c r="AM264" s="129" t="str">
        <f>INDEX(Directory[],MATCH(tbl_deal[[#This Row],[Index]],Directory[Index],0),MATCH('DEAL DIRECTORY'!AM$5,Directory[#Headers],0))</f>
        <v>--</v>
      </c>
      <c r="AN264" s="129" t="str">
        <f>INDEX(Directory[],MATCH(tbl_deal[[#This Row],[Index]],Directory[Index],0),MATCH('DEAL DIRECTORY'!AN$5,Directory[#Headers],0))</f>
        <v>--</v>
      </c>
      <c r="AO264" s="132">
        <f>IF(ISBLANK(INDEX(Directory[],MATCH(tbl_deal[[#This Row],[Index]],Directory[Index],0),MATCH('DEAL DIRECTORY'!AO$5,Directory[#Headers],0))),"--",INDEX(Directory[],MATCH(tbl_deal[[#This Row],[Index]],Directory[Index],0),MATCH('DEAL DIRECTORY'!AO$5,Directory[#Headers],0)))</f>
        <v>0</v>
      </c>
      <c r="AP264" s="129">
        <f>INDEX(Directory[],MATCH(tbl_deal[[#This Row],[Index]],Directory[Index],0),MATCH('DEAL DIRECTORY'!AP$5,Directory[#Headers],0))</f>
        <v>3</v>
      </c>
      <c r="AQ264" s="129">
        <f>INDEX(Directory[],MATCH(tbl_deal[[#This Row],[Index]],Directory[Index],0),MATCH('DEAL DIRECTORY'!AQ$5,Directory[#Headers],0))</f>
        <v>19.39</v>
      </c>
      <c r="AR264" s="129">
        <f>INDEX(Directory[],MATCH(tbl_deal[[#This Row],[Index]],Directory[Index],0),MATCH('DEAL DIRECTORY'!AR$5,Directory[#Headers],0))</f>
        <v>23.256</v>
      </c>
      <c r="AS264" s="129" t="str">
        <f>INDEX(Directory[],MATCH(tbl_deal[[#This Row],[Index]],Directory[Index],0),MATCH('DEAL DIRECTORY'!AS$5,Directory[#Headers],0))</f>
        <v>地方国企</v>
      </c>
      <c r="AT264" s="129" t="str">
        <f>INDEX(Directory[],MATCH(tbl_deal[[#This Row],[Index]],Directory[Index],0),MATCH('DEAL DIRECTORY'!AT$5,Directory[#Headers],0))</f>
        <v>地方平台</v>
      </c>
      <c r="AU264" s="129" t="str">
        <f>INDEX(Directory[],MATCH(tbl_deal[[#This Row],[Index]],Directory[Index],0),MATCH('DEAL DIRECTORY'!AU$5,Directory[#Headers],0))</f>
        <v>园区</v>
      </c>
      <c r="AV264" s="129" t="str">
        <f>INDEX(Directory[],MATCH(tbl_deal[[#This Row],[Index]],Directory[Index],0),MATCH('DEAL DIRECTORY'!AV$5,Directory[#Headers],0))</f>
        <v>担保</v>
      </c>
      <c r="AW264" s="129" t="str">
        <f>INDEX(Directory[],MATCH(tbl_deal[[#This Row],[Index]],Directory[Index],0),MATCH('DEAL DIRECTORY'!AW$5,Directory[#Headers],0))</f>
        <v>投资级</v>
      </c>
      <c r="AX264" s="129" t="str">
        <f>INDEX(Directory[],MATCH(tbl_deal[[#This Row],[Index]],Directory[Index],0),MATCH('DEAL DIRECTORY'!AX$5,Directory[#Headers],0))</f>
        <v>2-3亿</v>
      </c>
      <c r="AY264" s="133" t="str">
        <f>INDEX(Directory[],MATCH(tbl_deal[[#This Row],[Index]],Directory[Index],0),MATCH('DEAL DIRECTORY'!AY$5,Directory[#Headers],0))</f>
        <v>21年</v>
      </c>
      <c r="AZ264" s="129" t="str">
        <f>INDEX(Directory[],MATCH(tbl_deal[[#This Row],[Index]],Directory[Index],0),MATCH('DEAL DIRECTORY'!AZ$5,Directory[#Headers],0))</f>
        <v>Q1</v>
      </c>
      <c r="BA264" s="129" t="str">
        <f>INDEX(Directory[],MATCH(tbl_deal[[#This Row],[Index]],Directory[Index],0),MATCH('DEAL DIRECTORY'!BA$5,Directory[#Headers],0))</f>
        <v>01月</v>
      </c>
      <c r="BB264" s="129" t="str">
        <f>INDEX(Directory[],MATCH(tbl_deal[[#This Row],[Index]],Directory[Index],0),MATCH('DEAL DIRECTORY'!BB$5,Directory[#Headers],0))</f>
        <v>SOE Creds</v>
      </c>
      <c r="BC264" s="129" t="str">
        <f>INDEX(Directory[],MATCH(tbl_deal[[#This Row],[Index]],Directory[Index],0),MATCH('DEAL DIRECTORY'!BC$5,Directory[#Headers],0))</f>
        <v>ENRONG INTERNATIONAL HONGKONG LTD</v>
      </c>
      <c r="BD264" s="129" t="str">
        <f>INDEX(Directory[],MATCH(tbl_deal[[#This Row],[Index]],Directory[Index],0),MATCH('DEAL DIRECTORY'!BD$5,Directory[#Headers],0))</f>
        <v>XS2265235965</v>
      </c>
      <c r="BE264" s="137" t="str">
        <f>INDEX(Directory[],MATCH(tbl_deal[[#This Row],[Index]],Directory[Index],0),MATCH('DEAL DIRECTORY'!BE$5,Directory[#Headers],0))</f>
        <v>21年01月</v>
      </c>
      <c r="BF264" s="137" t="str">
        <f>INDEX(Directory[],MATCH(tbl_deal[[#This Row],[Index]],Directory[Index],0),MATCH('DEAL DIRECTORY'!BF$5,Directory[#Headers],0))</f>
        <v>常州东方新城建设</v>
      </c>
      <c r="BG264" s="137" t="str">
        <f>INDEX(Directory[],MATCH(tbl_deal[[#This Row],[Index]],Directory[Index],0),MATCH('DEAL DIRECTORY'!BG$5,Directory[#Headers],0))</f>
        <v>--/--/BBB-</v>
      </c>
      <c r="BH264" s="137" t="str">
        <f>INDEX(Directory[],MATCH(tbl_deal[[#This Row],[Index]],Directory[Index],0),MATCH('DEAL DIRECTORY'!BH$5,Directory[#Headers],0))</f>
        <v>高级债</v>
      </c>
      <c r="BI264" s="137" t="str">
        <f>INDEX(Directory[],MATCH(tbl_deal[[#This Row],[Index]],Directory[Index],0),MATCH('DEAL DIRECTORY'!BI$5,Directory[#Headers],0))</f>
        <v>3亿美元</v>
      </c>
      <c r="BJ264" s="137" t="str">
        <f>INDEX(Directory[],MATCH(tbl_deal[[#This Row],[Index]],Directory[Index],0),MATCH('DEAL DIRECTORY'!BJ$5,Directory[#Headers],0))</f>
        <v>3年</v>
      </c>
      <c r="BK264" s="137" t="str">
        <f>INDEX(Directory[],MATCH(tbl_deal[[#This Row],[Index]],Directory[Index],0),MATCH('DEAL DIRECTORY'!BK$5,Directory[#Headers],0))</f>
        <v>3%</v>
      </c>
      <c r="BL264" s="137" t="str">
        <f>INDEX(Directory[],MATCH(tbl_deal[[#This Row],[Index]],Directory[Index],0),MATCH('DEAL DIRECTORY'!BL$5,Directory[#Headers],0))</f>
        <v>账簿管理人</v>
      </c>
      <c r="BM264" s="129" t="str">
        <f>INDEX(Directory[],MATCH(tbl_deal[[#This Row],[Index]],Directory[Index],0),MATCH('DEAL DIRECTORY'!BM$5,Directory[#Headers],0))</f>
        <v>\\10.10.1.215\dcm$\Deals\Completed\2021 Completed\Orient City 常州东方新城</v>
      </c>
      <c r="BN264" s="4"/>
      <c r="BO264" s="4"/>
      <c r="BP264" s="4"/>
    </row>
    <row r="265" spans="3:68" ht="20.25" customHeight="1" x14ac:dyDescent="0.25">
      <c r="C265" s="129">
        <f>Directory[[#This Row],[Index]]</f>
        <v>206</v>
      </c>
      <c r="D265" s="130">
        <f>INDEX(Directory[],MATCH(tbl_deal[[#This Row],[Index]],Directory[Index],0),MATCH('DEAL DIRECTORY'!D$5,Directory[#Headers],0))</f>
        <v>44207</v>
      </c>
      <c r="E265" s="129" t="str">
        <f>INDEX(Directory[],MATCH(tbl_deal[[#This Row],[Index]],Directory[Index],0),MATCH('DEAL DIRECTORY'!E$5,Directory[#Headers],0))</f>
        <v/>
      </c>
      <c r="F265" s="129" t="str">
        <f>INDEX(Directory[],MATCH(tbl_deal[[#This Row],[Index]],Directory[Index],0),MATCH('DEAL DIRECTORY'!F$5,Directory[#Headers],0))</f>
        <v/>
      </c>
      <c r="G265" s="129" t="str">
        <f>INDEX(Directory[],MATCH(tbl_deal[[#This Row],[Index]],Directory[Index],0),MATCH('DEAL DIRECTORY'!G$5,Directory[#Headers],0))</f>
        <v>Dragon VII</v>
      </c>
      <c r="H265" s="135" t="str">
        <f>IF(tbl_deal[[#This Row],[FolderPath]]="","",HYPERLINK(tbl_deal[[#This Row],[FolderPath]],"📂"))</f>
        <v>📂</v>
      </c>
      <c r="I265" s="129" t="str">
        <f>INDEX(Directory[],MATCH(tbl_deal[[#This Row],[Index]],Directory[Index],0),MATCH('DEAL DIRECTORY'!I$5,Directory[#Headers],0))</f>
        <v>JBR</v>
      </c>
      <c r="J265" s="129" t="str">
        <f>INDEX(Directory[],MATCH(tbl_deal[[#This Row],[Index]],Directory[Index],0),MATCH('DEAL DIRECTORY'!J$5,Directory[#Headers],0))</f>
        <v>n/a</v>
      </c>
      <c r="K265" s="129" t="str">
        <f>INDEX(Directory[],MATCH(tbl_deal[[#This Row],[Index]],Directory[Index],0),MATCH('DEAL DIRECTORY'!K$5,Directory[#Headers],0))</f>
        <v>SOE组</v>
      </c>
      <c r="L265" s="129">
        <f>INDEX(Directory[],MATCH(tbl_deal[[#This Row],[Index]],Directory[Index],0),MATCH('DEAL DIRECTORY'!L$5,Directory[#Headers],0))</f>
        <v>2</v>
      </c>
      <c r="M265" s="129" t="str">
        <f>INDEX(Directory[],MATCH(tbl_deal[[#This Row],[Index]],Directory[Index],0),MATCH('DEAL DIRECTORY'!M$5,Directory[#Headers],0))</f>
        <v>福建漳龙</v>
      </c>
      <c r="N265" s="129" t="str">
        <f>INDEX(Directory[],MATCH(tbl_deal[[#This Row],[Index]],Directory[Index],0),MATCH('DEAL DIRECTORY'!N$5,Directory[#Headers],0))</f>
        <v>--/--/BBB-</v>
      </c>
      <c r="O265" s="129" t="str">
        <f>INDEX(Directory[],MATCH(tbl_deal[[#This Row],[Index]],Directory[Index],0),MATCH('DEAL DIRECTORY'!O$5,Directory[#Headers],0))</f>
        <v>USD</v>
      </c>
      <c r="P265" s="129">
        <f>INDEX(Directory[],MATCH(tbl_deal[[#This Row],[Index]],Directory[Index],0),MATCH('DEAL DIRECTORY'!P$5,Directory[#Headers],0))</f>
        <v>5</v>
      </c>
      <c r="Q265" s="129" t="str">
        <f>INDEX(Directory[],MATCH(tbl_deal[[#This Row],[Index]],Directory[Index],0),MATCH('DEAL DIRECTORY'!Q$5,Directory[#Headers],0))</f>
        <v>2.9</v>
      </c>
      <c r="R265" s="129" t="str">
        <f>INDEX(Directory[],MATCH(tbl_deal[[#This Row],[Index]],Directory[Index],0),MATCH('DEAL DIRECTORY'!R$5,Directory[#Headers],0))</f>
        <v>3.45%</v>
      </c>
      <c r="S265" s="129" t="str">
        <f>INDEX(Directory[],MATCH(tbl_deal[[#This Row],[Index]],Directory[Index],0),MATCH('DEAL DIRECTORY'!S$5,Directory[#Headers],0))</f>
        <v>3.7%a</v>
      </c>
      <c r="T265" s="129" t="str">
        <f>INDEX(Directory[],MATCH(tbl_deal[[#This Row],[Index]],Directory[Index],0),MATCH('DEAL DIRECTORY'!T$5,Directory[#Headers],0))</f>
        <v>3.45%</v>
      </c>
      <c r="U265" s="129" t="str">
        <f>INDEX(Directory[],MATCH(tbl_deal[[#This Row],[Index]],Directory[Index],0),MATCH('DEAL DIRECTORY'!U$5,Directory[#Headers],0))</f>
        <v>--</v>
      </c>
      <c r="V265" s="131">
        <f>INDEX(Directory[],MATCH(tbl_deal[[#This Row],[Index]],Directory[Index],0),MATCH('DEAL DIRECTORY'!V$5,Directory[#Headers],0))</f>
        <v>25</v>
      </c>
      <c r="W265" s="129" t="str">
        <f>INDEX(Directory[],MATCH(tbl_deal[[#This Row],[Index]],Directory[Index],0),MATCH('DEAL DIRECTORY'!W$5,Directory[#Headers],0))</f>
        <v>直发</v>
      </c>
      <c r="X265" s="129" t="str">
        <f>INDEX(Directory[],MATCH(tbl_deal[[#This Row],[Index]],Directory[Index],0),MATCH('DEAL DIRECTORY'!X$5,Directory[#Headers],0))</f>
        <v>--</v>
      </c>
      <c r="Y265" s="129" t="str">
        <f>INDEX(Directory[],MATCH(tbl_deal[[#This Row],[Index]],Directory[Index],0),MATCH('DEAL DIRECTORY'!Y$5,Directory[#Headers],0))</f>
        <v>港交所;澳交所;法兰克福</v>
      </c>
      <c r="Z265" s="129" t="str">
        <f>INDEX(Directory[],MATCH(tbl_deal[[#This Row],[Index]],Directory[Index],0),MATCH('DEAL DIRECTORY'!Z$5,Directory[#Headers],0))</f>
        <v/>
      </c>
      <c r="AA265" s="129" t="str">
        <f>INDEX(Directory[],MATCH(tbl_deal[[#This Row],[Index]],Directory[Index],0),MATCH('DEAL DIRECTORY'!AA$5,Directory[#Headers],0))</f>
        <v/>
      </c>
      <c r="AB265" s="129" t="str">
        <f>INDEX(Directory[],MATCH(tbl_deal[[#This Row],[Index]],Directory[Index],0),MATCH('DEAL DIRECTORY'!AB$5,Directory[#Headers],0))</f>
        <v>BISL</v>
      </c>
      <c r="AC265" s="129" t="str">
        <f>INDEX(Directory[],MATCH(tbl_deal[[#This Row],[Index]],Directory[Index],0),MATCH('DEAL DIRECTORY'!AC$5,Directory[#Headers],0))</f>
        <v>--</v>
      </c>
      <c r="AD265" s="129" t="str">
        <f>INDEX(Directory[],MATCH(tbl_deal[[#This Row],[Index]],Directory[Index],0),MATCH('DEAL DIRECTORY'!AD$5,Directory[#Headers],0))</f>
        <v>--</v>
      </c>
      <c r="AE265" s="129" t="str">
        <f>INDEX(Directory[],MATCH(tbl_deal[[#This Row],[Index]],Directory[Index],0),MATCH('DEAL DIRECTORY'!AE$5,Directory[#Headers],0))</f>
        <v>--</v>
      </c>
      <c r="AF265" s="129" t="str">
        <f>INDEX(Directory[],MATCH(tbl_deal[[#This Row],[Index]],Directory[Index],0),MATCH('DEAL DIRECTORY'!AF$5,Directory[#Headers],0))</f>
        <v>N</v>
      </c>
      <c r="AG265" s="129" t="str">
        <f>INDEX(Directory[],MATCH(tbl_deal[[#This Row],[Index]],Directory[Index],0),MATCH('DEAL DIRECTORY'!AG$5,Directory[#Headers],0))</f>
        <v>福建漳龙集团有限公司</v>
      </c>
      <c r="AH265" s="129" t="str">
        <f>INDEX(Directory[],MATCH(tbl_deal[[#This Row],[Index]],Directory[Index],0),MATCH('DEAL DIRECTORY'!AH$5,Directory[#Headers],0))</f>
        <v>--/--/BBB-</v>
      </c>
      <c r="AI265" s="129" t="str">
        <f>INDEX(Directory[],MATCH(tbl_deal[[#This Row],[Index]],Directory[Index],0),MATCH('DEAL DIRECTORY'!AI$5,Directory[#Headers],0))</f>
        <v>AA+</v>
      </c>
      <c r="AJ265" s="129" t="str">
        <f>INDEX(Directory[],MATCH(tbl_deal[[#This Row],[Index]],Directory[Index],0),MATCH('DEAL DIRECTORY'!AJ$5,Directory[#Headers],0))</f>
        <v>福建</v>
      </c>
      <c r="AK265" s="129" t="str">
        <f>INDEX(Directory[],MATCH(tbl_deal[[#This Row],[Index]],Directory[Index],0),MATCH('DEAL DIRECTORY'!AK$5,Directory[#Headers],0))</f>
        <v>漳州市</v>
      </c>
      <c r="AL265" s="129" t="str">
        <f>INDEX(Directory[],MATCH(tbl_deal[[#This Row],[Index]],Directory[Index],0),MATCH('DEAL DIRECTORY'!AL$5,Directory[#Headers],0))</f>
        <v>--</v>
      </c>
      <c r="AM265" s="129" t="str">
        <f>INDEX(Directory[],MATCH(tbl_deal[[#This Row],[Index]],Directory[Index],0),MATCH('DEAL DIRECTORY'!AM$5,Directory[#Headers],0))</f>
        <v>--</v>
      </c>
      <c r="AN265" s="129" t="str">
        <f>INDEX(Directory[],MATCH(tbl_deal[[#This Row],[Index]],Directory[Index],0),MATCH('DEAL DIRECTORY'!AN$5,Directory[#Headers],0))</f>
        <v>--</v>
      </c>
      <c r="AO265" s="132">
        <f>IF(ISBLANK(INDEX(Directory[],MATCH(tbl_deal[[#This Row],[Index]],Directory[Index],0),MATCH('DEAL DIRECTORY'!AO$5,Directory[#Headers],0))),"--",INDEX(Directory[],MATCH(tbl_deal[[#This Row],[Index]],Directory[Index],0),MATCH('DEAL DIRECTORY'!AO$5,Directory[#Headers],0)))</f>
        <v>10000</v>
      </c>
      <c r="AP265" s="129">
        <f>INDEX(Directory[],MATCH(tbl_deal[[#This Row],[Index]],Directory[Index],0),MATCH('DEAL DIRECTORY'!AP$5,Directory[#Headers],0))</f>
        <v>5</v>
      </c>
      <c r="AQ265" s="129">
        <f>INDEX(Directory[],MATCH(tbl_deal[[#This Row],[Index]],Directory[Index],0),MATCH('DEAL DIRECTORY'!AQ$5,Directory[#Headers],0))</f>
        <v>32.4</v>
      </c>
      <c r="AR265" s="129">
        <f>INDEX(Directory[],MATCH(tbl_deal[[#This Row],[Index]],Directory[Index],0),MATCH('DEAL DIRECTORY'!AR$5,Directory[#Headers],0))</f>
        <v>38.76</v>
      </c>
      <c r="AS265" s="129" t="str">
        <f>INDEX(Directory[],MATCH(tbl_deal[[#This Row],[Index]],Directory[Index],0),MATCH('DEAL DIRECTORY'!AS$5,Directory[#Headers],0))</f>
        <v>地方国企</v>
      </c>
      <c r="AT265" s="129" t="str">
        <f>INDEX(Directory[],MATCH(tbl_deal[[#This Row],[Index]],Directory[Index],0),MATCH('DEAL DIRECTORY'!AT$5,Directory[#Headers],0))</f>
        <v>地方平台</v>
      </c>
      <c r="AU265" s="129" t="str">
        <f>INDEX(Directory[],MATCH(tbl_deal[[#This Row],[Index]],Directory[Index],0),MATCH('DEAL DIRECTORY'!AU$5,Directory[#Headers],0))</f>
        <v>综合</v>
      </c>
      <c r="AV265" s="129" t="str">
        <f>INDEX(Directory[],MATCH(tbl_deal[[#This Row],[Index]],Directory[Index],0),MATCH('DEAL DIRECTORY'!AV$5,Directory[#Headers],0))</f>
        <v>直发</v>
      </c>
      <c r="AW265" s="129" t="str">
        <f>INDEX(Directory[],MATCH(tbl_deal[[#This Row],[Index]],Directory[Index],0),MATCH('DEAL DIRECTORY'!AW$5,Directory[#Headers],0))</f>
        <v>投资级</v>
      </c>
      <c r="AX265" s="129" t="str">
        <f>INDEX(Directory[],MATCH(tbl_deal[[#This Row],[Index]],Directory[Index],0),MATCH('DEAL DIRECTORY'!AX$5,Directory[#Headers],0))</f>
        <v>3-5亿</v>
      </c>
      <c r="AY265" s="133" t="str">
        <f>INDEX(Directory[],MATCH(tbl_deal[[#This Row],[Index]],Directory[Index],0),MATCH('DEAL DIRECTORY'!AY$5,Directory[#Headers],0))</f>
        <v>21年</v>
      </c>
      <c r="AZ265" s="129" t="str">
        <f>INDEX(Directory[],MATCH(tbl_deal[[#This Row],[Index]],Directory[Index],0),MATCH('DEAL DIRECTORY'!AZ$5,Directory[#Headers],0))</f>
        <v>Q1</v>
      </c>
      <c r="BA265" s="129" t="str">
        <f>INDEX(Directory[],MATCH(tbl_deal[[#This Row],[Index]],Directory[Index],0),MATCH('DEAL DIRECTORY'!BA$5,Directory[#Headers],0))</f>
        <v>01月</v>
      </c>
      <c r="BB265" s="129" t="str">
        <f>INDEX(Directory[],MATCH(tbl_deal[[#This Row],[Index]],Directory[Index],0),MATCH('DEAL DIRECTORY'!BB$5,Directory[#Headers],0))</f>
        <v>SOE Creds</v>
      </c>
      <c r="BC265" s="129" t="str">
        <f>INDEX(Directory[],MATCH(tbl_deal[[#This Row],[Index]],Directory[Index],0),MATCH('DEAL DIRECTORY'!BC$5,Directory[#Headers],0))</f>
        <v>FUJIAN ZHANGLONG GROUP CO LTD</v>
      </c>
      <c r="BD265" s="129" t="str">
        <f>INDEX(Directory[],MATCH(tbl_deal[[#This Row],[Index]],Directory[Index],0),MATCH('DEAL DIRECTORY'!BD$5,Directory[#Headers],0))</f>
        <v>XS2275587090</v>
      </c>
      <c r="BE265" s="137" t="str">
        <f>INDEX(Directory[],MATCH(tbl_deal[[#This Row],[Index]],Directory[Index],0),MATCH('DEAL DIRECTORY'!BE$5,Directory[#Headers],0))</f>
        <v>21年01月</v>
      </c>
      <c r="BF265" s="137" t="str">
        <f>INDEX(Directory[],MATCH(tbl_deal[[#This Row],[Index]],Directory[Index],0),MATCH('DEAL DIRECTORY'!BF$5,Directory[#Headers],0))</f>
        <v>福建漳龙</v>
      </c>
      <c r="BG265" s="137" t="str">
        <f>INDEX(Directory[],MATCH(tbl_deal[[#This Row],[Index]],Directory[Index],0),MATCH('DEAL DIRECTORY'!BG$5,Directory[#Headers],0))</f>
        <v>--/--/BBB-</v>
      </c>
      <c r="BH265" s="137" t="str">
        <f>INDEX(Directory[],MATCH(tbl_deal[[#This Row],[Index]],Directory[Index],0),MATCH('DEAL DIRECTORY'!BH$5,Directory[#Headers],0))</f>
        <v>高级债</v>
      </c>
      <c r="BI265" s="137" t="str">
        <f>INDEX(Directory[],MATCH(tbl_deal[[#This Row],[Index]],Directory[Index],0),MATCH('DEAL DIRECTORY'!BI$5,Directory[#Headers],0))</f>
        <v>5亿美元</v>
      </c>
      <c r="BJ265" s="137" t="str">
        <f>INDEX(Directory[],MATCH(tbl_deal[[#This Row],[Index]],Directory[Index],0),MATCH('DEAL DIRECTORY'!BJ$5,Directory[#Headers],0))</f>
        <v>2.9年</v>
      </c>
      <c r="BK265" s="137" t="str">
        <f>INDEX(Directory[],MATCH(tbl_deal[[#This Row],[Index]],Directory[Index],0),MATCH('DEAL DIRECTORY'!BK$5,Directory[#Headers],0))</f>
        <v>3.45%</v>
      </c>
      <c r="BL265" s="137" t="str">
        <f>INDEX(Directory[],MATCH(tbl_deal[[#This Row],[Index]],Directory[Index],0),MATCH('DEAL DIRECTORY'!BL$5,Directory[#Headers],0))</f>
        <v>账簿管理人</v>
      </c>
      <c r="BM265" s="129" t="str">
        <f>INDEX(Directory[],MATCH(tbl_deal[[#This Row],[Index]],Directory[Index],0),MATCH('DEAL DIRECTORY'!BM$5,Directory[#Headers],0))</f>
        <v>\\10.10.1.215\dcm$\Deals\Completed\2021 Completed\Dragon VII 福建漳龙</v>
      </c>
      <c r="BN265" s="4"/>
      <c r="BO265" s="4"/>
      <c r="BP265" s="4"/>
    </row>
    <row r="266" spans="3:68" ht="20.25" customHeight="1" x14ac:dyDescent="0.25">
      <c r="C266" s="129">
        <f>Directory[[#This Row],[Index]]</f>
        <v>205</v>
      </c>
      <c r="D266" s="130">
        <f>INDEX(Directory[],MATCH(tbl_deal[[#This Row],[Index]],Directory[Index],0),MATCH('DEAL DIRECTORY'!D$5,Directory[#Headers],0))</f>
        <v>44203</v>
      </c>
      <c r="E266" s="129" t="str">
        <f>INDEX(Directory[],MATCH(tbl_deal[[#This Row],[Index]],Directory[Index],0),MATCH('DEAL DIRECTORY'!E$5,Directory[#Headers],0))</f>
        <v/>
      </c>
      <c r="F266" s="129" t="str">
        <f>INDEX(Directory[],MATCH(tbl_deal[[#This Row],[Index]],Directory[Index],0),MATCH('DEAL DIRECTORY'!F$5,Directory[#Headers],0))</f>
        <v/>
      </c>
      <c r="G266" s="129" t="str">
        <f>INDEX(Directory[],MATCH(tbl_deal[[#This Row],[Index]],Directory[Index],0),MATCH('DEAL DIRECTORY'!G$5,Directory[#Headers],0))</f>
        <v>Xihe</v>
      </c>
      <c r="H266" s="135" t="str">
        <f>IF(tbl_deal[[#This Row],[FolderPath]]="","",HYPERLINK(tbl_deal[[#This Row],[FolderPath]],"📂"))</f>
        <v>📂</v>
      </c>
      <c r="I266" s="129" t="str">
        <f>INDEX(Directory[],MATCH(tbl_deal[[#This Row],[Index]],Directory[Index],0),MATCH('DEAL DIRECTORY'!I$5,Directory[#Headers],0))</f>
        <v>JBR</v>
      </c>
      <c r="J266" s="129" t="str">
        <f>INDEX(Directory[],MATCH(tbl_deal[[#This Row],[Index]],Directory[Index],0),MATCH('DEAL DIRECTORY'!J$5,Directory[#Headers],0))</f>
        <v>n/a</v>
      </c>
      <c r="K266" s="129" t="str">
        <f>INDEX(Directory[],MATCH(tbl_deal[[#This Row],[Index]],Directory[Index],0),MATCH('DEAL DIRECTORY'!K$5,Directory[#Headers],0))</f>
        <v>POE组</v>
      </c>
      <c r="L266" s="129">
        <f>INDEX(Directory[],MATCH(tbl_deal[[#This Row],[Index]],Directory[Index],0),MATCH('DEAL DIRECTORY'!L$5,Directory[#Headers],0))</f>
        <v>3</v>
      </c>
      <c r="M266" s="129" t="str">
        <f>INDEX(Directory[],MATCH(tbl_deal[[#This Row],[Index]],Directory[Index],0),MATCH('DEAL DIRECTORY'!M$5,Directory[#Headers],0))</f>
        <v>荣盛发展</v>
      </c>
      <c r="N266" s="129" t="str">
        <f>INDEX(Directory[],MATCH(tbl_deal[[#This Row],[Index]],Directory[Index],0),MATCH('DEAL DIRECTORY'!N$5,Directory[#Headers],0))</f>
        <v>--/--/BB-</v>
      </c>
      <c r="O266" s="129" t="str">
        <f>INDEX(Directory[],MATCH(tbl_deal[[#This Row],[Index]],Directory[Index],0),MATCH('DEAL DIRECTORY'!O$5,Directory[#Headers],0))</f>
        <v>USD</v>
      </c>
      <c r="P266" s="129">
        <f>INDEX(Directory[],MATCH(tbl_deal[[#This Row],[Index]],Directory[Index],0),MATCH('DEAL DIRECTORY'!P$5,Directory[#Headers],0))</f>
        <v>3</v>
      </c>
      <c r="Q266" s="129" t="str">
        <f>INDEX(Directory[],MATCH(tbl_deal[[#This Row],[Index]],Directory[Index],0),MATCH('DEAL DIRECTORY'!Q$5,Directory[#Headers],0))</f>
        <v>1</v>
      </c>
      <c r="R266" s="129" t="str">
        <f>INDEX(Directory[],MATCH(tbl_deal[[#This Row],[Index]],Directory[Index],0),MATCH('DEAL DIRECTORY'!R$5,Directory[#Headers],0))</f>
        <v>8.95%</v>
      </c>
      <c r="S266" s="129" t="str">
        <f>INDEX(Directory[],MATCH(tbl_deal[[#This Row],[Index]],Directory[Index],0),MATCH('DEAL DIRECTORY'!S$5,Directory[#Headers],0))</f>
        <v>9.15%a</v>
      </c>
      <c r="T266" s="129" t="str">
        <f>INDEX(Directory[],MATCH(tbl_deal[[#This Row],[Index]],Directory[Index],0),MATCH('DEAL DIRECTORY'!T$5,Directory[#Headers],0))</f>
        <v>8.95%</v>
      </c>
      <c r="U266" s="129" t="str">
        <f>INDEX(Directory[],MATCH(tbl_deal[[#This Row],[Index]],Directory[Index],0),MATCH('DEAL DIRECTORY'!U$5,Directory[#Headers],0))</f>
        <v>--</v>
      </c>
      <c r="V266" s="131">
        <f>INDEX(Directory[],MATCH(tbl_deal[[#This Row],[Index]],Directory[Index],0),MATCH('DEAL DIRECTORY'!V$5,Directory[#Headers],0))</f>
        <v>20</v>
      </c>
      <c r="W266" s="129" t="str">
        <f>INDEX(Directory[],MATCH(tbl_deal[[#This Row],[Index]],Directory[Index],0),MATCH('DEAL DIRECTORY'!W$5,Directory[#Headers],0))</f>
        <v>担保</v>
      </c>
      <c r="X266" s="129" t="str">
        <f>INDEX(Directory[],MATCH(tbl_deal[[#This Row],[Index]],Directory[Index],0),MATCH('DEAL DIRECTORY'!X$5,Directory[#Headers],0))</f>
        <v>--</v>
      </c>
      <c r="Y266" s="129" t="str">
        <f>INDEX(Directory[],MATCH(tbl_deal[[#This Row],[Index]],Directory[Index],0),MATCH('DEAL DIRECTORY'!Y$5,Directory[#Headers],0))</f>
        <v>新交所</v>
      </c>
      <c r="Z266" s="129" t="str">
        <f>INDEX(Directory[],MATCH(tbl_deal[[#This Row],[Index]],Directory[Index],0),MATCH('DEAL DIRECTORY'!Z$5,Directory[#Headers],0))</f>
        <v/>
      </c>
      <c r="AA266" s="129" t="str">
        <f>INDEX(Directory[],MATCH(tbl_deal[[#This Row],[Index]],Directory[Index],0),MATCH('DEAL DIRECTORY'!AA$5,Directory[#Headers],0))</f>
        <v/>
      </c>
      <c r="AB266" s="129" t="str">
        <f>INDEX(Directory[],MATCH(tbl_deal[[#This Row],[Index]],Directory[Index],0),MATCH('DEAL DIRECTORY'!AB$5,Directory[#Headers],0))</f>
        <v>BISL</v>
      </c>
      <c r="AC266" s="129" t="str">
        <f>INDEX(Directory[],MATCH(tbl_deal[[#This Row],[Index]],Directory[Index],0),MATCH('DEAL DIRECTORY'!AC$5,Directory[#Headers],0))</f>
        <v>--</v>
      </c>
      <c r="AD266" s="129" t="str">
        <f>INDEX(Directory[],MATCH(tbl_deal[[#This Row],[Index]],Directory[Index],0),MATCH('DEAL DIRECTORY'!AD$5,Directory[#Headers],0))</f>
        <v>--</v>
      </c>
      <c r="AE266" s="129" t="str">
        <f>INDEX(Directory[],MATCH(tbl_deal[[#This Row],[Index]],Directory[Index],0),MATCH('DEAL DIRECTORY'!AE$5,Directory[#Headers],0))</f>
        <v>--</v>
      </c>
      <c r="AF266" s="129" t="str">
        <f>INDEX(Directory[],MATCH(tbl_deal[[#This Row],[Index]],Directory[Index],0),MATCH('DEAL DIRECTORY'!AF$5,Directory[#Headers],0))</f>
        <v>N</v>
      </c>
      <c r="AG266" s="129" t="str">
        <f>INDEX(Directory[],MATCH(tbl_deal[[#This Row],[Index]],Directory[Index],0),MATCH('DEAL DIRECTORY'!AG$5,Directory[#Headers],0))</f>
        <v>荣盛房地产发展股份有限公司</v>
      </c>
      <c r="AH266" s="129" t="str">
        <f>INDEX(Directory[],MATCH(tbl_deal[[#This Row],[Index]],Directory[Index],0),MATCH('DEAL DIRECTORY'!AH$5,Directory[#Headers],0))</f>
        <v>--/--/--</v>
      </c>
      <c r="AI266" s="129" t="str">
        <f>INDEX(Directory[],MATCH(tbl_deal[[#This Row],[Index]],Directory[Index],0),MATCH('DEAL DIRECTORY'!AI$5,Directory[#Headers],0))</f>
        <v>AAA</v>
      </c>
      <c r="AJ266" s="129" t="str">
        <f>INDEX(Directory[],MATCH(tbl_deal[[#This Row],[Index]],Directory[Index],0),MATCH('DEAL DIRECTORY'!AJ$5,Directory[#Headers],0))</f>
        <v>河北</v>
      </c>
      <c r="AK266" s="129" t="str">
        <f>INDEX(Directory[],MATCH(tbl_deal[[#This Row],[Index]],Directory[Index],0),MATCH('DEAL DIRECTORY'!AK$5,Directory[#Headers],0))</f>
        <v>廊坊市</v>
      </c>
      <c r="AL266" s="129" t="str">
        <f>INDEX(Directory[],MATCH(tbl_deal[[#This Row],[Index]],Directory[Index],0),MATCH('DEAL DIRECTORY'!AL$5,Directory[#Headers],0))</f>
        <v>--</v>
      </c>
      <c r="AM266" s="129" t="str">
        <f>INDEX(Directory[],MATCH(tbl_deal[[#This Row],[Index]],Directory[Index],0),MATCH('DEAL DIRECTORY'!AM$5,Directory[#Headers],0))</f>
        <v>--</v>
      </c>
      <c r="AN266" s="129" t="str">
        <f>INDEX(Directory[],MATCH(tbl_deal[[#This Row],[Index]],Directory[Index],0),MATCH('DEAL DIRECTORY'!AN$5,Directory[#Headers],0))</f>
        <v>--</v>
      </c>
      <c r="AO266" s="132">
        <f>IF(ISBLANK(INDEX(Directory[],MATCH(tbl_deal[[#This Row],[Index]],Directory[Index],0),MATCH('DEAL DIRECTORY'!AO$5,Directory[#Headers],0))),"--",INDEX(Directory[],MATCH(tbl_deal[[#This Row],[Index]],Directory[Index],0),MATCH('DEAL DIRECTORY'!AO$5,Directory[#Headers],0)))</f>
        <v>125000</v>
      </c>
      <c r="AP266" s="129">
        <f>INDEX(Directory[],MATCH(tbl_deal[[#This Row],[Index]],Directory[Index],0),MATCH('DEAL DIRECTORY'!AP$5,Directory[#Headers],0))</f>
        <v>3</v>
      </c>
      <c r="AQ266" s="129">
        <f>INDEX(Directory[],MATCH(tbl_deal[[#This Row],[Index]],Directory[Index],0),MATCH('DEAL DIRECTORY'!AQ$5,Directory[#Headers],0))</f>
        <v>19.43</v>
      </c>
      <c r="AR266" s="129">
        <f>INDEX(Directory[],MATCH(tbl_deal[[#This Row],[Index]],Directory[Index],0),MATCH('DEAL DIRECTORY'!AR$5,Directory[#Headers],0))</f>
        <v>23.256</v>
      </c>
      <c r="AS266" s="129" t="str">
        <f>INDEX(Directory[],MATCH(tbl_deal[[#This Row],[Index]],Directory[Index],0),MATCH('DEAL DIRECTORY'!AS$5,Directory[#Headers],0))</f>
        <v>民企</v>
      </c>
      <c r="AT266" s="129" t="str">
        <f>INDEX(Directory[],MATCH(tbl_deal[[#This Row],[Index]],Directory[Index],0),MATCH('DEAL DIRECTORY'!AT$5,Directory[#Headers],0))</f>
        <v>房地产</v>
      </c>
      <c r="AU266" s="129" t="str">
        <f>INDEX(Directory[],MATCH(tbl_deal[[#This Row],[Index]],Directory[Index],0),MATCH('DEAL DIRECTORY'!AU$5,Directory[#Headers],0))</f>
        <v>--</v>
      </c>
      <c r="AV266" s="129" t="str">
        <f>INDEX(Directory[],MATCH(tbl_deal[[#This Row],[Index]],Directory[Index],0),MATCH('DEAL DIRECTORY'!AV$5,Directory[#Headers],0))</f>
        <v>担保</v>
      </c>
      <c r="AW266" s="129" t="str">
        <f>INDEX(Directory[],MATCH(tbl_deal[[#This Row],[Index]],Directory[Index],0),MATCH('DEAL DIRECTORY'!AW$5,Directory[#Headers],0))</f>
        <v>高收益</v>
      </c>
      <c r="AX266" s="129" t="str">
        <f>INDEX(Directory[],MATCH(tbl_deal[[#This Row],[Index]],Directory[Index],0),MATCH('DEAL DIRECTORY'!AX$5,Directory[#Headers],0))</f>
        <v>2-3亿</v>
      </c>
      <c r="AY266" s="133" t="str">
        <f>INDEX(Directory[],MATCH(tbl_deal[[#This Row],[Index]],Directory[Index],0),MATCH('DEAL DIRECTORY'!AY$5,Directory[#Headers],0))</f>
        <v>21年</v>
      </c>
      <c r="AZ266" s="129" t="str">
        <f>INDEX(Directory[],MATCH(tbl_deal[[#This Row],[Index]],Directory[Index],0),MATCH('DEAL DIRECTORY'!AZ$5,Directory[#Headers],0))</f>
        <v>Q1</v>
      </c>
      <c r="BA266" s="129" t="str">
        <f>INDEX(Directory[],MATCH(tbl_deal[[#This Row],[Index]],Directory[Index],0),MATCH('DEAL DIRECTORY'!BA$5,Directory[#Headers],0))</f>
        <v>01月</v>
      </c>
      <c r="BB266" s="129" t="str">
        <f>INDEX(Directory[],MATCH(tbl_deal[[#This Row],[Index]],Directory[Index],0),MATCH('DEAL DIRECTORY'!BB$5,Directory[#Headers],0))</f>
        <v>--</v>
      </c>
      <c r="BC266" s="129" t="str">
        <f>INDEX(Directory[],MATCH(tbl_deal[[#This Row],[Index]],Directory[Index],0),MATCH('DEAL DIRECTORY'!BC$5,Directory[#Headers],0))</f>
        <v>RONGXINGDA DEVELOPMENT BVI LTD</v>
      </c>
      <c r="BD266" s="129" t="str">
        <f>INDEX(Directory[],MATCH(tbl_deal[[#This Row],[Index]],Directory[Index],0),MATCH('DEAL DIRECTORY'!BD$5,Directory[#Headers],0))</f>
        <v>XS2280638607</v>
      </c>
      <c r="BE266" s="137" t="str">
        <f>INDEX(Directory[],MATCH(tbl_deal[[#This Row],[Index]],Directory[Index],0),MATCH('DEAL DIRECTORY'!BE$5,Directory[#Headers],0))</f>
        <v>21年01月</v>
      </c>
      <c r="BF266" s="137" t="str">
        <f>INDEX(Directory[],MATCH(tbl_deal[[#This Row],[Index]],Directory[Index],0),MATCH('DEAL DIRECTORY'!BF$5,Directory[#Headers],0))</f>
        <v>荣盛发展</v>
      </c>
      <c r="BG266" s="137" t="str">
        <f>INDEX(Directory[],MATCH(tbl_deal[[#This Row],[Index]],Directory[Index],0),MATCH('DEAL DIRECTORY'!BG$5,Directory[#Headers],0))</f>
        <v>--/--/BB-</v>
      </c>
      <c r="BH266" s="137" t="str">
        <f>INDEX(Directory[],MATCH(tbl_deal[[#This Row],[Index]],Directory[Index],0),MATCH('DEAL DIRECTORY'!BH$5,Directory[#Headers],0))</f>
        <v>高级债</v>
      </c>
      <c r="BI266" s="137" t="str">
        <f>INDEX(Directory[],MATCH(tbl_deal[[#This Row],[Index]],Directory[Index],0),MATCH('DEAL DIRECTORY'!BI$5,Directory[#Headers],0))</f>
        <v>3亿美元</v>
      </c>
      <c r="BJ266" s="137" t="str">
        <f>INDEX(Directory[],MATCH(tbl_deal[[#This Row],[Index]],Directory[Index],0),MATCH('DEAL DIRECTORY'!BJ$5,Directory[#Headers],0))</f>
        <v>364天</v>
      </c>
      <c r="BK266" s="137" t="str">
        <f>INDEX(Directory[],MATCH(tbl_deal[[#This Row],[Index]],Directory[Index],0),MATCH('DEAL DIRECTORY'!BK$5,Directory[#Headers],0))</f>
        <v>8.95%</v>
      </c>
      <c r="BL266" s="137" t="str">
        <f>INDEX(Directory[],MATCH(tbl_deal[[#This Row],[Index]],Directory[Index],0),MATCH('DEAL DIRECTORY'!BL$5,Directory[#Headers],0))</f>
        <v>账簿管理人</v>
      </c>
      <c r="BM266" s="129" t="str">
        <f>INDEX(Directory[],MATCH(tbl_deal[[#This Row],[Index]],Directory[Index],0),MATCH('DEAL DIRECTORY'!BM$5,Directory[#Headers],0))</f>
        <v>\\10.10.1.215\dcm$\Deals\Completed\2021 Completed\Xihe 荣盛</v>
      </c>
      <c r="BN266" s="4"/>
      <c r="BO266" s="4"/>
      <c r="BP266" s="4"/>
    </row>
    <row r="267" spans="3:68" ht="20.25" customHeight="1" x14ac:dyDescent="0.25">
      <c r="C267" s="129">
        <f>Directory[[#This Row],[Index]]</f>
        <v>204</v>
      </c>
      <c r="D267" s="130">
        <f>INDEX(Directory[],MATCH(tbl_deal[[#This Row],[Index]],Directory[Index],0),MATCH('DEAL DIRECTORY'!D$5,Directory[#Headers],0))</f>
        <v>44202</v>
      </c>
      <c r="E267" s="129" t="str">
        <f>INDEX(Directory[],MATCH(tbl_deal[[#This Row],[Index]],Directory[Index],0),MATCH('DEAL DIRECTORY'!E$5,Directory[#Headers],0))</f>
        <v/>
      </c>
      <c r="F267" s="129" t="str">
        <f>INDEX(Directory[],MATCH(tbl_deal[[#This Row],[Index]],Directory[Index],0),MATCH('DEAL DIRECTORY'!F$5,Directory[#Headers],0))</f>
        <v/>
      </c>
      <c r="G267" s="129" t="str">
        <f>INDEX(Directory[],MATCH(tbl_deal[[#This Row],[Index]],Directory[Index],0),MATCH('DEAL DIRECTORY'!G$5,Directory[#Headers],0))</f>
        <v>Horizon III Tap</v>
      </c>
      <c r="H267" s="135" t="str">
        <f>IF(tbl_deal[[#This Row],[FolderPath]]="","",HYPERLINK(tbl_deal[[#This Row],[FolderPath]],"📂"))</f>
        <v>📂</v>
      </c>
      <c r="I267" s="129" t="str">
        <f>INDEX(Directory[],MATCH(tbl_deal[[#This Row],[Index]],Directory[Index],0),MATCH('DEAL DIRECTORY'!I$5,Directory[#Headers],0))</f>
        <v>JBR</v>
      </c>
      <c r="J267" s="129" t="str">
        <f>INDEX(Directory[],MATCH(tbl_deal[[#This Row],[Index]],Directory[Index],0),MATCH('DEAL DIRECTORY'!J$5,Directory[#Headers],0))</f>
        <v>n/a</v>
      </c>
      <c r="K267" s="129" t="str">
        <f>INDEX(Directory[],MATCH(tbl_deal[[#This Row],[Index]],Directory[Index],0),MATCH('DEAL DIRECTORY'!K$5,Directory[#Headers],0))</f>
        <v>POE组</v>
      </c>
      <c r="L267" s="129">
        <f>INDEX(Directory[],MATCH(tbl_deal[[#This Row],[Index]],Directory[Index],0),MATCH('DEAL DIRECTORY'!L$5,Directory[#Headers],0))</f>
        <v>1</v>
      </c>
      <c r="M267" s="129" t="str">
        <f>INDEX(Directory[],MATCH(tbl_deal[[#This Row],[Index]],Directory[Index],0),MATCH('DEAL DIRECTORY'!M$5,Directory[#Headers],0))</f>
        <v>德信中国*</v>
      </c>
      <c r="N267" s="129" t="str">
        <f>INDEX(Directory[],MATCH(tbl_deal[[#This Row],[Index]],Directory[Index],0),MATCH('DEAL DIRECTORY'!N$5,Directory[#Headers],0))</f>
        <v>B3/B-/--</v>
      </c>
      <c r="O267" s="129" t="str">
        <f>INDEX(Directory[],MATCH(tbl_deal[[#This Row],[Index]],Directory[Index],0),MATCH('DEAL DIRECTORY'!O$5,Directory[#Headers],0))</f>
        <v>USD</v>
      </c>
      <c r="P267" s="129">
        <f>INDEX(Directory[],MATCH(tbl_deal[[#This Row],[Index]],Directory[Index],0),MATCH('DEAL DIRECTORY'!P$5,Directory[#Headers],0))</f>
        <v>1.5</v>
      </c>
      <c r="Q267" s="129" t="str">
        <f>INDEX(Directory[],MATCH(tbl_deal[[#This Row],[Index]],Directory[Index],0),MATCH('DEAL DIRECTORY'!Q$5,Directory[#Headers],0))</f>
        <v>2</v>
      </c>
      <c r="R267" s="129" t="str">
        <f>INDEX(Directory[],MATCH(tbl_deal[[#This Row],[Index]],Directory[Index],0),MATCH('DEAL DIRECTORY'!R$5,Directory[#Headers],0))</f>
        <v>9.95%</v>
      </c>
      <c r="S267" s="129" t="str">
        <f>INDEX(Directory[],MATCH(tbl_deal[[#This Row],[Index]],Directory[Index],0),MATCH('DEAL DIRECTORY'!S$5,Directory[#Headers],0))</f>
        <v>--</v>
      </c>
      <c r="T267" s="129" t="str">
        <f>INDEX(Directory[],MATCH(tbl_deal[[#This Row],[Index]],Directory[Index],0),MATCH('DEAL DIRECTORY'!T$5,Directory[#Headers],0))</f>
        <v>--</v>
      </c>
      <c r="U267" s="129" t="str">
        <f>INDEX(Directory[],MATCH(tbl_deal[[#This Row],[Index]],Directory[Index],0),MATCH('DEAL DIRECTORY'!U$5,Directory[#Headers],0))</f>
        <v>-</v>
      </c>
      <c r="V267" s="131">
        <f>INDEX(Directory[],MATCH(tbl_deal[[#This Row],[Index]],Directory[Index],0),MATCH('DEAL DIRECTORY'!V$5,Directory[#Headers],0))</f>
        <v>0</v>
      </c>
      <c r="W267" s="129" t="str">
        <f>INDEX(Directory[],MATCH(tbl_deal[[#This Row],[Index]],Directory[Index],0),MATCH('DEAL DIRECTORY'!W$5,Directory[#Headers],0))</f>
        <v>直发(红筹)</v>
      </c>
      <c r="X267" s="129" t="str">
        <f>INDEX(Directory[],MATCH(tbl_deal[[#This Row],[Index]],Directory[Index],0),MATCH('DEAL DIRECTORY'!X$5,Directory[#Headers],0))</f>
        <v>--</v>
      </c>
      <c r="Y267" s="129" t="str">
        <f>INDEX(Directory[],MATCH(tbl_deal[[#This Row],[Index]],Directory[Index],0),MATCH('DEAL DIRECTORY'!Y$5,Directory[#Headers],0))</f>
        <v>港交所</v>
      </c>
      <c r="Z267" s="129" t="str">
        <f>INDEX(Directory[],MATCH(tbl_deal[[#This Row],[Index]],Directory[Index],0),MATCH('DEAL DIRECTORY'!Z$5,Directory[#Headers],0))</f>
        <v/>
      </c>
      <c r="AA267" s="129" t="str">
        <f>INDEX(Directory[],MATCH(tbl_deal[[#This Row],[Index]],Directory[Index],0),MATCH('DEAL DIRECTORY'!AA$5,Directory[#Headers],0))</f>
        <v>增发</v>
      </c>
      <c r="AB267" s="129" t="str">
        <f>INDEX(Directory[],MATCH(tbl_deal[[#This Row],[Index]],Directory[Index],0),MATCH('DEAL DIRECTORY'!AB$5,Directory[#Headers],0))</f>
        <v>BISL</v>
      </c>
      <c r="AC267" s="129" t="str">
        <f>INDEX(Directory[],MATCH(tbl_deal[[#This Row],[Index]],Directory[Index],0),MATCH('DEAL DIRECTORY'!AC$5,Directory[#Headers],0))</f>
        <v>--</v>
      </c>
      <c r="AD267" s="129" t="str">
        <f>INDEX(Directory[],MATCH(tbl_deal[[#This Row],[Index]],Directory[Index],0),MATCH('DEAL DIRECTORY'!AD$5,Directory[#Headers],0))</f>
        <v>--</v>
      </c>
      <c r="AE267" s="129" t="str">
        <f>INDEX(Directory[],MATCH(tbl_deal[[#This Row],[Index]],Directory[Index],0),MATCH('DEAL DIRECTORY'!AE$5,Directory[#Headers],0))</f>
        <v>--</v>
      </c>
      <c r="AF267" s="129" t="str">
        <f>INDEX(Directory[],MATCH(tbl_deal[[#This Row],[Index]],Directory[Index],0),MATCH('DEAL DIRECTORY'!AF$5,Directory[#Headers],0))</f>
        <v>N</v>
      </c>
      <c r="AG267" s="129" t="str">
        <f>INDEX(Directory[],MATCH(tbl_deal[[#This Row],[Index]],Directory[Index],0),MATCH('DEAL DIRECTORY'!AG$5,Directory[#Headers],0))</f>
        <v>德信中国控股有限公司</v>
      </c>
      <c r="AH267" s="129" t="str">
        <f>INDEX(Directory[],MATCH(tbl_deal[[#This Row],[Index]],Directory[Index],0),MATCH('DEAL DIRECTORY'!AH$5,Directory[#Headers],0))</f>
        <v>n/a</v>
      </c>
      <c r="AI267" s="129" t="str">
        <f>INDEX(Directory[],MATCH(tbl_deal[[#This Row],[Index]],Directory[Index],0),MATCH('DEAL DIRECTORY'!AI$5,Directory[#Headers],0))</f>
        <v>n/a</v>
      </c>
      <c r="AJ267" s="129" t="str">
        <f>INDEX(Directory[],MATCH(tbl_deal[[#This Row],[Index]],Directory[Index],0),MATCH('DEAL DIRECTORY'!AJ$5,Directory[#Headers],0))</f>
        <v>浙江</v>
      </c>
      <c r="AK267" s="129" t="str">
        <f>INDEX(Directory[],MATCH(tbl_deal[[#This Row],[Index]],Directory[Index],0),MATCH('DEAL DIRECTORY'!AK$5,Directory[#Headers],0))</f>
        <v>杭州市</v>
      </c>
      <c r="AL267" s="129" t="str">
        <f>INDEX(Directory[],MATCH(tbl_deal[[#This Row],[Index]],Directory[Index],0),MATCH('DEAL DIRECTORY'!AL$5,Directory[#Headers],0))</f>
        <v>--</v>
      </c>
      <c r="AM267" s="129" t="str">
        <f>INDEX(Directory[],MATCH(tbl_deal[[#This Row],[Index]],Directory[Index],0),MATCH('DEAL DIRECTORY'!AM$5,Directory[#Headers],0))</f>
        <v>--</v>
      </c>
      <c r="AN267" s="129" t="str">
        <f>INDEX(Directory[],MATCH(tbl_deal[[#This Row],[Index]],Directory[Index],0),MATCH('DEAL DIRECTORY'!AN$5,Directory[#Headers],0))</f>
        <v>--</v>
      </c>
      <c r="AO267" s="132">
        <f>IF(ISBLANK(INDEX(Directory[],MATCH(tbl_deal[[#This Row],[Index]],Directory[Index],0),MATCH('DEAL DIRECTORY'!AO$5,Directory[#Headers],0))),"--",INDEX(Directory[],MATCH(tbl_deal[[#This Row],[Index]],Directory[Index],0),MATCH('DEAL DIRECTORY'!AO$5,Directory[#Headers],0)))</f>
        <v>20000</v>
      </c>
      <c r="AP267" s="129">
        <f>INDEX(Directory[],MATCH(tbl_deal[[#This Row],[Index]],Directory[Index],0),MATCH('DEAL DIRECTORY'!AP$5,Directory[#Headers],0))</f>
        <v>1.5</v>
      </c>
      <c r="AQ267" s="129">
        <f>INDEX(Directory[],MATCH(tbl_deal[[#This Row],[Index]],Directory[Index],0),MATCH('DEAL DIRECTORY'!AQ$5,Directory[#Headers],0))</f>
        <v>9.7149999999999999</v>
      </c>
      <c r="AR267" s="129">
        <f>INDEX(Directory[],MATCH(tbl_deal[[#This Row],[Index]],Directory[Index],0),MATCH('DEAL DIRECTORY'!AR$5,Directory[#Headers],0))</f>
        <v>11.628</v>
      </c>
      <c r="AS267" s="129" t="str">
        <f>INDEX(Directory[],MATCH(tbl_deal[[#This Row],[Index]],Directory[Index],0),MATCH('DEAL DIRECTORY'!AS$5,Directory[#Headers],0))</f>
        <v>民企</v>
      </c>
      <c r="AT267" s="129" t="str">
        <f>INDEX(Directory[],MATCH(tbl_deal[[#This Row],[Index]],Directory[Index],0),MATCH('DEAL DIRECTORY'!AT$5,Directory[#Headers],0))</f>
        <v>房地产</v>
      </c>
      <c r="AU267" s="129" t="str">
        <f>INDEX(Directory[],MATCH(tbl_deal[[#This Row],[Index]],Directory[Index],0),MATCH('DEAL DIRECTORY'!AU$5,Directory[#Headers],0))</f>
        <v>--</v>
      </c>
      <c r="AV267" s="129" t="str">
        <f>INDEX(Directory[],MATCH(tbl_deal[[#This Row],[Index]],Directory[Index],0),MATCH('DEAL DIRECTORY'!AV$5,Directory[#Headers],0))</f>
        <v>红筹</v>
      </c>
      <c r="AW267" s="129" t="str">
        <f>INDEX(Directory[],MATCH(tbl_deal[[#This Row],[Index]],Directory[Index],0),MATCH('DEAL DIRECTORY'!AW$5,Directory[#Headers],0))</f>
        <v>高收益</v>
      </c>
      <c r="AX267" s="129" t="str">
        <f>INDEX(Directory[],MATCH(tbl_deal[[#This Row],[Index]],Directory[Index],0),MATCH('DEAL DIRECTORY'!AX$5,Directory[#Headers],0))</f>
        <v>≤2亿</v>
      </c>
      <c r="AY267" s="133" t="str">
        <f>INDEX(Directory[],MATCH(tbl_deal[[#This Row],[Index]],Directory[Index],0),MATCH('DEAL DIRECTORY'!AY$5,Directory[#Headers],0))</f>
        <v>21年</v>
      </c>
      <c r="AZ267" s="129" t="str">
        <f>INDEX(Directory[],MATCH(tbl_deal[[#This Row],[Index]],Directory[Index],0),MATCH('DEAL DIRECTORY'!AZ$5,Directory[#Headers],0))</f>
        <v>Q1</v>
      </c>
      <c r="BA267" s="129" t="str">
        <f>INDEX(Directory[],MATCH(tbl_deal[[#This Row],[Index]],Directory[Index],0),MATCH('DEAL DIRECTORY'!BA$5,Directory[#Headers],0))</f>
        <v>01月</v>
      </c>
      <c r="BB267" s="129" t="str">
        <f>INDEX(Directory[],MATCH(tbl_deal[[#This Row],[Index]],Directory[Index],0),MATCH('DEAL DIRECTORY'!BB$5,Directory[#Headers],0))</f>
        <v>--</v>
      </c>
      <c r="BC267" s="129" t="str">
        <f>INDEX(Directory[],MATCH(tbl_deal[[#This Row],[Index]],Directory[Index],0),MATCH('DEAL DIRECTORY'!BC$5,Directory[#Headers],0))</f>
        <v>DEXIN CHINA HOLDINGS CO LTD</v>
      </c>
      <c r="BD267" s="129" t="str">
        <f>INDEX(Directory[],MATCH(tbl_deal[[#This Row],[Index]],Directory[Index],0),MATCH('DEAL DIRECTORY'!BD$5,Directory[#Headers],0))</f>
        <v>XS2262084374</v>
      </c>
      <c r="BE267" s="137" t="str">
        <f>INDEX(Directory[],MATCH(tbl_deal[[#This Row],[Index]],Directory[Index],0),MATCH('DEAL DIRECTORY'!BE$5,Directory[#Headers],0))</f>
        <v>21年01月</v>
      </c>
      <c r="BF267" s="137" t="str">
        <f>INDEX(Directory[],MATCH(tbl_deal[[#This Row],[Index]],Directory[Index],0),MATCH('DEAL DIRECTORY'!BF$5,Directory[#Headers],0))</f>
        <v>德信中国</v>
      </c>
      <c r="BG267" s="137" t="str">
        <f>INDEX(Directory[],MATCH(tbl_deal[[#This Row],[Index]],Directory[Index],0),MATCH('DEAL DIRECTORY'!BG$5,Directory[#Headers],0))</f>
        <v>B3/B-/--</v>
      </c>
      <c r="BH267" s="137" t="str">
        <f>INDEX(Directory[],MATCH(tbl_deal[[#This Row],[Index]],Directory[Index],0),MATCH('DEAL DIRECTORY'!BH$5,Directory[#Headers],0))</f>
        <v>高级债</v>
      </c>
      <c r="BI267" s="137" t="str">
        <f>INDEX(Directory[],MATCH(tbl_deal[[#This Row],[Index]],Directory[Index],0),MATCH('DEAL DIRECTORY'!BI$5,Directory[#Headers],0))</f>
        <v>增发1.5亿美元</v>
      </c>
      <c r="BJ267" s="137" t="str">
        <f>INDEX(Directory[],MATCH(tbl_deal[[#This Row],[Index]],Directory[Index],0),MATCH('DEAL DIRECTORY'!BJ$5,Directory[#Headers],0))</f>
        <v>2年</v>
      </c>
      <c r="BK267" s="137" t="str">
        <f>INDEX(Directory[],MATCH(tbl_deal[[#This Row],[Index]],Directory[Index],0),MATCH('DEAL DIRECTORY'!BK$5,Directory[#Headers],0))</f>
        <v>9.95%</v>
      </c>
      <c r="BL267" s="137" t="str">
        <f>INDEX(Directory[],MATCH(tbl_deal[[#This Row],[Index]],Directory[Index],0),MATCH('DEAL DIRECTORY'!BL$5,Directory[#Headers],0))</f>
        <v>账簿管理人</v>
      </c>
      <c r="BM267" s="129" t="str">
        <f>INDEX(Directory[],MATCH(tbl_deal[[#This Row],[Index]],Directory[Index],0),MATCH('DEAL DIRECTORY'!BM$5,Directory[#Headers],0))</f>
        <v>\\10.10.1.215\dcm$\Deals\Completed\2021 Completed\Horizon III Tap 德信地产</v>
      </c>
      <c r="BN267" s="4"/>
      <c r="BO267" s="4"/>
      <c r="BP267" s="4"/>
    </row>
    <row r="268" spans="3:68" ht="20.25" customHeight="1" x14ac:dyDescent="0.25">
      <c r="C268" s="129">
        <f>Directory[[#This Row],[Index]]</f>
        <v>203</v>
      </c>
      <c r="D268" s="130">
        <f>INDEX(Directory[],MATCH(tbl_deal[[#This Row],[Index]],Directory[Index],0),MATCH('DEAL DIRECTORY'!D$5,Directory[#Headers],0))</f>
        <v>44202</v>
      </c>
      <c r="E268" s="129" t="str">
        <f>INDEX(Directory[],MATCH(tbl_deal[[#This Row],[Index]],Directory[Index],0),MATCH('DEAL DIRECTORY'!E$5,Directory[#Headers],0))</f>
        <v/>
      </c>
      <c r="F268" s="129" t="str">
        <f>INDEX(Directory[],MATCH(tbl_deal[[#This Row],[Index]],Directory[Index],0),MATCH('DEAL DIRECTORY'!F$5,Directory[#Headers],0))</f>
        <v/>
      </c>
      <c r="G268" s="129" t="str">
        <f>INDEX(Directory[],MATCH(tbl_deal[[#This Row],[Index]],Directory[Index],0),MATCH('DEAL DIRECTORY'!G$5,Directory[#Headers],0))</f>
        <v>Bridge</v>
      </c>
      <c r="H268" s="135" t="str">
        <f>IF(tbl_deal[[#This Row],[FolderPath]]="","",HYPERLINK(tbl_deal[[#This Row],[FolderPath]],"📂"))</f>
        <v>📂</v>
      </c>
      <c r="I268" s="129" t="str">
        <f>INDEX(Directory[],MATCH(tbl_deal[[#This Row],[Index]],Directory[Index],0),MATCH('DEAL DIRECTORY'!I$5,Directory[#Headers],0))</f>
        <v>JGC</v>
      </c>
      <c r="J268" s="129" t="str">
        <f>INDEX(Directory[],MATCH(tbl_deal[[#This Row],[Index]],Directory[Index],0),MATCH('DEAL DIRECTORY'!J$5,Directory[#Headers],0))</f>
        <v>n/a</v>
      </c>
      <c r="K268" s="129" t="str">
        <f>INDEX(Directory[],MATCH(tbl_deal[[#This Row],[Index]],Directory[Index],0),MATCH('DEAL DIRECTORY'!K$5,Directory[#Headers],0))</f>
        <v>POE组</v>
      </c>
      <c r="L268" s="129">
        <f>INDEX(Directory[],MATCH(tbl_deal[[#This Row],[Index]],Directory[Index],0),MATCH('DEAL DIRECTORY'!L$5,Directory[#Headers],0))</f>
        <v>2</v>
      </c>
      <c r="M268" s="129" t="str">
        <f>INDEX(Directory[],MATCH(tbl_deal[[#This Row],[Index]],Directory[Index],0),MATCH('DEAL DIRECTORY'!M$5,Directory[#Headers],0))</f>
        <v>合生创展</v>
      </c>
      <c r="N268" s="129" t="str">
        <f>INDEX(Directory[],MATCH(tbl_deal[[#This Row],[Index]],Directory[Index],0),MATCH('DEAL DIRECTORY'!N$5,Directory[#Headers],0))</f>
        <v>--/--/--</v>
      </c>
      <c r="O268" s="129" t="str">
        <f>INDEX(Directory[],MATCH(tbl_deal[[#This Row],[Index]],Directory[Index],0),MATCH('DEAL DIRECTORY'!O$5,Directory[#Headers],0))</f>
        <v>USD</v>
      </c>
      <c r="P268" s="129">
        <f>INDEX(Directory[],MATCH(tbl_deal[[#This Row],[Index]],Directory[Index],0),MATCH('DEAL DIRECTORY'!P$5,Directory[#Headers],0))</f>
        <v>4</v>
      </c>
      <c r="Q268" s="129" t="str">
        <f>INDEX(Directory[],MATCH(tbl_deal[[#This Row],[Index]],Directory[Index],0),MATCH('DEAL DIRECTORY'!Q$5,Directory[#Headers],0))</f>
        <v>1</v>
      </c>
      <c r="R268" s="129" t="str">
        <f>INDEX(Directory[],MATCH(tbl_deal[[#This Row],[Index]],Directory[Index],0),MATCH('DEAL DIRECTORY'!R$5,Directory[#Headers],0))</f>
        <v>5.8%</v>
      </c>
      <c r="S268" s="129" t="str">
        <f>INDEX(Directory[],MATCH(tbl_deal[[#This Row],[Index]],Directory[Index],0),MATCH('DEAL DIRECTORY'!S$5,Directory[#Headers],0))</f>
        <v>6%a</v>
      </c>
      <c r="T268" s="129" t="str">
        <f>INDEX(Directory[],MATCH(tbl_deal[[#This Row],[Index]],Directory[Index],0),MATCH('DEAL DIRECTORY'!T$5,Directory[#Headers],0))</f>
        <v>--</v>
      </c>
      <c r="U268" s="129" t="str">
        <f>INDEX(Directory[],MATCH(tbl_deal[[#This Row],[Index]],Directory[Index],0),MATCH('DEAL DIRECTORY'!U$5,Directory[#Headers],0))</f>
        <v>-</v>
      </c>
      <c r="V268" s="131">
        <f>INDEX(Directory[],MATCH(tbl_deal[[#This Row],[Index]],Directory[Index],0),MATCH('DEAL DIRECTORY'!V$5,Directory[#Headers],0))</f>
        <v>20</v>
      </c>
      <c r="W268" s="129" t="str">
        <f>INDEX(Directory[],MATCH(tbl_deal[[#This Row],[Index]],Directory[Index],0),MATCH('DEAL DIRECTORY'!W$5,Directory[#Headers],0))</f>
        <v>担保</v>
      </c>
      <c r="X268" s="129" t="str">
        <f>INDEX(Directory[],MATCH(tbl_deal[[#This Row],[Index]],Directory[Index],0),MATCH('DEAL DIRECTORY'!X$5,Directory[#Headers],0))</f>
        <v>--</v>
      </c>
      <c r="Y268" s="129" t="str">
        <f>INDEX(Directory[],MATCH(tbl_deal[[#This Row],[Index]],Directory[Index],0),MATCH('DEAL DIRECTORY'!Y$5,Directory[#Headers],0))</f>
        <v>新交所</v>
      </c>
      <c r="Z268" s="129" t="str">
        <f>INDEX(Directory[],MATCH(tbl_deal[[#This Row],[Index]],Directory[Index],0),MATCH('DEAL DIRECTORY'!Z$5,Directory[#Headers],0))</f>
        <v/>
      </c>
      <c r="AA268" s="129" t="str">
        <f>INDEX(Directory[],MATCH(tbl_deal[[#This Row],[Index]],Directory[Index],0),MATCH('DEAL DIRECTORY'!AA$5,Directory[#Headers],0))</f>
        <v/>
      </c>
      <c r="AB268" s="129" t="str">
        <f>INDEX(Directory[],MATCH(tbl_deal[[#This Row],[Index]],Directory[Index],0),MATCH('DEAL DIRECTORY'!AB$5,Directory[#Headers],0))</f>
        <v>BISL</v>
      </c>
      <c r="AC268" s="129" t="str">
        <f>INDEX(Directory[],MATCH(tbl_deal[[#This Row],[Index]],Directory[Index],0),MATCH('DEAL DIRECTORY'!AC$5,Directory[#Headers],0))</f>
        <v>--</v>
      </c>
      <c r="AD268" s="129" t="str">
        <f>INDEX(Directory[],MATCH(tbl_deal[[#This Row],[Index]],Directory[Index],0),MATCH('DEAL DIRECTORY'!AD$5,Directory[#Headers],0))</f>
        <v>--</v>
      </c>
      <c r="AE268" s="129" t="str">
        <f>INDEX(Directory[],MATCH(tbl_deal[[#This Row],[Index]],Directory[Index],0),MATCH('DEAL DIRECTORY'!AE$5,Directory[#Headers],0))</f>
        <v>--</v>
      </c>
      <c r="AF268" s="129" t="str">
        <f>INDEX(Directory[],MATCH(tbl_deal[[#This Row],[Index]],Directory[Index],0),MATCH('DEAL DIRECTORY'!AF$5,Directory[#Headers],0))</f>
        <v>N</v>
      </c>
      <c r="AG268" s="129" t="str">
        <f>INDEX(Directory[],MATCH(tbl_deal[[#This Row],[Index]],Directory[Index],0),MATCH('DEAL DIRECTORY'!AG$5,Directory[#Headers],0))</f>
        <v>合生创展集团有限公司</v>
      </c>
      <c r="AH268" s="129" t="str">
        <f>INDEX(Directory[],MATCH(tbl_deal[[#This Row],[Index]],Directory[Index],0),MATCH('DEAL DIRECTORY'!AH$5,Directory[#Headers],0))</f>
        <v>n/a</v>
      </c>
      <c r="AI268" s="129" t="str">
        <f>INDEX(Directory[],MATCH(tbl_deal[[#This Row],[Index]],Directory[Index],0),MATCH('DEAL DIRECTORY'!AI$5,Directory[#Headers],0))</f>
        <v>n/a</v>
      </c>
      <c r="AJ268" s="129" t="str">
        <f>INDEX(Directory[],MATCH(tbl_deal[[#This Row],[Index]],Directory[Index],0),MATCH('DEAL DIRECTORY'!AJ$5,Directory[#Headers],0))</f>
        <v>广东</v>
      </c>
      <c r="AK268" s="129" t="str">
        <f>INDEX(Directory[],MATCH(tbl_deal[[#This Row],[Index]],Directory[Index],0),MATCH('DEAL DIRECTORY'!AK$5,Directory[#Headers],0))</f>
        <v>广州市</v>
      </c>
      <c r="AL268" s="129" t="str">
        <f>INDEX(Directory[],MATCH(tbl_deal[[#This Row],[Index]],Directory[Index],0),MATCH('DEAL DIRECTORY'!AL$5,Directory[#Headers],0))</f>
        <v>--</v>
      </c>
      <c r="AM268" s="129" t="str">
        <f>INDEX(Directory[],MATCH(tbl_deal[[#This Row],[Index]],Directory[Index],0),MATCH('DEAL DIRECTORY'!AM$5,Directory[#Headers],0))</f>
        <v>--</v>
      </c>
      <c r="AN268" s="129" t="str">
        <f>INDEX(Directory[],MATCH(tbl_deal[[#This Row],[Index]],Directory[Index],0),MATCH('DEAL DIRECTORY'!AN$5,Directory[#Headers],0))</f>
        <v>--</v>
      </c>
      <c r="AO268" s="132">
        <f>IF(ISBLANK(INDEX(Directory[],MATCH(tbl_deal[[#This Row],[Index]],Directory[Index],0),MATCH('DEAL DIRECTORY'!AO$5,Directory[#Headers],0))),"--",INDEX(Directory[],MATCH(tbl_deal[[#This Row],[Index]],Directory[Index],0),MATCH('DEAL DIRECTORY'!AO$5,Directory[#Headers],0)))</f>
        <v>200000</v>
      </c>
      <c r="AP268" s="129">
        <f>INDEX(Directory[],MATCH(tbl_deal[[#This Row],[Index]],Directory[Index],0),MATCH('DEAL DIRECTORY'!AP$5,Directory[#Headers],0))</f>
        <v>4</v>
      </c>
      <c r="AQ268" s="129">
        <f>INDEX(Directory[],MATCH(tbl_deal[[#This Row],[Index]],Directory[Index],0),MATCH('DEAL DIRECTORY'!AQ$5,Directory[#Headers],0))</f>
        <v>25.91</v>
      </c>
      <c r="AR268" s="129">
        <f>INDEX(Directory[],MATCH(tbl_deal[[#This Row],[Index]],Directory[Index],0),MATCH('DEAL DIRECTORY'!AR$5,Directory[#Headers],0))</f>
        <v>31.007999999999999</v>
      </c>
      <c r="AS268" s="129" t="str">
        <f>INDEX(Directory[],MATCH(tbl_deal[[#This Row],[Index]],Directory[Index],0),MATCH('DEAL DIRECTORY'!AS$5,Directory[#Headers],0))</f>
        <v>民企</v>
      </c>
      <c r="AT268" s="129" t="str">
        <f>INDEX(Directory[],MATCH(tbl_deal[[#This Row],[Index]],Directory[Index],0),MATCH('DEAL DIRECTORY'!AT$5,Directory[#Headers],0))</f>
        <v>房地产</v>
      </c>
      <c r="AU268" s="129" t="str">
        <f>INDEX(Directory[],MATCH(tbl_deal[[#This Row],[Index]],Directory[Index],0),MATCH('DEAL DIRECTORY'!AU$5,Directory[#Headers],0))</f>
        <v>--</v>
      </c>
      <c r="AV268" s="129" t="str">
        <f>INDEX(Directory[],MATCH(tbl_deal[[#This Row],[Index]],Directory[Index],0),MATCH('DEAL DIRECTORY'!AV$5,Directory[#Headers],0))</f>
        <v>担保</v>
      </c>
      <c r="AW268" s="129" t="str">
        <f>INDEX(Directory[],MATCH(tbl_deal[[#This Row],[Index]],Directory[Index],0),MATCH('DEAL DIRECTORY'!AW$5,Directory[#Headers],0))</f>
        <v>无评级</v>
      </c>
      <c r="AX268" s="129" t="str">
        <f>INDEX(Directory[],MATCH(tbl_deal[[#This Row],[Index]],Directory[Index],0),MATCH('DEAL DIRECTORY'!AX$5,Directory[#Headers],0))</f>
        <v>3-5亿</v>
      </c>
      <c r="AY268" s="133" t="str">
        <f>INDEX(Directory[],MATCH(tbl_deal[[#This Row],[Index]],Directory[Index],0),MATCH('DEAL DIRECTORY'!AY$5,Directory[#Headers],0))</f>
        <v>21年</v>
      </c>
      <c r="AZ268" s="129" t="str">
        <f>INDEX(Directory[],MATCH(tbl_deal[[#This Row],[Index]],Directory[Index],0),MATCH('DEAL DIRECTORY'!AZ$5,Directory[#Headers],0))</f>
        <v>Q1</v>
      </c>
      <c r="BA268" s="129" t="str">
        <f>INDEX(Directory[],MATCH(tbl_deal[[#This Row],[Index]],Directory[Index],0),MATCH('DEAL DIRECTORY'!BA$5,Directory[#Headers],0))</f>
        <v>01月</v>
      </c>
      <c r="BB268" s="129" t="str">
        <f>INDEX(Directory[],MATCH(tbl_deal[[#This Row],[Index]],Directory[Index],0),MATCH('DEAL DIRECTORY'!BB$5,Directory[#Headers],0))</f>
        <v>--</v>
      </c>
      <c r="BC268" s="129" t="str">
        <f>INDEX(Directory[],MATCH(tbl_deal[[#This Row],[Index]],Directory[Index],0),MATCH('DEAL DIRECTORY'!BC$5,Directory[#Headers],0))</f>
        <v>HOPSON CAPITAL INTERNATIONAL GROUP CO LTD</v>
      </c>
      <c r="BD268" s="129" t="str">
        <f>INDEX(Directory[],MATCH(tbl_deal[[#This Row],[Index]],Directory[Index],0),MATCH('DEAL DIRECTORY'!BD$5,Directory[#Headers],0))</f>
        <v>XS2228902255</v>
      </c>
      <c r="BE268" s="137" t="str">
        <f>INDEX(Directory[],MATCH(tbl_deal[[#This Row],[Index]],Directory[Index],0),MATCH('DEAL DIRECTORY'!BE$5,Directory[#Headers],0))</f>
        <v>21年01月</v>
      </c>
      <c r="BF268" s="137" t="str">
        <f>INDEX(Directory[],MATCH(tbl_deal[[#This Row],[Index]],Directory[Index],0),MATCH('DEAL DIRECTORY'!BF$5,Directory[#Headers],0))</f>
        <v>合生创展</v>
      </c>
      <c r="BG268" s="137" t="str">
        <f>INDEX(Directory[],MATCH(tbl_deal[[#This Row],[Index]],Directory[Index],0),MATCH('DEAL DIRECTORY'!BG$5,Directory[#Headers],0))</f>
        <v>--/--/--</v>
      </c>
      <c r="BH268" s="137" t="str">
        <f>INDEX(Directory[],MATCH(tbl_deal[[#This Row],[Index]],Directory[Index],0),MATCH('DEAL DIRECTORY'!BH$5,Directory[#Headers],0))</f>
        <v>高级债</v>
      </c>
      <c r="BI268" s="137" t="str">
        <f>INDEX(Directory[],MATCH(tbl_deal[[#This Row],[Index]],Directory[Index],0),MATCH('DEAL DIRECTORY'!BI$5,Directory[#Headers],0))</f>
        <v>4亿美元</v>
      </c>
      <c r="BJ268" s="137" t="str">
        <f>INDEX(Directory[],MATCH(tbl_deal[[#This Row],[Index]],Directory[Index],0),MATCH('DEAL DIRECTORY'!BJ$5,Directory[#Headers],0))</f>
        <v>364天</v>
      </c>
      <c r="BK268" s="137" t="str">
        <f>INDEX(Directory[],MATCH(tbl_deal[[#This Row],[Index]],Directory[Index],0),MATCH('DEAL DIRECTORY'!BK$5,Directory[#Headers],0))</f>
        <v>5.8%</v>
      </c>
      <c r="BL268" s="137" t="str">
        <f>INDEX(Directory[],MATCH(tbl_deal[[#This Row],[Index]],Directory[Index],0),MATCH('DEAL DIRECTORY'!BL$5,Directory[#Headers],0))</f>
        <v>全球协调人</v>
      </c>
      <c r="BM268" s="129" t="str">
        <f>INDEX(Directory[],MATCH(tbl_deal[[#This Row],[Index]],Directory[Index],0),MATCH('DEAL DIRECTORY'!BM$5,Directory[#Headers],0))</f>
        <v>\\10.10.1.215\dcm$\Deals\Completed\2021 Completed\Bridge 合生创展[Jan]</v>
      </c>
      <c r="BN268" s="4"/>
      <c r="BO268" s="4"/>
      <c r="BP268" s="4"/>
    </row>
    <row r="269" spans="3:68" ht="20.25" customHeight="1" x14ac:dyDescent="0.25">
      <c r="C269" s="129">
        <f>Directory[[#This Row],[Index]]</f>
        <v>202</v>
      </c>
      <c r="D269" s="130">
        <f>INDEX(Directory[],MATCH(tbl_deal[[#This Row],[Index]],Directory[Index],0),MATCH('DEAL DIRECTORY'!D$5,Directory[#Headers],0))</f>
        <v>44201</v>
      </c>
      <c r="E269" s="129" t="str">
        <f>INDEX(Directory[],MATCH(tbl_deal[[#This Row],[Index]],Directory[Index],0),MATCH('DEAL DIRECTORY'!E$5,Directory[#Headers],0))</f>
        <v/>
      </c>
      <c r="F269" s="129" t="str">
        <f>INDEX(Directory[],MATCH(tbl_deal[[#This Row],[Index]],Directory[Index],0),MATCH('DEAL DIRECTORY'!F$5,Directory[#Headers],0))</f>
        <v/>
      </c>
      <c r="G269" s="129" t="str">
        <f>INDEX(Directory[],MATCH(tbl_deal[[#This Row],[Index]],Directory[Index],0),MATCH('DEAL DIRECTORY'!G$5,Directory[#Headers],0))</f>
        <v>OX</v>
      </c>
      <c r="H269" s="135" t="str">
        <f>IF(tbl_deal[[#This Row],[FolderPath]]="","",HYPERLINK(tbl_deal[[#This Row],[FolderPath]],"📂"))</f>
        <v>📂</v>
      </c>
      <c r="I269" s="129" t="str">
        <f>INDEX(Directory[],MATCH(tbl_deal[[#This Row],[Index]],Directory[Index],0),MATCH('DEAL DIRECTORY'!I$5,Directory[#Headers],0))</f>
        <v>JBR</v>
      </c>
      <c r="J269" s="129" t="str">
        <f>INDEX(Directory[],MATCH(tbl_deal[[#This Row],[Index]],Directory[Index],0),MATCH('DEAL DIRECTORY'!J$5,Directory[#Headers],0))</f>
        <v>n/a</v>
      </c>
      <c r="K269" s="129" t="str">
        <f>INDEX(Directory[],MATCH(tbl_deal[[#This Row],[Index]],Directory[Index],0),MATCH('DEAL DIRECTORY'!K$5,Directory[#Headers],0))</f>
        <v>POE组</v>
      </c>
      <c r="L269" s="129">
        <f>INDEX(Directory[],MATCH(tbl_deal[[#This Row],[Index]],Directory[Index],0),MATCH('DEAL DIRECTORY'!L$5,Directory[#Headers],0))</f>
        <v>3</v>
      </c>
      <c r="M269" s="129" t="str">
        <f>INDEX(Directory[],MATCH(tbl_deal[[#This Row],[Index]],Directory[Index],0),MATCH('DEAL DIRECTORY'!M$5,Directory[#Headers],0))</f>
        <v>阳光城集团</v>
      </c>
      <c r="N269" s="129" t="str">
        <f>INDEX(Directory[],MATCH(tbl_deal[[#This Row],[Index]],Directory[Index],0),MATCH('DEAL DIRECTORY'!N$5,Directory[#Headers],0))</f>
        <v>--/--/--</v>
      </c>
      <c r="O269" s="129" t="str">
        <f>INDEX(Directory[],MATCH(tbl_deal[[#This Row],[Index]],Directory[Index],0),MATCH('DEAL DIRECTORY'!O$5,Directory[#Headers],0))</f>
        <v>USD</v>
      </c>
      <c r="P269" s="129">
        <f>INDEX(Directory[],MATCH(tbl_deal[[#This Row],[Index]],Directory[Index],0),MATCH('DEAL DIRECTORY'!P$5,Directory[#Headers],0))</f>
        <v>2</v>
      </c>
      <c r="Q269" s="129" t="str">
        <f>INDEX(Directory[],MATCH(tbl_deal[[#This Row],[Index]],Directory[Index],0),MATCH('DEAL DIRECTORY'!Q$5,Directory[#Headers],0))</f>
        <v>1</v>
      </c>
      <c r="R269" s="129" t="str">
        <f>INDEX(Directory[],MATCH(tbl_deal[[#This Row],[Index]],Directory[Index],0),MATCH('DEAL DIRECTORY'!R$5,Directory[#Headers],0))</f>
        <v>5.3%</v>
      </c>
      <c r="S269" s="129" t="str">
        <f>INDEX(Directory[],MATCH(tbl_deal[[#This Row],[Index]],Directory[Index],0),MATCH('DEAL DIRECTORY'!S$5,Directory[#Headers],0))</f>
        <v>5.75%a</v>
      </c>
      <c r="T269" s="129" t="str">
        <f>INDEX(Directory[],MATCH(tbl_deal[[#This Row],[Index]],Directory[Index],0),MATCH('DEAL DIRECTORY'!T$5,Directory[#Headers],0))</f>
        <v>--</v>
      </c>
      <c r="U269" s="129" t="str">
        <f>INDEX(Directory[],MATCH(tbl_deal[[#This Row],[Index]],Directory[Index],0),MATCH('DEAL DIRECTORY'!U$5,Directory[#Headers],0))</f>
        <v>-</v>
      </c>
      <c r="V269" s="131">
        <f>INDEX(Directory[],MATCH(tbl_deal[[#This Row],[Index]],Directory[Index],0),MATCH('DEAL DIRECTORY'!V$5,Directory[#Headers],0))</f>
        <v>45</v>
      </c>
      <c r="W269" s="129" t="str">
        <f>INDEX(Directory[],MATCH(tbl_deal[[#This Row],[Index]],Directory[Index],0),MATCH('DEAL DIRECTORY'!W$5,Directory[#Headers],0))</f>
        <v>担保</v>
      </c>
      <c r="X269" s="129" t="str">
        <f>INDEX(Directory[],MATCH(tbl_deal[[#This Row],[Index]],Directory[Index],0),MATCH('DEAL DIRECTORY'!X$5,Directory[#Headers],0))</f>
        <v>--</v>
      </c>
      <c r="Y269" s="129" t="str">
        <f>INDEX(Directory[],MATCH(tbl_deal[[#This Row],[Index]],Directory[Index],0),MATCH('DEAL DIRECTORY'!Y$5,Directory[#Headers],0))</f>
        <v>新交所</v>
      </c>
      <c r="Z269" s="129" t="str">
        <f>INDEX(Directory[],MATCH(tbl_deal[[#This Row],[Index]],Directory[Index],0),MATCH('DEAL DIRECTORY'!Z$5,Directory[#Headers],0))</f>
        <v/>
      </c>
      <c r="AA269" s="129" t="str">
        <f>INDEX(Directory[],MATCH(tbl_deal[[#This Row],[Index]],Directory[Index],0),MATCH('DEAL DIRECTORY'!AA$5,Directory[#Headers],0))</f>
        <v/>
      </c>
      <c r="AB269" s="129" t="str">
        <f>INDEX(Directory[],MATCH(tbl_deal[[#This Row],[Index]],Directory[Index],0),MATCH('DEAL DIRECTORY'!AB$5,Directory[#Headers],0))</f>
        <v>BISL</v>
      </c>
      <c r="AC269" s="129" t="str">
        <f>INDEX(Directory[],MATCH(tbl_deal[[#This Row],[Index]],Directory[Index],0),MATCH('DEAL DIRECTORY'!AC$5,Directory[#Headers],0))</f>
        <v>--</v>
      </c>
      <c r="AD269" s="129" t="str">
        <f>INDEX(Directory[],MATCH(tbl_deal[[#This Row],[Index]],Directory[Index],0),MATCH('DEAL DIRECTORY'!AD$5,Directory[#Headers],0))</f>
        <v>--</v>
      </c>
      <c r="AE269" s="129" t="str">
        <f>INDEX(Directory[],MATCH(tbl_deal[[#This Row],[Index]],Directory[Index],0),MATCH('DEAL DIRECTORY'!AE$5,Directory[#Headers],0))</f>
        <v>--</v>
      </c>
      <c r="AF269" s="129" t="str">
        <f>INDEX(Directory[],MATCH(tbl_deal[[#This Row],[Index]],Directory[Index],0),MATCH('DEAL DIRECTORY'!AF$5,Directory[#Headers],0))</f>
        <v>N</v>
      </c>
      <c r="AG269" s="129" t="str">
        <f>INDEX(Directory[],MATCH(tbl_deal[[#This Row],[Index]],Directory[Index],0),MATCH('DEAL DIRECTORY'!AG$5,Directory[#Headers],0))</f>
        <v>阳光城集团股份有限公司</v>
      </c>
      <c r="AH269" s="129" t="str">
        <f>INDEX(Directory[],MATCH(tbl_deal[[#This Row],[Index]],Directory[Index],0),MATCH('DEAL DIRECTORY'!AH$5,Directory[#Headers],0))</f>
        <v>n/a</v>
      </c>
      <c r="AI269" s="129" t="str">
        <f>INDEX(Directory[],MATCH(tbl_deal[[#This Row],[Index]],Directory[Index],0),MATCH('DEAL DIRECTORY'!AI$5,Directory[#Headers],0))</f>
        <v>n/a</v>
      </c>
      <c r="AJ269" s="129" t="str">
        <f>INDEX(Directory[],MATCH(tbl_deal[[#This Row],[Index]],Directory[Index],0),MATCH('DEAL DIRECTORY'!AJ$5,Directory[#Headers],0))</f>
        <v>福建</v>
      </c>
      <c r="AK269" s="129" t="str">
        <f>INDEX(Directory[],MATCH(tbl_deal[[#This Row],[Index]],Directory[Index],0),MATCH('DEAL DIRECTORY'!AK$5,Directory[#Headers],0))</f>
        <v>福州市</v>
      </c>
      <c r="AL269" s="129" t="str">
        <f>INDEX(Directory[],MATCH(tbl_deal[[#This Row],[Index]],Directory[Index],0),MATCH('DEAL DIRECTORY'!AL$5,Directory[#Headers],0))</f>
        <v>--</v>
      </c>
      <c r="AM269" s="129" t="str">
        <f>INDEX(Directory[],MATCH(tbl_deal[[#This Row],[Index]],Directory[Index],0),MATCH('DEAL DIRECTORY'!AM$5,Directory[#Headers],0))</f>
        <v>--</v>
      </c>
      <c r="AN269" s="129" t="str">
        <f>INDEX(Directory[],MATCH(tbl_deal[[#This Row],[Index]],Directory[Index],0),MATCH('DEAL DIRECTORY'!AN$5,Directory[#Headers],0))</f>
        <v>--</v>
      </c>
      <c r="AO269" s="132">
        <f>IF(ISBLANK(INDEX(Directory[],MATCH(tbl_deal[[#This Row],[Index]],Directory[Index],0),MATCH('DEAL DIRECTORY'!AO$5,Directory[#Headers],0))),"--",INDEX(Directory[],MATCH(tbl_deal[[#This Row],[Index]],Directory[Index],0),MATCH('DEAL DIRECTORY'!AO$5,Directory[#Headers],0)))</f>
        <v>30000</v>
      </c>
      <c r="AP269" s="129">
        <f>INDEX(Directory[],MATCH(tbl_deal[[#This Row],[Index]],Directory[Index],0),MATCH('DEAL DIRECTORY'!AP$5,Directory[#Headers],0))</f>
        <v>2</v>
      </c>
      <c r="AQ269" s="129">
        <f>INDEX(Directory[],MATCH(tbl_deal[[#This Row],[Index]],Directory[Index],0),MATCH('DEAL DIRECTORY'!AQ$5,Directory[#Headers],0))</f>
        <v>12.95</v>
      </c>
      <c r="AR269" s="129">
        <f>INDEX(Directory[],MATCH(tbl_deal[[#This Row],[Index]],Directory[Index],0),MATCH('DEAL DIRECTORY'!AR$5,Directory[#Headers],0))</f>
        <v>15.504</v>
      </c>
      <c r="AS269" s="129" t="str">
        <f>INDEX(Directory[],MATCH(tbl_deal[[#This Row],[Index]],Directory[Index],0),MATCH('DEAL DIRECTORY'!AS$5,Directory[#Headers],0))</f>
        <v>民企</v>
      </c>
      <c r="AT269" s="129" t="str">
        <f>INDEX(Directory[],MATCH(tbl_deal[[#This Row],[Index]],Directory[Index],0),MATCH('DEAL DIRECTORY'!AT$5,Directory[#Headers],0))</f>
        <v>房地产</v>
      </c>
      <c r="AU269" s="129" t="str">
        <f>INDEX(Directory[],MATCH(tbl_deal[[#This Row],[Index]],Directory[Index],0),MATCH('DEAL DIRECTORY'!AU$5,Directory[#Headers],0))</f>
        <v>--</v>
      </c>
      <c r="AV269" s="129" t="str">
        <f>INDEX(Directory[],MATCH(tbl_deal[[#This Row],[Index]],Directory[Index],0),MATCH('DEAL DIRECTORY'!AV$5,Directory[#Headers],0))</f>
        <v>担保</v>
      </c>
      <c r="AW269" s="129" t="str">
        <f>INDEX(Directory[],MATCH(tbl_deal[[#This Row],[Index]],Directory[Index],0),MATCH('DEAL DIRECTORY'!AW$5,Directory[#Headers],0))</f>
        <v>无评级</v>
      </c>
      <c r="AX269" s="129" t="str">
        <f>INDEX(Directory[],MATCH(tbl_deal[[#This Row],[Index]],Directory[Index],0),MATCH('DEAL DIRECTORY'!AX$5,Directory[#Headers],0))</f>
        <v>≤2亿</v>
      </c>
      <c r="AY269" s="133" t="str">
        <f>INDEX(Directory[],MATCH(tbl_deal[[#This Row],[Index]],Directory[Index],0),MATCH('DEAL DIRECTORY'!AY$5,Directory[#Headers],0))</f>
        <v>21年</v>
      </c>
      <c r="AZ269" s="129" t="str">
        <f>INDEX(Directory[],MATCH(tbl_deal[[#This Row],[Index]],Directory[Index],0),MATCH('DEAL DIRECTORY'!AZ$5,Directory[#Headers],0))</f>
        <v>Q1</v>
      </c>
      <c r="BA269" s="129" t="str">
        <f>INDEX(Directory[],MATCH(tbl_deal[[#This Row],[Index]],Directory[Index],0),MATCH('DEAL DIRECTORY'!BA$5,Directory[#Headers],0))</f>
        <v>01月</v>
      </c>
      <c r="BB269" s="129" t="str">
        <f>INDEX(Directory[],MATCH(tbl_deal[[#This Row],[Index]],Directory[Index],0),MATCH('DEAL DIRECTORY'!BB$5,Directory[#Headers],0))</f>
        <v>--</v>
      </c>
      <c r="BC269" s="129" t="str">
        <f>INDEX(Directory[],MATCH(tbl_deal[[#This Row],[Index]],Directory[Index],0),MATCH('DEAL DIRECTORY'!BC$5,Directory[#Headers],0))</f>
        <v>YANGO JUSTICE INTERNATIONAL LTD</v>
      </c>
      <c r="BD269" s="129" t="str">
        <f>INDEX(Directory[],MATCH(tbl_deal[[#This Row],[Index]],Directory[Index],0),MATCH('DEAL DIRECTORY'!BD$5,Directory[#Headers],0))</f>
        <v>XS2281349618</v>
      </c>
      <c r="BE269" s="137" t="str">
        <f>INDEX(Directory[],MATCH(tbl_deal[[#This Row],[Index]],Directory[Index],0),MATCH('DEAL DIRECTORY'!BE$5,Directory[#Headers],0))</f>
        <v>21年01月</v>
      </c>
      <c r="BF269" s="137" t="str">
        <f>INDEX(Directory[],MATCH(tbl_deal[[#This Row],[Index]],Directory[Index],0),MATCH('DEAL DIRECTORY'!BF$5,Directory[#Headers],0))</f>
        <v>阳光城集团</v>
      </c>
      <c r="BG269" s="137" t="str">
        <f>INDEX(Directory[],MATCH(tbl_deal[[#This Row],[Index]],Directory[Index],0),MATCH('DEAL DIRECTORY'!BG$5,Directory[#Headers],0))</f>
        <v>--/--/--</v>
      </c>
      <c r="BH269" s="137" t="str">
        <f>INDEX(Directory[],MATCH(tbl_deal[[#This Row],[Index]],Directory[Index],0),MATCH('DEAL DIRECTORY'!BH$5,Directory[#Headers],0))</f>
        <v>高级债</v>
      </c>
      <c r="BI269" s="137" t="str">
        <f>INDEX(Directory[],MATCH(tbl_deal[[#This Row],[Index]],Directory[Index],0),MATCH('DEAL DIRECTORY'!BI$5,Directory[#Headers],0))</f>
        <v>2亿美元</v>
      </c>
      <c r="BJ269" s="137" t="str">
        <f>INDEX(Directory[],MATCH(tbl_deal[[#This Row],[Index]],Directory[Index],0),MATCH('DEAL DIRECTORY'!BJ$5,Directory[#Headers],0))</f>
        <v>1年</v>
      </c>
      <c r="BK269" s="137" t="str">
        <f>INDEX(Directory[],MATCH(tbl_deal[[#This Row],[Index]],Directory[Index],0),MATCH('DEAL DIRECTORY'!BK$5,Directory[#Headers],0))</f>
        <v>5.3%</v>
      </c>
      <c r="BL269" s="137" t="str">
        <f>INDEX(Directory[],MATCH(tbl_deal[[#This Row],[Index]],Directory[Index],0),MATCH('DEAL DIRECTORY'!BL$5,Directory[#Headers],0))</f>
        <v>账簿管理人</v>
      </c>
      <c r="BM269" s="129" t="str">
        <f>INDEX(Directory[],MATCH(tbl_deal[[#This Row],[Index]],Directory[Index],0),MATCH('DEAL DIRECTORY'!BM$5,Directory[#Headers],0))</f>
        <v>\\10.10.1.215\dcm$\Deals\Completed\2021 Completed\OX 阳光城</v>
      </c>
      <c r="BN269" s="4"/>
      <c r="BO269" s="4"/>
      <c r="BP269" s="4"/>
    </row>
    <row r="270" spans="3:68" ht="20.25" customHeight="1" x14ac:dyDescent="0.25">
      <c r="C270" s="129">
        <f>Directory[[#This Row],[Index]]</f>
        <v>201</v>
      </c>
      <c r="D270" s="130">
        <f>INDEX(Directory[],MATCH(tbl_deal[[#This Row],[Index]],Directory[Index],0),MATCH('DEAL DIRECTORY'!D$5,Directory[#Headers],0))</f>
        <v>44201</v>
      </c>
      <c r="E270" s="129" t="str">
        <f>INDEX(Directory[],MATCH(tbl_deal[[#This Row],[Index]],Directory[Index],0),MATCH('DEAL DIRECTORY'!E$5,Directory[#Headers],0))</f>
        <v/>
      </c>
      <c r="F270" s="129" t="str">
        <f>INDEX(Directory[],MATCH(tbl_deal[[#This Row],[Index]],Directory[Index],0),MATCH('DEAL DIRECTORY'!F$5,Directory[#Headers],0))</f>
        <v/>
      </c>
      <c r="G270" s="129" t="str">
        <f>INDEX(Directory[],MATCH(tbl_deal[[#This Row],[Index]],Directory[Index],0),MATCH('DEAL DIRECTORY'!G$5,Directory[#Headers],0))</f>
        <v>Shunze VII</v>
      </c>
      <c r="H270" s="135" t="str">
        <f>IF(tbl_deal[[#This Row],[FolderPath]]="","",HYPERLINK(tbl_deal[[#This Row],[FolderPath]],"📂"))</f>
        <v>📂</v>
      </c>
      <c r="I270" s="129" t="str">
        <f>INDEX(Directory[],MATCH(tbl_deal[[#This Row],[Index]],Directory[Index],0),MATCH('DEAL DIRECTORY'!I$5,Directory[#Headers],0))</f>
        <v>JBR</v>
      </c>
      <c r="J270" s="129" t="str">
        <f>INDEX(Directory[],MATCH(tbl_deal[[#This Row],[Index]],Directory[Index],0),MATCH('DEAL DIRECTORY'!J$5,Directory[#Headers],0))</f>
        <v>n/a</v>
      </c>
      <c r="K270" s="129" t="str">
        <f>INDEX(Directory[],MATCH(tbl_deal[[#This Row],[Index]],Directory[Index],0),MATCH('DEAL DIRECTORY'!K$5,Directory[#Headers],0))</f>
        <v>POE组</v>
      </c>
      <c r="L270" s="129">
        <f>INDEX(Directory[],MATCH(tbl_deal[[#This Row],[Index]],Directory[Index],0),MATCH('DEAL DIRECTORY'!L$5,Directory[#Headers],0))</f>
        <v>1</v>
      </c>
      <c r="M270" s="129" t="str">
        <f>INDEX(Directory[],MATCH(tbl_deal[[#This Row],[Index]],Directory[Index],0),MATCH('DEAL DIRECTORY'!M$5,Directory[#Headers],0))</f>
        <v>蓝光发展</v>
      </c>
      <c r="N270" s="129" t="str">
        <f>INDEX(Directory[],MATCH(tbl_deal[[#This Row],[Index]],Directory[Index],0),MATCH('DEAL DIRECTORY'!N$5,Directory[#Headers],0))</f>
        <v>--/--/--</v>
      </c>
      <c r="O270" s="129" t="str">
        <f>INDEX(Directory[],MATCH(tbl_deal[[#This Row],[Index]],Directory[Index],0),MATCH('DEAL DIRECTORY'!O$5,Directory[#Headers],0))</f>
        <v>USD</v>
      </c>
      <c r="P270" s="129">
        <f>INDEX(Directory[],MATCH(tbl_deal[[#This Row],[Index]],Directory[Index],0),MATCH('DEAL DIRECTORY'!P$5,Directory[#Headers],0))</f>
        <v>3</v>
      </c>
      <c r="Q270" s="129" t="str">
        <f>INDEX(Directory[],MATCH(tbl_deal[[#This Row],[Index]],Directory[Index],0),MATCH('DEAL DIRECTORY'!Q$5,Directory[#Headers],0))</f>
        <v>1</v>
      </c>
      <c r="R270" s="129" t="str">
        <f>INDEX(Directory[],MATCH(tbl_deal[[#This Row],[Index]],Directory[Index],0),MATCH('DEAL DIRECTORY'!R$5,Directory[#Headers],0))</f>
        <v>8.85%</v>
      </c>
      <c r="S270" s="129" t="str">
        <f>INDEX(Directory[],MATCH(tbl_deal[[#This Row],[Index]],Directory[Index],0),MATCH('DEAL DIRECTORY'!S$5,Directory[#Headers],0))</f>
        <v>9.3%a</v>
      </c>
      <c r="T270" s="129" t="str">
        <f>INDEX(Directory[],MATCH(tbl_deal[[#This Row],[Index]],Directory[Index],0),MATCH('DEAL DIRECTORY'!T$5,Directory[#Headers],0))</f>
        <v>--</v>
      </c>
      <c r="U270" s="129" t="str">
        <f>INDEX(Directory[],MATCH(tbl_deal[[#This Row],[Index]],Directory[Index],0),MATCH('DEAL DIRECTORY'!U$5,Directory[#Headers],0))</f>
        <v>-</v>
      </c>
      <c r="V270" s="131">
        <f>INDEX(Directory[],MATCH(tbl_deal[[#This Row],[Index]],Directory[Index],0),MATCH('DEAL DIRECTORY'!V$5,Directory[#Headers],0))</f>
        <v>45</v>
      </c>
      <c r="W270" s="129" t="str">
        <f>INDEX(Directory[],MATCH(tbl_deal[[#This Row],[Index]],Directory[Index],0),MATCH('DEAL DIRECTORY'!W$5,Directory[#Headers],0))</f>
        <v>担保</v>
      </c>
      <c r="X270" s="129" t="str">
        <f>INDEX(Directory[],MATCH(tbl_deal[[#This Row],[Index]],Directory[Index],0),MATCH('DEAL DIRECTORY'!X$5,Directory[#Headers],0))</f>
        <v>--</v>
      </c>
      <c r="Y270" s="129" t="str">
        <f>INDEX(Directory[],MATCH(tbl_deal[[#This Row],[Index]],Directory[Index],0),MATCH('DEAL DIRECTORY'!Y$5,Directory[#Headers],0))</f>
        <v>新交所</v>
      </c>
      <c r="Z270" s="129" t="str">
        <f>INDEX(Directory[],MATCH(tbl_deal[[#This Row],[Index]],Directory[Index],0),MATCH('DEAL DIRECTORY'!Z$5,Directory[#Headers],0))</f>
        <v/>
      </c>
      <c r="AA270" s="129" t="str">
        <f>INDEX(Directory[],MATCH(tbl_deal[[#This Row],[Index]],Directory[Index],0),MATCH('DEAL DIRECTORY'!AA$5,Directory[#Headers],0))</f>
        <v/>
      </c>
      <c r="AB270" s="129" t="str">
        <f>INDEX(Directory[],MATCH(tbl_deal[[#This Row],[Index]],Directory[Index],0),MATCH('DEAL DIRECTORY'!AB$5,Directory[#Headers],0))</f>
        <v>BISL</v>
      </c>
      <c r="AC270" s="129" t="str">
        <f>INDEX(Directory[],MATCH(tbl_deal[[#This Row],[Index]],Directory[Index],0),MATCH('DEAL DIRECTORY'!AC$5,Directory[#Headers],0))</f>
        <v>--</v>
      </c>
      <c r="AD270" s="129" t="str">
        <f>INDEX(Directory[],MATCH(tbl_deal[[#This Row],[Index]],Directory[Index],0),MATCH('DEAL DIRECTORY'!AD$5,Directory[#Headers],0))</f>
        <v>--</v>
      </c>
      <c r="AE270" s="129" t="str">
        <f>INDEX(Directory[],MATCH(tbl_deal[[#This Row],[Index]],Directory[Index],0),MATCH('DEAL DIRECTORY'!AE$5,Directory[#Headers],0))</f>
        <v>--</v>
      </c>
      <c r="AF270" s="129" t="str">
        <f>INDEX(Directory[],MATCH(tbl_deal[[#This Row],[Index]],Directory[Index],0),MATCH('DEAL DIRECTORY'!AF$5,Directory[#Headers],0))</f>
        <v>N</v>
      </c>
      <c r="AG270" s="129" t="str">
        <f>INDEX(Directory[],MATCH(tbl_deal[[#This Row],[Index]],Directory[Index],0),MATCH('DEAL DIRECTORY'!AG$5,Directory[#Headers],0))</f>
        <v>四川蓝光发展股份有限公司</v>
      </c>
      <c r="AH270" s="129" t="str">
        <f>INDEX(Directory[],MATCH(tbl_deal[[#This Row],[Index]],Directory[Index],0),MATCH('DEAL DIRECTORY'!AH$5,Directory[#Headers],0))</f>
        <v>n/a</v>
      </c>
      <c r="AI270" s="129" t="str">
        <f>INDEX(Directory[],MATCH(tbl_deal[[#This Row],[Index]],Directory[Index],0),MATCH('DEAL DIRECTORY'!AI$5,Directory[#Headers],0))</f>
        <v>n/a</v>
      </c>
      <c r="AJ270" s="129" t="str">
        <f>INDEX(Directory[],MATCH(tbl_deal[[#This Row],[Index]],Directory[Index],0),MATCH('DEAL DIRECTORY'!AJ$5,Directory[#Headers],0))</f>
        <v>四川</v>
      </c>
      <c r="AK270" s="129" t="str">
        <f>INDEX(Directory[],MATCH(tbl_deal[[#This Row],[Index]],Directory[Index],0),MATCH('DEAL DIRECTORY'!AK$5,Directory[#Headers],0))</f>
        <v>成都市</v>
      </c>
      <c r="AL270" s="129" t="str">
        <f>INDEX(Directory[],MATCH(tbl_deal[[#This Row],[Index]],Directory[Index],0),MATCH('DEAL DIRECTORY'!AL$5,Directory[#Headers],0))</f>
        <v>--</v>
      </c>
      <c r="AM270" s="129" t="str">
        <f>INDEX(Directory[],MATCH(tbl_deal[[#This Row],[Index]],Directory[Index],0),MATCH('DEAL DIRECTORY'!AM$5,Directory[#Headers],0))</f>
        <v>--</v>
      </c>
      <c r="AN270" s="129" t="str">
        <f>INDEX(Directory[],MATCH(tbl_deal[[#This Row],[Index]],Directory[Index],0),MATCH('DEAL DIRECTORY'!AN$5,Directory[#Headers],0))</f>
        <v>--</v>
      </c>
      <c r="AO270" s="132">
        <f>IF(ISBLANK(INDEX(Directory[],MATCH(tbl_deal[[#This Row],[Index]],Directory[Index],0),MATCH('DEAL DIRECTORY'!AO$5,Directory[#Headers],0))),"--",INDEX(Directory[],MATCH(tbl_deal[[#This Row],[Index]],Directory[Index],0),MATCH('DEAL DIRECTORY'!AO$5,Directory[#Headers],0)))</f>
        <v>80000</v>
      </c>
      <c r="AP270" s="129">
        <f>INDEX(Directory[],MATCH(tbl_deal[[#This Row],[Index]],Directory[Index],0),MATCH('DEAL DIRECTORY'!AP$5,Directory[#Headers],0))</f>
        <v>3</v>
      </c>
      <c r="AQ270" s="129">
        <f>INDEX(Directory[],MATCH(tbl_deal[[#This Row],[Index]],Directory[Index],0),MATCH('DEAL DIRECTORY'!AQ$5,Directory[#Headers],0))</f>
        <v>19.43</v>
      </c>
      <c r="AR270" s="129">
        <f>INDEX(Directory[],MATCH(tbl_deal[[#This Row],[Index]],Directory[Index],0),MATCH('DEAL DIRECTORY'!AR$5,Directory[#Headers],0))</f>
        <v>23.256</v>
      </c>
      <c r="AS270" s="129" t="str">
        <f>INDEX(Directory[],MATCH(tbl_deal[[#This Row],[Index]],Directory[Index],0),MATCH('DEAL DIRECTORY'!AS$5,Directory[#Headers],0))</f>
        <v>民企</v>
      </c>
      <c r="AT270" s="129" t="str">
        <f>INDEX(Directory[],MATCH(tbl_deal[[#This Row],[Index]],Directory[Index],0),MATCH('DEAL DIRECTORY'!AT$5,Directory[#Headers],0))</f>
        <v>房地产</v>
      </c>
      <c r="AU270" s="129" t="str">
        <f>INDEX(Directory[],MATCH(tbl_deal[[#This Row],[Index]],Directory[Index],0),MATCH('DEAL DIRECTORY'!AU$5,Directory[#Headers],0))</f>
        <v>--</v>
      </c>
      <c r="AV270" s="129" t="str">
        <f>INDEX(Directory[],MATCH(tbl_deal[[#This Row],[Index]],Directory[Index],0),MATCH('DEAL DIRECTORY'!AV$5,Directory[#Headers],0))</f>
        <v>担保</v>
      </c>
      <c r="AW270" s="129" t="str">
        <f>INDEX(Directory[],MATCH(tbl_deal[[#This Row],[Index]],Directory[Index],0),MATCH('DEAL DIRECTORY'!AW$5,Directory[#Headers],0))</f>
        <v>无评级</v>
      </c>
      <c r="AX270" s="129" t="str">
        <f>INDEX(Directory[],MATCH(tbl_deal[[#This Row],[Index]],Directory[Index],0),MATCH('DEAL DIRECTORY'!AX$5,Directory[#Headers],0))</f>
        <v>2-3亿</v>
      </c>
      <c r="AY270" s="133" t="str">
        <f>INDEX(Directory[],MATCH(tbl_deal[[#This Row],[Index]],Directory[Index],0),MATCH('DEAL DIRECTORY'!AY$5,Directory[#Headers],0))</f>
        <v>21年</v>
      </c>
      <c r="AZ270" s="129" t="str">
        <f>INDEX(Directory[],MATCH(tbl_deal[[#This Row],[Index]],Directory[Index],0),MATCH('DEAL DIRECTORY'!AZ$5,Directory[#Headers],0))</f>
        <v>Q1</v>
      </c>
      <c r="BA270" s="129" t="str">
        <f>INDEX(Directory[],MATCH(tbl_deal[[#This Row],[Index]],Directory[Index],0),MATCH('DEAL DIRECTORY'!BA$5,Directory[#Headers],0))</f>
        <v>01月</v>
      </c>
      <c r="BB270" s="129" t="str">
        <f>INDEX(Directory[],MATCH(tbl_deal[[#This Row],[Index]],Directory[Index],0),MATCH('DEAL DIRECTORY'!BB$5,Directory[#Headers],0))</f>
        <v>--</v>
      </c>
      <c r="BC270" s="129" t="str">
        <f>INDEX(Directory[],MATCH(tbl_deal[[#This Row],[Index]],Directory[Index],0),MATCH('DEAL DIRECTORY'!BC$5,Directory[#Headers],0))</f>
        <v>HEJUN SHUNZE INVESTMENT CO LTD</v>
      </c>
      <c r="BD270" s="129" t="str">
        <f>INDEX(Directory[],MATCH(tbl_deal[[#This Row],[Index]],Directory[Index],0),MATCH('DEAL DIRECTORY'!BD$5,Directory[#Headers],0))</f>
        <v>XS2280569364</v>
      </c>
      <c r="BE270" s="137" t="str">
        <f>INDEX(Directory[],MATCH(tbl_deal[[#This Row],[Index]],Directory[Index],0),MATCH('DEAL DIRECTORY'!BE$5,Directory[#Headers],0))</f>
        <v>21年01月</v>
      </c>
      <c r="BF270" s="137" t="str">
        <f>INDEX(Directory[],MATCH(tbl_deal[[#This Row],[Index]],Directory[Index],0),MATCH('DEAL DIRECTORY'!BF$5,Directory[#Headers],0))</f>
        <v>蓝光发展</v>
      </c>
      <c r="BG270" s="137" t="str">
        <f>INDEX(Directory[],MATCH(tbl_deal[[#This Row],[Index]],Directory[Index],0),MATCH('DEAL DIRECTORY'!BG$5,Directory[#Headers],0))</f>
        <v>--/--/--</v>
      </c>
      <c r="BH270" s="137" t="str">
        <f>INDEX(Directory[],MATCH(tbl_deal[[#This Row],[Index]],Directory[Index],0),MATCH('DEAL DIRECTORY'!BH$5,Directory[#Headers],0))</f>
        <v>高级债</v>
      </c>
      <c r="BI270" s="137" t="str">
        <f>INDEX(Directory[],MATCH(tbl_deal[[#This Row],[Index]],Directory[Index],0),MATCH('DEAL DIRECTORY'!BI$5,Directory[#Headers],0))</f>
        <v>3亿美元</v>
      </c>
      <c r="BJ270" s="137" t="str">
        <f>INDEX(Directory[],MATCH(tbl_deal[[#This Row],[Index]],Directory[Index],0),MATCH('DEAL DIRECTORY'!BJ$5,Directory[#Headers],0))</f>
        <v>1年</v>
      </c>
      <c r="BK270" s="137" t="str">
        <f>INDEX(Directory[],MATCH(tbl_deal[[#This Row],[Index]],Directory[Index],0),MATCH('DEAL DIRECTORY'!BK$5,Directory[#Headers],0))</f>
        <v>8.85%</v>
      </c>
      <c r="BL270" s="137" t="str">
        <f>INDEX(Directory[],MATCH(tbl_deal[[#This Row],[Index]],Directory[Index],0),MATCH('DEAL DIRECTORY'!BL$5,Directory[#Headers],0))</f>
        <v>账簿管理人</v>
      </c>
      <c r="BM270" s="129" t="str">
        <f>INDEX(Directory[],MATCH(tbl_deal[[#This Row],[Index]],Directory[Index],0),MATCH('DEAL DIRECTORY'!BM$5,Directory[#Headers],0))</f>
        <v>\\10.10.1.215\dcm$\Deals\Completed\2021 Completed\Shunze VII 四川蓝光</v>
      </c>
      <c r="BN270" s="4"/>
      <c r="BO270" s="4"/>
      <c r="BP270" s="4"/>
    </row>
    <row r="271" spans="3:68" ht="20.25" customHeight="1" x14ac:dyDescent="0.25">
      <c r="C271" s="129">
        <f>Directory[[#This Row],[Index]]</f>
        <v>200</v>
      </c>
      <c r="D271" s="130">
        <f>INDEX(Directory[],MATCH(tbl_deal[[#This Row],[Index]],Directory[Index],0),MATCH('DEAL DIRECTORY'!D$5,Directory[#Headers],0))</f>
        <v>44174</v>
      </c>
      <c r="E271" s="129" t="str">
        <f>INDEX(Directory[],MATCH(tbl_deal[[#This Row],[Index]],Directory[Index],0),MATCH('DEAL DIRECTORY'!E$5,Directory[#Headers],0))</f>
        <v/>
      </c>
      <c r="F271" s="129" t="str">
        <f>INDEX(Directory[],MATCH(tbl_deal[[#This Row],[Index]],Directory[Index],0),MATCH('DEAL DIRECTORY'!F$5,Directory[#Headers],0))</f>
        <v/>
      </c>
      <c r="G271" s="129" t="str">
        <f>INDEX(Directory[],MATCH(tbl_deal[[#This Row],[Index]],Directory[Index],0),MATCH('DEAL DIRECTORY'!G$5,Directory[#Headers],0))</f>
        <v>Sunshine</v>
      </c>
      <c r="H271" s="135" t="str">
        <f>IF(tbl_deal[[#This Row],[FolderPath]]="","",HYPERLINK(tbl_deal[[#This Row],[FolderPath]],"📂"))</f>
        <v/>
      </c>
      <c r="I271" s="129" t="str">
        <f>INDEX(Directory[],MATCH(tbl_deal[[#This Row],[Index]],Directory[Index],0),MATCH('DEAL DIRECTORY'!I$5,Directory[#Headers],0))</f>
        <v>JGC</v>
      </c>
      <c r="J271" s="129" t="str">
        <f>INDEX(Directory[],MATCH(tbl_deal[[#This Row],[Index]],Directory[Index],0),MATCH('DEAL DIRECTORY'!J$5,Directory[#Headers],0))</f>
        <v>n/a</v>
      </c>
      <c r="K271" s="129" t="str">
        <f>INDEX(Directory[],MATCH(tbl_deal[[#This Row],[Index]],Directory[Index],0),MATCH('DEAL DIRECTORY'!K$5,Directory[#Headers],0))</f>
        <v>n/a</v>
      </c>
      <c r="L271" s="129">
        <f>INDEX(Directory[],MATCH(tbl_deal[[#This Row],[Index]],Directory[Index],0),MATCH('DEAL DIRECTORY'!L$5,Directory[#Headers],0))</f>
        <v>1</v>
      </c>
      <c r="M271" s="129" t="str">
        <f>INDEX(Directory[],MATCH(tbl_deal[[#This Row],[Index]],Directory[Index],0),MATCH('DEAL DIRECTORY'!M$5,Directory[#Headers],0))</f>
        <v>济南城建</v>
      </c>
      <c r="N271" s="129" t="str">
        <f>INDEX(Directory[],MATCH(tbl_deal[[#This Row],[Index]],Directory[Index],0),MATCH('DEAL DIRECTORY'!N$5,Directory[#Headers],0))</f>
        <v>--/--/--</v>
      </c>
      <c r="O271" s="129" t="str">
        <f>INDEX(Directory[],MATCH(tbl_deal[[#This Row],[Index]],Directory[Index],0),MATCH('DEAL DIRECTORY'!O$5,Directory[#Headers],0))</f>
        <v>USD</v>
      </c>
      <c r="P271" s="129">
        <f>INDEX(Directory[],MATCH(tbl_deal[[#This Row],[Index]],Directory[Index],0),MATCH('DEAL DIRECTORY'!P$5,Directory[#Headers],0))</f>
        <v>2</v>
      </c>
      <c r="Q271" s="129" t="str">
        <f>INDEX(Directory[],MATCH(tbl_deal[[#This Row],[Index]],Directory[Index],0),MATCH('DEAL DIRECTORY'!Q$5,Directory[#Headers],0))</f>
        <v>1</v>
      </c>
      <c r="R271" s="129" t="str">
        <f>INDEX(Directory[],MATCH(tbl_deal[[#This Row],[Index]],Directory[Index],0),MATCH('DEAL DIRECTORY'!R$5,Directory[#Headers],0))</f>
        <v>2.4%</v>
      </c>
      <c r="S271" s="129" t="str">
        <f>INDEX(Directory[],MATCH(tbl_deal[[#This Row],[Index]],Directory[Index],0),MATCH('DEAL DIRECTORY'!S$5,Directory[#Headers],0))</f>
        <v>2.95%a</v>
      </c>
      <c r="T271" s="129" t="str">
        <f>INDEX(Directory[],MATCH(tbl_deal[[#This Row],[Index]],Directory[Index],0),MATCH('DEAL DIRECTORY'!T$5,Directory[#Headers],0))</f>
        <v>n/a</v>
      </c>
      <c r="U271" s="129" t="str">
        <f>INDEX(Directory[],MATCH(tbl_deal[[#This Row],[Index]],Directory[Index],0),MATCH('DEAL DIRECTORY'!U$5,Directory[#Headers],0))</f>
        <v>--</v>
      </c>
      <c r="V271" s="131">
        <f>INDEX(Directory[],MATCH(tbl_deal[[#This Row],[Index]],Directory[Index],0),MATCH('DEAL DIRECTORY'!V$5,Directory[#Headers],0))</f>
        <v>0</v>
      </c>
      <c r="W271" s="129" t="str">
        <f>INDEX(Directory[],MATCH(tbl_deal[[#This Row],[Index]],Directory[Index],0),MATCH('DEAL DIRECTORY'!W$5,Directory[#Headers],0))</f>
        <v>担保</v>
      </c>
      <c r="X271" s="129" t="str">
        <f>INDEX(Directory[],MATCH(tbl_deal[[#This Row],[Index]],Directory[Index],0),MATCH('DEAL DIRECTORY'!X$5,Directory[#Headers],0))</f>
        <v>--</v>
      </c>
      <c r="Y271" s="129" t="str">
        <f>INDEX(Directory[],MATCH(tbl_deal[[#This Row],[Index]],Directory[Index],0),MATCH('DEAL DIRECTORY'!Y$5,Directory[#Headers],0))</f>
        <v>新交所</v>
      </c>
      <c r="Z271" s="129" t="str">
        <f>INDEX(Directory[],MATCH(tbl_deal[[#This Row],[Index]],Directory[Index],0),MATCH('DEAL DIRECTORY'!Z$5,Directory[#Headers],0))</f>
        <v/>
      </c>
      <c r="AA271" s="129" t="str">
        <f>INDEX(Directory[],MATCH(tbl_deal[[#This Row],[Index]],Directory[Index],0),MATCH('DEAL DIRECTORY'!AA$5,Directory[#Headers],0))</f>
        <v/>
      </c>
      <c r="AB271" s="129" t="str">
        <f>INDEX(Directory[],MATCH(tbl_deal[[#This Row],[Index]],Directory[Index],0),MATCH('DEAL DIRECTORY'!AB$5,Directory[#Headers],0))</f>
        <v>BISL,港分</v>
      </c>
      <c r="AC271" s="129" t="str">
        <f>INDEX(Directory[],MATCH(tbl_deal[[#This Row],[Index]],Directory[Index],0),MATCH('DEAL DIRECTORY'!AC$5,Directory[#Headers],0))</f>
        <v>--</v>
      </c>
      <c r="AD271" s="129" t="str">
        <f>INDEX(Directory[],MATCH(tbl_deal[[#This Row],[Index]],Directory[Index],0),MATCH('DEAL DIRECTORY'!AD$5,Directory[#Headers],0))</f>
        <v>--</v>
      </c>
      <c r="AE271" s="129" t="str">
        <f>INDEX(Directory[],MATCH(tbl_deal[[#This Row],[Index]],Directory[Index],0),MATCH('DEAL DIRECTORY'!AE$5,Directory[#Headers],0))</f>
        <v>--</v>
      </c>
      <c r="AF271" s="129" t="str">
        <f>INDEX(Directory[],MATCH(tbl_deal[[#This Row],[Index]],Directory[Index],0),MATCH('DEAL DIRECTORY'!AF$5,Directory[#Headers],0))</f>
        <v>Y</v>
      </c>
      <c r="AG271" s="129" t="str">
        <f>INDEX(Directory[],MATCH(tbl_deal[[#This Row],[Index]],Directory[Index],0),MATCH('DEAL DIRECTORY'!AG$5,Directory[#Headers],0))</f>
        <v>济南城市建设集团有限公司</v>
      </c>
      <c r="AH271" s="129" t="str">
        <f>INDEX(Directory[],MATCH(tbl_deal[[#This Row],[Index]],Directory[Index],0),MATCH('DEAL DIRECTORY'!AH$5,Directory[#Headers],0))</f>
        <v>n/a</v>
      </c>
      <c r="AI271" s="129" t="str">
        <f>INDEX(Directory[],MATCH(tbl_deal[[#This Row],[Index]],Directory[Index],0),MATCH('DEAL DIRECTORY'!AI$5,Directory[#Headers],0))</f>
        <v>n/a</v>
      </c>
      <c r="AJ271" s="129" t="str">
        <f>INDEX(Directory[],MATCH(tbl_deal[[#This Row],[Index]],Directory[Index],0),MATCH('DEAL DIRECTORY'!AJ$5,Directory[#Headers],0))</f>
        <v>山东</v>
      </c>
      <c r="AK271" s="129" t="str">
        <f>INDEX(Directory[],MATCH(tbl_deal[[#This Row],[Index]],Directory[Index],0),MATCH('DEAL DIRECTORY'!AK$5,Directory[#Headers],0))</f>
        <v>济南市</v>
      </c>
      <c r="AL271" s="129" t="str">
        <f>INDEX(Directory[],MATCH(tbl_deal[[#This Row],[Index]],Directory[Index],0),MATCH('DEAL DIRECTORY'!AL$5,Directory[#Headers],0))</f>
        <v>--</v>
      </c>
      <c r="AM271" s="129" t="str">
        <f>INDEX(Directory[],MATCH(tbl_deal[[#This Row],[Index]],Directory[Index],0),MATCH('DEAL DIRECTORY'!AM$5,Directory[#Headers],0))</f>
        <v>--</v>
      </c>
      <c r="AN271" s="129" t="str">
        <f>INDEX(Directory[],MATCH(tbl_deal[[#This Row],[Index]],Directory[Index],0),MATCH('DEAL DIRECTORY'!AN$5,Directory[#Headers],0))</f>
        <v>--</v>
      </c>
      <c r="AO271" s="132" t="str">
        <f>IF(ISBLANK(INDEX(Directory[],MATCH(tbl_deal[[#This Row],[Index]],Directory[Index],0),MATCH('DEAL DIRECTORY'!AO$5,Directory[#Headers],0))),"--",INDEX(Directory[],MATCH(tbl_deal[[#This Row],[Index]],Directory[Index],0),MATCH('DEAL DIRECTORY'!AO$5,Directory[#Headers],0)))</f>
        <v>--</v>
      </c>
      <c r="AP271" s="129">
        <f>INDEX(Directory[],MATCH(tbl_deal[[#This Row],[Index]],Directory[Index],0),MATCH('DEAL DIRECTORY'!AP$5,Directory[#Headers],0))</f>
        <v>2</v>
      </c>
      <c r="AQ271" s="129">
        <f>INDEX(Directory[],MATCH(tbl_deal[[#This Row],[Index]],Directory[Index],0),MATCH('DEAL DIRECTORY'!AQ$5,Directory[#Headers],0))</f>
        <v>13.087</v>
      </c>
      <c r="AR271" s="129">
        <f>INDEX(Directory[],MATCH(tbl_deal[[#This Row],[Index]],Directory[Index],0),MATCH('DEAL DIRECTORY'!AR$5,Directory[#Headers],0))</f>
        <v>15.504</v>
      </c>
      <c r="AS271" s="129" t="str">
        <f>INDEX(Directory[],MATCH(tbl_deal[[#This Row],[Index]],Directory[Index],0),MATCH('DEAL DIRECTORY'!AS$5,Directory[#Headers],0))</f>
        <v>地方国企</v>
      </c>
      <c r="AT271" s="129" t="str">
        <f>INDEX(Directory[],MATCH(tbl_deal[[#This Row],[Index]],Directory[Index],0),MATCH('DEAL DIRECTORY'!AT$5,Directory[#Headers],0))</f>
        <v>地方平台</v>
      </c>
      <c r="AU271" s="129" t="str">
        <f>INDEX(Directory[],MATCH(tbl_deal[[#This Row],[Index]],Directory[Index],0),MATCH('DEAL DIRECTORY'!AU$5,Directory[#Headers],0))</f>
        <v>基建</v>
      </c>
      <c r="AV271" s="129" t="str">
        <f>INDEX(Directory[],MATCH(tbl_deal[[#This Row],[Index]],Directory[Index],0),MATCH('DEAL DIRECTORY'!AV$5,Directory[#Headers],0))</f>
        <v>担保</v>
      </c>
      <c r="AW271" s="129" t="str">
        <f>INDEX(Directory[],MATCH(tbl_deal[[#This Row],[Index]],Directory[Index],0),MATCH('DEAL DIRECTORY'!AW$5,Directory[#Headers],0))</f>
        <v>无评级</v>
      </c>
      <c r="AX271" s="129" t="str">
        <f>INDEX(Directory[],MATCH(tbl_deal[[#This Row],[Index]],Directory[Index],0),MATCH('DEAL DIRECTORY'!AX$5,Directory[#Headers],0))</f>
        <v>≤2亿</v>
      </c>
      <c r="AY271" s="133" t="str">
        <f>INDEX(Directory[],MATCH(tbl_deal[[#This Row],[Index]],Directory[Index],0),MATCH('DEAL DIRECTORY'!AY$5,Directory[#Headers],0))</f>
        <v>20年</v>
      </c>
      <c r="AZ271" s="129" t="str">
        <f>INDEX(Directory[],MATCH(tbl_deal[[#This Row],[Index]],Directory[Index],0),MATCH('DEAL DIRECTORY'!AZ$5,Directory[#Headers],0))</f>
        <v>Q4</v>
      </c>
      <c r="BA271" s="129" t="str">
        <f>INDEX(Directory[],MATCH(tbl_deal[[#This Row],[Index]],Directory[Index],0),MATCH('DEAL DIRECTORY'!BA$5,Directory[#Headers],0))</f>
        <v>12月</v>
      </c>
      <c r="BB271" s="129" t="str">
        <f>INDEX(Directory[],MATCH(tbl_deal[[#This Row],[Index]],Directory[Index],0),MATCH('DEAL DIRECTORY'!BB$5,Directory[#Headers],0))</f>
        <v>SOE Creds</v>
      </c>
      <c r="BC271" s="129" t="str">
        <f>INDEX(Directory[],MATCH(tbl_deal[[#This Row],[Index]],Directory[Index],0),MATCH('DEAL DIRECTORY'!BC$5,Directory[#Headers],0))</f>
        <v>JINAN URBAN CONSTRUCTION INTERNATIONAL INVESTMENT CO LTD</v>
      </c>
      <c r="BD271" s="129" t="str">
        <f>INDEX(Directory[],MATCH(tbl_deal[[#This Row],[Index]],Directory[Index],0),MATCH('DEAL DIRECTORY'!BD$5,Directory[#Headers],0))</f>
        <v>XS2271104817</v>
      </c>
      <c r="BE271" s="137" t="str">
        <f>INDEX(Directory[],MATCH(tbl_deal[[#This Row],[Index]],Directory[Index],0),MATCH('DEAL DIRECTORY'!BE$5,Directory[#Headers],0))</f>
        <v>20年12月</v>
      </c>
      <c r="BF271" s="137" t="str">
        <f>INDEX(Directory[],MATCH(tbl_deal[[#This Row],[Index]],Directory[Index],0),MATCH('DEAL DIRECTORY'!BF$5,Directory[#Headers],0))</f>
        <v>济南城建</v>
      </c>
      <c r="BG271" s="137" t="str">
        <f>INDEX(Directory[],MATCH(tbl_deal[[#This Row],[Index]],Directory[Index],0),MATCH('DEAL DIRECTORY'!BG$5,Directory[#Headers],0))</f>
        <v>--/--/--</v>
      </c>
      <c r="BH271" s="137" t="str">
        <f>INDEX(Directory[],MATCH(tbl_deal[[#This Row],[Index]],Directory[Index],0),MATCH('DEAL DIRECTORY'!BH$5,Directory[#Headers],0))</f>
        <v>高级债</v>
      </c>
      <c r="BI271" s="137" t="str">
        <f>INDEX(Directory[],MATCH(tbl_deal[[#This Row],[Index]],Directory[Index],0),MATCH('DEAL DIRECTORY'!BI$5,Directory[#Headers],0))</f>
        <v>2亿美元</v>
      </c>
      <c r="BJ271" s="137" t="str">
        <f>INDEX(Directory[],MATCH(tbl_deal[[#This Row],[Index]],Directory[Index],0),MATCH('DEAL DIRECTORY'!BJ$5,Directory[#Headers],0))</f>
        <v>364天</v>
      </c>
      <c r="BK271" s="137" t="str">
        <f>INDEX(Directory[],MATCH(tbl_deal[[#This Row],[Index]],Directory[Index],0),MATCH('DEAL DIRECTORY'!BK$5,Directory[#Headers],0))</f>
        <v>2.4%</v>
      </c>
      <c r="BL271" s="137" t="str">
        <f>INDEX(Directory[],MATCH(tbl_deal[[#This Row],[Index]],Directory[Index],0),MATCH('DEAL DIRECTORY'!BL$5,Directory[#Headers],0))</f>
        <v>全球协调人</v>
      </c>
      <c r="BM271" s="129" t="str">
        <f>INDEX(Directory[],MATCH(tbl_deal[[#This Row],[Index]],Directory[Index],0),MATCH('DEAL DIRECTORY'!BM$5,Directory[#Headers],0))</f>
        <v/>
      </c>
      <c r="BN271" s="4"/>
      <c r="BO271" s="4"/>
      <c r="BP271" s="4"/>
    </row>
    <row r="272" spans="3:68" ht="20.25" customHeight="1" x14ac:dyDescent="0.25">
      <c r="C272" s="129">
        <f>Directory[[#This Row],[Index]]</f>
        <v>199</v>
      </c>
      <c r="D272" s="130">
        <f>INDEX(Directory[],MATCH(tbl_deal[[#This Row],[Index]],Directory[Index],0),MATCH('DEAL DIRECTORY'!D$5,Directory[#Headers],0))</f>
        <v>44172</v>
      </c>
      <c r="E272" s="129" t="str">
        <f>INDEX(Directory[],MATCH(tbl_deal[[#This Row],[Index]],Directory[Index],0),MATCH('DEAL DIRECTORY'!E$5,Directory[#Headers],0))</f>
        <v/>
      </c>
      <c r="F272" s="129" t="str">
        <f>INDEX(Directory[],MATCH(tbl_deal[[#This Row],[Index]],Directory[Index],0),MATCH('DEAL DIRECTORY'!F$5,Directory[#Headers],0))</f>
        <v/>
      </c>
      <c r="G272" s="129" t="str">
        <f>INDEX(Directory[],MATCH(tbl_deal[[#This Row],[Index]],Directory[Index],0),MATCH('DEAL DIRECTORY'!G$5,Directory[#Headers],0))</f>
        <v>Pioneer</v>
      </c>
      <c r="H272" s="135" t="str">
        <f>IF(tbl_deal[[#This Row],[FolderPath]]="","",HYPERLINK(tbl_deal[[#This Row],[FolderPath]],"📂"))</f>
        <v/>
      </c>
      <c r="I272" s="129" t="str">
        <f>INDEX(Directory[],MATCH(tbl_deal[[#This Row],[Index]],Directory[Index],0),MATCH('DEAL DIRECTORY'!I$5,Directory[#Headers],0))</f>
        <v>JGC</v>
      </c>
      <c r="J272" s="129" t="str">
        <f>INDEX(Directory[],MATCH(tbl_deal[[#This Row],[Index]],Directory[Index],0),MATCH('DEAL DIRECTORY'!J$5,Directory[#Headers],0))</f>
        <v>n/a</v>
      </c>
      <c r="K272" s="129" t="str">
        <f>INDEX(Directory[],MATCH(tbl_deal[[#This Row],[Index]],Directory[Index],0),MATCH('DEAL DIRECTORY'!K$5,Directory[#Headers],0))</f>
        <v>n/a</v>
      </c>
      <c r="L272" s="129">
        <f>INDEX(Directory[],MATCH(tbl_deal[[#This Row],[Index]],Directory[Index],0),MATCH('DEAL DIRECTORY'!L$5,Directory[#Headers],0))</f>
        <v>1</v>
      </c>
      <c r="M272" s="129" t="str">
        <f>INDEX(Directory[],MATCH(tbl_deal[[#This Row],[Index]],Directory[Index],0),MATCH('DEAL DIRECTORY'!M$5,Directory[#Headers],0))</f>
        <v>苏州苏高新</v>
      </c>
      <c r="N272" s="129" t="str">
        <f>INDEX(Directory[],MATCH(tbl_deal[[#This Row],[Index]],Directory[Index],0),MATCH('DEAL DIRECTORY'!N$5,Directory[#Headers],0))</f>
        <v>--/--/BBB+</v>
      </c>
      <c r="O272" s="129" t="str">
        <f>INDEX(Directory[],MATCH(tbl_deal[[#This Row],[Index]],Directory[Index],0),MATCH('DEAL DIRECTORY'!O$5,Directory[#Headers],0))</f>
        <v>USD</v>
      </c>
      <c r="P272" s="129">
        <f>INDEX(Directory[],MATCH(tbl_deal[[#This Row],[Index]],Directory[Index],0),MATCH('DEAL DIRECTORY'!P$5,Directory[#Headers],0))</f>
        <v>3</v>
      </c>
      <c r="Q272" s="129" t="str">
        <f>INDEX(Directory[],MATCH(tbl_deal[[#This Row],[Index]],Directory[Index],0),MATCH('DEAL DIRECTORY'!Q$5,Directory[#Headers],0))</f>
        <v>3</v>
      </c>
      <c r="R272" s="129" t="str">
        <f>INDEX(Directory[],MATCH(tbl_deal[[#This Row],[Index]],Directory[Index],0),MATCH('DEAL DIRECTORY'!R$5,Directory[#Headers],0))</f>
        <v>2.7%</v>
      </c>
      <c r="S272" s="129" t="str">
        <f>INDEX(Directory[],MATCH(tbl_deal[[#This Row],[Index]],Directory[Index],0),MATCH('DEAL DIRECTORY'!S$5,Directory[#Headers],0))</f>
        <v>3.1%a</v>
      </c>
      <c r="T272" s="129" t="str">
        <f>INDEX(Directory[],MATCH(tbl_deal[[#This Row],[Index]],Directory[Index],0),MATCH('DEAL DIRECTORY'!T$5,Directory[#Headers],0))</f>
        <v>n/a</v>
      </c>
      <c r="U272" s="129" t="str">
        <f>INDEX(Directory[],MATCH(tbl_deal[[#This Row],[Index]],Directory[Index],0),MATCH('DEAL DIRECTORY'!U$5,Directory[#Headers],0))</f>
        <v>--</v>
      </c>
      <c r="V272" s="131">
        <f>INDEX(Directory[],MATCH(tbl_deal[[#This Row],[Index]],Directory[Index],0),MATCH('DEAL DIRECTORY'!V$5,Directory[#Headers],0))</f>
        <v>0</v>
      </c>
      <c r="W272" s="129" t="str">
        <f>INDEX(Directory[],MATCH(tbl_deal[[#This Row],[Index]],Directory[Index],0),MATCH('DEAL DIRECTORY'!W$5,Directory[#Headers],0))</f>
        <v>维好</v>
      </c>
      <c r="X272" s="129" t="str">
        <f>INDEX(Directory[],MATCH(tbl_deal[[#This Row],[Index]],Directory[Index],0),MATCH('DEAL DIRECTORY'!X$5,Directory[#Headers],0))</f>
        <v>--</v>
      </c>
      <c r="Y272" s="129" t="str">
        <f>INDEX(Directory[],MATCH(tbl_deal[[#This Row],[Index]],Directory[Index],0),MATCH('DEAL DIRECTORY'!Y$5,Directory[#Headers],0))</f>
        <v>新交所</v>
      </c>
      <c r="Z272" s="129" t="str">
        <f>INDEX(Directory[],MATCH(tbl_deal[[#This Row],[Index]],Directory[Index],0),MATCH('DEAL DIRECTORY'!Z$5,Directory[#Headers],0))</f>
        <v/>
      </c>
      <c r="AA272" s="129" t="str">
        <f>INDEX(Directory[],MATCH(tbl_deal[[#This Row],[Index]],Directory[Index],0),MATCH('DEAL DIRECTORY'!AA$5,Directory[#Headers],0))</f>
        <v/>
      </c>
      <c r="AB272" s="129" t="str">
        <f>INDEX(Directory[],MATCH(tbl_deal[[#This Row],[Index]],Directory[Index],0),MATCH('DEAL DIRECTORY'!AB$5,Directory[#Headers],0))</f>
        <v>BISL,港分</v>
      </c>
      <c r="AC272" s="129" t="str">
        <f>INDEX(Directory[],MATCH(tbl_deal[[#This Row],[Index]],Directory[Index],0),MATCH('DEAL DIRECTORY'!AC$5,Directory[#Headers],0))</f>
        <v>Left-lead</v>
      </c>
      <c r="AD272" s="129" t="str">
        <f>INDEX(Directory[],MATCH(tbl_deal[[#This Row],[Index]],Directory[Index],0),MATCH('DEAL DIRECTORY'!AD$5,Directory[#Headers],0))</f>
        <v>--</v>
      </c>
      <c r="AE272" s="129" t="str">
        <f>INDEX(Directory[],MATCH(tbl_deal[[#This Row],[Index]],Directory[Index],0),MATCH('DEAL DIRECTORY'!AE$5,Directory[#Headers],0))</f>
        <v>--</v>
      </c>
      <c r="AF272" s="129" t="str">
        <f>INDEX(Directory[],MATCH(tbl_deal[[#This Row],[Index]],Directory[Index],0),MATCH('DEAL DIRECTORY'!AF$5,Directory[#Headers],0))</f>
        <v>Y</v>
      </c>
      <c r="AG272" s="129" t="str">
        <f>INDEX(Directory[],MATCH(tbl_deal[[#This Row],[Index]],Directory[Index],0),MATCH('DEAL DIRECTORY'!AG$5,Directory[#Headers],0))</f>
        <v>苏州苏高新集团有限公司</v>
      </c>
      <c r="AH272" s="129" t="str">
        <f>INDEX(Directory[],MATCH(tbl_deal[[#This Row],[Index]],Directory[Index],0),MATCH('DEAL DIRECTORY'!AH$5,Directory[#Headers],0))</f>
        <v>n/a</v>
      </c>
      <c r="AI272" s="129" t="str">
        <f>INDEX(Directory[],MATCH(tbl_deal[[#This Row],[Index]],Directory[Index],0),MATCH('DEAL DIRECTORY'!AI$5,Directory[#Headers],0))</f>
        <v>n/a</v>
      </c>
      <c r="AJ272" s="129" t="str">
        <f>INDEX(Directory[],MATCH(tbl_deal[[#This Row],[Index]],Directory[Index],0),MATCH('DEAL DIRECTORY'!AJ$5,Directory[#Headers],0))</f>
        <v>江苏</v>
      </c>
      <c r="AK272" s="129" t="str">
        <f>INDEX(Directory[],MATCH(tbl_deal[[#This Row],[Index]],Directory[Index],0),MATCH('DEAL DIRECTORY'!AK$5,Directory[#Headers],0))</f>
        <v>苏州市</v>
      </c>
      <c r="AL272" s="129" t="str">
        <f>INDEX(Directory[],MATCH(tbl_deal[[#This Row],[Index]],Directory[Index],0),MATCH('DEAL DIRECTORY'!AL$5,Directory[#Headers],0))</f>
        <v>苏州高新区</v>
      </c>
      <c r="AM272" s="129" t="str">
        <f>INDEX(Directory[],MATCH(tbl_deal[[#This Row],[Index]],Directory[Index],0),MATCH('DEAL DIRECTORY'!AM$5,Directory[#Headers],0))</f>
        <v>--</v>
      </c>
      <c r="AN272" s="129" t="str">
        <f>INDEX(Directory[],MATCH(tbl_deal[[#This Row],[Index]],Directory[Index],0),MATCH('DEAL DIRECTORY'!AN$5,Directory[#Headers],0))</f>
        <v>--</v>
      </c>
      <c r="AO272" s="132" t="str">
        <f>IF(ISBLANK(INDEX(Directory[],MATCH(tbl_deal[[#This Row],[Index]],Directory[Index],0),MATCH('DEAL DIRECTORY'!AO$5,Directory[#Headers],0))),"--",INDEX(Directory[],MATCH(tbl_deal[[#This Row],[Index]],Directory[Index],0),MATCH('DEAL DIRECTORY'!AO$5,Directory[#Headers],0)))</f>
        <v>--</v>
      </c>
      <c r="AP272" s="129">
        <f>INDEX(Directory[],MATCH(tbl_deal[[#This Row],[Index]],Directory[Index],0),MATCH('DEAL DIRECTORY'!AP$5,Directory[#Headers],0))</f>
        <v>3</v>
      </c>
      <c r="AQ272" s="129">
        <f>INDEX(Directory[],MATCH(tbl_deal[[#This Row],[Index]],Directory[Index],0),MATCH('DEAL DIRECTORY'!AQ$5,Directory[#Headers],0))</f>
        <v>19.588999999999999</v>
      </c>
      <c r="AR272" s="129">
        <f>INDEX(Directory[],MATCH(tbl_deal[[#This Row],[Index]],Directory[Index],0),MATCH('DEAL DIRECTORY'!AR$5,Directory[#Headers],0))</f>
        <v>23.256</v>
      </c>
      <c r="AS272" s="129" t="str">
        <f>INDEX(Directory[],MATCH(tbl_deal[[#This Row],[Index]],Directory[Index],0),MATCH('DEAL DIRECTORY'!AS$5,Directory[#Headers],0))</f>
        <v>地方国企</v>
      </c>
      <c r="AT272" s="129" t="str">
        <f>INDEX(Directory[],MATCH(tbl_deal[[#This Row],[Index]],Directory[Index],0),MATCH('DEAL DIRECTORY'!AT$5,Directory[#Headers],0))</f>
        <v>地方平台</v>
      </c>
      <c r="AU272" s="129" t="str">
        <f>INDEX(Directory[],MATCH(tbl_deal[[#This Row],[Index]],Directory[Index],0),MATCH('DEAL DIRECTORY'!AU$5,Directory[#Headers],0))</f>
        <v>园区</v>
      </c>
      <c r="AV272" s="129" t="str">
        <f>INDEX(Directory[],MATCH(tbl_deal[[#This Row],[Index]],Directory[Index],0),MATCH('DEAL DIRECTORY'!AV$5,Directory[#Headers],0))</f>
        <v>维好</v>
      </c>
      <c r="AW272" s="129" t="str">
        <f>INDEX(Directory[],MATCH(tbl_deal[[#This Row],[Index]],Directory[Index],0),MATCH('DEAL DIRECTORY'!AW$5,Directory[#Headers],0))</f>
        <v>投资级</v>
      </c>
      <c r="AX272" s="129" t="str">
        <f>INDEX(Directory[],MATCH(tbl_deal[[#This Row],[Index]],Directory[Index],0),MATCH('DEAL DIRECTORY'!AX$5,Directory[#Headers],0))</f>
        <v>2-3亿</v>
      </c>
      <c r="AY272" s="133" t="str">
        <f>INDEX(Directory[],MATCH(tbl_deal[[#This Row],[Index]],Directory[Index],0),MATCH('DEAL DIRECTORY'!AY$5,Directory[#Headers],0))</f>
        <v>20年</v>
      </c>
      <c r="AZ272" s="129" t="str">
        <f>INDEX(Directory[],MATCH(tbl_deal[[#This Row],[Index]],Directory[Index],0),MATCH('DEAL DIRECTORY'!AZ$5,Directory[#Headers],0))</f>
        <v>Q4</v>
      </c>
      <c r="BA272" s="129" t="str">
        <f>INDEX(Directory[],MATCH(tbl_deal[[#This Row],[Index]],Directory[Index],0),MATCH('DEAL DIRECTORY'!BA$5,Directory[#Headers],0))</f>
        <v>12月</v>
      </c>
      <c r="BB272" s="129" t="str">
        <f>INDEX(Directory[],MATCH(tbl_deal[[#This Row],[Index]],Directory[Index],0),MATCH('DEAL DIRECTORY'!BB$5,Directory[#Headers],0))</f>
        <v>SOE Creds</v>
      </c>
      <c r="BC272" s="129" t="str">
        <f>INDEX(Directory[],MATCH(tbl_deal[[#This Row],[Index]],Directory[Index],0),MATCH('DEAL DIRECTORY'!BC$5,Directory[#Headers],0))</f>
        <v>SND INTERNATIONAL BVI CO LTD</v>
      </c>
      <c r="BD272" s="129" t="str">
        <f>INDEX(Directory[],MATCH(tbl_deal[[#This Row],[Index]],Directory[Index],0),MATCH('DEAL DIRECTORY'!BD$5,Directory[#Headers],0))</f>
        <v>XS2265797535</v>
      </c>
      <c r="BE272" s="137" t="str">
        <f>INDEX(Directory[],MATCH(tbl_deal[[#This Row],[Index]],Directory[Index],0),MATCH('DEAL DIRECTORY'!BE$5,Directory[#Headers],0))</f>
        <v>20年12月</v>
      </c>
      <c r="BF272" s="137" t="str">
        <f>INDEX(Directory[],MATCH(tbl_deal[[#This Row],[Index]],Directory[Index],0),MATCH('DEAL DIRECTORY'!BF$5,Directory[#Headers],0))</f>
        <v>苏州苏高新</v>
      </c>
      <c r="BG272" s="137" t="str">
        <f>INDEX(Directory[],MATCH(tbl_deal[[#This Row],[Index]],Directory[Index],0),MATCH('DEAL DIRECTORY'!BG$5,Directory[#Headers],0))</f>
        <v>--/--/BBB+</v>
      </c>
      <c r="BH272" s="137" t="str">
        <f>INDEX(Directory[],MATCH(tbl_deal[[#This Row],[Index]],Directory[Index],0),MATCH('DEAL DIRECTORY'!BH$5,Directory[#Headers],0))</f>
        <v>高级债</v>
      </c>
      <c r="BI272" s="137" t="str">
        <f>INDEX(Directory[],MATCH(tbl_deal[[#This Row],[Index]],Directory[Index],0),MATCH('DEAL DIRECTORY'!BI$5,Directory[#Headers],0))</f>
        <v>3亿美元</v>
      </c>
      <c r="BJ272" s="137" t="str">
        <f>INDEX(Directory[],MATCH(tbl_deal[[#This Row],[Index]],Directory[Index],0),MATCH('DEAL DIRECTORY'!BJ$5,Directory[#Headers],0))</f>
        <v>3年</v>
      </c>
      <c r="BK272" s="137" t="str">
        <f>INDEX(Directory[],MATCH(tbl_deal[[#This Row],[Index]],Directory[Index],0),MATCH('DEAL DIRECTORY'!BK$5,Directory[#Headers],0))</f>
        <v>2.7%</v>
      </c>
      <c r="BL272" s="137" t="str">
        <f>INDEX(Directory[],MATCH(tbl_deal[[#This Row],[Index]],Directory[Index],0),MATCH('DEAL DIRECTORY'!BL$5,Directory[#Headers],0))</f>
        <v>牵头全球协调人</v>
      </c>
      <c r="BM272" s="129" t="str">
        <f>INDEX(Directory[],MATCH(tbl_deal[[#This Row],[Index]],Directory[Index],0),MATCH('DEAL DIRECTORY'!BM$5,Directory[#Headers],0))</f>
        <v/>
      </c>
      <c r="BN272" s="4"/>
      <c r="BO272" s="4"/>
      <c r="BP272" s="4"/>
    </row>
    <row r="273" spans="3:68" ht="20.25" customHeight="1" x14ac:dyDescent="0.25">
      <c r="C273" s="129">
        <f>Directory[[#This Row],[Index]]</f>
        <v>198</v>
      </c>
      <c r="D273" s="130">
        <f>INDEX(Directory[],MATCH(tbl_deal[[#This Row],[Index]],Directory[Index],0),MATCH('DEAL DIRECTORY'!D$5,Directory[#Headers],0))</f>
        <v>44168</v>
      </c>
      <c r="E273" s="129" t="str">
        <f>INDEX(Directory[],MATCH(tbl_deal[[#This Row],[Index]],Directory[Index],0),MATCH('DEAL DIRECTORY'!E$5,Directory[#Headers],0))</f>
        <v/>
      </c>
      <c r="F273" s="129" t="str">
        <f>INDEX(Directory[],MATCH(tbl_deal[[#This Row],[Index]],Directory[Index],0),MATCH('DEAL DIRECTORY'!F$5,Directory[#Headers],0))</f>
        <v/>
      </c>
      <c r="G273" s="129" t="str">
        <f>INDEX(Directory[],MATCH(tbl_deal[[#This Row],[Index]],Directory[Index],0),MATCH('DEAL DIRECTORY'!G$5,Directory[#Headers],0))</f>
        <v>Thrive II</v>
      </c>
      <c r="H273" s="135" t="str">
        <f>IF(tbl_deal[[#This Row],[FolderPath]]="","",HYPERLINK(tbl_deal[[#This Row],[FolderPath]],"📂"))</f>
        <v/>
      </c>
      <c r="I273" s="129" t="str">
        <f>INDEX(Directory[],MATCH(tbl_deal[[#This Row],[Index]],Directory[Index],0),MATCH('DEAL DIRECTORY'!I$5,Directory[#Headers],0))</f>
        <v>SGC</v>
      </c>
      <c r="J273" s="129" t="str">
        <f>INDEX(Directory[],MATCH(tbl_deal[[#This Row],[Index]],Directory[Index],0),MATCH('DEAL DIRECTORY'!J$5,Directory[#Headers],0))</f>
        <v>n/a</v>
      </c>
      <c r="K273" s="129" t="str">
        <f>INDEX(Directory[],MATCH(tbl_deal[[#This Row],[Index]],Directory[Index],0),MATCH('DEAL DIRECTORY'!K$5,Directory[#Headers],0))</f>
        <v>n/a</v>
      </c>
      <c r="L273" s="129">
        <f>INDEX(Directory[],MATCH(tbl_deal[[#This Row],[Index]],Directory[Index],0),MATCH('DEAL DIRECTORY'!L$5,Directory[#Headers],0))</f>
        <v>1</v>
      </c>
      <c r="M273" s="129" t="str">
        <f>INDEX(Directory[],MATCH(tbl_deal[[#This Row],[Index]],Directory[Index],0),MATCH('DEAL DIRECTORY'!M$5,Directory[#Headers],0))</f>
        <v>合肥兴泰</v>
      </c>
      <c r="N273" s="129" t="str">
        <f>INDEX(Directory[],MATCH(tbl_deal[[#This Row],[Index]],Directory[Index],0),MATCH('DEAL DIRECTORY'!N$5,Directory[#Headers],0))</f>
        <v>--/--/--</v>
      </c>
      <c r="O273" s="129" t="str">
        <f>INDEX(Directory[],MATCH(tbl_deal[[#This Row],[Index]],Directory[Index],0),MATCH('DEAL DIRECTORY'!O$5,Directory[#Headers],0))</f>
        <v>USD</v>
      </c>
      <c r="P273" s="129">
        <f>INDEX(Directory[],MATCH(tbl_deal[[#This Row],[Index]],Directory[Index],0),MATCH('DEAL DIRECTORY'!P$5,Directory[#Headers],0))</f>
        <v>1</v>
      </c>
      <c r="Q273" s="129" t="str">
        <f>INDEX(Directory[],MATCH(tbl_deal[[#This Row],[Index]],Directory[Index],0),MATCH('DEAL DIRECTORY'!Q$5,Directory[#Headers],0))</f>
        <v>3</v>
      </c>
      <c r="R273" s="129" t="str">
        <f>INDEX(Directory[],MATCH(tbl_deal[[#This Row],[Index]],Directory[Index],0),MATCH('DEAL DIRECTORY'!R$5,Directory[#Headers],0))</f>
        <v>3%</v>
      </c>
      <c r="S273" s="129" t="str">
        <f>INDEX(Directory[],MATCH(tbl_deal[[#This Row],[Index]],Directory[Index],0),MATCH('DEAL DIRECTORY'!S$5,Directory[#Headers],0))</f>
        <v>--</v>
      </c>
      <c r="T273" s="129" t="str">
        <f>INDEX(Directory[],MATCH(tbl_deal[[#This Row],[Index]],Directory[Index],0),MATCH('DEAL DIRECTORY'!T$5,Directory[#Headers],0))</f>
        <v>n/a</v>
      </c>
      <c r="U273" s="129" t="str">
        <f>INDEX(Directory[],MATCH(tbl_deal[[#This Row],[Index]],Directory[Index],0),MATCH('DEAL DIRECTORY'!U$5,Directory[#Headers],0))</f>
        <v>--</v>
      </c>
      <c r="V273" s="131">
        <f>INDEX(Directory[],MATCH(tbl_deal[[#This Row],[Index]],Directory[Index],0),MATCH('DEAL DIRECTORY'!V$5,Directory[#Headers],0))</f>
        <v>0</v>
      </c>
      <c r="W273" s="129" t="str">
        <f>INDEX(Directory[],MATCH(tbl_deal[[#This Row],[Index]],Directory[Index],0),MATCH('DEAL DIRECTORY'!W$5,Directory[#Headers],0))</f>
        <v>直发</v>
      </c>
      <c r="X273" s="129" t="str">
        <f>INDEX(Directory[],MATCH(tbl_deal[[#This Row],[Index]],Directory[Index],0),MATCH('DEAL DIRECTORY'!X$5,Directory[#Headers],0))</f>
        <v>--</v>
      </c>
      <c r="Y273" s="129" t="str">
        <f>INDEX(Directory[],MATCH(tbl_deal[[#This Row],[Index]],Directory[Index],0),MATCH('DEAL DIRECTORY'!Y$5,Directory[#Headers],0))</f>
        <v>新交所</v>
      </c>
      <c r="Z273" s="129" t="str">
        <f>INDEX(Directory[],MATCH(tbl_deal[[#This Row],[Index]],Directory[Index],0),MATCH('DEAL DIRECTORY'!Z$5,Directory[#Headers],0))</f>
        <v/>
      </c>
      <c r="AA273" s="129" t="str">
        <f>INDEX(Directory[],MATCH(tbl_deal[[#This Row],[Index]],Directory[Index],0),MATCH('DEAL DIRECTORY'!AA$5,Directory[#Headers],0))</f>
        <v/>
      </c>
      <c r="AB273" s="129" t="str">
        <f>INDEX(Directory[],MATCH(tbl_deal[[#This Row],[Index]],Directory[Index],0),MATCH('DEAL DIRECTORY'!AB$5,Directory[#Headers],0))</f>
        <v>BISL,港分</v>
      </c>
      <c r="AC273" s="129" t="str">
        <f>INDEX(Directory[],MATCH(tbl_deal[[#This Row],[Index]],Directory[Index],0),MATCH('DEAL DIRECTORY'!AC$5,Directory[#Headers],0))</f>
        <v>Sole</v>
      </c>
      <c r="AD273" s="129" t="str">
        <f>INDEX(Directory[],MATCH(tbl_deal[[#This Row],[Index]],Directory[Index],0),MATCH('DEAL DIRECTORY'!AD$5,Directory[#Headers],0))</f>
        <v>--</v>
      </c>
      <c r="AE273" s="129" t="str">
        <f>INDEX(Directory[],MATCH(tbl_deal[[#This Row],[Index]],Directory[Index],0),MATCH('DEAL DIRECTORY'!AE$5,Directory[#Headers],0))</f>
        <v>--</v>
      </c>
      <c r="AF273" s="129" t="str">
        <f>INDEX(Directory[],MATCH(tbl_deal[[#This Row],[Index]],Directory[Index],0),MATCH('DEAL DIRECTORY'!AF$5,Directory[#Headers],0))</f>
        <v>N</v>
      </c>
      <c r="AG273" s="129" t="str">
        <f>INDEX(Directory[],MATCH(tbl_deal[[#This Row],[Index]],Directory[Index],0),MATCH('DEAL DIRECTORY'!AG$5,Directory[#Headers],0))</f>
        <v>合肥兴泰金融控股(集团)有限公司</v>
      </c>
      <c r="AH273" s="129" t="str">
        <f>INDEX(Directory[],MATCH(tbl_deal[[#This Row],[Index]],Directory[Index],0),MATCH('DEAL DIRECTORY'!AH$5,Directory[#Headers],0))</f>
        <v>n/a</v>
      </c>
      <c r="AI273" s="129" t="str">
        <f>INDEX(Directory[],MATCH(tbl_deal[[#This Row],[Index]],Directory[Index],0),MATCH('DEAL DIRECTORY'!AI$5,Directory[#Headers],0))</f>
        <v>n/a</v>
      </c>
      <c r="AJ273" s="129" t="str">
        <f>INDEX(Directory[],MATCH(tbl_deal[[#This Row],[Index]],Directory[Index],0),MATCH('DEAL DIRECTORY'!AJ$5,Directory[#Headers],0))</f>
        <v>安徽</v>
      </c>
      <c r="AK273" s="129" t="str">
        <f>INDEX(Directory[],MATCH(tbl_deal[[#This Row],[Index]],Directory[Index],0),MATCH('DEAL DIRECTORY'!AK$5,Directory[#Headers],0))</f>
        <v>--</v>
      </c>
      <c r="AL273" s="129" t="str">
        <f>INDEX(Directory[],MATCH(tbl_deal[[#This Row],[Index]],Directory[Index],0),MATCH('DEAL DIRECTORY'!AL$5,Directory[#Headers],0))</f>
        <v>--</v>
      </c>
      <c r="AM273" s="129" t="str">
        <f>INDEX(Directory[],MATCH(tbl_deal[[#This Row],[Index]],Directory[Index],0),MATCH('DEAL DIRECTORY'!AM$5,Directory[#Headers],0))</f>
        <v>--</v>
      </c>
      <c r="AN273" s="129" t="str">
        <f>INDEX(Directory[],MATCH(tbl_deal[[#This Row],[Index]],Directory[Index],0),MATCH('DEAL DIRECTORY'!AN$5,Directory[#Headers],0))</f>
        <v>--</v>
      </c>
      <c r="AO273" s="132" t="str">
        <f>IF(ISBLANK(INDEX(Directory[],MATCH(tbl_deal[[#This Row],[Index]],Directory[Index],0),MATCH('DEAL DIRECTORY'!AO$5,Directory[#Headers],0))),"--",INDEX(Directory[],MATCH(tbl_deal[[#This Row],[Index]],Directory[Index],0),MATCH('DEAL DIRECTORY'!AO$5,Directory[#Headers],0)))</f>
        <v>--</v>
      </c>
      <c r="AP273" s="129">
        <f>INDEX(Directory[],MATCH(tbl_deal[[#This Row],[Index]],Directory[Index],0),MATCH('DEAL DIRECTORY'!AP$5,Directory[#Headers],0))</f>
        <v>1</v>
      </c>
      <c r="AQ273" s="129">
        <f>INDEX(Directory[],MATCH(tbl_deal[[#This Row],[Index]],Directory[Index],0),MATCH('DEAL DIRECTORY'!AQ$5,Directory[#Headers],0))</f>
        <v>6.5430000000000001</v>
      </c>
      <c r="AR273" s="129">
        <f>INDEX(Directory[],MATCH(tbl_deal[[#This Row],[Index]],Directory[Index],0),MATCH('DEAL DIRECTORY'!AR$5,Directory[#Headers],0))</f>
        <v>7.7519999999999998</v>
      </c>
      <c r="AS273" s="129" t="str">
        <f>INDEX(Directory[],MATCH(tbl_deal[[#This Row],[Index]],Directory[Index],0),MATCH('DEAL DIRECTORY'!AS$5,Directory[#Headers],0))</f>
        <v>地方国企</v>
      </c>
      <c r="AT273" s="129" t="str">
        <f>INDEX(Directory[],MATCH(tbl_deal[[#This Row],[Index]],Directory[Index],0),MATCH('DEAL DIRECTORY'!AT$5,Directory[#Headers],0))</f>
        <v>地方平台</v>
      </c>
      <c r="AU273" s="129" t="str">
        <f>INDEX(Directory[],MATCH(tbl_deal[[#This Row],[Index]],Directory[Index],0),MATCH('DEAL DIRECTORY'!AU$5,Directory[#Headers],0))</f>
        <v>--</v>
      </c>
      <c r="AV273" s="129" t="str">
        <f>INDEX(Directory[],MATCH(tbl_deal[[#This Row],[Index]],Directory[Index],0),MATCH('DEAL DIRECTORY'!AV$5,Directory[#Headers],0))</f>
        <v>直发</v>
      </c>
      <c r="AW273" s="129" t="str">
        <f>INDEX(Directory[],MATCH(tbl_deal[[#This Row],[Index]],Directory[Index],0),MATCH('DEAL DIRECTORY'!AW$5,Directory[#Headers],0))</f>
        <v>无评级</v>
      </c>
      <c r="AX273" s="129" t="str">
        <f>INDEX(Directory[],MATCH(tbl_deal[[#This Row],[Index]],Directory[Index],0),MATCH('DEAL DIRECTORY'!AX$5,Directory[#Headers],0))</f>
        <v>≤2亿</v>
      </c>
      <c r="AY273" s="133" t="str">
        <f>INDEX(Directory[],MATCH(tbl_deal[[#This Row],[Index]],Directory[Index],0),MATCH('DEAL DIRECTORY'!AY$5,Directory[#Headers],0))</f>
        <v>20年</v>
      </c>
      <c r="AZ273" s="129" t="str">
        <f>INDEX(Directory[],MATCH(tbl_deal[[#This Row],[Index]],Directory[Index],0),MATCH('DEAL DIRECTORY'!AZ$5,Directory[#Headers],0))</f>
        <v>Q4</v>
      </c>
      <c r="BA273" s="129" t="str">
        <f>INDEX(Directory[],MATCH(tbl_deal[[#This Row],[Index]],Directory[Index],0),MATCH('DEAL DIRECTORY'!BA$5,Directory[#Headers],0))</f>
        <v>12月</v>
      </c>
      <c r="BB273" s="129" t="str">
        <f>INDEX(Directory[],MATCH(tbl_deal[[#This Row],[Index]],Directory[Index],0),MATCH('DEAL DIRECTORY'!BB$5,Directory[#Headers],0))</f>
        <v>SOE Creds</v>
      </c>
      <c r="BC273" s="129" t="str">
        <f>INDEX(Directory[],MATCH(tbl_deal[[#This Row],[Index]],Directory[Index],0),MATCH('DEAL DIRECTORY'!BC$5,Directory[#Headers],0))</f>
        <v>HEFEI XINGTAI FINANCE HOLDING GROUP CO LTD</v>
      </c>
      <c r="BD273" s="129" t="str">
        <f>INDEX(Directory[],MATCH(tbl_deal[[#This Row],[Index]],Directory[Index],0),MATCH('DEAL DIRECTORY'!BD$5,Directory[#Headers],0))</f>
        <v>XS2262783033</v>
      </c>
      <c r="BE273" s="137" t="str">
        <f>INDEX(Directory[],MATCH(tbl_deal[[#This Row],[Index]],Directory[Index],0),MATCH('DEAL DIRECTORY'!BE$5,Directory[#Headers],0))</f>
        <v>20年12月</v>
      </c>
      <c r="BF273" s="137" t="str">
        <f>INDEX(Directory[],MATCH(tbl_deal[[#This Row],[Index]],Directory[Index],0),MATCH('DEAL DIRECTORY'!BF$5,Directory[#Headers],0))</f>
        <v>合肥兴泰</v>
      </c>
      <c r="BG273" s="137" t="str">
        <f>INDEX(Directory[],MATCH(tbl_deal[[#This Row],[Index]],Directory[Index],0),MATCH('DEAL DIRECTORY'!BG$5,Directory[#Headers],0))</f>
        <v>--/--/--</v>
      </c>
      <c r="BH273" s="137" t="str">
        <f>INDEX(Directory[],MATCH(tbl_deal[[#This Row],[Index]],Directory[Index],0),MATCH('DEAL DIRECTORY'!BH$5,Directory[#Headers],0))</f>
        <v>高级债</v>
      </c>
      <c r="BI273" s="137" t="str">
        <f>INDEX(Directory[],MATCH(tbl_deal[[#This Row],[Index]],Directory[Index],0),MATCH('DEAL DIRECTORY'!BI$5,Directory[#Headers],0))</f>
        <v>1亿美元</v>
      </c>
      <c r="BJ273" s="137" t="str">
        <f>INDEX(Directory[],MATCH(tbl_deal[[#This Row],[Index]],Directory[Index],0),MATCH('DEAL DIRECTORY'!BJ$5,Directory[#Headers],0))</f>
        <v>3年</v>
      </c>
      <c r="BK273" s="137" t="str">
        <f>INDEX(Directory[],MATCH(tbl_deal[[#This Row],[Index]],Directory[Index],0),MATCH('DEAL DIRECTORY'!BK$5,Directory[#Headers],0))</f>
        <v>3%</v>
      </c>
      <c r="BL273" s="137" t="str">
        <f>INDEX(Directory[],MATCH(tbl_deal[[#This Row],[Index]],Directory[Index],0),MATCH('DEAL DIRECTORY'!BL$5,Directory[#Headers],0))</f>
        <v>独家全球协调人</v>
      </c>
      <c r="BM273" s="129" t="str">
        <f>INDEX(Directory[],MATCH(tbl_deal[[#This Row],[Index]],Directory[Index],0),MATCH('DEAL DIRECTORY'!BM$5,Directory[#Headers],0))</f>
        <v/>
      </c>
      <c r="BN273" s="4"/>
      <c r="BO273" s="4"/>
      <c r="BP273" s="4"/>
    </row>
    <row r="274" spans="3:68" ht="20.25" customHeight="1" x14ac:dyDescent="0.25">
      <c r="C274" s="129">
        <f>Directory[[#This Row],[Index]]</f>
        <v>197</v>
      </c>
      <c r="D274" s="130">
        <f>INDEX(Directory[],MATCH(tbl_deal[[#This Row],[Index]],Directory[Index],0),MATCH('DEAL DIRECTORY'!D$5,Directory[#Headers],0))</f>
        <v>44166</v>
      </c>
      <c r="E274" s="129" t="str">
        <f>INDEX(Directory[],MATCH(tbl_deal[[#This Row],[Index]],Directory[Index],0),MATCH('DEAL DIRECTORY'!E$5,Directory[#Headers],0))</f>
        <v/>
      </c>
      <c r="F274" s="129" t="str">
        <f>INDEX(Directory[],MATCH(tbl_deal[[#This Row],[Index]],Directory[Index],0),MATCH('DEAL DIRECTORY'!F$5,Directory[#Headers],0))</f>
        <v/>
      </c>
      <c r="G274" s="129" t="str">
        <f>INDEX(Directory[],MATCH(tbl_deal[[#This Row],[Index]],Directory[Index],0),MATCH('DEAL DIRECTORY'!G$5,Directory[#Headers],0))</f>
        <v>Saturn Tap</v>
      </c>
      <c r="H274" s="135" t="str">
        <f>IF(tbl_deal[[#This Row],[FolderPath]]="","",HYPERLINK(tbl_deal[[#This Row],[FolderPath]],"📂"))</f>
        <v/>
      </c>
      <c r="I274" s="129" t="str">
        <f>INDEX(Directory[],MATCH(tbl_deal[[#This Row],[Index]],Directory[Index],0),MATCH('DEAL DIRECTORY'!I$5,Directory[#Headers],0))</f>
        <v>JGC</v>
      </c>
      <c r="J274" s="129" t="str">
        <f>INDEX(Directory[],MATCH(tbl_deal[[#This Row],[Index]],Directory[Index],0),MATCH('DEAL DIRECTORY'!J$5,Directory[#Headers],0))</f>
        <v>n/a</v>
      </c>
      <c r="K274" s="129" t="str">
        <f>INDEX(Directory[],MATCH(tbl_deal[[#This Row],[Index]],Directory[Index],0),MATCH('DEAL DIRECTORY'!K$5,Directory[#Headers],0))</f>
        <v>n/a</v>
      </c>
      <c r="L274" s="129">
        <f>INDEX(Directory[],MATCH(tbl_deal[[#This Row],[Index]],Directory[Index],0),MATCH('DEAL DIRECTORY'!L$5,Directory[#Headers],0))</f>
        <v>2</v>
      </c>
      <c r="M274" s="129" t="str">
        <f>INDEX(Directory[],MATCH(tbl_deal[[#This Row],[Index]],Directory[Index],0),MATCH('DEAL DIRECTORY'!M$5,Directory[#Headers],0))</f>
        <v>福建阳光*</v>
      </c>
      <c r="N274" s="129" t="str">
        <f>INDEX(Directory[],MATCH(tbl_deal[[#This Row],[Index]],Directory[Index],0),MATCH('DEAL DIRECTORY'!N$5,Directory[#Headers],0))</f>
        <v>--/B-/--</v>
      </c>
      <c r="O274" s="129" t="str">
        <f>INDEX(Directory[],MATCH(tbl_deal[[#This Row],[Index]],Directory[Index],0),MATCH('DEAL DIRECTORY'!O$5,Directory[#Headers],0))</f>
        <v>USD</v>
      </c>
      <c r="P274" s="129">
        <f>INDEX(Directory[],MATCH(tbl_deal[[#This Row],[Index]],Directory[Index],0),MATCH('DEAL DIRECTORY'!P$5,Directory[#Headers],0))</f>
        <v>0.75</v>
      </c>
      <c r="Q274" s="129" t="str">
        <f>INDEX(Directory[],MATCH(tbl_deal[[#This Row],[Index]],Directory[Index],0),MATCH('DEAL DIRECTORY'!Q$5,Directory[#Headers],0))</f>
        <v>2.5</v>
      </c>
      <c r="R274" s="129" t="str">
        <f>INDEX(Directory[],MATCH(tbl_deal[[#This Row],[Index]],Directory[Index],0),MATCH('DEAL DIRECTORY'!R$5,Directory[#Headers],0))</f>
        <v>11.875%</v>
      </c>
      <c r="S274" s="129" t="str">
        <f>INDEX(Directory[],MATCH(tbl_deal[[#This Row],[Index]],Directory[Index],0),MATCH('DEAL DIRECTORY'!S$5,Directory[#Headers],0))</f>
        <v>--</v>
      </c>
      <c r="T274" s="129" t="str">
        <f>INDEX(Directory[],MATCH(tbl_deal[[#This Row],[Index]],Directory[Index],0),MATCH('DEAL DIRECTORY'!T$5,Directory[#Headers],0))</f>
        <v>n/a</v>
      </c>
      <c r="U274" s="129" t="str">
        <f>INDEX(Directory[],MATCH(tbl_deal[[#This Row],[Index]],Directory[Index],0),MATCH('DEAL DIRECTORY'!U$5,Directory[#Headers],0))</f>
        <v>--</v>
      </c>
      <c r="V274" s="131">
        <f>INDEX(Directory[],MATCH(tbl_deal[[#This Row],[Index]],Directory[Index],0),MATCH('DEAL DIRECTORY'!V$5,Directory[#Headers],0))</f>
        <v>0</v>
      </c>
      <c r="W274" s="129" t="str">
        <f>INDEX(Directory[],MATCH(tbl_deal[[#This Row],[Index]],Directory[Index],0),MATCH('DEAL DIRECTORY'!W$5,Directory[#Headers],0))</f>
        <v>担保</v>
      </c>
      <c r="X274" s="129" t="str">
        <f>INDEX(Directory[],MATCH(tbl_deal[[#This Row],[Index]],Directory[Index],0),MATCH('DEAL DIRECTORY'!X$5,Directory[#Headers],0))</f>
        <v>--</v>
      </c>
      <c r="Y274" s="129" t="str">
        <f>INDEX(Directory[],MATCH(tbl_deal[[#This Row],[Index]],Directory[Index],0),MATCH('DEAL DIRECTORY'!Y$5,Directory[#Headers],0))</f>
        <v>新交所</v>
      </c>
      <c r="Z274" s="129" t="str">
        <f>INDEX(Directory[],MATCH(tbl_deal[[#This Row],[Index]],Directory[Index],0),MATCH('DEAL DIRECTORY'!Z$5,Directory[#Headers],0))</f>
        <v/>
      </c>
      <c r="AA274" s="129" t="str">
        <f>INDEX(Directory[],MATCH(tbl_deal[[#This Row],[Index]],Directory[Index],0),MATCH('DEAL DIRECTORY'!AA$5,Directory[#Headers],0))</f>
        <v>增发</v>
      </c>
      <c r="AB274" s="129" t="str">
        <f>INDEX(Directory[],MATCH(tbl_deal[[#This Row],[Index]],Directory[Index],0),MATCH('DEAL DIRECTORY'!AB$5,Directory[#Headers],0))</f>
        <v>BISL,港分</v>
      </c>
      <c r="AC274" s="129" t="str">
        <f>INDEX(Directory[],MATCH(tbl_deal[[#This Row],[Index]],Directory[Index],0),MATCH('DEAL DIRECTORY'!AC$5,Directory[#Headers],0))</f>
        <v>--</v>
      </c>
      <c r="AD274" s="129" t="str">
        <f>INDEX(Directory[],MATCH(tbl_deal[[#This Row],[Index]],Directory[Index],0),MATCH('DEAL DIRECTORY'!AD$5,Directory[#Headers],0))</f>
        <v>--</v>
      </c>
      <c r="AE274" s="129" t="str">
        <f>INDEX(Directory[],MATCH(tbl_deal[[#This Row],[Index]],Directory[Index],0),MATCH('DEAL DIRECTORY'!AE$5,Directory[#Headers],0))</f>
        <v>--</v>
      </c>
      <c r="AF274" s="129" t="str">
        <f>INDEX(Directory[],MATCH(tbl_deal[[#This Row],[Index]],Directory[Index],0),MATCH('DEAL DIRECTORY'!AF$5,Directory[#Headers],0))</f>
        <v>N</v>
      </c>
      <c r="AG274" s="129" t="str">
        <f>INDEX(Directory[],MATCH(tbl_deal[[#This Row],[Index]],Directory[Index],0),MATCH('DEAL DIRECTORY'!AG$5,Directory[#Headers],0))</f>
        <v>福建阳光集团有限公司</v>
      </c>
      <c r="AH274" s="129" t="str">
        <f>INDEX(Directory[],MATCH(tbl_deal[[#This Row],[Index]],Directory[Index],0),MATCH('DEAL DIRECTORY'!AH$5,Directory[#Headers],0))</f>
        <v>n/a</v>
      </c>
      <c r="AI274" s="129" t="str">
        <f>INDEX(Directory[],MATCH(tbl_deal[[#This Row],[Index]],Directory[Index],0),MATCH('DEAL DIRECTORY'!AI$5,Directory[#Headers],0))</f>
        <v>n/a</v>
      </c>
      <c r="AJ274" s="129" t="str">
        <f>INDEX(Directory[],MATCH(tbl_deal[[#This Row],[Index]],Directory[Index],0),MATCH('DEAL DIRECTORY'!AJ$5,Directory[#Headers],0))</f>
        <v>福建</v>
      </c>
      <c r="AK274" s="129" t="str">
        <f>INDEX(Directory[],MATCH(tbl_deal[[#This Row],[Index]],Directory[Index],0),MATCH('DEAL DIRECTORY'!AK$5,Directory[#Headers],0))</f>
        <v>福州市</v>
      </c>
      <c r="AL274" s="129" t="str">
        <f>INDEX(Directory[],MATCH(tbl_deal[[#This Row],[Index]],Directory[Index],0),MATCH('DEAL DIRECTORY'!AL$5,Directory[#Headers],0))</f>
        <v>--</v>
      </c>
      <c r="AM274" s="129" t="str">
        <f>INDEX(Directory[],MATCH(tbl_deal[[#This Row],[Index]],Directory[Index],0),MATCH('DEAL DIRECTORY'!AM$5,Directory[#Headers],0))</f>
        <v>--</v>
      </c>
      <c r="AN274" s="129" t="str">
        <f>INDEX(Directory[],MATCH(tbl_deal[[#This Row],[Index]],Directory[Index],0),MATCH('DEAL DIRECTORY'!AN$5,Directory[#Headers],0))</f>
        <v>--</v>
      </c>
      <c r="AO274" s="132" t="str">
        <f>IF(ISBLANK(INDEX(Directory[],MATCH(tbl_deal[[#This Row],[Index]],Directory[Index],0),MATCH('DEAL DIRECTORY'!AO$5,Directory[#Headers],0))),"--",INDEX(Directory[],MATCH(tbl_deal[[#This Row],[Index]],Directory[Index],0),MATCH('DEAL DIRECTORY'!AO$5,Directory[#Headers],0)))</f>
        <v>--</v>
      </c>
      <c r="AP274" s="129">
        <f>INDEX(Directory[],MATCH(tbl_deal[[#This Row],[Index]],Directory[Index],0),MATCH('DEAL DIRECTORY'!AP$5,Directory[#Headers],0))</f>
        <v>0.75</v>
      </c>
      <c r="AQ274" s="129">
        <f>INDEX(Directory[],MATCH(tbl_deal[[#This Row],[Index]],Directory[Index],0),MATCH('DEAL DIRECTORY'!AQ$5,Directory[#Headers],0))</f>
        <v>4.9290000000000003</v>
      </c>
      <c r="AR274" s="129">
        <f>INDEX(Directory[],MATCH(tbl_deal[[#This Row],[Index]],Directory[Index],0),MATCH('DEAL DIRECTORY'!AR$5,Directory[#Headers],0))</f>
        <v>5.8140000000000001</v>
      </c>
      <c r="AS274" s="129" t="str">
        <f>INDEX(Directory[],MATCH(tbl_deal[[#This Row],[Index]],Directory[Index],0),MATCH('DEAL DIRECTORY'!AS$5,Directory[#Headers],0))</f>
        <v>民企</v>
      </c>
      <c r="AT274" s="129" t="str">
        <f>INDEX(Directory[],MATCH(tbl_deal[[#This Row],[Index]],Directory[Index],0),MATCH('DEAL DIRECTORY'!AT$5,Directory[#Headers],0))</f>
        <v>房地产</v>
      </c>
      <c r="AU274" s="129" t="str">
        <f>INDEX(Directory[],MATCH(tbl_deal[[#This Row],[Index]],Directory[Index],0),MATCH('DEAL DIRECTORY'!AU$5,Directory[#Headers],0))</f>
        <v>--</v>
      </c>
      <c r="AV274" s="129" t="str">
        <f>INDEX(Directory[],MATCH(tbl_deal[[#This Row],[Index]],Directory[Index],0),MATCH('DEAL DIRECTORY'!AV$5,Directory[#Headers],0))</f>
        <v>担保</v>
      </c>
      <c r="AW274" s="129" t="str">
        <f>INDEX(Directory[],MATCH(tbl_deal[[#This Row],[Index]],Directory[Index],0),MATCH('DEAL DIRECTORY'!AW$5,Directory[#Headers],0))</f>
        <v>高收益</v>
      </c>
      <c r="AX274" s="129" t="str">
        <f>INDEX(Directory[],MATCH(tbl_deal[[#This Row],[Index]],Directory[Index],0),MATCH('DEAL DIRECTORY'!AX$5,Directory[#Headers],0))</f>
        <v>≤2亿</v>
      </c>
      <c r="AY274" s="133" t="str">
        <f>INDEX(Directory[],MATCH(tbl_deal[[#This Row],[Index]],Directory[Index],0),MATCH('DEAL DIRECTORY'!AY$5,Directory[#Headers],0))</f>
        <v>20年</v>
      </c>
      <c r="AZ274" s="129" t="str">
        <f>INDEX(Directory[],MATCH(tbl_deal[[#This Row],[Index]],Directory[Index],0),MATCH('DEAL DIRECTORY'!AZ$5,Directory[#Headers],0))</f>
        <v>Q4</v>
      </c>
      <c r="BA274" s="129" t="str">
        <f>INDEX(Directory[],MATCH(tbl_deal[[#This Row],[Index]],Directory[Index],0),MATCH('DEAL DIRECTORY'!BA$5,Directory[#Headers],0))</f>
        <v>12月</v>
      </c>
      <c r="BB274" s="129" t="str">
        <f>INDEX(Directory[],MATCH(tbl_deal[[#This Row],[Index]],Directory[Index],0),MATCH('DEAL DIRECTORY'!BB$5,Directory[#Headers],0))</f>
        <v>--</v>
      </c>
      <c r="BC274" s="129" t="str">
        <f>INDEX(Directory[],MATCH(tbl_deal[[#This Row],[Index]],Directory[Index],0),MATCH('DEAL DIRECTORY'!BC$5,Directory[#Headers],0))</f>
        <v>YANGO CAYMAN INVESTMENT LTD</v>
      </c>
      <c r="BD274" s="129" t="str">
        <f>INDEX(Directory[],MATCH(tbl_deal[[#This Row],[Index]],Directory[Index],0),MATCH('DEAL DIRECTORY'!BD$5,Directory[#Headers],0))</f>
        <v>XS2314498093</v>
      </c>
      <c r="BE274" s="137" t="str">
        <f>INDEX(Directory[],MATCH(tbl_deal[[#This Row],[Index]],Directory[Index],0),MATCH('DEAL DIRECTORY'!BE$5,Directory[#Headers],0))</f>
        <v>20年12月</v>
      </c>
      <c r="BF274" s="137" t="str">
        <f>INDEX(Directory[],MATCH(tbl_deal[[#This Row],[Index]],Directory[Index],0),MATCH('DEAL DIRECTORY'!BF$5,Directory[#Headers],0))</f>
        <v>福建阳光</v>
      </c>
      <c r="BG274" s="137" t="str">
        <f>INDEX(Directory[],MATCH(tbl_deal[[#This Row],[Index]],Directory[Index],0),MATCH('DEAL DIRECTORY'!BG$5,Directory[#Headers],0))</f>
        <v>--/B-/--</v>
      </c>
      <c r="BH274" s="137" t="str">
        <f>INDEX(Directory[],MATCH(tbl_deal[[#This Row],[Index]],Directory[Index],0),MATCH('DEAL DIRECTORY'!BH$5,Directory[#Headers],0))</f>
        <v>高级债</v>
      </c>
      <c r="BI274" s="137" t="str">
        <f>INDEX(Directory[],MATCH(tbl_deal[[#This Row],[Index]],Directory[Index],0),MATCH('DEAL DIRECTORY'!BI$5,Directory[#Headers],0))</f>
        <v>增发7500万美元</v>
      </c>
      <c r="BJ274" s="137" t="str">
        <f>INDEX(Directory[],MATCH(tbl_deal[[#This Row],[Index]],Directory[Index],0),MATCH('DEAL DIRECTORY'!BJ$5,Directory[#Headers],0))</f>
        <v>2.5年</v>
      </c>
      <c r="BK274" s="137" t="str">
        <f>INDEX(Directory[],MATCH(tbl_deal[[#This Row],[Index]],Directory[Index],0),MATCH('DEAL DIRECTORY'!BK$5,Directory[#Headers],0))</f>
        <v>11.875%</v>
      </c>
      <c r="BL274" s="137" t="str">
        <f>INDEX(Directory[],MATCH(tbl_deal[[#This Row],[Index]],Directory[Index],0),MATCH('DEAL DIRECTORY'!BL$5,Directory[#Headers],0))</f>
        <v>全球协调人</v>
      </c>
      <c r="BM274" s="129" t="str">
        <f>INDEX(Directory[],MATCH(tbl_deal[[#This Row],[Index]],Directory[Index],0),MATCH('DEAL DIRECTORY'!BM$5,Directory[#Headers],0))</f>
        <v/>
      </c>
      <c r="BN274" s="4"/>
      <c r="BO274" s="4"/>
      <c r="BP274" s="4"/>
    </row>
    <row r="275" spans="3:68" ht="20.25" customHeight="1" x14ac:dyDescent="0.25">
      <c r="C275" s="129">
        <f>Directory[[#This Row],[Index]]</f>
        <v>196</v>
      </c>
      <c r="D275" s="130">
        <f>INDEX(Directory[],MATCH(tbl_deal[[#This Row],[Index]],Directory[Index],0),MATCH('DEAL DIRECTORY'!D$5,Directory[#Headers],0))</f>
        <v>44147</v>
      </c>
      <c r="E275" s="129" t="str">
        <f>INDEX(Directory[],MATCH(tbl_deal[[#This Row],[Index]],Directory[Index],0),MATCH('DEAL DIRECTORY'!E$5,Directory[#Headers],0))</f>
        <v/>
      </c>
      <c r="F275" s="129" t="str">
        <f>INDEX(Directory[],MATCH(tbl_deal[[#This Row],[Index]],Directory[Index],0),MATCH('DEAL DIRECTORY'!F$5,Directory[#Headers],0))</f>
        <v/>
      </c>
      <c r="G275" s="129" t="str">
        <f>INDEX(Directory[],MATCH(tbl_deal[[#This Row],[Index]],Directory[Index],0),MATCH('DEAL DIRECTORY'!G$5,Directory[#Headers],0))</f>
        <v>Ivy III</v>
      </c>
      <c r="H275" s="135" t="str">
        <f>IF(tbl_deal[[#This Row],[FolderPath]]="","",HYPERLINK(tbl_deal[[#This Row],[FolderPath]],"📂"))</f>
        <v/>
      </c>
      <c r="I275" s="129" t="str">
        <f>INDEX(Directory[],MATCH(tbl_deal[[#This Row],[Index]],Directory[Index],0),MATCH('DEAL DIRECTORY'!I$5,Directory[#Headers],0))</f>
        <v>JBR</v>
      </c>
      <c r="J275" s="129" t="str">
        <f>INDEX(Directory[],MATCH(tbl_deal[[#This Row],[Index]],Directory[Index],0),MATCH('DEAL DIRECTORY'!J$5,Directory[#Headers],0))</f>
        <v>n/a</v>
      </c>
      <c r="K275" s="129" t="str">
        <f>INDEX(Directory[],MATCH(tbl_deal[[#This Row],[Index]],Directory[Index],0),MATCH('DEAL DIRECTORY'!K$5,Directory[#Headers],0))</f>
        <v>n/a</v>
      </c>
      <c r="L275" s="129">
        <f>INDEX(Directory[],MATCH(tbl_deal[[#This Row],[Index]],Directory[Index],0),MATCH('DEAL DIRECTORY'!L$5,Directory[#Headers],0))</f>
        <v>4</v>
      </c>
      <c r="M275" s="129" t="str">
        <f>INDEX(Directory[],MATCH(tbl_deal[[#This Row],[Index]],Directory[Index],0),MATCH('DEAL DIRECTORY'!M$5,Directory[#Headers],0))</f>
        <v>山东高速</v>
      </c>
      <c r="N275" s="129" t="str">
        <f>INDEX(Directory[],MATCH(tbl_deal[[#This Row],[Index]],Directory[Index],0),MATCH('DEAL DIRECTORY'!N$5,Directory[#Headers],0))</f>
        <v>Baa1/--/A</v>
      </c>
      <c r="O275" s="129" t="str">
        <f>INDEX(Directory[],MATCH(tbl_deal[[#This Row],[Index]],Directory[Index],0),MATCH('DEAL DIRECTORY'!O$5,Directory[#Headers],0))</f>
        <v>USD</v>
      </c>
      <c r="P275" s="129">
        <f>INDEX(Directory[],MATCH(tbl_deal[[#This Row],[Index]],Directory[Index],0),MATCH('DEAL DIRECTORY'!P$5,Directory[#Headers],0))</f>
        <v>4</v>
      </c>
      <c r="Q275" s="129" t="str">
        <f>INDEX(Directory[],MATCH(tbl_deal[[#This Row],[Index]],Directory[Index],0),MATCH('DEAL DIRECTORY'!Q$5,Directory[#Headers],0))</f>
        <v>3</v>
      </c>
      <c r="R275" s="129" t="str">
        <f>INDEX(Directory[],MATCH(tbl_deal[[#This Row],[Index]],Directory[Index],0),MATCH('DEAL DIRECTORY'!R$5,Directory[#Headers],0))</f>
        <v>2.437%</v>
      </c>
      <c r="S275" s="129" t="str">
        <f>INDEX(Directory[],MATCH(tbl_deal[[#This Row],[Index]],Directory[Index],0),MATCH('DEAL DIRECTORY'!S$5,Directory[#Headers],0))</f>
        <v>T+240a</v>
      </c>
      <c r="T275" s="129" t="str">
        <f>INDEX(Directory[],MATCH(tbl_deal[[#This Row],[Index]],Directory[Index],0),MATCH('DEAL DIRECTORY'!T$5,Directory[#Headers],0))</f>
        <v>n/a</v>
      </c>
      <c r="U275" s="129" t="str">
        <f>INDEX(Directory[],MATCH(tbl_deal[[#This Row],[Index]],Directory[Index],0),MATCH('DEAL DIRECTORY'!U$5,Directory[#Headers],0))</f>
        <v>T+220</v>
      </c>
      <c r="V275" s="131">
        <f>INDEX(Directory[],MATCH(tbl_deal[[#This Row],[Index]],Directory[Index],0),MATCH('DEAL DIRECTORY'!V$5,Directory[#Headers],0))</f>
        <v>0</v>
      </c>
      <c r="W275" s="129" t="str">
        <f>INDEX(Directory[],MATCH(tbl_deal[[#This Row],[Index]],Directory[Index],0),MATCH('DEAL DIRECTORY'!W$5,Directory[#Headers],0))</f>
        <v>维好</v>
      </c>
      <c r="X275" s="129" t="str">
        <f>INDEX(Directory[],MATCH(tbl_deal[[#This Row],[Index]],Directory[Index],0),MATCH('DEAL DIRECTORY'!X$5,Directory[#Headers],0))</f>
        <v>--</v>
      </c>
      <c r="Y275" s="129" t="str">
        <f>INDEX(Directory[],MATCH(tbl_deal[[#This Row],[Index]],Directory[Index],0),MATCH('DEAL DIRECTORY'!Y$5,Directory[#Headers],0))</f>
        <v>新交所</v>
      </c>
      <c r="Z275" s="129" t="str">
        <f>INDEX(Directory[],MATCH(tbl_deal[[#This Row],[Index]],Directory[Index],0),MATCH('DEAL DIRECTORY'!Z$5,Directory[#Headers],0))</f>
        <v/>
      </c>
      <c r="AA275" s="129" t="str">
        <f>INDEX(Directory[],MATCH(tbl_deal[[#This Row],[Index]],Directory[Index],0),MATCH('DEAL DIRECTORY'!AA$5,Directory[#Headers],0))</f>
        <v/>
      </c>
      <c r="AB275" s="129" t="str">
        <f>INDEX(Directory[],MATCH(tbl_deal[[#This Row],[Index]],Directory[Index],0),MATCH('DEAL DIRECTORY'!AB$5,Directory[#Headers],0))</f>
        <v>BISL,港分</v>
      </c>
      <c r="AC275" s="129" t="str">
        <f>INDEX(Directory[],MATCH(tbl_deal[[#This Row],[Index]],Directory[Index],0),MATCH('DEAL DIRECTORY'!AC$5,Directory[#Headers],0))</f>
        <v>--</v>
      </c>
      <c r="AD275" s="129" t="str">
        <f>INDEX(Directory[],MATCH(tbl_deal[[#This Row],[Index]],Directory[Index],0),MATCH('DEAL DIRECTORY'!AD$5,Directory[#Headers],0))</f>
        <v>--</v>
      </c>
      <c r="AE275" s="129" t="str">
        <f>INDEX(Directory[],MATCH(tbl_deal[[#This Row],[Index]],Directory[Index],0),MATCH('DEAL DIRECTORY'!AE$5,Directory[#Headers],0))</f>
        <v>--</v>
      </c>
      <c r="AF275" s="129" t="str">
        <f>INDEX(Directory[],MATCH(tbl_deal[[#This Row],[Index]],Directory[Index],0),MATCH('DEAL DIRECTORY'!AF$5,Directory[#Headers],0))</f>
        <v>N</v>
      </c>
      <c r="AG275" s="129" t="str">
        <f>INDEX(Directory[],MATCH(tbl_deal[[#This Row],[Index]],Directory[Index],0),MATCH('DEAL DIRECTORY'!AG$5,Directory[#Headers],0))</f>
        <v>山东高速集团有限公司</v>
      </c>
      <c r="AH275" s="129" t="str">
        <f>INDEX(Directory[],MATCH(tbl_deal[[#This Row],[Index]],Directory[Index],0),MATCH('DEAL DIRECTORY'!AH$5,Directory[#Headers],0))</f>
        <v>n/a</v>
      </c>
      <c r="AI275" s="129" t="str">
        <f>INDEX(Directory[],MATCH(tbl_deal[[#This Row],[Index]],Directory[Index],0),MATCH('DEAL DIRECTORY'!AI$5,Directory[#Headers],0))</f>
        <v>n/a</v>
      </c>
      <c r="AJ275" s="129" t="str">
        <f>INDEX(Directory[],MATCH(tbl_deal[[#This Row],[Index]],Directory[Index],0),MATCH('DEAL DIRECTORY'!AJ$5,Directory[#Headers],0))</f>
        <v>山东</v>
      </c>
      <c r="AK275" s="129" t="str">
        <f>INDEX(Directory[],MATCH(tbl_deal[[#This Row],[Index]],Directory[Index],0),MATCH('DEAL DIRECTORY'!AK$5,Directory[#Headers],0))</f>
        <v>--</v>
      </c>
      <c r="AL275" s="129" t="str">
        <f>INDEX(Directory[],MATCH(tbl_deal[[#This Row],[Index]],Directory[Index],0),MATCH('DEAL DIRECTORY'!AL$5,Directory[#Headers],0))</f>
        <v>--</v>
      </c>
      <c r="AM275" s="129" t="str">
        <f>INDEX(Directory[],MATCH(tbl_deal[[#This Row],[Index]],Directory[Index],0),MATCH('DEAL DIRECTORY'!AM$5,Directory[#Headers],0))</f>
        <v>--</v>
      </c>
      <c r="AN275" s="129" t="str">
        <f>INDEX(Directory[],MATCH(tbl_deal[[#This Row],[Index]],Directory[Index],0),MATCH('DEAL DIRECTORY'!AN$5,Directory[#Headers],0))</f>
        <v>--</v>
      </c>
      <c r="AO275" s="132" t="str">
        <f>IF(ISBLANK(INDEX(Directory[],MATCH(tbl_deal[[#This Row],[Index]],Directory[Index],0),MATCH('DEAL DIRECTORY'!AO$5,Directory[#Headers],0))),"--",INDEX(Directory[],MATCH(tbl_deal[[#This Row],[Index]],Directory[Index],0),MATCH('DEAL DIRECTORY'!AO$5,Directory[#Headers],0)))</f>
        <v>--</v>
      </c>
      <c r="AP275" s="129">
        <f>INDEX(Directory[],MATCH(tbl_deal[[#This Row],[Index]],Directory[Index],0),MATCH('DEAL DIRECTORY'!AP$5,Directory[#Headers],0))</f>
        <v>4</v>
      </c>
      <c r="AQ275" s="129">
        <f>INDEX(Directory[],MATCH(tbl_deal[[#This Row],[Index]],Directory[Index],0),MATCH('DEAL DIRECTORY'!AQ$5,Directory[#Headers],0))</f>
        <v>26.452000000000002</v>
      </c>
      <c r="AR275" s="129">
        <f>INDEX(Directory[],MATCH(tbl_deal[[#This Row],[Index]],Directory[Index],0),MATCH('DEAL DIRECTORY'!AR$5,Directory[#Headers],0))</f>
        <v>31.007999999999999</v>
      </c>
      <c r="AS275" s="129" t="str">
        <f>INDEX(Directory[],MATCH(tbl_deal[[#This Row],[Index]],Directory[Index],0),MATCH('DEAL DIRECTORY'!AS$5,Directory[#Headers],0))</f>
        <v>地方国企</v>
      </c>
      <c r="AT275" s="129" t="str">
        <f>INDEX(Directory[],MATCH(tbl_deal[[#This Row],[Index]],Directory[Index],0),MATCH('DEAL DIRECTORY'!AT$5,Directory[#Headers],0))</f>
        <v>地方平台</v>
      </c>
      <c r="AU275" s="129" t="str">
        <f>INDEX(Directory[],MATCH(tbl_deal[[#This Row],[Index]],Directory[Index],0),MATCH('DEAL DIRECTORY'!AU$5,Directory[#Headers],0))</f>
        <v>交通</v>
      </c>
      <c r="AV275" s="129" t="str">
        <f>INDEX(Directory[],MATCH(tbl_deal[[#This Row],[Index]],Directory[Index],0),MATCH('DEAL DIRECTORY'!AV$5,Directory[#Headers],0))</f>
        <v>维好</v>
      </c>
      <c r="AW275" s="129" t="str">
        <f>INDEX(Directory[],MATCH(tbl_deal[[#This Row],[Index]],Directory[Index],0),MATCH('DEAL DIRECTORY'!AW$5,Directory[#Headers],0))</f>
        <v>投资级</v>
      </c>
      <c r="AX275" s="129" t="str">
        <f>INDEX(Directory[],MATCH(tbl_deal[[#This Row],[Index]],Directory[Index],0),MATCH('DEAL DIRECTORY'!AX$5,Directory[#Headers],0))</f>
        <v>3-5亿</v>
      </c>
      <c r="AY275" s="133" t="str">
        <f>INDEX(Directory[],MATCH(tbl_deal[[#This Row],[Index]],Directory[Index],0),MATCH('DEAL DIRECTORY'!AY$5,Directory[#Headers],0))</f>
        <v>20年</v>
      </c>
      <c r="AZ275" s="129" t="str">
        <f>INDEX(Directory[],MATCH(tbl_deal[[#This Row],[Index]],Directory[Index],0),MATCH('DEAL DIRECTORY'!AZ$5,Directory[#Headers],0))</f>
        <v>Q4</v>
      </c>
      <c r="BA275" s="129" t="str">
        <f>INDEX(Directory[],MATCH(tbl_deal[[#This Row],[Index]],Directory[Index],0),MATCH('DEAL DIRECTORY'!BA$5,Directory[#Headers],0))</f>
        <v>11月</v>
      </c>
      <c r="BB275" s="129" t="str">
        <f>INDEX(Directory[],MATCH(tbl_deal[[#This Row],[Index]],Directory[Index],0),MATCH('DEAL DIRECTORY'!BB$5,Directory[#Headers],0))</f>
        <v>SOE Creds</v>
      </c>
      <c r="BC275" s="129" t="str">
        <f>INDEX(Directory[],MATCH(tbl_deal[[#This Row],[Index]],Directory[Index],0),MATCH('DEAL DIRECTORY'!BC$5,Directory[#Headers],0))</f>
        <v>SHANDONG HI-SPEED GROUP HONG KONG CO LTD</v>
      </c>
      <c r="BD275" s="129" t="str">
        <f>INDEX(Directory[],MATCH(tbl_deal[[#This Row],[Index]],Directory[Index],0),MATCH('DEAL DIRECTORY'!BD$5,Directory[#Headers],0))</f>
        <v>XS2258259808</v>
      </c>
      <c r="BE275" s="137" t="str">
        <f>INDEX(Directory[],MATCH(tbl_deal[[#This Row],[Index]],Directory[Index],0),MATCH('DEAL DIRECTORY'!BE$5,Directory[#Headers],0))</f>
        <v>20年11月</v>
      </c>
      <c r="BF275" s="137" t="str">
        <f>INDEX(Directory[],MATCH(tbl_deal[[#This Row],[Index]],Directory[Index],0),MATCH('DEAL DIRECTORY'!BF$5,Directory[#Headers],0))</f>
        <v>山东高速</v>
      </c>
      <c r="BG275" s="137" t="str">
        <f>INDEX(Directory[],MATCH(tbl_deal[[#This Row],[Index]],Directory[Index],0),MATCH('DEAL DIRECTORY'!BG$5,Directory[#Headers],0))</f>
        <v>Baa1/--/A</v>
      </c>
      <c r="BH275" s="137" t="str">
        <f>INDEX(Directory[],MATCH(tbl_deal[[#This Row],[Index]],Directory[Index],0),MATCH('DEAL DIRECTORY'!BH$5,Directory[#Headers],0))</f>
        <v>高级债</v>
      </c>
      <c r="BI275" s="137" t="str">
        <f>INDEX(Directory[],MATCH(tbl_deal[[#This Row],[Index]],Directory[Index],0),MATCH('DEAL DIRECTORY'!BI$5,Directory[#Headers],0))</f>
        <v>4亿美元</v>
      </c>
      <c r="BJ275" s="137" t="str">
        <f>INDEX(Directory[],MATCH(tbl_deal[[#This Row],[Index]],Directory[Index],0),MATCH('DEAL DIRECTORY'!BJ$5,Directory[#Headers],0))</f>
        <v>3年</v>
      </c>
      <c r="BK275" s="137" t="str">
        <f>INDEX(Directory[],MATCH(tbl_deal[[#This Row],[Index]],Directory[Index],0),MATCH('DEAL DIRECTORY'!BK$5,Directory[#Headers],0))</f>
        <v>2.437%</v>
      </c>
      <c r="BL275" s="137" t="str">
        <f>INDEX(Directory[],MATCH(tbl_deal[[#This Row],[Index]],Directory[Index],0),MATCH('DEAL DIRECTORY'!BL$5,Directory[#Headers],0))</f>
        <v>账簿管理人</v>
      </c>
      <c r="BM275" s="129" t="str">
        <f>INDEX(Directory[],MATCH(tbl_deal[[#This Row],[Index]],Directory[Index],0),MATCH('DEAL DIRECTORY'!BM$5,Directory[#Headers],0))</f>
        <v/>
      </c>
      <c r="BN275" s="4"/>
      <c r="BO275" s="4"/>
      <c r="BP275" s="4"/>
    </row>
    <row r="276" spans="3:68" ht="20.25" customHeight="1" x14ac:dyDescent="0.25">
      <c r="C276" s="129">
        <f>Directory[[#This Row],[Index]]</f>
        <v>195</v>
      </c>
      <c r="D276" s="130">
        <f>INDEX(Directory[],MATCH(tbl_deal[[#This Row],[Index]],Directory[Index],0),MATCH('DEAL DIRECTORY'!D$5,Directory[#Headers],0))</f>
        <v>44146</v>
      </c>
      <c r="E276" s="129" t="str">
        <f>INDEX(Directory[],MATCH(tbl_deal[[#This Row],[Index]],Directory[Index],0),MATCH('DEAL DIRECTORY'!E$5,Directory[#Headers],0))</f>
        <v/>
      </c>
      <c r="F276" s="129" t="str">
        <f>INDEX(Directory[],MATCH(tbl_deal[[#This Row],[Index]],Directory[Index],0),MATCH('DEAL DIRECTORY'!F$5,Directory[#Headers],0))</f>
        <v/>
      </c>
      <c r="G276" s="129" t="str">
        <f>INDEX(Directory[],MATCH(tbl_deal[[#This Row],[Index]],Directory[Index],0),MATCH('DEAL DIRECTORY'!G$5,Directory[#Headers],0))</f>
        <v>BOCOMAT1</v>
      </c>
      <c r="H276" s="135" t="str">
        <f>IF(tbl_deal[[#This Row],[FolderPath]]="","",HYPERLINK(tbl_deal[[#This Row],[FolderPath]],"📂"))</f>
        <v/>
      </c>
      <c r="I276" s="129" t="str">
        <f>INDEX(Directory[],MATCH(tbl_deal[[#This Row],[Index]],Directory[Index],0),MATCH('DEAL DIRECTORY'!I$5,Directory[#Headers],0))</f>
        <v>JBR</v>
      </c>
      <c r="J276" s="129" t="str">
        <f>INDEX(Directory[],MATCH(tbl_deal[[#This Row],[Index]],Directory[Index],0),MATCH('DEAL DIRECTORY'!J$5,Directory[#Headers],0))</f>
        <v>n/a</v>
      </c>
      <c r="K276" s="129" t="str">
        <f>INDEX(Directory[],MATCH(tbl_deal[[#This Row],[Index]],Directory[Index],0),MATCH('DEAL DIRECTORY'!K$5,Directory[#Headers],0))</f>
        <v>n/a</v>
      </c>
      <c r="L276" s="129">
        <f>INDEX(Directory[],MATCH(tbl_deal[[#This Row],[Index]],Directory[Index],0),MATCH('DEAL DIRECTORY'!L$5,Directory[#Headers],0))</f>
        <v>8</v>
      </c>
      <c r="M276" s="129" t="str">
        <f>INDEX(Directory[],MATCH(tbl_deal[[#This Row],[Index]],Directory[Index],0),MATCH('DEAL DIRECTORY'!M$5,Directory[#Headers],0))</f>
        <v>交银总行</v>
      </c>
      <c r="N276" s="129" t="str">
        <f>INDEX(Directory[],MATCH(tbl_deal[[#This Row],[Index]],Directory[Index],0),MATCH('DEAL DIRECTORY'!N$5,Directory[#Headers],0))</f>
        <v>--/--/BB+</v>
      </c>
      <c r="O276" s="129" t="str">
        <f>INDEX(Directory[],MATCH(tbl_deal[[#This Row],[Index]],Directory[Index],0),MATCH('DEAL DIRECTORY'!O$5,Directory[#Headers],0))</f>
        <v>USD</v>
      </c>
      <c r="P276" s="129">
        <f>INDEX(Directory[],MATCH(tbl_deal[[#This Row],[Index]],Directory[Index],0),MATCH('DEAL DIRECTORY'!P$5,Directory[#Headers],0))</f>
        <v>28</v>
      </c>
      <c r="Q276" s="129" t="str">
        <f>INDEX(Directory[],MATCH(tbl_deal[[#This Row],[Index]],Directory[Index],0),MATCH('DEAL DIRECTORY'!Q$5,Directory[#Headers],0))</f>
        <v>PNC5</v>
      </c>
      <c r="R276" s="129" t="str">
        <f>INDEX(Directory[],MATCH(tbl_deal[[#This Row],[Index]],Directory[Index],0),MATCH('DEAL DIRECTORY'!R$5,Directory[#Headers],0))</f>
        <v>3.8%</v>
      </c>
      <c r="S276" s="129" t="str">
        <f>INDEX(Directory[],MATCH(tbl_deal[[#This Row],[Index]],Directory[Index],0),MATCH('DEAL DIRECTORY'!S$5,Directory[#Headers],0))</f>
        <v>4.15%a</v>
      </c>
      <c r="T276" s="129" t="str">
        <f>INDEX(Directory[],MATCH(tbl_deal[[#This Row],[Index]],Directory[Index],0),MATCH('DEAL DIRECTORY'!T$5,Directory[#Headers],0))</f>
        <v>n/a</v>
      </c>
      <c r="U276" s="129" t="str">
        <f>INDEX(Directory[],MATCH(tbl_deal[[#This Row],[Index]],Directory[Index],0),MATCH('DEAL DIRECTORY'!U$5,Directory[#Headers],0))</f>
        <v>--</v>
      </c>
      <c r="V276" s="131">
        <f>INDEX(Directory[],MATCH(tbl_deal[[#This Row],[Index]],Directory[Index],0),MATCH('DEAL DIRECTORY'!V$5,Directory[#Headers],0))</f>
        <v>0</v>
      </c>
      <c r="W276" s="129" t="str">
        <f>INDEX(Directory[],MATCH(tbl_deal[[#This Row],[Index]],Directory[Index],0),MATCH('DEAL DIRECTORY'!W$5,Directory[#Headers],0))</f>
        <v>直发</v>
      </c>
      <c r="X276" s="129" t="str">
        <f>INDEX(Directory[],MATCH(tbl_deal[[#This Row],[Index]],Directory[Index],0),MATCH('DEAL DIRECTORY'!X$5,Directory[#Headers],0))</f>
        <v>额外一级资本债</v>
      </c>
      <c r="Y276" s="129" t="str">
        <f>INDEX(Directory[],MATCH(tbl_deal[[#This Row],[Index]],Directory[Index],0),MATCH('DEAL DIRECTORY'!Y$5,Directory[#Headers],0))</f>
        <v>港交所</v>
      </c>
      <c r="Z276" s="129" t="str">
        <f>INDEX(Directory[],MATCH(tbl_deal[[#This Row],[Index]],Directory[Index],0),MATCH('DEAL DIRECTORY'!Z$5,Directory[#Headers],0))</f>
        <v>AT1</v>
      </c>
      <c r="AA276" s="129" t="str">
        <f>INDEX(Directory[],MATCH(tbl_deal[[#This Row],[Index]],Directory[Index],0),MATCH('DEAL DIRECTORY'!AA$5,Directory[#Headers],0))</f>
        <v/>
      </c>
      <c r="AB276" s="129" t="str">
        <f>INDEX(Directory[],MATCH(tbl_deal[[#This Row],[Index]],Directory[Index],0),MATCH('DEAL DIRECTORY'!AB$5,Directory[#Headers],0))</f>
        <v>BISL,港分</v>
      </c>
      <c r="AC276" s="129" t="str">
        <f>INDEX(Directory[],MATCH(tbl_deal[[#This Row],[Index]],Directory[Index],0),MATCH('DEAL DIRECTORY'!AC$5,Directory[#Headers],0))</f>
        <v>--</v>
      </c>
      <c r="AD276" s="129" t="str">
        <f>INDEX(Directory[],MATCH(tbl_deal[[#This Row],[Index]],Directory[Index],0),MATCH('DEAL DIRECTORY'!AD$5,Directory[#Headers],0))</f>
        <v>--</v>
      </c>
      <c r="AE276" s="129" t="str">
        <f>INDEX(Directory[],MATCH(tbl_deal[[#This Row],[Index]],Directory[Index],0),MATCH('DEAL DIRECTORY'!AE$5,Directory[#Headers],0))</f>
        <v>--</v>
      </c>
      <c r="AF276" s="129" t="str">
        <f>INDEX(Directory[],MATCH(tbl_deal[[#This Row],[Index]],Directory[Index],0),MATCH('DEAL DIRECTORY'!AF$5,Directory[#Headers],0))</f>
        <v>N</v>
      </c>
      <c r="AG276" s="129" t="str">
        <f>INDEX(Directory[],MATCH(tbl_deal[[#This Row],[Index]],Directory[Index],0),MATCH('DEAL DIRECTORY'!AG$5,Directory[#Headers],0))</f>
        <v>交通银行股份有限公司</v>
      </c>
      <c r="AH276" s="129" t="str">
        <f>INDEX(Directory[],MATCH(tbl_deal[[#This Row],[Index]],Directory[Index],0),MATCH('DEAL DIRECTORY'!AH$5,Directory[#Headers],0))</f>
        <v>n/a</v>
      </c>
      <c r="AI276" s="129" t="str">
        <f>INDEX(Directory[],MATCH(tbl_deal[[#This Row],[Index]],Directory[Index],0),MATCH('DEAL DIRECTORY'!AI$5,Directory[#Headers],0))</f>
        <v>n/a</v>
      </c>
      <c r="AJ276" s="129" t="str">
        <f>INDEX(Directory[],MATCH(tbl_deal[[#This Row],[Index]],Directory[Index],0),MATCH('DEAL DIRECTORY'!AJ$5,Directory[#Headers],0))</f>
        <v>上海</v>
      </c>
      <c r="AK276" s="129" t="str">
        <f>INDEX(Directory[],MATCH(tbl_deal[[#This Row],[Index]],Directory[Index],0),MATCH('DEAL DIRECTORY'!AK$5,Directory[#Headers],0))</f>
        <v>--</v>
      </c>
      <c r="AL276" s="129" t="str">
        <f>INDEX(Directory[],MATCH(tbl_deal[[#This Row],[Index]],Directory[Index],0),MATCH('DEAL DIRECTORY'!AL$5,Directory[#Headers],0))</f>
        <v>--</v>
      </c>
      <c r="AM276" s="129" t="str">
        <f>INDEX(Directory[],MATCH(tbl_deal[[#This Row],[Index]],Directory[Index],0),MATCH('DEAL DIRECTORY'!AM$5,Directory[#Headers],0))</f>
        <v>--</v>
      </c>
      <c r="AN276" s="129" t="str">
        <f>INDEX(Directory[],MATCH(tbl_deal[[#This Row],[Index]],Directory[Index],0),MATCH('DEAL DIRECTORY'!AN$5,Directory[#Headers],0))</f>
        <v>--</v>
      </c>
      <c r="AO276" s="132" t="str">
        <f>IF(ISBLANK(INDEX(Directory[],MATCH(tbl_deal[[#This Row],[Index]],Directory[Index],0),MATCH('DEAL DIRECTORY'!AO$5,Directory[#Headers],0))),"--",INDEX(Directory[],MATCH(tbl_deal[[#This Row],[Index]],Directory[Index],0),MATCH('DEAL DIRECTORY'!AO$5,Directory[#Headers],0)))</f>
        <v>--</v>
      </c>
      <c r="AP276" s="129">
        <f>INDEX(Directory[],MATCH(tbl_deal[[#This Row],[Index]],Directory[Index],0),MATCH('DEAL DIRECTORY'!AP$5,Directory[#Headers],0))</f>
        <v>28</v>
      </c>
      <c r="AQ276" s="129">
        <f>INDEX(Directory[],MATCH(tbl_deal[[#This Row],[Index]],Directory[Index],0),MATCH('DEAL DIRECTORY'!AQ$5,Directory[#Headers],0))</f>
        <v>185.66800000000001</v>
      </c>
      <c r="AR276" s="129">
        <f>INDEX(Directory[],MATCH(tbl_deal[[#This Row],[Index]],Directory[Index],0),MATCH('DEAL DIRECTORY'!AR$5,Directory[#Headers],0))</f>
        <v>217.054</v>
      </c>
      <c r="AS276" s="129" t="str">
        <f>INDEX(Directory[],MATCH(tbl_deal[[#This Row],[Index]],Directory[Index],0),MATCH('DEAL DIRECTORY'!AS$5,Directory[#Headers],0))</f>
        <v>央企</v>
      </c>
      <c r="AT276" s="129" t="str">
        <f>INDEX(Directory[],MATCH(tbl_deal[[#This Row],[Index]],Directory[Index],0),MATCH('DEAL DIRECTORY'!AT$5,Directory[#Headers],0))</f>
        <v>金融机构</v>
      </c>
      <c r="AU276" s="129" t="str">
        <f>INDEX(Directory[],MATCH(tbl_deal[[#This Row],[Index]],Directory[Index],0),MATCH('DEAL DIRECTORY'!AU$5,Directory[#Headers],0))</f>
        <v>银行</v>
      </c>
      <c r="AV276" s="129" t="str">
        <f>INDEX(Directory[],MATCH(tbl_deal[[#This Row],[Index]],Directory[Index],0),MATCH('DEAL DIRECTORY'!AV$5,Directory[#Headers],0))</f>
        <v>直发</v>
      </c>
      <c r="AW276" s="129" t="str">
        <f>INDEX(Directory[],MATCH(tbl_deal[[#This Row],[Index]],Directory[Index],0),MATCH('DEAL DIRECTORY'!AW$5,Directory[#Headers],0))</f>
        <v>高收益</v>
      </c>
      <c r="AX276" s="129" t="str">
        <f>INDEX(Directory[],MATCH(tbl_deal[[#This Row],[Index]],Directory[Index],0),MATCH('DEAL DIRECTORY'!AX$5,Directory[#Headers],0))</f>
        <v>&gt;5亿</v>
      </c>
      <c r="AY276" s="133" t="str">
        <f>INDEX(Directory[],MATCH(tbl_deal[[#This Row],[Index]],Directory[Index],0),MATCH('DEAL DIRECTORY'!AY$5,Directory[#Headers],0))</f>
        <v>20年</v>
      </c>
      <c r="AZ276" s="129" t="str">
        <f>INDEX(Directory[],MATCH(tbl_deal[[#This Row],[Index]],Directory[Index],0),MATCH('DEAL DIRECTORY'!AZ$5,Directory[#Headers],0))</f>
        <v>Q4</v>
      </c>
      <c r="BA276" s="129" t="str">
        <f>INDEX(Directory[],MATCH(tbl_deal[[#This Row],[Index]],Directory[Index],0),MATCH('DEAL DIRECTORY'!BA$5,Directory[#Headers],0))</f>
        <v>11月</v>
      </c>
      <c r="BB276" s="129" t="str">
        <f>INDEX(Directory[],MATCH(tbl_deal[[#This Row],[Index]],Directory[Index],0),MATCH('DEAL DIRECTORY'!BB$5,Directory[#Headers],0))</f>
        <v>--</v>
      </c>
      <c r="BC276" s="129" t="str">
        <f>INDEX(Directory[],MATCH(tbl_deal[[#This Row],[Index]],Directory[Index],0),MATCH('DEAL DIRECTORY'!BC$5,Directory[#Headers],0))</f>
        <v>BANK OF COMMUNICATIONS CO LTD</v>
      </c>
      <c r="BD276" s="129" t="str">
        <f>INDEX(Directory[],MATCH(tbl_deal[[#This Row],[Index]],Directory[Index],0),MATCH('DEAL DIRECTORY'!BD$5,Directory[#Headers],0))</f>
        <v>XS2238561281</v>
      </c>
      <c r="BE276" s="137" t="str">
        <f>INDEX(Directory[],MATCH(tbl_deal[[#This Row],[Index]],Directory[Index],0),MATCH('DEAL DIRECTORY'!BE$5,Directory[#Headers],0))</f>
        <v>20年11月</v>
      </c>
      <c r="BF276" s="137" t="str">
        <f>INDEX(Directory[],MATCH(tbl_deal[[#This Row],[Index]],Directory[Index],0),MATCH('DEAL DIRECTORY'!BF$5,Directory[#Headers],0))</f>
        <v>交通银行</v>
      </c>
      <c r="BG276" s="137" t="str">
        <f>INDEX(Directory[],MATCH(tbl_deal[[#This Row],[Index]],Directory[Index],0),MATCH('DEAL DIRECTORY'!BG$5,Directory[#Headers],0))</f>
        <v>--/--/BB+</v>
      </c>
      <c r="BH276" s="137" t="str">
        <f>INDEX(Directory[],MATCH(tbl_deal[[#This Row],[Index]],Directory[Index],0),MATCH('DEAL DIRECTORY'!BH$5,Directory[#Headers],0))</f>
        <v>额外一级资本债</v>
      </c>
      <c r="BI276" s="137" t="str">
        <f>INDEX(Directory[],MATCH(tbl_deal[[#This Row],[Index]],Directory[Index],0),MATCH('DEAL DIRECTORY'!BI$5,Directory[#Headers],0))</f>
        <v>28亿美元</v>
      </c>
      <c r="BJ276" s="137" t="str">
        <f>INDEX(Directory[],MATCH(tbl_deal[[#This Row],[Index]],Directory[Index],0),MATCH('DEAL DIRECTORY'!BJ$5,Directory[#Headers],0))</f>
        <v>永续(前5年不可赎回)</v>
      </c>
      <c r="BK276" s="137" t="str">
        <f>INDEX(Directory[],MATCH(tbl_deal[[#This Row],[Index]],Directory[Index],0),MATCH('DEAL DIRECTORY'!BK$5,Directory[#Headers],0))</f>
        <v>3.8%</v>
      </c>
      <c r="BL276" s="137" t="str">
        <f>INDEX(Directory[],MATCH(tbl_deal[[#This Row],[Index]],Directory[Index],0),MATCH('DEAL DIRECTORY'!BL$5,Directory[#Headers],0))</f>
        <v>账簿管理人</v>
      </c>
      <c r="BM276" s="129" t="str">
        <f>INDEX(Directory[],MATCH(tbl_deal[[#This Row],[Index]],Directory[Index],0),MATCH('DEAL DIRECTORY'!BM$5,Directory[#Headers],0))</f>
        <v/>
      </c>
      <c r="BN276" s="4"/>
      <c r="BO276" s="4"/>
      <c r="BP276" s="4"/>
    </row>
    <row r="277" spans="3:68" ht="20.25" customHeight="1" x14ac:dyDescent="0.25">
      <c r="C277" s="129">
        <f>Directory[[#This Row],[Index]]</f>
        <v>194</v>
      </c>
      <c r="D277" s="130">
        <f>INDEX(Directory[],MATCH(tbl_deal[[#This Row],[Index]],Directory[Index],0),MATCH('DEAL DIRECTORY'!D$5,Directory[#Headers],0))</f>
        <v>44131</v>
      </c>
      <c r="E277" s="129" t="str">
        <f>INDEX(Directory[],MATCH(tbl_deal[[#This Row],[Index]],Directory[Index],0),MATCH('DEAL DIRECTORY'!E$5,Directory[#Headers],0))</f>
        <v/>
      </c>
      <c r="F277" s="129" t="str">
        <f>INDEX(Directory[],MATCH(tbl_deal[[#This Row],[Index]],Directory[Index],0),MATCH('DEAL DIRECTORY'!F$5,Directory[#Headers],0))</f>
        <v/>
      </c>
      <c r="G277" s="129" t="str">
        <f>INDEX(Directory[],MATCH(tbl_deal[[#This Row],[Index]],Directory[Index],0),MATCH('DEAL DIRECTORY'!G$5,Directory[#Headers],0))</f>
        <v>GHATG VI</v>
      </c>
      <c r="H277" s="135" t="str">
        <f>IF(tbl_deal[[#This Row],[FolderPath]]="","",HYPERLINK(tbl_deal[[#This Row],[FolderPath]],"📂"))</f>
        <v/>
      </c>
      <c r="I277" s="129" t="str">
        <f>INDEX(Directory[],MATCH(tbl_deal[[#This Row],[Index]],Directory[Index],0),MATCH('DEAL DIRECTORY'!I$5,Directory[#Headers],0))</f>
        <v>JGC</v>
      </c>
      <c r="J277" s="129" t="str">
        <f>INDEX(Directory[],MATCH(tbl_deal[[#This Row],[Index]],Directory[Index],0),MATCH('DEAL DIRECTORY'!J$5,Directory[#Headers],0))</f>
        <v>n/a</v>
      </c>
      <c r="K277" s="129" t="str">
        <f>INDEX(Directory[],MATCH(tbl_deal[[#This Row],[Index]],Directory[Index],0),MATCH('DEAL DIRECTORY'!K$5,Directory[#Headers],0))</f>
        <v>n/a</v>
      </c>
      <c r="L277" s="129">
        <f>INDEX(Directory[],MATCH(tbl_deal[[#This Row],[Index]],Directory[Index],0),MATCH('DEAL DIRECTORY'!L$5,Directory[#Headers],0))</f>
        <v>2</v>
      </c>
      <c r="M277" s="129" t="str">
        <f>INDEX(Directory[],MATCH(tbl_deal[[#This Row],[Index]],Directory[Index],0),MATCH('DEAL DIRECTORY'!M$5,Directory[#Headers],0))</f>
        <v>甘肃公航旅</v>
      </c>
      <c r="N277" s="129" t="str">
        <f>INDEX(Directory[],MATCH(tbl_deal[[#This Row],[Index]],Directory[Index],0),MATCH('DEAL DIRECTORY'!N$5,Directory[#Headers],0))</f>
        <v>--/BBB/BBB+</v>
      </c>
      <c r="O277" s="129" t="str">
        <f>INDEX(Directory[],MATCH(tbl_deal[[#This Row],[Index]],Directory[Index],0),MATCH('DEAL DIRECTORY'!O$5,Directory[#Headers],0))</f>
        <v>USD</v>
      </c>
      <c r="P277" s="129">
        <f>INDEX(Directory[],MATCH(tbl_deal[[#This Row],[Index]],Directory[Index],0),MATCH('DEAL DIRECTORY'!P$5,Directory[#Headers],0))</f>
        <v>3</v>
      </c>
      <c r="Q277" s="129" t="str">
        <f>INDEX(Directory[],MATCH(tbl_deal[[#This Row],[Index]],Directory[Index],0),MATCH('DEAL DIRECTORY'!Q$5,Directory[#Headers],0))</f>
        <v>3</v>
      </c>
      <c r="R277" s="129" t="str">
        <f>INDEX(Directory[],MATCH(tbl_deal[[#This Row],[Index]],Directory[Index],0),MATCH('DEAL DIRECTORY'!R$5,Directory[#Headers],0))</f>
        <v>3.25%</v>
      </c>
      <c r="S277" s="129" t="str">
        <f>INDEX(Directory[],MATCH(tbl_deal[[#This Row],[Index]],Directory[Index],0),MATCH('DEAL DIRECTORY'!S$5,Directory[#Headers],0))</f>
        <v>3.3%a</v>
      </c>
      <c r="T277" s="129" t="str">
        <f>INDEX(Directory[],MATCH(tbl_deal[[#This Row],[Index]],Directory[Index],0),MATCH('DEAL DIRECTORY'!T$5,Directory[#Headers],0))</f>
        <v>n/a</v>
      </c>
      <c r="U277" s="129" t="str">
        <f>INDEX(Directory[],MATCH(tbl_deal[[#This Row],[Index]],Directory[Index],0),MATCH('DEAL DIRECTORY'!U$5,Directory[#Headers],0))</f>
        <v>--</v>
      </c>
      <c r="V277" s="131">
        <f>INDEX(Directory[],MATCH(tbl_deal[[#This Row],[Index]],Directory[Index],0),MATCH('DEAL DIRECTORY'!V$5,Directory[#Headers],0))</f>
        <v>0</v>
      </c>
      <c r="W277" s="129" t="str">
        <f>INDEX(Directory[],MATCH(tbl_deal[[#This Row],[Index]],Directory[Index],0),MATCH('DEAL DIRECTORY'!W$5,Directory[#Headers],0))</f>
        <v>直发</v>
      </c>
      <c r="X277" s="129" t="str">
        <f>INDEX(Directory[],MATCH(tbl_deal[[#This Row],[Index]],Directory[Index],0),MATCH('DEAL DIRECTORY'!X$5,Directory[#Headers],0))</f>
        <v>--</v>
      </c>
      <c r="Y277" s="129" t="str">
        <f>INDEX(Directory[],MATCH(tbl_deal[[#This Row],[Index]],Directory[Index],0),MATCH('DEAL DIRECTORY'!Y$5,Directory[#Headers],0))</f>
        <v>港交所</v>
      </c>
      <c r="Z277" s="129" t="str">
        <f>INDEX(Directory[],MATCH(tbl_deal[[#This Row],[Index]],Directory[Index],0),MATCH('DEAL DIRECTORY'!Z$5,Directory[#Headers],0))</f>
        <v/>
      </c>
      <c r="AA277" s="129" t="str">
        <f>INDEX(Directory[],MATCH(tbl_deal[[#This Row],[Index]],Directory[Index],0),MATCH('DEAL DIRECTORY'!AA$5,Directory[#Headers],0))</f>
        <v/>
      </c>
      <c r="AB277" s="129" t="str">
        <f>INDEX(Directory[],MATCH(tbl_deal[[#This Row],[Index]],Directory[Index],0),MATCH('DEAL DIRECTORY'!AB$5,Directory[#Headers],0))</f>
        <v>BISL,港分</v>
      </c>
      <c r="AC277" s="129" t="str">
        <f>INDEX(Directory[],MATCH(tbl_deal[[#This Row],[Index]],Directory[Index],0),MATCH('DEAL DIRECTORY'!AC$5,Directory[#Headers],0))</f>
        <v>Lead</v>
      </c>
      <c r="AD277" s="129" t="str">
        <f>INDEX(Directory[],MATCH(tbl_deal[[#This Row],[Index]],Directory[Index],0),MATCH('DEAL DIRECTORY'!AD$5,Directory[#Headers],0))</f>
        <v>--</v>
      </c>
      <c r="AE277" s="129" t="str">
        <f>INDEX(Directory[],MATCH(tbl_deal[[#This Row],[Index]],Directory[Index],0),MATCH('DEAL DIRECTORY'!AE$5,Directory[#Headers],0))</f>
        <v>--</v>
      </c>
      <c r="AF277" s="129" t="str">
        <f>INDEX(Directory[],MATCH(tbl_deal[[#This Row],[Index]],Directory[Index],0),MATCH('DEAL DIRECTORY'!AF$5,Directory[#Headers],0))</f>
        <v>N</v>
      </c>
      <c r="AG277" s="129" t="str">
        <f>INDEX(Directory[],MATCH(tbl_deal[[#This Row],[Index]],Directory[Index],0),MATCH('DEAL DIRECTORY'!AG$5,Directory[#Headers],0))</f>
        <v>甘肃省公路航空旅游投资集团有限公司</v>
      </c>
      <c r="AH277" s="129" t="str">
        <f>INDEX(Directory[],MATCH(tbl_deal[[#This Row],[Index]],Directory[Index],0),MATCH('DEAL DIRECTORY'!AH$5,Directory[#Headers],0))</f>
        <v>n/a</v>
      </c>
      <c r="AI277" s="129" t="str">
        <f>INDEX(Directory[],MATCH(tbl_deal[[#This Row],[Index]],Directory[Index],0),MATCH('DEAL DIRECTORY'!AI$5,Directory[#Headers],0))</f>
        <v>n/a</v>
      </c>
      <c r="AJ277" s="129" t="str">
        <f>INDEX(Directory[],MATCH(tbl_deal[[#This Row],[Index]],Directory[Index],0),MATCH('DEAL DIRECTORY'!AJ$5,Directory[#Headers],0))</f>
        <v>甘肃</v>
      </c>
      <c r="AK277" s="129" t="str">
        <f>INDEX(Directory[],MATCH(tbl_deal[[#This Row],[Index]],Directory[Index],0),MATCH('DEAL DIRECTORY'!AK$5,Directory[#Headers],0))</f>
        <v>--</v>
      </c>
      <c r="AL277" s="129" t="str">
        <f>INDEX(Directory[],MATCH(tbl_deal[[#This Row],[Index]],Directory[Index],0),MATCH('DEAL DIRECTORY'!AL$5,Directory[#Headers],0))</f>
        <v>--</v>
      </c>
      <c r="AM277" s="129" t="str">
        <f>INDEX(Directory[],MATCH(tbl_deal[[#This Row],[Index]],Directory[Index],0),MATCH('DEAL DIRECTORY'!AM$5,Directory[#Headers],0))</f>
        <v>--</v>
      </c>
      <c r="AN277" s="129" t="str">
        <f>INDEX(Directory[],MATCH(tbl_deal[[#This Row],[Index]],Directory[Index],0),MATCH('DEAL DIRECTORY'!AN$5,Directory[#Headers],0))</f>
        <v>--</v>
      </c>
      <c r="AO277" s="132" t="str">
        <f>IF(ISBLANK(INDEX(Directory[],MATCH(tbl_deal[[#This Row],[Index]],Directory[Index],0),MATCH('DEAL DIRECTORY'!AO$5,Directory[#Headers],0))),"--",INDEX(Directory[],MATCH(tbl_deal[[#This Row],[Index]],Directory[Index],0),MATCH('DEAL DIRECTORY'!AO$5,Directory[#Headers],0)))</f>
        <v>--</v>
      </c>
      <c r="AP277" s="129">
        <f>INDEX(Directory[],MATCH(tbl_deal[[#This Row],[Index]],Directory[Index],0),MATCH('DEAL DIRECTORY'!AP$5,Directory[#Headers],0))</f>
        <v>3</v>
      </c>
      <c r="AQ277" s="129">
        <f>INDEX(Directory[],MATCH(tbl_deal[[#This Row],[Index]],Directory[Index],0),MATCH('DEAL DIRECTORY'!AQ$5,Directory[#Headers],0))</f>
        <v>20.117000000000001</v>
      </c>
      <c r="AR277" s="129">
        <f>INDEX(Directory[],MATCH(tbl_deal[[#This Row],[Index]],Directory[Index],0),MATCH('DEAL DIRECTORY'!AR$5,Directory[#Headers],0))</f>
        <v>23.256</v>
      </c>
      <c r="AS277" s="129" t="str">
        <f>INDEX(Directory[],MATCH(tbl_deal[[#This Row],[Index]],Directory[Index],0),MATCH('DEAL DIRECTORY'!AS$5,Directory[#Headers],0))</f>
        <v>地方国企</v>
      </c>
      <c r="AT277" s="129" t="str">
        <f>INDEX(Directory[],MATCH(tbl_deal[[#This Row],[Index]],Directory[Index],0),MATCH('DEAL DIRECTORY'!AT$5,Directory[#Headers],0))</f>
        <v>地方平台</v>
      </c>
      <c r="AU277" s="129" t="str">
        <f>INDEX(Directory[],MATCH(tbl_deal[[#This Row],[Index]],Directory[Index],0),MATCH('DEAL DIRECTORY'!AU$5,Directory[#Headers],0))</f>
        <v>交通</v>
      </c>
      <c r="AV277" s="129" t="str">
        <f>INDEX(Directory[],MATCH(tbl_deal[[#This Row],[Index]],Directory[Index],0),MATCH('DEAL DIRECTORY'!AV$5,Directory[#Headers],0))</f>
        <v>直发</v>
      </c>
      <c r="AW277" s="129" t="str">
        <f>INDEX(Directory[],MATCH(tbl_deal[[#This Row],[Index]],Directory[Index],0),MATCH('DEAL DIRECTORY'!AW$5,Directory[#Headers],0))</f>
        <v>投资级</v>
      </c>
      <c r="AX277" s="129" t="str">
        <f>INDEX(Directory[],MATCH(tbl_deal[[#This Row],[Index]],Directory[Index],0),MATCH('DEAL DIRECTORY'!AX$5,Directory[#Headers],0))</f>
        <v>2-3亿</v>
      </c>
      <c r="AY277" s="133" t="str">
        <f>INDEX(Directory[],MATCH(tbl_deal[[#This Row],[Index]],Directory[Index],0),MATCH('DEAL DIRECTORY'!AY$5,Directory[#Headers],0))</f>
        <v>20年</v>
      </c>
      <c r="AZ277" s="129" t="str">
        <f>INDEX(Directory[],MATCH(tbl_deal[[#This Row],[Index]],Directory[Index],0),MATCH('DEAL DIRECTORY'!AZ$5,Directory[#Headers],0))</f>
        <v>Q4</v>
      </c>
      <c r="BA277" s="129" t="str">
        <f>INDEX(Directory[],MATCH(tbl_deal[[#This Row],[Index]],Directory[Index],0),MATCH('DEAL DIRECTORY'!BA$5,Directory[#Headers],0))</f>
        <v>10月</v>
      </c>
      <c r="BB277" s="129" t="str">
        <f>INDEX(Directory[],MATCH(tbl_deal[[#This Row],[Index]],Directory[Index],0),MATCH('DEAL DIRECTORY'!BB$5,Directory[#Headers],0))</f>
        <v>SOE Creds</v>
      </c>
      <c r="BC277" s="129" t="str">
        <f>INDEX(Directory[],MATCH(tbl_deal[[#This Row],[Index]],Directory[Index],0),MATCH('DEAL DIRECTORY'!BC$5,Directory[#Headers],0))</f>
        <v>GANSU PROVINCIAL HIGHWAY AVIATION TOURISM INVESTMENT GROUP CO LTD</v>
      </c>
      <c r="BD277" s="129" t="str">
        <f>INDEX(Directory[],MATCH(tbl_deal[[#This Row],[Index]],Directory[Index],0),MATCH('DEAL DIRECTORY'!BD$5,Directory[#Headers],0))</f>
        <v>XS2249847232</v>
      </c>
      <c r="BE277" s="137" t="str">
        <f>INDEX(Directory[],MATCH(tbl_deal[[#This Row],[Index]],Directory[Index],0),MATCH('DEAL DIRECTORY'!BE$5,Directory[#Headers],0))</f>
        <v>20年10月</v>
      </c>
      <c r="BF277" s="137" t="str">
        <f>INDEX(Directory[],MATCH(tbl_deal[[#This Row],[Index]],Directory[Index],0),MATCH('DEAL DIRECTORY'!BF$5,Directory[#Headers],0))</f>
        <v>甘肃公航旅</v>
      </c>
      <c r="BG277" s="137" t="str">
        <f>INDEX(Directory[],MATCH(tbl_deal[[#This Row],[Index]],Directory[Index],0),MATCH('DEAL DIRECTORY'!BG$5,Directory[#Headers],0))</f>
        <v>--/BBB/BBB+</v>
      </c>
      <c r="BH277" s="137" t="str">
        <f>INDEX(Directory[],MATCH(tbl_deal[[#This Row],[Index]],Directory[Index],0),MATCH('DEAL DIRECTORY'!BH$5,Directory[#Headers],0))</f>
        <v>高级债</v>
      </c>
      <c r="BI277" s="137" t="str">
        <f>INDEX(Directory[],MATCH(tbl_deal[[#This Row],[Index]],Directory[Index],0),MATCH('DEAL DIRECTORY'!BI$5,Directory[#Headers],0))</f>
        <v>3亿美元</v>
      </c>
      <c r="BJ277" s="137" t="str">
        <f>INDEX(Directory[],MATCH(tbl_deal[[#This Row],[Index]],Directory[Index],0),MATCH('DEAL DIRECTORY'!BJ$5,Directory[#Headers],0))</f>
        <v>3年</v>
      </c>
      <c r="BK277" s="137" t="str">
        <f>INDEX(Directory[],MATCH(tbl_deal[[#This Row],[Index]],Directory[Index],0),MATCH('DEAL DIRECTORY'!BK$5,Directory[#Headers],0))</f>
        <v>3.25%</v>
      </c>
      <c r="BL277" s="137" t="str">
        <f>INDEX(Directory[],MATCH(tbl_deal[[#This Row],[Index]],Directory[Index],0),MATCH('DEAL DIRECTORY'!BL$5,Directory[#Headers],0))</f>
        <v>全球协调人</v>
      </c>
      <c r="BM277" s="129" t="str">
        <f>INDEX(Directory[],MATCH(tbl_deal[[#This Row],[Index]],Directory[Index],0),MATCH('DEAL DIRECTORY'!BM$5,Directory[#Headers],0))</f>
        <v/>
      </c>
      <c r="BN277" s="4"/>
      <c r="BO277" s="4"/>
      <c r="BP277" s="4"/>
    </row>
    <row r="278" spans="3:68" ht="20.25" customHeight="1" x14ac:dyDescent="0.25">
      <c r="C278" s="129">
        <f>Directory[[#This Row],[Index]]</f>
        <v>193</v>
      </c>
      <c r="D278" s="130">
        <f>INDEX(Directory[],MATCH(tbl_deal[[#This Row],[Index]],Directory[Index],0),MATCH('DEAL DIRECTORY'!D$5,Directory[#Headers],0))</f>
        <v>44125</v>
      </c>
      <c r="E278" s="129" t="str">
        <f>INDEX(Directory[],MATCH(tbl_deal[[#This Row],[Index]],Directory[Index],0),MATCH('DEAL DIRECTORY'!E$5,Directory[#Headers],0))</f>
        <v/>
      </c>
      <c r="F278" s="129" t="str">
        <f>INDEX(Directory[],MATCH(tbl_deal[[#This Row],[Index]],Directory[Index],0),MATCH('DEAL DIRECTORY'!F$5,Directory[#Headers],0))</f>
        <v/>
      </c>
      <c r="G278" s="129" t="str">
        <f>INDEX(Directory[],MATCH(tbl_deal[[#This Row],[Index]],Directory[Index],0),MATCH('DEAL DIRECTORY'!G$5,Directory[#Headers],0))</f>
        <v>Phoenix</v>
      </c>
      <c r="H278" s="135" t="str">
        <f>IF(tbl_deal[[#This Row],[FolderPath]]="","",HYPERLINK(tbl_deal[[#This Row],[FolderPath]],"📂"))</f>
        <v/>
      </c>
      <c r="I278" s="129" t="str">
        <f>INDEX(Directory[],MATCH(tbl_deal[[#This Row],[Index]],Directory[Index],0),MATCH('DEAL DIRECTORY'!I$5,Directory[#Headers],0))</f>
        <v>JBR</v>
      </c>
      <c r="J278" s="129" t="str">
        <f>INDEX(Directory[],MATCH(tbl_deal[[#This Row],[Index]],Directory[Index],0),MATCH('DEAL DIRECTORY'!J$5,Directory[#Headers],0))</f>
        <v>n/a</v>
      </c>
      <c r="K278" s="129" t="str">
        <f>INDEX(Directory[],MATCH(tbl_deal[[#This Row],[Index]],Directory[Index],0),MATCH('DEAL DIRECTORY'!K$5,Directory[#Headers],0))</f>
        <v>n/a</v>
      </c>
      <c r="L278" s="129">
        <f>INDEX(Directory[],MATCH(tbl_deal[[#This Row],[Index]],Directory[Index],0),MATCH('DEAL DIRECTORY'!L$5,Directory[#Headers],0))</f>
        <v>1</v>
      </c>
      <c r="M278" s="129" t="str">
        <f>INDEX(Directory[],MATCH(tbl_deal[[#This Row],[Index]],Directory[Index],0),MATCH('DEAL DIRECTORY'!M$5,Directory[#Headers],0))</f>
        <v>中梁控股</v>
      </c>
      <c r="N278" s="129" t="str">
        <f>INDEX(Directory[],MATCH(tbl_deal[[#This Row],[Index]],Directory[Index],0),MATCH('DEAL DIRECTORY'!N$5,Directory[#Headers],0))</f>
        <v>--/--/B+</v>
      </c>
      <c r="O278" s="129" t="str">
        <f>INDEX(Directory[],MATCH(tbl_deal[[#This Row],[Index]],Directory[Index],0),MATCH('DEAL DIRECTORY'!O$5,Directory[#Headers],0))</f>
        <v>USD</v>
      </c>
      <c r="P278" s="129">
        <f>INDEX(Directory[],MATCH(tbl_deal[[#This Row],[Index]],Directory[Index],0),MATCH('DEAL DIRECTORY'!P$5,Directory[#Headers],0))</f>
        <v>4.5</v>
      </c>
      <c r="Q278" s="129" t="str">
        <f>INDEX(Directory[],MATCH(tbl_deal[[#This Row],[Index]],Directory[Index],0),MATCH('DEAL DIRECTORY'!Q$5,Directory[#Headers],0))</f>
        <v>1.7</v>
      </c>
      <c r="R278" s="129" t="str">
        <f>INDEX(Directory[],MATCH(tbl_deal[[#This Row],[Index]],Directory[Index],0),MATCH('DEAL DIRECTORY'!R$5,Directory[#Headers],0))</f>
        <v>9.5%</v>
      </c>
      <c r="S278" s="129" t="str">
        <f>INDEX(Directory[],MATCH(tbl_deal[[#This Row],[Index]],Directory[Index],0),MATCH('DEAL DIRECTORY'!S$5,Directory[#Headers],0))</f>
        <v>10.5%a</v>
      </c>
      <c r="T278" s="129" t="str">
        <f>INDEX(Directory[],MATCH(tbl_deal[[#This Row],[Index]],Directory[Index],0),MATCH('DEAL DIRECTORY'!T$5,Directory[#Headers],0))</f>
        <v>n/a</v>
      </c>
      <c r="U278" s="129" t="str">
        <f>INDEX(Directory[],MATCH(tbl_deal[[#This Row],[Index]],Directory[Index],0),MATCH('DEAL DIRECTORY'!U$5,Directory[#Headers],0))</f>
        <v>--</v>
      </c>
      <c r="V278" s="131">
        <f>INDEX(Directory[],MATCH(tbl_deal[[#This Row],[Index]],Directory[Index],0),MATCH('DEAL DIRECTORY'!V$5,Directory[#Headers],0))</f>
        <v>0</v>
      </c>
      <c r="W278" s="129" t="str">
        <f>INDEX(Directory[],MATCH(tbl_deal[[#This Row],[Index]],Directory[Index],0),MATCH('DEAL DIRECTORY'!W$5,Directory[#Headers],0))</f>
        <v>直发(红筹)</v>
      </c>
      <c r="X278" s="129" t="str">
        <f>INDEX(Directory[],MATCH(tbl_deal[[#This Row],[Index]],Directory[Index],0),MATCH('DEAL DIRECTORY'!X$5,Directory[#Headers],0))</f>
        <v>--</v>
      </c>
      <c r="Y278" s="129" t="str">
        <f>INDEX(Directory[],MATCH(tbl_deal[[#This Row],[Index]],Directory[Index],0),MATCH('DEAL DIRECTORY'!Y$5,Directory[#Headers],0))</f>
        <v>港交所</v>
      </c>
      <c r="Z278" s="129" t="str">
        <f>INDEX(Directory[],MATCH(tbl_deal[[#This Row],[Index]],Directory[Index],0),MATCH('DEAL DIRECTORY'!Z$5,Directory[#Headers],0))</f>
        <v/>
      </c>
      <c r="AA278" s="129" t="str">
        <f>INDEX(Directory[],MATCH(tbl_deal[[#This Row],[Index]],Directory[Index],0),MATCH('DEAL DIRECTORY'!AA$5,Directory[#Headers],0))</f>
        <v/>
      </c>
      <c r="AB278" s="129" t="str">
        <f>INDEX(Directory[],MATCH(tbl_deal[[#This Row],[Index]],Directory[Index],0),MATCH('DEAL DIRECTORY'!AB$5,Directory[#Headers],0))</f>
        <v>BISL,港分</v>
      </c>
      <c r="AC278" s="129" t="str">
        <f>INDEX(Directory[],MATCH(tbl_deal[[#This Row],[Index]],Directory[Index],0),MATCH('DEAL DIRECTORY'!AC$5,Directory[#Headers],0))</f>
        <v>--</v>
      </c>
      <c r="AD278" s="129" t="str">
        <f>INDEX(Directory[],MATCH(tbl_deal[[#This Row],[Index]],Directory[Index],0),MATCH('DEAL DIRECTORY'!AD$5,Directory[#Headers],0))</f>
        <v>--</v>
      </c>
      <c r="AE278" s="129" t="str">
        <f>INDEX(Directory[],MATCH(tbl_deal[[#This Row],[Index]],Directory[Index],0),MATCH('DEAL DIRECTORY'!AE$5,Directory[#Headers],0))</f>
        <v>--</v>
      </c>
      <c r="AF278" s="129" t="str">
        <f>INDEX(Directory[],MATCH(tbl_deal[[#This Row],[Index]],Directory[Index],0),MATCH('DEAL DIRECTORY'!AF$5,Directory[#Headers],0))</f>
        <v>N</v>
      </c>
      <c r="AG278" s="129" t="str">
        <f>INDEX(Directory[],MATCH(tbl_deal[[#This Row],[Index]],Directory[Index],0),MATCH('DEAL DIRECTORY'!AG$5,Directory[#Headers],0))</f>
        <v>中梁控股集团有限公司</v>
      </c>
      <c r="AH278" s="129" t="str">
        <f>INDEX(Directory[],MATCH(tbl_deal[[#This Row],[Index]],Directory[Index],0),MATCH('DEAL DIRECTORY'!AH$5,Directory[#Headers],0))</f>
        <v>n/a</v>
      </c>
      <c r="AI278" s="129" t="str">
        <f>INDEX(Directory[],MATCH(tbl_deal[[#This Row],[Index]],Directory[Index],0),MATCH('DEAL DIRECTORY'!AI$5,Directory[#Headers],0))</f>
        <v>n/a</v>
      </c>
      <c r="AJ278" s="129" t="str">
        <f>INDEX(Directory[],MATCH(tbl_deal[[#This Row],[Index]],Directory[Index],0),MATCH('DEAL DIRECTORY'!AJ$5,Directory[#Headers],0))</f>
        <v>上海</v>
      </c>
      <c r="AK278" s="129" t="str">
        <f>INDEX(Directory[],MATCH(tbl_deal[[#This Row],[Index]],Directory[Index],0),MATCH('DEAL DIRECTORY'!AK$5,Directory[#Headers],0))</f>
        <v>--</v>
      </c>
      <c r="AL278" s="129" t="str">
        <f>INDEX(Directory[],MATCH(tbl_deal[[#This Row],[Index]],Directory[Index],0),MATCH('DEAL DIRECTORY'!AL$5,Directory[#Headers],0))</f>
        <v>--</v>
      </c>
      <c r="AM278" s="129" t="str">
        <f>INDEX(Directory[],MATCH(tbl_deal[[#This Row],[Index]],Directory[Index],0),MATCH('DEAL DIRECTORY'!AM$5,Directory[#Headers],0))</f>
        <v>--</v>
      </c>
      <c r="AN278" s="129" t="str">
        <f>INDEX(Directory[],MATCH(tbl_deal[[#This Row],[Index]],Directory[Index],0),MATCH('DEAL DIRECTORY'!AN$5,Directory[#Headers],0))</f>
        <v>--</v>
      </c>
      <c r="AO278" s="132" t="str">
        <f>IF(ISBLANK(INDEX(Directory[],MATCH(tbl_deal[[#This Row],[Index]],Directory[Index],0),MATCH('DEAL DIRECTORY'!AO$5,Directory[#Headers],0))),"--",INDEX(Directory[],MATCH(tbl_deal[[#This Row],[Index]],Directory[Index],0),MATCH('DEAL DIRECTORY'!AO$5,Directory[#Headers],0)))</f>
        <v>--</v>
      </c>
      <c r="AP278" s="129">
        <f>INDEX(Directory[],MATCH(tbl_deal[[#This Row],[Index]],Directory[Index],0),MATCH('DEAL DIRECTORY'!AP$5,Directory[#Headers],0))</f>
        <v>4.5</v>
      </c>
      <c r="AQ278" s="129">
        <f>INDEX(Directory[],MATCH(tbl_deal[[#This Row],[Index]],Directory[Index],0),MATCH('DEAL DIRECTORY'!AQ$5,Directory[#Headers],0))</f>
        <v>29.93</v>
      </c>
      <c r="AR278" s="129">
        <f>INDEX(Directory[],MATCH(tbl_deal[[#This Row],[Index]],Directory[Index],0),MATCH('DEAL DIRECTORY'!AR$5,Directory[#Headers],0))</f>
        <v>34.884</v>
      </c>
      <c r="AS278" s="129" t="str">
        <f>INDEX(Directory[],MATCH(tbl_deal[[#This Row],[Index]],Directory[Index],0),MATCH('DEAL DIRECTORY'!AS$5,Directory[#Headers],0))</f>
        <v>民企</v>
      </c>
      <c r="AT278" s="129" t="str">
        <f>INDEX(Directory[],MATCH(tbl_deal[[#This Row],[Index]],Directory[Index],0),MATCH('DEAL DIRECTORY'!AT$5,Directory[#Headers],0))</f>
        <v>房地产</v>
      </c>
      <c r="AU278" s="129" t="str">
        <f>INDEX(Directory[],MATCH(tbl_deal[[#This Row],[Index]],Directory[Index],0),MATCH('DEAL DIRECTORY'!AU$5,Directory[#Headers],0))</f>
        <v>--</v>
      </c>
      <c r="AV278" s="129" t="str">
        <f>INDEX(Directory[],MATCH(tbl_deal[[#This Row],[Index]],Directory[Index],0),MATCH('DEAL DIRECTORY'!AV$5,Directory[#Headers],0))</f>
        <v>红筹</v>
      </c>
      <c r="AW278" s="129" t="str">
        <f>INDEX(Directory[],MATCH(tbl_deal[[#This Row],[Index]],Directory[Index],0),MATCH('DEAL DIRECTORY'!AW$5,Directory[#Headers],0))</f>
        <v>高收益</v>
      </c>
      <c r="AX278" s="129" t="str">
        <f>INDEX(Directory[],MATCH(tbl_deal[[#This Row],[Index]],Directory[Index],0),MATCH('DEAL DIRECTORY'!AX$5,Directory[#Headers],0))</f>
        <v>3-5亿</v>
      </c>
      <c r="AY278" s="133" t="str">
        <f>INDEX(Directory[],MATCH(tbl_deal[[#This Row],[Index]],Directory[Index],0),MATCH('DEAL DIRECTORY'!AY$5,Directory[#Headers],0))</f>
        <v>20年</v>
      </c>
      <c r="AZ278" s="129" t="str">
        <f>INDEX(Directory[],MATCH(tbl_deal[[#This Row],[Index]],Directory[Index],0),MATCH('DEAL DIRECTORY'!AZ$5,Directory[#Headers],0))</f>
        <v>Q4</v>
      </c>
      <c r="BA278" s="129" t="str">
        <f>INDEX(Directory[],MATCH(tbl_deal[[#This Row],[Index]],Directory[Index],0),MATCH('DEAL DIRECTORY'!BA$5,Directory[#Headers],0))</f>
        <v>10月</v>
      </c>
      <c r="BB278" s="129" t="str">
        <f>INDEX(Directory[],MATCH(tbl_deal[[#This Row],[Index]],Directory[Index],0),MATCH('DEAL DIRECTORY'!BB$5,Directory[#Headers],0))</f>
        <v>--</v>
      </c>
      <c r="BC278" s="129" t="str">
        <f>INDEX(Directory[],MATCH(tbl_deal[[#This Row],[Index]],Directory[Index],0),MATCH('DEAL DIRECTORY'!BC$5,Directory[#Headers],0))</f>
        <v>ZHONGLIANG HOLDINGS GROUP CO LTD</v>
      </c>
      <c r="BD278" s="129" t="str">
        <f>INDEX(Directory[],MATCH(tbl_deal[[#This Row],[Index]],Directory[Index],0),MATCH('DEAL DIRECTORY'!BD$5,Directory[#Headers],0))</f>
        <v>XS2247412518</v>
      </c>
      <c r="BE278" s="137" t="str">
        <f>INDEX(Directory[],MATCH(tbl_deal[[#This Row],[Index]],Directory[Index],0),MATCH('DEAL DIRECTORY'!BE$5,Directory[#Headers],0))</f>
        <v>20年10月</v>
      </c>
      <c r="BF278" s="137" t="str">
        <f>INDEX(Directory[],MATCH(tbl_deal[[#This Row],[Index]],Directory[Index],0),MATCH('DEAL DIRECTORY'!BF$5,Directory[#Headers],0))</f>
        <v>中梁控股</v>
      </c>
      <c r="BG278" s="137" t="str">
        <f>INDEX(Directory[],MATCH(tbl_deal[[#This Row],[Index]],Directory[Index],0),MATCH('DEAL DIRECTORY'!BG$5,Directory[#Headers],0))</f>
        <v>--/--/B+</v>
      </c>
      <c r="BH278" s="137" t="str">
        <f>INDEX(Directory[],MATCH(tbl_deal[[#This Row],[Index]],Directory[Index],0),MATCH('DEAL DIRECTORY'!BH$5,Directory[#Headers],0))</f>
        <v>高级债</v>
      </c>
      <c r="BI278" s="137" t="str">
        <f>INDEX(Directory[],MATCH(tbl_deal[[#This Row],[Index]],Directory[Index],0),MATCH('DEAL DIRECTORY'!BI$5,Directory[#Headers],0))</f>
        <v>4.5亿美元</v>
      </c>
      <c r="BJ278" s="137" t="str">
        <f>INDEX(Directory[],MATCH(tbl_deal[[#This Row],[Index]],Directory[Index],0),MATCH('DEAL DIRECTORY'!BJ$5,Directory[#Headers],0))</f>
        <v>1.7年</v>
      </c>
      <c r="BK278" s="137" t="str">
        <f>INDEX(Directory[],MATCH(tbl_deal[[#This Row],[Index]],Directory[Index],0),MATCH('DEAL DIRECTORY'!BK$5,Directory[#Headers],0))</f>
        <v>9.5%</v>
      </c>
      <c r="BL278" s="137" t="str">
        <f>INDEX(Directory[],MATCH(tbl_deal[[#This Row],[Index]],Directory[Index],0),MATCH('DEAL DIRECTORY'!BL$5,Directory[#Headers],0))</f>
        <v>账簿管理人</v>
      </c>
      <c r="BM278" s="129" t="str">
        <f>INDEX(Directory[],MATCH(tbl_deal[[#This Row],[Index]],Directory[Index],0),MATCH('DEAL DIRECTORY'!BM$5,Directory[#Headers],0))</f>
        <v/>
      </c>
      <c r="BN278" s="4"/>
      <c r="BO278" s="4"/>
      <c r="BP278" s="4"/>
    </row>
    <row r="279" spans="3:68" ht="20.25" customHeight="1" x14ac:dyDescent="0.25">
      <c r="C279" s="129">
        <f>Directory[[#This Row],[Index]]</f>
        <v>192</v>
      </c>
      <c r="D279" s="130">
        <f>INDEX(Directory[],MATCH(tbl_deal[[#This Row],[Index]],Directory[Index],0),MATCH('DEAL DIRECTORY'!D$5,Directory[#Headers],0))</f>
        <v>44124</v>
      </c>
      <c r="E279" s="129" t="str">
        <f>INDEX(Directory[],MATCH(tbl_deal[[#This Row],[Index]],Directory[Index],0),MATCH('DEAL DIRECTORY'!E$5,Directory[#Headers],0))</f>
        <v/>
      </c>
      <c r="F279" s="129" t="str">
        <f>INDEX(Directory[],MATCH(tbl_deal[[#This Row],[Index]],Directory[Index],0),MATCH('DEAL DIRECTORY'!F$5,Directory[#Headers],0))</f>
        <v/>
      </c>
      <c r="G279" s="129" t="str">
        <f>INDEX(Directory[],MATCH(tbl_deal[[#This Row],[Index]],Directory[Index],0),MATCH('DEAL DIRECTORY'!G$5,Directory[#Headers],0))</f>
        <v>331</v>
      </c>
      <c r="H279" s="135" t="str">
        <f>IF(tbl_deal[[#This Row],[FolderPath]]="","",HYPERLINK(tbl_deal[[#This Row],[FolderPath]],"📂"))</f>
        <v/>
      </c>
      <c r="I279" s="129" t="str">
        <f>INDEX(Directory[],MATCH(tbl_deal[[#This Row],[Index]],Directory[Index],0),MATCH('DEAL DIRECTORY'!I$5,Directory[#Headers],0))</f>
        <v>JBR</v>
      </c>
      <c r="J279" s="129" t="str">
        <f>INDEX(Directory[],MATCH(tbl_deal[[#This Row],[Index]],Directory[Index],0),MATCH('DEAL DIRECTORY'!J$5,Directory[#Headers],0))</f>
        <v>n/a</v>
      </c>
      <c r="K279" s="129" t="str">
        <f>INDEX(Directory[],MATCH(tbl_deal[[#This Row],[Index]],Directory[Index],0),MATCH('DEAL DIRECTORY'!K$5,Directory[#Headers],0))</f>
        <v>n/a</v>
      </c>
      <c r="L279" s="129">
        <f>INDEX(Directory[],MATCH(tbl_deal[[#This Row],[Index]],Directory[Index],0),MATCH('DEAL DIRECTORY'!L$5,Directory[#Headers],0))</f>
        <v>1</v>
      </c>
      <c r="M279" s="129" t="str">
        <f>INDEX(Directory[],MATCH(tbl_deal[[#This Row],[Index]],Directory[Index],0),MATCH('DEAL DIRECTORY'!M$5,Directory[#Headers],0))</f>
        <v>光大控股</v>
      </c>
      <c r="N279" s="129" t="str">
        <f>INDEX(Directory[],MATCH(tbl_deal[[#This Row],[Index]],Directory[Index],0),MATCH('DEAL DIRECTORY'!N$5,Directory[#Headers],0))</f>
        <v>Baa3/--/--</v>
      </c>
      <c r="O279" s="129" t="str">
        <f>INDEX(Directory[],MATCH(tbl_deal[[#This Row],[Index]],Directory[Index],0),MATCH('DEAL DIRECTORY'!O$5,Directory[#Headers],0))</f>
        <v>USD</v>
      </c>
      <c r="P279" s="129">
        <f>INDEX(Directory[],MATCH(tbl_deal[[#This Row],[Index]],Directory[Index],0),MATCH('DEAL DIRECTORY'!P$5,Directory[#Headers],0))</f>
        <v>3</v>
      </c>
      <c r="Q279" s="129" t="str">
        <f>INDEX(Directory[],MATCH(tbl_deal[[#This Row],[Index]],Directory[Index],0),MATCH('DEAL DIRECTORY'!Q$5,Directory[#Headers],0))</f>
        <v>PNC3</v>
      </c>
      <c r="R279" s="129" t="str">
        <f>INDEX(Directory[],MATCH(tbl_deal[[#This Row],[Index]],Directory[Index],0),MATCH('DEAL DIRECTORY'!R$5,Directory[#Headers],0))</f>
        <v>3.8%</v>
      </c>
      <c r="S279" s="129" t="str">
        <f>INDEX(Directory[],MATCH(tbl_deal[[#This Row],[Index]],Directory[Index],0),MATCH('DEAL DIRECTORY'!S$5,Directory[#Headers],0))</f>
        <v>4.35%a</v>
      </c>
      <c r="T279" s="129" t="str">
        <f>INDEX(Directory[],MATCH(tbl_deal[[#This Row],[Index]],Directory[Index],0),MATCH('DEAL DIRECTORY'!T$5,Directory[#Headers],0))</f>
        <v>n/a</v>
      </c>
      <c r="U279" s="129" t="str">
        <f>INDEX(Directory[],MATCH(tbl_deal[[#This Row],[Index]],Directory[Index],0),MATCH('DEAL DIRECTORY'!U$5,Directory[#Headers],0))</f>
        <v>--</v>
      </c>
      <c r="V279" s="131">
        <f>INDEX(Directory[],MATCH(tbl_deal[[#This Row],[Index]],Directory[Index],0),MATCH('DEAL DIRECTORY'!V$5,Directory[#Headers],0))</f>
        <v>0</v>
      </c>
      <c r="W279" s="129" t="str">
        <f>INDEX(Directory[],MATCH(tbl_deal[[#This Row],[Index]],Directory[Index],0),MATCH('DEAL DIRECTORY'!W$5,Directory[#Headers],0))</f>
        <v>直发</v>
      </c>
      <c r="X279" s="129" t="str">
        <f>INDEX(Directory[],MATCH(tbl_deal[[#This Row],[Index]],Directory[Index],0),MATCH('DEAL DIRECTORY'!X$5,Directory[#Headers],0))</f>
        <v>高级永续债券</v>
      </c>
      <c r="Y279" s="129" t="str">
        <f>INDEX(Directory[],MATCH(tbl_deal[[#This Row],[Index]],Directory[Index],0),MATCH('DEAL DIRECTORY'!Y$5,Directory[#Headers],0))</f>
        <v>--</v>
      </c>
      <c r="Z279" s="129" t="str">
        <f>INDEX(Directory[],MATCH(tbl_deal[[#This Row],[Index]],Directory[Index],0),MATCH('DEAL DIRECTORY'!Z$5,Directory[#Headers],0))</f>
        <v>高级永续</v>
      </c>
      <c r="AA279" s="129" t="str">
        <f>INDEX(Directory[],MATCH(tbl_deal[[#This Row],[Index]],Directory[Index],0),MATCH('DEAL DIRECTORY'!AA$5,Directory[#Headers],0))</f>
        <v/>
      </c>
      <c r="AB279" s="129" t="str">
        <f>INDEX(Directory[],MATCH(tbl_deal[[#This Row],[Index]],Directory[Index],0),MATCH('DEAL DIRECTORY'!AB$5,Directory[#Headers],0))</f>
        <v>BISL,港分</v>
      </c>
      <c r="AC279" s="129" t="str">
        <f>INDEX(Directory[],MATCH(tbl_deal[[#This Row],[Index]],Directory[Index],0),MATCH('DEAL DIRECTORY'!AC$5,Directory[#Headers],0))</f>
        <v>--</v>
      </c>
      <c r="AD279" s="129" t="str">
        <f>INDEX(Directory[],MATCH(tbl_deal[[#This Row],[Index]],Directory[Index],0),MATCH('DEAL DIRECTORY'!AD$5,Directory[#Headers],0))</f>
        <v>--</v>
      </c>
      <c r="AE279" s="129" t="str">
        <f>INDEX(Directory[],MATCH(tbl_deal[[#This Row],[Index]],Directory[Index],0),MATCH('DEAL DIRECTORY'!AE$5,Directory[#Headers],0))</f>
        <v>--</v>
      </c>
      <c r="AF279" s="129" t="str">
        <f>INDEX(Directory[],MATCH(tbl_deal[[#This Row],[Index]],Directory[Index],0),MATCH('DEAL DIRECTORY'!AF$5,Directory[#Headers],0))</f>
        <v>Y</v>
      </c>
      <c r="AG279" s="129" t="str">
        <f>INDEX(Directory[],MATCH(tbl_deal[[#This Row],[Index]],Directory[Index],0),MATCH('DEAL DIRECTORY'!AG$5,Directory[#Headers],0))</f>
        <v>中国光大控股有限公司</v>
      </c>
      <c r="AH279" s="129" t="str">
        <f>INDEX(Directory[],MATCH(tbl_deal[[#This Row],[Index]],Directory[Index],0),MATCH('DEAL DIRECTORY'!AH$5,Directory[#Headers],0))</f>
        <v>n/a</v>
      </c>
      <c r="AI279" s="129" t="str">
        <f>INDEX(Directory[],MATCH(tbl_deal[[#This Row],[Index]],Directory[Index],0),MATCH('DEAL DIRECTORY'!AI$5,Directory[#Headers],0))</f>
        <v>n/a</v>
      </c>
      <c r="AJ279" s="129" t="str">
        <f>INDEX(Directory[],MATCH(tbl_deal[[#This Row],[Index]],Directory[Index],0),MATCH('DEAL DIRECTORY'!AJ$5,Directory[#Headers],0))</f>
        <v>北京</v>
      </c>
      <c r="AK279" s="129" t="str">
        <f>INDEX(Directory[],MATCH(tbl_deal[[#This Row],[Index]],Directory[Index],0),MATCH('DEAL DIRECTORY'!AK$5,Directory[#Headers],0))</f>
        <v>--</v>
      </c>
      <c r="AL279" s="129" t="str">
        <f>INDEX(Directory[],MATCH(tbl_deal[[#This Row],[Index]],Directory[Index],0),MATCH('DEAL DIRECTORY'!AL$5,Directory[#Headers],0))</f>
        <v>--</v>
      </c>
      <c r="AM279" s="129" t="str">
        <f>INDEX(Directory[],MATCH(tbl_deal[[#This Row],[Index]],Directory[Index],0),MATCH('DEAL DIRECTORY'!AM$5,Directory[#Headers],0))</f>
        <v>--</v>
      </c>
      <c r="AN279" s="129" t="str">
        <f>INDEX(Directory[],MATCH(tbl_deal[[#This Row],[Index]],Directory[Index],0),MATCH('DEAL DIRECTORY'!AN$5,Directory[#Headers],0))</f>
        <v>--</v>
      </c>
      <c r="AO279" s="132" t="str">
        <f>IF(ISBLANK(INDEX(Directory[],MATCH(tbl_deal[[#This Row],[Index]],Directory[Index],0),MATCH('DEAL DIRECTORY'!AO$5,Directory[#Headers],0))),"--",INDEX(Directory[],MATCH(tbl_deal[[#This Row],[Index]],Directory[Index],0),MATCH('DEAL DIRECTORY'!AO$5,Directory[#Headers],0)))</f>
        <v>--</v>
      </c>
      <c r="AP279" s="129">
        <f>INDEX(Directory[],MATCH(tbl_deal[[#This Row],[Index]],Directory[Index],0),MATCH('DEAL DIRECTORY'!AP$5,Directory[#Headers],0))</f>
        <v>3</v>
      </c>
      <c r="AQ279" s="129">
        <f>INDEX(Directory[],MATCH(tbl_deal[[#This Row],[Index]],Directory[Index],0),MATCH('DEAL DIRECTORY'!AQ$5,Directory[#Headers],0))</f>
        <v>20.03</v>
      </c>
      <c r="AR279" s="129">
        <f>INDEX(Directory[],MATCH(tbl_deal[[#This Row],[Index]],Directory[Index],0),MATCH('DEAL DIRECTORY'!AR$5,Directory[#Headers],0))</f>
        <v>23.256</v>
      </c>
      <c r="AS279" s="129" t="str">
        <f>INDEX(Directory[],MATCH(tbl_deal[[#This Row],[Index]],Directory[Index],0),MATCH('DEAL DIRECTORY'!AS$5,Directory[#Headers],0))</f>
        <v>央企(子)</v>
      </c>
      <c r="AT279" s="129" t="str">
        <f>INDEX(Directory[],MATCH(tbl_deal[[#This Row],[Index]],Directory[Index],0),MATCH('DEAL DIRECTORY'!AT$5,Directory[#Headers],0))</f>
        <v>金融机构</v>
      </c>
      <c r="AU279" s="129" t="str">
        <f>INDEX(Directory[],MATCH(tbl_deal[[#This Row],[Index]],Directory[Index],0),MATCH('DEAL DIRECTORY'!AU$5,Directory[#Headers],0))</f>
        <v>非银</v>
      </c>
      <c r="AV279" s="129" t="str">
        <f>INDEX(Directory[],MATCH(tbl_deal[[#This Row],[Index]],Directory[Index],0),MATCH('DEAL DIRECTORY'!AV$5,Directory[#Headers],0))</f>
        <v>直发</v>
      </c>
      <c r="AW279" s="129" t="str">
        <f>INDEX(Directory[],MATCH(tbl_deal[[#This Row],[Index]],Directory[Index],0),MATCH('DEAL DIRECTORY'!AW$5,Directory[#Headers],0))</f>
        <v>投资级</v>
      </c>
      <c r="AX279" s="129" t="str">
        <f>INDEX(Directory[],MATCH(tbl_deal[[#This Row],[Index]],Directory[Index],0),MATCH('DEAL DIRECTORY'!AX$5,Directory[#Headers],0))</f>
        <v>2-3亿</v>
      </c>
      <c r="AY279" s="133" t="str">
        <f>INDEX(Directory[],MATCH(tbl_deal[[#This Row],[Index]],Directory[Index],0),MATCH('DEAL DIRECTORY'!AY$5,Directory[#Headers],0))</f>
        <v>20年</v>
      </c>
      <c r="AZ279" s="129" t="str">
        <f>INDEX(Directory[],MATCH(tbl_deal[[#This Row],[Index]],Directory[Index],0),MATCH('DEAL DIRECTORY'!AZ$5,Directory[#Headers],0))</f>
        <v>Q4</v>
      </c>
      <c r="BA279" s="129" t="str">
        <f>INDEX(Directory[],MATCH(tbl_deal[[#This Row],[Index]],Directory[Index],0),MATCH('DEAL DIRECTORY'!BA$5,Directory[#Headers],0))</f>
        <v>10月</v>
      </c>
      <c r="BB279" s="129" t="str">
        <f>INDEX(Directory[],MATCH(tbl_deal[[#This Row],[Index]],Directory[Index],0),MATCH('DEAL DIRECTORY'!BB$5,Directory[#Headers],0))</f>
        <v>--</v>
      </c>
      <c r="BC279" s="129" t="str">
        <f>INDEX(Directory[],MATCH(tbl_deal[[#This Row],[Index]],Directory[Index],0),MATCH('DEAL DIRECTORY'!BC$5,Directory[#Headers],0))</f>
        <v>CHINA EVERBRIGHT LTD</v>
      </c>
      <c r="BD279" s="129" t="str">
        <f>INDEX(Directory[],MATCH(tbl_deal[[#This Row],[Index]],Directory[Index],0),MATCH('DEAL DIRECTORY'!BD$5,Directory[#Headers],0))</f>
        <v>XS2213048965</v>
      </c>
      <c r="BE279" s="137" t="str">
        <f>INDEX(Directory[],MATCH(tbl_deal[[#This Row],[Index]],Directory[Index],0),MATCH('DEAL DIRECTORY'!BE$5,Directory[#Headers],0))</f>
        <v>20年10月</v>
      </c>
      <c r="BF279" s="137" t="str">
        <f>INDEX(Directory[],MATCH(tbl_deal[[#This Row],[Index]],Directory[Index],0),MATCH('DEAL DIRECTORY'!BF$5,Directory[#Headers],0))</f>
        <v>光大控股</v>
      </c>
      <c r="BG279" s="137" t="str">
        <f>INDEX(Directory[],MATCH(tbl_deal[[#This Row],[Index]],Directory[Index],0),MATCH('DEAL DIRECTORY'!BG$5,Directory[#Headers],0))</f>
        <v>Baa3/--/--</v>
      </c>
      <c r="BH279" s="137" t="str">
        <f>INDEX(Directory[],MATCH(tbl_deal[[#This Row],[Index]],Directory[Index],0),MATCH('DEAL DIRECTORY'!BH$5,Directory[#Headers],0))</f>
        <v>高级永续债券</v>
      </c>
      <c r="BI279" s="137" t="str">
        <f>INDEX(Directory[],MATCH(tbl_deal[[#This Row],[Index]],Directory[Index],0),MATCH('DEAL DIRECTORY'!BI$5,Directory[#Headers],0))</f>
        <v>3亿美元</v>
      </c>
      <c r="BJ279" s="137" t="str">
        <f>INDEX(Directory[],MATCH(tbl_deal[[#This Row],[Index]],Directory[Index],0),MATCH('DEAL DIRECTORY'!BJ$5,Directory[#Headers],0))</f>
        <v>永续(前3年不可赎回)</v>
      </c>
      <c r="BK279" s="137" t="str">
        <f>INDEX(Directory[],MATCH(tbl_deal[[#This Row],[Index]],Directory[Index],0),MATCH('DEAL DIRECTORY'!BK$5,Directory[#Headers],0))</f>
        <v>3.8%</v>
      </c>
      <c r="BL279" s="137" t="str">
        <f>INDEX(Directory[],MATCH(tbl_deal[[#This Row],[Index]],Directory[Index],0),MATCH('DEAL DIRECTORY'!BL$5,Directory[#Headers],0))</f>
        <v>账簿管理人</v>
      </c>
      <c r="BM279" s="129" t="str">
        <f>INDEX(Directory[],MATCH(tbl_deal[[#This Row],[Index]],Directory[Index],0),MATCH('DEAL DIRECTORY'!BM$5,Directory[#Headers],0))</f>
        <v/>
      </c>
      <c r="BN279" s="4"/>
      <c r="BO279" s="4"/>
      <c r="BP279" s="4"/>
    </row>
    <row r="280" spans="3:68" ht="20.25" customHeight="1" x14ac:dyDescent="0.25">
      <c r="C280" s="129">
        <f>Directory[[#This Row],[Index]]</f>
        <v>191</v>
      </c>
      <c r="D280" s="130">
        <f>INDEX(Directory[],MATCH(tbl_deal[[#This Row],[Index]],Directory[Index],0),MATCH('DEAL DIRECTORY'!D$5,Directory[#Headers],0))</f>
        <v>44120</v>
      </c>
      <c r="E280" s="129" t="str">
        <f>INDEX(Directory[],MATCH(tbl_deal[[#This Row],[Index]],Directory[Index],0),MATCH('DEAL DIRECTORY'!E$5,Directory[#Headers],0))</f>
        <v/>
      </c>
      <c r="F280" s="129" t="str">
        <f>INDEX(Directory[],MATCH(tbl_deal[[#This Row],[Index]],Directory[Index],0),MATCH('DEAL DIRECTORY'!F$5,Directory[#Headers],0))</f>
        <v/>
      </c>
      <c r="G280" s="129" t="str">
        <f>INDEX(Directory[],MATCH(tbl_deal[[#This Row],[Index]],Directory[Index],0),MATCH('DEAL DIRECTORY'!G$5,Directory[#Headers],0))</f>
        <v>Glory II</v>
      </c>
      <c r="H280" s="135" t="str">
        <f>IF(tbl_deal[[#This Row],[FolderPath]]="","",HYPERLINK(tbl_deal[[#This Row],[FolderPath]],"📂"))</f>
        <v/>
      </c>
      <c r="I280" s="129" t="str">
        <f>INDEX(Directory[],MATCH(tbl_deal[[#This Row],[Index]],Directory[Index],0),MATCH('DEAL DIRECTORY'!I$5,Directory[#Headers],0))</f>
        <v>JBR</v>
      </c>
      <c r="J280" s="129" t="str">
        <f>INDEX(Directory[],MATCH(tbl_deal[[#This Row],[Index]],Directory[Index],0),MATCH('DEAL DIRECTORY'!J$5,Directory[#Headers],0))</f>
        <v>n/a</v>
      </c>
      <c r="K280" s="129" t="str">
        <f>INDEX(Directory[],MATCH(tbl_deal[[#This Row],[Index]],Directory[Index],0),MATCH('DEAL DIRECTORY'!K$5,Directory[#Headers],0))</f>
        <v>n/a</v>
      </c>
      <c r="L280" s="129">
        <f>INDEX(Directory[],MATCH(tbl_deal[[#This Row],[Index]],Directory[Index],0),MATCH('DEAL DIRECTORY'!L$5,Directory[#Headers],0))</f>
        <v>1</v>
      </c>
      <c r="M280" s="129" t="str">
        <f>INDEX(Directory[],MATCH(tbl_deal[[#This Row],[Index]],Directory[Index],0),MATCH('DEAL DIRECTORY'!M$5,Directory[#Headers],0))</f>
        <v>民银港分</v>
      </c>
      <c r="N280" s="129" t="str">
        <f>INDEX(Directory[],MATCH(tbl_deal[[#This Row],[Index]],Directory[Index],0),MATCH('DEAL DIRECTORY'!N$5,Directory[#Headers],0))</f>
        <v>--/BBB-/--</v>
      </c>
      <c r="O280" s="129" t="str">
        <f>INDEX(Directory[],MATCH(tbl_deal[[#This Row],[Index]],Directory[Index],0),MATCH('DEAL DIRECTORY'!O$5,Directory[#Headers],0))</f>
        <v>USD</v>
      </c>
      <c r="P280" s="129">
        <f>INDEX(Directory[],MATCH(tbl_deal[[#This Row],[Index]],Directory[Index],0),MATCH('DEAL DIRECTORY'!P$5,Directory[#Headers],0))</f>
        <v>5</v>
      </c>
      <c r="Q280" s="129" t="str">
        <f>INDEX(Directory[],MATCH(tbl_deal[[#This Row],[Index]],Directory[Index],0),MATCH('DEAL DIRECTORY'!Q$5,Directory[#Headers],0))</f>
        <v>3</v>
      </c>
      <c r="R280" s="129" t="str">
        <f>INDEX(Directory[],MATCH(tbl_deal[[#This Row],[Index]],Directory[Index],0),MATCH('DEAL DIRECTORY'!R$5,Directory[#Headers],0))</f>
        <v>3mL+90</v>
      </c>
      <c r="S280" s="129" t="str">
        <f>INDEX(Directory[],MATCH(tbl_deal[[#This Row],[Index]],Directory[Index],0),MATCH('DEAL DIRECTORY'!S$5,Directory[#Headers],0))</f>
        <v>3ML+135a</v>
      </c>
      <c r="T280" s="129" t="str">
        <f>INDEX(Directory[],MATCH(tbl_deal[[#This Row],[Index]],Directory[Index],0),MATCH('DEAL DIRECTORY'!T$5,Directory[#Headers],0))</f>
        <v>n/a</v>
      </c>
      <c r="U280" s="129" t="str">
        <f>INDEX(Directory[],MATCH(tbl_deal[[#This Row],[Index]],Directory[Index],0),MATCH('DEAL DIRECTORY'!U$5,Directory[#Headers],0))</f>
        <v>--</v>
      </c>
      <c r="V280" s="131">
        <f>INDEX(Directory[],MATCH(tbl_deal[[#This Row],[Index]],Directory[Index],0),MATCH('DEAL DIRECTORY'!V$5,Directory[#Headers],0))</f>
        <v>0</v>
      </c>
      <c r="W280" s="129" t="str">
        <f>INDEX(Directory[],MATCH(tbl_deal[[#This Row],[Index]],Directory[Index],0),MATCH('DEAL DIRECTORY'!W$5,Directory[#Headers],0))</f>
        <v>直发</v>
      </c>
      <c r="X280" s="129" t="str">
        <f>INDEX(Directory[],MATCH(tbl_deal[[#This Row],[Index]],Directory[Index],0),MATCH('DEAL DIRECTORY'!X$5,Directory[#Headers],0))</f>
        <v>浮息债券</v>
      </c>
      <c r="Y280" s="129" t="str">
        <f>INDEX(Directory[],MATCH(tbl_deal[[#This Row],[Index]],Directory[Index],0),MATCH('DEAL DIRECTORY'!Y$5,Directory[#Headers],0))</f>
        <v>港交所</v>
      </c>
      <c r="Z280" s="129" t="str">
        <f>INDEX(Directory[],MATCH(tbl_deal[[#This Row],[Index]],Directory[Index],0),MATCH('DEAL DIRECTORY'!Z$5,Directory[#Headers],0))</f>
        <v>浮息</v>
      </c>
      <c r="AA280" s="129" t="str">
        <f>INDEX(Directory[],MATCH(tbl_deal[[#This Row],[Index]],Directory[Index],0),MATCH('DEAL DIRECTORY'!AA$5,Directory[#Headers],0))</f>
        <v/>
      </c>
      <c r="AB280" s="129" t="str">
        <f>INDEX(Directory[],MATCH(tbl_deal[[#This Row],[Index]],Directory[Index],0),MATCH('DEAL DIRECTORY'!AB$5,Directory[#Headers],0))</f>
        <v>BISL,港分</v>
      </c>
      <c r="AC280" s="129" t="str">
        <f>INDEX(Directory[],MATCH(tbl_deal[[#This Row],[Index]],Directory[Index],0),MATCH('DEAL DIRECTORY'!AC$5,Directory[#Headers],0))</f>
        <v>--</v>
      </c>
      <c r="AD280" s="129" t="str">
        <f>INDEX(Directory[],MATCH(tbl_deal[[#This Row],[Index]],Directory[Index],0),MATCH('DEAL DIRECTORY'!AD$5,Directory[#Headers],0))</f>
        <v>--</v>
      </c>
      <c r="AE280" s="129" t="str">
        <f>INDEX(Directory[],MATCH(tbl_deal[[#This Row],[Index]],Directory[Index],0),MATCH('DEAL DIRECTORY'!AE$5,Directory[#Headers],0))</f>
        <v>--</v>
      </c>
      <c r="AF280" s="129" t="str">
        <f>INDEX(Directory[],MATCH(tbl_deal[[#This Row],[Index]],Directory[Index],0),MATCH('DEAL DIRECTORY'!AF$5,Directory[#Headers],0))</f>
        <v>N</v>
      </c>
      <c r="AG280" s="129" t="str">
        <f>INDEX(Directory[],MATCH(tbl_deal[[#This Row],[Index]],Directory[Index],0),MATCH('DEAL DIRECTORY'!AG$5,Directory[#Headers],0))</f>
        <v>中国民生银行股份有限公司</v>
      </c>
      <c r="AH280" s="129" t="str">
        <f>INDEX(Directory[],MATCH(tbl_deal[[#This Row],[Index]],Directory[Index],0),MATCH('DEAL DIRECTORY'!AH$5,Directory[#Headers],0))</f>
        <v>n/a</v>
      </c>
      <c r="AI280" s="129" t="str">
        <f>INDEX(Directory[],MATCH(tbl_deal[[#This Row],[Index]],Directory[Index],0),MATCH('DEAL DIRECTORY'!AI$5,Directory[#Headers],0))</f>
        <v>n/a</v>
      </c>
      <c r="AJ280" s="129" t="str">
        <f>INDEX(Directory[],MATCH(tbl_deal[[#This Row],[Index]],Directory[Index],0),MATCH('DEAL DIRECTORY'!AJ$5,Directory[#Headers],0))</f>
        <v>北京</v>
      </c>
      <c r="AK280" s="129" t="str">
        <f>INDEX(Directory[],MATCH(tbl_deal[[#This Row],[Index]],Directory[Index],0),MATCH('DEAL DIRECTORY'!AK$5,Directory[#Headers],0))</f>
        <v>西城区</v>
      </c>
      <c r="AL280" s="129" t="str">
        <f>INDEX(Directory[],MATCH(tbl_deal[[#This Row],[Index]],Directory[Index],0),MATCH('DEAL DIRECTORY'!AL$5,Directory[#Headers],0))</f>
        <v>--</v>
      </c>
      <c r="AM280" s="129" t="str">
        <f>INDEX(Directory[],MATCH(tbl_deal[[#This Row],[Index]],Directory[Index],0),MATCH('DEAL DIRECTORY'!AM$5,Directory[#Headers],0))</f>
        <v>--</v>
      </c>
      <c r="AN280" s="129" t="str">
        <f>INDEX(Directory[],MATCH(tbl_deal[[#This Row],[Index]],Directory[Index],0),MATCH('DEAL DIRECTORY'!AN$5,Directory[#Headers],0))</f>
        <v>--</v>
      </c>
      <c r="AO280" s="132" t="str">
        <f>IF(ISBLANK(INDEX(Directory[],MATCH(tbl_deal[[#This Row],[Index]],Directory[Index],0),MATCH('DEAL DIRECTORY'!AO$5,Directory[#Headers],0))),"--",INDEX(Directory[],MATCH(tbl_deal[[#This Row],[Index]],Directory[Index],0),MATCH('DEAL DIRECTORY'!AO$5,Directory[#Headers],0)))</f>
        <v>--</v>
      </c>
      <c r="AP280" s="129">
        <f>INDEX(Directory[],MATCH(tbl_deal[[#This Row],[Index]],Directory[Index],0),MATCH('DEAL DIRECTORY'!AP$5,Directory[#Headers],0))</f>
        <v>5</v>
      </c>
      <c r="AQ280" s="129">
        <f>INDEX(Directory[],MATCH(tbl_deal[[#This Row],[Index]],Directory[Index],0),MATCH('DEAL DIRECTORY'!AQ$5,Directory[#Headers],0))</f>
        <v>33.488</v>
      </c>
      <c r="AR280" s="129">
        <f>INDEX(Directory[],MATCH(tbl_deal[[#This Row],[Index]],Directory[Index],0),MATCH('DEAL DIRECTORY'!AR$5,Directory[#Headers],0))</f>
        <v>38.76</v>
      </c>
      <c r="AS280" s="129" t="str">
        <f>INDEX(Directory[],MATCH(tbl_deal[[#This Row],[Index]],Directory[Index],0),MATCH('DEAL DIRECTORY'!AS$5,Directory[#Headers],0))</f>
        <v>民企</v>
      </c>
      <c r="AT280" s="129" t="str">
        <f>INDEX(Directory[],MATCH(tbl_deal[[#This Row],[Index]],Directory[Index],0),MATCH('DEAL DIRECTORY'!AT$5,Directory[#Headers],0))</f>
        <v>金融机构</v>
      </c>
      <c r="AU280" s="129" t="str">
        <f>INDEX(Directory[],MATCH(tbl_deal[[#This Row],[Index]],Directory[Index],0),MATCH('DEAL DIRECTORY'!AU$5,Directory[#Headers],0))</f>
        <v>银行</v>
      </c>
      <c r="AV280" s="129" t="str">
        <f>INDEX(Directory[],MATCH(tbl_deal[[#This Row],[Index]],Directory[Index],0),MATCH('DEAL DIRECTORY'!AV$5,Directory[#Headers],0))</f>
        <v>直发</v>
      </c>
      <c r="AW280" s="129" t="str">
        <f>INDEX(Directory[],MATCH(tbl_deal[[#This Row],[Index]],Directory[Index],0),MATCH('DEAL DIRECTORY'!AW$5,Directory[#Headers],0))</f>
        <v>投资级</v>
      </c>
      <c r="AX280" s="129" t="str">
        <f>INDEX(Directory[],MATCH(tbl_deal[[#This Row],[Index]],Directory[Index],0),MATCH('DEAL DIRECTORY'!AX$5,Directory[#Headers],0))</f>
        <v>3-5亿</v>
      </c>
      <c r="AY280" s="133" t="str">
        <f>INDEX(Directory[],MATCH(tbl_deal[[#This Row],[Index]],Directory[Index],0),MATCH('DEAL DIRECTORY'!AY$5,Directory[#Headers],0))</f>
        <v>20年</v>
      </c>
      <c r="AZ280" s="129" t="str">
        <f>INDEX(Directory[],MATCH(tbl_deal[[#This Row],[Index]],Directory[Index],0),MATCH('DEAL DIRECTORY'!AZ$5,Directory[#Headers],0))</f>
        <v>Q4</v>
      </c>
      <c r="BA280" s="129" t="str">
        <f>INDEX(Directory[],MATCH(tbl_deal[[#This Row],[Index]],Directory[Index],0),MATCH('DEAL DIRECTORY'!BA$5,Directory[#Headers],0))</f>
        <v>10月</v>
      </c>
      <c r="BB280" s="129" t="str">
        <f>INDEX(Directory[],MATCH(tbl_deal[[#This Row],[Index]],Directory[Index],0),MATCH('DEAL DIRECTORY'!BB$5,Directory[#Headers],0))</f>
        <v>--</v>
      </c>
      <c r="BC280" s="129" t="str">
        <f>INDEX(Directory[],MATCH(tbl_deal[[#This Row],[Index]],Directory[Index],0),MATCH('DEAL DIRECTORY'!BC$5,Directory[#Headers],0))</f>
        <v>CHINA MINSHENG BANKING CORP LTD/HONG KONG</v>
      </c>
      <c r="BD280" s="129" t="str">
        <f>INDEX(Directory[],MATCH(tbl_deal[[#This Row],[Index]],Directory[Index],0),MATCH('DEAL DIRECTORY'!BD$5,Directory[#Headers],0))</f>
        <v>XS2243890196</v>
      </c>
      <c r="BE280" s="137" t="str">
        <f>INDEX(Directory[],MATCH(tbl_deal[[#This Row],[Index]],Directory[Index],0),MATCH('DEAL DIRECTORY'!BE$5,Directory[#Headers],0))</f>
        <v>20年10月</v>
      </c>
      <c r="BF280" s="137" t="str">
        <f>INDEX(Directory[],MATCH(tbl_deal[[#This Row],[Index]],Directory[Index],0),MATCH('DEAL DIRECTORY'!BF$5,Directory[#Headers],0))</f>
        <v>民生银行</v>
      </c>
      <c r="BG280" s="137" t="str">
        <f>INDEX(Directory[],MATCH(tbl_deal[[#This Row],[Index]],Directory[Index],0),MATCH('DEAL DIRECTORY'!BG$5,Directory[#Headers],0))</f>
        <v>--/BBB-/--</v>
      </c>
      <c r="BH280" s="137" t="str">
        <f>INDEX(Directory[],MATCH(tbl_deal[[#This Row],[Index]],Directory[Index],0),MATCH('DEAL DIRECTORY'!BH$5,Directory[#Headers],0))</f>
        <v>浮息债券</v>
      </c>
      <c r="BI280" s="137" t="str">
        <f>INDEX(Directory[],MATCH(tbl_deal[[#This Row],[Index]],Directory[Index],0),MATCH('DEAL DIRECTORY'!BI$5,Directory[#Headers],0))</f>
        <v>5亿美元</v>
      </c>
      <c r="BJ280" s="137" t="str">
        <f>INDEX(Directory[],MATCH(tbl_deal[[#This Row],[Index]],Directory[Index],0),MATCH('DEAL DIRECTORY'!BJ$5,Directory[#Headers],0))</f>
        <v>3年</v>
      </c>
      <c r="BK280" s="137" t="str">
        <f>INDEX(Directory[],MATCH(tbl_deal[[#This Row],[Index]],Directory[Index],0),MATCH('DEAL DIRECTORY'!BK$5,Directory[#Headers],0))</f>
        <v>3mL+90</v>
      </c>
      <c r="BL280" s="137" t="str">
        <f>INDEX(Directory[],MATCH(tbl_deal[[#This Row],[Index]],Directory[Index],0),MATCH('DEAL DIRECTORY'!BL$5,Directory[#Headers],0))</f>
        <v>账簿管理人</v>
      </c>
      <c r="BM280" s="129" t="str">
        <f>INDEX(Directory[],MATCH(tbl_deal[[#This Row],[Index]],Directory[Index],0),MATCH('DEAL DIRECTORY'!BM$5,Directory[#Headers],0))</f>
        <v/>
      </c>
      <c r="BN280" s="4"/>
      <c r="BO280" s="4"/>
      <c r="BP280" s="4"/>
    </row>
    <row r="281" spans="3:68" ht="20.25" customHeight="1" x14ac:dyDescent="0.25">
      <c r="C281" s="129">
        <f>Directory[[#This Row],[Index]]</f>
        <v>190</v>
      </c>
      <c r="D281" s="130">
        <f>INDEX(Directory[],MATCH(tbl_deal[[#This Row],[Index]],Directory[Index],0),MATCH('DEAL DIRECTORY'!D$5,Directory[#Headers],0))</f>
        <v>44096</v>
      </c>
      <c r="E281" s="129" t="str">
        <f>INDEX(Directory[],MATCH(tbl_deal[[#This Row],[Index]],Directory[Index],0),MATCH('DEAL DIRECTORY'!E$5,Directory[#Headers],0))</f>
        <v/>
      </c>
      <c r="F281" s="129" t="str">
        <f>INDEX(Directory[],MATCH(tbl_deal[[#This Row],[Index]],Directory[Index],0),MATCH('DEAL DIRECTORY'!F$5,Directory[#Headers],0))</f>
        <v/>
      </c>
      <c r="G281" s="129" t="str">
        <f>INDEX(Directory[],MATCH(tbl_deal[[#This Row],[Index]],Directory[Index],0),MATCH('DEAL DIRECTORY'!G$5,Directory[#Headers],0))</f>
        <v>Mercury IX</v>
      </c>
      <c r="H281" s="135" t="str">
        <f>IF(tbl_deal[[#This Row],[FolderPath]]="","",HYPERLINK(tbl_deal[[#This Row],[FolderPath]],"📂"))</f>
        <v/>
      </c>
      <c r="I281" s="129" t="str">
        <f>INDEX(Directory[],MATCH(tbl_deal[[#This Row],[Index]],Directory[Index],0),MATCH('DEAL DIRECTORY'!I$5,Directory[#Headers],0))</f>
        <v>JBR</v>
      </c>
      <c r="J281" s="129" t="str">
        <f>INDEX(Directory[],MATCH(tbl_deal[[#This Row],[Index]],Directory[Index],0),MATCH('DEAL DIRECTORY'!J$5,Directory[#Headers],0))</f>
        <v>n/a</v>
      </c>
      <c r="K281" s="129" t="str">
        <f>INDEX(Directory[],MATCH(tbl_deal[[#This Row],[Index]],Directory[Index],0),MATCH('DEAL DIRECTORY'!K$5,Directory[#Headers],0))</f>
        <v>n/a</v>
      </c>
      <c r="L281" s="129">
        <f>INDEX(Directory[],MATCH(tbl_deal[[#This Row],[Index]],Directory[Index],0),MATCH('DEAL DIRECTORY'!L$5,Directory[#Headers],0))</f>
        <v>1</v>
      </c>
      <c r="M281" s="129" t="str">
        <f>INDEX(Directory[],MATCH(tbl_deal[[#This Row],[Index]],Directory[Index],0),MATCH('DEAL DIRECTORY'!M$5,Directory[#Headers],0))</f>
        <v>中国电建</v>
      </c>
      <c r="N281" s="129" t="str">
        <f>INDEX(Directory[],MATCH(tbl_deal[[#This Row],[Index]],Directory[Index],0),MATCH('DEAL DIRECTORY'!N$5,Directory[#Headers],0))</f>
        <v>--/--/BBB</v>
      </c>
      <c r="O281" s="129" t="str">
        <f>INDEX(Directory[],MATCH(tbl_deal[[#This Row],[Index]],Directory[Index],0),MATCH('DEAL DIRECTORY'!O$5,Directory[#Headers],0))</f>
        <v>USD</v>
      </c>
      <c r="P281" s="129">
        <f>INDEX(Directory[],MATCH(tbl_deal[[#This Row],[Index]],Directory[Index],0),MATCH('DEAL DIRECTORY'!P$5,Directory[#Headers],0))</f>
        <v>3</v>
      </c>
      <c r="Q281" s="129" t="str">
        <f>INDEX(Directory[],MATCH(tbl_deal[[#This Row],[Index]],Directory[Index],0),MATCH('DEAL DIRECTORY'!Q$5,Directory[#Headers],0))</f>
        <v>PNC5</v>
      </c>
      <c r="R281" s="129" t="str">
        <f>INDEX(Directory[],MATCH(tbl_deal[[#This Row],[Index]],Directory[Index],0),MATCH('DEAL DIRECTORY'!R$5,Directory[#Headers],0))</f>
        <v>3.45%</v>
      </c>
      <c r="S281" s="129" t="str">
        <f>INDEX(Directory[],MATCH(tbl_deal[[#This Row],[Index]],Directory[Index],0),MATCH('DEAL DIRECTORY'!S$5,Directory[#Headers],0))</f>
        <v>3.85%a</v>
      </c>
      <c r="T281" s="129" t="str">
        <f>INDEX(Directory[],MATCH(tbl_deal[[#This Row],[Index]],Directory[Index],0),MATCH('DEAL DIRECTORY'!T$5,Directory[#Headers],0))</f>
        <v>n/a</v>
      </c>
      <c r="U281" s="129" t="str">
        <f>INDEX(Directory[],MATCH(tbl_deal[[#This Row],[Index]],Directory[Index],0),MATCH('DEAL DIRECTORY'!U$5,Directory[#Headers],0))</f>
        <v>--</v>
      </c>
      <c r="V281" s="131">
        <f>INDEX(Directory[],MATCH(tbl_deal[[#This Row],[Index]],Directory[Index],0),MATCH('DEAL DIRECTORY'!V$5,Directory[#Headers],0))</f>
        <v>0</v>
      </c>
      <c r="W281" s="129" t="str">
        <f>INDEX(Directory[],MATCH(tbl_deal[[#This Row],[Index]],Directory[Index],0),MATCH('DEAL DIRECTORY'!W$5,Directory[#Headers],0))</f>
        <v>担保</v>
      </c>
      <c r="X281" s="129" t="str">
        <f>INDEX(Directory[],MATCH(tbl_deal[[#This Row],[Index]],Directory[Index],0),MATCH('DEAL DIRECTORY'!X$5,Directory[#Headers],0))</f>
        <v>高级永续债券</v>
      </c>
      <c r="Y281" s="129" t="str">
        <f>INDEX(Directory[],MATCH(tbl_deal[[#This Row],[Index]],Directory[Index],0),MATCH('DEAL DIRECTORY'!Y$5,Directory[#Headers],0))</f>
        <v>港交所</v>
      </c>
      <c r="Z281" s="129" t="str">
        <f>INDEX(Directory[],MATCH(tbl_deal[[#This Row],[Index]],Directory[Index],0),MATCH('DEAL DIRECTORY'!Z$5,Directory[#Headers],0))</f>
        <v>高级永续</v>
      </c>
      <c r="AA281" s="129" t="str">
        <f>INDEX(Directory[],MATCH(tbl_deal[[#This Row],[Index]],Directory[Index],0),MATCH('DEAL DIRECTORY'!AA$5,Directory[#Headers],0))</f>
        <v/>
      </c>
      <c r="AB281" s="129" t="str">
        <f>INDEX(Directory[],MATCH(tbl_deal[[#This Row],[Index]],Directory[Index],0),MATCH('DEAL DIRECTORY'!AB$5,Directory[#Headers],0))</f>
        <v>BISL,港分</v>
      </c>
      <c r="AC281" s="129" t="str">
        <f>INDEX(Directory[],MATCH(tbl_deal[[#This Row],[Index]],Directory[Index],0),MATCH('DEAL DIRECTORY'!AC$5,Directory[#Headers],0))</f>
        <v>--</v>
      </c>
      <c r="AD281" s="129" t="str">
        <f>INDEX(Directory[],MATCH(tbl_deal[[#This Row],[Index]],Directory[Index],0),MATCH('DEAL DIRECTORY'!AD$5,Directory[#Headers],0))</f>
        <v>--</v>
      </c>
      <c r="AE281" s="129" t="str">
        <f>INDEX(Directory[],MATCH(tbl_deal[[#This Row],[Index]],Directory[Index],0),MATCH('DEAL DIRECTORY'!AE$5,Directory[#Headers],0))</f>
        <v>--</v>
      </c>
      <c r="AF281" s="129" t="str">
        <f>INDEX(Directory[],MATCH(tbl_deal[[#This Row],[Index]],Directory[Index],0),MATCH('DEAL DIRECTORY'!AF$5,Directory[#Headers],0))</f>
        <v>N</v>
      </c>
      <c r="AG281" s="129" t="str">
        <f>INDEX(Directory[],MATCH(tbl_deal[[#This Row],[Index]],Directory[Index],0),MATCH('DEAL DIRECTORY'!AG$5,Directory[#Headers],0))</f>
        <v>中国电力建设集团有限公司</v>
      </c>
      <c r="AH281" s="129" t="str">
        <f>INDEX(Directory[],MATCH(tbl_deal[[#This Row],[Index]],Directory[Index],0),MATCH('DEAL DIRECTORY'!AH$5,Directory[#Headers],0))</f>
        <v>n/a</v>
      </c>
      <c r="AI281" s="129" t="str">
        <f>INDEX(Directory[],MATCH(tbl_deal[[#This Row],[Index]],Directory[Index],0),MATCH('DEAL DIRECTORY'!AI$5,Directory[#Headers],0))</f>
        <v>n/a</v>
      </c>
      <c r="AJ281" s="129" t="str">
        <f>INDEX(Directory[],MATCH(tbl_deal[[#This Row],[Index]],Directory[Index],0),MATCH('DEAL DIRECTORY'!AJ$5,Directory[#Headers],0))</f>
        <v>北京</v>
      </c>
      <c r="AK281" s="129" t="str">
        <f>INDEX(Directory[],MATCH(tbl_deal[[#This Row],[Index]],Directory[Index],0),MATCH('DEAL DIRECTORY'!AK$5,Directory[#Headers],0))</f>
        <v>海淀区</v>
      </c>
      <c r="AL281" s="129" t="str">
        <f>INDEX(Directory[],MATCH(tbl_deal[[#This Row],[Index]],Directory[Index],0),MATCH('DEAL DIRECTORY'!AL$5,Directory[#Headers],0))</f>
        <v>--</v>
      </c>
      <c r="AM281" s="129" t="str">
        <f>INDEX(Directory[],MATCH(tbl_deal[[#This Row],[Index]],Directory[Index],0),MATCH('DEAL DIRECTORY'!AM$5,Directory[#Headers],0))</f>
        <v>--</v>
      </c>
      <c r="AN281" s="129" t="str">
        <f>INDEX(Directory[],MATCH(tbl_deal[[#This Row],[Index]],Directory[Index],0),MATCH('DEAL DIRECTORY'!AN$5,Directory[#Headers],0))</f>
        <v>--</v>
      </c>
      <c r="AO281" s="132" t="str">
        <f>IF(ISBLANK(INDEX(Directory[],MATCH(tbl_deal[[#This Row],[Index]],Directory[Index],0),MATCH('DEAL DIRECTORY'!AO$5,Directory[#Headers],0))),"--",INDEX(Directory[],MATCH(tbl_deal[[#This Row],[Index]],Directory[Index],0),MATCH('DEAL DIRECTORY'!AO$5,Directory[#Headers],0)))</f>
        <v>--</v>
      </c>
      <c r="AP281" s="129">
        <f>INDEX(Directory[],MATCH(tbl_deal[[#This Row],[Index]],Directory[Index],0),MATCH('DEAL DIRECTORY'!AP$5,Directory[#Headers],0))</f>
        <v>3</v>
      </c>
      <c r="AQ281" s="129">
        <f>INDEX(Directory[],MATCH(tbl_deal[[#This Row],[Index]],Directory[Index],0),MATCH('DEAL DIRECTORY'!AQ$5,Directory[#Headers],0))</f>
        <v>20.34</v>
      </c>
      <c r="AR281" s="129">
        <f>INDEX(Directory[],MATCH(tbl_deal[[#This Row],[Index]],Directory[Index],0),MATCH('DEAL DIRECTORY'!AR$5,Directory[#Headers],0))</f>
        <v>23.256</v>
      </c>
      <c r="AS281" s="129" t="str">
        <f>INDEX(Directory[],MATCH(tbl_deal[[#This Row],[Index]],Directory[Index],0),MATCH('DEAL DIRECTORY'!AS$5,Directory[#Headers],0))</f>
        <v>央企</v>
      </c>
      <c r="AT281" s="129" t="str">
        <f>INDEX(Directory[],MATCH(tbl_deal[[#This Row],[Index]],Directory[Index],0),MATCH('DEAL DIRECTORY'!AT$5,Directory[#Headers],0))</f>
        <v>产业</v>
      </c>
      <c r="AU281" s="129" t="str">
        <f>INDEX(Directory[],MATCH(tbl_deal[[#This Row],[Index]],Directory[Index],0),MATCH('DEAL DIRECTORY'!AU$5,Directory[#Headers],0))</f>
        <v>--</v>
      </c>
      <c r="AV281" s="129" t="str">
        <f>INDEX(Directory[],MATCH(tbl_deal[[#This Row],[Index]],Directory[Index],0),MATCH('DEAL DIRECTORY'!AV$5,Directory[#Headers],0))</f>
        <v>担保</v>
      </c>
      <c r="AW281" s="129" t="str">
        <f>INDEX(Directory[],MATCH(tbl_deal[[#This Row],[Index]],Directory[Index],0),MATCH('DEAL DIRECTORY'!AW$5,Directory[#Headers],0))</f>
        <v>投资级</v>
      </c>
      <c r="AX281" s="129" t="str">
        <f>INDEX(Directory[],MATCH(tbl_deal[[#This Row],[Index]],Directory[Index],0),MATCH('DEAL DIRECTORY'!AX$5,Directory[#Headers],0))</f>
        <v>2-3亿</v>
      </c>
      <c r="AY281" s="133" t="str">
        <f>INDEX(Directory[],MATCH(tbl_deal[[#This Row],[Index]],Directory[Index],0),MATCH('DEAL DIRECTORY'!AY$5,Directory[#Headers],0))</f>
        <v>20年</v>
      </c>
      <c r="AZ281" s="129" t="str">
        <f>INDEX(Directory[],MATCH(tbl_deal[[#This Row],[Index]],Directory[Index],0),MATCH('DEAL DIRECTORY'!AZ$5,Directory[#Headers],0))</f>
        <v>Q3</v>
      </c>
      <c r="BA281" s="129" t="str">
        <f>INDEX(Directory[],MATCH(tbl_deal[[#This Row],[Index]],Directory[Index],0),MATCH('DEAL DIRECTORY'!BA$5,Directory[#Headers],0))</f>
        <v>09月</v>
      </c>
      <c r="BB281" s="129" t="str">
        <f>INDEX(Directory[],MATCH(tbl_deal[[#This Row],[Index]],Directory[Index],0),MATCH('DEAL DIRECTORY'!BB$5,Directory[#Headers],0))</f>
        <v>--</v>
      </c>
      <c r="BC281" s="129" t="str">
        <f>INDEX(Directory[],MATCH(tbl_deal[[#This Row],[Index]],Directory[Index],0),MATCH('DEAL DIRECTORY'!BC$5,Directory[#Headers],0))</f>
        <v>DIANJIAN HAIYU LTD</v>
      </c>
      <c r="BD281" s="129" t="str">
        <f>INDEX(Directory[],MATCH(tbl_deal[[#This Row],[Index]],Directory[Index],0),MATCH('DEAL DIRECTORY'!BD$5,Directory[#Headers],0))</f>
        <v>XS2229091124</v>
      </c>
      <c r="BE281" s="137" t="str">
        <f>INDEX(Directory[],MATCH(tbl_deal[[#This Row],[Index]],Directory[Index],0),MATCH('DEAL DIRECTORY'!BE$5,Directory[#Headers],0))</f>
        <v>20年09月</v>
      </c>
      <c r="BF281" s="137" t="str">
        <f>INDEX(Directory[],MATCH(tbl_deal[[#This Row],[Index]],Directory[Index],0),MATCH('DEAL DIRECTORY'!BF$5,Directory[#Headers],0))</f>
        <v>中国电建</v>
      </c>
      <c r="BG281" s="137" t="str">
        <f>INDEX(Directory[],MATCH(tbl_deal[[#This Row],[Index]],Directory[Index],0),MATCH('DEAL DIRECTORY'!BG$5,Directory[#Headers],0))</f>
        <v>--/--/BBB</v>
      </c>
      <c r="BH281" s="137" t="str">
        <f>INDEX(Directory[],MATCH(tbl_deal[[#This Row],[Index]],Directory[Index],0),MATCH('DEAL DIRECTORY'!BH$5,Directory[#Headers],0))</f>
        <v>高级永续债券</v>
      </c>
      <c r="BI281" s="137" t="str">
        <f>INDEX(Directory[],MATCH(tbl_deal[[#This Row],[Index]],Directory[Index],0),MATCH('DEAL DIRECTORY'!BI$5,Directory[#Headers],0))</f>
        <v>3亿美元</v>
      </c>
      <c r="BJ281" s="137" t="str">
        <f>INDEX(Directory[],MATCH(tbl_deal[[#This Row],[Index]],Directory[Index],0),MATCH('DEAL DIRECTORY'!BJ$5,Directory[#Headers],0))</f>
        <v>永续(前5年不可赎回)</v>
      </c>
      <c r="BK281" s="137" t="str">
        <f>INDEX(Directory[],MATCH(tbl_deal[[#This Row],[Index]],Directory[Index],0),MATCH('DEAL DIRECTORY'!BK$5,Directory[#Headers],0))</f>
        <v>3.45%</v>
      </c>
      <c r="BL281" s="137" t="str">
        <f>INDEX(Directory[],MATCH(tbl_deal[[#This Row],[Index]],Directory[Index],0),MATCH('DEAL DIRECTORY'!BL$5,Directory[#Headers],0))</f>
        <v>账簿管理人</v>
      </c>
      <c r="BM281" s="129" t="str">
        <f>INDEX(Directory[],MATCH(tbl_deal[[#This Row],[Index]],Directory[Index],0),MATCH('DEAL DIRECTORY'!BM$5,Directory[#Headers],0))</f>
        <v/>
      </c>
      <c r="BN281" s="4"/>
      <c r="BO281" s="4"/>
      <c r="BP281" s="4"/>
    </row>
    <row r="282" spans="3:68" ht="20.25" customHeight="1" x14ac:dyDescent="0.25">
      <c r="C282" s="129">
        <f>Directory[[#This Row],[Index]]</f>
        <v>189</v>
      </c>
      <c r="D282" s="130">
        <f>INDEX(Directory[],MATCH(tbl_deal[[#This Row],[Index]],Directory[Index],0),MATCH('DEAL DIRECTORY'!D$5,Directory[#Headers],0))</f>
        <v>44089</v>
      </c>
      <c r="E282" s="129" t="str">
        <f>INDEX(Directory[],MATCH(tbl_deal[[#This Row],[Index]],Directory[Index],0),MATCH('DEAL DIRECTORY'!E$5,Directory[#Headers],0))</f>
        <v/>
      </c>
      <c r="F282" s="129" t="str">
        <f>INDEX(Directory[],MATCH(tbl_deal[[#This Row],[Index]],Directory[Index],0),MATCH('DEAL DIRECTORY'!F$5,Directory[#Headers],0))</f>
        <v/>
      </c>
      <c r="G282" s="129" t="str">
        <f>INDEX(Directory[],MATCH(tbl_deal[[#This Row],[Index]],Directory[Index],0),MATCH('DEAL DIRECTORY'!G$5,Directory[#Headers],0))</f>
        <v>Golden Sail</v>
      </c>
      <c r="H282" s="135" t="str">
        <f>IF(tbl_deal[[#This Row],[FolderPath]]="","",HYPERLINK(tbl_deal[[#This Row],[FolderPath]],"📂"))</f>
        <v/>
      </c>
      <c r="I282" s="129" t="str">
        <f>INDEX(Directory[],MATCH(tbl_deal[[#This Row],[Index]],Directory[Index],0),MATCH('DEAL DIRECTORY'!I$5,Directory[#Headers],0))</f>
        <v>JBR</v>
      </c>
      <c r="J282" s="129" t="str">
        <f>INDEX(Directory[],MATCH(tbl_deal[[#This Row],[Index]],Directory[Index],0),MATCH('DEAL DIRECTORY'!J$5,Directory[#Headers],0))</f>
        <v>n/a</v>
      </c>
      <c r="K282" s="129" t="str">
        <f>INDEX(Directory[],MATCH(tbl_deal[[#This Row],[Index]],Directory[Index],0),MATCH('DEAL DIRECTORY'!K$5,Directory[#Headers],0))</f>
        <v>n/a</v>
      </c>
      <c r="L282" s="129">
        <f>INDEX(Directory[],MATCH(tbl_deal[[#This Row],[Index]],Directory[Index],0),MATCH('DEAL DIRECTORY'!L$5,Directory[#Headers],0))</f>
        <v>1</v>
      </c>
      <c r="M282" s="129" t="str">
        <f>INDEX(Directory[],MATCH(tbl_deal[[#This Row],[Index]],Directory[Index],0),MATCH('DEAL DIRECTORY'!M$5,Directory[#Headers],0))</f>
        <v>中国三峡</v>
      </c>
      <c r="N282" s="129" t="str">
        <f>INDEX(Directory[],MATCH(tbl_deal[[#This Row],[Index]],Directory[Index],0),MATCH('DEAL DIRECTORY'!N$5,Directory[#Headers],0))</f>
        <v>A1/--/A+</v>
      </c>
      <c r="O282" s="129" t="str">
        <f>INDEX(Directory[],MATCH(tbl_deal[[#This Row],[Index]],Directory[Index],0),MATCH('DEAL DIRECTORY'!O$5,Directory[#Headers],0))</f>
        <v>USD</v>
      </c>
      <c r="P282" s="129">
        <f>INDEX(Directory[],MATCH(tbl_deal[[#This Row],[Index]],Directory[Index],0),MATCH('DEAL DIRECTORY'!P$5,Directory[#Headers],0))</f>
        <v>5</v>
      </c>
      <c r="Q282" s="129" t="str">
        <f>INDEX(Directory[],MATCH(tbl_deal[[#This Row],[Index]],Directory[Index],0),MATCH('DEAL DIRECTORY'!Q$5,Directory[#Headers],0))</f>
        <v>5</v>
      </c>
      <c r="R282" s="129" t="str">
        <f>INDEX(Directory[],MATCH(tbl_deal[[#This Row],[Index]],Directory[Index],0),MATCH('DEAL DIRECTORY'!R$5,Directory[#Headers],0))</f>
        <v>1.3%</v>
      </c>
      <c r="S282" s="129" t="str">
        <f>INDEX(Directory[],MATCH(tbl_deal[[#This Row],[Index]],Directory[Index],0),MATCH('DEAL DIRECTORY'!S$5,Directory[#Headers],0))</f>
        <v>T+145a</v>
      </c>
      <c r="T282" s="129" t="str">
        <f>INDEX(Directory[],MATCH(tbl_deal[[#This Row],[Index]],Directory[Index],0),MATCH('DEAL DIRECTORY'!T$5,Directory[#Headers],0))</f>
        <v>n/a</v>
      </c>
      <c r="U282" s="129" t="str">
        <f>INDEX(Directory[],MATCH(tbl_deal[[#This Row],[Index]],Directory[Index],0),MATCH('DEAL DIRECTORY'!U$5,Directory[#Headers],0))</f>
        <v>T+115</v>
      </c>
      <c r="V282" s="131">
        <f>INDEX(Directory[],MATCH(tbl_deal[[#This Row],[Index]],Directory[Index],0),MATCH('DEAL DIRECTORY'!V$5,Directory[#Headers],0))</f>
        <v>0</v>
      </c>
      <c r="W282" s="129" t="str">
        <f>INDEX(Directory[],MATCH(tbl_deal[[#This Row],[Index]],Directory[Index],0),MATCH('DEAL DIRECTORY'!W$5,Directory[#Headers],0))</f>
        <v>担保</v>
      </c>
      <c r="X282" s="129" t="str">
        <f>INDEX(Directory[],MATCH(tbl_deal[[#This Row],[Index]],Directory[Index],0),MATCH('DEAL DIRECTORY'!X$5,Directory[#Headers],0))</f>
        <v>--</v>
      </c>
      <c r="Y282" s="129" t="str">
        <f>INDEX(Directory[],MATCH(tbl_deal[[#This Row],[Index]],Directory[Index],0),MATCH('DEAL DIRECTORY'!Y$5,Directory[#Headers],0))</f>
        <v>新交所</v>
      </c>
      <c r="Z282" s="129" t="str">
        <f>INDEX(Directory[],MATCH(tbl_deal[[#This Row],[Index]],Directory[Index],0),MATCH('DEAL DIRECTORY'!Z$5,Directory[#Headers],0))</f>
        <v/>
      </c>
      <c r="AA282" s="129" t="str">
        <f>INDEX(Directory[],MATCH(tbl_deal[[#This Row],[Index]],Directory[Index],0),MATCH('DEAL DIRECTORY'!AA$5,Directory[#Headers],0))</f>
        <v/>
      </c>
      <c r="AB282" s="129" t="str">
        <f>INDEX(Directory[],MATCH(tbl_deal[[#This Row],[Index]],Directory[Index],0),MATCH('DEAL DIRECTORY'!AB$5,Directory[#Headers],0))</f>
        <v>BISL,港分</v>
      </c>
      <c r="AC282" s="129" t="str">
        <f>INDEX(Directory[],MATCH(tbl_deal[[#This Row],[Index]],Directory[Index],0),MATCH('DEAL DIRECTORY'!AC$5,Directory[#Headers],0))</f>
        <v>--</v>
      </c>
      <c r="AD282" s="129" t="str">
        <f>INDEX(Directory[],MATCH(tbl_deal[[#This Row],[Index]],Directory[Index],0),MATCH('DEAL DIRECTORY'!AD$5,Directory[#Headers],0))</f>
        <v>--</v>
      </c>
      <c r="AE282" s="129" t="str">
        <f>INDEX(Directory[],MATCH(tbl_deal[[#This Row],[Index]],Directory[Index],0),MATCH('DEAL DIRECTORY'!AE$5,Directory[#Headers],0))</f>
        <v>--</v>
      </c>
      <c r="AF282" s="129" t="str">
        <f>INDEX(Directory[],MATCH(tbl_deal[[#This Row],[Index]],Directory[Index],0),MATCH('DEAL DIRECTORY'!AF$5,Directory[#Headers],0))</f>
        <v>N</v>
      </c>
      <c r="AG282" s="129" t="str">
        <f>INDEX(Directory[],MATCH(tbl_deal[[#This Row],[Index]],Directory[Index],0),MATCH('DEAL DIRECTORY'!AG$5,Directory[#Headers],0))</f>
        <v>中国长江三峡集团有限公司</v>
      </c>
      <c r="AH282" s="129" t="str">
        <f>INDEX(Directory[],MATCH(tbl_deal[[#This Row],[Index]],Directory[Index],0),MATCH('DEAL DIRECTORY'!AH$5,Directory[#Headers],0))</f>
        <v>n/a</v>
      </c>
      <c r="AI282" s="129" t="str">
        <f>INDEX(Directory[],MATCH(tbl_deal[[#This Row],[Index]],Directory[Index],0),MATCH('DEAL DIRECTORY'!AI$5,Directory[#Headers],0))</f>
        <v>n/a</v>
      </c>
      <c r="AJ282" s="129" t="str">
        <f>INDEX(Directory[],MATCH(tbl_deal[[#This Row],[Index]],Directory[Index],0),MATCH('DEAL DIRECTORY'!AJ$5,Directory[#Headers],0))</f>
        <v>北京</v>
      </c>
      <c r="AK282" s="129" t="str">
        <f>INDEX(Directory[],MATCH(tbl_deal[[#This Row],[Index]],Directory[Index],0),MATCH('DEAL DIRECTORY'!AK$5,Directory[#Headers],0))</f>
        <v>海淀区</v>
      </c>
      <c r="AL282" s="129" t="str">
        <f>INDEX(Directory[],MATCH(tbl_deal[[#This Row],[Index]],Directory[Index],0),MATCH('DEAL DIRECTORY'!AL$5,Directory[#Headers],0))</f>
        <v>--</v>
      </c>
      <c r="AM282" s="129" t="str">
        <f>INDEX(Directory[],MATCH(tbl_deal[[#This Row],[Index]],Directory[Index],0),MATCH('DEAL DIRECTORY'!AM$5,Directory[#Headers],0))</f>
        <v>--</v>
      </c>
      <c r="AN282" s="129" t="str">
        <f>INDEX(Directory[],MATCH(tbl_deal[[#This Row],[Index]],Directory[Index],0),MATCH('DEAL DIRECTORY'!AN$5,Directory[#Headers],0))</f>
        <v>--</v>
      </c>
      <c r="AO282" s="132" t="str">
        <f>IF(ISBLANK(INDEX(Directory[],MATCH(tbl_deal[[#This Row],[Index]],Directory[Index],0),MATCH('DEAL DIRECTORY'!AO$5,Directory[#Headers],0))),"--",INDEX(Directory[],MATCH(tbl_deal[[#This Row],[Index]],Directory[Index],0),MATCH('DEAL DIRECTORY'!AO$5,Directory[#Headers],0)))</f>
        <v>--</v>
      </c>
      <c r="AP282" s="129">
        <f>INDEX(Directory[],MATCH(tbl_deal[[#This Row],[Index]],Directory[Index],0),MATCH('DEAL DIRECTORY'!AP$5,Directory[#Headers],0))</f>
        <v>5</v>
      </c>
      <c r="AQ282" s="129">
        <f>INDEX(Directory[],MATCH(tbl_deal[[#This Row],[Index]],Directory[Index],0),MATCH('DEAL DIRECTORY'!AQ$5,Directory[#Headers],0))</f>
        <v>33.912999999999997</v>
      </c>
      <c r="AR282" s="129">
        <f>INDEX(Directory[],MATCH(tbl_deal[[#This Row],[Index]],Directory[Index],0),MATCH('DEAL DIRECTORY'!AR$5,Directory[#Headers],0))</f>
        <v>38.76</v>
      </c>
      <c r="AS282" s="129" t="str">
        <f>INDEX(Directory[],MATCH(tbl_deal[[#This Row],[Index]],Directory[Index],0),MATCH('DEAL DIRECTORY'!AS$5,Directory[#Headers],0))</f>
        <v>央企</v>
      </c>
      <c r="AT282" s="129" t="str">
        <f>INDEX(Directory[],MATCH(tbl_deal[[#This Row],[Index]],Directory[Index],0),MATCH('DEAL DIRECTORY'!AT$5,Directory[#Headers],0))</f>
        <v>产业</v>
      </c>
      <c r="AU282" s="129" t="str">
        <f>INDEX(Directory[],MATCH(tbl_deal[[#This Row],[Index]],Directory[Index],0),MATCH('DEAL DIRECTORY'!AU$5,Directory[#Headers],0))</f>
        <v>--</v>
      </c>
      <c r="AV282" s="129" t="str">
        <f>INDEX(Directory[],MATCH(tbl_deal[[#This Row],[Index]],Directory[Index],0),MATCH('DEAL DIRECTORY'!AV$5,Directory[#Headers],0))</f>
        <v>担保</v>
      </c>
      <c r="AW282" s="129" t="str">
        <f>INDEX(Directory[],MATCH(tbl_deal[[#This Row],[Index]],Directory[Index],0),MATCH('DEAL DIRECTORY'!AW$5,Directory[#Headers],0))</f>
        <v>投资级</v>
      </c>
      <c r="AX282" s="129" t="str">
        <f>INDEX(Directory[],MATCH(tbl_deal[[#This Row],[Index]],Directory[Index],0),MATCH('DEAL DIRECTORY'!AX$5,Directory[#Headers],0))</f>
        <v>3-5亿</v>
      </c>
      <c r="AY282" s="133" t="str">
        <f>INDEX(Directory[],MATCH(tbl_deal[[#This Row],[Index]],Directory[Index],0),MATCH('DEAL DIRECTORY'!AY$5,Directory[#Headers],0))</f>
        <v>20年</v>
      </c>
      <c r="AZ282" s="129" t="str">
        <f>INDEX(Directory[],MATCH(tbl_deal[[#This Row],[Index]],Directory[Index],0),MATCH('DEAL DIRECTORY'!AZ$5,Directory[#Headers],0))</f>
        <v>Q3</v>
      </c>
      <c r="BA282" s="129" t="str">
        <f>INDEX(Directory[],MATCH(tbl_deal[[#This Row],[Index]],Directory[Index],0),MATCH('DEAL DIRECTORY'!BA$5,Directory[#Headers],0))</f>
        <v>09月</v>
      </c>
      <c r="BB282" s="129" t="str">
        <f>INDEX(Directory[],MATCH(tbl_deal[[#This Row],[Index]],Directory[Index],0),MATCH('DEAL DIRECTORY'!BB$5,Directory[#Headers],0))</f>
        <v>--</v>
      </c>
      <c r="BC282" s="129" t="str">
        <f>INDEX(Directory[],MATCH(tbl_deal[[#This Row],[Index]],Directory[Index],0),MATCH('DEAL DIRECTORY'!BC$5,Directory[#Headers],0))</f>
        <v>THREE GORGES FINANCE I CAYMAN ISLANDS LTD</v>
      </c>
      <c r="BD282" s="129" t="str">
        <f>INDEX(Directory[],MATCH(tbl_deal[[#This Row],[Index]],Directory[Index],0),MATCH('DEAL DIRECTORY'!BD$5,Directory[#Headers],0))</f>
        <v>USG8850LAG52</v>
      </c>
      <c r="BE282" s="137" t="str">
        <f>INDEX(Directory[],MATCH(tbl_deal[[#This Row],[Index]],Directory[Index],0),MATCH('DEAL DIRECTORY'!BE$5,Directory[#Headers],0))</f>
        <v>20年09月</v>
      </c>
      <c r="BF282" s="137" t="str">
        <f>INDEX(Directory[],MATCH(tbl_deal[[#This Row],[Index]],Directory[Index],0),MATCH('DEAL DIRECTORY'!BF$5,Directory[#Headers],0))</f>
        <v>中国三峡</v>
      </c>
      <c r="BG282" s="137" t="str">
        <f>INDEX(Directory[],MATCH(tbl_deal[[#This Row],[Index]],Directory[Index],0),MATCH('DEAL DIRECTORY'!BG$5,Directory[#Headers],0))</f>
        <v>A1/--/A+</v>
      </c>
      <c r="BH282" s="137" t="str">
        <f>INDEX(Directory[],MATCH(tbl_deal[[#This Row],[Index]],Directory[Index],0),MATCH('DEAL DIRECTORY'!BH$5,Directory[#Headers],0))</f>
        <v>高级债</v>
      </c>
      <c r="BI282" s="137" t="str">
        <f>INDEX(Directory[],MATCH(tbl_deal[[#This Row],[Index]],Directory[Index],0),MATCH('DEAL DIRECTORY'!BI$5,Directory[#Headers],0))</f>
        <v>5亿美元</v>
      </c>
      <c r="BJ282" s="137" t="str">
        <f>INDEX(Directory[],MATCH(tbl_deal[[#This Row],[Index]],Directory[Index],0),MATCH('DEAL DIRECTORY'!BJ$5,Directory[#Headers],0))</f>
        <v>5年</v>
      </c>
      <c r="BK282" s="137" t="str">
        <f>INDEX(Directory[],MATCH(tbl_deal[[#This Row],[Index]],Directory[Index],0),MATCH('DEAL DIRECTORY'!BK$5,Directory[#Headers],0))</f>
        <v>1.3%</v>
      </c>
      <c r="BL282" s="137" t="str">
        <f>INDEX(Directory[],MATCH(tbl_deal[[#This Row],[Index]],Directory[Index],0),MATCH('DEAL DIRECTORY'!BL$5,Directory[#Headers],0))</f>
        <v>账簿管理人</v>
      </c>
      <c r="BM282" s="129" t="str">
        <f>INDEX(Directory[],MATCH(tbl_deal[[#This Row],[Index]],Directory[Index],0),MATCH('DEAL DIRECTORY'!BM$5,Directory[#Headers],0))</f>
        <v/>
      </c>
      <c r="BN282" s="4"/>
      <c r="BO282" s="4"/>
      <c r="BP282" s="4"/>
    </row>
    <row r="283" spans="3:68" ht="20.25" customHeight="1" x14ac:dyDescent="0.25">
      <c r="C283" s="129">
        <f>Directory[[#This Row],[Index]]</f>
        <v>188</v>
      </c>
      <c r="D283" s="130">
        <f>INDEX(Directory[],MATCH(tbl_deal[[#This Row],[Index]],Directory[Index],0),MATCH('DEAL DIRECTORY'!D$5,Directory[#Headers],0))</f>
        <v>44089</v>
      </c>
      <c r="E283" s="129" t="str">
        <f>INDEX(Directory[],MATCH(tbl_deal[[#This Row],[Index]],Directory[Index],0),MATCH('DEAL DIRECTORY'!E$5,Directory[#Headers],0))</f>
        <v/>
      </c>
      <c r="F283" s="129" t="str">
        <f>INDEX(Directory[],MATCH(tbl_deal[[#This Row],[Index]],Directory[Index],0),MATCH('DEAL DIRECTORY'!F$5,Directory[#Headers],0))</f>
        <v/>
      </c>
      <c r="G283" s="129" t="str">
        <f>INDEX(Directory[],MATCH(tbl_deal[[#This Row],[Index]],Directory[Index],0),MATCH('DEAL DIRECTORY'!G$5,Directory[#Headers],0))</f>
        <v>Golden Sail</v>
      </c>
      <c r="H283" s="135" t="str">
        <f>IF(tbl_deal[[#This Row],[FolderPath]]="","",HYPERLINK(tbl_deal[[#This Row],[FolderPath]],"📂"))</f>
        <v/>
      </c>
      <c r="I283" s="129" t="str">
        <f>INDEX(Directory[],MATCH(tbl_deal[[#This Row],[Index]],Directory[Index],0),MATCH('DEAL DIRECTORY'!I$5,Directory[#Headers],0))</f>
        <v>JBR</v>
      </c>
      <c r="J283" s="129" t="str">
        <f>INDEX(Directory[],MATCH(tbl_deal[[#This Row],[Index]],Directory[Index],0),MATCH('DEAL DIRECTORY'!J$5,Directory[#Headers],0))</f>
        <v>n/a</v>
      </c>
      <c r="K283" s="129" t="str">
        <f>INDEX(Directory[],MATCH(tbl_deal[[#This Row],[Index]],Directory[Index],0),MATCH('DEAL DIRECTORY'!K$5,Directory[#Headers],0))</f>
        <v>n/a</v>
      </c>
      <c r="L283" s="129">
        <f>INDEX(Directory[],MATCH(tbl_deal[[#This Row],[Index]],Directory[Index],0),MATCH('DEAL DIRECTORY'!L$5,Directory[#Headers],0))</f>
        <v>1</v>
      </c>
      <c r="M283" s="129" t="str">
        <f>INDEX(Directory[],MATCH(tbl_deal[[#This Row],[Index]],Directory[Index],0),MATCH('DEAL DIRECTORY'!M$5,Directory[#Headers],0))</f>
        <v>中国三峡</v>
      </c>
      <c r="N283" s="129" t="str">
        <f>INDEX(Directory[],MATCH(tbl_deal[[#This Row],[Index]],Directory[Index],0),MATCH('DEAL DIRECTORY'!N$5,Directory[#Headers],0))</f>
        <v>A1/--/A+</v>
      </c>
      <c r="O283" s="129" t="str">
        <f>INDEX(Directory[],MATCH(tbl_deal[[#This Row],[Index]],Directory[Index],0),MATCH('DEAL DIRECTORY'!O$5,Directory[#Headers],0))</f>
        <v>USD</v>
      </c>
      <c r="P283" s="129">
        <f>INDEX(Directory[],MATCH(tbl_deal[[#This Row],[Index]],Directory[Index],0),MATCH('DEAL DIRECTORY'!P$5,Directory[#Headers],0))</f>
        <v>5</v>
      </c>
      <c r="Q283" s="129" t="str">
        <f>INDEX(Directory[],MATCH(tbl_deal[[#This Row],[Index]],Directory[Index],0),MATCH('DEAL DIRECTORY'!Q$5,Directory[#Headers],0))</f>
        <v>10</v>
      </c>
      <c r="R283" s="129" t="str">
        <f>INDEX(Directory[],MATCH(tbl_deal[[#This Row],[Index]],Directory[Index],0),MATCH('DEAL DIRECTORY'!R$5,Directory[#Headers],0))</f>
        <v>2.15%</v>
      </c>
      <c r="S283" s="129" t="str">
        <f>INDEX(Directory[],MATCH(tbl_deal[[#This Row],[Index]],Directory[Index],0),MATCH('DEAL DIRECTORY'!S$5,Directory[#Headers],0))</f>
        <v>T+185a</v>
      </c>
      <c r="T283" s="129" t="str">
        <f>INDEX(Directory[],MATCH(tbl_deal[[#This Row],[Index]],Directory[Index],0),MATCH('DEAL DIRECTORY'!T$5,Directory[#Headers],0))</f>
        <v>n/a</v>
      </c>
      <c r="U283" s="129" t="str">
        <f>INDEX(Directory[],MATCH(tbl_deal[[#This Row],[Index]],Directory[Index],0),MATCH('DEAL DIRECTORY'!U$5,Directory[#Headers],0))</f>
        <v>T+150</v>
      </c>
      <c r="V283" s="131">
        <f>INDEX(Directory[],MATCH(tbl_deal[[#This Row],[Index]],Directory[Index],0),MATCH('DEAL DIRECTORY'!V$5,Directory[#Headers],0))</f>
        <v>0</v>
      </c>
      <c r="W283" s="129" t="str">
        <f>INDEX(Directory[],MATCH(tbl_deal[[#This Row],[Index]],Directory[Index],0),MATCH('DEAL DIRECTORY'!W$5,Directory[#Headers],0))</f>
        <v>担保</v>
      </c>
      <c r="X283" s="129" t="str">
        <f>INDEX(Directory[],MATCH(tbl_deal[[#This Row],[Index]],Directory[Index],0),MATCH('DEAL DIRECTORY'!X$5,Directory[#Headers],0))</f>
        <v>--</v>
      </c>
      <c r="Y283" s="129" t="str">
        <f>INDEX(Directory[],MATCH(tbl_deal[[#This Row],[Index]],Directory[Index],0),MATCH('DEAL DIRECTORY'!Y$5,Directory[#Headers],0))</f>
        <v>新交所</v>
      </c>
      <c r="Z283" s="129" t="str">
        <f>INDEX(Directory[],MATCH(tbl_deal[[#This Row],[Index]],Directory[Index],0),MATCH('DEAL DIRECTORY'!Z$5,Directory[#Headers],0))</f>
        <v/>
      </c>
      <c r="AA283" s="129" t="str">
        <f>INDEX(Directory[],MATCH(tbl_deal[[#This Row],[Index]],Directory[Index],0),MATCH('DEAL DIRECTORY'!AA$5,Directory[#Headers],0))</f>
        <v/>
      </c>
      <c r="AB283" s="129" t="str">
        <f>INDEX(Directory[],MATCH(tbl_deal[[#This Row],[Index]],Directory[Index],0),MATCH('DEAL DIRECTORY'!AB$5,Directory[#Headers],0))</f>
        <v>BISL,港分</v>
      </c>
      <c r="AC283" s="129" t="str">
        <f>INDEX(Directory[],MATCH(tbl_deal[[#This Row],[Index]],Directory[Index],0),MATCH('DEAL DIRECTORY'!AC$5,Directory[#Headers],0))</f>
        <v>--</v>
      </c>
      <c r="AD283" s="129" t="str">
        <f>INDEX(Directory[],MATCH(tbl_deal[[#This Row],[Index]],Directory[Index],0),MATCH('DEAL DIRECTORY'!AD$5,Directory[#Headers],0))</f>
        <v>--</v>
      </c>
      <c r="AE283" s="129" t="str">
        <f>INDEX(Directory[],MATCH(tbl_deal[[#This Row],[Index]],Directory[Index],0),MATCH('DEAL DIRECTORY'!AE$5,Directory[#Headers],0))</f>
        <v>--</v>
      </c>
      <c r="AF283" s="129" t="str">
        <f>INDEX(Directory[],MATCH(tbl_deal[[#This Row],[Index]],Directory[Index],0),MATCH('DEAL DIRECTORY'!AF$5,Directory[#Headers],0))</f>
        <v>N</v>
      </c>
      <c r="AG283" s="129" t="str">
        <f>INDEX(Directory[],MATCH(tbl_deal[[#This Row],[Index]],Directory[Index],0),MATCH('DEAL DIRECTORY'!AG$5,Directory[#Headers],0))</f>
        <v>中国长江三峡集团有限公司</v>
      </c>
      <c r="AH283" s="129" t="str">
        <f>INDEX(Directory[],MATCH(tbl_deal[[#This Row],[Index]],Directory[Index],0),MATCH('DEAL DIRECTORY'!AH$5,Directory[#Headers],0))</f>
        <v>n/a</v>
      </c>
      <c r="AI283" s="129" t="str">
        <f>INDEX(Directory[],MATCH(tbl_deal[[#This Row],[Index]],Directory[Index],0),MATCH('DEAL DIRECTORY'!AI$5,Directory[#Headers],0))</f>
        <v>n/a</v>
      </c>
      <c r="AJ283" s="129" t="str">
        <f>INDEX(Directory[],MATCH(tbl_deal[[#This Row],[Index]],Directory[Index],0),MATCH('DEAL DIRECTORY'!AJ$5,Directory[#Headers],0))</f>
        <v>北京</v>
      </c>
      <c r="AK283" s="129" t="str">
        <f>INDEX(Directory[],MATCH(tbl_deal[[#This Row],[Index]],Directory[Index],0),MATCH('DEAL DIRECTORY'!AK$5,Directory[#Headers],0))</f>
        <v>海淀区</v>
      </c>
      <c r="AL283" s="129" t="str">
        <f>INDEX(Directory[],MATCH(tbl_deal[[#This Row],[Index]],Directory[Index],0),MATCH('DEAL DIRECTORY'!AL$5,Directory[#Headers],0))</f>
        <v>--</v>
      </c>
      <c r="AM283" s="129" t="str">
        <f>INDEX(Directory[],MATCH(tbl_deal[[#This Row],[Index]],Directory[Index],0),MATCH('DEAL DIRECTORY'!AM$5,Directory[#Headers],0))</f>
        <v>--</v>
      </c>
      <c r="AN283" s="129" t="str">
        <f>INDEX(Directory[],MATCH(tbl_deal[[#This Row],[Index]],Directory[Index],0),MATCH('DEAL DIRECTORY'!AN$5,Directory[#Headers],0))</f>
        <v>--</v>
      </c>
      <c r="AO283" s="132" t="str">
        <f>IF(ISBLANK(INDEX(Directory[],MATCH(tbl_deal[[#This Row],[Index]],Directory[Index],0),MATCH('DEAL DIRECTORY'!AO$5,Directory[#Headers],0))),"--",INDEX(Directory[],MATCH(tbl_deal[[#This Row],[Index]],Directory[Index],0),MATCH('DEAL DIRECTORY'!AO$5,Directory[#Headers],0)))</f>
        <v>--</v>
      </c>
      <c r="AP283" s="129">
        <f>INDEX(Directory[],MATCH(tbl_deal[[#This Row],[Index]],Directory[Index],0),MATCH('DEAL DIRECTORY'!AP$5,Directory[#Headers],0))</f>
        <v>5</v>
      </c>
      <c r="AQ283" s="129">
        <f>INDEX(Directory[],MATCH(tbl_deal[[#This Row],[Index]],Directory[Index],0),MATCH('DEAL DIRECTORY'!AQ$5,Directory[#Headers],0))</f>
        <v>33.912999999999997</v>
      </c>
      <c r="AR283" s="129">
        <f>INDEX(Directory[],MATCH(tbl_deal[[#This Row],[Index]],Directory[Index],0),MATCH('DEAL DIRECTORY'!AR$5,Directory[#Headers],0))</f>
        <v>38.76</v>
      </c>
      <c r="AS283" s="129" t="str">
        <f>INDEX(Directory[],MATCH(tbl_deal[[#This Row],[Index]],Directory[Index],0),MATCH('DEAL DIRECTORY'!AS$5,Directory[#Headers],0))</f>
        <v>央企</v>
      </c>
      <c r="AT283" s="129" t="str">
        <f>INDEX(Directory[],MATCH(tbl_deal[[#This Row],[Index]],Directory[Index],0),MATCH('DEAL DIRECTORY'!AT$5,Directory[#Headers],0))</f>
        <v>产业</v>
      </c>
      <c r="AU283" s="129" t="str">
        <f>INDEX(Directory[],MATCH(tbl_deal[[#This Row],[Index]],Directory[Index],0),MATCH('DEAL DIRECTORY'!AU$5,Directory[#Headers],0))</f>
        <v>--</v>
      </c>
      <c r="AV283" s="129" t="str">
        <f>INDEX(Directory[],MATCH(tbl_deal[[#This Row],[Index]],Directory[Index],0),MATCH('DEAL DIRECTORY'!AV$5,Directory[#Headers],0))</f>
        <v>担保</v>
      </c>
      <c r="AW283" s="129" t="str">
        <f>INDEX(Directory[],MATCH(tbl_deal[[#This Row],[Index]],Directory[Index],0),MATCH('DEAL DIRECTORY'!AW$5,Directory[#Headers],0))</f>
        <v>投资级</v>
      </c>
      <c r="AX283" s="129" t="str">
        <f>INDEX(Directory[],MATCH(tbl_deal[[#This Row],[Index]],Directory[Index],0),MATCH('DEAL DIRECTORY'!AX$5,Directory[#Headers],0))</f>
        <v>3-5亿</v>
      </c>
      <c r="AY283" s="133" t="str">
        <f>INDEX(Directory[],MATCH(tbl_deal[[#This Row],[Index]],Directory[Index],0),MATCH('DEAL DIRECTORY'!AY$5,Directory[#Headers],0))</f>
        <v>20年</v>
      </c>
      <c r="AZ283" s="129" t="str">
        <f>INDEX(Directory[],MATCH(tbl_deal[[#This Row],[Index]],Directory[Index],0),MATCH('DEAL DIRECTORY'!AZ$5,Directory[#Headers],0))</f>
        <v>Q3</v>
      </c>
      <c r="BA283" s="129" t="str">
        <f>INDEX(Directory[],MATCH(tbl_deal[[#This Row],[Index]],Directory[Index],0),MATCH('DEAL DIRECTORY'!BA$5,Directory[#Headers],0))</f>
        <v>09月</v>
      </c>
      <c r="BB283" s="129" t="str">
        <f>INDEX(Directory[],MATCH(tbl_deal[[#This Row],[Index]],Directory[Index],0),MATCH('DEAL DIRECTORY'!BB$5,Directory[#Headers],0))</f>
        <v>--</v>
      </c>
      <c r="BC283" s="129" t="str">
        <f>INDEX(Directory[],MATCH(tbl_deal[[#This Row],[Index]],Directory[Index],0),MATCH('DEAL DIRECTORY'!BC$5,Directory[#Headers],0))</f>
        <v>THREE GORGES FINANCE I CAYMAN ISLANDS LTD</v>
      </c>
      <c r="BD283" s="129" t="str">
        <f>INDEX(Directory[],MATCH(tbl_deal[[#This Row],[Index]],Directory[Index],0),MATCH('DEAL DIRECTORY'!BD$5,Directory[#Headers],0))</f>
        <v>USG8850LAF79</v>
      </c>
      <c r="BE283" s="137" t="str">
        <f>INDEX(Directory[],MATCH(tbl_deal[[#This Row],[Index]],Directory[Index],0),MATCH('DEAL DIRECTORY'!BE$5,Directory[#Headers],0))</f>
        <v>20年09月</v>
      </c>
      <c r="BF283" s="137" t="str">
        <f>INDEX(Directory[],MATCH(tbl_deal[[#This Row],[Index]],Directory[Index],0),MATCH('DEAL DIRECTORY'!BF$5,Directory[#Headers],0))</f>
        <v>中国三峡</v>
      </c>
      <c r="BG283" s="137" t="str">
        <f>INDEX(Directory[],MATCH(tbl_deal[[#This Row],[Index]],Directory[Index],0),MATCH('DEAL DIRECTORY'!BG$5,Directory[#Headers],0))</f>
        <v>A1/--/A+</v>
      </c>
      <c r="BH283" s="137" t="str">
        <f>INDEX(Directory[],MATCH(tbl_deal[[#This Row],[Index]],Directory[Index],0),MATCH('DEAL DIRECTORY'!BH$5,Directory[#Headers],0))</f>
        <v>高级债</v>
      </c>
      <c r="BI283" s="137" t="str">
        <f>INDEX(Directory[],MATCH(tbl_deal[[#This Row],[Index]],Directory[Index],0),MATCH('DEAL DIRECTORY'!BI$5,Directory[#Headers],0))</f>
        <v>5亿美元</v>
      </c>
      <c r="BJ283" s="137" t="str">
        <f>INDEX(Directory[],MATCH(tbl_deal[[#This Row],[Index]],Directory[Index],0),MATCH('DEAL DIRECTORY'!BJ$5,Directory[#Headers],0))</f>
        <v>10年</v>
      </c>
      <c r="BK283" s="137" t="str">
        <f>INDEX(Directory[],MATCH(tbl_deal[[#This Row],[Index]],Directory[Index],0),MATCH('DEAL DIRECTORY'!BK$5,Directory[#Headers],0))</f>
        <v>2.15%</v>
      </c>
      <c r="BL283" s="137" t="str">
        <f>INDEX(Directory[],MATCH(tbl_deal[[#This Row],[Index]],Directory[Index],0),MATCH('DEAL DIRECTORY'!BL$5,Directory[#Headers],0))</f>
        <v>账簿管理人</v>
      </c>
      <c r="BM283" s="129" t="str">
        <f>INDEX(Directory[],MATCH(tbl_deal[[#This Row],[Index]],Directory[Index],0),MATCH('DEAL DIRECTORY'!BM$5,Directory[#Headers],0))</f>
        <v/>
      </c>
      <c r="BN283" s="4"/>
      <c r="BO283" s="4"/>
      <c r="BP283" s="4"/>
    </row>
    <row r="284" spans="3:68" ht="20.25" customHeight="1" x14ac:dyDescent="0.25">
      <c r="C284" s="129">
        <f>Directory[[#This Row],[Index]]</f>
        <v>187</v>
      </c>
      <c r="D284" s="130">
        <f>INDEX(Directory[],MATCH(tbl_deal[[#This Row],[Index]],Directory[Index],0),MATCH('DEAL DIRECTORY'!D$5,Directory[#Headers],0))</f>
        <v>44088</v>
      </c>
      <c r="E284" s="129" t="str">
        <f>INDEX(Directory[],MATCH(tbl_deal[[#This Row],[Index]],Directory[Index],0),MATCH('DEAL DIRECTORY'!E$5,Directory[#Headers],0))</f>
        <v/>
      </c>
      <c r="F284" s="129" t="str">
        <f>INDEX(Directory[],MATCH(tbl_deal[[#This Row],[Index]],Directory[Index],0),MATCH('DEAL DIRECTORY'!F$5,Directory[#Headers],0))</f>
        <v/>
      </c>
      <c r="G284" s="129" t="str">
        <f>INDEX(Directory[],MATCH(tbl_deal[[#This Row],[Index]],Directory[Index],0),MATCH('DEAL DIRECTORY'!G$5,Directory[#Headers],0))</f>
        <v>WG III</v>
      </c>
      <c r="H284" s="135" t="str">
        <f>IF(tbl_deal[[#This Row],[FolderPath]]="","",HYPERLINK(tbl_deal[[#This Row],[FolderPath]],"📂"))</f>
        <v/>
      </c>
      <c r="I284" s="129" t="str">
        <f>INDEX(Directory[],MATCH(tbl_deal[[#This Row],[Index]],Directory[Index],0),MATCH('DEAL DIRECTORY'!I$5,Directory[#Headers],0))</f>
        <v>JBR</v>
      </c>
      <c r="J284" s="129" t="str">
        <f>INDEX(Directory[],MATCH(tbl_deal[[#This Row],[Index]],Directory[Index],0),MATCH('DEAL DIRECTORY'!J$5,Directory[#Headers],0))</f>
        <v>n/a</v>
      </c>
      <c r="K284" s="129" t="str">
        <f>INDEX(Directory[],MATCH(tbl_deal[[#This Row],[Index]],Directory[Index],0),MATCH('DEAL DIRECTORY'!K$5,Directory[#Headers],0))</f>
        <v>n/a</v>
      </c>
      <c r="L284" s="129">
        <f>INDEX(Directory[],MATCH(tbl_deal[[#This Row],[Index]],Directory[Index],0),MATCH('DEAL DIRECTORY'!L$5,Directory[#Headers],0))</f>
        <v>1</v>
      </c>
      <c r="M284" s="129" t="str">
        <f>INDEX(Directory[],MATCH(tbl_deal[[#This Row],[Index]],Directory[Index],0),MATCH('DEAL DIRECTORY'!M$5,Directory[#Headers],0))</f>
        <v>大连万达集团</v>
      </c>
      <c r="N284" s="129" t="str">
        <f>INDEX(Directory[],MATCH(tbl_deal[[#This Row],[Index]],Directory[Index],0),MATCH('DEAL DIRECTORY'!N$5,Directory[#Headers],0))</f>
        <v>--/--/--</v>
      </c>
      <c r="O284" s="129" t="str">
        <f>INDEX(Directory[],MATCH(tbl_deal[[#This Row],[Index]],Directory[Index],0),MATCH('DEAL DIRECTORY'!O$5,Directory[#Headers],0))</f>
        <v>USD</v>
      </c>
      <c r="P284" s="129">
        <f>INDEX(Directory[],MATCH(tbl_deal[[#This Row],[Index]],Directory[Index],0),MATCH('DEAL DIRECTORY'!P$5,Directory[#Headers],0))</f>
        <v>2</v>
      </c>
      <c r="Q284" s="129" t="str">
        <f>INDEX(Directory[],MATCH(tbl_deal[[#This Row],[Index]],Directory[Index],0),MATCH('DEAL DIRECTORY'!Q$5,Directory[#Headers],0))</f>
        <v>2.5</v>
      </c>
      <c r="R284" s="129" t="str">
        <f>INDEX(Directory[],MATCH(tbl_deal[[#This Row],[Index]],Directory[Index],0),MATCH('DEAL DIRECTORY'!R$5,Directory[#Headers],0))</f>
        <v>8.875%</v>
      </c>
      <c r="S284" s="129" t="str">
        <f>INDEX(Directory[],MATCH(tbl_deal[[#This Row],[Index]],Directory[Index],0),MATCH('DEAL DIRECTORY'!S$5,Directory[#Headers],0))</f>
        <v>9.25%a</v>
      </c>
      <c r="T284" s="129" t="str">
        <f>INDEX(Directory[],MATCH(tbl_deal[[#This Row],[Index]],Directory[Index],0),MATCH('DEAL DIRECTORY'!T$5,Directory[#Headers],0))</f>
        <v>n/a</v>
      </c>
      <c r="U284" s="129" t="str">
        <f>INDEX(Directory[],MATCH(tbl_deal[[#This Row],[Index]],Directory[Index],0),MATCH('DEAL DIRECTORY'!U$5,Directory[#Headers],0))</f>
        <v>--</v>
      </c>
      <c r="V284" s="131">
        <f>INDEX(Directory[],MATCH(tbl_deal[[#This Row],[Index]],Directory[Index],0),MATCH('DEAL DIRECTORY'!V$5,Directory[#Headers],0))</f>
        <v>0</v>
      </c>
      <c r="W284" s="129" t="str">
        <f>INDEX(Directory[],MATCH(tbl_deal[[#This Row],[Index]],Directory[Index],0),MATCH('DEAL DIRECTORY'!W$5,Directory[#Headers],0))</f>
        <v>担保</v>
      </c>
      <c r="X284" s="129" t="str">
        <f>INDEX(Directory[],MATCH(tbl_deal[[#This Row],[Index]],Directory[Index],0),MATCH('DEAL DIRECTORY'!X$5,Directory[#Headers],0))</f>
        <v>--</v>
      </c>
      <c r="Y284" s="129" t="str">
        <f>INDEX(Directory[],MATCH(tbl_deal[[#This Row],[Index]],Directory[Index],0),MATCH('DEAL DIRECTORY'!Y$5,Directory[#Headers],0))</f>
        <v>港交所;澳交所</v>
      </c>
      <c r="Z284" s="129" t="str">
        <f>INDEX(Directory[],MATCH(tbl_deal[[#This Row],[Index]],Directory[Index],0),MATCH('DEAL DIRECTORY'!Z$5,Directory[#Headers],0))</f>
        <v/>
      </c>
      <c r="AA284" s="129" t="str">
        <f>INDEX(Directory[],MATCH(tbl_deal[[#This Row],[Index]],Directory[Index],0),MATCH('DEAL DIRECTORY'!AA$5,Directory[#Headers],0))</f>
        <v/>
      </c>
      <c r="AB284" s="129" t="str">
        <f>INDEX(Directory[],MATCH(tbl_deal[[#This Row],[Index]],Directory[Index],0),MATCH('DEAL DIRECTORY'!AB$5,Directory[#Headers],0))</f>
        <v>BISL,港分</v>
      </c>
      <c r="AC284" s="129" t="str">
        <f>INDEX(Directory[],MATCH(tbl_deal[[#This Row],[Index]],Directory[Index],0),MATCH('DEAL DIRECTORY'!AC$5,Directory[#Headers],0))</f>
        <v>--</v>
      </c>
      <c r="AD284" s="129" t="str">
        <f>INDEX(Directory[],MATCH(tbl_deal[[#This Row],[Index]],Directory[Index],0),MATCH('DEAL DIRECTORY'!AD$5,Directory[#Headers],0))</f>
        <v>--</v>
      </c>
      <c r="AE284" s="129" t="str">
        <f>INDEX(Directory[],MATCH(tbl_deal[[#This Row],[Index]],Directory[Index],0),MATCH('DEAL DIRECTORY'!AE$5,Directory[#Headers],0))</f>
        <v>--</v>
      </c>
      <c r="AF284" s="129" t="str">
        <f>INDEX(Directory[],MATCH(tbl_deal[[#This Row],[Index]],Directory[Index],0),MATCH('DEAL DIRECTORY'!AF$5,Directory[#Headers],0))</f>
        <v>N</v>
      </c>
      <c r="AG284" s="129" t="str">
        <f>INDEX(Directory[],MATCH(tbl_deal[[#This Row],[Index]],Directory[Index],0),MATCH('DEAL DIRECTORY'!AG$5,Directory[#Headers],0))</f>
        <v>大连万达集团股份有限公司</v>
      </c>
      <c r="AH284" s="129" t="str">
        <f>INDEX(Directory[],MATCH(tbl_deal[[#This Row],[Index]],Directory[Index],0),MATCH('DEAL DIRECTORY'!AH$5,Directory[#Headers],0))</f>
        <v>n/a</v>
      </c>
      <c r="AI284" s="129" t="str">
        <f>INDEX(Directory[],MATCH(tbl_deal[[#This Row],[Index]],Directory[Index],0),MATCH('DEAL DIRECTORY'!AI$5,Directory[#Headers],0))</f>
        <v>n/a</v>
      </c>
      <c r="AJ284" s="129" t="str">
        <f>INDEX(Directory[],MATCH(tbl_deal[[#This Row],[Index]],Directory[Index],0),MATCH('DEAL DIRECTORY'!AJ$5,Directory[#Headers],0))</f>
        <v>辽宁</v>
      </c>
      <c r="AK284" s="129" t="str">
        <f>INDEX(Directory[],MATCH(tbl_deal[[#This Row],[Index]],Directory[Index],0),MATCH('DEAL DIRECTORY'!AK$5,Directory[#Headers],0))</f>
        <v>大连市</v>
      </c>
      <c r="AL284" s="129" t="str">
        <f>INDEX(Directory[],MATCH(tbl_deal[[#This Row],[Index]],Directory[Index],0),MATCH('DEAL DIRECTORY'!AL$5,Directory[#Headers],0))</f>
        <v>--</v>
      </c>
      <c r="AM284" s="129" t="str">
        <f>INDEX(Directory[],MATCH(tbl_deal[[#This Row],[Index]],Directory[Index],0),MATCH('DEAL DIRECTORY'!AM$5,Directory[#Headers],0))</f>
        <v>--</v>
      </c>
      <c r="AN284" s="129" t="str">
        <f>INDEX(Directory[],MATCH(tbl_deal[[#This Row],[Index]],Directory[Index],0),MATCH('DEAL DIRECTORY'!AN$5,Directory[#Headers],0))</f>
        <v>--</v>
      </c>
      <c r="AO284" s="132" t="str">
        <f>IF(ISBLANK(INDEX(Directory[],MATCH(tbl_deal[[#This Row],[Index]],Directory[Index],0),MATCH('DEAL DIRECTORY'!AO$5,Directory[#Headers],0))),"--",INDEX(Directory[],MATCH(tbl_deal[[#This Row],[Index]],Directory[Index],0),MATCH('DEAL DIRECTORY'!AO$5,Directory[#Headers],0)))</f>
        <v>--</v>
      </c>
      <c r="AP284" s="129">
        <f>INDEX(Directory[],MATCH(tbl_deal[[#This Row],[Index]],Directory[Index],0),MATCH('DEAL DIRECTORY'!AP$5,Directory[#Headers],0))</f>
        <v>2</v>
      </c>
      <c r="AQ284" s="129">
        <f>INDEX(Directory[],MATCH(tbl_deal[[#This Row],[Index]],Directory[Index],0),MATCH('DEAL DIRECTORY'!AQ$5,Directory[#Headers],0))</f>
        <v>13.621</v>
      </c>
      <c r="AR284" s="129">
        <f>INDEX(Directory[],MATCH(tbl_deal[[#This Row],[Index]],Directory[Index],0),MATCH('DEAL DIRECTORY'!AR$5,Directory[#Headers],0))</f>
        <v>15.504</v>
      </c>
      <c r="AS284" s="129" t="str">
        <f>INDEX(Directory[],MATCH(tbl_deal[[#This Row],[Index]],Directory[Index],0),MATCH('DEAL DIRECTORY'!AS$5,Directory[#Headers],0))</f>
        <v>民企</v>
      </c>
      <c r="AT284" s="129" t="str">
        <f>INDEX(Directory[],MATCH(tbl_deal[[#This Row],[Index]],Directory[Index],0),MATCH('DEAL DIRECTORY'!AT$5,Directory[#Headers],0))</f>
        <v>房地产</v>
      </c>
      <c r="AU284" s="129" t="str">
        <f>INDEX(Directory[],MATCH(tbl_deal[[#This Row],[Index]],Directory[Index],0),MATCH('DEAL DIRECTORY'!AU$5,Directory[#Headers],0))</f>
        <v>--</v>
      </c>
      <c r="AV284" s="129" t="str">
        <f>INDEX(Directory[],MATCH(tbl_deal[[#This Row],[Index]],Directory[Index],0),MATCH('DEAL DIRECTORY'!AV$5,Directory[#Headers],0))</f>
        <v>担保</v>
      </c>
      <c r="AW284" s="129" t="str">
        <f>INDEX(Directory[],MATCH(tbl_deal[[#This Row],[Index]],Directory[Index],0),MATCH('DEAL DIRECTORY'!AW$5,Directory[#Headers],0))</f>
        <v>无评级</v>
      </c>
      <c r="AX284" s="129" t="str">
        <f>INDEX(Directory[],MATCH(tbl_deal[[#This Row],[Index]],Directory[Index],0),MATCH('DEAL DIRECTORY'!AX$5,Directory[#Headers],0))</f>
        <v>≤2亿</v>
      </c>
      <c r="AY284" s="133" t="str">
        <f>INDEX(Directory[],MATCH(tbl_deal[[#This Row],[Index]],Directory[Index],0),MATCH('DEAL DIRECTORY'!AY$5,Directory[#Headers],0))</f>
        <v>20年</v>
      </c>
      <c r="AZ284" s="129" t="str">
        <f>INDEX(Directory[],MATCH(tbl_deal[[#This Row],[Index]],Directory[Index],0),MATCH('DEAL DIRECTORY'!AZ$5,Directory[#Headers],0))</f>
        <v>Q3</v>
      </c>
      <c r="BA284" s="129" t="str">
        <f>INDEX(Directory[],MATCH(tbl_deal[[#This Row],[Index]],Directory[Index],0),MATCH('DEAL DIRECTORY'!BA$5,Directory[#Headers],0))</f>
        <v>09月</v>
      </c>
      <c r="BB284" s="129" t="str">
        <f>INDEX(Directory[],MATCH(tbl_deal[[#This Row],[Index]],Directory[Index],0),MATCH('DEAL DIRECTORY'!BB$5,Directory[#Headers],0))</f>
        <v>--</v>
      </c>
      <c r="BC284" s="129" t="str">
        <f>INDEX(Directory[],MATCH(tbl_deal[[#This Row],[Index]],Directory[Index],0),MATCH('DEAL DIRECTORY'!BC$5,Directory[#Headers],0))</f>
        <v>WANDA GROUP OVERSEAS LTD</v>
      </c>
      <c r="BD284" s="129" t="str">
        <f>INDEX(Directory[],MATCH(tbl_deal[[#This Row],[Index]],Directory[Index],0),MATCH('DEAL DIRECTORY'!BD$5,Directory[#Headers],0))</f>
        <v>XS2127824592</v>
      </c>
      <c r="BE284" s="137" t="str">
        <f>INDEX(Directory[],MATCH(tbl_deal[[#This Row],[Index]],Directory[Index],0),MATCH('DEAL DIRECTORY'!BE$5,Directory[#Headers],0))</f>
        <v>20年09月</v>
      </c>
      <c r="BF284" s="137" t="str">
        <f>INDEX(Directory[],MATCH(tbl_deal[[#This Row],[Index]],Directory[Index],0),MATCH('DEAL DIRECTORY'!BF$5,Directory[#Headers],0))</f>
        <v>大连万达集团</v>
      </c>
      <c r="BG284" s="137" t="str">
        <f>INDEX(Directory[],MATCH(tbl_deal[[#This Row],[Index]],Directory[Index],0),MATCH('DEAL DIRECTORY'!BG$5,Directory[#Headers],0))</f>
        <v>--/--/--</v>
      </c>
      <c r="BH284" s="137" t="str">
        <f>INDEX(Directory[],MATCH(tbl_deal[[#This Row],[Index]],Directory[Index],0),MATCH('DEAL DIRECTORY'!BH$5,Directory[#Headers],0))</f>
        <v>高级债</v>
      </c>
      <c r="BI284" s="137" t="str">
        <f>INDEX(Directory[],MATCH(tbl_deal[[#This Row],[Index]],Directory[Index],0),MATCH('DEAL DIRECTORY'!BI$5,Directory[#Headers],0))</f>
        <v>2亿美元</v>
      </c>
      <c r="BJ284" s="137" t="str">
        <f>INDEX(Directory[],MATCH(tbl_deal[[#This Row],[Index]],Directory[Index],0),MATCH('DEAL DIRECTORY'!BJ$5,Directory[#Headers],0))</f>
        <v>2.5年</v>
      </c>
      <c r="BK284" s="137" t="str">
        <f>INDEX(Directory[],MATCH(tbl_deal[[#This Row],[Index]],Directory[Index],0),MATCH('DEAL DIRECTORY'!BK$5,Directory[#Headers],0))</f>
        <v>8.875%</v>
      </c>
      <c r="BL284" s="137" t="str">
        <f>INDEX(Directory[],MATCH(tbl_deal[[#This Row],[Index]],Directory[Index],0),MATCH('DEAL DIRECTORY'!BL$5,Directory[#Headers],0))</f>
        <v>账簿管理人</v>
      </c>
      <c r="BM284" s="129" t="str">
        <f>INDEX(Directory[],MATCH(tbl_deal[[#This Row],[Index]],Directory[Index],0),MATCH('DEAL DIRECTORY'!BM$5,Directory[#Headers],0))</f>
        <v/>
      </c>
      <c r="BN284" s="4"/>
      <c r="BO284" s="4"/>
      <c r="BP284" s="4"/>
    </row>
    <row r="285" spans="3:68" ht="20.25" customHeight="1" x14ac:dyDescent="0.25">
      <c r="C285" s="129">
        <f>Directory[[#This Row],[Index]]</f>
        <v>186</v>
      </c>
      <c r="D285" s="130">
        <f>INDEX(Directory[],MATCH(tbl_deal[[#This Row],[Index]],Directory[Index],0),MATCH('DEAL DIRECTORY'!D$5,Directory[#Headers],0))</f>
        <v>44083</v>
      </c>
      <c r="E285" s="129" t="str">
        <f>INDEX(Directory[],MATCH(tbl_deal[[#This Row],[Index]],Directory[Index],0),MATCH('DEAL DIRECTORY'!E$5,Directory[#Headers],0))</f>
        <v/>
      </c>
      <c r="F285" s="129" t="str">
        <f>INDEX(Directory[],MATCH(tbl_deal[[#This Row],[Index]],Directory[Index],0),MATCH('DEAL DIRECTORY'!F$5,Directory[#Headers],0))</f>
        <v/>
      </c>
      <c r="G285" s="129" t="str">
        <f>INDEX(Directory[],MATCH(tbl_deal[[#This Row],[Index]],Directory[Index],0),MATCH('DEAL DIRECTORY'!G$5,Directory[#Headers],0))</f>
        <v>Yimeng</v>
      </c>
      <c r="H285" s="135" t="str">
        <f>IF(tbl_deal[[#This Row],[FolderPath]]="","",HYPERLINK(tbl_deal[[#This Row],[FolderPath]],"📂"))</f>
        <v/>
      </c>
      <c r="I285" s="129" t="str">
        <f>INDEX(Directory[],MATCH(tbl_deal[[#This Row],[Index]],Directory[Index],0),MATCH('DEAL DIRECTORY'!I$5,Directory[#Headers],0))</f>
        <v>JBR</v>
      </c>
      <c r="J285" s="129" t="str">
        <f>INDEX(Directory[],MATCH(tbl_deal[[#This Row],[Index]],Directory[Index],0),MATCH('DEAL DIRECTORY'!J$5,Directory[#Headers],0))</f>
        <v>n/a</v>
      </c>
      <c r="K285" s="129" t="str">
        <f>INDEX(Directory[],MATCH(tbl_deal[[#This Row],[Index]],Directory[Index],0),MATCH('DEAL DIRECTORY'!K$5,Directory[#Headers],0))</f>
        <v>n/a</v>
      </c>
      <c r="L285" s="129">
        <f>INDEX(Directory[],MATCH(tbl_deal[[#This Row],[Index]],Directory[Index],0),MATCH('DEAL DIRECTORY'!L$5,Directory[#Headers],0))</f>
        <v>1</v>
      </c>
      <c r="M285" s="129" t="str">
        <f>INDEX(Directory[],MATCH(tbl_deal[[#This Row],[Index]],Directory[Index],0),MATCH('DEAL DIRECTORY'!M$5,Directory[#Headers],0))</f>
        <v>临沂城投</v>
      </c>
      <c r="N285" s="129" t="str">
        <f>INDEX(Directory[],MATCH(tbl_deal[[#This Row],[Index]],Directory[Index],0),MATCH('DEAL DIRECTORY'!N$5,Directory[#Headers],0))</f>
        <v>--/--/BBB-</v>
      </c>
      <c r="O285" s="129" t="str">
        <f>INDEX(Directory[],MATCH(tbl_deal[[#This Row],[Index]],Directory[Index],0),MATCH('DEAL DIRECTORY'!O$5,Directory[#Headers],0))</f>
        <v>USD</v>
      </c>
      <c r="P285" s="129">
        <f>INDEX(Directory[],MATCH(tbl_deal[[#This Row],[Index]],Directory[Index],0),MATCH('DEAL DIRECTORY'!P$5,Directory[#Headers],0))</f>
        <v>3</v>
      </c>
      <c r="Q285" s="129" t="str">
        <f>INDEX(Directory[],MATCH(tbl_deal[[#This Row],[Index]],Directory[Index],0),MATCH('DEAL DIRECTORY'!Q$5,Directory[#Headers],0))</f>
        <v>3</v>
      </c>
      <c r="R285" s="129" t="str">
        <f>INDEX(Directory[],MATCH(tbl_deal[[#This Row],[Index]],Directory[Index],0),MATCH('DEAL DIRECTORY'!R$5,Directory[#Headers],0))</f>
        <v>3%</v>
      </c>
      <c r="S285" s="129" t="str">
        <f>INDEX(Directory[],MATCH(tbl_deal[[#This Row],[Index]],Directory[Index],0),MATCH('DEAL DIRECTORY'!S$5,Directory[#Headers],0))</f>
        <v>3.5%a</v>
      </c>
      <c r="T285" s="129" t="str">
        <f>INDEX(Directory[],MATCH(tbl_deal[[#This Row],[Index]],Directory[Index],0),MATCH('DEAL DIRECTORY'!T$5,Directory[#Headers],0))</f>
        <v>n/a</v>
      </c>
      <c r="U285" s="129" t="str">
        <f>INDEX(Directory[],MATCH(tbl_deal[[#This Row],[Index]],Directory[Index],0),MATCH('DEAL DIRECTORY'!U$5,Directory[#Headers],0))</f>
        <v>--</v>
      </c>
      <c r="V285" s="131">
        <f>INDEX(Directory[],MATCH(tbl_deal[[#This Row],[Index]],Directory[Index],0),MATCH('DEAL DIRECTORY'!V$5,Directory[#Headers],0))</f>
        <v>0</v>
      </c>
      <c r="W285" s="129" t="str">
        <f>INDEX(Directory[],MATCH(tbl_deal[[#This Row],[Index]],Directory[Index],0),MATCH('DEAL DIRECTORY'!W$5,Directory[#Headers],0))</f>
        <v>担保</v>
      </c>
      <c r="X285" s="129" t="str">
        <f>INDEX(Directory[],MATCH(tbl_deal[[#This Row],[Index]],Directory[Index],0),MATCH('DEAL DIRECTORY'!X$5,Directory[#Headers],0))</f>
        <v>--</v>
      </c>
      <c r="Y285" s="129" t="str">
        <f>INDEX(Directory[],MATCH(tbl_deal[[#This Row],[Index]],Directory[Index],0),MATCH('DEAL DIRECTORY'!Y$5,Directory[#Headers],0))</f>
        <v>港交所</v>
      </c>
      <c r="Z285" s="129" t="str">
        <f>INDEX(Directory[],MATCH(tbl_deal[[#This Row],[Index]],Directory[Index],0),MATCH('DEAL DIRECTORY'!Z$5,Directory[#Headers],0))</f>
        <v/>
      </c>
      <c r="AA285" s="129" t="str">
        <f>INDEX(Directory[],MATCH(tbl_deal[[#This Row],[Index]],Directory[Index],0),MATCH('DEAL DIRECTORY'!AA$5,Directory[#Headers],0))</f>
        <v/>
      </c>
      <c r="AB285" s="129" t="str">
        <f>INDEX(Directory[],MATCH(tbl_deal[[#This Row],[Index]],Directory[Index],0),MATCH('DEAL DIRECTORY'!AB$5,Directory[#Headers],0))</f>
        <v>BISL,港分</v>
      </c>
      <c r="AC285" s="129" t="str">
        <f>INDEX(Directory[],MATCH(tbl_deal[[#This Row],[Index]],Directory[Index],0),MATCH('DEAL DIRECTORY'!AC$5,Directory[#Headers],0))</f>
        <v>--</v>
      </c>
      <c r="AD285" s="129" t="str">
        <f>INDEX(Directory[],MATCH(tbl_deal[[#This Row],[Index]],Directory[Index],0),MATCH('DEAL DIRECTORY'!AD$5,Directory[#Headers],0))</f>
        <v>--</v>
      </c>
      <c r="AE285" s="129" t="str">
        <f>INDEX(Directory[],MATCH(tbl_deal[[#This Row],[Index]],Directory[Index],0),MATCH('DEAL DIRECTORY'!AE$5,Directory[#Headers],0))</f>
        <v>--</v>
      </c>
      <c r="AF285" s="129" t="str">
        <f>INDEX(Directory[],MATCH(tbl_deal[[#This Row],[Index]],Directory[Index],0),MATCH('DEAL DIRECTORY'!AF$5,Directory[#Headers],0))</f>
        <v>Y</v>
      </c>
      <c r="AG285" s="129" t="str">
        <f>INDEX(Directory[],MATCH(tbl_deal[[#This Row],[Index]],Directory[Index],0),MATCH('DEAL DIRECTORY'!AG$5,Directory[#Headers],0))</f>
        <v>临沂城市建设投资集团有限公司</v>
      </c>
      <c r="AH285" s="129" t="str">
        <f>INDEX(Directory[],MATCH(tbl_deal[[#This Row],[Index]],Directory[Index],0),MATCH('DEAL DIRECTORY'!AH$5,Directory[#Headers],0))</f>
        <v>n/a</v>
      </c>
      <c r="AI285" s="129" t="str">
        <f>INDEX(Directory[],MATCH(tbl_deal[[#This Row],[Index]],Directory[Index],0),MATCH('DEAL DIRECTORY'!AI$5,Directory[#Headers],0))</f>
        <v>n/a</v>
      </c>
      <c r="AJ285" s="129" t="str">
        <f>INDEX(Directory[],MATCH(tbl_deal[[#This Row],[Index]],Directory[Index],0),MATCH('DEAL DIRECTORY'!AJ$5,Directory[#Headers],0))</f>
        <v>山东</v>
      </c>
      <c r="AK285" s="129" t="str">
        <f>INDEX(Directory[],MATCH(tbl_deal[[#This Row],[Index]],Directory[Index],0),MATCH('DEAL DIRECTORY'!AK$5,Directory[#Headers],0))</f>
        <v>临沂市</v>
      </c>
      <c r="AL285" s="129" t="str">
        <f>INDEX(Directory[],MATCH(tbl_deal[[#This Row],[Index]],Directory[Index],0),MATCH('DEAL DIRECTORY'!AL$5,Directory[#Headers],0))</f>
        <v>--</v>
      </c>
      <c r="AM285" s="129" t="str">
        <f>INDEX(Directory[],MATCH(tbl_deal[[#This Row],[Index]],Directory[Index],0),MATCH('DEAL DIRECTORY'!AM$5,Directory[#Headers],0))</f>
        <v>--</v>
      </c>
      <c r="AN285" s="129" t="str">
        <f>INDEX(Directory[],MATCH(tbl_deal[[#This Row],[Index]],Directory[Index],0),MATCH('DEAL DIRECTORY'!AN$5,Directory[#Headers],0))</f>
        <v>--</v>
      </c>
      <c r="AO285" s="132" t="str">
        <f>IF(ISBLANK(INDEX(Directory[],MATCH(tbl_deal[[#This Row],[Index]],Directory[Index],0),MATCH('DEAL DIRECTORY'!AO$5,Directory[#Headers],0))),"--",INDEX(Directory[],MATCH(tbl_deal[[#This Row],[Index]],Directory[Index],0),MATCH('DEAL DIRECTORY'!AO$5,Directory[#Headers],0)))</f>
        <v>--</v>
      </c>
      <c r="AP285" s="129">
        <f>INDEX(Directory[],MATCH(tbl_deal[[#This Row],[Index]],Directory[Index],0),MATCH('DEAL DIRECTORY'!AP$5,Directory[#Headers],0))</f>
        <v>3</v>
      </c>
      <c r="AQ285" s="129">
        <f>INDEX(Directory[],MATCH(tbl_deal[[#This Row],[Index]],Directory[Index],0),MATCH('DEAL DIRECTORY'!AQ$5,Directory[#Headers],0))</f>
        <v>20.5</v>
      </c>
      <c r="AR285" s="129">
        <f>INDEX(Directory[],MATCH(tbl_deal[[#This Row],[Index]],Directory[Index],0),MATCH('DEAL DIRECTORY'!AR$5,Directory[#Headers],0))</f>
        <v>23.256</v>
      </c>
      <c r="AS285" s="129" t="str">
        <f>INDEX(Directory[],MATCH(tbl_deal[[#This Row],[Index]],Directory[Index],0),MATCH('DEAL DIRECTORY'!AS$5,Directory[#Headers],0))</f>
        <v>地方国企</v>
      </c>
      <c r="AT285" s="129" t="str">
        <f>INDEX(Directory[],MATCH(tbl_deal[[#This Row],[Index]],Directory[Index],0),MATCH('DEAL DIRECTORY'!AT$5,Directory[#Headers],0))</f>
        <v>地方平台</v>
      </c>
      <c r="AU285" s="129" t="str">
        <f>INDEX(Directory[],MATCH(tbl_deal[[#This Row],[Index]],Directory[Index],0),MATCH('DEAL DIRECTORY'!AU$5,Directory[#Headers],0))</f>
        <v>基建</v>
      </c>
      <c r="AV285" s="129" t="str">
        <f>INDEX(Directory[],MATCH(tbl_deal[[#This Row],[Index]],Directory[Index],0),MATCH('DEAL DIRECTORY'!AV$5,Directory[#Headers],0))</f>
        <v>担保</v>
      </c>
      <c r="AW285" s="129" t="str">
        <f>INDEX(Directory[],MATCH(tbl_deal[[#This Row],[Index]],Directory[Index],0),MATCH('DEAL DIRECTORY'!AW$5,Directory[#Headers],0))</f>
        <v>投资级</v>
      </c>
      <c r="AX285" s="129" t="str">
        <f>INDEX(Directory[],MATCH(tbl_deal[[#This Row],[Index]],Directory[Index],0),MATCH('DEAL DIRECTORY'!AX$5,Directory[#Headers],0))</f>
        <v>2-3亿</v>
      </c>
      <c r="AY285" s="133" t="str">
        <f>INDEX(Directory[],MATCH(tbl_deal[[#This Row],[Index]],Directory[Index],0),MATCH('DEAL DIRECTORY'!AY$5,Directory[#Headers],0))</f>
        <v>20年</v>
      </c>
      <c r="AZ285" s="129" t="str">
        <f>INDEX(Directory[],MATCH(tbl_deal[[#This Row],[Index]],Directory[Index],0),MATCH('DEAL DIRECTORY'!AZ$5,Directory[#Headers],0))</f>
        <v>Q3</v>
      </c>
      <c r="BA285" s="129" t="str">
        <f>INDEX(Directory[],MATCH(tbl_deal[[#This Row],[Index]],Directory[Index],0),MATCH('DEAL DIRECTORY'!BA$5,Directory[#Headers],0))</f>
        <v>09月</v>
      </c>
      <c r="BB285" s="129" t="str">
        <f>INDEX(Directory[],MATCH(tbl_deal[[#This Row],[Index]],Directory[Index],0),MATCH('DEAL DIRECTORY'!BB$5,Directory[#Headers],0))</f>
        <v>SOE Creds</v>
      </c>
      <c r="BC285" s="129" t="str">
        <f>INDEX(Directory[],MATCH(tbl_deal[[#This Row],[Index]],Directory[Index],0),MATCH('DEAL DIRECTORY'!BC$5,Directory[#Headers],0))</f>
        <v>YI BRIGHT INTERNATIONAL LTD</v>
      </c>
      <c r="BD285" s="129" t="str">
        <f>INDEX(Directory[],MATCH(tbl_deal[[#This Row],[Index]],Directory[Index],0),MATCH('DEAL DIRECTORY'!BD$5,Directory[#Headers],0))</f>
        <v>XS2094050593</v>
      </c>
      <c r="BE285" s="137" t="str">
        <f>INDEX(Directory[],MATCH(tbl_deal[[#This Row],[Index]],Directory[Index],0),MATCH('DEAL DIRECTORY'!BE$5,Directory[#Headers],0))</f>
        <v>20年09月</v>
      </c>
      <c r="BF285" s="137" t="str">
        <f>INDEX(Directory[],MATCH(tbl_deal[[#This Row],[Index]],Directory[Index],0),MATCH('DEAL DIRECTORY'!BF$5,Directory[#Headers],0))</f>
        <v>临沂城投</v>
      </c>
      <c r="BG285" s="137" t="str">
        <f>INDEX(Directory[],MATCH(tbl_deal[[#This Row],[Index]],Directory[Index],0),MATCH('DEAL DIRECTORY'!BG$5,Directory[#Headers],0))</f>
        <v>--/--/BBB-</v>
      </c>
      <c r="BH285" s="137" t="str">
        <f>INDEX(Directory[],MATCH(tbl_deal[[#This Row],[Index]],Directory[Index],0),MATCH('DEAL DIRECTORY'!BH$5,Directory[#Headers],0))</f>
        <v>高级债</v>
      </c>
      <c r="BI285" s="137" t="str">
        <f>INDEX(Directory[],MATCH(tbl_deal[[#This Row],[Index]],Directory[Index],0),MATCH('DEAL DIRECTORY'!BI$5,Directory[#Headers],0))</f>
        <v>3亿美元</v>
      </c>
      <c r="BJ285" s="137" t="str">
        <f>INDEX(Directory[],MATCH(tbl_deal[[#This Row],[Index]],Directory[Index],0),MATCH('DEAL DIRECTORY'!BJ$5,Directory[#Headers],0))</f>
        <v>3年</v>
      </c>
      <c r="BK285" s="137" t="str">
        <f>INDEX(Directory[],MATCH(tbl_deal[[#This Row],[Index]],Directory[Index],0),MATCH('DEAL DIRECTORY'!BK$5,Directory[#Headers],0))</f>
        <v>3%</v>
      </c>
      <c r="BL285" s="137" t="str">
        <f>INDEX(Directory[],MATCH(tbl_deal[[#This Row],[Index]],Directory[Index],0),MATCH('DEAL DIRECTORY'!BL$5,Directory[#Headers],0))</f>
        <v>账簿管理人</v>
      </c>
      <c r="BM285" s="129" t="str">
        <f>INDEX(Directory[],MATCH(tbl_deal[[#This Row],[Index]],Directory[Index],0),MATCH('DEAL DIRECTORY'!BM$5,Directory[#Headers],0))</f>
        <v/>
      </c>
      <c r="BN285" s="4"/>
      <c r="BO285" s="4"/>
      <c r="BP285" s="4"/>
    </row>
    <row r="286" spans="3:68" ht="20.25" customHeight="1" x14ac:dyDescent="0.25">
      <c r="C286" s="129">
        <f>Directory[[#This Row],[Index]]</f>
        <v>185</v>
      </c>
      <c r="D286" s="130">
        <f>INDEX(Directory[],MATCH(tbl_deal[[#This Row],[Index]],Directory[Index],0),MATCH('DEAL DIRECTORY'!D$5,Directory[#Headers],0))</f>
        <v>44077</v>
      </c>
      <c r="E286" s="129" t="str">
        <f>INDEX(Directory[],MATCH(tbl_deal[[#This Row],[Index]],Directory[Index],0),MATCH('DEAL DIRECTORY'!E$5,Directory[#Headers],0))</f>
        <v/>
      </c>
      <c r="F286" s="129" t="str">
        <f>INDEX(Directory[],MATCH(tbl_deal[[#This Row],[Index]],Directory[Index],0),MATCH('DEAL DIRECTORY'!F$5,Directory[#Headers],0))</f>
        <v/>
      </c>
      <c r="G286" s="129" t="str">
        <f>INDEX(Directory[],MATCH(tbl_deal[[#This Row],[Index]],Directory[Index],0),MATCH('DEAL DIRECTORY'!G$5,Directory[#Headers],0))</f>
        <v>Blue II</v>
      </c>
      <c r="H286" s="135" t="str">
        <f>IF(tbl_deal[[#This Row],[FolderPath]]="","",HYPERLINK(tbl_deal[[#This Row],[FolderPath]],"📂"))</f>
        <v/>
      </c>
      <c r="I286" s="129" t="str">
        <f>INDEX(Directory[],MATCH(tbl_deal[[#This Row],[Index]],Directory[Index],0),MATCH('DEAL DIRECTORY'!I$5,Directory[#Headers],0))</f>
        <v>JBR</v>
      </c>
      <c r="J286" s="129" t="str">
        <f>INDEX(Directory[],MATCH(tbl_deal[[#This Row],[Index]],Directory[Index],0),MATCH('DEAL DIRECTORY'!J$5,Directory[#Headers],0))</f>
        <v>n/a</v>
      </c>
      <c r="K286" s="129" t="str">
        <f>INDEX(Directory[],MATCH(tbl_deal[[#This Row],[Index]],Directory[Index],0),MATCH('DEAL DIRECTORY'!K$5,Directory[#Headers],0))</f>
        <v>n/a</v>
      </c>
      <c r="L286" s="129">
        <f>INDEX(Directory[],MATCH(tbl_deal[[#This Row],[Index]],Directory[Index],0),MATCH('DEAL DIRECTORY'!L$5,Directory[#Headers],0))</f>
        <v>7</v>
      </c>
      <c r="M286" s="129" t="str">
        <f>INDEX(Directory[],MATCH(tbl_deal[[#This Row],[Index]],Directory[Index],0),MATCH('DEAL DIRECTORY'!M$5,Directory[#Headers],0))</f>
        <v>交银港分</v>
      </c>
      <c r="N286" s="129" t="str">
        <f>INDEX(Directory[],MATCH(tbl_deal[[#This Row],[Index]],Directory[Index],0),MATCH('DEAL DIRECTORY'!N$5,Directory[#Headers],0))</f>
        <v>A2/--/--</v>
      </c>
      <c r="O286" s="129" t="str">
        <f>INDEX(Directory[],MATCH(tbl_deal[[#This Row],[Index]],Directory[Index],0),MATCH('DEAL DIRECTORY'!O$5,Directory[#Headers],0))</f>
        <v>USD</v>
      </c>
      <c r="P286" s="129">
        <f>INDEX(Directory[],MATCH(tbl_deal[[#This Row],[Index]],Directory[Index],0),MATCH('DEAL DIRECTORY'!P$5,Directory[#Headers],0))</f>
        <v>8</v>
      </c>
      <c r="Q286" s="129" t="str">
        <f>INDEX(Directory[],MATCH(tbl_deal[[#This Row],[Index]],Directory[Index],0),MATCH('DEAL DIRECTORY'!Q$5,Directory[#Headers],0))</f>
        <v>5</v>
      </c>
      <c r="R286" s="129" t="str">
        <f>INDEX(Directory[],MATCH(tbl_deal[[#This Row],[Index]],Directory[Index],0),MATCH('DEAL DIRECTORY'!R$5,Directory[#Headers],0))</f>
        <v>1.2%</v>
      </c>
      <c r="S286" s="129" t="str">
        <f>INDEX(Directory[],MATCH(tbl_deal[[#This Row],[Index]],Directory[Index],0),MATCH('DEAL DIRECTORY'!S$5,Directory[#Headers],0))</f>
        <v>T5+150a</v>
      </c>
      <c r="T286" s="129" t="str">
        <f>INDEX(Directory[],MATCH(tbl_deal[[#This Row],[Index]],Directory[Index],0),MATCH('DEAL DIRECTORY'!T$5,Directory[#Headers],0))</f>
        <v>n/a</v>
      </c>
      <c r="U286" s="129" t="str">
        <f>INDEX(Directory[],MATCH(tbl_deal[[#This Row],[Index]],Directory[Index],0),MATCH('DEAL DIRECTORY'!U$5,Directory[#Headers],0))</f>
        <v>T+105</v>
      </c>
      <c r="V286" s="131">
        <f>INDEX(Directory[],MATCH(tbl_deal[[#This Row],[Index]],Directory[Index],0),MATCH('DEAL DIRECTORY'!V$5,Directory[#Headers],0))</f>
        <v>0</v>
      </c>
      <c r="W286" s="129" t="str">
        <f>INDEX(Directory[],MATCH(tbl_deal[[#This Row],[Index]],Directory[Index],0),MATCH('DEAL DIRECTORY'!W$5,Directory[#Headers],0))</f>
        <v>直发</v>
      </c>
      <c r="X286" s="129" t="str">
        <f>INDEX(Directory[],MATCH(tbl_deal[[#This Row],[Index]],Directory[Index],0),MATCH('DEAL DIRECTORY'!X$5,Directory[#Headers],0))</f>
        <v>--</v>
      </c>
      <c r="Y286" s="129" t="str">
        <f>INDEX(Directory[],MATCH(tbl_deal[[#This Row],[Index]],Directory[Index],0),MATCH('DEAL DIRECTORY'!Y$5,Directory[#Headers],0))</f>
        <v>港交所</v>
      </c>
      <c r="Z286" s="129" t="str">
        <f>INDEX(Directory[],MATCH(tbl_deal[[#This Row],[Index]],Directory[Index],0),MATCH('DEAL DIRECTORY'!Z$5,Directory[#Headers],0))</f>
        <v/>
      </c>
      <c r="AA286" s="129" t="str">
        <f>INDEX(Directory[],MATCH(tbl_deal[[#This Row],[Index]],Directory[Index],0),MATCH('DEAL DIRECTORY'!AA$5,Directory[#Headers],0))</f>
        <v/>
      </c>
      <c r="AB286" s="129" t="str">
        <f>INDEX(Directory[],MATCH(tbl_deal[[#This Row],[Index]],Directory[Index],0),MATCH('DEAL DIRECTORY'!AB$5,Directory[#Headers],0))</f>
        <v>BISL,港分</v>
      </c>
      <c r="AC286" s="129" t="str">
        <f>INDEX(Directory[],MATCH(tbl_deal[[#This Row],[Index]],Directory[Index],0),MATCH('DEAL DIRECTORY'!AC$5,Directory[#Headers],0))</f>
        <v>--</v>
      </c>
      <c r="AD286" s="129" t="str">
        <f>INDEX(Directory[],MATCH(tbl_deal[[#This Row],[Index]],Directory[Index],0),MATCH('DEAL DIRECTORY'!AD$5,Directory[#Headers],0))</f>
        <v>--</v>
      </c>
      <c r="AE286" s="129" t="str">
        <f>INDEX(Directory[],MATCH(tbl_deal[[#This Row],[Index]],Directory[Index],0),MATCH('DEAL DIRECTORY'!AE$5,Directory[#Headers],0))</f>
        <v>--</v>
      </c>
      <c r="AF286" s="129" t="str">
        <f>INDEX(Directory[],MATCH(tbl_deal[[#This Row],[Index]],Directory[Index],0),MATCH('DEAL DIRECTORY'!AF$5,Directory[#Headers],0))</f>
        <v>N</v>
      </c>
      <c r="AG286" s="129" t="str">
        <f>INDEX(Directory[],MATCH(tbl_deal[[#This Row],[Index]],Directory[Index],0),MATCH('DEAL DIRECTORY'!AG$5,Directory[#Headers],0))</f>
        <v>交通银行股份有限公司</v>
      </c>
      <c r="AH286" s="129" t="str">
        <f>INDEX(Directory[],MATCH(tbl_deal[[#This Row],[Index]],Directory[Index],0),MATCH('DEAL DIRECTORY'!AH$5,Directory[#Headers],0))</f>
        <v>n/a</v>
      </c>
      <c r="AI286" s="129" t="str">
        <f>INDEX(Directory[],MATCH(tbl_deal[[#This Row],[Index]],Directory[Index],0),MATCH('DEAL DIRECTORY'!AI$5,Directory[#Headers],0))</f>
        <v>n/a</v>
      </c>
      <c r="AJ286" s="129" t="str">
        <f>INDEX(Directory[],MATCH(tbl_deal[[#This Row],[Index]],Directory[Index],0),MATCH('DEAL DIRECTORY'!AJ$5,Directory[#Headers],0))</f>
        <v>上海</v>
      </c>
      <c r="AK286" s="129" t="str">
        <f>INDEX(Directory[],MATCH(tbl_deal[[#This Row],[Index]],Directory[Index],0),MATCH('DEAL DIRECTORY'!AK$5,Directory[#Headers],0))</f>
        <v>--</v>
      </c>
      <c r="AL286" s="129" t="str">
        <f>INDEX(Directory[],MATCH(tbl_deal[[#This Row],[Index]],Directory[Index],0),MATCH('DEAL DIRECTORY'!AL$5,Directory[#Headers],0))</f>
        <v>--</v>
      </c>
      <c r="AM286" s="129" t="str">
        <f>INDEX(Directory[],MATCH(tbl_deal[[#This Row],[Index]],Directory[Index],0),MATCH('DEAL DIRECTORY'!AM$5,Directory[#Headers],0))</f>
        <v>--</v>
      </c>
      <c r="AN286" s="129" t="str">
        <f>INDEX(Directory[],MATCH(tbl_deal[[#This Row],[Index]],Directory[Index],0),MATCH('DEAL DIRECTORY'!AN$5,Directory[#Headers],0))</f>
        <v>--</v>
      </c>
      <c r="AO286" s="132" t="str">
        <f>IF(ISBLANK(INDEX(Directory[],MATCH(tbl_deal[[#This Row],[Index]],Directory[Index],0),MATCH('DEAL DIRECTORY'!AO$5,Directory[#Headers],0))),"--",INDEX(Directory[],MATCH(tbl_deal[[#This Row],[Index]],Directory[Index],0),MATCH('DEAL DIRECTORY'!AO$5,Directory[#Headers],0)))</f>
        <v>--</v>
      </c>
      <c r="AP286" s="129">
        <f>INDEX(Directory[],MATCH(tbl_deal[[#This Row],[Index]],Directory[Index],0),MATCH('DEAL DIRECTORY'!AP$5,Directory[#Headers],0))</f>
        <v>8</v>
      </c>
      <c r="AQ286" s="129">
        <f>INDEX(Directory[],MATCH(tbl_deal[[#This Row],[Index]],Directory[Index],0),MATCH('DEAL DIRECTORY'!AQ$5,Directory[#Headers],0))</f>
        <v>54.79</v>
      </c>
      <c r="AR286" s="129">
        <f>INDEX(Directory[],MATCH(tbl_deal[[#This Row],[Index]],Directory[Index],0),MATCH('DEAL DIRECTORY'!AR$5,Directory[#Headers],0))</f>
        <v>62.015999999999998</v>
      </c>
      <c r="AS286" s="129" t="str">
        <f>INDEX(Directory[],MATCH(tbl_deal[[#This Row],[Index]],Directory[Index],0),MATCH('DEAL DIRECTORY'!AS$5,Directory[#Headers],0))</f>
        <v>央企</v>
      </c>
      <c r="AT286" s="129" t="str">
        <f>INDEX(Directory[],MATCH(tbl_deal[[#This Row],[Index]],Directory[Index],0),MATCH('DEAL DIRECTORY'!AT$5,Directory[#Headers],0))</f>
        <v>金融机构</v>
      </c>
      <c r="AU286" s="129" t="str">
        <f>INDEX(Directory[],MATCH(tbl_deal[[#This Row],[Index]],Directory[Index],0),MATCH('DEAL DIRECTORY'!AU$5,Directory[#Headers],0))</f>
        <v>银行</v>
      </c>
      <c r="AV286" s="129" t="str">
        <f>INDEX(Directory[],MATCH(tbl_deal[[#This Row],[Index]],Directory[Index],0),MATCH('DEAL DIRECTORY'!AV$5,Directory[#Headers],0))</f>
        <v>直发</v>
      </c>
      <c r="AW286" s="129" t="str">
        <f>INDEX(Directory[],MATCH(tbl_deal[[#This Row],[Index]],Directory[Index],0),MATCH('DEAL DIRECTORY'!AW$5,Directory[#Headers],0))</f>
        <v>投资级</v>
      </c>
      <c r="AX286" s="129" t="str">
        <f>INDEX(Directory[],MATCH(tbl_deal[[#This Row],[Index]],Directory[Index],0),MATCH('DEAL DIRECTORY'!AX$5,Directory[#Headers],0))</f>
        <v>&gt;5亿</v>
      </c>
      <c r="AY286" s="133" t="str">
        <f>INDEX(Directory[],MATCH(tbl_deal[[#This Row],[Index]],Directory[Index],0),MATCH('DEAL DIRECTORY'!AY$5,Directory[#Headers],0))</f>
        <v>20年</v>
      </c>
      <c r="AZ286" s="129" t="str">
        <f>INDEX(Directory[],MATCH(tbl_deal[[#This Row],[Index]],Directory[Index],0),MATCH('DEAL DIRECTORY'!AZ$5,Directory[#Headers],0))</f>
        <v>Q3</v>
      </c>
      <c r="BA286" s="129" t="str">
        <f>INDEX(Directory[],MATCH(tbl_deal[[#This Row],[Index]],Directory[Index],0),MATCH('DEAL DIRECTORY'!BA$5,Directory[#Headers],0))</f>
        <v>09月</v>
      </c>
      <c r="BB286" s="129" t="str">
        <f>INDEX(Directory[],MATCH(tbl_deal[[#This Row],[Index]],Directory[Index],0),MATCH('DEAL DIRECTORY'!BB$5,Directory[#Headers],0))</f>
        <v>--</v>
      </c>
      <c r="BC286" s="129" t="str">
        <f>INDEX(Directory[],MATCH(tbl_deal[[#This Row],[Index]],Directory[Index],0),MATCH('DEAL DIRECTORY'!BC$5,Directory[#Headers],0))</f>
        <v>BANK OF COMMUNICATIONS CO LTD/HONG KONG</v>
      </c>
      <c r="BD286" s="129" t="str">
        <f>INDEX(Directory[],MATCH(tbl_deal[[#This Row],[Index]],Directory[Index],0),MATCH('DEAL DIRECTORY'!BD$5,Directory[#Headers],0))</f>
        <v>XS2227193054</v>
      </c>
      <c r="BE286" s="137" t="str">
        <f>INDEX(Directory[],MATCH(tbl_deal[[#This Row],[Index]],Directory[Index],0),MATCH('DEAL DIRECTORY'!BE$5,Directory[#Headers],0))</f>
        <v>20年09月</v>
      </c>
      <c r="BF286" s="137" t="str">
        <f>INDEX(Directory[],MATCH(tbl_deal[[#This Row],[Index]],Directory[Index],0),MATCH('DEAL DIRECTORY'!BF$5,Directory[#Headers],0))</f>
        <v>交通银行</v>
      </c>
      <c r="BG286" s="137" t="str">
        <f>INDEX(Directory[],MATCH(tbl_deal[[#This Row],[Index]],Directory[Index],0),MATCH('DEAL DIRECTORY'!BG$5,Directory[#Headers],0))</f>
        <v>A2/--/--</v>
      </c>
      <c r="BH286" s="137" t="str">
        <f>INDEX(Directory[],MATCH(tbl_deal[[#This Row],[Index]],Directory[Index],0),MATCH('DEAL DIRECTORY'!BH$5,Directory[#Headers],0))</f>
        <v>高级债</v>
      </c>
      <c r="BI286" s="137" t="str">
        <f>INDEX(Directory[],MATCH(tbl_deal[[#This Row],[Index]],Directory[Index],0),MATCH('DEAL DIRECTORY'!BI$5,Directory[#Headers],0))</f>
        <v>8亿美元</v>
      </c>
      <c r="BJ286" s="137" t="str">
        <f>INDEX(Directory[],MATCH(tbl_deal[[#This Row],[Index]],Directory[Index],0),MATCH('DEAL DIRECTORY'!BJ$5,Directory[#Headers],0))</f>
        <v>5年</v>
      </c>
      <c r="BK286" s="137" t="str">
        <f>INDEX(Directory[],MATCH(tbl_deal[[#This Row],[Index]],Directory[Index],0),MATCH('DEAL DIRECTORY'!BK$5,Directory[#Headers],0))</f>
        <v>1.2%</v>
      </c>
      <c r="BL286" s="137" t="str">
        <f>INDEX(Directory[],MATCH(tbl_deal[[#This Row],[Index]],Directory[Index],0),MATCH('DEAL DIRECTORY'!BL$5,Directory[#Headers],0))</f>
        <v>账簿管理人</v>
      </c>
      <c r="BM286" s="129" t="str">
        <f>INDEX(Directory[],MATCH(tbl_deal[[#This Row],[Index]],Directory[Index],0),MATCH('DEAL DIRECTORY'!BM$5,Directory[#Headers],0))</f>
        <v/>
      </c>
      <c r="BN286" s="4"/>
      <c r="BO286" s="4"/>
      <c r="BP286" s="4"/>
    </row>
    <row r="287" spans="3:68" ht="20.25" customHeight="1" x14ac:dyDescent="0.25">
      <c r="C287" s="129">
        <f>Directory[[#This Row],[Index]]</f>
        <v>184</v>
      </c>
      <c r="D287" s="130">
        <f>INDEX(Directory[],MATCH(tbl_deal[[#This Row],[Index]],Directory[Index],0),MATCH('DEAL DIRECTORY'!D$5,Directory[#Headers],0))</f>
        <v>44077</v>
      </c>
      <c r="E287" s="129" t="str">
        <f>INDEX(Directory[],MATCH(tbl_deal[[#This Row],[Index]],Directory[Index],0),MATCH('DEAL DIRECTORY'!E$5,Directory[#Headers],0))</f>
        <v/>
      </c>
      <c r="F287" s="129" t="str">
        <f>INDEX(Directory[],MATCH(tbl_deal[[#This Row],[Index]],Directory[Index],0),MATCH('DEAL DIRECTORY'!F$5,Directory[#Headers],0))</f>
        <v/>
      </c>
      <c r="G287" s="129" t="str">
        <f>INDEX(Directory[],MATCH(tbl_deal[[#This Row],[Index]],Directory[Index],0),MATCH('DEAL DIRECTORY'!G$5,Directory[#Headers],0))</f>
        <v>Blue II</v>
      </c>
      <c r="H287" s="135" t="str">
        <f>IF(tbl_deal[[#This Row],[FolderPath]]="","",HYPERLINK(tbl_deal[[#This Row],[FolderPath]],"📂"))</f>
        <v/>
      </c>
      <c r="I287" s="129" t="str">
        <f>INDEX(Directory[],MATCH(tbl_deal[[#This Row],[Index]],Directory[Index],0),MATCH('DEAL DIRECTORY'!I$5,Directory[#Headers],0))</f>
        <v>JBR</v>
      </c>
      <c r="J287" s="129" t="str">
        <f>INDEX(Directory[],MATCH(tbl_deal[[#This Row],[Index]],Directory[Index],0),MATCH('DEAL DIRECTORY'!J$5,Directory[#Headers],0))</f>
        <v>n/a</v>
      </c>
      <c r="K287" s="129" t="str">
        <f>INDEX(Directory[],MATCH(tbl_deal[[#This Row],[Index]],Directory[Index],0),MATCH('DEAL DIRECTORY'!K$5,Directory[#Headers],0))</f>
        <v>n/a</v>
      </c>
      <c r="L287" s="129">
        <f>INDEX(Directory[],MATCH(tbl_deal[[#This Row],[Index]],Directory[Index],0),MATCH('DEAL DIRECTORY'!L$5,Directory[#Headers],0))</f>
        <v>7</v>
      </c>
      <c r="M287" s="129" t="str">
        <f>INDEX(Directory[],MATCH(tbl_deal[[#This Row],[Index]],Directory[Index],0),MATCH('DEAL DIRECTORY'!M$5,Directory[#Headers],0))</f>
        <v>交银港分</v>
      </c>
      <c r="N287" s="129" t="str">
        <f>INDEX(Directory[],MATCH(tbl_deal[[#This Row],[Index]],Directory[Index],0),MATCH('DEAL DIRECTORY'!N$5,Directory[#Headers],0))</f>
        <v>A2/--/--</v>
      </c>
      <c r="O287" s="129" t="str">
        <f>INDEX(Directory[],MATCH(tbl_deal[[#This Row],[Index]],Directory[Index],0),MATCH('DEAL DIRECTORY'!O$5,Directory[#Headers],0))</f>
        <v>USD</v>
      </c>
      <c r="P287" s="129">
        <f>INDEX(Directory[],MATCH(tbl_deal[[#This Row],[Index]],Directory[Index],0),MATCH('DEAL DIRECTORY'!P$5,Directory[#Headers],0))</f>
        <v>3.5</v>
      </c>
      <c r="Q287" s="129" t="str">
        <f>INDEX(Directory[],MATCH(tbl_deal[[#This Row],[Index]],Directory[Index],0),MATCH('DEAL DIRECTORY'!Q$5,Directory[#Headers],0))</f>
        <v>3</v>
      </c>
      <c r="R287" s="129" t="str">
        <f>INDEX(Directory[],MATCH(tbl_deal[[#This Row],[Index]],Directory[Index],0),MATCH('DEAL DIRECTORY'!R$5,Directory[#Headers],0))</f>
        <v>3mL+80</v>
      </c>
      <c r="S287" s="129" t="str">
        <f>INDEX(Directory[],MATCH(tbl_deal[[#This Row],[Index]],Directory[Index],0),MATCH('DEAL DIRECTORY'!S$5,Directory[#Headers],0))</f>
        <v>3ML+120a</v>
      </c>
      <c r="T287" s="129" t="str">
        <f>INDEX(Directory[],MATCH(tbl_deal[[#This Row],[Index]],Directory[Index],0),MATCH('DEAL DIRECTORY'!T$5,Directory[#Headers],0))</f>
        <v>n/a</v>
      </c>
      <c r="U287" s="129" t="str">
        <f>INDEX(Directory[],MATCH(tbl_deal[[#This Row],[Index]],Directory[Index],0),MATCH('DEAL DIRECTORY'!U$5,Directory[#Headers],0))</f>
        <v>--</v>
      </c>
      <c r="V287" s="131">
        <f>INDEX(Directory[],MATCH(tbl_deal[[#This Row],[Index]],Directory[Index],0),MATCH('DEAL DIRECTORY'!V$5,Directory[#Headers],0))</f>
        <v>0</v>
      </c>
      <c r="W287" s="129" t="str">
        <f>INDEX(Directory[],MATCH(tbl_deal[[#This Row],[Index]],Directory[Index],0),MATCH('DEAL DIRECTORY'!W$5,Directory[#Headers],0))</f>
        <v>直发</v>
      </c>
      <c r="X287" s="129" t="str">
        <f>INDEX(Directory[],MATCH(tbl_deal[[#This Row],[Index]],Directory[Index],0),MATCH('DEAL DIRECTORY'!X$5,Directory[#Headers],0))</f>
        <v>浮息债券</v>
      </c>
      <c r="Y287" s="129" t="str">
        <f>INDEX(Directory[],MATCH(tbl_deal[[#This Row],[Index]],Directory[Index],0),MATCH('DEAL DIRECTORY'!Y$5,Directory[#Headers],0))</f>
        <v>港交所</v>
      </c>
      <c r="Z287" s="129" t="str">
        <f>INDEX(Directory[],MATCH(tbl_deal[[#This Row],[Index]],Directory[Index],0),MATCH('DEAL DIRECTORY'!Z$5,Directory[#Headers],0))</f>
        <v>浮息</v>
      </c>
      <c r="AA287" s="129" t="str">
        <f>INDEX(Directory[],MATCH(tbl_deal[[#This Row],[Index]],Directory[Index],0),MATCH('DEAL DIRECTORY'!AA$5,Directory[#Headers],0))</f>
        <v/>
      </c>
      <c r="AB287" s="129" t="str">
        <f>INDEX(Directory[],MATCH(tbl_deal[[#This Row],[Index]],Directory[Index],0),MATCH('DEAL DIRECTORY'!AB$5,Directory[#Headers],0))</f>
        <v>BISL,港分</v>
      </c>
      <c r="AC287" s="129" t="str">
        <f>INDEX(Directory[],MATCH(tbl_deal[[#This Row],[Index]],Directory[Index],0),MATCH('DEAL DIRECTORY'!AC$5,Directory[#Headers],0))</f>
        <v>--</v>
      </c>
      <c r="AD287" s="129" t="str">
        <f>INDEX(Directory[],MATCH(tbl_deal[[#This Row],[Index]],Directory[Index],0),MATCH('DEAL DIRECTORY'!AD$5,Directory[#Headers],0))</f>
        <v>--</v>
      </c>
      <c r="AE287" s="129" t="str">
        <f>INDEX(Directory[],MATCH(tbl_deal[[#This Row],[Index]],Directory[Index],0),MATCH('DEAL DIRECTORY'!AE$5,Directory[#Headers],0))</f>
        <v>--</v>
      </c>
      <c r="AF287" s="129" t="str">
        <f>INDEX(Directory[],MATCH(tbl_deal[[#This Row],[Index]],Directory[Index],0),MATCH('DEAL DIRECTORY'!AF$5,Directory[#Headers],0))</f>
        <v>N</v>
      </c>
      <c r="AG287" s="129" t="str">
        <f>INDEX(Directory[],MATCH(tbl_deal[[#This Row],[Index]],Directory[Index],0),MATCH('DEAL DIRECTORY'!AG$5,Directory[#Headers],0))</f>
        <v>交通银行股份有限公司</v>
      </c>
      <c r="AH287" s="129" t="str">
        <f>INDEX(Directory[],MATCH(tbl_deal[[#This Row],[Index]],Directory[Index],0),MATCH('DEAL DIRECTORY'!AH$5,Directory[#Headers],0))</f>
        <v>n/a</v>
      </c>
      <c r="AI287" s="129" t="str">
        <f>INDEX(Directory[],MATCH(tbl_deal[[#This Row],[Index]],Directory[Index],0),MATCH('DEAL DIRECTORY'!AI$5,Directory[#Headers],0))</f>
        <v>n/a</v>
      </c>
      <c r="AJ287" s="129" t="str">
        <f>INDEX(Directory[],MATCH(tbl_deal[[#This Row],[Index]],Directory[Index],0),MATCH('DEAL DIRECTORY'!AJ$5,Directory[#Headers],0))</f>
        <v>上海</v>
      </c>
      <c r="AK287" s="129" t="str">
        <f>INDEX(Directory[],MATCH(tbl_deal[[#This Row],[Index]],Directory[Index],0),MATCH('DEAL DIRECTORY'!AK$5,Directory[#Headers],0))</f>
        <v>--</v>
      </c>
      <c r="AL287" s="129" t="str">
        <f>INDEX(Directory[],MATCH(tbl_deal[[#This Row],[Index]],Directory[Index],0),MATCH('DEAL DIRECTORY'!AL$5,Directory[#Headers],0))</f>
        <v>--</v>
      </c>
      <c r="AM287" s="129" t="str">
        <f>INDEX(Directory[],MATCH(tbl_deal[[#This Row],[Index]],Directory[Index],0),MATCH('DEAL DIRECTORY'!AM$5,Directory[#Headers],0))</f>
        <v>--</v>
      </c>
      <c r="AN287" s="129" t="str">
        <f>INDEX(Directory[],MATCH(tbl_deal[[#This Row],[Index]],Directory[Index],0),MATCH('DEAL DIRECTORY'!AN$5,Directory[#Headers],0))</f>
        <v>--</v>
      </c>
      <c r="AO287" s="132" t="str">
        <f>IF(ISBLANK(INDEX(Directory[],MATCH(tbl_deal[[#This Row],[Index]],Directory[Index],0),MATCH('DEAL DIRECTORY'!AO$5,Directory[#Headers],0))),"--",INDEX(Directory[],MATCH(tbl_deal[[#This Row],[Index]],Directory[Index],0),MATCH('DEAL DIRECTORY'!AO$5,Directory[#Headers],0)))</f>
        <v>--</v>
      </c>
      <c r="AP287" s="129">
        <f>INDEX(Directory[],MATCH(tbl_deal[[#This Row],[Index]],Directory[Index],0),MATCH('DEAL DIRECTORY'!AP$5,Directory[#Headers],0))</f>
        <v>3.5</v>
      </c>
      <c r="AQ287" s="129">
        <f>INDEX(Directory[],MATCH(tbl_deal[[#This Row],[Index]],Directory[Index],0),MATCH('DEAL DIRECTORY'!AQ$5,Directory[#Headers],0))</f>
        <v>23.971</v>
      </c>
      <c r="AR287" s="129">
        <f>INDEX(Directory[],MATCH(tbl_deal[[#This Row],[Index]],Directory[Index],0),MATCH('DEAL DIRECTORY'!AR$5,Directory[#Headers],0))</f>
        <v>27.132000000000001</v>
      </c>
      <c r="AS287" s="129" t="str">
        <f>INDEX(Directory[],MATCH(tbl_deal[[#This Row],[Index]],Directory[Index],0),MATCH('DEAL DIRECTORY'!AS$5,Directory[#Headers],0))</f>
        <v>央企</v>
      </c>
      <c r="AT287" s="129" t="str">
        <f>INDEX(Directory[],MATCH(tbl_deal[[#This Row],[Index]],Directory[Index],0),MATCH('DEAL DIRECTORY'!AT$5,Directory[#Headers],0))</f>
        <v>金融机构</v>
      </c>
      <c r="AU287" s="129" t="str">
        <f>INDEX(Directory[],MATCH(tbl_deal[[#This Row],[Index]],Directory[Index],0),MATCH('DEAL DIRECTORY'!AU$5,Directory[#Headers],0))</f>
        <v>银行</v>
      </c>
      <c r="AV287" s="129" t="str">
        <f>INDEX(Directory[],MATCH(tbl_deal[[#This Row],[Index]],Directory[Index],0),MATCH('DEAL DIRECTORY'!AV$5,Directory[#Headers],0))</f>
        <v>直发</v>
      </c>
      <c r="AW287" s="129" t="str">
        <f>INDEX(Directory[],MATCH(tbl_deal[[#This Row],[Index]],Directory[Index],0),MATCH('DEAL DIRECTORY'!AW$5,Directory[#Headers],0))</f>
        <v>投资级</v>
      </c>
      <c r="AX287" s="129" t="str">
        <f>INDEX(Directory[],MATCH(tbl_deal[[#This Row],[Index]],Directory[Index],0),MATCH('DEAL DIRECTORY'!AX$5,Directory[#Headers],0))</f>
        <v>3-5亿</v>
      </c>
      <c r="AY287" s="133" t="str">
        <f>INDEX(Directory[],MATCH(tbl_deal[[#This Row],[Index]],Directory[Index],0),MATCH('DEAL DIRECTORY'!AY$5,Directory[#Headers],0))</f>
        <v>20年</v>
      </c>
      <c r="AZ287" s="129" t="str">
        <f>INDEX(Directory[],MATCH(tbl_deal[[#This Row],[Index]],Directory[Index],0),MATCH('DEAL DIRECTORY'!AZ$5,Directory[#Headers],0))</f>
        <v>Q3</v>
      </c>
      <c r="BA287" s="129" t="str">
        <f>INDEX(Directory[],MATCH(tbl_deal[[#This Row],[Index]],Directory[Index],0),MATCH('DEAL DIRECTORY'!BA$5,Directory[#Headers],0))</f>
        <v>09月</v>
      </c>
      <c r="BB287" s="129" t="str">
        <f>INDEX(Directory[],MATCH(tbl_deal[[#This Row],[Index]],Directory[Index],0),MATCH('DEAL DIRECTORY'!BB$5,Directory[#Headers],0))</f>
        <v>--</v>
      </c>
      <c r="BC287" s="129" t="str">
        <f>INDEX(Directory[],MATCH(tbl_deal[[#This Row],[Index]],Directory[Index],0),MATCH('DEAL DIRECTORY'!BC$5,Directory[#Headers],0))</f>
        <v>BANK OF COMMUNICATIONS CO LTD/HONG KONG</v>
      </c>
      <c r="BD287" s="129" t="str">
        <f>INDEX(Directory[],MATCH(tbl_deal[[#This Row],[Index]],Directory[Index],0),MATCH('DEAL DIRECTORY'!BD$5,Directory[#Headers],0))</f>
        <v>XS2227193211</v>
      </c>
      <c r="BE287" s="137" t="str">
        <f>INDEX(Directory[],MATCH(tbl_deal[[#This Row],[Index]],Directory[Index],0),MATCH('DEAL DIRECTORY'!BE$5,Directory[#Headers],0))</f>
        <v>20年09月</v>
      </c>
      <c r="BF287" s="137" t="str">
        <f>INDEX(Directory[],MATCH(tbl_deal[[#This Row],[Index]],Directory[Index],0),MATCH('DEAL DIRECTORY'!BF$5,Directory[#Headers],0))</f>
        <v>交通银行</v>
      </c>
      <c r="BG287" s="137" t="str">
        <f>INDEX(Directory[],MATCH(tbl_deal[[#This Row],[Index]],Directory[Index],0),MATCH('DEAL DIRECTORY'!BG$5,Directory[#Headers],0))</f>
        <v>A2/--/--</v>
      </c>
      <c r="BH287" s="137" t="str">
        <f>INDEX(Directory[],MATCH(tbl_deal[[#This Row],[Index]],Directory[Index],0),MATCH('DEAL DIRECTORY'!BH$5,Directory[#Headers],0))</f>
        <v>浮息债券</v>
      </c>
      <c r="BI287" s="137" t="str">
        <f>INDEX(Directory[],MATCH(tbl_deal[[#This Row],[Index]],Directory[Index],0),MATCH('DEAL DIRECTORY'!BI$5,Directory[#Headers],0))</f>
        <v>3.5亿美元</v>
      </c>
      <c r="BJ287" s="137" t="str">
        <f>INDEX(Directory[],MATCH(tbl_deal[[#This Row],[Index]],Directory[Index],0),MATCH('DEAL DIRECTORY'!BJ$5,Directory[#Headers],0))</f>
        <v>3年</v>
      </c>
      <c r="BK287" s="137" t="str">
        <f>INDEX(Directory[],MATCH(tbl_deal[[#This Row],[Index]],Directory[Index],0),MATCH('DEAL DIRECTORY'!BK$5,Directory[#Headers],0))</f>
        <v>3mL+80</v>
      </c>
      <c r="BL287" s="137" t="str">
        <f>INDEX(Directory[],MATCH(tbl_deal[[#This Row],[Index]],Directory[Index],0),MATCH('DEAL DIRECTORY'!BL$5,Directory[#Headers],0))</f>
        <v>账簿管理人</v>
      </c>
      <c r="BM287" s="129" t="str">
        <f>INDEX(Directory[],MATCH(tbl_deal[[#This Row],[Index]],Directory[Index],0),MATCH('DEAL DIRECTORY'!BM$5,Directory[#Headers],0))</f>
        <v/>
      </c>
      <c r="BN287" s="4"/>
      <c r="BO287" s="4"/>
      <c r="BP287" s="4"/>
    </row>
    <row r="288" spans="3:68" ht="20.25" customHeight="1" x14ac:dyDescent="0.25">
      <c r="C288" s="129">
        <f>Directory[[#This Row],[Index]]</f>
        <v>183</v>
      </c>
      <c r="D288" s="130">
        <f>INDEX(Directory[],MATCH(tbl_deal[[#This Row],[Index]],Directory[Index],0),MATCH('DEAL DIRECTORY'!D$5,Directory[#Headers],0))</f>
        <v>44075</v>
      </c>
      <c r="E288" s="129" t="str">
        <f>INDEX(Directory[],MATCH(tbl_deal[[#This Row],[Index]],Directory[Index],0),MATCH('DEAL DIRECTORY'!E$5,Directory[#Headers],0))</f>
        <v/>
      </c>
      <c r="F288" s="129" t="str">
        <f>INDEX(Directory[],MATCH(tbl_deal[[#This Row],[Index]],Directory[Index],0),MATCH('DEAL DIRECTORY'!F$5,Directory[#Headers],0))</f>
        <v/>
      </c>
      <c r="G288" s="129" t="str">
        <f>INDEX(Directory[],MATCH(tbl_deal[[#This Row],[Index]],Directory[Index],0),MATCH('DEAL DIRECTORY'!G$5,Directory[#Headers],0))</f>
        <v>Jupiter</v>
      </c>
      <c r="H288" s="135" t="str">
        <f>IF(tbl_deal[[#This Row],[FolderPath]]="","",HYPERLINK(tbl_deal[[#This Row],[FolderPath]],"📂"))</f>
        <v/>
      </c>
      <c r="I288" s="129" t="str">
        <f>INDEX(Directory[],MATCH(tbl_deal[[#This Row],[Index]],Directory[Index],0),MATCH('DEAL DIRECTORY'!I$5,Directory[#Headers],0))</f>
        <v>JBR</v>
      </c>
      <c r="J288" s="129" t="str">
        <f>INDEX(Directory[],MATCH(tbl_deal[[#This Row],[Index]],Directory[Index],0),MATCH('DEAL DIRECTORY'!J$5,Directory[#Headers],0))</f>
        <v>n/a</v>
      </c>
      <c r="K288" s="129" t="str">
        <f>INDEX(Directory[],MATCH(tbl_deal[[#This Row],[Index]],Directory[Index],0),MATCH('DEAL DIRECTORY'!K$5,Directory[#Headers],0))</f>
        <v>n/a</v>
      </c>
      <c r="L288" s="129">
        <f>INDEX(Directory[],MATCH(tbl_deal[[#This Row],[Index]],Directory[Index],0),MATCH('DEAL DIRECTORY'!L$5,Directory[#Headers],0))</f>
        <v>1</v>
      </c>
      <c r="M288" s="129" t="str">
        <f>INDEX(Directory[],MATCH(tbl_deal[[#This Row],[Index]],Directory[Index],0),MATCH('DEAL DIRECTORY'!M$5,Directory[#Headers],0))</f>
        <v>福建阳光</v>
      </c>
      <c r="N288" s="129" t="str">
        <f>INDEX(Directory[],MATCH(tbl_deal[[#This Row],[Index]],Directory[Index],0),MATCH('DEAL DIRECTORY'!N$5,Directory[#Headers],0))</f>
        <v>--/B-/--</v>
      </c>
      <c r="O288" s="129" t="str">
        <f>INDEX(Directory[],MATCH(tbl_deal[[#This Row],[Index]],Directory[Index],0),MATCH('DEAL DIRECTORY'!O$5,Directory[#Headers],0))</f>
        <v>USD</v>
      </c>
      <c r="P288" s="129">
        <f>INDEX(Directory[],MATCH(tbl_deal[[#This Row],[Index]],Directory[Index],0),MATCH('DEAL DIRECTORY'!P$5,Directory[#Headers],0))</f>
        <v>2</v>
      </c>
      <c r="Q288" s="129" t="str">
        <f>INDEX(Directory[],MATCH(tbl_deal[[#This Row],[Index]],Directory[Index],0),MATCH('DEAL DIRECTORY'!Q$5,Directory[#Headers],0))</f>
        <v>2</v>
      </c>
      <c r="R288" s="129" t="str">
        <f>INDEX(Directory[],MATCH(tbl_deal[[#This Row],[Index]],Directory[Index],0),MATCH('DEAL DIRECTORY'!R$5,Directory[#Headers],0))</f>
        <v>11.75%</v>
      </c>
      <c r="S288" s="129" t="str">
        <f>INDEX(Directory[],MATCH(tbl_deal[[#This Row],[Index]],Directory[Index],0),MATCH('DEAL DIRECTORY'!S$5,Directory[#Headers],0))</f>
        <v>12.5%a</v>
      </c>
      <c r="T288" s="129" t="str">
        <f>INDEX(Directory[],MATCH(tbl_deal[[#This Row],[Index]],Directory[Index],0),MATCH('DEAL DIRECTORY'!T$5,Directory[#Headers],0))</f>
        <v>n/a</v>
      </c>
      <c r="U288" s="129" t="str">
        <f>INDEX(Directory[],MATCH(tbl_deal[[#This Row],[Index]],Directory[Index],0),MATCH('DEAL DIRECTORY'!U$5,Directory[#Headers],0))</f>
        <v>--</v>
      </c>
      <c r="V288" s="129">
        <f>INDEX(Directory[],MATCH(tbl_deal[[#This Row],[Index]],Directory[Index],0),MATCH('DEAL DIRECTORY'!V$5,Directory[#Headers],0))</f>
        <v>0</v>
      </c>
      <c r="W288" s="129" t="str">
        <f>INDEX(Directory[],MATCH(tbl_deal[[#This Row],[Index]],Directory[Index],0),MATCH('DEAL DIRECTORY'!W$5,Directory[#Headers],0))</f>
        <v>担保</v>
      </c>
      <c r="X288" s="129" t="str">
        <f>INDEX(Directory[],MATCH(tbl_deal[[#This Row],[Index]],Directory[Index],0),MATCH('DEAL DIRECTORY'!X$5,Directory[#Headers],0))</f>
        <v>--</v>
      </c>
      <c r="Y288" s="129" t="str">
        <f>INDEX(Directory[],MATCH(tbl_deal[[#This Row],[Index]],Directory[Index],0),MATCH('DEAL DIRECTORY'!Y$5,Directory[#Headers],0))</f>
        <v>新交所</v>
      </c>
      <c r="Z288" s="129" t="str">
        <f>INDEX(Directory[],MATCH(tbl_deal[[#This Row],[Index]],Directory[Index],0),MATCH('DEAL DIRECTORY'!Z$5,Directory[#Headers],0))</f>
        <v/>
      </c>
      <c r="AA288" s="129" t="str">
        <f>INDEX(Directory[],MATCH(tbl_deal[[#This Row],[Index]],Directory[Index],0),MATCH('DEAL DIRECTORY'!AA$5,Directory[#Headers],0))</f>
        <v/>
      </c>
      <c r="AB288" s="129" t="str">
        <f>INDEX(Directory[],MATCH(tbl_deal[[#This Row],[Index]],Directory[Index],0),MATCH('DEAL DIRECTORY'!AB$5,Directory[#Headers],0))</f>
        <v>BISL,港分</v>
      </c>
      <c r="AC288" s="129" t="str">
        <f>INDEX(Directory[],MATCH(tbl_deal[[#This Row],[Index]],Directory[Index],0),MATCH('DEAL DIRECTORY'!AC$5,Directory[#Headers],0))</f>
        <v>--</v>
      </c>
      <c r="AD288" s="129" t="str">
        <f>INDEX(Directory[],MATCH(tbl_deal[[#This Row],[Index]],Directory[Index],0),MATCH('DEAL DIRECTORY'!AD$5,Directory[#Headers],0))</f>
        <v>--</v>
      </c>
      <c r="AE288" s="129" t="str">
        <f>INDEX(Directory[],MATCH(tbl_deal[[#This Row],[Index]],Directory[Index],0),MATCH('DEAL DIRECTORY'!AE$5,Directory[#Headers],0))</f>
        <v>--</v>
      </c>
      <c r="AF288" s="129" t="str">
        <f>INDEX(Directory[],MATCH(tbl_deal[[#This Row],[Index]],Directory[Index],0),MATCH('DEAL DIRECTORY'!AF$5,Directory[#Headers],0))</f>
        <v>N</v>
      </c>
      <c r="AG288" s="129" t="str">
        <f>INDEX(Directory[],MATCH(tbl_deal[[#This Row],[Index]],Directory[Index],0),MATCH('DEAL DIRECTORY'!AG$5,Directory[#Headers],0))</f>
        <v>福建阳光集团有限公司</v>
      </c>
      <c r="AH288" s="129" t="str">
        <f>INDEX(Directory[],MATCH(tbl_deal[[#This Row],[Index]],Directory[Index],0),MATCH('DEAL DIRECTORY'!AH$5,Directory[#Headers],0))</f>
        <v>n/a</v>
      </c>
      <c r="AI288" s="129" t="str">
        <f>INDEX(Directory[],MATCH(tbl_deal[[#This Row],[Index]],Directory[Index],0),MATCH('DEAL DIRECTORY'!AI$5,Directory[#Headers],0))</f>
        <v>n/a</v>
      </c>
      <c r="AJ288" s="129" t="str">
        <f>INDEX(Directory[],MATCH(tbl_deal[[#This Row],[Index]],Directory[Index],0),MATCH('DEAL DIRECTORY'!AJ$5,Directory[#Headers],0))</f>
        <v>福建</v>
      </c>
      <c r="AK288" s="129" t="str">
        <f>INDEX(Directory[],MATCH(tbl_deal[[#This Row],[Index]],Directory[Index],0),MATCH('DEAL DIRECTORY'!AK$5,Directory[#Headers],0))</f>
        <v>福州市</v>
      </c>
      <c r="AL288" s="129" t="str">
        <f>INDEX(Directory[],MATCH(tbl_deal[[#This Row],[Index]],Directory[Index],0),MATCH('DEAL DIRECTORY'!AL$5,Directory[#Headers],0))</f>
        <v>--</v>
      </c>
      <c r="AM288" s="129" t="str">
        <f>INDEX(Directory[],MATCH(tbl_deal[[#This Row],[Index]],Directory[Index],0),MATCH('DEAL DIRECTORY'!AM$5,Directory[#Headers],0))</f>
        <v>--</v>
      </c>
      <c r="AN288" s="129" t="str">
        <f>INDEX(Directory[],MATCH(tbl_deal[[#This Row],[Index]],Directory[Index],0),MATCH('DEAL DIRECTORY'!AN$5,Directory[#Headers],0))</f>
        <v>--</v>
      </c>
      <c r="AO288" s="129" t="str">
        <f>IF(ISBLANK(INDEX(Directory[],MATCH(tbl_deal[[#This Row],[Index]],Directory[Index],0),MATCH('DEAL DIRECTORY'!AO$5,Directory[#Headers],0))),"--",INDEX(Directory[],MATCH(tbl_deal[[#This Row],[Index]],Directory[Index],0),MATCH('DEAL DIRECTORY'!AO$5,Directory[#Headers],0)))</f>
        <v>--</v>
      </c>
      <c r="AP288" s="129">
        <f>INDEX(Directory[],MATCH(tbl_deal[[#This Row],[Index]],Directory[Index],0),MATCH('DEAL DIRECTORY'!AP$5,Directory[#Headers],0))</f>
        <v>2</v>
      </c>
      <c r="AQ288" s="129">
        <f>INDEX(Directory[],MATCH(tbl_deal[[#This Row],[Index]],Directory[Index],0),MATCH('DEAL DIRECTORY'!AQ$5,Directory[#Headers],0))</f>
        <v>13.656000000000001</v>
      </c>
      <c r="AR288" s="129">
        <f>INDEX(Directory[],MATCH(tbl_deal[[#This Row],[Index]],Directory[Index],0),MATCH('DEAL DIRECTORY'!AR$5,Directory[#Headers],0))</f>
        <v>15.504</v>
      </c>
      <c r="AS288" s="129" t="str">
        <f>INDEX(Directory[],MATCH(tbl_deal[[#This Row],[Index]],Directory[Index],0),MATCH('DEAL DIRECTORY'!AS$5,Directory[#Headers],0))</f>
        <v>民企</v>
      </c>
      <c r="AT288" s="129" t="str">
        <f>INDEX(Directory[],MATCH(tbl_deal[[#This Row],[Index]],Directory[Index],0),MATCH('DEAL DIRECTORY'!AT$5,Directory[#Headers],0))</f>
        <v>房地产</v>
      </c>
      <c r="AU288" s="129" t="str">
        <f>INDEX(Directory[],MATCH(tbl_deal[[#This Row],[Index]],Directory[Index],0),MATCH('DEAL DIRECTORY'!AU$5,Directory[#Headers],0))</f>
        <v>--</v>
      </c>
      <c r="AV288" s="129" t="str">
        <f>INDEX(Directory[],MATCH(tbl_deal[[#This Row],[Index]],Directory[Index],0),MATCH('DEAL DIRECTORY'!AV$5,Directory[#Headers],0))</f>
        <v>担保</v>
      </c>
      <c r="AW288" s="129" t="str">
        <f>INDEX(Directory[],MATCH(tbl_deal[[#This Row],[Index]],Directory[Index],0),MATCH('DEAL DIRECTORY'!AW$5,Directory[#Headers],0))</f>
        <v>高收益</v>
      </c>
      <c r="AX288" s="129" t="str">
        <f>INDEX(Directory[],MATCH(tbl_deal[[#This Row],[Index]],Directory[Index],0),MATCH('DEAL DIRECTORY'!AX$5,Directory[#Headers],0))</f>
        <v>≤2亿</v>
      </c>
      <c r="AY288" s="129" t="str">
        <f>INDEX(Directory[],MATCH(tbl_deal[[#This Row],[Index]],Directory[Index],0),MATCH('DEAL DIRECTORY'!AY$5,Directory[#Headers],0))</f>
        <v>20年</v>
      </c>
      <c r="AZ288" s="129" t="str">
        <f>INDEX(Directory[],MATCH(tbl_deal[[#This Row],[Index]],Directory[Index],0),MATCH('DEAL DIRECTORY'!AZ$5,Directory[#Headers],0))</f>
        <v>Q3</v>
      </c>
      <c r="BA288" s="129" t="str">
        <f>INDEX(Directory[],MATCH(tbl_deal[[#This Row],[Index]],Directory[Index],0),MATCH('DEAL DIRECTORY'!BA$5,Directory[#Headers],0))</f>
        <v>09月</v>
      </c>
      <c r="BB288" s="129" t="str">
        <f>INDEX(Directory[],MATCH(tbl_deal[[#This Row],[Index]],Directory[Index],0),MATCH('DEAL DIRECTORY'!BB$5,Directory[#Headers],0))</f>
        <v>--</v>
      </c>
      <c r="BC288" s="129" t="str">
        <f>INDEX(Directory[],MATCH(tbl_deal[[#This Row],[Index]],Directory[Index],0),MATCH('DEAL DIRECTORY'!BC$5,Directory[#Headers],0))</f>
        <v>YANGO CAYMAN INVESTMENT LTD</v>
      </c>
      <c r="BD288" s="129" t="str">
        <f>INDEX(Directory[],MATCH(tbl_deal[[#This Row],[Index]],Directory[Index],0),MATCH('DEAL DIRECTORY'!BD$5,Directory[#Headers],0))</f>
        <v>XS2223574380</v>
      </c>
      <c r="BE288" s="137" t="str">
        <f>INDEX(Directory[],MATCH(tbl_deal[[#This Row],[Index]],Directory[Index],0),MATCH('DEAL DIRECTORY'!BE$5,Directory[#Headers],0))</f>
        <v>20年09月</v>
      </c>
      <c r="BF288" s="137" t="str">
        <f>INDEX(Directory[],MATCH(tbl_deal[[#This Row],[Index]],Directory[Index],0),MATCH('DEAL DIRECTORY'!BF$5,Directory[#Headers],0))</f>
        <v>福建阳光</v>
      </c>
      <c r="BG288" s="137" t="str">
        <f>INDEX(Directory[],MATCH(tbl_deal[[#This Row],[Index]],Directory[Index],0),MATCH('DEAL DIRECTORY'!BG$5,Directory[#Headers],0))</f>
        <v>--/B-/--</v>
      </c>
      <c r="BH288" s="137" t="str">
        <f>INDEX(Directory[],MATCH(tbl_deal[[#This Row],[Index]],Directory[Index],0),MATCH('DEAL DIRECTORY'!BH$5,Directory[#Headers],0))</f>
        <v>高级债</v>
      </c>
      <c r="BI288" s="137" t="str">
        <f>INDEX(Directory[],MATCH(tbl_deal[[#This Row],[Index]],Directory[Index],0),MATCH('DEAL DIRECTORY'!BI$5,Directory[#Headers],0))</f>
        <v>2亿美元</v>
      </c>
      <c r="BJ288" s="137" t="str">
        <f>INDEX(Directory[],MATCH(tbl_deal[[#This Row],[Index]],Directory[Index],0),MATCH('DEAL DIRECTORY'!BJ$5,Directory[#Headers],0))</f>
        <v>2年</v>
      </c>
      <c r="BK288" s="137" t="str">
        <f>INDEX(Directory[],MATCH(tbl_deal[[#This Row],[Index]],Directory[Index],0),MATCH('DEAL DIRECTORY'!BK$5,Directory[#Headers],0))</f>
        <v>11.75%</v>
      </c>
      <c r="BL288" s="137" t="str">
        <f>INDEX(Directory[],MATCH(tbl_deal[[#This Row],[Index]],Directory[Index],0),MATCH('DEAL DIRECTORY'!BL$5,Directory[#Headers],0))</f>
        <v>账簿管理人</v>
      </c>
      <c r="BM288" s="129" t="str">
        <f>INDEX(Directory[],MATCH(tbl_deal[[#This Row],[Index]],Directory[Index],0),MATCH('DEAL DIRECTORY'!BM$5,Directory[#Headers],0))</f>
        <v/>
      </c>
      <c r="BN288" s="4"/>
      <c r="BO288" s="4"/>
      <c r="BP288" s="4"/>
    </row>
    <row r="289" spans="3:68" ht="20.25" customHeight="1" x14ac:dyDescent="0.25">
      <c r="C289" s="129">
        <f>Directory[[#This Row],[Index]]</f>
        <v>182</v>
      </c>
      <c r="D289" s="130">
        <f>INDEX(Directory[],MATCH(tbl_deal[[#This Row],[Index]],Directory[Index],0),MATCH('DEAL DIRECTORY'!D$5,Directory[#Headers],0))</f>
        <v>44055</v>
      </c>
      <c r="E289" s="129" t="str">
        <f>INDEX(Directory[],MATCH(tbl_deal[[#This Row],[Index]],Directory[Index],0),MATCH('DEAL DIRECTORY'!E$5,Directory[#Headers],0))</f>
        <v/>
      </c>
      <c r="F289" s="129" t="str">
        <f>INDEX(Directory[],MATCH(tbl_deal[[#This Row],[Index]],Directory[Index],0),MATCH('DEAL DIRECTORY'!F$5,Directory[#Headers],0))</f>
        <v/>
      </c>
      <c r="G289" s="129" t="str">
        <f>INDEX(Directory[],MATCH(tbl_deal[[#This Row],[Index]],Directory[Index],0),MATCH('DEAL DIRECTORY'!G$5,Directory[#Headers],0))</f>
        <v>Excellence VII</v>
      </c>
      <c r="H289" s="135" t="str">
        <f>IF(tbl_deal[[#This Row],[FolderPath]]="","",HYPERLINK(tbl_deal[[#This Row],[FolderPath]],"📂"))</f>
        <v/>
      </c>
      <c r="I289" s="129" t="str">
        <f>INDEX(Directory[],MATCH(tbl_deal[[#This Row],[Index]],Directory[Index],0),MATCH('DEAL DIRECTORY'!I$5,Directory[#Headers],0))</f>
        <v>JGC</v>
      </c>
      <c r="J289" s="129" t="str">
        <f>INDEX(Directory[],MATCH(tbl_deal[[#This Row],[Index]],Directory[Index],0),MATCH('DEAL DIRECTORY'!J$5,Directory[#Headers],0))</f>
        <v>n/a</v>
      </c>
      <c r="K289" s="129" t="str">
        <f>INDEX(Directory[],MATCH(tbl_deal[[#This Row],[Index]],Directory[Index],0),MATCH('DEAL DIRECTORY'!K$5,Directory[#Headers],0))</f>
        <v>n/a</v>
      </c>
      <c r="L289" s="129">
        <f>INDEX(Directory[],MATCH(tbl_deal[[#This Row],[Index]],Directory[Index],0),MATCH('DEAL DIRECTORY'!L$5,Directory[#Headers],0))</f>
        <v>1</v>
      </c>
      <c r="M289" s="129" t="str">
        <f>INDEX(Directory[],MATCH(tbl_deal[[#This Row],[Index]],Directory[Index],0),MATCH('DEAL DIRECTORY'!M$5,Directory[#Headers],0))</f>
        <v>长城国际</v>
      </c>
      <c r="N289" s="129" t="str">
        <f>INDEX(Directory[],MATCH(tbl_deal[[#This Row],[Index]],Directory[Index],0),MATCH('DEAL DIRECTORY'!N$5,Directory[#Headers],0))</f>
        <v>--/BBB+/A-</v>
      </c>
      <c r="O289" s="129" t="str">
        <f>INDEX(Directory[],MATCH(tbl_deal[[#This Row],[Index]],Directory[Index],0),MATCH('DEAL DIRECTORY'!O$5,Directory[#Headers],0))</f>
        <v>USD</v>
      </c>
      <c r="P289" s="129">
        <f>INDEX(Directory[],MATCH(tbl_deal[[#This Row],[Index]],Directory[Index],0),MATCH('DEAL DIRECTORY'!P$5,Directory[#Headers],0))</f>
        <v>5</v>
      </c>
      <c r="Q289" s="129" t="str">
        <f>INDEX(Directory[],MATCH(tbl_deal[[#This Row],[Index]],Directory[Index],0),MATCH('DEAL DIRECTORY'!Q$5,Directory[#Headers],0))</f>
        <v>10</v>
      </c>
      <c r="R289" s="129" t="str">
        <f>INDEX(Directory[],MATCH(tbl_deal[[#This Row],[Index]],Directory[Index],0),MATCH('DEAL DIRECTORY'!R$5,Directory[#Headers],0))</f>
        <v>2.375%</v>
      </c>
      <c r="S289" s="129" t="str">
        <f>INDEX(Directory[],MATCH(tbl_deal[[#This Row],[Index]],Directory[Index],0),MATCH('DEAL DIRECTORY'!S$5,Directory[#Headers],0))</f>
        <v>--</v>
      </c>
      <c r="T289" s="129" t="str">
        <f>INDEX(Directory[],MATCH(tbl_deal[[#This Row],[Index]],Directory[Index],0),MATCH('DEAL DIRECTORY'!T$5,Directory[#Headers],0))</f>
        <v>n/a</v>
      </c>
      <c r="U289" s="129" t="str">
        <f>INDEX(Directory[],MATCH(tbl_deal[[#This Row],[Index]],Directory[Index],0),MATCH('DEAL DIRECTORY'!U$5,Directory[#Headers],0))</f>
        <v>T+172.5</v>
      </c>
      <c r="V289" s="131">
        <f>INDEX(Directory[],MATCH(tbl_deal[[#This Row],[Index]],Directory[Index],0),MATCH('DEAL DIRECTORY'!V$5,Directory[#Headers],0))</f>
        <v>0</v>
      </c>
      <c r="W289" s="129" t="str">
        <f>INDEX(Directory[],MATCH(tbl_deal[[#This Row],[Index]],Directory[Index],0),MATCH('DEAL DIRECTORY'!W$5,Directory[#Headers],0))</f>
        <v>担保</v>
      </c>
      <c r="X289" s="129" t="str">
        <f>INDEX(Directory[],MATCH(tbl_deal[[#This Row],[Index]],Directory[Index],0),MATCH('DEAL DIRECTORY'!X$5,Directory[#Headers],0))</f>
        <v>--</v>
      </c>
      <c r="Y289" s="129" t="str">
        <f>INDEX(Directory[],MATCH(tbl_deal[[#This Row],[Index]],Directory[Index],0),MATCH('DEAL DIRECTORY'!Y$5,Directory[#Headers],0))</f>
        <v>港交所</v>
      </c>
      <c r="Z289" s="129" t="str">
        <f>INDEX(Directory[],MATCH(tbl_deal[[#This Row],[Index]],Directory[Index],0),MATCH('DEAL DIRECTORY'!Z$5,Directory[#Headers],0))</f>
        <v/>
      </c>
      <c r="AA289" s="129" t="str">
        <f>INDEX(Directory[],MATCH(tbl_deal[[#This Row],[Index]],Directory[Index],0),MATCH('DEAL DIRECTORY'!AA$5,Directory[#Headers],0))</f>
        <v/>
      </c>
      <c r="AB289" s="129" t="str">
        <f>INDEX(Directory[],MATCH(tbl_deal[[#This Row],[Index]],Directory[Index],0),MATCH('DEAL DIRECTORY'!AB$5,Directory[#Headers],0))</f>
        <v>BISL,港分</v>
      </c>
      <c r="AC289" s="129" t="str">
        <f>INDEX(Directory[],MATCH(tbl_deal[[#This Row],[Index]],Directory[Index],0),MATCH('DEAL DIRECTORY'!AC$5,Directory[#Headers],0))</f>
        <v>--</v>
      </c>
      <c r="AD289" s="129" t="str">
        <f>INDEX(Directory[],MATCH(tbl_deal[[#This Row],[Index]],Directory[Index],0),MATCH('DEAL DIRECTORY'!AD$5,Directory[#Headers],0))</f>
        <v>--</v>
      </c>
      <c r="AE289" s="129" t="str">
        <f>INDEX(Directory[],MATCH(tbl_deal[[#This Row],[Index]],Directory[Index],0),MATCH('DEAL DIRECTORY'!AE$5,Directory[#Headers],0))</f>
        <v>--</v>
      </c>
      <c r="AF289" s="129" t="str">
        <f>INDEX(Directory[],MATCH(tbl_deal[[#This Row],[Index]],Directory[Index],0),MATCH('DEAL DIRECTORY'!AF$5,Directory[#Headers],0))</f>
        <v>N</v>
      </c>
      <c r="AG289" s="129" t="str">
        <f>INDEX(Directory[],MATCH(tbl_deal[[#This Row],[Index]],Directory[Index],0),MATCH('DEAL DIRECTORY'!AG$5,Directory[#Headers],0))</f>
        <v>中国长城资产(国际)控股有限公司</v>
      </c>
      <c r="AH289" s="129" t="str">
        <f>INDEX(Directory[],MATCH(tbl_deal[[#This Row],[Index]],Directory[Index],0),MATCH('DEAL DIRECTORY'!AH$5,Directory[#Headers],0))</f>
        <v>n/a</v>
      </c>
      <c r="AI289" s="129" t="str">
        <f>INDEX(Directory[],MATCH(tbl_deal[[#This Row],[Index]],Directory[Index],0),MATCH('DEAL DIRECTORY'!AI$5,Directory[#Headers],0))</f>
        <v>n/a</v>
      </c>
      <c r="AJ289" s="129" t="str">
        <f>INDEX(Directory[],MATCH(tbl_deal[[#This Row],[Index]],Directory[Index],0),MATCH('DEAL DIRECTORY'!AJ$5,Directory[#Headers],0))</f>
        <v>北京</v>
      </c>
      <c r="AK289" s="129" t="str">
        <f>INDEX(Directory[],MATCH(tbl_deal[[#This Row],[Index]],Directory[Index],0),MATCH('DEAL DIRECTORY'!AK$5,Directory[#Headers],0))</f>
        <v>--</v>
      </c>
      <c r="AL289" s="129" t="str">
        <f>INDEX(Directory[],MATCH(tbl_deal[[#This Row],[Index]],Directory[Index],0),MATCH('DEAL DIRECTORY'!AL$5,Directory[#Headers],0))</f>
        <v>--</v>
      </c>
      <c r="AM289" s="129" t="str">
        <f>INDEX(Directory[],MATCH(tbl_deal[[#This Row],[Index]],Directory[Index],0),MATCH('DEAL DIRECTORY'!AM$5,Directory[#Headers],0))</f>
        <v>--</v>
      </c>
      <c r="AN289" s="129" t="str">
        <f>INDEX(Directory[],MATCH(tbl_deal[[#This Row],[Index]],Directory[Index],0),MATCH('DEAL DIRECTORY'!AN$5,Directory[#Headers],0))</f>
        <v>--</v>
      </c>
      <c r="AO289" s="132" t="str">
        <f>IF(ISBLANK(INDEX(Directory[],MATCH(tbl_deal[[#This Row],[Index]],Directory[Index],0),MATCH('DEAL DIRECTORY'!AO$5,Directory[#Headers],0))),"--",INDEX(Directory[],MATCH(tbl_deal[[#This Row],[Index]],Directory[Index],0),MATCH('DEAL DIRECTORY'!AO$5,Directory[#Headers],0)))</f>
        <v>--</v>
      </c>
      <c r="AP289" s="129">
        <f>INDEX(Directory[],MATCH(tbl_deal[[#This Row],[Index]],Directory[Index],0),MATCH('DEAL DIRECTORY'!AP$5,Directory[#Headers],0))</f>
        <v>5</v>
      </c>
      <c r="AQ289" s="129">
        <f>INDEX(Directory[],MATCH(tbl_deal[[#This Row],[Index]],Directory[Index],0),MATCH('DEAL DIRECTORY'!AQ$5,Directory[#Headers],0))</f>
        <v>34.686</v>
      </c>
      <c r="AR289" s="129">
        <f>INDEX(Directory[],MATCH(tbl_deal[[#This Row],[Index]],Directory[Index],0),MATCH('DEAL DIRECTORY'!AR$5,Directory[#Headers],0))</f>
        <v>38.76</v>
      </c>
      <c r="AS289" s="129" t="str">
        <f>INDEX(Directory[],MATCH(tbl_deal[[#This Row],[Index]],Directory[Index],0),MATCH('DEAL DIRECTORY'!AS$5,Directory[#Headers],0))</f>
        <v>央企(子)</v>
      </c>
      <c r="AT289" s="129" t="str">
        <f>INDEX(Directory[],MATCH(tbl_deal[[#This Row],[Index]],Directory[Index],0),MATCH('DEAL DIRECTORY'!AT$5,Directory[#Headers],0))</f>
        <v>金融机构</v>
      </c>
      <c r="AU289" s="129" t="str">
        <f>INDEX(Directory[],MATCH(tbl_deal[[#This Row],[Index]],Directory[Index],0),MATCH('DEAL DIRECTORY'!AU$5,Directory[#Headers],0))</f>
        <v>非银</v>
      </c>
      <c r="AV289" s="129" t="str">
        <f>INDEX(Directory[],MATCH(tbl_deal[[#This Row],[Index]],Directory[Index],0),MATCH('DEAL DIRECTORY'!AV$5,Directory[#Headers],0))</f>
        <v>担保</v>
      </c>
      <c r="AW289" s="129" t="str">
        <f>INDEX(Directory[],MATCH(tbl_deal[[#This Row],[Index]],Directory[Index],0),MATCH('DEAL DIRECTORY'!AW$5,Directory[#Headers],0))</f>
        <v>投资级</v>
      </c>
      <c r="AX289" s="129" t="str">
        <f>INDEX(Directory[],MATCH(tbl_deal[[#This Row],[Index]],Directory[Index],0),MATCH('DEAL DIRECTORY'!AX$5,Directory[#Headers],0))</f>
        <v>3-5亿</v>
      </c>
      <c r="AY289" s="133" t="str">
        <f>INDEX(Directory[],MATCH(tbl_deal[[#This Row],[Index]],Directory[Index],0),MATCH('DEAL DIRECTORY'!AY$5,Directory[#Headers],0))</f>
        <v>20年</v>
      </c>
      <c r="AZ289" s="129" t="str">
        <f>INDEX(Directory[],MATCH(tbl_deal[[#This Row],[Index]],Directory[Index],0),MATCH('DEAL DIRECTORY'!AZ$5,Directory[#Headers],0))</f>
        <v>Q3</v>
      </c>
      <c r="BA289" s="129" t="str">
        <f>INDEX(Directory[],MATCH(tbl_deal[[#This Row],[Index]],Directory[Index],0),MATCH('DEAL DIRECTORY'!BA$5,Directory[#Headers],0))</f>
        <v>08月</v>
      </c>
      <c r="BB289" s="129" t="str">
        <f>INDEX(Directory[],MATCH(tbl_deal[[#This Row],[Index]],Directory[Index],0),MATCH('DEAL DIRECTORY'!BB$5,Directory[#Headers],0))</f>
        <v>--</v>
      </c>
      <c r="BC289" s="129" t="str">
        <f>INDEX(Directory[],MATCH(tbl_deal[[#This Row],[Index]],Directory[Index],0),MATCH('DEAL DIRECTORY'!BC$5,Directory[#Headers],0))</f>
        <v>CHINA GREAT WALL INTERNATIONAL HOLDINGS V LTD</v>
      </c>
      <c r="BD289" s="129" t="str">
        <f>INDEX(Directory[],MATCH(tbl_deal[[#This Row],[Index]],Directory[Index],0),MATCH('DEAL DIRECTORY'!BD$5,Directory[#Headers],0))</f>
        <v>XS2206799004</v>
      </c>
      <c r="BE289" s="137" t="str">
        <f>INDEX(Directory[],MATCH(tbl_deal[[#This Row],[Index]],Directory[Index],0),MATCH('DEAL DIRECTORY'!BE$5,Directory[#Headers],0))</f>
        <v>20年08月</v>
      </c>
      <c r="BF289" s="137" t="str">
        <f>INDEX(Directory[],MATCH(tbl_deal[[#This Row],[Index]],Directory[Index],0),MATCH('DEAL DIRECTORY'!BF$5,Directory[#Headers],0))</f>
        <v>长城国际</v>
      </c>
      <c r="BG289" s="137" t="str">
        <f>INDEX(Directory[],MATCH(tbl_deal[[#This Row],[Index]],Directory[Index],0),MATCH('DEAL DIRECTORY'!BG$5,Directory[#Headers],0))</f>
        <v>--/BBB+/A-</v>
      </c>
      <c r="BH289" s="137" t="str">
        <f>INDEX(Directory[],MATCH(tbl_deal[[#This Row],[Index]],Directory[Index],0),MATCH('DEAL DIRECTORY'!BH$5,Directory[#Headers],0))</f>
        <v>高级债</v>
      </c>
      <c r="BI289" s="137" t="str">
        <f>INDEX(Directory[],MATCH(tbl_deal[[#This Row],[Index]],Directory[Index],0),MATCH('DEAL DIRECTORY'!BI$5,Directory[#Headers],0))</f>
        <v>5亿美元</v>
      </c>
      <c r="BJ289" s="137" t="str">
        <f>INDEX(Directory[],MATCH(tbl_deal[[#This Row],[Index]],Directory[Index],0),MATCH('DEAL DIRECTORY'!BJ$5,Directory[#Headers],0))</f>
        <v>10年</v>
      </c>
      <c r="BK289" s="137" t="str">
        <f>INDEX(Directory[],MATCH(tbl_deal[[#This Row],[Index]],Directory[Index],0),MATCH('DEAL DIRECTORY'!BK$5,Directory[#Headers],0))</f>
        <v>2.375%</v>
      </c>
      <c r="BL289" s="137" t="str">
        <f>INDEX(Directory[],MATCH(tbl_deal[[#This Row],[Index]],Directory[Index],0),MATCH('DEAL DIRECTORY'!BL$5,Directory[#Headers],0))</f>
        <v>全球协调人</v>
      </c>
      <c r="BM289" s="129" t="str">
        <f>INDEX(Directory[],MATCH(tbl_deal[[#This Row],[Index]],Directory[Index],0),MATCH('DEAL DIRECTORY'!BM$5,Directory[#Headers],0))</f>
        <v/>
      </c>
      <c r="BN289" s="4"/>
      <c r="BO289" s="4"/>
      <c r="BP289" s="4"/>
    </row>
    <row r="290" spans="3:68" ht="20.25" customHeight="1" x14ac:dyDescent="0.25">
      <c r="C290" s="129">
        <f>Directory[[#This Row],[Index]]</f>
        <v>181</v>
      </c>
      <c r="D290" s="130">
        <f>INDEX(Directory[],MATCH(tbl_deal[[#This Row],[Index]],Directory[Index],0),MATCH('DEAL DIRECTORY'!D$5,Directory[#Headers],0))</f>
        <v>44048</v>
      </c>
      <c r="E290" s="129" t="str">
        <f>INDEX(Directory[],MATCH(tbl_deal[[#This Row],[Index]],Directory[Index],0),MATCH('DEAL DIRECTORY'!E$5,Directory[#Headers],0))</f>
        <v/>
      </c>
      <c r="F290" s="129" t="str">
        <f>INDEX(Directory[],MATCH(tbl_deal[[#This Row],[Index]],Directory[Index],0),MATCH('DEAL DIRECTORY'!F$5,Directory[#Headers],0))</f>
        <v/>
      </c>
      <c r="G290" s="129" t="str">
        <f>INDEX(Directory[],MATCH(tbl_deal[[#This Row],[Index]],Directory[Index],0),MATCH('DEAL DIRECTORY'!G$5,Directory[#Headers],0))</f>
        <v>Minghu VI</v>
      </c>
      <c r="H290" s="135" t="str">
        <f>IF(tbl_deal[[#This Row],[FolderPath]]="","",HYPERLINK(tbl_deal[[#This Row],[FolderPath]],"📂"))</f>
        <v/>
      </c>
      <c r="I290" s="129" t="str">
        <f>INDEX(Directory[],MATCH(tbl_deal[[#This Row],[Index]],Directory[Index],0),MATCH('DEAL DIRECTORY'!I$5,Directory[#Headers],0))</f>
        <v>JBR</v>
      </c>
      <c r="J290" s="129" t="str">
        <f>INDEX(Directory[],MATCH(tbl_deal[[#This Row],[Index]],Directory[Index],0),MATCH('DEAL DIRECTORY'!J$5,Directory[#Headers],0))</f>
        <v>n/a</v>
      </c>
      <c r="K290" s="129" t="str">
        <f>INDEX(Directory[],MATCH(tbl_deal[[#This Row],[Index]],Directory[Index],0),MATCH('DEAL DIRECTORY'!K$5,Directory[#Headers],0))</f>
        <v>n/a</v>
      </c>
      <c r="L290" s="129">
        <f>INDEX(Directory[],MATCH(tbl_deal[[#This Row],[Index]],Directory[Index],0),MATCH('DEAL DIRECTORY'!L$5,Directory[#Headers],0))</f>
        <v>1</v>
      </c>
      <c r="M290" s="129" t="str">
        <f>INDEX(Directory[],MATCH(tbl_deal[[#This Row],[Index]],Directory[Index],0),MATCH('DEAL DIRECTORY'!M$5,Directory[#Headers],0))</f>
        <v>中泰证券</v>
      </c>
      <c r="N290" s="129" t="str">
        <f>INDEX(Directory[],MATCH(tbl_deal[[#This Row],[Index]],Directory[Index],0),MATCH('DEAL DIRECTORY'!N$5,Directory[#Headers],0))</f>
        <v>--/--/--</v>
      </c>
      <c r="O290" s="129" t="str">
        <f>INDEX(Directory[],MATCH(tbl_deal[[#This Row],[Index]],Directory[Index],0),MATCH('DEAL DIRECTORY'!O$5,Directory[#Headers],0))</f>
        <v>USD</v>
      </c>
      <c r="P290" s="129">
        <f>INDEX(Directory[],MATCH(tbl_deal[[#This Row],[Index]],Directory[Index],0),MATCH('DEAL DIRECTORY'!P$5,Directory[#Headers],0))</f>
        <v>3</v>
      </c>
      <c r="Q290" s="129" t="str">
        <f>INDEX(Directory[],MATCH(tbl_deal[[#This Row],[Index]],Directory[Index],0),MATCH('DEAL DIRECTORY'!Q$5,Directory[#Headers],0))</f>
        <v>3</v>
      </c>
      <c r="R290" s="129" t="str">
        <f>INDEX(Directory[],MATCH(tbl_deal[[#This Row],[Index]],Directory[Index],0),MATCH('DEAL DIRECTORY'!R$5,Directory[#Headers],0))</f>
        <v>3.85%</v>
      </c>
      <c r="S290" s="129" t="str">
        <f>INDEX(Directory[],MATCH(tbl_deal[[#This Row],[Index]],Directory[Index],0),MATCH('DEAL DIRECTORY'!S$5,Directory[#Headers],0))</f>
        <v>4.25%a</v>
      </c>
      <c r="T290" s="129" t="str">
        <f>INDEX(Directory[],MATCH(tbl_deal[[#This Row],[Index]],Directory[Index],0),MATCH('DEAL DIRECTORY'!T$5,Directory[#Headers],0))</f>
        <v>n/a</v>
      </c>
      <c r="U290" s="129" t="str">
        <f>INDEX(Directory[],MATCH(tbl_deal[[#This Row],[Index]],Directory[Index],0),MATCH('DEAL DIRECTORY'!U$5,Directory[#Headers],0))</f>
        <v>--</v>
      </c>
      <c r="V290" s="131">
        <f>INDEX(Directory[],MATCH(tbl_deal[[#This Row],[Index]],Directory[Index],0),MATCH('DEAL DIRECTORY'!V$5,Directory[#Headers],0))</f>
        <v>0</v>
      </c>
      <c r="W290" s="129" t="str">
        <f>INDEX(Directory[],MATCH(tbl_deal[[#This Row],[Index]],Directory[Index],0),MATCH('DEAL DIRECTORY'!W$5,Directory[#Headers],0))</f>
        <v>维好+担保</v>
      </c>
      <c r="X290" s="129" t="str">
        <f>INDEX(Directory[],MATCH(tbl_deal[[#This Row],[Index]],Directory[Index],0),MATCH('DEAL DIRECTORY'!X$5,Directory[#Headers],0))</f>
        <v>--</v>
      </c>
      <c r="Y290" s="129" t="str">
        <f>INDEX(Directory[],MATCH(tbl_deal[[#This Row],[Index]],Directory[Index],0),MATCH('DEAL DIRECTORY'!Y$5,Directory[#Headers],0))</f>
        <v>港交所</v>
      </c>
      <c r="Z290" s="129" t="str">
        <f>INDEX(Directory[],MATCH(tbl_deal[[#This Row],[Index]],Directory[Index],0),MATCH('DEAL DIRECTORY'!Z$5,Directory[#Headers],0))</f>
        <v/>
      </c>
      <c r="AA290" s="129" t="str">
        <f>INDEX(Directory[],MATCH(tbl_deal[[#This Row],[Index]],Directory[Index],0),MATCH('DEAL DIRECTORY'!AA$5,Directory[#Headers],0))</f>
        <v/>
      </c>
      <c r="AB290" s="129" t="str">
        <f>INDEX(Directory[],MATCH(tbl_deal[[#This Row],[Index]],Directory[Index],0),MATCH('DEAL DIRECTORY'!AB$5,Directory[#Headers],0))</f>
        <v>BISL,港分</v>
      </c>
      <c r="AC290" s="129" t="str">
        <f>INDEX(Directory[],MATCH(tbl_deal[[#This Row],[Index]],Directory[Index],0),MATCH('DEAL DIRECTORY'!AC$5,Directory[#Headers],0))</f>
        <v>--</v>
      </c>
      <c r="AD290" s="129" t="str">
        <f>INDEX(Directory[],MATCH(tbl_deal[[#This Row],[Index]],Directory[Index],0),MATCH('DEAL DIRECTORY'!AD$5,Directory[#Headers],0))</f>
        <v>--</v>
      </c>
      <c r="AE290" s="129" t="str">
        <f>INDEX(Directory[],MATCH(tbl_deal[[#This Row],[Index]],Directory[Index],0),MATCH('DEAL DIRECTORY'!AE$5,Directory[#Headers],0))</f>
        <v>--</v>
      </c>
      <c r="AF290" s="129" t="str">
        <f>INDEX(Directory[],MATCH(tbl_deal[[#This Row],[Index]],Directory[Index],0),MATCH('DEAL DIRECTORY'!AF$5,Directory[#Headers],0))</f>
        <v>N</v>
      </c>
      <c r="AG290" s="129" t="str">
        <f>INDEX(Directory[],MATCH(tbl_deal[[#This Row],[Index]],Directory[Index],0),MATCH('DEAL DIRECTORY'!AG$5,Directory[#Headers],0))</f>
        <v>中泰证券股份有限公司</v>
      </c>
      <c r="AH290" s="129" t="str">
        <f>INDEX(Directory[],MATCH(tbl_deal[[#This Row],[Index]],Directory[Index],0),MATCH('DEAL DIRECTORY'!AH$5,Directory[#Headers],0))</f>
        <v>n/a</v>
      </c>
      <c r="AI290" s="129" t="str">
        <f>INDEX(Directory[],MATCH(tbl_deal[[#This Row],[Index]],Directory[Index],0),MATCH('DEAL DIRECTORY'!AI$5,Directory[#Headers],0))</f>
        <v>n/a</v>
      </c>
      <c r="AJ290" s="129" t="str">
        <f>INDEX(Directory[],MATCH(tbl_deal[[#This Row],[Index]],Directory[Index],0),MATCH('DEAL DIRECTORY'!AJ$5,Directory[#Headers],0))</f>
        <v>山东</v>
      </c>
      <c r="AK290" s="129" t="str">
        <f>INDEX(Directory[],MATCH(tbl_deal[[#This Row],[Index]],Directory[Index],0),MATCH('DEAL DIRECTORY'!AK$5,Directory[#Headers],0))</f>
        <v>济南市</v>
      </c>
      <c r="AL290" s="129" t="str">
        <f>INDEX(Directory[],MATCH(tbl_deal[[#This Row],[Index]],Directory[Index],0),MATCH('DEAL DIRECTORY'!AL$5,Directory[#Headers],0))</f>
        <v>--</v>
      </c>
      <c r="AM290" s="129" t="str">
        <f>INDEX(Directory[],MATCH(tbl_deal[[#This Row],[Index]],Directory[Index],0),MATCH('DEAL DIRECTORY'!AM$5,Directory[#Headers],0))</f>
        <v>--</v>
      </c>
      <c r="AN290" s="129" t="str">
        <f>INDEX(Directory[],MATCH(tbl_deal[[#This Row],[Index]],Directory[Index],0),MATCH('DEAL DIRECTORY'!AN$5,Directory[#Headers],0))</f>
        <v>--</v>
      </c>
      <c r="AO290" s="132" t="str">
        <f>IF(ISBLANK(INDEX(Directory[],MATCH(tbl_deal[[#This Row],[Index]],Directory[Index],0),MATCH('DEAL DIRECTORY'!AO$5,Directory[#Headers],0))),"--",INDEX(Directory[],MATCH(tbl_deal[[#This Row],[Index]],Directory[Index],0),MATCH('DEAL DIRECTORY'!AO$5,Directory[#Headers],0)))</f>
        <v>--</v>
      </c>
      <c r="AP290" s="129">
        <f>INDEX(Directory[],MATCH(tbl_deal[[#This Row],[Index]],Directory[Index],0),MATCH('DEAL DIRECTORY'!AP$5,Directory[#Headers],0))</f>
        <v>3</v>
      </c>
      <c r="AQ290" s="129">
        <f>INDEX(Directory[],MATCH(tbl_deal[[#This Row],[Index]],Directory[Index],0),MATCH('DEAL DIRECTORY'!AQ$5,Directory[#Headers],0))</f>
        <v>20.81</v>
      </c>
      <c r="AR290" s="129">
        <f>INDEX(Directory[],MATCH(tbl_deal[[#This Row],[Index]],Directory[Index],0),MATCH('DEAL DIRECTORY'!AR$5,Directory[#Headers],0))</f>
        <v>23.256</v>
      </c>
      <c r="AS290" s="129" t="str">
        <f>INDEX(Directory[],MATCH(tbl_deal[[#This Row],[Index]],Directory[Index],0),MATCH('DEAL DIRECTORY'!AS$5,Directory[#Headers],0))</f>
        <v>地方国企</v>
      </c>
      <c r="AT290" s="129" t="str">
        <f>INDEX(Directory[],MATCH(tbl_deal[[#This Row],[Index]],Directory[Index],0),MATCH('DEAL DIRECTORY'!AT$5,Directory[#Headers],0))</f>
        <v>金融机构</v>
      </c>
      <c r="AU290" s="129" t="str">
        <f>INDEX(Directory[],MATCH(tbl_deal[[#This Row],[Index]],Directory[Index],0),MATCH('DEAL DIRECTORY'!AU$5,Directory[#Headers],0))</f>
        <v>非银</v>
      </c>
      <c r="AV290" s="129" t="str">
        <f>INDEX(Directory[],MATCH(tbl_deal[[#This Row],[Index]],Directory[Index],0),MATCH('DEAL DIRECTORY'!AV$5,Directory[#Headers],0))</f>
        <v>维好</v>
      </c>
      <c r="AW290" s="129" t="str">
        <f>INDEX(Directory[],MATCH(tbl_deal[[#This Row],[Index]],Directory[Index],0),MATCH('DEAL DIRECTORY'!AW$5,Directory[#Headers],0))</f>
        <v>无评级</v>
      </c>
      <c r="AX290" s="129" t="str">
        <f>INDEX(Directory[],MATCH(tbl_deal[[#This Row],[Index]],Directory[Index],0),MATCH('DEAL DIRECTORY'!AX$5,Directory[#Headers],0))</f>
        <v>2-3亿</v>
      </c>
      <c r="AY290" s="133" t="str">
        <f>INDEX(Directory[],MATCH(tbl_deal[[#This Row],[Index]],Directory[Index],0),MATCH('DEAL DIRECTORY'!AY$5,Directory[#Headers],0))</f>
        <v>20年</v>
      </c>
      <c r="AZ290" s="129" t="str">
        <f>INDEX(Directory[],MATCH(tbl_deal[[#This Row],[Index]],Directory[Index],0),MATCH('DEAL DIRECTORY'!AZ$5,Directory[#Headers],0))</f>
        <v>Q3</v>
      </c>
      <c r="BA290" s="129" t="str">
        <f>INDEX(Directory[],MATCH(tbl_deal[[#This Row],[Index]],Directory[Index],0),MATCH('DEAL DIRECTORY'!BA$5,Directory[#Headers],0))</f>
        <v>08月</v>
      </c>
      <c r="BB290" s="129" t="str">
        <f>INDEX(Directory[],MATCH(tbl_deal[[#This Row],[Index]],Directory[Index],0),MATCH('DEAL DIRECTORY'!BB$5,Directory[#Headers],0))</f>
        <v>--</v>
      </c>
      <c r="BC290" s="129" t="str">
        <f>INDEX(Directory[],MATCH(tbl_deal[[#This Row],[Index]],Directory[Index],0),MATCH('DEAL DIRECTORY'!BC$5,Directory[#Headers],0))</f>
        <v>ZHONGTAI INTERNATIONAL FINANCE BVI CO LTD</v>
      </c>
      <c r="BD290" s="129" t="str">
        <f>INDEX(Directory[],MATCH(tbl_deal[[#This Row],[Index]],Directory[Index],0),MATCH('DEAL DIRECTORY'!BD$5,Directory[#Headers],0))</f>
        <v>XS2203111120</v>
      </c>
      <c r="BE290" s="137" t="str">
        <f>INDEX(Directory[],MATCH(tbl_deal[[#This Row],[Index]],Directory[Index],0),MATCH('DEAL DIRECTORY'!BE$5,Directory[#Headers],0))</f>
        <v>20年08月</v>
      </c>
      <c r="BF290" s="137" t="str">
        <f>INDEX(Directory[],MATCH(tbl_deal[[#This Row],[Index]],Directory[Index],0),MATCH('DEAL DIRECTORY'!BF$5,Directory[#Headers],0))</f>
        <v>中泰证券</v>
      </c>
      <c r="BG290" s="137" t="str">
        <f>INDEX(Directory[],MATCH(tbl_deal[[#This Row],[Index]],Directory[Index],0),MATCH('DEAL DIRECTORY'!BG$5,Directory[#Headers],0))</f>
        <v>--/--/--</v>
      </c>
      <c r="BH290" s="137" t="str">
        <f>INDEX(Directory[],MATCH(tbl_deal[[#This Row],[Index]],Directory[Index],0),MATCH('DEAL DIRECTORY'!BH$5,Directory[#Headers],0))</f>
        <v>高级债</v>
      </c>
      <c r="BI290" s="137" t="str">
        <f>INDEX(Directory[],MATCH(tbl_deal[[#This Row],[Index]],Directory[Index],0),MATCH('DEAL DIRECTORY'!BI$5,Directory[#Headers],0))</f>
        <v>3亿美元</v>
      </c>
      <c r="BJ290" s="137" t="str">
        <f>INDEX(Directory[],MATCH(tbl_deal[[#This Row],[Index]],Directory[Index],0),MATCH('DEAL DIRECTORY'!BJ$5,Directory[#Headers],0))</f>
        <v>3年</v>
      </c>
      <c r="BK290" s="137" t="str">
        <f>INDEX(Directory[],MATCH(tbl_deal[[#This Row],[Index]],Directory[Index],0),MATCH('DEAL DIRECTORY'!BK$5,Directory[#Headers],0))</f>
        <v>3.85%</v>
      </c>
      <c r="BL290" s="137" t="str">
        <f>INDEX(Directory[],MATCH(tbl_deal[[#This Row],[Index]],Directory[Index],0),MATCH('DEAL DIRECTORY'!BL$5,Directory[#Headers],0))</f>
        <v>账簿管理人</v>
      </c>
      <c r="BM290" s="129" t="str">
        <f>INDEX(Directory[],MATCH(tbl_deal[[#This Row],[Index]],Directory[Index],0),MATCH('DEAL DIRECTORY'!BM$5,Directory[#Headers],0))</f>
        <v/>
      </c>
      <c r="BN290" s="4"/>
      <c r="BO290" s="4"/>
      <c r="BP290" s="4"/>
    </row>
    <row r="291" spans="3:68" ht="20.25" customHeight="1" x14ac:dyDescent="0.25">
      <c r="C291" s="129">
        <f>Directory[[#This Row],[Index]]</f>
        <v>180</v>
      </c>
      <c r="D291" s="130">
        <f>INDEX(Directory[],MATCH(tbl_deal[[#This Row],[Index]],Directory[Index],0),MATCH('DEAL DIRECTORY'!D$5,Directory[#Headers],0))</f>
        <v>44047</v>
      </c>
      <c r="E291" s="129" t="str">
        <f>INDEX(Directory[],MATCH(tbl_deal[[#This Row],[Index]],Directory[Index],0),MATCH('DEAL DIRECTORY'!E$5,Directory[#Headers],0))</f>
        <v/>
      </c>
      <c r="F291" s="129" t="str">
        <f>INDEX(Directory[],MATCH(tbl_deal[[#This Row],[Index]],Directory[Index],0),MATCH('DEAL DIRECTORY'!F$5,Directory[#Headers],0))</f>
        <v/>
      </c>
      <c r="G291" s="129" t="str">
        <f>INDEX(Directory[],MATCH(tbl_deal[[#This Row],[Index]],Directory[Index],0),MATCH('DEAL DIRECTORY'!G$5,Directory[#Headers],0))</f>
        <v>Trident</v>
      </c>
      <c r="H291" s="135" t="str">
        <f>IF(tbl_deal[[#This Row],[FolderPath]]="","",HYPERLINK(tbl_deal[[#This Row],[FolderPath]],"📂"))</f>
        <v/>
      </c>
      <c r="I291" s="129" t="str">
        <f>INDEX(Directory[],MATCH(tbl_deal[[#This Row],[Index]],Directory[Index],0),MATCH('DEAL DIRECTORY'!I$5,Directory[#Headers],0))</f>
        <v>JGC</v>
      </c>
      <c r="J291" s="129" t="str">
        <f>INDEX(Directory[],MATCH(tbl_deal[[#This Row],[Index]],Directory[Index],0),MATCH('DEAL DIRECTORY'!J$5,Directory[#Headers],0))</f>
        <v>n/a</v>
      </c>
      <c r="K291" s="129" t="str">
        <f>INDEX(Directory[],MATCH(tbl_deal[[#This Row],[Index]],Directory[Index],0),MATCH('DEAL DIRECTORY'!K$5,Directory[#Headers],0))</f>
        <v>n/a</v>
      </c>
      <c r="L291" s="129">
        <f>INDEX(Directory[],MATCH(tbl_deal[[#This Row],[Index]],Directory[Index],0),MATCH('DEAL DIRECTORY'!L$5,Directory[#Headers],0))</f>
        <v>2</v>
      </c>
      <c r="M291" s="129" t="str">
        <f>INDEX(Directory[],MATCH(tbl_deal[[#This Row],[Index]],Directory[Index],0),MATCH('DEAL DIRECTORY'!M$5,Directory[#Headers],0))</f>
        <v>义乌国资</v>
      </c>
      <c r="N291" s="129" t="str">
        <f>INDEX(Directory[],MATCH(tbl_deal[[#This Row],[Index]],Directory[Index],0),MATCH('DEAL DIRECTORY'!N$5,Directory[#Headers],0))</f>
        <v>Baa3/--/BBB</v>
      </c>
      <c r="O291" s="129" t="str">
        <f>INDEX(Directory[],MATCH(tbl_deal[[#This Row],[Index]],Directory[Index],0),MATCH('DEAL DIRECTORY'!O$5,Directory[#Headers],0))</f>
        <v>USD</v>
      </c>
      <c r="P291" s="129">
        <f>INDEX(Directory[],MATCH(tbl_deal[[#This Row],[Index]],Directory[Index],0),MATCH('DEAL DIRECTORY'!P$5,Directory[#Headers],0))</f>
        <v>5</v>
      </c>
      <c r="Q291" s="129" t="str">
        <f>INDEX(Directory[],MATCH(tbl_deal[[#This Row],[Index]],Directory[Index],0),MATCH('DEAL DIRECTORY'!Q$5,Directory[#Headers],0))</f>
        <v>3</v>
      </c>
      <c r="R291" s="129" t="str">
        <f>INDEX(Directory[],MATCH(tbl_deal[[#This Row],[Index]],Directory[Index],0),MATCH('DEAL DIRECTORY'!R$5,Directory[#Headers],0))</f>
        <v>3.15%</v>
      </c>
      <c r="S291" s="129" t="str">
        <f>INDEX(Directory[],MATCH(tbl_deal[[#This Row],[Index]],Directory[Index],0),MATCH('DEAL DIRECTORY'!S$5,Directory[#Headers],0))</f>
        <v>3.8%a</v>
      </c>
      <c r="T291" s="129" t="str">
        <f>INDEX(Directory[],MATCH(tbl_deal[[#This Row],[Index]],Directory[Index],0),MATCH('DEAL DIRECTORY'!T$5,Directory[#Headers],0))</f>
        <v>n/a</v>
      </c>
      <c r="U291" s="129" t="str">
        <f>INDEX(Directory[],MATCH(tbl_deal[[#This Row],[Index]],Directory[Index],0),MATCH('DEAL DIRECTORY'!U$5,Directory[#Headers],0))</f>
        <v>--</v>
      </c>
      <c r="V291" s="131">
        <f>INDEX(Directory[],MATCH(tbl_deal[[#This Row],[Index]],Directory[Index],0),MATCH('DEAL DIRECTORY'!V$5,Directory[#Headers],0))</f>
        <v>0</v>
      </c>
      <c r="W291" s="129" t="str">
        <f>INDEX(Directory[],MATCH(tbl_deal[[#This Row],[Index]],Directory[Index],0),MATCH('DEAL DIRECTORY'!W$5,Directory[#Headers],0))</f>
        <v>担保</v>
      </c>
      <c r="X291" s="129" t="str">
        <f>INDEX(Directory[],MATCH(tbl_deal[[#This Row],[Index]],Directory[Index],0),MATCH('DEAL DIRECTORY'!X$5,Directory[#Headers],0))</f>
        <v>--</v>
      </c>
      <c r="Y291" s="129" t="str">
        <f>INDEX(Directory[],MATCH(tbl_deal[[#This Row],[Index]],Directory[Index],0),MATCH('DEAL DIRECTORY'!Y$5,Directory[#Headers],0))</f>
        <v>港交所</v>
      </c>
      <c r="Z291" s="129" t="str">
        <f>INDEX(Directory[],MATCH(tbl_deal[[#This Row],[Index]],Directory[Index],0),MATCH('DEAL DIRECTORY'!Z$5,Directory[#Headers],0))</f>
        <v/>
      </c>
      <c r="AA291" s="129" t="str">
        <f>INDEX(Directory[],MATCH(tbl_deal[[#This Row],[Index]],Directory[Index],0),MATCH('DEAL DIRECTORY'!AA$5,Directory[#Headers],0))</f>
        <v/>
      </c>
      <c r="AB291" s="129" t="str">
        <f>INDEX(Directory[],MATCH(tbl_deal[[#This Row],[Index]],Directory[Index],0),MATCH('DEAL DIRECTORY'!AB$5,Directory[#Headers],0))</f>
        <v>BISL,港分</v>
      </c>
      <c r="AC291" s="129" t="str">
        <f>INDEX(Directory[],MATCH(tbl_deal[[#This Row],[Index]],Directory[Index],0),MATCH('DEAL DIRECTORY'!AC$5,Directory[#Headers],0))</f>
        <v>Lead</v>
      </c>
      <c r="AD291" s="129" t="str">
        <f>INDEX(Directory[],MATCH(tbl_deal[[#This Row],[Index]],Directory[Index],0),MATCH('DEAL DIRECTORY'!AD$5,Directory[#Headers],0))</f>
        <v>--</v>
      </c>
      <c r="AE291" s="129" t="str">
        <f>INDEX(Directory[],MATCH(tbl_deal[[#This Row],[Index]],Directory[Index],0),MATCH('DEAL DIRECTORY'!AE$5,Directory[#Headers],0))</f>
        <v>--</v>
      </c>
      <c r="AF291" s="129" t="str">
        <f>INDEX(Directory[],MATCH(tbl_deal[[#This Row],[Index]],Directory[Index],0),MATCH('DEAL DIRECTORY'!AF$5,Directory[#Headers],0))</f>
        <v>N</v>
      </c>
      <c r="AG291" s="129" t="str">
        <f>INDEX(Directory[],MATCH(tbl_deal[[#This Row],[Index]],Directory[Index],0),MATCH('DEAL DIRECTORY'!AG$5,Directory[#Headers],0))</f>
        <v>义乌市国有资本运营有限公司</v>
      </c>
      <c r="AH291" s="129" t="str">
        <f>INDEX(Directory[],MATCH(tbl_deal[[#This Row],[Index]],Directory[Index],0),MATCH('DEAL DIRECTORY'!AH$5,Directory[#Headers],0))</f>
        <v>n/a</v>
      </c>
      <c r="AI291" s="129" t="str">
        <f>INDEX(Directory[],MATCH(tbl_deal[[#This Row],[Index]],Directory[Index],0),MATCH('DEAL DIRECTORY'!AI$5,Directory[#Headers],0))</f>
        <v>n/a</v>
      </c>
      <c r="AJ291" s="129" t="str">
        <f>INDEX(Directory[],MATCH(tbl_deal[[#This Row],[Index]],Directory[Index],0),MATCH('DEAL DIRECTORY'!AJ$5,Directory[#Headers],0))</f>
        <v>浙江</v>
      </c>
      <c r="AK291" s="129" t="str">
        <f>INDEX(Directory[],MATCH(tbl_deal[[#This Row],[Index]],Directory[Index],0),MATCH('DEAL DIRECTORY'!AK$5,Directory[#Headers],0))</f>
        <v>金华市</v>
      </c>
      <c r="AL291" s="129" t="str">
        <f>INDEX(Directory[],MATCH(tbl_deal[[#This Row],[Index]],Directory[Index],0),MATCH('DEAL DIRECTORY'!AL$5,Directory[#Headers],0))</f>
        <v>义乌市</v>
      </c>
      <c r="AM291" s="129" t="str">
        <f>INDEX(Directory[],MATCH(tbl_deal[[#This Row],[Index]],Directory[Index],0),MATCH('DEAL DIRECTORY'!AM$5,Directory[#Headers],0))</f>
        <v>--</v>
      </c>
      <c r="AN291" s="129" t="str">
        <f>INDEX(Directory[],MATCH(tbl_deal[[#This Row],[Index]],Directory[Index],0),MATCH('DEAL DIRECTORY'!AN$5,Directory[#Headers],0))</f>
        <v>--</v>
      </c>
      <c r="AO291" s="132" t="str">
        <f>IF(ISBLANK(INDEX(Directory[],MATCH(tbl_deal[[#This Row],[Index]],Directory[Index],0),MATCH('DEAL DIRECTORY'!AO$5,Directory[#Headers],0))),"--",INDEX(Directory[],MATCH(tbl_deal[[#This Row],[Index]],Directory[Index],0),MATCH('DEAL DIRECTORY'!AO$5,Directory[#Headers],0)))</f>
        <v>--</v>
      </c>
      <c r="AP291" s="129">
        <f>INDEX(Directory[],MATCH(tbl_deal[[#This Row],[Index]],Directory[Index],0),MATCH('DEAL DIRECTORY'!AP$5,Directory[#Headers],0))</f>
        <v>5</v>
      </c>
      <c r="AQ291" s="129">
        <f>INDEX(Directory[],MATCH(tbl_deal[[#This Row],[Index]],Directory[Index],0),MATCH('DEAL DIRECTORY'!AQ$5,Directory[#Headers],0))</f>
        <v>34.866999999999997</v>
      </c>
      <c r="AR291" s="129">
        <f>INDEX(Directory[],MATCH(tbl_deal[[#This Row],[Index]],Directory[Index],0),MATCH('DEAL DIRECTORY'!AR$5,Directory[#Headers],0))</f>
        <v>38.76</v>
      </c>
      <c r="AS291" s="129" t="str">
        <f>INDEX(Directory[],MATCH(tbl_deal[[#This Row],[Index]],Directory[Index],0),MATCH('DEAL DIRECTORY'!AS$5,Directory[#Headers],0))</f>
        <v>地方国企</v>
      </c>
      <c r="AT291" s="129" t="str">
        <f>INDEX(Directory[],MATCH(tbl_deal[[#This Row],[Index]],Directory[Index],0),MATCH('DEAL DIRECTORY'!AT$5,Directory[#Headers],0))</f>
        <v>地方平台</v>
      </c>
      <c r="AU291" s="129" t="str">
        <f>INDEX(Directory[],MATCH(tbl_deal[[#This Row],[Index]],Directory[Index],0),MATCH('DEAL DIRECTORY'!AU$5,Directory[#Headers],0))</f>
        <v>综合</v>
      </c>
      <c r="AV291" s="129" t="str">
        <f>INDEX(Directory[],MATCH(tbl_deal[[#This Row],[Index]],Directory[Index],0),MATCH('DEAL DIRECTORY'!AV$5,Directory[#Headers],0))</f>
        <v>担保</v>
      </c>
      <c r="AW291" s="129" t="str">
        <f>INDEX(Directory[],MATCH(tbl_deal[[#This Row],[Index]],Directory[Index],0),MATCH('DEAL DIRECTORY'!AW$5,Directory[#Headers],0))</f>
        <v>投资级</v>
      </c>
      <c r="AX291" s="129" t="str">
        <f>INDEX(Directory[],MATCH(tbl_deal[[#This Row],[Index]],Directory[Index],0),MATCH('DEAL DIRECTORY'!AX$5,Directory[#Headers],0))</f>
        <v>3-5亿</v>
      </c>
      <c r="AY291" s="133" t="str">
        <f>INDEX(Directory[],MATCH(tbl_deal[[#This Row],[Index]],Directory[Index],0),MATCH('DEAL DIRECTORY'!AY$5,Directory[#Headers],0))</f>
        <v>20年</v>
      </c>
      <c r="AZ291" s="129" t="str">
        <f>INDEX(Directory[],MATCH(tbl_deal[[#This Row],[Index]],Directory[Index],0),MATCH('DEAL DIRECTORY'!AZ$5,Directory[#Headers],0))</f>
        <v>Q3</v>
      </c>
      <c r="BA291" s="129" t="str">
        <f>INDEX(Directory[],MATCH(tbl_deal[[#This Row],[Index]],Directory[Index],0),MATCH('DEAL DIRECTORY'!BA$5,Directory[#Headers],0))</f>
        <v>08月</v>
      </c>
      <c r="BB291" s="129" t="str">
        <f>INDEX(Directory[],MATCH(tbl_deal[[#This Row],[Index]],Directory[Index],0),MATCH('DEAL DIRECTORY'!BB$5,Directory[#Headers],0))</f>
        <v>SOE Creds</v>
      </c>
      <c r="BC291" s="129" t="str">
        <f>INDEX(Directory[],MATCH(tbl_deal[[#This Row],[Index]],Directory[Index],0),MATCH('DEAL DIRECTORY'!BC$5,Directory[#Headers],0))</f>
        <v>CHOUZHOU INTERNATIONAL INVESTMENT LTD</v>
      </c>
      <c r="BD291" s="129" t="str">
        <f>INDEX(Directory[],MATCH(tbl_deal[[#This Row],[Index]],Directory[Index],0),MATCH('DEAL DIRECTORY'!BD$5,Directory[#Headers],0))</f>
        <v>XS2211674143</v>
      </c>
      <c r="BE291" s="137" t="str">
        <f>INDEX(Directory[],MATCH(tbl_deal[[#This Row],[Index]],Directory[Index],0),MATCH('DEAL DIRECTORY'!BE$5,Directory[#Headers],0))</f>
        <v>20年08月</v>
      </c>
      <c r="BF291" s="137" t="str">
        <f>INDEX(Directory[],MATCH(tbl_deal[[#This Row],[Index]],Directory[Index],0),MATCH('DEAL DIRECTORY'!BF$5,Directory[#Headers],0))</f>
        <v>义乌国资</v>
      </c>
      <c r="BG291" s="137" t="str">
        <f>INDEX(Directory[],MATCH(tbl_deal[[#This Row],[Index]],Directory[Index],0),MATCH('DEAL DIRECTORY'!BG$5,Directory[#Headers],0))</f>
        <v>Baa3/--/BBB</v>
      </c>
      <c r="BH291" s="137" t="str">
        <f>INDEX(Directory[],MATCH(tbl_deal[[#This Row],[Index]],Directory[Index],0),MATCH('DEAL DIRECTORY'!BH$5,Directory[#Headers],0))</f>
        <v>高级债</v>
      </c>
      <c r="BI291" s="137" t="str">
        <f>INDEX(Directory[],MATCH(tbl_deal[[#This Row],[Index]],Directory[Index],0),MATCH('DEAL DIRECTORY'!BI$5,Directory[#Headers],0))</f>
        <v>5亿美元</v>
      </c>
      <c r="BJ291" s="137" t="str">
        <f>INDEX(Directory[],MATCH(tbl_deal[[#This Row],[Index]],Directory[Index],0),MATCH('DEAL DIRECTORY'!BJ$5,Directory[#Headers],0))</f>
        <v>3年</v>
      </c>
      <c r="BK291" s="137" t="str">
        <f>INDEX(Directory[],MATCH(tbl_deal[[#This Row],[Index]],Directory[Index],0),MATCH('DEAL DIRECTORY'!BK$5,Directory[#Headers],0))</f>
        <v>3.15%</v>
      </c>
      <c r="BL291" s="137" t="str">
        <f>INDEX(Directory[],MATCH(tbl_deal[[#This Row],[Index]],Directory[Index],0),MATCH('DEAL DIRECTORY'!BL$5,Directory[#Headers],0))</f>
        <v>全球协调人</v>
      </c>
      <c r="BM291" s="129" t="str">
        <f>INDEX(Directory[],MATCH(tbl_deal[[#This Row],[Index]],Directory[Index],0),MATCH('DEAL DIRECTORY'!BM$5,Directory[#Headers],0))</f>
        <v/>
      </c>
      <c r="BN291" s="4"/>
      <c r="BO291" s="4"/>
      <c r="BP291" s="4"/>
    </row>
    <row r="292" spans="3:68" ht="20.25" customHeight="1" x14ac:dyDescent="0.25">
      <c r="C292" s="129">
        <f>Directory[[#This Row],[Index]]</f>
        <v>179</v>
      </c>
      <c r="D292" s="130">
        <f>INDEX(Directory[],MATCH(tbl_deal[[#This Row],[Index]],Directory[Index],0),MATCH('DEAL DIRECTORY'!D$5,Directory[#Headers],0))</f>
        <v>44040</v>
      </c>
      <c r="E292" s="129" t="str">
        <f>INDEX(Directory[],MATCH(tbl_deal[[#This Row],[Index]],Directory[Index],0),MATCH('DEAL DIRECTORY'!E$5,Directory[#Headers],0))</f>
        <v/>
      </c>
      <c r="F292" s="129" t="str">
        <f>INDEX(Directory[],MATCH(tbl_deal[[#This Row],[Index]],Directory[Index],0),MATCH('DEAL DIRECTORY'!F$5,Directory[#Headers],0))</f>
        <v/>
      </c>
      <c r="G292" s="129" t="str">
        <f>INDEX(Directory[],MATCH(tbl_deal[[#This Row],[Index]],Directory[Index],0),MATCH('DEAL DIRECTORY'!G$5,Directory[#Headers],0))</f>
        <v>Ingenuity III</v>
      </c>
      <c r="H292" s="135" t="str">
        <f>IF(tbl_deal[[#This Row],[FolderPath]]="","",HYPERLINK(tbl_deal[[#This Row],[FolderPath]],"📂"))</f>
        <v/>
      </c>
      <c r="I292" s="129" t="str">
        <f>INDEX(Directory[],MATCH(tbl_deal[[#This Row],[Index]],Directory[Index],0),MATCH('DEAL DIRECTORY'!I$5,Directory[#Headers],0))</f>
        <v>JGC</v>
      </c>
      <c r="J292" s="129" t="str">
        <f>INDEX(Directory[],MATCH(tbl_deal[[#This Row],[Index]],Directory[Index],0),MATCH('DEAL DIRECTORY'!J$5,Directory[#Headers],0))</f>
        <v>n/a</v>
      </c>
      <c r="K292" s="129" t="str">
        <f>INDEX(Directory[],MATCH(tbl_deal[[#This Row],[Index]],Directory[Index],0),MATCH('DEAL DIRECTORY'!K$5,Directory[#Headers],0))</f>
        <v>n/a</v>
      </c>
      <c r="L292" s="129">
        <f>INDEX(Directory[],MATCH(tbl_deal[[#This Row],[Index]],Directory[Index],0),MATCH('DEAL DIRECTORY'!L$5,Directory[#Headers],0))</f>
        <v>1</v>
      </c>
      <c r="M292" s="129" t="str">
        <f>INDEX(Directory[],MATCH(tbl_deal[[#This Row],[Index]],Directory[Index],0),MATCH('DEAL DIRECTORY'!M$5,Directory[#Headers],0))</f>
        <v>江苏中南建设</v>
      </c>
      <c r="N292" s="129" t="str">
        <f>INDEX(Directory[],MATCH(tbl_deal[[#This Row],[Index]],Directory[Index],0),MATCH('DEAL DIRECTORY'!N$5,Directory[#Headers],0))</f>
        <v>--/--/--</v>
      </c>
      <c r="O292" s="129" t="str">
        <f>INDEX(Directory[],MATCH(tbl_deal[[#This Row],[Index]],Directory[Index],0),MATCH('DEAL DIRECTORY'!O$5,Directory[#Headers],0))</f>
        <v>USD</v>
      </c>
      <c r="P292" s="129">
        <f>INDEX(Directory[],MATCH(tbl_deal[[#This Row],[Index]],Directory[Index],0),MATCH('DEAL DIRECTORY'!P$5,Directory[#Headers],0))</f>
        <v>2</v>
      </c>
      <c r="Q292" s="129" t="str">
        <f>INDEX(Directory[],MATCH(tbl_deal[[#This Row],[Index]],Directory[Index],0),MATCH('DEAL DIRECTORY'!Q$5,Directory[#Headers],0))</f>
        <v>1</v>
      </c>
      <c r="R292" s="129" t="str">
        <f>INDEX(Directory[],MATCH(tbl_deal[[#This Row],[Index]],Directory[Index],0),MATCH('DEAL DIRECTORY'!R$5,Directory[#Headers],0))</f>
        <v>9%</v>
      </c>
      <c r="S292" s="129" t="str">
        <f>INDEX(Directory[],MATCH(tbl_deal[[#This Row],[Index]],Directory[Index],0),MATCH('DEAL DIRECTORY'!S$5,Directory[#Headers],0))</f>
        <v>9.75%a</v>
      </c>
      <c r="T292" s="129" t="str">
        <f>INDEX(Directory[],MATCH(tbl_deal[[#This Row],[Index]],Directory[Index],0),MATCH('DEAL DIRECTORY'!T$5,Directory[#Headers],0))</f>
        <v>n/a</v>
      </c>
      <c r="U292" s="129" t="str">
        <f>INDEX(Directory[],MATCH(tbl_deal[[#This Row],[Index]],Directory[Index],0),MATCH('DEAL DIRECTORY'!U$5,Directory[#Headers],0))</f>
        <v>--</v>
      </c>
      <c r="V292" s="131">
        <f>INDEX(Directory[],MATCH(tbl_deal[[#This Row],[Index]],Directory[Index],0),MATCH('DEAL DIRECTORY'!V$5,Directory[#Headers],0))</f>
        <v>0</v>
      </c>
      <c r="W292" s="129" t="str">
        <f>INDEX(Directory[],MATCH(tbl_deal[[#This Row],[Index]],Directory[Index],0),MATCH('DEAL DIRECTORY'!W$5,Directory[#Headers],0))</f>
        <v>担保</v>
      </c>
      <c r="X292" s="129" t="str">
        <f>INDEX(Directory[],MATCH(tbl_deal[[#This Row],[Index]],Directory[Index],0),MATCH('DEAL DIRECTORY'!X$5,Directory[#Headers],0))</f>
        <v>--</v>
      </c>
      <c r="Y292" s="129" t="str">
        <f>INDEX(Directory[],MATCH(tbl_deal[[#This Row],[Index]],Directory[Index],0),MATCH('DEAL DIRECTORY'!Y$5,Directory[#Headers],0))</f>
        <v>港交所</v>
      </c>
      <c r="Z292" s="129" t="str">
        <f>INDEX(Directory[],MATCH(tbl_deal[[#This Row],[Index]],Directory[Index],0),MATCH('DEAL DIRECTORY'!Z$5,Directory[#Headers],0))</f>
        <v/>
      </c>
      <c r="AA292" s="129" t="str">
        <f>INDEX(Directory[],MATCH(tbl_deal[[#This Row],[Index]],Directory[Index],0),MATCH('DEAL DIRECTORY'!AA$5,Directory[#Headers],0))</f>
        <v/>
      </c>
      <c r="AB292" s="129" t="str">
        <f>INDEX(Directory[],MATCH(tbl_deal[[#This Row],[Index]],Directory[Index],0),MATCH('DEAL DIRECTORY'!AB$5,Directory[#Headers],0))</f>
        <v>BISL,港分</v>
      </c>
      <c r="AC292" s="129" t="str">
        <f>INDEX(Directory[],MATCH(tbl_deal[[#This Row],[Index]],Directory[Index],0),MATCH('DEAL DIRECTORY'!AC$5,Directory[#Headers],0))</f>
        <v>--</v>
      </c>
      <c r="AD292" s="129" t="str">
        <f>INDEX(Directory[],MATCH(tbl_deal[[#This Row],[Index]],Directory[Index],0),MATCH('DEAL DIRECTORY'!AD$5,Directory[#Headers],0))</f>
        <v>--</v>
      </c>
      <c r="AE292" s="129" t="str">
        <f>INDEX(Directory[],MATCH(tbl_deal[[#This Row],[Index]],Directory[Index],0),MATCH('DEAL DIRECTORY'!AE$5,Directory[#Headers],0))</f>
        <v>--</v>
      </c>
      <c r="AF292" s="129" t="str">
        <f>INDEX(Directory[],MATCH(tbl_deal[[#This Row],[Index]],Directory[Index],0),MATCH('DEAL DIRECTORY'!AF$5,Directory[#Headers],0))</f>
        <v>N</v>
      </c>
      <c r="AG292" s="129" t="str">
        <f>INDEX(Directory[],MATCH(tbl_deal[[#This Row],[Index]],Directory[Index],0),MATCH('DEAL DIRECTORY'!AG$5,Directory[#Headers],0))</f>
        <v>江苏中南建设集团股份有限公司</v>
      </c>
      <c r="AH292" s="129" t="str">
        <f>INDEX(Directory[],MATCH(tbl_deal[[#This Row],[Index]],Directory[Index],0),MATCH('DEAL DIRECTORY'!AH$5,Directory[#Headers],0))</f>
        <v>n/a</v>
      </c>
      <c r="AI292" s="129" t="str">
        <f>INDEX(Directory[],MATCH(tbl_deal[[#This Row],[Index]],Directory[Index],0),MATCH('DEAL DIRECTORY'!AI$5,Directory[#Headers],0))</f>
        <v>n/a</v>
      </c>
      <c r="AJ292" s="129" t="str">
        <f>INDEX(Directory[],MATCH(tbl_deal[[#This Row],[Index]],Directory[Index],0),MATCH('DEAL DIRECTORY'!AJ$5,Directory[#Headers],0))</f>
        <v>江苏</v>
      </c>
      <c r="AK292" s="129" t="str">
        <f>INDEX(Directory[],MATCH(tbl_deal[[#This Row],[Index]],Directory[Index],0),MATCH('DEAL DIRECTORY'!AK$5,Directory[#Headers],0))</f>
        <v>南通市</v>
      </c>
      <c r="AL292" s="129" t="str">
        <f>INDEX(Directory[],MATCH(tbl_deal[[#This Row],[Index]],Directory[Index],0),MATCH('DEAL DIRECTORY'!AL$5,Directory[#Headers],0))</f>
        <v>--</v>
      </c>
      <c r="AM292" s="129" t="str">
        <f>INDEX(Directory[],MATCH(tbl_deal[[#This Row],[Index]],Directory[Index],0),MATCH('DEAL DIRECTORY'!AM$5,Directory[#Headers],0))</f>
        <v>--</v>
      </c>
      <c r="AN292" s="129" t="str">
        <f>INDEX(Directory[],MATCH(tbl_deal[[#This Row],[Index]],Directory[Index],0),MATCH('DEAL DIRECTORY'!AN$5,Directory[#Headers],0))</f>
        <v>--</v>
      </c>
      <c r="AO292" s="132" t="str">
        <f>IF(ISBLANK(INDEX(Directory[],MATCH(tbl_deal[[#This Row],[Index]],Directory[Index],0),MATCH('DEAL DIRECTORY'!AO$5,Directory[#Headers],0))),"--",INDEX(Directory[],MATCH(tbl_deal[[#This Row],[Index]],Directory[Index],0),MATCH('DEAL DIRECTORY'!AO$5,Directory[#Headers],0)))</f>
        <v>--</v>
      </c>
      <c r="AP292" s="129">
        <f>INDEX(Directory[],MATCH(tbl_deal[[#This Row],[Index]],Directory[Index],0),MATCH('DEAL DIRECTORY'!AP$5,Directory[#Headers],0))</f>
        <v>2</v>
      </c>
      <c r="AQ292" s="129">
        <f>INDEX(Directory[],MATCH(tbl_deal[[#This Row],[Index]],Directory[Index],0),MATCH('DEAL DIRECTORY'!AQ$5,Directory[#Headers],0))</f>
        <v>14.002000000000001</v>
      </c>
      <c r="AR292" s="129">
        <f>INDEX(Directory[],MATCH(tbl_deal[[#This Row],[Index]],Directory[Index],0),MATCH('DEAL DIRECTORY'!AR$5,Directory[#Headers],0))</f>
        <v>15.504</v>
      </c>
      <c r="AS292" s="129" t="str">
        <f>INDEX(Directory[],MATCH(tbl_deal[[#This Row],[Index]],Directory[Index],0),MATCH('DEAL DIRECTORY'!AS$5,Directory[#Headers],0))</f>
        <v>民企</v>
      </c>
      <c r="AT292" s="129" t="str">
        <f>INDEX(Directory[],MATCH(tbl_deal[[#This Row],[Index]],Directory[Index],0),MATCH('DEAL DIRECTORY'!AT$5,Directory[#Headers],0))</f>
        <v>房地产</v>
      </c>
      <c r="AU292" s="129" t="str">
        <f>INDEX(Directory[],MATCH(tbl_deal[[#This Row],[Index]],Directory[Index],0),MATCH('DEAL DIRECTORY'!AU$5,Directory[#Headers],0))</f>
        <v>--</v>
      </c>
      <c r="AV292" s="129" t="str">
        <f>INDEX(Directory[],MATCH(tbl_deal[[#This Row],[Index]],Directory[Index],0),MATCH('DEAL DIRECTORY'!AV$5,Directory[#Headers],0))</f>
        <v>担保</v>
      </c>
      <c r="AW292" s="129" t="str">
        <f>INDEX(Directory[],MATCH(tbl_deal[[#This Row],[Index]],Directory[Index],0),MATCH('DEAL DIRECTORY'!AW$5,Directory[#Headers],0))</f>
        <v>无评级</v>
      </c>
      <c r="AX292" s="129" t="str">
        <f>INDEX(Directory[],MATCH(tbl_deal[[#This Row],[Index]],Directory[Index],0),MATCH('DEAL DIRECTORY'!AX$5,Directory[#Headers],0))</f>
        <v>≤2亿</v>
      </c>
      <c r="AY292" s="133" t="str">
        <f>INDEX(Directory[],MATCH(tbl_deal[[#This Row],[Index]],Directory[Index],0),MATCH('DEAL DIRECTORY'!AY$5,Directory[#Headers],0))</f>
        <v>20年</v>
      </c>
      <c r="AZ292" s="129" t="str">
        <f>INDEX(Directory[],MATCH(tbl_deal[[#This Row],[Index]],Directory[Index],0),MATCH('DEAL DIRECTORY'!AZ$5,Directory[#Headers],0))</f>
        <v>Q3</v>
      </c>
      <c r="BA292" s="129" t="str">
        <f>INDEX(Directory[],MATCH(tbl_deal[[#This Row],[Index]],Directory[Index],0),MATCH('DEAL DIRECTORY'!BA$5,Directory[#Headers],0))</f>
        <v>07月</v>
      </c>
      <c r="BB292" s="129" t="str">
        <f>INDEX(Directory[],MATCH(tbl_deal[[#This Row],[Index]],Directory[Index],0),MATCH('DEAL DIRECTORY'!BB$5,Directory[#Headers],0))</f>
        <v>--</v>
      </c>
      <c r="BC292" s="129" t="str">
        <f>INDEX(Directory[],MATCH(tbl_deal[[#This Row],[Index]],Directory[Index],0),MATCH('DEAL DIRECTORY'!BC$5,Directory[#Headers],0))</f>
        <v>HAIMEN ZHONGNAN INVESTMENT DEVELOPMENT INTERNATIONAL CO LTD</v>
      </c>
      <c r="BD292" s="129" t="str">
        <f>INDEX(Directory[],MATCH(tbl_deal[[#This Row],[Index]],Directory[Index],0),MATCH('DEAL DIRECTORY'!BD$5,Directory[#Headers],0))</f>
        <v>XS2127837909</v>
      </c>
      <c r="BE292" s="137" t="str">
        <f>INDEX(Directory[],MATCH(tbl_deal[[#This Row],[Index]],Directory[Index],0),MATCH('DEAL DIRECTORY'!BE$5,Directory[#Headers],0))</f>
        <v>20年07月</v>
      </c>
      <c r="BF292" s="137" t="str">
        <f>INDEX(Directory[],MATCH(tbl_deal[[#This Row],[Index]],Directory[Index],0),MATCH('DEAL DIRECTORY'!BF$5,Directory[#Headers],0))</f>
        <v>江苏中南建设</v>
      </c>
      <c r="BG292" s="137" t="str">
        <f>INDEX(Directory[],MATCH(tbl_deal[[#This Row],[Index]],Directory[Index],0),MATCH('DEAL DIRECTORY'!BG$5,Directory[#Headers],0))</f>
        <v>--/--/--</v>
      </c>
      <c r="BH292" s="137" t="str">
        <f>INDEX(Directory[],MATCH(tbl_deal[[#This Row],[Index]],Directory[Index],0),MATCH('DEAL DIRECTORY'!BH$5,Directory[#Headers],0))</f>
        <v>高级债</v>
      </c>
      <c r="BI292" s="137" t="str">
        <f>INDEX(Directory[],MATCH(tbl_deal[[#This Row],[Index]],Directory[Index],0),MATCH('DEAL DIRECTORY'!BI$5,Directory[#Headers],0))</f>
        <v>2亿美元</v>
      </c>
      <c r="BJ292" s="137" t="str">
        <f>INDEX(Directory[],MATCH(tbl_deal[[#This Row],[Index]],Directory[Index],0),MATCH('DEAL DIRECTORY'!BJ$5,Directory[#Headers],0))</f>
        <v>1年</v>
      </c>
      <c r="BK292" s="137" t="str">
        <f>INDEX(Directory[],MATCH(tbl_deal[[#This Row],[Index]],Directory[Index],0),MATCH('DEAL DIRECTORY'!BK$5,Directory[#Headers],0))</f>
        <v>9%</v>
      </c>
      <c r="BL292" s="137" t="str">
        <f>INDEX(Directory[],MATCH(tbl_deal[[#This Row],[Index]],Directory[Index],0),MATCH('DEAL DIRECTORY'!BL$5,Directory[#Headers],0))</f>
        <v>全球协调人</v>
      </c>
      <c r="BM292" s="129" t="str">
        <f>INDEX(Directory[],MATCH(tbl_deal[[#This Row],[Index]],Directory[Index],0),MATCH('DEAL DIRECTORY'!BM$5,Directory[#Headers],0))</f>
        <v/>
      </c>
      <c r="BN292" s="4"/>
      <c r="BO292" s="4"/>
      <c r="BP292" s="4"/>
    </row>
    <row r="293" spans="3:68" ht="20.25" customHeight="1" x14ac:dyDescent="0.25">
      <c r="C293" s="129">
        <f>Directory[[#This Row],[Index]]</f>
        <v>178</v>
      </c>
      <c r="D293" s="130">
        <f>INDEX(Directory[],MATCH(tbl_deal[[#This Row],[Index]],Directory[Index],0),MATCH('DEAL DIRECTORY'!D$5,Directory[#Headers],0))</f>
        <v>44040</v>
      </c>
      <c r="E293" s="129" t="str">
        <f>INDEX(Directory[],MATCH(tbl_deal[[#This Row],[Index]],Directory[Index],0),MATCH('DEAL DIRECTORY'!E$5,Directory[#Headers],0))</f>
        <v>绿色</v>
      </c>
      <c r="F293" s="129" t="str">
        <f>INDEX(Directory[],MATCH(tbl_deal[[#This Row],[Index]],Directory[Index],0),MATCH('DEAL DIRECTORY'!F$5,Directory[#Headers],0))</f>
        <v/>
      </c>
      <c r="G293" s="129" t="str">
        <f>INDEX(Directory[],MATCH(tbl_deal[[#This Row],[Index]],Directory[Index],0),MATCH('DEAL DIRECTORY'!G$5,Directory[#Headers],0))</f>
        <v>Everqing</v>
      </c>
      <c r="H293" s="135" t="str">
        <f>IF(tbl_deal[[#This Row],[FolderPath]]="","",HYPERLINK(tbl_deal[[#This Row],[FolderPath]],"📂"))</f>
        <v/>
      </c>
      <c r="I293" s="129" t="str">
        <f>INDEX(Directory[],MATCH(tbl_deal[[#This Row],[Index]],Directory[Index],0),MATCH('DEAL DIRECTORY'!I$5,Directory[#Headers],0))</f>
        <v>JBR</v>
      </c>
      <c r="J293" s="129" t="str">
        <f>INDEX(Directory[],MATCH(tbl_deal[[#This Row],[Index]],Directory[Index],0),MATCH('DEAL DIRECTORY'!J$5,Directory[#Headers],0))</f>
        <v>n/a</v>
      </c>
      <c r="K293" s="129" t="str">
        <f>INDEX(Directory[],MATCH(tbl_deal[[#This Row],[Index]],Directory[Index],0),MATCH('DEAL DIRECTORY'!K$5,Directory[#Headers],0))</f>
        <v>n/a</v>
      </c>
      <c r="L293" s="129">
        <f>INDEX(Directory[],MATCH(tbl_deal[[#This Row],[Index]],Directory[Index],0),MATCH('DEAL DIRECTORY'!L$5,Directory[#Headers],0))</f>
        <v>1</v>
      </c>
      <c r="M293" s="129" t="str">
        <f>INDEX(Directory[],MATCH(tbl_deal[[#This Row],[Index]],Directory[Index],0),MATCH('DEAL DIRECTORY'!M$5,Directory[#Headers],0))</f>
        <v>建银港分</v>
      </c>
      <c r="N293" s="129" t="str">
        <f>INDEX(Directory[],MATCH(tbl_deal[[#This Row],[Index]],Directory[Index],0),MATCH('DEAL DIRECTORY'!N$5,Directory[#Headers],0))</f>
        <v>A1/--/--</v>
      </c>
      <c r="O293" s="129" t="str">
        <f>INDEX(Directory[],MATCH(tbl_deal[[#This Row],[Index]],Directory[Index],0),MATCH('DEAL DIRECTORY'!O$5,Directory[#Headers],0))</f>
        <v>USD</v>
      </c>
      <c r="P293" s="129">
        <f>INDEX(Directory[],MATCH(tbl_deal[[#This Row],[Index]],Directory[Index],0),MATCH('DEAL DIRECTORY'!P$5,Directory[#Headers],0))</f>
        <v>7</v>
      </c>
      <c r="Q293" s="129" t="str">
        <f>INDEX(Directory[],MATCH(tbl_deal[[#This Row],[Index]],Directory[Index],0),MATCH('DEAL DIRECTORY'!Q$5,Directory[#Headers],0))</f>
        <v>5</v>
      </c>
      <c r="R293" s="129" t="str">
        <f>INDEX(Directory[],MATCH(tbl_deal[[#This Row],[Index]],Directory[Index],0),MATCH('DEAL DIRECTORY'!R$5,Directory[#Headers],0))</f>
        <v>1.25%</v>
      </c>
      <c r="S293" s="129" t="str">
        <f>INDEX(Directory[],MATCH(tbl_deal[[#This Row],[Index]],Directory[Index],0),MATCH('DEAL DIRECTORY'!S$5,Directory[#Headers],0))</f>
        <v>T5+150a</v>
      </c>
      <c r="T293" s="129" t="str">
        <f>INDEX(Directory[],MATCH(tbl_deal[[#This Row],[Index]],Directory[Index],0),MATCH('DEAL DIRECTORY'!T$5,Directory[#Headers],0))</f>
        <v>n/a</v>
      </c>
      <c r="U293" s="129" t="str">
        <f>INDEX(Directory[],MATCH(tbl_deal[[#This Row],[Index]],Directory[Index],0),MATCH('DEAL DIRECTORY'!U$5,Directory[#Headers],0))</f>
        <v>T+105</v>
      </c>
      <c r="V293" s="131">
        <f>INDEX(Directory[],MATCH(tbl_deal[[#This Row],[Index]],Directory[Index],0),MATCH('DEAL DIRECTORY'!V$5,Directory[#Headers],0))</f>
        <v>0</v>
      </c>
      <c r="W293" s="129" t="str">
        <f>INDEX(Directory[],MATCH(tbl_deal[[#This Row],[Index]],Directory[Index],0),MATCH('DEAL DIRECTORY'!W$5,Directory[#Headers],0))</f>
        <v>直发</v>
      </c>
      <c r="X293" s="129" t="str">
        <f>INDEX(Directory[],MATCH(tbl_deal[[#This Row],[Index]],Directory[Index],0),MATCH('DEAL DIRECTORY'!X$5,Directory[#Headers],0))</f>
        <v>绿色债券</v>
      </c>
      <c r="Y293" s="129" t="str">
        <f>INDEX(Directory[],MATCH(tbl_deal[[#This Row],[Index]],Directory[Index],0),MATCH('DEAL DIRECTORY'!Y$5,Directory[#Headers],0))</f>
        <v>港交所;伦交所(SBM);迪拜</v>
      </c>
      <c r="Z293" s="129" t="str">
        <f>INDEX(Directory[],MATCH(tbl_deal[[#This Row],[Index]],Directory[Index],0),MATCH('DEAL DIRECTORY'!Z$5,Directory[#Headers],0))</f>
        <v/>
      </c>
      <c r="AA293" s="129" t="str">
        <f>INDEX(Directory[],MATCH(tbl_deal[[#This Row],[Index]],Directory[Index],0),MATCH('DEAL DIRECTORY'!AA$5,Directory[#Headers],0))</f>
        <v/>
      </c>
      <c r="AB293" s="129" t="str">
        <f>INDEX(Directory[],MATCH(tbl_deal[[#This Row],[Index]],Directory[Index],0),MATCH('DEAL DIRECTORY'!AB$5,Directory[#Headers],0))</f>
        <v>BISL,港分</v>
      </c>
      <c r="AC293" s="129" t="str">
        <f>INDEX(Directory[],MATCH(tbl_deal[[#This Row],[Index]],Directory[Index],0),MATCH('DEAL DIRECTORY'!AC$5,Directory[#Headers],0))</f>
        <v>--</v>
      </c>
      <c r="AD293" s="129" t="str">
        <f>INDEX(Directory[],MATCH(tbl_deal[[#This Row],[Index]],Directory[Index],0),MATCH('DEAL DIRECTORY'!AD$5,Directory[#Headers],0))</f>
        <v>--</v>
      </c>
      <c r="AE293" s="129" t="str">
        <f>INDEX(Directory[],MATCH(tbl_deal[[#This Row],[Index]],Directory[Index],0),MATCH('DEAL DIRECTORY'!AE$5,Directory[#Headers],0))</f>
        <v>--</v>
      </c>
      <c r="AF293" s="129" t="str">
        <f>INDEX(Directory[],MATCH(tbl_deal[[#This Row],[Index]],Directory[Index],0),MATCH('DEAL DIRECTORY'!AF$5,Directory[#Headers],0))</f>
        <v>N</v>
      </c>
      <c r="AG293" s="129" t="str">
        <f>INDEX(Directory[],MATCH(tbl_deal[[#This Row],[Index]],Directory[Index],0),MATCH('DEAL DIRECTORY'!AG$5,Directory[#Headers],0))</f>
        <v>中国建设银行股份有限公司</v>
      </c>
      <c r="AH293" s="129" t="str">
        <f>INDEX(Directory[],MATCH(tbl_deal[[#This Row],[Index]],Directory[Index],0),MATCH('DEAL DIRECTORY'!AH$5,Directory[#Headers],0))</f>
        <v>n/a</v>
      </c>
      <c r="AI293" s="129" t="str">
        <f>INDEX(Directory[],MATCH(tbl_deal[[#This Row],[Index]],Directory[Index],0),MATCH('DEAL DIRECTORY'!AI$5,Directory[#Headers],0))</f>
        <v>n/a</v>
      </c>
      <c r="AJ293" s="129" t="str">
        <f>INDEX(Directory[],MATCH(tbl_deal[[#This Row],[Index]],Directory[Index],0),MATCH('DEAL DIRECTORY'!AJ$5,Directory[#Headers],0))</f>
        <v>北京</v>
      </c>
      <c r="AK293" s="129" t="str">
        <f>INDEX(Directory[],MATCH(tbl_deal[[#This Row],[Index]],Directory[Index],0),MATCH('DEAL DIRECTORY'!AK$5,Directory[#Headers],0))</f>
        <v>--</v>
      </c>
      <c r="AL293" s="129" t="str">
        <f>INDEX(Directory[],MATCH(tbl_deal[[#This Row],[Index]],Directory[Index],0),MATCH('DEAL DIRECTORY'!AL$5,Directory[#Headers],0))</f>
        <v>--</v>
      </c>
      <c r="AM293" s="129" t="str">
        <f>INDEX(Directory[],MATCH(tbl_deal[[#This Row],[Index]],Directory[Index],0),MATCH('DEAL DIRECTORY'!AM$5,Directory[#Headers],0))</f>
        <v>--</v>
      </c>
      <c r="AN293" s="129" t="str">
        <f>INDEX(Directory[],MATCH(tbl_deal[[#This Row],[Index]],Directory[Index],0),MATCH('DEAL DIRECTORY'!AN$5,Directory[#Headers],0))</f>
        <v>--</v>
      </c>
      <c r="AO293" s="132" t="str">
        <f>IF(ISBLANK(INDEX(Directory[],MATCH(tbl_deal[[#This Row],[Index]],Directory[Index],0),MATCH('DEAL DIRECTORY'!AO$5,Directory[#Headers],0))),"--",INDEX(Directory[],MATCH(tbl_deal[[#This Row],[Index]],Directory[Index],0),MATCH('DEAL DIRECTORY'!AO$5,Directory[#Headers],0)))</f>
        <v>--</v>
      </c>
      <c r="AP293" s="129">
        <f>INDEX(Directory[],MATCH(tbl_deal[[#This Row],[Index]],Directory[Index],0),MATCH('DEAL DIRECTORY'!AP$5,Directory[#Headers],0))</f>
        <v>7</v>
      </c>
      <c r="AQ293" s="129">
        <f>INDEX(Directory[],MATCH(tbl_deal[[#This Row],[Index]],Directory[Index],0),MATCH('DEAL DIRECTORY'!AQ$5,Directory[#Headers],0))</f>
        <v>49.006</v>
      </c>
      <c r="AR293" s="129">
        <f>INDEX(Directory[],MATCH(tbl_deal[[#This Row],[Index]],Directory[Index],0),MATCH('DEAL DIRECTORY'!AR$5,Directory[#Headers],0))</f>
        <v>54.264000000000003</v>
      </c>
      <c r="AS293" s="129" t="str">
        <f>INDEX(Directory[],MATCH(tbl_deal[[#This Row],[Index]],Directory[Index],0),MATCH('DEAL DIRECTORY'!AS$5,Directory[#Headers],0))</f>
        <v>央企</v>
      </c>
      <c r="AT293" s="129" t="str">
        <f>INDEX(Directory[],MATCH(tbl_deal[[#This Row],[Index]],Directory[Index],0),MATCH('DEAL DIRECTORY'!AT$5,Directory[#Headers],0))</f>
        <v>金融机构</v>
      </c>
      <c r="AU293" s="129" t="str">
        <f>INDEX(Directory[],MATCH(tbl_deal[[#This Row],[Index]],Directory[Index],0),MATCH('DEAL DIRECTORY'!AU$5,Directory[#Headers],0))</f>
        <v>银行</v>
      </c>
      <c r="AV293" s="129" t="str">
        <f>INDEX(Directory[],MATCH(tbl_deal[[#This Row],[Index]],Directory[Index],0),MATCH('DEAL DIRECTORY'!AV$5,Directory[#Headers],0))</f>
        <v>直发</v>
      </c>
      <c r="AW293" s="129" t="str">
        <f>INDEX(Directory[],MATCH(tbl_deal[[#This Row],[Index]],Directory[Index],0),MATCH('DEAL DIRECTORY'!AW$5,Directory[#Headers],0))</f>
        <v>投资级</v>
      </c>
      <c r="AX293" s="129" t="str">
        <f>INDEX(Directory[],MATCH(tbl_deal[[#This Row],[Index]],Directory[Index],0),MATCH('DEAL DIRECTORY'!AX$5,Directory[#Headers],0))</f>
        <v>&gt;5亿</v>
      </c>
      <c r="AY293" s="133" t="str">
        <f>INDEX(Directory[],MATCH(tbl_deal[[#This Row],[Index]],Directory[Index],0),MATCH('DEAL DIRECTORY'!AY$5,Directory[#Headers],0))</f>
        <v>20年</v>
      </c>
      <c r="AZ293" s="129" t="str">
        <f>INDEX(Directory[],MATCH(tbl_deal[[#This Row],[Index]],Directory[Index],0),MATCH('DEAL DIRECTORY'!AZ$5,Directory[#Headers],0))</f>
        <v>Q3</v>
      </c>
      <c r="BA293" s="129" t="str">
        <f>INDEX(Directory[],MATCH(tbl_deal[[#This Row],[Index]],Directory[Index],0),MATCH('DEAL DIRECTORY'!BA$5,Directory[#Headers],0))</f>
        <v>07月</v>
      </c>
      <c r="BB293" s="129" t="str">
        <f>INDEX(Directory[],MATCH(tbl_deal[[#This Row],[Index]],Directory[Index],0),MATCH('DEAL DIRECTORY'!BB$5,Directory[#Headers],0))</f>
        <v>--</v>
      </c>
      <c r="BC293" s="129" t="str">
        <f>INDEX(Directory[],MATCH(tbl_deal[[#This Row],[Index]],Directory[Index],0),MATCH('DEAL DIRECTORY'!BC$5,Directory[#Headers],0))</f>
        <v>CHINA CONSTRUCTION BANK CORP/HONG KONG</v>
      </c>
      <c r="BD293" s="129" t="str">
        <f>INDEX(Directory[],MATCH(tbl_deal[[#This Row],[Index]],Directory[Index],0),MATCH('DEAL DIRECTORY'!BD$5,Directory[#Headers],0))</f>
        <v>XS2208843503</v>
      </c>
      <c r="BE293" s="137" t="str">
        <f>INDEX(Directory[],MATCH(tbl_deal[[#This Row],[Index]],Directory[Index],0),MATCH('DEAL DIRECTORY'!BE$5,Directory[#Headers],0))</f>
        <v>20年07月</v>
      </c>
      <c r="BF293" s="137" t="str">
        <f>INDEX(Directory[],MATCH(tbl_deal[[#This Row],[Index]],Directory[Index],0),MATCH('DEAL DIRECTORY'!BF$5,Directory[#Headers],0))</f>
        <v>建设银行</v>
      </c>
      <c r="BG293" s="137" t="str">
        <f>INDEX(Directory[],MATCH(tbl_deal[[#This Row],[Index]],Directory[Index],0),MATCH('DEAL DIRECTORY'!BG$5,Directory[#Headers],0))</f>
        <v>A1/--/--</v>
      </c>
      <c r="BH293" s="137" t="str">
        <f>INDEX(Directory[],MATCH(tbl_deal[[#This Row],[Index]],Directory[Index],0),MATCH('DEAL DIRECTORY'!BH$5,Directory[#Headers],0))</f>
        <v>绿色债券</v>
      </c>
      <c r="BI293" s="137" t="str">
        <f>INDEX(Directory[],MATCH(tbl_deal[[#This Row],[Index]],Directory[Index],0),MATCH('DEAL DIRECTORY'!BI$5,Directory[#Headers],0))</f>
        <v>7亿美元</v>
      </c>
      <c r="BJ293" s="137" t="str">
        <f>INDEX(Directory[],MATCH(tbl_deal[[#This Row],[Index]],Directory[Index],0),MATCH('DEAL DIRECTORY'!BJ$5,Directory[#Headers],0))</f>
        <v>5年</v>
      </c>
      <c r="BK293" s="137" t="str">
        <f>INDEX(Directory[],MATCH(tbl_deal[[#This Row],[Index]],Directory[Index],0),MATCH('DEAL DIRECTORY'!BK$5,Directory[#Headers],0))</f>
        <v>1.25%</v>
      </c>
      <c r="BL293" s="137" t="str">
        <f>INDEX(Directory[],MATCH(tbl_deal[[#This Row],[Index]],Directory[Index],0),MATCH('DEAL DIRECTORY'!BL$5,Directory[#Headers],0))</f>
        <v>账簿管理人</v>
      </c>
      <c r="BM293" s="129" t="str">
        <f>INDEX(Directory[],MATCH(tbl_deal[[#This Row],[Index]],Directory[Index],0),MATCH('DEAL DIRECTORY'!BM$5,Directory[#Headers],0))</f>
        <v/>
      </c>
      <c r="BN293" s="4"/>
      <c r="BO293" s="4"/>
      <c r="BP293" s="4"/>
    </row>
    <row r="294" spans="3:68" ht="20.25" customHeight="1" x14ac:dyDescent="0.25">
      <c r="C294" s="129">
        <f>Directory[[#This Row],[Index]]</f>
        <v>177</v>
      </c>
      <c r="D294" s="130">
        <f>INDEX(Directory[],MATCH(tbl_deal[[#This Row],[Index]],Directory[Index],0),MATCH('DEAL DIRECTORY'!D$5,Directory[#Headers],0))</f>
        <v>44040</v>
      </c>
      <c r="E294" s="129" t="str">
        <f>INDEX(Directory[],MATCH(tbl_deal[[#This Row],[Index]],Directory[Index],0),MATCH('DEAL DIRECTORY'!E$5,Directory[#Headers],0))</f>
        <v>绿色</v>
      </c>
      <c r="F294" s="129" t="str">
        <f>INDEX(Directory[],MATCH(tbl_deal[[#This Row],[Index]],Directory[Index],0),MATCH('DEAL DIRECTORY'!F$5,Directory[#Headers],0))</f>
        <v/>
      </c>
      <c r="G294" s="129" t="str">
        <f>INDEX(Directory[],MATCH(tbl_deal[[#This Row],[Index]],Directory[Index],0),MATCH('DEAL DIRECTORY'!G$5,Directory[#Headers],0))</f>
        <v>Everqing</v>
      </c>
      <c r="H294" s="135" t="str">
        <f>IF(tbl_deal[[#This Row],[FolderPath]]="","",HYPERLINK(tbl_deal[[#This Row],[FolderPath]],"📂"))</f>
        <v/>
      </c>
      <c r="I294" s="129" t="str">
        <f>INDEX(Directory[],MATCH(tbl_deal[[#This Row],[Index]],Directory[Index],0),MATCH('DEAL DIRECTORY'!I$5,Directory[#Headers],0))</f>
        <v>JBR</v>
      </c>
      <c r="J294" s="129" t="str">
        <f>INDEX(Directory[],MATCH(tbl_deal[[#This Row],[Index]],Directory[Index],0),MATCH('DEAL DIRECTORY'!J$5,Directory[#Headers],0))</f>
        <v>n/a</v>
      </c>
      <c r="K294" s="129" t="str">
        <f>INDEX(Directory[],MATCH(tbl_deal[[#This Row],[Index]],Directory[Index],0),MATCH('DEAL DIRECTORY'!K$5,Directory[#Headers],0))</f>
        <v>n/a</v>
      </c>
      <c r="L294" s="129">
        <f>INDEX(Directory[],MATCH(tbl_deal[[#This Row],[Index]],Directory[Index],0),MATCH('DEAL DIRECTORY'!L$5,Directory[#Headers],0))</f>
        <v>1</v>
      </c>
      <c r="M294" s="129" t="str">
        <f>INDEX(Directory[],MATCH(tbl_deal[[#This Row],[Index]],Directory[Index],0),MATCH('DEAL DIRECTORY'!M$5,Directory[#Headers],0))</f>
        <v>建银港分</v>
      </c>
      <c r="N294" s="129" t="str">
        <f>INDEX(Directory[],MATCH(tbl_deal[[#This Row],[Index]],Directory[Index],0),MATCH('DEAL DIRECTORY'!N$5,Directory[#Headers],0))</f>
        <v>A1/--/--</v>
      </c>
      <c r="O294" s="129" t="str">
        <f>INDEX(Directory[],MATCH(tbl_deal[[#This Row],[Index]],Directory[Index],0),MATCH('DEAL DIRECTORY'!O$5,Directory[#Headers],0))</f>
        <v>USD</v>
      </c>
      <c r="P294" s="129">
        <f>INDEX(Directory[],MATCH(tbl_deal[[#This Row],[Index]],Directory[Index],0),MATCH('DEAL DIRECTORY'!P$5,Directory[#Headers],0))</f>
        <v>5</v>
      </c>
      <c r="Q294" s="129" t="str">
        <f>INDEX(Directory[],MATCH(tbl_deal[[#This Row],[Index]],Directory[Index],0),MATCH('DEAL DIRECTORY'!Q$5,Directory[#Headers],0))</f>
        <v>3</v>
      </c>
      <c r="R294" s="129" t="str">
        <f>INDEX(Directory[],MATCH(tbl_deal[[#This Row],[Index]],Directory[Index],0),MATCH('DEAL DIRECTORY'!R$5,Directory[#Headers],0))</f>
        <v>1%</v>
      </c>
      <c r="S294" s="129" t="str">
        <f>INDEX(Directory[],MATCH(tbl_deal[[#This Row],[Index]],Directory[Index],0),MATCH('DEAL DIRECTORY'!S$5,Directory[#Headers],0))</f>
        <v>T3+135a</v>
      </c>
      <c r="T294" s="129" t="str">
        <f>INDEX(Directory[],MATCH(tbl_deal[[#This Row],[Index]],Directory[Index],0),MATCH('DEAL DIRECTORY'!T$5,Directory[#Headers],0))</f>
        <v>n/a</v>
      </c>
      <c r="U294" s="129" t="str">
        <f>INDEX(Directory[],MATCH(tbl_deal[[#This Row],[Index]],Directory[Index],0),MATCH('DEAL DIRECTORY'!U$5,Directory[#Headers],0))</f>
        <v>T+93</v>
      </c>
      <c r="V294" s="131">
        <f>INDEX(Directory[],MATCH(tbl_deal[[#This Row],[Index]],Directory[Index],0),MATCH('DEAL DIRECTORY'!V$5,Directory[#Headers],0))</f>
        <v>0</v>
      </c>
      <c r="W294" s="129" t="str">
        <f>INDEX(Directory[],MATCH(tbl_deal[[#This Row],[Index]],Directory[Index],0),MATCH('DEAL DIRECTORY'!W$5,Directory[#Headers],0))</f>
        <v>直发</v>
      </c>
      <c r="X294" s="129" t="str">
        <f>INDEX(Directory[],MATCH(tbl_deal[[#This Row],[Index]],Directory[Index],0),MATCH('DEAL DIRECTORY'!X$5,Directory[#Headers],0))</f>
        <v>绿色债券</v>
      </c>
      <c r="Y294" s="129" t="str">
        <f>INDEX(Directory[],MATCH(tbl_deal[[#This Row],[Index]],Directory[Index],0),MATCH('DEAL DIRECTORY'!Y$5,Directory[#Headers],0))</f>
        <v>港交所;伦交所(SBM);迪拜</v>
      </c>
      <c r="Z294" s="129" t="str">
        <f>INDEX(Directory[],MATCH(tbl_deal[[#This Row],[Index]],Directory[Index],0),MATCH('DEAL DIRECTORY'!Z$5,Directory[#Headers],0))</f>
        <v/>
      </c>
      <c r="AA294" s="129" t="str">
        <f>INDEX(Directory[],MATCH(tbl_deal[[#This Row],[Index]],Directory[Index],0),MATCH('DEAL DIRECTORY'!AA$5,Directory[#Headers],0))</f>
        <v/>
      </c>
      <c r="AB294" s="129" t="str">
        <f>INDEX(Directory[],MATCH(tbl_deal[[#This Row],[Index]],Directory[Index],0),MATCH('DEAL DIRECTORY'!AB$5,Directory[#Headers],0))</f>
        <v>BISL,港分</v>
      </c>
      <c r="AC294" s="129" t="str">
        <f>INDEX(Directory[],MATCH(tbl_deal[[#This Row],[Index]],Directory[Index],0),MATCH('DEAL DIRECTORY'!AC$5,Directory[#Headers],0))</f>
        <v>--</v>
      </c>
      <c r="AD294" s="129" t="str">
        <f>INDEX(Directory[],MATCH(tbl_deal[[#This Row],[Index]],Directory[Index],0),MATCH('DEAL DIRECTORY'!AD$5,Directory[#Headers],0))</f>
        <v>--</v>
      </c>
      <c r="AE294" s="129" t="str">
        <f>INDEX(Directory[],MATCH(tbl_deal[[#This Row],[Index]],Directory[Index],0),MATCH('DEAL DIRECTORY'!AE$5,Directory[#Headers],0))</f>
        <v>--</v>
      </c>
      <c r="AF294" s="129" t="str">
        <f>INDEX(Directory[],MATCH(tbl_deal[[#This Row],[Index]],Directory[Index],0),MATCH('DEAL DIRECTORY'!AF$5,Directory[#Headers],0))</f>
        <v>N</v>
      </c>
      <c r="AG294" s="129" t="str">
        <f>INDEX(Directory[],MATCH(tbl_deal[[#This Row],[Index]],Directory[Index],0),MATCH('DEAL DIRECTORY'!AG$5,Directory[#Headers],0))</f>
        <v>中国建设银行股份有限公司</v>
      </c>
      <c r="AH294" s="129" t="str">
        <f>INDEX(Directory[],MATCH(tbl_deal[[#This Row],[Index]],Directory[Index],0),MATCH('DEAL DIRECTORY'!AH$5,Directory[#Headers],0))</f>
        <v>n/a</v>
      </c>
      <c r="AI294" s="129" t="str">
        <f>INDEX(Directory[],MATCH(tbl_deal[[#This Row],[Index]],Directory[Index],0),MATCH('DEAL DIRECTORY'!AI$5,Directory[#Headers],0))</f>
        <v>n/a</v>
      </c>
      <c r="AJ294" s="129" t="str">
        <f>INDEX(Directory[],MATCH(tbl_deal[[#This Row],[Index]],Directory[Index],0),MATCH('DEAL DIRECTORY'!AJ$5,Directory[#Headers],0))</f>
        <v>北京</v>
      </c>
      <c r="AK294" s="129" t="str">
        <f>INDEX(Directory[],MATCH(tbl_deal[[#This Row],[Index]],Directory[Index],0),MATCH('DEAL DIRECTORY'!AK$5,Directory[#Headers],0))</f>
        <v>--</v>
      </c>
      <c r="AL294" s="129" t="str">
        <f>INDEX(Directory[],MATCH(tbl_deal[[#This Row],[Index]],Directory[Index],0),MATCH('DEAL DIRECTORY'!AL$5,Directory[#Headers],0))</f>
        <v>--</v>
      </c>
      <c r="AM294" s="129" t="str">
        <f>INDEX(Directory[],MATCH(tbl_deal[[#This Row],[Index]],Directory[Index],0),MATCH('DEAL DIRECTORY'!AM$5,Directory[#Headers],0))</f>
        <v>--</v>
      </c>
      <c r="AN294" s="129" t="str">
        <f>INDEX(Directory[],MATCH(tbl_deal[[#This Row],[Index]],Directory[Index],0),MATCH('DEAL DIRECTORY'!AN$5,Directory[#Headers],0))</f>
        <v>--</v>
      </c>
      <c r="AO294" s="132" t="str">
        <f>IF(ISBLANK(INDEX(Directory[],MATCH(tbl_deal[[#This Row],[Index]],Directory[Index],0),MATCH('DEAL DIRECTORY'!AO$5,Directory[#Headers],0))),"--",INDEX(Directory[],MATCH(tbl_deal[[#This Row],[Index]],Directory[Index],0),MATCH('DEAL DIRECTORY'!AO$5,Directory[#Headers],0)))</f>
        <v>--</v>
      </c>
      <c r="AP294" s="129">
        <f>INDEX(Directory[],MATCH(tbl_deal[[#This Row],[Index]],Directory[Index],0),MATCH('DEAL DIRECTORY'!AP$5,Directory[#Headers],0))</f>
        <v>5</v>
      </c>
      <c r="AQ294" s="129">
        <f>INDEX(Directory[],MATCH(tbl_deal[[#This Row],[Index]],Directory[Index],0),MATCH('DEAL DIRECTORY'!AQ$5,Directory[#Headers],0))</f>
        <v>35.003999999999998</v>
      </c>
      <c r="AR294" s="129">
        <f>INDEX(Directory[],MATCH(tbl_deal[[#This Row],[Index]],Directory[Index],0),MATCH('DEAL DIRECTORY'!AR$5,Directory[#Headers],0))</f>
        <v>38.76</v>
      </c>
      <c r="AS294" s="129" t="str">
        <f>INDEX(Directory[],MATCH(tbl_deal[[#This Row],[Index]],Directory[Index],0),MATCH('DEAL DIRECTORY'!AS$5,Directory[#Headers],0))</f>
        <v>央企</v>
      </c>
      <c r="AT294" s="129" t="str">
        <f>INDEX(Directory[],MATCH(tbl_deal[[#This Row],[Index]],Directory[Index],0),MATCH('DEAL DIRECTORY'!AT$5,Directory[#Headers],0))</f>
        <v>金融机构</v>
      </c>
      <c r="AU294" s="129" t="str">
        <f>INDEX(Directory[],MATCH(tbl_deal[[#This Row],[Index]],Directory[Index],0),MATCH('DEAL DIRECTORY'!AU$5,Directory[#Headers],0))</f>
        <v>银行</v>
      </c>
      <c r="AV294" s="129" t="str">
        <f>INDEX(Directory[],MATCH(tbl_deal[[#This Row],[Index]],Directory[Index],0),MATCH('DEAL DIRECTORY'!AV$5,Directory[#Headers],0))</f>
        <v>直发</v>
      </c>
      <c r="AW294" s="129" t="str">
        <f>INDEX(Directory[],MATCH(tbl_deal[[#This Row],[Index]],Directory[Index],0),MATCH('DEAL DIRECTORY'!AW$5,Directory[#Headers],0))</f>
        <v>投资级</v>
      </c>
      <c r="AX294" s="129" t="str">
        <f>INDEX(Directory[],MATCH(tbl_deal[[#This Row],[Index]],Directory[Index],0),MATCH('DEAL DIRECTORY'!AX$5,Directory[#Headers],0))</f>
        <v>3-5亿</v>
      </c>
      <c r="AY294" s="133" t="str">
        <f>INDEX(Directory[],MATCH(tbl_deal[[#This Row],[Index]],Directory[Index],0),MATCH('DEAL DIRECTORY'!AY$5,Directory[#Headers],0))</f>
        <v>20年</v>
      </c>
      <c r="AZ294" s="129" t="str">
        <f>INDEX(Directory[],MATCH(tbl_deal[[#This Row],[Index]],Directory[Index],0),MATCH('DEAL DIRECTORY'!AZ$5,Directory[#Headers],0))</f>
        <v>Q3</v>
      </c>
      <c r="BA294" s="129" t="str">
        <f>INDEX(Directory[],MATCH(tbl_deal[[#This Row],[Index]],Directory[Index],0),MATCH('DEAL DIRECTORY'!BA$5,Directory[#Headers],0))</f>
        <v>07月</v>
      </c>
      <c r="BB294" s="129" t="str">
        <f>INDEX(Directory[],MATCH(tbl_deal[[#This Row],[Index]],Directory[Index],0),MATCH('DEAL DIRECTORY'!BB$5,Directory[#Headers],0))</f>
        <v>--</v>
      </c>
      <c r="BC294" s="129" t="str">
        <f>INDEX(Directory[],MATCH(tbl_deal[[#This Row],[Index]],Directory[Index],0),MATCH('DEAL DIRECTORY'!BC$5,Directory[#Headers],0))</f>
        <v>CHINA CONSTRUCTION BANK CORP/HONG KONG</v>
      </c>
      <c r="BD294" s="129" t="str">
        <f>INDEX(Directory[],MATCH(tbl_deal[[#This Row],[Index]],Directory[Index],0),MATCH('DEAL DIRECTORY'!BD$5,Directory[#Headers],0))</f>
        <v>XS2208844493</v>
      </c>
      <c r="BE294" s="137" t="str">
        <f>INDEX(Directory[],MATCH(tbl_deal[[#This Row],[Index]],Directory[Index],0),MATCH('DEAL DIRECTORY'!BE$5,Directory[#Headers],0))</f>
        <v>20年07月</v>
      </c>
      <c r="BF294" s="137" t="str">
        <f>INDEX(Directory[],MATCH(tbl_deal[[#This Row],[Index]],Directory[Index],0),MATCH('DEAL DIRECTORY'!BF$5,Directory[#Headers],0))</f>
        <v>建设银行</v>
      </c>
      <c r="BG294" s="137" t="str">
        <f>INDEX(Directory[],MATCH(tbl_deal[[#This Row],[Index]],Directory[Index],0),MATCH('DEAL DIRECTORY'!BG$5,Directory[#Headers],0))</f>
        <v>A1/--/--</v>
      </c>
      <c r="BH294" s="137" t="str">
        <f>INDEX(Directory[],MATCH(tbl_deal[[#This Row],[Index]],Directory[Index],0),MATCH('DEAL DIRECTORY'!BH$5,Directory[#Headers],0))</f>
        <v>绿色债券</v>
      </c>
      <c r="BI294" s="137" t="str">
        <f>INDEX(Directory[],MATCH(tbl_deal[[#This Row],[Index]],Directory[Index],0),MATCH('DEAL DIRECTORY'!BI$5,Directory[#Headers],0))</f>
        <v>5亿美元</v>
      </c>
      <c r="BJ294" s="137" t="str">
        <f>INDEX(Directory[],MATCH(tbl_deal[[#This Row],[Index]],Directory[Index],0),MATCH('DEAL DIRECTORY'!BJ$5,Directory[#Headers],0))</f>
        <v>3年</v>
      </c>
      <c r="BK294" s="137" t="str">
        <f>INDEX(Directory[],MATCH(tbl_deal[[#This Row],[Index]],Directory[Index],0),MATCH('DEAL DIRECTORY'!BK$5,Directory[#Headers],0))</f>
        <v>1%</v>
      </c>
      <c r="BL294" s="137" t="str">
        <f>INDEX(Directory[],MATCH(tbl_deal[[#This Row],[Index]],Directory[Index],0),MATCH('DEAL DIRECTORY'!BL$5,Directory[#Headers],0))</f>
        <v>账簿管理人</v>
      </c>
      <c r="BM294" s="129" t="str">
        <f>INDEX(Directory[],MATCH(tbl_deal[[#This Row],[Index]],Directory[Index],0),MATCH('DEAL DIRECTORY'!BM$5,Directory[#Headers],0))</f>
        <v/>
      </c>
      <c r="BN294" s="4"/>
      <c r="BO294" s="4"/>
      <c r="BP294" s="4"/>
    </row>
    <row r="295" spans="3:68" ht="20.25" customHeight="1" x14ac:dyDescent="0.25">
      <c r="C295" s="129">
        <f>Directory[[#This Row],[Index]]</f>
        <v>176</v>
      </c>
      <c r="D295" s="130">
        <f>INDEX(Directory[],MATCH(tbl_deal[[#This Row],[Index]],Directory[Index],0),MATCH('DEAL DIRECTORY'!D$5,Directory[#Headers],0))</f>
        <v>44040</v>
      </c>
      <c r="E295" s="129" t="str">
        <f>INDEX(Directory[],MATCH(tbl_deal[[#This Row],[Index]],Directory[Index],0),MATCH('DEAL DIRECTORY'!E$5,Directory[#Headers],0))</f>
        <v/>
      </c>
      <c r="F295" s="129" t="str">
        <f>INDEX(Directory[],MATCH(tbl_deal[[#This Row],[Index]],Directory[Index],0),MATCH('DEAL DIRECTORY'!F$5,Directory[#Headers],0))</f>
        <v/>
      </c>
      <c r="G295" s="129" t="str">
        <f>INDEX(Directory[],MATCH(tbl_deal[[#This Row],[Index]],Directory[Index],0),MATCH('DEAL DIRECTORY'!G$5,Directory[#Headers],0))</f>
        <v>CX</v>
      </c>
      <c r="H295" s="135" t="str">
        <f>IF(tbl_deal[[#This Row],[FolderPath]]="","",HYPERLINK(tbl_deal[[#This Row],[FolderPath]],"📂"))</f>
        <v/>
      </c>
      <c r="I295" s="129" t="str">
        <f>INDEX(Directory[],MATCH(tbl_deal[[#This Row],[Index]],Directory[Index],0),MATCH('DEAL DIRECTORY'!I$5,Directory[#Headers],0))</f>
        <v>JBR</v>
      </c>
      <c r="J295" s="129" t="str">
        <f>INDEX(Directory[],MATCH(tbl_deal[[#This Row],[Index]],Directory[Index],0),MATCH('DEAL DIRECTORY'!J$5,Directory[#Headers],0))</f>
        <v>n/a</v>
      </c>
      <c r="K295" s="129" t="str">
        <f>INDEX(Directory[],MATCH(tbl_deal[[#This Row],[Index]],Directory[Index],0),MATCH('DEAL DIRECTORY'!K$5,Directory[#Headers],0))</f>
        <v>n/a</v>
      </c>
      <c r="L295" s="129">
        <f>INDEX(Directory[],MATCH(tbl_deal[[#This Row],[Index]],Directory[Index],0),MATCH('DEAL DIRECTORY'!L$5,Directory[#Headers],0))</f>
        <v>1</v>
      </c>
      <c r="M295" s="129" t="str">
        <f>INDEX(Directory[],MATCH(tbl_deal[[#This Row],[Index]],Directory[Index],0),MATCH('DEAL DIRECTORY'!M$5,Directory[#Headers],0))</f>
        <v>中信建投</v>
      </c>
      <c r="N295" s="129" t="str">
        <f>INDEX(Directory[],MATCH(tbl_deal[[#This Row],[Index]],Directory[Index],0),MATCH('DEAL DIRECTORY'!N$5,Directory[#Headers],0))</f>
        <v>Baa1/--/BBB+</v>
      </c>
      <c r="O295" s="129" t="str">
        <f>INDEX(Directory[],MATCH(tbl_deal[[#This Row],[Index]],Directory[Index],0),MATCH('DEAL DIRECTORY'!O$5,Directory[#Headers],0))</f>
        <v>USD</v>
      </c>
      <c r="P295" s="129">
        <f>INDEX(Directory[],MATCH(tbl_deal[[#This Row],[Index]],Directory[Index],0),MATCH('DEAL DIRECTORY'!P$5,Directory[#Headers],0))</f>
        <v>5</v>
      </c>
      <c r="Q295" s="129" t="str">
        <f>INDEX(Directory[],MATCH(tbl_deal[[#This Row],[Index]],Directory[Index],0),MATCH('DEAL DIRECTORY'!Q$5,Directory[#Headers],0))</f>
        <v>5</v>
      </c>
      <c r="R295" s="129" t="str">
        <f>INDEX(Directory[],MATCH(tbl_deal[[#This Row],[Index]],Directory[Index],0),MATCH('DEAL DIRECTORY'!R$5,Directory[#Headers],0))</f>
        <v>1.75%</v>
      </c>
      <c r="S295" s="129" t="str">
        <f>INDEX(Directory[],MATCH(tbl_deal[[#This Row],[Index]],Directory[Index],0),MATCH('DEAL DIRECTORY'!S$5,Directory[#Headers],0))</f>
        <v>T+200a</v>
      </c>
      <c r="T295" s="129" t="str">
        <f>INDEX(Directory[],MATCH(tbl_deal[[#This Row],[Index]],Directory[Index],0),MATCH('DEAL DIRECTORY'!T$5,Directory[#Headers],0))</f>
        <v>n/a</v>
      </c>
      <c r="U295" s="129" t="str">
        <f>INDEX(Directory[],MATCH(tbl_deal[[#This Row],[Index]],Directory[Index],0),MATCH('DEAL DIRECTORY'!U$5,Directory[#Headers],0))</f>
        <v>T+150</v>
      </c>
      <c r="V295" s="131">
        <f>INDEX(Directory[],MATCH(tbl_deal[[#This Row],[Index]],Directory[Index],0),MATCH('DEAL DIRECTORY'!V$5,Directory[#Headers],0))</f>
        <v>0</v>
      </c>
      <c r="W295" s="129" t="str">
        <f>INDEX(Directory[],MATCH(tbl_deal[[#This Row],[Index]],Directory[Index],0),MATCH('DEAL DIRECTORY'!W$5,Directory[#Headers],0))</f>
        <v>担保</v>
      </c>
      <c r="X295" s="129" t="str">
        <f>INDEX(Directory[],MATCH(tbl_deal[[#This Row],[Index]],Directory[Index],0),MATCH('DEAL DIRECTORY'!X$5,Directory[#Headers],0))</f>
        <v>--</v>
      </c>
      <c r="Y295" s="129" t="str">
        <f>INDEX(Directory[],MATCH(tbl_deal[[#This Row],[Index]],Directory[Index],0),MATCH('DEAL DIRECTORY'!Y$5,Directory[#Headers],0))</f>
        <v>港交所</v>
      </c>
      <c r="Z295" s="129" t="str">
        <f>INDEX(Directory[],MATCH(tbl_deal[[#This Row],[Index]],Directory[Index],0),MATCH('DEAL DIRECTORY'!Z$5,Directory[#Headers],0))</f>
        <v/>
      </c>
      <c r="AA295" s="129" t="str">
        <f>INDEX(Directory[],MATCH(tbl_deal[[#This Row],[Index]],Directory[Index],0),MATCH('DEAL DIRECTORY'!AA$5,Directory[#Headers],0))</f>
        <v/>
      </c>
      <c r="AB295" s="129" t="str">
        <f>INDEX(Directory[],MATCH(tbl_deal[[#This Row],[Index]],Directory[Index],0),MATCH('DEAL DIRECTORY'!AB$5,Directory[#Headers],0))</f>
        <v>BISL,港分</v>
      </c>
      <c r="AC295" s="129" t="str">
        <f>INDEX(Directory[],MATCH(tbl_deal[[#This Row],[Index]],Directory[Index],0),MATCH('DEAL DIRECTORY'!AC$5,Directory[#Headers],0))</f>
        <v>--</v>
      </c>
      <c r="AD295" s="129" t="str">
        <f>INDEX(Directory[],MATCH(tbl_deal[[#This Row],[Index]],Directory[Index],0),MATCH('DEAL DIRECTORY'!AD$5,Directory[#Headers],0))</f>
        <v>--</v>
      </c>
      <c r="AE295" s="129" t="str">
        <f>INDEX(Directory[],MATCH(tbl_deal[[#This Row],[Index]],Directory[Index],0),MATCH('DEAL DIRECTORY'!AE$5,Directory[#Headers],0))</f>
        <v>--</v>
      </c>
      <c r="AF295" s="129" t="str">
        <f>INDEX(Directory[],MATCH(tbl_deal[[#This Row],[Index]],Directory[Index],0),MATCH('DEAL DIRECTORY'!AF$5,Directory[#Headers],0))</f>
        <v>Y</v>
      </c>
      <c r="AG295" s="129" t="str">
        <f>INDEX(Directory[],MATCH(tbl_deal[[#This Row],[Index]],Directory[Index],0),MATCH('DEAL DIRECTORY'!AG$5,Directory[#Headers],0))</f>
        <v>中信建投证券股份有限公司</v>
      </c>
      <c r="AH295" s="129" t="str">
        <f>INDEX(Directory[],MATCH(tbl_deal[[#This Row],[Index]],Directory[Index],0),MATCH('DEAL DIRECTORY'!AH$5,Directory[#Headers],0))</f>
        <v>n/a</v>
      </c>
      <c r="AI295" s="129" t="str">
        <f>INDEX(Directory[],MATCH(tbl_deal[[#This Row],[Index]],Directory[Index],0),MATCH('DEAL DIRECTORY'!AI$5,Directory[#Headers],0))</f>
        <v>n/a</v>
      </c>
      <c r="AJ295" s="129" t="str">
        <f>INDEX(Directory[],MATCH(tbl_deal[[#This Row],[Index]],Directory[Index],0),MATCH('DEAL DIRECTORY'!AJ$5,Directory[#Headers],0))</f>
        <v>北京</v>
      </c>
      <c r="AK295" s="129" t="str">
        <f>INDEX(Directory[],MATCH(tbl_deal[[#This Row],[Index]],Directory[Index],0),MATCH('DEAL DIRECTORY'!AK$5,Directory[#Headers],0))</f>
        <v>朝阳区</v>
      </c>
      <c r="AL295" s="129" t="str">
        <f>INDEX(Directory[],MATCH(tbl_deal[[#This Row],[Index]],Directory[Index],0),MATCH('DEAL DIRECTORY'!AL$5,Directory[#Headers],0))</f>
        <v>--</v>
      </c>
      <c r="AM295" s="129" t="str">
        <f>INDEX(Directory[],MATCH(tbl_deal[[#This Row],[Index]],Directory[Index],0),MATCH('DEAL DIRECTORY'!AM$5,Directory[#Headers],0))</f>
        <v>--</v>
      </c>
      <c r="AN295" s="129" t="str">
        <f>INDEX(Directory[],MATCH(tbl_deal[[#This Row],[Index]],Directory[Index],0),MATCH('DEAL DIRECTORY'!AN$5,Directory[#Headers],0))</f>
        <v>--</v>
      </c>
      <c r="AO295" s="132" t="str">
        <f>IF(ISBLANK(INDEX(Directory[],MATCH(tbl_deal[[#This Row],[Index]],Directory[Index],0),MATCH('DEAL DIRECTORY'!AO$5,Directory[#Headers],0))),"--",INDEX(Directory[],MATCH(tbl_deal[[#This Row],[Index]],Directory[Index],0),MATCH('DEAL DIRECTORY'!AO$5,Directory[#Headers],0)))</f>
        <v>--</v>
      </c>
      <c r="AP295" s="129">
        <f>INDEX(Directory[],MATCH(tbl_deal[[#This Row],[Index]],Directory[Index],0),MATCH('DEAL DIRECTORY'!AP$5,Directory[#Headers],0))</f>
        <v>5</v>
      </c>
      <c r="AQ295" s="129">
        <f>INDEX(Directory[],MATCH(tbl_deal[[#This Row],[Index]],Directory[Index],0),MATCH('DEAL DIRECTORY'!AQ$5,Directory[#Headers],0))</f>
        <v>35.003999999999998</v>
      </c>
      <c r="AR295" s="129">
        <f>INDEX(Directory[],MATCH(tbl_deal[[#This Row],[Index]],Directory[Index],0),MATCH('DEAL DIRECTORY'!AR$5,Directory[#Headers],0))</f>
        <v>38.76</v>
      </c>
      <c r="AS295" s="129" t="str">
        <f>INDEX(Directory[],MATCH(tbl_deal[[#This Row],[Index]],Directory[Index],0),MATCH('DEAL DIRECTORY'!AS$5,Directory[#Headers],0))</f>
        <v>央企(子)</v>
      </c>
      <c r="AT295" s="129" t="str">
        <f>INDEX(Directory[],MATCH(tbl_deal[[#This Row],[Index]],Directory[Index],0),MATCH('DEAL DIRECTORY'!AT$5,Directory[#Headers],0))</f>
        <v>金融机构</v>
      </c>
      <c r="AU295" s="129" t="str">
        <f>INDEX(Directory[],MATCH(tbl_deal[[#This Row],[Index]],Directory[Index],0),MATCH('DEAL DIRECTORY'!AU$5,Directory[#Headers],0))</f>
        <v>非银</v>
      </c>
      <c r="AV295" s="129" t="str">
        <f>INDEX(Directory[],MATCH(tbl_deal[[#This Row],[Index]],Directory[Index],0),MATCH('DEAL DIRECTORY'!AV$5,Directory[#Headers],0))</f>
        <v>担保</v>
      </c>
      <c r="AW295" s="129" t="str">
        <f>INDEX(Directory[],MATCH(tbl_deal[[#This Row],[Index]],Directory[Index],0),MATCH('DEAL DIRECTORY'!AW$5,Directory[#Headers],0))</f>
        <v>投资级</v>
      </c>
      <c r="AX295" s="129" t="str">
        <f>INDEX(Directory[],MATCH(tbl_deal[[#This Row],[Index]],Directory[Index],0),MATCH('DEAL DIRECTORY'!AX$5,Directory[#Headers],0))</f>
        <v>3-5亿</v>
      </c>
      <c r="AY295" s="133" t="str">
        <f>INDEX(Directory[],MATCH(tbl_deal[[#This Row],[Index]],Directory[Index],0),MATCH('DEAL DIRECTORY'!AY$5,Directory[#Headers],0))</f>
        <v>20年</v>
      </c>
      <c r="AZ295" s="129" t="str">
        <f>INDEX(Directory[],MATCH(tbl_deal[[#This Row],[Index]],Directory[Index],0),MATCH('DEAL DIRECTORY'!AZ$5,Directory[#Headers],0))</f>
        <v>Q3</v>
      </c>
      <c r="BA295" s="129" t="str">
        <f>INDEX(Directory[],MATCH(tbl_deal[[#This Row],[Index]],Directory[Index],0),MATCH('DEAL DIRECTORY'!BA$5,Directory[#Headers],0))</f>
        <v>07月</v>
      </c>
      <c r="BB295" s="129" t="str">
        <f>INDEX(Directory[],MATCH(tbl_deal[[#This Row],[Index]],Directory[Index],0),MATCH('DEAL DIRECTORY'!BB$5,Directory[#Headers],0))</f>
        <v>--</v>
      </c>
      <c r="BC295" s="129" t="str">
        <f>INDEX(Directory[],MATCH(tbl_deal[[#This Row],[Index]],Directory[Index],0),MATCH('DEAL DIRECTORY'!BC$5,Directory[#Headers],0))</f>
        <v>CSCIF ASIA LTD</v>
      </c>
      <c r="BD295" s="129" t="str">
        <f>INDEX(Directory[],MATCH(tbl_deal[[#This Row],[Index]],Directory[Index],0),MATCH('DEAL DIRECTORY'!BD$5,Directory[#Headers],0))</f>
        <v>XS2209330161</v>
      </c>
      <c r="BE295" s="137" t="str">
        <f>INDEX(Directory[],MATCH(tbl_deal[[#This Row],[Index]],Directory[Index],0),MATCH('DEAL DIRECTORY'!BE$5,Directory[#Headers],0))</f>
        <v>20年07月</v>
      </c>
      <c r="BF295" s="137" t="str">
        <f>INDEX(Directory[],MATCH(tbl_deal[[#This Row],[Index]],Directory[Index],0),MATCH('DEAL DIRECTORY'!BF$5,Directory[#Headers],0))</f>
        <v>中信建投</v>
      </c>
      <c r="BG295" s="137" t="str">
        <f>INDEX(Directory[],MATCH(tbl_deal[[#This Row],[Index]],Directory[Index],0),MATCH('DEAL DIRECTORY'!BG$5,Directory[#Headers],0))</f>
        <v>Baa1/--/BBB+</v>
      </c>
      <c r="BH295" s="137" t="str">
        <f>INDEX(Directory[],MATCH(tbl_deal[[#This Row],[Index]],Directory[Index],0),MATCH('DEAL DIRECTORY'!BH$5,Directory[#Headers],0))</f>
        <v>高级债</v>
      </c>
      <c r="BI295" s="137" t="str">
        <f>INDEX(Directory[],MATCH(tbl_deal[[#This Row],[Index]],Directory[Index],0),MATCH('DEAL DIRECTORY'!BI$5,Directory[#Headers],0))</f>
        <v>5亿美元</v>
      </c>
      <c r="BJ295" s="137" t="str">
        <f>INDEX(Directory[],MATCH(tbl_deal[[#This Row],[Index]],Directory[Index],0),MATCH('DEAL DIRECTORY'!BJ$5,Directory[#Headers],0))</f>
        <v>5年</v>
      </c>
      <c r="BK295" s="137" t="str">
        <f>INDEX(Directory[],MATCH(tbl_deal[[#This Row],[Index]],Directory[Index],0),MATCH('DEAL DIRECTORY'!BK$5,Directory[#Headers],0))</f>
        <v>1.75%</v>
      </c>
      <c r="BL295" s="137" t="str">
        <f>INDEX(Directory[],MATCH(tbl_deal[[#This Row],[Index]],Directory[Index],0),MATCH('DEAL DIRECTORY'!BL$5,Directory[#Headers],0))</f>
        <v>账簿管理人</v>
      </c>
      <c r="BM295" s="129" t="str">
        <f>INDEX(Directory[],MATCH(tbl_deal[[#This Row],[Index]],Directory[Index],0),MATCH('DEAL DIRECTORY'!BM$5,Directory[#Headers],0))</f>
        <v/>
      </c>
      <c r="BN295" s="4"/>
      <c r="BO295" s="4"/>
      <c r="BP295" s="4"/>
    </row>
    <row r="296" spans="3:68" ht="20.25" customHeight="1" x14ac:dyDescent="0.25">
      <c r="C296" s="129">
        <f>Directory[[#This Row],[Index]]</f>
        <v>175</v>
      </c>
      <c r="D296" s="130">
        <f>INDEX(Directory[],MATCH(tbl_deal[[#This Row],[Index]],Directory[Index],0),MATCH('DEAL DIRECTORY'!D$5,Directory[#Headers],0))</f>
        <v>44035</v>
      </c>
      <c r="E296" s="129" t="str">
        <f>INDEX(Directory[],MATCH(tbl_deal[[#This Row],[Index]],Directory[Index],0),MATCH('DEAL DIRECTORY'!E$5,Directory[#Headers],0))</f>
        <v/>
      </c>
      <c r="F296" s="129" t="str">
        <f>INDEX(Directory[],MATCH(tbl_deal[[#This Row],[Index]],Directory[Index],0),MATCH('DEAL DIRECTORY'!F$5,Directory[#Headers],0))</f>
        <v/>
      </c>
      <c r="G296" s="129" t="str">
        <f>INDEX(Directory[],MATCH(tbl_deal[[#This Row],[Index]],Directory[Index],0),MATCH('DEAL DIRECTORY'!G$5,Directory[#Headers],0))</f>
        <v>Plenilune</v>
      </c>
      <c r="H296" s="135" t="str">
        <f>IF(tbl_deal[[#This Row],[FolderPath]]="","",HYPERLINK(tbl_deal[[#This Row],[FolderPath]],"📂"))</f>
        <v/>
      </c>
      <c r="I296" s="129" t="str">
        <f>INDEX(Directory[],MATCH(tbl_deal[[#This Row],[Index]],Directory[Index],0),MATCH('DEAL DIRECTORY'!I$5,Directory[#Headers],0))</f>
        <v>JBR</v>
      </c>
      <c r="J296" s="129" t="str">
        <f>INDEX(Directory[],MATCH(tbl_deal[[#This Row],[Index]],Directory[Index],0),MATCH('DEAL DIRECTORY'!J$5,Directory[#Headers],0))</f>
        <v>n/a</v>
      </c>
      <c r="K296" s="129" t="str">
        <f>INDEX(Directory[],MATCH(tbl_deal[[#This Row],[Index]],Directory[Index],0),MATCH('DEAL DIRECTORY'!K$5,Directory[#Headers],0))</f>
        <v>n/a</v>
      </c>
      <c r="L296" s="129">
        <f>INDEX(Directory[],MATCH(tbl_deal[[#This Row],[Index]],Directory[Index],0),MATCH('DEAL DIRECTORY'!L$5,Directory[#Headers],0))</f>
        <v>1</v>
      </c>
      <c r="M296" s="129" t="str">
        <f>INDEX(Directory[],MATCH(tbl_deal[[#This Row],[Index]],Directory[Index],0),MATCH('DEAL DIRECTORY'!M$5,Directory[#Headers],0))</f>
        <v>湖州城投</v>
      </c>
      <c r="N296" s="129" t="str">
        <f>INDEX(Directory[],MATCH(tbl_deal[[#This Row],[Index]],Directory[Index],0),MATCH('DEAL DIRECTORY'!N$5,Directory[#Headers],0))</f>
        <v>Baa3/--/BBB</v>
      </c>
      <c r="O296" s="129" t="str">
        <f>INDEX(Directory[],MATCH(tbl_deal[[#This Row],[Index]],Directory[Index],0),MATCH('DEAL DIRECTORY'!O$5,Directory[#Headers],0))</f>
        <v>USD</v>
      </c>
      <c r="P296" s="129">
        <f>INDEX(Directory[],MATCH(tbl_deal[[#This Row],[Index]],Directory[Index],0),MATCH('DEAL DIRECTORY'!P$5,Directory[#Headers],0))</f>
        <v>3</v>
      </c>
      <c r="Q296" s="129" t="str">
        <f>INDEX(Directory[],MATCH(tbl_deal[[#This Row],[Index]],Directory[Index],0),MATCH('DEAL DIRECTORY'!Q$5,Directory[#Headers],0))</f>
        <v>3</v>
      </c>
      <c r="R296" s="129" t="str">
        <f>INDEX(Directory[],MATCH(tbl_deal[[#This Row],[Index]],Directory[Index],0),MATCH('DEAL DIRECTORY'!R$5,Directory[#Headers],0))</f>
        <v>3.15%</v>
      </c>
      <c r="S296" s="129" t="str">
        <f>INDEX(Directory[],MATCH(tbl_deal[[#This Row],[Index]],Directory[Index],0),MATCH('DEAL DIRECTORY'!S$5,Directory[#Headers],0))</f>
        <v>3.8%a</v>
      </c>
      <c r="T296" s="129" t="str">
        <f>INDEX(Directory[],MATCH(tbl_deal[[#This Row],[Index]],Directory[Index],0),MATCH('DEAL DIRECTORY'!T$5,Directory[#Headers],0))</f>
        <v>n/a</v>
      </c>
      <c r="U296" s="129" t="str">
        <f>INDEX(Directory[],MATCH(tbl_deal[[#This Row],[Index]],Directory[Index],0),MATCH('DEAL DIRECTORY'!U$5,Directory[#Headers],0))</f>
        <v>--</v>
      </c>
      <c r="V296" s="131">
        <f>INDEX(Directory[],MATCH(tbl_deal[[#This Row],[Index]],Directory[Index],0),MATCH('DEAL DIRECTORY'!V$5,Directory[#Headers],0))</f>
        <v>0</v>
      </c>
      <c r="W296" s="129" t="str">
        <f>INDEX(Directory[],MATCH(tbl_deal[[#This Row],[Index]],Directory[Index],0),MATCH('DEAL DIRECTORY'!W$5,Directory[#Headers],0))</f>
        <v>担保</v>
      </c>
      <c r="X296" s="129" t="str">
        <f>INDEX(Directory[],MATCH(tbl_deal[[#This Row],[Index]],Directory[Index],0),MATCH('DEAL DIRECTORY'!X$5,Directory[#Headers],0))</f>
        <v>--</v>
      </c>
      <c r="Y296" s="129" t="str">
        <f>INDEX(Directory[],MATCH(tbl_deal[[#This Row],[Index]],Directory[Index],0),MATCH('DEAL DIRECTORY'!Y$5,Directory[#Headers],0))</f>
        <v>港交所</v>
      </c>
      <c r="Z296" s="129" t="str">
        <f>INDEX(Directory[],MATCH(tbl_deal[[#This Row],[Index]],Directory[Index],0),MATCH('DEAL DIRECTORY'!Z$5,Directory[#Headers],0))</f>
        <v/>
      </c>
      <c r="AA296" s="129" t="str">
        <f>INDEX(Directory[],MATCH(tbl_deal[[#This Row],[Index]],Directory[Index],0),MATCH('DEAL DIRECTORY'!AA$5,Directory[#Headers],0))</f>
        <v/>
      </c>
      <c r="AB296" s="129" t="str">
        <f>INDEX(Directory[],MATCH(tbl_deal[[#This Row],[Index]],Directory[Index],0),MATCH('DEAL DIRECTORY'!AB$5,Directory[#Headers],0))</f>
        <v>BISL,港分</v>
      </c>
      <c r="AC296" s="129" t="str">
        <f>INDEX(Directory[],MATCH(tbl_deal[[#This Row],[Index]],Directory[Index],0),MATCH('DEAL DIRECTORY'!AC$5,Directory[#Headers],0))</f>
        <v>--</v>
      </c>
      <c r="AD296" s="129" t="str">
        <f>INDEX(Directory[],MATCH(tbl_deal[[#This Row],[Index]],Directory[Index],0),MATCH('DEAL DIRECTORY'!AD$5,Directory[#Headers],0))</f>
        <v>--</v>
      </c>
      <c r="AE296" s="129" t="str">
        <f>INDEX(Directory[],MATCH(tbl_deal[[#This Row],[Index]],Directory[Index],0),MATCH('DEAL DIRECTORY'!AE$5,Directory[#Headers],0))</f>
        <v>--</v>
      </c>
      <c r="AF296" s="129" t="str">
        <f>INDEX(Directory[],MATCH(tbl_deal[[#This Row],[Index]],Directory[Index],0),MATCH('DEAL DIRECTORY'!AF$5,Directory[#Headers],0))</f>
        <v>N</v>
      </c>
      <c r="AG296" s="129" t="str">
        <f>INDEX(Directory[],MATCH(tbl_deal[[#This Row],[Index]],Directory[Index],0),MATCH('DEAL DIRECTORY'!AG$5,Directory[#Headers],0))</f>
        <v>湖州市城市投资发展集团有限公司</v>
      </c>
      <c r="AH296" s="129" t="str">
        <f>INDEX(Directory[],MATCH(tbl_deal[[#This Row],[Index]],Directory[Index],0),MATCH('DEAL DIRECTORY'!AH$5,Directory[#Headers],0))</f>
        <v>n/a</v>
      </c>
      <c r="AI296" s="129" t="str">
        <f>INDEX(Directory[],MATCH(tbl_deal[[#This Row],[Index]],Directory[Index],0),MATCH('DEAL DIRECTORY'!AI$5,Directory[#Headers],0))</f>
        <v>n/a</v>
      </c>
      <c r="AJ296" s="129" t="str">
        <f>INDEX(Directory[],MATCH(tbl_deal[[#This Row],[Index]],Directory[Index],0),MATCH('DEAL DIRECTORY'!AJ$5,Directory[#Headers],0))</f>
        <v>浙江</v>
      </c>
      <c r="AK296" s="129" t="str">
        <f>INDEX(Directory[],MATCH(tbl_deal[[#This Row],[Index]],Directory[Index],0),MATCH('DEAL DIRECTORY'!AK$5,Directory[#Headers],0))</f>
        <v>湖州市</v>
      </c>
      <c r="AL296" s="129" t="str">
        <f>INDEX(Directory[],MATCH(tbl_deal[[#This Row],[Index]],Directory[Index],0),MATCH('DEAL DIRECTORY'!AL$5,Directory[#Headers],0))</f>
        <v>--</v>
      </c>
      <c r="AM296" s="129" t="str">
        <f>INDEX(Directory[],MATCH(tbl_deal[[#This Row],[Index]],Directory[Index],0),MATCH('DEAL DIRECTORY'!AM$5,Directory[#Headers],0))</f>
        <v>--</v>
      </c>
      <c r="AN296" s="129" t="str">
        <f>INDEX(Directory[],MATCH(tbl_deal[[#This Row],[Index]],Directory[Index],0),MATCH('DEAL DIRECTORY'!AN$5,Directory[#Headers],0))</f>
        <v>--</v>
      </c>
      <c r="AO296" s="132" t="str">
        <f>IF(ISBLANK(INDEX(Directory[],MATCH(tbl_deal[[#This Row],[Index]],Directory[Index],0),MATCH('DEAL DIRECTORY'!AO$5,Directory[#Headers],0))),"--",INDEX(Directory[],MATCH(tbl_deal[[#This Row],[Index]],Directory[Index],0),MATCH('DEAL DIRECTORY'!AO$5,Directory[#Headers],0)))</f>
        <v>--</v>
      </c>
      <c r="AP296" s="129">
        <f>INDEX(Directory[],MATCH(tbl_deal[[#This Row],[Index]],Directory[Index],0),MATCH('DEAL DIRECTORY'!AP$5,Directory[#Headers],0))</f>
        <v>3</v>
      </c>
      <c r="AQ296" s="129">
        <f>INDEX(Directory[],MATCH(tbl_deal[[#This Row],[Index]],Directory[Index],0),MATCH('DEAL DIRECTORY'!AQ$5,Directory[#Headers],0))</f>
        <v>21.012</v>
      </c>
      <c r="AR296" s="129">
        <f>INDEX(Directory[],MATCH(tbl_deal[[#This Row],[Index]],Directory[Index],0),MATCH('DEAL DIRECTORY'!AR$5,Directory[#Headers],0))</f>
        <v>23.256</v>
      </c>
      <c r="AS296" s="129" t="str">
        <f>INDEX(Directory[],MATCH(tbl_deal[[#This Row],[Index]],Directory[Index],0),MATCH('DEAL DIRECTORY'!AS$5,Directory[#Headers],0))</f>
        <v>地方国企</v>
      </c>
      <c r="AT296" s="129" t="str">
        <f>INDEX(Directory[],MATCH(tbl_deal[[#This Row],[Index]],Directory[Index],0),MATCH('DEAL DIRECTORY'!AT$5,Directory[#Headers],0))</f>
        <v>地方平台</v>
      </c>
      <c r="AU296" s="129" t="str">
        <f>INDEX(Directory[],MATCH(tbl_deal[[#This Row],[Index]],Directory[Index],0),MATCH('DEAL DIRECTORY'!AU$5,Directory[#Headers],0))</f>
        <v>综合</v>
      </c>
      <c r="AV296" s="129" t="str">
        <f>INDEX(Directory[],MATCH(tbl_deal[[#This Row],[Index]],Directory[Index],0),MATCH('DEAL DIRECTORY'!AV$5,Directory[#Headers],0))</f>
        <v>担保</v>
      </c>
      <c r="AW296" s="129" t="str">
        <f>INDEX(Directory[],MATCH(tbl_deal[[#This Row],[Index]],Directory[Index],0),MATCH('DEAL DIRECTORY'!AW$5,Directory[#Headers],0))</f>
        <v>投资级</v>
      </c>
      <c r="AX296" s="129" t="str">
        <f>INDEX(Directory[],MATCH(tbl_deal[[#This Row],[Index]],Directory[Index],0),MATCH('DEAL DIRECTORY'!AX$5,Directory[#Headers],0))</f>
        <v>2-3亿</v>
      </c>
      <c r="AY296" s="133" t="str">
        <f>INDEX(Directory[],MATCH(tbl_deal[[#This Row],[Index]],Directory[Index],0),MATCH('DEAL DIRECTORY'!AY$5,Directory[#Headers],0))</f>
        <v>20年</v>
      </c>
      <c r="AZ296" s="129" t="str">
        <f>INDEX(Directory[],MATCH(tbl_deal[[#This Row],[Index]],Directory[Index],0),MATCH('DEAL DIRECTORY'!AZ$5,Directory[#Headers],0))</f>
        <v>Q3</v>
      </c>
      <c r="BA296" s="129" t="str">
        <f>INDEX(Directory[],MATCH(tbl_deal[[#This Row],[Index]],Directory[Index],0),MATCH('DEAL DIRECTORY'!BA$5,Directory[#Headers],0))</f>
        <v>07月</v>
      </c>
      <c r="BB296" s="129" t="str">
        <f>INDEX(Directory[],MATCH(tbl_deal[[#This Row],[Index]],Directory[Index],0),MATCH('DEAL DIRECTORY'!BB$5,Directory[#Headers],0))</f>
        <v>SOE Creds</v>
      </c>
      <c r="BC296" s="129" t="str">
        <f>INDEX(Directory[],MATCH(tbl_deal[[#This Row],[Index]],Directory[Index],0),MATCH('DEAL DIRECTORY'!BC$5,Directory[#Headers],0))</f>
        <v>TAIHU PEARL ORIENTAL CO LTD</v>
      </c>
      <c r="BD296" s="129" t="str">
        <f>INDEX(Directory[],MATCH(tbl_deal[[#This Row],[Index]],Directory[Index],0),MATCH('DEAL DIRECTORY'!BD$5,Directory[#Headers],0))</f>
        <v>XS2206849460</v>
      </c>
      <c r="BE296" s="137" t="str">
        <f>INDEX(Directory[],MATCH(tbl_deal[[#This Row],[Index]],Directory[Index],0),MATCH('DEAL DIRECTORY'!BE$5,Directory[#Headers],0))</f>
        <v>20年07月</v>
      </c>
      <c r="BF296" s="137" t="str">
        <f>INDEX(Directory[],MATCH(tbl_deal[[#This Row],[Index]],Directory[Index],0),MATCH('DEAL DIRECTORY'!BF$5,Directory[#Headers],0))</f>
        <v>湖州城投</v>
      </c>
      <c r="BG296" s="137" t="str">
        <f>INDEX(Directory[],MATCH(tbl_deal[[#This Row],[Index]],Directory[Index],0),MATCH('DEAL DIRECTORY'!BG$5,Directory[#Headers],0))</f>
        <v>Baa3/--/BBB</v>
      </c>
      <c r="BH296" s="137" t="str">
        <f>INDEX(Directory[],MATCH(tbl_deal[[#This Row],[Index]],Directory[Index],0),MATCH('DEAL DIRECTORY'!BH$5,Directory[#Headers],0))</f>
        <v>高级债</v>
      </c>
      <c r="BI296" s="137" t="str">
        <f>INDEX(Directory[],MATCH(tbl_deal[[#This Row],[Index]],Directory[Index],0),MATCH('DEAL DIRECTORY'!BI$5,Directory[#Headers],0))</f>
        <v>3亿美元</v>
      </c>
      <c r="BJ296" s="137" t="str">
        <f>INDEX(Directory[],MATCH(tbl_deal[[#This Row],[Index]],Directory[Index],0),MATCH('DEAL DIRECTORY'!BJ$5,Directory[#Headers],0))</f>
        <v>3年</v>
      </c>
      <c r="BK296" s="137" t="str">
        <f>INDEX(Directory[],MATCH(tbl_deal[[#This Row],[Index]],Directory[Index],0),MATCH('DEAL DIRECTORY'!BK$5,Directory[#Headers],0))</f>
        <v>3.15%</v>
      </c>
      <c r="BL296" s="137" t="str">
        <f>INDEX(Directory[],MATCH(tbl_deal[[#This Row],[Index]],Directory[Index],0),MATCH('DEAL DIRECTORY'!BL$5,Directory[#Headers],0))</f>
        <v>账簿管理人</v>
      </c>
      <c r="BM296" s="129" t="str">
        <f>INDEX(Directory[],MATCH(tbl_deal[[#This Row],[Index]],Directory[Index],0),MATCH('DEAL DIRECTORY'!BM$5,Directory[#Headers],0))</f>
        <v/>
      </c>
      <c r="BN296" s="4"/>
      <c r="BO296" s="4"/>
      <c r="BP296" s="4"/>
    </row>
    <row r="297" spans="3:68" ht="20.25" customHeight="1" x14ac:dyDescent="0.25">
      <c r="C297" s="129">
        <f>Directory[[#This Row],[Index]]</f>
        <v>174</v>
      </c>
      <c r="D297" s="130">
        <f>INDEX(Directory[],MATCH(tbl_deal[[#This Row],[Index]],Directory[Index],0),MATCH('DEAL DIRECTORY'!D$5,Directory[#Headers],0))</f>
        <v>44034</v>
      </c>
      <c r="E297" s="129" t="str">
        <f>INDEX(Directory[],MATCH(tbl_deal[[#This Row],[Index]],Directory[Index],0),MATCH('DEAL DIRECTORY'!E$5,Directory[#Headers],0))</f>
        <v/>
      </c>
      <c r="F297" s="129" t="str">
        <f>INDEX(Directory[],MATCH(tbl_deal[[#This Row],[Index]],Directory[Index],0),MATCH('DEAL DIRECTORY'!F$5,Directory[#Headers],0))</f>
        <v/>
      </c>
      <c r="G297" s="129" t="str">
        <f>INDEX(Directory[],MATCH(tbl_deal[[#This Row],[Index]],Directory[Index],0),MATCH('DEAL DIRECTORY'!G$5,Directory[#Headers],0))</f>
        <v>Ruby</v>
      </c>
      <c r="H297" s="135" t="str">
        <f>IF(tbl_deal[[#This Row],[FolderPath]]="","",HYPERLINK(tbl_deal[[#This Row],[FolderPath]],"📂"))</f>
        <v/>
      </c>
      <c r="I297" s="129" t="str">
        <f>INDEX(Directory[],MATCH(tbl_deal[[#This Row],[Index]],Directory[Index],0),MATCH('DEAL DIRECTORY'!I$5,Directory[#Headers],0))</f>
        <v>JBR</v>
      </c>
      <c r="J297" s="129" t="str">
        <f>INDEX(Directory[],MATCH(tbl_deal[[#This Row],[Index]],Directory[Index],0),MATCH('DEAL DIRECTORY'!J$5,Directory[#Headers],0))</f>
        <v>n/a</v>
      </c>
      <c r="K297" s="129" t="str">
        <f>INDEX(Directory[],MATCH(tbl_deal[[#This Row],[Index]],Directory[Index],0),MATCH('DEAL DIRECTORY'!K$5,Directory[#Headers],0))</f>
        <v>n/a</v>
      </c>
      <c r="L297" s="129">
        <f>INDEX(Directory[],MATCH(tbl_deal[[#This Row],[Index]],Directory[Index],0),MATCH('DEAL DIRECTORY'!L$5,Directory[#Headers],0))</f>
        <v>2</v>
      </c>
      <c r="M297" s="129" t="str">
        <f>INDEX(Directory[],MATCH(tbl_deal[[#This Row],[Index]],Directory[Index],0),MATCH('DEAL DIRECTORY'!M$5,Directory[#Headers],0))</f>
        <v>国家电投</v>
      </c>
      <c r="N297" s="129" t="str">
        <f>INDEX(Directory[],MATCH(tbl_deal[[#This Row],[Index]],Directory[Index],0),MATCH('DEAL DIRECTORY'!N$5,Directory[#Headers],0))</f>
        <v>A2/--/A</v>
      </c>
      <c r="O297" s="129" t="str">
        <f>INDEX(Directory[],MATCH(tbl_deal[[#This Row],[Index]],Directory[Index],0),MATCH('DEAL DIRECTORY'!O$5,Directory[#Headers],0))</f>
        <v>USD</v>
      </c>
      <c r="P297" s="129">
        <f>INDEX(Directory[],MATCH(tbl_deal[[#This Row],[Index]],Directory[Index],0),MATCH('DEAL DIRECTORY'!P$5,Directory[#Headers],0))</f>
        <v>10</v>
      </c>
      <c r="Q297" s="129" t="str">
        <f>INDEX(Directory[],MATCH(tbl_deal[[#This Row],[Index]],Directory[Index],0),MATCH('DEAL DIRECTORY'!Q$5,Directory[#Headers],0))</f>
        <v>5</v>
      </c>
      <c r="R297" s="129" t="str">
        <f>INDEX(Directory[],MATCH(tbl_deal[[#This Row],[Index]],Directory[Index],0),MATCH('DEAL DIRECTORY'!R$5,Directory[#Headers],0))</f>
        <v>1.625%</v>
      </c>
      <c r="S297" s="129" t="str">
        <f>INDEX(Directory[],MATCH(tbl_deal[[#This Row],[Index]],Directory[Index],0),MATCH('DEAL DIRECTORY'!S$5,Directory[#Headers],0))</f>
        <v>T5+190a</v>
      </c>
      <c r="T297" s="129" t="str">
        <f>INDEX(Directory[],MATCH(tbl_deal[[#This Row],[Index]],Directory[Index],0),MATCH('DEAL DIRECTORY'!T$5,Directory[#Headers],0))</f>
        <v>n/a</v>
      </c>
      <c r="U297" s="129" t="str">
        <f>INDEX(Directory[],MATCH(tbl_deal[[#This Row],[Index]],Directory[Index],0),MATCH('DEAL DIRECTORY'!U$5,Directory[#Headers],0))</f>
        <v>T+138</v>
      </c>
      <c r="V297" s="131">
        <f>INDEX(Directory[],MATCH(tbl_deal[[#This Row],[Index]],Directory[Index],0),MATCH('DEAL DIRECTORY'!V$5,Directory[#Headers],0))</f>
        <v>0</v>
      </c>
      <c r="W297" s="129" t="str">
        <f>INDEX(Directory[],MATCH(tbl_deal[[#This Row],[Index]],Directory[Index],0),MATCH('DEAL DIRECTORY'!W$5,Directory[#Headers],0))</f>
        <v>担保</v>
      </c>
      <c r="X297" s="129" t="str">
        <f>INDEX(Directory[],MATCH(tbl_deal[[#This Row],[Index]],Directory[Index],0),MATCH('DEAL DIRECTORY'!X$5,Directory[#Headers],0))</f>
        <v>--</v>
      </c>
      <c r="Y297" s="129" t="str">
        <f>INDEX(Directory[],MATCH(tbl_deal[[#This Row],[Index]],Directory[Index],0),MATCH('DEAL DIRECTORY'!Y$5,Directory[#Headers],0))</f>
        <v>港交所</v>
      </c>
      <c r="Z297" s="129" t="str">
        <f>INDEX(Directory[],MATCH(tbl_deal[[#This Row],[Index]],Directory[Index],0),MATCH('DEAL DIRECTORY'!Z$5,Directory[#Headers],0))</f>
        <v/>
      </c>
      <c r="AA297" s="129" t="str">
        <f>INDEX(Directory[],MATCH(tbl_deal[[#This Row],[Index]],Directory[Index],0),MATCH('DEAL DIRECTORY'!AA$5,Directory[#Headers],0))</f>
        <v/>
      </c>
      <c r="AB297" s="129" t="str">
        <f>INDEX(Directory[],MATCH(tbl_deal[[#This Row],[Index]],Directory[Index],0),MATCH('DEAL DIRECTORY'!AB$5,Directory[#Headers],0))</f>
        <v>BISL,港分</v>
      </c>
      <c r="AC297" s="129" t="str">
        <f>INDEX(Directory[],MATCH(tbl_deal[[#This Row],[Index]],Directory[Index],0),MATCH('DEAL DIRECTORY'!AC$5,Directory[#Headers],0))</f>
        <v>--</v>
      </c>
      <c r="AD297" s="129" t="str">
        <f>INDEX(Directory[],MATCH(tbl_deal[[#This Row],[Index]],Directory[Index],0),MATCH('DEAL DIRECTORY'!AD$5,Directory[#Headers],0))</f>
        <v>--</v>
      </c>
      <c r="AE297" s="129" t="str">
        <f>INDEX(Directory[],MATCH(tbl_deal[[#This Row],[Index]],Directory[Index],0),MATCH('DEAL DIRECTORY'!AE$5,Directory[#Headers],0))</f>
        <v>--</v>
      </c>
      <c r="AF297" s="129" t="str">
        <f>INDEX(Directory[],MATCH(tbl_deal[[#This Row],[Index]],Directory[Index],0),MATCH('DEAL DIRECTORY'!AF$5,Directory[#Headers],0))</f>
        <v>N</v>
      </c>
      <c r="AG297" s="129" t="str">
        <f>INDEX(Directory[],MATCH(tbl_deal[[#This Row],[Index]],Directory[Index],0),MATCH('DEAL DIRECTORY'!AG$5,Directory[#Headers],0))</f>
        <v>国家电力投资集团有限公司</v>
      </c>
      <c r="AH297" s="129" t="str">
        <f>INDEX(Directory[],MATCH(tbl_deal[[#This Row],[Index]],Directory[Index],0),MATCH('DEAL DIRECTORY'!AH$5,Directory[#Headers],0))</f>
        <v>n/a</v>
      </c>
      <c r="AI297" s="129" t="str">
        <f>INDEX(Directory[],MATCH(tbl_deal[[#This Row],[Index]],Directory[Index],0),MATCH('DEAL DIRECTORY'!AI$5,Directory[#Headers],0))</f>
        <v>n/a</v>
      </c>
      <c r="AJ297" s="129" t="str">
        <f>INDEX(Directory[],MATCH(tbl_deal[[#This Row],[Index]],Directory[Index],0),MATCH('DEAL DIRECTORY'!AJ$5,Directory[#Headers],0))</f>
        <v>北京</v>
      </c>
      <c r="AK297" s="129" t="str">
        <f>INDEX(Directory[],MATCH(tbl_deal[[#This Row],[Index]],Directory[Index],0),MATCH('DEAL DIRECTORY'!AK$5,Directory[#Headers],0))</f>
        <v>西城区</v>
      </c>
      <c r="AL297" s="129" t="str">
        <f>INDEX(Directory[],MATCH(tbl_deal[[#This Row],[Index]],Directory[Index],0),MATCH('DEAL DIRECTORY'!AL$5,Directory[#Headers],0))</f>
        <v>--</v>
      </c>
      <c r="AM297" s="129" t="str">
        <f>INDEX(Directory[],MATCH(tbl_deal[[#This Row],[Index]],Directory[Index],0),MATCH('DEAL DIRECTORY'!AM$5,Directory[#Headers],0))</f>
        <v>--</v>
      </c>
      <c r="AN297" s="129" t="str">
        <f>INDEX(Directory[],MATCH(tbl_deal[[#This Row],[Index]],Directory[Index],0),MATCH('DEAL DIRECTORY'!AN$5,Directory[#Headers],0))</f>
        <v>--</v>
      </c>
      <c r="AO297" s="132" t="str">
        <f>IF(ISBLANK(INDEX(Directory[],MATCH(tbl_deal[[#This Row],[Index]],Directory[Index],0),MATCH('DEAL DIRECTORY'!AO$5,Directory[#Headers],0))),"--",INDEX(Directory[],MATCH(tbl_deal[[#This Row],[Index]],Directory[Index],0),MATCH('DEAL DIRECTORY'!AO$5,Directory[#Headers],0)))</f>
        <v>--</v>
      </c>
      <c r="AP297" s="129">
        <f>INDEX(Directory[],MATCH(tbl_deal[[#This Row],[Index]],Directory[Index],0),MATCH('DEAL DIRECTORY'!AP$5,Directory[#Headers],0))</f>
        <v>10</v>
      </c>
      <c r="AQ297" s="129">
        <f>INDEX(Directory[],MATCH(tbl_deal[[#This Row],[Index]],Directory[Index],0),MATCH('DEAL DIRECTORY'!AQ$5,Directory[#Headers],0))</f>
        <v>70.001999999999995</v>
      </c>
      <c r="AR297" s="129">
        <f>INDEX(Directory[],MATCH(tbl_deal[[#This Row],[Index]],Directory[Index],0),MATCH('DEAL DIRECTORY'!AR$5,Directory[#Headers],0))</f>
        <v>77.519000000000005</v>
      </c>
      <c r="AS297" s="129" t="str">
        <f>INDEX(Directory[],MATCH(tbl_deal[[#This Row],[Index]],Directory[Index],0),MATCH('DEAL DIRECTORY'!AS$5,Directory[#Headers],0))</f>
        <v>央企</v>
      </c>
      <c r="AT297" s="129" t="str">
        <f>INDEX(Directory[],MATCH(tbl_deal[[#This Row],[Index]],Directory[Index],0),MATCH('DEAL DIRECTORY'!AT$5,Directory[#Headers],0))</f>
        <v>产业</v>
      </c>
      <c r="AU297" s="129" t="str">
        <f>INDEX(Directory[],MATCH(tbl_deal[[#This Row],[Index]],Directory[Index],0),MATCH('DEAL DIRECTORY'!AU$5,Directory[#Headers],0))</f>
        <v>--</v>
      </c>
      <c r="AV297" s="129" t="str">
        <f>INDEX(Directory[],MATCH(tbl_deal[[#This Row],[Index]],Directory[Index],0),MATCH('DEAL DIRECTORY'!AV$5,Directory[#Headers],0))</f>
        <v>担保</v>
      </c>
      <c r="AW297" s="129" t="str">
        <f>INDEX(Directory[],MATCH(tbl_deal[[#This Row],[Index]],Directory[Index],0),MATCH('DEAL DIRECTORY'!AW$5,Directory[#Headers],0))</f>
        <v>投资级</v>
      </c>
      <c r="AX297" s="129" t="str">
        <f>INDEX(Directory[],MATCH(tbl_deal[[#This Row],[Index]],Directory[Index],0),MATCH('DEAL DIRECTORY'!AX$5,Directory[#Headers],0))</f>
        <v>&gt;5亿</v>
      </c>
      <c r="AY297" s="133" t="str">
        <f>INDEX(Directory[],MATCH(tbl_deal[[#This Row],[Index]],Directory[Index],0),MATCH('DEAL DIRECTORY'!AY$5,Directory[#Headers],0))</f>
        <v>20年</v>
      </c>
      <c r="AZ297" s="129" t="str">
        <f>INDEX(Directory[],MATCH(tbl_deal[[#This Row],[Index]],Directory[Index],0),MATCH('DEAL DIRECTORY'!AZ$5,Directory[#Headers],0))</f>
        <v>Q3</v>
      </c>
      <c r="BA297" s="129" t="str">
        <f>INDEX(Directory[],MATCH(tbl_deal[[#This Row],[Index]],Directory[Index],0),MATCH('DEAL DIRECTORY'!BA$5,Directory[#Headers],0))</f>
        <v>07月</v>
      </c>
      <c r="BB297" s="129" t="str">
        <f>INDEX(Directory[],MATCH(tbl_deal[[#This Row],[Index]],Directory[Index],0),MATCH('DEAL DIRECTORY'!BB$5,Directory[#Headers],0))</f>
        <v>--</v>
      </c>
      <c r="BC297" s="129" t="str">
        <f>INDEX(Directory[],MATCH(tbl_deal[[#This Row],[Index]],Directory[Index],0),MATCH('DEAL DIRECTORY'!BC$5,Directory[#Headers],0))</f>
        <v>SPIC MTN CO LTD</v>
      </c>
      <c r="BD297" s="129" t="str">
        <f>INDEX(Directory[],MATCH(tbl_deal[[#This Row],[Index]],Directory[Index],0),MATCH('DEAL DIRECTORY'!BD$5,Directory[#Headers],0))</f>
        <v>XS2208275854</v>
      </c>
      <c r="BE297" s="137" t="str">
        <f>INDEX(Directory[],MATCH(tbl_deal[[#This Row],[Index]],Directory[Index],0),MATCH('DEAL DIRECTORY'!BE$5,Directory[#Headers],0))</f>
        <v>20年07月</v>
      </c>
      <c r="BF297" s="137" t="str">
        <f>INDEX(Directory[],MATCH(tbl_deal[[#This Row],[Index]],Directory[Index],0),MATCH('DEAL DIRECTORY'!BF$5,Directory[#Headers],0))</f>
        <v>国家电投</v>
      </c>
      <c r="BG297" s="137" t="str">
        <f>INDEX(Directory[],MATCH(tbl_deal[[#This Row],[Index]],Directory[Index],0),MATCH('DEAL DIRECTORY'!BG$5,Directory[#Headers],0))</f>
        <v>A2/--/A</v>
      </c>
      <c r="BH297" s="137" t="str">
        <f>INDEX(Directory[],MATCH(tbl_deal[[#This Row],[Index]],Directory[Index],0),MATCH('DEAL DIRECTORY'!BH$5,Directory[#Headers],0))</f>
        <v>高级债</v>
      </c>
      <c r="BI297" s="137" t="str">
        <f>INDEX(Directory[],MATCH(tbl_deal[[#This Row],[Index]],Directory[Index],0),MATCH('DEAL DIRECTORY'!BI$5,Directory[#Headers],0))</f>
        <v>10亿美元</v>
      </c>
      <c r="BJ297" s="137" t="str">
        <f>INDEX(Directory[],MATCH(tbl_deal[[#This Row],[Index]],Directory[Index],0),MATCH('DEAL DIRECTORY'!BJ$5,Directory[#Headers],0))</f>
        <v>5年</v>
      </c>
      <c r="BK297" s="137" t="str">
        <f>INDEX(Directory[],MATCH(tbl_deal[[#This Row],[Index]],Directory[Index],0),MATCH('DEAL DIRECTORY'!BK$5,Directory[#Headers],0))</f>
        <v>1.625%</v>
      </c>
      <c r="BL297" s="137" t="str">
        <f>INDEX(Directory[],MATCH(tbl_deal[[#This Row],[Index]],Directory[Index],0),MATCH('DEAL DIRECTORY'!BL$5,Directory[#Headers],0))</f>
        <v>账簿管理人</v>
      </c>
      <c r="BM297" s="129" t="str">
        <f>INDEX(Directory[],MATCH(tbl_deal[[#This Row],[Index]],Directory[Index],0),MATCH('DEAL DIRECTORY'!BM$5,Directory[#Headers],0))</f>
        <v/>
      </c>
      <c r="BN297" s="4"/>
      <c r="BO297" s="4"/>
      <c r="BP297" s="4"/>
    </row>
    <row r="298" spans="3:68" ht="20.25" customHeight="1" x14ac:dyDescent="0.25">
      <c r="C298" s="129">
        <f>Directory[[#This Row],[Index]]</f>
        <v>173</v>
      </c>
      <c r="D298" s="130">
        <f>INDEX(Directory[],MATCH(tbl_deal[[#This Row],[Index]],Directory[Index],0),MATCH('DEAL DIRECTORY'!D$5,Directory[#Headers],0))</f>
        <v>44032</v>
      </c>
      <c r="E298" s="129" t="str">
        <f>INDEX(Directory[],MATCH(tbl_deal[[#This Row],[Index]],Directory[Index],0),MATCH('DEAL DIRECTORY'!E$5,Directory[#Headers],0))</f>
        <v/>
      </c>
      <c r="F298" s="129" t="str">
        <f>INDEX(Directory[],MATCH(tbl_deal[[#This Row],[Index]],Directory[Index],0),MATCH('DEAL DIRECTORY'!F$5,Directory[#Headers],0))</f>
        <v/>
      </c>
      <c r="G298" s="129" t="str">
        <f>INDEX(Directory[],MATCH(tbl_deal[[#This Row],[Index]],Directory[Index],0),MATCH('DEAL DIRECTORY'!G$5,Directory[#Headers],0))</f>
        <v>Dandelion V</v>
      </c>
      <c r="H298" s="135" t="str">
        <f>IF(tbl_deal[[#This Row],[FolderPath]]="","",HYPERLINK(tbl_deal[[#This Row],[FolderPath]],"📂"))</f>
        <v/>
      </c>
      <c r="I298" s="129" t="str">
        <f>INDEX(Directory[],MATCH(tbl_deal[[#This Row],[Index]],Directory[Index],0),MATCH('DEAL DIRECTORY'!I$5,Directory[#Headers],0))</f>
        <v>JGC</v>
      </c>
      <c r="J298" s="129" t="str">
        <f>INDEX(Directory[],MATCH(tbl_deal[[#This Row],[Index]],Directory[Index],0),MATCH('DEAL DIRECTORY'!J$5,Directory[#Headers],0))</f>
        <v>n/a</v>
      </c>
      <c r="K298" s="129" t="str">
        <f>INDEX(Directory[],MATCH(tbl_deal[[#This Row],[Index]],Directory[Index],0),MATCH('DEAL DIRECTORY'!K$5,Directory[#Headers],0))</f>
        <v>n/a</v>
      </c>
      <c r="L298" s="129">
        <f>INDEX(Directory[],MATCH(tbl_deal[[#This Row],[Index]],Directory[Index],0),MATCH('DEAL DIRECTORY'!L$5,Directory[#Headers],0))</f>
        <v>1</v>
      </c>
      <c r="M298" s="129" t="str">
        <f>INDEX(Directory[],MATCH(tbl_deal[[#This Row],[Index]],Directory[Index],0),MATCH('DEAL DIRECTORY'!M$5,Directory[#Headers],0))</f>
        <v>浦银港分</v>
      </c>
      <c r="N298" s="129" t="str">
        <f>INDEX(Directory[],MATCH(tbl_deal[[#This Row],[Index]],Directory[Index],0),MATCH('DEAL DIRECTORY'!N$5,Directory[#Headers],0))</f>
        <v>Baa2/--/--</v>
      </c>
      <c r="O298" s="129" t="str">
        <f>INDEX(Directory[],MATCH(tbl_deal[[#This Row],[Index]],Directory[Index],0),MATCH('DEAL DIRECTORY'!O$5,Directory[#Headers],0))</f>
        <v>USD</v>
      </c>
      <c r="P298" s="129">
        <f>INDEX(Directory[],MATCH(tbl_deal[[#This Row],[Index]],Directory[Index],0),MATCH('DEAL DIRECTORY'!P$5,Directory[#Headers],0))</f>
        <v>5</v>
      </c>
      <c r="Q298" s="129" t="str">
        <f>INDEX(Directory[],MATCH(tbl_deal[[#This Row],[Index]],Directory[Index],0),MATCH('DEAL DIRECTORY'!Q$5,Directory[#Headers],0))</f>
        <v>3</v>
      </c>
      <c r="R298" s="129" t="str">
        <f>INDEX(Directory[],MATCH(tbl_deal[[#This Row],[Index]],Directory[Index],0),MATCH('DEAL DIRECTORY'!R$5,Directory[#Headers],0))</f>
        <v>3mL+85</v>
      </c>
      <c r="S298" s="129" t="str">
        <f>INDEX(Directory[],MATCH(tbl_deal[[#This Row],[Index]],Directory[Index],0),MATCH('DEAL DIRECTORY'!S$5,Directory[#Headers],0))</f>
        <v>3ML+125a</v>
      </c>
      <c r="T298" s="129" t="str">
        <f>INDEX(Directory[],MATCH(tbl_deal[[#This Row],[Index]],Directory[Index],0),MATCH('DEAL DIRECTORY'!T$5,Directory[#Headers],0))</f>
        <v>n/a</v>
      </c>
      <c r="U298" s="129" t="str">
        <f>INDEX(Directory[],MATCH(tbl_deal[[#This Row],[Index]],Directory[Index],0),MATCH('DEAL DIRECTORY'!U$5,Directory[#Headers],0))</f>
        <v>--</v>
      </c>
      <c r="V298" s="131">
        <f>INDEX(Directory[],MATCH(tbl_deal[[#This Row],[Index]],Directory[Index],0),MATCH('DEAL DIRECTORY'!V$5,Directory[#Headers],0))</f>
        <v>0</v>
      </c>
      <c r="W298" s="129" t="str">
        <f>INDEX(Directory[],MATCH(tbl_deal[[#This Row],[Index]],Directory[Index],0),MATCH('DEAL DIRECTORY'!W$5,Directory[#Headers],0))</f>
        <v>直发</v>
      </c>
      <c r="X298" s="129" t="str">
        <f>INDEX(Directory[],MATCH(tbl_deal[[#This Row],[Index]],Directory[Index],0),MATCH('DEAL DIRECTORY'!X$5,Directory[#Headers],0))</f>
        <v>浮息债券</v>
      </c>
      <c r="Y298" s="129" t="str">
        <f>INDEX(Directory[],MATCH(tbl_deal[[#This Row],[Index]],Directory[Index],0),MATCH('DEAL DIRECTORY'!Y$5,Directory[#Headers],0))</f>
        <v>港交所</v>
      </c>
      <c r="Z298" s="129" t="str">
        <f>INDEX(Directory[],MATCH(tbl_deal[[#This Row],[Index]],Directory[Index],0),MATCH('DEAL DIRECTORY'!Z$5,Directory[#Headers],0))</f>
        <v>浮息</v>
      </c>
      <c r="AA298" s="129" t="str">
        <f>INDEX(Directory[],MATCH(tbl_deal[[#This Row],[Index]],Directory[Index],0),MATCH('DEAL DIRECTORY'!AA$5,Directory[#Headers],0))</f>
        <v/>
      </c>
      <c r="AB298" s="129" t="str">
        <f>INDEX(Directory[],MATCH(tbl_deal[[#This Row],[Index]],Directory[Index],0),MATCH('DEAL DIRECTORY'!AB$5,Directory[#Headers],0))</f>
        <v>BISL,港分</v>
      </c>
      <c r="AC298" s="129" t="str">
        <f>INDEX(Directory[],MATCH(tbl_deal[[#This Row],[Index]],Directory[Index],0),MATCH('DEAL DIRECTORY'!AC$5,Directory[#Headers],0))</f>
        <v>--</v>
      </c>
      <c r="AD298" s="129" t="str">
        <f>INDEX(Directory[],MATCH(tbl_deal[[#This Row],[Index]],Directory[Index],0),MATCH('DEAL DIRECTORY'!AD$5,Directory[#Headers],0))</f>
        <v>--</v>
      </c>
      <c r="AE298" s="129" t="str">
        <f>INDEX(Directory[],MATCH(tbl_deal[[#This Row],[Index]],Directory[Index],0),MATCH('DEAL DIRECTORY'!AE$5,Directory[#Headers],0))</f>
        <v>--</v>
      </c>
      <c r="AF298" s="129" t="str">
        <f>INDEX(Directory[],MATCH(tbl_deal[[#This Row],[Index]],Directory[Index],0),MATCH('DEAL DIRECTORY'!AF$5,Directory[#Headers],0))</f>
        <v>N</v>
      </c>
      <c r="AG298" s="129" t="str">
        <f>INDEX(Directory[],MATCH(tbl_deal[[#This Row],[Index]],Directory[Index],0),MATCH('DEAL DIRECTORY'!AG$5,Directory[#Headers],0))</f>
        <v>上海浦东发展银行股份有限公司</v>
      </c>
      <c r="AH298" s="129" t="str">
        <f>INDEX(Directory[],MATCH(tbl_deal[[#This Row],[Index]],Directory[Index],0),MATCH('DEAL DIRECTORY'!AH$5,Directory[#Headers],0))</f>
        <v>n/a</v>
      </c>
      <c r="AI298" s="129" t="str">
        <f>INDEX(Directory[],MATCH(tbl_deal[[#This Row],[Index]],Directory[Index],0),MATCH('DEAL DIRECTORY'!AI$5,Directory[#Headers],0))</f>
        <v>n/a</v>
      </c>
      <c r="AJ298" s="129" t="str">
        <f>INDEX(Directory[],MATCH(tbl_deal[[#This Row],[Index]],Directory[Index],0),MATCH('DEAL DIRECTORY'!AJ$5,Directory[#Headers],0))</f>
        <v>上海</v>
      </c>
      <c r="AK298" s="129" t="str">
        <f>INDEX(Directory[],MATCH(tbl_deal[[#This Row],[Index]],Directory[Index],0),MATCH('DEAL DIRECTORY'!AK$5,Directory[#Headers],0))</f>
        <v>黄浦区</v>
      </c>
      <c r="AL298" s="129" t="str">
        <f>INDEX(Directory[],MATCH(tbl_deal[[#This Row],[Index]],Directory[Index],0),MATCH('DEAL DIRECTORY'!AL$5,Directory[#Headers],0))</f>
        <v>--</v>
      </c>
      <c r="AM298" s="129" t="str">
        <f>INDEX(Directory[],MATCH(tbl_deal[[#This Row],[Index]],Directory[Index],0),MATCH('DEAL DIRECTORY'!AM$5,Directory[#Headers],0))</f>
        <v>--</v>
      </c>
      <c r="AN298" s="129" t="str">
        <f>INDEX(Directory[],MATCH(tbl_deal[[#This Row],[Index]],Directory[Index],0),MATCH('DEAL DIRECTORY'!AN$5,Directory[#Headers],0))</f>
        <v>--</v>
      </c>
      <c r="AO298" s="132" t="str">
        <f>IF(ISBLANK(INDEX(Directory[],MATCH(tbl_deal[[#This Row],[Index]],Directory[Index],0),MATCH('DEAL DIRECTORY'!AO$5,Directory[#Headers],0))),"--",INDEX(Directory[],MATCH(tbl_deal[[#This Row],[Index]],Directory[Index],0),MATCH('DEAL DIRECTORY'!AO$5,Directory[#Headers],0)))</f>
        <v>--</v>
      </c>
      <c r="AP298" s="129">
        <f>INDEX(Directory[],MATCH(tbl_deal[[#This Row],[Index]],Directory[Index],0),MATCH('DEAL DIRECTORY'!AP$5,Directory[#Headers],0))</f>
        <v>5</v>
      </c>
      <c r="AQ298" s="129">
        <f>INDEX(Directory[],MATCH(tbl_deal[[#This Row],[Index]],Directory[Index],0),MATCH('DEAL DIRECTORY'!AQ$5,Directory[#Headers],0))</f>
        <v>34.917999999999999</v>
      </c>
      <c r="AR298" s="129">
        <f>INDEX(Directory[],MATCH(tbl_deal[[#This Row],[Index]],Directory[Index],0),MATCH('DEAL DIRECTORY'!AR$5,Directory[#Headers],0))</f>
        <v>38.76</v>
      </c>
      <c r="AS298" s="129" t="str">
        <f>INDEX(Directory[],MATCH(tbl_deal[[#This Row],[Index]],Directory[Index],0),MATCH('DEAL DIRECTORY'!AS$5,Directory[#Headers],0))</f>
        <v>地方国企</v>
      </c>
      <c r="AT298" s="129" t="str">
        <f>INDEX(Directory[],MATCH(tbl_deal[[#This Row],[Index]],Directory[Index],0),MATCH('DEAL DIRECTORY'!AT$5,Directory[#Headers],0))</f>
        <v>金融机构</v>
      </c>
      <c r="AU298" s="129" t="str">
        <f>INDEX(Directory[],MATCH(tbl_deal[[#This Row],[Index]],Directory[Index],0),MATCH('DEAL DIRECTORY'!AU$5,Directory[#Headers],0))</f>
        <v>银行</v>
      </c>
      <c r="AV298" s="129" t="str">
        <f>INDEX(Directory[],MATCH(tbl_deal[[#This Row],[Index]],Directory[Index],0),MATCH('DEAL DIRECTORY'!AV$5,Directory[#Headers],0))</f>
        <v>直发</v>
      </c>
      <c r="AW298" s="129" t="str">
        <f>INDEX(Directory[],MATCH(tbl_deal[[#This Row],[Index]],Directory[Index],0),MATCH('DEAL DIRECTORY'!AW$5,Directory[#Headers],0))</f>
        <v>投资级</v>
      </c>
      <c r="AX298" s="129" t="str">
        <f>INDEX(Directory[],MATCH(tbl_deal[[#This Row],[Index]],Directory[Index],0),MATCH('DEAL DIRECTORY'!AX$5,Directory[#Headers],0))</f>
        <v>3-5亿</v>
      </c>
      <c r="AY298" s="133" t="str">
        <f>INDEX(Directory[],MATCH(tbl_deal[[#This Row],[Index]],Directory[Index],0),MATCH('DEAL DIRECTORY'!AY$5,Directory[#Headers],0))</f>
        <v>20年</v>
      </c>
      <c r="AZ298" s="129" t="str">
        <f>INDEX(Directory[],MATCH(tbl_deal[[#This Row],[Index]],Directory[Index],0),MATCH('DEAL DIRECTORY'!AZ$5,Directory[#Headers],0))</f>
        <v>Q3</v>
      </c>
      <c r="BA298" s="129" t="str">
        <f>INDEX(Directory[],MATCH(tbl_deal[[#This Row],[Index]],Directory[Index],0),MATCH('DEAL DIRECTORY'!BA$5,Directory[#Headers],0))</f>
        <v>07月</v>
      </c>
      <c r="BB298" s="129" t="str">
        <f>INDEX(Directory[],MATCH(tbl_deal[[#This Row],[Index]],Directory[Index],0),MATCH('DEAL DIRECTORY'!BB$5,Directory[#Headers],0))</f>
        <v>--</v>
      </c>
      <c r="BC298" s="129" t="str">
        <f>INDEX(Directory[],MATCH(tbl_deal[[#This Row],[Index]],Directory[Index],0),MATCH('DEAL DIRECTORY'!BC$5,Directory[#Headers],0))</f>
        <v>SHANGHAI PUDONG DEVELOPMENT BANK CO LTD/HONG KONG</v>
      </c>
      <c r="BD298" s="129" t="str">
        <f>INDEX(Directory[],MATCH(tbl_deal[[#This Row],[Index]],Directory[Index],0),MATCH('DEAL DIRECTORY'!BD$5,Directory[#Headers],0))</f>
        <v>XS2208864418</v>
      </c>
      <c r="BE298" s="137" t="str">
        <f>INDEX(Directory[],MATCH(tbl_deal[[#This Row],[Index]],Directory[Index],0),MATCH('DEAL DIRECTORY'!BE$5,Directory[#Headers],0))</f>
        <v>20年07月</v>
      </c>
      <c r="BF298" s="137" t="str">
        <f>INDEX(Directory[],MATCH(tbl_deal[[#This Row],[Index]],Directory[Index],0),MATCH('DEAL DIRECTORY'!BF$5,Directory[#Headers],0))</f>
        <v>浦发银行</v>
      </c>
      <c r="BG298" s="137" t="str">
        <f>INDEX(Directory[],MATCH(tbl_deal[[#This Row],[Index]],Directory[Index],0),MATCH('DEAL DIRECTORY'!BG$5,Directory[#Headers],0))</f>
        <v>Baa2/--/--</v>
      </c>
      <c r="BH298" s="137" t="str">
        <f>INDEX(Directory[],MATCH(tbl_deal[[#This Row],[Index]],Directory[Index],0),MATCH('DEAL DIRECTORY'!BH$5,Directory[#Headers],0))</f>
        <v>浮息债券</v>
      </c>
      <c r="BI298" s="137" t="str">
        <f>INDEX(Directory[],MATCH(tbl_deal[[#This Row],[Index]],Directory[Index],0),MATCH('DEAL DIRECTORY'!BI$5,Directory[#Headers],0))</f>
        <v>5亿美元</v>
      </c>
      <c r="BJ298" s="137" t="str">
        <f>INDEX(Directory[],MATCH(tbl_deal[[#This Row],[Index]],Directory[Index],0),MATCH('DEAL DIRECTORY'!BJ$5,Directory[#Headers],0))</f>
        <v>3年</v>
      </c>
      <c r="BK298" s="137" t="str">
        <f>INDEX(Directory[],MATCH(tbl_deal[[#This Row],[Index]],Directory[Index],0),MATCH('DEAL DIRECTORY'!BK$5,Directory[#Headers],0))</f>
        <v>3mL+85</v>
      </c>
      <c r="BL298" s="137" t="str">
        <f>INDEX(Directory[],MATCH(tbl_deal[[#This Row],[Index]],Directory[Index],0),MATCH('DEAL DIRECTORY'!BL$5,Directory[#Headers],0))</f>
        <v>全球协调人</v>
      </c>
      <c r="BM298" s="129" t="str">
        <f>INDEX(Directory[],MATCH(tbl_deal[[#This Row],[Index]],Directory[Index],0),MATCH('DEAL DIRECTORY'!BM$5,Directory[#Headers],0))</f>
        <v/>
      </c>
      <c r="BN298" s="4"/>
      <c r="BO298" s="4"/>
      <c r="BP298" s="4"/>
    </row>
    <row r="299" spans="3:68" ht="20.25" customHeight="1" x14ac:dyDescent="0.25">
      <c r="C299" s="129">
        <f>Directory[[#This Row],[Index]]</f>
        <v>172</v>
      </c>
      <c r="D299" s="130">
        <f>INDEX(Directory[],MATCH(tbl_deal[[#This Row],[Index]],Directory[Index],0),MATCH('DEAL DIRECTORY'!D$5,Directory[#Headers],0))</f>
        <v>44032</v>
      </c>
      <c r="E299" s="129" t="str">
        <f>INDEX(Directory[],MATCH(tbl_deal[[#This Row],[Index]],Directory[Index],0),MATCH('DEAL DIRECTORY'!E$5,Directory[#Headers],0))</f>
        <v/>
      </c>
      <c r="F299" s="129" t="str">
        <f>INDEX(Directory[],MATCH(tbl_deal[[#This Row],[Index]],Directory[Index],0),MATCH('DEAL DIRECTORY'!F$5,Directory[#Headers],0))</f>
        <v/>
      </c>
      <c r="G299" s="129" t="str">
        <f>INDEX(Directory[],MATCH(tbl_deal[[#This Row],[Index]],Directory[Index],0),MATCH('DEAL DIRECTORY'!G$5,Directory[#Headers],0))</f>
        <v>The Bund</v>
      </c>
      <c r="H299" s="135" t="str">
        <f>IF(tbl_deal[[#This Row],[FolderPath]]="","",HYPERLINK(tbl_deal[[#This Row],[FolderPath]],"📂"))</f>
        <v/>
      </c>
      <c r="I299" s="129" t="str">
        <f>INDEX(Directory[],MATCH(tbl_deal[[#This Row],[Index]],Directory[Index],0),MATCH('DEAL DIRECTORY'!I$5,Directory[#Headers],0))</f>
        <v>JBR</v>
      </c>
      <c r="J299" s="129" t="str">
        <f>INDEX(Directory[],MATCH(tbl_deal[[#This Row],[Index]],Directory[Index],0),MATCH('DEAL DIRECTORY'!J$5,Directory[#Headers],0))</f>
        <v>n/a</v>
      </c>
      <c r="K299" s="129" t="str">
        <f>INDEX(Directory[],MATCH(tbl_deal[[#This Row],[Index]],Directory[Index],0),MATCH('DEAL DIRECTORY'!K$5,Directory[#Headers],0))</f>
        <v>n/a</v>
      </c>
      <c r="L299" s="129">
        <f>INDEX(Directory[],MATCH(tbl_deal[[#This Row],[Index]],Directory[Index],0),MATCH('DEAL DIRECTORY'!L$5,Directory[#Headers],0))</f>
        <v>1</v>
      </c>
      <c r="M299" s="129" t="str">
        <f>INDEX(Directory[],MATCH(tbl_deal[[#This Row],[Index]],Directory[Index],0),MATCH('DEAL DIRECTORY'!M$5,Directory[#Headers],0))</f>
        <v>华融金租</v>
      </c>
      <c r="N299" s="129" t="str">
        <f>INDEX(Directory[],MATCH(tbl_deal[[#This Row],[Index]],Directory[Index],0),MATCH('DEAL DIRECTORY'!N$5,Directory[#Headers],0))</f>
        <v>--/--/A-</v>
      </c>
      <c r="O299" s="129" t="str">
        <f>INDEX(Directory[],MATCH(tbl_deal[[#This Row],[Index]],Directory[Index],0),MATCH('DEAL DIRECTORY'!O$5,Directory[#Headers],0))</f>
        <v>USD</v>
      </c>
      <c r="P299" s="129">
        <f>INDEX(Directory[],MATCH(tbl_deal[[#This Row],[Index]],Directory[Index],0),MATCH('DEAL DIRECTORY'!P$5,Directory[#Headers],0))</f>
        <v>3</v>
      </c>
      <c r="Q299" s="129" t="str">
        <f>INDEX(Directory[],MATCH(tbl_deal[[#This Row],[Index]],Directory[Index],0),MATCH('DEAL DIRECTORY'!Q$5,Directory[#Headers],0))</f>
        <v>1</v>
      </c>
      <c r="R299" s="129" t="str">
        <f>INDEX(Directory[],MATCH(tbl_deal[[#This Row],[Index]],Directory[Index],0),MATCH('DEAL DIRECTORY'!R$5,Directory[#Headers],0))</f>
        <v>2.5%</v>
      </c>
      <c r="S299" s="129" t="str">
        <f>INDEX(Directory[],MATCH(tbl_deal[[#This Row],[Index]],Directory[Index],0),MATCH('DEAL DIRECTORY'!S$5,Directory[#Headers],0))</f>
        <v>3.25%a</v>
      </c>
      <c r="T299" s="129" t="str">
        <f>INDEX(Directory[],MATCH(tbl_deal[[#This Row],[Index]],Directory[Index],0),MATCH('DEAL DIRECTORY'!T$5,Directory[#Headers],0))</f>
        <v>n/a</v>
      </c>
      <c r="U299" s="129" t="str">
        <f>INDEX(Directory[],MATCH(tbl_deal[[#This Row],[Index]],Directory[Index],0),MATCH('DEAL DIRECTORY'!U$5,Directory[#Headers],0))</f>
        <v>--</v>
      </c>
      <c r="V299" s="131">
        <f>INDEX(Directory[],MATCH(tbl_deal[[#This Row],[Index]],Directory[Index],0),MATCH('DEAL DIRECTORY'!V$5,Directory[#Headers],0))</f>
        <v>0</v>
      </c>
      <c r="W299" s="129" t="str">
        <f>INDEX(Directory[],MATCH(tbl_deal[[#This Row],[Index]],Directory[Index],0),MATCH('DEAL DIRECTORY'!W$5,Directory[#Headers],0))</f>
        <v>维好</v>
      </c>
      <c r="X299" s="129" t="str">
        <f>INDEX(Directory[],MATCH(tbl_deal[[#This Row],[Index]],Directory[Index],0),MATCH('DEAL DIRECTORY'!X$5,Directory[#Headers],0))</f>
        <v>--</v>
      </c>
      <c r="Y299" s="129" t="str">
        <f>INDEX(Directory[],MATCH(tbl_deal[[#This Row],[Index]],Directory[Index],0),MATCH('DEAL DIRECTORY'!Y$5,Directory[#Headers],0))</f>
        <v>港交所</v>
      </c>
      <c r="Z299" s="129" t="str">
        <f>INDEX(Directory[],MATCH(tbl_deal[[#This Row],[Index]],Directory[Index],0),MATCH('DEAL DIRECTORY'!Z$5,Directory[#Headers],0))</f>
        <v/>
      </c>
      <c r="AA299" s="129" t="str">
        <f>INDEX(Directory[],MATCH(tbl_deal[[#This Row],[Index]],Directory[Index],0),MATCH('DEAL DIRECTORY'!AA$5,Directory[#Headers],0))</f>
        <v/>
      </c>
      <c r="AB299" s="129" t="str">
        <f>INDEX(Directory[],MATCH(tbl_deal[[#This Row],[Index]],Directory[Index],0),MATCH('DEAL DIRECTORY'!AB$5,Directory[#Headers],0))</f>
        <v>BISL,港分</v>
      </c>
      <c r="AC299" s="129" t="str">
        <f>INDEX(Directory[],MATCH(tbl_deal[[#This Row],[Index]],Directory[Index],0),MATCH('DEAL DIRECTORY'!AC$5,Directory[#Headers],0))</f>
        <v>--</v>
      </c>
      <c r="AD299" s="129" t="str">
        <f>INDEX(Directory[],MATCH(tbl_deal[[#This Row],[Index]],Directory[Index],0),MATCH('DEAL DIRECTORY'!AD$5,Directory[#Headers],0))</f>
        <v>--</v>
      </c>
      <c r="AE299" s="129" t="str">
        <f>INDEX(Directory[],MATCH(tbl_deal[[#This Row],[Index]],Directory[Index],0),MATCH('DEAL DIRECTORY'!AE$5,Directory[#Headers],0))</f>
        <v>--</v>
      </c>
      <c r="AF299" s="129" t="str">
        <f>INDEX(Directory[],MATCH(tbl_deal[[#This Row],[Index]],Directory[Index],0),MATCH('DEAL DIRECTORY'!AF$5,Directory[#Headers],0))</f>
        <v>N</v>
      </c>
      <c r="AG299" s="129" t="str">
        <f>INDEX(Directory[],MATCH(tbl_deal[[#This Row],[Index]],Directory[Index],0),MATCH('DEAL DIRECTORY'!AG$5,Directory[#Headers],0))</f>
        <v>华融金融租赁股份有限公司</v>
      </c>
      <c r="AH299" s="129" t="str">
        <f>INDEX(Directory[],MATCH(tbl_deal[[#This Row],[Index]],Directory[Index],0),MATCH('DEAL DIRECTORY'!AH$5,Directory[#Headers],0))</f>
        <v>n/a</v>
      </c>
      <c r="AI299" s="129" t="str">
        <f>INDEX(Directory[],MATCH(tbl_deal[[#This Row],[Index]],Directory[Index],0),MATCH('DEAL DIRECTORY'!AI$5,Directory[#Headers],0))</f>
        <v>n/a</v>
      </c>
      <c r="AJ299" s="129" t="str">
        <f>INDEX(Directory[],MATCH(tbl_deal[[#This Row],[Index]],Directory[Index],0),MATCH('DEAL DIRECTORY'!AJ$5,Directory[#Headers],0))</f>
        <v>浙江</v>
      </c>
      <c r="AK299" s="129" t="str">
        <f>INDEX(Directory[],MATCH(tbl_deal[[#This Row],[Index]],Directory[Index],0),MATCH('DEAL DIRECTORY'!AK$5,Directory[#Headers],0))</f>
        <v>杭州市</v>
      </c>
      <c r="AL299" s="129" t="str">
        <f>INDEX(Directory[],MATCH(tbl_deal[[#This Row],[Index]],Directory[Index],0),MATCH('DEAL DIRECTORY'!AL$5,Directory[#Headers],0))</f>
        <v>--</v>
      </c>
      <c r="AM299" s="129" t="str">
        <f>INDEX(Directory[],MATCH(tbl_deal[[#This Row],[Index]],Directory[Index],0),MATCH('DEAL DIRECTORY'!AM$5,Directory[#Headers],0))</f>
        <v>--</v>
      </c>
      <c r="AN299" s="129" t="str">
        <f>INDEX(Directory[],MATCH(tbl_deal[[#This Row],[Index]],Directory[Index],0),MATCH('DEAL DIRECTORY'!AN$5,Directory[#Headers],0))</f>
        <v>--</v>
      </c>
      <c r="AO299" s="132" t="str">
        <f>IF(ISBLANK(INDEX(Directory[],MATCH(tbl_deal[[#This Row],[Index]],Directory[Index],0),MATCH('DEAL DIRECTORY'!AO$5,Directory[#Headers],0))),"--",INDEX(Directory[],MATCH(tbl_deal[[#This Row],[Index]],Directory[Index],0),MATCH('DEAL DIRECTORY'!AO$5,Directory[#Headers],0)))</f>
        <v>--</v>
      </c>
      <c r="AP299" s="129">
        <f>INDEX(Directory[],MATCH(tbl_deal[[#This Row],[Index]],Directory[Index],0),MATCH('DEAL DIRECTORY'!AP$5,Directory[#Headers],0))</f>
        <v>3</v>
      </c>
      <c r="AQ299" s="129">
        <f>INDEX(Directory[],MATCH(tbl_deal[[#This Row],[Index]],Directory[Index],0),MATCH('DEAL DIRECTORY'!AQ$5,Directory[#Headers],0))</f>
        <v>20.951000000000001</v>
      </c>
      <c r="AR299" s="129">
        <f>INDEX(Directory[],MATCH(tbl_deal[[#This Row],[Index]],Directory[Index],0),MATCH('DEAL DIRECTORY'!AR$5,Directory[#Headers],0))</f>
        <v>23.256</v>
      </c>
      <c r="AS299" s="129" t="str">
        <f>INDEX(Directory[],MATCH(tbl_deal[[#This Row],[Index]],Directory[Index],0),MATCH('DEAL DIRECTORY'!AS$5,Directory[#Headers],0))</f>
        <v>央企(子)</v>
      </c>
      <c r="AT299" s="129" t="str">
        <f>INDEX(Directory[],MATCH(tbl_deal[[#This Row],[Index]],Directory[Index],0),MATCH('DEAL DIRECTORY'!AT$5,Directory[#Headers],0))</f>
        <v>金融机构</v>
      </c>
      <c r="AU299" s="129" t="str">
        <f>INDEX(Directory[],MATCH(tbl_deal[[#This Row],[Index]],Directory[Index],0),MATCH('DEAL DIRECTORY'!AU$5,Directory[#Headers],0))</f>
        <v>非银</v>
      </c>
      <c r="AV299" s="129" t="str">
        <f>INDEX(Directory[],MATCH(tbl_deal[[#This Row],[Index]],Directory[Index],0),MATCH('DEAL DIRECTORY'!AV$5,Directory[#Headers],0))</f>
        <v>维好</v>
      </c>
      <c r="AW299" s="129" t="str">
        <f>INDEX(Directory[],MATCH(tbl_deal[[#This Row],[Index]],Directory[Index],0),MATCH('DEAL DIRECTORY'!AW$5,Directory[#Headers],0))</f>
        <v>投资级</v>
      </c>
      <c r="AX299" s="129" t="str">
        <f>INDEX(Directory[],MATCH(tbl_deal[[#This Row],[Index]],Directory[Index],0),MATCH('DEAL DIRECTORY'!AX$5,Directory[#Headers],0))</f>
        <v>2-3亿</v>
      </c>
      <c r="AY299" s="133" t="str">
        <f>INDEX(Directory[],MATCH(tbl_deal[[#This Row],[Index]],Directory[Index],0),MATCH('DEAL DIRECTORY'!AY$5,Directory[#Headers],0))</f>
        <v>20年</v>
      </c>
      <c r="AZ299" s="129" t="str">
        <f>INDEX(Directory[],MATCH(tbl_deal[[#This Row],[Index]],Directory[Index],0),MATCH('DEAL DIRECTORY'!AZ$5,Directory[#Headers],0))</f>
        <v>Q3</v>
      </c>
      <c r="BA299" s="129" t="str">
        <f>INDEX(Directory[],MATCH(tbl_deal[[#This Row],[Index]],Directory[Index],0),MATCH('DEAL DIRECTORY'!BA$5,Directory[#Headers],0))</f>
        <v>07月</v>
      </c>
      <c r="BB299" s="129" t="str">
        <f>INDEX(Directory[],MATCH(tbl_deal[[#This Row],[Index]],Directory[Index],0),MATCH('DEAL DIRECTORY'!BB$5,Directory[#Headers],0))</f>
        <v>--</v>
      </c>
      <c r="BC299" s="129" t="str">
        <f>INDEX(Directory[],MATCH(tbl_deal[[#This Row],[Index]],Directory[Index],0),MATCH('DEAL DIRECTORY'!BC$5,Directory[#Headers],0))</f>
        <v>HUARONG LEASING MANAGEMENT HONG KONG CO LTD</v>
      </c>
      <c r="BD299" s="129" t="str">
        <f>INDEX(Directory[],MATCH(tbl_deal[[#This Row],[Index]],Directory[Index],0),MATCH('DEAL DIRECTORY'!BD$5,Directory[#Headers],0))</f>
        <v>XS2194192360</v>
      </c>
      <c r="BE299" s="137" t="str">
        <f>INDEX(Directory[],MATCH(tbl_deal[[#This Row],[Index]],Directory[Index],0),MATCH('DEAL DIRECTORY'!BE$5,Directory[#Headers],0))</f>
        <v>20年07月</v>
      </c>
      <c r="BF299" s="137" t="str">
        <f>INDEX(Directory[],MATCH(tbl_deal[[#This Row],[Index]],Directory[Index],0),MATCH('DEAL DIRECTORY'!BF$5,Directory[#Headers],0))</f>
        <v>华融金租</v>
      </c>
      <c r="BG299" s="137" t="str">
        <f>INDEX(Directory[],MATCH(tbl_deal[[#This Row],[Index]],Directory[Index],0),MATCH('DEAL DIRECTORY'!BG$5,Directory[#Headers],0))</f>
        <v>--/--/A-</v>
      </c>
      <c r="BH299" s="137" t="str">
        <f>INDEX(Directory[],MATCH(tbl_deal[[#This Row],[Index]],Directory[Index],0),MATCH('DEAL DIRECTORY'!BH$5,Directory[#Headers],0))</f>
        <v>高级债</v>
      </c>
      <c r="BI299" s="137" t="str">
        <f>INDEX(Directory[],MATCH(tbl_deal[[#This Row],[Index]],Directory[Index],0),MATCH('DEAL DIRECTORY'!BI$5,Directory[#Headers],0))</f>
        <v>3亿美元</v>
      </c>
      <c r="BJ299" s="137" t="str">
        <f>INDEX(Directory[],MATCH(tbl_deal[[#This Row],[Index]],Directory[Index],0),MATCH('DEAL DIRECTORY'!BJ$5,Directory[#Headers],0))</f>
        <v>363天</v>
      </c>
      <c r="BK299" s="137" t="str">
        <f>INDEX(Directory[],MATCH(tbl_deal[[#This Row],[Index]],Directory[Index],0),MATCH('DEAL DIRECTORY'!BK$5,Directory[#Headers],0))</f>
        <v>2.5%</v>
      </c>
      <c r="BL299" s="137" t="str">
        <f>INDEX(Directory[],MATCH(tbl_deal[[#This Row],[Index]],Directory[Index],0),MATCH('DEAL DIRECTORY'!BL$5,Directory[#Headers],0))</f>
        <v>账簿管理人</v>
      </c>
      <c r="BM299" s="129" t="str">
        <f>INDEX(Directory[],MATCH(tbl_deal[[#This Row],[Index]],Directory[Index],0),MATCH('DEAL DIRECTORY'!BM$5,Directory[#Headers],0))</f>
        <v/>
      </c>
      <c r="BN299" s="4"/>
      <c r="BO299" s="4"/>
      <c r="BP299" s="4"/>
    </row>
    <row r="300" spans="3:68" ht="20.25" customHeight="1" x14ac:dyDescent="0.25">
      <c r="C300" s="129">
        <f>Directory[[#This Row],[Index]]</f>
        <v>171</v>
      </c>
      <c r="D300" s="130">
        <f>INDEX(Directory[],MATCH(tbl_deal[[#This Row],[Index]],Directory[Index],0),MATCH('DEAL DIRECTORY'!D$5,Directory[#Headers],0))</f>
        <v>44025</v>
      </c>
      <c r="E300" s="129" t="str">
        <f>INDEX(Directory[],MATCH(tbl_deal[[#This Row],[Index]],Directory[Index],0),MATCH('DEAL DIRECTORY'!E$5,Directory[#Headers],0))</f>
        <v/>
      </c>
      <c r="F300" s="129" t="str">
        <f>INDEX(Directory[],MATCH(tbl_deal[[#This Row],[Index]],Directory[Index],0),MATCH('DEAL DIRECTORY'!F$5,Directory[#Headers],0))</f>
        <v/>
      </c>
      <c r="G300" s="129" t="str">
        <f>INDEX(Directory[],MATCH(tbl_deal[[#This Row],[Index]],Directory[Index],0),MATCH('DEAL DIRECTORY'!G$5,Directory[#Headers],0))</f>
        <v>Dawn IV</v>
      </c>
      <c r="H300" s="135" t="str">
        <f>IF(tbl_deal[[#This Row],[FolderPath]]="","",HYPERLINK(tbl_deal[[#This Row],[FolderPath]],"📂"))</f>
        <v/>
      </c>
      <c r="I300" s="129" t="str">
        <f>INDEX(Directory[],MATCH(tbl_deal[[#This Row],[Index]],Directory[Index],0),MATCH('DEAL DIRECTORY'!I$5,Directory[#Headers],0))</f>
        <v>JBR</v>
      </c>
      <c r="J300" s="129" t="str">
        <f>INDEX(Directory[],MATCH(tbl_deal[[#This Row],[Index]],Directory[Index],0),MATCH('DEAL DIRECTORY'!J$5,Directory[#Headers],0))</f>
        <v>n/a</v>
      </c>
      <c r="K300" s="129" t="str">
        <f>INDEX(Directory[],MATCH(tbl_deal[[#This Row],[Index]],Directory[Index],0),MATCH('DEAL DIRECTORY'!K$5,Directory[#Headers],0))</f>
        <v>n/a</v>
      </c>
      <c r="L300" s="129">
        <f>INDEX(Directory[],MATCH(tbl_deal[[#This Row],[Index]],Directory[Index],0),MATCH('DEAL DIRECTORY'!L$5,Directory[#Headers],0))</f>
        <v>2</v>
      </c>
      <c r="M300" s="129" t="str">
        <f>INDEX(Directory[],MATCH(tbl_deal[[#This Row],[Index]],Directory[Index],0),MATCH('DEAL DIRECTORY'!M$5,Directory[#Headers],0))</f>
        <v>荣盛发展</v>
      </c>
      <c r="N300" s="129" t="str">
        <f>INDEX(Directory[],MATCH(tbl_deal[[#This Row],[Index]],Directory[Index],0),MATCH('DEAL DIRECTORY'!N$5,Directory[#Headers],0))</f>
        <v>--/--/--</v>
      </c>
      <c r="O300" s="129" t="str">
        <f>INDEX(Directory[],MATCH(tbl_deal[[#This Row],[Index]],Directory[Index],0),MATCH('DEAL DIRECTORY'!O$5,Directory[#Headers],0))</f>
        <v>USD</v>
      </c>
      <c r="P300" s="129">
        <f>INDEX(Directory[],MATCH(tbl_deal[[#This Row],[Index]],Directory[Index],0),MATCH('DEAL DIRECTORY'!P$5,Directory[#Headers],0))</f>
        <v>2.5</v>
      </c>
      <c r="Q300" s="129" t="str">
        <f>INDEX(Directory[],MATCH(tbl_deal[[#This Row],[Index]],Directory[Index],0),MATCH('DEAL DIRECTORY'!Q$5,Directory[#Headers],0))</f>
        <v>1</v>
      </c>
      <c r="R300" s="129" t="str">
        <f>INDEX(Directory[],MATCH(tbl_deal[[#This Row],[Index]],Directory[Index],0),MATCH('DEAL DIRECTORY'!R$5,Directory[#Headers],0))</f>
        <v>9%</v>
      </c>
      <c r="S300" s="129" t="str">
        <f>INDEX(Directory[],MATCH(tbl_deal[[#This Row],[Index]],Directory[Index],0),MATCH('DEAL DIRECTORY'!S$5,Directory[#Headers],0))</f>
        <v>9.375%a</v>
      </c>
      <c r="T300" s="129" t="str">
        <f>INDEX(Directory[],MATCH(tbl_deal[[#This Row],[Index]],Directory[Index],0),MATCH('DEAL DIRECTORY'!T$5,Directory[#Headers],0))</f>
        <v>n/a</v>
      </c>
      <c r="U300" s="129" t="str">
        <f>INDEX(Directory[],MATCH(tbl_deal[[#This Row],[Index]],Directory[Index],0),MATCH('DEAL DIRECTORY'!U$5,Directory[#Headers],0))</f>
        <v>--</v>
      </c>
      <c r="V300" s="131">
        <f>INDEX(Directory[],MATCH(tbl_deal[[#This Row],[Index]],Directory[Index],0),MATCH('DEAL DIRECTORY'!V$5,Directory[#Headers],0))</f>
        <v>0</v>
      </c>
      <c r="W300" s="129" t="str">
        <f>INDEX(Directory[],MATCH(tbl_deal[[#This Row],[Index]],Directory[Index],0),MATCH('DEAL DIRECTORY'!W$5,Directory[#Headers],0))</f>
        <v>担保</v>
      </c>
      <c r="X300" s="129" t="str">
        <f>INDEX(Directory[],MATCH(tbl_deal[[#This Row],[Index]],Directory[Index],0),MATCH('DEAL DIRECTORY'!X$5,Directory[#Headers],0))</f>
        <v>--</v>
      </c>
      <c r="Y300" s="129" t="str">
        <f>INDEX(Directory[],MATCH(tbl_deal[[#This Row],[Index]],Directory[Index],0),MATCH('DEAL DIRECTORY'!Y$5,Directory[#Headers],0))</f>
        <v>新交所</v>
      </c>
      <c r="Z300" s="129" t="str">
        <f>INDEX(Directory[],MATCH(tbl_deal[[#This Row],[Index]],Directory[Index],0),MATCH('DEAL DIRECTORY'!Z$5,Directory[#Headers],0))</f>
        <v/>
      </c>
      <c r="AA300" s="129" t="str">
        <f>INDEX(Directory[],MATCH(tbl_deal[[#This Row],[Index]],Directory[Index],0),MATCH('DEAL DIRECTORY'!AA$5,Directory[#Headers],0))</f>
        <v/>
      </c>
      <c r="AB300" s="129" t="str">
        <f>INDEX(Directory[],MATCH(tbl_deal[[#This Row],[Index]],Directory[Index],0),MATCH('DEAL DIRECTORY'!AB$5,Directory[#Headers],0))</f>
        <v>BISL,港分</v>
      </c>
      <c r="AC300" s="129" t="str">
        <f>INDEX(Directory[],MATCH(tbl_deal[[#This Row],[Index]],Directory[Index],0),MATCH('DEAL DIRECTORY'!AC$5,Directory[#Headers],0))</f>
        <v>--</v>
      </c>
      <c r="AD300" s="129" t="str">
        <f>INDEX(Directory[],MATCH(tbl_deal[[#This Row],[Index]],Directory[Index],0),MATCH('DEAL DIRECTORY'!AD$5,Directory[#Headers],0))</f>
        <v>--</v>
      </c>
      <c r="AE300" s="129" t="str">
        <f>INDEX(Directory[],MATCH(tbl_deal[[#This Row],[Index]],Directory[Index],0),MATCH('DEAL DIRECTORY'!AE$5,Directory[#Headers],0))</f>
        <v>--</v>
      </c>
      <c r="AF300" s="129" t="str">
        <f>INDEX(Directory[],MATCH(tbl_deal[[#This Row],[Index]],Directory[Index],0),MATCH('DEAL DIRECTORY'!AF$5,Directory[#Headers],0))</f>
        <v>N</v>
      </c>
      <c r="AG300" s="129" t="str">
        <f>INDEX(Directory[],MATCH(tbl_deal[[#This Row],[Index]],Directory[Index],0),MATCH('DEAL DIRECTORY'!AG$5,Directory[#Headers],0))</f>
        <v>荣盛房地产发展股份有限公司</v>
      </c>
      <c r="AH300" s="129" t="str">
        <f>INDEX(Directory[],MATCH(tbl_deal[[#This Row],[Index]],Directory[Index],0),MATCH('DEAL DIRECTORY'!AH$5,Directory[#Headers],0))</f>
        <v>n/a</v>
      </c>
      <c r="AI300" s="129" t="str">
        <f>INDEX(Directory[],MATCH(tbl_deal[[#This Row],[Index]],Directory[Index],0),MATCH('DEAL DIRECTORY'!AI$5,Directory[#Headers],0))</f>
        <v>n/a</v>
      </c>
      <c r="AJ300" s="129" t="str">
        <f>INDEX(Directory[],MATCH(tbl_deal[[#This Row],[Index]],Directory[Index],0),MATCH('DEAL DIRECTORY'!AJ$5,Directory[#Headers],0))</f>
        <v>河北</v>
      </c>
      <c r="AK300" s="129" t="str">
        <f>INDEX(Directory[],MATCH(tbl_deal[[#This Row],[Index]],Directory[Index],0),MATCH('DEAL DIRECTORY'!AK$5,Directory[#Headers],0))</f>
        <v>廊坊市</v>
      </c>
      <c r="AL300" s="129" t="str">
        <f>INDEX(Directory[],MATCH(tbl_deal[[#This Row],[Index]],Directory[Index],0),MATCH('DEAL DIRECTORY'!AL$5,Directory[#Headers],0))</f>
        <v>--</v>
      </c>
      <c r="AM300" s="129" t="str">
        <f>INDEX(Directory[],MATCH(tbl_deal[[#This Row],[Index]],Directory[Index],0),MATCH('DEAL DIRECTORY'!AM$5,Directory[#Headers],0))</f>
        <v>--</v>
      </c>
      <c r="AN300" s="129" t="str">
        <f>INDEX(Directory[],MATCH(tbl_deal[[#This Row],[Index]],Directory[Index],0),MATCH('DEAL DIRECTORY'!AN$5,Directory[#Headers],0))</f>
        <v>--</v>
      </c>
      <c r="AO300" s="132" t="str">
        <f>IF(ISBLANK(INDEX(Directory[],MATCH(tbl_deal[[#This Row],[Index]],Directory[Index],0),MATCH('DEAL DIRECTORY'!AO$5,Directory[#Headers],0))),"--",INDEX(Directory[],MATCH(tbl_deal[[#This Row],[Index]],Directory[Index],0),MATCH('DEAL DIRECTORY'!AO$5,Directory[#Headers],0)))</f>
        <v>--</v>
      </c>
      <c r="AP300" s="129">
        <f>INDEX(Directory[],MATCH(tbl_deal[[#This Row],[Index]],Directory[Index],0),MATCH('DEAL DIRECTORY'!AP$5,Directory[#Headers],0))</f>
        <v>2.5</v>
      </c>
      <c r="AQ300" s="129">
        <f>INDEX(Directory[],MATCH(tbl_deal[[#This Row],[Index]],Directory[Index],0),MATCH('DEAL DIRECTORY'!AQ$5,Directory[#Headers],0))</f>
        <v>17.494</v>
      </c>
      <c r="AR300" s="129">
        <f>INDEX(Directory[],MATCH(tbl_deal[[#This Row],[Index]],Directory[Index],0),MATCH('DEAL DIRECTORY'!AR$5,Directory[#Headers],0))</f>
        <v>19.38</v>
      </c>
      <c r="AS300" s="129" t="str">
        <f>INDEX(Directory[],MATCH(tbl_deal[[#This Row],[Index]],Directory[Index],0),MATCH('DEAL DIRECTORY'!AS$5,Directory[#Headers],0))</f>
        <v>民企</v>
      </c>
      <c r="AT300" s="129" t="str">
        <f>INDEX(Directory[],MATCH(tbl_deal[[#This Row],[Index]],Directory[Index],0),MATCH('DEAL DIRECTORY'!AT$5,Directory[#Headers],0))</f>
        <v>房地产</v>
      </c>
      <c r="AU300" s="129" t="str">
        <f>INDEX(Directory[],MATCH(tbl_deal[[#This Row],[Index]],Directory[Index],0),MATCH('DEAL DIRECTORY'!AU$5,Directory[#Headers],0))</f>
        <v>--</v>
      </c>
      <c r="AV300" s="129" t="str">
        <f>INDEX(Directory[],MATCH(tbl_deal[[#This Row],[Index]],Directory[Index],0),MATCH('DEAL DIRECTORY'!AV$5,Directory[#Headers],0))</f>
        <v>担保</v>
      </c>
      <c r="AW300" s="129" t="str">
        <f>INDEX(Directory[],MATCH(tbl_deal[[#This Row],[Index]],Directory[Index],0),MATCH('DEAL DIRECTORY'!AW$5,Directory[#Headers],0))</f>
        <v>无评级</v>
      </c>
      <c r="AX300" s="129" t="str">
        <f>INDEX(Directory[],MATCH(tbl_deal[[#This Row],[Index]],Directory[Index],0),MATCH('DEAL DIRECTORY'!AX$5,Directory[#Headers],0))</f>
        <v>2-3亿</v>
      </c>
      <c r="AY300" s="133" t="str">
        <f>INDEX(Directory[],MATCH(tbl_deal[[#This Row],[Index]],Directory[Index],0),MATCH('DEAL DIRECTORY'!AY$5,Directory[#Headers],0))</f>
        <v>20年</v>
      </c>
      <c r="AZ300" s="129" t="str">
        <f>INDEX(Directory[],MATCH(tbl_deal[[#This Row],[Index]],Directory[Index],0),MATCH('DEAL DIRECTORY'!AZ$5,Directory[#Headers],0))</f>
        <v>Q3</v>
      </c>
      <c r="BA300" s="129" t="str">
        <f>INDEX(Directory[],MATCH(tbl_deal[[#This Row],[Index]],Directory[Index],0),MATCH('DEAL DIRECTORY'!BA$5,Directory[#Headers],0))</f>
        <v>07月</v>
      </c>
      <c r="BB300" s="129" t="str">
        <f>INDEX(Directory[],MATCH(tbl_deal[[#This Row],[Index]],Directory[Index],0),MATCH('DEAL DIRECTORY'!BB$5,Directory[#Headers],0))</f>
        <v>--</v>
      </c>
      <c r="BC300" s="129" t="str">
        <f>INDEX(Directory[],MATCH(tbl_deal[[#This Row],[Index]],Directory[Index],0),MATCH('DEAL DIRECTORY'!BC$5,Directory[#Headers],0))</f>
        <v>RONGXINGDA DEVELOPMENT BVI LTD</v>
      </c>
      <c r="BD300" s="129" t="str">
        <f>INDEX(Directory[],MATCH(tbl_deal[[#This Row],[Index]],Directory[Index],0),MATCH('DEAL DIRECTORY'!BD$5,Directory[#Headers],0))</f>
        <v>XS2206237260</v>
      </c>
      <c r="BE300" s="137" t="str">
        <f>INDEX(Directory[],MATCH(tbl_deal[[#This Row],[Index]],Directory[Index],0),MATCH('DEAL DIRECTORY'!BE$5,Directory[#Headers],0))</f>
        <v>20年07月</v>
      </c>
      <c r="BF300" s="137" t="str">
        <f>INDEX(Directory[],MATCH(tbl_deal[[#This Row],[Index]],Directory[Index],0),MATCH('DEAL DIRECTORY'!BF$5,Directory[#Headers],0))</f>
        <v>荣盛发展</v>
      </c>
      <c r="BG300" s="137" t="str">
        <f>INDEX(Directory[],MATCH(tbl_deal[[#This Row],[Index]],Directory[Index],0),MATCH('DEAL DIRECTORY'!BG$5,Directory[#Headers],0))</f>
        <v>--/--/--</v>
      </c>
      <c r="BH300" s="137" t="str">
        <f>INDEX(Directory[],MATCH(tbl_deal[[#This Row],[Index]],Directory[Index],0),MATCH('DEAL DIRECTORY'!BH$5,Directory[#Headers],0))</f>
        <v>高级债</v>
      </c>
      <c r="BI300" s="137" t="str">
        <f>INDEX(Directory[],MATCH(tbl_deal[[#This Row],[Index]],Directory[Index],0),MATCH('DEAL DIRECTORY'!BI$5,Directory[#Headers],0))</f>
        <v>2.5亿美元</v>
      </c>
      <c r="BJ300" s="137" t="str">
        <f>INDEX(Directory[],MATCH(tbl_deal[[#This Row],[Index]],Directory[Index],0),MATCH('DEAL DIRECTORY'!BJ$5,Directory[#Headers],0))</f>
        <v>364天</v>
      </c>
      <c r="BK300" s="137" t="str">
        <f>INDEX(Directory[],MATCH(tbl_deal[[#This Row],[Index]],Directory[Index],0),MATCH('DEAL DIRECTORY'!BK$5,Directory[#Headers],0))</f>
        <v>9%</v>
      </c>
      <c r="BL300" s="137" t="str">
        <f>INDEX(Directory[],MATCH(tbl_deal[[#This Row],[Index]],Directory[Index],0),MATCH('DEAL DIRECTORY'!BL$5,Directory[#Headers],0))</f>
        <v>账簿管理人</v>
      </c>
      <c r="BM300" s="129" t="str">
        <f>INDEX(Directory[],MATCH(tbl_deal[[#This Row],[Index]],Directory[Index],0),MATCH('DEAL DIRECTORY'!BM$5,Directory[#Headers],0))</f>
        <v/>
      </c>
      <c r="BN300" s="4"/>
      <c r="BO300" s="4"/>
      <c r="BP300" s="4"/>
    </row>
    <row r="301" spans="3:68" ht="20.25" customHeight="1" x14ac:dyDescent="0.25">
      <c r="C301" s="129">
        <f>Directory[[#This Row],[Index]]</f>
        <v>170</v>
      </c>
      <c r="D301" s="130">
        <f>INDEX(Directory[],MATCH(tbl_deal[[#This Row],[Index]],Directory[Index],0),MATCH('DEAL DIRECTORY'!D$5,Directory[#Headers],0))</f>
        <v>44025</v>
      </c>
      <c r="E301" s="129" t="str">
        <f>INDEX(Directory[],MATCH(tbl_deal[[#This Row],[Index]],Directory[Index],0),MATCH('DEAL DIRECTORY'!E$5,Directory[#Headers],0))</f>
        <v/>
      </c>
      <c r="F301" s="129" t="str">
        <f>INDEX(Directory[],MATCH(tbl_deal[[#This Row],[Index]],Directory[Index],0),MATCH('DEAL DIRECTORY'!F$5,Directory[#Headers],0))</f>
        <v/>
      </c>
      <c r="G301" s="129" t="str">
        <f>INDEX(Directory[],MATCH(tbl_deal[[#This Row],[Index]],Directory[Index],0),MATCH('DEAL DIRECTORY'!G$5,Directory[#Headers],0))</f>
        <v>Blue</v>
      </c>
      <c r="H301" s="135" t="str">
        <f>IF(tbl_deal[[#This Row],[FolderPath]]="","",HYPERLINK(tbl_deal[[#This Row],[FolderPath]],"📂"))</f>
        <v/>
      </c>
      <c r="I301" s="129" t="str">
        <f>INDEX(Directory[],MATCH(tbl_deal[[#This Row],[Index]],Directory[Index],0),MATCH('DEAL DIRECTORY'!I$5,Directory[#Headers],0))</f>
        <v>JBR</v>
      </c>
      <c r="J301" s="129" t="str">
        <f>INDEX(Directory[],MATCH(tbl_deal[[#This Row],[Index]],Directory[Index],0),MATCH('DEAL DIRECTORY'!J$5,Directory[#Headers],0))</f>
        <v>n/a</v>
      </c>
      <c r="K301" s="129" t="str">
        <f>INDEX(Directory[],MATCH(tbl_deal[[#This Row],[Index]],Directory[Index],0),MATCH('DEAL DIRECTORY'!K$5,Directory[#Headers],0))</f>
        <v>n/a</v>
      </c>
      <c r="L301" s="129">
        <f>INDEX(Directory[],MATCH(tbl_deal[[#This Row],[Index]],Directory[Index],0),MATCH('DEAL DIRECTORY'!L$5,Directory[#Headers],0))</f>
        <v>6</v>
      </c>
      <c r="M301" s="129" t="str">
        <f>INDEX(Directory[],MATCH(tbl_deal[[#This Row],[Index]],Directory[Index],0),MATCH('DEAL DIRECTORY'!M$5,Directory[#Headers],0))</f>
        <v>交银港分</v>
      </c>
      <c r="N301" s="129" t="str">
        <f>INDEX(Directory[],MATCH(tbl_deal[[#This Row],[Index]],Directory[Index],0),MATCH('DEAL DIRECTORY'!N$5,Directory[#Headers],0))</f>
        <v>A2/A-/--</v>
      </c>
      <c r="O301" s="129" t="str">
        <f>INDEX(Directory[],MATCH(tbl_deal[[#This Row],[Index]],Directory[Index],0),MATCH('DEAL DIRECTORY'!O$5,Directory[#Headers],0))</f>
        <v>USD</v>
      </c>
      <c r="P301" s="129">
        <f>INDEX(Directory[],MATCH(tbl_deal[[#This Row],[Index]],Directory[Index],0),MATCH('DEAL DIRECTORY'!P$5,Directory[#Headers],0))</f>
        <v>4</v>
      </c>
      <c r="Q301" s="129" t="str">
        <f>INDEX(Directory[],MATCH(tbl_deal[[#This Row],[Index]],Directory[Index],0),MATCH('DEAL DIRECTORY'!Q$5,Directory[#Headers],0))</f>
        <v>5</v>
      </c>
      <c r="R301" s="129" t="str">
        <f>INDEX(Directory[],MATCH(tbl_deal[[#This Row],[Index]],Directory[Index],0),MATCH('DEAL DIRECTORY'!R$5,Directory[#Headers],0))</f>
        <v>3mL+90</v>
      </c>
      <c r="S301" s="129" t="str">
        <f>INDEX(Directory[],MATCH(tbl_deal[[#This Row],[Index]],Directory[Index],0),MATCH('DEAL DIRECTORY'!S$5,Directory[#Headers],0))</f>
        <v>3ML+130a</v>
      </c>
      <c r="T301" s="129" t="str">
        <f>INDEX(Directory[],MATCH(tbl_deal[[#This Row],[Index]],Directory[Index],0),MATCH('DEAL DIRECTORY'!T$5,Directory[#Headers],0))</f>
        <v>n/a</v>
      </c>
      <c r="U301" s="129" t="str">
        <f>INDEX(Directory[],MATCH(tbl_deal[[#This Row],[Index]],Directory[Index],0),MATCH('DEAL DIRECTORY'!U$5,Directory[#Headers],0))</f>
        <v>--</v>
      </c>
      <c r="V301" s="129">
        <f>INDEX(Directory[],MATCH(tbl_deal[[#This Row],[Index]],Directory[Index],0),MATCH('DEAL DIRECTORY'!V$5,Directory[#Headers],0))</f>
        <v>0</v>
      </c>
      <c r="W301" s="129" t="str">
        <f>INDEX(Directory[],MATCH(tbl_deal[[#This Row],[Index]],Directory[Index],0),MATCH('DEAL DIRECTORY'!W$5,Directory[#Headers],0))</f>
        <v>直发</v>
      </c>
      <c r="X301" s="129" t="str">
        <f>INDEX(Directory[],MATCH(tbl_deal[[#This Row],[Index]],Directory[Index],0),MATCH('DEAL DIRECTORY'!X$5,Directory[#Headers],0))</f>
        <v>浮息债券</v>
      </c>
      <c r="Y301" s="129" t="str">
        <f>INDEX(Directory[],MATCH(tbl_deal[[#This Row],[Index]],Directory[Index],0),MATCH('DEAL DIRECTORY'!Y$5,Directory[#Headers],0))</f>
        <v>港交所</v>
      </c>
      <c r="Z301" s="129" t="str">
        <f>INDEX(Directory[],MATCH(tbl_deal[[#This Row],[Index]],Directory[Index],0),MATCH('DEAL DIRECTORY'!Z$5,Directory[#Headers],0))</f>
        <v>浮息</v>
      </c>
      <c r="AA301" s="129" t="str">
        <f>INDEX(Directory[],MATCH(tbl_deal[[#This Row],[Index]],Directory[Index],0),MATCH('DEAL DIRECTORY'!AA$5,Directory[#Headers],0))</f>
        <v/>
      </c>
      <c r="AB301" s="129" t="str">
        <f>INDEX(Directory[],MATCH(tbl_deal[[#This Row],[Index]],Directory[Index],0),MATCH('DEAL DIRECTORY'!AB$5,Directory[#Headers],0))</f>
        <v>BISL,港分</v>
      </c>
      <c r="AC301" s="129" t="str">
        <f>INDEX(Directory[],MATCH(tbl_deal[[#This Row],[Index]],Directory[Index],0),MATCH('DEAL DIRECTORY'!AC$5,Directory[#Headers],0))</f>
        <v>--</v>
      </c>
      <c r="AD301" s="129" t="str">
        <f>INDEX(Directory[],MATCH(tbl_deal[[#This Row],[Index]],Directory[Index],0),MATCH('DEAL DIRECTORY'!AD$5,Directory[#Headers],0))</f>
        <v>--</v>
      </c>
      <c r="AE301" s="129" t="str">
        <f>INDEX(Directory[],MATCH(tbl_deal[[#This Row],[Index]],Directory[Index],0),MATCH('DEAL DIRECTORY'!AE$5,Directory[#Headers],0))</f>
        <v>--</v>
      </c>
      <c r="AF301" s="129" t="str">
        <f>INDEX(Directory[],MATCH(tbl_deal[[#This Row],[Index]],Directory[Index],0),MATCH('DEAL DIRECTORY'!AF$5,Directory[#Headers],0))</f>
        <v>N</v>
      </c>
      <c r="AG301" s="129" t="str">
        <f>INDEX(Directory[],MATCH(tbl_deal[[#This Row],[Index]],Directory[Index],0),MATCH('DEAL DIRECTORY'!AG$5,Directory[#Headers],0))</f>
        <v>交通银行股份有限公司</v>
      </c>
      <c r="AH301" s="129" t="str">
        <f>INDEX(Directory[],MATCH(tbl_deal[[#This Row],[Index]],Directory[Index],0),MATCH('DEAL DIRECTORY'!AH$5,Directory[#Headers],0))</f>
        <v>n/a</v>
      </c>
      <c r="AI301" s="129" t="str">
        <f>INDEX(Directory[],MATCH(tbl_deal[[#This Row],[Index]],Directory[Index],0),MATCH('DEAL DIRECTORY'!AI$5,Directory[#Headers],0))</f>
        <v>n/a</v>
      </c>
      <c r="AJ301" s="129" t="str">
        <f>INDEX(Directory[],MATCH(tbl_deal[[#This Row],[Index]],Directory[Index],0),MATCH('DEAL DIRECTORY'!AJ$5,Directory[#Headers],0))</f>
        <v>上海</v>
      </c>
      <c r="AK301" s="129" t="str">
        <f>INDEX(Directory[],MATCH(tbl_deal[[#This Row],[Index]],Directory[Index],0),MATCH('DEAL DIRECTORY'!AK$5,Directory[#Headers],0))</f>
        <v>--</v>
      </c>
      <c r="AL301" s="129" t="str">
        <f>INDEX(Directory[],MATCH(tbl_deal[[#This Row],[Index]],Directory[Index],0),MATCH('DEAL DIRECTORY'!AL$5,Directory[#Headers],0))</f>
        <v>--</v>
      </c>
      <c r="AM301" s="129" t="str">
        <f>INDEX(Directory[],MATCH(tbl_deal[[#This Row],[Index]],Directory[Index],0),MATCH('DEAL DIRECTORY'!AM$5,Directory[#Headers],0))</f>
        <v>--</v>
      </c>
      <c r="AN301" s="129" t="str">
        <f>INDEX(Directory[],MATCH(tbl_deal[[#This Row],[Index]],Directory[Index],0),MATCH('DEAL DIRECTORY'!AN$5,Directory[#Headers],0))</f>
        <v>--</v>
      </c>
      <c r="AO301" s="129" t="str">
        <f>IF(ISBLANK(INDEX(Directory[],MATCH(tbl_deal[[#This Row],[Index]],Directory[Index],0),MATCH('DEAL DIRECTORY'!AO$5,Directory[#Headers],0))),"--",INDEX(Directory[],MATCH(tbl_deal[[#This Row],[Index]],Directory[Index],0),MATCH('DEAL DIRECTORY'!AO$5,Directory[#Headers],0)))</f>
        <v>--</v>
      </c>
      <c r="AP301" s="133">
        <f>INDEX(Directory[],MATCH(tbl_deal[[#This Row],[Index]],Directory[Index],0),MATCH('DEAL DIRECTORY'!AP$5,Directory[#Headers],0))</f>
        <v>4</v>
      </c>
      <c r="AQ301" s="129">
        <f>INDEX(Directory[],MATCH(tbl_deal[[#This Row],[Index]],Directory[Index],0),MATCH('DEAL DIRECTORY'!AQ$5,Directory[#Headers],0))</f>
        <v>27.99</v>
      </c>
      <c r="AR301" s="129">
        <f>INDEX(Directory[],MATCH(tbl_deal[[#This Row],[Index]],Directory[Index],0),MATCH('DEAL DIRECTORY'!AR$5,Directory[#Headers],0))</f>
        <v>31.007999999999999</v>
      </c>
      <c r="AS301" s="129" t="str">
        <f>INDEX(Directory[],MATCH(tbl_deal[[#This Row],[Index]],Directory[Index],0),MATCH('DEAL DIRECTORY'!AS$5,Directory[#Headers],0))</f>
        <v>央企</v>
      </c>
      <c r="AT301" s="129" t="str">
        <f>INDEX(Directory[],MATCH(tbl_deal[[#This Row],[Index]],Directory[Index],0),MATCH('DEAL DIRECTORY'!AT$5,Directory[#Headers],0))</f>
        <v>金融机构</v>
      </c>
      <c r="AU301" s="129" t="str">
        <f>INDEX(Directory[],MATCH(tbl_deal[[#This Row],[Index]],Directory[Index],0),MATCH('DEAL DIRECTORY'!AU$5,Directory[#Headers],0))</f>
        <v>银行</v>
      </c>
      <c r="AV301" s="129" t="str">
        <f>INDEX(Directory[],MATCH(tbl_deal[[#This Row],[Index]],Directory[Index],0),MATCH('DEAL DIRECTORY'!AV$5,Directory[#Headers],0))</f>
        <v>直发</v>
      </c>
      <c r="AW301" s="129" t="str">
        <f>INDEX(Directory[],MATCH(tbl_deal[[#This Row],[Index]],Directory[Index],0),MATCH('DEAL DIRECTORY'!AW$5,Directory[#Headers],0))</f>
        <v>投资级</v>
      </c>
      <c r="AX301" s="129" t="str">
        <f>INDEX(Directory[],MATCH(tbl_deal[[#This Row],[Index]],Directory[Index],0),MATCH('DEAL DIRECTORY'!AX$5,Directory[#Headers],0))</f>
        <v>3-5亿</v>
      </c>
      <c r="AY301" s="129" t="str">
        <f>INDEX(Directory[],MATCH(tbl_deal[[#This Row],[Index]],Directory[Index],0),MATCH('DEAL DIRECTORY'!AY$5,Directory[#Headers],0))</f>
        <v>20年</v>
      </c>
      <c r="AZ301" s="129" t="str">
        <f>INDEX(Directory[],MATCH(tbl_deal[[#This Row],[Index]],Directory[Index],0),MATCH('DEAL DIRECTORY'!AZ$5,Directory[#Headers],0))</f>
        <v>Q3</v>
      </c>
      <c r="BA301" s="129" t="str">
        <f>INDEX(Directory[],MATCH(tbl_deal[[#This Row],[Index]],Directory[Index],0),MATCH('DEAL DIRECTORY'!BA$5,Directory[#Headers],0))</f>
        <v>07月</v>
      </c>
      <c r="BB301" s="129" t="str">
        <f>INDEX(Directory[],MATCH(tbl_deal[[#This Row],[Index]],Directory[Index],0),MATCH('DEAL DIRECTORY'!BB$5,Directory[#Headers],0))</f>
        <v>--</v>
      </c>
      <c r="BC301" s="129" t="str">
        <f>INDEX(Directory[],MATCH(tbl_deal[[#This Row],[Index]],Directory[Index],0),MATCH('DEAL DIRECTORY'!BC$5,Directory[#Headers],0))</f>
        <v>BANK OF COMMUNICATIONS CO LTD/HONG KONG</v>
      </c>
      <c r="BD301" s="129" t="str">
        <f>INDEX(Directory[],MATCH(tbl_deal[[#This Row],[Index]],Directory[Index],0),MATCH('DEAL DIRECTORY'!BD$5,Directory[#Headers],0))</f>
        <v>XS2201821340</v>
      </c>
      <c r="BE301" s="137" t="str">
        <f>INDEX(Directory[],MATCH(tbl_deal[[#This Row],[Index]],Directory[Index],0),MATCH('DEAL DIRECTORY'!BE$5,Directory[#Headers],0))</f>
        <v>20年07月</v>
      </c>
      <c r="BF301" s="137" t="str">
        <f>INDEX(Directory[],MATCH(tbl_deal[[#This Row],[Index]],Directory[Index],0),MATCH('DEAL DIRECTORY'!BF$5,Directory[#Headers],0))</f>
        <v>交通银行</v>
      </c>
      <c r="BG301" s="137" t="str">
        <f>INDEX(Directory[],MATCH(tbl_deal[[#This Row],[Index]],Directory[Index],0),MATCH('DEAL DIRECTORY'!BG$5,Directory[#Headers],0))</f>
        <v>A2/A-/--</v>
      </c>
      <c r="BH301" s="137" t="str">
        <f>INDEX(Directory[],MATCH(tbl_deal[[#This Row],[Index]],Directory[Index],0),MATCH('DEAL DIRECTORY'!BH$5,Directory[#Headers],0))</f>
        <v>浮息债券</v>
      </c>
      <c r="BI301" s="137" t="str">
        <f>INDEX(Directory[],MATCH(tbl_deal[[#This Row],[Index]],Directory[Index],0),MATCH('DEAL DIRECTORY'!BI$5,Directory[#Headers],0))</f>
        <v>4亿美元</v>
      </c>
      <c r="BJ301" s="137" t="str">
        <f>INDEX(Directory[],MATCH(tbl_deal[[#This Row],[Index]],Directory[Index],0),MATCH('DEAL DIRECTORY'!BJ$5,Directory[#Headers],0))</f>
        <v>5年</v>
      </c>
      <c r="BK301" s="137" t="str">
        <f>INDEX(Directory[],MATCH(tbl_deal[[#This Row],[Index]],Directory[Index],0),MATCH('DEAL DIRECTORY'!BK$5,Directory[#Headers],0))</f>
        <v>3mL+90</v>
      </c>
      <c r="BL301" s="137" t="str">
        <f>INDEX(Directory[],MATCH(tbl_deal[[#This Row],[Index]],Directory[Index],0),MATCH('DEAL DIRECTORY'!BL$5,Directory[#Headers],0))</f>
        <v>账簿管理人</v>
      </c>
      <c r="BM301" s="129" t="str">
        <f>INDEX(Directory[],MATCH(tbl_deal[[#This Row],[Index]],Directory[Index],0),MATCH('DEAL DIRECTORY'!BM$5,Directory[#Headers],0))</f>
        <v/>
      </c>
      <c r="BN301" s="4"/>
      <c r="BO301" s="4"/>
      <c r="BP301" s="4"/>
    </row>
    <row r="302" spans="3:68" ht="20.25" customHeight="1" x14ac:dyDescent="0.25">
      <c r="C302" s="129">
        <f>Directory[[#This Row],[Index]]</f>
        <v>169</v>
      </c>
      <c r="D302" s="130">
        <f>INDEX(Directory[],MATCH(tbl_deal[[#This Row],[Index]],Directory[Index],0),MATCH('DEAL DIRECTORY'!D$5,Directory[#Headers],0))</f>
        <v>44025</v>
      </c>
      <c r="E302" s="129" t="str">
        <f>INDEX(Directory[],MATCH(tbl_deal[[#This Row],[Index]],Directory[Index],0),MATCH('DEAL DIRECTORY'!E$5,Directory[#Headers],0))</f>
        <v/>
      </c>
      <c r="F302" s="129" t="str">
        <f>INDEX(Directory[],MATCH(tbl_deal[[#This Row],[Index]],Directory[Index],0),MATCH('DEAL DIRECTORY'!F$5,Directory[#Headers],0))</f>
        <v/>
      </c>
      <c r="G302" s="129" t="str">
        <f>INDEX(Directory[],MATCH(tbl_deal[[#This Row],[Index]],Directory[Index],0),MATCH('DEAL DIRECTORY'!G$5,Directory[#Headers],0))</f>
        <v>Blue</v>
      </c>
      <c r="H302" s="135" t="str">
        <f>IF(tbl_deal[[#This Row],[FolderPath]]="","",HYPERLINK(tbl_deal[[#This Row],[FolderPath]],"📂"))</f>
        <v/>
      </c>
      <c r="I302" s="129" t="str">
        <f>INDEX(Directory[],MATCH(tbl_deal[[#This Row],[Index]],Directory[Index],0),MATCH('DEAL DIRECTORY'!I$5,Directory[#Headers],0))</f>
        <v>JBR</v>
      </c>
      <c r="J302" s="129" t="str">
        <f>INDEX(Directory[],MATCH(tbl_deal[[#This Row],[Index]],Directory[Index],0),MATCH('DEAL DIRECTORY'!J$5,Directory[#Headers],0))</f>
        <v>n/a</v>
      </c>
      <c r="K302" s="129" t="str">
        <f>INDEX(Directory[],MATCH(tbl_deal[[#This Row],[Index]],Directory[Index],0),MATCH('DEAL DIRECTORY'!K$5,Directory[#Headers],0))</f>
        <v>n/a</v>
      </c>
      <c r="L302" s="129">
        <f>INDEX(Directory[],MATCH(tbl_deal[[#This Row],[Index]],Directory[Index],0),MATCH('DEAL DIRECTORY'!L$5,Directory[#Headers],0))</f>
        <v>6</v>
      </c>
      <c r="M302" s="129" t="str">
        <f>INDEX(Directory[],MATCH(tbl_deal[[#This Row],[Index]],Directory[Index],0),MATCH('DEAL DIRECTORY'!M$5,Directory[#Headers],0))</f>
        <v>交银港分</v>
      </c>
      <c r="N302" s="129" t="str">
        <f>INDEX(Directory[],MATCH(tbl_deal[[#This Row],[Index]],Directory[Index],0),MATCH('DEAL DIRECTORY'!N$5,Directory[#Headers],0))</f>
        <v>A2/A-/--</v>
      </c>
      <c r="O302" s="129" t="str">
        <f>INDEX(Directory[],MATCH(tbl_deal[[#This Row],[Index]],Directory[Index],0),MATCH('DEAL DIRECTORY'!O$5,Directory[#Headers],0))</f>
        <v>USD</v>
      </c>
      <c r="P302" s="129">
        <f>INDEX(Directory[],MATCH(tbl_deal[[#This Row],[Index]],Directory[Index],0),MATCH('DEAL DIRECTORY'!P$5,Directory[#Headers],0))</f>
        <v>6.5</v>
      </c>
      <c r="Q302" s="129" t="str">
        <f>INDEX(Directory[],MATCH(tbl_deal[[#This Row],[Index]],Directory[Index],0),MATCH('DEAL DIRECTORY'!Q$5,Directory[#Headers],0))</f>
        <v>3</v>
      </c>
      <c r="R302" s="129" t="str">
        <f>INDEX(Directory[],MATCH(tbl_deal[[#This Row],[Index]],Directory[Index],0),MATCH('DEAL DIRECTORY'!R$5,Directory[#Headers],0))</f>
        <v>3mL+80</v>
      </c>
      <c r="S302" s="129" t="str">
        <f>INDEX(Directory[],MATCH(tbl_deal[[#This Row],[Index]],Directory[Index],0),MATCH('DEAL DIRECTORY'!S$5,Directory[#Headers],0))</f>
        <v>3ML+120a</v>
      </c>
      <c r="T302" s="129" t="str">
        <f>INDEX(Directory[],MATCH(tbl_deal[[#This Row],[Index]],Directory[Index],0),MATCH('DEAL DIRECTORY'!T$5,Directory[#Headers],0))</f>
        <v>n/a</v>
      </c>
      <c r="U302" s="129" t="str">
        <f>INDEX(Directory[],MATCH(tbl_deal[[#This Row],[Index]],Directory[Index],0),MATCH('DEAL DIRECTORY'!U$5,Directory[#Headers],0))</f>
        <v>--</v>
      </c>
      <c r="V302" s="131">
        <f>INDEX(Directory[],MATCH(tbl_deal[[#This Row],[Index]],Directory[Index],0),MATCH('DEAL DIRECTORY'!V$5,Directory[#Headers],0))</f>
        <v>0</v>
      </c>
      <c r="W302" s="129" t="str">
        <f>INDEX(Directory[],MATCH(tbl_deal[[#This Row],[Index]],Directory[Index],0),MATCH('DEAL DIRECTORY'!W$5,Directory[#Headers],0))</f>
        <v>直发</v>
      </c>
      <c r="X302" s="129" t="str">
        <f>INDEX(Directory[],MATCH(tbl_deal[[#This Row],[Index]],Directory[Index],0),MATCH('DEAL DIRECTORY'!X$5,Directory[#Headers],0))</f>
        <v>浮息债券</v>
      </c>
      <c r="Y302" s="129" t="str">
        <f>INDEX(Directory[],MATCH(tbl_deal[[#This Row],[Index]],Directory[Index],0),MATCH('DEAL DIRECTORY'!Y$5,Directory[#Headers],0))</f>
        <v>港交所</v>
      </c>
      <c r="Z302" s="129" t="str">
        <f>INDEX(Directory[],MATCH(tbl_deal[[#This Row],[Index]],Directory[Index],0),MATCH('DEAL DIRECTORY'!Z$5,Directory[#Headers],0))</f>
        <v>浮息</v>
      </c>
      <c r="AA302" s="129" t="str">
        <f>INDEX(Directory[],MATCH(tbl_deal[[#This Row],[Index]],Directory[Index],0),MATCH('DEAL DIRECTORY'!AA$5,Directory[#Headers],0))</f>
        <v/>
      </c>
      <c r="AB302" s="129" t="str">
        <f>INDEX(Directory[],MATCH(tbl_deal[[#This Row],[Index]],Directory[Index],0),MATCH('DEAL DIRECTORY'!AB$5,Directory[#Headers],0))</f>
        <v>BISL,港分</v>
      </c>
      <c r="AC302" s="129" t="str">
        <f>INDEX(Directory[],MATCH(tbl_deal[[#This Row],[Index]],Directory[Index],0),MATCH('DEAL DIRECTORY'!AC$5,Directory[#Headers],0))</f>
        <v>--</v>
      </c>
      <c r="AD302" s="129" t="str">
        <f>INDEX(Directory[],MATCH(tbl_deal[[#This Row],[Index]],Directory[Index],0),MATCH('DEAL DIRECTORY'!AD$5,Directory[#Headers],0))</f>
        <v>--</v>
      </c>
      <c r="AE302" s="129" t="str">
        <f>INDEX(Directory[],MATCH(tbl_deal[[#This Row],[Index]],Directory[Index],0),MATCH('DEAL DIRECTORY'!AE$5,Directory[#Headers],0))</f>
        <v>--</v>
      </c>
      <c r="AF302" s="129" t="str">
        <f>INDEX(Directory[],MATCH(tbl_deal[[#This Row],[Index]],Directory[Index],0),MATCH('DEAL DIRECTORY'!AF$5,Directory[#Headers],0))</f>
        <v>N</v>
      </c>
      <c r="AG302" s="129" t="str">
        <f>INDEX(Directory[],MATCH(tbl_deal[[#This Row],[Index]],Directory[Index],0),MATCH('DEAL DIRECTORY'!AG$5,Directory[#Headers],0))</f>
        <v>交通银行股份有限公司</v>
      </c>
      <c r="AH302" s="129" t="str">
        <f>INDEX(Directory[],MATCH(tbl_deal[[#This Row],[Index]],Directory[Index],0),MATCH('DEAL DIRECTORY'!AH$5,Directory[#Headers],0))</f>
        <v>n/a</v>
      </c>
      <c r="AI302" s="129" t="str">
        <f>INDEX(Directory[],MATCH(tbl_deal[[#This Row],[Index]],Directory[Index],0),MATCH('DEAL DIRECTORY'!AI$5,Directory[#Headers],0))</f>
        <v>n/a</v>
      </c>
      <c r="AJ302" s="129" t="str">
        <f>INDEX(Directory[],MATCH(tbl_deal[[#This Row],[Index]],Directory[Index],0),MATCH('DEAL DIRECTORY'!AJ$5,Directory[#Headers],0))</f>
        <v>上海</v>
      </c>
      <c r="AK302" s="129" t="str">
        <f>INDEX(Directory[],MATCH(tbl_deal[[#This Row],[Index]],Directory[Index],0),MATCH('DEAL DIRECTORY'!AK$5,Directory[#Headers],0))</f>
        <v>--</v>
      </c>
      <c r="AL302" s="129" t="str">
        <f>INDEX(Directory[],MATCH(tbl_deal[[#This Row],[Index]],Directory[Index],0),MATCH('DEAL DIRECTORY'!AL$5,Directory[#Headers],0))</f>
        <v>--</v>
      </c>
      <c r="AM302" s="129" t="str">
        <f>INDEX(Directory[],MATCH(tbl_deal[[#This Row],[Index]],Directory[Index],0),MATCH('DEAL DIRECTORY'!AM$5,Directory[#Headers],0))</f>
        <v>--</v>
      </c>
      <c r="AN302" s="129" t="str">
        <f>INDEX(Directory[],MATCH(tbl_deal[[#This Row],[Index]],Directory[Index],0),MATCH('DEAL DIRECTORY'!AN$5,Directory[#Headers],0))</f>
        <v>--</v>
      </c>
      <c r="AO302" s="132" t="str">
        <f>IF(ISBLANK(INDEX(Directory[],MATCH(tbl_deal[[#This Row],[Index]],Directory[Index],0),MATCH('DEAL DIRECTORY'!AO$5,Directory[#Headers],0))),"--",INDEX(Directory[],MATCH(tbl_deal[[#This Row],[Index]],Directory[Index],0),MATCH('DEAL DIRECTORY'!AO$5,Directory[#Headers],0)))</f>
        <v>--</v>
      </c>
      <c r="AP302" s="129">
        <f>INDEX(Directory[],MATCH(tbl_deal[[#This Row],[Index]],Directory[Index],0),MATCH('DEAL DIRECTORY'!AP$5,Directory[#Headers],0))</f>
        <v>6.5</v>
      </c>
      <c r="AQ302" s="129">
        <f>INDEX(Directory[],MATCH(tbl_deal[[#This Row],[Index]],Directory[Index],0),MATCH('DEAL DIRECTORY'!AQ$5,Directory[#Headers],0))</f>
        <v>45.482999999999997</v>
      </c>
      <c r="AR302" s="129">
        <f>INDEX(Directory[],MATCH(tbl_deal[[#This Row],[Index]],Directory[Index],0),MATCH('DEAL DIRECTORY'!AR$5,Directory[#Headers],0))</f>
        <v>50.387999999999998</v>
      </c>
      <c r="AS302" s="129" t="str">
        <f>INDEX(Directory[],MATCH(tbl_deal[[#This Row],[Index]],Directory[Index],0),MATCH('DEAL DIRECTORY'!AS$5,Directory[#Headers],0))</f>
        <v>央企</v>
      </c>
      <c r="AT302" s="129" t="str">
        <f>INDEX(Directory[],MATCH(tbl_deal[[#This Row],[Index]],Directory[Index],0),MATCH('DEAL DIRECTORY'!AT$5,Directory[#Headers],0))</f>
        <v>金融机构</v>
      </c>
      <c r="AU302" s="129" t="str">
        <f>INDEX(Directory[],MATCH(tbl_deal[[#This Row],[Index]],Directory[Index],0),MATCH('DEAL DIRECTORY'!AU$5,Directory[#Headers],0))</f>
        <v>银行</v>
      </c>
      <c r="AV302" s="129" t="str">
        <f>INDEX(Directory[],MATCH(tbl_deal[[#This Row],[Index]],Directory[Index],0),MATCH('DEAL DIRECTORY'!AV$5,Directory[#Headers],0))</f>
        <v>直发</v>
      </c>
      <c r="AW302" s="129" t="str">
        <f>INDEX(Directory[],MATCH(tbl_deal[[#This Row],[Index]],Directory[Index],0),MATCH('DEAL DIRECTORY'!AW$5,Directory[#Headers],0))</f>
        <v>投资级</v>
      </c>
      <c r="AX302" s="129" t="str">
        <f>INDEX(Directory[],MATCH(tbl_deal[[#This Row],[Index]],Directory[Index],0),MATCH('DEAL DIRECTORY'!AX$5,Directory[#Headers],0))</f>
        <v>&gt;5亿</v>
      </c>
      <c r="AY302" s="133" t="str">
        <f>INDEX(Directory[],MATCH(tbl_deal[[#This Row],[Index]],Directory[Index],0),MATCH('DEAL DIRECTORY'!AY$5,Directory[#Headers],0))</f>
        <v>20年</v>
      </c>
      <c r="AZ302" s="129" t="str">
        <f>INDEX(Directory[],MATCH(tbl_deal[[#This Row],[Index]],Directory[Index],0),MATCH('DEAL DIRECTORY'!AZ$5,Directory[#Headers],0))</f>
        <v>Q3</v>
      </c>
      <c r="BA302" s="129" t="str">
        <f>INDEX(Directory[],MATCH(tbl_deal[[#This Row],[Index]],Directory[Index],0),MATCH('DEAL DIRECTORY'!BA$5,Directory[#Headers],0))</f>
        <v>07月</v>
      </c>
      <c r="BB302" s="129" t="str">
        <f>INDEX(Directory[],MATCH(tbl_deal[[#This Row],[Index]],Directory[Index],0),MATCH('DEAL DIRECTORY'!BB$5,Directory[#Headers],0))</f>
        <v>--</v>
      </c>
      <c r="BC302" s="129" t="str">
        <f>INDEX(Directory[],MATCH(tbl_deal[[#This Row],[Index]],Directory[Index],0),MATCH('DEAL DIRECTORY'!BC$5,Directory[#Headers],0))</f>
        <v>BANK OF COMMUNICATIONS CO LTD/HONG KONG</v>
      </c>
      <c r="BD302" s="129" t="str">
        <f>INDEX(Directory[],MATCH(tbl_deal[[#This Row],[Index]],Directory[Index],0),MATCH('DEAL DIRECTORY'!BD$5,Directory[#Headers],0))</f>
        <v>XS2201821183</v>
      </c>
      <c r="BE302" s="137" t="str">
        <f>INDEX(Directory[],MATCH(tbl_deal[[#This Row],[Index]],Directory[Index],0),MATCH('DEAL DIRECTORY'!BE$5,Directory[#Headers],0))</f>
        <v>20年07月</v>
      </c>
      <c r="BF302" s="137" t="str">
        <f>INDEX(Directory[],MATCH(tbl_deal[[#This Row],[Index]],Directory[Index],0),MATCH('DEAL DIRECTORY'!BF$5,Directory[#Headers],0))</f>
        <v>交通银行</v>
      </c>
      <c r="BG302" s="137" t="str">
        <f>INDEX(Directory[],MATCH(tbl_deal[[#This Row],[Index]],Directory[Index],0),MATCH('DEAL DIRECTORY'!BG$5,Directory[#Headers],0))</f>
        <v>A2/A-/--</v>
      </c>
      <c r="BH302" s="137" t="str">
        <f>INDEX(Directory[],MATCH(tbl_deal[[#This Row],[Index]],Directory[Index],0),MATCH('DEAL DIRECTORY'!BH$5,Directory[#Headers],0))</f>
        <v>浮息债券</v>
      </c>
      <c r="BI302" s="137" t="str">
        <f>INDEX(Directory[],MATCH(tbl_deal[[#This Row],[Index]],Directory[Index],0),MATCH('DEAL DIRECTORY'!BI$5,Directory[#Headers],0))</f>
        <v>6.5亿美元</v>
      </c>
      <c r="BJ302" s="137" t="str">
        <f>INDEX(Directory[],MATCH(tbl_deal[[#This Row],[Index]],Directory[Index],0),MATCH('DEAL DIRECTORY'!BJ$5,Directory[#Headers],0))</f>
        <v>3年</v>
      </c>
      <c r="BK302" s="137" t="str">
        <f>INDEX(Directory[],MATCH(tbl_deal[[#This Row],[Index]],Directory[Index],0),MATCH('DEAL DIRECTORY'!BK$5,Directory[#Headers],0))</f>
        <v>3mL+80</v>
      </c>
      <c r="BL302" s="137" t="str">
        <f>INDEX(Directory[],MATCH(tbl_deal[[#This Row],[Index]],Directory[Index],0),MATCH('DEAL DIRECTORY'!BL$5,Directory[#Headers],0))</f>
        <v>账簿管理人</v>
      </c>
      <c r="BM302" s="129" t="str">
        <f>INDEX(Directory[],MATCH(tbl_deal[[#This Row],[Index]],Directory[Index],0),MATCH('DEAL DIRECTORY'!BM$5,Directory[#Headers],0))</f>
        <v/>
      </c>
      <c r="BN302" s="4"/>
      <c r="BO302" s="4"/>
      <c r="BP302" s="4"/>
    </row>
    <row r="303" spans="3:68" ht="20.25" customHeight="1" x14ac:dyDescent="0.25">
      <c r="C303" s="129">
        <f>Directory[[#This Row],[Index]]</f>
        <v>168</v>
      </c>
      <c r="D303" s="130">
        <f>INDEX(Directory[],MATCH(tbl_deal[[#This Row],[Index]],Directory[Index],0),MATCH('DEAL DIRECTORY'!D$5,Directory[#Headers],0))</f>
        <v>44021</v>
      </c>
      <c r="E303" s="129" t="str">
        <f>INDEX(Directory[],MATCH(tbl_deal[[#This Row],[Index]],Directory[Index],0),MATCH('DEAL DIRECTORY'!E$5,Directory[#Headers],0))</f>
        <v/>
      </c>
      <c r="F303" s="129" t="str">
        <f>INDEX(Directory[],MATCH(tbl_deal[[#This Row],[Index]],Directory[Index],0),MATCH('DEAL DIRECTORY'!F$5,Directory[#Headers],0))</f>
        <v/>
      </c>
      <c r="G303" s="129" t="str">
        <f>INDEX(Directory[],MATCH(tbl_deal[[#This Row],[Index]],Directory[Index],0),MATCH('DEAL DIRECTORY'!G$5,Directory[#Headers],0))</f>
        <v>Golden Bridge</v>
      </c>
      <c r="H303" s="135" t="str">
        <f>IF(tbl_deal[[#This Row],[FolderPath]]="","",HYPERLINK(tbl_deal[[#This Row],[FolderPath]],"📂"))</f>
        <v/>
      </c>
      <c r="I303" s="129" t="str">
        <f>INDEX(Directory[],MATCH(tbl_deal[[#This Row],[Index]],Directory[Index],0),MATCH('DEAL DIRECTORY'!I$5,Directory[#Headers],0))</f>
        <v>SGC</v>
      </c>
      <c r="J303" s="129" t="str">
        <f>INDEX(Directory[],MATCH(tbl_deal[[#This Row],[Index]],Directory[Index],0),MATCH('DEAL DIRECTORY'!J$5,Directory[#Headers],0))</f>
        <v>n/a</v>
      </c>
      <c r="K303" s="129" t="str">
        <f>INDEX(Directory[],MATCH(tbl_deal[[#This Row],[Index]],Directory[Index],0),MATCH('DEAL DIRECTORY'!K$5,Directory[#Headers],0))</f>
        <v>n/a</v>
      </c>
      <c r="L303" s="129">
        <f>INDEX(Directory[],MATCH(tbl_deal[[#This Row],[Index]],Directory[Index],0),MATCH('DEAL DIRECTORY'!L$5,Directory[#Headers],0))</f>
        <v>3</v>
      </c>
      <c r="M303" s="129" t="str">
        <f>INDEX(Directory[],MATCH(tbl_deal[[#This Row],[Index]],Directory[Index],0),MATCH('DEAL DIRECTORY'!M$5,Directory[#Headers],0))</f>
        <v>杭州金投</v>
      </c>
      <c r="N303" s="129" t="str">
        <f>INDEX(Directory[],MATCH(tbl_deal[[#This Row],[Index]],Directory[Index],0),MATCH('DEAL DIRECTORY'!N$5,Directory[#Headers],0))</f>
        <v>--/--/BBB+</v>
      </c>
      <c r="O303" s="129" t="str">
        <f>INDEX(Directory[],MATCH(tbl_deal[[#This Row],[Index]],Directory[Index],0),MATCH('DEAL DIRECTORY'!O$5,Directory[#Headers],0))</f>
        <v>USD</v>
      </c>
      <c r="P303" s="129">
        <f>INDEX(Directory[],MATCH(tbl_deal[[#This Row],[Index]],Directory[Index],0),MATCH('DEAL DIRECTORY'!P$5,Directory[#Headers],0))</f>
        <v>2.6</v>
      </c>
      <c r="Q303" s="129" t="str">
        <f>INDEX(Directory[],MATCH(tbl_deal[[#This Row],[Index]],Directory[Index],0),MATCH('DEAL DIRECTORY'!Q$5,Directory[#Headers],0))</f>
        <v>5</v>
      </c>
      <c r="R303" s="129" t="str">
        <f>INDEX(Directory[],MATCH(tbl_deal[[#This Row],[Index]],Directory[Index],0),MATCH('DEAL DIRECTORY'!R$5,Directory[#Headers],0))</f>
        <v>3.2%</v>
      </c>
      <c r="S303" s="129" t="str">
        <f>INDEX(Directory[],MATCH(tbl_deal[[#This Row],[Index]],Directory[Index],0),MATCH('DEAL DIRECTORY'!S$5,Directory[#Headers],0))</f>
        <v>3.7%a</v>
      </c>
      <c r="T303" s="129" t="str">
        <f>INDEX(Directory[],MATCH(tbl_deal[[#This Row],[Index]],Directory[Index],0),MATCH('DEAL DIRECTORY'!T$5,Directory[#Headers],0))</f>
        <v>n/a</v>
      </c>
      <c r="U303" s="129" t="str">
        <f>INDEX(Directory[],MATCH(tbl_deal[[#This Row],[Index]],Directory[Index],0),MATCH('DEAL DIRECTORY'!U$5,Directory[#Headers],0))</f>
        <v>--</v>
      </c>
      <c r="V303" s="131">
        <f>INDEX(Directory[],MATCH(tbl_deal[[#This Row],[Index]],Directory[Index],0),MATCH('DEAL DIRECTORY'!V$5,Directory[#Headers],0))</f>
        <v>0</v>
      </c>
      <c r="W303" s="129" t="str">
        <f>INDEX(Directory[],MATCH(tbl_deal[[#This Row],[Index]],Directory[Index],0),MATCH('DEAL DIRECTORY'!W$5,Directory[#Headers],0))</f>
        <v>担保</v>
      </c>
      <c r="X303" s="129" t="str">
        <f>INDEX(Directory[],MATCH(tbl_deal[[#This Row],[Index]],Directory[Index],0),MATCH('DEAL DIRECTORY'!X$5,Directory[#Headers],0))</f>
        <v>--</v>
      </c>
      <c r="Y303" s="129" t="str">
        <f>INDEX(Directory[],MATCH(tbl_deal[[#This Row],[Index]],Directory[Index],0),MATCH('DEAL DIRECTORY'!Y$5,Directory[#Headers],0))</f>
        <v>港交所</v>
      </c>
      <c r="Z303" s="129" t="str">
        <f>INDEX(Directory[],MATCH(tbl_deal[[#This Row],[Index]],Directory[Index],0),MATCH('DEAL DIRECTORY'!Z$5,Directory[#Headers],0))</f>
        <v/>
      </c>
      <c r="AA303" s="129" t="str">
        <f>INDEX(Directory[],MATCH(tbl_deal[[#This Row],[Index]],Directory[Index],0),MATCH('DEAL DIRECTORY'!AA$5,Directory[#Headers],0))</f>
        <v/>
      </c>
      <c r="AB303" s="129" t="str">
        <f>INDEX(Directory[],MATCH(tbl_deal[[#This Row],[Index]],Directory[Index],0),MATCH('DEAL DIRECTORY'!AB$5,Directory[#Headers],0))</f>
        <v>BISL,港分</v>
      </c>
      <c r="AC303" s="129" t="str">
        <f>INDEX(Directory[],MATCH(tbl_deal[[#This Row],[Index]],Directory[Index],0),MATCH('DEAL DIRECTORY'!AC$5,Directory[#Headers],0))</f>
        <v>Sole</v>
      </c>
      <c r="AD303" s="129" t="str">
        <f>INDEX(Directory[],MATCH(tbl_deal[[#This Row],[Index]],Directory[Index],0),MATCH('DEAL DIRECTORY'!AD$5,Directory[#Headers],0))</f>
        <v>--</v>
      </c>
      <c r="AE303" s="129" t="str">
        <f>INDEX(Directory[],MATCH(tbl_deal[[#This Row],[Index]],Directory[Index],0),MATCH('DEAL DIRECTORY'!AE$5,Directory[#Headers],0))</f>
        <v>--</v>
      </c>
      <c r="AF303" s="129" t="str">
        <f>INDEX(Directory[],MATCH(tbl_deal[[#This Row],[Index]],Directory[Index],0),MATCH('DEAL DIRECTORY'!AF$5,Directory[#Headers],0))</f>
        <v>N</v>
      </c>
      <c r="AG303" s="129" t="str">
        <f>INDEX(Directory[],MATCH(tbl_deal[[#This Row],[Index]],Directory[Index],0),MATCH('DEAL DIRECTORY'!AG$5,Directory[#Headers],0))</f>
        <v>杭州市金融投资集团有限公司</v>
      </c>
      <c r="AH303" s="129" t="str">
        <f>INDEX(Directory[],MATCH(tbl_deal[[#This Row],[Index]],Directory[Index],0),MATCH('DEAL DIRECTORY'!AH$5,Directory[#Headers],0))</f>
        <v>n/a</v>
      </c>
      <c r="AI303" s="129" t="str">
        <f>INDEX(Directory[],MATCH(tbl_deal[[#This Row],[Index]],Directory[Index],0),MATCH('DEAL DIRECTORY'!AI$5,Directory[#Headers],0))</f>
        <v>n/a</v>
      </c>
      <c r="AJ303" s="129" t="str">
        <f>INDEX(Directory[],MATCH(tbl_deal[[#This Row],[Index]],Directory[Index],0),MATCH('DEAL DIRECTORY'!AJ$5,Directory[#Headers],0))</f>
        <v>浙江</v>
      </c>
      <c r="AK303" s="129" t="str">
        <f>INDEX(Directory[],MATCH(tbl_deal[[#This Row],[Index]],Directory[Index],0),MATCH('DEAL DIRECTORY'!AK$5,Directory[#Headers],0))</f>
        <v>杭州市</v>
      </c>
      <c r="AL303" s="129" t="str">
        <f>INDEX(Directory[],MATCH(tbl_deal[[#This Row],[Index]],Directory[Index],0),MATCH('DEAL DIRECTORY'!AL$5,Directory[#Headers],0))</f>
        <v>--</v>
      </c>
      <c r="AM303" s="129" t="str">
        <f>INDEX(Directory[],MATCH(tbl_deal[[#This Row],[Index]],Directory[Index],0),MATCH('DEAL DIRECTORY'!AM$5,Directory[#Headers],0))</f>
        <v>--</v>
      </c>
      <c r="AN303" s="129" t="str">
        <f>INDEX(Directory[],MATCH(tbl_deal[[#This Row],[Index]],Directory[Index],0),MATCH('DEAL DIRECTORY'!AN$5,Directory[#Headers],0))</f>
        <v>--</v>
      </c>
      <c r="AO303" s="132" t="str">
        <f>IF(ISBLANK(INDEX(Directory[],MATCH(tbl_deal[[#This Row],[Index]],Directory[Index],0),MATCH('DEAL DIRECTORY'!AO$5,Directory[#Headers],0))),"--",INDEX(Directory[],MATCH(tbl_deal[[#This Row],[Index]],Directory[Index],0),MATCH('DEAL DIRECTORY'!AO$5,Directory[#Headers],0)))</f>
        <v>--</v>
      </c>
      <c r="AP303" s="129">
        <f>INDEX(Directory[],MATCH(tbl_deal[[#This Row],[Index]],Directory[Index],0),MATCH('DEAL DIRECTORY'!AP$5,Directory[#Headers],0))</f>
        <v>2.6</v>
      </c>
      <c r="AQ303" s="129">
        <f>INDEX(Directory[],MATCH(tbl_deal[[#This Row],[Index]],Directory[Index],0),MATCH('DEAL DIRECTORY'!AQ$5,Directory[#Headers],0))</f>
        <v>18.184999999999999</v>
      </c>
      <c r="AR303" s="129">
        <f>INDEX(Directory[],MATCH(tbl_deal[[#This Row],[Index]],Directory[Index],0),MATCH('DEAL DIRECTORY'!AR$5,Directory[#Headers],0))</f>
        <v>20.155000000000001</v>
      </c>
      <c r="AS303" s="129" t="str">
        <f>INDEX(Directory[],MATCH(tbl_deal[[#This Row],[Index]],Directory[Index],0),MATCH('DEAL DIRECTORY'!AS$5,Directory[#Headers],0))</f>
        <v>地方国企</v>
      </c>
      <c r="AT303" s="129" t="str">
        <f>INDEX(Directory[],MATCH(tbl_deal[[#This Row],[Index]],Directory[Index],0),MATCH('DEAL DIRECTORY'!AT$5,Directory[#Headers],0))</f>
        <v>地方平台</v>
      </c>
      <c r="AU303" s="129" t="str">
        <f>INDEX(Directory[],MATCH(tbl_deal[[#This Row],[Index]],Directory[Index],0),MATCH('DEAL DIRECTORY'!AU$5,Directory[#Headers],0))</f>
        <v>--</v>
      </c>
      <c r="AV303" s="129" t="str">
        <f>INDEX(Directory[],MATCH(tbl_deal[[#This Row],[Index]],Directory[Index],0),MATCH('DEAL DIRECTORY'!AV$5,Directory[#Headers],0))</f>
        <v>担保</v>
      </c>
      <c r="AW303" s="129" t="str">
        <f>INDEX(Directory[],MATCH(tbl_deal[[#This Row],[Index]],Directory[Index],0),MATCH('DEAL DIRECTORY'!AW$5,Directory[#Headers],0))</f>
        <v>投资级</v>
      </c>
      <c r="AX303" s="129" t="str">
        <f>INDEX(Directory[],MATCH(tbl_deal[[#This Row],[Index]],Directory[Index],0),MATCH('DEAL DIRECTORY'!AX$5,Directory[#Headers],0))</f>
        <v>2-3亿</v>
      </c>
      <c r="AY303" s="133" t="str">
        <f>INDEX(Directory[],MATCH(tbl_deal[[#This Row],[Index]],Directory[Index],0),MATCH('DEAL DIRECTORY'!AY$5,Directory[#Headers],0))</f>
        <v>20年</v>
      </c>
      <c r="AZ303" s="129" t="str">
        <f>INDEX(Directory[],MATCH(tbl_deal[[#This Row],[Index]],Directory[Index],0),MATCH('DEAL DIRECTORY'!AZ$5,Directory[#Headers],0))</f>
        <v>Q3</v>
      </c>
      <c r="BA303" s="129" t="str">
        <f>INDEX(Directory[],MATCH(tbl_deal[[#This Row],[Index]],Directory[Index],0),MATCH('DEAL DIRECTORY'!BA$5,Directory[#Headers],0))</f>
        <v>07月</v>
      </c>
      <c r="BB303" s="129" t="str">
        <f>INDEX(Directory[],MATCH(tbl_deal[[#This Row],[Index]],Directory[Index],0),MATCH('DEAL DIRECTORY'!BB$5,Directory[#Headers],0))</f>
        <v>SOE Creds</v>
      </c>
      <c r="BC303" s="129" t="str">
        <f>INDEX(Directory[],MATCH(tbl_deal[[#This Row],[Index]],Directory[Index],0),MATCH('DEAL DIRECTORY'!BC$5,Directory[#Headers],0))</f>
        <v>HFI INTERNATIONAL HONG KONG LTD</v>
      </c>
      <c r="BD303" s="129" t="str">
        <f>INDEX(Directory[],MATCH(tbl_deal[[#This Row],[Index]],Directory[Index],0),MATCH('DEAL DIRECTORY'!BD$5,Directory[#Headers],0))</f>
        <v>XS2189769057</v>
      </c>
      <c r="BE303" s="137" t="str">
        <f>INDEX(Directory[],MATCH(tbl_deal[[#This Row],[Index]],Directory[Index],0),MATCH('DEAL DIRECTORY'!BE$5,Directory[#Headers],0))</f>
        <v>20年07月</v>
      </c>
      <c r="BF303" s="137" t="str">
        <f>INDEX(Directory[],MATCH(tbl_deal[[#This Row],[Index]],Directory[Index],0),MATCH('DEAL DIRECTORY'!BF$5,Directory[#Headers],0))</f>
        <v>杭州金投</v>
      </c>
      <c r="BG303" s="137" t="str">
        <f>INDEX(Directory[],MATCH(tbl_deal[[#This Row],[Index]],Directory[Index],0),MATCH('DEAL DIRECTORY'!BG$5,Directory[#Headers],0))</f>
        <v>--/--/BBB+</v>
      </c>
      <c r="BH303" s="137" t="str">
        <f>INDEX(Directory[],MATCH(tbl_deal[[#This Row],[Index]],Directory[Index],0),MATCH('DEAL DIRECTORY'!BH$5,Directory[#Headers],0))</f>
        <v>高级债</v>
      </c>
      <c r="BI303" s="137" t="str">
        <f>INDEX(Directory[],MATCH(tbl_deal[[#This Row],[Index]],Directory[Index],0),MATCH('DEAL DIRECTORY'!BI$5,Directory[#Headers],0))</f>
        <v>2.6亿美元</v>
      </c>
      <c r="BJ303" s="137" t="str">
        <f>INDEX(Directory[],MATCH(tbl_deal[[#This Row],[Index]],Directory[Index],0),MATCH('DEAL DIRECTORY'!BJ$5,Directory[#Headers],0))</f>
        <v>5年</v>
      </c>
      <c r="BK303" s="137" t="str">
        <f>INDEX(Directory[],MATCH(tbl_deal[[#This Row],[Index]],Directory[Index],0),MATCH('DEAL DIRECTORY'!BK$5,Directory[#Headers],0))</f>
        <v>3.2%</v>
      </c>
      <c r="BL303" s="137" t="str">
        <f>INDEX(Directory[],MATCH(tbl_deal[[#This Row],[Index]],Directory[Index],0),MATCH('DEAL DIRECTORY'!BL$5,Directory[#Headers],0))</f>
        <v>独家全球协调人</v>
      </c>
      <c r="BM303" s="129" t="str">
        <f>INDEX(Directory[],MATCH(tbl_deal[[#This Row],[Index]],Directory[Index],0),MATCH('DEAL DIRECTORY'!BM$5,Directory[#Headers],0))</f>
        <v/>
      </c>
      <c r="BN303" s="4"/>
      <c r="BO303" s="4"/>
      <c r="BP303" s="4"/>
    </row>
    <row r="304" spans="3:68" ht="20.25" customHeight="1" x14ac:dyDescent="0.25">
      <c r="C304" s="129">
        <f>Directory[[#This Row],[Index]]</f>
        <v>167</v>
      </c>
      <c r="D304" s="130">
        <f>INDEX(Directory[],MATCH(tbl_deal[[#This Row],[Index]],Directory[Index],0),MATCH('DEAL DIRECTORY'!D$5,Directory[#Headers],0))</f>
        <v>44021</v>
      </c>
      <c r="E304" s="129" t="str">
        <f>INDEX(Directory[],MATCH(tbl_deal[[#This Row],[Index]],Directory[Index],0),MATCH('DEAL DIRECTORY'!E$5,Directory[#Headers],0))</f>
        <v/>
      </c>
      <c r="F304" s="129" t="str">
        <f>INDEX(Directory[],MATCH(tbl_deal[[#This Row],[Index]],Directory[Index],0),MATCH('DEAL DIRECTORY'!F$5,Directory[#Headers],0))</f>
        <v/>
      </c>
      <c r="G304" s="129" t="str">
        <f>INDEX(Directory[],MATCH(tbl_deal[[#This Row],[Index]],Directory[Index],0),MATCH('DEAL DIRECTORY'!G$5,Directory[#Headers],0))</f>
        <v>ROC II</v>
      </c>
      <c r="H304" s="135" t="str">
        <f>IF(tbl_deal[[#This Row],[FolderPath]]="","",HYPERLINK(tbl_deal[[#This Row],[FolderPath]],"📂"))</f>
        <v/>
      </c>
      <c r="I304" s="129" t="str">
        <f>INDEX(Directory[],MATCH(tbl_deal[[#This Row],[Index]],Directory[Index],0),MATCH('DEAL DIRECTORY'!I$5,Directory[#Headers],0))</f>
        <v>JBR</v>
      </c>
      <c r="J304" s="129" t="str">
        <f>INDEX(Directory[],MATCH(tbl_deal[[#This Row],[Index]],Directory[Index],0),MATCH('DEAL DIRECTORY'!J$5,Directory[#Headers],0))</f>
        <v>n/a</v>
      </c>
      <c r="K304" s="129" t="str">
        <f>INDEX(Directory[],MATCH(tbl_deal[[#This Row],[Index]],Directory[Index],0),MATCH('DEAL DIRECTORY'!K$5,Directory[#Headers],0))</f>
        <v>n/a</v>
      </c>
      <c r="L304" s="129">
        <f>INDEX(Directory[],MATCH(tbl_deal[[#This Row],[Index]],Directory[Index],0),MATCH('DEAL DIRECTORY'!L$5,Directory[#Headers],0))</f>
        <v>2</v>
      </c>
      <c r="M304" s="129" t="str">
        <f>INDEX(Directory[],MATCH(tbl_deal[[#This Row],[Index]],Directory[Index],0),MATCH('DEAL DIRECTORY'!M$5,Directory[#Headers],0))</f>
        <v>山能集团</v>
      </c>
      <c r="N304" s="129" t="str">
        <f>INDEX(Directory[],MATCH(tbl_deal[[#This Row],[Index]],Directory[Index],0),MATCH('DEAL DIRECTORY'!N$5,Directory[#Headers],0))</f>
        <v>--/--/--</v>
      </c>
      <c r="O304" s="129" t="str">
        <f>INDEX(Directory[],MATCH(tbl_deal[[#This Row],[Index]],Directory[Index],0),MATCH('DEAL DIRECTORY'!O$5,Directory[#Headers],0))</f>
        <v>USD</v>
      </c>
      <c r="P304" s="129">
        <f>INDEX(Directory[],MATCH(tbl_deal[[#This Row],[Index]],Directory[Index],0),MATCH('DEAL DIRECTORY'!P$5,Directory[#Headers],0))</f>
        <v>1</v>
      </c>
      <c r="Q304" s="129" t="str">
        <f>INDEX(Directory[],MATCH(tbl_deal[[#This Row],[Index]],Directory[Index],0),MATCH('DEAL DIRECTORY'!Q$5,Directory[#Headers],0))</f>
        <v>3</v>
      </c>
      <c r="R304" s="129" t="str">
        <f>INDEX(Directory[],MATCH(tbl_deal[[#This Row],[Index]],Directory[Index],0),MATCH('DEAL DIRECTORY'!R$5,Directory[#Headers],0))</f>
        <v>4.2%</v>
      </c>
      <c r="S304" s="129" t="str">
        <f>INDEX(Directory[],MATCH(tbl_deal[[#This Row],[Index]],Directory[Index],0),MATCH('DEAL DIRECTORY'!S$5,Directory[#Headers],0))</f>
        <v>4.5%a</v>
      </c>
      <c r="T304" s="129" t="str">
        <f>INDEX(Directory[],MATCH(tbl_deal[[#This Row],[Index]],Directory[Index],0),MATCH('DEAL DIRECTORY'!T$5,Directory[#Headers],0))</f>
        <v>n/a</v>
      </c>
      <c r="U304" s="129" t="str">
        <f>INDEX(Directory[],MATCH(tbl_deal[[#This Row],[Index]],Directory[Index],0),MATCH('DEAL DIRECTORY'!U$5,Directory[#Headers],0))</f>
        <v>--</v>
      </c>
      <c r="V304" s="131">
        <f>INDEX(Directory[],MATCH(tbl_deal[[#This Row],[Index]],Directory[Index],0),MATCH('DEAL DIRECTORY'!V$5,Directory[#Headers],0))</f>
        <v>0</v>
      </c>
      <c r="W304" s="129" t="str">
        <f>INDEX(Directory[],MATCH(tbl_deal[[#This Row],[Index]],Directory[Index],0),MATCH('DEAL DIRECTORY'!W$5,Directory[#Headers],0))</f>
        <v>担保</v>
      </c>
      <c r="X304" s="129" t="str">
        <f>INDEX(Directory[],MATCH(tbl_deal[[#This Row],[Index]],Directory[Index],0),MATCH('DEAL DIRECTORY'!X$5,Directory[#Headers],0))</f>
        <v>--</v>
      </c>
      <c r="Y304" s="129" t="str">
        <f>INDEX(Directory[],MATCH(tbl_deal[[#This Row],[Index]],Directory[Index],0),MATCH('DEAL DIRECTORY'!Y$5,Directory[#Headers],0))</f>
        <v>新交所</v>
      </c>
      <c r="Z304" s="129" t="str">
        <f>INDEX(Directory[],MATCH(tbl_deal[[#This Row],[Index]],Directory[Index],0),MATCH('DEAL DIRECTORY'!Z$5,Directory[#Headers],0))</f>
        <v/>
      </c>
      <c r="AA304" s="129" t="str">
        <f>INDEX(Directory[],MATCH(tbl_deal[[#This Row],[Index]],Directory[Index],0),MATCH('DEAL DIRECTORY'!AA$5,Directory[#Headers],0))</f>
        <v/>
      </c>
      <c r="AB304" s="129" t="str">
        <f>INDEX(Directory[],MATCH(tbl_deal[[#This Row],[Index]],Directory[Index],0),MATCH('DEAL DIRECTORY'!AB$5,Directory[#Headers],0))</f>
        <v>BISL,港分</v>
      </c>
      <c r="AC304" s="129" t="str">
        <f>INDEX(Directory[],MATCH(tbl_deal[[#This Row],[Index]],Directory[Index],0),MATCH('DEAL DIRECTORY'!AC$5,Directory[#Headers],0))</f>
        <v>--</v>
      </c>
      <c r="AD304" s="129" t="str">
        <f>INDEX(Directory[],MATCH(tbl_deal[[#This Row],[Index]],Directory[Index],0),MATCH('DEAL DIRECTORY'!AD$5,Directory[#Headers],0))</f>
        <v>--</v>
      </c>
      <c r="AE304" s="129" t="str">
        <f>INDEX(Directory[],MATCH(tbl_deal[[#This Row],[Index]],Directory[Index],0),MATCH('DEAL DIRECTORY'!AE$5,Directory[#Headers],0))</f>
        <v>--</v>
      </c>
      <c r="AF304" s="129" t="str">
        <f>INDEX(Directory[],MATCH(tbl_deal[[#This Row],[Index]],Directory[Index],0),MATCH('DEAL DIRECTORY'!AF$5,Directory[#Headers],0))</f>
        <v>N</v>
      </c>
      <c r="AG304" s="129" t="str">
        <f>INDEX(Directory[],MATCH(tbl_deal[[#This Row],[Index]],Directory[Index],0),MATCH('DEAL DIRECTORY'!AG$5,Directory[#Headers],0))</f>
        <v>山东能源集团有限公司</v>
      </c>
      <c r="AH304" s="129" t="str">
        <f>INDEX(Directory[],MATCH(tbl_deal[[#This Row],[Index]],Directory[Index],0),MATCH('DEAL DIRECTORY'!AH$5,Directory[#Headers],0))</f>
        <v>n/a</v>
      </c>
      <c r="AI304" s="129" t="str">
        <f>INDEX(Directory[],MATCH(tbl_deal[[#This Row],[Index]],Directory[Index],0),MATCH('DEAL DIRECTORY'!AI$5,Directory[#Headers],0))</f>
        <v>n/a</v>
      </c>
      <c r="AJ304" s="129" t="str">
        <f>INDEX(Directory[],MATCH(tbl_deal[[#This Row],[Index]],Directory[Index],0),MATCH('DEAL DIRECTORY'!AJ$5,Directory[#Headers],0))</f>
        <v>山东</v>
      </c>
      <c r="AK304" s="129" t="str">
        <f>INDEX(Directory[],MATCH(tbl_deal[[#This Row],[Index]],Directory[Index],0),MATCH('DEAL DIRECTORY'!AK$5,Directory[#Headers],0))</f>
        <v>济南市</v>
      </c>
      <c r="AL304" s="129" t="str">
        <f>INDEX(Directory[],MATCH(tbl_deal[[#This Row],[Index]],Directory[Index],0),MATCH('DEAL DIRECTORY'!AL$5,Directory[#Headers],0))</f>
        <v>--</v>
      </c>
      <c r="AM304" s="129" t="str">
        <f>INDEX(Directory[],MATCH(tbl_deal[[#This Row],[Index]],Directory[Index],0),MATCH('DEAL DIRECTORY'!AM$5,Directory[#Headers],0))</f>
        <v>--</v>
      </c>
      <c r="AN304" s="129" t="str">
        <f>INDEX(Directory[],MATCH(tbl_deal[[#This Row],[Index]],Directory[Index],0),MATCH('DEAL DIRECTORY'!AN$5,Directory[#Headers],0))</f>
        <v>--</v>
      </c>
      <c r="AO304" s="132" t="str">
        <f>IF(ISBLANK(INDEX(Directory[],MATCH(tbl_deal[[#This Row],[Index]],Directory[Index],0),MATCH('DEAL DIRECTORY'!AO$5,Directory[#Headers],0))),"--",INDEX(Directory[],MATCH(tbl_deal[[#This Row],[Index]],Directory[Index],0),MATCH('DEAL DIRECTORY'!AO$5,Directory[#Headers],0)))</f>
        <v>--</v>
      </c>
      <c r="AP304" s="129">
        <f>INDEX(Directory[],MATCH(tbl_deal[[#This Row],[Index]],Directory[Index],0),MATCH('DEAL DIRECTORY'!AP$5,Directory[#Headers],0))</f>
        <v>1</v>
      </c>
      <c r="AQ304" s="129">
        <f>INDEX(Directory[],MATCH(tbl_deal[[#This Row],[Index]],Directory[Index],0),MATCH('DEAL DIRECTORY'!AQ$5,Directory[#Headers],0))</f>
        <v>6.9939999999999998</v>
      </c>
      <c r="AR304" s="129">
        <f>INDEX(Directory[],MATCH(tbl_deal[[#This Row],[Index]],Directory[Index],0),MATCH('DEAL DIRECTORY'!AR$5,Directory[#Headers],0))</f>
        <v>7.7519999999999998</v>
      </c>
      <c r="AS304" s="129" t="str">
        <f>INDEX(Directory[],MATCH(tbl_deal[[#This Row],[Index]],Directory[Index],0),MATCH('DEAL DIRECTORY'!AS$5,Directory[#Headers],0))</f>
        <v>地方国企</v>
      </c>
      <c r="AT304" s="129" t="str">
        <f>INDEX(Directory[],MATCH(tbl_deal[[#This Row],[Index]],Directory[Index],0),MATCH('DEAL DIRECTORY'!AT$5,Directory[#Headers],0))</f>
        <v>产业</v>
      </c>
      <c r="AU304" s="129" t="str">
        <f>INDEX(Directory[],MATCH(tbl_deal[[#This Row],[Index]],Directory[Index],0),MATCH('DEAL DIRECTORY'!AU$5,Directory[#Headers],0))</f>
        <v>--</v>
      </c>
      <c r="AV304" s="129" t="str">
        <f>INDEX(Directory[],MATCH(tbl_deal[[#This Row],[Index]],Directory[Index],0),MATCH('DEAL DIRECTORY'!AV$5,Directory[#Headers],0))</f>
        <v>担保</v>
      </c>
      <c r="AW304" s="129" t="str">
        <f>INDEX(Directory[],MATCH(tbl_deal[[#This Row],[Index]],Directory[Index],0),MATCH('DEAL DIRECTORY'!AW$5,Directory[#Headers],0))</f>
        <v>无评级</v>
      </c>
      <c r="AX304" s="129" t="str">
        <f>INDEX(Directory[],MATCH(tbl_deal[[#This Row],[Index]],Directory[Index],0),MATCH('DEAL DIRECTORY'!AX$5,Directory[#Headers],0))</f>
        <v>≤2亿</v>
      </c>
      <c r="AY304" s="133" t="str">
        <f>INDEX(Directory[],MATCH(tbl_deal[[#This Row],[Index]],Directory[Index],0),MATCH('DEAL DIRECTORY'!AY$5,Directory[#Headers],0))</f>
        <v>20年</v>
      </c>
      <c r="AZ304" s="129" t="str">
        <f>INDEX(Directory[],MATCH(tbl_deal[[#This Row],[Index]],Directory[Index],0),MATCH('DEAL DIRECTORY'!AZ$5,Directory[#Headers],0))</f>
        <v>Q3</v>
      </c>
      <c r="BA304" s="129" t="str">
        <f>INDEX(Directory[],MATCH(tbl_deal[[#This Row],[Index]],Directory[Index],0),MATCH('DEAL DIRECTORY'!BA$5,Directory[#Headers],0))</f>
        <v>07月</v>
      </c>
      <c r="BB304" s="129" t="str">
        <f>INDEX(Directory[],MATCH(tbl_deal[[#This Row],[Index]],Directory[Index],0),MATCH('DEAL DIRECTORY'!BB$5,Directory[#Headers],0))</f>
        <v>SOE Creds</v>
      </c>
      <c r="BC304" s="129" t="str">
        <f>INDEX(Directory[],MATCH(tbl_deal[[#This Row],[Index]],Directory[Index],0),MATCH('DEAL DIRECTORY'!BC$5,Directory[#Headers],0))</f>
        <v>SHANDONG ENERGY AUSTRALIA PTY LTD</v>
      </c>
      <c r="BD304" s="129" t="str">
        <f>INDEX(Directory[],MATCH(tbl_deal[[#This Row],[Index]],Directory[Index],0),MATCH('DEAL DIRECTORY'!BD$5,Directory[#Headers],0))</f>
        <v>XS2199572111</v>
      </c>
      <c r="BE304" s="137" t="str">
        <f>INDEX(Directory[],MATCH(tbl_deal[[#This Row],[Index]],Directory[Index],0),MATCH('DEAL DIRECTORY'!BE$5,Directory[#Headers],0))</f>
        <v>20年07月</v>
      </c>
      <c r="BF304" s="137" t="str">
        <f>INDEX(Directory[],MATCH(tbl_deal[[#This Row],[Index]],Directory[Index],0),MATCH('DEAL DIRECTORY'!BF$5,Directory[#Headers],0))</f>
        <v>山能集团</v>
      </c>
      <c r="BG304" s="137" t="str">
        <f>INDEX(Directory[],MATCH(tbl_deal[[#This Row],[Index]],Directory[Index],0),MATCH('DEAL DIRECTORY'!BG$5,Directory[#Headers],0))</f>
        <v>--/--/--</v>
      </c>
      <c r="BH304" s="137" t="str">
        <f>INDEX(Directory[],MATCH(tbl_deal[[#This Row],[Index]],Directory[Index],0),MATCH('DEAL DIRECTORY'!BH$5,Directory[#Headers],0))</f>
        <v>高级债</v>
      </c>
      <c r="BI304" s="137" t="str">
        <f>INDEX(Directory[],MATCH(tbl_deal[[#This Row],[Index]],Directory[Index],0),MATCH('DEAL DIRECTORY'!BI$5,Directory[#Headers],0))</f>
        <v>1亿美元</v>
      </c>
      <c r="BJ304" s="137" t="str">
        <f>INDEX(Directory[],MATCH(tbl_deal[[#This Row],[Index]],Directory[Index],0),MATCH('DEAL DIRECTORY'!BJ$5,Directory[#Headers],0))</f>
        <v>3年</v>
      </c>
      <c r="BK304" s="137" t="str">
        <f>INDEX(Directory[],MATCH(tbl_deal[[#This Row],[Index]],Directory[Index],0),MATCH('DEAL DIRECTORY'!BK$5,Directory[#Headers],0))</f>
        <v>4.2%</v>
      </c>
      <c r="BL304" s="137" t="str">
        <f>INDEX(Directory[],MATCH(tbl_deal[[#This Row],[Index]],Directory[Index],0),MATCH('DEAL DIRECTORY'!BL$5,Directory[#Headers],0))</f>
        <v>账簿管理人</v>
      </c>
      <c r="BM304" s="129" t="str">
        <f>INDEX(Directory[],MATCH(tbl_deal[[#This Row],[Index]],Directory[Index],0),MATCH('DEAL DIRECTORY'!BM$5,Directory[#Headers],0))</f>
        <v/>
      </c>
      <c r="BN304" s="4"/>
      <c r="BO304" s="4"/>
      <c r="BP304" s="4"/>
    </row>
    <row r="305" spans="3:68" ht="20.25" customHeight="1" x14ac:dyDescent="0.25">
      <c r="C305" s="129">
        <f>Directory[[#This Row],[Index]]</f>
        <v>166</v>
      </c>
      <c r="D305" s="130">
        <f>INDEX(Directory[],MATCH(tbl_deal[[#This Row],[Index]],Directory[Index],0),MATCH('DEAL DIRECTORY'!D$5,Directory[#Headers],0))</f>
        <v>44019</v>
      </c>
      <c r="E305" s="129" t="str">
        <f>INDEX(Directory[],MATCH(tbl_deal[[#This Row],[Index]],Directory[Index],0),MATCH('DEAL DIRECTORY'!E$5,Directory[#Headers],0))</f>
        <v/>
      </c>
      <c r="F305" s="129" t="str">
        <f>INDEX(Directory[],MATCH(tbl_deal[[#This Row],[Index]],Directory[Index],0),MATCH('DEAL DIRECTORY'!F$5,Directory[#Headers],0))</f>
        <v/>
      </c>
      <c r="G305" s="129" t="str">
        <f>INDEX(Directory[],MATCH(tbl_deal[[#This Row],[Index]],Directory[Index],0),MATCH('DEAL DIRECTORY'!G$5,Directory[#Headers],0))</f>
        <v>BMHK 2020 II</v>
      </c>
      <c r="H305" s="135" t="str">
        <f>IF(tbl_deal[[#This Row],[FolderPath]]="","",HYPERLINK(tbl_deal[[#This Row],[FolderPath]],"📂"))</f>
        <v/>
      </c>
      <c r="I305" s="129" t="str">
        <f>INDEX(Directory[],MATCH(tbl_deal[[#This Row],[Index]],Directory[Index],0),MATCH('DEAL DIRECTORY'!I$5,Directory[#Headers],0))</f>
        <v>JBR</v>
      </c>
      <c r="J305" s="129" t="str">
        <f>INDEX(Directory[],MATCH(tbl_deal[[#This Row],[Index]],Directory[Index],0),MATCH('DEAL DIRECTORY'!J$5,Directory[#Headers],0))</f>
        <v>n/a</v>
      </c>
      <c r="K305" s="129" t="str">
        <f>INDEX(Directory[],MATCH(tbl_deal[[#This Row],[Index]],Directory[Index],0),MATCH('DEAL DIRECTORY'!K$5,Directory[#Headers],0))</f>
        <v>n/a</v>
      </c>
      <c r="L305" s="129">
        <f>INDEX(Directory[],MATCH(tbl_deal[[#This Row],[Index]],Directory[Index],0),MATCH('DEAL DIRECTORY'!L$5,Directory[#Headers],0))</f>
        <v>7</v>
      </c>
      <c r="M305" s="129" t="str">
        <f>INDEX(Directory[],MATCH(tbl_deal[[#This Row],[Index]],Directory[Index],0),MATCH('DEAL DIRECTORY'!M$5,Directory[#Headers],0))</f>
        <v>交银金租</v>
      </c>
      <c r="N305" s="129" t="str">
        <f>INDEX(Directory[],MATCH(tbl_deal[[#This Row],[Index]],Directory[Index],0),MATCH('DEAL DIRECTORY'!N$5,Directory[#Headers],0))</f>
        <v>A3/--/A</v>
      </c>
      <c r="O305" s="129" t="str">
        <f>INDEX(Directory[],MATCH(tbl_deal[[#This Row],[Index]],Directory[Index],0),MATCH('DEAL DIRECTORY'!O$5,Directory[#Headers],0))</f>
        <v>USD</v>
      </c>
      <c r="P305" s="129">
        <f>INDEX(Directory[],MATCH(tbl_deal[[#This Row],[Index]],Directory[Index],0),MATCH('DEAL DIRECTORY'!P$5,Directory[#Headers],0))</f>
        <v>4.5</v>
      </c>
      <c r="Q305" s="129" t="str">
        <f>INDEX(Directory[],MATCH(tbl_deal[[#This Row],[Index]],Directory[Index],0),MATCH('DEAL DIRECTORY'!Q$5,Directory[#Headers],0))</f>
        <v>5</v>
      </c>
      <c r="R305" s="129" t="str">
        <f>INDEX(Directory[],MATCH(tbl_deal[[#This Row],[Index]],Directory[Index],0),MATCH('DEAL DIRECTORY'!R$5,Directory[#Headers],0))</f>
        <v>3mL+170</v>
      </c>
      <c r="S305" s="129" t="str">
        <f>INDEX(Directory[],MATCH(tbl_deal[[#This Row],[Index]],Directory[Index],0),MATCH('DEAL DIRECTORY'!S$5,Directory[#Headers],0))</f>
        <v>3ML+210a</v>
      </c>
      <c r="T305" s="129" t="str">
        <f>INDEX(Directory[],MATCH(tbl_deal[[#This Row],[Index]],Directory[Index],0),MATCH('DEAL DIRECTORY'!T$5,Directory[#Headers],0))</f>
        <v>n/a</v>
      </c>
      <c r="U305" s="129" t="str">
        <f>INDEX(Directory[],MATCH(tbl_deal[[#This Row],[Index]],Directory[Index],0),MATCH('DEAL DIRECTORY'!U$5,Directory[#Headers],0))</f>
        <v>--</v>
      </c>
      <c r="V305" s="131">
        <f>INDEX(Directory[],MATCH(tbl_deal[[#This Row],[Index]],Directory[Index],0),MATCH('DEAL DIRECTORY'!V$5,Directory[#Headers],0))</f>
        <v>0</v>
      </c>
      <c r="W305" s="129" t="str">
        <f>INDEX(Directory[],MATCH(tbl_deal[[#This Row],[Index]],Directory[Index],0),MATCH('DEAL DIRECTORY'!W$5,Directory[#Headers],0))</f>
        <v>维好</v>
      </c>
      <c r="X305" s="129" t="str">
        <f>INDEX(Directory[],MATCH(tbl_deal[[#This Row],[Index]],Directory[Index],0),MATCH('DEAL DIRECTORY'!X$5,Directory[#Headers],0))</f>
        <v>浮息债券</v>
      </c>
      <c r="Y305" s="129" t="str">
        <f>INDEX(Directory[],MATCH(tbl_deal[[#This Row],[Index]],Directory[Index],0),MATCH('DEAL DIRECTORY'!Y$5,Directory[#Headers],0))</f>
        <v>港交所</v>
      </c>
      <c r="Z305" s="129" t="str">
        <f>INDEX(Directory[],MATCH(tbl_deal[[#This Row],[Index]],Directory[Index],0),MATCH('DEAL DIRECTORY'!Z$5,Directory[#Headers],0))</f>
        <v>浮息</v>
      </c>
      <c r="AA305" s="129" t="str">
        <f>INDEX(Directory[],MATCH(tbl_deal[[#This Row],[Index]],Directory[Index],0),MATCH('DEAL DIRECTORY'!AA$5,Directory[#Headers],0))</f>
        <v/>
      </c>
      <c r="AB305" s="129" t="str">
        <f>INDEX(Directory[],MATCH(tbl_deal[[#This Row],[Index]],Directory[Index],0),MATCH('DEAL DIRECTORY'!AB$5,Directory[#Headers],0))</f>
        <v>BISL,港分</v>
      </c>
      <c r="AC305" s="129" t="str">
        <f>INDEX(Directory[],MATCH(tbl_deal[[#This Row],[Index]],Directory[Index],0),MATCH('DEAL DIRECTORY'!AC$5,Directory[#Headers],0))</f>
        <v>--</v>
      </c>
      <c r="AD305" s="129" t="str">
        <f>INDEX(Directory[],MATCH(tbl_deal[[#This Row],[Index]],Directory[Index],0),MATCH('DEAL DIRECTORY'!AD$5,Directory[#Headers],0))</f>
        <v>--</v>
      </c>
      <c r="AE305" s="129" t="str">
        <f>INDEX(Directory[],MATCH(tbl_deal[[#This Row],[Index]],Directory[Index],0),MATCH('DEAL DIRECTORY'!AE$5,Directory[#Headers],0))</f>
        <v>角色不分层</v>
      </c>
      <c r="AF305" s="129" t="str">
        <f>INDEX(Directory[],MATCH(tbl_deal[[#This Row],[Index]],Directory[Index],0),MATCH('DEAL DIRECTORY'!AF$5,Directory[#Headers],0))</f>
        <v>N</v>
      </c>
      <c r="AG305" s="129" t="str">
        <f>INDEX(Directory[],MATCH(tbl_deal[[#This Row],[Index]],Directory[Index],0),MATCH('DEAL DIRECTORY'!AG$5,Directory[#Headers],0))</f>
        <v>交银金融租赁有限责任公司</v>
      </c>
      <c r="AH305" s="129" t="str">
        <f>INDEX(Directory[],MATCH(tbl_deal[[#This Row],[Index]],Directory[Index],0),MATCH('DEAL DIRECTORY'!AH$5,Directory[#Headers],0))</f>
        <v>n/a</v>
      </c>
      <c r="AI305" s="129" t="str">
        <f>INDEX(Directory[],MATCH(tbl_deal[[#This Row],[Index]],Directory[Index],0),MATCH('DEAL DIRECTORY'!AI$5,Directory[#Headers],0))</f>
        <v>n/a</v>
      </c>
      <c r="AJ305" s="129" t="str">
        <f>INDEX(Directory[],MATCH(tbl_deal[[#This Row],[Index]],Directory[Index],0),MATCH('DEAL DIRECTORY'!AJ$5,Directory[#Headers],0))</f>
        <v>上海</v>
      </c>
      <c r="AK305" s="129" t="str">
        <f>INDEX(Directory[],MATCH(tbl_deal[[#This Row],[Index]],Directory[Index],0),MATCH('DEAL DIRECTORY'!AK$5,Directory[#Headers],0))</f>
        <v>浦东新区</v>
      </c>
      <c r="AL305" s="129" t="str">
        <f>INDEX(Directory[],MATCH(tbl_deal[[#This Row],[Index]],Directory[Index],0),MATCH('DEAL DIRECTORY'!AL$5,Directory[#Headers],0))</f>
        <v>--</v>
      </c>
      <c r="AM305" s="129" t="str">
        <f>INDEX(Directory[],MATCH(tbl_deal[[#This Row],[Index]],Directory[Index],0),MATCH('DEAL DIRECTORY'!AM$5,Directory[#Headers],0))</f>
        <v>--</v>
      </c>
      <c r="AN305" s="129" t="str">
        <f>INDEX(Directory[],MATCH(tbl_deal[[#This Row],[Index]],Directory[Index],0),MATCH('DEAL DIRECTORY'!AN$5,Directory[#Headers],0))</f>
        <v>--</v>
      </c>
      <c r="AO305" s="132" t="str">
        <f>IF(ISBLANK(INDEX(Directory[],MATCH(tbl_deal[[#This Row],[Index]],Directory[Index],0),MATCH('DEAL DIRECTORY'!AO$5,Directory[#Headers],0))),"--",INDEX(Directory[],MATCH(tbl_deal[[#This Row],[Index]],Directory[Index],0),MATCH('DEAL DIRECTORY'!AO$5,Directory[#Headers],0)))</f>
        <v>--</v>
      </c>
      <c r="AP305" s="129">
        <f>INDEX(Directory[],MATCH(tbl_deal[[#This Row],[Index]],Directory[Index],0),MATCH('DEAL DIRECTORY'!AP$5,Directory[#Headers],0))</f>
        <v>4.5</v>
      </c>
      <c r="AQ305" s="129">
        <f>INDEX(Directory[],MATCH(tbl_deal[[#This Row],[Index]],Directory[Index],0),MATCH('DEAL DIRECTORY'!AQ$5,Directory[#Headers],0))</f>
        <v>31.562000000000001</v>
      </c>
      <c r="AR305" s="129">
        <f>INDEX(Directory[],MATCH(tbl_deal[[#This Row],[Index]],Directory[Index],0),MATCH('DEAL DIRECTORY'!AR$5,Directory[#Headers],0))</f>
        <v>34.884</v>
      </c>
      <c r="AS305" s="129" t="str">
        <f>INDEX(Directory[],MATCH(tbl_deal[[#This Row],[Index]],Directory[Index],0),MATCH('DEAL DIRECTORY'!AS$5,Directory[#Headers],0))</f>
        <v>央企(子)</v>
      </c>
      <c r="AT305" s="129" t="str">
        <f>INDEX(Directory[],MATCH(tbl_deal[[#This Row],[Index]],Directory[Index],0),MATCH('DEAL DIRECTORY'!AT$5,Directory[#Headers],0))</f>
        <v>金融机构</v>
      </c>
      <c r="AU305" s="129" t="str">
        <f>INDEX(Directory[],MATCH(tbl_deal[[#This Row],[Index]],Directory[Index],0),MATCH('DEAL DIRECTORY'!AU$5,Directory[#Headers],0))</f>
        <v>非银</v>
      </c>
      <c r="AV305" s="129" t="str">
        <f>INDEX(Directory[],MATCH(tbl_deal[[#This Row],[Index]],Directory[Index],0),MATCH('DEAL DIRECTORY'!AV$5,Directory[#Headers],0))</f>
        <v>维好</v>
      </c>
      <c r="AW305" s="129" t="str">
        <f>INDEX(Directory[],MATCH(tbl_deal[[#This Row],[Index]],Directory[Index],0),MATCH('DEAL DIRECTORY'!AW$5,Directory[#Headers],0))</f>
        <v>投资级</v>
      </c>
      <c r="AX305" s="129" t="str">
        <f>INDEX(Directory[],MATCH(tbl_deal[[#This Row],[Index]],Directory[Index],0),MATCH('DEAL DIRECTORY'!AX$5,Directory[#Headers],0))</f>
        <v>3-5亿</v>
      </c>
      <c r="AY305" s="133" t="str">
        <f>INDEX(Directory[],MATCH(tbl_deal[[#This Row],[Index]],Directory[Index],0),MATCH('DEAL DIRECTORY'!AY$5,Directory[#Headers],0))</f>
        <v>20年</v>
      </c>
      <c r="AZ305" s="129" t="str">
        <f>INDEX(Directory[],MATCH(tbl_deal[[#This Row],[Index]],Directory[Index],0),MATCH('DEAL DIRECTORY'!AZ$5,Directory[#Headers],0))</f>
        <v>Q3</v>
      </c>
      <c r="BA305" s="129" t="str">
        <f>INDEX(Directory[],MATCH(tbl_deal[[#This Row],[Index]],Directory[Index],0),MATCH('DEAL DIRECTORY'!BA$5,Directory[#Headers],0))</f>
        <v>07月</v>
      </c>
      <c r="BB305" s="129" t="str">
        <f>INDEX(Directory[],MATCH(tbl_deal[[#This Row],[Index]],Directory[Index],0),MATCH('DEAL DIRECTORY'!BB$5,Directory[#Headers],0))</f>
        <v>--</v>
      </c>
      <c r="BC305" s="129" t="str">
        <f>INDEX(Directory[],MATCH(tbl_deal[[#This Row],[Index]],Directory[Index],0),MATCH('DEAL DIRECTORY'!BC$5,Directory[#Headers],0))</f>
        <v>BOCOM LEASING MANAGEMENT HONG KONG CO LTD</v>
      </c>
      <c r="BD305" s="129" t="str">
        <f>INDEX(Directory[],MATCH(tbl_deal[[#This Row],[Index]],Directory[Index],0),MATCH('DEAL DIRECTORY'!BD$5,Directory[#Headers],0))</f>
        <v>XS2176772205</v>
      </c>
      <c r="BE305" s="137" t="str">
        <f>INDEX(Directory[],MATCH(tbl_deal[[#This Row],[Index]],Directory[Index],0),MATCH('DEAL DIRECTORY'!BE$5,Directory[#Headers],0))</f>
        <v>20年07月</v>
      </c>
      <c r="BF305" s="137" t="str">
        <f>INDEX(Directory[],MATCH(tbl_deal[[#This Row],[Index]],Directory[Index],0),MATCH('DEAL DIRECTORY'!BF$5,Directory[#Headers],0))</f>
        <v>交银金租</v>
      </c>
      <c r="BG305" s="137" t="str">
        <f>INDEX(Directory[],MATCH(tbl_deal[[#This Row],[Index]],Directory[Index],0),MATCH('DEAL DIRECTORY'!BG$5,Directory[#Headers],0))</f>
        <v>A3/--/A</v>
      </c>
      <c r="BH305" s="137" t="str">
        <f>INDEX(Directory[],MATCH(tbl_deal[[#This Row],[Index]],Directory[Index],0),MATCH('DEAL DIRECTORY'!BH$5,Directory[#Headers],0))</f>
        <v>浮息债券</v>
      </c>
      <c r="BI305" s="137" t="str">
        <f>INDEX(Directory[],MATCH(tbl_deal[[#This Row],[Index]],Directory[Index],0),MATCH('DEAL DIRECTORY'!BI$5,Directory[#Headers],0))</f>
        <v>4.5亿美元</v>
      </c>
      <c r="BJ305" s="137" t="str">
        <f>INDEX(Directory[],MATCH(tbl_deal[[#This Row],[Index]],Directory[Index],0),MATCH('DEAL DIRECTORY'!BJ$5,Directory[#Headers],0))</f>
        <v>5年</v>
      </c>
      <c r="BK305" s="137" t="str">
        <f>INDEX(Directory[],MATCH(tbl_deal[[#This Row],[Index]],Directory[Index],0),MATCH('DEAL DIRECTORY'!BK$5,Directory[#Headers],0))</f>
        <v>3mL+170</v>
      </c>
      <c r="BL305" s="137" t="str">
        <f>INDEX(Directory[],MATCH(tbl_deal[[#This Row],[Index]],Directory[Index],0),MATCH('DEAL DIRECTORY'!BL$5,Directory[#Headers],0))</f>
        <v>账簿管理人</v>
      </c>
      <c r="BM305" s="129" t="str">
        <f>INDEX(Directory[],MATCH(tbl_deal[[#This Row],[Index]],Directory[Index],0),MATCH('DEAL DIRECTORY'!BM$5,Directory[#Headers],0))</f>
        <v/>
      </c>
      <c r="BN305" s="4"/>
      <c r="BO305" s="4"/>
      <c r="BP305" s="4"/>
    </row>
    <row r="306" spans="3:68" ht="20.25" customHeight="1" x14ac:dyDescent="0.25">
      <c r="C306" s="129">
        <f>Directory[[#This Row],[Index]]</f>
        <v>165</v>
      </c>
      <c r="D306" s="130">
        <f>INDEX(Directory[],MATCH(tbl_deal[[#This Row],[Index]],Directory[Index],0),MATCH('DEAL DIRECTORY'!D$5,Directory[#Headers],0))</f>
        <v>44019</v>
      </c>
      <c r="E306" s="129" t="str">
        <f>INDEX(Directory[],MATCH(tbl_deal[[#This Row],[Index]],Directory[Index],0),MATCH('DEAL DIRECTORY'!E$5,Directory[#Headers],0))</f>
        <v/>
      </c>
      <c r="F306" s="129" t="str">
        <f>INDEX(Directory[],MATCH(tbl_deal[[#This Row],[Index]],Directory[Index],0),MATCH('DEAL DIRECTORY'!F$5,Directory[#Headers],0))</f>
        <v/>
      </c>
      <c r="G306" s="129" t="str">
        <f>INDEX(Directory[],MATCH(tbl_deal[[#This Row],[Index]],Directory[Index],0),MATCH('DEAL DIRECTORY'!G$5,Directory[#Headers],0))</f>
        <v>BMHK 2020 II</v>
      </c>
      <c r="H306" s="135" t="str">
        <f>IF(tbl_deal[[#This Row],[FolderPath]]="","",HYPERLINK(tbl_deal[[#This Row],[FolderPath]],"📂"))</f>
        <v/>
      </c>
      <c r="I306" s="129" t="str">
        <f>INDEX(Directory[],MATCH(tbl_deal[[#This Row],[Index]],Directory[Index],0),MATCH('DEAL DIRECTORY'!I$5,Directory[#Headers],0))</f>
        <v>JBR</v>
      </c>
      <c r="J306" s="129" t="str">
        <f>INDEX(Directory[],MATCH(tbl_deal[[#This Row],[Index]],Directory[Index],0),MATCH('DEAL DIRECTORY'!J$5,Directory[#Headers],0))</f>
        <v>n/a</v>
      </c>
      <c r="K306" s="129" t="str">
        <f>INDEX(Directory[],MATCH(tbl_deal[[#This Row],[Index]],Directory[Index],0),MATCH('DEAL DIRECTORY'!K$5,Directory[#Headers],0))</f>
        <v>n/a</v>
      </c>
      <c r="L306" s="129">
        <f>INDEX(Directory[],MATCH(tbl_deal[[#This Row],[Index]],Directory[Index],0),MATCH('DEAL DIRECTORY'!L$5,Directory[#Headers],0))</f>
        <v>7</v>
      </c>
      <c r="M306" s="129" t="str">
        <f>INDEX(Directory[],MATCH(tbl_deal[[#This Row],[Index]],Directory[Index],0),MATCH('DEAL DIRECTORY'!M$5,Directory[#Headers],0))</f>
        <v>交银金租</v>
      </c>
      <c r="N306" s="129" t="str">
        <f>INDEX(Directory[],MATCH(tbl_deal[[#This Row],[Index]],Directory[Index],0),MATCH('DEAL DIRECTORY'!N$5,Directory[#Headers],0))</f>
        <v>A3/--/A</v>
      </c>
      <c r="O306" s="129" t="str">
        <f>INDEX(Directory[],MATCH(tbl_deal[[#This Row],[Index]],Directory[Index],0),MATCH('DEAL DIRECTORY'!O$5,Directory[#Headers],0))</f>
        <v>USD</v>
      </c>
      <c r="P306" s="129">
        <f>INDEX(Directory[],MATCH(tbl_deal[[#This Row],[Index]],Directory[Index],0),MATCH('DEAL DIRECTORY'!P$5,Directory[#Headers],0))</f>
        <v>3.5</v>
      </c>
      <c r="Q306" s="129" t="str">
        <f>INDEX(Directory[],MATCH(tbl_deal[[#This Row],[Index]],Directory[Index],0),MATCH('DEAL DIRECTORY'!Q$5,Directory[#Headers],0))</f>
        <v>3</v>
      </c>
      <c r="R306" s="129" t="str">
        <f>INDEX(Directory[],MATCH(tbl_deal[[#This Row],[Index]],Directory[Index],0),MATCH('DEAL DIRECTORY'!R$5,Directory[#Headers],0))</f>
        <v>1.75%</v>
      </c>
      <c r="S306" s="129" t="str">
        <f>INDEX(Directory[],MATCH(tbl_deal[[#This Row],[Index]],Directory[Index],0),MATCH('DEAL DIRECTORY'!S$5,Directory[#Headers],0))</f>
        <v>T+200a</v>
      </c>
      <c r="T306" s="129" t="str">
        <f>INDEX(Directory[],MATCH(tbl_deal[[#This Row],[Index]],Directory[Index],0),MATCH('DEAL DIRECTORY'!T$5,Directory[#Headers],0))</f>
        <v>n/a</v>
      </c>
      <c r="U306" s="129" t="str">
        <f>INDEX(Directory[],MATCH(tbl_deal[[#This Row],[Index]],Directory[Index],0),MATCH('DEAL DIRECTORY'!U$5,Directory[#Headers],0))</f>
        <v>T+165</v>
      </c>
      <c r="V306" s="131">
        <f>INDEX(Directory[],MATCH(tbl_deal[[#This Row],[Index]],Directory[Index],0),MATCH('DEAL DIRECTORY'!V$5,Directory[#Headers],0))</f>
        <v>0</v>
      </c>
      <c r="W306" s="129" t="str">
        <f>INDEX(Directory[],MATCH(tbl_deal[[#This Row],[Index]],Directory[Index],0),MATCH('DEAL DIRECTORY'!W$5,Directory[#Headers],0))</f>
        <v>维好</v>
      </c>
      <c r="X306" s="129" t="str">
        <f>INDEX(Directory[],MATCH(tbl_deal[[#This Row],[Index]],Directory[Index],0),MATCH('DEAL DIRECTORY'!X$5,Directory[#Headers],0))</f>
        <v>--</v>
      </c>
      <c r="Y306" s="129" t="str">
        <f>INDEX(Directory[],MATCH(tbl_deal[[#This Row],[Index]],Directory[Index],0),MATCH('DEAL DIRECTORY'!Y$5,Directory[#Headers],0))</f>
        <v>港交所</v>
      </c>
      <c r="Z306" s="129" t="str">
        <f>INDEX(Directory[],MATCH(tbl_deal[[#This Row],[Index]],Directory[Index],0),MATCH('DEAL DIRECTORY'!Z$5,Directory[#Headers],0))</f>
        <v/>
      </c>
      <c r="AA306" s="129" t="str">
        <f>INDEX(Directory[],MATCH(tbl_deal[[#This Row],[Index]],Directory[Index],0),MATCH('DEAL DIRECTORY'!AA$5,Directory[#Headers],0))</f>
        <v/>
      </c>
      <c r="AB306" s="129" t="str">
        <f>INDEX(Directory[],MATCH(tbl_deal[[#This Row],[Index]],Directory[Index],0),MATCH('DEAL DIRECTORY'!AB$5,Directory[#Headers],0))</f>
        <v>BISL,港分</v>
      </c>
      <c r="AC306" s="129" t="str">
        <f>INDEX(Directory[],MATCH(tbl_deal[[#This Row],[Index]],Directory[Index],0),MATCH('DEAL DIRECTORY'!AC$5,Directory[#Headers],0))</f>
        <v>--</v>
      </c>
      <c r="AD306" s="129" t="str">
        <f>INDEX(Directory[],MATCH(tbl_deal[[#This Row],[Index]],Directory[Index],0),MATCH('DEAL DIRECTORY'!AD$5,Directory[#Headers],0))</f>
        <v>--</v>
      </c>
      <c r="AE306" s="129" t="str">
        <f>INDEX(Directory[],MATCH(tbl_deal[[#This Row],[Index]],Directory[Index],0),MATCH('DEAL DIRECTORY'!AE$5,Directory[#Headers],0))</f>
        <v>角色不分层</v>
      </c>
      <c r="AF306" s="129" t="str">
        <f>INDEX(Directory[],MATCH(tbl_deal[[#This Row],[Index]],Directory[Index],0),MATCH('DEAL DIRECTORY'!AF$5,Directory[#Headers],0))</f>
        <v>N</v>
      </c>
      <c r="AG306" s="129" t="str">
        <f>INDEX(Directory[],MATCH(tbl_deal[[#This Row],[Index]],Directory[Index],0),MATCH('DEAL DIRECTORY'!AG$5,Directory[#Headers],0))</f>
        <v>交银金融租赁有限责任公司</v>
      </c>
      <c r="AH306" s="129" t="str">
        <f>INDEX(Directory[],MATCH(tbl_deal[[#This Row],[Index]],Directory[Index],0),MATCH('DEAL DIRECTORY'!AH$5,Directory[#Headers],0))</f>
        <v>n/a</v>
      </c>
      <c r="AI306" s="129" t="str">
        <f>INDEX(Directory[],MATCH(tbl_deal[[#This Row],[Index]],Directory[Index],0),MATCH('DEAL DIRECTORY'!AI$5,Directory[#Headers],0))</f>
        <v>n/a</v>
      </c>
      <c r="AJ306" s="129" t="str">
        <f>INDEX(Directory[],MATCH(tbl_deal[[#This Row],[Index]],Directory[Index],0),MATCH('DEAL DIRECTORY'!AJ$5,Directory[#Headers],0))</f>
        <v>上海</v>
      </c>
      <c r="AK306" s="129" t="str">
        <f>INDEX(Directory[],MATCH(tbl_deal[[#This Row],[Index]],Directory[Index],0),MATCH('DEAL DIRECTORY'!AK$5,Directory[#Headers],0))</f>
        <v>浦东新区</v>
      </c>
      <c r="AL306" s="129" t="str">
        <f>INDEX(Directory[],MATCH(tbl_deal[[#This Row],[Index]],Directory[Index],0),MATCH('DEAL DIRECTORY'!AL$5,Directory[#Headers],0))</f>
        <v>--</v>
      </c>
      <c r="AM306" s="129" t="str">
        <f>INDEX(Directory[],MATCH(tbl_deal[[#This Row],[Index]],Directory[Index],0),MATCH('DEAL DIRECTORY'!AM$5,Directory[#Headers],0))</f>
        <v>--</v>
      </c>
      <c r="AN306" s="129" t="str">
        <f>INDEX(Directory[],MATCH(tbl_deal[[#This Row],[Index]],Directory[Index],0),MATCH('DEAL DIRECTORY'!AN$5,Directory[#Headers],0))</f>
        <v>--</v>
      </c>
      <c r="AO306" s="132" t="str">
        <f>IF(ISBLANK(INDEX(Directory[],MATCH(tbl_deal[[#This Row],[Index]],Directory[Index],0),MATCH('DEAL DIRECTORY'!AO$5,Directory[#Headers],0))),"--",INDEX(Directory[],MATCH(tbl_deal[[#This Row],[Index]],Directory[Index],0),MATCH('DEAL DIRECTORY'!AO$5,Directory[#Headers],0)))</f>
        <v>--</v>
      </c>
      <c r="AP306" s="129">
        <f>INDEX(Directory[],MATCH(tbl_deal[[#This Row],[Index]],Directory[Index],0),MATCH('DEAL DIRECTORY'!AP$5,Directory[#Headers],0))</f>
        <v>3.5</v>
      </c>
      <c r="AQ306" s="129">
        <f>INDEX(Directory[],MATCH(tbl_deal[[#This Row],[Index]],Directory[Index],0),MATCH('DEAL DIRECTORY'!AQ$5,Directory[#Headers],0))</f>
        <v>24.547999999999998</v>
      </c>
      <c r="AR306" s="129">
        <f>INDEX(Directory[],MATCH(tbl_deal[[#This Row],[Index]],Directory[Index],0),MATCH('DEAL DIRECTORY'!AR$5,Directory[#Headers],0))</f>
        <v>27.132000000000001</v>
      </c>
      <c r="AS306" s="129" t="str">
        <f>INDEX(Directory[],MATCH(tbl_deal[[#This Row],[Index]],Directory[Index],0),MATCH('DEAL DIRECTORY'!AS$5,Directory[#Headers],0))</f>
        <v>央企(子)</v>
      </c>
      <c r="AT306" s="129" t="str">
        <f>INDEX(Directory[],MATCH(tbl_deal[[#This Row],[Index]],Directory[Index],0),MATCH('DEAL DIRECTORY'!AT$5,Directory[#Headers],0))</f>
        <v>金融机构</v>
      </c>
      <c r="AU306" s="129" t="str">
        <f>INDEX(Directory[],MATCH(tbl_deal[[#This Row],[Index]],Directory[Index],0),MATCH('DEAL DIRECTORY'!AU$5,Directory[#Headers],0))</f>
        <v>非银</v>
      </c>
      <c r="AV306" s="129" t="str">
        <f>INDEX(Directory[],MATCH(tbl_deal[[#This Row],[Index]],Directory[Index],0),MATCH('DEAL DIRECTORY'!AV$5,Directory[#Headers],0))</f>
        <v>维好</v>
      </c>
      <c r="AW306" s="129" t="str">
        <f>INDEX(Directory[],MATCH(tbl_deal[[#This Row],[Index]],Directory[Index],0),MATCH('DEAL DIRECTORY'!AW$5,Directory[#Headers],0))</f>
        <v>投资级</v>
      </c>
      <c r="AX306" s="129" t="str">
        <f>INDEX(Directory[],MATCH(tbl_deal[[#This Row],[Index]],Directory[Index],0),MATCH('DEAL DIRECTORY'!AX$5,Directory[#Headers],0))</f>
        <v>3-5亿</v>
      </c>
      <c r="AY306" s="133" t="str">
        <f>INDEX(Directory[],MATCH(tbl_deal[[#This Row],[Index]],Directory[Index],0),MATCH('DEAL DIRECTORY'!AY$5,Directory[#Headers],0))</f>
        <v>20年</v>
      </c>
      <c r="AZ306" s="129" t="str">
        <f>INDEX(Directory[],MATCH(tbl_deal[[#This Row],[Index]],Directory[Index],0),MATCH('DEAL DIRECTORY'!AZ$5,Directory[#Headers],0))</f>
        <v>Q3</v>
      </c>
      <c r="BA306" s="129" t="str">
        <f>INDEX(Directory[],MATCH(tbl_deal[[#This Row],[Index]],Directory[Index],0),MATCH('DEAL DIRECTORY'!BA$5,Directory[#Headers],0))</f>
        <v>07月</v>
      </c>
      <c r="BB306" s="129" t="str">
        <f>INDEX(Directory[],MATCH(tbl_deal[[#This Row],[Index]],Directory[Index],0),MATCH('DEAL DIRECTORY'!BB$5,Directory[#Headers],0))</f>
        <v>--</v>
      </c>
      <c r="BC306" s="129" t="str">
        <f>INDEX(Directory[],MATCH(tbl_deal[[#This Row],[Index]],Directory[Index],0),MATCH('DEAL DIRECTORY'!BC$5,Directory[#Headers],0))</f>
        <v>BOCOM LEASING MANAGEMENT HONG KONG CO LTD</v>
      </c>
      <c r="BD306" s="129" t="str">
        <f>INDEX(Directory[],MATCH(tbl_deal[[#This Row],[Index]],Directory[Index],0),MATCH('DEAL DIRECTORY'!BD$5,Directory[#Headers],0))</f>
        <v>XS2176772031</v>
      </c>
      <c r="BE306" s="137" t="str">
        <f>INDEX(Directory[],MATCH(tbl_deal[[#This Row],[Index]],Directory[Index],0),MATCH('DEAL DIRECTORY'!BE$5,Directory[#Headers],0))</f>
        <v>20年07月</v>
      </c>
      <c r="BF306" s="137" t="str">
        <f>INDEX(Directory[],MATCH(tbl_deal[[#This Row],[Index]],Directory[Index],0),MATCH('DEAL DIRECTORY'!BF$5,Directory[#Headers],0))</f>
        <v>交银金租</v>
      </c>
      <c r="BG306" s="137" t="str">
        <f>INDEX(Directory[],MATCH(tbl_deal[[#This Row],[Index]],Directory[Index],0),MATCH('DEAL DIRECTORY'!BG$5,Directory[#Headers],0))</f>
        <v>A3/--/A</v>
      </c>
      <c r="BH306" s="137" t="str">
        <f>INDEX(Directory[],MATCH(tbl_deal[[#This Row],[Index]],Directory[Index],0),MATCH('DEAL DIRECTORY'!BH$5,Directory[#Headers],0))</f>
        <v>高级债</v>
      </c>
      <c r="BI306" s="137" t="str">
        <f>INDEX(Directory[],MATCH(tbl_deal[[#This Row],[Index]],Directory[Index],0),MATCH('DEAL DIRECTORY'!BI$5,Directory[#Headers],0))</f>
        <v>3.5亿美元</v>
      </c>
      <c r="BJ306" s="137" t="str">
        <f>INDEX(Directory[],MATCH(tbl_deal[[#This Row],[Index]],Directory[Index],0),MATCH('DEAL DIRECTORY'!BJ$5,Directory[#Headers],0))</f>
        <v>3年</v>
      </c>
      <c r="BK306" s="137" t="str">
        <f>INDEX(Directory[],MATCH(tbl_deal[[#This Row],[Index]],Directory[Index],0),MATCH('DEAL DIRECTORY'!BK$5,Directory[#Headers],0))</f>
        <v>1.75%</v>
      </c>
      <c r="BL306" s="137" t="str">
        <f>INDEX(Directory[],MATCH(tbl_deal[[#This Row],[Index]],Directory[Index],0),MATCH('DEAL DIRECTORY'!BL$5,Directory[#Headers],0))</f>
        <v>账簿管理人</v>
      </c>
      <c r="BM306" s="129" t="str">
        <f>INDEX(Directory[],MATCH(tbl_deal[[#This Row],[Index]],Directory[Index],0),MATCH('DEAL DIRECTORY'!BM$5,Directory[#Headers],0))</f>
        <v/>
      </c>
      <c r="BN306" s="4"/>
      <c r="BO306" s="4"/>
      <c r="BP306" s="4"/>
    </row>
    <row r="307" spans="3:68" ht="20.25" customHeight="1" x14ac:dyDescent="0.25">
      <c r="C307" s="129">
        <f>Directory[[#This Row],[Index]]</f>
        <v>164</v>
      </c>
      <c r="D307" s="130">
        <f>INDEX(Directory[],MATCH(tbl_deal[[#This Row],[Index]],Directory[Index],0),MATCH('DEAL DIRECTORY'!D$5,Directory[#Headers],0))</f>
        <v>44011</v>
      </c>
      <c r="E307" s="129" t="str">
        <f>INDEX(Directory[],MATCH(tbl_deal[[#This Row],[Index]],Directory[Index],0),MATCH('DEAL DIRECTORY'!E$5,Directory[#Headers],0))</f>
        <v/>
      </c>
      <c r="F307" s="129" t="str">
        <f>INDEX(Directory[],MATCH(tbl_deal[[#This Row],[Index]],Directory[Index],0),MATCH('DEAL DIRECTORY'!F$5,Directory[#Headers],0))</f>
        <v/>
      </c>
      <c r="G307" s="129" t="str">
        <f>INDEX(Directory[],MATCH(tbl_deal[[#This Row],[Index]],Directory[Index],0),MATCH('DEAL DIRECTORY'!G$5,Directory[#Headers],0))</f>
        <v>Milestone</v>
      </c>
      <c r="H307" s="135" t="str">
        <f>IF(tbl_deal[[#This Row],[FolderPath]]="","",HYPERLINK(tbl_deal[[#This Row],[FolderPath]],"📂"))</f>
        <v/>
      </c>
      <c r="I307" s="129" t="str">
        <f>INDEX(Directory[],MATCH(tbl_deal[[#This Row],[Index]],Directory[Index],0),MATCH('DEAL DIRECTORY'!I$5,Directory[#Headers],0))</f>
        <v>JBR</v>
      </c>
      <c r="J307" s="129" t="str">
        <f>INDEX(Directory[],MATCH(tbl_deal[[#This Row],[Index]],Directory[Index],0),MATCH('DEAL DIRECTORY'!J$5,Directory[#Headers],0))</f>
        <v>n/a</v>
      </c>
      <c r="K307" s="129" t="str">
        <f>INDEX(Directory[],MATCH(tbl_deal[[#This Row],[Index]],Directory[Index],0),MATCH('DEAL DIRECTORY'!K$5,Directory[#Headers],0))</f>
        <v>n/a</v>
      </c>
      <c r="L307" s="129">
        <f>INDEX(Directory[],MATCH(tbl_deal[[#This Row],[Index]],Directory[Index],0),MATCH('DEAL DIRECTORY'!L$5,Directory[#Headers],0))</f>
        <v>1</v>
      </c>
      <c r="M307" s="129" t="str">
        <f>INDEX(Directory[],MATCH(tbl_deal[[#This Row],[Index]],Directory[Index],0),MATCH('DEAL DIRECTORY'!M$5,Directory[#Headers],0))</f>
        <v>浙江长兴金控</v>
      </c>
      <c r="N307" s="129" t="str">
        <f>INDEX(Directory[],MATCH(tbl_deal[[#This Row],[Index]],Directory[Index],0),MATCH('DEAL DIRECTORY'!N$5,Directory[#Headers],0))</f>
        <v>--/--/--</v>
      </c>
      <c r="O307" s="129" t="str">
        <f>INDEX(Directory[],MATCH(tbl_deal[[#This Row],[Index]],Directory[Index],0),MATCH('DEAL DIRECTORY'!O$5,Directory[#Headers],0))</f>
        <v>USD</v>
      </c>
      <c r="P307" s="129">
        <f>INDEX(Directory[],MATCH(tbl_deal[[#This Row],[Index]],Directory[Index],0),MATCH('DEAL DIRECTORY'!P$5,Directory[#Headers],0))</f>
        <v>1.6</v>
      </c>
      <c r="Q307" s="129" t="str">
        <f>INDEX(Directory[],MATCH(tbl_deal[[#This Row],[Index]],Directory[Index],0),MATCH('DEAL DIRECTORY'!Q$5,Directory[#Headers],0))</f>
        <v>3</v>
      </c>
      <c r="R307" s="129" t="str">
        <f>INDEX(Directory[],MATCH(tbl_deal[[#This Row],[Index]],Directory[Index],0),MATCH('DEAL DIRECTORY'!R$5,Directory[#Headers],0))</f>
        <v>5.5%</v>
      </c>
      <c r="S307" s="129" t="str">
        <f>INDEX(Directory[],MATCH(tbl_deal[[#This Row],[Index]],Directory[Index],0),MATCH('DEAL DIRECTORY'!S$5,Directory[#Headers],0))</f>
        <v>5.5%a</v>
      </c>
      <c r="T307" s="129" t="str">
        <f>INDEX(Directory[],MATCH(tbl_deal[[#This Row],[Index]],Directory[Index],0),MATCH('DEAL DIRECTORY'!T$5,Directory[#Headers],0))</f>
        <v>n/a</v>
      </c>
      <c r="U307" s="129" t="str">
        <f>INDEX(Directory[],MATCH(tbl_deal[[#This Row],[Index]],Directory[Index],0),MATCH('DEAL DIRECTORY'!U$5,Directory[#Headers],0))</f>
        <v>--</v>
      </c>
      <c r="V307" s="131">
        <f>INDEX(Directory[],MATCH(tbl_deal[[#This Row],[Index]],Directory[Index],0),MATCH('DEAL DIRECTORY'!V$5,Directory[#Headers],0))</f>
        <v>0</v>
      </c>
      <c r="W307" s="129" t="str">
        <f>INDEX(Directory[],MATCH(tbl_deal[[#This Row],[Index]],Directory[Index],0),MATCH('DEAL DIRECTORY'!W$5,Directory[#Headers],0))</f>
        <v>担保</v>
      </c>
      <c r="X307" s="129" t="str">
        <f>INDEX(Directory[],MATCH(tbl_deal[[#This Row],[Index]],Directory[Index],0),MATCH('DEAL DIRECTORY'!X$5,Directory[#Headers],0))</f>
        <v>--</v>
      </c>
      <c r="Y307" s="129" t="str">
        <f>INDEX(Directory[],MATCH(tbl_deal[[#This Row],[Index]],Directory[Index],0),MATCH('DEAL DIRECTORY'!Y$5,Directory[#Headers],0))</f>
        <v>港交所</v>
      </c>
      <c r="Z307" s="129" t="str">
        <f>INDEX(Directory[],MATCH(tbl_deal[[#This Row],[Index]],Directory[Index],0),MATCH('DEAL DIRECTORY'!Z$5,Directory[#Headers],0))</f>
        <v/>
      </c>
      <c r="AA307" s="129" t="str">
        <f>INDEX(Directory[],MATCH(tbl_deal[[#This Row],[Index]],Directory[Index],0),MATCH('DEAL DIRECTORY'!AA$5,Directory[#Headers],0))</f>
        <v/>
      </c>
      <c r="AB307" s="129" t="str">
        <f>INDEX(Directory[],MATCH(tbl_deal[[#This Row],[Index]],Directory[Index],0),MATCH('DEAL DIRECTORY'!AB$5,Directory[#Headers],0))</f>
        <v>BISL,港分</v>
      </c>
      <c r="AC307" s="129" t="str">
        <f>INDEX(Directory[],MATCH(tbl_deal[[#This Row],[Index]],Directory[Index],0),MATCH('DEAL DIRECTORY'!AC$5,Directory[#Headers],0))</f>
        <v>--</v>
      </c>
      <c r="AD307" s="129" t="str">
        <f>INDEX(Directory[],MATCH(tbl_deal[[#This Row],[Index]],Directory[Index],0),MATCH('DEAL DIRECTORY'!AD$5,Directory[#Headers],0))</f>
        <v>--</v>
      </c>
      <c r="AE307" s="129" t="str">
        <f>INDEX(Directory[],MATCH(tbl_deal[[#This Row],[Index]],Directory[Index],0),MATCH('DEAL DIRECTORY'!AE$5,Directory[#Headers],0))</f>
        <v>--</v>
      </c>
      <c r="AF307" s="129" t="str">
        <f>INDEX(Directory[],MATCH(tbl_deal[[#This Row],[Index]],Directory[Index],0),MATCH('DEAL DIRECTORY'!AF$5,Directory[#Headers],0))</f>
        <v>N</v>
      </c>
      <c r="AG307" s="129" t="str">
        <f>INDEX(Directory[],MATCH(tbl_deal[[#This Row],[Index]],Directory[Index],0),MATCH('DEAL DIRECTORY'!AG$5,Directory[#Headers],0))</f>
        <v>浙江长兴金融控股集团有限公司</v>
      </c>
      <c r="AH307" s="129" t="str">
        <f>INDEX(Directory[],MATCH(tbl_deal[[#This Row],[Index]],Directory[Index],0),MATCH('DEAL DIRECTORY'!AH$5,Directory[#Headers],0))</f>
        <v>n/a</v>
      </c>
      <c r="AI307" s="129" t="str">
        <f>INDEX(Directory[],MATCH(tbl_deal[[#This Row],[Index]],Directory[Index],0),MATCH('DEAL DIRECTORY'!AI$5,Directory[#Headers],0))</f>
        <v>n/a</v>
      </c>
      <c r="AJ307" s="129" t="str">
        <f>INDEX(Directory[],MATCH(tbl_deal[[#This Row],[Index]],Directory[Index],0),MATCH('DEAL DIRECTORY'!AJ$5,Directory[#Headers],0))</f>
        <v>浙江</v>
      </c>
      <c r="AK307" s="129" t="str">
        <f>INDEX(Directory[],MATCH(tbl_deal[[#This Row],[Index]],Directory[Index],0),MATCH('DEAL DIRECTORY'!AK$5,Directory[#Headers],0))</f>
        <v>湖州市</v>
      </c>
      <c r="AL307" s="129" t="str">
        <f>INDEX(Directory[],MATCH(tbl_deal[[#This Row],[Index]],Directory[Index],0),MATCH('DEAL DIRECTORY'!AL$5,Directory[#Headers],0))</f>
        <v>长兴县</v>
      </c>
      <c r="AM307" s="129" t="str">
        <f>INDEX(Directory[],MATCH(tbl_deal[[#This Row],[Index]],Directory[Index],0),MATCH('DEAL DIRECTORY'!AM$5,Directory[#Headers],0))</f>
        <v>--</v>
      </c>
      <c r="AN307" s="129" t="str">
        <f>INDEX(Directory[],MATCH(tbl_deal[[#This Row],[Index]],Directory[Index],0),MATCH('DEAL DIRECTORY'!AN$5,Directory[#Headers],0))</f>
        <v>--</v>
      </c>
      <c r="AO307" s="132" t="str">
        <f>IF(ISBLANK(INDEX(Directory[],MATCH(tbl_deal[[#This Row],[Index]],Directory[Index],0),MATCH('DEAL DIRECTORY'!AO$5,Directory[#Headers],0))),"--",INDEX(Directory[],MATCH(tbl_deal[[#This Row],[Index]],Directory[Index],0),MATCH('DEAL DIRECTORY'!AO$5,Directory[#Headers],0)))</f>
        <v>--</v>
      </c>
      <c r="AP307" s="129">
        <f>INDEX(Directory[],MATCH(tbl_deal[[#This Row],[Index]],Directory[Index],0),MATCH('DEAL DIRECTORY'!AP$5,Directory[#Headers],0))</f>
        <v>1.6</v>
      </c>
      <c r="AQ307" s="129">
        <f>INDEX(Directory[],MATCH(tbl_deal[[#This Row],[Index]],Directory[Index],0),MATCH('DEAL DIRECTORY'!AQ$5,Directory[#Headers],0))</f>
        <v>11.33</v>
      </c>
      <c r="AR307" s="129">
        <f>INDEX(Directory[],MATCH(tbl_deal[[#This Row],[Index]],Directory[Index],0),MATCH('DEAL DIRECTORY'!AR$5,Directory[#Headers],0))</f>
        <v>12.403</v>
      </c>
      <c r="AS307" s="129" t="str">
        <f>INDEX(Directory[],MATCH(tbl_deal[[#This Row],[Index]],Directory[Index],0),MATCH('DEAL DIRECTORY'!AS$5,Directory[#Headers],0))</f>
        <v>地方国企</v>
      </c>
      <c r="AT307" s="129" t="str">
        <f>INDEX(Directory[],MATCH(tbl_deal[[#This Row],[Index]],Directory[Index],0),MATCH('DEAL DIRECTORY'!AT$5,Directory[#Headers],0))</f>
        <v>地方平台</v>
      </c>
      <c r="AU307" s="129" t="str">
        <f>INDEX(Directory[],MATCH(tbl_deal[[#This Row],[Index]],Directory[Index],0),MATCH('DEAL DIRECTORY'!AU$5,Directory[#Headers],0))</f>
        <v>综合</v>
      </c>
      <c r="AV307" s="129" t="str">
        <f>INDEX(Directory[],MATCH(tbl_deal[[#This Row],[Index]],Directory[Index],0),MATCH('DEAL DIRECTORY'!AV$5,Directory[#Headers],0))</f>
        <v>担保</v>
      </c>
      <c r="AW307" s="129" t="str">
        <f>INDEX(Directory[],MATCH(tbl_deal[[#This Row],[Index]],Directory[Index],0),MATCH('DEAL DIRECTORY'!AW$5,Directory[#Headers],0))</f>
        <v>无评级</v>
      </c>
      <c r="AX307" s="129" t="str">
        <f>INDEX(Directory[],MATCH(tbl_deal[[#This Row],[Index]],Directory[Index],0),MATCH('DEAL DIRECTORY'!AX$5,Directory[#Headers],0))</f>
        <v>≤2亿</v>
      </c>
      <c r="AY307" s="133" t="str">
        <f>INDEX(Directory[],MATCH(tbl_deal[[#This Row],[Index]],Directory[Index],0),MATCH('DEAL DIRECTORY'!AY$5,Directory[#Headers],0))</f>
        <v>20年</v>
      </c>
      <c r="AZ307" s="129" t="str">
        <f>INDEX(Directory[],MATCH(tbl_deal[[#This Row],[Index]],Directory[Index],0),MATCH('DEAL DIRECTORY'!AZ$5,Directory[#Headers],0))</f>
        <v>Q2</v>
      </c>
      <c r="BA307" s="129" t="str">
        <f>INDEX(Directory[],MATCH(tbl_deal[[#This Row],[Index]],Directory[Index],0),MATCH('DEAL DIRECTORY'!BA$5,Directory[#Headers],0))</f>
        <v>06月</v>
      </c>
      <c r="BB307" s="129" t="str">
        <f>INDEX(Directory[],MATCH(tbl_deal[[#This Row],[Index]],Directory[Index],0),MATCH('DEAL DIRECTORY'!BB$5,Directory[#Headers],0))</f>
        <v>SOE Creds</v>
      </c>
      <c r="BC307" s="129" t="str">
        <f>INDEX(Directory[],MATCH(tbl_deal[[#This Row],[Index]],Directory[Index],0),MATCH('DEAL DIRECTORY'!BC$5,Directory[#Headers],0))</f>
        <v>XINGCHANG INTERNATIONAL CO LTD</v>
      </c>
      <c r="BD307" s="129" t="str">
        <f>INDEX(Directory[],MATCH(tbl_deal[[#This Row],[Index]],Directory[Index],0),MATCH('DEAL DIRECTORY'!BD$5,Directory[#Headers],0))</f>
        <v>XS2144033078</v>
      </c>
      <c r="BE307" s="137" t="str">
        <f>INDEX(Directory[],MATCH(tbl_deal[[#This Row],[Index]],Directory[Index],0),MATCH('DEAL DIRECTORY'!BE$5,Directory[#Headers],0))</f>
        <v>20年06月</v>
      </c>
      <c r="BF307" s="137" t="str">
        <f>INDEX(Directory[],MATCH(tbl_deal[[#This Row],[Index]],Directory[Index],0),MATCH('DEAL DIRECTORY'!BF$5,Directory[#Headers],0))</f>
        <v>浙江长兴金控</v>
      </c>
      <c r="BG307" s="137" t="str">
        <f>INDEX(Directory[],MATCH(tbl_deal[[#This Row],[Index]],Directory[Index],0),MATCH('DEAL DIRECTORY'!BG$5,Directory[#Headers],0))</f>
        <v>--/--/--</v>
      </c>
      <c r="BH307" s="137" t="str">
        <f>INDEX(Directory[],MATCH(tbl_deal[[#This Row],[Index]],Directory[Index],0),MATCH('DEAL DIRECTORY'!BH$5,Directory[#Headers],0))</f>
        <v>高级债</v>
      </c>
      <c r="BI307" s="137" t="str">
        <f>INDEX(Directory[],MATCH(tbl_deal[[#This Row],[Index]],Directory[Index],0),MATCH('DEAL DIRECTORY'!BI$5,Directory[#Headers],0))</f>
        <v>1.6亿美元</v>
      </c>
      <c r="BJ307" s="137" t="str">
        <f>INDEX(Directory[],MATCH(tbl_deal[[#This Row],[Index]],Directory[Index],0),MATCH('DEAL DIRECTORY'!BJ$5,Directory[#Headers],0))</f>
        <v>3年</v>
      </c>
      <c r="BK307" s="137" t="str">
        <f>INDEX(Directory[],MATCH(tbl_deal[[#This Row],[Index]],Directory[Index],0),MATCH('DEAL DIRECTORY'!BK$5,Directory[#Headers],0))</f>
        <v>5.5%</v>
      </c>
      <c r="BL307" s="137" t="str">
        <f>INDEX(Directory[],MATCH(tbl_deal[[#This Row],[Index]],Directory[Index],0),MATCH('DEAL DIRECTORY'!BL$5,Directory[#Headers],0))</f>
        <v>账簿管理人</v>
      </c>
      <c r="BM307" s="129" t="str">
        <f>INDEX(Directory[],MATCH(tbl_deal[[#This Row],[Index]],Directory[Index],0),MATCH('DEAL DIRECTORY'!BM$5,Directory[#Headers],0))</f>
        <v/>
      </c>
      <c r="BN307" s="4"/>
      <c r="BO307" s="4"/>
      <c r="BP307" s="4"/>
    </row>
    <row r="308" spans="3:68" ht="20.25" customHeight="1" x14ac:dyDescent="0.25">
      <c r="C308" s="129">
        <f>Directory[[#This Row],[Index]]</f>
        <v>163</v>
      </c>
      <c r="D308" s="130">
        <f>INDEX(Directory[],MATCH(tbl_deal[[#This Row],[Index]],Directory[Index],0),MATCH('DEAL DIRECTORY'!D$5,Directory[#Headers],0))</f>
        <v>44000</v>
      </c>
      <c r="E308" s="129" t="str">
        <f>INDEX(Directory[],MATCH(tbl_deal[[#This Row],[Index]],Directory[Index],0),MATCH('DEAL DIRECTORY'!E$5,Directory[#Headers],0))</f>
        <v/>
      </c>
      <c r="F308" s="129" t="str">
        <f>INDEX(Directory[],MATCH(tbl_deal[[#This Row],[Index]],Directory[Index],0),MATCH('DEAL DIRECTORY'!F$5,Directory[#Headers],0))</f>
        <v/>
      </c>
      <c r="G308" s="129" t="str">
        <f>INDEX(Directory[],MATCH(tbl_deal[[#This Row],[Index]],Directory[Index],0),MATCH('DEAL DIRECTORY'!G$5,Directory[#Headers],0))</f>
        <v>Seahawk</v>
      </c>
      <c r="H308" s="135" t="str">
        <f>IF(tbl_deal[[#This Row],[FolderPath]]="","",HYPERLINK(tbl_deal[[#This Row],[FolderPath]],"📂"))</f>
        <v/>
      </c>
      <c r="I308" s="129" t="str">
        <f>INDEX(Directory[],MATCH(tbl_deal[[#This Row],[Index]],Directory[Index],0),MATCH('DEAL DIRECTORY'!I$5,Directory[#Headers],0))</f>
        <v>JGC</v>
      </c>
      <c r="J308" s="129" t="str">
        <f>INDEX(Directory[],MATCH(tbl_deal[[#This Row],[Index]],Directory[Index],0),MATCH('DEAL DIRECTORY'!J$5,Directory[#Headers],0))</f>
        <v>n/a</v>
      </c>
      <c r="K308" s="129" t="str">
        <f>INDEX(Directory[],MATCH(tbl_deal[[#This Row],[Index]],Directory[Index],0),MATCH('DEAL DIRECTORY'!K$5,Directory[#Headers],0))</f>
        <v>n/a</v>
      </c>
      <c r="L308" s="129">
        <f>INDEX(Directory[],MATCH(tbl_deal[[#This Row],[Index]],Directory[Index],0),MATCH('DEAL DIRECTORY'!L$5,Directory[#Headers],0))</f>
        <v>1</v>
      </c>
      <c r="M308" s="129" t="str">
        <f>INDEX(Directory[],MATCH(tbl_deal[[#This Row],[Index]],Directory[Index],0),MATCH('DEAL DIRECTORY'!M$5,Directory[#Headers],0))</f>
        <v>中海油服</v>
      </c>
      <c r="N308" s="129" t="str">
        <f>INDEX(Directory[],MATCH(tbl_deal[[#This Row],[Index]],Directory[Index],0),MATCH('DEAL DIRECTORY'!N$5,Directory[#Headers],0))</f>
        <v>A3/--/A</v>
      </c>
      <c r="O308" s="129" t="str">
        <f>INDEX(Directory[],MATCH(tbl_deal[[#This Row],[Index]],Directory[Index],0),MATCH('DEAL DIRECTORY'!O$5,Directory[#Headers],0))</f>
        <v>USD</v>
      </c>
      <c r="P308" s="129">
        <f>INDEX(Directory[],MATCH(tbl_deal[[#This Row],[Index]],Directory[Index],0),MATCH('DEAL DIRECTORY'!P$5,Directory[#Headers],0))</f>
        <v>5</v>
      </c>
      <c r="Q308" s="129" t="str">
        <f>INDEX(Directory[],MATCH(tbl_deal[[#This Row],[Index]],Directory[Index],0),MATCH('DEAL DIRECTORY'!Q$5,Directory[#Headers],0))</f>
        <v>5</v>
      </c>
      <c r="R308" s="129" t="str">
        <f>INDEX(Directory[],MATCH(tbl_deal[[#This Row],[Index]],Directory[Index],0),MATCH('DEAL DIRECTORY'!R$5,Directory[#Headers],0))</f>
        <v>1.875%</v>
      </c>
      <c r="S308" s="129" t="str">
        <f>INDEX(Directory[],MATCH(tbl_deal[[#This Row],[Index]],Directory[Index],0),MATCH('DEAL DIRECTORY'!S$5,Directory[#Headers],0))</f>
        <v>T5+225a</v>
      </c>
      <c r="T308" s="129" t="str">
        <f>INDEX(Directory[],MATCH(tbl_deal[[#This Row],[Index]],Directory[Index],0),MATCH('DEAL DIRECTORY'!T$5,Directory[#Headers],0))</f>
        <v>n/a</v>
      </c>
      <c r="U308" s="129" t="str">
        <f>INDEX(Directory[],MATCH(tbl_deal[[#This Row],[Index]],Directory[Index],0),MATCH('DEAL DIRECTORY'!U$5,Directory[#Headers],0))</f>
        <v>T+158</v>
      </c>
      <c r="V308" s="131">
        <f>INDEX(Directory[],MATCH(tbl_deal[[#This Row],[Index]],Directory[Index],0),MATCH('DEAL DIRECTORY'!V$5,Directory[#Headers],0))</f>
        <v>0</v>
      </c>
      <c r="W308" s="129" t="str">
        <f>INDEX(Directory[],MATCH(tbl_deal[[#This Row],[Index]],Directory[Index],0),MATCH('DEAL DIRECTORY'!W$5,Directory[#Headers],0))</f>
        <v>担保</v>
      </c>
      <c r="X308" s="129" t="str">
        <f>INDEX(Directory[],MATCH(tbl_deal[[#This Row],[Index]],Directory[Index],0),MATCH('DEAL DIRECTORY'!X$5,Directory[#Headers],0))</f>
        <v>--</v>
      </c>
      <c r="Y308" s="129" t="str">
        <f>INDEX(Directory[],MATCH(tbl_deal[[#This Row],[Index]],Directory[Index],0),MATCH('DEAL DIRECTORY'!Y$5,Directory[#Headers],0))</f>
        <v>港交所</v>
      </c>
      <c r="Z308" s="129" t="str">
        <f>INDEX(Directory[],MATCH(tbl_deal[[#This Row],[Index]],Directory[Index],0),MATCH('DEAL DIRECTORY'!Z$5,Directory[#Headers],0))</f>
        <v/>
      </c>
      <c r="AA308" s="129" t="str">
        <f>INDEX(Directory[],MATCH(tbl_deal[[#This Row],[Index]],Directory[Index],0),MATCH('DEAL DIRECTORY'!AA$5,Directory[#Headers],0))</f>
        <v/>
      </c>
      <c r="AB308" s="129" t="str">
        <f>INDEX(Directory[],MATCH(tbl_deal[[#This Row],[Index]],Directory[Index],0),MATCH('DEAL DIRECTORY'!AB$5,Directory[#Headers],0))</f>
        <v>BISL,港分</v>
      </c>
      <c r="AC308" s="129" t="str">
        <f>INDEX(Directory[],MATCH(tbl_deal[[#This Row],[Index]],Directory[Index],0),MATCH('DEAL DIRECTORY'!AC$5,Directory[#Headers],0))</f>
        <v>Lead</v>
      </c>
      <c r="AD308" s="129" t="str">
        <f>INDEX(Directory[],MATCH(tbl_deal[[#This Row],[Index]],Directory[Index],0),MATCH('DEAL DIRECTORY'!AD$5,Directory[#Headers],0))</f>
        <v>--</v>
      </c>
      <c r="AE308" s="129" t="str">
        <f>INDEX(Directory[],MATCH(tbl_deal[[#This Row],[Index]],Directory[Index],0),MATCH('DEAL DIRECTORY'!AE$5,Directory[#Headers],0))</f>
        <v>--</v>
      </c>
      <c r="AF308" s="129" t="str">
        <f>INDEX(Directory[],MATCH(tbl_deal[[#This Row],[Index]],Directory[Index],0),MATCH('DEAL DIRECTORY'!AF$5,Directory[#Headers],0))</f>
        <v>N</v>
      </c>
      <c r="AG308" s="129" t="str">
        <f>INDEX(Directory[],MATCH(tbl_deal[[#This Row],[Index]],Directory[Index],0),MATCH('DEAL DIRECTORY'!AG$5,Directory[#Headers],0))</f>
        <v>中海油田服务股份有限公司</v>
      </c>
      <c r="AH308" s="129" t="str">
        <f>INDEX(Directory[],MATCH(tbl_deal[[#This Row],[Index]],Directory[Index],0),MATCH('DEAL DIRECTORY'!AH$5,Directory[#Headers],0))</f>
        <v>n/a</v>
      </c>
      <c r="AI308" s="129" t="str">
        <f>INDEX(Directory[],MATCH(tbl_deal[[#This Row],[Index]],Directory[Index],0),MATCH('DEAL DIRECTORY'!AI$5,Directory[#Headers],0))</f>
        <v>n/a</v>
      </c>
      <c r="AJ308" s="129" t="str">
        <f>INDEX(Directory[],MATCH(tbl_deal[[#This Row],[Index]],Directory[Index],0),MATCH('DEAL DIRECTORY'!AJ$5,Directory[#Headers],0))</f>
        <v>天津</v>
      </c>
      <c r="AK308" s="129" t="str">
        <f>INDEX(Directory[],MATCH(tbl_deal[[#This Row],[Index]],Directory[Index],0),MATCH('DEAL DIRECTORY'!AK$5,Directory[#Headers],0))</f>
        <v>滨海新区</v>
      </c>
      <c r="AL308" s="129" t="str">
        <f>INDEX(Directory[],MATCH(tbl_deal[[#This Row],[Index]],Directory[Index],0),MATCH('DEAL DIRECTORY'!AL$5,Directory[#Headers],0))</f>
        <v>--</v>
      </c>
      <c r="AM308" s="129" t="str">
        <f>INDEX(Directory[],MATCH(tbl_deal[[#This Row],[Index]],Directory[Index],0),MATCH('DEAL DIRECTORY'!AM$5,Directory[#Headers],0))</f>
        <v>--</v>
      </c>
      <c r="AN308" s="129" t="str">
        <f>INDEX(Directory[],MATCH(tbl_deal[[#This Row],[Index]],Directory[Index],0),MATCH('DEAL DIRECTORY'!AN$5,Directory[#Headers],0))</f>
        <v>--</v>
      </c>
      <c r="AO308" s="132" t="str">
        <f>IF(ISBLANK(INDEX(Directory[],MATCH(tbl_deal[[#This Row],[Index]],Directory[Index],0),MATCH('DEAL DIRECTORY'!AO$5,Directory[#Headers],0))),"--",INDEX(Directory[],MATCH(tbl_deal[[#This Row],[Index]],Directory[Index],0),MATCH('DEAL DIRECTORY'!AO$5,Directory[#Headers],0)))</f>
        <v>--</v>
      </c>
      <c r="AP308" s="129">
        <f>INDEX(Directory[],MATCH(tbl_deal[[#This Row],[Index]],Directory[Index],0),MATCH('DEAL DIRECTORY'!AP$5,Directory[#Headers],0))</f>
        <v>5</v>
      </c>
      <c r="AQ308" s="129">
        <f>INDEX(Directory[],MATCH(tbl_deal[[#This Row],[Index]],Directory[Index],0),MATCH('DEAL DIRECTORY'!AQ$5,Directory[#Headers],0))</f>
        <v>35.447000000000003</v>
      </c>
      <c r="AR308" s="129">
        <f>INDEX(Directory[],MATCH(tbl_deal[[#This Row],[Index]],Directory[Index],0),MATCH('DEAL DIRECTORY'!AR$5,Directory[#Headers],0))</f>
        <v>38.76</v>
      </c>
      <c r="AS308" s="129" t="str">
        <f>INDEX(Directory[],MATCH(tbl_deal[[#This Row],[Index]],Directory[Index],0),MATCH('DEAL DIRECTORY'!AS$5,Directory[#Headers],0))</f>
        <v>央企(子)</v>
      </c>
      <c r="AT308" s="129" t="str">
        <f>INDEX(Directory[],MATCH(tbl_deal[[#This Row],[Index]],Directory[Index],0),MATCH('DEAL DIRECTORY'!AT$5,Directory[#Headers],0))</f>
        <v>产业</v>
      </c>
      <c r="AU308" s="129" t="str">
        <f>INDEX(Directory[],MATCH(tbl_deal[[#This Row],[Index]],Directory[Index],0),MATCH('DEAL DIRECTORY'!AU$5,Directory[#Headers],0))</f>
        <v>--</v>
      </c>
      <c r="AV308" s="129" t="str">
        <f>INDEX(Directory[],MATCH(tbl_deal[[#This Row],[Index]],Directory[Index],0),MATCH('DEAL DIRECTORY'!AV$5,Directory[#Headers],0))</f>
        <v>担保</v>
      </c>
      <c r="AW308" s="129" t="str">
        <f>INDEX(Directory[],MATCH(tbl_deal[[#This Row],[Index]],Directory[Index],0),MATCH('DEAL DIRECTORY'!AW$5,Directory[#Headers],0))</f>
        <v>投资级</v>
      </c>
      <c r="AX308" s="129" t="str">
        <f>INDEX(Directory[],MATCH(tbl_deal[[#This Row],[Index]],Directory[Index],0),MATCH('DEAL DIRECTORY'!AX$5,Directory[#Headers],0))</f>
        <v>3-5亿</v>
      </c>
      <c r="AY308" s="133" t="str">
        <f>INDEX(Directory[],MATCH(tbl_deal[[#This Row],[Index]],Directory[Index],0),MATCH('DEAL DIRECTORY'!AY$5,Directory[#Headers],0))</f>
        <v>20年</v>
      </c>
      <c r="AZ308" s="129" t="str">
        <f>INDEX(Directory[],MATCH(tbl_deal[[#This Row],[Index]],Directory[Index],0),MATCH('DEAL DIRECTORY'!AZ$5,Directory[#Headers],0))</f>
        <v>Q2</v>
      </c>
      <c r="BA308" s="129" t="str">
        <f>INDEX(Directory[],MATCH(tbl_deal[[#This Row],[Index]],Directory[Index],0),MATCH('DEAL DIRECTORY'!BA$5,Directory[#Headers],0))</f>
        <v>06月</v>
      </c>
      <c r="BB308" s="129" t="str">
        <f>INDEX(Directory[],MATCH(tbl_deal[[#This Row],[Index]],Directory[Index],0),MATCH('DEAL DIRECTORY'!BB$5,Directory[#Headers],0))</f>
        <v>--</v>
      </c>
      <c r="BC308" s="129" t="str">
        <f>INDEX(Directory[],MATCH(tbl_deal[[#This Row],[Index]],Directory[Index],0),MATCH('DEAL DIRECTORY'!BC$5,Directory[#Headers],0))</f>
        <v>COSL SINGAPORE CAPITAL LTD</v>
      </c>
      <c r="BD308" s="129" t="str">
        <f>INDEX(Directory[],MATCH(tbl_deal[[#This Row],[Index]],Directory[Index],0),MATCH('DEAL DIRECTORY'!BD$5,Directory[#Headers],0))</f>
        <v>XS2180875077</v>
      </c>
      <c r="BE308" s="137" t="str">
        <f>INDEX(Directory[],MATCH(tbl_deal[[#This Row],[Index]],Directory[Index],0),MATCH('DEAL DIRECTORY'!BE$5,Directory[#Headers],0))</f>
        <v>20年06月</v>
      </c>
      <c r="BF308" s="137" t="str">
        <f>INDEX(Directory[],MATCH(tbl_deal[[#This Row],[Index]],Directory[Index],0),MATCH('DEAL DIRECTORY'!BF$5,Directory[#Headers],0))</f>
        <v>中海油服</v>
      </c>
      <c r="BG308" s="137" t="str">
        <f>INDEX(Directory[],MATCH(tbl_deal[[#This Row],[Index]],Directory[Index],0),MATCH('DEAL DIRECTORY'!BG$5,Directory[#Headers],0))</f>
        <v>A3/--/A</v>
      </c>
      <c r="BH308" s="137" t="str">
        <f>INDEX(Directory[],MATCH(tbl_deal[[#This Row],[Index]],Directory[Index],0),MATCH('DEAL DIRECTORY'!BH$5,Directory[#Headers],0))</f>
        <v>高级债</v>
      </c>
      <c r="BI308" s="137" t="str">
        <f>INDEX(Directory[],MATCH(tbl_deal[[#This Row],[Index]],Directory[Index],0),MATCH('DEAL DIRECTORY'!BI$5,Directory[#Headers],0))</f>
        <v>5亿美元</v>
      </c>
      <c r="BJ308" s="137" t="str">
        <f>INDEX(Directory[],MATCH(tbl_deal[[#This Row],[Index]],Directory[Index],0),MATCH('DEAL DIRECTORY'!BJ$5,Directory[#Headers],0))</f>
        <v>5年</v>
      </c>
      <c r="BK308" s="137" t="str">
        <f>INDEX(Directory[],MATCH(tbl_deal[[#This Row],[Index]],Directory[Index],0),MATCH('DEAL DIRECTORY'!BK$5,Directory[#Headers],0))</f>
        <v>1.875%</v>
      </c>
      <c r="BL308" s="137" t="str">
        <f>INDEX(Directory[],MATCH(tbl_deal[[#This Row],[Index]],Directory[Index],0),MATCH('DEAL DIRECTORY'!BL$5,Directory[#Headers],0))</f>
        <v>全球协调人</v>
      </c>
      <c r="BM308" s="129" t="str">
        <f>INDEX(Directory[],MATCH(tbl_deal[[#This Row],[Index]],Directory[Index],0),MATCH('DEAL DIRECTORY'!BM$5,Directory[#Headers],0))</f>
        <v/>
      </c>
      <c r="BN308" s="4"/>
      <c r="BO308" s="4"/>
      <c r="BP308" s="4"/>
    </row>
    <row r="309" spans="3:68" ht="20.25" customHeight="1" x14ac:dyDescent="0.25">
      <c r="C309" s="129">
        <f>Directory[[#This Row],[Index]]</f>
        <v>162</v>
      </c>
      <c r="D309" s="130">
        <f>INDEX(Directory[],MATCH(tbl_deal[[#This Row],[Index]],Directory[Index],0),MATCH('DEAL DIRECTORY'!D$5,Directory[#Headers],0))</f>
        <v>44000</v>
      </c>
      <c r="E309" s="129" t="str">
        <f>INDEX(Directory[],MATCH(tbl_deal[[#This Row],[Index]],Directory[Index],0),MATCH('DEAL DIRECTORY'!E$5,Directory[#Headers],0))</f>
        <v/>
      </c>
      <c r="F309" s="129" t="str">
        <f>INDEX(Directory[],MATCH(tbl_deal[[#This Row],[Index]],Directory[Index],0),MATCH('DEAL DIRECTORY'!F$5,Directory[#Headers],0))</f>
        <v/>
      </c>
      <c r="G309" s="129" t="str">
        <f>INDEX(Directory[],MATCH(tbl_deal[[#This Row],[Index]],Directory[Index],0),MATCH('DEAL DIRECTORY'!G$5,Directory[#Headers],0))</f>
        <v>Seahawk</v>
      </c>
      <c r="H309" s="135" t="str">
        <f>IF(tbl_deal[[#This Row],[FolderPath]]="","",HYPERLINK(tbl_deal[[#This Row],[FolderPath]],"📂"))</f>
        <v/>
      </c>
      <c r="I309" s="129" t="str">
        <f>INDEX(Directory[],MATCH(tbl_deal[[#This Row],[Index]],Directory[Index],0),MATCH('DEAL DIRECTORY'!I$5,Directory[#Headers],0))</f>
        <v>JGC</v>
      </c>
      <c r="J309" s="129" t="str">
        <f>INDEX(Directory[],MATCH(tbl_deal[[#This Row],[Index]],Directory[Index],0),MATCH('DEAL DIRECTORY'!J$5,Directory[#Headers],0))</f>
        <v>n/a</v>
      </c>
      <c r="K309" s="129" t="str">
        <f>INDEX(Directory[],MATCH(tbl_deal[[#This Row],[Index]],Directory[Index],0),MATCH('DEAL DIRECTORY'!K$5,Directory[#Headers],0))</f>
        <v>n/a</v>
      </c>
      <c r="L309" s="129">
        <f>INDEX(Directory[],MATCH(tbl_deal[[#This Row],[Index]],Directory[Index],0),MATCH('DEAL DIRECTORY'!L$5,Directory[#Headers],0))</f>
        <v>1</v>
      </c>
      <c r="M309" s="129" t="str">
        <f>INDEX(Directory[],MATCH(tbl_deal[[#This Row],[Index]],Directory[Index],0),MATCH('DEAL DIRECTORY'!M$5,Directory[#Headers],0))</f>
        <v>中海油服</v>
      </c>
      <c r="N309" s="129" t="str">
        <f>INDEX(Directory[],MATCH(tbl_deal[[#This Row],[Index]],Directory[Index],0),MATCH('DEAL DIRECTORY'!N$5,Directory[#Headers],0))</f>
        <v>A3/--/A</v>
      </c>
      <c r="O309" s="129" t="str">
        <f>INDEX(Directory[],MATCH(tbl_deal[[#This Row],[Index]],Directory[Index],0),MATCH('DEAL DIRECTORY'!O$5,Directory[#Headers],0))</f>
        <v>USD</v>
      </c>
      <c r="P309" s="129">
        <f>INDEX(Directory[],MATCH(tbl_deal[[#This Row],[Index]],Directory[Index],0),MATCH('DEAL DIRECTORY'!P$5,Directory[#Headers],0))</f>
        <v>3</v>
      </c>
      <c r="Q309" s="129" t="str">
        <f>INDEX(Directory[],MATCH(tbl_deal[[#This Row],[Index]],Directory[Index],0),MATCH('DEAL DIRECTORY'!Q$5,Directory[#Headers],0))</f>
        <v>10</v>
      </c>
      <c r="R309" s="129" t="str">
        <f>INDEX(Directory[],MATCH(tbl_deal[[#This Row],[Index]],Directory[Index],0),MATCH('DEAL DIRECTORY'!R$5,Directory[#Headers],0))</f>
        <v>2.5%</v>
      </c>
      <c r="S309" s="129" t="str">
        <f>INDEX(Directory[],MATCH(tbl_deal[[#This Row],[Index]],Directory[Index],0),MATCH('DEAL DIRECTORY'!S$5,Directory[#Headers],0))</f>
        <v>T10+250a</v>
      </c>
      <c r="T309" s="129" t="str">
        <f>INDEX(Directory[],MATCH(tbl_deal[[#This Row],[Index]],Directory[Index],0),MATCH('DEAL DIRECTORY'!T$5,Directory[#Headers],0))</f>
        <v>n/a</v>
      </c>
      <c r="U309" s="129" t="str">
        <f>INDEX(Directory[],MATCH(tbl_deal[[#This Row],[Index]],Directory[Index],0),MATCH('DEAL DIRECTORY'!U$5,Directory[#Headers],0))</f>
        <v>T+190</v>
      </c>
      <c r="V309" s="131">
        <f>INDEX(Directory[],MATCH(tbl_deal[[#This Row],[Index]],Directory[Index],0),MATCH('DEAL DIRECTORY'!V$5,Directory[#Headers],0))</f>
        <v>0</v>
      </c>
      <c r="W309" s="129" t="str">
        <f>INDEX(Directory[],MATCH(tbl_deal[[#This Row],[Index]],Directory[Index],0),MATCH('DEAL DIRECTORY'!W$5,Directory[#Headers],0))</f>
        <v>担保</v>
      </c>
      <c r="X309" s="129" t="str">
        <f>INDEX(Directory[],MATCH(tbl_deal[[#This Row],[Index]],Directory[Index],0),MATCH('DEAL DIRECTORY'!X$5,Directory[#Headers],0))</f>
        <v>--</v>
      </c>
      <c r="Y309" s="129" t="str">
        <f>INDEX(Directory[],MATCH(tbl_deal[[#This Row],[Index]],Directory[Index],0),MATCH('DEAL DIRECTORY'!Y$5,Directory[#Headers],0))</f>
        <v>港交所</v>
      </c>
      <c r="Z309" s="129" t="str">
        <f>INDEX(Directory[],MATCH(tbl_deal[[#This Row],[Index]],Directory[Index],0),MATCH('DEAL DIRECTORY'!Z$5,Directory[#Headers],0))</f>
        <v/>
      </c>
      <c r="AA309" s="129" t="str">
        <f>INDEX(Directory[],MATCH(tbl_deal[[#This Row],[Index]],Directory[Index],0),MATCH('DEAL DIRECTORY'!AA$5,Directory[#Headers],0))</f>
        <v/>
      </c>
      <c r="AB309" s="129" t="str">
        <f>INDEX(Directory[],MATCH(tbl_deal[[#This Row],[Index]],Directory[Index],0),MATCH('DEAL DIRECTORY'!AB$5,Directory[#Headers],0))</f>
        <v>BISL,港分</v>
      </c>
      <c r="AC309" s="129" t="str">
        <f>INDEX(Directory[],MATCH(tbl_deal[[#This Row],[Index]],Directory[Index],0),MATCH('DEAL DIRECTORY'!AC$5,Directory[#Headers],0))</f>
        <v>Lead</v>
      </c>
      <c r="AD309" s="129" t="str">
        <f>INDEX(Directory[],MATCH(tbl_deal[[#This Row],[Index]],Directory[Index],0),MATCH('DEAL DIRECTORY'!AD$5,Directory[#Headers],0))</f>
        <v>--</v>
      </c>
      <c r="AE309" s="129" t="str">
        <f>INDEX(Directory[],MATCH(tbl_deal[[#This Row],[Index]],Directory[Index],0),MATCH('DEAL DIRECTORY'!AE$5,Directory[#Headers],0))</f>
        <v>--</v>
      </c>
      <c r="AF309" s="129" t="str">
        <f>INDEX(Directory[],MATCH(tbl_deal[[#This Row],[Index]],Directory[Index],0),MATCH('DEAL DIRECTORY'!AF$5,Directory[#Headers],0))</f>
        <v>N</v>
      </c>
      <c r="AG309" s="129" t="str">
        <f>INDEX(Directory[],MATCH(tbl_deal[[#This Row],[Index]],Directory[Index],0),MATCH('DEAL DIRECTORY'!AG$5,Directory[#Headers],0))</f>
        <v>中海油田服务股份有限公司</v>
      </c>
      <c r="AH309" s="129" t="str">
        <f>INDEX(Directory[],MATCH(tbl_deal[[#This Row],[Index]],Directory[Index],0),MATCH('DEAL DIRECTORY'!AH$5,Directory[#Headers],0))</f>
        <v>n/a</v>
      </c>
      <c r="AI309" s="129" t="str">
        <f>INDEX(Directory[],MATCH(tbl_deal[[#This Row],[Index]],Directory[Index],0),MATCH('DEAL DIRECTORY'!AI$5,Directory[#Headers],0))</f>
        <v>n/a</v>
      </c>
      <c r="AJ309" s="129" t="str">
        <f>INDEX(Directory[],MATCH(tbl_deal[[#This Row],[Index]],Directory[Index],0),MATCH('DEAL DIRECTORY'!AJ$5,Directory[#Headers],0))</f>
        <v>天津</v>
      </c>
      <c r="AK309" s="129" t="str">
        <f>INDEX(Directory[],MATCH(tbl_deal[[#This Row],[Index]],Directory[Index],0),MATCH('DEAL DIRECTORY'!AK$5,Directory[#Headers],0))</f>
        <v>滨海新区</v>
      </c>
      <c r="AL309" s="129" t="str">
        <f>INDEX(Directory[],MATCH(tbl_deal[[#This Row],[Index]],Directory[Index],0),MATCH('DEAL DIRECTORY'!AL$5,Directory[#Headers],0))</f>
        <v>--</v>
      </c>
      <c r="AM309" s="129" t="str">
        <f>INDEX(Directory[],MATCH(tbl_deal[[#This Row],[Index]],Directory[Index],0),MATCH('DEAL DIRECTORY'!AM$5,Directory[#Headers],0))</f>
        <v>--</v>
      </c>
      <c r="AN309" s="129" t="str">
        <f>INDEX(Directory[],MATCH(tbl_deal[[#This Row],[Index]],Directory[Index],0),MATCH('DEAL DIRECTORY'!AN$5,Directory[#Headers],0))</f>
        <v>--</v>
      </c>
      <c r="AO309" s="132" t="str">
        <f>IF(ISBLANK(INDEX(Directory[],MATCH(tbl_deal[[#This Row],[Index]],Directory[Index],0),MATCH('DEAL DIRECTORY'!AO$5,Directory[#Headers],0))),"--",INDEX(Directory[],MATCH(tbl_deal[[#This Row],[Index]],Directory[Index],0),MATCH('DEAL DIRECTORY'!AO$5,Directory[#Headers],0)))</f>
        <v>--</v>
      </c>
      <c r="AP309" s="129">
        <f>INDEX(Directory[],MATCH(tbl_deal[[#This Row],[Index]],Directory[Index],0),MATCH('DEAL DIRECTORY'!AP$5,Directory[#Headers],0))</f>
        <v>3</v>
      </c>
      <c r="AQ309" s="129">
        <f>INDEX(Directory[],MATCH(tbl_deal[[#This Row],[Index]],Directory[Index],0),MATCH('DEAL DIRECTORY'!AQ$5,Directory[#Headers],0))</f>
        <v>21.268000000000001</v>
      </c>
      <c r="AR309" s="129">
        <f>INDEX(Directory[],MATCH(tbl_deal[[#This Row],[Index]],Directory[Index],0),MATCH('DEAL DIRECTORY'!AR$5,Directory[#Headers],0))</f>
        <v>23.256</v>
      </c>
      <c r="AS309" s="129" t="str">
        <f>INDEX(Directory[],MATCH(tbl_deal[[#This Row],[Index]],Directory[Index],0),MATCH('DEAL DIRECTORY'!AS$5,Directory[#Headers],0))</f>
        <v>央企(子)</v>
      </c>
      <c r="AT309" s="129" t="str">
        <f>INDEX(Directory[],MATCH(tbl_deal[[#This Row],[Index]],Directory[Index],0),MATCH('DEAL DIRECTORY'!AT$5,Directory[#Headers],0))</f>
        <v>产业</v>
      </c>
      <c r="AU309" s="129" t="str">
        <f>INDEX(Directory[],MATCH(tbl_deal[[#This Row],[Index]],Directory[Index],0),MATCH('DEAL DIRECTORY'!AU$5,Directory[#Headers],0))</f>
        <v>--</v>
      </c>
      <c r="AV309" s="129" t="str">
        <f>INDEX(Directory[],MATCH(tbl_deal[[#This Row],[Index]],Directory[Index],0),MATCH('DEAL DIRECTORY'!AV$5,Directory[#Headers],0))</f>
        <v>担保</v>
      </c>
      <c r="AW309" s="129" t="str">
        <f>INDEX(Directory[],MATCH(tbl_deal[[#This Row],[Index]],Directory[Index],0),MATCH('DEAL DIRECTORY'!AW$5,Directory[#Headers],0))</f>
        <v>投资级</v>
      </c>
      <c r="AX309" s="129" t="str">
        <f>INDEX(Directory[],MATCH(tbl_deal[[#This Row],[Index]],Directory[Index],0),MATCH('DEAL DIRECTORY'!AX$5,Directory[#Headers],0))</f>
        <v>2-3亿</v>
      </c>
      <c r="AY309" s="133" t="str">
        <f>INDEX(Directory[],MATCH(tbl_deal[[#This Row],[Index]],Directory[Index],0),MATCH('DEAL DIRECTORY'!AY$5,Directory[#Headers],0))</f>
        <v>20年</v>
      </c>
      <c r="AZ309" s="129" t="str">
        <f>INDEX(Directory[],MATCH(tbl_deal[[#This Row],[Index]],Directory[Index],0),MATCH('DEAL DIRECTORY'!AZ$5,Directory[#Headers],0))</f>
        <v>Q2</v>
      </c>
      <c r="BA309" s="129" t="str">
        <f>INDEX(Directory[],MATCH(tbl_deal[[#This Row],[Index]],Directory[Index],0),MATCH('DEAL DIRECTORY'!BA$5,Directory[#Headers],0))</f>
        <v>06月</v>
      </c>
      <c r="BB309" s="129" t="str">
        <f>INDEX(Directory[],MATCH(tbl_deal[[#This Row],[Index]],Directory[Index],0),MATCH('DEAL DIRECTORY'!BB$5,Directory[#Headers],0))</f>
        <v>--</v>
      </c>
      <c r="BC309" s="129" t="str">
        <f>INDEX(Directory[],MATCH(tbl_deal[[#This Row],[Index]],Directory[Index],0),MATCH('DEAL DIRECTORY'!BC$5,Directory[#Headers],0))</f>
        <v>COSL SINGAPORE CAPITAL LTD</v>
      </c>
      <c r="BD309" s="129" t="str">
        <f>INDEX(Directory[],MATCH(tbl_deal[[#This Row],[Index]],Directory[Index],0),MATCH('DEAL DIRECTORY'!BD$5,Directory[#Headers],0))</f>
        <v>XS2180875234</v>
      </c>
      <c r="BE309" s="137" t="str">
        <f>INDEX(Directory[],MATCH(tbl_deal[[#This Row],[Index]],Directory[Index],0),MATCH('DEAL DIRECTORY'!BE$5,Directory[#Headers],0))</f>
        <v>20年06月</v>
      </c>
      <c r="BF309" s="137" t="str">
        <f>INDEX(Directory[],MATCH(tbl_deal[[#This Row],[Index]],Directory[Index],0),MATCH('DEAL DIRECTORY'!BF$5,Directory[#Headers],0))</f>
        <v>中海油服</v>
      </c>
      <c r="BG309" s="137" t="str">
        <f>INDEX(Directory[],MATCH(tbl_deal[[#This Row],[Index]],Directory[Index],0),MATCH('DEAL DIRECTORY'!BG$5,Directory[#Headers],0))</f>
        <v>A3/--/A</v>
      </c>
      <c r="BH309" s="137" t="str">
        <f>INDEX(Directory[],MATCH(tbl_deal[[#This Row],[Index]],Directory[Index],0),MATCH('DEAL DIRECTORY'!BH$5,Directory[#Headers],0))</f>
        <v>高级债</v>
      </c>
      <c r="BI309" s="137" t="str">
        <f>INDEX(Directory[],MATCH(tbl_deal[[#This Row],[Index]],Directory[Index],0),MATCH('DEAL DIRECTORY'!BI$5,Directory[#Headers],0))</f>
        <v>3亿美元</v>
      </c>
      <c r="BJ309" s="137" t="str">
        <f>INDEX(Directory[],MATCH(tbl_deal[[#This Row],[Index]],Directory[Index],0),MATCH('DEAL DIRECTORY'!BJ$5,Directory[#Headers],0))</f>
        <v>10年</v>
      </c>
      <c r="BK309" s="137" t="str">
        <f>INDEX(Directory[],MATCH(tbl_deal[[#This Row],[Index]],Directory[Index],0),MATCH('DEAL DIRECTORY'!BK$5,Directory[#Headers],0))</f>
        <v>2.5%</v>
      </c>
      <c r="BL309" s="137" t="str">
        <f>INDEX(Directory[],MATCH(tbl_deal[[#This Row],[Index]],Directory[Index],0),MATCH('DEAL DIRECTORY'!BL$5,Directory[#Headers],0))</f>
        <v>全球协调人</v>
      </c>
      <c r="BM309" s="129" t="str">
        <f>INDEX(Directory[],MATCH(tbl_deal[[#This Row],[Index]],Directory[Index],0),MATCH('DEAL DIRECTORY'!BM$5,Directory[#Headers],0))</f>
        <v/>
      </c>
      <c r="BN309" s="4"/>
      <c r="BO309" s="4"/>
      <c r="BP309" s="4"/>
    </row>
    <row r="310" spans="3:68" ht="20.25" customHeight="1" x14ac:dyDescent="0.25">
      <c r="C310" s="129">
        <f>Directory[[#This Row],[Index]]</f>
        <v>161</v>
      </c>
      <c r="D310" s="130">
        <f>INDEX(Directory[],MATCH(tbl_deal[[#This Row],[Index]],Directory[Index],0),MATCH('DEAL DIRECTORY'!D$5,Directory[#Headers],0))</f>
        <v>43985</v>
      </c>
      <c r="E310" s="129" t="str">
        <f>INDEX(Directory[],MATCH(tbl_deal[[#This Row],[Index]],Directory[Index],0),MATCH('DEAL DIRECTORY'!E$5,Directory[#Headers],0))</f>
        <v/>
      </c>
      <c r="F310" s="129" t="str">
        <f>INDEX(Directory[],MATCH(tbl_deal[[#This Row],[Index]],Directory[Index],0),MATCH('DEAL DIRECTORY'!F$5,Directory[#Headers],0))</f>
        <v/>
      </c>
      <c r="G310" s="129" t="str">
        <f>INDEX(Directory[],MATCH(tbl_deal[[#This Row],[Index]],Directory[Index],0),MATCH('DEAL DIRECTORY'!G$5,Directory[#Headers],0))</f>
        <v>Great Wall</v>
      </c>
      <c r="H310" s="135" t="str">
        <f>IF(tbl_deal[[#This Row],[FolderPath]]="","",HYPERLINK(tbl_deal[[#This Row],[FolderPath]],"📂"))</f>
        <v/>
      </c>
      <c r="I310" s="129" t="str">
        <f>INDEX(Directory[],MATCH(tbl_deal[[#This Row],[Index]],Directory[Index],0),MATCH('DEAL DIRECTORY'!I$5,Directory[#Headers],0))</f>
        <v>JBR</v>
      </c>
      <c r="J310" s="129" t="str">
        <f>INDEX(Directory[],MATCH(tbl_deal[[#This Row],[Index]],Directory[Index],0),MATCH('DEAL DIRECTORY'!J$5,Directory[#Headers],0))</f>
        <v>n/a</v>
      </c>
      <c r="K310" s="129" t="str">
        <f>INDEX(Directory[],MATCH(tbl_deal[[#This Row],[Index]],Directory[Index],0),MATCH('DEAL DIRECTORY'!K$5,Directory[#Headers],0))</f>
        <v>n/a</v>
      </c>
      <c r="L310" s="129">
        <f>INDEX(Directory[],MATCH(tbl_deal[[#This Row],[Index]],Directory[Index],0),MATCH('DEAL DIRECTORY'!L$5,Directory[#Headers],0))</f>
        <v>1</v>
      </c>
      <c r="M310" s="129" t="str">
        <f>INDEX(Directory[],MATCH(tbl_deal[[#This Row],[Index]],Directory[Index],0),MATCH('DEAL DIRECTORY'!M$5,Directory[#Headers],0))</f>
        <v>银川通联</v>
      </c>
      <c r="N310" s="129" t="str">
        <f>INDEX(Directory[],MATCH(tbl_deal[[#This Row],[Index]],Directory[Index],0),MATCH('DEAL DIRECTORY'!N$5,Directory[#Headers],0))</f>
        <v>--/--/BBB</v>
      </c>
      <c r="O310" s="129" t="str">
        <f>INDEX(Directory[],MATCH(tbl_deal[[#This Row],[Index]],Directory[Index],0),MATCH('DEAL DIRECTORY'!O$5,Directory[#Headers],0))</f>
        <v>USD</v>
      </c>
      <c r="P310" s="129">
        <f>INDEX(Directory[],MATCH(tbl_deal[[#This Row],[Index]],Directory[Index],0),MATCH('DEAL DIRECTORY'!P$5,Directory[#Headers],0))</f>
        <v>3</v>
      </c>
      <c r="Q310" s="129" t="str">
        <f>INDEX(Directory[],MATCH(tbl_deal[[#This Row],[Index]],Directory[Index],0),MATCH('DEAL DIRECTORY'!Q$5,Directory[#Headers],0))</f>
        <v>3</v>
      </c>
      <c r="R310" s="129" t="str">
        <f>INDEX(Directory[],MATCH(tbl_deal[[#This Row],[Index]],Directory[Index],0),MATCH('DEAL DIRECTORY'!R$5,Directory[#Headers],0))</f>
        <v>4.45%</v>
      </c>
      <c r="S310" s="129" t="str">
        <f>INDEX(Directory[],MATCH(tbl_deal[[#This Row],[Index]],Directory[Index],0),MATCH('DEAL DIRECTORY'!S$5,Directory[#Headers],0))</f>
        <v>4.75%a</v>
      </c>
      <c r="T310" s="129" t="str">
        <f>INDEX(Directory[],MATCH(tbl_deal[[#This Row],[Index]],Directory[Index],0),MATCH('DEAL DIRECTORY'!T$5,Directory[#Headers],0))</f>
        <v>n/a</v>
      </c>
      <c r="U310" s="129" t="str">
        <f>INDEX(Directory[],MATCH(tbl_deal[[#This Row],[Index]],Directory[Index],0),MATCH('DEAL DIRECTORY'!U$5,Directory[#Headers],0))</f>
        <v>--</v>
      </c>
      <c r="V310" s="131">
        <f>INDEX(Directory[],MATCH(tbl_deal[[#This Row],[Index]],Directory[Index],0),MATCH('DEAL DIRECTORY'!V$5,Directory[#Headers],0))</f>
        <v>0</v>
      </c>
      <c r="W310" s="129" t="str">
        <f>INDEX(Directory[],MATCH(tbl_deal[[#This Row],[Index]],Directory[Index],0),MATCH('DEAL DIRECTORY'!W$5,Directory[#Headers],0))</f>
        <v>直发</v>
      </c>
      <c r="X310" s="129" t="str">
        <f>INDEX(Directory[],MATCH(tbl_deal[[#This Row],[Index]],Directory[Index],0),MATCH('DEAL DIRECTORY'!X$5,Directory[#Headers],0))</f>
        <v>--</v>
      </c>
      <c r="Y310" s="129" t="str">
        <f>INDEX(Directory[],MATCH(tbl_deal[[#This Row],[Index]],Directory[Index],0),MATCH('DEAL DIRECTORY'!Y$5,Directory[#Headers],0))</f>
        <v>港交所</v>
      </c>
      <c r="Z310" s="129" t="str">
        <f>INDEX(Directory[],MATCH(tbl_deal[[#This Row],[Index]],Directory[Index],0),MATCH('DEAL DIRECTORY'!Z$5,Directory[#Headers],0))</f>
        <v/>
      </c>
      <c r="AA310" s="129" t="str">
        <f>INDEX(Directory[],MATCH(tbl_deal[[#This Row],[Index]],Directory[Index],0),MATCH('DEAL DIRECTORY'!AA$5,Directory[#Headers],0))</f>
        <v/>
      </c>
      <c r="AB310" s="129" t="str">
        <f>INDEX(Directory[],MATCH(tbl_deal[[#This Row],[Index]],Directory[Index],0),MATCH('DEAL DIRECTORY'!AB$5,Directory[#Headers],0))</f>
        <v>BISL,港分</v>
      </c>
      <c r="AC310" s="129" t="str">
        <f>INDEX(Directory[],MATCH(tbl_deal[[#This Row],[Index]],Directory[Index],0),MATCH('DEAL DIRECTORY'!AC$5,Directory[#Headers],0))</f>
        <v>--</v>
      </c>
      <c r="AD310" s="129" t="str">
        <f>INDEX(Directory[],MATCH(tbl_deal[[#This Row],[Index]],Directory[Index],0),MATCH('DEAL DIRECTORY'!AD$5,Directory[#Headers],0))</f>
        <v>--</v>
      </c>
      <c r="AE310" s="129" t="str">
        <f>INDEX(Directory[],MATCH(tbl_deal[[#This Row],[Index]],Directory[Index],0),MATCH('DEAL DIRECTORY'!AE$5,Directory[#Headers],0))</f>
        <v>--</v>
      </c>
      <c r="AF310" s="129" t="str">
        <f>INDEX(Directory[],MATCH(tbl_deal[[#This Row],[Index]],Directory[Index],0),MATCH('DEAL DIRECTORY'!AF$5,Directory[#Headers],0))</f>
        <v>N</v>
      </c>
      <c r="AG310" s="129" t="str">
        <f>INDEX(Directory[],MATCH(tbl_deal[[#This Row],[Index]],Directory[Index],0),MATCH('DEAL DIRECTORY'!AG$5,Directory[#Headers],0))</f>
        <v>银川通联资本投资运营集团有限公司</v>
      </c>
      <c r="AH310" s="129" t="str">
        <f>INDEX(Directory[],MATCH(tbl_deal[[#This Row],[Index]],Directory[Index],0),MATCH('DEAL DIRECTORY'!AH$5,Directory[#Headers],0))</f>
        <v>n/a</v>
      </c>
      <c r="AI310" s="129" t="str">
        <f>INDEX(Directory[],MATCH(tbl_deal[[#This Row],[Index]],Directory[Index],0),MATCH('DEAL DIRECTORY'!AI$5,Directory[#Headers],0))</f>
        <v>n/a</v>
      </c>
      <c r="AJ310" s="129" t="str">
        <f>INDEX(Directory[],MATCH(tbl_deal[[#This Row],[Index]],Directory[Index],0),MATCH('DEAL DIRECTORY'!AJ$5,Directory[#Headers],0))</f>
        <v>宁夏</v>
      </c>
      <c r="AK310" s="129" t="str">
        <f>INDEX(Directory[],MATCH(tbl_deal[[#This Row],[Index]],Directory[Index],0),MATCH('DEAL DIRECTORY'!AK$5,Directory[#Headers],0))</f>
        <v>银川市</v>
      </c>
      <c r="AL310" s="129" t="str">
        <f>INDEX(Directory[],MATCH(tbl_deal[[#This Row],[Index]],Directory[Index],0),MATCH('DEAL DIRECTORY'!AL$5,Directory[#Headers],0))</f>
        <v>--</v>
      </c>
      <c r="AM310" s="129" t="str">
        <f>INDEX(Directory[],MATCH(tbl_deal[[#This Row],[Index]],Directory[Index],0),MATCH('DEAL DIRECTORY'!AM$5,Directory[#Headers],0))</f>
        <v>--</v>
      </c>
      <c r="AN310" s="129" t="str">
        <f>INDEX(Directory[],MATCH(tbl_deal[[#This Row],[Index]],Directory[Index],0),MATCH('DEAL DIRECTORY'!AN$5,Directory[#Headers],0))</f>
        <v>--</v>
      </c>
      <c r="AO310" s="132" t="str">
        <f>IF(ISBLANK(INDEX(Directory[],MATCH(tbl_deal[[#This Row],[Index]],Directory[Index],0),MATCH('DEAL DIRECTORY'!AO$5,Directory[#Headers],0))),"--",INDEX(Directory[],MATCH(tbl_deal[[#This Row],[Index]],Directory[Index],0),MATCH('DEAL DIRECTORY'!AO$5,Directory[#Headers],0)))</f>
        <v>--</v>
      </c>
      <c r="AP310" s="129">
        <f>INDEX(Directory[],MATCH(tbl_deal[[#This Row],[Index]],Directory[Index],0),MATCH('DEAL DIRECTORY'!AP$5,Directory[#Headers],0))</f>
        <v>3</v>
      </c>
      <c r="AQ310" s="129">
        <f>INDEX(Directory[],MATCH(tbl_deal[[#This Row],[Index]],Directory[Index],0),MATCH('DEAL DIRECTORY'!AQ$5,Directory[#Headers],0))</f>
        <v>21.347000000000001</v>
      </c>
      <c r="AR310" s="129">
        <f>INDEX(Directory[],MATCH(tbl_deal[[#This Row],[Index]],Directory[Index],0),MATCH('DEAL DIRECTORY'!AR$5,Directory[#Headers],0))</f>
        <v>23.256</v>
      </c>
      <c r="AS310" s="129" t="str">
        <f>INDEX(Directory[],MATCH(tbl_deal[[#This Row],[Index]],Directory[Index],0),MATCH('DEAL DIRECTORY'!AS$5,Directory[#Headers],0))</f>
        <v>地方国企</v>
      </c>
      <c r="AT310" s="129" t="str">
        <f>INDEX(Directory[],MATCH(tbl_deal[[#This Row],[Index]],Directory[Index],0),MATCH('DEAL DIRECTORY'!AT$5,Directory[#Headers],0))</f>
        <v>地方平台</v>
      </c>
      <c r="AU310" s="129" t="str">
        <f>INDEX(Directory[],MATCH(tbl_deal[[#This Row],[Index]],Directory[Index],0),MATCH('DEAL DIRECTORY'!AU$5,Directory[#Headers],0))</f>
        <v>综合</v>
      </c>
      <c r="AV310" s="129" t="str">
        <f>INDEX(Directory[],MATCH(tbl_deal[[#This Row],[Index]],Directory[Index],0),MATCH('DEAL DIRECTORY'!AV$5,Directory[#Headers],0))</f>
        <v>直发</v>
      </c>
      <c r="AW310" s="129" t="str">
        <f>INDEX(Directory[],MATCH(tbl_deal[[#This Row],[Index]],Directory[Index],0),MATCH('DEAL DIRECTORY'!AW$5,Directory[#Headers],0))</f>
        <v>投资级</v>
      </c>
      <c r="AX310" s="129" t="str">
        <f>INDEX(Directory[],MATCH(tbl_deal[[#This Row],[Index]],Directory[Index],0),MATCH('DEAL DIRECTORY'!AX$5,Directory[#Headers],0))</f>
        <v>2-3亿</v>
      </c>
      <c r="AY310" s="133" t="str">
        <f>INDEX(Directory[],MATCH(tbl_deal[[#This Row],[Index]],Directory[Index],0),MATCH('DEAL DIRECTORY'!AY$5,Directory[#Headers],0))</f>
        <v>20年</v>
      </c>
      <c r="AZ310" s="129" t="str">
        <f>INDEX(Directory[],MATCH(tbl_deal[[#This Row],[Index]],Directory[Index],0),MATCH('DEAL DIRECTORY'!AZ$5,Directory[#Headers],0))</f>
        <v>Q2</v>
      </c>
      <c r="BA310" s="129" t="str">
        <f>INDEX(Directory[],MATCH(tbl_deal[[#This Row],[Index]],Directory[Index],0),MATCH('DEAL DIRECTORY'!BA$5,Directory[#Headers],0))</f>
        <v>06月</v>
      </c>
      <c r="BB310" s="129" t="str">
        <f>INDEX(Directory[],MATCH(tbl_deal[[#This Row],[Index]],Directory[Index],0),MATCH('DEAL DIRECTORY'!BB$5,Directory[#Headers],0))</f>
        <v>SOE Creds</v>
      </c>
      <c r="BC310" s="129" t="str">
        <f>INDEX(Directory[],MATCH(tbl_deal[[#This Row],[Index]],Directory[Index],0),MATCH('DEAL DIRECTORY'!BC$5,Directory[#Headers],0))</f>
        <v>YINCHUAN TONGLIAN CAPITAL INVESTMENT OPERATION CO., LTD.</v>
      </c>
      <c r="BD310" s="129" t="str">
        <f>INDEX(Directory[],MATCH(tbl_deal[[#This Row],[Index]],Directory[Index],0),MATCH('DEAL DIRECTORY'!BD$5,Directory[#Headers],0))</f>
        <v>XS2179326371</v>
      </c>
      <c r="BE310" s="137" t="str">
        <f>INDEX(Directory[],MATCH(tbl_deal[[#This Row],[Index]],Directory[Index],0),MATCH('DEAL DIRECTORY'!BE$5,Directory[#Headers],0))</f>
        <v>20年06月</v>
      </c>
      <c r="BF310" s="137" t="str">
        <f>INDEX(Directory[],MATCH(tbl_deal[[#This Row],[Index]],Directory[Index],0),MATCH('DEAL DIRECTORY'!BF$5,Directory[#Headers],0))</f>
        <v>银川通联</v>
      </c>
      <c r="BG310" s="137" t="str">
        <f>INDEX(Directory[],MATCH(tbl_deal[[#This Row],[Index]],Directory[Index],0),MATCH('DEAL DIRECTORY'!BG$5,Directory[#Headers],0))</f>
        <v>--/--/BBB</v>
      </c>
      <c r="BH310" s="137" t="str">
        <f>INDEX(Directory[],MATCH(tbl_deal[[#This Row],[Index]],Directory[Index],0),MATCH('DEAL DIRECTORY'!BH$5,Directory[#Headers],0))</f>
        <v>高级债</v>
      </c>
      <c r="BI310" s="137" t="str">
        <f>INDEX(Directory[],MATCH(tbl_deal[[#This Row],[Index]],Directory[Index],0),MATCH('DEAL DIRECTORY'!BI$5,Directory[#Headers],0))</f>
        <v>3亿美元</v>
      </c>
      <c r="BJ310" s="137" t="str">
        <f>INDEX(Directory[],MATCH(tbl_deal[[#This Row],[Index]],Directory[Index],0),MATCH('DEAL DIRECTORY'!BJ$5,Directory[#Headers],0))</f>
        <v>3年</v>
      </c>
      <c r="BK310" s="137" t="str">
        <f>INDEX(Directory[],MATCH(tbl_deal[[#This Row],[Index]],Directory[Index],0),MATCH('DEAL DIRECTORY'!BK$5,Directory[#Headers],0))</f>
        <v>4.45%</v>
      </c>
      <c r="BL310" s="137" t="str">
        <f>INDEX(Directory[],MATCH(tbl_deal[[#This Row],[Index]],Directory[Index],0),MATCH('DEAL DIRECTORY'!BL$5,Directory[#Headers],0))</f>
        <v>账簿管理人</v>
      </c>
      <c r="BM310" s="129" t="str">
        <f>INDEX(Directory[],MATCH(tbl_deal[[#This Row],[Index]],Directory[Index],0),MATCH('DEAL DIRECTORY'!BM$5,Directory[#Headers],0))</f>
        <v/>
      </c>
      <c r="BN310" s="4"/>
      <c r="BO310" s="4"/>
      <c r="BP310" s="4"/>
    </row>
    <row r="311" spans="3:68" ht="20.25" customHeight="1" x14ac:dyDescent="0.25">
      <c r="C311" s="129">
        <f>Directory[[#This Row],[Index]]</f>
        <v>160</v>
      </c>
      <c r="D311" s="130">
        <f>INDEX(Directory[],MATCH(tbl_deal[[#This Row],[Index]],Directory[Index],0),MATCH('DEAL DIRECTORY'!D$5,Directory[#Headers],0))</f>
        <v>43935</v>
      </c>
      <c r="E311" s="129" t="str">
        <f>INDEX(Directory[],MATCH(tbl_deal[[#This Row],[Index]],Directory[Index],0),MATCH('DEAL DIRECTORY'!E$5,Directory[#Headers],0))</f>
        <v/>
      </c>
      <c r="F311" s="129" t="str">
        <f>INDEX(Directory[],MATCH(tbl_deal[[#This Row],[Index]],Directory[Index],0),MATCH('DEAL DIRECTORY'!F$5,Directory[#Headers],0))</f>
        <v/>
      </c>
      <c r="G311" s="129" t="str">
        <f>INDEX(Directory[],MATCH(tbl_deal[[#This Row],[Index]],Directory[Index],0),MATCH('DEAL DIRECTORY'!G$5,Directory[#Headers],0))</f>
        <v>Shield</v>
      </c>
      <c r="H311" s="135" t="str">
        <f>IF(tbl_deal[[#This Row],[FolderPath]]="","",HYPERLINK(tbl_deal[[#This Row],[FolderPath]],"📂"))</f>
        <v/>
      </c>
      <c r="I311" s="129" t="str">
        <f>INDEX(Directory[],MATCH(tbl_deal[[#This Row],[Index]],Directory[Index],0),MATCH('DEAL DIRECTORY'!I$5,Directory[#Headers],0))</f>
        <v>JGC</v>
      </c>
      <c r="J311" s="129" t="str">
        <f>INDEX(Directory[],MATCH(tbl_deal[[#This Row],[Index]],Directory[Index],0),MATCH('DEAL DIRECTORY'!J$5,Directory[#Headers],0))</f>
        <v>n/a</v>
      </c>
      <c r="K311" s="129" t="str">
        <f>INDEX(Directory[],MATCH(tbl_deal[[#This Row],[Index]],Directory[Index],0),MATCH('DEAL DIRECTORY'!K$5,Directory[#Headers],0))</f>
        <v>n/a</v>
      </c>
      <c r="L311" s="129">
        <f>INDEX(Directory[],MATCH(tbl_deal[[#This Row],[Index]],Directory[Index],0),MATCH('DEAL DIRECTORY'!L$5,Directory[#Headers],0))</f>
        <v>1</v>
      </c>
      <c r="M311" s="129" t="str">
        <f>INDEX(Directory[],MATCH(tbl_deal[[#This Row],[Index]],Directory[Index],0),MATCH('DEAL DIRECTORY'!M$5,Directory[#Headers],0))</f>
        <v>中国兵工</v>
      </c>
      <c r="N311" s="129" t="str">
        <f>INDEX(Directory[],MATCH(tbl_deal[[#This Row],[Index]],Directory[Index],0),MATCH('DEAL DIRECTORY'!N$5,Directory[#Headers],0))</f>
        <v>--/--/--</v>
      </c>
      <c r="O311" s="129" t="str">
        <f>INDEX(Directory[],MATCH(tbl_deal[[#This Row],[Index]],Directory[Index],0),MATCH('DEAL DIRECTORY'!O$5,Directory[#Headers],0))</f>
        <v>USD</v>
      </c>
      <c r="P311" s="129">
        <f>INDEX(Directory[],MATCH(tbl_deal[[#This Row],[Index]],Directory[Index],0),MATCH('DEAL DIRECTORY'!P$5,Directory[#Headers],0))</f>
        <v>2</v>
      </c>
      <c r="Q311" s="129" t="str">
        <f>INDEX(Directory[],MATCH(tbl_deal[[#This Row],[Index]],Directory[Index],0),MATCH('DEAL DIRECTORY'!Q$5,Directory[#Headers],0))</f>
        <v>3</v>
      </c>
      <c r="R311" s="129" t="str">
        <f>INDEX(Directory[],MATCH(tbl_deal[[#This Row],[Index]],Directory[Index],0),MATCH('DEAL DIRECTORY'!R$5,Directory[#Headers],0))</f>
        <v>2.69%</v>
      </c>
      <c r="S311" s="129" t="str">
        <f>INDEX(Directory[],MATCH(tbl_deal[[#This Row],[Index]],Directory[Index],0),MATCH('DEAL DIRECTORY'!S$5,Directory[#Headers],0))</f>
        <v>--</v>
      </c>
      <c r="T311" s="129" t="str">
        <f>INDEX(Directory[],MATCH(tbl_deal[[#This Row],[Index]],Directory[Index],0),MATCH('DEAL DIRECTORY'!T$5,Directory[#Headers],0))</f>
        <v>n/a</v>
      </c>
      <c r="U311" s="129" t="str">
        <f>INDEX(Directory[],MATCH(tbl_deal[[#This Row],[Index]],Directory[Index],0),MATCH('DEAL DIRECTORY'!U$5,Directory[#Headers],0))</f>
        <v>--</v>
      </c>
      <c r="V311" s="131">
        <f>INDEX(Directory[],MATCH(tbl_deal[[#This Row],[Index]],Directory[Index],0),MATCH('DEAL DIRECTORY'!V$5,Directory[#Headers],0))</f>
        <v>0</v>
      </c>
      <c r="W311" s="129" t="str">
        <f>INDEX(Directory[],MATCH(tbl_deal[[#This Row],[Index]],Directory[Index],0),MATCH('DEAL DIRECTORY'!W$5,Directory[#Headers],0))</f>
        <v>维好</v>
      </c>
      <c r="X311" s="129" t="str">
        <f>INDEX(Directory[],MATCH(tbl_deal[[#This Row],[Index]],Directory[Index],0),MATCH('DEAL DIRECTORY'!X$5,Directory[#Headers],0))</f>
        <v>--</v>
      </c>
      <c r="Y311" s="129" t="str">
        <f>INDEX(Directory[],MATCH(tbl_deal[[#This Row],[Index]],Directory[Index],0),MATCH('DEAL DIRECTORY'!Y$5,Directory[#Headers],0))</f>
        <v>未上市</v>
      </c>
      <c r="Z311" s="129" t="str">
        <f>INDEX(Directory[],MATCH(tbl_deal[[#This Row],[Index]],Directory[Index],0),MATCH('DEAL DIRECTORY'!Z$5,Directory[#Headers],0))</f>
        <v/>
      </c>
      <c r="AA311" s="129" t="str">
        <f>INDEX(Directory[],MATCH(tbl_deal[[#This Row],[Index]],Directory[Index],0),MATCH('DEAL DIRECTORY'!AA$5,Directory[#Headers],0))</f>
        <v/>
      </c>
      <c r="AB311" s="129" t="str">
        <f>INDEX(Directory[],MATCH(tbl_deal[[#This Row],[Index]],Directory[Index],0),MATCH('DEAL DIRECTORY'!AB$5,Directory[#Headers],0))</f>
        <v>BISL,港分</v>
      </c>
      <c r="AC311" s="129" t="str">
        <f>INDEX(Directory[],MATCH(tbl_deal[[#This Row],[Index]],Directory[Index],0),MATCH('DEAL DIRECTORY'!AC$5,Directory[#Headers],0))</f>
        <v>--</v>
      </c>
      <c r="AD311" s="129" t="str">
        <f>INDEX(Directory[],MATCH(tbl_deal[[#This Row],[Index]],Directory[Index],0),MATCH('DEAL DIRECTORY'!AD$5,Directory[#Headers],0))</f>
        <v>--</v>
      </c>
      <c r="AE311" s="129" t="str">
        <f>INDEX(Directory[],MATCH(tbl_deal[[#This Row],[Index]],Directory[Index],0),MATCH('DEAL DIRECTORY'!AE$5,Directory[#Headers],0))</f>
        <v>--</v>
      </c>
      <c r="AF311" s="129" t="str">
        <f>INDEX(Directory[],MATCH(tbl_deal[[#This Row],[Index]],Directory[Index],0),MATCH('DEAL DIRECTORY'!AF$5,Directory[#Headers],0))</f>
        <v>N</v>
      </c>
      <c r="AG311" s="129" t="str">
        <f>INDEX(Directory[],MATCH(tbl_deal[[#This Row],[Index]],Directory[Index],0),MATCH('DEAL DIRECTORY'!AG$5,Directory[#Headers],0))</f>
        <v>中国兵器工业集团有限公司</v>
      </c>
      <c r="AH311" s="129" t="str">
        <f>INDEX(Directory[],MATCH(tbl_deal[[#This Row],[Index]],Directory[Index],0),MATCH('DEAL DIRECTORY'!AH$5,Directory[#Headers],0))</f>
        <v>n/a</v>
      </c>
      <c r="AI311" s="129" t="str">
        <f>INDEX(Directory[],MATCH(tbl_deal[[#This Row],[Index]],Directory[Index],0),MATCH('DEAL DIRECTORY'!AI$5,Directory[#Headers],0))</f>
        <v>n/a</v>
      </c>
      <c r="AJ311" s="129" t="str">
        <f>INDEX(Directory[],MATCH(tbl_deal[[#This Row],[Index]],Directory[Index],0),MATCH('DEAL DIRECTORY'!AJ$5,Directory[#Headers],0))</f>
        <v>北京</v>
      </c>
      <c r="AK311" s="129" t="str">
        <f>INDEX(Directory[],MATCH(tbl_deal[[#This Row],[Index]],Directory[Index],0),MATCH('DEAL DIRECTORY'!AK$5,Directory[#Headers],0))</f>
        <v>西城区</v>
      </c>
      <c r="AL311" s="129" t="str">
        <f>INDEX(Directory[],MATCH(tbl_deal[[#This Row],[Index]],Directory[Index],0),MATCH('DEAL DIRECTORY'!AL$5,Directory[#Headers],0))</f>
        <v>--</v>
      </c>
      <c r="AM311" s="129" t="str">
        <f>INDEX(Directory[],MATCH(tbl_deal[[#This Row],[Index]],Directory[Index],0),MATCH('DEAL DIRECTORY'!AM$5,Directory[#Headers],0))</f>
        <v>--</v>
      </c>
      <c r="AN311" s="129" t="str">
        <f>INDEX(Directory[],MATCH(tbl_deal[[#This Row],[Index]],Directory[Index],0),MATCH('DEAL DIRECTORY'!AN$5,Directory[#Headers],0))</f>
        <v>--</v>
      </c>
      <c r="AO311" s="132" t="str">
        <f>IF(ISBLANK(INDEX(Directory[],MATCH(tbl_deal[[#This Row],[Index]],Directory[Index],0),MATCH('DEAL DIRECTORY'!AO$5,Directory[#Headers],0))),"--",INDEX(Directory[],MATCH(tbl_deal[[#This Row],[Index]],Directory[Index],0),MATCH('DEAL DIRECTORY'!AO$5,Directory[#Headers],0)))</f>
        <v>--</v>
      </c>
      <c r="AP311" s="129">
        <f>INDEX(Directory[],MATCH(tbl_deal[[#This Row],[Index]],Directory[Index],0),MATCH('DEAL DIRECTORY'!AP$5,Directory[#Headers],0))</f>
        <v>2</v>
      </c>
      <c r="AQ311" s="129">
        <f>INDEX(Directory[],MATCH(tbl_deal[[#This Row],[Index]],Directory[Index],0),MATCH('DEAL DIRECTORY'!AQ$5,Directory[#Headers],0))</f>
        <v>14.102</v>
      </c>
      <c r="AR311" s="129">
        <f>INDEX(Directory[],MATCH(tbl_deal[[#This Row],[Index]],Directory[Index],0),MATCH('DEAL DIRECTORY'!AR$5,Directory[#Headers],0))</f>
        <v>15.504</v>
      </c>
      <c r="AS311" s="129" t="str">
        <f>INDEX(Directory[],MATCH(tbl_deal[[#This Row],[Index]],Directory[Index],0),MATCH('DEAL DIRECTORY'!AS$5,Directory[#Headers],0))</f>
        <v>央企</v>
      </c>
      <c r="AT311" s="129" t="str">
        <f>INDEX(Directory[],MATCH(tbl_deal[[#This Row],[Index]],Directory[Index],0),MATCH('DEAL DIRECTORY'!AT$5,Directory[#Headers],0))</f>
        <v>产业</v>
      </c>
      <c r="AU311" s="129" t="str">
        <f>INDEX(Directory[],MATCH(tbl_deal[[#This Row],[Index]],Directory[Index],0),MATCH('DEAL DIRECTORY'!AU$5,Directory[#Headers],0))</f>
        <v>--</v>
      </c>
      <c r="AV311" s="129" t="str">
        <f>INDEX(Directory[],MATCH(tbl_deal[[#This Row],[Index]],Directory[Index],0),MATCH('DEAL DIRECTORY'!AV$5,Directory[#Headers],0))</f>
        <v>维好</v>
      </c>
      <c r="AW311" s="129" t="str">
        <f>INDEX(Directory[],MATCH(tbl_deal[[#This Row],[Index]],Directory[Index],0),MATCH('DEAL DIRECTORY'!AW$5,Directory[#Headers],0))</f>
        <v>无评级</v>
      </c>
      <c r="AX311" s="129" t="str">
        <f>INDEX(Directory[],MATCH(tbl_deal[[#This Row],[Index]],Directory[Index],0),MATCH('DEAL DIRECTORY'!AX$5,Directory[#Headers],0))</f>
        <v>≤2亿</v>
      </c>
      <c r="AY311" s="133" t="str">
        <f>INDEX(Directory[],MATCH(tbl_deal[[#This Row],[Index]],Directory[Index],0),MATCH('DEAL DIRECTORY'!AY$5,Directory[#Headers],0))</f>
        <v>20年</v>
      </c>
      <c r="AZ311" s="129" t="str">
        <f>INDEX(Directory[],MATCH(tbl_deal[[#This Row],[Index]],Directory[Index],0),MATCH('DEAL DIRECTORY'!AZ$5,Directory[#Headers],0))</f>
        <v>Q2</v>
      </c>
      <c r="BA311" s="129" t="str">
        <f>INDEX(Directory[],MATCH(tbl_deal[[#This Row],[Index]],Directory[Index],0),MATCH('DEAL DIRECTORY'!BA$5,Directory[#Headers],0))</f>
        <v>04月</v>
      </c>
      <c r="BB311" s="129" t="str">
        <f>INDEX(Directory[],MATCH(tbl_deal[[#This Row],[Index]],Directory[Index],0),MATCH('DEAL DIRECTORY'!BB$5,Directory[#Headers],0))</f>
        <v>--</v>
      </c>
      <c r="BC311" s="129" t="str">
        <f>INDEX(Directory[],MATCH(tbl_deal[[#This Row],[Index]],Directory[Index],0),MATCH('DEAL DIRECTORY'!BC$5,Directory[#Headers],0))</f>
        <v>SUMCOWRY CO LTD</v>
      </c>
      <c r="BD311" s="129" t="str">
        <f>INDEX(Directory[],MATCH(tbl_deal[[#This Row],[Index]],Directory[Index],0),MATCH('DEAL DIRECTORY'!BD$5,Directory[#Headers],0))</f>
        <v>HK0000555539</v>
      </c>
      <c r="BE311" s="137" t="str">
        <f>INDEX(Directory[],MATCH(tbl_deal[[#This Row],[Index]],Directory[Index],0),MATCH('DEAL DIRECTORY'!BE$5,Directory[#Headers],0))</f>
        <v>20年04月</v>
      </c>
      <c r="BF311" s="137" t="str">
        <f>INDEX(Directory[],MATCH(tbl_deal[[#This Row],[Index]],Directory[Index],0),MATCH('DEAL DIRECTORY'!BF$5,Directory[#Headers],0))</f>
        <v>中国兵工</v>
      </c>
      <c r="BG311" s="137" t="str">
        <f>INDEX(Directory[],MATCH(tbl_deal[[#This Row],[Index]],Directory[Index],0),MATCH('DEAL DIRECTORY'!BG$5,Directory[#Headers],0))</f>
        <v>--/--/--</v>
      </c>
      <c r="BH311" s="137" t="str">
        <f>INDEX(Directory[],MATCH(tbl_deal[[#This Row],[Index]],Directory[Index],0),MATCH('DEAL DIRECTORY'!BH$5,Directory[#Headers],0))</f>
        <v>高级债</v>
      </c>
      <c r="BI311" s="137" t="str">
        <f>INDEX(Directory[],MATCH(tbl_deal[[#This Row],[Index]],Directory[Index],0),MATCH('DEAL DIRECTORY'!BI$5,Directory[#Headers],0))</f>
        <v>2亿美元</v>
      </c>
      <c r="BJ311" s="137" t="str">
        <f>INDEX(Directory[],MATCH(tbl_deal[[#This Row],[Index]],Directory[Index],0),MATCH('DEAL DIRECTORY'!BJ$5,Directory[#Headers],0))</f>
        <v>3年</v>
      </c>
      <c r="BK311" s="137" t="str">
        <f>INDEX(Directory[],MATCH(tbl_deal[[#This Row],[Index]],Directory[Index],0),MATCH('DEAL DIRECTORY'!BK$5,Directory[#Headers],0))</f>
        <v>2.69%</v>
      </c>
      <c r="BL311" s="137" t="str">
        <f>INDEX(Directory[],MATCH(tbl_deal[[#This Row],[Index]],Directory[Index],0),MATCH('DEAL DIRECTORY'!BL$5,Directory[#Headers],0))</f>
        <v>全球协调人</v>
      </c>
      <c r="BM311" s="129" t="str">
        <f>INDEX(Directory[],MATCH(tbl_deal[[#This Row],[Index]],Directory[Index],0),MATCH('DEAL DIRECTORY'!BM$5,Directory[#Headers],0))</f>
        <v/>
      </c>
      <c r="BN311" s="4"/>
      <c r="BO311" s="4"/>
      <c r="BP311" s="4"/>
    </row>
    <row r="312" spans="3:68" ht="20.25" customHeight="1" x14ac:dyDescent="0.25">
      <c r="C312" s="129">
        <f>Directory[[#This Row],[Index]]</f>
        <v>159</v>
      </c>
      <c r="D312" s="130">
        <f>INDEX(Directory[],MATCH(tbl_deal[[#This Row],[Index]],Directory[Index],0),MATCH('DEAL DIRECTORY'!D$5,Directory[#Headers],0))</f>
        <v>43910</v>
      </c>
      <c r="E312" s="129" t="str">
        <f>INDEX(Directory[],MATCH(tbl_deal[[#This Row],[Index]],Directory[Index],0),MATCH('DEAL DIRECTORY'!E$5,Directory[#Headers],0))</f>
        <v/>
      </c>
      <c r="F312" s="129" t="str">
        <f>INDEX(Directory[],MATCH(tbl_deal[[#This Row],[Index]],Directory[Index],0),MATCH('DEAL DIRECTORY'!F$5,Directory[#Headers],0))</f>
        <v/>
      </c>
      <c r="G312" s="129" t="str">
        <f>INDEX(Directory[],MATCH(tbl_deal[[#This Row],[Index]],Directory[Index],0),MATCH('DEAL DIRECTORY'!G$5,Directory[#Headers],0))</f>
        <v>Frontier</v>
      </c>
      <c r="H312" s="135" t="str">
        <f>IF(tbl_deal[[#This Row],[FolderPath]]="","",HYPERLINK(tbl_deal[[#This Row],[FolderPath]],"📂"))</f>
        <v/>
      </c>
      <c r="I312" s="129" t="str">
        <f>INDEX(Directory[],MATCH(tbl_deal[[#This Row],[Index]],Directory[Index],0),MATCH('DEAL DIRECTORY'!I$5,Directory[#Headers],0))</f>
        <v>PA</v>
      </c>
      <c r="J312" s="129" t="str">
        <f>INDEX(Directory[],MATCH(tbl_deal[[#This Row],[Index]],Directory[Index],0),MATCH('DEAL DIRECTORY'!J$5,Directory[#Headers],0))</f>
        <v>n/a</v>
      </c>
      <c r="K312" s="129" t="str">
        <f>INDEX(Directory[],MATCH(tbl_deal[[#This Row],[Index]],Directory[Index],0),MATCH('DEAL DIRECTORY'!K$5,Directory[#Headers],0))</f>
        <v>n/a</v>
      </c>
      <c r="L312" s="129">
        <f>INDEX(Directory[],MATCH(tbl_deal[[#This Row],[Index]],Directory[Index],0),MATCH('DEAL DIRECTORY'!L$5,Directory[#Headers],0))</f>
        <v>1</v>
      </c>
      <c r="M312" s="129" t="str">
        <f>INDEX(Directory[],MATCH(tbl_deal[[#This Row],[Index]],Directory[Index],0),MATCH('DEAL DIRECTORY'!M$5,Directory[#Headers],0))</f>
        <v>泰州新滨江开发</v>
      </c>
      <c r="N312" s="129" t="str">
        <f>INDEX(Directory[],MATCH(tbl_deal[[#This Row],[Index]],Directory[Index],0),MATCH('DEAL DIRECTORY'!N$5,Directory[#Headers],0))</f>
        <v>--/--/--</v>
      </c>
      <c r="O312" s="129" t="str">
        <f>INDEX(Directory[],MATCH(tbl_deal[[#This Row],[Index]],Directory[Index],0),MATCH('DEAL DIRECTORY'!O$5,Directory[#Headers],0))</f>
        <v>USD</v>
      </c>
      <c r="P312" s="129">
        <f>INDEX(Directory[],MATCH(tbl_deal[[#This Row],[Index]],Directory[Index],0),MATCH('DEAL DIRECTORY'!P$5,Directory[#Headers],0))</f>
        <v>0.81</v>
      </c>
      <c r="Q312" s="129" t="str">
        <f>INDEX(Directory[],MATCH(tbl_deal[[#This Row],[Index]],Directory[Index],0),MATCH('DEAL DIRECTORY'!Q$5,Directory[#Headers],0))</f>
        <v>2</v>
      </c>
      <c r="R312" s="129" t="str">
        <f>INDEX(Directory[],MATCH(tbl_deal[[#This Row],[Index]],Directory[Index],0),MATCH('DEAL DIRECTORY'!R$5,Directory[#Headers],0))</f>
        <v>6.32%</v>
      </c>
      <c r="S312" s="129" t="str">
        <f>INDEX(Directory[],MATCH(tbl_deal[[#This Row],[Index]],Directory[Index],0),MATCH('DEAL DIRECTORY'!S$5,Directory[#Headers],0))</f>
        <v>--</v>
      </c>
      <c r="T312" s="129" t="str">
        <f>INDEX(Directory[],MATCH(tbl_deal[[#This Row],[Index]],Directory[Index],0),MATCH('DEAL DIRECTORY'!T$5,Directory[#Headers],0))</f>
        <v>n/a</v>
      </c>
      <c r="U312" s="129" t="str">
        <f>INDEX(Directory[],MATCH(tbl_deal[[#This Row],[Index]],Directory[Index],0),MATCH('DEAL DIRECTORY'!U$5,Directory[#Headers],0))</f>
        <v>--</v>
      </c>
      <c r="V312" s="131">
        <f>INDEX(Directory[],MATCH(tbl_deal[[#This Row],[Index]],Directory[Index],0),MATCH('DEAL DIRECTORY'!V$5,Directory[#Headers],0))</f>
        <v>0</v>
      </c>
      <c r="W312" s="129" t="str">
        <f>INDEX(Directory[],MATCH(tbl_deal[[#This Row],[Index]],Directory[Index],0),MATCH('DEAL DIRECTORY'!W$5,Directory[#Headers],0))</f>
        <v>担保</v>
      </c>
      <c r="X312" s="129" t="str">
        <f>INDEX(Directory[],MATCH(tbl_deal[[#This Row],[Index]],Directory[Index],0),MATCH('DEAL DIRECTORY'!X$5,Directory[#Headers],0))</f>
        <v>--</v>
      </c>
      <c r="Y312" s="129" t="str">
        <f>INDEX(Directory[],MATCH(tbl_deal[[#This Row],[Index]],Directory[Index],0),MATCH('DEAL DIRECTORY'!Y$5,Directory[#Headers],0))</f>
        <v>未上市</v>
      </c>
      <c r="Z312" s="129" t="str">
        <f>INDEX(Directory[],MATCH(tbl_deal[[#This Row],[Index]],Directory[Index],0),MATCH('DEAL DIRECTORY'!Z$5,Directory[#Headers],0))</f>
        <v/>
      </c>
      <c r="AA312" s="129" t="str">
        <f>INDEX(Directory[],MATCH(tbl_deal[[#This Row],[Index]],Directory[Index],0),MATCH('DEAL DIRECTORY'!AA$5,Directory[#Headers],0))</f>
        <v/>
      </c>
      <c r="AB312" s="129" t="str">
        <f>INDEX(Directory[],MATCH(tbl_deal[[#This Row],[Index]],Directory[Index],0),MATCH('DEAL DIRECTORY'!AB$5,Directory[#Headers],0))</f>
        <v>BISL,港分</v>
      </c>
      <c r="AC312" s="129" t="str">
        <f>INDEX(Directory[],MATCH(tbl_deal[[#This Row],[Index]],Directory[Index],0),MATCH('DEAL DIRECTORY'!AC$5,Directory[#Headers],0))</f>
        <v>--</v>
      </c>
      <c r="AD312" s="129" t="str">
        <f>INDEX(Directory[],MATCH(tbl_deal[[#This Row],[Index]],Directory[Index],0),MATCH('DEAL DIRECTORY'!AD$5,Directory[#Headers],0))</f>
        <v>--</v>
      </c>
      <c r="AE312" s="129" t="str">
        <f>INDEX(Directory[],MATCH(tbl_deal[[#This Row],[Index]],Directory[Index],0),MATCH('DEAL DIRECTORY'!AE$5,Directory[#Headers],0))</f>
        <v>--</v>
      </c>
      <c r="AF312" s="129" t="str">
        <f>INDEX(Directory[],MATCH(tbl_deal[[#This Row],[Index]],Directory[Index],0),MATCH('DEAL DIRECTORY'!AF$5,Directory[#Headers],0))</f>
        <v>Y</v>
      </c>
      <c r="AG312" s="129" t="str">
        <f>INDEX(Directory[],MATCH(tbl_deal[[#This Row],[Index]],Directory[Index],0),MATCH('DEAL DIRECTORY'!AG$5,Directory[#Headers],0))</f>
        <v>泰州市新滨江开发有限责任公司</v>
      </c>
      <c r="AH312" s="129" t="str">
        <f>INDEX(Directory[],MATCH(tbl_deal[[#This Row],[Index]],Directory[Index],0),MATCH('DEAL DIRECTORY'!AH$5,Directory[#Headers],0))</f>
        <v>n/a</v>
      </c>
      <c r="AI312" s="129" t="str">
        <f>INDEX(Directory[],MATCH(tbl_deal[[#This Row],[Index]],Directory[Index],0),MATCH('DEAL DIRECTORY'!AI$5,Directory[#Headers],0))</f>
        <v>n/a</v>
      </c>
      <c r="AJ312" s="129" t="str">
        <f>INDEX(Directory[],MATCH(tbl_deal[[#This Row],[Index]],Directory[Index],0),MATCH('DEAL DIRECTORY'!AJ$5,Directory[#Headers],0))</f>
        <v>江苏</v>
      </c>
      <c r="AK312" s="129" t="str">
        <f>INDEX(Directory[],MATCH(tbl_deal[[#This Row],[Index]],Directory[Index],0),MATCH('DEAL DIRECTORY'!AK$5,Directory[#Headers],0))</f>
        <v>泰州市</v>
      </c>
      <c r="AL312" s="129" t="str">
        <f>INDEX(Directory[],MATCH(tbl_deal[[#This Row],[Index]],Directory[Index],0),MATCH('DEAL DIRECTORY'!AL$5,Directory[#Headers],0))</f>
        <v>--</v>
      </c>
      <c r="AM312" s="129" t="str">
        <f>INDEX(Directory[],MATCH(tbl_deal[[#This Row],[Index]],Directory[Index],0),MATCH('DEAL DIRECTORY'!AM$5,Directory[#Headers],0))</f>
        <v>--</v>
      </c>
      <c r="AN312" s="129" t="str">
        <f>INDEX(Directory[],MATCH(tbl_deal[[#This Row],[Index]],Directory[Index],0),MATCH('DEAL DIRECTORY'!AN$5,Directory[#Headers],0))</f>
        <v>--</v>
      </c>
      <c r="AO312" s="132" t="str">
        <f>IF(ISBLANK(INDEX(Directory[],MATCH(tbl_deal[[#This Row],[Index]],Directory[Index],0),MATCH('DEAL DIRECTORY'!AO$5,Directory[#Headers],0))),"--",INDEX(Directory[],MATCH(tbl_deal[[#This Row],[Index]],Directory[Index],0),MATCH('DEAL DIRECTORY'!AO$5,Directory[#Headers],0)))</f>
        <v>--</v>
      </c>
      <c r="AP312" s="129">
        <f>INDEX(Directory[],MATCH(tbl_deal[[#This Row],[Index]],Directory[Index],0),MATCH('DEAL DIRECTORY'!AP$5,Directory[#Headers],0))</f>
        <v>0.81</v>
      </c>
      <c r="AQ312" s="129">
        <f>INDEX(Directory[],MATCH(tbl_deal[[#This Row],[Index]],Directory[Index],0),MATCH('DEAL DIRECTORY'!AQ$5,Directory[#Headers],0))</f>
        <v>5.7480000000000002</v>
      </c>
      <c r="AR312" s="129">
        <f>INDEX(Directory[],MATCH(tbl_deal[[#This Row],[Index]],Directory[Index],0),MATCH('DEAL DIRECTORY'!AR$5,Directory[#Headers],0))</f>
        <v>6.2789999999999999</v>
      </c>
      <c r="AS312" s="129" t="str">
        <f>INDEX(Directory[],MATCH(tbl_deal[[#This Row],[Index]],Directory[Index],0),MATCH('DEAL DIRECTORY'!AS$5,Directory[#Headers],0))</f>
        <v>地方国企</v>
      </c>
      <c r="AT312" s="129" t="str">
        <f>INDEX(Directory[],MATCH(tbl_deal[[#This Row],[Index]],Directory[Index],0),MATCH('DEAL DIRECTORY'!AT$5,Directory[#Headers],0))</f>
        <v>地方平台</v>
      </c>
      <c r="AU312" s="129" t="str">
        <f>INDEX(Directory[],MATCH(tbl_deal[[#This Row],[Index]],Directory[Index],0),MATCH('DEAL DIRECTORY'!AU$5,Directory[#Headers],0))</f>
        <v>园区</v>
      </c>
      <c r="AV312" s="129" t="str">
        <f>INDEX(Directory[],MATCH(tbl_deal[[#This Row],[Index]],Directory[Index],0),MATCH('DEAL DIRECTORY'!AV$5,Directory[#Headers],0))</f>
        <v>担保</v>
      </c>
      <c r="AW312" s="129" t="str">
        <f>INDEX(Directory[],MATCH(tbl_deal[[#This Row],[Index]],Directory[Index],0),MATCH('DEAL DIRECTORY'!AW$5,Directory[#Headers],0))</f>
        <v>无评级</v>
      </c>
      <c r="AX312" s="129" t="str">
        <f>INDEX(Directory[],MATCH(tbl_deal[[#This Row],[Index]],Directory[Index],0),MATCH('DEAL DIRECTORY'!AX$5,Directory[#Headers],0))</f>
        <v>≤2亿</v>
      </c>
      <c r="AY312" s="133" t="str">
        <f>INDEX(Directory[],MATCH(tbl_deal[[#This Row],[Index]],Directory[Index],0),MATCH('DEAL DIRECTORY'!AY$5,Directory[#Headers],0))</f>
        <v>20年</v>
      </c>
      <c r="AZ312" s="129" t="str">
        <f>INDEX(Directory[],MATCH(tbl_deal[[#This Row],[Index]],Directory[Index],0),MATCH('DEAL DIRECTORY'!AZ$5,Directory[#Headers],0))</f>
        <v>Q1</v>
      </c>
      <c r="BA312" s="129" t="str">
        <f>INDEX(Directory[],MATCH(tbl_deal[[#This Row],[Index]],Directory[Index],0),MATCH('DEAL DIRECTORY'!BA$5,Directory[#Headers],0))</f>
        <v>03月</v>
      </c>
      <c r="BB312" s="129" t="str">
        <f>INDEX(Directory[],MATCH(tbl_deal[[#This Row],[Index]],Directory[Index],0),MATCH('DEAL DIRECTORY'!BB$5,Directory[#Headers],0))</f>
        <v>SOE Creds</v>
      </c>
      <c r="BC312" s="129" t="str">
        <f>INDEX(Directory[],MATCH(tbl_deal[[#This Row],[Index]],Directory[Index],0),MATCH('DEAL DIRECTORY'!BC$5,Directory[#Headers],0))</f>
        <v>BINJIANG GUOTOU LTD</v>
      </c>
      <c r="BD312" s="129" t="str">
        <f>INDEX(Directory[],MATCH(tbl_deal[[#This Row],[Index]],Directory[Index],0),MATCH('DEAL DIRECTORY'!BD$5,Directory[#Headers],0))</f>
        <v>XS2143038334</v>
      </c>
      <c r="BE312" s="137" t="str">
        <f>INDEX(Directory[],MATCH(tbl_deal[[#This Row],[Index]],Directory[Index],0),MATCH('DEAL DIRECTORY'!BE$5,Directory[#Headers],0))</f>
        <v>20年03月</v>
      </c>
      <c r="BF312" s="137" t="str">
        <f>INDEX(Directory[],MATCH(tbl_deal[[#This Row],[Index]],Directory[Index],0),MATCH('DEAL DIRECTORY'!BF$5,Directory[#Headers],0))</f>
        <v>泰州新滨江开发</v>
      </c>
      <c r="BG312" s="137" t="str">
        <f>INDEX(Directory[],MATCH(tbl_deal[[#This Row],[Index]],Directory[Index],0),MATCH('DEAL DIRECTORY'!BG$5,Directory[#Headers],0))</f>
        <v>--/--/--</v>
      </c>
      <c r="BH312" s="137" t="str">
        <f>INDEX(Directory[],MATCH(tbl_deal[[#This Row],[Index]],Directory[Index],0),MATCH('DEAL DIRECTORY'!BH$5,Directory[#Headers],0))</f>
        <v>高级债</v>
      </c>
      <c r="BI312" s="137" t="str">
        <f>INDEX(Directory[],MATCH(tbl_deal[[#This Row],[Index]],Directory[Index],0),MATCH('DEAL DIRECTORY'!BI$5,Directory[#Headers],0))</f>
        <v>8100万美元</v>
      </c>
      <c r="BJ312" s="137" t="str">
        <f>INDEX(Directory[],MATCH(tbl_deal[[#This Row],[Index]],Directory[Index],0),MATCH('DEAL DIRECTORY'!BJ$5,Directory[#Headers],0))</f>
        <v>2年</v>
      </c>
      <c r="BK312" s="137" t="str">
        <f>INDEX(Directory[],MATCH(tbl_deal[[#This Row],[Index]],Directory[Index],0),MATCH('DEAL DIRECTORY'!BK$5,Directory[#Headers],0))</f>
        <v>6.32%</v>
      </c>
      <c r="BL312" s="137" t="str">
        <f>INDEX(Directory[],MATCH(tbl_deal[[#This Row],[Index]],Directory[Index],0),MATCH('DEAL DIRECTORY'!BL$5,Directory[#Headers],0))</f>
        <v>配售代理</v>
      </c>
      <c r="BM312" s="129" t="str">
        <f>INDEX(Directory[],MATCH(tbl_deal[[#This Row],[Index]],Directory[Index],0),MATCH('DEAL DIRECTORY'!BM$5,Directory[#Headers],0))</f>
        <v/>
      </c>
      <c r="BN312" s="4"/>
      <c r="BO312" s="4"/>
      <c r="BP312" s="4"/>
    </row>
    <row r="313" spans="3:68" ht="20.25" customHeight="1" x14ac:dyDescent="0.25">
      <c r="C313" s="129">
        <f>Directory[[#This Row],[Index]]</f>
        <v>158</v>
      </c>
      <c r="D313" s="130">
        <f>INDEX(Directory[],MATCH(tbl_deal[[#This Row],[Index]],Directory[Index],0),MATCH('DEAL DIRECTORY'!D$5,Directory[#Headers],0))</f>
        <v>43894</v>
      </c>
      <c r="E313" s="129" t="str">
        <f>INDEX(Directory[],MATCH(tbl_deal[[#This Row],[Index]],Directory[Index],0),MATCH('DEAL DIRECTORY'!E$5,Directory[#Headers],0))</f>
        <v/>
      </c>
      <c r="F313" s="129" t="str">
        <f>INDEX(Directory[],MATCH(tbl_deal[[#This Row],[Index]],Directory[Index],0),MATCH('DEAL DIRECTORY'!F$5,Directory[#Headers],0))</f>
        <v/>
      </c>
      <c r="G313" s="129" t="str">
        <f>INDEX(Directory[],MATCH(tbl_deal[[#This Row],[Index]],Directory[Index],0),MATCH('DEAL DIRECTORY'!G$5,Directory[#Headers],0))</f>
        <v>Tianxing II</v>
      </c>
      <c r="H313" s="135" t="str">
        <f>IF(tbl_deal[[#This Row],[FolderPath]]="","",HYPERLINK(tbl_deal[[#This Row],[FolderPath]],"📂"))</f>
        <v/>
      </c>
      <c r="I313" s="129" t="str">
        <f>INDEX(Directory[],MATCH(tbl_deal[[#This Row],[Index]],Directory[Index],0),MATCH('DEAL DIRECTORY'!I$5,Directory[#Headers],0))</f>
        <v>JGC</v>
      </c>
      <c r="J313" s="129" t="str">
        <f>INDEX(Directory[],MATCH(tbl_deal[[#This Row],[Index]],Directory[Index],0),MATCH('DEAL DIRECTORY'!J$5,Directory[#Headers],0))</f>
        <v>n/a</v>
      </c>
      <c r="K313" s="129" t="str">
        <f>INDEX(Directory[],MATCH(tbl_deal[[#This Row],[Index]],Directory[Index],0),MATCH('DEAL DIRECTORY'!K$5,Directory[#Headers],0))</f>
        <v>n/a</v>
      </c>
      <c r="L313" s="129">
        <f>INDEX(Directory[],MATCH(tbl_deal[[#This Row],[Index]],Directory[Index],0),MATCH('DEAL DIRECTORY'!L$5,Directory[#Headers],0))</f>
        <v>1</v>
      </c>
      <c r="M313" s="129" t="str">
        <f>INDEX(Directory[],MATCH(tbl_deal[[#This Row],[Index]],Directory[Index],0),MATCH('DEAL DIRECTORY'!M$5,Directory[#Headers],0))</f>
        <v>景瑞控股</v>
      </c>
      <c r="N313" s="129" t="str">
        <f>INDEX(Directory[],MATCH(tbl_deal[[#This Row],[Index]],Directory[Index],0),MATCH('DEAL DIRECTORY'!N$5,Directory[#Headers],0))</f>
        <v>B3/--/--</v>
      </c>
      <c r="O313" s="129" t="str">
        <f>INDEX(Directory[],MATCH(tbl_deal[[#This Row],[Index]],Directory[Index],0),MATCH('DEAL DIRECTORY'!O$5,Directory[#Headers],0))</f>
        <v>USD</v>
      </c>
      <c r="P313" s="129">
        <f>INDEX(Directory[],MATCH(tbl_deal[[#This Row],[Index]],Directory[Index],0),MATCH('DEAL DIRECTORY'!P$5,Directory[#Headers],0))</f>
        <v>1.9</v>
      </c>
      <c r="Q313" s="129" t="str">
        <f>INDEX(Directory[],MATCH(tbl_deal[[#This Row],[Index]],Directory[Index],0),MATCH('DEAL DIRECTORY'!Q$5,Directory[#Headers],0))</f>
        <v>2</v>
      </c>
      <c r="R313" s="129" t="str">
        <f>INDEX(Directory[],MATCH(tbl_deal[[#This Row],[Index]],Directory[Index],0),MATCH('DEAL DIRECTORY'!R$5,Directory[#Headers],0))</f>
        <v>12.75%</v>
      </c>
      <c r="S313" s="129" t="str">
        <f>INDEX(Directory[],MATCH(tbl_deal[[#This Row],[Index]],Directory[Index],0),MATCH('DEAL DIRECTORY'!S$5,Directory[#Headers],0))</f>
        <v>--</v>
      </c>
      <c r="T313" s="129" t="str">
        <f>INDEX(Directory[],MATCH(tbl_deal[[#This Row],[Index]],Directory[Index],0),MATCH('DEAL DIRECTORY'!T$5,Directory[#Headers],0))</f>
        <v>n/a</v>
      </c>
      <c r="U313" s="129" t="str">
        <f>INDEX(Directory[],MATCH(tbl_deal[[#This Row],[Index]],Directory[Index],0),MATCH('DEAL DIRECTORY'!U$5,Directory[#Headers],0))</f>
        <v>--</v>
      </c>
      <c r="V313" s="131">
        <f>INDEX(Directory[],MATCH(tbl_deal[[#This Row],[Index]],Directory[Index],0),MATCH('DEAL DIRECTORY'!V$5,Directory[#Headers],0))</f>
        <v>0</v>
      </c>
      <c r="W313" s="129" t="str">
        <f>INDEX(Directory[],MATCH(tbl_deal[[#This Row],[Index]],Directory[Index],0),MATCH('DEAL DIRECTORY'!W$5,Directory[#Headers],0))</f>
        <v>直发(红筹)</v>
      </c>
      <c r="X313" s="129" t="str">
        <f>INDEX(Directory[],MATCH(tbl_deal[[#This Row],[Index]],Directory[Index],0),MATCH('DEAL DIRECTORY'!X$5,Directory[#Headers],0))</f>
        <v>--</v>
      </c>
      <c r="Y313" s="129" t="str">
        <f>INDEX(Directory[],MATCH(tbl_deal[[#This Row],[Index]],Directory[Index],0),MATCH('DEAL DIRECTORY'!Y$5,Directory[#Headers],0))</f>
        <v>新交所</v>
      </c>
      <c r="Z313" s="129" t="str">
        <f>INDEX(Directory[],MATCH(tbl_deal[[#This Row],[Index]],Directory[Index],0),MATCH('DEAL DIRECTORY'!Z$5,Directory[#Headers],0))</f>
        <v/>
      </c>
      <c r="AA313" s="129" t="str">
        <f>INDEX(Directory[],MATCH(tbl_deal[[#This Row],[Index]],Directory[Index],0),MATCH('DEAL DIRECTORY'!AA$5,Directory[#Headers],0))</f>
        <v/>
      </c>
      <c r="AB313" s="129" t="str">
        <f>INDEX(Directory[],MATCH(tbl_deal[[#This Row],[Index]],Directory[Index],0),MATCH('DEAL DIRECTORY'!AB$5,Directory[#Headers],0))</f>
        <v>BISL,港分</v>
      </c>
      <c r="AC313" s="129" t="str">
        <f>INDEX(Directory[],MATCH(tbl_deal[[#This Row],[Index]],Directory[Index],0),MATCH('DEAL DIRECTORY'!AC$5,Directory[#Headers],0))</f>
        <v>--</v>
      </c>
      <c r="AD313" s="129" t="str">
        <f>INDEX(Directory[],MATCH(tbl_deal[[#This Row],[Index]],Directory[Index],0),MATCH('DEAL DIRECTORY'!AD$5,Directory[#Headers],0))</f>
        <v>--</v>
      </c>
      <c r="AE313" s="129" t="str">
        <f>INDEX(Directory[],MATCH(tbl_deal[[#This Row],[Index]],Directory[Index],0),MATCH('DEAL DIRECTORY'!AE$5,Directory[#Headers],0))</f>
        <v>--</v>
      </c>
      <c r="AF313" s="129" t="str">
        <f>INDEX(Directory[],MATCH(tbl_deal[[#This Row],[Index]],Directory[Index],0),MATCH('DEAL DIRECTORY'!AF$5,Directory[#Headers],0))</f>
        <v>N</v>
      </c>
      <c r="AG313" s="129" t="str">
        <f>INDEX(Directory[],MATCH(tbl_deal[[#This Row],[Index]],Directory[Index],0),MATCH('DEAL DIRECTORY'!AG$5,Directory[#Headers],0))</f>
        <v>景瑞控股有限公司</v>
      </c>
      <c r="AH313" s="129" t="str">
        <f>INDEX(Directory[],MATCH(tbl_deal[[#This Row],[Index]],Directory[Index],0),MATCH('DEAL DIRECTORY'!AH$5,Directory[#Headers],0))</f>
        <v>n/a</v>
      </c>
      <c r="AI313" s="129" t="str">
        <f>INDEX(Directory[],MATCH(tbl_deal[[#This Row],[Index]],Directory[Index],0),MATCH('DEAL DIRECTORY'!AI$5,Directory[#Headers],0))</f>
        <v>n/a</v>
      </c>
      <c r="AJ313" s="129" t="str">
        <f>INDEX(Directory[],MATCH(tbl_deal[[#This Row],[Index]],Directory[Index],0),MATCH('DEAL DIRECTORY'!AJ$5,Directory[#Headers],0))</f>
        <v>上海</v>
      </c>
      <c r="AK313" s="129" t="str">
        <f>INDEX(Directory[],MATCH(tbl_deal[[#This Row],[Index]],Directory[Index],0),MATCH('DEAL DIRECTORY'!AK$5,Directory[#Headers],0))</f>
        <v>--</v>
      </c>
      <c r="AL313" s="129" t="str">
        <f>INDEX(Directory[],MATCH(tbl_deal[[#This Row],[Index]],Directory[Index],0),MATCH('DEAL DIRECTORY'!AL$5,Directory[#Headers],0))</f>
        <v>--</v>
      </c>
      <c r="AM313" s="129" t="str">
        <f>INDEX(Directory[],MATCH(tbl_deal[[#This Row],[Index]],Directory[Index],0),MATCH('DEAL DIRECTORY'!AM$5,Directory[#Headers],0))</f>
        <v>--</v>
      </c>
      <c r="AN313" s="129" t="str">
        <f>INDEX(Directory[],MATCH(tbl_deal[[#This Row],[Index]],Directory[Index],0),MATCH('DEAL DIRECTORY'!AN$5,Directory[#Headers],0))</f>
        <v>--</v>
      </c>
      <c r="AO313" s="132" t="str">
        <f>IF(ISBLANK(INDEX(Directory[],MATCH(tbl_deal[[#This Row],[Index]],Directory[Index],0),MATCH('DEAL DIRECTORY'!AO$5,Directory[#Headers],0))),"--",INDEX(Directory[],MATCH(tbl_deal[[#This Row],[Index]],Directory[Index],0),MATCH('DEAL DIRECTORY'!AO$5,Directory[#Headers],0)))</f>
        <v>--</v>
      </c>
      <c r="AP313" s="129">
        <f>INDEX(Directory[],MATCH(tbl_deal[[#This Row],[Index]],Directory[Index],0),MATCH('DEAL DIRECTORY'!AP$5,Directory[#Headers],0))</f>
        <v>1.9</v>
      </c>
      <c r="AQ313" s="129">
        <f>INDEX(Directory[],MATCH(tbl_deal[[#This Row],[Index]],Directory[Index],0),MATCH('DEAL DIRECTORY'!AQ$5,Directory[#Headers],0))</f>
        <v>13.157</v>
      </c>
      <c r="AR313" s="129">
        <f>INDEX(Directory[],MATCH(tbl_deal[[#This Row],[Index]],Directory[Index],0),MATCH('DEAL DIRECTORY'!AR$5,Directory[#Headers],0))</f>
        <v>14.728999999999999</v>
      </c>
      <c r="AS313" s="129" t="str">
        <f>INDEX(Directory[],MATCH(tbl_deal[[#This Row],[Index]],Directory[Index],0),MATCH('DEAL DIRECTORY'!AS$5,Directory[#Headers],0))</f>
        <v>民企</v>
      </c>
      <c r="AT313" s="129" t="str">
        <f>INDEX(Directory[],MATCH(tbl_deal[[#This Row],[Index]],Directory[Index],0),MATCH('DEAL DIRECTORY'!AT$5,Directory[#Headers],0))</f>
        <v>房地产</v>
      </c>
      <c r="AU313" s="129" t="str">
        <f>INDEX(Directory[],MATCH(tbl_deal[[#This Row],[Index]],Directory[Index],0),MATCH('DEAL DIRECTORY'!AU$5,Directory[#Headers],0))</f>
        <v>--</v>
      </c>
      <c r="AV313" s="129" t="str">
        <f>INDEX(Directory[],MATCH(tbl_deal[[#This Row],[Index]],Directory[Index],0),MATCH('DEAL DIRECTORY'!AV$5,Directory[#Headers],0))</f>
        <v>红筹</v>
      </c>
      <c r="AW313" s="129" t="str">
        <f>INDEX(Directory[],MATCH(tbl_deal[[#This Row],[Index]],Directory[Index],0),MATCH('DEAL DIRECTORY'!AW$5,Directory[#Headers],0))</f>
        <v>高收益</v>
      </c>
      <c r="AX313" s="129" t="str">
        <f>INDEX(Directory[],MATCH(tbl_deal[[#This Row],[Index]],Directory[Index],0),MATCH('DEAL DIRECTORY'!AX$5,Directory[#Headers],0))</f>
        <v>≤2亿</v>
      </c>
      <c r="AY313" s="133" t="str">
        <f>INDEX(Directory[],MATCH(tbl_deal[[#This Row],[Index]],Directory[Index],0),MATCH('DEAL DIRECTORY'!AY$5,Directory[#Headers],0))</f>
        <v>20年</v>
      </c>
      <c r="AZ313" s="129" t="str">
        <f>INDEX(Directory[],MATCH(tbl_deal[[#This Row],[Index]],Directory[Index],0),MATCH('DEAL DIRECTORY'!AZ$5,Directory[#Headers],0))</f>
        <v>Q1</v>
      </c>
      <c r="BA313" s="129" t="str">
        <f>INDEX(Directory[],MATCH(tbl_deal[[#This Row],[Index]],Directory[Index],0),MATCH('DEAL DIRECTORY'!BA$5,Directory[#Headers],0))</f>
        <v>03月</v>
      </c>
      <c r="BB313" s="129" t="str">
        <f>INDEX(Directory[],MATCH(tbl_deal[[#This Row],[Index]],Directory[Index],0),MATCH('DEAL DIRECTORY'!BB$5,Directory[#Headers],0))</f>
        <v>--</v>
      </c>
      <c r="BC313" s="129" t="str">
        <f>INDEX(Directory[],MATCH(tbl_deal[[#This Row],[Index]],Directory[Index],0),MATCH('DEAL DIRECTORY'!BC$5,Directory[#Headers],0))</f>
        <v>JINGRUI HOLDINGS LTD</v>
      </c>
      <c r="BD313" s="129" t="str">
        <f>INDEX(Directory[],MATCH(tbl_deal[[#This Row],[Index]],Directory[Index],0),MATCH('DEAL DIRECTORY'!BD$5,Directory[#Headers],0))</f>
        <v>XS2126415293</v>
      </c>
      <c r="BE313" s="137" t="str">
        <f>INDEX(Directory[],MATCH(tbl_deal[[#This Row],[Index]],Directory[Index],0),MATCH('DEAL DIRECTORY'!BE$5,Directory[#Headers],0))</f>
        <v>20年03月</v>
      </c>
      <c r="BF313" s="137" t="str">
        <f>INDEX(Directory[],MATCH(tbl_deal[[#This Row],[Index]],Directory[Index],0),MATCH('DEAL DIRECTORY'!BF$5,Directory[#Headers],0))</f>
        <v>景瑞控股</v>
      </c>
      <c r="BG313" s="137" t="str">
        <f>INDEX(Directory[],MATCH(tbl_deal[[#This Row],[Index]],Directory[Index],0),MATCH('DEAL DIRECTORY'!BG$5,Directory[#Headers],0))</f>
        <v>B3/--/--</v>
      </c>
      <c r="BH313" s="137" t="str">
        <f>INDEX(Directory[],MATCH(tbl_deal[[#This Row],[Index]],Directory[Index],0),MATCH('DEAL DIRECTORY'!BH$5,Directory[#Headers],0))</f>
        <v>高级债</v>
      </c>
      <c r="BI313" s="137" t="str">
        <f>INDEX(Directory[],MATCH(tbl_deal[[#This Row],[Index]],Directory[Index],0),MATCH('DEAL DIRECTORY'!BI$5,Directory[#Headers],0))</f>
        <v>1.9亿美元</v>
      </c>
      <c r="BJ313" s="137" t="str">
        <f>INDEX(Directory[],MATCH(tbl_deal[[#This Row],[Index]],Directory[Index],0),MATCH('DEAL DIRECTORY'!BJ$5,Directory[#Headers],0))</f>
        <v>2年</v>
      </c>
      <c r="BK313" s="137" t="str">
        <f>INDEX(Directory[],MATCH(tbl_deal[[#This Row],[Index]],Directory[Index],0),MATCH('DEAL DIRECTORY'!BK$5,Directory[#Headers],0))</f>
        <v>12.75%</v>
      </c>
      <c r="BL313" s="137" t="str">
        <f>INDEX(Directory[],MATCH(tbl_deal[[#This Row],[Index]],Directory[Index],0),MATCH('DEAL DIRECTORY'!BL$5,Directory[#Headers],0))</f>
        <v>全球协调人</v>
      </c>
      <c r="BM313" s="129" t="str">
        <f>INDEX(Directory[],MATCH(tbl_deal[[#This Row],[Index]],Directory[Index],0),MATCH('DEAL DIRECTORY'!BM$5,Directory[#Headers],0))</f>
        <v/>
      </c>
      <c r="BN313" s="4"/>
      <c r="BO313" s="4"/>
      <c r="BP313" s="4"/>
    </row>
    <row r="314" spans="3:68" ht="20.25" customHeight="1" x14ac:dyDescent="0.25">
      <c r="C314" s="129">
        <f>Directory[[#This Row],[Index]]</f>
        <v>157</v>
      </c>
      <c r="D314" s="130">
        <f>INDEX(Directory[],MATCH(tbl_deal[[#This Row],[Index]],Directory[Index],0),MATCH('DEAL DIRECTORY'!D$5,Directory[#Headers],0))</f>
        <v>43893</v>
      </c>
      <c r="E314" s="129" t="str">
        <f>INDEX(Directory[],MATCH(tbl_deal[[#This Row],[Index]],Directory[Index],0),MATCH('DEAL DIRECTORY'!E$5,Directory[#Headers],0))</f>
        <v/>
      </c>
      <c r="F314" s="129" t="str">
        <f>INDEX(Directory[],MATCH(tbl_deal[[#This Row],[Index]],Directory[Index],0),MATCH('DEAL DIRECTORY'!F$5,Directory[#Headers],0))</f>
        <v/>
      </c>
      <c r="G314" s="129" t="str">
        <f>INDEX(Directory[],MATCH(tbl_deal[[#This Row],[Index]],Directory[Index],0),MATCH('DEAL DIRECTORY'!G$5,Directory[#Headers],0))</f>
        <v>Gemstone IV</v>
      </c>
      <c r="H314" s="135" t="str">
        <f>IF(tbl_deal[[#This Row],[FolderPath]]="","",HYPERLINK(tbl_deal[[#This Row],[FolderPath]],"📂"))</f>
        <v/>
      </c>
      <c r="I314" s="129" t="str">
        <f>INDEX(Directory[],MATCH(tbl_deal[[#This Row],[Index]],Directory[Index],0),MATCH('DEAL DIRECTORY'!I$5,Directory[#Headers],0))</f>
        <v>JGC</v>
      </c>
      <c r="J314" s="129" t="str">
        <f>INDEX(Directory[],MATCH(tbl_deal[[#This Row],[Index]],Directory[Index],0),MATCH('DEAL DIRECTORY'!J$5,Directory[#Headers],0))</f>
        <v>n/a</v>
      </c>
      <c r="K314" s="129" t="str">
        <f>INDEX(Directory[],MATCH(tbl_deal[[#This Row],[Index]],Directory[Index],0),MATCH('DEAL DIRECTORY'!K$5,Directory[#Headers],0))</f>
        <v>n/a</v>
      </c>
      <c r="L314" s="129">
        <f>INDEX(Directory[],MATCH(tbl_deal[[#This Row],[Index]],Directory[Index],0),MATCH('DEAL DIRECTORY'!L$5,Directory[#Headers],0))</f>
        <v>2</v>
      </c>
      <c r="M314" s="129" t="str">
        <f>INDEX(Directory[],MATCH(tbl_deal[[#This Row],[Index]],Directory[Index],0),MATCH('DEAL DIRECTORY'!M$5,Directory[#Headers],0))</f>
        <v>绿景中国地产</v>
      </c>
      <c r="N314" s="129" t="str">
        <f>INDEX(Directory[],MATCH(tbl_deal[[#This Row],[Index]],Directory[Index],0),MATCH('DEAL DIRECTORY'!N$5,Directory[#Headers],0))</f>
        <v>--/--/--</v>
      </c>
      <c r="O314" s="129" t="str">
        <f>INDEX(Directory[],MATCH(tbl_deal[[#This Row],[Index]],Directory[Index],0),MATCH('DEAL DIRECTORY'!O$5,Directory[#Headers],0))</f>
        <v>USD</v>
      </c>
      <c r="P314" s="129">
        <f>INDEX(Directory[],MATCH(tbl_deal[[#This Row],[Index]],Directory[Index],0),MATCH('DEAL DIRECTORY'!P$5,Directory[#Headers],0))</f>
        <v>4.7</v>
      </c>
      <c r="Q314" s="129" t="str">
        <f>INDEX(Directory[],MATCH(tbl_deal[[#This Row],[Index]],Directory[Index],0),MATCH('DEAL DIRECTORY'!Q$5,Directory[#Headers],0))</f>
        <v>3</v>
      </c>
      <c r="R314" s="129" t="str">
        <f>INDEX(Directory[],MATCH(tbl_deal[[#This Row],[Index]],Directory[Index],0),MATCH('DEAL DIRECTORY'!R$5,Directory[#Headers],0))</f>
        <v>12%</v>
      </c>
      <c r="S314" s="129" t="str">
        <f>INDEX(Directory[],MATCH(tbl_deal[[#This Row],[Index]],Directory[Index],0),MATCH('DEAL DIRECTORY'!S$5,Directory[#Headers],0))</f>
        <v>12.25%a</v>
      </c>
      <c r="T314" s="129" t="str">
        <f>INDEX(Directory[],MATCH(tbl_deal[[#This Row],[Index]],Directory[Index],0),MATCH('DEAL DIRECTORY'!T$5,Directory[#Headers],0))</f>
        <v>n/a</v>
      </c>
      <c r="U314" s="129" t="str">
        <f>INDEX(Directory[],MATCH(tbl_deal[[#This Row],[Index]],Directory[Index],0),MATCH('DEAL DIRECTORY'!U$5,Directory[#Headers],0))</f>
        <v>--</v>
      </c>
      <c r="V314" s="131">
        <f>INDEX(Directory[],MATCH(tbl_deal[[#This Row],[Index]],Directory[Index],0),MATCH('DEAL DIRECTORY'!V$5,Directory[#Headers],0))</f>
        <v>0</v>
      </c>
      <c r="W314" s="129" t="str">
        <f>INDEX(Directory[],MATCH(tbl_deal[[#This Row],[Index]],Directory[Index],0),MATCH('DEAL DIRECTORY'!W$5,Directory[#Headers],0))</f>
        <v>担保</v>
      </c>
      <c r="X314" s="129" t="str">
        <f>INDEX(Directory[],MATCH(tbl_deal[[#This Row],[Index]],Directory[Index],0),MATCH('DEAL DIRECTORY'!X$5,Directory[#Headers],0))</f>
        <v>--</v>
      </c>
      <c r="Y314" s="129" t="str">
        <f>INDEX(Directory[],MATCH(tbl_deal[[#This Row],[Index]],Directory[Index],0),MATCH('DEAL DIRECTORY'!Y$5,Directory[#Headers],0))</f>
        <v>新交所</v>
      </c>
      <c r="Z314" s="129" t="str">
        <f>INDEX(Directory[],MATCH(tbl_deal[[#This Row],[Index]],Directory[Index],0),MATCH('DEAL DIRECTORY'!Z$5,Directory[#Headers],0))</f>
        <v/>
      </c>
      <c r="AA314" s="129" t="str">
        <f>INDEX(Directory[],MATCH(tbl_deal[[#This Row],[Index]],Directory[Index],0),MATCH('DEAL DIRECTORY'!AA$5,Directory[#Headers],0))</f>
        <v/>
      </c>
      <c r="AB314" s="129" t="str">
        <f>INDEX(Directory[],MATCH(tbl_deal[[#This Row],[Index]],Directory[Index],0),MATCH('DEAL DIRECTORY'!AB$5,Directory[#Headers],0))</f>
        <v>BISL,港分</v>
      </c>
      <c r="AC314" s="129" t="str">
        <f>INDEX(Directory[],MATCH(tbl_deal[[#This Row],[Index]],Directory[Index],0),MATCH('DEAL DIRECTORY'!AC$5,Directory[#Headers],0))</f>
        <v>--</v>
      </c>
      <c r="AD314" s="129" t="str">
        <f>INDEX(Directory[],MATCH(tbl_deal[[#This Row],[Index]],Directory[Index],0),MATCH('DEAL DIRECTORY'!AD$5,Directory[#Headers],0))</f>
        <v>--</v>
      </c>
      <c r="AE314" s="129" t="str">
        <f>INDEX(Directory[],MATCH(tbl_deal[[#This Row],[Index]],Directory[Index],0),MATCH('DEAL DIRECTORY'!AE$5,Directory[#Headers],0))</f>
        <v>--</v>
      </c>
      <c r="AF314" s="129" t="str">
        <f>INDEX(Directory[],MATCH(tbl_deal[[#This Row],[Index]],Directory[Index],0),MATCH('DEAL DIRECTORY'!AF$5,Directory[#Headers],0))</f>
        <v>N</v>
      </c>
      <c r="AG314" s="129" t="str">
        <f>INDEX(Directory[],MATCH(tbl_deal[[#This Row],[Index]],Directory[Index],0),MATCH('DEAL DIRECTORY'!AG$5,Directory[#Headers],0))</f>
        <v>绿景(中国)地产投资有限公司</v>
      </c>
      <c r="AH314" s="129" t="str">
        <f>INDEX(Directory[],MATCH(tbl_deal[[#This Row],[Index]],Directory[Index],0),MATCH('DEAL DIRECTORY'!AH$5,Directory[#Headers],0))</f>
        <v>n/a</v>
      </c>
      <c r="AI314" s="129" t="str">
        <f>INDEX(Directory[],MATCH(tbl_deal[[#This Row],[Index]],Directory[Index],0),MATCH('DEAL DIRECTORY'!AI$5,Directory[#Headers],0))</f>
        <v>n/a</v>
      </c>
      <c r="AJ314" s="129" t="str">
        <f>INDEX(Directory[],MATCH(tbl_deal[[#This Row],[Index]],Directory[Index],0),MATCH('DEAL DIRECTORY'!AJ$5,Directory[#Headers],0))</f>
        <v>广东</v>
      </c>
      <c r="AK314" s="129" t="str">
        <f>INDEX(Directory[],MATCH(tbl_deal[[#This Row],[Index]],Directory[Index],0),MATCH('DEAL DIRECTORY'!AK$5,Directory[#Headers],0))</f>
        <v>深圳市</v>
      </c>
      <c r="AL314" s="129" t="str">
        <f>INDEX(Directory[],MATCH(tbl_deal[[#This Row],[Index]],Directory[Index],0),MATCH('DEAL DIRECTORY'!AL$5,Directory[#Headers],0))</f>
        <v>--</v>
      </c>
      <c r="AM314" s="129" t="str">
        <f>INDEX(Directory[],MATCH(tbl_deal[[#This Row],[Index]],Directory[Index],0),MATCH('DEAL DIRECTORY'!AM$5,Directory[#Headers],0))</f>
        <v>--</v>
      </c>
      <c r="AN314" s="129" t="str">
        <f>INDEX(Directory[],MATCH(tbl_deal[[#This Row],[Index]],Directory[Index],0),MATCH('DEAL DIRECTORY'!AN$5,Directory[#Headers],0))</f>
        <v>--</v>
      </c>
      <c r="AO314" s="132" t="str">
        <f>IF(ISBLANK(INDEX(Directory[],MATCH(tbl_deal[[#This Row],[Index]],Directory[Index],0),MATCH('DEAL DIRECTORY'!AO$5,Directory[#Headers],0))),"--",INDEX(Directory[],MATCH(tbl_deal[[#This Row],[Index]],Directory[Index],0),MATCH('DEAL DIRECTORY'!AO$5,Directory[#Headers],0)))</f>
        <v>--</v>
      </c>
      <c r="AP314" s="129">
        <f>INDEX(Directory[],MATCH(tbl_deal[[#This Row],[Index]],Directory[Index],0),MATCH('DEAL DIRECTORY'!AP$5,Directory[#Headers],0))</f>
        <v>4.7</v>
      </c>
      <c r="AQ314" s="129">
        <f>INDEX(Directory[],MATCH(tbl_deal[[#This Row],[Index]],Directory[Index],0),MATCH('DEAL DIRECTORY'!AQ$5,Directory[#Headers],0))</f>
        <v>32.747999999999998</v>
      </c>
      <c r="AR314" s="129">
        <f>INDEX(Directory[],MATCH(tbl_deal[[#This Row],[Index]],Directory[Index],0),MATCH('DEAL DIRECTORY'!AR$5,Directory[#Headers],0))</f>
        <v>36.433999999999997</v>
      </c>
      <c r="AS314" s="129" t="str">
        <f>INDEX(Directory[],MATCH(tbl_deal[[#This Row],[Index]],Directory[Index],0),MATCH('DEAL DIRECTORY'!AS$5,Directory[#Headers],0))</f>
        <v>民企</v>
      </c>
      <c r="AT314" s="129" t="str">
        <f>INDEX(Directory[],MATCH(tbl_deal[[#This Row],[Index]],Directory[Index],0),MATCH('DEAL DIRECTORY'!AT$5,Directory[#Headers],0))</f>
        <v>房地产</v>
      </c>
      <c r="AU314" s="129" t="str">
        <f>INDEX(Directory[],MATCH(tbl_deal[[#This Row],[Index]],Directory[Index],0),MATCH('DEAL DIRECTORY'!AU$5,Directory[#Headers],0))</f>
        <v>--</v>
      </c>
      <c r="AV314" s="129" t="str">
        <f>INDEX(Directory[],MATCH(tbl_deal[[#This Row],[Index]],Directory[Index],0),MATCH('DEAL DIRECTORY'!AV$5,Directory[#Headers],0))</f>
        <v>担保</v>
      </c>
      <c r="AW314" s="129" t="str">
        <f>INDEX(Directory[],MATCH(tbl_deal[[#This Row],[Index]],Directory[Index],0),MATCH('DEAL DIRECTORY'!AW$5,Directory[#Headers],0))</f>
        <v>无评级</v>
      </c>
      <c r="AX314" s="129" t="str">
        <f>INDEX(Directory[],MATCH(tbl_deal[[#This Row],[Index]],Directory[Index],0),MATCH('DEAL DIRECTORY'!AX$5,Directory[#Headers],0))</f>
        <v>3-5亿</v>
      </c>
      <c r="AY314" s="133" t="str">
        <f>INDEX(Directory[],MATCH(tbl_deal[[#This Row],[Index]],Directory[Index],0),MATCH('DEAL DIRECTORY'!AY$5,Directory[#Headers],0))</f>
        <v>20年</v>
      </c>
      <c r="AZ314" s="129" t="str">
        <f>INDEX(Directory[],MATCH(tbl_deal[[#This Row],[Index]],Directory[Index],0),MATCH('DEAL DIRECTORY'!AZ$5,Directory[#Headers],0))</f>
        <v>Q1</v>
      </c>
      <c r="BA314" s="129" t="str">
        <f>INDEX(Directory[],MATCH(tbl_deal[[#This Row],[Index]],Directory[Index],0),MATCH('DEAL DIRECTORY'!BA$5,Directory[#Headers],0))</f>
        <v>03月</v>
      </c>
      <c r="BB314" s="129" t="str">
        <f>INDEX(Directory[],MATCH(tbl_deal[[#This Row],[Index]],Directory[Index],0),MATCH('DEAL DIRECTORY'!BB$5,Directory[#Headers],0))</f>
        <v>--</v>
      </c>
      <c r="BC314" s="129" t="str">
        <f>INDEX(Directory[],MATCH(tbl_deal[[#This Row],[Index]],Directory[Index],0),MATCH('DEAL DIRECTORY'!BC$5,Directory[#Headers],0))</f>
        <v>GEMSTONES INTERNATIONAL LTD</v>
      </c>
      <c r="BD314" s="129" t="str">
        <f>INDEX(Directory[],MATCH(tbl_deal[[#This Row],[Index]],Directory[Index],0),MATCH('DEAL DIRECTORY'!BD$5,Directory[#Headers],0))</f>
        <v>XS2098347821</v>
      </c>
      <c r="BE314" s="137" t="str">
        <f>INDEX(Directory[],MATCH(tbl_deal[[#This Row],[Index]],Directory[Index],0),MATCH('DEAL DIRECTORY'!BE$5,Directory[#Headers],0))</f>
        <v>20年03月</v>
      </c>
      <c r="BF314" s="137" t="str">
        <f>INDEX(Directory[],MATCH(tbl_deal[[#This Row],[Index]],Directory[Index],0),MATCH('DEAL DIRECTORY'!BF$5,Directory[#Headers],0))</f>
        <v>绿景中国地产</v>
      </c>
      <c r="BG314" s="137" t="str">
        <f>INDEX(Directory[],MATCH(tbl_deal[[#This Row],[Index]],Directory[Index],0),MATCH('DEAL DIRECTORY'!BG$5,Directory[#Headers],0))</f>
        <v>--/--/--</v>
      </c>
      <c r="BH314" s="137" t="str">
        <f>INDEX(Directory[],MATCH(tbl_deal[[#This Row],[Index]],Directory[Index],0),MATCH('DEAL DIRECTORY'!BH$5,Directory[#Headers],0))</f>
        <v>高级债</v>
      </c>
      <c r="BI314" s="137" t="str">
        <f>INDEX(Directory[],MATCH(tbl_deal[[#This Row],[Index]],Directory[Index],0),MATCH('DEAL DIRECTORY'!BI$5,Directory[#Headers],0))</f>
        <v>4.7亿美元</v>
      </c>
      <c r="BJ314" s="137" t="str">
        <f>INDEX(Directory[],MATCH(tbl_deal[[#This Row],[Index]],Directory[Index],0),MATCH('DEAL DIRECTORY'!BJ$5,Directory[#Headers],0))</f>
        <v>3年</v>
      </c>
      <c r="BK314" s="137" t="str">
        <f>INDEX(Directory[],MATCH(tbl_deal[[#This Row],[Index]],Directory[Index],0),MATCH('DEAL DIRECTORY'!BK$5,Directory[#Headers],0))</f>
        <v>12%</v>
      </c>
      <c r="BL314" s="137" t="str">
        <f>INDEX(Directory[],MATCH(tbl_deal[[#This Row],[Index]],Directory[Index],0),MATCH('DEAL DIRECTORY'!BL$5,Directory[#Headers],0))</f>
        <v>全球协调人</v>
      </c>
      <c r="BM314" s="129" t="str">
        <f>INDEX(Directory[],MATCH(tbl_deal[[#This Row],[Index]],Directory[Index],0),MATCH('DEAL DIRECTORY'!BM$5,Directory[#Headers],0))</f>
        <v/>
      </c>
      <c r="BN314" s="4"/>
      <c r="BO314" s="4"/>
      <c r="BP314" s="4"/>
    </row>
    <row r="315" spans="3:68" ht="20.25" customHeight="1" x14ac:dyDescent="0.25">
      <c r="C315" s="129">
        <f>Directory[[#This Row],[Index]]</f>
        <v>156</v>
      </c>
      <c r="D315" s="130">
        <f>INDEX(Directory[],MATCH(tbl_deal[[#This Row],[Index]],Directory[Index],0),MATCH('DEAL DIRECTORY'!D$5,Directory[#Headers],0))</f>
        <v>43886</v>
      </c>
      <c r="E315" s="129" t="str">
        <f>INDEX(Directory[],MATCH(tbl_deal[[#This Row],[Index]],Directory[Index],0),MATCH('DEAL DIRECTORY'!E$5,Directory[#Headers],0))</f>
        <v/>
      </c>
      <c r="F315" s="129" t="str">
        <f>INDEX(Directory[],MATCH(tbl_deal[[#This Row],[Index]],Directory[Index],0),MATCH('DEAL DIRECTORY'!F$5,Directory[#Headers],0))</f>
        <v/>
      </c>
      <c r="G315" s="129" t="str">
        <f>INDEX(Directory[],MATCH(tbl_deal[[#This Row],[Index]],Directory[Index],0),MATCH('DEAL DIRECTORY'!G$5,Directory[#Headers],0))</f>
        <v>Neptune</v>
      </c>
      <c r="H315" s="135" t="str">
        <f>IF(tbl_deal[[#This Row],[FolderPath]]="","",HYPERLINK(tbl_deal[[#This Row],[FolderPath]],"📂"))</f>
        <v/>
      </c>
      <c r="I315" s="129" t="str">
        <f>INDEX(Directory[],MATCH(tbl_deal[[#This Row],[Index]],Directory[Index],0),MATCH('DEAL DIRECTORY'!I$5,Directory[#Headers],0))</f>
        <v>JBR</v>
      </c>
      <c r="J315" s="129" t="str">
        <f>INDEX(Directory[],MATCH(tbl_deal[[#This Row],[Index]],Directory[Index],0),MATCH('DEAL DIRECTORY'!J$5,Directory[#Headers],0))</f>
        <v>n/a</v>
      </c>
      <c r="K315" s="129" t="str">
        <f>INDEX(Directory[],MATCH(tbl_deal[[#This Row],[Index]],Directory[Index],0),MATCH('DEAL DIRECTORY'!K$5,Directory[#Headers],0))</f>
        <v>n/a</v>
      </c>
      <c r="L315" s="129">
        <f>INDEX(Directory[],MATCH(tbl_deal[[#This Row],[Index]],Directory[Index],0),MATCH('DEAL DIRECTORY'!L$5,Directory[#Headers],0))</f>
        <v>1</v>
      </c>
      <c r="M315" s="129" t="str">
        <f>INDEX(Directory[],MATCH(tbl_deal[[#This Row],[Index]],Directory[Index],0),MATCH('DEAL DIRECTORY'!M$5,Directory[#Headers],0))</f>
        <v>交银香港</v>
      </c>
      <c r="N315" s="129" t="str">
        <f>INDEX(Directory[],MATCH(tbl_deal[[#This Row],[Index]],Directory[Index],0),MATCH('DEAL DIRECTORY'!N$5,Directory[#Headers],0))</f>
        <v>Ba2/--/BB+</v>
      </c>
      <c r="O315" s="129" t="str">
        <f>INDEX(Directory[],MATCH(tbl_deal[[#This Row],[Index]],Directory[Index],0),MATCH('DEAL DIRECTORY'!O$5,Directory[#Headers],0))</f>
        <v>USD</v>
      </c>
      <c r="P315" s="129">
        <f>INDEX(Directory[],MATCH(tbl_deal[[#This Row],[Index]],Directory[Index],0),MATCH('DEAL DIRECTORY'!P$5,Directory[#Headers],0))</f>
        <v>5</v>
      </c>
      <c r="Q315" s="129" t="str">
        <f>INDEX(Directory[],MATCH(tbl_deal[[#This Row],[Index]],Directory[Index],0),MATCH('DEAL DIRECTORY'!Q$5,Directory[#Headers],0))</f>
        <v>PNC5</v>
      </c>
      <c r="R315" s="129" t="str">
        <f>INDEX(Directory[],MATCH(tbl_deal[[#This Row],[Index]],Directory[Index],0),MATCH('DEAL DIRECTORY'!R$5,Directory[#Headers],0))</f>
        <v>3.725%</v>
      </c>
      <c r="S315" s="129" t="str">
        <f>INDEX(Directory[],MATCH(tbl_deal[[#This Row],[Index]],Directory[Index],0),MATCH('DEAL DIRECTORY'!S$5,Directory[#Headers],0))</f>
        <v>4.1%a</v>
      </c>
      <c r="T315" s="129" t="str">
        <f>INDEX(Directory[],MATCH(tbl_deal[[#This Row],[Index]],Directory[Index],0),MATCH('DEAL DIRECTORY'!T$5,Directory[#Headers],0))</f>
        <v>n/a</v>
      </c>
      <c r="U315" s="129" t="str">
        <f>INDEX(Directory[],MATCH(tbl_deal[[#This Row],[Index]],Directory[Index],0),MATCH('DEAL DIRECTORY'!U$5,Directory[#Headers],0))</f>
        <v>--</v>
      </c>
      <c r="V315" s="131">
        <f>INDEX(Directory[],MATCH(tbl_deal[[#This Row],[Index]],Directory[Index],0),MATCH('DEAL DIRECTORY'!V$5,Directory[#Headers],0))</f>
        <v>0</v>
      </c>
      <c r="W315" s="129" t="str">
        <f>INDEX(Directory[],MATCH(tbl_deal[[#This Row],[Index]],Directory[Index],0),MATCH('DEAL DIRECTORY'!W$5,Directory[#Headers],0))</f>
        <v>直发</v>
      </c>
      <c r="X315" s="129" t="str">
        <f>INDEX(Directory[],MATCH(tbl_deal[[#This Row],[Index]],Directory[Index],0),MATCH('DEAL DIRECTORY'!X$5,Directory[#Headers],0))</f>
        <v>额外一级资本债</v>
      </c>
      <c r="Y315" s="129" t="str">
        <f>INDEX(Directory[],MATCH(tbl_deal[[#This Row],[Index]],Directory[Index],0),MATCH('DEAL DIRECTORY'!Y$5,Directory[#Headers],0))</f>
        <v>港交所</v>
      </c>
      <c r="Z315" s="129" t="str">
        <f>INDEX(Directory[],MATCH(tbl_deal[[#This Row],[Index]],Directory[Index],0),MATCH('DEAL DIRECTORY'!Z$5,Directory[#Headers],0))</f>
        <v>AT1</v>
      </c>
      <c r="AA315" s="129" t="str">
        <f>INDEX(Directory[],MATCH(tbl_deal[[#This Row],[Index]],Directory[Index],0),MATCH('DEAL DIRECTORY'!AA$5,Directory[#Headers],0))</f>
        <v/>
      </c>
      <c r="AB315" s="129" t="str">
        <f>INDEX(Directory[],MATCH(tbl_deal[[#This Row],[Index]],Directory[Index],0),MATCH('DEAL DIRECTORY'!AB$5,Directory[#Headers],0))</f>
        <v>BISL,港分</v>
      </c>
      <c r="AC315" s="129" t="str">
        <f>INDEX(Directory[],MATCH(tbl_deal[[#This Row],[Index]],Directory[Index],0),MATCH('DEAL DIRECTORY'!AC$5,Directory[#Headers],0))</f>
        <v>--</v>
      </c>
      <c r="AD315" s="129" t="str">
        <f>INDEX(Directory[],MATCH(tbl_deal[[#This Row],[Index]],Directory[Index],0),MATCH('DEAL DIRECTORY'!AD$5,Directory[#Headers],0))</f>
        <v>--</v>
      </c>
      <c r="AE315" s="129" t="str">
        <f>INDEX(Directory[],MATCH(tbl_deal[[#This Row],[Index]],Directory[Index],0),MATCH('DEAL DIRECTORY'!AE$5,Directory[#Headers],0))</f>
        <v>--</v>
      </c>
      <c r="AF315" s="129" t="str">
        <f>INDEX(Directory[],MATCH(tbl_deal[[#This Row],[Index]],Directory[Index],0),MATCH('DEAL DIRECTORY'!AF$5,Directory[#Headers],0))</f>
        <v>Y</v>
      </c>
      <c r="AG315" s="129" t="str">
        <f>INDEX(Directory[],MATCH(tbl_deal[[#This Row],[Index]],Directory[Index],0),MATCH('DEAL DIRECTORY'!AG$5,Directory[#Headers],0))</f>
        <v>交通银行(香港)有限公司</v>
      </c>
      <c r="AH315" s="129" t="str">
        <f>INDEX(Directory[],MATCH(tbl_deal[[#This Row],[Index]],Directory[Index],0),MATCH('DEAL DIRECTORY'!AH$5,Directory[#Headers],0))</f>
        <v>n/a</v>
      </c>
      <c r="AI315" s="129" t="str">
        <f>INDEX(Directory[],MATCH(tbl_deal[[#This Row],[Index]],Directory[Index],0),MATCH('DEAL DIRECTORY'!AI$5,Directory[#Headers],0))</f>
        <v>n/a</v>
      </c>
      <c r="AJ315" s="129" t="str">
        <f>INDEX(Directory[],MATCH(tbl_deal[[#This Row],[Index]],Directory[Index],0),MATCH('DEAL DIRECTORY'!AJ$5,Directory[#Headers],0))</f>
        <v>上海</v>
      </c>
      <c r="AK315" s="129" t="str">
        <f>INDEX(Directory[],MATCH(tbl_deal[[#This Row],[Index]],Directory[Index],0),MATCH('DEAL DIRECTORY'!AK$5,Directory[#Headers],0))</f>
        <v>--</v>
      </c>
      <c r="AL315" s="129" t="str">
        <f>INDEX(Directory[],MATCH(tbl_deal[[#This Row],[Index]],Directory[Index],0),MATCH('DEAL DIRECTORY'!AL$5,Directory[#Headers],0))</f>
        <v>--</v>
      </c>
      <c r="AM315" s="129" t="str">
        <f>INDEX(Directory[],MATCH(tbl_deal[[#This Row],[Index]],Directory[Index],0),MATCH('DEAL DIRECTORY'!AM$5,Directory[#Headers],0))</f>
        <v>--</v>
      </c>
      <c r="AN315" s="129" t="str">
        <f>INDEX(Directory[],MATCH(tbl_deal[[#This Row],[Index]],Directory[Index],0),MATCH('DEAL DIRECTORY'!AN$5,Directory[#Headers],0))</f>
        <v>--</v>
      </c>
      <c r="AO315" s="132" t="str">
        <f>IF(ISBLANK(INDEX(Directory[],MATCH(tbl_deal[[#This Row],[Index]],Directory[Index],0),MATCH('DEAL DIRECTORY'!AO$5,Directory[#Headers],0))),"--",INDEX(Directory[],MATCH(tbl_deal[[#This Row],[Index]],Directory[Index],0),MATCH('DEAL DIRECTORY'!AO$5,Directory[#Headers],0)))</f>
        <v>--</v>
      </c>
      <c r="AP315" s="129">
        <f>INDEX(Directory[],MATCH(tbl_deal[[#This Row],[Index]],Directory[Index],0),MATCH('DEAL DIRECTORY'!AP$5,Directory[#Headers],0))</f>
        <v>5</v>
      </c>
      <c r="AQ315" s="129">
        <f>INDEX(Directory[],MATCH(tbl_deal[[#This Row],[Index]],Directory[Index],0),MATCH('DEAL DIRECTORY'!AQ$5,Directory[#Headers],0))</f>
        <v>35.067999999999998</v>
      </c>
      <c r="AR315" s="129">
        <f>INDEX(Directory[],MATCH(tbl_deal[[#This Row],[Index]],Directory[Index],0),MATCH('DEAL DIRECTORY'!AR$5,Directory[#Headers],0))</f>
        <v>39.063000000000002</v>
      </c>
      <c r="AS315" s="129" t="str">
        <f>INDEX(Directory[],MATCH(tbl_deal[[#This Row],[Index]],Directory[Index],0),MATCH('DEAL DIRECTORY'!AS$5,Directory[#Headers],0))</f>
        <v>央企(子)</v>
      </c>
      <c r="AT315" s="129" t="str">
        <f>INDEX(Directory[],MATCH(tbl_deal[[#This Row],[Index]],Directory[Index],0),MATCH('DEAL DIRECTORY'!AT$5,Directory[#Headers],0))</f>
        <v>金融机构</v>
      </c>
      <c r="AU315" s="129" t="str">
        <f>INDEX(Directory[],MATCH(tbl_deal[[#This Row],[Index]],Directory[Index],0),MATCH('DEAL DIRECTORY'!AU$5,Directory[#Headers],0))</f>
        <v>银行</v>
      </c>
      <c r="AV315" s="129" t="str">
        <f>INDEX(Directory[],MATCH(tbl_deal[[#This Row],[Index]],Directory[Index],0),MATCH('DEAL DIRECTORY'!AV$5,Directory[#Headers],0))</f>
        <v>直发</v>
      </c>
      <c r="AW315" s="129" t="str">
        <f>INDEX(Directory[],MATCH(tbl_deal[[#This Row],[Index]],Directory[Index],0),MATCH('DEAL DIRECTORY'!AW$5,Directory[#Headers],0))</f>
        <v>高收益</v>
      </c>
      <c r="AX315" s="129" t="str">
        <f>INDEX(Directory[],MATCH(tbl_deal[[#This Row],[Index]],Directory[Index],0),MATCH('DEAL DIRECTORY'!AX$5,Directory[#Headers],0))</f>
        <v>3-5亿</v>
      </c>
      <c r="AY315" s="133" t="str">
        <f>INDEX(Directory[],MATCH(tbl_deal[[#This Row],[Index]],Directory[Index],0),MATCH('DEAL DIRECTORY'!AY$5,Directory[#Headers],0))</f>
        <v>20年</v>
      </c>
      <c r="AZ315" s="129" t="str">
        <f>INDEX(Directory[],MATCH(tbl_deal[[#This Row],[Index]],Directory[Index],0),MATCH('DEAL DIRECTORY'!AZ$5,Directory[#Headers],0))</f>
        <v>Q1</v>
      </c>
      <c r="BA315" s="129" t="str">
        <f>INDEX(Directory[],MATCH(tbl_deal[[#This Row],[Index]],Directory[Index],0),MATCH('DEAL DIRECTORY'!BA$5,Directory[#Headers],0))</f>
        <v>02月</v>
      </c>
      <c r="BB315" s="129" t="str">
        <f>INDEX(Directory[],MATCH(tbl_deal[[#This Row],[Index]],Directory[Index],0),MATCH('DEAL DIRECTORY'!BB$5,Directory[#Headers],0))</f>
        <v>--</v>
      </c>
      <c r="BC315" s="129" t="str">
        <f>INDEX(Directory[],MATCH(tbl_deal[[#This Row],[Index]],Directory[Index],0),MATCH('DEAL DIRECTORY'!BC$5,Directory[#Headers],0))</f>
        <v>BANK OF COMMUNICATIONS HONG KONG LTD</v>
      </c>
      <c r="BD315" s="129" t="str">
        <f>INDEX(Directory[],MATCH(tbl_deal[[#This Row],[Index]],Directory[Index],0),MATCH('DEAL DIRECTORY'!BD$5,Directory[#Headers],0))</f>
        <v>XS2085545494</v>
      </c>
      <c r="BE315" s="137" t="str">
        <f>INDEX(Directory[],MATCH(tbl_deal[[#This Row],[Index]],Directory[Index],0),MATCH('DEAL DIRECTORY'!BE$5,Directory[#Headers],0))</f>
        <v>20年02月</v>
      </c>
      <c r="BF315" s="137" t="str">
        <f>INDEX(Directory[],MATCH(tbl_deal[[#This Row],[Index]],Directory[Index],0),MATCH('DEAL DIRECTORY'!BF$5,Directory[#Headers],0))</f>
        <v>交银香港</v>
      </c>
      <c r="BG315" s="137" t="str">
        <f>INDEX(Directory[],MATCH(tbl_deal[[#This Row],[Index]],Directory[Index],0),MATCH('DEAL DIRECTORY'!BG$5,Directory[#Headers],0))</f>
        <v>Ba2/--/BB+</v>
      </c>
      <c r="BH315" s="137" t="str">
        <f>INDEX(Directory[],MATCH(tbl_deal[[#This Row],[Index]],Directory[Index],0),MATCH('DEAL DIRECTORY'!BH$5,Directory[#Headers],0))</f>
        <v>额外一级资本债</v>
      </c>
      <c r="BI315" s="137" t="str">
        <f>INDEX(Directory[],MATCH(tbl_deal[[#This Row],[Index]],Directory[Index],0),MATCH('DEAL DIRECTORY'!BI$5,Directory[#Headers],0))</f>
        <v>5亿美元</v>
      </c>
      <c r="BJ315" s="137" t="str">
        <f>INDEX(Directory[],MATCH(tbl_deal[[#This Row],[Index]],Directory[Index],0),MATCH('DEAL DIRECTORY'!BJ$5,Directory[#Headers],0))</f>
        <v>永续(前5年不可赎回)</v>
      </c>
      <c r="BK315" s="137" t="str">
        <f>INDEX(Directory[],MATCH(tbl_deal[[#This Row],[Index]],Directory[Index],0),MATCH('DEAL DIRECTORY'!BK$5,Directory[#Headers],0))</f>
        <v>3.725%</v>
      </c>
      <c r="BL315" s="137" t="str">
        <f>INDEX(Directory[],MATCH(tbl_deal[[#This Row],[Index]],Directory[Index],0),MATCH('DEAL DIRECTORY'!BL$5,Directory[#Headers],0))</f>
        <v>账簿管理人</v>
      </c>
      <c r="BM315" s="129" t="str">
        <f>INDEX(Directory[],MATCH(tbl_deal[[#This Row],[Index]],Directory[Index],0),MATCH('DEAL DIRECTORY'!BM$5,Directory[#Headers],0))</f>
        <v/>
      </c>
      <c r="BN315" s="4"/>
      <c r="BO315" s="4"/>
      <c r="BP315" s="4"/>
    </row>
    <row r="316" spans="3:68" ht="20.25" customHeight="1" x14ac:dyDescent="0.25">
      <c r="C316" s="129">
        <f>Directory[[#This Row],[Index]]</f>
        <v>155</v>
      </c>
      <c r="D316" s="130">
        <f>INDEX(Directory[],MATCH(tbl_deal[[#This Row],[Index]],Directory[Index],0),MATCH('DEAL DIRECTORY'!D$5,Directory[#Headers],0))</f>
        <v>43885</v>
      </c>
      <c r="E316" s="129" t="str">
        <f>INDEX(Directory[],MATCH(tbl_deal[[#This Row],[Index]],Directory[Index],0),MATCH('DEAL DIRECTORY'!E$5,Directory[#Headers],0))</f>
        <v/>
      </c>
      <c r="F316" s="129" t="str">
        <f>INDEX(Directory[],MATCH(tbl_deal[[#This Row],[Index]],Directory[Index],0),MATCH('DEAL DIRECTORY'!F$5,Directory[#Headers],0))</f>
        <v/>
      </c>
      <c r="G316" s="129" t="str">
        <f>INDEX(Directory[],MATCH(tbl_deal[[#This Row],[Index]],Directory[Index],0),MATCH('DEAL DIRECTORY'!G$5,Directory[#Headers],0))</f>
        <v>BMHK 2020 I</v>
      </c>
      <c r="H316" s="135" t="str">
        <f>IF(tbl_deal[[#This Row],[FolderPath]]="","",HYPERLINK(tbl_deal[[#This Row],[FolderPath]],"📂"))</f>
        <v/>
      </c>
      <c r="I316" s="129" t="str">
        <f>INDEX(Directory[],MATCH(tbl_deal[[#This Row],[Index]],Directory[Index],0),MATCH('DEAL DIRECTORY'!I$5,Directory[#Headers],0))</f>
        <v>JBR</v>
      </c>
      <c r="J316" s="129" t="str">
        <f>INDEX(Directory[],MATCH(tbl_deal[[#This Row],[Index]],Directory[Index],0),MATCH('DEAL DIRECTORY'!J$5,Directory[#Headers],0))</f>
        <v>n/a</v>
      </c>
      <c r="K316" s="129" t="str">
        <f>INDEX(Directory[],MATCH(tbl_deal[[#This Row],[Index]],Directory[Index],0),MATCH('DEAL DIRECTORY'!K$5,Directory[#Headers],0))</f>
        <v>n/a</v>
      </c>
      <c r="L316" s="129">
        <f>INDEX(Directory[],MATCH(tbl_deal[[#This Row],[Index]],Directory[Index],0),MATCH('DEAL DIRECTORY'!L$5,Directory[#Headers],0))</f>
        <v>6</v>
      </c>
      <c r="M316" s="129" t="str">
        <f>INDEX(Directory[],MATCH(tbl_deal[[#This Row],[Index]],Directory[Index],0),MATCH('DEAL DIRECTORY'!M$5,Directory[#Headers],0))</f>
        <v>交银金租</v>
      </c>
      <c r="N316" s="129" t="str">
        <f>INDEX(Directory[],MATCH(tbl_deal[[#This Row],[Index]],Directory[Index],0),MATCH('DEAL DIRECTORY'!N$5,Directory[#Headers],0))</f>
        <v>A3/--/A</v>
      </c>
      <c r="O316" s="129" t="str">
        <f>INDEX(Directory[],MATCH(tbl_deal[[#This Row],[Index]],Directory[Index],0),MATCH('DEAL DIRECTORY'!O$5,Directory[#Headers],0))</f>
        <v>USD</v>
      </c>
      <c r="P316" s="129">
        <f>INDEX(Directory[],MATCH(tbl_deal[[#This Row],[Index]],Directory[Index],0),MATCH('DEAL DIRECTORY'!P$5,Directory[#Headers],0))</f>
        <v>5</v>
      </c>
      <c r="Q316" s="129" t="str">
        <f>INDEX(Directory[],MATCH(tbl_deal[[#This Row],[Index]],Directory[Index],0),MATCH('DEAL DIRECTORY'!Q$5,Directory[#Headers],0))</f>
        <v>5</v>
      </c>
      <c r="R316" s="129" t="str">
        <f>INDEX(Directory[],MATCH(tbl_deal[[#This Row],[Index]],Directory[Index],0),MATCH('DEAL DIRECTORY'!R$5,Directory[#Headers],0))</f>
        <v>3mL+95</v>
      </c>
      <c r="S316" s="129" t="str">
        <f>INDEX(Directory[],MATCH(tbl_deal[[#This Row],[Index]],Directory[Index],0),MATCH('DEAL DIRECTORY'!S$5,Directory[#Headers],0))</f>
        <v>3ML+125a</v>
      </c>
      <c r="T316" s="129" t="str">
        <f>INDEX(Directory[],MATCH(tbl_deal[[#This Row],[Index]],Directory[Index],0),MATCH('DEAL DIRECTORY'!T$5,Directory[#Headers],0))</f>
        <v>n/a</v>
      </c>
      <c r="U316" s="129" t="str">
        <f>INDEX(Directory[],MATCH(tbl_deal[[#This Row],[Index]],Directory[Index],0),MATCH('DEAL DIRECTORY'!U$5,Directory[#Headers],0))</f>
        <v>--</v>
      </c>
      <c r="V316" s="131">
        <f>INDEX(Directory[],MATCH(tbl_deal[[#This Row],[Index]],Directory[Index],0),MATCH('DEAL DIRECTORY'!V$5,Directory[#Headers],0))</f>
        <v>0</v>
      </c>
      <c r="W316" s="129" t="str">
        <f>INDEX(Directory[],MATCH(tbl_deal[[#This Row],[Index]],Directory[Index],0),MATCH('DEAL DIRECTORY'!W$5,Directory[#Headers],0))</f>
        <v>直发</v>
      </c>
      <c r="X316" s="129" t="str">
        <f>INDEX(Directory[],MATCH(tbl_deal[[#This Row],[Index]],Directory[Index],0),MATCH('DEAL DIRECTORY'!X$5,Directory[#Headers],0))</f>
        <v>浮息债券</v>
      </c>
      <c r="Y316" s="129" t="str">
        <f>INDEX(Directory[],MATCH(tbl_deal[[#This Row],[Index]],Directory[Index],0),MATCH('DEAL DIRECTORY'!Y$5,Directory[#Headers],0))</f>
        <v>港交所</v>
      </c>
      <c r="Z316" s="129" t="str">
        <f>INDEX(Directory[],MATCH(tbl_deal[[#This Row],[Index]],Directory[Index],0),MATCH('DEAL DIRECTORY'!Z$5,Directory[#Headers],0))</f>
        <v>浮息</v>
      </c>
      <c r="AA316" s="129" t="str">
        <f>INDEX(Directory[],MATCH(tbl_deal[[#This Row],[Index]],Directory[Index],0),MATCH('DEAL DIRECTORY'!AA$5,Directory[#Headers],0))</f>
        <v/>
      </c>
      <c r="AB316" s="129" t="str">
        <f>INDEX(Directory[],MATCH(tbl_deal[[#This Row],[Index]],Directory[Index],0),MATCH('DEAL DIRECTORY'!AB$5,Directory[#Headers],0))</f>
        <v>BISL,港分</v>
      </c>
      <c r="AC316" s="129" t="str">
        <f>INDEX(Directory[],MATCH(tbl_deal[[#This Row],[Index]],Directory[Index],0),MATCH('DEAL DIRECTORY'!AC$5,Directory[#Headers],0))</f>
        <v>--</v>
      </c>
      <c r="AD316" s="129" t="str">
        <f>INDEX(Directory[],MATCH(tbl_deal[[#This Row],[Index]],Directory[Index],0),MATCH('DEAL DIRECTORY'!AD$5,Directory[#Headers],0))</f>
        <v>--</v>
      </c>
      <c r="AE316" s="129" t="str">
        <f>INDEX(Directory[],MATCH(tbl_deal[[#This Row],[Index]],Directory[Index],0),MATCH('DEAL DIRECTORY'!AE$5,Directory[#Headers],0))</f>
        <v>角色不分层</v>
      </c>
      <c r="AF316" s="129" t="str">
        <f>INDEX(Directory[],MATCH(tbl_deal[[#This Row],[Index]],Directory[Index],0),MATCH('DEAL DIRECTORY'!AF$5,Directory[#Headers],0))</f>
        <v>N</v>
      </c>
      <c r="AG316" s="129" t="str">
        <f>INDEX(Directory[],MATCH(tbl_deal[[#This Row],[Index]],Directory[Index],0),MATCH('DEAL DIRECTORY'!AG$5,Directory[#Headers],0))</f>
        <v>交银金融租赁有限责任公司</v>
      </c>
      <c r="AH316" s="129" t="str">
        <f>INDEX(Directory[],MATCH(tbl_deal[[#This Row],[Index]],Directory[Index],0),MATCH('DEAL DIRECTORY'!AH$5,Directory[#Headers],0))</f>
        <v>n/a</v>
      </c>
      <c r="AI316" s="129" t="str">
        <f>INDEX(Directory[],MATCH(tbl_deal[[#This Row],[Index]],Directory[Index],0),MATCH('DEAL DIRECTORY'!AI$5,Directory[#Headers],0))</f>
        <v>n/a</v>
      </c>
      <c r="AJ316" s="129" t="str">
        <f>INDEX(Directory[],MATCH(tbl_deal[[#This Row],[Index]],Directory[Index],0),MATCH('DEAL DIRECTORY'!AJ$5,Directory[#Headers],0))</f>
        <v>上海</v>
      </c>
      <c r="AK316" s="129" t="str">
        <f>INDEX(Directory[],MATCH(tbl_deal[[#This Row],[Index]],Directory[Index],0),MATCH('DEAL DIRECTORY'!AK$5,Directory[#Headers],0))</f>
        <v>浦东新区</v>
      </c>
      <c r="AL316" s="129" t="str">
        <f>INDEX(Directory[],MATCH(tbl_deal[[#This Row],[Index]],Directory[Index],0),MATCH('DEAL DIRECTORY'!AL$5,Directory[#Headers],0))</f>
        <v>--</v>
      </c>
      <c r="AM316" s="129" t="str">
        <f>INDEX(Directory[],MATCH(tbl_deal[[#This Row],[Index]],Directory[Index],0),MATCH('DEAL DIRECTORY'!AM$5,Directory[#Headers],0))</f>
        <v>--</v>
      </c>
      <c r="AN316" s="129" t="str">
        <f>INDEX(Directory[],MATCH(tbl_deal[[#This Row],[Index]],Directory[Index],0),MATCH('DEAL DIRECTORY'!AN$5,Directory[#Headers],0))</f>
        <v>--</v>
      </c>
      <c r="AO316" s="132" t="str">
        <f>IF(ISBLANK(INDEX(Directory[],MATCH(tbl_deal[[#This Row],[Index]],Directory[Index],0),MATCH('DEAL DIRECTORY'!AO$5,Directory[#Headers],0))),"--",INDEX(Directory[],MATCH(tbl_deal[[#This Row],[Index]],Directory[Index],0),MATCH('DEAL DIRECTORY'!AO$5,Directory[#Headers],0)))</f>
        <v>--</v>
      </c>
      <c r="AP316" s="129">
        <f>INDEX(Directory[],MATCH(tbl_deal[[#This Row],[Index]],Directory[Index],0),MATCH('DEAL DIRECTORY'!AP$5,Directory[#Headers],0))</f>
        <v>5</v>
      </c>
      <c r="AQ316" s="129">
        <f>INDEX(Directory[],MATCH(tbl_deal[[#This Row],[Index]],Directory[Index],0),MATCH('DEAL DIRECTORY'!AQ$5,Directory[#Headers],0))</f>
        <v>35.152000000000001</v>
      </c>
      <c r="AR316" s="129">
        <f>INDEX(Directory[],MATCH(tbl_deal[[#This Row],[Index]],Directory[Index],0),MATCH('DEAL DIRECTORY'!AR$5,Directory[#Headers],0))</f>
        <v>39.063000000000002</v>
      </c>
      <c r="AS316" s="129" t="str">
        <f>INDEX(Directory[],MATCH(tbl_deal[[#This Row],[Index]],Directory[Index],0),MATCH('DEAL DIRECTORY'!AS$5,Directory[#Headers],0))</f>
        <v>央企(子)</v>
      </c>
      <c r="AT316" s="129" t="str">
        <f>INDEX(Directory[],MATCH(tbl_deal[[#This Row],[Index]],Directory[Index],0),MATCH('DEAL DIRECTORY'!AT$5,Directory[#Headers],0))</f>
        <v>金融机构</v>
      </c>
      <c r="AU316" s="129" t="str">
        <f>INDEX(Directory[],MATCH(tbl_deal[[#This Row],[Index]],Directory[Index],0),MATCH('DEAL DIRECTORY'!AU$5,Directory[#Headers],0))</f>
        <v>非银</v>
      </c>
      <c r="AV316" s="129" t="str">
        <f>INDEX(Directory[],MATCH(tbl_deal[[#This Row],[Index]],Directory[Index],0),MATCH('DEAL DIRECTORY'!AV$5,Directory[#Headers],0))</f>
        <v>直发</v>
      </c>
      <c r="AW316" s="129" t="str">
        <f>INDEX(Directory[],MATCH(tbl_deal[[#This Row],[Index]],Directory[Index],0),MATCH('DEAL DIRECTORY'!AW$5,Directory[#Headers],0))</f>
        <v>投资级</v>
      </c>
      <c r="AX316" s="129" t="str">
        <f>INDEX(Directory[],MATCH(tbl_deal[[#This Row],[Index]],Directory[Index],0),MATCH('DEAL DIRECTORY'!AX$5,Directory[#Headers],0))</f>
        <v>3-5亿</v>
      </c>
      <c r="AY316" s="133" t="str">
        <f>INDEX(Directory[],MATCH(tbl_deal[[#This Row],[Index]],Directory[Index],0),MATCH('DEAL DIRECTORY'!AY$5,Directory[#Headers],0))</f>
        <v>20年</v>
      </c>
      <c r="AZ316" s="129" t="str">
        <f>INDEX(Directory[],MATCH(tbl_deal[[#This Row],[Index]],Directory[Index],0),MATCH('DEAL DIRECTORY'!AZ$5,Directory[#Headers],0))</f>
        <v>Q1</v>
      </c>
      <c r="BA316" s="129" t="str">
        <f>INDEX(Directory[],MATCH(tbl_deal[[#This Row],[Index]],Directory[Index],0),MATCH('DEAL DIRECTORY'!BA$5,Directory[#Headers],0))</f>
        <v>02月</v>
      </c>
      <c r="BB316" s="129" t="str">
        <f>INDEX(Directory[],MATCH(tbl_deal[[#This Row],[Index]],Directory[Index],0),MATCH('DEAL DIRECTORY'!BB$5,Directory[#Headers],0))</f>
        <v>--</v>
      </c>
      <c r="BC316" s="129" t="str">
        <f>INDEX(Directory[],MATCH(tbl_deal[[#This Row],[Index]],Directory[Index],0),MATCH('DEAL DIRECTORY'!BC$5,Directory[#Headers],0))</f>
        <v>BOCOM LEASING MANAGEMENT HONG KONG CO LTD</v>
      </c>
      <c r="BD316" s="129" t="str">
        <f>INDEX(Directory[],MATCH(tbl_deal[[#This Row],[Index]],Directory[Index],0),MATCH('DEAL DIRECTORY'!BD$5,Directory[#Headers],0))</f>
        <v>XS2123955952</v>
      </c>
      <c r="BE316" s="137" t="str">
        <f>INDEX(Directory[],MATCH(tbl_deal[[#This Row],[Index]],Directory[Index],0),MATCH('DEAL DIRECTORY'!BE$5,Directory[#Headers],0))</f>
        <v>20年02月</v>
      </c>
      <c r="BF316" s="137" t="str">
        <f>INDEX(Directory[],MATCH(tbl_deal[[#This Row],[Index]],Directory[Index],0),MATCH('DEAL DIRECTORY'!BF$5,Directory[#Headers],0))</f>
        <v>交银金租</v>
      </c>
      <c r="BG316" s="137" t="str">
        <f>INDEX(Directory[],MATCH(tbl_deal[[#This Row],[Index]],Directory[Index],0),MATCH('DEAL DIRECTORY'!BG$5,Directory[#Headers],0))</f>
        <v>A3/--/A</v>
      </c>
      <c r="BH316" s="137" t="str">
        <f>INDEX(Directory[],MATCH(tbl_deal[[#This Row],[Index]],Directory[Index],0),MATCH('DEAL DIRECTORY'!BH$5,Directory[#Headers],0))</f>
        <v>浮息债券</v>
      </c>
      <c r="BI316" s="137" t="str">
        <f>INDEX(Directory[],MATCH(tbl_deal[[#This Row],[Index]],Directory[Index],0),MATCH('DEAL DIRECTORY'!BI$5,Directory[#Headers],0))</f>
        <v>5亿美元</v>
      </c>
      <c r="BJ316" s="137" t="str">
        <f>INDEX(Directory[],MATCH(tbl_deal[[#This Row],[Index]],Directory[Index],0),MATCH('DEAL DIRECTORY'!BJ$5,Directory[#Headers],0))</f>
        <v>5年</v>
      </c>
      <c r="BK316" s="137" t="str">
        <f>INDEX(Directory[],MATCH(tbl_deal[[#This Row],[Index]],Directory[Index],0),MATCH('DEAL DIRECTORY'!BK$5,Directory[#Headers],0))</f>
        <v>3mL+95</v>
      </c>
      <c r="BL316" s="137" t="str">
        <f>INDEX(Directory[],MATCH(tbl_deal[[#This Row],[Index]],Directory[Index],0),MATCH('DEAL DIRECTORY'!BL$5,Directory[#Headers],0))</f>
        <v>账簿管理人</v>
      </c>
      <c r="BM316" s="129" t="str">
        <f>INDEX(Directory[],MATCH(tbl_deal[[#This Row],[Index]],Directory[Index],0),MATCH('DEAL DIRECTORY'!BM$5,Directory[#Headers],0))</f>
        <v/>
      </c>
      <c r="BN316" s="4"/>
      <c r="BO316" s="4"/>
      <c r="BP316" s="4"/>
    </row>
    <row r="317" spans="3:68" ht="20.25" customHeight="1" x14ac:dyDescent="0.25">
      <c r="C317" s="129">
        <f>Directory[[#This Row],[Index]]</f>
        <v>154</v>
      </c>
      <c r="D317" s="130">
        <f>INDEX(Directory[],MATCH(tbl_deal[[#This Row],[Index]],Directory[Index],0),MATCH('DEAL DIRECTORY'!D$5,Directory[#Headers],0))</f>
        <v>43885</v>
      </c>
      <c r="E317" s="129" t="str">
        <f>INDEX(Directory[],MATCH(tbl_deal[[#This Row],[Index]],Directory[Index],0),MATCH('DEAL DIRECTORY'!E$5,Directory[#Headers],0))</f>
        <v/>
      </c>
      <c r="F317" s="129" t="str">
        <f>INDEX(Directory[],MATCH(tbl_deal[[#This Row],[Index]],Directory[Index],0),MATCH('DEAL DIRECTORY'!F$5,Directory[#Headers],0))</f>
        <v/>
      </c>
      <c r="G317" s="129" t="str">
        <f>INDEX(Directory[],MATCH(tbl_deal[[#This Row],[Index]],Directory[Index],0),MATCH('DEAL DIRECTORY'!G$5,Directory[#Headers],0))</f>
        <v>BMHK 2020 I</v>
      </c>
      <c r="H317" s="135" t="str">
        <f>IF(tbl_deal[[#This Row],[FolderPath]]="","",HYPERLINK(tbl_deal[[#This Row],[FolderPath]],"📂"))</f>
        <v/>
      </c>
      <c r="I317" s="129" t="str">
        <f>INDEX(Directory[],MATCH(tbl_deal[[#This Row],[Index]],Directory[Index],0),MATCH('DEAL DIRECTORY'!I$5,Directory[#Headers],0))</f>
        <v>JBR</v>
      </c>
      <c r="J317" s="129" t="str">
        <f>INDEX(Directory[],MATCH(tbl_deal[[#This Row],[Index]],Directory[Index],0),MATCH('DEAL DIRECTORY'!J$5,Directory[#Headers],0))</f>
        <v>n/a</v>
      </c>
      <c r="K317" s="129" t="str">
        <f>INDEX(Directory[],MATCH(tbl_deal[[#This Row],[Index]],Directory[Index],0),MATCH('DEAL DIRECTORY'!K$5,Directory[#Headers],0))</f>
        <v>n/a</v>
      </c>
      <c r="L317" s="129">
        <f>INDEX(Directory[],MATCH(tbl_deal[[#This Row],[Index]],Directory[Index],0),MATCH('DEAL DIRECTORY'!L$5,Directory[#Headers],0))</f>
        <v>6</v>
      </c>
      <c r="M317" s="129" t="str">
        <f>INDEX(Directory[],MATCH(tbl_deal[[#This Row],[Index]],Directory[Index],0),MATCH('DEAL DIRECTORY'!M$5,Directory[#Headers],0))</f>
        <v>交银金租</v>
      </c>
      <c r="N317" s="129" t="str">
        <f>INDEX(Directory[],MATCH(tbl_deal[[#This Row],[Index]],Directory[Index],0),MATCH('DEAL DIRECTORY'!N$5,Directory[#Headers],0))</f>
        <v>A3/--/A</v>
      </c>
      <c r="O317" s="129" t="str">
        <f>INDEX(Directory[],MATCH(tbl_deal[[#This Row],[Index]],Directory[Index],0),MATCH('DEAL DIRECTORY'!O$5,Directory[#Headers],0))</f>
        <v>USD</v>
      </c>
      <c r="P317" s="129">
        <f>INDEX(Directory[],MATCH(tbl_deal[[#This Row],[Index]],Directory[Index],0),MATCH('DEAL DIRECTORY'!P$5,Directory[#Headers],0))</f>
        <v>3</v>
      </c>
      <c r="Q317" s="129" t="str">
        <f>INDEX(Directory[],MATCH(tbl_deal[[#This Row],[Index]],Directory[Index],0),MATCH('DEAL DIRECTORY'!Q$5,Directory[#Headers],0))</f>
        <v>3</v>
      </c>
      <c r="R317" s="129" t="str">
        <f>INDEX(Directory[],MATCH(tbl_deal[[#This Row],[Index]],Directory[Index],0),MATCH('DEAL DIRECTORY'!R$5,Directory[#Headers],0))</f>
        <v>3mL+83</v>
      </c>
      <c r="S317" s="129" t="str">
        <f>INDEX(Directory[],MATCH(tbl_deal[[#This Row],[Index]],Directory[Index],0),MATCH('DEAL DIRECTORY'!S$5,Directory[#Headers],0))</f>
        <v>3ML+115a</v>
      </c>
      <c r="T317" s="129" t="str">
        <f>INDEX(Directory[],MATCH(tbl_deal[[#This Row],[Index]],Directory[Index],0),MATCH('DEAL DIRECTORY'!T$5,Directory[#Headers],0))</f>
        <v>n/a</v>
      </c>
      <c r="U317" s="129" t="str">
        <f>INDEX(Directory[],MATCH(tbl_deal[[#This Row],[Index]],Directory[Index],0),MATCH('DEAL DIRECTORY'!U$5,Directory[#Headers],0))</f>
        <v>--</v>
      </c>
      <c r="V317" s="131">
        <f>INDEX(Directory[],MATCH(tbl_deal[[#This Row],[Index]],Directory[Index],0),MATCH('DEAL DIRECTORY'!V$5,Directory[#Headers],0))</f>
        <v>0</v>
      </c>
      <c r="W317" s="129" t="str">
        <f>INDEX(Directory[],MATCH(tbl_deal[[#This Row],[Index]],Directory[Index],0),MATCH('DEAL DIRECTORY'!W$5,Directory[#Headers],0))</f>
        <v>直发</v>
      </c>
      <c r="X317" s="129" t="str">
        <f>INDEX(Directory[],MATCH(tbl_deal[[#This Row],[Index]],Directory[Index],0),MATCH('DEAL DIRECTORY'!X$5,Directory[#Headers],0))</f>
        <v>浮息债券</v>
      </c>
      <c r="Y317" s="129" t="str">
        <f>INDEX(Directory[],MATCH(tbl_deal[[#This Row],[Index]],Directory[Index],0),MATCH('DEAL DIRECTORY'!Y$5,Directory[#Headers],0))</f>
        <v>港交所</v>
      </c>
      <c r="Z317" s="129" t="str">
        <f>INDEX(Directory[],MATCH(tbl_deal[[#This Row],[Index]],Directory[Index],0),MATCH('DEAL DIRECTORY'!Z$5,Directory[#Headers],0))</f>
        <v>浮息</v>
      </c>
      <c r="AA317" s="129" t="str">
        <f>INDEX(Directory[],MATCH(tbl_deal[[#This Row],[Index]],Directory[Index],0),MATCH('DEAL DIRECTORY'!AA$5,Directory[#Headers],0))</f>
        <v/>
      </c>
      <c r="AB317" s="129" t="str">
        <f>INDEX(Directory[],MATCH(tbl_deal[[#This Row],[Index]],Directory[Index],0),MATCH('DEAL DIRECTORY'!AB$5,Directory[#Headers],0))</f>
        <v>BISL,港分</v>
      </c>
      <c r="AC317" s="129" t="str">
        <f>INDEX(Directory[],MATCH(tbl_deal[[#This Row],[Index]],Directory[Index],0),MATCH('DEAL DIRECTORY'!AC$5,Directory[#Headers],0))</f>
        <v>--</v>
      </c>
      <c r="AD317" s="129" t="str">
        <f>INDEX(Directory[],MATCH(tbl_deal[[#This Row],[Index]],Directory[Index],0),MATCH('DEAL DIRECTORY'!AD$5,Directory[#Headers],0))</f>
        <v>--</v>
      </c>
      <c r="AE317" s="129" t="str">
        <f>INDEX(Directory[],MATCH(tbl_deal[[#This Row],[Index]],Directory[Index],0),MATCH('DEAL DIRECTORY'!AE$5,Directory[#Headers],0))</f>
        <v>角色不分层</v>
      </c>
      <c r="AF317" s="129" t="str">
        <f>INDEX(Directory[],MATCH(tbl_deal[[#This Row],[Index]],Directory[Index],0),MATCH('DEAL DIRECTORY'!AF$5,Directory[#Headers],0))</f>
        <v>N</v>
      </c>
      <c r="AG317" s="129" t="str">
        <f>INDEX(Directory[],MATCH(tbl_deal[[#This Row],[Index]],Directory[Index],0),MATCH('DEAL DIRECTORY'!AG$5,Directory[#Headers],0))</f>
        <v>交银金融租赁有限责任公司</v>
      </c>
      <c r="AH317" s="129" t="str">
        <f>INDEX(Directory[],MATCH(tbl_deal[[#This Row],[Index]],Directory[Index],0),MATCH('DEAL DIRECTORY'!AH$5,Directory[#Headers],0))</f>
        <v>n/a</v>
      </c>
      <c r="AI317" s="129" t="str">
        <f>INDEX(Directory[],MATCH(tbl_deal[[#This Row],[Index]],Directory[Index],0),MATCH('DEAL DIRECTORY'!AI$5,Directory[#Headers],0))</f>
        <v>n/a</v>
      </c>
      <c r="AJ317" s="129" t="str">
        <f>INDEX(Directory[],MATCH(tbl_deal[[#This Row],[Index]],Directory[Index],0),MATCH('DEAL DIRECTORY'!AJ$5,Directory[#Headers],0))</f>
        <v>上海</v>
      </c>
      <c r="AK317" s="129" t="str">
        <f>INDEX(Directory[],MATCH(tbl_deal[[#This Row],[Index]],Directory[Index],0),MATCH('DEAL DIRECTORY'!AK$5,Directory[#Headers],0))</f>
        <v>浦东新区</v>
      </c>
      <c r="AL317" s="129" t="str">
        <f>INDEX(Directory[],MATCH(tbl_deal[[#This Row],[Index]],Directory[Index],0),MATCH('DEAL DIRECTORY'!AL$5,Directory[#Headers],0))</f>
        <v>--</v>
      </c>
      <c r="AM317" s="129" t="str">
        <f>INDEX(Directory[],MATCH(tbl_deal[[#This Row],[Index]],Directory[Index],0),MATCH('DEAL DIRECTORY'!AM$5,Directory[#Headers],0))</f>
        <v>--</v>
      </c>
      <c r="AN317" s="129" t="str">
        <f>INDEX(Directory[],MATCH(tbl_deal[[#This Row],[Index]],Directory[Index],0),MATCH('DEAL DIRECTORY'!AN$5,Directory[#Headers],0))</f>
        <v>--</v>
      </c>
      <c r="AO317" s="132" t="str">
        <f>IF(ISBLANK(INDEX(Directory[],MATCH(tbl_deal[[#This Row],[Index]],Directory[Index],0),MATCH('DEAL DIRECTORY'!AO$5,Directory[#Headers],0))),"--",INDEX(Directory[],MATCH(tbl_deal[[#This Row],[Index]],Directory[Index],0),MATCH('DEAL DIRECTORY'!AO$5,Directory[#Headers],0)))</f>
        <v>--</v>
      </c>
      <c r="AP317" s="129">
        <f>INDEX(Directory[],MATCH(tbl_deal[[#This Row],[Index]],Directory[Index],0),MATCH('DEAL DIRECTORY'!AP$5,Directory[#Headers],0))</f>
        <v>3</v>
      </c>
      <c r="AQ317" s="129">
        <f>INDEX(Directory[],MATCH(tbl_deal[[#This Row],[Index]],Directory[Index],0),MATCH('DEAL DIRECTORY'!AQ$5,Directory[#Headers],0))</f>
        <v>21.091000000000001</v>
      </c>
      <c r="AR317" s="129">
        <f>INDEX(Directory[],MATCH(tbl_deal[[#This Row],[Index]],Directory[Index],0),MATCH('DEAL DIRECTORY'!AR$5,Directory[#Headers],0))</f>
        <v>23.437999999999999</v>
      </c>
      <c r="AS317" s="129" t="str">
        <f>INDEX(Directory[],MATCH(tbl_deal[[#This Row],[Index]],Directory[Index],0),MATCH('DEAL DIRECTORY'!AS$5,Directory[#Headers],0))</f>
        <v>央企(子)</v>
      </c>
      <c r="AT317" s="129" t="str">
        <f>INDEX(Directory[],MATCH(tbl_deal[[#This Row],[Index]],Directory[Index],0),MATCH('DEAL DIRECTORY'!AT$5,Directory[#Headers],0))</f>
        <v>金融机构</v>
      </c>
      <c r="AU317" s="129" t="str">
        <f>INDEX(Directory[],MATCH(tbl_deal[[#This Row],[Index]],Directory[Index],0),MATCH('DEAL DIRECTORY'!AU$5,Directory[#Headers],0))</f>
        <v>非银</v>
      </c>
      <c r="AV317" s="129" t="str">
        <f>INDEX(Directory[],MATCH(tbl_deal[[#This Row],[Index]],Directory[Index],0),MATCH('DEAL DIRECTORY'!AV$5,Directory[#Headers],0))</f>
        <v>直发</v>
      </c>
      <c r="AW317" s="129" t="str">
        <f>INDEX(Directory[],MATCH(tbl_deal[[#This Row],[Index]],Directory[Index],0),MATCH('DEAL DIRECTORY'!AW$5,Directory[#Headers],0))</f>
        <v>投资级</v>
      </c>
      <c r="AX317" s="129" t="str">
        <f>INDEX(Directory[],MATCH(tbl_deal[[#This Row],[Index]],Directory[Index],0),MATCH('DEAL DIRECTORY'!AX$5,Directory[#Headers],0))</f>
        <v>2-3亿</v>
      </c>
      <c r="AY317" s="133" t="str">
        <f>INDEX(Directory[],MATCH(tbl_deal[[#This Row],[Index]],Directory[Index],0),MATCH('DEAL DIRECTORY'!AY$5,Directory[#Headers],0))</f>
        <v>20年</v>
      </c>
      <c r="AZ317" s="129" t="str">
        <f>INDEX(Directory[],MATCH(tbl_deal[[#This Row],[Index]],Directory[Index],0),MATCH('DEAL DIRECTORY'!AZ$5,Directory[#Headers],0))</f>
        <v>Q1</v>
      </c>
      <c r="BA317" s="129" t="str">
        <f>INDEX(Directory[],MATCH(tbl_deal[[#This Row],[Index]],Directory[Index],0),MATCH('DEAL DIRECTORY'!BA$5,Directory[#Headers],0))</f>
        <v>02月</v>
      </c>
      <c r="BB317" s="129" t="str">
        <f>INDEX(Directory[],MATCH(tbl_deal[[#This Row],[Index]],Directory[Index],0),MATCH('DEAL DIRECTORY'!BB$5,Directory[#Headers],0))</f>
        <v>--</v>
      </c>
      <c r="BC317" s="129" t="str">
        <f>INDEX(Directory[],MATCH(tbl_deal[[#This Row],[Index]],Directory[Index],0),MATCH('DEAL DIRECTORY'!BC$5,Directory[#Headers],0))</f>
        <v>BOCOM LEASING MANAGEMENT HONG KONG CO LTD</v>
      </c>
      <c r="BD317" s="129" t="str">
        <f>INDEX(Directory[],MATCH(tbl_deal[[#This Row],[Index]],Directory[Index],0),MATCH('DEAL DIRECTORY'!BD$5,Directory[#Headers],0))</f>
        <v>XS2123956091</v>
      </c>
      <c r="BE317" s="137" t="str">
        <f>INDEX(Directory[],MATCH(tbl_deal[[#This Row],[Index]],Directory[Index],0),MATCH('DEAL DIRECTORY'!BE$5,Directory[#Headers],0))</f>
        <v>20年02月</v>
      </c>
      <c r="BF317" s="137" t="str">
        <f>INDEX(Directory[],MATCH(tbl_deal[[#This Row],[Index]],Directory[Index],0),MATCH('DEAL DIRECTORY'!BF$5,Directory[#Headers],0))</f>
        <v>交银金租</v>
      </c>
      <c r="BG317" s="137" t="str">
        <f>INDEX(Directory[],MATCH(tbl_deal[[#This Row],[Index]],Directory[Index],0),MATCH('DEAL DIRECTORY'!BG$5,Directory[#Headers],0))</f>
        <v>A3/--/A</v>
      </c>
      <c r="BH317" s="137" t="str">
        <f>INDEX(Directory[],MATCH(tbl_deal[[#This Row],[Index]],Directory[Index],0),MATCH('DEAL DIRECTORY'!BH$5,Directory[#Headers],0))</f>
        <v>浮息债券</v>
      </c>
      <c r="BI317" s="137" t="str">
        <f>INDEX(Directory[],MATCH(tbl_deal[[#This Row],[Index]],Directory[Index],0),MATCH('DEAL DIRECTORY'!BI$5,Directory[#Headers],0))</f>
        <v>3亿美元</v>
      </c>
      <c r="BJ317" s="137" t="str">
        <f>INDEX(Directory[],MATCH(tbl_deal[[#This Row],[Index]],Directory[Index],0),MATCH('DEAL DIRECTORY'!BJ$5,Directory[#Headers],0))</f>
        <v>3年</v>
      </c>
      <c r="BK317" s="137" t="str">
        <f>INDEX(Directory[],MATCH(tbl_deal[[#This Row],[Index]],Directory[Index],0),MATCH('DEAL DIRECTORY'!BK$5,Directory[#Headers],0))</f>
        <v>3mL+83</v>
      </c>
      <c r="BL317" s="137" t="str">
        <f>INDEX(Directory[],MATCH(tbl_deal[[#This Row],[Index]],Directory[Index],0),MATCH('DEAL DIRECTORY'!BL$5,Directory[#Headers],0))</f>
        <v>账簿管理人</v>
      </c>
      <c r="BM317" s="129" t="str">
        <f>INDEX(Directory[],MATCH(tbl_deal[[#This Row],[Index]],Directory[Index],0),MATCH('DEAL DIRECTORY'!BM$5,Directory[#Headers],0))</f>
        <v/>
      </c>
      <c r="BN317" s="4"/>
      <c r="BO317" s="4"/>
      <c r="BP317" s="4"/>
    </row>
    <row r="318" spans="3:68" ht="20.25" customHeight="1" x14ac:dyDescent="0.25">
      <c r="C318" s="129">
        <f>Directory[[#This Row],[Index]]</f>
        <v>153</v>
      </c>
      <c r="D318" s="130">
        <f>INDEX(Directory[],MATCH(tbl_deal[[#This Row],[Index]],Directory[Index],0),MATCH('DEAL DIRECTORY'!D$5,Directory[#Headers],0))</f>
        <v>43881</v>
      </c>
      <c r="E318" s="129" t="str">
        <f>INDEX(Directory[],MATCH(tbl_deal[[#This Row],[Index]],Directory[Index],0),MATCH('DEAL DIRECTORY'!E$5,Directory[#Headers],0))</f>
        <v/>
      </c>
      <c r="F318" s="129" t="str">
        <f>INDEX(Directory[],MATCH(tbl_deal[[#This Row],[Index]],Directory[Index],0),MATCH('DEAL DIRECTORY'!F$5,Directory[#Headers],0))</f>
        <v/>
      </c>
      <c r="G318" s="129" t="str">
        <f>INDEX(Directory[],MATCH(tbl_deal[[#This Row],[Index]],Directory[Index],0),MATCH('DEAL DIRECTORY'!G$5,Directory[#Headers],0))</f>
        <v>Flying Tigers Tap</v>
      </c>
      <c r="H318" s="135" t="str">
        <f>IF(tbl_deal[[#This Row],[FolderPath]]="","",HYPERLINK(tbl_deal[[#This Row],[FolderPath]],"📂"))</f>
        <v/>
      </c>
      <c r="I318" s="129" t="str">
        <f>INDEX(Directory[],MATCH(tbl_deal[[#This Row],[Index]],Directory[Index],0),MATCH('DEAL DIRECTORY'!I$5,Directory[#Headers],0))</f>
        <v>JBR</v>
      </c>
      <c r="J318" s="129" t="str">
        <f>INDEX(Directory[],MATCH(tbl_deal[[#This Row],[Index]],Directory[Index],0),MATCH('DEAL DIRECTORY'!J$5,Directory[#Headers],0))</f>
        <v>n/a</v>
      </c>
      <c r="K318" s="129" t="str">
        <f>INDEX(Directory[],MATCH(tbl_deal[[#This Row],[Index]],Directory[Index],0),MATCH('DEAL DIRECTORY'!K$5,Directory[#Headers],0))</f>
        <v>n/a</v>
      </c>
      <c r="L318" s="129">
        <f>INDEX(Directory[],MATCH(tbl_deal[[#This Row],[Index]],Directory[Index],0),MATCH('DEAL DIRECTORY'!L$5,Directory[#Headers],0))</f>
        <v>1</v>
      </c>
      <c r="M318" s="129" t="str">
        <f>INDEX(Directory[],MATCH(tbl_deal[[#This Row],[Index]],Directory[Index],0),MATCH('DEAL DIRECTORY'!M$5,Directory[#Headers],0))</f>
        <v>昆明城投*</v>
      </c>
      <c r="N318" s="129" t="str">
        <f>INDEX(Directory[],MATCH(tbl_deal[[#This Row],[Index]],Directory[Index],0),MATCH('DEAL DIRECTORY'!N$5,Directory[#Headers],0))</f>
        <v>Ba1/--/BB+</v>
      </c>
      <c r="O318" s="129" t="str">
        <f>INDEX(Directory[],MATCH(tbl_deal[[#This Row],[Index]],Directory[Index],0),MATCH('DEAL DIRECTORY'!O$5,Directory[#Headers],0))</f>
        <v>USD</v>
      </c>
      <c r="P318" s="129">
        <f>INDEX(Directory[],MATCH(tbl_deal[[#This Row],[Index]],Directory[Index],0),MATCH('DEAL DIRECTORY'!P$5,Directory[#Headers],0))</f>
        <v>2</v>
      </c>
      <c r="Q318" s="129" t="str">
        <f>INDEX(Directory[],MATCH(tbl_deal[[#This Row],[Index]],Directory[Index],0),MATCH('DEAL DIRECTORY'!Q$5,Directory[#Headers],0))</f>
        <v>3</v>
      </c>
      <c r="R318" s="129" t="str">
        <f>INDEX(Directory[],MATCH(tbl_deal[[#This Row],[Index]],Directory[Index],0),MATCH('DEAL DIRECTORY'!R$5,Directory[#Headers],0))</f>
        <v>5.8%</v>
      </c>
      <c r="S318" s="129" t="str">
        <f>INDEX(Directory[],MATCH(tbl_deal[[#This Row],[Index]],Directory[Index],0),MATCH('DEAL DIRECTORY'!S$5,Directory[#Headers],0))</f>
        <v>6.3%a</v>
      </c>
      <c r="T318" s="129" t="str">
        <f>INDEX(Directory[],MATCH(tbl_deal[[#This Row],[Index]],Directory[Index],0),MATCH('DEAL DIRECTORY'!T$5,Directory[#Headers],0))</f>
        <v>n/a</v>
      </c>
      <c r="U318" s="129" t="str">
        <f>INDEX(Directory[],MATCH(tbl_deal[[#This Row],[Index]],Directory[Index],0),MATCH('DEAL DIRECTORY'!U$5,Directory[#Headers],0))</f>
        <v>--</v>
      </c>
      <c r="V318" s="131">
        <f>INDEX(Directory[],MATCH(tbl_deal[[#This Row],[Index]],Directory[Index],0),MATCH('DEAL DIRECTORY'!V$5,Directory[#Headers],0))</f>
        <v>0</v>
      </c>
      <c r="W318" s="129" t="str">
        <f>INDEX(Directory[],MATCH(tbl_deal[[#This Row],[Index]],Directory[Index],0),MATCH('DEAL DIRECTORY'!W$5,Directory[#Headers],0))</f>
        <v>直发</v>
      </c>
      <c r="X318" s="129" t="str">
        <f>INDEX(Directory[],MATCH(tbl_deal[[#This Row],[Index]],Directory[Index],0),MATCH('DEAL DIRECTORY'!X$5,Directory[#Headers],0))</f>
        <v>--</v>
      </c>
      <c r="Y318" s="129" t="str">
        <f>INDEX(Directory[],MATCH(tbl_deal[[#This Row],[Index]],Directory[Index],0),MATCH('DEAL DIRECTORY'!Y$5,Directory[#Headers],0))</f>
        <v>港交所</v>
      </c>
      <c r="Z318" s="129" t="str">
        <f>INDEX(Directory[],MATCH(tbl_deal[[#This Row],[Index]],Directory[Index],0),MATCH('DEAL DIRECTORY'!Z$5,Directory[#Headers],0))</f>
        <v/>
      </c>
      <c r="AA318" s="129" t="str">
        <f>INDEX(Directory[],MATCH(tbl_deal[[#This Row],[Index]],Directory[Index],0),MATCH('DEAL DIRECTORY'!AA$5,Directory[#Headers],0))</f>
        <v>增发</v>
      </c>
      <c r="AB318" s="129" t="str">
        <f>INDEX(Directory[],MATCH(tbl_deal[[#This Row],[Index]],Directory[Index],0),MATCH('DEAL DIRECTORY'!AB$5,Directory[#Headers],0))</f>
        <v>BISL,港分</v>
      </c>
      <c r="AC318" s="129" t="str">
        <f>INDEX(Directory[],MATCH(tbl_deal[[#This Row],[Index]],Directory[Index],0),MATCH('DEAL DIRECTORY'!AC$5,Directory[#Headers],0))</f>
        <v>--</v>
      </c>
      <c r="AD318" s="129" t="str">
        <f>INDEX(Directory[],MATCH(tbl_deal[[#This Row],[Index]],Directory[Index],0),MATCH('DEAL DIRECTORY'!AD$5,Directory[#Headers],0))</f>
        <v>--</v>
      </c>
      <c r="AE318" s="129" t="str">
        <f>INDEX(Directory[],MATCH(tbl_deal[[#This Row],[Index]],Directory[Index],0),MATCH('DEAL DIRECTORY'!AE$5,Directory[#Headers],0))</f>
        <v>--</v>
      </c>
      <c r="AF318" s="129" t="str">
        <f>INDEX(Directory[],MATCH(tbl_deal[[#This Row],[Index]],Directory[Index],0),MATCH('DEAL DIRECTORY'!AF$5,Directory[#Headers],0))</f>
        <v>N</v>
      </c>
      <c r="AG318" s="129" t="str">
        <f>INDEX(Directory[],MATCH(tbl_deal[[#This Row],[Index]],Directory[Index],0),MATCH('DEAL DIRECTORY'!AG$5,Directory[#Headers],0))</f>
        <v>昆明市城建投资开发有限责任公司</v>
      </c>
      <c r="AH318" s="129" t="str">
        <f>INDEX(Directory[],MATCH(tbl_deal[[#This Row],[Index]],Directory[Index],0),MATCH('DEAL DIRECTORY'!AH$5,Directory[#Headers],0))</f>
        <v>n/a</v>
      </c>
      <c r="AI318" s="129" t="str">
        <f>INDEX(Directory[],MATCH(tbl_deal[[#This Row],[Index]],Directory[Index],0),MATCH('DEAL DIRECTORY'!AI$5,Directory[#Headers],0))</f>
        <v>n/a</v>
      </c>
      <c r="AJ318" s="129" t="str">
        <f>INDEX(Directory[],MATCH(tbl_deal[[#This Row],[Index]],Directory[Index],0),MATCH('DEAL DIRECTORY'!AJ$5,Directory[#Headers],0))</f>
        <v>云南</v>
      </c>
      <c r="AK318" s="129" t="str">
        <f>INDEX(Directory[],MATCH(tbl_deal[[#This Row],[Index]],Directory[Index],0),MATCH('DEAL DIRECTORY'!AK$5,Directory[#Headers],0))</f>
        <v>昆明市</v>
      </c>
      <c r="AL318" s="129" t="str">
        <f>INDEX(Directory[],MATCH(tbl_deal[[#This Row],[Index]],Directory[Index],0),MATCH('DEAL DIRECTORY'!AL$5,Directory[#Headers],0))</f>
        <v>--</v>
      </c>
      <c r="AM318" s="129" t="str">
        <f>INDEX(Directory[],MATCH(tbl_deal[[#This Row],[Index]],Directory[Index],0),MATCH('DEAL DIRECTORY'!AM$5,Directory[#Headers],0))</f>
        <v>--</v>
      </c>
      <c r="AN318" s="129" t="str">
        <f>INDEX(Directory[],MATCH(tbl_deal[[#This Row],[Index]],Directory[Index],0),MATCH('DEAL DIRECTORY'!AN$5,Directory[#Headers],0))</f>
        <v>--</v>
      </c>
      <c r="AO318" s="132" t="str">
        <f>IF(ISBLANK(INDEX(Directory[],MATCH(tbl_deal[[#This Row],[Index]],Directory[Index],0),MATCH('DEAL DIRECTORY'!AO$5,Directory[#Headers],0))),"--",INDEX(Directory[],MATCH(tbl_deal[[#This Row],[Index]],Directory[Index],0),MATCH('DEAL DIRECTORY'!AO$5,Directory[#Headers],0)))</f>
        <v>--</v>
      </c>
      <c r="AP318" s="129">
        <f>INDEX(Directory[],MATCH(tbl_deal[[#This Row],[Index]],Directory[Index],0),MATCH('DEAL DIRECTORY'!AP$5,Directory[#Headers],0))</f>
        <v>2</v>
      </c>
      <c r="AQ318" s="129">
        <f>INDEX(Directory[],MATCH(tbl_deal[[#This Row],[Index]],Directory[Index],0),MATCH('DEAL DIRECTORY'!AQ$5,Directory[#Headers],0))</f>
        <v>14.048</v>
      </c>
      <c r="AR318" s="129">
        <f>INDEX(Directory[],MATCH(tbl_deal[[#This Row],[Index]],Directory[Index],0),MATCH('DEAL DIRECTORY'!AR$5,Directory[#Headers],0))</f>
        <v>15.625</v>
      </c>
      <c r="AS318" s="129" t="str">
        <f>INDEX(Directory[],MATCH(tbl_deal[[#This Row],[Index]],Directory[Index],0),MATCH('DEAL DIRECTORY'!AS$5,Directory[#Headers],0))</f>
        <v>地方国企</v>
      </c>
      <c r="AT318" s="129" t="str">
        <f>INDEX(Directory[],MATCH(tbl_deal[[#This Row],[Index]],Directory[Index],0),MATCH('DEAL DIRECTORY'!AT$5,Directory[#Headers],0))</f>
        <v>地方平台</v>
      </c>
      <c r="AU318" s="129" t="str">
        <f>INDEX(Directory[],MATCH(tbl_deal[[#This Row],[Index]],Directory[Index],0),MATCH('DEAL DIRECTORY'!AU$5,Directory[#Headers],0))</f>
        <v>基建</v>
      </c>
      <c r="AV318" s="129" t="str">
        <f>INDEX(Directory[],MATCH(tbl_deal[[#This Row],[Index]],Directory[Index],0),MATCH('DEAL DIRECTORY'!AV$5,Directory[#Headers],0))</f>
        <v>直发</v>
      </c>
      <c r="AW318" s="129" t="str">
        <f>INDEX(Directory[],MATCH(tbl_deal[[#This Row],[Index]],Directory[Index],0),MATCH('DEAL DIRECTORY'!AW$5,Directory[#Headers],0))</f>
        <v>高收益</v>
      </c>
      <c r="AX318" s="129" t="str">
        <f>INDEX(Directory[],MATCH(tbl_deal[[#This Row],[Index]],Directory[Index],0),MATCH('DEAL DIRECTORY'!AX$5,Directory[#Headers],0))</f>
        <v>≤2亿</v>
      </c>
      <c r="AY318" s="133" t="str">
        <f>INDEX(Directory[],MATCH(tbl_deal[[#This Row],[Index]],Directory[Index],0),MATCH('DEAL DIRECTORY'!AY$5,Directory[#Headers],0))</f>
        <v>20年</v>
      </c>
      <c r="AZ318" s="129" t="str">
        <f>INDEX(Directory[],MATCH(tbl_deal[[#This Row],[Index]],Directory[Index],0),MATCH('DEAL DIRECTORY'!AZ$5,Directory[#Headers],0))</f>
        <v>Q1</v>
      </c>
      <c r="BA318" s="129" t="str">
        <f>INDEX(Directory[],MATCH(tbl_deal[[#This Row],[Index]],Directory[Index],0),MATCH('DEAL DIRECTORY'!BA$5,Directory[#Headers],0))</f>
        <v>02月</v>
      </c>
      <c r="BB318" s="129" t="str">
        <f>INDEX(Directory[],MATCH(tbl_deal[[#This Row],[Index]],Directory[Index],0),MATCH('DEAL DIRECTORY'!BB$5,Directory[#Headers],0))</f>
        <v>SOE Creds</v>
      </c>
      <c r="BC318" s="129" t="str">
        <f>INDEX(Directory[],MATCH(tbl_deal[[#This Row],[Index]],Directory[Index],0),MATCH('DEAL DIRECTORY'!BC$5,Directory[#Headers],0))</f>
        <v>KUNMING MUNICIPAL URBAN CONSTRUCTION INVESTMENT &amp; DEVELOPMENT CO LTD</v>
      </c>
      <c r="BD318" s="129" t="str">
        <f>INDEX(Directory[],MATCH(tbl_deal[[#This Row],[Index]],Directory[Index],0),MATCH('DEAL DIRECTORY'!BD$5,Directory[#Headers],0))</f>
        <v>XS2125422290</v>
      </c>
      <c r="BE318" s="137" t="str">
        <f>INDEX(Directory[],MATCH(tbl_deal[[#This Row],[Index]],Directory[Index],0),MATCH('DEAL DIRECTORY'!BE$5,Directory[#Headers],0))</f>
        <v>20年02月</v>
      </c>
      <c r="BF318" s="137" t="str">
        <f>INDEX(Directory[],MATCH(tbl_deal[[#This Row],[Index]],Directory[Index],0),MATCH('DEAL DIRECTORY'!BF$5,Directory[#Headers],0))</f>
        <v>昆明城投</v>
      </c>
      <c r="BG318" s="137" t="str">
        <f>INDEX(Directory[],MATCH(tbl_deal[[#This Row],[Index]],Directory[Index],0),MATCH('DEAL DIRECTORY'!BG$5,Directory[#Headers],0))</f>
        <v>Ba1/--/BB+</v>
      </c>
      <c r="BH318" s="137" t="str">
        <f>INDEX(Directory[],MATCH(tbl_deal[[#This Row],[Index]],Directory[Index],0),MATCH('DEAL DIRECTORY'!BH$5,Directory[#Headers],0))</f>
        <v>高级债</v>
      </c>
      <c r="BI318" s="137" t="str">
        <f>INDEX(Directory[],MATCH(tbl_deal[[#This Row],[Index]],Directory[Index],0),MATCH('DEAL DIRECTORY'!BI$5,Directory[#Headers],0))</f>
        <v>增发2亿美元</v>
      </c>
      <c r="BJ318" s="137" t="str">
        <f>INDEX(Directory[],MATCH(tbl_deal[[#This Row],[Index]],Directory[Index],0),MATCH('DEAL DIRECTORY'!BJ$5,Directory[#Headers],0))</f>
        <v>3年</v>
      </c>
      <c r="BK318" s="137" t="str">
        <f>INDEX(Directory[],MATCH(tbl_deal[[#This Row],[Index]],Directory[Index],0),MATCH('DEAL DIRECTORY'!BK$5,Directory[#Headers],0))</f>
        <v>5.8%</v>
      </c>
      <c r="BL318" s="137" t="str">
        <f>INDEX(Directory[],MATCH(tbl_deal[[#This Row],[Index]],Directory[Index],0),MATCH('DEAL DIRECTORY'!BL$5,Directory[#Headers],0))</f>
        <v>账簿管理人</v>
      </c>
      <c r="BM318" s="129" t="str">
        <f>INDEX(Directory[],MATCH(tbl_deal[[#This Row],[Index]],Directory[Index],0),MATCH('DEAL DIRECTORY'!BM$5,Directory[#Headers],0))</f>
        <v/>
      </c>
      <c r="BN318" s="4"/>
      <c r="BO318" s="4"/>
      <c r="BP318" s="4"/>
    </row>
    <row r="319" spans="3:68" ht="20.25" customHeight="1" x14ac:dyDescent="0.25">
      <c r="C319" s="129">
        <f>Directory[[#This Row],[Index]]</f>
        <v>152</v>
      </c>
      <c r="D319" s="130">
        <f>INDEX(Directory[],MATCH(tbl_deal[[#This Row],[Index]],Directory[Index],0),MATCH('DEAL DIRECTORY'!D$5,Directory[#Headers],0))</f>
        <v>43880</v>
      </c>
      <c r="E319" s="129" t="str">
        <f>INDEX(Directory[],MATCH(tbl_deal[[#This Row],[Index]],Directory[Index],0),MATCH('DEAL DIRECTORY'!E$5,Directory[#Headers],0))</f>
        <v>绿色</v>
      </c>
      <c r="F319" s="129" t="str">
        <f>INDEX(Directory[],MATCH(tbl_deal[[#This Row],[Index]],Directory[Index],0),MATCH('DEAL DIRECTORY'!F$5,Directory[#Headers],0))</f>
        <v/>
      </c>
      <c r="G319" s="129" t="str">
        <f>INDEX(Directory[],MATCH(tbl_deal[[#This Row],[Index]],Directory[Index],0),MATCH('DEAL DIRECTORY'!G$5,Directory[#Headers],0))</f>
        <v>Phoenix</v>
      </c>
      <c r="H319" s="135" t="str">
        <f>IF(tbl_deal[[#This Row],[FolderPath]]="","",HYPERLINK(tbl_deal[[#This Row],[FolderPath]],"📂"))</f>
        <v/>
      </c>
      <c r="I319" s="129" t="str">
        <f>INDEX(Directory[],MATCH(tbl_deal[[#This Row],[Index]],Directory[Index],0),MATCH('DEAL DIRECTORY'!I$5,Directory[#Headers],0))</f>
        <v>JGC</v>
      </c>
      <c r="J319" s="129" t="str">
        <f>INDEX(Directory[],MATCH(tbl_deal[[#This Row],[Index]],Directory[Index],0),MATCH('DEAL DIRECTORY'!J$5,Directory[#Headers],0))</f>
        <v>n/a</v>
      </c>
      <c r="K319" s="129" t="str">
        <f>INDEX(Directory[],MATCH(tbl_deal[[#This Row],[Index]],Directory[Index],0),MATCH('DEAL DIRECTORY'!K$5,Directory[#Headers],0))</f>
        <v>n/a</v>
      </c>
      <c r="L319" s="129">
        <f>INDEX(Directory[],MATCH(tbl_deal[[#This Row],[Index]],Directory[Index],0),MATCH('DEAL DIRECTORY'!L$5,Directory[#Headers],0))</f>
        <v>3</v>
      </c>
      <c r="M319" s="129" t="str">
        <f>INDEX(Directory[],MATCH(tbl_deal[[#This Row],[Index]],Directory[Index],0),MATCH('DEAL DIRECTORY'!M$5,Directory[#Headers],0))</f>
        <v>当代置业</v>
      </c>
      <c r="N319" s="129" t="str">
        <f>INDEX(Directory[],MATCH(tbl_deal[[#This Row],[Index]],Directory[Index],0),MATCH('DEAL DIRECTORY'!N$5,Directory[#Headers],0))</f>
        <v>B3/--/B</v>
      </c>
      <c r="O319" s="129" t="str">
        <f>INDEX(Directory[],MATCH(tbl_deal[[#This Row],[Index]],Directory[Index],0),MATCH('DEAL DIRECTORY'!O$5,Directory[#Headers],0))</f>
        <v>USD</v>
      </c>
      <c r="P319" s="129">
        <f>INDEX(Directory[],MATCH(tbl_deal[[#This Row],[Index]],Directory[Index],0),MATCH('DEAL DIRECTORY'!P$5,Directory[#Headers],0))</f>
        <v>2</v>
      </c>
      <c r="Q319" s="129" t="str">
        <f>INDEX(Directory[],MATCH(tbl_deal[[#This Row],[Index]],Directory[Index],0),MATCH('DEAL DIRECTORY'!Q$5,Directory[#Headers],0))</f>
        <v>2</v>
      </c>
      <c r="R319" s="129" t="str">
        <f>INDEX(Directory[],MATCH(tbl_deal[[#This Row],[Index]],Directory[Index],0),MATCH('DEAL DIRECTORY'!R$5,Directory[#Headers],0))</f>
        <v>11.8%</v>
      </c>
      <c r="S319" s="129" t="str">
        <f>INDEX(Directory[],MATCH(tbl_deal[[#This Row],[Index]],Directory[Index],0),MATCH('DEAL DIRECTORY'!S$5,Directory[#Headers],0))</f>
        <v>13.5%a</v>
      </c>
      <c r="T319" s="129" t="str">
        <f>INDEX(Directory[],MATCH(tbl_deal[[#This Row],[Index]],Directory[Index],0),MATCH('DEAL DIRECTORY'!T$5,Directory[#Headers],0))</f>
        <v>n/a</v>
      </c>
      <c r="U319" s="129" t="str">
        <f>INDEX(Directory[],MATCH(tbl_deal[[#This Row],[Index]],Directory[Index],0),MATCH('DEAL DIRECTORY'!U$5,Directory[#Headers],0))</f>
        <v>--</v>
      </c>
      <c r="V319" s="131">
        <f>INDEX(Directory[],MATCH(tbl_deal[[#This Row],[Index]],Directory[Index],0),MATCH('DEAL DIRECTORY'!V$5,Directory[#Headers],0))</f>
        <v>0</v>
      </c>
      <c r="W319" s="129" t="str">
        <f>INDEX(Directory[],MATCH(tbl_deal[[#This Row],[Index]],Directory[Index],0),MATCH('DEAL DIRECTORY'!W$5,Directory[#Headers],0))</f>
        <v>直发(红筹)</v>
      </c>
      <c r="X319" s="129" t="str">
        <f>INDEX(Directory[],MATCH(tbl_deal[[#This Row],[Index]],Directory[Index],0),MATCH('DEAL DIRECTORY'!X$5,Directory[#Headers],0))</f>
        <v>绿色债券</v>
      </c>
      <c r="Y319" s="129" t="str">
        <f>INDEX(Directory[],MATCH(tbl_deal[[#This Row],[Index]],Directory[Index],0),MATCH('DEAL DIRECTORY'!Y$5,Directory[#Headers],0))</f>
        <v>新交所</v>
      </c>
      <c r="Z319" s="129" t="str">
        <f>INDEX(Directory[],MATCH(tbl_deal[[#This Row],[Index]],Directory[Index],0),MATCH('DEAL DIRECTORY'!Z$5,Directory[#Headers],0))</f>
        <v/>
      </c>
      <c r="AA319" s="129" t="str">
        <f>INDEX(Directory[],MATCH(tbl_deal[[#This Row],[Index]],Directory[Index],0),MATCH('DEAL DIRECTORY'!AA$5,Directory[#Headers],0))</f>
        <v/>
      </c>
      <c r="AB319" s="129" t="str">
        <f>INDEX(Directory[],MATCH(tbl_deal[[#This Row],[Index]],Directory[Index],0),MATCH('DEAL DIRECTORY'!AB$5,Directory[#Headers],0))</f>
        <v>BISL,港分</v>
      </c>
      <c r="AC319" s="129" t="str">
        <f>INDEX(Directory[],MATCH(tbl_deal[[#This Row],[Index]],Directory[Index],0),MATCH('DEAL DIRECTORY'!AC$5,Directory[#Headers],0))</f>
        <v>--</v>
      </c>
      <c r="AD319" s="129" t="str">
        <f>INDEX(Directory[],MATCH(tbl_deal[[#This Row],[Index]],Directory[Index],0),MATCH('DEAL DIRECTORY'!AD$5,Directory[#Headers],0))</f>
        <v>--</v>
      </c>
      <c r="AE319" s="129" t="str">
        <f>INDEX(Directory[],MATCH(tbl_deal[[#This Row],[Index]],Directory[Index],0),MATCH('DEAL DIRECTORY'!AE$5,Directory[#Headers],0))</f>
        <v>--</v>
      </c>
      <c r="AF319" s="129" t="str">
        <f>INDEX(Directory[],MATCH(tbl_deal[[#This Row],[Index]],Directory[Index],0),MATCH('DEAL DIRECTORY'!AF$5,Directory[#Headers],0))</f>
        <v>N</v>
      </c>
      <c r="AG319" s="129" t="str">
        <f>INDEX(Directory[],MATCH(tbl_deal[[#This Row],[Index]],Directory[Index],0),MATCH('DEAL DIRECTORY'!AG$5,Directory[#Headers],0))</f>
        <v>当代置业(中国)有限公司</v>
      </c>
      <c r="AH319" s="129" t="str">
        <f>INDEX(Directory[],MATCH(tbl_deal[[#This Row],[Index]],Directory[Index],0),MATCH('DEAL DIRECTORY'!AH$5,Directory[#Headers],0))</f>
        <v>n/a</v>
      </c>
      <c r="AI319" s="129" t="str">
        <f>INDEX(Directory[],MATCH(tbl_deal[[#This Row],[Index]],Directory[Index],0),MATCH('DEAL DIRECTORY'!AI$5,Directory[#Headers],0))</f>
        <v>n/a</v>
      </c>
      <c r="AJ319" s="129" t="str">
        <f>INDEX(Directory[],MATCH(tbl_deal[[#This Row],[Index]],Directory[Index],0),MATCH('DEAL DIRECTORY'!AJ$5,Directory[#Headers],0))</f>
        <v>北京</v>
      </c>
      <c r="AK319" s="129" t="str">
        <f>INDEX(Directory[],MATCH(tbl_deal[[#This Row],[Index]],Directory[Index],0),MATCH('DEAL DIRECTORY'!AK$5,Directory[#Headers],0))</f>
        <v>--</v>
      </c>
      <c r="AL319" s="129" t="str">
        <f>INDEX(Directory[],MATCH(tbl_deal[[#This Row],[Index]],Directory[Index],0),MATCH('DEAL DIRECTORY'!AL$5,Directory[#Headers],0))</f>
        <v>--</v>
      </c>
      <c r="AM319" s="129" t="str">
        <f>INDEX(Directory[],MATCH(tbl_deal[[#This Row],[Index]],Directory[Index],0),MATCH('DEAL DIRECTORY'!AM$5,Directory[#Headers],0))</f>
        <v>--</v>
      </c>
      <c r="AN319" s="129" t="str">
        <f>INDEX(Directory[],MATCH(tbl_deal[[#This Row],[Index]],Directory[Index],0),MATCH('DEAL DIRECTORY'!AN$5,Directory[#Headers],0))</f>
        <v>--</v>
      </c>
      <c r="AO319" s="132" t="str">
        <f>IF(ISBLANK(INDEX(Directory[],MATCH(tbl_deal[[#This Row],[Index]],Directory[Index],0),MATCH('DEAL DIRECTORY'!AO$5,Directory[#Headers],0))),"--",INDEX(Directory[],MATCH(tbl_deal[[#This Row],[Index]],Directory[Index],0),MATCH('DEAL DIRECTORY'!AO$5,Directory[#Headers],0)))</f>
        <v>--</v>
      </c>
      <c r="AP319" s="129">
        <f>INDEX(Directory[],MATCH(tbl_deal[[#This Row],[Index]],Directory[Index],0),MATCH('DEAL DIRECTORY'!AP$5,Directory[#Headers],0))</f>
        <v>2</v>
      </c>
      <c r="AQ319" s="129">
        <f>INDEX(Directory[],MATCH(tbl_deal[[#This Row],[Index]],Directory[Index],0),MATCH('DEAL DIRECTORY'!AQ$5,Directory[#Headers],0))</f>
        <v>13.997</v>
      </c>
      <c r="AR319" s="129">
        <f>INDEX(Directory[],MATCH(tbl_deal[[#This Row],[Index]],Directory[Index],0),MATCH('DEAL DIRECTORY'!AR$5,Directory[#Headers],0))</f>
        <v>15.504</v>
      </c>
      <c r="AS319" s="129" t="str">
        <f>INDEX(Directory[],MATCH(tbl_deal[[#This Row],[Index]],Directory[Index],0),MATCH('DEAL DIRECTORY'!AS$5,Directory[#Headers],0))</f>
        <v>民企</v>
      </c>
      <c r="AT319" s="129" t="str">
        <f>INDEX(Directory[],MATCH(tbl_deal[[#This Row],[Index]],Directory[Index],0),MATCH('DEAL DIRECTORY'!AT$5,Directory[#Headers],0))</f>
        <v>房地产</v>
      </c>
      <c r="AU319" s="129" t="str">
        <f>INDEX(Directory[],MATCH(tbl_deal[[#This Row],[Index]],Directory[Index],0),MATCH('DEAL DIRECTORY'!AU$5,Directory[#Headers],0))</f>
        <v>--</v>
      </c>
      <c r="AV319" s="129" t="str">
        <f>INDEX(Directory[],MATCH(tbl_deal[[#This Row],[Index]],Directory[Index],0),MATCH('DEAL DIRECTORY'!AV$5,Directory[#Headers],0))</f>
        <v>红筹</v>
      </c>
      <c r="AW319" s="129" t="str">
        <f>INDEX(Directory[],MATCH(tbl_deal[[#This Row],[Index]],Directory[Index],0),MATCH('DEAL DIRECTORY'!AW$5,Directory[#Headers],0))</f>
        <v>高收益</v>
      </c>
      <c r="AX319" s="129" t="str">
        <f>INDEX(Directory[],MATCH(tbl_deal[[#This Row],[Index]],Directory[Index],0),MATCH('DEAL DIRECTORY'!AX$5,Directory[#Headers],0))</f>
        <v>≤2亿</v>
      </c>
      <c r="AY319" s="133" t="str">
        <f>INDEX(Directory[],MATCH(tbl_deal[[#This Row],[Index]],Directory[Index],0),MATCH('DEAL DIRECTORY'!AY$5,Directory[#Headers],0))</f>
        <v>20年</v>
      </c>
      <c r="AZ319" s="129" t="str">
        <f>INDEX(Directory[],MATCH(tbl_deal[[#This Row],[Index]],Directory[Index],0),MATCH('DEAL DIRECTORY'!AZ$5,Directory[#Headers],0))</f>
        <v>Q1</v>
      </c>
      <c r="BA319" s="129" t="str">
        <f>INDEX(Directory[],MATCH(tbl_deal[[#This Row],[Index]],Directory[Index],0),MATCH('DEAL DIRECTORY'!BA$5,Directory[#Headers],0))</f>
        <v>02月</v>
      </c>
      <c r="BB319" s="129" t="str">
        <f>INDEX(Directory[],MATCH(tbl_deal[[#This Row],[Index]],Directory[Index],0),MATCH('DEAL DIRECTORY'!BB$5,Directory[#Headers],0))</f>
        <v>--</v>
      </c>
      <c r="BC319" s="129" t="str">
        <f>INDEX(Directory[],MATCH(tbl_deal[[#This Row],[Index]],Directory[Index],0),MATCH('DEAL DIRECTORY'!BC$5,Directory[#Headers],0))</f>
        <v>MODERN LAND CHINA CO LTD</v>
      </c>
      <c r="BD319" s="129" t="str">
        <f>INDEX(Directory[],MATCH(tbl_deal[[#This Row],[Index]],Directory[Index],0),MATCH('DEAL DIRECTORY'!BD$5,Directory[#Headers],0))</f>
        <v>XS2110675860</v>
      </c>
      <c r="BE319" s="137" t="str">
        <f>INDEX(Directory[],MATCH(tbl_deal[[#This Row],[Index]],Directory[Index],0),MATCH('DEAL DIRECTORY'!BE$5,Directory[#Headers],0))</f>
        <v>20年02月</v>
      </c>
      <c r="BF319" s="137" t="str">
        <f>INDEX(Directory[],MATCH(tbl_deal[[#This Row],[Index]],Directory[Index],0),MATCH('DEAL DIRECTORY'!BF$5,Directory[#Headers],0))</f>
        <v>当代置业</v>
      </c>
      <c r="BG319" s="137" t="str">
        <f>INDEX(Directory[],MATCH(tbl_deal[[#This Row],[Index]],Directory[Index],0),MATCH('DEAL DIRECTORY'!BG$5,Directory[#Headers],0))</f>
        <v>B3/--/B</v>
      </c>
      <c r="BH319" s="137" t="str">
        <f>INDEX(Directory[],MATCH(tbl_deal[[#This Row],[Index]],Directory[Index],0),MATCH('DEAL DIRECTORY'!BH$5,Directory[#Headers],0))</f>
        <v>绿色债券</v>
      </c>
      <c r="BI319" s="137" t="str">
        <f>INDEX(Directory[],MATCH(tbl_deal[[#This Row],[Index]],Directory[Index],0),MATCH('DEAL DIRECTORY'!BI$5,Directory[#Headers],0))</f>
        <v>2亿美元</v>
      </c>
      <c r="BJ319" s="137" t="str">
        <f>INDEX(Directory[],MATCH(tbl_deal[[#This Row],[Index]],Directory[Index],0),MATCH('DEAL DIRECTORY'!BJ$5,Directory[#Headers],0))</f>
        <v>2年</v>
      </c>
      <c r="BK319" s="137" t="str">
        <f>INDEX(Directory[],MATCH(tbl_deal[[#This Row],[Index]],Directory[Index],0),MATCH('DEAL DIRECTORY'!BK$5,Directory[#Headers],0))</f>
        <v>11.8%</v>
      </c>
      <c r="BL319" s="137" t="str">
        <f>INDEX(Directory[],MATCH(tbl_deal[[#This Row],[Index]],Directory[Index],0),MATCH('DEAL DIRECTORY'!BL$5,Directory[#Headers],0))</f>
        <v>全球协调人</v>
      </c>
      <c r="BM319" s="129" t="str">
        <f>INDEX(Directory[],MATCH(tbl_deal[[#This Row],[Index]],Directory[Index],0),MATCH('DEAL DIRECTORY'!BM$5,Directory[#Headers],0))</f>
        <v/>
      </c>
      <c r="BN319" s="4"/>
      <c r="BO319" s="4"/>
      <c r="BP319" s="4"/>
    </row>
    <row r="320" spans="3:68" ht="20.25" customHeight="1" x14ac:dyDescent="0.25">
      <c r="C320" s="129">
        <f>Directory[[#This Row],[Index]]</f>
        <v>151</v>
      </c>
      <c r="D320" s="130">
        <f>INDEX(Directory[],MATCH(tbl_deal[[#This Row],[Index]],Directory[Index],0),MATCH('DEAL DIRECTORY'!D$5,Directory[#Headers],0))</f>
        <v>43874</v>
      </c>
      <c r="E320" s="129" t="str">
        <f>INDEX(Directory[],MATCH(tbl_deal[[#This Row],[Index]],Directory[Index],0),MATCH('DEAL DIRECTORY'!E$5,Directory[#Headers],0))</f>
        <v/>
      </c>
      <c r="F320" s="129" t="str">
        <f>INDEX(Directory[],MATCH(tbl_deal[[#This Row],[Index]],Directory[Index],0),MATCH('DEAL DIRECTORY'!F$5,Directory[#Headers],0))</f>
        <v/>
      </c>
      <c r="G320" s="129" t="str">
        <f>INDEX(Directory[],MATCH(tbl_deal[[#This Row],[Index]],Directory[Index],0),MATCH('DEAL DIRECTORY'!G$5,Directory[#Headers],0))</f>
        <v>LCX II</v>
      </c>
      <c r="H320" s="135" t="str">
        <f>IF(tbl_deal[[#This Row],[FolderPath]]="","",HYPERLINK(tbl_deal[[#This Row],[FolderPath]],"📂"))</f>
        <v/>
      </c>
      <c r="I320" s="129" t="str">
        <f>INDEX(Directory[],MATCH(tbl_deal[[#This Row],[Index]],Directory[Index],0),MATCH('DEAL DIRECTORY'!I$5,Directory[#Headers],0))</f>
        <v>JBR</v>
      </c>
      <c r="J320" s="129" t="str">
        <f>INDEX(Directory[],MATCH(tbl_deal[[#This Row],[Index]],Directory[Index],0),MATCH('DEAL DIRECTORY'!J$5,Directory[#Headers],0))</f>
        <v>n/a</v>
      </c>
      <c r="K320" s="129" t="str">
        <f>INDEX(Directory[],MATCH(tbl_deal[[#This Row],[Index]],Directory[Index],0),MATCH('DEAL DIRECTORY'!K$5,Directory[#Headers],0))</f>
        <v>n/a</v>
      </c>
      <c r="L320" s="129">
        <f>INDEX(Directory[],MATCH(tbl_deal[[#This Row],[Index]],Directory[Index],0),MATCH('DEAL DIRECTORY'!L$5,Directory[#Headers],0))</f>
        <v>1</v>
      </c>
      <c r="M320" s="129" t="str">
        <f>INDEX(Directory[],MATCH(tbl_deal[[#This Row],[Index]],Directory[Index],0),MATCH('DEAL DIRECTORY'!M$5,Directory[#Headers],0))</f>
        <v>中国交建</v>
      </c>
      <c r="N320" s="129" t="str">
        <f>INDEX(Directory[],MATCH(tbl_deal[[#This Row],[Index]],Directory[Index],0),MATCH('DEAL DIRECTORY'!N$5,Directory[#Headers],0))</f>
        <v>Baa1/--/--</v>
      </c>
      <c r="O320" s="129" t="str">
        <f>INDEX(Directory[],MATCH(tbl_deal[[#This Row],[Index]],Directory[Index],0),MATCH('DEAL DIRECTORY'!O$5,Directory[#Headers],0))</f>
        <v>USD</v>
      </c>
      <c r="P320" s="129">
        <f>INDEX(Directory[],MATCH(tbl_deal[[#This Row],[Index]],Directory[Index],0),MATCH('DEAL DIRECTORY'!P$5,Directory[#Headers],0))</f>
        <v>5</v>
      </c>
      <c r="Q320" s="129" t="str">
        <f>INDEX(Directory[],MATCH(tbl_deal[[#This Row],[Index]],Directory[Index],0),MATCH('DEAL DIRECTORY'!Q$5,Directory[#Headers],0))</f>
        <v>PNC7</v>
      </c>
      <c r="R320" s="129" t="str">
        <f>INDEX(Directory[],MATCH(tbl_deal[[#This Row],[Index]],Directory[Index],0),MATCH('DEAL DIRECTORY'!R$5,Directory[#Headers],0))</f>
        <v>3.65%</v>
      </c>
      <c r="S320" s="129" t="str">
        <f>INDEX(Directory[],MATCH(tbl_deal[[#This Row],[Index]],Directory[Index],0),MATCH('DEAL DIRECTORY'!S$5,Directory[#Headers],0))</f>
        <v>4%a</v>
      </c>
      <c r="T320" s="129" t="str">
        <f>INDEX(Directory[],MATCH(tbl_deal[[#This Row],[Index]],Directory[Index],0),MATCH('DEAL DIRECTORY'!T$5,Directory[#Headers],0))</f>
        <v>n/a</v>
      </c>
      <c r="U320" s="129" t="str">
        <f>INDEX(Directory[],MATCH(tbl_deal[[#This Row],[Index]],Directory[Index],0),MATCH('DEAL DIRECTORY'!U$5,Directory[#Headers],0))</f>
        <v>--</v>
      </c>
      <c r="V320" s="131">
        <f>INDEX(Directory[],MATCH(tbl_deal[[#This Row],[Index]],Directory[Index],0),MATCH('DEAL DIRECTORY'!V$5,Directory[#Headers],0))</f>
        <v>0</v>
      </c>
      <c r="W320" s="129" t="str">
        <f>INDEX(Directory[],MATCH(tbl_deal[[#This Row],[Index]],Directory[Index],0),MATCH('DEAL DIRECTORY'!W$5,Directory[#Headers],0))</f>
        <v>担保</v>
      </c>
      <c r="X320" s="129" t="str">
        <f>INDEX(Directory[],MATCH(tbl_deal[[#This Row],[Index]],Directory[Index],0),MATCH('DEAL DIRECTORY'!X$5,Directory[#Headers],0))</f>
        <v>次级永续债券</v>
      </c>
      <c r="Y320" s="129" t="str">
        <f>INDEX(Directory[],MATCH(tbl_deal[[#This Row],[Index]],Directory[Index],0),MATCH('DEAL DIRECTORY'!Y$5,Directory[#Headers],0))</f>
        <v>港交所</v>
      </c>
      <c r="Z320" s="129" t="str">
        <f>INDEX(Directory[],MATCH(tbl_deal[[#This Row],[Index]],Directory[Index],0),MATCH('DEAL DIRECTORY'!Z$5,Directory[#Headers],0))</f>
        <v>次级永续</v>
      </c>
      <c r="AA320" s="129" t="str">
        <f>INDEX(Directory[],MATCH(tbl_deal[[#This Row],[Index]],Directory[Index],0),MATCH('DEAL DIRECTORY'!AA$5,Directory[#Headers],0))</f>
        <v/>
      </c>
      <c r="AB320" s="129" t="str">
        <f>INDEX(Directory[],MATCH(tbl_deal[[#This Row],[Index]],Directory[Index],0),MATCH('DEAL DIRECTORY'!AB$5,Directory[#Headers],0))</f>
        <v>BISL,港分</v>
      </c>
      <c r="AC320" s="129" t="str">
        <f>INDEX(Directory[],MATCH(tbl_deal[[#This Row],[Index]],Directory[Index],0),MATCH('DEAL DIRECTORY'!AC$5,Directory[#Headers],0))</f>
        <v>--</v>
      </c>
      <c r="AD320" s="129" t="str">
        <f>INDEX(Directory[],MATCH(tbl_deal[[#This Row],[Index]],Directory[Index],0),MATCH('DEAL DIRECTORY'!AD$5,Directory[#Headers],0))</f>
        <v>--</v>
      </c>
      <c r="AE320" s="129" t="str">
        <f>INDEX(Directory[],MATCH(tbl_deal[[#This Row],[Index]],Directory[Index],0),MATCH('DEAL DIRECTORY'!AE$5,Directory[#Headers],0))</f>
        <v>--</v>
      </c>
      <c r="AF320" s="129" t="str">
        <f>INDEX(Directory[],MATCH(tbl_deal[[#This Row],[Index]],Directory[Index],0),MATCH('DEAL DIRECTORY'!AF$5,Directory[#Headers],0))</f>
        <v>N</v>
      </c>
      <c r="AG320" s="129" t="str">
        <f>INDEX(Directory[],MATCH(tbl_deal[[#This Row],[Index]],Directory[Index],0),MATCH('DEAL DIRECTORY'!AG$5,Directory[#Headers],0))</f>
        <v>中国交通建设股份有限公司</v>
      </c>
      <c r="AH320" s="129" t="str">
        <f>INDEX(Directory[],MATCH(tbl_deal[[#This Row],[Index]],Directory[Index],0),MATCH('DEAL DIRECTORY'!AH$5,Directory[#Headers],0))</f>
        <v>n/a</v>
      </c>
      <c r="AI320" s="129" t="str">
        <f>INDEX(Directory[],MATCH(tbl_deal[[#This Row],[Index]],Directory[Index],0),MATCH('DEAL DIRECTORY'!AI$5,Directory[#Headers],0))</f>
        <v>n/a</v>
      </c>
      <c r="AJ320" s="129" t="str">
        <f>INDEX(Directory[],MATCH(tbl_deal[[#This Row],[Index]],Directory[Index],0),MATCH('DEAL DIRECTORY'!AJ$5,Directory[#Headers],0))</f>
        <v>北京</v>
      </c>
      <c r="AK320" s="129" t="str">
        <f>INDEX(Directory[],MATCH(tbl_deal[[#This Row],[Index]],Directory[Index],0),MATCH('DEAL DIRECTORY'!AK$5,Directory[#Headers],0))</f>
        <v>西城区</v>
      </c>
      <c r="AL320" s="129" t="str">
        <f>INDEX(Directory[],MATCH(tbl_deal[[#This Row],[Index]],Directory[Index],0),MATCH('DEAL DIRECTORY'!AL$5,Directory[#Headers],0))</f>
        <v>--</v>
      </c>
      <c r="AM320" s="129" t="str">
        <f>INDEX(Directory[],MATCH(tbl_deal[[#This Row],[Index]],Directory[Index],0),MATCH('DEAL DIRECTORY'!AM$5,Directory[#Headers],0))</f>
        <v>--</v>
      </c>
      <c r="AN320" s="129" t="str">
        <f>INDEX(Directory[],MATCH(tbl_deal[[#This Row],[Index]],Directory[Index],0),MATCH('DEAL DIRECTORY'!AN$5,Directory[#Headers],0))</f>
        <v>--</v>
      </c>
      <c r="AO320" s="132" t="str">
        <f>IF(ISBLANK(INDEX(Directory[],MATCH(tbl_deal[[#This Row],[Index]],Directory[Index],0),MATCH('DEAL DIRECTORY'!AO$5,Directory[#Headers],0))),"--",INDEX(Directory[],MATCH(tbl_deal[[#This Row],[Index]],Directory[Index],0),MATCH('DEAL DIRECTORY'!AO$5,Directory[#Headers],0)))</f>
        <v>--</v>
      </c>
      <c r="AP320" s="129">
        <f>INDEX(Directory[],MATCH(tbl_deal[[#This Row],[Index]],Directory[Index],0),MATCH('DEAL DIRECTORY'!AP$5,Directory[#Headers],0))</f>
        <v>5</v>
      </c>
      <c r="AQ320" s="129">
        <f>INDEX(Directory[],MATCH(tbl_deal[[#This Row],[Index]],Directory[Index],0),MATCH('DEAL DIRECTORY'!AQ$5,Directory[#Headers],0))</f>
        <v>34.884999999999998</v>
      </c>
      <c r="AR320" s="129">
        <f>INDEX(Directory[],MATCH(tbl_deal[[#This Row],[Index]],Directory[Index],0),MATCH('DEAL DIRECTORY'!AR$5,Directory[#Headers],0))</f>
        <v>38.76</v>
      </c>
      <c r="AS320" s="129" t="str">
        <f>INDEX(Directory[],MATCH(tbl_deal[[#This Row],[Index]],Directory[Index],0),MATCH('DEAL DIRECTORY'!AS$5,Directory[#Headers],0))</f>
        <v>央企</v>
      </c>
      <c r="AT320" s="129" t="str">
        <f>INDEX(Directory[],MATCH(tbl_deal[[#This Row],[Index]],Directory[Index],0),MATCH('DEAL DIRECTORY'!AT$5,Directory[#Headers],0))</f>
        <v>产业</v>
      </c>
      <c r="AU320" s="129" t="str">
        <f>INDEX(Directory[],MATCH(tbl_deal[[#This Row],[Index]],Directory[Index],0),MATCH('DEAL DIRECTORY'!AU$5,Directory[#Headers],0))</f>
        <v>--</v>
      </c>
      <c r="AV320" s="129" t="str">
        <f>INDEX(Directory[],MATCH(tbl_deal[[#This Row],[Index]],Directory[Index],0),MATCH('DEAL DIRECTORY'!AV$5,Directory[#Headers],0))</f>
        <v>担保</v>
      </c>
      <c r="AW320" s="129" t="str">
        <f>INDEX(Directory[],MATCH(tbl_deal[[#This Row],[Index]],Directory[Index],0),MATCH('DEAL DIRECTORY'!AW$5,Directory[#Headers],0))</f>
        <v>投资级</v>
      </c>
      <c r="AX320" s="129" t="str">
        <f>INDEX(Directory[],MATCH(tbl_deal[[#This Row],[Index]],Directory[Index],0),MATCH('DEAL DIRECTORY'!AX$5,Directory[#Headers],0))</f>
        <v>3-5亿</v>
      </c>
      <c r="AY320" s="133" t="str">
        <f>INDEX(Directory[],MATCH(tbl_deal[[#This Row],[Index]],Directory[Index],0),MATCH('DEAL DIRECTORY'!AY$5,Directory[#Headers],0))</f>
        <v>20年</v>
      </c>
      <c r="AZ320" s="129" t="str">
        <f>INDEX(Directory[],MATCH(tbl_deal[[#This Row],[Index]],Directory[Index],0),MATCH('DEAL DIRECTORY'!AZ$5,Directory[#Headers],0))</f>
        <v>Q1</v>
      </c>
      <c r="BA320" s="129" t="str">
        <f>INDEX(Directory[],MATCH(tbl_deal[[#This Row],[Index]],Directory[Index],0),MATCH('DEAL DIRECTORY'!BA$5,Directory[#Headers],0))</f>
        <v>02月</v>
      </c>
      <c r="BB320" s="129" t="str">
        <f>INDEX(Directory[],MATCH(tbl_deal[[#This Row],[Index]],Directory[Index],0),MATCH('DEAL DIRECTORY'!BB$5,Directory[#Headers],0))</f>
        <v>--</v>
      </c>
      <c r="BC320" s="129" t="str">
        <f>INDEX(Directory[],MATCH(tbl_deal[[#This Row],[Index]],Directory[Index],0),MATCH('DEAL DIRECTORY'!BC$5,Directory[#Headers],0))</f>
        <v>CCCI TREASURE LTD</v>
      </c>
      <c r="BD320" s="129" t="str">
        <f>INDEX(Directory[],MATCH(tbl_deal[[#This Row],[Index]],Directory[Index],0),MATCH('DEAL DIRECTORY'!BD$5,Directory[#Headers],0))</f>
        <v>XS2102905168</v>
      </c>
      <c r="BE320" s="137" t="str">
        <f>INDEX(Directory[],MATCH(tbl_deal[[#This Row],[Index]],Directory[Index],0),MATCH('DEAL DIRECTORY'!BE$5,Directory[#Headers],0))</f>
        <v>20年02月</v>
      </c>
      <c r="BF320" s="137" t="str">
        <f>INDEX(Directory[],MATCH(tbl_deal[[#This Row],[Index]],Directory[Index],0),MATCH('DEAL DIRECTORY'!BF$5,Directory[#Headers],0))</f>
        <v>中国交建</v>
      </c>
      <c r="BG320" s="137" t="str">
        <f>INDEX(Directory[],MATCH(tbl_deal[[#This Row],[Index]],Directory[Index],0),MATCH('DEAL DIRECTORY'!BG$5,Directory[#Headers],0))</f>
        <v>Baa1/--/--</v>
      </c>
      <c r="BH320" s="137" t="str">
        <f>INDEX(Directory[],MATCH(tbl_deal[[#This Row],[Index]],Directory[Index],0),MATCH('DEAL DIRECTORY'!BH$5,Directory[#Headers],0))</f>
        <v>次级永续债券</v>
      </c>
      <c r="BI320" s="137" t="str">
        <f>INDEX(Directory[],MATCH(tbl_deal[[#This Row],[Index]],Directory[Index],0),MATCH('DEAL DIRECTORY'!BI$5,Directory[#Headers],0))</f>
        <v>5亿美元</v>
      </c>
      <c r="BJ320" s="137" t="str">
        <f>INDEX(Directory[],MATCH(tbl_deal[[#This Row],[Index]],Directory[Index],0),MATCH('DEAL DIRECTORY'!BJ$5,Directory[#Headers],0))</f>
        <v>永续(前7年不可赎回)</v>
      </c>
      <c r="BK320" s="137" t="str">
        <f>INDEX(Directory[],MATCH(tbl_deal[[#This Row],[Index]],Directory[Index],0),MATCH('DEAL DIRECTORY'!BK$5,Directory[#Headers],0))</f>
        <v>3.65%</v>
      </c>
      <c r="BL320" s="137" t="str">
        <f>INDEX(Directory[],MATCH(tbl_deal[[#This Row],[Index]],Directory[Index],0),MATCH('DEAL DIRECTORY'!BL$5,Directory[#Headers],0))</f>
        <v>账簿管理人</v>
      </c>
      <c r="BM320" s="129" t="str">
        <f>INDEX(Directory[],MATCH(tbl_deal[[#This Row],[Index]],Directory[Index],0),MATCH('DEAL DIRECTORY'!BM$5,Directory[#Headers],0))</f>
        <v/>
      </c>
      <c r="BN320" s="4"/>
      <c r="BO320" s="4"/>
      <c r="BP320" s="4"/>
    </row>
    <row r="321" spans="3:68" ht="20.25" customHeight="1" x14ac:dyDescent="0.25">
      <c r="C321" s="129">
        <f>Directory[[#This Row],[Index]]</f>
        <v>150</v>
      </c>
      <c r="D321" s="130">
        <f>INDEX(Directory[],MATCH(tbl_deal[[#This Row],[Index]],Directory[Index],0),MATCH('DEAL DIRECTORY'!D$5,Directory[#Headers],0))</f>
        <v>43874</v>
      </c>
      <c r="E321" s="129" t="str">
        <f>INDEX(Directory[],MATCH(tbl_deal[[#This Row],[Index]],Directory[Index],0),MATCH('DEAL DIRECTORY'!E$5,Directory[#Headers],0))</f>
        <v/>
      </c>
      <c r="F321" s="129" t="str">
        <f>INDEX(Directory[],MATCH(tbl_deal[[#This Row],[Index]],Directory[Index],0),MATCH('DEAL DIRECTORY'!F$5,Directory[#Headers],0))</f>
        <v/>
      </c>
      <c r="G321" s="129" t="str">
        <f>INDEX(Directory[],MATCH(tbl_deal[[#This Row],[Index]],Directory[Index],0),MATCH('DEAL DIRECTORY'!G$5,Directory[#Headers],0))</f>
        <v>LCX II</v>
      </c>
      <c r="H321" s="135" t="str">
        <f>IF(tbl_deal[[#This Row],[FolderPath]]="","",HYPERLINK(tbl_deal[[#This Row],[FolderPath]],"📂"))</f>
        <v/>
      </c>
      <c r="I321" s="129" t="str">
        <f>INDEX(Directory[],MATCH(tbl_deal[[#This Row],[Index]],Directory[Index],0),MATCH('DEAL DIRECTORY'!I$5,Directory[#Headers],0))</f>
        <v>JBR</v>
      </c>
      <c r="J321" s="129" t="str">
        <f>INDEX(Directory[],MATCH(tbl_deal[[#This Row],[Index]],Directory[Index],0),MATCH('DEAL DIRECTORY'!J$5,Directory[#Headers],0))</f>
        <v>n/a</v>
      </c>
      <c r="K321" s="129" t="str">
        <f>INDEX(Directory[],MATCH(tbl_deal[[#This Row],[Index]],Directory[Index],0),MATCH('DEAL DIRECTORY'!K$5,Directory[#Headers],0))</f>
        <v>n/a</v>
      </c>
      <c r="L321" s="129">
        <f>INDEX(Directory[],MATCH(tbl_deal[[#This Row],[Index]],Directory[Index],0),MATCH('DEAL DIRECTORY'!L$5,Directory[#Headers],0))</f>
        <v>1</v>
      </c>
      <c r="M321" s="129" t="str">
        <f>INDEX(Directory[],MATCH(tbl_deal[[#This Row],[Index]],Directory[Index],0),MATCH('DEAL DIRECTORY'!M$5,Directory[#Headers],0))</f>
        <v>中国交建</v>
      </c>
      <c r="N321" s="129" t="str">
        <f>INDEX(Directory[],MATCH(tbl_deal[[#This Row],[Index]],Directory[Index],0),MATCH('DEAL DIRECTORY'!N$5,Directory[#Headers],0))</f>
        <v>Baa1/--/--</v>
      </c>
      <c r="O321" s="129" t="str">
        <f>INDEX(Directory[],MATCH(tbl_deal[[#This Row],[Index]],Directory[Index],0),MATCH('DEAL DIRECTORY'!O$5,Directory[#Headers],0))</f>
        <v>USD</v>
      </c>
      <c r="P321" s="129">
        <f>INDEX(Directory[],MATCH(tbl_deal[[#This Row],[Index]],Directory[Index],0),MATCH('DEAL DIRECTORY'!P$5,Directory[#Headers],0))</f>
        <v>10</v>
      </c>
      <c r="Q321" s="129" t="str">
        <f>INDEX(Directory[],MATCH(tbl_deal[[#This Row],[Index]],Directory[Index],0),MATCH('DEAL DIRECTORY'!Q$5,Directory[#Headers],0))</f>
        <v>PNC5</v>
      </c>
      <c r="R321" s="129" t="str">
        <f>INDEX(Directory[],MATCH(tbl_deal[[#This Row],[Index]],Directory[Index],0),MATCH('DEAL DIRECTORY'!R$5,Directory[#Headers],0))</f>
        <v>3.425%</v>
      </c>
      <c r="S321" s="129" t="str">
        <f>INDEX(Directory[],MATCH(tbl_deal[[#This Row],[Index]],Directory[Index],0),MATCH('DEAL DIRECTORY'!S$5,Directory[#Headers],0))</f>
        <v>3.7%a</v>
      </c>
      <c r="T321" s="129" t="str">
        <f>INDEX(Directory[],MATCH(tbl_deal[[#This Row],[Index]],Directory[Index],0),MATCH('DEAL DIRECTORY'!T$5,Directory[#Headers],0))</f>
        <v>n/a</v>
      </c>
      <c r="U321" s="129" t="str">
        <f>INDEX(Directory[],MATCH(tbl_deal[[#This Row],[Index]],Directory[Index],0),MATCH('DEAL DIRECTORY'!U$5,Directory[#Headers],0))</f>
        <v>--</v>
      </c>
      <c r="V321" s="131">
        <f>INDEX(Directory[],MATCH(tbl_deal[[#This Row],[Index]],Directory[Index],0),MATCH('DEAL DIRECTORY'!V$5,Directory[#Headers],0))</f>
        <v>0</v>
      </c>
      <c r="W321" s="129" t="str">
        <f>INDEX(Directory[],MATCH(tbl_deal[[#This Row],[Index]],Directory[Index],0),MATCH('DEAL DIRECTORY'!W$5,Directory[#Headers],0))</f>
        <v>担保</v>
      </c>
      <c r="X321" s="129" t="str">
        <f>INDEX(Directory[],MATCH(tbl_deal[[#This Row],[Index]],Directory[Index],0),MATCH('DEAL DIRECTORY'!X$5,Directory[#Headers],0))</f>
        <v>次级永续债券</v>
      </c>
      <c r="Y321" s="129" t="str">
        <f>INDEX(Directory[],MATCH(tbl_deal[[#This Row],[Index]],Directory[Index],0),MATCH('DEAL DIRECTORY'!Y$5,Directory[#Headers],0))</f>
        <v>港交所</v>
      </c>
      <c r="Z321" s="129" t="str">
        <f>INDEX(Directory[],MATCH(tbl_deal[[#This Row],[Index]],Directory[Index],0),MATCH('DEAL DIRECTORY'!Z$5,Directory[#Headers],0))</f>
        <v>次级永续</v>
      </c>
      <c r="AA321" s="129" t="str">
        <f>INDEX(Directory[],MATCH(tbl_deal[[#This Row],[Index]],Directory[Index],0),MATCH('DEAL DIRECTORY'!AA$5,Directory[#Headers],0))</f>
        <v/>
      </c>
      <c r="AB321" s="133" t="str">
        <f>INDEX(Directory[],MATCH(tbl_deal[[#This Row],[Index]],Directory[Index],0),MATCH('DEAL DIRECTORY'!AB$5,Directory[#Headers],0))</f>
        <v>BISL,港分</v>
      </c>
      <c r="AC321" s="129" t="str">
        <f>INDEX(Directory[],MATCH(tbl_deal[[#This Row],[Index]],Directory[Index],0),MATCH('DEAL DIRECTORY'!AC$5,Directory[#Headers],0))</f>
        <v>--</v>
      </c>
      <c r="AD321" s="129" t="str">
        <f>INDEX(Directory[],MATCH(tbl_deal[[#This Row],[Index]],Directory[Index],0),MATCH('DEAL DIRECTORY'!AD$5,Directory[#Headers],0))</f>
        <v>--</v>
      </c>
      <c r="AE321" s="129" t="str">
        <f>INDEX(Directory[],MATCH(tbl_deal[[#This Row],[Index]],Directory[Index],0),MATCH('DEAL DIRECTORY'!AE$5,Directory[#Headers],0))</f>
        <v>--</v>
      </c>
      <c r="AF321" s="129" t="str">
        <f>INDEX(Directory[],MATCH(tbl_deal[[#This Row],[Index]],Directory[Index],0),MATCH('DEAL DIRECTORY'!AF$5,Directory[#Headers],0))</f>
        <v>N</v>
      </c>
      <c r="AG321" s="129" t="str">
        <f>INDEX(Directory[],MATCH(tbl_deal[[#This Row],[Index]],Directory[Index],0),MATCH('DEAL DIRECTORY'!AG$5,Directory[#Headers],0))</f>
        <v>中国交通建设股份有限公司</v>
      </c>
      <c r="AH321" s="129" t="str">
        <f>INDEX(Directory[],MATCH(tbl_deal[[#This Row],[Index]],Directory[Index],0),MATCH('DEAL DIRECTORY'!AH$5,Directory[#Headers],0))</f>
        <v>n/a</v>
      </c>
      <c r="AI321" s="129" t="str">
        <f>INDEX(Directory[],MATCH(tbl_deal[[#This Row],[Index]],Directory[Index],0),MATCH('DEAL DIRECTORY'!AI$5,Directory[#Headers],0))</f>
        <v>n/a</v>
      </c>
      <c r="AJ321" s="129" t="str">
        <f>INDEX(Directory[],MATCH(tbl_deal[[#This Row],[Index]],Directory[Index],0),MATCH('DEAL DIRECTORY'!AJ$5,Directory[#Headers],0))</f>
        <v>北京</v>
      </c>
      <c r="AK321" s="129" t="str">
        <f>INDEX(Directory[],MATCH(tbl_deal[[#This Row],[Index]],Directory[Index],0),MATCH('DEAL DIRECTORY'!AK$5,Directory[#Headers],0))</f>
        <v>西城区</v>
      </c>
      <c r="AL321" s="129" t="str">
        <f>INDEX(Directory[],MATCH(tbl_deal[[#This Row],[Index]],Directory[Index],0),MATCH('DEAL DIRECTORY'!AL$5,Directory[#Headers],0))</f>
        <v>--</v>
      </c>
      <c r="AM321" s="129" t="str">
        <f>INDEX(Directory[],MATCH(tbl_deal[[#This Row],[Index]],Directory[Index],0),MATCH('DEAL DIRECTORY'!AM$5,Directory[#Headers],0))</f>
        <v>--</v>
      </c>
      <c r="AN321" s="129" t="str">
        <f>INDEX(Directory[],MATCH(tbl_deal[[#This Row],[Index]],Directory[Index],0),MATCH('DEAL DIRECTORY'!AN$5,Directory[#Headers],0))</f>
        <v>--</v>
      </c>
      <c r="AO321" s="132" t="str">
        <f>IF(ISBLANK(INDEX(Directory[],MATCH(tbl_deal[[#This Row],[Index]],Directory[Index],0),MATCH('DEAL DIRECTORY'!AO$5,Directory[#Headers],0))),"--",INDEX(Directory[],MATCH(tbl_deal[[#This Row],[Index]],Directory[Index],0),MATCH('DEAL DIRECTORY'!AO$5,Directory[#Headers],0)))</f>
        <v>--</v>
      </c>
      <c r="AP321" s="133">
        <f>INDEX(Directory[],MATCH(tbl_deal[[#This Row],[Index]],Directory[Index],0),MATCH('DEAL DIRECTORY'!AP$5,Directory[#Headers],0))</f>
        <v>10</v>
      </c>
      <c r="AQ321" s="133">
        <f>INDEX(Directory[],MATCH(tbl_deal[[#This Row],[Index]],Directory[Index],0),MATCH('DEAL DIRECTORY'!AQ$5,Directory[#Headers],0))</f>
        <v>69.77</v>
      </c>
      <c r="AR321" s="129">
        <f>INDEX(Directory[],MATCH(tbl_deal[[#This Row],[Index]],Directory[Index],0),MATCH('DEAL DIRECTORY'!AR$5,Directory[#Headers],0))</f>
        <v>77.519000000000005</v>
      </c>
      <c r="AS321" s="129" t="str">
        <f>INDEX(Directory[],MATCH(tbl_deal[[#This Row],[Index]],Directory[Index],0),MATCH('DEAL DIRECTORY'!AS$5,Directory[#Headers],0))</f>
        <v>央企</v>
      </c>
      <c r="AT321" s="129" t="str">
        <f>INDEX(Directory[],MATCH(tbl_deal[[#This Row],[Index]],Directory[Index],0),MATCH('DEAL DIRECTORY'!AT$5,Directory[#Headers],0))</f>
        <v>产业</v>
      </c>
      <c r="AU321" s="129" t="str">
        <f>INDEX(Directory[],MATCH(tbl_deal[[#This Row],[Index]],Directory[Index],0),MATCH('DEAL DIRECTORY'!AU$5,Directory[#Headers],0))</f>
        <v>--</v>
      </c>
      <c r="AV321" s="129" t="str">
        <f>INDEX(Directory[],MATCH(tbl_deal[[#This Row],[Index]],Directory[Index],0),MATCH('DEAL DIRECTORY'!AV$5,Directory[#Headers],0))</f>
        <v>担保</v>
      </c>
      <c r="AW321" s="129" t="str">
        <f>INDEX(Directory[],MATCH(tbl_deal[[#This Row],[Index]],Directory[Index],0),MATCH('DEAL DIRECTORY'!AW$5,Directory[#Headers],0))</f>
        <v>投资级</v>
      </c>
      <c r="AX321" s="129" t="str">
        <f>INDEX(Directory[],MATCH(tbl_deal[[#This Row],[Index]],Directory[Index],0),MATCH('DEAL DIRECTORY'!AX$5,Directory[#Headers],0))</f>
        <v>&gt;5亿</v>
      </c>
      <c r="AY321" s="133" t="str">
        <f>INDEX(Directory[],MATCH(tbl_deal[[#This Row],[Index]],Directory[Index],0),MATCH('DEAL DIRECTORY'!AY$5,Directory[#Headers],0))</f>
        <v>20年</v>
      </c>
      <c r="AZ321" s="129" t="str">
        <f>INDEX(Directory[],MATCH(tbl_deal[[#This Row],[Index]],Directory[Index],0),MATCH('DEAL DIRECTORY'!AZ$5,Directory[#Headers],0))</f>
        <v>Q1</v>
      </c>
      <c r="BA321" s="129" t="str">
        <f>INDEX(Directory[],MATCH(tbl_deal[[#This Row],[Index]],Directory[Index],0),MATCH('DEAL DIRECTORY'!BA$5,Directory[#Headers],0))</f>
        <v>02月</v>
      </c>
      <c r="BB321" s="129" t="str">
        <f>INDEX(Directory[],MATCH(tbl_deal[[#This Row],[Index]],Directory[Index],0),MATCH('DEAL DIRECTORY'!BB$5,Directory[#Headers],0))</f>
        <v>--</v>
      </c>
      <c r="BC321" s="129" t="str">
        <f>INDEX(Directory[],MATCH(tbl_deal[[#This Row],[Index]],Directory[Index],0),MATCH('DEAL DIRECTORY'!BC$5,Directory[#Headers],0))</f>
        <v>CCCI TREASURE LTD</v>
      </c>
      <c r="BD321" s="129" t="str">
        <f>INDEX(Directory[],MATCH(tbl_deal[[#This Row],[Index]],Directory[Index],0),MATCH('DEAL DIRECTORY'!BD$5,Directory[#Headers],0))</f>
        <v>XS2102904864</v>
      </c>
      <c r="BE321" s="137" t="str">
        <f>INDEX(Directory[],MATCH(tbl_deal[[#This Row],[Index]],Directory[Index],0),MATCH('DEAL DIRECTORY'!BE$5,Directory[#Headers],0))</f>
        <v>20年02月</v>
      </c>
      <c r="BF321" s="137" t="str">
        <f>INDEX(Directory[],MATCH(tbl_deal[[#This Row],[Index]],Directory[Index],0),MATCH('DEAL DIRECTORY'!BF$5,Directory[#Headers],0))</f>
        <v>中国交建</v>
      </c>
      <c r="BG321" s="137" t="str">
        <f>INDEX(Directory[],MATCH(tbl_deal[[#This Row],[Index]],Directory[Index],0),MATCH('DEAL DIRECTORY'!BG$5,Directory[#Headers],0))</f>
        <v>Baa1/--/--</v>
      </c>
      <c r="BH321" s="137" t="str">
        <f>INDEX(Directory[],MATCH(tbl_deal[[#This Row],[Index]],Directory[Index],0),MATCH('DEAL DIRECTORY'!BH$5,Directory[#Headers],0))</f>
        <v>次级永续债券</v>
      </c>
      <c r="BI321" s="137" t="str">
        <f>INDEX(Directory[],MATCH(tbl_deal[[#This Row],[Index]],Directory[Index],0),MATCH('DEAL DIRECTORY'!BI$5,Directory[#Headers],0))</f>
        <v>10亿美元</v>
      </c>
      <c r="BJ321" s="137" t="str">
        <f>INDEX(Directory[],MATCH(tbl_deal[[#This Row],[Index]],Directory[Index],0),MATCH('DEAL DIRECTORY'!BJ$5,Directory[#Headers],0))</f>
        <v>永续(前5年不可赎回)</v>
      </c>
      <c r="BK321" s="137" t="str">
        <f>INDEX(Directory[],MATCH(tbl_deal[[#This Row],[Index]],Directory[Index],0),MATCH('DEAL DIRECTORY'!BK$5,Directory[#Headers],0))</f>
        <v>3.425%</v>
      </c>
      <c r="BL321" s="137" t="str">
        <f>INDEX(Directory[],MATCH(tbl_deal[[#This Row],[Index]],Directory[Index],0),MATCH('DEAL DIRECTORY'!BL$5,Directory[#Headers],0))</f>
        <v>账簿管理人</v>
      </c>
      <c r="BM321" s="129" t="str">
        <f>INDEX(Directory[],MATCH(tbl_deal[[#This Row],[Index]],Directory[Index],0),MATCH('DEAL DIRECTORY'!BM$5,Directory[#Headers],0))</f>
        <v/>
      </c>
      <c r="BN321" s="4"/>
      <c r="BO321" s="4"/>
      <c r="BP321" s="4"/>
    </row>
    <row r="322" spans="3:68" ht="20.25" customHeight="1" x14ac:dyDescent="0.25">
      <c r="C322" s="129">
        <f>Directory[[#This Row],[Index]]</f>
        <v>149</v>
      </c>
      <c r="D322" s="130">
        <f>INDEX(Directory[],MATCH(tbl_deal[[#This Row],[Index]],Directory[Index],0),MATCH('DEAL DIRECTORY'!D$5,Directory[#Headers],0))</f>
        <v>43873</v>
      </c>
      <c r="E322" s="129" t="str">
        <f>INDEX(Directory[],MATCH(tbl_deal[[#This Row],[Index]],Directory[Index],0),MATCH('DEAL DIRECTORY'!E$5,Directory[#Headers],0))</f>
        <v/>
      </c>
      <c r="F322" s="129" t="str">
        <f>INDEX(Directory[],MATCH(tbl_deal[[#This Row],[Index]],Directory[Index],0),MATCH('DEAL DIRECTORY'!F$5,Directory[#Headers],0))</f>
        <v/>
      </c>
      <c r="G322" s="129" t="str">
        <f>INDEX(Directory[],MATCH(tbl_deal[[#This Row],[Index]],Directory[Index],0),MATCH('DEAL DIRECTORY'!G$5,Directory[#Headers],0))</f>
        <v>Apple</v>
      </c>
      <c r="H322" s="135" t="str">
        <f>IF(tbl_deal[[#This Row],[FolderPath]]="","",HYPERLINK(tbl_deal[[#This Row],[FolderPath]],"📂"))</f>
        <v/>
      </c>
      <c r="I322" s="129" t="str">
        <f>INDEX(Directory[],MATCH(tbl_deal[[#This Row],[Index]],Directory[Index],0),MATCH('DEAL DIRECTORY'!I$5,Directory[#Headers],0))</f>
        <v>JBR</v>
      </c>
      <c r="J322" s="129" t="str">
        <f>INDEX(Directory[],MATCH(tbl_deal[[#This Row],[Index]],Directory[Index],0),MATCH('DEAL DIRECTORY'!J$5,Directory[#Headers],0))</f>
        <v>n/a</v>
      </c>
      <c r="K322" s="129" t="str">
        <f>INDEX(Directory[],MATCH(tbl_deal[[#This Row],[Index]],Directory[Index],0),MATCH('DEAL DIRECTORY'!K$5,Directory[#Headers],0))</f>
        <v>n/a</v>
      </c>
      <c r="L322" s="129">
        <f>INDEX(Directory[],MATCH(tbl_deal[[#This Row],[Index]],Directory[Index],0),MATCH('DEAL DIRECTORY'!L$5,Directory[#Headers],0))</f>
        <v>1</v>
      </c>
      <c r="M322" s="129" t="str">
        <f>INDEX(Directory[],MATCH(tbl_deal[[#This Row],[Index]],Directory[Index],0),MATCH('DEAL DIRECTORY'!M$5,Directory[#Headers],0))</f>
        <v>合生创展</v>
      </c>
      <c r="N322" s="129" t="str">
        <f>INDEX(Directory[],MATCH(tbl_deal[[#This Row],[Index]],Directory[Index],0),MATCH('DEAL DIRECTORY'!N$5,Directory[#Headers],0))</f>
        <v>--/--/--</v>
      </c>
      <c r="O322" s="129" t="str">
        <f>INDEX(Directory[],MATCH(tbl_deal[[#This Row],[Index]],Directory[Index],0),MATCH('DEAL DIRECTORY'!O$5,Directory[#Headers],0))</f>
        <v>USD</v>
      </c>
      <c r="P322" s="129">
        <f>INDEX(Directory[],MATCH(tbl_deal[[#This Row],[Index]],Directory[Index],0),MATCH('DEAL DIRECTORY'!P$5,Directory[#Headers],0))</f>
        <v>5</v>
      </c>
      <c r="Q322" s="129" t="str">
        <f>INDEX(Directory[],MATCH(tbl_deal[[#This Row],[Index]],Directory[Index],0),MATCH('DEAL DIRECTORY'!Q$5,Directory[#Headers],0))</f>
        <v>1</v>
      </c>
      <c r="R322" s="129" t="str">
        <f>INDEX(Directory[],MATCH(tbl_deal[[#This Row],[Index]],Directory[Index],0),MATCH('DEAL DIRECTORY'!R$5,Directory[#Headers],0))</f>
        <v>6%</v>
      </c>
      <c r="S322" s="129" t="str">
        <f>INDEX(Directory[],MATCH(tbl_deal[[#This Row],[Index]],Directory[Index],0),MATCH('DEAL DIRECTORY'!S$5,Directory[#Headers],0))</f>
        <v>--</v>
      </c>
      <c r="T322" s="129" t="str">
        <f>INDEX(Directory[],MATCH(tbl_deal[[#This Row],[Index]],Directory[Index],0),MATCH('DEAL DIRECTORY'!T$5,Directory[#Headers],0))</f>
        <v>n/a</v>
      </c>
      <c r="U322" s="129" t="str">
        <f>INDEX(Directory[],MATCH(tbl_deal[[#This Row],[Index]],Directory[Index],0),MATCH('DEAL DIRECTORY'!U$5,Directory[#Headers],0))</f>
        <v>--</v>
      </c>
      <c r="V322" s="131">
        <f>INDEX(Directory[],MATCH(tbl_deal[[#This Row],[Index]],Directory[Index],0),MATCH('DEAL DIRECTORY'!V$5,Directory[#Headers],0))</f>
        <v>0</v>
      </c>
      <c r="W322" s="129" t="str">
        <f>INDEX(Directory[],MATCH(tbl_deal[[#This Row],[Index]],Directory[Index],0),MATCH('DEAL DIRECTORY'!W$5,Directory[#Headers],0))</f>
        <v>担保</v>
      </c>
      <c r="X322" s="129" t="str">
        <f>INDEX(Directory[],MATCH(tbl_deal[[#This Row],[Index]],Directory[Index],0),MATCH('DEAL DIRECTORY'!X$5,Directory[#Headers],0))</f>
        <v>--</v>
      </c>
      <c r="Y322" s="129" t="str">
        <f>INDEX(Directory[],MATCH(tbl_deal[[#This Row],[Index]],Directory[Index],0),MATCH('DEAL DIRECTORY'!Y$5,Directory[#Headers],0))</f>
        <v>新交所</v>
      </c>
      <c r="Z322" s="129" t="str">
        <f>INDEX(Directory[],MATCH(tbl_deal[[#This Row],[Index]],Directory[Index],0),MATCH('DEAL DIRECTORY'!Z$5,Directory[#Headers],0))</f>
        <v/>
      </c>
      <c r="AA322" s="129" t="str">
        <f>INDEX(Directory[],MATCH(tbl_deal[[#This Row],[Index]],Directory[Index],0),MATCH('DEAL DIRECTORY'!AA$5,Directory[#Headers],0))</f>
        <v/>
      </c>
      <c r="AB322" s="129" t="str">
        <f>INDEX(Directory[],MATCH(tbl_deal[[#This Row],[Index]],Directory[Index],0),MATCH('DEAL DIRECTORY'!AB$5,Directory[#Headers],0))</f>
        <v>BISL,港分</v>
      </c>
      <c r="AC322" s="129" t="str">
        <f>INDEX(Directory[],MATCH(tbl_deal[[#This Row],[Index]],Directory[Index],0),MATCH('DEAL DIRECTORY'!AC$5,Directory[#Headers],0))</f>
        <v>--</v>
      </c>
      <c r="AD322" s="129" t="str">
        <f>INDEX(Directory[],MATCH(tbl_deal[[#This Row],[Index]],Directory[Index],0),MATCH('DEAL DIRECTORY'!AD$5,Directory[#Headers],0))</f>
        <v>--</v>
      </c>
      <c r="AE322" s="129" t="str">
        <f>INDEX(Directory[],MATCH(tbl_deal[[#This Row],[Index]],Directory[Index],0),MATCH('DEAL DIRECTORY'!AE$5,Directory[#Headers],0))</f>
        <v>--</v>
      </c>
      <c r="AF322" s="129" t="str">
        <f>INDEX(Directory[],MATCH(tbl_deal[[#This Row],[Index]],Directory[Index],0),MATCH('DEAL DIRECTORY'!AF$5,Directory[#Headers],0))</f>
        <v>N</v>
      </c>
      <c r="AG322" s="129" t="str">
        <f>INDEX(Directory[],MATCH(tbl_deal[[#This Row],[Index]],Directory[Index],0),MATCH('DEAL DIRECTORY'!AG$5,Directory[#Headers],0))</f>
        <v>合生创展集团有限公司</v>
      </c>
      <c r="AH322" s="129" t="str">
        <f>INDEX(Directory[],MATCH(tbl_deal[[#This Row],[Index]],Directory[Index],0),MATCH('DEAL DIRECTORY'!AH$5,Directory[#Headers],0))</f>
        <v>n/a</v>
      </c>
      <c r="AI322" s="129" t="str">
        <f>INDEX(Directory[],MATCH(tbl_deal[[#This Row],[Index]],Directory[Index],0),MATCH('DEAL DIRECTORY'!AI$5,Directory[#Headers],0))</f>
        <v>n/a</v>
      </c>
      <c r="AJ322" s="129" t="str">
        <f>INDEX(Directory[],MATCH(tbl_deal[[#This Row],[Index]],Directory[Index],0),MATCH('DEAL DIRECTORY'!AJ$5,Directory[#Headers],0))</f>
        <v>广东</v>
      </c>
      <c r="AK322" s="129" t="str">
        <f>INDEX(Directory[],MATCH(tbl_deal[[#This Row],[Index]],Directory[Index],0),MATCH('DEAL DIRECTORY'!AK$5,Directory[#Headers],0))</f>
        <v>广州市</v>
      </c>
      <c r="AL322" s="129" t="str">
        <f>INDEX(Directory[],MATCH(tbl_deal[[#This Row],[Index]],Directory[Index],0),MATCH('DEAL DIRECTORY'!AL$5,Directory[#Headers],0))</f>
        <v>--</v>
      </c>
      <c r="AM322" s="129" t="str">
        <f>INDEX(Directory[],MATCH(tbl_deal[[#This Row],[Index]],Directory[Index],0),MATCH('DEAL DIRECTORY'!AM$5,Directory[#Headers],0))</f>
        <v>--</v>
      </c>
      <c r="AN322" s="129" t="str">
        <f>INDEX(Directory[],MATCH(tbl_deal[[#This Row],[Index]],Directory[Index],0),MATCH('DEAL DIRECTORY'!AN$5,Directory[#Headers],0))</f>
        <v>--</v>
      </c>
      <c r="AO322" s="132" t="str">
        <f>IF(ISBLANK(INDEX(Directory[],MATCH(tbl_deal[[#This Row],[Index]],Directory[Index],0),MATCH('DEAL DIRECTORY'!AO$5,Directory[#Headers],0))),"--",INDEX(Directory[],MATCH(tbl_deal[[#This Row],[Index]],Directory[Index],0),MATCH('DEAL DIRECTORY'!AO$5,Directory[#Headers],0)))</f>
        <v>--</v>
      </c>
      <c r="AP322" s="129">
        <f>INDEX(Directory[],MATCH(tbl_deal[[#This Row],[Index]],Directory[Index],0),MATCH('DEAL DIRECTORY'!AP$5,Directory[#Headers],0))</f>
        <v>5</v>
      </c>
      <c r="AQ322" s="129">
        <f>INDEX(Directory[],MATCH(tbl_deal[[#This Row],[Index]],Directory[Index],0),MATCH('DEAL DIRECTORY'!AQ$5,Directory[#Headers],0))</f>
        <v>34.856999999999999</v>
      </c>
      <c r="AR322" s="129">
        <f>INDEX(Directory[],MATCH(tbl_deal[[#This Row],[Index]],Directory[Index],0),MATCH('DEAL DIRECTORY'!AR$5,Directory[#Headers],0))</f>
        <v>38.76</v>
      </c>
      <c r="AS322" s="129" t="str">
        <f>INDEX(Directory[],MATCH(tbl_deal[[#This Row],[Index]],Directory[Index],0),MATCH('DEAL DIRECTORY'!AS$5,Directory[#Headers],0))</f>
        <v>民企</v>
      </c>
      <c r="AT322" s="129" t="str">
        <f>INDEX(Directory[],MATCH(tbl_deal[[#This Row],[Index]],Directory[Index],0),MATCH('DEAL DIRECTORY'!AT$5,Directory[#Headers],0))</f>
        <v>房地产</v>
      </c>
      <c r="AU322" s="129" t="str">
        <f>INDEX(Directory[],MATCH(tbl_deal[[#This Row],[Index]],Directory[Index],0),MATCH('DEAL DIRECTORY'!AU$5,Directory[#Headers],0))</f>
        <v>--</v>
      </c>
      <c r="AV322" s="129" t="str">
        <f>INDEX(Directory[],MATCH(tbl_deal[[#This Row],[Index]],Directory[Index],0),MATCH('DEAL DIRECTORY'!AV$5,Directory[#Headers],0))</f>
        <v>担保</v>
      </c>
      <c r="AW322" s="129" t="str">
        <f>INDEX(Directory[],MATCH(tbl_deal[[#This Row],[Index]],Directory[Index],0),MATCH('DEAL DIRECTORY'!AW$5,Directory[#Headers],0))</f>
        <v>无评级</v>
      </c>
      <c r="AX322" s="129" t="str">
        <f>INDEX(Directory[],MATCH(tbl_deal[[#This Row],[Index]],Directory[Index],0),MATCH('DEAL DIRECTORY'!AX$5,Directory[#Headers],0))</f>
        <v>3-5亿</v>
      </c>
      <c r="AY322" s="133" t="str">
        <f>INDEX(Directory[],MATCH(tbl_deal[[#This Row],[Index]],Directory[Index],0),MATCH('DEAL DIRECTORY'!AY$5,Directory[#Headers],0))</f>
        <v>20年</v>
      </c>
      <c r="AZ322" s="129" t="str">
        <f>INDEX(Directory[],MATCH(tbl_deal[[#This Row],[Index]],Directory[Index],0),MATCH('DEAL DIRECTORY'!AZ$5,Directory[#Headers],0))</f>
        <v>Q1</v>
      </c>
      <c r="BA322" s="129" t="str">
        <f>INDEX(Directory[],MATCH(tbl_deal[[#This Row],[Index]],Directory[Index],0),MATCH('DEAL DIRECTORY'!BA$5,Directory[#Headers],0))</f>
        <v>02月</v>
      </c>
      <c r="BB322" s="129" t="str">
        <f>INDEX(Directory[],MATCH(tbl_deal[[#This Row],[Index]],Directory[Index],0),MATCH('DEAL DIRECTORY'!BB$5,Directory[#Headers],0))</f>
        <v>--</v>
      </c>
      <c r="BC322" s="129" t="str">
        <f>INDEX(Directory[],MATCH(tbl_deal[[#This Row],[Index]],Directory[Index],0),MATCH('DEAL DIRECTORY'!BC$5,Directory[#Headers],0))</f>
        <v>HOPSON CAPITAL INTERNATIONAL GROUP CO LTD</v>
      </c>
      <c r="BD322" s="129" t="str">
        <f>INDEX(Directory[],MATCH(tbl_deal[[#This Row],[Index]],Directory[Index],0),MATCH('DEAL DIRECTORY'!BD$5,Directory[#Headers],0))</f>
        <v>XS2112787499</v>
      </c>
      <c r="BE322" s="137" t="str">
        <f>INDEX(Directory[],MATCH(tbl_deal[[#This Row],[Index]],Directory[Index],0),MATCH('DEAL DIRECTORY'!BE$5,Directory[#Headers],0))</f>
        <v>20年02月</v>
      </c>
      <c r="BF322" s="137" t="str">
        <f>INDEX(Directory[],MATCH(tbl_deal[[#This Row],[Index]],Directory[Index],0),MATCH('DEAL DIRECTORY'!BF$5,Directory[#Headers],0))</f>
        <v>合生创展</v>
      </c>
      <c r="BG322" s="137" t="str">
        <f>INDEX(Directory[],MATCH(tbl_deal[[#This Row],[Index]],Directory[Index],0),MATCH('DEAL DIRECTORY'!BG$5,Directory[#Headers],0))</f>
        <v>--/--/--</v>
      </c>
      <c r="BH322" s="137" t="str">
        <f>INDEX(Directory[],MATCH(tbl_deal[[#This Row],[Index]],Directory[Index],0),MATCH('DEAL DIRECTORY'!BH$5,Directory[#Headers],0))</f>
        <v>高级债</v>
      </c>
      <c r="BI322" s="137" t="str">
        <f>INDEX(Directory[],MATCH(tbl_deal[[#This Row],[Index]],Directory[Index],0),MATCH('DEAL DIRECTORY'!BI$5,Directory[#Headers],0))</f>
        <v>5亿美元</v>
      </c>
      <c r="BJ322" s="137" t="str">
        <f>INDEX(Directory[],MATCH(tbl_deal[[#This Row],[Index]],Directory[Index],0),MATCH('DEAL DIRECTORY'!BJ$5,Directory[#Headers],0))</f>
        <v>364天</v>
      </c>
      <c r="BK322" s="137" t="str">
        <f>INDEX(Directory[],MATCH(tbl_deal[[#This Row],[Index]],Directory[Index],0),MATCH('DEAL DIRECTORY'!BK$5,Directory[#Headers],0))</f>
        <v>6%</v>
      </c>
      <c r="BL322" s="137" t="str">
        <f>INDEX(Directory[],MATCH(tbl_deal[[#This Row],[Index]],Directory[Index],0),MATCH('DEAL DIRECTORY'!BL$5,Directory[#Headers],0))</f>
        <v>账簿管理人</v>
      </c>
      <c r="BM322" s="129" t="str">
        <f>INDEX(Directory[],MATCH(tbl_deal[[#This Row],[Index]],Directory[Index],0),MATCH('DEAL DIRECTORY'!BM$5,Directory[#Headers],0))</f>
        <v/>
      </c>
      <c r="BN322" s="4"/>
      <c r="BO322" s="4"/>
      <c r="BP322" s="4"/>
    </row>
    <row r="323" spans="3:68" ht="20.25" customHeight="1" x14ac:dyDescent="0.25">
      <c r="C323" s="129">
        <f>Directory[[#This Row],[Index]]</f>
        <v>148</v>
      </c>
      <c r="D323" s="130">
        <f>INDEX(Directory[],MATCH(tbl_deal[[#This Row],[Index]],Directory[Index],0),MATCH('DEAL DIRECTORY'!D$5,Directory[#Headers],0))</f>
        <v>43872</v>
      </c>
      <c r="E323" s="129" t="str">
        <f>INDEX(Directory[],MATCH(tbl_deal[[#This Row],[Index]],Directory[Index],0),MATCH('DEAL DIRECTORY'!E$5,Directory[#Headers],0))</f>
        <v/>
      </c>
      <c r="F323" s="129" t="str">
        <f>INDEX(Directory[],MATCH(tbl_deal[[#This Row],[Index]],Directory[Index],0),MATCH('DEAL DIRECTORY'!F$5,Directory[#Headers],0))</f>
        <v/>
      </c>
      <c r="G323" s="129" t="str">
        <f>INDEX(Directory[],MATCH(tbl_deal[[#This Row],[Index]],Directory[Index],0),MATCH('DEAL DIRECTORY'!G$5,Directory[#Headers],0))</f>
        <v>Speed</v>
      </c>
      <c r="H323" s="135" t="str">
        <f>IF(tbl_deal[[#This Row],[FolderPath]]="","",HYPERLINK(tbl_deal[[#This Row],[FolderPath]],"📂"))</f>
        <v/>
      </c>
      <c r="I323" s="129" t="str">
        <f>INDEX(Directory[],MATCH(tbl_deal[[#This Row],[Index]],Directory[Index],0),MATCH('DEAL DIRECTORY'!I$5,Directory[#Headers],0))</f>
        <v>JBR</v>
      </c>
      <c r="J323" s="129" t="str">
        <f>INDEX(Directory[],MATCH(tbl_deal[[#This Row],[Index]],Directory[Index],0),MATCH('DEAL DIRECTORY'!J$5,Directory[#Headers],0))</f>
        <v>n/a</v>
      </c>
      <c r="K323" s="129" t="str">
        <f>INDEX(Directory[],MATCH(tbl_deal[[#This Row],[Index]],Directory[Index],0),MATCH('DEAL DIRECTORY'!K$5,Directory[#Headers],0))</f>
        <v>n/a</v>
      </c>
      <c r="L323" s="129">
        <f>INDEX(Directory[],MATCH(tbl_deal[[#This Row],[Index]],Directory[Index],0),MATCH('DEAL DIRECTORY'!L$5,Directory[#Headers],0))</f>
        <v>1</v>
      </c>
      <c r="M323" s="129" t="str">
        <f>INDEX(Directory[],MATCH(tbl_deal[[#This Row],[Index]],Directory[Index],0),MATCH('DEAL DIRECTORY'!M$5,Directory[#Headers],0))</f>
        <v>义乌国资</v>
      </c>
      <c r="N323" s="129" t="str">
        <f>INDEX(Directory[],MATCH(tbl_deal[[#This Row],[Index]],Directory[Index],0),MATCH('DEAL DIRECTORY'!N$5,Directory[#Headers],0))</f>
        <v>Baa3/--/BBB</v>
      </c>
      <c r="O323" s="129" t="str">
        <f>INDEX(Directory[],MATCH(tbl_deal[[#This Row],[Index]],Directory[Index],0),MATCH('DEAL DIRECTORY'!O$5,Directory[#Headers],0))</f>
        <v>USD</v>
      </c>
      <c r="P323" s="129">
        <f>INDEX(Directory[],MATCH(tbl_deal[[#This Row],[Index]],Directory[Index],0),MATCH('DEAL DIRECTORY'!P$5,Directory[#Headers],0))</f>
        <v>4</v>
      </c>
      <c r="Q323" s="129" t="str">
        <f>INDEX(Directory[],MATCH(tbl_deal[[#This Row],[Index]],Directory[Index],0),MATCH('DEAL DIRECTORY'!Q$5,Directory[#Headers],0))</f>
        <v>5</v>
      </c>
      <c r="R323" s="129" t="str">
        <f>INDEX(Directory[],MATCH(tbl_deal[[#This Row],[Index]],Directory[Index],0),MATCH('DEAL DIRECTORY'!R$5,Directory[#Headers],0))</f>
        <v>4%</v>
      </c>
      <c r="S323" s="129" t="str">
        <f>INDEX(Directory[],MATCH(tbl_deal[[#This Row],[Index]],Directory[Index],0),MATCH('DEAL DIRECTORY'!S$5,Directory[#Headers],0))</f>
        <v>4.5%a</v>
      </c>
      <c r="T323" s="129" t="str">
        <f>INDEX(Directory[],MATCH(tbl_deal[[#This Row],[Index]],Directory[Index],0),MATCH('DEAL DIRECTORY'!T$5,Directory[#Headers],0))</f>
        <v>n/a</v>
      </c>
      <c r="U323" s="129" t="str">
        <f>INDEX(Directory[],MATCH(tbl_deal[[#This Row],[Index]],Directory[Index],0),MATCH('DEAL DIRECTORY'!U$5,Directory[#Headers],0))</f>
        <v>--</v>
      </c>
      <c r="V323" s="131">
        <f>INDEX(Directory[],MATCH(tbl_deal[[#This Row],[Index]],Directory[Index],0),MATCH('DEAL DIRECTORY'!V$5,Directory[#Headers],0))</f>
        <v>0</v>
      </c>
      <c r="W323" s="129" t="str">
        <f>INDEX(Directory[],MATCH(tbl_deal[[#This Row],[Index]],Directory[Index],0),MATCH('DEAL DIRECTORY'!W$5,Directory[#Headers],0))</f>
        <v>担保</v>
      </c>
      <c r="X323" s="129" t="str">
        <f>INDEX(Directory[],MATCH(tbl_deal[[#This Row],[Index]],Directory[Index],0),MATCH('DEAL DIRECTORY'!X$5,Directory[#Headers],0))</f>
        <v>--</v>
      </c>
      <c r="Y323" s="129" t="str">
        <f>INDEX(Directory[],MATCH(tbl_deal[[#This Row],[Index]],Directory[Index],0),MATCH('DEAL DIRECTORY'!Y$5,Directory[#Headers],0))</f>
        <v>港交所</v>
      </c>
      <c r="Z323" s="129" t="str">
        <f>INDEX(Directory[],MATCH(tbl_deal[[#This Row],[Index]],Directory[Index],0),MATCH('DEAL DIRECTORY'!Z$5,Directory[#Headers],0))</f>
        <v/>
      </c>
      <c r="AA323" s="129" t="str">
        <f>INDEX(Directory[],MATCH(tbl_deal[[#This Row],[Index]],Directory[Index],0),MATCH('DEAL DIRECTORY'!AA$5,Directory[#Headers],0))</f>
        <v/>
      </c>
      <c r="AB323" s="129" t="str">
        <f>INDEX(Directory[],MATCH(tbl_deal[[#This Row],[Index]],Directory[Index],0),MATCH('DEAL DIRECTORY'!AB$5,Directory[#Headers],0))</f>
        <v>BISL,港分</v>
      </c>
      <c r="AC323" s="129" t="str">
        <f>INDEX(Directory[],MATCH(tbl_deal[[#This Row],[Index]],Directory[Index],0),MATCH('DEAL DIRECTORY'!AC$5,Directory[#Headers],0))</f>
        <v>--</v>
      </c>
      <c r="AD323" s="129" t="str">
        <f>INDEX(Directory[],MATCH(tbl_deal[[#This Row],[Index]],Directory[Index],0),MATCH('DEAL DIRECTORY'!AD$5,Directory[#Headers],0))</f>
        <v>--</v>
      </c>
      <c r="AE323" s="129" t="str">
        <f>INDEX(Directory[],MATCH(tbl_deal[[#This Row],[Index]],Directory[Index],0),MATCH('DEAL DIRECTORY'!AE$5,Directory[#Headers],0))</f>
        <v>--</v>
      </c>
      <c r="AF323" s="129" t="str">
        <f>INDEX(Directory[],MATCH(tbl_deal[[#This Row],[Index]],Directory[Index],0),MATCH('DEAL DIRECTORY'!AF$5,Directory[#Headers],0))</f>
        <v>N</v>
      </c>
      <c r="AG323" s="129" t="str">
        <f>INDEX(Directory[],MATCH(tbl_deal[[#This Row],[Index]],Directory[Index],0),MATCH('DEAL DIRECTORY'!AG$5,Directory[#Headers],0))</f>
        <v>义乌市国有资本运营有限公司</v>
      </c>
      <c r="AH323" s="129" t="str">
        <f>INDEX(Directory[],MATCH(tbl_deal[[#This Row],[Index]],Directory[Index],0),MATCH('DEAL DIRECTORY'!AH$5,Directory[#Headers],0))</f>
        <v>n/a</v>
      </c>
      <c r="AI323" s="129" t="str">
        <f>INDEX(Directory[],MATCH(tbl_deal[[#This Row],[Index]],Directory[Index],0),MATCH('DEAL DIRECTORY'!AI$5,Directory[#Headers],0))</f>
        <v>n/a</v>
      </c>
      <c r="AJ323" s="129" t="str">
        <f>INDEX(Directory[],MATCH(tbl_deal[[#This Row],[Index]],Directory[Index],0),MATCH('DEAL DIRECTORY'!AJ$5,Directory[#Headers],0))</f>
        <v>浙江</v>
      </c>
      <c r="AK323" s="129" t="str">
        <f>INDEX(Directory[],MATCH(tbl_deal[[#This Row],[Index]],Directory[Index],0),MATCH('DEAL DIRECTORY'!AK$5,Directory[#Headers],0))</f>
        <v>金华市</v>
      </c>
      <c r="AL323" s="129" t="str">
        <f>INDEX(Directory[],MATCH(tbl_deal[[#This Row],[Index]],Directory[Index],0),MATCH('DEAL DIRECTORY'!AL$5,Directory[#Headers],0))</f>
        <v>义乌市</v>
      </c>
      <c r="AM323" s="129" t="str">
        <f>INDEX(Directory[],MATCH(tbl_deal[[#This Row],[Index]],Directory[Index],0),MATCH('DEAL DIRECTORY'!AM$5,Directory[#Headers],0))</f>
        <v>--</v>
      </c>
      <c r="AN323" s="129" t="str">
        <f>INDEX(Directory[],MATCH(tbl_deal[[#This Row],[Index]],Directory[Index],0),MATCH('DEAL DIRECTORY'!AN$5,Directory[#Headers],0))</f>
        <v>--</v>
      </c>
      <c r="AO323" s="132" t="str">
        <f>IF(ISBLANK(INDEX(Directory[],MATCH(tbl_deal[[#This Row],[Index]],Directory[Index],0),MATCH('DEAL DIRECTORY'!AO$5,Directory[#Headers],0))),"--",INDEX(Directory[],MATCH(tbl_deal[[#This Row],[Index]],Directory[Index],0),MATCH('DEAL DIRECTORY'!AO$5,Directory[#Headers],0)))</f>
        <v>--</v>
      </c>
      <c r="AP323" s="129">
        <f>INDEX(Directory[],MATCH(tbl_deal[[#This Row],[Index]],Directory[Index],0),MATCH('DEAL DIRECTORY'!AP$5,Directory[#Headers],0))</f>
        <v>4</v>
      </c>
      <c r="AQ323" s="129">
        <f>INDEX(Directory[],MATCH(tbl_deal[[#This Row],[Index]],Directory[Index],0),MATCH('DEAL DIRECTORY'!AQ$5,Directory[#Headers],0))</f>
        <v>27.861000000000001</v>
      </c>
      <c r="AR323" s="129">
        <f>INDEX(Directory[],MATCH(tbl_deal[[#This Row],[Index]],Directory[Index],0),MATCH('DEAL DIRECTORY'!AR$5,Directory[#Headers],0))</f>
        <v>31.007999999999999</v>
      </c>
      <c r="AS323" s="129" t="str">
        <f>INDEX(Directory[],MATCH(tbl_deal[[#This Row],[Index]],Directory[Index],0),MATCH('DEAL DIRECTORY'!AS$5,Directory[#Headers],0))</f>
        <v>地方国企</v>
      </c>
      <c r="AT323" s="129" t="str">
        <f>INDEX(Directory[],MATCH(tbl_deal[[#This Row],[Index]],Directory[Index],0),MATCH('DEAL DIRECTORY'!AT$5,Directory[#Headers],0))</f>
        <v>地方平台</v>
      </c>
      <c r="AU323" s="129" t="str">
        <f>INDEX(Directory[],MATCH(tbl_deal[[#This Row],[Index]],Directory[Index],0),MATCH('DEAL DIRECTORY'!AU$5,Directory[#Headers],0))</f>
        <v>综合</v>
      </c>
      <c r="AV323" s="129" t="str">
        <f>INDEX(Directory[],MATCH(tbl_deal[[#This Row],[Index]],Directory[Index],0),MATCH('DEAL DIRECTORY'!AV$5,Directory[#Headers],0))</f>
        <v>担保</v>
      </c>
      <c r="AW323" s="129" t="str">
        <f>INDEX(Directory[],MATCH(tbl_deal[[#This Row],[Index]],Directory[Index],0),MATCH('DEAL DIRECTORY'!AW$5,Directory[#Headers],0))</f>
        <v>投资级</v>
      </c>
      <c r="AX323" s="129" t="str">
        <f>INDEX(Directory[],MATCH(tbl_deal[[#This Row],[Index]],Directory[Index],0),MATCH('DEAL DIRECTORY'!AX$5,Directory[#Headers],0))</f>
        <v>3-5亿</v>
      </c>
      <c r="AY323" s="133" t="str">
        <f>INDEX(Directory[],MATCH(tbl_deal[[#This Row],[Index]],Directory[Index],0),MATCH('DEAL DIRECTORY'!AY$5,Directory[#Headers],0))</f>
        <v>20年</v>
      </c>
      <c r="AZ323" s="129" t="str">
        <f>INDEX(Directory[],MATCH(tbl_deal[[#This Row],[Index]],Directory[Index],0),MATCH('DEAL DIRECTORY'!AZ$5,Directory[#Headers],0))</f>
        <v>Q1</v>
      </c>
      <c r="BA323" s="129" t="str">
        <f>INDEX(Directory[],MATCH(tbl_deal[[#This Row],[Index]],Directory[Index],0),MATCH('DEAL DIRECTORY'!BA$5,Directory[#Headers],0))</f>
        <v>02月</v>
      </c>
      <c r="BB323" s="129" t="str">
        <f>INDEX(Directory[],MATCH(tbl_deal[[#This Row],[Index]],Directory[Index],0),MATCH('DEAL DIRECTORY'!BB$5,Directory[#Headers],0))</f>
        <v>SOE Creds</v>
      </c>
      <c r="BC323" s="129" t="str">
        <f>INDEX(Directory[],MATCH(tbl_deal[[#This Row],[Index]],Directory[Index],0),MATCH('DEAL DIRECTORY'!BC$5,Directory[#Headers],0))</f>
        <v>CHOUZHOU INTERNATIONAL INVESTMENT LTD</v>
      </c>
      <c r="BD323" s="129" t="str">
        <f>INDEX(Directory[],MATCH(tbl_deal[[#This Row],[Index]],Directory[Index],0),MATCH('DEAL DIRECTORY'!BD$5,Directory[#Headers],0))</f>
        <v>XS2114327302</v>
      </c>
      <c r="BE323" s="137" t="str">
        <f>INDEX(Directory[],MATCH(tbl_deal[[#This Row],[Index]],Directory[Index],0),MATCH('DEAL DIRECTORY'!BE$5,Directory[#Headers],0))</f>
        <v>20年02月</v>
      </c>
      <c r="BF323" s="137" t="str">
        <f>INDEX(Directory[],MATCH(tbl_deal[[#This Row],[Index]],Directory[Index],0),MATCH('DEAL DIRECTORY'!BF$5,Directory[#Headers],0))</f>
        <v>义乌国资</v>
      </c>
      <c r="BG323" s="137" t="str">
        <f>INDEX(Directory[],MATCH(tbl_deal[[#This Row],[Index]],Directory[Index],0),MATCH('DEAL DIRECTORY'!BG$5,Directory[#Headers],0))</f>
        <v>Baa3/--/BBB</v>
      </c>
      <c r="BH323" s="137" t="str">
        <f>INDEX(Directory[],MATCH(tbl_deal[[#This Row],[Index]],Directory[Index],0),MATCH('DEAL DIRECTORY'!BH$5,Directory[#Headers],0))</f>
        <v>高级债</v>
      </c>
      <c r="BI323" s="137" t="str">
        <f>INDEX(Directory[],MATCH(tbl_deal[[#This Row],[Index]],Directory[Index],0),MATCH('DEAL DIRECTORY'!BI$5,Directory[#Headers],0))</f>
        <v>4亿美元</v>
      </c>
      <c r="BJ323" s="137" t="str">
        <f>INDEX(Directory[],MATCH(tbl_deal[[#This Row],[Index]],Directory[Index],0),MATCH('DEAL DIRECTORY'!BJ$5,Directory[#Headers],0))</f>
        <v>5年</v>
      </c>
      <c r="BK323" s="137" t="str">
        <f>INDEX(Directory[],MATCH(tbl_deal[[#This Row],[Index]],Directory[Index],0),MATCH('DEAL DIRECTORY'!BK$5,Directory[#Headers],0))</f>
        <v>4%</v>
      </c>
      <c r="BL323" s="137" t="str">
        <f>INDEX(Directory[],MATCH(tbl_deal[[#This Row],[Index]],Directory[Index],0),MATCH('DEAL DIRECTORY'!BL$5,Directory[#Headers],0))</f>
        <v>账簿管理人</v>
      </c>
      <c r="BM323" s="129" t="str">
        <f>INDEX(Directory[],MATCH(tbl_deal[[#This Row],[Index]],Directory[Index],0),MATCH('DEAL DIRECTORY'!BM$5,Directory[#Headers],0))</f>
        <v/>
      </c>
      <c r="BN323" s="4"/>
      <c r="BO323" s="4"/>
      <c r="BP323" s="4"/>
    </row>
    <row r="324" spans="3:68" ht="20.25" customHeight="1" x14ac:dyDescent="0.25">
      <c r="C324" s="129">
        <f>Directory[[#This Row],[Index]]</f>
        <v>147</v>
      </c>
      <c r="D324" s="130">
        <f>INDEX(Directory[],MATCH(tbl_deal[[#This Row],[Index]],Directory[Index],0),MATCH('DEAL DIRECTORY'!D$5,Directory[#Headers],0))</f>
        <v>43867</v>
      </c>
      <c r="E324" s="129" t="str">
        <f>INDEX(Directory[],MATCH(tbl_deal[[#This Row],[Index]],Directory[Index],0),MATCH('DEAL DIRECTORY'!E$5,Directory[#Headers],0))</f>
        <v/>
      </c>
      <c r="F324" s="129" t="str">
        <f>INDEX(Directory[],MATCH(tbl_deal[[#This Row],[Index]],Directory[Index],0),MATCH('DEAL DIRECTORY'!F$5,Directory[#Headers],0))</f>
        <v/>
      </c>
      <c r="G324" s="129" t="str">
        <f>INDEX(Directory[],MATCH(tbl_deal[[#This Row],[Index]],Directory[Index],0),MATCH('DEAL DIRECTORY'!G$5,Directory[#Headers],0))</f>
        <v>Pilot</v>
      </c>
      <c r="H324" s="135" t="str">
        <f>IF(tbl_deal[[#This Row],[FolderPath]]="","",HYPERLINK(tbl_deal[[#This Row],[FolderPath]],"📂"))</f>
        <v/>
      </c>
      <c r="I324" s="129" t="str">
        <f>INDEX(Directory[],MATCH(tbl_deal[[#This Row],[Index]],Directory[Index],0),MATCH('DEAL DIRECTORY'!I$5,Directory[#Headers],0))</f>
        <v>JBR</v>
      </c>
      <c r="J324" s="129" t="str">
        <f>INDEX(Directory[],MATCH(tbl_deal[[#This Row],[Index]],Directory[Index],0),MATCH('DEAL DIRECTORY'!J$5,Directory[#Headers],0))</f>
        <v>n/a</v>
      </c>
      <c r="K324" s="129" t="str">
        <f>INDEX(Directory[],MATCH(tbl_deal[[#This Row],[Index]],Directory[Index],0),MATCH('DEAL DIRECTORY'!K$5,Directory[#Headers],0))</f>
        <v>n/a</v>
      </c>
      <c r="L324" s="129">
        <f>INDEX(Directory[],MATCH(tbl_deal[[#This Row],[Index]],Directory[Index],0),MATCH('DEAL DIRECTORY'!L$5,Directory[#Headers],0))</f>
        <v>1</v>
      </c>
      <c r="M324" s="129" t="str">
        <f>INDEX(Directory[],MATCH(tbl_deal[[#This Row],[Index]],Directory[Index],0),MATCH('DEAL DIRECTORY'!M$5,Directory[#Headers],0))</f>
        <v>中船租赁</v>
      </c>
      <c r="N324" s="129" t="str">
        <f>INDEX(Directory[],MATCH(tbl_deal[[#This Row],[Index]],Directory[Index],0),MATCH('DEAL DIRECTORY'!N$5,Directory[#Headers],0))</f>
        <v>--/A-/A</v>
      </c>
      <c r="O324" s="129" t="str">
        <f>INDEX(Directory[],MATCH(tbl_deal[[#This Row],[Index]],Directory[Index],0),MATCH('DEAL DIRECTORY'!O$5,Directory[#Headers],0))</f>
        <v>USD</v>
      </c>
      <c r="P324" s="129">
        <f>INDEX(Directory[],MATCH(tbl_deal[[#This Row],[Index]],Directory[Index],0),MATCH('DEAL DIRECTORY'!P$5,Directory[#Headers],0))</f>
        <v>4</v>
      </c>
      <c r="Q324" s="129" t="str">
        <f>INDEX(Directory[],MATCH(tbl_deal[[#This Row],[Index]],Directory[Index],0),MATCH('DEAL DIRECTORY'!Q$5,Directory[#Headers],0))</f>
        <v>5</v>
      </c>
      <c r="R324" s="129" t="str">
        <f>INDEX(Directory[],MATCH(tbl_deal[[#This Row],[Index]],Directory[Index],0),MATCH('DEAL DIRECTORY'!R$5,Directory[#Headers],0))</f>
        <v>2.5%</v>
      </c>
      <c r="S324" s="129" t="str">
        <f>INDEX(Directory[],MATCH(tbl_deal[[#This Row],[Index]],Directory[Index],0),MATCH('DEAL DIRECTORY'!S$5,Directory[#Headers],0))</f>
        <v>T+145a</v>
      </c>
      <c r="T324" s="129" t="str">
        <f>INDEX(Directory[],MATCH(tbl_deal[[#This Row],[Index]],Directory[Index],0),MATCH('DEAL DIRECTORY'!T$5,Directory[#Headers],0))</f>
        <v>n/a</v>
      </c>
      <c r="U324" s="129" t="str">
        <f>INDEX(Directory[],MATCH(tbl_deal[[#This Row],[Index]],Directory[Index],0),MATCH('DEAL DIRECTORY'!U$5,Directory[#Headers],0))</f>
        <v>T+110</v>
      </c>
      <c r="V324" s="131">
        <f>INDEX(Directory[],MATCH(tbl_deal[[#This Row],[Index]],Directory[Index],0),MATCH('DEAL DIRECTORY'!V$5,Directory[#Headers],0))</f>
        <v>0</v>
      </c>
      <c r="W324" s="129" t="str">
        <f>INDEX(Directory[],MATCH(tbl_deal[[#This Row],[Index]],Directory[Index],0),MATCH('DEAL DIRECTORY'!W$5,Directory[#Headers],0))</f>
        <v>担保</v>
      </c>
      <c r="X324" s="129" t="str">
        <f>INDEX(Directory[],MATCH(tbl_deal[[#This Row],[Index]],Directory[Index],0),MATCH('DEAL DIRECTORY'!X$5,Directory[#Headers],0))</f>
        <v>--</v>
      </c>
      <c r="Y324" s="129" t="str">
        <f>INDEX(Directory[],MATCH(tbl_deal[[#This Row],[Index]],Directory[Index],0),MATCH('DEAL DIRECTORY'!Y$5,Directory[#Headers],0))</f>
        <v>港交所</v>
      </c>
      <c r="Z324" s="129" t="str">
        <f>INDEX(Directory[],MATCH(tbl_deal[[#This Row],[Index]],Directory[Index],0),MATCH('DEAL DIRECTORY'!Z$5,Directory[#Headers],0))</f>
        <v/>
      </c>
      <c r="AA324" s="129" t="str">
        <f>INDEX(Directory[],MATCH(tbl_deal[[#This Row],[Index]],Directory[Index],0),MATCH('DEAL DIRECTORY'!AA$5,Directory[#Headers],0))</f>
        <v/>
      </c>
      <c r="AB324" s="129" t="str">
        <f>INDEX(Directory[],MATCH(tbl_deal[[#This Row],[Index]],Directory[Index],0),MATCH('DEAL DIRECTORY'!AB$5,Directory[#Headers],0))</f>
        <v>BISL,港分</v>
      </c>
      <c r="AC324" s="129" t="str">
        <f>INDEX(Directory[],MATCH(tbl_deal[[#This Row],[Index]],Directory[Index],0),MATCH('DEAL DIRECTORY'!AC$5,Directory[#Headers],0))</f>
        <v>--</v>
      </c>
      <c r="AD324" s="129" t="str">
        <f>INDEX(Directory[],MATCH(tbl_deal[[#This Row],[Index]],Directory[Index],0),MATCH('DEAL DIRECTORY'!AD$5,Directory[#Headers],0))</f>
        <v>--</v>
      </c>
      <c r="AE324" s="129" t="str">
        <f>INDEX(Directory[],MATCH(tbl_deal[[#This Row],[Index]],Directory[Index],0),MATCH('DEAL DIRECTORY'!AE$5,Directory[#Headers],0))</f>
        <v>--</v>
      </c>
      <c r="AF324" s="129" t="str">
        <f>INDEX(Directory[],MATCH(tbl_deal[[#This Row],[Index]],Directory[Index],0),MATCH('DEAL DIRECTORY'!AF$5,Directory[#Headers],0))</f>
        <v>Y</v>
      </c>
      <c r="AG324" s="129" t="str">
        <f>INDEX(Directory[],MATCH(tbl_deal[[#This Row],[Index]],Directory[Index],0),MATCH('DEAL DIRECTORY'!AG$5,Directory[#Headers],0))</f>
        <v>中国船舶(香港)航运租赁有限公司</v>
      </c>
      <c r="AH324" s="129" t="str">
        <f>INDEX(Directory[],MATCH(tbl_deal[[#This Row],[Index]],Directory[Index],0),MATCH('DEAL DIRECTORY'!AH$5,Directory[#Headers],0))</f>
        <v>n/a</v>
      </c>
      <c r="AI324" s="129" t="str">
        <f>INDEX(Directory[],MATCH(tbl_deal[[#This Row],[Index]],Directory[Index],0),MATCH('DEAL DIRECTORY'!AI$5,Directory[#Headers],0))</f>
        <v>n/a</v>
      </c>
      <c r="AJ324" s="129" t="str">
        <f>INDEX(Directory[],MATCH(tbl_deal[[#This Row],[Index]],Directory[Index],0),MATCH('DEAL DIRECTORY'!AJ$5,Directory[#Headers],0))</f>
        <v>北京</v>
      </c>
      <c r="AK324" s="129" t="str">
        <f>INDEX(Directory[],MATCH(tbl_deal[[#This Row],[Index]],Directory[Index],0),MATCH('DEAL DIRECTORY'!AK$5,Directory[#Headers],0))</f>
        <v>--</v>
      </c>
      <c r="AL324" s="129" t="str">
        <f>INDEX(Directory[],MATCH(tbl_deal[[#This Row],[Index]],Directory[Index],0),MATCH('DEAL DIRECTORY'!AL$5,Directory[#Headers],0))</f>
        <v>--</v>
      </c>
      <c r="AM324" s="129" t="str">
        <f>INDEX(Directory[],MATCH(tbl_deal[[#This Row],[Index]],Directory[Index],0),MATCH('DEAL DIRECTORY'!AM$5,Directory[#Headers],0))</f>
        <v>--</v>
      </c>
      <c r="AN324" s="129" t="str">
        <f>INDEX(Directory[],MATCH(tbl_deal[[#This Row],[Index]],Directory[Index],0),MATCH('DEAL DIRECTORY'!AN$5,Directory[#Headers],0))</f>
        <v>--</v>
      </c>
      <c r="AO324" s="132" t="str">
        <f>IF(ISBLANK(INDEX(Directory[],MATCH(tbl_deal[[#This Row],[Index]],Directory[Index],0),MATCH('DEAL DIRECTORY'!AO$5,Directory[#Headers],0))),"--",INDEX(Directory[],MATCH(tbl_deal[[#This Row],[Index]],Directory[Index],0),MATCH('DEAL DIRECTORY'!AO$5,Directory[#Headers],0)))</f>
        <v>--</v>
      </c>
      <c r="AP324" s="129">
        <f>INDEX(Directory[],MATCH(tbl_deal[[#This Row],[Index]],Directory[Index],0),MATCH('DEAL DIRECTORY'!AP$5,Directory[#Headers],0))</f>
        <v>4</v>
      </c>
      <c r="AQ324" s="129">
        <f>INDEX(Directory[],MATCH(tbl_deal[[#This Row],[Index]],Directory[Index],0),MATCH('DEAL DIRECTORY'!AQ$5,Directory[#Headers],0))</f>
        <v>27.882999999999999</v>
      </c>
      <c r="AR324" s="129">
        <f>INDEX(Directory[],MATCH(tbl_deal[[#This Row],[Index]],Directory[Index],0),MATCH('DEAL DIRECTORY'!AR$5,Directory[#Headers],0))</f>
        <v>31.007999999999999</v>
      </c>
      <c r="AS324" s="129" t="str">
        <f>INDEX(Directory[],MATCH(tbl_deal[[#This Row],[Index]],Directory[Index],0),MATCH('DEAL DIRECTORY'!AS$5,Directory[#Headers],0))</f>
        <v>央企(子)</v>
      </c>
      <c r="AT324" s="129" t="str">
        <f>INDEX(Directory[],MATCH(tbl_deal[[#This Row],[Index]],Directory[Index],0),MATCH('DEAL DIRECTORY'!AT$5,Directory[#Headers],0))</f>
        <v>金融机构</v>
      </c>
      <c r="AU324" s="129" t="str">
        <f>INDEX(Directory[],MATCH(tbl_deal[[#This Row],[Index]],Directory[Index],0),MATCH('DEAL DIRECTORY'!AU$5,Directory[#Headers],0))</f>
        <v>非银</v>
      </c>
      <c r="AV324" s="129" t="str">
        <f>INDEX(Directory[],MATCH(tbl_deal[[#This Row],[Index]],Directory[Index],0),MATCH('DEAL DIRECTORY'!AV$5,Directory[#Headers],0))</f>
        <v>担保</v>
      </c>
      <c r="AW324" s="129" t="str">
        <f>INDEX(Directory[],MATCH(tbl_deal[[#This Row],[Index]],Directory[Index],0),MATCH('DEAL DIRECTORY'!AW$5,Directory[#Headers],0))</f>
        <v>投资级</v>
      </c>
      <c r="AX324" s="129" t="str">
        <f>INDEX(Directory[],MATCH(tbl_deal[[#This Row],[Index]],Directory[Index],0),MATCH('DEAL DIRECTORY'!AX$5,Directory[#Headers],0))</f>
        <v>3-5亿</v>
      </c>
      <c r="AY324" s="133" t="str">
        <f>INDEX(Directory[],MATCH(tbl_deal[[#This Row],[Index]],Directory[Index],0),MATCH('DEAL DIRECTORY'!AY$5,Directory[#Headers],0))</f>
        <v>20年</v>
      </c>
      <c r="AZ324" s="129" t="str">
        <f>INDEX(Directory[],MATCH(tbl_deal[[#This Row],[Index]],Directory[Index],0),MATCH('DEAL DIRECTORY'!AZ$5,Directory[#Headers],0))</f>
        <v>Q1</v>
      </c>
      <c r="BA324" s="129" t="str">
        <f>INDEX(Directory[],MATCH(tbl_deal[[#This Row],[Index]],Directory[Index],0),MATCH('DEAL DIRECTORY'!BA$5,Directory[#Headers],0))</f>
        <v>02月</v>
      </c>
      <c r="BB324" s="129" t="str">
        <f>INDEX(Directory[],MATCH(tbl_deal[[#This Row],[Index]],Directory[Index],0),MATCH('DEAL DIRECTORY'!BB$5,Directory[#Headers],0))</f>
        <v>--</v>
      </c>
      <c r="BC324" s="129" t="str">
        <f>INDEX(Directory[],MATCH(tbl_deal[[#This Row],[Index]],Directory[Index],0),MATCH('DEAL DIRECTORY'!BC$5,Directory[#Headers],0))</f>
        <v>CSSC CAPITAL 2015 LTD</v>
      </c>
      <c r="BD324" s="129" t="str">
        <f>INDEX(Directory[],MATCH(tbl_deal[[#This Row],[Index]],Directory[Index],0),MATCH('DEAL DIRECTORY'!BD$5,Directory[#Headers],0))</f>
        <v>XS2115047735</v>
      </c>
      <c r="BE324" s="137" t="str">
        <f>INDEX(Directory[],MATCH(tbl_deal[[#This Row],[Index]],Directory[Index],0),MATCH('DEAL DIRECTORY'!BE$5,Directory[#Headers],0))</f>
        <v>20年02月</v>
      </c>
      <c r="BF324" s="137" t="str">
        <f>INDEX(Directory[],MATCH(tbl_deal[[#This Row],[Index]],Directory[Index],0),MATCH('DEAL DIRECTORY'!BF$5,Directory[#Headers],0))</f>
        <v>中船租赁</v>
      </c>
      <c r="BG324" s="137" t="str">
        <f>INDEX(Directory[],MATCH(tbl_deal[[#This Row],[Index]],Directory[Index],0),MATCH('DEAL DIRECTORY'!BG$5,Directory[#Headers],0))</f>
        <v>--/A-/A</v>
      </c>
      <c r="BH324" s="137" t="str">
        <f>INDEX(Directory[],MATCH(tbl_deal[[#This Row],[Index]],Directory[Index],0),MATCH('DEAL DIRECTORY'!BH$5,Directory[#Headers],0))</f>
        <v>高级债</v>
      </c>
      <c r="BI324" s="137" t="str">
        <f>INDEX(Directory[],MATCH(tbl_deal[[#This Row],[Index]],Directory[Index],0),MATCH('DEAL DIRECTORY'!BI$5,Directory[#Headers],0))</f>
        <v>4亿美元</v>
      </c>
      <c r="BJ324" s="137" t="str">
        <f>INDEX(Directory[],MATCH(tbl_deal[[#This Row],[Index]],Directory[Index],0),MATCH('DEAL DIRECTORY'!BJ$5,Directory[#Headers],0))</f>
        <v>5年</v>
      </c>
      <c r="BK324" s="137" t="str">
        <f>INDEX(Directory[],MATCH(tbl_deal[[#This Row],[Index]],Directory[Index],0),MATCH('DEAL DIRECTORY'!BK$5,Directory[#Headers],0))</f>
        <v>2.5%</v>
      </c>
      <c r="BL324" s="137" t="str">
        <f>INDEX(Directory[],MATCH(tbl_deal[[#This Row],[Index]],Directory[Index],0),MATCH('DEAL DIRECTORY'!BL$5,Directory[#Headers],0))</f>
        <v>账簿管理人</v>
      </c>
      <c r="BM324" s="129" t="str">
        <f>INDEX(Directory[],MATCH(tbl_deal[[#This Row],[Index]],Directory[Index],0),MATCH('DEAL DIRECTORY'!BM$5,Directory[#Headers],0))</f>
        <v/>
      </c>
      <c r="BN324" s="4"/>
      <c r="BO324" s="4"/>
      <c r="BP324" s="4"/>
    </row>
    <row r="325" spans="3:68" ht="20.25" customHeight="1" x14ac:dyDescent="0.25">
      <c r="C325" s="129">
        <f>Directory[[#This Row],[Index]]</f>
        <v>146</v>
      </c>
      <c r="D325" s="130">
        <f>INDEX(Directory[],MATCH(tbl_deal[[#This Row],[Index]],Directory[Index],0),MATCH('DEAL DIRECTORY'!D$5,Directory[#Headers],0))</f>
        <v>43867</v>
      </c>
      <c r="E325" s="129" t="str">
        <f>INDEX(Directory[],MATCH(tbl_deal[[#This Row],[Index]],Directory[Index],0),MATCH('DEAL DIRECTORY'!E$5,Directory[#Headers],0))</f>
        <v/>
      </c>
      <c r="F325" s="129" t="str">
        <f>INDEX(Directory[],MATCH(tbl_deal[[#This Row],[Index]],Directory[Index],0),MATCH('DEAL DIRECTORY'!F$5,Directory[#Headers],0))</f>
        <v/>
      </c>
      <c r="G325" s="129" t="str">
        <f>INDEX(Directory[],MATCH(tbl_deal[[#This Row],[Index]],Directory[Index],0),MATCH('DEAL DIRECTORY'!G$5,Directory[#Headers],0))</f>
        <v>Pilot</v>
      </c>
      <c r="H325" s="135" t="str">
        <f>IF(tbl_deal[[#This Row],[FolderPath]]="","",HYPERLINK(tbl_deal[[#This Row],[FolderPath]],"📂"))</f>
        <v/>
      </c>
      <c r="I325" s="129" t="str">
        <f>INDEX(Directory[],MATCH(tbl_deal[[#This Row],[Index]],Directory[Index],0),MATCH('DEAL DIRECTORY'!I$5,Directory[#Headers],0))</f>
        <v>JBR</v>
      </c>
      <c r="J325" s="129" t="str">
        <f>INDEX(Directory[],MATCH(tbl_deal[[#This Row],[Index]],Directory[Index],0),MATCH('DEAL DIRECTORY'!J$5,Directory[#Headers],0))</f>
        <v>n/a</v>
      </c>
      <c r="K325" s="129" t="str">
        <f>INDEX(Directory[],MATCH(tbl_deal[[#This Row],[Index]],Directory[Index],0),MATCH('DEAL DIRECTORY'!K$5,Directory[#Headers],0))</f>
        <v>n/a</v>
      </c>
      <c r="L325" s="129">
        <f>INDEX(Directory[],MATCH(tbl_deal[[#This Row],[Index]],Directory[Index],0),MATCH('DEAL DIRECTORY'!L$5,Directory[#Headers],0))</f>
        <v>1</v>
      </c>
      <c r="M325" s="129" t="str">
        <f>INDEX(Directory[],MATCH(tbl_deal[[#This Row],[Index]],Directory[Index],0),MATCH('DEAL DIRECTORY'!M$5,Directory[#Headers],0))</f>
        <v>中船租赁</v>
      </c>
      <c r="N325" s="129" t="str">
        <f>INDEX(Directory[],MATCH(tbl_deal[[#This Row],[Index]],Directory[Index],0),MATCH('DEAL DIRECTORY'!N$5,Directory[#Headers],0))</f>
        <v>--/A-/A</v>
      </c>
      <c r="O325" s="129" t="str">
        <f>INDEX(Directory[],MATCH(tbl_deal[[#This Row],[Index]],Directory[Index],0),MATCH('DEAL DIRECTORY'!O$5,Directory[#Headers],0))</f>
        <v>USD</v>
      </c>
      <c r="P325" s="129">
        <f>INDEX(Directory[],MATCH(tbl_deal[[#This Row],[Index]],Directory[Index],0),MATCH('DEAL DIRECTORY'!P$5,Directory[#Headers],0))</f>
        <v>4</v>
      </c>
      <c r="Q325" s="129" t="str">
        <f>INDEX(Directory[],MATCH(tbl_deal[[#This Row],[Index]],Directory[Index],0),MATCH('DEAL DIRECTORY'!Q$5,Directory[#Headers],0))</f>
        <v>10</v>
      </c>
      <c r="R325" s="129" t="str">
        <f>INDEX(Directory[],MATCH(tbl_deal[[#This Row],[Index]],Directory[Index],0),MATCH('DEAL DIRECTORY'!R$5,Directory[#Headers],0))</f>
        <v>3%</v>
      </c>
      <c r="S325" s="129" t="str">
        <f>INDEX(Directory[],MATCH(tbl_deal[[#This Row],[Index]],Directory[Index],0),MATCH('DEAL DIRECTORY'!S$5,Directory[#Headers],0))</f>
        <v>T+175a</v>
      </c>
      <c r="T325" s="129" t="str">
        <f>INDEX(Directory[],MATCH(tbl_deal[[#This Row],[Index]],Directory[Index],0),MATCH('DEAL DIRECTORY'!T$5,Directory[#Headers],0))</f>
        <v>n/a</v>
      </c>
      <c r="U325" s="129" t="str">
        <f>INDEX(Directory[],MATCH(tbl_deal[[#This Row],[Index]],Directory[Index],0),MATCH('DEAL DIRECTORY'!U$5,Directory[#Headers],0))</f>
        <v>T+137.5</v>
      </c>
      <c r="V325" s="131">
        <f>INDEX(Directory[],MATCH(tbl_deal[[#This Row],[Index]],Directory[Index],0),MATCH('DEAL DIRECTORY'!V$5,Directory[#Headers],0))</f>
        <v>0</v>
      </c>
      <c r="W325" s="129" t="str">
        <f>INDEX(Directory[],MATCH(tbl_deal[[#This Row],[Index]],Directory[Index],0),MATCH('DEAL DIRECTORY'!W$5,Directory[#Headers],0))</f>
        <v>担保</v>
      </c>
      <c r="X325" s="129" t="str">
        <f>INDEX(Directory[],MATCH(tbl_deal[[#This Row],[Index]],Directory[Index],0),MATCH('DEAL DIRECTORY'!X$5,Directory[#Headers],0))</f>
        <v>--</v>
      </c>
      <c r="Y325" s="129" t="str">
        <f>INDEX(Directory[],MATCH(tbl_deal[[#This Row],[Index]],Directory[Index],0),MATCH('DEAL DIRECTORY'!Y$5,Directory[#Headers],0))</f>
        <v>港交所</v>
      </c>
      <c r="Z325" s="129" t="str">
        <f>INDEX(Directory[],MATCH(tbl_deal[[#This Row],[Index]],Directory[Index],0),MATCH('DEAL DIRECTORY'!Z$5,Directory[#Headers],0))</f>
        <v/>
      </c>
      <c r="AA325" s="129" t="str">
        <f>INDEX(Directory[],MATCH(tbl_deal[[#This Row],[Index]],Directory[Index],0),MATCH('DEAL DIRECTORY'!AA$5,Directory[#Headers],0))</f>
        <v/>
      </c>
      <c r="AB325" s="129" t="str">
        <f>INDEX(Directory[],MATCH(tbl_deal[[#This Row],[Index]],Directory[Index],0),MATCH('DEAL DIRECTORY'!AB$5,Directory[#Headers],0))</f>
        <v>BISL,港分</v>
      </c>
      <c r="AC325" s="129" t="str">
        <f>INDEX(Directory[],MATCH(tbl_deal[[#This Row],[Index]],Directory[Index],0),MATCH('DEAL DIRECTORY'!AC$5,Directory[#Headers],0))</f>
        <v>--</v>
      </c>
      <c r="AD325" s="129" t="str">
        <f>INDEX(Directory[],MATCH(tbl_deal[[#This Row],[Index]],Directory[Index],0),MATCH('DEAL DIRECTORY'!AD$5,Directory[#Headers],0))</f>
        <v>--</v>
      </c>
      <c r="AE325" s="129" t="str">
        <f>INDEX(Directory[],MATCH(tbl_deal[[#This Row],[Index]],Directory[Index],0),MATCH('DEAL DIRECTORY'!AE$5,Directory[#Headers],0))</f>
        <v>--</v>
      </c>
      <c r="AF325" s="129" t="str">
        <f>INDEX(Directory[],MATCH(tbl_deal[[#This Row],[Index]],Directory[Index],0),MATCH('DEAL DIRECTORY'!AF$5,Directory[#Headers],0))</f>
        <v>Y</v>
      </c>
      <c r="AG325" s="129" t="str">
        <f>INDEX(Directory[],MATCH(tbl_deal[[#This Row],[Index]],Directory[Index],0),MATCH('DEAL DIRECTORY'!AG$5,Directory[#Headers],0))</f>
        <v>中国船舶(香港)航运租赁有限公司</v>
      </c>
      <c r="AH325" s="129" t="str">
        <f>INDEX(Directory[],MATCH(tbl_deal[[#This Row],[Index]],Directory[Index],0),MATCH('DEAL DIRECTORY'!AH$5,Directory[#Headers],0))</f>
        <v>n/a</v>
      </c>
      <c r="AI325" s="129" t="str">
        <f>INDEX(Directory[],MATCH(tbl_deal[[#This Row],[Index]],Directory[Index],0),MATCH('DEAL DIRECTORY'!AI$5,Directory[#Headers],0))</f>
        <v>n/a</v>
      </c>
      <c r="AJ325" s="129" t="str">
        <f>INDEX(Directory[],MATCH(tbl_deal[[#This Row],[Index]],Directory[Index],0),MATCH('DEAL DIRECTORY'!AJ$5,Directory[#Headers],0))</f>
        <v>北京</v>
      </c>
      <c r="AK325" s="129" t="str">
        <f>INDEX(Directory[],MATCH(tbl_deal[[#This Row],[Index]],Directory[Index],0),MATCH('DEAL DIRECTORY'!AK$5,Directory[#Headers],0))</f>
        <v>--</v>
      </c>
      <c r="AL325" s="129" t="str">
        <f>INDEX(Directory[],MATCH(tbl_deal[[#This Row],[Index]],Directory[Index],0),MATCH('DEAL DIRECTORY'!AL$5,Directory[#Headers],0))</f>
        <v>--</v>
      </c>
      <c r="AM325" s="129" t="str">
        <f>INDEX(Directory[],MATCH(tbl_deal[[#This Row],[Index]],Directory[Index],0),MATCH('DEAL DIRECTORY'!AM$5,Directory[#Headers],0))</f>
        <v>--</v>
      </c>
      <c r="AN325" s="129" t="str">
        <f>INDEX(Directory[],MATCH(tbl_deal[[#This Row],[Index]],Directory[Index],0),MATCH('DEAL DIRECTORY'!AN$5,Directory[#Headers],0))</f>
        <v>--</v>
      </c>
      <c r="AO325" s="132" t="str">
        <f>IF(ISBLANK(INDEX(Directory[],MATCH(tbl_deal[[#This Row],[Index]],Directory[Index],0),MATCH('DEAL DIRECTORY'!AO$5,Directory[#Headers],0))),"--",INDEX(Directory[],MATCH(tbl_deal[[#This Row],[Index]],Directory[Index],0),MATCH('DEAL DIRECTORY'!AO$5,Directory[#Headers],0)))</f>
        <v>--</v>
      </c>
      <c r="AP325" s="129">
        <f>INDEX(Directory[],MATCH(tbl_deal[[#This Row],[Index]],Directory[Index],0),MATCH('DEAL DIRECTORY'!AP$5,Directory[#Headers],0))</f>
        <v>4</v>
      </c>
      <c r="AQ325" s="129">
        <f>INDEX(Directory[],MATCH(tbl_deal[[#This Row],[Index]],Directory[Index],0),MATCH('DEAL DIRECTORY'!AQ$5,Directory[#Headers],0))</f>
        <v>27.882999999999999</v>
      </c>
      <c r="AR325" s="129">
        <f>INDEX(Directory[],MATCH(tbl_deal[[#This Row],[Index]],Directory[Index],0),MATCH('DEAL DIRECTORY'!AR$5,Directory[#Headers],0))</f>
        <v>31.007999999999999</v>
      </c>
      <c r="AS325" s="129" t="str">
        <f>INDEX(Directory[],MATCH(tbl_deal[[#This Row],[Index]],Directory[Index],0),MATCH('DEAL DIRECTORY'!AS$5,Directory[#Headers],0))</f>
        <v>央企(子)</v>
      </c>
      <c r="AT325" s="129" t="str">
        <f>INDEX(Directory[],MATCH(tbl_deal[[#This Row],[Index]],Directory[Index],0),MATCH('DEAL DIRECTORY'!AT$5,Directory[#Headers],0))</f>
        <v>金融机构</v>
      </c>
      <c r="AU325" s="129" t="str">
        <f>INDEX(Directory[],MATCH(tbl_deal[[#This Row],[Index]],Directory[Index],0),MATCH('DEAL DIRECTORY'!AU$5,Directory[#Headers],0))</f>
        <v>非银</v>
      </c>
      <c r="AV325" s="129" t="str">
        <f>INDEX(Directory[],MATCH(tbl_deal[[#This Row],[Index]],Directory[Index],0),MATCH('DEAL DIRECTORY'!AV$5,Directory[#Headers],0))</f>
        <v>担保</v>
      </c>
      <c r="AW325" s="129" t="str">
        <f>INDEX(Directory[],MATCH(tbl_deal[[#This Row],[Index]],Directory[Index],0),MATCH('DEAL DIRECTORY'!AW$5,Directory[#Headers],0))</f>
        <v>投资级</v>
      </c>
      <c r="AX325" s="129" t="str">
        <f>INDEX(Directory[],MATCH(tbl_deal[[#This Row],[Index]],Directory[Index],0),MATCH('DEAL DIRECTORY'!AX$5,Directory[#Headers],0))</f>
        <v>3-5亿</v>
      </c>
      <c r="AY325" s="133" t="str">
        <f>INDEX(Directory[],MATCH(tbl_deal[[#This Row],[Index]],Directory[Index],0),MATCH('DEAL DIRECTORY'!AY$5,Directory[#Headers],0))</f>
        <v>20年</v>
      </c>
      <c r="AZ325" s="129" t="str">
        <f>INDEX(Directory[],MATCH(tbl_deal[[#This Row],[Index]],Directory[Index],0),MATCH('DEAL DIRECTORY'!AZ$5,Directory[#Headers],0))</f>
        <v>Q1</v>
      </c>
      <c r="BA325" s="129" t="str">
        <f>INDEX(Directory[],MATCH(tbl_deal[[#This Row],[Index]],Directory[Index],0),MATCH('DEAL DIRECTORY'!BA$5,Directory[#Headers],0))</f>
        <v>02月</v>
      </c>
      <c r="BB325" s="129" t="str">
        <f>INDEX(Directory[],MATCH(tbl_deal[[#This Row],[Index]],Directory[Index],0),MATCH('DEAL DIRECTORY'!BB$5,Directory[#Headers],0))</f>
        <v>--</v>
      </c>
      <c r="BC325" s="129" t="str">
        <f>INDEX(Directory[],MATCH(tbl_deal[[#This Row],[Index]],Directory[Index],0),MATCH('DEAL DIRECTORY'!BC$5,Directory[#Headers],0))</f>
        <v>CSSC CAPITAL 2015 LTD</v>
      </c>
      <c r="BD325" s="129" t="str">
        <f>INDEX(Directory[],MATCH(tbl_deal[[#This Row],[Index]],Directory[Index],0),MATCH('DEAL DIRECTORY'!BD$5,Directory[#Headers],0))</f>
        <v>XS2100650758</v>
      </c>
      <c r="BE325" s="137" t="str">
        <f>INDEX(Directory[],MATCH(tbl_deal[[#This Row],[Index]],Directory[Index],0),MATCH('DEAL DIRECTORY'!BE$5,Directory[#Headers],0))</f>
        <v>20年02月</v>
      </c>
      <c r="BF325" s="137" t="str">
        <f>INDEX(Directory[],MATCH(tbl_deal[[#This Row],[Index]],Directory[Index],0),MATCH('DEAL DIRECTORY'!BF$5,Directory[#Headers],0))</f>
        <v>中船租赁</v>
      </c>
      <c r="BG325" s="137" t="str">
        <f>INDEX(Directory[],MATCH(tbl_deal[[#This Row],[Index]],Directory[Index],0),MATCH('DEAL DIRECTORY'!BG$5,Directory[#Headers],0))</f>
        <v>--/A-/A</v>
      </c>
      <c r="BH325" s="137" t="str">
        <f>INDEX(Directory[],MATCH(tbl_deal[[#This Row],[Index]],Directory[Index],0),MATCH('DEAL DIRECTORY'!BH$5,Directory[#Headers],0))</f>
        <v>高级债</v>
      </c>
      <c r="BI325" s="137" t="str">
        <f>INDEX(Directory[],MATCH(tbl_deal[[#This Row],[Index]],Directory[Index],0),MATCH('DEAL DIRECTORY'!BI$5,Directory[#Headers],0))</f>
        <v>4亿美元</v>
      </c>
      <c r="BJ325" s="137" t="str">
        <f>INDEX(Directory[],MATCH(tbl_deal[[#This Row],[Index]],Directory[Index],0),MATCH('DEAL DIRECTORY'!BJ$5,Directory[#Headers],0))</f>
        <v>10年</v>
      </c>
      <c r="BK325" s="137" t="str">
        <f>INDEX(Directory[],MATCH(tbl_deal[[#This Row],[Index]],Directory[Index],0),MATCH('DEAL DIRECTORY'!BK$5,Directory[#Headers],0))</f>
        <v>3%</v>
      </c>
      <c r="BL325" s="137" t="str">
        <f>INDEX(Directory[],MATCH(tbl_deal[[#This Row],[Index]],Directory[Index],0),MATCH('DEAL DIRECTORY'!BL$5,Directory[#Headers],0))</f>
        <v>账簿管理人</v>
      </c>
      <c r="BM325" s="129" t="str">
        <f>INDEX(Directory[],MATCH(tbl_deal[[#This Row],[Index]],Directory[Index],0),MATCH('DEAL DIRECTORY'!BM$5,Directory[#Headers],0))</f>
        <v/>
      </c>
      <c r="BN325" s="4"/>
      <c r="BO325" s="4"/>
      <c r="BP325" s="4"/>
    </row>
    <row r="326" spans="3:68" ht="20.25" customHeight="1" x14ac:dyDescent="0.25">
      <c r="C326" s="129">
        <f>Directory[[#This Row],[Index]]</f>
        <v>145</v>
      </c>
      <c r="D326" s="130">
        <f>INDEX(Directory[],MATCH(tbl_deal[[#This Row],[Index]],Directory[Index],0),MATCH('DEAL DIRECTORY'!D$5,Directory[#Headers],0))</f>
        <v>43864</v>
      </c>
      <c r="E326" s="129" t="str">
        <f>INDEX(Directory[],MATCH(tbl_deal[[#This Row],[Index]],Directory[Index],0),MATCH('DEAL DIRECTORY'!E$5,Directory[#Headers],0))</f>
        <v/>
      </c>
      <c r="F326" s="129" t="str">
        <f>INDEX(Directory[],MATCH(tbl_deal[[#This Row],[Index]],Directory[Index],0),MATCH('DEAL DIRECTORY'!F$5,Directory[#Headers],0))</f>
        <v/>
      </c>
      <c r="G326" s="129" t="str">
        <f>INDEX(Directory[],MATCH(tbl_deal[[#This Row],[Index]],Directory[Index],0),MATCH('DEAL DIRECTORY'!G$5,Directory[#Headers],0))</f>
        <v>917 Tap</v>
      </c>
      <c r="H326" s="135" t="str">
        <f>IF(tbl_deal[[#This Row],[FolderPath]]="","",HYPERLINK(tbl_deal[[#This Row],[FolderPath]],"📂"))</f>
        <v/>
      </c>
      <c r="I326" s="129" t="str">
        <f>INDEX(Directory[],MATCH(tbl_deal[[#This Row],[Index]],Directory[Index],0),MATCH('DEAL DIRECTORY'!I$5,Directory[#Headers],0))</f>
        <v>JBR</v>
      </c>
      <c r="J326" s="129" t="str">
        <f>INDEX(Directory[],MATCH(tbl_deal[[#This Row],[Index]],Directory[Index],0),MATCH('DEAL DIRECTORY'!J$5,Directory[#Headers],0))</f>
        <v>n/a</v>
      </c>
      <c r="K326" s="129" t="str">
        <f>INDEX(Directory[],MATCH(tbl_deal[[#This Row],[Index]],Directory[Index],0),MATCH('DEAL DIRECTORY'!K$5,Directory[#Headers],0))</f>
        <v>n/a</v>
      </c>
      <c r="L326" s="129">
        <f>INDEX(Directory[],MATCH(tbl_deal[[#This Row],[Index]],Directory[Index],0),MATCH('DEAL DIRECTORY'!L$5,Directory[#Headers],0))</f>
        <v>1</v>
      </c>
      <c r="M326" s="129" t="str">
        <f>INDEX(Directory[],MATCH(tbl_deal[[#This Row],[Index]],Directory[Index],0),MATCH('DEAL DIRECTORY'!M$5,Directory[#Headers],0))</f>
        <v>佳源国际控股*</v>
      </c>
      <c r="N326" s="129" t="str">
        <f>INDEX(Directory[],MATCH(tbl_deal[[#This Row],[Index]],Directory[Index],0),MATCH('DEAL DIRECTORY'!N$5,Directory[#Headers],0))</f>
        <v>B3/B-/--</v>
      </c>
      <c r="O326" s="129" t="str">
        <f>INDEX(Directory[],MATCH(tbl_deal[[#This Row],[Index]],Directory[Index],0),MATCH('DEAL DIRECTORY'!O$5,Directory[#Headers],0))</f>
        <v>USD</v>
      </c>
      <c r="P326" s="129">
        <f>INDEX(Directory[],MATCH(tbl_deal[[#This Row],[Index]],Directory[Index],0),MATCH('DEAL DIRECTORY'!P$5,Directory[#Headers],0))</f>
        <v>0.6</v>
      </c>
      <c r="Q326" s="129" t="str">
        <f>INDEX(Directory[],MATCH(tbl_deal[[#This Row],[Index]],Directory[Index],0),MATCH('DEAL DIRECTORY'!Q$5,Directory[#Headers],0))</f>
        <v>3.3</v>
      </c>
      <c r="R326" s="129" t="str">
        <f>INDEX(Directory[],MATCH(tbl_deal[[#This Row],[Index]],Directory[Index],0),MATCH('DEAL DIRECTORY'!R$5,Directory[#Headers],0))</f>
        <v>13.75%</v>
      </c>
      <c r="S326" s="129" t="str">
        <f>INDEX(Directory[],MATCH(tbl_deal[[#This Row],[Index]],Directory[Index],0),MATCH('DEAL DIRECTORY'!S$5,Directory[#Headers],0))</f>
        <v>--</v>
      </c>
      <c r="T326" s="129" t="str">
        <f>INDEX(Directory[],MATCH(tbl_deal[[#This Row],[Index]],Directory[Index],0),MATCH('DEAL DIRECTORY'!T$5,Directory[#Headers],0))</f>
        <v>n/a</v>
      </c>
      <c r="U326" s="129" t="str">
        <f>INDEX(Directory[],MATCH(tbl_deal[[#This Row],[Index]],Directory[Index],0),MATCH('DEAL DIRECTORY'!U$5,Directory[#Headers],0))</f>
        <v>--</v>
      </c>
      <c r="V326" s="131">
        <f>INDEX(Directory[],MATCH(tbl_deal[[#This Row],[Index]],Directory[Index],0),MATCH('DEAL DIRECTORY'!V$5,Directory[#Headers],0))</f>
        <v>0</v>
      </c>
      <c r="W326" s="129" t="str">
        <f>INDEX(Directory[],MATCH(tbl_deal[[#This Row],[Index]],Directory[Index],0),MATCH('DEAL DIRECTORY'!W$5,Directory[#Headers],0))</f>
        <v>直发(红筹)</v>
      </c>
      <c r="X326" s="129" t="str">
        <f>INDEX(Directory[],MATCH(tbl_deal[[#This Row],[Index]],Directory[Index],0),MATCH('DEAL DIRECTORY'!X$5,Directory[#Headers],0))</f>
        <v>--</v>
      </c>
      <c r="Y326" s="129" t="str">
        <f>INDEX(Directory[],MATCH(tbl_deal[[#This Row],[Index]],Directory[Index],0),MATCH('DEAL DIRECTORY'!Y$5,Directory[#Headers],0))</f>
        <v>港交所</v>
      </c>
      <c r="Z326" s="129" t="str">
        <f>INDEX(Directory[],MATCH(tbl_deal[[#This Row],[Index]],Directory[Index],0),MATCH('DEAL DIRECTORY'!Z$5,Directory[#Headers],0))</f>
        <v/>
      </c>
      <c r="AA326" s="129" t="str">
        <f>INDEX(Directory[],MATCH(tbl_deal[[#This Row],[Index]],Directory[Index],0),MATCH('DEAL DIRECTORY'!AA$5,Directory[#Headers],0))</f>
        <v>增发</v>
      </c>
      <c r="AB326" s="129" t="str">
        <f>INDEX(Directory[],MATCH(tbl_deal[[#This Row],[Index]],Directory[Index],0),MATCH('DEAL DIRECTORY'!AB$5,Directory[#Headers],0))</f>
        <v>BISL,港分</v>
      </c>
      <c r="AC326" s="129" t="str">
        <f>INDEX(Directory[],MATCH(tbl_deal[[#This Row],[Index]],Directory[Index],0),MATCH('DEAL DIRECTORY'!AC$5,Directory[#Headers],0))</f>
        <v>--</v>
      </c>
      <c r="AD326" s="129" t="str">
        <f>INDEX(Directory[],MATCH(tbl_deal[[#This Row],[Index]],Directory[Index],0),MATCH('DEAL DIRECTORY'!AD$5,Directory[#Headers],0))</f>
        <v>--</v>
      </c>
      <c r="AE326" s="129" t="str">
        <f>INDEX(Directory[],MATCH(tbl_deal[[#This Row],[Index]],Directory[Index],0),MATCH('DEAL DIRECTORY'!AE$5,Directory[#Headers],0))</f>
        <v>--</v>
      </c>
      <c r="AF326" s="129" t="str">
        <f>INDEX(Directory[],MATCH(tbl_deal[[#This Row],[Index]],Directory[Index],0),MATCH('DEAL DIRECTORY'!AF$5,Directory[#Headers],0))</f>
        <v>N</v>
      </c>
      <c r="AG326" s="129" t="str">
        <f>INDEX(Directory[],MATCH(tbl_deal[[#This Row],[Index]],Directory[Index],0),MATCH('DEAL DIRECTORY'!AG$5,Directory[#Headers],0))</f>
        <v>佳源国际控股有限公司</v>
      </c>
      <c r="AH326" s="129" t="str">
        <f>INDEX(Directory[],MATCH(tbl_deal[[#This Row],[Index]],Directory[Index],0),MATCH('DEAL DIRECTORY'!AH$5,Directory[#Headers],0))</f>
        <v>n/a</v>
      </c>
      <c r="AI326" s="129" t="str">
        <f>INDEX(Directory[],MATCH(tbl_deal[[#This Row],[Index]],Directory[Index],0),MATCH('DEAL DIRECTORY'!AI$5,Directory[#Headers],0))</f>
        <v>n/a</v>
      </c>
      <c r="AJ326" s="129" t="str">
        <f>INDEX(Directory[],MATCH(tbl_deal[[#This Row],[Index]],Directory[Index],0),MATCH('DEAL DIRECTORY'!AJ$5,Directory[#Headers],0))</f>
        <v>江苏</v>
      </c>
      <c r="AK326" s="129" t="str">
        <f>INDEX(Directory[],MATCH(tbl_deal[[#This Row],[Index]],Directory[Index],0),MATCH('DEAL DIRECTORY'!AK$5,Directory[#Headers],0))</f>
        <v>南京市</v>
      </c>
      <c r="AL326" s="129" t="str">
        <f>INDEX(Directory[],MATCH(tbl_deal[[#This Row],[Index]],Directory[Index],0),MATCH('DEAL DIRECTORY'!AL$5,Directory[#Headers],0))</f>
        <v>--</v>
      </c>
      <c r="AM326" s="129" t="str">
        <f>INDEX(Directory[],MATCH(tbl_deal[[#This Row],[Index]],Directory[Index],0),MATCH('DEAL DIRECTORY'!AM$5,Directory[#Headers],0))</f>
        <v>--</v>
      </c>
      <c r="AN326" s="129" t="str">
        <f>INDEX(Directory[],MATCH(tbl_deal[[#This Row],[Index]],Directory[Index],0),MATCH('DEAL DIRECTORY'!AN$5,Directory[#Headers],0))</f>
        <v>--</v>
      </c>
      <c r="AO326" s="132" t="str">
        <f>IF(ISBLANK(INDEX(Directory[],MATCH(tbl_deal[[#This Row],[Index]],Directory[Index],0),MATCH('DEAL DIRECTORY'!AO$5,Directory[#Headers],0))),"--",INDEX(Directory[],MATCH(tbl_deal[[#This Row],[Index]],Directory[Index],0),MATCH('DEAL DIRECTORY'!AO$5,Directory[#Headers],0)))</f>
        <v>--</v>
      </c>
      <c r="AP326" s="129">
        <f>INDEX(Directory[],MATCH(tbl_deal[[#This Row],[Index]],Directory[Index],0),MATCH('DEAL DIRECTORY'!AP$5,Directory[#Headers],0))</f>
        <v>0.6</v>
      </c>
      <c r="AQ326" s="129">
        <f>INDEX(Directory[],MATCH(tbl_deal[[#This Row],[Index]],Directory[Index],0),MATCH('DEAL DIRECTORY'!AQ$5,Directory[#Headers],0))</f>
        <v>4.2530000000000001</v>
      </c>
      <c r="AR326" s="129">
        <f>INDEX(Directory[],MATCH(tbl_deal[[#This Row],[Index]],Directory[Index],0),MATCH('DEAL DIRECTORY'!AR$5,Directory[#Headers],0))</f>
        <v>4.6509999999999998</v>
      </c>
      <c r="AS326" s="129" t="str">
        <f>INDEX(Directory[],MATCH(tbl_deal[[#This Row],[Index]],Directory[Index],0),MATCH('DEAL DIRECTORY'!AS$5,Directory[#Headers],0))</f>
        <v>民企</v>
      </c>
      <c r="AT326" s="129" t="str">
        <f>INDEX(Directory[],MATCH(tbl_deal[[#This Row],[Index]],Directory[Index],0),MATCH('DEAL DIRECTORY'!AT$5,Directory[#Headers],0))</f>
        <v>房地产</v>
      </c>
      <c r="AU326" s="129" t="str">
        <f>INDEX(Directory[],MATCH(tbl_deal[[#This Row],[Index]],Directory[Index],0),MATCH('DEAL DIRECTORY'!AU$5,Directory[#Headers],0))</f>
        <v>--</v>
      </c>
      <c r="AV326" s="129" t="str">
        <f>INDEX(Directory[],MATCH(tbl_deal[[#This Row],[Index]],Directory[Index],0),MATCH('DEAL DIRECTORY'!AV$5,Directory[#Headers],0))</f>
        <v>红筹</v>
      </c>
      <c r="AW326" s="129" t="str">
        <f>INDEX(Directory[],MATCH(tbl_deal[[#This Row],[Index]],Directory[Index],0),MATCH('DEAL DIRECTORY'!AW$5,Directory[#Headers],0))</f>
        <v>高收益</v>
      </c>
      <c r="AX326" s="129" t="str">
        <f>INDEX(Directory[],MATCH(tbl_deal[[#This Row],[Index]],Directory[Index],0),MATCH('DEAL DIRECTORY'!AX$5,Directory[#Headers],0))</f>
        <v>≤2亿</v>
      </c>
      <c r="AY326" s="133" t="str">
        <f>INDEX(Directory[],MATCH(tbl_deal[[#This Row],[Index]],Directory[Index],0),MATCH('DEAL DIRECTORY'!AY$5,Directory[#Headers],0))</f>
        <v>20年</v>
      </c>
      <c r="AZ326" s="129" t="str">
        <f>INDEX(Directory[],MATCH(tbl_deal[[#This Row],[Index]],Directory[Index],0),MATCH('DEAL DIRECTORY'!AZ$5,Directory[#Headers],0))</f>
        <v>Q1</v>
      </c>
      <c r="BA326" s="129" t="str">
        <f>INDEX(Directory[],MATCH(tbl_deal[[#This Row],[Index]],Directory[Index],0),MATCH('DEAL DIRECTORY'!BA$5,Directory[#Headers],0))</f>
        <v>02月</v>
      </c>
      <c r="BB326" s="129" t="str">
        <f>INDEX(Directory[],MATCH(tbl_deal[[#This Row],[Index]],Directory[Index],0),MATCH('DEAL DIRECTORY'!BB$5,Directory[#Headers],0))</f>
        <v>--</v>
      </c>
      <c r="BC326" s="129" t="str">
        <f>INDEX(Directory[],MATCH(tbl_deal[[#This Row],[Index]],Directory[Index],0),MATCH('DEAL DIRECTORY'!BC$5,Directory[#Headers],0))</f>
        <v>JIAYUAN INTERNATIONAL GROUP LTD</v>
      </c>
      <c r="BD326" s="129" t="str">
        <f>INDEX(Directory[],MATCH(tbl_deal[[#This Row],[Index]],Directory[Index],0),MATCH('DEAL DIRECTORY'!BD$5,Directory[#Headers],0))</f>
        <v>XS2066357034</v>
      </c>
      <c r="BE326" s="137" t="str">
        <f>INDEX(Directory[],MATCH(tbl_deal[[#This Row],[Index]],Directory[Index],0),MATCH('DEAL DIRECTORY'!BE$5,Directory[#Headers],0))</f>
        <v>20年02月</v>
      </c>
      <c r="BF326" s="137" t="str">
        <f>INDEX(Directory[],MATCH(tbl_deal[[#This Row],[Index]],Directory[Index],0),MATCH('DEAL DIRECTORY'!BF$5,Directory[#Headers],0))</f>
        <v>佳源国际控股</v>
      </c>
      <c r="BG326" s="137" t="str">
        <f>INDEX(Directory[],MATCH(tbl_deal[[#This Row],[Index]],Directory[Index],0),MATCH('DEAL DIRECTORY'!BG$5,Directory[#Headers],0))</f>
        <v>B3/B-/--</v>
      </c>
      <c r="BH326" s="137" t="str">
        <f>INDEX(Directory[],MATCH(tbl_deal[[#This Row],[Index]],Directory[Index],0),MATCH('DEAL DIRECTORY'!BH$5,Directory[#Headers],0))</f>
        <v>高级债</v>
      </c>
      <c r="BI326" s="137" t="str">
        <f>INDEX(Directory[],MATCH(tbl_deal[[#This Row],[Index]],Directory[Index],0),MATCH('DEAL DIRECTORY'!BI$5,Directory[#Headers],0))</f>
        <v>增发6000万美元</v>
      </c>
      <c r="BJ326" s="137" t="str">
        <f>INDEX(Directory[],MATCH(tbl_deal[[#This Row],[Index]],Directory[Index],0),MATCH('DEAL DIRECTORY'!BJ$5,Directory[#Headers],0))</f>
        <v>3.3年</v>
      </c>
      <c r="BK326" s="137" t="str">
        <f>INDEX(Directory[],MATCH(tbl_deal[[#This Row],[Index]],Directory[Index],0),MATCH('DEAL DIRECTORY'!BK$5,Directory[#Headers],0))</f>
        <v>13.75%</v>
      </c>
      <c r="BL326" s="137" t="str">
        <f>INDEX(Directory[],MATCH(tbl_deal[[#This Row],[Index]],Directory[Index],0),MATCH('DEAL DIRECTORY'!BL$5,Directory[#Headers],0))</f>
        <v>账簿管理人</v>
      </c>
      <c r="BM326" s="129" t="str">
        <f>INDEX(Directory[],MATCH(tbl_deal[[#This Row],[Index]],Directory[Index],0),MATCH('DEAL DIRECTORY'!BM$5,Directory[#Headers],0))</f>
        <v/>
      </c>
      <c r="BN326" s="4"/>
      <c r="BO326" s="4"/>
      <c r="BP326" s="4"/>
    </row>
    <row r="327" spans="3:68" ht="20.25" customHeight="1" x14ac:dyDescent="0.25">
      <c r="C327" s="129">
        <f>Directory[[#This Row],[Index]]</f>
        <v>144</v>
      </c>
      <c r="D327" s="130">
        <f>INDEX(Directory[],MATCH(tbl_deal[[#This Row],[Index]],Directory[Index],0),MATCH('DEAL DIRECTORY'!D$5,Directory[#Headers],0))</f>
        <v>43850</v>
      </c>
      <c r="E327" s="129" t="str">
        <f>INDEX(Directory[],MATCH(tbl_deal[[#This Row],[Index]],Directory[Index],0),MATCH('DEAL DIRECTORY'!E$5,Directory[#Headers],0))</f>
        <v/>
      </c>
      <c r="F327" s="129" t="str">
        <f>INDEX(Directory[],MATCH(tbl_deal[[#This Row],[Index]],Directory[Index],0),MATCH('DEAL DIRECTORY'!F$5,Directory[#Headers],0))</f>
        <v/>
      </c>
      <c r="G327" s="129" t="str">
        <f>INDEX(Directory[],MATCH(tbl_deal[[#This Row],[Index]],Directory[Index],0),MATCH('DEAL DIRECTORY'!G$5,Directory[#Headers],0))</f>
        <v>Dawn</v>
      </c>
      <c r="H327" s="135" t="str">
        <f>IF(tbl_deal[[#This Row],[FolderPath]]="","",HYPERLINK(tbl_deal[[#This Row],[FolderPath]],"📂"))</f>
        <v/>
      </c>
      <c r="I327" s="129" t="str">
        <f>INDEX(Directory[],MATCH(tbl_deal[[#This Row],[Index]],Directory[Index],0),MATCH('DEAL DIRECTORY'!I$5,Directory[#Headers],0))</f>
        <v>JBR</v>
      </c>
      <c r="J327" s="129" t="str">
        <f>INDEX(Directory[],MATCH(tbl_deal[[#This Row],[Index]],Directory[Index],0),MATCH('DEAL DIRECTORY'!J$5,Directory[#Headers],0))</f>
        <v>n/a</v>
      </c>
      <c r="K327" s="129" t="str">
        <f>INDEX(Directory[],MATCH(tbl_deal[[#This Row],[Index]],Directory[Index],0),MATCH('DEAL DIRECTORY'!K$5,Directory[#Headers],0))</f>
        <v>n/a</v>
      </c>
      <c r="L327" s="129">
        <f>INDEX(Directory[],MATCH(tbl_deal[[#This Row],[Index]],Directory[Index],0),MATCH('DEAL DIRECTORY'!L$5,Directory[#Headers],0))</f>
        <v>1</v>
      </c>
      <c r="M327" s="129" t="str">
        <f>INDEX(Directory[],MATCH(tbl_deal[[#This Row],[Index]],Directory[Index],0),MATCH('DEAL DIRECTORY'!M$5,Directory[#Headers],0))</f>
        <v>荣盛发展</v>
      </c>
      <c r="N327" s="129" t="str">
        <f>INDEX(Directory[],MATCH(tbl_deal[[#This Row],[Index]],Directory[Index],0),MATCH('DEAL DIRECTORY'!N$5,Directory[#Headers],0))</f>
        <v>--/--/--</v>
      </c>
      <c r="O327" s="129" t="str">
        <f>INDEX(Directory[],MATCH(tbl_deal[[#This Row],[Index]],Directory[Index],0),MATCH('DEAL DIRECTORY'!O$5,Directory[#Headers],0))</f>
        <v>USD</v>
      </c>
      <c r="P327" s="129">
        <f>INDEX(Directory[],MATCH(tbl_deal[[#This Row],[Index]],Directory[Index],0),MATCH('DEAL DIRECTORY'!P$5,Directory[#Headers],0))</f>
        <v>3</v>
      </c>
      <c r="Q327" s="129" t="str">
        <f>INDEX(Directory[],MATCH(tbl_deal[[#This Row],[Index]],Directory[Index],0),MATCH('DEAL DIRECTORY'!Q$5,Directory[#Headers],0))</f>
        <v>1</v>
      </c>
      <c r="R327" s="129" t="str">
        <f>INDEX(Directory[],MATCH(tbl_deal[[#This Row],[Index]],Directory[Index],0),MATCH('DEAL DIRECTORY'!R$5,Directory[#Headers],0))</f>
        <v>8.75%</v>
      </c>
      <c r="S327" s="129" t="str">
        <f>INDEX(Directory[],MATCH(tbl_deal[[#This Row],[Index]],Directory[Index],0),MATCH('DEAL DIRECTORY'!S$5,Directory[#Headers],0))</f>
        <v>9.375%a</v>
      </c>
      <c r="T327" s="129" t="str">
        <f>INDEX(Directory[],MATCH(tbl_deal[[#This Row],[Index]],Directory[Index],0),MATCH('DEAL DIRECTORY'!T$5,Directory[#Headers],0))</f>
        <v>n/a</v>
      </c>
      <c r="U327" s="129" t="str">
        <f>INDEX(Directory[],MATCH(tbl_deal[[#This Row],[Index]],Directory[Index],0),MATCH('DEAL DIRECTORY'!U$5,Directory[#Headers],0))</f>
        <v>--</v>
      </c>
      <c r="V327" s="131">
        <f>INDEX(Directory[],MATCH(tbl_deal[[#This Row],[Index]],Directory[Index],0),MATCH('DEAL DIRECTORY'!V$5,Directory[#Headers],0))</f>
        <v>0</v>
      </c>
      <c r="W327" s="129" t="str">
        <f>INDEX(Directory[],MATCH(tbl_deal[[#This Row],[Index]],Directory[Index],0),MATCH('DEAL DIRECTORY'!W$5,Directory[#Headers],0))</f>
        <v>担保</v>
      </c>
      <c r="X327" s="129" t="str">
        <f>INDEX(Directory[],MATCH(tbl_deal[[#This Row],[Index]],Directory[Index],0),MATCH('DEAL DIRECTORY'!X$5,Directory[#Headers],0))</f>
        <v>--</v>
      </c>
      <c r="Y327" s="129" t="str">
        <f>INDEX(Directory[],MATCH(tbl_deal[[#This Row],[Index]],Directory[Index],0),MATCH('DEAL DIRECTORY'!Y$5,Directory[#Headers],0))</f>
        <v>新交所</v>
      </c>
      <c r="Z327" s="129" t="str">
        <f>INDEX(Directory[],MATCH(tbl_deal[[#This Row],[Index]],Directory[Index],0),MATCH('DEAL DIRECTORY'!Z$5,Directory[#Headers],0))</f>
        <v/>
      </c>
      <c r="AA327" s="129" t="str">
        <f>INDEX(Directory[],MATCH(tbl_deal[[#This Row],[Index]],Directory[Index],0),MATCH('DEAL DIRECTORY'!AA$5,Directory[#Headers],0))</f>
        <v/>
      </c>
      <c r="AB327" s="129" t="str">
        <f>INDEX(Directory[],MATCH(tbl_deal[[#This Row],[Index]],Directory[Index],0),MATCH('DEAL DIRECTORY'!AB$5,Directory[#Headers],0))</f>
        <v>BISL,港分</v>
      </c>
      <c r="AC327" s="129" t="str">
        <f>INDEX(Directory[],MATCH(tbl_deal[[#This Row],[Index]],Directory[Index],0),MATCH('DEAL DIRECTORY'!AC$5,Directory[#Headers],0))</f>
        <v>--</v>
      </c>
      <c r="AD327" s="129" t="str">
        <f>INDEX(Directory[],MATCH(tbl_deal[[#This Row],[Index]],Directory[Index],0),MATCH('DEAL DIRECTORY'!AD$5,Directory[#Headers],0))</f>
        <v>--</v>
      </c>
      <c r="AE327" s="129" t="str">
        <f>INDEX(Directory[],MATCH(tbl_deal[[#This Row],[Index]],Directory[Index],0),MATCH('DEAL DIRECTORY'!AE$5,Directory[#Headers],0))</f>
        <v>--</v>
      </c>
      <c r="AF327" s="129" t="str">
        <f>INDEX(Directory[],MATCH(tbl_deal[[#This Row],[Index]],Directory[Index],0),MATCH('DEAL DIRECTORY'!AF$5,Directory[#Headers],0))</f>
        <v>N</v>
      </c>
      <c r="AG327" s="129" t="str">
        <f>INDEX(Directory[],MATCH(tbl_deal[[#This Row],[Index]],Directory[Index],0),MATCH('DEAL DIRECTORY'!AG$5,Directory[#Headers],0))</f>
        <v>荣盛房地产发展股份有限公司</v>
      </c>
      <c r="AH327" s="129" t="str">
        <f>INDEX(Directory[],MATCH(tbl_deal[[#This Row],[Index]],Directory[Index],0),MATCH('DEAL DIRECTORY'!AH$5,Directory[#Headers],0))</f>
        <v>n/a</v>
      </c>
      <c r="AI327" s="129" t="str">
        <f>INDEX(Directory[],MATCH(tbl_deal[[#This Row],[Index]],Directory[Index],0),MATCH('DEAL DIRECTORY'!AI$5,Directory[#Headers],0))</f>
        <v>n/a</v>
      </c>
      <c r="AJ327" s="129" t="str">
        <f>INDEX(Directory[],MATCH(tbl_deal[[#This Row],[Index]],Directory[Index],0),MATCH('DEAL DIRECTORY'!AJ$5,Directory[#Headers],0))</f>
        <v>河北</v>
      </c>
      <c r="AK327" s="129" t="str">
        <f>INDEX(Directory[],MATCH(tbl_deal[[#This Row],[Index]],Directory[Index],0),MATCH('DEAL DIRECTORY'!AK$5,Directory[#Headers],0))</f>
        <v>廊坊市</v>
      </c>
      <c r="AL327" s="129" t="str">
        <f>INDEX(Directory[],MATCH(tbl_deal[[#This Row],[Index]],Directory[Index],0),MATCH('DEAL DIRECTORY'!AL$5,Directory[#Headers],0))</f>
        <v>--</v>
      </c>
      <c r="AM327" s="129" t="str">
        <f>INDEX(Directory[],MATCH(tbl_deal[[#This Row],[Index]],Directory[Index],0),MATCH('DEAL DIRECTORY'!AM$5,Directory[#Headers],0))</f>
        <v>--</v>
      </c>
      <c r="AN327" s="129" t="str">
        <f>INDEX(Directory[],MATCH(tbl_deal[[#This Row],[Index]],Directory[Index],0),MATCH('DEAL DIRECTORY'!AN$5,Directory[#Headers],0))</f>
        <v>--</v>
      </c>
      <c r="AO327" s="132" t="str">
        <f>IF(ISBLANK(INDEX(Directory[],MATCH(tbl_deal[[#This Row],[Index]],Directory[Index],0),MATCH('DEAL DIRECTORY'!AO$5,Directory[#Headers],0))),"--",INDEX(Directory[],MATCH(tbl_deal[[#This Row],[Index]],Directory[Index],0),MATCH('DEAL DIRECTORY'!AO$5,Directory[#Headers],0)))</f>
        <v>--</v>
      </c>
      <c r="AP327" s="129">
        <f>INDEX(Directory[],MATCH(tbl_deal[[#This Row],[Index]],Directory[Index],0),MATCH('DEAL DIRECTORY'!AP$5,Directory[#Headers],0))</f>
        <v>3</v>
      </c>
      <c r="AQ327" s="129">
        <f>INDEX(Directory[],MATCH(tbl_deal[[#This Row],[Index]],Directory[Index],0),MATCH('DEAL DIRECTORY'!AQ$5,Directory[#Headers],0))</f>
        <v>20.6</v>
      </c>
      <c r="AR327" s="129">
        <f>INDEX(Directory[],MATCH(tbl_deal[[#This Row],[Index]],Directory[Index],0),MATCH('DEAL DIRECTORY'!AR$5,Directory[#Headers],0))</f>
        <v>23.256</v>
      </c>
      <c r="AS327" s="129" t="str">
        <f>INDEX(Directory[],MATCH(tbl_deal[[#This Row],[Index]],Directory[Index],0),MATCH('DEAL DIRECTORY'!AS$5,Directory[#Headers],0))</f>
        <v>民企</v>
      </c>
      <c r="AT327" s="129" t="str">
        <f>INDEX(Directory[],MATCH(tbl_deal[[#This Row],[Index]],Directory[Index],0),MATCH('DEAL DIRECTORY'!AT$5,Directory[#Headers],0))</f>
        <v>房地产</v>
      </c>
      <c r="AU327" s="129" t="str">
        <f>INDEX(Directory[],MATCH(tbl_deal[[#This Row],[Index]],Directory[Index],0),MATCH('DEAL DIRECTORY'!AU$5,Directory[#Headers],0))</f>
        <v>--</v>
      </c>
      <c r="AV327" s="129" t="str">
        <f>INDEX(Directory[],MATCH(tbl_deal[[#This Row],[Index]],Directory[Index],0),MATCH('DEAL DIRECTORY'!AV$5,Directory[#Headers],0))</f>
        <v>担保</v>
      </c>
      <c r="AW327" s="129" t="str">
        <f>INDEX(Directory[],MATCH(tbl_deal[[#This Row],[Index]],Directory[Index],0),MATCH('DEAL DIRECTORY'!AW$5,Directory[#Headers],0))</f>
        <v>无评级</v>
      </c>
      <c r="AX327" s="129" t="str">
        <f>INDEX(Directory[],MATCH(tbl_deal[[#This Row],[Index]],Directory[Index],0),MATCH('DEAL DIRECTORY'!AX$5,Directory[#Headers],0))</f>
        <v>2-3亿</v>
      </c>
      <c r="AY327" s="133" t="str">
        <f>INDEX(Directory[],MATCH(tbl_deal[[#This Row],[Index]],Directory[Index],0),MATCH('DEAL DIRECTORY'!AY$5,Directory[#Headers],0))</f>
        <v>20年</v>
      </c>
      <c r="AZ327" s="129" t="str">
        <f>INDEX(Directory[],MATCH(tbl_deal[[#This Row],[Index]],Directory[Index],0),MATCH('DEAL DIRECTORY'!AZ$5,Directory[#Headers],0))</f>
        <v>Q1</v>
      </c>
      <c r="BA327" s="129" t="str">
        <f>INDEX(Directory[],MATCH(tbl_deal[[#This Row],[Index]],Directory[Index],0),MATCH('DEAL DIRECTORY'!BA$5,Directory[#Headers],0))</f>
        <v>01月</v>
      </c>
      <c r="BB327" s="129" t="str">
        <f>INDEX(Directory[],MATCH(tbl_deal[[#This Row],[Index]],Directory[Index],0),MATCH('DEAL DIRECTORY'!BB$5,Directory[#Headers],0))</f>
        <v>--</v>
      </c>
      <c r="BC327" s="129" t="str">
        <f>INDEX(Directory[],MATCH(tbl_deal[[#This Row],[Index]],Directory[Index],0),MATCH('DEAL DIRECTORY'!BC$5,Directory[#Headers],0))</f>
        <v>RONGXINGDA DEVELOPMENT BVI LTD</v>
      </c>
      <c r="BD327" s="129" t="str">
        <f>INDEX(Directory[],MATCH(tbl_deal[[#This Row],[Index]],Directory[Index],0),MATCH('DEAL DIRECTORY'!BD$5,Directory[#Headers],0))</f>
        <v>XS2107618881</v>
      </c>
      <c r="BE327" s="137" t="str">
        <f>INDEX(Directory[],MATCH(tbl_deal[[#This Row],[Index]],Directory[Index],0),MATCH('DEAL DIRECTORY'!BE$5,Directory[#Headers],0))</f>
        <v>20年01月</v>
      </c>
      <c r="BF327" s="137" t="str">
        <f>INDEX(Directory[],MATCH(tbl_deal[[#This Row],[Index]],Directory[Index],0),MATCH('DEAL DIRECTORY'!BF$5,Directory[#Headers],0))</f>
        <v>荣盛发展</v>
      </c>
      <c r="BG327" s="137" t="str">
        <f>INDEX(Directory[],MATCH(tbl_deal[[#This Row],[Index]],Directory[Index],0),MATCH('DEAL DIRECTORY'!BG$5,Directory[#Headers],0))</f>
        <v>--/--/--</v>
      </c>
      <c r="BH327" s="137" t="str">
        <f>INDEX(Directory[],MATCH(tbl_deal[[#This Row],[Index]],Directory[Index],0),MATCH('DEAL DIRECTORY'!BH$5,Directory[#Headers],0))</f>
        <v>高级债</v>
      </c>
      <c r="BI327" s="137" t="str">
        <f>INDEX(Directory[],MATCH(tbl_deal[[#This Row],[Index]],Directory[Index],0),MATCH('DEAL DIRECTORY'!BI$5,Directory[#Headers],0))</f>
        <v>3亿美元</v>
      </c>
      <c r="BJ327" s="137" t="str">
        <f>INDEX(Directory[],MATCH(tbl_deal[[#This Row],[Index]],Directory[Index],0),MATCH('DEAL DIRECTORY'!BJ$5,Directory[#Headers],0))</f>
        <v>364天</v>
      </c>
      <c r="BK327" s="137" t="str">
        <f>INDEX(Directory[],MATCH(tbl_deal[[#This Row],[Index]],Directory[Index],0),MATCH('DEAL DIRECTORY'!BK$5,Directory[#Headers],0))</f>
        <v>8.75%</v>
      </c>
      <c r="BL327" s="137" t="str">
        <f>INDEX(Directory[],MATCH(tbl_deal[[#This Row],[Index]],Directory[Index],0),MATCH('DEAL DIRECTORY'!BL$5,Directory[#Headers],0))</f>
        <v>账簿管理人</v>
      </c>
      <c r="BM327" s="129" t="str">
        <f>INDEX(Directory[],MATCH(tbl_deal[[#This Row],[Index]],Directory[Index],0),MATCH('DEAL DIRECTORY'!BM$5,Directory[#Headers],0))</f>
        <v/>
      </c>
      <c r="BN327" s="4"/>
      <c r="BO327" s="4"/>
      <c r="BP327" s="4"/>
    </row>
    <row r="328" spans="3:68" ht="20.25" customHeight="1" x14ac:dyDescent="0.25">
      <c r="C328" s="129">
        <f>Directory[[#This Row],[Index]]</f>
        <v>143</v>
      </c>
      <c r="D328" s="130">
        <f>INDEX(Directory[],MATCH(tbl_deal[[#This Row],[Index]],Directory[Index],0),MATCH('DEAL DIRECTORY'!D$5,Directory[#Headers],0))</f>
        <v>43850</v>
      </c>
      <c r="E328" s="129" t="str">
        <f>INDEX(Directory[],MATCH(tbl_deal[[#This Row],[Index]],Directory[Index],0),MATCH('DEAL DIRECTORY'!E$5,Directory[#Headers],0))</f>
        <v/>
      </c>
      <c r="F328" s="129" t="str">
        <f>INDEX(Directory[],MATCH(tbl_deal[[#This Row],[Index]],Directory[Index],0),MATCH('DEAL DIRECTORY'!F$5,Directory[#Headers],0))</f>
        <v/>
      </c>
      <c r="G328" s="129" t="str">
        <f>INDEX(Directory[],MATCH(tbl_deal[[#This Row],[Index]],Directory[Index],0),MATCH('DEAL DIRECTORY'!G$5,Directory[#Headers],0))</f>
        <v>Defender 2</v>
      </c>
      <c r="H328" s="135" t="str">
        <f>IF(tbl_deal[[#This Row],[FolderPath]]="","",HYPERLINK(tbl_deal[[#This Row],[FolderPath]],"📂"))</f>
        <v/>
      </c>
      <c r="I328" s="129" t="str">
        <f>INDEX(Directory[],MATCH(tbl_deal[[#This Row],[Index]],Directory[Index],0),MATCH('DEAL DIRECTORY'!I$5,Directory[#Headers],0))</f>
        <v>JBR</v>
      </c>
      <c r="J328" s="129" t="str">
        <f>INDEX(Directory[],MATCH(tbl_deal[[#This Row],[Index]],Directory[Index],0),MATCH('DEAL DIRECTORY'!J$5,Directory[#Headers],0))</f>
        <v>n/a</v>
      </c>
      <c r="K328" s="129" t="str">
        <f>INDEX(Directory[],MATCH(tbl_deal[[#This Row],[Index]],Directory[Index],0),MATCH('DEAL DIRECTORY'!K$5,Directory[#Headers],0))</f>
        <v>n/a</v>
      </c>
      <c r="L328" s="129">
        <f>INDEX(Directory[],MATCH(tbl_deal[[#This Row],[Index]],Directory[Index],0),MATCH('DEAL DIRECTORY'!L$5,Directory[#Headers],0))</f>
        <v>1</v>
      </c>
      <c r="M328" s="129" t="str">
        <f>INDEX(Directory[],MATCH(tbl_deal[[#This Row],[Index]],Directory[Index],0),MATCH('DEAL DIRECTORY'!M$5,Directory[#Headers],0))</f>
        <v>万达商管</v>
      </c>
      <c r="N328" s="129" t="str">
        <f>INDEX(Directory[],MATCH(tbl_deal[[#This Row],[Index]],Directory[Index],0),MATCH('DEAL DIRECTORY'!N$5,Directory[#Headers],0))</f>
        <v>Ba3/--/BB+</v>
      </c>
      <c r="O328" s="129" t="str">
        <f>INDEX(Directory[],MATCH(tbl_deal[[#This Row],[Index]],Directory[Index],0),MATCH('DEAL DIRECTORY'!O$5,Directory[#Headers],0))</f>
        <v>USD</v>
      </c>
      <c r="P328" s="129">
        <f>INDEX(Directory[],MATCH(tbl_deal[[#This Row],[Index]],Directory[Index],0),MATCH('DEAL DIRECTORY'!P$5,Directory[#Headers],0))</f>
        <v>4</v>
      </c>
      <c r="Q328" s="129" t="str">
        <f>INDEX(Directory[],MATCH(tbl_deal[[#This Row],[Index]],Directory[Index],0),MATCH('DEAL DIRECTORY'!Q$5,Directory[#Headers],0))</f>
        <v>3.5</v>
      </c>
      <c r="R328" s="129" t="str">
        <f>INDEX(Directory[],MATCH(tbl_deal[[#This Row],[Index]],Directory[Index],0),MATCH('DEAL DIRECTORY'!R$5,Directory[#Headers],0))</f>
        <v>6.875%</v>
      </c>
      <c r="S328" s="129" t="str">
        <f>INDEX(Directory[],MATCH(tbl_deal[[#This Row],[Index]],Directory[Index],0),MATCH('DEAL DIRECTORY'!S$5,Directory[#Headers],0))</f>
        <v>7.25%a</v>
      </c>
      <c r="T328" s="129" t="str">
        <f>INDEX(Directory[],MATCH(tbl_deal[[#This Row],[Index]],Directory[Index],0),MATCH('DEAL DIRECTORY'!T$5,Directory[#Headers],0))</f>
        <v>n/a</v>
      </c>
      <c r="U328" s="129" t="str">
        <f>INDEX(Directory[],MATCH(tbl_deal[[#This Row],[Index]],Directory[Index],0),MATCH('DEAL DIRECTORY'!U$5,Directory[#Headers],0))</f>
        <v>--</v>
      </c>
      <c r="V328" s="131">
        <f>INDEX(Directory[],MATCH(tbl_deal[[#This Row],[Index]],Directory[Index],0),MATCH('DEAL DIRECTORY'!V$5,Directory[#Headers],0))</f>
        <v>0</v>
      </c>
      <c r="W328" s="129" t="str">
        <f>INDEX(Directory[],MATCH(tbl_deal[[#This Row],[Index]],Directory[Index],0),MATCH('DEAL DIRECTORY'!W$5,Directory[#Headers],0))</f>
        <v>维好+担保</v>
      </c>
      <c r="X328" s="129" t="str">
        <f>INDEX(Directory[],MATCH(tbl_deal[[#This Row],[Index]],Directory[Index],0),MATCH('DEAL DIRECTORY'!X$5,Directory[#Headers],0))</f>
        <v>--</v>
      </c>
      <c r="Y328" s="129" t="str">
        <f>INDEX(Directory[],MATCH(tbl_deal[[#This Row],[Index]],Directory[Index],0),MATCH('DEAL DIRECTORY'!Y$5,Directory[#Headers],0))</f>
        <v>港交所</v>
      </c>
      <c r="Z328" s="129" t="str">
        <f>INDEX(Directory[],MATCH(tbl_deal[[#This Row],[Index]],Directory[Index],0),MATCH('DEAL DIRECTORY'!Z$5,Directory[#Headers],0))</f>
        <v/>
      </c>
      <c r="AA328" s="129" t="str">
        <f>INDEX(Directory[],MATCH(tbl_deal[[#This Row],[Index]],Directory[Index],0),MATCH('DEAL DIRECTORY'!AA$5,Directory[#Headers],0))</f>
        <v/>
      </c>
      <c r="AB328" s="129" t="str">
        <f>INDEX(Directory[],MATCH(tbl_deal[[#This Row],[Index]],Directory[Index],0),MATCH('DEAL DIRECTORY'!AB$5,Directory[#Headers],0))</f>
        <v>BISL,港分</v>
      </c>
      <c r="AC328" s="129" t="str">
        <f>INDEX(Directory[],MATCH(tbl_deal[[#This Row],[Index]],Directory[Index],0),MATCH('DEAL DIRECTORY'!AC$5,Directory[#Headers],0))</f>
        <v>--</v>
      </c>
      <c r="AD328" s="129" t="str">
        <f>INDEX(Directory[],MATCH(tbl_deal[[#This Row],[Index]],Directory[Index],0),MATCH('DEAL DIRECTORY'!AD$5,Directory[#Headers],0))</f>
        <v>--</v>
      </c>
      <c r="AE328" s="129" t="str">
        <f>INDEX(Directory[],MATCH(tbl_deal[[#This Row],[Index]],Directory[Index],0),MATCH('DEAL DIRECTORY'!AE$5,Directory[#Headers],0))</f>
        <v>--</v>
      </c>
      <c r="AF328" s="129" t="str">
        <f>INDEX(Directory[],MATCH(tbl_deal[[#This Row],[Index]],Directory[Index],0),MATCH('DEAL DIRECTORY'!AF$5,Directory[#Headers],0))</f>
        <v>N</v>
      </c>
      <c r="AG328" s="129" t="str">
        <f>INDEX(Directory[],MATCH(tbl_deal[[#This Row],[Index]],Directory[Index],0),MATCH('DEAL DIRECTORY'!AG$5,Directory[#Headers],0))</f>
        <v>大连万达商业管理集团股份有限公司</v>
      </c>
      <c r="AH328" s="129" t="str">
        <f>INDEX(Directory[],MATCH(tbl_deal[[#This Row],[Index]],Directory[Index],0),MATCH('DEAL DIRECTORY'!AH$5,Directory[#Headers],0))</f>
        <v>n/a</v>
      </c>
      <c r="AI328" s="129" t="str">
        <f>INDEX(Directory[],MATCH(tbl_deal[[#This Row],[Index]],Directory[Index],0),MATCH('DEAL DIRECTORY'!AI$5,Directory[#Headers],0))</f>
        <v>n/a</v>
      </c>
      <c r="AJ328" s="129" t="str">
        <f>INDEX(Directory[],MATCH(tbl_deal[[#This Row],[Index]],Directory[Index],0),MATCH('DEAL DIRECTORY'!AJ$5,Directory[#Headers],0))</f>
        <v>辽宁</v>
      </c>
      <c r="AK328" s="129" t="str">
        <f>INDEX(Directory[],MATCH(tbl_deal[[#This Row],[Index]],Directory[Index],0),MATCH('DEAL DIRECTORY'!AK$5,Directory[#Headers],0))</f>
        <v>大连市</v>
      </c>
      <c r="AL328" s="129" t="str">
        <f>INDEX(Directory[],MATCH(tbl_deal[[#This Row],[Index]],Directory[Index],0),MATCH('DEAL DIRECTORY'!AL$5,Directory[#Headers],0))</f>
        <v>--</v>
      </c>
      <c r="AM328" s="129" t="str">
        <f>INDEX(Directory[],MATCH(tbl_deal[[#This Row],[Index]],Directory[Index],0),MATCH('DEAL DIRECTORY'!AM$5,Directory[#Headers],0))</f>
        <v>--</v>
      </c>
      <c r="AN328" s="129" t="str">
        <f>INDEX(Directory[],MATCH(tbl_deal[[#This Row],[Index]],Directory[Index],0),MATCH('DEAL DIRECTORY'!AN$5,Directory[#Headers],0))</f>
        <v>--</v>
      </c>
      <c r="AO328" s="132" t="str">
        <f>IF(ISBLANK(INDEX(Directory[],MATCH(tbl_deal[[#This Row],[Index]],Directory[Index],0),MATCH('DEAL DIRECTORY'!AO$5,Directory[#Headers],0))),"--",INDEX(Directory[],MATCH(tbl_deal[[#This Row],[Index]],Directory[Index],0),MATCH('DEAL DIRECTORY'!AO$5,Directory[#Headers],0)))</f>
        <v>--</v>
      </c>
      <c r="AP328" s="129">
        <f>INDEX(Directory[],MATCH(tbl_deal[[#This Row],[Index]],Directory[Index],0),MATCH('DEAL DIRECTORY'!AP$5,Directory[#Headers],0))</f>
        <v>4</v>
      </c>
      <c r="AQ328" s="129">
        <f>INDEX(Directory[],MATCH(tbl_deal[[#This Row],[Index]],Directory[Index],0),MATCH('DEAL DIRECTORY'!AQ$5,Directory[#Headers],0))</f>
        <v>27.466999999999999</v>
      </c>
      <c r="AR328" s="129">
        <f>INDEX(Directory[],MATCH(tbl_deal[[#This Row],[Index]],Directory[Index],0),MATCH('DEAL DIRECTORY'!AR$5,Directory[#Headers],0))</f>
        <v>31.007999999999999</v>
      </c>
      <c r="AS328" s="129" t="str">
        <f>INDEX(Directory[],MATCH(tbl_deal[[#This Row],[Index]],Directory[Index],0),MATCH('DEAL DIRECTORY'!AS$5,Directory[#Headers],0))</f>
        <v>民企</v>
      </c>
      <c r="AT328" s="129" t="str">
        <f>INDEX(Directory[],MATCH(tbl_deal[[#This Row],[Index]],Directory[Index],0),MATCH('DEAL DIRECTORY'!AT$5,Directory[#Headers],0))</f>
        <v>房地产</v>
      </c>
      <c r="AU328" s="129" t="str">
        <f>INDEX(Directory[],MATCH(tbl_deal[[#This Row],[Index]],Directory[Index],0),MATCH('DEAL DIRECTORY'!AU$5,Directory[#Headers],0))</f>
        <v>--</v>
      </c>
      <c r="AV328" s="129" t="str">
        <f>INDEX(Directory[],MATCH(tbl_deal[[#This Row],[Index]],Directory[Index],0),MATCH('DEAL DIRECTORY'!AV$5,Directory[#Headers],0))</f>
        <v>维好</v>
      </c>
      <c r="AW328" s="129" t="str">
        <f>INDEX(Directory[],MATCH(tbl_deal[[#This Row],[Index]],Directory[Index],0),MATCH('DEAL DIRECTORY'!AW$5,Directory[#Headers],0))</f>
        <v>高收益</v>
      </c>
      <c r="AX328" s="129" t="str">
        <f>INDEX(Directory[],MATCH(tbl_deal[[#This Row],[Index]],Directory[Index],0),MATCH('DEAL DIRECTORY'!AX$5,Directory[#Headers],0))</f>
        <v>3-5亿</v>
      </c>
      <c r="AY328" s="133" t="str">
        <f>INDEX(Directory[],MATCH(tbl_deal[[#This Row],[Index]],Directory[Index],0),MATCH('DEAL DIRECTORY'!AY$5,Directory[#Headers],0))</f>
        <v>20年</v>
      </c>
      <c r="AZ328" s="129" t="str">
        <f>INDEX(Directory[],MATCH(tbl_deal[[#This Row],[Index]],Directory[Index],0),MATCH('DEAL DIRECTORY'!AZ$5,Directory[#Headers],0))</f>
        <v>Q1</v>
      </c>
      <c r="BA328" s="129" t="str">
        <f>INDEX(Directory[],MATCH(tbl_deal[[#This Row],[Index]],Directory[Index],0),MATCH('DEAL DIRECTORY'!BA$5,Directory[#Headers],0))</f>
        <v>01月</v>
      </c>
      <c r="BB328" s="129" t="str">
        <f>INDEX(Directory[],MATCH(tbl_deal[[#This Row],[Index]],Directory[Index],0),MATCH('DEAL DIRECTORY'!BB$5,Directory[#Headers],0))</f>
        <v>--</v>
      </c>
      <c r="BC328" s="129" t="str">
        <f>INDEX(Directory[],MATCH(tbl_deal[[#This Row],[Index]],Directory[Index],0),MATCH('DEAL DIRECTORY'!BC$5,Directory[#Headers],0))</f>
        <v>WANDA PROPERTIES OVERSEAS LTD</v>
      </c>
      <c r="BD328" s="129" t="str">
        <f>INDEX(Directory[],MATCH(tbl_deal[[#This Row],[Index]],Directory[Index],0),MATCH('DEAL DIRECTORY'!BD$5,Directory[#Headers],0))</f>
        <v>XS2100658066</v>
      </c>
      <c r="BE328" s="137" t="str">
        <f>INDEX(Directory[],MATCH(tbl_deal[[#This Row],[Index]],Directory[Index],0),MATCH('DEAL DIRECTORY'!BE$5,Directory[#Headers],0))</f>
        <v>20年01月</v>
      </c>
      <c r="BF328" s="137" t="str">
        <f>INDEX(Directory[],MATCH(tbl_deal[[#This Row],[Index]],Directory[Index],0),MATCH('DEAL DIRECTORY'!BF$5,Directory[#Headers],0))</f>
        <v>万达商管</v>
      </c>
      <c r="BG328" s="137" t="str">
        <f>INDEX(Directory[],MATCH(tbl_deal[[#This Row],[Index]],Directory[Index],0),MATCH('DEAL DIRECTORY'!BG$5,Directory[#Headers],0))</f>
        <v>Ba3/--/BB+</v>
      </c>
      <c r="BH328" s="137" t="str">
        <f>INDEX(Directory[],MATCH(tbl_deal[[#This Row],[Index]],Directory[Index],0),MATCH('DEAL DIRECTORY'!BH$5,Directory[#Headers],0))</f>
        <v>高级债</v>
      </c>
      <c r="BI328" s="137" t="str">
        <f>INDEX(Directory[],MATCH(tbl_deal[[#This Row],[Index]],Directory[Index],0),MATCH('DEAL DIRECTORY'!BI$5,Directory[#Headers],0))</f>
        <v>4亿美元</v>
      </c>
      <c r="BJ328" s="137" t="str">
        <f>INDEX(Directory[],MATCH(tbl_deal[[#This Row],[Index]],Directory[Index],0),MATCH('DEAL DIRECTORY'!BJ$5,Directory[#Headers],0))</f>
        <v>3.5年</v>
      </c>
      <c r="BK328" s="137" t="str">
        <f>INDEX(Directory[],MATCH(tbl_deal[[#This Row],[Index]],Directory[Index],0),MATCH('DEAL DIRECTORY'!BK$5,Directory[#Headers],0))</f>
        <v>6.875%</v>
      </c>
      <c r="BL328" s="137" t="str">
        <f>INDEX(Directory[],MATCH(tbl_deal[[#This Row],[Index]],Directory[Index],0),MATCH('DEAL DIRECTORY'!BL$5,Directory[#Headers],0))</f>
        <v>账簿管理人</v>
      </c>
      <c r="BM328" s="129" t="str">
        <f>INDEX(Directory[],MATCH(tbl_deal[[#This Row],[Index]],Directory[Index],0),MATCH('DEAL DIRECTORY'!BM$5,Directory[#Headers],0))</f>
        <v/>
      </c>
      <c r="BN328" s="4"/>
      <c r="BO328" s="4"/>
      <c r="BP328" s="4"/>
    </row>
    <row r="329" spans="3:68" ht="20.25" customHeight="1" x14ac:dyDescent="0.25">
      <c r="C329" s="129">
        <f>Directory[[#This Row],[Index]]</f>
        <v>142</v>
      </c>
      <c r="D329" s="130">
        <f>INDEX(Directory[],MATCH(tbl_deal[[#This Row],[Index]],Directory[Index],0),MATCH('DEAL DIRECTORY'!D$5,Directory[#Headers],0))</f>
        <v>43845</v>
      </c>
      <c r="E329" s="129" t="str">
        <f>INDEX(Directory[],MATCH(tbl_deal[[#This Row],[Index]],Directory[Index],0),MATCH('DEAL DIRECTORY'!E$5,Directory[#Headers],0))</f>
        <v/>
      </c>
      <c r="F329" s="129" t="str">
        <f>INDEX(Directory[],MATCH(tbl_deal[[#This Row],[Index]],Directory[Index],0),MATCH('DEAL DIRECTORY'!F$5,Directory[#Headers],0))</f>
        <v/>
      </c>
      <c r="G329" s="129" t="str">
        <f>INDEX(Directory[],MATCH(tbl_deal[[#This Row],[Index]],Directory[Index],0),MATCH('DEAL DIRECTORY'!G$5,Directory[#Headers],0))</f>
        <v>Coral IV</v>
      </c>
      <c r="H329" s="135" t="str">
        <f>IF(tbl_deal[[#This Row],[FolderPath]]="","",HYPERLINK(tbl_deal[[#This Row],[FolderPath]],"📂"))</f>
        <v/>
      </c>
      <c r="I329" s="129" t="str">
        <f>INDEX(Directory[],MATCH(tbl_deal[[#This Row],[Index]],Directory[Index],0),MATCH('DEAL DIRECTORY'!I$5,Directory[#Headers],0))</f>
        <v>JBR</v>
      </c>
      <c r="J329" s="129" t="str">
        <f>INDEX(Directory[],MATCH(tbl_deal[[#This Row],[Index]],Directory[Index],0),MATCH('DEAL DIRECTORY'!J$5,Directory[#Headers],0))</f>
        <v>n/a</v>
      </c>
      <c r="K329" s="129" t="str">
        <f>INDEX(Directory[],MATCH(tbl_deal[[#This Row],[Index]],Directory[Index],0),MATCH('DEAL DIRECTORY'!K$5,Directory[#Headers],0))</f>
        <v>n/a</v>
      </c>
      <c r="L329" s="129">
        <f>INDEX(Directory[],MATCH(tbl_deal[[#This Row],[Index]],Directory[Index],0),MATCH('DEAL DIRECTORY'!L$5,Directory[#Headers],0))</f>
        <v>5</v>
      </c>
      <c r="M329" s="129" t="str">
        <f>INDEX(Directory[],MATCH(tbl_deal[[#This Row],[Index]],Directory[Index],0),MATCH('DEAL DIRECTORY'!M$5,Directory[#Headers],0))</f>
        <v>交银港分</v>
      </c>
      <c r="N329" s="129" t="str">
        <f>INDEX(Directory[],MATCH(tbl_deal[[#This Row],[Index]],Directory[Index],0),MATCH('DEAL DIRECTORY'!N$5,Directory[#Headers],0))</f>
        <v>--/A-/--</v>
      </c>
      <c r="O329" s="129" t="str">
        <f>INDEX(Directory[],MATCH(tbl_deal[[#This Row],[Index]],Directory[Index],0),MATCH('DEAL DIRECTORY'!O$5,Directory[#Headers],0))</f>
        <v>USD</v>
      </c>
      <c r="P329" s="129">
        <f>INDEX(Directory[],MATCH(tbl_deal[[#This Row],[Index]],Directory[Index],0),MATCH('DEAL DIRECTORY'!P$5,Directory[#Headers],0))</f>
        <v>13</v>
      </c>
      <c r="Q329" s="129" t="str">
        <f>INDEX(Directory[],MATCH(tbl_deal[[#This Row],[Index]],Directory[Index],0),MATCH('DEAL DIRECTORY'!Q$5,Directory[#Headers],0))</f>
        <v>3</v>
      </c>
      <c r="R329" s="129" t="str">
        <f>INDEX(Directory[],MATCH(tbl_deal[[#This Row],[Index]],Directory[Index],0),MATCH('DEAL DIRECTORY'!R$5,Directory[#Headers],0))</f>
        <v>3mL+58</v>
      </c>
      <c r="S329" s="129" t="str">
        <f>INDEX(Directory[],MATCH(tbl_deal[[#This Row],[Index]],Directory[Index],0),MATCH('DEAL DIRECTORY'!S$5,Directory[#Headers],0))</f>
        <v>3ML+85a</v>
      </c>
      <c r="T329" s="129" t="str">
        <f>INDEX(Directory[],MATCH(tbl_deal[[#This Row],[Index]],Directory[Index],0),MATCH('DEAL DIRECTORY'!T$5,Directory[#Headers],0))</f>
        <v>n/a</v>
      </c>
      <c r="U329" s="129" t="str">
        <f>INDEX(Directory[],MATCH(tbl_deal[[#This Row],[Index]],Directory[Index],0),MATCH('DEAL DIRECTORY'!U$5,Directory[#Headers],0))</f>
        <v>--</v>
      </c>
      <c r="V329" s="131">
        <f>INDEX(Directory[],MATCH(tbl_deal[[#This Row],[Index]],Directory[Index],0),MATCH('DEAL DIRECTORY'!V$5,Directory[#Headers],0))</f>
        <v>0</v>
      </c>
      <c r="W329" s="129" t="str">
        <f>INDEX(Directory[],MATCH(tbl_deal[[#This Row],[Index]],Directory[Index],0),MATCH('DEAL DIRECTORY'!W$5,Directory[#Headers],0))</f>
        <v>直发</v>
      </c>
      <c r="X329" s="129" t="str">
        <f>INDEX(Directory[],MATCH(tbl_deal[[#This Row],[Index]],Directory[Index],0),MATCH('DEAL DIRECTORY'!X$5,Directory[#Headers],0))</f>
        <v>浮息债券</v>
      </c>
      <c r="Y329" s="129" t="str">
        <f>INDEX(Directory[],MATCH(tbl_deal[[#This Row],[Index]],Directory[Index],0),MATCH('DEAL DIRECTORY'!Y$5,Directory[#Headers],0))</f>
        <v>港交所</v>
      </c>
      <c r="Z329" s="129" t="str">
        <f>INDEX(Directory[],MATCH(tbl_deal[[#This Row],[Index]],Directory[Index],0),MATCH('DEAL DIRECTORY'!Z$5,Directory[#Headers],0))</f>
        <v>浮息</v>
      </c>
      <c r="AA329" s="129" t="str">
        <f>INDEX(Directory[],MATCH(tbl_deal[[#This Row],[Index]],Directory[Index],0),MATCH('DEAL DIRECTORY'!AA$5,Directory[#Headers],0))</f>
        <v/>
      </c>
      <c r="AB329" s="129" t="str">
        <f>INDEX(Directory[],MATCH(tbl_deal[[#This Row],[Index]],Directory[Index],0),MATCH('DEAL DIRECTORY'!AB$5,Directory[#Headers],0))</f>
        <v>BISL,港分</v>
      </c>
      <c r="AC329" s="129" t="str">
        <f>INDEX(Directory[],MATCH(tbl_deal[[#This Row],[Index]],Directory[Index],0),MATCH('DEAL DIRECTORY'!AC$5,Directory[#Headers],0))</f>
        <v>--</v>
      </c>
      <c r="AD329" s="129" t="str">
        <f>INDEX(Directory[],MATCH(tbl_deal[[#This Row],[Index]],Directory[Index],0),MATCH('DEAL DIRECTORY'!AD$5,Directory[#Headers],0))</f>
        <v>--</v>
      </c>
      <c r="AE329" s="129" t="str">
        <f>INDEX(Directory[],MATCH(tbl_deal[[#This Row],[Index]],Directory[Index],0),MATCH('DEAL DIRECTORY'!AE$5,Directory[#Headers],0))</f>
        <v>--</v>
      </c>
      <c r="AF329" s="129" t="str">
        <f>INDEX(Directory[],MATCH(tbl_deal[[#This Row],[Index]],Directory[Index],0),MATCH('DEAL DIRECTORY'!AF$5,Directory[#Headers],0))</f>
        <v>N</v>
      </c>
      <c r="AG329" s="129" t="str">
        <f>INDEX(Directory[],MATCH(tbl_deal[[#This Row],[Index]],Directory[Index],0),MATCH('DEAL DIRECTORY'!AG$5,Directory[#Headers],0))</f>
        <v>交通银行股份有限公司</v>
      </c>
      <c r="AH329" s="129" t="str">
        <f>INDEX(Directory[],MATCH(tbl_deal[[#This Row],[Index]],Directory[Index],0),MATCH('DEAL DIRECTORY'!AH$5,Directory[#Headers],0))</f>
        <v>n/a</v>
      </c>
      <c r="AI329" s="129" t="str">
        <f>INDEX(Directory[],MATCH(tbl_deal[[#This Row],[Index]],Directory[Index],0),MATCH('DEAL DIRECTORY'!AI$5,Directory[#Headers],0))</f>
        <v>n/a</v>
      </c>
      <c r="AJ329" s="129" t="str">
        <f>INDEX(Directory[],MATCH(tbl_deal[[#This Row],[Index]],Directory[Index],0),MATCH('DEAL DIRECTORY'!AJ$5,Directory[#Headers],0))</f>
        <v>上海</v>
      </c>
      <c r="AK329" s="129" t="str">
        <f>INDEX(Directory[],MATCH(tbl_deal[[#This Row],[Index]],Directory[Index],0),MATCH('DEAL DIRECTORY'!AK$5,Directory[#Headers],0))</f>
        <v>--</v>
      </c>
      <c r="AL329" s="129" t="str">
        <f>INDEX(Directory[],MATCH(tbl_deal[[#This Row],[Index]],Directory[Index],0),MATCH('DEAL DIRECTORY'!AL$5,Directory[#Headers],0))</f>
        <v>--</v>
      </c>
      <c r="AM329" s="129" t="str">
        <f>INDEX(Directory[],MATCH(tbl_deal[[#This Row],[Index]],Directory[Index],0),MATCH('DEAL DIRECTORY'!AM$5,Directory[#Headers],0))</f>
        <v>--</v>
      </c>
      <c r="AN329" s="129" t="str">
        <f>INDEX(Directory[],MATCH(tbl_deal[[#This Row],[Index]],Directory[Index],0),MATCH('DEAL DIRECTORY'!AN$5,Directory[#Headers],0))</f>
        <v>--</v>
      </c>
      <c r="AO329" s="132" t="str">
        <f>IF(ISBLANK(INDEX(Directory[],MATCH(tbl_deal[[#This Row],[Index]],Directory[Index],0),MATCH('DEAL DIRECTORY'!AO$5,Directory[#Headers],0))),"--",INDEX(Directory[],MATCH(tbl_deal[[#This Row],[Index]],Directory[Index],0),MATCH('DEAL DIRECTORY'!AO$5,Directory[#Headers],0)))</f>
        <v>--</v>
      </c>
      <c r="AP329" s="129">
        <f>INDEX(Directory[],MATCH(tbl_deal[[#This Row],[Index]],Directory[Index],0),MATCH('DEAL DIRECTORY'!AP$5,Directory[#Headers],0))</f>
        <v>13</v>
      </c>
      <c r="AQ329" s="129">
        <f>INDEX(Directory[],MATCH(tbl_deal[[#This Row],[Index]],Directory[Index],0),MATCH('DEAL DIRECTORY'!AQ$5,Directory[#Headers],0))</f>
        <v>89.581999999999994</v>
      </c>
      <c r="AR329" s="129">
        <f>INDEX(Directory[],MATCH(tbl_deal[[#This Row],[Index]],Directory[Index],0),MATCH('DEAL DIRECTORY'!AR$5,Directory[#Headers],0))</f>
        <v>100.77500000000001</v>
      </c>
      <c r="AS329" s="129" t="str">
        <f>INDEX(Directory[],MATCH(tbl_deal[[#This Row],[Index]],Directory[Index],0),MATCH('DEAL DIRECTORY'!AS$5,Directory[#Headers],0))</f>
        <v>央企</v>
      </c>
      <c r="AT329" s="129" t="str">
        <f>INDEX(Directory[],MATCH(tbl_deal[[#This Row],[Index]],Directory[Index],0),MATCH('DEAL DIRECTORY'!AT$5,Directory[#Headers],0))</f>
        <v>金融机构</v>
      </c>
      <c r="AU329" s="129" t="str">
        <f>INDEX(Directory[],MATCH(tbl_deal[[#This Row],[Index]],Directory[Index],0),MATCH('DEAL DIRECTORY'!AU$5,Directory[#Headers],0))</f>
        <v>银行</v>
      </c>
      <c r="AV329" s="129" t="str">
        <f>INDEX(Directory[],MATCH(tbl_deal[[#This Row],[Index]],Directory[Index],0),MATCH('DEAL DIRECTORY'!AV$5,Directory[#Headers],0))</f>
        <v>直发</v>
      </c>
      <c r="AW329" s="129" t="str">
        <f>INDEX(Directory[],MATCH(tbl_deal[[#This Row],[Index]],Directory[Index],0),MATCH('DEAL DIRECTORY'!AW$5,Directory[#Headers],0))</f>
        <v>投资级</v>
      </c>
      <c r="AX329" s="129" t="str">
        <f>INDEX(Directory[],MATCH(tbl_deal[[#This Row],[Index]],Directory[Index],0),MATCH('DEAL DIRECTORY'!AX$5,Directory[#Headers],0))</f>
        <v>&gt;5亿</v>
      </c>
      <c r="AY329" s="133" t="str">
        <f>INDEX(Directory[],MATCH(tbl_deal[[#This Row],[Index]],Directory[Index],0),MATCH('DEAL DIRECTORY'!AY$5,Directory[#Headers],0))</f>
        <v>20年</v>
      </c>
      <c r="AZ329" s="129" t="str">
        <f>INDEX(Directory[],MATCH(tbl_deal[[#This Row],[Index]],Directory[Index],0),MATCH('DEAL DIRECTORY'!AZ$5,Directory[#Headers],0))</f>
        <v>Q1</v>
      </c>
      <c r="BA329" s="129" t="str">
        <f>INDEX(Directory[],MATCH(tbl_deal[[#This Row],[Index]],Directory[Index],0),MATCH('DEAL DIRECTORY'!BA$5,Directory[#Headers],0))</f>
        <v>01月</v>
      </c>
      <c r="BB329" s="129" t="str">
        <f>INDEX(Directory[],MATCH(tbl_deal[[#This Row],[Index]],Directory[Index],0),MATCH('DEAL DIRECTORY'!BB$5,Directory[#Headers],0))</f>
        <v>--</v>
      </c>
      <c r="BC329" s="129" t="str">
        <f>INDEX(Directory[],MATCH(tbl_deal[[#This Row],[Index]],Directory[Index],0),MATCH('DEAL DIRECTORY'!BC$5,Directory[#Headers],0))</f>
        <v>BANK OF COMMUNICATIONS CO LTD/HONG KONG</v>
      </c>
      <c r="BD329" s="129" t="str">
        <f>INDEX(Directory[],MATCH(tbl_deal[[#This Row],[Index]],Directory[Index],0),MATCH('DEAL DIRECTORY'!BD$5,Directory[#Headers],0))</f>
        <v>XS2099675964</v>
      </c>
      <c r="BE329" s="137" t="str">
        <f>INDEX(Directory[],MATCH(tbl_deal[[#This Row],[Index]],Directory[Index],0),MATCH('DEAL DIRECTORY'!BE$5,Directory[#Headers],0))</f>
        <v>20年01月</v>
      </c>
      <c r="BF329" s="137" t="str">
        <f>INDEX(Directory[],MATCH(tbl_deal[[#This Row],[Index]],Directory[Index],0),MATCH('DEAL DIRECTORY'!BF$5,Directory[#Headers],0))</f>
        <v>交通银行</v>
      </c>
      <c r="BG329" s="137" t="str">
        <f>INDEX(Directory[],MATCH(tbl_deal[[#This Row],[Index]],Directory[Index],0),MATCH('DEAL DIRECTORY'!BG$5,Directory[#Headers],0))</f>
        <v>--/A-/--</v>
      </c>
      <c r="BH329" s="137" t="str">
        <f>INDEX(Directory[],MATCH(tbl_deal[[#This Row],[Index]],Directory[Index],0),MATCH('DEAL DIRECTORY'!BH$5,Directory[#Headers],0))</f>
        <v>浮息债券</v>
      </c>
      <c r="BI329" s="137" t="str">
        <f>INDEX(Directory[],MATCH(tbl_deal[[#This Row],[Index]],Directory[Index],0),MATCH('DEAL DIRECTORY'!BI$5,Directory[#Headers],0))</f>
        <v>13亿美元</v>
      </c>
      <c r="BJ329" s="137" t="str">
        <f>INDEX(Directory[],MATCH(tbl_deal[[#This Row],[Index]],Directory[Index],0),MATCH('DEAL DIRECTORY'!BJ$5,Directory[#Headers],0))</f>
        <v>3年</v>
      </c>
      <c r="BK329" s="137" t="str">
        <f>INDEX(Directory[],MATCH(tbl_deal[[#This Row],[Index]],Directory[Index],0),MATCH('DEAL DIRECTORY'!BK$5,Directory[#Headers],0))</f>
        <v>3mL+58</v>
      </c>
      <c r="BL329" s="137" t="str">
        <f>INDEX(Directory[],MATCH(tbl_deal[[#This Row],[Index]],Directory[Index],0),MATCH('DEAL DIRECTORY'!BL$5,Directory[#Headers],0))</f>
        <v>账簿管理人</v>
      </c>
      <c r="BM329" s="129" t="str">
        <f>INDEX(Directory[],MATCH(tbl_deal[[#This Row],[Index]],Directory[Index],0),MATCH('DEAL DIRECTORY'!BM$5,Directory[#Headers],0))</f>
        <v/>
      </c>
      <c r="BN329" s="4"/>
      <c r="BO329" s="4"/>
      <c r="BP329" s="4"/>
    </row>
    <row r="330" spans="3:68" ht="20.25" customHeight="1" x14ac:dyDescent="0.25">
      <c r="C330" s="129">
        <f>Directory[[#This Row],[Index]]</f>
        <v>141</v>
      </c>
      <c r="D330" s="130">
        <f>INDEX(Directory[],MATCH(tbl_deal[[#This Row],[Index]],Directory[Index],0),MATCH('DEAL DIRECTORY'!D$5,Directory[#Headers],0))</f>
        <v>43843</v>
      </c>
      <c r="E330" s="129" t="str">
        <f>INDEX(Directory[],MATCH(tbl_deal[[#This Row],[Index]],Directory[Index],0),MATCH('DEAL DIRECTORY'!E$5,Directory[#Headers],0))</f>
        <v/>
      </c>
      <c r="F330" s="129" t="str">
        <f>INDEX(Directory[],MATCH(tbl_deal[[#This Row],[Index]],Directory[Index],0),MATCH('DEAL DIRECTORY'!F$5,Directory[#Headers],0))</f>
        <v/>
      </c>
      <c r="G330" s="129" t="str">
        <f>INDEX(Directory[],MATCH(tbl_deal[[#This Row],[Index]],Directory[Index],0),MATCH('DEAL DIRECTORY'!G$5,Directory[#Headers],0))</f>
        <v>Supernova Tap</v>
      </c>
      <c r="H330" s="135" t="str">
        <f>IF(tbl_deal[[#This Row],[FolderPath]]="","",HYPERLINK(tbl_deal[[#This Row],[FolderPath]],"📂"))</f>
        <v/>
      </c>
      <c r="I330" s="129" t="str">
        <f>INDEX(Directory[],MATCH(tbl_deal[[#This Row],[Index]],Directory[Index],0),MATCH('DEAL DIRECTORY'!I$5,Directory[#Headers],0))</f>
        <v>JBR</v>
      </c>
      <c r="J330" s="129" t="str">
        <f>INDEX(Directory[],MATCH(tbl_deal[[#This Row],[Index]],Directory[Index],0),MATCH('DEAL DIRECTORY'!J$5,Directory[#Headers],0))</f>
        <v>n/a</v>
      </c>
      <c r="K330" s="129" t="str">
        <f>INDEX(Directory[],MATCH(tbl_deal[[#This Row],[Index]],Directory[Index],0),MATCH('DEAL DIRECTORY'!K$5,Directory[#Headers],0))</f>
        <v>n/a</v>
      </c>
      <c r="L330" s="129">
        <f>INDEX(Directory[],MATCH(tbl_deal[[#This Row],[Index]],Directory[Index],0),MATCH('DEAL DIRECTORY'!L$5,Directory[#Headers],0))</f>
        <v>1</v>
      </c>
      <c r="M330" s="129" t="str">
        <f>INDEX(Directory[],MATCH(tbl_deal[[#This Row],[Index]],Directory[Index],0),MATCH('DEAL DIRECTORY'!M$5,Directory[#Headers],0))</f>
        <v>长沙先导*</v>
      </c>
      <c r="N330" s="129" t="str">
        <f>INDEX(Directory[],MATCH(tbl_deal[[#This Row],[Index]],Directory[Index],0),MATCH('DEAL DIRECTORY'!N$5,Directory[#Headers],0))</f>
        <v>--/--/BBB</v>
      </c>
      <c r="O330" s="129" t="str">
        <f>INDEX(Directory[],MATCH(tbl_deal[[#This Row],[Index]],Directory[Index],0),MATCH('DEAL DIRECTORY'!O$5,Directory[#Headers],0))</f>
        <v>USD</v>
      </c>
      <c r="P330" s="129">
        <f>INDEX(Directory[],MATCH(tbl_deal[[#This Row],[Index]],Directory[Index],0),MATCH('DEAL DIRECTORY'!P$5,Directory[#Headers],0))</f>
        <v>1.5</v>
      </c>
      <c r="Q330" s="129" t="str">
        <f>INDEX(Directory[],MATCH(tbl_deal[[#This Row],[Index]],Directory[Index],0),MATCH('DEAL DIRECTORY'!Q$5,Directory[#Headers],0))</f>
        <v>2.8</v>
      </c>
      <c r="R330" s="129" t="str">
        <f>INDEX(Directory[],MATCH(tbl_deal[[#This Row],[Index]],Directory[Index],0),MATCH('DEAL DIRECTORY'!R$5,Directory[#Headers],0))</f>
        <v>3.8%</v>
      </c>
      <c r="S330" s="129" t="str">
        <f>INDEX(Directory[],MATCH(tbl_deal[[#This Row],[Index]],Directory[Index],0),MATCH('DEAL DIRECTORY'!S$5,Directory[#Headers],0))</f>
        <v>--</v>
      </c>
      <c r="T330" s="129" t="str">
        <f>INDEX(Directory[],MATCH(tbl_deal[[#This Row],[Index]],Directory[Index],0),MATCH('DEAL DIRECTORY'!T$5,Directory[#Headers],0))</f>
        <v>n/a</v>
      </c>
      <c r="U330" s="129" t="str">
        <f>INDEX(Directory[],MATCH(tbl_deal[[#This Row],[Index]],Directory[Index],0),MATCH('DEAL DIRECTORY'!U$5,Directory[#Headers],0))</f>
        <v>--</v>
      </c>
      <c r="V330" s="131">
        <f>INDEX(Directory[],MATCH(tbl_deal[[#This Row],[Index]],Directory[Index],0),MATCH('DEAL DIRECTORY'!V$5,Directory[#Headers],0))</f>
        <v>0</v>
      </c>
      <c r="W330" s="129" t="str">
        <f>INDEX(Directory[],MATCH(tbl_deal[[#This Row],[Index]],Directory[Index],0),MATCH('DEAL DIRECTORY'!W$5,Directory[#Headers],0))</f>
        <v>直发</v>
      </c>
      <c r="X330" s="129" t="str">
        <f>INDEX(Directory[],MATCH(tbl_deal[[#This Row],[Index]],Directory[Index],0),MATCH('DEAL DIRECTORY'!X$5,Directory[#Headers],0))</f>
        <v>--</v>
      </c>
      <c r="Y330" s="129" t="str">
        <f>INDEX(Directory[],MATCH(tbl_deal[[#This Row],[Index]],Directory[Index],0),MATCH('DEAL DIRECTORY'!Y$5,Directory[#Headers],0))</f>
        <v>港交所;澳交所</v>
      </c>
      <c r="Z330" s="129" t="str">
        <f>INDEX(Directory[],MATCH(tbl_deal[[#This Row],[Index]],Directory[Index],0),MATCH('DEAL DIRECTORY'!Z$5,Directory[#Headers],0))</f>
        <v/>
      </c>
      <c r="AA330" s="129" t="str">
        <f>INDEX(Directory[],MATCH(tbl_deal[[#This Row],[Index]],Directory[Index],0),MATCH('DEAL DIRECTORY'!AA$5,Directory[#Headers],0))</f>
        <v>增发</v>
      </c>
      <c r="AB330" s="129" t="str">
        <f>INDEX(Directory[],MATCH(tbl_deal[[#This Row],[Index]],Directory[Index],0),MATCH('DEAL DIRECTORY'!AB$5,Directory[#Headers],0))</f>
        <v>BISL,港分</v>
      </c>
      <c r="AC330" s="129" t="str">
        <f>INDEX(Directory[],MATCH(tbl_deal[[#This Row],[Index]],Directory[Index],0),MATCH('DEAL DIRECTORY'!AC$5,Directory[#Headers],0))</f>
        <v>--</v>
      </c>
      <c r="AD330" s="129" t="str">
        <f>INDEX(Directory[],MATCH(tbl_deal[[#This Row],[Index]],Directory[Index],0),MATCH('DEAL DIRECTORY'!AD$5,Directory[#Headers],0))</f>
        <v>--</v>
      </c>
      <c r="AE330" s="129" t="str">
        <f>INDEX(Directory[],MATCH(tbl_deal[[#This Row],[Index]],Directory[Index],0),MATCH('DEAL DIRECTORY'!AE$5,Directory[#Headers],0))</f>
        <v>--</v>
      </c>
      <c r="AF330" s="129" t="str">
        <f>INDEX(Directory[],MATCH(tbl_deal[[#This Row],[Index]],Directory[Index],0),MATCH('DEAL DIRECTORY'!AF$5,Directory[#Headers],0))</f>
        <v>N</v>
      </c>
      <c r="AG330" s="129" t="str">
        <f>INDEX(Directory[],MATCH(tbl_deal[[#This Row],[Index]],Directory[Index],0),MATCH('DEAL DIRECTORY'!AG$5,Directory[#Headers],0))</f>
        <v>长沙先导投资控股集团有限公司</v>
      </c>
      <c r="AH330" s="129" t="str">
        <f>INDEX(Directory[],MATCH(tbl_deal[[#This Row],[Index]],Directory[Index],0),MATCH('DEAL DIRECTORY'!AH$5,Directory[#Headers],0))</f>
        <v>n/a</v>
      </c>
      <c r="AI330" s="129" t="str">
        <f>INDEX(Directory[],MATCH(tbl_deal[[#This Row],[Index]],Directory[Index],0),MATCH('DEAL DIRECTORY'!AI$5,Directory[#Headers],0))</f>
        <v>n/a</v>
      </c>
      <c r="AJ330" s="129" t="str">
        <f>INDEX(Directory[],MATCH(tbl_deal[[#This Row],[Index]],Directory[Index],0),MATCH('DEAL DIRECTORY'!AJ$5,Directory[#Headers],0))</f>
        <v>湖南</v>
      </c>
      <c r="AK330" s="129" t="str">
        <f>INDEX(Directory[],MATCH(tbl_deal[[#This Row],[Index]],Directory[Index],0),MATCH('DEAL DIRECTORY'!AK$5,Directory[#Headers],0))</f>
        <v>长沙市</v>
      </c>
      <c r="AL330" s="129" t="str">
        <f>INDEX(Directory[],MATCH(tbl_deal[[#This Row],[Index]],Directory[Index],0),MATCH('DEAL DIRECTORY'!AL$5,Directory[#Headers],0))</f>
        <v>--</v>
      </c>
      <c r="AM330" s="129" t="str">
        <f>INDEX(Directory[],MATCH(tbl_deal[[#This Row],[Index]],Directory[Index],0),MATCH('DEAL DIRECTORY'!AM$5,Directory[#Headers],0))</f>
        <v>--</v>
      </c>
      <c r="AN330" s="129" t="str">
        <f>INDEX(Directory[],MATCH(tbl_deal[[#This Row],[Index]],Directory[Index],0),MATCH('DEAL DIRECTORY'!AN$5,Directory[#Headers],0))</f>
        <v>--</v>
      </c>
      <c r="AO330" s="132" t="str">
        <f>IF(ISBLANK(INDEX(Directory[],MATCH(tbl_deal[[#This Row],[Index]],Directory[Index],0),MATCH('DEAL DIRECTORY'!AO$5,Directory[#Headers],0))),"--",INDEX(Directory[],MATCH(tbl_deal[[#This Row],[Index]],Directory[Index],0),MATCH('DEAL DIRECTORY'!AO$5,Directory[#Headers],0)))</f>
        <v>--</v>
      </c>
      <c r="AP330" s="129">
        <f>INDEX(Directory[],MATCH(tbl_deal[[#This Row],[Index]],Directory[Index],0),MATCH('DEAL DIRECTORY'!AP$5,Directory[#Headers],0))</f>
        <v>1.5</v>
      </c>
      <c r="AQ330" s="129">
        <f>INDEX(Directory[],MATCH(tbl_deal[[#This Row],[Index]],Directory[Index],0),MATCH('DEAL DIRECTORY'!AQ$5,Directory[#Headers],0))</f>
        <v>10.34</v>
      </c>
      <c r="AR330" s="129">
        <f>INDEX(Directory[],MATCH(tbl_deal[[#This Row],[Index]],Directory[Index],0),MATCH('DEAL DIRECTORY'!AR$5,Directory[#Headers],0))</f>
        <v>11.628</v>
      </c>
      <c r="AS330" s="129" t="str">
        <f>INDEX(Directory[],MATCH(tbl_deal[[#This Row],[Index]],Directory[Index],0),MATCH('DEAL DIRECTORY'!AS$5,Directory[#Headers],0))</f>
        <v>地方国企</v>
      </c>
      <c r="AT330" s="129" t="str">
        <f>INDEX(Directory[],MATCH(tbl_deal[[#This Row],[Index]],Directory[Index],0),MATCH('DEAL DIRECTORY'!AT$5,Directory[#Headers],0))</f>
        <v>地方平台</v>
      </c>
      <c r="AU330" s="129" t="str">
        <f>INDEX(Directory[],MATCH(tbl_deal[[#This Row],[Index]],Directory[Index],0),MATCH('DEAL DIRECTORY'!AU$5,Directory[#Headers],0))</f>
        <v>基建</v>
      </c>
      <c r="AV330" s="129" t="str">
        <f>INDEX(Directory[],MATCH(tbl_deal[[#This Row],[Index]],Directory[Index],0),MATCH('DEAL DIRECTORY'!AV$5,Directory[#Headers],0))</f>
        <v>直发</v>
      </c>
      <c r="AW330" s="129" t="str">
        <f>INDEX(Directory[],MATCH(tbl_deal[[#This Row],[Index]],Directory[Index],0),MATCH('DEAL DIRECTORY'!AW$5,Directory[#Headers],0))</f>
        <v>投资级</v>
      </c>
      <c r="AX330" s="129" t="str">
        <f>INDEX(Directory[],MATCH(tbl_deal[[#This Row],[Index]],Directory[Index],0),MATCH('DEAL DIRECTORY'!AX$5,Directory[#Headers],0))</f>
        <v>≤2亿</v>
      </c>
      <c r="AY330" s="133" t="str">
        <f>INDEX(Directory[],MATCH(tbl_deal[[#This Row],[Index]],Directory[Index],0),MATCH('DEAL DIRECTORY'!AY$5,Directory[#Headers],0))</f>
        <v>20年</v>
      </c>
      <c r="AZ330" s="129" t="str">
        <f>INDEX(Directory[],MATCH(tbl_deal[[#This Row],[Index]],Directory[Index],0),MATCH('DEAL DIRECTORY'!AZ$5,Directory[#Headers],0))</f>
        <v>Q1</v>
      </c>
      <c r="BA330" s="129" t="str">
        <f>INDEX(Directory[],MATCH(tbl_deal[[#This Row],[Index]],Directory[Index],0),MATCH('DEAL DIRECTORY'!BA$5,Directory[#Headers],0))</f>
        <v>01月</v>
      </c>
      <c r="BB330" s="129" t="str">
        <f>INDEX(Directory[],MATCH(tbl_deal[[#This Row],[Index]],Directory[Index],0),MATCH('DEAL DIRECTORY'!BB$5,Directory[#Headers],0))</f>
        <v>SOE Creds</v>
      </c>
      <c r="BC330" s="129" t="str">
        <f>INDEX(Directory[],MATCH(tbl_deal[[#This Row],[Index]],Directory[Index],0),MATCH('DEAL DIRECTORY'!BC$5,Directory[#Headers],0))</f>
        <v>CHANGSHA PILOT INVESTMENT HOLDINGS GROUP CO LTD</v>
      </c>
      <c r="BD330" s="129" t="str">
        <f>INDEX(Directory[],MATCH(tbl_deal[[#This Row],[Index]],Directory[Index],0),MATCH('DEAL DIRECTORY'!BD$5,Directory[#Headers],0))</f>
        <v>XS2102151151</v>
      </c>
      <c r="BE330" s="137" t="str">
        <f>INDEX(Directory[],MATCH(tbl_deal[[#This Row],[Index]],Directory[Index],0),MATCH('DEAL DIRECTORY'!BE$5,Directory[#Headers],0))</f>
        <v>20年01月</v>
      </c>
      <c r="BF330" s="137" t="str">
        <f>INDEX(Directory[],MATCH(tbl_deal[[#This Row],[Index]],Directory[Index],0),MATCH('DEAL DIRECTORY'!BF$5,Directory[#Headers],0))</f>
        <v>长沙先导</v>
      </c>
      <c r="BG330" s="137" t="str">
        <f>INDEX(Directory[],MATCH(tbl_deal[[#This Row],[Index]],Directory[Index],0),MATCH('DEAL DIRECTORY'!BG$5,Directory[#Headers],0))</f>
        <v>--/--/BBB</v>
      </c>
      <c r="BH330" s="137" t="str">
        <f>INDEX(Directory[],MATCH(tbl_deal[[#This Row],[Index]],Directory[Index],0),MATCH('DEAL DIRECTORY'!BH$5,Directory[#Headers],0))</f>
        <v>高级债</v>
      </c>
      <c r="BI330" s="137" t="str">
        <f>INDEX(Directory[],MATCH(tbl_deal[[#This Row],[Index]],Directory[Index],0),MATCH('DEAL DIRECTORY'!BI$5,Directory[#Headers],0))</f>
        <v>增发1.5亿美元</v>
      </c>
      <c r="BJ330" s="137" t="str">
        <f>INDEX(Directory[],MATCH(tbl_deal[[#This Row],[Index]],Directory[Index],0),MATCH('DEAL DIRECTORY'!BJ$5,Directory[#Headers],0))</f>
        <v>2.8年</v>
      </c>
      <c r="BK330" s="137" t="str">
        <f>INDEX(Directory[],MATCH(tbl_deal[[#This Row],[Index]],Directory[Index],0),MATCH('DEAL DIRECTORY'!BK$5,Directory[#Headers],0))</f>
        <v>3.8%</v>
      </c>
      <c r="BL330" s="137" t="str">
        <f>INDEX(Directory[],MATCH(tbl_deal[[#This Row],[Index]],Directory[Index],0),MATCH('DEAL DIRECTORY'!BL$5,Directory[#Headers],0))</f>
        <v>账簿管理人</v>
      </c>
      <c r="BM330" s="129" t="str">
        <f>INDEX(Directory[],MATCH(tbl_deal[[#This Row],[Index]],Directory[Index],0),MATCH('DEAL DIRECTORY'!BM$5,Directory[#Headers],0))</f>
        <v/>
      </c>
      <c r="BN330" s="4"/>
      <c r="BO330" s="4"/>
      <c r="BP330" s="4"/>
    </row>
    <row r="331" spans="3:68" ht="20.25" customHeight="1" x14ac:dyDescent="0.25">
      <c r="C331" s="129">
        <f>Directory[[#This Row],[Index]]</f>
        <v>140</v>
      </c>
      <c r="D331" s="130">
        <f>INDEX(Directory[],MATCH(tbl_deal[[#This Row],[Index]],Directory[Index],0),MATCH('DEAL DIRECTORY'!D$5,Directory[#Headers],0))</f>
        <v>43839</v>
      </c>
      <c r="E331" s="129" t="str">
        <f>INDEX(Directory[],MATCH(tbl_deal[[#This Row],[Index]],Directory[Index],0),MATCH('DEAL DIRECTORY'!E$5,Directory[#Headers],0))</f>
        <v/>
      </c>
      <c r="F331" s="129" t="str">
        <f>INDEX(Directory[],MATCH(tbl_deal[[#This Row],[Index]],Directory[Index],0),MATCH('DEAL DIRECTORY'!F$5,Directory[#Headers],0))</f>
        <v/>
      </c>
      <c r="G331" s="129" t="str">
        <f>INDEX(Directory[],MATCH(tbl_deal[[#This Row],[Index]],Directory[Index],0),MATCH('DEAL DIRECTORY'!G$5,Directory[#Headers],0))</f>
        <v>City Garden II</v>
      </c>
      <c r="H331" s="135" t="str">
        <f>IF(tbl_deal[[#This Row],[FolderPath]]="","",HYPERLINK(tbl_deal[[#This Row],[FolderPath]],"📂"))</f>
        <v/>
      </c>
      <c r="I331" s="129" t="str">
        <f>INDEX(Directory[],MATCH(tbl_deal[[#This Row],[Index]],Directory[Index],0),MATCH('DEAL DIRECTORY'!I$5,Directory[#Headers],0))</f>
        <v>JBR</v>
      </c>
      <c r="J331" s="129" t="str">
        <f>INDEX(Directory[],MATCH(tbl_deal[[#This Row],[Index]],Directory[Index],0),MATCH('DEAL DIRECTORY'!J$5,Directory[#Headers],0))</f>
        <v>n/a</v>
      </c>
      <c r="K331" s="129" t="str">
        <f>INDEX(Directory[],MATCH(tbl_deal[[#This Row],[Index]],Directory[Index],0),MATCH('DEAL DIRECTORY'!K$5,Directory[#Headers],0))</f>
        <v>n/a</v>
      </c>
      <c r="L331" s="129">
        <f>INDEX(Directory[],MATCH(tbl_deal[[#This Row],[Index]],Directory[Index],0),MATCH('DEAL DIRECTORY'!L$5,Directory[#Headers],0))</f>
        <v>2</v>
      </c>
      <c r="M331" s="129" t="str">
        <f>INDEX(Directory[],MATCH(tbl_deal[[#This Row],[Index]],Directory[Index],0),MATCH('DEAL DIRECTORY'!M$5,Directory[#Headers],0))</f>
        <v>郑州城建</v>
      </c>
      <c r="N331" s="129" t="str">
        <f>INDEX(Directory[],MATCH(tbl_deal[[#This Row],[Index]],Directory[Index],0),MATCH('DEAL DIRECTORY'!N$5,Directory[#Headers],0))</f>
        <v>--/--/BBB+</v>
      </c>
      <c r="O331" s="129" t="str">
        <f>INDEX(Directory[],MATCH(tbl_deal[[#This Row],[Index]],Directory[Index],0),MATCH('DEAL DIRECTORY'!O$5,Directory[#Headers],0))</f>
        <v>USD</v>
      </c>
      <c r="P331" s="129">
        <f>INDEX(Directory[],MATCH(tbl_deal[[#This Row],[Index]],Directory[Index],0),MATCH('DEAL DIRECTORY'!P$5,Directory[#Headers],0))</f>
        <v>2</v>
      </c>
      <c r="Q331" s="129" t="str">
        <f>INDEX(Directory[],MATCH(tbl_deal[[#This Row],[Index]],Directory[Index],0),MATCH('DEAL DIRECTORY'!Q$5,Directory[#Headers],0))</f>
        <v>5</v>
      </c>
      <c r="R331" s="129" t="str">
        <f>INDEX(Directory[],MATCH(tbl_deal[[#This Row],[Index]],Directory[Index],0),MATCH('DEAL DIRECTORY'!R$5,Directory[#Headers],0))</f>
        <v>3.8%</v>
      </c>
      <c r="S331" s="129" t="str">
        <f>INDEX(Directory[],MATCH(tbl_deal[[#This Row],[Index]],Directory[Index],0),MATCH('DEAL DIRECTORY'!S$5,Directory[#Headers],0))</f>
        <v>4.3%a</v>
      </c>
      <c r="T331" s="129" t="str">
        <f>INDEX(Directory[],MATCH(tbl_deal[[#This Row],[Index]],Directory[Index],0),MATCH('DEAL DIRECTORY'!T$5,Directory[#Headers],0))</f>
        <v>n/a</v>
      </c>
      <c r="U331" s="129" t="str">
        <f>INDEX(Directory[],MATCH(tbl_deal[[#This Row],[Index]],Directory[Index],0),MATCH('DEAL DIRECTORY'!U$5,Directory[#Headers],0))</f>
        <v>--</v>
      </c>
      <c r="V331" s="131">
        <f>INDEX(Directory[],MATCH(tbl_deal[[#This Row],[Index]],Directory[Index],0),MATCH('DEAL DIRECTORY'!V$5,Directory[#Headers],0))</f>
        <v>0</v>
      </c>
      <c r="W331" s="129" t="str">
        <f>INDEX(Directory[],MATCH(tbl_deal[[#This Row],[Index]],Directory[Index],0),MATCH('DEAL DIRECTORY'!W$5,Directory[#Headers],0))</f>
        <v>直发</v>
      </c>
      <c r="X331" s="129" t="str">
        <f>INDEX(Directory[],MATCH(tbl_deal[[#This Row],[Index]],Directory[Index],0),MATCH('DEAL DIRECTORY'!X$5,Directory[#Headers],0))</f>
        <v>--</v>
      </c>
      <c r="Y331" s="129" t="str">
        <f>INDEX(Directory[],MATCH(tbl_deal[[#This Row],[Index]],Directory[Index],0),MATCH('DEAL DIRECTORY'!Y$5,Directory[#Headers],0))</f>
        <v>港交所;澳交所</v>
      </c>
      <c r="Z331" s="129" t="str">
        <f>INDEX(Directory[],MATCH(tbl_deal[[#This Row],[Index]],Directory[Index],0),MATCH('DEAL DIRECTORY'!Z$5,Directory[#Headers],0))</f>
        <v/>
      </c>
      <c r="AA331" s="129" t="str">
        <f>INDEX(Directory[],MATCH(tbl_deal[[#This Row],[Index]],Directory[Index],0),MATCH('DEAL DIRECTORY'!AA$5,Directory[#Headers],0))</f>
        <v/>
      </c>
      <c r="AB331" s="129" t="str">
        <f>INDEX(Directory[],MATCH(tbl_deal[[#This Row],[Index]],Directory[Index],0),MATCH('DEAL DIRECTORY'!AB$5,Directory[#Headers],0))</f>
        <v>BISL,港分</v>
      </c>
      <c r="AC331" s="129" t="str">
        <f>INDEX(Directory[],MATCH(tbl_deal[[#This Row],[Index]],Directory[Index],0),MATCH('DEAL DIRECTORY'!AC$5,Directory[#Headers],0))</f>
        <v>--</v>
      </c>
      <c r="AD331" s="129" t="str">
        <f>INDEX(Directory[],MATCH(tbl_deal[[#This Row],[Index]],Directory[Index],0),MATCH('DEAL DIRECTORY'!AD$5,Directory[#Headers],0))</f>
        <v>--</v>
      </c>
      <c r="AE331" s="129" t="str">
        <f>INDEX(Directory[],MATCH(tbl_deal[[#This Row],[Index]],Directory[Index],0),MATCH('DEAL DIRECTORY'!AE$5,Directory[#Headers],0))</f>
        <v>--</v>
      </c>
      <c r="AF331" s="129" t="str">
        <f>INDEX(Directory[],MATCH(tbl_deal[[#This Row],[Index]],Directory[Index],0),MATCH('DEAL DIRECTORY'!AF$5,Directory[#Headers],0))</f>
        <v>N</v>
      </c>
      <c r="AG331" s="129" t="str">
        <f>INDEX(Directory[],MATCH(tbl_deal[[#This Row],[Index]],Directory[Index],0),MATCH('DEAL DIRECTORY'!AG$5,Directory[#Headers],0))</f>
        <v>郑州城建集团投资有限公司</v>
      </c>
      <c r="AH331" s="129" t="str">
        <f>INDEX(Directory[],MATCH(tbl_deal[[#This Row],[Index]],Directory[Index],0),MATCH('DEAL DIRECTORY'!AH$5,Directory[#Headers],0))</f>
        <v>n/a</v>
      </c>
      <c r="AI331" s="129" t="str">
        <f>INDEX(Directory[],MATCH(tbl_deal[[#This Row],[Index]],Directory[Index],0),MATCH('DEAL DIRECTORY'!AI$5,Directory[#Headers],0))</f>
        <v>n/a</v>
      </c>
      <c r="AJ331" s="129" t="str">
        <f>INDEX(Directory[],MATCH(tbl_deal[[#This Row],[Index]],Directory[Index],0),MATCH('DEAL DIRECTORY'!AJ$5,Directory[#Headers],0))</f>
        <v>河南</v>
      </c>
      <c r="AK331" s="129" t="str">
        <f>INDEX(Directory[],MATCH(tbl_deal[[#This Row],[Index]],Directory[Index],0),MATCH('DEAL DIRECTORY'!AK$5,Directory[#Headers],0))</f>
        <v>郑州市</v>
      </c>
      <c r="AL331" s="129" t="str">
        <f>INDEX(Directory[],MATCH(tbl_deal[[#This Row],[Index]],Directory[Index],0),MATCH('DEAL DIRECTORY'!AL$5,Directory[#Headers],0))</f>
        <v>--</v>
      </c>
      <c r="AM331" s="129" t="str">
        <f>INDEX(Directory[],MATCH(tbl_deal[[#This Row],[Index]],Directory[Index],0),MATCH('DEAL DIRECTORY'!AM$5,Directory[#Headers],0))</f>
        <v>--</v>
      </c>
      <c r="AN331" s="129" t="str">
        <f>INDEX(Directory[],MATCH(tbl_deal[[#This Row],[Index]],Directory[Index],0),MATCH('DEAL DIRECTORY'!AN$5,Directory[#Headers],0))</f>
        <v>--</v>
      </c>
      <c r="AO331" s="132" t="str">
        <f>IF(ISBLANK(INDEX(Directory[],MATCH(tbl_deal[[#This Row],[Index]],Directory[Index],0),MATCH('DEAL DIRECTORY'!AO$5,Directory[#Headers],0))),"--",INDEX(Directory[],MATCH(tbl_deal[[#This Row],[Index]],Directory[Index],0),MATCH('DEAL DIRECTORY'!AO$5,Directory[#Headers],0)))</f>
        <v>--</v>
      </c>
      <c r="AP331" s="129">
        <f>INDEX(Directory[],MATCH(tbl_deal[[#This Row],[Index]],Directory[Index],0),MATCH('DEAL DIRECTORY'!AP$5,Directory[#Headers],0))</f>
        <v>2</v>
      </c>
      <c r="AQ331" s="129">
        <f>INDEX(Directory[],MATCH(tbl_deal[[#This Row],[Index]],Directory[Index],0),MATCH('DEAL DIRECTORY'!AQ$5,Directory[#Headers],0))</f>
        <v>13.864000000000001</v>
      </c>
      <c r="AR331" s="129">
        <f>INDEX(Directory[],MATCH(tbl_deal[[#This Row],[Index]],Directory[Index],0),MATCH('DEAL DIRECTORY'!AR$5,Directory[#Headers],0))</f>
        <v>15.504</v>
      </c>
      <c r="AS331" s="129" t="str">
        <f>INDEX(Directory[],MATCH(tbl_deal[[#This Row],[Index]],Directory[Index],0),MATCH('DEAL DIRECTORY'!AS$5,Directory[#Headers],0))</f>
        <v>地方国企</v>
      </c>
      <c r="AT331" s="129" t="str">
        <f>INDEX(Directory[],MATCH(tbl_deal[[#This Row],[Index]],Directory[Index],0),MATCH('DEAL DIRECTORY'!AT$5,Directory[#Headers],0))</f>
        <v>地方平台</v>
      </c>
      <c r="AU331" s="129" t="str">
        <f>INDEX(Directory[],MATCH(tbl_deal[[#This Row],[Index]],Directory[Index],0),MATCH('DEAL DIRECTORY'!AU$5,Directory[#Headers],0))</f>
        <v>基建</v>
      </c>
      <c r="AV331" s="129" t="str">
        <f>INDEX(Directory[],MATCH(tbl_deal[[#This Row],[Index]],Directory[Index],0),MATCH('DEAL DIRECTORY'!AV$5,Directory[#Headers],0))</f>
        <v>直发</v>
      </c>
      <c r="AW331" s="129" t="str">
        <f>INDEX(Directory[],MATCH(tbl_deal[[#This Row],[Index]],Directory[Index],0),MATCH('DEAL DIRECTORY'!AW$5,Directory[#Headers],0))</f>
        <v>投资级</v>
      </c>
      <c r="AX331" s="129" t="str">
        <f>INDEX(Directory[],MATCH(tbl_deal[[#This Row],[Index]],Directory[Index],0),MATCH('DEAL DIRECTORY'!AX$5,Directory[#Headers],0))</f>
        <v>≤2亿</v>
      </c>
      <c r="AY331" s="133" t="str">
        <f>INDEX(Directory[],MATCH(tbl_deal[[#This Row],[Index]],Directory[Index],0),MATCH('DEAL DIRECTORY'!AY$5,Directory[#Headers],0))</f>
        <v>20年</v>
      </c>
      <c r="AZ331" s="129" t="str">
        <f>INDEX(Directory[],MATCH(tbl_deal[[#This Row],[Index]],Directory[Index],0),MATCH('DEAL DIRECTORY'!AZ$5,Directory[#Headers],0))</f>
        <v>Q1</v>
      </c>
      <c r="BA331" s="129" t="str">
        <f>INDEX(Directory[],MATCH(tbl_deal[[#This Row],[Index]],Directory[Index],0),MATCH('DEAL DIRECTORY'!BA$5,Directory[#Headers],0))</f>
        <v>01月</v>
      </c>
      <c r="BB331" s="129" t="str">
        <f>INDEX(Directory[],MATCH(tbl_deal[[#This Row],[Index]],Directory[Index],0),MATCH('DEAL DIRECTORY'!BB$5,Directory[#Headers],0))</f>
        <v>SOE Creds</v>
      </c>
      <c r="BC331" s="129" t="str">
        <f>INDEX(Directory[],MATCH(tbl_deal[[#This Row],[Index]],Directory[Index],0),MATCH('DEAL DIRECTORY'!BC$5,Directory[#Headers],0))</f>
        <v>ZHENGZHOU URBAN CONSTRUCTION INVESTMENT GROUP CO LTD</v>
      </c>
      <c r="BD331" s="129" t="str">
        <f>INDEX(Directory[],MATCH(tbl_deal[[#This Row],[Index]],Directory[Index],0),MATCH('DEAL DIRECTORY'!BD$5,Directory[#Headers],0))</f>
        <v>XS2100019137</v>
      </c>
      <c r="BE331" s="137" t="str">
        <f>INDEX(Directory[],MATCH(tbl_deal[[#This Row],[Index]],Directory[Index],0),MATCH('DEAL DIRECTORY'!BE$5,Directory[#Headers],0))</f>
        <v>20年01月</v>
      </c>
      <c r="BF331" s="137" t="str">
        <f>INDEX(Directory[],MATCH(tbl_deal[[#This Row],[Index]],Directory[Index],0),MATCH('DEAL DIRECTORY'!BF$5,Directory[#Headers],0))</f>
        <v>郑州城建</v>
      </c>
      <c r="BG331" s="137" t="str">
        <f>INDEX(Directory[],MATCH(tbl_deal[[#This Row],[Index]],Directory[Index],0),MATCH('DEAL DIRECTORY'!BG$5,Directory[#Headers],0))</f>
        <v>--/--/BBB+</v>
      </c>
      <c r="BH331" s="137" t="str">
        <f>INDEX(Directory[],MATCH(tbl_deal[[#This Row],[Index]],Directory[Index],0),MATCH('DEAL DIRECTORY'!BH$5,Directory[#Headers],0))</f>
        <v>高级债</v>
      </c>
      <c r="BI331" s="137" t="str">
        <f>INDEX(Directory[],MATCH(tbl_deal[[#This Row],[Index]],Directory[Index],0),MATCH('DEAL DIRECTORY'!BI$5,Directory[#Headers],0))</f>
        <v>2亿美元</v>
      </c>
      <c r="BJ331" s="137" t="str">
        <f>INDEX(Directory[],MATCH(tbl_deal[[#This Row],[Index]],Directory[Index],0),MATCH('DEAL DIRECTORY'!BJ$5,Directory[#Headers],0))</f>
        <v>5年</v>
      </c>
      <c r="BK331" s="137" t="str">
        <f>INDEX(Directory[],MATCH(tbl_deal[[#This Row],[Index]],Directory[Index],0),MATCH('DEAL DIRECTORY'!BK$5,Directory[#Headers],0))</f>
        <v>3.8%</v>
      </c>
      <c r="BL331" s="137" t="str">
        <f>INDEX(Directory[],MATCH(tbl_deal[[#This Row],[Index]],Directory[Index],0),MATCH('DEAL DIRECTORY'!BL$5,Directory[#Headers],0))</f>
        <v>账簿管理人</v>
      </c>
      <c r="BM331" s="129" t="str">
        <f>INDEX(Directory[],MATCH(tbl_deal[[#This Row],[Index]],Directory[Index],0),MATCH('DEAL DIRECTORY'!BM$5,Directory[#Headers],0))</f>
        <v/>
      </c>
      <c r="BN331" s="4"/>
      <c r="BO331" s="4"/>
      <c r="BP331" s="4"/>
    </row>
    <row r="332" spans="3:68" ht="20.25" customHeight="1" x14ac:dyDescent="0.25">
      <c r="C332" s="129">
        <f>Directory[[#This Row],[Index]]</f>
        <v>139</v>
      </c>
      <c r="D332" s="130">
        <f>INDEX(Directory[],MATCH(tbl_deal[[#This Row],[Index]],Directory[Index],0),MATCH('DEAL DIRECTORY'!D$5,Directory[#Headers],0))</f>
        <v>43837</v>
      </c>
      <c r="E332" s="129" t="str">
        <f>INDEX(Directory[],MATCH(tbl_deal[[#This Row],[Index]],Directory[Index],0),MATCH('DEAL DIRECTORY'!E$5,Directory[#Headers],0))</f>
        <v/>
      </c>
      <c r="F332" s="129" t="str">
        <f>INDEX(Directory[],MATCH(tbl_deal[[#This Row],[Index]],Directory[Index],0),MATCH('DEAL DIRECTORY'!F$5,Directory[#Headers],0))</f>
        <v/>
      </c>
      <c r="G332" s="129" t="str">
        <f>INDEX(Directory[],MATCH(tbl_deal[[#This Row],[Index]],Directory[Index],0),MATCH('DEAL DIRECTORY'!G$5,Directory[#Headers],0))</f>
        <v>Olaf</v>
      </c>
      <c r="H332" s="135" t="str">
        <f>IF(tbl_deal[[#This Row],[FolderPath]]="","",HYPERLINK(tbl_deal[[#This Row],[FolderPath]],"📂"))</f>
        <v/>
      </c>
      <c r="I332" s="129" t="str">
        <f>INDEX(Directory[],MATCH(tbl_deal[[#This Row],[Index]],Directory[Index],0),MATCH('DEAL DIRECTORY'!I$5,Directory[#Headers],0))</f>
        <v>JGC</v>
      </c>
      <c r="J332" s="129" t="str">
        <f>INDEX(Directory[],MATCH(tbl_deal[[#This Row],[Index]],Directory[Index],0),MATCH('DEAL DIRECTORY'!J$5,Directory[#Headers],0))</f>
        <v>n/a</v>
      </c>
      <c r="K332" s="129" t="str">
        <f>INDEX(Directory[],MATCH(tbl_deal[[#This Row],[Index]],Directory[Index],0),MATCH('DEAL DIRECTORY'!K$5,Directory[#Headers],0))</f>
        <v>n/a</v>
      </c>
      <c r="L332" s="129">
        <f>INDEX(Directory[],MATCH(tbl_deal[[#This Row],[Index]],Directory[Index],0),MATCH('DEAL DIRECTORY'!L$5,Directory[#Headers],0))</f>
        <v>1</v>
      </c>
      <c r="M332" s="129" t="str">
        <f>INDEX(Directory[],MATCH(tbl_deal[[#This Row],[Index]],Directory[Index],0),MATCH('DEAL DIRECTORY'!M$5,Directory[#Headers],0))</f>
        <v>旭辉控股</v>
      </c>
      <c r="N332" s="129" t="str">
        <f>INDEX(Directory[],MATCH(tbl_deal[[#This Row],[Index]],Directory[Index],0),MATCH('DEAL DIRECTORY'!N$5,Directory[#Headers],0))</f>
        <v>--/BB-/BB</v>
      </c>
      <c r="O332" s="129" t="str">
        <f>INDEX(Directory[],MATCH(tbl_deal[[#This Row],[Index]],Directory[Index],0),MATCH('DEAL DIRECTORY'!O$5,Directory[#Headers],0))</f>
        <v>USD</v>
      </c>
      <c r="P332" s="129">
        <f>INDEX(Directory[],MATCH(tbl_deal[[#This Row],[Index]],Directory[Index],0),MATCH('DEAL DIRECTORY'!P$5,Directory[#Headers],0))</f>
        <v>5.67</v>
      </c>
      <c r="Q332" s="129" t="str">
        <f>INDEX(Directory[],MATCH(tbl_deal[[#This Row],[Index]],Directory[Index],0),MATCH('DEAL DIRECTORY'!Q$5,Directory[#Headers],0))</f>
        <v>5.5</v>
      </c>
      <c r="R332" s="129" t="str">
        <f>INDEX(Directory[],MATCH(tbl_deal[[#This Row],[Index]],Directory[Index],0),MATCH('DEAL DIRECTORY'!R$5,Directory[#Headers],0))</f>
        <v>6%</v>
      </c>
      <c r="S332" s="129" t="str">
        <f>INDEX(Directory[],MATCH(tbl_deal[[#This Row],[Index]],Directory[Index],0),MATCH('DEAL DIRECTORY'!S$5,Directory[#Headers],0))</f>
        <v>6.5%a</v>
      </c>
      <c r="T332" s="129" t="str">
        <f>INDEX(Directory[],MATCH(tbl_deal[[#This Row],[Index]],Directory[Index],0),MATCH('DEAL DIRECTORY'!T$5,Directory[#Headers],0))</f>
        <v>n/a</v>
      </c>
      <c r="U332" s="129" t="str">
        <f>INDEX(Directory[],MATCH(tbl_deal[[#This Row],[Index]],Directory[Index],0),MATCH('DEAL DIRECTORY'!U$5,Directory[#Headers],0))</f>
        <v>--</v>
      </c>
      <c r="V332" s="129">
        <f>INDEX(Directory[],MATCH(tbl_deal[[#This Row],[Index]],Directory[Index],0),MATCH('DEAL DIRECTORY'!V$5,Directory[#Headers],0))</f>
        <v>0</v>
      </c>
      <c r="W332" s="129" t="str">
        <f>INDEX(Directory[],MATCH(tbl_deal[[#This Row],[Index]],Directory[Index],0),MATCH('DEAL DIRECTORY'!W$5,Directory[#Headers],0))</f>
        <v>直发(红筹)</v>
      </c>
      <c r="X332" s="129" t="str">
        <f>INDEX(Directory[],MATCH(tbl_deal[[#This Row],[Index]],Directory[Index],0),MATCH('DEAL DIRECTORY'!X$5,Directory[#Headers],0))</f>
        <v>--</v>
      </c>
      <c r="Y332" s="129" t="str">
        <f>INDEX(Directory[],MATCH(tbl_deal[[#This Row],[Index]],Directory[Index],0),MATCH('DEAL DIRECTORY'!Y$5,Directory[#Headers],0))</f>
        <v>港交所</v>
      </c>
      <c r="Z332" s="129" t="str">
        <f>INDEX(Directory[],MATCH(tbl_deal[[#This Row],[Index]],Directory[Index],0),MATCH('DEAL DIRECTORY'!Z$5,Directory[#Headers],0))</f>
        <v/>
      </c>
      <c r="AA332" s="129" t="str">
        <f>INDEX(Directory[],MATCH(tbl_deal[[#This Row],[Index]],Directory[Index],0),MATCH('DEAL DIRECTORY'!AA$5,Directory[#Headers],0))</f>
        <v/>
      </c>
      <c r="AB332" s="129" t="str">
        <f>INDEX(Directory[],MATCH(tbl_deal[[#This Row],[Index]],Directory[Index],0),MATCH('DEAL DIRECTORY'!AB$5,Directory[#Headers],0))</f>
        <v>BISL,港分</v>
      </c>
      <c r="AC332" s="129" t="str">
        <f>INDEX(Directory[],MATCH(tbl_deal[[#This Row],[Index]],Directory[Index],0),MATCH('DEAL DIRECTORY'!AC$5,Directory[#Headers],0))</f>
        <v>--</v>
      </c>
      <c r="AD332" s="129" t="str">
        <f>INDEX(Directory[],MATCH(tbl_deal[[#This Row],[Index]],Directory[Index],0),MATCH('DEAL DIRECTORY'!AD$5,Directory[#Headers],0))</f>
        <v>--</v>
      </c>
      <c r="AE332" s="129" t="str">
        <f>INDEX(Directory[],MATCH(tbl_deal[[#This Row],[Index]],Directory[Index],0),MATCH('DEAL DIRECTORY'!AE$5,Directory[#Headers],0))</f>
        <v>--</v>
      </c>
      <c r="AF332" s="129" t="str">
        <f>INDEX(Directory[],MATCH(tbl_deal[[#This Row],[Index]],Directory[Index],0),MATCH('DEAL DIRECTORY'!AF$5,Directory[#Headers],0))</f>
        <v>N</v>
      </c>
      <c r="AG332" s="129" t="str">
        <f>INDEX(Directory[],MATCH(tbl_deal[[#This Row],[Index]],Directory[Index],0),MATCH('DEAL DIRECTORY'!AG$5,Directory[#Headers],0))</f>
        <v>旭辉控股(集团)有限公司</v>
      </c>
      <c r="AH332" s="129" t="str">
        <f>INDEX(Directory[],MATCH(tbl_deal[[#This Row],[Index]],Directory[Index],0),MATCH('DEAL DIRECTORY'!AH$5,Directory[#Headers],0))</f>
        <v>n/a</v>
      </c>
      <c r="AI332" s="129" t="str">
        <f>INDEX(Directory[],MATCH(tbl_deal[[#This Row],[Index]],Directory[Index],0),MATCH('DEAL DIRECTORY'!AI$5,Directory[#Headers],0))</f>
        <v>n/a</v>
      </c>
      <c r="AJ332" s="129" t="str">
        <f>INDEX(Directory[],MATCH(tbl_deal[[#This Row],[Index]],Directory[Index],0),MATCH('DEAL DIRECTORY'!AJ$5,Directory[#Headers],0))</f>
        <v>上海</v>
      </c>
      <c r="AK332" s="129" t="str">
        <f>INDEX(Directory[],MATCH(tbl_deal[[#This Row],[Index]],Directory[Index],0),MATCH('DEAL DIRECTORY'!AK$5,Directory[#Headers],0))</f>
        <v>--</v>
      </c>
      <c r="AL332" s="129" t="str">
        <f>INDEX(Directory[],MATCH(tbl_deal[[#This Row],[Index]],Directory[Index],0),MATCH('DEAL DIRECTORY'!AL$5,Directory[#Headers],0))</f>
        <v>--</v>
      </c>
      <c r="AM332" s="129" t="str">
        <f>INDEX(Directory[],MATCH(tbl_deal[[#This Row],[Index]],Directory[Index],0),MATCH('DEAL DIRECTORY'!AM$5,Directory[#Headers],0))</f>
        <v>--</v>
      </c>
      <c r="AN332" s="129" t="str">
        <f>INDEX(Directory[],MATCH(tbl_deal[[#This Row],[Index]],Directory[Index],0),MATCH('DEAL DIRECTORY'!AN$5,Directory[#Headers],0))</f>
        <v>--</v>
      </c>
      <c r="AO332" s="129" t="str">
        <f>IF(ISBLANK(INDEX(Directory[],MATCH(tbl_deal[[#This Row],[Index]],Directory[Index],0),MATCH('DEAL DIRECTORY'!AO$5,Directory[#Headers],0))),"--",INDEX(Directory[],MATCH(tbl_deal[[#This Row],[Index]],Directory[Index],0),MATCH('DEAL DIRECTORY'!AO$5,Directory[#Headers],0)))</f>
        <v>--</v>
      </c>
      <c r="AP332" s="133">
        <f>INDEX(Directory[],MATCH(tbl_deal[[#This Row],[Index]],Directory[Index],0),MATCH('DEAL DIRECTORY'!AP$5,Directory[#Headers],0))</f>
        <v>5.67</v>
      </c>
      <c r="AQ332" s="129">
        <f>INDEX(Directory[],MATCH(tbl_deal[[#This Row],[Index]],Directory[Index],0),MATCH('DEAL DIRECTORY'!AQ$5,Directory[#Headers],0))</f>
        <v>39.380000000000003</v>
      </c>
      <c r="AR332" s="129">
        <f>INDEX(Directory[],MATCH(tbl_deal[[#This Row],[Index]],Directory[Index],0),MATCH('DEAL DIRECTORY'!AR$5,Directory[#Headers],0))</f>
        <v>43.953000000000003</v>
      </c>
      <c r="AS332" s="129" t="str">
        <f>INDEX(Directory[],MATCH(tbl_deal[[#This Row],[Index]],Directory[Index],0),MATCH('DEAL DIRECTORY'!AS$5,Directory[#Headers],0))</f>
        <v>民企</v>
      </c>
      <c r="AT332" s="129" t="str">
        <f>INDEX(Directory[],MATCH(tbl_deal[[#This Row],[Index]],Directory[Index],0),MATCH('DEAL DIRECTORY'!AT$5,Directory[#Headers],0))</f>
        <v>房地产</v>
      </c>
      <c r="AU332" s="129" t="str">
        <f>INDEX(Directory[],MATCH(tbl_deal[[#This Row],[Index]],Directory[Index],0),MATCH('DEAL DIRECTORY'!AU$5,Directory[#Headers],0))</f>
        <v>--</v>
      </c>
      <c r="AV332" s="129" t="str">
        <f>INDEX(Directory[],MATCH(tbl_deal[[#This Row],[Index]],Directory[Index],0),MATCH('DEAL DIRECTORY'!AV$5,Directory[#Headers],0))</f>
        <v>红筹</v>
      </c>
      <c r="AW332" s="129" t="str">
        <f>INDEX(Directory[],MATCH(tbl_deal[[#This Row],[Index]],Directory[Index],0),MATCH('DEAL DIRECTORY'!AW$5,Directory[#Headers],0))</f>
        <v>高收益</v>
      </c>
      <c r="AX332" s="129" t="str">
        <f>INDEX(Directory[],MATCH(tbl_deal[[#This Row],[Index]],Directory[Index],0),MATCH('DEAL DIRECTORY'!AX$5,Directory[#Headers],0))</f>
        <v>&gt;5亿</v>
      </c>
      <c r="AY332" s="129" t="str">
        <f>INDEX(Directory[],MATCH(tbl_deal[[#This Row],[Index]],Directory[Index],0),MATCH('DEAL DIRECTORY'!AY$5,Directory[#Headers],0))</f>
        <v>20年</v>
      </c>
      <c r="AZ332" s="129" t="str">
        <f>INDEX(Directory[],MATCH(tbl_deal[[#This Row],[Index]],Directory[Index],0),MATCH('DEAL DIRECTORY'!AZ$5,Directory[#Headers],0))</f>
        <v>Q1</v>
      </c>
      <c r="BA332" s="129" t="str">
        <f>INDEX(Directory[],MATCH(tbl_deal[[#This Row],[Index]],Directory[Index],0),MATCH('DEAL DIRECTORY'!BA$5,Directory[#Headers],0))</f>
        <v>01月</v>
      </c>
      <c r="BB332" s="129" t="str">
        <f>INDEX(Directory[],MATCH(tbl_deal[[#This Row],[Index]],Directory[Index],0),MATCH('DEAL DIRECTORY'!BB$5,Directory[#Headers],0))</f>
        <v>--</v>
      </c>
      <c r="BC332" s="129" t="str">
        <f>INDEX(Directory[],MATCH(tbl_deal[[#This Row],[Index]],Directory[Index],0),MATCH('DEAL DIRECTORY'!BC$5,Directory[#Headers],0))</f>
        <v>CIFI HOLDINGS GROUP CO LTD</v>
      </c>
      <c r="BD332" s="129" t="str">
        <f>INDEX(Directory[],MATCH(tbl_deal[[#This Row],[Index]],Directory[Index],0),MATCH('DEAL DIRECTORY'!BD$5,Directory[#Headers],0))</f>
        <v>XS2099272846</v>
      </c>
      <c r="BE332" s="137" t="str">
        <f>INDEX(Directory[],MATCH(tbl_deal[[#This Row],[Index]],Directory[Index],0),MATCH('DEAL DIRECTORY'!BE$5,Directory[#Headers],0))</f>
        <v>20年01月</v>
      </c>
      <c r="BF332" s="137" t="str">
        <f>INDEX(Directory[],MATCH(tbl_deal[[#This Row],[Index]],Directory[Index],0),MATCH('DEAL DIRECTORY'!BF$5,Directory[#Headers],0))</f>
        <v>旭辉控股</v>
      </c>
      <c r="BG332" s="137" t="str">
        <f>INDEX(Directory[],MATCH(tbl_deal[[#This Row],[Index]],Directory[Index],0),MATCH('DEAL DIRECTORY'!BG$5,Directory[#Headers],0))</f>
        <v>--/BB-/BB</v>
      </c>
      <c r="BH332" s="137" t="str">
        <f>INDEX(Directory[],MATCH(tbl_deal[[#This Row],[Index]],Directory[Index],0),MATCH('DEAL DIRECTORY'!BH$5,Directory[#Headers],0))</f>
        <v>高级债</v>
      </c>
      <c r="BI332" s="137" t="str">
        <f>INDEX(Directory[],MATCH(tbl_deal[[#This Row],[Index]],Directory[Index],0),MATCH('DEAL DIRECTORY'!BI$5,Directory[#Headers],0))</f>
        <v>5.67亿美元</v>
      </c>
      <c r="BJ332" s="137" t="str">
        <f>INDEX(Directory[],MATCH(tbl_deal[[#This Row],[Index]],Directory[Index],0),MATCH('DEAL DIRECTORY'!BJ$5,Directory[#Headers],0))</f>
        <v>5.5年</v>
      </c>
      <c r="BK332" s="137" t="str">
        <f>INDEX(Directory[],MATCH(tbl_deal[[#This Row],[Index]],Directory[Index],0),MATCH('DEAL DIRECTORY'!BK$5,Directory[#Headers],0))</f>
        <v>6%</v>
      </c>
      <c r="BL332" s="137" t="str">
        <f>INDEX(Directory[],MATCH(tbl_deal[[#This Row],[Index]],Directory[Index],0),MATCH('DEAL DIRECTORY'!BL$5,Directory[#Headers],0))</f>
        <v>全球协调人</v>
      </c>
      <c r="BM332" s="129" t="str">
        <f>INDEX(Directory[],MATCH(tbl_deal[[#This Row],[Index]],Directory[Index],0),MATCH('DEAL DIRECTORY'!BM$5,Directory[#Headers],0))</f>
        <v/>
      </c>
      <c r="BN332" s="4"/>
      <c r="BO332" s="4"/>
      <c r="BP332" s="4"/>
    </row>
    <row r="333" spans="3:68" ht="20.25" customHeight="1" x14ac:dyDescent="0.25">
      <c r="C333" s="129">
        <f>Directory[[#This Row],[Index]]</f>
        <v>138</v>
      </c>
      <c r="D333" s="130">
        <f>INDEX(Directory[],MATCH(tbl_deal[[#This Row],[Index]],Directory[Index],0),MATCH('DEAL DIRECTORY'!D$5,Directory[#Headers],0))</f>
        <v>43805</v>
      </c>
      <c r="E333" s="129" t="str">
        <f>INDEX(Directory[],MATCH(tbl_deal[[#This Row],[Index]],Directory[Index],0),MATCH('DEAL DIRECTORY'!E$5,Directory[#Headers],0))</f>
        <v/>
      </c>
      <c r="F333" s="129" t="str">
        <f>INDEX(Directory[],MATCH(tbl_deal[[#This Row],[Index]],Directory[Index],0),MATCH('DEAL DIRECTORY'!F$5,Directory[#Headers],0))</f>
        <v/>
      </c>
      <c r="G333" s="129" t="str">
        <f>INDEX(Directory[],MATCH(tbl_deal[[#This Row],[Index]],Directory[Index],0),MATCH('DEAL DIRECTORY'!G$5,Directory[#Headers],0))</f>
        <v>Longma II</v>
      </c>
      <c r="H333" s="135" t="str">
        <f>IF(tbl_deal[[#This Row],[FolderPath]]="","",HYPERLINK(tbl_deal[[#This Row],[FolderPath]],"📂"))</f>
        <v/>
      </c>
      <c r="I333" s="129" t="str">
        <f>INDEX(Directory[],MATCH(tbl_deal[[#This Row],[Index]],Directory[Index],0),MATCH('DEAL DIRECTORY'!I$5,Directory[#Headers],0))</f>
        <v>JBR</v>
      </c>
      <c r="J333" s="129" t="str">
        <f>INDEX(Directory[],MATCH(tbl_deal[[#This Row],[Index]],Directory[Index],0),MATCH('DEAL DIRECTORY'!J$5,Directory[#Headers],0))</f>
        <v>n/a</v>
      </c>
      <c r="K333" s="129" t="str">
        <f>INDEX(Directory[],MATCH(tbl_deal[[#This Row],[Index]],Directory[Index],0),MATCH('DEAL DIRECTORY'!K$5,Directory[#Headers],0))</f>
        <v>n/a</v>
      </c>
      <c r="L333" s="129">
        <f>INDEX(Directory[],MATCH(tbl_deal[[#This Row],[Index]],Directory[Index],0),MATCH('DEAL DIRECTORY'!L$5,Directory[#Headers],0))</f>
        <v>1</v>
      </c>
      <c r="M333" s="129" t="str">
        <f>INDEX(Directory[],MATCH(tbl_deal[[#This Row],[Index]],Directory[Index],0),MATCH('DEAL DIRECTORY'!M$5,Directory[#Headers],0))</f>
        <v>新沂城投</v>
      </c>
      <c r="N333" s="129" t="str">
        <f>INDEX(Directory[],MATCH(tbl_deal[[#This Row],[Index]],Directory[Index],0),MATCH('DEAL DIRECTORY'!N$5,Directory[#Headers],0))</f>
        <v>--/--/BB-</v>
      </c>
      <c r="O333" s="129" t="str">
        <f>INDEX(Directory[],MATCH(tbl_deal[[#This Row],[Index]],Directory[Index],0),MATCH('DEAL DIRECTORY'!O$5,Directory[#Headers],0))</f>
        <v>USD</v>
      </c>
      <c r="P333" s="129">
        <f>INDEX(Directory[],MATCH(tbl_deal[[#This Row],[Index]],Directory[Index],0),MATCH('DEAL DIRECTORY'!P$5,Directory[#Headers],0))</f>
        <v>1</v>
      </c>
      <c r="Q333" s="129" t="str">
        <f>INDEX(Directory[],MATCH(tbl_deal[[#This Row],[Index]],Directory[Index],0),MATCH('DEAL DIRECTORY'!Q$5,Directory[#Headers],0))</f>
        <v>3</v>
      </c>
      <c r="R333" s="129" t="str">
        <f>INDEX(Directory[],MATCH(tbl_deal[[#This Row],[Index]],Directory[Index],0),MATCH('DEAL DIRECTORY'!R$5,Directory[#Headers],0))</f>
        <v>7%</v>
      </c>
      <c r="S333" s="129" t="str">
        <f>INDEX(Directory[],MATCH(tbl_deal[[#This Row],[Index]],Directory[Index],0),MATCH('DEAL DIRECTORY'!S$5,Directory[#Headers],0))</f>
        <v>--</v>
      </c>
      <c r="T333" s="129" t="str">
        <f>INDEX(Directory[],MATCH(tbl_deal[[#This Row],[Index]],Directory[Index],0),MATCH('DEAL DIRECTORY'!T$5,Directory[#Headers],0))</f>
        <v>n/a</v>
      </c>
      <c r="U333" s="129" t="str">
        <f>INDEX(Directory[],MATCH(tbl_deal[[#This Row],[Index]],Directory[Index],0),MATCH('DEAL DIRECTORY'!U$5,Directory[#Headers],0))</f>
        <v>--</v>
      </c>
      <c r="V333" s="131">
        <f>INDEX(Directory[],MATCH(tbl_deal[[#This Row],[Index]],Directory[Index],0),MATCH('DEAL DIRECTORY'!V$5,Directory[#Headers],0))</f>
        <v>0</v>
      </c>
      <c r="W333" s="129" t="str">
        <f>INDEX(Directory[],MATCH(tbl_deal[[#This Row],[Index]],Directory[Index],0),MATCH('DEAL DIRECTORY'!W$5,Directory[#Headers],0))</f>
        <v>担保</v>
      </c>
      <c r="X333" s="129" t="str">
        <f>INDEX(Directory[],MATCH(tbl_deal[[#This Row],[Index]],Directory[Index],0),MATCH('DEAL DIRECTORY'!X$5,Directory[#Headers],0))</f>
        <v>--</v>
      </c>
      <c r="Y333" s="129" t="str">
        <f>INDEX(Directory[],MATCH(tbl_deal[[#This Row],[Index]],Directory[Index],0),MATCH('DEAL DIRECTORY'!Y$5,Directory[#Headers],0))</f>
        <v>港交所</v>
      </c>
      <c r="Z333" s="129" t="str">
        <f>INDEX(Directory[],MATCH(tbl_deal[[#This Row],[Index]],Directory[Index],0),MATCH('DEAL DIRECTORY'!Z$5,Directory[#Headers],0))</f>
        <v/>
      </c>
      <c r="AA333" s="129" t="str">
        <f>INDEX(Directory[],MATCH(tbl_deal[[#This Row],[Index]],Directory[Index],0),MATCH('DEAL DIRECTORY'!AA$5,Directory[#Headers],0))</f>
        <v/>
      </c>
      <c r="AB333" s="129" t="str">
        <f>INDEX(Directory[],MATCH(tbl_deal[[#This Row],[Index]],Directory[Index],0),MATCH('DEAL DIRECTORY'!AB$5,Directory[#Headers],0))</f>
        <v>BISL,港分</v>
      </c>
      <c r="AC333" s="129" t="str">
        <f>INDEX(Directory[],MATCH(tbl_deal[[#This Row],[Index]],Directory[Index],0),MATCH('DEAL DIRECTORY'!AC$5,Directory[#Headers],0))</f>
        <v>--</v>
      </c>
      <c r="AD333" s="129" t="str">
        <f>INDEX(Directory[],MATCH(tbl_deal[[#This Row],[Index]],Directory[Index],0),MATCH('DEAL DIRECTORY'!AD$5,Directory[#Headers],0))</f>
        <v>--</v>
      </c>
      <c r="AE333" s="129" t="str">
        <f>INDEX(Directory[],MATCH(tbl_deal[[#This Row],[Index]],Directory[Index],0),MATCH('DEAL DIRECTORY'!AE$5,Directory[#Headers],0))</f>
        <v>--</v>
      </c>
      <c r="AF333" s="129" t="str">
        <f>INDEX(Directory[],MATCH(tbl_deal[[#This Row],[Index]],Directory[Index],0),MATCH('DEAL DIRECTORY'!AF$5,Directory[#Headers],0))</f>
        <v>N</v>
      </c>
      <c r="AG333" s="129" t="str">
        <f>INDEX(Directory[],MATCH(tbl_deal[[#This Row],[Index]],Directory[Index],0),MATCH('DEAL DIRECTORY'!AG$5,Directory[#Headers],0))</f>
        <v>新沂市城市投资发展集团有限公司</v>
      </c>
      <c r="AH333" s="129" t="str">
        <f>INDEX(Directory[],MATCH(tbl_deal[[#This Row],[Index]],Directory[Index],0),MATCH('DEAL DIRECTORY'!AH$5,Directory[#Headers],0))</f>
        <v>n/a</v>
      </c>
      <c r="AI333" s="129" t="str">
        <f>INDEX(Directory[],MATCH(tbl_deal[[#This Row],[Index]],Directory[Index],0),MATCH('DEAL DIRECTORY'!AI$5,Directory[#Headers],0))</f>
        <v>n/a</v>
      </c>
      <c r="AJ333" s="129" t="str">
        <f>INDEX(Directory[],MATCH(tbl_deal[[#This Row],[Index]],Directory[Index],0),MATCH('DEAL DIRECTORY'!AJ$5,Directory[#Headers],0))</f>
        <v>江苏</v>
      </c>
      <c r="AK333" s="129" t="str">
        <f>INDEX(Directory[],MATCH(tbl_deal[[#This Row],[Index]],Directory[Index],0),MATCH('DEAL DIRECTORY'!AK$5,Directory[#Headers],0))</f>
        <v>徐州市</v>
      </c>
      <c r="AL333" s="129" t="str">
        <f>INDEX(Directory[],MATCH(tbl_deal[[#This Row],[Index]],Directory[Index],0),MATCH('DEAL DIRECTORY'!AL$5,Directory[#Headers],0))</f>
        <v>新沂市</v>
      </c>
      <c r="AM333" s="129" t="str">
        <f>INDEX(Directory[],MATCH(tbl_deal[[#This Row],[Index]],Directory[Index],0),MATCH('DEAL DIRECTORY'!AM$5,Directory[#Headers],0))</f>
        <v>--</v>
      </c>
      <c r="AN333" s="129" t="str">
        <f>INDEX(Directory[],MATCH(tbl_deal[[#This Row],[Index]],Directory[Index],0),MATCH('DEAL DIRECTORY'!AN$5,Directory[#Headers],0))</f>
        <v>--</v>
      </c>
      <c r="AO333" s="132" t="str">
        <f>IF(ISBLANK(INDEX(Directory[],MATCH(tbl_deal[[#This Row],[Index]],Directory[Index],0),MATCH('DEAL DIRECTORY'!AO$5,Directory[#Headers],0))),"--",INDEX(Directory[],MATCH(tbl_deal[[#This Row],[Index]],Directory[Index],0),MATCH('DEAL DIRECTORY'!AO$5,Directory[#Headers],0)))</f>
        <v>--</v>
      </c>
      <c r="AP333" s="129">
        <f>INDEX(Directory[],MATCH(tbl_deal[[#This Row],[Index]],Directory[Index],0),MATCH('DEAL DIRECTORY'!AP$5,Directory[#Headers],0))</f>
        <v>1</v>
      </c>
      <c r="AQ333" s="129">
        <f>INDEX(Directory[],MATCH(tbl_deal[[#This Row],[Index]],Directory[Index],0),MATCH('DEAL DIRECTORY'!AQ$5,Directory[#Headers],0))</f>
        <v>7.0350000000000001</v>
      </c>
      <c r="AR333" s="129">
        <f>INDEX(Directory[],MATCH(tbl_deal[[#This Row],[Index]],Directory[Index],0),MATCH('DEAL DIRECTORY'!AR$5,Directory[#Headers],0))</f>
        <v>7.8129999999999997</v>
      </c>
      <c r="AS333" s="129" t="str">
        <f>INDEX(Directory[],MATCH(tbl_deal[[#This Row],[Index]],Directory[Index],0),MATCH('DEAL DIRECTORY'!AS$5,Directory[#Headers],0))</f>
        <v>地方国企</v>
      </c>
      <c r="AT333" s="129" t="str">
        <f>INDEX(Directory[],MATCH(tbl_deal[[#This Row],[Index]],Directory[Index],0),MATCH('DEAL DIRECTORY'!AT$5,Directory[#Headers],0))</f>
        <v>地方平台</v>
      </c>
      <c r="AU333" s="129" t="str">
        <f>INDEX(Directory[],MATCH(tbl_deal[[#This Row],[Index]],Directory[Index],0),MATCH('DEAL DIRECTORY'!AU$5,Directory[#Headers],0))</f>
        <v>基建</v>
      </c>
      <c r="AV333" s="129" t="str">
        <f>INDEX(Directory[],MATCH(tbl_deal[[#This Row],[Index]],Directory[Index],0),MATCH('DEAL DIRECTORY'!AV$5,Directory[#Headers],0))</f>
        <v>担保</v>
      </c>
      <c r="AW333" s="129" t="str">
        <f>INDEX(Directory[],MATCH(tbl_deal[[#This Row],[Index]],Directory[Index],0),MATCH('DEAL DIRECTORY'!AW$5,Directory[#Headers],0))</f>
        <v>高收益</v>
      </c>
      <c r="AX333" s="129" t="str">
        <f>INDEX(Directory[],MATCH(tbl_deal[[#This Row],[Index]],Directory[Index],0),MATCH('DEAL DIRECTORY'!AX$5,Directory[#Headers],0))</f>
        <v>≤2亿</v>
      </c>
      <c r="AY333" s="133" t="str">
        <f>INDEX(Directory[],MATCH(tbl_deal[[#This Row],[Index]],Directory[Index],0),MATCH('DEAL DIRECTORY'!AY$5,Directory[#Headers],0))</f>
        <v>19年</v>
      </c>
      <c r="AZ333" s="129" t="str">
        <f>INDEX(Directory[],MATCH(tbl_deal[[#This Row],[Index]],Directory[Index],0),MATCH('DEAL DIRECTORY'!AZ$5,Directory[#Headers],0))</f>
        <v>Q4</v>
      </c>
      <c r="BA333" s="129" t="str">
        <f>INDEX(Directory[],MATCH(tbl_deal[[#This Row],[Index]],Directory[Index],0),MATCH('DEAL DIRECTORY'!BA$5,Directory[#Headers],0))</f>
        <v>12月</v>
      </c>
      <c r="BB333" s="129" t="str">
        <f>INDEX(Directory[],MATCH(tbl_deal[[#This Row],[Index]],Directory[Index],0),MATCH('DEAL DIRECTORY'!BB$5,Directory[#Headers],0))</f>
        <v>SOE Creds</v>
      </c>
      <c r="BC333" s="129" t="str">
        <f>INDEX(Directory[],MATCH(tbl_deal[[#This Row],[Index]],Directory[Index],0),MATCH('DEAL DIRECTORY'!BC$5,Directory[#Headers],0))</f>
        <v>XINGANG INTERNATIONAL HOLDINGS LTD</v>
      </c>
      <c r="BD333" s="129" t="str">
        <f>INDEX(Directory[],MATCH(tbl_deal[[#This Row],[Index]],Directory[Index],0),MATCH('DEAL DIRECTORY'!BD$5,Directory[#Headers],0))</f>
        <v>XS2081459161</v>
      </c>
      <c r="BE333" s="137" t="str">
        <f>INDEX(Directory[],MATCH(tbl_deal[[#This Row],[Index]],Directory[Index],0),MATCH('DEAL DIRECTORY'!BE$5,Directory[#Headers],0))</f>
        <v>19年12月</v>
      </c>
      <c r="BF333" s="137" t="str">
        <f>INDEX(Directory[],MATCH(tbl_deal[[#This Row],[Index]],Directory[Index],0),MATCH('DEAL DIRECTORY'!BF$5,Directory[#Headers],0))</f>
        <v>新沂城投</v>
      </c>
      <c r="BG333" s="137" t="str">
        <f>INDEX(Directory[],MATCH(tbl_deal[[#This Row],[Index]],Directory[Index],0),MATCH('DEAL DIRECTORY'!BG$5,Directory[#Headers],0))</f>
        <v>--/--/BB-</v>
      </c>
      <c r="BH333" s="137" t="str">
        <f>INDEX(Directory[],MATCH(tbl_deal[[#This Row],[Index]],Directory[Index],0),MATCH('DEAL DIRECTORY'!BH$5,Directory[#Headers],0))</f>
        <v>高级债</v>
      </c>
      <c r="BI333" s="137" t="str">
        <f>INDEX(Directory[],MATCH(tbl_deal[[#This Row],[Index]],Directory[Index],0),MATCH('DEAL DIRECTORY'!BI$5,Directory[#Headers],0))</f>
        <v>1亿美元</v>
      </c>
      <c r="BJ333" s="137" t="str">
        <f>INDEX(Directory[],MATCH(tbl_deal[[#This Row],[Index]],Directory[Index],0),MATCH('DEAL DIRECTORY'!BJ$5,Directory[#Headers],0))</f>
        <v>3年</v>
      </c>
      <c r="BK333" s="137" t="str">
        <f>INDEX(Directory[],MATCH(tbl_deal[[#This Row],[Index]],Directory[Index],0),MATCH('DEAL DIRECTORY'!BK$5,Directory[#Headers],0))</f>
        <v>7%</v>
      </c>
      <c r="BL333" s="137" t="str">
        <f>INDEX(Directory[],MATCH(tbl_deal[[#This Row],[Index]],Directory[Index],0),MATCH('DEAL DIRECTORY'!BL$5,Directory[#Headers],0))</f>
        <v>账簿管理人</v>
      </c>
      <c r="BM333" s="129" t="str">
        <f>INDEX(Directory[],MATCH(tbl_deal[[#This Row],[Index]],Directory[Index],0),MATCH('DEAL DIRECTORY'!BM$5,Directory[#Headers],0))</f>
        <v/>
      </c>
      <c r="BN333" s="4"/>
      <c r="BO333" s="4"/>
      <c r="BP333" s="4"/>
    </row>
    <row r="334" spans="3:68" ht="20.25" customHeight="1" x14ac:dyDescent="0.25">
      <c r="C334" s="129">
        <f>Directory[[#This Row],[Index]]</f>
        <v>137</v>
      </c>
      <c r="D334" s="130">
        <f>INDEX(Directory[],MATCH(tbl_deal[[#This Row],[Index]],Directory[Index],0),MATCH('DEAL DIRECTORY'!D$5,Directory[#Headers],0))</f>
        <v>43804</v>
      </c>
      <c r="E334" s="129" t="str">
        <f>INDEX(Directory[],MATCH(tbl_deal[[#This Row],[Index]],Directory[Index],0),MATCH('DEAL DIRECTORY'!E$5,Directory[#Headers],0))</f>
        <v/>
      </c>
      <c r="F334" s="129" t="str">
        <f>INDEX(Directory[],MATCH(tbl_deal[[#This Row],[Index]],Directory[Index],0),MATCH('DEAL DIRECTORY'!F$5,Directory[#Headers],0))</f>
        <v/>
      </c>
      <c r="G334" s="129" t="str">
        <f>INDEX(Directory[],MATCH(tbl_deal[[#This Row],[Index]],Directory[Index],0),MATCH('DEAL DIRECTORY'!G$5,Directory[#Headers],0))</f>
        <v>Golden Grail</v>
      </c>
      <c r="H334" s="135" t="str">
        <f>IF(tbl_deal[[#This Row],[FolderPath]]="","",HYPERLINK(tbl_deal[[#This Row],[FolderPath]],"📂"))</f>
        <v/>
      </c>
      <c r="I334" s="129" t="str">
        <f>INDEX(Directory[],MATCH(tbl_deal[[#This Row],[Index]],Directory[Index],0),MATCH('DEAL DIRECTORY'!I$5,Directory[#Headers],0))</f>
        <v>JBR</v>
      </c>
      <c r="J334" s="129" t="str">
        <f>INDEX(Directory[],MATCH(tbl_deal[[#This Row],[Index]],Directory[Index],0),MATCH('DEAL DIRECTORY'!J$5,Directory[#Headers],0))</f>
        <v>n/a</v>
      </c>
      <c r="K334" s="129" t="str">
        <f>INDEX(Directory[],MATCH(tbl_deal[[#This Row],[Index]],Directory[Index],0),MATCH('DEAL DIRECTORY'!K$5,Directory[#Headers],0))</f>
        <v>n/a</v>
      </c>
      <c r="L334" s="129">
        <f>INDEX(Directory[],MATCH(tbl_deal[[#This Row],[Index]],Directory[Index],0),MATCH('DEAL DIRECTORY'!L$5,Directory[#Headers],0))</f>
        <v>1</v>
      </c>
      <c r="M334" s="129" t="str">
        <f>INDEX(Directory[],MATCH(tbl_deal[[#This Row],[Index]],Directory[Index],0),MATCH('DEAL DIRECTORY'!M$5,Directory[#Headers],0))</f>
        <v>金坛国发</v>
      </c>
      <c r="N334" s="129" t="str">
        <f>INDEX(Directory[],MATCH(tbl_deal[[#This Row],[Index]],Directory[Index],0),MATCH('DEAL DIRECTORY'!N$5,Directory[#Headers],0))</f>
        <v>--/--/--</v>
      </c>
      <c r="O334" s="129" t="str">
        <f>INDEX(Directory[],MATCH(tbl_deal[[#This Row],[Index]],Directory[Index],0),MATCH('DEAL DIRECTORY'!O$5,Directory[#Headers],0))</f>
        <v>USD</v>
      </c>
      <c r="P334" s="129">
        <f>INDEX(Directory[],MATCH(tbl_deal[[#This Row],[Index]],Directory[Index],0),MATCH('DEAL DIRECTORY'!P$5,Directory[#Headers],0))</f>
        <v>1</v>
      </c>
      <c r="Q334" s="129" t="str">
        <f>INDEX(Directory[],MATCH(tbl_deal[[#This Row],[Index]],Directory[Index],0),MATCH('DEAL DIRECTORY'!Q$5,Directory[#Headers],0))</f>
        <v>3</v>
      </c>
      <c r="R334" s="129" t="str">
        <f>INDEX(Directory[],MATCH(tbl_deal[[#This Row],[Index]],Directory[Index],0),MATCH('DEAL DIRECTORY'!R$5,Directory[#Headers],0))</f>
        <v>7%</v>
      </c>
      <c r="S334" s="129" t="str">
        <f>INDEX(Directory[],MATCH(tbl_deal[[#This Row],[Index]],Directory[Index],0),MATCH('DEAL DIRECTORY'!S$5,Directory[#Headers],0))</f>
        <v>--</v>
      </c>
      <c r="T334" s="129" t="str">
        <f>INDEX(Directory[],MATCH(tbl_deal[[#This Row],[Index]],Directory[Index],0),MATCH('DEAL DIRECTORY'!T$5,Directory[#Headers],0))</f>
        <v>n/a</v>
      </c>
      <c r="U334" s="129" t="str">
        <f>INDEX(Directory[],MATCH(tbl_deal[[#This Row],[Index]],Directory[Index],0),MATCH('DEAL DIRECTORY'!U$5,Directory[#Headers],0))</f>
        <v>--</v>
      </c>
      <c r="V334" s="131">
        <f>INDEX(Directory[],MATCH(tbl_deal[[#This Row],[Index]],Directory[Index],0),MATCH('DEAL DIRECTORY'!V$5,Directory[#Headers],0))</f>
        <v>0</v>
      </c>
      <c r="W334" s="129" t="str">
        <f>INDEX(Directory[],MATCH(tbl_deal[[#This Row],[Index]],Directory[Index],0),MATCH('DEAL DIRECTORY'!W$5,Directory[#Headers],0))</f>
        <v>担保</v>
      </c>
      <c r="X334" s="129" t="str">
        <f>INDEX(Directory[],MATCH(tbl_deal[[#This Row],[Index]],Directory[Index],0),MATCH('DEAL DIRECTORY'!X$5,Directory[#Headers],0))</f>
        <v>--</v>
      </c>
      <c r="Y334" s="129" t="str">
        <f>INDEX(Directory[],MATCH(tbl_deal[[#This Row],[Index]],Directory[Index],0),MATCH('DEAL DIRECTORY'!Y$5,Directory[#Headers],0))</f>
        <v>港交所</v>
      </c>
      <c r="Z334" s="129" t="str">
        <f>INDEX(Directory[],MATCH(tbl_deal[[#This Row],[Index]],Directory[Index],0),MATCH('DEAL DIRECTORY'!Z$5,Directory[#Headers],0))</f>
        <v/>
      </c>
      <c r="AA334" s="129" t="str">
        <f>INDEX(Directory[],MATCH(tbl_deal[[#This Row],[Index]],Directory[Index],0),MATCH('DEAL DIRECTORY'!AA$5,Directory[#Headers],0))</f>
        <v/>
      </c>
      <c r="AB334" s="129" t="str">
        <f>INDEX(Directory[],MATCH(tbl_deal[[#This Row],[Index]],Directory[Index],0),MATCH('DEAL DIRECTORY'!AB$5,Directory[#Headers],0))</f>
        <v>BISL,港分</v>
      </c>
      <c r="AC334" s="129" t="str">
        <f>INDEX(Directory[],MATCH(tbl_deal[[#This Row],[Index]],Directory[Index],0),MATCH('DEAL DIRECTORY'!AC$5,Directory[#Headers],0))</f>
        <v>--</v>
      </c>
      <c r="AD334" s="129" t="str">
        <f>INDEX(Directory[],MATCH(tbl_deal[[#This Row],[Index]],Directory[Index],0),MATCH('DEAL DIRECTORY'!AD$5,Directory[#Headers],0))</f>
        <v>--</v>
      </c>
      <c r="AE334" s="129" t="str">
        <f>INDEX(Directory[],MATCH(tbl_deal[[#This Row],[Index]],Directory[Index],0),MATCH('DEAL DIRECTORY'!AE$5,Directory[#Headers],0))</f>
        <v>--</v>
      </c>
      <c r="AF334" s="129" t="str">
        <f>INDEX(Directory[],MATCH(tbl_deal[[#This Row],[Index]],Directory[Index],0),MATCH('DEAL DIRECTORY'!AF$5,Directory[#Headers],0))</f>
        <v>N</v>
      </c>
      <c r="AG334" s="129" t="str">
        <f>INDEX(Directory[],MATCH(tbl_deal[[#This Row],[Index]],Directory[Index],0),MATCH('DEAL DIRECTORY'!AG$5,Directory[#Headers],0))</f>
        <v>江苏金坛国发国际投资发展有限公司</v>
      </c>
      <c r="AH334" s="129" t="str">
        <f>INDEX(Directory[],MATCH(tbl_deal[[#This Row],[Index]],Directory[Index],0),MATCH('DEAL DIRECTORY'!AH$5,Directory[#Headers],0))</f>
        <v>n/a</v>
      </c>
      <c r="AI334" s="129" t="str">
        <f>INDEX(Directory[],MATCH(tbl_deal[[#This Row],[Index]],Directory[Index],0),MATCH('DEAL DIRECTORY'!AI$5,Directory[#Headers],0))</f>
        <v>n/a</v>
      </c>
      <c r="AJ334" s="129" t="str">
        <f>INDEX(Directory[],MATCH(tbl_deal[[#This Row],[Index]],Directory[Index],0),MATCH('DEAL DIRECTORY'!AJ$5,Directory[#Headers],0))</f>
        <v>江苏</v>
      </c>
      <c r="AK334" s="129" t="str">
        <f>INDEX(Directory[],MATCH(tbl_deal[[#This Row],[Index]],Directory[Index],0),MATCH('DEAL DIRECTORY'!AK$5,Directory[#Headers],0))</f>
        <v>常州市</v>
      </c>
      <c r="AL334" s="129" t="str">
        <f>INDEX(Directory[],MATCH(tbl_deal[[#This Row],[Index]],Directory[Index],0),MATCH('DEAL DIRECTORY'!AL$5,Directory[#Headers],0))</f>
        <v>金坛区</v>
      </c>
      <c r="AM334" s="129" t="str">
        <f>INDEX(Directory[],MATCH(tbl_deal[[#This Row],[Index]],Directory[Index],0),MATCH('DEAL DIRECTORY'!AM$5,Directory[#Headers],0))</f>
        <v>--</v>
      </c>
      <c r="AN334" s="129" t="str">
        <f>INDEX(Directory[],MATCH(tbl_deal[[#This Row],[Index]],Directory[Index],0),MATCH('DEAL DIRECTORY'!AN$5,Directory[#Headers],0))</f>
        <v>--</v>
      </c>
      <c r="AO334" s="132" t="str">
        <f>IF(ISBLANK(INDEX(Directory[],MATCH(tbl_deal[[#This Row],[Index]],Directory[Index],0),MATCH('DEAL DIRECTORY'!AO$5,Directory[#Headers],0))),"--",INDEX(Directory[],MATCH(tbl_deal[[#This Row],[Index]],Directory[Index],0),MATCH('DEAL DIRECTORY'!AO$5,Directory[#Headers],0)))</f>
        <v>--</v>
      </c>
      <c r="AP334" s="129">
        <f>INDEX(Directory[],MATCH(tbl_deal[[#This Row],[Index]],Directory[Index],0),MATCH('DEAL DIRECTORY'!AP$5,Directory[#Headers],0))</f>
        <v>1</v>
      </c>
      <c r="AQ334" s="129">
        <f>INDEX(Directory[],MATCH(tbl_deal[[#This Row],[Index]],Directory[Index],0),MATCH('DEAL DIRECTORY'!AQ$5,Directory[#Headers],0))</f>
        <v>7.0449999999999999</v>
      </c>
      <c r="AR334" s="129">
        <f>INDEX(Directory[],MATCH(tbl_deal[[#This Row],[Index]],Directory[Index],0),MATCH('DEAL DIRECTORY'!AR$5,Directory[#Headers],0))</f>
        <v>7.8129999999999997</v>
      </c>
      <c r="AS334" s="129" t="str">
        <f>INDEX(Directory[],MATCH(tbl_deal[[#This Row],[Index]],Directory[Index],0),MATCH('DEAL DIRECTORY'!AS$5,Directory[#Headers],0))</f>
        <v>地方国企</v>
      </c>
      <c r="AT334" s="129" t="str">
        <f>INDEX(Directory[],MATCH(tbl_deal[[#This Row],[Index]],Directory[Index],0),MATCH('DEAL DIRECTORY'!AT$5,Directory[#Headers],0))</f>
        <v>地方平台</v>
      </c>
      <c r="AU334" s="129" t="str">
        <f>INDEX(Directory[],MATCH(tbl_deal[[#This Row],[Index]],Directory[Index],0),MATCH('DEAL DIRECTORY'!AU$5,Directory[#Headers],0))</f>
        <v>基建</v>
      </c>
      <c r="AV334" s="129" t="str">
        <f>INDEX(Directory[],MATCH(tbl_deal[[#This Row],[Index]],Directory[Index],0),MATCH('DEAL DIRECTORY'!AV$5,Directory[#Headers],0))</f>
        <v>担保</v>
      </c>
      <c r="AW334" s="129" t="str">
        <f>INDEX(Directory[],MATCH(tbl_deal[[#This Row],[Index]],Directory[Index],0),MATCH('DEAL DIRECTORY'!AW$5,Directory[#Headers],0))</f>
        <v>无评级</v>
      </c>
      <c r="AX334" s="129" t="str">
        <f>INDEX(Directory[],MATCH(tbl_deal[[#This Row],[Index]],Directory[Index],0),MATCH('DEAL DIRECTORY'!AX$5,Directory[#Headers],0))</f>
        <v>≤2亿</v>
      </c>
      <c r="AY334" s="133" t="str">
        <f>INDEX(Directory[],MATCH(tbl_deal[[#This Row],[Index]],Directory[Index],0),MATCH('DEAL DIRECTORY'!AY$5,Directory[#Headers],0))</f>
        <v>19年</v>
      </c>
      <c r="AZ334" s="129" t="str">
        <f>INDEX(Directory[],MATCH(tbl_deal[[#This Row],[Index]],Directory[Index],0),MATCH('DEAL DIRECTORY'!AZ$5,Directory[#Headers],0))</f>
        <v>Q4</v>
      </c>
      <c r="BA334" s="129" t="str">
        <f>INDEX(Directory[],MATCH(tbl_deal[[#This Row],[Index]],Directory[Index],0),MATCH('DEAL DIRECTORY'!BA$5,Directory[#Headers],0))</f>
        <v>12月</v>
      </c>
      <c r="BB334" s="129" t="str">
        <f>INDEX(Directory[],MATCH(tbl_deal[[#This Row],[Index]],Directory[Index],0),MATCH('DEAL DIRECTORY'!BB$5,Directory[#Headers],0))</f>
        <v>SOE Creds</v>
      </c>
      <c r="BC334" s="129" t="str">
        <f>INDEX(Directory[],MATCH(tbl_deal[[#This Row],[Index]],Directory[Index],0),MATCH('DEAL DIRECTORY'!BC$5,Directory[#Headers],0))</f>
        <v>GUOFA OVERSEAS INVESTMENT CO LTD</v>
      </c>
      <c r="BD334" s="129" t="str">
        <f>INDEX(Directory[],MATCH(tbl_deal[[#This Row],[Index]],Directory[Index],0),MATCH('DEAL DIRECTORY'!BD$5,Directory[#Headers],0))</f>
        <v>XS2049471803</v>
      </c>
      <c r="BE334" s="137" t="str">
        <f>INDEX(Directory[],MATCH(tbl_deal[[#This Row],[Index]],Directory[Index],0),MATCH('DEAL DIRECTORY'!BE$5,Directory[#Headers],0))</f>
        <v>19年12月</v>
      </c>
      <c r="BF334" s="137" t="str">
        <f>INDEX(Directory[],MATCH(tbl_deal[[#This Row],[Index]],Directory[Index],0),MATCH('DEAL DIRECTORY'!BF$5,Directory[#Headers],0))</f>
        <v>金坛国发</v>
      </c>
      <c r="BG334" s="137" t="str">
        <f>INDEX(Directory[],MATCH(tbl_deal[[#This Row],[Index]],Directory[Index],0),MATCH('DEAL DIRECTORY'!BG$5,Directory[#Headers],0))</f>
        <v>--/--/--</v>
      </c>
      <c r="BH334" s="137" t="str">
        <f>INDEX(Directory[],MATCH(tbl_deal[[#This Row],[Index]],Directory[Index],0),MATCH('DEAL DIRECTORY'!BH$5,Directory[#Headers],0))</f>
        <v>高级债</v>
      </c>
      <c r="BI334" s="137" t="str">
        <f>INDEX(Directory[],MATCH(tbl_deal[[#This Row],[Index]],Directory[Index],0),MATCH('DEAL DIRECTORY'!BI$5,Directory[#Headers],0))</f>
        <v>1亿美元</v>
      </c>
      <c r="BJ334" s="137" t="str">
        <f>INDEX(Directory[],MATCH(tbl_deal[[#This Row],[Index]],Directory[Index],0),MATCH('DEAL DIRECTORY'!BJ$5,Directory[#Headers],0))</f>
        <v>3年</v>
      </c>
      <c r="BK334" s="137" t="str">
        <f>INDEX(Directory[],MATCH(tbl_deal[[#This Row],[Index]],Directory[Index],0),MATCH('DEAL DIRECTORY'!BK$5,Directory[#Headers],0))</f>
        <v>7%</v>
      </c>
      <c r="BL334" s="137" t="str">
        <f>INDEX(Directory[],MATCH(tbl_deal[[#This Row],[Index]],Directory[Index],0),MATCH('DEAL DIRECTORY'!BL$5,Directory[#Headers],0))</f>
        <v>账簿管理人</v>
      </c>
      <c r="BM334" s="129" t="str">
        <f>INDEX(Directory[],MATCH(tbl_deal[[#This Row],[Index]],Directory[Index],0),MATCH('DEAL DIRECTORY'!BM$5,Directory[#Headers],0))</f>
        <v/>
      </c>
      <c r="BN334" s="4"/>
      <c r="BO334" s="4"/>
      <c r="BP334" s="4"/>
    </row>
    <row r="335" spans="3:68" ht="20.25" customHeight="1" x14ac:dyDescent="0.25">
      <c r="C335" s="129">
        <f>Directory[[#This Row],[Index]]</f>
        <v>136</v>
      </c>
      <c r="D335" s="130">
        <f>INDEX(Directory[],MATCH(tbl_deal[[#This Row],[Index]],Directory[Index],0),MATCH('DEAL DIRECTORY'!D$5,Directory[#Headers],0))</f>
        <v>43804</v>
      </c>
      <c r="E335" s="129" t="str">
        <f>INDEX(Directory[],MATCH(tbl_deal[[#This Row],[Index]],Directory[Index],0),MATCH('DEAL DIRECTORY'!E$5,Directory[#Headers],0))</f>
        <v/>
      </c>
      <c r="F335" s="129" t="str">
        <f>INDEX(Directory[],MATCH(tbl_deal[[#This Row],[Index]],Directory[Index],0),MATCH('DEAL DIRECTORY'!F$5,Directory[#Headers],0))</f>
        <v/>
      </c>
      <c r="G335" s="129" t="str">
        <f>INDEX(Directory[],MATCH(tbl_deal[[#This Row],[Index]],Directory[Index],0),MATCH('DEAL DIRECTORY'!G$5,Directory[#Headers],0))</f>
        <v>Galaxy</v>
      </c>
      <c r="H335" s="135" t="str">
        <f>IF(tbl_deal[[#This Row],[FolderPath]]="","",HYPERLINK(tbl_deal[[#This Row],[FolderPath]],"📂"))</f>
        <v/>
      </c>
      <c r="I335" s="129" t="str">
        <f>INDEX(Directory[],MATCH(tbl_deal[[#This Row],[Index]],Directory[Index],0),MATCH('DEAL DIRECTORY'!I$5,Directory[#Headers],0))</f>
        <v>JBR</v>
      </c>
      <c r="J335" s="129" t="str">
        <f>INDEX(Directory[],MATCH(tbl_deal[[#This Row],[Index]],Directory[Index],0),MATCH('DEAL DIRECTORY'!J$5,Directory[#Headers],0))</f>
        <v>n/a</v>
      </c>
      <c r="K335" s="129" t="str">
        <f>INDEX(Directory[],MATCH(tbl_deal[[#This Row],[Index]],Directory[Index],0),MATCH('DEAL DIRECTORY'!K$5,Directory[#Headers],0))</f>
        <v>n/a</v>
      </c>
      <c r="L335" s="129">
        <f>INDEX(Directory[],MATCH(tbl_deal[[#This Row],[Index]],Directory[Index],0),MATCH('DEAL DIRECTORY'!L$5,Directory[#Headers],0))</f>
        <v>1</v>
      </c>
      <c r="M335" s="129" t="str">
        <f>INDEX(Directory[],MATCH(tbl_deal[[#This Row],[Index]],Directory[Index],0),MATCH('DEAL DIRECTORY'!M$5,Directory[#Headers],0))</f>
        <v>昆明轨交</v>
      </c>
      <c r="N335" s="129" t="str">
        <f>INDEX(Directory[],MATCH(tbl_deal[[#This Row],[Index]],Directory[Index],0),MATCH('DEAL DIRECTORY'!N$5,Directory[#Headers],0))</f>
        <v>Baa1/--/BBB+</v>
      </c>
      <c r="O335" s="129" t="str">
        <f>INDEX(Directory[],MATCH(tbl_deal[[#This Row],[Index]],Directory[Index],0),MATCH('DEAL DIRECTORY'!O$5,Directory[#Headers],0))</f>
        <v>USD</v>
      </c>
      <c r="P335" s="129">
        <f>INDEX(Directory[],MATCH(tbl_deal[[#This Row],[Index]],Directory[Index],0),MATCH('DEAL DIRECTORY'!P$5,Directory[#Headers],0))</f>
        <v>2</v>
      </c>
      <c r="Q335" s="129" t="str">
        <f>INDEX(Directory[],MATCH(tbl_deal[[#This Row],[Index]],Directory[Index],0),MATCH('DEAL DIRECTORY'!Q$5,Directory[#Headers],0))</f>
        <v>5</v>
      </c>
      <c r="R335" s="129" t="str">
        <f>INDEX(Directory[],MATCH(tbl_deal[[#This Row],[Index]],Directory[Index],0),MATCH('DEAL DIRECTORY'!R$5,Directory[#Headers],0))</f>
        <v>3.9%</v>
      </c>
      <c r="S335" s="129" t="str">
        <f>INDEX(Directory[],MATCH(tbl_deal[[#This Row],[Index]],Directory[Index],0),MATCH('DEAL DIRECTORY'!S$5,Directory[#Headers],0))</f>
        <v>4.1%a</v>
      </c>
      <c r="T335" s="129" t="str">
        <f>INDEX(Directory[],MATCH(tbl_deal[[#This Row],[Index]],Directory[Index],0),MATCH('DEAL DIRECTORY'!T$5,Directory[#Headers],0))</f>
        <v>n/a</v>
      </c>
      <c r="U335" s="129" t="str">
        <f>INDEX(Directory[],MATCH(tbl_deal[[#This Row],[Index]],Directory[Index],0),MATCH('DEAL DIRECTORY'!U$5,Directory[#Headers],0))</f>
        <v>--</v>
      </c>
      <c r="V335" s="131">
        <f>INDEX(Directory[],MATCH(tbl_deal[[#This Row],[Index]],Directory[Index],0),MATCH('DEAL DIRECTORY'!V$5,Directory[#Headers],0))</f>
        <v>0</v>
      </c>
      <c r="W335" s="129" t="str">
        <f>INDEX(Directory[],MATCH(tbl_deal[[#This Row],[Index]],Directory[Index],0),MATCH('DEAL DIRECTORY'!W$5,Directory[#Headers],0))</f>
        <v>直发</v>
      </c>
      <c r="X335" s="129" t="str">
        <f>INDEX(Directory[],MATCH(tbl_deal[[#This Row],[Index]],Directory[Index],0),MATCH('DEAL DIRECTORY'!X$5,Directory[#Headers],0))</f>
        <v>--</v>
      </c>
      <c r="Y335" s="129" t="str">
        <f>INDEX(Directory[],MATCH(tbl_deal[[#This Row],[Index]],Directory[Index],0),MATCH('DEAL DIRECTORY'!Y$5,Directory[#Headers],0))</f>
        <v>港交所</v>
      </c>
      <c r="Z335" s="129" t="str">
        <f>INDEX(Directory[],MATCH(tbl_deal[[#This Row],[Index]],Directory[Index],0),MATCH('DEAL DIRECTORY'!Z$5,Directory[#Headers],0))</f>
        <v/>
      </c>
      <c r="AA335" s="129" t="str">
        <f>INDEX(Directory[],MATCH(tbl_deal[[#This Row],[Index]],Directory[Index],0),MATCH('DEAL DIRECTORY'!AA$5,Directory[#Headers],0))</f>
        <v/>
      </c>
      <c r="AB335" s="129" t="str">
        <f>INDEX(Directory[],MATCH(tbl_deal[[#This Row],[Index]],Directory[Index],0),MATCH('DEAL DIRECTORY'!AB$5,Directory[#Headers],0))</f>
        <v>BISL,港分</v>
      </c>
      <c r="AC335" s="129" t="str">
        <f>INDEX(Directory[],MATCH(tbl_deal[[#This Row],[Index]],Directory[Index],0),MATCH('DEAL DIRECTORY'!AC$5,Directory[#Headers],0))</f>
        <v>--</v>
      </c>
      <c r="AD335" s="129" t="str">
        <f>INDEX(Directory[],MATCH(tbl_deal[[#This Row],[Index]],Directory[Index],0),MATCH('DEAL DIRECTORY'!AD$5,Directory[#Headers],0))</f>
        <v>--</v>
      </c>
      <c r="AE335" s="129" t="str">
        <f>INDEX(Directory[],MATCH(tbl_deal[[#This Row],[Index]],Directory[Index],0),MATCH('DEAL DIRECTORY'!AE$5,Directory[#Headers],0))</f>
        <v>--</v>
      </c>
      <c r="AF335" s="129" t="str">
        <f>INDEX(Directory[],MATCH(tbl_deal[[#This Row],[Index]],Directory[Index],0),MATCH('DEAL DIRECTORY'!AF$5,Directory[#Headers],0))</f>
        <v>Y</v>
      </c>
      <c r="AG335" s="129" t="str">
        <f>INDEX(Directory[],MATCH(tbl_deal[[#This Row],[Index]],Directory[Index],0),MATCH('DEAL DIRECTORY'!AG$5,Directory[#Headers],0))</f>
        <v>昆明轨道交通集团有限公司</v>
      </c>
      <c r="AH335" s="129" t="str">
        <f>INDEX(Directory[],MATCH(tbl_deal[[#This Row],[Index]],Directory[Index],0),MATCH('DEAL DIRECTORY'!AH$5,Directory[#Headers],0))</f>
        <v>n/a</v>
      </c>
      <c r="AI335" s="129" t="str">
        <f>INDEX(Directory[],MATCH(tbl_deal[[#This Row],[Index]],Directory[Index],0),MATCH('DEAL DIRECTORY'!AI$5,Directory[#Headers],0))</f>
        <v>n/a</v>
      </c>
      <c r="AJ335" s="129" t="str">
        <f>INDEX(Directory[],MATCH(tbl_deal[[#This Row],[Index]],Directory[Index],0),MATCH('DEAL DIRECTORY'!AJ$5,Directory[#Headers],0))</f>
        <v>云南</v>
      </c>
      <c r="AK335" s="129" t="str">
        <f>INDEX(Directory[],MATCH(tbl_deal[[#This Row],[Index]],Directory[Index],0),MATCH('DEAL DIRECTORY'!AK$5,Directory[#Headers],0))</f>
        <v>昆明市</v>
      </c>
      <c r="AL335" s="129" t="str">
        <f>INDEX(Directory[],MATCH(tbl_deal[[#This Row],[Index]],Directory[Index],0),MATCH('DEAL DIRECTORY'!AL$5,Directory[#Headers],0))</f>
        <v>--</v>
      </c>
      <c r="AM335" s="129" t="str">
        <f>INDEX(Directory[],MATCH(tbl_deal[[#This Row],[Index]],Directory[Index],0),MATCH('DEAL DIRECTORY'!AM$5,Directory[#Headers],0))</f>
        <v>--</v>
      </c>
      <c r="AN335" s="129" t="str">
        <f>INDEX(Directory[],MATCH(tbl_deal[[#This Row],[Index]],Directory[Index],0),MATCH('DEAL DIRECTORY'!AN$5,Directory[#Headers],0))</f>
        <v>--</v>
      </c>
      <c r="AO335" s="132" t="str">
        <f>IF(ISBLANK(INDEX(Directory[],MATCH(tbl_deal[[#This Row],[Index]],Directory[Index],0),MATCH('DEAL DIRECTORY'!AO$5,Directory[#Headers],0))),"--",INDEX(Directory[],MATCH(tbl_deal[[#This Row],[Index]],Directory[Index],0),MATCH('DEAL DIRECTORY'!AO$5,Directory[#Headers],0)))</f>
        <v>--</v>
      </c>
      <c r="AP335" s="129">
        <f>INDEX(Directory[],MATCH(tbl_deal[[#This Row],[Index]],Directory[Index],0),MATCH('DEAL DIRECTORY'!AP$5,Directory[#Headers],0))</f>
        <v>2</v>
      </c>
      <c r="AQ335" s="129">
        <f>INDEX(Directory[],MATCH(tbl_deal[[#This Row],[Index]],Directory[Index],0),MATCH('DEAL DIRECTORY'!AQ$5,Directory[#Headers],0))</f>
        <v>14.09</v>
      </c>
      <c r="AR335" s="129">
        <f>INDEX(Directory[],MATCH(tbl_deal[[#This Row],[Index]],Directory[Index],0),MATCH('DEAL DIRECTORY'!AR$5,Directory[#Headers],0))</f>
        <v>15.625</v>
      </c>
      <c r="AS335" s="129" t="str">
        <f>INDEX(Directory[],MATCH(tbl_deal[[#This Row],[Index]],Directory[Index],0),MATCH('DEAL DIRECTORY'!AS$5,Directory[#Headers],0))</f>
        <v>地方国企</v>
      </c>
      <c r="AT335" s="129" t="str">
        <f>INDEX(Directory[],MATCH(tbl_deal[[#This Row],[Index]],Directory[Index],0),MATCH('DEAL DIRECTORY'!AT$5,Directory[#Headers],0))</f>
        <v>地方平台</v>
      </c>
      <c r="AU335" s="129" t="str">
        <f>INDEX(Directory[],MATCH(tbl_deal[[#This Row],[Index]],Directory[Index],0),MATCH('DEAL DIRECTORY'!AU$5,Directory[#Headers],0))</f>
        <v>交通</v>
      </c>
      <c r="AV335" s="129" t="str">
        <f>INDEX(Directory[],MATCH(tbl_deal[[#This Row],[Index]],Directory[Index],0),MATCH('DEAL DIRECTORY'!AV$5,Directory[#Headers],0))</f>
        <v>直发</v>
      </c>
      <c r="AW335" s="129" t="str">
        <f>INDEX(Directory[],MATCH(tbl_deal[[#This Row],[Index]],Directory[Index],0),MATCH('DEAL DIRECTORY'!AW$5,Directory[#Headers],0))</f>
        <v>投资级</v>
      </c>
      <c r="AX335" s="129" t="str">
        <f>INDEX(Directory[],MATCH(tbl_deal[[#This Row],[Index]],Directory[Index],0),MATCH('DEAL DIRECTORY'!AX$5,Directory[#Headers],0))</f>
        <v>≤2亿</v>
      </c>
      <c r="AY335" s="133" t="str">
        <f>INDEX(Directory[],MATCH(tbl_deal[[#This Row],[Index]],Directory[Index],0),MATCH('DEAL DIRECTORY'!AY$5,Directory[#Headers],0))</f>
        <v>19年</v>
      </c>
      <c r="AZ335" s="129" t="str">
        <f>INDEX(Directory[],MATCH(tbl_deal[[#This Row],[Index]],Directory[Index],0),MATCH('DEAL DIRECTORY'!AZ$5,Directory[#Headers],0))</f>
        <v>Q4</v>
      </c>
      <c r="BA335" s="129" t="str">
        <f>INDEX(Directory[],MATCH(tbl_deal[[#This Row],[Index]],Directory[Index],0),MATCH('DEAL DIRECTORY'!BA$5,Directory[#Headers],0))</f>
        <v>12月</v>
      </c>
      <c r="BB335" s="129" t="str">
        <f>INDEX(Directory[],MATCH(tbl_deal[[#This Row],[Index]],Directory[Index],0),MATCH('DEAL DIRECTORY'!BB$5,Directory[#Headers],0))</f>
        <v>SOE Creds</v>
      </c>
      <c r="BC335" s="129" t="str">
        <f>INDEX(Directory[],MATCH(tbl_deal[[#This Row],[Index]],Directory[Index],0),MATCH('DEAL DIRECTORY'!BC$5,Directory[#Headers],0))</f>
        <v>KUNMING RAIL TRANSIT GROUP CO LTD</v>
      </c>
      <c r="BD335" s="129" t="str">
        <f>INDEX(Directory[],MATCH(tbl_deal[[#This Row],[Index]],Directory[Index],0),MATCH('DEAL DIRECTORY'!BD$5,Directory[#Headers],0))</f>
        <v>XS2090281580</v>
      </c>
      <c r="BE335" s="137" t="str">
        <f>INDEX(Directory[],MATCH(tbl_deal[[#This Row],[Index]],Directory[Index],0),MATCH('DEAL DIRECTORY'!BE$5,Directory[#Headers],0))</f>
        <v>19年12月</v>
      </c>
      <c r="BF335" s="137" t="str">
        <f>INDEX(Directory[],MATCH(tbl_deal[[#This Row],[Index]],Directory[Index],0),MATCH('DEAL DIRECTORY'!BF$5,Directory[#Headers],0))</f>
        <v>昆明轨交</v>
      </c>
      <c r="BG335" s="137" t="str">
        <f>INDEX(Directory[],MATCH(tbl_deal[[#This Row],[Index]],Directory[Index],0),MATCH('DEAL DIRECTORY'!BG$5,Directory[#Headers],0))</f>
        <v>Baa1/--/BBB+</v>
      </c>
      <c r="BH335" s="137" t="str">
        <f>INDEX(Directory[],MATCH(tbl_deal[[#This Row],[Index]],Directory[Index],0),MATCH('DEAL DIRECTORY'!BH$5,Directory[#Headers],0))</f>
        <v>高级债</v>
      </c>
      <c r="BI335" s="137" t="str">
        <f>INDEX(Directory[],MATCH(tbl_deal[[#This Row],[Index]],Directory[Index],0),MATCH('DEAL DIRECTORY'!BI$5,Directory[#Headers],0))</f>
        <v>2亿美元</v>
      </c>
      <c r="BJ335" s="137" t="str">
        <f>INDEX(Directory[],MATCH(tbl_deal[[#This Row],[Index]],Directory[Index],0),MATCH('DEAL DIRECTORY'!BJ$5,Directory[#Headers],0))</f>
        <v>5年</v>
      </c>
      <c r="BK335" s="137" t="str">
        <f>INDEX(Directory[],MATCH(tbl_deal[[#This Row],[Index]],Directory[Index],0),MATCH('DEAL DIRECTORY'!BK$5,Directory[#Headers],0))</f>
        <v>3.9%</v>
      </c>
      <c r="BL335" s="137" t="str">
        <f>INDEX(Directory[],MATCH(tbl_deal[[#This Row],[Index]],Directory[Index],0),MATCH('DEAL DIRECTORY'!BL$5,Directory[#Headers],0))</f>
        <v>账簿管理人</v>
      </c>
      <c r="BM335" s="129" t="str">
        <f>INDEX(Directory[],MATCH(tbl_deal[[#This Row],[Index]],Directory[Index],0),MATCH('DEAL DIRECTORY'!BM$5,Directory[#Headers],0))</f>
        <v/>
      </c>
      <c r="BN335" s="4"/>
      <c r="BO335" s="4"/>
      <c r="BP335" s="4"/>
    </row>
    <row r="336" spans="3:68" ht="20.25" customHeight="1" x14ac:dyDescent="0.25">
      <c r="C336" s="129">
        <f>Directory[[#This Row],[Index]]</f>
        <v>135</v>
      </c>
      <c r="D336" s="130">
        <f>INDEX(Directory[],MATCH(tbl_deal[[#This Row],[Index]],Directory[Index],0),MATCH('DEAL DIRECTORY'!D$5,Directory[#Headers],0))</f>
        <v>43804</v>
      </c>
      <c r="E336" s="129" t="str">
        <f>INDEX(Directory[],MATCH(tbl_deal[[#This Row],[Index]],Directory[Index],0),MATCH('DEAL DIRECTORY'!E$5,Directory[#Headers],0))</f>
        <v/>
      </c>
      <c r="F336" s="129" t="str">
        <f>INDEX(Directory[],MATCH(tbl_deal[[#This Row],[Index]],Directory[Index],0),MATCH('DEAL DIRECTORY'!F$5,Directory[#Headers],0))</f>
        <v/>
      </c>
      <c r="G336" s="129" t="str">
        <f>INDEX(Directory[],MATCH(tbl_deal[[#This Row],[Index]],Directory[Index],0),MATCH('DEAL DIRECTORY'!G$5,Directory[#Headers],0))</f>
        <v>Galaxy</v>
      </c>
      <c r="H336" s="135" t="str">
        <f>IF(tbl_deal[[#This Row],[FolderPath]]="","",HYPERLINK(tbl_deal[[#This Row],[FolderPath]],"📂"))</f>
        <v/>
      </c>
      <c r="I336" s="129" t="str">
        <f>INDEX(Directory[],MATCH(tbl_deal[[#This Row],[Index]],Directory[Index],0),MATCH('DEAL DIRECTORY'!I$5,Directory[#Headers],0))</f>
        <v>JBR</v>
      </c>
      <c r="J336" s="129" t="str">
        <f>INDEX(Directory[],MATCH(tbl_deal[[#This Row],[Index]],Directory[Index],0),MATCH('DEAL DIRECTORY'!J$5,Directory[#Headers],0))</f>
        <v>n/a</v>
      </c>
      <c r="K336" s="129" t="str">
        <f>INDEX(Directory[],MATCH(tbl_deal[[#This Row],[Index]],Directory[Index],0),MATCH('DEAL DIRECTORY'!K$5,Directory[#Headers],0))</f>
        <v>n/a</v>
      </c>
      <c r="L336" s="129">
        <f>INDEX(Directory[],MATCH(tbl_deal[[#This Row],[Index]],Directory[Index],0),MATCH('DEAL DIRECTORY'!L$5,Directory[#Headers],0))</f>
        <v>1</v>
      </c>
      <c r="M336" s="129" t="str">
        <f>INDEX(Directory[],MATCH(tbl_deal[[#This Row],[Index]],Directory[Index],0),MATCH('DEAL DIRECTORY'!M$5,Directory[#Headers],0))</f>
        <v>昆明轨交</v>
      </c>
      <c r="N336" s="129" t="str">
        <f>INDEX(Directory[],MATCH(tbl_deal[[#This Row],[Index]],Directory[Index],0),MATCH('DEAL DIRECTORY'!N$5,Directory[#Headers],0))</f>
        <v>Baa1/--/BBB+</v>
      </c>
      <c r="O336" s="129" t="str">
        <f>INDEX(Directory[],MATCH(tbl_deal[[#This Row],[Index]],Directory[Index],0),MATCH('DEAL DIRECTORY'!O$5,Directory[#Headers],0))</f>
        <v>USD</v>
      </c>
      <c r="P336" s="129">
        <f>INDEX(Directory[],MATCH(tbl_deal[[#This Row],[Index]],Directory[Index],0),MATCH('DEAL DIRECTORY'!P$5,Directory[#Headers],0))</f>
        <v>3</v>
      </c>
      <c r="Q336" s="129" t="str">
        <f>INDEX(Directory[],MATCH(tbl_deal[[#This Row],[Index]],Directory[Index],0),MATCH('DEAL DIRECTORY'!Q$5,Directory[#Headers],0))</f>
        <v>3</v>
      </c>
      <c r="R336" s="129" t="str">
        <f>INDEX(Directory[],MATCH(tbl_deal[[#This Row],[Index]],Directory[Index],0),MATCH('DEAL DIRECTORY'!R$5,Directory[#Headers],0))</f>
        <v>3.5%</v>
      </c>
      <c r="S336" s="129" t="str">
        <f>INDEX(Directory[],MATCH(tbl_deal[[#This Row],[Index]],Directory[Index],0),MATCH('DEAL DIRECTORY'!S$5,Directory[#Headers],0))</f>
        <v>4.1%a</v>
      </c>
      <c r="T336" s="129" t="str">
        <f>INDEX(Directory[],MATCH(tbl_deal[[#This Row],[Index]],Directory[Index],0),MATCH('DEAL DIRECTORY'!T$5,Directory[#Headers],0))</f>
        <v>n/a</v>
      </c>
      <c r="U336" s="129" t="str">
        <f>INDEX(Directory[],MATCH(tbl_deal[[#This Row],[Index]],Directory[Index],0),MATCH('DEAL DIRECTORY'!U$5,Directory[#Headers],0))</f>
        <v>--</v>
      </c>
      <c r="V336" s="131">
        <f>INDEX(Directory[],MATCH(tbl_deal[[#This Row],[Index]],Directory[Index],0),MATCH('DEAL DIRECTORY'!V$5,Directory[#Headers],0))</f>
        <v>0</v>
      </c>
      <c r="W336" s="129" t="str">
        <f>INDEX(Directory[],MATCH(tbl_deal[[#This Row],[Index]],Directory[Index],0),MATCH('DEAL DIRECTORY'!W$5,Directory[#Headers],0))</f>
        <v>直发</v>
      </c>
      <c r="X336" s="129" t="str">
        <f>INDEX(Directory[],MATCH(tbl_deal[[#This Row],[Index]],Directory[Index],0),MATCH('DEAL DIRECTORY'!X$5,Directory[#Headers],0))</f>
        <v>--</v>
      </c>
      <c r="Y336" s="129" t="str">
        <f>INDEX(Directory[],MATCH(tbl_deal[[#This Row],[Index]],Directory[Index],0),MATCH('DEAL DIRECTORY'!Y$5,Directory[#Headers],0))</f>
        <v>港交所</v>
      </c>
      <c r="Z336" s="129" t="str">
        <f>INDEX(Directory[],MATCH(tbl_deal[[#This Row],[Index]],Directory[Index],0),MATCH('DEAL DIRECTORY'!Z$5,Directory[#Headers],0))</f>
        <v/>
      </c>
      <c r="AA336" s="129" t="str">
        <f>INDEX(Directory[],MATCH(tbl_deal[[#This Row],[Index]],Directory[Index],0),MATCH('DEAL DIRECTORY'!AA$5,Directory[#Headers],0))</f>
        <v/>
      </c>
      <c r="AB336" s="129" t="str">
        <f>INDEX(Directory[],MATCH(tbl_deal[[#This Row],[Index]],Directory[Index],0),MATCH('DEAL DIRECTORY'!AB$5,Directory[#Headers],0))</f>
        <v>BISL,港分</v>
      </c>
      <c r="AC336" s="129" t="str">
        <f>INDEX(Directory[],MATCH(tbl_deal[[#This Row],[Index]],Directory[Index],0),MATCH('DEAL DIRECTORY'!AC$5,Directory[#Headers],0))</f>
        <v>--</v>
      </c>
      <c r="AD336" s="129" t="str">
        <f>INDEX(Directory[],MATCH(tbl_deal[[#This Row],[Index]],Directory[Index],0),MATCH('DEAL DIRECTORY'!AD$5,Directory[#Headers],0))</f>
        <v>--</v>
      </c>
      <c r="AE336" s="129" t="str">
        <f>INDEX(Directory[],MATCH(tbl_deal[[#This Row],[Index]],Directory[Index],0),MATCH('DEAL DIRECTORY'!AE$5,Directory[#Headers],0))</f>
        <v>--</v>
      </c>
      <c r="AF336" s="129" t="str">
        <f>INDEX(Directory[],MATCH(tbl_deal[[#This Row],[Index]],Directory[Index],0),MATCH('DEAL DIRECTORY'!AF$5,Directory[#Headers],0))</f>
        <v>Y</v>
      </c>
      <c r="AG336" s="129" t="str">
        <f>INDEX(Directory[],MATCH(tbl_deal[[#This Row],[Index]],Directory[Index],0),MATCH('DEAL DIRECTORY'!AG$5,Directory[#Headers],0))</f>
        <v>昆明轨道交通集团有限公司</v>
      </c>
      <c r="AH336" s="129" t="str">
        <f>INDEX(Directory[],MATCH(tbl_deal[[#This Row],[Index]],Directory[Index],0),MATCH('DEAL DIRECTORY'!AH$5,Directory[#Headers],0))</f>
        <v>n/a</v>
      </c>
      <c r="AI336" s="129" t="str">
        <f>INDEX(Directory[],MATCH(tbl_deal[[#This Row],[Index]],Directory[Index],0),MATCH('DEAL DIRECTORY'!AI$5,Directory[#Headers],0))</f>
        <v>n/a</v>
      </c>
      <c r="AJ336" s="129" t="str">
        <f>INDEX(Directory[],MATCH(tbl_deal[[#This Row],[Index]],Directory[Index],0),MATCH('DEAL DIRECTORY'!AJ$5,Directory[#Headers],0))</f>
        <v>云南</v>
      </c>
      <c r="AK336" s="129" t="str">
        <f>INDEX(Directory[],MATCH(tbl_deal[[#This Row],[Index]],Directory[Index],0),MATCH('DEAL DIRECTORY'!AK$5,Directory[#Headers],0))</f>
        <v>昆明市</v>
      </c>
      <c r="AL336" s="129" t="str">
        <f>INDEX(Directory[],MATCH(tbl_deal[[#This Row],[Index]],Directory[Index],0),MATCH('DEAL DIRECTORY'!AL$5,Directory[#Headers],0))</f>
        <v>--</v>
      </c>
      <c r="AM336" s="129" t="str">
        <f>INDEX(Directory[],MATCH(tbl_deal[[#This Row],[Index]],Directory[Index],0),MATCH('DEAL DIRECTORY'!AM$5,Directory[#Headers],0))</f>
        <v>--</v>
      </c>
      <c r="AN336" s="129" t="str">
        <f>INDEX(Directory[],MATCH(tbl_deal[[#This Row],[Index]],Directory[Index],0),MATCH('DEAL DIRECTORY'!AN$5,Directory[#Headers],0))</f>
        <v>--</v>
      </c>
      <c r="AO336" s="132" t="str">
        <f>IF(ISBLANK(INDEX(Directory[],MATCH(tbl_deal[[#This Row],[Index]],Directory[Index],0),MATCH('DEAL DIRECTORY'!AO$5,Directory[#Headers],0))),"--",INDEX(Directory[],MATCH(tbl_deal[[#This Row],[Index]],Directory[Index],0),MATCH('DEAL DIRECTORY'!AO$5,Directory[#Headers],0)))</f>
        <v>--</v>
      </c>
      <c r="AP336" s="129">
        <f>INDEX(Directory[],MATCH(tbl_deal[[#This Row],[Index]],Directory[Index],0),MATCH('DEAL DIRECTORY'!AP$5,Directory[#Headers],0))</f>
        <v>3</v>
      </c>
      <c r="AQ336" s="129">
        <f>INDEX(Directory[],MATCH(tbl_deal[[#This Row],[Index]],Directory[Index],0),MATCH('DEAL DIRECTORY'!AQ$5,Directory[#Headers],0))</f>
        <v>21.134</v>
      </c>
      <c r="AR336" s="129">
        <f>INDEX(Directory[],MATCH(tbl_deal[[#This Row],[Index]],Directory[Index],0),MATCH('DEAL DIRECTORY'!AR$5,Directory[#Headers],0))</f>
        <v>23.437999999999999</v>
      </c>
      <c r="AS336" s="129" t="str">
        <f>INDEX(Directory[],MATCH(tbl_deal[[#This Row],[Index]],Directory[Index],0),MATCH('DEAL DIRECTORY'!AS$5,Directory[#Headers],0))</f>
        <v>地方国企</v>
      </c>
      <c r="AT336" s="129" t="str">
        <f>INDEX(Directory[],MATCH(tbl_deal[[#This Row],[Index]],Directory[Index],0),MATCH('DEAL DIRECTORY'!AT$5,Directory[#Headers],0))</f>
        <v>地方平台</v>
      </c>
      <c r="AU336" s="129" t="str">
        <f>INDEX(Directory[],MATCH(tbl_deal[[#This Row],[Index]],Directory[Index],0),MATCH('DEAL DIRECTORY'!AU$5,Directory[#Headers],0))</f>
        <v>交通</v>
      </c>
      <c r="AV336" s="129" t="str">
        <f>INDEX(Directory[],MATCH(tbl_deal[[#This Row],[Index]],Directory[Index],0),MATCH('DEAL DIRECTORY'!AV$5,Directory[#Headers],0))</f>
        <v>直发</v>
      </c>
      <c r="AW336" s="129" t="str">
        <f>INDEX(Directory[],MATCH(tbl_deal[[#This Row],[Index]],Directory[Index],0),MATCH('DEAL DIRECTORY'!AW$5,Directory[#Headers],0))</f>
        <v>投资级</v>
      </c>
      <c r="AX336" s="129" t="str">
        <f>INDEX(Directory[],MATCH(tbl_deal[[#This Row],[Index]],Directory[Index],0),MATCH('DEAL DIRECTORY'!AX$5,Directory[#Headers],0))</f>
        <v>2-3亿</v>
      </c>
      <c r="AY336" s="133" t="str">
        <f>INDEX(Directory[],MATCH(tbl_deal[[#This Row],[Index]],Directory[Index],0),MATCH('DEAL DIRECTORY'!AY$5,Directory[#Headers],0))</f>
        <v>19年</v>
      </c>
      <c r="AZ336" s="129" t="str">
        <f>INDEX(Directory[],MATCH(tbl_deal[[#This Row],[Index]],Directory[Index],0),MATCH('DEAL DIRECTORY'!AZ$5,Directory[#Headers],0))</f>
        <v>Q4</v>
      </c>
      <c r="BA336" s="129" t="str">
        <f>INDEX(Directory[],MATCH(tbl_deal[[#This Row],[Index]],Directory[Index],0),MATCH('DEAL DIRECTORY'!BA$5,Directory[#Headers],0))</f>
        <v>12月</v>
      </c>
      <c r="BB336" s="129" t="str">
        <f>INDEX(Directory[],MATCH(tbl_deal[[#This Row],[Index]],Directory[Index],0),MATCH('DEAL DIRECTORY'!BB$5,Directory[#Headers],0))</f>
        <v>SOE Creds</v>
      </c>
      <c r="BC336" s="129" t="str">
        <f>INDEX(Directory[],MATCH(tbl_deal[[#This Row],[Index]],Directory[Index],0),MATCH('DEAL DIRECTORY'!BC$5,Directory[#Headers],0))</f>
        <v>KUNMING RAIL TRANSIT GROUP CO LTD</v>
      </c>
      <c r="BD336" s="129" t="str">
        <f>INDEX(Directory[],MATCH(tbl_deal[[#This Row],[Index]],Directory[Index],0),MATCH('DEAL DIRECTORY'!BD$5,Directory[#Headers],0))</f>
        <v>XS2084435002</v>
      </c>
      <c r="BE336" s="137" t="str">
        <f>INDEX(Directory[],MATCH(tbl_deal[[#This Row],[Index]],Directory[Index],0),MATCH('DEAL DIRECTORY'!BE$5,Directory[#Headers],0))</f>
        <v>19年12月</v>
      </c>
      <c r="BF336" s="137" t="str">
        <f>INDEX(Directory[],MATCH(tbl_deal[[#This Row],[Index]],Directory[Index],0),MATCH('DEAL DIRECTORY'!BF$5,Directory[#Headers],0))</f>
        <v>昆明轨交</v>
      </c>
      <c r="BG336" s="137" t="str">
        <f>INDEX(Directory[],MATCH(tbl_deal[[#This Row],[Index]],Directory[Index],0),MATCH('DEAL DIRECTORY'!BG$5,Directory[#Headers],0))</f>
        <v>Baa1/--/BBB+</v>
      </c>
      <c r="BH336" s="137" t="str">
        <f>INDEX(Directory[],MATCH(tbl_deal[[#This Row],[Index]],Directory[Index],0),MATCH('DEAL DIRECTORY'!BH$5,Directory[#Headers],0))</f>
        <v>高级债</v>
      </c>
      <c r="BI336" s="137" t="str">
        <f>INDEX(Directory[],MATCH(tbl_deal[[#This Row],[Index]],Directory[Index],0),MATCH('DEAL DIRECTORY'!BI$5,Directory[#Headers],0))</f>
        <v>3亿美元</v>
      </c>
      <c r="BJ336" s="137" t="str">
        <f>INDEX(Directory[],MATCH(tbl_deal[[#This Row],[Index]],Directory[Index],0),MATCH('DEAL DIRECTORY'!BJ$5,Directory[#Headers],0))</f>
        <v>3年</v>
      </c>
      <c r="BK336" s="137" t="str">
        <f>INDEX(Directory[],MATCH(tbl_deal[[#This Row],[Index]],Directory[Index],0),MATCH('DEAL DIRECTORY'!BK$5,Directory[#Headers],0))</f>
        <v>3.5%</v>
      </c>
      <c r="BL336" s="137" t="str">
        <f>INDEX(Directory[],MATCH(tbl_deal[[#This Row],[Index]],Directory[Index],0),MATCH('DEAL DIRECTORY'!BL$5,Directory[#Headers],0))</f>
        <v>账簿管理人</v>
      </c>
      <c r="BM336" s="129" t="str">
        <f>INDEX(Directory[],MATCH(tbl_deal[[#This Row],[Index]],Directory[Index],0),MATCH('DEAL DIRECTORY'!BM$5,Directory[#Headers],0))</f>
        <v/>
      </c>
      <c r="BN336" s="4"/>
      <c r="BO336" s="4"/>
      <c r="BP336" s="4"/>
    </row>
    <row r="337" spans="3:68" ht="20.25" customHeight="1" x14ac:dyDescent="0.25">
      <c r="C337" s="129">
        <f>Directory[[#This Row],[Index]]</f>
        <v>134</v>
      </c>
      <c r="D337" s="130">
        <f>INDEX(Directory[],MATCH(tbl_deal[[#This Row],[Index]],Directory[Index],0),MATCH('DEAL DIRECTORY'!D$5,Directory[#Headers],0))</f>
        <v>43802</v>
      </c>
      <c r="E337" s="129" t="str">
        <f>INDEX(Directory[],MATCH(tbl_deal[[#This Row],[Index]],Directory[Index],0),MATCH('DEAL DIRECTORY'!E$5,Directory[#Headers],0))</f>
        <v/>
      </c>
      <c r="F337" s="129" t="str">
        <f>INDEX(Directory[],MATCH(tbl_deal[[#This Row],[Index]],Directory[Index],0),MATCH('DEAL DIRECTORY'!F$5,Directory[#Headers],0))</f>
        <v/>
      </c>
      <c r="G337" s="129" t="str">
        <f>INDEX(Directory[],MATCH(tbl_deal[[#This Row],[Index]],Directory[Index],0),MATCH('DEAL DIRECTORY'!G$5,Directory[#Headers],0))</f>
        <v>Panda</v>
      </c>
      <c r="H337" s="135" t="str">
        <f>IF(tbl_deal[[#This Row],[FolderPath]]="","",HYPERLINK(tbl_deal[[#This Row],[FolderPath]],"📂"))</f>
        <v/>
      </c>
      <c r="I337" s="129" t="str">
        <f>INDEX(Directory[],MATCH(tbl_deal[[#This Row],[Index]],Directory[Index],0),MATCH('DEAL DIRECTORY'!I$5,Directory[#Headers],0))</f>
        <v>JGC</v>
      </c>
      <c r="J337" s="129" t="str">
        <f>INDEX(Directory[],MATCH(tbl_deal[[#This Row],[Index]],Directory[Index],0),MATCH('DEAL DIRECTORY'!J$5,Directory[#Headers],0))</f>
        <v>n/a</v>
      </c>
      <c r="K337" s="129" t="str">
        <f>INDEX(Directory[],MATCH(tbl_deal[[#This Row],[Index]],Directory[Index],0),MATCH('DEAL DIRECTORY'!K$5,Directory[#Headers],0))</f>
        <v>n/a</v>
      </c>
      <c r="L337" s="129">
        <f>INDEX(Directory[],MATCH(tbl_deal[[#This Row],[Index]],Directory[Index],0),MATCH('DEAL DIRECTORY'!L$5,Directory[#Headers],0))</f>
        <v>6</v>
      </c>
      <c r="M337" s="129" t="str">
        <f>INDEX(Directory[],MATCH(tbl_deal[[#This Row],[Index]],Directory[Index],0),MATCH('DEAL DIRECTORY'!M$5,Directory[#Headers],0))</f>
        <v>融信中国</v>
      </c>
      <c r="N337" s="129" t="str">
        <f>INDEX(Directory[],MATCH(tbl_deal[[#This Row],[Index]],Directory[Index],0),MATCH('DEAL DIRECTORY'!N$5,Directory[#Headers],0))</f>
        <v>--/--/BB-</v>
      </c>
      <c r="O337" s="129" t="str">
        <f>INDEX(Directory[],MATCH(tbl_deal[[#This Row],[Index]],Directory[Index],0),MATCH('DEAL DIRECTORY'!O$5,Directory[#Headers],0))</f>
        <v>USD</v>
      </c>
      <c r="P337" s="129">
        <f>INDEX(Directory[],MATCH(tbl_deal[[#This Row],[Index]],Directory[Index],0),MATCH('DEAL DIRECTORY'!P$5,Directory[#Headers],0))</f>
        <v>3.24</v>
      </c>
      <c r="Q337" s="129" t="str">
        <f>INDEX(Directory[],MATCH(tbl_deal[[#This Row],[Index]],Directory[Index],0),MATCH('DEAL DIRECTORY'!Q$5,Directory[#Headers],0))</f>
        <v>3.5</v>
      </c>
      <c r="R337" s="129" t="str">
        <f>INDEX(Directory[],MATCH(tbl_deal[[#This Row],[Index]],Directory[Index],0),MATCH('DEAL DIRECTORY'!R$5,Directory[#Headers],0))</f>
        <v>8.1%</v>
      </c>
      <c r="S337" s="129" t="str">
        <f>INDEX(Directory[],MATCH(tbl_deal[[#This Row],[Index]],Directory[Index],0),MATCH('DEAL DIRECTORY'!S$5,Directory[#Headers],0))</f>
        <v>8.55%a</v>
      </c>
      <c r="T337" s="129" t="str">
        <f>INDEX(Directory[],MATCH(tbl_deal[[#This Row],[Index]],Directory[Index],0),MATCH('DEAL DIRECTORY'!T$5,Directory[#Headers],0))</f>
        <v>n/a</v>
      </c>
      <c r="U337" s="129" t="str">
        <f>INDEX(Directory[],MATCH(tbl_deal[[#This Row],[Index]],Directory[Index],0),MATCH('DEAL DIRECTORY'!U$5,Directory[#Headers],0))</f>
        <v>--</v>
      </c>
      <c r="V337" s="131">
        <f>INDEX(Directory[],MATCH(tbl_deal[[#This Row],[Index]],Directory[Index],0),MATCH('DEAL DIRECTORY'!V$5,Directory[#Headers],0))</f>
        <v>0</v>
      </c>
      <c r="W337" s="129" t="str">
        <f>INDEX(Directory[],MATCH(tbl_deal[[#This Row],[Index]],Directory[Index],0),MATCH('DEAL DIRECTORY'!W$5,Directory[#Headers],0))</f>
        <v>直发(红筹)</v>
      </c>
      <c r="X337" s="129" t="str">
        <f>INDEX(Directory[],MATCH(tbl_deal[[#This Row],[Index]],Directory[Index],0),MATCH('DEAL DIRECTORY'!X$5,Directory[#Headers],0))</f>
        <v>--</v>
      </c>
      <c r="Y337" s="129" t="str">
        <f>INDEX(Directory[],MATCH(tbl_deal[[#This Row],[Index]],Directory[Index],0),MATCH('DEAL DIRECTORY'!Y$5,Directory[#Headers],0))</f>
        <v>新交所</v>
      </c>
      <c r="Z337" s="129" t="str">
        <f>INDEX(Directory[],MATCH(tbl_deal[[#This Row],[Index]],Directory[Index],0),MATCH('DEAL DIRECTORY'!Z$5,Directory[#Headers],0))</f>
        <v/>
      </c>
      <c r="AA337" s="129" t="str">
        <f>INDEX(Directory[],MATCH(tbl_deal[[#This Row],[Index]],Directory[Index],0),MATCH('DEAL DIRECTORY'!AA$5,Directory[#Headers],0))</f>
        <v/>
      </c>
      <c r="AB337" s="129" t="str">
        <f>INDEX(Directory[],MATCH(tbl_deal[[#This Row],[Index]],Directory[Index],0),MATCH('DEAL DIRECTORY'!AB$5,Directory[#Headers],0))</f>
        <v>BISL,港分</v>
      </c>
      <c r="AC337" s="129" t="str">
        <f>INDEX(Directory[],MATCH(tbl_deal[[#This Row],[Index]],Directory[Index],0),MATCH('DEAL DIRECTORY'!AC$5,Directory[#Headers],0))</f>
        <v>--</v>
      </c>
      <c r="AD337" s="129" t="str">
        <f>INDEX(Directory[],MATCH(tbl_deal[[#This Row],[Index]],Directory[Index],0),MATCH('DEAL DIRECTORY'!AD$5,Directory[#Headers],0))</f>
        <v>--</v>
      </c>
      <c r="AE337" s="129" t="str">
        <f>INDEX(Directory[],MATCH(tbl_deal[[#This Row],[Index]],Directory[Index],0),MATCH('DEAL DIRECTORY'!AE$5,Directory[#Headers],0))</f>
        <v>--</v>
      </c>
      <c r="AF337" s="129" t="str">
        <f>INDEX(Directory[],MATCH(tbl_deal[[#This Row],[Index]],Directory[Index],0),MATCH('DEAL DIRECTORY'!AF$5,Directory[#Headers],0))</f>
        <v>N</v>
      </c>
      <c r="AG337" s="129" t="str">
        <f>INDEX(Directory[],MATCH(tbl_deal[[#This Row],[Index]],Directory[Index],0),MATCH('DEAL DIRECTORY'!AG$5,Directory[#Headers],0))</f>
        <v>融信中国控股有限公司</v>
      </c>
      <c r="AH337" s="129" t="str">
        <f>INDEX(Directory[],MATCH(tbl_deal[[#This Row],[Index]],Directory[Index],0),MATCH('DEAL DIRECTORY'!AH$5,Directory[#Headers],0))</f>
        <v>n/a</v>
      </c>
      <c r="AI337" s="129" t="str">
        <f>INDEX(Directory[],MATCH(tbl_deal[[#This Row],[Index]],Directory[Index],0),MATCH('DEAL DIRECTORY'!AI$5,Directory[#Headers],0))</f>
        <v>n/a</v>
      </c>
      <c r="AJ337" s="129" t="str">
        <f>INDEX(Directory[],MATCH(tbl_deal[[#This Row],[Index]],Directory[Index],0),MATCH('DEAL DIRECTORY'!AJ$5,Directory[#Headers],0))</f>
        <v>上海</v>
      </c>
      <c r="AK337" s="129" t="str">
        <f>INDEX(Directory[],MATCH(tbl_deal[[#This Row],[Index]],Directory[Index],0),MATCH('DEAL DIRECTORY'!AK$5,Directory[#Headers],0))</f>
        <v>--</v>
      </c>
      <c r="AL337" s="129" t="str">
        <f>INDEX(Directory[],MATCH(tbl_deal[[#This Row],[Index]],Directory[Index],0),MATCH('DEAL DIRECTORY'!AL$5,Directory[#Headers],0))</f>
        <v>--</v>
      </c>
      <c r="AM337" s="129" t="str">
        <f>INDEX(Directory[],MATCH(tbl_deal[[#This Row],[Index]],Directory[Index],0),MATCH('DEAL DIRECTORY'!AM$5,Directory[#Headers],0))</f>
        <v>--</v>
      </c>
      <c r="AN337" s="129" t="str">
        <f>INDEX(Directory[],MATCH(tbl_deal[[#This Row],[Index]],Directory[Index],0),MATCH('DEAL DIRECTORY'!AN$5,Directory[#Headers],0))</f>
        <v>--</v>
      </c>
      <c r="AO337" s="132" t="str">
        <f>IF(ISBLANK(INDEX(Directory[],MATCH(tbl_deal[[#This Row],[Index]],Directory[Index],0),MATCH('DEAL DIRECTORY'!AO$5,Directory[#Headers],0))),"--",INDEX(Directory[],MATCH(tbl_deal[[#This Row],[Index]],Directory[Index],0),MATCH('DEAL DIRECTORY'!AO$5,Directory[#Headers],0)))</f>
        <v>--</v>
      </c>
      <c r="AP337" s="129">
        <f>INDEX(Directory[],MATCH(tbl_deal[[#This Row],[Index]],Directory[Index],0),MATCH('DEAL DIRECTORY'!AP$5,Directory[#Headers],0))</f>
        <v>3.24</v>
      </c>
      <c r="AQ337" s="129">
        <f>INDEX(Directory[],MATCH(tbl_deal[[#This Row],[Index]],Directory[Index],0),MATCH('DEAL DIRECTORY'!AQ$5,Directory[#Headers],0))</f>
        <v>22.879000000000001</v>
      </c>
      <c r="AR337" s="129">
        <f>INDEX(Directory[],MATCH(tbl_deal[[#This Row],[Index]],Directory[Index],0),MATCH('DEAL DIRECTORY'!AR$5,Directory[#Headers],0))</f>
        <v>25.312999999999999</v>
      </c>
      <c r="AS337" s="129" t="str">
        <f>INDEX(Directory[],MATCH(tbl_deal[[#This Row],[Index]],Directory[Index],0),MATCH('DEAL DIRECTORY'!AS$5,Directory[#Headers],0))</f>
        <v>民企</v>
      </c>
      <c r="AT337" s="129" t="str">
        <f>INDEX(Directory[],MATCH(tbl_deal[[#This Row],[Index]],Directory[Index],0),MATCH('DEAL DIRECTORY'!AT$5,Directory[#Headers],0))</f>
        <v>房地产</v>
      </c>
      <c r="AU337" s="129" t="str">
        <f>INDEX(Directory[],MATCH(tbl_deal[[#This Row],[Index]],Directory[Index],0),MATCH('DEAL DIRECTORY'!AU$5,Directory[#Headers],0))</f>
        <v>--</v>
      </c>
      <c r="AV337" s="129" t="str">
        <f>INDEX(Directory[],MATCH(tbl_deal[[#This Row],[Index]],Directory[Index],0),MATCH('DEAL DIRECTORY'!AV$5,Directory[#Headers],0))</f>
        <v>红筹</v>
      </c>
      <c r="AW337" s="129" t="str">
        <f>INDEX(Directory[],MATCH(tbl_deal[[#This Row],[Index]],Directory[Index],0),MATCH('DEAL DIRECTORY'!AW$5,Directory[#Headers],0))</f>
        <v>高收益</v>
      </c>
      <c r="AX337" s="129" t="str">
        <f>INDEX(Directory[],MATCH(tbl_deal[[#This Row],[Index]],Directory[Index],0),MATCH('DEAL DIRECTORY'!AX$5,Directory[#Headers],0))</f>
        <v>3-5亿</v>
      </c>
      <c r="AY337" s="133" t="str">
        <f>INDEX(Directory[],MATCH(tbl_deal[[#This Row],[Index]],Directory[Index],0),MATCH('DEAL DIRECTORY'!AY$5,Directory[#Headers],0))</f>
        <v>19年</v>
      </c>
      <c r="AZ337" s="129" t="str">
        <f>INDEX(Directory[],MATCH(tbl_deal[[#This Row],[Index]],Directory[Index],0),MATCH('DEAL DIRECTORY'!AZ$5,Directory[#Headers],0))</f>
        <v>Q4</v>
      </c>
      <c r="BA337" s="129" t="str">
        <f>INDEX(Directory[],MATCH(tbl_deal[[#This Row],[Index]],Directory[Index],0),MATCH('DEAL DIRECTORY'!BA$5,Directory[#Headers],0))</f>
        <v>12月</v>
      </c>
      <c r="BB337" s="129" t="str">
        <f>INDEX(Directory[],MATCH(tbl_deal[[#This Row],[Index]],Directory[Index],0),MATCH('DEAL DIRECTORY'!BB$5,Directory[#Headers],0))</f>
        <v>--</v>
      </c>
      <c r="BC337" s="129" t="str">
        <f>INDEX(Directory[],MATCH(tbl_deal[[#This Row],[Index]],Directory[Index],0),MATCH('DEAL DIRECTORY'!BC$5,Directory[#Headers],0))</f>
        <v>RONSHINE CHINA HOLDINGS LTD</v>
      </c>
      <c r="BD337" s="129" t="str">
        <f>INDEX(Directory[],MATCH(tbl_deal[[#This Row],[Index]],Directory[Index],0),MATCH('DEAL DIRECTORY'!BD$5,Directory[#Headers],0))</f>
        <v>XS2090949160</v>
      </c>
      <c r="BE337" s="137" t="str">
        <f>INDEX(Directory[],MATCH(tbl_deal[[#This Row],[Index]],Directory[Index],0),MATCH('DEAL DIRECTORY'!BE$5,Directory[#Headers],0))</f>
        <v>19年12月</v>
      </c>
      <c r="BF337" s="137" t="str">
        <f>INDEX(Directory[],MATCH(tbl_deal[[#This Row],[Index]],Directory[Index],0),MATCH('DEAL DIRECTORY'!BF$5,Directory[#Headers],0))</f>
        <v>融信中国</v>
      </c>
      <c r="BG337" s="137" t="str">
        <f>INDEX(Directory[],MATCH(tbl_deal[[#This Row],[Index]],Directory[Index],0),MATCH('DEAL DIRECTORY'!BG$5,Directory[#Headers],0))</f>
        <v>--/--/BB-</v>
      </c>
      <c r="BH337" s="137" t="str">
        <f>INDEX(Directory[],MATCH(tbl_deal[[#This Row],[Index]],Directory[Index],0),MATCH('DEAL DIRECTORY'!BH$5,Directory[#Headers],0))</f>
        <v>高级债</v>
      </c>
      <c r="BI337" s="137" t="str">
        <f>INDEX(Directory[],MATCH(tbl_deal[[#This Row],[Index]],Directory[Index],0),MATCH('DEAL DIRECTORY'!BI$5,Directory[#Headers],0))</f>
        <v>3.24亿美元</v>
      </c>
      <c r="BJ337" s="137" t="str">
        <f>INDEX(Directory[],MATCH(tbl_deal[[#This Row],[Index]],Directory[Index],0),MATCH('DEAL DIRECTORY'!BJ$5,Directory[#Headers],0))</f>
        <v>3.5年</v>
      </c>
      <c r="BK337" s="137" t="str">
        <f>INDEX(Directory[],MATCH(tbl_deal[[#This Row],[Index]],Directory[Index],0),MATCH('DEAL DIRECTORY'!BK$5,Directory[#Headers],0))</f>
        <v>8.1%</v>
      </c>
      <c r="BL337" s="137" t="str">
        <f>INDEX(Directory[],MATCH(tbl_deal[[#This Row],[Index]],Directory[Index],0),MATCH('DEAL DIRECTORY'!BL$5,Directory[#Headers],0))</f>
        <v>全球协调人</v>
      </c>
      <c r="BM337" s="129" t="str">
        <f>INDEX(Directory[],MATCH(tbl_deal[[#This Row],[Index]],Directory[Index],0),MATCH('DEAL DIRECTORY'!BM$5,Directory[#Headers],0))</f>
        <v/>
      </c>
      <c r="BN337" s="4"/>
      <c r="BO337" s="4"/>
      <c r="BP337" s="4"/>
    </row>
    <row r="338" spans="3:68" ht="20.25" customHeight="1" x14ac:dyDescent="0.25">
      <c r="C338" s="129">
        <f>Directory[[#This Row],[Index]]</f>
        <v>133</v>
      </c>
      <c r="D338" s="130">
        <f>INDEX(Directory[],MATCH(tbl_deal[[#This Row],[Index]],Directory[Index],0),MATCH('DEAL DIRECTORY'!D$5,Directory[#Headers],0))</f>
        <v>43802</v>
      </c>
      <c r="E338" s="129" t="str">
        <f>INDEX(Directory[],MATCH(tbl_deal[[#This Row],[Index]],Directory[Index],0),MATCH('DEAL DIRECTORY'!E$5,Directory[#Headers],0))</f>
        <v/>
      </c>
      <c r="F338" s="129" t="str">
        <f>INDEX(Directory[],MATCH(tbl_deal[[#This Row],[Index]],Directory[Index],0),MATCH('DEAL DIRECTORY'!F$5,Directory[#Headers],0))</f>
        <v/>
      </c>
      <c r="G338" s="129" t="str">
        <f>INDEX(Directory[],MATCH(tbl_deal[[#This Row],[Index]],Directory[Index],0),MATCH('DEAL DIRECTORY'!G$5,Directory[#Headers],0))</f>
        <v>BMHK 2019 III</v>
      </c>
      <c r="H338" s="135" t="str">
        <f>IF(tbl_deal[[#This Row],[FolderPath]]="","",HYPERLINK(tbl_deal[[#This Row],[FolderPath]],"📂"))</f>
        <v/>
      </c>
      <c r="I338" s="129" t="str">
        <f>INDEX(Directory[],MATCH(tbl_deal[[#This Row],[Index]],Directory[Index],0),MATCH('DEAL DIRECTORY'!I$5,Directory[#Headers],0))</f>
        <v>JBR</v>
      </c>
      <c r="J338" s="129" t="str">
        <f>INDEX(Directory[],MATCH(tbl_deal[[#This Row],[Index]],Directory[Index],0),MATCH('DEAL DIRECTORY'!J$5,Directory[#Headers],0))</f>
        <v>n/a</v>
      </c>
      <c r="K338" s="129" t="str">
        <f>INDEX(Directory[],MATCH(tbl_deal[[#This Row],[Index]],Directory[Index],0),MATCH('DEAL DIRECTORY'!K$5,Directory[#Headers],0))</f>
        <v>n/a</v>
      </c>
      <c r="L338" s="129">
        <f>INDEX(Directory[],MATCH(tbl_deal[[#This Row],[Index]],Directory[Index],0),MATCH('DEAL DIRECTORY'!L$5,Directory[#Headers],0))</f>
        <v>5</v>
      </c>
      <c r="M338" s="129" t="str">
        <f>INDEX(Directory[],MATCH(tbl_deal[[#This Row],[Index]],Directory[Index],0),MATCH('DEAL DIRECTORY'!M$5,Directory[#Headers],0))</f>
        <v>交银金租</v>
      </c>
      <c r="N338" s="129" t="str">
        <f>INDEX(Directory[],MATCH(tbl_deal[[#This Row],[Index]],Directory[Index],0),MATCH('DEAL DIRECTORY'!N$5,Directory[#Headers],0))</f>
        <v>A3/--/A</v>
      </c>
      <c r="O338" s="129" t="str">
        <f>INDEX(Directory[],MATCH(tbl_deal[[#This Row],[Index]],Directory[Index],0),MATCH('DEAL DIRECTORY'!O$5,Directory[#Headers],0))</f>
        <v>USD</v>
      </c>
      <c r="P338" s="129">
        <f>INDEX(Directory[],MATCH(tbl_deal[[#This Row],[Index]],Directory[Index],0),MATCH('DEAL DIRECTORY'!P$5,Directory[#Headers],0))</f>
        <v>6</v>
      </c>
      <c r="Q338" s="129" t="str">
        <f>INDEX(Directory[],MATCH(tbl_deal[[#This Row],[Index]],Directory[Index],0),MATCH('DEAL DIRECTORY'!Q$5,Directory[#Headers],0))</f>
        <v>5</v>
      </c>
      <c r="R338" s="129" t="str">
        <f>INDEX(Directory[],MATCH(tbl_deal[[#This Row],[Index]],Directory[Index],0),MATCH('DEAL DIRECTORY'!R$5,Directory[#Headers],0))</f>
        <v>3mL+107.5</v>
      </c>
      <c r="S338" s="129" t="str">
        <f>INDEX(Directory[],MATCH(tbl_deal[[#This Row],[Index]],Directory[Index],0),MATCH('DEAL DIRECTORY'!S$5,Directory[#Headers],0))</f>
        <v>--</v>
      </c>
      <c r="T338" s="129" t="str">
        <f>INDEX(Directory[],MATCH(tbl_deal[[#This Row],[Index]],Directory[Index],0),MATCH('DEAL DIRECTORY'!T$5,Directory[#Headers],0))</f>
        <v>n/a</v>
      </c>
      <c r="U338" s="129" t="str">
        <f>INDEX(Directory[],MATCH(tbl_deal[[#This Row],[Index]],Directory[Index],0),MATCH('DEAL DIRECTORY'!U$5,Directory[#Headers],0))</f>
        <v>--</v>
      </c>
      <c r="V338" s="131">
        <f>INDEX(Directory[],MATCH(tbl_deal[[#This Row],[Index]],Directory[Index],0),MATCH('DEAL DIRECTORY'!V$5,Directory[#Headers],0))</f>
        <v>0</v>
      </c>
      <c r="W338" s="129" t="str">
        <f>INDEX(Directory[],MATCH(tbl_deal[[#This Row],[Index]],Directory[Index],0),MATCH('DEAL DIRECTORY'!W$5,Directory[#Headers],0))</f>
        <v>直发</v>
      </c>
      <c r="X338" s="129" t="str">
        <f>INDEX(Directory[],MATCH(tbl_deal[[#This Row],[Index]],Directory[Index],0),MATCH('DEAL DIRECTORY'!X$5,Directory[#Headers],0))</f>
        <v>浮息债券</v>
      </c>
      <c r="Y338" s="129" t="str">
        <f>INDEX(Directory[],MATCH(tbl_deal[[#This Row],[Index]],Directory[Index],0),MATCH('DEAL DIRECTORY'!Y$5,Directory[#Headers],0))</f>
        <v>港交所</v>
      </c>
      <c r="Z338" s="129" t="str">
        <f>INDEX(Directory[],MATCH(tbl_deal[[#This Row],[Index]],Directory[Index],0),MATCH('DEAL DIRECTORY'!Z$5,Directory[#Headers],0))</f>
        <v>浮息</v>
      </c>
      <c r="AA338" s="129" t="str">
        <f>INDEX(Directory[],MATCH(tbl_deal[[#This Row],[Index]],Directory[Index],0),MATCH('DEAL DIRECTORY'!AA$5,Directory[#Headers],0))</f>
        <v/>
      </c>
      <c r="AB338" s="129" t="str">
        <f>INDEX(Directory[],MATCH(tbl_deal[[#This Row],[Index]],Directory[Index],0),MATCH('DEAL DIRECTORY'!AB$5,Directory[#Headers],0))</f>
        <v>BISL,港分</v>
      </c>
      <c r="AC338" s="129" t="str">
        <f>INDEX(Directory[],MATCH(tbl_deal[[#This Row],[Index]],Directory[Index],0),MATCH('DEAL DIRECTORY'!AC$5,Directory[#Headers],0))</f>
        <v>--</v>
      </c>
      <c r="AD338" s="129" t="str">
        <f>INDEX(Directory[],MATCH(tbl_deal[[#This Row],[Index]],Directory[Index],0),MATCH('DEAL DIRECTORY'!AD$5,Directory[#Headers],0))</f>
        <v>--</v>
      </c>
      <c r="AE338" s="129" t="str">
        <f>INDEX(Directory[],MATCH(tbl_deal[[#This Row],[Index]],Directory[Index],0),MATCH('DEAL DIRECTORY'!AE$5,Directory[#Headers],0))</f>
        <v>角色不分层</v>
      </c>
      <c r="AF338" s="129" t="str">
        <f>INDEX(Directory[],MATCH(tbl_deal[[#This Row],[Index]],Directory[Index],0),MATCH('DEAL DIRECTORY'!AF$5,Directory[#Headers],0))</f>
        <v>N</v>
      </c>
      <c r="AG338" s="129" t="str">
        <f>INDEX(Directory[],MATCH(tbl_deal[[#This Row],[Index]],Directory[Index],0),MATCH('DEAL DIRECTORY'!AG$5,Directory[#Headers],0))</f>
        <v>交银金融租赁有限责任公司</v>
      </c>
      <c r="AH338" s="129" t="str">
        <f>INDEX(Directory[],MATCH(tbl_deal[[#This Row],[Index]],Directory[Index],0),MATCH('DEAL DIRECTORY'!AH$5,Directory[#Headers],0))</f>
        <v>n/a</v>
      </c>
      <c r="AI338" s="129" t="str">
        <f>INDEX(Directory[],MATCH(tbl_deal[[#This Row],[Index]],Directory[Index],0),MATCH('DEAL DIRECTORY'!AI$5,Directory[#Headers],0))</f>
        <v>n/a</v>
      </c>
      <c r="AJ338" s="129" t="str">
        <f>INDEX(Directory[],MATCH(tbl_deal[[#This Row],[Index]],Directory[Index],0),MATCH('DEAL DIRECTORY'!AJ$5,Directory[#Headers],0))</f>
        <v>上海</v>
      </c>
      <c r="AK338" s="129" t="str">
        <f>INDEX(Directory[],MATCH(tbl_deal[[#This Row],[Index]],Directory[Index],0),MATCH('DEAL DIRECTORY'!AK$5,Directory[#Headers],0))</f>
        <v>浦东新区</v>
      </c>
      <c r="AL338" s="129" t="str">
        <f>INDEX(Directory[],MATCH(tbl_deal[[#This Row],[Index]],Directory[Index],0),MATCH('DEAL DIRECTORY'!AL$5,Directory[#Headers],0))</f>
        <v>--</v>
      </c>
      <c r="AM338" s="129" t="str">
        <f>INDEX(Directory[],MATCH(tbl_deal[[#This Row],[Index]],Directory[Index],0),MATCH('DEAL DIRECTORY'!AM$5,Directory[#Headers],0))</f>
        <v>--</v>
      </c>
      <c r="AN338" s="129" t="str">
        <f>INDEX(Directory[],MATCH(tbl_deal[[#This Row],[Index]],Directory[Index],0),MATCH('DEAL DIRECTORY'!AN$5,Directory[#Headers],0))</f>
        <v>--</v>
      </c>
      <c r="AO338" s="132" t="str">
        <f>IF(ISBLANK(INDEX(Directory[],MATCH(tbl_deal[[#This Row],[Index]],Directory[Index],0),MATCH('DEAL DIRECTORY'!AO$5,Directory[#Headers],0))),"--",INDEX(Directory[],MATCH(tbl_deal[[#This Row],[Index]],Directory[Index],0),MATCH('DEAL DIRECTORY'!AO$5,Directory[#Headers],0)))</f>
        <v>--</v>
      </c>
      <c r="AP338" s="129">
        <f>INDEX(Directory[],MATCH(tbl_deal[[#This Row],[Index]],Directory[Index],0),MATCH('DEAL DIRECTORY'!AP$5,Directory[#Headers],0))</f>
        <v>6</v>
      </c>
      <c r="AQ338" s="129">
        <f>INDEX(Directory[],MATCH(tbl_deal[[#This Row],[Index]],Directory[Index],0),MATCH('DEAL DIRECTORY'!AQ$5,Directory[#Headers],0))</f>
        <v>42.368000000000002</v>
      </c>
      <c r="AR338" s="129">
        <f>INDEX(Directory[],MATCH(tbl_deal[[#This Row],[Index]],Directory[Index],0),MATCH('DEAL DIRECTORY'!AR$5,Directory[#Headers],0))</f>
        <v>46.875</v>
      </c>
      <c r="AS338" s="129" t="str">
        <f>INDEX(Directory[],MATCH(tbl_deal[[#This Row],[Index]],Directory[Index],0),MATCH('DEAL DIRECTORY'!AS$5,Directory[#Headers],0))</f>
        <v>央企(子)</v>
      </c>
      <c r="AT338" s="129" t="str">
        <f>INDEX(Directory[],MATCH(tbl_deal[[#This Row],[Index]],Directory[Index],0),MATCH('DEAL DIRECTORY'!AT$5,Directory[#Headers],0))</f>
        <v>金融机构</v>
      </c>
      <c r="AU338" s="129" t="str">
        <f>INDEX(Directory[],MATCH(tbl_deal[[#This Row],[Index]],Directory[Index],0),MATCH('DEAL DIRECTORY'!AU$5,Directory[#Headers],0))</f>
        <v>非银</v>
      </c>
      <c r="AV338" s="129" t="str">
        <f>INDEX(Directory[],MATCH(tbl_deal[[#This Row],[Index]],Directory[Index],0),MATCH('DEAL DIRECTORY'!AV$5,Directory[#Headers],0))</f>
        <v>直发</v>
      </c>
      <c r="AW338" s="129" t="str">
        <f>INDEX(Directory[],MATCH(tbl_deal[[#This Row],[Index]],Directory[Index],0),MATCH('DEAL DIRECTORY'!AW$5,Directory[#Headers],0))</f>
        <v>投资级</v>
      </c>
      <c r="AX338" s="129" t="str">
        <f>INDEX(Directory[],MATCH(tbl_deal[[#This Row],[Index]],Directory[Index],0),MATCH('DEAL DIRECTORY'!AX$5,Directory[#Headers],0))</f>
        <v>&gt;5亿</v>
      </c>
      <c r="AY338" s="133" t="str">
        <f>INDEX(Directory[],MATCH(tbl_deal[[#This Row],[Index]],Directory[Index],0),MATCH('DEAL DIRECTORY'!AY$5,Directory[#Headers],0))</f>
        <v>19年</v>
      </c>
      <c r="AZ338" s="129" t="str">
        <f>INDEX(Directory[],MATCH(tbl_deal[[#This Row],[Index]],Directory[Index],0),MATCH('DEAL DIRECTORY'!AZ$5,Directory[#Headers],0))</f>
        <v>Q4</v>
      </c>
      <c r="BA338" s="129" t="str">
        <f>INDEX(Directory[],MATCH(tbl_deal[[#This Row],[Index]],Directory[Index],0),MATCH('DEAL DIRECTORY'!BA$5,Directory[#Headers],0))</f>
        <v>12月</v>
      </c>
      <c r="BB338" s="129" t="str">
        <f>INDEX(Directory[],MATCH(tbl_deal[[#This Row],[Index]],Directory[Index],0),MATCH('DEAL DIRECTORY'!BB$5,Directory[#Headers],0))</f>
        <v>--</v>
      </c>
      <c r="BC338" s="129" t="str">
        <f>INDEX(Directory[],MATCH(tbl_deal[[#This Row],[Index]],Directory[Index],0),MATCH('DEAL DIRECTORY'!BC$5,Directory[#Headers],0))</f>
        <v>BOCOM LEASING MANAGEMENT HONG KONG CO LTD</v>
      </c>
      <c r="BD338" s="129" t="str">
        <f>INDEX(Directory[],MATCH(tbl_deal[[#This Row],[Index]],Directory[Index],0),MATCH('DEAL DIRECTORY'!BD$5,Directory[#Headers],0))</f>
        <v>XS2082777405</v>
      </c>
      <c r="BE338" s="137" t="str">
        <f>INDEX(Directory[],MATCH(tbl_deal[[#This Row],[Index]],Directory[Index],0),MATCH('DEAL DIRECTORY'!BE$5,Directory[#Headers],0))</f>
        <v>19年12月</v>
      </c>
      <c r="BF338" s="137" t="str">
        <f>INDEX(Directory[],MATCH(tbl_deal[[#This Row],[Index]],Directory[Index],0),MATCH('DEAL DIRECTORY'!BF$5,Directory[#Headers],0))</f>
        <v>交银金租</v>
      </c>
      <c r="BG338" s="137" t="str">
        <f>INDEX(Directory[],MATCH(tbl_deal[[#This Row],[Index]],Directory[Index],0),MATCH('DEAL DIRECTORY'!BG$5,Directory[#Headers],0))</f>
        <v>A3/--/A</v>
      </c>
      <c r="BH338" s="137" t="str">
        <f>INDEX(Directory[],MATCH(tbl_deal[[#This Row],[Index]],Directory[Index],0),MATCH('DEAL DIRECTORY'!BH$5,Directory[#Headers],0))</f>
        <v>浮息债券</v>
      </c>
      <c r="BI338" s="137" t="str">
        <f>INDEX(Directory[],MATCH(tbl_deal[[#This Row],[Index]],Directory[Index],0),MATCH('DEAL DIRECTORY'!BI$5,Directory[#Headers],0))</f>
        <v>6亿美元</v>
      </c>
      <c r="BJ338" s="137" t="str">
        <f>INDEX(Directory[],MATCH(tbl_deal[[#This Row],[Index]],Directory[Index],0),MATCH('DEAL DIRECTORY'!BJ$5,Directory[#Headers],0))</f>
        <v>5年</v>
      </c>
      <c r="BK338" s="137" t="str">
        <f>INDEX(Directory[],MATCH(tbl_deal[[#This Row],[Index]],Directory[Index],0),MATCH('DEAL DIRECTORY'!BK$5,Directory[#Headers],0))</f>
        <v>3mL+107.5</v>
      </c>
      <c r="BL338" s="137" t="str">
        <f>INDEX(Directory[],MATCH(tbl_deal[[#This Row],[Index]],Directory[Index],0),MATCH('DEAL DIRECTORY'!BL$5,Directory[#Headers],0))</f>
        <v>账簿管理人</v>
      </c>
      <c r="BM338" s="129" t="str">
        <f>INDEX(Directory[],MATCH(tbl_deal[[#This Row],[Index]],Directory[Index],0),MATCH('DEAL DIRECTORY'!BM$5,Directory[#Headers],0))</f>
        <v/>
      </c>
      <c r="BN338" s="4"/>
      <c r="BO338" s="4"/>
      <c r="BP338" s="4"/>
    </row>
    <row r="339" spans="3:68" ht="20.25" customHeight="1" x14ac:dyDescent="0.25">
      <c r="C339" s="129">
        <f>Directory[[#This Row],[Index]]</f>
        <v>132</v>
      </c>
      <c r="D339" s="130">
        <f>INDEX(Directory[],MATCH(tbl_deal[[#This Row],[Index]],Directory[Index],0),MATCH('DEAL DIRECTORY'!D$5,Directory[#Headers],0))</f>
        <v>43797</v>
      </c>
      <c r="E339" s="129" t="str">
        <f>INDEX(Directory[],MATCH(tbl_deal[[#This Row],[Index]],Directory[Index],0),MATCH('DEAL DIRECTORY'!E$5,Directory[#Headers],0))</f>
        <v>绿色</v>
      </c>
      <c r="F339" s="129" t="str">
        <f>INDEX(Directory[],MATCH(tbl_deal[[#This Row],[Index]],Directory[Index],0),MATCH('DEAL DIRECTORY'!F$5,Directory[#Headers],0))</f>
        <v/>
      </c>
      <c r="G339" s="129" t="str">
        <f>INDEX(Directory[],MATCH(tbl_deal[[#This Row],[Index]],Directory[Index],0),MATCH('DEAL DIRECTORY'!G$5,Directory[#Headers],0))</f>
        <v>Cool</v>
      </c>
      <c r="H339" s="135" t="str">
        <f>IF(tbl_deal[[#This Row],[FolderPath]]="","",HYPERLINK(tbl_deal[[#This Row],[FolderPath]],"📂"))</f>
        <v/>
      </c>
      <c r="I339" s="129" t="str">
        <f>INDEX(Directory[],MATCH(tbl_deal[[#This Row],[Index]],Directory[Index],0),MATCH('DEAL DIRECTORY'!I$5,Directory[#Headers],0))</f>
        <v>JBR</v>
      </c>
      <c r="J339" s="129" t="str">
        <f>INDEX(Directory[],MATCH(tbl_deal[[#This Row],[Index]],Directory[Index],0),MATCH('DEAL DIRECTORY'!J$5,Directory[#Headers],0))</f>
        <v>n/a</v>
      </c>
      <c r="K339" s="129" t="str">
        <f>INDEX(Directory[],MATCH(tbl_deal[[#This Row],[Index]],Directory[Index],0),MATCH('DEAL DIRECTORY'!K$5,Directory[#Headers],0))</f>
        <v>n/a</v>
      </c>
      <c r="L339" s="129">
        <f>INDEX(Directory[],MATCH(tbl_deal[[#This Row],[Index]],Directory[Index],0),MATCH('DEAL DIRECTORY'!L$5,Directory[#Headers],0))</f>
        <v>1</v>
      </c>
      <c r="M339" s="129" t="str">
        <f>INDEX(Directory[],MATCH(tbl_deal[[#This Row],[Index]],Directory[Index],0),MATCH('DEAL DIRECTORY'!M$5,Directory[#Headers],0))</f>
        <v>江西水投</v>
      </c>
      <c r="N339" s="129" t="str">
        <f>INDEX(Directory[],MATCH(tbl_deal[[#This Row],[Index]],Directory[Index],0),MATCH('DEAL DIRECTORY'!N$5,Directory[#Headers],0))</f>
        <v>Baa3/--/BBB</v>
      </c>
      <c r="O339" s="129" t="str">
        <f>INDEX(Directory[],MATCH(tbl_deal[[#This Row],[Index]],Directory[Index],0),MATCH('DEAL DIRECTORY'!O$5,Directory[#Headers],0))</f>
        <v>USD</v>
      </c>
      <c r="P339" s="129">
        <f>INDEX(Directory[],MATCH(tbl_deal[[#This Row],[Index]],Directory[Index],0),MATCH('DEAL DIRECTORY'!P$5,Directory[#Headers],0))</f>
        <v>3</v>
      </c>
      <c r="Q339" s="129" t="str">
        <f>INDEX(Directory[],MATCH(tbl_deal[[#This Row],[Index]],Directory[Index],0),MATCH('DEAL DIRECTORY'!Q$5,Directory[#Headers],0))</f>
        <v>3</v>
      </c>
      <c r="R339" s="129" t="str">
        <f>INDEX(Directory[],MATCH(tbl_deal[[#This Row],[Index]],Directory[Index],0),MATCH('DEAL DIRECTORY'!R$5,Directory[#Headers],0))</f>
        <v>3.4%</v>
      </c>
      <c r="S339" s="129" t="str">
        <f>INDEX(Directory[],MATCH(tbl_deal[[#This Row],[Index]],Directory[Index],0),MATCH('DEAL DIRECTORY'!S$5,Directory[#Headers],0))</f>
        <v>3.85%a</v>
      </c>
      <c r="T339" s="129" t="str">
        <f>INDEX(Directory[],MATCH(tbl_deal[[#This Row],[Index]],Directory[Index],0),MATCH('DEAL DIRECTORY'!T$5,Directory[#Headers],0))</f>
        <v>n/a</v>
      </c>
      <c r="U339" s="129" t="str">
        <f>INDEX(Directory[],MATCH(tbl_deal[[#This Row],[Index]],Directory[Index],0),MATCH('DEAL DIRECTORY'!U$5,Directory[#Headers],0))</f>
        <v>--</v>
      </c>
      <c r="V339" s="131">
        <f>INDEX(Directory[],MATCH(tbl_deal[[#This Row],[Index]],Directory[Index],0),MATCH('DEAL DIRECTORY'!V$5,Directory[#Headers],0))</f>
        <v>0</v>
      </c>
      <c r="W339" s="129" t="str">
        <f>INDEX(Directory[],MATCH(tbl_deal[[#This Row],[Index]],Directory[Index],0),MATCH('DEAL DIRECTORY'!W$5,Directory[#Headers],0))</f>
        <v>担保</v>
      </c>
      <c r="X339" s="129" t="str">
        <f>INDEX(Directory[],MATCH(tbl_deal[[#This Row],[Index]],Directory[Index],0),MATCH('DEAL DIRECTORY'!X$5,Directory[#Headers],0))</f>
        <v>绿色债券</v>
      </c>
      <c r="Y339" s="129" t="str">
        <f>INDEX(Directory[],MATCH(tbl_deal[[#This Row],[Index]],Directory[Index],0),MATCH('DEAL DIRECTORY'!Y$5,Directory[#Headers],0))</f>
        <v>港交所</v>
      </c>
      <c r="Z339" s="129" t="str">
        <f>INDEX(Directory[],MATCH(tbl_deal[[#This Row],[Index]],Directory[Index],0),MATCH('DEAL DIRECTORY'!Z$5,Directory[#Headers],0))</f>
        <v/>
      </c>
      <c r="AA339" s="129" t="str">
        <f>INDEX(Directory[],MATCH(tbl_deal[[#This Row],[Index]],Directory[Index],0),MATCH('DEAL DIRECTORY'!AA$5,Directory[#Headers],0))</f>
        <v/>
      </c>
      <c r="AB339" s="129" t="str">
        <f>INDEX(Directory[],MATCH(tbl_deal[[#This Row],[Index]],Directory[Index],0),MATCH('DEAL DIRECTORY'!AB$5,Directory[#Headers],0))</f>
        <v>BISL,港分</v>
      </c>
      <c r="AC339" s="129" t="str">
        <f>INDEX(Directory[],MATCH(tbl_deal[[#This Row],[Index]],Directory[Index],0),MATCH('DEAL DIRECTORY'!AC$5,Directory[#Headers],0))</f>
        <v>--</v>
      </c>
      <c r="AD339" s="129" t="str">
        <f>INDEX(Directory[],MATCH(tbl_deal[[#This Row],[Index]],Directory[Index],0),MATCH('DEAL DIRECTORY'!AD$5,Directory[#Headers],0))</f>
        <v>--</v>
      </c>
      <c r="AE339" s="129" t="str">
        <f>INDEX(Directory[],MATCH(tbl_deal[[#This Row],[Index]],Directory[Index],0),MATCH('DEAL DIRECTORY'!AE$5,Directory[#Headers],0))</f>
        <v>--</v>
      </c>
      <c r="AF339" s="129" t="str">
        <f>INDEX(Directory[],MATCH(tbl_deal[[#This Row],[Index]],Directory[Index],0),MATCH('DEAL DIRECTORY'!AF$5,Directory[#Headers],0))</f>
        <v>Y</v>
      </c>
      <c r="AG339" s="129" t="str">
        <f>INDEX(Directory[],MATCH(tbl_deal[[#This Row],[Index]],Directory[Index],0),MATCH('DEAL DIRECTORY'!AG$5,Directory[#Headers],0))</f>
        <v>江西省水利投资集团有限公司</v>
      </c>
      <c r="AH339" s="129" t="str">
        <f>INDEX(Directory[],MATCH(tbl_deal[[#This Row],[Index]],Directory[Index],0),MATCH('DEAL DIRECTORY'!AH$5,Directory[#Headers],0))</f>
        <v>n/a</v>
      </c>
      <c r="AI339" s="129" t="str">
        <f>INDEX(Directory[],MATCH(tbl_deal[[#This Row],[Index]],Directory[Index],0),MATCH('DEAL DIRECTORY'!AI$5,Directory[#Headers],0))</f>
        <v>n/a</v>
      </c>
      <c r="AJ339" s="129" t="str">
        <f>INDEX(Directory[],MATCH(tbl_deal[[#This Row],[Index]],Directory[Index],0),MATCH('DEAL DIRECTORY'!AJ$5,Directory[#Headers],0))</f>
        <v>江西</v>
      </c>
      <c r="AK339" s="129" t="str">
        <f>INDEX(Directory[],MATCH(tbl_deal[[#This Row],[Index]],Directory[Index],0),MATCH('DEAL DIRECTORY'!AK$5,Directory[#Headers],0))</f>
        <v>--</v>
      </c>
      <c r="AL339" s="129" t="str">
        <f>INDEX(Directory[],MATCH(tbl_deal[[#This Row],[Index]],Directory[Index],0),MATCH('DEAL DIRECTORY'!AL$5,Directory[#Headers],0))</f>
        <v>--</v>
      </c>
      <c r="AM339" s="129" t="str">
        <f>INDEX(Directory[],MATCH(tbl_deal[[#This Row],[Index]],Directory[Index],0),MATCH('DEAL DIRECTORY'!AM$5,Directory[#Headers],0))</f>
        <v>--</v>
      </c>
      <c r="AN339" s="129" t="str">
        <f>INDEX(Directory[],MATCH(tbl_deal[[#This Row],[Index]],Directory[Index],0),MATCH('DEAL DIRECTORY'!AN$5,Directory[#Headers],0))</f>
        <v>--</v>
      </c>
      <c r="AO339" s="132" t="str">
        <f>IF(ISBLANK(INDEX(Directory[],MATCH(tbl_deal[[#This Row],[Index]],Directory[Index],0),MATCH('DEAL DIRECTORY'!AO$5,Directory[#Headers],0))),"--",INDEX(Directory[],MATCH(tbl_deal[[#This Row],[Index]],Directory[Index],0),MATCH('DEAL DIRECTORY'!AO$5,Directory[#Headers],0)))</f>
        <v>--</v>
      </c>
      <c r="AP339" s="129">
        <f>INDEX(Directory[],MATCH(tbl_deal[[#This Row],[Index]],Directory[Index],0),MATCH('DEAL DIRECTORY'!AP$5,Directory[#Headers],0))</f>
        <v>3</v>
      </c>
      <c r="AQ339" s="129">
        <f>INDEX(Directory[],MATCH(tbl_deal[[#This Row],[Index]],Directory[Index],0),MATCH('DEAL DIRECTORY'!AQ$5,Directory[#Headers],0))</f>
        <v>21.106000000000002</v>
      </c>
      <c r="AR339" s="129">
        <f>INDEX(Directory[],MATCH(tbl_deal[[#This Row],[Index]],Directory[Index],0),MATCH('DEAL DIRECTORY'!AR$5,Directory[#Headers],0))</f>
        <v>23.437999999999999</v>
      </c>
      <c r="AS339" s="129" t="str">
        <f>INDEX(Directory[],MATCH(tbl_deal[[#This Row],[Index]],Directory[Index],0),MATCH('DEAL DIRECTORY'!AS$5,Directory[#Headers],0))</f>
        <v>地方国企</v>
      </c>
      <c r="AT339" s="129" t="str">
        <f>INDEX(Directory[],MATCH(tbl_deal[[#This Row],[Index]],Directory[Index],0),MATCH('DEAL DIRECTORY'!AT$5,Directory[#Headers],0))</f>
        <v>地方平台</v>
      </c>
      <c r="AU339" s="129" t="str">
        <f>INDEX(Directory[],MATCH(tbl_deal[[#This Row],[Index]],Directory[Index],0),MATCH('DEAL DIRECTORY'!AU$5,Directory[#Headers],0))</f>
        <v>基建</v>
      </c>
      <c r="AV339" s="129" t="str">
        <f>INDEX(Directory[],MATCH(tbl_deal[[#This Row],[Index]],Directory[Index],0),MATCH('DEAL DIRECTORY'!AV$5,Directory[#Headers],0))</f>
        <v>担保</v>
      </c>
      <c r="AW339" s="129" t="str">
        <f>INDEX(Directory[],MATCH(tbl_deal[[#This Row],[Index]],Directory[Index],0),MATCH('DEAL DIRECTORY'!AW$5,Directory[#Headers],0))</f>
        <v>投资级</v>
      </c>
      <c r="AX339" s="129" t="str">
        <f>INDEX(Directory[],MATCH(tbl_deal[[#This Row],[Index]],Directory[Index],0),MATCH('DEAL DIRECTORY'!AX$5,Directory[#Headers],0))</f>
        <v>2-3亿</v>
      </c>
      <c r="AY339" s="133" t="str">
        <f>INDEX(Directory[],MATCH(tbl_deal[[#This Row],[Index]],Directory[Index],0),MATCH('DEAL DIRECTORY'!AY$5,Directory[#Headers],0))</f>
        <v>19年</v>
      </c>
      <c r="AZ339" s="129" t="str">
        <f>INDEX(Directory[],MATCH(tbl_deal[[#This Row],[Index]],Directory[Index],0),MATCH('DEAL DIRECTORY'!AZ$5,Directory[#Headers],0))</f>
        <v>Q4</v>
      </c>
      <c r="BA339" s="129" t="str">
        <f>INDEX(Directory[],MATCH(tbl_deal[[#This Row],[Index]],Directory[Index],0),MATCH('DEAL DIRECTORY'!BA$5,Directory[#Headers],0))</f>
        <v>11月</v>
      </c>
      <c r="BB339" s="129" t="str">
        <f>INDEX(Directory[],MATCH(tbl_deal[[#This Row],[Index]],Directory[Index],0),MATCH('DEAL DIRECTORY'!BB$5,Directory[#Headers],0))</f>
        <v>SOE Creds</v>
      </c>
      <c r="BC339" s="129" t="str">
        <f>INDEX(Directory[],MATCH(tbl_deal[[#This Row],[Index]],Directory[Index],0),MATCH('DEAL DIRECTORY'!BC$5,Directory[#Headers],0))</f>
        <v>JIANGXI PROVINCIAL WATER CONSERVANCY INVESTMENT GROUP CHINA LTD</v>
      </c>
      <c r="BD339" s="129" t="str">
        <f>INDEX(Directory[],MATCH(tbl_deal[[#This Row],[Index]],Directory[Index],0),MATCH('DEAL DIRECTORY'!BD$5,Directory[#Headers],0))</f>
        <v>XS2069318686</v>
      </c>
      <c r="BE339" s="137" t="str">
        <f>INDEX(Directory[],MATCH(tbl_deal[[#This Row],[Index]],Directory[Index],0),MATCH('DEAL DIRECTORY'!BE$5,Directory[#Headers],0))</f>
        <v>19年11月</v>
      </c>
      <c r="BF339" s="137" t="str">
        <f>INDEX(Directory[],MATCH(tbl_deal[[#This Row],[Index]],Directory[Index],0),MATCH('DEAL DIRECTORY'!BF$5,Directory[#Headers],0))</f>
        <v>江西水投</v>
      </c>
      <c r="BG339" s="137" t="str">
        <f>INDEX(Directory[],MATCH(tbl_deal[[#This Row],[Index]],Directory[Index],0),MATCH('DEAL DIRECTORY'!BG$5,Directory[#Headers],0))</f>
        <v>Baa3/--/BBB</v>
      </c>
      <c r="BH339" s="137" t="str">
        <f>INDEX(Directory[],MATCH(tbl_deal[[#This Row],[Index]],Directory[Index],0),MATCH('DEAL DIRECTORY'!BH$5,Directory[#Headers],0))</f>
        <v>绿色债券</v>
      </c>
      <c r="BI339" s="137" t="str">
        <f>INDEX(Directory[],MATCH(tbl_deal[[#This Row],[Index]],Directory[Index],0),MATCH('DEAL DIRECTORY'!BI$5,Directory[#Headers],0))</f>
        <v>3亿美元</v>
      </c>
      <c r="BJ339" s="137" t="str">
        <f>INDEX(Directory[],MATCH(tbl_deal[[#This Row],[Index]],Directory[Index],0),MATCH('DEAL DIRECTORY'!BJ$5,Directory[#Headers],0))</f>
        <v>3年</v>
      </c>
      <c r="BK339" s="137" t="str">
        <f>INDEX(Directory[],MATCH(tbl_deal[[#This Row],[Index]],Directory[Index],0),MATCH('DEAL DIRECTORY'!BK$5,Directory[#Headers],0))</f>
        <v>3.4%</v>
      </c>
      <c r="BL339" s="137" t="str">
        <f>INDEX(Directory[],MATCH(tbl_deal[[#This Row],[Index]],Directory[Index],0),MATCH('DEAL DIRECTORY'!BL$5,Directory[#Headers],0))</f>
        <v>账簿管理人</v>
      </c>
      <c r="BM339" s="129" t="str">
        <f>INDEX(Directory[],MATCH(tbl_deal[[#This Row],[Index]],Directory[Index],0),MATCH('DEAL DIRECTORY'!BM$5,Directory[#Headers],0))</f>
        <v/>
      </c>
      <c r="BN339" s="4"/>
      <c r="BO339" s="4"/>
      <c r="BP339" s="4"/>
    </row>
    <row r="340" spans="3:68" ht="20.25" customHeight="1" x14ac:dyDescent="0.25">
      <c r="C340" s="129">
        <f>Directory[[#This Row],[Index]]</f>
        <v>131</v>
      </c>
      <c r="D340" s="130">
        <f>INDEX(Directory[],MATCH(tbl_deal[[#This Row],[Index]],Directory[Index],0),MATCH('DEAL DIRECTORY'!D$5,Directory[#Headers],0))</f>
        <v>43796</v>
      </c>
      <c r="E340" s="129" t="str">
        <f>INDEX(Directory[],MATCH(tbl_deal[[#This Row],[Index]],Directory[Index],0),MATCH('DEAL DIRECTORY'!E$5,Directory[#Headers],0))</f>
        <v/>
      </c>
      <c r="F340" s="129" t="str">
        <f>INDEX(Directory[],MATCH(tbl_deal[[#This Row],[Index]],Directory[Index],0),MATCH('DEAL DIRECTORY'!F$5,Directory[#Headers],0))</f>
        <v/>
      </c>
      <c r="G340" s="129" t="str">
        <f>INDEX(Directory[],MATCH(tbl_deal[[#This Row],[Index]],Directory[Index],0),MATCH('DEAL DIRECTORY'!G$5,Directory[#Headers],0))</f>
        <v>Spring Radiance</v>
      </c>
      <c r="H340" s="135" t="str">
        <f>IF(tbl_deal[[#This Row],[FolderPath]]="","",HYPERLINK(tbl_deal[[#This Row],[FolderPath]],"📂"))</f>
        <v/>
      </c>
      <c r="I340" s="129" t="str">
        <f>INDEX(Directory[],MATCH(tbl_deal[[#This Row],[Index]],Directory[Index],0),MATCH('DEAL DIRECTORY'!I$5,Directory[#Headers],0))</f>
        <v>JBR</v>
      </c>
      <c r="J340" s="129" t="str">
        <f>INDEX(Directory[],MATCH(tbl_deal[[#This Row],[Index]],Directory[Index],0),MATCH('DEAL DIRECTORY'!J$5,Directory[#Headers],0))</f>
        <v>n/a</v>
      </c>
      <c r="K340" s="129" t="str">
        <f>INDEX(Directory[],MATCH(tbl_deal[[#This Row],[Index]],Directory[Index],0),MATCH('DEAL DIRECTORY'!K$5,Directory[#Headers],0))</f>
        <v>n/a</v>
      </c>
      <c r="L340" s="129">
        <f>INDEX(Directory[],MATCH(tbl_deal[[#This Row],[Index]],Directory[Index],0),MATCH('DEAL DIRECTORY'!L$5,Directory[#Headers],0))</f>
        <v>1</v>
      </c>
      <c r="M340" s="129" t="str">
        <f>INDEX(Directory[],MATCH(tbl_deal[[#This Row],[Index]],Directory[Index],0),MATCH('DEAL DIRECTORY'!M$5,Directory[#Headers],0))</f>
        <v>绍兴上虞国资</v>
      </c>
      <c r="N340" s="129" t="str">
        <f>INDEX(Directory[],MATCH(tbl_deal[[#This Row],[Index]],Directory[Index],0),MATCH('DEAL DIRECTORY'!N$5,Directory[#Headers],0))</f>
        <v>--/--/BBB-</v>
      </c>
      <c r="O340" s="129" t="str">
        <f>INDEX(Directory[],MATCH(tbl_deal[[#This Row],[Index]],Directory[Index],0),MATCH('DEAL DIRECTORY'!O$5,Directory[#Headers],0))</f>
        <v>USD</v>
      </c>
      <c r="P340" s="129">
        <f>INDEX(Directory[],MATCH(tbl_deal[[#This Row],[Index]],Directory[Index],0),MATCH('DEAL DIRECTORY'!P$5,Directory[#Headers],0))</f>
        <v>3</v>
      </c>
      <c r="Q340" s="129" t="str">
        <f>INDEX(Directory[],MATCH(tbl_deal[[#This Row],[Index]],Directory[Index],0),MATCH('DEAL DIRECTORY'!Q$5,Directory[#Headers],0))</f>
        <v>3</v>
      </c>
      <c r="R340" s="129" t="str">
        <f>INDEX(Directory[],MATCH(tbl_deal[[#This Row],[Index]],Directory[Index],0),MATCH('DEAL DIRECTORY'!R$5,Directory[#Headers],0))</f>
        <v>4.18%</v>
      </c>
      <c r="S340" s="129" t="str">
        <f>INDEX(Directory[],MATCH(tbl_deal[[#This Row],[Index]],Directory[Index],0),MATCH('DEAL DIRECTORY'!S$5,Directory[#Headers],0))</f>
        <v>--</v>
      </c>
      <c r="T340" s="129" t="str">
        <f>INDEX(Directory[],MATCH(tbl_deal[[#This Row],[Index]],Directory[Index],0),MATCH('DEAL DIRECTORY'!T$5,Directory[#Headers],0))</f>
        <v>n/a</v>
      </c>
      <c r="U340" s="129" t="str">
        <f>INDEX(Directory[],MATCH(tbl_deal[[#This Row],[Index]],Directory[Index],0),MATCH('DEAL DIRECTORY'!U$5,Directory[#Headers],0))</f>
        <v>--</v>
      </c>
      <c r="V340" s="131">
        <f>INDEX(Directory[],MATCH(tbl_deal[[#This Row],[Index]],Directory[Index],0),MATCH('DEAL DIRECTORY'!V$5,Directory[#Headers],0))</f>
        <v>0</v>
      </c>
      <c r="W340" s="129" t="str">
        <f>INDEX(Directory[],MATCH(tbl_deal[[#This Row],[Index]],Directory[Index],0),MATCH('DEAL DIRECTORY'!W$5,Directory[#Headers],0))</f>
        <v>直发</v>
      </c>
      <c r="X340" s="129" t="str">
        <f>INDEX(Directory[],MATCH(tbl_deal[[#This Row],[Index]],Directory[Index],0),MATCH('DEAL DIRECTORY'!X$5,Directory[#Headers],0))</f>
        <v>--</v>
      </c>
      <c r="Y340" s="129" t="str">
        <f>INDEX(Directory[],MATCH(tbl_deal[[#This Row],[Index]],Directory[Index],0),MATCH('DEAL DIRECTORY'!Y$5,Directory[#Headers],0))</f>
        <v>港交所</v>
      </c>
      <c r="Z340" s="129" t="str">
        <f>INDEX(Directory[],MATCH(tbl_deal[[#This Row],[Index]],Directory[Index],0),MATCH('DEAL DIRECTORY'!Z$5,Directory[#Headers],0))</f>
        <v/>
      </c>
      <c r="AA340" s="129" t="str">
        <f>INDEX(Directory[],MATCH(tbl_deal[[#This Row],[Index]],Directory[Index],0),MATCH('DEAL DIRECTORY'!AA$5,Directory[#Headers],0))</f>
        <v/>
      </c>
      <c r="AB340" s="129" t="str">
        <f>INDEX(Directory[],MATCH(tbl_deal[[#This Row],[Index]],Directory[Index],0),MATCH('DEAL DIRECTORY'!AB$5,Directory[#Headers],0))</f>
        <v>BISL,港分</v>
      </c>
      <c r="AC340" s="129" t="str">
        <f>INDEX(Directory[],MATCH(tbl_deal[[#This Row],[Index]],Directory[Index],0),MATCH('DEAL DIRECTORY'!AC$5,Directory[#Headers],0))</f>
        <v>--</v>
      </c>
      <c r="AD340" s="129" t="str">
        <f>INDEX(Directory[],MATCH(tbl_deal[[#This Row],[Index]],Directory[Index],0),MATCH('DEAL DIRECTORY'!AD$5,Directory[#Headers],0))</f>
        <v>--</v>
      </c>
      <c r="AE340" s="129" t="str">
        <f>INDEX(Directory[],MATCH(tbl_deal[[#This Row],[Index]],Directory[Index],0),MATCH('DEAL DIRECTORY'!AE$5,Directory[#Headers],0))</f>
        <v>--</v>
      </c>
      <c r="AF340" s="129" t="str">
        <f>INDEX(Directory[],MATCH(tbl_deal[[#This Row],[Index]],Directory[Index],0),MATCH('DEAL DIRECTORY'!AF$5,Directory[#Headers],0))</f>
        <v>N</v>
      </c>
      <c r="AG340" s="129" t="str">
        <f>INDEX(Directory[],MATCH(tbl_deal[[#This Row],[Index]],Directory[Index],0),MATCH('DEAL DIRECTORY'!AG$5,Directory[#Headers],0))</f>
        <v>绍兴市上虞区国有资本投资运营有限公司</v>
      </c>
      <c r="AH340" s="129" t="str">
        <f>INDEX(Directory[],MATCH(tbl_deal[[#This Row],[Index]],Directory[Index],0),MATCH('DEAL DIRECTORY'!AH$5,Directory[#Headers],0))</f>
        <v>n/a</v>
      </c>
      <c r="AI340" s="129" t="str">
        <f>INDEX(Directory[],MATCH(tbl_deal[[#This Row],[Index]],Directory[Index],0),MATCH('DEAL DIRECTORY'!AI$5,Directory[#Headers],0))</f>
        <v>n/a</v>
      </c>
      <c r="AJ340" s="129" t="str">
        <f>INDEX(Directory[],MATCH(tbl_deal[[#This Row],[Index]],Directory[Index],0),MATCH('DEAL DIRECTORY'!AJ$5,Directory[#Headers],0))</f>
        <v>浙江</v>
      </c>
      <c r="AK340" s="129" t="str">
        <f>INDEX(Directory[],MATCH(tbl_deal[[#This Row],[Index]],Directory[Index],0),MATCH('DEAL DIRECTORY'!AK$5,Directory[#Headers],0))</f>
        <v>绍兴市</v>
      </c>
      <c r="AL340" s="129" t="str">
        <f>INDEX(Directory[],MATCH(tbl_deal[[#This Row],[Index]],Directory[Index],0),MATCH('DEAL DIRECTORY'!AL$5,Directory[#Headers],0))</f>
        <v>上虞区</v>
      </c>
      <c r="AM340" s="129" t="str">
        <f>INDEX(Directory[],MATCH(tbl_deal[[#This Row],[Index]],Directory[Index],0),MATCH('DEAL DIRECTORY'!AM$5,Directory[#Headers],0))</f>
        <v>--</v>
      </c>
      <c r="AN340" s="129" t="str">
        <f>INDEX(Directory[],MATCH(tbl_deal[[#This Row],[Index]],Directory[Index],0),MATCH('DEAL DIRECTORY'!AN$5,Directory[#Headers],0))</f>
        <v>--</v>
      </c>
      <c r="AO340" s="132" t="str">
        <f>IF(ISBLANK(INDEX(Directory[],MATCH(tbl_deal[[#This Row],[Index]],Directory[Index],0),MATCH('DEAL DIRECTORY'!AO$5,Directory[#Headers],0))),"--",INDEX(Directory[],MATCH(tbl_deal[[#This Row],[Index]],Directory[Index],0),MATCH('DEAL DIRECTORY'!AO$5,Directory[#Headers],0)))</f>
        <v>--</v>
      </c>
      <c r="AP340" s="129">
        <f>INDEX(Directory[],MATCH(tbl_deal[[#This Row],[Index]],Directory[Index],0),MATCH('DEAL DIRECTORY'!AP$5,Directory[#Headers],0))</f>
        <v>3</v>
      </c>
      <c r="AQ340" s="129">
        <f>INDEX(Directory[],MATCH(tbl_deal[[#This Row],[Index]],Directory[Index],0),MATCH('DEAL DIRECTORY'!AQ$5,Directory[#Headers],0))</f>
        <v>21.087</v>
      </c>
      <c r="AR340" s="129">
        <f>INDEX(Directory[],MATCH(tbl_deal[[#This Row],[Index]],Directory[Index],0),MATCH('DEAL DIRECTORY'!AR$5,Directory[#Headers],0))</f>
        <v>23.437999999999999</v>
      </c>
      <c r="AS340" s="129" t="str">
        <f>INDEX(Directory[],MATCH(tbl_deal[[#This Row],[Index]],Directory[Index],0),MATCH('DEAL DIRECTORY'!AS$5,Directory[#Headers],0))</f>
        <v>地方国企</v>
      </c>
      <c r="AT340" s="129" t="str">
        <f>INDEX(Directory[],MATCH(tbl_deal[[#This Row],[Index]],Directory[Index],0),MATCH('DEAL DIRECTORY'!AT$5,Directory[#Headers],0))</f>
        <v>地方平台</v>
      </c>
      <c r="AU340" s="129" t="str">
        <f>INDEX(Directory[],MATCH(tbl_deal[[#This Row],[Index]],Directory[Index],0),MATCH('DEAL DIRECTORY'!AU$5,Directory[#Headers],0))</f>
        <v>综合</v>
      </c>
      <c r="AV340" s="129" t="str">
        <f>INDEX(Directory[],MATCH(tbl_deal[[#This Row],[Index]],Directory[Index],0),MATCH('DEAL DIRECTORY'!AV$5,Directory[#Headers],0))</f>
        <v>直发</v>
      </c>
      <c r="AW340" s="129" t="str">
        <f>INDEX(Directory[],MATCH(tbl_deal[[#This Row],[Index]],Directory[Index],0),MATCH('DEAL DIRECTORY'!AW$5,Directory[#Headers],0))</f>
        <v>投资级</v>
      </c>
      <c r="AX340" s="129" t="str">
        <f>INDEX(Directory[],MATCH(tbl_deal[[#This Row],[Index]],Directory[Index],0),MATCH('DEAL DIRECTORY'!AX$5,Directory[#Headers],0))</f>
        <v>2-3亿</v>
      </c>
      <c r="AY340" s="133" t="str">
        <f>INDEX(Directory[],MATCH(tbl_deal[[#This Row],[Index]],Directory[Index],0),MATCH('DEAL DIRECTORY'!AY$5,Directory[#Headers],0))</f>
        <v>19年</v>
      </c>
      <c r="AZ340" s="129" t="str">
        <f>INDEX(Directory[],MATCH(tbl_deal[[#This Row],[Index]],Directory[Index],0),MATCH('DEAL DIRECTORY'!AZ$5,Directory[#Headers],0))</f>
        <v>Q4</v>
      </c>
      <c r="BA340" s="129" t="str">
        <f>INDEX(Directory[],MATCH(tbl_deal[[#This Row],[Index]],Directory[Index],0),MATCH('DEAL DIRECTORY'!BA$5,Directory[#Headers],0))</f>
        <v>11月</v>
      </c>
      <c r="BB340" s="129" t="str">
        <f>INDEX(Directory[],MATCH(tbl_deal[[#This Row],[Index]],Directory[Index],0),MATCH('DEAL DIRECTORY'!BB$5,Directory[#Headers],0))</f>
        <v>SOE Creds</v>
      </c>
      <c r="BC340" s="129" t="str">
        <f>INDEX(Directory[],MATCH(tbl_deal[[#This Row],[Index]],Directory[Index],0),MATCH('DEAL DIRECTORY'!BC$5,Directory[#Headers],0))</f>
        <v>SHAOXING SHANGYU STATE-OWNED CAPITAL INVESTMENT OPERATION CO LTD</v>
      </c>
      <c r="BD340" s="129" t="str">
        <f>INDEX(Directory[],MATCH(tbl_deal[[#This Row],[Index]],Directory[Index],0),MATCH('DEAL DIRECTORY'!BD$5,Directory[#Headers],0))</f>
        <v>XS2081503836</v>
      </c>
      <c r="BE340" s="137" t="str">
        <f>INDEX(Directory[],MATCH(tbl_deal[[#This Row],[Index]],Directory[Index],0),MATCH('DEAL DIRECTORY'!BE$5,Directory[#Headers],0))</f>
        <v>19年11月</v>
      </c>
      <c r="BF340" s="137" t="str">
        <f>INDEX(Directory[],MATCH(tbl_deal[[#This Row],[Index]],Directory[Index],0),MATCH('DEAL DIRECTORY'!BF$5,Directory[#Headers],0))</f>
        <v>绍兴上虞国资</v>
      </c>
      <c r="BG340" s="137" t="str">
        <f>INDEX(Directory[],MATCH(tbl_deal[[#This Row],[Index]],Directory[Index],0),MATCH('DEAL DIRECTORY'!BG$5,Directory[#Headers],0))</f>
        <v>--/--/BBB-</v>
      </c>
      <c r="BH340" s="137" t="str">
        <f>INDEX(Directory[],MATCH(tbl_deal[[#This Row],[Index]],Directory[Index],0),MATCH('DEAL DIRECTORY'!BH$5,Directory[#Headers],0))</f>
        <v>高级债</v>
      </c>
      <c r="BI340" s="137" t="str">
        <f>INDEX(Directory[],MATCH(tbl_deal[[#This Row],[Index]],Directory[Index],0),MATCH('DEAL DIRECTORY'!BI$5,Directory[#Headers],0))</f>
        <v>3亿美元</v>
      </c>
      <c r="BJ340" s="137" t="str">
        <f>INDEX(Directory[],MATCH(tbl_deal[[#This Row],[Index]],Directory[Index],0),MATCH('DEAL DIRECTORY'!BJ$5,Directory[#Headers],0))</f>
        <v>3年</v>
      </c>
      <c r="BK340" s="137" t="str">
        <f>INDEX(Directory[],MATCH(tbl_deal[[#This Row],[Index]],Directory[Index],0),MATCH('DEAL DIRECTORY'!BK$5,Directory[#Headers],0))</f>
        <v>4.18%</v>
      </c>
      <c r="BL340" s="137" t="str">
        <f>INDEX(Directory[],MATCH(tbl_deal[[#This Row],[Index]],Directory[Index],0),MATCH('DEAL DIRECTORY'!BL$5,Directory[#Headers],0))</f>
        <v>账簿管理人</v>
      </c>
      <c r="BM340" s="129" t="str">
        <f>INDEX(Directory[],MATCH(tbl_deal[[#This Row],[Index]],Directory[Index],0),MATCH('DEAL DIRECTORY'!BM$5,Directory[#Headers],0))</f>
        <v/>
      </c>
      <c r="BN340" s="4"/>
      <c r="BO340" s="4"/>
      <c r="BP340" s="4"/>
    </row>
    <row r="341" spans="3:68" ht="20.25" customHeight="1" x14ac:dyDescent="0.25">
      <c r="C341" s="129">
        <f>Directory[[#This Row],[Index]]</f>
        <v>130</v>
      </c>
      <c r="D341" s="130">
        <f>INDEX(Directory[],MATCH(tbl_deal[[#This Row],[Index]],Directory[Index],0),MATCH('DEAL DIRECTORY'!D$5,Directory[#Headers],0))</f>
        <v>43790</v>
      </c>
      <c r="E341" s="129" t="str">
        <f>INDEX(Directory[],MATCH(tbl_deal[[#This Row],[Index]],Directory[Index],0),MATCH('DEAL DIRECTORY'!E$5,Directory[#Headers],0))</f>
        <v/>
      </c>
      <c r="F341" s="129" t="str">
        <f>INDEX(Directory[],MATCH(tbl_deal[[#This Row],[Index]],Directory[Index],0),MATCH('DEAL DIRECTORY'!F$5,Directory[#Headers],0))</f>
        <v/>
      </c>
      <c r="G341" s="129" t="str">
        <f>INDEX(Directory[],MATCH(tbl_deal[[#This Row],[Index]],Directory[Index],0),MATCH('DEAL DIRECTORY'!G$5,Directory[#Headers],0))</f>
        <v>Origins</v>
      </c>
      <c r="H341" s="135" t="str">
        <f>IF(tbl_deal[[#This Row],[FolderPath]]="","",HYPERLINK(tbl_deal[[#This Row],[FolderPath]],"📂"))</f>
        <v/>
      </c>
      <c r="I341" s="129" t="str">
        <f>INDEX(Directory[],MATCH(tbl_deal[[#This Row],[Index]],Directory[Index],0),MATCH('DEAL DIRECTORY'!I$5,Directory[#Headers],0))</f>
        <v>JBR</v>
      </c>
      <c r="J341" s="129" t="str">
        <f>INDEX(Directory[],MATCH(tbl_deal[[#This Row],[Index]],Directory[Index],0),MATCH('DEAL DIRECTORY'!J$5,Directory[#Headers],0))</f>
        <v>n/a</v>
      </c>
      <c r="K341" s="129" t="str">
        <f>INDEX(Directory[],MATCH(tbl_deal[[#This Row],[Index]],Directory[Index],0),MATCH('DEAL DIRECTORY'!K$5,Directory[#Headers],0))</f>
        <v>n/a</v>
      </c>
      <c r="L341" s="129">
        <f>INDEX(Directory[],MATCH(tbl_deal[[#This Row],[Index]],Directory[Index],0),MATCH('DEAL DIRECTORY'!L$5,Directory[#Headers],0))</f>
        <v>1</v>
      </c>
      <c r="M341" s="129" t="str">
        <f>INDEX(Directory[],MATCH(tbl_deal[[#This Row],[Index]],Directory[Index],0),MATCH('DEAL DIRECTORY'!M$5,Directory[#Headers],0))</f>
        <v>中原资管</v>
      </c>
      <c r="N341" s="129" t="str">
        <f>INDEX(Directory[],MATCH(tbl_deal[[#This Row],[Index]],Directory[Index],0),MATCH('DEAL DIRECTORY'!N$5,Directory[#Headers],0))</f>
        <v>--/--/BBB</v>
      </c>
      <c r="O341" s="129" t="str">
        <f>INDEX(Directory[],MATCH(tbl_deal[[#This Row],[Index]],Directory[Index],0),MATCH('DEAL DIRECTORY'!O$5,Directory[#Headers],0))</f>
        <v>USD</v>
      </c>
      <c r="P341" s="129">
        <f>INDEX(Directory[],MATCH(tbl_deal[[#This Row],[Index]],Directory[Index],0),MATCH('DEAL DIRECTORY'!P$5,Directory[#Headers],0))</f>
        <v>4</v>
      </c>
      <c r="Q341" s="129" t="str">
        <f>INDEX(Directory[],MATCH(tbl_deal[[#This Row],[Index]],Directory[Index],0),MATCH('DEAL DIRECTORY'!Q$5,Directory[#Headers],0))</f>
        <v>3</v>
      </c>
      <c r="R341" s="129" t="str">
        <f>INDEX(Directory[],MATCH(tbl_deal[[#This Row],[Index]],Directory[Index],0),MATCH('DEAL DIRECTORY'!R$5,Directory[#Headers],0))</f>
        <v>4.2%</v>
      </c>
      <c r="S341" s="129" t="str">
        <f>INDEX(Directory[],MATCH(tbl_deal[[#This Row],[Index]],Directory[Index],0),MATCH('DEAL DIRECTORY'!S$5,Directory[#Headers],0))</f>
        <v>4.7%a</v>
      </c>
      <c r="T341" s="129" t="str">
        <f>INDEX(Directory[],MATCH(tbl_deal[[#This Row],[Index]],Directory[Index],0),MATCH('DEAL DIRECTORY'!T$5,Directory[#Headers],0))</f>
        <v>n/a</v>
      </c>
      <c r="U341" s="129" t="str">
        <f>INDEX(Directory[],MATCH(tbl_deal[[#This Row],[Index]],Directory[Index],0),MATCH('DEAL DIRECTORY'!U$5,Directory[#Headers],0))</f>
        <v>--</v>
      </c>
      <c r="V341" s="131">
        <f>INDEX(Directory[],MATCH(tbl_deal[[#This Row],[Index]],Directory[Index],0),MATCH('DEAL DIRECTORY'!V$5,Directory[#Headers],0))</f>
        <v>0</v>
      </c>
      <c r="W341" s="129" t="str">
        <f>INDEX(Directory[],MATCH(tbl_deal[[#This Row],[Index]],Directory[Index],0),MATCH('DEAL DIRECTORY'!W$5,Directory[#Headers],0))</f>
        <v>直发</v>
      </c>
      <c r="X341" s="129" t="str">
        <f>INDEX(Directory[],MATCH(tbl_deal[[#This Row],[Index]],Directory[Index],0),MATCH('DEAL DIRECTORY'!X$5,Directory[#Headers],0))</f>
        <v>--</v>
      </c>
      <c r="Y341" s="129" t="str">
        <f>INDEX(Directory[],MATCH(tbl_deal[[#This Row],[Index]],Directory[Index],0),MATCH('DEAL DIRECTORY'!Y$5,Directory[#Headers],0))</f>
        <v>港交所</v>
      </c>
      <c r="Z341" s="129" t="str">
        <f>INDEX(Directory[],MATCH(tbl_deal[[#This Row],[Index]],Directory[Index],0),MATCH('DEAL DIRECTORY'!Z$5,Directory[#Headers],0))</f>
        <v/>
      </c>
      <c r="AA341" s="129" t="str">
        <f>INDEX(Directory[],MATCH(tbl_deal[[#This Row],[Index]],Directory[Index],0),MATCH('DEAL DIRECTORY'!AA$5,Directory[#Headers],0))</f>
        <v/>
      </c>
      <c r="AB341" s="129" t="str">
        <f>INDEX(Directory[],MATCH(tbl_deal[[#This Row],[Index]],Directory[Index],0),MATCH('DEAL DIRECTORY'!AB$5,Directory[#Headers],0))</f>
        <v>BISL,港分</v>
      </c>
      <c r="AC341" s="129" t="str">
        <f>INDEX(Directory[],MATCH(tbl_deal[[#This Row],[Index]],Directory[Index],0),MATCH('DEAL DIRECTORY'!AC$5,Directory[#Headers],0))</f>
        <v>--</v>
      </c>
      <c r="AD341" s="129" t="str">
        <f>INDEX(Directory[],MATCH(tbl_deal[[#This Row],[Index]],Directory[Index],0),MATCH('DEAL DIRECTORY'!AD$5,Directory[#Headers],0))</f>
        <v>--</v>
      </c>
      <c r="AE341" s="129" t="str">
        <f>INDEX(Directory[],MATCH(tbl_deal[[#This Row],[Index]],Directory[Index],0),MATCH('DEAL DIRECTORY'!AE$5,Directory[#Headers],0))</f>
        <v>--</v>
      </c>
      <c r="AF341" s="129" t="str">
        <f>INDEX(Directory[],MATCH(tbl_deal[[#This Row],[Index]],Directory[Index],0),MATCH('DEAL DIRECTORY'!AF$5,Directory[#Headers],0))</f>
        <v>N</v>
      </c>
      <c r="AG341" s="129" t="str">
        <f>INDEX(Directory[],MATCH(tbl_deal[[#This Row],[Index]],Directory[Index],0),MATCH('DEAL DIRECTORY'!AG$5,Directory[#Headers],0))</f>
        <v>中原资产管理有限公司</v>
      </c>
      <c r="AH341" s="129" t="str">
        <f>INDEX(Directory[],MATCH(tbl_deal[[#This Row],[Index]],Directory[Index],0),MATCH('DEAL DIRECTORY'!AH$5,Directory[#Headers],0))</f>
        <v>n/a</v>
      </c>
      <c r="AI341" s="129" t="str">
        <f>INDEX(Directory[],MATCH(tbl_deal[[#This Row],[Index]],Directory[Index],0),MATCH('DEAL DIRECTORY'!AI$5,Directory[#Headers],0))</f>
        <v>n/a</v>
      </c>
      <c r="AJ341" s="129" t="str">
        <f>INDEX(Directory[],MATCH(tbl_deal[[#This Row],[Index]],Directory[Index],0),MATCH('DEAL DIRECTORY'!AJ$5,Directory[#Headers],0))</f>
        <v>河南</v>
      </c>
      <c r="AK341" s="129" t="str">
        <f>INDEX(Directory[],MATCH(tbl_deal[[#This Row],[Index]],Directory[Index],0),MATCH('DEAL DIRECTORY'!AK$5,Directory[#Headers],0))</f>
        <v>--</v>
      </c>
      <c r="AL341" s="129" t="str">
        <f>INDEX(Directory[],MATCH(tbl_deal[[#This Row],[Index]],Directory[Index],0),MATCH('DEAL DIRECTORY'!AL$5,Directory[#Headers],0))</f>
        <v>--</v>
      </c>
      <c r="AM341" s="129" t="str">
        <f>INDEX(Directory[],MATCH(tbl_deal[[#This Row],[Index]],Directory[Index],0),MATCH('DEAL DIRECTORY'!AM$5,Directory[#Headers],0))</f>
        <v>--</v>
      </c>
      <c r="AN341" s="129" t="str">
        <f>INDEX(Directory[],MATCH(tbl_deal[[#This Row],[Index]],Directory[Index],0),MATCH('DEAL DIRECTORY'!AN$5,Directory[#Headers],0))</f>
        <v>--</v>
      </c>
      <c r="AO341" s="132" t="str">
        <f>IF(ISBLANK(INDEX(Directory[],MATCH(tbl_deal[[#This Row],[Index]],Directory[Index],0),MATCH('DEAL DIRECTORY'!AO$5,Directory[#Headers],0))),"--",INDEX(Directory[],MATCH(tbl_deal[[#This Row],[Index]],Directory[Index],0),MATCH('DEAL DIRECTORY'!AO$5,Directory[#Headers],0)))</f>
        <v>--</v>
      </c>
      <c r="AP341" s="129">
        <f>INDEX(Directory[],MATCH(tbl_deal[[#This Row],[Index]],Directory[Index],0),MATCH('DEAL DIRECTORY'!AP$5,Directory[#Headers],0))</f>
        <v>4</v>
      </c>
      <c r="AQ341" s="129">
        <f>INDEX(Directory[],MATCH(tbl_deal[[#This Row],[Index]],Directory[Index],0),MATCH('DEAL DIRECTORY'!AQ$5,Directory[#Headers],0))</f>
        <v>28.116</v>
      </c>
      <c r="AR341" s="129">
        <f>INDEX(Directory[],MATCH(tbl_deal[[#This Row],[Index]],Directory[Index],0),MATCH('DEAL DIRECTORY'!AR$5,Directory[#Headers],0))</f>
        <v>31.25</v>
      </c>
      <c r="AS341" s="129" t="str">
        <f>INDEX(Directory[],MATCH(tbl_deal[[#This Row],[Index]],Directory[Index],0),MATCH('DEAL DIRECTORY'!AS$5,Directory[#Headers],0))</f>
        <v>地方国企</v>
      </c>
      <c r="AT341" s="129" t="str">
        <f>INDEX(Directory[],MATCH(tbl_deal[[#This Row],[Index]],Directory[Index],0),MATCH('DEAL DIRECTORY'!AT$5,Directory[#Headers],0))</f>
        <v>地方平台</v>
      </c>
      <c r="AU341" s="129" t="str">
        <f>INDEX(Directory[],MATCH(tbl_deal[[#This Row],[Index]],Directory[Index],0),MATCH('DEAL DIRECTORY'!AU$5,Directory[#Headers],0))</f>
        <v>地方资管</v>
      </c>
      <c r="AV341" s="129" t="str">
        <f>INDEX(Directory[],MATCH(tbl_deal[[#This Row],[Index]],Directory[Index],0),MATCH('DEAL DIRECTORY'!AV$5,Directory[#Headers],0))</f>
        <v>直发</v>
      </c>
      <c r="AW341" s="129" t="str">
        <f>INDEX(Directory[],MATCH(tbl_deal[[#This Row],[Index]],Directory[Index],0),MATCH('DEAL DIRECTORY'!AW$5,Directory[#Headers],0))</f>
        <v>投资级</v>
      </c>
      <c r="AX341" s="129" t="str">
        <f>INDEX(Directory[],MATCH(tbl_deal[[#This Row],[Index]],Directory[Index],0),MATCH('DEAL DIRECTORY'!AX$5,Directory[#Headers],0))</f>
        <v>3-5亿</v>
      </c>
      <c r="AY341" s="133" t="str">
        <f>INDEX(Directory[],MATCH(tbl_deal[[#This Row],[Index]],Directory[Index],0),MATCH('DEAL DIRECTORY'!AY$5,Directory[#Headers],0))</f>
        <v>19年</v>
      </c>
      <c r="AZ341" s="129" t="str">
        <f>INDEX(Directory[],MATCH(tbl_deal[[#This Row],[Index]],Directory[Index],0),MATCH('DEAL DIRECTORY'!AZ$5,Directory[#Headers],0))</f>
        <v>Q4</v>
      </c>
      <c r="BA341" s="129" t="str">
        <f>INDEX(Directory[],MATCH(tbl_deal[[#This Row],[Index]],Directory[Index],0),MATCH('DEAL DIRECTORY'!BA$5,Directory[#Headers],0))</f>
        <v>11月</v>
      </c>
      <c r="BB341" s="129" t="str">
        <f>INDEX(Directory[],MATCH(tbl_deal[[#This Row],[Index]],Directory[Index],0),MATCH('DEAL DIRECTORY'!BB$5,Directory[#Headers],0))</f>
        <v>SOE Creds</v>
      </c>
      <c r="BC341" s="129" t="str">
        <f>INDEX(Directory[],MATCH(tbl_deal[[#This Row],[Index]],Directory[Index],0),MATCH('DEAL DIRECTORY'!BC$5,Directory[#Headers],0))</f>
        <v>ZHONGYUAN ASSET MANAGEMENT CO LTD</v>
      </c>
      <c r="BD341" s="129" t="str">
        <f>INDEX(Directory[],MATCH(tbl_deal[[#This Row],[Index]],Directory[Index],0),MATCH('DEAL DIRECTORY'!BD$5,Directory[#Headers],0))</f>
        <v>XS2066225553</v>
      </c>
      <c r="BE341" s="137" t="str">
        <f>INDEX(Directory[],MATCH(tbl_deal[[#This Row],[Index]],Directory[Index],0),MATCH('DEAL DIRECTORY'!BE$5,Directory[#Headers],0))</f>
        <v>19年11月</v>
      </c>
      <c r="BF341" s="137" t="str">
        <f>INDEX(Directory[],MATCH(tbl_deal[[#This Row],[Index]],Directory[Index],0),MATCH('DEAL DIRECTORY'!BF$5,Directory[#Headers],0))</f>
        <v>中原资管</v>
      </c>
      <c r="BG341" s="137" t="str">
        <f>INDEX(Directory[],MATCH(tbl_deal[[#This Row],[Index]],Directory[Index],0),MATCH('DEAL DIRECTORY'!BG$5,Directory[#Headers],0))</f>
        <v>--/--/BBB</v>
      </c>
      <c r="BH341" s="137" t="str">
        <f>INDEX(Directory[],MATCH(tbl_deal[[#This Row],[Index]],Directory[Index],0),MATCH('DEAL DIRECTORY'!BH$5,Directory[#Headers],0))</f>
        <v>高级债</v>
      </c>
      <c r="BI341" s="137" t="str">
        <f>INDEX(Directory[],MATCH(tbl_deal[[#This Row],[Index]],Directory[Index],0),MATCH('DEAL DIRECTORY'!BI$5,Directory[#Headers],0))</f>
        <v>4亿美元</v>
      </c>
      <c r="BJ341" s="137" t="str">
        <f>INDEX(Directory[],MATCH(tbl_deal[[#This Row],[Index]],Directory[Index],0),MATCH('DEAL DIRECTORY'!BJ$5,Directory[#Headers],0))</f>
        <v>3年</v>
      </c>
      <c r="BK341" s="137" t="str">
        <f>INDEX(Directory[],MATCH(tbl_deal[[#This Row],[Index]],Directory[Index],0),MATCH('DEAL DIRECTORY'!BK$5,Directory[#Headers],0))</f>
        <v>4.2%</v>
      </c>
      <c r="BL341" s="137" t="str">
        <f>INDEX(Directory[],MATCH(tbl_deal[[#This Row],[Index]],Directory[Index],0),MATCH('DEAL DIRECTORY'!BL$5,Directory[#Headers],0))</f>
        <v>账簿管理人</v>
      </c>
      <c r="BM341" s="129" t="str">
        <f>INDEX(Directory[],MATCH(tbl_deal[[#This Row],[Index]],Directory[Index],0),MATCH('DEAL DIRECTORY'!BM$5,Directory[#Headers],0))</f>
        <v/>
      </c>
      <c r="BN341" s="4"/>
      <c r="BO341" s="4"/>
      <c r="BP341" s="4"/>
    </row>
    <row r="342" spans="3:68" ht="20.25" customHeight="1" x14ac:dyDescent="0.25">
      <c r="C342" s="129">
        <f>Directory[[#This Row],[Index]]</f>
        <v>129</v>
      </c>
      <c r="D342" s="130">
        <f>INDEX(Directory[],MATCH(tbl_deal[[#This Row],[Index]],Directory[Index],0),MATCH('DEAL DIRECTORY'!D$5,Directory[#Headers],0))</f>
        <v>43776</v>
      </c>
      <c r="E342" s="129" t="str">
        <f>INDEX(Directory[],MATCH(tbl_deal[[#This Row],[Index]],Directory[Index],0),MATCH('DEAL DIRECTORY'!E$5,Directory[#Headers],0))</f>
        <v/>
      </c>
      <c r="F342" s="129" t="str">
        <f>INDEX(Directory[],MATCH(tbl_deal[[#This Row],[Index]],Directory[Index],0),MATCH('DEAL DIRECTORY'!F$5,Directory[#Headers],0))</f>
        <v/>
      </c>
      <c r="G342" s="129" t="str">
        <f>INDEX(Directory[],MATCH(tbl_deal[[#This Row],[Index]],Directory[Index],0),MATCH('DEAL DIRECTORY'!G$5,Directory[#Headers],0))</f>
        <v>Lily</v>
      </c>
      <c r="H342" s="135" t="str">
        <f>IF(tbl_deal[[#This Row],[FolderPath]]="","",HYPERLINK(tbl_deal[[#This Row],[FolderPath]],"📂"))</f>
        <v/>
      </c>
      <c r="I342" s="129" t="str">
        <f>INDEX(Directory[],MATCH(tbl_deal[[#This Row],[Index]],Directory[Index],0),MATCH('DEAL DIRECTORY'!I$5,Directory[#Headers],0))</f>
        <v>JBR</v>
      </c>
      <c r="J342" s="129" t="str">
        <f>INDEX(Directory[],MATCH(tbl_deal[[#This Row],[Index]],Directory[Index],0),MATCH('DEAL DIRECTORY'!J$5,Directory[#Headers],0))</f>
        <v>n/a</v>
      </c>
      <c r="K342" s="129" t="str">
        <f>INDEX(Directory[],MATCH(tbl_deal[[#This Row],[Index]],Directory[Index],0),MATCH('DEAL DIRECTORY'!K$5,Directory[#Headers],0))</f>
        <v>n/a</v>
      </c>
      <c r="L342" s="129">
        <f>INDEX(Directory[],MATCH(tbl_deal[[#This Row],[Index]],Directory[Index],0),MATCH('DEAL DIRECTORY'!L$5,Directory[#Headers],0))</f>
        <v>1</v>
      </c>
      <c r="M342" s="129" t="str">
        <f>INDEX(Directory[],MATCH(tbl_deal[[#This Row],[Index]],Directory[Index],0),MATCH('DEAL DIRECTORY'!M$5,Directory[#Headers],0))</f>
        <v>兰州建投</v>
      </c>
      <c r="N342" s="129" t="str">
        <f>INDEX(Directory[],MATCH(tbl_deal[[#This Row],[Index]],Directory[Index],0),MATCH('DEAL DIRECTORY'!N$5,Directory[#Headers],0))</f>
        <v>Baa3/--/BBB-</v>
      </c>
      <c r="O342" s="129" t="str">
        <f>INDEX(Directory[],MATCH(tbl_deal[[#This Row],[Index]],Directory[Index],0),MATCH('DEAL DIRECTORY'!O$5,Directory[#Headers],0))</f>
        <v>USD</v>
      </c>
      <c r="P342" s="129">
        <f>INDEX(Directory[],MATCH(tbl_deal[[#This Row],[Index]],Directory[Index],0),MATCH('DEAL DIRECTORY'!P$5,Directory[#Headers],0))</f>
        <v>3</v>
      </c>
      <c r="Q342" s="129" t="str">
        <f>INDEX(Directory[],MATCH(tbl_deal[[#This Row],[Index]],Directory[Index],0),MATCH('DEAL DIRECTORY'!Q$5,Directory[#Headers],0))</f>
        <v>3</v>
      </c>
      <c r="R342" s="129" t="str">
        <f>INDEX(Directory[],MATCH(tbl_deal[[#This Row],[Index]],Directory[Index],0),MATCH('DEAL DIRECTORY'!R$5,Directory[#Headers],0))</f>
        <v>4.15%</v>
      </c>
      <c r="S342" s="129" t="str">
        <f>INDEX(Directory[],MATCH(tbl_deal[[#This Row],[Index]],Directory[Index],0),MATCH('DEAL DIRECTORY'!S$5,Directory[#Headers],0))</f>
        <v>4.75%a</v>
      </c>
      <c r="T342" s="129" t="str">
        <f>INDEX(Directory[],MATCH(tbl_deal[[#This Row],[Index]],Directory[Index],0),MATCH('DEAL DIRECTORY'!T$5,Directory[#Headers],0))</f>
        <v>n/a</v>
      </c>
      <c r="U342" s="129" t="str">
        <f>INDEX(Directory[],MATCH(tbl_deal[[#This Row],[Index]],Directory[Index],0),MATCH('DEAL DIRECTORY'!U$5,Directory[#Headers],0))</f>
        <v>--</v>
      </c>
      <c r="V342" s="131">
        <f>INDEX(Directory[],MATCH(tbl_deal[[#This Row],[Index]],Directory[Index],0),MATCH('DEAL DIRECTORY'!V$5,Directory[#Headers],0))</f>
        <v>0</v>
      </c>
      <c r="W342" s="129" t="str">
        <f>INDEX(Directory[],MATCH(tbl_deal[[#This Row],[Index]],Directory[Index],0),MATCH('DEAL DIRECTORY'!W$5,Directory[#Headers],0))</f>
        <v>担保</v>
      </c>
      <c r="X342" s="129" t="str">
        <f>INDEX(Directory[],MATCH(tbl_deal[[#This Row],[Index]],Directory[Index],0),MATCH('DEAL DIRECTORY'!X$5,Directory[#Headers],0))</f>
        <v>--</v>
      </c>
      <c r="Y342" s="129" t="str">
        <f>INDEX(Directory[],MATCH(tbl_deal[[#This Row],[Index]],Directory[Index],0),MATCH('DEAL DIRECTORY'!Y$5,Directory[#Headers],0))</f>
        <v>港交所</v>
      </c>
      <c r="Z342" s="129" t="str">
        <f>INDEX(Directory[],MATCH(tbl_deal[[#This Row],[Index]],Directory[Index],0),MATCH('DEAL DIRECTORY'!Z$5,Directory[#Headers],0))</f>
        <v/>
      </c>
      <c r="AA342" s="129" t="str">
        <f>INDEX(Directory[],MATCH(tbl_deal[[#This Row],[Index]],Directory[Index],0),MATCH('DEAL DIRECTORY'!AA$5,Directory[#Headers],0))</f>
        <v/>
      </c>
      <c r="AB342" s="129" t="str">
        <f>INDEX(Directory[],MATCH(tbl_deal[[#This Row],[Index]],Directory[Index],0),MATCH('DEAL DIRECTORY'!AB$5,Directory[#Headers],0))</f>
        <v>BISL,港分</v>
      </c>
      <c r="AC342" s="129" t="str">
        <f>INDEX(Directory[],MATCH(tbl_deal[[#This Row],[Index]],Directory[Index],0),MATCH('DEAL DIRECTORY'!AC$5,Directory[#Headers],0))</f>
        <v>--</v>
      </c>
      <c r="AD342" s="129" t="str">
        <f>INDEX(Directory[],MATCH(tbl_deal[[#This Row],[Index]],Directory[Index],0),MATCH('DEAL DIRECTORY'!AD$5,Directory[#Headers],0))</f>
        <v>--</v>
      </c>
      <c r="AE342" s="129" t="str">
        <f>INDEX(Directory[],MATCH(tbl_deal[[#This Row],[Index]],Directory[Index],0),MATCH('DEAL DIRECTORY'!AE$5,Directory[#Headers],0))</f>
        <v>--</v>
      </c>
      <c r="AF342" s="129" t="str">
        <f>INDEX(Directory[],MATCH(tbl_deal[[#This Row],[Index]],Directory[Index],0),MATCH('DEAL DIRECTORY'!AF$5,Directory[#Headers],0))</f>
        <v>Y</v>
      </c>
      <c r="AG342" s="129" t="str">
        <f>INDEX(Directory[],MATCH(tbl_deal[[#This Row],[Index]],Directory[Index],0),MATCH('DEAL DIRECTORY'!AG$5,Directory[#Headers],0))</f>
        <v>兰州建设投资(控股)集团有限公司</v>
      </c>
      <c r="AH342" s="129" t="str">
        <f>INDEX(Directory[],MATCH(tbl_deal[[#This Row],[Index]],Directory[Index],0),MATCH('DEAL DIRECTORY'!AH$5,Directory[#Headers],0))</f>
        <v>n/a</v>
      </c>
      <c r="AI342" s="129" t="str">
        <f>INDEX(Directory[],MATCH(tbl_deal[[#This Row],[Index]],Directory[Index],0),MATCH('DEAL DIRECTORY'!AI$5,Directory[#Headers],0))</f>
        <v>n/a</v>
      </c>
      <c r="AJ342" s="129" t="str">
        <f>INDEX(Directory[],MATCH(tbl_deal[[#This Row],[Index]],Directory[Index],0),MATCH('DEAL DIRECTORY'!AJ$5,Directory[#Headers],0))</f>
        <v>甘肃</v>
      </c>
      <c r="AK342" s="129" t="str">
        <f>INDEX(Directory[],MATCH(tbl_deal[[#This Row],[Index]],Directory[Index],0),MATCH('DEAL DIRECTORY'!AK$5,Directory[#Headers],0))</f>
        <v>兰州市</v>
      </c>
      <c r="AL342" s="129" t="str">
        <f>INDEX(Directory[],MATCH(tbl_deal[[#This Row],[Index]],Directory[Index],0),MATCH('DEAL DIRECTORY'!AL$5,Directory[#Headers],0))</f>
        <v>--</v>
      </c>
      <c r="AM342" s="129" t="str">
        <f>INDEX(Directory[],MATCH(tbl_deal[[#This Row],[Index]],Directory[Index],0),MATCH('DEAL DIRECTORY'!AM$5,Directory[#Headers],0))</f>
        <v>--</v>
      </c>
      <c r="AN342" s="129" t="str">
        <f>INDEX(Directory[],MATCH(tbl_deal[[#This Row],[Index]],Directory[Index],0),MATCH('DEAL DIRECTORY'!AN$5,Directory[#Headers],0))</f>
        <v>--</v>
      </c>
      <c r="AO342" s="132" t="str">
        <f>IF(ISBLANK(INDEX(Directory[],MATCH(tbl_deal[[#This Row],[Index]],Directory[Index],0),MATCH('DEAL DIRECTORY'!AO$5,Directory[#Headers],0))),"--",INDEX(Directory[],MATCH(tbl_deal[[#This Row],[Index]],Directory[Index],0),MATCH('DEAL DIRECTORY'!AO$5,Directory[#Headers],0)))</f>
        <v>--</v>
      </c>
      <c r="AP342" s="129">
        <f>INDEX(Directory[],MATCH(tbl_deal[[#This Row],[Index]],Directory[Index],0),MATCH('DEAL DIRECTORY'!AP$5,Directory[#Headers],0))</f>
        <v>3</v>
      </c>
      <c r="AQ342" s="129">
        <f>INDEX(Directory[],MATCH(tbl_deal[[#This Row],[Index]],Directory[Index],0),MATCH('DEAL DIRECTORY'!AQ$5,Directory[#Headers],0))</f>
        <v>20.934999999999999</v>
      </c>
      <c r="AR342" s="129">
        <f>INDEX(Directory[],MATCH(tbl_deal[[#This Row],[Index]],Directory[Index],0),MATCH('DEAL DIRECTORY'!AR$5,Directory[#Headers],0))</f>
        <v>23.437999999999999</v>
      </c>
      <c r="AS342" s="129" t="str">
        <f>INDEX(Directory[],MATCH(tbl_deal[[#This Row],[Index]],Directory[Index],0),MATCH('DEAL DIRECTORY'!AS$5,Directory[#Headers],0))</f>
        <v>地方国企</v>
      </c>
      <c r="AT342" s="129" t="str">
        <f>INDEX(Directory[],MATCH(tbl_deal[[#This Row],[Index]],Directory[Index],0),MATCH('DEAL DIRECTORY'!AT$5,Directory[#Headers],0))</f>
        <v>地方平台</v>
      </c>
      <c r="AU342" s="129" t="str">
        <f>INDEX(Directory[],MATCH(tbl_deal[[#This Row],[Index]],Directory[Index],0),MATCH('DEAL DIRECTORY'!AU$5,Directory[#Headers],0))</f>
        <v>基建</v>
      </c>
      <c r="AV342" s="129" t="str">
        <f>INDEX(Directory[],MATCH(tbl_deal[[#This Row],[Index]],Directory[Index],0),MATCH('DEAL DIRECTORY'!AV$5,Directory[#Headers],0))</f>
        <v>担保</v>
      </c>
      <c r="AW342" s="129" t="str">
        <f>INDEX(Directory[],MATCH(tbl_deal[[#This Row],[Index]],Directory[Index],0),MATCH('DEAL DIRECTORY'!AW$5,Directory[#Headers],0))</f>
        <v>投资级</v>
      </c>
      <c r="AX342" s="129" t="str">
        <f>INDEX(Directory[],MATCH(tbl_deal[[#This Row],[Index]],Directory[Index],0),MATCH('DEAL DIRECTORY'!AX$5,Directory[#Headers],0))</f>
        <v>2-3亿</v>
      </c>
      <c r="AY342" s="133" t="str">
        <f>INDEX(Directory[],MATCH(tbl_deal[[#This Row],[Index]],Directory[Index],0),MATCH('DEAL DIRECTORY'!AY$5,Directory[#Headers],0))</f>
        <v>19年</v>
      </c>
      <c r="AZ342" s="129" t="str">
        <f>INDEX(Directory[],MATCH(tbl_deal[[#This Row],[Index]],Directory[Index],0),MATCH('DEAL DIRECTORY'!AZ$5,Directory[#Headers],0))</f>
        <v>Q4</v>
      </c>
      <c r="BA342" s="129" t="str">
        <f>INDEX(Directory[],MATCH(tbl_deal[[#This Row],[Index]],Directory[Index],0),MATCH('DEAL DIRECTORY'!BA$5,Directory[#Headers],0))</f>
        <v>11月</v>
      </c>
      <c r="BB342" s="129" t="str">
        <f>INDEX(Directory[],MATCH(tbl_deal[[#This Row],[Index]],Directory[Index],0),MATCH('DEAL DIRECTORY'!BB$5,Directory[#Headers],0))</f>
        <v>SOE Creds</v>
      </c>
      <c r="BC342" s="129" t="str">
        <f>INDEX(Directory[],MATCH(tbl_deal[[#This Row],[Index]],Directory[Index],0),MATCH('DEAL DIRECTORY'!BC$5,Directory[#Headers],0))</f>
        <v>CITY DEVELOPMENT COMPANY OF LAN ZHOU</v>
      </c>
      <c r="BD342" s="129" t="str">
        <f>INDEX(Directory[],MATCH(tbl_deal[[#This Row],[Index]],Directory[Index],0),MATCH('DEAL DIRECTORY'!BD$5,Directory[#Headers],0))</f>
        <v>HK0000536521</v>
      </c>
      <c r="BE342" s="137" t="str">
        <f>INDEX(Directory[],MATCH(tbl_deal[[#This Row],[Index]],Directory[Index],0),MATCH('DEAL DIRECTORY'!BE$5,Directory[#Headers],0))</f>
        <v>19年11月</v>
      </c>
      <c r="BF342" s="137" t="str">
        <f>INDEX(Directory[],MATCH(tbl_deal[[#This Row],[Index]],Directory[Index],0),MATCH('DEAL DIRECTORY'!BF$5,Directory[#Headers],0))</f>
        <v>兰州建投</v>
      </c>
      <c r="BG342" s="137" t="str">
        <f>INDEX(Directory[],MATCH(tbl_deal[[#This Row],[Index]],Directory[Index],0),MATCH('DEAL DIRECTORY'!BG$5,Directory[#Headers],0))</f>
        <v>Baa3/--/BBB-</v>
      </c>
      <c r="BH342" s="137" t="str">
        <f>INDEX(Directory[],MATCH(tbl_deal[[#This Row],[Index]],Directory[Index],0),MATCH('DEAL DIRECTORY'!BH$5,Directory[#Headers],0))</f>
        <v>高级债</v>
      </c>
      <c r="BI342" s="137" t="str">
        <f>INDEX(Directory[],MATCH(tbl_deal[[#This Row],[Index]],Directory[Index],0),MATCH('DEAL DIRECTORY'!BI$5,Directory[#Headers],0))</f>
        <v>3亿美元</v>
      </c>
      <c r="BJ342" s="137" t="str">
        <f>INDEX(Directory[],MATCH(tbl_deal[[#This Row],[Index]],Directory[Index],0),MATCH('DEAL DIRECTORY'!BJ$5,Directory[#Headers],0))</f>
        <v>3年</v>
      </c>
      <c r="BK342" s="137" t="str">
        <f>INDEX(Directory[],MATCH(tbl_deal[[#This Row],[Index]],Directory[Index],0),MATCH('DEAL DIRECTORY'!BK$5,Directory[#Headers],0))</f>
        <v>4.15%</v>
      </c>
      <c r="BL342" s="137" t="str">
        <f>INDEX(Directory[],MATCH(tbl_deal[[#This Row],[Index]],Directory[Index],0),MATCH('DEAL DIRECTORY'!BL$5,Directory[#Headers],0))</f>
        <v>账簿管理人</v>
      </c>
      <c r="BM342" s="129" t="str">
        <f>INDEX(Directory[],MATCH(tbl_deal[[#This Row],[Index]],Directory[Index],0),MATCH('DEAL DIRECTORY'!BM$5,Directory[#Headers],0))</f>
        <v/>
      </c>
      <c r="BN342" s="4"/>
      <c r="BO342" s="4"/>
      <c r="BP342" s="4"/>
    </row>
    <row r="343" spans="3:68" ht="20.25" customHeight="1" x14ac:dyDescent="0.25">
      <c r="C343" s="129">
        <f>Directory[[#This Row],[Index]]</f>
        <v>128</v>
      </c>
      <c r="D343" s="130">
        <f>INDEX(Directory[],MATCH(tbl_deal[[#This Row],[Index]],Directory[Index],0),MATCH('DEAL DIRECTORY'!D$5,Directory[#Headers],0))</f>
        <v>43775</v>
      </c>
      <c r="E343" s="129" t="str">
        <f>INDEX(Directory[],MATCH(tbl_deal[[#This Row],[Index]],Directory[Index],0),MATCH('DEAL DIRECTORY'!E$5,Directory[#Headers],0))</f>
        <v/>
      </c>
      <c r="F343" s="129" t="str">
        <f>INDEX(Directory[],MATCH(tbl_deal[[#This Row],[Index]],Directory[Index],0),MATCH('DEAL DIRECTORY'!F$5,Directory[#Headers],0))</f>
        <v/>
      </c>
      <c r="G343" s="129" t="str">
        <f>INDEX(Directory[],MATCH(tbl_deal[[#This Row],[Index]],Directory[Index],0),MATCH('DEAL DIRECTORY'!G$5,Directory[#Headers],0))</f>
        <v>City Garden</v>
      </c>
      <c r="H343" s="135" t="str">
        <f>IF(tbl_deal[[#This Row],[FolderPath]]="","",HYPERLINK(tbl_deal[[#This Row],[FolderPath]],"📂"))</f>
        <v/>
      </c>
      <c r="I343" s="129" t="str">
        <f>INDEX(Directory[],MATCH(tbl_deal[[#This Row],[Index]],Directory[Index],0),MATCH('DEAL DIRECTORY'!I$5,Directory[#Headers],0))</f>
        <v>JBR</v>
      </c>
      <c r="J343" s="129" t="str">
        <f>INDEX(Directory[],MATCH(tbl_deal[[#This Row],[Index]],Directory[Index],0),MATCH('DEAL DIRECTORY'!J$5,Directory[#Headers],0))</f>
        <v>n/a</v>
      </c>
      <c r="K343" s="129" t="str">
        <f>INDEX(Directory[],MATCH(tbl_deal[[#This Row],[Index]],Directory[Index],0),MATCH('DEAL DIRECTORY'!K$5,Directory[#Headers],0))</f>
        <v>n/a</v>
      </c>
      <c r="L343" s="129">
        <f>INDEX(Directory[],MATCH(tbl_deal[[#This Row],[Index]],Directory[Index],0),MATCH('DEAL DIRECTORY'!L$5,Directory[#Headers],0))</f>
        <v>1</v>
      </c>
      <c r="M343" s="129" t="str">
        <f>INDEX(Directory[],MATCH(tbl_deal[[#This Row],[Index]],Directory[Index],0),MATCH('DEAL DIRECTORY'!M$5,Directory[#Headers],0))</f>
        <v>郑州城建</v>
      </c>
      <c r="N343" s="129" t="str">
        <f>INDEX(Directory[],MATCH(tbl_deal[[#This Row],[Index]],Directory[Index],0),MATCH('DEAL DIRECTORY'!N$5,Directory[#Headers],0))</f>
        <v>--/--/BBB+</v>
      </c>
      <c r="O343" s="129" t="str">
        <f>INDEX(Directory[],MATCH(tbl_deal[[#This Row],[Index]],Directory[Index],0),MATCH('DEAL DIRECTORY'!O$5,Directory[#Headers],0))</f>
        <v>USD</v>
      </c>
      <c r="P343" s="129">
        <f>INDEX(Directory[],MATCH(tbl_deal[[#This Row],[Index]],Directory[Index],0),MATCH('DEAL DIRECTORY'!P$5,Directory[#Headers],0))</f>
        <v>3</v>
      </c>
      <c r="Q343" s="129" t="str">
        <f>INDEX(Directory[],MATCH(tbl_deal[[#This Row],[Index]],Directory[Index],0),MATCH('DEAL DIRECTORY'!Q$5,Directory[#Headers],0))</f>
        <v>3</v>
      </c>
      <c r="R343" s="129" t="str">
        <f>INDEX(Directory[],MATCH(tbl_deal[[#This Row],[Index]],Directory[Index],0),MATCH('DEAL DIRECTORY'!R$5,Directory[#Headers],0))</f>
        <v>3.8%</v>
      </c>
      <c r="S343" s="129" t="str">
        <f>INDEX(Directory[],MATCH(tbl_deal[[#This Row],[Index]],Directory[Index],0),MATCH('DEAL DIRECTORY'!S$5,Directory[#Headers],0))</f>
        <v>4.25%a</v>
      </c>
      <c r="T343" s="129" t="str">
        <f>INDEX(Directory[],MATCH(tbl_deal[[#This Row],[Index]],Directory[Index],0),MATCH('DEAL DIRECTORY'!T$5,Directory[#Headers],0))</f>
        <v>n/a</v>
      </c>
      <c r="U343" s="129" t="str">
        <f>INDEX(Directory[],MATCH(tbl_deal[[#This Row],[Index]],Directory[Index],0),MATCH('DEAL DIRECTORY'!U$5,Directory[#Headers],0))</f>
        <v>--</v>
      </c>
      <c r="V343" s="131">
        <f>INDEX(Directory[],MATCH(tbl_deal[[#This Row],[Index]],Directory[Index],0),MATCH('DEAL DIRECTORY'!V$5,Directory[#Headers],0))</f>
        <v>0</v>
      </c>
      <c r="W343" s="129" t="str">
        <f>INDEX(Directory[],MATCH(tbl_deal[[#This Row],[Index]],Directory[Index],0),MATCH('DEAL DIRECTORY'!W$5,Directory[#Headers],0))</f>
        <v>直发</v>
      </c>
      <c r="X343" s="129" t="str">
        <f>INDEX(Directory[],MATCH(tbl_deal[[#This Row],[Index]],Directory[Index],0),MATCH('DEAL DIRECTORY'!X$5,Directory[#Headers],0))</f>
        <v>--</v>
      </c>
      <c r="Y343" s="129" t="str">
        <f>INDEX(Directory[],MATCH(tbl_deal[[#This Row],[Index]],Directory[Index],0),MATCH('DEAL DIRECTORY'!Y$5,Directory[#Headers],0))</f>
        <v>港交所</v>
      </c>
      <c r="Z343" s="129" t="str">
        <f>INDEX(Directory[],MATCH(tbl_deal[[#This Row],[Index]],Directory[Index],0),MATCH('DEAL DIRECTORY'!Z$5,Directory[#Headers],0))</f>
        <v/>
      </c>
      <c r="AA343" s="129" t="str">
        <f>INDEX(Directory[],MATCH(tbl_deal[[#This Row],[Index]],Directory[Index],0),MATCH('DEAL DIRECTORY'!AA$5,Directory[#Headers],0))</f>
        <v/>
      </c>
      <c r="AB343" s="129" t="str">
        <f>INDEX(Directory[],MATCH(tbl_deal[[#This Row],[Index]],Directory[Index],0),MATCH('DEAL DIRECTORY'!AB$5,Directory[#Headers],0))</f>
        <v>BISL,港分</v>
      </c>
      <c r="AC343" s="129" t="str">
        <f>INDEX(Directory[],MATCH(tbl_deal[[#This Row],[Index]],Directory[Index],0),MATCH('DEAL DIRECTORY'!AC$5,Directory[#Headers],0))</f>
        <v>--</v>
      </c>
      <c r="AD343" s="129" t="str">
        <f>INDEX(Directory[],MATCH(tbl_deal[[#This Row],[Index]],Directory[Index],0),MATCH('DEAL DIRECTORY'!AD$5,Directory[#Headers],0))</f>
        <v>--</v>
      </c>
      <c r="AE343" s="129" t="str">
        <f>INDEX(Directory[],MATCH(tbl_deal[[#This Row],[Index]],Directory[Index],0),MATCH('DEAL DIRECTORY'!AE$5,Directory[#Headers],0))</f>
        <v>--</v>
      </c>
      <c r="AF343" s="129" t="str">
        <f>INDEX(Directory[],MATCH(tbl_deal[[#This Row],[Index]],Directory[Index],0),MATCH('DEAL DIRECTORY'!AF$5,Directory[#Headers],0))</f>
        <v>Y</v>
      </c>
      <c r="AG343" s="129" t="str">
        <f>INDEX(Directory[],MATCH(tbl_deal[[#This Row],[Index]],Directory[Index],0),MATCH('DEAL DIRECTORY'!AG$5,Directory[#Headers],0))</f>
        <v>郑州城建集团投资有限公司</v>
      </c>
      <c r="AH343" s="129" t="str">
        <f>INDEX(Directory[],MATCH(tbl_deal[[#This Row],[Index]],Directory[Index],0),MATCH('DEAL DIRECTORY'!AH$5,Directory[#Headers],0))</f>
        <v>n/a</v>
      </c>
      <c r="AI343" s="129" t="str">
        <f>INDEX(Directory[],MATCH(tbl_deal[[#This Row],[Index]],Directory[Index],0),MATCH('DEAL DIRECTORY'!AI$5,Directory[#Headers],0))</f>
        <v>n/a</v>
      </c>
      <c r="AJ343" s="129" t="str">
        <f>INDEX(Directory[],MATCH(tbl_deal[[#This Row],[Index]],Directory[Index],0),MATCH('DEAL DIRECTORY'!AJ$5,Directory[#Headers],0))</f>
        <v>河南</v>
      </c>
      <c r="AK343" s="129" t="str">
        <f>INDEX(Directory[],MATCH(tbl_deal[[#This Row],[Index]],Directory[Index],0),MATCH('DEAL DIRECTORY'!AK$5,Directory[#Headers],0))</f>
        <v>郑州市</v>
      </c>
      <c r="AL343" s="129" t="str">
        <f>INDEX(Directory[],MATCH(tbl_deal[[#This Row],[Index]],Directory[Index],0),MATCH('DEAL DIRECTORY'!AL$5,Directory[#Headers],0))</f>
        <v>--</v>
      </c>
      <c r="AM343" s="129" t="str">
        <f>INDEX(Directory[],MATCH(tbl_deal[[#This Row],[Index]],Directory[Index],0),MATCH('DEAL DIRECTORY'!AM$5,Directory[#Headers],0))</f>
        <v>--</v>
      </c>
      <c r="AN343" s="129" t="str">
        <f>INDEX(Directory[],MATCH(tbl_deal[[#This Row],[Index]],Directory[Index],0),MATCH('DEAL DIRECTORY'!AN$5,Directory[#Headers],0))</f>
        <v>--</v>
      </c>
      <c r="AO343" s="132" t="str">
        <f>IF(ISBLANK(INDEX(Directory[],MATCH(tbl_deal[[#This Row],[Index]],Directory[Index],0),MATCH('DEAL DIRECTORY'!AO$5,Directory[#Headers],0))),"--",INDEX(Directory[],MATCH(tbl_deal[[#This Row],[Index]],Directory[Index],0),MATCH('DEAL DIRECTORY'!AO$5,Directory[#Headers],0)))</f>
        <v>--</v>
      </c>
      <c r="AP343" s="129">
        <f>INDEX(Directory[],MATCH(tbl_deal[[#This Row],[Index]],Directory[Index],0),MATCH('DEAL DIRECTORY'!AP$5,Directory[#Headers],0))</f>
        <v>3</v>
      </c>
      <c r="AQ343" s="129">
        <f>INDEX(Directory[],MATCH(tbl_deal[[#This Row],[Index]],Directory[Index],0),MATCH('DEAL DIRECTORY'!AQ$5,Directory[#Headers],0))</f>
        <v>20.994</v>
      </c>
      <c r="AR343" s="129">
        <f>INDEX(Directory[],MATCH(tbl_deal[[#This Row],[Index]],Directory[Index],0),MATCH('DEAL DIRECTORY'!AR$5,Directory[#Headers],0))</f>
        <v>23.437999999999999</v>
      </c>
      <c r="AS343" s="129" t="str">
        <f>INDEX(Directory[],MATCH(tbl_deal[[#This Row],[Index]],Directory[Index],0),MATCH('DEAL DIRECTORY'!AS$5,Directory[#Headers],0))</f>
        <v>地方国企</v>
      </c>
      <c r="AT343" s="129" t="str">
        <f>INDEX(Directory[],MATCH(tbl_deal[[#This Row],[Index]],Directory[Index],0),MATCH('DEAL DIRECTORY'!AT$5,Directory[#Headers],0))</f>
        <v>地方平台</v>
      </c>
      <c r="AU343" s="129" t="str">
        <f>INDEX(Directory[],MATCH(tbl_deal[[#This Row],[Index]],Directory[Index],0),MATCH('DEAL DIRECTORY'!AU$5,Directory[#Headers],0))</f>
        <v>基建</v>
      </c>
      <c r="AV343" s="129" t="str">
        <f>INDEX(Directory[],MATCH(tbl_deal[[#This Row],[Index]],Directory[Index],0),MATCH('DEAL DIRECTORY'!AV$5,Directory[#Headers],0))</f>
        <v>直发</v>
      </c>
      <c r="AW343" s="129" t="str">
        <f>INDEX(Directory[],MATCH(tbl_deal[[#This Row],[Index]],Directory[Index],0),MATCH('DEAL DIRECTORY'!AW$5,Directory[#Headers],0))</f>
        <v>投资级</v>
      </c>
      <c r="AX343" s="129" t="str">
        <f>INDEX(Directory[],MATCH(tbl_deal[[#This Row],[Index]],Directory[Index],0),MATCH('DEAL DIRECTORY'!AX$5,Directory[#Headers],0))</f>
        <v>2-3亿</v>
      </c>
      <c r="AY343" s="133" t="str">
        <f>INDEX(Directory[],MATCH(tbl_deal[[#This Row],[Index]],Directory[Index],0),MATCH('DEAL DIRECTORY'!AY$5,Directory[#Headers],0))</f>
        <v>19年</v>
      </c>
      <c r="AZ343" s="129" t="str">
        <f>INDEX(Directory[],MATCH(tbl_deal[[#This Row],[Index]],Directory[Index],0),MATCH('DEAL DIRECTORY'!AZ$5,Directory[#Headers],0))</f>
        <v>Q4</v>
      </c>
      <c r="BA343" s="129" t="str">
        <f>INDEX(Directory[],MATCH(tbl_deal[[#This Row],[Index]],Directory[Index],0),MATCH('DEAL DIRECTORY'!BA$5,Directory[#Headers],0))</f>
        <v>11月</v>
      </c>
      <c r="BB343" s="129" t="str">
        <f>INDEX(Directory[],MATCH(tbl_deal[[#This Row],[Index]],Directory[Index],0),MATCH('DEAL DIRECTORY'!BB$5,Directory[#Headers],0))</f>
        <v>SOE Creds</v>
      </c>
      <c r="BC343" s="129" t="str">
        <f>INDEX(Directory[],MATCH(tbl_deal[[#This Row],[Index]],Directory[Index],0),MATCH('DEAL DIRECTORY'!BC$5,Directory[#Headers],0))</f>
        <v>ZHENGZHOU URBAN CONSTRUCTION INVESTMENT GROUP CO LTD</v>
      </c>
      <c r="BD343" s="129" t="str">
        <f>INDEX(Directory[],MATCH(tbl_deal[[#This Row],[Index]],Directory[Index],0),MATCH('DEAL DIRECTORY'!BD$5,Directory[#Headers],0))</f>
        <v>XS2067133483</v>
      </c>
      <c r="BE343" s="137" t="str">
        <f>INDEX(Directory[],MATCH(tbl_deal[[#This Row],[Index]],Directory[Index],0),MATCH('DEAL DIRECTORY'!BE$5,Directory[#Headers],0))</f>
        <v>19年11月</v>
      </c>
      <c r="BF343" s="137" t="str">
        <f>INDEX(Directory[],MATCH(tbl_deal[[#This Row],[Index]],Directory[Index],0),MATCH('DEAL DIRECTORY'!BF$5,Directory[#Headers],0))</f>
        <v>郑州城建</v>
      </c>
      <c r="BG343" s="137" t="str">
        <f>INDEX(Directory[],MATCH(tbl_deal[[#This Row],[Index]],Directory[Index],0),MATCH('DEAL DIRECTORY'!BG$5,Directory[#Headers],0))</f>
        <v>--/--/BBB+</v>
      </c>
      <c r="BH343" s="137" t="str">
        <f>INDEX(Directory[],MATCH(tbl_deal[[#This Row],[Index]],Directory[Index],0),MATCH('DEAL DIRECTORY'!BH$5,Directory[#Headers],0))</f>
        <v>高级债</v>
      </c>
      <c r="BI343" s="137" t="str">
        <f>INDEX(Directory[],MATCH(tbl_deal[[#This Row],[Index]],Directory[Index],0),MATCH('DEAL DIRECTORY'!BI$5,Directory[#Headers],0))</f>
        <v>3亿美元</v>
      </c>
      <c r="BJ343" s="137" t="str">
        <f>INDEX(Directory[],MATCH(tbl_deal[[#This Row],[Index]],Directory[Index],0),MATCH('DEAL DIRECTORY'!BJ$5,Directory[#Headers],0))</f>
        <v>3年</v>
      </c>
      <c r="BK343" s="137" t="str">
        <f>INDEX(Directory[],MATCH(tbl_deal[[#This Row],[Index]],Directory[Index],0),MATCH('DEAL DIRECTORY'!BK$5,Directory[#Headers],0))</f>
        <v>3.8%</v>
      </c>
      <c r="BL343" s="137" t="str">
        <f>INDEX(Directory[],MATCH(tbl_deal[[#This Row],[Index]],Directory[Index],0),MATCH('DEAL DIRECTORY'!BL$5,Directory[#Headers],0))</f>
        <v>账簿管理人</v>
      </c>
      <c r="BM343" s="129" t="str">
        <f>INDEX(Directory[],MATCH(tbl_deal[[#This Row],[Index]],Directory[Index],0),MATCH('DEAL DIRECTORY'!BM$5,Directory[#Headers],0))</f>
        <v/>
      </c>
      <c r="BN343" s="4"/>
      <c r="BO343" s="4"/>
      <c r="BP343" s="4"/>
    </row>
    <row r="344" spans="3:68" ht="20.25" customHeight="1" x14ac:dyDescent="0.25">
      <c r="C344" s="129">
        <f>Directory[[#This Row],[Index]]</f>
        <v>127</v>
      </c>
      <c r="D344" s="130">
        <f>INDEX(Directory[],MATCH(tbl_deal[[#This Row],[Index]],Directory[Index],0),MATCH('DEAL DIRECTORY'!D$5,Directory[#Headers],0))</f>
        <v>43773</v>
      </c>
      <c r="E344" s="129" t="str">
        <f>INDEX(Directory[],MATCH(tbl_deal[[#This Row],[Index]],Directory[Index],0),MATCH('DEAL DIRECTORY'!E$5,Directory[#Headers],0))</f>
        <v/>
      </c>
      <c r="F344" s="129" t="str">
        <f>INDEX(Directory[],MATCH(tbl_deal[[#This Row],[Index]],Directory[Index],0),MATCH('DEAL DIRECTORY'!F$5,Directory[#Headers],0))</f>
        <v/>
      </c>
      <c r="G344" s="129" t="str">
        <f>INDEX(Directory[],MATCH(tbl_deal[[#This Row],[Index]],Directory[Index],0),MATCH('DEAL DIRECTORY'!G$5,Directory[#Headers],0))</f>
        <v>Beyond II</v>
      </c>
      <c r="H344" s="135" t="str">
        <f>IF(tbl_deal[[#This Row],[FolderPath]]="","",HYPERLINK(tbl_deal[[#This Row],[FolderPath]],"📂"))</f>
        <v/>
      </c>
      <c r="I344" s="129" t="str">
        <f>INDEX(Directory[],MATCH(tbl_deal[[#This Row],[Index]],Directory[Index],0),MATCH('DEAL DIRECTORY'!I$5,Directory[#Headers],0))</f>
        <v>JBR</v>
      </c>
      <c r="J344" s="129" t="str">
        <f>INDEX(Directory[],MATCH(tbl_deal[[#This Row],[Index]],Directory[Index],0),MATCH('DEAL DIRECTORY'!J$5,Directory[#Headers],0))</f>
        <v>n/a</v>
      </c>
      <c r="K344" s="129" t="str">
        <f>INDEX(Directory[],MATCH(tbl_deal[[#This Row],[Index]],Directory[Index],0),MATCH('DEAL DIRECTORY'!K$5,Directory[#Headers],0))</f>
        <v>n/a</v>
      </c>
      <c r="L344" s="129">
        <f>INDEX(Directory[],MATCH(tbl_deal[[#This Row],[Index]],Directory[Index],0),MATCH('DEAL DIRECTORY'!L$5,Directory[#Headers],0))</f>
        <v>2</v>
      </c>
      <c r="M344" s="129" t="str">
        <f>INDEX(Directory[],MATCH(tbl_deal[[#This Row],[Index]],Directory[Index],0),MATCH('DEAL DIRECTORY'!M$5,Directory[#Headers],0))</f>
        <v>青岛城投</v>
      </c>
      <c r="N344" s="129" t="str">
        <f>INDEX(Directory[],MATCH(tbl_deal[[#This Row],[Index]],Directory[Index],0),MATCH('DEAL DIRECTORY'!N$5,Directory[#Headers],0))</f>
        <v>--/--/BBB</v>
      </c>
      <c r="O344" s="129" t="str">
        <f>INDEX(Directory[],MATCH(tbl_deal[[#This Row],[Index]],Directory[Index],0),MATCH('DEAL DIRECTORY'!O$5,Directory[#Headers],0))</f>
        <v>USD</v>
      </c>
      <c r="P344" s="129">
        <f>INDEX(Directory[],MATCH(tbl_deal[[#This Row],[Index]],Directory[Index],0),MATCH('DEAL DIRECTORY'!P$5,Directory[#Headers],0))</f>
        <v>3</v>
      </c>
      <c r="Q344" s="129" t="str">
        <f>INDEX(Directory[],MATCH(tbl_deal[[#This Row],[Index]],Directory[Index],0),MATCH('DEAL DIRECTORY'!Q$5,Directory[#Headers],0))</f>
        <v>3</v>
      </c>
      <c r="R344" s="129" t="str">
        <f>INDEX(Directory[],MATCH(tbl_deal[[#This Row],[Index]],Directory[Index],0),MATCH('DEAL DIRECTORY'!R$5,Directory[#Headers],0))</f>
        <v>3.9%</v>
      </c>
      <c r="S344" s="129" t="str">
        <f>INDEX(Directory[],MATCH(tbl_deal[[#This Row],[Index]],Directory[Index],0),MATCH('DEAL DIRECTORY'!S$5,Directory[#Headers],0))</f>
        <v>4.4%a</v>
      </c>
      <c r="T344" s="129" t="str">
        <f>INDEX(Directory[],MATCH(tbl_deal[[#This Row],[Index]],Directory[Index],0),MATCH('DEAL DIRECTORY'!T$5,Directory[#Headers],0))</f>
        <v>n/a</v>
      </c>
      <c r="U344" s="129" t="str">
        <f>INDEX(Directory[],MATCH(tbl_deal[[#This Row],[Index]],Directory[Index],0),MATCH('DEAL DIRECTORY'!U$5,Directory[#Headers],0))</f>
        <v>--</v>
      </c>
      <c r="V344" s="131">
        <f>INDEX(Directory[],MATCH(tbl_deal[[#This Row],[Index]],Directory[Index],0),MATCH('DEAL DIRECTORY'!V$5,Directory[#Headers],0))</f>
        <v>0</v>
      </c>
      <c r="W344" s="129" t="str">
        <f>INDEX(Directory[],MATCH(tbl_deal[[#This Row],[Index]],Directory[Index],0),MATCH('DEAL DIRECTORY'!W$5,Directory[#Headers],0))</f>
        <v>维好</v>
      </c>
      <c r="X344" s="129" t="str">
        <f>INDEX(Directory[],MATCH(tbl_deal[[#This Row],[Index]],Directory[Index],0),MATCH('DEAL DIRECTORY'!X$5,Directory[#Headers],0))</f>
        <v>--</v>
      </c>
      <c r="Y344" s="129" t="str">
        <f>INDEX(Directory[],MATCH(tbl_deal[[#This Row],[Index]],Directory[Index],0),MATCH('DEAL DIRECTORY'!Y$5,Directory[#Headers],0))</f>
        <v>港交所;澳交所</v>
      </c>
      <c r="Z344" s="129" t="str">
        <f>INDEX(Directory[],MATCH(tbl_deal[[#This Row],[Index]],Directory[Index],0),MATCH('DEAL DIRECTORY'!Z$5,Directory[#Headers],0))</f>
        <v/>
      </c>
      <c r="AA344" s="129" t="str">
        <f>INDEX(Directory[],MATCH(tbl_deal[[#This Row],[Index]],Directory[Index],0),MATCH('DEAL DIRECTORY'!AA$5,Directory[#Headers],0))</f>
        <v/>
      </c>
      <c r="AB344" s="129" t="str">
        <f>INDEX(Directory[],MATCH(tbl_deal[[#This Row],[Index]],Directory[Index],0),MATCH('DEAL DIRECTORY'!AB$5,Directory[#Headers],0))</f>
        <v>BISL,港分</v>
      </c>
      <c r="AC344" s="129" t="str">
        <f>INDEX(Directory[],MATCH(tbl_deal[[#This Row],[Index]],Directory[Index],0),MATCH('DEAL DIRECTORY'!AC$5,Directory[#Headers],0))</f>
        <v>--</v>
      </c>
      <c r="AD344" s="129" t="str">
        <f>INDEX(Directory[],MATCH(tbl_deal[[#This Row],[Index]],Directory[Index],0),MATCH('DEAL DIRECTORY'!AD$5,Directory[#Headers],0))</f>
        <v>--</v>
      </c>
      <c r="AE344" s="129" t="str">
        <f>INDEX(Directory[],MATCH(tbl_deal[[#This Row],[Index]],Directory[Index],0),MATCH('DEAL DIRECTORY'!AE$5,Directory[#Headers],0))</f>
        <v>--</v>
      </c>
      <c r="AF344" s="129" t="str">
        <f>INDEX(Directory[],MATCH(tbl_deal[[#This Row],[Index]],Directory[Index],0),MATCH('DEAL DIRECTORY'!AF$5,Directory[#Headers],0))</f>
        <v>N</v>
      </c>
      <c r="AG344" s="129" t="str">
        <f>INDEX(Directory[],MATCH(tbl_deal[[#This Row],[Index]],Directory[Index],0),MATCH('DEAL DIRECTORY'!AG$5,Directory[#Headers],0))</f>
        <v>青岛城市建设投资(集团)有限责任公司</v>
      </c>
      <c r="AH344" s="129" t="str">
        <f>INDEX(Directory[],MATCH(tbl_deal[[#This Row],[Index]],Directory[Index],0),MATCH('DEAL DIRECTORY'!AH$5,Directory[#Headers],0))</f>
        <v>n/a</v>
      </c>
      <c r="AI344" s="129" t="str">
        <f>INDEX(Directory[],MATCH(tbl_deal[[#This Row],[Index]],Directory[Index],0),MATCH('DEAL DIRECTORY'!AI$5,Directory[#Headers],0))</f>
        <v>n/a</v>
      </c>
      <c r="AJ344" s="129" t="str">
        <f>INDEX(Directory[],MATCH(tbl_deal[[#This Row],[Index]],Directory[Index],0),MATCH('DEAL DIRECTORY'!AJ$5,Directory[#Headers],0))</f>
        <v>山东</v>
      </c>
      <c r="AK344" s="129" t="str">
        <f>INDEX(Directory[],MATCH(tbl_deal[[#This Row],[Index]],Directory[Index],0),MATCH('DEAL DIRECTORY'!AK$5,Directory[#Headers],0))</f>
        <v>青岛市</v>
      </c>
      <c r="AL344" s="129" t="str">
        <f>INDEX(Directory[],MATCH(tbl_deal[[#This Row],[Index]],Directory[Index],0),MATCH('DEAL DIRECTORY'!AL$5,Directory[#Headers],0))</f>
        <v>--</v>
      </c>
      <c r="AM344" s="129" t="str">
        <f>INDEX(Directory[],MATCH(tbl_deal[[#This Row],[Index]],Directory[Index],0),MATCH('DEAL DIRECTORY'!AM$5,Directory[#Headers],0))</f>
        <v>--</v>
      </c>
      <c r="AN344" s="129" t="str">
        <f>INDEX(Directory[],MATCH(tbl_deal[[#This Row],[Index]],Directory[Index],0),MATCH('DEAL DIRECTORY'!AN$5,Directory[#Headers],0))</f>
        <v>--</v>
      </c>
      <c r="AO344" s="132" t="str">
        <f>IF(ISBLANK(INDEX(Directory[],MATCH(tbl_deal[[#This Row],[Index]],Directory[Index],0),MATCH('DEAL DIRECTORY'!AO$5,Directory[#Headers],0))),"--",INDEX(Directory[],MATCH(tbl_deal[[#This Row],[Index]],Directory[Index],0),MATCH('DEAL DIRECTORY'!AO$5,Directory[#Headers],0)))</f>
        <v>--</v>
      </c>
      <c r="AP344" s="129">
        <f>INDEX(Directory[],MATCH(tbl_deal[[#This Row],[Index]],Directory[Index],0),MATCH('DEAL DIRECTORY'!AP$5,Directory[#Headers],0))</f>
        <v>3</v>
      </c>
      <c r="AQ344" s="129">
        <f>INDEX(Directory[],MATCH(tbl_deal[[#This Row],[Index]],Directory[Index],0),MATCH('DEAL DIRECTORY'!AQ$5,Directory[#Headers],0))</f>
        <v>21.091000000000001</v>
      </c>
      <c r="AR344" s="129">
        <f>INDEX(Directory[],MATCH(tbl_deal[[#This Row],[Index]],Directory[Index],0),MATCH('DEAL DIRECTORY'!AR$5,Directory[#Headers],0))</f>
        <v>23.437999999999999</v>
      </c>
      <c r="AS344" s="129" t="str">
        <f>INDEX(Directory[],MATCH(tbl_deal[[#This Row],[Index]],Directory[Index],0),MATCH('DEAL DIRECTORY'!AS$5,Directory[#Headers],0))</f>
        <v>地方国企</v>
      </c>
      <c r="AT344" s="129" t="str">
        <f>INDEX(Directory[],MATCH(tbl_deal[[#This Row],[Index]],Directory[Index],0),MATCH('DEAL DIRECTORY'!AT$5,Directory[#Headers],0))</f>
        <v>地方平台</v>
      </c>
      <c r="AU344" s="129" t="str">
        <f>INDEX(Directory[],MATCH(tbl_deal[[#This Row],[Index]],Directory[Index],0),MATCH('DEAL DIRECTORY'!AU$5,Directory[#Headers],0))</f>
        <v>基建</v>
      </c>
      <c r="AV344" s="129" t="str">
        <f>INDEX(Directory[],MATCH(tbl_deal[[#This Row],[Index]],Directory[Index],0),MATCH('DEAL DIRECTORY'!AV$5,Directory[#Headers],0))</f>
        <v>维好</v>
      </c>
      <c r="AW344" s="129" t="str">
        <f>INDEX(Directory[],MATCH(tbl_deal[[#This Row],[Index]],Directory[Index],0),MATCH('DEAL DIRECTORY'!AW$5,Directory[#Headers],0))</f>
        <v>投资级</v>
      </c>
      <c r="AX344" s="129" t="str">
        <f>INDEX(Directory[],MATCH(tbl_deal[[#This Row],[Index]],Directory[Index],0),MATCH('DEAL DIRECTORY'!AX$5,Directory[#Headers],0))</f>
        <v>2-3亿</v>
      </c>
      <c r="AY344" s="133" t="str">
        <f>INDEX(Directory[],MATCH(tbl_deal[[#This Row],[Index]],Directory[Index],0),MATCH('DEAL DIRECTORY'!AY$5,Directory[#Headers],0))</f>
        <v>19年</v>
      </c>
      <c r="AZ344" s="129" t="str">
        <f>INDEX(Directory[],MATCH(tbl_deal[[#This Row],[Index]],Directory[Index],0),MATCH('DEAL DIRECTORY'!AZ$5,Directory[#Headers],0))</f>
        <v>Q4</v>
      </c>
      <c r="BA344" s="129" t="str">
        <f>INDEX(Directory[],MATCH(tbl_deal[[#This Row],[Index]],Directory[Index],0),MATCH('DEAL DIRECTORY'!BA$5,Directory[#Headers],0))</f>
        <v>11月</v>
      </c>
      <c r="BB344" s="129" t="str">
        <f>INDEX(Directory[],MATCH(tbl_deal[[#This Row],[Index]],Directory[Index],0),MATCH('DEAL DIRECTORY'!BB$5,Directory[#Headers],0))</f>
        <v>SOE Creds</v>
      </c>
      <c r="BC344" s="129" t="str">
        <f>INDEX(Directory[],MATCH(tbl_deal[[#This Row],[Index]],Directory[Index],0),MATCH('DEAL DIRECTORY'!BC$5,Directory[#Headers],0))</f>
        <v>HONGKONG INTERNATIONAL QINGDAO CO LTD</v>
      </c>
      <c r="BD344" s="129" t="str">
        <f>INDEX(Directory[],MATCH(tbl_deal[[#This Row],[Index]],Directory[Index],0),MATCH('DEAL DIRECTORY'!BD$5,Directory[#Headers],0))</f>
        <v>XS2068540140</v>
      </c>
      <c r="BE344" s="137" t="str">
        <f>INDEX(Directory[],MATCH(tbl_deal[[#This Row],[Index]],Directory[Index],0),MATCH('DEAL DIRECTORY'!BE$5,Directory[#Headers],0))</f>
        <v>19年11月</v>
      </c>
      <c r="BF344" s="137" t="str">
        <f>INDEX(Directory[],MATCH(tbl_deal[[#This Row],[Index]],Directory[Index],0),MATCH('DEAL DIRECTORY'!BF$5,Directory[#Headers],0))</f>
        <v>青岛城投</v>
      </c>
      <c r="BG344" s="137" t="str">
        <f>INDEX(Directory[],MATCH(tbl_deal[[#This Row],[Index]],Directory[Index],0),MATCH('DEAL DIRECTORY'!BG$5,Directory[#Headers],0))</f>
        <v>--/--/BBB</v>
      </c>
      <c r="BH344" s="137" t="str">
        <f>INDEX(Directory[],MATCH(tbl_deal[[#This Row],[Index]],Directory[Index],0),MATCH('DEAL DIRECTORY'!BH$5,Directory[#Headers],0))</f>
        <v>高级债</v>
      </c>
      <c r="BI344" s="137" t="str">
        <f>INDEX(Directory[],MATCH(tbl_deal[[#This Row],[Index]],Directory[Index],0),MATCH('DEAL DIRECTORY'!BI$5,Directory[#Headers],0))</f>
        <v>3亿美元</v>
      </c>
      <c r="BJ344" s="137" t="str">
        <f>INDEX(Directory[],MATCH(tbl_deal[[#This Row],[Index]],Directory[Index],0),MATCH('DEAL DIRECTORY'!BJ$5,Directory[#Headers],0))</f>
        <v>3年</v>
      </c>
      <c r="BK344" s="137" t="str">
        <f>INDEX(Directory[],MATCH(tbl_deal[[#This Row],[Index]],Directory[Index],0),MATCH('DEAL DIRECTORY'!BK$5,Directory[#Headers],0))</f>
        <v>3.9%</v>
      </c>
      <c r="BL344" s="137" t="str">
        <f>INDEX(Directory[],MATCH(tbl_deal[[#This Row],[Index]],Directory[Index],0),MATCH('DEAL DIRECTORY'!BL$5,Directory[#Headers],0))</f>
        <v>账簿管理人</v>
      </c>
      <c r="BM344" s="129" t="str">
        <f>INDEX(Directory[],MATCH(tbl_deal[[#This Row],[Index]],Directory[Index],0),MATCH('DEAL DIRECTORY'!BM$5,Directory[#Headers],0))</f>
        <v/>
      </c>
      <c r="BN344" s="4"/>
      <c r="BO344" s="4"/>
      <c r="BP344" s="4"/>
    </row>
    <row r="345" spans="3:68" ht="20.25" customHeight="1" x14ac:dyDescent="0.25">
      <c r="C345" s="129">
        <f>Directory[[#This Row],[Index]]</f>
        <v>126</v>
      </c>
      <c r="D345" s="130">
        <f>INDEX(Directory[],MATCH(tbl_deal[[#This Row],[Index]],Directory[Index],0),MATCH('DEAL DIRECTORY'!D$5,Directory[#Headers],0))</f>
        <v>43773</v>
      </c>
      <c r="E345" s="129" t="str">
        <f>INDEX(Directory[],MATCH(tbl_deal[[#This Row],[Index]],Directory[Index],0),MATCH('DEAL DIRECTORY'!E$5,Directory[#Headers],0))</f>
        <v/>
      </c>
      <c r="F345" s="129" t="str">
        <f>INDEX(Directory[],MATCH(tbl_deal[[#This Row],[Index]],Directory[Index],0),MATCH('DEAL DIRECTORY'!F$5,Directory[#Headers],0))</f>
        <v/>
      </c>
      <c r="G345" s="129" t="str">
        <f>INDEX(Directory[],MATCH(tbl_deal[[#This Row],[Index]],Directory[Index],0),MATCH('DEAL DIRECTORY'!G$5,Directory[#Headers],0))</f>
        <v>Joy VI</v>
      </c>
      <c r="H345" s="135" t="str">
        <f>IF(tbl_deal[[#This Row],[FolderPath]]="","",HYPERLINK(tbl_deal[[#This Row],[FolderPath]],"📂"))</f>
        <v/>
      </c>
      <c r="I345" s="129" t="str">
        <f>INDEX(Directory[],MATCH(tbl_deal[[#This Row],[Index]],Directory[Index],0),MATCH('DEAL DIRECTORY'!I$5,Directory[#Headers],0))</f>
        <v>JGC</v>
      </c>
      <c r="J345" s="129" t="str">
        <f>INDEX(Directory[],MATCH(tbl_deal[[#This Row],[Index]],Directory[Index],0),MATCH('DEAL DIRECTORY'!J$5,Directory[#Headers],0))</f>
        <v>n/a</v>
      </c>
      <c r="K345" s="129" t="str">
        <f>INDEX(Directory[],MATCH(tbl_deal[[#This Row],[Index]],Directory[Index],0),MATCH('DEAL DIRECTORY'!K$5,Directory[#Headers],0))</f>
        <v>n/a</v>
      </c>
      <c r="L345" s="129">
        <f>INDEX(Directory[],MATCH(tbl_deal[[#This Row],[Index]],Directory[Index],0),MATCH('DEAL DIRECTORY'!L$5,Directory[#Headers],0))</f>
        <v>2</v>
      </c>
      <c r="M345" s="129" t="str">
        <f>INDEX(Directory[],MATCH(tbl_deal[[#This Row],[Index]],Directory[Index],0),MATCH('DEAL DIRECTORY'!M$5,Directory[#Headers],0))</f>
        <v>阳光城集团</v>
      </c>
      <c r="N345" s="129" t="str">
        <f>INDEX(Directory[],MATCH(tbl_deal[[#This Row],[Index]],Directory[Index],0),MATCH('DEAL DIRECTORY'!N$5,Directory[#Headers],0))</f>
        <v>--/--/B</v>
      </c>
      <c r="O345" s="129" t="str">
        <f>INDEX(Directory[],MATCH(tbl_deal[[#This Row],[Index]],Directory[Index],0),MATCH('DEAL DIRECTORY'!O$5,Directory[#Headers],0))</f>
        <v>USD</v>
      </c>
      <c r="P345" s="129">
        <f>INDEX(Directory[],MATCH(tbl_deal[[#This Row],[Index]],Directory[Index],0),MATCH('DEAL DIRECTORY'!P$5,Directory[#Headers],0))</f>
        <v>2.5</v>
      </c>
      <c r="Q345" s="129" t="str">
        <f>INDEX(Directory[],MATCH(tbl_deal[[#This Row],[Index]],Directory[Index],0),MATCH('DEAL DIRECTORY'!Q$5,Directory[#Headers],0))</f>
        <v>3.3</v>
      </c>
      <c r="R345" s="129" t="str">
        <f>INDEX(Directory[],MATCH(tbl_deal[[#This Row],[Index]],Directory[Index],0),MATCH('DEAL DIRECTORY'!R$5,Directory[#Headers],0))</f>
        <v>10%</v>
      </c>
      <c r="S345" s="129" t="str">
        <f>INDEX(Directory[],MATCH(tbl_deal[[#This Row],[Index]],Directory[Index],0),MATCH('DEAL DIRECTORY'!S$5,Directory[#Headers],0))</f>
        <v>--</v>
      </c>
      <c r="T345" s="129" t="str">
        <f>INDEX(Directory[],MATCH(tbl_deal[[#This Row],[Index]],Directory[Index],0),MATCH('DEAL DIRECTORY'!T$5,Directory[#Headers],0))</f>
        <v>n/a</v>
      </c>
      <c r="U345" s="129" t="str">
        <f>INDEX(Directory[],MATCH(tbl_deal[[#This Row],[Index]],Directory[Index],0),MATCH('DEAL DIRECTORY'!U$5,Directory[#Headers],0))</f>
        <v>--</v>
      </c>
      <c r="V345" s="131">
        <f>INDEX(Directory[],MATCH(tbl_deal[[#This Row],[Index]],Directory[Index],0),MATCH('DEAL DIRECTORY'!V$5,Directory[#Headers],0))</f>
        <v>0</v>
      </c>
      <c r="W345" s="129" t="str">
        <f>INDEX(Directory[],MATCH(tbl_deal[[#This Row],[Index]],Directory[Index],0),MATCH('DEAL DIRECTORY'!W$5,Directory[#Headers],0))</f>
        <v>担保</v>
      </c>
      <c r="X345" s="129" t="str">
        <f>INDEX(Directory[],MATCH(tbl_deal[[#This Row],[Index]],Directory[Index],0),MATCH('DEAL DIRECTORY'!X$5,Directory[#Headers],0))</f>
        <v>--</v>
      </c>
      <c r="Y345" s="129" t="str">
        <f>INDEX(Directory[],MATCH(tbl_deal[[#This Row],[Index]],Directory[Index],0),MATCH('DEAL DIRECTORY'!Y$5,Directory[#Headers],0))</f>
        <v>新交所</v>
      </c>
      <c r="Z345" s="129" t="str">
        <f>INDEX(Directory[],MATCH(tbl_deal[[#This Row],[Index]],Directory[Index],0),MATCH('DEAL DIRECTORY'!Z$5,Directory[#Headers],0))</f>
        <v/>
      </c>
      <c r="AA345" s="129" t="str">
        <f>INDEX(Directory[],MATCH(tbl_deal[[#This Row],[Index]],Directory[Index],0),MATCH('DEAL DIRECTORY'!AA$5,Directory[#Headers],0))</f>
        <v/>
      </c>
      <c r="AB345" s="129" t="str">
        <f>INDEX(Directory[],MATCH(tbl_deal[[#This Row],[Index]],Directory[Index],0),MATCH('DEAL DIRECTORY'!AB$5,Directory[#Headers],0))</f>
        <v>BISL,港分</v>
      </c>
      <c r="AC345" s="129" t="str">
        <f>INDEX(Directory[],MATCH(tbl_deal[[#This Row],[Index]],Directory[Index],0),MATCH('DEAL DIRECTORY'!AC$5,Directory[#Headers],0))</f>
        <v>--</v>
      </c>
      <c r="AD345" s="129" t="str">
        <f>INDEX(Directory[],MATCH(tbl_deal[[#This Row],[Index]],Directory[Index],0),MATCH('DEAL DIRECTORY'!AD$5,Directory[#Headers],0))</f>
        <v>--</v>
      </c>
      <c r="AE345" s="129" t="str">
        <f>INDEX(Directory[],MATCH(tbl_deal[[#This Row],[Index]],Directory[Index],0),MATCH('DEAL DIRECTORY'!AE$5,Directory[#Headers],0))</f>
        <v>--</v>
      </c>
      <c r="AF345" s="129" t="str">
        <f>INDEX(Directory[],MATCH(tbl_deal[[#This Row],[Index]],Directory[Index],0),MATCH('DEAL DIRECTORY'!AF$5,Directory[#Headers],0))</f>
        <v>N</v>
      </c>
      <c r="AG345" s="129" t="str">
        <f>INDEX(Directory[],MATCH(tbl_deal[[#This Row],[Index]],Directory[Index],0),MATCH('DEAL DIRECTORY'!AG$5,Directory[#Headers],0))</f>
        <v>阳光城集团股份有限公司</v>
      </c>
      <c r="AH345" s="129" t="str">
        <f>INDEX(Directory[],MATCH(tbl_deal[[#This Row],[Index]],Directory[Index],0),MATCH('DEAL DIRECTORY'!AH$5,Directory[#Headers],0))</f>
        <v>n/a</v>
      </c>
      <c r="AI345" s="129" t="str">
        <f>INDEX(Directory[],MATCH(tbl_deal[[#This Row],[Index]],Directory[Index],0),MATCH('DEAL DIRECTORY'!AI$5,Directory[#Headers],0))</f>
        <v>n/a</v>
      </c>
      <c r="AJ345" s="129" t="str">
        <f>INDEX(Directory[],MATCH(tbl_deal[[#This Row],[Index]],Directory[Index],0),MATCH('DEAL DIRECTORY'!AJ$5,Directory[#Headers],0))</f>
        <v>福建</v>
      </c>
      <c r="AK345" s="129" t="str">
        <f>INDEX(Directory[],MATCH(tbl_deal[[#This Row],[Index]],Directory[Index],0),MATCH('DEAL DIRECTORY'!AK$5,Directory[#Headers],0))</f>
        <v>福州市</v>
      </c>
      <c r="AL345" s="129" t="str">
        <f>INDEX(Directory[],MATCH(tbl_deal[[#This Row],[Index]],Directory[Index],0),MATCH('DEAL DIRECTORY'!AL$5,Directory[#Headers],0))</f>
        <v>--</v>
      </c>
      <c r="AM345" s="129" t="str">
        <f>INDEX(Directory[],MATCH(tbl_deal[[#This Row],[Index]],Directory[Index],0),MATCH('DEAL DIRECTORY'!AM$5,Directory[#Headers],0))</f>
        <v>--</v>
      </c>
      <c r="AN345" s="129" t="str">
        <f>INDEX(Directory[],MATCH(tbl_deal[[#This Row],[Index]],Directory[Index],0),MATCH('DEAL DIRECTORY'!AN$5,Directory[#Headers],0))</f>
        <v>--</v>
      </c>
      <c r="AO345" s="132" t="str">
        <f>IF(ISBLANK(INDEX(Directory[],MATCH(tbl_deal[[#This Row],[Index]],Directory[Index],0),MATCH('DEAL DIRECTORY'!AO$5,Directory[#Headers],0))),"--",INDEX(Directory[],MATCH(tbl_deal[[#This Row],[Index]],Directory[Index],0),MATCH('DEAL DIRECTORY'!AO$5,Directory[#Headers],0)))</f>
        <v>--</v>
      </c>
      <c r="AP345" s="129">
        <f>INDEX(Directory[],MATCH(tbl_deal[[#This Row],[Index]],Directory[Index],0),MATCH('DEAL DIRECTORY'!AP$5,Directory[#Headers],0))</f>
        <v>2.5</v>
      </c>
      <c r="AQ345" s="129">
        <f>INDEX(Directory[],MATCH(tbl_deal[[#This Row],[Index]],Directory[Index],0),MATCH('DEAL DIRECTORY'!AQ$5,Directory[#Headers],0))</f>
        <v>17.576000000000001</v>
      </c>
      <c r="AR345" s="129">
        <f>INDEX(Directory[],MATCH(tbl_deal[[#This Row],[Index]],Directory[Index],0),MATCH('DEAL DIRECTORY'!AR$5,Directory[#Headers],0))</f>
        <v>19.530999999999999</v>
      </c>
      <c r="AS345" s="129" t="str">
        <f>INDEX(Directory[],MATCH(tbl_deal[[#This Row],[Index]],Directory[Index],0),MATCH('DEAL DIRECTORY'!AS$5,Directory[#Headers],0))</f>
        <v>民企</v>
      </c>
      <c r="AT345" s="129" t="str">
        <f>INDEX(Directory[],MATCH(tbl_deal[[#This Row],[Index]],Directory[Index],0),MATCH('DEAL DIRECTORY'!AT$5,Directory[#Headers],0))</f>
        <v>房地产</v>
      </c>
      <c r="AU345" s="129" t="str">
        <f>INDEX(Directory[],MATCH(tbl_deal[[#This Row],[Index]],Directory[Index],0),MATCH('DEAL DIRECTORY'!AU$5,Directory[#Headers],0))</f>
        <v>--</v>
      </c>
      <c r="AV345" s="129" t="str">
        <f>INDEX(Directory[],MATCH(tbl_deal[[#This Row],[Index]],Directory[Index],0),MATCH('DEAL DIRECTORY'!AV$5,Directory[#Headers],0))</f>
        <v>担保</v>
      </c>
      <c r="AW345" s="129" t="str">
        <f>INDEX(Directory[],MATCH(tbl_deal[[#This Row],[Index]],Directory[Index],0),MATCH('DEAL DIRECTORY'!AW$5,Directory[#Headers],0))</f>
        <v>高收益</v>
      </c>
      <c r="AX345" s="129" t="str">
        <f>INDEX(Directory[],MATCH(tbl_deal[[#This Row],[Index]],Directory[Index],0),MATCH('DEAL DIRECTORY'!AX$5,Directory[#Headers],0))</f>
        <v>2-3亿</v>
      </c>
      <c r="AY345" s="133" t="str">
        <f>INDEX(Directory[],MATCH(tbl_deal[[#This Row],[Index]],Directory[Index],0),MATCH('DEAL DIRECTORY'!AY$5,Directory[#Headers],0))</f>
        <v>19年</v>
      </c>
      <c r="AZ345" s="129" t="str">
        <f>INDEX(Directory[],MATCH(tbl_deal[[#This Row],[Index]],Directory[Index],0),MATCH('DEAL DIRECTORY'!AZ$5,Directory[#Headers],0))</f>
        <v>Q4</v>
      </c>
      <c r="BA345" s="129" t="str">
        <f>INDEX(Directory[],MATCH(tbl_deal[[#This Row],[Index]],Directory[Index],0),MATCH('DEAL DIRECTORY'!BA$5,Directory[#Headers],0))</f>
        <v>11月</v>
      </c>
      <c r="BB345" s="129" t="str">
        <f>INDEX(Directory[],MATCH(tbl_deal[[#This Row],[Index]],Directory[Index],0),MATCH('DEAL DIRECTORY'!BB$5,Directory[#Headers],0))</f>
        <v>--</v>
      </c>
      <c r="BC345" s="129" t="str">
        <f>INDEX(Directory[],MATCH(tbl_deal[[#This Row],[Index]],Directory[Index],0),MATCH('DEAL DIRECTORY'!BC$5,Directory[#Headers],0))</f>
        <v>YANGO JUSTICE INTERNATIONAL LTD</v>
      </c>
      <c r="BD345" s="129" t="str">
        <f>INDEX(Directory[],MATCH(tbl_deal[[#This Row],[Index]],Directory[Index],0),MATCH('DEAL DIRECTORY'!BD$5,Directory[#Headers],0))</f>
        <v>XS2056435246</v>
      </c>
      <c r="BE345" s="137" t="str">
        <f>INDEX(Directory[],MATCH(tbl_deal[[#This Row],[Index]],Directory[Index],0),MATCH('DEAL DIRECTORY'!BE$5,Directory[#Headers],0))</f>
        <v>19年11月</v>
      </c>
      <c r="BF345" s="137" t="str">
        <f>INDEX(Directory[],MATCH(tbl_deal[[#This Row],[Index]],Directory[Index],0),MATCH('DEAL DIRECTORY'!BF$5,Directory[#Headers],0))</f>
        <v>阳光城集团</v>
      </c>
      <c r="BG345" s="137" t="str">
        <f>INDEX(Directory[],MATCH(tbl_deal[[#This Row],[Index]],Directory[Index],0),MATCH('DEAL DIRECTORY'!BG$5,Directory[#Headers],0))</f>
        <v>--/--/B</v>
      </c>
      <c r="BH345" s="137" t="str">
        <f>INDEX(Directory[],MATCH(tbl_deal[[#This Row],[Index]],Directory[Index],0),MATCH('DEAL DIRECTORY'!BH$5,Directory[#Headers],0))</f>
        <v>高级债</v>
      </c>
      <c r="BI345" s="137" t="str">
        <f>INDEX(Directory[],MATCH(tbl_deal[[#This Row],[Index]],Directory[Index],0),MATCH('DEAL DIRECTORY'!BI$5,Directory[#Headers],0))</f>
        <v>2.5亿美元</v>
      </c>
      <c r="BJ345" s="137" t="str">
        <f>INDEX(Directory[],MATCH(tbl_deal[[#This Row],[Index]],Directory[Index],0),MATCH('DEAL DIRECTORY'!BJ$5,Directory[#Headers],0))</f>
        <v>3.3年</v>
      </c>
      <c r="BK345" s="137" t="str">
        <f>INDEX(Directory[],MATCH(tbl_deal[[#This Row],[Index]],Directory[Index],0),MATCH('DEAL DIRECTORY'!BK$5,Directory[#Headers],0))</f>
        <v>10%</v>
      </c>
      <c r="BL345" s="137" t="str">
        <f>INDEX(Directory[],MATCH(tbl_deal[[#This Row],[Index]],Directory[Index],0),MATCH('DEAL DIRECTORY'!BL$5,Directory[#Headers],0))</f>
        <v>全球协调人</v>
      </c>
      <c r="BM345" s="129" t="str">
        <f>INDEX(Directory[],MATCH(tbl_deal[[#This Row],[Index]],Directory[Index],0),MATCH('DEAL DIRECTORY'!BM$5,Directory[#Headers],0))</f>
        <v/>
      </c>
      <c r="BN345" s="4"/>
      <c r="BO345" s="4"/>
      <c r="BP345" s="4"/>
    </row>
    <row r="346" spans="3:68" ht="20.25" customHeight="1" x14ac:dyDescent="0.25">
      <c r="C346" s="129">
        <f>Directory[[#This Row],[Index]]</f>
        <v>125</v>
      </c>
      <c r="D346" s="130">
        <f>INDEX(Directory[],MATCH(tbl_deal[[#This Row],[Index]],Directory[Index],0),MATCH('DEAL DIRECTORY'!D$5,Directory[#Headers],0))</f>
        <v>43762</v>
      </c>
      <c r="E346" s="129" t="str">
        <f>INDEX(Directory[],MATCH(tbl_deal[[#This Row],[Index]],Directory[Index],0),MATCH('DEAL DIRECTORY'!E$5,Directory[#Headers],0))</f>
        <v/>
      </c>
      <c r="F346" s="129" t="str">
        <f>INDEX(Directory[],MATCH(tbl_deal[[#This Row],[Index]],Directory[Index],0),MATCH('DEAL DIRECTORY'!F$5,Directory[#Headers],0))</f>
        <v/>
      </c>
      <c r="G346" s="129" t="str">
        <f>INDEX(Directory[],MATCH(tbl_deal[[#This Row],[Index]],Directory[Index],0),MATCH('DEAL DIRECTORY'!G$5,Directory[#Headers],0))</f>
        <v>Glory</v>
      </c>
      <c r="H346" s="135" t="str">
        <f>IF(tbl_deal[[#This Row],[FolderPath]]="","",HYPERLINK(tbl_deal[[#This Row],[FolderPath]],"📂"))</f>
        <v/>
      </c>
      <c r="I346" s="129" t="str">
        <f>INDEX(Directory[],MATCH(tbl_deal[[#This Row],[Index]],Directory[Index],0),MATCH('DEAL DIRECTORY'!I$5,Directory[#Headers],0))</f>
        <v>JBR</v>
      </c>
      <c r="J346" s="129" t="str">
        <f>INDEX(Directory[],MATCH(tbl_deal[[#This Row],[Index]],Directory[Index],0),MATCH('DEAL DIRECTORY'!J$5,Directory[#Headers],0))</f>
        <v>n/a</v>
      </c>
      <c r="K346" s="129" t="str">
        <f>INDEX(Directory[],MATCH(tbl_deal[[#This Row],[Index]],Directory[Index],0),MATCH('DEAL DIRECTORY'!K$5,Directory[#Headers],0))</f>
        <v>n/a</v>
      </c>
      <c r="L346" s="129">
        <f>INDEX(Directory[],MATCH(tbl_deal[[#This Row],[Index]],Directory[Index],0),MATCH('DEAL DIRECTORY'!L$5,Directory[#Headers],0))</f>
        <v>1</v>
      </c>
      <c r="M346" s="129" t="str">
        <f>INDEX(Directory[],MATCH(tbl_deal[[#This Row],[Index]],Directory[Index],0),MATCH('DEAL DIRECTORY'!M$5,Directory[#Headers],0))</f>
        <v>金辉</v>
      </c>
      <c r="N346" s="129" t="str">
        <f>INDEX(Directory[],MATCH(tbl_deal[[#This Row],[Index]],Directory[Index],0),MATCH('DEAL DIRECTORY'!N$5,Directory[#Headers],0))</f>
        <v>--/B-/B</v>
      </c>
      <c r="O346" s="129" t="str">
        <f>INDEX(Directory[],MATCH(tbl_deal[[#This Row],[Index]],Directory[Index],0),MATCH('DEAL DIRECTORY'!O$5,Directory[#Headers],0))</f>
        <v>USD</v>
      </c>
      <c r="P346" s="129">
        <f>INDEX(Directory[],MATCH(tbl_deal[[#This Row],[Index]],Directory[Index],0),MATCH('DEAL DIRECTORY'!P$5,Directory[#Headers],0))</f>
        <v>2.5</v>
      </c>
      <c r="Q346" s="129" t="str">
        <f>INDEX(Directory[],MATCH(tbl_deal[[#This Row],[Index]],Directory[Index],0),MATCH('DEAL DIRECTORY'!Q$5,Directory[#Headers],0))</f>
        <v>2</v>
      </c>
      <c r="R346" s="129" t="str">
        <f>INDEX(Directory[],MATCH(tbl_deal[[#This Row],[Index]],Directory[Index],0),MATCH('DEAL DIRECTORY'!R$5,Directory[#Headers],0))</f>
        <v>11.75%</v>
      </c>
      <c r="S346" s="129" t="str">
        <f>INDEX(Directory[],MATCH(tbl_deal[[#This Row],[Index]],Directory[Index],0),MATCH('DEAL DIRECTORY'!S$5,Directory[#Headers],0))</f>
        <v>--</v>
      </c>
      <c r="T346" s="129" t="str">
        <f>INDEX(Directory[],MATCH(tbl_deal[[#This Row],[Index]],Directory[Index],0),MATCH('DEAL DIRECTORY'!T$5,Directory[#Headers],0))</f>
        <v>n/a</v>
      </c>
      <c r="U346" s="129" t="str">
        <f>INDEX(Directory[],MATCH(tbl_deal[[#This Row],[Index]],Directory[Index],0),MATCH('DEAL DIRECTORY'!U$5,Directory[#Headers],0))</f>
        <v>--</v>
      </c>
      <c r="V346" s="131">
        <f>INDEX(Directory[],MATCH(tbl_deal[[#This Row],[Index]],Directory[Index],0),MATCH('DEAL DIRECTORY'!V$5,Directory[#Headers],0))</f>
        <v>0</v>
      </c>
      <c r="W346" s="129" t="str">
        <f>INDEX(Directory[],MATCH(tbl_deal[[#This Row],[Index]],Directory[Index],0),MATCH('DEAL DIRECTORY'!W$5,Directory[#Headers],0))</f>
        <v>担保</v>
      </c>
      <c r="X346" s="129" t="str">
        <f>INDEX(Directory[],MATCH(tbl_deal[[#This Row],[Index]],Directory[Index],0),MATCH('DEAL DIRECTORY'!X$5,Directory[#Headers],0))</f>
        <v>--</v>
      </c>
      <c r="Y346" s="129" t="str">
        <f>INDEX(Directory[],MATCH(tbl_deal[[#This Row],[Index]],Directory[Index],0),MATCH('DEAL DIRECTORY'!Y$5,Directory[#Headers],0))</f>
        <v>新交所</v>
      </c>
      <c r="Z346" s="129" t="str">
        <f>INDEX(Directory[],MATCH(tbl_deal[[#This Row],[Index]],Directory[Index],0),MATCH('DEAL DIRECTORY'!Z$5,Directory[#Headers],0))</f>
        <v/>
      </c>
      <c r="AA346" s="129" t="str">
        <f>INDEX(Directory[],MATCH(tbl_deal[[#This Row],[Index]],Directory[Index],0),MATCH('DEAL DIRECTORY'!AA$5,Directory[#Headers],0))</f>
        <v/>
      </c>
      <c r="AB346" s="129" t="str">
        <f>INDEX(Directory[],MATCH(tbl_deal[[#This Row],[Index]],Directory[Index],0),MATCH('DEAL DIRECTORY'!AB$5,Directory[#Headers],0))</f>
        <v>BISL,港分</v>
      </c>
      <c r="AC346" s="129" t="str">
        <f>INDEX(Directory[],MATCH(tbl_deal[[#This Row],[Index]],Directory[Index],0),MATCH('DEAL DIRECTORY'!AC$5,Directory[#Headers],0))</f>
        <v>--</v>
      </c>
      <c r="AD346" s="129" t="str">
        <f>INDEX(Directory[],MATCH(tbl_deal[[#This Row],[Index]],Directory[Index],0),MATCH('DEAL DIRECTORY'!AD$5,Directory[#Headers],0))</f>
        <v>--</v>
      </c>
      <c r="AE346" s="129" t="str">
        <f>INDEX(Directory[],MATCH(tbl_deal[[#This Row],[Index]],Directory[Index],0),MATCH('DEAL DIRECTORY'!AE$5,Directory[#Headers],0))</f>
        <v>--</v>
      </c>
      <c r="AF346" s="129" t="str">
        <f>INDEX(Directory[],MATCH(tbl_deal[[#This Row],[Index]],Directory[Index],0),MATCH('DEAL DIRECTORY'!AF$5,Directory[#Headers],0))</f>
        <v>Y</v>
      </c>
      <c r="AG346" s="129" t="str">
        <f>INDEX(Directory[],MATCH(tbl_deal[[#This Row],[Index]],Directory[Index],0),MATCH('DEAL DIRECTORY'!AG$5,Directory[#Headers],0))</f>
        <v>金辉集团股份有限公司</v>
      </c>
      <c r="AH346" s="129" t="str">
        <f>INDEX(Directory[],MATCH(tbl_deal[[#This Row],[Index]],Directory[Index],0),MATCH('DEAL DIRECTORY'!AH$5,Directory[#Headers],0))</f>
        <v>n/a</v>
      </c>
      <c r="AI346" s="129" t="str">
        <f>INDEX(Directory[],MATCH(tbl_deal[[#This Row],[Index]],Directory[Index],0),MATCH('DEAL DIRECTORY'!AI$5,Directory[#Headers],0))</f>
        <v>n/a</v>
      </c>
      <c r="AJ346" s="129" t="str">
        <f>INDEX(Directory[],MATCH(tbl_deal[[#This Row],[Index]],Directory[Index],0),MATCH('DEAL DIRECTORY'!AJ$5,Directory[#Headers],0))</f>
        <v>北京</v>
      </c>
      <c r="AK346" s="129" t="str">
        <f>INDEX(Directory[],MATCH(tbl_deal[[#This Row],[Index]],Directory[Index],0),MATCH('DEAL DIRECTORY'!AK$5,Directory[#Headers],0))</f>
        <v>--</v>
      </c>
      <c r="AL346" s="129" t="str">
        <f>INDEX(Directory[],MATCH(tbl_deal[[#This Row],[Index]],Directory[Index],0),MATCH('DEAL DIRECTORY'!AL$5,Directory[#Headers],0))</f>
        <v>--</v>
      </c>
      <c r="AM346" s="129" t="str">
        <f>INDEX(Directory[],MATCH(tbl_deal[[#This Row],[Index]],Directory[Index],0),MATCH('DEAL DIRECTORY'!AM$5,Directory[#Headers],0))</f>
        <v>--</v>
      </c>
      <c r="AN346" s="129" t="str">
        <f>INDEX(Directory[],MATCH(tbl_deal[[#This Row],[Index]],Directory[Index],0),MATCH('DEAL DIRECTORY'!AN$5,Directory[#Headers],0))</f>
        <v>--</v>
      </c>
      <c r="AO346" s="132" t="str">
        <f>IF(ISBLANK(INDEX(Directory[],MATCH(tbl_deal[[#This Row],[Index]],Directory[Index],0),MATCH('DEAL DIRECTORY'!AO$5,Directory[#Headers],0))),"--",INDEX(Directory[],MATCH(tbl_deal[[#This Row],[Index]],Directory[Index],0),MATCH('DEAL DIRECTORY'!AO$5,Directory[#Headers],0)))</f>
        <v>--</v>
      </c>
      <c r="AP346" s="129">
        <f>INDEX(Directory[],MATCH(tbl_deal[[#This Row],[Index]],Directory[Index],0),MATCH('DEAL DIRECTORY'!AP$5,Directory[#Headers],0))</f>
        <v>2.5</v>
      </c>
      <c r="AQ346" s="129">
        <f>INDEX(Directory[],MATCH(tbl_deal[[#This Row],[Index]],Directory[Index],0),MATCH('DEAL DIRECTORY'!AQ$5,Directory[#Headers],0))</f>
        <v>17.672999999999998</v>
      </c>
      <c r="AR346" s="129">
        <f>INDEX(Directory[],MATCH(tbl_deal[[#This Row],[Index]],Directory[Index],0),MATCH('DEAL DIRECTORY'!AR$5,Directory[#Headers],0))</f>
        <v>19.530999999999999</v>
      </c>
      <c r="AS346" s="129" t="str">
        <f>INDEX(Directory[],MATCH(tbl_deal[[#This Row],[Index]],Directory[Index],0),MATCH('DEAL DIRECTORY'!AS$5,Directory[#Headers],0))</f>
        <v>民企</v>
      </c>
      <c r="AT346" s="129" t="str">
        <f>INDEX(Directory[],MATCH(tbl_deal[[#This Row],[Index]],Directory[Index],0),MATCH('DEAL DIRECTORY'!AT$5,Directory[#Headers],0))</f>
        <v>房地产</v>
      </c>
      <c r="AU346" s="129" t="str">
        <f>INDEX(Directory[],MATCH(tbl_deal[[#This Row],[Index]],Directory[Index],0),MATCH('DEAL DIRECTORY'!AU$5,Directory[#Headers],0))</f>
        <v>--</v>
      </c>
      <c r="AV346" s="129" t="str">
        <f>INDEX(Directory[],MATCH(tbl_deal[[#This Row],[Index]],Directory[Index],0),MATCH('DEAL DIRECTORY'!AV$5,Directory[#Headers],0))</f>
        <v>担保</v>
      </c>
      <c r="AW346" s="129" t="str">
        <f>INDEX(Directory[],MATCH(tbl_deal[[#This Row],[Index]],Directory[Index],0),MATCH('DEAL DIRECTORY'!AW$5,Directory[#Headers],0))</f>
        <v>高收益</v>
      </c>
      <c r="AX346" s="129" t="str">
        <f>INDEX(Directory[],MATCH(tbl_deal[[#This Row],[Index]],Directory[Index],0),MATCH('DEAL DIRECTORY'!AX$5,Directory[#Headers],0))</f>
        <v>2-3亿</v>
      </c>
      <c r="AY346" s="133" t="str">
        <f>INDEX(Directory[],MATCH(tbl_deal[[#This Row],[Index]],Directory[Index],0),MATCH('DEAL DIRECTORY'!AY$5,Directory[#Headers],0))</f>
        <v>19年</v>
      </c>
      <c r="AZ346" s="129" t="str">
        <f>INDEX(Directory[],MATCH(tbl_deal[[#This Row],[Index]],Directory[Index],0),MATCH('DEAL DIRECTORY'!AZ$5,Directory[#Headers],0))</f>
        <v>Q4</v>
      </c>
      <c r="BA346" s="129" t="str">
        <f>INDEX(Directory[],MATCH(tbl_deal[[#This Row],[Index]],Directory[Index],0),MATCH('DEAL DIRECTORY'!BA$5,Directory[#Headers],0))</f>
        <v>10月</v>
      </c>
      <c r="BB346" s="129" t="str">
        <f>INDEX(Directory[],MATCH(tbl_deal[[#This Row],[Index]],Directory[Index],0),MATCH('DEAL DIRECTORY'!BB$5,Directory[#Headers],0))</f>
        <v>--</v>
      </c>
      <c r="BC346" s="129" t="str">
        <f>INDEX(Directory[],MATCH(tbl_deal[[#This Row],[Index]],Directory[Index],0),MATCH('DEAL DIRECTORY'!BC$5,Directory[#Headers],0))</f>
        <v>RADIANCE CAPITAL INVESTMENTS LTD</v>
      </c>
      <c r="BD346" s="129" t="str">
        <f>INDEX(Directory[],MATCH(tbl_deal[[#This Row],[Index]],Directory[Index],0),MATCH('DEAL DIRECTORY'!BD$5,Directory[#Headers],0))</f>
        <v>XS2019581052</v>
      </c>
      <c r="BE346" s="137" t="str">
        <f>INDEX(Directory[],MATCH(tbl_deal[[#This Row],[Index]],Directory[Index],0),MATCH('DEAL DIRECTORY'!BE$5,Directory[#Headers],0))</f>
        <v>19年10月</v>
      </c>
      <c r="BF346" s="137" t="str">
        <f>INDEX(Directory[],MATCH(tbl_deal[[#This Row],[Index]],Directory[Index],0),MATCH('DEAL DIRECTORY'!BF$5,Directory[#Headers],0))</f>
        <v>金辉</v>
      </c>
      <c r="BG346" s="137" t="str">
        <f>INDEX(Directory[],MATCH(tbl_deal[[#This Row],[Index]],Directory[Index],0),MATCH('DEAL DIRECTORY'!BG$5,Directory[#Headers],0))</f>
        <v>--/B-/B</v>
      </c>
      <c r="BH346" s="137" t="str">
        <f>INDEX(Directory[],MATCH(tbl_deal[[#This Row],[Index]],Directory[Index],0),MATCH('DEAL DIRECTORY'!BH$5,Directory[#Headers],0))</f>
        <v>高级债</v>
      </c>
      <c r="BI346" s="137" t="str">
        <f>INDEX(Directory[],MATCH(tbl_deal[[#This Row],[Index]],Directory[Index],0),MATCH('DEAL DIRECTORY'!BI$5,Directory[#Headers],0))</f>
        <v>2.5亿美元</v>
      </c>
      <c r="BJ346" s="137" t="str">
        <f>INDEX(Directory[],MATCH(tbl_deal[[#This Row],[Index]],Directory[Index],0),MATCH('DEAL DIRECTORY'!BJ$5,Directory[#Headers],0))</f>
        <v>2年</v>
      </c>
      <c r="BK346" s="137" t="str">
        <f>INDEX(Directory[],MATCH(tbl_deal[[#This Row],[Index]],Directory[Index],0),MATCH('DEAL DIRECTORY'!BK$5,Directory[#Headers],0))</f>
        <v>11.75%</v>
      </c>
      <c r="BL346" s="137" t="str">
        <f>INDEX(Directory[],MATCH(tbl_deal[[#This Row],[Index]],Directory[Index],0),MATCH('DEAL DIRECTORY'!BL$5,Directory[#Headers],0))</f>
        <v>账簿管理人</v>
      </c>
      <c r="BM346" s="129" t="str">
        <f>INDEX(Directory[],MATCH(tbl_deal[[#This Row],[Index]],Directory[Index],0),MATCH('DEAL DIRECTORY'!BM$5,Directory[#Headers],0))</f>
        <v/>
      </c>
      <c r="BN346" s="4"/>
      <c r="BO346" s="4"/>
      <c r="BP346" s="4"/>
    </row>
    <row r="347" spans="3:68" ht="20.25" customHeight="1" x14ac:dyDescent="0.25">
      <c r="C347" s="129">
        <f>Directory[[#This Row],[Index]]</f>
        <v>124</v>
      </c>
      <c r="D347" s="130">
        <f>INDEX(Directory[],MATCH(tbl_deal[[#This Row],[Index]],Directory[Index],0),MATCH('DEAL DIRECTORY'!D$5,Directory[#Headers],0))</f>
        <v>43755</v>
      </c>
      <c r="E347" s="129" t="str">
        <f>INDEX(Directory[],MATCH(tbl_deal[[#This Row],[Index]],Directory[Index],0),MATCH('DEAL DIRECTORY'!E$5,Directory[#Headers],0))</f>
        <v/>
      </c>
      <c r="F347" s="129" t="str">
        <f>INDEX(Directory[],MATCH(tbl_deal[[#This Row],[Index]],Directory[Index],0),MATCH('DEAL DIRECTORY'!F$5,Directory[#Headers],0))</f>
        <v/>
      </c>
      <c r="G347" s="129" t="str">
        <f>INDEX(Directory[],MATCH(tbl_deal[[#This Row],[Index]],Directory[Index],0),MATCH('DEAL DIRECTORY'!G$5,Directory[#Headers],0))</f>
        <v>Newstars</v>
      </c>
      <c r="H347" s="135" t="str">
        <f>IF(tbl_deal[[#This Row],[FolderPath]]="","",HYPERLINK(tbl_deal[[#This Row],[FolderPath]],"📂"))</f>
        <v/>
      </c>
      <c r="I347" s="129" t="str">
        <f>INDEX(Directory[],MATCH(tbl_deal[[#This Row],[Index]],Directory[Index],0),MATCH('DEAL DIRECTORY'!I$5,Directory[#Headers],0))</f>
        <v>JBR</v>
      </c>
      <c r="J347" s="129" t="str">
        <f>INDEX(Directory[],MATCH(tbl_deal[[#This Row],[Index]],Directory[Index],0),MATCH('DEAL DIRECTORY'!J$5,Directory[#Headers],0))</f>
        <v>n/a</v>
      </c>
      <c r="K347" s="129" t="str">
        <f>INDEX(Directory[],MATCH(tbl_deal[[#This Row],[Index]],Directory[Index],0),MATCH('DEAL DIRECTORY'!K$5,Directory[#Headers],0))</f>
        <v>n/a</v>
      </c>
      <c r="L347" s="129">
        <f>INDEX(Directory[],MATCH(tbl_deal[[#This Row],[Index]],Directory[Index],0),MATCH('DEAL DIRECTORY'!L$5,Directory[#Headers],0))</f>
        <v>1</v>
      </c>
      <c r="M347" s="129" t="str">
        <f>INDEX(Directory[],MATCH(tbl_deal[[#This Row],[Index]],Directory[Index],0),MATCH('DEAL DIRECTORY'!M$5,Directory[#Headers],0))</f>
        <v>宜宾新兴产投</v>
      </c>
      <c r="N347" s="129" t="str">
        <f>INDEX(Directory[],MATCH(tbl_deal[[#This Row],[Index]],Directory[Index],0),MATCH('DEAL DIRECTORY'!N$5,Directory[#Headers],0))</f>
        <v>--/--/--</v>
      </c>
      <c r="O347" s="129" t="str">
        <f>INDEX(Directory[],MATCH(tbl_deal[[#This Row],[Index]],Directory[Index],0),MATCH('DEAL DIRECTORY'!O$5,Directory[#Headers],0))</f>
        <v>USD</v>
      </c>
      <c r="P347" s="129">
        <f>INDEX(Directory[],MATCH(tbl_deal[[#This Row],[Index]],Directory[Index],0),MATCH('DEAL DIRECTORY'!P$5,Directory[#Headers],0))</f>
        <v>3</v>
      </c>
      <c r="Q347" s="129" t="str">
        <f>INDEX(Directory[],MATCH(tbl_deal[[#This Row],[Index]],Directory[Index],0),MATCH('DEAL DIRECTORY'!Q$5,Directory[#Headers],0))</f>
        <v>1</v>
      </c>
      <c r="R347" s="129" t="str">
        <f>INDEX(Directory[],MATCH(tbl_deal[[#This Row],[Index]],Directory[Index],0),MATCH('DEAL DIRECTORY'!R$5,Directory[#Headers],0))</f>
        <v>5%</v>
      </c>
      <c r="S347" s="129" t="str">
        <f>INDEX(Directory[],MATCH(tbl_deal[[#This Row],[Index]],Directory[Index],0),MATCH('DEAL DIRECTORY'!S$5,Directory[#Headers],0))</f>
        <v>--</v>
      </c>
      <c r="T347" s="129" t="str">
        <f>INDEX(Directory[],MATCH(tbl_deal[[#This Row],[Index]],Directory[Index],0),MATCH('DEAL DIRECTORY'!T$5,Directory[#Headers],0))</f>
        <v>n/a</v>
      </c>
      <c r="U347" s="129" t="str">
        <f>INDEX(Directory[],MATCH(tbl_deal[[#This Row],[Index]],Directory[Index],0),MATCH('DEAL DIRECTORY'!U$5,Directory[#Headers],0))</f>
        <v>--</v>
      </c>
      <c r="V347" s="131">
        <f>INDEX(Directory[],MATCH(tbl_deal[[#This Row],[Index]],Directory[Index],0),MATCH('DEAL DIRECTORY'!V$5,Directory[#Headers],0))</f>
        <v>0</v>
      </c>
      <c r="W347" s="129" t="str">
        <f>INDEX(Directory[],MATCH(tbl_deal[[#This Row],[Index]],Directory[Index],0),MATCH('DEAL DIRECTORY'!W$5,Directory[#Headers],0))</f>
        <v>担保</v>
      </c>
      <c r="X347" s="129" t="str">
        <f>INDEX(Directory[],MATCH(tbl_deal[[#This Row],[Index]],Directory[Index],0),MATCH('DEAL DIRECTORY'!X$5,Directory[#Headers],0))</f>
        <v>--</v>
      </c>
      <c r="Y347" s="129" t="str">
        <f>INDEX(Directory[],MATCH(tbl_deal[[#This Row],[Index]],Directory[Index],0),MATCH('DEAL DIRECTORY'!Y$5,Directory[#Headers],0))</f>
        <v>未上市</v>
      </c>
      <c r="Z347" s="129" t="str">
        <f>INDEX(Directory[],MATCH(tbl_deal[[#This Row],[Index]],Directory[Index],0),MATCH('DEAL DIRECTORY'!Z$5,Directory[#Headers],0))</f>
        <v/>
      </c>
      <c r="AA347" s="129" t="str">
        <f>INDEX(Directory[],MATCH(tbl_deal[[#This Row],[Index]],Directory[Index],0),MATCH('DEAL DIRECTORY'!AA$5,Directory[#Headers],0))</f>
        <v/>
      </c>
      <c r="AB347" s="129" t="str">
        <f>INDEX(Directory[],MATCH(tbl_deal[[#This Row],[Index]],Directory[Index],0),MATCH('DEAL DIRECTORY'!AB$5,Directory[#Headers],0))</f>
        <v>BISL,港分</v>
      </c>
      <c r="AC347" s="129" t="str">
        <f>INDEX(Directory[],MATCH(tbl_deal[[#This Row],[Index]],Directory[Index],0),MATCH('DEAL DIRECTORY'!AC$5,Directory[#Headers],0))</f>
        <v>--</v>
      </c>
      <c r="AD347" s="129" t="str">
        <f>INDEX(Directory[],MATCH(tbl_deal[[#This Row],[Index]],Directory[Index],0),MATCH('DEAL DIRECTORY'!AD$5,Directory[#Headers],0))</f>
        <v>--</v>
      </c>
      <c r="AE347" s="129" t="str">
        <f>INDEX(Directory[],MATCH(tbl_deal[[#This Row],[Index]],Directory[Index],0),MATCH('DEAL DIRECTORY'!AE$5,Directory[#Headers],0))</f>
        <v>--</v>
      </c>
      <c r="AF347" s="129" t="str">
        <f>INDEX(Directory[],MATCH(tbl_deal[[#This Row],[Index]],Directory[Index],0),MATCH('DEAL DIRECTORY'!AF$5,Directory[#Headers],0))</f>
        <v>Y</v>
      </c>
      <c r="AG347" s="129" t="str">
        <f>INDEX(Directory[],MATCH(tbl_deal[[#This Row],[Index]],Directory[Index],0),MATCH('DEAL DIRECTORY'!AG$5,Directory[#Headers],0))</f>
        <v>宜宾市新兴产业投资集团有限公司</v>
      </c>
      <c r="AH347" s="129" t="str">
        <f>INDEX(Directory[],MATCH(tbl_deal[[#This Row],[Index]],Directory[Index],0),MATCH('DEAL DIRECTORY'!AH$5,Directory[#Headers],0))</f>
        <v>n/a</v>
      </c>
      <c r="AI347" s="129" t="str">
        <f>INDEX(Directory[],MATCH(tbl_deal[[#This Row],[Index]],Directory[Index],0),MATCH('DEAL DIRECTORY'!AI$5,Directory[#Headers],0))</f>
        <v>n/a</v>
      </c>
      <c r="AJ347" s="129" t="str">
        <f>INDEX(Directory[],MATCH(tbl_deal[[#This Row],[Index]],Directory[Index],0),MATCH('DEAL DIRECTORY'!AJ$5,Directory[#Headers],0))</f>
        <v>四川</v>
      </c>
      <c r="AK347" s="129" t="str">
        <f>INDEX(Directory[],MATCH(tbl_deal[[#This Row],[Index]],Directory[Index],0),MATCH('DEAL DIRECTORY'!AK$5,Directory[#Headers],0))</f>
        <v>宜宾市</v>
      </c>
      <c r="AL347" s="129" t="str">
        <f>INDEX(Directory[],MATCH(tbl_deal[[#This Row],[Index]],Directory[Index],0),MATCH('DEAL DIRECTORY'!AL$5,Directory[#Headers],0))</f>
        <v>--</v>
      </c>
      <c r="AM347" s="129" t="str">
        <f>INDEX(Directory[],MATCH(tbl_deal[[#This Row],[Index]],Directory[Index],0),MATCH('DEAL DIRECTORY'!AM$5,Directory[#Headers],0))</f>
        <v>--</v>
      </c>
      <c r="AN347" s="129" t="str">
        <f>INDEX(Directory[],MATCH(tbl_deal[[#This Row],[Index]],Directory[Index],0),MATCH('DEAL DIRECTORY'!AN$5,Directory[#Headers],0))</f>
        <v>--</v>
      </c>
      <c r="AO347" s="132" t="str">
        <f>IF(ISBLANK(INDEX(Directory[],MATCH(tbl_deal[[#This Row],[Index]],Directory[Index],0),MATCH('DEAL DIRECTORY'!AO$5,Directory[#Headers],0))),"--",INDEX(Directory[],MATCH(tbl_deal[[#This Row],[Index]],Directory[Index],0),MATCH('DEAL DIRECTORY'!AO$5,Directory[#Headers],0)))</f>
        <v>--</v>
      </c>
      <c r="AP347" s="129">
        <f>INDEX(Directory[],MATCH(tbl_deal[[#This Row],[Index]],Directory[Index],0),MATCH('DEAL DIRECTORY'!AP$5,Directory[#Headers],0))</f>
        <v>3</v>
      </c>
      <c r="AQ347" s="129">
        <f>INDEX(Directory[],MATCH(tbl_deal[[#This Row],[Index]],Directory[Index],0),MATCH('DEAL DIRECTORY'!AQ$5,Directory[#Headers],0))</f>
        <v>21.233000000000001</v>
      </c>
      <c r="AR347" s="129">
        <f>INDEX(Directory[],MATCH(tbl_deal[[#This Row],[Index]],Directory[Index],0),MATCH('DEAL DIRECTORY'!AR$5,Directory[#Headers],0))</f>
        <v>23.622</v>
      </c>
      <c r="AS347" s="129" t="str">
        <f>INDEX(Directory[],MATCH(tbl_deal[[#This Row],[Index]],Directory[Index],0),MATCH('DEAL DIRECTORY'!AS$5,Directory[#Headers],0))</f>
        <v>地方国企</v>
      </c>
      <c r="AT347" s="129" t="str">
        <f>INDEX(Directory[],MATCH(tbl_deal[[#This Row],[Index]],Directory[Index],0),MATCH('DEAL DIRECTORY'!AT$5,Directory[#Headers],0))</f>
        <v>地方平台</v>
      </c>
      <c r="AU347" s="129" t="str">
        <f>INDEX(Directory[],MATCH(tbl_deal[[#This Row],[Index]],Directory[Index],0),MATCH('DEAL DIRECTORY'!AU$5,Directory[#Headers],0))</f>
        <v>--</v>
      </c>
      <c r="AV347" s="129" t="str">
        <f>INDEX(Directory[],MATCH(tbl_deal[[#This Row],[Index]],Directory[Index],0),MATCH('DEAL DIRECTORY'!AV$5,Directory[#Headers],0))</f>
        <v>担保</v>
      </c>
      <c r="AW347" s="129" t="str">
        <f>INDEX(Directory[],MATCH(tbl_deal[[#This Row],[Index]],Directory[Index],0),MATCH('DEAL DIRECTORY'!AW$5,Directory[#Headers],0))</f>
        <v>无评级</v>
      </c>
      <c r="AX347" s="129" t="str">
        <f>INDEX(Directory[],MATCH(tbl_deal[[#This Row],[Index]],Directory[Index],0),MATCH('DEAL DIRECTORY'!AX$5,Directory[#Headers],0))</f>
        <v>2-3亿</v>
      </c>
      <c r="AY347" s="133" t="str">
        <f>INDEX(Directory[],MATCH(tbl_deal[[#This Row],[Index]],Directory[Index],0),MATCH('DEAL DIRECTORY'!AY$5,Directory[#Headers],0))</f>
        <v>19年</v>
      </c>
      <c r="AZ347" s="129" t="str">
        <f>INDEX(Directory[],MATCH(tbl_deal[[#This Row],[Index]],Directory[Index],0),MATCH('DEAL DIRECTORY'!AZ$5,Directory[#Headers],0))</f>
        <v>Q4</v>
      </c>
      <c r="BA347" s="129" t="str">
        <f>INDEX(Directory[],MATCH(tbl_deal[[#This Row],[Index]],Directory[Index],0),MATCH('DEAL DIRECTORY'!BA$5,Directory[#Headers],0))</f>
        <v>10月</v>
      </c>
      <c r="BB347" s="129" t="str">
        <f>INDEX(Directory[],MATCH(tbl_deal[[#This Row],[Index]],Directory[Index],0),MATCH('DEAL DIRECTORY'!BB$5,Directory[#Headers],0))</f>
        <v>SOE Creds</v>
      </c>
      <c r="BC347" s="129" t="str">
        <f>INDEX(Directory[],MATCH(tbl_deal[[#This Row],[Index]],Directory[Index],0),MATCH('DEAL DIRECTORY'!BC$5,Directory[#Headers],0))</f>
        <v>YIBIN EMERGING INDUSTRY INVESTMENT GROUP CO LTD</v>
      </c>
      <c r="BD347" s="129" t="str">
        <f>INDEX(Directory[],MATCH(tbl_deal[[#This Row],[Index]],Directory[Index],0),MATCH('DEAL DIRECTORY'!BD$5,Directory[#Headers],0))</f>
        <v>XS2068070080</v>
      </c>
      <c r="BE347" s="137" t="str">
        <f>INDEX(Directory[],MATCH(tbl_deal[[#This Row],[Index]],Directory[Index],0),MATCH('DEAL DIRECTORY'!BE$5,Directory[#Headers],0))</f>
        <v>19年10月</v>
      </c>
      <c r="BF347" s="137" t="str">
        <f>INDEX(Directory[],MATCH(tbl_deal[[#This Row],[Index]],Directory[Index],0),MATCH('DEAL DIRECTORY'!BF$5,Directory[#Headers],0))</f>
        <v>宜宾新兴产投</v>
      </c>
      <c r="BG347" s="137" t="str">
        <f>INDEX(Directory[],MATCH(tbl_deal[[#This Row],[Index]],Directory[Index],0),MATCH('DEAL DIRECTORY'!BG$5,Directory[#Headers],0))</f>
        <v>--/--/--</v>
      </c>
      <c r="BH347" s="137" t="str">
        <f>INDEX(Directory[],MATCH(tbl_deal[[#This Row],[Index]],Directory[Index],0),MATCH('DEAL DIRECTORY'!BH$5,Directory[#Headers],0))</f>
        <v>高级债</v>
      </c>
      <c r="BI347" s="137" t="str">
        <f>INDEX(Directory[],MATCH(tbl_deal[[#This Row],[Index]],Directory[Index],0),MATCH('DEAL DIRECTORY'!BI$5,Directory[#Headers],0))</f>
        <v>3亿美元</v>
      </c>
      <c r="BJ347" s="137" t="str">
        <f>INDEX(Directory[],MATCH(tbl_deal[[#This Row],[Index]],Directory[Index],0),MATCH('DEAL DIRECTORY'!BJ$5,Directory[#Headers],0))</f>
        <v>364天</v>
      </c>
      <c r="BK347" s="137" t="str">
        <f>INDEX(Directory[],MATCH(tbl_deal[[#This Row],[Index]],Directory[Index],0),MATCH('DEAL DIRECTORY'!BK$5,Directory[#Headers],0))</f>
        <v>5%</v>
      </c>
      <c r="BL347" s="137" t="str">
        <f>INDEX(Directory[],MATCH(tbl_deal[[#This Row],[Index]],Directory[Index],0),MATCH('DEAL DIRECTORY'!BL$5,Directory[#Headers],0))</f>
        <v>账簿管理人</v>
      </c>
      <c r="BM347" s="129" t="str">
        <f>INDEX(Directory[],MATCH(tbl_deal[[#This Row],[Index]],Directory[Index],0),MATCH('DEAL DIRECTORY'!BM$5,Directory[#Headers],0))</f>
        <v/>
      </c>
      <c r="BN347" s="4"/>
      <c r="BO347" s="4"/>
      <c r="BP347" s="4"/>
    </row>
    <row r="348" spans="3:68" ht="20.25" customHeight="1" x14ac:dyDescent="0.25">
      <c r="C348" s="129">
        <f>Directory[[#This Row],[Index]]</f>
        <v>123</v>
      </c>
      <c r="D348" s="130">
        <f>INDEX(Directory[],MATCH(tbl_deal[[#This Row],[Index]],Directory[Index],0),MATCH('DEAL DIRECTORY'!D$5,Directory[#Headers],0))</f>
        <v>43746</v>
      </c>
      <c r="E348" s="129" t="str">
        <f>INDEX(Directory[],MATCH(tbl_deal[[#This Row],[Index]],Directory[Index],0),MATCH('DEAL DIRECTORY'!E$5,Directory[#Headers],0))</f>
        <v/>
      </c>
      <c r="F348" s="129" t="str">
        <f>INDEX(Directory[],MATCH(tbl_deal[[#This Row],[Index]],Directory[Index],0),MATCH('DEAL DIRECTORY'!F$5,Directory[#Headers],0))</f>
        <v/>
      </c>
      <c r="G348" s="129" t="str">
        <f>INDEX(Directory[],MATCH(tbl_deal[[#This Row],[Index]],Directory[Index],0),MATCH('DEAL DIRECTORY'!G$5,Directory[#Headers],0))</f>
        <v>EFP 2019</v>
      </c>
      <c r="H348" s="135" t="str">
        <f>IF(tbl_deal[[#This Row],[FolderPath]]="","",HYPERLINK(tbl_deal[[#This Row],[FolderPath]],"📂"))</f>
        <v/>
      </c>
      <c r="I348" s="129" t="str">
        <f>INDEX(Directory[],MATCH(tbl_deal[[#This Row],[Index]],Directory[Index],0),MATCH('DEAL DIRECTORY'!I$5,Directory[#Headers],0))</f>
        <v>JBR</v>
      </c>
      <c r="J348" s="129" t="str">
        <f>INDEX(Directory[],MATCH(tbl_deal[[#This Row],[Index]],Directory[Index],0),MATCH('DEAL DIRECTORY'!J$5,Directory[#Headers],0))</f>
        <v>n/a</v>
      </c>
      <c r="K348" s="129" t="str">
        <f>INDEX(Directory[],MATCH(tbl_deal[[#This Row],[Index]],Directory[Index],0),MATCH('DEAL DIRECTORY'!K$5,Directory[#Headers],0))</f>
        <v>n/a</v>
      </c>
      <c r="L348" s="129">
        <f>INDEX(Directory[],MATCH(tbl_deal[[#This Row],[Index]],Directory[Index],0),MATCH('DEAL DIRECTORY'!L$5,Directory[#Headers],0))</f>
        <v>3</v>
      </c>
      <c r="M348" s="129" t="str">
        <f>INDEX(Directory[],MATCH(tbl_deal[[#This Row],[Index]],Directory[Index],0),MATCH('DEAL DIRECTORY'!M$5,Directory[#Headers],0))</f>
        <v>进出口银行巴黎分行</v>
      </c>
      <c r="N348" s="129" t="str">
        <f>INDEX(Directory[],MATCH(tbl_deal[[#This Row],[Index]],Directory[Index],0),MATCH('DEAL DIRECTORY'!N$5,Directory[#Headers],0))</f>
        <v>A1/A+/--</v>
      </c>
      <c r="O348" s="129" t="str">
        <f>INDEX(Directory[],MATCH(tbl_deal[[#This Row],[Index]],Directory[Index],0),MATCH('DEAL DIRECTORY'!O$5,Directory[#Headers],0))</f>
        <v>USD</v>
      </c>
      <c r="P348" s="129">
        <f>INDEX(Directory[],MATCH(tbl_deal[[#This Row],[Index]],Directory[Index],0),MATCH('DEAL DIRECTORY'!P$5,Directory[#Headers],0))</f>
        <v>3</v>
      </c>
      <c r="Q348" s="129" t="str">
        <f>INDEX(Directory[],MATCH(tbl_deal[[#This Row],[Index]],Directory[Index],0),MATCH('DEAL DIRECTORY'!Q$5,Directory[#Headers],0))</f>
        <v>3</v>
      </c>
      <c r="R348" s="129" t="str">
        <f>INDEX(Directory[],MATCH(tbl_deal[[#This Row],[Index]],Directory[Index],0),MATCH('DEAL DIRECTORY'!R$5,Directory[#Headers],0))</f>
        <v>3mL+48</v>
      </c>
      <c r="S348" s="129" t="str">
        <f>INDEX(Directory[],MATCH(tbl_deal[[#This Row],[Index]],Directory[Index],0),MATCH('DEAL DIRECTORY'!S$5,Directory[#Headers],0))</f>
        <v>--</v>
      </c>
      <c r="T348" s="129" t="str">
        <f>INDEX(Directory[],MATCH(tbl_deal[[#This Row],[Index]],Directory[Index],0),MATCH('DEAL DIRECTORY'!T$5,Directory[#Headers],0))</f>
        <v>n/a</v>
      </c>
      <c r="U348" s="129" t="str">
        <f>INDEX(Directory[],MATCH(tbl_deal[[#This Row],[Index]],Directory[Index],0),MATCH('DEAL DIRECTORY'!U$5,Directory[#Headers],0))</f>
        <v>--</v>
      </c>
      <c r="V348" s="131">
        <f>INDEX(Directory[],MATCH(tbl_deal[[#This Row],[Index]],Directory[Index],0),MATCH('DEAL DIRECTORY'!V$5,Directory[#Headers],0))</f>
        <v>0</v>
      </c>
      <c r="W348" s="129" t="str">
        <f>INDEX(Directory[],MATCH(tbl_deal[[#This Row],[Index]],Directory[Index],0),MATCH('DEAL DIRECTORY'!W$5,Directory[#Headers],0))</f>
        <v>直发</v>
      </c>
      <c r="X348" s="129" t="str">
        <f>INDEX(Directory[],MATCH(tbl_deal[[#This Row],[Index]],Directory[Index],0),MATCH('DEAL DIRECTORY'!X$5,Directory[#Headers],0))</f>
        <v>浮息债券</v>
      </c>
      <c r="Y348" s="129" t="str">
        <f>INDEX(Directory[],MATCH(tbl_deal[[#This Row],[Index]],Directory[Index],0),MATCH('DEAL DIRECTORY'!Y$5,Directory[#Headers],0))</f>
        <v>新交所</v>
      </c>
      <c r="Z348" s="129" t="str">
        <f>INDEX(Directory[],MATCH(tbl_deal[[#This Row],[Index]],Directory[Index],0),MATCH('DEAL DIRECTORY'!Z$5,Directory[#Headers],0))</f>
        <v>浮息</v>
      </c>
      <c r="AA348" s="129" t="str">
        <f>INDEX(Directory[],MATCH(tbl_deal[[#This Row],[Index]],Directory[Index],0),MATCH('DEAL DIRECTORY'!AA$5,Directory[#Headers],0))</f>
        <v/>
      </c>
      <c r="AB348" s="129" t="str">
        <f>INDEX(Directory[],MATCH(tbl_deal[[#This Row],[Index]],Directory[Index],0),MATCH('DEAL DIRECTORY'!AB$5,Directory[#Headers],0))</f>
        <v>BISL,港分</v>
      </c>
      <c r="AC348" s="129" t="str">
        <f>INDEX(Directory[],MATCH(tbl_deal[[#This Row],[Index]],Directory[Index],0),MATCH('DEAL DIRECTORY'!AC$5,Directory[#Headers],0))</f>
        <v>--</v>
      </c>
      <c r="AD348" s="129" t="str">
        <f>INDEX(Directory[],MATCH(tbl_deal[[#This Row],[Index]],Directory[Index],0),MATCH('DEAL DIRECTORY'!AD$5,Directory[#Headers],0))</f>
        <v>--</v>
      </c>
      <c r="AE348" s="129" t="str">
        <f>INDEX(Directory[],MATCH(tbl_deal[[#This Row],[Index]],Directory[Index],0),MATCH('DEAL DIRECTORY'!AE$5,Directory[#Headers],0))</f>
        <v>--</v>
      </c>
      <c r="AF348" s="129" t="str">
        <f>INDEX(Directory[],MATCH(tbl_deal[[#This Row],[Index]],Directory[Index],0),MATCH('DEAL DIRECTORY'!AF$5,Directory[#Headers],0))</f>
        <v>N</v>
      </c>
      <c r="AG348" s="129" t="str">
        <f>INDEX(Directory[],MATCH(tbl_deal[[#This Row],[Index]],Directory[Index],0),MATCH('DEAL DIRECTORY'!AG$5,Directory[#Headers],0))</f>
        <v>中国进出口银行</v>
      </c>
      <c r="AH348" s="129" t="str">
        <f>INDEX(Directory[],MATCH(tbl_deal[[#This Row],[Index]],Directory[Index],0),MATCH('DEAL DIRECTORY'!AH$5,Directory[#Headers],0))</f>
        <v>n/a</v>
      </c>
      <c r="AI348" s="129" t="str">
        <f>INDEX(Directory[],MATCH(tbl_deal[[#This Row],[Index]],Directory[Index],0),MATCH('DEAL DIRECTORY'!AI$5,Directory[#Headers],0))</f>
        <v>n/a</v>
      </c>
      <c r="AJ348" s="129" t="str">
        <f>INDEX(Directory[],MATCH(tbl_deal[[#This Row],[Index]],Directory[Index],0),MATCH('DEAL DIRECTORY'!AJ$5,Directory[#Headers],0))</f>
        <v>北京</v>
      </c>
      <c r="AK348" s="129" t="str">
        <f>INDEX(Directory[],MATCH(tbl_deal[[#This Row],[Index]],Directory[Index],0),MATCH('DEAL DIRECTORY'!AK$5,Directory[#Headers],0))</f>
        <v>--</v>
      </c>
      <c r="AL348" s="129" t="str">
        <f>INDEX(Directory[],MATCH(tbl_deal[[#This Row],[Index]],Directory[Index],0),MATCH('DEAL DIRECTORY'!AL$5,Directory[#Headers],0))</f>
        <v>--</v>
      </c>
      <c r="AM348" s="129" t="str">
        <f>INDEX(Directory[],MATCH(tbl_deal[[#This Row],[Index]],Directory[Index],0),MATCH('DEAL DIRECTORY'!AM$5,Directory[#Headers],0))</f>
        <v>--</v>
      </c>
      <c r="AN348" s="129" t="str">
        <f>INDEX(Directory[],MATCH(tbl_deal[[#This Row],[Index]],Directory[Index],0),MATCH('DEAL DIRECTORY'!AN$5,Directory[#Headers],0))</f>
        <v>--</v>
      </c>
      <c r="AO348" s="132" t="str">
        <f>IF(ISBLANK(INDEX(Directory[],MATCH(tbl_deal[[#This Row],[Index]],Directory[Index],0),MATCH('DEAL DIRECTORY'!AO$5,Directory[#Headers],0))),"--",INDEX(Directory[],MATCH(tbl_deal[[#This Row],[Index]],Directory[Index],0),MATCH('DEAL DIRECTORY'!AO$5,Directory[#Headers],0)))</f>
        <v>--</v>
      </c>
      <c r="AP348" s="129">
        <f>INDEX(Directory[],MATCH(tbl_deal[[#This Row],[Index]],Directory[Index],0),MATCH('DEAL DIRECTORY'!AP$5,Directory[#Headers],0))</f>
        <v>3</v>
      </c>
      <c r="AQ348" s="129">
        <f>INDEX(Directory[],MATCH(tbl_deal[[#This Row],[Index]],Directory[Index],0),MATCH('DEAL DIRECTORY'!AQ$5,Directory[#Headers],0))</f>
        <v>21.433</v>
      </c>
      <c r="AR348" s="129">
        <f>INDEX(Directory[],MATCH(tbl_deal[[#This Row],[Index]],Directory[Index],0),MATCH('DEAL DIRECTORY'!AR$5,Directory[#Headers],0))</f>
        <v>23.622</v>
      </c>
      <c r="AS348" s="129" t="str">
        <f>INDEX(Directory[],MATCH(tbl_deal[[#This Row],[Index]],Directory[Index],0),MATCH('DEAL DIRECTORY'!AS$5,Directory[#Headers],0))</f>
        <v>央企</v>
      </c>
      <c r="AT348" s="129" t="str">
        <f>INDEX(Directory[],MATCH(tbl_deal[[#This Row],[Index]],Directory[Index],0),MATCH('DEAL DIRECTORY'!AT$5,Directory[#Headers],0))</f>
        <v>金融机构</v>
      </c>
      <c r="AU348" s="129" t="str">
        <f>INDEX(Directory[],MATCH(tbl_deal[[#This Row],[Index]],Directory[Index],0),MATCH('DEAL DIRECTORY'!AU$5,Directory[#Headers],0))</f>
        <v>银行</v>
      </c>
      <c r="AV348" s="129" t="str">
        <f>INDEX(Directory[],MATCH(tbl_deal[[#This Row],[Index]],Directory[Index],0),MATCH('DEAL DIRECTORY'!AV$5,Directory[#Headers],0))</f>
        <v>直发</v>
      </c>
      <c r="AW348" s="129" t="str">
        <f>INDEX(Directory[],MATCH(tbl_deal[[#This Row],[Index]],Directory[Index],0),MATCH('DEAL DIRECTORY'!AW$5,Directory[#Headers],0))</f>
        <v>投资级</v>
      </c>
      <c r="AX348" s="129" t="str">
        <f>INDEX(Directory[],MATCH(tbl_deal[[#This Row],[Index]],Directory[Index],0),MATCH('DEAL DIRECTORY'!AX$5,Directory[#Headers],0))</f>
        <v>2-3亿</v>
      </c>
      <c r="AY348" s="133" t="str">
        <f>INDEX(Directory[],MATCH(tbl_deal[[#This Row],[Index]],Directory[Index],0),MATCH('DEAL DIRECTORY'!AY$5,Directory[#Headers],0))</f>
        <v>19年</v>
      </c>
      <c r="AZ348" s="129" t="str">
        <f>INDEX(Directory[],MATCH(tbl_deal[[#This Row],[Index]],Directory[Index],0),MATCH('DEAL DIRECTORY'!AZ$5,Directory[#Headers],0))</f>
        <v>Q4</v>
      </c>
      <c r="BA348" s="129" t="str">
        <f>INDEX(Directory[],MATCH(tbl_deal[[#This Row],[Index]],Directory[Index],0),MATCH('DEAL DIRECTORY'!BA$5,Directory[#Headers],0))</f>
        <v>10月</v>
      </c>
      <c r="BB348" s="129" t="str">
        <f>INDEX(Directory[],MATCH(tbl_deal[[#This Row],[Index]],Directory[Index],0),MATCH('DEAL DIRECTORY'!BB$5,Directory[#Headers],0))</f>
        <v>--</v>
      </c>
      <c r="BC348" s="129" t="str">
        <f>INDEX(Directory[],MATCH(tbl_deal[[#This Row],[Index]],Directory[Index],0),MATCH('DEAL DIRECTORY'!BC$5,Directory[#Headers],0))</f>
        <v>EXPORT-IMPORT BANK OF CHINA/PARIS</v>
      </c>
      <c r="BD348" s="129" t="str">
        <f>INDEX(Directory[],MATCH(tbl_deal[[#This Row],[Index]],Directory[Index],0),MATCH('DEAL DIRECTORY'!BD$5,Directory[#Headers],0))</f>
        <v>XS2060589434</v>
      </c>
      <c r="BE348" s="137" t="str">
        <f>INDEX(Directory[],MATCH(tbl_deal[[#This Row],[Index]],Directory[Index],0),MATCH('DEAL DIRECTORY'!BE$5,Directory[#Headers],0))</f>
        <v>19年10月</v>
      </c>
      <c r="BF348" s="137" t="str">
        <f>INDEX(Directory[],MATCH(tbl_deal[[#This Row],[Index]],Directory[Index],0),MATCH('DEAL DIRECTORY'!BF$5,Directory[#Headers],0))</f>
        <v>进出口银行</v>
      </c>
      <c r="BG348" s="137" t="str">
        <f>INDEX(Directory[],MATCH(tbl_deal[[#This Row],[Index]],Directory[Index],0),MATCH('DEAL DIRECTORY'!BG$5,Directory[#Headers],0))</f>
        <v>A1/A+/--</v>
      </c>
      <c r="BH348" s="137" t="str">
        <f>INDEX(Directory[],MATCH(tbl_deal[[#This Row],[Index]],Directory[Index],0),MATCH('DEAL DIRECTORY'!BH$5,Directory[#Headers],0))</f>
        <v>浮息债券</v>
      </c>
      <c r="BI348" s="137" t="str">
        <f>INDEX(Directory[],MATCH(tbl_deal[[#This Row],[Index]],Directory[Index],0),MATCH('DEAL DIRECTORY'!BI$5,Directory[#Headers],0))</f>
        <v>3亿美元</v>
      </c>
      <c r="BJ348" s="137" t="str">
        <f>INDEX(Directory[],MATCH(tbl_deal[[#This Row],[Index]],Directory[Index],0),MATCH('DEAL DIRECTORY'!BJ$5,Directory[#Headers],0))</f>
        <v>3年</v>
      </c>
      <c r="BK348" s="137" t="str">
        <f>INDEX(Directory[],MATCH(tbl_deal[[#This Row],[Index]],Directory[Index],0),MATCH('DEAL DIRECTORY'!BK$5,Directory[#Headers],0))</f>
        <v>3mL+48</v>
      </c>
      <c r="BL348" s="137" t="str">
        <f>INDEX(Directory[],MATCH(tbl_deal[[#This Row],[Index]],Directory[Index],0),MATCH('DEAL DIRECTORY'!BL$5,Directory[#Headers],0))</f>
        <v>账簿管理人</v>
      </c>
      <c r="BM348" s="129" t="str">
        <f>INDEX(Directory[],MATCH(tbl_deal[[#This Row],[Index]],Directory[Index],0),MATCH('DEAL DIRECTORY'!BM$5,Directory[#Headers],0))</f>
        <v/>
      </c>
      <c r="BN348" s="4"/>
      <c r="BO348" s="4"/>
      <c r="BP348" s="4"/>
    </row>
    <row r="349" spans="3:68" ht="20.25" customHeight="1" x14ac:dyDescent="0.25">
      <c r="C349" s="129">
        <f>Directory[[#This Row],[Index]]</f>
        <v>122</v>
      </c>
      <c r="D349" s="130">
        <f>INDEX(Directory[],MATCH(tbl_deal[[#This Row],[Index]],Directory[Index],0),MATCH('DEAL DIRECTORY'!D$5,Directory[#Headers],0))</f>
        <v>43733</v>
      </c>
      <c r="E349" s="129" t="str">
        <f>INDEX(Directory[],MATCH(tbl_deal[[#This Row],[Index]],Directory[Index],0),MATCH('DEAL DIRECTORY'!E$5,Directory[#Headers],0))</f>
        <v/>
      </c>
      <c r="F349" s="129" t="str">
        <f>INDEX(Directory[],MATCH(tbl_deal[[#This Row],[Index]],Directory[Index],0),MATCH('DEAL DIRECTORY'!F$5,Directory[#Headers],0))</f>
        <v/>
      </c>
      <c r="G349" s="129" t="str">
        <f>INDEX(Directory[],MATCH(tbl_deal[[#This Row],[Index]],Directory[Index],0),MATCH('DEAL DIRECTORY'!G$5,Directory[#Headers],0))</f>
        <v>Beyond</v>
      </c>
      <c r="H349" s="135" t="str">
        <f>IF(tbl_deal[[#This Row],[FolderPath]]="","",HYPERLINK(tbl_deal[[#This Row],[FolderPath]],"📂"))</f>
        <v/>
      </c>
      <c r="I349" s="129" t="str">
        <f>INDEX(Directory[],MATCH(tbl_deal[[#This Row],[Index]],Directory[Index],0),MATCH('DEAL DIRECTORY'!I$5,Directory[#Headers],0))</f>
        <v>JGC</v>
      </c>
      <c r="J349" s="129" t="str">
        <f>INDEX(Directory[],MATCH(tbl_deal[[#This Row],[Index]],Directory[Index],0),MATCH('DEAL DIRECTORY'!J$5,Directory[#Headers],0))</f>
        <v>n/a</v>
      </c>
      <c r="K349" s="129" t="str">
        <f>INDEX(Directory[],MATCH(tbl_deal[[#This Row],[Index]],Directory[Index],0),MATCH('DEAL DIRECTORY'!K$5,Directory[#Headers],0))</f>
        <v>n/a</v>
      </c>
      <c r="L349" s="129">
        <f>INDEX(Directory[],MATCH(tbl_deal[[#This Row],[Index]],Directory[Index],0),MATCH('DEAL DIRECTORY'!L$5,Directory[#Headers],0))</f>
        <v>1</v>
      </c>
      <c r="M349" s="129" t="str">
        <f>INDEX(Directory[],MATCH(tbl_deal[[#This Row],[Index]],Directory[Index],0),MATCH('DEAL DIRECTORY'!M$5,Directory[#Headers],0))</f>
        <v>青岛城投</v>
      </c>
      <c r="N349" s="129" t="str">
        <f>INDEX(Directory[],MATCH(tbl_deal[[#This Row],[Index]],Directory[Index],0),MATCH('DEAL DIRECTORY'!N$5,Directory[#Headers],0))</f>
        <v>--/--/BBB</v>
      </c>
      <c r="O349" s="129" t="str">
        <f>INDEX(Directory[],MATCH(tbl_deal[[#This Row],[Index]],Directory[Index],0),MATCH('DEAL DIRECTORY'!O$5,Directory[#Headers],0))</f>
        <v>USD</v>
      </c>
      <c r="P349" s="129">
        <f>INDEX(Directory[],MATCH(tbl_deal[[#This Row],[Index]],Directory[Index],0),MATCH('DEAL DIRECTORY'!P$5,Directory[#Headers],0))</f>
        <v>3</v>
      </c>
      <c r="Q349" s="129" t="str">
        <f>INDEX(Directory[],MATCH(tbl_deal[[#This Row],[Index]],Directory[Index],0),MATCH('DEAL DIRECTORY'!Q$5,Directory[#Headers],0))</f>
        <v>5</v>
      </c>
      <c r="R349" s="129" t="str">
        <f>INDEX(Directory[],MATCH(tbl_deal[[#This Row],[Index]],Directory[Index],0),MATCH('DEAL DIRECTORY'!R$5,Directory[#Headers],0))</f>
        <v>4%</v>
      </c>
      <c r="S349" s="129" t="str">
        <f>INDEX(Directory[],MATCH(tbl_deal[[#This Row],[Index]],Directory[Index],0),MATCH('DEAL DIRECTORY'!S$5,Directory[#Headers],0))</f>
        <v>--</v>
      </c>
      <c r="T349" s="129" t="str">
        <f>INDEX(Directory[],MATCH(tbl_deal[[#This Row],[Index]],Directory[Index],0),MATCH('DEAL DIRECTORY'!T$5,Directory[#Headers],0))</f>
        <v>n/a</v>
      </c>
      <c r="U349" s="129" t="str">
        <f>INDEX(Directory[],MATCH(tbl_deal[[#This Row],[Index]],Directory[Index],0),MATCH('DEAL DIRECTORY'!U$5,Directory[#Headers],0))</f>
        <v>--</v>
      </c>
      <c r="V349" s="131">
        <f>INDEX(Directory[],MATCH(tbl_deal[[#This Row],[Index]],Directory[Index],0),MATCH('DEAL DIRECTORY'!V$5,Directory[#Headers],0))</f>
        <v>0</v>
      </c>
      <c r="W349" s="129" t="str">
        <f>INDEX(Directory[],MATCH(tbl_deal[[#This Row],[Index]],Directory[Index],0),MATCH('DEAL DIRECTORY'!W$5,Directory[#Headers],0))</f>
        <v>维好</v>
      </c>
      <c r="X349" s="129" t="str">
        <f>INDEX(Directory[],MATCH(tbl_deal[[#This Row],[Index]],Directory[Index],0),MATCH('DEAL DIRECTORY'!X$5,Directory[#Headers],0))</f>
        <v>--</v>
      </c>
      <c r="Y349" s="129" t="str">
        <f>INDEX(Directory[],MATCH(tbl_deal[[#This Row],[Index]],Directory[Index],0),MATCH('DEAL DIRECTORY'!Y$5,Directory[#Headers],0))</f>
        <v>港交所</v>
      </c>
      <c r="Z349" s="129" t="str">
        <f>INDEX(Directory[],MATCH(tbl_deal[[#This Row],[Index]],Directory[Index],0),MATCH('DEAL DIRECTORY'!Z$5,Directory[#Headers],0))</f>
        <v/>
      </c>
      <c r="AA349" s="129" t="str">
        <f>INDEX(Directory[],MATCH(tbl_deal[[#This Row],[Index]],Directory[Index],0),MATCH('DEAL DIRECTORY'!AA$5,Directory[#Headers],0))</f>
        <v/>
      </c>
      <c r="AB349" s="129" t="str">
        <f>INDEX(Directory[],MATCH(tbl_deal[[#This Row],[Index]],Directory[Index],0),MATCH('DEAL DIRECTORY'!AB$5,Directory[#Headers],0))</f>
        <v>BISL,港分</v>
      </c>
      <c r="AC349" s="129" t="str">
        <f>INDEX(Directory[],MATCH(tbl_deal[[#This Row],[Index]],Directory[Index],0),MATCH('DEAL DIRECTORY'!AC$5,Directory[#Headers],0))</f>
        <v>--</v>
      </c>
      <c r="AD349" s="129" t="str">
        <f>INDEX(Directory[],MATCH(tbl_deal[[#This Row],[Index]],Directory[Index],0),MATCH('DEAL DIRECTORY'!AD$5,Directory[#Headers],0))</f>
        <v>--</v>
      </c>
      <c r="AE349" s="129" t="str">
        <f>INDEX(Directory[],MATCH(tbl_deal[[#This Row],[Index]],Directory[Index],0),MATCH('DEAL DIRECTORY'!AE$5,Directory[#Headers],0))</f>
        <v>--</v>
      </c>
      <c r="AF349" s="129" t="str">
        <f>INDEX(Directory[],MATCH(tbl_deal[[#This Row],[Index]],Directory[Index],0),MATCH('DEAL DIRECTORY'!AF$5,Directory[#Headers],0))</f>
        <v>N</v>
      </c>
      <c r="AG349" s="129" t="str">
        <f>INDEX(Directory[],MATCH(tbl_deal[[#This Row],[Index]],Directory[Index],0),MATCH('DEAL DIRECTORY'!AG$5,Directory[#Headers],0))</f>
        <v>青岛城市建设投资(集团)有限责任公司</v>
      </c>
      <c r="AH349" s="129" t="str">
        <f>INDEX(Directory[],MATCH(tbl_deal[[#This Row],[Index]],Directory[Index],0),MATCH('DEAL DIRECTORY'!AH$5,Directory[#Headers],0))</f>
        <v>n/a</v>
      </c>
      <c r="AI349" s="129" t="str">
        <f>INDEX(Directory[],MATCH(tbl_deal[[#This Row],[Index]],Directory[Index],0),MATCH('DEAL DIRECTORY'!AI$5,Directory[#Headers],0))</f>
        <v>n/a</v>
      </c>
      <c r="AJ349" s="129" t="str">
        <f>INDEX(Directory[],MATCH(tbl_deal[[#This Row],[Index]],Directory[Index],0),MATCH('DEAL DIRECTORY'!AJ$5,Directory[#Headers],0))</f>
        <v>山东</v>
      </c>
      <c r="AK349" s="129" t="str">
        <f>INDEX(Directory[],MATCH(tbl_deal[[#This Row],[Index]],Directory[Index],0),MATCH('DEAL DIRECTORY'!AK$5,Directory[#Headers],0))</f>
        <v>青岛市</v>
      </c>
      <c r="AL349" s="129" t="str">
        <f>INDEX(Directory[],MATCH(tbl_deal[[#This Row],[Index]],Directory[Index],0),MATCH('DEAL DIRECTORY'!AL$5,Directory[#Headers],0))</f>
        <v>--</v>
      </c>
      <c r="AM349" s="129" t="str">
        <f>INDEX(Directory[],MATCH(tbl_deal[[#This Row],[Index]],Directory[Index],0),MATCH('DEAL DIRECTORY'!AM$5,Directory[#Headers],0))</f>
        <v>--</v>
      </c>
      <c r="AN349" s="129" t="str">
        <f>INDEX(Directory[],MATCH(tbl_deal[[#This Row],[Index]],Directory[Index],0),MATCH('DEAL DIRECTORY'!AN$5,Directory[#Headers],0))</f>
        <v>--</v>
      </c>
      <c r="AO349" s="132" t="str">
        <f>IF(ISBLANK(INDEX(Directory[],MATCH(tbl_deal[[#This Row],[Index]],Directory[Index],0),MATCH('DEAL DIRECTORY'!AO$5,Directory[#Headers],0))),"--",INDEX(Directory[],MATCH(tbl_deal[[#This Row],[Index]],Directory[Index],0),MATCH('DEAL DIRECTORY'!AO$5,Directory[#Headers],0)))</f>
        <v>--</v>
      </c>
      <c r="AP349" s="129">
        <f>INDEX(Directory[],MATCH(tbl_deal[[#This Row],[Index]],Directory[Index],0),MATCH('DEAL DIRECTORY'!AP$5,Directory[#Headers],0))</f>
        <v>3</v>
      </c>
      <c r="AQ349" s="129">
        <f>INDEX(Directory[],MATCH(tbl_deal[[#This Row],[Index]],Directory[Index],0),MATCH('DEAL DIRECTORY'!AQ$5,Directory[#Headers],0))</f>
        <v>21.395</v>
      </c>
      <c r="AR349" s="129">
        <f>INDEX(Directory[],MATCH(tbl_deal[[#This Row],[Index]],Directory[Index],0),MATCH('DEAL DIRECTORY'!AR$5,Directory[#Headers],0))</f>
        <v>23.437999999999999</v>
      </c>
      <c r="AS349" s="129" t="str">
        <f>INDEX(Directory[],MATCH(tbl_deal[[#This Row],[Index]],Directory[Index],0),MATCH('DEAL DIRECTORY'!AS$5,Directory[#Headers],0))</f>
        <v>地方国企</v>
      </c>
      <c r="AT349" s="129" t="str">
        <f>INDEX(Directory[],MATCH(tbl_deal[[#This Row],[Index]],Directory[Index],0),MATCH('DEAL DIRECTORY'!AT$5,Directory[#Headers],0))</f>
        <v>地方平台</v>
      </c>
      <c r="AU349" s="129" t="str">
        <f>INDEX(Directory[],MATCH(tbl_deal[[#This Row],[Index]],Directory[Index],0),MATCH('DEAL DIRECTORY'!AU$5,Directory[#Headers],0))</f>
        <v>基建</v>
      </c>
      <c r="AV349" s="129" t="str">
        <f>INDEX(Directory[],MATCH(tbl_deal[[#This Row],[Index]],Directory[Index],0),MATCH('DEAL DIRECTORY'!AV$5,Directory[#Headers],0))</f>
        <v>维好</v>
      </c>
      <c r="AW349" s="129" t="str">
        <f>INDEX(Directory[],MATCH(tbl_deal[[#This Row],[Index]],Directory[Index],0),MATCH('DEAL DIRECTORY'!AW$5,Directory[#Headers],0))</f>
        <v>投资级</v>
      </c>
      <c r="AX349" s="129" t="str">
        <f>INDEX(Directory[],MATCH(tbl_deal[[#This Row],[Index]],Directory[Index],0),MATCH('DEAL DIRECTORY'!AX$5,Directory[#Headers],0))</f>
        <v>2-3亿</v>
      </c>
      <c r="AY349" s="133" t="str">
        <f>INDEX(Directory[],MATCH(tbl_deal[[#This Row],[Index]],Directory[Index],0),MATCH('DEAL DIRECTORY'!AY$5,Directory[#Headers],0))</f>
        <v>19年</v>
      </c>
      <c r="AZ349" s="129" t="str">
        <f>INDEX(Directory[],MATCH(tbl_deal[[#This Row],[Index]],Directory[Index],0),MATCH('DEAL DIRECTORY'!AZ$5,Directory[#Headers],0))</f>
        <v>Q3</v>
      </c>
      <c r="BA349" s="129" t="str">
        <f>INDEX(Directory[],MATCH(tbl_deal[[#This Row],[Index]],Directory[Index],0),MATCH('DEAL DIRECTORY'!BA$5,Directory[#Headers],0))</f>
        <v>09月</v>
      </c>
      <c r="BB349" s="129" t="str">
        <f>INDEX(Directory[],MATCH(tbl_deal[[#This Row],[Index]],Directory[Index],0),MATCH('DEAL DIRECTORY'!BB$5,Directory[#Headers],0))</f>
        <v>SOE Creds</v>
      </c>
      <c r="BC349" s="129" t="str">
        <f>INDEX(Directory[],MATCH(tbl_deal[[#This Row],[Index]],Directory[Index],0),MATCH('DEAL DIRECTORY'!BC$5,Directory[#Headers],0))</f>
        <v>HONGKONG INTERNATIONAL QINGDAO CO LTD</v>
      </c>
      <c r="BD349" s="129" t="str">
        <f>INDEX(Directory[],MATCH(tbl_deal[[#This Row],[Index]],Directory[Index],0),MATCH('DEAL DIRECTORY'!BD$5,Directory[#Headers],0))</f>
        <v>XS2053240383</v>
      </c>
      <c r="BE349" s="137" t="str">
        <f>INDEX(Directory[],MATCH(tbl_deal[[#This Row],[Index]],Directory[Index],0),MATCH('DEAL DIRECTORY'!BE$5,Directory[#Headers],0))</f>
        <v>19年09月</v>
      </c>
      <c r="BF349" s="137" t="str">
        <f>INDEX(Directory[],MATCH(tbl_deal[[#This Row],[Index]],Directory[Index],0),MATCH('DEAL DIRECTORY'!BF$5,Directory[#Headers],0))</f>
        <v>青岛城投</v>
      </c>
      <c r="BG349" s="137" t="str">
        <f>INDEX(Directory[],MATCH(tbl_deal[[#This Row],[Index]],Directory[Index],0),MATCH('DEAL DIRECTORY'!BG$5,Directory[#Headers],0))</f>
        <v>--/--/BBB</v>
      </c>
      <c r="BH349" s="137" t="str">
        <f>INDEX(Directory[],MATCH(tbl_deal[[#This Row],[Index]],Directory[Index],0),MATCH('DEAL DIRECTORY'!BH$5,Directory[#Headers],0))</f>
        <v>高级债</v>
      </c>
      <c r="BI349" s="137" t="str">
        <f>INDEX(Directory[],MATCH(tbl_deal[[#This Row],[Index]],Directory[Index],0),MATCH('DEAL DIRECTORY'!BI$5,Directory[#Headers],0))</f>
        <v>3亿美元</v>
      </c>
      <c r="BJ349" s="137" t="str">
        <f>INDEX(Directory[],MATCH(tbl_deal[[#This Row],[Index]],Directory[Index],0),MATCH('DEAL DIRECTORY'!BJ$5,Directory[#Headers],0))</f>
        <v>5年</v>
      </c>
      <c r="BK349" s="137" t="str">
        <f>INDEX(Directory[],MATCH(tbl_deal[[#This Row],[Index]],Directory[Index],0),MATCH('DEAL DIRECTORY'!BK$5,Directory[#Headers],0))</f>
        <v>4%</v>
      </c>
      <c r="BL349" s="137" t="str">
        <f>INDEX(Directory[],MATCH(tbl_deal[[#This Row],[Index]],Directory[Index],0),MATCH('DEAL DIRECTORY'!BL$5,Directory[#Headers],0))</f>
        <v>全球协调人</v>
      </c>
      <c r="BM349" s="129" t="str">
        <f>INDEX(Directory[],MATCH(tbl_deal[[#This Row],[Index]],Directory[Index],0),MATCH('DEAL DIRECTORY'!BM$5,Directory[#Headers],0))</f>
        <v/>
      </c>
      <c r="BN349" s="4"/>
      <c r="BO349" s="4"/>
      <c r="BP349" s="4"/>
    </row>
    <row r="350" spans="3:68" ht="20.25" customHeight="1" x14ac:dyDescent="0.25">
      <c r="C350" s="129">
        <f>Directory[[#This Row],[Index]]</f>
        <v>121</v>
      </c>
      <c r="D350" s="130">
        <f>INDEX(Directory[],MATCH(tbl_deal[[#This Row],[Index]],Directory[Index],0),MATCH('DEAL DIRECTORY'!D$5,Directory[#Headers],0))</f>
        <v>43733</v>
      </c>
      <c r="E350" s="129" t="str">
        <f>INDEX(Directory[],MATCH(tbl_deal[[#This Row],[Index]],Directory[Index],0),MATCH('DEAL DIRECTORY'!E$5,Directory[#Headers],0))</f>
        <v/>
      </c>
      <c r="F350" s="129" t="str">
        <f>INDEX(Directory[],MATCH(tbl_deal[[#This Row],[Index]],Directory[Index],0),MATCH('DEAL DIRECTORY'!F$5,Directory[#Headers],0))</f>
        <v/>
      </c>
      <c r="G350" s="129" t="str">
        <f>INDEX(Directory[],MATCH(tbl_deal[[#This Row],[Index]],Directory[Index],0),MATCH('DEAL DIRECTORY'!G$5,Directory[#Headers],0))</f>
        <v>Aoxiang</v>
      </c>
      <c r="H350" s="135" t="str">
        <f>IF(tbl_deal[[#This Row],[FolderPath]]="","",HYPERLINK(tbl_deal[[#This Row],[FolderPath]],"📂"))</f>
        <v/>
      </c>
      <c r="I350" s="129" t="str">
        <f>INDEX(Directory[],MATCH(tbl_deal[[#This Row],[Index]],Directory[Index],0),MATCH('DEAL DIRECTORY'!I$5,Directory[#Headers],0))</f>
        <v>JGC</v>
      </c>
      <c r="J350" s="129" t="str">
        <f>INDEX(Directory[],MATCH(tbl_deal[[#This Row],[Index]],Directory[Index],0),MATCH('DEAL DIRECTORY'!J$5,Directory[#Headers],0))</f>
        <v>n/a</v>
      </c>
      <c r="K350" s="129" t="str">
        <f>INDEX(Directory[],MATCH(tbl_deal[[#This Row],[Index]],Directory[Index],0),MATCH('DEAL DIRECTORY'!K$5,Directory[#Headers],0))</f>
        <v>n/a</v>
      </c>
      <c r="L350" s="129">
        <f>INDEX(Directory[],MATCH(tbl_deal[[#This Row],[Index]],Directory[Index],0),MATCH('DEAL DIRECTORY'!L$5,Directory[#Headers],0))</f>
        <v>1</v>
      </c>
      <c r="M350" s="129" t="str">
        <f>INDEX(Directory[],MATCH(tbl_deal[[#This Row],[Index]],Directory[Index],0),MATCH('DEAL DIRECTORY'!M$5,Directory[#Headers],0))</f>
        <v>柳州东城</v>
      </c>
      <c r="N350" s="129" t="str">
        <f>INDEX(Directory[],MATCH(tbl_deal[[#This Row],[Index]],Directory[Index],0),MATCH('DEAL DIRECTORY'!N$5,Directory[#Headers],0))</f>
        <v>--/--/BB</v>
      </c>
      <c r="O350" s="129" t="str">
        <f>INDEX(Directory[],MATCH(tbl_deal[[#This Row],[Index]],Directory[Index],0),MATCH('DEAL DIRECTORY'!O$5,Directory[#Headers],0))</f>
        <v>USD</v>
      </c>
      <c r="P350" s="129">
        <f>INDEX(Directory[],MATCH(tbl_deal[[#This Row],[Index]],Directory[Index],0),MATCH('DEAL DIRECTORY'!P$5,Directory[#Headers],0))</f>
        <v>3</v>
      </c>
      <c r="Q350" s="129" t="str">
        <f>INDEX(Directory[],MATCH(tbl_deal[[#This Row],[Index]],Directory[Index],0),MATCH('DEAL DIRECTORY'!Q$5,Directory[#Headers],0))</f>
        <v>3</v>
      </c>
      <c r="R350" s="129" t="str">
        <f>INDEX(Directory[],MATCH(tbl_deal[[#This Row],[Index]],Directory[Index],0),MATCH('DEAL DIRECTORY'!R$5,Directory[#Headers],0))</f>
        <v>7%</v>
      </c>
      <c r="S350" s="129" t="str">
        <f>INDEX(Directory[],MATCH(tbl_deal[[#This Row],[Index]],Directory[Index],0),MATCH('DEAL DIRECTORY'!S$5,Directory[#Headers],0))</f>
        <v>--</v>
      </c>
      <c r="T350" s="129" t="str">
        <f>INDEX(Directory[],MATCH(tbl_deal[[#This Row],[Index]],Directory[Index],0),MATCH('DEAL DIRECTORY'!T$5,Directory[#Headers],0))</f>
        <v>n/a</v>
      </c>
      <c r="U350" s="129" t="str">
        <f>INDEX(Directory[],MATCH(tbl_deal[[#This Row],[Index]],Directory[Index],0),MATCH('DEAL DIRECTORY'!U$5,Directory[#Headers],0))</f>
        <v>--</v>
      </c>
      <c r="V350" s="131">
        <f>INDEX(Directory[],MATCH(tbl_deal[[#This Row],[Index]],Directory[Index],0),MATCH('DEAL DIRECTORY'!V$5,Directory[#Headers],0))</f>
        <v>0</v>
      </c>
      <c r="W350" s="129" t="str">
        <f>INDEX(Directory[],MATCH(tbl_deal[[#This Row],[Index]],Directory[Index],0),MATCH('DEAL DIRECTORY'!W$5,Directory[#Headers],0))</f>
        <v>直发</v>
      </c>
      <c r="X350" s="129" t="str">
        <f>INDEX(Directory[],MATCH(tbl_deal[[#This Row],[Index]],Directory[Index],0),MATCH('DEAL DIRECTORY'!X$5,Directory[#Headers],0))</f>
        <v>--</v>
      </c>
      <c r="Y350" s="129" t="str">
        <f>INDEX(Directory[],MATCH(tbl_deal[[#This Row],[Index]],Directory[Index],0),MATCH('DEAL DIRECTORY'!Y$5,Directory[#Headers],0))</f>
        <v>港交所</v>
      </c>
      <c r="Z350" s="129" t="str">
        <f>INDEX(Directory[],MATCH(tbl_deal[[#This Row],[Index]],Directory[Index],0),MATCH('DEAL DIRECTORY'!Z$5,Directory[#Headers],0))</f>
        <v/>
      </c>
      <c r="AA350" s="129" t="str">
        <f>INDEX(Directory[],MATCH(tbl_deal[[#This Row],[Index]],Directory[Index],0),MATCH('DEAL DIRECTORY'!AA$5,Directory[#Headers],0))</f>
        <v/>
      </c>
      <c r="AB350" s="129" t="str">
        <f>INDEX(Directory[],MATCH(tbl_deal[[#This Row],[Index]],Directory[Index],0),MATCH('DEAL DIRECTORY'!AB$5,Directory[#Headers],0))</f>
        <v>BISL,港分</v>
      </c>
      <c r="AC350" s="129" t="str">
        <f>INDEX(Directory[],MATCH(tbl_deal[[#This Row],[Index]],Directory[Index],0),MATCH('DEAL DIRECTORY'!AC$5,Directory[#Headers],0))</f>
        <v>--</v>
      </c>
      <c r="AD350" s="129" t="str">
        <f>INDEX(Directory[],MATCH(tbl_deal[[#This Row],[Index]],Directory[Index],0),MATCH('DEAL DIRECTORY'!AD$5,Directory[#Headers],0))</f>
        <v>--</v>
      </c>
      <c r="AE350" s="129" t="str">
        <f>INDEX(Directory[],MATCH(tbl_deal[[#This Row],[Index]],Directory[Index],0),MATCH('DEAL DIRECTORY'!AE$5,Directory[#Headers],0))</f>
        <v>--</v>
      </c>
      <c r="AF350" s="129" t="str">
        <f>INDEX(Directory[],MATCH(tbl_deal[[#This Row],[Index]],Directory[Index],0),MATCH('DEAL DIRECTORY'!AF$5,Directory[#Headers],0))</f>
        <v>Y</v>
      </c>
      <c r="AG350" s="129" t="str">
        <f>INDEX(Directory[],MATCH(tbl_deal[[#This Row],[Index]],Directory[Index],0),MATCH('DEAL DIRECTORY'!AG$5,Directory[#Headers],0))</f>
        <v>广西柳州市东城投资开发集团有限公司</v>
      </c>
      <c r="AH350" s="129" t="str">
        <f>INDEX(Directory[],MATCH(tbl_deal[[#This Row],[Index]],Directory[Index],0),MATCH('DEAL DIRECTORY'!AH$5,Directory[#Headers],0))</f>
        <v>n/a</v>
      </c>
      <c r="AI350" s="129" t="str">
        <f>INDEX(Directory[],MATCH(tbl_deal[[#This Row],[Index]],Directory[Index],0),MATCH('DEAL DIRECTORY'!AI$5,Directory[#Headers],0))</f>
        <v>n/a</v>
      </c>
      <c r="AJ350" s="129" t="str">
        <f>INDEX(Directory[],MATCH(tbl_deal[[#This Row],[Index]],Directory[Index],0),MATCH('DEAL DIRECTORY'!AJ$5,Directory[#Headers],0))</f>
        <v>广西</v>
      </c>
      <c r="AK350" s="129" t="str">
        <f>INDEX(Directory[],MATCH(tbl_deal[[#This Row],[Index]],Directory[Index],0),MATCH('DEAL DIRECTORY'!AK$5,Directory[#Headers],0))</f>
        <v>柳州市</v>
      </c>
      <c r="AL350" s="129" t="str">
        <f>INDEX(Directory[],MATCH(tbl_deal[[#This Row],[Index]],Directory[Index],0),MATCH('DEAL DIRECTORY'!AL$5,Directory[#Headers],0))</f>
        <v>--</v>
      </c>
      <c r="AM350" s="129" t="str">
        <f>INDEX(Directory[],MATCH(tbl_deal[[#This Row],[Index]],Directory[Index],0),MATCH('DEAL DIRECTORY'!AM$5,Directory[#Headers],0))</f>
        <v>--</v>
      </c>
      <c r="AN350" s="129" t="str">
        <f>INDEX(Directory[],MATCH(tbl_deal[[#This Row],[Index]],Directory[Index],0),MATCH('DEAL DIRECTORY'!AN$5,Directory[#Headers],0))</f>
        <v>--</v>
      </c>
      <c r="AO350" s="132" t="str">
        <f>IF(ISBLANK(INDEX(Directory[],MATCH(tbl_deal[[#This Row],[Index]],Directory[Index],0),MATCH('DEAL DIRECTORY'!AO$5,Directory[#Headers],0))),"--",INDEX(Directory[],MATCH(tbl_deal[[#This Row],[Index]],Directory[Index],0),MATCH('DEAL DIRECTORY'!AO$5,Directory[#Headers],0)))</f>
        <v>--</v>
      </c>
      <c r="AP350" s="129">
        <f>INDEX(Directory[],MATCH(tbl_deal[[#This Row],[Index]],Directory[Index],0),MATCH('DEAL DIRECTORY'!AP$5,Directory[#Headers],0))</f>
        <v>3</v>
      </c>
      <c r="AQ350" s="129">
        <f>INDEX(Directory[],MATCH(tbl_deal[[#This Row],[Index]],Directory[Index],0),MATCH('DEAL DIRECTORY'!AQ$5,Directory[#Headers],0))</f>
        <v>21.395</v>
      </c>
      <c r="AR350" s="129">
        <f>INDEX(Directory[],MATCH(tbl_deal[[#This Row],[Index]],Directory[Index],0),MATCH('DEAL DIRECTORY'!AR$5,Directory[#Headers],0))</f>
        <v>23.437999999999999</v>
      </c>
      <c r="AS350" s="129" t="str">
        <f>INDEX(Directory[],MATCH(tbl_deal[[#This Row],[Index]],Directory[Index],0),MATCH('DEAL DIRECTORY'!AS$5,Directory[#Headers],0))</f>
        <v>地方国企</v>
      </c>
      <c r="AT350" s="129" t="str">
        <f>INDEX(Directory[],MATCH(tbl_deal[[#This Row],[Index]],Directory[Index],0),MATCH('DEAL DIRECTORY'!AT$5,Directory[#Headers],0))</f>
        <v>地方平台</v>
      </c>
      <c r="AU350" s="129" t="str">
        <f>INDEX(Directory[],MATCH(tbl_deal[[#This Row],[Index]],Directory[Index],0),MATCH('DEAL DIRECTORY'!AU$5,Directory[#Headers],0))</f>
        <v>园区</v>
      </c>
      <c r="AV350" s="129" t="str">
        <f>INDEX(Directory[],MATCH(tbl_deal[[#This Row],[Index]],Directory[Index],0),MATCH('DEAL DIRECTORY'!AV$5,Directory[#Headers],0))</f>
        <v>直发</v>
      </c>
      <c r="AW350" s="129" t="str">
        <f>INDEX(Directory[],MATCH(tbl_deal[[#This Row],[Index]],Directory[Index],0),MATCH('DEAL DIRECTORY'!AW$5,Directory[#Headers],0))</f>
        <v>高收益</v>
      </c>
      <c r="AX350" s="129" t="str">
        <f>INDEX(Directory[],MATCH(tbl_deal[[#This Row],[Index]],Directory[Index],0),MATCH('DEAL DIRECTORY'!AX$5,Directory[#Headers],0))</f>
        <v>2-3亿</v>
      </c>
      <c r="AY350" s="133" t="str">
        <f>INDEX(Directory[],MATCH(tbl_deal[[#This Row],[Index]],Directory[Index],0),MATCH('DEAL DIRECTORY'!AY$5,Directory[#Headers],0))</f>
        <v>19年</v>
      </c>
      <c r="AZ350" s="129" t="str">
        <f>INDEX(Directory[],MATCH(tbl_deal[[#This Row],[Index]],Directory[Index],0),MATCH('DEAL DIRECTORY'!AZ$5,Directory[#Headers],0))</f>
        <v>Q3</v>
      </c>
      <c r="BA350" s="129" t="str">
        <f>INDEX(Directory[],MATCH(tbl_deal[[#This Row],[Index]],Directory[Index],0),MATCH('DEAL DIRECTORY'!BA$5,Directory[#Headers],0))</f>
        <v>09月</v>
      </c>
      <c r="BB350" s="129" t="str">
        <f>INDEX(Directory[],MATCH(tbl_deal[[#This Row],[Index]],Directory[Index],0),MATCH('DEAL DIRECTORY'!BB$5,Directory[#Headers],0))</f>
        <v>SOE Creds</v>
      </c>
      <c r="BC350" s="129" t="str">
        <f>INDEX(Directory[],MATCH(tbl_deal[[#This Row],[Index]],Directory[Index],0),MATCH('DEAL DIRECTORY'!BC$5,Directory[#Headers],0))</f>
        <v>GUANGXI LIUZHOU DONGCHENG INVESTMENT DEVELOPMENT GROUP CO LTD</v>
      </c>
      <c r="BD350" s="129" t="str">
        <f>INDEX(Directory[],MATCH(tbl_deal[[#This Row],[Index]],Directory[Index],0),MATCH('DEAL DIRECTORY'!BD$5,Directory[#Headers],0))</f>
        <v>XS1916270082</v>
      </c>
      <c r="BE350" s="137" t="str">
        <f>INDEX(Directory[],MATCH(tbl_deal[[#This Row],[Index]],Directory[Index],0),MATCH('DEAL DIRECTORY'!BE$5,Directory[#Headers],0))</f>
        <v>19年09月</v>
      </c>
      <c r="BF350" s="137" t="str">
        <f>INDEX(Directory[],MATCH(tbl_deal[[#This Row],[Index]],Directory[Index],0),MATCH('DEAL DIRECTORY'!BF$5,Directory[#Headers],0))</f>
        <v>柳州东城</v>
      </c>
      <c r="BG350" s="137" t="str">
        <f>INDEX(Directory[],MATCH(tbl_deal[[#This Row],[Index]],Directory[Index],0),MATCH('DEAL DIRECTORY'!BG$5,Directory[#Headers],0))</f>
        <v>--/--/BB</v>
      </c>
      <c r="BH350" s="137" t="str">
        <f>INDEX(Directory[],MATCH(tbl_deal[[#This Row],[Index]],Directory[Index],0),MATCH('DEAL DIRECTORY'!BH$5,Directory[#Headers],0))</f>
        <v>高级债</v>
      </c>
      <c r="BI350" s="137" t="str">
        <f>INDEX(Directory[],MATCH(tbl_deal[[#This Row],[Index]],Directory[Index],0),MATCH('DEAL DIRECTORY'!BI$5,Directory[#Headers],0))</f>
        <v>3亿美元</v>
      </c>
      <c r="BJ350" s="137" t="str">
        <f>INDEX(Directory[],MATCH(tbl_deal[[#This Row],[Index]],Directory[Index],0),MATCH('DEAL DIRECTORY'!BJ$5,Directory[#Headers],0))</f>
        <v>3年</v>
      </c>
      <c r="BK350" s="137" t="str">
        <f>INDEX(Directory[],MATCH(tbl_deal[[#This Row],[Index]],Directory[Index],0),MATCH('DEAL DIRECTORY'!BK$5,Directory[#Headers],0))</f>
        <v>7%</v>
      </c>
      <c r="BL350" s="137" t="str">
        <f>INDEX(Directory[],MATCH(tbl_deal[[#This Row],[Index]],Directory[Index],0),MATCH('DEAL DIRECTORY'!BL$5,Directory[#Headers],0))</f>
        <v>全球协调人</v>
      </c>
      <c r="BM350" s="129" t="str">
        <f>INDEX(Directory[],MATCH(tbl_deal[[#This Row],[Index]],Directory[Index],0),MATCH('DEAL DIRECTORY'!BM$5,Directory[#Headers],0))</f>
        <v/>
      </c>
      <c r="BN350" s="4"/>
      <c r="BO350" s="4"/>
      <c r="BP350" s="4"/>
    </row>
    <row r="351" spans="3:68" ht="20.25" customHeight="1" x14ac:dyDescent="0.25">
      <c r="C351" s="129">
        <f>Directory[[#This Row],[Index]]</f>
        <v>120</v>
      </c>
      <c r="D351" s="130">
        <f>INDEX(Directory[],MATCH(tbl_deal[[#This Row],[Index]],Directory[Index],0),MATCH('DEAL DIRECTORY'!D$5,Directory[#Headers],0))</f>
        <v>43733</v>
      </c>
      <c r="E351" s="129" t="str">
        <f>INDEX(Directory[],MATCH(tbl_deal[[#This Row],[Index]],Directory[Index],0),MATCH('DEAL DIRECTORY'!E$5,Directory[#Headers],0))</f>
        <v/>
      </c>
      <c r="F351" s="129" t="str">
        <f>INDEX(Directory[],MATCH(tbl_deal[[#This Row],[Index]],Directory[Index],0),MATCH('DEAL DIRECTORY'!F$5,Directory[#Headers],0))</f>
        <v/>
      </c>
      <c r="G351" s="129" t="str">
        <f>INDEX(Directory[],MATCH(tbl_deal[[#This Row],[Index]],Directory[Index],0),MATCH('DEAL DIRECTORY'!G$5,Directory[#Headers],0))</f>
        <v>New Journey</v>
      </c>
      <c r="H351" s="135" t="str">
        <f>IF(tbl_deal[[#This Row],[FolderPath]]="","",HYPERLINK(tbl_deal[[#This Row],[FolderPath]],"📂"))</f>
        <v/>
      </c>
      <c r="I351" s="129" t="str">
        <f>INDEX(Directory[],MATCH(tbl_deal[[#This Row],[Index]],Directory[Index],0),MATCH('DEAL DIRECTORY'!I$5,Directory[#Headers],0))</f>
        <v>JBR</v>
      </c>
      <c r="J351" s="129" t="str">
        <f>INDEX(Directory[],MATCH(tbl_deal[[#This Row],[Index]],Directory[Index],0),MATCH('DEAL DIRECTORY'!J$5,Directory[#Headers],0))</f>
        <v>n/a</v>
      </c>
      <c r="K351" s="129" t="str">
        <f>INDEX(Directory[],MATCH(tbl_deal[[#This Row],[Index]],Directory[Index],0),MATCH('DEAL DIRECTORY'!K$5,Directory[#Headers],0))</f>
        <v>n/a</v>
      </c>
      <c r="L351" s="129">
        <f>INDEX(Directory[],MATCH(tbl_deal[[#This Row],[Index]],Directory[Index],0),MATCH('DEAL DIRECTORY'!L$5,Directory[#Headers],0))</f>
        <v>1</v>
      </c>
      <c r="M351" s="129" t="str">
        <f>INDEX(Directory[],MATCH(tbl_deal[[#This Row],[Index]],Directory[Index],0),MATCH('DEAL DIRECTORY'!M$5,Directory[#Headers],0))</f>
        <v>中国海洋石油</v>
      </c>
      <c r="N351" s="129" t="str">
        <f>INDEX(Directory[],MATCH(tbl_deal[[#This Row],[Index]],Directory[Index],0),MATCH('DEAL DIRECTORY'!N$5,Directory[#Headers],0))</f>
        <v>A1/A+/--</v>
      </c>
      <c r="O351" s="129" t="str">
        <f>INDEX(Directory[],MATCH(tbl_deal[[#This Row],[Index]],Directory[Index],0),MATCH('DEAL DIRECTORY'!O$5,Directory[#Headers],0))</f>
        <v>USD</v>
      </c>
      <c r="P351" s="129">
        <f>INDEX(Directory[],MATCH(tbl_deal[[#This Row],[Index]],Directory[Index],0),MATCH('DEAL DIRECTORY'!P$5,Directory[#Headers],0))</f>
        <v>5</v>
      </c>
      <c r="Q351" s="129" t="str">
        <f>INDEX(Directory[],MATCH(tbl_deal[[#This Row],[Index]],Directory[Index],0),MATCH('DEAL DIRECTORY'!Q$5,Directory[#Headers],0))</f>
        <v>30</v>
      </c>
      <c r="R351" s="129" t="str">
        <f>INDEX(Directory[],MATCH(tbl_deal[[#This Row],[Index]],Directory[Index],0),MATCH('DEAL DIRECTORY'!R$5,Directory[#Headers],0))</f>
        <v>3.3%</v>
      </c>
      <c r="S351" s="129" t="str">
        <f>INDEX(Directory[],MATCH(tbl_deal[[#This Row],[Index]],Directory[Index],0),MATCH('DEAL DIRECTORY'!S$5,Directory[#Headers],0))</f>
        <v>--</v>
      </c>
      <c r="T351" s="129" t="str">
        <f>INDEX(Directory[],MATCH(tbl_deal[[#This Row],[Index]],Directory[Index],0),MATCH('DEAL DIRECTORY'!T$5,Directory[#Headers],0))</f>
        <v>n/a</v>
      </c>
      <c r="U351" s="129" t="str">
        <f>INDEX(Directory[],MATCH(tbl_deal[[#This Row],[Index]],Directory[Index],0),MATCH('DEAL DIRECTORY'!U$5,Directory[#Headers],0))</f>
        <v>T+112.6</v>
      </c>
      <c r="V351" s="131">
        <f>INDEX(Directory[],MATCH(tbl_deal[[#This Row],[Index]],Directory[Index],0),MATCH('DEAL DIRECTORY'!V$5,Directory[#Headers],0))</f>
        <v>0</v>
      </c>
      <c r="W351" s="129" t="str">
        <f>INDEX(Directory[],MATCH(tbl_deal[[#This Row],[Index]],Directory[Index],0),MATCH('DEAL DIRECTORY'!W$5,Directory[#Headers],0))</f>
        <v>担保</v>
      </c>
      <c r="X351" s="129" t="str">
        <f>INDEX(Directory[],MATCH(tbl_deal[[#This Row],[Index]],Directory[Index],0),MATCH('DEAL DIRECTORY'!X$5,Directory[#Headers],0))</f>
        <v>--</v>
      </c>
      <c r="Y351" s="129" t="str">
        <f>INDEX(Directory[],MATCH(tbl_deal[[#This Row],[Index]],Directory[Index],0),MATCH('DEAL DIRECTORY'!Y$5,Directory[#Headers],0))</f>
        <v>港交所</v>
      </c>
      <c r="Z351" s="129" t="str">
        <f>INDEX(Directory[],MATCH(tbl_deal[[#This Row],[Index]],Directory[Index],0),MATCH('DEAL DIRECTORY'!Z$5,Directory[#Headers],0))</f>
        <v/>
      </c>
      <c r="AA351" s="129" t="str">
        <f>INDEX(Directory[],MATCH(tbl_deal[[#This Row],[Index]],Directory[Index],0),MATCH('DEAL DIRECTORY'!AA$5,Directory[#Headers],0))</f>
        <v/>
      </c>
      <c r="AB351" s="129" t="str">
        <f>INDEX(Directory[],MATCH(tbl_deal[[#This Row],[Index]],Directory[Index],0),MATCH('DEAL DIRECTORY'!AB$5,Directory[#Headers],0))</f>
        <v>BISL,港分</v>
      </c>
      <c r="AC351" s="129" t="str">
        <f>INDEX(Directory[],MATCH(tbl_deal[[#This Row],[Index]],Directory[Index],0),MATCH('DEAL DIRECTORY'!AC$5,Directory[#Headers],0))</f>
        <v>--</v>
      </c>
      <c r="AD351" s="129" t="str">
        <f>INDEX(Directory[],MATCH(tbl_deal[[#This Row],[Index]],Directory[Index],0),MATCH('DEAL DIRECTORY'!AD$5,Directory[#Headers],0))</f>
        <v>--</v>
      </c>
      <c r="AE351" s="129" t="str">
        <f>INDEX(Directory[],MATCH(tbl_deal[[#This Row],[Index]],Directory[Index],0),MATCH('DEAL DIRECTORY'!AE$5,Directory[#Headers],0))</f>
        <v>--</v>
      </c>
      <c r="AF351" s="129" t="str">
        <f>INDEX(Directory[],MATCH(tbl_deal[[#This Row],[Index]],Directory[Index],0),MATCH('DEAL DIRECTORY'!AF$5,Directory[#Headers],0))</f>
        <v>N</v>
      </c>
      <c r="AG351" s="129" t="str">
        <f>INDEX(Directory[],MATCH(tbl_deal[[#This Row],[Index]],Directory[Index],0),MATCH('DEAL DIRECTORY'!AG$5,Directory[#Headers],0))</f>
        <v>中国海洋石油有限公司</v>
      </c>
      <c r="AH351" s="129" t="str">
        <f>INDEX(Directory[],MATCH(tbl_deal[[#This Row],[Index]],Directory[Index],0),MATCH('DEAL DIRECTORY'!AH$5,Directory[#Headers],0))</f>
        <v>n/a</v>
      </c>
      <c r="AI351" s="129" t="str">
        <f>INDEX(Directory[],MATCH(tbl_deal[[#This Row],[Index]],Directory[Index],0),MATCH('DEAL DIRECTORY'!AI$5,Directory[#Headers],0))</f>
        <v>n/a</v>
      </c>
      <c r="AJ351" s="129" t="str">
        <f>INDEX(Directory[],MATCH(tbl_deal[[#This Row],[Index]],Directory[Index],0),MATCH('DEAL DIRECTORY'!AJ$5,Directory[#Headers],0))</f>
        <v>北京</v>
      </c>
      <c r="AK351" s="129" t="str">
        <f>INDEX(Directory[],MATCH(tbl_deal[[#This Row],[Index]],Directory[Index],0),MATCH('DEAL DIRECTORY'!AK$5,Directory[#Headers],0))</f>
        <v>--</v>
      </c>
      <c r="AL351" s="129" t="str">
        <f>INDEX(Directory[],MATCH(tbl_deal[[#This Row],[Index]],Directory[Index],0),MATCH('DEAL DIRECTORY'!AL$5,Directory[#Headers],0))</f>
        <v>--</v>
      </c>
      <c r="AM351" s="129" t="str">
        <f>INDEX(Directory[],MATCH(tbl_deal[[#This Row],[Index]],Directory[Index],0),MATCH('DEAL DIRECTORY'!AM$5,Directory[#Headers],0))</f>
        <v>--</v>
      </c>
      <c r="AN351" s="129" t="str">
        <f>INDEX(Directory[],MATCH(tbl_deal[[#This Row],[Index]],Directory[Index],0),MATCH('DEAL DIRECTORY'!AN$5,Directory[#Headers],0))</f>
        <v>--</v>
      </c>
      <c r="AO351" s="132" t="str">
        <f>IF(ISBLANK(INDEX(Directory[],MATCH(tbl_deal[[#This Row],[Index]],Directory[Index],0),MATCH('DEAL DIRECTORY'!AO$5,Directory[#Headers],0))),"--",INDEX(Directory[],MATCH(tbl_deal[[#This Row],[Index]],Directory[Index],0),MATCH('DEAL DIRECTORY'!AO$5,Directory[#Headers],0)))</f>
        <v>--</v>
      </c>
      <c r="AP351" s="129">
        <f>INDEX(Directory[],MATCH(tbl_deal[[#This Row],[Index]],Directory[Index],0),MATCH('DEAL DIRECTORY'!AP$5,Directory[#Headers],0))</f>
        <v>5</v>
      </c>
      <c r="AQ351" s="129">
        <f>INDEX(Directory[],MATCH(tbl_deal[[#This Row],[Index]],Directory[Index],0),MATCH('DEAL DIRECTORY'!AQ$5,Directory[#Headers],0))</f>
        <v>35.658000000000001</v>
      </c>
      <c r="AR351" s="129">
        <f>INDEX(Directory[],MATCH(tbl_deal[[#This Row],[Index]],Directory[Index],0),MATCH('DEAL DIRECTORY'!AR$5,Directory[#Headers],0))</f>
        <v>39.063000000000002</v>
      </c>
      <c r="AS351" s="129" t="str">
        <f>INDEX(Directory[],MATCH(tbl_deal[[#This Row],[Index]],Directory[Index],0),MATCH('DEAL DIRECTORY'!AS$5,Directory[#Headers],0))</f>
        <v>央企</v>
      </c>
      <c r="AT351" s="129" t="str">
        <f>INDEX(Directory[],MATCH(tbl_deal[[#This Row],[Index]],Directory[Index],0),MATCH('DEAL DIRECTORY'!AT$5,Directory[#Headers],0))</f>
        <v>产业</v>
      </c>
      <c r="AU351" s="129" t="str">
        <f>INDEX(Directory[],MATCH(tbl_deal[[#This Row],[Index]],Directory[Index],0),MATCH('DEAL DIRECTORY'!AU$5,Directory[#Headers],0))</f>
        <v>--</v>
      </c>
      <c r="AV351" s="129" t="str">
        <f>INDEX(Directory[],MATCH(tbl_deal[[#This Row],[Index]],Directory[Index],0),MATCH('DEAL DIRECTORY'!AV$5,Directory[#Headers],0))</f>
        <v>担保</v>
      </c>
      <c r="AW351" s="129" t="str">
        <f>INDEX(Directory[],MATCH(tbl_deal[[#This Row],[Index]],Directory[Index],0),MATCH('DEAL DIRECTORY'!AW$5,Directory[#Headers],0))</f>
        <v>投资级</v>
      </c>
      <c r="AX351" s="129" t="str">
        <f>INDEX(Directory[],MATCH(tbl_deal[[#This Row],[Index]],Directory[Index],0),MATCH('DEAL DIRECTORY'!AX$5,Directory[#Headers],0))</f>
        <v>3-5亿</v>
      </c>
      <c r="AY351" s="133" t="str">
        <f>INDEX(Directory[],MATCH(tbl_deal[[#This Row],[Index]],Directory[Index],0),MATCH('DEAL DIRECTORY'!AY$5,Directory[#Headers],0))</f>
        <v>19年</v>
      </c>
      <c r="AZ351" s="129" t="str">
        <f>INDEX(Directory[],MATCH(tbl_deal[[#This Row],[Index]],Directory[Index],0),MATCH('DEAL DIRECTORY'!AZ$5,Directory[#Headers],0))</f>
        <v>Q3</v>
      </c>
      <c r="BA351" s="129" t="str">
        <f>INDEX(Directory[],MATCH(tbl_deal[[#This Row],[Index]],Directory[Index],0),MATCH('DEAL DIRECTORY'!BA$5,Directory[#Headers],0))</f>
        <v>09月</v>
      </c>
      <c r="BB351" s="129" t="str">
        <f>INDEX(Directory[],MATCH(tbl_deal[[#This Row],[Index]],Directory[Index],0),MATCH('DEAL DIRECTORY'!BB$5,Directory[#Headers],0))</f>
        <v>--</v>
      </c>
      <c r="BC351" s="129" t="str">
        <f>INDEX(Directory[],MATCH(tbl_deal[[#This Row],[Index]],Directory[Index],0),MATCH('DEAL DIRECTORY'!BC$5,Directory[#Headers],0))</f>
        <v>CNOOC FINANCE 2013 LTD</v>
      </c>
      <c r="BD351" s="129" t="str">
        <f>INDEX(Directory[],MATCH(tbl_deal[[#This Row],[Index]],Directory[Index],0),MATCH('DEAL DIRECTORY'!BD$5,Directory[#Headers],0))</f>
        <v>US12625GAF19</v>
      </c>
      <c r="BE351" s="137" t="str">
        <f>INDEX(Directory[],MATCH(tbl_deal[[#This Row],[Index]],Directory[Index],0),MATCH('DEAL DIRECTORY'!BE$5,Directory[#Headers],0))</f>
        <v>19年09月</v>
      </c>
      <c r="BF351" s="137" t="str">
        <f>INDEX(Directory[],MATCH(tbl_deal[[#This Row],[Index]],Directory[Index],0),MATCH('DEAL DIRECTORY'!BF$5,Directory[#Headers],0))</f>
        <v>中国海洋石油</v>
      </c>
      <c r="BG351" s="137" t="str">
        <f>INDEX(Directory[],MATCH(tbl_deal[[#This Row],[Index]],Directory[Index],0),MATCH('DEAL DIRECTORY'!BG$5,Directory[#Headers],0))</f>
        <v>A1/A+/--</v>
      </c>
      <c r="BH351" s="137" t="str">
        <f>INDEX(Directory[],MATCH(tbl_deal[[#This Row],[Index]],Directory[Index],0),MATCH('DEAL DIRECTORY'!BH$5,Directory[#Headers],0))</f>
        <v>高级债</v>
      </c>
      <c r="BI351" s="137" t="str">
        <f>INDEX(Directory[],MATCH(tbl_deal[[#This Row],[Index]],Directory[Index],0),MATCH('DEAL DIRECTORY'!BI$5,Directory[#Headers],0))</f>
        <v>5亿美元</v>
      </c>
      <c r="BJ351" s="137" t="str">
        <f>INDEX(Directory[],MATCH(tbl_deal[[#This Row],[Index]],Directory[Index],0),MATCH('DEAL DIRECTORY'!BJ$5,Directory[#Headers],0))</f>
        <v>30年</v>
      </c>
      <c r="BK351" s="137" t="str">
        <f>INDEX(Directory[],MATCH(tbl_deal[[#This Row],[Index]],Directory[Index],0),MATCH('DEAL DIRECTORY'!BK$5,Directory[#Headers],0))</f>
        <v>3.3%</v>
      </c>
      <c r="BL351" s="137" t="str">
        <f>INDEX(Directory[],MATCH(tbl_deal[[#This Row],[Index]],Directory[Index],0),MATCH('DEAL DIRECTORY'!BL$5,Directory[#Headers],0))</f>
        <v>账簿管理人</v>
      </c>
      <c r="BM351" s="129" t="str">
        <f>INDEX(Directory[],MATCH(tbl_deal[[#This Row],[Index]],Directory[Index],0),MATCH('DEAL DIRECTORY'!BM$5,Directory[#Headers],0))</f>
        <v/>
      </c>
      <c r="BN351" s="4"/>
      <c r="BO351" s="4"/>
      <c r="BP351" s="4"/>
    </row>
    <row r="352" spans="3:68" ht="20.25" customHeight="1" x14ac:dyDescent="0.25">
      <c r="C352" s="129">
        <f>Directory[[#This Row],[Index]]</f>
        <v>119</v>
      </c>
      <c r="D352" s="130">
        <f>INDEX(Directory[],MATCH(tbl_deal[[#This Row],[Index]],Directory[Index],0),MATCH('DEAL DIRECTORY'!D$5,Directory[#Headers],0))</f>
        <v>43733</v>
      </c>
      <c r="E352" s="129" t="str">
        <f>INDEX(Directory[],MATCH(tbl_deal[[#This Row],[Index]],Directory[Index],0),MATCH('DEAL DIRECTORY'!E$5,Directory[#Headers],0))</f>
        <v/>
      </c>
      <c r="F352" s="129" t="str">
        <f>INDEX(Directory[],MATCH(tbl_deal[[#This Row],[Index]],Directory[Index],0),MATCH('DEAL DIRECTORY'!F$5,Directory[#Headers],0))</f>
        <v/>
      </c>
      <c r="G352" s="129" t="str">
        <f>INDEX(Directory[],MATCH(tbl_deal[[#This Row],[Index]],Directory[Index],0),MATCH('DEAL DIRECTORY'!G$5,Directory[#Headers],0))</f>
        <v>New Journey</v>
      </c>
      <c r="H352" s="135" t="str">
        <f>IF(tbl_deal[[#This Row],[FolderPath]]="","",HYPERLINK(tbl_deal[[#This Row],[FolderPath]],"📂"))</f>
        <v/>
      </c>
      <c r="I352" s="129" t="str">
        <f>INDEX(Directory[],MATCH(tbl_deal[[#This Row],[Index]],Directory[Index],0),MATCH('DEAL DIRECTORY'!I$5,Directory[#Headers],0))</f>
        <v>JBR</v>
      </c>
      <c r="J352" s="129" t="str">
        <f>INDEX(Directory[],MATCH(tbl_deal[[#This Row],[Index]],Directory[Index],0),MATCH('DEAL DIRECTORY'!J$5,Directory[#Headers],0))</f>
        <v>n/a</v>
      </c>
      <c r="K352" s="129" t="str">
        <f>INDEX(Directory[],MATCH(tbl_deal[[#This Row],[Index]],Directory[Index],0),MATCH('DEAL DIRECTORY'!K$5,Directory[#Headers],0))</f>
        <v>n/a</v>
      </c>
      <c r="L352" s="129">
        <f>INDEX(Directory[],MATCH(tbl_deal[[#This Row],[Index]],Directory[Index],0),MATCH('DEAL DIRECTORY'!L$5,Directory[#Headers],0))</f>
        <v>1</v>
      </c>
      <c r="M352" s="129" t="str">
        <f>INDEX(Directory[],MATCH(tbl_deal[[#This Row],[Index]],Directory[Index],0),MATCH('DEAL DIRECTORY'!M$5,Directory[#Headers],0))</f>
        <v>中国海洋石油</v>
      </c>
      <c r="N352" s="129" t="str">
        <f>INDEX(Directory[],MATCH(tbl_deal[[#This Row],[Index]],Directory[Index],0),MATCH('DEAL DIRECTORY'!N$5,Directory[#Headers],0))</f>
        <v>A1/A+/--</v>
      </c>
      <c r="O352" s="129" t="str">
        <f>INDEX(Directory[],MATCH(tbl_deal[[#This Row],[Index]],Directory[Index],0),MATCH('DEAL DIRECTORY'!O$5,Directory[#Headers],0))</f>
        <v>USD</v>
      </c>
      <c r="P352" s="129">
        <f>INDEX(Directory[],MATCH(tbl_deal[[#This Row],[Index]],Directory[Index],0),MATCH('DEAL DIRECTORY'!P$5,Directory[#Headers],0))</f>
        <v>10</v>
      </c>
      <c r="Q352" s="129" t="str">
        <f>INDEX(Directory[],MATCH(tbl_deal[[#This Row],[Index]],Directory[Index],0),MATCH('DEAL DIRECTORY'!Q$5,Directory[#Headers],0))</f>
        <v>10</v>
      </c>
      <c r="R352" s="129" t="str">
        <f>INDEX(Directory[],MATCH(tbl_deal[[#This Row],[Index]],Directory[Index],0),MATCH('DEAL DIRECTORY'!R$5,Directory[#Headers],0))</f>
        <v>2.875%</v>
      </c>
      <c r="S352" s="129" t="str">
        <f>INDEX(Directory[],MATCH(tbl_deal[[#This Row],[Index]],Directory[Index],0),MATCH('DEAL DIRECTORY'!S$5,Directory[#Headers],0))</f>
        <v>--</v>
      </c>
      <c r="T352" s="129" t="str">
        <f>INDEX(Directory[],MATCH(tbl_deal[[#This Row],[Index]],Directory[Index],0),MATCH('DEAL DIRECTORY'!T$5,Directory[#Headers],0))</f>
        <v>n/a</v>
      </c>
      <c r="U352" s="129" t="str">
        <f>INDEX(Directory[],MATCH(tbl_deal[[#This Row],[Index]],Directory[Index],0),MATCH('DEAL DIRECTORY'!U$5,Directory[#Headers],0))</f>
        <v>--</v>
      </c>
      <c r="V352" s="129">
        <f>INDEX(Directory[],MATCH(tbl_deal[[#This Row],[Index]],Directory[Index],0),MATCH('DEAL DIRECTORY'!V$5,Directory[#Headers],0))</f>
        <v>0</v>
      </c>
      <c r="W352" s="129" t="str">
        <f>INDEX(Directory[],MATCH(tbl_deal[[#This Row],[Index]],Directory[Index],0),MATCH('DEAL DIRECTORY'!W$5,Directory[#Headers],0))</f>
        <v>担保</v>
      </c>
      <c r="X352" s="129" t="str">
        <f>INDEX(Directory[],MATCH(tbl_deal[[#This Row],[Index]],Directory[Index],0),MATCH('DEAL DIRECTORY'!X$5,Directory[#Headers],0))</f>
        <v>--</v>
      </c>
      <c r="Y352" s="129" t="str">
        <f>INDEX(Directory[],MATCH(tbl_deal[[#This Row],[Index]],Directory[Index],0),MATCH('DEAL DIRECTORY'!Y$5,Directory[#Headers],0))</f>
        <v>港交所</v>
      </c>
      <c r="Z352" s="129" t="str">
        <f>INDEX(Directory[],MATCH(tbl_deal[[#This Row],[Index]],Directory[Index],0),MATCH('DEAL DIRECTORY'!Z$5,Directory[#Headers],0))</f>
        <v/>
      </c>
      <c r="AA352" s="129" t="str">
        <f>INDEX(Directory[],MATCH(tbl_deal[[#This Row],[Index]],Directory[Index],0),MATCH('DEAL DIRECTORY'!AA$5,Directory[#Headers],0))</f>
        <v/>
      </c>
      <c r="AB352" s="129" t="str">
        <f>INDEX(Directory[],MATCH(tbl_deal[[#This Row],[Index]],Directory[Index],0),MATCH('DEAL DIRECTORY'!AB$5,Directory[#Headers],0))</f>
        <v>BISL,港分</v>
      </c>
      <c r="AC352" s="129" t="str">
        <f>INDEX(Directory[],MATCH(tbl_deal[[#This Row],[Index]],Directory[Index],0),MATCH('DEAL DIRECTORY'!AC$5,Directory[#Headers],0))</f>
        <v>--</v>
      </c>
      <c r="AD352" s="129" t="str">
        <f>INDEX(Directory[],MATCH(tbl_deal[[#This Row],[Index]],Directory[Index],0),MATCH('DEAL DIRECTORY'!AD$5,Directory[#Headers],0))</f>
        <v>--</v>
      </c>
      <c r="AE352" s="129" t="str">
        <f>INDEX(Directory[],MATCH(tbl_deal[[#This Row],[Index]],Directory[Index],0),MATCH('DEAL DIRECTORY'!AE$5,Directory[#Headers],0))</f>
        <v>--</v>
      </c>
      <c r="AF352" s="129" t="str">
        <f>INDEX(Directory[],MATCH(tbl_deal[[#This Row],[Index]],Directory[Index],0),MATCH('DEAL DIRECTORY'!AF$5,Directory[#Headers],0))</f>
        <v>N</v>
      </c>
      <c r="AG352" s="129" t="str">
        <f>INDEX(Directory[],MATCH(tbl_deal[[#This Row],[Index]],Directory[Index],0),MATCH('DEAL DIRECTORY'!AG$5,Directory[#Headers],0))</f>
        <v>中国海洋石油有限公司</v>
      </c>
      <c r="AH352" s="129" t="str">
        <f>INDEX(Directory[],MATCH(tbl_deal[[#This Row],[Index]],Directory[Index],0),MATCH('DEAL DIRECTORY'!AH$5,Directory[#Headers],0))</f>
        <v>n/a</v>
      </c>
      <c r="AI352" s="129" t="str">
        <f>INDEX(Directory[],MATCH(tbl_deal[[#This Row],[Index]],Directory[Index],0),MATCH('DEAL DIRECTORY'!AI$5,Directory[#Headers],0))</f>
        <v>n/a</v>
      </c>
      <c r="AJ352" s="129" t="str">
        <f>INDEX(Directory[],MATCH(tbl_deal[[#This Row],[Index]],Directory[Index],0),MATCH('DEAL DIRECTORY'!AJ$5,Directory[#Headers],0))</f>
        <v>北京</v>
      </c>
      <c r="AK352" s="129" t="str">
        <f>INDEX(Directory[],MATCH(tbl_deal[[#This Row],[Index]],Directory[Index],0),MATCH('DEAL DIRECTORY'!AK$5,Directory[#Headers],0))</f>
        <v>--</v>
      </c>
      <c r="AL352" s="129" t="str">
        <f>INDEX(Directory[],MATCH(tbl_deal[[#This Row],[Index]],Directory[Index],0),MATCH('DEAL DIRECTORY'!AL$5,Directory[#Headers],0))</f>
        <v>--</v>
      </c>
      <c r="AM352" s="129" t="str">
        <f>INDEX(Directory[],MATCH(tbl_deal[[#This Row],[Index]],Directory[Index],0),MATCH('DEAL DIRECTORY'!AM$5,Directory[#Headers],0))</f>
        <v>--</v>
      </c>
      <c r="AN352" s="129" t="str">
        <f>INDEX(Directory[],MATCH(tbl_deal[[#This Row],[Index]],Directory[Index],0),MATCH('DEAL DIRECTORY'!AN$5,Directory[#Headers],0))</f>
        <v>--</v>
      </c>
      <c r="AO352" s="129" t="str">
        <f>IF(ISBLANK(INDEX(Directory[],MATCH(tbl_deal[[#This Row],[Index]],Directory[Index],0),MATCH('DEAL DIRECTORY'!AO$5,Directory[#Headers],0))),"--",INDEX(Directory[],MATCH(tbl_deal[[#This Row],[Index]],Directory[Index],0),MATCH('DEAL DIRECTORY'!AO$5,Directory[#Headers],0)))</f>
        <v>--</v>
      </c>
      <c r="AP352" s="133">
        <f>INDEX(Directory[],MATCH(tbl_deal[[#This Row],[Index]],Directory[Index],0),MATCH('DEAL DIRECTORY'!AP$5,Directory[#Headers],0))</f>
        <v>10</v>
      </c>
      <c r="AQ352" s="129">
        <f>INDEX(Directory[],MATCH(tbl_deal[[#This Row],[Index]],Directory[Index],0),MATCH('DEAL DIRECTORY'!AQ$5,Directory[#Headers],0))</f>
        <v>71.314999999999998</v>
      </c>
      <c r="AR352" s="129">
        <f>INDEX(Directory[],MATCH(tbl_deal[[#This Row],[Index]],Directory[Index],0),MATCH('DEAL DIRECTORY'!AR$5,Directory[#Headers],0))</f>
        <v>78.125</v>
      </c>
      <c r="AS352" s="129" t="str">
        <f>INDEX(Directory[],MATCH(tbl_deal[[#This Row],[Index]],Directory[Index],0),MATCH('DEAL DIRECTORY'!AS$5,Directory[#Headers],0))</f>
        <v>央企</v>
      </c>
      <c r="AT352" s="129" t="str">
        <f>INDEX(Directory[],MATCH(tbl_deal[[#This Row],[Index]],Directory[Index],0),MATCH('DEAL DIRECTORY'!AT$5,Directory[#Headers],0))</f>
        <v>产业</v>
      </c>
      <c r="AU352" s="129" t="str">
        <f>INDEX(Directory[],MATCH(tbl_deal[[#This Row],[Index]],Directory[Index],0),MATCH('DEAL DIRECTORY'!AU$5,Directory[#Headers],0))</f>
        <v>--</v>
      </c>
      <c r="AV352" s="129" t="str">
        <f>INDEX(Directory[],MATCH(tbl_deal[[#This Row],[Index]],Directory[Index],0),MATCH('DEAL DIRECTORY'!AV$5,Directory[#Headers],0))</f>
        <v>担保</v>
      </c>
      <c r="AW352" s="129" t="str">
        <f>INDEX(Directory[],MATCH(tbl_deal[[#This Row],[Index]],Directory[Index],0),MATCH('DEAL DIRECTORY'!AW$5,Directory[#Headers],0))</f>
        <v>投资级</v>
      </c>
      <c r="AX352" s="129" t="str">
        <f>INDEX(Directory[],MATCH(tbl_deal[[#This Row],[Index]],Directory[Index],0),MATCH('DEAL DIRECTORY'!AX$5,Directory[#Headers],0))</f>
        <v>&gt;5亿</v>
      </c>
      <c r="AY352" s="129" t="str">
        <f>INDEX(Directory[],MATCH(tbl_deal[[#This Row],[Index]],Directory[Index],0),MATCH('DEAL DIRECTORY'!AY$5,Directory[#Headers],0))</f>
        <v>19年</v>
      </c>
      <c r="AZ352" s="129" t="str">
        <f>INDEX(Directory[],MATCH(tbl_deal[[#This Row],[Index]],Directory[Index],0),MATCH('DEAL DIRECTORY'!AZ$5,Directory[#Headers],0))</f>
        <v>Q3</v>
      </c>
      <c r="BA352" s="129" t="str">
        <f>INDEX(Directory[],MATCH(tbl_deal[[#This Row],[Index]],Directory[Index],0),MATCH('DEAL DIRECTORY'!BA$5,Directory[#Headers],0))</f>
        <v>09月</v>
      </c>
      <c r="BB352" s="129" t="str">
        <f>INDEX(Directory[],MATCH(tbl_deal[[#This Row],[Index]],Directory[Index],0),MATCH('DEAL DIRECTORY'!BB$5,Directory[#Headers],0))</f>
        <v>--</v>
      </c>
      <c r="BC352" s="129" t="str">
        <f>INDEX(Directory[],MATCH(tbl_deal[[#This Row],[Index]],Directory[Index],0),MATCH('DEAL DIRECTORY'!BC$5,Directory[#Headers],0))</f>
        <v>CNOOC FINANCE 2013 LTD</v>
      </c>
      <c r="BD352" s="129" t="str">
        <f>INDEX(Directory[],MATCH(tbl_deal[[#This Row],[Index]],Directory[Index],0),MATCH('DEAL DIRECTORY'!BD$5,Directory[#Headers],0))</f>
        <v>US12625GAG91</v>
      </c>
      <c r="BE352" s="137" t="str">
        <f>INDEX(Directory[],MATCH(tbl_deal[[#This Row],[Index]],Directory[Index],0),MATCH('DEAL DIRECTORY'!BE$5,Directory[#Headers],0))</f>
        <v>19年09月</v>
      </c>
      <c r="BF352" s="137" t="str">
        <f>INDEX(Directory[],MATCH(tbl_deal[[#This Row],[Index]],Directory[Index],0),MATCH('DEAL DIRECTORY'!BF$5,Directory[#Headers],0))</f>
        <v>中国海洋石油</v>
      </c>
      <c r="BG352" s="137" t="str">
        <f>INDEX(Directory[],MATCH(tbl_deal[[#This Row],[Index]],Directory[Index],0),MATCH('DEAL DIRECTORY'!BG$5,Directory[#Headers],0))</f>
        <v>A1/A+/--</v>
      </c>
      <c r="BH352" s="137" t="str">
        <f>INDEX(Directory[],MATCH(tbl_deal[[#This Row],[Index]],Directory[Index],0),MATCH('DEAL DIRECTORY'!BH$5,Directory[#Headers],0))</f>
        <v>高级债</v>
      </c>
      <c r="BI352" s="137" t="str">
        <f>INDEX(Directory[],MATCH(tbl_deal[[#This Row],[Index]],Directory[Index],0),MATCH('DEAL DIRECTORY'!BI$5,Directory[#Headers],0))</f>
        <v>10亿美元</v>
      </c>
      <c r="BJ352" s="137" t="str">
        <f>INDEX(Directory[],MATCH(tbl_deal[[#This Row],[Index]],Directory[Index],0),MATCH('DEAL DIRECTORY'!BJ$5,Directory[#Headers],0))</f>
        <v>10年</v>
      </c>
      <c r="BK352" s="137" t="str">
        <f>INDEX(Directory[],MATCH(tbl_deal[[#This Row],[Index]],Directory[Index],0),MATCH('DEAL DIRECTORY'!BK$5,Directory[#Headers],0))</f>
        <v>2.875%</v>
      </c>
      <c r="BL352" s="137" t="str">
        <f>INDEX(Directory[],MATCH(tbl_deal[[#This Row],[Index]],Directory[Index],0),MATCH('DEAL DIRECTORY'!BL$5,Directory[#Headers],0))</f>
        <v>账簿管理人</v>
      </c>
      <c r="BM352" s="129" t="str">
        <f>INDEX(Directory[],MATCH(tbl_deal[[#This Row],[Index]],Directory[Index],0),MATCH('DEAL DIRECTORY'!BM$5,Directory[#Headers],0))</f>
        <v/>
      </c>
      <c r="BN352" s="4"/>
      <c r="BO352" s="4"/>
      <c r="BP352" s="4"/>
    </row>
    <row r="353" spans="3:68" ht="20.25" customHeight="1" x14ac:dyDescent="0.25">
      <c r="C353" s="129">
        <f>Directory[[#This Row],[Index]]</f>
        <v>118</v>
      </c>
      <c r="D353" s="130">
        <f>INDEX(Directory[],MATCH(tbl_deal[[#This Row],[Index]],Directory[Index],0),MATCH('DEAL DIRECTORY'!D$5,Directory[#Headers],0))</f>
        <v>43731</v>
      </c>
      <c r="E353" s="129" t="str">
        <f>INDEX(Directory[],MATCH(tbl_deal[[#This Row],[Index]],Directory[Index],0),MATCH('DEAL DIRECTORY'!E$5,Directory[#Headers],0))</f>
        <v/>
      </c>
      <c r="F353" s="129" t="str">
        <f>INDEX(Directory[],MATCH(tbl_deal[[#This Row],[Index]],Directory[Index],0),MATCH('DEAL DIRECTORY'!F$5,Directory[#Headers],0))</f>
        <v/>
      </c>
      <c r="G353" s="129" t="str">
        <f>INDEX(Directory[],MATCH(tbl_deal[[#This Row],[Index]],Directory[Index],0),MATCH('DEAL DIRECTORY'!G$5,Directory[#Headers],0))</f>
        <v>Prosperity</v>
      </c>
      <c r="H353" s="135" t="str">
        <f>IF(tbl_deal[[#This Row],[FolderPath]]="","",HYPERLINK(tbl_deal[[#This Row],[FolderPath]],"📂"))</f>
        <v/>
      </c>
      <c r="I353" s="129" t="str">
        <f>INDEX(Directory[],MATCH(tbl_deal[[#This Row],[Index]],Directory[Index],0),MATCH('DEAL DIRECTORY'!I$5,Directory[#Headers],0))</f>
        <v>JBR</v>
      </c>
      <c r="J353" s="129" t="str">
        <f>INDEX(Directory[],MATCH(tbl_deal[[#This Row],[Index]],Directory[Index],0),MATCH('DEAL DIRECTORY'!J$5,Directory[#Headers],0))</f>
        <v>n/a</v>
      </c>
      <c r="K353" s="129" t="str">
        <f>INDEX(Directory[],MATCH(tbl_deal[[#This Row],[Index]],Directory[Index],0),MATCH('DEAL DIRECTORY'!K$5,Directory[#Headers],0))</f>
        <v>n/a</v>
      </c>
      <c r="L353" s="129">
        <f>INDEX(Directory[],MATCH(tbl_deal[[#This Row],[Index]],Directory[Index],0),MATCH('DEAL DIRECTORY'!L$5,Directory[#Headers],0))</f>
        <v>1</v>
      </c>
      <c r="M353" s="129" t="str">
        <f>INDEX(Directory[],MATCH(tbl_deal[[#This Row],[Index]],Directory[Index],0),MATCH('DEAL DIRECTORY'!M$5,Directory[#Headers],0))</f>
        <v>北京海国鑫泰</v>
      </c>
      <c r="N353" s="129" t="str">
        <f>INDEX(Directory[],MATCH(tbl_deal[[#This Row],[Index]],Directory[Index],0),MATCH('DEAL DIRECTORY'!N$5,Directory[#Headers],0))</f>
        <v>--/BBB/--</v>
      </c>
      <c r="O353" s="129" t="str">
        <f>INDEX(Directory[],MATCH(tbl_deal[[#This Row],[Index]],Directory[Index],0),MATCH('DEAL DIRECTORY'!O$5,Directory[#Headers],0))</f>
        <v>USD</v>
      </c>
      <c r="P353" s="129">
        <f>INDEX(Directory[],MATCH(tbl_deal[[#This Row],[Index]],Directory[Index],0),MATCH('DEAL DIRECTORY'!P$5,Directory[#Headers],0))</f>
        <v>5</v>
      </c>
      <c r="Q353" s="129" t="str">
        <f>INDEX(Directory[],MATCH(tbl_deal[[#This Row],[Index]],Directory[Index],0),MATCH('DEAL DIRECTORY'!Q$5,Directory[#Headers],0))</f>
        <v>3</v>
      </c>
      <c r="R353" s="129" t="str">
        <f>INDEX(Directory[],MATCH(tbl_deal[[#This Row],[Index]],Directory[Index],0),MATCH('DEAL DIRECTORY'!R$5,Directory[#Headers],0))</f>
        <v>4.3%</v>
      </c>
      <c r="S353" s="129" t="str">
        <f>INDEX(Directory[],MATCH(tbl_deal[[#This Row],[Index]],Directory[Index],0),MATCH('DEAL DIRECTORY'!S$5,Directory[#Headers],0))</f>
        <v>--</v>
      </c>
      <c r="T353" s="129" t="str">
        <f>INDEX(Directory[],MATCH(tbl_deal[[#This Row],[Index]],Directory[Index],0),MATCH('DEAL DIRECTORY'!T$5,Directory[#Headers],0))</f>
        <v>n/a</v>
      </c>
      <c r="U353" s="129" t="str">
        <f>INDEX(Directory[],MATCH(tbl_deal[[#This Row],[Index]],Directory[Index],0),MATCH('DEAL DIRECTORY'!U$5,Directory[#Headers],0))</f>
        <v>--</v>
      </c>
      <c r="V353" s="131">
        <f>INDEX(Directory[],MATCH(tbl_deal[[#This Row],[Index]],Directory[Index],0),MATCH('DEAL DIRECTORY'!V$5,Directory[#Headers],0))</f>
        <v>0</v>
      </c>
      <c r="W353" s="129" t="str">
        <f>INDEX(Directory[],MATCH(tbl_deal[[#This Row],[Index]],Directory[Index],0),MATCH('DEAL DIRECTORY'!W$5,Directory[#Headers],0))</f>
        <v>担保</v>
      </c>
      <c r="X353" s="129" t="str">
        <f>INDEX(Directory[],MATCH(tbl_deal[[#This Row],[Index]],Directory[Index],0),MATCH('DEAL DIRECTORY'!X$5,Directory[#Headers],0))</f>
        <v>--</v>
      </c>
      <c r="Y353" s="129" t="str">
        <f>INDEX(Directory[],MATCH(tbl_deal[[#This Row],[Index]],Directory[Index],0),MATCH('DEAL DIRECTORY'!Y$5,Directory[#Headers],0))</f>
        <v>港交所</v>
      </c>
      <c r="Z353" s="129" t="str">
        <f>INDEX(Directory[],MATCH(tbl_deal[[#This Row],[Index]],Directory[Index],0),MATCH('DEAL DIRECTORY'!Z$5,Directory[#Headers],0))</f>
        <v/>
      </c>
      <c r="AA353" s="129" t="str">
        <f>INDEX(Directory[],MATCH(tbl_deal[[#This Row],[Index]],Directory[Index],0),MATCH('DEAL DIRECTORY'!AA$5,Directory[#Headers],0))</f>
        <v/>
      </c>
      <c r="AB353" s="129" t="str">
        <f>INDEX(Directory[],MATCH(tbl_deal[[#This Row],[Index]],Directory[Index],0),MATCH('DEAL DIRECTORY'!AB$5,Directory[#Headers],0))</f>
        <v>BISL,港分</v>
      </c>
      <c r="AC353" s="129" t="str">
        <f>INDEX(Directory[],MATCH(tbl_deal[[#This Row],[Index]],Directory[Index],0),MATCH('DEAL DIRECTORY'!AC$5,Directory[#Headers],0))</f>
        <v>--</v>
      </c>
      <c r="AD353" s="129" t="str">
        <f>INDEX(Directory[],MATCH(tbl_deal[[#This Row],[Index]],Directory[Index],0),MATCH('DEAL DIRECTORY'!AD$5,Directory[#Headers],0))</f>
        <v>--</v>
      </c>
      <c r="AE353" s="129" t="str">
        <f>INDEX(Directory[],MATCH(tbl_deal[[#This Row],[Index]],Directory[Index],0),MATCH('DEAL DIRECTORY'!AE$5,Directory[#Headers],0))</f>
        <v>--</v>
      </c>
      <c r="AF353" s="129" t="str">
        <f>INDEX(Directory[],MATCH(tbl_deal[[#This Row],[Index]],Directory[Index],0),MATCH('DEAL DIRECTORY'!AF$5,Directory[#Headers],0))</f>
        <v>Y</v>
      </c>
      <c r="AG353" s="129" t="str">
        <f>INDEX(Directory[],MATCH(tbl_deal[[#This Row],[Index]],Directory[Index],0),MATCH('DEAL DIRECTORY'!AG$5,Directory[#Headers],0))</f>
        <v>北京市海淀区国有资产投资集团有限公司</v>
      </c>
      <c r="AH353" s="129" t="str">
        <f>INDEX(Directory[],MATCH(tbl_deal[[#This Row],[Index]],Directory[Index],0),MATCH('DEAL DIRECTORY'!AH$5,Directory[#Headers],0))</f>
        <v>n/a</v>
      </c>
      <c r="AI353" s="129" t="str">
        <f>INDEX(Directory[],MATCH(tbl_deal[[#This Row],[Index]],Directory[Index],0),MATCH('DEAL DIRECTORY'!AI$5,Directory[#Headers],0))</f>
        <v>n/a</v>
      </c>
      <c r="AJ353" s="129" t="str">
        <f>INDEX(Directory[],MATCH(tbl_deal[[#This Row],[Index]],Directory[Index],0),MATCH('DEAL DIRECTORY'!AJ$5,Directory[#Headers],0))</f>
        <v>北京</v>
      </c>
      <c r="AK353" s="129" t="str">
        <f>INDEX(Directory[],MATCH(tbl_deal[[#This Row],[Index]],Directory[Index],0),MATCH('DEAL DIRECTORY'!AK$5,Directory[#Headers],0))</f>
        <v>海淀区</v>
      </c>
      <c r="AL353" s="129" t="str">
        <f>INDEX(Directory[],MATCH(tbl_deal[[#This Row],[Index]],Directory[Index],0),MATCH('DEAL DIRECTORY'!AL$5,Directory[#Headers],0))</f>
        <v>--</v>
      </c>
      <c r="AM353" s="129" t="str">
        <f>INDEX(Directory[],MATCH(tbl_deal[[#This Row],[Index]],Directory[Index],0),MATCH('DEAL DIRECTORY'!AM$5,Directory[#Headers],0))</f>
        <v>--</v>
      </c>
      <c r="AN353" s="129" t="str">
        <f>INDEX(Directory[],MATCH(tbl_deal[[#This Row],[Index]],Directory[Index],0),MATCH('DEAL DIRECTORY'!AN$5,Directory[#Headers],0))</f>
        <v>--</v>
      </c>
      <c r="AO353" s="132" t="str">
        <f>IF(ISBLANK(INDEX(Directory[],MATCH(tbl_deal[[#This Row],[Index]],Directory[Index],0),MATCH('DEAL DIRECTORY'!AO$5,Directory[#Headers],0))),"--",INDEX(Directory[],MATCH(tbl_deal[[#This Row],[Index]],Directory[Index],0),MATCH('DEAL DIRECTORY'!AO$5,Directory[#Headers],0)))</f>
        <v>--</v>
      </c>
      <c r="AP353" s="129">
        <f>INDEX(Directory[],MATCH(tbl_deal[[#This Row],[Index]],Directory[Index],0),MATCH('DEAL DIRECTORY'!AP$5,Directory[#Headers],0))</f>
        <v>5</v>
      </c>
      <c r="AQ353" s="129">
        <f>INDEX(Directory[],MATCH(tbl_deal[[#This Row],[Index]],Directory[Index],0),MATCH('DEAL DIRECTORY'!AQ$5,Directory[#Headers],0))</f>
        <v>35.590000000000003</v>
      </c>
      <c r="AR353" s="129">
        <f>INDEX(Directory[],MATCH(tbl_deal[[#This Row],[Index]],Directory[Index],0),MATCH('DEAL DIRECTORY'!AR$5,Directory[#Headers],0))</f>
        <v>39.063000000000002</v>
      </c>
      <c r="AS353" s="129" t="str">
        <f>INDEX(Directory[],MATCH(tbl_deal[[#This Row],[Index]],Directory[Index],0),MATCH('DEAL DIRECTORY'!AS$5,Directory[#Headers],0))</f>
        <v>地方国企</v>
      </c>
      <c r="AT353" s="129" t="str">
        <f>INDEX(Directory[],MATCH(tbl_deal[[#This Row],[Index]],Directory[Index],0),MATCH('DEAL DIRECTORY'!AT$5,Directory[#Headers],0))</f>
        <v>地方平台</v>
      </c>
      <c r="AU353" s="129" t="str">
        <f>INDEX(Directory[],MATCH(tbl_deal[[#This Row],[Index]],Directory[Index],0),MATCH('DEAL DIRECTORY'!AU$5,Directory[#Headers],0))</f>
        <v>--</v>
      </c>
      <c r="AV353" s="129" t="str">
        <f>INDEX(Directory[],MATCH(tbl_deal[[#This Row],[Index]],Directory[Index],0),MATCH('DEAL DIRECTORY'!AV$5,Directory[#Headers],0))</f>
        <v>担保</v>
      </c>
      <c r="AW353" s="129" t="str">
        <f>INDEX(Directory[],MATCH(tbl_deal[[#This Row],[Index]],Directory[Index],0),MATCH('DEAL DIRECTORY'!AW$5,Directory[#Headers],0))</f>
        <v>投资级</v>
      </c>
      <c r="AX353" s="129" t="str">
        <f>INDEX(Directory[],MATCH(tbl_deal[[#This Row],[Index]],Directory[Index],0),MATCH('DEAL DIRECTORY'!AX$5,Directory[#Headers],0))</f>
        <v>3-5亿</v>
      </c>
      <c r="AY353" s="133" t="str">
        <f>INDEX(Directory[],MATCH(tbl_deal[[#This Row],[Index]],Directory[Index],0),MATCH('DEAL DIRECTORY'!AY$5,Directory[#Headers],0))</f>
        <v>19年</v>
      </c>
      <c r="AZ353" s="129" t="str">
        <f>INDEX(Directory[],MATCH(tbl_deal[[#This Row],[Index]],Directory[Index],0),MATCH('DEAL DIRECTORY'!AZ$5,Directory[#Headers],0))</f>
        <v>Q3</v>
      </c>
      <c r="BA353" s="129" t="str">
        <f>INDEX(Directory[],MATCH(tbl_deal[[#This Row],[Index]],Directory[Index],0),MATCH('DEAL DIRECTORY'!BA$5,Directory[#Headers],0))</f>
        <v>09月</v>
      </c>
      <c r="BB353" s="129" t="str">
        <f>INDEX(Directory[],MATCH(tbl_deal[[#This Row],[Index]],Directory[Index],0),MATCH('DEAL DIRECTORY'!BB$5,Directory[#Headers],0))</f>
        <v>SOE Creds</v>
      </c>
      <c r="BC353" s="129" t="str">
        <f>INDEX(Directory[],MATCH(tbl_deal[[#This Row],[Index]],Directory[Index],0),MATCH('DEAL DIRECTORY'!BC$5,Directory[#Headers],0))</f>
        <v>HAIGUO XINTAI CAPITAL LTD</v>
      </c>
      <c r="BD353" s="129" t="str">
        <f>INDEX(Directory[],MATCH(tbl_deal[[#This Row],[Index]],Directory[Index],0),MATCH('DEAL DIRECTORY'!BD$5,Directory[#Headers],0))</f>
        <v>XS2017302527</v>
      </c>
      <c r="BE353" s="137" t="str">
        <f>INDEX(Directory[],MATCH(tbl_deal[[#This Row],[Index]],Directory[Index],0),MATCH('DEAL DIRECTORY'!BE$5,Directory[#Headers],0))</f>
        <v>19年09月</v>
      </c>
      <c r="BF353" s="137" t="str">
        <f>INDEX(Directory[],MATCH(tbl_deal[[#This Row],[Index]],Directory[Index],0),MATCH('DEAL DIRECTORY'!BF$5,Directory[#Headers],0))</f>
        <v>北京海国鑫泰</v>
      </c>
      <c r="BG353" s="137" t="str">
        <f>INDEX(Directory[],MATCH(tbl_deal[[#This Row],[Index]],Directory[Index],0),MATCH('DEAL DIRECTORY'!BG$5,Directory[#Headers],0))</f>
        <v>--/BBB/--</v>
      </c>
      <c r="BH353" s="137" t="str">
        <f>INDEX(Directory[],MATCH(tbl_deal[[#This Row],[Index]],Directory[Index],0),MATCH('DEAL DIRECTORY'!BH$5,Directory[#Headers],0))</f>
        <v>高级债</v>
      </c>
      <c r="BI353" s="137" t="str">
        <f>INDEX(Directory[],MATCH(tbl_deal[[#This Row],[Index]],Directory[Index],0),MATCH('DEAL DIRECTORY'!BI$5,Directory[#Headers],0))</f>
        <v>5亿美元</v>
      </c>
      <c r="BJ353" s="137" t="str">
        <f>INDEX(Directory[],MATCH(tbl_deal[[#This Row],[Index]],Directory[Index],0),MATCH('DEAL DIRECTORY'!BJ$5,Directory[#Headers],0))</f>
        <v>3年</v>
      </c>
      <c r="BK353" s="137" t="str">
        <f>INDEX(Directory[],MATCH(tbl_deal[[#This Row],[Index]],Directory[Index],0),MATCH('DEAL DIRECTORY'!BK$5,Directory[#Headers],0))</f>
        <v>4.3%</v>
      </c>
      <c r="BL353" s="137" t="str">
        <f>INDEX(Directory[],MATCH(tbl_deal[[#This Row],[Index]],Directory[Index],0),MATCH('DEAL DIRECTORY'!BL$5,Directory[#Headers],0))</f>
        <v>账簿管理人</v>
      </c>
      <c r="BM353" s="129" t="str">
        <f>INDEX(Directory[],MATCH(tbl_deal[[#This Row],[Index]],Directory[Index],0),MATCH('DEAL DIRECTORY'!BM$5,Directory[#Headers],0))</f>
        <v/>
      </c>
      <c r="BN353" s="4"/>
      <c r="BO353" s="4"/>
      <c r="BP353" s="4"/>
    </row>
    <row r="354" spans="3:68" ht="20.25" customHeight="1" x14ac:dyDescent="0.25">
      <c r="C354" s="129">
        <f>Directory[[#This Row],[Index]]</f>
        <v>117</v>
      </c>
      <c r="D354" s="130">
        <f>INDEX(Directory[],MATCH(tbl_deal[[#This Row],[Index]],Directory[Index],0),MATCH('DEAL DIRECTORY'!D$5,Directory[#Headers],0))</f>
        <v>43727</v>
      </c>
      <c r="E354" s="129" t="str">
        <f>INDEX(Directory[],MATCH(tbl_deal[[#This Row],[Index]],Directory[Index],0),MATCH('DEAL DIRECTORY'!E$5,Directory[#Headers],0))</f>
        <v/>
      </c>
      <c r="F354" s="129" t="str">
        <f>INDEX(Directory[],MATCH(tbl_deal[[#This Row],[Index]],Directory[Index],0),MATCH('DEAL DIRECTORY'!F$5,Directory[#Headers],0))</f>
        <v/>
      </c>
      <c r="G354" s="129" t="str">
        <f>INDEX(Directory[],MATCH(tbl_deal[[#This Row],[Index]],Directory[Index],0),MATCH('DEAL DIRECTORY'!G$5,Directory[#Headers],0))</f>
        <v>Silkroad</v>
      </c>
      <c r="H354" s="135" t="str">
        <f>IF(tbl_deal[[#This Row],[FolderPath]]="","",HYPERLINK(tbl_deal[[#This Row],[FolderPath]],"📂"))</f>
        <v/>
      </c>
      <c r="I354" s="129" t="str">
        <f>INDEX(Directory[],MATCH(tbl_deal[[#This Row],[Index]],Directory[Index],0),MATCH('DEAL DIRECTORY'!I$5,Directory[#Headers],0))</f>
        <v>JBR</v>
      </c>
      <c r="J354" s="129" t="str">
        <f>INDEX(Directory[],MATCH(tbl_deal[[#This Row],[Index]],Directory[Index],0),MATCH('DEAL DIRECTORY'!J$5,Directory[#Headers],0))</f>
        <v>n/a</v>
      </c>
      <c r="K354" s="129" t="str">
        <f>INDEX(Directory[],MATCH(tbl_deal[[#This Row],[Index]],Directory[Index],0),MATCH('DEAL DIRECTORY'!K$5,Directory[#Headers],0))</f>
        <v>n/a</v>
      </c>
      <c r="L354" s="129">
        <f>INDEX(Directory[],MATCH(tbl_deal[[#This Row],[Index]],Directory[Index],0),MATCH('DEAL DIRECTORY'!L$5,Directory[#Headers],0))</f>
        <v>1</v>
      </c>
      <c r="M354" s="129" t="str">
        <f>INDEX(Directory[],MATCH(tbl_deal[[#This Row],[Index]],Directory[Index],0),MATCH('DEAL DIRECTORY'!M$5,Directory[#Headers],0))</f>
        <v>重庆国际物流园</v>
      </c>
      <c r="N354" s="129" t="str">
        <f>INDEX(Directory[],MATCH(tbl_deal[[#This Row],[Index]],Directory[Index],0),MATCH('DEAL DIRECTORY'!N$5,Directory[#Headers],0))</f>
        <v>--/--/BBB</v>
      </c>
      <c r="O354" s="129" t="str">
        <f>INDEX(Directory[],MATCH(tbl_deal[[#This Row],[Index]],Directory[Index],0),MATCH('DEAL DIRECTORY'!O$5,Directory[#Headers],0))</f>
        <v>USD</v>
      </c>
      <c r="P354" s="129">
        <f>INDEX(Directory[],MATCH(tbl_deal[[#This Row],[Index]],Directory[Index],0),MATCH('DEAL DIRECTORY'!P$5,Directory[#Headers],0))</f>
        <v>5</v>
      </c>
      <c r="Q354" s="129" t="str">
        <f>INDEX(Directory[],MATCH(tbl_deal[[#This Row],[Index]],Directory[Index],0),MATCH('DEAL DIRECTORY'!Q$5,Directory[#Headers],0))</f>
        <v>5</v>
      </c>
      <c r="R354" s="129" t="str">
        <f>INDEX(Directory[],MATCH(tbl_deal[[#This Row],[Index]],Directory[Index],0),MATCH('DEAL DIRECTORY'!R$5,Directory[#Headers],0))</f>
        <v>4.3%</v>
      </c>
      <c r="S354" s="129" t="str">
        <f>INDEX(Directory[],MATCH(tbl_deal[[#This Row],[Index]],Directory[Index],0),MATCH('DEAL DIRECTORY'!S$5,Directory[#Headers],0))</f>
        <v>--</v>
      </c>
      <c r="T354" s="129" t="str">
        <f>INDEX(Directory[],MATCH(tbl_deal[[#This Row],[Index]],Directory[Index],0),MATCH('DEAL DIRECTORY'!T$5,Directory[#Headers],0))</f>
        <v>n/a</v>
      </c>
      <c r="U354" s="129" t="str">
        <f>INDEX(Directory[],MATCH(tbl_deal[[#This Row],[Index]],Directory[Index],0),MATCH('DEAL DIRECTORY'!U$5,Directory[#Headers],0))</f>
        <v>--</v>
      </c>
      <c r="V354" s="131">
        <f>INDEX(Directory[],MATCH(tbl_deal[[#This Row],[Index]],Directory[Index],0),MATCH('DEAL DIRECTORY'!V$5,Directory[#Headers],0))</f>
        <v>0</v>
      </c>
      <c r="W354" s="129" t="str">
        <f>INDEX(Directory[],MATCH(tbl_deal[[#This Row],[Index]],Directory[Index],0),MATCH('DEAL DIRECTORY'!W$5,Directory[#Headers],0))</f>
        <v>直发</v>
      </c>
      <c r="X354" s="129" t="str">
        <f>INDEX(Directory[],MATCH(tbl_deal[[#This Row],[Index]],Directory[Index],0),MATCH('DEAL DIRECTORY'!X$5,Directory[#Headers],0))</f>
        <v>--</v>
      </c>
      <c r="Y354" s="129" t="str">
        <f>INDEX(Directory[],MATCH(tbl_deal[[#This Row],[Index]],Directory[Index],0),MATCH('DEAL DIRECTORY'!Y$5,Directory[#Headers],0))</f>
        <v>新交所</v>
      </c>
      <c r="Z354" s="129" t="str">
        <f>INDEX(Directory[],MATCH(tbl_deal[[#This Row],[Index]],Directory[Index],0),MATCH('DEAL DIRECTORY'!Z$5,Directory[#Headers],0))</f>
        <v/>
      </c>
      <c r="AA354" s="129" t="str">
        <f>INDEX(Directory[],MATCH(tbl_deal[[#This Row],[Index]],Directory[Index],0),MATCH('DEAL DIRECTORY'!AA$5,Directory[#Headers],0))</f>
        <v/>
      </c>
      <c r="AB354" s="129" t="str">
        <f>INDEX(Directory[],MATCH(tbl_deal[[#This Row],[Index]],Directory[Index],0),MATCH('DEAL DIRECTORY'!AB$5,Directory[#Headers],0))</f>
        <v>BISL,港分</v>
      </c>
      <c r="AC354" s="129" t="str">
        <f>INDEX(Directory[],MATCH(tbl_deal[[#This Row],[Index]],Directory[Index],0),MATCH('DEAL DIRECTORY'!AC$5,Directory[#Headers],0))</f>
        <v>--</v>
      </c>
      <c r="AD354" s="129" t="str">
        <f>INDEX(Directory[],MATCH(tbl_deal[[#This Row],[Index]],Directory[Index],0),MATCH('DEAL DIRECTORY'!AD$5,Directory[#Headers],0))</f>
        <v>--</v>
      </c>
      <c r="AE354" s="129" t="str">
        <f>INDEX(Directory[],MATCH(tbl_deal[[#This Row],[Index]],Directory[Index],0),MATCH('DEAL DIRECTORY'!AE$5,Directory[#Headers],0))</f>
        <v>--</v>
      </c>
      <c r="AF354" s="129" t="str">
        <f>INDEX(Directory[],MATCH(tbl_deal[[#This Row],[Index]],Directory[Index],0),MATCH('DEAL DIRECTORY'!AF$5,Directory[#Headers],0))</f>
        <v>N</v>
      </c>
      <c r="AG354" s="129" t="str">
        <f>INDEX(Directory[],MATCH(tbl_deal[[#This Row],[Index]],Directory[Index],0),MATCH('DEAL DIRECTORY'!AG$5,Directory[#Headers],0))</f>
        <v>重庆国际物流枢纽园区建设有限责任公司</v>
      </c>
      <c r="AH354" s="129" t="str">
        <f>INDEX(Directory[],MATCH(tbl_deal[[#This Row],[Index]],Directory[Index],0),MATCH('DEAL DIRECTORY'!AH$5,Directory[#Headers],0))</f>
        <v>n/a</v>
      </c>
      <c r="AI354" s="129" t="str">
        <f>INDEX(Directory[],MATCH(tbl_deal[[#This Row],[Index]],Directory[Index],0),MATCH('DEAL DIRECTORY'!AI$5,Directory[#Headers],0))</f>
        <v>n/a</v>
      </c>
      <c r="AJ354" s="129" t="str">
        <f>INDEX(Directory[],MATCH(tbl_deal[[#This Row],[Index]],Directory[Index],0),MATCH('DEAL DIRECTORY'!AJ$5,Directory[#Headers],0))</f>
        <v>重庆</v>
      </c>
      <c r="AK354" s="129" t="str">
        <f>INDEX(Directory[],MATCH(tbl_deal[[#This Row],[Index]],Directory[Index],0),MATCH('DEAL DIRECTORY'!AK$5,Directory[#Headers],0))</f>
        <v>沙坪坝区</v>
      </c>
      <c r="AL354" s="129" t="str">
        <f>INDEX(Directory[],MATCH(tbl_deal[[#This Row],[Index]],Directory[Index],0),MATCH('DEAL DIRECTORY'!AL$5,Directory[#Headers],0))</f>
        <v>--</v>
      </c>
      <c r="AM354" s="129" t="str">
        <f>INDEX(Directory[],MATCH(tbl_deal[[#This Row],[Index]],Directory[Index],0),MATCH('DEAL DIRECTORY'!AM$5,Directory[#Headers],0))</f>
        <v>--</v>
      </c>
      <c r="AN354" s="129" t="str">
        <f>INDEX(Directory[],MATCH(tbl_deal[[#This Row],[Index]],Directory[Index],0),MATCH('DEAL DIRECTORY'!AN$5,Directory[#Headers],0))</f>
        <v>--</v>
      </c>
      <c r="AO354" s="132">
        <f>IF(ISBLANK(INDEX(Directory[],MATCH(tbl_deal[[#This Row],[Index]],Directory[Index],0),MATCH('DEAL DIRECTORY'!AO$5,Directory[#Headers],0))),"--",INDEX(Directory[],MATCH(tbl_deal[[#This Row],[Index]],Directory[Index],0),MATCH('DEAL DIRECTORY'!AO$5,Directory[#Headers],0)))</f>
        <v>3200</v>
      </c>
      <c r="AP354" s="129">
        <f>INDEX(Directory[],MATCH(tbl_deal[[#This Row],[Index]],Directory[Index],0),MATCH('DEAL DIRECTORY'!AP$5,Directory[#Headers],0))</f>
        <v>5</v>
      </c>
      <c r="AQ354" s="129">
        <f>INDEX(Directory[],MATCH(tbl_deal[[#This Row],[Index]],Directory[Index],0),MATCH('DEAL DIRECTORY'!AQ$5,Directory[#Headers],0))</f>
        <v>35.482999999999997</v>
      </c>
      <c r="AR354" s="129">
        <f>INDEX(Directory[],MATCH(tbl_deal[[#This Row],[Index]],Directory[Index],0),MATCH('DEAL DIRECTORY'!AR$5,Directory[#Headers],0))</f>
        <v>39.063000000000002</v>
      </c>
      <c r="AS354" s="129" t="str">
        <f>INDEX(Directory[],MATCH(tbl_deal[[#This Row],[Index]],Directory[Index],0),MATCH('DEAL DIRECTORY'!AS$5,Directory[#Headers],0))</f>
        <v>地方国企</v>
      </c>
      <c r="AT354" s="129" t="str">
        <f>INDEX(Directory[],MATCH(tbl_deal[[#This Row],[Index]],Directory[Index],0),MATCH('DEAL DIRECTORY'!AT$5,Directory[#Headers],0))</f>
        <v>地方平台</v>
      </c>
      <c r="AU354" s="129" t="str">
        <f>INDEX(Directory[],MATCH(tbl_deal[[#This Row],[Index]],Directory[Index],0),MATCH('DEAL DIRECTORY'!AU$5,Directory[#Headers],0))</f>
        <v>园区</v>
      </c>
      <c r="AV354" s="129" t="str">
        <f>INDEX(Directory[],MATCH(tbl_deal[[#This Row],[Index]],Directory[Index],0),MATCH('DEAL DIRECTORY'!AV$5,Directory[#Headers],0))</f>
        <v>直发</v>
      </c>
      <c r="AW354" s="129" t="str">
        <f>INDEX(Directory[],MATCH(tbl_deal[[#This Row],[Index]],Directory[Index],0),MATCH('DEAL DIRECTORY'!AW$5,Directory[#Headers],0))</f>
        <v>投资级</v>
      </c>
      <c r="AX354" s="129" t="str">
        <f>INDEX(Directory[],MATCH(tbl_deal[[#This Row],[Index]],Directory[Index],0),MATCH('DEAL DIRECTORY'!AX$5,Directory[#Headers],0))</f>
        <v>3-5亿</v>
      </c>
      <c r="AY354" s="133" t="str">
        <f>INDEX(Directory[],MATCH(tbl_deal[[#This Row],[Index]],Directory[Index],0),MATCH('DEAL DIRECTORY'!AY$5,Directory[#Headers],0))</f>
        <v>19年</v>
      </c>
      <c r="AZ354" s="129" t="str">
        <f>INDEX(Directory[],MATCH(tbl_deal[[#This Row],[Index]],Directory[Index],0),MATCH('DEAL DIRECTORY'!AZ$5,Directory[#Headers],0))</f>
        <v>Q3</v>
      </c>
      <c r="BA354" s="129" t="str">
        <f>INDEX(Directory[],MATCH(tbl_deal[[#This Row],[Index]],Directory[Index],0),MATCH('DEAL DIRECTORY'!BA$5,Directory[#Headers],0))</f>
        <v>09月</v>
      </c>
      <c r="BB354" s="129" t="str">
        <f>INDEX(Directory[],MATCH(tbl_deal[[#This Row],[Index]],Directory[Index],0),MATCH('DEAL DIRECTORY'!BB$5,Directory[#Headers],0))</f>
        <v>SOE Creds</v>
      </c>
      <c r="BC354" s="129" t="str">
        <f>INDEX(Directory[],MATCH(tbl_deal[[#This Row],[Index]],Directory[Index],0),MATCH('DEAL DIRECTORY'!BC$5,Directory[#Headers],0))</f>
        <v>CHONGQING INTERNATIONAL LOGISTICS HUB PARK CONSTRUCTION CO LTD</v>
      </c>
      <c r="BD354" s="129" t="str">
        <f>INDEX(Directory[],MATCH(tbl_deal[[#This Row],[Index]],Directory[Index],0),MATCH('DEAL DIRECTORY'!BD$5,Directory[#Headers],0))</f>
        <v>XS2050594238</v>
      </c>
      <c r="BE354" s="137" t="str">
        <f>INDEX(Directory[],MATCH(tbl_deal[[#This Row],[Index]],Directory[Index],0),MATCH('DEAL DIRECTORY'!BE$5,Directory[#Headers],0))</f>
        <v>19年09月</v>
      </c>
      <c r="BF354" s="137" t="str">
        <f>INDEX(Directory[],MATCH(tbl_deal[[#This Row],[Index]],Directory[Index],0),MATCH('DEAL DIRECTORY'!BF$5,Directory[#Headers],0))</f>
        <v>重庆国际物流园</v>
      </c>
      <c r="BG354" s="137" t="str">
        <f>INDEX(Directory[],MATCH(tbl_deal[[#This Row],[Index]],Directory[Index],0),MATCH('DEAL DIRECTORY'!BG$5,Directory[#Headers],0))</f>
        <v>--/--/BBB</v>
      </c>
      <c r="BH354" s="137" t="str">
        <f>INDEX(Directory[],MATCH(tbl_deal[[#This Row],[Index]],Directory[Index],0),MATCH('DEAL DIRECTORY'!BH$5,Directory[#Headers],0))</f>
        <v>高级债</v>
      </c>
      <c r="BI354" s="137" t="str">
        <f>INDEX(Directory[],MATCH(tbl_deal[[#This Row],[Index]],Directory[Index],0),MATCH('DEAL DIRECTORY'!BI$5,Directory[#Headers],0))</f>
        <v>5亿美元</v>
      </c>
      <c r="BJ354" s="137" t="str">
        <f>INDEX(Directory[],MATCH(tbl_deal[[#This Row],[Index]],Directory[Index],0),MATCH('DEAL DIRECTORY'!BJ$5,Directory[#Headers],0))</f>
        <v>5年</v>
      </c>
      <c r="BK354" s="137" t="str">
        <f>INDEX(Directory[],MATCH(tbl_deal[[#This Row],[Index]],Directory[Index],0),MATCH('DEAL DIRECTORY'!BK$5,Directory[#Headers],0))</f>
        <v>4.3%</v>
      </c>
      <c r="BL354" s="137" t="str">
        <f>INDEX(Directory[],MATCH(tbl_deal[[#This Row],[Index]],Directory[Index],0),MATCH('DEAL DIRECTORY'!BL$5,Directory[#Headers],0))</f>
        <v>账簿管理人</v>
      </c>
      <c r="BM354" s="129" t="str">
        <f>INDEX(Directory[],MATCH(tbl_deal[[#This Row],[Index]],Directory[Index],0),MATCH('DEAL DIRECTORY'!BM$5,Directory[#Headers],0))</f>
        <v/>
      </c>
      <c r="BN354" s="4"/>
      <c r="BO354" s="4"/>
      <c r="BP354" s="4"/>
    </row>
    <row r="355" spans="3:68" ht="20.25" customHeight="1" x14ac:dyDescent="0.25">
      <c r="C355" s="129">
        <f>Directory[[#This Row],[Index]]</f>
        <v>116</v>
      </c>
      <c r="D355" s="130">
        <f>INDEX(Directory[],MATCH(tbl_deal[[#This Row],[Index]],Directory[Index],0),MATCH('DEAL DIRECTORY'!D$5,Directory[#Headers],0))</f>
        <v>43726</v>
      </c>
      <c r="E355" s="129" t="str">
        <f>INDEX(Directory[],MATCH(tbl_deal[[#This Row],[Index]],Directory[Index],0),MATCH('DEAL DIRECTORY'!E$5,Directory[#Headers],0))</f>
        <v/>
      </c>
      <c r="F355" s="129" t="str">
        <f>INDEX(Directory[],MATCH(tbl_deal[[#This Row],[Index]],Directory[Index],0),MATCH('DEAL DIRECTORY'!F$5,Directory[#Headers],0))</f>
        <v/>
      </c>
      <c r="G355" s="129" t="str">
        <f>INDEX(Directory[],MATCH(tbl_deal[[#This Row],[Index]],Directory[Index],0),MATCH('DEAL DIRECTORY'!G$5,Directory[#Headers],0))</f>
        <v>Taishan VI</v>
      </c>
      <c r="H355" s="135" t="str">
        <f>IF(tbl_deal[[#This Row],[FolderPath]]="","",HYPERLINK(tbl_deal[[#This Row],[FolderPath]],"📂"))</f>
        <v/>
      </c>
      <c r="I355" s="129" t="str">
        <f>INDEX(Directory[],MATCH(tbl_deal[[#This Row],[Index]],Directory[Index],0),MATCH('DEAL DIRECTORY'!I$5,Directory[#Headers],0))</f>
        <v>JBR</v>
      </c>
      <c r="J355" s="129" t="str">
        <f>INDEX(Directory[],MATCH(tbl_deal[[#This Row],[Index]],Directory[Index],0),MATCH('DEAL DIRECTORY'!J$5,Directory[#Headers],0))</f>
        <v>n/a</v>
      </c>
      <c r="K355" s="129" t="str">
        <f>INDEX(Directory[],MATCH(tbl_deal[[#This Row],[Index]],Directory[Index],0),MATCH('DEAL DIRECTORY'!K$5,Directory[#Headers],0))</f>
        <v>n/a</v>
      </c>
      <c r="L355" s="129">
        <f>INDEX(Directory[],MATCH(tbl_deal[[#This Row],[Index]],Directory[Index],0),MATCH('DEAL DIRECTORY'!L$5,Directory[#Headers],0))</f>
        <v>1</v>
      </c>
      <c r="M355" s="129" t="str">
        <f>INDEX(Directory[],MATCH(tbl_deal[[#This Row],[Index]],Directory[Index],0),MATCH('DEAL DIRECTORY'!M$5,Directory[#Headers],0))</f>
        <v>山东钢铁</v>
      </c>
      <c r="N355" s="129" t="str">
        <f>INDEX(Directory[],MATCH(tbl_deal[[#This Row],[Index]],Directory[Index],0),MATCH('DEAL DIRECTORY'!N$5,Directory[#Headers],0))</f>
        <v>--/--/--</v>
      </c>
      <c r="O355" s="129" t="str">
        <f>INDEX(Directory[],MATCH(tbl_deal[[#This Row],[Index]],Directory[Index],0),MATCH('DEAL DIRECTORY'!O$5,Directory[#Headers],0))</f>
        <v>USD</v>
      </c>
      <c r="P355" s="129">
        <f>INDEX(Directory[],MATCH(tbl_deal[[#This Row],[Index]],Directory[Index],0),MATCH('DEAL DIRECTORY'!P$5,Directory[#Headers],0))</f>
        <v>5</v>
      </c>
      <c r="Q355" s="129" t="str">
        <f>INDEX(Directory[],MATCH(tbl_deal[[#This Row],[Index]],Directory[Index],0),MATCH('DEAL DIRECTORY'!Q$5,Directory[#Headers],0))</f>
        <v>3</v>
      </c>
      <c r="R355" s="129" t="str">
        <f>INDEX(Directory[],MATCH(tbl_deal[[#This Row],[Index]],Directory[Index],0),MATCH('DEAL DIRECTORY'!R$5,Directory[#Headers],0))</f>
        <v>6.85%</v>
      </c>
      <c r="S355" s="129" t="str">
        <f>INDEX(Directory[],MATCH(tbl_deal[[#This Row],[Index]],Directory[Index],0),MATCH('DEAL DIRECTORY'!S$5,Directory[#Headers],0))</f>
        <v>--</v>
      </c>
      <c r="T355" s="129" t="str">
        <f>INDEX(Directory[],MATCH(tbl_deal[[#This Row],[Index]],Directory[Index],0),MATCH('DEAL DIRECTORY'!T$5,Directory[#Headers],0))</f>
        <v>n/a</v>
      </c>
      <c r="U355" s="129" t="str">
        <f>INDEX(Directory[],MATCH(tbl_deal[[#This Row],[Index]],Directory[Index],0),MATCH('DEAL DIRECTORY'!U$5,Directory[#Headers],0))</f>
        <v>--</v>
      </c>
      <c r="V355" s="131">
        <f>INDEX(Directory[],MATCH(tbl_deal[[#This Row],[Index]],Directory[Index],0),MATCH('DEAL DIRECTORY'!V$5,Directory[#Headers],0))</f>
        <v>0</v>
      </c>
      <c r="W355" s="129" t="str">
        <f>INDEX(Directory[],MATCH(tbl_deal[[#This Row],[Index]],Directory[Index],0),MATCH('DEAL DIRECTORY'!W$5,Directory[#Headers],0))</f>
        <v>担保</v>
      </c>
      <c r="X355" s="129" t="str">
        <f>INDEX(Directory[],MATCH(tbl_deal[[#This Row],[Index]],Directory[Index],0),MATCH('DEAL DIRECTORY'!X$5,Directory[#Headers],0))</f>
        <v>--</v>
      </c>
      <c r="Y355" s="129" t="str">
        <f>INDEX(Directory[],MATCH(tbl_deal[[#This Row],[Index]],Directory[Index],0),MATCH('DEAL DIRECTORY'!Y$5,Directory[#Headers],0))</f>
        <v>港交所</v>
      </c>
      <c r="Z355" s="129" t="str">
        <f>INDEX(Directory[],MATCH(tbl_deal[[#This Row],[Index]],Directory[Index],0),MATCH('DEAL DIRECTORY'!Z$5,Directory[#Headers],0))</f>
        <v/>
      </c>
      <c r="AA355" s="129" t="str">
        <f>INDEX(Directory[],MATCH(tbl_deal[[#This Row],[Index]],Directory[Index],0),MATCH('DEAL DIRECTORY'!AA$5,Directory[#Headers],0))</f>
        <v/>
      </c>
      <c r="AB355" s="129" t="str">
        <f>INDEX(Directory[],MATCH(tbl_deal[[#This Row],[Index]],Directory[Index],0),MATCH('DEAL DIRECTORY'!AB$5,Directory[#Headers],0))</f>
        <v>BISL,港分</v>
      </c>
      <c r="AC355" s="129" t="str">
        <f>INDEX(Directory[],MATCH(tbl_deal[[#This Row],[Index]],Directory[Index],0),MATCH('DEAL DIRECTORY'!AC$5,Directory[#Headers],0))</f>
        <v>--</v>
      </c>
      <c r="AD355" s="129" t="str">
        <f>INDEX(Directory[],MATCH(tbl_deal[[#This Row],[Index]],Directory[Index],0),MATCH('DEAL DIRECTORY'!AD$5,Directory[#Headers],0))</f>
        <v>--</v>
      </c>
      <c r="AE355" s="129" t="str">
        <f>INDEX(Directory[],MATCH(tbl_deal[[#This Row],[Index]],Directory[Index],0),MATCH('DEAL DIRECTORY'!AE$5,Directory[#Headers],0))</f>
        <v>--</v>
      </c>
      <c r="AF355" s="129" t="str">
        <f>INDEX(Directory[],MATCH(tbl_deal[[#This Row],[Index]],Directory[Index],0),MATCH('DEAL DIRECTORY'!AF$5,Directory[#Headers],0))</f>
        <v>N</v>
      </c>
      <c r="AG355" s="129" t="str">
        <f>INDEX(Directory[],MATCH(tbl_deal[[#This Row],[Index]],Directory[Index],0),MATCH('DEAL DIRECTORY'!AG$5,Directory[#Headers],0))</f>
        <v>山东钢铁集团有限公司</v>
      </c>
      <c r="AH355" s="129" t="str">
        <f>INDEX(Directory[],MATCH(tbl_deal[[#This Row],[Index]],Directory[Index],0),MATCH('DEAL DIRECTORY'!AH$5,Directory[#Headers],0))</f>
        <v>n/a</v>
      </c>
      <c r="AI355" s="129" t="str">
        <f>INDEX(Directory[],MATCH(tbl_deal[[#This Row],[Index]],Directory[Index],0),MATCH('DEAL DIRECTORY'!AI$5,Directory[#Headers],0))</f>
        <v>n/a</v>
      </c>
      <c r="AJ355" s="129" t="str">
        <f>INDEX(Directory[],MATCH(tbl_deal[[#This Row],[Index]],Directory[Index],0),MATCH('DEAL DIRECTORY'!AJ$5,Directory[#Headers],0))</f>
        <v>山东</v>
      </c>
      <c r="AK355" s="129" t="str">
        <f>INDEX(Directory[],MATCH(tbl_deal[[#This Row],[Index]],Directory[Index],0),MATCH('DEAL DIRECTORY'!AK$5,Directory[#Headers],0))</f>
        <v>济南市</v>
      </c>
      <c r="AL355" s="129" t="str">
        <f>INDEX(Directory[],MATCH(tbl_deal[[#This Row],[Index]],Directory[Index],0),MATCH('DEAL DIRECTORY'!AL$5,Directory[#Headers],0))</f>
        <v>--</v>
      </c>
      <c r="AM355" s="129" t="str">
        <f>INDEX(Directory[],MATCH(tbl_deal[[#This Row],[Index]],Directory[Index],0),MATCH('DEAL DIRECTORY'!AM$5,Directory[#Headers],0))</f>
        <v>--</v>
      </c>
      <c r="AN355" s="129" t="str">
        <f>INDEX(Directory[],MATCH(tbl_deal[[#This Row],[Index]],Directory[Index],0),MATCH('DEAL DIRECTORY'!AN$5,Directory[#Headers],0))</f>
        <v>--</v>
      </c>
      <c r="AO355" s="132" t="str">
        <f>IF(ISBLANK(INDEX(Directory[],MATCH(tbl_deal[[#This Row],[Index]],Directory[Index],0),MATCH('DEAL DIRECTORY'!AO$5,Directory[#Headers],0))),"--",INDEX(Directory[],MATCH(tbl_deal[[#This Row],[Index]],Directory[Index],0),MATCH('DEAL DIRECTORY'!AO$5,Directory[#Headers],0)))</f>
        <v>--</v>
      </c>
      <c r="AP355" s="129">
        <f>INDEX(Directory[],MATCH(tbl_deal[[#This Row],[Index]],Directory[Index],0),MATCH('DEAL DIRECTORY'!AP$5,Directory[#Headers],0))</f>
        <v>5</v>
      </c>
      <c r="AQ355" s="129">
        <f>INDEX(Directory[],MATCH(tbl_deal[[#This Row],[Index]],Directory[Index],0),MATCH('DEAL DIRECTORY'!AQ$5,Directory[#Headers],0))</f>
        <v>35.43</v>
      </c>
      <c r="AR355" s="129">
        <f>INDEX(Directory[],MATCH(tbl_deal[[#This Row],[Index]],Directory[Index],0),MATCH('DEAL DIRECTORY'!AR$5,Directory[#Headers],0))</f>
        <v>39.063000000000002</v>
      </c>
      <c r="AS355" s="129" t="str">
        <f>INDEX(Directory[],MATCH(tbl_deal[[#This Row],[Index]],Directory[Index],0),MATCH('DEAL DIRECTORY'!AS$5,Directory[#Headers],0))</f>
        <v>地方国企</v>
      </c>
      <c r="AT355" s="129" t="str">
        <f>INDEX(Directory[],MATCH(tbl_deal[[#This Row],[Index]],Directory[Index],0),MATCH('DEAL DIRECTORY'!AT$5,Directory[#Headers],0))</f>
        <v>产业</v>
      </c>
      <c r="AU355" s="129" t="str">
        <f>INDEX(Directory[],MATCH(tbl_deal[[#This Row],[Index]],Directory[Index],0),MATCH('DEAL DIRECTORY'!AU$5,Directory[#Headers],0))</f>
        <v>--</v>
      </c>
      <c r="AV355" s="129" t="str">
        <f>INDEX(Directory[],MATCH(tbl_deal[[#This Row],[Index]],Directory[Index],0),MATCH('DEAL DIRECTORY'!AV$5,Directory[#Headers],0))</f>
        <v>担保</v>
      </c>
      <c r="AW355" s="129" t="str">
        <f>INDEX(Directory[],MATCH(tbl_deal[[#This Row],[Index]],Directory[Index],0),MATCH('DEAL DIRECTORY'!AW$5,Directory[#Headers],0))</f>
        <v>无评级</v>
      </c>
      <c r="AX355" s="129" t="str">
        <f>INDEX(Directory[],MATCH(tbl_deal[[#This Row],[Index]],Directory[Index],0),MATCH('DEAL DIRECTORY'!AX$5,Directory[#Headers],0))</f>
        <v>3-5亿</v>
      </c>
      <c r="AY355" s="133" t="str">
        <f>INDEX(Directory[],MATCH(tbl_deal[[#This Row],[Index]],Directory[Index],0),MATCH('DEAL DIRECTORY'!AY$5,Directory[#Headers],0))</f>
        <v>19年</v>
      </c>
      <c r="AZ355" s="129" t="str">
        <f>INDEX(Directory[],MATCH(tbl_deal[[#This Row],[Index]],Directory[Index],0),MATCH('DEAL DIRECTORY'!AZ$5,Directory[#Headers],0))</f>
        <v>Q3</v>
      </c>
      <c r="BA355" s="129" t="str">
        <f>INDEX(Directory[],MATCH(tbl_deal[[#This Row],[Index]],Directory[Index],0),MATCH('DEAL DIRECTORY'!BA$5,Directory[#Headers],0))</f>
        <v>09月</v>
      </c>
      <c r="BB355" s="129" t="str">
        <f>INDEX(Directory[],MATCH(tbl_deal[[#This Row],[Index]],Directory[Index],0),MATCH('DEAL DIRECTORY'!BB$5,Directory[#Headers],0))</f>
        <v>SOE Creds</v>
      </c>
      <c r="BC355" s="129" t="str">
        <f>INDEX(Directory[],MATCH(tbl_deal[[#This Row],[Index]],Directory[Index],0),MATCH('DEAL DIRECTORY'!BC$5,Directory[#Headers],0))</f>
        <v>SHANDONG IRON AND STEEL XINHENG INTERNATIONAL CO LTD</v>
      </c>
      <c r="BD355" s="129" t="str">
        <f>INDEX(Directory[],MATCH(tbl_deal[[#This Row],[Index]],Directory[Index],0),MATCH('DEAL DIRECTORY'!BD$5,Directory[#Headers],0))</f>
        <v>XS2050594071</v>
      </c>
      <c r="BE355" s="137" t="str">
        <f>INDEX(Directory[],MATCH(tbl_deal[[#This Row],[Index]],Directory[Index],0),MATCH('DEAL DIRECTORY'!BE$5,Directory[#Headers],0))</f>
        <v>19年09月</v>
      </c>
      <c r="BF355" s="137" t="str">
        <f>INDEX(Directory[],MATCH(tbl_deal[[#This Row],[Index]],Directory[Index],0),MATCH('DEAL DIRECTORY'!BF$5,Directory[#Headers],0))</f>
        <v>山东钢铁</v>
      </c>
      <c r="BG355" s="137" t="str">
        <f>INDEX(Directory[],MATCH(tbl_deal[[#This Row],[Index]],Directory[Index],0),MATCH('DEAL DIRECTORY'!BG$5,Directory[#Headers],0))</f>
        <v>--/--/--</v>
      </c>
      <c r="BH355" s="137" t="str">
        <f>INDEX(Directory[],MATCH(tbl_deal[[#This Row],[Index]],Directory[Index],0),MATCH('DEAL DIRECTORY'!BH$5,Directory[#Headers],0))</f>
        <v>高级债</v>
      </c>
      <c r="BI355" s="137" t="str">
        <f>INDEX(Directory[],MATCH(tbl_deal[[#This Row],[Index]],Directory[Index],0),MATCH('DEAL DIRECTORY'!BI$5,Directory[#Headers],0))</f>
        <v>5亿美元</v>
      </c>
      <c r="BJ355" s="137" t="str">
        <f>INDEX(Directory[],MATCH(tbl_deal[[#This Row],[Index]],Directory[Index],0),MATCH('DEAL DIRECTORY'!BJ$5,Directory[#Headers],0))</f>
        <v>3年</v>
      </c>
      <c r="BK355" s="137" t="str">
        <f>INDEX(Directory[],MATCH(tbl_deal[[#This Row],[Index]],Directory[Index],0),MATCH('DEAL DIRECTORY'!BK$5,Directory[#Headers],0))</f>
        <v>6.85%</v>
      </c>
      <c r="BL355" s="137" t="str">
        <f>INDEX(Directory[],MATCH(tbl_deal[[#This Row],[Index]],Directory[Index],0),MATCH('DEAL DIRECTORY'!BL$5,Directory[#Headers],0))</f>
        <v>账簿管理人</v>
      </c>
      <c r="BM355" s="129" t="str">
        <f>INDEX(Directory[],MATCH(tbl_deal[[#This Row],[Index]],Directory[Index],0),MATCH('DEAL DIRECTORY'!BM$5,Directory[#Headers],0))</f>
        <v/>
      </c>
      <c r="BN355" s="4"/>
      <c r="BO355" s="4"/>
      <c r="BP355" s="4"/>
    </row>
    <row r="356" spans="3:68" ht="20.25" customHeight="1" x14ac:dyDescent="0.25">
      <c r="C356" s="129">
        <f>Directory[[#This Row],[Index]]</f>
        <v>115</v>
      </c>
      <c r="D356" s="130">
        <f>INDEX(Directory[],MATCH(tbl_deal[[#This Row],[Index]],Directory[Index],0),MATCH('DEAL DIRECTORY'!D$5,Directory[#Headers],0))</f>
        <v>43725</v>
      </c>
      <c r="E356" s="129" t="str">
        <f>INDEX(Directory[],MATCH(tbl_deal[[#This Row],[Index]],Directory[Index],0),MATCH('DEAL DIRECTORY'!E$5,Directory[#Headers],0))</f>
        <v/>
      </c>
      <c r="F356" s="129" t="str">
        <f>INDEX(Directory[],MATCH(tbl_deal[[#This Row],[Index]],Directory[Index],0),MATCH('DEAL DIRECTORY'!F$5,Directory[#Headers],0))</f>
        <v/>
      </c>
      <c r="G356" s="129" t="str">
        <f>INDEX(Directory[],MATCH(tbl_deal[[#This Row],[Index]],Directory[Index],0),MATCH('DEAL DIRECTORY'!G$5,Directory[#Headers],0))</f>
        <v>Penfolds II Tap</v>
      </c>
      <c r="H356" s="135" t="str">
        <f>IF(tbl_deal[[#This Row],[FolderPath]]="","",HYPERLINK(tbl_deal[[#This Row],[FolderPath]],"📂"))</f>
        <v/>
      </c>
      <c r="I356" s="129" t="str">
        <f>INDEX(Directory[],MATCH(tbl_deal[[#This Row],[Index]],Directory[Index],0),MATCH('DEAL DIRECTORY'!I$5,Directory[#Headers],0))</f>
        <v>JBR</v>
      </c>
      <c r="J356" s="129" t="str">
        <f>INDEX(Directory[],MATCH(tbl_deal[[#This Row],[Index]],Directory[Index],0),MATCH('DEAL DIRECTORY'!J$5,Directory[#Headers],0))</f>
        <v>n/a</v>
      </c>
      <c r="K356" s="129" t="str">
        <f>INDEX(Directory[],MATCH(tbl_deal[[#This Row],[Index]],Directory[Index],0),MATCH('DEAL DIRECTORY'!K$5,Directory[#Headers],0))</f>
        <v>n/a</v>
      </c>
      <c r="L356" s="129">
        <f>INDEX(Directory[],MATCH(tbl_deal[[#This Row],[Index]],Directory[Index],0),MATCH('DEAL DIRECTORY'!L$5,Directory[#Headers],0))</f>
        <v>1</v>
      </c>
      <c r="M356" s="129" t="str">
        <f>INDEX(Directory[],MATCH(tbl_deal[[#This Row],[Index]],Directory[Index],0),MATCH('DEAL DIRECTORY'!M$5,Directory[#Headers],0))</f>
        <v>新奥股份*</v>
      </c>
      <c r="N356" s="129" t="str">
        <f>INDEX(Directory[],MATCH(tbl_deal[[#This Row],[Index]],Directory[Index],0),MATCH('DEAL DIRECTORY'!N$5,Directory[#Headers],0))</f>
        <v>Ba2/--/BB</v>
      </c>
      <c r="O356" s="129" t="str">
        <f>INDEX(Directory[],MATCH(tbl_deal[[#This Row],[Index]],Directory[Index],0),MATCH('DEAL DIRECTORY'!O$5,Directory[#Headers],0))</f>
        <v>USD</v>
      </c>
      <c r="P356" s="129">
        <f>INDEX(Directory[],MATCH(tbl_deal[[#This Row],[Index]],Directory[Index],0),MATCH('DEAL DIRECTORY'!P$5,Directory[#Headers],0))</f>
        <v>2.5</v>
      </c>
      <c r="Q356" s="129" t="str">
        <f>INDEX(Directory[],MATCH(tbl_deal[[#This Row],[Index]],Directory[Index],0),MATCH('DEAL DIRECTORY'!Q$5,Directory[#Headers],0))</f>
        <v>2</v>
      </c>
      <c r="R356" s="129" t="str">
        <f>INDEX(Directory[],MATCH(tbl_deal[[#This Row],[Index]],Directory[Index],0),MATCH('DEAL DIRECTORY'!R$5,Directory[#Headers],0))</f>
        <v>7.5%</v>
      </c>
      <c r="S356" s="129" t="str">
        <f>INDEX(Directory[],MATCH(tbl_deal[[#This Row],[Index]],Directory[Index],0),MATCH('DEAL DIRECTORY'!S$5,Directory[#Headers],0))</f>
        <v>--</v>
      </c>
      <c r="T356" s="129" t="str">
        <f>INDEX(Directory[],MATCH(tbl_deal[[#This Row],[Index]],Directory[Index],0),MATCH('DEAL DIRECTORY'!T$5,Directory[#Headers],0))</f>
        <v>n/a</v>
      </c>
      <c r="U356" s="129" t="str">
        <f>INDEX(Directory[],MATCH(tbl_deal[[#This Row],[Index]],Directory[Index],0),MATCH('DEAL DIRECTORY'!U$5,Directory[#Headers],0))</f>
        <v>--</v>
      </c>
      <c r="V356" s="131">
        <f>INDEX(Directory[],MATCH(tbl_deal[[#This Row],[Index]],Directory[Index],0),MATCH('DEAL DIRECTORY'!V$5,Directory[#Headers],0))</f>
        <v>0</v>
      </c>
      <c r="W356" s="129" t="str">
        <f>INDEX(Directory[],MATCH(tbl_deal[[#This Row],[Index]],Directory[Index],0),MATCH('DEAL DIRECTORY'!W$5,Directory[#Headers],0))</f>
        <v>担保</v>
      </c>
      <c r="X356" s="129" t="str">
        <f>INDEX(Directory[],MATCH(tbl_deal[[#This Row],[Index]],Directory[Index],0),MATCH('DEAL DIRECTORY'!X$5,Directory[#Headers],0))</f>
        <v>--</v>
      </c>
      <c r="Y356" s="129" t="str">
        <f>INDEX(Directory[],MATCH(tbl_deal[[#This Row],[Index]],Directory[Index],0),MATCH('DEAL DIRECTORY'!Y$5,Directory[#Headers],0))</f>
        <v>港交所</v>
      </c>
      <c r="Z356" s="129" t="str">
        <f>INDEX(Directory[],MATCH(tbl_deal[[#This Row],[Index]],Directory[Index],0),MATCH('DEAL DIRECTORY'!Z$5,Directory[#Headers],0))</f>
        <v/>
      </c>
      <c r="AA356" s="129" t="str">
        <f>INDEX(Directory[],MATCH(tbl_deal[[#This Row],[Index]],Directory[Index],0),MATCH('DEAL DIRECTORY'!AA$5,Directory[#Headers],0))</f>
        <v>增发</v>
      </c>
      <c r="AB356" s="129" t="str">
        <f>INDEX(Directory[],MATCH(tbl_deal[[#This Row],[Index]],Directory[Index],0),MATCH('DEAL DIRECTORY'!AB$5,Directory[#Headers],0))</f>
        <v>BISL,港分</v>
      </c>
      <c r="AC356" s="129" t="str">
        <f>INDEX(Directory[],MATCH(tbl_deal[[#This Row],[Index]],Directory[Index],0),MATCH('DEAL DIRECTORY'!AC$5,Directory[#Headers],0))</f>
        <v>--</v>
      </c>
      <c r="AD356" s="129" t="str">
        <f>INDEX(Directory[],MATCH(tbl_deal[[#This Row],[Index]],Directory[Index],0),MATCH('DEAL DIRECTORY'!AD$5,Directory[#Headers],0))</f>
        <v>--</v>
      </c>
      <c r="AE356" s="129" t="str">
        <f>INDEX(Directory[],MATCH(tbl_deal[[#This Row],[Index]],Directory[Index],0),MATCH('DEAL DIRECTORY'!AE$5,Directory[#Headers],0))</f>
        <v>--</v>
      </c>
      <c r="AF356" s="129" t="str">
        <f>INDEX(Directory[],MATCH(tbl_deal[[#This Row],[Index]],Directory[Index],0),MATCH('DEAL DIRECTORY'!AF$5,Directory[#Headers],0))</f>
        <v>N</v>
      </c>
      <c r="AG356" s="129" t="str">
        <f>INDEX(Directory[],MATCH(tbl_deal[[#This Row],[Index]],Directory[Index],0),MATCH('DEAL DIRECTORY'!AG$5,Directory[#Headers],0))</f>
        <v>新奥天然气股份有限公司</v>
      </c>
      <c r="AH356" s="129" t="str">
        <f>INDEX(Directory[],MATCH(tbl_deal[[#This Row],[Index]],Directory[Index],0),MATCH('DEAL DIRECTORY'!AH$5,Directory[#Headers],0))</f>
        <v>n/a</v>
      </c>
      <c r="AI356" s="129" t="str">
        <f>INDEX(Directory[],MATCH(tbl_deal[[#This Row],[Index]],Directory[Index],0),MATCH('DEAL DIRECTORY'!AI$5,Directory[#Headers],0))</f>
        <v>n/a</v>
      </c>
      <c r="AJ356" s="129" t="str">
        <f>INDEX(Directory[],MATCH(tbl_deal[[#This Row],[Index]],Directory[Index],0),MATCH('DEAL DIRECTORY'!AJ$5,Directory[#Headers],0))</f>
        <v>河北</v>
      </c>
      <c r="AK356" s="129" t="str">
        <f>INDEX(Directory[],MATCH(tbl_deal[[#This Row],[Index]],Directory[Index],0),MATCH('DEAL DIRECTORY'!AK$5,Directory[#Headers],0))</f>
        <v>石家庄市</v>
      </c>
      <c r="AL356" s="129" t="str">
        <f>INDEX(Directory[],MATCH(tbl_deal[[#This Row],[Index]],Directory[Index],0),MATCH('DEAL DIRECTORY'!AL$5,Directory[#Headers],0))</f>
        <v>--</v>
      </c>
      <c r="AM356" s="129" t="str">
        <f>INDEX(Directory[],MATCH(tbl_deal[[#This Row],[Index]],Directory[Index],0),MATCH('DEAL DIRECTORY'!AM$5,Directory[#Headers],0))</f>
        <v>--</v>
      </c>
      <c r="AN356" s="129" t="str">
        <f>INDEX(Directory[],MATCH(tbl_deal[[#This Row],[Index]],Directory[Index],0),MATCH('DEAL DIRECTORY'!AN$5,Directory[#Headers],0))</f>
        <v>--</v>
      </c>
      <c r="AO356" s="132" t="str">
        <f>IF(ISBLANK(INDEX(Directory[],MATCH(tbl_deal[[#This Row],[Index]],Directory[Index],0),MATCH('DEAL DIRECTORY'!AO$5,Directory[#Headers],0))),"--",INDEX(Directory[],MATCH(tbl_deal[[#This Row],[Index]],Directory[Index],0),MATCH('DEAL DIRECTORY'!AO$5,Directory[#Headers],0)))</f>
        <v>--</v>
      </c>
      <c r="AP356" s="129">
        <f>INDEX(Directory[],MATCH(tbl_deal[[#This Row],[Index]],Directory[Index],0),MATCH('DEAL DIRECTORY'!AP$5,Directory[#Headers],0))</f>
        <v>2.5</v>
      </c>
      <c r="AQ356" s="129">
        <f>INDEX(Directory[],MATCH(tbl_deal[[#This Row],[Index]],Directory[Index],0),MATCH('DEAL DIRECTORY'!AQ$5,Directory[#Headers],0))</f>
        <v>17.731000000000002</v>
      </c>
      <c r="AR356" s="129">
        <f>INDEX(Directory[],MATCH(tbl_deal[[#This Row],[Index]],Directory[Index],0),MATCH('DEAL DIRECTORY'!AR$5,Directory[#Headers],0))</f>
        <v>19.530999999999999</v>
      </c>
      <c r="AS356" s="129" t="str">
        <f>INDEX(Directory[],MATCH(tbl_deal[[#This Row],[Index]],Directory[Index],0),MATCH('DEAL DIRECTORY'!AS$5,Directory[#Headers],0))</f>
        <v>民企</v>
      </c>
      <c r="AT356" s="129" t="str">
        <f>INDEX(Directory[],MATCH(tbl_deal[[#This Row],[Index]],Directory[Index],0),MATCH('DEAL DIRECTORY'!AT$5,Directory[#Headers],0))</f>
        <v>产业</v>
      </c>
      <c r="AU356" s="129" t="str">
        <f>INDEX(Directory[],MATCH(tbl_deal[[#This Row],[Index]],Directory[Index],0),MATCH('DEAL DIRECTORY'!AU$5,Directory[#Headers],0))</f>
        <v>--</v>
      </c>
      <c r="AV356" s="129" t="str">
        <f>INDEX(Directory[],MATCH(tbl_deal[[#This Row],[Index]],Directory[Index],0),MATCH('DEAL DIRECTORY'!AV$5,Directory[#Headers],0))</f>
        <v>担保</v>
      </c>
      <c r="AW356" s="129" t="str">
        <f>INDEX(Directory[],MATCH(tbl_deal[[#This Row],[Index]],Directory[Index],0),MATCH('DEAL DIRECTORY'!AW$5,Directory[#Headers],0))</f>
        <v>高收益</v>
      </c>
      <c r="AX356" s="129" t="str">
        <f>INDEX(Directory[],MATCH(tbl_deal[[#This Row],[Index]],Directory[Index],0),MATCH('DEAL DIRECTORY'!AX$5,Directory[#Headers],0))</f>
        <v>2-3亿</v>
      </c>
      <c r="AY356" s="133" t="str">
        <f>INDEX(Directory[],MATCH(tbl_deal[[#This Row],[Index]],Directory[Index],0),MATCH('DEAL DIRECTORY'!AY$5,Directory[#Headers],0))</f>
        <v>19年</v>
      </c>
      <c r="AZ356" s="129" t="str">
        <f>INDEX(Directory[],MATCH(tbl_deal[[#This Row],[Index]],Directory[Index],0),MATCH('DEAL DIRECTORY'!AZ$5,Directory[#Headers],0))</f>
        <v>Q3</v>
      </c>
      <c r="BA356" s="129" t="str">
        <f>INDEX(Directory[],MATCH(tbl_deal[[#This Row],[Index]],Directory[Index],0),MATCH('DEAL DIRECTORY'!BA$5,Directory[#Headers],0))</f>
        <v>09月</v>
      </c>
      <c r="BB356" s="129" t="str">
        <f>INDEX(Directory[],MATCH(tbl_deal[[#This Row],[Index]],Directory[Index],0),MATCH('DEAL DIRECTORY'!BB$5,Directory[#Headers],0))</f>
        <v>--</v>
      </c>
      <c r="BC356" s="129" t="str">
        <f>INDEX(Directory[],MATCH(tbl_deal[[#This Row],[Index]],Directory[Index],0),MATCH('DEAL DIRECTORY'!BC$5,Directory[#Headers],0))</f>
        <v>ENN CLEAN ENERGY INTERNATIONAL INVESTMENT LTD</v>
      </c>
      <c r="BD356" s="129" t="str">
        <f>INDEX(Directory[],MATCH(tbl_deal[[#This Row],[Index]],Directory[Index],0),MATCH('DEAL DIRECTORY'!BD$5,Directory[#Headers],0))</f>
        <v>XS2049719516</v>
      </c>
      <c r="BE356" s="137" t="str">
        <f>INDEX(Directory[],MATCH(tbl_deal[[#This Row],[Index]],Directory[Index],0),MATCH('DEAL DIRECTORY'!BE$5,Directory[#Headers],0))</f>
        <v>19年09月</v>
      </c>
      <c r="BF356" s="137" t="str">
        <f>INDEX(Directory[],MATCH(tbl_deal[[#This Row],[Index]],Directory[Index],0),MATCH('DEAL DIRECTORY'!BF$5,Directory[#Headers],0))</f>
        <v>新奥股份</v>
      </c>
      <c r="BG356" s="137" t="str">
        <f>INDEX(Directory[],MATCH(tbl_deal[[#This Row],[Index]],Directory[Index],0),MATCH('DEAL DIRECTORY'!BG$5,Directory[#Headers],0))</f>
        <v>Ba2/--/BB</v>
      </c>
      <c r="BH356" s="137" t="str">
        <f>INDEX(Directory[],MATCH(tbl_deal[[#This Row],[Index]],Directory[Index],0),MATCH('DEAL DIRECTORY'!BH$5,Directory[#Headers],0))</f>
        <v>高级债</v>
      </c>
      <c r="BI356" s="137" t="str">
        <f>INDEX(Directory[],MATCH(tbl_deal[[#This Row],[Index]],Directory[Index],0),MATCH('DEAL DIRECTORY'!BI$5,Directory[#Headers],0))</f>
        <v>增发2.5亿美元</v>
      </c>
      <c r="BJ356" s="137" t="str">
        <f>INDEX(Directory[],MATCH(tbl_deal[[#This Row],[Index]],Directory[Index],0),MATCH('DEAL DIRECTORY'!BJ$5,Directory[#Headers],0))</f>
        <v>2年</v>
      </c>
      <c r="BK356" s="137" t="str">
        <f>INDEX(Directory[],MATCH(tbl_deal[[#This Row],[Index]],Directory[Index],0),MATCH('DEAL DIRECTORY'!BK$5,Directory[#Headers],0))</f>
        <v>7.5%</v>
      </c>
      <c r="BL356" s="137" t="str">
        <f>INDEX(Directory[],MATCH(tbl_deal[[#This Row],[Index]],Directory[Index],0),MATCH('DEAL DIRECTORY'!BL$5,Directory[#Headers],0))</f>
        <v>账簿管理人</v>
      </c>
      <c r="BM356" s="129" t="str">
        <f>INDEX(Directory[],MATCH(tbl_deal[[#This Row],[Index]],Directory[Index],0),MATCH('DEAL DIRECTORY'!BM$5,Directory[#Headers],0))</f>
        <v/>
      </c>
      <c r="BN356" s="4"/>
      <c r="BO356" s="4"/>
      <c r="BP356" s="4"/>
    </row>
    <row r="357" spans="3:68" ht="20.25" customHeight="1" x14ac:dyDescent="0.25">
      <c r="C357" s="129">
        <f>Directory[[#This Row],[Index]]</f>
        <v>114</v>
      </c>
      <c r="D357" s="130">
        <f>INDEX(Directory[],MATCH(tbl_deal[[#This Row],[Index]],Directory[Index],0),MATCH('DEAL DIRECTORY'!D$5,Directory[#Headers],0))</f>
        <v>43719</v>
      </c>
      <c r="E357" s="129" t="str">
        <f>INDEX(Directory[],MATCH(tbl_deal[[#This Row],[Index]],Directory[Index],0),MATCH('DEAL DIRECTORY'!E$5,Directory[#Headers],0))</f>
        <v/>
      </c>
      <c r="F357" s="129" t="str">
        <f>INDEX(Directory[],MATCH(tbl_deal[[#This Row],[Index]],Directory[Index],0),MATCH('DEAL DIRECTORY'!F$5,Directory[#Headers],0))</f>
        <v/>
      </c>
      <c r="G357" s="129" t="str">
        <f>INDEX(Directory[],MATCH(tbl_deal[[#This Row],[Index]],Directory[Index],0),MATCH('DEAL DIRECTORY'!G$5,Directory[#Headers],0))</f>
        <v>Baima Lake III</v>
      </c>
      <c r="H357" s="135" t="str">
        <f>IF(tbl_deal[[#This Row],[FolderPath]]="","",HYPERLINK(tbl_deal[[#This Row],[FolderPath]],"📂"))</f>
        <v/>
      </c>
      <c r="I357" s="129" t="str">
        <f>INDEX(Directory[],MATCH(tbl_deal[[#This Row],[Index]],Directory[Index],0),MATCH('DEAL DIRECTORY'!I$5,Directory[#Headers],0))</f>
        <v>JBR</v>
      </c>
      <c r="J357" s="129" t="str">
        <f>INDEX(Directory[],MATCH(tbl_deal[[#This Row],[Index]],Directory[Index],0),MATCH('DEAL DIRECTORY'!J$5,Directory[#Headers],0))</f>
        <v>n/a</v>
      </c>
      <c r="K357" s="129" t="str">
        <f>INDEX(Directory[],MATCH(tbl_deal[[#This Row],[Index]],Directory[Index],0),MATCH('DEAL DIRECTORY'!K$5,Directory[#Headers],0))</f>
        <v>n/a</v>
      </c>
      <c r="L357" s="129">
        <f>INDEX(Directory[],MATCH(tbl_deal[[#This Row],[Index]],Directory[Index],0),MATCH('DEAL DIRECTORY'!L$5,Directory[#Headers],0))</f>
        <v>1</v>
      </c>
      <c r="M357" s="129" t="str">
        <f>INDEX(Directory[],MATCH(tbl_deal[[#This Row],[Index]],Directory[Index],0),MATCH('DEAL DIRECTORY'!M$5,Directory[#Headers],0))</f>
        <v>常德城投</v>
      </c>
      <c r="N357" s="129" t="str">
        <f>INDEX(Directory[],MATCH(tbl_deal[[#This Row],[Index]],Directory[Index],0),MATCH('DEAL DIRECTORY'!N$5,Directory[#Headers],0))</f>
        <v>--/--/BB+</v>
      </c>
      <c r="O357" s="129" t="str">
        <f>INDEX(Directory[],MATCH(tbl_deal[[#This Row],[Index]],Directory[Index],0),MATCH('DEAL DIRECTORY'!O$5,Directory[#Headers],0))</f>
        <v>USD</v>
      </c>
      <c r="P357" s="129">
        <f>INDEX(Directory[],MATCH(tbl_deal[[#This Row],[Index]],Directory[Index],0),MATCH('DEAL DIRECTORY'!P$5,Directory[#Headers],0))</f>
        <v>2</v>
      </c>
      <c r="Q357" s="129" t="str">
        <f>INDEX(Directory[],MATCH(tbl_deal[[#This Row],[Index]],Directory[Index],0),MATCH('DEAL DIRECTORY'!Q$5,Directory[#Headers],0))</f>
        <v>3</v>
      </c>
      <c r="R357" s="129" t="str">
        <f>INDEX(Directory[],MATCH(tbl_deal[[#This Row],[Index]],Directory[Index],0),MATCH('DEAL DIRECTORY'!R$5,Directory[#Headers],0))</f>
        <v>5.8%</v>
      </c>
      <c r="S357" s="129" t="str">
        <f>INDEX(Directory[],MATCH(tbl_deal[[#This Row],[Index]],Directory[Index],0),MATCH('DEAL DIRECTORY'!S$5,Directory[#Headers],0))</f>
        <v>--</v>
      </c>
      <c r="T357" s="129" t="str">
        <f>INDEX(Directory[],MATCH(tbl_deal[[#This Row],[Index]],Directory[Index],0),MATCH('DEAL DIRECTORY'!T$5,Directory[#Headers],0))</f>
        <v>n/a</v>
      </c>
      <c r="U357" s="129" t="str">
        <f>INDEX(Directory[],MATCH(tbl_deal[[#This Row],[Index]],Directory[Index],0),MATCH('DEAL DIRECTORY'!U$5,Directory[#Headers],0))</f>
        <v>--</v>
      </c>
      <c r="V357" s="131">
        <f>INDEX(Directory[],MATCH(tbl_deal[[#This Row],[Index]],Directory[Index],0),MATCH('DEAL DIRECTORY'!V$5,Directory[#Headers],0))</f>
        <v>0</v>
      </c>
      <c r="W357" s="129" t="str">
        <f>INDEX(Directory[],MATCH(tbl_deal[[#This Row],[Index]],Directory[Index],0),MATCH('DEAL DIRECTORY'!W$5,Directory[#Headers],0))</f>
        <v>直发</v>
      </c>
      <c r="X357" s="129" t="str">
        <f>INDEX(Directory[],MATCH(tbl_deal[[#This Row],[Index]],Directory[Index],0),MATCH('DEAL DIRECTORY'!X$5,Directory[#Headers],0))</f>
        <v>--</v>
      </c>
      <c r="Y357" s="129" t="str">
        <f>INDEX(Directory[],MATCH(tbl_deal[[#This Row],[Index]],Directory[Index],0),MATCH('DEAL DIRECTORY'!Y$5,Directory[#Headers],0))</f>
        <v>港交所</v>
      </c>
      <c r="Z357" s="129" t="str">
        <f>INDEX(Directory[],MATCH(tbl_deal[[#This Row],[Index]],Directory[Index],0),MATCH('DEAL DIRECTORY'!Z$5,Directory[#Headers],0))</f>
        <v/>
      </c>
      <c r="AA357" s="129" t="str">
        <f>INDEX(Directory[],MATCH(tbl_deal[[#This Row],[Index]],Directory[Index],0),MATCH('DEAL DIRECTORY'!AA$5,Directory[#Headers],0))</f>
        <v/>
      </c>
      <c r="AB357" s="129" t="str">
        <f>INDEX(Directory[],MATCH(tbl_deal[[#This Row],[Index]],Directory[Index],0),MATCH('DEAL DIRECTORY'!AB$5,Directory[#Headers],0))</f>
        <v>BISL,港分</v>
      </c>
      <c r="AC357" s="129" t="str">
        <f>INDEX(Directory[],MATCH(tbl_deal[[#This Row],[Index]],Directory[Index],0),MATCH('DEAL DIRECTORY'!AC$5,Directory[#Headers],0))</f>
        <v>--</v>
      </c>
      <c r="AD357" s="129" t="str">
        <f>INDEX(Directory[],MATCH(tbl_deal[[#This Row],[Index]],Directory[Index],0),MATCH('DEAL DIRECTORY'!AD$5,Directory[#Headers],0))</f>
        <v>--</v>
      </c>
      <c r="AE357" s="129" t="str">
        <f>INDEX(Directory[],MATCH(tbl_deal[[#This Row],[Index]],Directory[Index],0),MATCH('DEAL DIRECTORY'!AE$5,Directory[#Headers],0))</f>
        <v>--</v>
      </c>
      <c r="AF357" s="129" t="str">
        <f>INDEX(Directory[],MATCH(tbl_deal[[#This Row],[Index]],Directory[Index],0),MATCH('DEAL DIRECTORY'!AF$5,Directory[#Headers],0))</f>
        <v>N</v>
      </c>
      <c r="AG357" s="129" t="str">
        <f>INDEX(Directory[],MATCH(tbl_deal[[#This Row],[Index]],Directory[Index],0),MATCH('DEAL DIRECTORY'!AG$5,Directory[#Headers],0))</f>
        <v>常德市城市建设投资集团有限公司</v>
      </c>
      <c r="AH357" s="129" t="str">
        <f>INDEX(Directory[],MATCH(tbl_deal[[#This Row],[Index]],Directory[Index],0),MATCH('DEAL DIRECTORY'!AH$5,Directory[#Headers],0))</f>
        <v>n/a</v>
      </c>
      <c r="AI357" s="129" t="str">
        <f>INDEX(Directory[],MATCH(tbl_deal[[#This Row],[Index]],Directory[Index],0),MATCH('DEAL DIRECTORY'!AI$5,Directory[#Headers],0))</f>
        <v>n/a</v>
      </c>
      <c r="AJ357" s="129" t="str">
        <f>INDEX(Directory[],MATCH(tbl_deal[[#This Row],[Index]],Directory[Index],0),MATCH('DEAL DIRECTORY'!AJ$5,Directory[#Headers],0))</f>
        <v>湖南</v>
      </c>
      <c r="AK357" s="129" t="str">
        <f>INDEX(Directory[],MATCH(tbl_deal[[#This Row],[Index]],Directory[Index],0),MATCH('DEAL DIRECTORY'!AK$5,Directory[#Headers],0))</f>
        <v>常德市</v>
      </c>
      <c r="AL357" s="129" t="str">
        <f>INDEX(Directory[],MATCH(tbl_deal[[#This Row],[Index]],Directory[Index],0),MATCH('DEAL DIRECTORY'!AL$5,Directory[#Headers],0))</f>
        <v>--</v>
      </c>
      <c r="AM357" s="129" t="str">
        <f>INDEX(Directory[],MATCH(tbl_deal[[#This Row],[Index]],Directory[Index],0),MATCH('DEAL DIRECTORY'!AM$5,Directory[#Headers],0))</f>
        <v>--</v>
      </c>
      <c r="AN357" s="129" t="str">
        <f>INDEX(Directory[],MATCH(tbl_deal[[#This Row],[Index]],Directory[Index],0),MATCH('DEAL DIRECTORY'!AN$5,Directory[#Headers],0))</f>
        <v>--</v>
      </c>
      <c r="AO357" s="132" t="str">
        <f>IF(ISBLANK(INDEX(Directory[],MATCH(tbl_deal[[#This Row],[Index]],Directory[Index],0),MATCH('DEAL DIRECTORY'!AO$5,Directory[#Headers],0))),"--",INDEX(Directory[],MATCH(tbl_deal[[#This Row],[Index]],Directory[Index],0),MATCH('DEAL DIRECTORY'!AO$5,Directory[#Headers],0)))</f>
        <v>--</v>
      </c>
      <c r="AP357" s="129">
        <f>INDEX(Directory[],MATCH(tbl_deal[[#This Row],[Index]],Directory[Index],0),MATCH('DEAL DIRECTORY'!AP$5,Directory[#Headers],0))</f>
        <v>2</v>
      </c>
      <c r="AQ357" s="129">
        <f>INDEX(Directory[],MATCH(tbl_deal[[#This Row],[Index]],Directory[Index],0),MATCH('DEAL DIRECTORY'!AQ$5,Directory[#Headers],0))</f>
        <v>14.231999999999999</v>
      </c>
      <c r="AR357" s="129">
        <f>INDEX(Directory[],MATCH(tbl_deal[[#This Row],[Index]],Directory[Index],0),MATCH('DEAL DIRECTORY'!AR$5,Directory[#Headers],0))</f>
        <v>15.625</v>
      </c>
      <c r="AS357" s="129" t="str">
        <f>INDEX(Directory[],MATCH(tbl_deal[[#This Row],[Index]],Directory[Index],0),MATCH('DEAL DIRECTORY'!AS$5,Directory[#Headers],0))</f>
        <v>地方国企</v>
      </c>
      <c r="AT357" s="129" t="str">
        <f>INDEX(Directory[],MATCH(tbl_deal[[#This Row],[Index]],Directory[Index],0),MATCH('DEAL DIRECTORY'!AT$5,Directory[#Headers],0))</f>
        <v>地方平台</v>
      </c>
      <c r="AU357" s="129" t="str">
        <f>INDEX(Directory[],MATCH(tbl_deal[[#This Row],[Index]],Directory[Index],0),MATCH('DEAL DIRECTORY'!AU$5,Directory[#Headers],0))</f>
        <v>基建</v>
      </c>
      <c r="AV357" s="129" t="str">
        <f>INDEX(Directory[],MATCH(tbl_deal[[#This Row],[Index]],Directory[Index],0),MATCH('DEAL DIRECTORY'!AV$5,Directory[#Headers],0))</f>
        <v>直发</v>
      </c>
      <c r="AW357" s="129" t="str">
        <f>INDEX(Directory[],MATCH(tbl_deal[[#This Row],[Index]],Directory[Index],0),MATCH('DEAL DIRECTORY'!AW$5,Directory[#Headers],0))</f>
        <v>高收益</v>
      </c>
      <c r="AX357" s="129" t="str">
        <f>INDEX(Directory[],MATCH(tbl_deal[[#This Row],[Index]],Directory[Index],0),MATCH('DEAL DIRECTORY'!AX$5,Directory[#Headers],0))</f>
        <v>≤2亿</v>
      </c>
      <c r="AY357" s="133" t="str">
        <f>INDEX(Directory[],MATCH(tbl_deal[[#This Row],[Index]],Directory[Index],0),MATCH('DEAL DIRECTORY'!AY$5,Directory[#Headers],0))</f>
        <v>19年</v>
      </c>
      <c r="AZ357" s="129" t="str">
        <f>INDEX(Directory[],MATCH(tbl_deal[[#This Row],[Index]],Directory[Index],0),MATCH('DEAL DIRECTORY'!AZ$5,Directory[#Headers],0))</f>
        <v>Q3</v>
      </c>
      <c r="BA357" s="129" t="str">
        <f>INDEX(Directory[],MATCH(tbl_deal[[#This Row],[Index]],Directory[Index],0),MATCH('DEAL DIRECTORY'!BA$5,Directory[#Headers],0))</f>
        <v>09月</v>
      </c>
      <c r="BB357" s="129" t="str">
        <f>INDEX(Directory[],MATCH(tbl_deal[[#This Row],[Index]],Directory[Index],0),MATCH('DEAL DIRECTORY'!BB$5,Directory[#Headers],0))</f>
        <v>SOE Creds</v>
      </c>
      <c r="BC357" s="129" t="str">
        <f>INDEX(Directory[],MATCH(tbl_deal[[#This Row],[Index]],Directory[Index],0),MATCH('DEAL DIRECTORY'!BC$5,Directory[#Headers],0))</f>
        <v>CHANGDE URBAN CONSTRUCTION AND INVESTMENT GROUP CO LTD</v>
      </c>
      <c r="BD357" s="129" t="str">
        <f>INDEX(Directory[],MATCH(tbl_deal[[#This Row],[Index]],Directory[Index],0),MATCH('DEAL DIRECTORY'!BD$5,Directory[#Headers],0))</f>
        <v>XS2046647652</v>
      </c>
      <c r="BE357" s="137" t="str">
        <f>INDEX(Directory[],MATCH(tbl_deal[[#This Row],[Index]],Directory[Index],0),MATCH('DEAL DIRECTORY'!BE$5,Directory[#Headers],0))</f>
        <v>19年09月</v>
      </c>
      <c r="BF357" s="137" t="str">
        <f>INDEX(Directory[],MATCH(tbl_deal[[#This Row],[Index]],Directory[Index],0),MATCH('DEAL DIRECTORY'!BF$5,Directory[#Headers],0))</f>
        <v>常德城投</v>
      </c>
      <c r="BG357" s="137" t="str">
        <f>INDEX(Directory[],MATCH(tbl_deal[[#This Row],[Index]],Directory[Index],0),MATCH('DEAL DIRECTORY'!BG$5,Directory[#Headers],0))</f>
        <v>--/--/BB+</v>
      </c>
      <c r="BH357" s="137" t="str">
        <f>INDEX(Directory[],MATCH(tbl_deal[[#This Row],[Index]],Directory[Index],0),MATCH('DEAL DIRECTORY'!BH$5,Directory[#Headers],0))</f>
        <v>高级债</v>
      </c>
      <c r="BI357" s="137" t="str">
        <f>INDEX(Directory[],MATCH(tbl_deal[[#This Row],[Index]],Directory[Index],0),MATCH('DEAL DIRECTORY'!BI$5,Directory[#Headers],0))</f>
        <v>2亿美元</v>
      </c>
      <c r="BJ357" s="137" t="str">
        <f>INDEX(Directory[],MATCH(tbl_deal[[#This Row],[Index]],Directory[Index],0),MATCH('DEAL DIRECTORY'!BJ$5,Directory[#Headers],0))</f>
        <v>3年</v>
      </c>
      <c r="BK357" s="137" t="str">
        <f>INDEX(Directory[],MATCH(tbl_deal[[#This Row],[Index]],Directory[Index],0),MATCH('DEAL DIRECTORY'!BK$5,Directory[#Headers],0))</f>
        <v>5.8%</v>
      </c>
      <c r="BL357" s="137" t="str">
        <f>INDEX(Directory[],MATCH(tbl_deal[[#This Row],[Index]],Directory[Index],0),MATCH('DEAL DIRECTORY'!BL$5,Directory[#Headers],0))</f>
        <v>账簿管理人</v>
      </c>
      <c r="BM357" s="129" t="str">
        <f>INDEX(Directory[],MATCH(tbl_deal[[#This Row],[Index]],Directory[Index],0),MATCH('DEAL DIRECTORY'!BM$5,Directory[#Headers],0))</f>
        <v/>
      </c>
      <c r="BN357" s="4"/>
      <c r="BO357" s="4"/>
      <c r="BP357" s="4"/>
    </row>
    <row r="358" spans="3:68" ht="20.25" customHeight="1" x14ac:dyDescent="0.25">
      <c r="C358" s="129">
        <f>Directory[[#This Row],[Index]]</f>
        <v>113</v>
      </c>
      <c r="D358" s="130">
        <f>INDEX(Directory[],MATCH(tbl_deal[[#This Row],[Index]],Directory[Index],0),MATCH('DEAL DIRECTORY'!D$5,Directory[#Headers],0))</f>
        <v>43718</v>
      </c>
      <c r="E358" s="129" t="str">
        <f>INDEX(Directory[],MATCH(tbl_deal[[#This Row],[Index]],Directory[Index],0),MATCH('DEAL DIRECTORY'!E$5,Directory[#Headers],0))</f>
        <v/>
      </c>
      <c r="F358" s="129" t="str">
        <f>INDEX(Directory[],MATCH(tbl_deal[[#This Row],[Index]],Directory[Index],0),MATCH('DEAL DIRECTORY'!F$5,Directory[#Headers],0))</f>
        <v/>
      </c>
      <c r="G358" s="129" t="str">
        <f>INDEX(Directory[],MATCH(tbl_deal[[#This Row],[Index]],Directory[Index],0),MATCH('DEAL DIRECTORY'!G$5,Directory[#Headers],0))</f>
        <v>Osmanthus III</v>
      </c>
      <c r="H358" s="135" t="str">
        <f>IF(tbl_deal[[#This Row],[FolderPath]]="","",HYPERLINK(tbl_deal[[#This Row],[FolderPath]],"📂"))</f>
        <v/>
      </c>
      <c r="I358" s="129" t="str">
        <f>INDEX(Directory[],MATCH(tbl_deal[[#This Row],[Index]],Directory[Index],0),MATCH('DEAL DIRECTORY'!I$5,Directory[#Headers],0))</f>
        <v>JGC</v>
      </c>
      <c r="J358" s="129" t="str">
        <f>INDEX(Directory[],MATCH(tbl_deal[[#This Row],[Index]],Directory[Index],0),MATCH('DEAL DIRECTORY'!J$5,Directory[#Headers],0))</f>
        <v>n/a</v>
      </c>
      <c r="K358" s="129" t="str">
        <f>INDEX(Directory[],MATCH(tbl_deal[[#This Row],[Index]],Directory[Index],0),MATCH('DEAL DIRECTORY'!K$5,Directory[#Headers],0))</f>
        <v>n/a</v>
      </c>
      <c r="L358" s="129">
        <f>INDEX(Directory[],MATCH(tbl_deal[[#This Row],[Index]],Directory[Index],0),MATCH('DEAL DIRECTORY'!L$5,Directory[#Headers],0))</f>
        <v>1</v>
      </c>
      <c r="M358" s="129" t="str">
        <f>INDEX(Directory[],MATCH(tbl_deal[[#This Row],[Index]],Directory[Index],0),MATCH('DEAL DIRECTORY'!M$5,Directory[#Headers],0))</f>
        <v>广西交投</v>
      </c>
      <c r="N358" s="129" t="str">
        <f>INDEX(Directory[],MATCH(tbl_deal[[#This Row],[Index]],Directory[Index],0),MATCH('DEAL DIRECTORY'!N$5,Directory[#Headers],0))</f>
        <v>Baa2/--/BBB</v>
      </c>
      <c r="O358" s="129" t="str">
        <f>INDEX(Directory[],MATCH(tbl_deal[[#This Row],[Index]],Directory[Index],0),MATCH('DEAL DIRECTORY'!O$5,Directory[#Headers],0))</f>
        <v>USD</v>
      </c>
      <c r="P358" s="129">
        <f>INDEX(Directory[],MATCH(tbl_deal[[#This Row],[Index]],Directory[Index],0),MATCH('DEAL DIRECTORY'!P$5,Directory[#Headers],0))</f>
        <v>3</v>
      </c>
      <c r="Q358" s="129" t="str">
        <f>INDEX(Directory[],MATCH(tbl_deal[[#This Row],[Index]],Directory[Index],0),MATCH('DEAL DIRECTORY'!Q$5,Directory[#Headers],0))</f>
        <v>3</v>
      </c>
      <c r="R358" s="129" t="str">
        <f>INDEX(Directory[],MATCH(tbl_deal[[#This Row],[Index]],Directory[Index],0),MATCH('DEAL DIRECTORY'!R$5,Directory[#Headers],0))</f>
        <v>3.5%</v>
      </c>
      <c r="S358" s="129" t="str">
        <f>INDEX(Directory[],MATCH(tbl_deal[[#This Row],[Index]],Directory[Index],0),MATCH('DEAL DIRECTORY'!S$5,Directory[#Headers],0))</f>
        <v>--</v>
      </c>
      <c r="T358" s="129" t="str">
        <f>INDEX(Directory[],MATCH(tbl_deal[[#This Row],[Index]],Directory[Index],0),MATCH('DEAL DIRECTORY'!T$5,Directory[#Headers],0))</f>
        <v>n/a</v>
      </c>
      <c r="U358" s="129" t="str">
        <f>INDEX(Directory[],MATCH(tbl_deal[[#This Row],[Index]],Directory[Index],0),MATCH('DEAL DIRECTORY'!U$5,Directory[#Headers],0))</f>
        <v>--</v>
      </c>
      <c r="V358" s="129">
        <f>INDEX(Directory[],MATCH(tbl_deal[[#This Row],[Index]],Directory[Index],0),MATCH('DEAL DIRECTORY'!V$5,Directory[#Headers],0))</f>
        <v>0</v>
      </c>
      <c r="W358" s="129" t="str">
        <f>INDEX(Directory[],MATCH(tbl_deal[[#This Row],[Index]],Directory[Index],0),MATCH('DEAL DIRECTORY'!W$5,Directory[#Headers],0))</f>
        <v>直发</v>
      </c>
      <c r="X358" s="129" t="str">
        <f>INDEX(Directory[],MATCH(tbl_deal[[#This Row],[Index]],Directory[Index],0),MATCH('DEAL DIRECTORY'!X$5,Directory[#Headers],0))</f>
        <v>--</v>
      </c>
      <c r="Y358" s="129" t="str">
        <f>INDEX(Directory[],MATCH(tbl_deal[[#This Row],[Index]],Directory[Index],0),MATCH('DEAL DIRECTORY'!Y$5,Directory[#Headers],0))</f>
        <v>港交所</v>
      </c>
      <c r="Z358" s="129" t="str">
        <f>INDEX(Directory[],MATCH(tbl_deal[[#This Row],[Index]],Directory[Index],0),MATCH('DEAL DIRECTORY'!Z$5,Directory[#Headers],0))</f>
        <v/>
      </c>
      <c r="AA358" s="129" t="str">
        <f>INDEX(Directory[],MATCH(tbl_deal[[#This Row],[Index]],Directory[Index],0),MATCH('DEAL DIRECTORY'!AA$5,Directory[#Headers],0))</f>
        <v/>
      </c>
      <c r="AB358" s="129" t="str">
        <f>INDEX(Directory[],MATCH(tbl_deal[[#This Row],[Index]],Directory[Index],0),MATCH('DEAL DIRECTORY'!AB$5,Directory[#Headers],0))</f>
        <v>BISL,港分</v>
      </c>
      <c r="AC358" s="129" t="str">
        <f>INDEX(Directory[],MATCH(tbl_deal[[#This Row],[Index]],Directory[Index],0),MATCH('DEAL DIRECTORY'!AC$5,Directory[#Headers],0))</f>
        <v>Lead</v>
      </c>
      <c r="AD358" s="129" t="str">
        <f>INDEX(Directory[],MATCH(tbl_deal[[#This Row],[Index]],Directory[Index],0),MATCH('DEAL DIRECTORY'!AD$5,Directory[#Headers],0))</f>
        <v>--</v>
      </c>
      <c r="AE358" s="129" t="str">
        <f>INDEX(Directory[],MATCH(tbl_deal[[#This Row],[Index]],Directory[Index],0),MATCH('DEAL DIRECTORY'!AE$5,Directory[#Headers],0))</f>
        <v>--</v>
      </c>
      <c r="AF358" s="129" t="str">
        <f>INDEX(Directory[],MATCH(tbl_deal[[#This Row],[Index]],Directory[Index],0),MATCH('DEAL DIRECTORY'!AF$5,Directory[#Headers],0))</f>
        <v>N</v>
      </c>
      <c r="AG358" s="129" t="str">
        <f>INDEX(Directory[],MATCH(tbl_deal[[#This Row],[Index]],Directory[Index],0),MATCH('DEAL DIRECTORY'!AG$5,Directory[#Headers],0))</f>
        <v>广西交通投资集团有限公司</v>
      </c>
      <c r="AH358" s="129" t="str">
        <f>INDEX(Directory[],MATCH(tbl_deal[[#This Row],[Index]],Directory[Index],0),MATCH('DEAL DIRECTORY'!AH$5,Directory[#Headers],0))</f>
        <v>n/a</v>
      </c>
      <c r="AI358" s="129" t="str">
        <f>INDEX(Directory[],MATCH(tbl_deal[[#This Row],[Index]],Directory[Index],0),MATCH('DEAL DIRECTORY'!AI$5,Directory[#Headers],0))</f>
        <v>n/a</v>
      </c>
      <c r="AJ358" s="129" t="str">
        <f>INDEX(Directory[],MATCH(tbl_deal[[#This Row],[Index]],Directory[Index],0),MATCH('DEAL DIRECTORY'!AJ$5,Directory[#Headers],0))</f>
        <v>广西</v>
      </c>
      <c r="AK358" s="129" t="str">
        <f>INDEX(Directory[],MATCH(tbl_deal[[#This Row],[Index]],Directory[Index],0),MATCH('DEAL DIRECTORY'!AK$5,Directory[#Headers],0))</f>
        <v>--</v>
      </c>
      <c r="AL358" s="129" t="str">
        <f>INDEX(Directory[],MATCH(tbl_deal[[#This Row],[Index]],Directory[Index],0),MATCH('DEAL DIRECTORY'!AL$5,Directory[#Headers],0))</f>
        <v>--</v>
      </c>
      <c r="AM358" s="129" t="str">
        <f>INDEX(Directory[],MATCH(tbl_deal[[#This Row],[Index]],Directory[Index],0),MATCH('DEAL DIRECTORY'!AM$5,Directory[#Headers],0))</f>
        <v>--</v>
      </c>
      <c r="AN358" s="129" t="str">
        <f>INDEX(Directory[],MATCH(tbl_deal[[#This Row],[Index]],Directory[Index],0),MATCH('DEAL DIRECTORY'!AN$5,Directory[#Headers],0))</f>
        <v>--</v>
      </c>
      <c r="AO358" s="129">
        <f>IF(ISBLANK(INDEX(Directory[],MATCH(tbl_deal[[#This Row],[Index]],Directory[Index],0),MATCH('DEAL DIRECTORY'!AO$5,Directory[#Headers],0))),"--",INDEX(Directory[],MATCH(tbl_deal[[#This Row],[Index]],Directory[Index],0),MATCH('DEAL DIRECTORY'!AO$5,Directory[#Headers],0)))</f>
        <v>87824</v>
      </c>
      <c r="AP358" s="133">
        <f>INDEX(Directory[],MATCH(tbl_deal[[#This Row],[Index]],Directory[Index],0),MATCH('DEAL DIRECTORY'!AP$5,Directory[#Headers],0))</f>
        <v>3</v>
      </c>
      <c r="AQ358" s="129">
        <f>INDEX(Directory[],MATCH(tbl_deal[[#This Row],[Index]],Directory[Index],0),MATCH('DEAL DIRECTORY'!AQ$5,Directory[#Headers],0))</f>
        <v>21.338000000000001</v>
      </c>
      <c r="AR358" s="129">
        <f>INDEX(Directory[],MATCH(tbl_deal[[#This Row],[Index]],Directory[Index],0),MATCH('DEAL DIRECTORY'!AR$5,Directory[#Headers],0))</f>
        <v>23.437999999999999</v>
      </c>
      <c r="AS358" s="129" t="str">
        <f>INDEX(Directory[],MATCH(tbl_deal[[#This Row],[Index]],Directory[Index],0),MATCH('DEAL DIRECTORY'!AS$5,Directory[#Headers],0))</f>
        <v>地方国企</v>
      </c>
      <c r="AT358" s="129" t="str">
        <f>INDEX(Directory[],MATCH(tbl_deal[[#This Row],[Index]],Directory[Index],0),MATCH('DEAL DIRECTORY'!AT$5,Directory[#Headers],0))</f>
        <v>地方平台</v>
      </c>
      <c r="AU358" s="129" t="str">
        <f>INDEX(Directory[],MATCH(tbl_deal[[#This Row],[Index]],Directory[Index],0),MATCH('DEAL DIRECTORY'!AU$5,Directory[#Headers],0))</f>
        <v>交通</v>
      </c>
      <c r="AV358" s="129" t="str">
        <f>INDEX(Directory[],MATCH(tbl_deal[[#This Row],[Index]],Directory[Index],0),MATCH('DEAL DIRECTORY'!AV$5,Directory[#Headers],0))</f>
        <v>直发</v>
      </c>
      <c r="AW358" s="129" t="str">
        <f>INDEX(Directory[],MATCH(tbl_deal[[#This Row],[Index]],Directory[Index],0),MATCH('DEAL DIRECTORY'!AW$5,Directory[#Headers],0))</f>
        <v>投资级</v>
      </c>
      <c r="AX358" s="129" t="str">
        <f>INDEX(Directory[],MATCH(tbl_deal[[#This Row],[Index]],Directory[Index],0),MATCH('DEAL DIRECTORY'!AX$5,Directory[#Headers],0))</f>
        <v>2-3亿</v>
      </c>
      <c r="AY358" s="129" t="str">
        <f>INDEX(Directory[],MATCH(tbl_deal[[#This Row],[Index]],Directory[Index],0),MATCH('DEAL DIRECTORY'!AY$5,Directory[#Headers],0))</f>
        <v>19年</v>
      </c>
      <c r="AZ358" s="129" t="str">
        <f>INDEX(Directory[],MATCH(tbl_deal[[#This Row],[Index]],Directory[Index],0),MATCH('DEAL DIRECTORY'!AZ$5,Directory[#Headers],0))</f>
        <v>Q3</v>
      </c>
      <c r="BA358" s="129" t="str">
        <f>INDEX(Directory[],MATCH(tbl_deal[[#This Row],[Index]],Directory[Index],0),MATCH('DEAL DIRECTORY'!BA$5,Directory[#Headers],0))</f>
        <v>09月</v>
      </c>
      <c r="BB358" s="129" t="str">
        <f>INDEX(Directory[],MATCH(tbl_deal[[#This Row],[Index]],Directory[Index],0),MATCH('DEAL DIRECTORY'!BB$5,Directory[#Headers],0))</f>
        <v>SOE Creds</v>
      </c>
      <c r="BC358" s="129" t="str">
        <f>INDEX(Directory[],MATCH(tbl_deal[[#This Row],[Index]],Directory[Index],0),MATCH('DEAL DIRECTORY'!BC$5,Directory[#Headers],0))</f>
        <v>GUANGXI COMMUNICATIONS INVESTMENT GROUP CO LTD</v>
      </c>
      <c r="BD358" s="129" t="str">
        <f>INDEX(Directory[],MATCH(tbl_deal[[#This Row],[Index]],Directory[Index],0),MATCH('DEAL DIRECTORY'!BD$5,Directory[#Headers],0))</f>
        <v>XS2050613632</v>
      </c>
      <c r="BE358" s="137" t="str">
        <f>INDEX(Directory[],MATCH(tbl_deal[[#This Row],[Index]],Directory[Index],0),MATCH('DEAL DIRECTORY'!BE$5,Directory[#Headers],0))</f>
        <v>19年09月</v>
      </c>
      <c r="BF358" s="137" t="str">
        <f>INDEX(Directory[],MATCH(tbl_deal[[#This Row],[Index]],Directory[Index],0),MATCH('DEAL DIRECTORY'!BF$5,Directory[#Headers],0))</f>
        <v>广西交投</v>
      </c>
      <c r="BG358" s="137" t="str">
        <f>INDEX(Directory[],MATCH(tbl_deal[[#This Row],[Index]],Directory[Index],0),MATCH('DEAL DIRECTORY'!BG$5,Directory[#Headers],0))</f>
        <v>Baa2/--/BBB</v>
      </c>
      <c r="BH358" s="137" t="str">
        <f>INDEX(Directory[],MATCH(tbl_deal[[#This Row],[Index]],Directory[Index],0),MATCH('DEAL DIRECTORY'!BH$5,Directory[#Headers],0))</f>
        <v>高级债</v>
      </c>
      <c r="BI358" s="137" t="str">
        <f>INDEX(Directory[],MATCH(tbl_deal[[#This Row],[Index]],Directory[Index],0),MATCH('DEAL DIRECTORY'!BI$5,Directory[#Headers],0))</f>
        <v>3亿美元</v>
      </c>
      <c r="BJ358" s="137" t="str">
        <f>INDEX(Directory[],MATCH(tbl_deal[[#This Row],[Index]],Directory[Index],0),MATCH('DEAL DIRECTORY'!BJ$5,Directory[#Headers],0))</f>
        <v>3年</v>
      </c>
      <c r="BK358" s="137" t="str">
        <f>INDEX(Directory[],MATCH(tbl_deal[[#This Row],[Index]],Directory[Index],0),MATCH('DEAL DIRECTORY'!BK$5,Directory[#Headers],0))</f>
        <v>3.5%</v>
      </c>
      <c r="BL358" s="137" t="str">
        <f>INDEX(Directory[],MATCH(tbl_deal[[#This Row],[Index]],Directory[Index],0),MATCH('DEAL DIRECTORY'!BL$5,Directory[#Headers],0))</f>
        <v>全球协调人</v>
      </c>
      <c r="BM358" s="129" t="str">
        <f>INDEX(Directory[],MATCH(tbl_deal[[#This Row],[Index]],Directory[Index],0),MATCH('DEAL DIRECTORY'!BM$5,Directory[#Headers],0))</f>
        <v/>
      </c>
      <c r="BN358" s="4"/>
      <c r="BO358" s="4"/>
      <c r="BP358" s="4"/>
    </row>
    <row r="359" spans="3:68" ht="20.25" customHeight="1" x14ac:dyDescent="0.25">
      <c r="C359" s="129">
        <f>Directory[[#This Row],[Index]]</f>
        <v>112</v>
      </c>
      <c r="D359" s="130">
        <f>INDEX(Directory[],MATCH(tbl_deal[[#This Row],[Index]],Directory[Index],0),MATCH('DEAL DIRECTORY'!D$5,Directory[#Headers],0))</f>
        <v>43718</v>
      </c>
      <c r="E359" s="129" t="str">
        <f>INDEX(Directory[],MATCH(tbl_deal[[#This Row],[Index]],Directory[Index],0),MATCH('DEAL DIRECTORY'!E$5,Directory[#Headers],0))</f>
        <v/>
      </c>
      <c r="F359" s="129" t="str">
        <f>INDEX(Directory[],MATCH(tbl_deal[[#This Row],[Index]],Directory[Index],0),MATCH('DEAL DIRECTORY'!F$5,Directory[#Headers],0))</f>
        <v/>
      </c>
      <c r="G359" s="129" t="str">
        <f>INDEX(Directory[],MATCH(tbl_deal[[#This Row],[Index]],Directory[Index],0),MATCH('DEAL DIRECTORY'!G$5,Directory[#Headers],0))</f>
        <v>Springwater</v>
      </c>
      <c r="H359" s="135" t="str">
        <f>IF(tbl_deal[[#This Row],[FolderPath]]="","",HYPERLINK(tbl_deal[[#This Row],[FolderPath]],"📂"))</f>
        <v/>
      </c>
      <c r="I359" s="129" t="str">
        <f>INDEX(Directory[],MATCH(tbl_deal[[#This Row],[Index]],Directory[Index],0),MATCH('DEAL DIRECTORY'!I$5,Directory[#Headers],0))</f>
        <v>JBR</v>
      </c>
      <c r="J359" s="129" t="str">
        <f>INDEX(Directory[],MATCH(tbl_deal[[#This Row],[Index]],Directory[Index],0),MATCH('DEAL DIRECTORY'!J$5,Directory[#Headers],0))</f>
        <v>n/a</v>
      </c>
      <c r="K359" s="129" t="str">
        <f>INDEX(Directory[],MATCH(tbl_deal[[#This Row],[Index]],Directory[Index],0),MATCH('DEAL DIRECTORY'!K$5,Directory[#Headers],0))</f>
        <v>n/a</v>
      </c>
      <c r="L359" s="129">
        <f>INDEX(Directory[],MATCH(tbl_deal[[#This Row],[Index]],Directory[Index],0),MATCH('DEAL DIRECTORY'!L$5,Directory[#Headers],0))</f>
        <v>1</v>
      </c>
      <c r="M359" s="129" t="str">
        <f>INDEX(Directory[],MATCH(tbl_deal[[#This Row],[Index]],Directory[Index],0),MATCH('DEAL DIRECTORY'!M$5,Directory[#Headers],0))</f>
        <v>山东水发</v>
      </c>
      <c r="N359" s="129" t="str">
        <f>INDEX(Directory[],MATCH(tbl_deal[[#This Row],[Index]],Directory[Index],0),MATCH('DEAL DIRECTORY'!N$5,Directory[#Headers],0))</f>
        <v>Baa3/--/--</v>
      </c>
      <c r="O359" s="129" t="str">
        <f>INDEX(Directory[],MATCH(tbl_deal[[#This Row],[Index]],Directory[Index],0),MATCH('DEAL DIRECTORY'!O$5,Directory[#Headers],0))</f>
        <v>USD</v>
      </c>
      <c r="P359" s="129">
        <f>INDEX(Directory[],MATCH(tbl_deal[[#This Row],[Index]],Directory[Index],0),MATCH('DEAL DIRECTORY'!P$5,Directory[#Headers],0))</f>
        <v>4</v>
      </c>
      <c r="Q359" s="129" t="str">
        <f>INDEX(Directory[],MATCH(tbl_deal[[#This Row],[Index]],Directory[Index],0),MATCH('DEAL DIRECTORY'!Q$5,Directory[#Headers],0))</f>
        <v>3</v>
      </c>
      <c r="R359" s="129" t="str">
        <f>INDEX(Directory[],MATCH(tbl_deal[[#This Row],[Index]],Directory[Index],0),MATCH('DEAL DIRECTORY'!R$5,Directory[#Headers],0))</f>
        <v>4.15%</v>
      </c>
      <c r="S359" s="129" t="str">
        <f>INDEX(Directory[],MATCH(tbl_deal[[#This Row],[Index]],Directory[Index],0),MATCH('DEAL DIRECTORY'!S$5,Directory[#Headers],0))</f>
        <v>--</v>
      </c>
      <c r="T359" s="129" t="str">
        <f>INDEX(Directory[],MATCH(tbl_deal[[#This Row],[Index]],Directory[Index],0),MATCH('DEAL DIRECTORY'!T$5,Directory[#Headers],0))</f>
        <v>n/a</v>
      </c>
      <c r="U359" s="129" t="str">
        <f>INDEX(Directory[],MATCH(tbl_deal[[#This Row],[Index]],Directory[Index],0),MATCH('DEAL DIRECTORY'!U$5,Directory[#Headers],0))</f>
        <v>--</v>
      </c>
      <c r="V359" s="131">
        <f>INDEX(Directory[],MATCH(tbl_deal[[#This Row],[Index]],Directory[Index],0),MATCH('DEAL DIRECTORY'!V$5,Directory[#Headers],0))</f>
        <v>0</v>
      </c>
      <c r="W359" s="129" t="str">
        <f>INDEX(Directory[],MATCH(tbl_deal[[#This Row],[Index]],Directory[Index],0),MATCH('DEAL DIRECTORY'!W$5,Directory[#Headers],0))</f>
        <v>担保</v>
      </c>
      <c r="X359" s="129" t="str">
        <f>INDEX(Directory[],MATCH(tbl_deal[[#This Row],[Index]],Directory[Index],0),MATCH('DEAL DIRECTORY'!X$5,Directory[#Headers],0))</f>
        <v>--</v>
      </c>
      <c r="Y359" s="129" t="str">
        <f>INDEX(Directory[],MATCH(tbl_deal[[#This Row],[Index]],Directory[Index],0),MATCH('DEAL DIRECTORY'!Y$5,Directory[#Headers],0))</f>
        <v>港交所</v>
      </c>
      <c r="Z359" s="129" t="str">
        <f>INDEX(Directory[],MATCH(tbl_deal[[#This Row],[Index]],Directory[Index],0),MATCH('DEAL DIRECTORY'!Z$5,Directory[#Headers],0))</f>
        <v/>
      </c>
      <c r="AA359" s="129" t="str">
        <f>INDEX(Directory[],MATCH(tbl_deal[[#This Row],[Index]],Directory[Index],0),MATCH('DEAL DIRECTORY'!AA$5,Directory[#Headers],0))</f>
        <v/>
      </c>
      <c r="AB359" s="129" t="str">
        <f>INDEX(Directory[],MATCH(tbl_deal[[#This Row],[Index]],Directory[Index],0),MATCH('DEAL DIRECTORY'!AB$5,Directory[#Headers],0))</f>
        <v>BISL,港分</v>
      </c>
      <c r="AC359" s="129" t="str">
        <f>INDEX(Directory[],MATCH(tbl_deal[[#This Row],[Index]],Directory[Index],0),MATCH('DEAL DIRECTORY'!AC$5,Directory[#Headers],0))</f>
        <v>--</v>
      </c>
      <c r="AD359" s="129" t="str">
        <f>INDEX(Directory[],MATCH(tbl_deal[[#This Row],[Index]],Directory[Index],0),MATCH('DEAL DIRECTORY'!AD$5,Directory[#Headers],0))</f>
        <v>--</v>
      </c>
      <c r="AE359" s="129" t="str">
        <f>INDEX(Directory[],MATCH(tbl_deal[[#This Row],[Index]],Directory[Index],0),MATCH('DEAL DIRECTORY'!AE$5,Directory[#Headers],0))</f>
        <v>--</v>
      </c>
      <c r="AF359" s="129" t="str">
        <f>INDEX(Directory[],MATCH(tbl_deal[[#This Row],[Index]],Directory[Index],0),MATCH('DEAL DIRECTORY'!AF$5,Directory[#Headers],0))</f>
        <v>Y</v>
      </c>
      <c r="AG359" s="129" t="str">
        <f>INDEX(Directory[],MATCH(tbl_deal[[#This Row],[Index]],Directory[Index],0),MATCH('DEAL DIRECTORY'!AG$5,Directory[#Headers],0))</f>
        <v>水发集团有限公司</v>
      </c>
      <c r="AH359" s="129" t="str">
        <f>INDEX(Directory[],MATCH(tbl_deal[[#This Row],[Index]],Directory[Index],0),MATCH('DEAL DIRECTORY'!AH$5,Directory[#Headers],0))</f>
        <v>n/a</v>
      </c>
      <c r="AI359" s="129" t="str">
        <f>INDEX(Directory[],MATCH(tbl_deal[[#This Row],[Index]],Directory[Index],0),MATCH('DEAL DIRECTORY'!AI$5,Directory[#Headers],0))</f>
        <v>n/a</v>
      </c>
      <c r="AJ359" s="129" t="str">
        <f>INDEX(Directory[],MATCH(tbl_deal[[#This Row],[Index]],Directory[Index],0),MATCH('DEAL DIRECTORY'!AJ$5,Directory[#Headers],0))</f>
        <v>山东</v>
      </c>
      <c r="AK359" s="129" t="str">
        <f>INDEX(Directory[],MATCH(tbl_deal[[#This Row],[Index]],Directory[Index],0),MATCH('DEAL DIRECTORY'!AK$5,Directory[#Headers],0))</f>
        <v>--</v>
      </c>
      <c r="AL359" s="129" t="str">
        <f>INDEX(Directory[],MATCH(tbl_deal[[#This Row],[Index]],Directory[Index],0),MATCH('DEAL DIRECTORY'!AL$5,Directory[#Headers],0))</f>
        <v>--</v>
      </c>
      <c r="AM359" s="129" t="str">
        <f>INDEX(Directory[],MATCH(tbl_deal[[#This Row],[Index]],Directory[Index],0),MATCH('DEAL DIRECTORY'!AM$5,Directory[#Headers],0))</f>
        <v>--</v>
      </c>
      <c r="AN359" s="129" t="str">
        <f>INDEX(Directory[],MATCH(tbl_deal[[#This Row],[Index]],Directory[Index],0),MATCH('DEAL DIRECTORY'!AN$5,Directory[#Headers],0))</f>
        <v>--</v>
      </c>
      <c r="AO359" s="132" t="str">
        <f>IF(ISBLANK(INDEX(Directory[],MATCH(tbl_deal[[#This Row],[Index]],Directory[Index],0),MATCH('DEAL DIRECTORY'!AO$5,Directory[#Headers],0))),"--",INDEX(Directory[],MATCH(tbl_deal[[#This Row],[Index]],Directory[Index],0),MATCH('DEAL DIRECTORY'!AO$5,Directory[#Headers],0)))</f>
        <v>--</v>
      </c>
      <c r="AP359" s="129">
        <f>INDEX(Directory[],MATCH(tbl_deal[[#This Row],[Index]],Directory[Index],0),MATCH('DEAL DIRECTORY'!AP$5,Directory[#Headers],0))</f>
        <v>4</v>
      </c>
      <c r="AQ359" s="129">
        <f>INDEX(Directory[],MATCH(tbl_deal[[#This Row],[Index]],Directory[Index],0),MATCH('DEAL DIRECTORY'!AQ$5,Directory[#Headers],0))</f>
        <v>28.45</v>
      </c>
      <c r="AR359" s="129">
        <f>INDEX(Directory[],MATCH(tbl_deal[[#This Row],[Index]],Directory[Index],0),MATCH('DEAL DIRECTORY'!AR$5,Directory[#Headers],0))</f>
        <v>31.25</v>
      </c>
      <c r="AS359" s="129" t="str">
        <f>INDEX(Directory[],MATCH(tbl_deal[[#This Row],[Index]],Directory[Index],0),MATCH('DEAL DIRECTORY'!AS$5,Directory[#Headers],0))</f>
        <v>地方国企</v>
      </c>
      <c r="AT359" s="129" t="str">
        <f>INDEX(Directory[],MATCH(tbl_deal[[#This Row],[Index]],Directory[Index],0),MATCH('DEAL DIRECTORY'!AT$5,Directory[#Headers],0))</f>
        <v>地方平台</v>
      </c>
      <c r="AU359" s="129" t="str">
        <f>INDEX(Directory[],MATCH(tbl_deal[[#This Row],[Index]],Directory[Index],0),MATCH('DEAL DIRECTORY'!AU$5,Directory[#Headers],0))</f>
        <v>基建</v>
      </c>
      <c r="AV359" s="129" t="str">
        <f>INDEX(Directory[],MATCH(tbl_deal[[#This Row],[Index]],Directory[Index],0),MATCH('DEAL DIRECTORY'!AV$5,Directory[#Headers],0))</f>
        <v>担保</v>
      </c>
      <c r="AW359" s="129" t="str">
        <f>INDEX(Directory[],MATCH(tbl_deal[[#This Row],[Index]],Directory[Index],0),MATCH('DEAL DIRECTORY'!AW$5,Directory[#Headers],0))</f>
        <v>投资级</v>
      </c>
      <c r="AX359" s="129" t="str">
        <f>INDEX(Directory[],MATCH(tbl_deal[[#This Row],[Index]],Directory[Index],0),MATCH('DEAL DIRECTORY'!AX$5,Directory[#Headers],0))</f>
        <v>3-5亿</v>
      </c>
      <c r="AY359" s="133" t="str">
        <f>INDEX(Directory[],MATCH(tbl_deal[[#This Row],[Index]],Directory[Index],0),MATCH('DEAL DIRECTORY'!AY$5,Directory[#Headers],0))</f>
        <v>19年</v>
      </c>
      <c r="AZ359" s="129" t="str">
        <f>INDEX(Directory[],MATCH(tbl_deal[[#This Row],[Index]],Directory[Index],0),MATCH('DEAL DIRECTORY'!AZ$5,Directory[#Headers],0))</f>
        <v>Q3</v>
      </c>
      <c r="BA359" s="129" t="str">
        <f>INDEX(Directory[],MATCH(tbl_deal[[#This Row],[Index]],Directory[Index],0),MATCH('DEAL DIRECTORY'!BA$5,Directory[#Headers],0))</f>
        <v>09月</v>
      </c>
      <c r="BB359" s="129" t="str">
        <f>INDEX(Directory[],MATCH(tbl_deal[[#This Row],[Index]],Directory[Index],0),MATCH('DEAL DIRECTORY'!BB$5,Directory[#Headers],0))</f>
        <v>SOE Creds</v>
      </c>
      <c r="BC359" s="129" t="str">
        <f>INDEX(Directory[],MATCH(tbl_deal[[#This Row],[Index]],Directory[Index],0),MATCH('DEAL DIRECTORY'!BC$5,Directory[#Headers],0))</f>
        <v>SHUIFA INTERNATIONAL HOLDINGS BVI CO LTD</v>
      </c>
      <c r="BD359" s="129" t="str">
        <f>INDEX(Directory[],MATCH(tbl_deal[[#This Row],[Index]],Directory[Index],0),MATCH('DEAL DIRECTORY'!BD$5,Directory[#Headers],0))</f>
        <v>XS2049886174</v>
      </c>
      <c r="BE359" s="137" t="str">
        <f>INDEX(Directory[],MATCH(tbl_deal[[#This Row],[Index]],Directory[Index],0),MATCH('DEAL DIRECTORY'!BE$5,Directory[#Headers],0))</f>
        <v>19年09月</v>
      </c>
      <c r="BF359" s="137" t="str">
        <f>INDEX(Directory[],MATCH(tbl_deal[[#This Row],[Index]],Directory[Index],0),MATCH('DEAL DIRECTORY'!BF$5,Directory[#Headers],0))</f>
        <v>山东水发</v>
      </c>
      <c r="BG359" s="137" t="str">
        <f>INDEX(Directory[],MATCH(tbl_deal[[#This Row],[Index]],Directory[Index],0),MATCH('DEAL DIRECTORY'!BG$5,Directory[#Headers],0))</f>
        <v>Baa3/--/--</v>
      </c>
      <c r="BH359" s="137" t="str">
        <f>INDEX(Directory[],MATCH(tbl_deal[[#This Row],[Index]],Directory[Index],0),MATCH('DEAL DIRECTORY'!BH$5,Directory[#Headers],0))</f>
        <v>高级债</v>
      </c>
      <c r="BI359" s="137" t="str">
        <f>INDEX(Directory[],MATCH(tbl_deal[[#This Row],[Index]],Directory[Index],0),MATCH('DEAL DIRECTORY'!BI$5,Directory[#Headers],0))</f>
        <v>4亿美元</v>
      </c>
      <c r="BJ359" s="137" t="str">
        <f>INDEX(Directory[],MATCH(tbl_deal[[#This Row],[Index]],Directory[Index],0),MATCH('DEAL DIRECTORY'!BJ$5,Directory[#Headers],0))</f>
        <v>3年</v>
      </c>
      <c r="BK359" s="137" t="str">
        <f>INDEX(Directory[],MATCH(tbl_deal[[#This Row],[Index]],Directory[Index],0),MATCH('DEAL DIRECTORY'!BK$5,Directory[#Headers],0))</f>
        <v>4.15%</v>
      </c>
      <c r="BL359" s="137" t="str">
        <f>INDEX(Directory[],MATCH(tbl_deal[[#This Row],[Index]],Directory[Index],0),MATCH('DEAL DIRECTORY'!BL$5,Directory[#Headers],0))</f>
        <v>账簿管理人</v>
      </c>
      <c r="BM359" s="129" t="str">
        <f>INDEX(Directory[],MATCH(tbl_deal[[#This Row],[Index]],Directory[Index],0),MATCH('DEAL DIRECTORY'!BM$5,Directory[#Headers],0))</f>
        <v/>
      </c>
      <c r="BN359" s="4"/>
      <c r="BO359" s="4"/>
      <c r="BP359" s="4"/>
    </row>
    <row r="360" spans="3:68" ht="20.25" customHeight="1" x14ac:dyDescent="0.25">
      <c r="C360" s="129">
        <f>Directory[[#This Row],[Index]]</f>
        <v>111</v>
      </c>
      <c r="D360" s="130">
        <f>INDEX(Directory[],MATCH(tbl_deal[[#This Row],[Index]],Directory[Index],0),MATCH('DEAL DIRECTORY'!D$5,Directory[#Headers],0))</f>
        <v>43713</v>
      </c>
      <c r="E360" s="129" t="str">
        <f>INDEX(Directory[],MATCH(tbl_deal[[#This Row],[Index]],Directory[Index],0),MATCH('DEAL DIRECTORY'!E$5,Directory[#Headers],0))</f>
        <v/>
      </c>
      <c r="F360" s="129" t="str">
        <f>INDEX(Directory[],MATCH(tbl_deal[[#This Row],[Index]],Directory[Index],0),MATCH('DEAL DIRECTORY'!F$5,Directory[#Headers],0))</f>
        <v/>
      </c>
      <c r="G360" s="129" t="str">
        <f>INDEX(Directory[],MATCH(tbl_deal[[#This Row],[Index]],Directory[Index],0),MATCH('DEAL DIRECTORY'!G$5,Directory[#Headers],0))</f>
        <v>Optimus III</v>
      </c>
      <c r="H360" s="135" t="str">
        <f>IF(tbl_deal[[#This Row],[FolderPath]]="","",HYPERLINK(tbl_deal[[#This Row],[FolderPath]],"📂"))</f>
        <v/>
      </c>
      <c r="I360" s="129" t="str">
        <f>INDEX(Directory[],MATCH(tbl_deal[[#This Row],[Index]],Directory[Index],0),MATCH('DEAL DIRECTORY'!I$5,Directory[#Headers],0))</f>
        <v>JGC</v>
      </c>
      <c r="J360" s="129" t="str">
        <f>INDEX(Directory[],MATCH(tbl_deal[[#This Row],[Index]],Directory[Index],0),MATCH('DEAL DIRECTORY'!J$5,Directory[#Headers],0))</f>
        <v>n/a</v>
      </c>
      <c r="K360" s="129" t="str">
        <f>INDEX(Directory[],MATCH(tbl_deal[[#This Row],[Index]],Directory[Index],0),MATCH('DEAL DIRECTORY'!K$5,Directory[#Headers],0))</f>
        <v>n/a</v>
      </c>
      <c r="L360" s="129">
        <f>INDEX(Directory[],MATCH(tbl_deal[[#This Row],[Index]],Directory[Index],0),MATCH('DEAL DIRECTORY'!L$5,Directory[#Headers],0))</f>
        <v>1</v>
      </c>
      <c r="M360" s="129" t="str">
        <f>INDEX(Directory[],MATCH(tbl_deal[[#This Row],[Index]],Directory[Index],0),MATCH('DEAL DIRECTORY'!M$5,Directory[#Headers],0))</f>
        <v>长发集团</v>
      </c>
      <c r="N360" s="129" t="str">
        <f>INDEX(Directory[],MATCH(tbl_deal[[#This Row],[Index]],Directory[Index],0),MATCH('DEAL DIRECTORY'!N$5,Directory[#Headers],0))</f>
        <v>Baa1/--/--</v>
      </c>
      <c r="O360" s="129" t="str">
        <f>INDEX(Directory[],MATCH(tbl_deal[[#This Row],[Index]],Directory[Index],0),MATCH('DEAL DIRECTORY'!O$5,Directory[#Headers],0))</f>
        <v>USD</v>
      </c>
      <c r="P360" s="129">
        <f>INDEX(Directory[],MATCH(tbl_deal[[#This Row],[Index]],Directory[Index],0),MATCH('DEAL DIRECTORY'!P$5,Directory[#Headers],0))</f>
        <v>2.5</v>
      </c>
      <c r="Q360" s="129" t="str">
        <f>INDEX(Directory[],MATCH(tbl_deal[[#This Row],[Index]],Directory[Index],0),MATCH('DEAL DIRECTORY'!Q$5,Directory[#Headers],0))</f>
        <v>3</v>
      </c>
      <c r="R360" s="129" t="str">
        <f>INDEX(Directory[],MATCH(tbl_deal[[#This Row],[Index]],Directory[Index],0),MATCH('DEAL DIRECTORY'!R$5,Directory[#Headers],0))</f>
        <v>3.9%</v>
      </c>
      <c r="S360" s="129" t="str">
        <f>INDEX(Directory[],MATCH(tbl_deal[[#This Row],[Index]],Directory[Index],0),MATCH('DEAL DIRECTORY'!S$5,Directory[#Headers],0))</f>
        <v>--</v>
      </c>
      <c r="T360" s="129" t="str">
        <f>INDEX(Directory[],MATCH(tbl_deal[[#This Row],[Index]],Directory[Index],0),MATCH('DEAL DIRECTORY'!T$5,Directory[#Headers],0))</f>
        <v>n/a</v>
      </c>
      <c r="U360" s="129" t="str">
        <f>INDEX(Directory[],MATCH(tbl_deal[[#This Row],[Index]],Directory[Index],0),MATCH('DEAL DIRECTORY'!U$5,Directory[#Headers],0))</f>
        <v>--</v>
      </c>
      <c r="V360" s="131">
        <f>INDEX(Directory[],MATCH(tbl_deal[[#This Row],[Index]],Directory[Index],0),MATCH('DEAL DIRECTORY'!V$5,Directory[#Headers],0))</f>
        <v>0</v>
      </c>
      <c r="W360" s="129" t="str">
        <f>INDEX(Directory[],MATCH(tbl_deal[[#This Row],[Index]],Directory[Index],0),MATCH('DEAL DIRECTORY'!W$5,Directory[#Headers],0))</f>
        <v>担保</v>
      </c>
      <c r="X360" s="129" t="str">
        <f>INDEX(Directory[],MATCH(tbl_deal[[#This Row],[Index]],Directory[Index],0),MATCH('DEAL DIRECTORY'!X$5,Directory[#Headers],0))</f>
        <v>--</v>
      </c>
      <c r="Y360" s="129" t="str">
        <f>INDEX(Directory[],MATCH(tbl_deal[[#This Row],[Index]],Directory[Index],0),MATCH('DEAL DIRECTORY'!Y$5,Directory[#Headers],0))</f>
        <v>港交所</v>
      </c>
      <c r="Z360" s="129" t="str">
        <f>INDEX(Directory[],MATCH(tbl_deal[[#This Row],[Index]],Directory[Index],0),MATCH('DEAL DIRECTORY'!Z$5,Directory[#Headers],0))</f>
        <v/>
      </c>
      <c r="AA360" s="129" t="str">
        <f>INDEX(Directory[],MATCH(tbl_deal[[#This Row],[Index]],Directory[Index],0),MATCH('DEAL DIRECTORY'!AA$5,Directory[#Headers],0))</f>
        <v/>
      </c>
      <c r="AB360" s="129" t="str">
        <f>INDEX(Directory[],MATCH(tbl_deal[[#This Row],[Index]],Directory[Index],0),MATCH('DEAL DIRECTORY'!AB$5,Directory[#Headers],0))</f>
        <v>BISL,港分</v>
      </c>
      <c r="AC360" s="129" t="str">
        <f>INDEX(Directory[],MATCH(tbl_deal[[#This Row],[Index]],Directory[Index],0),MATCH('DEAL DIRECTORY'!AC$5,Directory[#Headers],0))</f>
        <v>--</v>
      </c>
      <c r="AD360" s="129" t="str">
        <f>INDEX(Directory[],MATCH(tbl_deal[[#This Row],[Index]],Directory[Index],0),MATCH('DEAL DIRECTORY'!AD$5,Directory[#Headers],0))</f>
        <v>--</v>
      </c>
      <c r="AE360" s="129" t="str">
        <f>INDEX(Directory[],MATCH(tbl_deal[[#This Row],[Index]],Directory[Index],0),MATCH('DEAL DIRECTORY'!AE$5,Directory[#Headers],0))</f>
        <v>--</v>
      </c>
      <c r="AF360" s="129" t="str">
        <f>INDEX(Directory[],MATCH(tbl_deal[[#This Row],[Index]],Directory[Index],0),MATCH('DEAL DIRECTORY'!AF$5,Directory[#Headers],0))</f>
        <v>N</v>
      </c>
      <c r="AG360" s="129" t="str">
        <f>INDEX(Directory[],MATCH(tbl_deal[[#This Row],[Index]],Directory[Index],0),MATCH('DEAL DIRECTORY'!AG$5,Directory[#Headers],0))</f>
        <v>长春市城市发展投资控股(集团)有限公司</v>
      </c>
      <c r="AH360" s="129" t="str">
        <f>INDEX(Directory[],MATCH(tbl_deal[[#This Row],[Index]],Directory[Index],0),MATCH('DEAL DIRECTORY'!AH$5,Directory[#Headers],0))</f>
        <v>n/a</v>
      </c>
      <c r="AI360" s="129" t="str">
        <f>INDEX(Directory[],MATCH(tbl_deal[[#This Row],[Index]],Directory[Index],0),MATCH('DEAL DIRECTORY'!AI$5,Directory[#Headers],0))</f>
        <v>n/a</v>
      </c>
      <c r="AJ360" s="129" t="str">
        <f>INDEX(Directory[],MATCH(tbl_deal[[#This Row],[Index]],Directory[Index],0),MATCH('DEAL DIRECTORY'!AJ$5,Directory[#Headers],0))</f>
        <v>吉林</v>
      </c>
      <c r="AK360" s="129" t="str">
        <f>INDEX(Directory[],MATCH(tbl_deal[[#This Row],[Index]],Directory[Index],0),MATCH('DEAL DIRECTORY'!AK$5,Directory[#Headers],0))</f>
        <v>长春市</v>
      </c>
      <c r="AL360" s="129" t="str">
        <f>INDEX(Directory[],MATCH(tbl_deal[[#This Row],[Index]],Directory[Index],0),MATCH('DEAL DIRECTORY'!AL$5,Directory[#Headers],0))</f>
        <v>--</v>
      </c>
      <c r="AM360" s="129" t="str">
        <f>INDEX(Directory[],MATCH(tbl_deal[[#This Row],[Index]],Directory[Index],0),MATCH('DEAL DIRECTORY'!AM$5,Directory[#Headers],0))</f>
        <v>--</v>
      </c>
      <c r="AN360" s="129" t="str">
        <f>INDEX(Directory[],MATCH(tbl_deal[[#This Row],[Index]],Directory[Index],0),MATCH('DEAL DIRECTORY'!AN$5,Directory[#Headers],0))</f>
        <v>--</v>
      </c>
      <c r="AO360" s="132" t="str">
        <f>IF(ISBLANK(INDEX(Directory[],MATCH(tbl_deal[[#This Row],[Index]],Directory[Index],0),MATCH('DEAL DIRECTORY'!AO$5,Directory[#Headers],0))),"--",INDEX(Directory[],MATCH(tbl_deal[[#This Row],[Index]],Directory[Index],0),MATCH('DEAL DIRECTORY'!AO$5,Directory[#Headers],0)))</f>
        <v>--</v>
      </c>
      <c r="AP360" s="129">
        <f>INDEX(Directory[],MATCH(tbl_deal[[#This Row],[Index]],Directory[Index],0),MATCH('DEAL DIRECTORY'!AP$5,Directory[#Headers],0))</f>
        <v>2.5</v>
      </c>
      <c r="AQ360" s="129">
        <f>INDEX(Directory[],MATCH(tbl_deal[[#This Row],[Index]],Directory[Index],0),MATCH('DEAL DIRECTORY'!AQ$5,Directory[#Headers],0))</f>
        <v>17.873000000000001</v>
      </c>
      <c r="AR360" s="129">
        <f>INDEX(Directory[],MATCH(tbl_deal[[#This Row],[Index]],Directory[Index],0),MATCH('DEAL DIRECTORY'!AR$5,Directory[#Headers],0))</f>
        <v>19.530999999999999</v>
      </c>
      <c r="AS360" s="129" t="str">
        <f>INDEX(Directory[],MATCH(tbl_deal[[#This Row],[Index]],Directory[Index],0),MATCH('DEAL DIRECTORY'!AS$5,Directory[#Headers],0))</f>
        <v>地方国企</v>
      </c>
      <c r="AT360" s="129" t="str">
        <f>INDEX(Directory[],MATCH(tbl_deal[[#This Row],[Index]],Directory[Index],0),MATCH('DEAL DIRECTORY'!AT$5,Directory[#Headers],0))</f>
        <v>地方平台</v>
      </c>
      <c r="AU360" s="129" t="str">
        <f>INDEX(Directory[],MATCH(tbl_deal[[#This Row],[Index]],Directory[Index],0),MATCH('DEAL DIRECTORY'!AU$5,Directory[#Headers],0))</f>
        <v>综合</v>
      </c>
      <c r="AV360" s="129" t="str">
        <f>INDEX(Directory[],MATCH(tbl_deal[[#This Row],[Index]],Directory[Index],0),MATCH('DEAL DIRECTORY'!AV$5,Directory[#Headers],0))</f>
        <v>担保</v>
      </c>
      <c r="AW360" s="129" t="str">
        <f>INDEX(Directory[],MATCH(tbl_deal[[#This Row],[Index]],Directory[Index],0),MATCH('DEAL DIRECTORY'!AW$5,Directory[#Headers],0))</f>
        <v>投资级</v>
      </c>
      <c r="AX360" s="129" t="str">
        <f>INDEX(Directory[],MATCH(tbl_deal[[#This Row],[Index]],Directory[Index],0),MATCH('DEAL DIRECTORY'!AX$5,Directory[#Headers],0))</f>
        <v>2-3亿</v>
      </c>
      <c r="AY360" s="133" t="str">
        <f>INDEX(Directory[],MATCH(tbl_deal[[#This Row],[Index]],Directory[Index],0),MATCH('DEAL DIRECTORY'!AY$5,Directory[#Headers],0))</f>
        <v>19年</v>
      </c>
      <c r="AZ360" s="129" t="str">
        <f>INDEX(Directory[],MATCH(tbl_deal[[#This Row],[Index]],Directory[Index],0),MATCH('DEAL DIRECTORY'!AZ$5,Directory[#Headers],0))</f>
        <v>Q3</v>
      </c>
      <c r="BA360" s="129" t="str">
        <f>INDEX(Directory[],MATCH(tbl_deal[[#This Row],[Index]],Directory[Index],0),MATCH('DEAL DIRECTORY'!BA$5,Directory[#Headers],0))</f>
        <v>09月</v>
      </c>
      <c r="BB360" s="129" t="str">
        <f>INDEX(Directory[],MATCH(tbl_deal[[#This Row],[Index]],Directory[Index],0),MATCH('DEAL DIRECTORY'!BB$5,Directory[#Headers],0))</f>
        <v>SOE Creds</v>
      </c>
      <c r="BC360" s="129" t="str">
        <f>INDEX(Directory[],MATCH(tbl_deal[[#This Row],[Index]],Directory[Index],0),MATCH('DEAL DIRECTORY'!BC$5,Directory[#Headers],0))</f>
        <v>CHANG DEVELOPMENT INTERNATIONAL LTD</v>
      </c>
      <c r="BD360" s="129" t="str">
        <f>INDEX(Directory[],MATCH(tbl_deal[[#This Row],[Index]],Directory[Index],0),MATCH('DEAL DIRECTORY'!BD$5,Directory[#Headers],0))</f>
        <v>XS2049035657</v>
      </c>
      <c r="BE360" s="137" t="str">
        <f>INDEX(Directory[],MATCH(tbl_deal[[#This Row],[Index]],Directory[Index],0),MATCH('DEAL DIRECTORY'!BE$5,Directory[#Headers],0))</f>
        <v>19年09月</v>
      </c>
      <c r="BF360" s="137" t="str">
        <f>INDEX(Directory[],MATCH(tbl_deal[[#This Row],[Index]],Directory[Index],0),MATCH('DEAL DIRECTORY'!BF$5,Directory[#Headers],0))</f>
        <v>长发集团</v>
      </c>
      <c r="BG360" s="137" t="str">
        <f>INDEX(Directory[],MATCH(tbl_deal[[#This Row],[Index]],Directory[Index],0),MATCH('DEAL DIRECTORY'!BG$5,Directory[#Headers],0))</f>
        <v>Baa1/--/--</v>
      </c>
      <c r="BH360" s="137" t="str">
        <f>INDEX(Directory[],MATCH(tbl_deal[[#This Row],[Index]],Directory[Index],0),MATCH('DEAL DIRECTORY'!BH$5,Directory[#Headers],0))</f>
        <v>高级债</v>
      </c>
      <c r="BI360" s="137" t="str">
        <f>INDEX(Directory[],MATCH(tbl_deal[[#This Row],[Index]],Directory[Index],0),MATCH('DEAL DIRECTORY'!BI$5,Directory[#Headers],0))</f>
        <v>2.5亿美元</v>
      </c>
      <c r="BJ360" s="137" t="str">
        <f>INDEX(Directory[],MATCH(tbl_deal[[#This Row],[Index]],Directory[Index],0),MATCH('DEAL DIRECTORY'!BJ$5,Directory[#Headers],0))</f>
        <v>3年</v>
      </c>
      <c r="BK360" s="137" t="str">
        <f>INDEX(Directory[],MATCH(tbl_deal[[#This Row],[Index]],Directory[Index],0),MATCH('DEAL DIRECTORY'!BK$5,Directory[#Headers],0))</f>
        <v>3.9%</v>
      </c>
      <c r="BL360" s="137" t="str">
        <f>INDEX(Directory[],MATCH(tbl_deal[[#This Row],[Index]],Directory[Index],0),MATCH('DEAL DIRECTORY'!BL$5,Directory[#Headers],0))</f>
        <v>全球协调人</v>
      </c>
      <c r="BM360" s="129" t="str">
        <f>INDEX(Directory[],MATCH(tbl_deal[[#This Row],[Index]],Directory[Index],0),MATCH('DEAL DIRECTORY'!BM$5,Directory[#Headers],0))</f>
        <v/>
      </c>
      <c r="BN360" s="4"/>
      <c r="BO360" s="4"/>
      <c r="BP360" s="4"/>
    </row>
    <row r="361" spans="3:68" ht="20.25" customHeight="1" x14ac:dyDescent="0.25">
      <c r="C361" s="129">
        <f>Directory[[#This Row],[Index]]</f>
        <v>110</v>
      </c>
      <c r="D361" s="130">
        <f>INDEX(Directory[],MATCH(tbl_deal[[#This Row],[Index]],Directory[Index],0),MATCH('DEAL DIRECTORY'!D$5,Directory[#Headers],0))</f>
        <v>43711</v>
      </c>
      <c r="E361" s="129" t="str">
        <f>INDEX(Directory[],MATCH(tbl_deal[[#This Row],[Index]],Directory[Index],0),MATCH('DEAL DIRECTORY'!E$5,Directory[#Headers],0))</f>
        <v/>
      </c>
      <c r="F361" s="129" t="str">
        <f>INDEX(Directory[],MATCH(tbl_deal[[#This Row],[Index]],Directory[Index],0),MATCH('DEAL DIRECTORY'!F$5,Directory[#Headers],0))</f>
        <v/>
      </c>
      <c r="G361" s="129" t="str">
        <f>INDEX(Directory[],MATCH(tbl_deal[[#This Row],[Index]],Directory[Index],0),MATCH('DEAL DIRECTORY'!G$5,Directory[#Headers],0))</f>
        <v>Daffodil</v>
      </c>
      <c r="H361" s="135" t="str">
        <f>IF(tbl_deal[[#This Row],[FolderPath]]="","",HYPERLINK(tbl_deal[[#This Row],[FolderPath]],"📂"))</f>
        <v/>
      </c>
      <c r="I361" s="129" t="str">
        <f>INDEX(Directory[],MATCH(tbl_deal[[#This Row],[Index]],Directory[Index],0),MATCH('DEAL DIRECTORY'!I$5,Directory[#Headers],0))</f>
        <v>JBR</v>
      </c>
      <c r="J361" s="129" t="str">
        <f>INDEX(Directory[],MATCH(tbl_deal[[#This Row],[Index]],Directory[Index],0),MATCH('DEAL DIRECTORY'!J$5,Directory[#Headers],0))</f>
        <v>n/a</v>
      </c>
      <c r="K361" s="129" t="str">
        <f>INDEX(Directory[],MATCH(tbl_deal[[#This Row],[Index]],Directory[Index],0),MATCH('DEAL DIRECTORY'!K$5,Directory[#Headers],0))</f>
        <v>n/a</v>
      </c>
      <c r="L361" s="129">
        <f>INDEX(Directory[],MATCH(tbl_deal[[#This Row],[Index]],Directory[Index],0),MATCH('DEAL DIRECTORY'!L$5,Directory[#Headers],0))</f>
        <v>1</v>
      </c>
      <c r="M361" s="129" t="str">
        <f>INDEX(Directory[],MATCH(tbl_deal[[#This Row],[Index]],Directory[Index],0),MATCH('DEAL DIRECTORY'!M$5,Directory[#Headers],0))</f>
        <v>漳州九龙江</v>
      </c>
      <c r="N361" s="129" t="str">
        <f>INDEX(Directory[],MATCH(tbl_deal[[#This Row],[Index]],Directory[Index],0),MATCH('DEAL DIRECTORY'!N$5,Directory[#Headers],0))</f>
        <v>--/--/BB+</v>
      </c>
      <c r="O361" s="129" t="str">
        <f>INDEX(Directory[],MATCH(tbl_deal[[#This Row],[Index]],Directory[Index],0),MATCH('DEAL DIRECTORY'!O$5,Directory[#Headers],0))</f>
        <v>USD</v>
      </c>
      <c r="P361" s="129">
        <f>INDEX(Directory[],MATCH(tbl_deal[[#This Row],[Index]],Directory[Index],0),MATCH('DEAL DIRECTORY'!P$5,Directory[#Headers],0))</f>
        <v>5</v>
      </c>
      <c r="Q361" s="129" t="str">
        <f>INDEX(Directory[],MATCH(tbl_deal[[#This Row],[Index]],Directory[Index],0),MATCH('DEAL DIRECTORY'!Q$5,Directory[#Headers],0))</f>
        <v>3</v>
      </c>
      <c r="R361" s="129" t="str">
        <f>INDEX(Directory[],MATCH(tbl_deal[[#This Row],[Index]],Directory[Index],0),MATCH('DEAL DIRECTORY'!R$5,Directory[#Headers],0))</f>
        <v>5.6%</v>
      </c>
      <c r="S361" s="129" t="str">
        <f>INDEX(Directory[],MATCH(tbl_deal[[#This Row],[Index]],Directory[Index],0),MATCH('DEAL DIRECTORY'!S$5,Directory[#Headers],0))</f>
        <v>--</v>
      </c>
      <c r="T361" s="129" t="str">
        <f>INDEX(Directory[],MATCH(tbl_deal[[#This Row],[Index]],Directory[Index],0),MATCH('DEAL DIRECTORY'!T$5,Directory[#Headers],0))</f>
        <v>n/a</v>
      </c>
      <c r="U361" s="129" t="str">
        <f>INDEX(Directory[],MATCH(tbl_deal[[#This Row],[Index]],Directory[Index],0),MATCH('DEAL DIRECTORY'!U$5,Directory[#Headers],0))</f>
        <v>--</v>
      </c>
      <c r="V361" s="131">
        <f>INDEX(Directory[],MATCH(tbl_deal[[#This Row],[Index]],Directory[Index],0),MATCH('DEAL DIRECTORY'!V$5,Directory[#Headers],0))</f>
        <v>0</v>
      </c>
      <c r="W361" s="129" t="str">
        <f>INDEX(Directory[],MATCH(tbl_deal[[#This Row],[Index]],Directory[Index],0),MATCH('DEAL DIRECTORY'!W$5,Directory[#Headers],0))</f>
        <v>直发</v>
      </c>
      <c r="X361" s="129" t="str">
        <f>INDEX(Directory[],MATCH(tbl_deal[[#This Row],[Index]],Directory[Index],0),MATCH('DEAL DIRECTORY'!X$5,Directory[#Headers],0))</f>
        <v>--</v>
      </c>
      <c r="Y361" s="129" t="str">
        <f>INDEX(Directory[],MATCH(tbl_deal[[#This Row],[Index]],Directory[Index],0),MATCH('DEAL DIRECTORY'!Y$5,Directory[#Headers],0))</f>
        <v>港交所</v>
      </c>
      <c r="Z361" s="129" t="str">
        <f>INDEX(Directory[],MATCH(tbl_deal[[#This Row],[Index]],Directory[Index],0),MATCH('DEAL DIRECTORY'!Z$5,Directory[#Headers],0))</f>
        <v/>
      </c>
      <c r="AA361" s="129" t="str">
        <f>INDEX(Directory[],MATCH(tbl_deal[[#This Row],[Index]],Directory[Index],0),MATCH('DEAL DIRECTORY'!AA$5,Directory[#Headers],0))</f>
        <v/>
      </c>
      <c r="AB361" s="129" t="str">
        <f>INDEX(Directory[],MATCH(tbl_deal[[#This Row],[Index]],Directory[Index],0),MATCH('DEAL DIRECTORY'!AB$5,Directory[#Headers],0))</f>
        <v>BISL,港分</v>
      </c>
      <c r="AC361" s="129" t="str">
        <f>INDEX(Directory[],MATCH(tbl_deal[[#This Row],[Index]],Directory[Index],0),MATCH('DEAL DIRECTORY'!AC$5,Directory[#Headers],0))</f>
        <v>--</v>
      </c>
      <c r="AD361" s="129" t="str">
        <f>INDEX(Directory[],MATCH(tbl_deal[[#This Row],[Index]],Directory[Index],0),MATCH('DEAL DIRECTORY'!AD$5,Directory[#Headers],0))</f>
        <v>--</v>
      </c>
      <c r="AE361" s="129" t="str">
        <f>INDEX(Directory[],MATCH(tbl_deal[[#This Row],[Index]],Directory[Index],0),MATCH('DEAL DIRECTORY'!AE$5,Directory[#Headers],0))</f>
        <v>--</v>
      </c>
      <c r="AF361" s="129" t="str">
        <f>INDEX(Directory[],MATCH(tbl_deal[[#This Row],[Index]],Directory[Index],0),MATCH('DEAL DIRECTORY'!AF$5,Directory[#Headers],0))</f>
        <v>Y</v>
      </c>
      <c r="AG361" s="129" t="str">
        <f>INDEX(Directory[],MATCH(tbl_deal[[#This Row],[Index]],Directory[Index],0),MATCH('DEAL DIRECTORY'!AG$5,Directory[#Headers],0))</f>
        <v>漳州市九龙江集团有限公司</v>
      </c>
      <c r="AH361" s="129" t="str">
        <f>INDEX(Directory[],MATCH(tbl_deal[[#This Row],[Index]],Directory[Index],0),MATCH('DEAL DIRECTORY'!AH$5,Directory[#Headers],0))</f>
        <v>n/a</v>
      </c>
      <c r="AI361" s="129" t="str">
        <f>INDEX(Directory[],MATCH(tbl_deal[[#This Row],[Index]],Directory[Index],0),MATCH('DEAL DIRECTORY'!AI$5,Directory[#Headers],0))</f>
        <v>n/a</v>
      </c>
      <c r="AJ361" s="129" t="str">
        <f>INDEX(Directory[],MATCH(tbl_deal[[#This Row],[Index]],Directory[Index],0),MATCH('DEAL DIRECTORY'!AJ$5,Directory[#Headers],0))</f>
        <v>福建</v>
      </c>
      <c r="AK361" s="129" t="str">
        <f>INDEX(Directory[],MATCH(tbl_deal[[#This Row],[Index]],Directory[Index],0),MATCH('DEAL DIRECTORY'!AK$5,Directory[#Headers],0))</f>
        <v>漳州市</v>
      </c>
      <c r="AL361" s="129" t="str">
        <f>INDEX(Directory[],MATCH(tbl_deal[[#This Row],[Index]],Directory[Index],0),MATCH('DEAL DIRECTORY'!AL$5,Directory[#Headers],0))</f>
        <v>--</v>
      </c>
      <c r="AM361" s="129" t="str">
        <f>INDEX(Directory[],MATCH(tbl_deal[[#This Row],[Index]],Directory[Index],0),MATCH('DEAL DIRECTORY'!AM$5,Directory[#Headers],0))</f>
        <v>--</v>
      </c>
      <c r="AN361" s="129" t="str">
        <f>INDEX(Directory[],MATCH(tbl_deal[[#This Row],[Index]],Directory[Index],0),MATCH('DEAL DIRECTORY'!AN$5,Directory[#Headers],0))</f>
        <v>--</v>
      </c>
      <c r="AO361" s="132" t="str">
        <f>IF(ISBLANK(INDEX(Directory[],MATCH(tbl_deal[[#This Row],[Index]],Directory[Index],0),MATCH('DEAL DIRECTORY'!AO$5,Directory[#Headers],0))),"--",INDEX(Directory[],MATCH(tbl_deal[[#This Row],[Index]],Directory[Index],0),MATCH('DEAL DIRECTORY'!AO$5,Directory[#Headers],0)))</f>
        <v>--</v>
      </c>
      <c r="AP361" s="129">
        <f>INDEX(Directory[],MATCH(tbl_deal[[#This Row],[Index]],Directory[Index],0),MATCH('DEAL DIRECTORY'!AP$5,Directory[#Headers],0))</f>
        <v>5</v>
      </c>
      <c r="AQ361" s="129">
        <f>INDEX(Directory[],MATCH(tbl_deal[[#This Row],[Index]],Directory[Index],0),MATCH('DEAL DIRECTORY'!AQ$5,Directory[#Headers],0))</f>
        <v>35.895000000000003</v>
      </c>
      <c r="AR361" s="129">
        <f>INDEX(Directory[],MATCH(tbl_deal[[#This Row],[Index]],Directory[Index],0),MATCH('DEAL DIRECTORY'!AR$5,Directory[#Headers],0))</f>
        <v>39.063000000000002</v>
      </c>
      <c r="AS361" s="129" t="str">
        <f>INDEX(Directory[],MATCH(tbl_deal[[#This Row],[Index]],Directory[Index],0),MATCH('DEAL DIRECTORY'!AS$5,Directory[#Headers],0))</f>
        <v>地方国企</v>
      </c>
      <c r="AT361" s="129" t="str">
        <f>INDEX(Directory[],MATCH(tbl_deal[[#This Row],[Index]],Directory[Index],0),MATCH('DEAL DIRECTORY'!AT$5,Directory[#Headers],0))</f>
        <v>地方平台</v>
      </c>
      <c r="AU361" s="129" t="str">
        <f>INDEX(Directory[],MATCH(tbl_deal[[#This Row],[Index]],Directory[Index],0),MATCH('DEAL DIRECTORY'!AU$5,Directory[#Headers],0))</f>
        <v>--</v>
      </c>
      <c r="AV361" s="129" t="str">
        <f>INDEX(Directory[],MATCH(tbl_deal[[#This Row],[Index]],Directory[Index],0),MATCH('DEAL DIRECTORY'!AV$5,Directory[#Headers],0))</f>
        <v>直发</v>
      </c>
      <c r="AW361" s="129" t="str">
        <f>INDEX(Directory[],MATCH(tbl_deal[[#This Row],[Index]],Directory[Index],0),MATCH('DEAL DIRECTORY'!AW$5,Directory[#Headers],0))</f>
        <v>高收益</v>
      </c>
      <c r="AX361" s="129" t="str">
        <f>INDEX(Directory[],MATCH(tbl_deal[[#This Row],[Index]],Directory[Index],0),MATCH('DEAL DIRECTORY'!AX$5,Directory[#Headers],0))</f>
        <v>3-5亿</v>
      </c>
      <c r="AY361" s="133" t="str">
        <f>INDEX(Directory[],MATCH(tbl_deal[[#This Row],[Index]],Directory[Index],0),MATCH('DEAL DIRECTORY'!AY$5,Directory[#Headers],0))</f>
        <v>19年</v>
      </c>
      <c r="AZ361" s="129" t="str">
        <f>INDEX(Directory[],MATCH(tbl_deal[[#This Row],[Index]],Directory[Index],0),MATCH('DEAL DIRECTORY'!AZ$5,Directory[#Headers],0))</f>
        <v>Q3</v>
      </c>
      <c r="BA361" s="129" t="str">
        <f>INDEX(Directory[],MATCH(tbl_deal[[#This Row],[Index]],Directory[Index],0),MATCH('DEAL DIRECTORY'!BA$5,Directory[#Headers],0))</f>
        <v>09月</v>
      </c>
      <c r="BB361" s="129" t="str">
        <f>INDEX(Directory[],MATCH(tbl_deal[[#This Row],[Index]],Directory[Index],0),MATCH('DEAL DIRECTORY'!BB$5,Directory[#Headers],0))</f>
        <v>SOE Creds</v>
      </c>
      <c r="BC361" s="129" t="str">
        <f>INDEX(Directory[],MATCH(tbl_deal[[#This Row],[Index]],Directory[Index],0),MATCH('DEAL DIRECTORY'!BC$5,Directory[#Headers],0))</f>
        <v>ZHANGZHOU JIULONGJIANG GROUP CO LTD</v>
      </c>
      <c r="BD361" s="129" t="str">
        <f>INDEX(Directory[],MATCH(tbl_deal[[#This Row],[Index]],Directory[Index],0),MATCH('DEAL DIRECTORY'!BD$5,Directory[#Headers],0))</f>
        <v>XS2042677315</v>
      </c>
      <c r="BE361" s="137" t="str">
        <f>INDEX(Directory[],MATCH(tbl_deal[[#This Row],[Index]],Directory[Index],0),MATCH('DEAL DIRECTORY'!BE$5,Directory[#Headers],0))</f>
        <v>19年09月</v>
      </c>
      <c r="BF361" s="137" t="str">
        <f>INDEX(Directory[],MATCH(tbl_deal[[#This Row],[Index]],Directory[Index],0),MATCH('DEAL DIRECTORY'!BF$5,Directory[#Headers],0))</f>
        <v>漳州九龙江</v>
      </c>
      <c r="BG361" s="137" t="str">
        <f>INDEX(Directory[],MATCH(tbl_deal[[#This Row],[Index]],Directory[Index],0),MATCH('DEAL DIRECTORY'!BG$5,Directory[#Headers],0))</f>
        <v>--/--/BB+</v>
      </c>
      <c r="BH361" s="137" t="str">
        <f>INDEX(Directory[],MATCH(tbl_deal[[#This Row],[Index]],Directory[Index],0),MATCH('DEAL DIRECTORY'!BH$5,Directory[#Headers],0))</f>
        <v>高级债</v>
      </c>
      <c r="BI361" s="137" t="str">
        <f>INDEX(Directory[],MATCH(tbl_deal[[#This Row],[Index]],Directory[Index],0),MATCH('DEAL DIRECTORY'!BI$5,Directory[#Headers],0))</f>
        <v>5亿美元</v>
      </c>
      <c r="BJ361" s="137" t="str">
        <f>INDEX(Directory[],MATCH(tbl_deal[[#This Row],[Index]],Directory[Index],0),MATCH('DEAL DIRECTORY'!BJ$5,Directory[#Headers],0))</f>
        <v>3年</v>
      </c>
      <c r="BK361" s="137" t="str">
        <f>INDEX(Directory[],MATCH(tbl_deal[[#This Row],[Index]],Directory[Index],0),MATCH('DEAL DIRECTORY'!BK$5,Directory[#Headers],0))</f>
        <v>5.6%</v>
      </c>
      <c r="BL361" s="137" t="str">
        <f>INDEX(Directory[],MATCH(tbl_deal[[#This Row],[Index]],Directory[Index],0),MATCH('DEAL DIRECTORY'!BL$5,Directory[#Headers],0))</f>
        <v>账簿管理人</v>
      </c>
      <c r="BM361" s="129" t="str">
        <f>INDEX(Directory[],MATCH(tbl_deal[[#This Row],[Index]],Directory[Index],0),MATCH('DEAL DIRECTORY'!BM$5,Directory[#Headers],0))</f>
        <v/>
      </c>
      <c r="BN361" s="4"/>
      <c r="BO361" s="4"/>
      <c r="BP361" s="4"/>
    </row>
    <row r="362" spans="3:68" ht="20.25" customHeight="1" x14ac:dyDescent="0.25">
      <c r="C362" s="129">
        <f>Directory[[#This Row],[Index]]</f>
        <v>109</v>
      </c>
      <c r="D362" s="130">
        <f>INDEX(Directory[],MATCH(tbl_deal[[#This Row],[Index]],Directory[Index],0),MATCH('DEAL DIRECTORY'!D$5,Directory[#Headers],0))</f>
        <v>43706</v>
      </c>
      <c r="E362" s="129" t="str">
        <f>INDEX(Directory[],MATCH(tbl_deal[[#This Row],[Index]],Directory[Index],0),MATCH('DEAL DIRECTORY'!E$5,Directory[#Headers],0))</f>
        <v/>
      </c>
      <c r="F362" s="129" t="str">
        <f>INDEX(Directory[],MATCH(tbl_deal[[#This Row],[Index]],Directory[Index],0),MATCH('DEAL DIRECTORY'!F$5,Directory[#Headers],0))</f>
        <v/>
      </c>
      <c r="G362" s="129" t="str">
        <f>INDEX(Directory[],MATCH(tbl_deal[[#This Row],[Index]],Directory[Index],0),MATCH('DEAL DIRECTORY'!G$5,Directory[#Headers],0))</f>
        <v>BMHK 2019 II</v>
      </c>
      <c r="H362" s="135" t="str">
        <f>IF(tbl_deal[[#This Row],[FolderPath]]="","",HYPERLINK(tbl_deal[[#This Row],[FolderPath]],"📂"))</f>
        <v/>
      </c>
      <c r="I362" s="129" t="str">
        <f>INDEX(Directory[],MATCH(tbl_deal[[#This Row],[Index]],Directory[Index],0),MATCH('DEAL DIRECTORY'!I$5,Directory[#Headers],0))</f>
        <v>JBR</v>
      </c>
      <c r="J362" s="129" t="str">
        <f>INDEX(Directory[],MATCH(tbl_deal[[#This Row],[Index]],Directory[Index],0),MATCH('DEAL DIRECTORY'!J$5,Directory[#Headers],0))</f>
        <v>n/a</v>
      </c>
      <c r="K362" s="129" t="str">
        <f>INDEX(Directory[],MATCH(tbl_deal[[#This Row],[Index]],Directory[Index],0),MATCH('DEAL DIRECTORY'!K$5,Directory[#Headers],0))</f>
        <v>n/a</v>
      </c>
      <c r="L362" s="129">
        <f>INDEX(Directory[],MATCH(tbl_deal[[#This Row],[Index]],Directory[Index],0),MATCH('DEAL DIRECTORY'!L$5,Directory[#Headers],0))</f>
        <v>4</v>
      </c>
      <c r="M362" s="129" t="str">
        <f>INDEX(Directory[],MATCH(tbl_deal[[#This Row],[Index]],Directory[Index],0),MATCH('DEAL DIRECTORY'!M$5,Directory[#Headers],0))</f>
        <v>交银金租</v>
      </c>
      <c r="N362" s="129" t="str">
        <f>INDEX(Directory[],MATCH(tbl_deal[[#This Row],[Index]],Directory[Index],0),MATCH('DEAL DIRECTORY'!N$5,Directory[#Headers],0))</f>
        <v>A3/--/A</v>
      </c>
      <c r="O362" s="129" t="str">
        <f>INDEX(Directory[],MATCH(tbl_deal[[#This Row],[Index]],Directory[Index],0),MATCH('DEAL DIRECTORY'!O$5,Directory[#Headers],0))</f>
        <v>USD</v>
      </c>
      <c r="P362" s="129">
        <f>INDEX(Directory[],MATCH(tbl_deal[[#This Row],[Index]],Directory[Index],0),MATCH('DEAL DIRECTORY'!P$5,Directory[#Headers],0))</f>
        <v>2</v>
      </c>
      <c r="Q362" s="129" t="str">
        <f>INDEX(Directory[],MATCH(tbl_deal[[#This Row],[Index]],Directory[Index],0),MATCH('DEAL DIRECTORY'!Q$5,Directory[#Headers],0))</f>
        <v>5</v>
      </c>
      <c r="R362" s="129" t="str">
        <f>INDEX(Directory[],MATCH(tbl_deal[[#This Row],[Index]],Directory[Index],0),MATCH('DEAL DIRECTORY'!R$5,Directory[#Headers],0))</f>
        <v>2.625%</v>
      </c>
      <c r="S362" s="129" t="str">
        <f>INDEX(Directory[],MATCH(tbl_deal[[#This Row],[Index]],Directory[Index],0),MATCH('DEAL DIRECTORY'!S$5,Directory[#Headers],0))</f>
        <v>3ML+140a</v>
      </c>
      <c r="T362" s="129" t="str">
        <f>INDEX(Directory[],MATCH(tbl_deal[[#This Row],[Index]],Directory[Index],0),MATCH('DEAL DIRECTORY'!T$5,Directory[#Headers],0))</f>
        <v>n/a</v>
      </c>
      <c r="U362" s="129" t="str">
        <f>INDEX(Directory[],MATCH(tbl_deal[[#This Row],[Index]],Directory[Index],0),MATCH('DEAL DIRECTORY'!U$5,Directory[#Headers],0))</f>
        <v>T+135</v>
      </c>
      <c r="V362" s="131">
        <f>INDEX(Directory[],MATCH(tbl_deal[[#This Row],[Index]],Directory[Index],0),MATCH('DEAL DIRECTORY'!V$5,Directory[#Headers],0))</f>
        <v>0</v>
      </c>
      <c r="W362" s="129" t="str">
        <f>INDEX(Directory[],MATCH(tbl_deal[[#This Row],[Index]],Directory[Index],0),MATCH('DEAL DIRECTORY'!W$5,Directory[#Headers],0))</f>
        <v>直发</v>
      </c>
      <c r="X362" s="129" t="str">
        <f>INDEX(Directory[],MATCH(tbl_deal[[#This Row],[Index]],Directory[Index],0),MATCH('DEAL DIRECTORY'!X$5,Directory[#Headers],0))</f>
        <v>--</v>
      </c>
      <c r="Y362" s="129" t="str">
        <f>INDEX(Directory[],MATCH(tbl_deal[[#This Row],[Index]],Directory[Index],0),MATCH('DEAL DIRECTORY'!Y$5,Directory[#Headers],0))</f>
        <v>港交所</v>
      </c>
      <c r="Z362" s="129" t="str">
        <f>INDEX(Directory[],MATCH(tbl_deal[[#This Row],[Index]],Directory[Index],0),MATCH('DEAL DIRECTORY'!Z$5,Directory[#Headers],0))</f>
        <v/>
      </c>
      <c r="AA362" s="129" t="str">
        <f>INDEX(Directory[],MATCH(tbl_deal[[#This Row],[Index]],Directory[Index],0),MATCH('DEAL DIRECTORY'!AA$5,Directory[#Headers],0))</f>
        <v/>
      </c>
      <c r="AB362" s="129" t="str">
        <f>INDEX(Directory[],MATCH(tbl_deal[[#This Row],[Index]],Directory[Index],0),MATCH('DEAL DIRECTORY'!AB$5,Directory[#Headers],0))</f>
        <v>BISL,港分</v>
      </c>
      <c r="AC362" s="129" t="str">
        <f>INDEX(Directory[],MATCH(tbl_deal[[#This Row],[Index]],Directory[Index],0),MATCH('DEAL DIRECTORY'!AC$5,Directory[#Headers],0))</f>
        <v>--</v>
      </c>
      <c r="AD362" s="129" t="str">
        <f>INDEX(Directory[],MATCH(tbl_deal[[#This Row],[Index]],Directory[Index],0),MATCH('DEAL DIRECTORY'!AD$5,Directory[#Headers],0))</f>
        <v>--</v>
      </c>
      <c r="AE362" s="129" t="str">
        <f>INDEX(Directory[],MATCH(tbl_deal[[#This Row],[Index]],Directory[Index],0),MATCH('DEAL DIRECTORY'!AE$5,Directory[#Headers],0))</f>
        <v>角色不分层</v>
      </c>
      <c r="AF362" s="129" t="str">
        <f>INDEX(Directory[],MATCH(tbl_deal[[#This Row],[Index]],Directory[Index],0),MATCH('DEAL DIRECTORY'!AF$5,Directory[#Headers],0))</f>
        <v>N</v>
      </c>
      <c r="AG362" s="129" t="str">
        <f>INDEX(Directory[],MATCH(tbl_deal[[#This Row],[Index]],Directory[Index],0),MATCH('DEAL DIRECTORY'!AG$5,Directory[#Headers],0))</f>
        <v>交银金融租赁有限责任公司</v>
      </c>
      <c r="AH362" s="129" t="str">
        <f>INDEX(Directory[],MATCH(tbl_deal[[#This Row],[Index]],Directory[Index],0),MATCH('DEAL DIRECTORY'!AH$5,Directory[#Headers],0))</f>
        <v>n/a</v>
      </c>
      <c r="AI362" s="129" t="str">
        <f>INDEX(Directory[],MATCH(tbl_deal[[#This Row],[Index]],Directory[Index],0),MATCH('DEAL DIRECTORY'!AI$5,Directory[#Headers],0))</f>
        <v>n/a</v>
      </c>
      <c r="AJ362" s="129" t="str">
        <f>INDEX(Directory[],MATCH(tbl_deal[[#This Row],[Index]],Directory[Index],0),MATCH('DEAL DIRECTORY'!AJ$5,Directory[#Headers],0))</f>
        <v>上海</v>
      </c>
      <c r="AK362" s="129" t="str">
        <f>INDEX(Directory[],MATCH(tbl_deal[[#This Row],[Index]],Directory[Index],0),MATCH('DEAL DIRECTORY'!AK$5,Directory[#Headers],0))</f>
        <v>浦东新区</v>
      </c>
      <c r="AL362" s="129" t="str">
        <f>INDEX(Directory[],MATCH(tbl_deal[[#This Row],[Index]],Directory[Index],0),MATCH('DEAL DIRECTORY'!AL$5,Directory[#Headers],0))</f>
        <v>--</v>
      </c>
      <c r="AM362" s="129" t="str">
        <f>INDEX(Directory[],MATCH(tbl_deal[[#This Row],[Index]],Directory[Index],0),MATCH('DEAL DIRECTORY'!AM$5,Directory[#Headers],0))</f>
        <v>--</v>
      </c>
      <c r="AN362" s="129" t="str">
        <f>INDEX(Directory[],MATCH(tbl_deal[[#This Row],[Index]],Directory[Index],0),MATCH('DEAL DIRECTORY'!AN$5,Directory[#Headers],0))</f>
        <v>--</v>
      </c>
      <c r="AO362" s="132" t="str">
        <f>IF(ISBLANK(INDEX(Directory[],MATCH(tbl_deal[[#This Row],[Index]],Directory[Index],0),MATCH('DEAL DIRECTORY'!AO$5,Directory[#Headers],0))),"--",INDEX(Directory[],MATCH(tbl_deal[[#This Row],[Index]],Directory[Index],0),MATCH('DEAL DIRECTORY'!AO$5,Directory[#Headers],0)))</f>
        <v>--</v>
      </c>
      <c r="AP362" s="129">
        <f>INDEX(Directory[],MATCH(tbl_deal[[#This Row],[Index]],Directory[Index],0),MATCH('DEAL DIRECTORY'!AP$5,Directory[#Headers],0))</f>
        <v>2</v>
      </c>
      <c r="AQ362" s="129">
        <f>INDEX(Directory[],MATCH(tbl_deal[[#This Row],[Index]],Directory[Index],0),MATCH('DEAL DIRECTORY'!AQ$5,Directory[#Headers],0))</f>
        <v>14.289</v>
      </c>
      <c r="AR362" s="129">
        <f>INDEX(Directory[],MATCH(tbl_deal[[#This Row],[Index]],Directory[Index],0),MATCH('DEAL DIRECTORY'!AR$5,Directory[#Headers],0))</f>
        <v>15.747999999999999</v>
      </c>
      <c r="AS362" s="129" t="str">
        <f>INDEX(Directory[],MATCH(tbl_deal[[#This Row],[Index]],Directory[Index],0),MATCH('DEAL DIRECTORY'!AS$5,Directory[#Headers],0))</f>
        <v>央企(子)</v>
      </c>
      <c r="AT362" s="129" t="str">
        <f>INDEX(Directory[],MATCH(tbl_deal[[#This Row],[Index]],Directory[Index],0),MATCH('DEAL DIRECTORY'!AT$5,Directory[#Headers],0))</f>
        <v>金融机构</v>
      </c>
      <c r="AU362" s="129" t="str">
        <f>INDEX(Directory[],MATCH(tbl_deal[[#This Row],[Index]],Directory[Index],0),MATCH('DEAL DIRECTORY'!AU$5,Directory[#Headers],0))</f>
        <v>非银</v>
      </c>
      <c r="AV362" s="129" t="str">
        <f>INDEX(Directory[],MATCH(tbl_deal[[#This Row],[Index]],Directory[Index],0),MATCH('DEAL DIRECTORY'!AV$5,Directory[#Headers],0))</f>
        <v>直发</v>
      </c>
      <c r="AW362" s="129" t="str">
        <f>INDEX(Directory[],MATCH(tbl_deal[[#This Row],[Index]],Directory[Index],0),MATCH('DEAL DIRECTORY'!AW$5,Directory[#Headers],0))</f>
        <v>投资级</v>
      </c>
      <c r="AX362" s="129" t="str">
        <f>INDEX(Directory[],MATCH(tbl_deal[[#This Row],[Index]],Directory[Index],0),MATCH('DEAL DIRECTORY'!AX$5,Directory[#Headers],0))</f>
        <v>≤2亿</v>
      </c>
      <c r="AY362" s="133" t="str">
        <f>INDEX(Directory[],MATCH(tbl_deal[[#This Row],[Index]],Directory[Index],0),MATCH('DEAL DIRECTORY'!AY$5,Directory[#Headers],0))</f>
        <v>19年</v>
      </c>
      <c r="AZ362" s="129" t="str">
        <f>INDEX(Directory[],MATCH(tbl_deal[[#This Row],[Index]],Directory[Index],0),MATCH('DEAL DIRECTORY'!AZ$5,Directory[#Headers],0))</f>
        <v>Q3</v>
      </c>
      <c r="BA362" s="129" t="str">
        <f>INDEX(Directory[],MATCH(tbl_deal[[#This Row],[Index]],Directory[Index],0),MATCH('DEAL DIRECTORY'!BA$5,Directory[#Headers],0))</f>
        <v>08月</v>
      </c>
      <c r="BB362" s="129" t="str">
        <f>INDEX(Directory[],MATCH(tbl_deal[[#This Row],[Index]],Directory[Index],0),MATCH('DEAL DIRECTORY'!BB$5,Directory[#Headers],0))</f>
        <v>--</v>
      </c>
      <c r="BC362" s="129" t="str">
        <f>INDEX(Directory[],MATCH(tbl_deal[[#This Row],[Index]],Directory[Index],0),MATCH('DEAL DIRECTORY'!BC$5,Directory[#Headers],0))</f>
        <v>BOCOM LEASING MANAGEMENT HONG KONG CO LTD</v>
      </c>
      <c r="BD362" s="129" t="str">
        <f>INDEX(Directory[],MATCH(tbl_deal[[#This Row],[Index]],Directory[Index],0),MATCH('DEAL DIRECTORY'!BD$5,Directory[#Headers],0))</f>
        <v>XS2044889595</v>
      </c>
      <c r="BE362" s="137" t="str">
        <f>INDEX(Directory[],MATCH(tbl_deal[[#This Row],[Index]],Directory[Index],0),MATCH('DEAL DIRECTORY'!BE$5,Directory[#Headers],0))</f>
        <v>19年08月</v>
      </c>
      <c r="BF362" s="137" t="str">
        <f>INDEX(Directory[],MATCH(tbl_deal[[#This Row],[Index]],Directory[Index],0),MATCH('DEAL DIRECTORY'!BF$5,Directory[#Headers],0))</f>
        <v>交银金租</v>
      </c>
      <c r="BG362" s="137" t="str">
        <f>INDEX(Directory[],MATCH(tbl_deal[[#This Row],[Index]],Directory[Index],0),MATCH('DEAL DIRECTORY'!BG$5,Directory[#Headers],0))</f>
        <v>A3/--/A</v>
      </c>
      <c r="BH362" s="137" t="str">
        <f>INDEX(Directory[],MATCH(tbl_deal[[#This Row],[Index]],Directory[Index],0),MATCH('DEAL DIRECTORY'!BH$5,Directory[#Headers],0))</f>
        <v>高级债</v>
      </c>
      <c r="BI362" s="137" t="str">
        <f>INDEX(Directory[],MATCH(tbl_deal[[#This Row],[Index]],Directory[Index],0),MATCH('DEAL DIRECTORY'!BI$5,Directory[#Headers],0))</f>
        <v>2亿美元</v>
      </c>
      <c r="BJ362" s="137" t="str">
        <f>INDEX(Directory[],MATCH(tbl_deal[[#This Row],[Index]],Directory[Index],0),MATCH('DEAL DIRECTORY'!BJ$5,Directory[#Headers],0))</f>
        <v>5年</v>
      </c>
      <c r="BK362" s="137" t="str">
        <f>INDEX(Directory[],MATCH(tbl_deal[[#This Row],[Index]],Directory[Index],0),MATCH('DEAL DIRECTORY'!BK$5,Directory[#Headers],0))</f>
        <v>2.625%</v>
      </c>
      <c r="BL362" s="137" t="str">
        <f>INDEX(Directory[],MATCH(tbl_deal[[#This Row],[Index]],Directory[Index],0),MATCH('DEAL DIRECTORY'!BL$5,Directory[#Headers],0))</f>
        <v>账簿管理人</v>
      </c>
      <c r="BM362" s="129" t="str">
        <f>INDEX(Directory[],MATCH(tbl_deal[[#This Row],[Index]],Directory[Index],0),MATCH('DEAL DIRECTORY'!BM$5,Directory[#Headers],0))</f>
        <v/>
      </c>
      <c r="BN362" s="4"/>
      <c r="BO362" s="4"/>
      <c r="BP362" s="4"/>
    </row>
    <row r="363" spans="3:68" ht="20.25" customHeight="1" x14ac:dyDescent="0.25">
      <c r="C363" s="129">
        <f>Directory[[#This Row],[Index]]</f>
        <v>108</v>
      </c>
      <c r="D363" s="130">
        <f>INDEX(Directory[],MATCH(tbl_deal[[#This Row],[Index]],Directory[Index],0),MATCH('DEAL DIRECTORY'!D$5,Directory[#Headers],0))</f>
        <v>43706</v>
      </c>
      <c r="E363" s="129" t="str">
        <f>INDEX(Directory[],MATCH(tbl_deal[[#This Row],[Index]],Directory[Index],0),MATCH('DEAL DIRECTORY'!E$5,Directory[#Headers],0))</f>
        <v/>
      </c>
      <c r="F363" s="129" t="str">
        <f>INDEX(Directory[],MATCH(tbl_deal[[#This Row],[Index]],Directory[Index],0),MATCH('DEAL DIRECTORY'!F$5,Directory[#Headers],0))</f>
        <v/>
      </c>
      <c r="G363" s="129" t="str">
        <f>INDEX(Directory[],MATCH(tbl_deal[[#This Row],[Index]],Directory[Index],0),MATCH('DEAL DIRECTORY'!G$5,Directory[#Headers],0))</f>
        <v>BMHK 2019 II</v>
      </c>
      <c r="H363" s="135" t="str">
        <f>IF(tbl_deal[[#This Row],[FolderPath]]="","",HYPERLINK(tbl_deal[[#This Row],[FolderPath]],"📂"))</f>
        <v/>
      </c>
      <c r="I363" s="129" t="str">
        <f>INDEX(Directory[],MATCH(tbl_deal[[#This Row],[Index]],Directory[Index],0),MATCH('DEAL DIRECTORY'!I$5,Directory[#Headers],0))</f>
        <v>JBR</v>
      </c>
      <c r="J363" s="129" t="str">
        <f>INDEX(Directory[],MATCH(tbl_deal[[#This Row],[Index]],Directory[Index],0),MATCH('DEAL DIRECTORY'!J$5,Directory[#Headers],0))</f>
        <v>n/a</v>
      </c>
      <c r="K363" s="129" t="str">
        <f>INDEX(Directory[],MATCH(tbl_deal[[#This Row],[Index]],Directory[Index],0),MATCH('DEAL DIRECTORY'!K$5,Directory[#Headers],0))</f>
        <v>n/a</v>
      </c>
      <c r="L363" s="129">
        <f>INDEX(Directory[],MATCH(tbl_deal[[#This Row],[Index]],Directory[Index],0),MATCH('DEAL DIRECTORY'!L$5,Directory[#Headers],0))</f>
        <v>4</v>
      </c>
      <c r="M363" s="129" t="str">
        <f>INDEX(Directory[],MATCH(tbl_deal[[#This Row],[Index]],Directory[Index],0),MATCH('DEAL DIRECTORY'!M$5,Directory[#Headers],0))</f>
        <v>交银金租</v>
      </c>
      <c r="N363" s="129" t="str">
        <f>INDEX(Directory[],MATCH(tbl_deal[[#This Row],[Index]],Directory[Index],0),MATCH('DEAL DIRECTORY'!N$5,Directory[#Headers],0))</f>
        <v>A3/--/A</v>
      </c>
      <c r="O363" s="129" t="str">
        <f>INDEX(Directory[],MATCH(tbl_deal[[#This Row],[Index]],Directory[Index],0),MATCH('DEAL DIRECTORY'!O$5,Directory[#Headers],0))</f>
        <v>USD</v>
      </c>
      <c r="P363" s="129">
        <f>INDEX(Directory[],MATCH(tbl_deal[[#This Row],[Index]],Directory[Index],0),MATCH('DEAL DIRECTORY'!P$5,Directory[#Headers],0))</f>
        <v>4</v>
      </c>
      <c r="Q363" s="129" t="str">
        <f>INDEX(Directory[],MATCH(tbl_deal[[#This Row],[Index]],Directory[Index],0),MATCH('DEAL DIRECTORY'!Q$5,Directory[#Headers],0))</f>
        <v>5</v>
      </c>
      <c r="R363" s="129" t="str">
        <f>INDEX(Directory[],MATCH(tbl_deal[[#This Row],[Index]],Directory[Index],0),MATCH('DEAL DIRECTORY'!R$5,Directory[#Headers],0))</f>
        <v>3mL+117.5</v>
      </c>
      <c r="S363" s="129" t="str">
        <f>INDEX(Directory[],MATCH(tbl_deal[[#This Row],[Index]],Directory[Index],0),MATCH('DEAL DIRECTORY'!S$5,Directory[#Headers],0))</f>
        <v>--</v>
      </c>
      <c r="T363" s="129" t="str">
        <f>INDEX(Directory[],MATCH(tbl_deal[[#This Row],[Index]],Directory[Index],0),MATCH('DEAL DIRECTORY'!T$5,Directory[#Headers],0))</f>
        <v>n/a</v>
      </c>
      <c r="U363" s="129" t="str">
        <f>INDEX(Directory[],MATCH(tbl_deal[[#This Row],[Index]],Directory[Index],0),MATCH('DEAL DIRECTORY'!U$5,Directory[#Headers],0))</f>
        <v>--</v>
      </c>
      <c r="V363" s="131">
        <f>INDEX(Directory[],MATCH(tbl_deal[[#This Row],[Index]],Directory[Index],0),MATCH('DEAL DIRECTORY'!V$5,Directory[#Headers],0))</f>
        <v>0</v>
      </c>
      <c r="W363" s="129" t="str">
        <f>INDEX(Directory[],MATCH(tbl_deal[[#This Row],[Index]],Directory[Index],0),MATCH('DEAL DIRECTORY'!W$5,Directory[#Headers],0))</f>
        <v>直发</v>
      </c>
      <c r="X363" s="129" t="str">
        <f>INDEX(Directory[],MATCH(tbl_deal[[#This Row],[Index]],Directory[Index],0),MATCH('DEAL DIRECTORY'!X$5,Directory[#Headers],0))</f>
        <v>浮息债券</v>
      </c>
      <c r="Y363" s="129" t="str">
        <f>INDEX(Directory[],MATCH(tbl_deal[[#This Row],[Index]],Directory[Index],0),MATCH('DEAL DIRECTORY'!Y$5,Directory[#Headers],0))</f>
        <v>港交所</v>
      </c>
      <c r="Z363" s="129" t="str">
        <f>INDEX(Directory[],MATCH(tbl_deal[[#This Row],[Index]],Directory[Index],0),MATCH('DEAL DIRECTORY'!Z$5,Directory[#Headers],0))</f>
        <v>浮息</v>
      </c>
      <c r="AA363" s="129" t="str">
        <f>INDEX(Directory[],MATCH(tbl_deal[[#This Row],[Index]],Directory[Index],0),MATCH('DEAL DIRECTORY'!AA$5,Directory[#Headers],0))</f>
        <v/>
      </c>
      <c r="AB363" s="129" t="str">
        <f>INDEX(Directory[],MATCH(tbl_deal[[#This Row],[Index]],Directory[Index],0),MATCH('DEAL DIRECTORY'!AB$5,Directory[#Headers],0))</f>
        <v>BISL,港分</v>
      </c>
      <c r="AC363" s="129" t="str">
        <f>INDEX(Directory[],MATCH(tbl_deal[[#This Row],[Index]],Directory[Index],0),MATCH('DEAL DIRECTORY'!AC$5,Directory[#Headers],0))</f>
        <v>--</v>
      </c>
      <c r="AD363" s="129" t="str">
        <f>INDEX(Directory[],MATCH(tbl_deal[[#This Row],[Index]],Directory[Index],0),MATCH('DEAL DIRECTORY'!AD$5,Directory[#Headers],0))</f>
        <v>--</v>
      </c>
      <c r="AE363" s="129" t="str">
        <f>INDEX(Directory[],MATCH(tbl_deal[[#This Row],[Index]],Directory[Index],0),MATCH('DEAL DIRECTORY'!AE$5,Directory[#Headers],0))</f>
        <v>角色不分层</v>
      </c>
      <c r="AF363" s="129" t="str">
        <f>INDEX(Directory[],MATCH(tbl_deal[[#This Row],[Index]],Directory[Index],0),MATCH('DEAL DIRECTORY'!AF$5,Directory[#Headers],0))</f>
        <v>N</v>
      </c>
      <c r="AG363" s="129" t="str">
        <f>INDEX(Directory[],MATCH(tbl_deal[[#This Row],[Index]],Directory[Index],0),MATCH('DEAL DIRECTORY'!AG$5,Directory[#Headers],0))</f>
        <v>交银金融租赁有限责任公司</v>
      </c>
      <c r="AH363" s="129" t="str">
        <f>INDEX(Directory[],MATCH(tbl_deal[[#This Row],[Index]],Directory[Index],0),MATCH('DEAL DIRECTORY'!AH$5,Directory[#Headers],0))</f>
        <v>n/a</v>
      </c>
      <c r="AI363" s="129" t="str">
        <f>INDEX(Directory[],MATCH(tbl_deal[[#This Row],[Index]],Directory[Index],0),MATCH('DEAL DIRECTORY'!AI$5,Directory[#Headers],0))</f>
        <v>n/a</v>
      </c>
      <c r="AJ363" s="129" t="str">
        <f>INDEX(Directory[],MATCH(tbl_deal[[#This Row],[Index]],Directory[Index],0),MATCH('DEAL DIRECTORY'!AJ$5,Directory[#Headers],0))</f>
        <v>上海</v>
      </c>
      <c r="AK363" s="129" t="str">
        <f>INDEX(Directory[],MATCH(tbl_deal[[#This Row],[Index]],Directory[Index],0),MATCH('DEAL DIRECTORY'!AK$5,Directory[#Headers],0))</f>
        <v>浦东新区</v>
      </c>
      <c r="AL363" s="129" t="str">
        <f>INDEX(Directory[],MATCH(tbl_deal[[#This Row],[Index]],Directory[Index],0),MATCH('DEAL DIRECTORY'!AL$5,Directory[#Headers],0))</f>
        <v>--</v>
      </c>
      <c r="AM363" s="129" t="str">
        <f>INDEX(Directory[],MATCH(tbl_deal[[#This Row],[Index]],Directory[Index],0),MATCH('DEAL DIRECTORY'!AM$5,Directory[#Headers],0))</f>
        <v>--</v>
      </c>
      <c r="AN363" s="129" t="str">
        <f>INDEX(Directory[],MATCH(tbl_deal[[#This Row],[Index]],Directory[Index],0),MATCH('DEAL DIRECTORY'!AN$5,Directory[#Headers],0))</f>
        <v>--</v>
      </c>
      <c r="AO363" s="132" t="str">
        <f>IF(ISBLANK(INDEX(Directory[],MATCH(tbl_deal[[#This Row],[Index]],Directory[Index],0),MATCH('DEAL DIRECTORY'!AO$5,Directory[#Headers],0))),"--",INDEX(Directory[],MATCH(tbl_deal[[#This Row],[Index]],Directory[Index],0),MATCH('DEAL DIRECTORY'!AO$5,Directory[#Headers],0)))</f>
        <v>--</v>
      </c>
      <c r="AP363" s="129">
        <f>INDEX(Directory[],MATCH(tbl_deal[[#This Row],[Index]],Directory[Index],0),MATCH('DEAL DIRECTORY'!AP$5,Directory[#Headers],0))</f>
        <v>4</v>
      </c>
      <c r="AQ363" s="129">
        <f>INDEX(Directory[],MATCH(tbl_deal[[#This Row],[Index]],Directory[Index],0),MATCH('DEAL DIRECTORY'!AQ$5,Directory[#Headers],0))</f>
        <v>28.577999999999999</v>
      </c>
      <c r="AR363" s="129">
        <f>INDEX(Directory[],MATCH(tbl_deal[[#This Row],[Index]],Directory[Index],0),MATCH('DEAL DIRECTORY'!AR$5,Directory[#Headers],0))</f>
        <v>31.495999999999999</v>
      </c>
      <c r="AS363" s="129" t="str">
        <f>INDEX(Directory[],MATCH(tbl_deal[[#This Row],[Index]],Directory[Index],0),MATCH('DEAL DIRECTORY'!AS$5,Directory[#Headers],0))</f>
        <v>央企(子)</v>
      </c>
      <c r="AT363" s="129" t="str">
        <f>INDEX(Directory[],MATCH(tbl_deal[[#This Row],[Index]],Directory[Index],0),MATCH('DEAL DIRECTORY'!AT$5,Directory[#Headers],0))</f>
        <v>金融机构</v>
      </c>
      <c r="AU363" s="129" t="str">
        <f>INDEX(Directory[],MATCH(tbl_deal[[#This Row],[Index]],Directory[Index],0),MATCH('DEAL DIRECTORY'!AU$5,Directory[#Headers],0))</f>
        <v>非银</v>
      </c>
      <c r="AV363" s="129" t="str">
        <f>INDEX(Directory[],MATCH(tbl_deal[[#This Row],[Index]],Directory[Index],0),MATCH('DEAL DIRECTORY'!AV$5,Directory[#Headers],0))</f>
        <v>直发</v>
      </c>
      <c r="AW363" s="129" t="str">
        <f>INDEX(Directory[],MATCH(tbl_deal[[#This Row],[Index]],Directory[Index],0),MATCH('DEAL DIRECTORY'!AW$5,Directory[#Headers],0))</f>
        <v>投资级</v>
      </c>
      <c r="AX363" s="129" t="str">
        <f>INDEX(Directory[],MATCH(tbl_deal[[#This Row],[Index]],Directory[Index],0),MATCH('DEAL DIRECTORY'!AX$5,Directory[#Headers],0))</f>
        <v>3-5亿</v>
      </c>
      <c r="AY363" s="133" t="str">
        <f>INDEX(Directory[],MATCH(tbl_deal[[#This Row],[Index]],Directory[Index],0),MATCH('DEAL DIRECTORY'!AY$5,Directory[#Headers],0))</f>
        <v>19年</v>
      </c>
      <c r="AZ363" s="129" t="str">
        <f>INDEX(Directory[],MATCH(tbl_deal[[#This Row],[Index]],Directory[Index],0),MATCH('DEAL DIRECTORY'!AZ$5,Directory[#Headers],0))</f>
        <v>Q3</v>
      </c>
      <c r="BA363" s="129" t="str">
        <f>INDEX(Directory[],MATCH(tbl_deal[[#This Row],[Index]],Directory[Index],0),MATCH('DEAL DIRECTORY'!BA$5,Directory[#Headers],0))</f>
        <v>08月</v>
      </c>
      <c r="BB363" s="129" t="str">
        <f>INDEX(Directory[],MATCH(tbl_deal[[#This Row],[Index]],Directory[Index],0),MATCH('DEAL DIRECTORY'!BB$5,Directory[#Headers],0))</f>
        <v>--</v>
      </c>
      <c r="BC363" s="129" t="str">
        <f>INDEX(Directory[],MATCH(tbl_deal[[#This Row],[Index]],Directory[Index],0),MATCH('DEAL DIRECTORY'!BC$5,Directory[#Headers],0))</f>
        <v>BOCOM LEASING MANAGEMENT HONG KONG CO LTD</v>
      </c>
      <c r="BD363" s="129" t="str">
        <f>INDEX(Directory[],MATCH(tbl_deal[[#This Row],[Index]],Directory[Index],0),MATCH('DEAL DIRECTORY'!BD$5,Directory[#Headers],0))</f>
        <v>XS2049472959</v>
      </c>
      <c r="BE363" s="137" t="str">
        <f>INDEX(Directory[],MATCH(tbl_deal[[#This Row],[Index]],Directory[Index],0),MATCH('DEAL DIRECTORY'!BE$5,Directory[#Headers],0))</f>
        <v>19年08月</v>
      </c>
      <c r="BF363" s="137" t="str">
        <f>INDEX(Directory[],MATCH(tbl_deal[[#This Row],[Index]],Directory[Index],0),MATCH('DEAL DIRECTORY'!BF$5,Directory[#Headers],0))</f>
        <v>交银金租</v>
      </c>
      <c r="BG363" s="137" t="str">
        <f>INDEX(Directory[],MATCH(tbl_deal[[#This Row],[Index]],Directory[Index],0),MATCH('DEAL DIRECTORY'!BG$5,Directory[#Headers],0))</f>
        <v>A3/--/A</v>
      </c>
      <c r="BH363" s="137" t="str">
        <f>INDEX(Directory[],MATCH(tbl_deal[[#This Row],[Index]],Directory[Index],0),MATCH('DEAL DIRECTORY'!BH$5,Directory[#Headers],0))</f>
        <v>浮息债券</v>
      </c>
      <c r="BI363" s="137" t="str">
        <f>INDEX(Directory[],MATCH(tbl_deal[[#This Row],[Index]],Directory[Index],0),MATCH('DEAL DIRECTORY'!BI$5,Directory[#Headers],0))</f>
        <v>4亿美元</v>
      </c>
      <c r="BJ363" s="137" t="str">
        <f>INDEX(Directory[],MATCH(tbl_deal[[#This Row],[Index]],Directory[Index],0),MATCH('DEAL DIRECTORY'!BJ$5,Directory[#Headers],0))</f>
        <v>5年</v>
      </c>
      <c r="BK363" s="137" t="str">
        <f>INDEX(Directory[],MATCH(tbl_deal[[#This Row],[Index]],Directory[Index],0),MATCH('DEAL DIRECTORY'!BK$5,Directory[#Headers],0))</f>
        <v>3mL+117.5</v>
      </c>
      <c r="BL363" s="137" t="str">
        <f>INDEX(Directory[],MATCH(tbl_deal[[#This Row],[Index]],Directory[Index],0),MATCH('DEAL DIRECTORY'!BL$5,Directory[#Headers],0))</f>
        <v>账簿管理人</v>
      </c>
      <c r="BM363" s="129" t="str">
        <f>INDEX(Directory[],MATCH(tbl_deal[[#This Row],[Index]],Directory[Index],0),MATCH('DEAL DIRECTORY'!BM$5,Directory[#Headers],0))</f>
        <v/>
      </c>
      <c r="BN363" s="4"/>
      <c r="BO363" s="4"/>
      <c r="BP363" s="4"/>
    </row>
    <row r="364" spans="3:68" ht="20.25" customHeight="1" x14ac:dyDescent="0.25">
      <c r="C364" s="129">
        <f>Directory[[#This Row],[Index]]</f>
        <v>107</v>
      </c>
      <c r="D364" s="130">
        <f>INDEX(Directory[],MATCH(tbl_deal[[#This Row],[Index]],Directory[Index],0),MATCH('DEAL DIRECTORY'!D$5,Directory[#Headers],0))</f>
        <v>43693</v>
      </c>
      <c r="E364" s="129" t="str">
        <f>INDEX(Directory[],MATCH(tbl_deal[[#This Row],[Index]],Directory[Index],0),MATCH('DEAL DIRECTORY'!E$5,Directory[#Headers],0))</f>
        <v/>
      </c>
      <c r="F364" s="129" t="str">
        <f>INDEX(Directory[],MATCH(tbl_deal[[#This Row],[Index]],Directory[Index],0),MATCH('DEAL DIRECTORY'!F$5,Directory[#Headers],0))</f>
        <v/>
      </c>
      <c r="G364" s="129" t="str">
        <f>INDEX(Directory[],MATCH(tbl_deal[[#This Row],[Index]],Directory[Index],0),MATCH('DEAL DIRECTORY'!G$5,Directory[#Headers],0))</f>
        <v>Dragon VI</v>
      </c>
      <c r="H364" s="135" t="str">
        <f>IF(tbl_deal[[#This Row],[FolderPath]]="","",HYPERLINK(tbl_deal[[#This Row],[FolderPath]],"📂"))</f>
        <v/>
      </c>
      <c r="I364" s="129" t="str">
        <f>INDEX(Directory[],MATCH(tbl_deal[[#This Row],[Index]],Directory[Index],0),MATCH('DEAL DIRECTORY'!I$5,Directory[#Headers],0))</f>
        <v>JBR</v>
      </c>
      <c r="J364" s="129" t="str">
        <f>INDEX(Directory[],MATCH(tbl_deal[[#This Row],[Index]],Directory[Index],0),MATCH('DEAL DIRECTORY'!J$5,Directory[#Headers],0))</f>
        <v>n/a</v>
      </c>
      <c r="K364" s="129" t="str">
        <f>INDEX(Directory[],MATCH(tbl_deal[[#This Row],[Index]],Directory[Index],0),MATCH('DEAL DIRECTORY'!K$5,Directory[#Headers],0))</f>
        <v>n/a</v>
      </c>
      <c r="L364" s="129">
        <f>INDEX(Directory[],MATCH(tbl_deal[[#This Row],[Index]],Directory[Index],0),MATCH('DEAL DIRECTORY'!L$5,Directory[#Headers],0))</f>
        <v>1</v>
      </c>
      <c r="M364" s="129" t="str">
        <f>INDEX(Directory[],MATCH(tbl_deal[[#This Row],[Index]],Directory[Index],0),MATCH('DEAL DIRECTORY'!M$5,Directory[#Headers],0))</f>
        <v>福建漳龙</v>
      </c>
      <c r="N364" s="129" t="str">
        <f>INDEX(Directory[],MATCH(tbl_deal[[#This Row],[Index]],Directory[Index],0),MATCH('DEAL DIRECTORY'!N$5,Directory[#Headers],0))</f>
        <v>--/--/BB+</v>
      </c>
      <c r="O364" s="129" t="str">
        <f>INDEX(Directory[],MATCH(tbl_deal[[#This Row],[Index]],Directory[Index],0),MATCH('DEAL DIRECTORY'!O$5,Directory[#Headers],0))</f>
        <v>USD</v>
      </c>
      <c r="P364" s="129">
        <f>INDEX(Directory[],MATCH(tbl_deal[[#This Row],[Index]],Directory[Index],0),MATCH('DEAL DIRECTORY'!P$5,Directory[#Headers],0))</f>
        <v>5</v>
      </c>
      <c r="Q364" s="129" t="str">
        <f>INDEX(Directory[],MATCH(tbl_deal[[#This Row],[Index]],Directory[Index],0),MATCH('DEAL DIRECTORY'!Q$5,Directory[#Headers],0))</f>
        <v>3</v>
      </c>
      <c r="R364" s="129" t="str">
        <f>INDEX(Directory[],MATCH(tbl_deal[[#This Row],[Index]],Directory[Index],0),MATCH('DEAL DIRECTORY'!R$5,Directory[#Headers],0))</f>
        <v>5.875%</v>
      </c>
      <c r="S364" s="129" t="str">
        <f>INDEX(Directory[],MATCH(tbl_deal[[#This Row],[Index]],Directory[Index],0),MATCH('DEAL DIRECTORY'!S$5,Directory[#Headers],0))</f>
        <v>--</v>
      </c>
      <c r="T364" s="129" t="str">
        <f>INDEX(Directory[],MATCH(tbl_deal[[#This Row],[Index]],Directory[Index],0),MATCH('DEAL DIRECTORY'!T$5,Directory[#Headers],0))</f>
        <v>n/a</v>
      </c>
      <c r="U364" s="129" t="str">
        <f>INDEX(Directory[],MATCH(tbl_deal[[#This Row],[Index]],Directory[Index],0),MATCH('DEAL DIRECTORY'!U$5,Directory[#Headers],0))</f>
        <v>--</v>
      </c>
      <c r="V364" s="131">
        <f>INDEX(Directory[],MATCH(tbl_deal[[#This Row],[Index]],Directory[Index],0),MATCH('DEAL DIRECTORY'!V$5,Directory[#Headers],0))</f>
        <v>0</v>
      </c>
      <c r="W364" s="129" t="str">
        <f>INDEX(Directory[],MATCH(tbl_deal[[#This Row],[Index]],Directory[Index],0),MATCH('DEAL DIRECTORY'!W$5,Directory[#Headers],0))</f>
        <v>直发</v>
      </c>
      <c r="X364" s="129" t="str">
        <f>INDEX(Directory[],MATCH(tbl_deal[[#This Row],[Index]],Directory[Index],0),MATCH('DEAL DIRECTORY'!X$5,Directory[#Headers],0))</f>
        <v>--</v>
      </c>
      <c r="Y364" s="129" t="str">
        <f>INDEX(Directory[],MATCH(tbl_deal[[#This Row],[Index]],Directory[Index],0),MATCH('DEAL DIRECTORY'!Y$5,Directory[#Headers],0))</f>
        <v>港交所</v>
      </c>
      <c r="Z364" s="129" t="str">
        <f>INDEX(Directory[],MATCH(tbl_deal[[#This Row],[Index]],Directory[Index],0),MATCH('DEAL DIRECTORY'!Z$5,Directory[#Headers],0))</f>
        <v/>
      </c>
      <c r="AA364" s="129" t="str">
        <f>INDEX(Directory[],MATCH(tbl_deal[[#This Row],[Index]],Directory[Index],0),MATCH('DEAL DIRECTORY'!AA$5,Directory[#Headers],0))</f>
        <v/>
      </c>
      <c r="AB364" s="129" t="str">
        <f>INDEX(Directory[],MATCH(tbl_deal[[#This Row],[Index]],Directory[Index],0),MATCH('DEAL DIRECTORY'!AB$5,Directory[#Headers],0))</f>
        <v>BISL,港分</v>
      </c>
      <c r="AC364" s="129" t="str">
        <f>INDEX(Directory[],MATCH(tbl_deal[[#This Row],[Index]],Directory[Index],0),MATCH('DEAL DIRECTORY'!AC$5,Directory[#Headers],0))</f>
        <v>--</v>
      </c>
      <c r="AD364" s="129" t="str">
        <f>INDEX(Directory[],MATCH(tbl_deal[[#This Row],[Index]],Directory[Index],0),MATCH('DEAL DIRECTORY'!AD$5,Directory[#Headers],0))</f>
        <v>--</v>
      </c>
      <c r="AE364" s="129" t="str">
        <f>INDEX(Directory[],MATCH(tbl_deal[[#This Row],[Index]],Directory[Index],0),MATCH('DEAL DIRECTORY'!AE$5,Directory[#Headers],0))</f>
        <v>--</v>
      </c>
      <c r="AF364" s="129" t="str">
        <f>INDEX(Directory[],MATCH(tbl_deal[[#This Row],[Index]],Directory[Index],0),MATCH('DEAL DIRECTORY'!AF$5,Directory[#Headers],0))</f>
        <v>N</v>
      </c>
      <c r="AG364" s="129" t="str">
        <f>INDEX(Directory[],MATCH(tbl_deal[[#This Row],[Index]],Directory[Index],0),MATCH('DEAL DIRECTORY'!AG$5,Directory[#Headers],0))</f>
        <v>福建漳龙集团有限公司</v>
      </c>
      <c r="AH364" s="129" t="str">
        <f>INDEX(Directory[],MATCH(tbl_deal[[#This Row],[Index]],Directory[Index],0),MATCH('DEAL DIRECTORY'!AH$5,Directory[#Headers],0))</f>
        <v>n/a</v>
      </c>
      <c r="AI364" s="129" t="str">
        <f>INDEX(Directory[],MATCH(tbl_deal[[#This Row],[Index]],Directory[Index],0),MATCH('DEAL DIRECTORY'!AI$5,Directory[#Headers],0))</f>
        <v>n/a</v>
      </c>
      <c r="AJ364" s="129" t="str">
        <f>INDEX(Directory[],MATCH(tbl_deal[[#This Row],[Index]],Directory[Index],0),MATCH('DEAL DIRECTORY'!AJ$5,Directory[#Headers],0))</f>
        <v>福建</v>
      </c>
      <c r="AK364" s="129" t="str">
        <f>INDEX(Directory[],MATCH(tbl_deal[[#This Row],[Index]],Directory[Index],0),MATCH('DEAL DIRECTORY'!AK$5,Directory[#Headers],0))</f>
        <v>漳州市</v>
      </c>
      <c r="AL364" s="129" t="str">
        <f>INDEX(Directory[],MATCH(tbl_deal[[#This Row],[Index]],Directory[Index],0),MATCH('DEAL DIRECTORY'!AL$5,Directory[#Headers],0))</f>
        <v>--</v>
      </c>
      <c r="AM364" s="129" t="str">
        <f>INDEX(Directory[],MATCH(tbl_deal[[#This Row],[Index]],Directory[Index],0),MATCH('DEAL DIRECTORY'!AM$5,Directory[#Headers],0))</f>
        <v>--</v>
      </c>
      <c r="AN364" s="129" t="str">
        <f>INDEX(Directory[],MATCH(tbl_deal[[#This Row],[Index]],Directory[Index],0),MATCH('DEAL DIRECTORY'!AN$5,Directory[#Headers],0))</f>
        <v>--</v>
      </c>
      <c r="AO364" s="132" t="str">
        <f>IF(ISBLANK(INDEX(Directory[],MATCH(tbl_deal[[#This Row],[Index]],Directory[Index],0),MATCH('DEAL DIRECTORY'!AO$5,Directory[#Headers],0))),"--",INDEX(Directory[],MATCH(tbl_deal[[#This Row],[Index]],Directory[Index],0),MATCH('DEAL DIRECTORY'!AO$5,Directory[#Headers],0)))</f>
        <v>--</v>
      </c>
      <c r="AP364" s="129">
        <f>INDEX(Directory[],MATCH(tbl_deal[[#This Row],[Index]],Directory[Index],0),MATCH('DEAL DIRECTORY'!AP$5,Directory[#Headers],0))</f>
        <v>5</v>
      </c>
      <c r="AQ364" s="129">
        <f>INDEX(Directory[],MATCH(tbl_deal[[#This Row],[Index]],Directory[Index],0),MATCH('DEAL DIRECTORY'!AQ$5,Directory[#Headers],0))</f>
        <v>35.213999999999999</v>
      </c>
      <c r="AR364" s="129">
        <f>INDEX(Directory[],MATCH(tbl_deal[[#This Row],[Index]],Directory[Index],0),MATCH('DEAL DIRECTORY'!AR$5,Directory[#Headers],0))</f>
        <v>39.063000000000002</v>
      </c>
      <c r="AS364" s="129" t="str">
        <f>INDEX(Directory[],MATCH(tbl_deal[[#This Row],[Index]],Directory[Index],0),MATCH('DEAL DIRECTORY'!AS$5,Directory[#Headers],0))</f>
        <v>地方国企</v>
      </c>
      <c r="AT364" s="129" t="str">
        <f>INDEX(Directory[],MATCH(tbl_deal[[#This Row],[Index]],Directory[Index],0),MATCH('DEAL DIRECTORY'!AT$5,Directory[#Headers],0))</f>
        <v>地方平台</v>
      </c>
      <c r="AU364" s="129" t="str">
        <f>INDEX(Directory[],MATCH(tbl_deal[[#This Row],[Index]],Directory[Index],0),MATCH('DEAL DIRECTORY'!AU$5,Directory[#Headers],0))</f>
        <v>综合</v>
      </c>
      <c r="AV364" s="129" t="str">
        <f>INDEX(Directory[],MATCH(tbl_deal[[#This Row],[Index]],Directory[Index],0),MATCH('DEAL DIRECTORY'!AV$5,Directory[#Headers],0))</f>
        <v>直发</v>
      </c>
      <c r="AW364" s="129" t="str">
        <f>INDEX(Directory[],MATCH(tbl_deal[[#This Row],[Index]],Directory[Index],0),MATCH('DEAL DIRECTORY'!AW$5,Directory[#Headers],0))</f>
        <v>高收益</v>
      </c>
      <c r="AX364" s="129" t="str">
        <f>INDEX(Directory[],MATCH(tbl_deal[[#This Row],[Index]],Directory[Index],0),MATCH('DEAL DIRECTORY'!AX$5,Directory[#Headers],0))</f>
        <v>3-5亿</v>
      </c>
      <c r="AY364" s="133" t="str">
        <f>INDEX(Directory[],MATCH(tbl_deal[[#This Row],[Index]],Directory[Index],0),MATCH('DEAL DIRECTORY'!AY$5,Directory[#Headers],0))</f>
        <v>19年</v>
      </c>
      <c r="AZ364" s="129" t="str">
        <f>INDEX(Directory[],MATCH(tbl_deal[[#This Row],[Index]],Directory[Index],0),MATCH('DEAL DIRECTORY'!AZ$5,Directory[#Headers],0))</f>
        <v>Q3</v>
      </c>
      <c r="BA364" s="129" t="str">
        <f>INDEX(Directory[],MATCH(tbl_deal[[#This Row],[Index]],Directory[Index],0),MATCH('DEAL DIRECTORY'!BA$5,Directory[#Headers],0))</f>
        <v>08月</v>
      </c>
      <c r="BB364" s="129" t="str">
        <f>INDEX(Directory[],MATCH(tbl_deal[[#This Row],[Index]],Directory[Index],0),MATCH('DEAL DIRECTORY'!BB$5,Directory[#Headers],0))</f>
        <v>SOE Creds</v>
      </c>
      <c r="BC364" s="129" t="str">
        <f>INDEX(Directory[],MATCH(tbl_deal[[#This Row],[Index]],Directory[Index],0),MATCH('DEAL DIRECTORY'!BC$5,Directory[#Headers],0))</f>
        <v>FUJIAN ZHANGLONG GROUP CO LTD</v>
      </c>
      <c r="BD364" s="129" t="str">
        <f>INDEX(Directory[],MATCH(tbl_deal[[#This Row],[Index]],Directory[Index],0),MATCH('DEAL DIRECTORY'!BD$5,Directory[#Headers],0))</f>
        <v>XS2040322898</v>
      </c>
      <c r="BE364" s="137" t="str">
        <f>INDEX(Directory[],MATCH(tbl_deal[[#This Row],[Index]],Directory[Index],0),MATCH('DEAL DIRECTORY'!BE$5,Directory[#Headers],0))</f>
        <v>19年08月</v>
      </c>
      <c r="BF364" s="137" t="str">
        <f>INDEX(Directory[],MATCH(tbl_deal[[#This Row],[Index]],Directory[Index],0),MATCH('DEAL DIRECTORY'!BF$5,Directory[#Headers],0))</f>
        <v>福建漳龙</v>
      </c>
      <c r="BG364" s="137" t="str">
        <f>INDEX(Directory[],MATCH(tbl_deal[[#This Row],[Index]],Directory[Index],0),MATCH('DEAL DIRECTORY'!BG$5,Directory[#Headers],0))</f>
        <v>--/--/BB+</v>
      </c>
      <c r="BH364" s="137" t="str">
        <f>INDEX(Directory[],MATCH(tbl_deal[[#This Row],[Index]],Directory[Index],0),MATCH('DEAL DIRECTORY'!BH$5,Directory[#Headers],0))</f>
        <v>高级债</v>
      </c>
      <c r="BI364" s="137" t="str">
        <f>INDEX(Directory[],MATCH(tbl_deal[[#This Row],[Index]],Directory[Index],0),MATCH('DEAL DIRECTORY'!BI$5,Directory[#Headers],0))</f>
        <v>5亿美元</v>
      </c>
      <c r="BJ364" s="137" t="str">
        <f>INDEX(Directory[],MATCH(tbl_deal[[#This Row],[Index]],Directory[Index],0),MATCH('DEAL DIRECTORY'!BJ$5,Directory[#Headers],0))</f>
        <v>3年</v>
      </c>
      <c r="BK364" s="137" t="str">
        <f>INDEX(Directory[],MATCH(tbl_deal[[#This Row],[Index]],Directory[Index],0),MATCH('DEAL DIRECTORY'!BK$5,Directory[#Headers],0))</f>
        <v>5.875%</v>
      </c>
      <c r="BL364" s="137" t="str">
        <f>INDEX(Directory[],MATCH(tbl_deal[[#This Row],[Index]],Directory[Index],0),MATCH('DEAL DIRECTORY'!BL$5,Directory[#Headers],0))</f>
        <v>账簿管理人</v>
      </c>
      <c r="BM364" s="129" t="str">
        <f>INDEX(Directory[],MATCH(tbl_deal[[#This Row],[Index]],Directory[Index],0),MATCH('DEAL DIRECTORY'!BM$5,Directory[#Headers],0))</f>
        <v/>
      </c>
      <c r="BN364" s="4"/>
      <c r="BO364" s="4"/>
      <c r="BP364" s="4"/>
    </row>
    <row r="365" spans="3:68" ht="20.25" customHeight="1" x14ac:dyDescent="0.25">
      <c r="C365" s="129">
        <f>Directory[[#This Row],[Index]]</f>
        <v>106</v>
      </c>
      <c r="D365" s="130">
        <f>INDEX(Directory[],MATCH(tbl_deal[[#This Row],[Index]],Directory[Index],0),MATCH('DEAL DIRECTORY'!D$5,Directory[#Headers],0))</f>
        <v>43692</v>
      </c>
      <c r="E365" s="129" t="str">
        <f>INDEX(Directory[],MATCH(tbl_deal[[#This Row],[Index]],Directory[Index],0),MATCH('DEAL DIRECTORY'!E$5,Directory[#Headers],0))</f>
        <v/>
      </c>
      <c r="F365" s="129" t="str">
        <f>INDEX(Directory[],MATCH(tbl_deal[[#This Row],[Index]],Directory[Index],0),MATCH('DEAL DIRECTORY'!F$5,Directory[#Headers],0))</f>
        <v/>
      </c>
      <c r="G365" s="129" t="str">
        <f>INDEX(Directory[],MATCH(tbl_deal[[#This Row],[Index]],Directory[Index],0),MATCH('DEAL DIRECTORY'!G$5,Directory[#Headers],0))</f>
        <v>Ocean Spring</v>
      </c>
      <c r="H365" s="135" t="str">
        <f>IF(tbl_deal[[#This Row],[FolderPath]]="","",HYPERLINK(tbl_deal[[#This Row],[FolderPath]],"📂"))</f>
        <v/>
      </c>
      <c r="I365" s="129" t="str">
        <f>INDEX(Directory[],MATCH(tbl_deal[[#This Row],[Index]],Directory[Index],0),MATCH('DEAL DIRECTORY'!I$5,Directory[#Headers],0))</f>
        <v>JBR</v>
      </c>
      <c r="J365" s="129" t="str">
        <f>INDEX(Directory[],MATCH(tbl_deal[[#This Row],[Index]],Directory[Index],0),MATCH('DEAL DIRECTORY'!J$5,Directory[#Headers],0))</f>
        <v>n/a</v>
      </c>
      <c r="K365" s="129" t="str">
        <f>INDEX(Directory[],MATCH(tbl_deal[[#This Row],[Index]],Directory[Index],0),MATCH('DEAL DIRECTORY'!K$5,Directory[#Headers],0))</f>
        <v>n/a</v>
      </c>
      <c r="L365" s="129">
        <f>INDEX(Directory[],MATCH(tbl_deal[[#This Row],[Index]],Directory[Index],0),MATCH('DEAL DIRECTORY'!L$5,Directory[#Headers],0))</f>
        <v>1</v>
      </c>
      <c r="M365" s="129" t="str">
        <f>INDEX(Directory[],MATCH(tbl_deal[[#This Row],[Index]],Directory[Index],0),MATCH('DEAL DIRECTORY'!M$5,Directory[#Headers],0))</f>
        <v>青岛即墨城投</v>
      </c>
      <c r="N365" s="129" t="str">
        <f>INDEX(Directory[],MATCH(tbl_deal[[#This Row],[Index]],Directory[Index],0),MATCH('DEAL DIRECTORY'!N$5,Directory[#Headers],0))</f>
        <v>--/--/--</v>
      </c>
      <c r="O365" s="129" t="str">
        <f>INDEX(Directory[],MATCH(tbl_deal[[#This Row],[Index]],Directory[Index],0),MATCH('DEAL DIRECTORY'!O$5,Directory[#Headers],0))</f>
        <v>USD</v>
      </c>
      <c r="P365" s="129">
        <f>INDEX(Directory[],MATCH(tbl_deal[[#This Row],[Index]],Directory[Index],0),MATCH('DEAL DIRECTORY'!P$5,Directory[#Headers],0))</f>
        <v>3</v>
      </c>
      <c r="Q365" s="129" t="str">
        <f>INDEX(Directory[],MATCH(tbl_deal[[#This Row],[Index]],Directory[Index],0),MATCH('DEAL DIRECTORY'!Q$5,Directory[#Headers],0))</f>
        <v>3</v>
      </c>
      <c r="R365" s="129" t="str">
        <f>INDEX(Directory[],MATCH(tbl_deal[[#This Row],[Index]],Directory[Index],0),MATCH('DEAL DIRECTORY'!R$5,Directory[#Headers],0))</f>
        <v>4.9%</v>
      </c>
      <c r="S365" s="129" t="str">
        <f>INDEX(Directory[],MATCH(tbl_deal[[#This Row],[Index]],Directory[Index],0),MATCH('DEAL DIRECTORY'!S$5,Directory[#Headers],0))</f>
        <v>--</v>
      </c>
      <c r="T365" s="129" t="str">
        <f>INDEX(Directory[],MATCH(tbl_deal[[#This Row],[Index]],Directory[Index],0),MATCH('DEAL DIRECTORY'!T$5,Directory[#Headers],0))</f>
        <v>n/a</v>
      </c>
      <c r="U365" s="129" t="str">
        <f>INDEX(Directory[],MATCH(tbl_deal[[#This Row],[Index]],Directory[Index],0),MATCH('DEAL DIRECTORY'!U$5,Directory[#Headers],0))</f>
        <v>--</v>
      </c>
      <c r="V365" s="131">
        <f>INDEX(Directory[],MATCH(tbl_deal[[#This Row],[Index]],Directory[Index],0),MATCH('DEAL DIRECTORY'!V$5,Directory[#Headers],0))</f>
        <v>0</v>
      </c>
      <c r="W365" s="129" t="str">
        <f>INDEX(Directory[],MATCH(tbl_deal[[#This Row],[Index]],Directory[Index],0),MATCH('DEAL DIRECTORY'!W$5,Directory[#Headers],0))</f>
        <v>直发</v>
      </c>
      <c r="X365" s="129" t="str">
        <f>INDEX(Directory[],MATCH(tbl_deal[[#This Row],[Index]],Directory[Index],0),MATCH('DEAL DIRECTORY'!X$5,Directory[#Headers],0))</f>
        <v>--</v>
      </c>
      <c r="Y365" s="129" t="str">
        <f>INDEX(Directory[],MATCH(tbl_deal[[#This Row],[Index]],Directory[Index],0),MATCH('DEAL DIRECTORY'!Y$5,Directory[#Headers],0))</f>
        <v>港交所</v>
      </c>
      <c r="Z365" s="129" t="str">
        <f>INDEX(Directory[],MATCH(tbl_deal[[#This Row],[Index]],Directory[Index],0),MATCH('DEAL DIRECTORY'!Z$5,Directory[#Headers],0))</f>
        <v/>
      </c>
      <c r="AA365" s="129" t="str">
        <f>INDEX(Directory[],MATCH(tbl_deal[[#This Row],[Index]],Directory[Index],0),MATCH('DEAL DIRECTORY'!AA$5,Directory[#Headers],0))</f>
        <v/>
      </c>
      <c r="AB365" s="129" t="str">
        <f>INDEX(Directory[],MATCH(tbl_deal[[#This Row],[Index]],Directory[Index],0),MATCH('DEAL DIRECTORY'!AB$5,Directory[#Headers],0))</f>
        <v>BISL,港分</v>
      </c>
      <c r="AC365" s="129" t="str">
        <f>INDEX(Directory[],MATCH(tbl_deal[[#This Row],[Index]],Directory[Index],0),MATCH('DEAL DIRECTORY'!AC$5,Directory[#Headers],0))</f>
        <v>--</v>
      </c>
      <c r="AD365" s="129" t="str">
        <f>INDEX(Directory[],MATCH(tbl_deal[[#This Row],[Index]],Directory[Index],0),MATCH('DEAL DIRECTORY'!AD$5,Directory[#Headers],0))</f>
        <v>--</v>
      </c>
      <c r="AE365" s="129" t="str">
        <f>INDEX(Directory[],MATCH(tbl_deal[[#This Row],[Index]],Directory[Index],0),MATCH('DEAL DIRECTORY'!AE$5,Directory[#Headers],0))</f>
        <v>--</v>
      </c>
      <c r="AF365" s="129" t="str">
        <f>INDEX(Directory[],MATCH(tbl_deal[[#This Row],[Index]],Directory[Index],0),MATCH('DEAL DIRECTORY'!AF$5,Directory[#Headers],0))</f>
        <v>Y</v>
      </c>
      <c r="AG365" s="129" t="str">
        <f>INDEX(Directory[],MATCH(tbl_deal[[#This Row],[Index]],Directory[Index],0),MATCH('DEAL DIRECTORY'!AG$5,Directory[#Headers],0))</f>
        <v>青岛市即墨区城市开发投资有限公司</v>
      </c>
      <c r="AH365" s="129" t="str">
        <f>INDEX(Directory[],MATCH(tbl_deal[[#This Row],[Index]],Directory[Index],0),MATCH('DEAL DIRECTORY'!AH$5,Directory[#Headers],0))</f>
        <v>n/a</v>
      </c>
      <c r="AI365" s="129" t="str">
        <f>INDEX(Directory[],MATCH(tbl_deal[[#This Row],[Index]],Directory[Index],0),MATCH('DEAL DIRECTORY'!AI$5,Directory[#Headers],0))</f>
        <v>n/a</v>
      </c>
      <c r="AJ365" s="129" t="str">
        <f>INDEX(Directory[],MATCH(tbl_deal[[#This Row],[Index]],Directory[Index],0),MATCH('DEAL DIRECTORY'!AJ$5,Directory[#Headers],0))</f>
        <v>山东</v>
      </c>
      <c r="AK365" s="129" t="str">
        <f>INDEX(Directory[],MATCH(tbl_deal[[#This Row],[Index]],Directory[Index],0),MATCH('DEAL DIRECTORY'!AK$5,Directory[#Headers],0))</f>
        <v>青岛市</v>
      </c>
      <c r="AL365" s="129" t="str">
        <f>INDEX(Directory[],MATCH(tbl_deal[[#This Row],[Index]],Directory[Index],0),MATCH('DEAL DIRECTORY'!AL$5,Directory[#Headers],0))</f>
        <v>即墨区</v>
      </c>
      <c r="AM365" s="129" t="str">
        <f>INDEX(Directory[],MATCH(tbl_deal[[#This Row],[Index]],Directory[Index],0),MATCH('DEAL DIRECTORY'!AM$5,Directory[#Headers],0))</f>
        <v>--</v>
      </c>
      <c r="AN365" s="129" t="str">
        <f>INDEX(Directory[],MATCH(tbl_deal[[#This Row],[Index]],Directory[Index],0),MATCH('DEAL DIRECTORY'!AN$5,Directory[#Headers],0))</f>
        <v>--</v>
      </c>
      <c r="AO365" s="132" t="str">
        <f>IF(ISBLANK(INDEX(Directory[],MATCH(tbl_deal[[#This Row],[Index]],Directory[Index],0),MATCH('DEAL DIRECTORY'!AO$5,Directory[#Headers],0))),"--",INDEX(Directory[],MATCH(tbl_deal[[#This Row],[Index]],Directory[Index],0),MATCH('DEAL DIRECTORY'!AO$5,Directory[#Headers],0)))</f>
        <v>--</v>
      </c>
      <c r="AP365" s="129">
        <f>INDEX(Directory[],MATCH(tbl_deal[[#This Row],[Index]],Directory[Index],0),MATCH('DEAL DIRECTORY'!AP$5,Directory[#Headers],0))</f>
        <v>3</v>
      </c>
      <c r="AQ365" s="129">
        <f>INDEX(Directory[],MATCH(tbl_deal[[#This Row],[Index]],Directory[Index],0),MATCH('DEAL DIRECTORY'!AQ$5,Directory[#Headers],0))</f>
        <v>21.102</v>
      </c>
      <c r="AR365" s="129">
        <f>INDEX(Directory[],MATCH(tbl_deal[[#This Row],[Index]],Directory[Index],0),MATCH('DEAL DIRECTORY'!AR$5,Directory[#Headers],0))</f>
        <v>23.437999999999999</v>
      </c>
      <c r="AS365" s="129" t="str">
        <f>INDEX(Directory[],MATCH(tbl_deal[[#This Row],[Index]],Directory[Index],0),MATCH('DEAL DIRECTORY'!AS$5,Directory[#Headers],0))</f>
        <v>地方国企</v>
      </c>
      <c r="AT365" s="129" t="str">
        <f>INDEX(Directory[],MATCH(tbl_deal[[#This Row],[Index]],Directory[Index],0),MATCH('DEAL DIRECTORY'!AT$5,Directory[#Headers],0))</f>
        <v>地方平台</v>
      </c>
      <c r="AU365" s="129" t="str">
        <f>INDEX(Directory[],MATCH(tbl_deal[[#This Row],[Index]],Directory[Index],0),MATCH('DEAL DIRECTORY'!AU$5,Directory[#Headers],0))</f>
        <v>基建</v>
      </c>
      <c r="AV365" s="129" t="str">
        <f>INDEX(Directory[],MATCH(tbl_deal[[#This Row],[Index]],Directory[Index],0),MATCH('DEAL DIRECTORY'!AV$5,Directory[#Headers],0))</f>
        <v>直发</v>
      </c>
      <c r="AW365" s="129" t="str">
        <f>INDEX(Directory[],MATCH(tbl_deal[[#This Row],[Index]],Directory[Index],0),MATCH('DEAL DIRECTORY'!AW$5,Directory[#Headers],0))</f>
        <v>无评级</v>
      </c>
      <c r="AX365" s="129" t="str">
        <f>INDEX(Directory[],MATCH(tbl_deal[[#This Row],[Index]],Directory[Index],0),MATCH('DEAL DIRECTORY'!AX$5,Directory[#Headers],0))</f>
        <v>2-3亿</v>
      </c>
      <c r="AY365" s="133" t="str">
        <f>INDEX(Directory[],MATCH(tbl_deal[[#This Row],[Index]],Directory[Index],0),MATCH('DEAL DIRECTORY'!AY$5,Directory[#Headers],0))</f>
        <v>19年</v>
      </c>
      <c r="AZ365" s="129" t="str">
        <f>INDEX(Directory[],MATCH(tbl_deal[[#This Row],[Index]],Directory[Index],0),MATCH('DEAL DIRECTORY'!AZ$5,Directory[#Headers],0))</f>
        <v>Q3</v>
      </c>
      <c r="BA365" s="129" t="str">
        <f>INDEX(Directory[],MATCH(tbl_deal[[#This Row],[Index]],Directory[Index],0),MATCH('DEAL DIRECTORY'!BA$5,Directory[#Headers],0))</f>
        <v>08月</v>
      </c>
      <c r="BB365" s="129" t="str">
        <f>INDEX(Directory[],MATCH(tbl_deal[[#This Row],[Index]],Directory[Index],0),MATCH('DEAL DIRECTORY'!BB$5,Directory[#Headers],0))</f>
        <v>SOE Creds</v>
      </c>
      <c r="BC365" s="129" t="str">
        <f>INDEX(Directory[],MATCH(tbl_deal[[#This Row],[Index]],Directory[Index],0),MATCH('DEAL DIRECTORY'!BC$5,Directory[#Headers],0))</f>
        <v>QINGDAO JIMO DISTRICT URBAN DEVELOPMENT INVESTMENT CO LTD</v>
      </c>
      <c r="BD365" s="129" t="str">
        <f>INDEX(Directory[],MATCH(tbl_deal[[#This Row],[Index]],Directory[Index],0),MATCH('DEAL DIRECTORY'!BD$5,Directory[#Headers],0))</f>
        <v>XS2042638846</v>
      </c>
      <c r="BE365" s="137" t="str">
        <f>INDEX(Directory[],MATCH(tbl_deal[[#This Row],[Index]],Directory[Index],0),MATCH('DEAL DIRECTORY'!BE$5,Directory[#Headers],0))</f>
        <v>19年08月</v>
      </c>
      <c r="BF365" s="137" t="str">
        <f>INDEX(Directory[],MATCH(tbl_deal[[#This Row],[Index]],Directory[Index],0),MATCH('DEAL DIRECTORY'!BF$5,Directory[#Headers],0))</f>
        <v>青岛即墨城投</v>
      </c>
      <c r="BG365" s="137" t="str">
        <f>INDEX(Directory[],MATCH(tbl_deal[[#This Row],[Index]],Directory[Index],0),MATCH('DEAL DIRECTORY'!BG$5,Directory[#Headers],0))</f>
        <v>--/--/--</v>
      </c>
      <c r="BH365" s="137" t="str">
        <f>INDEX(Directory[],MATCH(tbl_deal[[#This Row],[Index]],Directory[Index],0),MATCH('DEAL DIRECTORY'!BH$5,Directory[#Headers],0))</f>
        <v>高级债</v>
      </c>
      <c r="BI365" s="137" t="str">
        <f>INDEX(Directory[],MATCH(tbl_deal[[#This Row],[Index]],Directory[Index],0),MATCH('DEAL DIRECTORY'!BI$5,Directory[#Headers],0))</f>
        <v>3亿美元</v>
      </c>
      <c r="BJ365" s="137" t="str">
        <f>INDEX(Directory[],MATCH(tbl_deal[[#This Row],[Index]],Directory[Index],0),MATCH('DEAL DIRECTORY'!BJ$5,Directory[#Headers],0))</f>
        <v>3年</v>
      </c>
      <c r="BK365" s="137" t="str">
        <f>INDEX(Directory[],MATCH(tbl_deal[[#This Row],[Index]],Directory[Index],0),MATCH('DEAL DIRECTORY'!BK$5,Directory[#Headers],0))</f>
        <v>4.9%</v>
      </c>
      <c r="BL365" s="137" t="str">
        <f>INDEX(Directory[],MATCH(tbl_deal[[#This Row],[Index]],Directory[Index],0),MATCH('DEAL DIRECTORY'!BL$5,Directory[#Headers],0))</f>
        <v>账簿管理人</v>
      </c>
      <c r="BM365" s="129" t="str">
        <f>INDEX(Directory[],MATCH(tbl_deal[[#This Row],[Index]],Directory[Index],0),MATCH('DEAL DIRECTORY'!BM$5,Directory[#Headers],0))</f>
        <v/>
      </c>
      <c r="BN365" s="4"/>
      <c r="BO365" s="4"/>
      <c r="BP365" s="4"/>
    </row>
    <row r="366" spans="3:68" ht="20.25" customHeight="1" x14ac:dyDescent="0.25">
      <c r="C366" s="129">
        <f>Directory[[#This Row],[Index]]</f>
        <v>105</v>
      </c>
      <c r="D366" s="130">
        <f>INDEX(Directory[],MATCH(tbl_deal[[#This Row],[Index]],Directory[Index],0),MATCH('DEAL DIRECTORY'!D$5,Directory[#Headers],0))</f>
        <v>43685</v>
      </c>
      <c r="E366" s="129" t="str">
        <f>INDEX(Directory[],MATCH(tbl_deal[[#This Row],[Index]],Directory[Index],0),MATCH('DEAL DIRECTORY'!E$5,Directory[#Headers],0))</f>
        <v/>
      </c>
      <c r="F366" s="129" t="str">
        <f>INDEX(Directory[],MATCH(tbl_deal[[#This Row],[Index]],Directory[Index],0),MATCH('DEAL DIRECTORY'!F$5,Directory[#Headers],0))</f>
        <v/>
      </c>
      <c r="G366" s="129" t="str">
        <f>INDEX(Directory[],MATCH(tbl_deal[[#This Row],[Index]],Directory[Index],0),MATCH('DEAL DIRECTORY'!G$5,Directory[#Headers],0))</f>
        <v>CD</v>
      </c>
      <c r="H366" s="135" t="str">
        <f>IF(tbl_deal[[#This Row],[FolderPath]]="","",HYPERLINK(tbl_deal[[#This Row],[FolderPath]],"📂"))</f>
        <v/>
      </c>
      <c r="I366" s="129" t="str">
        <f>INDEX(Directory[],MATCH(tbl_deal[[#This Row],[Index]],Directory[Index],0),MATCH('DEAL DIRECTORY'!I$5,Directory[#Headers],0))</f>
        <v>JBR</v>
      </c>
      <c r="J366" s="129" t="str">
        <f>INDEX(Directory[],MATCH(tbl_deal[[#This Row],[Index]],Directory[Index],0),MATCH('DEAL DIRECTORY'!J$5,Directory[#Headers],0))</f>
        <v>n/a</v>
      </c>
      <c r="K366" s="129" t="str">
        <f>INDEX(Directory[],MATCH(tbl_deal[[#This Row],[Index]],Directory[Index],0),MATCH('DEAL DIRECTORY'!K$5,Directory[#Headers],0))</f>
        <v>n/a</v>
      </c>
      <c r="L366" s="129">
        <f>INDEX(Directory[],MATCH(tbl_deal[[#This Row],[Index]],Directory[Index],0),MATCH('DEAL DIRECTORY'!L$5,Directory[#Headers],0))</f>
        <v>1</v>
      </c>
      <c r="M366" s="129" t="str">
        <f>INDEX(Directory[],MATCH(tbl_deal[[#This Row],[Index]],Directory[Index],0),MATCH('DEAL DIRECTORY'!M$5,Directory[#Headers],0))</f>
        <v>常德经投</v>
      </c>
      <c r="N366" s="129" t="str">
        <f>INDEX(Directory[],MATCH(tbl_deal[[#This Row],[Index]],Directory[Index],0),MATCH('DEAL DIRECTORY'!N$5,Directory[#Headers],0))</f>
        <v>Ba1/--/--</v>
      </c>
      <c r="O366" s="129" t="str">
        <f>INDEX(Directory[],MATCH(tbl_deal[[#This Row],[Index]],Directory[Index],0),MATCH('DEAL DIRECTORY'!O$5,Directory[#Headers],0))</f>
        <v>USD</v>
      </c>
      <c r="P366" s="129">
        <f>INDEX(Directory[],MATCH(tbl_deal[[#This Row],[Index]],Directory[Index],0),MATCH('DEAL DIRECTORY'!P$5,Directory[#Headers],0))</f>
        <v>3</v>
      </c>
      <c r="Q366" s="129" t="str">
        <f>INDEX(Directory[],MATCH(tbl_deal[[#This Row],[Index]],Directory[Index],0),MATCH('DEAL DIRECTORY'!Q$5,Directory[#Headers],0))</f>
        <v>3</v>
      </c>
      <c r="R366" s="129" t="str">
        <f>INDEX(Directory[],MATCH(tbl_deal[[#This Row],[Index]],Directory[Index],0),MATCH('DEAL DIRECTORY'!R$5,Directory[#Headers],0))</f>
        <v>6.6%</v>
      </c>
      <c r="S366" s="129" t="str">
        <f>INDEX(Directory[],MATCH(tbl_deal[[#This Row],[Index]],Directory[Index],0),MATCH('DEAL DIRECTORY'!S$5,Directory[#Headers],0))</f>
        <v>--</v>
      </c>
      <c r="T366" s="129" t="str">
        <f>INDEX(Directory[],MATCH(tbl_deal[[#This Row],[Index]],Directory[Index],0),MATCH('DEAL DIRECTORY'!T$5,Directory[#Headers],0))</f>
        <v>n/a</v>
      </c>
      <c r="U366" s="129" t="str">
        <f>INDEX(Directory[],MATCH(tbl_deal[[#This Row],[Index]],Directory[Index],0),MATCH('DEAL DIRECTORY'!U$5,Directory[#Headers],0))</f>
        <v>--</v>
      </c>
      <c r="V366" s="131">
        <f>INDEX(Directory[],MATCH(tbl_deal[[#This Row],[Index]],Directory[Index],0),MATCH('DEAL DIRECTORY'!V$5,Directory[#Headers],0))</f>
        <v>0</v>
      </c>
      <c r="W366" s="129" t="str">
        <f>INDEX(Directory[],MATCH(tbl_deal[[#This Row],[Index]],Directory[Index],0),MATCH('DEAL DIRECTORY'!W$5,Directory[#Headers],0))</f>
        <v>直发</v>
      </c>
      <c r="X366" s="129" t="str">
        <f>INDEX(Directory[],MATCH(tbl_deal[[#This Row],[Index]],Directory[Index],0),MATCH('DEAL DIRECTORY'!X$5,Directory[#Headers],0))</f>
        <v>--</v>
      </c>
      <c r="Y366" s="129" t="str">
        <f>INDEX(Directory[],MATCH(tbl_deal[[#This Row],[Index]],Directory[Index],0),MATCH('DEAL DIRECTORY'!Y$5,Directory[#Headers],0))</f>
        <v>港交所</v>
      </c>
      <c r="Z366" s="129" t="str">
        <f>INDEX(Directory[],MATCH(tbl_deal[[#This Row],[Index]],Directory[Index],0),MATCH('DEAL DIRECTORY'!Z$5,Directory[#Headers],0))</f>
        <v/>
      </c>
      <c r="AA366" s="129" t="str">
        <f>INDEX(Directory[],MATCH(tbl_deal[[#This Row],[Index]],Directory[Index],0),MATCH('DEAL DIRECTORY'!AA$5,Directory[#Headers],0))</f>
        <v/>
      </c>
      <c r="AB366" s="129" t="str">
        <f>INDEX(Directory[],MATCH(tbl_deal[[#This Row],[Index]],Directory[Index],0),MATCH('DEAL DIRECTORY'!AB$5,Directory[#Headers],0))</f>
        <v>BISL,港分</v>
      </c>
      <c r="AC366" s="129" t="str">
        <f>INDEX(Directory[],MATCH(tbl_deal[[#This Row],[Index]],Directory[Index],0),MATCH('DEAL DIRECTORY'!AC$5,Directory[#Headers],0))</f>
        <v>--</v>
      </c>
      <c r="AD366" s="129" t="str">
        <f>INDEX(Directory[],MATCH(tbl_deal[[#This Row],[Index]],Directory[Index],0),MATCH('DEAL DIRECTORY'!AD$5,Directory[#Headers],0))</f>
        <v>--</v>
      </c>
      <c r="AE366" s="129" t="str">
        <f>INDEX(Directory[],MATCH(tbl_deal[[#This Row],[Index]],Directory[Index],0),MATCH('DEAL DIRECTORY'!AE$5,Directory[#Headers],0))</f>
        <v>--</v>
      </c>
      <c r="AF366" s="129" t="str">
        <f>INDEX(Directory[],MATCH(tbl_deal[[#This Row],[Index]],Directory[Index],0),MATCH('DEAL DIRECTORY'!AF$5,Directory[#Headers],0))</f>
        <v>N</v>
      </c>
      <c r="AG366" s="129" t="str">
        <f>INDEX(Directory[],MATCH(tbl_deal[[#This Row],[Index]],Directory[Index],0),MATCH('DEAL DIRECTORY'!AG$5,Directory[#Headers],0))</f>
        <v>常德市经济建设投资集团有限公司</v>
      </c>
      <c r="AH366" s="129" t="str">
        <f>INDEX(Directory[],MATCH(tbl_deal[[#This Row],[Index]],Directory[Index],0),MATCH('DEAL DIRECTORY'!AH$5,Directory[#Headers],0))</f>
        <v>n/a</v>
      </c>
      <c r="AI366" s="129" t="str">
        <f>INDEX(Directory[],MATCH(tbl_deal[[#This Row],[Index]],Directory[Index],0),MATCH('DEAL DIRECTORY'!AI$5,Directory[#Headers],0))</f>
        <v>n/a</v>
      </c>
      <c r="AJ366" s="129" t="str">
        <f>INDEX(Directory[],MATCH(tbl_deal[[#This Row],[Index]],Directory[Index],0),MATCH('DEAL DIRECTORY'!AJ$5,Directory[#Headers],0))</f>
        <v>湖南</v>
      </c>
      <c r="AK366" s="129" t="str">
        <f>INDEX(Directory[],MATCH(tbl_deal[[#This Row],[Index]],Directory[Index],0),MATCH('DEAL DIRECTORY'!AK$5,Directory[#Headers],0))</f>
        <v>常德市</v>
      </c>
      <c r="AL366" s="129" t="str">
        <f>INDEX(Directory[],MATCH(tbl_deal[[#This Row],[Index]],Directory[Index],0),MATCH('DEAL DIRECTORY'!AL$5,Directory[#Headers],0))</f>
        <v>--</v>
      </c>
      <c r="AM366" s="129" t="str">
        <f>INDEX(Directory[],MATCH(tbl_deal[[#This Row],[Index]],Directory[Index],0),MATCH('DEAL DIRECTORY'!AM$5,Directory[#Headers],0))</f>
        <v>--</v>
      </c>
      <c r="AN366" s="129" t="str">
        <f>INDEX(Directory[],MATCH(tbl_deal[[#This Row],[Index]],Directory[Index],0),MATCH('DEAL DIRECTORY'!AN$5,Directory[#Headers],0))</f>
        <v>--</v>
      </c>
      <c r="AO366" s="132">
        <f>IF(ISBLANK(INDEX(Directory[],MATCH(tbl_deal[[#This Row],[Index]],Directory[Index],0),MATCH('DEAL DIRECTORY'!AO$5,Directory[#Headers],0))),"--",INDEX(Directory[],MATCH(tbl_deal[[#This Row],[Index]],Directory[Index],0),MATCH('DEAL DIRECTORY'!AO$5,Directory[#Headers],0)))</f>
        <v>0</v>
      </c>
      <c r="AP366" s="129">
        <f>INDEX(Directory[],MATCH(tbl_deal[[#This Row],[Index]],Directory[Index],0),MATCH('DEAL DIRECTORY'!AP$5,Directory[#Headers],0))</f>
        <v>3</v>
      </c>
      <c r="AQ366" s="129">
        <f>INDEX(Directory[],MATCH(tbl_deal[[#This Row],[Index]],Directory[Index],0),MATCH('DEAL DIRECTORY'!AQ$5,Directory[#Headers],0))</f>
        <v>21.135000000000002</v>
      </c>
      <c r="AR366" s="129">
        <f>INDEX(Directory[],MATCH(tbl_deal[[#This Row],[Index]],Directory[Index],0),MATCH('DEAL DIRECTORY'!AR$5,Directory[#Headers],0))</f>
        <v>23.437999999999999</v>
      </c>
      <c r="AS366" s="129" t="str">
        <f>INDEX(Directory[],MATCH(tbl_deal[[#This Row],[Index]],Directory[Index],0),MATCH('DEAL DIRECTORY'!AS$5,Directory[#Headers],0))</f>
        <v>地方国企</v>
      </c>
      <c r="AT366" s="129" t="str">
        <f>INDEX(Directory[],MATCH(tbl_deal[[#This Row],[Index]],Directory[Index],0),MATCH('DEAL DIRECTORY'!AT$5,Directory[#Headers],0))</f>
        <v>地方平台</v>
      </c>
      <c r="AU366" s="129" t="str">
        <f>INDEX(Directory[],MATCH(tbl_deal[[#This Row],[Index]],Directory[Index],0),MATCH('DEAL DIRECTORY'!AU$5,Directory[#Headers],0))</f>
        <v>基建</v>
      </c>
      <c r="AV366" s="129" t="str">
        <f>INDEX(Directory[],MATCH(tbl_deal[[#This Row],[Index]],Directory[Index],0),MATCH('DEAL DIRECTORY'!AV$5,Directory[#Headers],0))</f>
        <v>直发</v>
      </c>
      <c r="AW366" s="129" t="str">
        <f>INDEX(Directory[],MATCH(tbl_deal[[#This Row],[Index]],Directory[Index],0),MATCH('DEAL DIRECTORY'!AW$5,Directory[#Headers],0))</f>
        <v>高收益</v>
      </c>
      <c r="AX366" s="129" t="str">
        <f>INDEX(Directory[],MATCH(tbl_deal[[#This Row],[Index]],Directory[Index],0),MATCH('DEAL DIRECTORY'!AX$5,Directory[#Headers],0))</f>
        <v>2-3亿</v>
      </c>
      <c r="AY366" s="133" t="str">
        <f>INDEX(Directory[],MATCH(tbl_deal[[#This Row],[Index]],Directory[Index],0),MATCH('DEAL DIRECTORY'!AY$5,Directory[#Headers],0))</f>
        <v>19年</v>
      </c>
      <c r="AZ366" s="129" t="str">
        <f>INDEX(Directory[],MATCH(tbl_deal[[#This Row],[Index]],Directory[Index],0),MATCH('DEAL DIRECTORY'!AZ$5,Directory[#Headers],0))</f>
        <v>Q3</v>
      </c>
      <c r="BA366" s="129" t="str">
        <f>INDEX(Directory[],MATCH(tbl_deal[[#This Row],[Index]],Directory[Index],0),MATCH('DEAL DIRECTORY'!BA$5,Directory[#Headers],0))</f>
        <v>08月</v>
      </c>
      <c r="BB366" s="129" t="str">
        <f>INDEX(Directory[],MATCH(tbl_deal[[#This Row],[Index]],Directory[Index],0),MATCH('DEAL DIRECTORY'!BB$5,Directory[#Headers],0))</f>
        <v>SOE Creds</v>
      </c>
      <c r="BC366" s="129" t="str">
        <f>INDEX(Directory[],MATCH(tbl_deal[[#This Row],[Index]],Directory[Index],0),MATCH('DEAL DIRECTORY'!BC$5,Directory[#Headers],0))</f>
        <v>CHANGDE ECONOMIC CONSTRUCTION INVESTMENT GROUP CO LTD</v>
      </c>
      <c r="BD366" s="129" t="str">
        <f>INDEX(Directory[],MATCH(tbl_deal[[#This Row],[Index]],Directory[Index],0),MATCH('DEAL DIRECTORY'!BD$5,Directory[#Headers],0))</f>
        <v>XS2032312535</v>
      </c>
      <c r="BE366" s="137" t="str">
        <f>INDEX(Directory[],MATCH(tbl_deal[[#This Row],[Index]],Directory[Index],0),MATCH('DEAL DIRECTORY'!BE$5,Directory[#Headers],0))</f>
        <v>19年08月</v>
      </c>
      <c r="BF366" s="137" t="str">
        <f>INDEX(Directory[],MATCH(tbl_deal[[#This Row],[Index]],Directory[Index],0),MATCH('DEAL DIRECTORY'!BF$5,Directory[#Headers],0))</f>
        <v>常德经投</v>
      </c>
      <c r="BG366" s="137" t="str">
        <f>INDEX(Directory[],MATCH(tbl_deal[[#This Row],[Index]],Directory[Index],0),MATCH('DEAL DIRECTORY'!BG$5,Directory[#Headers],0))</f>
        <v>Ba1/--/--</v>
      </c>
      <c r="BH366" s="137" t="str">
        <f>INDEX(Directory[],MATCH(tbl_deal[[#This Row],[Index]],Directory[Index],0),MATCH('DEAL DIRECTORY'!BH$5,Directory[#Headers],0))</f>
        <v>高级债</v>
      </c>
      <c r="BI366" s="137" t="str">
        <f>INDEX(Directory[],MATCH(tbl_deal[[#This Row],[Index]],Directory[Index],0),MATCH('DEAL DIRECTORY'!BI$5,Directory[#Headers],0))</f>
        <v>3亿美元</v>
      </c>
      <c r="BJ366" s="137" t="str">
        <f>INDEX(Directory[],MATCH(tbl_deal[[#This Row],[Index]],Directory[Index],0),MATCH('DEAL DIRECTORY'!BJ$5,Directory[#Headers],0))</f>
        <v>3年</v>
      </c>
      <c r="BK366" s="137" t="str">
        <f>INDEX(Directory[],MATCH(tbl_deal[[#This Row],[Index]],Directory[Index],0),MATCH('DEAL DIRECTORY'!BK$5,Directory[#Headers],0))</f>
        <v>6.6%</v>
      </c>
      <c r="BL366" s="137" t="str">
        <f>INDEX(Directory[],MATCH(tbl_deal[[#This Row],[Index]],Directory[Index],0),MATCH('DEAL DIRECTORY'!BL$5,Directory[#Headers],0))</f>
        <v>账簿管理人</v>
      </c>
      <c r="BM366" s="129" t="str">
        <f>INDEX(Directory[],MATCH(tbl_deal[[#This Row],[Index]],Directory[Index],0),MATCH('DEAL DIRECTORY'!BM$5,Directory[#Headers],0))</f>
        <v/>
      </c>
      <c r="BN366" s="4"/>
      <c r="BO366" s="4"/>
      <c r="BP366" s="4"/>
    </row>
    <row r="367" spans="3:68" ht="20.25" customHeight="1" x14ac:dyDescent="0.25">
      <c r="C367" s="129">
        <f>Directory[[#This Row],[Index]]</f>
        <v>104</v>
      </c>
      <c r="D367" s="130">
        <f>INDEX(Directory[],MATCH(tbl_deal[[#This Row],[Index]],Directory[Index],0),MATCH('DEAL DIRECTORY'!D$5,Directory[#Headers],0))</f>
        <v>43671</v>
      </c>
      <c r="E367" s="129" t="str">
        <f>INDEX(Directory[],MATCH(tbl_deal[[#This Row],[Index]],Directory[Index],0),MATCH('DEAL DIRECTORY'!E$5,Directory[#Headers],0))</f>
        <v/>
      </c>
      <c r="F367" s="129" t="str">
        <f>INDEX(Directory[],MATCH(tbl_deal[[#This Row],[Index]],Directory[Index],0),MATCH('DEAL DIRECTORY'!F$5,Directory[#Headers],0))</f>
        <v/>
      </c>
      <c r="G367" s="129" t="str">
        <f>INDEX(Directory[],MATCH(tbl_deal[[#This Row],[Index]],Directory[Index],0),MATCH('DEAL DIRECTORY'!G$5,Directory[#Headers],0))</f>
        <v>Ivy</v>
      </c>
      <c r="H367" s="135" t="str">
        <f>IF(tbl_deal[[#This Row],[FolderPath]]="","",HYPERLINK(tbl_deal[[#This Row],[FolderPath]],"📂"))</f>
        <v/>
      </c>
      <c r="I367" s="129" t="str">
        <f>INDEX(Directory[],MATCH(tbl_deal[[#This Row],[Index]],Directory[Index],0),MATCH('DEAL DIRECTORY'!I$5,Directory[#Headers],0))</f>
        <v>JBR</v>
      </c>
      <c r="J367" s="129" t="str">
        <f>INDEX(Directory[],MATCH(tbl_deal[[#This Row],[Index]],Directory[Index],0),MATCH('DEAL DIRECTORY'!J$5,Directory[#Headers],0))</f>
        <v>n/a</v>
      </c>
      <c r="K367" s="129" t="str">
        <f>INDEX(Directory[],MATCH(tbl_deal[[#This Row],[Index]],Directory[Index],0),MATCH('DEAL DIRECTORY'!K$5,Directory[#Headers],0))</f>
        <v>n/a</v>
      </c>
      <c r="L367" s="129">
        <f>INDEX(Directory[],MATCH(tbl_deal[[#This Row],[Index]],Directory[Index],0),MATCH('DEAL DIRECTORY'!L$5,Directory[#Headers],0))</f>
        <v>3</v>
      </c>
      <c r="M367" s="129" t="str">
        <f>INDEX(Directory[],MATCH(tbl_deal[[#This Row],[Index]],Directory[Index],0),MATCH('DEAL DIRECTORY'!M$5,Directory[#Headers],0))</f>
        <v>山东高速</v>
      </c>
      <c r="N367" s="129" t="str">
        <f>INDEX(Directory[],MATCH(tbl_deal[[#This Row],[Index]],Directory[Index],0),MATCH('DEAL DIRECTORY'!N$5,Directory[#Headers],0))</f>
        <v>A3/--/A-</v>
      </c>
      <c r="O367" s="129" t="str">
        <f>INDEX(Directory[],MATCH(tbl_deal[[#This Row],[Index]],Directory[Index],0),MATCH('DEAL DIRECTORY'!O$5,Directory[#Headers],0))</f>
        <v>USD</v>
      </c>
      <c r="P367" s="129">
        <f>INDEX(Directory[],MATCH(tbl_deal[[#This Row],[Index]],Directory[Index],0),MATCH('DEAL DIRECTORY'!P$5,Directory[#Headers],0))</f>
        <v>9</v>
      </c>
      <c r="Q367" s="129" t="str">
        <f>INDEX(Directory[],MATCH(tbl_deal[[#This Row],[Index]],Directory[Index],0),MATCH('DEAL DIRECTORY'!Q$5,Directory[#Headers],0))</f>
        <v>PNC5</v>
      </c>
      <c r="R367" s="129" t="str">
        <f>INDEX(Directory[],MATCH(tbl_deal[[#This Row],[Index]],Directory[Index],0),MATCH('DEAL DIRECTORY'!R$5,Directory[#Headers],0))</f>
        <v>4.3%</v>
      </c>
      <c r="S367" s="129" t="str">
        <f>INDEX(Directory[],MATCH(tbl_deal[[#This Row],[Index]],Directory[Index],0),MATCH('DEAL DIRECTORY'!S$5,Directory[#Headers],0))</f>
        <v>--</v>
      </c>
      <c r="T367" s="129" t="str">
        <f>INDEX(Directory[],MATCH(tbl_deal[[#This Row],[Index]],Directory[Index],0),MATCH('DEAL DIRECTORY'!T$5,Directory[#Headers],0))</f>
        <v>n/a</v>
      </c>
      <c r="U367" s="129" t="str">
        <f>INDEX(Directory[],MATCH(tbl_deal[[#This Row],[Index]],Directory[Index],0),MATCH('DEAL DIRECTORY'!U$5,Directory[#Headers],0))</f>
        <v>--</v>
      </c>
      <c r="V367" s="131">
        <f>INDEX(Directory[],MATCH(tbl_deal[[#This Row],[Index]],Directory[Index],0),MATCH('DEAL DIRECTORY'!V$5,Directory[#Headers],0))</f>
        <v>0</v>
      </c>
      <c r="W367" s="129" t="str">
        <f>INDEX(Directory[],MATCH(tbl_deal[[#This Row],[Index]],Directory[Index],0),MATCH('DEAL DIRECTORY'!W$5,Directory[#Headers],0))</f>
        <v>担保</v>
      </c>
      <c r="X367" s="129" t="str">
        <f>INDEX(Directory[],MATCH(tbl_deal[[#This Row],[Index]],Directory[Index],0),MATCH('DEAL DIRECTORY'!X$5,Directory[#Headers],0))</f>
        <v>高级永续债券</v>
      </c>
      <c r="Y367" s="129" t="str">
        <f>INDEX(Directory[],MATCH(tbl_deal[[#This Row],[Index]],Directory[Index],0),MATCH('DEAL DIRECTORY'!Y$5,Directory[#Headers],0))</f>
        <v>新交所</v>
      </c>
      <c r="Z367" s="129" t="str">
        <f>INDEX(Directory[],MATCH(tbl_deal[[#This Row],[Index]],Directory[Index],0),MATCH('DEAL DIRECTORY'!Z$5,Directory[#Headers],0))</f>
        <v>高级永续</v>
      </c>
      <c r="AA367" s="129" t="str">
        <f>INDEX(Directory[],MATCH(tbl_deal[[#This Row],[Index]],Directory[Index],0),MATCH('DEAL DIRECTORY'!AA$5,Directory[#Headers],0))</f>
        <v/>
      </c>
      <c r="AB367" s="129" t="str">
        <f>INDEX(Directory[],MATCH(tbl_deal[[#This Row],[Index]],Directory[Index],0),MATCH('DEAL DIRECTORY'!AB$5,Directory[#Headers],0))</f>
        <v>BISL,港分</v>
      </c>
      <c r="AC367" s="129" t="str">
        <f>INDEX(Directory[],MATCH(tbl_deal[[#This Row],[Index]],Directory[Index],0),MATCH('DEAL DIRECTORY'!AC$5,Directory[#Headers],0))</f>
        <v>--</v>
      </c>
      <c r="AD367" s="129" t="str">
        <f>INDEX(Directory[],MATCH(tbl_deal[[#This Row],[Index]],Directory[Index],0),MATCH('DEAL DIRECTORY'!AD$5,Directory[#Headers],0))</f>
        <v>--</v>
      </c>
      <c r="AE367" s="129" t="str">
        <f>INDEX(Directory[],MATCH(tbl_deal[[#This Row],[Index]],Directory[Index],0),MATCH('DEAL DIRECTORY'!AE$5,Directory[#Headers],0))</f>
        <v>--</v>
      </c>
      <c r="AF367" s="129" t="str">
        <f>INDEX(Directory[],MATCH(tbl_deal[[#This Row],[Index]],Directory[Index],0),MATCH('DEAL DIRECTORY'!AF$5,Directory[#Headers],0))</f>
        <v>N</v>
      </c>
      <c r="AG367" s="129" t="str">
        <f>INDEX(Directory[],MATCH(tbl_deal[[#This Row],[Index]],Directory[Index],0),MATCH('DEAL DIRECTORY'!AG$5,Directory[#Headers],0))</f>
        <v>山东高速集团有限公司</v>
      </c>
      <c r="AH367" s="129" t="str">
        <f>INDEX(Directory[],MATCH(tbl_deal[[#This Row],[Index]],Directory[Index],0),MATCH('DEAL DIRECTORY'!AH$5,Directory[#Headers],0))</f>
        <v>n/a</v>
      </c>
      <c r="AI367" s="129" t="str">
        <f>INDEX(Directory[],MATCH(tbl_deal[[#This Row],[Index]],Directory[Index],0),MATCH('DEAL DIRECTORY'!AI$5,Directory[#Headers],0))</f>
        <v>n/a</v>
      </c>
      <c r="AJ367" s="129" t="str">
        <f>INDEX(Directory[],MATCH(tbl_deal[[#This Row],[Index]],Directory[Index],0),MATCH('DEAL DIRECTORY'!AJ$5,Directory[#Headers],0))</f>
        <v>山东</v>
      </c>
      <c r="AK367" s="129" t="str">
        <f>INDEX(Directory[],MATCH(tbl_deal[[#This Row],[Index]],Directory[Index],0),MATCH('DEAL DIRECTORY'!AK$5,Directory[#Headers],0))</f>
        <v>--</v>
      </c>
      <c r="AL367" s="129" t="str">
        <f>INDEX(Directory[],MATCH(tbl_deal[[#This Row],[Index]],Directory[Index],0),MATCH('DEAL DIRECTORY'!AL$5,Directory[#Headers],0))</f>
        <v>--</v>
      </c>
      <c r="AM367" s="129" t="str">
        <f>INDEX(Directory[],MATCH(tbl_deal[[#This Row],[Index]],Directory[Index],0),MATCH('DEAL DIRECTORY'!AM$5,Directory[#Headers],0))</f>
        <v>--</v>
      </c>
      <c r="AN367" s="129" t="str">
        <f>INDEX(Directory[],MATCH(tbl_deal[[#This Row],[Index]],Directory[Index],0),MATCH('DEAL DIRECTORY'!AN$5,Directory[#Headers],0))</f>
        <v>--</v>
      </c>
      <c r="AO367" s="132">
        <f>IF(ISBLANK(INDEX(Directory[],MATCH(tbl_deal[[#This Row],[Index]],Directory[Index],0),MATCH('DEAL DIRECTORY'!AO$5,Directory[#Headers],0))),"--",INDEX(Directory[],MATCH(tbl_deal[[#This Row],[Index]],Directory[Index],0),MATCH('DEAL DIRECTORY'!AO$5,Directory[#Headers],0)))</f>
        <v>54800</v>
      </c>
      <c r="AP367" s="129">
        <f>INDEX(Directory[],MATCH(tbl_deal[[#This Row],[Index]],Directory[Index],0),MATCH('DEAL DIRECTORY'!AP$5,Directory[#Headers],0))</f>
        <v>9</v>
      </c>
      <c r="AQ367" s="129">
        <f>INDEX(Directory[],MATCH(tbl_deal[[#This Row],[Index]],Directory[Index],0),MATCH('DEAL DIRECTORY'!AQ$5,Directory[#Headers],0))</f>
        <v>61.853000000000002</v>
      </c>
      <c r="AR367" s="129">
        <f>INDEX(Directory[],MATCH(tbl_deal[[#This Row],[Index]],Directory[Index],0),MATCH('DEAL DIRECTORY'!AR$5,Directory[#Headers],0))</f>
        <v>70.313000000000002</v>
      </c>
      <c r="AS367" s="129" t="str">
        <f>INDEX(Directory[],MATCH(tbl_deal[[#This Row],[Index]],Directory[Index],0),MATCH('DEAL DIRECTORY'!AS$5,Directory[#Headers],0))</f>
        <v>地方国企</v>
      </c>
      <c r="AT367" s="129" t="str">
        <f>INDEX(Directory[],MATCH(tbl_deal[[#This Row],[Index]],Directory[Index],0),MATCH('DEAL DIRECTORY'!AT$5,Directory[#Headers],0))</f>
        <v>地方平台</v>
      </c>
      <c r="AU367" s="129" t="str">
        <f>INDEX(Directory[],MATCH(tbl_deal[[#This Row],[Index]],Directory[Index],0),MATCH('DEAL DIRECTORY'!AU$5,Directory[#Headers],0))</f>
        <v>交通</v>
      </c>
      <c r="AV367" s="129" t="str">
        <f>INDEX(Directory[],MATCH(tbl_deal[[#This Row],[Index]],Directory[Index],0),MATCH('DEAL DIRECTORY'!AV$5,Directory[#Headers],0))</f>
        <v>担保</v>
      </c>
      <c r="AW367" s="129" t="str">
        <f>INDEX(Directory[],MATCH(tbl_deal[[#This Row],[Index]],Directory[Index],0),MATCH('DEAL DIRECTORY'!AW$5,Directory[#Headers],0))</f>
        <v>投资级</v>
      </c>
      <c r="AX367" s="129" t="str">
        <f>INDEX(Directory[],MATCH(tbl_deal[[#This Row],[Index]],Directory[Index],0),MATCH('DEAL DIRECTORY'!AX$5,Directory[#Headers],0))</f>
        <v>&gt;5亿</v>
      </c>
      <c r="AY367" s="133" t="str">
        <f>INDEX(Directory[],MATCH(tbl_deal[[#This Row],[Index]],Directory[Index],0),MATCH('DEAL DIRECTORY'!AY$5,Directory[#Headers],0))</f>
        <v>19年</v>
      </c>
      <c r="AZ367" s="129" t="str">
        <f>INDEX(Directory[],MATCH(tbl_deal[[#This Row],[Index]],Directory[Index],0),MATCH('DEAL DIRECTORY'!AZ$5,Directory[#Headers],0))</f>
        <v>Q3</v>
      </c>
      <c r="BA367" s="129" t="str">
        <f>INDEX(Directory[],MATCH(tbl_deal[[#This Row],[Index]],Directory[Index],0),MATCH('DEAL DIRECTORY'!BA$5,Directory[#Headers],0))</f>
        <v>07月</v>
      </c>
      <c r="BB367" s="129" t="str">
        <f>INDEX(Directory[],MATCH(tbl_deal[[#This Row],[Index]],Directory[Index],0),MATCH('DEAL DIRECTORY'!BB$5,Directory[#Headers],0))</f>
        <v>SOE Creds</v>
      </c>
      <c r="BC367" s="129" t="str">
        <f>INDEX(Directory[],MATCH(tbl_deal[[#This Row],[Index]],Directory[Index],0),MATCH('DEAL DIRECTORY'!BC$5,Directory[#Headers],0))</f>
        <v>COASTAL EMERALD LTD</v>
      </c>
      <c r="BD367" s="129" t="str">
        <f>INDEX(Directory[],MATCH(tbl_deal[[#This Row],[Index]],Directory[Index],0),MATCH('DEAL DIRECTORY'!BD$5,Directory[#Headers],0))</f>
        <v>XS2032636784</v>
      </c>
      <c r="BE367" s="137" t="str">
        <f>INDEX(Directory[],MATCH(tbl_deal[[#This Row],[Index]],Directory[Index],0),MATCH('DEAL DIRECTORY'!BE$5,Directory[#Headers],0))</f>
        <v>19年07月</v>
      </c>
      <c r="BF367" s="137" t="str">
        <f>INDEX(Directory[],MATCH(tbl_deal[[#This Row],[Index]],Directory[Index],0),MATCH('DEAL DIRECTORY'!BF$5,Directory[#Headers],0))</f>
        <v>山东高速</v>
      </c>
      <c r="BG367" s="137" t="str">
        <f>INDEX(Directory[],MATCH(tbl_deal[[#This Row],[Index]],Directory[Index],0),MATCH('DEAL DIRECTORY'!BG$5,Directory[#Headers],0))</f>
        <v>A3/--/A-</v>
      </c>
      <c r="BH367" s="137" t="str">
        <f>INDEX(Directory[],MATCH(tbl_deal[[#This Row],[Index]],Directory[Index],0),MATCH('DEAL DIRECTORY'!BH$5,Directory[#Headers],0))</f>
        <v>高级永续债券</v>
      </c>
      <c r="BI367" s="137" t="str">
        <f>INDEX(Directory[],MATCH(tbl_deal[[#This Row],[Index]],Directory[Index],0),MATCH('DEAL DIRECTORY'!BI$5,Directory[#Headers],0))</f>
        <v>9亿美元</v>
      </c>
      <c r="BJ367" s="137" t="str">
        <f>INDEX(Directory[],MATCH(tbl_deal[[#This Row],[Index]],Directory[Index],0),MATCH('DEAL DIRECTORY'!BJ$5,Directory[#Headers],0))</f>
        <v>永续(前5年不可赎回)</v>
      </c>
      <c r="BK367" s="137" t="str">
        <f>INDEX(Directory[],MATCH(tbl_deal[[#This Row],[Index]],Directory[Index],0),MATCH('DEAL DIRECTORY'!BK$5,Directory[#Headers],0))</f>
        <v>4.3%</v>
      </c>
      <c r="BL367" s="137" t="str">
        <f>INDEX(Directory[],MATCH(tbl_deal[[#This Row],[Index]],Directory[Index],0),MATCH('DEAL DIRECTORY'!BL$5,Directory[#Headers],0))</f>
        <v>账簿管理人</v>
      </c>
      <c r="BM367" s="129" t="str">
        <f>INDEX(Directory[],MATCH(tbl_deal[[#This Row],[Index]],Directory[Index],0),MATCH('DEAL DIRECTORY'!BM$5,Directory[#Headers],0))</f>
        <v/>
      </c>
      <c r="BN367" s="4"/>
      <c r="BO367" s="4"/>
      <c r="BP367" s="4"/>
    </row>
    <row r="368" spans="3:68" ht="20.25" customHeight="1" x14ac:dyDescent="0.25">
      <c r="C368" s="129">
        <f>Directory[[#This Row],[Index]]</f>
        <v>103</v>
      </c>
      <c r="D368" s="130">
        <f>INDEX(Directory[],MATCH(tbl_deal[[#This Row],[Index]],Directory[Index],0),MATCH('DEAL DIRECTORY'!D$5,Directory[#Headers],0))</f>
        <v>43671</v>
      </c>
      <c r="E368" s="129" t="str">
        <f>INDEX(Directory[],MATCH(tbl_deal[[#This Row],[Index]],Directory[Index],0),MATCH('DEAL DIRECTORY'!E$5,Directory[#Headers],0))</f>
        <v/>
      </c>
      <c r="F368" s="129" t="str">
        <f>INDEX(Directory[],MATCH(tbl_deal[[#This Row],[Index]],Directory[Index],0),MATCH('DEAL DIRECTORY'!F$5,Directory[#Headers],0))</f>
        <v/>
      </c>
      <c r="G368" s="129" t="str">
        <f>INDEX(Directory[],MATCH(tbl_deal[[#This Row],[Index]],Directory[Index],0),MATCH('DEAL DIRECTORY'!G$5,Directory[#Headers],0))</f>
        <v>Ivy</v>
      </c>
      <c r="H368" s="135" t="str">
        <f>IF(tbl_deal[[#This Row],[FolderPath]]="","",HYPERLINK(tbl_deal[[#This Row],[FolderPath]],"📂"))</f>
        <v/>
      </c>
      <c r="I368" s="129" t="str">
        <f>INDEX(Directory[],MATCH(tbl_deal[[#This Row],[Index]],Directory[Index],0),MATCH('DEAL DIRECTORY'!I$5,Directory[#Headers],0))</f>
        <v>JBR</v>
      </c>
      <c r="J368" s="129" t="str">
        <f>INDEX(Directory[],MATCH(tbl_deal[[#This Row],[Index]],Directory[Index],0),MATCH('DEAL DIRECTORY'!J$5,Directory[#Headers],0))</f>
        <v>n/a</v>
      </c>
      <c r="K368" s="129" t="str">
        <f>INDEX(Directory[],MATCH(tbl_deal[[#This Row],[Index]],Directory[Index],0),MATCH('DEAL DIRECTORY'!K$5,Directory[#Headers],0))</f>
        <v>n/a</v>
      </c>
      <c r="L368" s="129">
        <f>INDEX(Directory[],MATCH(tbl_deal[[#This Row],[Index]],Directory[Index],0),MATCH('DEAL DIRECTORY'!L$5,Directory[#Headers],0))</f>
        <v>3</v>
      </c>
      <c r="M368" s="129" t="str">
        <f>INDEX(Directory[],MATCH(tbl_deal[[#This Row],[Index]],Directory[Index],0),MATCH('DEAL DIRECTORY'!M$5,Directory[#Headers],0))</f>
        <v>山东高速</v>
      </c>
      <c r="N368" s="129" t="str">
        <f>INDEX(Directory[],MATCH(tbl_deal[[#This Row],[Index]],Directory[Index],0),MATCH('DEAL DIRECTORY'!N$5,Directory[#Headers],0))</f>
        <v>Baa2/--/--</v>
      </c>
      <c r="O368" s="129" t="str">
        <f>INDEX(Directory[],MATCH(tbl_deal[[#This Row],[Index]],Directory[Index],0),MATCH('DEAL DIRECTORY'!O$5,Directory[#Headers],0))</f>
        <v>USD</v>
      </c>
      <c r="P368" s="129">
        <f>INDEX(Directory[],MATCH(tbl_deal[[#This Row],[Index]],Directory[Index],0),MATCH('DEAL DIRECTORY'!P$5,Directory[#Headers],0))</f>
        <v>5</v>
      </c>
      <c r="Q368" s="129" t="str">
        <f>INDEX(Directory[],MATCH(tbl_deal[[#This Row],[Index]],Directory[Index],0),MATCH('DEAL DIRECTORY'!Q$5,Directory[#Headers],0))</f>
        <v>3</v>
      </c>
      <c r="R368" s="129" t="str">
        <f>INDEX(Directory[],MATCH(tbl_deal[[#This Row],[Index]],Directory[Index],0),MATCH('DEAL DIRECTORY'!R$5,Directory[#Headers],0))</f>
        <v>3.95%</v>
      </c>
      <c r="S368" s="129" t="str">
        <f>INDEX(Directory[],MATCH(tbl_deal[[#This Row],[Index]],Directory[Index],0),MATCH('DEAL DIRECTORY'!S$5,Directory[#Headers],0))</f>
        <v>--</v>
      </c>
      <c r="T368" s="129" t="str">
        <f>INDEX(Directory[],MATCH(tbl_deal[[#This Row],[Index]],Directory[Index],0),MATCH('DEAL DIRECTORY'!T$5,Directory[#Headers],0))</f>
        <v>n/a</v>
      </c>
      <c r="U368" s="129" t="str">
        <f>INDEX(Directory[],MATCH(tbl_deal[[#This Row],[Index]],Directory[Index],0),MATCH('DEAL DIRECTORY'!U$5,Directory[#Headers],0))</f>
        <v>--</v>
      </c>
      <c r="V368" s="131">
        <f>INDEX(Directory[],MATCH(tbl_deal[[#This Row],[Index]],Directory[Index],0),MATCH('DEAL DIRECTORY'!V$5,Directory[#Headers],0))</f>
        <v>0</v>
      </c>
      <c r="W368" s="129" t="str">
        <f>INDEX(Directory[],MATCH(tbl_deal[[#This Row],[Index]],Directory[Index],0),MATCH('DEAL DIRECTORY'!W$5,Directory[#Headers],0))</f>
        <v>维好+担保</v>
      </c>
      <c r="X368" s="129" t="str">
        <f>INDEX(Directory[],MATCH(tbl_deal[[#This Row],[Index]],Directory[Index],0),MATCH('DEAL DIRECTORY'!X$5,Directory[#Headers],0))</f>
        <v>--</v>
      </c>
      <c r="Y368" s="129" t="str">
        <f>INDEX(Directory[],MATCH(tbl_deal[[#This Row],[Index]],Directory[Index],0),MATCH('DEAL DIRECTORY'!Y$5,Directory[#Headers],0))</f>
        <v>新交所;法兰克福</v>
      </c>
      <c r="Z368" s="129" t="str">
        <f>INDEX(Directory[],MATCH(tbl_deal[[#This Row],[Index]],Directory[Index],0),MATCH('DEAL DIRECTORY'!Z$5,Directory[#Headers],0))</f>
        <v/>
      </c>
      <c r="AA368" s="129" t="str">
        <f>INDEX(Directory[],MATCH(tbl_deal[[#This Row],[Index]],Directory[Index],0),MATCH('DEAL DIRECTORY'!AA$5,Directory[#Headers],0))</f>
        <v/>
      </c>
      <c r="AB368" s="129" t="str">
        <f>INDEX(Directory[],MATCH(tbl_deal[[#This Row],[Index]],Directory[Index],0),MATCH('DEAL DIRECTORY'!AB$5,Directory[#Headers],0))</f>
        <v>BISL,港分</v>
      </c>
      <c r="AC368" s="129" t="str">
        <f>INDEX(Directory[],MATCH(tbl_deal[[#This Row],[Index]],Directory[Index],0),MATCH('DEAL DIRECTORY'!AC$5,Directory[#Headers],0))</f>
        <v>--</v>
      </c>
      <c r="AD368" s="129" t="str">
        <f>INDEX(Directory[],MATCH(tbl_deal[[#This Row],[Index]],Directory[Index],0),MATCH('DEAL DIRECTORY'!AD$5,Directory[#Headers],0))</f>
        <v>--</v>
      </c>
      <c r="AE368" s="129" t="str">
        <f>INDEX(Directory[],MATCH(tbl_deal[[#This Row],[Index]],Directory[Index],0),MATCH('DEAL DIRECTORY'!AE$5,Directory[#Headers],0))</f>
        <v>--</v>
      </c>
      <c r="AF368" s="129" t="str">
        <f>INDEX(Directory[],MATCH(tbl_deal[[#This Row],[Index]],Directory[Index],0),MATCH('DEAL DIRECTORY'!AF$5,Directory[#Headers],0))</f>
        <v>N</v>
      </c>
      <c r="AG368" s="129" t="str">
        <f>INDEX(Directory[],MATCH(tbl_deal[[#This Row],[Index]],Directory[Index],0),MATCH('DEAL DIRECTORY'!AG$5,Directory[#Headers],0))</f>
        <v>山东高速集团有限公司</v>
      </c>
      <c r="AH368" s="129" t="str">
        <f>INDEX(Directory[],MATCH(tbl_deal[[#This Row],[Index]],Directory[Index],0),MATCH('DEAL DIRECTORY'!AH$5,Directory[#Headers],0))</f>
        <v>n/a</v>
      </c>
      <c r="AI368" s="129" t="str">
        <f>INDEX(Directory[],MATCH(tbl_deal[[#This Row],[Index]],Directory[Index],0),MATCH('DEAL DIRECTORY'!AI$5,Directory[#Headers],0))</f>
        <v>n/a</v>
      </c>
      <c r="AJ368" s="129" t="str">
        <f>INDEX(Directory[],MATCH(tbl_deal[[#This Row],[Index]],Directory[Index],0),MATCH('DEAL DIRECTORY'!AJ$5,Directory[#Headers],0))</f>
        <v>山东</v>
      </c>
      <c r="AK368" s="129" t="str">
        <f>INDEX(Directory[],MATCH(tbl_deal[[#This Row],[Index]],Directory[Index],0),MATCH('DEAL DIRECTORY'!AK$5,Directory[#Headers],0))</f>
        <v>--</v>
      </c>
      <c r="AL368" s="129" t="str">
        <f>INDEX(Directory[],MATCH(tbl_deal[[#This Row],[Index]],Directory[Index],0),MATCH('DEAL DIRECTORY'!AL$5,Directory[#Headers],0))</f>
        <v>--</v>
      </c>
      <c r="AM368" s="129" t="str">
        <f>INDEX(Directory[],MATCH(tbl_deal[[#This Row],[Index]],Directory[Index],0),MATCH('DEAL DIRECTORY'!AM$5,Directory[#Headers],0))</f>
        <v>--</v>
      </c>
      <c r="AN368" s="129" t="str">
        <f>INDEX(Directory[],MATCH(tbl_deal[[#This Row],[Index]],Directory[Index],0),MATCH('DEAL DIRECTORY'!AN$5,Directory[#Headers],0))</f>
        <v>--</v>
      </c>
      <c r="AO368" s="132">
        <f>IF(ISBLANK(INDEX(Directory[],MATCH(tbl_deal[[#This Row],[Index]],Directory[Index],0),MATCH('DEAL DIRECTORY'!AO$5,Directory[#Headers],0))),"--",INDEX(Directory[],MATCH(tbl_deal[[#This Row],[Index]],Directory[Index],0),MATCH('DEAL DIRECTORY'!AO$5,Directory[#Headers],0)))</f>
        <v>54800</v>
      </c>
      <c r="AP368" s="129">
        <f>INDEX(Directory[],MATCH(tbl_deal[[#This Row],[Index]],Directory[Index],0),MATCH('DEAL DIRECTORY'!AP$5,Directory[#Headers],0))</f>
        <v>5</v>
      </c>
      <c r="AQ368" s="129">
        <f>INDEX(Directory[],MATCH(tbl_deal[[#This Row],[Index]],Directory[Index],0),MATCH('DEAL DIRECTORY'!AQ$5,Directory[#Headers],0))</f>
        <v>34.363</v>
      </c>
      <c r="AR368" s="129">
        <f>INDEX(Directory[],MATCH(tbl_deal[[#This Row],[Index]],Directory[Index],0),MATCH('DEAL DIRECTORY'!AR$5,Directory[#Headers],0))</f>
        <v>39.063000000000002</v>
      </c>
      <c r="AS368" s="129" t="str">
        <f>INDEX(Directory[],MATCH(tbl_deal[[#This Row],[Index]],Directory[Index],0),MATCH('DEAL DIRECTORY'!AS$5,Directory[#Headers],0))</f>
        <v>地方国企</v>
      </c>
      <c r="AT368" s="129" t="str">
        <f>INDEX(Directory[],MATCH(tbl_deal[[#This Row],[Index]],Directory[Index],0),MATCH('DEAL DIRECTORY'!AT$5,Directory[#Headers],0))</f>
        <v>地方平台</v>
      </c>
      <c r="AU368" s="129" t="str">
        <f>INDEX(Directory[],MATCH(tbl_deal[[#This Row],[Index]],Directory[Index],0),MATCH('DEAL DIRECTORY'!AU$5,Directory[#Headers],0))</f>
        <v>交通</v>
      </c>
      <c r="AV368" s="129" t="str">
        <f>INDEX(Directory[],MATCH(tbl_deal[[#This Row],[Index]],Directory[Index],0),MATCH('DEAL DIRECTORY'!AV$5,Directory[#Headers],0))</f>
        <v>维好</v>
      </c>
      <c r="AW368" s="129" t="str">
        <f>INDEX(Directory[],MATCH(tbl_deal[[#This Row],[Index]],Directory[Index],0),MATCH('DEAL DIRECTORY'!AW$5,Directory[#Headers],0))</f>
        <v>投资级</v>
      </c>
      <c r="AX368" s="129" t="str">
        <f>INDEX(Directory[],MATCH(tbl_deal[[#This Row],[Index]],Directory[Index],0),MATCH('DEAL DIRECTORY'!AX$5,Directory[#Headers],0))</f>
        <v>3-5亿</v>
      </c>
      <c r="AY368" s="133" t="str">
        <f>INDEX(Directory[],MATCH(tbl_deal[[#This Row],[Index]],Directory[Index],0),MATCH('DEAL DIRECTORY'!AY$5,Directory[#Headers],0))</f>
        <v>19年</v>
      </c>
      <c r="AZ368" s="129" t="str">
        <f>INDEX(Directory[],MATCH(tbl_deal[[#This Row],[Index]],Directory[Index],0),MATCH('DEAL DIRECTORY'!AZ$5,Directory[#Headers],0))</f>
        <v>Q3</v>
      </c>
      <c r="BA368" s="129" t="str">
        <f>INDEX(Directory[],MATCH(tbl_deal[[#This Row],[Index]],Directory[Index],0),MATCH('DEAL DIRECTORY'!BA$5,Directory[#Headers],0))</f>
        <v>07月</v>
      </c>
      <c r="BB368" s="129" t="str">
        <f>INDEX(Directory[],MATCH(tbl_deal[[#This Row],[Index]],Directory[Index],0),MATCH('DEAL DIRECTORY'!BB$5,Directory[#Headers],0))</f>
        <v>SOE Creds</v>
      </c>
      <c r="BC368" s="129" t="str">
        <f>INDEX(Directory[],MATCH(tbl_deal[[#This Row],[Index]],Directory[Index],0),MATCH('DEAL DIRECTORY'!BC$5,Directory[#Headers],0))</f>
        <v>COASTAL EMERALD LTD</v>
      </c>
      <c r="BD368" s="129" t="str">
        <f>INDEX(Directory[],MATCH(tbl_deal[[#This Row],[Index]],Directory[Index],0),MATCH('DEAL DIRECTORY'!BD$5,Directory[#Headers],0))</f>
        <v>XS2032636438</v>
      </c>
      <c r="BE368" s="137" t="str">
        <f>INDEX(Directory[],MATCH(tbl_deal[[#This Row],[Index]],Directory[Index],0),MATCH('DEAL DIRECTORY'!BE$5,Directory[#Headers],0))</f>
        <v>19年07月</v>
      </c>
      <c r="BF368" s="137" t="str">
        <f>INDEX(Directory[],MATCH(tbl_deal[[#This Row],[Index]],Directory[Index],0),MATCH('DEAL DIRECTORY'!BF$5,Directory[#Headers],0))</f>
        <v>山东高速</v>
      </c>
      <c r="BG368" s="137" t="str">
        <f>INDEX(Directory[],MATCH(tbl_deal[[#This Row],[Index]],Directory[Index],0),MATCH('DEAL DIRECTORY'!BG$5,Directory[#Headers],0))</f>
        <v>Baa2/--/--</v>
      </c>
      <c r="BH368" s="137" t="str">
        <f>INDEX(Directory[],MATCH(tbl_deal[[#This Row],[Index]],Directory[Index],0),MATCH('DEAL DIRECTORY'!BH$5,Directory[#Headers],0))</f>
        <v>高级债</v>
      </c>
      <c r="BI368" s="137" t="str">
        <f>INDEX(Directory[],MATCH(tbl_deal[[#This Row],[Index]],Directory[Index],0),MATCH('DEAL DIRECTORY'!BI$5,Directory[#Headers],0))</f>
        <v>5亿美元</v>
      </c>
      <c r="BJ368" s="137" t="str">
        <f>INDEX(Directory[],MATCH(tbl_deal[[#This Row],[Index]],Directory[Index],0),MATCH('DEAL DIRECTORY'!BJ$5,Directory[#Headers],0))</f>
        <v>3年</v>
      </c>
      <c r="BK368" s="137" t="str">
        <f>INDEX(Directory[],MATCH(tbl_deal[[#This Row],[Index]],Directory[Index],0),MATCH('DEAL DIRECTORY'!BK$5,Directory[#Headers],0))</f>
        <v>3.95%</v>
      </c>
      <c r="BL368" s="137" t="str">
        <f>INDEX(Directory[],MATCH(tbl_deal[[#This Row],[Index]],Directory[Index],0),MATCH('DEAL DIRECTORY'!BL$5,Directory[#Headers],0))</f>
        <v>账簿管理人</v>
      </c>
      <c r="BM368" s="129" t="str">
        <f>INDEX(Directory[],MATCH(tbl_deal[[#This Row],[Index]],Directory[Index],0),MATCH('DEAL DIRECTORY'!BM$5,Directory[#Headers],0))</f>
        <v/>
      </c>
      <c r="BN368" s="4"/>
      <c r="BO368" s="4"/>
      <c r="BP368" s="4"/>
    </row>
    <row r="369" spans="3:68" ht="20.25" customHeight="1" x14ac:dyDescent="0.25">
      <c r="C369" s="129">
        <f>Directory[[#This Row],[Index]]</f>
        <v>102</v>
      </c>
      <c r="D369" s="130">
        <f>INDEX(Directory[],MATCH(tbl_deal[[#This Row],[Index]],Directory[Index],0),MATCH('DEAL DIRECTORY'!D$5,Directory[#Headers],0))</f>
        <v>43657</v>
      </c>
      <c r="E369" s="129" t="str">
        <f>INDEX(Directory[],MATCH(tbl_deal[[#This Row],[Index]],Directory[Index],0),MATCH('DEAL DIRECTORY'!E$5,Directory[#Headers],0))</f>
        <v/>
      </c>
      <c r="F369" s="129" t="str">
        <f>INDEX(Directory[],MATCH(tbl_deal[[#This Row],[Index]],Directory[Index],0),MATCH('DEAL DIRECTORY'!F$5,Directory[#Headers],0))</f>
        <v/>
      </c>
      <c r="G369" s="129" t="str">
        <f>INDEX(Directory[],MATCH(tbl_deal[[#This Row],[Index]],Directory[Index],0),MATCH('DEAL DIRECTORY'!G$5,Directory[#Headers],0))</f>
        <v>Dream</v>
      </c>
      <c r="H369" s="135" t="str">
        <f>IF(tbl_deal[[#This Row],[FolderPath]]="","",HYPERLINK(tbl_deal[[#This Row],[FolderPath]],"📂"))</f>
        <v/>
      </c>
      <c r="I369" s="129" t="str">
        <f>INDEX(Directory[],MATCH(tbl_deal[[#This Row],[Index]],Directory[Index],0),MATCH('DEAL DIRECTORY'!I$5,Directory[#Headers],0))</f>
        <v>JBR</v>
      </c>
      <c r="J369" s="129" t="str">
        <f>INDEX(Directory[],MATCH(tbl_deal[[#This Row],[Index]],Directory[Index],0),MATCH('DEAL DIRECTORY'!J$5,Directory[#Headers],0))</f>
        <v>n/a</v>
      </c>
      <c r="K369" s="129" t="str">
        <f>INDEX(Directory[],MATCH(tbl_deal[[#This Row],[Index]],Directory[Index],0),MATCH('DEAL DIRECTORY'!K$5,Directory[#Headers],0))</f>
        <v>n/a</v>
      </c>
      <c r="L369" s="129">
        <f>INDEX(Directory[],MATCH(tbl_deal[[#This Row],[Index]],Directory[Index],0),MATCH('DEAL DIRECTORY'!L$5,Directory[#Headers],0))</f>
        <v>1</v>
      </c>
      <c r="M369" s="129" t="str">
        <f>INDEX(Directory[],MATCH(tbl_deal[[#This Row],[Index]],Directory[Index],0),MATCH('DEAL DIRECTORY'!M$5,Directory[#Headers],0))</f>
        <v>北大资源</v>
      </c>
      <c r="N369" s="129" t="str">
        <f>INDEX(Directory[],MATCH(tbl_deal[[#This Row],[Index]],Directory[Index],0),MATCH('DEAL DIRECTORY'!N$5,Directory[#Headers],0))</f>
        <v>--/--/--</v>
      </c>
      <c r="O369" s="129" t="str">
        <f>INDEX(Directory[],MATCH(tbl_deal[[#This Row],[Index]],Directory[Index],0),MATCH('DEAL DIRECTORY'!O$5,Directory[#Headers],0))</f>
        <v>USD</v>
      </c>
      <c r="P369" s="129">
        <f>INDEX(Directory[],MATCH(tbl_deal[[#This Row],[Index]],Directory[Index],0),MATCH('DEAL DIRECTORY'!P$5,Directory[#Headers],0))</f>
        <v>3.5</v>
      </c>
      <c r="Q369" s="129" t="str">
        <f>INDEX(Directory[],MATCH(tbl_deal[[#This Row],[Index]],Directory[Index],0),MATCH('DEAL DIRECTORY'!Q$5,Directory[#Headers],0))</f>
        <v>1</v>
      </c>
      <c r="R369" s="129" t="str">
        <f>INDEX(Directory[],MATCH(tbl_deal[[#This Row],[Index]],Directory[Index],0),MATCH('DEAL DIRECTORY'!R$5,Directory[#Headers],0))</f>
        <v>8.45%</v>
      </c>
      <c r="S369" s="129" t="str">
        <f>INDEX(Directory[],MATCH(tbl_deal[[#This Row],[Index]],Directory[Index],0),MATCH('DEAL DIRECTORY'!S$5,Directory[#Headers],0))</f>
        <v>--</v>
      </c>
      <c r="T369" s="129" t="str">
        <f>INDEX(Directory[],MATCH(tbl_deal[[#This Row],[Index]],Directory[Index],0),MATCH('DEAL DIRECTORY'!T$5,Directory[#Headers],0))</f>
        <v>n/a</v>
      </c>
      <c r="U369" s="129" t="str">
        <f>INDEX(Directory[],MATCH(tbl_deal[[#This Row],[Index]],Directory[Index],0),MATCH('DEAL DIRECTORY'!U$5,Directory[#Headers],0))</f>
        <v>--</v>
      </c>
      <c r="V369" s="131">
        <f>INDEX(Directory[],MATCH(tbl_deal[[#This Row],[Index]],Directory[Index],0),MATCH('DEAL DIRECTORY'!V$5,Directory[#Headers],0))</f>
        <v>0</v>
      </c>
      <c r="W369" s="129" t="str">
        <f>INDEX(Directory[],MATCH(tbl_deal[[#This Row],[Index]],Directory[Index],0),MATCH('DEAL DIRECTORY'!W$5,Directory[#Headers],0))</f>
        <v>担保</v>
      </c>
      <c r="X369" s="129" t="str">
        <f>INDEX(Directory[],MATCH(tbl_deal[[#This Row],[Index]],Directory[Index],0),MATCH('DEAL DIRECTORY'!X$5,Directory[#Headers],0))</f>
        <v>--</v>
      </c>
      <c r="Y369" s="129" t="str">
        <f>INDEX(Directory[],MATCH(tbl_deal[[#This Row],[Index]],Directory[Index],0),MATCH('DEAL DIRECTORY'!Y$5,Directory[#Headers],0))</f>
        <v>港交所</v>
      </c>
      <c r="Z369" s="129" t="str">
        <f>INDEX(Directory[],MATCH(tbl_deal[[#This Row],[Index]],Directory[Index],0),MATCH('DEAL DIRECTORY'!Z$5,Directory[#Headers],0))</f>
        <v/>
      </c>
      <c r="AA369" s="129" t="str">
        <f>INDEX(Directory[],MATCH(tbl_deal[[#This Row],[Index]],Directory[Index],0),MATCH('DEAL DIRECTORY'!AA$5,Directory[#Headers],0))</f>
        <v/>
      </c>
      <c r="AB369" s="129" t="str">
        <f>INDEX(Directory[],MATCH(tbl_deal[[#This Row],[Index]],Directory[Index],0),MATCH('DEAL DIRECTORY'!AB$5,Directory[#Headers],0))</f>
        <v>BISL,港分</v>
      </c>
      <c r="AC369" s="129" t="str">
        <f>INDEX(Directory[],MATCH(tbl_deal[[#This Row],[Index]],Directory[Index],0),MATCH('DEAL DIRECTORY'!AC$5,Directory[#Headers],0))</f>
        <v>--</v>
      </c>
      <c r="AD369" s="129" t="str">
        <f>INDEX(Directory[],MATCH(tbl_deal[[#This Row],[Index]],Directory[Index],0),MATCH('DEAL DIRECTORY'!AD$5,Directory[#Headers],0))</f>
        <v>--</v>
      </c>
      <c r="AE369" s="129" t="str">
        <f>INDEX(Directory[],MATCH(tbl_deal[[#This Row],[Index]],Directory[Index],0),MATCH('DEAL DIRECTORY'!AE$5,Directory[#Headers],0))</f>
        <v>--</v>
      </c>
      <c r="AF369" s="129" t="str">
        <f>INDEX(Directory[],MATCH(tbl_deal[[#This Row],[Index]],Directory[Index],0),MATCH('DEAL DIRECTORY'!AF$5,Directory[#Headers],0))</f>
        <v>Y</v>
      </c>
      <c r="AG369" s="129" t="str">
        <f>INDEX(Directory[],MATCH(tbl_deal[[#This Row],[Index]],Directory[Index],0),MATCH('DEAL DIRECTORY'!AG$5,Directory[#Headers],0))</f>
        <v>北大资源集团有限公司</v>
      </c>
      <c r="AH369" s="129" t="str">
        <f>INDEX(Directory[],MATCH(tbl_deal[[#This Row],[Index]],Directory[Index],0),MATCH('DEAL DIRECTORY'!AH$5,Directory[#Headers],0))</f>
        <v>n/a</v>
      </c>
      <c r="AI369" s="129" t="str">
        <f>INDEX(Directory[],MATCH(tbl_deal[[#This Row],[Index]],Directory[Index],0),MATCH('DEAL DIRECTORY'!AI$5,Directory[#Headers],0))</f>
        <v>n/a</v>
      </c>
      <c r="AJ369" s="129" t="str">
        <f>INDEX(Directory[],MATCH(tbl_deal[[#This Row],[Index]],Directory[Index],0),MATCH('DEAL DIRECTORY'!AJ$5,Directory[#Headers],0))</f>
        <v>北京</v>
      </c>
      <c r="AK369" s="129" t="str">
        <f>INDEX(Directory[],MATCH(tbl_deal[[#This Row],[Index]],Directory[Index],0),MATCH('DEAL DIRECTORY'!AK$5,Directory[#Headers],0))</f>
        <v>海淀区</v>
      </c>
      <c r="AL369" s="129" t="str">
        <f>INDEX(Directory[],MATCH(tbl_deal[[#This Row],[Index]],Directory[Index],0),MATCH('DEAL DIRECTORY'!AL$5,Directory[#Headers],0))</f>
        <v>--</v>
      </c>
      <c r="AM369" s="129" t="str">
        <f>INDEX(Directory[],MATCH(tbl_deal[[#This Row],[Index]],Directory[Index],0),MATCH('DEAL DIRECTORY'!AM$5,Directory[#Headers],0))</f>
        <v>--</v>
      </c>
      <c r="AN369" s="129" t="str">
        <f>INDEX(Directory[],MATCH(tbl_deal[[#This Row],[Index]],Directory[Index],0),MATCH('DEAL DIRECTORY'!AN$5,Directory[#Headers],0))</f>
        <v>--</v>
      </c>
      <c r="AO369" s="132">
        <f>IF(ISBLANK(INDEX(Directory[],MATCH(tbl_deal[[#This Row],[Index]],Directory[Index],0),MATCH('DEAL DIRECTORY'!AO$5,Directory[#Headers],0))),"--",INDEX(Directory[],MATCH(tbl_deal[[#This Row],[Index]],Directory[Index],0),MATCH('DEAL DIRECTORY'!AO$5,Directory[#Headers],0)))</f>
        <v>0</v>
      </c>
      <c r="AP369" s="129">
        <f>INDEX(Directory[],MATCH(tbl_deal[[#This Row],[Index]],Directory[Index],0),MATCH('DEAL DIRECTORY'!AP$5,Directory[#Headers],0))</f>
        <v>3.5</v>
      </c>
      <c r="AQ369" s="129">
        <f>INDEX(Directory[],MATCH(tbl_deal[[#This Row],[Index]],Directory[Index],0),MATCH('DEAL DIRECTORY'!AQ$5,Directory[#Headers],0))</f>
        <v>24.045999999999999</v>
      </c>
      <c r="AR369" s="129">
        <f>INDEX(Directory[],MATCH(tbl_deal[[#This Row],[Index]],Directory[Index],0),MATCH('DEAL DIRECTORY'!AR$5,Directory[#Headers],0))</f>
        <v>27.344000000000001</v>
      </c>
      <c r="AS369" s="129" t="str">
        <f>INDEX(Directory[],MATCH(tbl_deal[[#This Row],[Index]],Directory[Index],0),MATCH('DEAL DIRECTORY'!AS$5,Directory[#Headers],0))</f>
        <v>其他</v>
      </c>
      <c r="AT369" s="129" t="str">
        <f>INDEX(Directory[],MATCH(tbl_deal[[#This Row],[Index]],Directory[Index],0),MATCH('DEAL DIRECTORY'!AT$5,Directory[#Headers],0))</f>
        <v>房地产</v>
      </c>
      <c r="AU369" s="129" t="str">
        <f>INDEX(Directory[],MATCH(tbl_deal[[#This Row],[Index]],Directory[Index],0),MATCH('DEAL DIRECTORY'!AU$5,Directory[#Headers],0))</f>
        <v>--</v>
      </c>
      <c r="AV369" s="129" t="str">
        <f>INDEX(Directory[],MATCH(tbl_deal[[#This Row],[Index]],Directory[Index],0),MATCH('DEAL DIRECTORY'!AV$5,Directory[#Headers],0))</f>
        <v>担保</v>
      </c>
      <c r="AW369" s="129" t="str">
        <f>INDEX(Directory[],MATCH(tbl_deal[[#This Row],[Index]],Directory[Index],0),MATCH('DEAL DIRECTORY'!AW$5,Directory[#Headers],0))</f>
        <v>无评级</v>
      </c>
      <c r="AX369" s="129" t="str">
        <f>INDEX(Directory[],MATCH(tbl_deal[[#This Row],[Index]],Directory[Index],0),MATCH('DEAL DIRECTORY'!AX$5,Directory[#Headers],0))</f>
        <v>3-5亿</v>
      </c>
      <c r="AY369" s="133" t="str">
        <f>INDEX(Directory[],MATCH(tbl_deal[[#This Row],[Index]],Directory[Index],0),MATCH('DEAL DIRECTORY'!AY$5,Directory[#Headers],0))</f>
        <v>19年</v>
      </c>
      <c r="AZ369" s="129" t="str">
        <f>INDEX(Directory[],MATCH(tbl_deal[[#This Row],[Index]],Directory[Index],0),MATCH('DEAL DIRECTORY'!AZ$5,Directory[#Headers],0))</f>
        <v>Q3</v>
      </c>
      <c r="BA369" s="129" t="str">
        <f>INDEX(Directory[],MATCH(tbl_deal[[#This Row],[Index]],Directory[Index],0),MATCH('DEAL DIRECTORY'!BA$5,Directory[#Headers],0))</f>
        <v>07月</v>
      </c>
      <c r="BB369" s="129" t="str">
        <f>INDEX(Directory[],MATCH(tbl_deal[[#This Row],[Index]],Directory[Index],0),MATCH('DEAL DIRECTORY'!BB$5,Directory[#Headers],0))</f>
        <v>--</v>
      </c>
      <c r="BC369" s="129" t="str">
        <f>INDEX(Directory[],MATCH(tbl_deal[[#This Row],[Index]],Directory[Index],0),MATCH('DEAL DIRECTORY'!BC$5,Directory[#Headers],0))</f>
        <v>DAWN VICTOR LTD</v>
      </c>
      <c r="BD369" s="129" t="str">
        <f>INDEX(Directory[],MATCH(tbl_deal[[#This Row],[Index]],Directory[Index],0),MATCH('DEAL DIRECTORY'!BD$5,Directory[#Headers],0))</f>
        <v>XS2027351936</v>
      </c>
      <c r="BE369" s="137" t="str">
        <f>INDEX(Directory[],MATCH(tbl_deal[[#This Row],[Index]],Directory[Index],0),MATCH('DEAL DIRECTORY'!BE$5,Directory[#Headers],0))</f>
        <v>19年07月</v>
      </c>
      <c r="BF369" s="137" t="str">
        <f>INDEX(Directory[],MATCH(tbl_deal[[#This Row],[Index]],Directory[Index],0),MATCH('DEAL DIRECTORY'!BF$5,Directory[#Headers],0))</f>
        <v>北大资源</v>
      </c>
      <c r="BG369" s="137" t="str">
        <f>INDEX(Directory[],MATCH(tbl_deal[[#This Row],[Index]],Directory[Index],0),MATCH('DEAL DIRECTORY'!BG$5,Directory[#Headers],0))</f>
        <v>--/--/--</v>
      </c>
      <c r="BH369" s="137" t="str">
        <f>INDEX(Directory[],MATCH(tbl_deal[[#This Row],[Index]],Directory[Index],0),MATCH('DEAL DIRECTORY'!BH$5,Directory[#Headers],0))</f>
        <v>高级债</v>
      </c>
      <c r="BI369" s="137" t="str">
        <f>INDEX(Directory[],MATCH(tbl_deal[[#This Row],[Index]],Directory[Index],0),MATCH('DEAL DIRECTORY'!BI$5,Directory[#Headers],0))</f>
        <v>3.5亿美元</v>
      </c>
      <c r="BJ369" s="137" t="str">
        <f>INDEX(Directory[],MATCH(tbl_deal[[#This Row],[Index]],Directory[Index],0),MATCH('DEAL DIRECTORY'!BJ$5,Directory[#Headers],0))</f>
        <v>1年</v>
      </c>
      <c r="BK369" s="137" t="str">
        <f>INDEX(Directory[],MATCH(tbl_deal[[#This Row],[Index]],Directory[Index],0),MATCH('DEAL DIRECTORY'!BK$5,Directory[#Headers],0))</f>
        <v>8.45%</v>
      </c>
      <c r="BL369" s="137" t="str">
        <f>INDEX(Directory[],MATCH(tbl_deal[[#This Row],[Index]],Directory[Index],0),MATCH('DEAL DIRECTORY'!BL$5,Directory[#Headers],0))</f>
        <v>账簿管理人</v>
      </c>
      <c r="BM369" s="129" t="str">
        <f>INDEX(Directory[],MATCH(tbl_deal[[#This Row],[Index]],Directory[Index],0),MATCH('DEAL DIRECTORY'!BM$5,Directory[#Headers],0))</f>
        <v/>
      </c>
      <c r="BN369" s="4"/>
      <c r="BO369" s="4"/>
      <c r="BP369" s="4"/>
    </row>
    <row r="370" spans="3:68" ht="20.25" customHeight="1" x14ac:dyDescent="0.25">
      <c r="C370" s="129">
        <f>Directory[[#This Row],[Index]]</f>
        <v>101</v>
      </c>
      <c r="D370" s="130">
        <f>INDEX(Directory[],MATCH(tbl_deal[[#This Row],[Index]],Directory[Index],0),MATCH('DEAL DIRECTORY'!D$5,Directory[#Headers],0))</f>
        <v>43648</v>
      </c>
      <c r="E370" s="129" t="str">
        <f>INDEX(Directory[],MATCH(tbl_deal[[#This Row],[Index]],Directory[Index],0),MATCH('DEAL DIRECTORY'!E$5,Directory[#Headers],0))</f>
        <v/>
      </c>
      <c r="F370" s="129" t="str">
        <f>INDEX(Directory[],MATCH(tbl_deal[[#This Row],[Index]],Directory[Index],0),MATCH('DEAL DIRECTORY'!F$5,Directory[#Headers],0))</f>
        <v/>
      </c>
      <c r="G370" s="129" t="str">
        <f>INDEX(Directory[],MATCH(tbl_deal[[#This Row],[Index]],Directory[Index],0),MATCH('DEAL DIRECTORY'!G$5,Directory[#Headers],0))</f>
        <v>Aqua II</v>
      </c>
      <c r="H370" s="135" t="str">
        <f>IF(tbl_deal[[#This Row],[FolderPath]]="","",HYPERLINK(tbl_deal[[#This Row],[FolderPath]],"📂"))</f>
        <v/>
      </c>
      <c r="I370" s="129" t="str">
        <f>INDEX(Directory[],MATCH(tbl_deal[[#This Row],[Index]],Directory[Index],0),MATCH('DEAL DIRECTORY'!I$5,Directory[#Headers],0))</f>
        <v>JBR</v>
      </c>
      <c r="J370" s="129" t="str">
        <f>INDEX(Directory[],MATCH(tbl_deal[[#This Row],[Index]],Directory[Index],0),MATCH('DEAL DIRECTORY'!J$5,Directory[#Headers],0))</f>
        <v>n/a</v>
      </c>
      <c r="K370" s="129" t="str">
        <f>INDEX(Directory[],MATCH(tbl_deal[[#This Row],[Index]],Directory[Index],0),MATCH('DEAL DIRECTORY'!K$5,Directory[#Headers],0))</f>
        <v>n/a</v>
      </c>
      <c r="L370" s="129">
        <f>INDEX(Directory[],MATCH(tbl_deal[[#This Row],[Index]],Directory[Index],0),MATCH('DEAL DIRECTORY'!L$5,Directory[#Headers],0))</f>
        <v>1</v>
      </c>
      <c r="M370" s="129" t="str">
        <f>INDEX(Directory[],MATCH(tbl_deal[[#This Row],[Index]],Directory[Index],0),MATCH('DEAL DIRECTORY'!M$5,Directory[#Headers],0))</f>
        <v>清华同方</v>
      </c>
      <c r="N370" s="129" t="str">
        <f>INDEX(Directory[],MATCH(tbl_deal[[#This Row],[Index]],Directory[Index],0),MATCH('DEAL DIRECTORY'!N$5,Directory[#Headers],0))</f>
        <v>--/--/--</v>
      </c>
      <c r="O370" s="129" t="str">
        <f>INDEX(Directory[],MATCH(tbl_deal[[#This Row],[Index]],Directory[Index],0),MATCH('DEAL DIRECTORY'!O$5,Directory[#Headers],0))</f>
        <v>USD</v>
      </c>
      <c r="P370" s="129">
        <f>INDEX(Directory[],MATCH(tbl_deal[[#This Row],[Index]],Directory[Index],0),MATCH('DEAL DIRECTORY'!P$5,Directory[#Headers],0))</f>
        <v>3</v>
      </c>
      <c r="Q370" s="129" t="str">
        <f>INDEX(Directory[],MATCH(tbl_deal[[#This Row],[Index]],Directory[Index],0),MATCH('DEAL DIRECTORY'!Q$5,Directory[#Headers],0))</f>
        <v>2.5</v>
      </c>
      <c r="R370" s="129" t="str">
        <f>INDEX(Directory[],MATCH(tbl_deal[[#This Row],[Index]],Directory[Index],0),MATCH('DEAL DIRECTORY'!R$5,Directory[#Headers],0))</f>
        <v>6.8%</v>
      </c>
      <c r="S370" s="129" t="str">
        <f>INDEX(Directory[],MATCH(tbl_deal[[#This Row],[Index]],Directory[Index],0),MATCH('DEAL DIRECTORY'!S$5,Directory[#Headers],0))</f>
        <v>--</v>
      </c>
      <c r="T370" s="129" t="str">
        <f>INDEX(Directory[],MATCH(tbl_deal[[#This Row],[Index]],Directory[Index],0),MATCH('DEAL DIRECTORY'!T$5,Directory[#Headers],0))</f>
        <v>n/a</v>
      </c>
      <c r="U370" s="129" t="str">
        <f>INDEX(Directory[],MATCH(tbl_deal[[#This Row],[Index]],Directory[Index],0),MATCH('DEAL DIRECTORY'!U$5,Directory[#Headers],0))</f>
        <v>--</v>
      </c>
      <c r="V370" s="131">
        <f>INDEX(Directory[],MATCH(tbl_deal[[#This Row],[Index]],Directory[Index],0),MATCH('DEAL DIRECTORY'!V$5,Directory[#Headers],0))</f>
        <v>0</v>
      </c>
      <c r="W370" s="129" t="str">
        <f>INDEX(Directory[],MATCH(tbl_deal[[#This Row],[Index]],Directory[Index],0),MATCH('DEAL DIRECTORY'!W$5,Directory[#Headers],0))</f>
        <v>担保</v>
      </c>
      <c r="X370" s="129" t="str">
        <f>INDEX(Directory[],MATCH(tbl_deal[[#This Row],[Index]],Directory[Index],0),MATCH('DEAL DIRECTORY'!X$5,Directory[#Headers],0))</f>
        <v>--</v>
      </c>
      <c r="Y370" s="129" t="str">
        <f>INDEX(Directory[],MATCH(tbl_deal[[#This Row],[Index]],Directory[Index],0),MATCH('DEAL DIRECTORY'!Y$5,Directory[#Headers],0))</f>
        <v>港交所</v>
      </c>
      <c r="Z370" s="129" t="str">
        <f>INDEX(Directory[],MATCH(tbl_deal[[#This Row],[Index]],Directory[Index],0),MATCH('DEAL DIRECTORY'!Z$5,Directory[#Headers],0))</f>
        <v/>
      </c>
      <c r="AA370" s="129" t="str">
        <f>INDEX(Directory[],MATCH(tbl_deal[[#This Row],[Index]],Directory[Index],0),MATCH('DEAL DIRECTORY'!AA$5,Directory[#Headers],0))</f>
        <v/>
      </c>
      <c r="AB370" s="129" t="str">
        <f>INDEX(Directory[],MATCH(tbl_deal[[#This Row],[Index]],Directory[Index],0),MATCH('DEAL DIRECTORY'!AB$5,Directory[#Headers],0))</f>
        <v>BISL,港分</v>
      </c>
      <c r="AC370" s="129" t="str">
        <f>INDEX(Directory[],MATCH(tbl_deal[[#This Row],[Index]],Directory[Index],0),MATCH('DEAL DIRECTORY'!AC$5,Directory[#Headers],0))</f>
        <v>--</v>
      </c>
      <c r="AD370" s="129" t="str">
        <f>INDEX(Directory[],MATCH(tbl_deal[[#This Row],[Index]],Directory[Index],0),MATCH('DEAL DIRECTORY'!AD$5,Directory[#Headers],0))</f>
        <v>--</v>
      </c>
      <c r="AE370" s="129" t="str">
        <f>INDEX(Directory[],MATCH(tbl_deal[[#This Row],[Index]],Directory[Index],0),MATCH('DEAL DIRECTORY'!AE$5,Directory[#Headers],0))</f>
        <v>--</v>
      </c>
      <c r="AF370" s="129" t="str">
        <f>INDEX(Directory[],MATCH(tbl_deal[[#This Row],[Index]],Directory[Index],0),MATCH('DEAL DIRECTORY'!AF$5,Directory[#Headers],0))</f>
        <v>N</v>
      </c>
      <c r="AG370" s="129" t="str">
        <f>INDEX(Directory[],MATCH(tbl_deal[[#This Row],[Index]],Directory[Index],0),MATCH('DEAL DIRECTORY'!AG$5,Directory[#Headers],0))</f>
        <v>同方股份有限公司</v>
      </c>
      <c r="AH370" s="129" t="str">
        <f>INDEX(Directory[],MATCH(tbl_deal[[#This Row],[Index]],Directory[Index],0),MATCH('DEAL DIRECTORY'!AH$5,Directory[#Headers],0))</f>
        <v>n/a</v>
      </c>
      <c r="AI370" s="129" t="str">
        <f>INDEX(Directory[],MATCH(tbl_deal[[#This Row],[Index]],Directory[Index],0),MATCH('DEAL DIRECTORY'!AI$5,Directory[#Headers],0))</f>
        <v>n/a</v>
      </c>
      <c r="AJ370" s="129" t="str">
        <f>INDEX(Directory[],MATCH(tbl_deal[[#This Row],[Index]],Directory[Index],0),MATCH('DEAL DIRECTORY'!AJ$5,Directory[#Headers],0))</f>
        <v>北京</v>
      </c>
      <c r="AK370" s="129" t="str">
        <f>INDEX(Directory[],MATCH(tbl_deal[[#This Row],[Index]],Directory[Index],0),MATCH('DEAL DIRECTORY'!AK$5,Directory[#Headers],0))</f>
        <v>海淀区</v>
      </c>
      <c r="AL370" s="129" t="str">
        <f>INDEX(Directory[],MATCH(tbl_deal[[#This Row],[Index]],Directory[Index],0),MATCH('DEAL DIRECTORY'!AL$5,Directory[#Headers],0))</f>
        <v>--</v>
      </c>
      <c r="AM370" s="129" t="str">
        <f>INDEX(Directory[],MATCH(tbl_deal[[#This Row],[Index]],Directory[Index],0),MATCH('DEAL DIRECTORY'!AM$5,Directory[#Headers],0))</f>
        <v>--</v>
      </c>
      <c r="AN370" s="129" t="str">
        <f>INDEX(Directory[],MATCH(tbl_deal[[#This Row],[Index]],Directory[Index],0),MATCH('DEAL DIRECTORY'!AN$5,Directory[#Headers],0))</f>
        <v>--</v>
      </c>
      <c r="AO370" s="132">
        <f>IF(ISBLANK(INDEX(Directory[],MATCH(tbl_deal[[#This Row],[Index]],Directory[Index],0),MATCH('DEAL DIRECTORY'!AO$5,Directory[#Headers],0))),"--",INDEX(Directory[],MATCH(tbl_deal[[#This Row],[Index]],Directory[Index],0),MATCH('DEAL DIRECTORY'!AO$5,Directory[#Headers],0)))</f>
        <v>0</v>
      </c>
      <c r="AP370" s="129">
        <f>INDEX(Directory[],MATCH(tbl_deal[[#This Row],[Index]],Directory[Index],0),MATCH('DEAL DIRECTORY'!AP$5,Directory[#Headers],0))</f>
        <v>3</v>
      </c>
      <c r="AQ370" s="129">
        <f>INDEX(Directory[],MATCH(tbl_deal[[#This Row],[Index]],Directory[Index],0),MATCH('DEAL DIRECTORY'!AQ$5,Directory[#Headers],0))</f>
        <v>20.62</v>
      </c>
      <c r="AR370" s="129">
        <f>INDEX(Directory[],MATCH(tbl_deal[[#This Row],[Index]],Directory[Index],0),MATCH('DEAL DIRECTORY'!AR$5,Directory[#Headers],0))</f>
        <v>23.437999999999999</v>
      </c>
      <c r="AS370" s="129" t="str">
        <f>INDEX(Directory[],MATCH(tbl_deal[[#This Row],[Index]],Directory[Index],0),MATCH('DEAL DIRECTORY'!AS$5,Directory[#Headers],0))</f>
        <v>其他</v>
      </c>
      <c r="AT370" s="129" t="str">
        <f>INDEX(Directory[],MATCH(tbl_deal[[#This Row],[Index]],Directory[Index],0),MATCH('DEAL DIRECTORY'!AT$5,Directory[#Headers],0))</f>
        <v>产业</v>
      </c>
      <c r="AU370" s="129" t="str">
        <f>INDEX(Directory[],MATCH(tbl_deal[[#This Row],[Index]],Directory[Index],0),MATCH('DEAL DIRECTORY'!AU$5,Directory[#Headers],0))</f>
        <v>--</v>
      </c>
      <c r="AV370" s="129" t="str">
        <f>INDEX(Directory[],MATCH(tbl_deal[[#This Row],[Index]],Directory[Index],0),MATCH('DEAL DIRECTORY'!AV$5,Directory[#Headers],0))</f>
        <v>担保</v>
      </c>
      <c r="AW370" s="129" t="str">
        <f>INDEX(Directory[],MATCH(tbl_deal[[#This Row],[Index]],Directory[Index],0),MATCH('DEAL DIRECTORY'!AW$5,Directory[#Headers],0))</f>
        <v>无评级</v>
      </c>
      <c r="AX370" s="129" t="str">
        <f>INDEX(Directory[],MATCH(tbl_deal[[#This Row],[Index]],Directory[Index],0),MATCH('DEAL DIRECTORY'!AX$5,Directory[#Headers],0))</f>
        <v>2-3亿</v>
      </c>
      <c r="AY370" s="133" t="str">
        <f>INDEX(Directory[],MATCH(tbl_deal[[#This Row],[Index]],Directory[Index],0),MATCH('DEAL DIRECTORY'!AY$5,Directory[#Headers],0))</f>
        <v>19年</v>
      </c>
      <c r="AZ370" s="129" t="str">
        <f>INDEX(Directory[],MATCH(tbl_deal[[#This Row],[Index]],Directory[Index],0),MATCH('DEAL DIRECTORY'!AZ$5,Directory[#Headers],0))</f>
        <v>Q3</v>
      </c>
      <c r="BA370" s="129" t="str">
        <f>INDEX(Directory[],MATCH(tbl_deal[[#This Row],[Index]],Directory[Index],0),MATCH('DEAL DIRECTORY'!BA$5,Directory[#Headers],0))</f>
        <v>07月</v>
      </c>
      <c r="BB370" s="129" t="str">
        <f>INDEX(Directory[],MATCH(tbl_deal[[#This Row],[Index]],Directory[Index],0),MATCH('DEAL DIRECTORY'!BB$5,Directory[#Headers],0))</f>
        <v>--</v>
      </c>
      <c r="BC370" s="129" t="str">
        <f>INDEX(Directory[],MATCH(tbl_deal[[#This Row],[Index]],Directory[Index],0),MATCH('DEAL DIRECTORY'!BC$5,Directory[#Headers],0))</f>
        <v>TONGFANG AQUA LTD</v>
      </c>
      <c r="BD370" s="129" t="str">
        <f>INDEX(Directory[],MATCH(tbl_deal[[#This Row],[Index]],Directory[Index],0),MATCH('DEAL DIRECTORY'!BD$5,Directory[#Headers],0))</f>
        <v>XS2021226985</v>
      </c>
      <c r="BE370" s="137" t="str">
        <f>INDEX(Directory[],MATCH(tbl_deal[[#This Row],[Index]],Directory[Index],0),MATCH('DEAL DIRECTORY'!BE$5,Directory[#Headers],0))</f>
        <v>19年07月</v>
      </c>
      <c r="BF370" s="137" t="str">
        <f>INDEX(Directory[],MATCH(tbl_deal[[#This Row],[Index]],Directory[Index],0),MATCH('DEAL DIRECTORY'!BF$5,Directory[#Headers],0))</f>
        <v>清华同方</v>
      </c>
      <c r="BG370" s="137" t="str">
        <f>INDEX(Directory[],MATCH(tbl_deal[[#This Row],[Index]],Directory[Index],0),MATCH('DEAL DIRECTORY'!BG$5,Directory[#Headers],0))</f>
        <v>--/--/--</v>
      </c>
      <c r="BH370" s="137" t="str">
        <f>INDEX(Directory[],MATCH(tbl_deal[[#This Row],[Index]],Directory[Index],0),MATCH('DEAL DIRECTORY'!BH$5,Directory[#Headers],0))</f>
        <v>高级债</v>
      </c>
      <c r="BI370" s="137" t="str">
        <f>INDEX(Directory[],MATCH(tbl_deal[[#This Row],[Index]],Directory[Index],0),MATCH('DEAL DIRECTORY'!BI$5,Directory[#Headers],0))</f>
        <v>3亿美元</v>
      </c>
      <c r="BJ370" s="137" t="str">
        <f>INDEX(Directory[],MATCH(tbl_deal[[#This Row],[Index]],Directory[Index],0),MATCH('DEAL DIRECTORY'!BJ$5,Directory[#Headers],0))</f>
        <v>2.5年</v>
      </c>
      <c r="BK370" s="137" t="str">
        <f>INDEX(Directory[],MATCH(tbl_deal[[#This Row],[Index]],Directory[Index],0),MATCH('DEAL DIRECTORY'!BK$5,Directory[#Headers],0))</f>
        <v>6.8%</v>
      </c>
      <c r="BL370" s="137" t="str">
        <f>INDEX(Directory[],MATCH(tbl_deal[[#This Row],[Index]],Directory[Index],0),MATCH('DEAL DIRECTORY'!BL$5,Directory[#Headers],0))</f>
        <v>账簿管理人</v>
      </c>
      <c r="BM370" s="129" t="str">
        <f>INDEX(Directory[],MATCH(tbl_deal[[#This Row],[Index]],Directory[Index],0),MATCH('DEAL DIRECTORY'!BM$5,Directory[#Headers],0))</f>
        <v/>
      </c>
      <c r="BN370" s="4"/>
      <c r="BO370" s="4"/>
      <c r="BP370" s="4"/>
    </row>
    <row r="371" spans="3:68" ht="20.25" customHeight="1" x14ac:dyDescent="0.25">
      <c r="C371" s="129">
        <f>Directory[[#This Row],[Index]]</f>
        <v>100</v>
      </c>
      <c r="D371" s="130">
        <f>INDEX(Directory[],MATCH(tbl_deal[[#This Row],[Index]],Directory[Index],0),MATCH('DEAL DIRECTORY'!D$5,Directory[#Headers],0))</f>
        <v>43648</v>
      </c>
      <c r="E371" s="129" t="str">
        <f>INDEX(Directory[],MATCH(tbl_deal[[#This Row],[Index]],Directory[Index],0),MATCH('DEAL DIRECTORY'!E$5,Directory[#Headers],0))</f>
        <v/>
      </c>
      <c r="F371" s="129" t="str">
        <f>INDEX(Directory[],MATCH(tbl_deal[[#This Row],[Index]],Directory[Index],0),MATCH('DEAL DIRECTORY'!F$5,Directory[#Headers],0))</f>
        <v/>
      </c>
      <c r="G371" s="129" t="str">
        <f>INDEX(Directory[],MATCH(tbl_deal[[#This Row],[Index]],Directory[Index],0),MATCH('DEAL DIRECTORY'!G$5,Directory[#Headers],0))</f>
        <v>Polaris</v>
      </c>
      <c r="H371" s="135" t="str">
        <f>IF(tbl_deal[[#This Row],[FolderPath]]="","",HYPERLINK(tbl_deal[[#This Row],[FolderPath]],"📂"))</f>
        <v/>
      </c>
      <c r="I371" s="129" t="str">
        <f>INDEX(Directory[],MATCH(tbl_deal[[#This Row],[Index]],Directory[Index],0),MATCH('DEAL DIRECTORY'!I$5,Directory[#Headers],0))</f>
        <v>JBR</v>
      </c>
      <c r="J371" s="129" t="str">
        <f>INDEX(Directory[],MATCH(tbl_deal[[#This Row],[Index]],Directory[Index],0),MATCH('DEAL DIRECTORY'!J$5,Directory[#Headers],0))</f>
        <v>n/a</v>
      </c>
      <c r="K371" s="129" t="str">
        <f>INDEX(Directory[],MATCH(tbl_deal[[#This Row],[Index]],Directory[Index],0),MATCH('DEAL DIRECTORY'!K$5,Directory[#Headers],0))</f>
        <v>n/a</v>
      </c>
      <c r="L371" s="129">
        <f>INDEX(Directory[],MATCH(tbl_deal[[#This Row],[Index]],Directory[Index],0),MATCH('DEAL DIRECTORY'!L$5,Directory[#Headers],0))</f>
        <v>1</v>
      </c>
      <c r="M371" s="129" t="str">
        <f>INDEX(Directory[],MATCH(tbl_deal[[#This Row],[Index]],Directory[Index],0),MATCH('DEAL DIRECTORY'!M$5,Directory[#Headers],0))</f>
        <v>山东国惠</v>
      </c>
      <c r="N371" s="129" t="str">
        <f>INDEX(Directory[],MATCH(tbl_deal[[#This Row],[Index]],Directory[Index],0),MATCH('DEAL DIRECTORY'!N$5,Directory[#Headers],0))</f>
        <v>--/--/BBB+</v>
      </c>
      <c r="O371" s="129" t="str">
        <f>INDEX(Directory[],MATCH(tbl_deal[[#This Row],[Index]],Directory[Index],0),MATCH('DEAL DIRECTORY'!O$5,Directory[#Headers],0))</f>
        <v>USD</v>
      </c>
      <c r="P371" s="129">
        <f>INDEX(Directory[],MATCH(tbl_deal[[#This Row],[Index]],Directory[Index],0),MATCH('DEAL DIRECTORY'!P$5,Directory[#Headers],0))</f>
        <v>8</v>
      </c>
      <c r="Q371" s="129" t="str">
        <f>INDEX(Directory[],MATCH(tbl_deal[[#This Row],[Index]],Directory[Index],0),MATCH('DEAL DIRECTORY'!Q$5,Directory[#Headers],0))</f>
        <v>3</v>
      </c>
      <c r="R371" s="129" t="str">
        <f>INDEX(Directory[],MATCH(tbl_deal[[#This Row],[Index]],Directory[Index],0),MATCH('DEAL DIRECTORY'!R$5,Directory[#Headers],0))</f>
        <v>4.37%</v>
      </c>
      <c r="S371" s="129" t="str">
        <f>INDEX(Directory[],MATCH(tbl_deal[[#This Row],[Index]],Directory[Index],0),MATCH('DEAL DIRECTORY'!S$5,Directory[#Headers],0))</f>
        <v>--</v>
      </c>
      <c r="T371" s="129" t="str">
        <f>INDEX(Directory[],MATCH(tbl_deal[[#This Row],[Index]],Directory[Index],0),MATCH('DEAL DIRECTORY'!T$5,Directory[#Headers],0))</f>
        <v>n/a</v>
      </c>
      <c r="U371" s="129" t="str">
        <f>INDEX(Directory[],MATCH(tbl_deal[[#This Row],[Index]],Directory[Index],0),MATCH('DEAL DIRECTORY'!U$5,Directory[#Headers],0))</f>
        <v>--</v>
      </c>
      <c r="V371" s="131">
        <f>INDEX(Directory[],MATCH(tbl_deal[[#This Row],[Index]],Directory[Index],0),MATCH('DEAL DIRECTORY'!V$5,Directory[#Headers],0))</f>
        <v>0</v>
      </c>
      <c r="W371" s="129" t="str">
        <f>INDEX(Directory[],MATCH(tbl_deal[[#This Row],[Index]],Directory[Index],0),MATCH('DEAL DIRECTORY'!W$5,Directory[#Headers],0))</f>
        <v>担保</v>
      </c>
      <c r="X371" s="129" t="str">
        <f>INDEX(Directory[],MATCH(tbl_deal[[#This Row],[Index]],Directory[Index],0),MATCH('DEAL DIRECTORY'!X$5,Directory[#Headers],0))</f>
        <v>--</v>
      </c>
      <c r="Y371" s="129" t="str">
        <f>INDEX(Directory[],MATCH(tbl_deal[[#This Row],[Index]],Directory[Index],0),MATCH('DEAL DIRECTORY'!Y$5,Directory[#Headers],0))</f>
        <v>港交所</v>
      </c>
      <c r="Z371" s="129" t="str">
        <f>INDEX(Directory[],MATCH(tbl_deal[[#This Row],[Index]],Directory[Index],0),MATCH('DEAL DIRECTORY'!Z$5,Directory[#Headers],0))</f>
        <v/>
      </c>
      <c r="AA371" s="129" t="str">
        <f>INDEX(Directory[],MATCH(tbl_deal[[#This Row],[Index]],Directory[Index],0),MATCH('DEAL DIRECTORY'!AA$5,Directory[#Headers],0))</f>
        <v/>
      </c>
      <c r="AB371" s="129" t="str">
        <f>INDEX(Directory[],MATCH(tbl_deal[[#This Row],[Index]],Directory[Index],0),MATCH('DEAL DIRECTORY'!AB$5,Directory[#Headers],0))</f>
        <v>BISL,港分</v>
      </c>
      <c r="AC371" s="129" t="str">
        <f>INDEX(Directory[],MATCH(tbl_deal[[#This Row],[Index]],Directory[Index],0),MATCH('DEAL DIRECTORY'!AC$5,Directory[#Headers],0))</f>
        <v>--</v>
      </c>
      <c r="AD371" s="129" t="str">
        <f>INDEX(Directory[],MATCH(tbl_deal[[#This Row],[Index]],Directory[Index],0),MATCH('DEAL DIRECTORY'!AD$5,Directory[#Headers],0))</f>
        <v>--</v>
      </c>
      <c r="AE371" s="129" t="str">
        <f>INDEX(Directory[],MATCH(tbl_deal[[#This Row],[Index]],Directory[Index],0),MATCH('DEAL DIRECTORY'!AE$5,Directory[#Headers],0))</f>
        <v>--</v>
      </c>
      <c r="AF371" s="129" t="str">
        <f>INDEX(Directory[],MATCH(tbl_deal[[#This Row],[Index]],Directory[Index],0),MATCH('DEAL DIRECTORY'!AF$5,Directory[#Headers],0))</f>
        <v>N</v>
      </c>
      <c r="AG371" s="129" t="str">
        <f>INDEX(Directory[],MATCH(tbl_deal[[#This Row],[Index]],Directory[Index],0),MATCH('DEAL DIRECTORY'!AG$5,Directory[#Headers],0))</f>
        <v>山东国惠投资控股集团有限公司</v>
      </c>
      <c r="AH371" s="129" t="str">
        <f>INDEX(Directory[],MATCH(tbl_deal[[#This Row],[Index]],Directory[Index],0),MATCH('DEAL DIRECTORY'!AH$5,Directory[#Headers],0))</f>
        <v>n/a</v>
      </c>
      <c r="AI371" s="129" t="str">
        <f>INDEX(Directory[],MATCH(tbl_deal[[#This Row],[Index]],Directory[Index],0),MATCH('DEAL DIRECTORY'!AI$5,Directory[#Headers],0))</f>
        <v>n/a</v>
      </c>
      <c r="AJ371" s="129" t="str">
        <f>INDEX(Directory[],MATCH(tbl_deal[[#This Row],[Index]],Directory[Index],0),MATCH('DEAL DIRECTORY'!AJ$5,Directory[#Headers],0))</f>
        <v>山东</v>
      </c>
      <c r="AK371" s="129" t="str">
        <f>INDEX(Directory[],MATCH(tbl_deal[[#This Row],[Index]],Directory[Index],0),MATCH('DEAL DIRECTORY'!AK$5,Directory[#Headers],0))</f>
        <v>济南市</v>
      </c>
      <c r="AL371" s="129" t="str">
        <f>INDEX(Directory[],MATCH(tbl_deal[[#This Row],[Index]],Directory[Index],0),MATCH('DEAL DIRECTORY'!AL$5,Directory[#Headers],0))</f>
        <v>--</v>
      </c>
      <c r="AM371" s="129" t="str">
        <f>INDEX(Directory[],MATCH(tbl_deal[[#This Row],[Index]],Directory[Index],0),MATCH('DEAL DIRECTORY'!AM$5,Directory[#Headers],0))</f>
        <v>--</v>
      </c>
      <c r="AN371" s="129" t="str">
        <f>INDEX(Directory[],MATCH(tbl_deal[[#This Row],[Index]],Directory[Index],0),MATCH('DEAL DIRECTORY'!AN$5,Directory[#Headers],0))</f>
        <v>--</v>
      </c>
      <c r="AO371" s="132">
        <f>IF(ISBLANK(INDEX(Directory[],MATCH(tbl_deal[[#This Row],[Index]],Directory[Index],0),MATCH('DEAL DIRECTORY'!AO$5,Directory[#Headers],0))),"--",INDEX(Directory[],MATCH(tbl_deal[[#This Row],[Index]],Directory[Index],0),MATCH('DEAL DIRECTORY'!AO$5,Directory[#Headers],0)))</f>
        <v>0</v>
      </c>
      <c r="AP371" s="129">
        <f>INDEX(Directory[],MATCH(tbl_deal[[#This Row],[Index]],Directory[Index],0),MATCH('DEAL DIRECTORY'!AP$5,Directory[#Headers],0))</f>
        <v>8</v>
      </c>
      <c r="AQ371" s="129">
        <f>INDEX(Directory[],MATCH(tbl_deal[[#This Row],[Index]],Directory[Index],0),MATCH('DEAL DIRECTORY'!AQ$5,Directory[#Headers],0))</f>
        <v>54.987000000000002</v>
      </c>
      <c r="AR371" s="129">
        <f>INDEX(Directory[],MATCH(tbl_deal[[#This Row],[Index]],Directory[Index],0),MATCH('DEAL DIRECTORY'!AR$5,Directory[#Headers],0))</f>
        <v>62.5</v>
      </c>
      <c r="AS371" s="129" t="str">
        <f>INDEX(Directory[],MATCH(tbl_deal[[#This Row],[Index]],Directory[Index],0),MATCH('DEAL DIRECTORY'!AS$5,Directory[#Headers],0))</f>
        <v>地方国企</v>
      </c>
      <c r="AT371" s="129" t="str">
        <f>INDEX(Directory[],MATCH(tbl_deal[[#This Row],[Index]],Directory[Index],0),MATCH('DEAL DIRECTORY'!AT$5,Directory[#Headers],0))</f>
        <v>地方平台</v>
      </c>
      <c r="AU371" s="129" t="str">
        <f>INDEX(Directory[],MATCH(tbl_deal[[#This Row],[Index]],Directory[Index],0),MATCH('DEAL DIRECTORY'!AU$5,Directory[#Headers],0))</f>
        <v>--</v>
      </c>
      <c r="AV371" s="129" t="str">
        <f>INDEX(Directory[],MATCH(tbl_deal[[#This Row],[Index]],Directory[Index],0),MATCH('DEAL DIRECTORY'!AV$5,Directory[#Headers],0))</f>
        <v>担保</v>
      </c>
      <c r="AW371" s="129" t="str">
        <f>INDEX(Directory[],MATCH(tbl_deal[[#This Row],[Index]],Directory[Index],0),MATCH('DEAL DIRECTORY'!AW$5,Directory[#Headers],0))</f>
        <v>投资级</v>
      </c>
      <c r="AX371" s="129" t="str">
        <f>INDEX(Directory[],MATCH(tbl_deal[[#This Row],[Index]],Directory[Index],0),MATCH('DEAL DIRECTORY'!AX$5,Directory[#Headers],0))</f>
        <v>&gt;5亿</v>
      </c>
      <c r="AY371" s="133" t="str">
        <f>INDEX(Directory[],MATCH(tbl_deal[[#This Row],[Index]],Directory[Index],0),MATCH('DEAL DIRECTORY'!AY$5,Directory[#Headers],0))</f>
        <v>19年</v>
      </c>
      <c r="AZ371" s="129" t="str">
        <f>INDEX(Directory[],MATCH(tbl_deal[[#This Row],[Index]],Directory[Index],0),MATCH('DEAL DIRECTORY'!AZ$5,Directory[#Headers],0))</f>
        <v>Q3</v>
      </c>
      <c r="BA371" s="129" t="str">
        <f>INDEX(Directory[],MATCH(tbl_deal[[#This Row],[Index]],Directory[Index],0),MATCH('DEAL DIRECTORY'!BA$5,Directory[#Headers],0))</f>
        <v>07月</v>
      </c>
      <c r="BB371" s="129" t="str">
        <f>INDEX(Directory[],MATCH(tbl_deal[[#This Row],[Index]],Directory[Index],0),MATCH('DEAL DIRECTORY'!BB$5,Directory[#Headers],0))</f>
        <v>SOE Creds</v>
      </c>
      <c r="BC371" s="129" t="str">
        <f>INDEX(Directory[],MATCH(tbl_deal[[#This Row],[Index]],Directory[Index],0),MATCH('DEAL DIRECTORY'!BC$5,Directory[#Headers],0))</f>
        <v>GUOHUI INTERNATIONAL BVI CO LTD</v>
      </c>
      <c r="BD371" s="129" t="str">
        <f>INDEX(Directory[],MATCH(tbl_deal[[#This Row],[Index]],Directory[Index],0),MATCH('DEAL DIRECTORY'!BD$5,Directory[#Headers],0))</f>
        <v>XS2014270701</v>
      </c>
      <c r="BE371" s="137" t="str">
        <f>INDEX(Directory[],MATCH(tbl_deal[[#This Row],[Index]],Directory[Index],0),MATCH('DEAL DIRECTORY'!BE$5,Directory[#Headers],0))</f>
        <v>19年07月</v>
      </c>
      <c r="BF371" s="137" t="str">
        <f>INDEX(Directory[],MATCH(tbl_deal[[#This Row],[Index]],Directory[Index],0),MATCH('DEAL DIRECTORY'!BF$5,Directory[#Headers],0))</f>
        <v>山东国惠</v>
      </c>
      <c r="BG371" s="137" t="str">
        <f>INDEX(Directory[],MATCH(tbl_deal[[#This Row],[Index]],Directory[Index],0),MATCH('DEAL DIRECTORY'!BG$5,Directory[#Headers],0))</f>
        <v>--/--/BBB+</v>
      </c>
      <c r="BH371" s="137" t="str">
        <f>INDEX(Directory[],MATCH(tbl_deal[[#This Row],[Index]],Directory[Index],0),MATCH('DEAL DIRECTORY'!BH$5,Directory[#Headers],0))</f>
        <v>高级债</v>
      </c>
      <c r="BI371" s="137" t="str">
        <f>INDEX(Directory[],MATCH(tbl_deal[[#This Row],[Index]],Directory[Index],0),MATCH('DEAL DIRECTORY'!BI$5,Directory[#Headers],0))</f>
        <v>8亿美元</v>
      </c>
      <c r="BJ371" s="137" t="str">
        <f>INDEX(Directory[],MATCH(tbl_deal[[#This Row],[Index]],Directory[Index],0),MATCH('DEAL DIRECTORY'!BJ$5,Directory[#Headers],0))</f>
        <v>3年</v>
      </c>
      <c r="BK371" s="137" t="str">
        <f>INDEX(Directory[],MATCH(tbl_deal[[#This Row],[Index]],Directory[Index],0),MATCH('DEAL DIRECTORY'!BK$5,Directory[#Headers],0))</f>
        <v>4.37%</v>
      </c>
      <c r="BL371" s="137" t="str">
        <f>INDEX(Directory[],MATCH(tbl_deal[[#This Row],[Index]],Directory[Index],0),MATCH('DEAL DIRECTORY'!BL$5,Directory[#Headers],0))</f>
        <v>账簿管理人</v>
      </c>
      <c r="BM371" s="129" t="str">
        <f>INDEX(Directory[],MATCH(tbl_deal[[#This Row],[Index]],Directory[Index],0),MATCH('DEAL DIRECTORY'!BM$5,Directory[#Headers],0))</f>
        <v/>
      </c>
      <c r="BN371" s="4"/>
      <c r="BO371" s="4"/>
      <c r="BP371" s="4"/>
    </row>
    <row r="372" spans="3:68" ht="20.25" customHeight="1" x14ac:dyDescent="0.25">
      <c r="C372" s="129">
        <f>Directory[[#This Row],[Index]]</f>
        <v>99</v>
      </c>
      <c r="D372" s="130">
        <f>INDEX(Directory[],MATCH(tbl_deal[[#This Row],[Index]],Directory[Index],0),MATCH('DEAL DIRECTORY'!D$5,Directory[#Headers],0))</f>
        <v>43642</v>
      </c>
      <c r="E372" s="129" t="str">
        <f>INDEX(Directory[],MATCH(tbl_deal[[#This Row],[Index]],Directory[Index],0),MATCH('DEAL DIRECTORY'!E$5,Directory[#Headers],0))</f>
        <v/>
      </c>
      <c r="F372" s="129" t="str">
        <f>INDEX(Directory[],MATCH(tbl_deal[[#This Row],[Index]],Directory[Index],0),MATCH('DEAL DIRECTORY'!F$5,Directory[#Headers],0))</f>
        <v/>
      </c>
      <c r="G372" s="129" t="str">
        <f>INDEX(Directory[],MATCH(tbl_deal[[#This Row],[Index]],Directory[Index],0),MATCH('DEAL DIRECTORY'!G$5,Directory[#Headers],0))</f>
        <v>GHATG V</v>
      </c>
      <c r="H372" s="135" t="str">
        <f>IF(tbl_deal[[#This Row],[FolderPath]]="","",HYPERLINK(tbl_deal[[#This Row],[FolderPath]],"📂"))</f>
        <v/>
      </c>
      <c r="I372" s="129" t="str">
        <f>INDEX(Directory[],MATCH(tbl_deal[[#This Row],[Index]],Directory[Index],0),MATCH('DEAL DIRECTORY'!I$5,Directory[#Headers],0))</f>
        <v>JBR</v>
      </c>
      <c r="J372" s="129" t="str">
        <f>INDEX(Directory[],MATCH(tbl_deal[[#This Row],[Index]],Directory[Index],0),MATCH('DEAL DIRECTORY'!J$5,Directory[#Headers],0))</f>
        <v>n/a</v>
      </c>
      <c r="K372" s="129" t="str">
        <f>INDEX(Directory[],MATCH(tbl_deal[[#This Row],[Index]],Directory[Index],0),MATCH('DEAL DIRECTORY'!K$5,Directory[#Headers],0))</f>
        <v>n/a</v>
      </c>
      <c r="L372" s="129">
        <f>INDEX(Directory[],MATCH(tbl_deal[[#This Row],[Index]],Directory[Index],0),MATCH('DEAL DIRECTORY'!L$5,Directory[#Headers],0))</f>
        <v>1</v>
      </c>
      <c r="M372" s="129" t="str">
        <f>INDEX(Directory[],MATCH(tbl_deal[[#This Row],[Index]],Directory[Index],0),MATCH('DEAL DIRECTORY'!M$5,Directory[#Headers],0))</f>
        <v>甘肃公航旅</v>
      </c>
      <c r="N372" s="129" t="str">
        <f>INDEX(Directory[],MATCH(tbl_deal[[#This Row],[Index]],Directory[Index],0),MATCH('DEAL DIRECTORY'!N$5,Directory[#Headers],0))</f>
        <v>--/BBB/BBB</v>
      </c>
      <c r="O372" s="129" t="str">
        <f>INDEX(Directory[],MATCH(tbl_deal[[#This Row],[Index]],Directory[Index],0),MATCH('DEAL DIRECTORY'!O$5,Directory[#Headers],0))</f>
        <v>USD</v>
      </c>
      <c r="P372" s="129">
        <f>INDEX(Directory[],MATCH(tbl_deal[[#This Row],[Index]],Directory[Index],0),MATCH('DEAL DIRECTORY'!P$5,Directory[#Headers],0))</f>
        <v>3</v>
      </c>
      <c r="Q372" s="129" t="str">
        <f>INDEX(Directory[],MATCH(tbl_deal[[#This Row],[Index]],Directory[Index],0),MATCH('DEAL DIRECTORY'!Q$5,Directory[#Headers],0))</f>
        <v>3</v>
      </c>
      <c r="R372" s="129" t="str">
        <f>INDEX(Directory[],MATCH(tbl_deal[[#This Row],[Index]],Directory[Index],0),MATCH('DEAL DIRECTORY'!R$5,Directory[#Headers],0))</f>
        <v>3.875%</v>
      </c>
      <c r="S372" s="129" t="str">
        <f>INDEX(Directory[],MATCH(tbl_deal[[#This Row],[Index]],Directory[Index],0),MATCH('DEAL DIRECTORY'!S$5,Directory[#Headers],0))</f>
        <v>--</v>
      </c>
      <c r="T372" s="129" t="str">
        <f>INDEX(Directory[],MATCH(tbl_deal[[#This Row],[Index]],Directory[Index],0),MATCH('DEAL DIRECTORY'!T$5,Directory[#Headers],0))</f>
        <v>n/a</v>
      </c>
      <c r="U372" s="129" t="str">
        <f>INDEX(Directory[],MATCH(tbl_deal[[#This Row],[Index]],Directory[Index],0),MATCH('DEAL DIRECTORY'!U$5,Directory[#Headers],0))</f>
        <v>--</v>
      </c>
      <c r="V372" s="131">
        <f>INDEX(Directory[],MATCH(tbl_deal[[#This Row],[Index]],Directory[Index],0),MATCH('DEAL DIRECTORY'!V$5,Directory[#Headers],0))</f>
        <v>0</v>
      </c>
      <c r="W372" s="129" t="str">
        <f>INDEX(Directory[],MATCH(tbl_deal[[#This Row],[Index]],Directory[Index],0),MATCH('DEAL DIRECTORY'!W$5,Directory[#Headers],0))</f>
        <v>直发</v>
      </c>
      <c r="X372" s="129" t="str">
        <f>INDEX(Directory[],MATCH(tbl_deal[[#This Row],[Index]],Directory[Index],0),MATCH('DEAL DIRECTORY'!X$5,Directory[#Headers],0))</f>
        <v>--</v>
      </c>
      <c r="Y372" s="129" t="str">
        <f>INDEX(Directory[],MATCH(tbl_deal[[#This Row],[Index]],Directory[Index],0),MATCH('DEAL DIRECTORY'!Y$5,Directory[#Headers],0))</f>
        <v>港交所</v>
      </c>
      <c r="Z372" s="129" t="str">
        <f>INDEX(Directory[],MATCH(tbl_deal[[#This Row],[Index]],Directory[Index],0),MATCH('DEAL DIRECTORY'!Z$5,Directory[#Headers],0))</f>
        <v/>
      </c>
      <c r="AA372" s="129" t="str">
        <f>INDEX(Directory[],MATCH(tbl_deal[[#This Row],[Index]],Directory[Index],0),MATCH('DEAL DIRECTORY'!AA$5,Directory[#Headers],0))</f>
        <v/>
      </c>
      <c r="AB372" s="129" t="str">
        <f>INDEX(Directory[],MATCH(tbl_deal[[#This Row],[Index]],Directory[Index],0),MATCH('DEAL DIRECTORY'!AB$5,Directory[#Headers],0))</f>
        <v>BISL,港分</v>
      </c>
      <c r="AC372" s="129" t="str">
        <f>INDEX(Directory[],MATCH(tbl_deal[[#This Row],[Index]],Directory[Index],0),MATCH('DEAL DIRECTORY'!AC$5,Directory[#Headers],0))</f>
        <v>--</v>
      </c>
      <c r="AD372" s="129" t="str">
        <f>INDEX(Directory[],MATCH(tbl_deal[[#This Row],[Index]],Directory[Index],0),MATCH('DEAL DIRECTORY'!AD$5,Directory[#Headers],0))</f>
        <v>--</v>
      </c>
      <c r="AE372" s="129" t="str">
        <f>INDEX(Directory[],MATCH(tbl_deal[[#This Row],[Index]],Directory[Index],0),MATCH('DEAL DIRECTORY'!AE$5,Directory[#Headers],0))</f>
        <v>--</v>
      </c>
      <c r="AF372" s="129" t="str">
        <f>INDEX(Directory[],MATCH(tbl_deal[[#This Row],[Index]],Directory[Index],0),MATCH('DEAL DIRECTORY'!AF$5,Directory[#Headers],0))</f>
        <v>N</v>
      </c>
      <c r="AG372" s="129" t="str">
        <f>INDEX(Directory[],MATCH(tbl_deal[[#This Row],[Index]],Directory[Index],0),MATCH('DEAL DIRECTORY'!AG$5,Directory[#Headers],0))</f>
        <v>甘肃省公路航空旅游投资集团有限公司</v>
      </c>
      <c r="AH372" s="129" t="str">
        <f>INDEX(Directory[],MATCH(tbl_deal[[#This Row],[Index]],Directory[Index],0),MATCH('DEAL DIRECTORY'!AH$5,Directory[#Headers],0))</f>
        <v>n/a</v>
      </c>
      <c r="AI372" s="129" t="str">
        <f>INDEX(Directory[],MATCH(tbl_deal[[#This Row],[Index]],Directory[Index],0),MATCH('DEAL DIRECTORY'!AI$5,Directory[#Headers],0))</f>
        <v>n/a</v>
      </c>
      <c r="AJ372" s="129" t="str">
        <f>INDEX(Directory[],MATCH(tbl_deal[[#This Row],[Index]],Directory[Index],0),MATCH('DEAL DIRECTORY'!AJ$5,Directory[#Headers],0))</f>
        <v>甘肃</v>
      </c>
      <c r="AK372" s="129" t="str">
        <f>INDEX(Directory[],MATCH(tbl_deal[[#This Row],[Index]],Directory[Index],0),MATCH('DEAL DIRECTORY'!AK$5,Directory[#Headers],0))</f>
        <v>--</v>
      </c>
      <c r="AL372" s="129" t="str">
        <f>INDEX(Directory[],MATCH(tbl_deal[[#This Row],[Index]],Directory[Index],0),MATCH('DEAL DIRECTORY'!AL$5,Directory[#Headers],0))</f>
        <v>--</v>
      </c>
      <c r="AM372" s="129" t="str">
        <f>INDEX(Directory[],MATCH(tbl_deal[[#This Row],[Index]],Directory[Index],0),MATCH('DEAL DIRECTORY'!AM$5,Directory[#Headers],0))</f>
        <v>--</v>
      </c>
      <c r="AN372" s="129" t="str">
        <f>INDEX(Directory[],MATCH(tbl_deal[[#This Row],[Index]],Directory[Index],0),MATCH('DEAL DIRECTORY'!AN$5,Directory[#Headers],0))</f>
        <v>--</v>
      </c>
      <c r="AO372" s="132">
        <f>IF(ISBLANK(INDEX(Directory[],MATCH(tbl_deal[[#This Row],[Index]],Directory[Index],0),MATCH('DEAL DIRECTORY'!AO$5,Directory[#Headers],0))),"--",INDEX(Directory[],MATCH(tbl_deal[[#This Row],[Index]],Directory[Index],0),MATCH('DEAL DIRECTORY'!AO$5,Directory[#Headers],0)))</f>
        <v>50000</v>
      </c>
      <c r="AP372" s="129">
        <f>INDEX(Directory[],MATCH(tbl_deal[[#This Row],[Index]],Directory[Index],0),MATCH('DEAL DIRECTORY'!AP$5,Directory[#Headers],0))</f>
        <v>3</v>
      </c>
      <c r="AQ372" s="129">
        <f>INDEX(Directory[],MATCH(tbl_deal[[#This Row],[Index]],Directory[Index],0),MATCH('DEAL DIRECTORY'!AQ$5,Directory[#Headers],0))</f>
        <v>20.64</v>
      </c>
      <c r="AR372" s="129">
        <f>INDEX(Directory[],MATCH(tbl_deal[[#This Row],[Index]],Directory[Index],0),MATCH('DEAL DIRECTORY'!AR$5,Directory[#Headers],0))</f>
        <v>23.437999999999999</v>
      </c>
      <c r="AS372" s="129" t="str">
        <f>INDEX(Directory[],MATCH(tbl_deal[[#This Row],[Index]],Directory[Index],0),MATCH('DEAL DIRECTORY'!AS$5,Directory[#Headers],0))</f>
        <v>地方国企</v>
      </c>
      <c r="AT372" s="129" t="str">
        <f>INDEX(Directory[],MATCH(tbl_deal[[#This Row],[Index]],Directory[Index],0),MATCH('DEAL DIRECTORY'!AT$5,Directory[#Headers],0))</f>
        <v>地方平台</v>
      </c>
      <c r="AU372" s="129" t="str">
        <f>INDEX(Directory[],MATCH(tbl_deal[[#This Row],[Index]],Directory[Index],0),MATCH('DEAL DIRECTORY'!AU$5,Directory[#Headers],0))</f>
        <v>交通</v>
      </c>
      <c r="AV372" s="129" t="str">
        <f>INDEX(Directory[],MATCH(tbl_deal[[#This Row],[Index]],Directory[Index],0),MATCH('DEAL DIRECTORY'!AV$5,Directory[#Headers],0))</f>
        <v>直发</v>
      </c>
      <c r="AW372" s="129" t="str">
        <f>INDEX(Directory[],MATCH(tbl_deal[[#This Row],[Index]],Directory[Index],0),MATCH('DEAL DIRECTORY'!AW$5,Directory[#Headers],0))</f>
        <v>投资级</v>
      </c>
      <c r="AX372" s="129" t="str">
        <f>INDEX(Directory[],MATCH(tbl_deal[[#This Row],[Index]],Directory[Index],0),MATCH('DEAL DIRECTORY'!AX$5,Directory[#Headers],0))</f>
        <v>2-3亿</v>
      </c>
      <c r="AY372" s="133" t="str">
        <f>INDEX(Directory[],MATCH(tbl_deal[[#This Row],[Index]],Directory[Index],0),MATCH('DEAL DIRECTORY'!AY$5,Directory[#Headers],0))</f>
        <v>19年</v>
      </c>
      <c r="AZ372" s="129" t="str">
        <f>INDEX(Directory[],MATCH(tbl_deal[[#This Row],[Index]],Directory[Index],0),MATCH('DEAL DIRECTORY'!AZ$5,Directory[#Headers],0))</f>
        <v>Q2</v>
      </c>
      <c r="BA372" s="129" t="str">
        <f>INDEX(Directory[],MATCH(tbl_deal[[#This Row],[Index]],Directory[Index],0),MATCH('DEAL DIRECTORY'!BA$5,Directory[#Headers],0))</f>
        <v>06月</v>
      </c>
      <c r="BB372" s="129" t="str">
        <f>INDEX(Directory[],MATCH(tbl_deal[[#This Row],[Index]],Directory[Index],0),MATCH('DEAL DIRECTORY'!BB$5,Directory[#Headers],0))</f>
        <v>SOE Creds</v>
      </c>
      <c r="BC372" s="129" t="str">
        <f>INDEX(Directory[],MATCH(tbl_deal[[#This Row],[Index]],Directory[Index],0),MATCH('DEAL DIRECTORY'!BC$5,Directory[#Headers],0))</f>
        <v>GANSU PROVINCIAL HIGHWAY AVIATION TOURISM INVESTMENT GROUP CO LTD</v>
      </c>
      <c r="BD372" s="129" t="str">
        <f>INDEX(Directory[],MATCH(tbl_deal[[#This Row],[Index]],Directory[Index],0),MATCH('DEAL DIRECTORY'!BD$5,Directory[#Headers],0))</f>
        <v>XS2019888531</v>
      </c>
      <c r="BE372" s="137" t="str">
        <f>INDEX(Directory[],MATCH(tbl_deal[[#This Row],[Index]],Directory[Index],0),MATCH('DEAL DIRECTORY'!BE$5,Directory[#Headers],0))</f>
        <v>19年06月</v>
      </c>
      <c r="BF372" s="137" t="str">
        <f>INDEX(Directory[],MATCH(tbl_deal[[#This Row],[Index]],Directory[Index],0),MATCH('DEAL DIRECTORY'!BF$5,Directory[#Headers],0))</f>
        <v>甘肃公航旅</v>
      </c>
      <c r="BG372" s="137" t="str">
        <f>INDEX(Directory[],MATCH(tbl_deal[[#This Row],[Index]],Directory[Index],0),MATCH('DEAL DIRECTORY'!BG$5,Directory[#Headers],0))</f>
        <v>--/BBB/BBB</v>
      </c>
      <c r="BH372" s="137" t="str">
        <f>INDEX(Directory[],MATCH(tbl_deal[[#This Row],[Index]],Directory[Index],0),MATCH('DEAL DIRECTORY'!BH$5,Directory[#Headers],0))</f>
        <v>高级债</v>
      </c>
      <c r="BI372" s="137" t="str">
        <f>INDEX(Directory[],MATCH(tbl_deal[[#This Row],[Index]],Directory[Index],0),MATCH('DEAL DIRECTORY'!BI$5,Directory[#Headers],0))</f>
        <v>3亿美元</v>
      </c>
      <c r="BJ372" s="137" t="str">
        <f>INDEX(Directory[],MATCH(tbl_deal[[#This Row],[Index]],Directory[Index],0),MATCH('DEAL DIRECTORY'!BJ$5,Directory[#Headers],0))</f>
        <v>3年</v>
      </c>
      <c r="BK372" s="137" t="str">
        <f>INDEX(Directory[],MATCH(tbl_deal[[#This Row],[Index]],Directory[Index],0),MATCH('DEAL DIRECTORY'!BK$5,Directory[#Headers],0))</f>
        <v>3.875%</v>
      </c>
      <c r="BL372" s="137" t="str">
        <f>INDEX(Directory[],MATCH(tbl_deal[[#This Row],[Index]],Directory[Index],0),MATCH('DEAL DIRECTORY'!BL$5,Directory[#Headers],0))</f>
        <v>账簿管理人</v>
      </c>
      <c r="BM372" s="129" t="str">
        <f>INDEX(Directory[],MATCH(tbl_deal[[#This Row],[Index]],Directory[Index],0),MATCH('DEAL DIRECTORY'!BM$5,Directory[#Headers],0))</f>
        <v/>
      </c>
      <c r="BN372" s="4"/>
      <c r="BO372" s="4"/>
      <c r="BP372" s="4"/>
    </row>
    <row r="373" spans="3:68" ht="20.25" customHeight="1" x14ac:dyDescent="0.25">
      <c r="C373" s="129">
        <f>Directory[[#This Row],[Index]]</f>
        <v>98</v>
      </c>
      <c r="D373" s="130">
        <f>INDEX(Directory[],MATCH(tbl_deal[[#This Row],[Index]],Directory[Index],0),MATCH('DEAL DIRECTORY'!D$5,Directory[#Headers],0))</f>
        <v>43642</v>
      </c>
      <c r="E373" s="129" t="str">
        <f>INDEX(Directory[],MATCH(tbl_deal[[#This Row],[Index]],Directory[Index],0),MATCH('DEAL DIRECTORY'!E$5,Directory[#Headers],0))</f>
        <v/>
      </c>
      <c r="F373" s="129" t="str">
        <f>INDEX(Directory[],MATCH(tbl_deal[[#This Row],[Index]],Directory[Index],0),MATCH('DEAL DIRECTORY'!F$5,Directory[#Headers],0))</f>
        <v/>
      </c>
      <c r="G373" s="129" t="str">
        <f>INDEX(Directory[],MATCH(tbl_deal[[#This Row],[Index]],Directory[Index],0),MATCH('DEAL DIRECTORY'!G$5,Directory[#Headers],0))</f>
        <v>Bluesea Tap</v>
      </c>
      <c r="H373" s="135" t="str">
        <f>IF(tbl_deal[[#This Row],[FolderPath]]="","",HYPERLINK(tbl_deal[[#This Row],[FolderPath]],"📂"))</f>
        <v/>
      </c>
      <c r="I373" s="129" t="str">
        <f>INDEX(Directory[],MATCH(tbl_deal[[#This Row],[Index]],Directory[Index],0),MATCH('DEAL DIRECTORY'!I$5,Directory[#Headers],0))</f>
        <v>JBR</v>
      </c>
      <c r="J373" s="129" t="str">
        <f>INDEX(Directory[],MATCH(tbl_deal[[#This Row],[Index]],Directory[Index],0),MATCH('DEAL DIRECTORY'!J$5,Directory[#Headers],0))</f>
        <v>n/a</v>
      </c>
      <c r="K373" s="129" t="str">
        <f>INDEX(Directory[],MATCH(tbl_deal[[#This Row],[Index]],Directory[Index],0),MATCH('DEAL DIRECTORY'!K$5,Directory[#Headers],0))</f>
        <v>n/a</v>
      </c>
      <c r="L373" s="129">
        <f>INDEX(Directory[],MATCH(tbl_deal[[#This Row],[Index]],Directory[Index],0),MATCH('DEAL DIRECTORY'!L$5,Directory[#Headers],0))</f>
        <v>2</v>
      </c>
      <c r="M373" s="129" t="str">
        <f>INDEX(Directory[],MATCH(tbl_deal[[#This Row],[Index]],Directory[Index],0),MATCH('DEAL DIRECTORY'!M$5,Directory[#Headers],0))</f>
        <v>柳州东通*</v>
      </c>
      <c r="N373" s="129" t="str">
        <f>INDEX(Directory[],MATCH(tbl_deal[[#This Row],[Index]],Directory[Index],0),MATCH('DEAL DIRECTORY'!N$5,Directory[#Headers],0))</f>
        <v>--/--/--</v>
      </c>
      <c r="O373" s="129" t="str">
        <f>INDEX(Directory[],MATCH(tbl_deal[[#This Row],[Index]],Directory[Index],0),MATCH('DEAL DIRECTORY'!O$5,Directory[#Headers],0))</f>
        <v>USD</v>
      </c>
      <c r="P373" s="129">
        <f>INDEX(Directory[],MATCH(tbl_deal[[#This Row],[Index]],Directory[Index],0),MATCH('DEAL DIRECTORY'!P$5,Directory[#Headers],0))</f>
        <v>0.4</v>
      </c>
      <c r="Q373" s="129" t="str">
        <f>INDEX(Directory[],MATCH(tbl_deal[[#This Row],[Index]],Directory[Index],0),MATCH('DEAL DIRECTORY'!Q$5,Directory[#Headers],0))</f>
        <v>2.9</v>
      </c>
      <c r="R373" s="129" t="str">
        <f>INDEX(Directory[],MATCH(tbl_deal[[#This Row],[Index]],Directory[Index],0),MATCH('DEAL DIRECTORY'!R$5,Directory[#Headers],0))</f>
        <v>7%</v>
      </c>
      <c r="S373" s="129" t="str">
        <f>INDEX(Directory[],MATCH(tbl_deal[[#This Row],[Index]],Directory[Index],0),MATCH('DEAL DIRECTORY'!S$5,Directory[#Headers],0))</f>
        <v>--</v>
      </c>
      <c r="T373" s="129" t="str">
        <f>INDEX(Directory[],MATCH(tbl_deal[[#This Row],[Index]],Directory[Index],0),MATCH('DEAL DIRECTORY'!T$5,Directory[#Headers],0))</f>
        <v>n/a</v>
      </c>
      <c r="U373" s="129" t="str">
        <f>INDEX(Directory[],MATCH(tbl_deal[[#This Row],[Index]],Directory[Index],0),MATCH('DEAL DIRECTORY'!U$5,Directory[#Headers],0))</f>
        <v>--</v>
      </c>
      <c r="V373" s="131">
        <f>INDEX(Directory[],MATCH(tbl_deal[[#This Row],[Index]],Directory[Index],0),MATCH('DEAL DIRECTORY'!V$5,Directory[#Headers],0))</f>
        <v>0</v>
      </c>
      <c r="W373" s="129" t="str">
        <f>INDEX(Directory[],MATCH(tbl_deal[[#This Row],[Index]],Directory[Index],0),MATCH('DEAL DIRECTORY'!W$5,Directory[#Headers],0))</f>
        <v>直发</v>
      </c>
      <c r="X373" s="129" t="str">
        <f>INDEX(Directory[],MATCH(tbl_deal[[#This Row],[Index]],Directory[Index],0),MATCH('DEAL DIRECTORY'!X$5,Directory[#Headers],0))</f>
        <v>--</v>
      </c>
      <c r="Y373" s="129" t="str">
        <f>INDEX(Directory[],MATCH(tbl_deal[[#This Row],[Index]],Directory[Index],0),MATCH('DEAL DIRECTORY'!Y$5,Directory[#Headers],0))</f>
        <v>港交所</v>
      </c>
      <c r="Z373" s="129" t="str">
        <f>INDEX(Directory[],MATCH(tbl_deal[[#This Row],[Index]],Directory[Index],0),MATCH('DEAL DIRECTORY'!Z$5,Directory[#Headers],0))</f>
        <v/>
      </c>
      <c r="AA373" s="129" t="str">
        <f>INDEX(Directory[],MATCH(tbl_deal[[#This Row],[Index]],Directory[Index],0),MATCH('DEAL DIRECTORY'!AA$5,Directory[#Headers],0))</f>
        <v>增发</v>
      </c>
      <c r="AB373" s="129" t="str">
        <f>INDEX(Directory[],MATCH(tbl_deal[[#This Row],[Index]],Directory[Index],0),MATCH('DEAL DIRECTORY'!AB$5,Directory[#Headers],0))</f>
        <v>BISL,港分</v>
      </c>
      <c r="AC373" s="129" t="str">
        <f>INDEX(Directory[],MATCH(tbl_deal[[#This Row],[Index]],Directory[Index],0),MATCH('DEAL DIRECTORY'!AC$5,Directory[#Headers],0))</f>
        <v>--</v>
      </c>
      <c r="AD373" s="129" t="str">
        <f>INDEX(Directory[],MATCH(tbl_deal[[#This Row],[Index]],Directory[Index],0),MATCH('DEAL DIRECTORY'!AD$5,Directory[#Headers],0))</f>
        <v>--</v>
      </c>
      <c r="AE373" s="129" t="str">
        <f>INDEX(Directory[],MATCH(tbl_deal[[#This Row],[Index]],Directory[Index],0),MATCH('DEAL DIRECTORY'!AE$5,Directory[#Headers],0))</f>
        <v>--</v>
      </c>
      <c r="AF373" s="129" t="str">
        <f>INDEX(Directory[],MATCH(tbl_deal[[#This Row],[Index]],Directory[Index],0),MATCH('DEAL DIRECTORY'!AF$5,Directory[#Headers],0))</f>
        <v>N</v>
      </c>
      <c r="AG373" s="129" t="str">
        <f>INDEX(Directory[],MATCH(tbl_deal[[#This Row],[Index]],Directory[Index],0),MATCH('DEAL DIRECTORY'!AG$5,Directory[#Headers],0))</f>
        <v>柳州东通投资发展有限公司</v>
      </c>
      <c r="AH373" s="129" t="str">
        <f>INDEX(Directory[],MATCH(tbl_deal[[#This Row],[Index]],Directory[Index],0),MATCH('DEAL DIRECTORY'!AH$5,Directory[#Headers],0))</f>
        <v>n/a</v>
      </c>
      <c r="AI373" s="129" t="str">
        <f>INDEX(Directory[],MATCH(tbl_deal[[#This Row],[Index]],Directory[Index],0),MATCH('DEAL DIRECTORY'!AI$5,Directory[#Headers],0))</f>
        <v>n/a</v>
      </c>
      <c r="AJ373" s="129" t="str">
        <f>INDEX(Directory[],MATCH(tbl_deal[[#This Row],[Index]],Directory[Index],0),MATCH('DEAL DIRECTORY'!AJ$5,Directory[#Headers],0))</f>
        <v>广西</v>
      </c>
      <c r="AK373" s="129" t="str">
        <f>INDEX(Directory[],MATCH(tbl_deal[[#This Row],[Index]],Directory[Index],0),MATCH('DEAL DIRECTORY'!AK$5,Directory[#Headers],0))</f>
        <v>柳州市</v>
      </c>
      <c r="AL373" s="129" t="str">
        <f>INDEX(Directory[],MATCH(tbl_deal[[#This Row],[Index]],Directory[Index],0),MATCH('DEAL DIRECTORY'!AL$5,Directory[#Headers],0))</f>
        <v>--</v>
      </c>
      <c r="AM373" s="129" t="str">
        <f>INDEX(Directory[],MATCH(tbl_deal[[#This Row],[Index]],Directory[Index],0),MATCH('DEAL DIRECTORY'!AM$5,Directory[#Headers],0))</f>
        <v>--</v>
      </c>
      <c r="AN373" s="129" t="str">
        <f>INDEX(Directory[],MATCH(tbl_deal[[#This Row],[Index]],Directory[Index],0),MATCH('DEAL DIRECTORY'!AN$5,Directory[#Headers],0))</f>
        <v>--</v>
      </c>
      <c r="AO373" s="132">
        <f>IF(ISBLANK(INDEX(Directory[],MATCH(tbl_deal[[#This Row],[Index]],Directory[Index],0),MATCH('DEAL DIRECTORY'!AO$5,Directory[#Headers],0))),"--",INDEX(Directory[],MATCH(tbl_deal[[#This Row],[Index]],Directory[Index],0),MATCH('DEAL DIRECTORY'!AO$5,Directory[#Headers],0)))</f>
        <v>0</v>
      </c>
      <c r="AP373" s="129">
        <f>INDEX(Directory[],MATCH(tbl_deal[[#This Row],[Index]],Directory[Index],0),MATCH('DEAL DIRECTORY'!AP$5,Directory[#Headers],0))</f>
        <v>0.4</v>
      </c>
      <c r="AQ373" s="129">
        <f>INDEX(Directory[],MATCH(tbl_deal[[#This Row],[Index]],Directory[Index],0),MATCH('DEAL DIRECTORY'!AQ$5,Directory[#Headers],0))</f>
        <v>2.7519999999999998</v>
      </c>
      <c r="AR373" s="129">
        <f>INDEX(Directory[],MATCH(tbl_deal[[#This Row],[Index]],Directory[Index],0),MATCH('DEAL DIRECTORY'!AR$5,Directory[#Headers],0))</f>
        <v>3.125</v>
      </c>
      <c r="AS373" s="129" t="str">
        <f>INDEX(Directory[],MATCH(tbl_deal[[#This Row],[Index]],Directory[Index],0),MATCH('DEAL DIRECTORY'!AS$5,Directory[#Headers],0))</f>
        <v>地方国企</v>
      </c>
      <c r="AT373" s="129" t="str">
        <f>INDEX(Directory[],MATCH(tbl_deal[[#This Row],[Index]],Directory[Index],0),MATCH('DEAL DIRECTORY'!AT$5,Directory[#Headers],0))</f>
        <v>地方平台</v>
      </c>
      <c r="AU373" s="129" t="str">
        <f>INDEX(Directory[],MATCH(tbl_deal[[#This Row],[Index]],Directory[Index],0),MATCH('DEAL DIRECTORY'!AU$5,Directory[#Headers],0))</f>
        <v>基建</v>
      </c>
      <c r="AV373" s="129" t="str">
        <f>INDEX(Directory[],MATCH(tbl_deal[[#This Row],[Index]],Directory[Index],0),MATCH('DEAL DIRECTORY'!AV$5,Directory[#Headers],0))</f>
        <v>直发</v>
      </c>
      <c r="AW373" s="129" t="str">
        <f>INDEX(Directory[],MATCH(tbl_deal[[#This Row],[Index]],Directory[Index],0),MATCH('DEAL DIRECTORY'!AW$5,Directory[#Headers],0))</f>
        <v>无评级</v>
      </c>
      <c r="AX373" s="129" t="str">
        <f>INDEX(Directory[],MATCH(tbl_deal[[#This Row],[Index]],Directory[Index],0),MATCH('DEAL DIRECTORY'!AX$5,Directory[#Headers],0))</f>
        <v>≤2亿</v>
      </c>
      <c r="AY373" s="133" t="str">
        <f>INDEX(Directory[],MATCH(tbl_deal[[#This Row],[Index]],Directory[Index],0),MATCH('DEAL DIRECTORY'!AY$5,Directory[#Headers],0))</f>
        <v>19年</v>
      </c>
      <c r="AZ373" s="129" t="str">
        <f>INDEX(Directory[],MATCH(tbl_deal[[#This Row],[Index]],Directory[Index],0),MATCH('DEAL DIRECTORY'!AZ$5,Directory[#Headers],0))</f>
        <v>Q2</v>
      </c>
      <c r="BA373" s="129" t="str">
        <f>INDEX(Directory[],MATCH(tbl_deal[[#This Row],[Index]],Directory[Index],0),MATCH('DEAL DIRECTORY'!BA$5,Directory[#Headers],0))</f>
        <v>06月</v>
      </c>
      <c r="BB373" s="129" t="str">
        <f>INDEX(Directory[],MATCH(tbl_deal[[#This Row],[Index]],Directory[Index],0),MATCH('DEAL DIRECTORY'!BB$5,Directory[#Headers],0))</f>
        <v>SOE Creds</v>
      </c>
      <c r="BC373" s="129" t="str">
        <f>INDEX(Directory[],MATCH(tbl_deal[[#This Row],[Index]],Directory[Index],0),MATCH('DEAL DIRECTORY'!BC$5,Directory[#Headers],0))</f>
        <v>LIUZHOU DONGTONG INVESTMENT DEVELOPMENT CO LTD</v>
      </c>
      <c r="BD373" s="129" t="str">
        <f>INDEX(Directory[],MATCH(tbl_deal[[#This Row],[Index]],Directory[Index],0),MATCH('DEAL DIRECTORY'!BD$5,Directory[#Headers],0))</f>
        <v>XS2021989962</v>
      </c>
      <c r="BE373" s="137" t="str">
        <f>INDEX(Directory[],MATCH(tbl_deal[[#This Row],[Index]],Directory[Index],0),MATCH('DEAL DIRECTORY'!BE$5,Directory[#Headers],0))</f>
        <v>19年06月</v>
      </c>
      <c r="BF373" s="137" t="str">
        <f>INDEX(Directory[],MATCH(tbl_deal[[#This Row],[Index]],Directory[Index],0),MATCH('DEAL DIRECTORY'!BF$5,Directory[#Headers],0))</f>
        <v>柳州东通</v>
      </c>
      <c r="BG373" s="137" t="str">
        <f>INDEX(Directory[],MATCH(tbl_deal[[#This Row],[Index]],Directory[Index],0),MATCH('DEAL DIRECTORY'!BG$5,Directory[#Headers],0))</f>
        <v>--/--/--</v>
      </c>
      <c r="BH373" s="137" t="str">
        <f>INDEX(Directory[],MATCH(tbl_deal[[#This Row],[Index]],Directory[Index],0),MATCH('DEAL DIRECTORY'!BH$5,Directory[#Headers],0))</f>
        <v>高级债</v>
      </c>
      <c r="BI373" s="137" t="str">
        <f>INDEX(Directory[],MATCH(tbl_deal[[#This Row],[Index]],Directory[Index],0),MATCH('DEAL DIRECTORY'!BI$5,Directory[#Headers],0))</f>
        <v>增发4000万美元</v>
      </c>
      <c r="BJ373" s="137" t="str">
        <f>INDEX(Directory[],MATCH(tbl_deal[[#This Row],[Index]],Directory[Index],0),MATCH('DEAL DIRECTORY'!BJ$5,Directory[#Headers],0))</f>
        <v>2.9年</v>
      </c>
      <c r="BK373" s="137" t="str">
        <f>INDEX(Directory[],MATCH(tbl_deal[[#This Row],[Index]],Directory[Index],0),MATCH('DEAL DIRECTORY'!BK$5,Directory[#Headers],0))</f>
        <v>7%</v>
      </c>
      <c r="BL373" s="137" t="str">
        <f>INDEX(Directory[],MATCH(tbl_deal[[#This Row],[Index]],Directory[Index],0),MATCH('DEAL DIRECTORY'!BL$5,Directory[#Headers],0))</f>
        <v>账簿管理人</v>
      </c>
      <c r="BM373" s="129" t="str">
        <f>INDEX(Directory[],MATCH(tbl_deal[[#This Row],[Index]],Directory[Index],0),MATCH('DEAL DIRECTORY'!BM$5,Directory[#Headers],0))</f>
        <v/>
      </c>
      <c r="BN373" s="4"/>
      <c r="BO373" s="4"/>
      <c r="BP373" s="4"/>
    </row>
    <row r="374" spans="3:68" ht="20.25" customHeight="1" x14ac:dyDescent="0.25">
      <c r="C374" s="129">
        <f>Directory[[#This Row],[Index]]</f>
        <v>97</v>
      </c>
      <c r="D374" s="130">
        <f>INDEX(Directory[],MATCH(tbl_deal[[#This Row],[Index]],Directory[Index],0),MATCH('DEAL DIRECTORY'!D$5,Directory[#Headers],0))</f>
        <v>43640</v>
      </c>
      <c r="E374" s="129" t="str">
        <f>INDEX(Directory[],MATCH(tbl_deal[[#This Row],[Index]],Directory[Index],0),MATCH('DEAL DIRECTORY'!E$5,Directory[#Headers],0))</f>
        <v/>
      </c>
      <c r="F374" s="129" t="str">
        <f>INDEX(Directory[],MATCH(tbl_deal[[#This Row],[Index]],Directory[Index],0),MATCH('DEAL DIRECTORY'!F$5,Directory[#Headers],0))</f>
        <v/>
      </c>
      <c r="G374" s="129" t="str">
        <f>INDEX(Directory[],MATCH(tbl_deal[[#This Row],[Index]],Directory[Index],0),MATCH('DEAL DIRECTORY'!G$5,Directory[#Headers],0))</f>
        <v>Tavor XII Tap</v>
      </c>
      <c r="H374" s="135" t="str">
        <f>IF(tbl_deal[[#This Row],[FolderPath]]="","",HYPERLINK(tbl_deal[[#This Row],[FolderPath]],"📂"))</f>
        <v/>
      </c>
      <c r="I374" s="129" t="str">
        <f>INDEX(Directory[],MATCH(tbl_deal[[#This Row],[Index]],Directory[Index],0),MATCH('DEAL DIRECTORY'!I$5,Directory[#Headers],0))</f>
        <v>JBR</v>
      </c>
      <c r="J374" s="129" t="str">
        <f>INDEX(Directory[],MATCH(tbl_deal[[#This Row],[Index]],Directory[Index],0),MATCH('DEAL DIRECTORY'!J$5,Directory[#Headers],0))</f>
        <v>n/a</v>
      </c>
      <c r="K374" s="129" t="str">
        <f>INDEX(Directory[],MATCH(tbl_deal[[#This Row],[Index]],Directory[Index],0),MATCH('DEAL DIRECTORY'!K$5,Directory[#Headers],0))</f>
        <v>n/a</v>
      </c>
      <c r="L374" s="129">
        <f>INDEX(Directory[],MATCH(tbl_deal[[#This Row],[Index]],Directory[Index],0),MATCH('DEAL DIRECTORY'!L$5,Directory[#Headers],0))</f>
        <v>1</v>
      </c>
      <c r="M374" s="129" t="str">
        <f>INDEX(Directory[],MATCH(tbl_deal[[#This Row],[Index]],Directory[Index],0),MATCH('DEAL DIRECTORY'!M$5,Directory[#Headers],0))</f>
        <v>佳兆业*</v>
      </c>
      <c r="N374" s="129" t="str">
        <f>INDEX(Directory[],MATCH(tbl_deal[[#This Row],[Index]],Directory[Index],0),MATCH('DEAL DIRECTORY'!N$5,Directory[#Headers],0))</f>
        <v>B2/--/B</v>
      </c>
      <c r="O374" s="129" t="str">
        <f>INDEX(Directory[],MATCH(tbl_deal[[#This Row],[Index]],Directory[Index],0),MATCH('DEAL DIRECTORY'!O$5,Directory[#Headers],0))</f>
        <v>USD</v>
      </c>
      <c r="P374" s="129">
        <f>INDEX(Directory[],MATCH(tbl_deal[[#This Row],[Index]],Directory[Index],0),MATCH('DEAL DIRECTORY'!P$5,Directory[#Headers],0))</f>
        <v>3</v>
      </c>
      <c r="Q374" s="129" t="str">
        <f>INDEX(Directory[],MATCH(tbl_deal[[#This Row],[Index]],Directory[Index],0),MATCH('DEAL DIRECTORY'!Q$5,Directory[#Headers],0))</f>
        <v>3.7</v>
      </c>
      <c r="R374" s="129" t="str">
        <f>INDEX(Directory[],MATCH(tbl_deal[[#This Row],[Index]],Directory[Index],0),MATCH('DEAL DIRECTORY'!R$5,Directory[#Headers],0))</f>
        <v>11.5%</v>
      </c>
      <c r="S374" s="129" t="str">
        <f>INDEX(Directory[],MATCH(tbl_deal[[#This Row],[Index]],Directory[Index],0),MATCH('DEAL DIRECTORY'!S$5,Directory[#Headers],0))</f>
        <v>--</v>
      </c>
      <c r="T374" s="129" t="str">
        <f>INDEX(Directory[],MATCH(tbl_deal[[#This Row],[Index]],Directory[Index],0),MATCH('DEAL DIRECTORY'!T$5,Directory[#Headers],0))</f>
        <v>n/a</v>
      </c>
      <c r="U374" s="129" t="str">
        <f>INDEX(Directory[],MATCH(tbl_deal[[#This Row],[Index]],Directory[Index],0),MATCH('DEAL DIRECTORY'!U$5,Directory[#Headers],0))</f>
        <v>--</v>
      </c>
      <c r="V374" s="131">
        <f>INDEX(Directory[],MATCH(tbl_deal[[#This Row],[Index]],Directory[Index],0),MATCH('DEAL DIRECTORY'!V$5,Directory[#Headers],0))</f>
        <v>0</v>
      </c>
      <c r="W374" s="129" t="str">
        <f>INDEX(Directory[],MATCH(tbl_deal[[#This Row],[Index]],Directory[Index],0),MATCH('DEAL DIRECTORY'!W$5,Directory[#Headers],0))</f>
        <v>直发(红筹)</v>
      </c>
      <c r="X374" s="129" t="str">
        <f>INDEX(Directory[],MATCH(tbl_deal[[#This Row],[Index]],Directory[Index],0),MATCH('DEAL DIRECTORY'!X$5,Directory[#Headers],0))</f>
        <v>--</v>
      </c>
      <c r="Y374" s="129" t="str">
        <f>INDEX(Directory[],MATCH(tbl_deal[[#This Row],[Index]],Directory[Index],0),MATCH('DEAL DIRECTORY'!Y$5,Directory[#Headers],0))</f>
        <v>--</v>
      </c>
      <c r="Z374" s="129" t="str">
        <f>INDEX(Directory[],MATCH(tbl_deal[[#This Row],[Index]],Directory[Index],0),MATCH('DEAL DIRECTORY'!Z$5,Directory[#Headers],0))</f>
        <v/>
      </c>
      <c r="AA374" s="129" t="str">
        <f>INDEX(Directory[],MATCH(tbl_deal[[#This Row],[Index]],Directory[Index],0),MATCH('DEAL DIRECTORY'!AA$5,Directory[#Headers],0))</f>
        <v>增发</v>
      </c>
      <c r="AB374" s="129" t="str">
        <f>INDEX(Directory[],MATCH(tbl_deal[[#This Row],[Index]],Directory[Index],0),MATCH('DEAL DIRECTORY'!AB$5,Directory[#Headers],0))</f>
        <v>BISL,港分</v>
      </c>
      <c r="AC374" s="129" t="str">
        <f>INDEX(Directory[],MATCH(tbl_deal[[#This Row],[Index]],Directory[Index],0),MATCH('DEAL DIRECTORY'!AC$5,Directory[#Headers],0))</f>
        <v>--</v>
      </c>
      <c r="AD374" s="129" t="str">
        <f>INDEX(Directory[],MATCH(tbl_deal[[#This Row],[Index]],Directory[Index],0),MATCH('DEAL DIRECTORY'!AD$5,Directory[#Headers],0))</f>
        <v>--</v>
      </c>
      <c r="AE374" s="129" t="str">
        <f>INDEX(Directory[],MATCH(tbl_deal[[#This Row],[Index]],Directory[Index],0),MATCH('DEAL DIRECTORY'!AE$5,Directory[#Headers],0))</f>
        <v>--</v>
      </c>
      <c r="AF374" s="129" t="str">
        <f>INDEX(Directory[],MATCH(tbl_deal[[#This Row],[Index]],Directory[Index],0),MATCH('DEAL DIRECTORY'!AF$5,Directory[#Headers],0))</f>
        <v>N</v>
      </c>
      <c r="AG374" s="129" t="str">
        <f>INDEX(Directory[],MATCH(tbl_deal[[#This Row],[Index]],Directory[Index],0),MATCH('DEAL DIRECTORY'!AG$5,Directory[#Headers],0))</f>
        <v>佳兆业集团控股有限公司</v>
      </c>
      <c r="AH374" s="129" t="str">
        <f>INDEX(Directory[],MATCH(tbl_deal[[#This Row],[Index]],Directory[Index],0),MATCH('DEAL DIRECTORY'!AH$5,Directory[#Headers],0))</f>
        <v>n/a</v>
      </c>
      <c r="AI374" s="129" t="str">
        <f>INDEX(Directory[],MATCH(tbl_deal[[#This Row],[Index]],Directory[Index],0),MATCH('DEAL DIRECTORY'!AI$5,Directory[#Headers],0))</f>
        <v>n/a</v>
      </c>
      <c r="AJ374" s="129" t="str">
        <f>INDEX(Directory[],MATCH(tbl_deal[[#This Row],[Index]],Directory[Index],0),MATCH('DEAL DIRECTORY'!AJ$5,Directory[#Headers],0))</f>
        <v>广东</v>
      </c>
      <c r="AK374" s="129" t="str">
        <f>INDEX(Directory[],MATCH(tbl_deal[[#This Row],[Index]],Directory[Index],0),MATCH('DEAL DIRECTORY'!AK$5,Directory[#Headers],0))</f>
        <v>深圳市</v>
      </c>
      <c r="AL374" s="129" t="str">
        <f>INDEX(Directory[],MATCH(tbl_deal[[#This Row],[Index]],Directory[Index],0),MATCH('DEAL DIRECTORY'!AL$5,Directory[#Headers],0))</f>
        <v>--</v>
      </c>
      <c r="AM374" s="129" t="str">
        <f>INDEX(Directory[],MATCH(tbl_deal[[#This Row],[Index]],Directory[Index],0),MATCH('DEAL DIRECTORY'!AM$5,Directory[#Headers],0))</f>
        <v>--</v>
      </c>
      <c r="AN374" s="129" t="str">
        <f>INDEX(Directory[],MATCH(tbl_deal[[#This Row],[Index]],Directory[Index],0),MATCH('DEAL DIRECTORY'!AN$5,Directory[#Headers],0))</f>
        <v>--</v>
      </c>
      <c r="AO374" s="132">
        <f>IF(ISBLANK(INDEX(Directory[],MATCH(tbl_deal[[#This Row],[Index]],Directory[Index],0),MATCH('DEAL DIRECTORY'!AO$5,Directory[#Headers],0))),"--",INDEX(Directory[],MATCH(tbl_deal[[#This Row],[Index]],Directory[Index],0),MATCH('DEAL DIRECTORY'!AO$5,Directory[#Headers],0)))</f>
        <v>50000</v>
      </c>
      <c r="AP374" s="129">
        <f>INDEX(Directory[],MATCH(tbl_deal[[#This Row],[Index]],Directory[Index],0),MATCH('DEAL DIRECTORY'!AP$5,Directory[#Headers],0))</f>
        <v>3</v>
      </c>
      <c r="AQ374" s="129">
        <f>INDEX(Directory[],MATCH(tbl_deal[[#This Row],[Index]],Directory[Index],0),MATCH('DEAL DIRECTORY'!AQ$5,Directory[#Headers],0))</f>
        <v>20.719000000000001</v>
      </c>
      <c r="AR374" s="129">
        <f>INDEX(Directory[],MATCH(tbl_deal[[#This Row],[Index]],Directory[Index],0),MATCH('DEAL DIRECTORY'!AR$5,Directory[#Headers],0))</f>
        <v>23.437999999999999</v>
      </c>
      <c r="AS374" s="129" t="str">
        <f>INDEX(Directory[],MATCH(tbl_deal[[#This Row],[Index]],Directory[Index],0),MATCH('DEAL DIRECTORY'!AS$5,Directory[#Headers],0))</f>
        <v>民企</v>
      </c>
      <c r="AT374" s="129" t="str">
        <f>INDEX(Directory[],MATCH(tbl_deal[[#This Row],[Index]],Directory[Index],0),MATCH('DEAL DIRECTORY'!AT$5,Directory[#Headers],0))</f>
        <v>房地产</v>
      </c>
      <c r="AU374" s="129" t="str">
        <f>INDEX(Directory[],MATCH(tbl_deal[[#This Row],[Index]],Directory[Index],0),MATCH('DEAL DIRECTORY'!AU$5,Directory[#Headers],0))</f>
        <v>--</v>
      </c>
      <c r="AV374" s="129" t="str">
        <f>INDEX(Directory[],MATCH(tbl_deal[[#This Row],[Index]],Directory[Index],0),MATCH('DEAL DIRECTORY'!AV$5,Directory[#Headers],0))</f>
        <v>红筹</v>
      </c>
      <c r="AW374" s="129" t="str">
        <f>INDEX(Directory[],MATCH(tbl_deal[[#This Row],[Index]],Directory[Index],0),MATCH('DEAL DIRECTORY'!AW$5,Directory[#Headers],0))</f>
        <v>高收益</v>
      </c>
      <c r="AX374" s="129" t="str">
        <f>INDEX(Directory[],MATCH(tbl_deal[[#This Row],[Index]],Directory[Index],0),MATCH('DEAL DIRECTORY'!AX$5,Directory[#Headers],0))</f>
        <v>2-3亿</v>
      </c>
      <c r="AY374" s="133" t="str">
        <f>INDEX(Directory[],MATCH(tbl_deal[[#This Row],[Index]],Directory[Index],0),MATCH('DEAL DIRECTORY'!AY$5,Directory[#Headers],0))</f>
        <v>19年</v>
      </c>
      <c r="AZ374" s="129" t="str">
        <f>INDEX(Directory[],MATCH(tbl_deal[[#This Row],[Index]],Directory[Index],0),MATCH('DEAL DIRECTORY'!AZ$5,Directory[#Headers],0))</f>
        <v>Q2</v>
      </c>
      <c r="BA374" s="129" t="str">
        <f>INDEX(Directory[],MATCH(tbl_deal[[#This Row],[Index]],Directory[Index],0),MATCH('DEAL DIRECTORY'!BA$5,Directory[#Headers],0))</f>
        <v>06月</v>
      </c>
      <c r="BB374" s="129" t="str">
        <f>INDEX(Directory[],MATCH(tbl_deal[[#This Row],[Index]],Directory[Index],0),MATCH('DEAL DIRECTORY'!BB$5,Directory[#Headers],0))</f>
        <v>--</v>
      </c>
      <c r="BC374" s="129" t="str">
        <f>INDEX(Directory[],MATCH(tbl_deal[[#This Row],[Index]],Directory[Index],0),MATCH('DEAL DIRECTORY'!BC$5,Directory[#Headers],0))</f>
        <v>KAISA GROUP HOLDINGS LTD</v>
      </c>
      <c r="BD374" s="129" t="str">
        <f>INDEX(Directory[],MATCH(tbl_deal[[#This Row],[Index]],Directory[Index],0),MATCH('DEAL DIRECTORY'!BD$5,Directory[#Headers],0))</f>
        <v>XS2002235518</v>
      </c>
      <c r="BE374" s="137" t="str">
        <f>INDEX(Directory[],MATCH(tbl_deal[[#This Row],[Index]],Directory[Index],0),MATCH('DEAL DIRECTORY'!BE$5,Directory[#Headers],0))</f>
        <v>19年06月</v>
      </c>
      <c r="BF374" s="137" t="str">
        <f>INDEX(Directory[],MATCH(tbl_deal[[#This Row],[Index]],Directory[Index],0),MATCH('DEAL DIRECTORY'!BF$5,Directory[#Headers],0))</f>
        <v>佳兆业</v>
      </c>
      <c r="BG374" s="137" t="str">
        <f>INDEX(Directory[],MATCH(tbl_deal[[#This Row],[Index]],Directory[Index],0),MATCH('DEAL DIRECTORY'!BG$5,Directory[#Headers],0))</f>
        <v>B2/--/B</v>
      </c>
      <c r="BH374" s="137" t="str">
        <f>INDEX(Directory[],MATCH(tbl_deal[[#This Row],[Index]],Directory[Index],0),MATCH('DEAL DIRECTORY'!BH$5,Directory[#Headers],0))</f>
        <v>高级债</v>
      </c>
      <c r="BI374" s="137" t="str">
        <f>INDEX(Directory[],MATCH(tbl_deal[[#This Row],[Index]],Directory[Index],0),MATCH('DEAL DIRECTORY'!BI$5,Directory[#Headers],0))</f>
        <v>增发3亿美元</v>
      </c>
      <c r="BJ374" s="137" t="str">
        <f>INDEX(Directory[],MATCH(tbl_deal[[#This Row],[Index]],Directory[Index],0),MATCH('DEAL DIRECTORY'!BJ$5,Directory[#Headers],0))</f>
        <v>3.7年</v>
      </c>
      <c r="BK374" s="137" t="str">
        <f>INDEX(Directory[],MATCH(tbl_deal[[#This Row],[Index]],Directory[Index],0),MATCH('DEAL DIRECTORY'!BK$5,Directory[#Headers],0))</f>
        <v>11.5%</v>
      </c>
      <c r="BL374" s="137" t="str">
        <f>INDEX(Directory[],MATCH(tbl_deal[[#This Row],[Index]],Directory[Index],0),MATCH('DEAL DIRECTORY'!BL$5,Directory[#Headers],0))</f>
        <v>账簿管理人</v>
      </c>
      <c r="BM374" s="129" t="str">
        <f>INDEX(Directory[],MATCH(tbl_deal[[#This Row],[Index]],Directory[Index],0),MATCH('DEAL DIRECTORY'!BM$5,Directory[#Headers],0))</f>
        <v/>
      </c>
      <c r="BN374" s="4"/>
      <c r="BO374" s="4"/>
      <c r="BP374" s="4"/>
    </row>
    <row r="375" spans="3:68" ht="20.25" customHeight="1" x14ac:dyDescent="0.25">
      <c r="C375" s="129">
        <f>Directory[[#This Row],[Index]]</f>
        <v>96</v>
      </c>
      <c r="D375" s="130">
        <f>INDEX(Directory[],MATCH(tbl_deal[[#This Row],[Index]],Directory[Index],0),MATCH('DEAL DIRECTORY'!D$5,Directory[#Headers],0))</f>
        <v>43640</v>
      </c>
      <c r="E375" s="129" t="str">
        <f>INDEX(Directory[],MATCH(tbl_deal[[#This Row],[Index]],Directory[Index],0),MATCH('DEAL DIRECTORY'!E$5,Directory[#Headers],0))</f>
        <v/>
      </c>
      <c r="F375" s="129" t="str">
        <f>INDEX(Directory[],MATCH(tbl_deal[[#This Row],[Index]],Directory[Index],0),MATCH('DEAL DIRECTORY'!F$5,Directory[#Headers],0))</f>
        <v/>
      </c>
      <c r="G375" s="129" t="str">
        <f>INDEX(Directory[],MATCH(tbl_deal[[#This Row],[Index]],Directory[Index],0),MATCH('DEAL DIRECTORY'!G$5,Directory[#Headers],0))</f>
        <v>Tavor XII Tap</v>
      </c>
      <c r="H375" s="135" t="str">
        <f>IF(tbl_deal[[#This Row],[FolderPath]]="","",HYPERLINK(tbl_deal[[#This Row],[FolderPath]],"📂"))</f>
        <v/>
      </c>
      <c r="I375" s="129" t="str">
        <f>INDEX(Directory[],MATCH(tbl_deal[[#This Row],[Index]],Directory[Index],0),MATCH('DEAL DIRECTORY'!I$5,Directory[#Headers],0))</f>
        <v>JBR</v>
      </c>
      <c r="J375" s="129" t="str">
        <f>INDEX(Directory[],MATCH(tbl_deal[[#This Row],[Index]],Directory[Index],0),MATCH('DEAL DIRECTORY'!J$5,Directory[#Headers],0))</f>
        <v>n/a</v>
      </c>
      <c r="K375" s="129" t="str">
        <f>INDEX(Directory[],MATCH(tbl_deal[[#This Row],[Index]],Directory[Index],0),MATCH('DEAL DIRECTORY'!K$5,Directory[#Headers],0))</f>
        <v>n/a</v>
      </c>
      <c r="L375" s="129">
        <f>INDEX(Directory[],MATCH(tbl_deal[[#This Row],[Index]],Directory[Index],0),MATCH('DEAL DIRECTORY'!L$5,Directory[#Headers],0))</f>
        <v>1</v>
      </c>
      <c r="M375" s="129" t="str">
        <f>INDEX(Directory[],MATCH(tbl_deal[[#This Row],[Index]],Directory[Index],0),MATCH('DEAL DIRECTORY'!M$5,Directory[#Headers],0))</f>
        <v>佳兆业*</v>
      </c>
      <c r="N375" s="129" t="str">
        <f>INDEX(Directory[],MATCH(tbl_deal[[#This Row],[Index]],Directory[Index],0),MATCH('DEAL DIRECTORY'!N$5,Directory[#Headers],0))</f>
        <v>B2/--/--</v>
      </c>
      <c r="O375" s="129" t="str">
        <f>INDEX(Directory[],MATCH(tbl_deal[[#This Row],[Index]],Directory[Index],0),MATCH('DEAL DIRECTORY'!O$5,Directory[#Headers],0))</f>
        <v>USD</v>
      </c>
      <c r="P375" s="129">
        <f>INDEX(Directory[],MATCH(tbl_deal[[#This Row],[Index]],Directory[Index],0),MATCH('DEAL DIRECTORY'!P$5,Directory[#Headers],0))</f>
        <v>2</v>
      </c>
      <c r="Q375" s="129" t="str">
        <f>INDEX(Directory[],MATCH(tbl_deal[[#This Row],[Index]],Directory[Index],0),MATCH('DEAL DIRECTORY'!Q$5,Directory[#Headers],0))</f>
        <v>3</v>
      </c>
      <c r="R375" s="129" t="str">
        <f>INDEX(Directory[],MATCH(tbl_deal[[#This Row],[Index]],Directory[Index],0),MATCH('DEAL DIRECTORY'!R$5,Directory[#Headers],0))</f>
        <v>11.25%</v>
      </c>
      <c r="S375" s="129" t="str">
        <f>INDEX(Directory[],MATCH(tbl_deal[[#This Row],[Index]],Directory[Index],0),MATCH('DEAL DIRECTORY'!S$5,Directory[#Headers],0))</f>
        <v>--</v>
      </c>
      <c r="T375" s="129" t="str">
        <f>INDEX(Directory[],MATCH(tbl_deal[[#This Row],[Index]],Directory[Index],0),MATCH('DEAL DIRECTORY'!T$5,Directory[#Headers],0))</f>
        <v>n/a</v>
      </c>
      <c r="U375" s="129" t="str">
        <f>INDEX(Directory[],MATCH(tbl_deal[[#This Row],[Index]],Directory[Index],0),MATCH('DEAL DIRECTORY'!U$5,Directory[#Headers],0))</f>
        <v>--</v>
      </c>
      <c r="V375" s="131">
        <f>INDEX(Directory[],MATCH(tbl_deal[[#This Row],[Index]],Directory[Index],0),MATCH('DEAL DIRECTORY'!V$5,Directory[#Headers],0))</f>
        <v>0</v>
      </c>
      <c r="W375" s="129" t="str">
        <f>INDEX(Directory[],MATCH(tbl_deal[[#This Row],[Index]],Directory[Index],0),MATCH('DEAL DIRECTORY'!W$5,Directory[#Headers],0))</f>
        <v>直发(红筹)</v>
      </c>
      <c r="X375" s="129" t="str">
        <f>INDEX(Directory[],MATCH(tbl_deal[[#This Row],[Index]],Directory[Index],0),MATCH('DEAL DIRECTORY'!X$5,Directory[#Headers],0))</f>
        <v>--</v>
      </c>
      <c r="Y375" s="129" t="str">
        <f>INDEX(Directory[],MATCH(tbl_deal[[#This Row],[Index]],Directory[Index],0),MATCH('DEAL DIRECTORY'!Y$5,Directory[#Headers],0))</f>
        <v>--</v>
      </c>
      <c r="Z375" s="129" t="str">
        <f>INDEX(Directory[],MATCH(tbl_deal[[#This Row],[Index]],Directory[Index],0),MATCH('DEAL DIRECTORY'!Z$5,Directory[#Headers],0))</f>
        <v/>
      </c>
      <c r="AA375" s="129" t="str">
        <f>INDEX(Directory[],MATCH(tbl_deal[[#This Row],[Index]],Directory[Index],0),MATCH('DEAL DIRECTORY'!AA$5,Directory[#Headers],0))</f>
        <v>增发</v>
      </c>
      <c r="AB375" s="129" t="str">
        <f>INDEX(Directory[],MATCH(tbl_deal[[#This Row],[Index]],Directory[Index],0),MATCH('DEAL DIRECTORY'!AB$5,Directory[#Headers],0))</f>
        <v>BISL,港分</v>
      </c>
      <c r="AC375" s="129" t="str">
        <f>INDEX(Directory[],MATCH(tbl_deal[[#This Row],[Index]],Directory[Index],0),MATCH('DEAL DIRECTORY'!AC$5,Directory[#Headers],0))</f>
        <v>--</v>
      </c>
      <c r="AD375" s="129" t="str">
        <f>INDEX(Directory[],MATCH(tbl_deal[[#This Row],[Index]],Directory[Index],0),MATCH('DEAL DIRECTORY'!AD$5,Directory[#Headers],0))</f>
        <v>--</v>
      </c>
      <c r="AE375" s="129" t="str">
        <f>INDEX(Directory[],MATCH(tbl_deal[[#This Row],[Index]],Directory[Index],0),MATCH('DEAL DIRECTORY'!AE$5,Directory[#Headers],0))</f>
        <v>--</v>
      </c>
      <c r="AF375" s="129" t="str">
        <f>INDEX(Directory[],MATCH(tbl_deal[[#This Row],[Index]],Directory[Index],0),MATCH('DEAL DIRECTORY'!AF$5,Directory[#Headers],0))</f>
        <v>N</v>
      </c>
      <c r="AG375" s="129" t="str">
        <f>INDEX(Directory[],MATCH(tbl_deal[[#This Row],[Index]],Directory[Index],0),MATCH('DEAL DIRECTORY'!AG$5,Directory[#Headers],0))</f>
        <v>佳兆业集团控股有限公司</v>
      </c>
      <c r="AH375" s="129" t="str">
        <f>INDEX(Directory[],MATCH(tbl_deal[[#This Row],[Index]],Directory[Index],0),MATCH('DEAL DIRECTORY'!AH$5,Directory[#Headers],0))</f>
        <v>n/a</v>
      </c>
      <c r="AI375" s="129" t="str">
        <f>INDEX(Directory[],MATCH(tbl_deal[[#This Row],[Index]],Directory[Index],0),MATCH('DEAL DIRECTORY'!AI$5,Directory[#Headers],0))</f>
        <v>n/a</v>
      </c>
      <c r="AJ375" s="129" t="str">
        <f>INDEX(Directory[],MATCH(tbl_deal[[#This Row],[Index]],Directory[Index],0),MATCH('DEAL DIRECTORY'!AJ$5,Directory[#Headers],0))</f>
        <v>广东</v>
      </c>
      <c r="AK375" s="129" t="str">
        <f>INDEX(Directory[],MATCH(tbl_deal[[#This Row],[Index]],Directory[Index],0),MATCH('DEAL DIRECTORY'!AK$5,Directory[#Headers],0))</f>
        <v>深圳市</v>
      </c>
      <c r="AL375" s="129" t="str">
        <f>INDEX(Directory[],MATCH(tbl_deal[[#This Row],[Index]],Directory[Index],0),MATCH('DEAL DIRECTORY'!AL$5,Directory[#Headers],0))</f>
        <v>--</v>
      </c>
      <c r="AM375" s="129" t="str">
        <f>INDEX(Directory[],MATCH(tbl_deal[[#This Row],[Index]],Directory[Index],0),MATCH('DEAL DIRECTORY'!AM$5,Directory[#Headers],0))</f>
        <v>--</v>
      </c>
      <c r="AN375" s="129" t="str">
        <f>INDEX(Directory[],MATCH(tbl_deal[[#This Row],[Index]],Directory[Index],0),MATCH('DEAL DIRECTORY'!AN$5,Directory[#Headers],0))</f>
        <v>--</v>
      </c>
      <c r="AO375" s="132">
        <f>IF(ISBLANK(INDEX(Directory[],MATCH(tbl_deal[[#This Row],[Index]],Directory[Index],0),MATCH('DEAL DIRECTORY'!AO$5,Directory[#Headers],0))),"--",INDEX(Directory[],MATCH(tbl_deal[[#This Row],[Index]],Directory[Index],0),MATCH('DEAL DIRECTORY'!AO$5,Directory[#Headers],0)))</f>
        <v>50000</v>
      </c>
      <c r="AP375" s="129">
        <f>INDEX(Directory[],MATCH(tbl_deal[[#This Row],[Index]],Directory[Index],0),MATCH('DEAL DIRECTORY'!AP$5,Directory[#Headers],0))</f>
        <v>2</v>
      </c>
      <c r="AQ375" s="129">
        <f>INDEX(Directory[],MATCH(tbl_deal[[#This Row],[Index]],Directory[Index],0),MATCH('DEAL DIRECTORY'!AQ$5,Directory[#Headers],0))</f>
        <v>13.423</v>
      </c>
      <c r="AR375" s="129">
        <f>INDEX(Directory[],MATCH(tbl_deal[[#This Row],[Index]],Directory[Index],0),MATCH('DEAL DIRECTORY'!AR$5,Directory[#Headers],0))</f>
        <v>15.625</v>
      </c>
      <c r="AS375" s="129" t="str">
        <f>INDEX(Directory[],MATCH(tbl_deal[[#This Row],[Index]],Directory[Index],0),MATCH('DEAL DIRECTORY'!AS$5,Directory[#Headers],0))</f>
        <v>民企</v>
      </c>
      <c r="AT375" s="129" t="str">
        <f>INDEX(Directory[],MATCH(tbl_deal[[#This Row],[Index]],Directory[Index],0),MATCH('DEAL DIRECTORY'!AT$5,Directory[#Headers],0))</f>
        <v>房地产</v>
      </c>
      <c r="AU375" s="129" t="str">
        <f>INDEX(Directory[],MATCH(tbl_deal[[#This Row],[Index]],Directory[Index],0),MATCH('DEAL DIRECTORY'!AU$5,Directory[#Headers],0))</f>
        <v>--</v>
      </c>
      <c r="AV375" s="129" t="str">
        <f>INDEX(Directory[],MATCH(tbl_deal[[#This Row],[Index]],Directory[Index],0),MATCH('DEAL DIRECTORY'!AV$5,Directory[#Headers],0))</f>
        <v>红筹</v>
      </c>
      <c r="AW375" s="129" t="str">
        <f>INDEX(Directory[],MATCH(tbl_deal[[#This Row],[Index]],Directory[Index],0),MATCH('DEAL DIRECTORY'!AW$5,Directory[#Headers],0))</f>
        <v>高收益</v>
      </c>
      <c r="AX375" s="129" t="str">
        <f>INDEX(Directory[],MATCH(tbl_deal[[#This Row],[Index]],Directory[Index],0),MATCH('DEAL DIRECTORY'!AX$5,Directory[#Headers],0))</f>
        <v>≤2亿</v>
      </c>
      <c r="AY375" s="133" t="str">
        <f>INDEX(Directory[],MATCH(tbl_deal[[#This Row],[Index]],Directory[Index],0),MATCH('DEAL DIRECTORY'!AY$5,Directory[#Headers],0))</f>
        <v>19年</v>
      </c>
      <c r="AZ375" s="129" t="str">
        <f>INDEX(Directory[],MATCH(tbl_deal[[#This Row],[Index]],Directory[Index],0),MATCH('DEAL DIRECTORY'!AZ$5,Directory[#Headers],0))</f>
        <v>Q2</v>
      </c>
      <c r="BA375" s="129" t="str">
        <f>INDEX(Directory[],MATCH(tbl_deal[[#This Row],[Index]],Directory[Index],0),MATCH('DEAL DIRECTORY'!BA$5,Directory[#Headers],0))</f>
        <v>06月</v>
      </c>
      <c r="BB375" s="129" t="str">
        <f>INDEX(Directory[],MATCH(tbl_deal[[#This Row],[Index]],Directory[Index],0),MATCH('DEAL DIRECTORY'!BB$5,Directory[#Headers],0))</f>
        <v>--</v>
      </c>
      <c r="BC375" s="129" t="str">
        <f>INDEX(Directory[],MATCH(tbl_deal[[#This Row],[Index]],Directory[Index],0),MATCH('DEAL DIRECTORY'!BC$5,Directory[#Headers],0))</f>
        <v>KAISA GROUP HOLDINGS LTD</v>
      </c>
      <c r="BD375" s="129" t="str">
        <f>INDEX(Directory[],MATCH(tbl_deal[[#This Row],[Index]],Directory[Index],0),MATCH('DEAL DIRECTORY'!BD$5,Directory[#Headers],0))</f>
        <v>XS1973544700</v>
      </c>
      <c r="BE375" s="137" t="str">
        <f>INDEX(Directory[],MATCH(tbl_deal[[#This Row],[Index]],Directory[Index],0),MATCH('DEAL DIRECTORY'!BE$5,Directory[#Headers],0))</f>
        <v>19年06月</v>
      </c>
      <c r="BF375" s="137" t="str">
        <f>INDEX(Directory[],MATCH(tbl_deal[[#This Row],[Index]],Directory[Index],0),MATCH('DEAL DIRECTORY'!BF$5,Directory[#Headers],0))</f>
        <v>佳兆业</v>
      </c>
      <c r="BG375" s="137" t="str">
        <f>INDEX(Directory[],MATCH(tbl_deal[[#This Row],[Index]],Directory[Index],0),MATCH('DEAL DIRECTORY'!BG$5,Directory[#Headers],0))</f>
        <v>B2/--/--</v>
      </c>
      <c r="BH375" s="137" t="str">
        <f>INDEX(Directory[],MATCH(tbl_deal[[#This Row],[Index]],Directory[Index],0),MATCH('DEAL DIRECTORY'!BH$5,Directory[#Headers],0))</f>
        <v>高级债</v>
      </c>
      <c r="BI375" s="137" t="str">
        <f>INDEX(Directory[],MATCH(tbl_deal[[#This Row],[Index]],Directory[Index],0),MATCH('DEAL DIRECTORY'!BI$5,Directory[#Headers],0))</f>
        <v>增发2亿美元</v>
      </c>
      <c r="BJ375" s="137" t="str">
        <f>INDEX(Directory[],MATCH(tbl_deal[[#This Row],[Index]],Directory[Index],0),MATCH('DEAL DIRECTORY'!BJ$5,Directory[#Headers],0))</f>
        <v>3年</v>
      </c>
      <c r="BK375" s="137" t="str">
        <f>INDEX(Directory[],MATCH(tbl_deal[[#This Row],[Index]],Directory[Index],0),MATCH('DEAL DIRECTORY'!BK$5,Directory[#Headers],0))</f>
        <v>11.25%</v>
      </c>
      <c r="BL375" s="137" t="str">
        <f>INDEX(Directory[],MATCH(tbl_deal[[#This Row],[Index]],Directory[Index],0),MATCH('DEAL DIRECTORY'!BL$5,Directory[#Headers],0))</f>
        <v>账簿管理人</v>
      </c>
      <c r="BM375" s="129" t="str">
        <f>INDEX(Directory[],MATCH(tbl_deal[[#This Row],[Index]],Directory[Index],0),MATCH('DEAL DIRECTORY'!BM$5,Directory[#Headers],0))</f>
        <v/>
      </c>
      <c r="BN375" s="4"/>
      <c r="BO375" s="4"/>
      <c r="BP375" s="4"/>
    </row>
    <row r="376" spans="3:68" ht="20.25" customHeight="1" x14ac:dyDescent="0.25">
      <c r="C376" s="129">
        <f>Directory[[#This Row],[Index]]</f>
        <v>95</v>
      </c>
      <c r="D376" s="130">
        <f>INDEX(Directory[],MATCH(tbl_deal[[#This Row],[Index]],Directory[Index],0),MATCH('DEAL DIRECTORY'!D$5,Directory[#Headers],0))</f>
        <v>43636</v>
      </c>
      <c r="E376" s="129" t="str">
        <f>INDEX(Directory[],MATCH(tbl_deal[[#This Row],[Index]],Directory[Index],0),MATCH('DEAL DIRECTORY'!E$5,Directory[#Headers],0))</f>
        <v/>
      </c>
      <c r="F376" s="129" t="str">
        <f>INDEX(Directory[],MATCH(tbl_deal[[#This Row],[Index]],Directory[Index],0),MATCH('DEAL DIRECTORY'!F$5,Directory[#Headers],0))</f>
        <v/>
      </c>
      <c r="G376" s="129" t="str">
        <f>INDEX(Directory[],MATCH(tbl_deal[[#This Row],[Index]],Directory[Index],0),MATCH('DEAL DIRECTORY'!G$5,Directory[#Headers],0))</f>
        <v>Sail</v>
      </c>
      <c r="H376" s="135" t="str">
        <f>IF(tbl_deal[[#This Row],[FolderPath]]="","",HYPERLINK(tbl_deal[[#This Row],[FolderPath]],"📂"))</f>
        <v/>
      </c>
      <c r="I376" s="129" t="str">
        <f>INDEX(Directory[],MATCH(tbl_deal[[#This Row],[Index]],Directory[Index],0),MATCH('DEAL DIRECTORY'!I$5,Directory[#Headers],0))</f>
        <v>JBR</v>
      </c>
      <c r="J376" s="129" t="str">
        <f>INDEX(Directory[],MATCH(tbl_deal[[#This Row],[Index]],Directory[Index],0),MATCH('DEAL DIRECTORY'!J$5,Directory[#Headers],0))</f>
        <v>n/a</v>
      </c>
      <c r="K376" s="129" t="str">
        <f>INDEX(Directory[],MATCH(tbl_deal[[#This Row],[Index]],Directory[Index],0),MATCH('DEAL DIRECTORY'!K$5,Directory[#Headers],0))</f>
        <v>n/a</v>
      </c>
      <c r="L376" s="129">
        <f>INDEX(Directory[],MATCH(tbl_deal[[#This Row],[Index]],Directory[Index],0),MATCH('DEAL DIRECTORY'!L$5,Directory[#Headers],0))</f>
        <v>1</v>
      </c>
      <c r="M376" s="129" t="str">
        <f>INDEX(Directory[],MATCH(tbl_deal[[#This Row],[Index]],Directory[Index],0),MATCH('DEAL DIRECTORY'!M$5,Directory[#Headers],0))</f>
        <v>四川铁投</v>
      </c>
      <c r="N376" s="129" t="str">
        <f>INDEX(Directory[],MATCH(tbl_deal[[#This Row],[Index]],Directory[Index],0),MATCH('DEAL DIRECTORY'!N$5,Directory[#Headers],0))</f>
        <v>--/--/A-</v>
      </c>
      <c r="O376" s="129" t="str">
        <f>INDEX(Directory[],MATCH(tbl_deal[[#This Row],[Index]],Directory[Index],0),MATCH('DEAL DIRECTORY'!O$5,Directory[#Headers],0))</f>
        <v>USD</v>
      </c>
      <c r="P376" s="129">
        <f>INDEX(Directory[],MATCH(tbl_deal[[#This Row],[Index]],Directory[Index],0),MATCH('DEAL DIRECTORY'!P$5,Directory[#Headers],0))</f>
        <v>3</v>
      </c>
      <c r="Q376" s="129" t="str">
        <f>INDEX(Directory[],MATCH(tbl_deal[[#This Row],[Index]],Directory[Index],0),MATCH('DEAL DIRECTORY'!Q$5,Directory[#Headers],0))</f>
        <v>3</v>
      </c>
      <c r="R376" s="129" t="str">
        <f>INDEX(Directory[],MATCH(tbl_deal[[#This Row],[Index]],Directory[Index],0),MATCH('DEAL DIRECTORY'!R$5,Directory[#Headers],0))</f>
        <v>3.8%</v>
      </c>
      <c r="S376" s="129" t="str">
        <f>INDEX(Directory[],MATCH(tbl_deal[[#This Row],[Index]],Directory[Index],0),MATCH('DEAL DIRECTORY'!S$5,Directory[#Headers],0))</f>
        <v>--</v>
      </c>
      <c r="T376" s="129" t="str">
        <f>INDEX(Directory[],MATCH(tbl_deal[[#This Row],[Index]],Directory[Index],0),MATCH('DEAL DIRECTORY'!T$5,Directory[#Headers],0))</f>
        <v>n/a</v>
      </c>
      <c r="U376" s="129" t="str">
        <f>INDEX(Directory[],MATCH(tbl_deal[[#This Row],[Index]],Directory[Index],0),MATCH('DEAL DIRECTORY'!U$5,Directory[#Headers],0))</f>
        <v>--</v>
      </c>
      <c r="V376" s="131">
        <f>INDEX(Directory[],MATCH(tbl_deal[[#This Row],[Index]],Directory[Index],0),MATCH('DEAL DIRECTORY'!V$5,Directory[#Headers],0))</f>
        <v>0</v>
      </c>
      <c r="W376" s="129" t="str">
        <f>INDEX(Directory[],MATCH(tbl_deal[[#This Row],[Index]],Directory[Index],0),MATCH('DEAL DIRECTORY'!W$5,Directory[#Headers],0))</f>
        <v>直发</v>
      </c>
      <c r="X376" s="129" t="str">
        <f>INDEX(Directory[],MATCH(tbl_deal[[#This Row],[Index]],Directory[Index],0),MATCH('DEAL DIRECTORY'!X$5,Directory[#Headers],0))</f>
        <v>--</v>
      </c>
      <c r="Y376" s="129" t="str">
        <f>INDEX(Directory[],MATCH(tbl_deal[[#This Row],[Index]],Directory[Index],0),MATCH('DEAL DIRECTORY'!Y$5,Directory[#Headers],0))</f>
        <v>港交所</v>
      </c>
      <c r="Z376" s="129" t="str">
        <f>INDEX(Directory[],MATCH(tbl_deal[[#This Row],[Index]],Directory[Index],0),MATCH('DEAL DIRECTORY'!Z$5,Directory[#Headers],0))</f>
        <v/>
      </c>
      <c r="AA376" s="129" t="str">
        <f>INDEX(Directory[],MATCH(tbl_deal[[#This Row],[Index]],Directory[Index],0),MATCH('DEAL DIRECTORY'!AA$5,Directory[#Headers],0))</f>
        <v/>
      </c>
      <c r="AB376" s="129" t="str">
        <f>INDEX(Directory[],MATCH(tbl_deal[[#This Row],[Index]],Directory[Index],0),MATCH('DEAL DIRECTORY'!AB$5,Directory[#Headers],0))</f>
        <v>BISL,港分</v>
      </c>
      <c r="AC376" s="129" t="str">
        <f>INDEX(Directory[],MATCH(tbl_deal[[#This Row],[Index]],Directory[Index],0),MATCH('DEAL DIRECTORY'!AC$5,Directory[#Headers],0))</f>
        <v>--</v>
      </c>
      <c r="AD376" s="129" t="str">
        <f>INDEX(Directory[],MATCH(tbl_deal[[#This Row],[Index]],Directory[Index],0),MATCH('DEAL DIRECTORY'!AD$5,Directory[#Headers],0))</f>
        <v>--</v>
      </c>
      <c r="AE376" s="129" t="str">
        <f>INDEX(Directory[],MATCH(tbl_deal[[#This Row],[Index]],Directory[Index],0),MATCH('DEAL DIRECTORY'!AE$5,Directory[#Headers],0))</f>
        <v>--</v>
      </c>
      <c r="AF376" s="129" t="str">
        <f>INDEX(Directory[],MATCH(tbl_deal[[#This Row],[Index]],Directory[Index],0),MATCH('DEAL DIRECTORY'!AF$5,Directory[#Headers],0))</f>
        <v>Y</v>
      </c>
      <c r="AG376" s="129" t="str">
        <f>INDEX(Directory[],MATCH(tbl_deal[[#This Row],[Index]],Directory[Index],0),MATCH('DEAL DIRECTORY'!AG$5,Directory[#Headers],0))</f>
        <v>四川省铁路产业投资集团有限责任公司</v>
      </c>
      <c r="AH376" s="129" t="str">
        <f>INDEX(Directory[],MATCH(tbl_deal[[#This Row],[Index]],Directory[Index],0),MATCH('DEAL DIRECTORY'!AH$5,Directory[#Headers],0))</f>
        <v>n/a</v>
      </c>
      <c r="AI376" s="129" t="str">
        <f>INDEX(Directory[],MATCH(tbl_deal[[#This Row],[Index]],Directory[Index],0),MATCH('DEAL DIRECTORY'!AI$5,Directory[#Headers],0))</f>
        <v>n/a</v>
      </c>
      <c r="AJ376" s="129" t="str">
        <f>INDEX(Directory[],MATCH(tbl_deal[[#This Row],[Index]],Directory[Index],0),MATCH('DEAL DIRECTORY'!AJ$5,Directory[#Headers],0))</f>
        <v>四川</v>
      </c>
      <c r="AK376" s="129" t="str">
        <f>INDEX(Directory[],MATCH(tbl_deal[[#This Row],[Index]],Directory[Index],0),MATCH('DEAL DIRECTORY'!AK$5,Directory[#Headers],0))</f>
        <v>--</v>
      </c>
      <c r="AL376" s="129" t="str">
        <f>INDEX(Directory[],MATCH(tbl_deal[[#This Row],[Index]],Directory[Index],0),MATCH('DEAL DIRECTORY'!AL$5,Directory[#Headers],0))</f>
        <v>--</v>
      </c>
      <c r="AM376" s="129" t="str">
        <f>INDEX(Directory[],MATCH(tbl_deal[[#This Row],[Index]],Directory[Index],0),MATCH('DEAL DIRECTORY'!AM$5,Directory[#Headers],0))</f>
        <v>--</v>
      </c>
      <c r="AN376" s="129" t="str">
        <f>INDEX(Directory[],MATCH(tbl_deal[[#This Row],[Index]],Directory[Index],0),MATCH('DEAL DIRECTORY'!AN$5,Directory[#Headers],0))</f>
        <v>--</v>
      </c>
      <c r="AO376" s="132">
        <f>IF(ISBLANK(INDEX(Directory[],MATCH(tbl_deal[[#This Row],[Index]],Directory[Index],0),MATCH('DEAL DIRECTORY'!AO$5,Directory[#Headers],0))),"--",INDEX(Directory[],MATCH(tbl_deal[[#This Row],[Index]],Directory[Index],0),MATCH('DEAL DIRECTORY'!AO$5,Directory[#Headers],0)))</f>
        <v>0</v>
      </c>
      <c r="AP376" s="129">
        <f>INDEX(Directory[],MATCH(tbl_deal[[#This Row],[Index]],Directory[Index],0),MATCH('DEAL DIRECTORY'!AP$5,Directory[#Headers],0))</f>
        <v>3</v>
      </c>
      <c r="AQ376" s="129">
        <f>INDEX(Directory[],MATCH(tbl_deal[[#This Row],[Index]],Directory[Index],0),MATCH('DEAL DIRECTORY'!AQ$5,Directory[#Headers],0))</f>
        <v>20.556000000000001</v>
      </c>
      <c r="AR376" s="129">
        <f>INDEX(Directory[],MATCH(tbl_deal[[#This Row],[Index]],Directory[Index],0),MATCH('DEAL DIRECTORY'!AR$5,Directory[#Headers],0))</f>
        <v>23.437999999999999</v>
      </c>
      <c r="AS376" s="129" t="str">
        <f>INDEX(Directory[],MATCH(tbl_deal[[#This Row],[Index]],Directory[Index],0),MATCH('DEAL DIRECTORY'!AS$5,Directory[#Headers],0))</f>
        <v>地方国企</v>
      </c>
      <c r="AT376" s="129" t="str">
        <f>INDEX(Directory[],MATCH(tbl_deal[[#This Row],[Index]],Directory[Index],0),MATCH('DEAL DIRECTORY'!AT$5,Directory[#Headers],0))</f>
        <v>地方平台</v>
      </c>
      <c r="AU376" s="129" t="str">
        <f>INDEX(Directory[],MATCH(tbl_deal[[#This Row],[Index]],Directory[Index],0),MATCH('DEAL DIRECTORY'!AU$5,Directory[#Headers],0))</f>
        <v>交通</v>
      </c>
      <c r="AV376" s="129" t="str">
        <f>INDEX(Directory[],MATCH(tbl_deal[[#This Row],[Index]],Directory[Index],0),MATCH('DEAL DIRECTORY'!AV$5,Directory[#Headers],0))</f>
        <v>直发</v>
      </c>
      <c r="AW376" s="129" t="str">
        <f>INDEX(Directory[],MATCH(tbl_deal[[#This Row],[Index]],Directory[Index],0),MATCH('DEAL DIRECTORY'!AW$5,Directory[#Headers],0))</f>
        <v>投资级</v>
      </c>
      <c r="AX376" s="129" t="str">
        <f>INDEX(Directory[],MATCH(tbl_deal[[#This Row],[Index]],Directory[Index],0),MATCH('DEAL DIRECTORY'!AX$5,Directory[#Headers],0))</f>
        <v>2-3亿</v>
      </c>
      <c r="AY376" s="133" t="str">
        <f>INDEX(Directory[],MATCH(tbl_deal[[#This Row],[Index]],Directory[Index],0),MATCH('DEAL DIRECTORY'!AY$5,Directory[#Headers],0))</f>
        <v>19年</v>
      </c>
      <c r="AZ376" s="129" t="str">
        <f>INDEX(Directory[],MATCH(tbl_deal[[#This Row],[Index]],Directory[Index],0),MATCH('DEAL DIRECTORY'!AZ$5,Directory[#Headers],0))</f>
        <v>Q2</v>
      </c>
      <c r="BA376" s="129" t="str">
        <f>INDEX(Directory[],MATCH(tbl_deal[[#This Row],[Index]],Directory[Index],0),MATCH('DEAL DIRECTORY'!BA$5,Directory[#Headers],0))</f>
        <v>06月</v>
      </c>
      <c r="BB376" s="129" t="str">
        <f>INDEX(Directory[],MATCH(tbl_deal[[#This Row],[Index]],Directory[Index],0),MATCH('DEAL DIRECTORY'!BB$5,Directory[#Headers],0))</f>
        <v>SOE Creds</v>
      </c>
      <c r="BC376" s="129" t="str">
        <f>INDEX(Directory[],MATCH(tbl_deal[[#This Row],[Index]],Directory[Index],0),MATCH('DEAL DIRECTORY'!BC$5,Directory[#Headers],0))</f>
        <v>SICHUAN RAILWAY INVESTMENT GROUP CO LTD</v>
      </c>
      <c r="BD376" s="129" t="str">
        <f>INDEX(Directory[],MATCH(tbl_deal[[#This Row],[Index]],Directory[Index],0),MATCH('DEAL DIRECTORY'!BD$5,Directory[#Headers],0))</f>
        <v>XS2014289982</v>
      </c>
      <c r="BE376" s="137" t="str">
        <f>INDEX(Directory[],MATCH(tbl_deal[[#This Row],[Index]],Directory[Index],0),MATCH('DEAL DIRECTORY'!BE$5,Directory[#Headers],0))</f>
        <v>19年06月</v>
      </c>
      <c r="BF376" s="137" t="str">
        <f>INDEX(Directory[],MATCH(tbl_deal[[#This Row],[Index]],Directory[Index],0),MATCH('DEAL DIRECTORY'!BF$5,Directory[#Headers],0))</f>
        <v>四川铁投</v>
      </c>
      <c r="BG376" s="137" t="str">
        <f>INDEX(Directory[],MATCH(tbl_deal[[#This Row],[Index]],Directory[Index],0),MATCH('DEAL DIRECTORY'!BG$5,Directory[#Headers],0))</f>
        <v>--/--/A-</v>
      </c>
      <c r="BH376" s="137" t="str">
        <f>INDEX(Directory[],MATCH(tbl_deal[[#This Row],[Index]],Directory[Index],0),MATCH('DEAL DIRECTORY'!BH$5,Directory[#Headers],0))</f>
        <v>高级债</v>
      </c>
      <c r="BI376" s="137" t="str">
        <f>INDEX(Directory[],MATCH(tbl_deal[[#This Row],[Index]],Directory[Index],0),MATCH('DEAL DIRECTORY'!BI$5,Directory[#Headers],0))</f>
        <v>3亿美元</v>
      </c>
      <c r="BJ376" s="137" t="str">
        <f>INDEX(Directory[],MATCH(tbl_deal[[#This Row],[Index]],Directory[Index],0),MATCH('DEAL DIRECTORY'!BJ$5,Directory[#Headers],0))</f>
        <v>3年</v>
      </c>
      <c r="BK376" s="137" t="str">
        <f>INDEX(Directory[],MATCH(tbl_deal[[#This Row],[Index]],Directory[Index],0),MATCH('DEAL DIRECTORY'!BK$5,Directory[#Headers],0))</f>
        <v>3.8%</v>
      </c>
      <c r="BL376" s="137" t="str">
        <f>INDEX(Directory[],MATCH(tbl_deal[[#This Row],[Index]],Directory[Index],0),MATCH('DEAL DIRECTORY'!BL$5,Directory[#Headers],0))</f>
        <v>账簿管理人</v>
      </c>
      <c r="BM376" s="129" t="str">
        <f>INDEX(Directory[],MATCH(tbl_deal[[#This Row],[Index]],Directory[Index],0),MATCH('DEAL DIRECTORY'!BM$5,Directory[#Headers],0))</f>
        <v/>
      </c>
      <c r="BN376" s="4"/>
      <c r="BO376" s="4"/>
      <c r="BP376" s="4"/>
    </row>
    <row r="377" spans="3:68" ht="20.25" customHeight="1" x14ac:dyDescent="0.25">
      <c r="C377" s="129">
        <f>Directory[[#This Row],[Index]]</f>
        <v>94</v>
      </c>
      <c r="D377" s="130">
        <f>INDEX(Directory[],MATCH(tbl_deal[[#This Row],[Index]],Directory[Index],0),MATCH('DEAL DIRECTORY'!D$5,Directory[#Headers],0))</f>
        <v>43635</v>
      </c>
      <c r="E377" s="129" t="str">
        <f>INDEX(Directory[],MATCH(tbl_deal[[#This Row],[Index]],Directory[Index],0),MATCH('DEAL DIRECTORY'!E$5,Directory[#Headers],0))</f>
        <v/>
      </c>
      <c r="F377" s="129" t="str">
        <f>INDEX(Directory[],MATCH(tbl_deal[[#This Row],[Index]],Directory[Index],0),MATCH('DEAL DIRECTORY'!F$5,Directory[#Headers],0))</f>
        <v/>
      </c>
      <c r="G377" s="129" t="str">
        <f>INDEX(Directory[],MATCH(tbl_deal[[#This Row],[Index]],Directory[Index],0),MATCH('DEAL DIRECTORY'!G$5,Directory[#Headers],0))</f>
        <v>Knot</v>
      </c>
      <c r="H377" s="135" t="str">
        <f>IF(tbl_deal[[#This Row],[FolderPath]]="","",HYPERLINK(tbl_deal[[#This Row],[FolderPath]],"📂"))</f>
        <v/>
      </c>
      <c r="I377" s="129" t="str">
        <f>INDEX(Directory[],MATCH(tbl_deal[[#This Row],[Index]],Directory[Index],0),MATCH('DEAL DIRECTORY'!I$5,Directory[#Headers],0))</f>
        <v>JBR</v>
      </c>
      <c r="J377" s="129" t="str">
        <f>INDEX(Directory[],MATCH(tbl_deal[[#This Row],[Index]],Directory[Index],0),MATCH('DEAL DIRECTORY'!J$5,Directory[#Headers],0))</f>
        <v>n/a</v>
      </c>
      <c r="K377" s="129" t="str">
        <f>INDEX(Directory[],MATCH(tbl_deal[[#This Row],[Index]],Directory[Index],0),MATCH('DEAL DIRECTORY'!K$5,Directory[#Headers],0))</f>
        <v>n/a</v>
      </c>
      <c r="L377" s="129">
        <f>INDEX(Directory[],MATCH(tbl_deal[[#This Row],[Index]],Directory[Index],0),MATCH('DEAL DIRECTORY'!L$5,Directory[#Headers],0))</f>
        <v>1</v>
      </c>
      <c r="M377" s="129" t="str">
        <f>INDEX(Directory[],MATCH(tbl_deal[[#This Row],[Index]],Directory[Index],0),MATCH('DEAL DIRECTORY'!M$5,Directory[#Headers],0))</f>
        <v>漳州交通</v>
      </c>
      <c r="N377" s="129" t="str">
        <f>INDEX(Directory[],MATCH(tbl_deal[[#This Row],[Index]],Directory[Index],0),MATCH('DEAL DIRECTORY'!N$5,Directory[#Headers],0))</f>
        <v>--/--/BB+</v>
      </c>
      <c r="O377" s="129" t="str">
        <f>INDEX(Directory[],MATCH(tbl_deal[[#This Row],[Index]],Directory[Index],0),MATCH('DEAL DIRECTORY'!O$5,Directory[#Headers],0))</f>
        <v>USD</v>
      </c>
      <c r="P377" s="129">
        <f>INDEX(Directory[],MATCH(tbl_deal[[#This Row],[Index]],Directory[Index],0),MATCH('DEAL DIRECTORY'!P$5,Directory[#Headers],0))</f>
        <v>5</v>
      </c>
      <c r="Q377" s="129" t="str">
        <f>INDEX(Directory[],MATCH(tbl_deal[[#This Row],[Index]],Directory[Index],0),MATCH('DEAL DIRECTORY'!Q$5,Directory[#Headers],0))</f>
        <v>3</v>
      </c>
      <c r="R377" s="129" t="str">
        <f>INDEX(Directory[],MATCH(tbl_deal[[#This Row],[Index]],Directory[Index],0),MATCH('DEAL DIRECTORY'!R$5,Directory[#Headers],0))</f>
        <v>6.5%</v>
      </c>
      <c r="S377" s="129" t="str">
        <f>INDEX(Directory[],MATCH(tbl_deal[[#This Row],[Index]],Directory[Index],0),MATCH('DEAL DIRECTORY'!S$5,Directory[#Headers],0))</f>
        <v>--</v>
      </c>
      <c r="T377" s="129" t="str">
        <f>INDEX(Directory[],MATCH(tbl_deal[[#This Row],[Index]],Directory[Index],0),MATCH('DEAL DIRECTORY'!T$5,Directory[#Headers],0))</f>
        <v>n/a</v>
      </c>
      <c r="U377" s="129" t="str">
        <f>INDEX(Directory[],MATCH(tbl_deal[[#This Row],[Index]],Directory[Index],0),MATCH('DEAL DIRECTORY'!U$5,Directory[#Headers],0))</f>
        <v>--</v>
      </c>
      <c r="V377" s="131">
        <f>INDEX(Directory[],MATCH(tbl_deal[[#This Row],[Index]],Directory[Index],0),MATCH('DEAL DIRECTORY'!V$5,Directory[#Headers],0))</f>
        <v>0</v>
      </c>
      <c r="W377" s="129" t="str">
        <f>INDEX(Directory[],MATCH(tbl_deal[[#This Row],[Index]],Directory[Index],0),MATCH('DEAL DIRECTORY'!W$5,Directory[#Headers],0))</f>
        <v>直发</v>
      </c>
      <c r="X377" s="129" t="str">
        <f>INDEX(Directory[],MATCH(tbl_deal[[#This Row],[Index]],Directory[Index],0),MATCH('DEAL DIRECTORY'!X$5,Directory[#Headers],0))</f>
        <v>--</v>
      </c>
      <c r="Y377" s="129" t="str">
        <f>INDEX(Directory[],MATCH(tbl_deal[[#This Row],[Index]],Directory[Index],0),MATCH('DEAL DIRECTORY'!Y$5,Directory[#Headers],0))</f>
        <v>港交所</v>
      </c>
      <c r="Z377" s="129" t="str">
        <f>INDEX(Directory[],MATCH(tbl_deal[[#This Row],[Index]],Directory[Index],0),MATCH('DEAL DIRECTORY'!Z$5,Directory[#Headers],0))</f>
        <v/>
      </c>
      <c r="AA377" s="129" t="str">
        <f>INDEX(Directory[],MATCH(tbl_deal[[#This Row],[Index]],Directory[Index],0),MATCH('DEAL DIRECTORY'!AA$5,Directory[#Headers],0))</f>
        <v/>
      </c>
      <c r="AB377" s="129" t="str">
        <f>INDEX(Directory[],MATCH(tbl_deal[[#This Row],[Index]],Directory[Index],0),MATCH('DEAL DIRECTORY'!AB$5,Directory[#Headers],0))</f>
        <v>BISL,港分</v>
      </c>
      <c r="AC377" s="129" t="str">
        <f>INDEX(Directory[],MATCH(tbl_deal[[#This Row],[Index]],Directory[Index],0),MATCH('DEAL DIRECTORY'!AC$5,Directory[#Headers],0))</f>
        <v>--</v>
      </c>
      <c r="AD377" s="129" t="str">
        <f>INDEX(Directory[],MATCH(tbl_deal[[#This Row],[Index]],Directory[Index],0),MATCH('DEAL DIRECTORY'!AD$5,Directory[#Headers],0))</f>
        <v>--</v>
      </c>
      <c r="AE377" s="129" t="str">
        <f>INDEX(Directory[],MATCH(tbl_deal[[#This Row],[Index]],Directory[Index],0),MATCH('DEAL DIRECTORY'!AE$5,Directory[#Headers],0))</f>
        <v>--</v>
      </c>
      <c r="AF377" s="129" t="str">
        <f>INDEX(Directory[],MATCH(tbl_deal[[#This Row],[Index]],Directory[Index],0),MATCH('DEAL DIRECTORY'!AF$5,Directory[#Headers],0))</f>
        <v>Y</v>
      </c>
      <c r="AG377" s="129" t="str">
        <f>INDEX(Directory[],MATCH(tbl_deal[[#This Row],[Index]],Directory[Index],0),MATCH('DEAL DIRECTORY'!AG$5,Directory[#Headers],0))</f>
        <v>漳州市交通发展集团有限公司</v>
      </c>
      <c r="AH377" s="129" t="str">
        <f>INDEX(Directory[],MATCH(tbl_deal[[#This Row],[Index]],Directory[Index],0),MATCH('DEAL DIRECTORY'!AH$5,Directory[#Headers],0))</f>
        <v>n/a</v>
      </c>
      <c r="AI377" s="129" t="str">
        <f>INDEX(Directory[],MATCH(tbl_deal[[#This Row],[Index]],Directory[Index],0),MATCH('DEAL DIRECTORY'!AI$5,Directory[#Headers],0))</f>
        <v>n/a</v>
      </c>
      <c r="AJ377" s="129" t="str">
        <f>INDEX(Directory[],MATCH(tbl_deal[[#This Row],[Index]],Directory[Index],0),MATCH('DEAL DIRECTORY'!AJ$5,Directory[#Headers],0))</f>
        <v>福建</v>
      </c>
      <c r="AK377" s="129" t="str">
        <f>INDEX(Directory[],MATCH(tbl_deal[[#This Row],[Index]],Directory[Index],0),MATCH('DEAL DIRECTORY'!AK$5,Directory[#Headers],0))</f>
        <v>漳州市</v>
      </c>
      <c r="AL377" s="129" t="str">
        <f>INDEX(Directory[],MATCH(tbl_deal[[#This Row],[Index]],Directory[Index],0),MATCH('DEAL DIRECTORY'!AL$5,Directory[#Headers],0))</f>
        <v>--</v>
      </c>
      <c r="AM377" s="129" t="str">
        <f>INDEX(Directory[],MATCH(tbl_deal[[#This Row],[Index]],Directory[Index],0),MATCH('DEAL DIRECTORY'!AM$5,Directory[#Headers],0))</f>
        <v>--</v>
      </c>
      <c r="AN377" s="129" t="str">
        <f>INDEX(Directory[],MATCH(tbl_deal[[#This Row],[Index]],Directory[Index],0),MATCH('DEAL DIRECTORY'!AN$5,Directory[#Headers],0))</f>
        <v>--</v>
      </c>
      <c r="AO377" s="132">
        <f>IF(ISBLANK(INDEX(Directory[],MATCH(tbl_deal[[#This Row],[Index]],Directory[Index],0),MATCH('DEAL DIRECTORY'!AO$5,Directory[#Headers],0))),"--",INDEX(Directory[],MATCH(tbl_deal[[#This Row],[Index]],Directory[Index],0),MATCH('DEAL DIRECTORY'!AO$5,Directory[#Headers],0)))</f>
        <v>49411</v>
      </c>
      <c r="AP377" s="129">
        <f>INDEX(Directory[],MATCH(tbl_deal[[#This Row],[Index]],Directory[Index],0),MATCH('DEAL DIRECTORY'!AP$5,Directory[#Headers],0))</f>
        <v>5</v>
      </c>
      <c r="AQ377" s="129">
        <f>INDEX(Directory[],MATCH(tbl_deal[[#This Row],[Index]],Directory[Index],0),MATCH('DEAL DIRECTORY'!AQ$5,Directory[#Headers],0))</f>
        <v>34.518000000000001</v>
      </c>
      <c r="AR377" s="129">
        <f>INDEX(Directory[],MATCH(tbl_deal[[#This Row],[Index]],Directory[Index],0),MATCH('DEAL DIRECTORY'!AR$5,Directory[#Headers],0))</f>
        <v>39.063000000000002</v>
      </c>
      <c r="AS377" s="129" t="str">
        <f>INDEX(Directory[],MATCH(tbl_deal[[#This Row],[Index]],Directory[Index],0),MATCH('DEAL DIRECTORY'!AS$5,Directory[#Headers],0))</f>
        <v>地方国企</v>
      </c>
      <c r="AT377" s="129" t="str">
        <f>INDEX(Directory[],MATCH(tbl_deal[[#This Row],[Index]],Directory[Index],0),MATCH('DEAL DIRECTORY'!AT$5,Directory[#Headers],0))</f>
        <v>地方平台</v>
      </c>
      <c r="AU377" s="129" t="str">
        <f>INDEX(Directory[],MATCH(tbl_deal[[#This Row],[Index]],Directory[Index],0),MATCH('DEAL DIRECTORY'!AU$5,Directory[#Headers],0))</f>
        <v>交通</v>
      </c>
      <c r="AV377" s="129" t="str">
        <f>INDEX(Directory[],MATCH(tbl_deal[[#This Row],[Index]],Directory[Index],0),MATCH('DEAL DIRECTORY'!AV$5,Directory[#Headers],0))</f>
        <v>直发</v>
      </c>
      <c r="AW377" s="129" t="str">
        <f>INDEX(Directory[],MATCH(tbl_deal[[#This Row],[Index]],Directory[Index],0),MATCH('DEAL DIRECTORY'!AW$5,Directory[#Headers],0))</f>
        <v>高收益</v>
      </c>
      <c r="AX377" s="129" t="str">
        <f>INDEX(Directory[],MATCH(tbl_deal[[#This Row],[Index]],Directory[Index],0),MATCH('DEAL DIRECTORY'!AX$5,Directory[#Headers],0))</f>
        <v>3-5亿</v>
      </c>
      <c r="AY377" s="133" t="str">
        <f>INDEX(Directory[],MATCH(tbl_deal[[#This Row],[Index]],Directory[Index],0),MATCH('DEAL DIRECTORY'!AY$5,Directory[#Headers],0))</f>
        <v>19年</v>
      </c>
      <c r="AZ377" s="129" t="str">
        <f>INDEX(Directory[],MATCH(tbl_deal[[#This Row],[Index]],Directory[Index],0),MATCH('DEAL DIRECTORY'!AZ$5,Directory[#Headers],0))</f>
        <v>Q2</v>
      </c>
      <c r="BA377" s="129" t="str">
        <f>INDEX(Directory[],MATCH(tbl_deal[[#This Row],[Index]],Directory[Index],0),MATCH('DEAL DIRECTORY'!BA$5,Directory[#Headers],0))</f>
        <v>06月</v>
      </c>
      <c r="BB377" s="129" t="str">
        <f>INDEX(Directory[],MATCH(tbl_deal[[#This Row],[Index]],Directory[Index],0),MATCH('DEAL DIRECTORY'!BB$5,Directory[#Headers],0))</f>
        <v>SOE Creds</v>
      </c>
      <c r="BC377" s="129" t="str">
        <f>INDEX(Directory[],MATCH(tbl_deal[[#This Row],[Index]],Directory[Index],0),MATCH('DEAL DIRECTORY'!BC$5,Directory[#Headers],0))</f>
        <v>ZHANGZHOU TRANSPORTATION DEVELOPMENT GROUP CO LTD</v>
      </c>
      <c r="BD377" s="129" t="str">
        <f>INDEX(Directory[],MATCH(tbl_deal[[#This Row],[Index]],Directory[Index],0),MATCH('DEAL DIRECTORY'!BD$5,Directory[#Headers],0))</f>
        <v>XS1905682883</v>
      </c>
      <c r="BE377" s="137" t="str">
        <f>INDEX(Directory[],MATCH(tbl_deal[[#This Row],[Index]],Directory[Index],0),MATCH('DEAL DIRECTORY'!BE$5,Directory[#Headers],0))</f>
        <v>19年06月</v>
      </c>
      <c r="BF377" s="137" t="str">
        <f>INDEX(Directory[],MATCH(tbl_deal[[#This Row],[Index]],Directory[Index],0),MATCH('DEAL DIRECTORY'!BF$5,Directory[#Headers],0))</f>
        <v>漳州交通</v>
      </c>
      <c r="BG377" s="137" t="str">
        <f>INDEX(Directory[],MATCH(tbl_deal[[#This Row],[Index]],Directory[Index],0),MATCH('DEAL DIRECTORY'!BG$5,Directory[#Headers],0))</f>
        <v>--/--/BB+</v>
      </c>
      <c r="BH377" s="137" t="str">
        <f>INDEX(Directory[],MATCH(tbl_deal[[#This Row],[Index]],Directory[Index],0),MATCH('DEAL DIRECTORY'!BH$5,Directory[#Headers],0))</f>
        <v>高级债</v>
      </c>
      <c r="BI377" s="137" t="str">
        <f>INDEX(Directory[],MATCH(tbl_deal[[#This Row],[Index]],Directory[Index],0),MATCH('DEAL DIRECTORY'!BI$5,Directory[#Headers],0))</f>
        <v>5亿美元</v>
      </c>
      <c r="BJ377" s="137" t="str">
        <f>INDEX(Directory[],MATCH(tbl_deal[[#This Row],[Index]],Directory[Index],0),MATCH('DEAL DIRECTORY'!BJ$5,Directory[#Headers],0))</f>
        <v>3年</v>
      </c>
      <c r="BK377" s="137" t="str">
        <f>INDEX(Directory[],MATCH(tbl_deal[[#This Row],[Index]],Directory[Index],0),MATCH('DEAL DIRECTORY'!BK$5,Directory[#Headers],0))</f>
        <v>6.5%</v>
      </c>
      <c r="BL377" s="137" t="str">
        <f>INDEX(Directory[],MATCH(tbl_deal[[#This Row],[Index]],Directory[Index],0),MATCH('DEAL DIRECTORY'!BL$5,Directory[#Headers],0))</f>
        <v>账簿管理人</v>
      </c>
      <c r="BM377" s="129" t="str">
        <f>INDEX(Directory[],MATCH(tbl_deal[[#This Row],[Index]],Directory[Index],0),MATCH('DEAL DIRECTORY'!BM$5,Directory[#Headers],0))</f>
        <v/>
      </c>
      <c r="BN377" s="4"/>
      <c r="BO377" s="4"/>
      <c r="BP377" s="4"/>
    </row>
    <row r="378" spans="3:68" ht="20.25" customHeight="1" x14ac:dyDescent="0.25">
      <c r="C378" s="129">
        <f>Directory[[#This Row],[Index]]</f>
        <v>93</v>
      </c>
      <c r="D378" s="130">
        <f>INDEX(Directory[],MATCH(tbl_deal[[#This Row],[Index]],Directory[Index],0),MATCH('DEAL DIRECTORY'!D$5,Directory[#Headers],0))</f>
        <v>43634</v>
      </c>
      <c r="E378" s="129" t="str">
        <f>INDEX(Directory[],MATCH(tbl_deal[[#This Row],[Index]],Directory[Index],0),MATCH('DEAL DIRECTORY'!E$5,Directory[#Headers],0))</f>
        <v/>
      </c>
      <c r="F378" s="129" t="str">
        <f>INDEX(Directory[],MATCH(tbl_deal[[#This Row],[Index]],Directory[Index],0),MATCH('DEAL DIRECTORY'!F$5,Directory[#Headers],0))</f>
        <v/>
      </c>
      <c r="G378" s="129" t="str">
        <f>INDEX(Directory[],MATCH(tbl_deal[[#This Row],[Index]],Directory[Index],0),MATCH('DEAL DIRECTORY'!G$5,Directory[#Headers],0))</f>
        <v>Bridge</v>
      </c>
      <c r="H378" s="135" t="str">
        <f>IF(tbl_deal[[#This Row],[FolderPath]]="","",HYPERLINK(tbl_deal[[#This Row],[FolderPath]],"📂"))</f>
        <v/>
      </c>
      <c r="I378" s="129" t="str">
        <f>INDEX(Directory[],MATCH(tbl_deal[[#This Row],[Index]],Directory[Index],0),MATCH('DEAL DIRECTORY'!I$5,Directory[#Headers],0))</f>
        <v>JBR</v>
      </c>
      <c r="J378" s="129" t="str">
        <f>INDEX(Directory[],MATCH(tbl_deal[[#This Row],[Index]],Directory[Index],0),MATCH('DEAL DIRECTORY'!J$5,Directory[#Headers],0))</f>
        <v>n/a</v>
      </c>
      <c r="K378" s="129" t="str">
        <f>INDEX(Directory[],MATCH(tbl_deal[[#This Row],[Index]],Directory[Index],0),MATCH('DEAL DIRECTORY'!K$5,Directory[#Headers],0))</f>
        <v>n/a</v>
      </c>
      <c r="L378" s="129">
        <f>INDEX(Directory[],MATCH(tbl_deal[[#This Row],[Index]],Directory[Index],0),MATCH('DEAL DIRECTORY'!L$5,Directory[#Headers],0))</f>
        <v>1</v>
      </c>
      <c r="M378" s="129" t="str">
        <f>INDEX(Directory[],MATCH(tbl_deal[[#This Row],[Index]],Directory[Index],0),MATCH('DEAL DIRECTORY'!M$5,Directory[#Headers],0))</f>
        <v>遵义道桥(重庆银行)</v>
      </c>
      <c r="N378" s="129" t="str">
        <f>INDEX(Directory[],MATCH(tbl_deal[[#This Row],[Index]],Directory[Index],0),MATCH('DEAL DIRECTORY'!N$5,Directory[#Headers],0))</f>
        <v>--/--/--</v>
      </c>
      <c r="O378" s="129" t="str">
        <f>INDEX(Directory[],MATCH(tbl_deal[[#This Row],[Index]],Directory[Index],0),MATCH('DEAL DIRECTORY'!O$5,Directory[#Headers],0))</f>
        <v>USD</v>
      </c>
      <c r="P378" s="129">
        <f>INDEX(Directory[],MATCH(tbl_deal[[#This Row],[Index]],Directory[Index],0),MATCH('DEAL DIRECTORY'!P$5,Directory[#Headers],0))</f>
        <v>0.81</v>
      </c>
      <c r="Q378" s="129" t="str">
        <f>INDEX(Directory[],MATCH(tbl_deal[[#This Row],[Index]],Directory[Index],0),MATCH('DEAL DIRECTORY'!Q$5,Directory[#Headers],0))</f>
        <v>3</v>
      </c>
      <c r="R378" s="129" t="str">
        <f>INDEX(Directory[],MATCH(tbl_deal[[#This Row],[Index]],Directory[Index],0),MATCH('DEAL DIRECTORY'!R$5,Directory[#Headers],0))</f>
        <v>4.6%</v>
      </c>
      <c r="S378" s="129" t="str">
        <f>INDEX(Directory[],MATCH(tbl_deal[[#This Row],[Index]],Directory[Index],0),MATCH('DEAL DIRECTORY'!S$5,Directory[#Headers],0))</f>
        <v>--</v>
      </c>
      <c r="T378" s="129" t="str">
        <f>INDEX(Directory[],MATCH(tbl_deal[[#This Row],[Index]],Directory[Index],0),MATCH('DEAL DIRECTORY'!T$5,Directory[#Headers],0))</f>
        <v>n/a</v>
      </c>
      <c r="U378" s="129" t="str">
        <f>INDEX(Directory[],MATCH(tbl_deal[[#This Row],[Index]],Directory[Index],0),MATCH('DEAL DIRECTORY'!U$5,Directory[#Headers],0))</f>
        <v>--</v>
      </c>
      <c r="V378" s="131">
        <f>INDEX(Directory[],MATCH(tbl_deal[[#This Row],[Index]],Directory[Index],0),MATCH('DEAL DIRECTORY'!V$5,Directory[#Headers],0))</f>
        <v>0</v>
      </c>
      <c r="W378" s="129" t="str">
        <f>INDEX(Directory[],MATCH(tbl_deal[[#This Row],[Index]],Directory[Index],0),MATCH('DEAL DIRECTORY'!W$5,Directory[#Headers],0))</f>
        <v>备证</v>
      </c>
      <c r="X378" s="129" t="str">
        <f>INDEX(Directory[],MATCH(tbl_deal[[#This Row],[Index]],Directory[Index],0),MATCH('DEAL DIRECTORY'!X$5,Directory[#Headers],0))</f>
        <v>--</v>
      </c>
      <c r="Y378" s="129" t="str">
        <f>INDEX(Directory[],MATCH(tbl_deal[[#This Row],[Index]],Directory[Index],0),MATCH('DEAL DIRECTORY'!Y$5,Directory[#Headers],0))</f>
        <v>未上市</v>
      </c>
      <c r="Z378" s="129" t="str">
        <f>INDEX(Directory[],MATCH(tbl_deal[[#This Row],[Index]],Directory[Index],0),MATCH('DEAL DIRECTORY'!Z$5,Directory[#Headers],0))</f>
        <v/>
      </c>
      <c r="AA378" s="129" t="str">
        <f>INDEX(Directory[],MATCH(tbl_deal[[#This Row],[Index]],Directory[Index],0),MATCH('DEAL DIRECTORY'!AA$5,Directory[#Headers],0))</f>
        <v/>
      </c>
      <c r="AB378" s="129" t="str">
        <f>INDEX(Directory[],MATCH(tbl_deal[[#This Row],[Index]],Directory[Index],0),MATCH('DEAL DIRECTORY'!AB$5,Directory[#Headers],0))</f>
        <v>BISL,港分</v>
      </c>
      <c r="AC378" s="129" t="str">
        <f>INDEX(Directory[],MATCH(tbl_deal[[#This Row],[Index]],Directory[Index],0),MATCH('DEAL DIRECTORY'!AC$5,Directory[#Headers],0))</f>
        <v>--</v>
      </c>
      <c r="AD378" s="129" t="str">
        <f>INDEX(Directory[],MATCH(tbl_deal[[#This Row],[Index]],Directory[Index],0),MATCH('DEAL DIRECTORY'!AD$5,Directory[#Headers],0))</f>
        <v>--</v>
      </c>
      <c r="AE378" s="129" t="str">
        <f>INDEX(Directory[],MATCH(tbl_deal[[#This Row],[Index]],Directory[Index],0),MATCH('DEAL DIRECTORY'!AE$5,Directory[#Headers],0))</f>
        <v>--</v>
      </c>
      <c r="AF378" s="129" t="str">
        <f>INDEX(Directory[],MATCH(tbl_deal[[#This Row],[Index]],Directory[Index],0),MATCH('DEAL DIRECTORY'!AF$5,Directory[#Headers],0))</f>
        <v>N</v>
      </c>
      <c r="AG378" s="129" t="str">
        <f>INDEX(Directory[],MATCH(tbl_deal[[#This Row],[Index]],Directory[Index],0),MATCH('DEAL DIRECTORY'!AG$5,Directory[#Headers],0))</f>
        <v>遵义道桥建设(集团)有限公司</v>
      </c>
      <c r="AH378" s="129" t="str">
        <f>INDEX(Directory[],MATCH(tbl_deal[[#This Row],[Index]],Directory[Index],0),MATCH('DEAL DIRECTORY'!AH$5,Directory[#Headers],0))</f>
        <v>n/a</v>
      </c>
      <c r="AI378" s="129" t="str">
        <f>INDEX(Directory[],MATCH(tbl_deal[[#This Row],[Index]],Directory[Index],0),MATCH('DEAL DIRECTORY'!AI$5,Directory[#Headers],0))</f>
        <v>n/a</v>
      </c>
      <c r="AJ378" s="129" t="str">
        <f>INDEX(Directory[],MATCH(tbl_deal[[#This Row],[Index]],Directory[Index],0),MATCH('DEAL DIRECTORY'!AJ$5,Directory[#Headers],0))</f>
        <v>贵州</v>
      </c>
      <c r="AK378" s="129" t="str">
        <f>INDEX(Directory[],MATCH(tbl_deal[[#This Row],[Index]],Directory[Index],0),MATCH('DEAL DIRECTORY'!AK$5,Directory[#Headers],0))</f>
        <v>遵义市</v>
      </c>
      <c r="AL378" s="129" t="str">
        <f>INDEX(Directory[],MATCH(tbl_deal[[#This Row],[Index]],Directory[Index],0),MATCH('DEAL DIRECTORY'!AL$5,Directory[#Headers],0))</f>
        <v>--</v>
      </c>
      <c r="AM378" s="129" t="str">
        <f>INDEX(Directory[],MATCH(tbl_deal[[#This Row],[Index]],Directory[Index],0),MATCH('DEAL DIRECTORY'!AM$5,Directory[#Headers],0))</f>
        <v>重庆银行</v>
      </c>
      <c r="AN378" s="129" t="str">
        <f>INDEX(Directory[],MATCH(tbl_deal[[#This Row],[Index]],Directory[Index],0),MATCH('DEAL DIRECTORY'!AN$5,Directory[#Headers],0))</f>
        <v>城商行备证</v>
      </c>
      <c r="AO378" s="132">
        <f>IF(ISBLANK(INDEX(Directory[],MATCH(tbl_deal[[#This Row],[Index]],Directory[Index],0),MATCH('DEAL DIRECTORY'!AO$5,Directory[#Headers],0))),"--",INDEX(Directory[],MATCH(tbl_deal[[#This Row],[Index]],Directory[Index],0),MATCH('DEAL DIRECTORY'!AO$5,Directory[#Headers],0)))</f>
        <v>0</v>
      </c>
      <c r="AP378" s="129">
        <f>INDEX(Directory[],MATCH(tbl_deal[[#This Row],[Index]],Directory[Index],0),MATCH('DEAL DIRECTORY'!AP$5,Directory[#Headers],0))</f>
        <v>0.81</v>
      </c>
      <c r="AQ378" s="129">
        <f>INDEX(Directory[],MATCH(tbl_deal[[#This Row],[Index]],Directory[Index],0),MATCH('DEAL DIRECTORY'!AQ$5,Directory[#Headers],0))</f>
        <v>5.5919999999999996</v>
      </c>
      <c r="AR378" s="129">
        <f>INDEX(Directory[],MATCH(tbl_deal[[#This Row],[Index]],Directory[Index],0),MATCH('DEAL DIRECTORY'!AR$5,Directory[#Headers],0))</f>
        <v>6.3280000000000003</v>
      </c>
      <c r="AS378" s="129" t="str">
        <f>INDEX(Directory[],MATCH(tbl_deal[[#This Row],[Index]],Directory[Index],0),MATCH('DEAL DIRECTORY'!AS$5,Directory[#Headers],0))</f>
        <v>地方国企</v>
      </c>
      <c r="AT378" s="129" t="str">
        <f>INDEX(Directory[],MATCH(tbl_deal[[#This Row],[Index]],Directory[Index],0),MATCH('DEAL DIRECTORY'!AT$5,Directory[#Headers],0))</f>
        <v>地方平台</v>
      </c>
      <c r="AU378" s="129" t="str">
        <f>INDEX(Directory[],MATCH(tbl_deal[[#This Row],[Index]],Directory[Index],0),MATCH('DEAL DIRECTORY'!AU$5,Directory[#Headers],0))</f>
        <v>综合</v>
      </c>
      <c r="AV378" s="129" t="str">
        <f>INDEX(Directory[],MATCH(tbl_deal[[#This Row],[Index]],Directory[Index],0),MATCH('DEAL DIRECTORY'!AV$5,Directory[#Headers],0))</f>
        <v>备证</v>
      </c>
      <c r="AW378" s="129" t="str">
        <f>INDEX(Directory[],MATCH(tbl_deal[[#This Row],[Index]],Directory[Index],0),MATCH('DEAL DIRECTORY'!AW$5,Directory[#Headers],0))</f>
        <v>无评级</v>
      </c>
      <c r="AX378" s="129" t="str">
        <f>INDEX(Directory[],MATCH(tbl_deal[[#This Row],[Index]],Directory[Index],0),MATCH('DEAL DIRECTORY'!AX$5,Directory[#Headers],0))</f>
        <v>≤2亿</v>
      </c>
      <c r="AY378" s="133" t="str">
        <f>INDEX(Directory[],MATCH(tbl_deal[[#This Row],[Index]],Directory[Index],0),MATCH('DEAL DIRECTORY'!AY$5,Directory[#Headers],0))</f>
        <v>19年</v>
      </c>
      <c r="AZ378" s="129" t="str">
        <f>INDEX(Directory[],MATCH(tbl_deal[[#This Row],[Index]],Directory[Index],0),MATCH('DEAL DIRECTORY'!AZ$5,Directory[#Headers],0))</f>
        <v>Q2</v>
      </c>
      <c r="BA378" s="129" t="str">
        <f>INDEX(Directory[],MATCH(tbl_deal[[#This Row],[Index]],Directory[Index],0),MATCH('DEAL DIRECTORY'!BA$5,Directory[#Headers],0))</f>
        <v>06月</v>
      </c>
      <c r="BB378" s="129" t="str">
        <f>INDEX(Directory[],MATCH(tbl_deal[[#This Row],[Index]],Directory[Index],0),MATCH('DEAL DIRECTORY'!BB$5,Directory[#Headers],0))</f>
        <v>SOE Creds</v>
      </c>
      <c r="BC378" s="129" t="str">
        <f>INDEX(Directory[],MATCH(tbl_deal[[#This Row],[Index]],Directory[Index],0),MATCH('DEAL DIRECTORY'!BC$5,Directory[#Headers],0))</f>
        <v>ZUNYI ROAD &amp; BRIDGE CONSTRUCTION GROUP LTD</v>
      </c>
      <c r="BD378" s="129" t="str">
        <f>INDEX(Directory[],MATCH(tbl_deal[[#This Row],[Index]],Directory[Index],0),MATCH('DEAL DIRECTORY'!BD$5,Directory[#Headers],0))</f>
        <v>XS2013941807</v>
      </c>
      <c r="BE378" s="137" t="str">
        <f>INDEX(Directory[],MATCH(tbl_deal[[#This Row],[Index]],Directory[Index],0),MATCH('DEAL DIRECTORY'!BE$5,Directory[#Headers],0))</f>
        <v>19年06月</v>
      </c>
      <c r="BF378" s="137" t="str">
        <f>INDEX(Directory[],MATCH(tbl_deal[[#This Row],[Index]],Directory[Index],0),MATCH('DEAL DIRECTORY'!BF$5,Directory[#Headers],0))</f>
        <v>遵义道桥</v>
      </c>
      <c r="BG378" s="137" t="str">
        <f>INDEX(Directory[],MATCH(tbl_deal[[#This Row],[Index]],Directory[Index],0),MATCH('DEAL DIRECTORY'!BG$5,Directory[#Headers],0))</f>
        <v>--/--/--</v>
      </c>
      <c r="BH378" s="137" t="str">
        <f>INDEX(Directory[],MATCH(tbl_deal[[#This Row],[Index]],Directory[Index],0),MATCH('DEAL DIRECTORY'!BH$5,Directory[#Headers],0))</f>
        <v>信用增强债券</v>
      </c>
      <c r="BI378" s="137" t="str">
        <f>INDEX(Directory[],MATCH(tbl_deal[[#This Row],[Index]],Directory[Index],0),MATCH('DEAL DIRECTORY'!BI$5,Directory[#Headers],0))</f>
        <v>8100万美元</v>
      </c>
      <c r="BJ378" s="137" t="str">
        <f>INDEX(Directory[],MATCH(tbl_deal[[#This Row],[Index]],Directory[Index],0),MATCH('DEAL DIRECTORY'!BJ$5,Directory[#Headers],0))</f>
        <v>3年</v>
      </c>
      <c r="BK378" s="137" t="str">
        <f>INDEX(Directory[],MATCH(tbl_deal[[#This Row],[Index]],Directory[Index],0),MATCH('DEAL DIRECTORY'!BK$5,Directory[#Headers],0))</f>
        <v>4.6%</v>
      </c>
      <c r="BL378" s="137" t="str">
        <f>INDEX(Directory[],MATCH(tbl_deal[[#This Row],[Index]],Directory[Index],0),MATCH('DEAL DIRECTORY'!BL$5,Directory[#Headers],0))</f>
        <v>账簿管理人</v>
      </c>
      <c r="BM378" s="129" t="str">
        <f>INDEX(Directory[],MATCH(tbl_deal[[#This Row],[Index]],Directory[Index],0),MATCH('DEAL DIRECTORY'!BM$5,Directory[#Headers],0))</f>
        <v/>
      </c>
      <c r="BN378" s="4"/>
      <c r="BO378" s="4"/>
      <c r="BP378" s="4"/>
    </row>
    <row r="379" spans="3:68" ht="20.25" customHeight="1" x14ac:dyDescent="0.25">
      <c r="C379" s="129">
        <f>Directory[[#This Row],[Index]]</f>
        <v>92</v>
      </c>
      <c r="D379" s="130">
        <f>INDEX(Directory[],MATCH(tbl_deal[[#This Row],[Index]],Directory[Index],0),MATCH('DEAL DIRECTORY'!D$5,Directory[#Headers],0))</f>
        <v>43634</v>
      </c>
      <c r="E379" s="129" t="str">
        <f>INDEX(Directory[],MATCH(tbl_deal[[#This Row],[Index]],Directory[Index],0),MATCH('DEAL DIRECTORY'!E$5,Directory[#Headers],0))</f>
        <v/>
      </c>
      <c r="F379" s="129" t="str">
        <f>INDEX(Directory[],MATCH(tbl_deal[[#This Row],[Index]],Directory[Index],0),MATCH('DEAL DIRECTORY'!F$5,Directory[#Headers],0))</f>
        <v/>
      </c>
      <c r="G379" s="129" t="str">
        <f>INDEX(Directory[],MATCH(tbl_deal[[#This Row],[Index]],Directory[Index],0),MATCH('DEAL DIRECTORY'!G$5,Directory[#Headers],0))</f>
        <v>Pearl</v>
      </c>
      <c r="H379" s="135" t="str">
        <f>IF(tbl_deal[[#This Row],[FolderPath]]="","",HYPERLINK(tbl_deal[[#This Row],[FolderPath]],"📂"))</f>
        <v/>
      </c>
      <c r="I379" s="129" t="str">
        <f>INDEX(Directory[],MATCH(tbl_deal[[#This Row],[Index]],Directory[Index],0),MATCH('DEAL DIRECTORY'!I$5,Directory[#Headers],0))</f>
        <v>JGC</v>
      </c>
      <c r="J379" s="129" t="str">
        <f>INDEX(Directory[],MATCH(tbl_deal[[#This Row],[Index]],Directory[Index],0),MATCH('DEAL DIRECTORY'!J$5,Directory[#Headers],0))</f>
        <v>n/a</v>
      </c>
      <c r="K379" s="129" t="str">
        <f>INDEX(Directory[],MATCH(tbl_deal[[#This Row],[Index]],Directory[Index],0),MATCH('DEAL DIRECTORY'!K$5,Directory[#Headers],0))</f>
        <v>n/a</v>
      </c>
      <c r="L379" s="129">
        <f>INDEX(Directory[],MATCH(tbl_deal[[#This Row],[Index]],Directory[Index],0),MATCH('DEAL DIRECTORY'!L$5,Directory[#Headers],0))</f>
        <v>1</v>
      </c>
      <c r="M379" s="129" t="str">
        <f>INDEX(Directory[],MATCH(tbl_deal[[#This Row],[Index]],Directory[Index],0),MATCH('DEAL DIRECTORY'!M$5,Directory[#Headers],0))</f>
        <v>诸暨国资</v>
      </c>
      <c r="N379" s="129" t="str">
        <f>INDEX(Directory[],MATCH(tbl_deal[[#This Row],[Index]],Directory[Index],0),MATCH('DEAL DIRECTORY'!N$5,Directory[#Headers],0))</f>
        <v>--/--/--</v>
      </c>
      <c r="O379" s="129" t="str">
        <f>INDEX(Directory[],MATCH(tbl_deal[[#This Row],[Index]],Directory[Index],0),MATCH('DEAL DIRECTORY'!O$5,Directory[#Headers],0))</f>
        <v>USD</v>
      </c>
      <c r="P379" s="129">
        <f>INDEX(Directory[],MATCH(tbl_deal[[#This Row],[Index]],Directory[Index],0),MATCH('DEAL DIRECTORY'!P$5,Directory[#Headers],0))</f>
        <v>1.89</v>
      </c>
      <c r="Q379" s="129" t="str">
        <f>INDEX(Directory[],MATCH(tbl_deal[[#This Row],[Index]],Directory[Index],0),MATCH('DEAL DIRECTORY'!Q$5,Directory[#Headers],0))</f>
        <v>2.5</v>
      </c>
      <c r="R379" s="129" t="str">
        <f>INDEX(Directory[],MATCH(tbl_deal[[#This Row],[Index]],Directory[Index],0),MATCH('DEAL DIRECTORY'!R$5,Directory[#Headers],0))</f>
        <v>7%</v>
      </c>
      <c r="S379" s="129" t="str">
        <f>INDEX(Directory[],MATCH(tbl_deal[[#This Row],[Index]],Directory[Index],0),MATCH('DEAL DIRECTORY'!S$5,Directory[#Headers],0))</f>
        <v>--</v>
      </c>
      <c r="T379" s="129" t="str">
        <f>INDEX(Directory[],MATCH(tbl_deal[[#This Row],[Index]],Directory[Index],0),MATCH('DEAL DIRECTORY'!T$5,Directory[#Headers],0))</f>
        <v>n/a</v>
      </c>
      <c r="U379" s="129" t="str">
        <f>INDEX(Directory[],MATCH(tbl_deal[[#This Row],[Index]],Directory[Index],0),MATCH('DEAL DIRECTORY'!U$5,Directory[#Headers],0))</f>
        <v>--</v>
      </c>
      <c r="V379" s="131">
        <f>INDEX(Directory[],MATCH(tbl_deal[[#This Row],[Index]],Directory[Index],0),MATCH('DEAL DIRECTORY'!V$5,Directory[#Headers],0))</f>
        <v>0</v>
      </c>
      <c r="W379" s="129" t="str">
        <f>INDEX(Directory[],MATCH(tbl_deal[[#This Row],[Index]],Directory[Index],0),MATCH('DEAL DIRECTORY'!W$5,Directory[#Headers],0))</f>
        <v>担保</v>
      </c>
      <c r="X379" s="129" t="str">
        <f>INDEX(Directory[],MATCH(tbl_deal[[#This Row],[Index]],Directory[Index],0),MATCH('DEAL DIRECTORY'!X$5,Directory[#Headers],0))</f>
        <v>--</v>
      </c>
      <c r="Y379" s="129" t="str">
        <f>INDEX(Directory[],MATCH(tbl_deal[[#This Row],[Index]],Directory[Index],0),MATCH('DEAL DIRECTORY'!Y$5,Directory[#Headers],0))</f>
        <v>港交所</v>
      </c>
      <c r="Z379" s="129" t="str">
        <f>INDEX(Directory[],MATCH(tbl_deal[[#This Row],[Index]],Directory[Index],0),MATCH('DEAL DIRECTORY'!Z$5,Directory[#Headers],0))</f>
        <v/>
      </c>
      <c r="AA379" s="129" t="str">
        <f>INDEX(Directory[],MATCH(tbl_deal[[#This Row],[Index]],Directory[Index],0),MATCH('DEAL DIRECTORY'!AA$5,Directory[#Headers],0))</f>
        <v/>
      </c>
      <c r="AB379" s="129" t="str">
        <f>INDEX(Directory[],MATCH(tbl_deal[[#This Row],[Index]],Directory[Index],0),MATCH('DEAL DIRECTORY'!AB$5,Directory[#Headers],0))</f>
        <v>BISL,港分</v>
      </c>
      <c r="AC379" s="129" t="str">
        <f>INDEX(Directory[],MATCH(tbl_deal[[#This Row],[Index]],Directory[Index],0),MATCH('DEAL DIRECTORY'!AC$5,Directory[#Headers],0))</f>
        <v>--</v>
      </c>
      <c r="AD379" s="129" t="str">
        <f>INDEX(Directory[],MATCH(tbl_deal[[#This Row],[Index]],Directory[Index],0),MATCH('DEAL DIRECTORY'!AD$5,Directory[#Headers],0))</f>
        <v>--</v>
      </c>
      <c r="AE379" s="129" t="str">
        <f>INDEX(Directory[],MATCH(tbl_deal[[#This Row],[Index]],Directory[Index],0),MATCH('DEAL DIRECTORY'!AE$5,Directory[#Headers],0))</f>
        <v>--</v>
      </c>
      <c r="AF379" s="129" t="str">
        <f>INDEX(Directory[],MATCH(tbl_deal[[#This Row],[Index]],Directory[Index],0),MATCH('DEAL DIRECTORY'!AF$5,Directory[#Headers],0))</f>
        <v>N</v>
      </c>
      <c r="AG379" s="129" t="str">
        <f>INDEX(Directory[],MATCH(tbl_deal[[#This Row],[Index]],Directory[Index],0),MATCH('DEAL DIRECTORY'!AG$5,Directory[#Headers],0))</f>
        <v>诸暨市国有资产经营有限公司</v>
      </c>
      <c r="AH379" s="129" t="str">
        <f>INDEX(Directory[],MATCH(tbl_deal[[#This Row],[Index]],Directory[Index],0),MATCH('DEAL DIRECTORY'!AH$5,Directory[#Headers],0))</f>
        <v>n/a</v>
      </c>
      <c r="AI379" s="129" t="str">
        <f>INDEX(Directory[],MATCH(tbl_deal[[#This Row],[Index]],Directory[Index],0),MATCH('DEAL DIRECTORY'!AI$5,Directory[#Headers],0))</f>
        <v>n/a</v>
      </c>
      <c r="AJ379" s="129" t="str">
        <f>INDEX(Directory[],MATCH(tbl_deal[[#This Row],[Index]],Directory[Index],0),MATCH('DEAL DIRECTORY'!AJ$5,Directory[#Headers],0))</f>
        <v>浙江</v>
      </c>
      <c r="AK379" s="129" t="str">
        <f>INDEX(Directory[],MATCH(tbl_deal[[#This Row],[Index]],Directory[Index],0),MATCH('DEAL DIRECTORY'!AK$5,Directory[#Headers],0))</f>
        <v>绍兴市</v>
      </c>
      <c r="AL379" s="129" t="str">
        <f>INDEX(Directory[],MATCH(tbl_deal[[#This Row],[Index]],Directory[Index],0),MATCH('DEAL DIRECTORY'!AL$5,Directory[#Headers],0))</f>
        <v>诸暨市</v>
      </c>
      <c r="AM379" s="129" t="str">
        <f>INDEX(Directory[],MATCH(tbl_deal[[#This Row],[Index]],Directory[Index],0),MATCH('DEAL DIRECTORY'!AM$5,Directory[#Headers],0))</f>
        <v>--</v>
      </c>
      <c r="AN379" s="129" t="str">
        <f>INDEX(Directory[],MATCH(tbl_deal[[#This Row],[Index]],Directory[Index],0),MATCH('DEAL DIRECTORY'!AN$5,Directory[#Headers],0))</f>
        <v>--</v>
      </c>
      <c r="AO379" s="132">
        <f>IF(ISBLANK(INDEX(Directory[],MATCH(tbl_deal[[#This Row],[Index]],Directory[Index],0),MATCH('DEAL DIRECTORY'!AO$5,Directory[#Headers],0))),"--",INDEX(Directory[],MATCH(tbl_deal[[#This Row],[Index]],Directory[Index],0),MATCH('DEAL DIRECTORY'!AO$5,Directory[#Headers],0)))</f>
        <v>3000</v>
      </c>
      <c r="AP379" s="129">
        <f>INDEX(Directory[],MATCH(tbl_deal[[#This Row],[Index]],Directory[Index],0),MATCH('DEAL DIRECTORY'!AP$5,Directory[#Headers],0))</f>
        <v>1.89</v>
      </c>
      <c r="AQ379" s="129">
        <f>INDEX(Directory[],MATCH(tbl_deal[[#This Row],[Index]],Directory[Index],0),MATCH('DEAL DIRECTORY'!AQ$5,Directory[#Headers],0))</f>
        <v>13.047000000000001</v>
      </c>
      <c r="AR379" s="129">
        <f>INDEX(Directory[],MATCH(tbl_deal[[#This Row],[Index]],Directory[Index],0),MATCH('DEAL DIRECTORY'!AR$5,Directory[#Headers],0))</f>
        <v>14.766</v>
      </c>
      <c r="AS379" s="129" t="str">
        <f>INDEX(Directory[],MATCH(tbl_deal[[#This Row],[Index]],Directory[Index],0),MATCH('DEAL DIRECTORY'!AS$5,Directory[#Headers],0))</f>
        <v>地方国企</v>
      </c>
      <c r="AT379" s="129" t="str">
        <f>INDEX(Directory[],MATCH(tbl_deal[[#This Row],[Index]],Directory[Index],0),MATCH('DEAL DIRECTORY'!AT$5,Directory[#Headers],0))</f>
        <v>地方平台</v>
      </c>
      <c r="AU379" s="129" t="str">
        <f>INDEX(Directory[],MATCH(tbl_deal[[#This Row],[Index]],Directory[Index],0),MATCH('DEAL DIRECTORY'!AU$5,Directory[#Headers],0))</f>
        <v>综合</v>
      </c>
      <c r="AV379" s="129" t="str">
        <f>INDEX(Directory[],MATCH(tbl_deal[[#This Row],[Index]],Directory[Index],0),MATCH('DEAL DIRECTORY'!AV$5,Directory[#Headers],0))</f>
        <v>担保</v>
      </c>
      <c r="AW379" s="129" t="str">
        <f>INDEX(Directory[],MATCH(tbl_deal[[#This Row],[Index]],Directory[Index],0),MATCH('DEAL DIRECTORY'!AW$5,Directory[#Headers],0))</f>
        <v>无评级</v>
      </c>
      <c r="AX379" s="129" t="str">
        <f>INDEX(Directory[],MATCH(tbl_deal[[#This Row],[Index]],Directory[Index],0),MATCH('DEAL DIRECTORY'!AX$5,Directory[#Headers],0))</f>
        <v>≤2亿</v>
      </c>
      <c r="AY379" s="133" t="str">
        <f>INDEX(Directory[],MATCH(tbl_deal[[#This Row],[Index]],Directory[Index],0),MATCH('DEAL DIRECTORY'!AY$5,Directory[#Headers],0))</f>
        <v>19年</v>
      </c>
      <c r="AZ379" s="129" t="str">
        <f>INDEX(Directory[],MATCH(tbl_deal[[#This Row],[Index]],Directory[Index],0),MATCH('DEAL DIRECTORY'!AZ$5,Directory[#Headers],0))</f>
        <v>Q2</v>
      </c>
      <c r="BA379" s="129" t="str">
        <f>INDEX(Directory[],MATCH(tbl_deal[[#This Row],[Index]],Directory[Index],0),MATCH('DEAL DIRECTORY'!BA$5,Directory[#Headers],0))</f>
        <v>06月</v>
      </c>
      <c r="BB379" s="129" t="str">
        <f>INDEX(Directory[],MATCH(tbl_deal[[#This Row],[Index]],Directory[Index],0),MATCH('DEAL DIRECTORY'!BB$5,Directory[#Headers],0))</f>
        <v>SOE Creds</v>
      </c>
      <c r="BC379" s="129" t="str">
        <f>INDEX(Directory[],MATCH(tbl_deal[[#This Row],[Index]],Directory[Index],0),MATCH('DEAL DIRECTORY'!BC$5,Directory[#Headers],0))</f>
        <v>ZHUJI DEVELOPMENT LTD</v>
      </c>
      <c r="BD379" s="129" t="str">
        <f>INDEX(Directory[],MATCH(tbl_deal[[#This Row],[Index]],Directory[Index],0),MATCH('DEAL DIRECTORY'!BD$5,Directory[#Headers],0))</f>
        <v>XS2004785254</v>
      </c>
      <c r="BE379" s="137" t="str">
        <f>INDEX(Directory[],MATCH(tbl_deal[[#This Row],[Index]],Directory[Index],0),MATCH('DEAL DIRECTORY'!BE$5,Directory[#Headers],0))</f>
        <v>19年06月</v>
      </c>
      <c r="BF379" s="137" t="str">
        <f>INDEX(Directory[],MATCH(tbl_deal[[#This Row],[Index]],Directory[Index],0),MATCH('DEAL DIRECTORY'!BF$5,Directory[#Headers],0))</f>
        <v>诸暨国资</v>
      </c>
      <c r="BG379" s="137" t="str">
        <f>INDEX(Directory[],MATCH(tbl_deal[[#This Row],[Index]],Directory[Index],0),MATCH('DEAL DIRECTORY'!BG$5,Directory[#Headers],0))</f>
        <v>--/--/--</v>
      </c>
      <c r="BH379" s="137" t="str">
        <f>INDEX(Directory[],MATCH(tbl_deal[[#This Row],[Index]],Directory[Index],0),MATCH('DEAL DIRECTORY'!BH$5,Directory[#Headers],0))</f>
        <v>高级债</v>
      </c>
      <c r="BI379" s="137" t="str">
        <f>INDEX(Directory[],MATCH(tbl_deal[[#This Row],[Index]],Directory[Index],0),MATCH('DEAL DIRECTORY'!BI$5,Directory[#Headers],0))</f>
        <v>1.89亿美元</v>
      </c>
      <c r="BJ379" s="137" t="str">
        <f>INDEX(Directory[],MATCH(tbl_deal[[#This Row],[Index]],Directory[Index],0),MATCH('DEAL DIRECTORY'!BJ$5,Directory[#Headers],0))</f>
        <v>2.5年</v>
      </c>
      <c r="BK379" s="137" t="str">
        <f>INDEX(Directory[],MATCH(tbl_deal[[#This Row],[Index]],Directory[Index],0),MATCH('DEAL DIRECTORY'!BK$5,Directory[#Headers],0))</f>
        <v>7%</v>
      </c>
      <c r="BL379" s="137" t="str">
        <f>INDEX(Directory[],MATCH(tbl_deal[[#This Row],[Index]],Directory[Index],0),MATCH('DEAL DIRECTORY'!BL$5,Directory[#Headers],0))</f>
        <v>全球协调人</v>
      </c>
      <c r="BM379" s="129" t="str">
        <f>INDEX(Directory[],MATCH(tbl_deal[[#This Row],[Index]],Directory[Index],0),MATCH('DEAL DIRECTORY'!BM$5,Directory[#Headers],0))</f>
        <v/>
      </c>
      <c r="BN379" s="4"/>
      <c r="BO379" s="4"/>
      <c r="BP379" s="4"/>
    </row>
    <row r="380" spans="3:68" ht="20.25" customHeight="1" x14ac:dyDescent="0.25">
      <c r="C380" s="129">
        <f>Directory[[#This Row],[Index]]</f>
        <v>91</v>
      </c>
      <c r="D380" s="130">
        <f>INDEX(Directory[],MATCH(tbl_deal[[#This Row],[Index]],Directory[Index],0),MATCH('DEAL DIRECTORY'!D$5,Directory[#Headers],0))</f>
        <v>43627</v>
      </c>
      <c r="E380" s="129" t="str">
        <f>INDEX(Directory[],MATCH(tbl_deal[[#This Row],[Index]],Directory[Index],0),MATCH('DEAL DIRECTORY'!E$5,Directory[#Headers],0))</f>
        <v/>
      </c>
      <c r="F380" s="129" t="str">
        <f>INDEX(Directory[],MATCH(tbl_deal[[#This Row],[Index]],Directory[Index],0),MATCH('DEAL DIRECTORY'!F$5,Directory[#Headers],0))</f>
        <v/>
      </c>
      <c r="G380" s="129" t="str">
        <f>INDEX(Directory[],MATCH(tbl_deal[[#This Row],[Index]],Directory[Index],0),MATCH('DEAL DIRECTORY'!G$5,Directory[#Headers],0))</f>
        <v>Invention VII</v>
      </c>
      <c r="H380" s="135" t="str">
        <f>IF(tbl_deal[[#This Row],[FolderPath]]="","",HYPERLINK(tbl_deal[[#This Row],[FolderPath]],"📂"))</f>
        <v/>
      </c>
      <c r="I380" s="129" t="str">
        <f>INDEX(Directory[],MATCH(tbl_deal[[#This Row],[Index]],Directory[Index],0),MATCH('DEAL DIRECTORY'!I$5,Directory[#Headers],0))</f>
        <v>JGC</v>
      </c>
      <c r="J380" s="129" t="str">
        <f>INDEX(Directory[],MATCH(tbl_deal[[#This Row],[Index]],Directory[Index],0),MATCH('DEAL DIRECTORY'!J$5,Directory[#Headers],0))</f>
        <v>n/a</v>
      </c>
      <c r="K380" s="129" t="str">
        <f>INDEX(Directory[],MATCH(tbl_deal[[#This Row],[Index]],Directory[Index],0),MATCH('DEAL DIRECTORY'!K$5,Directory[#Headers],0))</f>
        <v>n/a</v>
      </c>
      <c r="L380" s="129">
        <f>INDEX(Directory[],MATCH(tbl_deal[[#This Row],[Index]],Directory[Index],0),MATCH('DEAL DIRECTORY'!L$5,Directory[#Headers],0))</f>
        <v>3</v>
      </c>
      <c r="M380" s="129" t="str">
        <f>INDEX(Directory[],MATCH(tbl_deal[[#This Row],[Index]],Directory[Index],0),MATCH('DEAL DIRECTORY'!M$5,Directory[#Headers],0))</f>
        <v>启迪控股</v>
      </c>
      <c r="N380" s="129" t="str">
        <f>INDEX(Directory[],MATCH(tbl_deal[[#This Row],[Index]],Directory[Index],0),MATCH('DEAL DIRECTORY'!N$5,Directory[#Headers],0))</f>
        <v>--/--/--</v>
      </c>
      <c r="O380" s="129" t="str">
        <f>INDEX(Directory[],MATCH(tbl_deal[[#This Row],[Index]],Directory[Index],0),MATCH('DEAL DIRECTORY'!O$5,Directory[#Headers],0))</f>
        <v>USD</v>
      </c>
      <c r="P380" s="129">
        <f>INDEX(Directory[],MATCH(tbl_deal[[#This Row],[Index]],Directory[Index],0),MATCH('DEAL DIRECTORY'!P$5,Directory[#Headers],0))</f>
        <v>5.5</v>
      </c>
      <c r="Q380" s="129" t="str">
        <f>INDEX(Directory[],MATCH(tbl_deal[[#This Row],[Index]],Directory[Index],0),MATCH('DEAL DIRECTORY'!Q$5,Directory[#Headers],0))</f>
        <v>4.9</v>
      </c>
      <c r="R380" s="129" t="str">
        <f>INDEX(Directory[],MATCH(tbl_deal[[#This Row],[Index]],Directory[Index],0),MATCH('DEAL DIRECTORY'!R$5,Directory[#Headers],0))</f>
        <v>6.95%</v>
      </c>
      <c r="S380" s="129" t="str">
        <f>INDEX(Directory[],MATCH(tbl_deal[[#This Row],[Index]],Directory[Index],0),MATCH('DEAL DIRECTORY'!S$5,Directory[#Headers],0))</f>
        <v>--</v>
      </c>
      <c r="T380" s="129" t="str">
        <f>INDEX(Directory[],MATCH(tbl_deal[[#This Row],[Index]],Directory[Index],0),MATCH('DEAL DIRECTORY'!T$5,Directory[#Headers],0))</f>
        <v>n/a</v>
      </c>
      <c r="U380" s="129" t="str">
        <f>INDEX(Directory[],MATCH(tbl_deal[[#This Row],[Index]],Directory[Index],0),MATCH('DEAL DIRECTORY'!U$5,Directory[#Headers],0))</f>
        <v>--</v>
      </c>
      <c r="V380" s="131">
        <f>INDEX(Directory[],MATCH(tbl_deal[[#This Row],[Index]],Directory[Index],0),MATCH('DEAL DIRECTORY'!V$5,Directory[#Headers],0))</f>
        <v>0</v>
      </c>
      <c r="W380" s="129" t="str">
        <f>INDEX(Directory[],MATCH(tbl_deal[[#This Row],[Index]],Directory[Index],0),MATCH('DEAL DIRECTORY'!W$5,Directory[#Headers],0))</f>
        <v>担保</v>
      </c>
      <c r="X380" s="129" t="str">
        <f>INDEX(Directory[],MATCH(tbl_deal[[#This Row],[Index]],Directory[Index],0),MATCH('DEAL DIRECTORY'!X$5,Directory[#Headers],0))</f>
        <v>--</v>
      </c>
      <c r="Y380" s="129" t="str">
        <f>INDEX(Directory[],MATCH(tbl_deal[[#This Row],[Index]],Directory[Index],0),MATCH('DEAL DIRECTORY'!Y$5,Directory[#Headers],0))</f>
        <v>港交所;澳交所</v>
      </c>
      <c r="Z380" s="129" t="str">
        <f>INDEX(Directory[],MATCH(tbl_deal[[#This Row],[Index]],Directory[Index],0),MATCH('DEAL DIRECTORY'!Z$5,Directory[#Headers],0))</f>
        <v/>
      </c>
      <c r="AA380" s="129" t="str">
        <f>INDEX(Directory[],MATCH(tbl_deal[[#This Row],[Index]],Directory[Index],0),MATCH('DEAL DIRECTORY'!AA$5,Directory[#Headers],0))</f>
        <v/>
      </c>
      <c r="AB380" s="129" t="str">
        <f>INDEX(Directory[],MATCH(tbl_deal[[#This Row],[Index]],Directory[Index],0),MATCH('DEAL DIRECTORY'!AB$5,Directory[#Headers],0))</f>
        <v>BISL,港分</v>
      </c>
      <c r="AC380" s="129" t="str">
        <f>INDEX(Directory[],MATCH(tbl_deal[[#This Row],[Index]],Directory[Index],0),MATCH('DEAL DIRECTORY'!AC$5,Directory[#Headers],0))</f>
        <v>--</v>
      </c>
      <c r="AD380" s="129" t="str">
        <f>INDEX(Directory[],MATCH(tbl_deal[[#This Row],[Index]],Directory[Index],0),MATCH('DEAL DIRECTORY'!AD$5,Directory[#Headers],0))</f>
        <v>--</v>
      </c>
      <c r="AE380" s="129" t="str">
        <f>INDEX(Directory[],MATCH(tbl_deal[[#This Row],[Index]],Directory[Index],0),MATCH('DEAL DIRECTORY'!AE$5,Directory[#Headers],0))</f>
        <v>--</v>
      </c>
      <c r="AF380" s="129" t="str">
        <f>INDEX(Directory[],MATCH(tbl_deal[[#This Row],[Index]],Directory[Index],0),MATCH('DEAL DIRECTORY'!AF$5,Directory[#Headers],0))</f>
        <v>N</v>
      </c>
      <c r="AG380" s="129" t="str">
        <f>INDEX(Directory[],MATCH(tbl_deal[[#This Row],[Index]],Directory[Index],0),MATCH('DEAL DIRECTORY'!AG$5,Directory[#Headers],0))</f>
        <v>启迪控股股份有限公司</v>
      </c>
      <c r="AH380" s="129" t="str">
        <f>INDEX(Directory[],MATCH(tbl_deal[[#This Row],[Index]],Directory[Index],0),MATCH('DEAL DIRECTORY'!AH$5,Directory[#Headers],0))</f>
        <v>n/a</v>
      </c>
      <c r="AI380" s="129" t="str">
        <f>INDEX(Directory[],MATCH(tbl_deal[[#This Row],[Index]],Directory[Index],0),MATCH('DEAL DIRECTORY'!AI$5,Directory[#Headers],0))</f>
        <v>n/a</v>
      </c>
      <c r="AJ380" s="129" t="str">
        <f>INDEX(Directory[],MATCH(tbl_deal[[#This Row],[Index]],Directory[Index],0),MATCH('DEAL DIRECTORY'!AJ$5,Directory[#Headers],0))</f>
        <v>北京</v>
      </c>
      <c r="AK380" s="129" t="str">
        <f>INDEX(Directory[],MATCH(tbl_deal[[#This Row],[Index]],Directory[Index],0),MATCH('DEAL DIRECTORY'!AK$5,Directory[#Headers],0))</f>
        <v>海淀区</v>
      </c>
      <c r="AL380" s="129" t="str">
        <f>INDEX(Directory[],MATCH(tbl_deal[[#This Row],[Index]],Directory[Index],0),MATCH('DEAL DIRECTORY'!AL$5,Directory[#Headers],0))</f>
        <v>--</v>
      </c>
      <c r="AM380" s="129" t="str">
        <f>INDEX(Directory[],MATCH(tbl_deal[[#This Row],[Index]],Directory[Index],0),MATCH('DEAL DIRECTORY'!AM$5,Directory[#Headers],0))</f>
        <v>--</v>
      </c>
      <c r="AN380" s="129" t="str">
        <f>INDEX(Directory[],MATCH(tbl_deal[[#This Row],[Index]],Directory[Index],0),MATCH('DEAL DIRECTORY'!AN$5,Directory[#Headers],0))</f>
        <v>--</v>
      </c>
      <c r="AO380" s="132">
        <f>IF(ISBLANK(INDEX(Directory[],MATCH(tbl_deal[[#This Row],[Index]],Directory[Index],0),MATCH('DEAL DIRECTORY'!AO$5,Directory[#Headers],0))),"--",INDEX(Directory[],MATCH(tbl_deal[[#This Row],[Index]],Directory[Index],0),MATCH('DEAL DIRECTORY'!AO$5,Directory[#Headers],0)))</f>
        <v>0</v>
      </c>
      <c r="AP380" s="129">
        <f>INDEX(Directory[],MATCH(tbl_deal[[#This Row],[Index]],Directory[Index],0),MATCH('DEAL DIRECTORY'!AP$5,Directory[#Headers],0))</f>
        <v>5.5</v>
      </c>
      <c r="AQ380" s="129">
        <f>INDEX(Directory[],MATCH(tbl_deal[[#This Row],[Index]],Directory[Index],0),MATCH('DEAL DIRECTORY'!AQ$5,Directory[#Headers],0))</f>
        <v>38.012999999999998</v>
      </c>
      <c r="AR380" s="129">
        <f>INDEX(Directory[],MATCH(tbl_deal[[#This Row],[Index]],Directory[Index],0),MATCH('DEAL DIRECTORY'!AR$5,Directory[#Headers],0))</f>
        <v>42.969000000000001</v>
      </c>
      <c r="AS380" s="129" t="str">
        <f>INDEX(Directory[],MATCH(tbl_deal[[#This Row],[Index]],Directory[Index],0),MATCH('DEAL DIRECTORY'!AS$5,Directory[#Headers],0))</f>
        <v>其他</v>
      </c>
      <c r="AT380" s="129" t="str">
        <f>INDEX(Directory[],MATCH(tbl_deal[[#This Row],[Index]],Directory[Index],0),MATCH('DEAL DIRECTORY'!AT$5,Directory[#Headers],0))</f>
        <v>产业</v>
      </c>
      <c r="AU380" s="129" t="str">
        <f>INDEX(Directory[],MATCH(tbl_deal[[#This Row],[Index]],Directory[Index],0),MATCH('DEAL DIRECTORY'!AU$5,Directory[#Headers],0))</f>
        <v>--</v>
      </c>
      <c r="AV380" s="129" t="str">
        <f>INDEX(Directory[],MATCH(tbl_deal[[#This Row],[Index]],Directory[Index],0),MATCH('DEAL DIRECTORY'!AV$5,Directory[#Headers],0))</f>
        <v>担保</v>
      </c>
      <c r="AW380" s="129" t="str">
        <f>INDEX(Directory[],MATCH(tbl_deal[[#This Row],[Index]],Directory[Index],0),MATCH('DEAL DIRECTORY'!AW$5,Directory[#Headers],0))</f>
        <v>无评级</v>
      </c>
      <c r="AX380" s="129" t="str">
        <f>INDEX(Directory[],MATCH(tbl_deal[[#This Row],[Index]],Directory[Index],0),MATCH('DEAL DIRECTORY'!AX$5,Directory[#Headers],0))</f>
        <v>&gt;5亿</v>
      </c>
      <c r="AY380" s="133" t="str">
        <f>INDEX(Directory[],MATCH(tbl_deal[[#This Row],[Index]],Directory[Index],0),MATCH('DEAL DIRECTORY'!AY$5,Directory[#Headers],0))</f>
        <v>19年</v>
      </c>
      <c r="AZ380" s="129" t="str">
        <f>INDEX(Directory[],MATCH(tbl_deal[[#This Row],[Index]],Directory[Index],0),MATCH('DEAL DIRECTORY'!AZ$5,Directory[#Headers],0))</f>
        <v>Q2</v>
      </c>
      <c r="BA380" s="129" t="str">
        <f>INDEX(Directory[],MATCH(tbl_deal[[#This Row],[Index]],Directory[Index],0),MATCH('DEAL DIRECTORY'!BA$5,Directory[#Headers],0))</f>
        <v>06月</v>
      </c>
      <c r="BB380" s="129" t="str">
        <f>INDEX(Directory[],MATCH(tbl_deal[[#This Row],[Index]],Directory[Index],0),MATCH('DEAL DIRECTORY'!BB$5,Directory[#Headers],0))</f>
        <v>--</v>
      </c>
      <c r="BC380" s="129" t="str">
        <f>INDEX(Directory[],MATCH(tbl_deal[[#This Row],[Index]],Directory[Index],0),MATCH('DEAL DIRECTORY'!BC$5,Directory[#Headers],0))</f>
        <v>TUSPARK FORWARD LTD</v>
      </c>
      <c r="BD380" s="129" t="str">
        <f>INDEX(Directory[],MATCH(tbl_deal[[#This Row],[Index]],Directory[Index],0),MATCH('DEAL DIRECTORY'!BD$5,Directory[#Headers],0))</f>
        <v>XS2011786659</v>
      </c>
      <c r="BE380" s="137" t="str">
        <f>INDEX(Directory[],MATCH(tbl_deal[[#This Row],[Index]],Directory[Index],0),MATCH('DEAL DIRECTORY'!BE$5,Directory[#Headers],0))</f>
        <v>19年06月</v>
      </c>
      <c r="BF380" s="137" t="str">
        <f>INDEX(Directory[],MATCH(tbl_deal[[#This Row],[Index]],Directory[Index],0),MATCH('DEAL DIRECTORY'!BF$5,Directory[#Headers],0))</f>
        <v>启迪控股</v>
      </c>
      <c r="BG380" s="137" t="str">
        <f>INDEX(Directory[],MATCH(tbl_deal[[#This Row],[Index]],Directory[Index],0),MATCH('DEAL DIRECTORY'!BG$5,Directory[#Headers],0))</f>
        <v>--/--/--</v>
      </c>
      <c r="BH380" s="137" t="str">
        <f>INDEX(Directory[],MATCH(tbl_deal[[#This Row],[Index]],Directory[Index],0),MATCH('DEAL DIRECTORY'!BH$5,Directory[#Headers],0))</f>
        <v>高级债</v>
      </c>
      <c r="BI380" s="137" t="str">
        <f>INDEX(Directory[],MATCH(tbl_deal[[#This Row],[Index]],Directory[Index],0),MATCH('DEAL DIRECTORY'!BI$5,Directory[#Headers],0))</f>
        <v>5.5亿美元</v>
      </c>
      <c r="BJ380" s="137" t="str">
        <f>INDEX(Directory[],MATCH(tbl_deal[[#This Row],[Index]],Directory[Index],0),MATCH('DEAL DIRECTORY'!BJ$5,Directory[#Headers],0))</f>
        <v>4.9年</v>
      </c>
      <c r="BK380" s="137" t="str">
        <f>INDEX(Directory[],MATCH(tbl_deal[[#This Row],[Index]],Directory[Index],0),MATCH('DEAL DIRECTORY'!BK$5,Directory[#Headers],0))</f>
        <v>6.95%</v>
      </c>
      <c r="BL380" s="137" t="str">
        <f>INDEX(Directory[],MATCH(tbl_deal[[#This Row],[Index]],Directory[Index],0),MATCH('DEAL DIRECTORY'!BL$5,Directory[#Headers],0))</f>
        <v>全球协调人</v>
      </c>
      <c r="BM380" s="129" t="str">
        <f>INDEX(Directory[],MATCH(tbl_deal[[#This Row],[Index]],Directory[Index],0),MATCH('DEAL DIRECTORY'!BM$5,Directory[#Headers],0))</f>
        <v/>
      </c>
      <c r="BN380" s="4"/>
      <c r="BO380" s="4"/>
      <c r="BP380" s="4"/>
    </row>
    <row r="381" spans="3:68" ht="20.25" customHeight="1" x14ac:dyDescent="0.25">
      <c r="C381" s="129">
        <f>Directory[[#This Row],[Index]]</f>
        <v>90</v>
      </c>
      <c r="D381" s="130">
        <f>INDEX(Directory[],MATCH(tbl_deal[[#This Row],[Index]],Directory[Index],0),MATCH('DEAL DIRECTORY'!D$5,Directory[#Headers],0))</f>
        <v>43622</v>
      </c>
      <c r="E381" s="129" t="str">
        <f>INDEX(Directory[],MATCH(tbl_deal[[#This Row],[Index]],Directory[Index],0),MATCH('DEAL DIRECTORY'!E$5,Directory[#Headers],0))</f>
        <v/>
      </c>
      <c r="F381" s="129" t="str">
        <f>INDEX(Directory[],MATCH(tbl_deal[[#This Row],[Index]],Directory[Index],0),MATCH('DEAL DIRECTORY'!F$5,Directory[#Headers],0))</f>
        <v/>
      </c>
      <c r="G381" s="129" t="str">
        <f>INDEX(Directory[],MATCH(tbl_deal[[#This Row],[Index]],Directory[Index],0),MATCH('DEAL DIRECTORY'!G$5,Directory[#Headers],0))</f>
        <v>Goldrush II</v>
      </c>
      <c r="H381" s="135" t="str">
        <f>IF(tbl_deal[[#This Row],[FolderPath]]="","",HYPERLINK(tbl_deal[[#This Row],[FolderPath]],"📂"))</f>
        <v/>
      </c>
      <c r="I381" s="129" t="str">
        <f>INDEX(Directory[],MATCH(tbl_deal[[#This Row],[Index]],Directory[Index],0),MATCH('DEAL DIRECTORY'!I$5,Directory[#Headers],0))</f>
        <v>JBR</v>
      </c>
      <c r="J381" s="129" t="str">
        <f>INDEX(Directory[],MATCH(tbl_deal[[#This Row],[Index]],Directory[Index],0),MATCH('DEAL DIRECTORY'!J$5,Directory[#Headers],0))</f>
        <v>n/a</v>
      </c>
      <c r="K381" s="129" t="str">
        <f>INDEX(Directory[],MATCH(tbl_deal[[#This Row],[Index]],Directory[Index],0),MATCH('DEAL DIRECTORY'!K$5,Directory[#Headers],0))</f>
        <v>n/a</v>
      </c>
      <c r="L381" s="129">
        <f>INDEX(Directory[],MATCH(tbl_deal[[#This Row],[Index]],Directory[Index],0),MATCH('DEAL DIRECTORY'!L$5,Directory[#Headers],0))</f>
        <v>1</v>
      </c>
      <c r="M381" s="129" t="str">
        <f>INDEX(Directory[],MATCH(tbl_deal[[#This Row],[Index]],Directory[Index],0),MATCH('DEAL DIRECTORY'!M$5,Directory[#Headers],0))</f>
        <v>金地集团</v>
      </c>
      <c r="N381" s="129" t="str">
        <f>INDEX(Directory[],MATCH(tbl_deal[[#This Row],[Index]],Directory[Index],0),MATCH('DEAL DIRECTORY'!N$5,Directory[#Headers],0))</f>
        <v>Ba3/--/--</v>
      </c>
      <c r="O381" s="129" t="str">
        <f>INDEX(Directory[],MATCH(tbl_deal[[#This Row],[Index]],Directory[Index],0),MATCH('DEAL DIRECTORY'!O$5,Directory[#Headers],0))</f>
        <v>USD</v>
      </c>
      <c r="P381" s="129">
        <f>INDEX(Directory[],MATCH(tbl_deal[[#This Row],[Index]],Directory[Index],0),MATCH('DEAL DIRECTORY'!P$5,Directory[#Headers],0))</f>
        <v>2.5</v>
      </c>
      <c r="Q381" s="129" t="str">
        <f>INDEX(Directory[],MATCH(tbl_deal[[#This Row],[Index]],Directory[Index],0),MATCH('DEAL DIRECTORY'!Q$5,Directory[#Headers],0))</f>
        <v>3</v>
      </c>
      <c r="R381" s="129" t="str">
        <f>INDEX(Directory[],MATCH(tbl_deal[[#This Row],[Index]],Directory[Index],0),MATCH('DEAL DIRECTORY'!R$5,Directory[#Headers],0))</f>
        <v>5.6%</v>
      </c>
      <c r="S381" s="129" t="str">
        <f>INDEX(Directory[],MATCH(tbl_deal[[#This Row],[Index]],Directory[Index],0),MATCH('DEAL DIRECTORY'!S$5,Directory[#Headers],0))</f>
        <v>--</v>
      </c>
      <c r="T381" s="129" t="str">
        <f>INDEX(Directory[],MATCH(tbl_deal[[#This Row],[Index]],Directory[Index],0),MATCH('DEAL DIRECTORY'!T$5,Directory[#Headers],0))</f>
        <v>n/a</v>
      </c>
      <c r="U381" s="129" t="str">
        <f>INDEX(Directory[],MATCH(tbl_deal[[#This Row],[Index]],Directory[Index],0),MATCH('DEAL DIRECTORY'!U$5,Directory[#Headers],0))</f>
        <v>--</v>
      </c>
      <c r="V381" s="131">
        <f>INDEX(Directory[],MATCH(tbl_deal[[#This Row],[Index]],Directory[Index],0),MATCH('DEAL DIRECTORY'!V$5,Directory[#Headers],0))</f>
        <v>0</v>
      </c>
      <c r="W381" s="129" t="str">
        <f>INDEX(Directory[],MATCH(tbl_deal[[#This Row],[Index]],Directory[Index],0),MATCH('DEAL DIRECTORY'!W$5,Directory[#Headers],0))</f>
        <v>维好+担保</v>
      </c>
      <c r="X381" s="129" t="str">
        <f>INDEX(Directory[],MATCH(tbl_deal[[#This Row],[Index]],Directory[Index],0),MATCH('DEAL DIRECTORY'!X$5,Directory[#Headers],0))</f>
        <v>--</v>
      </c>
      <c r="Y381" s="129" t="str">
        <f>INDEX(Directory[],MATCH(tbl_deal[[#This Row],[Index]],Directory[Index],0),MATCH('DEAL DIRECTORY'!Y$5,Directory[#Headers],0))</f>
        <v>港交所</v>
      </c>
      <c r="Z381" s="129" t="str">
        <f>INDEX(Directory[],MATCH(tbl_deal[[#This Row],[Index]],Directory[Index],0),MATCH('DEAL DIRECTORY'!Z$5,Directory[#Headers],0))</f>
        <v/>
      </c>
      <c r="AA381" s="129" t="str">
        <f>INDEX(Directory[],MATCH(tbl_deal[[#This Row],[Index]],Directory[Index],0),MATCH('DEAL DIRECTORY'!AA$5,Directory[#Headers],0))</f>
        <v/>
      </c>
      <c r="AB381" s="129" t="str">
        <f>INDEX(Directory[],MATCH(tbl_deal[[#This Row],[Index]],Directory[Index],0),MATCH('DEAL DIRECTORY'!AB$5,Directory[#Headers],0))</f>
        <v>BISL,港分</v>
      </c>
      <c r="AC381" s="129" t="str">
        <f>INDEX(Directory[],MATCH(tbl_deal[[#This Row],[Index]],Directory[Index],0),MATCH('DEAL DIRECTORY'!AC$5,Directory[#Headers],0))</f>
        <v>--</v>
      </c>
      <c r="AD381" s="129" t="str">
        <f>INDEX(Directory[],MATCH(tbl_deal[[#This Row],[Index]],Directory[Index],0),MATCH('DEAL DIRECTORY'!AD$5,Directory[#Headers],0))</f>
        <v>--</v>
      </c>
      <c r="AE381" s="129" t="str">
        <f>INDEX(Directory[],MATCH(tbl_deal[[#This Row],[Index]],Directory[Index],0),MATCH('DEAL DIRECTORY'!AE$5,Directory[#Headers],0))</f>
        <v>--</v>
      </c>
      <c r="AF381" s="129" t="str">
        <f>INDEX(Directory[],MATCH(tbl_deal[[#This Row],[Index]],Directory[Index],0),MATCH('DEAL DIRECTORY'!AF$5,Directory[#Headers],0))</f>
        <v>N</v>
      </c>
      <c r="AG381" s="129" t="str">
        <f>INDEX(Directory[],MATCH(tbl_deal[[#This Row],[Index]],Directory[Index],0),MATCH('DEAL DIRECTORY'!AG$5,Directory[#Headers],0))</f>
        <v>金地(集团)股份有限公司</v>
      </c>
      <c r="AH381" s="129" t="str">
        <f>INDEX(Directory[],MATCH(tbl_deal[[#This Row],[Index]],Directory[Index],0),MATCH('DEAL DIRECTORY'!AH$5,Directory[#Headers],0))</f>
        <v>n/a</v>
      </c>
      <c r="AI381" s="129" t="str">
        <f>INDEX(Directory[],MATCH(tbl_deal[[#This Row],[Index]],Directory[Index],0),MATCH('DEAL DIRECTORY'!AI$5,Directory[#Headers],0))</f>
        <v>n/a</v>
      </c>
      <c r="AJ381" s="129" t="str">
        <f>INDEX(Directory[],MATCH(tbl_deal[[#This Row],[Index]],Directory[Index],0),MATCH('DEAL DIRECTORY'!AJ$5,Directory[#Headers],0))</f>
        <v>广东</v>
      </c>
      <c r="AK381" s="129" t="str">
        <f>INDEX(Directory[],MATCH(tbl_deal[[#This Row],[Index]],Directory[Index],0),MATCH('DEAL DIRECTORY'!AK$5,Directory[#Headers],0))</f>
        <v>深圳市</v>
      </c>
      <c r="AL381" s="129" t="str">
        <f>INDEX(Directory[],MATCH(tbl_deal[[#This Row],[Index]],Directory[Index],0),MATCH('DEAL DIRECTORY'!AL$5,Directory[#Headers],0))</f>
        <v>--</v>
      </c>
      <c r="AM381" s="129" t="str">
        <f>INDEX(Directory[],MATCH(tbl_deal[[#This Row],[Index]],Directory[Index],0),MATCH('DEAL DIRECTORY'!AM$5,Directory[#Headers],0))</f>
        <v>--</v>
      </c>
      <c r="AN381" s="129" t="str">
        <f>INDEX(Directory[],MATCH(tbl_deal[[#This Row],[Index]],Directory[Index],0),MATCH('DEAL DIRECTORY'!AN$5,Directory[#Headers],0))</f>
        <v>--</v>
      </c>
      <c r="AO381" s="132">
        <f>IF(ISBLANK(INDEX(Directory[],MATCH(tbl_deal[[#This Row],[Index]],Directory[Index],0),MATCH('DEAL DIRECTORY'!AO$5,Directory[#Headers],0))),"--",INDEX(Directory[],MATCH(tbl_deal[[#This Row],[Index]],Directory[Index],0),MATCH('DEAL DIRECTORY'!AO$5,Directory[#Headers],0)))</f>
        <v>144000</v>
      </c>
      <c r="AP381" s="129">
        <f>INDEX(Directory[],MATCH(tbl_deal[[#This Row],[Index]],Directory[Index],0),MATCH('DEAL DIRECTORY'!AP$5,Directory[#Headers],0))</f>
        <v>2.5</v>
      </c>
      <c r="AQ381" s="129">
        <f>INDEX(Directory[],MATCH(tbl_deal[[#This Row],[Index]],Directory[Index],0),MATCH('DEAL DIRECTORY'!AQ$5,Directory[#Headers],0))</f>
        <v>17.274000000000001</v>
      </c>
      <c r="AR381" s="129">
        <f>INDEX(Directory[],MATCH(tbl_deal[[#This Row],[Index]],Directory[Index],0),MATCH('DEAL DIRECTORY'!AR$5,Directory[#Headers],0))</f>
        <v>19.530999999999999</v>
      </c>
      <c r="AS381" s="129" t="str">
        <f>INDEX(Directory[],MATCH(tbl_deal[[#This Row],[Index]],Directory[Index],0),MATCH('DEAL DIRECTORY'!AS$5,Directory[#Headers],0))</f>
        <v>民企</v>
      </c>
      <c r="AT381" s="129" t="str">
        <f>INDEX(Directory[],MATCH(tbl_deal[[#This Row],[Index]],Directory[Index],0),MATCH('DEAL DIRECTORY'!AT$5,Directory[#Headers],0))</f>
        <v>房地产</v>
      </c>
      <c r="AU381" s="129" t="str">
        <f>INDEX(Directory[],MATCH(tbl_deal[[#This Row],[Index]],Directory[Index],0),MATCH('DEAL DIRECTORY'!AU$5,Directory[#Headers],0))</f>
        <v>--</v>
      </c>
      <c r="AV381" s="129" t="str">
        <f>INDEX(Directory[],MATCH(tbl_deal[[#This Row],[Index]],Directory[Index],0),MATCH('DEAL DIRECTORY'!AV$5,Directory[#Headers],0))</f>
        <v>维好</v>
      </c>
      <c r="AW381" s="129" t="str">
        <f>INDEX(Directory[],MATCH(tbl_deal[[#This Row],[Index]],Directory[Index],0),MATCH('DEAL DIRECTORY'!AW$5,Directory[#Headers],0))</f>
        <v>高收益</v>
      </c>
      <c r="AX381" s="129" t="str">
        <f>INDEX(Directory[],MATCH(tbl_deal[[#This Row],[Index]],Directory[Index],0),MATCH('DEAL DIRECTORY'!AX$5,Directory[#Headers],0))</f>
        <v>2-3亿</v>
      </c>
      <c r="AY381" s="133" t="str">
        <f>INDEX(Directory[],MATCH(tbl_deal[[#This Row],[Index]],Directory[Index],0),MATCH('DEAL DIRECTORY'!AY$5,Directory[#Headers],0))</f>
        <v>19年</v>
      </c>
      <c r="AZ381" s="129" t="str">
        <f>INDEX(Directory[],MATCH(tbl_deal[[#This Row],[Index]],Directory[Index],0),MATCH('DEAL DIRECTORY'!AZ$5,Directory[#Headers],0))</f>
        <v>Q2</v>
      </c>
      <c r="BA381" s="129" t="str">
        <f>INDEX(Directory[],MATCH(tbl_deal[[#This Row],[Index]],Directory[Index],0),MATCH('DEAL DIRECTORY'!BA$5,Directory[#Headers],0))</f>
        <v>06月</v>
      </c>
      <c r="BB381" s="129" t="str">
        <f>INDEX(Directory[],MATCH(tbl_deal[[#This Row],[Index]],Directory[Index],0),MATCH('DEAL DIRECTORY'!BB$5,Directory[#Headers],0))</f>
        <v>--</v>
      </c>
      <c r="BC381" s="129" t="str">
        <f>INDEX(Directory[],MATCH(tbl_deal[[#This Row],[Index]],Directory[Index],0),MATCH('DEAL DIRECTORY'!BC$5,Directory[#Headers],0))</f>
        <v>GEMDALE EVER PROSPERITY INVESTMENT LTD</v>
      </c>
      <c r="BD381" s="129" t="str">
        <f>INDEX(Directory[],MATCH(tbl_deal[[#This Row],[Index]],Directory[Index],0),MATCH('DEAL DIRECTORY'!BD$5,Directory[#Headers],0))</f>
        <v>XS2009869897</v>
      </c>
      <c r="BE381" s="137" t="str">
        <f>INDEX(Directory[],MATCH(tbl_deal[[#This Row],[Index]],Directory[Index],0),MATCH('DEAL DIRECTORY'!BE$5,Directory[#Headers],0))</f>
        <v>19年06月</v>
      </c>
      <c r="BF381" s="137" t="str">
        <f>INDEX(Directory[],MATCH(tbl_deal[[#This Row],[Index]],Directory[Index],0),MATCH('DEAL DIRECTORY'!BF$5,Directory[#Headers],0))</f>
        <v>金地集团</v>
      </c>
      <c r="BG381" s="137" t="str">
        <f>INDEX(Directory[],MATCH(tbl_deal[[#This Row],[Index]],Directory[Index],0),MATCH('DEAL DIRECTORY'!BG$5,Directory[#Headers],0))</f>
        <v>Ba3/--/--</v>
      </c>
      <c r="BH381" s="137" t="str">
        <f>INDEX(Directory[],MATCH(tbl_deal[[#This Row],[Index]],Directory[Index],0),MATCH('DEAL DIRECTORY'!BH$5,Directory[#Headers],0))</f>
        <v>高级债</v>
      </c>
      <c r="BI381" s="137" t="str">
        <f>INDEX(Directory[],MATCH(tbl_deal[[#This Row],[Index]],Directory[Index],0),MATCH('DEAL DIRECTORY'!BI$5,Directory[#Headers],0))</f>
        <v>2.5亿美元</v>
      </c>
      <c r="BJ381" s="137" t="str">
        <f>INDEX(Directory[],MATCH(tbl_deal[[#This Row],[Index]],Directory[Index],0),MATCH('DEAL DIRECTORY'!BJ$5,Directory[#Headers],0))</f>
        <v>3年</v>
      </c>
      <c r="BK381" s="137" t="str">
        <f>INDEX(Directory[],MATCH(tbl_deal[[#This Row],[Index]],Directory[Index],0),MATCH('DEAL DIRECTORY'!BK$5,Directory[#Headers],0))</f>
        <v>5.6%</v>
      </c>
      <c r="BL381" s="137" t="str">
        <f>INDEX(Directory[],MATCH(tbl_deal[[#This Row],[Index]],Directory[Index],0),MATCH('DEAL DIRECTORY'!BL$5,Directory[#Headers],0))</f>
        <v>账簿管理人</v>
      </c>
      <c r="BM381" s="129" t="str">
        <f>INDEX(Directory[],MATCH(tbl_deal[[#This Row],[Index]],Directory[Index],0),MATCH('DEAL DIRECTORY'!BM$5,Directory[#Headers],0))</f>
        <v/>
      </c>
      <c r="BN381" s="4"/>
      <c r="BO381" s="4"/>
      <c r="BP381" s="4"/>
    </row>
    <row r="382" spans="3:68" ht="20.25" customHeight="1" x14ac:dyDescent="0.25">
      <c r="C382" s="129">
        <f>Directory[[#This Row],[Index]]</f>
        <v>89</v>
      </c>
      <c r="D382" s="130">
        <f>INDEX(Directory[],MATCH(tbl_deal[[#This Row],[Index]],Directory[Index],0),MATCH('DEAL DIRECTORY'!D$5,Directory[#Headers],0))</f>
        <v>43613</v>
      </c>
      <c r="E382" s="129" t="str">
        <f>INDEX(Directory[],MATCH(tbl_deal[[#This Row],[Index]],Directory[Index],0),MATCH('DEAL DIRECTORY'!E$5,Directory[#Headers],0))</f>
        <v/>
      </c>
      <c r="F382" s="129" t="str">
        <f>INDEX(Directory[],MATCH(tbl_deal[[#This Row],[Index]],Directory[Index],0),MATCH('DEAL DIRECTORY'!F$5,Directory[#Headers],0))</f>
        <v/>
      </c>
      <c r="G382" s="129" t="str">
        <f>INDEX(Directory[],MATCH(tbl_deal[[#This Row],[Index]],Directory[Index],0),MATCH('DEAL DIRECTORY'!G$5,Directory[#Headers],0))</f>
        <v>Dollar 002</v>
      </c>
      <c r="H382" s="135" t="str">
        <f>IF(tbl_deal[[#This Row],[FolderPath]]="","",HYPERLINK(tbl_deal[[#This Row],[FolderPath]],"📂"))</f>
        <v/>
      </c>
      <c r="I382" s="129" t="str">
        <f>INDEX(Directory[],MATCH(tbl_deal[[#This Row],[Index]],Directory[Index],0),MATCH('DEAL DIRECTORY'!I$5,Directory[#Headers],0))</f>
        <v>JBR</v>
      </c>
      <c r="J382" s="129" t="str">
        <f>INDEX(Directory[],MATCH(tbl_deal[[#This Row],[Index]],Directory[Index],0),MATCH('DEAL DIRECTORY'!J$5,Directory[#Headers],0))</f>
        <v>n/a</v>
      </c>
      <c r="K382" s="129" t="str">
        <f>INDEX(Directory[],MATCH(tbl_deal[[#This Row],[Index]],Directory[Index],0),MATCH('DEAL DIRECTORY'!K$5,Directory[#Headers],0))</f>
        <v>n/a</v>
      </c>
      <c r="L382" s="129">
        <f>INDEX(Directory[],MATCH(tbl_deal[[#This Row],[Index]],Directory[Index],0),MATCH('DEAL DIRECTORY'!L$5,Directory[#Headers],0))</f>
        <v>1</v>
      </c>
      <c r="M382" s="129" t="str">
        <f>INDEX(Directory[],MATCH(tbl_deal[[#This Row],[Index]],Directory[Index],0),MATCH('DEAL DIRECTORY'!M$5,Directory[#Headers],0))</f>
        <v>重庆南岸城建</v>
      </c>
      <c r="N382" s="129" t="str">
        <f>INDEX(Directory[],MATCH(tbl_deal[[#This Row],[Index]],Directory[Index],0),MATCH('DEAL DIRECTORY'!N$5,Directory[#Headers],0))</f>
        <v>--/BBB/BBB+</v>
      </c>
      <c r="O382" s="129" t="str">
        <f>INDEX(Directory[],MATCH(tbl_deal[[#This Row],[Index]],Directory[Index],0),MATCH('DEAL DIRECTORY'!O$5,Directory[#Headers],0))</f>
        <v>USD</v>
      </c>
      <c r="P382" s="129">
        <f>INDEX(Directory[],MATCH(tbl_deal[[#This Row],[Index]],Directory[Index],0),MATCH('DEAL DIRECTORY'!P$5,Directory[#Headers],0))</f>
        <v>5</v>
      </c>
      <c r="Q382" s="129" t="str">
        <f>INDEX(Directory[],MATCH(tbl_deal[[#This Row],[Index]],Directory[Index],0),MATCH('DEAL DIRECTORY'!Q$5,Directory[#Headers],0))</f>
        <v>5</v>
      </c>
      <c r="R382" s="129" t="str">
        <f>INDEX(Directory[],MATCH(tbl_deal[[#This Row],[Index]],Directory[Index],0),MATCH('DEAL DIRECTORY'!R$5,Directory[#Headers],0))</f>
        <v>4.66%</v>
      </c>
      <c r="S382" s="129" t="str">
        <f>INDEX(Directory[],MATCH(tbl_deal[[#This Row],[Index]],Directory[Index],0),MATCH('DEAL DIRECTORY'!S$5,Directory[#Headers],0))</f>
        <v>--</v>
      </c>
      <c r="T382" s="129" t="str">
        <f>INDEX(Directory[],MATCH(tbl_deal[[#This Row],[Index]],Directory[Index],0),MATCH('DEAL DIRECTORY'!T$5,Directory[#Headers],0))</f>
        <v>n/a</v>
      </c>
      <c r="U382" s="129" t="str">
        <f>INDEX(Directory[],MATCH(tbl_deal[[#This Row],[Index]],Directory[Index],0),MATCH('DEAL DIRECTORY'!U$5,Directory[#Headers],0))</f>
        <v>--</v>
      </c>
      <c r="V382" s="131">
        <f>INDEX(Directory[],MATCH(tbl_deal[[#This Row],[Index]],Directory[Index],0),MATCH('DEAL DIRECTORY'!V$5,Directory[#Headers],0))</f>
        <v>0</v>
      </c>
      <c r="W382" s="129" t="str">
        <f>INDEX(Directory[],MATCH(tbl_deal[[#This Row],[Index]],Directory[Index],0),MATCH('DEAL DIRECTORY'!W$5,Directory[#Headers],0))</f>
        <v>直发</v>
      </c>
      <c r="X382" s="129" t="str">
        <f>INDEX(Directory[],MATCH(tbl_deal[[#This Row],[Index]],Directory[Index],0),MATCH('DEAL DIRECTORY'!X$5,Directory[#Headers],0))</f>
        <v>--</v>
      </c>
      <c r="Y382" s="129" t="str">
        <f>INDEX(Directory[],MATCH(tbl_deal[[#This Row],[Index]],Directory[Index],0),MATCH('DEAL DIRECTORY'!Y$5,Directory[#Headers],0))</f>
        <v>港交所</v>
      </c>
      <c r="Z382" s="129" t="str">
        <f>INDEX(Directory[],MATCH(tbl_deal[[#This Row],[Index]],Directory[Index],0),MATCH('DEAL DIRECTORY'!Z$5,Directory[#Headers],0))</f>
        <v/>
      </c>
      <c r="AA382" s="129" t="str">
        <f>INDEX(Directory[],MATCH(tbl_deal[[#This Row],[Index]],Directory[Index],0),MATCH('DEAL DIRECTORY'!AA$5,Directory[#Headers],0))</f>
        <v/>
      </c>
      <c r="AB382" s="129" t="str">
        <f>INDEX(Directory[],MATCH(tbl_deal[[#This Row],[Index]],Directory[Index],0),MATCH('DEAL DIRECTORY'!AB$5,Directory[#Headers],0))</f>
        <v>BISL,港分</v>
      </c>
      <c r="AC382" s="129" t="str">
        <f>INDEX(Directory[],MATCH(tbl_deal[[#This Row],[Index]],Directory[Index],0),MATCH('DEAL DIRECTORY'!AC$5,Directory[#Headers],0))</f>
        <v>--</v>
      </c>
      <c r="AD382" s="129" t="str">
        <f>INDEX(Directory[],MATCH(tbl_deal[[#This Row],[Index]],Directory[Index],0),MATCH('DEAL DIRECTORY'!AD$5,Directory[#Headers],0))</f>
        <v>--</v>
      </c>
      <c r="AE382" s="129" t="str">
        <f>INDEX(Directory[],MATCH(tbl_deal[[#This Row],[Index]],Directory[Index],0),MATCH('DEAL DIRECTORY'!AE$5,Directory[#Headers],0))</f>
        <v>--</v>
      </c>
      <c r="AF382" s="129" t="str">
        <f>INDEX(Directory[],MATCH(tbl_deal[[#This Row],[Index]],Directory[Index],0),MATCH('DEAL DIRECTORY'!AF$5,Directory[#Headers],0))</f>
        <v>N</v>
      </c>
      <c r="AG382" s="129" t="str">
        <f>INDEX(Directory[],MATCH(tbl_deal[[#This Row],[Index]],Directory[Index],0),MATCH('DEAL DIRECTORY'!AG$5,Directory[#Headers],0))</f>
        <v>重庆市南岸区城市建设发展(集团)有限公司</v>
      </c>
      <c r="AH382" s="129" t="str">
        <f>INDEX(Directory[],MATCH(tbl_deal[[#This Row],[Index]],Directory[Index],0),MATCH('DEAL DIRECTORY'!AH$5,Directory[#Headers],0))</f>
        <v>n/a</v>
      </c>
      <c r="AI382" s="129" t="str">
        <f>INDEX(Directory[],MATCH(tbl_deal[[#This Row],[Index]],Directory[Index],0),MATCH('DEAL DIRECTORY'!AI$5,Directory[#Headers],0))</f>
        <v>n/a</v>
      </c>
      <c r="AJ382" s="129" t="str">
        <f>INDEX(Directory[],MATCH(tbl_deal[[#This Row],[Index]],Directory[Index],0),MATCH('DEAL DIRECTORY'!AJ$5,Directory[#Headers],0))</f>
        <v>重庆</v>
      </c>
      <c r="AK382" s="129" t="str">
        <f>INDEX(Directory[],MATCH(tbl_deal[[#This Row],[Index]],Directory[Index],0),MATCH('DEAL DIRECTORY'!AK$5,Directory[#Headers],0))</f>
        <v>南岸区</v>
      </c>
      <c r="AL382" s="129" t="str">
        <f>INDEX(Directory[],MATCH(tbl_deal[[#This Row],[Index]],Directory[Index],0),MATCH('DEAL DIRECTORY'!AL$5,Directory[#Headers],0))</f>
        <v>--</v>
      </c>
      <c r="AM382" s="129" t="str">
        <f>INDEX(Directory[],MATCH(tbl_deal[[#This Row],[Index]],Directory[Index],0),MATCH('DEAL DIRECTORY'!AM$5,Directory[#Headers],0))</f>
        <v>--</v>
      </c>
      <c r="AN382" s="129" t="str">
        <f>INDEX(Directory[],MATCH(tbl_deal[[#This Row],[Index]],Directory[Index],0),MATCH('DEAL DIRECTORY'!AN$5,Directory[#Headers],0))</f>
        <v>--</v>
      </c>
      <c r="AO382" s="132">
        <f>IF(ISBLANK(INDEX(Directory[],MATCH(tbl_deal[[#This Row],[Index]],Directory[Index],0),MATCH('DEAL DIRECTORY'!AO$5,Directory[#Headers],0))),"--",INDEX(Directory[],MATCH(tbl_deal[[#This Row],[Index]],Directory[Index],0),MATCH('DEAL DIRECTORY'!AO$5,Directory[#Headers],0)))</f>
        <v>50000</v>
      </c>
      <c r="AP382" s="129">
        <f>INDEX(Directory[],MATCH(tbl_deal[[#This Row],[Index]],Directory[Index],0),MATCH('DEAL DIRECTORY'!AP$5,Directory[#Headers],0))</f>
        <v>5</v>
      </c>
      <c r="AQ382" s="129">
        <f>INDEX(Directory[],MATCH(tbl_deal[[#This Row],[Index]],Directory[Index],0),MATCH('DEAL DIRECTORY'!AQ$5,Directory[#Headers],0))</f>
        <v>34.551000000000002</v>
      </c>
      <c r="AR382" s="129">
        <f>INDEX(Directory[],MATCH(tbl_deal[[#This Row],[Index]],Directory[Index],0),MATCH('DEAL DIRECTORY'!AR$5,Directory[#Headers],0))</f>
        <v>39.369999999999997</v>
      </c>
      <c r="AS382" s="129" t="str">
        <f>INDEX(Directory[],MATCH(tbl_deal[[#This Row],[Index]],Directory[Index],0),MATCH('DEAL DIRECTORY'!AS$5,Directory[#Headers],0))</f>
        <v>地方国企</v>
      </c>
      <c r="AT382" s="129" t="str">
        <f>INDEX(Directory[],MATCH(tbl_deal[[#This Row],[Index]],Directory[Index],0),MATCH('DEAL DIRECTORY'!AT$5,Directory[#Headers],0))</f>
        <v>地方平台</v>
      </c>
      <c r="AU382" s="129" t="str">
        <f>INDEX(Directory[],MATCH(tbl_deal[[#This Row],[Index]],Directory[Index],0),MATCH('DEAL DIRECTORY'!AU$5,Directory[#Headers],0))</f>
        <v>基建</v>
      </c>
      <c r="AV382" s="129" t="str">
        <f>INDEX(Directory[],MATCH(tbl_deal[[#This Row],[Index]],Directory[Index],0),MATCH('DEAL DIRECTORY'!AV$5,Directory[#Headers],0))</f>
        <v>直发</v>
      </c>
      <c r="AW382" s="129" t="str">
        <f>INDEX(Directory[],MATCH(tbl_deal[[#This Row],[Index]],Directory[Index],0),MATCH('DEAL DIRECTORY'!AW$5,Directory[#Headers],0))</f>
        <v>投资级</v>
      </c>
      <c r="AX382" s="129" t="str">
        <f>INDEX(Directory[],MATCH(tbl_deal[[#This Row],[Index]],Directory[Index],0),MATCH('DEAL DIRECTORY'!AX$5,Directory[#Headers],0))</f>
        <v>3-5亿</v>
      </c>
      <c r="AY382" s="133" t="str">
        <f>INDEX(Directory[],MATCH(tbl_deal[[#This Row],[Index]],Directory[Index],0),MATCH('DEAL DIRECTORY'!AY$5,Directory[#Headers],0))</f>
        <v>19年</v>
      </c>
      <c r="AZ382" s="129" t="str">
        <f>INDEX(Directory[],MATCH(tbl_deal[[#This Row],[Index]],Directory[Index],0),MATCH('DEAL DIRECTORY'!AZ$5,Directory[#Headers],0))</f>
        <v>Q2</v>
      </c>
      <c r="BA382" s="129" t="str">
        <f>INDEX(Directory[],MATCH(tbl_deal[[#This Row],[Index]],Directory[Index],0),MATCH('DEAL DIRECTORY'!BA$5,Directory[#Headers],0))</f>
        <v>05月</v>
      </c>
      <c r="BB382" s="129" t="str">
        <f>INDEX(Directory[],MATCH(tbl_deal[[#This Row],[Index]],Directory[Index],0),MATCH('DEAL DIRECTORY'!BB$5,Directory[#Headers],0))</f>
        <v>SOE Creds</v>
      </c>
      <c r="BC382" s="129" t="str">
        <f>INDEX(Directory[],MATCH(tbl_deal[[#This Row],[Index]],Directory[Index],0),MATCH('DEAL DIRECTORY'!BC$5,Directory[#Headers],0))</f>
        <v>CHONGQING NAN'AN URBAN CONSTRUCTION &amp; DEVELOPMENT GROUP CO LTD</v>
      </c>
      <c r="BD382" s="129" t="str">
        <f>INDEX(Directory[],MATCH(tbl_deal[[#This Row],[Index]],Directory[Index],0),MATCH('DEAL DIRECTORY'!BD$5,Directory[#Headers],0))</f>
        <v>XS1994697974</v>
      </c>
      <c r="BE382" s="137" t="str">
        <f>INDEX(Directory[],MATCH(tbl_deal[[#This Row],[Index]],Directory[Index],0),MATCH('DEAL DIRECTORY'!BE$5,Directory[#Headers],0))</f>
        <v>19年05月</v>
      </c>
      <c r="BF382" s="137" t="str">
        <f>INDEX(Directory[],MATCH(tbl_deal[[#This Row],[Index]],Directory[Index],0),MATCH('DEAL DIRECTORY'!BF$5,Directory[#Headers],0))</f>
        <v>重庆南岸城建</v>
      </c>
      <c r="BG382" s="137" t="str">
        <f>INDEX(Directory[],MATCH(tbl_deal[[#This Row],[Index]],Directory[Index],0),MATCH('DEAL DIRECTORY'!BG$5,Directory[#Headers],0))</f>
        <v>--/BBB/BBB+</v>
      </c>
      <c r="BH382" s="137" t="str">
        <f>INDEX(Directory[],MATCH(tbl_deal[[#This Row],[Index]],Directory[Index],0),MATCH('DEAL DIRECTORY'!BH$5,Directory[#Headers],0))</f>
        <v>高级债</v>
      </c>
      <c r="BI382" s="137" t="str">
        <f>INDEX(Directory[],MATCH(tbl_deal[[#This Row],[Index]],Directory[Index],0),MATCH('DEAL DIRECTORY'!BI$5,Directory[#Headers],0))</f>
        <v>5亿美元</v>
      </c>
      <c r="BJ382" s="137" t="str">
        <f>INDEX(Directory[],MATCH(tbl_deal[[#This Row],[Index]],Directory[Index],0),MATCH('DEAL DIRECTORY'!BJ$5,Directory[#Headers],0))</f>
        <v>5年</v>
      </c>
      <c r="BK382" s="137" t="str">
        <f>INDEX(Directory[],MATCH(tbl_deal[[#This Row],[Index]],Directory[Index],0),MATCH('DEAL DIRECTORY'!BK$5,Directory[#Headers],0))</f>
        <v>4.66%</v>
      </c>
      <c r="BL382" s="137" t="str">
        <f>INDEX(Directory[],MATCH(tbl_deal[[#This Row],[Index]],Directory[Index],0),MATCH('DEAL DIRECTORY'!BL$5,Directory[#Headers],0))</f>
        <v>账簿管理人</v>
      </c>
      <c r="BM382" s="129" t="str">
        <f>INDEX(Directory[],MATCH(tbl_deal[[#This Row],[Index]],Directory[Index],0),MATCH('DEAL DIRECTORY'!BM$5,Directory[#Headers],0))</f>
        <v/>
      </c>
      <c r="BN382" s="4"/>
      <c r="BO382" s="4"/>
      <c r="BP382" s="4"/>
    </row>
    <row r="383" spans="3:68" ht="20.25" customHeight="1" x14ac:dyDescent="0.25">
      <c r="C383" s="129">
        <f>Directory[[#This Row],[Index]]</f>
        <v>88</v>
      </c>
      <c r="D383" s="130">
        <f>INDEX(Directory[],MATCH(tbl_deal[[#This Row],[Index]],Directory[Index],0),MATCH('DEAL DIRECTORY'!D$5,Directory[#Headers],0))</f>
        <v>43607</v>
      </c>
      <c r="E383" s="129" t="str">
        <f>INDEX(Directory[],MATCH(tbl_deal[[#This Row],[Index]],Directory[Index],0),MATCH('DEAL DIRECTORY'!E$5,Directory[#Headers],0))</f>
        <v/>
      </c>
      <c r="F383" s="129" t="str">
        <f>INDEX(Directory[],MATCH(tbl_deal[[#This Row],[Index]],Directory[Index],0),MATCH('DEAL DIRECTORY'!F$5,Directory[#Headers],0))</f>
        <v>点心债</v>
      </c>
      <c r="G383" s="129" t="str">
        <f>INDEX(Directory[],MATCH(tbl_deal[[#This Row],[Index]],Directory[Index],0),MATCH('DEAL DIRECTORY'!G$5,Directory[#Headers],0))</f>
        <v>Jinshan VIII</v>
      </c>
      <c r="H383" s="135" t="str">
        <f>IF(tbl_deal[[#This Row],[FolderPath]]="","",HYPERLINK(tbl_deal[[#This Row],[FolderPath]],"📂"))</f>
        <v/>
      </c>
      <c r="I383" s="129" t="str">
        <f>INDEX(Directory[],MATCH(tbl_deal[[#This Row],[Index]],Directory[Index],0),MATCH('DEAL DIRECTORY'!I$5,Directory[#Headers],0))</f>
        <v>JBR</v>
      </c>
      <c r="J383" s="129" t="str">
        <f>INDEX(Directory[],MATCH(tbl_deal[[#This Row],[Index]],Directory[Index],0),MATCH('DEAL DIRECTORY'!J$5,Directory[#Headers],0))</f>
        <v>n/a</v>
      </c>
      <c r="K383" s="129" t="str">
        <f>INDEX(Directory[],MATCH(tbl_deal[[#This Row],[Index]],Directory[Index],0),MATCH('DEAL DIRECTORY'!K$5,Directory[#Headers],0))</f>
        <v>n/a</v>
      </c>
      <c r="L383" s="129">
        <f>INDEX(Directory[],MATCH(tbl_deal[[#This Row],[Index]],Directory[Index],0),MATCH('DEAL DIRECTORY'!L$5,Directory[#Headers],0))</f>
        <v>3</v>
      </c>
      <c r="M383" s="129" t="str">
        <f>INDEX(Directory[],MATCH(tbl_deal[[#This Row],[Index]],Directory[Index],0),MATCH('DEAL DIRECTORY'!M$5,Directory[#Headers],0))</f>
        <v>农发行</v>
      </c>
      <c r="N383" s="129" t="str">
        <f>INDEX(Directory[],MATCH(tbl_deal[[#This Row],[Index]],Directory[Index],0),MATCH('DEAL DIRECTORY'!N$5,Directory[#Headers],0))</f>
        <v>--/A+/--</v>
      </c>
      <c r="O383" s="129" t="str">
        <f>INDEX(Directory[],MATCH(tbl_deal[[#This Row],[Index]],Directory[Index],0),MATCH('DEAL DIRECTORY'!O$5,Directory[#Headers],0))</f>
        <v>CNH</v>
      </c>
      <c r="P383" s="129">
        <f>INDEX(Directory[],MATCH(tbl_deal[[#This Row],[Index]],Directory[Index],0),MATCH('DEAL DIRECTORY'!P$5,Directory[#Headers],0))</f>
        <v>10</v>
      </c>
      <c r="Q383" s="129" t="str">
        <f>INDEX(Directory[],MATCH(tbl_deal[[#This Row],[Index]],Directory[Index],0),MATCH('DEAL DIRECTORY'!Q$5,Directory[#Headers],0))</f>
        <v>3</v>
      </c>
      <c r="R383" s="129" t="str">
        <f>INDEX(Directory[],MATCH(tbl_deal[[#This Row],[Index]],Directory[Index],0),MATCH('DEAL DIRECTORY'!R$5,Directory[#Headers],0))</f>
        <v>3.23%</v>
      </c>
      <c r="S383" s="129" t="str">
        <f>INDEX(Directory[],MATCH(tbl_deal[[#This Row],[Index]],Directory[Index],0),MATCH('DEAL DIRECTORY'!S$5,Directory[#Headers],0))</f>
        <v>--</v>
      </c>
      <c r="T383" s="129" t="str">
        <f>INDEX(Directory[],MATCH(tbl_deal[[#This Row],[Index]],Directory[Index],0),MATCH('DEAL DIRECTORY'!T$5,Directory[#Headers],0))</f>
        <v>n/a</v>
      </c>
      <c r="U383" s="129" t="str">
        <f>INDEX(Directory[],MATCH(tbl_deal[[#This Row],[Index]],Directory[Index],0),MATCH('DEAL DIRECTORY'!U$5,Directory[#Headers],0))</f>
        <v>--</v>
      </c>
      <c r="V383" s="131">
        <f>INDEX(Directory[],MATCH(tbl_deal[[#This Row],[Index]],Directory[Index],0),MATCH('DEAL DIRECTORY'!V$5,Directory[#Headers],0))</f>
        <v>0</v>
      </c>
      <c r="W383" s="129" t="str">
        <f>INDEX(Directory[],MATCH(tbl_deal[[#This Row],[Index]],Directory[Index],0),MATCH('DEAL DIRECTORY'!W$5,Directory[#Headers],0))</f>
        <v>直发</v>
      </c>
      <c r="X383" s="129" t="str">
        <f>INDEX(Directory[],MATCH(tbl_deal[[#This Row],[Index]],Directory[Index],0),MATCH('DEAL DIRECTORY'!X$5,Directory[#Headers],0))</f>
        <v>点心债</v>
      </c>
      <c r="Y383" s="129" t="str">
        <f>INDEX(Directory[],MATCH(tbl_deal[[#This Row],[Index]],Directory[Index],0),MATCH('DEAL DIRECTORY'!Y$5,Directory[#Headers],0))</f>
        <v>港交所</v>
      </c>
      <c r="Z383" s="129" t="str">
        <f>INDEX(Directory[],MATCH(tbl_deal[[#This Row],[Index]],Directory[Index],0),MATCH('DEAL DIRECTORY'!Z$5,Directory[#Headers],0))</f>
        <v/>
      </c>
      <c r="AA383" s="129" t="str">
        <f>INDEX(Directory[],MATCH(tbl_deal[[#This Row],[Index]],Directory[Index],0),MATCH('DEAL DIRECTORY'!AA$5,Directory[#Headers],0))</f>
        <v/>
      </c>
      <c r="AB383" s="129" t="str">
        <f>INDEX(Directory[],MATCH(tbl_deal[[#This Row],[Index]],Directory[Index],0),MATCH('DEAL DIRECTORY'!AB$5,Directory[#Headers],0))</f>
        <v>BISL,港分</v>
      </c>
      <c r="AC383" s="129" t="str">
        <f>INDEX(Directory[],MATCH(tbl_deal[[#This Row],[Index]],Directory[Index],0),MATCH('DEAL DIRECTORY'!AC$5,Directory[#Headers],0))</f>
        <v>--</v>
      </c>
      <c r="AD383" s="129" t="str">
        <f>INDEX(Directory[],MATCH(tbl_deal[[#This Row],[Index]],Directory[Index],0),MATCH('DEAL DIRECTORY'!AD$5,Directory[#Headers],0))</f>
        <v>--</v>
      </c>
      <c r="AE383" s="129" t="str">
        <f>INDEX(Directory[],MATCH(tbl_deal[[#This Row],[Index]],Directory[Index],0),MATCH('DEAL DIRECTORY'!AE$5,Directory[#Headers],0))</f>
        <v>--</v>
      </c>
      <c r="AF383" s="129" t="str">
        <f>INDEX(Directory[],MATCH(tbl_deal[[#This Row],[Index]],Directory[Index],0),MATCH('DEAL DIRECTORY'!AF$5,Directory[#Headers],0))</f>
        <v>N</v>
      </c>
      <c r="AG383" s="129" t="str">
        <f>INDEX(Directory[],MATCH(tbl_deal[[#This Row],[Index]],Directory[Index],0),MATCH('DEAL DIRECTORY'!AG$5,Directory[#Headers],0))</f>
        <v>中国农业发展银行</v>
      </c>
      <c r="AH383" s="129" t="str">
        <f>INDEX(Directory[],MATCH(tbl_deal[[#This Row],[Index]],Directory[Index],0),MATCH('DEAL DIRECTORY'!AH$5,Directory[#Headers],0))</f>
        <v>n/a</v>
      </c>
      <c r="AI383" s="129" t="str">
        <f>INDEX(Directory[],MATCH(tbl_deal[[#This Row],[Index]],Directory[Index],0),MATCH('DEAL DIRECTORY'!AI$5,Directory[#Headers],0))</f>
        <v>n/a</v>
      </c>
      <c r="AJ383" s="129" t="str">
        <f>INDEX(Directory[],MATCH(tbl_deal[[#This Row],[Index]],Directory[Index],0),MATCH('DEAL DIRECTORY'!AJ$5,Directory[#Headers],0))</f>
        <v>北京</v>
      </c>
      <c r="AK383" s="129" t="str">
        <f>INDEX(Directory[],MATCH(tbl_deal[[#This Row],[Index]],Directory[Index],0),MATCH('DEAL DIRECTORY'!AK$5,Directory[#Headers],0))</f>
        <v>--</v>
      </c>
      <c r="AL383" s="129" t="str">
        <f>INDEX(Directory[],MATCH(tbl_deal[[#This Row],[Index]],Directory[Index],0),MATCH('DEAL DIRECTORY'!AL$5,Directory[#Headers],0))</f>
        <v>--</v>
      </c>
      <c r="AM383" s="129" t="str">
        <f>INDEX(Directory[],MATCH(tbl_deal[[#This Row],[Index]],Directory[Index],0),MATCH('DEAL DIRECTORY'!AM$5,Directory[#Headers],0))</f>
        <v>--</v>
      </c>
      <c r="AN383" s="129" t="str">
        <f>INDEX(Directory[],MATCH(tbl_deal[[#This Row],[Index]],Directory[Index],0),MATCH('DEAL DIRECTORY'!AN$5,Directory[#Headers],0))</f>
        <v>--</v>
      </c>
      <c r="AO383" s="132">
        <f>IF(ISBLANK(INDEX(Directory[],MATCH(tbl_deal[[#This Row],[Index]],Directory[Index],0),MATCH('DEAL DIRECTORY'!AO$5,Directory[#Headers],0))),"--",INDEX(Directory[],MATCH(tbl_deal[[#This Row],[Index]],Directory[Index],0),MATCH('DEAL DIRECTORY'!AO$5,Directory[#Headers],0)))</f>
        <v>11501</v>
      </c>
      <c r="AP383" s="129">
        <f>INDEX(Directory[],MATCH(tbl_deal[[#This Row],[Index]],Directory[Index],0),MATCH('DEAL DIRECTORY'!AP$5,Directory[#Headers],0))</f>
        <v>1.45</v>
      </c>
      <c r="AQ383" s="129">
        <f>INDEX(Directory[],MATCH(tbl_deal[[#This Row],[Index]],Directory[Index],0),MATCH('DEAL DIRECTORY'!AQ$5,Directory[#Headers],0))</f>
        <v>10</v>
      </c>
      <c r="AR383" s="129">
        <f>INDEX(Directory[],MATCH(tbl_deal[[#This Row],[Index]],Directory[Index],0),MATCH('DEAL DIRECTORY'!AR$5,Directory[#Headers],0))</f>
        <v>11.324999999999999</v>
      </c>
      <c r="AS383" s="129" t="str">
        <f>INDEX(Directory[],MATCH(tbl_deal[[#This Row],[Index]],Directory[Index],0),MATCH('DEAL DIRECTORY'!AS$5,Directory[#Headers],0))</f>
        <v>央企</v>
      </c>
      <c r="AT383" s="129" t="str">
        <f>INDEX(Directory[],MATCH(tbl_deal[[#This Row],[Index]],Directory[Index],0),MATCH('DEAL DIRECTORY'!AT$5,Directory[#Headers],0))</f>
        <v>金融机构</v>
      </c>
      <c r="AU383" s="129" t="str">
        <f>INDEX(Directory[],MATCH(tbl_deal[[#This Row],[Index]],Directory[Index],0),MATCH('DEAL DIRECTORY'!AU$5,Directory[#Headers],0))</f>
        <v>银行</v>
      </c>
      <c r="AV383" s="129" t="str">
        <f>INDEX(Directory[],MATCH(tbl_deal[[#This Row],[Index]],Directory[Index],0),MATCH('DEAL DIRECTORY'!AV$5,Directory[#Headers],0))</f>
        <v>直发</v>
      </c>
      <c r="AW383" s="129" t="str">
        <f>INDEX(Directory[],MATCH(tbl_deal[[#This Row],[Index]],Directory[Index],0),MATCH('DEAL DIRECTORY'!AW$5,Directory[#Headers],0))</f>
        <v>投资级</v>
      </c>
      <c r="AX383" s="129" t="str">
        <f>INDEX(Directory[],MATCH(tbl_deal[[#This Row],[Index]],Directory[Index],0),MATCH('DEAL DIRECTORY'!AX$5,Directory[#Headers],0))</f>
        <v>≤2亿</v>
      </c>
      <c r="AY383" s="133" t="str">
        <f>INDEX(Directory[],MATCH(tbl_deal[[#This Row],[Index]],Directory[Index],0),MATCH('DEAL DIRECTORY'!AY$5,Directory[#Headers],0))</f>
        <v>19年</v>
      </c>
      <c r="AZ383" s="129" t="str">
        <f>INDEX(Directory[],MATCH(tbl_deal[[#This Row],[Index]],Directory[Index],0),MATCH('DEAL DIRECTORY'!AZ$5,Directory[#Headers],0))</f>
        <v>Q2</v>
      </c>
      <c r="BA383" s="129" t="str">
        <f>INDEX(Directory[],MATCH(tbl_deal[[#This Row],[Index]],Directory[Index],0),MATCH('DEAL DIRECTORY'!BA$5,Directory[#Headers],0))</f>
        <v>05月</v>
      </c>
      <c r="BB383" s="129" t="str">
        <f>INDEX(Directory[],MATCH(tbl_deal[[#This Row],[Index]],Directory[Index],0),MATCH('DEAL DIRECTORY'!BB$5,Directory[#Headers],0))</f>
        <v>--</v>
      </c>
      <c r="BC383" s="129" t="str">
        <f>INDEX(Directory[],MATCH(tbl_deal[[#This Row],[Index]],Directory[Index],0),MATCH('DEAL DIRECTORY'!BC$5,Directory[#Headers],0))</f>
        <v>AGRICULTURAL DEVELOPMENT BANK OF CHINA</v>
      </c>
      <c r="BD383" s="129" t="str">
        <f>INDEX(Directory[],MATCH(tbl_deal[[#This Row],[Index]],Directory[Index],0),MATCH('DEAL DIRECTORY'!BD$5,Directory[#Headers],0))</f>
        <v>HK0000502689</v>
      </c>
      <c r="BE383" s="137" t="str">
        <f>INDEX(Directory[],MATCH(tbl_deal[[#This Row],[Index]],Directory[Index],0),MATCH('DEAL DIRECTORY'!BE$5,Directory[#Headers],0))</f>
        <v>19年05月</v>
      </c>
      <c r="BF383" s="137" t="str">
        <f>INDEX(Directory[],MATCH(tbl_deal[[#This Row],[Index]],Directory[Index],0),MATCH('DEAL DIRECTORY'!BF$5,Directory[#Headers],0))</f>
        <v>农发行</v>
      </c>
      <c r="BG383" s="137" t="str">
        <f>INDEX(Directory[],MATCH(tbl_deal[[#This Row],[Index]],Directory[Index],0),MATCH('DEAL DIRECTORY'!BG$5,Directory[#Headers],0))</f>
        <v>--/A+/--</v>
      </c>
      <c r="BH383" s="137" t="str">
        <f>INDEX(Directory[],MATCH(tbl_deal[[#This Row],[Index]],Directory[Index],0),MATCH('DEAL DIRECTORY'!BH$5,Directory[#Headers],0))</f>
        <v>点心债</v>
      </c>
      <c r="BI383" s="137" t="str">
        <f>INDEX(Directory[],MATCH(tbl_deal[[#This Row],[Index]],Directory[Index],0),MATCH('DEAL DIRECTORY'!BI$5,Directory[#Headers],0))</f>
        <v>人民币10亿元</v>
      </c>
      <c r="BJ383" s="137" t="str">
        <f>INDEX(Directory[],MATCH(tbl_deal[[#This Row],[Index]],Directory[Index],0),MATCH('DEAL DIRECTORY'!BJ$5,Directory[#Headers],0))</f>
        <v>3年</v>
      </c>
      <c r="BK383" s="137" t="str">
        <f>INDEX(Directory[],MATCH(tbl_deal[[#This Row],[Index]],Directory[Index],0),MATCH('DEAL DIRECTORY'!BK$5,Directory[#Headers],0))</f>
        <v>3.23%</v>
      </c>
      <c r="BL383" s="137" t="str">
        <f>INDEX(Directory[],MATCH(tbl_deal[[#This Row],[Index]],Directory[Index],0),MATCH('DEAL DIRECTORY'!BL$5,Directory[#Headers],0))</f>
        <v>账簿管理人</v>
      </c>
      <c r="BM383" s="129" t="str">
        <f>INDEX(Directory[],MATCH(tbl_deal[[#This Row],[Index]],Directory[Index],0),MATCH('DEAL DIRECTORY'!BM$5,Directory[#Headers],0))</f>
        <v/>
      </c>
      <c r="BN383" s="4"/>
      <c r="BO383" s="4"/>
      <c r="BP383" s="4"/>
    </row>
    <row r="384" spans="3:68" ht="20.25" customHeight="1" x14ac:dyDescent="0.25">
      <c r="C384" s="129">
        <f>Directory[[#This Row],[Index]]</f>
        <v>87</v>
      </c>
      <c r="D384" s="130">
        <f>INDEX(Directory[],MATCH(tbl_deal[[#This Row],[Index]],Directory[Index],0),MATCH('DEAL DIRECTORY'!D$5,Directory[#Headers],0))</f>
        <v>43607</v>
      </c>
      <c r="E384" s="129" t="str">
        <f>INDEX(Directory[],MATCH(tbl_deal[[#This Row],[Index]],Directory[Index],0),MATCH('DEAL DIRECTORY'!E$5,Directory[#Headers],0))</f>
        <v/>
      </c>
      <c r="F384" s="129" t="str">
        <f>INDEX(Directory[],MATCH(tbl_deal[[#This Row],[Index]],Directory[Index],0),MATCH('DEAL DIRECTORY'!F$5,Directory[#Headers],0))</f>
        <v>点心债</v>
      </c>
      <c r="G384" s="129" t="str">
        <f>INDEX(Directory[],MATCH(tbl_deal[[#This Row],[Index]],Directory[Index],0),MATCH('DEAL DIRECTORY'!G$5,Directory[#Headers],0))</f>
        <v>Jinshan VIII</v>
      </c>
      <c r="H384" s="135" t="str">
        <f>IF(tbl_deal[[#This Row],[FolderPath]]="","",HYPERLINK(tbl_deal[[#This Row],[FolderPath]],"📂"))</f>
        <v/>
      </c>
      <c r="I384" s="129" t="str">
        <f>INDEX(Directory[],MATCH(tbl_deal[[#This Row],[Index]],Directory[Index],0),MATCH('DEAL DIRECTORY'!I$5,Directory[#Headers],0))</f>
        <v>JBR</v>
      </c>
      <c r="J384" s="129" t="str">
        <f>INDEX(Directory[],MATCH(tbl_deal[[#This Row],[Index]],Directory[Index],0),MATCH('DEAL DIRECTORY'!J$5,Directory[#Headers],0))</f>
        <v>n/a</v>
      </c>
      <c r="K384" s="129" t="str">
        <f>INDEX(Directory[],MATCH(tbl_deal[[#This Row],[Index]],Directory[Index],0),MATCH('DEAL DIRECTORY'!K$5,Directory[#Headers],0))</f>
        <v>n/a</v>
      </c>
      <c r="L384" s="129">
        <f>INDEX(Directory[],MATCH(tbl_deal[[#This Row],[Index]],Directory[Index],0),MATCH('DEAL DIRECTORY'!L$5,Directory[#Headers],0))</f>
        <v>3</v>
      </c>
      <c r="M384" s="129" t="str">
        <f>INDEX(Directory[],MATCH(tbl_deal[[#This Row],[Index]],Directory[Index],0),MATCH('DEAL DIRECTORY'!M$5,Directory[#Headers],0))</f>
        <v>农发行</v>
      </c>
      <c r="N384" s="129" t="str">
        <f>INDEX(Directory[],MATCH(tbl_deal[[#This Row],[Index]],Directory[Index],0),MATCH('DEAL DIRECTORY'!N$5,Directory[#Headers],0))</f>
        <v>--/A+/--</v>
      </c>
      <c r="O384" s="129" t="str">
        <f>INDEX(Directory[],MATCH(tbl_deal[[#This Row],[Index]],Directory[Index],0),MATCH('DEAL DIRECTORY'!O$5,Directory[#Headers],0))</f>
        <v>CNH</v>
      </c>
      <c r="P384" s="129">
        <f>INDEX(Directory[],MATCH(tbl_deal[[#This Row],[Index]],Directory[Index],0),MATCH('DEAL DIRECTORY'!P$5,Directory[#Headers],0))</f>
        <v>18</v>
      </c>
      <c r="Q384" s="129" t="str">
        <f>INDEX(Directory[],MATCH(tbl_deal[[#This Row],[Index]],Directory[Index],0),MATCH('DEAL DIRECTORY'!Q$5,Directory[#Headers],0))</f>
        <v>1</v>
      </c>
      <c r="R384" s="129" t="str">
        <f>INDEX(Directory[],MATCH(tbl_deal[[#This Row],[Index]],Directory[Index],0),MATCH('DEAL DIRECTORY'!R$5,Directory[#Headers],0))</f>
        <v>3.08%</v>
      </c>
      <c r="S384" s="129" t="str">
        <f>INDEX(Directory[],MATCH(tbl_deal[[#This Row],[Index]],Directory[Index],0),MATCH('DEAL DIRECTORY'!S$5,Directory[#Headers],0))</f>
        <v>--</v>
      </c>
      <c r="T384" s="129" t="str">
        <f>INDEX(Directory[],MATCH(tbl_deal[[#This Row],[Index]],Directory[Index],0),MATCH('DEAL DIRECTORY'!T$5,Directory[#Headers],0))</f>
        <v>n/a</v>
      </c>
      <c r="U384" s="129" t="str">
        <f>INDEX(Directory[],MATCH(tbl_deal[[#This Row],[Index]],Directory[Index],0),MATCH('DEAL DIRECTORY'!U$5,Directory[#Headers],0))</f>
        <v>--</v>
      </c>
      <c r="V384" s="131">
        <f>INDEX(Directory[],MATCH(tbl_deal[[#This Row],[Index]],Directory[Index],0),MATCH('DEAL DIRECTORY'!V$5,Directory[#Headers],0))</f>
        <v>0</v>
      </c>
      <c r="W384" s="129" t="str">
        <f>INDEX(Directory[],MATCH(tbl_deal[[#This Row],[Index]],Directory[Index],0),MATCH('DEAL DIRECTORY'!W$5,Directory[#Headers],0))</f>
        <v>直发</v>
      </c>
      <c r="X384" s="129" t="str">
        <f>INDEX(Directory[],MATCH(tbl_deal[[#This Row],[Index]],Directory[Index],0),MATCH('DEAL DIRECTORY'!X$5,Directory[#Headers],0))</f>
        <v>点心债</v>
      </c>
      <c r="Y384" s="129" t="str">
        <f>INDEX(Directory[],MATCH(tbl_deal[[#This Row],[Index]],Directory[Index],0),MATCH('DEAL DIRECTORY'!Y$5,Directory[#Headers],0))</f>
        <v>港交所;卢交所</v>
      </c>
      <c r="Z384" s="129" t="str">
        <f>INDEX(Directory[],MATCH(tbl_deal[[#This Row],[Index]],Directory[Index],0),MATCH('DEAL DIRECTORY'!Z$5,Directory[#Headers],0))</f>
        <v/>
      </c>
      <c r="AA384" s="129" t="str">
        <f>INDEX(Directory[],MATCH(tbl_deal[[#This Row],[Index]],Directory[Index],0),MATCH('DEAL DIRECTORY'!AA$5,Directory[#Headers],0))</f>
        <v/>
      </c>
      <c r="AB384" s="129" t="str">
        <f>INDEX(Directory[],MATCH(tbl_deal[[#This Row],[Index]],Directory[Index],0),MATCH('DEAL DIRECTORY'!AB$5,Directory[#Headers],0))</f>
        <v>BISL,港分</v>
      </c>
      <c r="AC384" s="129" t="str">
        <f>INDEX(Directory[],MATCH(tbl_deal[[#This Row],[Index]],Directory[Index],0),MATCH('DEAL DIRECTORY'!AC$5,Directory[#Headers],0))</f>
        <v>--</v>
      </c>
      <c r="AD384" s="129" t="str">
        <f>INDEX(Directory[],MATCH(tbl_deal[[#This Row],[Index]],Directory[Index],0),MATCH('DEAL DIRECTORY'!AD$5,Directory[#Headers],0))</f>
        <v>--</v>
      </c>
      <c r="AE384" s="129" t="str">
        <f>INDEX(Directory[],MATCH(tbl_deal[[#This Row],[Index]],Directory[Index],0),MATCH('DEAL DIRECTORY'!AE$5,Directory[#Headers],0))</f>
        <v>--</v>
      </c>
      <c r="AF384" s="129" t="str">
        <f>INDEX(Directory[],MATCH(tbl_deal[[#This Row],[Index]],Directory[Index],0),MATCH('DEAL DIRECTORY'!AF$5,Directory[#Headers],0))</f>
        <v>N</v>
      </c>
      <c r="AG384" s="129" t="str">
        <f>INDEX(Directory[],MATCH(tbl_deal[[#This Row],[Index]],Directory[Index],0),MATCH('DEAL DIRECTORY'!AG$5,Directory[#Headers],0))</f>
        <v>中国农业发展银行</v>
      </c>
      <c r="AH384" s="129" t="str">
        <f>INDEX(Directory[],MATCH(tbl_deal[[#This Row],[Index]],Directory[Index],0),MATCH('DEAL DIRECTORY'!AH$5,Directory[#Headers],0))</f>
        <v>n/a</v>
      </c>
      <c r="AI384" s="129" t="str">
        <f>INDEX(Directory[],MATCH(tbl_deal[[#This Row],[Index]],Directory[Index],0),MATCH('DEAL DIRECTORY'!AI$5,Directory[#Headers],0))</f>
        <v>n/a</v>
      </c>
      <c r="AJ384" s="129" t="str">
        <f>INDEX(Directory[],MATCH(tbl_deal[[#This Row],[Index]],Directory[Index],0),MATCH('DEAL DIRECTORY'!AJ$5,Directory[#Headers],0))</f>
        <v>北京</v>
      </c>
      <c r="AK384" s="129" t="str">
        <f>INDEX(Directory[],MATCH(tbl_deal[[#This Row],[Index]],Directory[Index],0),MATCH('DEAL DIRECTORY'!AK$5,Directory[#Headers],0))</f>
        <v>--</v>
      </c>
      <c r="AL384" s="129" t="str">
        <f>INDEX(Directory[],MATCH(tbl_deal[[#This Row],[Index]],Directory[Index],0),MATCH('DEAL DIRECTORY'!AL$5,Directory[#Headers],0))</f>
        <v>--</v>
      </c>
      <c r="AM384" s="129" t="str">
        <f>INDEX(Directory[],MATCH(tbl_deal[[#This Row],[Index]],Directory[Index],0),MATCH('DEAL DIRECTORY'!AM$5,Directory[#Headers],0))</f>
        <v>--</v>
      </c>
      <c r="AN384" s="129" t="str">
        <f>INDEX(Directory[],MATCH(tbl_deal[[#This Row],[Index]],Directory[Index],0),MATCH('DEAL DIRECTORY'!AN$5,Directory[#Headers],0))</f>
        <v>--</v>
      </c>
      <c r="AO384" s="132">
        <f>IF(ISBLANK(INDEX(Directory[],MATCH(tbl_deal[[#This Row],[Index]],Directory[Index],0),MATCH('DEAL DIRECTORY'!AO$5,Directory[#Headers],0))),"--",INDEX(Directory[],MATCH(tbl_deal[[#This Row],[Index]],Directory[Index],0),MATCH('DEAL DIRECTORY'!AO$5,Directory[#Headers],0)))</f>
        <v>11501</v>
      </c>
      <c r="AP384" s="129">
        <f>INDEX(Directory[],MATCH(tbl_deal[[#This Row],[Index]],Directory[Index],0),MATCH('DEAL DIRECTORY'!AP$5,Directory[#Headers],0))</f>
        <v>2.61</v>
      </c>
      <c r="AQ384" s="129">
        <f>INDEX(Directory[],MATCH(tbl_deal[[#This Row],[Index]],Directory[Index],0),MATCH('DEAL DIRECTORY'!AQ$5,Directory[#Headers],0))</f>
        <v>18</v>
      </c>
      <c r="AR384" s="129">
        <f>INDEX(Directory[],MATCH(tbl_deal[[#This Row],[Index]],Directory[Index],0),MATCH('DEAL DIRECTORY'!AR$5,Directory[#Headers],0))</f>
        <v>20.385000000000002</v>
      </c>
      <c r="AS384" s="129" t="str">
        <f>INDEX(Directory[],MATCH(tbl_deal[[#This Row],[Index]],Directory[Index],0),MATCH('DEAL DIRECTORY'!AS$5,Directory[#Headers],0))</f>
        <v>央企</v>
      </c>
      <c r="AT384" s="129" t="str">
        <f>INDEX(Directory[],MATCH(tbl_deal[[#This Row],[Index]],Directory[Index],0),MATCH('DEAL DIRECTORY'!AT$5,Directory[#Headers],0))</f>
        <v>金融机构</v>
      </c>
      <c r="AU384" s="129" t="str">
        <f>INDEX(Directory[],MATCH(tbl_deal[[#This Row],[Index]],Directory[Index],0),MATCH('DEAL DIRECTORY'!AU$5,Directory[#Headers],0))</f>
        <v>银行</v>
      </c>
      <c r="AV384" s="129" t="str">
        <f>INDEX(Directory[],MATCH(tbl_deal[[#This Row],[Index]],Directory[Index],0),MATCH('DEAL DIRECTORY'!AV$5,Directory[#Headers],0))</f>
        <v>直发</v>
      </c>
      <c r="AW384" s="129" t="str">
        <f>INDEX(Directory[],MATCH(tbl_deal[[#This Row],[Index]],Directory[Index],0),MATCH('DEAL DIRECTORY'!AW$5,Directory[#Headers],0))</f>
        <v>投资级</v>
      </c>
      <c r="AX384" s="129" t="str">
        <f>INDEX(Directory[],MATCH(tbl_deal[[#This Row],[Index]],Directory[Index],0),MATCH('DEAL DIRECTORY'!AX$5,Directory[#Headers],0))</f>
        <v>2-3亿</v>
      </c>
      <c r="AY384" s="133" t="str">
        <f>INDEX(Directory[],MATCH(tbl_deal[[#This Row],[Index]],Directory[Index],0),MATCH('DEAL DIRECTORY'!AY$5,Directory[#Headers],0))</f>
        <v>19年</v>
      </c>
      <c r="AZ384" s="129" t="str">
        <f>INDEX(Directory[],MATCH(tbl_deal[[#This Row],[Index]],Directory[Index],0),MATCH('DEAL DIRECTORY'!AZ$5,Directory[#Headers],0))</f>
        <v>Q2</v>
      </c>
      <c r="BA384" s="129" t="str">
        <f>INDEX(Directory[],MATCH(tbl_deal[[#This Row],[Index]],Directory[Index],0),MATCH('DEAL DIRECTORY'!BA$5,Directory[#Headers],0))</f>
        <v>05月</v>
      </c>
      <c r="BB384" s="129" t="str">
        <f>INDEX(Directory[],MATCH(tbl_deal[[#This Row],[Index]],Directory[Index],0),MATCH('DEAL DIRECTORY'!BB$5,Directory[#Headers],0))</f>
        <v>--</v>
      </c>
      <c r="BC384" s="129" t="str">
        <f>INDEX(Directory[],MATCH(tbl_deal[[#This Row],[Index]],Directory[Index],0),MATCH('DEAL DIRECTORY'!BC$5,Directory[#Headers],0))</f>
        <v>AGRICULTURAL DEVELOPMENT BANK OF CHINA</v>
      </c>
      <c r="BD384" s="129" t="str">
        <f>INDEX(Directory[],MATCH(tbl_deal[[#This Row],[Index]],Directory[Index],0),MATCH('DEAL DIRECTORY'!BD$5,Directory[#Headers],0))</f>
        <v>XS2001754766</v>
      </c>
      <c r="BE384" s="137" t="str">
        <f>INDEX(Directory[],MATCH(tbl_deal[[#This Row],[Index]],Directory[Index],0),MATCH('DEAL DIRECTORY'!BE$5,Directory[#Headers],0))</f>
        <v>19年05月</v>
      </c>
      <c r="BF384" s="137" t="str">
        <f>INDEX(Directory[],MATCH(tbl_deal[[#This Row],[Index]],Directory[Index],0),MATCH('DEAL DIRECTORY'!BF$5,Directory[#Headers],0))</f>
        <v>农发行</v>
      </c>
      <c r="BG384" s="137" t="str">
        <f>INDEX(Directory[],MATCH(tbl_deal[[#This Row],[Index]],Directory[Index],0),MATCH('DEAL DIRECTORY'!BG$5,Directory[#Headers],0))</f>
        <v>--/A+/--</v>
      </c>
      <c r="BH384" s="137" t="str">
        <f>INDEX(Directory[],MATCH(tbl_deal[[#This Row],[Index]],Directory[Index],0),MATCH('DEAL DIRECTORY'!BH$5,Directory[#Headers],0))</f>
        <v>点心债</v>
      </c>
      <c r="BI384" s="137" t="str">
        <f>INDEX(Directory[],MATCH(tbl_deal[[#This Row],[Index]],Directory[Index],0),MATCH('DEAL DIRECTORY'!BI$5,Directory[#Headers],0))</f>
        <v>人民币18亿元</v>
      </c>
      <c r="BJ384" s="137" t="str">
        <f>INDEX(Directory[],MATCH(tbl_deal[[#This Row],[Index]],Directory[Index],0),MATCH('DEAL DIRECTORY'!BJ$5,Directory[#Headers],0))</f>
        <v>1年</v>
      </c>
      <c r="BK384" s="137" t="str">
        <f>INDEX(Directory[],MATCH(tbl_deal[[#This Row],[Index]],Directory[Index],0),MATCH('DEAL DIRECTORY'!BK$5,Directory[#Headers],0))</f>
        <v>3.08%</v>
      </c>
      <c r="BL384" s="137" t="str">
        <f>INDEX(Directory[],MATCH(tbl_deal[[#This Row],[Index]],Directory[Index],0),MATCH('DEAL DIRECTORY'!BL$5,Directory[#Headers],0))</f>
        <v>账簿管理人</v>
      </c>
      <c r="BM384" s="129" t="str">
        <f>INDEX(Directory[],MATCH(tbl_deal[[#This Row],[Index]],Directory[Index],0),MATCH('DEAL DIRECTORY'!BM$5,Directory[#Headers],0))</f>
        <v/>
      </c>
      <c r="BN384" s="4"/>
      <c r="BO384" s="4"/>
      <c r="BP384" s="4"/>
    </row>
    <row r="385" spans="3:68" ht="20.25" customHeight="1" x14ac:dyDescent="0.25">
      <c r="C385" s="129">
        <f>Directory[[#This Row],[Index]]</f>
        <v>86</v>
      </c>
      <c r="D385" s="130">
        <f>INDEX(Directory[],MATCH(tbl_deal[[#This Row],[Index]],Directory[Index],0),MATCH('DEAL DIRECTORY'!D$5,Directory[#Headers],0))</f>
        <v>43606</v>
      </c>
      <c r="E385" s="129" t="str">
        <f>INDEX(Directory[],MATCH(tbl_deal[[#This Row],[Index]],Directory[Index],0),MATCH('DEAL DIRECTORY'!E$5,Directory[#Headers],0))</f>
        <v/>
      </c>
      <c r="F385" s="129" t="str">
        <f>INDEX(Directory[],MATCH(tbl_deal[[#This Row],[Index]],Directory[Index],0),MATCH('DEAL DIRECTORY'!F$5,Directory[#Headers],0))</f>
        <v/>
      </c>
      <c r="G385" s="129" t="str">
        <f>INDEX(Directory[],MATCH(tbl_deal[[#This Row],[Index]],Directory[Index],0),MATCH('DEAL DIRECTORY'!G$5,Directory[#Headers],0))</f>
        <v>Platinum</v>
      </c>
      <c r="H385" s="135" t="str">
        <f>IF(tbl_deal[[#This Row],[FolderPath]]="","",HYPERLINK(tbl_deal[[#This Row],[FolderPath]],"📂"))</f>
        <v/>
      </c>
      <c r="I385" s="129" t="str">
        <f>INDEX(Directory[],MATCH(tbl_deal[[#This Row],[Index]],Directory[Index],0),MATCH('DEAL DIRECTORY'!I$5,Directory[#Headers],0))</f>
        <v>JBR</v>
      </c>
      <c r="J385" s="129" t="str">
        <f>INDEX(Directory[],MATCH(tbl_deal[[#This Row],[Index]],Directory[Index],0),MATCH('DEAL DIRECTORY'!J$5,Directory[#Headers],0))</f>
        <v>n/a</v>
      </c>
      <c r="K385" s="129" t="str">
        <f>INDEX(Directory[],MATCH(tbl_deal[[#This Row],[Index]],Directory[Index],0),MATCH('DEAL DIRECTORY'!K$5,Directory[#Headers],0))</f>
        <v>n/a</v>
      </c>
      <c r="L385" s="129">
        <f>INDEX(Directory[],MATCH(tbl_deal[[#This Row],[Index]],Directory[Index],0),MATCH('DEAL DIRECTORY'!L$5,Directory[#Headers],0))</f>
        <v>1</v>
      </c>
      <c r="M385" s="129" t="str">
        <f>INDEX(Directory[],MATCH(tbl_deal[[#This Row],[Index]],Directory[Index],0),MATCH('DEAL DIRECTORY'!M$5,Directory[#Headers],0))</f>
        <v>山东黄金</v>
      </c>
      <c r="N385" s="129" t="str">
        <f>INDEX(Directory[],MATCH(tbl_deal[[#This Row],[Index]],Directory[Index],0),MATCH('DEAL DIRECTORY'!N$5,Directory[#Headers],0))</f>
        <v>--/--/--</v>
      </c>
      <c r="O385" s="129" t="str">
        <f>INDEX(Directory[],MATCH(tbl_deal[[#This Row],[Index]],Directory[Index],0),MATCH('DEAL DIRECTORY'!O$5,Directory[#Headers],0))</f>
        <v>USD</v>
      </c>
      <c r="P385" s="129">
        <f>INDEX(Directory[],MATCH(tbl_deal[[#This Row],[Index]],Directory[Index],0),MATCH('DEAL DIRECTORY'!P$5,Directory[#Headers],0))</f>
        <v>1</v>
      </c>
      <c r="Q385" s="129" t="str">
        <f>INDEX(Directory[],MATCH(tbl_deal[[#This Row],[Index]],Directory[Index],0),MATCH('DEAL DIRECTORY'!Q$5,Directory[#Headers],0))</f>
        <v>PNC3</v>
      </c>
      <c r="R385" s="129" t="str">
        <f>INDEX(Directory[],MATCH(tbl_deal[[#This Row],[Index]],Directory[Index],0),MATCH('DEAL DIRECTORY'!R$5,Directory[#Headers],0))</f>
        <v>5.3%</v>
      </c>
      <c r="S385" s="129" t="str">
        <f>INDEX(Directory[],MATCH(tbl_deal[[#This Row],[Index]],Directory[Index],0),MATCH('DEAL DIRECTORY'!S$5,Directory[#Headers],0))</f>
        <v>--</v>
      </c>
      <c r="T385" s="129" t="str">
        <f>INDEX(Directory[],MATCH(tbl_deal[[#This Row],[Index]],Directory[Index],0),MATCH('DEAL DIRECTORY'!T$5,Directory[#Headers],0))</f>
        <v>n/a</v>
      </c>
      <c r="U385" s="129" t="str">
        <f>INDEX(Directory[],MATCH(tbl_deal[[#This Row],[Index]],Directory[Index],0),MATCH('DEAL DIRECTORY'!U$5,Directory[#Headers],0))</f>
        <v>--</v>
      </c>
      <c r="V385" s="131">
        <f>INDEX(Directory[],MATCH(tbl_deal[[#This Row],[Index]],Directory[Index],0),MATCH('DEAL DIRECTORY'!V$5,Directory[#Headers],0))</f>
        <v>0</v>
      </c>
      <c r="W385" s="129" t="str">
        <f>INDEX(Directory[],MATCH(tbl_deal[[#This Row],[Index]],Directory[Index],0),MATCH('DEAL DIRECTORY'!W$5,Directory[#Headers],0))</f>
        <v>担保</v>
      </c>
      <c r="X385" s="129" t="str">
        <f>INDEX(Directory[],MATCH(tbl_deal[[#This Row],[Index]],Directory[Index],0),MATCH('DEAL DIRECTORY'!X$5,Directory[#Headers],0))</f>
        <v>高级永续债券</v>
      </c>
      <c r="Y385" s="129" t="str">
        <f>INDEX(Directory[],MATCH(tbl_deal[[#This Row],[Index]],Directory[Index],0),MATCH('DEAL DIRECTORY'!Y$5,Directory[#Headers],0))</f>
        <v>港交所</v>
      </c>
      <c r="Z385" s="129" t="str">
        <f>INDEX(Directory[],MATCH(tbl_deal[[#This Row],[Index]],Directory[Index],0),MATCH('DEAL DIRECTORY'!Z$5,Directory[#Headers],0))</f>
        <v>高级永续</v>
      </c>
      <c r="AA385" s="129" t="str">
        <f>INDEX(Directory[],MATCH(tbl_deal[[#This Row],[Index]],Directory[Index],0),MATCH('DEAL DIRECTORY'!AA$5,Directory[#Headers],0))</f>
        <v/>
      </c>
      <c r="AB385" s="129" t="str">
        <f>INDEX(Directory[],MATCH(tbl_deal[[#This Row],[Index]],Directory[Index],0),MATCH('DEAL DIRECTORY'!AB$5,Directory[#Headers],0))</f>
        <v>BISL,港分</v>
      </c>
      <c r="AC385" s="129" t="str">
        <f>INDEX(Directory[],MATCH(tbl_deal[[#This Row],[Index]],Directory[Index],0),MATCH('DEAL DIRECTORY'!AC$5,Directory[#Headers],0))</f>
        <v>--</v>
      </c>
      <c r="AD385" s="129" t="str">
        <f>INDEX(Directory[],MATCH(tbl_deal[[#This Row],[Index]],Directory[Index],0),MATCH('DEAL DIRECTORY'!AD$5,Directory[#Headers],0))</f>
        <v>--</v>
      </c>
      <c r="AE385" s="129" t="str">
        <f>INDEX(Directory[],MATCH(tbl_deal[[#This Row],[Index]],Directory[Index],0),MATCH('DEAL DIRECTORY'!AE$5,Directory[#Headers],0))</f>
        <v>--</v>
      </c>
      <c r="AF385" s="129" t="str">
        <f>INDEX(Directory[],MATCH(tbl_deal[[#This Row],[Index]],Directory[Index],0),MATCH('DEAL DIRECTORY'!AF$5,Directory[#Headers],0))</f>
        <v>N</v>
      </c>
      <c r="AG385" s="129" t="str">
        <f>INDEX(Directory[],MATCH(tbl_deal[[#This Row],[Index]],Directory[Index],0),MATCH('DEAL DIRECTORY'!AG$5,Directory[#Headers],0))</f>
        <v>山东黄金集团有限公司</v>
      </c>
      <c r="AH385" s="129" t="str">
        <f>INDEX(Directory[],MATCH(tbl_deal[[#This Row],[Index]],Directory[Index],0),MATCH('DEAL DIRECTORY'!AH$5,Directory[#Headers],0))</f>
        <v>n/a</v>
      </c>
      <c r="AI385" s="129" t="str">
        <f>INDEX(Directory[],MATCH(tbl_deal[[#This Row],[Index]],Directory[Index],0),MATCH('DEAL DIRECTORY'!AI$5,Directory[#Headers],0))</f>
        <v>n/a</v>
      </c>
      <c r="AJ385" s="129" t="str">
        <f>INDEX(Directory[],MATCH(tbl_deal[[#This Row],[Index]],Directory[Index],0),MATCH('DEAL DIRECTORY'!AJ$5,Directory[#Headers],0))</f>
        <v>山东</v>
      </c>
      <c r="AK385" s="129" t="str">
        <f>INDEX(Directory[],MATCH(tbl_deal[[#This Row],[Index]],Directory[Index],0),MATCH('DEAL DIRECTORY'!AK$5,Directory[#Headers],0))</f>
        <v>济南市</v>
      </c>
      <c r="AL385" s="129" t="str">
        <f>INDEX(Directory[],MATCH(tbl_deal[[#This Row],[Index]],Directory[Index],0),MATCH('DEAL DIRECTORY'!AL$5,Directory[#Headers],0))</f>
        <v>--</v>
      </c>
      <c r="AM385" s="129" t="str">
        <f>INDEX(Directory[],MATCH(tbl_deal[[#This Row],[Index]],Directory[Index],0),MATCH('DEAL DIRECTORY'!AM$5,Directory[#Headers],0))</f>
        <v>--</v>
      </c>
      <c r="AN385" s="129" t="str">
        <f>INDEX(Directory[],MATCH(tbl_deal[[#This Row],[Index]],Directory[Index],0),MATCH('DEAL DIRECTORY'!AN$5,Directory[#Headers],0))</f>
        <v>--</v>
      </c>
      <c r="AO385" s="132">
        <f>IF(ISBLANK(INDEX(Directory[],MATCH(tbl_deal[[#This Row],[Index]],Directory[Index],0),MATCH('DEAL DIRECTORY'!AO$5,Directory[#Headers],0))),"--",INDEX(Directory[],MATCH(tbl_deal[[#This Row],[Index]],Directory[Index],0),MATCH('DEAL DIRECTORY'!AO$5,Directory[#Headers],0)))</f>
        <v>0</v>
      </c>
      <c r="AP385" s="129">
        <f>INDEX(Directory[],MATCH(tbl_deal[[#This Row],[Index]],Directory[Index],0),MATCH('DEAL DIRECTORY'!AP$5,Directory[#Headers],0))</f>
        <v>1</v>
      </c>
      <c r="AQ385" s="129">
        <f>INDEX(Directory[],MATCH(tbl_deal[[#This Row],[Index]],Directory[Index],0),MATCH('DEAL DIRECTORY'!AQ$5,Directory[#Headers],0))</f>
        <v>6.9020000000000001</v>
      </c>
      <c r="AR385" s="129">
        <f>INDEX(Directory[],MATCH(tbl_deal[[#This Row],[Index]],Directory[Index],0),MATCH('DEAL DIRECTORY'!AR$5,Directory[#Headers],0))</f>
        <v>7.8739999999999997</v>
      </c>
      <c r="AS385" s="129" t="str">
        <f>INDEX(Directory[],MATCH(tbl_deal[[#This Row],[Index]],Directory[Index],0),MATCH('DEAL DIRECTORY'!AS$5,Directory[#Headers],0))</f>
        <v>地方国企</v>
      </c>
      <c r="AT385" s="129" t="str">
        <f>INDEX(Directory[],MATCH(tbl_deal[[#This Row],[Index]],Directory[Index],0),MATCH('DEAL DIRECTORY'!AT$5,Directory[#Headers],0))</f>
        <v>产业</v>
      </c>
      <c r="AU385" s="129" t="str">
        <f>INDEX(Directory[],MATCH(tbl_deal[[#This Row],[Index]],Directory[Index],0),MATCH('DEAL DIRECTORY'!AU$5,Directory[#Headers],0))</f>
        <v>--</v>
      </c>
      <c r="AV385" s="129" t="str">
        <f>INDEX(Directory[],MATCH(tbl_deal[[#This Row],[Index]],Directory[Index],0),MATCH('DEAL DIRECTORY'!AV$5,Directory[#Headers],0))</f>
        <v>担保</v>
      </c>
      <c r="AW385" s="129" t="str">
        <f>INDEX(Directory[],MATCH(tbl_deal[[#This Row],[Index]],Directory[Index],0),MATCH('DEAL DIRECTORY'!AW$5,Directory[#Headers],0))</f>
        <v>无评级</v>
      </c>
      <c r="AX385" s="129" t="str">
        <f>INDEX(Directory[],MATCH(tbl_deal[[#This Row],[Index]],Directory[Index],0),MATCH('DEAL DIRECTORY'!AX$5,Directory[#Headers],0))</f>
        <v>≤2亿</v>
      </c>
      <c r="AY385" s="133" t="str">
        <f>INDEX(Directory[],MATCH(tbl_deal[[#This Row],[Index]],Directory[Index],0),MATCH('DEAL DIRECTORY'!AY$5,Directory[#Headers],0))</f>
        <v>19年</v>
      </c>
      <c r="AZ385" s="129" t="str">
        <f>INDEX(Directory[],MATCH(tbl_deal[[#This Row],[Index]],Directory[Index],0),MATCH('DEAL DIRECTORY'!AZ$5,Directory[#Headers],0))</f>
        <v>Q2</v>
      </c>
      <c r="BA385" s="129" t="str">
        <f>INDEX(Directory[],MATCH(tbl_deal[[#This Row],[Index]],Directory[Index],0),MATCH('DEAL DIRECTORY'!BA$5,Directory[#Headers],0))</f>
        <v>05月</v>
      </c>
      <c r="BB385" s="129" t="str">
        <f>INDEX(Directory[],MATCH(tbl_deal[[#This Row],[Index]],Directory[Index],0),MATCH('DEAL DIRECTORY'!BB$5,Directory[#Headers],0))</f>
        <v>SOE Creds</v>
      </c>
      <c r="BC385" s="129" t="str">
        <f>INDEX(Directory[],MATCH(tbl_deal[[#This Row],[Index]],Directory[Index],0),MATCH('DEAL DIRECTORY'!BC$5,Directory[#Headers],0))</f>
        <v>SDG FINANCE I LTD</v>
      </c>
      <c r="BD385" s="129" t="str">
        <f>INDEX(Directory[],MATCH(tbl_deal[[#This Row],[Index]],Directory[Index],0),MATCH('DEAL DIRECTORY'!BD$5,Directory[#Headers],0))</f>
        <v>XS1987989248</v>
      </c>
      <c r="BE385" s="137" t="str">
        <f>INDEX(Directory[],MATCH(tbl_deal[[#This Row],[Index]],Directory[Index],0),MATCH('DEAL DIRECTORY'!BE$5,Directory[#Headers],0))</f>
        <v>19年05月</v>
      </c>
      <c r="BF385" s="137" t="str">
        <f>INDEX(Directory[],MATCH(tbl_deal[[#This Row],[Index]],Directory[Index],0),MATCH('DEAL DIRECTORY'!BF$5,Directory[#Headers],0))</f>
        <v>山东黄金</v>
      </c>
      <c r="BG385" s="137" t="str">
        <f>INDEX(Directory[],MATCH(tbl_deal[[#This Row],[Index]],Directory[Index],0),MATCH('DEAL DIRECTORY'!BG$5,Directory[#Headers],0))</f>
        <v>--/--/--</v>
      </c>
      <c r="BH385" s="137" t="str">
        <f>INDEX(Directory[],MATCH(tbl_deal[[#This Row],[Index]],Directory[Index],0),MATCH('DEAL DIRECTORY'!BH$5,Directory[#Headers],0))</f>
        <v>高级永续债券</v>
      </c>
      <c r="BI385" s="137" t="str">
        <f>INDEX(Directory[],MATCH(tbl_deal[[#This Row],[Index]],Directory[Index],0),MATCH('DEAL DIRECTORY'!BI$5,Directory[#Headers],0))</f>
        <v>1亿美元</v>
      </c>
      <c r="BJ385" s="137" t="str">
        <f>INDEX(Directory[],MATCH(tbl_deal[[#This Row],[Index]],Directory[Index],0),MATCH('DEAL DIRECTORY'!BJ$5,Directory[#Headers],0))</f>
        <v>永续(前3年不可赎回)</v>
      </c>
      <c r="BK385" s="137" t="str">
        <f>INDEX(Directory[],MATCH(tbl_deal[[#This Row],[Index]],Directory[Index],0),MATCH('DEAL DIRECTORY'!BK$5,Directory[#Headers],0))</f>
        <v>5.3%</v>
      </c>
      <c r="BL385" s="137" t="str">
        <f>INDEX(Directory[],MATCH(tbl_deal[[#This Row],[Index]],Directory[Index],0),MATCH('DEAL DIRECTORY'!BL$5,Directory[#Headers],0))</f>
        <v>账簿管理人</v>
      </c>
      <c r="BM385" s="129" t="str">
        <f>INDEX(Directory[],MATCH(tbl_deal[[#This Row],[Index]],Directory[Index],0),MATCH('DEAL DIRECTORY'!BM$5,Directory[#Headers],0))</f>
        <v/>
      </c>
      <c r="BN385" s="4"/>
      <c r="BO385" s="4"/>
      <c r="BP385" s="4"/>
    </row>
    <row r="386" spans="3:68" ht="20.25" customHeight="1" x14ac:dyDescent="0.25">
      <c r="C386" s="129">
        <f>Directory[[#This Row],[Index]]</f>
        <v>85</v>
      </c>
      <c r="D386" s="130">
        <f>INDEX(Directory[],MATCH(tbl_deal[[#This Row],[Index]],Directory[Index],0),MATCH('DEAL DIRECTORY'!D$5,Directory[#Headers],0))</f>
        <v>43604</v>
      </c>
      <c r="E386" s="129" t="str">
        <f>INDEX(Directory[],MATCH(tbl_deal[[#This Row],[Index]],Directory[Index],0),MATCH('DEAL DIRECTORY'!E$5,Directory[#Headers],0))</f>
        <v/>
      </c>
      <c r="F386" s="129" t="str">
        <f>INDEX(Directory[],MATCH(tbl_deal[[#This Row],[Index]],Directory[Index],0),MATCH('DEAL DIRECTORY'!F$5,Directory[#Headers],0))</f>
        <v/>
      </c>
      <c r="G386" s="129" t="str">
        <f>INDEX(Directory[],MATCH(tbl_deal[[#This Row],[Index]],Directory[Index],0),MATCH('DEAL DIRECTORY'!G$5,Directory[#Headers],0))</f>
        <v>Ruyi IV Tap</v>
      </c>
      <c r="H386" s="135" t="str">
        <f>IF(tbl_deal[[#This Row],[FolderPath]]="","",HYPERLINK(tbl_deal[[#This Row],[FolderPath]],"📂"))</f>
        <v/>
      </c>
      <c r="I386" s="129" t="str">
        <f>INDEX(Directory[],MATCH(tbl_deal[[#This Row],[Index]],Directory[Index],0),MATCH('DEAL DIRECTORY'!I$5,Directory[#Headers],0))</f>
        <v>JBR</v>
      </c>
      <c r="J386" s="129" t="str">
        <f>INDEX(Directory[],MATCH(tbl_deal[[#This Row],[Index]],Directory[Index],0),MATCH('DEAL DIRECTORY'!J$5,Directory[#Headers],0))</f>
        <v>n/a</v>
      </c>
      <c r="K386" s="129" t="str">
        <f>INDEX(Directory[],MATCH(tbl_deal[[#This Row],[Index]],Directory[Index],0),MATCH('DEAL DIRECTORY'!K$5,Directory[#Headers],0))</f>
        <v>n/a</v>
      </c>
      <c r="L386" s="129">
        <f>INDEX(Directory[],MATCH(tbl_deal[[#This Row],[Index]],Directory[Index],0),MATCH('DEAL DIRECTORY'!L$5,Directory[#Headers],0))</f>
        <v>1</v>
      </c>
      <c r="M386" s="129" t="str">
        <f>INDEX(Directory[],MATCH(tbl_deal[[#This Row],[Index]],Directory[Index],0),MATCH('DEAL DIRECTORY'!M$5,Directory[#Headers],0))</f>
        <v>山能集团*</v>
      </c>
      <c r="N386" s="129" t="str">
        <f>INDEX(Directory[],MATCH(tbl_deal[[#This Row],[Index]],Directory[Index],0),MATCH('DEAL DIRECTORY'!N$5,Directory[#Headers],0))</f>
        <v>--/--/--</v>
      </c>
      <c r="O386" s="129" t="str">
        <f>INDEX(Directory[],MATCH(tbl_deal[[#This Row],[Index]],Directory[Index],0),MATCH('DEAL DIRECTORY'!O$5,Directory[#Headers],0))</f>
        <v>USD</v>
      </c>
      <c r="P386" s="129">
        <f>INDEX(Directory[],MATCH(tbl_deal[[#This Row],[Index]],Directory[Index],0),MATCH('DEAL DIRECTORY'!P$5,Directory[#Headers],0))</f>
        <v>5</v>
      </c>
      <c r="Q386" s="129" t="str">
        <f>INDEX(Directory[],MATCH(tbl_deal[[#This Row],[Index]],Directory[Index],0),MATCH('DEAL DIRECTORY'!Q$5,Directory[#Headers],0))</f>
        <v>2.7</v>
      </c>
      <c r="R386" s="129" t="str">
        <f>INDEX(Directory[],MATCH(tbl_deal[[#This Row],[Index]],Directory[Index],0),MATCH('DEAL DIRECTORY'!R$5,Directory[#Headers],0))</f>
        <v>6%</v>
      </c>
      <c r="S386" s="129" t="str">
        <f>INDEX(Directory[],MATCH(tbl_deal[[#This Row],[Index]],Directory[Index],0),MATCH('DEAL DIRECTORY'!S$5,Directory[#Headers],0))</f>
        <v>--</v>
      </c>
      <c r="T386" s="129" t="str">
        <f>INDEX(Directory[],MATCH(tbl_deal[[#This Row],[Index]],Directory[Index],0),MATCH('DEAL DIRECTORY'!T$5,Directory[#Headers],0))</f>
        <v>n/a</v>
      </c>
      <c r="U386" s="129" t="str">
        <f>INDEX(Directory[],MATCH(tbl_deal[[#This Row],[Index]],Directory[Index],0),MATCH('DEAL DIRECTORY'!U$5,Directory[#Headers],0))</f>
        <v>--</v>
      </c>
      <c r="V386" s="131">
        <f>INDEX(Directory[],MATCH(tbl_deal[[#This Row],[Index]],Directory[Index],0),MATCH('DEAL DIRECTORY'!V$5,Directory[#Headers],0))</f>
        <v>0</v>
      </c>
      <c r="W386" s="129" t="str">
        <f>INDEX(Directory[],MATCH(tbl_deal[[#This Row],[Index]],Directory[Index],0),MATCH('DEAL DIRECTORY'!W$5,Directory[#Headers],0))</f>
        <v>担保</v>
      </c>
      <c r="X386" s="129" t="str">
        <f>INDEX(Directory[],MATCH(tbl_deal[[#This Row],[Index]],Directory[Index],0),MATCH('DEAL DIRECTORY'!X$5,Directory[#Headers],0))</f>
        <v>--</v>
      </c>
      <c r="Y386" s="129" t="str">
        <f>INDEX(Directory[],MATCH(tbl_deal[[#This Row],[Index]],Directory[Index],0),MATCH('DEAL DIRECTORY'!Y$5,Directory[#Headers],0))</f>
        <v>港交所</v>
      </c>
      <c r="Z386" s="129" t="str">
        <f>INDEX(Directory[],MATCH(tbl_deal[[#This Row],[Index]],Directory[Index],0),MATCH('DEAL DIRECTORY'!Z$5,Directory[#Headers],0))</f>
        <v/>
      </c>
      <c r="AA386" s="129" t="str">
        <f>INDEX(Directory[],MATCH(tbl_deal[[#This Row],[Index]],Directory[Index],0),MATCH('DEAL DIRECTORY'!AA$5,Directory[#Headers],0))</f>
        <v>增发</v>
      </c>
      <c r="AB386" s="129" t="str">
        <f>INDEX(Directory[],MATCH(tbl_deal[[#This Row],[Index]],Directory[Index],0),MATCH('DEAL DIRECTORY'!AB$5,Directory[#Headers],0))</f>
        <v>BISL,港分</v>
      </c>
      <c r="AC386" s="129" t="str">
        <f>INDEX(Directory[],MATCH(tbl_deal[[#This Row],[Index]],Directory[Index],0),MATCH('DEAL DIRECTORY'!AC$5,Directory[#Headers],0))</f>
        <v>--</v>
      </c>
      <c r="AD386" s="129" t="str">
        <f>INDEX(Directory[],MATCH(tbl_deal[[#This Row],[Index]],Directory[Index],0),MATCH('DEAL DIRECTORY'!AD$5,Directory[#Headers],0))</f>
        <v>--</v>
      </c>
      <c r="AE386" s="129" t="str">
        <f>INDEX(Directory[],MATCH(tbl_deal[[#This Row],[Index]],Directory[Index],0),MATCH('DEAL DIRECTORY'!AE$5,Directory[#Headers],0))</f>
        <v>--</v>
      </c>
      <c r="AF386" s="129" t="str">
        <f>INDEX(Directory[],MATCH(tbl_deal[[#This Row],[Index]],Directory[Index],0),MATCH('DEAL DIRECTORY'!AF$5,Directory[#Headers],0))</f>
        <v>N</v>
      </c>
      <c r="AG386" s="129" t="str">
        <f>INDEX(Directory[],MATCH(tbl_deal[[#This Row],[Index]],Directory[Index],0),MATCH('DEAL DIRECTORY'!AG$5,Directory[#Headers],0))</f>
        <v>山东能源集团有限公司</v>
      </c>
      <c r="AH386" s="129" t="str">
        <f>INDEX(Directory[],MATCH(tbl_deal[[#This Row],[Index]],Directory[Index],0),MATCH('DEAL DIRECTORY'!AH$5,Directory[#Headers],0))</f>
        <v>n/a</v>
      </c>
      <c r="AI386" s="129" t="str">
        <f>INDEX(Directory[],MATCH(tbl_deal[[#This Row],[Index]],Directory[Index],0),MATCH('DEAL DIRECTORY'!AI$5,Directory[#Headers],0))</f>
        <v>n/a</v>
      </c>
      <c r="AJ386" s="129" t="str">
        <f>INDEX(Directory[],MATCH(tbl_deal[[#This Row],[Index]],Directory[Index],0),MATCH('DEAL DIRECTORY'!AJ$5,Directory[#Headers],0))</f>
        <v>山东</v>
      </c>
      <c r="AK386" s="129" t="str">
        <f>INDEX(Directory[],MATCH(tbl_deal[[#This Row],[Index]],Directory[Index],0),MATCH('DEAL DIRECTORY'!AK$5,Directory[#Headers],0))</f>
        <v>济南市</v>
      </c>
      <c r="AL386" s="129" t="str">
        <f>INDEX(Directory[],MATCH(tbl_deal[[#This Row],[Index]],Directory[Index],0),MATCH('DEAL DIRECTORY'!AL$5,Directory[#Headers],0))</f>
        <v>--</v>
      </c>
      <c r="AM386" s="129" t="str">
        <f>INDEX(Directory[],MATCH(tbl_deal[[#This Row],[Index]],Directory[Index],0),MATCH('DEAL DIRECTORY'!AM$5,Directory[#Headers],0))</f>
        <v>--</v>
      </c>
      <c r="AN386" s="129" t="str">
        <f>INDEX(Directory[],MATCH(tbl_deal[[#This Row],[Index]],Directory[Index],0),MATCH('DEAL DIRECTORY'!AN$5,Directory[#Headers],0))</f>
        <v>--</v>
      </c>
      <c r="AO386" s="132">
        <f>IF(ISBLANK(INDEX(Directory[],MATCH(tbl_deal[[#This Row],[Index]],Directory[Index],0),MATCH('DEAL DIRECTORY'!AO$5,Directory[#Headers],0))),"--",INDEX(Directory[],MATCH(tbl_deal[[#This Row],[Index]],Directory[Index],0),MATCH('DEAL DIRECTORY'!AO$5,Directory[#Headers],0)))</f>
        <v>60000</v>
      </c>
      <c r="AP386" s="129">
        <f>INDEX(Directory[],MATCH(tbl_deal[[#This Row],[Index]],Directory[Index],0),MATCH('DEAL DIRECTORY'!AP$5,Directory[#Headers],0))</f>
        <v>5</v>
      </c>
      <c r="AQ386" s="129">
        <f>INDEX(Directory[],MATCH(tbl_deal[[#This Row],[Index]],Directory[Index],0),MATCH('DEAL DIRECTORY'!AQ$5,Directory[#Headers],0))</f>
        <v>34.137</v>
      </c>
      <c r="AR386" s="129">
        <f>INDEX(Directory[],MATCH(tbl_deal[[#This Row],[Index]],Directory[Index],0),MATCH('DEAL DIRECTORY'!AR$5,Directory[#Headers],0))</f>
        <v>39.369999999999997</v>
      </c>
      <c r="AS386" s="129" t="str">
        <f>INDEX(Directory[],MATCH(tbl_deal[[#This Row],[Index]],Directory[Index],0),MATCH('DEAL DIRECTORY'!AS$5,Directory[#Headers],0))</f>
        <v>地方国企</v>
      </c>
      <c r="AT386" s="129" t="str">
        <f>INDEX(Directory[],MATCH(tbl_deal[[#This Row],[Index]],Directory[Index],0),MATCH('DEAL DIRECTORY'!AT$5,Directory[#Headers],0))</f>
        <v>产业</v>
      </c>
      <c r="AU386" s="129" t="str">
        <f>INDEX(Directory[],MATCH(tbl_deal[[#This Row],[Index]],Directory[Index],0),MATCH('DEAL DIRECTORY'!AU$5,Directory[#Headers],0))</f>
        <v>--</v>
      </c>
      <c r="AV386" s="129" t="str">
        <f>INDEX(Directory[],MATCH(tbl_deal[[#This Row],[Index]],Directory[Index],0),MATCH('DEAL DIRECTORY'!AV$5,Directory[#Headers],0))</f>
        <v>担保</v>
      </c>
      <c r="AW386" s="129" t="str">
        <f>INDEX(Directory[],MATCH(tbl_deal[[#This Row],[Index]],Directory[Index],0),MATCH('DEAL DIRECTORY'!AW$5,Directory[#Headers],0))</f>
        <v>无评级</v>
      </c>
      <c r="AX386" s="129" t="str">
        <f>INDEX(Directory[],MATCH(tbl_deal[[#This Row],[Index]],Directory[Index],0),MATCH('DEAL DIRECTORY'!AX$5,Directory[#Headers],0))</f>
        <v>3-5亿</v>
      </c>
      <c r="AY386" s="133" t="str">
        <f>INDEX(Directory[],MATCH(tbl_deal[[#This Row],[Index]],Directory[Index],0),MATCH('DEAL DIRECTORY'!AY$5,Directory[#Headers],0))</f>
        <v>19年</v>
      </c>
      <c r="AZ386" s="129" t="str">
        <f>INDEX(Directory[],MATCH(tbl_deal[[#This Row],[Index]],Directory[Index],0),MATCH('DEAL DIRECTORY'!AZ$5,Directory[#Headers],0))</f>
        <v>Q2</v>
      </c>
      <c r="BA386" s="129" t="str">
        <f>INDEX(Directory[],MATCH(tbl_deal[[#This Row],[Index]],Directory[Index],0),MATCH('DEAL DIRECTORY'!BA$5,Directory[#Headers],0))</f>
        <v>05月</v>
      </c>
      <c r="BB386" s="129" t="str">
        <f>INDEX(Directory[],MATCH(tbl_deal[[#This Row],[Index]],Directory[Index],0),MATCH('DEAL DIRECTORY'!BB$5,Directory[#Headers],0))</f>
        <v>SOE Creds</v>
      </c>
      <c r="BC386" s="129" t="str">
        <f>INDEX(Directory[],MATCH(tbl_deal[[#This Row],[Index]],Directory[Index],0),MATCH('DEAL DIRECTORY'!BC$5,Directory[#Headers],0))</f>
        <v>YANKUANG GROUP CAYMAN LTD</v>
      </c>
      <c r="BD386" s="129" t="str">
        <f>INDEX(Directory[],MATCH(tbl_deal[[#This Row],[Index]],Directory[Index],0),MATCH('DEAL DIRECTORY'!BD$5,Directory[#Headers],0))</f>
        <v>XS1995663264</v>
      </c>
      <c r="BE386" s="137" t="str">
        <f>INDEX(Directory[],MATCH(tbl_deal[[#This Row],[Index]],Directory[Index],0),MATCH('DEAL DIRECTORY'!BE$5,Directory[#Headers],0))</f>
        <v>19年05月</v>
      </c>
      <c r="BF386" s="137" t="str">
        <f>INDEX(Directory[],MATCH(tbl_deal[[#This Row],[Index]],Directory[Index],0),MATCH('DEAL DIRECTORY'!BF$5,Directory[#Headers],0))</f>
        <v>山能集团</v>
      </c>
      <c r="BG386" s="137" t="str">
        <f>INDEX(Directory[],MATCH(tbl_deal[[#This Row],[Index]],Directory[Index],0),MATCH('DEAL DIRECTORY'!BG$5,Directory[#Headers],0))</f>
        <v>--/--/--</v>
      </c>
      <c r="BH386" s="137" t="str">
        <f>INDEX(Directory[],MATCH(tbl_deal[[#This Row],[Index]],Directory[Index],0),MATCH('DEAL DIRECTORY'!BH$5,Directory[#Headers],0))</f>
        <v>高级债</v>
      </c>
      <c r="BI386" s="137" t="str">
        <f>INDEX(Directory[],MATCH(tbl_deal[[#This Row],[Index]],Directory[Index],0),MATCH('DEAL DIRECTORY'!BI$5,Directory[#Headers],0))</f>
        <v>增发5亿美元</v>
      </c>
      <c r="BJ386" s="137" t="str">
        <f>INDEX(Directory[],MATCH(tbl_deal[[#This Row],[Index]],Directory[Index],0),MATCH('DEAL DIRECTORY'!BJ$5,Directory[#Headers],0))</f>
        <v>2.7年</v>
      </c>
      <c r="BK386" s="137" t="str">
        <f>INDEX(Directory[],MATCH(tbl_deal[[#This Row],[Index]],Directory[Index],0),MATCH('DEAL DIRECTORY'!BK$5,Directory[#Headers],0))</f>
        <v>6%</v>
      </c>
      <c r="BL386" s="137" t="str">
        <f>INDEX(Directory[],MATCH(tbl_deal[[#This Row],[Index]],Directory[Index],0),MATCH('DEAL DIRECTORY'!BL$5,Directory[#Headers],0))</f>
        <v>账簿管理人</v>
      </c>
      <c r="BM386" s="129" t="str">
        <f>INDEX(Directory[],MATCH(tbl_deal[[#This Row],[Index]],Directory[Index],0),MATCH('DEAL DIRECTORY'!BM$5,Directory[#Headers],0))</f>
        <v/>
      </c>
      <c r="BN386" s="4"/>
      <c r="BO386" s="4"/>
      <c r="BP386" s="4"/>
    </row>
    <row r="387" spans="3:68" ht="20.25" customHeight="1" x14ac:dyDescent="0.25">
      <c r="C387" s="129">
        <f>Directory[[#This Row],[Index]]</f>
        <v>84</v>
      </c>
      <c r="D387" s="130">
        <f>INDEX(Directory[],MATCH(tbl_deal[[#This Row],[Index]],Directory[Index],0),MATCH('DEAL DIRECTORY'!D$5,Directory[#Headers],0))</f>
        <v>43600</v>
      </c>
      <c r="E387" s="129" t="str">
        <f>INDEX(Directory[],MATCH(tbl_deal[[#This Row],[Index]],Directory[Index],0),MATCH('DEAL DIRECTORY'!E$5,Directory[#Headers],0))</f>
        <v/>
      </c>
      <c r="F387" s="129" t="str">
        <f>INDEX(Directory[],MATCH(tbl_deal[[#This Row],[Index]],Directory[Index],0),MATCH('DEAL DIRECTORY'!F$5,Directory[#Headers],0))</f>
        <v/>
      </c>
      <c r="G387" s="129" t="str">
        <f>INDEX(Directory[],MATCH(tbl_deal[[#This Row],[Index]],Directory[Index],0),MATCH('DEAL DIRECTORY'!G$5,Directory[#Headers],0))</f>
        <v>River II</v>
      </c>
      <c r="H387" s="135" t="str">
        <f>IF(tbl_deal[[#This Row],[FolderPath]]="","",HYPERLINK(tbl_deal[[#This Row],[FolderPath]],"📂"))</f>
        <v/>
      </c>
      <c r="I387" s="129" t="str">
        <f>INDEX(Directory[],MATCH(tbl_deal[[#This Row],[Index]],Directory[Index],0),MATCH('DEAL DIRECTORY'!I$5,Directory[#Headers],0))</f>
        <v>JBR</v>
      </c>
      <c r="J387" s="129" t="str">
        <f>INDEX(Directory[],MATCH(tbl_deal[[#This Row],[Index]],Directory[Index],0),MATCH('DEAL DIRECTORY'!J$5,Directory[#Headers],0))</f>
        <v>n/a</v>
      </c>
      <c r="K387" s="129" t="str">
        <f>INDEX(Directory[],MATCH(tbl_deal[[#This Row],[Index]],Directory[Index],0),MATCH('DEAL DIRECTORY'!K$5,Directory[#Headers],0))</f>
        <v>n/a</v>
      </c>
      <c r="L387" s="129">
        <f>INDEX(Directory[],MATCH(tbl_deal[[#This Row],[Index]],Directory[Index],0),MATCH('DEAL DIRECTORY'!L$5,Directory[#Headers],0))</f>
        <v>1</v>
      </c>
      <c r="M387" s="129" t="str">
        <f>INDEX(Directory[],MATCH(tbl_deal[[#This Row],[Index]],Directory[Index],0),MATCH('DEAL DIRECTORY'!M$5,Directory[#Headers],0))</f>
        <v>株洲城发</v>
      </c>
      <c r="N387" s="129" t="str">
        <f>INDEX(Directory[],MATCH(tbl_deal[[#This Row],[Index]],Directory[Index],0),MATCH('DEAL DIRECTORY'!N$5,Directory[#Headers],0))</f>
        <v>--/--/BBB-</v>
      </c>
      <c r="O387" s="129" t="str">
        <f>INDEX(Directory[],MATCH(tbl_deal[[#This Row],[Index]],Directory[Index],0),MATCH('DEAL DIRECTORY'!O$5,Directory[#Headers],0))</f>
        <v>USD</v>
      </c>
      <c r="P387" s="129">
        <f>INDEX(Directory[],MATCH(tbl_deal[[#This Row],[Index]],Directory[Index],0),MATCH('DEAL DIRECTORY'!P$5,Directory[#Headers],0))</f>
        <v>4</v>
      </c>
      <c r="Q387" s="129" t="str">
        <f>INDEX(Directory[],MATCH(tbl_deal[[#This Row],[Index]],Directory[Index],0),MATCH('DEAL DIRECTORY'!Q$5,Directory[#Headers],0))</f>
        <v>3</v>
      </c>
      <c r="R387" s="129" t="str">
        <f>INDEX(Directory[],MATCH(tbl_deal[[#This Row],[Index]],Directory[Index],0),MATCH('DEAL DIRECTORY'!R$5,Directory[#Headers],0))</f>
        <v>5.7%</v>
      </c>
      <c r="S387" s="129" t="str">
        <f>INDEX(Directory[],MATCH(tbl_deal[[#This Row],[Index]],Directory[Index],0),MATCH('DEAL DIRECTORY'!S$5,Directory[#Headers],0))</f>
        <v>--</v>
      </c>
      <c r="T387" s="129" t="str">
        <f>INDEX(Directory[],MATCH(tbl_deal[[#This Row],[Index]],Directory[Index],0),MATCH('DEAL DIRECTORY'!T$5,Directory[#Headers],0))</f>
        <v>n/a</v>
      </c>
      <c r="U387" s="129" t="str">
        <f>INDEX(Directory[],MATCH(tbl_deal[[#This Row],[Index]],Directory[Index],0),MATCH('DEAL DIRECTORY'!U$5,Directory[#Headers],0))</f>
        <v>--</v>
      </c>
      <c r="V387" s="129">
        <f>INDEX(Directory[],MATCH(tbl_deal[[#This Row],[Index]],Directory[Index],0),MATCH('DEAL DIRECTORY'!V$5,Directory[#Headers],0))</f>
        <v>0</v>
      </c>
      <c r="W387" s="129" t="str">
        <f>INDEX(Directory[],MATCH(tbl_deal[[#This Row],[Index]],Directory[Index],0),MATCH('DEAL DIRECTORY'!W$5,Directory[#Headers],0))</f>
        <v>直发</v>
      </c>
      <c r="X387" s="129" t="str">
        <f>INDEX(Directory[],MATCH(tbl_deal[[#This Row],[Index]],Directory[Index],0),MATCH('DEAL DIRECTORY'!X$5,Directory[#Headers],0))</f>
        <v>--</v>
      </c>
      <c r="Y387" s="129" t="str">
        <f>INDEX(Directory[],MATCH(tbl_deal[[#This Row],[Index]],Directory[Index],0),MATCH('DEAL DIRECTORY'!Y$5,Directory[#Headers],0))</f>
        <v>港交所</v>
      </c>
      <c r="Z387" s="129" t="str">
        <f>INDEX(Directory[],MATCH(tbl_deal[[#This Row],[Index]],Directory[Index],0),MATCH('DEAL DIRECTORY'!Z$5,Directory[#Headers],0))</f>
        <v/>
      </c>
      <c r="AA387" s="129" t="str">
        <f>INDEX(Directory[],MATCH(tbl_deal[[#This Row],[Index]],Directory[Index],0),MATCH('DEAL DIRECTORY'!AA$5,Directory[#Headers],0))</f>
        <v/>
      </c>
      <c r="AB387" s="129" t="str">
        <f>INDEX(Directory[],MATCH(tbl_deal[[#This Row],[Index]],Directory[Index],0),MATCH('DEAL DIRECTORY'!AB$5,Directory[#Headers],0))</f>
        <v>BISL,港分</v>
      </c>
      <c r="AC387" s="129" t="str">
        <f>INDEX(Directory[],MATCH(tbl_deal[[#This Row],[Index]],Directory[Index],0),MATCH('DEAL DIRECTORY'!AC$5,Directory[#Headers],0))</f>
        <v>--</v>
      </c>
      <c r="AD387" s="129" t="str">
        <f>INDEX(Directory[],MATCH(tbl_deal[[#This Row],[Index]],Directory[Index],0),MATCH('DEAL DIRECTORY'!AD$5,Directory[#Headers],0))</f>
        <v>--</v>
      </c>
      <c r="AE387" s="129" t="str">
        <f>INDEX(Directory[],MATCH(tbl_deal[[#This Row],[Index]],Directory[Index],0),MATCH('DEAL DIRECTORY'!AE$5,Directory[#Headers],0))</f>
        <v>--</v>
      </c>
      <c r="AF387" s="129" t="str">
        <f>INDEX(Directory[],MATCH(tbl_deal[[#This Row],[Index]],Directory[Index],0),MATCH('DEAL DIRECTORY'!AF$5,Directory[#Headers],0))</f>
        <v>N</v>
      </c>
      <c r="AG387" s="129" t="str">
        <f>INDEX(Directory[],MATCH(tbl_deal[[#This Row],[Index]],Directory[Index],0),MATCH('DEAL DIRECTORY'!AG$5,Directory[#Headers],0))</f>
        <v>株洲市城市建设发展集团有限公司</v>
      </c>
      <c r="AH387" s="129" t="str">
        <f>INDEX(Directory[],MATCH(tbl_deal[[#This Row],[Index]],Directory[Index],0),MATCH('DEAL DIRECTORY'!AH$5,Directory[#Headers],0))</f>
        <v>n/a</v>
      </c>
      <c r="AI387" s="129" t="str">
        <f>INDEX(Directory[],MATCH(tbl_deal[[#This Row],[Index]],Directory[Index],0),MATCH('DEAL DIRECTORY'!AI$5,Directory[#Headers],0))</f>
        <v>n/a</v>
      </c>
      <c r="AJ387" s="129" t="str">
        <f>INDEX(Directory[],MATCH(tbl_deal[[#This Row],[Index]],Directory[Index],0),MATCH('DEAL DIRECTORY'!AJ$5,Directory[#Headers],0))</f>
        <v>湖南</v>
      </c>
      <c r="AK387" s="129" t="str">
        <f>INDEX(Directory[],MATCH(tbl_deal[[#This Row],[Index]],Directory[Index],0),MATCH('DEAL DIRECTORY'!AK$5,Directory[#Headers],0))</f>
        <v>株洲市</v>
      </c>
      <c r="AL387" s="129" t="str">
        <f>INDEX(Directory[],MATCH(tbl_deal[[#This Row],[Index]],Directory[Index],0),MATCH('DEAL DIRECTORY'!AL$5,Directory[#Headers],0))</f>
        <v>--</v>
      </c>
      <c r="AM387" s="129" t="str">
        <f>INDEX(Directory[],MATCH(tbl_deal[[#This Row],[Index]],Directory[Index],0),MATCH('DEAL DIRECTORY'!AM$5,Directory[#Headers],0))</f>
        <v>--</v>
      </c>
      <c r="AN387" s="129" t="str">
        <f>INDEX(Directory[],MATCH(tbl_deal[[#This Row],[Index]],Directory[Index],0),MATCH('DEAL DIRECTORY'!AN$5,Directory[#Headers],0))</f>
        <v>--</v>
      </c>
      <c r="AO387" s="129">
        <f>IF(ISBLANK(INDEX(Directory[],MATCH(tbl_deal[[#This Row],[Index]],Directory[Index],0),MATCH('DEAL DIRECTORY'!AO$5,Directory[#Headers],0))),"--",INDEX(Directory[],MATCH(tbl_deal[[#This Row],[Index]],Directory[Index],0),MATCH('DEAL DIRECTORY'!AO$5,Directory[#Headers],0)))</f>
        <v>19920</v>
      </c>
      <c r="AP387" s="129">
        <f>INDEX(Directory[],MATCH(tbl_deal[[#This Row],[Index]],Directory[Index],0),MATCH('DEAL DIRECTORY'!AP$5,Directory[#Headers],0))</f>
        <v>4</v>
      </c>
      <c r="AQ387" s="129">
        <f>INDEX(Directory[],MATCH(tbl_deal[[#This Row],[Index]],Directory[Index],0),MATCH('DEAL DIRECTORY'!AQ$5,Directory[#Headers],0))</f>
        <v>27.504999999999999</v>
      </c>
      <c r="AR387" s="129">
        <f>INDEX(Directory[],MATCH(tbl_deal[[#This Row],[Index]],Directory[Index],0),MATCH('DEAL DIRECTORY'!AR$5,Directory[#Headers],0))</f>
        <v>31.495999999999999</v>
      </c>
      <c r="AS387" s="129" t="str">
        <f>INDEX(Directory[],MATCH(tbl_deal[[#This Row],[Index]],Directory[Index],0),MATCH('DEAL DIRECTORY'!AS$5,Directory[#Headers],0))</f>
        <v>地方国企</v>
      </c>
      <c r="AT387" s="129" t="str">
        <f>INDEX(Directory[],MATCH(tbl_deal[[#This Row],[Index]],Directory[Index],0),MATCH('DEAL DIRECTORY'!AT$5,Directory[#Headers],0))</f>
        <v>地方平台</v>
      </c>
      <c r="AU387" s="129" t="str">
        <f>INDEX(Directory[],MATCH(tbl_deal[[#This Row],[Index]],Directory[Index],0),MATCH('DEAL DIRECTORY'!AU$5,Directory[#Headers],0))</f>
        <v>基建</v>
      </c>
      <c r="AV387" s="129" t="str">
        <f>INDEX(Directory[],MATCH(tbl_deal[[#This Row],[Index]],Directory[Index],0),MATCH('DEAL DIRECTORY'!AV$5,Directory[#Headers],0))</f>
        <v>直发</v>
      </c>
      <c r="AW387" s="129" t="str">
        <f>INDEX(Directory[],MATCH(tbl_deal[[#This Row],[Index]],Directory[Index],0),MATCH('DEAL DIRECTORY'!AW$5,Directory[#Headers],0))</f>
        <v>投资级</v>
      </c>
      <c r="AX387" s="129" t="str">
        <f>INDEX(Directory[],MATCH(tbl_deal[[#This Row],[Index]],Directory[Index],0),MATCH('DEAL DIRECTORY'!AX$5,Directory[#Headers],0))</f>
        <v>3-5亿</v>
      </c>
      <c r="AY387" s="129" t="str">
        <f>INDEX(Directory[],MATCH(tbl_deal[[#This Row],[Index]],Directory[Index],0),MATCH('DEAL DIRECTORY'!AY$5,Directory[#Headers],0))</f>
        <v>19年</v>
      </c>
      <c r="AZ387" s="129" t="str">
        <f>INDEX(Directory[],MATCH(tbl_deal[[#This Row],[Index]],Directory[Index],0),MATCH('DEAL DIRECTORY'!AZ$5,Directory[#Headers],0))</f>
        <v>Q2</v>
      </c>
      <c r="BA387" s="129" t="str">
        <f>INDEX(Directory[],MATCH(tbl_deal[[#This Row],[Index]],Directory[Index],0),MATCH('DEAL DIRECTORY'!BA$5,Directory[#Headers],0))</f>
        <v>05月</v>
      </c>
      <c r="BB387" s="129" t="str">
        <f>INDEX(Directory[],MATCH(tbl_deal[[#This Row],[Index]],Directory[Index],0),MATCH('DEAL DIRECTORY'!BB$5,Directory[#Headers],0))</f>
        <v>SOE Creds</v>
      </c>
      <c r="BC387" s="129" t="str">
        <f>INDEX(Directory[],MATCH(tbl_deal[[#This Row],[Index]],Directory[Index],0),MATCH('DEAL DIRECTORY'!BC$5,Directory[#Headers],0))</f>
        <v>ZHUZHOU CITY CONSTRUCTION DEVELOPMENT GROUP CO LTD</v>
      </c>
      <c r="BD387" s="129" t="str">
        <f>INDEX(Directory[],MATCH(tbl_deal[[#This Row],[Index]],Directory[Index],0),MATCH('DEAL DIRECTORY'!BD$5,Directory[#Headers],0))</f>
        <v>XS1989143984</v>
      </c>
      <c r="BE387" s="137" t="str">
        <f>INDEX(Directory[],MATCH(tbl_deal[[#This Row],[Index]],Directory[Index],0),MATCH('DEAL DIRECTORY'!BE$5,Directory[#Headers],0))</f>
        <v>19年05月</v>
      </c>
      <c r="BF387" s="137" t="str">
        <f>INDEX(Directory[],MATCH(tbl_deal[[#This Row],[Index]],Directory[Index],0),MATCH('DEAL DIRECTORY'!BF$5,Directory[#Headers],0))</f>
        <v>株洲城发</v>
      </c>
      <c r="BG387" s="137" t="str">
        <f>INDEX(Directory[],MATCH(tbl_deal[[#This Row],[Index]],Directory[Index],0),MATCH('DEAL DIRECTORY'!BG$5,Directory[#Headers],0))</f>
        <v>--/--/BBB-</v>
      </c>
      <c r="BH387" s="137" t="str">
        <f>INDEX(Directory[],MATCH(tbl_deal[[#This Row],[Index]],Directory[Index],0),MATCH('DEAL DIRECTORY'!BH$5,Directory[#Headers],0))</f>
        <v>高级债</v>
      </c>
      <c r="BI387" s="137" t="str">
        <f>INDEX(Directory[],MATCH(tbl_deal[[#This Row],[Index]],Directory[Index],0),MATCH('DEAL DIRECTORY'!BI$5,Directory[#Headers],0))</f>
        <v>4亿美元</v>
      </c>
      <c r="BJ387" s="137" t="str">
        <f>INDEX(Directory[],MATCH(tbl_deal[[#This Row],[Index]],Directory[Index],0),MATCH('DEAL DIRECTORY'!BJ$5,Directory[#Headers],0))</f>
        <v>3年</v>
      </c>
      <c r="BK387" s="137" t="str">
        <f>INDEX(Directory[],MATCH(tbl_deal[[#This Row],[Index]],Directory[Index],0),MATCH('DEAL DIRECTORY'!BK$5,Directory[#Headers],0))</f>
        <v>5.7%</v>
      </c>
      <c r="BL387" s="137" t="str">
        <f>INDEX(Directory[],MATCH(tbl_deal[[#This Row],[Index]],Directory[Index],0),MATCH('DEAL DIRECTORY'!BL$5,Directory[#Headers],0))</f>
        <v>账簿管理人</v>
      </c>
      <c r="BM387" s="129" t="str">
        <f>INDEX(Directory[],MATCH(tbl_deal[[#This Row],[Index]],Directory[Index],0),MATCH('DEAL DIRECTORY'!BM$5,Directory[#Headers],0))</f>
        <v/>
      </c>
      <c r="BN387" s="4"/>
      <c r="BO387" s="4"/>
      <c r="BP387" s="4"/>
    </row>
    <row r="388" spans="3:68" ht="20.25" customHeight="1" x14ac:dyDescent="0.25">
      <c r="C388" s="129">
        <f>Directory[[#This Row],[Index]]</f>
        <v>83</v>
      </c>
      <c r="D388" s="130">
        <f>INDEX(Directory[],MATCH(tbl_deal[[#This Row],[Index]],Directory[Index],0),MATCH('DEAL DIRECTORY'!D$5,Directory[#Headers],0))</f>
        <v>43600</v>
      </c>
      <c r="E388" s="129" t="str">
        <f>INDEX(Directory[],MATCH(tbl_deal[[#This Row],[Index]],Directory[Index],0),MATCH('DEAL DIRECTORY'!E$5,Directory[#Headers],0))</f>
        <v/>
      </c>
      <c r="F388" s="129" t="str">
        <f>INDEX(Directory[],MATCH(tbl_deal[[#This Row],[Index]],Directory[Index],0),MATCH('DEAL DIRECTORY'!F$5,Directory[#Headers],0))</f>
        <v/>
      </c>
      <c r="G388" s="129" t="str">
        <f>INDEX(Directory[],MATCH(tbl_deal[[#This Row],[Index]],Directory[Index],0),MATCH('DEAL DIRECTORY'!G$5,Directory[#Headers],0))</f>
        <v>Bluesea</v>
      </c>
      <c r="H388" s="135" t="str">
        <f>IF(tbl_deal[[#This Row],[FolderPath]]="","",HYPERLINK(tbl_deal[[#This Row],[FolderPath]],"📂"))</f>
        <v/>
      </c>
      <c r="I388" s="129" t="str">
        <f>INDEX(Directory[],MATCH(tbl_deal[[#This Row],[Index]],Directory[Index],0),MATCH('DEAL DIRECTORY'!I$5,Directory[#Headers],0))</f>
        <v>JBR</v>
      </c>
      <c r="J388" s="129" t="str">
        <f>INDEX(Directory[],MATCH(tbl_deal[[#This Row],[Index]],Directory[Index],0),MATCH('DEAL DIRECTORY'!J$5,Directory[#Headers],0))</f>
        <v>n/a</v>
      </c>
      <c r="K388" s="129" t="str">
        <f>INDEX(Directory[],MATCH(tbl_deal[[#This Row],[Index]],Directory[Index],0),MATCH('DEAL DIRECTORY'!K$5,Directory[#Headers],0))</f>
        <v>n/a</v>
      </c>
      <c r="L388" s="129">
        <f>INDEX(Directory[],MATCH(tbl_deal[[#This Row],[Index]],Directory[Index],0),MATCH('DEAL DIRECTORY'!L$5,Directory[#Headers],0))</f>
        <v>1</v>
      </c>
      <c r="M388" s="129" t="str">
        <f>INDEX(Directory[],MATCH(tbl_deal[[#This Row],[Index]],Directory[Index],0),MATCH('DEAL DIRECTORY'!M$5,Directory[#Headers],0))</f>
        <v>柳州东通</v>
      </c>
      <c r="N388" s="129" t="str">
        <f>INDEX(Directory[],MATCH(tbl_deal[[#This Row],[Index]],Directory[Index],0),MATCH('DEAL DIRECTORY'!N$5,Directory[#Headers],0))</f>
        <v>--/--/BB</v>
      </c>
      <c r="O388" s="129" t="str">
        <f>INDEX(Directory[],MATCH(tbl_deal[[#This Row],[Index]],Directory[Index],0),MATCH('DEAL DIRECTORY'!O$5,Directory[#Headers],0))</f>
        <v>USD</v>
      </c>
      <c r="P388" s="129">
        <f>INDEX(Directory[],MATCH(tbl_deal[[#This Row],[Index]],Directory[Index],0),MATCH('DEAL DIRECTORY'!P$5,Directory[#Headers],0))</f>
        <v>1.8</v>
      </c>
      <c r="Q388" s="129" t="str">
        <f>INDEX(Directory[],MATCH(tbl_deal[[#This Row],[Index]],Directory[Index],0),MATCH('DEAL DIRECTORY'!Q$5,Directory[#Headers],0))</f>
        <v>3</v>
      </c>
      <c r="R388" s="129" t="str">
        <f>INDEX(Directory[],MATCH(tbl_deal[[#This Row],[Index]],Directory[Index],0),MATCH('DEAL DIRECTORY'!R$5,Directory[#Headers],0))</f>
        <v>7%</v>
      </c>
      <c r="S388" s="129" t="str">
        <f>INDEX(Directory[],MATCH(tbl_deal[[#This Row],[Index]],Directory[Index],0),MATCH('DEAL DIRECTORY'!S$5,Directory[#Headers],0))</f>
        <v>--</v>
      </c>
      <c r="T388" s="129" t="str">
        <f>INDEX(Directory[],MATCH(tbl_deal[[#This Row],[Index]],Directory[Index],0),MATCH('DEAL DIRECTORY'!T$5,Directory[#Headers],0))</f>
        <v>n/a</v>
      </c>
      <c r="U388" s="129" t="str">
        <f>INDEX(Directory[],MATCH(tbl_deal[[#This Row],[Index]],Directory[Index],0),MATCH('DEAL DIRECTORY'!U$5,Directory[#Headers],0))</f>
        <v>--</v>
      </c>
      <c r="V388" s="131">
        <f>INDEX(Directory[],MATCH(tbl_deal[[#This Row],[Index]],Directory[Index],0),MATCH('DEAL DIRECTORY'!V$5,Directory[#Headers],0))</f>
        <v>0</v>
      </c>
      <c r="W388" s="129" t="str">
        <f>INDEX(Directory[],MATCH(tbl_deal[[#This Row],[Index]],Directory[Index],0),MATCH('DEAL DIRECTORY'!W$5,Directory[#Headers],0))</f>
        <v>直发</v>
      </c>
      <c r="X388" s="129" t="str">
        <f>INDEX(Directory[],MATCH(tbl_deal[[#This Row],[Index]],Directory[Index],0),MATCH('DEAL DIRECTORY'!X$5,Directory[#Headers],0))</f>
        <v>--</v>
      </c>
      <c r="Y388" s="129" t="str">
        <f>INDEX(Directory[],MATCH(tbl_deal[[#This Row],[Index]],Directory[Index],0),MATCH('DEAL DIRECTORY'!Y$5,Directory[#Headers],0))</f>
        <v>港交所</v>
      </c>
      <c r="Z388" s="129" t="str">
        <f>INDEX(Directory[],MATCH(tbl_deal[[#This Row],[Index]],Directory[Index],0),MATCH('DEAL DIRECTORY'!Z$5,Directory[#Headers],0))</f>
        <v/>
      </c>
      <c r="AA388" s="129" t="str">
        <f>INDEX(Directory[],MATCH(tbl_deal[[#This Row],[Index]],Directory[Index],0),MATCH('DEAL DIRECTORY'!AA$5,Directory[#Headers],0))</f>
        <v/>
      </c>
      <c r="AB388" s="129" t="str">
        <f>INDEX(Directory[],MATCH(tbl_deal[[#This Row],[Index]],Directory[Index],0),MATCH('DEAL DIRECTORY'!AB$5,Directory[#Headers],0))</f>
        <v>BISL,港分</v>
      </c>
      <c r="AC388" s="129" t="str">
        <f>INDEX(Directory[],MATCH(tbl_deal[[#This Row],[Index]],Directory[Index],0),MATCH('DEAL DIRECTORY'!AC$5,Directory[#Headers],0))</f>
        <v>--</v>
      </c>
      <c r="AD388" s="129" t="str">
        <f>INDEX(Directory[],MATCH(tbl_deal[[#This Row],[Index]],Directory[Index],0),MATCH('DEAL DIRECTORY'!AD$5,Directory[#Headers],0))</f>
        <v>--</v>
      </c>
      <c r="AE388" s="129" t="str">
        <f>INDEX(Directory[],MATCH(tbl_deal[[#This Row],[Index]],Directory[Index],0),MATCH('DEAL DIRECTORY'!AE$5,Directory[#Headers],0))</f>
        <v>--</v>
      </c>
      <c r="AF388" s="129" t="str">
        <f>INDEX(Directory[],MATCH(tbl_deal[[#This Row],[Index]],Directory[Index],0),MATCH('DEAL DIRECTORY'!AF$5,Directory[#Headers],0))</f>
        <v>Y</v>
      </c>
      <c r="AG388" s="129" t="str">
        <f>INDEX(Directory[],MATCH(tbl_deal[[#This Row],[Index]],Directory[Index],0),MATCH('DEAL DIRECTORY'!AG$5,Directory[#Headers],0))</f>
        <v>柳州东通投资发展有限公司</v>
      </c>
      <c r="AH388" s="129" t="str">
        <f>INDEX(Directory[],MATCH(tbl_deal[[#This Row],[Index]],Directory[Index],0),MATCH('DEAL DIRECTORY'!AH$5,Directory[#Headers],0))</f>
        <v>n/a</v>
      </c>
      <c r="AI388" s="129" t="str">
        <f>INDEX(Directory[],MATCH(tbl_deal[[#This Row],[Index]],Directory[Index],0),MATCH('DEAL DIRECTORY'!AI$5,Directory[#Headers],0))</f>
        <v>n/a</v>
      </c>
      <c r="AJ388" s="129" t="str">
        <f>INDEX(Directory[],MATCH(tbl_deal[[#This Row],[Index]],Directory[Index],0),MATCH('DEAL DIRECTORY'!AJ$5,Directory[#Headers],0))</f>
        <v>广西</v>
      </c>
      <c r="AK388" s="129" t="str">
        <f>INDEX(Directory[],MATCH(tbl_deal[[#This Row],[Index]],Directory[Index],0),MATCH('DEAL DIRECTORY'!AK$5,Directory[#Headers],0))</f>
        <v>柳州市</v>
      </c>
      <c r="AL388" s="129" t="str">
        <f>INDEX(Directory[],MATCH(tbl_deal[[#This Row],[Index]],Directory[Index],0),MATCH('DEAL DIRECTORY'!AL$5,Directory[#Headers],0))</f>
        <v>--</v>
      </c>
      <c r="AM388" s="129" t="str">
        <f>INDEX(Directory[],MATCH(tbl_deal[[#This Row],[Index]],Directory[Index],0),MATCH('DEAL DIRECTORY'!AM$5,Directory[#Headers],0))</f>
        <v>--</v>
      </c>
      <c r="AN388" s="129" t="str">
        <f>INDEX(Directory[],MATCH(tbl_deal[[#This Row],[Index]],Directory[Index],0),MATCH('DEAL DIRECTORY'!AN$5,Directory[#Headers],0))</f>
        <v>--</v>
      </c>
      <c r="AO388" s="132">
        <f>IF(ISBLANK(INDEX(Directory[],MATCH(tbl_deal[[#This Row],[Index]],Directory[Index],0),MATCH('DEAL DIRECTORY'!AO$5,Directory[#Headers],0))),"--",INDEX(Directory[],MATCH(tbl_deal[[#This Row],[Index]],Directory[Index],0),MATCH('DEAL DIRECTORY'!AO$5,Directory[#Headers],0)))</f>
        <v>125000</v>
      </c>
      <c r="AP388" s="129">
        <f>INDEX(Directory[],MATCH(tbl_deal[[#This Row],[Index]],Directory[Index],0),MATCH('DEAL DIRECTORY'!AP$5,Directory[#Headers],0))</f>
        <v>1.8</v>
      </c>
      <c r="AQ388" s="129">
        <f>INDEX(Directory[],MATCH(tbl_deal[[#This Row],[Index]],Directory[Index],0),MATCH('DEAL DIRECTORY'!AQ$5,Directory[#Headers],0))</f>
        <v>12.377000000000001</v>
      </c>
      <c r="AR388" s="129">
        <f>INDEX(Directory[],MATCH(tbl_deal[[#This Row],[Index]],Directory[Index],0),MATCH('DEAL DIRECTORY'!AR$5,Directory[#Headers],0))</f>
        <v>14.173</v>
      </c>
      <c r="AS388" s="129" t="str">
        <f>INDEX(Directory[],MATCH(tbl_deal[[#This Row],[Index]],Directory[Index],0),MATCH('DEAL DIRECTORY'!AS$5,Directory[#Headers],0))</f>
        <v>地方国企</v>
      </c>
      <c r="AT388" s="129" t="str">
        <f>INDEX(Directory[],MATCH(tbl_deal[[#This Row],[Index]],Directory[Index],0),MATCH('DEAL DIRECTORY'!AT$5,Directory[#Headers],0))</f>
        <v>地方平台</v>
      </c>
      <c r="AU388" s="129" t="str">
        <f>INDEX(Directory[],MATCH(tbl_deal[[#This Row],[Index]],Directory[Index],0),MATCH('DEAL DIRECTORY'!AU$5,Directory[#Headers],0))</f>
        <v>基建</v>
      </c>
      <c r="AV388" s="129" t="str">
        <f>INDEX(Directory[],MATCH(tbl_deal[[#This Row],[Index]],Directory[Index],0),MATCH('DEAL DIRECTORY'!AV$5,Directory[#Headers],0))</f>
        <v>直发</v>
      </c>
      <c r="AW388" s="129" t="str">
        <f>INDEX(Directory[],MATCH(tbl_deal[[#This Row],[Index]],Directory[Index],0),MATCH('DEAL DIRECTORY'!AW$5,Directory[#Headers],0))</f>
        <v>高收益</v>
      </c>
      <c r="AX388" s="129" t="str">
        <f>INDEX(Directory[],MATCH(tbl_deal[[#This Row],[Index]],Directory[Index],0),MATCH('DEAL DIRECTORY'!AX$5,Directory[#Headers],0))</f>
        <v>≤2亿</v>
      </c>
      <c r="AY388" s="133" t="str">
        <f>INDEX(Directory[],MATCH(tbl_deal[[#This Row],[Index]],Directory[Index],0),MATCH('DEAL DIRECTORY'!AY$5,Directory[#Headers],0))</f>
        <v>19年</v>
      </c>
      <c r="AZ388" s="129" t="str">
        <f>INDEX(Directory[],MATCH(tbl_deal[[#This Row],[Index]],Directory[Index],0),MATCH('DEAL DIRECTORY'!AZ$5,Directory[#Headers],0))</f>
        <v>Q2</v>
      </c>
      <c r="BA388" s="129" t="str">
        <f>INDEX(Directory[],MATCH(tbl_deal[[#This Row],[Index]],Directory[Index],0),MATCH('DEAL DIRECTORY'!BA$5,Directory[#Headers],0))</f>
        <v>05月</v>
      </c>
      <c r="BB388" s="129" t="str">
        <f>INDEX(Directory[],MATCH(tbl_deal[[#This Row],[Index]],Directory[Index],0),MATCH('DEAL DIRECTORY'!BB$5,Directory[#Headers],0))</f>
        <v>SOE Creds</v>
      </c>
      <c r="BC388" s="129" t="str">
        <f>INDEX(Directory[],MATCH(tbl_deal[[#This Row],[Index]],Directory[Index],0),MATCH('DEAL DIRECTORY'!BC$5,Directory[#Headers],0))</f>
        <v>LIUZHOU DONGTONG INVESTMENT DEVELOPMENT CO LTD</v>
      </c>
      <c r="BD388" s="129" t="str">
        <f>INDEX(Directory[],MATCH(tbl_deal[[#This Row],[Index]],Directory[Index],0),MATCH('DEAL DIRECTORY'!BD$5,Directory[#Headers],0))</f>
        <v>XS1893592250</v>
      </c>
      <c r="BE388" s="137" t="str">
        <f>INDEX(Directory[],MATCH(tbl_deal[[#This Row],[Index]],Directory[Index],0),MATCH('DEAL DIRECTORY'!BE$5,Directory[#Headers],0))</f>
        <v>19年05月</v>
      </c>
      <c r="BF388" s="137" t="str">
        <f>INDEX(Directory[],MATCH(tbl_deal[[#This Row],[Index]],Directory[Index],0),MATCH('DEAL DIRECTORY'!BF$5,Directory[#Headers],0))</f>
        <v>柳州东通</v>
      </c>
      <c r="BG388" s="137" t="str">
        <f>INDEX(Directory[],MATCH(tbl_deal[[#This Row],[Index]],Directory[Index],0),MATCH('DEAL DIRECTORY'!BG$5,Directory[#Headers],0))</f>
        <v>--/--/BB</v>
      </c>
      <c r="BH388" s="137" t="str">
        <f>INDEX(Directory[],MATCH(tbl_deal[[#This Row],[Index]],Directory[Index],0),MATCH('DEAL DIRECTORY'!BH$5,Directory[#Headers],0))</f>
        <v>高级债</v>
      </c>
      <c r="BI388" s="137" t="str">
        <f>INDEX(Directory[],MATCH(tbl_deal[[#This Row],[Index]],Directory[Index],0),MATCH('DEAL DIRECTORY'!BI$5,Directory[#Headers],0))</f>
        <v>1.8亿美元</v>
      </c>
      <c r="BJ388" s="137" t="str">
        <f>INDEX(Directory[],MATCH(tbl_deal[[#This Row],[Index]],Directory[Index],0),MATCH('DEAL DIRECTORY'!BJ$5,Directory[#Headers],0))</f>
        <v>3年</v>
      </c>
      <c r="BK388" s="137" t="str">
        <f>INDEX(Directory[],MATCH(tbl_deal[[#This Row],[Index]],Directory[Index],0),MATCH('DEAL DIRECTORY'!BK$5,Directory[#Headers],0))</f>
        <v>7%</v>
      </c>
      <c r="BL388" s="137" t="str">
        <f>INDEX(Directory[],MATCH(tbl_deal[[#This Row],[Index]],Directory[Index],0),MATCH('DEAL DIRECTORY'!BL$5,Directory[#Headers],0))</f>
        <v>账簿管理人</v>
      </c>
      <c r="BM388" s="129" t="str">
        <f>INDEX(Directory[],MATCH(tbl_deal[[#This Row],[Index]],Directory[Index],0),MATCH('DEAL DIRECTORY'!BM$5,Directory[#Headers],0))</f>
        <v/>
      </c>
      <c r="BN388" s="4"/>
      <c r="BO388" s="4"/>
      <c r="BP388" s="4"/>
    </row>
    <row r="389" spans="3:68" ht="20.25" customHeight="1" x14ac:dyDescent="0.25">
      <c r="C389" s="129">
        <f>Directory[[#This Row],[Index]]</f>
        <v>82</v>
      </c>
      <c r="D389" s="130">
        <f>INDEX(Directory[],MATCH(tbl_deal[[#This Row],[Index]],Directory[Index],0),MATCH('DEAL DIRECTORY'!D$5,Directory[#Headers],0))</f>
        <v>43594</v>
      </c>
      <c r="E389" s="129" t="str">
        <f>INDEX(Directory[],MATCH(tbl_deal[[#This Row],[Index]],Directory[Index],0),MATCH('DEAL DIRECTORY'!E$5,Directory[#Headers],0))</f>
        <v/>
      </c>
      <c r="F389" s="129" t="str">
        <f>INDEX(Directory[],MATCH(tbl_deal[[#This Row],[Index]],Directory[Index],0),MATCH('DEAL DIRECTORY'!F$5,Directory[#Headers],0))</f>
        <v/>
      </c>
      <c r="G389" s="129" t="str">
        <f>INDEX(Directory[],MATCH(tbl_deal[[#This Row],[Index]],Directory[Index],0),MATCH('DEAL DIRECTORY'!G$5,Directory[#Headers],0))</f>
        <v>Energy Tap</v>
      </c>
      <c r="H389" s="135" t="str">
        <f>IF(tbl_deal[[#This Row],[FolderPath]]="","",HYPERLINK(tbl_deal[[#This Row],[FolderPath]],"📂"))</f>
        <v/>
      </c>
      <c r="I389" s="129" t="str">
        <f>INDEX(Directory[],MATCH(tbl_deal[[#This Row],[Index]],Directory[Index],0),MATCH('DEAL DIRECTORY'!I$5,Directory[#Headers],0))</f>
        <v>JBR</v>
      </c>
      <c r="J389" s="129" t="str">
        <f>INDEX(Directory[],MATCH(tbl_deal[[#This Row],[Index]],Directory[Index],0),MATCH('DEAL DIRECTORY'!J$5,Directory[#Headers],0))</f>
        <v>n/a</v>
      </c>
      <c r="K389" s="129" t="str">
        <f>INDEX(Directory[],MATCH(tbl_deal[[#This Row],[Index]],Directory[Index],0),MATCH('DEAL DIRECTORY'!K$5,Directory[#Headers],0))</f>
        <v>n/a</v>
      </c>
      <c r="L389" s="129">
        <f>INDEX(Directory[],MATCH(tbl_deal[[#This Row],[Index]],Directory[Index],0),MATCH('DEAL DIRECTORY'!L$5,Directory[#Headers],0))</f>
        <v>1</v>
      </c>
      <c r="M389" s="129" t="str">
        <f>INDEX(Directory[],MATCH(tbl_deal[[#This Row],[Index]],Directory[Index],0),MATCH('DEAL DIRECTORY'!M$5,Directory[#Headers],0))</f>
        <v>易居中国*</v>
      </c>
      <c r="N389" s="129" t="str">
        <f>INDEX(Directory[],MATCH(tbl_deal[[#This Row],[Index]],Directory[Index],0),MATCH('DEAL DIRECTORY'!N$5,Directory[#Headers],0))</f>
        <v>--/BB/--</v>
      </c>
      <c r="O389" s="129" t="str">
        <f>INDEX(Directory[],MATCH(tbl_deal[[#This Row],[Index]],Directory[Index],0),MATCH('DEAL DIRECTORY'!O$5,Directory[#Headers],0))</f>
        <v>USD</v>
      </c>
      <c r="P389" s="129">
        <f>INDEX(Directory[],MATCH(tbl_deal[[#This Row],[Index]],Directory[Index],0),MATCH('DEAL DIRECTORY'!P$5,Directory[#Headers],0))</f>
        <v>1</v>
      </c>
      <c r="Q389" s="129" t="str">
        <f>INDEX(Directory[],MATCH(tbl_deal[[#This Row],[Index]],Directory[Index],0),MATCH('DEAL DIRECTORY'!Q$5,Directory[#Headers],0))</f>
        <v>2</v>
      </c>
      <c r="R389" s="129" t="str">
        <f>INDEX(Directory[],MATCH(tbl_deal[[#This Row],[Index]],Directory[Index],0),MATCH('DEAL DIRECTORY'!R$5,Directory[#Headers],0))</f>
        <v>7.75%</v>
      </c>
      <c r="S389" s="129" t="str">
        <f>INDEX(Directory[],MATCH(tbl_deal[[#This Row],[Index]],Directory[Index],0),MATCH('DEAL DIRECTORY'!S$5,Directory[#Headers],0))</f>
        <v>--</v>
      </c>
      <c r="T389" s="129" t="str">
        <f>INDEX(Directory[],MATCH(tbl_deal[[#This Row],[Index]],Directory[Index],0),MATCH('DEAL DIRECTORY'!T$5,Directory[#Headers],0))</f>
        <v>n/a</v>
      </c>
      <c r="U389" s="129" t="str">
        <f>INDEX(Directory[],MATCH(tbl_deal[[#This Row],[Index]],Directory[Index],0),MATCH('DEAL DIRECTORY'!U$5,Directory[#Headers],0))</f>
        <v>--</v>
      </c>
      <c r="V389" s="131">
        <f>INDEX(Directory[],MATCH(tbl_deal[[#This Row],[Index]],Directory[Index],0),MATCH('DEAL DIRECTORY'!V$5,Directory[#Headers],0))</f>
        <v>0</v>
      </c>
      <c r="W389" s="129" t="str">
        <f>INDEX(Directory[],MATCH(tbl_deal[[#This Row],[Index]],Directory[Index],0),MATCH('DEAL DIRECTORY'!W$5,Directory[#Headers],0))</f>
        <v>直发(红筹)</v>
      </c>
      <c r="X389" s="129" t="str">
        <f>INDEX(Directory[],MATCH(tbl_deal[[#This Row],[Index]],Directory[Index],0),MATCH('DEAL DIRECTORY'!X$5,Directory[#Headers],0))</f>
        <v>--</v>
      </c>
      <c r="Y389" s="129" t="str">
        <f>INDEX(Directory[],MATCH(tbl_deal[[#This Row],[Index]],Directory[Index],0),MATCH('DEAL DIRECTORY'!Y$5,Directory[#Headers],0))</f>
        <v>港交所</v>
      </c>
      <c r="Z389" s="129" t="str">
        <f>INDEX(Directory[],MATCH(tbl_deal[[#This Row],[Index]],Directory[Index],0),MATCH('DEAL DIRECTORY'!Z$5,Directory[#Headers],0))</f>
        <v/>
      </c>
      <c r="AA389" s="129" t="str">
        <f>INDEX(Directory[],MATCH(tbl_deal[[#This Row],[Index]],Directory[Index],0),MATCH('DEAL DIRECTORY'!AA$5,Directory[#Headers],0))</f>
        <v>增发</v>
      </c>
      <c r="AB389" s="129" t="str">
        <f>INDEX(Directory[],MATCH(tbl_deal[[#This Row],[Index]],Directory[Index],0),MATCH('DEAL DIRECTORY'!AB$5,Directory[#Headers],0))</f>
        <v>BISL,港分</v>
      </c>
      <c r="AC389" s="129" t="str">
        <f>INDEX(Directory[],MATCH(tbl_deal[[#This Row],[Index]],Directory[Index],0),MATCH('DEAL DIRECTORY'!AC$5,Directory[#Headers],0))</f>
        <v>--</v>
      </c>
      <c r="AD389" s="129" t="str">
        <f>INDEX(Directory[],MATCH(tbl_deal[[#This Row],[Index]],Directory[Index],0),MATCH('DEAL DIRECTORY'!AD$5,Directory[#Headers],0))</f>
        <v>--</v>
      </c>
      <c r="AE389" s="129" t="str">
        <f>INDEX(Directory[],MATCH(tbl_deal[[#This Row],[Index]],Directory[Index],0),MATCH('DEAL DIRECTORY'!AE$5,Directory[#Headers],0))</f>
        <v>--</v>
      </c>
      <c r="AF389" s="129" t="str">
        <f>INDEX(Directory[],MATCH(tbl_deal[[#This Row],[Index]],Directory[Index],0),MATCH('DEAL DIRECTORY'!AF$5,Directory[#Headers],0))</f>
        <v>N</v>
      </c>
      <c r="AG389" s="129" t="str">
        <f>INDEX(Directory[],MATCH(tbl_deal[[#This Row],[Index]],Directory[Index],0),MATCH('DEAL DIRECTORY'!AG$5,Directory[#Headers],0))</f>
        <v>易居(中国)企业控股有限公司</v>
      </c>
      <c r="AH389" s="129" t="str">
        <f>INDEX(Directory[],MATCH(tbl_deal[[#This Row],[Index]],Directory[Index],0),MATCH('DEAL DIRECTORY'!AH$5,Directory[#Headers],0))</f>
        <v>n/a</v>
      </c>
      <c r="AI389" s="129" t="str">
        <f>INDEX(Directory[],MATCH(tbl_deal[[#This Row],[Index]],Directory[Index],0),MATCH('DEAL DIRECTORY'!AI$5,Directory[#Headers],0))</f>
        <v>n/a</v>
      </c>
      <c r="AJ389" s="129" t="str">
        <f>INDEX(Directory[],MATCH(tbl_deal[[#This Row],[Index]],Directory[Index],0),MATCH('DEAL DIRECTORY'!AJ$5,Directory[#Headers],0))</f>
        <v>上海</v>
      </c>
      <c r="AK389" s="129" t="str">
        <f>INDEX(Directory[],MATCH(tbl_deal[[#This Row],[Index]],Directory[Index],0),MATCH('DEAL DIRECTORY'!AK$5,Directory[#Headers],0))</f>
        <v>--</v>
      </c>
      <c r="AL389" s="129" t="str">
        <f>INDEX(Directory[],MATCH(tbl_deal[[#This Row],[Index]],Directory[Index],0),MATCH('DEAL DIRECTORY'!AL$5,Directory[#Headers],0))</f>
        <v>--</v>
      </c>
      <c r="AM389" s="129" t="str">
        <f>INDEX(Directory[],MATCH(tbl_deal[[#This Row],[Index]],Directory[Index],0),MATCH('DEAL DIRECTORY'!AM$5,Directory[#Headers],0))</f>
        <v>--</v>
      </c>
      <c r="AN389" s="129" t="str">
        <f>INDEX(Directory[],MATCH(tbl_deal[[#This Row],[Index]],Directory[Index],0),MATCH('DEAL DIRECTORY'!AN$5,Directory[#Headers],0))</f>
        <v>--</v>
      </c>
      <c r="AO389" s="132">
        <f>IF(ISBLANK(INDEX(Directory[],MATCH(tbl_deal[[#This Row],[Index]],Directory[Index],0),MATCH('DEAL DIRECTORY'!AO$5,Directory[#Headers],0))),"--",INDEX(Directory[],MATCH(tbl_deal[[#This Row],[Index]],Directory[Index],0),MATCH('DEAL DIRECTORY'!AO$5,Directory[#Headers],0)))</f>
        <v>45000</v>
      </c>
      <c r="AP389" s="129">
        <f>INDEX(Directory[],MATCH(tbl_deal[[#This Row],[Index]],Directory[Index],0),MATCH('DEAL DIRECTORY'!AP$5,Directory[#Headers],0))</f>
        <v>1</v>
      </c>
      <c r="AQ389" s="129">
        <f>INDEX(Directory[],MATCH(tbl_deal[[#This Row],[Index]],Directory[Index],0),MATCH('DEAL DIRECTORY'!AQ$5,Directory[#Headers],0))</f>
        <v>6.7229999999999999</v>
      </c>
      <c r="AR389" s="129">
        <f>INDEX(Directory[],MATCH(tbl_deal[[#This Row],[Index]],Directory[Index],0),MATCH('DEAL DIRECTORY'!AR$5,Directory[#Headers],0))</f>
        <v>7.8739999999999997</v>
      </c>
      <c r="AS389" s="129" t="str">
        <f>INDEX(Directory[],MATCH(tbl_deal[[#This Row],[Index]],Directory[Index],0),MATCH('DEAL DIRECTORY'!AS$5,Directory[#Headers],0))</f>
        <v>民企</v>
      </c>
      <c r="AT389" s="129" t="str">
        <f>INDEX(Directory[],MATCH(tbl_deal[[#This Row],[Index]],Directory[Index],0),MATCH('DEAL DIRECTORY'!AT$5,Directory[#Headers],0))</f>
        <v>房地产</v>
      </c>
      <c r="AU389" s="129" t="str">
        <f>INDEX(Directory[],MATCH(tbl_deal[[#This Row],[Index]],Directory[Index],0),MATCH('DEAL DIRECTORY'!AU$5,Directory[#Headers],0))</f>
        <v>--</v>
      </c>
      <c r="AV389" s="129" t="str">
        <f>INDEX(Directory[],MATCH(tbl_deal[[#This Row],[Index]],Directory[Index],0),MATCH('DEAL DIRECTORY'!AV$5,Directory[#Headers],0))</f>
        <v>红筹</v>
      </c>
      <c r="AW389" s="129" t="str">
        <f>INDEX(Directory[],MATCH(tbl_deal[[#This Row],[Index]],Directory[Index],0),MATCH('DEAL DIRECTORY'!AW$5,Directory[#Headers],0))</f>
        <v>高收益</v>
      </c>
      <c r="AX389" s="129" t="str">
        <f>INDEX(Directory[],MATCH(tbl_deal[[#This Row],[Index]],Directory[Index],0),MATCH('DEAL DIRECTORY'!AX$5,Directory[#Headers],0))</f>
        <v>≤2亿</v>
      </c>
      <c r="AY389" s="133" t="str">
        <f>INDEX(Directory[],MATCH(tbl_deal[[#This Row],[Index]],Directory[Index],0),MATCH('DEAL DIRECTORY'!AY$5,Directory[#Headers],0))</f>
        <v>19年</v>
      </c>
      <c r="AZ389" s="129" t="str">
        <f>INDEX(Directory[],MATCH(tbl_deal[[#This Row],[Index]],Directory[Index],0),MATCH('DEAL DIRECTORY'!AZ$5,Directory[#Headers],0))</f>
        <v>Q2</v>
      </c>
      <c r="BA389" s="129" t="str">
        <f>INDEX(Directory[],MATCH(tbl_deal[[#This Row],[Index]],Directory[Index],0),MATCH('DEAL DIRECTORY'!BA$5,Directory[#Headers],0))</f>
        <v>05月</v>
      </c>
      <c r="BB389" s="129" t="str">
        <f>INDEX(Directory[],MATCH(tbl_deal[[#This Row],[Index]],Directory[Index],0),MATCH('DEAL DIRECTORY'!BB$5,Directory[#Headers],0))</f>
        <v>--</v>
      </c>
      <c r="BC389" s="129" t="str">
        <f>INDEX(Directory[],MATCH(tbl_deal[[#This Row],[Index]],Directory[Index],0),MATCH('DEAL DIRECTORY'!BC$5,Directory[#Headers],0))</f>
        <v>E-HOUSE CHINA ENTERPRISE HOLDINGS LTD</v>
      </c>
      <c r="BD389" s="129" t="str">
        <f>INDEX(Directory[],MATCH(tbl_deal[[#This Row],[Index]],Directory[Index],0),MATCH('DEAL DIRECTORY'!BD$5,Directory[#Headers],0))</f>
        <v>XS1954554652</v>
      </c>
      <c r="BE389" s="137" t="str">
        <f>INDEX(Directory[],MATCH(tbl_deal[[#This Row],[Index]],Directory[Index],0),MATCH('DEAL DIRECTORY'!BE$5,Directory[#Headers],0))</f>
        <v>19年05月</v>
      </c>
      <c r="BF389" s="137" t="str">
        <f>INDEX(Directory[],MATCH(tbl_deal[[#This Row],[Index]],Directory[Index],0),MATCH('DEAL DIRECTORY'!BF$5,Directory[#Headers],0))</f>
        <v>易居中国</v>
      </c>
      <c r="BG389" s="137" t="str">
        <f>INDEX(Directory[],MATCH(tbl_deal[[#This Row],[Index]],Directory[Index],0),MATCH('DEAL DIRECTORY'!BG$5,Directory[#Headers],0))</f>
        <v>--/BB/--</v>
      </c>
      <c r="BH389" s="137" t="str">
        <f>INDEX(Directory[],MATCH(tbl_deal[[#This Row],[Index]],Directory[Index],0),MATCH('DEAL DIRECTORY'!BH$5,Directory[#Headers],0))</f>
        <v>高级债</v>
      </c>
      <c r="BI389" s="137" t="str">
        <f>INDEX(Directory[],MATCH(tbl_deal[[#This Row],[Index]],Directory[Index],0),MATCH('DEAL DIRECTORY'!BI$5,Directory[#Headers],0))</f>
        <v>增发1亿美元</v>
      </c>
      <c r="BJ389" s="137" t="str">
        <f>INDEX(Directory[],MATCH(tbl_deal[[#This Row],[Index]],Directory[Index],0),MATCH('DEAL DIRECTORY'!BJ$5,Directory[#Headers],0))</f>
        <v>2年</v>
      </c>
      <c r="BK389" s="137" t="str">
        <f>INDEX(Directory[],MATCH(tbl_deal[[#This Row],[Index]],Directory[Index],0),MATCH('DEAL DIRECTORY'!BK$5,Directory[#Headers],0))</f>
        <v>7.75%</v>
      </c>
      <c r="BL389" s="137" t="str">
        <f>INDEX(Directory[],MATCH(tbl_deal[[#This Row],[Index]],Directory[Index],0),MATCH('DEAL DIRECTORY'!BL$5,Directory[#Headers],0))</f>
        <v>账簿管理人</v>
      </c>
      <c r="BM389" s="129" t="str">
        <f>INDEX(Directory[],MATCH(tbl_deal[[#This Row],[Index]],Directory[Index],0),MATCH('DEAL DIRECTORY'!BM$5,Directory[#Headers],0))</f>
        <v/>
      </c>
      <c r="BN389" s="4"/>
      <c r="BO389" s="4"/>
      <c r="BP389" s="4"/>
    </row>
    <row r="390" spans="3:68" ht="20.25" customHeight="1" x14ac:dyDescent="0.25">
      <c r="C390" s="129">
        <f>Directory[[#This Row],[Index]]</f>
        <v>81</v>
      </c>
      <c r="D390" s="130">
        <f>INDEX(Directory[],MATCH(tbl_deal[[#This Row],[Index]],Directory[Index],0),MATCH('DEAL DIRECTORY'!D$5,Directory[#Headers],0))</f>
        <v>43572</v>
      </c>
      <c r="E390" s="129" t="str">
        <f>INDEX(Directory[],MATCH(tbl_deal[[#This Row],[Index]],Directory[Index],0),MATCH('DEAL DIRECTORY'!E$5,Directory[#Headers],0))</f>
        <v>绿色</v>
      </c>
      <c r="F390" s="129" t="str">
        <f>INDEX(Directory[],MATCH(tbl_deal[[#This Row],[Index]],Directory[Index],0),MATCH('DEAL DIRECTORY'!F$5,Directory[#Headers],0))</f>
        <v/>
      </c>
      <c r="G390" s="129" t="str">
        <f>INDEX(Directory[],MATCH(tbl_deal[[#This Row],[Index]],Directory[Index],0),MATCH('DEAL DIRECTORY'!G$5,Directory[#Headers],0))</f>
        <v>Ironman</v>
      </c>
      <c r="H390" s="135" t="str">
        <f>IF(tbl_deal[[#This Row],[FolderPath]]="","",HYPERLINK(tbl_deal[[#This Row],[FolderPath]],"📂"))</f>
        <v/>
      </c>
      <c r="I390" s="129" t="str">
        <f>INDEX(Directory[],MATCH(tbl_deal[[#This Row],[Index]],Directory[Index],0),MATCH('DEAL DIRECTORY'!I$5,Directory[#Headers],0))</f>
        <v>JGC</v>
      </c>
      <c r="J390" s="129" t="str">
        <f>INDEX(Directory[],MATCH(tbl_deal[[#This Row],[Index]],Directory[Index],0),MATCH('DEAL DIRECTORY'!J$5,Directory[#Headers],0))</f>
        <v>n/a</v>
      </c>
      <c r="K390" s="129" t="str">
        <f>INDEX(Directory[],MATCH(tbl_deal[[#This Row],[Index]],Directory[Index],0),MATCH('DEAL DIRECTORY'!K$5,Directory[#Headers],0))</f>
        <v>n/a</v>
      </c>
      <c r="L390" s="129">
        <f>INDEX(Directory[],MATCH(tbl_deal[[#This Row],[Index]],Directory[Index],0),MATCH('DEAL DIRECTORY'!L$5,Directory[#Headers],0))</f>
        <v>2</v>
      </c>
      <c r="M390" s="129" t="str">
        <f>INDEX(Directory[],MATCH(tbl_deal[[#This Row],[Index]],Directory[Index],0),MATCH('DEAL DIRECTORY'!M$5,Directory[#Headers],0))</f>
        <v>当代置业</v>
      </c>
      <c r="N390" s="129" t="str">
        <f>INDEX(Directory[],MATCH(tbl_deal[[#This Row],[Index]],Directory[Index],0),MATCH('DEAL DIRECTORY'!N$5,Directory[#Headers],0))</f>
        <v>B3/--/B</v>
      </c>
      <c r="O390" s="129" t="str">
        <f>INDEX(Directory[],MATCH(tbl_deal[[#This Row],[Index]],Directory[Index],0),MATCH('DEAL DIRECTORY'!O$5,Directory[#Headers],0))</f>
        <v>USD</v>
      </c>
      <c r="P390" s="129">
        <f>INDEX(Directory[],MATCH(tbl_deal[[#This Row],[Index]],Directory[Index],0),MATCH('DEAL DIRECTORY'!P$5,Directory[#Headers],0))</f>
        <v>3</v>
      </c>
      <c r="Q390" s="129" t="str">
        <f>INDEX(Directory[],MATCH(tbl_deal[[#This Row],[Index]],Directory[Index],0),MATCH('DEAL DIRECTORY'!Q$5,Directory[#Headers],0))</f>
        <v>2.5</v>
      </c>
      <c r="R390" s="129" t="str">
        <f>INDEX(Directory[],MATCH(tbl_deal[[#This Row],[Index]],Directory[Index],0),MATCH('DEAL DIRECTORY'!R$5,Directory[#Headers],0))</f>
        <v>12.85%</v>
      </c>
      <c r="S390" s="129" t="str">
        <f>INDEX(Directory[],MATCH(tbl_deal[[#This Row],[Index]],Directory[Index],0),MATCH('DEAL DIRECTORY'!S$5,Directory[#Headers],0))</f>
        <v>--</v>
      </c>
      <c r="T390" s="129" t="str">
        <f>INDEX(Directory[],MATCH(tbl_deal[[#This Row],[Index]],Directory[Index],0),MATCH('DEAL DIRECTORY'!T$5,Directory[#Headers],0))</f>
        <v>n/a</v>
      </c>
      <c r="U390" s="129" t="str">
        <f>INDEX(Directory[],MATCH(tbl_deal[[#This Row],[Index]],Directory[Index],0),MATCH('DEAL DIRECTORY'!U$5,Directory[#Headers],0))</f>
        <v>--</v>
      </c>
      <c r="V390" s="131">
        <f>INDEX(Directory[],MATCH(tbl_deal[[#This Row],[Index]],Directory[Index],0),MATCH('DEAL DIRECTORY'!V$5,Directory[#Headers],0))</f>
        <v>0</v>
      </c>
      <c r="W390" s="129" t="str">
        <f>INDEX(Directory[],MATCH(tbl_deal[[#This Row],[Index]],Directory[Index],0),MATCH('DEAL DIRECTORY'!W$5,Directory[#Headers],0))</f>
        <v>直发(红筹)</v>
      </c>
      <c r="X390" s="129" t="str">
        <f>INDEX(Directory[],MATCH(tbl_deal[[#This Row],[Index]],Directory[Index],0),MATCH('DEAL DIRECTORY'!X$5,Directory[#Headers],0))</f>
        <v>绿色债券</v>
      </c>
      <c r="Y390" s="129" t="str">
        <f>INDEX(Directory[],MATCH(tbl_deal[[#This Row],[Index]],Directory[Index],0),MATCH('DEAL DIRECTORY'!Y$5,Directory[#Headers],0))</f>
        <v>--</v>
      </c>
      <c r="Z390" s="129" t="str">
        <f>INDEX(Directory[],MATCH(tbl_deal[[#This Row],[Index]],Directory[Index],0),MATCH('DEAL DIRECTORY'!Z$5,Directory[#Headers],0))</f>
        <v/>
      </c>
      <c r="AA390" s="129" t="str">
        <f>INDEX(Directory[],MATCH(tbl_deal[[#This Row],[Index]],Directory[Index],0),MATCH('DEAL DIRECTORY'!AA$5,Directory[#Headers],0))</f>
        <v/>
      </c>
      <c r="AB390" s="129" t="str">
        <f>INDEX(Directory[],MATCH(tbl_deal[[#This Row],[Index]],Directory[Index],0),MATCH('DEAL DIRECTORY'!AB$5,Directory[#Headers],0))</f>
        <v>BISL,港分</v>
      </c>
      <c r="AC390" s="129" t="str">
        <f>INDEX(Directory[],MATCH(tbl_deal[[#This Row],[Index]],Directory[Index],0),MATCH('DEAL DIRECTORY'!AC$5,Directory[#Headers],0))</f>
        <v>--</v>
      </c>
      <c r="AD390" s="129" t="str">
        <f>INDEX(Directory[],MATCH(tbl_deal[[#This Row],[Index]],Directory[Index],0),MATCH('DEAL DIRECTORY'!AD$5,Directory[#Headers],0))</f>
        <v>--</v>
      </c>
      <c r="AE390" s="129" t="str">
        <f>INDEX(Directory[],MATCH(tbl_deal[[#This Row],[Index]],Directory[Index],0),MATCH('DEAL DIRECTORY'!AE$5,Directory[#Headers],0))</f>
        <v>--</v>
      </c>
      <c r="AF390" s="129" t="str">
        <f>INDEX(Directory[],MATCH(tbl_deal[[#This Row],[Index]],Directory[Index],0),MATCH('DEAL DIRECTORY'!AF$5,Directory[#Headers],0))</f>
        <v>N</v>
      </c>
      <c r="AG390" s="129" t="str">
        <f>INDEX(Directory[],MATCH(tbl_deal[[#This Row],[Index]],Directory[Index],0),MATCH('DEAL DIRECTORY'!AG$5,Directory[#Headers],0))</f>
        <v>当代置业(中国)有限公司</v>
      </c>
      <c r="AH390" s="129" t="str">
        <f>INDEX(Directory[],MATCH(tbl_deal[[#This Row],[Index]],Directory[Index],0),MATCH('DEAL DIRECTORY'!AH$5,Directory[#Headers],0))</f>
        <v>n/a</v>
      </c>
      <c r="AI390" s="129" t="str">
        <f>INDEX(Directory[],MATCH(tbl_deal[[#This Row],[Index]],Directory[Index],0),MATCH('DEAL DIRECTORY'!AI$5,Directory[#Headers],0))</f>
        <v>n/a</v>
      </c>
      <c r="AJ390" s="129" t="str">
        <f>INDEX(Directory[],MATCH(tbl_deal[[#This Row],[Index]],Directory[Index],0),MATCH('DEAL DIRECTORY'!AJ$5,Directory[#Headers],0))</f>
        <v>北京</v>
      </c>
      <c r="AK390" s="129" t="str">
        <f>INDEX(Directory[],MATCH(tbl_deal[[#This Row],[Index]],Directory[Index],0),MATCH('DEAL DIRECTORY'!AK$5,Directory[#Headers],0))</f>
        <v>--</v>
      </c>
      <c r="AL390" s="129" t="str">
        <f>INDEX(Directory[],MATCH(tbl_deal[[#This Row],[Index]],Directory[Index],0),MATCH('DEAL DIRECTORY'!AL$5,Directory[#Headers],0))</f>
        <v>--</v>
      </c>
      <c r="AM390" s="129" t="str">
        <f>INDEX(Directory[],MATCH(tbl_deal[[#This Row],[Index]],Directory[Index],0),MATCH('DEAL DIRECTORY'!AM$5,Directory[#Headers],0))</f>
        <v>--</v>
      </c>
      <c r="AN390" s="129" t="str">
        <f>INDEX(Directory[],MATCH(tbl_deal[[#This Row],[Index]],Directory[Index],0),MATCH('DEAL DIRECTORY'!AN$5,Directory[#Headers],0))</f>
        <v>--</v>
      </c>
      <c r="AO390" s="132">
        <f>IF(ISBLANK(INDEX(Directory[],MATCH(tbl_deal[[#This Row],[Index]],Directory[Index],0),MATCH('DEAL DIRECTORY'!AO$5,Directory[#Headers],0))),"--",INDEX(Directory[],MATCH(tbl_deal[[#This Row],[Index]],Directory[Index],0),MATCH('DEAL DIRECTORY'!AO$5,Directory[#Headers],0)))</f>
        <v>80000</v>
      </c>
      <c r="AP390" s="129">
        <f>INDEX(Directory[],MATCH(tbl_deal[[#This Row],[Index]],Directory[Index],0),MATCH('DEAL DIRECTORY'!AP$5,Directory[#Headers],0))</f>
        <v>3</v>
      </c>
      <c r="AQ390" s="129">
        <f>INDEX(Directory[],MATCH(tbl_deal[[#This Row],[Index]],Directory[Index],0),MATCH('DEAL DIRECTORY'!AQ$5,Directory[#Headers],0))</f>
        <v>20.064</v>
      </c>
      <c r="AR390" s="129">
        <f>INDEX(Directory[],MATCH(tbl_deal[[#This Row],[Index]],Directory[Index],0),MATCH('DEAL DIRECTORY'!AR$5,Directory[#Headers],0))</f>
        <v>23.622</v>
      </c>
      <c r="AS390" s="129" t="str">
        <f>INDEX(Directory[],MATCH(tbl_deal[[#This Row],[Index]],Directory[Index],0),MATCH('DEAL DIRECTORY'!AS$5,Directory[#Headers],0))</f>
        <v>民企</v>
      </c>
      <c r="AT390" s="129" t="str">
        <f>INDEX(Directory[],MATCH(tbl_deal[[#This Row],[Index]],Directory[Index],0),MATCH('DEAL DIRECTORY'!AT$5,Directory[#Headers],0))</f>
        <v>房地产</v>
      </c>
      <c r="AU390" s="129" t="str">
        <f>INDEX(Directory[],MATCH(tbl_deal[[#This Row],[Index]],Directory[Index],0),MATCH('DEAL DIRECTORY'!AU$5,Directory[#Headers],0))</f>
        <v>--</v>
      </c>
      <c r="AV390" s="129" t="str">
        <f>INDEX(Directory[],MATCH(tbl_deal[[#This Row],[Index]],Directory[Index],0),MATCH('DEAL DIRECTORY'!AV$5,Directory[#Headers],0))</f>
        <v>红筹</v>
      </c>
      <c r="AW390" s="129" t="str">
        <f>INDEX(Directory[],MATCH(tbl_deal[[#This Row],[Index]],Directory[Index],0),MATCH('DEAL DIRECTORY'!AW$5,Directory[#Headers],0))</f>
        <v>高收益</v>
      </c>
      <c r="AX390" s="129" t="str">
        <f>INDEX(Directory[],MATCH(tbl_deal[[#This Row],[Index]],Directory[Index],0),MATCH('DEAL DIRECTORY'!AX$5,Directory[#Headers],0))</f>
        <v>2-3亿</v>
      </c>
      <c r="AY390" s="133" t="str">
        <f>INDEX(Directory[],MATCH(tbl_deal[[#This Row],[Index]],Directory[Index],0),MATCH('DEAL DIRECTORY'!AY$5,Directory[#Headers],0))</f>
        <v>19年</v>
      </c>
      <c r="AZ390" s="129" t="str">
        <f>INDEX(Directory[],MATCH(tbl_deal[[#This Row],[Index]],Directory[Index],0),MATCH('DEAL DIRECTORY'!AZ$5,Directory[#Headers],0))</f>
        <v>Q2</v>
      </c>
      <c r="BA390" s="129" t="str">
        <f>INDEX(Directory[],MATCH(tbl_deal[[#This Row],[Index]],Directory[Index],0),MATCH('DEAL DIRECTORY'!BA$5,Directory[#Headers],0))</f>
        <v>04月</v>
      </c>
      <c r="BB390" s="129" t="str">
        <f>INDEX(Directory[],MATCH(tbl_deal[[#This Row],[Index]],Directory[Index],0),MATCH('DEAL DIRECTORY'!BB$5,Directory[#Headers],0))</f>
        <v>--</v>
      </c>
      <c r="BC390" s="129" t="str">
        <f>INDEX(Directory[],MATCH(tbl_deal[[#This Row],[Index]],Directory[Index],0),MATCH('DEAL DIRECTORY'!BC$5,Directory[#Headers],0))</f>
        <v>MODERN LAND CHINA CO LTD</v>
      </c>
      <c r="BD390" s="129" t="str">
        <f>INDEX(Directory[],MATCH(tbl_deal[[#This Row],[Index]],Directory[Index],0),MATCH('DEAL DIRECTORY'!BD$5,Directory[#Headers],0))</f>
        <v>XS1986632716</v>
      </c>
      <c r="BE390" s="137" t="str">
        <f>INDEX(Directory[],MATCH(tbl_deal[[#This Row],[Index]],Directory[Index],0),MATCH('DEAL DIRECTORY'!BE$5,Directory[#Headers],0))</f>
        <v>19年04月</v>
      </c>
      <c r="BF390" s="137" t="str">
        <f>INDEX(Directory[],MATCH(tbl_deal[[#This Row],[Index]],Directory[Index],0),MATCH('DEAL DIRECTORY'!BF$5,Directory[#Headers],0))</f>
        <v>当代置业</v>
      </c>
      <c r="BG390" s="137" t="str">
        <f>INDEX(Directory[],MATCH(tbl_deal[[#This Row],[Index]],Directory[Index],0),MATCH('DEAL DIRECTORY'!BG$5,Directory[#Headers],0))</f>
        <v>B3/--/B</v>
      </c>
      <c r="BH390" s="137" t="str">
        <f>INDEX(Directory[],MATCH(tbl_deal[[#This Row],[Index]],Directory[Index],0),MATCH('DEAL DIRECTORY'!BH$5,Directory[#Headers],0))</f>
        <v>绿色债券</v>
      </c>
      <c r="BI390" s="137" t="str">
        <f>INDEX(Directory[],MATCH(tbl_deal[[#This Row],[Index]],Directory[Index],0),MATCH('DEAL DIRECTORY'!BI$5,Directory[#Headers],0))</f>
        <v>3亿美元</v>
      </c>
      <c r="BJ390" s="137" t="str">
        <f>INDEX(Directory[],MATCH(tbl_deal[[#This Row],[Index]],Directory[Index],0),MATCH('DEAL DIRECTORY'!BJ$5,Directory[#Headers],0))</f>
        <v>2.5年</v>
      </c>
      <c r="BK390" s="137" t="str">
        <f>INDEX(Directory[],MATCH(tbl_deal[[#This Row],[Index]],Directory[Index],0),MATCH('DEAL DIRECTORY'!BK$5,Directory[#Headers],0))</f>
        <v>12.85%</v>
      </c>
      <c r="BL390" s="137" t="str">
        <f>INDEX(Directory[],MATCH(tbl_deal[[#This Row],[Index]],Directory[Index],0),MATCH('DEAL DIRECTORY'!BL$5,Directory[#Headers],0))</f>
        <v>全球协调人</v>
      </c>
      <c r="BM390" s="129" t="str">
        <f>INDEX(Directory[],MATCH(tbl_deal[[#This Row],[Index]],Directory[Index],0),MATCH('DEAL DIRECTORY'!BM$5,Directory[#Headers],0))</f>
        <v/>
      </c>
      <c r="BN390" s="4"/>
      <c r="BO390" s="4"/>
      <c r="BP390" s="4"/>
    </row>
    <row r="391" spans="3:68" ht="20.25" customHeight="1" x14ac:dyDescent="0.25">
      <c r="C391" s="129">
        <f>Directory[[#This Row],[Index]]</f>
        <v>80</v>
      </c>
      <c r="D391" s="130">
        <f>INDEX(Directory[],MATCH(tbl_deal[[#This Row],[Index]],Directory[Index],0),MATCH('DEAL DIRECTORY'!D$5,Directory[#Headers],0))</f>
        <v>43565</v>
      </c>
      <c r="E391" s="129" t="str">
        <f>INDEX(Directory[],MATCH(tbl_deal[[#This Row],[Index]],Directory[Index],0),MATCH('DEAL DIRECTORY'!E$5,Directory[#Headers],0))</f>
        <v/>
      </c>
      <c r="F391" s="129" t="str">
        <f>INDEX(Directory[],MATCH(tbl_deal[[#This Row],[Index]],Directory[Index],0),MATCH('DEAL DIRECTORY'!F$5,Directory[#Headers],0))</f>
        <v/>
      </c>
      <c r="G391" s="129" t="str">
        <f>INDEX(Directory[],MATCH(tbl_deal[[#This Row],[Index]],Directory[Index],0),MATCH('DEAL DIRECTORY'!G$5,Directory[#Headers],0))</f>
        <v>Landmark III</v>
      </c>
      <c r="H391" s="135" t="str">
        <f>IF(tbl_deal[[#This Row],[FolderPath]]="","",HYPERLINK(tbl_deal[[#This Row],[FolderPath]],"📂"))</f>
        <v/>
      </c>
      <c r="I391" s="129" t="str">
        <f>INDEX(Directory[],MATCH(tbl_deal[[#This Row],[Index]],Directory[Index],0),MATCH('DEAL DIRECTORY'!I$5,Directory[#Headers],0))</f>
        <v>JBR</v>
      </c>
      <c r="J391" s="129" t="str">
        <f>INDEX(Directory[],MATCH(tbl_deal[[#This Row],[Index]],Directory[Index],0),MATCH('DEAL DIRECTORY'!J$5,Directory[#Headers],0))</f>
        <v>n/a</v>
      </c>
      <c r="K391" s="129" t="str">
        <f>INDEX(Directory[],MATCH(tbl_deal[[#This Row],[Index]],Directory[Index],0),MATCH('DEAL DIRECTORY'!K$5,Directory[#Headers],0))</f>
        <v>n/a</v>
      </c>
      <c r="L391" s="129">
        <f>INDEX(Directory[],MATCH(tbl_deal[[#This Row],[Index]],Directory[Index],0),MATCH('DEAL DIRECTORY'!L$5,Directory[#Headers],0))</f>
        <v>1</v>
      </c>
      <c r="M391" s="129" t="str">
        <f>INDEX(Directory[],MATCH(tbl_deal[[#This Row],[Index]],Directory[Index],0),MATCH('DEAL DIRECTORY'!M$5,Directory[#Headers],0))</f>
        <v>西南证券</v>
      </c>
      <c r="N391" s="129" t="str">
        <f>INDEX(Directory[],MATCH(tbl_deal[[#This Row],[Index]],Directory[Index],0),MATCH('DEAL DIRECTORY'!N$5,Directory[#Headers],0))</f>
        <v>--/--/--</v>
      </c>
      <c r="O391" s="129" t="str">
        <f>INDEX(Directory[],MATCH(tbl_deal[[#This Row],[Index]],Directory[Index],0),MATCH('DEAL DIRECTORY'!O$5,Directory[#Headers],0))</f>
        <v>USD</v>
      </c>
      <c r="P391" s="129">
        <f>INDEX(Directory[],MATCH(tbl_deal[[#This Row],[Index]],Directory[Index],0),MATCH('DEAL DIRECTORY'!P$5,Directory[#Headers],0))</f>
        <v>2</v>
      </c>
      <c r="Q391" s="129" t="str">
        <f>INDEX(Directory[],MATCH(tbl_deal[[#This Row],[Index]],Directory[Index],0),MATCH('DEAL DIRECTORY'!Q$5,Directory[#Headers],0))</f>
        <v>2</v>
      </c>
      <c r="R391" s="129" t="str">
        <f>INDEX(Directory[],MATCH(tbl_deal[[#This Row],[Index]],Directory[Index],0),MATCH('DEAL DIRECTORY'!R$5,Directory[#Headers],0))</f>
        <v>6.9%</v>
      </c>
      <c r="S391" s="129" t="str">
        <f>INDEX(Directory[],MATCH(tbl_deal[[#This Row],[Index]],Directory[Index],0),MATCH('DEAL DIRECTORY'!S$5,Directory[#Headers],0))</f>
        <v>--</v>
      </c>
      <c r="T391" s="129" t="str">
        <f>INDEX(Directory[],MATCH(tbl_deal[[#This Row],[Index]],Directory[Index],0),MATCH('DEAL DIRECTORY'!T$5,Directory[#Headers],0))</f>
        <v>n/a</v>
      </c>
      <c r="U391" s="129" t="str">
        <f>INDEX(Directory[],MATCH(tbl_deal[[#This Row],[Index]],Directory[Index],0),MATCH('DEAL DIRECTORY'!U$5,Directory[#Headers],0))</f>
        <v>--</v>
      </c>
      <c r="V391" s="131">
        <f>INDEX(Directory[],MATCH(tbl_deal[[#This Row],[Index]],Directory[Index],0),MATCH('DEAL DIRECTORY'!V$5,Directory[#Headers],0))</f>
        <v>0</v>
      </c>
      <c r="W391" s="129" t="str">
        <f>INDEX(Directory[],MATCH(tbl_deal[[#This Row],[Index]],Directory[Index],0),MATCH('DEAL DIRECTORY'!W$5,Directory[#Headers],0))</f>
        <v>维好</v>
      </c>
      <c r="X391" s="129" t="str">
        <f>INDEX(Directory[],MATCH(tbl_deal[[#This Row],[Index]],Directory[Index],0),MATCH('DEAL DIRECTORY'!X$5,Directory[#Headers],0))</f>
        <v>--</v>
      </c>
      <c r="Y391" s="129" t="str">
        <f>INDEX(Directory[],MATCH(tbl_deal[[#This Row],[Index]],Directory[Index],0),MATCH('DEAL DIRECTORY'!Y$5,Directory[#Headers],0))</f>
        <v>港交所</v>
      </c>
      <c r="Z391" s="129" t="str">
        <f>INDEX(Directory[],MATCH(tbl_deal[[#This Row],[Index]],Directory[Index],0),MATCH('DEAL DIRECTORY'!Z$5,Directory[#Headers],0))</f>
        <v/>
      </c>
      <c r="AA391" s="129" t="str">
        <f>INDEX(Directory[],MATCH(tbl_deal[[#This Row],[Index]],Directory[Index],0),MATCH('DEAL DIRECTORY'!AA$5,Directory[#Headers],0))</f>
        <v/>
      </c>
      <c r="AB391" s="129" t="str">
        <f>INDEX(Directory[],MATCH(tbl_deal[[#This Row],[Index]],Directory[Index],0),MATCH('DEAL DIRECTORY'!AB$5,Directory[#Headers],0))</f>
        <v>BISL,港分</v>
      </c>
      <c r="AC391" s="129" t="str">
        <f>INDEX(Directory[],MATCH(tbl_deal[[#This Row],[Index]],Directory[Index],0),MATCH('DEAL DIRECTORY'!AC$5,Directory[#Headers],0))</f>
        <v>--</v>
      </c>
      <c r="AD391" s="129" t="str">
        <f>INDEX(Directory[],MATCH(tbl_deal[[#This Row],[Index]],Directory[Index],0),MATCH('DEAL DIRECTORY'!AD$5,Directory[#Headers],0))</f>
        <v>--</v>
      </c>
      <c r="AE391" s="129" t="str">
        <f>INDEX(Directory[],MATCH(tbl_deal[[#This Row],[Index]],Directory[Index],0),MATCH('DEAL DIRECTORY'!AE$5,Directory[#Headers],0))</f>
        <v>--</v>
      </c>
      <c r="AF391" s="129" t="str">
        <f>INDEX(Directory[],MATCH(tbl_deal[[#This Row],[Index]],Directory[Index],0),MATCH('DEAL DIRECTORY'!AF$5,Directory[#Headers],0))</f>
        <v>N</v>
      </c>
      <c r="AG391" s="129" t="str">
        <f>INDEX(Directory[],MATCH(tbl_deal[[#This Row],[Index]],Directory[Index],0),MATCH('DEAL DIRECTORY'!AG$5,Directory[#Headers],0))</f>
        <v>西南证券股份有限公司</v>
      </c>
      <c r="AH391" s="129" t="str">
        <f>INDEX(Directory[],MATCH(tbl_deal[[#This Row],[Index]],Directory[Index],0),MATCH('DEAL DIRECTORY'!AH$5,Directory[#Headers],0))</f>
        <v>n/a</v>
      </c>
      <c r="AI391" s="129" t="str">
        <f>INDEX(Directory[],MATCH(tbl_deal[[#This Row],[Index]],Directory[Index],0),MATCH('DEAL DIRECTORY'!AI$5,Directory[#Headers],0))</f>
        <v>n/a</v>
      </c>
      <c r="AJ391" s="129" t="str">
        <f>INDEX(Directory[],MATCH(tbl_deal[[#This Row],[Index]],Directory[Index],0),MATCH('DEAL DIRECTORY'!AJ$5,Directory[#Headers],0))</f>
        <v>重庆</v>
      </c>
      <c r="AK391" s="129" t="str">
        <f>INDEX(Directory[],MATCH(tbl_deal[[#This Row],[Index]],Directory[Index],0),MATCH('DEAL DIRECTORY'!AK$5,Directory[#Headers],0))</f>
        <v>江北区</v>
      </c>
      <c r="AL391" s="129" t="str">
        <f>INDEX(Directory[],MATCH(tbl_deal[[#This Row],[Index]],Directory[Index],0),MATCH('DEAL DIRECTORY'!AL$5,Directory[#Headers],0))</f>
        <v>--</v>
      </c>
      <c r="AM391" s="129" t="str">
        <f>INDEX(Directory[],MATCH(tbl_deal[[#This Row],[Index]],Directory[Index],0),MATCH('DEAL DIRECTORY'!AM$5,Directory[#Headers],0))</f>
        <v>--</v>
      </c>
      <c r="AN391" s="129" t="str">
        <f>INDEX(Directory[],MATCH(tbl_deal[[#This Row],[Index]],Directory[Index],0),MATCH('DEAL DIRECTORY'!AN$5,Directory[#Headers],0))</f>
        <v>--</v>
      </c>
      <c r="AO391" s="132">
        <f>IF(ISBLANK(INDEX(Directory[],MATCH(tbl_deal[[#This Row],[Index]],Directory[Index],0),MATCH('DEAL DIRECTORY'!AO$5,Directory[#Headers],0))),"--",INDEX(Directory[],MATCH(tbl_deal[[#This Row],[Index]],Directory[Index],0),MATCH('DEAL DIRECTORY'!AO$5,Directory[#Headers],0)))</f>
        <v>13000</v>
      </c>
      <c r="AP391" s="129">
        <f>INDEX(Directory[],MATCH(tbl_deal[[#This Row],[Index]],Directory[Index],0),MATCH('DEAL DIRECTORY'!AP$5,Directory[#Headers],0))</f>
        <v>2</v>
      </c>
      <c r="AQ391" s="129">
        <f>INDEX(Directory[],MATCH(tbl_deal[[#This Row],[Index]],Directory[Index],0),MATCH('DEAL DIRECTORY'!AQ$5,Directory[#Headers],0))</f>
        <v>13.432</v>
      </c>
      <c r="AR391" s="129">
        <f>INDEX(Directory[],MATCH(tbl_deal[[#This Row],[Index]],Directory[Index],0),MATCH('DEAL DIRECTORY'!AR$5,Directory[#Headers],0))</f>
        <v>15.625</v>
      </c>
      <c r="AS391" s="129" t="str">
        <f>INDEX(Directory[],MATCH(tbl_deal[[#This Row],[Index]],Directory[Index],0),MATCH('DEAL DIRECTORY'!AS$5,Directory[#Headers],0))</f>
        <v>地方国企</v>
      </c>
      <c r="AT391" s="129" t="str">
        <f>INDEX(Directory[],MATCH(tbl_deal[[#This Row],[Index]],Directory[Index],0),MATCH('DEAL DIRECTORY'!AT$5,Directory[#Headers],0))</f>
        <v>金融机构</v>
      </c>
      <c r="AU391" s="129" t="str">
        <f>INDEX(Directory[],MATCH(tbl_deal[[#This Row],[Index]],Directory[Index],0),MATCH('DEAL DIRECTORY'!AU$5,Directory[#Headers],0))</f>
        <v>非银</v>
      </c>
      <c r="AV391" s="129" t="str">
        <f>INDEX(Directory[],MATCH(tbl_deal[[#This Row],[Index]],Directory[Index],0),MATCH('DEAL DIRECTORY'!AV$5,Directory[#Headers],0))</f>
        <v>维好</v>
      </c>
      <c r="AW391" s="129" t="str">
        <f>INDEX(Directory[],MATCH(tbl_deal[[#This Row],[Index]],Directory[Index],0),MATCH('DEAL DIRECTORY'!AW$5,Directory[#Headers],0))</f>
        <v>无评级</v>
      </c>
      <c r="AX391" s="129" t="str">
        <f>INDEX(Directory[],MATCH(tbl_deal[[#This Row],[Index]],Directory[Index],0),MATCH('DEAL DIRECTORY'!AX$5,Directory[#Headers],0))</f>
        <v>≤2亿</v>
      </c>
      <c r="AY391" s="133" t="str">
        <f>INDEX(Directory[],MATCH(tbl_deal[[#This Row],[Index]],Directory[Index],0),MATCH('DEAL DIRECTORY'!AY$5,Directory[#Headers],0))</f>
        <v>19年</v>
      </c>
      <c r="AZ391" s="129" t="str">
        <f>INDEX(Directory[],MATCH(tbl_deal[[#This Row],[Index]],Directory[Index],0),MATCH('DEAL DIRECTORY'!AZ$5,Directory[#Headers],0))</f>
        <v>Q2</v>
      </c>
      <c r="BA391" s="129" t="str">
        <f>INDEX(Directory[],MATCH(tbl_deal[[#This Row],[Index]],Directory[Index],0),MATCH('DEAL DIRECTORY'!BA$5,Directory[#Headers],0))</f>
        <v>04月</v>
      </c>
      <c r="BB391" s="129" t="str">
        <f>INDEX(Directory[],MATCH(tbl_deal[[#This Row],[Index]],Directory[Index],0),MATCH('DEAL DIRECTORY'!BB$5,Directory[#Headers],0))</f>
        <v>--</v>
      </c>
      <c r="BC391" s="129" t="str">
        <f>INDEX(Directory[],MATCH(tbl_deal[[#This Row],[Index]],Directory[Index],0),MATCH('DEAL DIRECTORY'!BC$5,Directory[#Headers],0))</f>
        <v>SOUTHWEST SECURITIES INTERNATIONAL SECURITIES LTD</v>
      </c>
      <c r="BD391" s="129" t="str">
        <f>INDEX(Directory[],MATCH(tbl_deal[[#This Row],[Index]],Directory[Index],0),MATCH('DEAL DIRECTORY'!BD$5,Directory[#Headers],0))</f>
        <v>XS1980065996</v>
      </c>
      <c r="BE391" s="137" t="str">
        <f>INDEX(Directory[],MATCH(tbl_deal[[#This Row],[Index]],Directory[Index],0),MATCH('DEAL DIRECTORY'!BE$5,Directory[#Headers],0))</f>
        <v>19年04月</v>
      </c>
      <c r="BF391" s="137" t="str">
        <f>INDEX(Directory[],MATCH(tbl_deal[[#This Row],[Index]],Directory[Index],0),MATCH('DEAL DIRECTORY'!BF$5,Directory[#Headers],0))</f>
        <v>西南证券</v>
      </c>
      <c r="BG391" s="137" t="str">
        <f>INDEX(Directory[],MATCH(tbl_deal[[#This Row],[Index]],Directory[Index],0),MATCH('DEAL DIRECTORY'!BG$5,Directory[#Headers],0))</f>
        <v>--/--/--</v>
      </c>
      <c r="BH391" s="137" t="str">
        <f>INDEX(Directory[],MATCH(tbl_deal[[#This Row],[Index]],Directory[Index],0),MATCH('DEAL DIRECTORY'!BH$5,Directory[#Headers],0))</f>
        <v>高级债</v>
      </c>
      <c r="BI391" s="137" t="str">
        <f>INDEX(Directory[],MATCH(tbl_deal[[#This Row],[Index]],Directory[Index],0),MATCH('DEAL DIRECTORY'!BI$5,Directory[#Headers],0))</f>
        <v>2亿美元</v>
      </c>
      <c r="BJ391" s="137" t="str">
        <f>INDEX(Directory[],MATCH(tbl_deal[[#This Row],[Index]],Directory[Index],0),MATCH('DEAL DIRECTORY'!BJ$5,Directory[#Headers],0))</f>
        <v>2年</v>
      </c>
      <c r="BK391" s="137" t="str">
        <f>INDEX(Directory[],MATCH(tbl_deal[[#This Row],[Index]],Directory[Index],0),MATCH('DEAL DIRECTORY'!BK$5,Directory[#Headers],0))</f>
        <v>6.9%</v>
      </c>
      <c r="BL391" s="137" t="str">
        <f>INDEX(Directory[],MATCH(tbl_deal[[#This Row],[Index]],Directory[Index],0),MATCH('DEAL DIRECTORY'!BL$5,Directory[#Headers],0))</f>
        <v>账簿管理人</v>
      </c>
      <c r="BM391" s="129" t="str">
        <f>INDEX(Directory[],MATCH(tbl_deal[[#This Row],[Index]],Directory[Index],0),MATCH('DEAL DIRECTORY'!BM$5,Directory[#Headers],0))</f>
        <v/>
      </c>
      <c r="BN391" s="4"/>
      <c r="BO391" s="4"/>
      <c r="BP391" s="4"/>
    </row>
    <row r="392" spans="3:68" ht="20.25" customHeight="1" x14ac:dyDescent="0.25">
      <c r="C392" s="129">
        <f>Directory[[#This Row],[Index]]</f>
        <v>79</v>
      </c>
      <c r="D392" s="130">
        <f>INDEX(Directory[],MATCH(tbl_deal[[#This Row],[Index]],Directory[Index],0),MATCH('DEAL DIRECTORY'!D$5,Directory[#Headers],0))</f>
        <v>43565</v>
      </c>
      <c r="E392" s="129" t="str">
        <f>INDEX(Directory[],MATCH(tbl_deal[[#This Row],[Index]],Directory[Index],0),MATCH('DEAL DIRECTORY'!E$5,Directory[#Headers],0))</f>
        <v/>
      </c>
      <c r="F392" s="129" t="str">
        <f>INDEX(Directory[],MATCH(tbl_deal[[#This Row],[Index]],Directory[Index],0),MATCH('DEAL DIRECTORY'!F$5,Directory[#Headers],0))</f>
        <v/>
      </c>
      <c r="G392" s="129" t="str">
        <f>INDEX(Directory[],MATCH(tbl_deal[[#This Row],[Index]],Directory[Index],0),MATCH('DEAL DIRECTORY'!G$5,Directory[#Headers],0))</f>
        <v>Haiwai II</v>
      </c>
      <c r="H392" s="135" t="str">
        <f>IF(tbl_deal[[#This Row],[FolderPath]]="","",HYPERLINK(tbl_deal[[#This Row],[FolderPath]],"📂"))</f>
        <v/>
      </c>
      <c r="I392" s="129" t="str">
        <f>INDEX(Directory[],MATCH(tbl_deal[[#This Row],[Index]],Directory[Index],0),MATCH('DEAL DIRECTORY'!I$5,Directory[#Headers],0))</f>
        <v>JBR</v>
      </c>
      <c r="J392" s="129" t="str">
        <f>INDEX(Directory[],MATCH(tbl_deal[[#This Row],[Index]],Directory[Index],0),MATCH('DEAL DIRECTORY'!J$5,Directory[#Headers],0))</f>
        <v>n/a</v>
      </c>
      <c r="K392" s="129" t="str">
        <f>INDEX(Directory[],MATCH(tbl_deal[[#This Row],[Index]],Directory[Index],0),MATCH('DEAL DIRECTORY'!K$5,Directory[#Headers],0))</f>
        <v>n/a</v>
      </c>
      <c r="L392" s="129">
        <f>INDEX(Directory[],MATCH(tbl_deal[[#This Row],[Index]],Directory[Index],0),MATCH('DEAL DIRECTORY'!L$5,Directory[#Headers],0))</f>
        <v>1</v>
      </c>
      <c r="M392" s="129" t="str">
        <f>INDEX(Directory[],MATCH(tbl_deal[[#This Row],[Index]],Directory[Index],0),MATCH('DEAL DIRECTORY'!M$5,Directory[#Headers],0))</f>
        <v>无锡建发</v>
      </c>
      <c r="N392" s="129" t="str">
        <f>INDEX(Directory[],MATCH(tbl_deal[[#This Row],[Index]],Directory[Index],0),MATCH('DEAL DIRECTORY'!N$5,Directory[#Headers],0))</f>
        <v>--/--/BBB+</v>
      </c>
      <c r="O392" s="129" t="str">
        <f>INDEX(Directory[],MATCH(tbl_deal[[#This Row],[Index]],Directory[Index],0),MATCH('DEAL DIRECTORY'!O$5,Directory[#Headers],0))</f>
        <v>USD</v>
      </c>
      <c r="P392" s="129">
        <f>INDEX(Directory[],MATCH(tbl_deal[[#This Row],[Index]],Directory[Index],0),MATCH('DEAL DIRECTORY'!P$5,Directory[#Headers],0))</f>
        <v>3</v>
      </c>
      <c r="Q392" s="129" t="str">
        <f>INDEX(Directory[],MATCH(tbl_deal[[#This Row],[Index]],Directory[Index],0),MATCH('DEAL DIRECTORY'!Q$5,Directory[#Headers],0))</f>
        <v>3</v>
      </c>
      <c r="R392" s="129" t="str">
        <f>INDEX(Directory[],MATCH(tbl_deal[[#This Row],[Index]],Directory[Index],0),MATCH('DEAL DIRECTORY'!R$5,Directory[#Headers],0))</f>
        <v>4.5%</v>
      </c>
      <c r="S392" s="129" t="str">
        <f>INDEX(Directory[],MATCH(tbl_deal[[#This Row],[Index]],Directory[Index],0),MATCH('DEAL DIRECTORY'!S$5,Directory[#Headers],0))</f>
        <v>--</v>
      </c>
      <c r="T392" s="129" t="str">
        <f>INDEX(Directory[],MATCH(tbl_deal[[#This Row],[Index]],Directory[Index],0),MATCH('DEAL DIRECTORY'!T$5,Directory[#Headers],0))</f>
        <v>n/a</v>
      </c>
      <c r="U392" s="129" t="str">
        <f>INDEX(Directory[],MATCH(tbl_deal[[#This Row],[Index]],Directory[Index],0),MATCH('DEAL DIRECTORY'!U$5,Directory[#Headers],0))</f>
        <v>--</v>
      </c>
      <c r="V392" s="131">
        <f>INDEX(Directory[],MATCH(tbl_deal[[#This Row],[Index]],Directory[Index],0),MATCH('DEAL DIRECTORY'!V$5,Directory[#Headers],0))</f>
        <v>0</v>
      </c>
      <c r="W392" s="129" t="str">
        <f>INDEX(Directory[],MATCH(tbl_deal[[#This Row],[Index]],Directory[Index],0),MATCH('DEAL DIRECTORY'!W$5,Directory[#Headers],0))</f>
        <v>担保</v>
      </c>
      <c r="X392" s="129" t="str">
        <f>INDEX(Directory[],MATCH(tbl_deal[[#This Row],[Index]],Directory[Index],0),MATCH('DEAL DIRECTORY'!X$5,Directory[#Headers],0))</f>
        <v>--</v>
      </c>
      <c r="Y392" s="129" t="str">
        <f>INDEX(Directory[],MATCH(tbl_deal[[#This Row],[Index]],Directory[Index],0),MATCH('DEAL DIRECTORY'!Y$5,Directory[#Headers],0))</f>
        <v>港交所</v>
      </c>
      <c r="Z392" s="129" t="str">
        <f>INDEX(Directory[],MATCH(tbl_deal[[#This Row],[Index]],Directory[Index],0),MATCH('DEAL DIRECTORY'!Z$5,Directory[#Headers],0))</f>
        <v/>
      </c>
      <c r="AA392" s="129" t="str">
        <f>INDEX(Directory[],MATCH(tbl_deal[[#This Row],[Index]],Directory[Index],0),MATCH('DEAL DIRECTORY'!AA$5,Directory[#Headers],0))</f>
        <v/>
      </c>
      <c r="AB392" s="129" t="str">
        <f>INDEX(Directory[],MATCH(tbl_deal[[#This Row],[Index]],Directory[Index],0),MATCH('DEAL DIRECTORY'!AB$5,Directory[#Headers],0))</f>
        <v>BISL,港分</v>
      </c>
      <c r="AC392" s="129" t="str">
        <f>INDEX(Directory[],MATCH(tbl_deal[[#This Row],[Index]],Directory[Index],0),MATCH('DEAL DIRECTORY'!AC$5,Directory[#Headers],0))</f>
        <v>--</v>
      </c>
      <c r="AD392" s="129" t="str">
        <f>INDEX(Directory[],MATCH(tbl_deal[[#This Row],[Index]],Directory[Index],0),MATCH('DEAL DIRECTORY'!AD$5,Directory[#Headers],0))</f>
        <v>--</v>
      </c>
      <c r="AE392" s="129" t="str">
        <f>INDEX(Directory[],MATCH(tbl_deal[[#This Row],[Index]],Directory[Index],0),MATCH('DEAL DIRECTORY'!AE$5,Directory[#Headers],0))</f>
        <v>--</v>
      </c>
      <c r="AF392" s="129" t="str">
        <f>INDEX(Directory[],MATCH(tbl_deal[[#This Row],[Index]],Directory[Index],0),MATCH('DEAL DIRECTORY'!AF$5,Directory[#Headers],0))</f>
        <v>N</v>
      </c>
      <c r="AG392" s="129" t="str">
        <f>INDEX(Directory[],MATCH(tbl_deal[[#This Row],[Index]],Directory[Index],0),MATCH('DEAL DIRECTORY'!AG$5,Directory[#Headers],0))</f>
        <v>无锡市建设发展投资有限公司</v>
      </c>
      <c r="AH392" s="129" t="str">
        <f>INDEX(Directory[],MATCH(tbl_deal[[#This Row],[Index]],Directory[Index],0),MATCH('DEAL DIRECTORY'!AH$5,Directory[#Headers],0))</f>
        <v>n/a</v>
      </c>
      <c r="AI392" s="129" t="str">
        <f>INDEX(Directory[],MATCH(tbl_deal[[#This Row],[Index]],Directory[Index],0),MATCH('DEAL DIRECTORY'!AI$5,Directory[#Headers],0))</f>
        <v>n/a</v>
      </c>
      <c r="AJ392" s="129" t="str">
        <f>INDEX(Directory[],MATCH(tbl_deal[[#This Row],[Index]],Directory[Index],0),MATCH('DEAL DIRECTORY'!AJ$5,Directory[#Headers],0))</f>
        <v>江苏</v>
      </c>
      <c r="AK392" s="129" t="str">
        <f>INDEX(Directory[],MATCH(tbl_deal[[#This Row],[Index]],Directory[Index],0),MATCH('DEAL DIRECTORY'!AK$5,Directory[#Headers],0))</f>
        <v>无锡市</v>
      </c>
      <c r="AL392" s="129" t="str">
        <f>INDEX(Directory[],MATCH(tbl_deal[[#This Row],[Index]],Directory[Index],0),MATCH('DEAL DIRECTORY'!AL$5,Directory[#Headers],0))</f>
        <v>--</v>
      </c>
      <c r="AM392" s="129" t="str">
        <f>INDEX(Directory[],MATCH(tbl_deal[[#This Row],[Index]],Directory[Index],0),MATCH('DEAL DIRECTORY'!AM$5,Directory[#Headers],0))</f>
        <v>--</v>
      </c>
      <c r="AN392" s="129" t="str">
        <f>INDEX(Directory[],MATCH(tbl_deal[[#This Row],[Index]],Directory[Index],0),MATCH('DEAL DIRECTORY'!AN$5,Directory[#Headers],0))</f>
        <v>--</v>
      </c>
      <c r="AO392" s="132">
        <f>IF(ISBLANK(INDEX(Directory[],MATCH(tbl_deal[[#This Row],[Index]],Directory[Index],0),MATCH('DEAL DIRECTORY'!AO$5,Directory[#Headers],0))),"--",INDEX(Directory[],MATCH(tbl_deal[[#This Row],[Index]],Directory[Index],0),MATCH('DEAL DIRECTORY'!AO$5,Directory[#Headers],0)))</f>
        <v>21600</v>
      </c>
      <c r="AP392" s="129">
        <f>INDEX(Directory[],MATCH(tbl_deal[[#This Row],[Index]],Directory[Index],0),MATCH('DEAL DIRECTORY'!AP$5,Directory[#Headers],0))</f>
        <v>3</v>
      </c>
      <c r="AQ392" s="129">
        <f>INDEX(Directory[],MATCH(tbl_deal[[#This Row],[Index]],Directory[Index],0),MATCH('DEAL DIRECTORY'!AQ$5,Directory[#Headers],0))</f>
        <v>20.148</v>
      </c>
      <c r="AR392" s="129">
        <f>INDEX(Directory[],MATCH(tbl_deal[[#This Row],[Index]],Directory[Index],0),MATCH('DEAL DIRECTORY'!AR$5,Directory[#Headers],0))</f>
        <v>23.437999999999999</v>
      </c>
      <c r="AS392" s="129" t="str">
        <f>INDEX(Directory[],MATCH(tbl_deal[[#This Row],[Index]],Directory[Index],0),MATCH('DEAL DIRECTORY'!AS$5,Directory[#Headers],0))</f>
        <v>地方国企</v>
      </c>
      <c r="AT392" s="129" t="str">
        <f>INDEX(Directory[],MATCH(tbl_deal[[#This Row],[Index]],Directory[Index],0),MATCH('DEAL DIRECTORY'!AT$5,Directory[#Headers],0))</f>
        <v>地方平台</v>
      </c>
      <c r="AU392" s="129" t="str">
        <f>INDEX(Directory[],MATCH(tbl_deal[[#This Row],[Index]],Directory[Index],0),MATCH('DEAL DIRECTORY'!AU$5,Directory[#Headers],0))</f>
        <v>基建</v>
      </c>
      <c r="AV392" s="129" t="str">
        <f>INDEX(Directory[],MATCH(tbl_deal[[#This Row],[Index]],Directory[Index],0),MATCH('DEAL DIRECTORY'!AV$5,Directory[#Headers],0))</f>
        <v>担保</v>
      </c>
      <c r="AW392" s="129" t="str">
        <f>INDEX(Directory[],MATCH(tbl_deal[[#This Row],[Index]],Directory[Index],0),MATCH('DEAL DIRECTORY'!AW$5,Directory[#Headers],0))</f>
        <v>投资级</v>
      </c>
      <c r="AX392" s="129" t="str">
        <f>INDEX(Directory[],MATCH(tbl_deal[[#This Row],[Index]],Directory[Index],0),MATCH('DEAL DIRECTORY'!AX$5,Directory[#Headers],0))</f>
        <v>2-3亿</v>
      </c>
      <c r="AY392" s="133" t="str">
        <f>INDEX(Directory[],MATCH(tbl_deal[[#This Row],[Index]],Directory[Index],0),MATCH('DEAL DIRECTORY'!AY$5,Directory[#Headers],0))</f>
        <v>19年</v>
      </c>
      <c r="AZ392" s="129" t="str">
        <f>INDEX(Directory[],MATCH(tbl_deal[[#This Row],[Index]],Directory[Index],0),MATCH('DEAL DIRECTORY'!AZ$5,Directory[#Headers],0))</f>
        <v>Q2</v>
      </c>
      <c r="BA392" s="129" t="str">
        <f>INDEX(Directory[],MATCH(tbl_deal[[#This Row],[Index]],Directory[Index],0),MATCH('DEAL DIRECTORY'!BA$5,Directory[#Headers],0))</f>
        <v>04月</v>
      </c>
      <c r="BB392" s="129" t="str">
        <f>INDEX(Directory[],MATCH(tbl_deal[[#This Row],[Index]],Directory[Index],0),MATCH('DEAL DIRECTORY'!BB$5,Directory[#Headers],0))</f>
        <v>SOE Creds</v>
      </c>
      <c r="BC392" s="129" t="str">
        <f>INDEX(Directory[],MATCH(tbl_deal[[#This Row],[Index]],Directory[Index],0),MATCH('DEAL DIRECTORY'!BC$5,Directory[#Headers],0))</f>
        <v>XIHUI HAIWAI I INVESTMENT HOLDINGS CO LTD</v>
      </c>
      <c r="BD392" s="129" t="str">
        <f>INDEX(Directory[],MATCH(tbl_deal[[#This Row],[Index]],Directory[Index],0),MATCH('DEAL DIRECTORY'!BD$5,Directory[#Headers],0))</f>
        <v>XS1958219922</v>
      </c>
      <c r="BE392" s="137" t="str">
        <f>INDEX(Directory[],MATCH(tbl_deal[[#This Row],[Index]],Directory[Index],0),MATCH('DEAL DIRECTORY'!BE$5,Directory[#Headers],0))</f>
        <v>19年04月</v>
      </c>
      <c r="BF392" s="137" t="str">
        <f>INDEX(Directory[],MATCH(tbl_deal[[#This Row],[Index]],Directory[Index],0),MATCH('DEAL DIRECTORY'!BF$5,Directory[#Headers],0))</f>
        <v>无锡建发</v>
      </c>
      <c r="BG392" s="137" t="str">
        <f>INDEX(Directory[],MATCH(tbl_deal[[#This Row],[Index]],Directory[Index],0),MATCH('DEAL DIRECTORY'!BG$5,Directory[#Headers],0))</f>
        <v>--/--/BBB+</v>
      </c>
      <c r="BH392" s="137" t="str">
        <f>INDEX(Directory[],MATCH(tbl_deal[[#This Row],[Index]],Directory[Index],0),MATCH('DEAL DIRECTORY'!BH$5,Directory[#Headers],0))</f>
        <v>高级债</v>
      </c>
      <c r="BI392" s="137" t="str">
        <f>INDEX(Directory[],MATCH(tbl_deal[[#This Row],[Index]],Directory[Index],0),MATCH('DEAL DIRECTORY'!BI$5,Directory[#Headers],0))</f>
        <v>3亿美元</v>
      </c>
      <c r="BJ392" s="137" t="str">
        <f>INDEX(Directory[],MATCH(tbl_deal[[#This Row],[Index]],Directory[Index],0),MATCH('DEAL DIRECTORY'!BJ$5,Directory[#Headers],0))</f>
        <v>3年</v>
      </c>
      <c r="BK392" s="137" t="str">
        <f>INDEX(Directory[],MATCH(tbl_deal[[#This Row],[Index]],Directory[Index],0),MATCH('DEAL DIRECTORY'!BK$5,Directory[#Headers],0))</f>
        <v>4.5%</v>
      </c>
      <c r="BL392" s="137" t="str">
        <f>INDEX(Directory[],MATCH(tbl_deal[[#This Row],[Index]],Directory[Index],0),MATCH('DEAL DIRECTORY'!BL$5,Directory[#Headers],0))</f>
        <v>账簿管理人</v>
      </c>
      <c r="BM392" s="129" t="str">
        <f>INDEX(Directory[],MATCH(tbl_deal[[#This Row],[Index]],Directory[Index],0),MATCH('DEAL DIRECTORY'!BM$5,Directory[#Headers],0))</f>
        <v/>
      </c>
      <c r="BN392" s="4"/>
      <c r="BO392" s="4"/>
      <c r="BP392" s="4"/>
    </row>
    <row r="393" spans="3:68" ht="20.25" customHeight="1" x14ac:dyDescent="0.25">
      <c r="C393" s="129">
        <f>Directory[[#This Row],[Index]]</f>
        <v>78</v>
      </c>
      <c r="D393" s="130">
        <f>INDEX(Directory[],MATCH(tbl_deal[[#This Row],[Index]],Directory[Index],0),MATCH('DEAL DIRECTORY'!D$5,Directory[#Headers],0))</f>
        <v>43552</v>
      </c>
      <c r="E393" s="129" t="str">
        <f>INDEX(Directory[],MATCH(tbl_deal[[#This Row],[Index]],Directory[Index],0),MATCH('DEAL DIRECTORY'!E$5,Directory[#Headers],0))</f>
        <v/>
      </c>
      <c r="F393" s="129" t="str">
        <f>INDEX(Directory[],MATCH(tbl_deal[[#This Row],[Index]],Directory[Index],0),MATCH('DEAL DIRECTORY'!F$5,Directory[#Headers],0))</f>
        <v/>
      </c>
      <c r="G393" s="129" t="str">
        <f>INDEX(Directory[],MATCH(tbl_deal[[#This Row],[Index]],Directory[Index],0),MATCH('DEAL DIRECTORY'!G$5,Directory[#Headers],0))</f>
        <v>Cloud 2</v>
      </c>
      <c r="H393" s="135" t="str">
        <f>IF(tbl_deal[[#This Row],[FolderPath]]="","",HYPERLINK(tbl_deal[[#This Row],[FolderPath]],"📂"))</f>
        <v/>
      </c>
      <c r="I393" s="129" t="str">
        <f>INDEX(Directory[],MATCH(tbl_deal[[#This Row],[Index]],Directory[Index],0),MATCH('DEAL DIRECTORY'!I$5,Directory[#Headers],0))</f>
        <v>JBR</v>
      </c>
      <c r="J393" s="129" t="str">
        <f>INDEX(Directory[],MATCH(tbl_deal[[#This Row],[Index]],Directory[Index],0),MATCH('DEAL DIRECTORY'!J$5,Directory[#Headers],0))</f>
        <v>n/a</v>
      </c>
      <c r="K393" s="129" t="str">
        <f>INDEX(Directory[],MATCH(tbl_deal[[#This Row],[Index]],Directory[Index],0),MATCH('DEAL DIRECTORY'!K$5,Directory[#Headers],0))</f>
        <v>n/a</v>
      </c>
      <c r="L393" s="129">
        <f>INDEX(Directory[],MATCH(tbl_deal[[#This Row],[Index]],Directory[Index],0),MATCH('DEAL DIRECTORY'!L$5,Directory[#Headers],0))</f>
        <v>1</v>
      </c>
      <c r="M393" s="129" t="str">
        <f>INDEX(Directory[],MATCH(tbl_deal[[#This Row],[Index]],Directory[Index],0),MATCH('DEAL DIRECTORY'!M$5,Directory[#Headers],0))</f>
        <v>云南康旅</v>
      </c>
      <c r="N393" s="129" t="str">
        <f>INDEX(Directory[],MATCH(tbl_deal[[#This Row],[Index]],Directory[Index],0),MATCH('DEAL DIRECTORY'!N$5,Directory[#Headers],0))</f>
        <v>--/--/BBB+</v>
      </c>
      <c r="O393" s="129" t="str">
        <f>INDEX(Directory[],MATCH(tbl_deal[[#This Row],[Index]],Directory[Index],0),MATCH('DEAL DIRECTORY'!O$5,Directory[#Headers],0))</f>
        <v>USD</v>
      </c>
      <c r="P393" s="129">
        <f>INDEX(Directory[],MATCH(tbl_deal[[#This Row],[Index]],Directory[Index],0),MATCH('DEAL DIRECTORY'!P$5,Directory[#Headers],0))</f>
        <v>8</v>
      </c>
      <c r="Q393" s="129" t="str">
        <f>INDEX(Directory[],MATCH(tbl_deal[[#This Row],[Index]],Directory[Index],0),MATCH('DEAL DIRECTORY'!Q$5,Directory[#Headers],0))</f>
        <v>3</v>
      </c>
      <c r="R393" s="129" t="str">
        <f>INDEX(Directory[],MATCH(tbl_deal[[#This Row],[Index]],Directory[Index],0),MATCH('DEAL DIRECTORY'!R$5,Directory[#Headers],0))</f>
        <v>5.5%</v>
      </c>
      <c r="S393" s="129" t="str">
        <f>INDEX(Directory[],MATCH(tbl_deal[[#This Row],[Index]],Directory[Index],0),MATCH('DEAL DIRECTORY'!S$5,Directory[#Headers],0))</f>
        <v>--</v>
      </c>
      <c r="T393" s="129" t="str">
        <f>INDEX(Directory[],MATCH(tbl_deal[[#This Row],[Index]],Directory[Index],0),MATCH('DEAL DIRECTORY'!T$5,Directory[#Headers],0))</f>
        <v>n/a</v>
      </c>
      <c r="U393" s="129" t="str">
        <f>INDEX(Directory[],MATCH(tbl_deal[[#This Row],[Index]],Directory[Index],0),MATCH('DEAL DIRECTORY'!U$5,Directory[#Headers],0))</f>
        <v>--</v>
      </c>
      <c r="V393" s="131">
        <f>INDEX(Directory[],MATCH(tbl_deal[[#This Row],[Index]],Directory[Index],0),MATCH('DEAL DIRECTORY'!V$5,Directory[#Headers],0))</f>
        <v>0</v>
      </c>
      <c r="W393" s="129" t="str">
        <f>INDEX(Directory[],MATCH(tbl_deal[[#This Row],[Index]],Directory[Index],0),MATCH('DEAL DIRECTORY'!W$5,Directory[#Headers],0))</f>
        <v>担保</v>
      </c>
      <c r="X393" s="129" t="str">
        <f>INDEX(Directory[],MATCH(tbl_deal[[#This Row],[Index]],Directory[Index],0),MATCH('DEAL DIRECTORY'!X$5,Directory[#Headers],0))</f>
        <v>--</v>
      </c>
      <c r="Y393" s="129" t="str">
        <f>INDEX(Directory[],MATCH(tbl_deal[[#This Row],[Index]],Directory[Index],0),MATCH('DEAL DIRECTORY'!Y$5,Directory[#Headers],0))</f>
        <v>港交所</v>
      </c>
      <c r="Z393" s="129" t="str">
        <f>INDEX(Directory[],MATCH(tbl_deal[[#This Row],[Index]],Directory[Index],0),MATCH('DEAL DIRECTORY'!Z$5,Directory[#Headers],0))</f>
        <v/>
      </c>
      <c r="AA393" s="129" t="str">
        <f>INDEX(Directory[],MATCH(tbl_deal[[#This Row],[Index]],Directory[Index],0),MATCH('DEAL DIRECTORY'!AA$5,Directory[#Headers],0))</f>
        <v/>
      </c>
      <c r="AB393" s="129" t="str">
        <f>INDEX(Directory[],MATCH(tbl_deal[[#This Row],[Index]],Directory[Index],0),MATCH('DEAL DIRECTORY'!AB$5,Directory[#Headers],0))</f>
        <v>BISL,港分</v>
      </c>
      <c r="AC393" s="129" t="str">
        <f>INDEX(Directory[],MATCH(tbl_deal[[#This Row],[Index]],Directory[Index],0),MATCH('DEAL DIRECTORY'!AC$5,Directory[#Headers],0))</f>
        <v>--</v>
      </c>
      <c r="AD393" s="129" t="str">
        <f>INDEX(Directory[],MATCH(tbl_deal[[#This Row],[Index]],Directory[Index],0),MATCH('DEAL DIRECTORY'!AD$5,Directory[#Headers],0))</f>
        <v>--</v>
      </c>
      <c r="AE393" s="129" t="str">
        <f>INDEX(Directory[],MATCH(tbl_deal[[#This Row],[Index]],Directory[Index],0),MATCH('DEAL DIRECTORY'!AE$5,Directory[#Headers],0))</f>
        <v>--</v>
      </c>
      <c r="AF393" s="129" t="str">
        <f>INDEX(Directory[],MATCH(tbl_deal[[#This Row],[Index]],Directory[Index],0),MATCH('DEAL DIRECTORY'!AF$5,Directory[#Headers],0))</f>
        <v>N</v>
      </c>
      <c r="AG393" s="129" t="str">
        <f>INDEX(Directory[],MATCH(tbl_deal[[#This Row],[Index]],Directory[Index],0),MATCH('DEAL DIRECTORY'!AG$5,Directory[#Headers],0))</f>
        <v>云南省康旅控股集团有限公司</v>
      </c>
      <c r="AH393" s="129" t="str">
        <f>INDEX(Directory[],MATCH(tbl_deal[[#This Row],[Index]],Directory[Index],0),MATCH('DEAL DIRECTORY'!AH$5,Directory[#Headers],0))</f>
        <v>n/a</v>
      </c>
      <c r="AI393" s="129" t="str">
        <f>INDEX(Directory[],MATCH(tbl_deal[[#This Row],[Index]],Directory[Index],0),MATCH('DEAL DIRECTORY'!AI$5,Directory[#Headers],0))</f>
        <v>n/a</v>
      </c>
      <c r="AJ393" s="129" t="str">
        <f>INDEX(Directory[],MATCH(tbl_deal[[#This Row],[Index]],Directory[Index],0),MATCH('DEAL DIRECTORY'!AJ$5,Directory[#Headers],0))</f>
        <v>云南</v>
      </c>
      <c r="AK393" s="129" t="str">
        <f>INDEX(Directory[],MATCH(tbl_deal[[#This Row],[Index]],Directory[Index],0),MATCH('DEAL DIRECTORY'!AK$5,Directory[#Headers],0))</f>
        <v>昆明市</v>
      </c>
      <c r="AL393" s="129" t="str">
        <f>INDEX(Directory[],MATCH(tbl_deal[[#This Row],[Index]],Directory[Index],0),MATCH('DEAL DIRECTORY'!AL$5,Directory[#Headers],0))</f>
        <v>--</v>
      </c>
      <c r="AM393" s="129" t="str">
        <f>INDEX(Directory[],MATCH(tbl_deal[[#This Row],[Index]],Directory[Index],0),MATCH('DEAL DIRECTORY'!AM$5,Directory[#Headers],0))</f>
        <v>--</v>
      </c>
      <c r="AN393" s="129" t="str">
        <f>INDEX(Directory[],MATCH(tbl_deal[[#This Row],[Index]],Directory[Index],0),MATCH('DEAL DIRECTORY'!AN$5,Directory[#Headers],0))</f>
        <v>--</v>
      </c>
      <c r="AO393" s="132">
        <f>IF(ISBLANK(INDEX(Directory[],MATCH(tbl_deal[[#This Row],[Index]],Directory[Index],0),MATCH('DEAL DIRECTORY'!AO$5,Directory[#Headers],0))),"--",INDEX(Directory[],MATCH(tbl_deal[[#This Row],[Index]],Directory[Index],0),MATCH('DEAL DIRECTORY'!AO$5,Directory[#Headers],0)))</f>
        <v>60000</v>
      </c>
      <c r="AP393" s="129">
        <f>INDEX(Directory[],MATCH(tbl_deal[[#This Row],[Index]],Directory[Index],0),MATCH('DEAL DIRECTORY'!AP$5,Directory[#Headers],0))</f>
        <v>8</v>
      </c>
      <c r="AQ393" s="129">
        <f>INDEX(Directory[],MATCH(tbl_deal[[#This Row],[Index]],Directory[Index],0),MATCH('DEAL DIRECTORY'!AQ$5,Directory[#Headers],0))</f>
        <v>53.911999999999999</v>
      </c>
      <c r="AR393" s="129">
        <f>INDEX(Directory[],MATCH(tbl_deal[[#This Row],[Index]],Directory[Index],0),MATCH('DEAL DIRECTORY'!AR$5,Directory[#Headers],0))</f>
        <v>62.991999999999997</v>
      </c>
      <c r="AS393" s="129" t="str">
        <f>INDEX(Directory[],MATCH(tbl_deal[[#This Row],[Index]],Directory[Index],0),MATCH('DEAL DIRECTORY'!AS$5,Directory[#Headers],0))</f>
        <v>地方国企</v>
      </c>
      <c r="AT393" s="129" t="str">
        <f>INDEX(Directory[],MATCH(tbl_deal[[#This Row],[Index]],Directory[Index],0),MATCH('DEAL DIRECTORY'!AT$5,Directory[#Headers],0))</f>
        <v>地方平台</v>
      </c>
      <c r="AU393" s="129" t="str">
        <f>INDEX(Directory[],MATCH(tbl_deal[[#This Row],[Index]],Directory[Index],0),MATCH('DEAL DIRECTORY'!AU$5,Directory[#Headers],0))</f>
        <v>--</v>
      </c>
      <c r="AV393" s="129" t="str">
        <f>INDEX(Directory[],MATCH(tbl_deal[[#This Row],[Index]],Directory[Index],0),MATCH('DEAL DIRECTORY'!AV$5,Directory[#Headers],0))</f>
        <v>担保</v>
      </c>
      <c r="AW393" s="129" t="str">
        <f>INDEX(Directory[],MATCH(tbl_deal[[#This Row],[Index]],Directory[Index],0),MATCH('DEAL DIRECTORY'!AW$5,Directory[#Headers],0))</f>
        <v>投资级</v>
      </c>
      <c r="AX393" s="129" t="str">
        <f>INDEX(Directory[],MATCH(tbl_deal[[#This Row],[Index]],Directory[Index],0),MATCH('DEAL DIRECTORY'!AX$5,Directory[#Headers],0))</f>
        <v>&gt;5亿</v>
      </c>
      <c r="AY393" s="133" t="str">
        <f>INDEX(Directory[],MATCH(tbl_deal[[#This Row],[Index]],Directory[Index],0),MATCH('DEAL DIRECTORY'!AY$5,Directory[#Headers],0))</f>
        <v>19年</v>
      </c>
      <c r="AZ393" s="129" t="str">
        <f>INDEX(Directory[],MATCH(tbl_deal[[#This Row],[Index]],Directory[Index],0),MATCH('DEAL DIRECTORY'!AZ$5,Directory[#Headers],0))</f>
        <v>Q1</v>
      </c>
      <c r="BA393" s="129" t="str">
        <f>INDEX(Directory[],MATCH(tbl_deal[[#This Row],[Index]],Directory[Index],0),MATCH('DEAL DIRECTORY'!BA$5,Directory[#Headers],0))</f>
        <v>03月</v>
      </c>
      <c r="BB393" s="129" t="str">
        <f>INDEX(Directory[],MATCH(tbl_deal[[#This Row],[Index]],Directory[Index],0),MATCH('DEAL DIRECTORY'!BB$5,Directory[#Headers],0))</f>
        <v>SOE Creds</v>
      </c>
      <c r="BC393" s="129" t="str">
        <f>INDEX(Directory[],MATCH(tbl_deal[[#This Row],[Index]],Directory[Index],0),MATCH('DEAL DIRECTORY'!BC$5,Directory[#Headers],0))</f>
        <v>CAIYUN INTERNATIONAL INVESTMENT LTD</v>
      </c>
      <c r="BD393" s="129" t="str">
        <f>INDEX(Directory[],MATCH(tbl_deal[[#This Row],[Index]],Directory[Index],0),MATCH('DEAL DIRECTORY'!BD$5,Directory[#Headers],0))</f>
        <v>XS1901086782</v>
      </c>
      <c r="BE393" s="137" t="str">
        <f>INDEX(Directory[],MATCH(tbl_deal[[#This Row],[Index]],Directory[Index],0),MATCH('DEAL DIRECTORY'!BE$5,Directory[#Headers],0))</f>
        <v>19年03月</v>
      </c>
      <c r="BF393" s="137" t="str">
        <f>INDEX(Directory[],MATCH(tbl_deal[[#This Row],[Index]],Directory[Index],0),MATCH('DEAL DIRECTORY'!BF$5,Directory[#Headers],0))</f>
        <v>云南康旅</v>
      </c>
      <c r="BG393" s="137" t="str">
        <f>INDEX(Directory[],MATCH(tbl_deal[[#This Row],[Index]],Directory[Index],0),MATCH('DEAL DIRECTORY'!BG$5,Directory[#Headers],0))</f>
        <v>--/--/BBB+</v>
      </c>
      <c r="BH393" s="137" t="str">
        <f>INDEX(Directory[],MATCH(tbl_deal[[#This Row],[Index]],Directory[Index],0),MATCH('DEAL DIRECTORY'!BH$5,Directory[#Headers],0))</f>
        <v>高级债</v>
      </c>
      <c r="BI393" s="137" t="str">
        <f>INDEX(Directory[],MATCH(tbl_deal[[#This Row],[Index]],Directory[Index],0),MATCH('DEAL DIRECTORY'!BI$5,Directory[#Headers],0))</f>
        <v>8亿美元</v>
      </c>
      <c r="BJ393" s="137" t="str">
        <f>INDEX(Directory[],MATCH(tbl_deal[[#This Row],[Index]],Directory[Index],0),MATCH('DEAL DIRECTORY'!BJ$5,Directory[#Headers],0))</f>
        <v>3年</v>
      </c>
      <c r="BK393" s="137" t="str">
        <f>INDEX(Directory[],MATCH(tbl_deal[[#This Row],[Index]],Directory[Index],0),MATCH('DEAL DIRECTORY'!BK$5,Directory[#Headers],0))</f>
        <v>5.5%</v>
      </c>
      <c r="BL393" s="137" t="str">
        <f>INDEX(Directory[],MATCH(tbl_deal[[#This Row],[Index]],Directory[Index],0),MATCH('DEAL DIRECTORY'!BL$5,Directory[#Headers],0))</f>
        <v>账簿管理人</v>
      </c>
      <c r="BM393" s="129" t="str">
        <f>INDEX(Directory[],MATCH(tbl_deal[[#This Row],[Index]],Directory[Index],0),MATCH('DEAL DIRECTORY'!BM$5,Directory[#Headers],0))</f>
        <v/>
      </c>
      <c r="BN393" s="4"/>
      <c r="BO393" s="4"/>
      <c r="BP393" s="4"/>
    </row>
    <row r="394" spans="3:68" ht="20.25" customHeight="1" x14ac:dyDescent="0.25">
      <c r="C394" s="129">
        <f>Directory[[#This Row],[Index]]</f>
        <v>77</v>
      </c>
      <c r="D394" s="130">
        <f>INDEX(Directory[],MATCH(tbl_deal[[#This Row],[Index]],Directory[Index],0),MATCH('DEAL DIRECTORY'!D$5,Directory[#Headers],0))</f>
        <v>43551</v>
      </c>
      <c r="E394" s="129" t="str">
        <f>INDEX(Directory[],MATCH(tbl_deal[[#This Row],[Index]],Directory[Index],0),MATCH('DEAL DIRECTORY'!E$5,Directory[#Headers],0))</f>
        <v/>
      </c>
      <c r="F394" s="129" t="str">
        <f>INDEX(Directory[],MATCH(tbl_deal[[#This Row],[Index]],Directory[Index],0),MATCH('DEAL DIRECTORY'!F$5,Directory[#Headers],0))</f>
        <v/>
      </c>
      <c r="G394" s="129" t="str">
        <f>INDEX(Directory[],MATCH(tbl_deal[[#This Row],[Index]],Directory[Index],0),MATCH('DEAL DIRECTORY'!G$5,Directory[#Headers],0))</f>
        <v>Joy IV</v>
      </c>
      <c r="H394" s="135" t="str">
        <f>IF(tbl_deal[[#This Row],[FolderPath]]="","",HYPERLINK(tbl_deal[[#This Row],[FolderPath]],"📂"))</f>
        <v/>
      </c>
      <c r="I394" s="129" t="str">
        <f>INDEX(Directory[],MATCH(tbl_deal[[#This Row],[Index]],Directory[Index],0),MATCH('DEAL DIRECTORY'!I$5,Directory[#Headers],0))</f>
        <v>JBR</v>
      </c>
      <c r="J394" s="129" t="str">
        <f>INDEX(Directory[],MATCH(tbl_deal[[#This Row],[Index]],Directory[Index],0),MATCH('DEAL DIRECTORY'!J$5,Directory[#Headers],0))</f>
        <v>n/a</v>
      </c>
      <c r="K394" s="129" t="str">
        <f>INDEX(Directory[],MATCH(tbl_deal[[#This Row],[Index]],Directory[Index],0),MATCH('DEAL DIRECTORY'!K$5,Directory[#Headers],0))</f>
        <v>n/a</v>
      </c>
      <c r="L394" s="129">
        <f>INDEX(Directory[],MATCH(tbl_deal[[#This Row],[Index]],Directory[Index],0),MATCH('DEAL DIRECTORY'!L$5,Directory[#Headers],0))</f>
        <v>1</v>
      </c>
      <c r="M394" s="129" t="str">
        <f>INDEX(Directory[],MATCH(tbl_deal[[#This Row],[Index]],Directory[Index],0),MATCH('DEAL DIRECTORY'!M$5,Directory[#Headers],0))</f>
        <v>阳光城集团</v>
      </c>
      <c r="N394" s="129" t="str">
        <f>INDEX(Directory[],MATCH(tbl_deal[[#This Row],[Index]],Directory[Index],0),MATCH('DEAL DIRECTORY'!N$5,Directory[#Headers],0))</f>
        <v>--/--/B-</v>
      </c>
      <c r="O394" s="129" t="str">
        <f>INDEX(Directory[],MATCH(tbl_deal[[#This Row],[Index]],Directory[Index],0),MATCH('DEAL DIRECTORY'!O$5,Directory[#Headers],0))</f>
        <v>USD</v>
      </c>
      <c r="P394" s="129">
        <f>INDEX(Directory[],MATCH(tbl_deal[[#This Row],[Index]],Directory[Index],0),MATCH('DEAL DIRECTORY'!P$5,Directory[#Headers],0))</f>
        <v>4.5999999999999996</v>
      </c>
      <c r="Q394" s="129" t="str">
        <f>INDEX(Directory[],MATCH(tbl_deal[[#This Row],[Index]],Directory[Index],0),MATCH('DEAL DIRECTORY'!Q$5,Directory[#Headers],0))</f>
        <v>2</v>
      </c>
      <c r="R394" s="129" t="str">
        <f>INDEX(Directory[],MATCH(tbl_deal[[#This Row],[Index]],Directory[Index],0),MATCH('DEAL DIRECTORY'!R$5,Directory[#Headers],0))</f>
        <v>9.5%</v>
      </c>
      <c r="S394" s="129" t="str">
        <f>INDEX(Directory[],MATCH(tbl_deal[[#This Row],[Index]],Directory[Index],0),MATCH('DEAL DIRECTORY'!S$5,Directory[#Headers],0))</f>
        <v>--</v>
      </c>
      <c r="T394" s="129" t="str">
        <f>INDEX(Directory[],MATCH(tbl_deal[[#This Row],[Index]],Directory[Index],0),MATCH('DEAL DIRECTORY'!T$5,Directory[#Headers],0))</f>
        <v>n/a</v>
      </c>
      <c r="U394" s="129" t="str">
        <f>INDEX(Directory[],MATCH(tbl_deal[[#This Row],[Index]],Directory[Index],0),MATCH('DEAL DIRECTORY'!U$5,Directory[#Headers],0))</f>
        <v>--</v>
      </c>
      <c r="V394" s="131">
        <f>INDEX(Directory[],MATCH(tbl_deal[[#This Row],[Index]],Directory[Index],0),MATCH('DEAL DIRECTORY'!V$5,Directory[#Headers],0))</f>
        <v>0</v>
      </c>
      <c r="W394" s="129" t="str">
        <f>INDEX(Directory[],MATCH(tbl_deal[[#This Row],[Index]],Directory[Index],0),MATCH('DEAL DIRECTORY'!W$5,Directory[#Headers],0))</f>
        <v>担保</v>
      </c>
      <c r="X394" s="129" t="str">
        <f>INDEX(Directory[],MATCH(tbl_deal[[#This Row],[Index]],Directory[Index],0),MATCH('DEAL DIRECTORY'!X$5,Directory[#Headers],0))</f>
        <v>--</v>
      </c>
      <c r="Y394" s="129" t="str">
        <f>INDEX(Directory[],MATCH(tbl_deal[[#This Row],[Index]],Directory[Index],0),MATCH('DEAL DIRECTORY'!Y$5,Directory[#Headers],0))</f>
        <v>新交所</v>
      </c>
      <c r="Z394" s="129" t="str">
        <f>INDEX(Directory[],MATCH(tbl_deal[[#This Row],[Index]],Directory[Index],0),MATCH('DEAL DIRECTORY'!Z$5,Directory[#Headers],0))</f>
        <v/>
      </c>
      <c r="AA394" s="129" t="str">
        <f>INDEX(Directory[],MATCH(tbl_deal[[#This Row],[Index]],Directory[Index],0),MATCH('DEAL DIRECTORY'!AA$5,Directory[#Headers],0))</f>
        <v/>
      </c>
      <c r="AB394" s="129" t="str">
        <f>INDEX(Directory[],MATCH(tbl_deal[[#This Row],[Index]],Directory[Index],0),MATCH('DEAL DIRECTORY'!AB$5,Directory[#Headers],0))</f>
        <v>BISL,港分</v>
      </c>
      <c r="AC394" s="129" t="str">
        <f>INDEX(Directory[],MATCH(tbl_deal[[#This Row],[Index]],Directory[Index],0),MATCH('DEAL DIRECTORY'!AC$5,Directory[#Headers],0))</f>
        <v>--</v>
      </c>
      <c r="AD394" s="129" t="str">
        <f>INDEX(Directory[],MATCH(tbl_deal[[#This Row],[Index]],Directory[Index],0),MATCH('DEAL DIRECTORY'!AD$5,Directory[#Headers],0))</f>
        <v>--</v>
      </c>
      <c r="AE394" s="129" t="str">
        <f>INDEX(Directory[],MATCH(tbl_deal[[#This Row],[Index]],Directory[Index],0),MATCH('DEAL DIRECTORY'!AE$5,Directory[#Headers],0))</f>
        <v>--</v>
      </c>
      <c r="AF394" s="129" t="str">
        <f>INDEX(Directory[],MATCH(tbl_deal[[#This Row],[Index]],Directory[Index],0),MATCH('DEAL DIRECTORY'!AF$5,Directory[#Headers],0))</f>
        <v>N</v>
      </c>
      <c r="AG394" s="129" t="str">
        <f>INDEX(Directory[],MATCH(tbl_deal[[#This Row],[Index]],Directory[Index],0),MATCH('DEAL DIRECTORY'!AG$5,Directory[#Headers],0))</f>
        <v>阳光城集团股份有限公司</v>
      </c>
      <c r="AH394" s="129" t="str">
        <f>INDEX(Directory[],MATCH(tbl_deal[[#This Row],[Index]],Directory[Index],0),MATCH('DEAL DIRECTORY'!AH$5,Directory[#Headers],0))</f>
        <v>n/a</v>
      </c>
      <c r="AI394" s="129" t="str">
        <f>INDEX(Directory[],MATCH(tbl_deal[[#This Row],[Index]],Directory[Index],0),MATCH('DEAL DIRECTORY'!AI$5,Directory[#Headers],0))</f>
        <v>n/a</v>
      </c>
      <c r="AJ394" s="129" t="str">
        <f>INDEX(Directory[],MATCH(tbl_deal[[#This Row],[Index]],Directory[Index],0),MATCH('DEAL DIRECTORY'!AJ$5,Directory[#Headers],0))</f>
        <v>福建</v>
      </c>
      <c r="AK394" s="129" t="str">
        <f>INDEX(Directory[],MATCH(tbl_deal[[#This Row],[Index]],Directory[Index],0),MATCH('DEAL DIRECTORY'!AK$5,Directory[#Headers],0))</f>
        <v>福州市</v>
      </c>
      <c r="AL394" s="129" t="str">
        <f>INDEX(Directory[],MATCH(tbl_deal[[#This Row],[Index]],Directory[Index],0),MATCH('DEAL DIRECTORY'!AL$5,Directory[#Headers],0))</f>
        <v>--</v>
      </c>
      <c r="AM394" s="129" t="str">
        <f>INDEX(Directory[],MATCH(tbl_deal[[#This Row],[Index]],Directory[Index],0),MATCH('DEAL DIRECTORY'!AM$5,Directory[#Headers],0))</f>
        <v>--</v>
      </c>
      <c r="AN394" s="129" t="str">
        <f>INDEX(Directory[],MATCH(tbl_deal[[#This Row],[Index]],Directory[Index],0),MATCH('DEAL DIRECTORY'!AN$5,Directory[#Headers],0))</f>
        <v>--</v>
      </c>
      <c r="AO394" s="132">
        <f>IF(ISBLANK(INDEX(Directory[],MATCH(tbl_deal[[#This Row],[Index]],Directory[Index],0),MATCH('DEAL DIRECTORY'!AO$5,Directory[#Headers],0))),"--",INDEX(Directory[],MATCH(tbl_deal[[#This Row],[Index]],Directory[Index],0),MATCH('DEAL DIRECTORY'!AO$5,Directory[#Headers],0)))</f>
        <v>50000</v>
      </c>
      <c r="AP394" s="129">
        <f>INDEX(Directory[],MATCH(tbl_deal[[#This Row],[Index]],Directory[Index],0),MATCH('DEAL DIRECTORY'!AP$5,Directory[#Headers],0))</f>
        <v>4.5999999999999996</v>
      </c>
      <c r="AQ394" s="129">
        <f>INDEX(Directory[],MATCH(tbl_deal[[#This Row],[Index]],Directory[Index],0),MATCH('DEAL DIRECTORY'!AQ$5,Directory[#Headers],0))</f>
        <v>30.945</v>
      </c>
      <c r="AR394" s="129">
        <f>INDEX(Directory[],MATCH(tbl_deal[[#This Row],[Index]],Directory[Index],0),MATCH('DEAL DIRECTORY'!AR$5,Directory[#Headers],0))</f>
        <v>36.22</v>
      </c>
      <c r="AS394" s="129" t="str">
        <f>INDEX(Directory[],MATCH(tbl_deal[[#This Row],[Index]],Directory[Index],0),MATCH('DEAL DIRECTORY'!AS$5,Directory[#Headers],0))</f>
        <v>民企</v>
      </c>
      <c r="AT394" s="129" t="str">
        <f>INDEX(Directory[],MATCH(tbl_deal[[#This Row],[Index]],Directory[Index],0),MATCH('DEAL DIRECTORY'!AT$5,Directory[#Headers],0))</f>
        <v>房地产</v>
      </c>
      <c r="AU394" s="129" t="str">
        <f>INDEX(Directory[],MATCH(tbl_deal[[#This Row],[Index]],Directory[Index],0),MATCH('DEAL DIRECTORY'!AU$5,Directory[#Headers],0))</f>
        <v>--</v>
      </c>
      <c r="AV394" s="129" t="str">
        <f>INDEX(Directory[],MATCH(tbl_deal[[#This Row],[Index]],Directory[Index],0),MATCH('DEAL DIRECTORY'!AV$5,Directory[#Headers],0))</f>
        <v>担保</v>
      </c>
      <c r="AW394" s="129" t="str">
        <f>INDEX(Directory[],MATCH(tbl_deal[[#This Row],[Index]],Directory[Index],0),MATCH('DEAL DIRECTORY'!AW$5,Directory[#Headers],0))</f>
        <v>高收益</v>
      </c>
      <c r="AX394" s="129" t="str">
        <f>INDEX(Directory[],MATCH(tbl_deal[[#This Row],[Index]],Directory[Index],0),MATCH('DEAL DIRECTORY'!AX$5,Directory[#Headers],0))</f>
        <v>3-5亿</v>
      </c>
      <c r="AY394" s="133" t="str">
        <f>INDEX(Directory[],MATCH(tbl_deal[[#This Row],[Index]],Directory[Index],0),MATCH('DEAL DIRECTORY'!AY$5,Directory[#Headers],0))</f>
        <v>19年</v>
      </c>
      <c r="AZ394" s="129" t="str">
        <f>INDEX(Directory[],MATCH(tbl_deal[[#This Row],[Index]],Directory[Index],0),MATCH('DEAL DIRECTORY'!AZ$5,Directory[#Headers],0))</f>
        <v>Q1</v>
      </c>
      <c r="BA394" s="129" t="str">
        <f>INDEX(Directory[],MATCH(tbl_deal[[#This Row],[Index]],Directory[Index],0),MATCH('DEAL DIRECTORY'!BA$5,Directory[#Headers],0))</f>
        <v>03月</v>
      </c>
      <c r="BB394" s="129" t="str">
        <f>INDEX(Directory[],MATCH(tbl_deal[[#This Row],[Index]],Directory[Index],0),MATCH('DEAL DIRECTORY'!BB$5,Directory[#Headers],0))</f>
        <v>--</v>
      </c>
      <c r="BC394" s="129" t="str">
        <f>INDEX(Directory[],MATCH(tbl_deal[[#This Row],[Index]],Directory[Index],0),MATCH('DEAL DIRECTORY'!BC$5,Directory[#Headers],0))</f>
        <v>YANGO JUSTICE INTERNATIONAL LTD</v>
      </c>
      <c r="BD394" s="129" t="str">
        <f>INDEX(Directory[],MATCH(tbl_deal[[#This Row],[Index]],Directory[Index],0),MATCH('DEAL DIRECTORY'!BD$5,Directory[#Headers],0))</f>
        <v>XS1973241125</v>
      </c>
      <c r="BE394" s="137" t="str">
        <f>INDEX(Directory[],MATCH(tbl_deal[[#This Row],[Index]],Directory[Index],0),MATCH('DEAL DIRECTORY'!BE$5,Directory[#Headers],0))</f>
        <v>19年03月</v>
      </c>
      <c r="BF394" s="137" t="str">
        <f>INDEX(Directory[],MATCH(tbl_deal[[#This Row],[Index]],Directory[Index],0),MATCH('DEAL DIRECTORY'!BF$5,Directory[#Headers],0))</f>
        <v>阳光城集团</v>
      </c>
      <c r="BG394" s="137" t="str">
        <f>INDEX(Directory[],MATCH(tbl_deal[[#This Row],[Index]],Directory[Index],0),MATCH('DEAL DIRECTORY'!BG$5,Directory[#Headers],0))</f>
        <v>--/--/B-</v>
      </c>
      <c r="BH394" s="137" t="str">
        <f>INDEX(Directory[],MATCH(tbl_deal[[#This Row],[Index]],Directory[Index],0),MATCH('DEAL DIRECTORY'!BH$5,Directory[#Headers],0))</f>
        <v>高级债</v>
      </c>
      <c r="BI394" s="137" t="str">
        <f>INDEX(Directory[],MATCH(tbl_deal[[#This Row],[Index]],Directory[Index],0),MATCH('DEAL DIRECTORY'!BI$5,Directory[#Headers],0))</f>
        <v>4.6亿美元</v>
      </c>
      <c r="BJ394" s="137" t="str">
        <f>INDEX(Directory[],MATCH(tbl_deal[[#This Row],[Index]],Directory[Index],0),MATCH('DEAL DIRECTORY'!BJ$5,Directory[#Headers],0))</f>
        <v>2年</v>
      </c>
      <c r="BK394" s="137" t="str">
        <f>INDEX(Directory[],MATCH(tbl_deal[[#This Row],[Index]],Directory[Index],0),MATCH('DEAL DIRECTORY'!BK$5,Directory[#Headers],0))</f>
        <v>9.5%</v>
      </c>
      <c r="BL394" s="137" t="str">
        <f>INDEX(Directory[],MATCH(tbl_deal[[#This Row],[Index]],Directory[Index],0),MATCH('DEAL DIRECTORY'!BL$5,Directory[#Headers],0))</f>
        <v>账簿管理人</v>
      </c>
      <c r="BM394" s="129" t="str">
        <f>INDEX(Directory[],MATCH(tbl_deal[[#This Row],[Index]],Directory[Index],0),MATCH('DEAL DIRECTORY'!BM$5,Directory[#Headers],0))</f>
        <v/>
      </c>
      <c r="BN394" s="4"/>
      <c r="BO394" s="4"/>
      <c r="BP394" s="4"/>
    </row>
    <row r="395" spans="3:68" ht="20.25" customHeight="1" x14ac:dyDescent="0.25">
      <c r="C395" s="129">
        <f>Directory[[#This Row],[Index]]</f>
        <v>76</v>
      </c>
      <c r="D395" s="130">
        <f>INDEX(Directory[],MATCH(tbl_deal[[#This Row],[Index]],Directory[Index],0),MATCH('DEAL DIRECTORY'!D$5,Directory[#Headers],0))</f>
        <v>43551</v>
      </c>
      <c r="E395" s="129" t="str">
        <f>INDEX(Directory[],MATCH(tbl_deal[[#This Row],[Index]],Directory[Index],0),MATCH('DEAL DIRECTORY'!E$5,Directory[#Headers],0))</f>
        <v/>
      </c>
      <c r="F395" s="129" t="str">
        <f>INDEX(Directory[],MATCH(tbl_deal[[#This Row],[Index]],Directory[Index],0),MATCH('DEAL DIRECTORY'!F$5,Directory[#Headers],0))</f>
        <v/>
      </c>
      <c r="G395" s="129" t="str">
        <f>INDEX(Directory[],MATCH(tbl_deal[[#This Row],[Index]],Directory[Index],0),MATCH('DEAL DIRECTORY'!G$5,Directory[#Headers],0))</f>
        <v>Cavendish</v>
      </c>
      <c r="H395" s="135" t="str">
        <f>IF(tbl_deal[[#This Row],[FolderPath]]="","",HYPERLINK(tbl_deal[[#This Row],[FolderPath]],"📂"))</f>
        <v/>
      </c>
      <c r="I395" s="129" t="str">
        <f>INDEX(Directory[],MATCH(tbl_deal[[#This Row],[Index]],Directory[Index],0),MATCH('DEAL DIRECTORY'!I$5,Directory[#Headers],0))</f>
        <v>JBR</v>
      </c>
      <c r="J395" s="129" t="str">
        <f>INDEX(Directory[],MATCH(tbl_deal[[#This Row],[Index]],Directory[Index],0),MATCH('DEAL DIRECTORY'!J$5,Directory[#Headers],0))</f>
        <v>n/a</v>
      </c>
      <c r="K395" s="129" t="str">
        <f>INDEX(Directory[],MATCH(tbl_deal[[#This Row],[Index]],Directory[Index],0),MATCH('DEAL DIRECTORY'!K$5,Directory[#Headers],0))</f>
        <v>n/a</v>
      </c>
      <c r="L395" s="129">
        <f>INDEX(Directory[],MATCH(tbl_deal[[#This Row],[Index]],Directory[Index],0),MATCH('DEAL DIRECTORY'!L$5,Directory[#Headers],0))</f>
        <v>3</v>
      </c>
      <c r="M395" s="129" t="str">
        <f>INDEX(Directory[],MATCH(tbl_deal[[#This Row],[Index]],Directory[Index],0),MATCH('DEAL DIRECTORY'!M$5,Directory[#Headers],0))</f>
        <v>华夏幸福</v>
      </c>
      <c r="N395" s="129" t="str">
        <f>INDEX(Directory[],MATCH(tbl_deal[[#This Row],[Index]],Directory[Index],0),MATCH('DEAL DIRECTORY'!N$5,Directory[#Headers],0))</f>
        <v>--/--/BB+</v>
      </c>
      <c r="O395" s="129" t="str">
        <f>INDEX(Directory[],MATCH(tbl_deal[[#This Row],[Index]],Directory[Index],0),MATCH('DEAL DIRECTORY'!O$5,Directory[#Headers],0))</f>
        <v>USD</v>
      </c>
      <c r="P395" s="129">
        <f>INDEX(Directory[],MATCH(tbl_deal[[#This Row],[Index]],Directory[Index],0),MATCH('DEAL DIRECTORY'!P$5,Directory[#Headers],0))</f>
        <v>6.5</v>
      </c>
      <c r="Q395" s="129" t="str">
        <f>INDEX(Directory[],MATCH(tbl_deal[[#This Row],[Index]],Directory[Index],0),MATCH('DEAL DIRECTORY'!Q$5,Directory[#Headers],0))</f>
        <v>5</v>
      </c>
      <c r="R395" s="129" t="str">
        <f>INDEX(Directory[],MATCH(tbl_deal[[#This Row],[Index]],Directory[Index],0),MATCH('DEAL DIRECTORY'!R$5,Directory[#Headers],0))</f>
        <v>8.6%</v>
      </c>
      <c r="S395" s="129" t="str">
        <f>INDEX(Directory[],MATCH(tbl_deal[[#This Row],[Index]],Directory[Index],0),MATCH('DEAL DIRECTORY'!S$5,Directory[#Headers],0))</f>
        <v>--</v>
      </c>
      <c r="T395" s="129" t="str">
        <f>INDEX(Directory[],MATCH(tbl_deal[[#This Row],[Index]],Directory[Index],0),MATCH('DEAL DIRECTORY'!T$5,Directory[#Headers],0))</f>
        <v>n/a</v>
      </c>
      <c r="U395" s="129" t="str">
        <f>INDEX(Directory[],MATCH(tbl_deal[[#This Row],[Index]],Directory[Index],0),MATCH('DEAL DIRECTORY'!U$5,Directory[#Headers],0))</f>
        <v>--</v>
      </c>
      <c r="V395" s="131">
        <f>INDEX(Directory[],MATCH(tbl_deal[[#This Row],[Index]],Directory[Index],0),MATCH('DEAL DIRECTORY'!V$5,Directory[#Headers],0))</f>
        <v>0</v>
      </c>
      <c r="W395" s="129" t="str">
        <f>INDEX(Directory[],MATCH(tbl_deal[[#This Row],[Index]],Directory[Index],0),MATCH('DEAL DIRECTORY'!W$5,Directory[#Headers],0))</f>
        <v>担保</v>
      </c>
      <c r="X395" s="129" t="str">
        <f>INDEX(Directory[],MATCH(tbl_deal[[#This Row],[Index]],Directory[Index],0),MATCH('DEAL DIRECTORY'!X$5,Directory[#Headers],0))</f>
        <v>--</v>
      </c>
      <c r="Y395" s="129" t="str">
        <f>INDEX(Directory[],MATCH(tbl_deal[[#This Row],[Index]],Directory[Index],0),MATCH('DEAL DIRECTORY'!Y$5,Directory[#Headers],0))</f>
        <v>新交所</v>
      </c>
      <c r="Z395" s="129" t="str">
        <f>INDEX(Directory[],MATCH(tbl_deal[[#This Row],[Index]],Directory[Index],0),MATCH('DEAL DIRECTORY'!Z$5,Directory[#Headers],0))</f>
        <v/>
      </c>
      <c r="AA395" s="129" t="str">
        <f>INDEX(Directory[],MATCH(tbl_deal[[#This Row],[Index]],Directory[Index],0),MATCH('DEAL DIRECTORY'!AA$5,Directory[#Headers],0))</f>
        <v/>
      </c>
      <c r="AB395" s="129" t="str">
        <f>INDEX(Directory[],MATCH(tbl_deal[[#This Row],[Index]],Directory[Index],0),MATCH('DEAL DIRECTORY'!AB$5,Directory[#Headers],0))</f>
        <v>BISL,港分</v>
      </c>
      <c r="AC395" s="129" t="str">
        <f>INDEX(Directory[],MATCH(tbl_deal[[#This Row],[Index]],Directory[Index],0),MATCH('DEAL DIRECTORY'!AC$5,Directory[#Headers],0))</f>
        <v>--</v>
      </c>
      <c r="AD395" s="129" t="str">
        <f>INDEX(Directory[],MATCH(tbl_deal[[#This Row],[Index]],Directory[Index],0),MATCH('DEAL DIRECTORY'!AD$5,Directory[#Headers],0))</f>
        <v>--</v>
      </c>
      <c r="AE395" s="129" t="str">
        <f>INDEX(Directory[],MATCH(tbl_deal[[#This Row],[Index]],Directory[Index],0),MATCH('DEAL DIRECTORY'!AE$5,Directory[#Headers],0))</f>
        <v>--</v>
      </c>
      <c r="AF395" s="129" t="str">
        <f>INDEX(Directory[],MATCH(tbl_deal[[#This Row],[Index]],Directory[Index],0),MATCH('DEAL DIRECTORY'!AF$5,Directory[#Headers],0))</f>
        <v>N</v>
      </c>
      <c r="AG395" s="129" t="str">
        <f>INDEX(Directory[],MATCH(tbl_deal[[#This Row],[Index]],Directory[Index],0),MATCH('DEAL DIRECTORY'!AG$5,Directory[#Headers],0))</f>
        <v>华夏幸福基业股份有限公司</v>
      </c>
      <c r="AH395" s="129" t="str">
        <f>INDEX(Directory[],MATCH(tbl_deal[[#This Row],[Index]],Directory[Index],0),MATCH('DEAL DIRECTORY'!AH$5,Directory[#Headers],0))</f>
        <v>n/a</v>
      </c>
      <c r="AI395" s="129" t="str">
        <f>INDEX(Directory[],MATCH(tbl_deal[[#This Row],[Index]],Directory[Index],0),MATCH('DEAL DIRECTORY'!AI$5,Directory[#Headers],0))</f>
        <v>n/a</v>
      </c>
      <c r="AJ395" s="129" t="str">
        <f>INDEX(Directory[],MATCH(tbl_deal[[#This Row],[Index]],Directory[Index],0),MATCH('DEAL DIRECTORY'!AJ$5,Directory[#Headers],0))</f>
        <v>河北</v>
      </c>
      <c r="AK395" s="129" t="str">
        <f>INDEX(Directory[],MATCH(tbl_deal[[#This Row],[Index]],Directory[Index],0),MATCH('DEAL DIRECTORY'!AK$5,Directory[#Headers],0))</f>
        <v>廊坊市</v>
      </c>
      <c r="AL395" s="129" t="str">
        <f>INDEX(Directory[],MATCH(tbl_deal[[#This Row],[Index]],Directory[Index],0),MATCH('DEAL DIRECTORY'!AL$5,Directory[#Headers],0))</f>
        <v>--</v>
      </c>
      <c r="AM395" s="129" t="str">
        <f>INDEX(Directory[],MATCH(tbl_deal[[#This Row],[Index]],Directory[Index],0),MATCH('DEAL DIRECTORY'!AM$5,Directory[#Headers],0))</f>
        <v>--</v>
      </c>
      <c r="AN395" s="129" t="str">
        <f>INDEX(Directory[],MATCH(tbl_deal[[#This Row],[Index]],Directory[Index],0),MATCH('DEAL DIRECTORY'!AN$5,Directory[#Headers],0))</f>
        <v>--</v>
      </c>
      <c r="AO395" s="132">
        <f>IF(ISBLANK(INDEX(Directory[],MATCH(tbl_deal[[#This Row],[Index]],Directory[Index],0),MATCH('DEAL DIRECTORY'!AO$5,Directory[#Headers],0))),"--",INDEX(Directory[],MATCH(tbl_deal[[#This Row],[Index]],Directory[Index],0),MATCH('DEAL DIRECTORY'!AO$5,Directory[#Headers],0)))</f>
        <v>250000</v>
      </c>
      <c r="AP395" s="129">
        <f>INDEX(Directory[],MATCH(tbl_deal[[#This Row],[Index]],Directory[Index],0),MATCH('DEAL DIRECTORY'!AP$5,Directory[#Headers],0))</f>
        <v>6.5</v>
      </c>
      <c r="AQ395" s="129">
        <f>INDEX(Directory[],MATCH(tbl_deal[[#This Row],[Index]],Directory[Index],0),MATCH('DEAL DIRECTORY'!AQ$5,Directory[#Headers],0))</f>
        <v>43.725999999999999</v>
      </c>
      <c r="AR395" s="129">
        <f>INDEX(Directory[],MATCH(tbl_deal[[#This Row],[Index]],Directory[Index],0),MATCH('DEAL DIRECTORY'!AR$5,Directory[#Headers],0))</f>
        <v>51.180999999999997</v>
      </c>
      <c r="AS395" s="129" t="str">
        <f>INDEX(Directory[],MATCH(tbl_deal[[#This Row],[Index]],Directory[Index],0),MATCH('DEAL DIRECTORY'!AS$5,Directory[#Headers],0))</f>
        <v>民企</v>
      </c>
      <c r="AT395" s="129" t="str">
        <f>INDEX(Directory[],MATCH(tbl_deal[[#This Row],[Index]],Directory[Index],0),MATCH('DEAL DIRECTORY'!AT$5,Directory[#Headers],0))</f>
        <v>房地产</v>
      </c>
      <c r="AU395" s="129" t="str">
        <f>INDEX(Directory[],MATCH(tbl_deal[[#This Row],[Index]],Directory[Index],0),MATCH('DEAL DIRECTORY'!AU$5,Directory[#Headers],0))</f>
        <v>--</v>
      </c>
      <c r="AV395" s="129" t="str">
        <f>INDEX(Directory[],MATCH(tbl_deal[[#This Row],[Index]],Directory[Index],0),MATCH('DEAL DIRECTORY'!AV$5,Directory[#Headers],0))</f>
        <v>担保</v>
      </c>
      <c r="AW395" s="129" t="str">
        <f>INDEX(Directory[],MATCH(tbl_deal[[#This Row],[Index]],Directory[Index],0),MATCH('DEAL DIRECTORY'!AW$5,Directory[#Headers],0))</f>
        <v>高收益</v>
      </c>
      <c r="AX395" s="129" t="str">
        <f>INDEX(Directory[],MATCH(tbl_deal[[#This Row],[Index]],Directory[Index],0),MATCH('DEAL DIRECTORY'!AX$5,Directory[#Headers],0))</f>
        <v>&gt;5亿</v>
      </c>
      <c r="AY395" s="133" t="str">
        <f>INDEX(Directory[],MATCH(tbl_deal[[#This Row],[Index]],Directory[Index],0),MATCH('DEAL DIRECTORY'!AY$5,Directory[#Headers],0))</f>
        <v>19年</v>
      </c>
      <c r="AZ395" s="129" t="str">
        <f>INDEX(Directory[],MATCH(tbl_deal[[#This Row],[Index]],Directory[Index],0),MATCH('DEAL DIRECTORY'!AZ$5,Directory[#Headers],0))</f>
        <v>Q1</v>
      </c>
      <c r="BA395" s="129" t="str">
        <f>INDEX(Directory[],MATCH(tbl_deal[[#This Row],[Index]],Directory[Index],0),MATCH('DEAL DIRECTORY'!BA$5,Directory[#Headers],0))</f>
        <v>03月</v>
      </c>
      <c r="BB395" s="129" t="str">
        <f>INDEX(Directory[],MATCH(tbl_deal[[#This Row],[Index]],Directory[Index],0),MATCH('DEAL DIRECTORY'!BB$5,Directory[#Headers],0))</f>
        <v>--</v>
      </c>
      <c r="BC395" s="129" t="str">
        <f>INDEX(Directory[],MATCH(tbl_deal[[#This Row],[Index]],Directory[Index],0),MATCH('DEAL DIRECTORY'!BC$5,Directory[#Headers],0))</f>
        <v>CFLD CAYMAN INVESTMENT LTD</v>
      </c>
      <c r="BD395" s="129" t="str">
        <f>INDEX(Directory[],MATCH(tbl_deal[[#This Row],[Index]],Directory[Index],0),MATCH('DEAL DIRECTORY'!BD$5,Directory[#Headers],0))</f>
        <v>XS1972092248</v>
      </c>
      <c r="BE395" s="137" t="str">
        <f>INDEX(Directory[],MATCH(tbl_deal[[#This Row],[Index]],Directory[Index],0),MATCH('DEAL DIRECTORY'!BE$5,Directory[#Headers],0))</f>
        <v>19年03月</v>
      </c>
      <c r="BF395" s="137" t="str">
        <f>INDEX(Directory[],MATCH(tbl_deal[[#This Row],[Index]],Directory[Index],0),MATCH('DEAL DIRECTORY'!BF$5,Directory[#Headers],0))</f>
        <v>华夏幸福</v>
      </c>
      <c r="BG395" s="137" t="str">
        <f>INDEX(Directory[],MATCH(tbl_deal[[#This Row],[Index]],Directory[Index],0),MATCH('DEAL DIRECTORY'!BG$5,Directory[#Headers],0))</f>
        <v>--/--/BB+</v>
      </c>
      <c r="BH395" s="137" t="str">
        <f>INDEX(Directory[],MATCH(tbl_deal[[#This Row],[Index]],Directory[Index],0),MATCH('DEAL DIRECTORY'!BH$5,Directory[#Headers],0))</f>
        <v>高级债</v>
      </c>
      <c r="BI395" s="137" t="str">
        <f>INDEX(Directory[],MATCH(tbl_deal[[#This Row],[Index]],Directory[Index],0),MATCH('DEAL DIRECTORY'!BI$5,Directory[#Headers],0))</f>
        <v>6.5亿美元</v>
      </c>
      <c r="BJ395" s="137" t="str">
        <f>INDEX(Directory[],MATCH(tbl_deal[[#This Row],[Index]],Directory[Index],0),MATCH('DEAL DIRECTORY'!BJ$5,Directory[#Headers],0))</f>
        <v>5年</v>
      </c>
      <c r="BK395" s="137" t="str">
        <f>INDEX(Directory[],MATCH(tbl_deal[[#This Row],[Index]],Directory[Index],0),MATCH('DEAL DIRECTORY'!BK$5,Directory[#Headers],0))</f>
        <v>8.6%</v>
      </c>
      <c r="BL395" s="137" t="str">
        <f>INDEX(Directory[],MATCH(tbl_deal[[#This Row],[Index]],Directory[Index],0),MATCH('DEAL DIRECTORY'!BL$5,Directory[#Headers],0))</f>
        <v>账簿管理人</v>
      </c>
      <c r="BM395" s="129" t="str">
        <f>INDEX(Directory[],MATCH(tbl_deal[[#This Row],[Index]],Directory[Index],0),MATCH('DEAL DIRECTORY'!BM$5,Directory[#Headers],0))</f>
        <v/>
      </c>
      <c r="BN395" s="4"/>
      <c r="BO395" s="4"/>
      <c r="BP395" s="4"/>
    </row>
    <row r="396" spans="3:68" ht="20.25" customHeight="1" x14ac:dyDescent="0.25">
      <c r="C396" s="129">
        <f>Directory[[#This Row],[Index]]</f>
        <v>75</v>
      </c>
      <c r="D396" s="130">
        <f>INDEX(Directory[],MATCH(tbl_deal[[#This Row],[Index]],Directory[Index],0),MATCH('DEAL DIRECTORY'!D$5,Directory[#Headers],0))</f>
        <v>43551</v>
      </c>
      <c r="E396" s="129" t="str">
        <f>INDEX(Directory[],MATCH(tbl_deal[[#This Row],[Index]],Directory[Index],0),MATCH('DEAL DIRECTORY'!E$5,Directory[#Headers],0))</f>
        <v/>
      </c>
      <c r="F396" s="129" t="str">
        <f>INDEX(Directory[],MATCH(tbl_deal[[#This Row],[Index]],Directory[Index],0),MATCH('DEAL DIRECTORY'!F$5,Directory[#Headers],0))</f>
        <v/>
      </c>
      <c r="G396" s="129" t="str">
        <f>INDEX(Directory[],MATCH(tbl_deal[[#This Row],[Index]],Directory[Index],0),MATCH('DEAL DIRECTORY'!G$5,Directory[#Headers],0))</f>
        <v>Cavendish</v>
      </c>
      <c r="H396" s="135" t="str">
        <f>IF(tbl_deal[[#This Row],[FolderPath]]="","",HYPERLINK(tbl_deal[[#This Row],[FolderPath]],"📂"))</f>
        <v/>
      </c>
      <c r="I396" s="129" t="str">
        <f>INDEX(Directory[],MATCH(tbl_deal[[#This Row],[Index]],Directory[Index],0),MATCH('DEAL DIRECTORY'!I$5,Directory[#Headers],0))</f>
        <v>JBR</v>
      </c>
      <c r="J396" s="129" t="str">
        <f>INDEX(Directory[],MATCH(tbl_deal[[#This Row],[Index]],Directory[Index],0),MATCH('DEAL DIRECTORY'!J$5,Directory[#Headers],0))</f>
        <v>n/a</v>
      </c>
      <c r="K396" s="129" t="str">
        <f>INDEX(Directory[],MATCH(tbl_deal[[#This Row],[Index]],Directory[Index],0),MATCH('DEAL DIRECTORY'!K$5,Directory[#Headers],0))</f>
        <v>n/a</v>
      </c>
      <c r="L396" s="129">
        <f>INDEX(Directory[],MATCH(tbl_deal[[#This Row],[Index]],Directory[Index],0),MATCH('DEAL DIRECTORY'!L$5,Directory[#Headers],0))</f>
        <v>3</v>
      </c>
      <c r="M396" s="129" t="str">
        <f>INDEX(Directory[],MATCH(tbl_deal[[#This Row],[Index]],Directory[Index],0),MATCH('DEAL DIRECTORY'!M$5,Directory[#Headers],0))</f>
        <v>华夏幸福</v>
      </c>
      <c r="N396" s="129" t="str">
        <f>INDEX(Directory[],MATCH(tbl_deal[[#This Row],[Index]],Directory[Index],0),MATCH('DEAL DIRECTORY'!N$5,Directory[#Headers],0))</f>
        <v>--/--/BB+</v>
      </c>
      <c r="O396" s="129" t="str">
        <f>INDEX(Directory[],MATCH(tbl_deal[[#This Row],[Index]],Directory[Index],0),MATCH('DEAL DIRECTORY'!O$5,Directory[#Headers],0))</f>
        <v>USD</v>
      </c>
      <c r="P396" s="129">
        <f>INDEX(Directory[],MATCH(tbl_deal[[#This Row],[Index]],Directory[Index],0),MATCH('DEAL DIRECTORY'!P$5,Directory[#Headers],0))</f>
        <v>3.5</v>
      </c>
      <c r="Q396" s="129" t="str">
        <f>INDEX(Directory[],MATCH(tbl_deal[[#This Row],[Index]],Directory[Index],0),MATCH('DEAL DIRECTORY'!Q$5,Directory[#Headers],0))</f>
        <v>3</v>
      </c>
      <c r="R396" s="129" t="str">
        <f>INDEX(Directory[],MATCH(tbl_deal[[#This Row],[Index]],Directory[Index],0),MATCH('DEAL DIRECTORY'!R$5,Directory[#Headers],0))</f>
        <v>7.125%</v>
      </c>
      <c r="S396" s="129" t="str">
        <f>INDEX(Directory[],MATCH(tbl_deal[[#This Row],[Index]],Directory[Index],0),MATCH('DEAL DIRECTORY'!S$5,Directory[#Headers],0))</f>
        <v>--</v>
      </c>
      <c r="T396" s="129" t="str">
        <f>INDEX(Directory[],MATCH(tbl_deal[[#This Row],[Index]],Directory[Index],0),MATCH('DEAL DIRECTORY'!T$5,Directory[#Headers],0))</f>
        <v>n/a</v>
      </c>
      <c r="U396" s="129" t="str">
        <f>INDEX(Directory[],MATCH(tbl_deal[[#This Row],[Index]],Directory[Index],0),MATCH('DEAL DIRECTORY'!U$5,Directory[#Headers],0))</f>
        <v>--</v>
      </c>
      <c r="V396" s="131">
        <f>INDEX(Directory[],MATCH(tbl_deal[[#This Row],[Index]],Directory[Index],0),MATCH('DEAL DIRECTORY'!V$5,Directory[#Headers],0))</f>
        <v>0</v>
      </c>
      <c r="W396" s="129" t="str">
        <f>INDEX(Directory[],MATCH(tbl_deal[[#This Row],[Index]],Directory[Index],0),MATCH('DEAL DIRECTORY'!W$5,Directory[#Headers],0))</f>
        <v>担保</v>
      </c>
      <c r="X396" s="129" t="str">
        <f>INDEX(Directory[],MATCH(tbl_deal[[#This Row],[Index]],Directory[Index],0),MATCH('DEAL DIRECTORY'!X$5,Directory[#Headers],0))</f>
        <v>--</v>
      </c>
      <c r="Y396" s="129" t="str">
        <f>INDEX(Directory[],MATCH(tbl_deal[[#This Row],[Index]],Directory[Index],0),MATCH('DEAL DIRECTORY'!Y$5,Directory[#Headers],0))</f>
        <v>新交所</v>
      </c>
      <c r="Z396" s="129" t="str">
        <f>INDEX(Directory[],MATCH(tbl_deal[[#This Row],[Index]],Directory[Index],0),MATCH('DEAL DIRECTORY'!Z$5,Directory[#Headers],0))</f>
        <v/>
      </c>
      <c r="AA396" s="129" t="str">
        <f>INDEX(Directory[],MATCH(tbl_deal[[#This Row],[Index]],Directory[Index],0),MATCH('DEAL DIRECTORY'!AA$5,Directory[#Headers],0))</f>
        <v/>
      </c>
      <c r="AB396" s="129" t="str">
        <f>INDEX(Directory[],MATCH(tbl_deal[[#This Row],[Index]],Directory[Index],0),MATCH('DEAL DIRECTORY'!AB$5,Directory[#Headers],0))</f>
        <v>BISL,港分</v>
      </c>
      <c r="AC396" s="129" t="str">
        <f>INDEX(Directory[],MATCH(tbl_deal[[#This Row],[Index]],Directory[Index],0),MATCH('DEAL DIRECTORY'!AC$5,Directory[#Headers],0))</f>
        <v>--</v>
      </c>
      <c r="AD396" s="129" t="str">
        <f>INDEX(Directory[],MATCH(tbl_deal[[#This Row],[Index]],Directory[Index],0),MATCH('DEAL DIRECTORY'!AD$5,Directory[#Headers],0))</f>
        <v>--</v>
      </c>
      <c r="AE396" s="129" t="str">
        <f>INDEX(Directory[],MATCH(tbl_deal[[#This Row],[Index]],Directory[Index],0),MATCH('DEAL DIRECTORY'!AE$5,Directory[#Headers],0))</f>
        <v>--</v>
      </c>
      <c r="AF396" s="129" t="str">
        <f>INDEX(Directory[],MATCH(tbl_deal[[#This Row],[Index]],Directory[Index],0),MATCH('DEAL DIRECTORY'!AF$5,Directory[#Headers],0))</f>
        <v>N</v>
      </c>
      <c r="AG396" s="129" t="str">
        <f>INDEX(Directory[],MATCH(tbl_deal[[#This Row],[Index]],Directory[Index],0),MATCH('DEAL DIRECTORY'!AG$5,Directory[#Headers],0))</f>
        <v>华夏幸福基业股份有限公司</v>
      </c>
      <c r="AH396" s="129" t="str">
        <f>INDEX(Directory[],MATCH(tbl_deal[[#This Row],[Index]],Directory[Index],0),MATCH('DEAL DIRECTORY'!AH$5,Directory[#Headers],0))</f>
        <v>n/a</v>
      </c>
      <c r="AI396" s="129" t="str">
        <f>INDEX(Directory[],MATCH(tbl_deal[[#This Row],[Index]],Directory[Index],0),MATCH('DEAL DIRECTORY'!AI$5,Directory[#Headers],0))</f>
        <v>n/a</v>
      </c>
      <c r="AJ396" s="129" t="str">
        <f>INDEX(Directory[],MATCH(tbl_deal[[#This Row],[Index]],Directory[Index],0),MATCH('DEAL DIRECTORY'!AJ$5,Directory[#Headers],0))</f>
        <v>河北</v>
      </c>
      <c r="AK396" s="129" t="str">
        <f>INDEX(Directory[],MATCH(tbl_deal[[#This Row],[Index]],Directory[Index],0),MATCH('DEAL DIRECTORY'!AK$5,Directory[#Headers],0))</f>
        <v>廊坊市</v>
      </c>
      <c r="AL396" s="129" t="str">
        <f>INDEX(Directory[],MATCH(tbl_deal[[#This Row],[Index]],Directory[Index],0),MATCH('DEAL DIRECTORY'!AL$5,Directory[#Headers],0))</f>
        <v>--</v>
      </c>
      <c r="AM396" s="129" t="str">
        <f>INDEX(Directory[],MATCH(tbl_deal[[#This Row],[Index]],Directory[Index],0),MATCH('DEAL DIRECTORY'!AM$5,Directory[#Headers],0))</f>
        <v>--</v>
      </c>
      <c r="AN396" s="129" t="str">
        <f>INDEX(Directory[],MATCH(tbl_deal[[#This Row],[Index]],Directory[Index],0),MATCH('DEAL DIRECTORY'!AN$5,Directory[#Headers],0))</f>
        <v>--</v>
      </c>
      <c r="AO396" s="132">
        <f>IF(ISBLANK(INDEX(Directory[],MATCH(tbl_deal[[#This Row],[Index]],Directory[Index],0),MATCH('DEAL DIRECTORY'!AO$5,Directory[#Headers],0))),"--",INDEX(Directory[],MATCH(tbl_deal[[#This Row],[Index]],Directory[Index],0),MATCH('DEAL DIRECTORY'!AO$5,Directory[#Headers],0)))</f>
        <v>250000</v>
      </c>
      <c r="AP396" s="129">
        <f>INDEX(Directory[],MATCH(tbl_deal[[#This Row],[Index]],Directory[Index],0),MATCH('DEAL DIRECTORY'!AP$5,Directory[#Headers],0))</f>
        <v>3.5</v>
      </c>
      <c r="AQ396" s="129">
        <f>INDEX(Directory[],MATCH(tbl_deal[[#This Row],[Index]],Directory[Index],0),MATCH('DEAL DIRECTORY'!AQ$5,Directory[#Headers],0))</f>
        <v>23.545000000000002</v>
      </c>
      <c r="AR396" s="129">
        <f>INDEX(Directory[],MATCH(tbl_deal[[#This Row],[Index]],Directory[Index],0),MATCH('DEAL DIRECTORY'!AR$5,Directory[#Headers],0))</f>
        <v>27.559000000000001</v>
      </c>
      <c r="AS396" s="129" t="str">
        <f>INDEX(Directory[],MATCH(tbl_deal[[#This Row],[Index]],Directory[Index],0),MATCH('DEAL DIRECTORY'!AS$5,Directory[#Headers],0))</f>
        <v>民企</v>
      </c>
      <c r="AT396" s="129" t="str">
        <f>INDEX(Directory[],MATCH(tbl_deal[[#This Row],[Index]],Directory[Index],0),MATCH('DEAL DIRECTORY'!AT$5,Directory[#Headers],0))</f>
        <v>房地产</v>
      </c>
      <c r="AU396" s="129" t="str">
        <f>INDEX(Directory[],MATCH(tbl_deal[[#This Row],[Index]],Directory[Index],0),MATCH('DEAL DIRECTORY'!AU$5,Directory[#Headers],0))</f>
        <v>--</v>
      </c>
      <c r="AV396" s="129" t="str">
        <f>INDEX(Directory[],MATCH(tbl_deal[[#This Row],[Index]],Directory[Index],0),MATCH('DEAL DIRECTORY'!AV$5,Directory[#Headers],0))</f>
        <v>担保</v>
      </c>
      <c r="AW396" s="129" t="str">
        <f>INDEX(Directory[],MATCH(tbl_deal[[#This Row],[Index]],Directory[Index],0),MATCH('DEAL DIRECTORY'!AW$5,Directory[#Headers],0))</f>
        <v>高收益</v>
      </c>
      <c r="AX396" s="129" t="str">
        <f>INDEX(Directory[],MATCH(tbl_deal[[#This Row],[Index]],Directory[Index],0),MATCH('DEAL DIRECTORY'!AX$5,Directory[#Headers],0))</f>
        <v>3-5亿</v>
      </c>
      <c r="AY396" s="133" t="str">
        <f>INDEX(Directory[],MATCH(tbl_deal[[#This Row],[Index]],Directory[Index],0),MATCH('DEAL DIRECTORY'!AY$5,Directory[#Headers],0))</f>
        <v>19年</v>
      </c>
      <c r="AZ396" s="129" t="str">
        <f>INDEX(Directory[],MATCH(tbl_deal[[#This Row],[Index]],Directory[Index],0),MATCH('DEAL DIRECTORY'!AZ$5,Directory[#Headers],0))</f>
        <v>Q1</v>
      </c>
      <c r="BA396" s="129" t="str">
        <f>INDEX(Directory[],MATCH(tbl_deal[[#This Row],[Index]],Directory[Index],0),MATCH('DEAL DIRECTORY'!BA$5,Directory[#Headers],0))</f>
        <v>03月</v>
      </c>
      <c r="BB396" s="129" t="str">
        <f>INDEX(Directory[],MATCH(tbl_deal[[#This Row],[Index]],Directory[Index],0),MATCH('DEAL DIRECTORY'!BB$5,Directory[#Headers],0))</f>
        <v>--</v>
      </c>
      <c r="BC396" s="129" t="str">
        <f>INDEX(Directory[],MATCH(tbl_deal[[#This Row],[Index]],Directory[Index],0),MATCH('DEAL DIRECTORY'!BC$5,Directory[#Headers],0))</f>
        <v>CFLD CAYMAN INVESTMENT LTD</v>
      </c>
      <c r="BD396" s="129" t="str">
        <f>INDEX(Directory[],MATCH(tbl_deal[[#This Row],[Index]],Directory[Index],0),MATCH('DEAL DIRECTORY'!BD$5,Directory[#Headers],0))</f>
        <v>XS1972090119</v>
      </c>
      <c r="BE396" s="137" t="str">
        <f>INDEX(Directory[],MATCH(tbl_deal[[#This Row],[Index]],Directory[Index],0),MATCH('DEAL DIRECTORY'!BE$5,Directory[#Headers],0))</f>
        <v>19年03月</v>
      </c>
      <c r="BF396" s="137" t="str">
        <f>INDEX(Directory[],MATCH(tbl_deal[[#This Row],[Index]],Directory[Index],0),MATCH('DEAL DIRECTORY'!BF$5,Directory[#Headers],0))</f>
        <v>华夏幸福</v>
      </c>
      <c r="BG396" s="137" t="str">
        <f>INDEX(Directory[],MATCH(tbl_deal[[#This Row],[Index]],Directory[Index],0),MATCH('DEAL DIRECTORY'!BG$5,Directory[#Headers],0))</f>
        <v>--/--/BB+</v>
      </c>
      <c r="BH396" s="137" t="str">
        <f>INDEX(Directory[],MATCH(tbl_deal[[#This Row],[Index]],Directory[Index],0),MATCH('DEAL DIRECTORY'!BH$5,Directory[#Headers],0))</f>
        <v>高级债</v>
      </c>
      <c r="BI396" s="137" t="str">
        <f>INDEX(Directory[],MATCH(tbl_deal[[#This Row],[Index]],Directory[Index],0),MATCH('DEAL DIRECTORY'!BI$5,Directory[#Headers],0))</f>
        <v>3.5亿美元</v>
      </c>
      <c r="BJ396" s="137" t="str">
        <f>INDEX(Directory[],MATCH(tbl_deal[[#This Row],[Index]],Directory[Index],0),MATCH('DEAL DIRECTORY'!BJ$5,Directory[#Headers],0))</f>
        <v>3年</v>
      </c>
      <c r="BK396" s="137" t="str">
        <f>INDEX(Directory[],MATCH(tbl_deal[[#This Row],[Index]],Directory[Index],0),MATCH('DEAL DIRECTORY'!BK$5,Directory[#Headers],0))</f>
        <v>7.125%</v>
      </c>
      <c r="BL396" s="137" t="str">
        <f>INDEX(Directory[],MATCH(tbl_deal[[#This Row],[Index]],Directory[Index],0),MATCH('DEAL DIRECTORY'!BL$5,Directory[#Headers],0))</f>
        <v>账簿管理人</v>
      </c>
      <c r="BM396" s="129" t="str">
        <f>INDEX(Directory[],MATCH(tbl_deal[[#This Row],[Index]],Directory[Index],0),MATCH('DEAL DIRECTORY'!BM$5,Directory[#Headers],0))</f>
        <v/>
      </c>
      <c r="BN396" s="4"/>
      <c r="BO396" s="4"/>
      <c r="BP396" s="4"/>
    </row>
    <row r="397" spans="3:68" ht="20.25" customHeight="1" x14ac:dyDescent="0.25">
      <c r="C397" s="129">
        <f>Directory[[#This Row],[Index]]</f>
        <v>74</v>
      </c>
      <c r="D397" s="130">
        <f>INDEX(Directory[],MATCH(tbl_deal[[#This Row],[Index]],Directory[Index],0),MATCH('DEAL DIRECTORY'!D$5,Directory[#Headers],0))</f>
        <v>43538</v>
      </c>
      <c r="E397" s="129" t="str">
        <f>INDEX(Directory[],MATCH(tbl_deal[[#This Row],[Index]],Directory[Index],0),MATCH('DEAL DIRECTORY'!E$5,Directory[#Headers],0))</f>
        <v/>
      </c>
      <c r="F397" s="129" t="str">
        <f>INDEX(Directory[],MATCH(tbl_deal[[#This Row],[Index]],Directory[Index],0),MATCH('DEAL DIRECTORY'!F$5,Directory[#Headers],0))</f>
        <v/>
      </c>
      <c r="G397" s="129" t="str">
        <f>INDEX(Directory[],MATCH(tbl_deal[[#This Row],[Index]],Directory[Index],0),MATCH('DEAL DIRECTORY'!G$5,Directory[#Headers],0))</f>
        <v>Coral III</v>
      </c>
      <c r="H397" s="135" t="str">
        <f>IF(tbl_deal[[#This Row],[FolderPath]]="","",HYPERLINK(tbl_deal[[#This Row],[FolderPath]],"📂"))</f>
        <v/>
      </c>
      <c r="I397" s="129" t="str">
        <f>INDEX(Directory[],MATCH(tbl_deal[[#This Row],[Index]],Directory[Index],0),MATCH('DEAL DIRECTORY'!I$5,Directory[#Headers],0))</f>
        <v>JBR</v>
      </c>
      <c r="J397" s="129" t="str">
        <f>INDEX(Directory[],MATCH(tbl_deal[[#This Row],[Index]],Directory[Index],0),MATCH('DEAL DIRECTORY'!J$5,Directory[#Headers],0))</f>
        <v>n/a</v>
      </c>
      <c r="K397" s="129" t="str">
        <f>INDEX(Directory[],MATCH(tbl_deal[[#This Row],[Index]],Directory[Index],0),MATCH('DEAL DIRECTORY'!K$5,Directory[#Headers],0))</f>
        <v>n/a</v>
      </c>
      <c r="L397" s="129">
        <f>INDEX(Directory[],MATCH(tbl_deal[[#This Row],[Index]],Directory[Index],0),MATCH('DEAL DIRECTORY'!L$5,Directory[#Headers],0))</f>
        <v>4</v>
      </c>
      <c r="M397" s="129" t="str">
        <f>INDEX(Directory[],MATCH(tbl_deal[[#This Row],[Index]],Directory[Index],0),MATCH('DEAL DIRECTORY'!M$5,Directory[#Headers],0))</f>
        <v>交银港分</v>
      </c>
      <c r="N397" s="129" t="str">
        <f>INDEX(Directory[],MATCH(tbl_deal[[#This Row],[Index]],Directory[Index],0),MATCH('DEAL DIRECTORY'!N$5,Directory[#Headers],0))</f>
        <v>A2/--/--</v>
      </c>
      <c r="O397" s="129" t="str">
        <f>INDEX(Directory[],MATCH(tbl_deal[[#This Row],[Index]],Directory[Index],0),MATCH('DEAL DIRECTORY'!O$5,Directory[#Headers],0))</f>
        <v>USD</v>
      </c>
      <c r="P397" s="129">
        <f>INDEX(Directory[],MATCH(tbl_deal[[#This Row],[Index]],Directory[Index],0),MATCH('DEAL DIRECTORY'!P$5,Directory[#Headers],0))</f>
        <v>8</v>
      </c>
      <c r="Q397" s="129" t="str">
        <f>INDEX(Directory[],MATCH(tbl_deal[[#This Row],[Index]],Directory[Index],0),MATCH('DEAL DIRECTORY'!Q$5,Directory[#Headers],0))</f>
        <v>3</v>
      </c>
      <c r="R397" s="129" t="str">
        <f>INDEX(Directory[],MATCH(tbl_deal[[#This Row],[Index]],Directory[Index],0),MATCH('DEAL DIRECTORY'!R$5,Directory[#Headers],0))</f>
        <v>3mL+78</v>
      </c>
      <c r="S397" s="129" t="str">
        <f>INDEX(Directory[],MATCH(tbl_deal[[#This Row],[Index]],Directory[Index],0),MATCH('DEAL DIRECTORY'!S$5,Directory[#Headers],0))</f>
        <v>--</v>
      </c>
      <c r="T397" s="129" t="str">
        <f>INDEX(Directory[],MATCH(tbl_deal[[#This Row],[Index]],Directory[Index],0),MATCH('DEAL DIRECTORY'!T$5,Directory[#Headers],0))</f>
        <v>n/a</v>
      </c>
      <c r="U397" s="129" t="str">
        <f>INDEX(Directory[],MATCH(tbl_deal[[#This Row],[Index]],Directory[Index],0),MATCH('DEAL DIRECTORY'!U$5,Directory[#Headers],0))</f>
        <v>--</v>
      </c>
      <c r="V397" s="131">
        <f>INDEX(Directory[],MATCH(tbl_deal[[#This Row],[Index]],Directory[Index],0),MATCH('DEAL DIRECTORY'!V$5,Directory[#Headers],0))</f>
        <v>0</v>
      </c>
      <c r="W397" s="129" t="str">
        <f>INDEX(Directory[],MATCH(tbl_deal[[#This Row],[Index]],Directory[Index],0),MATCH('DEAL DIRECTORY'!W$5,Directory[#Headers],0))</f>
        <v>直发</v>
      </c>
      <c r="X397" s="129" t="str">
        <f>INDEX(Directory[],MATCH(tbl_deal[[#This Row],[Index]],Directory[Index],0),MATCH('DEAL DIRECTORY'!X$5,Directory[#Headers],0))</f>
        <v>浮息债券</v>
      </c>
      <c r="Y397" s="129" t="str">
        <f>INDEX(Directory[],MATCH(tbl_deal[[#This Row],[Index]],Directory[Index],0),MATCH('DEAL DIRECTORY'!Y$5,Directory[#Headers],0))</f>
        <v>港交所</v>
      </c>
      <c r="Z397" s="129" t="str">
        <f>INDEX(Directory[],MATCH(tbl_deal[[#This Row],[Index]],Directory[Index],0),MATCH('DEAL DIRECTORY'!Z$5,Directory[#Headers],0))</f>
        <v>浮息</v>
      </c>
      <c r="AA397" s="129" t="str">
        <f>INDEX(Directory[],MATCH(tbl_deal[[#This Row],[Index]],Directory[Index],0),MATCH('DEAL DIRECTORY'!AA$5,Directory[#Headers],0))</f>
        <v/>
      </c>
      <c r="AB397" s="129" t="str">
        <f>INDEX(Directory[],MATCH(tbl_deal[[#This Row],[Index]],Directory[Index],0),MATCH('DEAL DIRECTORY'!AB$5,Directory[#Headers],0))</f>
        <v>BISL,港分</v>
      </c>
      <c r="AC397" s="129" t="str">
        <f>INDEX(Directory[],MATCH(tbl_deal[[#This Row],[Index]],Directory[Index],0),MATCH('DEAL DIRECTORY'!AC$5,Directory[#Headers],0))</f>
        <v>--</v>
      </c>
      <c r="AD397" s="129" t="str">
        <f>INDEX(Directory[],MATCH(tbl_deal[[#This Row],[Index]],Directory[Index],0),MATCH('DEAL DIRECTORY'!AD$5,Directory[#Headers],0))</f>
        <v>--</v>
      </c>
      <c r="AE397" s="129" t="str">
        <f>INDEX(Directory[],MATCH(tbl_deal[[#This Row],[Index]],Directory[Index],0),MATCH('DEAL DIRECTORY'!AE$5,Directory[#Headers],0))</f>
        <v>--</v>
      </c>
      <c r="AF397" s="129" t="str">
        <f>INDEX(Directory[],MATCH(tbl_deal[[#This Row],[Index]],Directory[Index],0),MATCH('DEAL DIRECTORY'!AF$5,Directory[#Headers],0))</f>
        <v>N</v>
      </c>
      <c r="AG397" s="129" t="str">
        <f>INDEX(Directory[],MATCH(tbl_deal[[#This Row],[Index]],Directory[Index],0),MATCH('DEAL DIRECTORY'!AG$5,Directory[#Headers],0))</f>
        <v>交通银行股份有限公司</v>
      </c>
      <c r="AH397" s="129" t="str">
        <f>INDEX(Directory[],MATCH(tbl_deal[[#This Row],[Index]],Directory[Index],0),MATCH('DEAL DIRECTORY'!AH$5,Directory[#Headers],0))</f>
        <v>n/a</v>
      </c>
      <c r="AI397" s="129" t="str">
        <f>INDEX(Directory[],MATCH(tbl_deal[[#This Row],[Index]],Directory[Index],0),MATCH('DEAL DIRECTORY'!AI$5,Directory[#Headers],0))</f>
        <v>n/a</v>
      </c>
      <c r="AJ397" s="129" t="str">
        <f>INDEX(Directory[],MATCH(tbl_deal[[#This Row],[Index]],Directory[Index],0),MATCH('DEAL DIRECTORY'!AJ$5,Directory[#Headers],0))</f>
        <v>上海</v>
      </c>
      <c r="AK397" s="129" t="str">
        <f>INDEX(Directory[],MATCH(tbl_deal[[#This Row],[Index]],Directory[Index],0),MATCH('DEAL DIRECTORY'!AK$5,Directory[#Headers],0))</f>
        <v>--</v>
      </c>
      <c r="AL397" s="129" t="str">
        <f>INDEX(Directory[],MATCH(tbl_deal[[#This Row],[Index]],Directory[Index],0),MATCH('DEAL DIRECTORY'!AL$5,Directory[#Headers],0))</f>
        <v>--</v>
      </c>
      <c r="AM397" s="129" t="str">
        <f>INDEX(Directory[],MATCH(tbl_deal[[#This Row],[Index]],Directory[Index],0),MATCH('DEAL DIRECTORY'!AM$5,Directory[#Headers],0))</f>
        <v>--</v>
      </c>
      <c r="AN397" s="129" t="str">
        <f>INDEX(Directory[],MATCH(tbl_deal[[#This Row],[Index]],Directory[Index],0),MATCH('DEAL DIRECTORY'!AN$5,Directory[#Headers],0))</f>
        <v>--</v>
      </c>
      <c r="AO397" s="132">
        <f>IF(ISBLANK(INDEX(Directory[],MATCH(tbl_deal[[#This Row],[Index]],Directory[Index],0),MATCH('DEAL DIRECTORY'!AO$5,Directory[#Headers],0))),"--",INDEX(Directory[],MATCH(tbl_deal[[#This Row],[Index]],Directory[Index],0),MATCH('DEAL DIRECTORY'!AO$5,Directory[#Headers],0)))</f>
        <v>40000</v>
      </c>
      <c r="AP397" s="129">
        <f>INDEX(Directory[],MATCH(tbl_deal[[#This Row],[Index]],Directory[Index],0),MATCH('DEAL DIRECTORY'!AP$5,Directory[#Headers],0))</f>
        <v>8</v>
      </c>
      <c r="AQ397" s="129">
        <f>INDEX(Directory[],MATCH(tbl_deal[[#This Row],[Index]],Directory[Index],0),MATCH('DEAL DIRECTORY'!AQ$5,Directory[#Headers],0))</f>
        <v>53.783999999999999</v>
      </c>
      <c r="AR397" s="129">
        <f>INDEX(Directory[],MATCH(tbl_deal[[#This Row],[Index]],Directory[Index],0),MATCH('DEAL DIRECTORY'!AR$5,Directory[#Headers],0))</f>
        <v>62.991999999999997</v>
      </c>
      <c r="AS397" s="129" t="str">
        <f>INDEX(Directory[],MATCH(tbl_deal[[#This Row],[Index]],Directory[Index],0),MATCH('DEAL DIRECTORY'!AS$5,Directory[#Headers],0))</f>
        <v>央企</v>
      </c>
      <c r="AT397" s="129" t="str">
        <f>INDEX(Directory[],MATCH(tbl_deal[[#This Row],[Index]],Directory[Index],0),MATCH('DEAL DIRECTORY'!AT$5,Directory[#Headers],0))</f>
        <v>金融机构</v>
      </c>
      <c r="AU397" s="129" t="str">
        <f>INDEX(Directory[],MATCH(tbl_deal[[#This Row],[Index]],Directory[Index],0),MATCH('DEAL DIRECTORY'!AU$5,Directory[#Headers],0))</f>
        <v>银行</v>
      </c>
      <c r="AV397" s="129" t="str">
        <f>INDEX(Directory[],MATCH(tbl_deal[[#This Row],[Index]],Directory[Index],0),MATCH('DEAL DIRECTORY'!AV$5,Directory[#Headers],0))</f>
        <v>直发</v>
      </c>
      <c r="AW397" s="129" t="str">
        <f>INDEX(Directory[],MATCH(tbl_deal[[#This Row],[Index]],Directory[Index],0),MATCH('DEAL DIRECTORY'!AW$5,Directory[#Headers],0))</f>
        <v>投资级</v>
      </c>
      <c r="AX397" s="129" t="str">
        <f>INDEX(Directory[],MATCH(tbl_deal[[#This Row],[Index]],Directory[Index],0),MATCH('DEAL DIRECTORY'!AX$5,Directory[#Headers],0))</f>
        <v>&gt;5亿</v>
      </c>
      <c r="AY397" s="133" t="str">
        <f>INDEX(Directory[],MATCH(tbl_deal[[#This Row],[Index]],Directory[Index],0),MATCH('DEAL DIRECTORY'!AY$5,Directory[#Headers],0))</f>
        <v>19年</v>
      </c>
      <c r="AZ397" s="129" t="str">
        <f>INDEX(Directory[],MATCH(tbl_deal[[#This Row],[Index]],Directory[Index],0),MATCH('DEAL DIRECTORY'!AZ$5,Directory[#Headers],0))</f>
        <v>Q1</v>
      </c>
      <c r="BA397" s="129" t="str">
        <f>INDEX(Directory[],MATCH(tbl_deal[[#This Row],[Index]],Directory[Index],0),MATCH('DEAL DIRECTORY'!BA$5,Directory[#Headers],0))</f>
        <v>03月</v>
      </c>
      <c r="BB397" s="129" t="str">
        <f>INDEX(Directory[],MATCH(tbl_deal[[#This Row],[Index]],Directory[Index],0),MATCH('DEAL DIRECTORY'!BB$5,Directory[#Headers],0))</f>
        <v>--</v>
      </c>
      <c r="BC397" s="129" t="str">
        <f>INDEX(Directory[],MATCH(tbl_deal[[#This Row],[Index]],Directory[Index],0),MATCH('DEAL DIRECTORY'!BC$5,Directory[#Headers],0))</f>
        <v>BANK OF COMMUNICATIONS CO LTD/HONG KONG</v>
      </c>
      <c r="BD397" s="129" t="str">
        <f>INDEX(Directory[],MATCH(tbl_deal[[#This Row],[Index]],Directory[Index],0),MATCH('DEAL DIRECTORY'!BD$5,Directory[#Headers],0))</f>
        <v>XS1961939797</v>
      </c>
      <c r="BE397" s="137" t="str">
        <f>INDEX(Directory[],MATCH(tbl_deal[[#This Row],[Index]],Directory[Index],0),MATCH('DEAL DIRECTORY'!BE$5,Directory[#Headers],0))</f>
        <v>19年03月</v>
      </c>
      <c r="BF397" s="137" t="str">
        <f>INDEX(Directory[],MATCH(tbl_deal[[#This Row],[Index]],Directory[Index],0),MATCH('DEAL DIRECTORY'!BF$5,Directory[#Headers],0))</f>
        <v>交通银行</v>
      </c>
      <c r="BG397" s="137" t="str">
        <f>INDEX(Directory[],MATCH(tbl_deal[[#This Row],[Index]],Directory[Index],0),MATCH('DEAL DIRECTORY'!BG$5,Directory[#Headers],0))</f>
        <v>A2/--/--</v>
      </c>
      <c r="BH397" s="137" t="str">
        <f>INDEX(Directory[],MATCH(tbl_deal[[#This Row],[Index]],Directory[Index],0),MATCH('DEAL DIRECTORY'!BH$5,Directory[#Headers],0))</f>
        <v>浮息债券</v>
      </c>
      <c r="BI397" s="137" t="str">
        <f>INDEX(Directory[],MATCH(tbl_deal[[#This Row],[Index]],Directory[Index],0),MATCH('DEAL DIRECTORY'!BI$5,Directory[#Headers],0))</f>
        <v>8亿美元</v>
      </c>
      <c r="BJ397" s="137" t="str">
        <f>INDEX(Directory[],MATCH(tbl_deal[[#This Row],[Index]],Directory[Index],0),MATCH('DEAL DIRECTORY'!BJ$5,Directory[#Headers],0))</f>
        <v>3年</v>
      </c>
      <c r="BK397" s="137" t="str">
        <f>INDEX(Directory[],MATCH(tbl_deal[[#This Row],[Index]],Directory[Index],0),MATCH('DEAL DIRECTORY'!BK$5,Directory[#Headers],0))</f>
        <v>3mL+78</v>
      </c>
      <c r="BL397" s="137" t="str">
        <f>INDEX(Directory[],MATCH(tbl_deal[[#This Row],[Index]],Directory[Index],0),MATCH('DEAL DIRECTORY'!BL$5,Directory[#Headers],0))</f>
        <v>账簿管理人</v>
      </c>
      <c r="BM397" s="129" t="str">
        <f>INDEX(Directory[],MATCH(tbl_deal[[#This Row],[Index]],Directory[Index],0),MATCH('DEAL DIRECTORY'!BM$5,Directory[#Headers],0))</f>
        <v/>
      </c>
      <c r="BN397" s="4"/>
      <c r="BO397" s="4"/>
      <c r="BP397" s="4"/>
    </row>
    <row r="398" spans="3:68" ht="20.25" customHeight="1" x14ac:dyDescent="0.25">
      <c r="C398" s="129">
        <f>Directory[[#This Row],[Index]]</f>
        <v>73</v>
      </c>
      <c r="D398" s="130">
        <f>INDEX(Directory[],MATCH(tbl_deal[[#This Row],[Index]],Directory[Index],0),MATCH('DEAL DIRECTORY'!D$5,Directory[#Headers],0))</f>
        <v>43535</v>
      </c>
      <c r="E398" s="129" t="str">
        <f>INDEX(Directory[],MATCH(tbl_deal[[#This Row],[Index]],Directory[Index],0),MATCH('DEAL DIRECTORY'!E$5,Directory[#Headers],0))</f>
        <v/>
      </c>
      <c r="F398" s="129" t="str">
        <f>INDEX(Directory[],MATCH(tbl_deal[[#This Row],[Index]],Directory[Index],0),MATCH('DEAL DIRECTORY'!F$5,Directory[#Headers],0))</f>
        <v/>
      </c>
      <c r="G398" s="129" t="str">
        <f>INDEX(Directory[],MATCH(tbl_deal[[#This Row],[Index]],Directory[Index],0),MATCH('DEAL DIRECTORY'!G$5,Directory[#Headers],0))</f>
        <v>Ruiquan</v>
      </c>
      <c r="H398" s="135" t="str">
        <f>IF(tbl_deal[[#This Row],[FolderPath]]="","",HYPERLINK(tbl_deal[[#This Row],[FolderPath]],"📂"))</f>
        <v/>
      </c>
      <c r="I398" s="129" t="str">
        <f>INDEX(Directory[],MATCH(tbl_deal[[#This Row],[Index]],Directory[Index],0),MATCH('DEAL DIRECTORY'!I$5,Directory[#Headers],0))</f>
        <v>JGC</v>
      </c>
      <c r="J398" s="129" t="str">
        <f>INDEX(Directory[],MATCH(tbl_deal[[#This Row],[Index]],Directory[Index],0),MATCH('DEAL DIRECTORY'!J$5,Directory[#Headers],0))</f>
        <v>n/a</v>
      </c>
      <c r="K398" s="129" t="str">
        <f>INDEX(Directory[],MATCH(tbl_deal[[#This Row],[Index]],Directory[Index],0),MATCH('DEAL DIRECTORY'!K$5,Directory[#Headers],0))</f>
        <v>n/a</v>
      </c>
      <c r="L398" s="129">
        <f>INDEX(Directory[],MATCH(tbl_deal[[#This Row],[Index]],Directory[Index],0),MATCH('DEAL DIRECTORY'!L$5,Directory[#Headers],0))</f>
        <v>1</v>
      </c>
      <c r="M398" s="129" t="str">
        <f>INDEX(Directory[],MATCH(tbl_deal[[#This Row],[Index]],Directory[Index],0),MATCH('DEAL DIRECTORY'!M$5,Directory[#Headers],0))</f>
        <v>重庆能投</v>
      </c>
      <c r="N398" s="129" t="str">
        <f>INDEX(Directory[],MATCH(tbl_deal[[#This Row],[Index]],Directory[Index],0),MATCH('DEAL DIRECTORY'!N$5,Directory[#Headers],0))</f>
        <v>--/--/BBB+</v>
      </c>
      <c r="O398" s="129" t="str">
        <f>INDEX(Directory[],MATCH(tbl_deal[[#This Row],[Index]],Directory[Index],0),MATCH('DEAL DIRECTORY'!O$5,Directory[#Headers],0))</f>
        <v>USD</v>
      </c>
      <c r="P398" s="129">
        <f>INDEX(Directory[],MATCH(tbl_deal[[#This Row],[Index]],Directory[Index],0),MATCH('DEAL DIRECTORY'!P$5,Directory[#Headers],0))</f>
        <v>5</v>
      </c>
      <c r="Q398" s="129" t="str">
        <f>INDEX(Directory[],MATCH(tbl_deal[[#This Row],[Index]],Directory[Index],0),MATCH('DEAL DIRECTORY'!Q$5,Directory[#Headers],0))</f>
        <v>3</v>
      </c>
      <c r="R398" s="129" t="str">
        <f>INDEX(Directory[],MATCH(tbl_deal[[#This Row],[Index]],Directory[Index],0),MATCH('DEAL DIRECTORY'!R$5,Directory[#Headers],0))</f>
        <v>5.625%</v>
      </c>
      <c r="S398" s="129" t="str">
        <f>INDEX(Directory[],MATCH(tbl_deal[[#This Row],[Index]],Directory[Index],0),MATCH('DEAL DIRECTORY'!S$5,Directory[#Headers],0))</f>
        <v>--</v>
      </c>
      <c r="T398" s="129" t="str">
        <f>INDEX(Directory[],MATCH(tbl_deal[[#This Row],[Index]],Directory[Index],0),MATCH('DEAL DIRECTORY'!T$5,Directory[#Headers],0))</f>
        <v>n/a</v>
      </c>
      <c r="U398" s="129" t="str">
        <f>INDEX(Directory[],MATCH(tbl_deal[[#This Row],[Index]],Directory[Index],0),MATCH('DEAL DIRECTORY'!U$5,Directory[#Headers],0))</f>
        <v>T+333</v>
      </c>
      <c r="V398" s="131">
        <f>INDEX(Directory[],MATCH(tbl_deal[[#This Row],[Index]],Directory[Index],0),MATCH('DEAL DIRECTORY'!V$5,Directory[#Headers],0))</f>
        <v>0</v>
      </c>
      <c r="W398" s="129" t="str">
        <f>INDEX(Directory[],MATCH(tbl_deal[[#This Row],[Index]],Directory[Index],0),MATCH('DEAL DIRECTORY'!W$5,Directory[#Headers],0))</f>
        <v>直发</v>
      </c>
      <c r="X398" s="129" t="str">
        <f>INDEX(Directory[],MATCH(tbl_deal[[#This Row],[Index]],Directory[Index],0),MATCH('DEAL DIRECTORY'!X$5,Directory[#Headers],0))</f>
        <v>--</v>
      </c>
      <c r="Y398" s="129" t="str">
        <f>INDEX(Directory[],MATCH(tbl_deal[[#This Row],[Index]],Directory[Index],0),MATCH('DEAL DIRECTORY'!Y$5,Directory[#Headers],0))</f>
        <v>港交所</v>
      </c>
      <c r="Z398" s="129" t="str">
        <f>INDEX(Directory[],MATCH(tbl_deal[[#This Row],[Index]],Directory[Index],0),MATCH('DEAL DIRECTORY'!Z$5,Directory[#Headers],0))</f>
        <v/>
      </c>
      <c r="AA398" s="129" t="str">
        <f>INDEX(Directory[],MATCH(tbl_deal[[#This Row],[Index]],Directory[Index],0),MATCH('DEAL DIRECTORY'!AA$5,Directory[#Headers],0))</f>
        <v/>
      </c>
      <c r="AB398" s="129" t="str">
        <f>INDEX(Directory[],MATCH(tbl_deal[[#This Row],[Index]],Directory[Index],0),MATCH('DEAL DIRECTORY'!AB$5,Directory[#Headers],0))</f>
        <v>BISL,港分</v>
      </c>
      <c r="AC398" s="129" t="str">
        <f>INDEX(Directory[],MATCH(tbl_deal[[#This Row],[Index]],Directory[Index],0),MATCH('DEAL DIRECTORY'!AC$5,Directory[#Headers],0))</f>
        <v>--</v>
      </c>
      <c r="AD398" s="129" t="str">
        <f>INDEX(Directory[],MATCH(tbl_deal[[#This Row],[Index]],Directory[Index],0),MATCH('DEAL DIRECTORY'!AD$5,Directory[#Headers],0))</f>
        <v>--</v>
      </c>
      <c r="AE398" s="129" t="str">
        <f>INDEX(Directory[],MATCH(tbl_deal[[#This Row],[Index]],Directory[Index],0),MATCH('DEAL DIRECTORY'!AE$5,Directory[#Headers],0))</f>
        <v>--</v>
      </c>
      <c r="AF398" s="129" t="str">
        <f>INDEX(Directory[],MATCH(tbl_deal[[#This Row],[Index]],Directory[Index],0),MATCH('DEAL DIRECTORY'!AF$5,Directory[#Headers],0))</f>
        <v>Y</v>
      </c>
      <c r="AG398" s="129" t="str">
        <f>INDEX(Directory[],MATCH(tbl_deal[[#This Row],[Index]],Directory[Index],0),MATCH('DEAL DIRECTORY'!AG$5,Directory[#Headers],0))</f>
        <v>重庆市能源投资集团有限公司</v>
      </c>
      <c r="AH398" s="129" t="str">
        <f>INDEX(Directory[],MATCH(tbl_deal[[#This Row],[Index]],Directory[Index],0),MATCH('DEAL DIRECTORY'!AH$5,Directory[#Headers],0))</f>
        <v>n/a</v>
      </c>
      <c r="AI398" s="129" t="str">
        <f>INDEX(Directory[],MATCH(tbl_deal[[#This Row],[Index]],Directory[Index],0),MATCH('DEAL DIRECTORY'!AI$5,Directory[#Headers],0))</f>
        <v>n/a</v>
      </c>
      <c r="AJ398" s="129" t="str">
        <f>INDEX(Directory[],MATCH(tbl_deal[[#This Row],[Index]],Directory[Index],0),MATCH('DEAL DIRECTORY'!AJ$5,Directory[#Headers],0))</f>
        <v>重庆</v>
      </c>
      <c r="AK398" s="129" t="str">
        <f>INDEX(Directory[],MATCH(tbl_deal[[#This Row],[Index]],Directory[Index],0),MATCH('DEAL DIRECTORY'!AK$5,Directory[#Headers],0))</f>
        <v>渝北区</v>
      </c>
      <c r="AL398" s="129" t="str">
        <f>INDEX(Directory[],MATCH(tbl_deal[[#This Row],[Index]],Directory[Index],0),MATCH('DEAL DIRECTORY'!AL$5,Directory[#Headers],0))</f>
        <v>--</v>
      </c>
      <c r="AM398" s="129" t="str">
        <f>INDEX(Directory[],MATCH(tbl_deal[[#This Row],[Index]],Directory[Index],0),MATCH('DEAL DIRECTORY'!AM$5,Directory[#Headers],0))</f>
        <v>--</v>
      </c>
      <c r="AN398" s="129" t="str">
        <f>INDEX(Directory[],MATCH(tbl_deal[[#This Row],[Index]],Directory[Index],0),MATCH('DEAL DIRECTORY'!AN$5,Directory[#Headers],0))</f>
        <v>--</v>
      </c>
      <c r="AO398" s="132">
        <f>IF(ISBLANK(INDEX(Directory[],MATCH(tbl_deal[[#This Row],[Index]],Directory[Index],0),MATCH('DEAL DIRECTORY'!AO$5,Directory[#Headers],0))),"--",INDEX(Directory[],MATCH(tbl_deal[[#This Row],[Index]],Directory[Index],0),MATCH('DEAL DIRECTORY'!AO$5,Directory[#Headers],0)))</f>
        <v>112500</v>
      </c>
      <c r="AP398" s="129">
        <f>INDEX(Directory[],MATCH(tbl_deal[[#This Row],[Index]],Directory[Index],0),MATCH('DEAL DIRECTORY'!AP$5,Directory[#Headers],0))</f>
        <v>5</v>
      </c>
      <c r="AQ398" s="129">
        <f>INDEX(Directory[],MATCH(tbl_deal[[#This Row],[Index]],Directory[Index],0),MATCH('DEAL DIRECTORY'!AQ$5,Directory[#Headers],0))</f>
        <v>33.633000000000003</v>
      </c>
      <c r="AR398" s="129">
        <f>INDEX(Directory[],MATCH(tbl_deal[[#This Row],[Index]],Directory[Index],0),MATCH('DEAL DIRECTORY'!AR$5,Directory[#Headers],0))</f>
        <v>39.369999999999997</v>
      </c>
      <c r="AS398" s="129" t="str">
        <f>INDEX(Directory[],MATCH(tbl_deal[[#This Row],[Index]],Directory[Index],0),MATCH('DEAL DIRECTORY'!AS$5,Directory[#Headers],0))</f>
        <v>地方国企</v>
      </c>
      <c r="AT398" s="129" t="str">
        <f>INDEX(Directory[],MATCH(tbl_deal[[#This Row],[Index]],Directory[Index],0),MATCH('DEAL DIRECTORY'!AT$5,Directory[#Headers],0))</f>
        <v>产业</v>
      </c>
      <c r="AU398" s="129" t="str">
        <f>INDEX(Directory[],MATCH(tbl_deal[[#This Row],[Index]],Directory[Index],0),MATCH('DEAL DIRECTORY'!AU$5,Directory[#Headers],0))</f>
        <v>--</v>
      </c>
      <c r="AV398" s="129" t="str">
        <f>INDEX(Directory[],MATCH(tbl_deal[[#This Row],[Index]],Directory[Index],0),MATCH('DEAL DIRECTORY'!AV$5,Directory[#Headers],0))</f>
        <v>直发</v>
      </c>
      <c r="AW398" s="129" t="str">
        <f>INDEX(Directory[],MATCH(tbl_deal[[#This Row],[Index]],Directory[Index],0),MATCH('DEAL DIRECTORY'!AW$5,Directory[#Headers],0))</f>
        <v>投资级</v>
      </c>
      <c r="AX398" s="129" t="str">
        <f>INDEX(Directory[],MATCH(tbl_deal[[#This Row],[Index]],Directory[Index],0),MATCH('DEAL DIRECTORY'!AX$5,Directory[#Headers],0))</f>
        <v>3-5亿</v>
      </c>
      <c r="AY398" s="133" t="str">
        <f>INDEX(Directory[],MATCH(tbl_deal[[#This Row],[Index]],Directory[Index],0),MATCH('DEAL DIRECTORY'!AY$5,Directory[#Headers],0))</f>
        <v>19年</v>
      </c>
      <c r="AZ398" s="129" t="str">
        <f>INDEX(Directory[],MATCH(tbl_deal[[#This Row],[Index]],Directory[Index],0),MATCH('DEAL DIRECTORY'!AZ$5,Directory[#Headers],0))</f>
        <v>Q1</v>
      </c>
      <c r="BA398" s="129" t="str">
        <f>INDEX(Directory[],MATCH(tbl_deal[[#This Row],[Index]],Directory[Index],0),MATCH('DEAL DIRECTORY'!BA$5,Directory[#Headers],0))</f>
        <v>03月</v>
      </c>
      <c r="BB398" s="129" t="str">
        <f>INDEX(Directory[],MATCH(tbl_deal[[#This Row],[Index]],Directory[Index],0),MATCH('DEAL DIRECTORY'!BB$5,Directory[#Headers],0))</f>
        <v>SOE Creds</v>
      </c>
      <c r="BC398" s="129" t="str">
        <f>INDEX(Directory[],MATCH(tbl_deal[[#This Row],[Index]],Directory[Index],0),MATCH('DEAL DIRECTORY'!BC$5,Directory[#Headers],0))</f>
        <v>CHONGQING ENERGY INVESTMENT GROUP CO LTD</v>
      </c>
      <c r="BD398" s="129" t="str">
        <f>INDEX(Directory[],MATCH(tbl_deal[[#This Row],[Index]],Directory[Index],0),MATCH('DEAL DIRECTORY'!BD$5,Directory[#Headers],0))</f>
        <v>XS1955255283</v>
      </c>
      <c r="BE398" s="137" t="str">
        <f>INDEX(Directory[],MATCH(tbl_deal[[#This Row],[Index]],Directory[Index],0),MATCH('DEAL DIRECTORY'!BE$5,Directory[#Headers],0))</f>
        <v>19年03月</v>
      </c>
      <c r="BF398" s="137" t="str">
        <f>INDEX(Directory[],MATCH(tbl_deal[[#This Row],[Index]],Directory[Index],0),MATCH('DEAL DIRECTORY'!BF$5,Directory[#Headers],0))</f>
        <v>重庆能投</v>
      </c>
      <c r="BG398" s="137" t="str">
        <f>INDEX(Directory[],MATCH(tbl_deal[[#This Row],[Index]],Directory[Index],0),MATCH('DEAL DIRECTORY'!BG$5,Directory[#Headers],0))</f>
        <v>--/--/BBB+</v>
      </c>
      <c r="BH398" s="137" t="str">
        <f>INDEX(Directory[],MATCH(tbl_deal[[#This Row],[Index]],Directory[Index],0),MATCH('DEAL DIRECTORY'!BH$5,Directory[#Headers],0))</f>
        <v>高级债</v>
      </c>
      <c r="BI398" s="137" t="str">
        <f>INDEX(Directory[],MATCH(tbl_deal[[#This Row],[Index]],Directory[Index],0),MATCH('DEAL DIRECTORY'!BI$5,Directory[#Headers],0))</f>
        <v>5亿美元</v>
      </c>
      <c r="BJ398" s="137" t="str">
        <f>INDEX(Directory[],MATCH(tbl_deal[[#This Row],[Index]],Directory[Index],0),MATCH('DEAL DIRECTORY'!BJ$5,Directory[#Headers],0))</f>
        <v>3年</v>
      </c>
      <c r="BK398" s="137" t="str">
        <f>INDEX(Directory[],MATCH(tbl_deal[[#This Row],[Index]],Directory[Index],0),MATCH('DEAL DIRECTORY'!BK$5,Directory[#Headers],0))</f>
        <v>5.625%</v>
      </c>
      <c r="BL398" s="137" t="str">
        <f>INDEX(Directory[],MATCH(tbl_deal[[#This Row],[Index]],Directory[Index],0),MATCH('DEAL DIRECTORY'!BL$5,Directory[#Headers],0))</f>
        <v>全球协调人</v>
      </c>
      <c r="BM398" s="129" t="str">
        <f>INDEX(Directory[],MATCH(tbl_deal[[#This Row],[Index]],Directory[Index],0),MATCH('DEAL DIRECTORY'!BM$5,Directory[#Headers],0))</f>
        <v/>
      </c>
      <c r="BN398" s="4"/>
      <c r="BO398" s="4"/>
      <c r="BP398" s="4"/>
    </row>
    <row r="399" spans="3:68" ht="20.25" customHeight="1" x14ac:dyDescent="0.25">
      <c r="C399" s="129">
        <f>Directory[[#This Row],[Index]]</f>
        <v>72</v>
      </c>
      <c r="D399" s="130">
        <f>INDEX(Directory[],MATCH(tbl_deal[[#This Row],[Index]],Directory[Index],0),MATCH('DEAL DIRECTORY'!D$5,Directory[#Headers],0))</f>
        <v>43532</v>
      </c>
      <c r="E399" s="129" t="str">
        <f>INDEX(Directory[],MATCH(tbl_deal[[#This Row],[Index]],Directory[Index],0),MATCH('DEAL DIRECTORY'!E$5,Directory[#Headers],0))</f>
        <v/>
      </c>
      <c r="F399" s="129" t="str">
        <f>INDEX(Directory[],MATCH(tbl_deal[[#This Row],[Index]],Directory[Index],0),MATCH('DEAL DIRECTORY'!F$5,Directory[#Headers],0))</f>
        <v/>
      </c>
      <c r="G399" s="129" t="str">
        <f>INDEX(Directory[],MATCH(tbl_deal[[#This Row],[Index]],Directory[Index],0),MATCH('DEAL DIRECTORY'!G$5,Directory[#Headers],0))</f>
        <v>CC V Tap</v>
      </c>
      <c r="H399" s="135" t="str">
        <f>IF(tbl_deal[[#This Row],[FolderPath]]="","",HYPERLINK(tbl_deal[[#This Row],[FolderPath]],"📂"))</f>
        <v/>
      </c>
      <c r="I399" s="129" t="str">
        <f>INDEX(Directory[],MATCH(tbl_deal[[#This Row],[Index]],Directory[Index],0),MATCH('DEAL DIRECTORY'!I$5,Directory[#Headers],0))</f>
        <v>JGC</v>
      </c>
      <c r="J399" s="129" t="str">
        <f>INDEX(Directory[],MATCH(tbl_deal[[#This Row],[Index]],Directory[Index],0),MATCH('DEAL DIRECTORY'!J$5,Directory[#Headers],0))</f>
        <v>n/a</v>
      </c>
      <c r="K399" s="129" t="str">
        <f>INDEX(Directory[],MATCH(tbl_deal[[#This Row],[Index]],Directory[Index],0),MATCH('DEAL DIRECTORY'!K$5,Directory[#Headers],0))</f>
        <v>n/a</v>
      </c>
      <c r="L399" s="129">
        <f>INDEX(Directory[],MATCH(tbl_deal[[#This Row],[Index]],Directory[Index],0),MATCH('DEAL DIRECTORY'!L$5,Directory[#Headers],0))</f>
        <v>1</v>
      </c>
      <c r="M399" s="129" t="str">
        <f>INDEX(Directory[],MATCH(tbl_deal[[#This Row],[Index]],Directory[Index],0),MATCH('DEAL DIRECTORY'!M$5,Directory[#Headers],0))</f>
        <v>北大方正*</v>
      </c>
      <c r="N399" s="129" t="str">
        <f>INDEX(Directory[],MATCH(tbl_deal[[#This Row],[Index]],Directory[Index],0),MATCH('DEAL DIRECTORY'!N$5,Directory[#Headers],0))</f>
        <v>--/--/--</v>
      </c>
      <c r="O399" s="129" t="str">
        <f>INDEX(Directory[],MATCH(tbl_deal[[#This Row],[Index]],Directory[Index],0),MATCH('DEAL DIRECTORY'!O$5,Directory[#Headers],0))</f>
        <v>USD</v>
      </c>
      <c r="P399" s="129">
        <f>INDEX(Directory[],MATCH(tbl_deal[[#This Row],[Index]],Directory[Index],0),MATCH('DEAL DIRECTORY'!P$5,Directory[#Headers],0))</f>
        <v>2</v>
      </c>
      <c r="Q399" s="129" t="str">
        <f>INDEX(Directory[],MATCH(tbl_deal[[#This Row],[Index]],Directory[Index],0),MATCH('DEAL DIRECTORY'!Q$5,Directory[#Headers],0))</f>
        <v>3</v>
      </c>
      <c r="R399" s="129" t="str">
        <f>INDEX(Directory[],MATCH(tbl_deal[[#This Row],[Index]],Directory[Index],0),MATCH('DEAL DIRECTORY'!R$5,Directory[#Headers],0))</f>
        <v>7.5%</v>
      </c>
      <c r="S399" s="129" t="str">
        <f>INDEX(Directory[],MATCH(tbl_deal[[#This Row],[Index]],Directory[Index],0),MATCH('DEAL DIRECTORY'!S$5,Directory[#Headers],0))</f>
        <v>--</v>
      </c>
      <c r="T399" s="129" t="str">
        <f>INDEX(Directory[],MATCH(tbl_deal[[#This Row],[Index]],Directory[Index],0),MATCH('DEAL DIRECTORY'!T$5,Directory[#Headers],0))</f>
        <v>n/a</v>
      </c>
      <c r="U399" s="129" t="str">
        <f>INDEX(Directory[],MATCH(tbl_deal[[#This Row],[Index]],Directory[Index],0),MATCH('DEAL DIRECTORY'!U$5,Directory[#Headers],0))</f>
        <v>--</v>
      </c>
      <c r="V399" s="131">
        <f>INDEX(Directory[],MATCH(tbl_deal[[#This Row],[Index]],Directory[Index],0),MATCH('DEAL DIRECTORY'!V$5,Directory[#Headers],0))</f>
        <v>0</v>
      </c>
      <c r="W399" s="129" t="str">
        <f>INDEX(Directory[],MATCH(tbl_deal[[#This Row],[Index]],Directory[Index],0),MATCH('DEAL DIRECTORY'!W$5,Directory[#Headers],0))</f>
        <v>担保</v>
      </c>
      <c r="X399" s="129" t="str">
        <f>INDEX(Directory[],MATCH(tbl_deal[[#This Row],[Index]],Directory[Index],0),MATCH('DEAL DIRECTORY'!X$5,Directory[#Headers],0))</f>
        <v>--</v>
      </c>
      <c r="Y399" s="129" t="str">
        <f>INDEX(Directory[],MATCH(tbl_deal[[#This Row],[Index]],Directory[Index],0),MATCH('DEAL DIRECTORY'!Y$5,Directory[#Headers],0))</f>
        <v>港交所</v>
      </c>
      <c r="Z399" s="129" t="str">
        <f>INDEX(Directory[],MATCH(tbl_deal[[#This Row],[Index]],Directory[Index],0),MATCH('DEAL DIRECTORY'!Z$5,Directory[#Headers],0))</f>
        <v/>
      </c>
      <c r="AA399" s="129" t="str">
        <f>INDEX(Directory[],MATCH(tbl_deal[[#This Row],[Index]],Directory[Index],0),MATCH('DEAL DIRECTORY'!AA$5,Directory[#Headers],0))</f>
        <v>增发</v>
      </c>
      <c r="AB399" s="129" t="str">
        <f>INDEX(Directory[],MATCH(tbl_deal[[#This Row],[Index]],Directory[Index],0),MATCH('DEAL DIRECTORY'!AB$5,Directory[#Headers],0))</f>
        <v>BISL,港分</v>
      </c>
      <c r="AC399" s="129" t="str">
        <f>INDEX(Directory[],MATCH(tbl_deal[[#This Row],[Index]],Directory[Index],0),MATCH('DEAL DIRECTORY'!AC$5,Directory[#Headers],0))</f>
        <v>--</v>
      </c>
      <c r="AD399" s="129" t="str">
        <f>INDEX(Directory[],MATCH(tbl_deal[[#This Row],[Index]],Directory[Index],0),MATCH('DEAL DIRECTORY'!AD$5,Directory[#Headers],0))</f>
        <v>--</v>
      </c>
      <c r="AE399" s="129" t="str">
        <f>INDEX(Directory[],MATCH(tbl_deal[[#This Row],[Index]],Directory[Index],0),MATCH('DEAL DIRECTORY'!AE$5,Directory[#Headers],0))</f>
        <v>--</v>
      </c>
      <c r="AF399" s="129" t="str">
        <f>INDEX(Directory[],MATCH(tbl_deal[[#This Row],[Index]],Directory[Index],0),MATCH('DEAL DIRECTORY'!AF$5,Directory[#Headers],0))</f>
        <v>N</v>
      </c>
      <c r="AG399" s="129" t="str">
        <f>INDEX(Directory[],MATCH(tbl_deal[[#This Row],[Index]],Directory[Index],0),MATCH('DEAL DIRECTORY'!AG$5,Directory[#Headers],0))</f>
        <v>北大方正集团有限公司</v>
      </c>
      <c r="AH399" s="129" t="str">
        <f>INDEX(Directory[],MATCH(tbl_deal[[#This Row],[Index]],Directory[Index],0),MATCH('DEAL DIRECTORY'!AH$5,Directory[#Headers],0))</f>
        <v>n/a</v>
      </c>
      <c r="AI399" s="129" t="str">
        <f>INDEX(Directory[],MATCH(tbl_deal[[#This Row],[Index]],Directory[Index],0),MATCH('DEAL DIRECTORY'!AI$5,Directory[#Headers],0))</f>
        <v>n/a</v>
      </c>
      <c r="AJ399" s="129" t="str">
        <f>INDEX(Directory[],MATCH(tbl_deal[[#This Row],[Index]],Directory[Index],0),MATCH('DEAL DIRECTORY'!AJ$5,Directory[#Headers],0))</f>
        <v>北京</v>
      </c>
      <c r="AK399" s="129" t="str">
        <f>INDEX(Directory[],MATCH(tbl_deal[[#This Row],[Index]],Directory[Index],0),MATCH('DEAL DIRECTORY'!AK$5,Directory[#Headers],0))</f>
        <v>海淀区</v>
      </c>
      <c r="AL399" s="129" t="str">
        <f>INDEX(Directory[],MATCH(tbl_deal[[#This Row],[Index]],Directory[Index],0),MATCH('DEAL DIRECTORY'!AL$5,Directory[#Headers],0))</f>
        <v>--</v>
      </c>
      <c r="AM399" s="129" t="str">
        <f>INDEX(Directory[],MATCH(tbl_deal[[#This Row],[Index]],Directory[Index],0),MATCH('DEAL DIRECTORY'!AM$5,Directory[#Headers],0))</f>
        <v>--</v>
      </c>
      <c r="AN399" s="129" t="str">
        <f>INDEX(Directory[],MATCH(tbl_deal[[#This Row],[Index]],Directory[Index],0),MATCH('DEAL DIRECTORY'!AN$5,Directory[#Headers],0))</f>
        <v>--</v>
      </c>
      <c r="AO399" s="132">
        <f>IF(ISBLANK(INDEX(Directory[],MATCH(tbl_deal[[#This Row],[Index]],Directory[Index],0),MATCH('DEAL DIRECTORY'!AO$5,Directory[#Headers],0))),"--",INDEX(Directory[],MATCH(tbl_deal[[#This Row],[Index]],Directory[Index],0),MATCH('DEAL DIRECTORY'!AO$5,Directory[#Headers],0)))</f>
        <v>0</v>
      </c>
      <c r="AP399" s="129">
        <f>INDEX(Directory[],MATCH(tbl_deal[[#This Row],[Index]],Directory[Index],0),MATCH('DEAL DIRECTORY'!AP$5,Directory[#Headers],0))</f>
        <v>2</v>
      </c>
      <c r="AQ399" s="129">
        <f>INDEX(Directory[],MATCH(tbl_deal[[#This Row],[Index]],Directory[Index],0),MATCH('DEAL DIRECTORY'!AQ$5,Directory[#Headers],0))</f>
        <v>13.443</v>
      </c>
      <c r="AR399" s="129">
        <f>INDEX(Directory[],MATCH(tbl_deal[[#This Row],[Index]],Directory[Index],0),MATCH('DEAL DIRECTORY'!AR$5,Directory[#Headers],0))</f>
        <v>15.747999999999999</v>
      </c>
      <c r="AS399" s="129" t="str">
        <f>INDEX(Directory[],MATCH(tbl_deal[[#This Row],[Index]],Directory[Index],0),MATCH('DEAL DIRECTORY'!AS$5,Directory[#Headers],0))</f>
        <v>其他</v>
      </c>
      <c r="AT399" s="129" t="str">
        <f>INDEX(Directory[],MATCH(tbl_deal[[#This Row],[Index]],Directory[Index],0),MATCH('DEAL DIRECTORY'!AT$5,Directory[#Headers],0))</f>
        <v>产业</v>
      </c>
      <c r="AU399" s="129" t="str">
        <f>INDEX(Directory[],MATCH(tbl_deal[[#This Row],[Index]],Directory[Index],0),MATCH('DEAL DIRECTORY'!AU$5,Directory[#Headers],0))</f>
        <v>--</v>
      </c>
      <c r="AV399" s="129" t="str">
        <f>INDEX(Directory[],MATCH(tbl_deal[[#This Row],[Index]],Directory[Index],0),MATCH('DEAL DIRECTORY'!AV$5,Directory[#Headers],0))</f>
        <v>担保</v>
      </c>
      <c r="AW399" s="129" t="str">
        <f>INDEX(Directory[],MATCH(tbl_deal[[#This Row],[Index]],Directory[Index],0),MATCH('DEAL DIRECTORY'!AW$5,Directory[#Headers],0))</f>
        <v>无评级</v>
      </c>
      <c r="AX399" s="129" t="str">
        <f>INDEX(Directory[],MATCH(tbl_deal[[#This Row],[Index]],Directory[Index],0),MATCH('DEAL DIRECTORY'!AX$5,Directory[#Headers],0))</f>
        <v>≤2亿</v>
      </c>
      <c r="AY399" s="133" t="str">
        <f>INDEX(Directory[],MATCH(tbl_deal[[#This Row],[Index]],Directory[Index],0),MATCH('DEAL DIRECTORY'!AY$5,Directory[#Headers],0))</f>
        <v>19年</v>
      </c>
      <c r="AZ399" s="129" t="str">
        <f>INDEX(Directory[],MATCH(tbl_deal[[#This Row],[Index]],Directory[Index],0),MATCH('DEAL DIRECTORY'!AZ$5,Directory[#Headers],0))</f>
        <v>Q1</v>
      </c>
      <c r="BA399" s="129" t="str">
        <f>INDEX(Directory[],MATCH(tbl_deal[[#This Row],[Index]],Directory[Index],0),MATCH('DEAL DIRECTORY'!BA$5,Directory[#Headers],0))</f>
        <v>03月</v>
      </c>
      <c r="BB399" s="129" t="str">
        <f>INDEX(Directory[],MATCH(tbl_deal[[#This Row],[Index]],Directory[Index],0),MATCH('DEAL DIRECTORY'!BB$5,Directory[#Headers],0))</f>
        <v>--</v>
      </c>
      <c r="BC399" s="129" t="str">
        <f>INDEX(Directory[],MATCH(tbl_deal[[#This Row],[Index]],Directory[Index],0),MATCH('DEAL DIRECTORY'!BC$5,Directory[#Headers],0))</f>
        <v>NUOXI CAPITAL LTD</v>
      </c>
      <c r="BD399" s="129" t="str">
        <f>INDEX(Directory[],MATCH(tbl_deal[[#This Row],[Index]],Directory[Index],0),MATCH('DEAL DIRECTORY'!BD$5,Directory[#Headers],0))</f>
        <v>XS1959650729</v>
      </c>
      <c r="BE399" s="137" t="str">
        <f>INDEX(Directory[],MATCH(tbl_deal[[#This Row],[Index]],Directory[Index],0),MATCH('DEAL DIRECTORY'!BE$5,Directory[#Headers],0))</f>
        <v>19年03月</v>
      </c>
      <c r="BF399" s="137" t="str">
        <f>INDEX(Directory[],MATCH(tbl_deal[[#This Row],[Index]],Directory[Index],0),MATCH('DEAL DIRECTORY'!BF$5,Directory[#Headers],0))</f>
        <v>北大方正</v>
      </c>
      <c r="BG399" s="137" t="str">
        <f>INDEX(Directory[],MATCH(tbl_deal[[#This Row],[Index]],Directory[Index],0),MATCH('DEAL DIRECTORY'!BG$5,Directory[#Headers],0))</f>
        <v>--/--/--</v>
      </c>
      <c r="BH399" s="137" t="str">
        <f>INDEX(Directory[],MATCH(tbl_deal[[#This Row],[Index]],Directory[Index],0),MATCH('DEAL DIRECTORY'!BH$5,Directory[#Headers],0))</f>
        <v>高级债</v>
      </c>
      <c r="BI399" s="137" t="str">
        <f>INDEX(Directory[],MATCH(tbl_deal[[#This Row],[Index]],Directory[Index],0),MATCH('DEAL DIRECTORY'!BI$5,Directory[#Headers],0))</f>
        <v>增发2亿美元</v>
      </c>
      <c r="BJ399" s="137" t="str">
        <f>INDEX(Directory[],MATCH(tbl_deal[[#This Row],[Index]],Directory[Index],0),MATCH('DEAL DIRECTORY'!BJ$5,Directory[#Headers],0))</f>
        <v>3年</v>
      </c>
      <c r="BK399" s="137" t="str">
        <f>INDEX(Directory[],MATCH(tbl_deal[[#This Row],[Index]],Directory[Index],0),MATCH('DEAL DIRECTORY'!BK$5,Directory[#Headers],0))</f>
        <v>7.5%</v>
      </c>
      <c r="BL399" s="137" t="str">
        <f>INDEX(Directory[],MATCH(tbl_deal[[#This Row],[Index]],Directory[Index],0),MATCH('DEAL DIRECTORY'!BL$5,Directory[#Headers],0))</f>
        <v>全球协调人</v>
      </c>
      <c r="BM399" s="129" t="str">
        <f>INDEX(Directory[],MATCH(tbl_deal[[#This Row],[Index]],Directory[Index],0),MATCH('DEAL DIRECTORY'!BM$5,Directory[#Headers],0))</f>
        <v/>
      </c>
      <c r="BN399" s="4"/>
      <c r="BO399" s="4"/>
      <c r="BP399" s="4"/>
    </row>
    <row r="400" spans="3:68" ht="20.25" customHeight="1" x14ac:dyDescent="0.25">
      <c r="C400" s="129">
        <f>Directory[[#This Row],[Index]]</f>
        <v>71</v>
      </c>
      <c r="D400" s="130">
        <f>INDEX(Directory[],MATCH(tbl_deal[[#This Row],[Index]],Directory[Index],0),MATCH('DEAL DIRECTORY'!D$5,Directory[#Headers],0))</f>
        <v>43524</v>
      </c>
      <c r="E400" s="129" t="str">
        <f>INDEX(Directory[],MATCH(tbl_deal[[#This Row],[Index]],Directory[Index],0),MATCH('DEAL DIRECTORY'!E$5,Directory[#Headers],0))</f>
        <v/>
      </c>
      <c r="F400" s="129" t="str">
        <f>INDEX(Directory[],MATCH(tbl_deal[[#This Row],[Index]],Directory[Index],0),MATCH('DEAL DIRECTORY'!F$5,Directory[#Headers],0))</f>
        <v/>
      </c>
      <c r="G400" s="129" t="str">
        <f>INDEX(Directory[],MATCH(tbl_deal[[#This Row],[Index]],Directory[Index],0),MATCH('DEAL DIRECTORY'!G$5,Directory[#Headers],0))</f>
        <v>Invention VI</v>
      </c>
      <c r="H400" s="135" t="str">
        <f>IF(tbl_deal[[#This Row],[FolderPath]]="","",HYPERLINK(tbl_deal[[#This Row],[FolderPath]],"📂"))</f>
        <v/>
      </c>
      <c r="I400" s="129" t="str">
        <f>INDEX(Directory[],MATCH(tbl_deal[[#This Row],[Index]],Directory[Index],0),MATCH('DEAL DIRECTORY'!I$5,Directory[#Headers],0))</f>
        <v>JGC</v>
      </c>
      <c r="J400" s="129" t="str">
        <f>INDEX(Directory[],MATCH(tbl_deal[[#This Row],[Index]],Directory[Index],0),MATCH('DEAL DIRECTORY'!J$5,Directory[#Headers],0))</f>
        <v>n/a</v>
      </c>
      <c r="K400" s="129" t="str">
        <f>INDEX(Directory[],MATCH(tbl_deal[[#This Row],[Index]],Directory[Index],0),MATCH('DEAL DIRECTORY'!K$5,Directory[#Headers],0))</f>
        <v>n/a</v>
      </c>
      <c r="L400" s="129">
        <f>INDEX(Directory[],MATCH(tbl_deal[[#This Row],[Index]],Directory[Index],0),MATCH('DEAL DIRECTORY'!L$5,Directory[#Headers],0))</f>
        <v>2</v>
      </c>
      <c r="M400" s="129" t="str">
        <f>INDEX(Directory[],MATCH(tbl_deal[[#This Row],[Index]],Directory[Index],0),MATCH('DEAL DIRECTORY'!M$5,Directory[#Headers],0))</f>
        <v>启迪控股</v>
      </c>
      <c r="N400" s="129" t="str">
        <f>INDEX(Directory[],MATCH(tbl_deal[[#This Row],[Index]],Directory[Index],0),MATCH('DEAL DIRECTORY'!N$5,Directory[#Headers],0))</f>
        <v>--/--/--</v>
      </c>
      <c r="O400" s="129" t="str">
        <f>INDEX(Directory[],MATCH(tbl_deal[[#This Row],[Index]],Directory[Index],0),MATCH('DEAL DIRECTORY'!O$5,Directory[#Headers],0))</f>
        <v>USD</v>
      </c>
      <c r="P400" s="129">
        <f>INDEX(Directory[],MATCH(tbl_deal[[#This Row],[Index]],Directory[Index],0),MATCH('DEAL DIRECTORY'!P$5,Directory[#Headers],0))</f>
        <v>3.5</v>
      </c>
      <c r="Q400" s="129" t="str">
        <f>INDEX(Directory[],MATCH(tbl_deal[[#This Row],[Index]],Directory[Index],0),MATCH('DEAL DIRECTORY'!Q$5,Directory[#Headers],0))</f>
        <v>2</v>
      </c>
      <c r="R400" s="129" t="str">
        <f>INDEX(Directory[],MATCH(tbl_deal[[#This Row],[Index]],Directory[Index],0),MATCH('DEAL DIRECTORY'!R$5,Directory[#Headers],0))</f>
        <v>7.9%</v>
      </c>
      <c r="S400" s="129" t="str">
        <f>INDEX(Directory[],MATCH(tbl_deal[[#This Row],[Index]],Directory[Index],0),MATCH('DEAL DIRECTORY'!S$5,Directory[#Headers],0))</f>
        <v>--</v>
      </c>
      <c r="T400" s="129" t="str">
        <f>INDEX(Directory[],MATCH(tbl_deal[[#This Row],[Index]],Directory[Index],0),MATCH('DEAL DIRECTORY'!T$5,Directory[#Headers],0))</f>
        <v>n/a</v>
      </c>
      <c r="U400" s="129" t="str">
        <f>INDEX(Directory[],MATCH(tbl_deal[[#This Row],[Index]],Directory[Index],0),MATCH('DEAL DIRECTORY'!U$5,Directory[#Headers],0))</f>
        <v>--</v>
      </c>
      <c r="V400" s="129">
        <f>INDEX(Directory[],MATCH(tbl_deal[[#This Row],[Index]],Directory[Index],0),MATCH('DEAL DIRECTORY'!V$5,Directory[#Headers],0))</f>
        <v>0</v>
      </c>
      <c r="W400" s="129" t="str">
        <f>INDEX(Directory[],MATCH(tbl_deal[[#This Row],[Index]],Directory[Index],0),MATCH('DEAL DIRECTORY'!W$5,Directory[#Headers],0))</f>
        <v>担保</v>
      </c>
      <c r="X400" s="129" t="str">
        <f>INDEX(Directory[],MATCH(tbl_deal[[#This Row],[Index]],Directory[Index],0),MATCH('DEAL DIRECTORY'!X$5,Directory[#Headers],0))</f>
        <v>--</v>
      </c>
      <c r="Y400" s="129" t="str">
        <f>INDEX(Directory[],MATCH(tbl_deal[[#This Row],[Index]],Directory[Index],0),MATCH('DEAL DIRECTORY'!Y$5,Directory[#Headers],0))</f>
        <v>港交所</v>
      </c>
      <c r="Z400" s="129" t="str">
        <f>INDEX(Directory[],MATCH(tbl_deal[[#This Row],[Index]],Directory[Index],0),MATCH('DEAL DIRECTORY'!Z$5,Directory[#Headers],0))</f>
        <v/>
      </c>
      <c r="AA400" s="129" t="str">
        <f>INDEX(Directory[],MATCH(tbl_deal[[#This Row],[Index]],Directory[Index],0),MATCH('DEAL DIRECTORY'!AA$5,Directory[#Headers],0))</f>
        <v/>
      </c>
      <c r="AB400" s="129" t="str">
        <f>INDEX(Directory[],MATCH(tbl_deal[[#This Row],[Index]],Directory[Index],0),MATCH('DEAL DIRECTORY'!AB$5,Directory[#Headers],0))</f>
        <v>BISL,港分</v>
      </c>
      <c r="AC400" s="129" t="str">
        <f>INDEX(Directory[],MATCH(tbl_deal[[#This Row],[Index]],Directory[Index],0),MATCH('DEAL DIRECTORY'!AC$5,Directory[#Headers],0))</f>
        <v>--</v>
      </c>
      <c r="AD400" s="129" t="str">
        <f>INDEX(Directory[],MATCH(tbl_deal[[#This Row],[Index]],Directory[Index],0),MATCH('DEAL DIRECTORY'!AD$5,Directory[#Headers],0))</f>
        <v>--</v>
      </c>
      <c r="AE400" s="129" t="str">
        <f>INDEX(Directory[],MATCH(tbl_deal[[#This Row],[Index]],Directory[Index],0),MATCH('DEAL DIRECTORY'!AE$5,Directory[#Headers],0))</f>
        <v>--</v>
      </c>
      <c r="AF400" s="129" t="str">
        <f>INDEX(Directory[],MATCH(tbl_deal[[#This Row],[Index]],Directory[Index],0),MATCH('DEAL DIRECTORY'!AF$5,Directory[#Headers],0))</f>
        <v>N</v>
      </c>
      <c r="AG400" s="129" t="str">
        <f>INDEX(Directory[],MATCH(tbl_deal[[#This Row],[Index]],Directory[Index],0),MATCH('DEAL DIRECTORY'!AG$5,Directory[#Headers],0))</f>
        <v>启迪控股股份有限公司</v>
      </c>
      <c r="AH400" s="129" t="str">
        <f>INDEX(Directory[],MATCH(tbl_deal[[#This Row],[Index]],Directory[Index],0),MATCH('DEAL DIRECTORY'!AH$5,Directory[#Headers],0))</f>
        <v>n/a</v>
      </c>
      <c r="AI400" s="129" t="str">
        <f>INDEX(Directory[],MATCH(tbl_deal[[#This Row],[Index]],Directory[Index],0),MATCH('DEAL DIRECTORY'!AI$5,Directory[#Headers],0))</f>
        <v>n/a</v>
      </c>
      <c r="AJ400" s="129" t="str">
        <f>INDEX(Directory[],MATCH(tbl_deal[[#This Row],[Index]],Directory[Index],0),MATCH('DEAL DIRECTORY'!AJ$5,Directory[#Headers],0))</f>
        <v>北京</v>
      </c>
      <c r="AK400" s="129" t="str">
        <f>INDEX(Directory[],MATCH(tbl_deal[[#This Row],[Index]],Directory[Index],0),MATCH('DEAL DIRECTORY'!AK$5,Directory[#Headers],0))</f>
        <v>海淀区</v>
      </c>
      <c r="AL400" s="129" t="str">
        <f>INDEX(Directory[],MATCH(tbl_deal[[#This Row],[Index]],Directory[Index],0),MATCH('DEAL DIRECTORY'!AL$5,Directory[#Headers],0))</f>
        <v>--</v>
      </c>
      <c r="AM400" s="129" t="str">
        <f>INDEX(Directory[],MATCH(tbl_deal[[#This Row],[Index]],Directory[Index],0),MATCH('DEAL DIRECTORY'!AM$5,Directory[#Headers],0))</f>
        <v>--</v>
      </c>
      <c r="AN400" s="129" t="str">
        <f>INDEX(Directory[],MATCH(tbl_deal[[#This Row],[Index]],Directory[Index],0),MATCH('DEAL DIRECTORY'!AN$5,Directory[#Headers],0))</f>
        <v>--</v>
      </c>
      <c r="AO400" s="129">
        <f>IF(ISBLANK(INDEX(Directory[],MATCH(tbl_deal[[#This Row],[Index]],Directory[Index],0),MATCH('DEAL DIRECTORY'!AO$5,Directory[#Headers],0))),"--",INDEX(Directory[],MATCH(tbl_deal[[#This Row],[Index]],Directory[Index],0),MATCH('DEAL DIRECTORY'!AO$5,Directory[#Headers],0)))</f>
        <v>55000</v>
      </c>
      <c r="AP400" s="129">
        <f>INDEX(Directory[],MATCH(tbl_deal[[#This Row],[Index]],Directory[Index],0),MATCH('DEAL DIRECTORY'!AP$5,Directory[#Headers],0))</f>
        <v>3.5</v>
      </c>
      <c r="AQ400" s="129">
        <f>INDEX(Directory[],MATCH(tbl_deal[[#This Row],[Index]],Directory[Index],0),MATCH('DEAL DIRECTORY'!AQ$5,Directory[#Headers],0))</f>
        <v>23.428999999999998</v>
      </c>
      <c r="AR400" s="129">
        <f>INDEX(Directory[],MATCH(tbl_deal[[#This Row],[Index]],Directory[Index],0),MATCH('DEAL DIRECTORY'!AR$5,Directory[#Headers],0))</f>
        <v>27.559000000000001</v>
      </c>
      <c r="AS400" s="129" t="str">
        <f>INDEX(Directory[],MATCH(tbl_deal[[#This Row],[Index]],Directory[Index],0),MATCH('DEAL DIRECTORY'!AS$5,Directory[#Headers],0))</f>
        <v>其他</v>
      </c>
      <c r="AT400" s="129" t="str">
        <f>INDEX(Directory[],MATCH(tbl_deal[[#This Row],[Index]],Directory[Index],0),MATCH('DEAL DIRECTORY'!AT$5,Directory[#Headers],0))</f>
        <v>产业</v>
      </c>
      <c r="AU400" s="129" t="str">
        <f>INDEX(Directory[],MATCH(tbl_deal[[#This Row],[Index]],Directory[Index],0),MATCH('DEAL DIRECTORY'!AU$5,Directory[#Headers],0))</f>
        <v>--</v>
      </c>
      <c r="AV400" s="129" t="str">
        <f>INDEX(Directory[],MATCH(tbl_deal[[#This Row],[Index]],Directory[Index],0),MATCH('DEAL DIRECTORY'!AV$5,Directory[#Headers],0))</f>
        <v>担保</v>
      </c>
      <c r="AW400" s="129" t="str">
        <f>INDEX(Directory[],MATCH(tbl_deal[[#This Row],[Index]],Directory[Index],0),MATCH('DEAL DIRECTORY'!AW$5,Directory[#Headers],0))</f>
        <v>无评级</v>
      </c>
      <c r="AX400" s="129" t="str">
        <f>INDEX(Directory[],MATCH(tbl_deal[[#This Row],[Index]],Directory[Index],0),MATCH('DEAL DIRECTORY'!AX$5,Directory[#Headers],0))</f>
        <v>3-5亿</v>
      </c>
      <c r="AY400" s="129" t="str">
        <f>INDEX(Directory[],MATCH(tbl_deal[[#This Row],[Index]],Directory[Index],0),MATCH('DEAL DIRECTORY'!AY$5,Directory[#Headers],0))</f>
        <v>19年</v>
      </c>
      <c r="AZ400" s="129" t="str">
        <f>INDEX(Directory[],MATCH(tbl_deal[[#This Row],[Index]],Directory[Index],0),MATCH('DEAL DIRECTORY'!AZ$5,Directory[#Headers],0))</f>
        <v>Q1</v>
      </c>
      <c r="BA400" s="129" t="str">
        <f>INDEX(Directory[],MATCH(tbl_deal[[#This Row],[Index]],Directory[Index],0),MATCH('DEAL DIRECTORY'!BA$5,Directory[#Headers],0))</f>
        <v>02月</v>
      </c>
      <c r="BB400" s="129" t="str">
        <f>INDEX(Directory[],MATCH(tbl_deal[[#This Row],[Index]],Directory[Index],0),MATCH('DEAL DIRECTORY'!BB$5,Directory[#Headers],0))</f>
        <v>--</v>
      </c>
      <c r="BC400" s="129" t="str">
        <f>INDEX(Directory[],MATCH(tbl_deal[[#This Row],[Index]],Directory[Index],0),MATCH('DEAL DIRECTORY'!BC$5,Directory[#Headers],0))</f>
        <v>TUSPARK FORWARD LTD</v>
      </c>
      <c r="BD400" s="129" t="str">
        <f>INDEX(Directory[],MATCH(tbl_deal[[#This Row],[Index]],Directory[Index],0),MATCH('DEAL DIRECTORY'!BD$5,Directory[#Headers],0))</f>
        <v>XS1911963848</v>
      </c>
      <c r="BE400" s="137" t="str">
        <f>INDEX(Directory[],MATCH(tbl_deal[[#This Row],[Index]],Directory[Index],0),MATCH('DEAL DIRECTORY'!BE$5,Directory[#Headers],0))</f>
        <v>19年02月</v>
      </c>
      <c r="BF400" s="137" t="str">
        <f>INDEX(Directory[],MATCH(tbl_deal[[#This Row],[Index]],Directory[Index],0),MATCH('DEAL DIRECTORY'!BF$5,Directory[#Headers],0))</f>
        <v>启迪控股</v>
      </c>
      <c r="BG400" s="137" t="str">
        <f>INDEX(Directory[],MATCH(tbl_deal[[#This Row],[Index]],Directory[Index],0),MATCH('DEAL DIRECTORY'!BG$5,Directory[#Headers],0))</f>
        <v>--/--/--</v>
      </c>
      <c r="BH400" s="137" t="str">
        <f>INDEX(Directory[],MATCH(tbl_deal[[#This Row],[Index]],Directory[Index],0),MATCH('DEAL DIRECTORY'!BH$5,Directory[#Headers],0))</f>
        <v>高级债</v>
      </c>
      <c r="BI400" s="137" t="str">
        <f>INDEX(Directory[],MATCH(tbl_deal[[#This Row],[Index]],Directory[Index],0),MATCH('DEAL DIRECTORY'!BI$5,Directory[#Headers],0))</f>
        <v>3.5亿美元</v>
      </c>
      <c r="BJ400" s="137" t="str">
        <f>INDEX(Directory[],MATCH(tbl_deal[[#This Row],[Index]],Directory[Index],0),MATCH('DEAL DIRECTORY'!BJ$5,Directory[#Headers],0))</f>
        <v>2年</v>
      </c>
      <c r="BK400" s="137" t="str">
        <f>INDEX(Directory[],MATCH(tbl_deal[[#This Row],[Index]],Directory[Index],0),MATCH('DEAL DIRECTORY'!BK$5,Directory[#Headers],0))</f>
        <v>7.9%</v>
      </c>
      <c r="BL400" s="137" t="str">
        <f>INDEX(Directory[],MATCH(tbl_deal[[#This Row],[Index]],Directory[Index],0),MATCH('DEAL DIRECTORY'!BL$5,Directory[#Headers],0))</f>
        <v>全球协调人</v>
      </c>
      <c r="BM400" s="129" t="str">
        <f>INDEX(Directory[],MATCH(tbl_deal[[#This Row],[Index]],Directory[Index],0),MATCH('DEAL DIRECTORY'!BM$5,Directory[#Headers],0))</f>
        <v/>
      </c>
      <c r="BN400" s="4"/>
      <c r="BO400" s="4"/>
      <c r="BP400" s="4"/>
    </row>
    <row r="401" spans="3:68" ht="20.25" customHeight="1" x14ac:dyDescent="0.25">
      <c r="C401" s="129">
        <f>Directory[[#This Row],[Index]]</f>
        <v>70</v>
      </c>
      <c r="D401" s="130">
        <f>INDEX(Directory[],MATCH(tbl_deal[[#This Row],[Index]],Directory[Index],0),MATCH('DEAL DIRECTORY'!D$5,Directory[#Headers],0))</f>
        <v>43523</v>
      </c>
      <c r="E401" s="129" t="str">
        <f>INDEX(Directory[],MATCH(tbl_deal[[#This Row],[Index]],Directory[Index],0),MATCH('DEAL DIRECTORY'!E$5,Directory[#Headers],0))</f>
        <v/>
      </c>
      <c r="F401" s="129" t="str">
        <f>INDEX(Directory[],MATCH(tbl_deal[[#This Row],[Index]],Directory[Index],0),MATCH('DEAL DIRECTORY'!F$5,Directory[#Headers],0))</f>
        <v/>
      </c>
      <c r="G401" s="129" t="str">
        <f>INDEX(Directory[],MATCH(tbl_deal[[#This Row],[Index]],Directory[Index],0),MATCH('DEAL DIRECTORY'!G$5,Directory[#Headers],0))</f>
        <v>Golden Globe V</v>
      </c>
      <c r="H401" s="135" t="str">
        <f>IF(tbl_deal[[#This Row],[FolderPath]]="","",HYPERLINK(tbl_deal[[#This Row],[FolderPath]],"📂"))</f>
        <v/>
      </c>
      <c r="I401" s="129" t="str">
        <f>INDEX(Directory[],MATCH(tbl_deal[[#This Row],[Index]],Directory[Index],0),MATCH('DEAL DIRECTORY'!I$5,Directory[#Headers],0))</f>
        <v>PA</v>
      </c>
      <c r="J401" s="129" t="str">
        <f>INDEX(Directory[],MATCH(tbl_deal[[#This Row],[Index]],Directory[Index],0),MATCH('DEAL DIRECTORY'!J$5,Directory[#Headers],0))</f>
        <v>n/a</v>
      </c>
      <c r="K401" s="129" t="str">
        <f>INDEX(Directory[],MATCH(tbl_deal[[#This Row],[Index]],Directory[Index],0),MATCH('DEAL DIRECTORY'!K$5,Directory[#Headers],0))</f>
        <v>n/a</v>
      </c>
      <c r="L401" s="129">
        <f>INDEX(Directory[],MATCH(tbl_deal[[#This Row],[Index]],Directory[Index],0),MATCH('DEAL DIRECTORY'!L$5,Directory[#Headers],0))</f>
        <v>2</v>
      </c>
      <c r="M401" s="129" t="str">
        <f>INDEX(Directory[],MATCH(tbl_deal[[#This Row],[Index]],Directory[Index],0),MATCH('DEAL DIRECTORY'!M$5,Directory[#Headers],0))</f>
        <v>杭州金投</v>
      </c>
      <c r="N401" s="129" t="str">
        <f>INDEX(Directory[],MATCH(tbl_deal[[#This Row],[Index]],Directory[Index],0),MATCH('DEAL DIRECTORY'!N$5,Directory[#Headers],0))</f>
        <v>--/--/--</v>
      </c>
      <c r="O401" s="129" t="str">
        <f>INDEX(Directory[],MATCH(tbl_deal[[#This Row],[Index]],Directory[Index],0),MATCH('DEAL DIRECTORY'!O$5,Directory[#Headers],0))</f>
        <v>USD</v>
      </c>
      <c r="P401" s="129">
        <f>INDEX(Directory[],MATCH(tbl_deal[[#This Row],[Index]],Directory[Index],0),MATCH('DEAL DIRECTORY'!P$5,Directory[#Headers],0))</f>
        <v>1</v>
      </c>
      <c r="Q401" s="129" t="str">
        <f>INDEX(Directory[],MATCH(tbl_deal[[#This Row],[Index]],Directory[Index],0),MATCH('DEAL DIRECTORY'!Q$5,Directory[#Headers],0))</f>
        <v>1</v>
      </c>
      <c r="R401" s="129" t="str">
        <f>INDEX(Directory[],MATCH(tbl_deal[[#This Row],[Index]],Directory[Index],0),MATCH('DEAL DIRECTORY'!R$5,Directory[#Headers],0))</f>
        <v>5.2%</v>
      </c>
      <c r="S401" s="129" t="str">
        <f>INDEX(Directory[],MATCH(tbl_deal[[#This Row],[Index]],Directory[Index],0),MATCH('DEAL DIRECTORY'!S$5,Directory[#Headers],0))</f>
        <v>--</v>
      </c>
      <c r="T401" s="129" t="str">
        <f>INDEX(Directory[],MATCH(tbl_deal[[#This Row],[Index]],Directory[Index],0),MATCH('DEAL DIRECTORY'!T$5,Directory[#Headers],0))</f>
        <v>n/a</v>
      </c>
      <c r="U401" s="129" t="str">
        <f>INDEX(Directory[],MATCH(tbl_deal[[#This Row],[Index]],Directory[Index],0),MATCH('DEAL DIRECTORY'!U$5,Directory[#Headers],0))</f>
        <v>--</v>
      </c>
      <c r="V401" s="131">
        <f>INDEX(Directory[],MATCH(tbl_deal[[#This Row],[Index]],Directory[Index],0),MATCH('DEAL DIRECTORY'!V$5,Directory[#Headers],0))</f>
        <v>0</v>
      </c>
      <c r="W401" s="129" t="str">
        <f>INDEX(Directory[],MATCH(tbl_deal[[#This Row],[Index]],Directory[Index],0),MATCH('DEAL DIRECTORY'!W$5,Directory[#Headers],0))</f>
        <v>担保</v>
      </c>
      <c r="X401" s="129" t="str">
        <f>INDEX(Directory[],MATCH(tbl_deal[[#This Row],[Index]],Directory[Index],0),MATCH('DEAL DIRECTORY'!X$5,Directory[#Headers],0))</f>
        <v>--</v>
      </c>
      <c r="Y401" s="129" t="str">
        <f>INDEX(Directory[],MATCH(tbl_deal[[#This Row],[Index]],Directory[Index],0),MATCH('DEAL DIRECTORY'!Y$5,Directory[#Headers],0))</f>
        <v>未上市</v>
      </c>
      <c r="Z401" s="129" t="str">
        <f>INDEX(Directory[],MATCH(tbl_deal[[#This Row],[Index]],Directory[Index],0),MATCH('DEAL DIRECTORY'!Z$5,Directory[#Headers],0))</f>
        <v/>
      </c>
      <c r="AA401" s="129" t="str">
        <f>INDEX(Directory[],MATCH(tbl_deal[[#This Row],[Index]],Directory[Index],0),MATCH('DEAL DIRECTORY'!AA$5,Directory[#Headers],0))</f>
        <v/>
      </c>
      <c r="AB401" s="129" t="str">
        <f>INDEX(Directory[],MATCH(tbl_deal[[#This Row],[Index]],Directory[Index],0),MATCH('DEAL DIRECTORY'!AB$5,Directory[#Headers],0))</f>
        <v>BISL,港分</v>
      </c>
      <c r="AC401" s="129" t="str">
        <f>INDEX(Directory[],MATCH(tbl_deal[[#This Row],[Index]],Directory[Index],0),MATCH('DEAL DIRECTORY'!AC$5,Directory[#Headers],0))</f>
        <v>--</v>
      </c>
      <c r="AD401" s="129" t="str">
        <f>INDEX(Directory[],MATCH(tbl_deal[[#This Row],[Index]],Directory[Index],0),MATCH('DEAL DIRECTORY'!AD$5,Directory[#Headers],0))</f>
        <v>--</v>
      </c>
      <c r="AE401" s="129" t="str">
        <f>INDEX(Directory[],MATCH(tbl_deal[[#This Row],[Index]],Directory[Index],0),MATCH('DEAL DIRECTORY'!AE$5,Directory[#Headers],0))</f>
        <v>--</v>
      </c>
      <c r="AF401" s="129" t="str">
        <f>INDEX(Directory[],MATCH(tbl_deal[[#This Row],[Index]],Directory[Index],0),MATCH('DEAL DIRECTORY'!AF$5,Directory[#Headers],0))</f>
        <v>N</v>
      </c>
      <c r="AG401" s="129" t="str">
        <f>INDEX(Directory[],MATCH(tbl_deal[[#This Row],[Index]],Directory[Index],0),MATCH('DEAL DIRECTORY'!AG$5,Directory[#Headers],0))</f>
        <v>杭州市金融投资集团有限公司</v>
      </c>
      <c r="AH401" s="129" t="str">
        <f>INDEX(Directory[],MATCH(tbl_deal[[#This Row],[Index]],Directory[Index],0),MATCH('DEAL DIRECTORY'!AH$5,Directory[#Headers],0))</f>
        <v>n/a</v>
      </c>
      <c r="AI401" s="129" t="str">
        <f>INDEX(Directory[],MATCH(tbl_deal[[#This Row],[Index]],Directory[Index],0),MATCH('DEAL DIRECTORY'!AI$5,Directory[#Headers],0))</f>
        <v>n/a</v>
      </c>
      <c r="AJ401" s="129" t="str">
        <f>INDEX(Directory[],MATCH(tbl_deal[[#This Row],[Index]],Directory[Index],0),MATCH('DEAL DIRECTORY'!AJ$5,Directory[#Headers],0))</f>
        <v>浙江</v>
      </c>
      <c r="AK401" s="129" t="str">
        <f>INDEX(Directory[],MATCH(tbl_deal[[#This Row],[Index]],Directory[Index],0),MATCH('DEAL DIRECTORY'!AK$5,Directory[#Headers],0))</f>
        <v>杭州市</v>
      </c>
      <c r="AL401" s="129" t="str">
        <f>INDEX(Directory[],MATCH(tbl_deal[[#This Row],[Index]],Directory[Index],0),MATCH('DEAL DIRECTORY'!AL$5,Directory[#Headers],0))</f>
        <v>--</v>
      </c>
      <c r="AM401" s="129" t="str">
        <f>INDEX(Directory[],MATCH(tbl_deal[[#This Row],[Index]],Directory[Index],0),MATCH('DEAL DIRECTORY'!AM$5,Directory[#Headers],0))</f>
        <v>--</v>
      </c>
      <c r="AN401" s="129" t="str">
        <f>INDEX(Directory[],MATCH(tbl_deal[[#This Row],[Index]],Directory[Index],0),MATCH('DEAL DIRECTORY'!AN$5,Directory[#Headers],0))</f>
        <v>--</v>
      </c>
      <c r="AO401" s="132">
        <f>IF(ISBLANK(INDEX(Directory[],MATCH(tbl_deal[[#This Row],[Index]],Directory[Index],0),MATCH('DEAL DIRECTORY'!AO$5,Directory[#Headers],0))),"--",INDEX(Directory[],MATCH(tbl_deal[[#This Row],[Index]],Directory[Index],0),MATCH('DEAL DIRECTORY'!AO$5,Directory[#Headers],0)))</f>
        <v>40000</v>
      </c>
      <c r="AP401" s="129">
        <f>INDEX(Directory[],MATCH(tbl_deal[[#This Row],[Index]],Directory[Index],0),MATCH('DEAL DIRECTORY'!AP$5,Directory[#Headers],0))</f>
        <v>1</v>
      </c>
      <c r="AQ401" s="129">
        <f>INDEX(Directory[],MATCH(tbl_deal[[#This Row],[Index]],Directory[Index],0),MATCH('DEAL DIRECTORY'!AQ$5,Directory[#Headers],0))</f>
        <v>6.6870000000000003</v>
      </c>
      <c r="AR401" s="129">
        <f>INDEX(Directory[],MATCH(tbl_deal[[#This Row],[Index]],Directory[Index],0),MATCH('DEAL DIRECTORY'!AR$5,Directory[#Headers],0))</f>
        <v>7.8739999999999997</v>
      </c>
      <c r="AS401" s="129" t="str">
        <f>INDEX(Directory[],MATCH(tbl_deal[[#This Row],[Index]],Directory[Index],0),MATCH('DEAL DIRECTORY'!AS$5,Directory[#Headers],0))</f>
        <v>地方国企</v>
      </c>
      <c r="AT401" s="129" t="str">
        <f>INDEX(Directory[],MATCH(tbl_deal[[#This Row],[Index]],Directory[Index],0),MATCH('DEAL DIRECTORY'!AT$5,Directory[#Headers],0))</f>
        <v>地方平台</v>
      </c>
      <c r="AU401" s="129" t="str">
        <f>INDEX(Directory[],MATCH(tbl_deal[[#This Row],[Index]],Directory[Index],0),MATCH('DEAL DIRECTORY'!AU$5,Directory[#Headers],0))</f>
        <v>--</v>
      </c>
      <c r="AV401" s="129" t="str">
        <f>INDEX(Directory[],MATCH(tbl_deal[[#This Row],[Index]],Directory[Index],0),MATCH('DEAL DIRECTORY'!AV$5,Directory[#Headers],0))</f>
        <v>担保</v>
      </c>
      <c r="AW401" s="129" t="str">
        <f>INDEX(Directory[],MATCH(tbl_deal[[#This Row],[Index]],Directory[Index],0),MATCH('DEAL DIRECTORY'!AW$5,Directory[#Headers],0))</f>
        <v>无评级</v>
      </c>
      <c r="AX401" s="129" t="str">
        <f>INDEX(Directory[],MATCH(tbl_deal[[#This Row],[Index]],Directory[Index],0),MATCH('DEAL DIRECTORY'!AX$5,Directory[#Headers],0))</f>
        <v>≤2亿</v>
      </c>
      <c r="AY401" s="133" t="str">
        <f>INDEX(Directory[],MATCH(tbl_deal[[#This Row],[Index]],Directory[Index],0),MATCH('DEAL DIRECTORY'!AY$5,Directory[#Headers],0))</f>
        <v>19年</v>
      </c>
      <c r="AZ401" s="129" t="str">
        <f>INDEX(Directory[],MATCH(tbl_deal[[#This Row],[Index]],Directory[Index],0),MATCH('DEAL DIRECTORY'!AZ$5,Directory[#Headers],0))</f>
        <v>Q1</v>
      </c>
      <c r="BA401" s="129" t="str">
        <f>INDEX(Directory[],MATCH(tbl_deal[[#This Row],[Index]],Directory[Index],0),MATCH('DEAL DIRECTORY'!BA$5,Directory[#Headers],0))</f>
        <v>02月</v>
      </c>
      <c r="BB401" s="129" t="str">
        <f>INDEX(Directory[],MATCH(tbl_deal[[#This Row],[Index]],Directory[Index],0),MATCH('DEAL DIRECTORY'!BB$5,Directory[#Headers],0))</f>
        <v>SOE Creds</v>
      </c>
      <c r="BC401" s="129" t="str">
        <f>INDEX(Directory[],MATCH(tbl_deal[[#This Row],[Index]],Directory[Index],0),MATCH('DEAL DIRECTORY'!BC$5,Directory[#Headers],0))</f>
        <v>HFI INTERNATIONAL HONG KONG LTD</v>
      </c>
      <c r="BD401" s="129" t="str">
        <f>INDEX(Directory[],MATCH(tbl_deal[[#This Row],[Index]],Directory[Index],0),MATCH('DEAL DIRECTORY'!BD$5,Directory[#Headers],0))</f>
        <v>XS1958400910</v>
      </c>
      <c r="BE401" s="137" t="str">
        <f>INDEX(Directory[],MATCH(tbl_deal[[#This Row],[Index]],Directory[Index],0),MATCH('DEAL DIRECTORY'!BE$5,Directory[#Headers],0))</f>
        <v>19年02月</v>
      </c>
      <c r="BF401" s="137" t="str">
        <f>INDEX(Directory[],MATCH(tbl_deal[[#This Row],[Index]],Directory[Index],0),MATCH('DEAL DIRECTORY'!BF$5,Directory[#Headers],0))</f>
        <v>杭州金投</v>
      </c>
      <c r="BG401" s="137" t="str">
        <f>INDEX(Directory[],MATCH(tbl_deal[[#This Row],[Index]],Directory[Index],0),MATCH('DEAL DIRECTORY'!BG$5,Directory[#Headers],0))</f>
        <v>--/--/--</v>
      </c>
      <c r="BH401" s="137" t="str">
        <f>INDEX(Directory[],MATCH(tbl_deal[[#This Row],[Index]],Directory[Index],0),MATCH('DEAL DIRECTORY'!BH$5,Directory[#Headers],0))</f>
        <v>高级债</v>
      </c>
      <c r="BI401" s="137" t="str">
        <f>INDEX(Directory[],MATCH(tbl_deal[[#This Row],[Index]],Directory[Index],0),MATCH('DEAL DIRECTORY'!BI$5,Directory[#Headers],0))</f>
        <v>1亿美元</v>
      </c>
      <c r="BJ401" s="137" t="str">
        <f>INDEX(Directory[],MATCH(tbl_deal[[#This Row],[Index]],Directory[Index],0),MATCH('DEAL DIRECTORY'!BJ$5,Directory[#Headers],0))</f>
        <v>363天</v>
      </c>
      <c r="BK401" s="137" t="str">
        <f>INDEX(Directory[],MATCH(tbl_deal[[#This Row],[Index]],Directory[Index],0),MATCH('DEAL DIRECTORY'!BK$5,Directory[#Headers],0))</f>
        <v>5.2%</v>
      </c>
      <c r="BL401" s="137" t="str">
        <f>INDEX(Directory[],MATCH(tbl_deal[[#This Row],[Index]],Directory[Index],0),MATCH('DEAL DIRECTORY'!BL$5,Directory[#Headers],0))</f>
        <v>配售代理</v>
      </c>
      <c r="BM401" s="129" t="str">
        <f>INDEX(Directory[],MATCH(tbl_deal[[#This Row],[Index]],Directory[Index],0),MATCH('DEAL DIRECTORY'!BM$5,Directory[#Headers],0))</f>
        <v/>
      </c>
      <c r="BN401" s="4"/>
      <c r="BO401" s="4"/>
      <c r="BP401" s="4"/>
    </row>
    <row r="402" spans="3:68" ht="20.25" customHeight="1" x14ac:dyDescent="0.25">
      <c r="C402" s="129">
        <f>Directory[[#This Row],[Index]]</f>
        <v>69</v>
      </c>
      <c r="D402" s="130">
        <f>INDEX(Directory[],MATCH(tbl_deal[[#This Row],[Index]],Directory[Index],0),MATCH('DEAL DIRECTORY'!D$5,Directory[#Headers],0))</f>
        <v>43522</v>
      </c>
      <c r="E402" s="129" t="str">
        <f>INDEX(Directory[],MATCH(tbl_deal[[#This Row],[Index]],Directory[Index],0),MATCH('DEAL DIRECTORY'!E$5,Directory[#Headers],0))</f>
        <v/>
      </c>
      <c r="F402" s="129" t="str">
        <f>INDEX(Directory[],MATCH(tbl_deal[[#This Row],[Index]],Directory[Index],0),MATCH('DEAL DIRECTORY'!F$5,Directory[#Headers],0))</f>
        <v/>
      </c>
      <c r="G402" s="129" t="str">
        <f>INDEX(Directory[],MATCH(tbl_deal[[#This Row],[Index]],Directory[Index],0),MATCH('DEAL DIRECTORY'!G$5,Directory[#Headers],0))</f>
        <v>Jade</v>
      </c>
      <c r="H402" s="135" t="str">
        <f>IF(tbl_deal[[#This Row],[FolderPath]]="","",HYPERLINK(tbl_deal[[#This Row],[FolderPath]],"📂"))</f>
        <v/>
      </c>
      <c r="I402" s="129" t="str">
        <f>INDEX(Directory[],MATCH(tbl_deal[[#This Row],[Index]],Directory[Index],0),MATCH('DEAL DIRECTORY'!I$5,Directory[#Headers],0))</f>
        <v>JBR</v>
      </c>
      <c r="J402" s="129" t="str">
        <f>INDEX(Directory[],MATCH(tbl_deal[[#This Row],[Index]],Directory[Index],0),MATCH('DEAL DIRECTORY'!J$5,Directory[#Headers],0))</f>
        <v>n/a</v>
      </c>
      <c r="K402" s="129" t="str">
        <f>INDEX(Directory[],MATCH(tbl_deal[[#This Row],[Index]],Directory[Index],0),MATCH('DEAL DIRECTORY'!K$5,Directory[#Headers],0))</f>
        <v>n/a</v>
      </c>
      <c r="L402" s="129">
        <f>INDEX(Directory[],MATCH(tbl_deal[[#This Row],[Index]],Directory[Index],0),MATCH('DEAL DIRECTORY'!L$5,Directory[#Headers],0))</f>
        <v>1</v>
      </c>
      <c r="M402" s="129" t="str">
        <f>INDEX(Directory[],MATCH(tbl_deal[[#This Row],[Index]],Directory[Index],0),MATCH('DEAL DIRECTORY'!M$5,Directory[#Headers],0))</f>
        <v>云南投控</v>
      </c>
      <c r="N402" s="129" t="str">
        <f>INDEX(Directory[],MATCH(tbl_deal[[#This Row],[Index]],Directory[Index],0),MATCH('DEAL DIRECTORY'!N$5,Directory[#Headers],0))</f>
        <v>--/--/BBB+</v>
      </c>
      <c r="O402" s="129" t="str">
        <f>INDEX(Directory[],MATCH(tbl_deal[[#This Row],[Index]],Directory[Index],0),MATCH('DEAL DIRECTORY'!O$5,Directory[#Headers],0))</f>
        <v>USD</v>
      </c>
      <c r="P402" s="129">
        <f>INDEX(Directory[],MATCH(tbl_deal[[#This Row],[Index]],Directory[Index],0),MATCH('DEAL DIRECTORY'!P$5,Directory[#Headers],0))</f>
        <v>6</v>
      </c>
      <c r="Q402" s="129" t="str">
        <f>INDEX(Directory[],MATCH(tbl_deal[[#This Row],[Index]],Directory[Index],0),MATCH('DEAL DIRECTORY'!Q$5,Directory[#Headers],0))</f>
        <v>3</v>
      </c>
      <c r="R402" s="129" t="str">
        <f>INDEX(Directory[],MATCH(tbl_deal[[#This Row],[Index]],Directory[Index],0),MATCH('DEAL DIRECTORY'!R$5,Directory[#Headers],0))</f>
        <v>6.25%</v>
      </c>
      <c r="S402" s="129" t="str">
        <f>INDEX(Directory[],MATCH(tbl_deal[[#This Row],[Index]],Directory[Index],0),MATCH('DEAL DIRECTORY'!S$5,Directory[#Headers],0))</f>
        <v>--</v>
      </c>
      <c r="T402" s="129" t="str">
        <f>INDEX(Directory[],MATCH(tbl_deal[[#This Row],[Index]],Directory[Index],0),MATCH('DEAL DIRECTORY'!T$5,Directory[#Headers],0))</f>
        <v>n/a</v>
      </c>
      <c r="U402" s="129" t="str">
        <f>INDEX(Directory[],MATCH(tbl_deal[[#This Row],[Index]],Directory[Index],0),MATCH('DEAL DIRECTORY'!U$5,Directory[#Headers],0))</f>
        <v>T+380.3</v>
      </c>
      <c r="V402" s="131">
        <f>INDEX(Directory[],MATCH(tbl_deal[[#This Row],[Index]],Directory[Index],0),MATCH('DEAL DIRECTORY'!V$5,Directory[#Headers],0))</f>
        <v>0</v>
      </c>
      <c r="W402" s="129" t="str">
        <f>INDEX(Directory[],MATCH(tbl_deal[[#This Row],[Index]],Directory[Index],0),MATCH('DEAL DIRECTORY'!W$5,Directory[#Headers],0))</f>
        <v>担保</v>
      </c>
      <c r="X402" s="129" t="str">
        <f>INDEX(Directory[],MATCH(tbl_deal[[#This Row],[Index]],Directory[Index],0),MATCH('DEAL DIRECTORY'!X$5,Directory[#Headers],0))</f>
        <v>--</v>
      </c>
      <c r="Y402" s="129" t="str">
        <f>INDEX(Directory[],MATCH(tbl_deal[[#This Row],[Index]],Directory[Index],0),MATCH('DEAL DIRECTORY'!Y$5,Directory[#Headers],0))</f>
        <v>港交所</v>
      </c>
      <c r="Z402" s="129" t="str">
        <f>INDEX(Directory[],MATCH(tbl_deal[[#This Row],[Index]],Directory[Index],0),MATCH('DEAL DIRECTORY'!Z$5,Directory[#Headers],0))</f>
        <v/>
      </c>
      <c r="AA402" s="129" t="str">
        <f>INDEX(Directory[],MATCH(tbl_deal[[#This Row],[Index]],Directory[Index],0),MATCH('DEAL DIRECTORY'!AA$5,Directory[#Headers],0))</f>
        <v/>
      </c>
      <c r="AB402" s="129" t="str">
        <f>INDEX(Directory[],MATCH(tbl_deal[[#This Row],[Index]],Directory[Index],0),MATCH('DEAL DIRECTORY'!AB$5,Directory[#Headers],0))</f>
        <v>BISL,港分</v>
      </c>
      <c r="AC402" s="129" t="str">
        <f>INDEX(Directory[],MATCH(tbl_deal[[#This Row],[Index]],Directory[Index],0),MATCH('DEAL DIRECTORY'!AC$5,Directory[#Headers],0))</f>
        <v>--</v>
      </c>
      <c r="AD402" s="129" t="str">
        <f>INDEX(Directory[],MATCH(tbl_deal[[#This Row],[Index]],Directory[Index],0),MATCH('DEAL DIRECTORY'!AD$5,Directory[#Headers],0))</f>
        <v>--</v>
      </c>
      <c r="AE402" s="129" t="str">
        <f>INDEX(Directory[],MATCH(tbl_deal[[#This Row],[Index]],Directory[Index],0),MATCH('DEAL DIRECTORY'!AE$5,Directory[#Headers],0))</f>
        <v>--</v>
      </c>
      <c r="AF402" s="129" t="str">
        <f>INDEX(Directory[],MATCH(tbl_deal[[#This Row],[Index]],Directory[Index],0),MATCH('DEAL DIRECTORY'!AF$5,Directory[#Headers],0))</f>
        <v>N</v>
      </c>
      <c r="AG402" s="129" t="str">
        <f>INDEX(Directory[],MATCH(tbl_deal[[#This Row],[Index]],Directory[Index],0),MATCH('DEAL DIRECTORY'!AG$5,Directory[#Headers],0))</f>
        <v>云南省投资控股集团有限公司</v>
      </c>
      <c r="AH402" s="129" t="str">
        <f>INDEX(Directory[],MATCH(tbl_deal[[#This Row],[Index]],Directory[Index],0),MATCH('DEAL DIRECTORY'!AH$5,Directory[#Headers],0))</f>
        <v>n/a</v>
      </c>
      <c r="AI402" s="129" t="str">
        <f>INDEX(Directory[],MATCH(tbl_deal[[#This Row],[Index]],Directory[Index],0),MATCH('DEAL DIRECTORY'!AI$5,Directory[#Headers],0))</f>
        <v>n/a</v>
      </c>
      <c r="AJ402" s="129" t="str">
        <f>INDEX(Directory[],MATCH(tbl_deal[[#This Row],[Index]],Directory[Index],0),MATCH('DEAL DIRECTORY'!AJ$5,Directory[#Headers],0))</f>
        <v>云南</v>
      </c>
      <c r="AK402" s="129" t="str">
        <f>INDEX(Directory[],MATCH(tbl_deal[[#This Row],[Index]],Directory[Index],0),MATCH('DEAL DIRECTORY'!AK$5,Directory[#Headers],0))</f>
        <v>昆明市</v>
      </c>
      <c r="AL402" s="129" t="str">
        <f>INDEX(Directory[],MATCH(tbl_deal[[#This Row],[Index]],Directory[Index],0),MATCH('DEAL DIRECTORY'!AL$5,Directory[#Headers],0))</f>
        <v>--</v>
      </c>
      <c r="AM402" s="129" t="str">
        <f>INDEX(Directory[],MATCH(tbl_deal[[#This Row],[Index]],Directory[Index],0),MATCH('DEAL DIRECTORY'!AM$5,Directory[#Headers],0))</f>
        <v>--</v>
      </c>
      <c r="AN402" s="129" t="str">
        <f>INDEX(Directory[],MATCH(tbl_deal[[#This Row],[Index]],Directory[Index],0),MATCH('DEAL DIRECTORY'!AN$5,Directory[#Headers],0))</f>
        <v>--</v>
      </c>
      <c r="AO402" s="132">
        <f>IF(ISBLANK(INDEX(Directory[],MATCH(tbl_deal[[#This Row],[Index]],Directory[Index],0),MATCH('DEAL DIRECTORY'!AO$5,Directory[#Headers],0))),"--",INDEX(Directory[],MATCH(tbl_deal[[#This Row],[Index]],Directory[Index],0),MATCH('DEAL DIRECTORY'!AO$5,Directory[#Headers],0)))</f>
        <v>11733</v>
      </c>
      <c r="AP402" s="129">
        <f>INDEX(Directory[],MATCH(tbl_deal[[#This Row],[Index]],Directory[Index],0),MATCH('DEAL DIRECTORY'!AP$5,Directory[#Headers],0))</f>
        <v>6</v>
      </c>
      <c r="AQ402" s="129">
        <f>INDEX(Directory[],MATCH(tbl_deal[[#This Row],[Index]],Directory[Index],0),MATCH('DEAL DIRECTORY'!AQ$5,Directory[#Headers],0))</f>
        <v>40.201000000000001</v>
      </c>
      <c r="AR402" s="129">
        <f>INDEX(Directory[],MATCH(tbl_deal[[#This Row],[Index]],Directory[Index],0),MATCH('DEAL DIRECTORY'!AR$5,Directory[#Headers],0))</f>
        <v>47.244</v>
      </c>
      <c r="AS402" s="129" t="str">
        <f>INDEX(Directory[],MATCH(tbl_deal[[#This Row],[Index]],Directory[Index],0),MATCH('DEAL DIRECTORY'!AS$5,Directory[#Headers],0))</f>
        <v>地方国企</v>
      </c>
      <c r="AT402" s="129" t="str">
        <f>INDEX(Directory[],MATCH(tbl_deal[[#This Row],[Index]],Directory[Index],0),MATCH('DEAL DIRECTORY'!AT$5,Directory[#Headers],0))</f>
        <v>地方平台</v>
      </c>
      <c r="AU402" s="129" t="str">
        <f>INDEX(Directory[],MATCH(tbl_deal[[#This Row],[Index]],Directory[Index],0),MATCH('DEAL DIRECTORY'!AU$5,Directory[#Headers],0))</f>
        <v>--</v>
      </c>
      <c r="AV402" s="129" t="str">
        <f>INDEX(Directory[],MATCH(tbl_deal[[#This Row],[Index]],Directory[Index],0),MATCH('DEAL DIRECTORY'!AV$5,Directory[#Headers],0))</f>
        <v>担保</v>
      </c>
      <c r="AW402" s="129" t="str">
        <f>INDEX(Directory[],MATCH(tbl_deal[[#This Row],[Index]],Directory[Index],0),MATCH('DEAL DIRECTORY'!AW$5,Directory[#Headers],0))</f>
        <v>投资级</v>
      </c>
      <c r="AX402" s="129" t="str">
        <f>INDEX(Directory[],MATCH(tbl_deal[[#This Row],[Index]],Directory[Index],0),MATCH('DEAL DIRECTORY'!AX$5,Directory[#Headers],0))</f>
        <v>&gt;5亿</v>
      </c>
      <c r="AY402" s="133" t="str">
        <f>INDEX(Directory[],MATCH(tbl_deal[[#This Row],[Index]],Directory[Index],0),MATCH('DEAL DIRECTORY'!AY$5,Directory[#Headers],0))</f>
        <v>19年</v>
      </c>
      <c r="AZ402" s="129" t="str">
        <f>INDEX(Directory[],MATCH(tbl_deal[[#This Row],[Index]],Directory[Index],0),MATCH('DEAL DIRECTORY'!AZ$5,Directory[#Headers],0))</f>
        <v>Q1</v>
      </c>
      <c r="BA402" s="129" t="str">
        <f>INDEX(Directory[],MATCH(tbl_deal[[#This Row],[Index]],Directory[Index],0),MATCH('DEAL DIRECTORY'!BA$5,Directory[#Headers],0))</f>
        <v>02月</v>
      </c>
      <c r="BB402" s="129" t="str">
        <f>INDEX(Directory[],MATCH(tbl_deal[[#This Row],[Index]],Directory[Index],0),MATCH('DEAL DIRECTORY'!BB$5,Directory[#Headers],0))</f>
        <v>SOE Creds</v>
      </c>
      <c r="BC402" s="129" t="str">
        <f>INDEX(Directory[],MATCH(tbl_deal[[#This Row],[Index]],Directory[Index],0),MATCH('DEAL DIRECTORY'!BC$5,Directory[#Headers],0))</f>
        <v>BI HAI CO LTD</v>
      </c>
      <c r="BD402" s="129" t="str">
        <f>INDEX(Directory[],MATCH(tbl_deal[[#This Row],[Index]],Directory[Index],0),MATCH('DEAL DIRECTORY'!BD$5,Directory[#Headers],0))</f>
        <v>XS1880734840</v>
      </c>
      <c r="BE402" s="137" t="str">
        <f>INDEX(Directory[],MATCH(tbl_deal[[#This Row],[Index]],Directory[Index],0),MATCH('DEAL DIRECTORY'!BE$5,Directory[#Headers],0))</f>
        <v>19年02月</v>
      </c>
      <c r="BF402" s="137" t="str">
        <f>INDEX(Directory[],MATCH(tbl_deal[[#This Row],[Index]],Directory[Index],0),MATCH('DEAL DIRECTORY'!BF$5,Directory[#Headers],0))</f>
        <v>云南投控</v>
      </c>
      <c r="BG402" s="137" t="str">
        <f>INDEX(Directory[],MATCH(tbl_deal[[#This Row],[Index]],Directory[Index],0),MATCH('DEAL DIRECTORY'!BG$5,Directory[#Headers],0))</f>
        <v>--/--/BBB+</v>
      </c>
      <c r="BH402" s="137" t="str">
        <f>INDEX(Directory[],MATCH(tbl_deal[[#This Row],[Index]],Directory[Index],0),MATCH('DEAL DIRECTORY'!BH$5,Directory[#Headers],0))</f>
        <v>高级债</v>
      </c>
      <c r="BI402" s="137" t="str">
        <f>INDEX(Directory[],MATCH(tbl_deal[[#This Row],[Index]],Directory[Index],0),MATCH('DEAL DIRECTORY'!BI$5,Directory[#Headers],0))</f>
        <v>6亿美元</v>
      </c>
      <c r="BJ402" s="137" t="str">
        <f>INDEX(Directory[],MATCH(tbl_deal[[#This Row],[Index]],Directory[Index],0),MATCH('DEAL DIRECTORY'!BJ$5,Directory[#Headers],0))</f>
        <v>3年</v>
      </c>
      <c r="BK402" s="137" t="str">
        <f>INDEX(Directory[],MATCH(tbl_deal[[#This Row],[Index]],Directory[Index],0),MATCH('DEAL DIRECTORY'!BK$5,Directory[#Headers],0))</f>
        <v>6.25%</v>
      </c>
      <c r="BL402" s="137" t="str">
        <f>INDEX(Directory[],MATCH(tbl_deal[[#This Row],[Index]],Directory[Index],0),MATCH('DEAL DIRECTORY'!BL$5,Directory[#Headers],0))</f>
        <v>账簿管理人</v>
      </c>
      <c r="BM402" s="129" t="str">
        <f>INDEX(Directory[],MATCH(tbl_deal[[#This Row],[Index]],Directory[Index],0),MATCH('DEAL DIRECTORY'!BM$5,Directory[#Headers],0))</f>
        <v/>
      </c>
      <c r="BN402" s="4"/>
      <c r="BO402" s="4"/>
      <c r="BP402" s="4"/>
    </row>
    <row r="403" spans="3:68" ht="20.25" customHeight="1" x14ac:dyDescent="0.25">
      <c r="C403" s="129">
        <f>Directory[[#This Row],[Index]]</f>
        <v>68</v>
      </c>
      <c r="D403" s="130">
        <f>INDEX(Directory[],MATCH(tbl_deal[[#This Row],[Index]],Directory[Index],0),MATCH('DEAL DIRECTORY'!D$5,Directory[#Headers],0))</f>
        <v>43521</v>
      </c>
      <c r="E403" s="129" t="str">
        <f>INDEX(Directory[],MATCH(tbl_deal[[#This Row],[Index]],Directory[Index],0),MATCH('DEAL DIRECTORY'!E$5,Directory[#Headers],0))</f>
        <v/>
      </c>
      <c r="F403" s="129" t="str">
        <f>INDEX(Directory[],MATCH(tbl_deal[[#This Row],[Index]],Directory[Index],0),MATCH('DEAL DIRECTORY'!F$5,Directory[#Headers],0))</f>
        <v/>
      </c>
      <c r="G403" s="129" t="str">
        <f>INDEX(Directory[],MATCH(tbl_deal[[#This Row],[Index]],Directory[Index],0),MATCH('DEAL DIRECTORY'!G$5,Directory[#Headers],0))</f>
        <v>Rainbow</v>
      </c>
      <c r="H403" s="135" t="str">
        <f>IF(tbl_deal[[#This Row],[FolderPath]]="","",HYPERLINK(tbl_deal[[#This Row],[FolderPath]],"📂"))</f>
        <v/>
      </c>
      <c r="I403" s="129" t="str">
        <f>INDEX(Directory[],MATCH(tbl_deal[[#This Row],[Index]],Directory[Index],0),MATCH('DEAL DIRECTORY'!I$5,Directory[#Headers],0))</f>
        <v>JBR</v>
      </c>
      <c r="J403" s="129" t="str">
        <f>INDEX(Directory[],MATCH(tbl_deal[[#This Row],[Index]],Directory[Index],0),MATCH('DEAL DIRECTORY'!J$5,Directory[#Headers],0))</f>
        <v>n/a</v>
      </c>
      <c r="K403" s="129" t="str">
        <f>INDEX(Directory[],MATCH(tbl_deal[[#This Row],[Index]],Directory[Index],0),MATCH('DEAL DIRECTORY'!K$5,Directory[#Headers],0))</f>
        <v>n/a</v>
      </c>
      <c r="L403" s="129">
        <f>INDEX(Directory[],MATCH(tbl_deal[[#This Row],[Index]],Directory[Index],0),MATCH('DEAL DIRECTORY'!L$5,Directory[#Headers],0))</f>
        <v>5</v>
      </c>
      <c r="M403" s="129" t="str">
        <f>INDEX(Directory[],MATCH(tbl_deal[[#This Row],[Index]],Directory[Index],0),MATCH('DEAL DIRECTORY'!M$5,Directory[#Headers],0))</f>
        <v>融信中国</v>
      </c>
      <c r="N403" s="129" t="str">
        <f>INDEX(Directory[],MATCH(tbl_deal[[#This Row],[Index]],Directory[Index],0),MATCH('DEAL DIRECTORY'!N$5,Directory[#Headers],0))</f>
        <v>--/--/B+</v>
      </c>
      <c r="O403" s="129" t="str">
        <f>INDEX(Directory[],MATCH(tbl_deal[[#This Row],[Index]],Directory[Index],0),MATCH('DEAL DIRECTORY'!O$5,Directory[#Headers],0))</f>
        <v>USD</v>
      </c>
      <c r="P403" s="129">
        <f>INDEX(Directory[],MATCH(tbl_deal[[#This Row],[Index]],Directory[Index],0),MATCH('DEAL DIRECTORY'!P$5,Directory[#Headers],0))</f>
        <v>5</v>
      </c>
      <c r="Q403" s="129" t="str">
        <f>INDEX(Directory[],MATCH(tbl_deal[[#This Row],[Index]],Directory[Index],0),MATCH('DEAL DIRECTORY'!Q$5,Directory[#Headers],0))</f>
        <v>3</v>
      </c>
      <c r="R403" s="129" t="str">
        <f>INDEX(Directory[],MATCH(tbl_deal[[#This Row],[Index]],Directory[Index],0),MATCH('DEAL DIRECTORY'!R$5,Directory[#Headers],0))</f>
        <v>10.5%</v>
      </c>
      <c r="S403" s="129" t="str">
        <f>INDEX(Directory[],MATCH(tbl_deal[[#This Row],[Index]],Directory[Index],0),MATCH('DEAL DIRECTORY'!S$5,Directory[#Headers],0))</f>
        <v>--</v>
      </c>
      <c r="T403" s="129" t="str">
        <f>INDEX(Directory[],MATCH(tbl_deal[[#This Row],[Index]],Directory[Index],0),MATCH('DEAL DIRECTORY'!T$5,Directory[#Headers],0))</f>
        <v>n/a</v>
      </c>
      <c r="U403" s="129" t="str">
        <f>INDEX(Directory[],MATCH(tbl_deal[[#This Row],[Index]],Directory[Index],0),MATCH('DEAL DIRECTORY'!U$5,Directory[#Headers],0))</f>
        <v>--</v>
      </c>
      <c r="V403" s="131">
        <f>INDEX(Directory[],MATCH(tbl_deal[[#This Row],[Index]],Directory[Index],0),MATCH('DEAL DIRECTORY'!V$5,Directory[#Headers],0))</f>
        <v>0</v>
      </c>
      <c r="W403" s="129" t="str">
        <f>INDEX(Directory[],MATCH(tbl_deal[[#This Row],[Index]],Directory[Index],0),MATCH('DEAL DIRECTORY'!W$5,Directory[#Headers],0))</f>
        <v>直发(红筹)</v>
      </c>
      <c r="X403" s="129" t="str">
        <f>INDEX(Directory[],MATCH(tbl_deal[[#This Row],[Index]],Directory[Index],0),MATCH('DEAL DIRECTORY'!X$5,Directory[#Headers],0))</f>
        <v>--</v>
      </c>
      <c r="Y403" s="129" t="str">
        <f>INDEX(Directory[],MATCH(tbl_deal[[#This Row],[Index]],Directory[Index],0),MATCH('DEAL DIRECTORY'!Y$5,Directory[#Headers],0))</f>
        <v>新交所</v>
      </c>
      <c r="Z403" s="129" t="str">
        <f>INDEX(Directory[],MATCH(tbl_deal[[#This Row],[Index]],Directory[Index],0),MATCH('DEAL DIRECTORY'!Z$5,Directory[#Headers],0))</f>
        <v/>
      </c>
      <c r="AA403" s="129" t="str">
        <f>INDEX(Directory[],MATCH(tbl_deal[[#This Row],[Index]],Directory[Index],0),MATCH('DEAL DIRECTORY'!AA$5,Directory[#Headers],0))</f>
        <v/>
      </c>
      <c r="AB403" s="129" t="str">
        <f>INDEX(Directory[],MATCH(tbl_deal[[#This Row],[Index]],Directory[Index],0),MATCH('DEAL DIRECTORY'!AB$5,Directory[#Headers],0))</f>
        <v>BISL,港分</v>
      </c>
      <c r="AC403" s="129" t="str">
        <f>INDEX(Directory[],MATCH(tbl_deal[[#This Row],[Index]],Directory[Index],0),MATCH('DEAL DIRECTORY'!AC$5,Directory[#Headers],0))</f>
        <v>--</v>
      </c>
      <c r="AD403" s="129" t="str">
        <f>INDEX(Directory[],MATCH(tbl_deal[[#This Row],[Index]],Directory[Index],0),MATCH('DEAL DIRECTORY'!AD$5,Directory[#Headers],0))</f>
        <v>--</v>
      </c>
      <c r="AE403" s="129" t="str">
        <f>INDEX(Directory[],MATCH(tbl_deal[[#This Row],[Index]],Directory[Index],0),MATCH('DEAL DIRECTORY'!AE$5,Directory[#Headers],0))</f>
        <v>--</v>
      </c>
      <c r="AF403" s="129" t="str">
        <f>INDEX(Directory[],MATCH(tbl_deal[[#This Row],[Index]],Directory[Index],0),MATCH('DEAL DIRECTORY'!AF$5,Directory[#Headers],0))</f>
        <v>N</v>
      </c>
      <c r="AG403" s="129" t="str">
        <f>INDEX(Directory[],MATCH(tbl_deal[[#This Row],[Index]],Directory[Index],0),MATCH('DEAL DIRECTORY'!AG$5,Directory[#Headers],0))</f>
        <v>融信中国控股有限公司</v>
      </c>
      <c r="AH403" s="129" t="str">
        <f>INDEX(Directory[],MATCH(tbl_deal[[#This Row],[Index]],Directory[Index],0),MATCH('DEAL DIRECTORY'!AH$5,Directory[#Headers],0))</f>
        <v>n/a</v>
      </c>
      <c r="AI403" s="129" t="str">
        <f>INDEX(Directory[],MATCH(tbl_deal[[#This Row],[Index]],Directory[Index],0),MATCH('DEAL DIRECTORY'!AI$5,Directory[#Headers],0))</f>
        <v>n/a</v>
      </c>
      <c r="AJ403" s="129" t="str">
        <f>INDEX(Directory[],MATCH(tbl_deal[[#This Row],[Index]],Directory[Index],0),MATCH('DEAL DIRECTORY'!AJ$5,Directory[#Headers],0))</f>
        <v>上海</v>
      </c>
      <c r="AK403" s="129" t="str">
        <f>INDEX(Directory[],MATCH(tbl_deal[[#This Row],[Index]],Directory[Index],0),MATCH('DEAL DIRECTORY'!AK$5,Directory[#Headers],0))</f>
        <v>--</v>
      </c>
      <c r="AL403" s="129" t="str">
        <f>INDEX(Directory[],MATCH(tbl_deal[[#This Row],[Index]],Directory[Index],0),MATCH('DEAL DIRECTORY'!AL$5,Directory[#Headers],0))</f>
        <v>--</v>
      </c>
      <c r="AM403" s="129" t="str">
        <f>INDEX(Directory[],MATCH(tbl_deal[[#This Row],[Index]],Directory[Index],0),MATCH('DEAL DIRECTORY'!AM$5,Directory[#Headers],0))</f>
        <v>--</v>
      </c>
      <c r="AN403" s="129" t="str">
        <f>INDEX(Directory[],MATCH(tbl_deal[[#This Row],[Index]],Directory[Index],0),MATCH('DEAL DIRECTORY'!AN$5,Directory[#Headers],0))</f>
        <v>--</v>
      </c>
      <c r="AO403" s="132">
        <f>IF(ISBLANK(INDEX(Directory[],MATCH(tbl_deal[[#This Row],[Index]],Directory[Index],0),MATCH('DEAL DIRECTORY'!AO$5,Directory[#Headers],0))),"--",INDEX(Directory[],MATCH(tbl_deal[[#This Row],[Index]],Directory[Index],0),MATCH('DEAL DIRECTORY'!AO$5,Directory[#Headers],0)))</f>
        <v>150000</v>
      </c>
      <c r="AP403" s="129">
        <f>INDEX(Directory[],MATCH(tbl_deal[[#This Row],[Index]],Directory[Index],0),MATCH('DEAL DIRECTORY'!AP$5,Directory[#Headers],0))</f>
        <v>5</v>
      </c>
      <c r="AQ403" s="129">
        <f>INDEX(Directory[],MATCH(tbl_deal[[#This Row],[Index]],Directory[Index],0),MATCH('DEAL DIRECTORY'!AQ$5,Directory[#Headers],0))</f>
        <v>33.445999999999998</v>
      </c>
      <c r="AR403" s="129">
        <f>INDEX(Directory[],MATCH(tbl_deal[[#This Row],[Index]],Directory[Index],0),MATCH('DEAL DIRECTORY'!AR$5,Directory[#Headers],0))</f>
        <v>39.369999999999997</v>
      </c>
      <c r="AS403" s="129" t="str">
        <f>INDEX(Directory[],MATCH(tbl_deal[[#This Row],[Index]],Directory[Index],0),MATCH('DEAL DIRECTORY'!AS$5,Directory[#Headers],0))</f>
        <v>民企</v>
      </c>
      <c r="AT403" s="129" t="str">
        <f>INDEX(Directory[],MATCH(tbl_deal[[#This Row],[Index]],Directory[Index],0),MATCH('DEAL DIRECTORY'!AT$5,Directory[#Headers],0))</f>
        <v>房地产</v>
      </c>
      <c r="AU403" s="129" t="str">
        <f>INDEX(Directory[],MATCH(tbl_deal[[#This Row],[Index]],Directory[Index],0),MATCH('DEAL DIRECTORY'!AU$5,Directory[#Headers],0))</f>
        <v>--</v>
      </c>
      <c r="AV403" s="129" t="str">
        <f>INDEX(Directory[],MATCH(tbl_deal[[#This Row],[Index]],Directory[Index],0),MATCH('DEAL DIRECTORY'!AV$5,Directory[#Headers],0))</f>
        <v>红筹</v>
      </c>
      <c r="AW403" s="129" t="str">
        <f>INDEX(Directory[],MATCH(tbl_deal[[#This Row],[Index]],Directory[Index],0),MATCH('DEAL DIRECTORY'!AW$5,Directory[#Headers],0))</f>
        <v>高收益</v>
      </c>
      <c r="AX403" s="129" t="str">
        <f>INDEX(Directory[],MATCH(tbl_deal[[#This Row],[Index]],Directory[Index],0),MATCH('DEAL DIRECTORY'!AX$5,Directory[#Headers],0))</f>
        <v>3-5亿</v>
      </c>
      <c r="AY403" s="133" t="str">
        <f>INDEX(Directory[],MATCH(tbl_deal[[#This Row],[Index]],Directory[Index],0),MATCH('DEAL DIRECTORY'!AY$5,Directory[#Headers],0))</f>
        <v>19年</v>
      </c>
      <c r="AZ403" s="129" t="str">
        <f>INDEX(Directory[],MATCH(tbl_deal[[#This Row],[Index]],Directory[Index],0),MATCH('DEAL DIRECTORY'!AZ$5,Directory[#Headers],0))</f>
        <v>Q1</v>
      </c>
      <c r="BA403" s="129" t="str">
        <f>INDEX(Directory[],MATCH(tbl_deal[[#This Row],[Index]],Directory[Index],0),MATCH('DEAL DIRECTORY'!BA$5,Directory[#Headers],0))</f>
        <v>02月</v>
      </c>
      <c r="BB403" s="129" t="str">
        <f>INDEX(Directory[],MATCH(tbl_deal[[#This Row],[Index]],Directory[Index],0),MATCH('DEAL DIRECTORY'!BB$5,Directory[#Headers],0))</f>
        <v>--</v>
      </c>
      <c r="BC403" s="129" t="str">
        <f>INDEX(Directory[],MATCH(tbl_deal[[#This Row],[Index]],Directory[Index],0),MATCH('DEAL DIRECTORY'!BC$5,Directory[#Headers],0))</f>
        <v>RONSHINE CHINA HOLDINGS LTD</v>
      </c>
      <c r="BD403" s="129" t="str">
        <f>INDEX(Directory[],MATCH(tbl_deal[[#This Row],[Index]],Directory[Index],0),MATCH('DEAL DIRECTORY'!BD$5,Directory[#Headers],0))</f>
        <v>XS1957481440</v>
      </c>
      <c r="BE403" s="137" t="str">
        <f>INDEX(Directory[],MATCH(tbl_deal[[#This Row],[Index]],Directory[Index],0),MATCH('DEAL DIRECTORY'!BE$5,Directory[#Headers],0))</f>
        <v>19年02月</v>
      </c>
      <c r="BF403" s="137" t="str">
        <f>INDEX(Directory[],MATCH(tbl_deal[[#This Row],[Index]],Directory[Index],0),MATCH('DEAL DIRECTORY'!BF$5,Directory[#Headers],0))</f>
        <v>融信中国</v>
      </c>
      <c r="BG403" s="137" t="str">
        <f>INDEX(Directory[],MATCH(tbl_deal[[#This Row],[Index]],Directory[Index],0),MATCH('DEAL DIRECTORY'!BG$5,Directory[#Headers],0))</f>
        <v>--/--/B+</v>
      </c>
      <c r="BH403" s="137" t="str">
        <f>INDEX(Directory[],MATCH(tbl_deal[[#This Row],[Index]],Directory[Index],0),MATCH('DEAL DIRECTORY'!BH$5,Directory[#Headers],0))</f>
        <v>高级债</v>
      </c>
      <c r="BI403" s="137" t="str">
        <f>INDEX(Directory[],MATCH(tbl_deal[[#This Row],[Index]],Directory[Index],0),MATCH('DEAL DIRECTORY'!BI$5,Directory[#Headers],0))</f>
        <v>5亿美元</v>
      </c>
      <c r="BJ403" s="137" t="str">
        <f>INDEX(Directory[],MATCH(tbl_deal[[#This Row],[Index]],Directory[Index],0),MATCH('DEAL DIRECTORY'!BJ$5,Directory[#Headers],0))</f>
        <v>3年</v>
      </c>
      <c r="BK403" s="137" t="str">
        <f>INDEX(Directory[],MATCH(tbl_deal[[#This Row],[Index]],Directory[Index],0),MATCH('DEAL DIRECTORY'!BK$5,Directory[#Headers],0))</f>
        <v>10.5%</v>
      </c>
      <c r="BL403" s="137" t="str">
        <f>INDEX(Directory[],MATCH(tbl_deal[[#This Row],[Index]],Directory[Index],0),MATCH('DEAL DIRECTORY'!BL$5,Directory[#Headers],0))</f>
        <v>账簿管理人</v>
      </c>
      <c r="BM403" s="129" t="str">
        <f>INDEX(Directory[],MATCH(tbl_deal[[#This Row],[Index]],Directory[Index],0),MATCH('DEAL DIRECTORY'!BM$5,Directory[#Headers],0))</f>
        <v/>
      </c>
      <c r="BN403" s="4"/>
      <c r="BO403" s="4"/>
      <c r="BP403" s="4"/>
    </row>
    <row r="404" spans="3:68" ht="20.25" customHeight="1" x14ac:dyDescent="0.25">
      <c r="C404" s="129">
        <f>Directory[[#This Row],[Index]]</f>
        <v>67</v>
      </c>
      <c r="D404" s="130">
        <f>INDEX(Directory[],MATCH(tbl_deal[[#This Row],[Index]],Directory[Index],0),MATCH('DEAL DIRECTORY'!D$5,Directory[#Headers],0))</f>
        <v>43517</v>
      </c>
      <c r="E404" s="129" t="str">
        <f>INDEX(Directory[],MATCH(tbl_deal[[#This Row],[Index]],Directory[Index],0),MATCH('DEAL DIRECTORY'!E$5,Directory[#Headers],0))</f>
        <v/>
      </c>
      <c r="F404" s="129" t="str">
        <f>INDEX(Directory[],MATCH(tbl_deal[[#This Row],[Index]],Directory[Index],0),MATCH('DEAL DIRECTORY'!F$5,Directory[#Headers],0))</f>
        <v/>
      </c>
      <c r="G404" s="129" t="str">
        <f>INDEX(Directory[],MATCH(tbl_deal[[#This Row],[Index]],Directory[Index],0),MATCH('DEAL DIRECTORY'!G$5,Directory[#Headers],0))</f>
        <v>Archimedes</v>
      </c>
      <c r="H404" s="135" t="str">
        <f>IF(tbl_deal[[#This Row],[FolderPath]]="","",HYPERLINK(tbl_deal[[#This Row],[FolderPath]],"📂"))</f>
        <v/>
      </c>
      <c r="I404" s="129" t="str">
        <f>INDEX(Directory[],MATCH(tbl_deal[[#This Row],[Index]],Directory[Index],0),MATCH('DEAL DIRECTORY'!I$5,Directory[#Headers],0))</f>
        <v>JGC</v>
      </c>
      <c r="J404" s="129" t="str">
        <f>INDEX(Directory[],MATCH(tbl_deal[[#This Row],[Index]],Directory[Index],0),MATCH('DEAL DIRECTORY'!J$5,Directory[#Headers],0))</f>
        <v>n/a</v>
      </c>
      <c r="K404" s="129" t="str">
        <f>INDEX(Directory[],MATCH(tbl_deal[[#This Row],[Index]],Directory[Index],0),MATCH('DEAL DIRECTORY'!K$5,Directory[#Headers],0))</f>
        <v>n/a</v>
      </c>
      <c r="L404" s="129">
        <f>INDEX(Directory[],MATCH(tbl_deal[[#This Row],[Index]],Directory[Index],0),MATCH('DEAL DIRECTORY'!L$5,Directory[#Headers],0))</f>
        <v>2</v>
      </c>
      <c r="M404" s="129" t="str">
        <f>INDEX(Directory[],MATCH(tbl_deal[[#This Row],[Index]],Directory[Index],0),MATCH('DEAL DIRECTORY'!M$5,Directory[#Headers],0))</f>
        <v>华夏幸福</v>
      </c>
      <c r="N404" s="129" t="str">
        <f>INDEX(Directory[],MATCH(tbl_deal[[#This Row],[Index]],Directory[Index],0),MATCH('DEAL DIRECTORY'!N$5,Directory[#Headers],0))</f>
        <v>--/--/BB+</v>
      </c>
      <c r="O404" s="129" t="str">
        <f>INDEX(Directory[],MATCH(tbl_deal[[#This Row],[Index]],Directory[Index],0),MATCH('DEAL DIRECTORY'!O$5,Directory[#Headers],0))</f>
        <v>USD</v>
      </c>
      <c r="P404" s="129">
        <f>INDEX(Directory[],MATCH(tbl_deal[[#This Row],[Index]],Directory[Index],0),MATCH('DEAL DIRECTORY'!P$5,Directory[#Headers],0))</f>
        <v>5.3</v>
      </c>
      <c r="Q404" s="129" t="str">
        <f>INDEX(Directory[],MATCH(tbl_deal[[#This Row],[Index]],Directory[Index],0),MATCH('DEAL DIRECTORY'!Q$5,Directory[#Headers],0))</f>
        <v>2</v>
      </c>
      <c r="R404" s="129" t="str">
        <f>INDEX(Directory[],MATCH(tbl_deal[[#This Row],[Index]],Directory[Index],0),MATCH('DEAL DIRECTORY'!R$5,Directory[#Headers],0))</f>
        <v>8.625%</v>
      </c>
      <c r="S404" s="129" t="str">
        <f>INDEX(Directory[],MATCH(tbl_deal[[#This Row],[Index]],Directory[Index],0),MATCH('DEAL DIRECTORY'!S$5,Directory[#Headers],0))</f>
        <v>--</v>
      </c>
      <c r="T404" s="129" t="str">
        <f>INDEX(Directory[],MATCH(tbl_deal[[#This Row],[Index]],Directory[Index],0),MATCH('DEAL DIRECTORY'!T$5,Directory[#Headers],0))</f>
        <v>n/a</v>
      </c>
      <c r="U404" s="129" t="str">
        <f>INDEX(Directory[],MATCH(tbl_deal[[#This Row],[Index]],Directory[Index],0),MATCH('DEAL DIRECTORY'!U$5,Directory[#Headers],0))</f>
        <v>--</v>
      </c>
      <c r="V404" s="131">
        <f>INDEX(Directory[],MATCH(tbl_deal[[#This Row],[Index]],Directory[Index],0),MATCH('DEAL DIRECTORY'!V$5,Directory[#Headers],0))</f>
        <v>0</v>
      </c>
      <c r="W404" s="129" t="str">
        <f>INDEX(Directory[],MATCH(tbl_deal[[#This Row],[Index]],Directory[Index],0),MATCH('DEAL DIRECTORY'!W$5,Directory[#Headers],0))</f>
        <v>担保</v>
      </c>
      <c r="X404" s="129" t="str">
        <f>INDEX(Directory[],MATCH(tbl_deal[[#This Row],[Index]],Directory[Index],0),MATCH('DEAL DIRECTORY'!X$5,Directory[#Headers],0))</f>
        <v>--</v>
      </c>
      <c r="Y404" s="129" t="str">
        <f>INDEX(Directory[],MATCH(tbl_deal[[#This Row],[Index]],Directory[Index],0),MATCH('DEAL DIRECTORY'!Y$5,Directory[#Headers],0))</f>
        <v>新交所</v>
      </c>
      <c r="Z404" s="129" t="str">
        <f>INDEX(Directory[],MATCH(tbl_deal[[#This Row],[Index]],Directory[Index],0),MATCH('DEAL DIRECTORY'!Z$5,Directory[#Headers],0))</f>
        <v/>
      </c>
      <c r="AA404" s="129" t="str">
        <f>INDEX(Directory[],MATCH(tbl_deal[[#This Row],[Index]],Directory[Index],0),MATCH('DEAL DIRECTORY'!AA$5,Directory[#Headers],0))</f>
        <v/>
      </c>
      <c r="AB404" s="129" t="str">
        <f>INDEX(Directory[],MATCH(tbl_deal[[#This Row],[Index]],Directory[Index],0),MATCH('DEAL DIRECTORY'!AB$5,Directory[#Headers],0))</f>
        <v>BISL,港分</v>
      </c>
      <c r="AC404" s="129" t="str">
        <f>INDEX(Directory[],MATCH(tbl_deal[[#This Row],[Index]],Directory[Index],0),MATCH('DEAL DIRECTORY'!AC$5,Directory[#Headers],0))</f>
        <v>--</v>
      </c>
      <c r="AD404" s="129" t="str">
        <f>INDEX(Directory[],MATCH(tbl_deal[[#This Row],[Index]],Directory[Index],0),MATCH('DEAL DIRECTORY'!AD$5,Directory[#Headers],0))</f>
        <v>--</v>
      </c>
      <c r="AE404" s="129" t="str">
        <f>INDEX(Directory[],MATCH(tbl_deal[[#This Row],[Index]],Directory[Index],0),MATCH('DEAL DIRECTORY'!AE$5,Directory[#Headers],0))</f>
        <v>--</v>
      </c>
      <c r="AF404" s="129" t="str">
        <f>INDEX(Directory[],MATCH(tbl_deal[[#This Row],[Index]],Directory[Index],0),MATCH('DEAL DIRECTORY'!AF$5,Directory[#Headers],0))</f>
        <v>N</v>
      </c>
      <c r="AG404" s="129" t="str">
        <f>INDEX(Directory[],MATCH(tbl_deal[[#This Row],[Index]],Directory[Index],0),MATCH('DEAL DIRECTORY'!AG$5,Directory[#Headers],0))</f>
        <v>华夏幸福基业股份有限公司</v>
      </c>
      <c r="AH404" s="129" t="str">
        <f>INDEX(Directory[],MATCH(tbl_deal[[#This Row],[Index]],Directory[Index],0),MATCH('DEAL DIRECTORY'!AH$5,Directory[#Headers],0))</f>
        <v>n/a</v>
      </c>
      <c r="AI404" s="129" t="str">
        <f>INDEX(Directory[],MATCH(tbl_deal[[#This Row],[Index]],Directory[Index],0),MATCH('DEAL DIRECTORY'!AI$5,Directory[#Headers],0))</f>
        <v>n/a</v>
      </c>
      <c r="AJ404" s="129" t="str">
        <f>INDEX(Directory[],MATCH(tbl_deal[[#This Row],[Index]],Directory[Index],0),MATCH('DEAL DIRECTORY'!AJ$5,Directory[#Headers],0))</f>
        <v>河北</v>
      </c>
      <c r="AK404" s="129" t="str">
        <f>INDEX(Directory[],MATCH(tbl_deal[[#This Row],[Index]],Directory[Index],0),MATCH('DEAL DIRECTORY'!AK$5,Directory[#Headers],0))</f>
        <v>廊坊市</v>
      </c>
      <c r="AL404" s="129" t="str">
        <f>INDEX(Directory[],MATCH(tbl_deal[[#This Row],[Index]],Directory[Index],0),MATCH('DEAL DIRECTORY'!AL$5,Directory[#Headers],0))</f>
        <v>--</v>
      </c>
      <c r="AM404" s="129" t="str">
        <f>INDEX(Directory[],MATCH(tbl_deal[[#This Row],[Index]],Directory[Index],0),MATCH('DEAL DIRECTORY'!AM$5,Directory[#Headers],0))</f>
        <v>--</v>
      </c>
      <c r="AN404" s="129" t="str">
        <f>INDEX(Directory[],MATCH(tbl_deal[[#This Row],[Index]],Directory[Index],0),MATCH('DEAL DIRECTORY'!AN$5,Directory[#Headers],0))</f>
        <v>--</v>
      </c>
      <c r="AO404" s="132">
        <f>IF(ISBLANK(INDEX(Directory[],MATCH(tbl_deal[[#This Row],[Index]],Directory[Index],0),MATCH('DEAL DIRECTORY'!AO$5,Directory[#Headers],0))),"--",INDEX(Directory[],MATCH(tbl_deal[[#This Row],[Index]],Directory[Index],0),MATCH('DEAL DIRECTORY'!AO$5,Directory[#Headers],0)))</f>
        <v>300000</v>
      </c>
      <c r="AP404" s="129">
        <f>INDEX(Directory[],MATCH(tbl_deal[[#This Row],[Index]],Directory[Index],0),MATCH('DEAL DIRECTORY'!AP$5,Directory[#Headers],0))</f>
        <v>5.3</v>
      </c>
      <c r="AQ404" s="129">
        <f>INDEX(Directory[],MATCH(tbl_deal[[#This Row],[Index]],Directory[Index],0),MATCH('DEAL DIRECTORY'!AQ$5,Directory[#Headers],0))</f>
        <v>35.630000000000003</v>
      </c>
      <c r="AR404" s="129">
        <f>INDEX(Directory[],MATCH(tbl_deal[[#This Row],[Index]],Directory[Index],0),MATCH('DEAL DIRECTORY'!AR$5,Directory[#Headers],0))</f>
        <v>41.731999999999999</v>
      </c>
      <c r="AS404" s="129" t="str">
        <f>INDEX(Directory[],MATCH(tbl_deal[[#This Row],[Index]],Directory[Index],0),MATCH('DEAL DIRECTORY'!AS$5,Directory[#Headers],0))</f>
        <v>民企</v>
      </c>
      <c r="AT404" s="129" t="str">
        <f>INDEX(Directory[],MATCH(tbl_deal[[#This Row],[Index]],Directory[Index],0),MATCH('DEAL DIRECTORY'!AT$5,Directory[#Headers],0))</f>
        <v>房地产</v>
      </c>
      <c r="AU404" s="129" t="str">
        <f>INDEX(Directory[],MATCH(tbl_deal[[#This Row],[Index]],Directory[Index],0),MATCH('DEAL DIRECTORY'!AU$5,Directory[#Headers],0))</f>
        <v>--</v>
      </c>
      <c r="AV404" s="129" t="str">
        <f>INDEX(Directory[],MATCH(tbl_deal[[#This Row],[Index]],Directory[Index],0),MATCH('DEAL DIRECTORY'!AV$5,Directory[#Headers],0))</f>
        <v>担保</v>
      </c>
      <c r="AW404" s="129" t="str">
        <f>INDEX(Directory[],MATCH(tbl_deal[[#This Row],[Index]],Directory[Index],0),MATCH('DEAL DIRECTORY'!AW$5,Directory[#Headers],0))</f>
        <v>高收益</v>
      </c>
      <c r="AX404" s="129" t="str">
        <f>INDEX(Directory[],MATCH(tbl_deal[[#This Row],[Index]],Directory[Index],0),MATCH('DEAL DIRECTORY'!AX$5,Directory[#Headers],0))</f>
        <v>&gt;5亿</v>
      </c>
      <c r="AY404" s="133" t="str">
        <f>INDEX(Directory[],MATCH(tbl_deal[[#This Row],[Index]],Directory[Index],0),MATCH('DEAL DIRECTORY'!AY$5,Directory[#Headers],0))</f>
        <v>19年</v>
      </c>
      <c r="AZ404" s="129" t="str">
        <f>INDEX(Directory[],MATCH(tbl_deal[[#This Row],[Index]],Directory[Index],0),MATCH('DEAL DIRECTORY'!AZ$5,Directory[#Headers],0))</f>
        <v>Q1</v>
      </c>
      <c r="BA404" s="129" t="str">
        <f>INDEX(Directory[],MATCH(tbl_deal[[#This Row],[Index]],Directory[Index],0),MATCH('DEAL DIRECTORY'!BA$5,Directory[#Headers],0))</f>
        <v>02月</v>
      </c>
      <c r="BB404" s="129" t="str">
        <f>INDEX(Directory[],MATCH(tbl_deal[[#This Row],[Index]],Directory[Index],0),MATCH('DEAL DIRECTORY'!BB$5,Directory[#Headers],0))</f>
        <v>--</v>
      </c>
      <c r="BC404" s="129" t="str">
        <f>INDEX(Directory[],MATCH(tbl_deal[[#This Row],[Index]],Directory[Index],0),MATCH('DEAL DIRECTORY'!BC$5,Directory[#Headers],0))</f>
        <v>CFLD CAYMAN INVESTMENT LTD</v>
      </c>
      <c r="BD404" s="129" t="str">
        <f>INDEX(Directory[],MATCH(tbl_deal[[#This Row],[Index]],Directory[Index],0),MATCH('DEAL DIRECTORY'!BD$5,Directory[#Headers],0))</f>
        <v>XS1953977326</v>
      </c>
      <c r="BE404" s="137" t="str">
        <f>INDEX(Directory[],MATCH(tbl_deal[[#This Row],[Index]],Directory[Index],0),MATCH('DEAL DIRECTORY'!BE$5,Directory[#Headers],0))</f>
        <v>19年02月</v>
      </c>
      <c r="BF404" s="137" t="str">
        <f>INDEX(Directory[],MATCH(tbl_deal[[#This Row],[Index]],Directory[Index],0),MATCH('DEAL DIRECTORY'!BF$5,Directory[#Headers],0))</f>
        <v>华夏幸福</v>
      </c>
      <c r="BG404" s="137" t="str">
        <f>INDEX(Directory[],MATCH(tbl_deal[[#This Row],[Index]],Directory[Index],0),MATCH('DEAL DIRECTORY'!BG$5,Directory[#Headers],0))</f>
        <v>--/--/BB+</v>
      </c>
      <c r="BH404" s="137" t="str">
        <f>INDEX(Directory[],MATCH(tbl_deal[[#This Row],[Index]],Directory[Index],0),MATCH('DEAL DIRECTORY'!BH$5,Directory[#Headers],0))</f>
        <v>高级债</v>
      </c>
      <c r="BI404" s="137" t="str">
        <f>INDEX(Directory[],MATCH(tbl_deal[[#This Row],[Index]],Directory[Index],0),MATCH('DEAL DIRECTORY'!BI$5,Directory[#Headers],0))</f>
        <v>5.3亿美元</v>
      </c>
      <c r="BJ404" s="137" t="str">
        <f>INDEX(Directory[],MATCH(tbl_deal[[#This Row],[Index]],Directory[Index],0),MATCH('DEAL DIRECTORY'!BJ$5,Directory[#Headers],0))</f>
        <v>2年</v>
      </c>
      <c r="BK404" s="137" t="str">
        <f>INDEX(Directory[],MATCH(tbl_deal[[#This Row],[Index]],Directory[Index],0),MATCH('DEAL DIRECTORY'!BK$5,Directory[#Headers],0))</f>
        <v>8.625%</v>
      </c>
      <c r="BL404" s="137" t="str">
        <f>INDEX(Directory[],MATCH(tbl_deal[[#This Row],[Index]],Directory[Index],0),MATCH('DEAL DIRECTORY'!BL$5,Directory[#Headers],0))</f>
        <v>全球协调人</v>
      </c>
      <c r="BM404" s="129" t="str">
        <f>INDEX(Directory[],MATCH(tbl_deal[[#This Row],[Index]],Directory[Index],0),MATCH('DEAL DIRECTORY'!BM$5,Directory[#Headers],0))</f>
        <v/>
      </c>
      <c r="BN404" s="4"/>
      <c r="BO404" s="4"/>
      <c r="BP404" s="4"/>
    </row>
    <row r="405" spans="3:68" ht="20.25" customHeight="1" x14ac:dyDescent="0.25">
      <c r="C405" s="129">
        <f>Directory[[#This Row],[Index]]</f>
        <v>66</v>
      </c>
      <c r="D405" s="130">
        <f>INDEX(Directory[],MATCH(tbl_deal[[#This Row],[Index]],Directory[Index],0),MATCH('DEAL DIRECTORY'!D$5,Directory[#Headers],0))</f>
        <v>43514</v>
      </c>
      <c r="E405" s="129" t="str">
        <f>INDEX(Directory[],MATCH(tbl_deal[[#This Row],[Index]],Directory[Index],0),MATCH('DEAL DIRECTORY'!E$5,Directory[#Headers],0))</f>
        <v/>
      </c>
      <c r="F405" s="129" t="str">
        <f>INDEX(Directory[],MATCH(tbl_deal[[#This Row],[Index]],Directory[Index],0),MATCH('DEAL DIRECTORY'!F$5,Directory[#Headers],0))</f>
        <v/>
      </c>
      <c r="G405" s="129" t="str">
        <f>INDEX(Directory[],MATCH(tbl_deal[[#This Row],[Index]],Directory[Index],0),MATCH('DEAL DIRECTORY'!G$5,Directory[#Headers],0))</f>
        <v>Eagle</v>
      </c>
      <c r="H405" s="135" t="str">
        <f>IF(tbl_deal[[#This Row],[FolderPath]]="","",HYPERLINK(tbl_deal[[#This Row],[FolderPath]],"📂"))</f>
        <v/>
      </c>
      <c r="I405" s="129" t="str">
        <f>INDEX(Directory[],MATCH(tbl_deal[[#This Row],[Index]],Directory[Index],0),MATCH('DEAL DIRECTORY'!I$5,Directory[#Headers],0))</f>
        <v>JBR</v>
      </c>
      <c r="J405" s="129" t="str">
        <f>INDEX(Directory[],MATCH(tbl_deal[[#This Row],[Index]],Directory[Index],0),MATCH('DEAL DIRECTORY'!J$5,Directory[#Headers],0))</f>
        <v>n/a</v>
      </c>
      <c r="K405" s="129" t="str">
        <f>INDEX(Directory[],MATCH(tbl_deal[[#This Row],[Index]],Directory[Index],0),MATCH('DEAL DIRECTORY'!K$5,Directory[#Headers],0))</f>
        <v>n/a</v>
      </c>
      <c r="L405" s="129">
        <f>INDEX(Directory[],MATCH(tbl_deal[[#This Row],[Index]],Directory[Index],0),MATCH('DEAL DIRECTORY'!L$5,Directory[#Headers],0))</f>
        <v>4</v>
      </c>
      <c r="M405" s="129" t="str">
        <f>INDEX(Directory[],MATCH(tbl_deal[[#This Row],[Index]],Directory[Index],0),MATCH('DEAL DIRECTORY'!M$5,Directory[#Headers],0))</f>
        <v>融信中国</v>
      </c>
      <c r="N405" s="129" t="str">
        <f>INDEX(Directory[],MATCH(tbl_deal[[#This Row],[Index]],Directory[Index],0),MATCH('DEAL DIRECTORY'!N$5,Directory[#Headers],0))</f>
        <v>--/--/B+</v>
      </c>
      <c r="O405" s="129" t="str">
        <f>INDEX(Directory[],MATCH(tbl_deal[[#This Row],[Index]],Directory[Index],0),MATCH('DEAL DIRECTORY'!O$5,Directory[#Headers],0))</f>
        <v>USD</v>
      </c>
      <c r="P405" s="129">
        <f>INDEX(Directory[],MATCH(tbl_deal[[#This Row],[Index]],Directory[Index],0),MATCH('DEAL DIRECTORY'!P$5,Directory[#Headers],0))</f>
        <v>6</v>
      </c>
      <c r="Q405" s="129" t="str">
        <f>INDEX(Directory[],MATCH(tbl_deal[[#This Row],[Index]],Directory[Index],0),MATCH('DEAL DIRECTORY'!Q$5,Directory[#Headers],0))</f>
        <v>2.5</v>
      </c>
      <c r="R405" s="129" t="str">
        <f>INDEX(Directory[],MATCH(tbl_deal[[#This Row],[Index]],Directory[Index],0),MATCH('DEAL DIRECTORY'!R$5,Directory[#Headers],0))</f>
        <v>11.25%</v>
      </c>
      <c r="S405" s="129" t="str">
        <f>INDEX(Directory[],MATCH(tbl_deal[[#This Row],[Index]],Directory[Index],0),MATCH('DEAL DIRECTORY'!S$5,Directory[#Headers],0))</f>
        <v>--</v>
      </c>
      <c r="T405" s="129" t="str">
        <f>INDEX(Directory[],MATCH(tbl_deal[[#This Row],[Index]],Directory[Index],0),MATCH('DEAL DIRECTORY'!T$5,Directory[#Headers],0))</f>
        <v>n/a</v>
      </c>
      <c r="U405" s="129" t="str">
        <f>INDEX(Directory[],MATCH(tbl_deal[[#This Row],[Index]],Directory[Index],0),MATCH('DEAL DIRECTORY'!U$5,Directory[#Headers],0))</f>
        <v>--</v>
      </c>
      <c r="V405" s="129">
        <f>INDEX(Directory[],MATCH(tbl_deal[[#This Row],[Index]],Directory[Index],0),MATCH('DEAL DIRECTORY'!V$5,Directory[#Headers],0))</f>
        <v>0</v>
      </c>
      <c r="W405" s="129" t="str">
        <f>INDEX(Directory[],MATCH(tbl_deal[[#This Row],[Index]],Directory[Index],0),MATCH('DEAL DIRECTORY'!W$5,Directory[#Headers],0))</f>
        <v>直发(红筹)</v>
      </c>
      <c r="X405" s="129" t="str">
        <f>INDEX(Directory[],MATCH(tbl_deal[[#This Row],[Index]],Directory[Index],0),MATCH('DEAL DIRECTORY'!X$5,Directory[#Headers],0))</f>
        <v>--</v>
      </c>
      <c r="Y405" s="129" t="str">
        <f>INDEX(Directory[],MATCH(tbl_deal[[#This Row],[Index]],Directory[Index],0),MATCH('DEAL DIRECTORY'!Y$5,Directory[#Headers],0))</f>
        <v>新交所</v>
      </c>
      <c r="Z405" s="129" t="str">
        <f>INDEX(Directory[],MATCH(tbl_deal[[#This Row],[Index]],Directory[Index],0),MATCH('DEAL DIRECTORY'!Z$5,Directory[#Headers],0))</f>
        <v/>
      </c>
      <c r="AA405" s="129" t="str">
        <f>INDEX(Directory[],MATCH(tbl_deal[[#This Row],[Index]],Directory[Index],0),MATCH('DEAL DIRECTORY'!AA$5,Directory[#Headers],0))</f>
        <v/>
      </c>
      <c r="AB405" s="129" t="str">
        <f>INDEX(Directory[],MATCH(tbl_deal[[#This Row],[Index]],Directory[Index],0),MATCH('DEAL DIRECTORY'!AB$5,Directory[#Headers],0))</f>
        <v>BISL,港分</v>
      </c>
      <c r="AC405" s="129" t="str">
        <f>INDEX(Directory[],MATCH(tbl_deal[[#This Row],[Index]],Directory[Index],0),MATCH('DEAL DIRECTORY'!AC$5,Directory[#Headers],0))</f>
        <v>--</v>
      </c>
      <c r="AD405" s="129" t="str">
        <f>INDEX(Directory[],MATCH(tbl_deal[[#This Row],[Index]],Directory[Index],0),MATCH('DEAL DIRECTORY'!AD$5,Directory[#Headers],0))</f>
        <v>--</v>
      </c>
      <c r="AE405" s="129" t="str">
        <f>INDEX(Directory[],MATCH(tbl_deal[[#This Row],[Index]],Directory[Index],0),MATCH('DEAL DIRECTORY'!AE$5,Directory[#Headers],0))</f>
        <v>--</v>
      </c>
      <c r="AF405" s="129" t="str">
        <f>INDEX(Directory[],MATCH(tbl_deal[[#This Row],[Index]],Directory[Index],0),MATCH('DEAL DIRECTORY'!AF$5,Directory[#Headers],0))</f>
        <v>N</v>
      </c>
      <c r="AG405" s="129" t="str">
        <f>INDEX(Directory[],MATCH(tbl_deal[[#This Row],[Index]],Directory[Index],0),MATCH('DEAL DIRECTORY'!AG$5,Directory[#Headers],0))</f>
        <v>融信中国控股有限公司</v>
      </c>
      <c r="AH405" s="129" t="str">
        <f>INDEX(Directory[],MATCH(tbl_deal[[#This Row],[Index]],Directory[Index],0),MATCH('DEAL DIRECTORY'!AH$5,Directory[#Headers],0))</f>
        <v>n/a</v>
      </c>
      <c r="AI405" s="129" t="str">
        <f>INDEX(Directory[],MATCH(tbl_deal[[#This Row],[Index]],Directory[Index],0),MATCH('DEAL DIRECTORY'!AI$5,Directory[#Headers],0))</f>
        <v>n/a</v>
      </c>
      <c r="AJ405" s="129" t="str">
        <f>INDEX(Directory[],MATCH(tbl_deal[[#This Row],[Index]],Directory[Index],0),MATCH('DEAL DIRECTORY'!AJ$5,Directory[#Headers],0))</f>
        <v>上海</v>
      </c>
      <c r="AK405" s="129" t="str">
        <f>INDEX(Directory[],MATCH(tbl_deal[[#This Row],[Index]],Directory[Index],0),MATCH('DEAL DIRECTORY'!AK$5,Directory[#Headers],0))</f>
        <v>--</v>
      </c>
      <c r="AL405" s="129" t="str">
        <f>INDEX(Directory[],MATCH(tbl_deal[[#This Row],[Index]],Directory[Index],0),MATCH('DEAL DIRECTORY'!AL$5,Directory[#Headers],0))</f>
        <v>--</v>
      </c>
      <c r="AM405" s="129" t="str">
        <f>INDEX(Directory[],MATCH(tbl_deal[[#This Row],[Index]],Directory[Index],0),MATCH('DEAL DIRECTORY'!AM$5,Directory[#Headers],0))</f>
        <v>--</v>
      </c>
      <c r="AN405" s="129" t="str">
        <f>INDEX(Directory[],MATCH(tbl_deal[[#This Row],[Index]],Directory[Index],0),MATCH('DEAL DIRECTORY'!AN$5,Directory[#Headers],0))</f>
        <v>--</v>
      </c>
      <c r="AO405" s="129">
        <f>IF(ISBLANK(INDEX(Directory[],MATCH(tbl_deal[[#This Row],[Index]],Directory[Index],0),MATCH('DEAL DIRECTORY'!AO$5,Directory[#Headers],0))),"--",INDEX(Directory[],MATCH(tbl_deal[[#This Row],[Index]],Directory[Index],0),MATCH('DEAL DIRECTORY'!AO$5,Directory[#Headers],0)))</f>
        <v>90000</v>
      </c>
      <c r="AP405" s="129">
        <f>INDEX(Directory[],MATCH(tbl_deal[[#This Row],[Index]],Directory[Index],0),MATCH('DEAL DIRECTORY'!AP$5,Directory[#Headers],0))</f>
        <v>6</v>
      </c>
      <c r="AQ405" s="129">
        <f>INDEX(Directory[],MATCH(tbl_deal[[#This Row],[Index]],Directory[Index],0),MATCH('DEAL DIRECTORY'!AQ$5,Directory[#Headers],0))</f>
        <v>40.6</v>
      </c>
      <c r="AR405" s="129">
        <f>INDEX(Directory[],MATCH(tbl_deal[[#This Row],[Index]],Directory[Index],0),MATCH('DEAL DIRECTORY'!AR$5,Directory[#Headers],0))</f>
        <v>47.244</v>
      </c>
      <c r="AS405" s="129" t="str">
        <f>INDEX(Directory[],MATCH(tbl_deal[[#This Row],[Index]],Directory[Index],0),MATCH('DEAL DIRECTORY'!AS$5,Directory[#Headers],0))</f>
        <v>民企</v>
      </c>
      <c r="AT405" s="129" t="str">
        <f>INDEX(Directory[],MATCH(tbl_deal[[#This Row],[Index]],Directory[Index],0),MATCH('DEAL DIRECTORY'!AT$5,Directory[#Headers],0))</f>
        <v>房地产</v>
      </c>
      <c r="AU405" s="129" t="str">
        <f>INDEX(Directory[],MATCH(tbl_deal[[#This Row],[Index]],Directory[Index],0),MATCH('DEAL DIRECTORY'!AU$5,Directory[#Headers],0))</f>
        <v>--</v>
      </c>
      <c r="AV405" s="129" t="str">
        <f>INDEX(Directory[],MATCH(tbl_deal[[#This Row],[Index]],Directory[Index],0),MATCH('DEAL DIRECTORY'!AV$5,Directory[#Headers],0))</f>
        <v>红筹</v>
      </c>
      <c r="AW405" s="129" t="str">
        <f>INDEX(Directory[],MATCH(tbl_deal[[#This Row],[Index]],Directory[Index],0),MATCH('DEAL DIRECTORY'!AW$5,Directory[#Headers],0))</f>
        <v>高收益</v>
      </c>
      <c r="AX405" s="129" t="str">
        <f>INDEX(Directory[],MATCH(tbl_deal[[#This Row],[Index]],Directory[Index],0),MATCH('DEAL DIRECTORY'!AX$5,Directory[#Headers],0))</f>
        <v>&gt;5亿</v>
      </c>
      <c r="AY405" s="129" t="str">
        <f>INDEX(Directory[],MATCH(tbl_deal[[#This Row],[Index]],Directory[Index],0),MATCH('DEAL DIRECTORY'!AY$5,Directory[#Headers],0))</f>
        <v>19年</v>
      </c>
      <c r="AZ405" s="129" t="str">
        <f>INDEX(Directory[],MATCH(tbl_deal[[#This Row],[Index]],Directory[Index],0),MATCH('DEAL DIRECTORY'!AZ$5,Directory[#Headers],0))</f>
        <v>Q1</v>
      </c>
      <c r="BA405" s="129" t="str">
        <f>INDEX(Directory[],MATCH(tbl_deal[[#This Row],[Index]],Directory[Index],0),MATCH('DEAL DIRECTORY'!BA$5,Directory[#Headers],0))</f>
        <v>02月</v>
      </c>
      <c r="BB405" s="129" t="str">
        <f>INDEX(Directory[],MATCH(tbl_deal[[#This Row],[Index]],Directory[Index],0),MATCH('DEAL DIRECTORY'!BB$5,Directory[#Headers],0))</f>
        <v>--</v>
      </c>
      <c r="BC405" s="129" t="str">
        <f>INDEX(Directory[],MATCH(tbl_deal[[#This Row],[Index]],Directory[Index],0),MATCH('DEAL DIRECTORY'!BC$5,Directory[#Headers],0))</f>
        <v>RONSHINE CHINA HOLDINGS LTD</v>
      </c>
      <c r="BD405" s="129" t="str">
        <f>INDEX(Directory[],MATCH(tbl_deal[[#This Row],[Index]],Directory[Index],0),MATCH('DEAL DIRECTORY'!BD$5,Directory[#Headers],0))</f>
        <v>XS1950819729</v>
      </c>
      <c r="BE405" s="137" t="str">
        <f>INDEX(Directory[],MATCH(tbl_deal[[#This Row],[Index]],Directory[Index],0),MATCH('DEAL DIRECTORY'!BE$5,Directory[#Headers],0))</f>
        <v>19年02月</v>
      </c>
      <c r="BF405" s="137" t="str">
        <f>INDEX(Directory[],MATCH(tbl_deal[[#This Row],[Index]],Directory[Index],0),MATCH('DEAL DIRECTORY'!BF$5,Directory[#Headers],0))</f>
        <v>融信中国</v>
      </c>
      <c r="BG405" s="137" t="str">
        <f>INDEX(Directory[],MATCH(tbl_deal[[#This Row],[Index]],Directory[Index],0),MATCH('DEAL DIRECTORY'!BG$5,Directory[#Headers],0))</f>
        <v>--/--/B+</v>
      </c>
      <c r="BH405" s="137" t="str">
        <f>INDEX(Directory[],MATCH(tbl_deal[[#This Row],[Index]],Directory[Index],0),MATCH('DEAL DIRECTORY'!BH$5,Directory[#Headers],0))</f>
        <v>高级债</v>
      </c>
      <c r="BI405" s="137" t="str">
        <f>INDEX(Directory[],MATCH(tbl_deal[[#This Row],[Index]],Directory[Index],0),MATCH('DEAL DIRECTORY'!BI$5,Directory[#Headers],0))</f>
        <v>6亿美元</v>
      </c>
      <c r="BJ405" s="137" t="str">
        <f>INDEX(Directory[],MATCH(tbl_deal[[#This Row],[Index]],Directory[Index],0),MATCH('DEAL DIRECTORY'!BJ$5,Directory[#Headers],0))</f>
        <v>2.5年</v>
      </c>
      <c r="BK405" s="137" t="str">
        <f>INDEX(Directory[],MATCH(tbl_deal[[#This Row],[Index]],Directory[Index],0),MATCH('DEAL DIRECTORY'!BK$5,Directory[#Headers],0))</f>
        <v>11.25%</v>
      </c>
      <c r="BL405" s="137" t="str">
        <f>INDEX(Directory[],MATCH(tbl_deal[[#This Row],[Index]],Directory[Index],0),MATCH('DEAL DIRECTORY'!BL$5,Directory[#Headers],0))</f>
        <v>账簿管理人</v>
      </c>
      <c r="BM405" s="129" t="str">
        <f>INDEX(Directory[],MATCH(tbl_deal[[#This Row],[Index]],Directory[Index],0),MATCH('DEAL DIRECTORY'!BM$5,Directory[#Headers],0))</f>
        <v/>
      </c>
      <c r="BN405" s="4"/>
      <c r="BO405" s="4"/>
      <c r="BP405" s="4"/>
    </row>
    <row r="406" spans="3:68" ht="20.25" customHeight="1" x14ac:dyDescent="0.25">
      <c r="C406" s="129">
        <f>Directory[[#This Row],[Index]]</f>
        <v>65</v>
      </c>
      <c r="D406" s="130">
        <f>INDEX(Directory[],MATCH(tbl_deal[[#This Row],[Index]],Directory[Index],0),MATCH('DEAL DIRECTORY'!D$5,Directory[#Headers],0))</f>
        <v>43508</v>
      </c>
      <c r="E406" s="129" t="str">
        <f>INDEX(Directory[],MATCH(tbl_deal[[#This Row],[Index]],Directory[Index],0),MATCH('DEAL DIRECTORY'!E$5,Directory[#Headers],0))</f>
        <v/>
      </c>
      <c r="F406" s="129" t="str">
        <f>INDEX(Directory[],MATCH(tbl_deal[[#This Row],[Index]],Directory[Index],0),MATCH('DEAL DIRECTORY'!F$5,Directory[#Headers],0))</f>
        <v/>
      </c>
      <c r="G406" s="129" t="str">
        <f>INDEX(Directory[],MATCH(tbl_deal[[#This Row],[Index]],Directory[Index],0),MATCH('DEAL DIRECTORY'!G$5,Directory[#Headers],0))</f>
        <v>Morning Sun III Tap</v>
      </c>
      <c r="H406" s="135" t="str">
        <f>IF(tbl_deal[[#This Row],[FolderPath]]="","",HYPERLINK(tbl_deal[[#This Row],[FolderPath]],"📂"))</f>
        <v/>
      </c>
      <c r="I406" s="129" t="str">
        <f>INDEX(Directory[],MATCH(tbl_deal[[#This Row],[Index]],Directory[Index],0),MATCH('DEAL DIRECTORY'!I$5,Directory[#Headers],0))</f>
        <v>JGC</v>
      </c>
      <c r="J406" s="129" t="str">
        <f>INDEX(Directory[],MATCH(tbl_deal[[#This Row],[Index]],Directory[Index],0),MATCH('DEAL DIRECTORY'!J$5,Directory[#Headers],0))</f>
        <v>n/a</v>
      </c>
      <c r="K406" s="129" t="str">
        <f>INDEX(Directory[],MATCH(tbl_deal[[#This Row],[Index]],Directory[Index],0),MATCH('DEAL DIRECTORY'!K$5,Directory[#Headers],0))</f>
        <v>n/a</v>
      </c>
      <c r="L406" s="129">
        <f>INDEX(Directory[],MATCH(tbl_deal[[#This Row],[Index]],Directory[Index],0),MATCH('DEAL DIRECTORY'!L$5,Directory[#Headers],0))</f>
        <v>2</v>
      </c>
      <c r="M406" s="129" t="str">
        <f>INDEX(Directory[],MATCH(tbl_deal[[#This Row],[Index]],Directory[Index],0),MATCH('DEAL DIRECTORY'!M$5,Directory[#Headers],0))</f>
        <v>山东高速*</v>
      </c>
      <c r="N406" s="129" t="str">
        <f>INDEX(Directory[],MATCH(tbl_deal[[#This Row],[Index]],Directory[Index],0),MATCH('DEAL DIRECTORY'!N$5,Directory[#Headers],0))</f>
        <v>--/--/--</v>
      </c>
      <c r="O406" s="129" t="str">
        <f>INDEX(Directory[],MATCH(tbl_deal[[#This Row],[Index]],Directory[Index],0),MATCH('DEAL DIRECTORY'!O$5,Directory[#Headers],0))</f>
        <v>USD</v>
      </c>
      <c r="P406" s="129">
        <f>INDEX(Directory[],MATCH(tbl_deal[[#This Row],[Index]],Directory[Index],0),MATCH('DEAL DIRECTORY'!P$5,Directory[#Headers],0))</f>
        <v>0.5</v>
      </c>
      <c r="Q406" s="129" t="str">
        <f>INDEX(Directory[],MATCH(tbl_deal[[#This Row],[Index]],Directory[Index],0),MATCH('DEAL DIRECTORY'!Q$5,Directory[#Headers],0))</f>
        <v>1</v>
      </c>
      <c r="R406" s="129" t="str">
        <f>INDEX(Directory[],MATCH(tbl_deal[[#This Row],[Index]],Directory[Index],0),MATCH('DEAL DIRECTORY'!R$5,Directory[#Headers],0))</f>
        <v>5.95%</v>
      </c>
      <c r="S406" s="129" t="str">
        <f>INDEX(Directory[],MATCH(tbl_deal[[#This Row],[Index]],Directory[Index],0),MATCH('DEAL DIRECTORY'!S$5,Directory[#Headers],0))</f>
        <v>--</v>
      </c>
      <c r="T406" s="129" t="str">
        <f>INDEX(Directory[],MATCH(tbl_deal[[#This Row],[Index]],Directory[Index],0),MATCH('DEAL DIRECTORY'!T$5,Directory[#Headers],0))</f>
        <v>n/a</v>
      </c>
      <c r="U406" s="129" t="str">
        <f>INDEX(Directory[],MATCH(tbl_deal[[#This Row],[Index]],Directory[Index],0),MATCH('DEAL DIRECTORY'!U$5,Directory[#Headers],0))</f>
        <v>--</v>
      </c>
      <c r="V406" s="131">
        <f>INDEX(Directory[],MATCH(tbl_deal[[#This Row],[Index]],Directory[Index],0),MATCH('DEAL DIRECTORY'!V$5,Directory[#Headers],0))</f>
        <v>0</v>
      </c>
      <c r="W406" s="129" t="str">
        <f>INDEX(Directory[],MATCH(tbl_deal[[#This Row],[Index]],Directory[Index],0),MATCH('DEAL DIRECTORY'!W$5,Directory[#Headers],0))</f>
        <v>维好+担保</v>
      </c>
      <c r="X406" s="129" t="str">
        <f>INDEX(Directory[],MATCH(tbl_deal[[#This Row],[Index]],Directory[Index],0),MATCH('DEAL DIRECTORY'!X$5,Directory[#Headers],0))</f>
        <v>--</v>
      </c>
      <c r="Y406" s="129" t="str">
        <f>INDEX(Directory[],MATCH(tbl_deal[[#This Row],[Index]],Directory[Index],0),MATCH('DEAL DIRECTORY'!Y$5,Directory[#Headers],0))</f>
        <v>港交所</v>
      </c>
      <c r="Z406" s="129" t="str">
        <f>INDEX(Directory[],MATCH(tbl_deal[[#This Row],[Index]],Directory[Index],0),MATCH('DEAL DIRECTORY'!Z$5,Directory[#Headers],0))</f>
        <v/>
      </c>
      <c r="AA406" s="129" t="str">
        <f>INDEX(Directory[],MATCH(tbl_deal[[#This Row],[Index]],Directory[Index],0),MATCH('DEAL DIRECTORY'!AA$5,Directory[#Headers],0))</f>
        <v>增发</v>
      </c>
      <c r="AB406" s="129" t="str">
        <f>INDEX(Directory[],MATCH(tbl_deal[[#This Row],[Index]],Directory[Index],0),MATCH('DEAL DIRECTORY'!AB$5,Directory[#Headers],0))</f>
        <v>BISL,港分</v>
      </c>
      <c r="AC406" s="129" t="str">
        <f>INDEX(Directory[],MATCH(tbl_deal[[#This Row],[Index]],Directory[Index],0),MATCH('DEAL DIRECTORY'!AC$5,Directory[#Headers],0))</f>
        <v>Lead</v>
      </c>
      <c r="AD406" s="129" t="str">
        <f>INDEX(Directory[],MATCH(tbl_deal[[#This Row],[Index]],Directory[Index],0),MATCH('DEAL DIRECTORY'!AD$5,Directory[#Headers],0))</f>
        <v>B&amp;D FOP</v>
      </c>
      <c r="AE406" s="129" t="str">
        <f>INDEX(Directory[],MATCH(tbl_deal[[#This Row],[Index]],Directory[Index],0),MATCH('DEAL DIRECTORY'!AE$5,Directory[#Headers],0))</f>
        <v>--</v>
      </c>
      <c r="AF406" s="129" t="str">
        <f>INDEX(Directory[],MATCH(tbl_deal[[#This Row],[Index]],Directory[Index],0),MATCH('DEAL DIRECTORY'!AF$5,Directory[#Headers],0))</f>
        <v>N</v>
      </c>
      <c r="AG406" s="129" t="str">
        <f>INDEX(Directory[],MATCH(tbl_deal[[#This Row],[Index]],Directory[Index],0),MATCH('DEAL DIRECTORY'!AG$5,Directory[#Headers],0))</f>
        <v>山东高速集团有限公司</v>
      </c>
      <c r="AH406" s="129" t="str">
        <f>INDEX(Directory[],MATCH(tbl_deal[[#This Row],[Index]],Directory[Index],0),MATCH('DEAL DIRECTORY'!AH$5,Directory[#Headers],0))</f>
        <v>n/a</v>
      </c>
      <c r="AI406" s="129" t="str">
        <f>INDEX(Directory[],MATCH(tbl_deal[[#This Row],[Index]],Directory[Index],0),MATCH('DEAL DIRECTORY'!AI$5,Directory[#Headers],0))</f>
        <v>n/a</v>
      </c>
      <c r="AJ406" s="129" t="str">
        <f>INDEX(Directory[],MATCH(tbl_deal[[#This Row],[Index]],Directory[Index],0),MATCH('DEAL DIRECTORY'!AJ$5,Directory[#Headers],0))</f>
        <v>山东</v>
      </c>
      <c r="AK406" s="129" t="str">
        <f>INDEX(Directory[],MATCH(tbl_deal[[#This Row],[Index]],Directory[Index],0),MATCH('DEAL DIRECTORY'!AK$5,Directory[#Headers],0))</f>
        <v>--</v>
      </c>
      <c r="AL406" s="129" t="str">
        <f>INDEX(Directory[],MATCH(tbl_deal[[#This Row],[Index]],Directory[Index],0),MATCH('DEAL DIRECTORY'!AL$5,Directory[#Headers],0))</f>
        <v>--</v>
      </c>
      <c r="AM406" s="129" t="str">
        <f>INDEX(Directory[],MATCH(tbl_deal[[#This Row],[Index]],Directory[Index],0),MATCH('DEAL DIRECTORY'!AM$5,Directory[#Headers],0))</f>
        <v>--</v>
      </c>
      <c r="AN406" s="129" t="str">
        <f>INDEX(Directory[],MATCH(tbl_deal[[#This Row],[Index]],Directory[Index],0),MATCH('DEAL DIRECTORY'!AN$5,Directory[#Headers],0))</f>
        <v>--</v>
      </c>
      <c r="AO406" s="132">
        <f>IF(ISBLANK(INDEX(Directory[],MATCH(tbl_deal[[#This Row],[Index]],Directory[Index],0),MATCH('DEAL DIRECTORY'!AO$5,Directory[#Headers],0))),"--",INDEX(Directory[],MATCH(tbl_deal[[#This Row],[Index]],Directory[Index],0),MATCH('DEAL DIRECTORY'!AO$5,Directory[#Headers],0)))</f>
        <v>37500</v>
      </c>
      <c r="AP406" s="129">
        <f>INDEX(Directory[],MATCH(tbl_deal[[#This Row],[Index]],Directory[Index],0),MATCH('DEAL DIRECTORY'!AP$5,Directory[#Headers],0))</f>
        <v>0.5</v>
      </c>
      <c r="AQ406" s="129">
        <f>INDEX(Directory[],MATCH(tbl_deal[[#This Row],[Index]],Directory[Index],0),MATCH('DEAL DIRECTORY'!AQ$5,Directory[#Headers],0))</f>
        <v>3.427</v>
      </c>
      <c r="AR406" s="129">
        <f>INDEX(Directory[],MATCH(tbl_deal[[#This Row],[Index]],Directory[Index],0),MATCH('DEAL DIRECTORY'!AR$5,Directory[#Headers],0))</f>
        <v>3.9369999999999998</v>
      </c>
      <c r="AS406" s="129" t="str">
        <f>INDEX(Directory[],MATCH(tbl_deal[[#This Row],[Index]],Directory[Index],0),MATCH('DEAL DIRECTORY'!AS$5,Directory[#Headers],0))</f>
        <v>地方国企</v>
      </c>
      <c r="AT406" s="129" t="str">
        <f>INDEX(Directory[],MATCH(tbl_deal[[#This Row],[Index]],Directory[Index],0),MATCH('DEAL DIRECTORY'!AT$5,Directory[#Headers],0))</f>
        <v>地方平台</v>
      </c>
      <c r="AU406" s="129" t="str">
        <f>INDEX(Directory[],MATCH(tbl_deal[[#This Row],[Index]],Directory[Index],0),MATCH('DEAL DIRECTORY'!AU$5,Directory[#Headers],0))</f>
        <v>交通</v>
      </c>
      <c r="AV406" s="129" t="str">
        <f>INDEX(Directory[],MATCH(tbl_deal[[#This Row],[Index]],Directory[Index],0),MATCH('DEAL DIRECTORY'!AV$5,Directory[#Headers],0))</f>
        <v>维好</v>
      </c>
      <c r="AW406" s="129" t="str">
        <f>INDEX(Directory[],MATCH(tbl_deal[[#This Row],[Index]],Directory[Index],0),MATCH('DEAL DIRECTORY'!AW$5,Directory[#Headers],0))</f>
        <v>无评级</v>
      </c>
      <c r="AX406" s="129" t="str">
        <f>INDEX(Directory[],MATCH(tbl_deal[[#This Row],[Index]],Directory[Index],0),MATCH('DEAL DIRECTORY'!AX$5,Directory[#Headers],0))</f>
        <v>≤2亿</v>
      </c>
      <c r="AY406" s="133" t="str">
        <f>INDEX(Directory[],MATCH(tbl_deal[[#This Row],[Index]],Directory[Index],0),MATCH('DEAL DIRECTORY'!AY$5,Directory[#Headers],0))</f>
        <v>19年</v>
      </c>
      <c r="AZ406" s="129" t="str">
        <f>INDEX(Directory[],MATCH(tbl_deal[[#This Row],[Index]],Directory[Index],0),MATCH('DEAL DIRECTORY'!AZ$5,Directory[#Headers],0))</f>
        <v>Q1</v>
      </c>
      <c r="BA406" s="129" t="str">
        <f>INDEX(Directory[],MATCH(tbl_deal[[#This Row],[Index]],Directory[Index],0),MATCH('DEAL DIRECTORY'!BA$5,Directory[#Headers],0))</f>
        <v>02月</v>
      </c>
      <c r="BB406" s="129" t="str">
        <f>INDEX(Directory[],MATCH(tbl_deal[[#This Row],[Index]],Directory[Index],0),MATCH('DEAL DIRECTORY'!BB$5,Directory[#Headers],0))</f>
        <v>SOE Creds</v>
      </c>
      <c r="BC406" s="129" t="str">
        <f>INDEX(Directory[],MATCH(tbl_deal[[#This Row],[Index]],Directory[Index],0),MATCH('DEAL DIRECTORY'!BC$5,Directory[#Headers],0))</f>
        <v>COASTAL EMERALD LTD</v>
      </c>
      <c r="BD406" s="129" t="str">
        <f>INDEX(Directory[],MATCH(tbl_deal[[#This Row],[Index]],Directory[Index],0),MATCH('DEAL DIRECTORY'!BD$5,Directory[#Headers],0))</f>
        <v>XS1920043905</v>
      </c>
      <c r="BE406" s="137" t="str">
        <f>INDEX(Directory[],MATCH(tbl_deal[[#This Row],[Index]],Directory[Index],0),MATCH('DEAL DIRECTORY'!BE$5,Directory[#Headers],0))</f>
        <v>19年02月</v>
      </c>
      <c r="BF406" s="137" t="str">
        <f>INDEX(Directory[],MATCH(tbl_deal[[#This Row],[Index]],Directory[Index],0),MATCH('DEAL DIRECTORY'!BF$5,Directory[#Headers],0))</f>
        <v>山东高速</v>
      </c>
      <c r="BG406" s="137" t="str">
        <f>INDEX(Directory[],MATCH(tbl_deal[[#This Row],[Index]],Directory[Index],0),MATCH('DEAL DIRECTORY'!BG$5,Directory[#Headers],0))</f>
        <v>--/--/--</v>
      </c>
      <c r="BH406" s="137" t="str">
        <f>INDEX(Directory[],MATCH(tbl_deal[[#This Row],[Index]],Directory[Index],0),MATCH('DEAL DIRECTORY'!BH$5,Directory[#Headers],0))</f>
        <v>高级债</v>
      </c>
      <c r="BI406" s="137" t="str">
        <f>INDEX(Directory[],MATCH(tbl_deal[[#This Row],[Index]],Directory[Index],0),MATCH('DEAL DIRECTORY'!BI$5,Directory[#Headers],0))</f>
        <v>增发5000万美元</v>
      </c>
      <c r="BJ406" s="137" t="str">
        <f>INDEX(Directory[],MATCH(tbl_deal[[#This Row],[Index]],Directory[Index],0),MATCH('DEAL DIRECTORY'!BJ$5,Directory[#Headers],0))</f>
        <v>1年</v>
      </c>
      <c r="BK406" s="137" t="str">
        <f>INDEX(Directory[],MATCH(tbl_deal[[#This Row],[Index]],Directory[Index],0),MATCH('DEAL DIRECTORY'!BK$5,Directory[#Headers],0))</f>
        <v>5.95%</v>
      </c>
      <c r="BL406" s="137" t="str">
        <f>INDEX(Directory[],MATCH(tbl_deal[[#This Row],[Index]],Directory[Index],0),MATCH('DEAL DIRECTORY'!BL$5,Directory[#Headers],0))</f>
        <v>全球协调人及交割行</v>
      </c>
      <c r="BM406" s="129" t="str">
        <f>INDEX(Directory[],MATCH(tbl_deal[[#This Row],[Index]],Directory[Index],0),MATCH('DEAL DIRECTORY'!BM$5,Directory[#Headers],0))</f>
        <v/>
      </c>
      <c r="BN406" s="4"/>
      <c r="BO406" s="4"/>
      <c r="BP406" s="4"/>
    </row>
    <row r="407" spans="3:68" ht="20.25" customHeight="1" x14ac:dyDescent="0.25">
      <c r="C407" s="129">
        <f>Directory[[#This Row],[Index]]</f>
        <v>64</v>
      </c>
      <c r="D407" s="130">
        <f>INDEX(Directory[],MATCH(tbl_deal[[#This Row],[Index]],Directory[Index],0),MATCH('DEAL DIRECTORY'!D$5,Directory[#Headers],0))</f>
        <v>43496</v>
      </c>
      <c r="E407" s="129" t="str">
        <f>INDEX(Directory[],MATCH(tbl_deal[[#This Row],[Index]],Directory[Index],0),MATCH('DEAL DIRECTORY'!E$5,Directory[#Headers],0))</f>
        <v/>
      </c>
      <c r="F407" s="129" t="str">
        <f>INDEX(Directory[],MATCH(tbl_deal[[#This Row],[Index]],Directory[Index],0),MATCH('DEAL DIRECTORY'!F$5,Directory[#Headers],0))</f>
        <v/>
      </c>
      <c r="G407" s="129" t="str">
        <f>INDEX(Directory[],MATCH(tbl_deal[[#This Row],[Index]],Directory[Index],0),MATCH('DEAL DIRECTORY'!G$5,Directory[#Headers],0))</f>
        <v>Blossom</v>
      </c>
      <c r="H407" s="135" t="str">
        <f>IF(tbl_deal[[#This Row],[FolderPath]]="","",HYPERLINK(tbl_deal[[#This Row],[FolderPath]],"📂"))</f>
        <v/>
      </c>
      <c r="I407" s="129" t="str">
        <f>INDEX(Directory[],MATCH(tbl_deal[[#This Row],[Index]],Directory[Index],0),MATCH('DEAL DIRECTORY'!I$5,Directory[#Headers],0))</f>
        <v>JBR</v>
      </c>
      <c r="J407" s="129" t="str">
        <f>INDEX(Directory[],MATCH(tbl_deal[[#This Row],[Index]],Directory[Index],0),MATCH('DEAL DIRECTORY'!J$5,Directory[#Headers],0))</f>
        <v>n/a</v>
      </c>
      <c r="K407" s="129" t="str">
        <f>INDEX(Directory[],MATCH(tbl_deal[[#This Row],[Index]],Directory[Index],0),MATCH('DEAL DIRECTORY'!K$5,Directory[#Headers],0))</f>
        <v>n/a</v>
      </c>
      <c r="L407" s="129">
        <f>INDEX(Directory[],MATCH(tbl_deal[[#This Row],[Index]],Directory[Index],0),MATCH('DEAL DIRECTORY'!L$5,Directory[#Headers],0))</f>
        <v>1</v>
      </c>
      <c r="M407" s="129" t="str">
        <f>INDEX(Directory[],MATCH(tbl_deal[[#This Row],[Index]],Directory[Index],0),MATCH('DEAL DIRECTORY'!M$5,Directory[#Headers],0))</f>
        <v>成都经开国投</v>
      </c>
      <c r="N407" s="129" t="str">
        <f>INDEX(Directory[],MATCH(tbl_deal[[#This Row],[Index]],Directory[Index],0),MATCH('DEAL DIRECTORY'!N$5,Directory[#Headers],0))</f>
        <v>Ba2/--/--</v>
      </c>
      <c r="O407" s="129" t="str">
        <f>INDEX(Directory[],MATCH(tbl_deal[[#This Row],[Index]],Directory[Index],0),MATCH('DEAL DIRECTORY'!O$5,Directory[#Headers],0))</f>
        <v>USD</v>
      </c>
      <c r="P407" s="129">
        <f>INDEX(Directory[],MATCH(tbl_deal[[#This Row],[Index]],Directory[Index],0),MATCH('DEAL DIRECTORY'!P$5,Directory[#Headers],0))</f>
        <v>5</v>
      </c>
      <c r="Q407" s="129" t="str">
        <f>INDEX(Directory[],MATCH(tbl_deal[[#This Row],[Index]],Directory[Index],0),MATCH('DEAL DIRECTORY'!Q$5,Directory[#Headers],0))</f>
        <v>3</v>
      </c>
      <c r="R407" s="129" t="str">
        <f>INDEX(Directory[],MATCH(tbl_deal[[#This Row],[Index]],Directory[Index],0),MATCH('DEAL DIRECTORY'!R$5,Directory[#Headers],0))</f>
        <v>7.5%</v>
      </c>
      <c r="S407" s="129" t="str">
        <f>INDEX(Directory[],MATCH(tbl_deal[[#This Row],[Index]],Directory[Index],0),MATCH('DEAL DIRECTORY'!S$5,Directory[#Headers],0))</f>
        <v>--</v>
      </c>
      <c r="T407" s="129" t="str">
        <f>INDEX(Directory[],MATCH(tbl_deal[[#This Row],[Index]],Directory[Index],0),MATCH('DEAL DIRECTORY'!T$5,Directory[#Headers],0))</f>
        <v>n/a</v>
      </c>
      <c r="U407" s="129" t="str">
        <f>INDEX(Directory[],MATCH(tbl_deal[[#This Row],[Index]],Directory[Index],0),MATCH('DEAL DIRECTORY'!U$5,Directory[#Headers],0))</f>
        <v>--</v>
      </c>
      <c r="V407" s="131">
        <f>INDEX(Directory[],MATCH(tbl_deal[[#This Row],[Index]],Directory[Index],0),MATCH('DEAL DIRECTORY'!V$5,Directory[#Headers],0))</f>
        <v>0</v>
      </c>
      <c r="W407" s="129" t="str">
        <f>INDEX(Directory[],MATCH(tbl_deal[[#This Row],[Index]],Directory[Index],0),MATCH('DEAL DIRECTORY'!W$5,Directory[#Headers],0))</f>
        <v>直发</v>
      </c>
      <c r="X407" s="129" t="str">
        <f>INDEX(Directory[],MATCH(tbl_deal[[#This Row],[Index]],Directory[Index],0),MATCH('DEAL DIRECTORY'!X$5,Directory[#Headers],0))</f>
        <v>--</v>
      </c>
      <c r="Y407" s="129" t="str">
        <f>INDEX(Directory[],MATCH(tbl_deal[[#This Row],[Index]],Directory[Index],0),MATCH('DEAL DIRECTORY'!Y$5,Directory[#Headers],0))</f>
        <v>港交所</v>
      </c>
      <c r="Z407" s="129" t="str">
        <f>INDEX(Directory[],MATCH(tbl_deal[[#This Row],[Index]],Directory[Index],0),MATCH('DEAL DIRECTORY'!Z$5,Directory[#Headers],0))</f>
        <v/>
      </c>
      <c r="AA407" s="129" t="str">
        <f>INDEX(Directory[],MATCH(tbl_deal[[#This Row],[Index]],Directory[Index],0),MATCH('DEAL DIRECTORY'!AA$5,Directory[#Headers],0))</f>
        <v/>
      </c>
      <c r="AB407" s="129" t="str">
        <f>INDEX(Directory[],MATCH(tbl_deal[[#This Row],[Index]],Directory[Index],0),MATCH('DEAL DIRECTORY'!AB$5,Directory[#Headers],0))</f>
        <v>BISL,港分</v>
      </c>
      <c r="AC407" s="129" t="str">
        <f>INDEX(Directory[],MATCH(tbl_deal[[#This Row],[Index]],Directory[Index],0),MATCH('DEAL DIRECTORY'!AC$5,Directory[#Headers],0))</f>
        <v>--</v>
      </c>
      <c r="AD407" s="129" t="str">
        <f>INDEX(Directory[],MATCH(tbl_deal[[#This Row],[Index]],Directory[Index],0),MATCH('DEAL DIRECTORY'!AD$5,Directory[#Headers],0))</f>
        <v>--</v>
      </c>
      <c r="AE407" s="129" t="str">
        <f>INDEX(Directory[],MATCH(tbl_deal[[#This Row],[Index]],Directory[Index],0),MATCH('DEAL DIRECTORY'!AE$5,Directory[#Headers],0))</f>
        <v>--</v>
      </c>
      <c r="AF407" s="129" t="str">
        <f>INDEX(Directory[],MATCH(tbl_deal[[#This Row],[Index]],Directory[Index],0),MATCH('DEAL DIRECTORY'!AF$5,Directory[#Headers],0))</f>
        <v>Y</v>
      </c>
      <c r="AG407" s="129" t="str">
        <f>INDEX(Directory[],MATCH(tbl_deal[[#This Row],[Index]],Directory[Index],0),MATCH('DEAL DIRECTORY'!AG$5,Directory[#Headers],0))</f>
        <v>成都经开国投集团有限公司</v>
      </c>
      <c r="AH407" s="129" t="str">
        <f>INDEX(Directory[],MATCH(tbl_deal[[#This Row],[Index]],Directory[Index],0),MATCH('DEAL DIRECTORY'!AH$5,Directory[#Headers],0))</f>
        <v>n/a</v>
      </c>
      <c r="AI407" s="129" t="str">
        <f>INDEX(Directory[],MATCH(tbl_deal[[#This Row],[Index]],Directory[Index],0),MATCH('DEAL DIRECTORY'!AI$5,Directory[#Headers],0))</f>
        <v>n/a</v>
      </c>
      <c r="AJ407" s="129" t="str">
        <f>INDEX(Directory[],MATCH(tbl_deal[[#This Row],[Index]],Directory[Index],0),MATCH('DEAL DIRECTORY'!AJ$5,Directory[#Headers],0))</f>
        <v>四川</v>
      </c>
      <c r="AK407" s="129" t="str">
        <f>INDEX(Directory[],MATCH(tbl_deal[[#This Row],[Index]],Directory[Index],0),MATCH('DEAL DIRECTORY'!AK$5,Directory[#Headers],0))</f>
        <v>成都市</v>
      </c>
      <c r="AL407" s="129" t="str">
        <f>INDEX(Directory[],MATCH(tbl_deal[[#This Row],[Index]],Directory[Index],0),MATCH('DEAL DIRECTORY'!AL$5,Directory[#Headers],0))</f>
        <v>龙泉驿区</v>
      </c>
      <c r="AM407" s="129" t="str">
        <f>INDEX(Directory[],MATCH(tbl_deal[[#This Row],[Index]],Directory[Index],0),MATCH('DEAL DIRECTORY'!AM$5,Directory[#Headers],0))</f>
        <v>--</v>
      </c>
      <c r="AN407" s="129" t="str">
        <f>INDEX(Directory[],MATCH(tbl_deal[[#This Row],[Index]],Directory[Index],0),MATCH('DEAL DIRECTORY'!AN$5,Directory[#Headers],0))</f>
        <v>--</v>
      </c>
      <c r="AO407" s="132">
        <f>IF(ISBLANK(INDEX(Directory[],MATCH(tbl_deal[[#This Row],[Index]],Directory[Index],0),MATCH('DEAL DIRECTORY'!AO$5,Directory[#Headers],0))),"--",INDEX(Directory[],MATCH(tbl_deal[[#This Row],[Index]],Directory[Index],0),MATCH('DEAL DIRECTORY'!AO$5,Directory[#Headers],0)))</f>
        <v>25000</v>
      </c>
      <c r="AP407" s="129">
        <f>INDEX(Directory[],MATCH(tbl_deal[[#This Row],[Index]],Directory[Index],0),MATCH('DEAL DIRECTORY'!AP$5,Directory[#Headers],0))</f>
        <v>5</v>
      </c>
      <c r="AQ407" s="129">
        <f>INDEX(Directory[],MATCH(tbl_deal[[#This Row],[Index]],Directory[Index],0),MATCH('DEAL DIRECTORY'!AQ$5,Directory[#Headers],0))</f>
        <v>33.5</v>
      </c>
      <c r="AR407" s="129">
        <f>INDEX(Directory[],MATCH(tbl_deal[[#This Row],[Index]],Directory[Index],0),MATCH('DEAL DIRECTORY'!AR$5,Directory[#Headers],0))</f>
        <v>39.369999999999997</v>
      </c>
      <c r="AS407" s="129" t="str">
        <f>INDEX(Directory[],MATCH(tbl_deal[[#This Row],[Index]],Directory[Index],0),MATCH('DEAL DIRECTORY'!AS$5,Directory[#Headers],0))</f>
        <v>地方国企</v>
      </c>
      <c r="AT407" s="129" t="str">
        <f>INDEX(Directory[],MATCH(tbl_deal[[#This Row],[Index]],Directory[Index],0),MATCH('DEAL DIRECTORY'!AT$5,Directory[#Headers],0))</f>
        <v>地方平台</v>
      </c>
      <c r="AU407" s="129" t="str">
        <f>INDEX(Directory[],MATCH(tbl_deal[[#This Row],[Index]],Directory[Index],0),MATCH('DEAL DIRECTORY'!AU$5,Directory[#Headers],0))</f>
        <v>园区</v>
      </c>
      <c r="AV407" s="129" t="str">
        <f>INDEX(Directory[],MATCH(tbl_deal[[#This Row],[Index]],Directory[Index],0),MATCH('DEAL DIRECTORY'!AV$5,Directory[#Headers],0))</f>
        <v>直发</v>
      </c>
      <c r="AW407" s="129" t="str">
        <f>INDEX(Directory[],MATCH(tbl_deal[[#This Row],[Index]],Directory[Index],0),MATCH('DEAL DIRECTORY'!AW$5,Directory[#Headers],0))</f>
        <v>高收益</v>
      </c>
      <c r="AX407" s="129" t="str">
        <f>INDEX(Directory[],MATCH(tbl_deal[[#This Row],[Index]],Directory[Index],0),MATCH('DEAL DIRECTORY'!AX$5,Directory[#Headers],0))</f>
        <v>3-5亿</v>
      </c>
      <c r="AY407" s="133" t="str">
        <f>INDEX(Directory[],MATCH(tbl_deal[[#This Row],[Index]],Directory[Index],0),MATCH('DEAL DIRECTORY'!AY$5,Directory[#Headers],0))</f>
        <v>19年</v>
      </c>
      <c r="AZ407" s="129" t="str">
        <f>INDEX(Directory[],MATCH(tbl_deal[[#This Row],[Index]],Directory[Index],0),MATCH('DEAL DIRECTORY'!AZ$5,Directory[#Headers],0))</f>
        <v>Q1</v>
      </c>
      <c r="BA407" s="129" t="str">
        <f>INDEX(Directory[],MATCH(tbl_deal[[#This Row],[Index]],Directory[Index],0),MATCH('DEAL DIRECTORY'!BA$5,Directory[#Headers],0))</f>
        <v>01月</v>
      </c>
      <c r="BB407" s="129" t="str">
        <f>INDEX(Directory[],MATCH(tbl_deal[[#This Row],[Index]],Directory[Index],0),MATCH('DEAL DIRECTORY'!BB$5,Directory[#Headers],0))</f>
        <v>SOE Creds</v>
      </c>
      <c r="BC407" s="129" t="str">
        <f>INDEX(Directory[],MATCH(tbl_deal[[#This Row],[Index]],Directory[Index],0),MATCH('DEAL DIRECTORY'!BC$5,Directory[#Headers],0))</f>
        <v>CHENGDU ECONOMIC &amp; TECHNOLOGICAL INVESTMENT GROUP CO LTD</v>
      </c>
      <c r="BD407" s="129" t="str">
        <f>INDEX(Directory[],MATCH(tbl_deal[[#This Row],[Index]],Directory[Index],0),MATCH('DEAL DIRECTORY'!BD$5,Directory[#Headers],0))</f>
        <v>XS1896607311</v>
      </c>
      <c r="BE407" s="137" t="str">
        <f>INDEX(Directory[],MATCH(tbl_deal[[#This Row],[Index]],Directory[Index],0),MATCH('DEAL DIRECTORY'!BE$5,Directory[#Headers],0))</f>
        <v>19年01月</v>
      </c>
      <c r="BF407" s="137" t="str">
        <f>INDEX(Directory[],MATCH(tbl_deal[[#This Row],[Index]],Directory[Index],0),MATCH('DEAL DIRECTORY'!BF$5,Directory[#Headers],0))</f>
        <v>成都经开国投</v>
      </c>
      <c r="BG407" s="137" t="str">
        <f>INDEX(Directory[],MATCH(tbl_deal[[#This Row],[Index]],Directory[Index],0),MATCH('DEAL DIRECTORY'!BG$5,Directory[#Headers],0))</f>
        <v>Ba2/--/--</v>
      </c>
      <c r="BH407" s="137" t="str">
        <f>INDEX(Directory[],MATCH(tbl_deal[[#This Row],[Index]],Directory[Index],0),MATCH('DEAL DIRECTORY'!BH$5,Directory[#Headers],0))</f>
        <v>高级债</v>
      </c>
      <c r="BI407" s="137" t="str">
        <f>INDEX(Directory[],MATCH(tbl_deal[[#This Row],[Index]],Directory[Index],0),MATCH('DEAL DIRECTORY'!BI$5,Directory[#Headers],0))</f>
        <v>5亿美元</v>
      </c>
      <c r="BJ407" s="137" t="str">
        <f>INDEX(Directory[],MATCH(tbl_deal[[#This Row],[Index]],Directory[Index],0),MATCH('DEAL DIRECTORY'!BJ$5,Directory[#Headers],0))</f>
        <v>3年</v>
      </c>
      <c r="BK407" s="137" t="str">
        <f>INDEX(Directory[],MATCH(tbl_deal[[#This Row],[Index]],Directory[Index],0),MATCH('DEAL DIRECTORY'!BK$5,Directory[#Headers],0))</f>
        <v>7.5%</v>
      </c>
      <c r="BL407" s="137" t="str">
        <f>INDEX(Directory[],MATCH(tbl_deal[[#This Row],[Index]],Directory[Index],0),MATCH('DEAL DIRECTORY'!BL$5,Directory[#Headers],0))</f>
        <v>账簿管理人</v>
      </c>
      <c r="BM407" s="129" t="str">
        <f>INDEX(Directory[],MATCH(tbl_deal[[#This Row],[Index]],Directory[Index],0),MATCH('DEAL DIRECTORY'!BM$5,Directory[#Headers],0))</f>
        <v/>
      </c>
      <c r="BN407" s="4"/>
      <c r="BO407" s="4"/>
      <c r="BP407" s="4"/>
    </row>
    <row r="408" spans="3:68" ht="20.25" customHeight="1" x14ac:dyDescent="0.25">
      <c r="C408" s="129">
        <f>Directory[[#This Row],[Index]]</f>
        <v>63</v>
      </c>
      <c r="D408" s="130">
        <f>INDEX(Directory[],MATCH(tbl_deal[[#This Row],[Index]],Directory[Index],0),MATCH('DEAL DIRECTORY'!D$5,Directory[#Headers],0))</f>
        <v>43480</v>
      </c>
      <c r="E408" s="129" t="str">
        <f>INDEX(Directory[],MATCH(tbl_deal[[#This Row],[Index]],Directory[Index],0),MATCH('DEAL DIRECTORY'!E$5,Directory[#Headers],0))</f>
        <v/>
      </c>
      <c r="F408" s="129" t="str">
        <f>INDEX(Directory[],MATCH(tbl_deal[[#This Row],[Index]],Directory[Index],0),MATCH('DEAL DIRECTORY'!F$5,Directory[#Headers],0))</f>
        <v/>
      </c>
      <c r="G408" s="129" t="str">
        <f>INDEX(Directory[],MATCH(tbl_deal[[#This Row],[Index]],Directory[Index],0),MATCH('DEAL DIRECTORY'!G$5,Directory[#Headers],0))</f>
        <v>Lead</v>
      </c>
      <c r="H408" s="135" t="str">
        <f>IF(tbl_deal[[#This Row],[FolderPath]]="","",HYPERLINK(tbl_deal[[#This Row],[FolderPath]],"📂"))</f>
        <v/>
      </c>
      <c r="I408" s="129" t="str">
        <f>INDEX(Directory[],MATCH(tbl_deal[[#This Row],[Index]],Directory[Index],0),MATCH('DEAL DIRECTORY'!I$5,Directory[#Headers],0))</f>
        <v>JBR</v>
      </c>
      <c r="J408" s="129" t="str">
        <f>INDEX(Directory[],MATCH(tbl_deal[[#This Row],[Index]],Directory[Index],0),MATCH('DEAL DIRECTORY'!J$5,Directory[#Headers],0))</f>
        <v>n/a</v>
      </c>
      <c r="K408" s="129" t="str">
        <f>INDEX(Directory[],MATCH(tbl_deal[[#This Row],[Index]],Directory[Index],0),MATCH('DEAL DIRECTORY'!K$5,Directory[#Headers],0))</f>
        <v>n/a</v>
      </c>
      <c r="L408" s="129">
        <f>INDEX(Directory[],MATCH(tbl_deal[[#This Row],[Index]],Directory[Index],0),MATCH('DEAL DIRECTORY'!L$5,Directory[#Headers],0))</f>
        <v>2</v>
      </c>
      <c r="M408" s="129" t="str">
        <f>INDEX(Directory[],MATCH(tbl_deal[[#This Row],[Index]],Directory[Index],0),MATCH('DEAL DIRECTORY'!M$5,Directory[#Headers],0))</f>
        <v>奥园</v>
      </c>
      <c r="N408" s="129" t="str">
        <f>INDEX(Directory[],MATCH(tbl_deal[[#This Row],[Index]],Directory[Index],0),MATCH('DEAL DIRECTORY'!N$5,Directory[#Headers],0))</f>
        <v>B2/--/BB-</v>
      </c>
      <c r="O408" s="129" t="str">
        <f>INDEX(Directory[],MATCH(tbl_deal[[#This Row],[Index]],Directory[Index],0),MATCH('DEAL DIRECTORY'!O$5,Directory[#Headers],0))</f>
        <v>USD</v>
      </c>
      <c r="P408" s="129">
        <f>INDEX(Directory[],MATCH(tbl_deal[[#This Row],[Index]],Directory[Index],0),MATCH('DEAL DIRECTORY'!P$5,Directory[#Headers],0))</f>
        <v>5</v>
      </c>
      <c r="Q408" s="129" t="str">
        <f>INDEX(Directory[],MATCH(tbl_deal[[#This Row],[Index]],Directory[Index],0),MATCH('DEAL DIRECTORY'!Q$5,Directory[#Headers],0))</f>
        <v>3</v>
      </c>
      <c r="R408" s="129" t="str">
        <f>INDEX(Directory[],MATCH(tbl_deal[[#This Row],[Index]],Directory[Index],0),MATCH('DEAL DIRECTORY'!R$5,Directory[#Headers],0))</f>
        <v>8.5%</v>
      </c>
      <c r="S408" s="129" t="str">
        <f>INDEX(Directory[],MATCH(tbl_deal[[#This Row],[Index]],Directory[Index],0),MATCH('DEAL DIRECTORY'!S$5,Directory[#Headers],0))</f>
        <v>--</v>
      </c>
      <c r="T408" s="129" t="str">
        <f>INDEX(Directory[],MATCH(tbl_deal[[#This Row],[Index]],Directory[Index],0),MATCH('DEAL DIRECTORY'!T$5,Directory[#Headers],0))</f>
        <v>n/a</v>
      </c>
      <c r="U408" s="129" t="str">
        <f>INDEX(Directory[],MATCH(tbl_deal[[#This Row],[Index]],Directory[Index],0),MATCH('DEAL DIRECTORY'!U$5,Directory[#Headers],0))</f>
        <v>--</v>
      </c>
      <c r="V408" s="131">
        <f>INDEX(Directory[],MATCH(tbl_deal[[#This Row],[Index]],Directory[Index],0),MATCH('DEAL DIRECTORY'!V$5,Directory[#Headers],0))</f>
        <v>0</v>
      </c>
      <c r="W408" s="129" t="str">
        <f>INDEX(Directory[],MATCH(tbl_deal[[#This Row],[Index]],Directory[Index],0),MATCH('DEAL DIRECTORY'!W$5,Directory[#Headers],0))</f>
        <v>直发(红筹)</v>
      </c>
      <c r="X408" s="129" t="str">
        <f>INDEX(Directory[],MATCH(tbl_deal[[#This Row],[Index]],Directory[Index],0),MATCH('DEAL DIRECTORY'!X$5,Directory[#Headers],0))</f>
        <v>--</v>
      </c>
      <c r="Y408" s="129" t="str">
        <f>INDEX(Directory[],MATCH(tbl_deal[[#This Row],[Index]],Directory[Index],0),MATCH('DEAL DIRECTORY'!Y$5,Directory[#Headers],0))</f>
        <v>新交所</v>
      </c>
      <c r="Z408" s="129" t="str">
        <f>INDEX(Directory[],MATCH(tbl_deal[[#This Row],[Index]],Directory[Index],0),MATCH('DEAL DIRECTORY'!Z$5,Directory[#Headers],0))</f>
        <v/>
      </c>
      <c r="AA408" s="129" t="str">
        <f>INDEX(Directory[],MATCH(tbl_deal[[#This Row],[Index]],Directory[Index],0),MATCH('DEAL DIRECTORY'!AA$5,Directory[#Headers],0))</f>
        <v/>
      </c>
      <c r="AB408" s="129" t="str">
        <f>INDEX(Directory[],MATCH(tbl_deal[[#This Row],[Index]],Directory[Index],0),MATCH('DEAL DIRECTORY'!AB$5,Directory[#Headers],0))</f>
        <v>BISL,港分</v>
      </c>
      <c r="AC408" s="129" t="str">
        <f>INDEX(Directory[],MATCH(tbl_deal[[#This Row],[Index]],Directory[Index],0),MATCH('DEAL DIRECTORY'!AC$5,Directory[#Headers],0))</f>
        <v>--</v>
      </c>
      <c r="AD408" s="129" t="str">
        <f>INDEX(Directory[],MATCH(tbl_deal[[#This Row],[Index]],Directory[Index],0),MATCH('DEAL DIRECTORY'!AD$5,Directory[#Headers],0))</f>
        <v>--</v>
      </c>
      <c r="AE408" s="129" t="str">
        <f>INDEX(Directory[],MATCH(tbl_deal[[#This Row],[Index]],Directory[Index],0),MATCH('DEAL DIRECTORY'!AE$5,Directory[#Headers],0))</f>
        <v>--</v>
      </c>
      <c r="AF408" s="129" t="str">
        <f>INDEX(Directory[],MATCH(tbl_deal[[#This Row],[Index]],Directory[Index],0),MATCH('DEAL DIRECTORY'!AF$5,Directory[#Headers],0))</f>
        <v>N</v>
      </c>
      <c r="AG408" s="129" t="str">
        <f>INDEX(Directory[],MATCH(tbl_deal[[#This Row],[Index]],Directory[Index],0),MATCH('DEAL DIRECTORY'!AG$5,Directory[#Headers],0))</f>
        <v>中国奥园集团股份有限公司</v>
      </c>
      <c r="AH408" s="129" t="str">
        <f>INDEX(Directory[],MATCH(tbl_deal[[#This Row],[Index]],Directory[Index],0),MATCH('DEAL DIRECTORY'!AH$5,Directory[#Headers],0))</f>
        <v>n/a</v>
      </c>
      <c r="AI408" s="129" t="str">
        <f>INDEX(Directory[],MATCH(tbl_deal[[#This Row],[Index]],Directory[Index],0),MATCH('DEAL DIRECTORY'!AI$5,Directory[#Headers],0))</f>
        <v>n/a</v>
      </c>
      <c r="AJ408" s="129" t="str">
        <f>INDEX(Directory[],MATCH(tbl_deal[[#This Row],[Index]],Directory[Index],0),MATCH('DEAL DIRECTORY'!AJ$5,Directory[#Headers],0))</f>
        <v>广东</v>
      </c>
      <c r="AK408" s="129" t="str">
        <f>INDEX(Directory[],MATCH(tbl_deal[[#This Row],[Index]],Directory[Index],0),MATCH('DEAL DIRECTORY'!AK$5,Directory[#Headers],0))</f>
        <v>广州市</v>
      </c>
      <c r="AL408" s="129" t="str">
        <f>INDEX(Directory[],MATCH(tbl_deal[[#This Row],[Index]],Directory[Index],0),MATCH('DEAL DIRECTORY'!AL$5,Directory[#Headers],0))</f>
        <v>--</v>
      </c>
      <c r="AM408" s="129" t="str">
        <f>INDEX(Directory[],MATCH(tbl_deal[[#This Row],[Index]],Directory[Index],0),MATCH('DEAL DIRECTORY'!AM$5,Directory[#Headers],0))</f>
        <v>--</v>
      </c>
      <c r="AN408" s="129" t="str">
        <f>INDEX(Directory[],MATCH(tbl_deal[[#This Row],[Index]],Directory[Index],0),MATCH('DEAL DIRECTORY'!AN$5,Directory[#Headers],0))</f>
        <v>--</v>
      </c>
      <c r="AO408" s="132">
        <f>IF(ISBLANK(INDEX(Directory[],MATCH(tbl_deal[[#This Row],[Index]],Directory[Index],0),MATCH('DEAL DIRECTORY'!AO$5,Directory[#Headers],0))),"--",INDEX(Directory[],MATCH(tbl_deal[[#This Row],[Index]],Directory[Index],0),MATCH('DEAL DIRECTORY'!AO$5,Directory[#Headers],0)))</f>
        <v>600000</v>
      </c>
      <c r="AP408" s="129">
        <f>INDEX(Directory[],MATCH(tbl_deal[[#This Row],[Index]],Directory[Index],0),MATCH('DEAL DIRECTORY'!AP$5,Directory[#Headers],0))</f>
        <v>5</v>
      </c>
      <c r="AQ408" s="129">
        <f>INDEX(Directory[],MATCH(tbl_deal[[#This Row],[Index]],Directory[Index],0),MATCH('DEAL DIRECTORY'!AQ$5,Directory[#Headers],0))</f>
        <v>33.805</v>
      </c>
      <c r="AR408" s="129">
        <f>INDEX(Directory[],MATCH(tbl_deal[[#This Row],[Index]],Directory[Index],0),MATCH('DEAL DIRECTORY'!AR$5,Directory[#Headers],0))</f>
        <v>39.063000000000002</v>
      </c>
      <c r="AS408" s="129" t="str">
        <f>INDEX(Directory[],MATCH(tbl_deal[[#This Row],[Index]],Directory[Index],0),MATCH('DEAL DIRECTORY'!AS$5,Directory[#Headers],0))</f>
        <v>民企</v>
      </c>
      <c r="AT408" s="129" t="str">
        <f>INDEX(Directory[],MATCH(tbl_deal[[#This Row],[Index]],Directory[Index],0),MATCH('DEAL DIRECTORY'!AT$5,Directory[#Headers],0))</f>
        <v>房地产</v>
      </c>
      <c r="AU408" s="129" t="str">
        <f>INDEX(Directory[],MATCH(tbl_deal[[#This Row],[Index]],Directory[Index],0),MATCH('DEAL DIRECTORY'!AU$5,Directory[#Headers],0))</f>
        <v>--</v>
      </c>
      <c r="AV408" s="129" t="str">
        <f>INDEX(Directory[],MATCH(tbl_deal[[#This Row],[Index]],Directory[Index],0),MATCH('DEAL DIRECTORY'!AV$5,Directory[#Headers],0))</f>
        <v>红筹</v>
      </c>
      <c r="AW408" s="129" t="str">
        <f>INDEX(Directory[],MATCH(tbl_deal[[#This Row],[Index]],Directory[Index],0),MATCH('DEAL DIRECTORY'!AW$5,Directory[#Headers],0))</f>
        <v>高收益</v>
      </c>
      <c r="AX408" s="129" t="str">
        <f>INDEX(Directory[],MATCH(tbl_deal[[#This Row],[Index]],Directory[Index],0),MATCH('DEAL DIRECTORY'!AX$5,Directory[#Headers],0))</f>
        <v>3-5亿</v>
      </c>
      <c r="AY408" s="133" t="str">
        <f>INDEX(Directory[],MATCH(tbl_deal[[#This Row],[Index]],Directory[Index],0),MATCH('DEAL DIRECTORY'!AY$5,Directory[#Headers],0))</f>
        <v>19年</v>
      </c>
      <c r="AZ408" s="129" t="str">
        <f>INDEX(Directory[],MATCH(tbl_deal[[#This Row],[Index]],Directory[Index],0),MATCH('DEAL DIRECTORY'!AZ$5,Directory[#Headers],0))</f>
        <v>Q1</v>
      </c>
      <c r="BA408" s="129" t="str">
        <f>INDEX(Directory[],MATCH(tbl_deal[[#This Row],[Index]],Directory[Index],0),MATCH('DEAL DIRECTORY'!BA$5,Directory[#Headers],0))</f>
        <v>01月</v>
      </c>
      <c r="BB408" s="129" t="str">
        <f>INDEX(Directory[],MATCH(tbl_deal[[#This Row],[Index]],Directory[Index],0),MATCH('DEAL DIRECTORY'!BB$5,Directory[#Headers],0))</f>
        <v>--</v>
      </c>
      <c r="BC408" s="129" t="str">
        <f>INDEX(Directory[],MATCH(tbl_deal[[#This Row],[Index]],Directory[Index],0),MATCH('DEAL DIRECTORY'!BC$5,Directory[#Headers],0))</f>
        <v>CHINA AOYUAN GROUP LTD</v>
      </c>
      <c r="BD408" s="129" t="str">
        <f>INDEX(Directory[],MATCH(tbl_deal[[#This Row],[Index]],Directory[Index],0),MATCH('DEAL DIRECTORY'!BD$5,Directory[#Headers],0))</f>
        <v>XS1937690128</v>
      </c>
      <c r="BE408" s="137" t="str">
        <f>INDEX(Directory[],MATCH(tbl_deal[[#This Row],[Index]],Directory[Index],0),MATCH('DEAL DIRECTORY'!BE$5,Directory[#Headers],0))</f>
        <v>19年01月</v>
      </c>
      <c r="BF408" s="137" t="str">
        <f>INDEX(Directory[],MATCH(tbl_deal[[#This Row],[Index]],Directory[Index],0),MATCH('DEAL DIRECTORY'!BF$5,Directory[#Headers],0))</f>
        <v>奥园</v>
      </c>
      <c r="BG408" s="137" t="str">
        <f>INDEX(Directory[],MATCH(tbl_deal[[#This Row],[Index]],Directory[Index],0),MATCH('DEAL DIRECTORY'!BG$5,Directory[#Headers],0))</f>
        <v>B2/--/BB-</v>
      </c>
      <c r="BH408" s="137" t="str">
        <f>INDEX(Directory[],MATCH(tbl_deal[[#This Row],[Index]],Directory[Index],0),MATCH('DEAL DIRECTORY'!BH$5,Directory[#Headers],0))</f>
        <v>高级债</v>
      </c>
      <c r="BI408" s="137" t="str">
        <f>INDEX(Directory[],MATCH(tbl_deal[[#This Row],[Index]],Directory[Index],0),MATCH('DEAL DIRECTORY'!BI$5,Directory[#Headers],0))</f>
        <v>5亿美元</v>
      </c>
      <c r="BJ408" s="137" t="str">
        <f>INDEX(Directory[],MATCH(tbl_deal[[#This Row],[Index]],Directory[Index],0),MATCH('DEAL DIRECTORY'!BJ$5,Directory[#Headers],0))</f>
        <v>3年</v>
      </c>
      <c r="BK408" s="137" t="str">
        <f>INDEX(Directory[],MATCH(tbl_deal[[#This Row],[Index]],Directory[Index],0),MATCH('DEAL DIRECTORY'!BK$5,Directory[#Headers],0))</f>
        <v>8.5%</v>
      </c>
      <c r="BL408" s="137" t="str">
        <f>INDEX(Directory[],MATCH(tbl_deal[[#This Row],[Index]],Directory[Index],0),MATCH('DEAL DIRECTORY'!BL$5,Directory[#Headers],0))</f>
        <v>账簿管理人</v>
      </c>
      <c r="BM408" s="129" t="str">
        <f>INDEX(Directory[],MATCH(tbl_deal[[#This Row],[Index]],Directory[Index],0),MATCH('DEAL DIRECTORY'!BM$5,Directory[#Headers],0))</f>
        <v/>
      </c>
      <c r="BN408" s="4"/>
      <c r="BO408" s="4"/>
      <c r="BP408" s="4"/>
    </row>
    <row r="409" spans="3:68" ht="20.25" customHeight="1" x14ac:dyDescent="0.25">
      <c r="C409" s="129">
        <f>Directory[[#This Row],[Index]]</f>
        <v>62</v>
      </c>
      <c r="D409" s="130">
        <f>INDEX(Directory[],MATCH(tbl_deal[[#This Row],[Index]],Directory[Index],0),MATCH('DEAL DIRECTORY'!D$5,Directory[#Headers],0))</f>
        <v>43480</v>
      </c>
      <c r="E409" s="129" t="str">
        <f>INDEX(Directory[],MATCH(tbl_deal[[#This Row],[Index]],Directory[Index],0),MATCH('DEAL DIRECTORY'!E$5,Directory[#Headers],0))</f>
        <v/>
      </c>
      <c r="F409" s="129" t="str">
        <f>INDEX(Directory[],MATCH(tbl_deal[[#This Row],[Index]],Directory[Index],0),MATCH('DEAL DIRECTORY'!F$5,Directory[#Headers],0))</f>
        <v/>
      </c>
      <c r="G409" s="129" t="str">
        <f>INDEX(Directory[],MATCH(tbl_deal[[#This Row],[Index]],Directory[Index],0),MATCH('DEAL DIRECTORY'!G$5,Directory[#Headers],0))</f>
        <v>BMHK</v>
      </c>
      <c r="H409" s="135" t="str">
        <f>IF(tbl_deal[[#This Row],[FolderPath]]="","",HYPERLINK(tbl_deal[[#This Row],[FolderPath]],"📂"))</f>
        <v/>
      </c>
      <c r="I409" s="129" t="str">
        <f>INDEX(Directory[],MATCH(tbl_deal[[#This Row],[Index]],Directory[Index],0),MATCH('DEAL DIRECTORY'!I$5,Directory[#Headers],0))</f>
        <v>JBR</v>
      </c>
      <c r="J409" s="129" t="str">
        <f>INDEX(Directory[],MATCH(tbl_deal[[#This Row],[Index]],Directory[Index],0),MATCH('DEAL DIRECTORY'!J$5,Directory[#Headers],0))</f>
        <v>n/a</v>
      </c>
      <c r="K409" s="129" t="str">
        <f>INDEX(Directory[],MATCH(tbl_deal[[#This Row],[Index]],Directory[Index],0),MATCH('DEAL DIRECTORY'!K$5,Directory[#Headers],0))</f>
        <v>n/a</v>
      </c>
      <c r="L409" s="129">
        <f>INDEX(Directory[],MATCH(tbl_deal[[#This Row],[Index]],Directory[Index],0),MATCH('DEAL DIRECTORY'!L$5,Directory[#Headers],0))</f>
        <v>3</v>
      </c>
      <c r="M409" s="129" t="str">
        <f>INDEX(Directory[],MATCH(tbl_deal[[#This Row],[Index]],Directory[Index],0),MATCH('DEAL DIRECTORY'!M$5,Directory[#Headers],0))</f>
        <v>交银金租</v>
      </c>
      <c r="N409" s="129" t="str">
        <f>INDEX(Directory[],MATCH(tbl_deal[[#This Row],[Index]],Directory[Index],0),MATCH('DEAL DIRECTORY'!N$5,Directory[#Headers],0))</f>
        <v>--/A-/A</v>
      </c>
      <c r="O409" s="129" t="str">
        <f>INDEX(Directory[],MATCH(tbl_deal[[#This Row],[Index]],Directory[Index],0),MATCH('DEAL DIRECTORY'!O$5,Directory[#Headers],0))</f>
        <v>USD</v>
      </c>
      <c r="P409" s="129">
        <f>INDEX(Directory[],MATCH(tbl_deal[[#This Row],[Index]],Directory[Index],0),MATCH('DEAL DIRECTORY'!P$5,Directory[#Headers],0))</f>
        <v>7</v>
      </c>
      <c r="Q409" s="129" t="str">
        <f>INDEX(Directory[],MATCH(tbl_deal[[#This Row],[Index]],Directory[Index],0),MATCH('DEAL DIRECTORY'!Q$5,Directory[#Headers],0))</f>
        <v>5</v>
      </c>
      <c r="R409" s="129" t="str">
        <f>INDEX(Directory[],MATCH(tbl_deal[[#This Row],[Index]],Directory[Index],0),MATCH('DEAL DIRECTORY'!R$5,Directory[#Headers],0))</f>
        <v>4.375%</v>
      </c>
      <c r="S409" s="129" t="str">
        <f>INDEX(Directory[],MATCH(tbl_deal[[#This Row],[Index]],Directory[Index],0),MATCH('DEAL DIRECTORY'!S$5,Directory[#Headers],0))</f>
        <v>--</v>
      </c>
      <c r="T409" s="129" t="str">
        <f>INDEX(Directory[],MATCH(tbl_deal[[#This Row],[Index]],Directory[Index],0),MATCH('DEAL DIRECTORY'!T$5,Directory[#Headers],0))</f>
        <v>n/a</v>
      </c>
      <c r="U409" s="129" t="str">
        <f>INDEX(Directory[],MATCH(tbl_deal[[#This Row],[Index]],Directory[Index],0),MATCH('DEAL DIRECTORY'!U$5,Directory[#Headers],0))</f>
        <v>T+200</v>
      </c>
      <c r="V409" s="131">
        <f>INDEX(Directory[],MATCH(tbl_deal[[#This Row],[Index]],Directory[Index],0),MATCH('DEAL DIRECTORY'!V$5,Directory[#Headers],0))</f>
        <v>0</v>
      </c>
      <c r="W409" s="129" t="str">
        <f>INDEX(Directory[],MATCH(tbl_deal[[#This Row],[Index]],Directory[Index],0),MATCH('DEAL DIRECTORY'!W$5,Directory[#Headers],0))</f>
        <v>维好</v>
      </c>
      <c r="X409" s="129" t="str">
        <f>INDEX(Directory[],MATCH(tbl_deal[[#This Row],[Index]],Directory[Index],0),MATCH('DEAL DIRECTORY'!X$5,Directory[#Headers],0))</f>
        <v>--</v>
      </c>
      <c r="Y409" s="129" t="str">
        <f>INDEX(Directory[],MATCH(tbl_deal[[#This Row],[Index]],Directory[Index],0),MATCH('DEAL DIRECTORY'!Y$5,Directory[#Headers],0))</f>
        <v>港交所</v>
      </c>
      <c r="Z409" s="129" t="str">
        <f>INDEX(Directory[],MATCH(tbl_deal[[#This Row],[Index]],Directory[Index],0),MATCH('DEAL DIRECTORY'!Z$5,Directory[#Headers],0))</f>
        <v/>
      </c>
      <c r="AA409" s="129" t="str">
        <f>INDEX(Directory[],MATCH(tbl_deal[[#This Row],[Index]],Directory[Index],0),MATCH('DEAL DIRECTORY'!AA$5,Directory[#Headers],0))</f>
        <v/>
      </c>
      <c r="AB409" s="129" t="str">
        <f>INDEX(Directory[],MATCH(tbl_deal[[#This Row],[Index]],Directory[Index],0),MATCH('DEAL DIRECTORY'!AB$5,Directory[#Headers],0))</f>
        <v>BISL,港分</v>
      </c>
      <c r="AC409" s="129" t="str">
        <f>INDEX(Directory[],MATCH(tbl_deal[[#This Row],[Index]],Directory[Index],0),MATCH('DEAL DIRECTORY'!AC$5,Directory[#Headers],0))</f>
        <v>--</v>
      </c>
      <c r="AD409" s="129" t="str">
        <f>INDEX(Directory[],MATCH(tbl_deal[[#This Row],[Index]],Directory[Index],0),MATCH('DEAL DIRECTORY'!AD$5,Directory[#Headers],0))</f>
        <v>--</v>
      </c>
      <c r="AE409" s="129" t="str">
        <f>INDEX(Directory[],MATCH(tbl_deal[[#This Row],[Index]],Directory[Index],0),MATCH('DEAL DIRECTORY'!AE$5,Directory[#Headers],0))</f>
        <v>角色不分层</v>
      </c>
      <c r="AF409" s="129" t="str">
        <f>INDEX(Directory[],MATCH(tbl_deal[[#This Row],[Index]],Directory[Index],0),MATCH('DEAL DIRECTORY'!AF$5,Directory[#Headers],0))</f>
        <v>N</v>
      </c>
      <c r="AG409" s="129" t="str">
        <f>INDEX(Directory[],MATCH(tbl_deal[[#This Row],[Index]],Directory[Index],0),MATCH('DEAL DIRECTORY'!AG$5,Directory[#Headers],0))</f>
        <v>交银金融租赁有限责任公司</v>
      </c>
      <c r="AH409" s="129" t="str">
        <f>INDEX(Directory[],MATCH(tbl_deal[[#This Row],[Index]],Directory[Index],0),MATCH('DEAL DIRECTORY'!AH$5,Directory[#Headers],0))</f>
        <v>n/a</v>
      </c>
      <c r="AI409" s="129" t="str">
        <f>INDEX(Directory[],MATCH(tbl_deal[[#This Row],[Index]],Directory[Index],0),MATCH('DEAL DIRECTORY'!AI$5,Directory[#Headers],0))</f>
        <v>n/a</v>
      </c>
      <c r="AJ409" s="129" t="str">
        <f>INDEX(Directory[],MATCH(tbl_deal[[#This Row],[Index]],Directory[Index],0),MATCH('DEAL DIRECTORY'!AJ$5,Directory[#Headers],0))</f>
        <v>上海</v>
      </c>
      <c r="AK409" s="129" t="str">
        <f>INDEX(Directory[],MATCH(tbl_deal[[#This Row],[Index]],Directory[Index],0),MATCH('DEAL DIRECTORY'!AK$5,Directory[#Headers],0))</f>
        <v>浦东新区</v>
      </c>
      <c r="AL409" s="129" t="str">
        <f>INDEX(Directory[],MATCH(tbl_deal[[#This Row],[Index]],Directory[Index],0),MATCH('DEAL DIRECTORY'!AL$5,Directory[#Headers],0))</f>
        <v>--</v>
      </c>
      <c r="AM409" s="129" t="str">
        <f>INDEX(Directory[],MATCH(tbl_deal[[#This Row],[Index]],Directory[Index],0),MATCH('DEAL DIRECTORY'!AM$5,Directory[#Headers],0))</f>
        <v>--</v>
      </c>
      <c r="AN409" s="129" t="str">
        <f>INDEX(Directory[],MATCH(tbl_deal[[#This Row],[Index]],Directory[Index],0),MATCH('DEAL DIRECTORY'!AN$5,Directory[#Headers],0))</f>
        <v>--</v>
      </c>
      <c r="AO409" s="132">
        <f>IF(ISBLANK(INDEX(Directory[],MATCH(tbl_deal[[#This Row],[Index]],Directory[Index],0),MATCH('DEAL DIRECTORY'!AO$5,Directory[#Headers],0))),"--",INDEX(Directory[],MATCH(tbl_deal[[#This Row],[Index]],Directory[Index],0),MATCH('DEAL DIRECTORY'!AO$5,Directory[#Headers],0)))</f>
        <v>475000</v>
      </c>
      <c r="AP409" s="129">
        <f>INDEX(Directory[],MATCH(tbl_deal[[#This Row],[Index]],Directory[Index],0),MATCH('DEAL DIRECTORY'!AP$5,Directory[#Headers],0))</f>
        <v>7</v>
      </c>
      <c r="AQ409" s="129">
        <f>INDEX(Directory[],MATCH(tbl_deal[[#This Row],[Index]],Directory[Index],0),MATCH('DEAL DIRECTORY'!AQ$5,Directory[#Headers],0))</f>
        <v>47.326999999999998</v>
      </c>
      <c r="AR409" s="129">
        <f>INDEX(Directory[],MATCH(tbl_deal[[#This Row],[Index]],Directory[Index],0),MATCH('DEAL DIRECTORY'!AR$5,Directory[#Headers],0))</f>
        <v>54.688000000000002</v>
      </c>
      <c r="AS409" s="129" t="str">
        <f>INDEX(Directory[],MATCH(tbl_deal[[#This Row],[Index]],Directory[Index],0),MATCH('DEAL DIRECTORY'!AS$5,Directory[#Headers],0))</f>
        <v>央企(子)</v>
      </c>
      <c r="AT409" s="129" t="str">
        <f>INDEX(Directory[],MATCH(tbl_deal[[#This Row],[Index]],Directory[Index],0),MATCH('DEAL DIRECTORY'!AT$5,Directory[#Headers],0))</f>
        <v>金融机构</v>
      </c>
      <c r="AU409" s="129" t="str">
        <f>INDEX(Directory[],MATCH(tbl_deal[[#This Row],[Index]],Directory[Index],0),MATCH('DEAL DIRECTORY'!AU$5,Directory[#Headers],0))</f>
        <v>非银</v>
      </c>
      <c r="AV409" s="129" t="str">
        <f>INDEX(Directory[],MATCH(tbl_deal[[#This Row],[Index]],Directory[Index],0),MATCH('DEAL DIRECTORY'!AV$5,Directory[#Headers],0))</f>
        <v>维好</v>
      </c>
      <c r="AW409" s="129" t="str">
        <f>INDEX(Directory[],MATCH(tbl_deal[[#This Row],[Index]],Directory[Index],0),MATCH('DEAL DIRECTORY'!AW$5,Directory[#Headers],0))</f>
        <v>投资级</v>
      </c>
      <c r="AX409" s="129" t="str">
        <f>INDEX(Directory[],MATCH(tbl_deal[[#This Row],[Index]],Directory[Index],0),MATCH('DEAL DIRECTORY'!AX$5,Directory[#Headers],0))</f>
        <v>&gt;5亿</v>
      </c>
      <c r="AY409" s="133" t="str">
        <f>INDEX(Directory[],MATCH(tbl_deal[[#This Row],[Index]],Directory[Index],0),MATCH('DEAL DIRECTORY'!AY$5,Directory[#Headers],0))</f>
        <v>19年</v>
      </c>
      <c r="AZ409" s="129" t="str">
        <f>INDEX(Directory[],MATCH(tbl_deal[[#This Row],[Index]],Directory[Index],0),MATCH('DEAL DIRECTORY'!AZ$5,Directory[#Headers],0))</f>
        <v>Q1</v>
      </c>
      <c r="BA409" s="129" t="str">
        <f>INDEX(Directory[],MATCH(tbl_deal[[#This Row],[Index]],Directory[Index],0),MATCH('DEAL DIRECTORY'!BA$5,Directory[#Headers],0))</f>
        <v>01月</v>
      </c>
      <c r="BB409" s="129" t="str">
        <f>INDEX(Directory[],MATCH(tbl_deal[[#This Row],[Index]],Directory[Index],0),MATCH('DEAL DIRECTORY'!BB$5,Directory[#Headers],0))</f>
        <v>--</v>
      </c>
      <c r="BC409" s="129" t="str">
        <f>INDEX(Directory[],MATCH(tbl_deal[[#This Row],[Index]],Directory[Index],0),MATCH('DEAL DIRECTORY'!BC$5,Directory[#Headers],0))</f>
        <v>BOCOM LEASING MANAGEMENT HONG KONG CO LTD</v>
      </c>
      <c r="BD409" s="129" t="str">
        <f>INDEX(Directory[],MATCH(tbl_deal[[#This Row],[Index]],Directory[Index],0),MATCH('DEAL DIRECTORY'!BD$5,Directory[#Headers],0))</f>
        <v>XS1934286730</v>
      </c>
      <c r="BE409" s="137" t="str">
        <f>INDEX(Directory[],MATCH(tbl_deal[[#This Row],[Index]],Directory[Index],0),MATCH('DEAL DIRECTORY'!BE$5,Directory[#Headers],0))</f>
        <v>19年01月</v>
      </c>
      <c r="BF409" s="137" t="str">
        <f>INDEX(Directory[],MATCH(tbl_deal[[#This Row],[Index]],Directory[Index],0),MATCH('DEAL DIRECTORY'!BF$5,Directory[#Headers],0))</f>
        <v>交银金租</v>
      </c>
      <c r="BG409" s="137" t="str">
        <f>INDEX(Directory[],MATCH(tbl_deal[[#This Row],[Index]],Directory[Index],0),MATCH('DEAL DIRECTORY'!BG$5,Directory[#Headers],0))</f>
        <v>--/A-/A</v>
      </c>
      <c r="BH409" s="137" t="str">
        <f>INDEX(Directory[],MATCH(tbl_deal[[#This Row],[Index]],Directory[Index],0),MATCH('DEAL DIRECTORY'!BH$5,Directory[#Headers],0))</f>
        <v>高级债</v>
      </c>
      <c r="BI409" s="137" t="str">
        <f>INDEX(Directory[],MATCH(tbl_deal[[#This Row],[Index]],Directory[Index],0),MATCH('DEAL DIRECTORY'!BI$5,Directory[#Headers],0))</f>
        <v>7亿美元</v>
      </c>
      <c r="BJ409" s="137" t="str">
        <f>INDEX(Directory[],MATCH(tbl_deal[[#This Row],[Index]],Directory[Index],0),MATCH('DEAL DIRECTORY'!BJ$5,Directory[#Headers],0))</f>
        <v>5年</v>
      </c>
      <c r="BK409" s="137" t="str">
        <f>INDEX(Directory[],MATCH(tbl_deal[[#This Row],[Index]],Directory[Index],0),MATCH('DEAL DIRECTORY'!BK$5,Directory[#Headers],0))</f>
        <v>4.375%</v>
      </c>
      <c r="BL409" s="137" t="str">
        <f>INDEX(Directory[],MATCH(tbl_deal[[#This Row],[Index]],Directory[Index],0),MATCH('DEAL DIRECTORY'!BL$5,Directory[#Headers],0))</f>
        <v>账簿管理人</v>
      </c>
      <c r="BM409" s="129" t="str">
        <f>INDEX(Directory[],MATCH(tbl_deal[[#This Row],[Index]],Directory[Index],0),MATCH('DEAL DIRECTORY'!BM$5,Directory[#Headers],0))</f>
        <v/>
      </c>
      <c r="BN409" s="4"/>
      <c r="BO409" s="4"/>
      <c r="BP409" s="4"/>
    </row>
    <row r="410" spans="3:68" ht="20.25" customHeight="1" x14ac:dyDescent="0.25">
      <c r="C410" s="129">
        <f>Directory[[#This Row],[Index]]</f>
        <v>61</v>
      </c>
      <c r="D410" s="130">
        <f>INDEX(Directory[],MATCH(tbl_deal[[#This Row],[Index]],Directory[Index],0),MATCH('DEAL DIRECTORY'!D$5,Directory[#Headers],0))</f>
        <v>43480</v>
      </c>
      <c r="E410" s="129" t="str">
        <f>INDEX(Directory[],MATCH(tbl_deal[[#This Row],[Index]],Directory[Index],0),MATCH('DEAL DIRECTORY'!E$5,Directory[#Headers],0))</f>
        <v/>
      </c>
      <c r="F410" s="129" t="str">
        <f>INDEX(Directory[],MATCH(tbl_deal[[#This Row],[Index]],Directory[Index],0),MATCH('DEAL DIRECTORY'!F$5,Directory[#Headers],0))</f>
        <v/>
      </c>
      <c r="G410" s="129" t="str">
        <f>INDEX(Directory[],MATCH(tbl_deal[[#This Row],[Index]],Directory[Index],0),MATCH('DEAL DIRECTORY'!G$5,Directory[#Headers],0))</f>
        <v>BMHK</v>
      </c>
      <c r="H410" s="135" t="str">
        <f>IF(tbl_deal[[#This Row],[FolderPath]]="","",HYPERLINK(tbl_deal[[#This Row],[FolderPath]],"📂"))</f>
        <v/>
      </c>
      <c r="I410" s="129" t="str">
        <f>INDEX(Directory[],MATCH(tbl_deal[[#This Row],[Index]],Directory[Index],0),MATCH('DEAL DIRECTORY'!I$5,Directory[#Headers],0))</f>
        <v>JBR</v>
      </c>
      <c r="J410" s="129" t="str">
        <f>INDEX(Directory[],MATCH(tbl_deal[[#This Row],[Index]],Directory[Index],0),MATCH('DEAL DIRECTORY'!J$5,Directory[#Headers],0))</f>
        <v>n/a</v>
      </c>
      <c r="K410" s="129" t="str">
        <f>INDEX(Directory[],MATCH(tbl_deal[[#This Row],[Index]],Directory[Index],0),MATCH('DEAL DIRECTORY'!K$5,Directory[#Headers],0))</f>
        <v>n/a</v>
      </c>
      <c r="L410" s="129">
        <f>INDEX(Directory[],MATCH(tbl_deal[[#This Row],[Index]],Directory[Index],0),MATCH('DEAL DIRECTORY'!L$5,Directory[#Headers],0))</f>
        <v>3</v>
      </c>
      <c r="M410" s="129" t="str">
        <f>INDEX(Directory[],MATCH(tbl_deal[[#This Row],[Index]],Directory[Index],0),MATCH('DEAL DIRECTORY'!M$5,Directory[#Headers],0))</f>
        <v>交银金租</v>
      </c>
      <c r="N410" s="129" t="str">
        <f>INDEX(Directory[],MATCH(tbl_deal[[#This Row],[Index]],Directory[Index],0),MATCH('DEAL DIRECTORY'!N$5,Directory[#Headers],0))</f>
        <v>--/A-/A</v>
      </c>
      <c r="O410" s="129" t="str">
        <f>INDEX(Directory[],MATCH(tbl_deal[[#This Row],[Index]],Directory[Index],0),MATCH('DEAL DIRECTORY'!O$5,Directory[#Headers],0))</f>
        <v>USD</v>
      </c>
      <c r="P410" s="129">
        <f>INDEX(Directory[],MATCH(tbl_deal[[#This Row],[Index]],Directory[Index],0),MATCH('DEAL DIRECTORY'!P$5,Directory[#Headers],0))</f>
        <v>8</v>
      </c>
      <c r="Q410" s="129" t="str">
        <f>INDEX(Directory[],MATCH(tbl_deal[[#This Row],[Index]],Directory[Index],0),MATCH('DEAL DIRECTORY'!Q$5,Directory[#Headers],0))</f>
        <v>3</v>
      </c>
      <c r="R410" s="129" t="str">
        <f>INDEX(Directory[],MATCH(tbl_deal[[#This Row],[Index]],Directory[Index],0),MATCH('DEAL DIRECTORY'!R$5,Directory[#Headers],0))</f>
        <v>4%</v>
      </c>
      <c r="S410" s="129" t="str">
        <f>INDEX(Directory[],MATCH(tbl_deal[[#This Row],[Index]],Directory[Index],0),MATCH('DEAL DIRECTORY'!S$5,Directory[#Headers],0))</f>
        <v>--</v>
      </c>
      <c r="T410" s="129" t="str">
        <f>INDEX(Directory[],MATCH(tbl_deal[[#This Row],[Index]],Directory[Index],0),MATCH('DEAL DIRECTORY'!T$5,Directory[#Headers],0))</f>
        <v>n/a</v>
      </c>
      <c r="U410" s="129" t="str">
        <f>INDEX(Directory[],MATCH(tbl_deal[[#This Row],[Index]],Directory[Index],0),MATCH('DEAL DIRECTORY'!U$5,Directory[#Headers],0))</f>
        <v>T+172.5</v>
      </c>
      <c r="V410" s="131">
        <f>INDEX(Directory[],MATCH(tbl_deal[[#This Row],[Index]],Directory[Index],0),MATCH('DEAL DIRECTORY'!V$5,Directory[#Headers],0))</f>
        <v>0</v>
      </c>
      <c r="W410" s="129" t="str">
        <f>INDEX(Directory[],MATCH(tbl_deal[[#This Row],[Index]],Directory[Index],0),MATCH('DEAL DIRECTORY'!W$5,Directory[#Headers],0))</f>
        <v>维好</v>
      </c>
      <c r="X410" s="129" t="str">
        <f>INDEX(Directory[],MATCH(tbl_deal[[#This Row],[Index]],Directory[Index],0),MATCH('DEAL DIRECTORY'!X$5,Directory[#Headers],0))</f>
        <v>--</v>
      </c>
      <c r="Y410" s="129" t="str">
        <f>INDEX(Directory[],MATCH(tbl_deal[[#This Row],[Index]],Directory[Index],0),MATCH('DEAL DIRECTORY'!Y$5,Directory[#Headers],0))</f>
        <v>港交所</v>
      </c>
      <c r="Z410" s="129" t="str">
        <f>INDEX(Directory[],MATCH(tbl_deal[[#This Row],[Index]],Directory[Index],0),MATCH('DEAL DIRECTORY'!Z$5,Directory[#Headers],0))</f>
        <v/>
      </c>
      <c r="AA410" s="129" t="str">
        <f>INDEX(Directory[],MATCH(tbl_deal[[#This Row],[Index]],Directory[Index],0),MATCH('DEAL DIRECTORY'!AA$5,Directory[#Headers],0))</f>
        <v/>
      </c>
      <c r="AB410" s="129" t="str">
        <f>INDEX(Directory[],MATCH(tbl_deal[[#This Row],[Index]],Directory[Index],0),MATCH('DEAL DIRECTORY'!AB$5,Directory[#Headers],0))</f>
        <v>BISL,港分</v>
      </c>
      <c r="AC410" s="129" t="str">
        <f>INDEX(Directory[],MATCH(tbl_deal[[#This Row],[Index]],Directory[Index],0),MATCH('DEAL DIRECTORY'!AC$5,Directory[#Headers],0))</f>
        <v>--</v>
      </c>
      <c r="AD410" s="129" t="str">
        <f>INDEX(Directory[],MATCH(tbl_deal[[#This Row],[Index]],Directory[Index],0),MATCH('DEAL DIRECTORY'!AD$5,Directory[#Headers],0))</f>
        <v>--</v>
      </c>
      <c r="AE410" s="129" t="str">
        <f>INDEX(Directory[],MATCH(tbl_deal[[#This Row],[Index]],Directory[Index],0),MATCH('DEAL DIRECTORY'!AE$5,Directory[#Headers],0))</f>
        <v>角色不分层</v>
      </c>
      <c r="AF410" s="129" t="str">
        <f>INDEX(Directory[],MATCH(tbl_deal[[#This Row],[Index]],Directory[Index],0),MATCH('DEAL DIRECTORY'!AF$5,Directory[#Headers],0))</f>
        <v>N</v>
      </c>
      <c r="AG410" s="129" t="str">
        <f>INDEX(Directory[],MATCH(tbl_deal[[#This Row],[Index]],Directory[Index],0),MATCH('DEAL DIRECTORY'!AG$5,Directory[#Headers],0))</f>
        <v>交银金融租赁有限责任公司</v>
      </c>
      <c r="AH410" s="129" t="str">
        <f>INDEX(Directory[],MATCH(tbl_deal[[#This Row],[Index]],Directory[Index],0),MATCH('DEAL DIRECTORY'!AH$5,Directory[#Headers],0))</f>
        <v>n/a</v>
      </c>
      <c r="AI410" s="129" t="str">
        <f>INDEX(Directory[],MATCH(tbl_deal[[#This Row],[Index]],Directory[Index],0),MATCH('DEAL DIRECTORY'!AI$5,Directory[#Headers],0))</f>
        <v>n/a</v>
      </c>
      <c r="AJ410" s="129" t="str">
        <f>INDEX(Directory[],MATCH(tbl_deal[[#This Row],[Index]],Directory[Index],0),MATCH('DEAL DIRECTORY'!AJ$5,Directory[#Headers],0))</f>
        <v>上海</v>
      </c>
      <c r="AK410" s="129" t="str">
        <f>INDEX(Directory[],MATCH(tbl_deal[[#This Row],[Index]],Directory[Index],0),MATCH('DEAL DIRECTORY'!AK$5,Directory[#Headers],0))</f>
        <v>浦东新区</v>
      </c>
      <c r="AL410" s="129" t="str">
        <f>INDEX(Directory[],MATCH(tbl_deal[[#This Row],[Index]],Directory[Index],0),MATCH('DEAL DIRECTORY'!AL$5,Directory[#Headers],0))</f>
        <v>--</v>
      </c>
      <c r="AM410" s="129" t="str">
        <f>INDEX(Directory[],MATCH(tbl_deal[[#This Row],[Index]],Directory[Index],0),MATCH('DEAL DIRECTORY'!AM$5,Directory[#Headers],0))</f>
        <v>--</v>
      </c>
      <c r="AN410" s="129" t="str">
        <f>INDEX(Directory[],MATCH(tbl_deal[[#This Row],[Index]],Directory[Index],0),MATCH('DEAL DIRECTORY'!AN$5,Directory[#Headers],0))</f>
        <v>--</v>
      </c>
      <c r="AO410" s="132">
        <f>IF(ISBLANK(INDEX(Directory[],MATCH(tbl_deal[[#This Row],[Index]],Directory[Index],0),MATCH('DEAL DIRECTORY'!AO$5,Directory[#Headers],0))),"--",INDEX(Directory[],MATCH(tbl_deal[[#This Row],[Index]],Directory[Index],0),MATCH('DEAL DIRECTORY'!AO$5,Directory[#Headers],0)))</f>
        <v>475000</v>
      </c>
      <c r="AP410" s="129">
        <f>INDEX(Directory[],MATCH(tbl_deal[[#This Row],[Index]],Directory[Index],0),MATCH('DEAL DIRECTORY'!AP$5,Directory[#Headers],0))</f>
        <v>8</v>
      </c>
      <c r="AQ410" s="129">
        <f>INDEX(Directory[],MATCH(tbl_deal[[#This Row],[Index]],Directory[Index],0),MATCH('DEAL DIRECTORY'!AQ$5,Directory[#Headers],0))</f>
        <v>54.088000000000001</v>
      </c>
      <c r="AR410" s="129">
        <f>INDEX(Directory[],MATCH(tbl_deal[[#This Row],[Index]],Directory[Index],0),MATCH('DEAL DIRECTORY'!AR$5,Directory[#Headers],0))</f>
        <v>62.5</v>
      </c>
      <c r="AS410" s="129" t="str">
        <f>INDEX(Directory[],MATCH(tbl_deal[[#This Row],[Index]],Directory[Index],0),MATCH('DEAL DIRECTORY'!AS$5,Directory[#Headers],0))</f>
        <v>央企(子)</v>
      </c>
      <c r="AT410" s="129" t="str">
        <f>INDEX(Directory[],MATCH(tbl_deal[[#This Row],[Index]],Directory[Index],0),MATCH('DEAL DIRECTORY'!AT$5,Directory[#Headers],0))</f>
        <v>金融机构</v>
      </c>
      <c r="AU410" s="129" t="str">
        <f>INDEX(Directory[],MATCH(tbl_deal[[#This Row],[Index]],Directory[Index],0),MATCH('DEAL DIRECTORY'!AU$5,Directory[#Headers],0))</f>
        <v>非银</v>
      </c>
      <c r="AV410" s="129" t="str">
        <f>INDEX(Directory[],MATCH(tbl_deal[[#This Row],[Index]],Directory[Index],0),MATCH('DEAL DIRECTORY'!AV$5,Directory[#Headers],0))</f>
        <v>维好</v>
      </c>
      <c r="AW410" s="129" t="str">
        <f>INDEX(Directory[],MATCH(tbl_deal[[#This Row],[Index]],Directory[Index],0),MATCH('DEAL DIRECTORY'!AW$5,Directory[#Headers],0))</f>
        <v>投资级</v>
      </c>
      <c r="AX410" s="129" t="str">
        <f>INDEX(Directory[],MATCH(tbl_deal[[#This Row],[Index]],Directory[Index],0),MATCH('DEAL DIRECTORY'!AX$5,Directory[#Headers],0))</f>
        <v>&gt;5亿</v>
      </c>
      <c r="AY410" s="133" t="str">
        <f>INDEX(Directory[],MATCH(tbl_deal[[#This Row],[Index]],Directory[Index],0),MATCH('DEAL DIRECTORY'!AY$5,Directory[#Headers],0))</f>
        <v>19年</v>
      </c>
      <c r="AZ410" s="129" t="str">
        <f>INDEX(Directory[],MATCH(tbl_deal[[#This Row],[Index]],Directory[Index],0),MATCH('DEAL DIRECTORY'!AZ$5,Directory[#Headers],0))</f>
        <v>Q1</v>
      </c>
      <c r="BA410" s="129" t="str">
        <f>INDEX(Directory[],MATCH(tbl_deal[[#This Row],[Index]],Directory[Index],0),MATCH('DEAL DIRECTORY'!BA$5,Directory[#Headers],0))</f>
        <v>01月</v>
      </c>
      <c r="BB410" s="129" t="str">
        <f>INDEX(Directory[],MATCH(tbl_deal[[#This Row],[Index]],Directory[Index],0),MATCH('DEAL DIRECTORY'!BB$5,Directory[#Headers],0))</f>
        <v>--</v>
      </c>
      <c r="BC410" s="129" t="str">
        <f>INDEX(Directory[],MATCH(tbl_deal[[#This Row],[Index]],Directory[Index],0),MATCH('DEAL DIRECTORY'!BC$5,Directory[#Headers],0))</f>
        <v>BOCOM LEASING MANAGEMENT HONG KONG CO LTD</v>
      </c>
      <c r="BD410" s="129" t="str">
        <f>INDEX(Directory[],MATCH(tbl_deal[[#This Row],[Index]],Directory[Index],0),MATCH('DEAL DIRECTORY'!BD$5,Directory[#Headers],0))</f>
        <v>XS1934286904</v>
      </c>
      <c r="BE410" s="137" t="str">
        <f>INDEX(Directory[],MATCH(tbl_deal[[#This Row],[Index]],Directory[Index],0),MATCH('DEAL DIRECTORY'!BE$5,Directory[#Headers],0))</f>
        <v>19年01月</v>
      </c>
      <c r="BF410" s="137" t="str">
        <f>INDEX(Directory[],MATCH(tbl_deal[[#This Row],[Index]],Directory[Index],0),MATCH('DEAL DIRECTORY'!BF$5,Directory[#Headers],0))</f>
        <v>交银金租</v>
      </c>
      <c r="BG410" s="137" t="str">
        <f>INDEX(Directory[],MATCH(tbl_deal[[#This Row],[Index]],Directory[Index],0),MATCH('DEAL DIRECTORY'!BG$5,Directory[#Headers],0))</f>
        <v>--/A-/A</v>
      </c>
      <c r="BH410" s="137" t="str">
        <f>INDEX(Directory[],MATCH(tbl_deal[[#This Row],[Index]],Directory[Index],0),MATCH('DEAL DIRECTORY'!BH$5,Directory[#Headers],0))</f>
        <v>高级债</v>
      </c>
      <c r="BI410" s="137" t="str">
        <f>INDEX(Directory[],MATCH(tbl_deal[[#This Row],[Index]],Directory[Index],0),MATCH('DEAL DIRECTORY'!BI$5,Directory[#Headers],0))</f>
        <v>8亿美元</v>
      </c>
      <c r="BJ410" s="137" t="str">
        <f>INDEX(Directory[],MATCH(tbl_deal[[#This Row],[Index]],Directory[Index],0),MATCH('DEAL DIRECTORY'!BJ$5,Directory[#Headers],0))</f>
        <v>3年</v>
      </c>
      <c r="BK410" s="137" t="str">
        <f>INDEX(Directory[],MATCH(tbl_deal[[#This Row],[Index]],Directory[Index],0),MATCH('DEAL DIRECTORY'!BK$5,Directory[#Headers],0))</f>
        <v>4%</v>
      </c>
      <c r="BL410" s="137" t="str">
        <f>INDEX(Directory[],MATCH(tbl_deal[[#This Row],[Index]],Directory[Index],0),MATCH('DEAL DIRECTORY'!BL$5,Directory[#Headers],0))</f>
        <v>账簿管理人</v>
      </c>
      <c r="BM410" s="129" t="str">
        <f>INDEX(Directory[],MATCH(tbl_deal[[#This Row],[Index]],Directory[Index],0),MATCH('DEAL DIRECTORY'!BM$5,Directory[#Headers],0))</f>
        <v/>
      </c>
      <c r="BN410" s="4"/>
      <c r="BO410" s="4"/>
      <c r="BP410" s="4"/>
    </row>
    <row r="411" spans="3:68" ht="20.25" customHeight="1" x14ac:dyDescent="0.25">
      <c r="C411" s="129">
        <f>Directory[[#This Row],[Index]]</f>
        <v>60</v>
      </c>
      <c r="D411" s="130">
        <f>INDEX(Directory[],MATCH(tbl_deal[[#This Row],[Index]],Directory[Index],0),MATCH('DEAL DIRECTORY'!D$5,Directory[#Headers],0))</f>
        <v>43473</v>
      </c>
      <c r="E411" s="129" t="str">
        <f>INDEX(Directory[],MATCH(tbl_deal[[#This Row],[Index]],Directory[Index],0),MATCH('DEAL DIRECTORY'!E$5,Directory[#Headers],0))</f>
        <v/>
      </c>
      <c r="F411" s="129" t="str">
        <f>INDEX(Directory[],MATCH(tbl_deal[[#This Row],[Index]],Directory[Index],0),MATCH('DEAL DIRECTORY'!F$5,Directory[#Headers],0))</f>
        <v/>
      </c>
      <c r="G411" s="129" t="str">
        <f>INDEX(Directory[],MATCH(tbl_deal[[#This Row],[Index]],Directory[Index],0),MATCH('DEAL DIRECTORY'!G$5,Directory[#Headers],0))</f>
        <v>Morning Sun III Tap</v>
      </c>
      <c r="H411" s="135" t="str">
        <f>IF(tbl_deal[[#This Row],[FolderPath]]="","",HYPERLINK(tbl_deal[[#This Row],[FolderPath]],"📂"))</f>
        <v/>
      </c>
      <c r="I411" s="129" t="str">
        <f>INDEX(Directory[],MATCH(tbl_deal[[#This Row],[Index]],Directory[Index],0),MATCH('DEAL DIRECTORY'!I$5,Directory[#Headers],0))</f>
        <v>JBR</v>
      </c>
      <c r="J411" s="129" t="str">
        <f>INDEX(Directory[],MATCH(tbl_deal[[#This Row],[Index]],Directory[Index],0),MATCH('DEAL DIRECTORY'!J$5,Directory[#Headers],0))</f>
        <v>n/a</v>
      </c>
      <c r="K411" s="129" t="str">
        <f>INDEX(Directory[],MATCH(tbl_deal[[#This Row],[Index]],Directory[Index],0),MATCH('DEAL DIRECTORY'!K$5,Directory[#Headers],0))</f>
        <v>n/a</v>
      </c>
      <c r="L411" s="129">
        <f>INDEX(Directory[],MATCH(tbl_deal[[#This Row],[Index]],Directory[Index],0),MATCH('DEAL DIRECTORY'!L$5,Directory[#Headers],0))</f>
        <v>1</v>
      </c>
      <c r="M411" s="129" t="str">
        <f>INDEX(Directory[],MATCH(tbl_deal[[#This Row],[Index]],Directory[Index],0),MATCH('DEAL DIRECTORY'!M$5,Directory[#Headers],0))</f>
        <v>山东高速*</v>
      </c>
      <c r="N411" s="129" t="str">
        <f>INDEX(Directory[],MATCH(tbl_deal[[#This Row],[Index]],Directory[Index],0),MATCH('DEAL DIRECTORY'!N$5,Directory[#Headers],0))</f>
        <v>--/--/--</v>
      </c>
      <c r="O411" s="129" t="str">
        <f>INDEX(Directory[],MATCH(tbl_deal[[#This Row],[Index]],Directory[Index],0),MATCH('DEAL DIRECTORY'!O$5,Directory[#Headers],0))</f>
        <v>USD</v>
      </c>
      <c r="P411" s="129">
        <f>INDEX(Directory[],MATCH(tbl_deal[[#This Row],[Index]],Directory[Index],0),MATCH('DEAL DIRECTORY'!P$5,Directory[#Headers],0))</f>
        <v>5.5</v>
      </c>
      <c r="Q411" s="129" t="str">
        <f>INDEX(Directory[],MATCH(tbl_deal[[#This Row],[Index]],Directory[Index],0),MATCH('DEAL DIRECTORY'!Q$5,Directory[#Headers],0))</f>
        <v>1</v>
      </c>
      <c r="R411" s="129" t="str">
        <f>INDEX(Directory[],MATCH(tbl_deal[[#This Row],[Index]],Directory[Index],0),MATCH('DEAL DIRECTORY'!R$5,Directory[#Headers],0))</f>
        <v>5.95%</v>
      </c>
      <c r="S411" s="129" t="str">
        <f>INDEX(Directory[],MATCH(tbl_deal[[#This Row],[Index]],Directory[Index],0),MATCH('DEAL DIRECTORY'!S$5,Directory[#Headers],0))</f>
        <v>--</v>
      </c>
      <c r="T411" s="129" t="str">
        <f>INDEX(Directory[],MATCH(tbl_deal[[#This Row],[Index]],Directory[Index],0),MATCH('DEAL DIRECTORY'!T$5,Directory[#Headers],0))</f>
        <v>n/a</v>
      </c>
      <c r="U411" s="129" t="str">
        <f>INDEX(Directory[],MATCH(tbl_deal[[#This Row],[Index]],Directory[Index],0),MATCH('DEAL DIRECTORY'!U$5,Directory[#Headers],0))</f>
        <v>--</v>
      </c>
      <c r="V411" s="131">
        <f>INDEX(Directory[],MATCH(tbl_deal[[#This Row],[Index]],Directory[Index],0),MATCH('DEAL DIRECTORY'!V$5,Directory[#Headers],0))</f>
        <v>0</v>
      </c>
      <c r="W411" s="129" t="str">
        <f>INDEX(Directory[],MATCH(tbl_deal[[#This Row],[Index]],Directory[Index],0),MATCH('DEAL DIRECTORY'!W$5,Directory[#Headers],0))</f>
        <v>维好+担保</v>
      </c>
      <c r="X411" s="129" t="str">
        <f>INDEX(Directory[],MATCH(tbl_deal[[#This Row],[Index]],Directory[Index],0),MATCH('DEAL DIRECTORY'!X$5,Directory[#Headers],0))</f>
        <v>--</v>
      </c>
      <c r="Y411" s="129" t="str">
        <f>INDEX(Directory[],MATCH(tbl_deal[[#This Row],[Index]],Directory[Index],0),MATCH('DEAL DIRECTORY'!Y$5,Directory[#Headers],0))</f>
        <v>港交所</v>
      </c>
      <c r="Z411" s="129" t="str">
        <f>INDEX(Directory[],MATCH(tbl_deal[[#This Row],[Index]],Directory[Index],0),MATCH('DEAL DIRECTORY'!Z$5,Directory[#Headers],0))</f>
        <v/>
      </c>
      <c r="AA411" s="129" t="str">
        <f>INDEX(Directory[],MATCH(tbl_deal[[#This Row],[Index]],Directory[Index],0),MATCH('DEAL DIRECTORY'!AA$5,Directory[#Headers],0))</f>
        <v>增发</v>
      </c>
      <c r="AB411" s="129" t="str">
        <f>INDEX(Directory[],MATCH(tbl_deal[[#This Row],[Index]],Directory[Index],0),MATCH('DEAL DIRECTORY'!AB$5,Directory[#Headers],0))</f>
        <v>BISL,港分</v>
      </c>
      <c r="AC411" s="129" t="str">
        <f>INDEX(Directory[],MATCH(tbl_deal[[#This Row],[Index]],Directory[Index],0),MATCH('DEAL DIRECTORY'!AC$5,Directory[#Headers],0))</f>
        <v>--</v>
      </c>
      <c r="AD411" s="129" t="str">
        <f>INDEX(Directory[],MATCH(tbl_deal[[#This Row],[Index]],Directory[Index],0),MATCH('DEAL DIRECTORY'!AD$5,Directory[#Headers],0))</f>
        <v>--</v>
      </c>
      <c r="AE411" s="129" t="str">
        <f>INDEX(Directory[],MATCH(tbl_deal[[#This Row],[Index]],Directory[Index],0),MATCH('DEAL DIRECTORY'!AE$5,Directory[#Headers],0))</f>
        <v>--</v>
      </c>
      <c r="AF411" s="129" t="str">
        <f>INDEX(Directory[],MATCH(tbl_deal[[#This Row],[Index]],Directory[Index],0),MATCH('DEAL DIRECTORY'!AF$5,Directory[#Headers],0))</f>
        <v>N</v>
      </c>
      <c r="AG411" s="129" t="str">
        <f>INDEX(Directory[],MATCH(tbl_deal[[#This Row],[Index]],Directory[Index],0),MATCH('DEAL DIRECTORY'!AG$5,Directory[#Headers],0))</f>
        <v>山东高速集团有限公司</v>
      </c>
      <c r="AH411" s="129" t="str">
        <f>INDEX(Directory[],MATCH(tbl_deal[[#This Row],[Index]],Directory[Index],0),MATCH('DEAL DIRECTORY'!AH$5,Directory[#Headers],0))</f>
        <v>n/a</v>
      </c>
      <c r="AI411" s="129" t="str">
        <f>INDEX(Directory[],MATCH(tbl_deal[[#This Row],[Index]],Directory[Index],0),MATCH('DEAL DIRECTORY'!AI$5,Directory[#Headers],0))</f>
        <v>n/a</v>
      </c>
      <c r="AJ411" s="129" t="str">
        <f>INDEX(Directory[],MATCH(tbl_deal[[#This Row],[Index]],Directory[Index],0),MATCH('DEAL DIRECTORY'!AJ$5,Directory[#Headers],0))</f>
        <v>山东</v>
      </c>
      <c r="AK411" s="129" t="str">
        <f>INDEX(Directory[],MATCH(tbl_deal[[#This Row],[Index]],Directory[Index],0),MATCH('DEAL DIRECTORY'!AK$5,Directory[#Headers],0))</f>
        <v>--</v>
      </c>
      <c r="AL411" s="129" t="str">
        <f>INDEX(Directory[],MATCH(tbl_deal[[#This Row],[Index]],Directory[Index],0),MATCH('DEAL DIRECTORY'!AL$5,Directory[#Headers],0))</f>
        <v>--</v>
      </c>
      <c r="AM411" s="129" t="str">
        <f>INDEX(Directory[],MATCH(tbl_deal[[#This Row],[Index]],Directory[Index],0),MATCH('DEAL DIRECTORY'!AM$5,Directory[#Headers],0))</f>
        <v>--</v>
      </c>
      <c r="AN411" s="129" t="str">
        <f>INDEX(Directory[],MATCH(tbl_deal[[#This Row],[Index]],Directory[Index],0),MATCH('DEAL DIRECTORY'!AN$5,Directory[#Headers],0))</f>
        <v>--</v>
      </c>
      <c r="AO411" s="132">
        <f>IF(ISBLANK(INDEX(Directory[],MATCH(tbl_deal[[#This Row],[Index]],Directory[Index],0),MATCH('DEAL DIRECTORY'!AO$5,Directory[#Headers],0))),"--",INDEX(Directory[],MATCH(tbl_deal[[#This Row],[Index]],Directory[Index],0),MATCH('DEAL DIRECTORY'!AO$5,Directory[#Headers],0)))</f>
        <v>40000</v>
      </c>
      <c r="AP411" s="129">
        <f>INDEX(Directory[],MATCH(tbl_deal[[#This Row],[Index]],Directory[Index],0),MATCH('DEAL DIRECTORY'!AP$5,Directory[#Headers],0))</f>
        <v>5.5</v>
      </c>
      <c r="AQ411" s="129">
        <f>INDEX(Directory[],MATCH(tbl_deal[[#This Row],[Index]],Directory[Index],0),MATCH('DEAL DIRECTORY'!AQ$5,Directory[#Headers],0))</f>
        <v>37.692999999999998</v>
      </c>
      <c r="AR411" s="129">
        <f>INDEX(Directory[],MATCH(tbl_deal[[#This Row],[Index]],Directory[Index],0),MATCH('DEAL DIRECTORY'!AR$5,Directory[#Headers],0))</f>
        <v>42.969000000000001</v>
      </c>
      <c r="AS411" s="129" t="str">
        <f>INDEX(Directory[],MATCH(tbl_deal[[#This Row],[Index]],Directory[Index],0),MATCH('DEAL DIRECTORY'!AS$5,Directory[#Headers],0))</f>
        <v>地方国企</v>
      </c>
      <c r="AT411" s="129" t="str">
        <f>INDEX(Directory[],MATCH(tbl_deal[[#This Row],[Index]],Directory[Index],0),MATCH('DEAL DIRECTORY'!AT$5,Directory[#Headers],0))</f>
        <v>地方平台</v>
      </c>
      <c r="AU411" s="129" t="str">
        <f>INDEX(Directory[],MATCH(tbl_deal[[#This Row],[Index]],Directory[Index],0),MATCH('DEAL DIRECTORY'!AU$5,Directory[#Headers],0))</f>
        <v>交通</v>
      </c>
      <c r="AV411" s="129" t="str">
        <f>INDEX(Directory[],MATCH(tbl_deal[[#This Row],[Index]],Directory[Index],0),MATCH('DEAL DIRECTORY'!AV$5,Directory[#Headers],0))</f>
        <v>维好</v>
      </c>
      <c r="AW411" s="129" t="str">
        <f>INDEX(Directory[],MATCH(tbl_deal[[#This Row],[Index]],Directory[Index],0),MATCH('DEAL DIRECTORY'!AW$5,Directory[#Headers],0))</f>
        <v>无评级</v>
      </c>
      <c r="AX411" s="129" t="str">
        <f>INDEX(Directory[],MATCH(tbl_deal[[#This Row],[Index]],Directory[Index],0),MATCH('DEAL DIRECTORY'!AX$5,Directory[#Headers],0))</f>
        <v>&gt;5亿</v>
      </c>
      <c r="AY411" s="133" t="str">
        <f>INDEX(Directory[],MATCH(tbl_deal[[#This Row],[Index]],Directory[Index],0),MATCH('DEAL DIRECTORY'!AY$5,Directory[#Headers],0))</f>
        <v>19年</v>
      </c>
      <c r="AZ411" s="129" t="str">
        <f>INDEX(Directory[],MATCH(tbl_deal[[#This Row],[Index]],Directory[Index],0),MATCH('DEAL DIRECTORY'!AZ$5,Directory[#Headers],0))</f>
        <v>Q1</v>
      </c>
      <c r="BA411" s="129" t="str">
        <f>INDEX(Directory[],MATCH(tbl_deal[[#This Row],[Index]],Directory[Index],0),MATCH('DEAL DIRECTORY'!BA$5,Directory[#Headers],0))</f>
        <v>01月</v>
      </c>
      <c r="BB411" s="129" t="str">
        <f>INDEX(Directory[],MATCH(tbl_deal[[#This Row],[Index]],Directory[Index],0),MATCH('DEAL DIRECTORY'!BB$5,Directory[#Headers],0))</f>
        <v>SOE Creds</v>
      </c>
      <c r="BC411" s="129" t="str">
        <f>INDEX(Directory[],MATCH(tbl_deal[[#This Row],[Index]],Directory[Index],0),MATCH('DEAL DIRECTORY'!BC$5,Directory[#Headers],0))</f>
        <v>COASTAL EMERALD LTD</v>
      </c>
      <c r="BD411" s="129" t="str">
        <f>INDEX(Directory[],MATCH(tbl_deal[[#This Row],[Index]],Directory[Index],0),MATCH('DEAL DIRECTORY'!BD$5,Directory[#Headers],0))</f>
        <v>XS1920043905</v>
      </c>
      <c r="BE411" s="137" t="str">
        <f>INDEX(Directory[],MATCH(tbl_deal[[#This Row],[Index]],Directory[Index],0),MATCH('DEAL DIRECTORY'!BE$5,Directory[#Headers],0))</f>
        <v>19年01月</v>
      </c>
      <c r="BF411" s="137" t="str">
        <f>INDEX(Directory[],MATCH(tbl_deal[[#This Row],[Index]],Directory[Index],0),MATCH('DEAL DIRECTORY'!BF$5,Directory[#Headers],0))</f>
        <v>山东高速</v>
      </c>
      <c r="BG411" s="137" t="str">
        <f>INDEX(Directory[],MATCH(tbl_deal[[#This Row],[Index]],Directory[Index],0),MATCH('DEAL DIRECTORY'!BG$5,Directory[#Headers],0))</f>
        <v>--/--/--</v>
      </c>
      <c r="BH411" s="137" t="str">
        <f>INDEX(Directory[],MATCH(tbl_deal[[#This Row],[Index]],Directory[Index],0),MATCH('DEAL DIRECTORY'!BH$5,Directory[#Headers],0))</f>
        <v>高级债</v>
      </c>
      <c r="BI411" s="137" t="str">
        <f>INDEX(Directory[],MATCH(tbl_deal[[#This Row],[Index]],Directory[Index],0),MATCH('DEAL DIRECTORY'!BI$5,Directory[#Headers],0))</f>
        <v>增发5.5亿美元</v>
      </c>
      <c r="BJ411" s="137" t="str">
        <f>INDEX(Directory[],MATCH(tbl_deal[[#This Row],[Index]],Directory[Index],0),MATCH('DEAL DIRECTORY'!BJ$5,Directory[#Headers],0))</f>
        <v>363天</v>
      </c>
      <c r="BK411" s="137" t="str">
        <f>INDEX(Directory[],MATCH(tbl_deal[[#This Row],[Index]],Directory[Index],0),MATCH('DEAL DIRECTORY'!BK$5,Directory[#Headers],0))</f>
        <v>5.95%</v>
      </c>
      <c r="BL411" s="137" t="str">
        <f>INDEX(Directory[],MATCH(tbl_deal[[#This Row],[Index]],Directory[Index],0),MATCH('DEAL DIRECTORY'!BL$5,Directory[#Headers],0))</f>
        <v>账簿管理人</v>
      </c>
      <c r="BM411" s="129" t="str">
        <f>INDEX(Directory[],MATCH(tbl_deal[[#This Row],[Index]],Directory[Index],0),MATCH('DEAL DIRECTORY'!BM$5,Directory[#Headers],0))</f>
        <v/>
      </c>
      <c r="BN411" s="4"/>
      <c r="BO411" s="4"/>
      <c r="BP411" s="4"/>
    </row>
    <row r="412" spans="3:68" ht="20.25" customHeight="1" x14ac:dyDescent="0.25">
      <c r="C412" s="129">
        <f>Directory[[#This Row],[Index]]</f>
        <v>59</v>
      </c>
      <c r="D412" s="130">
        <f>INDEX(Directory[],MATCH(tbl_deal[[#This Row],[Index]],Directory[Index],0),MATCH('DEAL DIRECTORY'!D$5,Directory[#Headers],0))</f>
        <v>43453</v>
      </c>
      <c r="E412" s="129" t="str">
        <f>INDEX(Directory[],MATCH(tbl_deal[[#This Row],[Index]],Directory[Index],0),MATCH('DEAL DIRECTORY'!E$5,Directory[#Headers],0))</f>
        <v/>
      </c>
      <c r="F412" s="129" t="str">
        <f>INDEX(Directory[],MATCH(tbl_deal[[#This Row],[Index]],Directory[Index],0),MATCH('DEAL DIRECTORY'!F$5,Directory[#Headers],0))</f>
        <v/>
      </c>
      <c r="G412" s="129" t="str">
        <f>INDEX(Directory[],MATCH(tbl_deal[[#This Row],[Index]],Directory[Index],0),MATCH('DEAL DIRECTORY'!G$5,Directory[#Headers],0))</f>
        <v>Rocket</v>
      </c>
      <c r="H412" s="135" t="str">
        <f>IF(tbl_deal[[#This Row],[FolderPath]]="","",HYPERLINK(tbl_deal[[#This Row],[FolderPath]],"📂"))</f>
        <v/>
      </c>
      <c r="I412" s="129" t="str">
        <f>INDEX(Directory[],MATCH(tbl_deal[[#This Row],[Index]],Directory[Index],0),MATCH('DEAL DIRECTORY'!I$5,Directory[#Headers],0))</f>
        <v>JGC</v>
      </c>
      <c r="J412" s="129" t="str">
        <f>INDEX(Directory[],MATCH(tbl_deal[[#This Row],[Index]],Directory[Index],0),MATCH('DEAL DIRECTORY'!J$5,Directory[#Headers],0))</f>
        <v>n/a</v>
      </c>
      <c r="K412" s="129" t="str">
        <f>INDEX(Directory[],MATCH(tbl_deal[[#This Row],[Index]],Directory[Index],0),MATCH('DEAL DIRECTORY'!K$5,Directory[#Headers],0))</f>
        <v>n/a</v>
      </c>
      <c r="L412" s="129">
        <f>INDEX(Directory[],MATCH(tbl_deal[[#This Row],[Index]],Directory[Index],0),MATCH('DEAL DIRECTORY'!L$5,Directory[#Headers],0))</f>
        <v>3</v>
      </c>
      <c r="M412" s="129" t="str">
        <f>INDEX(Directory[],MATCH(tbl_deal[[#This Row],[Index]],Directory[Index],0),MATCH('DEAL DIRECTORY'!M$5,Directory[#Headers],0))</f>
        <v>融信中国</v>
      </c>
      <c r="N412" s="129" t="str">
        <f>INDEX(Directory[],MATCH(tbl_deal[[#This Row],[Index]],Directory[Index],0),MATCH('DEAL DIRECTORY'!N$5,Directory[#Headers],0))</f>
        <v>--/--/B+</v>
      </c>
      <c r="O412" s="129" t="str">
        <f>INDEX(Directory[],MATCH(tbl_deal[[#This Row],[Index]],Directory[Index],0),MATCH('DEAL DIRECTORY'!O$5,Directory[#Headers],0))</f>
        <v>USD</v>
      </c>
      <c r="P412" s="129">
        <f>INDEX(Directory[],MATCH(tbl_deal[[#This Row],[Index]],Directory[Index],0),MATCH('DEAL DIRECTORY'!P$5,Directory[#Headers],0))</f>
        <v>2</v>
      </c>
      <c r="Q412" s="129" t="str">
        <f>INDEX(Directory[],MATCH(tbl_deal[[#This Row],[Index]],Directory[Index],0),MATCH('DEAL DIRECTORY'!Q$5,Directory[#Headers],0))</f>
        <v>1.5</v>
      </c>
      <c r="R412" s="129" t="str">
        <f>INDEX(Directory[],MATCH(tbl_deal[[#This Row],[Index]],Directory[Index],0),MATCH('DEAL DIRECTORY'!R$5,Directory[#Headers],0))</f>
        <v>11.5%</v>
      </c>
      <c r="S412" s="129" t="str">
        <f>INDEX(Directory[],MATCH(tbl_deal[[#This Row],[Index]],Directory[Index],0),MATCH('DEAL DIRECTORY'!S$5,Directory[#Headers],0))</f>
        <v>--</v>
      </c>
      <c r="T412" s="129" t="str">
        <f>INDEX(Directory[],MATCH(tbl_deal[[#This Row],[Index]],Directory[Index],0),MATCH('DEAL DIRECTORY'!T$5,Directory[#Headers],0))</f>
        <v>n/a</v>
      </c>
      <c r="U412" s="129" t="str">
        <f>INDEX(Directory[],MATCH(tbl_deal[[#This Row],[Index]],Directory[Index],0),MATCH('DEAL DIRECTORY'!U$5,Directory[#Headers],0))</f>
        <v>--</v>
      </c>
      <c r="V412" s="131">
        <f>INDEX(Directory[],MATCH(tbl_deal[[#This Row],[Index]],Directory[Index],0),MATCH('DEAL DIRECTORY'!V$5,Directory[#Headers],0))</f>
        <v>0</v>
      </c>
      <c r="W412" s="129" t="str">
        <f>INDEX(Directory[],MATCH(tbl_deal[[#This Row],[Index]],Directory[Index],0),MATCH('DEAL DIRECTORY'!W$5,Directory[#Headers],0))</f>
        <v>直发(红筹)</v>
      </c>
      <c r="X412" s="129" t="str">
        <f>INDEX(Directory[],MATCH(tbl_deal[[#This Row],[Index]],Directory[Index],0),MATCH('DEAL DIRECTORY'!X$5,Directory[#Headers],0))</f>
        <v>--</v>
      </c>
      <c r="Y412" s="129" t="str">
        <f>INDEX(Directory[],MATCH(tbl_deal[[#This Row],[Index]],Directory[Index],0),MATCH('DEAL DIRECTORY'!Y$5,Directory[#Headers],0))</f>
        <v>新交所</v>
      </c>
      <c r="Z412" s="129" t="str">
        <f>INDEX(Directory[],MATCH(tbl_deal[[#This Row],[Index]],Directory[Index],0),MATCH('DEAL DIRECTORY'!Z$5,Directory[#Headers],0))</f>
        <v/>
      </c>
      <c r="AA412" s="129" t="str">
        <f>INDEX(Directory[],MATCH(tbl_deal[[#This Row],[Index]],Directory[Index],0),MATCH('DEAL DIRECTORY'!AA$5,Directory[#Headers],0))</f>
        <v/>
      </c>
      <c r="AB412" s="129" t="str">
        <f>INDEX(Directory[],MATCH(tbl_deal[[#This Row],[Index]],Directory[Index],0),MATCH('DEAL DIRECTORY'!AB$5,Directory[#Headers],0))</f>
        <v>BISL,港分</v>
      </c>
      <c r="AC412" s="129" t="str">
        <f>INDEX(Directory[],MATCH(tbl_deal[[#This Row],[Index]],Directory[Index],0),MATCH('DEAL DIRECTORY'!AC$5,Directory[#Headers],0))</f>
        <v>--</v>
      </c>
      <c r="AD412" s="129" t="str">
        <f>INDEX(Directory[],MATCH(tbl_deal[[#This Row],[Index]],Directory[Index],0),MATCH('DEAL DIRECTORY'!AD$5,Directory[#Headers],0))</f>
        <v>--</v>
      </c>
      <c r="AE412" s="129" t="str">
        <f>INDEX(Directory[],MATCH(tbl_deal[[#This Row],[Index]],Directory[Index],0),MATCH('DEAL DIRECTORY'!AE$5,Directory[#Headers],0))</f>
        <v>--</v>
      </c>
      <c r="AF412" s="129" t="str">
        <f>INDEX(Directory[],MATCH(tbl_deal[[#This Row],[Index]],Directory[Index],0),MATCH('DEAL DIRECTORY'!AF$5,Directory[#Headers],0))</f>
        <v>N</v>
      </c>
      <c r="AG412" s="129" t="str">
        <f>INDEX(Directory[],MATCH(tbl_deal[[#This Row],[Index]],Directory[Index],0),MATCH('DEAL DIRECTORY'!AG$5,Directory[#Headers],0))</f>
        <v>融信中国控股有限公司</v>
      </c>
      <c r="AH412" s="129" t="str">
        <f>INDEX(Directory[],MATCH(tbl_deal[[#This Row],[Index]],Directory[Index],0),MATCH('DEAL DIRECTORY'!AH$5,Directory[#Headers],0))</f>
        <v>n/a</v>
      </c>
      <c r="AI412" s="129" t="str">
        <f>INDEX(Directory[],MATCH(tbl_deal[[#This Row],[Index]],Directory[Index],0),MATCH('DEAL DIRECTORY'!AI$5,Directory[#Headers],0))</f>
        <v>n/a</v>
      </c>
      <c r="AJ412" s="129" t="str">
        <f>INDEX(Directory[],MATCH(tbl_deal[[#This Row],[Index]],Directory[Index],0),MATCH('DEAL DIRECTORY'!AJ$5,Directory[#Headers],0))</f>
        <v>上海</v>
      </c>
      <c r="AK412" s="129" t="str">
        <f>INDEX(Directory[],MATCH(tbl_deal[[#This Row],[Index]],Directory[Index],0),MATCH('DEAL DIRECTORY'!AK$5,Directory[#Headers],0))</f>
        <v>--</v>
      </c>
      <c r="AL412" s="129" t="str">
        <f>INDEX(Directory[],MATCH(tbl_deal[[#This Row],[Index]],Directory[Index],0),MATCH('DEAL DIRECTORY'!AL$5,Directory[#Headers],0))</f>
        <v>--</v>
      </c>
      <c r="AM412" s="129" t="str">
        <f>INDEX(Directory[],MATCH(tbl_deal[[#This Row],[Index]],Directory[Index],0),MATCH('DEAL DIRECTORY'!AM$5,Directory[#Headers],0))</f>
        <v>--</v>
      </c>
      <c r="AN412" s="129" t="str">
        <f>INDEX(Directory[],MATCH(tbl_deal[[#This Row],[Index]],Directory[Index],0),MATCH('DEAL DIRECTORY'!AN$5,Directory[#Headers],0))</f>
        <v>--</v>
      </c>
      <c r="AO412" s="132" t="str">
        <f>IF(ISBLANK(INDEX(Directory[],MATCH(tbl_deal[[#This Row],[Index]],Directory[Index],0),MATCH('DEAL DIRECTORY'!AO$5,Directory[#Headers],0))),"--",INDEX(Directory[],MATCH(tbl_deal[[#This Row],[Index]],Directory[Index],0),MATCH('DEAL DIRECTORY'!AO$5,Directory[#Headers],0)))</f>
        <v>--</v>
      </c>
      <c r="AP412" s="129">
        <f>INDEX(Directory[],MATCH(tbl_deal[[#This Row],[Index]],Directory[Index],0),MATCH('DEAL DIRECTORY'!AP$5,Directory[#Headers],0))</f>
        <v>2</v>
      </c>
      <c r="AQ412" s="129">
        <f>INDEX(Directory[],MATCH(tbl_deal[[#This Row],[Index]],Directory[Index],0),MATCH('DEAL DIRECTORY'!AQ$5,Directory[#Headers],0))</f>
        <v>13.782</v>
      </c>
      <c r="AR412" s="129">
        <f>INDEX(Directory[],MATCH(tbl_deal[[#This Row],[Index]],Directory[Index],0),MATCH('DEAL DIRECTORY'!AR$5,Directory[#Headers],0))</f>
        <v>15.625</v>
      </c>
      <c r="AS412" s="129" t="str">
        <f>INDEX(Directory[],MATCH(tbl_deal[[#This Row],[Index]],Directory[Index],0),MATCH('DEAL DIRECTORY'!AS$5,Directory[#Headers],0))</f>
        <v>民企</v>
      </c>
      <c r="AT412" s="129" t="str">
        <f>INDEX(Directory[],MATCH(tbl_deal[[#This Row],[Index]],Directory[Index],0),MATCH('DEAL DIRECTORY'!AT$5,Directory[#Headers],0))</f>
        <v>房地产</v>
      </c>
      <c r="AU412" s="129" t="str">
        <f>INDEX(Directory[],MATCH(tbl_deal[[#This Row],[Index]],Directory[Index],0),MATCH('DEAL DIRECTORY'!AU$5,Directory[#Headers],0))</f>
        <v>--</v>
      </c>
      <c r="AV412" s="129" t="str">
        <f>INDEX(Directory[],MATCH(tbl_deal[[#This Row],[Index]],Directory[Index],0),MATCH('DEAL DIRECTORY'!AV$5,Directory[#Headers],0))</f>
        <v>红筹</v>
      </c>
      <c r="AW412" s="129" t="str">
        <f>INDEX(Directory[],MATCH(tbl_deal[[#This Row],[Index]],Directory[Index],0),MATCH('DEAL DIRECTORY'!AW$5,Directory[#Headers],0))</f>
        <v>高收益</v>
      </c>
      <c r="AX412" s="129" t="str">
        <f>INDEX(Directory[],MATCH(tbl_deal[[#This Row],[Index]],Directory[Index],0),MATCH('DEAL DIRECTORY'!AX$5,Directory[#Headers],0))</f>
        <v>≤2亿</v>
      </c>
      <c r="AY412" s="133" t="str">
        <f>INDEX(Directory[],MATCH(tbl_deal[[#This Row],[Index]],Directory[Index],0),MATCH('DEAL DIRECTORY'!AY$5,Directory[#Headers],0))</f>
        <v>18年</v>
      </c>
      <c r="AZ412" s="129" t="str">
        <f>INDEX(Directory[],MATCH(tbl_deal[[#This Row],[Index]],Directory[Index],0),MATCH('DEAL DIRECTORY'!AZ$5,Directory[#Headers],0))</f>
        <v>Q4</v>
      </c>
      <c r="BA412" s="129" t="str">
        <f>INDEX(Directory[],MATCH(tbl_deal[[#This Row],[Index]],Directory[Index],0),MATCH('DEAL DIRECTORY'!BA$5,Directory[#Headers],0))</f>
        <v>12月</v>
      </c>
      <c r="BB412" s="129" t="str">
        <f>INDEX(Directory[],MATCH(tbl_deal[[#This Row],[Index]],Directory[Index],0),MATCH('DEAL DIRECTORY'!BB$5,Directory[#Headers],0))</f>
        <v>--</v>
      </c>
      <c r="BC412" s="129" t="str">
        <f>INDEX(Directory[],MATCH(tbl_deal[[#This Row],[Index]],Directory[Index],0),MATCH('DEAL DIRECTORY'!BC$5,Directory[#Headers],0))</f>
        <v>RONSHINE CHINA HOLDINGS LTD</v>
      </c>
      <c r="BD412" s="129" t="str">
        <f>INDEX(Directory[],MATCH(tbl_deal[[#This Row],[Index]],Directory[Index],0),MATCH('DEAL DIRECTORY'!BD$5,Directory[#Headers],0))</f>
        <v>XS1925997097</v>
      </c>
      <c r="BE412" s="137" t="str">
        <f>INDEX(Directory[],MATCH(tbl_deal[[#This Row],[Index]],Directory[Index],0),MATCH('DEAL DIRECTORY'!BE$5,Directory[#Headers],0))</f>
        <v>18年12月</v>
      </c>
      <c r="BF412" s="137" t="str">
        <f>INDEX(Directory[],MATCH(tbl_deal[[#This Row],[Index]],Directory[Index],0),MATCH('DEAL DIRECTORY'!BF$5,Directory[#Headers],0))</f>
        <v>融信中国</v>
      </c>
      <c r="BG412" s="137" t="str">
        <f>INDEX(Directory[],MATCH(tbl_deal[[#This Row],[Index]],Directory[Index],0),MATCH('DEAL DIRECTORY'!BG$5,Directory[#Headers],0))</f>
        <v>--/--/B+</v>
      </c>
      <c r="BH412" s="137" t="str">
        <f>INDEX(Directory[],MATCH(tbl_deal[[#This Row],[Index]],Directory[Index],0),MATCH('DEAL DIRECTORY'!BH$5,Directory[#Headers],0))</f>
        <v>高级债</v>
      </c>
      <c r="BI412" s="137" t="str">
        <f>INDEX(Directory[],MATCH(tbl_deal[[#This Row],[Index]],Directory[Index],0),MATCH('DEAL DIRECTORY'!BI$5,Directory[#Headers],0))</f>
        <v>2亿美元</v>
      </c>
      <c r="BJ412" s="137" t="str">
        <f>INDEX(Directory[],MATCH(tbl_deal[[#This Row],[Index]],Directory[Index],0),MATCH('DEAL DIRECTORY'!BJ$5,Directory[#Headers],0))</f>
        <v>1.5年</v>
      </c>
      <c r="BK412" s="137" t="str">
        <f>INDEX(Directory[],MATCH(tbl_deal[[#This Row],[Index]],Directory[Index],0),MATCH('DEAL DIRECTORY'!BK$5,Directory[#Headers],0))</f>
        <v>11.5%</v>
      </c>
      <c r="BL412" s="137" t="str">
        <f>INDEX(Directory[],MATCH(tbl_deal[[#This Row],[Index]],Directory[Index],0),MATCH('DEAL DIRECTORY'!BL$5,Directory[#Headers],0))</f>
        <v>全球协调人</v>
      </c>
      <c r="BM412" s="129" t="str">
        <f>INDEX(Directory[],MATCH(tbl_deal[[#This Row],[Index]],Directory[Index],0),MATCH('DEAL DIRECTORY'!BM$5,Directory[#Headers],0))</f>
        <v/>
      </c>
      <c r="BN412" s="4"/>
      <c r="BO412" s="4"/>
      <c r="BP412" s="4"/>
    </row>
    <row r="413" spans="3:68" ht="20.25" customHeight="1" x14ac:dyDescent="0.25">
      <c r="C413" s="129">
        <f>Directory[[#This Row],[Index]]</f>
        <v>58</v>
      </c>
      <c r="D413" s="130">
        <f>INDEX(Directory[],MATCH(tbl_deal[[#This Row],[Index]],Directory[Index],0),MATCH('DEAL DIRECTORY'!D$5,Directory[#Headers],0))</f>
        <v>43446</v>
      </c>
      <c r="E413" s="129" t="str">
        <f>INDEX(Directory[],MATCH(tbl_deal[[#This Row],[Index]],Directory[Index],0),MATCH('DEAL DIRECTORY'!E$5,Directory[#Headers],0))</f>
        <v/>
      </c>
      <c r="F413" s="129" t="str">
        <f>INDEX(Directory[],MATCH(tbl_deal[[#This Row],[Index]],Directory[Index],0),MATCH('DEAL DIRECTORY'!F$5,Directory[#Headers],0))</f>
        <v/>
      </c>
      <c r="G413" s="129" t="str">
        <f>INDEX(Directory[],MATCH(tbl_deal[[#This Row],[Index]],Directory[Index],0),MATCH('DEAL DIRECTORY'!G$5,Directory[#Headers],0))</f>
        <v>Wuxi</v>
      </c>
      <c r="H413" s="135" t="str">
        <f>IF(tbl_deal[[#This Row],[FolderPath]]="","",HYPERLINK(tbl_deal[[#This Row],[FolderPath]],"📂"))</f>
        <v/>
      </c>
      <c r="I413" s="129" t="str">
        <f>INDEX(Directory[],MATCH(tbl_deal[[#This Row],[Index]],Directory[Index],0),MATCH('DEAL DIRECTORY'!I$5,Directory[#Headers],0))</f>
        <v>JGC</v>
      </c>
      <c r="J413" s="129" t="str">
        <f>INDEX(Directory[],MATCH(tbl_deal[[#This Row],[Index]],Directory[Index],0),MATCH('DEAL DIRECTORY'!J$5,Directory[#Headers],0))</f>
        <v>n/a</v>
      </c>
      <c r="K413" s="129" t="str">
        <f>INDEX(Directory[],MATCH(tbl_deal[[#This Row],[Index]],Directory[Index],0),MATCH('DEAL DIRECTORY'!K$5,Directory[#Headers],0))</f>
        <v>n/a</v>
      </c>
      <c r="L413" s="129">
        <f>INDEX(Directory[],MATCH(tbl_deal[[#This Row],[Index]],Directory[Index],0),MATCH('DEAL DIRECTORY'!L$5,Directory[#Headers],0))</f>
        <v>1</v>
      </c>
      <c r="M413" s="129" t="str">
        <f>INDEX(Directory[],MATCH(tbl_deal[[#This Row],[Index]],Directory[Index],0),MATCH('DEAL DIRECTORY'!M$5,Directory[#Headers],0))</f>
        <v>无锡产业</v>
      </c>
      <c r="N413" s="129" t="str">
        <f>INDEX(Directory[],MATCH(tbl_deal[[#This Row],[Index]],Directory[Index],0),MATCH('DEAL DIRECTORY'!N$5,Directory[#Headers],0))</f>
        <v>--/--/BBB</v>
      </c>
      <c r="O413" s="129" t="str">
        <f>INDEX(Directory[],MATCH(tbl_deal[[#This Row],[Index]],Directory[Index],0),MATCH('DEAL DIRECTORY'!O$5,Directory[#Headers],0))</f>
        <v>USD</v>
      </c>
      <c r="P413" s="129">
        <f>INDEX(Directory[],MATCH(tbl_deal[[#This Row],[Index]],Directory[Index],0),MATCH('DEAL DIRECTORY'!P$5,Directory[#Headers],0))</f>
        <v>3</v>
      </c>
      <c r="Q413" s="129" t="str">
        <f>INDEX(Directory[],MATCH(tbl_deal[[#This Row],[Index]],Directory[Index],0),MATCH('DEAL DIRECTORY'!Q$5,Directory[#Headers],0))</f>
        <v>3</v>
      </c>
      <c r="R413" s="129" t="str">
        <f>INDEX(Directory[],MATCH(tbl_deal[[#This Row],[Index]],Directory[Index],0),MATCH('DEAL DIRECTORY'!R$5,Directory[#Headers],0))</f>
        <v>5.3%</v>
      </c>
      <c r="S413" s="129" t="str">
        <f>INDEX(Directory[],MATCH(tbl_deal[[#This Row],[Index]],Directory[Index],0),MATCH('DEAL DIRECTORY'!S$5,Directory[#Headers],0))</f>
        <v>--</v>
      </c>
      <c r="T413" s="129" t="str">
        <f>INDEX(Directory[],MATCH(tbl_deal[[#This Row],[Index]],Directory[Index],0),MATCH('DEAL DIRECTORY'!T$5,Directory[#Headers],0))</f>
        <v>n/a</v>
      </c>
      <c r="U413" s="129" t="str">
        <f>INDEX(Directory[],MATCH(tbl_deal[[#This Row],[Index]],Directory[Index],0),MATCH('DEAL DIRECTORY'!U$5,Directory[#Headers],0))</f>
        <v>--</v>
      </c>
      <c r="V413" s="131">
        <f>INDEX(Directory[],MATCH(tbl_deal[[#This Row],[Index]],Directory[Index],0),MATCH('DEAL DIRECTORY'!V$5,Directory[#Headers],0))</f>
        <v>0</v>
      </c>
      <c r="W413" s="129" t="str">
        <f>INDEX(Directory[],MATCH(tbl_deal[[#This Row],[Index]],Directory[Index],0),MATCH('DEAL DIRECTORY'!W$5,Directory[#Headers],0))</f>
        <v>担保</v>
      </c>
      <c r="X413" s="129" t="str">
        <f>INDEX(Directory[],MATCH(tbl_deal[[#This Row],[Index]],Directory[Index],0),MATCH('DEAL DIRECTORY'!X$5,Directory[#Headers],0))</f>
        <v>--</v>
      </c>
      <c r="Y413" s="129" t="str">
        <f>INDEX(Directory[],MATCH(tbl_deal[[#This Row],[Index]],Directory[Index],0),MATCH('DEAL DIRECTORY'!Y$5,Directory[#Headers],0))</f>
        <v>港交所</v>
      </c>
      <c r="Z413" s="129" t="str">
        <f>INDEX(Directory[],MATCH(tbl_deal[[#This Row],[Index]],Directory[Index],0),MATCH('DEAL DIRECTORY'!Z$5,Directory[#Headers],0))</f>
        <v/>
      </c>
      <c r="AA413" s="129" t="str">
        <f>INDEX(Directory[],MATCH(tbl_deal[[#This Row],[Index]],Directory[Index],0),MATCH('DEAL DIRECTORY'!AA$5,Directory[#Headers],0))</f>
        <v/>
      </c>
      <c r="AB413" s="129" t="str">
        <f>INDEX(Directory[],MATCH(tbl_deal[[#This Row],[Index]],Directory[Index],0),MATCH('DEAL DIRECTORY'!AB$5,Directory[#Headers],0))</f>
        <v>BISL,港分</v>
      </c>
      <c r="AC413" s="129" t="str">
        <f>INDEX(Directory[],MATCH(tbl_deal[[#This Row],[Index]],Directory[Index],0),MATCH('DEAL DIRECTORY'!AC$5,Directory[#Headers],0))</f>
        <v>Left-lead</v>
      </c>
      <c r="AD413" s="129" t="str">
        <f>INDEX(Directory[],MATCH(tbl_deal[[#This Row],[Index]],Directory[Index],0),MATCH('DEAL DIRECTORY'!AD$5,Directory[#Headers],0))</f>
        <v>--</v>
      </c>
      <c r="AE413" s="129" t="str">
        <f>INDEX(Directory[],MATCH(tbl_deal[[#This Row],[Index]],Directory[Index],0),MATCH('DEAL DIRECTORY'!AE$5,Directory[#Headers],0))</f>
        <v>--</v>
      </c>
      <c r="AF413" s="129" t="str">
        <f>INDEX(Directory[],MATCH(tbl_deal[[#This Row],[Index]],Directory[Index],0),MATCH('DEAL DIRECTORY'!AF$5,Directory[#Headers],0))</f>
        <v>Y</v>
      </c>
      <c r="AG413" s="129" t="str">
        <f>INDEX(Directory[],MATCH(tbl_deal[[#This Row],[Index]],Directory[Index],0),MATCH('DEAL DIRECTORY'!AG$5,Directory[#Headers],0))</f>
        <v>无锡产业发展集团有限公司</v>
      </c>
      <c r="AH413" s="129" t="str">
        <f>INDEX(Directory[],MATCH(tbl_deal[[#This Row],[Index]],Directory[Index],0),MATCH('DEAL DIRECTORY'!AH$5,Directory[#Headers],0))</f>
        <v>n/a</v>
      </c>
      <c r="AI413" s="129" t="str">
        <f>INDEX(Directory[],MATCH(tbl_deal[[#This Row],[Index]],Directory[Index],0),MATCH('DEAL DIRECTORY'!AI$5,Directory[#Headers],0))</f>
        <v>n/a</v>
      </c>
      <c r="AJ413" s="129" t="str">
        <f>INDEX(Directory[],MATCH(tbl_deal[[#This Row],[Index]],Directory[Index],0),MATCH('DEAL DIRECTORY'!AJ$5,Directory[#Headers],0))</f>
        <v>江苏</v>
      </c>
      <c r="AK413" s="129" t="str">
        <f>INDEX(Directory[],MATCH(tbl_deal[[#This Row],[Index]],Directory[Index],0),MATCH('DEAL DIRECTORY'!AK$5,Directory[#Headers],0))</f>
        <v>无锡市</v>
      </c>
      <c r="AL413" s="129" t="str">
        <f>INDEX(Directory[],MATCH(tbl_deal[[#This Row],[Index]],Directory[Index],0),MATCH('DEAL DIRECTORY'!AL$5,Directory[#Headers],0))</f>
        <v>--</v>
      </c>
      <c r="AM413" s="129" t="str">
        <f>INDEX(Directory[],MATCH(tbl_deal[[#This Row],[Index]],Directory[Index],0),MATCH('DEAL DIRECTORY'!AM$5,Directory[#Headers],0))</f>
        <v>--</v>
      </c>
      <c r="AN413" s="129" t="str">
        <f>INDEX(Directory[],MATCH(tbl_deal[[#This Row],[Index]],Directory[Index],0),MATCH('DEAL DIRECTORY'!AN$5,Directory[#Headers],0))</f>
        <v>--</v>
      </c>
      <c r="AO413" s="132" t="str">
        <f>IF(ISBLANK(INDEX(Directory[],MATCH(tbl_deal[[#This Row],[Index]],Directory[Index],0),MATCH('DEAL DIRECTORY'!AO$5,Directory[#Headers],0))),"--",INDEX(Directory[],MATCH(tbl_deal[[#This Row],[Index]],Directory[Index],0),MATCH('DEAL DIRECTORY'!AO$5,Directory[#Headers],0)))</f>
        <v>--</v>
      </c>
      <c r="AP413" s="129">
        <f>INDEX(Directory[],MATCH(tbl_deal[[#This Row],[Index]],Directory[Index],0),MATCH('DEAL DIRECTORY'!AP$5,Directory[#Headers],0))</f>
        <v>3</v>
      </c>
      <c r="AQ413" s="129">
        <f>INDEX(Directory[],MATCH(tbl_deal[[#This Row],[Index]],Directory[Index],0),MATCH('DEAL DIRECTORY'!AQ$5,Directory[#Headers],0))</f>
        <v>20.64</v>
      </c>
      <c r="AR413" s="129">
        <f>INDEX(Directory[],MATCH(tbl_deal[[#This Row],[Index]],Directory[Index],0),MATCH('DEAL DIRECTORY'!AR$5,Directory[#Headers],0))</f>
        <v>23.437999999999999</v>
      </c>
      <c r="AS413" s="129" t="str">
        <f>INDEX(Directory[],MATCH(tbl_deal[[#This Row],[Index]],Directory[Index],0),MATCH('DEAL DIRECTORY'!AS$5,Directory[#Headers],0))</f>
        <v>地方国企</v>
      </c>
      <c r="AT413" s="129" t="str">
        <f>INDEX(Directory[],MATCH(tbl_deal[[#This Row],[Index]],Directory[Index],0),MATCH('DEAL DIRECTORY'!AT$5,Directory[#Headers],0))</f>
        <v>地方平台</v>
      </c>
      <c r="AU413" s="129" t="str">
        <f>INDEX(Directory[],MATCH(tbl_deal[[#This Row],[Index]],Directory[Index],0),MATCH('DEAL DIRECTORY'!AU$5,Directory[#Headers],0))</f>
        <v>--</v>
      </c>
      <c r="AV413" s="129" t="str">
        <f>INDEX(Directory[],MATCH(tbl_deal[[#This Row],[Index]],Directory[Index],0),MATCH('DEAL DIRECTORY'!AV$5,Directory[#Headers],0))</f>
        <v>担保</v>
      </c>
      <c r="AW413" s="129" t="str">
        <f>INDEX(Directory[],MATCH(tbl_deal[[#This Row],[Index]],Directory[Index],0),MATCH('DEAL DIRECTORY'!AW$5,Directory[#Headers],0))</f>
        <v>投资级</v>
      </c>
      <c r="AX413" s="129" t="str">
        <f>INDEX(Directory[],MATCH(tbl_deal[[#This Row],[Index]],Directory[Index],0),MATCH('DEAL DIRECTORY'!AX$5,Directory[#Headers],0))</f>
        <v>2-3亿</v>
      </c>
      <c r="AY413" s="133" t="str">
        <f>INDEX(Directory[],MATCH(tbl_deal[[#This Row],[Index]],Directory[Index],0),MATCH('DEAL DIRECTORY'!AY$5,Directory[#Headers],0))</f>
        <v>18年</v>
      </c>
      <c r="AZ413" s="129" t="str">
        <f>INDEX(Directory[],MATCH(tbl_deal[[#This Row],[Index]],Directory[Index],0),MATCH('DEAL DIRECTORY'!AZ$5,Directory[#Headers],0))</f>
        <v>Q4</v>
      </c>
      <c r="BA413" s="129" t="str">
        <f>INDEX(Directory[],MATCH(tbl_deal[[#This Row],[Index]],Directory[Index],0),MATCH('DEAL DIRECTORY'!BA$5,Directory[#Headers],0))</f>
        <v>12月</v>
      </c>
      <c r="BB413" s="129" t="str">
        <f>INDEX(Directory[],MATCH(tbl_deal[[#This Row],[Index]],Directory[Index],0),MATCH('DEAL DIRECTORY'!BB$5,Directory[#Headers],0))</f>
        <v>SOE Creds</v>
      </c>
      <c r="BC413" s="129" t="str">
        <f>INDEX(Directory[],MATCH(tbl_deal[[#This Row],[Index]],Directory[Index],0),MATCH('DEAL DIRECTORY'!BC$5,Directory[#Headers],0))</f>
        <v>SI FA INVESTMENT LTD</v>
      </c>
      <c r="BD413" s="129" t="str">
        <f>INDEX(Directory[],MATCH(tbl_deal[[#This Row],[Index]],Directory[Index],0),MATCH('DEAL DIRECTORY'!BD$5,Directory[#Headers],0))</f>
        <v>XS1900083632</v>
      </c>
      <c r="BE413" s="137" t="str">
        <f>INDEX(Directory[],MATCH(tbl_deal[[#This Row],[Index]],Directory[Index],0),MATCH('DEAL DIRECTORY'!BE$5,Directory[#Headers],0))</f>
        <v>18年12月</v>
      </c>
      <c r="BF413" s="137" t="str">
        <f>INDEX(Directory[],MATCH(tbl_deal[[#This Row],[Index]],Directory[Index],0),MATCH('DEAL DIRECTORY'!BF$5,Directory[#Headers],0))</f>
        <v>无锡产业</v>
      </c>
      <c r="BG413" s="137" t="str">
        <f>INDEX(Directory[],MATCH(tbl_deal[[#This Row],[Index]],Directory[Index],0),MATCH('DEAL DIRECTORY'!BG$5,Directory[#Headers],0))</f>
        <v>--/--/BBB</v>
      </c>
      <c r="BH413" s="137" t="str">
        <f>INDEX(Directory[],MATCH(tbl_deal[[#This Row],[Index]],Directory[Index],0),MATCH('DEAL DIRECTORY'!BH$5,Directory[#Headers],0))</f>
        <v>高级债</v>
      </c>
      <c r="BI413" s="137" t="str">
        <f>INDEX(Directory[],MATCH(tbl_deal[[#This Row],[Index]],Directory[Index],0),MATCH('DEAL DIRECTORY'!BI$5,Directory[#Headers],0))</f>
        <v>3亿美元</v>
      </c>
      <c r="BJ413" s="137" t="str">
        <f>INDEX(Directory[],MATCH(tbl_deal[[#This Row],[Index]],Directory[Index],0),MATCH('DEAL DIRECTORY'!BJ$5,Directory[#Headers],0))</f>
        <v>3年</v>
      </c>
      <c r="BK413" s="137" t="str">
        <f>INDEX(Directory[],MATCH(tbl_deal[[#This Row],[Index]],Directory[Index],0),MATCH('DEAL DIRECTORY'!BK$5,Directory[#Headers],0))</f>
        <v>5.3%</v>
      </c>
      <c r="BL413" s="137" t="str">
        <f>INDEX(Directory[],MATCH(tbl_deal[[#This Row],[Index]],Directory[Index],0),MATCH('DEAL DIRECTORY'!BL$5,Directory[#Headers],0))</f>
        <v>牵头全球协调人</v>
      </c>
      <c r="BM413" s="129" t="str">
        <f>INDEX(Directory[],MATCH(tbl_deal[[#This Row],[Index]],Directory[Index],0),MATCH('DEAL DIRECTORY'!BM$5,Directory[#Headers],0))</f>
        <v/>
      </c>
      <c r="BN413" s="4"/>
      <c r="BO413" s="4"/>
      <c r="BP413" s="4"/>
    </row>
    <row r="414" spans="3:68" ht="20.25" customHeight="1" x14ac:dyDescent="0.25">
      <c r="C414" s="129">
        <f>Directory[[#This Row],[Index]]</f>
        <v>57</v>
      </c>
      <c r="D414" s="130">
        <f>INDEX(Directory[],MATCH(tbl_deal[[#This Row],[Index]],Directory[Index],0),MATCH('DEAL DIRECTORY'!D$5,Directory[#Headers],0))</f>
        <v>43441</v>
      </c>
      <c r="E414" s="129" t="str">
        <f>INDEX(Directory[],MATCH(tbl_deal[[#This Row],[Index]],Directory[Index],0),MATCH('DEAL DIRECTORY'!E$5,Directory[#Headers],0))</f>
        <v/>
      </c>
      <c r="F414" s="129" t="str">
        <f>INDEX(Directory[],MATCH(tbl_deal[[#This Row],[Index]],Directory[Index],0),MATCH('DEAL DIRECTORY'!F$5,Directory[#Headers],0))</f>
        <v/>
      </c>
      <c r="G414" s="129" t="str">
        <f>INDEX(Directory[],MATCH(tbl_deal[[#This Row],[Index]],Directory[Index],0),MATCH('DEAL DIRECTORY'!G$5,Directory[#Headers],0))</f>
        <v>Pace Tap</v>
      </c>
      <c r="H414" s="135" t="str">
        <f>IF(tbl_deal[[#This Row],[FolderPath]]="","",HYPERLINK(tbl_deal[[#This Row],[FolderPath]],"📂"))</f>
        <v/>
      </c>
      <c r="I414" s="129" t="str">
        <f>INDEX(Directory[],MATCH(tbl_deal[[#This Row],[Index]],Directory[Index],0),MATCH('DEAL DIRECTORY'!I$5,Directory[#Headers],0))</f>
        <v>JGC</v>
      </c>
      <c r="J414" s="129" t="str">
        <f>INDEX(Directory[],MATCH(tbl_deal[[#This Row],[Index]],Directory[Index],0),MATCH('DEAL DIRECTORY'!J$5,Directory[#Headers],0))</f>
        <v>n/a</v>
      </c>
      <c r="K414" s="129" t="str">
        <f>INDEX(Directory[],MATCH(tbl_deal[[#This Row],[Index]],Directory[Index],0),MATCH('DEAL DIRECTORY'!K$5,Directory[#Headers],0))</f>
        <v>n/a</v>
      </c>
      <c r="L414" s="129">
        <f>INDEX(Directory[],MATCH(tbl_deal[[#This Row],[Index]],Directory[Index],0),MATCH('DEAL DIRECTORY'!L$5,Directory[#Headers],0))</f>
        <v>1</v>
      </c>
      <c r="M414" s="129" t="str">
        <f>INDEX(Directory[],MATCH(tbl_deal[[#This Row],[Index]],Directory[Index],0),MATCH('DEAL DIRECTORY'!M$5,Directory[#Headers],0))</f>
        <v>华夏幸福*</v>
      </c>
      <c r="N414" s="129" t="str">
        <f>INDEX(Directory[],MATCH(tbl_deal[[#This Row],[Index]],Directory[Index],0),MATCH('DEAL DIRECTORY'!N$5,Directory[#Headers],0))</f>
        <v>--/--/BB+</v>
      </c>
      <c r="O414" s="129" t="str">
        <f>INDEX(Directory[],MATCH(tbl_deal[[#This Row],[Index]],Directory[Index],0),MATCH('DEAL DIRECTORY'!O$5,Directory[#Headers],0))</f>
        <v>USD</v>
      </c>
      <c r="P414" s="129">
        <f>INDEX(Directory[],MATCH(tbl_deal[[#This Row],[Index]],Directory[Index],0),MATCH('DEAL DIRECTORY'!P$5,Directory[#Headers],0))</f>
        <v>0.7</v>
      </c>
      <c r="Q414" s="129" t="str">
        <f>INDEX(Directory[],MATCH(tbl_deal[[#This Row],[Index]],Directory[Index],0),MATCH('DEAL DIRECTORY'!Q$5,Directory[#Headers],0))</f>
        <v>3</v>
      </c>
      <c r="R414" s="129" t="str">
        <f>INDEX(Directory[],MATCH(tbl_deal[[#This Row],[Index]],Directory[Index],0),MATCH('DEAL DIRECTORY'!R$5,Directory[#Headers],0))</f>
        <v>9%</v>
      </c>
      <c r="S414" s="129" t="str">
        <f>INDEX(Directory[],MATCH(tbl_deal[[#This Row],[Index]],Directory[Index],0),MATCH('DEAL DIRECTORY'!S$5,Directory[#Headers],0))</f>
        <v>--</v>
      </c>
      <c r="T414" s="129" t="str">
        <f>INDEX(Directory[],MATCH(tbl_deal[[#This Row],[Index]],Directory[Index],0),MATCH('DEAL DIRECTORY'!T$5,Directory[#Headers],0))</f>
        <v>n/a</v>
      </c>
      <c r="U414" s="129" t="str">
        <f>INDEX(Directory[],MATCH(tbl_deal[[#This Row],[Index]],Directory[Index],0),MATCH('DEAL DIRECTORY'!U$5,Directory[#Headers],0))</f>
        <v>--</v>
      </c>
      <c r="V414" s="131">
        <f>INDEX(Directory[],MATCH(tbl_deal[[#This Row],[Index]],Directory[Index],0),MATCH('DEAL DIRECTORY'!V$5,Directory[#Headers],0))</f>
        <v>0</v>
      </c>
      <c r="W414" s="129" t="str">
        <f>INDEX(Directory[],MATCH(tbl_deal[[#This Row],[Index]],Directory[Index],0),MATCH('DEAL DIRECTORY'!W$5,Directory[#Headers],0))</f>
        <v>担保</v>
      </c>
      <c r="X414" s="129" t="str">
        <f>INDEX(Directory[],MATCH(tbl_deal[[#This Row],[Index]],Directory[Index],0),MATCH('DEAL DIRECTORY'!X$5,Directory[#Headers],0))</f>
        <v>--</v>
      </c>
      <c r="Y414" s="129" t="str">
        <f>INDEX(Directory[],MATCH(tbl_deal[[#This Row],[Index]],Directory[Index],0),MATCH('DEAL DIRECTORY'!Y$5,Directory[#Headers],0))</f>
        <v>新交所</v>
      </c>
      <c r="Z414" s="129" t="str">
        <f>INDEX(Directory[],MATCH(tbl_deal[[#This Row],[Index]],Directory[Index],0),MATCH('DEAL DIRECTORY'!Z$5,Directory[#Headers],0))</f>
        <v/>
      </c>
      <c r="AA414" s="129" t="str">
        <f>INDEX(Directory[],MATCH(tbl_deal[[#This Row],[Index]],Directory[Index],0),MATCH('DEAL DIRECTORY'!AA$5,Directory[#Headers],0))</f>
        <v>增发</v>
      </c>
      <c r="AB414" s="129" t="str">
        <f>INDEX(Directory[],MATCH(tbl_deal[[#This Row],[Index]],Directory[Index],0),MATCH('DEAL DIRECTORY'!AB$5,Directory[#Headers],0))</f>
        <v>BISL,港分</v>
      </c>
      <c r="AC414" s="129" t="str">
        <f>INDEX(Directory[],MATCH(tbl_deal[[#This Row],[Index]],Directory[Index],0),MATCH('DEAL DIRECTORY'!AC$5,Directory[#Headers],0))</f>
        <v>--</v>
      </c>
      <c r="AD414" s="129" t="str">
        <f>INDEX(Directory[],MATCH(tbl_deal[[#This Row],[Index]],Directory[Index],0),MATCH('DEAL DIRECTORY'!AD$5,Directory[#Headers],0))</f>
        <v>--</v>
      </c>
      <c r="AE414" s="129" t="str">
        <f>INDEX(Directory[],MATCH(tbl_deal[[#This Row],[Index]],Directory[Index],0),MATCH('DEAL DIRECTORY'!AE$5,Directory[#Headers],0))</f>
        <v>--</v>
      </c>
      <c r="AF414" s="129" t="str">
        <f>INDEX(Directory[],MATCH(tbl_deal[[#This Row],[Index]],Directory[Index],0),MATCH('DEAL DIRECTORY'!AF$5,Directory[#Headers],0))</f>
        <v>N</v>
      </c>
      <c r="AG414" s="129" t="str">
        <f>INDEX(Directory[],MATCH(tbl_deal[[#This Row],[Index]],Directory[Index],0),MATCH('DEAL DIRECTORY'!AG$5,Directory[#Headers],0))</f>
        <v>华夏幸福基业股份有限公司</v>
      </c>
      <c r="AH414" s="129" t="str">
        <f>INDEX(Directory[],MATCH(tbl_deal[[#This Row],[Index]],Directory[Index],0),MATCH('DEAL DIRECTORY'!AH$5,Directory[#Headers],0))</f>
        <v>n/a</v>
      </c>
      <c r="AI414" s="129" t="str">
        <f>INDEX(Directory[],MATCH(tbl_deal[[#This Row],[Index]],Directory[Index],0),MATCH('DEAL DIRECTORY'!AI$5,Directory[#Headers],0))</f>
        <v>n/a</v>
      </c>
      <c r="AJ414" s="129" t="str">
        <f>INDEX(Directory[],MATCH(tbl_deal[[#This Row],[Index]],Directory[Index],0),MATCH('DEAL DIRECTORY'!AJ$5,Directory[#Headers],0))</f>
        <v>河北</v>
      </c>
      <c r="AK414" s="129" t="str">
        <f>INDEX(Directory[],MATCH(tbl_deal[[#This Row],[Index]],Directory[Index],0),MATCH('DEAL DIRECTORY'!AK$5,Directory[#Headers],0))</f>
        <v>廊坊市</v>
      </c>
      <c r="AL414" s="129" t="str">
        <f>INDEX(Directory[],MATCH(tbl_deal[[#This Row],[Index]],Directory[Index],0),MATCH('DEAL DIRECTORY'!AL$5,Directory[#Headers],0))</f>
        <v>--</v>
      </c>
      <c r="AM414" s="129" t="str">
        <f>INDEX(Directory[],MATCH(tbl_deal[[#This Row],[Index]],Directory[Index],0),MATCH('DEAL DIRECTORY'!AM$5,Directory[#Headers],0))</f>
        <v>--</v>
      </c>
      <c r="AN414" s="129" t="str">
        <f>INDEX(Directory[],MATCH(tbl_deal[[#This Row],[Index]],Directory[Index],0),MATCH('DEAL DIRECTORY'!AN$5,Directory[#Headers],0))</f>
        <v>--</v>
      </c>
      <c r="AO414" s="132" t="str">
        <f>IF(ISBLANK(INDEX(Directory[],MATCH(tbl_deal[[#This Row],[Index]],Directory[Index],0),MATCH('DEAL DIRECTORY'!AO$5,Directory[#Headers],0))),"--",INDEX(Directory[],MATCH(tbl_deal[[#This Row],[Index]],Directory[Index],0),MATCH('DEAL DIRECTORY'!AO$5,Directory[#Headers],0)))</f>
        <v>--</v>
      </c>
      <c r="AP414" s="129">
        <f>INDEX(Directory[],MATCH(tbl_deal[[#This Row],[Index]],Directory[Index],0),MATCH('DEAL DIRECTORY'!AP$5,Directory[#Headers],0))</f>
        <v>0.7</v>
      </c>
      <c r="AQ414" s="129">
        <f>INDEX(Directory[],MATCH(tbl_deal[[#This Row],[Index]],Directory[Index],0),MATCH('DEAL DIRECTORY'!AQ$5,Directory[#Headers],0))</f>
        <v>4.7549999999999999</v>
      </c>
      <c r="AR414" s="129">
        <f>INDEX(Directory[],MATCH(tbl_deal[[#This Row],[Index]],Directory[Index],0),MATCH('DEAL DIRECTORY'!AR$5,Directory[#Headers],0))</f>
        <v>5.4690000000000003</v>
      </c>
      <c r="AS414" s="129" t="str">
        <f>INDEX(Directory[],MATCH(tbl_deal[[#This Row],[Index]],Directory[Index],0),MATCH('DEAL DIRECTORY'!AS$5,Directory[#Headers],0))</f>
        <v>民企</v>
      </c>
      <c r="AT414" s="129" t="str">
        <f>INDEX(Directory[],MATCH(tbl_deal[[#This Row],[Index]],Directory[Index],0),MATCH('DEAL DIRECTORY'!AT$5,Directory[#Headers],0))</f>
        <v>房地产</v>
      </c>
      <c r="AU414" s="129" t="str">
        <f>INDEX(Directory[],MATCH(tbl_deal[[#This Row],[Index]],Directory[Index],0),MATCH('DEAL DIRECTORY'!AU$5,Directory[#Headers],0))</f>
        <v>--</v>
      </c>
      <c r="AV414" s="129" t="str">
        <f>INDEX(Directory[],MATCH(tbl_deal[[#This Row],[Index]],Directory[Index],0),MATCH('DEAL DIRECTORY'!AV$5,Directory[#Headers],0))</f>
        <v>担保</v>
      </c>
      <c r="AW414" s="129" t="str">
        <f>INDEX(Directory[],MATCH(tbl_deal[[#This Row],[Index]],Directory[Index],0),MATCH('DEAL DIRECTORY'!AW$5,Directory[#Headers],0))</f>
        <v>高收益</v>
      </c>
      <c r="AX414" s="129" t="str">
        <f>INDEX(Directory[],MATCH(tbl_deal[[#This Row],[Index]],Directory[Index],0),MATCH('DEAL DIRECTORY'!AX$5,Directory[#Headers],0))</f>
        <v>≤2亿</v>
      </c>
      <c r="AY414" s="133" t="str">
        <f>INDEX(Directory[],MATCH(tbl_deal[[#This Row],[Index]],Directory[Index],0),MATCH('DEAL DIRECTORY'!AY$5,Directory[#Headers],0))</f>
        <v>18年</v>
      </c>
      <c r="AZ414" s="129" t="str">
        <f>INDEX(Directory[],MATCH(tbl_deal[[#This Row],[Index]],Directory[Index],0),MATCH('DEAL DIRECTORY'!AZ$5,Directory[#Headers],0))</f>
        <v>Q4</v>
      </c>
      <c r="BA414" s="129" t="str">
        <f>INDEX(Directory[],MATCH(tbl_deal[[#This Row],[Index]],Directory[Index],0),MATCH('DEAL DIRECTORY'!BA$5,Directory[#Headers],0))</f>
        <v>12月</v>
      </c>
      <c r="BB414" s="129" t="str">
        <f>INDEX(Directory[],MATCH(tbl_deal[[#This Row],[Index]],Directory[Index],0),MATCH('DEAL DIRECTORY'!BB$5,Directory[#Headers],0))</f>
        <v>--</v>
      </c>
      <c r="BC414" s="129" t="str">
        <f>INDEX(Directory[],MATCH(tbl_deal[[#This Row],[Index]],Directory[Index],0),MATCH('DEAL DIRECTORY'!BC$5,Directory[#Headers],0))</f>
        <v>CFLD CAYMAN INVESTMENT LTD</v>
      </c>
      <c r="BD414" s="129" t="str">
        <f>INDEX(Directory[],MATCH(tbl_deal[[#This Row],[Index]],Directory[Index],0),MATCH('DEAL DIRECTORY'!BD$5,Directory[#Headers],0))</f>
        <v>XS1860402954</v>
      </c>
      <c r="BE414" s="137" t="str">
        <f>INDEX(Directory[],MATCH(tbl_deal[[#This Row],[Index]],Directory[Index],0),MATCH('DEAL DIRECTORY'!BE$5,Directory[#Headers],0))</f>
        <v>18年12月</v>
      </c>
      <c r="BF414" s="137" t="str">
        <f>INDEX(Directory[],MATCH(tbl_deal[[#This Row],[Index]],Directory[Index],0),MATCH('DEAL DIRECTORY'!BF$5,Directory[#Headers],0))</f>
        <v>华夏幸福</v>
      </c>
      <c r="BG414" s="137" t="str">
        <f>INDEX(Directory[],MATCH(tbl_deal[[#This Row],[Index]],Directory[Index],0),MATCH('DEAL DIRECTORY'!BG$5,Directory[#Headers],0))</f>
        <v>--/--/BB+</v>
      </c>
      <c r="BH414" s="137" t="str">
        <f>INDEX(Directory[],MATCH(tbl_deal[[#This Row],[Index]],Directory[Index],0),MATCH('DEAL DIRECTORY'!BH$5,Directory[#Headers],0))</f>
        <v>高级债</v>
      </c>
      <c r="BI414" s="137" t="str">
        <f>INDEX(Directory[],MATCH(tbl_deal[[#This Row],[Index]],Directory[Index],0),MATCH('DEAL DIRECTORY'!BI$5,Directory[#Headers],0))</f>
        <v>增发7000万美元</v>
      </c>
      <c r="BJ414" s="137" t="str">
        <f>INDEX(Directory[],MATCH(tbl_deal[[#This Row],[Index]],Directory[Index],0),MATCH('DEAL DIRECTORY'!BJ$5,Directory[#Headers],0))</f>
        <v>3年</v>
      </c>
      <c r="BK414" s="137" t="str">
        <f>INDEX(Directory[],MATCH(tbl_deal[[#This Row],[Index]],Directory[Index],0),MATCH('DEAL DIRECTORY'!BK$5,Directory[#Headers],0))</f>
        <v>9%</v>
      </c>
      <c r="BL414" s="137" t="str">
        <f>INDEX(Directory[],MATCH(tbl_deal[[#This Row],[Index]],Directory[Index],0),MATCH('DEAL DIRECTORY'!BL$5,Directory[#Headers],0))</f>
        <v>全球协调人</v>
      </c>
      <c r="BM414" s="129" t="str">
        <f>INDEX(Directory[],MATCH(tbl_deal[[#This Row],[Index]],Directory[Index],0),MATCH('DEAL DIRECTORY'!BM$5,Directory[#Headers],0))</f>
        <v/>
      </c>
      <c r="BN414" s="4"/>
      <c r="BO414" s="4"/>
      <c r="BP414" s="4"/>
    </row>
    <row r="415" spans="3:68" ht="20.25" customHeight="1" x14ac:dyDescent="0.25">
      <c r="C415" s="129">
        <f>Directory[[#This Row],[Index]]</f>
        <v>56</v>
      </c>
      <c r="D415" s="130">
        <f>INDEX(Directory[],MATCH(tbl_deal[[#This Row],[Index]],Directory[Index],0),MATCH('DEAL DIRECTORY'!D$5,Directory[#Headers],0))</f>
        <v>43440</v>
      </c>
      <c r="E415" s="129" t="str">
        <f>INDEX(Directory[],MATCH(tbl_deal[[#This Row],[Index]],Directory[Index],0),MATCH('DEAL DIRECTORY'!E$5,Directory[#Headers],0))</f>
        <v/>
      </c>
      <c r="F415" s="129" t="str">
        <f>INDEX(Directory[],MATCH(tbl_deal[[#This Row],[Index]],Directory[Index],0),MATCH('DEAL DIRECTORY'!F$5,Directory[#Headers],0))</f>
        <v/>
      </c>
      <c r="G415" s="129" t="str">
        <f>INDEX(Directory[],MATCH(tbl_deal[[#This Row],[Index]],Directory[Index],0),MATCH('DEAL DIRECTORY'!G$5,Directory[#Headers],0))</f>
        <v>Gold Valley</v>
      </c>
      <c r="H415" s="135" t="str">
        <f>IF(tbl_deal[[#This Row],[FolderPath]]="","",HYPERLINK(tbl_deal[[#This Row],[FolderPath]],"📂"))</f>
        <v/>
      </c>
      <c r="I415" s="129" t="str">
        <f>INDEX(Directory[],MATCH(tbl_deal[[#This Row],[Index]],Directory[Index],0),MATCH('DEAL DIRECTORY'!I$5,Directory[#Headers],0))</f>
        <v>JBR</v>
      </c>
      <c r="J415" s="129" t="str">
        <f>INDEX(Directory[],MATCH(tbl_deal[[#This Row],[Index]],Directory[Index],0),MATCH('DEAL DIRECTORY'!J$5,Directory[#Headers],0))</f>
        <v>n/a</v>
      </c>
      <c r="K415" s="129" t="str">
        <f>INDEX(Directory[],MATCH(tbl_deal[[#This Row],[Index]],Directory[Index],0),MATCH('DEAL DIRECTORY'!K$5,Directory[#Headers],0))</f>
        <v>n/a</v>
      </c>
      <c r="L415" s="129">
        <f>INDEX(Directory[],MATCH(tbl_deal[[#This Row],[Index]],Directory[Index],0),MATCH('DEAL DIRECTORY'!L$5,Directory[#Headers],0))</f>
        <v>1</v>
      </c>
      <c r="M415" s="129" t="str">
        <f>INDEX(Directory[],MATCH(tbl_deal[[#This Row],[Index]],Directory[Index],0),MATCH('DEAL DIRECTORY'!M$5,Directory[#Headers],0))</f>
        <v>济南高新控股</v>
      </c>
      <c r="N415" s="129" t="str">
        <f>INDEX(Directory[],MATCH(tbl_deal[[#This Row],[Index]],Directory[Index],0),MATCH('DEAL DIRECTORY'!N$5,Directory[#Headers],0))</f>
        <v>--/--/--</v>
      </c>
      <c r="O415" s="129" t="str">
        <f>INDEX(Directory[],MATCH(tbl_deal[[#This Row],[Index]],Directory[Index],0),MATCH('DEAL DIRECTORY'!O$5,Directory[#Headers],0))</f>
        <v>USD</v>
      </c>
      <c r="P415" s="129">
        <f>INDEX(Directory[],MATCH(tbl_deal[[#This Row],[Index]],Directory[Index],0),MATCH('DEAL DIRECTORY'!P$5,Directory[#Headers],0))</f>
        <v>2.5</v>
      </c>
      <c r="Q415" s="129" t="str">
        <f>INDEX(Directory[],MATCH(tbl_deal[[#This Row],[Index]],Directory[Index],0),MATCH('DEAL DIRECTORY'!Q$5,Directory[#Headers],0))</f>
        <v>3</v>
      </c>
      <c r="R415" s="129" t="str">
        <f>INDEX(Directory[],MATCH(tbl_deal[[#This Row],[Index]],Directory[Index],0),MATCH('DEAL DIRECTORY'!R$5,Directory[#Headers],0))</f>
        <v>6.4%</v>
      </c>
      <c r="S415" s="129" t="str">
        <f>INDEX(Directory[],MATCH(tbl_deal[[#This Row],[Index]],Directory[Index],0),MATCH('DEAL DIRECTORY'!S$5,Directory[#Headers],0))</f>
        <v>--</v>
      </c>
      <c r="T415" s="129" t="str">
        <f>INDEX(Directory[],MATCH(tbl_deal[[#This Row],[Index]],Directory[Index],0),MATCH('DEAL DIRECTORY'!T$5,Directory[#Headers],0))</f>
        <v>n/a</v>
      </c>
      <c r="U415" s="129" t="str">
        <f>INDEX(Directory[],MATCH(tbl_deal[[#This Row],[Index]],Directory[Index],0),MATCH('DEAL DIRECTORY'!U$5,Directory[#Headers],0))</f>
        <v>--</v>
      </c>
      <c r="V415" s="131">
        <f>INDEX(Directory[],MATCH(tbl_deal[[#This Row],[Index]],Directory[Index],0),MATCH('DEAL DIRECTORY'!V$5,Directory[#Headers],0))</f>
        <v>0</v>
      </c>
      <c r="W415" s="129" t="str">
        <f>INDEX(Directory[],MATCH(tbl_deal[[#This Row],[Index]],Directory[Index],0),MATCH('DEAL DIRECTORY'!W$5,Directory[#Headers],0))</f>
        <v>直发</v>
      </c>
      <c r="X415" s="129" t="str">
        <f>INDEX(Directory[],MATCH(tbl_deal[[#This Row],[Index]],Directory[Index],0),MATCH('DEAL DIRECTORY'!X$5,Directory[#Headers],0))</f>
        <v>--</v>
      </c>
      <c r="Y415" s="129" t="str">
        <f>INDEX(Directory[],MATCH(tbl_deal[[#This Row],[Index]],Directory[Index],0),MATCH('DEAL DIRECTORY'!Y$5,Directory[#Headers],0))</f>
        <v>港交所</v>
      </c>
      <c r="Z415" s="129" t="str">
        <f>INDEX(Directory[],MATCH(tbl_deal[[#This Row],[Index]],Directory[Index],0),MATCH('DEAL DIRECTORY'!Z$5,Directory[#Headers],0))</f>
        <v/>
      </c>
      <c r="AA415" s="129" t="str">
        <f>INDEX(Directory[],MATCH(tbl_deal[[#This Row],[Index]],Directory[Index],0),MATCH('DEAL DIRECTORY'!AA$5,Directory[#Headers],0))</f>
        <v/>
      </c>
      <c r="AB415" s="129" t="str">
        <f>INDEX(Directory[],MATCH(tbl_deal[[#This Row],[Index]],Directory[Index],0),MATCH('DEAL DIRECTORY'!AB$5,Directory[#Headers],0))</f>
        <v>BISL,港分</v>
      </c>
      <c r="AC415" s="129" t="str">
        <f>INDEX(Directory[],MATCH(tbl_deal[[#This Row],[Index]],Directory[Index],0),MATCH('DEAL DIRECTORY'!AC$5,Directory[#Headers],0))</f>
        <v>--</v>
      </c>
      <c r="AD415" s="129" t="str">
        <f>INDEX(Directory[],MATCH(tbl_deal[[#This Row],[Index]],Directory[Index],0),MATCH('DEAL DIRECTORY'!AD$5,Directory[#Headers],0))</f>
        <v>--</v>
      </c>
      <c r="AE415" s="129" t="str">
        <f>INDEX(Directory[],MATCH(tbl_deal[[#This Row],[Index]],Directory[Index],0),MATCH('DEAL DIRECTORY'!AE$5,Directory[#Headers],0))</f>
        <v>--</v>
      </c>
      <c r="AF415" s="129" t="str">
        <f>INDEX(Directory[],MATCH(tbl_deal[[#This Row],[Index]],Directory[Index],0),MATCH('DEAL DIRECTORY'!AF$5,Directory[#Headers],0))</f>
        <v>Y</v>
      </c>
      <c r="AG415" s="129" t="str">
        <f>INDEX(Directory[],MATCH(tbl_deal[[#This Row],[Index]],Directory[Index],0),MATCH('DEAL DIRECTORY'!AG$5,Directory[#Headers],0))</f>
        <v>济南高新控股集团有限公司</v>
      </c>
      <c r="AH415" s="129" t="str">
        <f>INDEX(Directory[],MATCH(tbl_deal[[#This Row],[Index]],Directory[Index],0),MATCH('DEAL DIRECTORY'!AH$5,Directory[#Headers],0))</f>
        <v>n/a</v>
      </c>
      <c r="AI415" s="129" t="str">
        <f>INDEX(Directory[],MATCH(tbl_deal[[#This Row],[Index]],Directory[Index],0),MATCH('DEAL DIRECTORY'!AI$5,Directory[#Headers],0))</f>
        <v>n/a</v>
      </c>
      <c r="AJ415" s="129" t="str">
        <f>INDEX(Directory[],MATCH(tbl_deal[[#This Row],[Index]],Directory[Index],0),MATCH('DEAL DIRECTORY'!AJ$5,Directory[#Headers],0))</f>
        <v>山东</v>
      </c>
      <c r="AK415" s="129" t="str">
        <f>INDEX(Directory[],MATCH(tbl_deal[[#This Row],[Index]],Directory[Index],0),MATCH('DEAL DIRECTORY'!AK$5,Directory[#Headers],0))</f>
        <v>济南市</v>
      </c>
      <c r="AL415" s="129" t="str">
        <f>INDEX(Directory[],MATCH(tbl_deal[[#This Row],[Index]],Directory[Index],0),MATCH('DEAL DIRECTORY'!AL$5,Directory[#Headers],0))</f>
        <v>济南高新区</v>
      </c>
      <c r="AM415" s="129" t="str">
        <f>INDEX(Directory[],MATCH(tbl_deal[[#This Row],[Index]],Directory[Index],0),MATCH('DEAL DIRECTORY'!AM$5,Directory[#Headers],0))</f>
        <v>--</v>
      </c>
      <c r="AN415" s="129" t="str">
        <f>INDEX(Directory[],MATCH(tbl_deal[[#This Row],[Index]],Directory[Index],0),MATCH('DEAL DIRECTORY'!AN$5,Directory[#Headers],0))</f>
        <v>--</v>
      </c>
      <c r="AO415" s="132" t="str">
        <f>IF(ISBLANK(INDEX(Directory[],MATCH(tbl_deal[[#This Row],[Index]],Directory[Index],0),MATCH('DEAL DIRECTORY'!AO$5,Directory[#Headers],0))),"--",INDEX(Directory[],MATCH(tbl_deal[[#This Row],[Index]],Directory[Index],0),MATCH('DEAL DIRECTORY'!AO$5,Directory[#Headers],0)))</f>
        <v>--</v>
      </c>
      <c r="AP415" s="129">
        <f>INDEX(Directory[],MATCH(tbl_deal[[#This Row],[Index]],Directory[Index],0),MATCH('DEAL DIRECTORY'!AP$5,Directory[#Headers],0))</f>
        <v>2.5</v>
      </c>
      <c r="AQ415" s="129">
        <f>INDEX(Directory[],MATCH(tbl_deal[[#This Row],[Index]],Directory[Index],0),MATCH('DEAL DIRECTORY'!AQ$5,Directory[#Headers],0))</f>
        <v>17.207000000000001</v>
      </c>
      <c r="AR415" s="129">
        <f>INDEX(Directory[],MATCH(tbl_deal[[#This Row],[Index]],Directory[Index],0),MATCH('DEAL DIRECTORY'!AR$5,Directory[#Headers],0))</f>
        <v>19.530999999999999</v>
      </c>
      <c r="AS415" s="129" t="str">
        <f>INDEX(Directory[],MATCH(tbl_deal[[#This Row],[Index]],Directory[Index],0),MATCH('DEAL DIRECTORY'!AS$5,Directory[#Headers],0))</f>
        <v>地方国企</v>
      </c>
      <c r="AT415" s="129" t="str">
        <f>INDEX(Directory[],MATCH(tbl_deal[[#This Row],[Index]],Directory[Index],0),MATCH('DEAL DIRECTORY'!AT$5,Directory[#Headers],0))</f>
        <v>地方平台</v>
      </c>
      <c r="AU415" s="129" t="str">
        <f>INDEX(Directory[],MATCH(tbl_deal[[#This Row],[Index]],Directory[Index],0),MATCH('DEAL DIRECTORY'!AU$5,Directory[#Headers],0))</f>
        <v>园区</v>
      </c>
      <c r="AV415" s="129" t="str">
        <f>INDEX(Directory[],MATCH(tbl_deal[[#This Row],[Index]],Directory[Index],0),MATCH('DEAL DIRECTORY'!AV$5,Directory[#Headers],0))</f>
        <v>直发</v>
      </c>
      <c r="AW415" s="129" t="str">
        <f>INDEX(Directory[],MATCH(tbl_deal[[#This Row],[Index]],Directory[Index],0),MATCH('DEAL DIRECTORY'!AW$5,Directory[#Headers],0))</f>
        <v>无评级</v>
      </c>
      <c r="AX415" s="129" t="str">
        <f>INDEX(Directory[],MATCH(tbl_deal[[#This Row],[Index]],Directory[Index],0),MATCH('DEAL DIRECTORY'!AX$5,Directory[#Headers],0))</f>
        <v>2-3亿</v>
      </c>
      <c r="AY415" s="133" t="str">
        <f>INDEX(Directory[],MATCH(tbl_deal[[#This Row],[Index]],Directory[Index],0),MATCH('DEAL DIRECTORY'!AY$5,Directory[#Headers],0))</f>
        <v>18年</v>
      </c>
      <c r="AZ415" s="129" t="str">
        <f>INDEX(Directory[],MATCH(tbl_deal[[#This Row],[Index]],Directory[Index],0),MATCH('DEAL DIRECTORY'!AZ$5,Directory[#Headers],0))</f>
        <v>Q4</v>
      </c>
      <c r="BA415" s="129" t="str">
        <f>INDEX(Directory[],MATCH(tbl_deal[[#This Row],[Index]],Directory[Index],0),MATCH('DEAL DIRECTORY'!BA$5,Directory[#Headers],0))</f>
        <v>12月</v>
      </c>
      <c r="BB415" s="129" t="str">
        <f>INDEX(Directory[],MATCH(tbl_deal[[#This Row],[Index]],Directory[Index],0),MATCH('DEAL DIRECTORY'!BB$5,Directory[#Headers],0))</f>
        <v>SOE Creds</v>
      </c>
      <c r="BC415" s="129" t="str">
        <f>INDEX(Directory[],MATCH(tbl_deal[[#This Row],[Index]],Directory[Index],0),MATCH('DEAL DIRECTORY'!BC$5,Directory[#Headers],0))</f>
        <v>JINAN HI-TECH HOLDING GROUP CO LTD</v>
      </c>
      <c r="BD415" s="129" t="str">
        <f>INDEX(Directory[],MATCH(tbl_deal[[#This Row],[Index]],Directory[Index],0),MATCH('DEAL DIRECTORY'!BD$5,Directory[#Headers],0))</f>
        <v>XS1916286088</v>
      </c>
      <c r="BE415" s="137" t="str">
        <f>INDEX(Directory[],MATCH(tbl_deal[[#This Row],[Index]],Directory[Index],0),MATCH('DEAL DIRECTORY'!BE$5,Directory[#Headers],0))</f>
        <v>18年12月</v>
      </c>
      <c r="BF415" s="137" t="str">
        <f>INDEX(Directory[],MATCH(tbl_deal[[#This Row],[Index]],Directory[Index],0),MATCH('DEAL DIRECTORY'!BF$5,Directory[#Headers],0))</f>
        <v>济南高新控股</v>
      </c>
      <c r="BG415" s="137" t="str">
        <f>INDEX(Directory[],MATCH(tbl_deal[[#This Row],[Index]],Directory[Index],0),MATCH('DEAL DIRECTORY'!BG$5,Directory[#Headers],0))</f>
        <v>--/--/--</v>
      </c>
      <c r="BH415" s="137" t="str">
        <f>INDEX(Directory[],MATCH(tbl_deal[[#This Row],[Index]],Directory[Index],0),MATCH('DEAL DIRECTORY'!BH$5,Directory[#Headers],0))</f>
        <v>高级债</v>
      </c>
      <c r="BI415" s="137" t="str">
        <f>INDEX(Directory[],MATCH(tbl_deal[[#This Row],[Index]],Directory[Index],0),MATCH('DEAL DIRECTORY'!BI$5,Directory[#Headers],0))</f>
        <v>2.5亿美元</v>
      </c>
      <c r="BJ415" s="137" t="str">
        <f>INDEX(Directory[],MATCH(tbl_deal[[#This Row],[Index]],Directory[Index],0),MATCH('DEAL DIRECTORY'!BJ$5,Directory[#Headers],0))</f>
        <v>3年</v>
      </c>
      <c r="BK415" s="137" t="str">
        <f>INDEX(Directory[],MATCH(tbl_deal[[#This Row],[Index]],Directory[Index],0),MATCH('DEAL DIRECTORY'!BK$5,Directory[#Headers],0))</f>
        <v>6.4%</v>
      </c>
      <c r="BL415" s="137" t="str">
        <f>INDEX(Directory[],MATCH(tbl_deal[[#This Row],[Index]],Directory[Index],0),MATCH('DEAL DIRECTORY'!BL$5,Directory[#Headers],0))</f>
        <v>账簿管理人</v>
      </c>
      <c r="BM415" s="129" t="str">
        <f>INDEX(Directory[],MATCH(tbl_deal[[#This Row],[Index]],Directory[Index],0),MATCH('DEAL DIRECTORY'!BM$5,Directory[#Headers],0))</f>
        <v/>
      </c>
      <c r="BN415" s="4"/>
      <c r="BO415" s="4"/>
      <c r="BP415" s="4"/>
    </row>
    <row r="416" spans="3:68" ht="20.25" customHeight="1" x14ac:dyDescent="0.25">
      <c r="C416" s="129">
        <f>Directory[[#This Row],[Index]]</f>
        <v>55</v>
      </c>
      <c r="D416" s="130">
        <f>INDEX(Directory[],MATCH(tbl_deal[[#This Row],[Index]],Directory[Index],0),MATCH('DEAL DIRECTORY'!D$5,Directory[#Headers],0))</f>
        <v>43433</v>
      </c>
      <c r="E416" s="129" t="str">
        <f>INDEX(Directory[],MATCH(tbl_deal[[#This Row],[Index]],Directory[Index],0),MATCH('DEAL DIRECTORY'!E$5,Directory[#Headers],0))</f>
        <v/>
      </c>
      <c r="F416" s="129" t="str">
        <f>INDEX(Directory[],MATCH(tbl_deal[[#This Row],[Index]],Directory[Index],0),MATCH('DEAL DIRECTORY'!F$5,Directory[#Headers],0))</f>
        <v/>
      </c>
      <c r="G416" s="129" t="str">
        <f>INDEX(Directory[],MATCH(tbl_deal[[#This Row],[Index]],Directory[Index],0),MATCH('DEAL DIRECTORY'!G$5,Directory[#Headers],0))</f>
        <v>Golden Globe IV</v>
      </c>
      <c r="H416" s="135" t="str">
        <f>IF(tbl_deal[[#This Row],[FolderPath]]="","",HYPERLINK(tbl_deal[[#This Row],[FolderPath]],"📂"))</f>
        <v/>
      </c>
      <c r="I416" s="129" t="str">
        <f>INDEX(Directory[],MATCH(tbl_deal[[#This Row],[Index]],Directory[Index],0),MATCH('DEAL DIRECTORY'!I$5,Directory[#Headers],0))</f>
        <v>PA</v>
      </c>
      <c r="J416" s="129" t="str">
        <f>INDEX(Directory[],MATCH(tbl_deal[[#This Row],[Index]],Directory[Index],0),MATCH('DEAL DIRECTORY'!J$5,Directory[#Headers],0))</f>
        <v>n/a</v>
      </c>
      <c r="K416" s="129" t="str">
        <f>INDEX(Directory[],MATCH(tbl_deal[[#This Row],[Index]],Directory[Index],0),MATCH('DEAL DIRECTORY'!K$5,Directory[#Headers],0))</f>
        <v>n/a</v>
      </c>
      <c r="L416" s="129">
        <f>INDEX(Directory[],MATCH(tbl_deal[[#This Row],[Index]],Directory[Index],0),MATCH('DEAL DIRECTORY'!L$5,Directory[#Headers],0))</f>
        <v>1</v>
      </c>
      <c r="M416" s="129" t="str">
        <f>INDEX(Directory[],MATCH(tbl_deal[[#This Row],[Index]],Directory[Index],0),MATCH('DEAL DIRECTORY'!M$5,Directory[#Headers],0))</f>
        <v>杭州金投</v>
      </c>
      <c r="N416" s="129" t="str">
        <f>INDEX(Directory[],MATCH(tbl_deal[[#This Row],[Index]],Directory[Index],0),MATCH('DEAL DIRECTORY'!N$5,Directory[#Headers],0))</f>
        <v>--/--/--</v>
      </c>
      <c r="O416" s="129" t="str">
        <f>INDEX(Directory[],MATCH(tbl_deal[[#This Row],[Index]],Directory[Index],0),MATCH('DEAL DIRECTORY'!O$5,Directory[#Headers],0))</f>
        <v>USD</v>
      </c>
      <c r="P416" s="129">
        <f>INDEX(Directory[],MATCH(tbl_deal[[#This Row],[Index]],Directory[Index],0),MATCH('DEAL DIRECTORY'!P$5,Directory[#Headers],0))</f>
        <v>1.6259999999999999</v>
      </c>
      <c r="Q416" s="129" t="str">
        <f>INDEX(Directory[],MATCH(tbl_deal[[#This Row],[Index]],Directory[Index],0),MATCH('DEAL DIRECTORY'!Q$5,Directory[#Headers],0))</f>
        <v>1</v>
      </c>
      <c r="R416" s="129" t="str">
        <f>INDEX(Directory[],MATCH(tbl_deal[[#This Row],[Index]],Directory[Index],0),MATCH('DEAL DIRECTORY'!R$5,Directory[#Headers],0))</f>
        <v>5.5%</v>
      </c>
      <c r="S416" s="129" t="str">
        <f>INDEX(Directory[],MATCH(tbl_deal[[#This Row],[Index]],Directory[Index],0),MATCH('DEAL DIRECTORY'!S$5,Directory[#Headers],0))</f>
        <v>--</v>
      </c>
      <c r="T416" s="129" t="str">
        <f>INDEX(Directory[],MATCH(tbl_deal[[#This Row],[Index]],Directory[Index],0),MATCH('DEAL DIRECTORY'!T$5,Directory[#Headers],0))</f>
        <v>n/a</v>
      </c>
      <c r="U416" s="129" t="str">
        <f>INDEX(Directory[],MATCH(tbl_deal[[#This Row],[Index]],Directory[Index],0),MATCH('DEAL DIRECTORY'!U$5,Directory[#Headers],0))</f>
        <v>--</v>
      </c>
      <c r="V416" s="131">
        <f>INDEX(Directory[],MATCH(tbl_deal[[#This Row],[Index]],Directory[Index],0),MATCH('DEAL DIRECTORY'!V$5,Directory[#Headers],0))</f>
        <v>0</v>
      </c>
      <c r="W416" s="129" t="str">
        <f>INDEX(Directory[],MATCH(tbl_deal[[#This Row],[Index]],Directory[Index],0),MATCH('DEAL DIRECTORY'!W$5,Directory[#Headers],0))</f>
        <v>担保</v>
      </c>
      <c r="X416" s="129" t="str">
        <f>INDEX(Directory[],MATCH(tbl_deal[[#This Row],[Index]],Directory[Index],0),MATCH('DEAL DIRECTORY'!X$5,Directory[#Headers],0))</f>
        <v>--</v>
      </c>
      <c r="Y416" s="129" t="str">
        <f>INDEX(Directory[],MATCH(tbl_deal[[#This Row],[Index]],Directory[Index],0),MATCH('DEAL DIRECTORY'!Y$5,Directory[#Headers],0))</f>
        <v>未上市</v>
      </c>
      <c r="Z416" s="129" t="str">
        <f>INDEX(Directory[],MATCH(tbl_deal[[#This Row],[Index]],Directory[Index],0),MATCH('DEAL DIRECTORY'!Z$5,Directory[#Headers],0))</f>
        <v/>
      </c>
      <c r="AA416" s="129" t="str">
        <f>INDEX(Directory[],MATCH(tbl_deal[[#This Row],[Index]],Directory[Index],0),MATCH('DEAL DIRECTORY'!AA$5,Directory[#Headers],0))</f>
        <v/>
      </c>
      <c r="AB416" s="129" t="str">
        <f>INDEX(Directory[],MATCH(tbl_deal[[#This Row],[Index]],Directory[Index],0),MATCH('DEAL DIRECTORY'!AB$5,Directory[#Headers],0))</f>
        <v>BISL,港分</v>
      </c>
      <c r="AC416" s="129" t="str">
        <f>INDEX(Directory[],MATCH(tbl_deal[[#This Row],[Index]],Directory[Index],0),MATCH('DEAL DIRECTORY'!AC$5,Directory[#Headers],0))</f>
        <v>--</v>
      </c>
      <c r="AD416" s="129" t="str">
        <f>INDEX(Directory[],MATCH(tbl_deal[[#This Row],[Index]],Directory[Index],0),MATCH('DEAL DIRECTORY'!AD$5,Directory[#Headers],0))</f>
        <v>--</v>
      </c>
      <c r="AE416" s="129" t="str">
        <f>INDEX(Directory[],MATCH(tbl_deal[[#This Row],[Index]],Directory[Index],0),MATCH('DEAL DIRECTORY'!AE$5,Directory[#Headers],0))</f>
        <v>--</v>
      </c>
      <c r="AF416" s="129" t="str">
        <f>INDEX(Directory[],MATCH(tbl_deal[[#This Row],[Index]],Directory[Index],0),MATCH('DEAL DIRECTORY'!AF$5,Directory[#Headers],0))</f>
        <v>N</v>
      </c>
      <c r="AG416" s="129" t="str">
        <f>INDEX(Directory[],MATCH(tbl_deal[[#This Row],[Index]],Directory[Index],0),MATCH('DEAL DIRECTORY'!AG$5,Directory[#Headers],0))</f>
        <v>杭州市金融投资集团有限公司</v>
      </c>
      <c r="AH416" s="129" t="str">
        <f>INDEX(Directory[],MATCH(tbl_deal[[#This Row],[Index]],Directory[Index],0),MATCH('DEAL DIRECTORY'!AH$5,Directory[#Headers],0))</f>
        <v>n/a</v>
      </c>
      <c r="AI416" s="129" t="str">
        <f>INDEX(Directory[],MATCH(tbl_deal[[#This Row],[Index]],Directory[Index],0),MATCH('DEAL DIRECTORY'!AI$5,Directory[#Headers],0))</f>
        <v>n/a</v>
      </c>
      <c r="AJ416" s="129" t="str">
        <f>INDEX(Directory[],MATCH(tbl_deal[[#This Row],[Index]],Directory[Index],0),MATCH('DEAL DIRECTORY'!AJ$5,Directory[#Headers],0))</f>
        <v>浙江</v>
      </c>
      <c r="AK416" s="129" t="str">
        <f>INDEX(Directory[],MATCH(tbl_deal[[#This Row],[Index]],Directory[Index],0),MATCH('DEAL DIRECTORY'!AK$5,Directory[#Headers],0))</f>
        <v>杭州市</v>
      </c>
      <c r="AL416" s="129" t="str">
        <f>INDEX(Directory[],MATCH(tbl_deal[[#This Row],[Index]],Directory[Index],0),MATCH('DEAL DIRECTORY'!AL$5,Directory[#Headers],0))</f>
        <v>--</v>
      </c>
      <c r="AM416" s="129" t="str">
        <f>INDEX(Directory[],MATCH(tbl_deal[[#This Row],[Index]],Directory[Index],0),MATCH('DEAL DIRECTORY'!AM$5,Directory[#Headers],0))</f>
        <v>--</v>
      </c>
      <c r="AN416" s="129" t="str">
        <f>INDEX(Directory[],MATCH(tbl_deal[[#This Row],[Index]],Directory[Index],0),MATCH('DEAL DIRECTORY'!AN$5,Directory[#Headers],0))</f>
        <v>--</v>
      </c>
      <c r="AO416" s="132" t="str">
        <f>IF(ISBLANK(INDEX(Directory[],MATCH(tbl_deal[[#This Row],[Index]],Directory[Index],0),MATCH('DEAL DIRECTORY'!AO$5,Directory[#Headers],0))),"--",INDEX(Directory[],MATCH(tbl_deal[[#This Row],[Index]],Directory[Index],0),MATCH('DEAL DIRECTORY'!AO$5,Directory[#Headers],0)))</f>
        <v>--</v>
      </c>
      <c r="AP416" s="129">
        <f>INDEX(Directory[],MATCH(tbl_deal[[#This Row],[Index]],Directory[Index],0),MATCH('DEAL DIRECTORY'!AP$5,Directory[#Headers],0))</f>
        <v>1.63</v>
      </c>
      <c r="AQ416" s="129">
        <f>INDEX(Directory[],MATCH(tbl_deal[[#This Row],[Index]],Directory[Index],0),MATCH('DEAL DIRECTORY'!AQ$5,Directory[#Headers],0))</f>
        <v>11.289</v>
      </c>
      <c r="AR416" s="129">
        <f>INDEX(Directory[],MATCH(tbl_deal[[#This Row],[Index]],Directory[Index],0),MATCH('DEAL DIRECTORY'!AR$5,Directory[#Headers],0))</f>
        <v>12.702999999999999</v>
      </c>
      <c r="AS416" s="129" t="str">
        <f>INDEX(Directory[],MATCH(tbl_deal[[#This Row],[Index]],Directory[Index],0),MATCH('DEAL DIRECTORY'!AS$5,Directory[#Headers],0))</f>
        <v>地方国企</v>
      </c>
      <c r="AT416" s="129" t="str">
        <f>INDEX(Directory[],MATCH(tbl_deal[[#This Row],[Index]],Directory[Index],0),MATCH('DEAL DIRECTORY'!AT$5,Directory[#Headers],0))</f>
        <v>地方平台</v>
      </c>
      <c r="AU416" s="129" t="str">
        <f>INDEX(Directory[],MATCH(tbl_deal[[#This Row],[Index]],Directory[Index],0),MATCH('DEAL DIRECTORY'!AU$5,Directory[#Headers],0))</f>
        <v>--</v>
      </c>
      <c r="AV416" s="129" t="str">
        <f>INDEX(Directory[],MATCH(tbl_deal[[#This Row],[Index]],Directory[Index],0),MATCH('DEAL DIRECTORY'!AV$5,Directory[#Headers],0))</f>
        <v>担保</v>
      </c>
      <c r="AW416" s="129" t="str">
        <f>INDEX(Directory[],MATCH(tbl_deal[[#This Row],[Index]],Directory[Index],0),MATCH('DEAL DIRECTORY'!AW$5,Directory[#Headers],0))</f>
        <v>无评级</v>
      </c>
      <c r="AX416" s="129" t="str">
        <f>INDEX(Directory[],MATCH(tbl_deal[[#This Row],[Index]],Directory[Index],0),MATCH('DEAL DIRECTORY'!AX$5,Directory[#Headers],0))</f>
        <v>≤2亿</v>
      </c>
      <c r="AY416" s="133" t="str">
        <f>INDEX(Directory[],MATCH(tbl_deal[[#This Row],[Index]],Directory[Index],0),MATCH('DEAL DIRECTORY'!AY$5,Directory[#Headers],0))</f>
        <v>18年</v>
      </c>
      <c r="AZ416" s="129" t="str">
        <f>INDEX(Directory[],MATCH(tbl_deal[[#This Row],[Index]],Directory[Index],0),MATCH('DEAL DIRECTORY'!AZ$5,Directory[#Headers],0))</f>
        <v>Q4</v>
      </c>
      <c r="BA416" s="129" t="str">
        <f>INDEX(Directory[],MATCH(tbl_deal[[#This Row],[Index]],Directory[Index],0),MATCH('DEAL DIRECTORY'!BA$5,Directory[#Headers],0))</f>
        <v>11月</v>
      </c>
      <c r="BB416" s="129" t="str">
        <f>INDEX(Directory[],MATCH(tbl_deal[[#This Row],[Index]],Directory[Index],0),MATCH('DEAL DIRECTORY'!BB$5,Directory[#Headers],0))</f>
        <v>SOE Creds</v>
      </c>
      <c r="BC416" s="129" t="str">
        <f>INDEX(Directory[],MATCH(tbl_deal[[#This Row],[Index]],Directory[Index],0),MATCH('DEAL DIRECTORY'!BC$5,Directory[#Headers],0))</f>
        <v>HFI INTERNATIONAL HONG KONG LTD</v>
      </c>
      <c r="BD416" s="129" t="str">
        <f>INDEX(Directory[],MATCH(tbl_deal[[#This Row],[Index]],Directory[Index],0),MATCH('DEAL DIRECTORY'!BD$5,Directory[#Headers],0))</f>
        <v>XS1914910176</v>
      </c>
      <c r="BE416" s="137" t="str">
        <f>INDEX(Directory[],MATCH(tbl_deal[[#This Row],[Index]],Directory[Index],0),MATCH('DEAL DIRECTORY'!BE$5,Directory[#Headers],0))</f>
        <v>18年11月</v>
      </c>
      <c r="BF416" s="137" t="str">
        <f>INDEX(Directory[],MATCH(tbl_deal[[#This Row],[Index]],Directory[Index],0),MATCH('DEAL DIRECTORY'!BF$5,Directory[#Headers],0))</f>
        <v>杭州金投</v>
      </c>
      <c r="BG416" s="137" t="str">
        <f>INDEX(Directory[],MATCH(tbl_deal[[#This Row],[Index]],Directory[Index],0),MATCH('DEAL DIRECTORY'!BG$5,Directory[#Headers],0))</f>
        <v>--/--/--</v>
      </c>
      <c r="BH416" s="137" t="str">
        <f>INDEX(Directory[],MATCH(tbl_deal[[#This Row],[Index]],Directory[Index],0),MATCH('DEAL DIRECTORY'!BH$5,Directory[#Headers],0))</f>
        <v>高级债</v>
      </c>
      <c r="BI416" s="137" t="str">
        <f>INDEX(Directory[],MATCH(tbl_deal[[#This Row],[Index]],Directory[Index],0),MATCH('DEAL DIRECTORY'!BI$5,Directory[#Headers],0))</f>
        <v>1.626亿美元</v>
      </c>
      <c r="BJ416" s="137" t="str">
        <f>INDEX(Directory[],MATCH(tbl_deal[[#This Row],[Index]],Directory[Index],0),MATCH('DEAL DIRECTORY'!BJ$5,Directory[#Headers],0))</f>
        <v>363天</v>
      </c>
      <c r="BK416" s="137" t="str">
        <f>INDEX(Directory[],MATCH(tbl_deal[[#This Row],[Index]],Directory[Index],0),MATCH('DEAL DIRECTORY'!BK$5,Directory[#Headers],0))</f>
        <v>5.5%</v>
      </c>
      <c r="BL416" s="137" t="str">
        <f>INDEX(Directory[],MATCH(tbl_deal[[#This Row],[Index]],Directory[Index],0),MATCH('DEAL DIRECTORY'!BL$5,Directory[#Headers],0))</f>
        <v>配售代理</v>
      </c>
      <c r="BM416" s="129" t="str">
        <f>INDEX(Directory[],MATCH(tbl_deal[[#This Row],[Index]],Directory[Index],0),MATCH('DEAL DIRECTORY'!BM$5,Directory[#Headers],0))</f>
        <v/>
      </c>
      <c r="BN416" s="4"/>
      <c r="BO416" s="4"/>
      <c r="BP416" s="4"/>
    </row>
    <row r="417" spans="3:68" ht="20.25" customHeight="1" x14ac:dyDescent="0.25">
      <c r="C417" s="129">
        <f>Directory[[#This Row],[Index]]</f>
        <v>54</v>
      </c>
      <c r="D417" s="130">
        <f>INDEX(Directory[],MATCH(tbl_deal[[#This Row],[Index]],Directory[Index],0),MATCH('DEAL DIRECTORY'!D$5,Directory[#Headers],0))</f>
        <v>43432</v>
      </c>
      <c r="E417" s="129" t="str">
        <f>INDEX(Directory[],MATCH(tbl_deal[[#This Row],[Index]],Directory[Index],0),MATCH('DEAL DIRECTORY'!E$5,Directory[#Headers],0))</f>
        <v>绿色</v>
      </c>
      <c r="F417" s="129" t="str">
        <f>INDEX(Directory[],MATCH(tbl_deal[[#This Row],[Index]],Directory[Index],0),MATCH('DEAL DIRECTORY'!F$5,Directory[#Headers],0))</f>
        <v/>
      </c>
      <c r="G417" s="129" t="str">
        <f>INDEX(Directory[],MATCH(tbl_deal[[#This Row],[Index]],Directory[Index],0),MATCH('DEAL DIRECTORY'!G$5,Directory[#Headers],0))</f>
        <v>Evergreen</v>
      </c>
      <c r="H417" s="135" t="str">
        <f>IF(tbl_deal[[#This Row],[FolderPath]]="","",HYPERLINK(tbl_deal[[#This Row],[FolderPath]],"📂"))</f>
        <v/>
      </c>
      <c r="I417" s="129" t="str">
        <f>INDEX(Directory[],MATCH(tbl_deal[[#This Row],[Index]],Directory[Index],0),MATCH('DEAL DIRECTORY'!I$5,Directory[#Headers],0))</f>
        <v>JBR</v>
      </c>
      <c r="J417" s="129" t="str">
        <f>INDEX(Directory[],MATCH(tbl_deal[[#This Row],[Index]],Directory[Index],0),MATCH('DEAL DIRECTORY'!J$5,Directory[#Headers],0))</f>
        <v>n/a</v>
      </c>
      <c r="K417" s="129" t="str">
        <f>INDEX(Directory[],MATCH(tbl_deal[[#This Row],[Index]],Directory[Index],0),MATCH('DEAL DIRECTORY'!K$5,Directory[#Headers],0))</f>
        <v>n/a</v>
      </c>
      <c r="L417" s="129">
        <f>INDEX(Directory[],MATCH(tbl_deal[[#This Row],[Index]],Directory[Index],0),MATCH('DEAL DIRECTORY'!L$5,Directory[#Headers],0))</f>
        <v>1</v>
      </c>
      <c r="M417" s="129" t="str">
        <f>INDEX(Directory[],MATCH(tbl_deal[[#This Row],[Index]],Directory[Index],0),MATCH('DEAL DIRECTORY'!M$5,Directory[#Headers],0))</f>
        <v>武汉地铁</v>
      </c>
      <c r="N417" s="129" t="str">
        <f>INDEX(Directory[],MATCH(tbl_deal[[#This Row],[Index]],Directory[Index],0),MATCH('DEAL DIRECTORY'!N$5,Directory[#Headers],0))</f>
        <v>A3/--/A-</v>
      </c>
      <c r="O417" s="129" t="str">
        <f>INDEX(Directory[],MATCH(tbl_deal[[#This Row],[Index]],Directory[Index],0),MATCH('DEAL DIRECTORY'!O$5,Directory[#Headers],0))</f>
        <v>USD</v>
      </c>
      <c r="P417" s="129">
        <f>INDEX(Directory[],MATCH(tbl_deal[[#This Row],[Index]],Directory[Index],0),MATCH('DEAL DIRECTORY'!P$5,Directory[#Headers],0))</f>
        <v>4</v>
      </c>
      <c r="Q417" s="129" t="str">
        <f>INDEX(Directory[],MATCH(tbl_deal[[#This Row],[Index]],Directory[Index],0),MATCH('DEAL DIRECTORY'!Q$5,Directory[#Headers],0))</f>
        <v>PNC3</v>
      </c>
      <c r="R417" s="129" t="str">
        <f>INDEX(Directory[],MATCH(tbl_deal[[#This Row],[Index]],Directory[Index],0),MATCH('DEAL DIRECTORY'!R$5,Directory[#Headers],0))</f>
        <v>5.98%</v>
      </c>
      <c r="S417" s="129" t="str">
        <f>INDEX(Directory[],MATCH(tbl_deal[[#This Row],[Index]],Directory[Index],0),MATCH('DEAL DIRECTORY'!S$5,Directory[#Headers],0))</f>
        <v>--</v>
      </c>
      <c r="T417" s="129" t="str">
        <f>INDEX(Directory[],MATCH(tbl_deal[[#This Row],[Index]],Directory[Index],0),MATCH('DEAL DIRECTORY'!T$5,Directory[#Headers],0))</f>
        <v>n/a</v>
      </c>
      <c r="U417" s="129" t="str">
        <f>INDEX(Directory[],MATCH(tbl_deal[[#This Row],[Index]],Directory[Index],0),MATCH('DEAL DIRECTORY'!U$5,Directory[#Headers],0))</f>
        <v>--</v>
      </c>
      <c r="V417" s="129">
        <f>INDEX(Directory[],MATCH(tbl_deal[[#This Row],[Index]],Directory[Index],0),MATCH('DEAL DIRECTORY'!V$5,Directory[#Headers],0))</f>
        <v>0</v>
      </c>
      <c r="W417" s="129" t="str">
        <f>INDEX(Directory[],MATCH(tbl_deal[[#This Row],[Index]],Directory[Index],0),MATCH('DEAL DIRECTORY'!W$5,Directory[#Headers],0))</f>
        <v>直发</v>
      </c>
      <c r="X417" s="129" t="str">
        <f>INDEX(Directory[],MATCH(tbl_deal[[#This Row],[Index]],Directory[Index],0),MATCH('DEAL DIRECTORY'!X$5,Directory[#Headers],0))</f>
        <v>绿色高级永续债券</v>
      </c>
      <c r="Y417" s="129" t="str">
        <f>INDEX(Directory[],MATCH(tbl_deal[[#This Row],[Index]],Directory[Index],0),MATCH('DEAL DIRECTORY'!Y$5,Directory[#Headers],0))</f>
        <v>港交所</v>
      </c>
      <c r="Z417" s="129" t="str">
        <f>INDEX(Directory[],MATCH(tbl_deal[[#This Row],[Index]],Directory[Index],0),MATCH('DEAL DIRECTORY'!Z$5,Directory[#Headers],0))</f>
        <v>高级永续</v>
      </c>
      <c r="AA417" s="129" t="str">
        <f>INDEX(Directory[],MATCH(tbl_deal[[#This Row],[Index]],Directory[Index],0),MATCH('DEAL DIRECTORY'!AA$5,Directory[#Headers],0))</f>
        <v/>
      </c>
      <c r="AB417" s="129" t="str">
        <f>INDEX(Directory[],MATCH(tbl_deal[[#This Row],[Index]],Directory[Index],0),MATCH('DEAL DIRECTORY'!AB$5,Directory[#Headers],0))</f>
        <v>BISL,港分</v>
      </c>
      <c r="AC417" s="129" t="str">
        <f>INDEX(Directory[],MATCH(tbl_deal[[#This Row],[Index]],Directory[Index],0),MATCH('DEAL DIRECTORY'!AC$5,Directory[#Headers],0))</f>
        <v>--</v>
      </c>
      <c r="AD417" s="129" t="str">
        <f>INDEX(Directory[],MATCH(tbl_deal[[#This Row],[Index]],Directory[Index],0),MATCH('DEAL DIRECTORY'!AD$5,Directory[#Headers],0))</f>
        <v>--</v>
      </c>
      <c r="AE417" s="129" t="str">
        <f>INDEX(Directory[],MATCH(tbl_deal[[#This Row],[Index]],Directory[Index],0),MATCH('DEAL DIRECTORY'!AE$5,Directory[#Headers],0))</f>
        <v>--</v>
      </c>
      <c r="AF417" s="129" t="str">
        <f>INDEX(Directory[],MATCH(tbl_deal[[#This Row],[Index]],Directory[Index],0),MATCH('DEAL DIRECTORY'!AF$5,Directory[#Headers],0))</f>
        <v>N</v>
      </c>
      <c r="AG417" s="129" t="str">
        <f>INDEX(Directory[],MATCH(tbl_deal[[#This Row],[Index]],Directory[Index],0),MATCH('DEAL DIRECTORY'!AG$5,Directory[#Headers],0))</f>
        <v>武汉地铁集团有限公司</v>
      </c>
      <c r="AH417" s="129" t="str">
        <f>INDEX(Directory[],MATCH(tbl_deal[[#This Row],[Index]],Directory[Index],0),MATCH('DEAL DIRECTORY'!AH$5,Directory[#Headers],0))</f>
        <v>n/a</v>
      </c>
      <c r="AI417" s="129" t="str">
        <f>INDEX(Directory[],MATCH(tbl_deal[[#This Row],[Index]],Directory[Index],0),MATCH('DEAL DIRECTORY'!AI$5,Directory[#Headers],0))</f>
        <v>n/a</v>
      </c>
      <c r="AJ417" s="129" t="str">
        <f>INDEX(Directory[],MATCH(tbl_deal[[#This Row],[Index]],Directory[Index],0),MATCH('DEAL DIRECTORY'!AJ$5,Directory[#Headers],0))</f>
        <v>湖北</v>
      </c>
      <c r="AK417" s="129" t="str">
        <f>INDEX(Directory[],MATCH(tbl_deal[[#This Row],[Index]],Directory[Index],0),MATCH('DEAL DIRECTORY'!AK$5,Directory[#Headers],0))</f>
        <v>武汉市</v>
      </c>
      <c r="AL417" s="129" t="str">
        <f>INDEX(Directory[],MATCH(tbl_deal[[#This Row],[Index]],Directory[Index],0),MATCH('DEAL DIRECTORY'!AL$5,Directory[#Headers],0))</f>
        <v>--</v>
      </c>
      <c r="AM417" s="129" t="str">
        <f>INDEX(Directory[],MATCH(tbl_deal[[#This Row],[Index]],Directory[Index],0),MATCH('DEAL DIRECTORY'!AM$5,Directory[#Headers],0))</f>
        <v>--</v>
      </c>
      <c r="AN417" s="129" t="str">
        <f>INDEX(Directory[],MATCH(tbl_deal[[#This Row],[Index]],Directory[Index],0),MATCH('DEAL DIRECTORY'!AN$5,Directory[#Headers],0))</f>
        <v>--</v>
      </c>
      <c r="AO417" s="129" t="str">
        <f>IF(ISBLANK(INDEX(Directory[],MATCH(tbl_deal[[#This Row],[Index]],Directory[Index],0),MATCH('DEAL DIRECTORY'!AO$5,Directory[#Headers],0))),"--",INDEX(Directory[],MATCH(tbl_deal[[#This Row],[Index]],Directory[Index],0),MATCH('DEAL DIRECTORY'!AO$5,Directory[#Headers],0)))</f>
        <v>--</v>
      </c>
      <c r="AP417" s="133">
        <f>INDEX(Directory[],MATCH(tbl_deal[[#This Row],[Index]],Directory[Index],0),MATCH('DEAL DIRECTORY'!AP$5,Directory[#Headers],0))</f>
        <v>4</v>
      </c>
      <c r="AQ417" s="129">
        <f>INDEX(Directory[],MATCH(tbl_deal[[#This Row],[Index]],Directory[Index],0),MATCH('DEAL DIRECTORY'!AQ$5,Directory[#Headers],0))</f>
        <v>27.815999999999999</v>
      </c>
      <c r="AR417" s="129">
        <f>INDEX(Directory[],MATCH(tbl_deal[[#This Row],[Index]],Directory[Index],0),MATCH('DEAL DIRECTORY'!AR$5,Directory[#Headers],0))</f>
        <v>31.25</v>
      </c>
      <c r="AS417" s="129" t="str">
        <f>INDEX(Directory[],MATCH(tbl_deal[[#This Row],[Index]],Directory[Index],0),MATCH('DEAL DIRECTORY'!AS$5,Directory[#Headers],0))</f>
        <v>地方国企</v>
      </c>
      <c r="AT417" s="129" t="str">
        <f>INDEX(Directory[],MATCH(tbl_deal[[#This Row],[Index]],Directory[Index],0),MATCH('DEAL DIRECTORY'!AT$5,Directory[#Headers],0))</f>
        <v>地方平台</v>
      </c>
      <c r="AU417" s="129" t="str">
        <f>INDEX(Directory[],MATCH(tbl_deal[[#This Row],[Index]],Directory[Index],0),MATCH('DEAL DIRECTORY'!AU$5,Directory[#Headers],0))</f>
        <v>交通</v>
      </c>
      <c r="AV417" s="129" t="str">
        <f>INDEX(Directory[],MATCH(tbl_deal[[#This Row],[Index]],Directory[Index],0),MATCH('DEAL DIRECTORY'!AV$5,Directory[#Headers],0))</f>
        <v>直发</v>
      </c>
      <c r="AW417" s="129" t="str">
        <f>INDEX(Directory[],MATCH(tbl_deal[[#This Row],[Index]],Directory[Index],0),MATCH('DEAL DIRECTORY'!AW$5,Directory[#Headers],0))</f>
        <v>投资级</v>
      </c>
      <c r="AX417" s="129" t="str">
        <f>INDEX(Directory[],MATCH(tbl_deal[[#This Row],[Index]],Directory[Index],0),MATCH('DEAL DIRECTORY'!AX$5,Directory[#Headers],0))</f>
        <v>3-5亿</v>
      </c>
      <c r="AY417" s="129" t="str">
        <f>INDEX(Directory[],MATCH(tbl_deal[[#This Row],[Index]],Directory[Index],0),MATCH('DEAL DIRECTORY'!AY$5,Directory[#Headers],0))</f>
        <v>18年</v>
      </c>
      <c r="AZ417" s="129" t="str">
        <f>INDEX(Directory[],MATCH(tbl_deal[[#This Row],[Index]],Directory[Index],0),MATCH('DEAL DIRECTORY'!AZ$5,Directory[#Headers],0))</f>
        <v>Q4</v>
      </c>
      <c r="BA417" s="129" t="str">
        <f>INDEX(Directory[],MATCH(tbl_deal[[#This Row],[Index]],Directory[Index],0),MATCH('DEAL DIRECTORY'!BA$5,Directory[#Headers],0))</f>
        <v>11月</v>
      </c>
      <c r="BB417" s="129" t="str">
        <f>INDEX(Directory[],MATCH(tbl_deal[[#This Row],[Index]],Directory[Index],0),MATCH('DEAL DIRECTORY'!BB$5,Directory[#Headers],0))</f>
        <v>SOE Creds</v>
      </c>
      <c r="BC417" s="129" t="str">
        <f>INDEX(Directory[],MATCH(tbl_deal[[#This Row],[Index]],Directory[Index],0),MATCH('DEAL DIRECTORY'!BC$5,Directory[#Headers],0))</f>
        <v>WUHAN METRO GROUP CO LTD</v>
      </c>
      <c r="BD417" s="129" t="str">
        <f>INDEX(Directory[],MATCH(tbl_deal[[#This Row],[Index]],Directory[Index],0),MATCH('DEAL DIRECTORY'!BD$5,Directory[#Headers],0))</f>
        <v>XS1908374322</v>
      </c>
      <c r="BE417" s="137" t="str">
        <f>INDEX(Directory[],MATCH(tbl_deal[[#This Row],[Index]],Directory[Index],0),MATCH('DEAL DIRECTORY'!BE$5,Directory[#Headers],0))</f>
        <v>18年11月</v>
      </c>
      <c r="BF417" s="137" t="str">
        <f>INDEX(Directory[],MATCH(tbl_deal[[#This Row],[Index]],Directory[Index],0),MATCH('DEAL DIRECTORY'!BF$5,Directory[#Headers],0))</f>
        <v>武汉地铁</v>
      </c>
      <c r="BG417" s="137" t="str">
        <f>INDEX(Directory[],MATCH(tbl_deal[[#This Row],[Index]],Directory[Index],0),MATCH('DEAL DIRECTORY'!BG$5,Directory[#Headers],0))</f>
        <v>A3/--/A-</v>
      </c>
      <c r="BH417" s="137" t="str">
        <f>INDEX(Directory[],MATCH(tbl_deal[[#This Row],[Index]],Directory[Index],0),MATCH('DEAL DIRECTORY'!BH$5,Directory[#Headers],0))</f>
        <v>绿色高级永续债券</v>
      </c>
      <c r="BI417" s="137" t="str">
        <f>INDEX(Directory[],MATCH(tbl_deal[[#This Row],[Index]],Directory[Index],0),MATCH('DEAL DIRECTORY'!BI$5,Directory[#Headers],0))</f>
        <v>4亿美元</v>
      </c>
      <c r="BJ417" s="137" t="str">
        <f>INDEX(Directory[],MATCH(tbl_deal[[#This Row],[Index]],Directory[Index],0),MATCH('DEAL DIRECTORY'!BJ$5,Directory[#Headers],0))</f>
        <v>永续(前3年不可赎回)</v>
      </c>
      <c r="BK417" s="137" t="str">
        <f>INDEX(Directory[],MATCH(tbl_deal[[#This Row],[Index]],Directory[Index],0),MATCH('DEAL DIRECTORY'!BK$5,Directory[#Headers],0))</f>
        <v>5.98%</v>
      </c>
      <c r="BL417" s="137" t="str">
        <f>INDEX(Directory[],MATCH(tbl_deal[[#This Row],[Index]],Directory[Index],0),MATCH('DEAL DIRECTORY'!BL$5,Directory[#Headers],0))</f>
        <v>账簿管理人</v>
      </c>
      <c r="BM417" s="129" t="str">
        <f>INDEX(Directory[],MATCH(tbl_deal[[#This Row],[Index]],Directory[Index],0),MATCH('DEAL DIRECTORY'!BM$5,Directory[#Headers],0))</f>
        <v/>
      </c>
      <c r="BN417" s="4"/>
      <c r="BO417" s="4"/>
      <c r="BP417" s="4"/>
    </row>
    <row r="418" spans="3:68" ht="20.25" customHeight="1" x14ac:dyDescent="0.25">
      <c r="C418" s="129">
        <f>Directory[[#This Row],[Index]]</f>
        <v>53</v>
      </c>
      <c r="D418" s="130">
        <f>INDEX(Directory[],MATCH(tbl_deal[[#This Row],[Index]],Directory[Index],0),MATCH('DEAL DIRECTORY'!D$5,Directory[#Headers],0))</f>
        <v>43431</v>
      </c>
      <c r="E418" s="129" t="str">
        <f>INDEX(Directory[],MATCH(tbl_deal[[#This Row],[Index]],Directory[Index],0),MATCH('DEAL DIRECTORY'!E$5,Directory[#Headers],0))</f>
        <v/>
      </c>
      <c r="F418" s="129" t="str">
        <f>INDEX(Directory[],MATCH(tbl_deal[[#This Row],[Index]],Directory[Index],0),MATCH('DEAL DIRECTORY'!F$5,Directory[#Headers],0))</f>
        <v/>
      </c>
      <c r="G418" s="129" t="str">
        <f>INDEX(Directory[],MATCH(tbl_deal[[#This Row],[Index]],Directory[Index],0),MATCH('DEAL DIRECTORY'!G$5,Directory[#Headers],0))</f>
        <v>Share V</v>
      </c>
      <c r="H418" s="135" t="str">
        <f>IF(tbl_deal[[#This Row],[FolderPath]]="","",HYPERLINK(tbl_deal[[#This Row],[FolderPath]],"📂"))</f>
        <v/>
      </c>
      <c r="I418" s="129" t="str">
        <f>INDEX(Directory[],MATCH(tbl_deal[[#This Row],[Index]],Directory[Index],0),MATCH('DEAL DIRECTORY'!I$5,Directory[#Headers],0))</f>
        <v>JBR</v>
      </c>
      <c r="J418" s="129" t="str">
        <f>INDEX(Directory[],MATCH(tbl_deal[[#This Row],[Index]],Directory[Index],0),MATCH('DEAL DIRECTORY'!J$5,Directory[#Headers],0))</f>
        <v>n/a</v>
      </c>
      <c r="K418" s="129" t="str">
        <f>INDEX(Directory[],MATCH(tbl_deal[[#This Row],[Index]],Directory[Index],0),MATCH('DEAL DIRECTORY'!K$5,Directory[#Headers],0))</f>
        <v>n/a</v>
      </c>
      <c r="L418" s="129">
        <f>INDEX(Directory[],MATCH(tbl_deal[[#This Row],[Index]],Directory[Index],0),MATCH('DEAL DIRECTORY'!L$5,Directory[#Headers],0))</f>
        <v>1</v>
      </c>
      <c r="M418" s="129" t="str">
        <f>INDEX(Directory[],MATCH(tbl_deal[[#This Row],[Index]],Directory[Index],0),MATCH('DEAL DIRECTORY'!M$5,Directory[#Headers],0))</f>
        <v>弘阳地产</v>
      </c>
      <c r="N418" s="129" t="str">
        <f>INDEX(Directory[],MATCH(tbl_deal[[#This Row],[Index]],Directory[Index],0),MATCH('DEAL DIRECTORY'!N$5,Directory[#Headers],0))</f>
        <v>--/--/B</v>
      </c>
      <c r="O418" s="129" t="str">
        <f>INDEX(Directory[],MATCH(tbl_deal[[#This Row],[Index]],Directory[Index],0),MATCH('DEAL DIRECTORY'!O$5,Directory[#Headers],0))</f>
        <v>USD</v>
      </c>
      <c r="P418" s="129">
        <f>INDEX(Directory[],MATCH(tbl_deal[[#This Row],[Index]],Directory[Index],0),MATCH('DEAL DIRECTORY'!P$5,Directory[#Headers],0))</f>
        <v>3.8</v>
      </c>
      <c r="Q418" s="129" t="str">
        <f>INDEX(Directory[],MATCH(tbl_deal[[#This Row],[Index]],Directory[Index],0),MATCH('DEAL DIRECTORY'!Q$5,Directory[#Headers],0))</f>
        <v>2</v>
      </c>
      <c r="R418" s="129" t="str">
        <f>INDEX(Directory[],MATCH(tbl_deal[[#This Row],[Index]],Directory[Index],0),MATCH('DEAL DIRECTORY'!R$5,Directory[#Headers],0))</f>
        <v>13.5%</v>
      </c>
      <c r="S418" s="129" t="str">
        <f>INDEX(Directory[],MATCH(tbl_deal[[#This Row],[Index]],Directory[Index],0),MATCH('DEAL DIRECTORY'!S$5,Directory[#Headers],0))</f>
        <v>--</v>
      </c>
      <c r="T418" s="129" t="str">
        <f>INDEX(Directory[],MATCH(tbl_deal[[#This Row],[Index]],Directory[Index],0),MATCH('DEAL DIRECTORY'!T$5,Directory[#Headers],0))</f>
        <v>n/a</v>
      </c>
      <c r="U418" s="129" t="str">
        <f>INDEX(Directory[],MATCH(tbl_deal[[#This Row],[Index]],Directory[Index],0),MATCH('DEAL DIRECTORY'!U$5,Directory[#Headers],0))</f>
        <v>--</v>
      </c>
      <c r="V418" s="131">
        <f>INDEX(Directory[],MATCH(tbl_deal[[#This Row],[Index]],Directory[Index],0),MATCH('DEAL DIRECTORY'!V$5,Directory[#Headers],0))</f>
        <v>0</v>
      </c>
      <c r="W418" s="129" t="str">
        <f>INDEX(Directory[],MATCH(tbl_deal[[#This Row],[Index]],Directory[Index],0),MATCH('DEAL DIRECTORY'!W$5,Directory[#Headers],0))</f>
        <v>直发(红筹)</v>
      </c>
      <c r="X418" s="129" t="str">
        <f>INDEX(Directory[],MATCH(tbl_deal[[#This Row],[Index]],Directory[Index],0),MATCH('DEAL DIRECTORY'!X$5,Directory[#Headers],0))</f>
        <v>--</v>
      </c>
      <c r="Y418" s="129" t="str">
        <f>INDEX(Directory[],MATCH(tbl_deal[[#This Row],[Index]],Directory[Index],0),MATCH('DEAL DIRECTORY'!Y$5,Directory[#Headers],0))</f>
        <v>港交所</v>
      </c>
      <c r="Z418" s="129" t="str">
        <f>INDEX(Directory[],MATCH(tbl_deal[[#This Row],[Index]],Directory[Index],0),MATCH('DEAL DIRECTORY'!Z$5,Directory[#Headers],0))</f>
        <v/>
      </c>
      <c r="AA418" s="129" t="str">
        <f>INDEX(Directory[],MATCH(tbl_deal[[#This Row],[Index]],Directory[Index],0),MATCH('DEAL DIRECTORY'!AA$5,Directory[#Headers],0))</f>
        <v/>
      </c>
      <c r="AB418" s="129" t="str">
        <f>INDEX(Directory[],MATCH(tbl_deal[[#This Row],[Index]],Directory[Index],0),MATCH('DEAL DIRECTORY'!AB$5,Directory[#Headers],0))</f>
        <v>BISL,港分</v>
      </c>
      <c r="AC418" s="129" t="str">
        <f>INDEX(Directory[],MATCH(tbl_deal[[#This Row],[Index]],Directory[Index],0),MATCH('DEAL DIRECTORY'!AC$5,Directory[#Headers],0))</f>
        <v>--</v>
      </c>
      <c r="AD418" s="129" t="str">
        <f>INDEX(Directory[],MATCH(tbl_deal[[#This Row],[Index]],Directory[Index],0),MATCH('DEAL DIRECTORY'!AD$5,Directory[#Headers],0))</f>
        <v>--</v>
      </c>
      <c r="AE418" s="129" t="str">
        <f>INDEX(Directory[],MATCH(tbl_deal[[#This Row],[Index]],Directory[Index],0),MATCH('DEAL DIRECTORY'!AE$5,Directory[#Headers],0))</f>
        <v>--</v>
      </c>
      <c r="AF418" s="129" t="str">
        <f>INDEX(Directory[],MATCH(tbl_deal[[#This Row],[Index]],Directory[Index],0),MATCH('DEAL DIRECTORY'!AF$5,Directory[#Headers],0))</f>
        <v>Y</v>
      </c>
      <c r="AG418" s="129" t="str">
        <f>INDEX(Directory[],MATCH(tbl_deal[[#This Row],[Index]],Directory[Index],0),MATCH('DEAL DIRECTORY'!AG$5,Directory[#Headers],0))</f>
        <v>弘阳地产集团有限公司</v>
      </c>
      <c r="AH418" s="129" t="str">
        <f>INDEX(Directory[],MATCH(tbl_deal[[#This Row],[Index]],Directory[Index],0),MATCH('DEAL DIRECTORY'!AH$5,Directory[#Headers],0))</f>
        <v>n/a</v>
      </c>
      <c r="AI418" s="129" t="str">
        <f>INDEX(Directory[],MATCH(tbl_deal[[#This Row],[Index]],Directory[Index],0),MATCH('DEAL DIRECTORY'!AI$5,Directory[#Headers],0))</f>
        <v>n/a</v>
      </c>
      <c r="AJ418" s="129" t="str">
        <f>INDEX(Directory[],MATCH(tbl_deal[[#This Row],[Index]],Directory[Index],0),MATCH('DEAL DIRECTORY'!AJ$5,Directory[#Headers],0))</f>
        <v>江苏</v>
      </c>
      <c r="AK418" s="129" t="str">
        <f>INDEX(Directory[],MATCH(tbl_deal[[#This Row],[Index]],Directory[Index],0),MATCH('DEAL DIRECTORY'!AK$5,Directory[#Headers],0))</f>
        <v>南京市</v>
      </c>
      <c r="AL418" s="129" t="str">
        <f>INDEX(Directory[],MATCH(tbl_deal[[#This Row],[Index]],Directory[Index],0),MATCH('DEAL DIRECTORY'!AL$5,Directory[#Headers],0))</f>
        <v>--</v>
      </c>
      <c r="AM418" s="129" t="str">
        <f>INDEX(Directory[],MATCH(tbl_deal[[#This Row],[Index]],Directory[Index],0),MATCH('DEAL DIRECTORY'!AM$5,Directory[#Headers],0))</f>
        <v>--</v>
      </c>
      <c r="AN418" s="129" t="str">
        <f>INDEX(Directory[],MATCH(tbl_deal[[#This Row],[Index]],Directory[Index],0),MATCH('DEAL DIRECTORY'!AN$5,Directory[#Headers],0))</f>
        <v>--</v>
      </c>
      <c r="AO418" s="132" t="str">
        <f>IF(ISBLANK(INDEX(Directory[],MATCH(tbl_deal[[#This Row],[Index]],Directory[Index],0),MATCH('DEAL DIRECTORY'!AO$5,Directory[#Headers],0))),"--",INDEX(Directory[],MATCH(tbl_deal[[#This Row],[Index]],Directory[Index],0),MATCH('DEAL DIRECTORY'!AO$5,Directory[#Headers],0)))</f>
        <v>--</v>
      </c>
      <c r="AP418" s="129">
        <f>INDEX(Directory[],MATCH(tbl_deal[[#This Row],[Index]],Directory[Index],0),MATCH('DEAL DIRECTORY'!AP$5,Directory[#Headers],0))</f>
        <v>3.8</v>
      </c>
      <c r="AQ418" s="129">
        <f>INDEX(Directory[],MATCH(tbl_deal[[#This Row],[Index]],Directory[Index],0),MATCH('DEAL DIRECTORY'!AQ$5,Directory[#Headers],0))</f>
        <v>26.416</v>
      </c>
      <c r="AR418" s="129">
        <f>INDEX(Directory[],MATCH(tbl_deal[[#This Row],[Index]],Directory[Index],0),MATCH('DEAL DIRECTORY'!AR$5,Directory[#Headers],0))</f>
        <v>29.687999999999999</v>
      </c>
      <c r="AS418" s="129" t="str">
        <f>INDEX(Directory[],MATCH(tbl_deal[[#This Row],[Index]],Directory[Index],0),MATCH('DEAL DIRECTORY'!AS$5,Directory[#Headers],0))</f>
        <v>民企</v>
      </c>
      <c r="AT418" s="129" t="str">
        <f>INDEX(Directory[],MATCH(tbl_deal[[#This Row],[Index]],Directory[Index],0),MATCH('DEAL DIRECTORY'!AT$5,Directory[#Headers],0))</f>
        <v>房地产</v>
      </c>
      <c r="AU418" s="129" t="str">
        <f>INDEX(Directory[],MATCH(tbl_deal[[#This Row],[Index]],Directory[Index],0),MATCH('DEAL DIRECTORY'!AU$5,Directory[#Headers],0))</f>
        <v>--</v>
      </c>
      <c r="AV418" s="129" t="str">
        <f>INDEX(Directory[],MATCH(tbl_deal[[#This Row],[Index]],Directory[Index],0),MATCH('DEAL DIRECTORY'!AV$5,Directory[#Headers],0))</f>
        <v>红筹</v>
      </c>
      <c r="AW418" s="129" t="str">
        <f>INDEX(Directory[],MATCH(tbl_deal[[#This Row],[Index]],Directory[Index],0),MATCH('DEAL DIRECTORY'!AW$5,Directory[#Headers],0))</f>
        <v>高收益</v>
      </c>
      <c r="AX418" s="129" t="str">
        <f>INDEX(Directory[],MATCH(tbl_deal[[#This Row],[Index]],Directory[Index],0),MATCH('DEAL DIRECTORY'!AX$5,Directory[#Headers],0))</f>
        <v>3-5亿</v>
      </c>
      <c r="AY418" s="133" t="str">
        <f>INDEX(Directory[],MATCH(tbl_deal[[#This Row],[Index]],Directory[Index],0),MATCH('DEAL DIRECTORY'!AY$5,Directory[#Headers],0))</f>
        <v>18年</v>
      </c>
      <c r="AZ418" s="129" t="str">
        <f>INDEX(Directory[],MATCH(tbl_deal[[#This Row],[Index]],Directory[Index],0),MATCH('DEAL DIRECTORY'!AZ$5,Directory[#Headers],0))</f>
        <v>Q4</v>
      </c>
      <c r="BA418" s="129" t="str">
        <f>INDEX(Directory[],MATCH(tbl_deal[[#This Row],[Index]],Directory[Index],0),MATCH('DEAL DIRECTORY'!BA$5,Directory[#Headers],0))</f>
        <v>11月</v>
      </c>
      <c r="BB418" s="129" t="str">
        <f>INDEX(Directory[],MATCH(tbl_deal[[#This Row],[Index]],Directory[Index],0),MATCH('DEAL DIRECTORY'!BB$5,Directory[#Headers],0))</f>
        <v>--</v>
      </c>
      <c r="BC418" s="129" t="str">
        <f>INDEX(Directory[],MATCH(tbl_deal[[#This Row],[Index]],Directory[Index],0),MATCH('DEAL DIRECTORY'!BC$5,Directory[#Headers],0))</f>
        <v>REDSUN PROPERTIES GROUP LTD</v>
      </c>
      <c r="BD418" s="129" t="str">
        <f>INDEX(Directory[],MATCH(tbl_deal[[#This Row],[Index]],Directory[Index],0),MATCH('DEAL DIRECTORY'!BD$5,Directory[#Headers],0))</f>
        <v>XS1908223545</v>
      </c>
      <c r="BE418" s="137" t="str">
        <f>INDEX(Directory[],MATCH(tbl_deal[[#This Row],[Index]],Directory[Index],0),MATCH('DEAL DIRECTORY'!BE$5,Directory[#Headers],0))</f>
        <v>18年11月</v>
      </c>
      <c r="BF418" s="137" t="str">
        <f>INDEX(Directory[],MATCH(tbl_deal[[#This Row],[Index]],Directory[Index],0),MATCH('DEAL DIRECTORY'!BF$5,Directory[#Headers],0))</f>
        <v>弘阳地产</v>
      </c>
      <c r="BG418" s="137" t="str">
        <f>INDEX(Directory[],MATCH(tbl_deal[[#This Row],[Index]],Directory[Index],0),MATCH('DEAL DIRECTORY'!BG$5,Directory[#Headers],0))</f>
        <v>--/--/B</v>
      </c>
      <c r="BH418" s="137" t="str">
        <f>INDEX(Directory[],MATCH(tbl_deal[[#This Row],[Index]],Directory[Index],0),MATCH('DEAL DIRECTORY'!BH$5,Directory[#Headers],0))</f>
        <v>高级债</v>
      </c>
      <c r="BI418" s="137" t="str">
        <f>INDEX(Directory[],MATCH(tbl_deal[[#This Row],[Index]],Directory[Index],0),MATCH('DEAL DIRECTORY'!BI$5,Directory[#Headers],0))</f>
        <v>3.8亿美元</v>
      </c>
      <c r="BJ418" s="137" t="str">
        <f>INDEX(Directory[],MATCH(tbl_deal[[#This Row],[Index]],Directory[Index],0),MATCH('DEAL DIRECTORY'!BJ$5,Directory[#Headers],0))</f>
        <v>2年</v>
      </c>
      <c r="BK418" s="137" t="str">
        <f>INDEX(Directory[],MATCH(tbl_deal[[#This Row],[Index]],Directory[Index],0),MATCH('DEAL DIRECTORY'!BK$5,Directory[#Headers],0))</f>
        <v>13.5%</v>
      </c>
      <c r="BL418" s="137" t="str">
        <f>INDEX(Directory[],MATCH(tbl_deal[[#This Row],[Index]],Directory[Index],0),MATCH('DEAL DIRECTORY'!BL$5,Directory[#Headers],0))</f>
        <v>账簿管理人</v>
      </c>
      <c r="BM418" s="129" t="str">
        <f>INDEX(Directory[],MATCH(tbl_deal[[#This Row],[Index]],Directory[Index],0),MATCH('DEAL DIRECTORY'!BM$5,Directory[#Headers],0))</f>
        <v/>
      </c>
      <c r="BN418" s="4"/>
      <c r="BO418" s="4"/>
      <c r="BP418" s="4"/>
    </row>
    <row r="419" spans="3:68" ht="20.25" customHeight="1" x14ac:dyDescent="0.25">
      <c r="C419" s="129">
        <f>Directory[[#This Row],[Index]]</f>
        <v>52</v>
      </c>
      <c r="D419" s="130">
        <f>INDEX(Directory[],MATCH(tbl_deal[[#This Row],[Index]],Directory[Index],0),MATCH('DEAL DIRECTORY'!D$5,Directory[#Headers],0))</f>
        <v>43423</v>
      </c>
      <c r="E419" s="129" t="str">
        <f>INDEX(Directory[],MATCH(tbl_deal[[#This Row],[Index]],Directory[Index],0),MATCH('DEAL DIRECTORY'!E$5,Directory[#Headers],0))</f>
        <v>可持续</v>
      </c>
      <c r="F419" s="129" t="str">
        <f>INDEX(Directory[],MATCH(tbl_deal[[#This Row],[Index]],Directory[Index],0),MATCH('DEAL DIRECTORY'!F$5,Directory[#Headers],0))</f>
        <v>欧元债</v>
      </c>
      <c r="G419" s="129" t="str">
        <f>INDEX(Directory[],MATCH(tbl_deal[[#This Row],[Index]],Directory[Index],0),MATCH('DEAL DIRECTORY'!G$5,Directory[#Headers],0))</f>
        <v>Jinshan VI</v>
      </c>
      <c r="H419" s="135" t="str">
        <f>IF(tbl_deal[[#This Row],[FolderPath]]="","",HYPERLINK(tbl_deal[[#This Row],[FolderPath]],"📂"))</f>
        <v/>
      </c>
      <c r="I419" s="129" t="str">
        <f>INDEX(Directory[],MATCH(tbl_deal[[#This Row],[Index]],Directory[Index],0),MATCH('DEAL DIRECTORY'!I$5,Directory[#Headers],0))</f>
        <v>JBR</v>
      </c>
      <c r="J419" s="129" t="str">
        <f>INDEX(Directory[],MATCH(tbl_deal[[#This Row],[Index]],Directory[Index],0),MATCH('DEAL DIRECTORY'!J$5,Directory[#Headers],0))</f>
        <v>n/a</v>
      </c>
      <c r="K419" s="129" t="str">
        <f>INDEX(Directory[],MATCH(tbl_deal[[#This Row],[Index]],Directory[Index],0),MATCH('DEAL DIRECTORY'!K$5,Directory[#Headers],0))</f>
        <v>n/a</v>
      </c>
      <c r="L419" s="129">
        <f>INDEX(Directory[],MATCH(tbl_deal[[#This Row],[Index]],Directory[Index],0),MATCH('DEAL DIRECTORY'!L$5,Directory[#Headers],0))</f>
        <v>2</v>
      </c>
      <c r="M419" s="129" t="str">
        <f>INDEX(Directory[],MATCH(tbl_deal[[#This Row],[Index]],Directory[Index],0),MATCH('DEAL DIRECTORY'!M$5,Directory[#Headers],0))</f>
        <v>农发行</v>
      </c>
      <c r="N419" s="129" t="str">
        <f>INDEX(Directory[],MATCH(tbl_deal[[#This Row],[Index]],Directory[Index],0),MATCH('DEAL DIRECTORY'!N$5,Directory[#Headers],0))</f>
        <v>--/A+/--</v>
      </c>
      <c r="O419" s="129" t="str">
        <f>INDEX(Directory[],MATCH(tbl_deal[[#This Row],[Index]],Directory[Index],0),MATCH('DEAL DIRECTORY'!O$5,Directory[#Headers],0))</f>
        <v>EUR</v>
      </c>
      <c r="P419" s="129">
        <f>INDEX(Directory[],MATCH(tbl_deal[[#This Row],[Index]],Directory[Index],0),MATCH('DEAL DIRECTORY'!P$5,Directory[#Headers],0))</f>
        <v>5</v>
      </c>
      <c r="Q419" s="129" t="str">
        <f>INDEX(Directory[],MATCH(tbl_deal[[#This Row],[Index]],Directory[Index],0),MATCH('DEAL DIRECTORY'!Q$5,Directory[#Headers],0))</f>
        <v>3</v>
      </c>
      <c r="R419" s="129" t="str">
        <f>INDEX(Directory[],MATCH(tbl_deal[[#This Row],[Index]],Directory[Index],0),MATCH('DEAL DIRECTORY'!R$5,Directory[#Headers],0))</f>
        <v>3mE+48</v>
      </c>
      <c r="S419" s="129" t="str">
        <f>INDEX(Directory[],MATCH(tbl_deal[[#This Row],[Index]],Directory[Index],0),MATCH('DEAL DIRECTORY'!S$5,Directory[#Headers],0))</f>
        <v>--</v>
      </c>
      <c r="T419" s="129" t="str">
        <f>INDEX(Directory[],MATCH(tbl_deal[[#This Row],[Index]],Directory[Index],0),MATCH('DEAL DIRECTORY'!T$5,Directory[#Headers],0))</f>
        <v>n/a</v>
      </c>
      <c r="U419" s="129" t="str">
        <f>INDEX(Directory[],MATCH(tbl_deal[[#This Row],[Index]],Directory[Index],0),MATCH('DEAL DIRECTORY'!U$5,Directory[#Headers],0))</f>
        <v>--</v>
      </c>
      <c r="V419" s="131">
        <f>INDEX(Directory[],MATCH(tbl_deal[[#This Row],[Index]],Directory[Index],0),MATCH('DEAL DIRECTORY'!V$5,Directory[#Headers],0))</f>
        <v>0</v>
      </c>
      <c r="W419" s="129" t="str">
        <f>INDEX(Directory[],MATCH(tbl_deal[[#This Row],[Index]],Directory[Index],0),MATCH('DEAL DIRECTORY'!W$5,Directory[#Headers],0))</f>
        <v>直发</v>
      </c>
      <c r="X419" s="129" t="str">
        <f>INDEX(Directory[],MATCH(tbl_deal[[#This Row],[Index]],Directory[Index],0),MATCH('DEAL DIRECTORY'!X$5,Directory[#Headers],0))</f>
        <v>可持续浮息债券</v>
      </c>
      <c r="Y419" s="129" t="str">
        <f>INDEX(Directory[],MATCH(tbl_deal[[#This Row],[Index]],Directory[Index],0),MATCH('DEAL DIRECTORY'!Y$5,Directory[#Headers],0))</f>
        <v>港交所;卢交所;中欧</v>
      </c>
      <c r="Z419" s="129" t="str">
        <f>INDEX(Directory[],MATCH(tbl_deal[[#This Row],[Index]],Directory[Index],0),MATCH('DEAL DIRECTORY'!Z$5,Directory[#Headers],0))</f>
        <v>浮息</v>
      </c>
      <c r="AA419" s="129" t="str">
        <f>INDEX(Directory[],MATCH(tbl_deal[[#This Row],[Index]],Directory[Index],0),MATCH('DEAL DIRECTORY'!AA$5,Directory[#Headers],0))</f>
        <v/>
      </c>
      <c r="AB419" s="129" t="str">
        <f>INDEX(Directory[],MATCH(tbl_deal[[#This Row],[Index]],Directory[Index],0),MATCH('DEAL DIRECTORY'!AB$5,Directory[#Headers],0))</f>
        <v>BISL,港分</v>
      </c>
      <c r="AC419" s="129" t="str">
        <f>INDEX(Directory[],MATCH(tbl_deal[[#This Row],[Index]],Directory[Index],0),MATCH('DEAL DIRECTORY'!AC$5,Directory[#Headers],0))</f>
        <v>--</v>
      </c>
      <c r="AD419" s="129" t="str">
        <f>INDEX(Directory[],MATCH(tbl_deal[[#This Row],[Index]],Directory[Index],0),MATCH('DEAL DIRECTORY'!AD$5,Directory[#Headers],0))</f>
        <v>--</v>
      </c>
      <c r="AE419" s="129" t="str">
        <f>INDEX(Directory[],MATCH(tbl_deal[[#This Row],[Index]],Directory[Index],0),MATCH('DEAL DIRECTORY'!AE$5,Directory[#Headers],0))</f>
        <v>--</v>
      </c>
      <c r="AF419" s="129" t="str">
        <f>INDEX(Directory[],MATCH(tbl_deal[[#This Row],[Index]],Directory[Index],0),MATCH('DEAL DIRECTORY'!AF$5,Directory[#Headers],0))</f>
        <v>N</v>
      </c>
      <c r="AG419" s="129" t="str">
        <f>INDEX(Directory[],MATCH(tbl_deal[[#This Row],[Index]],Directory[Index],0),MATCH('DEAL DIRECTORY'!AG$5,Directory[#Headers],0))</f>
        <v>中国农业发展银行</v>
      </c>
      <c r="AH419" s="129" t="str">
        <f>INDEX(Directory[],MATCH(tbl_deal[[#This Row],[Index]],Directory[Index],0),MATCH('DEAL DIRECTORY'!AH$5,Directory[#Headers],0))</f>
        <v>n/a</v>
      </c>
      <c r="AI419" s="129" t="str">
        <f>INDEX(Directory[],MATCH(tbl_deal[[#This Row],[Index]],Directory[Index],0),MATCH('DEAL DIRECTORY'!AI$5,Directory[#Headers],0))</f>
        <v>n/a</v>
      </c>
      <c r="AJ419" s="129" t="str">
        <f>INDEX(Directory[],MATCH(tbl_deal[[#This Row],[Index]],Directory[Index],0),MATCH('DEAL DIRECTORY'!AJ$5,Directory[#Headers],0))</f>
        <v>北京</v>
      </c>
      <c r="AK419" s="129" t="str">
        <f>INDEX(Directory[],MATCH(tbl_deal[[#This Row],[Index]],Directory[Index],0),MATCH('DEAL DIRECTORY'!AK$5,Directory[#Headers],0))</f>
        <v>--</v>
      </c>
      <c r="AL419" s="129" t="str">
        <f>INDEX(Directory[],MATCH(tbl_deal[[#This Row],[Index]],Directory[Index],0),MATCH('DEAL DIRECTORY'!AL$5,Directory[#Headers],0))</f>
        <v>--</v>
      </c>
      <c r="AM419" s="129" t="str">
        <f>INDEX(Directory[],MATCH(tbl_deal[[#This Row],[Index]],Directory[Index],0),MATCH('DEAL DIRECTORY'!AM$5,Directory[#Headers],0))</f>
        <v>--</v>
      </c>
      <c r="AN419" s="129" t="str">
        <f>INDEX(Directory[],MATCH(tbl_deal[[#This Row],[Index]],Directory[Index],0),MATCH('DEAL DIRECTORY'!AN$5,Directory[#Headers],0))</f>
        <v>--</v>
      </c>
      <c r="AO419" s="132" t="str">
        <f>IF(ISBLANK(INDEX(Directory[],MATCH(tbl_deal[[#This Row],[Index]],Directory[Index],0),MATCH('DEAL DIRECTORY'!AO$5,Directory[#Headers],0))),"--",INDEX(Directory[],MATCH(tbl_deal[[#This Row],[Index]],Directory[Index],0),MATCH('DEAL DIRECTORY'!AO$5,Directory[#Headers],0)))</f>
        <v>--</v>
      </c>
      <c r="AP419" s="129">
        <f>INDEX(Directory[],MATCH(tbl_deal[[#This Row],[Index]],Directory[Index],0),MATCH('DEAL DIRECTORY'!AP$5,Directory[#Headers],0))</f>
        <v>5.73</v>
      </c>
      <c r="AQ419" s="129">
        <f>INDEX(Directory[],MATCH(tbl_deal[[#This Row],[Index]],Directory[Index],0),MATCH('DEAL DIRECTORY'!AQ$5,Directory[#Headers],0))</f>
        <v>39.756</v>
      </c>
      <c r="AR419" s="129">
        <f>INDEX(Directory[],MATCH(tbl_deal[[#This Row],[Index]],Directory[Index],0),MATCH('DEAL DIRECTORY'!AR$5,Directory[#Headers],0))</f>
        <v>44.643000000000001</v>
      </c>
      <c r="AS419" s="129" t="str">
        <f>INDEX(Directory[],MATCH(tbl_deal[[#This Row],[Index]],Directory[Index],0),MATCH('DEAL DIRECTORY'!AS$5,Directory[#Headers],0))</f>
        <v>央企</v>
      </c>
      <c r="AT419" s="129" t="str">
        <f>INDEX(Directory[],MATCH(tbl_deal[[#This Row],[Index]],Directory[Index],0),MATCH('DEAL DIRECTORY'!AT$5,Directory[#Headers],0))</f>
        <v>金融机构</v>
      </c>
      <c r="AU419" s="129" t="str">
        <f>INDEX(Directory[],MATCH(tbl_deal[[#This Row],[Index]],Directory[Index],0),MATCH('DEAL DIRECTORY'!AU$5,Directory[#Headers],0))</f>
        <v>银行</v>
      </c>
      <c r="AV419" s="129" t="str">
        <f>INDEX(Directory[],MATCH(tbl_deal[[#This Row],[Index]],Directory[Index],0),MATCH('DEAL DIRECTORY'!AV$5,Directory[#Headers],0))</f>
        <v>直发</v>
      </c>
      <c r="AW419" s="129" t="str">
        <f>INDEX(Directory[],MATCH(tbl_deal[[#This Row],[Index]],Directory[Index],0),MATCH('DEAL DIRECTORY'!AW$5,Directory[#Headers],0))</f>
        <v>投资级</v>
      </c>
      <c r="AX419" s="129" t="str">
        <f>INDEX(Directory[],MATCH(tbl_deal[[#This Row],[Index]],Directory[Index],0),MATCH('DEAL DIRECTORY'!AX$5,Directory[#Headers],0))</f>
        <v>&gt;5亿</v>
      </c>
      <c r="AY419" s="133" t="str">
        <f>INDEX(Directory[],MATCH(tbl_deal[[#This Row],[Index]],Directory[Index],0),MATCH('DEAL DIRECTORY'!AY$5,Directory[#Headers],0))</f>
        <v>18年</v>
      </c>
      <c r="AZ419" s="129" t="str">
        <f>INDEX(Directory[],MATCH(tbl_deal[[#This Row],[Index]],Directory[Index],0),MATCH('DEAL DIRECTORY'!AZ$5,Directory[#Headers],0))</f>
        <v>Q4</v>
      </c>
      <c r="BA419" s="129" t="str">
        <f>INDEX(Directory[],MATCH(tbl_deal[[#This Row],[Index]],Directory[Index],0),MATCH('DEAL DIRECTORY'!BA$5,Directory[#Headers],0))</f>
        <v>11月</v>
      </c>
      <c r="BB419" s="129" t="str">
        <f>INDEX(Directory[],MATCH(tbl_deal[[#This Row],[Index]],Directory[Index],0),MATCH('DEAL DIRECTORY'!BB$5,Directory[#Headers],0))</f>
        <v>--</v>
      </c>
      <c r="BC419" s="129" t="str">
        <f>INDEX(Directory[],MATCH(tbl_deal[[#This Row],[Index]],Directory[Index],0),MATCH('DEAL DIRECTORY'!BC$5,Directory[#Headers],0))</f>
        <v>AGRICULTURAL DEVELOPMENT BANK OF CHINA</v>
      </c>
      <c r="BD419" s="129" t="str">
        <f>INDEX(Directory[],MATCH(tbl_deal[[#This Row],[Index]],Directory[Index],0),MATCH('DEAL DIRECTORY'!BD$5,Directory[#Headers],0))</f>
        <v>XS1901209376</v>
      </c>
      <c r="BE419" s="137" t="str">
        <f>INDEX(Directory[],MATCH(tbl_deal[[#This Row],[Index]],Directory[Index],0),MATCH('DEAL DIRECTORY'!BE$5,Directory[#Headers],0))</f>
        <v>18年11月</v>
      </c>
      <c r="BF419" s="137" t="str">
        <f>INDEX(Directory[],MATCH(tbl_deal[[#This Row],[Index]],Directory[Index],0),MATCH('DEAL DIRECTORY'!BF$5,Directory[#Headers],0))</f>
        <v>农发行</v>
      </c>
      <c r="BG419" s="137" t="str">
        <f>INDEX(Directory[],MATCH(tbl_deal[[#This Row],[Index]],Directory[Index],0),MATCH('DEAL DIRECTORY'!BG$5,Directory[#Headers],0))</f>
        <v>--/A+/--</v>
      </c>
      <c r="BH419" s="137" t="str">
        <f>INDEX(Directory[],MATCH(tbl_deal[[#This Row],[Index]],Directory[Index],0),MATCH('DEAL DIRECTORY'!BH$5,Directory[#Headers],0))</f>
        <v>可持续浮息债券</v>
      </c>
      <c r="BI419" s="137" t="str">
        <f>INDEX(Directory[],MATCH(tbl_deal[[#This Row],[Index]],Directory[Index],0),MATCH('DEAL DIRECTORY'!BI$5,Directory[#Headers],0))</f>
        <v>5亿欧元</v>
      </c>
      <c r="BJ419" s="137" t="str">
        <f>INDEX(Directory[],MATCH(tbl_deal[[#This Row],[Index]],Directory[Index],0),MATCH('DEAL DIRECTORY'!BJ$5,Directory[#Headers],0))</f>
        <v>3年</v>
      </c>
      <c r="BK419" s="137" t="str">
        <f>INDEX(Directory[],MATCH(tbl_deal[[#This Row],[Index]],Directory[Index],0),MATCH('DEAL DIRECTORY'!BK$5,Directory[#Headers],0))</f>
        <v>3mE+48</v>
      </c>
      <c r="BL419" s="137" t="str">
        <f>INDEX(Directory[],MATCH(tbl_deal[[#This Row],[Index]],Directory[Index],0),MATCH('DEAL DIRECTORY'!BL$5,Directory[#Headers],0))</f>
        <v>账簿管理人</v>
      </c>
      <c r="BM419" s="129" t="str">
        <f>INDEX(Directory[],MATCH(tbl_deal[[#This Row],[Index]],Directory[Index],0),MATCH('DEAL DIRECTORY'!BM$5,Directory[#Headers],0))</f>
        <v/>
      </c>
      <c r="BN419" s="4"/>
      <c r="BO419" s="4"/>
      <c r="BP419" s="4"/>
    </row>
    <row r="420" spans="3:68" ht="20.25" customHeight="1" x14ac:dyDescent="0.25">
      <c r="C420" s="129">
        <f>Directory[[#This Row],[Index]]</f>
        <v>51</v>
      </c>
      <c r="D420" s="130">
        <f>INDEX(Directory[],MATCH(tbl_deal[[#This Row],[Index]],Directory[Index],0),MATCH('DEAL DIRECTORY'!D$5,Directory[#Headers],0))</f>
        <v>43418</v>
      </c>
      <c r="E420" s="129" t="str">
        <f>INDEX(Directory[],MATCH(tbl_deal[[#This Row],[Index]],Directory[Index],0),MATCH('DEAL DIRECTORY'!E$5,Directory[#Headers],0))</f>
        <v/>
      </c>
      <c r="F420" s="129" t="str">
        <f>INDEX(Directory[],MATCH(tbl_deal[[#This Row],[Index]],Directory[Index],0),MATCH('DEAL DIRECTORY'!F$5,Directory[#Headers],0))</f>
        <v/>
      </c>
      <c r="G420" s="129" t="str">
        <f>INDEX(Directory[],MATCH(tbl_deal[[#This Row],[Index]],Directory[Index],0),MATCH('DEAL DIRECTORY'!G$5,Directory[#Headers],0))</f>
        <v>Apollo</v>
      </c>
      <c r="H420" s="135" t="str">
        <f>IF(tbl_deal[[#This Row],[FolderPath]]="","",HYPERLINK(tbl_deal[[#This Row],[FolderPath]],"📂"))</f>
        <v/>
      </c>
      <c r="I420" s="129" t="str">
        <f>INDEX(Directory[],MATCH(tbl_deal[[#This Row],[Index]],Directory[Index],0),MATCH('DEAL DIRECTORY'!I$5,Directory[#Headers],0))</f>
        <v>JBR</v>
      </c>
      <c r="J420" s="129" t="str">
        <f>INDEX(Directory[],MATCH(tbl_deal[[#This Row],[Index]],Directory[Index],0),MATCH('DEAL DIRECTORY'!J$5,Directory[#Headers],0))</f>
        <v>n/a</v>
      </c>
      <c r="K420" s="129" t="str">
        <f>INDEX(Directory[],MATCH(tbl_deal[[#This Row],[Index]],Directory[Index],0),MATCH('DEAL DIRECTORY'!K$5,Directory[#Headers],0))</f>
        <v>n/a</v>
      </c>
      <c r="L420" s="129">
        <f>INDEX(Directory[],MATCH(tbl_deal[[#This Row],[Index]],Directory[Index],0),MATCH('DEAL DIRECTORY'!L$5,Directory[#Headers],0))</f>
        <v>1</v>
      </c>
      <c r="M420" s="129" t="str">
        <f>INDEX(Directory[],MATCH(tbl_deal[[#This Row],[Index]],Directory[Index],0),MATCH('DEAL DIRECTORY'!M$5,Directory[#Headers],0))</f>
        <v>四川交投</v>
      </c>
      <c r="N420" s="129" t="str">
        <f>INDEX(Directory[],MATCH(tbl_deal[[#This Row],[Index]],Directory[Index],0),MATCH('DEAL DIRECTORY'!N$5,Directory[#Headers],0))</f>
        <v>Baa1/--/A-</v>
      </c>
      <c r="O420" s="129" t="str">
        <f>INDEX(Directory[],MATCH(tbl_deal[[#This Row],[Index]],Directory[Index],0),MATCH('DEAL DIRECTORY'!O$5,Directory[#Headers],0))</f>
        <v>USD</v>
      </c>
      <c r="P420" s="129">
        <f>INDEX(Directory[],MATCH(tbl_deal[[#This Row],[Index]],Directory[Index],0),MATCH('DEAL DIRECTORY'!P$5,Directory[#Headers],0))</f>
        <v>3.5</v>
      </c>
      <c r="Q420" s="129" t="str">
        <f>INDEX(Directory[],MATCH(tbl_deal[[#This Row],[Index]],Directory[Index],0),MATCH('DEAL DIRECTORY'!Q$5,Directory[#Headers],0))</f>
        <v>3</v>
      </c>
      <c r="R420" s="129" t="str">
        <f>INDEX(Directory[],MATCH(tbl_deal[[#This Row],[Index]],Directory[Index],0),MATCH('DEAL DIRECTORY'!R$5,Directory[#Headers],0))</f>
        <v>4.75%</v>
      </c>
      <c r="S420" s="129" t="str">
        <f>INDEX(Directory[],MATCH(tbl_deal[[#This Row],[Index]],Directory[Index],0),MATCH('DEAL DIRECTORY'!S$5,Directory[#Headers],0))</f>
        <v>--</v>
      </c>
      <c r="T420" s="129" t="str">
        <f>INDEX(Directory[],MATCH(tbl_deal[[#This Row],[Index]],Directory[Index],0),MATCH('DEAL DIRECTORY'!T$5,Directory[#Headers],0))</f>
        <v>n/a</v>
      </c>
      <c r="U420" s="129" t="str">
        <f>INDEX(Directory[],MATCH(tbl_deal[[#This Row],[Index]],Directory[Index],0),MATCH('DEAL DIRECTORY'!U$5,Directory[#Headers],0))</f>
        <v>--</v>
      </c>
      <c r="V420" s="131">
        <f>INDEX(Directory[],MATCH(tbl_deal[[#This Row],[Index]],Directory[Index],0),MATCH('DEAL DIRECTORY'!V$5,Directory[#Headers],0))</f>
        <v>0</v>
      </c>
      <c r="W420" s="129" t="str">
        <f>INDEX(Directory[],MATCH(tbl_deal[[#This Row],[Index]],Directory[Index],0),MATCH('DEAL DIRECTORY'!W$5,Directory[#Headers],0))</f>
        <v>担保</v>
      </c>
      <c r="X420" s="129" t="str">
        <f>INDEX(Directory[],MATCH(tbl_deal[[#This Row],[Index]],Directory[Index],0),MATCH('DEAL DIRECTORY'!X$5,Directory[#Headers],0))</f>
        <v>--</v>
      </c>
      <c r="Y420" s="129" t="str">
        <f>INDEX(Directory[],MATCH(tbl_deal[[#This Row],[Index]],Directory[Index],0),MATCH('DEAL DIRECTORY'!Y$5,Directory[#Headers],0))</f>
        <v>港交所</v>
      </c>
      <c r="Z420" s="129" t="str">
        <f>INDEX(Directory[],MATCH(tbl_deal[[#This Row],[Index]],Directory[Index],0),MATCH('DEAL DIRECTORY'!Z$5,Directory[#Headers],0))</f>
        <v/>
      </c>
      <c r="AA420" s="129" t="str">
        <f>INDEX(Directory[],MATCH(tbl_deal[[#This Row],[Index]],Directory[Index],0),MATCH('DEAL DIRECTORY'!AA$5,Directory[#Headers],0))</f>
        <v/>
      </c>
      <c r="AB420" s="129" t="str">
        <f>INDEX(Directory[],MATCH(tbl_deal[[#This Row],[Index]],Directory[Index],0),MATCH('DEAL DIRECTORY'!AB$5,Directory[#Headers],0))</f>
        <v>BISL,港分</v>
      </c>
      <c r="AC420" s="129" t="str">
        <f>INDEX(Directory[],MATCH(tbl_deal[[#This Row],[Index]],Directory[Index],0),MATCH('DEAL DIRECTORY'!AC$5,Directory[#Headers],0))</f>
        <v>--</v>
      </c>
      <c r="AD420" s="129" t="str">
        <f>INDEX(Directory[],MATCH(tbl_deal[[#This Row],[Index]],Directory[Index],0),MATCH('DEAL DIRECTORY'!AD$5,Directory[#Headers],0))</f>
        <v>--</v>
      </c>
      <c r="AE420" s="129" t="str">
        <f>INDEX(Directory[],MATCH(tbl_deal[[#This Row],[Index]],Directory[Index],0),MATCH('DEAL DIRECTORY'!AE$5,Directory[#Headers],0))</f>
        <v>--</v>
      </c>
      <c r="AF420" s="129" t="str">
        <f>INDEX(Directory[],MATCH(tbl_deal[[#This Row],[Index]],Directory[Index],0),MATCH('DEAL DIRECTORY'!AF$5,Directory[#Headers],0))</f>
        <v>Y</v>
      </c>
      <c r="AG420" s="129" t="str">
        <f>INDEX(Directory[],MATCH(tbl_deal[[#This Row],[Index]],Directory[Index],0),MATCH('DEAL DIRECTORY'!AG$5,Directory[#Headers],0))</f>
        <v>四川省交通投资集团有限责任公司</v>
      </c>
      <c r="AH420" s="129" t="str">
        <f>INDEX(Directory[],MATCH(tbl_deal[[#This Row],[Index]],Directory[Index],0),MATCH('DEAL DIRECTORY'!AH$5,Directory[#Headers],0))</f>
        <v>n/a</v>
      </c>
      <c r="AI420" s="129" t="str">
        <f>INDEX(Directory[],MATCH(tbl_deal[[#This Row],[Index]],Directory[Index],0),MATCH('DEAL DIRECTORY'!AI$5,Directory[#Headers],0))</f>
        <v>n/a</v>
      </c>
      <c r="AJ420" s="129" t="str">
        <f>INDEX(Directory[],MATCH(tbl_deal[[#This Row],[Index]],Directory[Index],0),MATCH('DEAL DIRECTORY'!AJ$5,Directory[#Headers],0))</f>
        <v>四川</v>
      </c>
      <c r="AK420" s="129" t="str">
        <f>INDEX(Directory[],MATCH(tbl_deal[[#This Row],[Index]],Directory[Index],0),MATCH('DEAL DIRECTORY'!AK$5,Directory[#Headers],0))</f>
        <v>--</v>
      </c>
      <c r="AL420" s="129" t="str">
        <f>INDEX(Directory[],MATCH(tbl_deal[[#This Row],[Index]],Directory[Index],0),MATCH('DEAL DIRECTORY'!AL$5,Directory[#Headers],0))</f>
        <v>--</v>
      </c>
      <c r="AM420" s="129" t="str">
        <f>INDEX(Directory[],MATCH(tbl_deal[[#This Row],[Index]],Directory[Index],0),MATCH('DEAL DIRECTORY'!AM$5,Directory[#Headers],0))</f>
        <v>--</v>
      </c>
      <c r="AN420" s="129" t="str">
        <f>INDEX(Directory[],MATCH(tbl_deal[[#This Row],[Index]],Directory[Index],0),MATCH('DEAL DIRECTORY'!AN$5,Directory[#Headers],0))</f>
        <v>--</v>
      </c>
      <c r="AO420" s="132" t="str">
        <f>IF(ISBLANK(INDEX(Directory[],MATCH(tbl_deal[[#This Row],[Index]],Directory[Index],0),MATCH('DEAL DIRECTORY'!AO$5,Directory[#Headers],0))),"--",INDEX(Directory[],MATCH(tbl_deal[[#This Row],[Index]],Directory[Index],0),MATCH('DEAL DIRECTORY'!AO$5,Directory[#Headers],0)))</f>
        <v>--</v>
      </c>
      <c r="AP420" s="129">
        <f>INDEX(Directory[],MATCH(tbl_deal[[#This Row],[Index]],Directory[Index],0),MATCH('DEAL DIRECTORY'!AP$5,Directory[#Headers],0))</f>
        <v>3.5</v>
      </c>
      <c r="AQ420" s="129">
        <f>INDEX(Directory[],MATCH(tbl_deal[[#This Row],[Index]],Directory[Index],0),MATCH('DEAL DIRECTORY'!AQ$5,Directory[#Headers],0))</f>
        <v>24.327000000000002</v>
      </c>
      <c r="AR420" s="129">
        <f>INDEX(Directory[],MATCH(tbl_deal[[#This Row],[Index]],Directory[Index],0),MATCH('DEAL DIRECTORY'!AR$5,Directory[#Headers],0))</f>
        <v>27.344000000000001</v>
      </c>
      <c r="AS420" s="129" t="str">
        <f>INDEX(Directory[],MATCH(tbl_deal[[#This Row],[Index]],Directory[Index],0),MATCH('DEAL DIRECTORY'!AS$5,Directory[#Headers],0))</f>
        <v>地方国企</v>
      </c>
      <c r="AT420" s="129" t="str">
        <f>INDEX(Directory[],MATCH(tbl_deal[[#This Row],[Index]],Directory[Index],0),MATCH('DEAL DIRECTORY'!AT$5,Directory[#Headers],0))</f>
        <v>地方平台</v>
      </c>
      <c r="AU420" s="129" t="str">
        <f>INDEX(Directory[],MATCH(tbl_deal[[#This Row],[Index]],Directory[Index],0),MATCH('DEAL DIRECTORY'!AU$5,Directory[#Headers],0))</f>
        <v>交通</v>
      </c>
      <c r="AV420" s="129" t="str">
        <f>INDEX(Directory[],MATCH(tbl_deal[[#This Row],[Index]],Directory[Index],0),MATCH('DEAL DIRECTORY'!AV$5,Directory[#Headers],0))</f>
        <v>担保</v>
      </c>
      <c r="AW420" s="129" t="str">
        <f>INDEX(Directory[],MATCH(tbl_deal[[#This Row],[Index]],Directory[Index],0),MATCH('DEAL DIRECTORY'!AW$5,Directory[#Headers],0))</f>
        <v>投资级</v>
      </c>
      <c r="AX420" s="129" t="str">
        <f>INDEX(Directory[],MATCH(tbl_deal[[#This Row],[Index]],Directory[Index],0),MATCH('DEAL DIRECTORY'!AX$5,Directory[#Headers],0))</f>
        <v>3-5亿</v>
      </c>
      <c r="AY420" s="133" t="str">
        <f>INDEX(Directory[],MATCH(tbl_deal[[#This Row],[Index]],Directory[Index],0),MATCH('DEAL DIRECTORY'!AY$5,Directory[#Headers],0))</f>
        <v>18年</v>
      </c>
      <c r="AZ420" s="129" t="str">
        <f>INDEX(Directory[],MATCH(tbl_deal[[#This Row],[Index]],Directory[Index],0),MATCH('DEAL DIRECTORY'!AZ$5,Directory[#Headers],0))</f>
        <v>Q4</v>
      </c>
      <c r="BA420" s="129" t="str">
        <f>INDEX(Directory[],MATCH(tbl_deal[[#This Row],[Index]],Directory[Index],0),MATCH('DEAL DIRECTORY'!BA$5,Directory[#Headers],0))</f>
        <v>11月</v>
      </c>
      <c r="BB420" s="129" t="str">
        <f>INDEX(Directory[],MATCH(tbl_deal[[#This Row],[Index]],Directory[Index],0),MATCH('DEAL DIRECTORY'!BB$5,Directory[#Headers],0))</f>
        <v>SOE Creds</v>
      </c>
      <c r="BC420" s="129" t="str">
        <f>INDEX(Directory[],MATCH(tbl_deal[[#This Row],[Index]],Directory[Index],0),MATCH('DEAL DIRECTORY'!BC$5,Directory[#Headers],0))</f>
        <v>SICHUAN COMMUNICATIONS OVERSEAS DEVELOPMENT CO LTD</v>
      </c>
      <c r="BD420" s="129" t="str">
        <f>INDEX(Directory[],MATCH(tbl_deal[[#This Row],[Index]],Directory[Index],0),MATCH('DEAL DIRECTORY'!BD$5,Directory[#Headers],0))</f>
        <v>XS1900974558</v>
      </c>
      <c r="BE420" s="137" t="str">
        <f>INDEX(Directory[],MATCH(tbl_deal[[#This Row],[Index]],Directory[Index],0),MATCH('DEAL DIRECTORY'!BE$5,Directory[#Headers],0))</f>
        <v>18年11月</v>
      </c>
      <c r="BF420" s="137" t="str">
        <f>INDEX(Directory[],MATCH(tbl_deal[[#This Row],[Index]],Directory[Index],0),MATCH('DEAL DIRECTORY'!BF$5,Directory[#Headers],0))</f>
        <v>四川交投</v>
      </c>
      <c r="BG420" s="137" t="str">
        <f>INDEX(Directory[],MATCH(tbl_deal[[#This Row],[Index]],Directory[Index],0),MATCH('DEAL DIRECTORY'!BG$5,Directory[#Headers],0))</f>
        <v>Baa1/--/A-</v>
      </c>
      <c r="BH420" s="137" t="str">
        <f>INDEX(Directory[],MATCH(tbl_deal[[#This Row],[Index]],Directory[Index],0),MATCH('DEAL DIRECTORY'!BH$5,Directory[#Headers],0))</f>
        <v>高级债</v>
      </c>
      <c r="BI420" s="137" t="str">
        <f>INDEX(Directory[],MATCH(tbl_deal[[#This Row],[Index]],Directory[Index],0),MATCH('DEAL DIRECTORY'!BI$5,Directory[#Headers],0))</f>
        <v>3.5亿美元</v>
      </c>
      <c r="BJ420" s="137" t="str">
        <f>INDEX(Directory[],MATCH(tbl_deal[[#This Row],[Index]],Directory[Index],0),MATCH('DEAL DIRECTORY'!BJ$5,Directory[#Headers],0))</f>
        <v>3年</v>
      </c>
      <c r="BK420" s="137" t="str">
        <f>INDEX(Directory[],MATCH(tbl_deal[[#This Row],[Index]],Directory[Index],0),MATCH('DEAL DIRECTORY'!BK$5,Directory[#Headers],0))</f>
        <v>4.75%</v>
      </c>
      <c r="BL420" s="137" t="str">
        <f>INDEX(Directory[],MATCH(tbl_deal[[#This Row],[Index]],Directory[Index],0),MATCH('DEAL DIRECTORY'!BL$5,Directory[#Headers],0))</f>
        <v>账簿管理人</v>
      </c>
      <c r="BM420" s="129" t="str">
        <f>INDEX(Directory[],MATCH(tbl_deal[[#This Row],[Index]],Directory[Index],0),MATCH('DEAL DIRECTORY'!BM$5,Directory[#Headers],0))</f>
        <v/>
      </c>
      <c r="BN420" s="4"/>
      <c r="BO420" s="4"/>
      <c r="BP420" s="4"/>
    </row>
    <row r="421" spans="3:68" ht="20.25" customHeight="1" x14ac:dyDescent="0.25">
      <c r="C421" s="129">
        <f>Directory[[#This Row],[Index]]</f>
        <v>50</v>
      </c>
      <c r="D421" s="130">
        <f>INDEX(Directory[],MATCH(tbl_deal[[#This Row],[Index]],Directory[Index],0),MATCH('DEAL DIRECTORY'!D$5,Directory[#Headers],0))</f>
        <v>43417</v>
      </c>
      <c r="E421" s="129" t="str">
        <f>INDEX(Directory[],MATCH(tbl_deal[[#This Row],[Index]],Directory[Index],0),MATCH('DEAL DIRECTORY'!E$5,Directory[#Headers],0))</f>
        <v/>
      </c>
      <c r="F421" s="129" t="str">
        <f>INDEX(Directory[],MATCH(tbl_deal[[#This Row],[Index]],Directory[Index],0),MATCH('DEAL DIRECTORY'!F$5,Directory[#Headers],0))</f>
        <v/>
      </c>
      <c r="G421" s="129" t="str">
        <f>INDEX(Directory[],MATCH(tbl_deal[[#This Row],[Index]],Directory[Index],0),MATCH('DEAL DIRECTORY'!G$5,Directory[#Headers],0))</f>
        <v>Yuanhang 2</v>
      </c>
      <c r="H421" s="135" t="str">
        <f>IF(tbl_deal[[#This Row],[FolderPath]]="","",HYPERLINK(tbl_deal[[#This Row],[FolderPath]],"📂"))</f>
        <v/>
      </c>
      <c r="I421" s="129" t="str">
        <f>INDEX(Directory[],MATCH(tbl_deal[[#This Row],[Index]],Directory[Index],0),MATCH('DEAL DIRECTORY'!I$5,Directory[#Headers],0))</f>
        <v>JBR</v>
      </c>
      <c r="J421" s="129" t="str">
        <f>INDEX(Directory[],MATCH(tbl_deal[[#This Row],[Index]],Directory[Index],0),MATCH('DEAL DIRECTORY'!J$5,Directory[#Headers],0))</f>
        <v>n/a</v>
      </c>
      <c r="K421" s="129" t="str">
        <f>INDEX(Directory[],MATCH(tbl_deal[[#This Row],[Index]],Directory[Index],0),MATCH('DEAL DIRECTORY'!K$5,Directory[#Headers],0))</f>
        <v>n/a</v>
      </c>
      <c r="L421" s="129">
        <f>INDEX(Directory[],MATCH(tbl_deal[[#This Row],[Index]],Directory[Index],0),MATCH('DEAL DIRECTORY'!L$5,Directory[#Headers],0))</f>
        <v>1</v>
      </c>
      <c r="M421" s="129" t="str">
        <f>INDEX(Directory[],MATCH(tbl_deal[[#This Row],[Index]],Directory[Index],0),MATCH('DEAL DIRECTORY'!M$5,Directory[#Headers],0))</f>
        <v>中原银行</v>
      </c>
      <c r="N421" s="129" t="str">
        <f>INDEX(Directory[],MATCH(tbl_deal[[#This Row],[Index]],Directory[Index],0),MATCH('DEAL DIRECTORY'!N$5,Directory[#Headers],0))</f>
        <v>--/--/--</v>
      </c>
      <c r="O421" s="129" t="str">
        <f>INDEX(Directory[],MATCH(tbl_deal[[#This Row],[Index]],Directory[Index],0),MATCH('DEAL DIRECTORY'!O$5,Directory[#Headers],0))</f>
        <v>USD</v>
      </c>
      <c r="P421" s="129">
        <f>INDEX(Directory[],MATCH(tbl_deal[[#This Row],[Index]],Directory[Index],0),MATCH('DEAL DIRECTORY'!P$5,Directory[#Headers],0))</f>
        <v>13.95</v>
      </c>
      <c r="Q421" s="129" t="str">
        <f>INDEX(Directory[],MATCH(tbl_deal[[#This Row],[Index]],Directory[Index],0),MATCH('DEAL DIRECTORY'!Q$5,Directory[#Headers],0))</f>
        <v>PNC5</v>
      </c>
      <c r="R421" s="129" t="str">
        <f>INDEX(Directory[],MATCH(tbl_deal[[#This Row],[Index]],Directory[Index],0),MATCH('DEAL DIRECTORY'!R$5,Directory[#Headers],0))</f>
        <v>5.6%</v>
      </c>
      <c r="S421" s="129" t="str">
        <f>INDEX(Directory[],MATCH(tbl_deal[[#This Row],[Index]],Directory[Index],0),MATCH('DEAL DIRECTORY'!S$5,Directory[#Headers],0))</f>
        <v>--</v>
      </c>
      <c r="T421" s="129" t="str">
        <f>INDEX(Directory[],MATCH(tbl_deal[[#This Row],[Index]],Directory[Index],0),MATCH('DEAL DIRECTORY'!T$5,Directory[#Headers],0))</f>
        <v>n/a</v>
      </c>
      <c r="U421" s="129" t="str">
        <f>INDEX(Directory[],MATCH(tbl_deal[[#This Row],[Index]],Directory[Index],0),MATCH('DEAL DIRECTORY'!U$5,Directory[#Headers],0))</f>
        <v>--</v>
      </c>
      <c r="V421" s="131">
        <f>INDEX(Directory[],MATCH(tbl_deal[[#This Row],[Index]],Directory[Index],0),MATCH('DEAL DIRECTORY'!V$5,Directory[#Headers],0))</f>
        <v>0</v>
      </c>
      <c r="W421" s="129" t="str">
        <f>INDEX(Directory[],MATCH(tbl_deal[[#This Row],[Index]],Directory[Index],0),MATCH('DEAL DIRECTORY'!W$5,Directory[#Headers],0))</f>
        <v>直发</v>
      </c>
      <c r="X421" s="129" t="str">
        <f>INDEX(Directory[],MATCH(tbl_deal[[#This Row],[Index]],Directory[Index],0),MATCH('DEAL DIRECTORY'!X$5,Directory[#Headers],0))</f>
        <v>额外一级资本债优先股</v>
      </c>
      <c r="Y421" s="129" t="str">
        <f>INDEX(Directory[],MATCH(tbl_deal[[#This Row],[Index]],Directory[Index],0),MATCH('DEAL DIRECTORY'!Y$5,Directory[#Headers],0))</f>
        <v>港交所</v>
      </c>
      <c r="Z421" s="129" t="str">
        <f>INDEX(Directory[],MATCH(tbl_deal[[#This Row],[Index]],Directory[Index],0),MATCH('DEAL DIRECTORY'!Z$5,Directory[#Headers],0))</f>
        <v>AT1优先股</v>
      </c>
      <c r="AA421" s="129" t="str">
        <f>INDEX(Directory[],MATCH(tbl_deal[[#This Row],[Index]],Directory[Index],0),MATCH('DEAL DIRECTORY'!AA$5,Directory[#Headers],0))</f>
        <v/>
      </c>
      <c r="AB421" s="129" t="str">
        <f>INDEX(Directory[],MATCH(tbl_deal[[#This Row],[Index]],Directory[Index],0),MATCH('DEAL DIRECTORY'!AB$5,Directory[#Headers],0))</f>
        <v>BISL,港分</v>
      </c>
      <c r="AC421" s="129" t="str">
        <f>INDEX(Directory[],MATCH(tbl_deal[[#This Row],[Index]],Directory[Index],0),MATCH('DEAL DIRECTORY'!AC$5,Directory[#Headers],0))</f>
        <v>--</v>
      </c>
      <c r="AD421" s="129" t="str">
        <f>INDEX(Directory[],MATCH(tbl_deal[[#This Row],[Index]],Directory[Index],0),MATCH('DEAL DIRECTORY'!AD$5,Directory[#Headers],0))</f>
        <v>--</v>
      </c>
      <c r="AE421" s="129" t="str">
        <f>INDEX(Directory[],MATCH(tbl_deal[[#This Row],[Index]],Directory[Index],0),MATCH('DEAL DIRECTORY'!AE$5,Directory[#Headers],0))</f>
        <v>--</v>
      </c>
      <c r="AF421" s="129" t="str">
        <f>INDEX(Directory[],MATCH(tbl_deal[[#This Row],[Index]],Directory[Index],0),MATCH('DEAL DIRECTORY'!AF$5,Directory[#Headers],0))</f>
        <v>Y</v>
      </c>
      <c r="AG421" s="129" t="str">
        <f>INDEX(Directory[],MATCH(tbl_deal[[#This Row],[Index]],Directory[Index],0),MATCH('DEAL DIRECTORY'!AG$5,Directory[#Headers],0))</f>
        <v>中原银行股份有限公司</v>
      </c>
      <c r="AH421" s="129" t="str">
        <f>INDEX(Directory[],MATCH(tbl_deal[[#This Row],[Index]],Directory[Index],0),MATCH('DEAL DIRECTORY'!AH$5,Directory[#Headers],0))</f>
        <v>n/a</v>
      </c>
      <c r="AI421" s="129" t="str">
        <f>INDEX(Directory[],MATCH(tbl_deal[[#This Row],[Index]],Directory[Index],0),MATCH('DEAL DIRECTORY'!AI$5,Directory[#Headers],0))</f>
        <v>n/a</v>
      </c>
      <c r="AJ421" s="129" t="str">
        <f>INDEX(Directory[],MATCH(tbl_deal[[#This Row],[Index]],Directory[Index],0),MATCH('DEAL DIRECTORY'!AJ$5,Directory[#Headers],0))</f>
        <v>河南</v>
      </c>
      <c r="AK421" s="129" t="str">
        <f>INDEX(Directory[],MATCH(tbl_deal[[#This Row],[Index]],Directory[Index],0),MATCH('DEAL DIRECTORY'!AK$5,Directory[#Headers],0))</f>
        <v>郑州市</v>
      </c>
      <c r="AL421" s="129" t="str">
        <f>INDEX(Directory[],MATCH(tbl_deal[[#This Row],[Index]],Directory[Index],0),MATCH('DEAL DIRECTORY'!AL$5,Directory[#Headers],0))</f>
        <v>--</v>
      </c>
      <c r="AM421" s="129" t="str">
        <f>INDEX(Directory[],MATCH(tbl_deal[[#This Row],[Index]],Directory[Index],0),MATCH('DEAL DIRECTORY'!AM$5,Directory[#Headers],0))</f>
        <v>--</v>
      </c>
      <c r="AN421" s="129" t="str">
        <f>INDEX(Directory[],MATCH(tbl_deal[[#This Row],[Index]],Directory[Index],0),MATCH('DEAL DIRECTORY'!AN$5,Directory[#Headers],0))</f>
        <v>--</v>
      </c>
      <c r="AO421" s="132" t="str">
        <f>IF(ISBLANK(INDEX(Directory[],MATCH(tbl_deal[[#This Row],[Index]],Directory[Index],0),MATCH('DEAL DIRECTORY'!AO$5,Directory[#Headers],0))),"--",INDEX(Directory[],MATCH(tbl_deal[[#This Row],[Index]],Directory[Index],0),MATCH('DEAL DIRECTORY'!AO$5,Directory[#Headers],0)))</f>
        <v>--</v>
      </c>
      <c r="AP421" s="129">
        <f>INDEX(Directory[],MATCH(tbl_deal[[#This Row],[Index]],Directory[Index],0),MATCH('DEAL DIRECTORY'!AP$5,Directory[#Headers],0))</f>
        <v>13.95</v>
      </c>
      <c r="AQ421" s="129">
        <f>INDEX(Directory[],MATCH(tbl_deal[[#This Row],[Index]],Directory[Index],0),MATCH('DEAL DIRECTORY'!AQ$5,Directory[#Headers],0))</f>
        <v>97.036000000000001</v>
      </c>
      <c r="AR421" s="129">
        <f>INDEX(Directory[],MATCH(tbl_deal[[#This Row],[Index]],Directory[Index],0),MATCH('DEAL DIRECTORY'!AR$5,Directory[#Headers],0))</f>
        <v>108.98399999999999</v>
      </c>
      <c r="AS421" s="129" t="str">
        <f>INDEX(Directory[],MATCH(tbl_deal[[#This Row],[Index]],Directory[Index],0),MATCH('DEAL DIRECTORY'!AS$5,Directory[#Headers],0))</f>
        <v>地方国企</v>
      </c>
      <c r="AT421" s="129" t="str">
        <f>INDEX(Directory[],MATCH(tbl_deal[[#This Row],[Index]],Directory[Index],0),MATCH('DEAL DIRECTORY'!AT$5,Directory[#Headers],0))</f>
        <v>金融机构</v>
      </c>
      <c r="AU421" s="129" t="str">
        <f>INDEX(Directory[],MATCH(tbl_deal[[#This Row],[Index]],Directory[Index],0),MATCH('DEAL DIRECTORY'!AU$5,Directory[#Headers],0))</f>
        <v>银行</v>
      </c>
      <c r="AV421" s="129" t="str">
        <f>INDEX(Directory[],MATCH(tbl_deal[[#This Row],[Index]],Directory[Index],0),MATCH('DEAL DIRECTORY'!AV$5,Directory[#Headers],0))</f>
        <v>直发</v>
      </c>
      <c r="AW421" s="129" t="str">
        <f>INDEX(Directory[],MATCH(tbl_deal[[#This Row],[Index]],Directory[Index],0),MATCH('DEAL DIRECTORY'!AW$5,Directory[#Headers],0))</f>
        <v>无评级</v>
      </c>
      <c r="AX421" s="129" t="str">
        <f>INDEX(Directory[],MATCH(tbl_deal[[#This Row],[Index]],Directory[Index],0),MATCH('DEAL DIRECTORY'!AX$5,Directory[#Headers],0))</f>
        <v>&gt;5亿</v>
      </c>
      <c r="AY421" s="133" t="str">
        <f>INDEX(Directory[],MATCH(tbl_deal[[#This Row],[Index]],Directory[Index],0),MATCH('DEAL DIRECTORY'!AY$5,Directory[#Headers],0))</f>
        <v>18年</v>
      </c>
      <c r="AZ421" s="129" t="str">
        <f>INDEX(Directory[],MATCH(tbl_deal[[#This Row],[Index]],Directory[Index],0),MATCH('DEAL DIRECTORY'!AZ$5,Directory[#Headers],0))</f>
        <v>Q4</v>
      </c>
      <c r="BA421" s="129" t="str">
        <f>INDEX(Directory[],MATCH(tbl_deal[[#This Row],[Index]],Directory[Index],0),MATCH('DEAL DIRECTORY'!BA$5,Directory[#Headers],0))</f>
        <v>11月</v>
      </c>
      <c r="BB421" s="129" t="str">
        <f>INDEX(Directory[],MATCH(tbl_deal[[#This Row],[Index]],Directory[Index],0),MATCH('DEAL DIRECTORY'!BB$5,Directory[#Headers],0))</f>
        <v>--</v>
      </c>
      <c r="BC421" s="129" t="str">
        <f>INDEX(Directory[],MATCH(tbl_deal[[#This Row],[Index]],Directory[Index],0),MATCH('DEAL DIRECTORY'!BC$5,Directory[#Headers],0))</f>
        <v>ZHONGYUAN BANK CO LTD</v>
      </c>
      <c r="BD421" s="129" t="str">
        <f>INDEX(Directory[],MATCH(tbl_deal[[#This Row],[Index]],Directory[Index],0),MATCH('DEAL DIRECTORY'!BD$5,Directory[#Headers],0))</f>
        <v>XS1898280711</v>
      </c>
      <c r="BE421" s="137" t="str">
        <f>INDEX(Directory[],MATCH(tbl_deal[[#This Row],[Index]],Directory[Index],0),MATCH('DEAL DIRECTORY'!BE$5,Directory[#Headers],0))</f>
        <v>18年11月</v>
      </c>
      <c r="BF421" s="137" t="str">
        <f>INDEX(Directory[],MATCH(tbl_deal[[#This Row],[Index]],Directory[Index],0),MATCH('DEAL DIRECTORY'!BF$5,Directory[#Headers],0))</f>
        <v>中原银行</v>
      </c>
      <c r="BG421" s="137" t="str">
        <f>INDEX(Directory[],MATCH(tbl_deal[[#This Row],[Index]],Directory[Index],0),MATCH('DEAL DIRECTORY'!BG$5,Directory[#Headers],0))</f>
        <v>--/--/--</v>
      </c>
      <c r="BH421" s="137" t="str">
        <f>INDEX(Directory[],MATCH(tbl_deal[[#This Row],[Index]],Directory[Index],0),MATCH('DEAL DIRECTORY'!BH$5,Directory[#Headers],0))</f>
        <v>额外一级资本债优先股</v>
      </c>
      <c r="BI421" s="137" t="str">
        <f>INDEX(Directory[],MATCH(tbl_deal[[#This Row],[Index]],Directory[Index],0),MATCH('DEAL DIRECTORY'!BI$5,Directory[#Headers],0))</f>
        <v>13.95亿美元</v>
      </c>
      <c r="BJ421" s="137" t="str">
        <f>INDEX(Directory[],MATCH(tbl_deal[[#This Row],[Index]],Directory[Index],0),MATCH('DEAL DIRECTORY'!BJ$5,Directory[#Headers],0))</f>
        <v>永续(前5年不可赎回)</v>
      </c>
      <c r="BK421" s="137" t="str">
        <f>INDEX(Directory[],MATCH(tbl_deal[[#This Row],[Index]],Directory[Index],0),MATCH('DEAL DIRECTORY'!BK$5,Directory[#Headers],0))</f>
        <v>5.6%</v>
      </c>
      <c r="BL421" s="137" t="str">
        <f>INDEX(Directory[],MATCH(tbl_deal[[#This Row],[Index]],Directory[Index],0),MATCH('DEAL DIRECTORY'!BL$5,Directory[#Headers],0))</f>
        <v>账簿管理人</v>
      </c>
      <c r="BM421" s="129" t="str">
        <f>INDEX(Directory[],MATCH(tbl_deal[[#This Row],[Index]],Directory[Index],0),MATCH('DEAL DIRECTORY'!BM$5,Directory[#Headers],0))</f>
        <v/>
      </c>
      <c r="BN421" s="4"/>
      <c r="BO421" s="4"/>
      <c r="BP421" s="4"/>
    </row>
    <row r="422" spans="3:68" ht="20.25" customHeight="1" x14ac:dyDescent="0.25">
      <c r="C422" s="129">
        <f>Directory[[#This Row],[Index]]</f>
        <v>49</v>
      </c>
      <c r="D422" s="130">
        <f>INDEX(Directory[],MATCH(tbl_deal[[#This Row],[Index]],Directory[Index],0),MATCH('DEAL DIRECTORY'!D$5,Directory[#Headers],0))</f>
        <v>43413</v>
      </c>
      <c r="E422" s="129" t="str">
        <f>INDEX(Directory[],MATCH(tbl_deal[[#This Row],[Index]],Directory[Index],0),MATCH('DEAL DIRECTORY'!E$5,Directory[#Headers],0))</f>
        <v/>
      </c>
      <c r="F422" s="129" t="str">
        <f>INDEX(Directory[],MATCH(tbl_deal[[#This Row],[Index]],Directory[Index],0),MATCH('DEAL DIRECTORY'!F$5,Directory[#Headers],0))</f>
        <v/>
      </c>
      <c r="G422" s="129" t="str">
        <f>INDEX(Directory[],MATCH(tbl_deal[[#This Row],[Index]],Directory[Index],0),MATCH('DEAL DIRECTORY'!G$5,Directory[#Headers],0))</f>
        <v>Cube</v>
      </c>
      <c r="H422" s="135" t="str">
        <f>IF(tbl_deal[[#This Row],[FolderPath]]="","",HYPERLINK(tbl_deal[[#This Row],[FolderPath]],"📂"))</f>
        <v/>
      </c>
      <c r="I422" s="129" t="str">
        <f>INDEX(Directory[],MATCH(tbl_deal[[#This Row],[Index]],Directory[Index],0),MATCH('DEAL DIRECTORY'!I$5,Directory[#Headers],0))</f>
        <v>JBR</v>
      </c>
      <c r="J422" s="129" t="str">
        <f>INDEX(Directory[],MATCH(tbl_deal[[#This Row],[Index]],Directory[Index],0),MATCH('DEAL DIRECTORY'!J$5,Directory[#Headers],0))</f>
        <v>n/a</v>
      </c>
      <c r="K422" s="129" t="str">
        <f>INDEX(Directory[],MATCH(tbl_deal[[#This Row],[Index]],Directory[Index],0),MATCH('DEAL DIRECTORY'!K$5,Directory[#Headers],0))</f>
        <v>n/a</v>
      </c>
      <c r="L422" s="129">
        <f>INDEX(Directory[],MATCH(tbl_deal[[#This Row],[Index]],Directory[Index],0),MATCH('DEAL DIRECTORY'!L$5,Directory[#Headers],0))</f>
        <v>1</v>
      </c>
      <c r="M422" s="129" t="str">
        <f>INDEX(Directory[],MATCH(tbl_deal[[#This Row],[Index]],Directory[Index],0),MATCH('DEAL DIRECTORY'!M$5,Directory[#Headers],0))</f>
        <v>方正证券</v>
      </c>
      <c r="N422" s="129" t="str">
        <f>INDEX(Directory[],MATCH(tbl_deal[[#This Row],[Index]],Directory[Index],0),MATCH('DEAL DIRECTORY'!N$5,Directory[#Headers],0))</f>
        <v>--/--/--</v>
      </c>
      <c r="O422" s="129" t="str">
        <f>INDEX(Directory[],MATCH(tbl_deal[[#This Row],[Index]],Directory[Index],0),MATCH('DEAL DIRECTORY'!O$5,Directory[#Headers],0))</f>
        <v>USD</v>
      </c>
      <c r="P422" s="129">
        <f>INDEX(Directory[],MATCH(tbl_deal[[#This Row],[Index]],Directory[Index],0),MATCH('DEAL DIRECTORY'!P$5,Directory[#Headers],0))</f>
        <v>2</v>
      </c>
      <c r="Q422" s="129" t="str">
        <f>INDEX(Directory[],MATCH(tbl_deal[[#This Row],[Index]],Directory[Index],0),MATCH('DEAL DIRECTORY'!Q$5,Directory[#Headers],0))</f>
        <v>2</v>
      </c>
      <c r="R422" s="129" t="str">
        <f>INDEX(Directory[],MATCH(tbl_deal[[#This Row],[Index]],Directory[Index],0),MATCH('DEAL DIRECTORY'!R$5,Directory[#Headers],0))</f>
        <v>6.9%</v>
      </c>
      <c r="S422" s="129" t="str">
        <f>INDEX(Directory[],MATCH(tbl_deal[[#This Row],[Index]],Directory[Index],0),MATCH('DEAL DIRECTORY'!S$5,Directory[#Headers],0))</f>
        <v>--</v>
      </c>
      <c r="T422" s="129" t="str">
        <f>INDEX(Directory[],MATCH(tbl_deal[[#This Row],[Index]],Directory[Index],0),MATCH('DEAL DIRECTORY'!T$5,Directory[#Headers],0))</f>
        <v>n/a</v>
      </c>
      <c r="U422" s="129" t="str">
        <f>INDEX(Directory[],MATCH(tbl_deal[[#This Row],[Index]],Directory[Index],0),MATCH('DEAL DIRECTORY'!U$5,Directory[#Headers],0))</f>
        <v>--</v>
      </c>
      <c r="V422" s="131">
        <f>INDEX(Directory[],MATCH(tbl_deal[[#This Row],[Index]],Directory[Index],0),MATCH('DEAL DIRECTORY'!V$5,Directory[#Headers],0))</f>
        <v>0</v>
      </c>
      <c r="W422" s="129" t="str">
        <f>INDEX(Directory[],MATCH(tbl_deal[[#This Row],[Index]],Directory[Index],0),MATCH('DEAL DIRECTORY'!W$5,Directory[#Headers],0))</f>
        <v>维好+担保</v>
      </c>
      <c r="X422" s="129" t="str">
        <f>INDEX(Directory[],MATCH(tbl_deal[[#This Row],[Index]],Directory[Index],0),MATCH('DEAL DIRECTORY'!X$5,Directory[#Headers],0))</f>
        <v>--</v>
      </c>
      <c r="Y422" s="129" t="str">
        <f>INDEX(Directory[],MATCH(tbl_deal[[#This Row],[Index]],Directory[Index],0),MATCH('DEAL DIRECTORY'!Y$5,Directory[#Headers],0))</f>
        <v>港交所;沙特</v>
      </c>
      <c r="Z422" s="129" t="str">
        <f>INDEX(Directory[],MATCH(tbl_deal[[#This Row],[Index]],Directory[Index],0),MATCH('DEAL DIRECTORY'!Z$5,Directory[#Headers],0))</f>
        <v/>
      </c>
      <c r="AA422" s="129" t="str">
        <f>INDEX(Directory[],MATCH(tbl_deal[[#This Row],[Index]],Directory[Index],0),MATCH('DEAL DIRECTORY'!AA$5,Directory[#Headers],0))</f>
        <v/>
      </c>
      <c r="AB422" s="129" t="str">
        <f>INDEX(Directory[],MATCH(tbl_deal[[#This Row],[Index]],Directory[Index],0),MATCH('DEAL DIRECTORY'!AB$5,Directory[#Headers],0))</f>
        <v>BISL,港分</v>
      </c>
      <c r="AC422" s="129" t="str">
        <f>INDEX(Directory[],MATCH(tbl_deal[[#This Row],[Index]],Directory[Index],0),MATCH('DEAL DIRECTORY'!AC$5,Directory[#Headers],0))</f>
        <v>--</v>
      </c>
      <c r="AD422" s="129" t="str">
        <f>INDEX(Directory[],MATCH(tbl_deal[[#This Row],[Index]],Directory[Index],0),MATCH('DEAL DIRECTORY'!AD$5,Directory[#Headers],0))</f>
        <v>--</v>
      </c>
      <c r="AE422" s="129" t="str">
        <f>INDEX(Directory[],MATCH(tbl_deal[[#This Row],[Index]],Directory[Index],0),MATCH('DEAL DIRECTORY'!AE$5,Directory[#Headers],0))</f>
        <v>--</v>
      </c>
      <c r="AF422" s="129" t="str">
        <f>INDEX(Directory[],MATCH(tbl_deal[[#This Row],[Index]],Directory[Index],0),MATCH('DEAL DIRECTORY'!AF$5,Directory[#Headers],0))</f>
        <v>Y</v>
      </c>
      <c r="AG422" s="129" t="str">
        <f>INDEX(Directory[],MATCH(tbl_deal[[#This Row],[Index]],Directory[Index],0),MATCH('DEAL DIRECTORY'!AG$5,Directory[#Headers],0))</f>
        <v>方正证券股份有限公司</v>
      </c>
      <c r="AH422" s="129" t="str">
        <f>INDEX(Directory[],MATCH(tbl_deal[[#This Row],[Index]],Directory[Index],0),MATCH('DEAL DIRECTORY'!AH$5,Directory[#Headers],0))</f>
        <v>n/a</v>
      </c>
      <c r="AI422" s="129" t="str">
        <f>INDEX(Directory[],MATCH(tbl_deal[[#This Row],[Index]],Directory[Index],0),MATCH('DEAL DIRECTORY'!AI$5,Directory[#Headers],0))</f>
        <v>n/a</v>
      </c>
      <c r="AJ422" s="129" t="str">
        <f>INDEX(Directory[],MATCH(tbl_deal[[#This Row],[Index]],Directory[Index],0),MATCH('DEAL DIRECTORY'!AJ$5,Directory[#Headers],0))</f>
        <v>湖南</v>
      </c>
      <c r="AK422" s="129" t="str">
        <f>INDEX(Directory[],MATCH(tbl_deal[[#This Row],[Index]],Directory[Index],0),MATCH('DEAL DIRECTORY'!AK$5,Directory[#Headers],0))</f>
        <v>长沙市</v>
      </c>
      <c r="AL422" s="129" t="str">
        <f>INDEX(Directory[],MATCH(tbl_deal[[#This Row],[Index]],Directory[Index],0),MATCH('DEAL DIRECTORY'!AL$5,Directory[#Headers],0))</f>
        <v>--</v>
      </c>
      <c r="AM422" s="129" t="str">
        <f>INDEX(Directory[],MATCH(tbl_deal[[#This Row],[Index]],Directory[Index],0),MATCH('DEAL DIRECTORY'!AM$5,Directory[#Headers],0))</f>
        <v>--</v>
      </c>
      <c r="AN422" s="129" t="str">
        <f>INDEX(Directory[],MATCH(tbl_deal[[#This Row],[Index]],Directory[Index],0),MATCH('DEAL DIRECTORY'!AN$5,Directory[#Headers],0))</f>
        <v>--</v>
      </c>
      <c r="AO422" s="132" t="str">
        <f>IF(ISBLANK(INDEX(Directory[],MATCH(tbl_deal[[#This Row],[Index]],Directory[Index],0),MATCH('DEAL DIRECTORY'!AO$5,Directory[#Headers],0))),"--",INDEX(Directory[],MATCH(tbl_deal[[#This Row],[Index]],Directory[Index],0),MATCH('DEAL DIRECTORY'!AO$5,Directory[#Headers],0)))</f>
        <v>--</v>
      </c>
      <c r="AP422" s="129">
        <f>INDEX(Directory[],MATCH(tbl_deal[[#This Row],[Index]],Directory[Index],0),MATCH('DEAL DIRECTORY'!AP$5,Directory[#Headers],0))</f>
        <v>2</v>
      </c>
      <c r="AQ422" s="129">
        <f>INDEX(Directory[],MATCH(tbl_deal[[#This Row],[Index]],Directory[Index],0),MATCH('DEAL DIRECTORY'!AQ$5,Directory[#Headers],0))</f>
        <v>13.913</v>
      </c>
      <c r="AR422" s="129">
        <f>INDEX(Directory[],MATCH(tbl_deal[[#This Row],[Index]],Directory[Index],0),MATCH('DEAL DIRECTORY'!AR$5,Directory[#Headers],0))</f>
        <v>15.625</v>
      </c>
      <c r="AS422" s="129" t="str">
        <f>INDEX(Directory[],MATCH(tbl_deal[[#This Row],[Index]],Directory[Index],0),MATCH('DEAL DIRECTORY'!AS$5,Directory[#Headers],0))</f>
        <v>其他</v>
      </c>
      <c r="AT422" s="129" t="str">
        <f>INDEX(Directory[],MATCH(tbl_deal[[#This Row],[Index]],Directory[Index],0),MATCH('DEAL DIRECTORY'!AT$5,Directory[#Headers],0))</f>
        <v>金融机构</v>
      </c>
      <c r="AU422" s="129" t="str">
        <f>INDEX(Directory[],MATCH(tbl_deal[[#This Row],[Index]],Directory[Index],0),MATCH('DEAL DIRECTORY'!AU$5,Directory[#Headers],0))</f>
        <v>非银</v>
      </c>
      <c r="AV422" s="129" t="str">
        <f>INDEX(Directory[],MATCH(tbl_deal[[#This Row],[Index]],Directory[Index],0),MATCH('DEAL DIRECTORY'!AV$5,Directory[#Headers],0))</f>
        <v>维好</v>
      </c>
      <c r="AW422" s="129" t="str">
        <f>INDEX(Directory[],MATCH(tbl_deal[[#This Row],[Index]],Directory[Index],0),MATCH('DEAL DIRECTORY'!AW$5,Directory[#Headers],0))</f>
        <v>无评级</v>
      </c>
      <c r="AX422" s="129" t="str">
        <f>INDEX(Directory[],MATCH(tbl_deal[[#This Row],[Index]],Directory[Index],0),MATCH('DEAL DIRECTORY'!AX$5,Directory[#Headers],0))</f>
        <v>≤2亿</v>
      </c>
      <c r="AY422" s="133" t="str">
        <f>INDEX(Directory[],MATCH(tbl_deal[[#This Row],[Index]],Directory[Index],0),MATCH('DEAL DIRECTORY'!AY$5,Directory[#Headers],0))</f>
        <v>18年</v>
      </c>
      <c r="AZ422" s="129" t="str">
        <f>INDEX(Directory[],MATCH(tbl_deal[[#This Row],[Index]],Directory[Index],0),MATCH('DEAL DIRECTORY'!AZ$5,Directory[#Headers],0))</f>
        <v>Q4</v>
      </c>
      <c r="BA422" s="129" t="str">
        <f>INDEX(Directory[],MATCH(tbl_deal[[#This Row],[Index]],Directory[Index],0),MATCH('DEAL DIRECTORY'!BA$5,Directory[#Headers],0))</f>
        <v>11月</v>
      </c>
      <c r="BB422" s="129" t="str">
        <f>INDEX(Directory[],MATCH(tbl_deal[[#This Row],[Index]],Directory[Index],0),MATCH('DEAL DIRECTORY'!BB$5,Directory[#Headers],0))</f>
        <v>--</v>
      </c>
      <c r="BC422" s="129" t="str">
        <f>INDEX(Directory[],MATCH(tbl_deal[[#This Row],[Index]],Directory[Index],0),MATCH('DEAL DIRECTORY'!BC$5,Directory[#Headers],0))</f>
        <v>FIRST FZ BOND LTD</v>
      </c>
      <c r="BD422" s="129" t="str">
        <f>INDEX(Directory[],MATCH(tbl_deal[[#This Row],[Index]],Directory[Index],0),MATCH('DEAL DIRECTORY'!BD$5,Directory[#Headers],0))</f>
        <v>XS1892347086</v>
      </c>
      <c r="BE422" s="137" t="str">
        <f>INDEX(Directory[],MATCH(tbl_deal[[#This Row],[Index]],Directory[Index],0),MATCH('DEAL DIRECTORY'!BE$5,Directory[#Headers],0))</f>
        <v>18年11月</v>
      </c>
      <c r="BF422" s="137" t="str">
        <f>INDEX(Directory[],MATCH(tbl_deal[[#This Row],[Index]],Directory[Index],0),MATCH('DEAL DIRECTORY'!BF$5,Directory[#Headers],0))</f>
        <v>方正证券</v>
      </c>
      <c r="BG422" s="137" t="str">
        <f>INDEX(Directory[],MATCH(tbl_deal[[#This Row],[Index]],Directory[Index],0),MATCH('DEAL DIRECTORY'!BG$5,Directory[#Headers],0))</f>
        <v>--/--/--</v>
      </c>
      <c r="BH422" s="137" t="str">
        <f>INDEX(Directory[],MATCH(tbl_deal[[#This Row],[Index]],Directory[Index],0),MATCH('DEAL DIRECTORY'!BH$5,Directory[#Headers],0))</f>
        <v>高级债</v>
      </c>
      <c r="BI422" s="137" t="str">
        <f>INDEX(Directory[],MATCH(tbl_deal[[#This Row],[Index]],Directory[Index],0),MATCH('DEAL DIRECTORY'!BI$5,Directory[#Headers],0))</f>
        <v>2亿美元</v>
      </c>
      <c r="BJ422" s="137" t="str">
        <f>INDEX(Directory[],MATCH(tbl_deal[[#This Row],[Index]],Directory[Index],0),MATCH('DEAL DIRECTORY'!BJ$5,Directory[#Headers],0))</f>
        <v>2年</v>
      </c>
      <c r="BK422" s="137" t="str">
        <f>INDEX(Directory[],MATCH(tbl_deal[[#This Row],[Index]],Directory[Index],0),MATCH('DEAL DIRECTORY'!BK$5,Directory[#Headers],0))</f>
        <v>6.9%</v>
      </c>
      <c r="BL422" s="137" t="str">
        <f>INDEX(Directory[],MATCH(tbl_deal[[#This Row],[Index]],Directory[Index],0),MATCH('DEAL DIRECTORY'!BL$5,Directory[#Headers],0))</f>
        <v>账簿管理人</v>
      </c>
      <c r="BM422" s="129" t="str">
        <f>INDEX(Directory[],MATCH(tbl_deal[[#This Row],[Index]],Directory[Index],0),MATCH('DEAL DIRECTORY'!BM$5,Directory[#Headers],0))</f>
        <v/>
      </c>
      <c r="BN422" s="4"/>
      <c r="BO422" s="4"/>
      <c r="BP422" s="4"/>
    </row>
    <row r="423" spans="3:68" ht="20.25" customHeight="1" x14ac:dyDescent="0.25">
      <c r="C423" s="129">
        <f>Directory[[#This Row],[Index]]</f>
        <v>48</v>
      </c>
      <c r="D423" s="130">
        <f>INDEX(Directory[],MATCH(tbl_deal[[#This Row],[Index]],Directory[Index],0),MATCH('DEAL DIRECTORY'!D$5,Directory[#Headers],0))</f>
        <v>43412</v>
      </c>
      <c r="E423" s="129" t="str">
        <f>INDEX(Directory[],MATCH(tbl_deal[[#This Row],[Index]],Directory[Index],0),MATCH('DEAL DIRECTORY'!E$5,Directory[#Headers],0))</f>
        <v/>
      </c>
      <c r="F423" s="129" t="str">
        <f>INDEX(Directory[],MATCH(tbl_deal[[#This Row],[Index]],Directory[Index],0),MATCH('DEAL DIRECTORY'!F$5,Directory[#Headers],0))</f>
        <v/>
      </c>
      <c r="G423" s="129" t="str">
        <f>INDEX(Directory[],MATCH(tbl_deal[[#This Row],[Index]],Directory[Index],0),MATCH('DEAL DIRECTORY'!G$5,Directory[#Headers],0))</f>
        <v>Green II</v>
      </c>
      <c r="H423" s="135" t="str">
        <f>IF(tbl_deal[[#This Row],[FolderPath]]="","",HYPERLINK(tbl_deal[[#This Row],[FolderPath]],"📂"))</f>
        <v/>
      </c>
      <c r="I423" s="129" t="str">
        <f>INDEX(Directory[],MATCH(tbl_deal[[#This Row],[Index]],Directory[Index],0),MATCH('DEAL DIRECTORY'!I$5,Directory[#Headers],0))</f>
        <v>JBR</v>
      </c>
      <c r="J423" s="129" t="str">
        <f>INDEX(Directory[],MATCH(tbl_deal[[#This Row],[Index]],Directory[Index],0),MATCH('DEAL DIRECTORY'!J$5,Directory[#Headers],0))</f>
        <v>n/a</v>
      </c>
      <c r="K423" s="129" t="str">
        <f>INDEX(Directory[],MATCH(tbl_deal[[#This Row],[Index]],Directory[Index],0),MATCH('DEAL DIRECTORY'!K$5,Directory[#Headers],0))</f>
        <v>n/a</v>
      </c>
      <c r="L423" s="129">
        <f>INDEX(Directory[],MATCH(tbl_deal[[#This Row],[Index]],Directory[Index],0),MATCH('DEAL DIRECTORY'!L$5,Directory[#Headers],0))</f>
        <v>1</v>
      </c>
      <c r="M423" s="129" t="str">
        <f>INDEX(Directory[],MATCH(tbl_deal[[#This Row],[Index]],Directory[Index],0),MATCH('DEAL DIRECTORY'!M$5,Directory[#Headers],0))</f>
        <v>国银金租</v>
      </c>
      <c r="N423" s="129" t="str">
        <f>INDEX(Directory[],MATCH(tbl_deal[[#This Row],[Index]],Directory[Index],0),MATCH('DEAL DIRECTORY'!N$5,Directory[#Headers],0))</f>
        <v>A2/--/A+</v>
      </c>
      <c r="O423" s="129" t="str">
        <f>INDEX(Directory[],MATCH(tbl_deal[[#This Row],[Index]],Directory[Index],0),MATCH('DEAL DIRECTORY'!O$5,Directory[#Headers],0))</f>
        <v>USD</v>
      </c>
      <c r="P423" s="129">
        <f>INDEX(Directory[],MATCH(tbl_deal[[#This Row],[Index]],Directory[Index],0),MATCH('DEAL DIRECTORY'!P$5,Directory[#Headers],0))</f>
        <v>4</v>
      </c>
      <c r="Q423" s="129" t="str">
        <f>INDEX(Directory[],MATCH(tbl_deal[[#This Row],[Index]],Directory[Index],0),MATCH('DEAL DIRECTORY'!Q$5,Directory[#Headers],0))</f>
        <v>3</v>
      </c>
      <c r="R423" s="129" t="str">
        <f>INDEX(Directory[],MATCH(tbl_deal[[#This Row],[Index]],Directory[Index],0),MATCH('DEAL DIRECTORY'!R$5,Directory[#Headers],0))</f>
        <v>3mL+125</v>
      </c>
      <c r="S423" s="129" t="str">
        <f>INDEX(Directory[],MATCH(tbl_deal[[#This Row],[Index]],Directory[Index],0),MATCH('DEAL DIRECTORY'!S$5,Directory[#Headers],0))</f>
        <v>--</v>
      </c>
      <c r="T423" s="129" t="str">
        <f>INDEX(Directory[],MATCH(tbl_deal[[#This Row],[Index]],Directory[Index],0),MATCH('DEAL DIRECTORY'!T$5,Directory[#Headers],0))</f>
        <v>n/a</v>
      </c>
      <c r="U423" s="129" t="str">
        <f>INDEX(Directory[],MATCH(tbl_deal[[#This Row],[Index]],Directory[Index],0),MATCH('DEAL DIRECTORY'!U$5,Directory[#Headers],0))</f>
        <v>--</v>
      </c>
      <c r="V423" s="131">
        <f>INDEX(Directory[],MATCH(tbl_deal[[#This Row],[Index]],Directory[Index],0),MATCH('DEAL DIRECTORY'!V$5,Directory[#Headers],0))</f>
        <v>0</v>
      </c>
      <c r="W423" s="129" t="str">
        <f>INDEX(Directory[],MATCH(tbl_deal[[#This Row],[Index]],Directory[Index],0),MATCH('DEAL DIRECTORY'!W$5,Directory[#Headers],0))</f>
        <v>维好+担保</v>
      </c>
      <c r="X423" s="129" t="str">
        <f>INDEX(Directory[],MATCH(tbl_deal[[#This Row],[Index]],Directory[Index],0),MATCH('DEAL DIRECTORY'!X$5,Directory[#Headers],0))</f>
        <v>浮息债券</v>
      </c>
      <c r="Y423" s="129" t="str">
        <f>INDEX(Directory[],MATCH(tbl_deal[[#This Row],[Index]],Directory[Index],0),MATCH('DEAL DIRECTORY'!Y$5,Directory[#Headers],0))</f>
        <v>港交所;沙特</v>
      </c>
      <c r="Z423" s="129" t="str">
        <f>INDEX(Directory[],MATCH(tbl_deal[[#This Row],[Index]],Directory[Index],0),MATCH('DEAL DIRECTORY'!Z$5,Directory[#Headers],0))</f>
        <v>浮息</v>
      </c>
      <c r="AA423" s="129" t="str">
        <f>INDEX(Directory[],MATCH(tbl_deal[[#This Row],[Index]],Directory[Index],0),MATCH('DEAL DIRECTORY'!AA$5,Directory[#Headers],0))</f>
        <v/>
      </c>
      <c r="AB423" s="129" t="str">
        <f>INDEX(Directory[],MATCH(tbl_deal[[#This Row],[Index]],Directory[Index],0),MATCH('DEAL DIRECTORY'!AB$5,Directory[#Headers],0))</f>
        <v>BISL,港分</v>
      </c>
      <c r="AC423" s="129" t="str">
        <f>INDEX(Directory[],MATCH(tbl_deal[[#This Row],[Index]],Directory[Index],0),MATCH('DEAL DIRECTORY'!AC$5,Directory[#Headers],0))</f>
        <v>--</v>
      </c>
      <c r="AD423" s="129" t="str">
        <f>INDEX(Directory[],MATCH(tbl_deal[[#This Row],[Index]],Directory[Index],0),MATCH('DEAL DIRECTORY'!AD$5,Directory[#Headers],0))</f>
        <v>--</v>
      </c>
      <c r="AE423" s="129" t="str">
        <f>INDEX(Directory[],MATCH(tbl_deal[[#This Row],[Index]],Directory[Index],0),MATCH('DEAL DIRECTORY'!AE$5,Directory[#Headers],0))</f>
        <v>--</v>
      </c>
      <c r="AF423" s="129" t="str">
        <f>INDEX(Directory[],MATCH(tbl_deal[[#This Row],[Index]],Directory[Index],0),MATCH('DEAL DIRECTORY'!AF$5,Directory[#Headers],0))</f>
        <v>N</v>
      </c>
      <c r="AG423" s="129" t="str">
        <f>INDEX(Directory[],MATCH(tbl_deal[[#This Row],[Index]],Directory[Index],0),MATCH('DEAL DIRECTORY'!AG$5,Directory[#Headers],0))</f>
        <v>国银金融租赁股份有限公司</v>
      </c>
      <c r="AH423" s="129" t="str">
        <f>INDEX(Directory[],MATCH(tbl_deal[[#This Row],[Index]],Directory[Index],0),MATCH('DEAL DIRECTORY'!AH$5,Directory[#Headers],0))</f>
        <v>n/a</v>
      </c>
      <c r="AI423" s="129" t="str">
        <f>INDEX(Directory[],MATCH(tbl_deal[[#This Row],[Index]],Directory[Index],0),MATCH('DEAL DIRECTORY'!AI$5,Directory[#Headers],0))</f>
        <v>n/a</v>
      </c>
      <c r="AJ423" s="129" t="str">
        <f>INDEX(Directory[],MATCH(tbl_deal[[#This Row],[Index]],Directory[Index],0),MATCH('DEAL DIRECTORY'!AJ$5,Directory[#Headers],0))</f>
        <v>广东</v>
      </c>
      <c r="AK423" s="129" t="str">
        <f>INDEX(Directory[],MATCH(tbl_deal[[#This Row],[Index]],Directory[Index],0),MATCH('DEAL DIRECTORY'!AK$5,Directory[#Headers],0))</f>
        <v>深圳市</v>
      </c>
      <c r="AL423" s="129" t="str">
        <f>INDEX(Directory[],MATCH(tbl_deal[[#This Row],[Index]],Directory[Index],0),MATCH('DEAL DIRECTORY'!AL$5,Directory[#Headers],0))</f>
        <v>--</v>
      </c>
      <c r="AM423" s="129" t="str">
        <f>INDEX(Directory[],MATCH(tbl_deal[[#This Row],[Index]],Directory[Index],0),MATCH('DEAL DIRECTORY'!AM$5,Directory[#Headers],0))</f>
        <v>--</v>
      </c>
      <c r="AN423" s="129" t="str">
        <f>INDEX(Directory[],MATCH(tbl_deal[[#This Row],[Index]],Directory[Index],0),MATCH('DEAL DIRECTORY'!AN$5,Directory[#Headers],0))</f>
        <v>--</v>
      </c>
      <c r="AO423" s="132" t="str">
        <f>IF(ISBLANK(INDEX(Directory[],MATCH(tbl_deal[[#This Row],[Index]],Directory[Index],0),MATCH('DEAL DIRECTORY'!AO$5,Directory[#Headers],0))),"--",INDEX(Directory[],MATCH(tbl_deal[[#This Row],[Index]],Directory[Index],0),MATCH('DEAL DIRECTORY'!AO$5,Directory[#Headers],0)))</f>
        <v>--</v>
      </c>
      <c r="AP423" s="129">
        <f>INDEX(Directory[],MATCH(tbl_deal[[#This Row],[Index]],Directory[Index],0),MATCH('DEAL DIRECTORY'!AP$5,Directory[#Headers],0))</f>
        <v>4</v>
      </c>
      <c r="AQ423" s="129">
        <f>INDEX(Directory[],MATCH(tbl_deal[[#This Row],[Index]],Directory[Index],0),MATCH('DEAL DIRECTORY'!AQ$5,Directory[#Headers],0))</f>
        <v>27.738</v>
      </c>
      <c r="AR423" s="129">
        <f>INDEX(Directory[],MATCH(tbl_deal[[#This Row],[Index]],Directory[Index],0),MATCH('DEAL DIRECTORY'!AR$5,Directory[#Headers],0))</f>
        <v>31.25</v>
      </c>
      <c r="AS423" s="129" t="str">
        <f>INDEX(Directory[],MATCH(tbl_deal[[#This Row],[Index]],Directory[Index],0),MATCH('DEAL DIRECTORY'!AS$5,Directory[#Headers],0))</f>
        <v>央企(子)</v>
      </c>
      <c r="AT423" s="129" t="str">
        <f>INDEX(Directory[],MATCH(tbl_deal[[#This Row],[Index]],Directory[Index],0),MATCH('DEAL DIRECTORY'!AT$5,Directory[#Headers],0))</f>
        <v>金融机构</v>
      </c>
      <c r="AU423" s="129" t="str">
        <f>INDEX(Directory[],MATCH(tbl_deal[[#This Row],[Index]],Directory[Index],0),MATCH('DEAL DIRECTORY'!AU$5,Directory[#Headers],0))</f>
        <v>非银</v>
      </c>
      <c r="AV423" s="129" t="str">
        <f>INDEX(Directory[],MATCH(tbl_deal[[#This Row],[Index]],Directory[Index],0),MATCH('DEAL DIRECTORY'!AV$5,Directory[#Headers],0))</f>
        <v>维好</v>
      </c>
      <c r="AW423" s="129" t="str">
        <f>INDEX(Directory[],MATCH(tbl_deal[[#This Row],[Index]],Directory[Index],0),MATCH('DEAL DIRECTORY'!AW$5,Directory[#Headers],0))</f>
        <v>投资级</v>
      </c>
      <c r="AX423" s="129" t="str">
        <f>INDEX(Directory[],MATCH(tbl_deal[[#This Row],[Index]],Directory[Index],0),MATCH('DEAL DIRECTORY'!AX$5,Directory[#Headers],0))</f>
        <v>3-5亿</v>
      </c>
      <c r="AY423" s="133" t="str">
        <f>INDEX(Directory[],MATCH(tbl_deal[[#This Row],[Index]],Directory[Index],0),MATCH('DEAL DIRECTORY'!AY$5,Directory[#Headers],0))</f>
        <v>18年</v>
      </c>
      <c r="AZ423" s="129" t="str">
        <f>INDEX(Directory[],MATCH(tbl_deal[[#This Row],[Index]],Directory[Index],0),MATCH('DEAL DIRECTORY'!AZ$5,Directory[#Headers],0))</f>
        <v>Q4</v>
      </c>
      <c r="BA423" s="129" t="str">
        <f>INDEX(Directory[],MATCH(tbl_deal[[#This Row],[Index]],Directory[Index],0),MATCH('DEAL DIRECTORY'!BA$5,Directory[#Headers],0))</f>
        <v>11月</v>
      </c>
      <c r="BB423" s="129" t="str">
        <f>INDEX(Directory[],MATCH(tbl_deal[[#This Row],[Index]],Directory[Index],0),MATCH('DEAL DIRECTORY'!BB$5,Directory[#Headers],0))</f>
        <v>--</v>
      </c>
      <c r="BC423" s="129" t="str">
        <f>INDEX(Directory[],MATCH(tbl_deal[[#This Row],[Index]],Directory[Index],0),MATCH('DEAL DIRECTORY'!BC$5,Directory[#Headers],0))</f>
        <v>CDBL FUNDING 1</v>
      </c>
      <c r="BD423" s="129" t="str">
        <f>INDEX(Directory[],MATCH(tbl_deal[[#This Row],[Index]],Directory[Index],0),MATCH('DEAL DIRECTORY'!BD$5,Directory[#Headers],0))</f>
        <v>XS1897257520</v>
      </c>
      <c r="BE423" s="137" t="str">
        <f>INDEX(Directory[],MATCH(tbl_deal[[#This Row],[Index]],Directory[Index],0),MATCH('DEAL DIRECTORY'!BE$5,Directory[#Headers],0))</f>
        <v>18年11月</v>
      </c>
      <c r="BF423" s="137" t="str">
        <f>INDEX(Directory[],MATCH(tbl_deal[[#This Row],[Index]],Directory[Index],0),MATCH('DEAL DIRECTORY'!BF$5,Directory[#Headers],0))</f>
        <v>国银金租</v>
      </c>
      <c r="BG423" s="137" t="str">
        <f>INDEX(Directory[],MATCH(tbl_deal[[#This Row],[Index]],Directory[Index],0),MATCH('DEAL DIRECTORY'!BG$5,Directory[#Headers],0))</f>
        <v>A2/--/A+</v>
      </c>
      <c r="BH423" s="137" t="str">
        <f>INDEX(Directory[],MATCH(tbl_deal[[#This Row],[Index]],Directory[Index],0),MATCH('DEAL DIRECTORY'!BH$5,Directory[#Headers],0))</f>
        <v>浮息债券</v>
      </c>
      <c r="BI423" s="137" t="str">
        <f>INDEX(Directory[],MATCH(tbl_deal[[#This Row],[Index]],Directory[Index],0),MATCH('DEAL DIRECTORY'!BI$5,Directory[#Headers],0))</f>
        <v>4亿美元</v>
      </c>
      <c r="BJ423" s="137" t="str">
        <f>INDEX(Directory[],MATCH(tbl_deal[[#This Row],[Index]],Directory[Index],0),MATCH('DEAL DIRECTORY'!BJ$5,Directory[#Headers],0))</f>
        <v>3年</v>
      </c>
      <c r="BK423" s="137" t="str">
        <f>INDEX(Directory[],MATCH(tbl_deal[[#This Row],[Index]],Directory[Index],0),MATCH('DEAL DIRECTORY'!BK$5,Directory[#Headers],0))</f>
        <v>3mL+125</v>
      </c>
      <c r="BL423" s="137" t="str">
        <f>INDEX(Directory[],MATCH(tbl_deal[[#This Row],[Index]],Directory[Index],0),MATCH('DEAL DIRECTORY'!BL$5,Directory[#Headers],0))</f>
        <v>账簿管理人</v>
      </c>
      <c r="BM423" s="129" t="str">
        <f>INDEX(Directory[],MATCH(tbl_deal[[#This Row],[Index]],Directory[Index],0),MATCH('DEAL DIRECTORY'!BM$5,Directory[#Headers],0))</f>
        <v/>
      </c>
      <c r="BN423" s="4"/>
      <c r="BO423" s="4"/>
      <c r="BP423" s="4"/>
    </row>
    <row r="424" spans="3:68" ht="20.25" customHeight="1" x14ac:dyDescent="0.25">
      <c r="C424" s="129">
        <f>Directory[[#This Row],[Index]]</f>
        <v>47</v>
      </c>
      <c r="D424" s="130">
        <f>INDEX(Directory[],MATCH(tbl_deal[[#This Row],[Index]],Directory[Index],0),MATCH('DEAL DIRECTORY'!D$5,Directory[#Headers],0))</f>
        <v>43397</v>
      </c>
      <c r="E424" s="129" t="str">
        <f>INDEX(Directory[],MATCH(tbl_deal[[#This Row],[Index]],Directory[Index],0),MATCH('DEAL DIRECTORY'!E$5,Directory[#Headers],0))</f>
        <v/>
      </c>
      <c r="F424" s="129" t="str">
        <f>INDEX(Directory[],MATCH(tbl_deal[[#This Row],[Index]],Directory[Index],0),MATCH('DEAL DIRECTORY'!F$5,Directory[#Headers],0))</f>
        <v/>
      </c>
      <c r="G424" s="129" t="str">
        <f>INDEX(Directory[],MATCH(tbl_deal[[#This Row],[Index]],Directory[Index],0),MATCH('DEAL DIRECTORY'!G$5,Directory[#Headers],0))</f>
        <v>Amber</v>
      </c>
      <c r="H424" s="135" t="str">
        <f>IF(tbl_deal[[#This Row],[FolderPath]]="","",HYPERLINK(tbl_deal[[#This Row],[FolderPath]],"📂"))</f>
        <v/>
      </c>
      <c r="I424" s="129" t="str">
        <f>INDEX(Directory[],MATCH(tbl_deal[[#This Row],[Index]],Directory[Index],0),MATCH('DEAL DIRECTORY'!I$5,Directory[#Headers],0))</f>
        <v>JBR</v>
      </c>
      <c r="J424" s="129" t="str">
        <f>INDEX(Directory[],MATCH(tbl_deal[[#This Row],[Index]],Directory[Index],0),MATCH('DEAL DIRECTORY'!J$5,Directory[#Headers],0))</f>
        <v>n/a</v>
      </c>
      <c r="K424" s="129" t="str">
        <f>INDEX(Directory[],MATCH(tbl_deal[[#This Row],[Index]],Directory[Index],0),MATCH('DEAL DIRECTORY'!K$5,Directory[#Headers],0))</f>
        <v>n/a</v>
      </c>
      <c r="L424" s="129">
        <f>INDEX(Directory[],MATCH(tbl_deal[[#This Row],[Index]],Directory[Index],0),MATCH('DEAL DIRECTORY'!L$5,Directory[#Headers],0))</f>
        <v>1</v>
      </c>
      <c r="M424" s="129" t="str">
        <f>INDEX(Directory[],MATCH(tbl_deal[[#This Row],[Index]],Directory[Index],0),MATCH('DEAL DIRECTORY'!M$5,Directory[#Headers],0))</f>
        <v>国家电投</v>
      </c>
      <c r="N424" s="129" t="str">
        <f>INDEX(Directory[],MATCH(tbl_deal[[#This Row],[Index]],Directory[Index],0),MATCH('DEAL DIRECTORY'!N$5,Directory[#Headers],0))</f>
        <v>--/--/A-</v>
      </c>
      <c r="O424" s="129" t="str">
        <f>INDEX(Directory[],MATCH(tbl_deal[[#This Row],[Index]],Directory[Index],0),MATCH('DEAL DIRECTORY'!O$5,Directory[#Headers],0))</f>
        <v>USD</v>
      </c>
      <c r="P424" s="129">
        <f>INDEX(Directory[],MATCH(tbl_deal[[#This Row],[Index]],Directory[Index],0),MATCH('DEAL DIRECTORY'!P$5,Directory[#Headers],0))</f>
        <v>5</v>
      </c>
      <c r="Q424" s="129" t="str">
        <f>INDEX(Directory[],MATCH(tbl_deal[[#This Row],[Index]],Directory[Index],0),MATCH('DEAL DIRECTORY'!Q$5,Directory[#Headers],0))</f>
        <v>5</v>
      </c>
      <c r="R424" s="129" t="str">
        <f>INDEX(Directory[],MATCH(tbl_deal[[#This Row],[Index]],Directory[Index],0),MATCH('DEAL DIRECTORY'!R$5,Directory[#Headers],0))</f>
        <v>4.65%</v>
      </c>
      <c r="S424" s="129" t="str">
        <f>INDEX(Directory[],MATCH(tbl_deal[[#This Row],[Index]],Directory[Index],0),MATCH('DEAL DIRECTORY'!S$5,Directory[#Headers],0))</f>
        <v>--</v>
      </c>
      <c r="T424" s="129" t="str">
        <f>INDEX(Directory[],MATCH(tbl_deal[[#This Row],[Index]],Directory[Index],0),MATCH('DEAL DIRECTORY'!T$5,Directory[#Headers],0))</f>
        <v>n/a</v>
      </c>
      <c r="U424" s="129" t="str">
        <f>INDEX(Directory[],MATCH(tbl_deal[[#This Row],[Index]],Directory[Index],0),MATCH('DEAL DIRECTORY'!U$5,Directory[#Headers],0))</f>
        <v>T+170</v>
      </c>
      <c r="V424" s="131">
        <f>INDEX(Directory[],MATCH(tbl_deal[[#This Row],[Index]],Directory[Index],0),MATCH('DEAL DIRECTORY'!V$5,Directory[#Headers],0))</f>
        <v>0</v>
      </c>
      <c r="W424" s="129" t="str">
        <f>INDEX(Directory[],MATCH(tbl_deal[[#This Row],[Index]],Directory[Index],0),MATCH('DEAL DIRECTORY'!W$5,Directory[#Headers],0))</f>
        <v>维好+担保</v>
      </c>
      <c r="X424" s="129" t="str">
        <f>INDEX(Directory[],MATCH(tbl_deal[[#This Row],[Index]],Directory[Index],0),MATCH('DEAL DIRECTORY'!X$5,Directory[#Headers],0))</f>
        <v>--</v>
      </c>
      <c r="Y424" s="129" t="str">
        <f>INDEX(Directory[],MATCH(tbl_deal[[#This Row],[Index]],Directory[Index],0),MATCH('DEAL DIRECTORY'!Y$5,Directory[#Headers],0))</f>
        <v>港交所</v>
      </c>
      <c r="Z424" s="129" t="str">
        <f>INDEX(Directory[],MATCH(tbl_deal[[#This Row],[Index]],Directory[Index],0),MATCH('DEAL DIRECTORY'!Z$5,Directory[#Headers],0))</f>
        <v/>
      </c>
      <c r="AA424" s="129" t="str">
        <f>INDEX(Directory[],MATCH(tbl_deal[[#This Row],[Index]],Directory[Index],0),MATCH('DEAL DIRECTORY'!AA$5,Directory[#Headers],0))</f>
        <v/>
      </c>
      <c r="AB424" s="129" t="str">
        <f>INDEX(Directory[],MATCH(tbl_deal[[#This Row],[Index]],Directory[Index],0),MATCH('DEAL DIRECTORY'!AB$5,Directory[#Headers],0))</f>
        <v>BISL,港分</v>
      </c>
      <c r="AC424" s="129" t="str">
        <f>INDEX(Directory[],MATCH(tbl_deal[[#This Row],[Index]],Directory[Index],0),MATCH('DEAL DIRECTORY'!AC$5,Directory[#Headers],0))</f>
        <v>--</v>
      </c>
      <c r="AD424" s="129" t="str">
        <f>INDEX(Directory[],MATCH(tbl_deal[[#This Row],[Index]],Directory[Index],0),MATCH('DEAL DIRECTORY'!AD$5,Directory[#Headers],0))</f>
        <v>--</v>
      </c>
      <c r="AE424" s="129" t="str">
        <f>INDEX(Directory[],MATCH(tbl_deal[[#This Row],[Index]],Directory[Index],0),MATCH('DEAL DIRECTORY'!AE$5,Directory[#Headers],0))</f>
        <v>--</v>
      </c>
      <c r="AF424" s="129" t="str">
        <f>INDEX(Directory[],MATCH(tbl_deal[[#This Row],[Index]],Directory[Index],0),MATCH('DEAL DIRECTORY'!AF$5,Directory[#Headers],0))</f>
        <v>N</v>
      </c>
      <c r="AG424" s="129" t="str">
        <f>INDEX(Directory[],MATCH(tbl_deal[[#This Row],[Index]],Directory[Index],0),MATCH('DEAL DIRECTORY'!AG$5,Directory[#Headers],0))</f>
        <v>国家电力投资集团有限公司</v>
      </c>
      <c r="AH424" s="129" t="str">
        <f>INDEX(Directory[],MATCH(tbl_deal[[#This Row],[Index]],Directory[Index],0),MATCH('DEAL DIRECTORY'!AH$5,Directory[#Headers],0))</f>
        <v>n/a</v>
      </c>
      <c r="AI424" s="129" t="str">
        <f>INDEX(Directory[],MATCH(tbl_deal[[#This Row],[Index]],Directory[Index],0),MATCH('DEAL DIRECTORY'!AI$5,Directory[#Headers],0))</f>
        <v>n/a</v>
      </c>
      <c r="AJ424" s="129" t="str">
        <f>INDEX(Directory[],MATCH(tbl_deal[[#This Row],[Index]],Directory[Index],0),MATCH('DEAL DIRECTORY'!AJ$5,Directory[#Headers],0))</f>
        <v>北京</v>
      </c>
      <c r="AK424" s="129" t="str">
        <f>INDEX(Directory[],MATCH(tbl_deal[[#This Row],[Index]],Directory[Index],0),MATCH('DEAL DIRECTORY'!AK$5,Directory[#Headers],0))</f>
        <v>西城区</v>
      </c>
      <c r="AL424" s="129" t="str">
        <f>INDEX(Directory[],MATCH(tbl_deal[[#This Row],[Index]],Directory[Index],0),MATCH('DEAL DIRECTORY'!AL$5,Directory[#Headers],0))</f>
        <v>--</v>
      </c>
      <c r="AM424" s="129" t="str">
        <f>INDEX(Directory[],MATCH(tbl_deal[[#This Row],[Index]],Directory[Index],0),MATCH('DEAL DIRECTORY'!AM$5,Directory[#Headers],0))</f>
        <v>--</v>
      </c>
      <c r="AN424" s="129" t="str">
        <f>INDEX(Directory[],MATCH(tbl_deal[[#This Row],[Index]],Directory[Index],0),MATCH('DEAL DIRECTORY'!AN$5,Directory[#Headers],0))</f>
        <v>--</v>
      </c>
      <c r="AO424" s="132" t="str">
        <f>IF(ISBLANK(INDEX(Directory[],MATCH(tbl_deal[[#This Row],[Index]],Directory[Index],0),MATCH('DEAL DIRECTORY'!AO$5,Directory[#Headers],0))),"--",INDEX(Directory[],MATCH(tbl_deal[[#This Row],[Index]],Directory[Index],0),MATCH('DEAL DIRECTORY'!AO$5,Directory[#Headers],0)))</f>
        <v>--</v>
      </c>
      <c r="AP424" s="129">
        <f>INDEX(Directory[],MATCH(tbl_deal[[#This Row],[Index]],Directory[Index],0),MATCH('DEAL DIRECTORY'!AP$5,Directory[#Headers],0))</f>
        <v>5</v>
      </c>
      <c r="AQ424" s="129">
        <f>INDEX(Directory[],MATCH(tbl_deal[[#This Row],[Index]],Directory[Index],0),MATCH('DEAL DIRECTORY'!AQ$5,Directory[#Headers],0))</f>
        <v>34.72</v>
      </c>
      <c r="AR424" s="129">
        <f>INDEX(Directory[],MATCH(tbl_deal[[#This Row],[Index]],Directory[Index],0),MATCH('DEAL DIRECTORY'!AR$5,Directory[#Headers],0))</f>
        <v>39.063000000000002</v>
      </c>
      <c r="AS424" s="129" t="str">
        <f>INDEX(Directory[],MATCH(tbl_deal[[#This Row],[Index]],Directory[Index],0),MATCH('DEAL DIRECTORY'!AS$5,Directory[#Headers],0))</f>
        <v>央企</v>
      </c>
      <c r="AT424" s="129" t="str">
        <f>INDEX(Directory[],MATCH(tbl_deal[[#This Row],[Index]],Directory[Index],0),MATCH('DEAL DIRECTORY'!AT$5,Directory[#Headers],0))</f>
        <v>产业</v>
      </c>
      <c r="AU424" s="129" t="str">
        <f>INDEX(Directory[],MATCH(tbl_deal[[#This Row],[Index]],Directory[Index],0),MATCH('DEAL DIRECTORY'!AU$5,Directory[#Headers],0))</f>
        <v>--</v>
      </c>
      <c r="AV424" s="129" t="str">
        <f>INDEX(Directory[],MATCH(tbl_deal[[#This Row],[Index]],Directory[Index],0),MATCH('DEAL DIRECTORY'!AV$5,Directory[#Headers],0))</f>
        <v>维好</v>
      </c>
      <c r="AW424" s="129" t="str">
        <f>INDEX(Directory[],MATCH(tbl_deal[[#This Row],[Index]],Directory[Index],0),MATCH('DEAL DIRECTORY'!AW$5,Directory[#Headers],0))</f>
        <v>投资级</v>
      </c>
      <c r="AX424" s="129" t="str">
        <f>INDEX(Directory[],MATCH(tbl_deal[[#This Row],[Index]],Directory[Index],0),MATCH('DEAL DIRECTORY'!AX$5,Directory[#Headers],0))</f>
        <v>3-5亿</v>
      </c>
      <c r="AY424" s="133" t="str">
        <f>INDEX(Directory[],MATCH(tbl_deal[[#This Row],[Index]],Directory[Index],0),MATCH('DEAL DIRECTORY'!AY$5,Directory[#Headers],0))</f>
        <v>18年</v>
      </c>
      <c r="AZ424" s="129" t="str">
        <f>INDEX(Directory[],MATCH(tbl_deal[[#This Row],[Index]],Directory[Index],0),MATCH('DEAL DIRECTORY'!AZ$5,Directory[#Headers],0))</f>
        <v>Q4</v>
      </c>
      <c r="BA424" s="129" t="str">
        <f>INDEX(Directory[],MATCH(tbl_deal[[#This Row],[Index]],Directory[Index],0),MATCH('DEAL DIRECTORY'!BA$5,Directory[#Headers],0))</f>
        <v>10月</v>
      </c>
      <c r="BB424" s="129" t="str">
        <f>INDEX(Directory[],MATCH(tbl_deal[[#This Row],[Index]],Directory[Index],0),MATCH('DEAL DIRECTORY'!BB$5,Directory[#Headers],0))</f>
        <v>--</v>
      </c>
      <c r="BC424" s="129" t="str">
        <f>INDEX(Directory[],MATCH(tbl_deal[[#This Row],[Index]],Directory[Index],0),MATCH('DEAL DIRECTORY'!BC$5,Directory[#Headers],0))</f>
        <v>SPIC LUXEMBOURG LATIN AMERICA RENEWABLE ENERGY INVESTMENT CO SARL</v>
      </c>
      <c r="BD424" s="129" t="str">
        <f>INDEX(Directory[],MATCH(tbl_deal[[#This Row],[Index]],Directory[Index],0),MATCH('DEAL DIRECTORY'!BD$5,Directory[#Headers],0))</f>
        <v>XS1843450567</v>
      </c>
      <c r="BE424" s="137" t="str">
        <f>INDEX(Directory[],MATCH(tbl_deal[[#This Row],[Index]],Directory[Index],0),MATCH('DEAL DIRECTORY'!BE$5,Directory[#Headers],0))</f>
        <v>18年10月</v>
      </c>
      <c r="BF424" s="137" t="str">
        <f>INDEX(Directory[],MATCH(tbl_deal[[#This Row],[Index]],Directory[Index],0),MATCH('DEAL DIRECTORY'!BF$5,Directory[#Headers],0))</f>
        <v>国家电投</v>
      </c>
      <c r="BG424" s="137" t="str">
        <f>INDEX(Directory[],MATCH(tbl_deal[[#This Row],[Index]],Directory[Index],0),MATCH('DEAL DIRECTORY'!BG$5,Directory[#Headers],0))</f>
        <v>--/--/A-</v>
      </c>
      <c r="BH424" s="137" t="str">
        <f>INDEX(Directory[],MATCH(tbl_deal[[#This Row],[Index]],Directory[Index],0),MATCH('DEAL DIRECTORY'!BH$5,Directory[#Headers],0))</f>
        <v>高级债</v>
      </c>
      <c r="BI424" s="137" t="str">
        <f>INDEX(Directory[],MATCH(tbl_deal[[#This Row],[Index]],Directory[Index],0),MATCH('DEAL DIRECTORY'!BI$5,Directory[#Headers],0))</f>
        <v>5亿美元</v>
      </c>
      <c r="BJ424" s="137" t="str">
        <f>INDEX(Directory[],MATCH(tbl_deal[[#This Row],[Index]],Directory[Index],0),MATCH('DEAL DIRECTORY'!BJ$5,Directory[#Headers],0))</f>
        <v>5年</v>
      </c>
      <c r="BK424" s="137" t="str">
        <f>INDEX(Directory[],MATCH(tbl_deal[[#This Row],[Index]],Directory[Index],0),MATCH('DEAL DIRECTORY'!BK$5,Directory[#Headers],0))</f>
        <v>4.65%</v>
      </c>
      <c r="BL424" s="137" t="str">
        <f>INDEX(Directory[],MATCH(tbl_deal[[#This Row],[Index]],Directory[Index],0),MATCH('DEAL DIRECTORY'!BL$5,Directory[#Headers],0))</f>
        <v>账簿管理人</v>
      </c>
      <c r="BM424" s="129" t="str">
        <f>INDEX(Directory[],MATCH(tbl_deal[[#This Row],[Index]],Directory[Index],0),MATCH('DEAL DIRECTORY'!BM$5,Directory[#Headers],0))</f>
        <v/>
      </c>
      <c r="BN424" s="4"/>
      <c r="BO424" s="4"/>
      <c r="BP424" s="4"/>
    </row>
    <row r="425" spans="3:68" ht="20.25" customHeight="1" x14ac:dyDescent="0.25">
      <c r="C425" s="129">
        <f>Directory[[#This Row],[Index]]</f>
        <v>46</v>
      </c>
      <c r="D425" s="130">
        <f>INDEX(Directory[],MATCH(tbl_deal[[#This Row],[Index]],Directory[Index],0),MATCH('DEAL DIRECTORY'!D$5,Directory[#Headers],0))</f>
        <v>43397</v>
      </c>
      <c r="E425" s="129" t="str">
        <f>INDEX(Directory[],MATCH(tbl_deal[[#This Row],[Index]],Directory[Index],0),MATCH('DEAL DIRECTORY'!E$5,Directory[#Headers],0))</f>
        <v/>
      </c>
      <c r="F425" s="129" t="str">
        <f>INDEX(Directory[],MATCH(tbl_deal[[#This Row],[Index]],Directory[Index],0),MATCH('DEAL DIRECTORY'!F$5,Directory[#Headers],0))</f>
        <v/>
      </c>
      <c r="G425" s="129" t="str">
        <f>INDEX(Directory[],MATCH(tbl_deal[[#This Row],[Index]],Directory[Index],0),MATCH('DEAL DIRECTORY'!G$5,Directory[#Headers],0))</f>
        <v>Amber</v>
      </c>
      <c r="H425" s="135" t="str">
        <f>IF(tbl_deal[[#This Row],[FolderPath]]="","",HYPERLINK(tbl_deal[[#This Row],[FolderPath]],"📂"))</f>
        <v/>
      </c>
      <c r="I425" s="129" t="str">
        <f>INDEX(Directory[],MATCH(tbl_deal[[#This Row],[Index]],Directory[Index],0),MATCH('DEAL DIRECTORY'!I$5,Directory[#Headers],0))</f>
        <v>JBR</v>
      </c>
      <c r="J425" s="129" t="str">
        <f>INDEX(Directory[],MATCH(tbl_deal[[#This Row],[Index]],Directory[Index],0),MATCH('DEAL DIRECTORY'!J$5,Directory[#Headers],0))</f>
        <v>n/a</v>
      </c>
      <c r="K425" s="129" t="str">
        <f>INDEX(Directory[],MATCH(tbl_deal[[#This Row],[Index]],Directory[Index],0),MATCH('DEAL DIRECTORY'!K$5,Directory[#Headers],0))</f>
        <v>n/a</v>
      </c>
      <c r="L425" s="129">
        <f>INDEX(Directory[],MATCH(tbl_deal[[#This Row],[Index]],Directory[Index],0),MATCH('DEAL DIRECTORY'!L$5,Directory[#Headers],0))</f>
        <v>1</v>
      </c>
      <c r="M425" s="129" t="str">
        <f>INDEX(Directory[],MATCH(tbl_deal[[#This Row],[Index]],Directory[Index],0),MATCH('DEAL DIRECTORY'!M$5,Directory[#Headers],0))</f>
        <v>国家电投</v>
      </c>
      <c r="N425" s="129" t="str">
        <f>INDEX(Directory[],MATCH(tbl_deal[[#This Row],[Index]],Directory[Index],0),MATCH('DEAL DIRECTORY'!N$5,Directory[#Headers],0))</f>
        <v>--/--/A-</v>
      </c>
      <c r="O425" s="129" t="str">
        <f>INDEX(Directory[],MATCH(tbl_deal[[#This Row],[Index]],Directory[Index],0),MATCH('DEAL DIRECTORY'!O$5,Directory[#Headers],0))</f>
        <v>USD</v>
      </c>
      <c r="P425" s="129">
        <f>INDEX(Directory[],MATCH(tbl_deal[[#This Row],[Index]],Directory[Index],0),MATCH('DEAL DIRECTORY'!P$5,Directory[#Headers],0))</f>
        <v>3</v>
      </c>
      <c r="Q425" s="129" t="str">
        <f>INDEX(Directory[],MATCH(tbl_deal[[#This Row],[Index]],Directory[Index],0),MATCH('DEAL DIRECTORY'!Q$5,Directory[#Headers],0))</f>
        <v>3</v>
      </c>
      <c r="R425" s="129" t="str">
        <f>INDEX(Directory[],MATCH(tbl_deal[[#This Row],[Index]],Directory[Index],0),MATCH('DEAL DIRECTORY'!R$5,Directory[#Headers],0))</f>
        <v>4.25%</v>
      </c>
      <c r="S425" s="129" t="str">
        <f>INDEX(Directory[],MATCH(tbl_deal[[#This Row],[Index]],Directory[Index],0),MATCH('DEAL DIRECTORY'!S$5,Directory[#Headers],0))</f>
        <v>--</v>
      </c>
      <c r="T425" s="129" t="str">
        <f>INDEX(Directory[],MATCH(tbl_deal[[#This Row],[Index]],Directory[Index],0),MATCH('DEAL DIRECTORY'!T$5,Directory[#Headers],0))</f>
        <v>n/a</v>
      </c>
      <c r="U425" s="129" t="str">
        <f>INDEX(Directory[],MATCH(tbl_deal[[#This Row],[Index]],Directory[Index],0),MATCH('DEAL DIRECTORY'!U$5,Directory[#Headers],0))</f>
        <v>T+135</v>
      </c>
      <c r="V425" s="131">
        <f>INDEX(Directory[],MATCH(tbl_deal[[#This Row],[Index]],Directory[Index],0),MATCH('DEAL DIRECTORY'!V$5,Directory[#Headers],0))</f>
        <v>0</v>
      </c>
      <c r="W425" s="129" t="str">
        <f>INDEX(Directory[],MATCH(tbl_deal[[#This Row],[Index]],Directory[Index],0),MATCH('DEAL DIRECTORY'!W$5,Directory[#Headers],0))</f>
        <v>维好+担保</v>
      </c>
      <c r="X425" s="129" t="str">
        <f>INDEX(Directory[],MATCH(tbl_deal[[#This Row],[Index]],Directory[Index],0),MATCH('DEAL DIRECTORY'!X$5,Directory[#Headers],0))</f>
        <v>--</v>
      </c>
      <c r="Y425" s="129" t="str">
        <f>INDEX(Directory[],MATCH(tbl_deal[[#This Row],[Index]],Directory[Index],0),MATCH('DEAL DIRECTORY'!Y$5,Directory[#Headers],0))</f>
        <v>港交所</v>
      </c>
      <c r="Z425" s="129" t="str">
        <f>INDEX(Directory[],MATCH(tbl_deal[[#This Row],[Index]],Directory[Index],0),MATCH('DEAL DIRECTORY'!Z$5,Directory[#Headers],0))</f>
        <v/>
      </c>
      <c r="AA425" s="129" t="str">
        <f>INDEX(Directory[],MATCH(tbl_deal[[#This Row],[Index]],Directory[Index],0),MATCH('DEAL DIRECTORY'!AA$5,Directory[#Headers],0))</f>
        <v/>
      </c>
      <c r="AB425" s="129" t="str">
        <f>INDEX(Directory[],MATCH(tbl_deal[[#This Row],[Index]],Directory[Index],0),MATCH('DEAL DIRECTORY'!AB$5,Directory[#Headers],0))</f>
        <v>BISL,港分</v>
      </c>
      <c r="AC425" s="129" t="str">
        <f>INDEX(Directory[],MATCH(tbl_deal[[#This Row],[Index]],Directory[Index],0),MATCH('DEAL DIRECTORY'!AC$5,Directory[#Headers],0))</f>
        <v>--</v>
      </c>
      <c r="AD425" s="129" t="str">
        <f>INDEX(Directory[],MATCH(tbl_deal[[#This Row],[Index]],Directory[Index],0),MATCH('DEAL DIRECTORY'!AD$5,Directory[#Headers],0))</f>
        <v>--</v>
      </c>
      <c r="AE425" s="129" t="str">
        <f>INDEX(Directory[],MATCH(tbl_deal[[#This Row],[Index]],Directory[Index],0),MATCH('DEAL DIRECTORY'!AE$5,Directory[#Headers],0))</f>
        <v>--</v>
      </c>
      <c r="AF425" s="129" t="str">
        <f>INDEX(Directory[],MATCH(tbl_deal[[#This Row],[Index]],Directory[Index],0),MATCH('DEAL DIRECTORY'!AF$5,Directory[#Headers],0))</f>
        <v>N</v>
      </c>
      <c r="AG425" s="129" t="str">
        <f>INDEX(Directory[],MATCH(tbl_deal[[#This Row],[Index]],Directory[Index],0),MATCH('DEAL DIRECTORY'!AG$5,Directory[#Headers],0))</f>
        <v>国家电力投资集团有限公司</v>
      </c>
      <c r="AH425" s="129" t="str">
        <f>INDEX(Directory[],MATCH(tbl_deal[[#This Row],[Index]],Directory[Index],0),MATCH('DEAL DIRECTORY'!AH$5,Directory[#Headers],0))</f>
        <v>n/a</v>
      </c>
      <c r="AI425" s="129" t="str">
        <f>INDEX(Directory[],MATCH(tbl_deal[[#This Row],[Index]],Directory[Index],0),MATCH('DEAL DIRECTORY'!AI$5,Directory[#Headers],0))</f>
        <v>n/a</v>
      </c>
      <c r="AJ425" s="129" t="str">
        <f>INDEX(Directory[],MATCH(tbl_deal[[#This Row],[Index]],Directory[Index],0),MATCH('DEAL DIRECTORY'!AJ$5,Directory[#Headers],0))</f>
        <v>北京</v>
      </c>
      <c r="AK425" s="129" t="str">
        <f>INDEX(Directory[],MATCH(tbl_deal[[#This Row],[Index]],Directory[Index],0),MATCH('DEAL DIRECTORY'!AK$5,Directory[#Headers],0))</f>
        <v>西城区</v>
      </c>
      <c r="AL425" s="129" t="str">
        <f>INDEX(Directory[],MATCH(tbl_deal[[#This Row],[Index]],Directory[Index],0),MATCH('DEAL DIRECTORY'!AL$5,Directory[#Headers],0))</f>
        <v>--</v>
      </c>
      <c r="AM425" s="129" t="str">
        <f>INDEX(Directory[],MATCH(tbl_deal[[#This Row],[Index]],Directory[Index],0),MATCH('DEAL DIRECTORY'!AM$5,Directory[#Headers],0))</f>
        <v>--</v>
      </c>
      <c r="AN425" s="129" t="str">
        <f>INDEX(Directory[],MATCH(tbl_deal[[#This Row],[Index]],Directory[Index],0),MATCH('DEAL DIRECTORY'!AN$5,Directory[#Headers],0))</f>
        <v>--</v>
      </c>
      <c r="AO425" s="132" t="str">
        <f>IF(ISBLANK(INDEX(Directory[],MATCH(tbl_deal[[#This Row],[Index]],Directory[Index],0),MATCH('DEAL DIRECTORY'!AO$5,Directory[#Headers],0))),"--",INDEX(Directory[],MATCH(tbl_deal[[#This Row],[Index]],Directory[Index],0),MATCH('DEAL DIRECTORY'!AO$5,Directory[#Headers],0)))</f>
        <v>--</v>
      </c>
      <c r="AP425" s="129">
        <f>INDEX(Directory[],MATCH(tbl_deal[[#This Row],[Index]],Directory[Index],0),MATCH('DEAL DIRECTORY'!AP$5,Directory[#Headers],0))</f>
        <v>3</v>
      </c>
      <c r="AQ425" s="129">
        <f>INDEX(Directory[],MATCH(tbl_deal[[#This Row],[Index]],Directory[Index],0),MATCH('DEAL DIRECTORY'!AQ$5,Directory[#Headers],0))</f>
        <v>20.832000000000001</v>
      </c>
      <c r="AR425" s="129">
        <f>INDEX(Directory[],MATCH(tbl_deal[[#This Row],[Index]],Directory[Index],0),MATCH('DEAL DIRECTORY'!AR$5,Directory[#Headers],0))</f>
        <v>23.437999999999999</v>
      </c>
      <c r="AS425" s="129" t="str">
        <f>INDEX(Directory[],MATCH(tbl_deal[[#This Row],[Index]],Directory[Index],0),MATCH('DEAL DIRECTORY'!AS$5,Directory[#Headers],0))</f>
        <v>央企</v>
      </c>
      <c r="AT425" s="129" t="str">
        <f>INDEX(Directory[],MATCH(tbl_deal[[#This Row],[Index]],Directory[Index],0),MATCH('DEAL DIRECTORY'!AT$5,Directory[#Headers],0))</f>
        <v>产业</v>
      </c>
      <c r="AU425" s="129" t="str">
        <f>INDEX(Directory[],MATCH(tbl_deal[[#This Row],[Index]],Directory[Index],0),MATCH('DEAL DIRECTORY'!AU$5,Directory[#Headers],0))</f>
        <v>--</v>
      </c>
      <c r="AV425" s="129" t="str">
        <f>INDEX(Directory[],MATCH(tbl_deal[[#This Row],[Index]],Directory[Index],0),MATCH('DEAL DIRECTORY'!AV$5,Directory[#Headers],0))</f>
        <v>维好</v>
      </c>
      <c r="AW425" s="129" t="str">
        <f>INDEX(Directory[],MATCH(tbl_deal[[#This Row],[Index]],Directory[Index],0),MATCH('DEAL DIRECTORY'!AW$5,Directory[#Headers],0))</f>
        <v>投资级</v>
      </c>
      <c r="AX425" s="129" t="str">
        <f>INDEX(Directory[],MATCH(tbl_deal[[#This Row],[Index]],Directory[Index],0),MATCH('DEAL DIRECTORY'!AX$5,Directory[#Headers],0))</f>
        <v>2-3亿</v>
      </c>
      <c r="AY425" s="133" t="str">
        <f>INDEX(Directory[],MATCH(tbl_deal[[#This Row],[Index]],Directory[Index],0),MATCH('DEAL DIRECTORY'!AY$5,Directory[#Headers],0))</f>
        <v>18年</v>
      </c>
      <c r="AZ425" s="129" t="str">
        <f>INDEX(Directory[],MATCH(tbl_deal[[#This Row],[Index]],Directory[Index],0),MATCH('DEAL DIRECTORY'!AZ$5,Directory[#Headers],0))</f>
        <v>Q4</v>
      </c>
      <c r="BA425" s="129" t="str">
        <f>INDEX(Directory[],MATCH(tbl_deal[[#This Row],[Index]],Directory[Index],0),MATCH('DEAL DIRECTORY'!BA$5,Directory[#Headers],0))</f>
        <v>10月</v>
      </c>
      <c r="BB425" s="129" t="str">
        <f>INDEX(Directory[],MATCH(tbl_deal[[#This Row],[Index]],Directory[Index],0),MATCH('DEAL DIRECTORY'!BB$5,Directory[#Headers],0))</f>
        <v>--</v>
      </c>
      <c r="BC425" s="129" t="str">
        <f>INDEX(Directory[],MATCH(tbl_deal[[#This Row],[Index]],Directory[Index],0),MATCH('DEAL DIRECTORY'!BC$5,Directory[#Headers],0))</f>
        <v>SPIC LUXEMBOURG LATIN AMERICA RENEWABLE ENERGY INVESTMENT CO SARL</v>
      </c>
      <c r="BD425" s="129" t="str">
        <f>INDEX(Directory[],MATCH(tbl_deal[[#This Row],[Index]],Directory[Index],0),MATCH('DEAL DIRECTORY'!BD$5,Directory[#Headers],0))</f>
        <v>XS1892681146</v>
      </c>
      <c r="BE425" s="137" t="str">
        <f>INDEX(Directory[],MATCH(tbl_deal[[#This Row],[Index]],Directory[Index],0),MATCH('DEAL DIRECTORY'!BE$5,Directory[#Headers],0))</f>
        <v>18年10月</v>
      </c>
      <c r="BF425" s="137" t="str">
        <f>INDEX(Directory[],MATCH(tbl_deal[[#This Row],[Index]],Directory[Index],0),MATCH('DEAL DIRECTORY'!BF$5,Directory[#Headers],0))</f>
        <v>国家电投</v>
      </c>
      <c r="BG425" s="137" t="str">
        <f>INDEX(Directory[],MATCH(tbl_deal[[#This Row],[Index]],Directory[Index],0),MATCH('DEAL DIRECTORY'!BG$5,Directory[#Headers],0))</f>
        <v>--/--/A-</v>
      </c>
      <c r="BH425" s="137" t="str">
        <f>INDEX(Directory[],MATCH(tbl_deal[[#This Row],[Index]],Directory[Index],0),MATCH('DEAL DIRECTORY'!BH$5,Directory[#Headers],0))</f>
        <v>高级债</v>
      </c>
      <c r="BI425" s="137" t="str">
        <f>INDEX(Directory[],MATCH(tbl_deal[[#This Row],[Index]],Directory[Index],0),MATCH('DEAL DIRECTORY'!BI$5,Directory[#Headers],0))</f>
        <v>3亿美元</v>
      </c>
      <c r="BJ425" s="137" t="str">
        <f>INDEX(Directory[],MATCH(tbl_deal[[#This Row],[Index]],Directory[Index],0),MATCH('DEAL DIRECTORY'!BJ$5,Directory[#Headers],0))</f>
        <v>3年</v>
      </c>
      <c r="BK425" s="137" t="str">
        <f>INDEX(Directory[],MATCH(tbl_deal[[#This Row],[Index]],Directory[Index],0),MATCH('DEAL DIRECTORY'!BK$5,Directory[#Headers],0))</f>
        <v>4.25%</v>
      </c>
      <c r="BL425" s="137" t="str">
        <f>INDEX(Directory[],MATCH(tbl_deal[[#This Row],[Index]],Directory[Index],0),MATCH('DEAL DIRECTORY'!BL$5,Directory[#Headers],0))</f>
        <v>账簿管理人</v>
      </c>
      <c r="BM425" s="129" t="str">
        <f>INDEX(Directory[],MATCH(tbl_deal[[#This Row],[Index]],Directory[Index],0),MATCH('DEAL DIRECTORY'!BM$5,Directory[#Headers],0))</f>
        <v/>
      </c>
      <c r="BN425" s="4"/>
      <c r="BO425" s="4"/>
      <c r="BP425" s="4"/>
    </row>
    <row r="426" spans="3:68" ht="20.25" customHeight="1" x14ac:dyDescent="0.25">
      <c r="C426" s="129">
        <f>Directory[[#This Row],[Index]]</f>
        <v>45</v>
      </c>
      <c r="D426" s="130">
        <f>INDEX(Directory[],MATCH(tbl_deal[[#This Row],[Index]],Directory[Index],0),MATCH('DEAL DIRECTORY'!D$5,Directory[#Headers],0))</f>
        <v>43362</v>
      </c>
      <c r="E426" s="129" t="str">
        <f>INDEX(Directory[],MATCH(tbl_deal[[#This Row],[Index]],Directory[Index],0),MATCH('DEAL DIRECTORY'!E$5,Directory[#Headers],0))</f>
        <v/>
      </c>
      <c r="F426" s="129" t="str">
        <f>INDEX(Directory[],MATCH(tbl_deal[[#This Row],[Index]],Directory[Index],0),MATCH('DEAL DIRECTORY'!F$5,Directory[#Headers],0))</f>
        <v/>
      </c>
      <c r="G426" s="129" t="str">
        <f>INDEX(Directory[],MATCH(tbl_deal[[#This Row],[Index]],Directory[Index],0),MATCH('DEAL DIRECTORY'!G$5,Directory[#Headers],0))</f>
        <v>Jinshan VI</v>
      </c>
      <c r="H426" s="135" t="str">
        <f>IF(tbl_deal[[#This Row],[FolderPath]]="","",HYPERLINK(tbl_deal[[#This Row],[FolderPath]],"📂"))</f>
        <v/>
      </c>
      <c r="I426" s="129" t="str">
        <f>INDEX(Directory[],MATCH(tbl_deal[[#This Row],[Index]],Directory[Index],0),MATCH('DEAL DIRECTORY'!I$5,Directory[#Headers],0))</f>
        <v>JBR</v>
      </c>
      <c r="J426" s="129" t="str">
        <f>INDEX(Directory[],MATCH(tbl_deal[[#This Row],[Index]],Directory[Index],0),MATCH('DEAL DIRECTORY'!J$5,Directory[#Headers],0))</f>
        <v>n/a</v>
      </c>
      <c r="K426" s="129" t="str">
        <f>INDEX(Directory[],MATCH(tbl_deal[[#This Row],[Index]],Directory[Index],0),MATCH('DEAL DIRECTORY'!K$5,Directory[#Headers],0))</f>
        <v>n/a</v>
      </c>
      <c r="L426" s="129">
        <f>INDEX(Directory[],MATCH(tbl_deal[[#This Row],[Index]],Directory[Index],0),MATCH('DEAL DIRECTORY'!L$5,Directory[#Headers],0))</f>
        <v>1</v>
      </c>
      <c r="M426" s="129" t="str">
        <f>INDEX(Directory[],MATCH(tbl_deal[[#This Row],[Index]],Directory[Index],0),MATCH('DEAL DIRECTORY'!M$5,Directory[#Headers],0))</f>
        <v>农发行</v>
      </c>
      <c r="N426" s="129" t="str">
        <f>INDEX(Directory[],MATCH(tbl_deal[[#This Row],[Index]],Directory[Index],0),MATCH('DEAL DIRECTORY'!N$5,Directory[#Headers],0))</f>
        <v>--/A+/--</v>
      </c>
      <c r="O426" s="129" t="str">
        <f>INDEX(Directory[],MATCH(tbl_deal[[#This Row],[Index]],Directory[Index],0),MATCH('DEAL DIRECTORY'!O$5,Directory[#Headers],0))</f>
        <v>USD</v>
      </c>
      <c r="P426" s="129">
        <f>INDEX(Directory[],MATCH(tbl_deal[[#This Row],[Index]],Directory[Index],0),MATCH('DEAL DIRECTORY'!P$5,Directory[#Headers],0))</f>
        <v>7</v>
      </c>
      <c r="Q426" s="129" t="str">
        <f>INDEX(Directory[],MATCH(tbl_deal[[#This Row],[Index]],Directory[Index],0),MATCH('DEAL DIRECTORY'!Q$5,Directory[#Headers],0))</f>
        <v>3</v>
      </c>
      <c r="R426" s="129" t="str">
        <f>INDEX(Directory[],MATCH(tbl_deal[[#This Row],[Index]],Directory[Index],0),MATCH('DEAL DIRECTORY'!R$5,Directory[#Headers],0))</f>
        <v>3mL+62</v>
      </c>
      <c r="S426" s="129" t="str">
        <f>INDEX(Directory[],MATCH(tbl_deal[[#This Row],[Index]],Directory[Index],0),MATCH('DEAL DIRECTORY'!S$5,Directory[#Headers],0))</f>
        <v>--</v>
      </c>
      <c r="T426" s="129" t="str">
        <f>INDEX(Directory[],MATCH(tbl_deal[[#This Row],[Index]],Directory[Index],0),MATCH('DEAL DIRECTORY'!T$5,Directory[#Headers],0))</f>
        <v>n/a</v>
      </c>
      <c r="U426" s="129" t="str">
        <f>INDEX(Directory[],MATCH(tbl_deal[[#This Row],[Index]],Directory[Index],0),MATCH('DEAL DIRECTORY'!U$5,Directory[#Headers],0))</f>
        <v>--</v>
      </c>
      <c r="V426" s="131">
        <f>INDEX(Directory[],MATCH(tbl_deal[[#This Row],[Index]],Directory[Index],0),MATCH('DEAL DIRECTORY'!V$5,Directory[#Headers],0))</f>
        <v>0</v>
      </c>
      <c r="W426" s="129" t="str">
        <f>INDEX(Directory[],MATCH(tbl_deal[[#This Row],[Index]],Directory[Index],0),MATCH('DEAL DIRECTORY'!W$5,Directory[#Headers],0))</f>
        <v>直发</v>
      </c>
      <c r="X426" s="129" t="str">
        <f>INDEX(Directory[],MATCH(tbl_deal[[#This Row],[Index]],Directory[Index],0),MATCH('DEAL DIRECTORY'!X$5,Directory[#Headers],0))</f>
        <v>浮息债券</v>
      </c>
      <c r="Y426" s="129" t="str">
        <f>INDEX(Directory[],MATCH(tbl_deal[[#This Row],[Index]],Directory[Index],0),MATCH('DEAL DIRECTORY'!Y$5,Directory[#Headers],0))</f>
        <v>港交所;卢交所</v>
      </c>
      <c r="Z426" s="129" t="str">
        <f>INDEX(Directory[],MATCH(tbl_deal[[#This Row],[Index]],Directory[Index],0),MATCH('DEAL DIRECTORY'!Z$5,Directory[#Headers],0))</f>
        <v>浮息</v>
      </c>
      <c r="AA426" s="129" t="str">
        <f>INDEX(Directory[],MATCH(tbl_deal[[#This Row],[Index]],Directory[Index],0),MATCH('DEAL DIRECTORY'!AA$5,Directory[#Headers],0))</f>
        <v/>
      </c>
      <c r="AB426" s="129" t="str">
        <f>INDEX(Directory[],MATCH(tbl_deal[[#This Row],[Index]],Directory[Index],0),MATCH('DEAL DIRECTORY'!AB$5,Directory[#Headers],0))</f>
        <v>BISL,港分</v>
      </c>
      <c r="AC426" s="129" t="str">
        <f>INDEX(Directory[],MATCH(tbl_deal[[#This Row],[Index]],Directory[Index],0),MATCH('DEAL DIRECTORY'!AC$5,Directory[#Headers],0))</f>
        <v>--</v>
      </c>
      <c r="AD426" s="129" t="str">
        <f>INDEX(Directory[],MATCH(tbl_deal[[#This Row],[Index]],Directory[Index],0),MATCH('DEAL DIRECTORY'!AD$5,Directory[#Headers],0))</f>
        <v>--</v>
      </c>
      <c r="AE426" s="129" t="str">
        <f>INDEX(Directory[],MATCH(tbl_deal[[#This Row],[Index]],Directory[Index],0),MATCH('DEAL DIRECTORY'!AE$5,Directory[#Headers],0))</f>
        <v>--</v>
      </c>
      <c r="AF426" s="129" t="str">
        <f>INDEX(Directory[],MATCH(tbl_deal[[#This Row],[Index]],Directory[Index],0),MATCH('DEAL DIRECTORY'!AF$5,Directory[#Headers],0))</f>
        <v>N</v>
      </c>
      <c r="AG426" s="129" t="str">
        <f>INDEX(Directory[],MATCH(tbl_deal[[#This Row],[Index]],Directory[Index],0),MATCH('DEAL DIRECTORY'!AG$5,Directory[#Headers],0))</f>
        <v>中国农业发展银行</v>
      </c>
      <c r="AH426" s="129" t="str">
        <f>INDEX(Directory[],MATCH(tbl_deal[[#This Row],[Index]],Directory[Index],0),MATCH('DEAL DIRECTORY'!AH$5,Directory[#Headers],0))</f>
        <v>n/a</v>
      </c>
      <c r="AI426" s="129" t="str">
        <f>INDEX(Directory[],MATCH(tbl_deal[[#This Row],[Index]],Directory[Index],0),MATCH('DEAL DIRECTORY'!AI$5,Directory[#Headers],0))</f>
        <v>n/a</v>
      </c>
      <c r="AJ426" s="129" t="str">
        <f>INDEX(Directory[],MATCH(tbl_deal[[#This Row],[Index]],Directory[Index],0),MATCH('DEAL DIRECTORY'!AJ$5,Directory[#Headers],0))</f>
        <v>北京</v>
      </c>
      <c r="AK426" s="129" t="str">
        <f>INDEX(Directory[],MATCH(tbl_deal[[#This Row],[Index]],Directory[Index],0),MATCH('DEAL DIRECTORY'!AK$5,Directory[#Headers],0))</f>
        <v>--</v>
      </c>
      <c r="AL426" s="129" t="str">
        <f>INDEX(Directory[],MATCH(tbl_deal[[#This Row],[Index]],Directory[Index],0),MATCH('DEAL DIRECTORY'!AL$5,Directory[#Headers],0))</f>
        <v>--</v>
      </c>
      <c r="AM426" s="129" t="str">
        <f>INDEX(Directory[],MATCH(tbl_deal[[#This Row],[Index]],Directory[Index],0),MATCH('DEAL DIRECTORY'!AM$5,Directory[#Headers],0))</f>
        <v>--</v>
      </c>
      <c r="AN426" s="129" t="str">
        <f>INDEX(Directory[],MATCH(tbl_deal[[#This Row],[Index]],Directory[Index],0),MATCH('DEAL DIRECTORY'!AN$5,Directory[#Headers],0))</f>
        <v>--</v>
      </c>
      <c r="AO426" s="132" t="str">
        <f>IF(ISBLANK(INDEX(Directory[],MATCH(tbl_deal[[#This Row],[Index]],Directory[Index],0),MATCH('DEAL DIRECTORY'!AO$5,Directory[#Headers],0))),"--",INDEX(Directory[],MATCH(tbl_deal[[#This Row],[Index]],Directory[Index],0),MATCH('DEAL DIRECTORY'!AO$5,Directory[#Headers],0)))</f>
        <v>--</v>
      </c>
      <c r="AP426" s="129">
        <f>INDEX(Directory[],MATCH(tbl_deal[[#This Row],[Index]],Directory[Index],0),MATCH('DEAL DIRECTORY'!AP$5,Directory[#Headers],0))</f>
        <v>8.17</v>
      </c>
      <c r="AQ426" s="129">
        <f>INDEX(Directory[],MATCH(tbl_deal[[#This Row],[Index]],Directory[Index],0),MATCH('DEAL DIRECTORY'!AQ$5,Directory[#Headers],0))</f>
        <v>47.938000000000002</v>
      </c>
      <c r="AR426" s="129">
        <f>INDEX(Directory[],MATCH(tbl_deal[[#This Row],[Index]],Directory[Index],0),MATCH('DEAL DIRECTORY'!AR$5,Directory[#Headers],0))</f>
        <v>55.118000000000002</v>
      </c>
      <c r="AS426" s="129" t="str">
        <f>INDEX(Directory[],MATCH(tbl_deal[[#This Row],[Index]],Directory[Index],0),MATCH('DEAL DIRECTORY'!AS$5,Directory[#Headers],0))</f>
        <v>央企</v>
      </c>
      <c r="AT426" s="129" t="str">
        <f>INDEX(Directory[],MATCH(tbl_deal[[#This Row],[Index]],Directory[Index],0),MATCH('DEAL DIRECTORY'!AT$5,Directory[#Headers],0))</f>
        <v>金融机构</v>
      </c>
      <c r="AU426" s="129" t="str">
        <f>INDEX(Directory[],MATCH(tbl_deal[[#This Row],[Index]],Directory[Index],0),MATCH('DEAL DIRECTORY'!AU$5,Directory[#Headers],0))</f>
        <v>银行</v>
      </c>
      <c r="AV426" s="129" t="str">
        <f>INDEX(Directory[],MATCH(tbl_deal[[#This Row],[Index]],Directory[Index],0),MATCH('DEAL DIRECTORY'!AV$5,Directory[#Headers],0))</f>
        <v>直发</v>
      </c>
      <c r="AW426" s="129" t="str">
        <f>INDEX(Directory[],MATCH(tbl_deal[[#This Row],[Index]],Directory[Index],0),MATCH('DEAL DIRECTORY'!AW$5,Directory[#Headers],0))</f>
        <v>投资级</v>
      </c>
      <c r="AX426" s="129" t="str">
        <f>INDEX(Directory[],MATCH(tbl_deal[[#This Row],[Index]],Directory[Index],0),MATCH('DEAL DIRECTORY'!AX$5,Directory[#Headers],0))</f>
        <v>&gt;5亿</v>
      </c>
      <c r="AY426" s="133" t="str">
        <f>INDEX(Directory[],MATCH(tbl_deal[[#This Row],[Index]],Directory[Index],0),MATCH('DEAL DIRECTORY'!AY$5,Directory[#Headers],0))</f>
        <v>18年</v>
      </c>
      <c r="AZ426" s="129" t="str">
        <f>INDEX(Directory[],MATCH(tbl_deal[[#This Row],[Index]],Directory[Index],0),MATCH('DEAL DIRECTORY'!AZ$5,Directory[#Headers],0))</f>
        <v>Q3</v>
      </c>
      <c r="BA426" s="129" t="str">
        <f>INDEX(Directory[],MATCH(tbl_deal[[#This Row],[Index]],Directory[Index],0),MATCH('DEAL DIRECTORY'!BA$5,Directory[#Headers],0))</f>
        <v>09月</v>
      </c>
      <c r="BB426" s="129" t="str">
        <f>INDEX(Directory[],MATCH(tbl_deal[[#This Row],[Index]],Directory[Index],0),MATCH('DEAL DIRECTORY'!BB$5,Directory[#Headers],0))</f>
        <v>--</v>
      </c>
      <c r="BC426" s="129" t="str">
        <f>INDEX(Directory[],MATCH(tbl_deal[[#This Row],[Index]],Directory[Index],0),MATCH('DEAL DIRECTORY'!BC$5,Directory[#Headers],0))</f>
        <v>AGRICULTURAL DEVELOPMENT BANK OF CHINA</v>
      </c>
      <c r="BD426" s="129" t="str">
        <f>INDEX(Directory[],MATCH(tbl_deal[[#This Row],[Index]],Directory[Index],0),MATCH('DEAL DIRECTORY'!BD$5,Directory[#Headers],0))</f>
        <v>XS1880465098</v>
      </c>
      <c r="BE426" s="137" t="str">
        <f>INDEX(Directory[],MATCH(tbl_deal[[#This Row],[Index]],Directory[Index],0),MATCH('DEAL DIRECTORY'!BE$5,Directory[#Headers],0))</f>
        <v>18年09月</v>
      </c>
      <c r="BF426" s="137" t="str">
        <f>INDEX(Directory[],MATCH(tbl_deal[[#This Row],[Index]],Directory[Index],0),MATCH('DEAL DIRECTORY'!BF$5,Directory[#Headers],0))</f>
        <v>农发行</v>
      </c>
      <c r="BG426" s="137" t="str">
        <f>INDEX(Directory[],MATCH(tbl_deal[[#This Row],[Index]],Directory[Index],0),MATCH('DEAL DIRECTORY'!BG$5,Directory[#Headers],0))</f>
        <v>--/A+/--</v>
      </c>
      <c r="BH426" s="137" t="str">
        <f>INDEX(Directory[],MATCH(tbl_deal[[#This Row],[Index]],Directory[Index],0),MATCH('DEAL DIRECTORY'!BH$5,Directory[#Headers],0))</f>
        <v>浮息债券</v>
      </c>
      <c r="BI426" s="137" t="str">
        <f>INDEX(Directory[],MATCH(tbl_deal[[#This Row],[Index]],Directory[Index],0),MATCH('DEAL DIRECTORY'!BI$5,Directory[#Headers],0))</f>
        <v>7亿美元</v>
      </c>
      <c r="BJ426" s="137" t="str">
        <f>INDEX(Directory[],MATCH(tbl_deal[[#This Row],[Index]],Directory[Index],0),MATCH('DEAL DIRECTORY'!BJ$5,Directory[#Headers],0))</f>
        <v>3年</v>
      </c>
      <c r="BK426" s="137" t="str">
        <f>INDEX(Directory[],MATCH(tbl_deal[[#This Row],[Index]],Directory[Index],0),MATCH('DEAL DIRECTORY'!BK$5,Directory[#Headers],0))</f>
        <v>3mL+62</v>
      </c>
      <c r="BL426" s="137" t="str">
        <f>INDEX(Directory[],MATCH(tbl_deal[[#This Row],[Index]],Directory[Index],0),MATCH('DEAL DIRECTORY'!BL$5,Directory[#Headers],0))</f>
        <v>账簿管理人</v>
      </c>
      <c r="BM426" s="129" t="str">
        <f>INDEX(Directory[],MATCH(tbl_deal[[#This Row],[Index]],Directory[Index],0),MATCH('DEAL DIRECTORY'!BM$5,Directory[#Headers],0))</f>
        <v/>
      </c>
      <c r="BN426" s="4"/>
      <c r="BO426" s="4"/>
      <c r="BP426" s="4"/>
    </row>
    <row r="427" spans="3:68" ht="20.25" customHeight="1" x14ac:dyDescent="0.25">
      <c r="C427" s="129">
        <f>Directory[[#This Row],[Index]]</f>
        <v>44</v>
      </c>
      <c r="D427" s="130">
        <f>INDEX(Directory[],MATCH(tbl_deal[[#This Row],[Index]],Directory[Index],0),MATCH('DEAL DIRECTORY'!D$5,Directory[#Headers],0))</f>
        <v>43362</v>
      </c>
      <c r="E427" s="129" t="str">
        <f>INDEX(Directory[],MATCH(tbl_deal[[#This Row],[Index]],Directory[Index],0),MATCH('DEAL DIRECTORY'!E$5,Directory[#Headers],0))</f>
        <v/>
      </c>
      <c r="F427" s="129" t="str">
        <f>INDEX(Directory[],MATCH(tbl_deal[[#This Row],[Index]],Directory[Index],0),MATCH('DEAL DIRECTORY'!F$5,Directory[#Headers],0))</f>
        <v>点心债</v>
      </c>
      <c r="G427" s="129" t="str">
        <f>INDEX(Directory[],MATCH(tbl_deal[[#This Row],[Index]],Directory[Index],0),MATCH('DEAL DIRECTORY'!G$5,Directory[#Headers],0))</f>
        <v>Jinshan VI</v>
      </c>
      <c r="H427" s="135" t="str">
        <f>IF(tbl_deal[[#This Row],[FolderPath]]="","",HYPERLINK(tbl_deal[[#This Row],[FolderPath]],"📂"))</f>
        <v/>
      </c>
      <c r="I427" s="129" t="str">
        <f>INDEX(Directory[],MATCH(tbl_deal[[#This Row],[Index]],Directory[Index],0),MATCH('DEAL DIRECTORY'!I$5,Directory[#Headers],0))</f>
        <v>JBR</v>
      </c>
      <c r="J427" s="129" t="str">
        <f>INDEX(Directory[],MATCH(tbl_deal[[#This Row],[Index]],Directory[Index],0),MATCH('DEAL DIRECTORY'!J$5,Directory[#Headers],0))</f>
        <v>n/a</v>
      </c>
      <c r="K427" s="129" t="str">
        <f>INDEX(Directory[],MATCH(tbl_deal[[#This Row],[Index]],Directory[Index],0),MATCH('DEAL DIRECTORY'!K$5,Directory[#Headers],0))</f>
        <v>n/a</v>
      </c>
      <c r="L427" s="129">
        <f>INDEX(Directory[],MATCH(tbl_deal[[#This Row],[Index]],Directory[Index],0),MATCH('DEAL DIRECTORY'!L$5,Directory[#Headers],0))</f>
        <v>1</v>
      </c>
      <c r="M427" s="129" t="str">
        <f>INDEX(Directory[],MATCH(tbl_deal[[#This Row],[Index]],Directory[Index],0),MATCH('DEAL DIRECTORY'!M$5,Directory[#Headers],0))</f>
        <v>农发行</v>
      </c>
      <c r="N427" s="129" t="str">
        <f>INDEX(Directory[],MATCH(tbl_deal[[#This Row],[Index]],Directory[Index],0),MATCH('DEAL DIRECTORY'!N$5,Directory[#Headers],0))</f>
        <v>--/A+/--</v>
      </c>
      <c r="O427" s="129" t="str">
        <f>INDEX(Directory[],MATCH(tbl_deal[[#This Row],[Index]],Directory[Index],0),MATCH('DEAL DIRECTORY'!O$5,Directory[#Headers],0))</f>
        <v>CNH</v>
      </c>
      <c r="P427" s="129">
        <f>INDEX(Directory[],MATCH(tbl_deal[[#This Row],[Index]],Directory[Index],0),MATCH('DEAL DIRECTORY'!P$5,Directory[#Headers],0))</f>
        <v>12</v>
      </c>
      <c r="Q427" s="129" t="str">
        <f>INDEX(Directory[],MATCH(tbl_deal[[#This Row],[Index]],Directory[Index],0),MATCH('DEAL DIRECTORY'!Q$5,Directory[#Headers],0))</f>
        <v>2</v>
      </c>
      <c r="R427" s="129" t="str">
        <f>INDEX(Directory[],MATCH(tbl_deal[[#This Row],[Index]],Directory[Index],0),MATCH('DEAL DIRECTORY'!R$5,Directory[#Headers],0))</f>
        <v>4.16%</v>
      </c>
      <c r="S427" s="129" t="str">
        <f>INDEX(Directory[],MATCH(tbl_deal[[#This Row],[Index]],Directory[Index],0),MATCH('DEAL DIRECTORY'!S$5,Directory[#Headers],0))</f>
        <v>--</v>
      </c>
      <c r="T427" s="129" t="str">
        <f>INDEX(Directory[],MATCH(tbl_deal[[#This Row],[Index]],Directory[Index],0),MATCH('DEAL DIRECTORY'!T$5,Directory[#Headers],0))</f>
        <v>n/a</v>
      </c>
      <c r="U427" s="129" t="str">
        <f>INDEX(Directory[],MATCH(tbl_deal[[#This Row],[Index]],Directory[Index],0),MATCH('DEAL DIRECTORY'!U$5,Directory[#Headers],0))</f>
        <v>--</v>
      </c>
      <c r="V427" s="131">
        <f>INDEX(Directory[],MATCH(tbl_deal[[#This Row],[Index]],Directory[Index],0),MATCH('DEAL DIRECTORY'!V$5,Directory[#Headers],0))</f>
        <v>0</v>
      </c>
      <c r="W427" s="129" t="str">
        <f>INDEX(Directory[],MATCH(tbl_deal[[#This Row],[Index]],Directory[Index],0),MATCH('DEAL DIRECTORY'!W$5,Directory[#Headers],0))</f>
        <v>直发</v>
      </c>
      <c r="X427" s="129" t="str">
        <f>INDEX(Directory[],MATCH(tbl_deal[[#This Row],[Index]],Directory[Index],0),MATCH('DEAL DIRECTORY'!X$5,Directory[#Headers],0))</f>
        <v>点心债</v>
      </c>
      <c r="Y427" s="129" t="str">
        <f>INDEX(Directory[],MATCH(tbl_deal[[#This Row],[Index]],Directory[Index],0),MATCH('DEAL DIRECTORY'!Y$5,Directory[#Headers],0))</f>
        <v>港交所;卢交所</v>
      </c>
      <c r="Z427" s="129" t="str">
        <f>INDEX(Directory[],MATCH(tbl_deal[[#This Row],[Index]],Directory[Index],0),MATCH('DEAL DIRECTORY'!Z$5,Directory[#Headers],0))</f>
        <v/>
      </c>
      <c r="AA427" s="129" t="str">
        <f>INDEX(Directory[],MATCH(tbl_deal[[#This Row],[Index]],Directory[Index],0),MATCH('DEAL DIRECTORY'!AA$5,Directory[#Headers],0))</f>
        <v/>
      </c>
      <c r="AB427" s="129" t="str">
        <f>INDEX(Directory[],MATCH(tbl_deal[[#This Row],[Index]],Directory[Index],0),MATCH('DEAL DIRECTORY'!AB$5,Directory[#Headers],0))</f>
        <v>BISL,港分</v>
      </c>
      <c r="AC427" s="129" t="str">
        <f>INDEX(Directory[],MATCH(tbl_deal[[#This Row],[Index]],Directory[Index],0),MATCH('DEAL DIRECTORY'!AC$5,Directory[#Headers],0))</f>
        <v>--</v>
      </c>
      <c r="AD427" s="129" t="str">
        <f>INDEX(Directory[],MATCH(tbl_deal[[#This Row],[Index]],Directory[Index],0),MATCH('DEAL DIRECTORY'!AD$5,Directory[#Headers],0))</f>
        <v>--</v>
      </c>
      <c r="AE427" s="129" t="str">
        <f>INDEX(Directory[],MATCH(tbl_deal[[#This Row],[Index]],Directory[Index],0),MATCH('DEAL DIRECTORY'!AE$5,Directory[#Headers],0))</f>
        <v>--</v>
      </c>
      <c r="AF427" s="129" t="str">
        <f>INDEX(Directory[],MATCH(tbl_deal[[#This Row],[Index]],Directory[Index],0),MATCH('DEAL DIRECTORY'!AF$5,Directory[#Headers],0))</f>
        <v>N</v>
      </c>
      <c r="AG427" s="129" t="str">
        <f>INDEX(Directory[],MATCH(tbl_deal[[#This Row],[Index]],Directory[Index],0),MATCH('DEAL DIRECTORY'!AG$5,Directory[#Headers],0))</f>
        <v>中国农业发展银行</v>
      </c>
      <c r="AH427" s="129" t="str">
        <f>INDEX(Directory[],MATCH(tbl_deal[[#This Row],[Index]],Directory[Index],0),MATCH('DEAL DIRECTORY'!AH$5,Directory[#Headers],0))</f>
        <v>A1/A+/A+</v>
      </c>
      <c r="AI427" s="129" t="str">
        <f>INDEX(Directory[],MATCH(tbl_deal[[#This Row],[Index]],Directory[Index],0),MATCH('DEAL DIRECTORY'!AI$5,Directory[#Headers],0))</f>
        <v>AAA</v>
      </c>
      <c r="AJ427" s="129" t="str">
        <f>INDEX(Directory[],MATCH(tbl_deal[[#This Row],[Index]],Directory[Index],0),MATCH('DEAL DIRECTORY'!AJ$5,Directory[#Headers],0))</f>
        <v>北京</v>
      </c>
      <c r="AK427" s="129" t="str">
        <f>INDEX(Directory[],MATCH(tbl_deal[[#This Row],[Index]],Directory[Index],0),MATCH('DEAL DIRECTORY'!AK$5,Directory[#Headers],0))</f>
        <v>--</v>
      </c>
      <c r="AL427" s="129" t="str">
        <f>INDEX(Directory[],MATCH(tbl_deal[[#This Row],[Index]],Directory[Index],0),MATCH('DEAL DIRECTORY'!AL$5,Directory[#Headers],0))</f>
        <v>--</v>
      </c>
      <c r="AM427" s="129" t="str">
        <f>INDEX(Directory[],MATCH(tbl_deal[[#This Row],[Index]],Directory[Index],0),MATCH('DEAL DIRECTORY'!AM$5,Directory[#Headers],0))</f>
        <v>--</v>
      </c>
      <c r="AN427" s="129" t="str">
        <f>INDEX(Directory[],MATCH(tbl_deal[[#This Row],[Index]],Directory[Index],0),MATCH('DEAL DIRECTORY'!AN$5,Directory[#Headers],0))</f>
        <v>--</v>
      </c>
      <c r="AO427" s="132" t="str">
        <f>IF(ISBLANK(INDEX(Directory[],MATCH(tbl_deal[[#This Row],[Index]],Directory[Index],0),MATCH('DEAL DIRECTORY'!AO$5,Directory[#Headers],0))),"--",INDEX(Directory[],MATCH(tbl_deal[[#This Row],[Index]],Directory[Index],0),MATCH('DEAL DIRECTORY'!AO$5,Directory[#Headers],0)))</f>
        <v>--</v>
      </c>
      <c r="AP427" s="129">
        <f>INDEX(Directory[],MATCH(tbl_deal[[#This Row],[Index]],Directory[Index],0),MATCH('DEAL DIRECTORY'!AP$5,Directory[#Headers],0))</f>
        <v>1.752</v>
      </c>
      <c r="AQ427" s="129">
        <f>INDEX(Directory[],MATCH(tbl_deal[[#This Row],[Index]],Directory[Index],0),MATCH('DEAL DIRECTORY'!AQ$5,Directory[#Headers],0))</f>
        <v>12</v>
      </c>
      <c r="AR427" s="129">
        <f>INDEX(Directory[],MATCH(tbl_deal[[#This Row],[Index]],Directory[Index],0),MATCH('DEAL DIRECTORY'!AR$5,Directory[#Headers],0))</f>
        <v>13.74</v>
      </c>
      <c r="AS427" s="129" t="str">
        <f>INDEX(Directory[],MATCH(tbl_deal[[#This Row],[Index]],Directory[Index],0),MATCH('DEAL DIRECTORY'!AS$5,Directory[#Headers],0))</f>
        <v>央企</v>
      </c>
      <c r="AT427" s="129" t="str">
        <f>INDEX(Directory[],MATCH(tbl_deal[[#This Row],[Index]],Directory[Index],0),MATCH('DEAL DIRECTORY'!AT$5,Directory[#Headers],0))</f>
        <v>金融机构</v>
      </c>
      <c r="AU427" s="129" t="str">
        <f>INDEX(Directory[],MATCH(tbl_deal[[#This Row],[Index]],Directory[Index],0),MATCH('DEAL DIRECTORY'!AU$5,Directory[#Headers],0))</f>
        <v>银行</v>
      </c>
      <c r="AV427" s="129" t="str">
        <f>INDEX(Directory[],MATCH(tbl_deal[[#This Row],[Index]],Directory[Index],0),MATCH('DEAL DIRECTORY'!AV$5,Directory[#Headers],0))</f>
        <v>直发</v>
      </c>
      <c r="AW427" s="129" t="str">
        <f>INDEX(Directory[],MATCH(tbl_deal[[#This Row],[Index]],Directory[Index],0),MATCH('DEAL DIRECTORY'!AW$5,Directory[#Headers],0))</f>
        <v>投资级</v>
      </c>
      <c r="AX427" s="129" t="str">
        <f>INDEX(Directory[],MATCH(tbl_deal[[#This Row],[Index]],Directory[Index],0),MATCH('DEAL DIRECTORY'!AX$5,Directory[#Headers],0))</f>
        <v>≤2亿</v>
      </c>
      <c r="AY427" s="133" t="str">
        <f>INDEX(Directory[],MATCH(tbl_deal[[#This Row],[Index]],Directory[Index],0),MATCH('DEAL DIRECTORY'!AY$5,Directory[#Headers],0))</f>
        <v>18年</v>
      </c>
      <c r="AZ427" s="129" t="str">
        <f>INDEX(Directory[],MATCH(tbl_deal[[#This Row],[Index]],Directory[Index],0),MATCH('DEAL DIRECTORY'!AZ$5,Directory[#Headers],0))</f>
        <v>Q3</v>
      </c>
      <c r="BA427" s="129" t="str">
        <f>INDEX(Directory[],MATCH(tbl_deal[[#This Row],[Index]],Directory[Index],0),MATCH('DEAL DIRECTORY'!BA$5,Directory[#Headers],0))</f>
        <v>09月</v>
      </c>
      <c r="BB427" s="129" t="str">
        <f>INDEX(Directory[],MATCH(tbl_deal[[#This Row],[Index]],Directory[Index],0),MATCH('DEAL DIRECTORY'!BB$5,Directory[#Headers],0))</f>
        <v>--</v>
      </c>
      <c r="BC427" s="129" t="str">
        <f>INDEX(Directory[],MATCH(tbl_deal[[#This Row],[Index]],Directory[Index],0),MATCH('DEAL DIRECTORY'!BC$5,Directory[#Headers],0))</f>
        <v>AGRICULTURAL DEVELOPMENT BANK OF CHINA</v>
      </c>
      <c r="BD427" s="129" t="str">
        <f>INDEX(Directory[],MATCH(tbl_deal[[#This Row],[Index]],Directory[Index],0),MATCH('DEAL DIRECTORY'!BD$5,Directory[#Headers],0))</f>
        <v>XS1880465171</v>
      </c>
      <c r="BE427" s="137" t="str">
        <f>INDEX(Directory[],MATCH(tbl_deal[[#This Row],[Index]],Directory[Index],0),MATCH('DEAL DIRECTORY'!BE$5,Directory[#Headers],0))</f>
        <v>18年09月</v>
      </c>
      <c r="BF427" s="137" t="str">
        <f>INDEX(Directory[],MATCH(tbl_deal[[#This Row],[Index]],Directory[Index],0),MATCH('DEAL DIRECTORY'!BF$5,Directory[#Headers],0))</f>
        <v>农发行</v>
      </c>
      <c r="BG427" s="137" t="str">
        <f>INDEX(Directory[],MATCH(tbl_deal[[#This Row],[Index]],Directory[Index],0),MATCH('DEAL DIRECTORY'!BG$5,Directory[#Headers],0))</f>
        <v>--/A+/--</v>
      </c>
      <c r="BH427" s="137" t="str">
        <f>INDEX(Directory[],MATCH(tbl_deal[[#This Row],[Index]],Directory[Index],0),MATCH('DEAL DIRECTORY'!BH$5,Directory[#Headers],0))</f>
        <v>点心债</v>
      </c>
      <c r="BI427" s="137" t="str">
        <f>INDEX(Directory[],MATCH(tbl_deal[[#This Row],[Index]],Directory[Index],0),MATCH('DEAL DIRECTORY'!BI$5,Directory[#Headers],0))</f>
        <v>人民币12亿元</v>
      </c>
      <c r="BJ427" s="137" t="str">
        <f>INDEX(Directory[],MATCH(tbl_deal[[#This Row],[Index]],Directory[Index],0),MATCH('DEAL DIRECTORY'!BJ$5,Directory[#Headers],0))</f>
        <v>2年</v>
      </c>
      <c r="BK427" s="137" t="str">
        <f>INDEX(Directory[],MATCH(tbl_deal[[#This Row],[Index]],Directory[Index],0),MATCH('DEAL DIRECTORY'!BK$5,Directory[#Headers],0))</f>
        <v>4.16%</v>
      </c>
      <c r="BL427" s="137" t="str">
        <f>INDEX(Directory[],MATCH(tbl_deal[[#This Row],[Index]],Directory[Index],0),MATCH('DEAL DIRECTORY'!BL$5,Directory[#Headers],0))</f>
        <v>账簿管理人</v>
      </c>
      <c r="BM427" s="129" t="str">
        <f>INDEX(Directory[],MATCH(tbl_deal[[#This Row],[Index]],Directory[Index],0),MATCH('DEAL DIRECTORY'!BM$5,Directory[#Headers],0))</f>
        <v/>
      </c>
      <c r="BN427" s="4"/>
      <c r="BO427" s="4"/>
      <c r="BP427" s="4"/>
    </row>
    <row r="428" spans="3:68" s="5" customFormat="1" ht="20.25" customHeight="1" x14ac:dyDescent="0.25">
      <c r="C428" s="129">
        <f>Directory[[#This Row],[Index]]</f>
        <v>43</v>
      </c>
      <c r="D428" s="130">
        <f>INDEX(Directory[],MATCH(tbl_deal[[#This Row],[Index]],Directory[Index],0),MATCH('DEAL DIRECTORY'!D$5,Directory[#Headers],0))</f>
        <v>43362</v>
      </c>
      <c r="E428" s="129" t="str">
        <f>INDEX(Directory[],MATCH(tbl_deal[[#This Row],[Index]],Directory[Index],0),MATCH('DEAL DIRECTORY'!E$5,Directory[#Headers],0))</f>
        <v/>
      </c>
      <c r="F428" s="129" t="str">
        <f>INDEX(Directory[],MATCH(tbl_deal[[#This Row],[Index]],Directory[Index],0),MATCH('DEAL DIRECTORY'!F$5,Directory[#Headers],0))</f>
        <v/>
      </c>
      <c r="G428" s="129" t="str">
        <f>INDEX(Directory[],MATCH(tbl_deal[[#This Row],[Index]],Directory[Index],0),MATCH('DEAL DIRECTORY'!G$5,Directory[#Headers],0))</f>
        <v>Habour</v>
      </c>
      <c r="H428" s="135" t="str">
        <f>IF(tbl_deal[[#This Row],[FolderPath]]="","",HYPERLINK(tbl_deal[[#This Row],[FolderPath]],"📂"))</f>
        <v/>
      </c>
      <c r="I428" s="129" t="str">
        <f>INDEX(Directory[],MATCH(tbl_deal[[#This Row],[Index]],Directory[Index],0),MATCH('DEAL DIRECTORY'!I$5,Directory[#Headers],0))</f>
        <v>JBR</v>
      </c>
      <c r="J428" s="129" t="str">
        <f>INDEX(Directory[],MATCH(tbl_deal[[#This Row],[Index]],Directory[Index],0),MATCH('DEAL DIRECTORY'!J$5,Directory[#Headers],0))</f>
        <v>n/a</v>
      </c>
      <c r="K428" s="129" t="str">
        <f>INDEX(Directory[],MATCH(tbl_deal[[#This Row],[Index]],Directory[Index],0),MATCH('DEAL DIRECTORY'!K$5,Directory[#Headers],0))</f>
        <v>n/a</v>
      </c>
      <c r="L428" s="129">
        <f>INDEX(Directory[],MATCH(tbl_deal[[#This Row],[Index]],Directory[Index],0),MATCH('DEAL DIRECTORY'!L$5,Directory[#Headers],0))</f>
        <v>1</v>
      </c>
      <c r="M428" s="129" t="str">
        <f>INDEX(Directory[],MATCH(tbl_deal[[#This Row],[Index]],Directory[Index],0),MATCH('DEAL DIRECTORY'!M$5,Directory[#Headers],0))</f>
        <v>中国船舶(工商银行)</v>
      </c>
      <c r="N428" s="129" t="str">
        <f>INDEX(Directory[],MATCH(tbl_deal[[#This Row],[Index]],Directory[Index],0),MATCH('DEAL DIRECTORY'!N$5,Directory[#Headers],0))</f>
        <v>A1/--/--</v>
      </c>
      <c r="O428" s="129" t="str">
        <f>INDEX(Directory[],MATCH(tbl_deal[[#This Row],[Index]],Directory[Index],0),MATCH('DEAL DIRECTORY'!O$5,Directory[#Headers],0))</f>
        <v>USD</v>
      </c>
      <c r="P428" s="129">
        <f>INDEX(Directory[],MATCH(tbl_deal[[#This Row],[Index]],Directory[Index],0),MATCH('DEAL DIRECTORY'!P$5,Directory[#Headers],0))</f>
        <v>4.8499999999999996</v>
      </c>
      <c r="Q428" s="129" t="str">
        <f>INDEX(Directory[],MATCH(tbl_deal[[#This Row],[Index]],Directory[Index],0),MATCH('DEAL DIRECTORY'!Q$5,Directory[#Headers],0))</f>
        <v>3</v>
      </c>
      <c r="R428" s="129" t="str">
        <f>INDEX(Directory[],MATCH(tbl_deal[[#This Row],[Index]],Directory[Index],0),MATCH('DEAL DIRECTORY'!R$5,Directory[#Headers],0))</f>
        <v>4.125%</v>
      </c>
      <c r="S428" s="129" t="str">
        <f>INDEX(Directory[],MATCH(tbl_deal[[#This Row],[Index]],Directory[Index],0),MATCH('DEAL DIRECTORY'!S$5,Directory[#Headers],0))</f>
        <v>--</v>
      </c>
      <c r="T428" s="129" t="str">
        <f>INDEX(Directory[],MATCH(tbl_deal[[#This Row],[Index]],Directory[Index],0),MATCH('DEAL DIRECTORY'!T$5,Directory[#Headers],0))</f>
        <v>n/a</v>
      </c>
      <c r="U428" s="129" t="str">
        <f>INDEX(Directory[],MATCH(tbl_deal[[#This Row],[Index]],Directory[Index],0),MATCH('DEAL DIRECTORY'!U$5,Directory[#Headers],0))</f>
        <v>T+125</v>
      </c>
      <c r="V428" s="131">
        <f>INDEX(Directory[],MATCH(tbl_deal[[#This Row],[Index]],Directory[Index],0),MATCH('DEAL DIRECTORY'!V$5,Directory[#Headers],0))</f>
        <v>0</v>
      </c>
      <c r="W428" s="129" t="str">
        <f>INDEX(Directory[],MATCH(tbl_deal[[#This Row],[Index]],Directory[Index],0),MATCH('DEAL DIRECTORY'!W$5,Directory[#Headers],0))</f>
        <v>备证+维好</v>
      </c>
      <c r="X428" s="129" t="str">
        <f>INDEX(Directory[],MATCH(tbl_deal[[#This Row],[Index]],Directory[Index],0),MATCH('DEAL DIRECTORY'!X$5,Directory[#Headers],0))</f>
        <v>--</v>
      </c>
      <c r="Y428" s="129" t="str">
        <f>INDEX(Directory[],MATCH(tbl_deal[[#This Row],[Index]],Directory[Index],0),MATCH('DEAL DIRECTORY'!Y$5,Directory[#Headers],0))</f>
        <v>港交所;法兰克福</v>
      </c>
      <c r="Z428" s="129" t="str">
        <f>INDEX(Directory[],MATCH(tbl_deal[[#This Row],[Index]],Directory[Index],0),MATCH('DEAL DIRECTORY'!Z$5,Directory[#Headers],0))</f>
        <v/>
      </c>
      <c r="AA428" s="129" t="str">
        <f>INDEX(Directory[],MATCH(tbl_deal[[#This Row],[Index]],Directory[Index],0),MATCH('DEAL DIRECTORY'!AA$5,Directory[#Headers],0))</f>
        <v/>
      </c>
      <c r="AB428" s="129" t="str">
        <f>INDEX(Directory[],MATCH(tbl_deal[[#This Row],[Index]],Directory[Index],0),MATCH('DEAL DIRECTORY'!AB$5,Directory[#Headers],0))</f>
        <v>BISL,港分</v>
      </c>
      <c r="AC428" s="129" t="str">
        <f>INDEX(Directory[],MATCH(tbl_deal[[#This Row],[Index]],Directory[Index],0),MATCH('DEAL DIRECTORY'!AC$5,Directory[#Headers],0))</f>
        <v>--</v>
      </c>
      <c r="AD428" s="129" t="str">
        <f>INDEX(Directory[],MATCH(tbl_deal[[#This Row],[Index]],Directory[Index],0),MATCH('DEAL DIRECTORY'!AD$5,Directory[#Headers],0))</f>
        <v>--</v>
      </c>
      <c r="AE428" s="129" t="str">
        <f>INDEX(Directory[],MATCH(tbl_deal[[#This Row],[Index]],Directory[Index],0),MATCH('DEAL DIRECTORY'!AE$5,Directory[#Headers],0))</f>
        <v>--</v>
      </c>
      <c r="AF428" s="129" t="str">
        <f>INDEX(Directory[],MATCH(tbl_deal[[#This Row],[Index]],Directory[Index],0),MATCH('DEAL DIRECTORY'!AF$5,Directory[#Headers],0))</f>
        <v>N</v>
      </c>
      <c r="AG428" s="129" t="str">
        <f>INDEX(Directory[],MATCH(tbl_deal[[#This Row],[Index]],Directory[Index],0),MATCH('DEAL DIRECTORY'!AG$5,Directory[#Headers],0))</f>
        <v>中国船舶工业集团有限公司</v>
      </c>
      <c r="AH428" s="129" t="str">
        <f>INDEX(Directory[],MATCH(tbl_deal[[#This Row],[Index]],Directory[Index],0),MATCH('DEAL DIRECTORY'!AH$5,Directory[#Headers],0))</f>
        <v>n/a</v>
      </c>
      <c r="AI428" s="129" t="str">
        <f>INDEX(Directory[],MATCH(tbl_deal[[#This Row],[Index]],Directory[Index],0),MATCH('DEAL DIRECTORY'!AI$5,Directory[#Headers],0))</f>
        <v>n/a</v>
      </c>
      <c r="AJ428" s="129" t="str">
        <f>INDEX(Directory[],MATCH(tbl_deal[[#This Row],[Index]],Directory[Index],0),MATCH('DEAL DIRECTORY'!AJ$5,Directory[#Headers],0))</f>
        <v>上海</v>
      </c>
      <c r="AK428" s="129" t="str">
        <f>INDEX(Directory[],MATCH(tbl_deal[[#This Row],[Index]],Directory[Index],0),MATCH('DEAL DIRECTORY'!AK$5,Directory[#Headers],0))</f>
        <v>浦东新区</v>
      </c>
      <c r="AL428" s="129" t="str">
        <f>INDEX(Directory[],MATCH(tbl_deal[[#This Row],[Index]],Directory[Index],0),MATCH('DEAL DIRECTORY'!AL$5,Directory[#Headers],0))</f>
        <v>--</v>
      </c>
      <c r="AM428" s="129" t="str">
        <f>INDEX(Directory[],MATCH(tbl_deal[[#This Row],[Index]],Directory[Index],0),MATCH('DEAL DIRECTORY'!AM$5,Directory[#Headers],0))</f>
        <v>工商银行</v>
      </c>
      <c r="AN428" s="129" t="str">
        <f>INDEX(Directory[],MATCH(tbl_deal[[#This Row],[Index]],Directory[Index],0),MATCH('DEAL DIRECTORY'!AN$5,Directory[#Headers],0))</f>
        <v>国有行备证</v>
      </c>
      <c r="AO428" s="132" t="str">
        <f>IF(ISBLANK(INDEX(Directory[],MATCH(tbl_deal[[#This Row],[Index]],Directory[Index],0),MATCH('DEAL DIRECTORY'!AO$5,Directory[#Headers],0))),"--",INDEX(Directory[],MATCH(tbl_deal[[#This Row],[Index]],Directory[Index],0),MATCH('DEAL DIRECTORY'!AO$5,Directory[#Headers],0)))</f>
        <v>--</v>
      </c>
      <c r="AP428" s="129">
        <f>INDEX(Directory[],MATCH(tbl_deal[[#This Row],[Index]],Directory[Index],0),MATCH('DEAL DIRECTORY'!AP$5,Directory[#Headers],0))</f>
        <v>4.8499999999999996</v>
      </c>
      <c r="AQ428" s="129">
        <f>INDEX(Directory[],MATCH(tbl_deal[[#This Row],[Index]],Directory[Index],0),MATCH('DEAL DIRECTORY'!AQ$5,Directory[#Headers],0))</f>
        <v>33.213999999999999</v>
      </c>
      <c r="AR428" s="129">
        <f>INDEX(Directory[],MATCH(tbl_deal[[#This Row],[Index]],Directory[Index],0),MATCH('DEAL DIRECTORY'!AR$5,Directory[#Headers],0))</f>
        <v>38.189</v>
      </c>
      <c r="AS428" s="129" t="str">
        <f>INDEX(Directory[],MATCH(tbl_deal[[#This Row],[Index]],Directory[Index],0),MATCH('DEAL DIRECTORY'!AS$5,Directory[#Headers],0))</f>
        <v>央企</v>
      </c>
      <c r="AT428" s="129" t="str">
        <f>INDEX(Directory[],MATCH(tbl_deal[[#This Row],[Index]],Directory[Index],0),MATCH('DEAL DIRECTORY'!AT$5,Directory[#Headers],0))</f>
        <v>产业</v>
      </c>
      <c r="AU428" s="129" t="str">
        <f>INDEX(Directory[],MATCH(tbl_deal[[#This Row],[Index]],Directory[Index],0),MATCH('DEAL DIRECTORY'!AU$5,Directory[#Headers],0))</f>
        <v>--</v>
      </c>
      <c r="AV428" s="129" t="str">
        <f>INDEX(Directory[],MATCH(tbl_deal[[#This Row],[Index]],Directory[Index],0),MATCH('DEAL DIRECTORY'!AV$5,Directory[#Headers],0))</f>
        <v>备证</v>
      </c>
      <c r="AW428" s="129" t="str">
        <f>INDEX(Directory[],MATCH(tbl_deal[[#This Row],[Index]],Directory[Index],0),MATCH('DEAL DIRECTORY'!AW$5,Directory[#Headers],0))</f>
        <v>投资级</v>
      </c>
      <c r="AX428" s="129" t="str">
        <f>INDEX(Directory[],MATCH(tbl_deal[[#This Row],[Index]],Directory[Index],0),MATCH('DEAL DIRECTORY'!AX$5,Directory[#Headers],0))</f>
        <v>3-5亿</v>
      </c>
      <c r="AY428" s="133" t="str">
        <f>INDEX(Directory[],MATCH(tbl_deal[[#This Row],[Index]],Directory[Index],0),MATCH('DEAL DIRECTORY'!AY$5,Directory[#Headers],0))</f>
        <v>18年</v>
      </c>
      <c r="AZ428" s="129" t="str">
        <f>INDEX(Directory[],MATCH(tbl_deal[[#This Row],[Index]],Directory[Index],0),MATCH('DEAL DIRECTORY'!AZ$5,Directory[#Headers],0))</f>
        <v>Q3</v>
      </c>
      <c r="BA428" s="129" t="str">
        <f>INDEX(Directory[],MATCH(tbl_deal[[#This Row],[Index]],Directory[Index],0),MATCH('DEAL DIRECTORY'!BA$5,Directory[#Headers],0))</f>
        <v>09月</v>
      </c>
      <c r="BB428" s="129" t="str">
        <f>INDEX(Directory[],MATCH(tbl_deal[[#This Row],[Index]],Directory[Index],0),MATCH('DEAL DIRECTORY'!BB$5,Directory[#Headers],0))</f>
        <v>--</v>
      </c>
      <c r="BC428" s="129" t="str">
        <f>INDEX(Directory[],MATCH(tbl_deal[[#This Row],[Index]],Directory[Index],0),MATCH('DEAL DIRECTORY'!BC$5,Directory[#Headers],0))</f>
        <v>CSSC CAPITAL ONE LTD</v>
      </c>
      <c r="BD428" s="129" t="str">
        <f>INDEX(Directory[],MATCH(tbl_deal[[#This Row],[Index]],Directory[Index],0),MATCH('DEAL DIRECTORY'!BD$5,Directory[#Headers],0))</f>
        <v>XS1882616474</v>
      </c>
      <c r="BE428" s="137" t="str">
        <f>INDEX(Directory[],MATCH(tbl_deal[[#This Row],[Index]],Directory[Index],0),MATCH('DEAL DIRECTORY'!BE$5,Directory[#Headers],0))</f>
        <v>18年09月</v>
      </c>
      <c r="BF428" s="137" t="str">
        <f>INDEX(Directory[],MATCH(tbl_deal[[#This Row],[Index]],Directory[Index],0),MATCH('DEAL DIRECTORY'!BF$5,Directory[#Headers],0))</f>
        <v>中国船舶</v>
      </c>
      <c r="BG428" s="137" t="str">
        <f>INDEX(Directory[],MATCH(tbl_deal[[#This Row],[Index]],Directory[Index],0),MATCH('DEAL DIRECTORY'!BG$5,Directory[#Headers],0))</f>
        <v>A1/--/--</v>
      </c>
      <c r="BH428" s="137" t="str">
        <f>INDEX(Directory[],MATCH(tbl_deal[[#This Row],[Index]],Directory[Index],0),MATCH('DEAL DIRECTORY'!BH$5,Directory[#Headers],0))</f>
        <v>信用增强债券</v>
      </c>
      <c r="BI428" s="137" t="str">
        <f>INDEX(Directory[],MATCH(tbl_deal[[#This Row],[Index]],Directory[Index],0),MATCH('DEAL DIRECTORY'!BI$5,Directory[#Headers],0))</f>
        <v>4.85亿美元</v>
      </c>
      <c r="BJ428" s="137" t="str">
        <f>INDEX(Directory[],MATCH(tbl_deal[[#This Row],[Index]],Directory[Index],0),MATCH('DEAL DIRECTORY'!BJ$5,Directory[#Headers],0))</f>
        <v>3年</v>
      </c>
      <c r="BK428" s="137" t="str">
        <f>INDEX(Directory[],MATCH(tbl_deal[[#This Row],[Index]],Directory[Index],0),MATCH('DEAL DIRECTORY'!BK$5,Directory[#Headers],0))</f>
        <v>4.125%</v>
      </c>
      <c r="BL428" s="137" t="str">
        <f>INDEX(Directory[],MATCH(tbl_deal[[#This Row],[Index]],Directory[Index],0),MATCH('DEAL DIRECTORY'!BL$5,Directory[#Headers],0))</f>
        <v>账簿管理人</v>
      </c>
      <c r="BM428" s="129" t="str">
        <f>INDEX(Directory[],MATCH(tbl_deal[[#This Row],[Index]],Directory[Index],0),MATCH('DEAL DIRECTORY'!BM$5,Directory[#Headers],0))</f>
        <v/>
      </c>
    </row>
    <row r="429" spans="3:68" s="5" customFormat="1" ht="20.25" customHeight="1" x14ac:dyDescent="0.25">
      <c r="C429" s="129">
        <f>Directory[[#This Row],[Index]]</f>
        <v>42</v>
      </c>
      <c r="D429" s="130">
        <f>INDEX(Directory[],MATCH(tbl_deal[[#This Row],[Index]],Directory[Index],0),MATCH('DEAL DIRECTORY'!D$5,Directory[#Headers],0))</f>
        <v>43362</v>
      </c>
      <c r="E429" s="129" t="str">
        <f>INDEX(Directory[],MATCH(tbl_deal[[#This Row],[Index]],Directory[Index],0),MATCH('DEAL DIRECTORY'!E$5,Directory[#Headers],0))</f>
        <v/>
      </c>
      <c r="F429" s="129" t="str">
        <f>INDEX(Directory[],MATCH(tbl_deal[[#This Row],[Index]],Directory[Index],0),MATCH('DEAL DIRECTORY'!F$5,Directory[#Headers],0))</f>
        <v>欧元债</v>
      </c>
      <c r="G429" s="129" t="str">
        <f>INDEX(Directory[],MATCH(tbl_deal[[#This Row],[Index]],Directory[Index],0),MATCH('DEAL DIRECTORY'!G$5,Directory[#Headers],0))</f>
        <v>Habour</v>
      </c>
      <c r="H429" s="135" t="str">
        <f>IF(tbl_deal[[#This Row],[FolderPath]]="","",HYPERLINK(tbl_deal[[#This Row],[FolderPath]],"📂"))</f>
        <v/>
      </c>
      <c r="I429" s="129" t="str">
        <f>INDEX(Directory[],MATCH(tbl_deal[[#This Row],[Index]],Directory[Index],0),MATCH('DEAL DIRECTORY'!I$5,Directory[#Headers],0))</f>
        <v>JBR</v>
      </c>
      <c r="J429" s="129" t="str">
        <f>INDEX(Directory[],MATCH(tbl_deal[[#This Row],[Index]],Directory[Index],0),MATCH('DEAL DIRECTORY'!J$5,Directory[#Headers],0))</f>
        <v>n/a</v>
      </c>
      <c r="K429" s="129" t="str">
        <f>INDEX(Directory[],MATCH(tbl_deal[[#This Row],[Index]],Directory[Index],0),MATCH('DEAL DIRECTORY'!K$5,Directory[#Headers],0))</f>
        <v>n/a</v>
      </c>
      <c r="L429" s="129">
        <f>INDEX(Directory[],MATCH(tbl_deal[[#This Row],[Index]],Directory[Index],0),MATCH('DEAL DIRECTORY'!L$5,Directory[#Headers],0))</f>
        <v>1</v>
      </c>
      <c r="M429" s="129" t="str">
        <f>INDEX(Directory[],MATCH(tbl_deal[[#This Row],[Index]],Directory[Index],0),MATCH('DEAL DIRECTORY'!M$5,Directory[#Headers],0))</f>
        <v>中国船舶(工商银行)</v>
      </c>
      <c r="N429" s="129" t="str">
        <f>INDEX(Directory[],MATCH(tbl_deal[[#This Row],[Index]],Directory[Index],0),MATCH('DEAL DIRECTORY'!N$5,Directory[#Headers],0))</f>
        <v>A1/--/--</v>
      </c>
      <c r="O429" s="129" t="str">
        <f>INDEX(Directory[],MATCH(tbl_deal[[#This Row],[Index]],Directory[Index],0),MATCH('DEAL DIRECTORY'!O$5,Directory[#Headers],0))</f>
        <v>EUR</v>
      </c>
      <c r="P429" s="129">
        <f>INDEX(Directory[],MATCH(tbl_deal[[#This Row],[Index]],Directory[Index],0),MATCH('DEAL DIRECTORY'!P$5,Directory[#Headers],0))</f>
        <v>3</v>
      </c>
      <c r="Q429" s="129" t="str">
        <f>INDEX(Directory[],MATCH(tbl_deal[[#This Row],[Index]],Directory[Index],0),MATCH('DEAL DIRECTORY'!Q$5,Directory[#Headers],0))</f>
        <v>5</v>
      </c>
      <c r="R429" s="129" t="str">
        <f>INDEX(Directory[],MATCH(tbl_deal[[#This Row],[Index]],Directory[Index],0),MATCH('DEAL DIRECTORY'!R$5,Directory[#Headers],0))</f>
        <v>1.75%</v>
      </c>
      <c r="S429" s="129" t="str">
        <f>INDEX(Directory[],MATCH(tbl_deal[[#This Row],[Index]],Directory[Index],0),MATCH('DEAL DIRECTORY'!S$5,Directory[#Headers],0))</f>
        <v>--</v>
      </c>
      <c r="T429" s="129" t="str">
        <f>INDEX(Directory[],MATCH(tbl_deal[[#This Row],[Index]],Directory[Index],0),MATCH('DEAL DIRECTORY'!T$5,Directory[#Headers],0))</f>
        <v>n/a</v>
      </c>
      <c r="U429" s="129" t="str">
        <f>INDEX(Directory[],MATCH(tbl_deal[[#This Row],[Index]],Directory[Index],0),MATCH('DEAL DIRECTORY'!U$5,Directory[#Headers],0))</f>
        <v>--</v>
      </c>
      <c r="V429" s="131">
        <f>INDEX(Directory[],MATCH(tbl_deal[[#This Row],[Index]],Directory[Index],0),MATCH('DEAL DIRECTORY'!V$5,Directory[#Headers],0))</f>
        <v>0</v>
      </c>
      <c r="W429" s="129" t="str">
        <f>INDEX(Directory[],MATCH(tbl_deal[[#This Row],[Index]],Directory[Index],0),MATCH('DEAL DIRECTORY'!W$5,Directory[#Headers],0))</f>
        <v>备证+维好</v>
      </c>
      <c r="X429" s="129" t="str">
        <f>INDEX(Directory[],MATCH(tbl_deal[[#This Row],[Index]],Directory[Index],0),MATCH('DEAL DIRECTORY'!X$5,Directory[#Headers],0))</f>
        <v>--</v>
      </c>
      <c r="Y429" s="129" t="str">
        <f>INDEX(Directory[],MATCH(tbl_deal[[#This Row],[Index]],Directory[Index],0),MATCH('DEAL DIRECTORY'!Y$5,Directory[#Headers],0))</f>
        <v>港交所</v>
      </c>
      <c r="Z429" s="129" t="str">
        <f>INDEX(Directory[],MATCH(tbl_deal[[#This Row],[Index]],Directory[Index],0),MATCH('DEAL DIRECTORY'!Z$5,Directory[#Headers],0))</f>
        <v/>
      </c>
      <c r="AA429" s="129" t="str">
        <f>INDEX(Directory[],MATCH(tbl_deal[[#This Row],[Index]],Directory[Index],0),MATCH('DEAL DIRECTORY'!AA$5,Directory[#Headers],0))</f>
        <v/>
      </c>
      <c r="AB429" s="129" t="str">
        <f>INDEX(Directory[],MATCH(tbl_deal[[#This Row],[Index]],Directory[Index],0),MATCH('DEAL DIRECTORY'!AB$5,Directory[#Headers],0))</f>
        <v>BISL,港分</v>
      </c>
      <c r="AC429" s="129" t="str">
        <f>INDEX(Directory[],MATCH(tbl_deal[[#This Row],[Index]],Directory[Index],0),MATCH('DEAL DIRECTORY'!AC$5,Directory[#Headers],0))</f>
        <v>--</v>
      </c>
      <c r="AD429" s="129" t="str">
        <f>INDEX(Directory[],MATCH(tbl_deal[[#This Row],[Index]],Directory[Index],0),MATCH('DEAL DIRECTORY'!AD$5,Directory[#Headers],0))</f>
        <v>--</v>
      </c>
      <c r="AE429" s="129" t="str">
        <f>INDEX(Directory[],MATCH(tbl_deal[[#This Row],[Index]],Directory[Index],0),MATCH('DEAL DIRECTORY'!AE$5,Directory[#Headers],0))</f>
        <v>--</v>
      </c>
      <c r="AF429" s="129" t="str">
        <f>INDEX(Directory[],MATCH(tbl_deal[[#This Row],[Index]],Directory[Index],0),MATCH('DEAL DIRECTORY'!AF$5,Directory[#Headers],0))</f>
        <v>N</v>
      </c>
      <c r="AG429" s="129" t="str">
        <f>INDEX(Directory[],MATCH(tbl_deal[[#This Row],[Index]],Directory[Index],0),MATCH('DEAL DIRECTORY'!AG$5,Directory[#Headers],0))</f>
        <v>中国船舶工业集团有限公司</v>
      </c>
      <c r="AH429" s="129" t="str">
        <f>INDEX(Directory[],MATCH(tbl_deal[[#This Row],[Index]],Directory[Index],0),MATCH('DEAL DIRECTORY'!AH$5,Directory[#Headers],0))</f>
        <v>n/a</v>
      </c>
      <c r="AI429" s="129" t="str">
        <f>INDEX(Directory[],MATCH(tbl_deal[[#This Row],[Index]],Directory[Index],0),MATCH('DEAL DIRECTORY'!AI$5,Directory[#Headers],0))</f>
        <v>n/a</v>
      </c>
      <c r="AJ429" s="129" t="str">
        <f>INDEX(Directory[],MATCH(tbl_deal[[#This Row],[Index]],Directory[Index],0),MATCH('DEAL DIRECTORY'!AJ$5,Directory[#Headers],0))</f>
        <v>上海</v>
      </c>
      <c r="AK429" s="129" t="str">
        <f>INDEX(Directory[],MATCH(tbl_deal[[#This Row],[Index]],Directory[Index],0),MATCH('DEAL DIRECTORY'!AK$5,Directory[#Headers],0))</f>
        <v>浦东新区</v>
      </c>
      <c r="AL429" s="129" t="str">
        <f>INDEX(Directory[],MATCH(tbl_deal[[#This Row],[Index]],Directory[Index],0),MATCH('DEAL DIRECTORY'!AL$5,Directory[#Headers],0))</f>
        <v>--</v>
      </c>
      <c r="AM429" s="129" t="str">
        <f>INDEX(Directory[],MATCH(tbl_deal[[#This Row],[Index]],Directory[Index],0),MATCH('DEAL DIRECTORY'!AM$5,Directory[#Headers],0))</f>
        <v>工商银行</v>
      </c>
      <c r="AN429" s="129" t="str">
        <f>INDEX(Directory[],MATCH(tbl_deal[[#This Row],[Index]],Directory[Index],0),MATCH('DEAL DIRECTORY'!AN$5,Directory[#Headers],0))</f>
        <v>国有行备证</v>
      </c>
      <c r="AO429" s="132" t="str">
        <f>IF(ISBLANK(INDEX(Directory[],MATCH(tbl_deal[[#This Row],[Index]],Directory[Index],0),MATCH('DEAL DIRECTORY'!AO$5,Directory[#Headers],0))),"--",INDEX(Directory[],MATCH(tbl_deal[[#This Row],[Index]],Directory[Index],0),MATCH('DEAL DIRECTORY'!AO$5,Directory[#Headers],0)))</f>
        <v>--</v>
      </c>
      <c r="AP429" s="129">
        <f>INDEX(Directory[],MATCH(tbl_deal[[#This Row],[Index]],Directory[Index],0),MATCH('DEAL DIRECTORY'!AP$5,Directory[#Headers],0))</f>
        <v>3</v>
      </c>
      <c r="AQ429" s="129">
        <f>INDEX(Directory[],MATCH(tbl_deal[[#This Row],[Index]],Directory[Index],0),MATCH('DEAL DIRECTORY'!AQ$5,Directory[#Headers],0))</f>
        <v>23.988</v>
      </c>
      <c r="AR429" s="129">
        <f>INDEX(Directory[],MATCH(tbl_deal[[#This Row],[Index]],Directory[Index],0),MATCH('DEAL DIRECTORY'!AR$5,Directory[#Headers],0))</f>
        <v>27.523</v>
      </c>
      <c r="AS429" s="129" t="str">
        <f>INDEX(Directory[],MATCH(tbl_deal[[#This Row],[Index]],Directory[Index],0),MATCH('DEAL DIRECTORY'!AS$5,Directory[#Headers],0))</f>
        <v>央企</v>
      </c>
      <c r="AT429" s="129" t="str">
        <f>INDEX(Directory[],MATCH(tbl_deal[[#This Row],[Index]],Directory[Index],0),MATCH('DEAL DIRECTORY'!AT$5,Directory[#Headers],0))</f>
        <v>产业</v>
      </c>
      <c r="AU429" s="129" t="str">
        <f>INDEX(Directory[],MATCH(tbl_deal[[#This Row],[Index]],Directory[Index],0),MATCH('DEAL DIRECTORY'!AU$5,Directory[#Headers],0))</f>
        <v>--</v>
      </c>
      <c r="AV429" s="129" t="str">
        <f>INDEX(Directory[],MATCH(tbl_deal[[#This Row],[Index]],Directory[Index],0),MATCH('DEAL DIRECTORY'!AV$5,Directory[#Headers],0))</f>
        <v>备证</v>
      </c>
      <c r="AW429" s="129" t="str">
        <f>INDEX(Directory[],MATCH(tbl_deal[[#This Row],[Index]],Directory[Index],0),MATCH('DEAL DIRECTORY'!AW$5,Directory[#Headers],0))</f>
        <v>投资级</v>
      </c>
      <c r="AX429" s="129" t="str">
        <f>INDEX(Directory[],MATCH(tbl_deal[[#This Row],[Index]],Directory[Index],0),MATCH('DEAL DIRECTORY'!AX$5,Directory[#Headers],0))</f>
        <v>2-3亿</v>
      </c>
      <c r="AY429" s="133" t="str">
        <f>INDEX(Directory[],MATCH(tbl_deal[[#This Row],[Index]],Directory[Index],0),MATCH('DEAL DIRECTORY'!AY$5,Directory[#Headers],0))</f>
        <v>18年</v>
      </c>
      <c r="AZ429" s="129" t="str">
        <f>INDEX(Directory[],MATCH(tbl_deal[[#This Row],[Index]],Directory[Index],0),MATCH('DEAL DIRECTORY'!AZ$5,Directory[#Headers],0))</f>
        <v>Q3</v>
      </c>
      <c r="BA429" s="129" t="str">
        <f>INDEX(Directory[],MATCH(tbl_deal[[#This Row],[Index]],Directory[Index],0),MATCH('DEAL DIRECTORY'!BA$5,Directory[#Headers],0))</f>
        <v>09月</v>
      </c>
      <c r="BB429" s="129" t="str">
        <f>INDEX(Directory[],MATCH(tbl_deal[[#This Row],[Index]],Directory[Index],0),MATCH('DEAL DIRECTORY'!BB$5,Directory[#Headers],0))</f>
        <v>--</v>
      </c>
      <c r="BC429" s="129" t="str">
        <f>INDEX(Directory[],MATCH(tbl_deal[[#This Row],[Index]],Directory[Index],0),MATCH('DEAL DIRECTORY'!BC$5,Directory[#Headers],0))</f>
        <v>CSSC CAPITAL TWO LTD</v>
      </c>
      <c r="BD429" s="129" t="str">
        <f>INDEX(Directory[],MATCH(tbl_deal[[#This Row],[Index]],Directory[Index],0),MATCH('DEAL DIRECTORY'!BD$5,Directory[#Headers],0))</f>
        <v>XS1882614008</v>
      </c>
      <c r="BE429" s="137" t="str">
        <f>INDEX(Directory[],MATCH(tbl_deal[[#This Row],[Index]],Directory[Index],0),MATCH('DEAL DIRECTORY'!BE$5,Directory[#Headers],0))</f>
        <v>18年09月</v>
      </c>
      <c r="BF429" s="137" t="str">
        <f>INDEX(Directory[],MATCH(tbl_deal[[#This Row],[Index]],Directory[Index],0),MATCH('DEAL DIRECTORY'!BF$5,Directory[#Headers],0))</f>
        <v>中国船舶</v>
      </c>
      <c r="BG429" s="137" t="str">
        <f>INDEX(Directory[],MATCH(tbl_deal[[#This Row],[Index]],Directory[Index],0),MATCH('DEAL DIRECTORY'!BG$5,Directory[#Headers],0))</f>
        <v>A1/--/--</v>
      </c>
      <c r="BH429" s="137" t="str">
        <f>INDEX(Directory[],MATCH(tbl_deal[[#This Row],[Index]],Directory[Index],0),MATCH('DEAL DIRECTORY'!BH$5,Directory[#Headers],0))</f>
        <v>信用增强债券</v>
      </c>
      <c r="BI429" s="137" t="str">
        <f>INDEX(Directory[],MATCH(tbl_deal[[#This Row],[Index]],Directory[Index],0),MATCH('DEAL DIRECTORY'!BI$5,Directory[#Headers],0))</f>
        <v>3亿欧元</v>
      </c>
      <c r="BJ429" s="137" t="str">
        <f>INDEX(Directory[],MATCH(tbl_deal[[#This Row],[Index]],Directory[Index],0),MATCH('DEAL DIRECTORY'!BJ$5,Directory[#Headers],0))</f>
        <v>5年</v>
      </c>
      <c r="BK429" s="137" t="str">
        <f>INDEX(Directory[],MATCH(tbl_deal[[#This Row],[Index]],Directory[Index],0),MATCH('DEAL DIRECTORY'!BK$5,Directory[#Headers],0))</f>
        <v>1.75%</v>
      </c>
      <c r="BL429" s="137" t="str">
        <f>INDEX(Directory[],MATCH(tbl_deal[[#This Row],[Index]],Directory[Index],0),MATCH('DEAL DIRECTORY'!BL$5,Directory[#Headers],0))</f>
        <v>账簿管理人</v>
      </c>
      <c r="BM429" s="129" t="str">
        <f>INDEX(Directory[],MATCH(tbl_deal[[#This Row],[Index]],Directory[Index],0),MATCH('DEAL DIRECTORY'!BM$5,Directory[#Headers],0))</f>
        <v/>
      </c>
    </row>
    <row r="430" spans="3:68" s="5" customFormat="1" ht="20.25" customHeight="1" x14ac:dyDescent="0.25">
      <c r="C430" s="129">
        <f>Directory[[#This Row],[Index]]</f>
        <v>41</v>
      </c>
      <c r="D430" s="130">
        <f>INDEX(Directory[],MATCH(tbl_deal[[#This Row],[Index]],Directory[Index],0),MATCH('DEAL DIRECTORY'!D$5,Directory[#Headers],0))</f>
        <v>43342</v>
      </c>
      <c r="E430" s="129" t="str">
        <f>INDEX(Directory[],MATCH(tbl_deal[[#This Row],[Index]],Directory[Index],0),MATCH('DEAL DIRECTORY'!E$5,Directory[#Headers],0))</f>
        <v/>
      </c>
      <c r="F430" s="129" t="str">
        <f>INDEX(Directory[],MATCH(tbl_deal[[#This Row],[Index]],Directory[Index],0),MATCH('DEAL DIRECTORY'!F$5,Directory[#Headers],0))</f>
        <v/>
      </c>
      <c r="G430" s="129" t="str">
        <f>INDEX(Directory[],MATCH(tbl_deal[[#This Row],[Index]],Directory[Index],0),MATCH('DEAL DIRECTORY'!G$5,Directory[#Headers],0))</f>
        <v>Avenger III Tap</v>
      </c>
      <c r="H430" s="135" t="str">
        <f>IF(tbl_deal[[#This Row],[FolderPath]]="","",HYPERLINK(tbl_deal[[#This Row],[FolderPath]],"📂"))</f>
        <v/>
      </c>
      <c r="I430" s="129" t="str">
        <f>INDEX(Directory[],MATCH(tbl_deal[[#This Row],[Index]],Directory[Index],0),MATCH('DEAL DIRECTORY'!I$5,Directory[#Headers],0))</f>
        <v>JBR</v>
      </c>
      <c r="J430" s="129" t="str">
        <f>INDEX(Directory[],MATCH(tbl_deal[[#This Row],[Index]],Directory[Index],0),MATCH('DEAL DIRECTORY'!J$5,Directory[#Headers],0))</f>
        <v>n/a</v>
      </c>
      <c r="K430" s="129" t="str">
        <f>INDEX(Directory[],MATCH(tbl_deal[[#This Row],[Index]],Directory[Index],0),MATCH('DEAL DIRECTORY'!K$5,Directory[#Headers],0))</f>
        <v>n/a</v>
      </c>
      <c r="L430" s="129">
        <f>INDEX(Directory[],MATCH(tbl_deal[[#This Row],[Index]],Directory[Index],0),MATCH('DEAL DIRECTORY'!L$5,Directory[#Headers],0))</f>
        <v>2</v>
      </c>
      <c r="M430" s="129" t="str">
        <f>INDEX(Directory[],MATCH(tbl_deal[[#This Row],[Index]],Directory[Index],0),MATCH('DEAL DIRECTORY'!M$5,Directory[#Headers],0))</f>
        <v>融信中国*</v>
      </c>
      <c r="N430" s="129" t="str">
        <f>INDEX(Directory[],MATCH(tbl_deal[[#This Row],[Index]],Directory[Index],0),MATCH('DEAL DIRECTORY'!N$5,Directory[#Headers],0))</f>
        <v>--/--/B+</v>
      </c>
      <c r="O430" s="129" t="str">
        <f>INDEX(Directory[],MATCH(tbl_deal[[#This Row],[Index]],Directory[Index],0),MATCH('DEAL DIRECTORY'!O$5,Directory[#Headers],0))</f>
        <v>USD</v>
      </c>
      <c r="P430" s="129">
        <f>INDEX(Directory[],MATCH(tbl_deal[[#This Row],[Index]],Directory[Index],0),MATCH('DEAL DIRECTORY'!P$5,Directory[#Headers],0))</f>
        <v>1.5</v>
      </c>
      <c r="Q430" s="129" t="str">
        <f>INDEX(Directory[],MATCH(tbl_deal[[#This Row],[Index]],Directory[Index],0),MATCH('DEAL DIRECTORY'!Q$5,Directory[#Headers],0))</f>
        <v>3</v>
      </c>
      <c r="R430" s="129" t="str">
        <f>INDEX(Directory[],MATCH(tbl_deal[[#This Row],[Index]],Directory[Index],0),MATCH('DEAL DIRECTORY'!R$5,Directory[#Headers],0))</f>
        <v>8.25%</v>
      </c>
      <c r="S430" s="129" t="str">
        <f>INDEX(Directory[],MATCH(tbl_deal[[#This Row],[Index]],Directory[Index],0),MATCH('DEAL DIRECTORY'!S$5,Directory[#Headers],0))</f>
        <v>--</v>
      </c>
      <c r="T430" s="129" t="str">
        <f>INDEX(Directory[],MATCH(tbl_deal[[#This Row],[Index]],Directory[Index],0),MATCH('DEAL DIRECTORY'!T$5,Directory[#Headers],0))</f>
        <v>n/a</v>
      </c>
      <c r="U430" s="129" t="str">
        <f>INDEX(Directory[],MATCH(tbl_deal[[#This Row],[Index]],Directory[Index],0),MATCH('DEAL DIRECTORY'!U$5,Directory[#Headers],0))</f>
        <v>--</v>
      </c>
      <c r="V430" s="131">
        <f>INDEX(Directory[],MATCH(tbl_deal[[#This Row],[Index]],Directory[Index],0),MATCH('DEAL DIRECTORY'!V$5,Directory[#Headers],0))</f>
        <v>0</v>
      </c>
      <c r="W430" s="129" t="str">
        <f>INDEX(Directory[],MATCH(tbl_deal[[#This Row],[Index]],Directory[Index],0),MATCH('DEAL DIRECTORY'!W$5,Directory[#Headers],0))</f>
        <v>直发(红筹)</v>
      </c>
      <c r="X430" s="129" t="str">
        <f>INDEX(Directory[],MATCH(tbl_deal[[#This Row],[Index]],Directory[Index],0),MATCH('DEAL DIRECTORY'!X$5,Directory[#Headers],0))</f>
        <v>--</v>
      </c>
      <c r="Y430" s="129" t="str">
        <f>INDEX(Directory[],MATCH(tbl_deal[[#This Row],[Index]],Directory[Index],0),MATCH('DEAL DIRECTORY'!Y$5,Directory[#Headers],0))</f>
        <v>新交所</v>
      </c>
      <c r="Z430" s="129" t="str">
        <f>INDEX(Directory[],MATCH(tbl_deal[[#This Row],[Index]],Directory[Index],0),MATCH('DEAL DIRECTORY'!Z$5,Directory[#Headers],0))</f>
        <v/>
      </c>
      <c r="AA430" s="129" t="str">
        <f>INDEX(Directory[],MATCH(tbl_deal[[#This Row],[Index]],Directory[Index],0),MATCH('DEAL DIRECTORY'!AA$5,Directory[#Headers],0))</f>
        <v>增发</v>
      </c>
      <c r="AB430" s="129" t="str">
        <f>INDEX(Directory[],MATCH(tbl_deal[[#This Row],[Index]],Directory[Index],0),MATCH('DEAL DIRECTORY'!AB$5,Directory[#Headers],0))</f>
        <v>BISL,港分</v>
      </c>
      <c r="AC430" s="129" t="str">
        <f>INDEX(Directory[],MATCH(tbl_deal[[#This Row],[Index]],Directory[Index],0),MATCH('DEAL DIRECTORY'!AC$5,Directory[#Headers],0))</f>
        <v>--</v>
      </c>
      <c r="AD430" s="129" t="str">
        <f>INDEX(Directory[],MATCH(tbl_deal[[#This Row],[Index]],Directory[Index],0),MATCH('DEAL DIRECTORY'!AD$5,Directory[#Headers],0))</f>
        <v>--</v>
      </c>
      <c r="AE430" s="129" t="str">
        <f>INDEX(Directory[],MATCH(tbl_deal[[#This Row],[Index]],Directory[Index],0),MATCH('DEAL DIRECTORY'!AE$5,Directory[#Headers],0))</f>
        <v>--</v>
      </c>
      <c r="AF430" s="129" t="str">
        <f>INDEX(Directory[],MATCH(tbl_deal[[#This Row],[Index]],Directory[Index],0),MATCH('DEAL DIRECTORY'!AF$5,Directory[#Headers],0))</f>
        <v>N</v>
      </c>
      <c r="AG430" s="129" t="str">
        <f>INDEX(Directory[],MATCH(tbl_deal[[#This Row],[Index]],Directory[Index],0),MATCH('DEAL DIRECTORY'!AG$5,Directory[#Headers],0))</f>
        <v>融信中国控股有限公司</v>
      </c>
      <c r="AH430" s="129" t="str">
        <f>INDEX(Directory[],MATCH(tbl_deal[[#This Row],[Index]],Directory[Index],0),MATCH('DEAL DIRECTORY'!AH$5,Directory[#Headers],0))</f>
        <v>n/a</v>
      </c>
      <c r="AI430" s="129" t="str">
        <f>INDEX(Directory[],MATCH(tbl_deal[[#This Row],[Index]],Directory[Index],0),MATCH('DEAL DIRECTORY'!AI$5,Directory[#Headers],0))</f>
        <v>n/a</v>
      </c>
      <c r="AJ430" s="129" t="str">
        <f>INDEX(Directory[],MATCH(tbl_deal[[#This Row],[Index]],Directory[Index],0),MATCH('DEAL DIRECTORY'!AJ$5,Directory[#Headers],0))</f>
        <v>上海</v>
      </c>
      <c r="AK430" s="129" t="str">
        <f>INDEX(Directory[],MATCH(tbl_deal[[#This Row],[Index]],Directory[Index],0),MATCH('DEAL DIRECTORY'!AK$5,Directory[#Headers],0))</f>
        <v>--</v>
      </c>
      <c r="AL430" s="129" t="str">
        <f>INDEX(Directory[],MATCH(tbl_deal[[#This Row],[Index]],Directory[Index],0),MATCH('DEAL DIRECTORY'!AL$5,Directory[#Headers],0))</f>
        <v>--</v>
      </c>
      <c r="AM430" s="129" t="str">
        <f>INDEX(Directory[],MATCH(tbl_deal[[#This Row],[Index]],Directory[Index],0),MATCH('DEAL DIRECTORY'!AM$5,Directory[#Headers],0))</f>
        <v>--</v>
      </c>
      <c r="AN430" s="129" t="str">
        <f>INDEX(Directory[],MATCH(tbl_deal[[#This Row],[Index]],Directory[Index],0),MATCH('DEAL DIRECTORY'!AN$5,Directory[#Headers],0))</f>
        <v>--</v>
      </c>
      <c r="AO430" s="132" t="str">
        <f>IF(ISBLANK(INDEX(Directory[],MATCH(tbl_deal[[#This Row],[Index]],Directory[Index],0),MATCH('DEAL DIRECTORY'!AO$5,Directory[#Headers],0))),"--",INDEX(Directory[],MATCH(tbl_deal[[#This Row],[Index]],Directory[Index],0),MATCH('DEAL DIRECTORY'!AO$5,Directory[#Headers],0)))</f>
        <v>--</v>
      </c>
      <c r="AP430" s="129">
        <f>INDEX(Directory[],MATCH(tbl_deal[[#This Row],[Index]],Directory[Index],0),MATCH('DEAL DIRECTORY'!AP$5,Directory[#Headers],0))</f>
        <v>1.5</v>
      </c>
      <c r="AQ430" s="129">
        <f>INDEX(Directory[],MATCH(tbl_deal[[#This Row],[Index]],Directory[Index],0),MATCH('DEAL DIRECTORY'!AQ$5,Directory[#Headers],0))</f>
        <v>9.49</v>
      </c>
      <c r="AR430" s="129">
        <f>INDEX(Directory[],MATCH(tbl_deal[[#This Row],[Index]],Directory[Index],0),MATCH('DEAL DIRECTORY'!AR$5,Directory[#Headers],0))</f>
        <v>11.811</v>
      </c>
      <c r="AS430" s="129" t="str">
        <f>INDEX(Directory[],MATCH(tbl_deal[[#This Row],[Index]],Directory[Index],0),MATCH('DEAL DIRECTORY'!AS$5,Directory[#Headers],0))</f>
        <v>民企</v>
      </c>
      <c r="AT430" s="129" t="str">
        <f>INDEX(Directory[],MATCH(tbl_deal[[#This Row],[Index]],Directory[Index],0),MATCH('DEAL DIRECTORY'!AT$5,Directory[#Headers],0))</f>
        <v>房地产</v>
      </c>
      <c r="AU430" s="129" t="str">
        <f>INDEX(Directory[],MATCH(tbl_deal[[#This Row],[Index]],Directory[Index],0),MATCH('DEAL DIRECTORY'!AU$5,Directory[#Headers],0))</f>
        <v>--</v>
      </c>
      <c r="AV430" s="129" t="str">
        <f>INDEX(Directory[],MATCH(tbl_deal[[#This Row],[Index]],Directory[Index],0),MATCH('DEAL DIRECTORY'!AV$5,Directory[#Headers],0))</f>
        <v>红筹</v>
      </c>
      <c r="AW430" s="129" t="str">
        <f>INDEX(Directory[],MATCH(tbl_deal[[#This Row],[Index]],Directory[Index],0),MATCH('DEAL DIRECTORY'!AW$5,Directory[#Headers],0))</f>
        <v>高收益</v>
      </c>
      <c r="AX430" s="129" t="str">
        <f>INDEX(Directory[],MATCH(tbl_deal[[#This Row],[Index]],Directory[Index],0),MATCH('DEAL DIRECTORY'!AX$5,Directory[#Headers],0))</f>
        <v>≤2亿</v>
      </c>
      <c r="AY430" s="133" t="str">
        <f>INDEX(Directory[],MATCH(tbl_deal[[#This Row],[Index]],Directory[Index],0),MATCH('DEAL DIRECTORY'!AY$5,Directory[#Headers],0))</f>
        <v>18年</v>
      </c>
      <c r="AZ430" s="129" t="str">
        <f>INDEX(Directory[],MATCH(tbl_deal[[#This Row],[Index]],Directory[Index],0),MATCH('DEAL DIRECTORY'!AZ$5,Directory[#Headers],0))</f>
        <v>Q3</v>
      </c>
      <c r="BA430" s="129" t="str">
        <f>INDEX(Directory[],MATCH(tbl_deal[[#This Row],[Index]],Directory[Index],0),MATCH('DEAL DIRECTORY'!BA$5,Directory[#Headers],0))</f>
        <v>08月</v>
      </c>
      <c r="BB430" s="129" t="str">
        <f>INDEX(Directory[],MATCH(tbl_deal[[#This Row],[Index]],Directory[Index],0),MATCH('DEAL DIRECTORY'!BB$5,Directory[#Headers],0))</f>
        <v>--</v>
      </c>
      <c r="BC430" s="129" t="str">
        <f>INDEX(Directory[],MATCH(tbl_deal[[#This Row],[Index]],Directory[Index],0),MATCH('DEAL DIRECTORY'!BC$5,Directory[#Headers],0))</f>
        <v>RONSHINE CHINA HOLDINGS LTD</v>
      </c>
      <c r="BD430" s="129" t="str">
        <f>INDEX(Directory[],MATCH(tbl_deal[[#This Row],[Index]],Directory[Index],0),MATCH('DEAL DIRECTORY'!BD$5,Directory[#Headers],0))</f>
        <v>XS1747665922</v>
      </c>
      <c r="BE430" s="137" t="str">
        <f>INDEX(Directory[],MATCH(tbl_deal[[#This Row],[Index]],Directory[Index],0),MATCH('DEAL DIRECTORY'!BE$5,Directory[#Headers],0))</f>
        <v>18年08月</v>
      </c>
      <c r="BF430" s="137" t="str">
        <f>INDEX(Directory[],MATCH(tbl_deal[[#This Row],[Index]],Directory[Index],0),MATCH('DEAL DIRECTORY'!BF$5,Directory[#Headers],0))</f>
        <v>融信中国</v>
      </c>
      <c r="BG430" s="137" t="str">
        <f>INDEX(Directory[],MATCH(tbl_deal[[#This Row],[Index]],Directory[Index],0),MATCH('DEAL DIRECTORY'!BG$5,Directory[#Headers],0))</f>
        <v>--/--/B+</v>
      </c>
      <c r="BH430" s="137" t="str">
        <f>INDEX(Directory[],MATCH(tbl_deal[[#This Row],[Index]],Directory[Index],0),MATCH('DEAL DIRECTORY'!BH$5,Directory[#Headers],0))</f>
        <v>高级债</v>
      </c>
      <c r="BI430" s="137" t="str">
        <f>INDEX(Directory[],MATCH(tbl_deal[[#This Row],[Index]],Directory[Index],0),MATCH('DEAL DIRECTORY'!BI$5,Directory[#Headers],0))</f>
        <v>增发1.5亿美元</v>
      </c>
      <c r="BJ430" s="137" t="str">
        <f>INDEX(Directory[],MATCH(tbl_deal[[#This Row],[Index]],Directory[Index],0),MATCH('DEAL DIRECTORY'!BJ$5,Directory[#Headers],0))</f>
        <v>3年</v>
      </c>
      <c r="BK430" s="137" t="str">
        <f>INDEX(Directory[],MATCH(tbl_deal[[#This Row],[Index]],Directory[Index],0),MATCH('DEAL DIRECTORY'!BK$5,Directory[#Headers],0))</f>
        <v>8.25%</v>
      </c>
      <c r="BL430" s="137" t="str">
        <f>INDEX(Directory[],MATCH(tbl_deal[[#This Row],[Index]],Directory[Index],0),MATCH('DEAL DIRECTORY'!BL$5,Directory[#Headers],0))</f>
        <v>账簿管理人</v>
      </c>
      <c r="BM430" s="129" t="str">
        <f>INDEX(Directory[],MATCH(tbl_deal[[#This Row],[Index]],Directory[Index],0),MATCH('DEAL DIRECTORY'!BM$5,Directory[#Headers],0))</f>
        <v/>
      </c>
    </row>
    <row r="431" spans="3:68" s="5" customFormat="1" ht="20.25" customHeight="1" x14ac:dyDescent="0.25">
      <c r="C431" s="129">
        <f>Directory[[#This Row],[Index]]</f>
        <v>40</v>
      </c>
      <c r="D431" s="130">
        <f>INDEX(Directory[],MATCH(tbl_deal[[#This Row],[Index]],Directory[Index],0),MATCH('DEAL DIRECTORY'!D$5,Directory[#Headers],0))</f>
        <v>43341</v>
      </c>
      <c r="E431" s="129" t="str">
        <f>INDEX(Directory[],MATCH(tbl_deal[[#This Row],[Index]],Directory[Index],0),MATCH('DEAL DIRECTORY'!E$5,Directory[#Headers],0))</f>
        <v/>
      </c>
      <c r="F431" s="129" t="str">
        <f>INDEX(Directory[],MATCH(tbl_deal[[#This Row],[Index]],Directory[Index],0),MATCH('DEAL DIRECTORY'!F$5,Directory[#Headers],0))</f>
        <v/>
      </c>
      <c r="G431" s="129" t="str">
        <f>INDEX(Directory[],MATCH(tbl_deal[[#This Row],[Index]],Directory[Index],0),MATCH('DEAL DIRECTORY'!G$5,Directory[#Headers],0))</f>
        <v>Speed</v>
      </c>
      <c r="H431" s="135" t="str">
        <f>IF(tbl_deal[[#This Row],[FolderPath]]="","",HYPERLINK(tbl_deal[[#This Row],[FolderPath]],"📂"))</f>
        <v/>
      </c>
      <c r="I431" s="129" t="str">
        <f>INDEX(Directory[],MATCH(tbl_deal[[#This Row],[Index]],Directory[Index],0),MATCH('DEAL DIRECTORY'!I$5,Directory[#Headers],0))</f>
        <v>JBR</v>
      </c>
      <c r="J431" s="129" t="str">
        <f>INDEX(Directory[],MATCH(tbl_deal[[#This Row],[Index]],Directory[Index],0),MATCH('DEAL DIRECTORY'!J$5,Directory[#Headers],0))</f>
        <v>n/a</v>
      </c>
      <c r="K431" s="129" t="str">
        <f>INDEX(Directory[],MATCH(tbl_deal[[#This Row],[Index]],Directory[Index],0),MATCH('DEAL DIRECTORY'!K$5,Directory[#Headers],0))</f>
        <v>n/a</v>
      </c>
      <c r="L431" s="129">
        <f>INDEX(Directory[],MATCH(tbl_deal[[#This Row],[Index]],Directory[Index],0),MATCH('DEAL DIRECTORY'!L$5,Directory[#Headers],0))</f>
        <v>1</v>
      </c>
      <c r="M431" s="129" t="str">
        <f>INDEX(Directory[],MATCH(tbl_deal[[#This Row],[Index]],Directory[Index],0),MATCH('DEAL DIRECTORY'!M$5,Directory[#Headers],0))</f>
        <v>奥园</v>
      </c>
      <c r="N431" s="129" t="str">
        <f>INDEX(Directory[],MATCH(tbl_deal[[#This Row],[Index]],Directory[Index],0),MATCH('DEAL DIRECTORY'!N$5,Directory[#Headers],0))</f>
        <v>B2/B/BB-</v>
      </c>
      <c r="O431" s="129" t="str">
        <f>INDEX(Directory[],MATCH(tbl_deal[[#This Row],[Index]],Directory[Index],0),MATCH('DEAL DIRECTORY'!O$5,Directory[#Headers],0))</f>
        <v>USD</v>
      </c>
      <c r="P431" s="129">
        <f>INDEX(Directory[],MATCH(tbl_deal[[#This Row],[Index]],Directory[Index],0),MATCH('DEAL DIRECTORY'!P$5,Directory[#Headers],0))</f>
        <v>5</v>
      </c>
      <c r="Q431" s="129" t="str">
        <f>INDEX(Directory[],MATCH(tbl_deal[[#This Row],[Index]],Directory[Index],0),MATCH('DEAL DIRECTORY'!Q$5,Directory[#Headers],0))</f>
        <v>3</v>
      </c>
      <c r="R431" s="129" t="str">
        <f>INDEX(Directory[],MATCH(tbl_deal[[#This Row],[Index]],Directory[Index],0),MATCH('DEAL DIRECTORY'!R$5,Directory[#Headers],0))</f>
        <v>7.95%</v>
      </c>
      <c r="S431" s="129" t="str">
        <f>INDEX(Directory[],MATCH(tbl_deal[[#This Row],[Index]],Directory[Index],0),MATCH('DEAL DIRECTORY'!S$5,Directory[#Headers],0))</f>
        <v>--</v>
      </c>
      <c r="T431" s="129" t="str">
        <f>INDEX(Directory[],MATCH(tbl_deal[[#This Row],[Index]],Directory[Index],0),MATCH('DEAL DIRECTORY'!T$5,Directory[#Headers],0))</f>
        <v>n/a</v>
      </c>
      <c r="U431" s="129" t="str">
        <f>INDEX(Directory[],MATCH(tbl_deal[[#This Row],[Index]],Directory[Index],0),MATCH('DEAL DIRECTORY'!U$5,Directory[#Headers],0))</f>
        <v>--</v>
      </c>
      <c r="V431" s="131">
        <f>INDEX(Directory[],MATCH(tbl_deal[[#This Row],[Index]],Directory[Index],0),MATCH('DEAL DIRECTORY'!V$5,Directory[#Headers],0))</f>
        <v>0</v>
      </c>
      <c r="W431" s="129" t="str">
        <f>INDEX(Directory[],MATCH(tbl_deal[[#This Row],[Index]],Directory[Index],0),MATCH('DEAL DIRECTORY'!W$5,Directory[#Headers],0))</f>
        <v>直发(红筹)</v>
      </c>
      <c r="X431" s="129" t="str">
        <f>INDEX(Directory[],MATCH(tbl_deal[[#This Row],[Index]],Directory[Index],0),MATCH('DEAL DIRECTORY'!X$5,Directory[#Headers],0))</f>
        <v>--</v>
      </c>
      <c r="Y431" s="129" t="str">
        <f>INDEX(Directory[],MATCH(tbl_deal[[#This Row],[Index]],Directory[Index],0),MATCH('DEAL DIRECTORY'!Y$5,Directory[#Headers],0))</f>
        <v>新交所</v>
      </c>
      <c r="Z431" s="129" t="str">
        <f>INDEX(Directory[],MATCH(tbl_deal[[#This Row],[Index]],Directory[Index],0),MATCH('DEAL DIRECTORY'!Z$5,Directory[#Headers],0))</f>
        <v/>
      </c>
      <c r="AA431" s="129" t="str">
        <f>INDEX(Directory[],MATCH(tbl_deal[[#This Row],[Index]],Directory[Index],0),MATCH('DEAL DIRECTORY'!AA$5,Directory[#Headers],0))</f>
        <v/>
      </c>
      <c r="AB431" s="129" t="str">
        <f>INDEX(Directory[],MATCH(tbl_deal[[#This Row],[Index]],Directory[Index],0),MATCH('DEAL DIRECTORY'!AB$5,Directory[#Headers],0))</f>
        <v>BISL,港分</v>
      </c>
      <c r="AC431" s="129" t="str">
        <f>INDEX(Directory[],MATCH(tbl_deal[[#This Row],[Index]],Directory[Index],0),MATCH('DEAL DIRECTORY'!AC$5,Directory[#Headers],0))</f>
        <v>--</v>
      </c>
      <c r="AD431" s="129" t="str">
        <f>INDEX(Directory[],MATCH(tbl_deal[[#This Row],[Index]],Directory[Index],0),MATCH('DEAL DIRECTORY'!AD$5,Directory[#Headers],0))</f>
        <v>--</v>
      </c>
      <c r="AE431" s="129" t="str">
        <f>INDEX(Directory[],MATCH(tbl_deal[[#This Row],[Index]],Directory[Index],0),MATCH('DEAL DIRECTORY'!AE$5,Directory[#Headers],0))</f>
        <v>--</v>
      </c>
      <c r="AF431" s="129" t="str">
        <f>INDEX(Directory[],MATCH(tbl_deal[[#This Row],[Index]],Directory[Index],0),MATCH('DEAL DIRECTORY'!AF$5,Directory[#Headers],0))</f>
        <v>N</v>
      </c>
      <c r="AG431" s="129" t="str">
        <f>INDEX(Directory[],MATCH(tbl_deal[[#This Row],[Index]],Directory[Index],0),MATCH('DEAL DIRECTORY'!AG$5,Directory[#Headers],0))</f>
        <v>中国奥园集团股份有限公司</v>
      </c>
      <c r="AH431" s="129" t="str">
        <f>INDEX(Directory[],MATCH(tbl_deal[[#This Row],[Index]],Directory[Index],0),MATCH('DEAL DIRECTORY'!AH$5,Directory[#Headers],0))</f>
        <v>n/a</v>
      </c>
      <c r="AI431" s="129" t="str">
        <f>INDEX(Directory[],MATCH(tbl_deal[[#This Row],[Index]],Directory[Index],0),MATCH('DEAL DIRECTORY'!AI$5,Directory[#Headers],0))</f>
        <v>n/a</v>
      </c>
      <c r="AJ431" s="129" t="str">
        <f>INDEX(Directory[],MATCH(tbl_deal[[#This Row],[Index]],Directory[Index],0),MATCH('DEAL DIRECTORY'!AJ$5,Directory[#Headers],0))</f>
        <v>广东</v>
      </c>
      <c r="AK431" s="129" t="str">
        <f>INDEX(Directory[],MATCH(tbl_deal[[#This Row],[Index]],Directory[Index],0),MATCH('DEAL DIRECTORY'!AK$5,Directory[#Headers],0))</f>
        <v>广州市</v>
      </c>
      <c r="AL431" s="129" t="str">
        <f>INDEX(Directory[],MATCH(tbl_deal[[#This Row],[Index]],Directory[Index],0),MATCH('DEAL DIRECTORY'!AL$5,Directory[#Headers],0))</f>
        <v>--</v>
      </c>
      <c r="AM431" s="129" t="str">
        <f>INDEX(Directory[],MATCH(tbl_deal[[#This Row],[Index]],Directory[Index],0),MATCH('DEAL DIRECTORY'!AM$5,Directory[#Headers],0))</f>
        <v>--</v>
      </c>
      <c r="AN431" s="129" t="str">
        <f>INDEX(Directory[],MATCH(tbl_deal[[#This Row],[Index]],Directory[Index],0),MATCH('DEAL DIRECTORY'!AN$5,Directory[#Headers],0))</f>
        <v>--</v>
      </c>
      <c r="AO431" s="132" t="str">
        <f>IF(ISBLANK(INDEX(Directory[],MATCH(tbl_deal[[#This Row],[Index]],Directory[Index],0),MATCH('DEAL DIRECTORY'!AO$5,Directory[#Headers],0))),"--",INDEX(Directory[],MATCH(tbl_deal[[#This Row],[Index]],Directory[Index],0),MATCH('DEAL DIRECTORY'!AO$5,Directory[#Headers],0)))</f>
        <v>--</v>
      </c>
      <c r="AP431" s="129">
        <f>INDEX(Directory[],MATCH(tbl_deal[[#This Row],[Index]],Directory[Index],0),MATCH('DEAL DIRECTORY'!AP$5,Directory[#Headers],0))</f>
        <v>5</v>
      </c>
      <c r="AQ431" s="129">
        <f>INDEX(Directory[],MATCH(tbl_deal[[#This Row],[Index]],Directory[Index],0),MATCH('DEAL DIRECTORY'!AQ$5,Directory[#Headers],0))</f>
        <v>34.106000000000002</v>
      </c>
      <c r="AR431" s="129">
        <f>INDEX(Directory[],MATCH(tbl_deal[[#This Row],[Index]],Directory[Index],0),MATCH('DEAL DIRECTORY'!AR$5,Directory[#Headers],0))</f>
        <v>39.369999999999997</v>
      </c>
      <c r="AS431" s="129" t="str">
        <f>INDEX(Directory[],MATCH(tbl_deal[[#This Row],[Index]],Directory[Index],0),MATCH('DEAL DIRECTORY'!AS$5,Directory[#Headers],0))</f>
        <v>民企</v>
      </c>
      <c r="AT431" s="129" t="str">
        <f>INDEX(Directory[],MATCH(tbl_deal[[#This Row],[Index]],Directory[Index],0),MATCH('DEAL DIRECTORY'!AT$5,Directory[#Headers],0))</f>
        <v>房地产</v>
      </c>
      <c r="AU431" s="129" t="str">
        <f>INDEX(Directory[],MATCH(tbl_deal[[#This Row],[Index]],Directory[Index],0),MATCH('DEAL DIRECTORY'!AU$5,Directory[#Headers],0))</f>
        <v>--</v>
      </c>
      <c r="AV431" s="129" t="str">
        <f>INDEX(Directory[],MATCH(tbl_deal[[#This Row],[Index]],Directory[Index],0),MATCH('DEAL DIRECTORY'!AV$5,Directory[#Headers],0))</f>
        <v>红筹</v>
      </c>
      <c r="AW431" s="129" t="str">
        <f>INDEX(Directory[],MATCH(tbl_deal[[#This Row],[Index]],Directory[Index],0),MATCH('DEAL DIRECTORY'!AW$5,Directory[#Headers],0))</f>
        <v>高收益</v>
      </c>
      <c r="AX431" s="129" t="str">
        <f>INDEX(Directory[],MATCH(tbl_deal[[#This Row],[Index]],Directory[Index],0),MATCH('DEAL DIRECTORY'!AX$5,Directory[#Headers],0))</f>
        <v>3-5亿</v>
      </c>
      <c r="AY431" s="133" t="str">
        <f>INDEX(Directory[],MATCH(tbl_deal[[#This Row],[Index]],Directory[Index],0),MATCH('DEAL DIRECTORY'!AY$5,Directory[#Headers],0))</f>
        <v>18年</v>
      </c>
      <c r="AZ431" s="129" t="str">
        <f>INDEX(Directory[],MATCH(tbl_deal[[#This Row],[Index]],Directory[Index],0),MATCH('DEAL DIRECTORY'!AZ$5,Directory[#Headers],0))</f>
        <v>Q3</v>
      </c>
      <c r="BA431" s="129" t="str">
        <f>INDEX(Directory[],MATCH(tbl_deal[[#This Row],[Index]],Directory[Index],0),MATCH('DEAL DIRECTORY'!BA$5,Directory[#Headers],0))</f>
        <v>08月</v>
      </c>
      <c r="BB431" s="129" t="str">
        <f>INDEX(Directory[],MATCH(tbl_deal[[#This Row],[Index]],Directory[Index],0),MATCH('DEAL DIRECTORY'!BB$5,Directory[#Headers],0))</f>
        <v>--</v>
      </c>
      <c r="BC431" s="129" t="str">
        <f>INDEX(Directory[],MATCH(tbl_deal[[#This Row],[Index]],Directory[Index],0),MATCH('DEAL DIRECTORY'!BC$5,Directory[#Headers],0))</f>
        <v>CHINA AOYUAN GROUP LTD</v>
      </c>
      <c r="BD431" s="129" t="str">
        <f>INDEX(Directory[],MATCH(tbl_deal[[#This Row],[Index]],Directory[Index],0),MATCH('DEAL DIRECTORY'!BD$5,Directory[#Headers],0))</f>
        <v>XS1876052025</v>
      </c>
      <c r="BE431" s="137" t="str">
        <f>INDEX(Directory[],MATCH(tbl_deal[[#This Row],[Index]],Directory[Index],0),MATCH('DEAL DIRECTORY'!BE$5,Directory[#Headers],0))</f>
        <v>18年08月</v>
      </c>
      <c r="BF431" s="137" t="str">
        <f>INDEX(Directory[],MATCH(tbl_deal[[#This Row],[Index]],Directory[Index],0),MATCH('DEAL DIRECTORY'!BF$5,Directory[#Headers],0))</f>
        <v>奥园</v>
      </c>
      <c r="BG431" s="137" t="str">
        <f>INDEX(Directory[],MATCH(tbl_deal[[#This Row],[Index]],Directory[Index],0),MATCH('DEAL DIRECTORY'!BG$5,Directory[#Headers],0))</f>
        <v>B2/B/BB-</v>
      </c>
      <c r="BH431" s="137" t="str">
        <f>INDEX(Directory[],MATCH(tbl_deal[[#This Row],[Index]],Directory[Index],0),MATCH('DEAL DIRECTORY'!BH$5,Directory[#Headers],0))</f>
        <v>高级债</v>
      </c>
      <c r="BI431" s="137" t="str">
        <f>INDEX(Directory[],MATCH(tbl_deal[[#This Row],[Index]],Directory[Index],0),MATCH('DEAL DIRECTORY'!BI$5,Directory[#Headers],0))</f>
        <v>5亿美元</v>
      </c>
      <c r="BJ431" s="137" t="str">
        <f>INDEX(Directory[],MATCH(tbl_deal[[#This Row],[Index]],Directory[Index],0),MATCH('DEAL DIRECTORY'!BJ$5,Directory[#Headers],0))</f>
        <v>3年</v>
      </c>
      <c r="BK431" s="137" t="str">
        <f>INDEX(Directory[],MATCH(tbl_deal[[#This Row],[Index]],Directory[Index],0),MATCH('DEAL DIRECTORY'!BK$5,Directory[#Headers],0))</f>
        <v>7.95%</v>
      </c>
      <c r="BL431" s="137" t="str">
        <f>INDEX(Directory[],MATCH(tbl_deal[[#This Row],[Index]],Directory[Index],0),MATCH('DEAL DIRECTORY'!BL$5,Directory[#Headers],0))</f>
        <v>账簿管理人</v>
      </c>
      <c r="BM431" s="129" t="str">
        <f>INDEX(Directory[],MATCH(tbl_deal[[#This Row],[Index]],Directory[Index],0),MATCH('DEAL DIRECTORY'!BM$5,Directory[#Headers],0))</f>
        <v/>
      </c>
    </row>
    <row r="432" spans="3:68" s="5" customFormat="1" ht="20.25" customHeight="1" x14ac:dyDescent="0.25">
      <c r="C432" s="129">
        <f>Directory[[#This Row],[Index]]</f>
        <v>39</v>
      </c>
      <c r="D432" s="130">
        <f>INDEX(Directory[],MATCH(tbl_deal[[#This Row],[Index]],Directory[Index],0),MATCH('DEAL DIRECTORY'!D$5,Directory[#Headers],0))</f>
        <v>43320</v>
      </c>
      <c r="E432" s="129" t="str">
        <f>INDEX(Directory[],MATCH(tbl_deal[[#This Row],[Index]],Directory[Index],0),MATCH('DEAL DIRECTORY'!E$5,Directory[#Headers],0))</f>
        <v/>
      </c>
      <c r="F432" s="129" t="str">
        <f>INDEX(Directory[],MATCH(tbl_deal[[#This Row],[Index]],Directory[Index],0),MATCH('DEAL DIRECTORY'!F$5,Directory[#Headers],0))</f>
        <v/>
      </c>
      <c r="G432" s="129" t="str">
        <f>INDEX(Directory[],MATCH(tbl_deal[[#This Row],[Index]],Directory[Index],0),MATCH('DEAL DIRECTORY'!G$5,Directory[#Headers],0))</f>
        <v>Invention V</v>
      </c>
      <c r="H432" s="135" t="str">
        <f>IF(tbl_deal[[#This Row],[FolderPath]]="","",HYPERLINK(tbl_deal[[#This Row],[FolderPath]],"📂"))</f>
        <v/>
      </c>
      <c r="I432" s="129" t="str">
        <f>INDEX(Directory[],MATCH(tbl_deal[[#This Row],[Index]],Directory[Index],0),MATCH('DEAL DIRECTORY'!I$5,Directory[#Headers],0))</f>
        <v>JBR</v>
      </c>
      <c r="J432" s="129" t="str">
        <f>INDEX(Directory[],MATCH(tbl_deal[[#This Row],[Index]],Directory[Index],0),MATCH('DEAL DIRECTORY'!J$5,Directory[#Headers],0))</f>
        <v>n/a</v>
      </c>
      <c r="K432" s="129" t="str">
        <f>INDEX(Directory[],MATCH(tbl_deal[[#This Row],[Index]],Directory[Index],0),MATCH('DEAL DIRECTORY'!K$5,Directory[#Headers],0))</f>
        <v>n/a</v>
      </c>
      <c r="L432" s="129">
        <f>INDEX(Directory[],MATCH(tbl_deal[[#This Row],[Index]],Directory[Index],0),MATCH('DEAL DIRECTORY'!L$5,Directory[#Headers],0))</f>
        <v>1</v>
      </c>
      <c r="M432" s="129" t="str">
        <f>INDEX(Directory[],MATCH(tbl_deal[[#This Row],[Index]],Directory[Index],0),MATCH('DEAL DIRECTORY'!M$5,Directory[#Headers],0))</f>
        <v>启迪控股</v>
      </c>
      <c r="N432" s="129" t="str">
        <f>INDEX(Directory[],MATCH(tbl_deal[[#This Row],[Index]],Directory[Index],0),MATCH('DEAL DIRECTORY'!N$5,Directory[#Headers],0))</f>
        <v>--/--/--</v>
      </c>
      <c r="O432" s="129" t="str">
        <f>INDEX(Directory[],MATCH(tbl_deal[[#This Row],[Index]],Directory[Index],0),MATCH('DEAL DIRECTORY'!O$5,Directory[#Headers],0))</f>
        <v>USD</v>
      </c>
      <c r="P432" s="129">
        <f>INDEX(Directory[],MATCH(tbl_deal[[#This Row],[Index]],Directory[Index],0),MATCH('DEAL DIRECTORY'!P$5,Directory[#Headers],0))</f>
        <v>4</v>
      </c>
      <c r="Q432" s="129" t="str">
        <f>INDEX(Directory[],MATCH(tbl_deal[[#This Row],[Index]],Directory[Index],0),MATCH('DEAL DIRECTORY'!Q$5,Directory[#Headers],0))</f>
        <v>5.7</v>
      </c>
      <c r="R432" s="129" t="str">
        <f>INDEX(Directory[],MATCH(tbl_deal[[#This Row],[Index]],Directory[Index],0),MATCH('DEAL DIRECTORY'!R$5,Directory[#Headers],0))</f>
        <v>7.95%</v>
      </c>
      <c r="S432" s="129" t="str">
        <f>INDEX(Directory[],MATCH(tbl_deal[[#This Row],[Index]],Directory[Index],0),MATCH('DEAL DIRECTORY'!S$5,Directory[#Headers],0))</f>
        <v>--</v>
      </c>
      <c r="T432" s="129" t="str">
        <f>INDEX(Directory[],MATCH(tbl_deal[[#This Row],[Index]],Directory[Index],0),MATCH('DEAL DIRECTORY'!T$5,Directory[#Headers],0))</f>
        <v>n/a</v>
      </c>
      <c r="U432" s="129" t="str">
        <f>INDEX(Directory[],MATCH(tbl_deal[[#This Row],[Index]],Directory[Index],0),MATCH('DEAL DIRECTORY'!U$5,Directory[#Headers],0))</f>
        <v>--</v>
      </c>
      <c r="V432" s="131">
        <f>INDEX(Directory[],MATCH(tbl_deal[[#This Row],[Index]],Directory[Index],0),MATCH('DEAL DIRECTORY'!V$5,Directory[#Headers],0))</f>
        <v>0</v>
      </c>
      <c r="W432" s="129" t="str">
        <f>INDEX(Directory[],MATCH(tbl_deal[[#This Row],[Index]],Directory[Index],0),MATCH('DEAL DIRECTORY'!W$5,Directory[#Headers],0))</f>
        <v>担保</v>
      </c>
      <c r="X432" s="129" t="str">
        <f>INDEX(Directory[],MATCH(tbl_deal[[#This Row],[Index]],Directory[Index],0),MATCH('DEAL DIRECTORY'!X$5,Directory[#Headers],0))</f>
        <v>--</v>
      </c>
      <c r="Y432" s="129" t="str">
        <f>INDEX(Directory[],MATCH(tbl_deal[[#This Row],[Index]],Directory[Index],0),MATCH('DEAL DIRECTORY'!Y$5,Directory[#Headers],0))</f>
        <v>港交所</v>
      </c>
      <c r="Z432" s="129" t="str">
        <f>INDEX(Directory[],MATCH(tbl_deal[[#This Row],[Index]],Directory[Index],0),MATCH('DEAL DIRECTORY'!Z$5,Directory[#Headers],0))</f>
        <v/>
      </c>
      <c r="AA432" s="129" t="str">
        <f>INDEX(Directory[],MATCH(tbl_deal[[#This Row],[Index]],Directory[Index],0),MATCH('DEAL DIRECTORY'!AA$5,Directory[#Headers],0))</f>
        <v/>
      </c>
      <c r="AB432" s="129" t="str">
        <f>INDEX(Directory[],MATCH(tbl_deal[[#This Row],[Index]],Directory[Index],0),MATCH('DEAL DIRECTORY'!AB$5,Directory[#Headers],0))</f>
        <v>BISL,港分</v>
      </c>
      <c r="AC432" s="129" t="str">
        <f>INDEX(Directory[],MATCH(tbl_deal[[#This Row],[Index]],Directory[Index],0),MATCH('DEAL DIRECTORY'!AC$5,Directory[#Headers],0))</f>
        <v>--</v>
      </c>
      <c r="AD432" s="129" t="str">
        <f>INDEX(Directory[],MATCH(tbl_deal[[#This Row],[Index]],Directory[Index],0),MATCH('DEAL DIRECTORY'!AD$5,Directory[#Headers],0))</f>
        <v>--</v>
      </c>
      <c r="AE432" s="129" t="str">
        <f>INDEX(Directory[],MATCH(tbl_deal[[#This Row],[Index]],Directory[Index],0),MATCH('DEAL DIRECTORY'!AE$5,Directory[#Headers],0))</f>
        <v>--</v>
      </c>
      <c r="AF432" s="129" t="str">
        <f>INDEX(Directory[],MATCH(tbl_deal[[#This Row],[Index]],Directory[Index],0),MATCH('DEAL DIRECTORY'!AF$5,Directory[#Headers],0))</f>
        <v>N</v>
      </c>
      <c r="AG432" s="129" t="str">
        <f>INDEX(Directory[],MATCH(tbl_deal[[#This Row],[Index]],Directory[Index],0),MATCH('DEAL DIRECTORY'!AG$5,Directory[#Headers],0))</f>
        <v>启迪控股股份有限公司</v>
      </c>
      <c r="AH432" s="129" t="str">
        <f>INDEX(Directory[],MATCH(tbl_deal[[#This Row],[Index]],Directory[Index],0),MATCH('DEAL DIRECTORY'!AH$5,Directory[#Headers],0))</f>
        <v>n/a</v>
      </c>
      <c r="AI432" s="129" t="str">
        <f>INDEX(Directory[],MATCH(tbl_deal[[#This Row],[Index]],Directory[Index],0),MATCH('DEAL DIRECTORY'!AI$5,Directory[#Headers],0))</f>
        <v>n/a</v>
      </c>
      <c r="AJ432" s="129" t="str">
        <f>INDEX(Directory[],MATCH(tbl_deal[[#This Row],[Index]],Directory[Index],0),MATCH('DEAL DIRECTORY'!AJ$5,Directory[#Headers],0))</f>
        <v>北京</v>
      </c>
      <c r="AK432" s="129" t="str">
        <f>INDEX(Directory[],MATCH(tbl_deal[[#This Row],[Index]],Directory[Index],0),MATCH('DEAL DIRECTORY'!AK$5,Directory[#Headers],0))</f>
        <v>海淀区</v>
      </c>
      <c r="AL432" s="129" t="str">
        <f>INDEX(Directory[],MATCH(tbl_deal[[#This Row],[Index]],Directory[Index],0),MATCH('DEAL DIRECTORY'!AL$5,Directory[#Headers],0))</f>
        <v>--</v>
      </c>
      <c r="AM432" s="129" t="str">
        <f>INDEX(Directory[],MATCH(tbl_deal[[#This Row],[Index]],Directory[Index],0),MATCH('DEAL DIRECTORY'!AM$5,Directory[#Headers],0))</f>
        <v>--</v>
      </c>
      <c r="AN432" s="129" t="str">
        <f>INDEX(Directory[],MATCH(tbl_deal[[#This Row],[Index]],Directory[Index],0),MATCH('DEAL DIRECTORY'!AN$5,Directory[#Headers],0))</f>
        <v>--</v>
      </c>
      <c r="AO432" s="132" t="str">
        <f>IF(ISBLANK(INDEX(Directory[],MATCH(tbl_deal[[#This Row],[Index]],Directory[Index],0),MATCH('DEAL DIRECTORY'!AO$5,Directory[#Headers],0))),"--",INDEX(Directory[],MATCH(tbl_deal[[#This Row],[Index]],Directory[Index],0),MATCH('DEAL DIRECTORY'!AO$5,Directory[#Headers],0)))</f>
        <v>--</v>
      </c>
      <c r="AP432" s="129">
        <f>INDEX(Directory[],MATCH(tbl_deal[[#This Row],[Index]],Directory[Index],0),MATCH('DEAL DIRECTORY'!AP$5,Directory[#Headers],0))</f>
        <v>4</v>
      </c>
      <c r="AQ432" s="129">
        <f>INDEX(Directory[],MATCH(tbl_deal[[#This Row],[Index]],Directory[Index],0),MATCH('DEAL DIRECTORY'!AQ$5,Directory[#Headers],0))</f>
        <v>27.341999999999999</v>
      </c>
      <c r="AR432" s="129">
        <f>INDEX(Directory[],MATCH(tbl_deal[[#This Row],[Index]],Directory[Index],0),MATCH('DEAL DIRECTORY'!AR$5,Directory[#Headers],0))</f>
        <v>31.495999999999999</v>
      </c>
      <c r="AS432" s="129" t="str">
        <f>INDEX(Directory[],MATCH(tbl_deal[[#This Row],[Index]],Directory[Index],0),MATCH('DEAL DIRECTORY'!AS$5,Directory[#Headers],0))</f>
        <v>其他</v>
      </c>
      <c r="AT432" s="129" t="str">
        <f>INDEX(Directory[],MATCH(tbl_deal[[#This Row],[Index]],Directory[Index],0),MATCH('DEAL DIRECTORY'!AT$5,Directory[#Headers],0))</f>
        <v>产业</v>
      </c>
      <c r="AU432" s="129" t="str">
        <f>INDEX(Directory[],MATCH(tbl_deal[[#This Row],[Index]],Directory[Index],0),MATCH('DEAL DIRECTORY'!AU$5,Directory[#Headers],0))</f>
        <v>--</v>
      </c>
      <c r="AV432" s="129" t="str">
        <f>INDEX(Directory[],MATCH(tbl_deal[[#This Row],[Index]],Directory[Index],0),MATCH('DEAL DIRECTORY'!AV$5,Directory[#Headers],0))</f>
        <v>担保</v>
      </c>
      <c r="AW432" s="129" t="str">
        <f>INDEX(Directory[],MATCH(tbl_deal[[#This Row],[Index]],Directory[Index],0),MATCH('DEAL DIRECTORY'!AW$5,Directory[#Headers],0))</f>
        <v>无评级</v>
      </c>
      <c r="AX432" s="129" t="str">
        <f>INDEX(Directory[],MATCH(tbl_deal[[#This Row],[Index]],Directory[Index],0),MATCH('DEAL DIRECTORY'!AX$5,Directory[#Headers],0))</f>
        <v>3-5亿</v>
      </c>
      <c r="AY432" s="133" t="str">
        <f>INDEX(Directory[],MATCH(tbl_deal[[#This Row],[Index]],Directory[Index],0),MATCH('DEAL DIRECTORY'!AY$5,Directory[#Headers],0))</f>
        <v>18年</v>
      </c>
      <c r="AZ432" s="129" t="str">
        <f>INDEX(Directory[],MATCH(tbl_deal[[#This Row],[Index]],Directory[Index],0),MATCH('DEAL DIRECTORY'!AZ$5,Directory[#Headers],0))</f>
        <v>Q3</v>
      </c>
      <c r="BA432" s="129" t="str">
        <f>INDEX(Directory[],MATCH(tbl_deal[[#This Row],[Index]],Directory[Index],0),MATCH('DEAL DIRECTORY'!BA$5,Directory[#Headers],0))</f>
        <v>08月</v>
      </c>
      <c r="BB432" s="129" t="str">
        <f>INDEX(Directory[],MATCH(tbl_deal[[#This Row],[Index]],Directory[Index],0),MATCH('DEAL DIRECTORY'!BB$5,Directory[#Headers],0))</f>
        <v>--</v>
      </c>
      <c r="BC432" s="129" t="str">
        <f>INDEX(Directory[],MATCH(tbl_deal[[#This Row],[Index]],Directory[Index],0),MATCH('DEAL DIRECTORY'!BC$5,Directory[#Headers],0))</f>
        <v>TUSPARK FORWARD LTD</v>
      </c>
      <c r="BD432" s="129" t="str">
        <f>INDEX(Directory[],MATCH(tbl_deal[[#This Row],[Index]],Directory[Index],0),MATCH('DEAL DIRECTORY'!BD$5,Directory[#Headers],0))</f>
        <v>XS1863988157</v>
      </c>
      <c r="BE432" s="137" t="str">
        <f>INDEX(Directory[],MATCH(tbl_deal[[#This Row],[Index]],Directory[Index],0),MATCH('DEAL DIRECTORY'!BE$5,Directory[#Headers],0))</f>
        <v>18年08月</v>
      </c>
      <c r="BF432" s="137" t="str">
        <f>INDEX(Directory[],MATCH(tbl_deal[[#This Row],[Index]],Directory[Index],0),MATCH('DEAL DIRECTORY'!BF$5,Directory[#Headers],0))</f>
        <v>启迪控股</v>
      </c>
      <c r="BG432" s="137" t="str">
        <f>INDEX(Directory[],MATCH(tbl_deal[[#This Row],[Index]],Directory[Index],0),MATCH('DEAL DIRECTORY'!BG$5,Directory[#Headers],0))</f>
        <v>--/--/--</v>
      </c>
      <c r="BH432" s="137" t="str">
        <f>INDEX(Directory[],MATCH(tbl_deal[[#This Row],[Index]],Directory[Index],0),MATCH('DEAL DIRECTORY'!BH$5,Directory[#Headers],0))</f>
        <v>高级债</v>
      </c>
      <c r="BI432" s="137" t="str">
        <f>INDEX(Directory[],MATCH(tbl_deal[[#This Row],[Index]],Directory[Index],0),MATCH('DEAL DIRECTORY'!BI$5,Directory[#Headers],0))</f>
        <v>4亿美元</v>
      </c>
      <c r="BJ432" s="137" t="str">
        <f>INDEX(Directory[],MATCH(tbl_deal[[#This Row],[Index]],Directory[Index],0),MATCH('DEAL DIRECTORY'!BJ$5,Directory[#Headers],0))</f>
        <v>5.7年</v>
      </c>
      <c r="BK432" s="137" t="str">
        <f>INDEX(Directory[],MATCH(tbl_deal[[#This Row],[Index]],Directory[Index],0),MATCH('DEAL DIRECTORY'!BK$5,Directory[#Headers],0))</f>
        <v>7.95%</v>
      </c>
      <c r="BL432" s="137" t="str">
        <f>INDEX(Directory[],MATCH(tbl_deal[[#This Row],[Index]],Directory[Index],0),MATCH('DEAL DIRECTORY'!BL$5,Directory[#Headers],0))</f>
        <v>账簿管理人</v>
      </c>
      <c r="BM432" s="129" t="str">
        <f>INDEX(Directory[],MATCH(tbl_deal[[#This Row],[Index]],Directory[Index],0),MATCH('DEAL DIRECTORY'!BM$5,Directory[#Headers],0))</f>
        <v/>
      </c>
    </row>
    <row r="433" spans="3:70" ht="20.25" customHeight="1" x14ac:dyDescent="0.25">
      <c r="C433" s="129">
        <f>Directory[[#This Row],[Index]]</f>
        <v>38</v>
      </c>
      <c r="D433" s="130">
        <f>INDEX(Directory[],MATCH(tbl_deal[[#This Row],[Index]],Directory[Index],0),MATCH('DEAL DIRECTORY'!D$5,Directory[#Headers],0))</f>
        <v>43300</v>
      </c>
      <c r="E433" s="129" t="str">
        <f>INDEX(Directory[],MATCH(tbl_deal[[#This Row],[Index]],Directory[Index],0),MATCH('DEAL DIRECTORY'!E$5,Directory[#Headers],0))</f>
        <v/>
      </c>
      <c r="F433" s="129" t="str">
        <f>INDEX(Directory[],MATCH(tbl_deal[[#This Row],[Index]],Directory[Index],0),MATCH('DEAL DIRECTORY'!F$5,Directory[#Headers],0))</f>
        <v/>
      </c>
      <c r="G433" s="129" t="str">
        <f>INDEX(Directory[],MATCH(tbl_deal[[#This Row],[Index]],Directory[Index],0),MATCH('DEAL DIRECTORY'!G$5,Directory[#Headers],0))</f>
        <v>Blossom II Tap</v>
      </c>
      <c r="H433" s="135" t="str">
        <f>IF(tbl_deal[[#This Row],[FolderPath]]="","",HYPERLINK(tbl_deal[[#This Row],[FolderPath]],"📂"))</f>
        <v/>
      </c>
      <c r="I433" s="129" t="str">
        <f>INDEX(Directory[],MATCH(tbl_deal[[#This Row],[Index]],Directory[Index],0),MATCH('DEAL DIRECTORY'!I$5,Directory[#Headers],0))</f>
        <v>JBR</v>
      </c>
      <c r="J433" s="129" t="str">
        <f>INDEX(Directory[],MATCH(tbl_deal[[#This Row],[Index]],Directory[Index],0),MATCH('DEAL DIRECTORY'!J$5,Directory[#Headers],0))</f>
        <v>n/a</v>
      </c>
      <c r="K433" s="129" t="str">
        <f>INDEX(Directory[],MATCH(tbl_deal[[#This Row],[Index]],Directory[Index],0),MATCH('DEAL DIRECTORY'!K$5,Directory[#Headers],0))</f>
        <v>n/a</v>
      </c>
      <c r="L433" s="129">
        <f>INDEX(Directory[],MATCH(tbl_deal[[#This Row],[Index]],Directory[Index],0),MATCH('DEAL DIRECTORY'!L$5,Directory[#Headers],0))</f>
        <v>2</v>
      </c>
      <c r="M433" s="129" t="str">
        <f>INDEX(Directory[],MATCH(tbl_deal[[#This Row],[Index]],Directory[Index],0),MATCH('DEAL DIRECTORY'!M$5,Directory[#Headers],0))</f>
        <v>雅居乐*</v>
      </c>
      <c r="N433" s="129" t="str">
        <f>INDEX(Directory[],MATCH(tbl_deal[[#This Row],[Index]],Directory[Index],0),MATCH('DEAL DIRECTORY'!N$5,Directory[#Headers],0))</f>
        <v>--/--/--</v>
      </c>
      <c r="O433" s="129" t="str">
        <f>INDEX(Directory[],MATCH(tbl_deal[[#This Row],[Index]],Directory[Index],0),MATCH('DEAL DIRECTORY'!O$5,Directory[#Headers],0))</f>
        <v>USD</v>
      </c>
      <c r="P433" s="129">
        <f>INDEX(Directory[],MATCH(tbl_deal[[#This Row],[Index]],Directory[Index],0),MATCH('DEAL DIRECTORY'!P$5,Directory[#Headers],0))</f>
        <v>4</v>
      </c>
      <c r="Q433" s="129" t="str">
        <f>INDEX(Directory[],MATCH(tbl_deal[[#This Row],[Index]],Directory[Index],0),MATCH('DEAL DIRECTORY'!Q$5,Directory[#Headers],0))</f>
        <v>3</v>
      </c>
      <c r="R433" s="129" t="str">
        <f>INDEX(Directory[],MATCH(tbl_deal[[#This Row],[Index]],Directory[Index],0),MATCH('DEAL DIRECTORY'!R$5,Directory[#Headers],0))</f>
        <v>8.5%</v>
      </c>
      <c r="S433" s="129" t="str">
        <f>INDEX(Directory[],MATCH(tbl_deal[[#This Row],[Index]],Directory[Index],0),MATCH('DEAL DIRECTORY'!S$5,Directory[#Headers],0))</f>
        <v>--</v>
      </c>
      <c r="T433" s="129" t="str">
        <f>INDEX(Directory[],MATCH(tbl_deal[[#This Row],[Index]],Directory[Index],0),MATCH('DEAL DIRECTORY'!T$5,Directory[#Headers],0))</f>
        <v>n/a</v>
      </c>
      <c r="U433" s="129" t="str">
        <f>INDEX(Directory[],MATCH(tbl_deal[[#This Row],[Index]],Directory[Index],0),MATCH('DEAL DIRECTORY'!U$5,Directory[#Headers],0))</f>
        <v>--</v>
      </c>
      <c r="V433" s="131">
        <f>INDEX(Directory[],MATCH(tbl_deal[[#This Row],[Index]],Directory[Index],0),MATCH('DEAL DIRECTORY'!V$5,Directory[#Headers],0))</f>
        <v>0</v>
      </c>
      <c r="W433" s="129" t="str">
        <f>INDEX(Directory[],MATCH(tbl_deal[[#This Row],[Index]],Directory[Index],0),MATCH('DEAL DIRECTORY'!W$5,Directory[#Headers],0))</f>
        <v>直发(红筹)</v>
      </c>
      <c r="X433" s="129" t="str">
        <f>INDEX(Directory[],MATCH(tbl_deal[[#This Row],[Index]],Directory[Index],0),MATCH('DEAL DIRECTORY'!X$5,Directory[#Headers],0))</f>
        <v>--</v>
      </c>
      <c r="Y433" s="129" t="str">
        <f>INDEX(Directory[],MATCH(tbl_deal[[#This Row],[Index]],Directory[Index],0),MATCH('DEAL DIRECTORY'!Y$5,Directory[#Headers],0))</f>
        <v>新交所</v>
      </c>
      <c r="Z433" s="129" t="str">
        <f>INDEX(Directory[],MATCH(tbl_deal[[#This Row],[Index]],Directory[Index],0),MATCH('DEAL DIRECTORY'!Z$5,Directory[#Headers],0))</f>
        <v/>
      </c>
      <c r="AA433" s="129" t="str">
        <f>INDEX(Directory[],MATCH(tbl_deal[[#This Row],[Index]],Directory[Index],0),MATCH('DEAL DIRECTORY'!AA$5,Directory[#Headers],0))</f>
        <v>增发</v>
      </c>
      <c r="AB433" s="129" t="str">
        <f>INDEX(Directory[],MATCH(tbl_deal[[#This Row],[Index]],Directory[Index],0),MATCH('DEAL DIRECTORY'!AB$5,Directory[#Headers],0))</f>
        <v>BISL,港分</v>
      </c>
      <c r="AC433" s="129" t="str">
        <f>INDEX(Directory[],MATCH(tbl_deal[[#This Row],[Index]],Directory[Index],0),MATCH('DEAL DIRECTORY'!AC$5,Directory[#Headers],0))</f>
        <v>--</v>
      </c>
      <c r="AD433" s="129" t="str">
        <f>INDEX(Directory[],MATCH(tbl_deal[[#This Row],[Index]],Directory[Index],0),MATCH('DEAL DIRECTORY'!AD$5,Directory[#Headers],0))</f>
        <v>--</v>
      </c>
      <c r="AE433" s="129" t="str">
        <f>INDEX(Directory[],MATCH(tbl_deal[[#This Row],[Index]],Directory[Index],0),MATCH('DEAL DIRECTORY'!AE$5,Directory[#Headers],0))</f>
        <v>--</v>
      </c>
      <c r="AF433" s="129" t="str">
        <f>INDEX(Directory[],MATCH(tbl_deal[[#This Row],[Index]],Directory[Index],0),MATCH('DEAL DIRECTORY'!AF$5,Directory[#Headers],0))</f>
        <v>N</v>
      </c>
      <c r="AG433" s="129" t="str">
        <f>INDEX(Directory[],MATCH(tbl_deal[[#This Row],[Index]],Directory[Index],0),MATCH('DEAL DIRECTORY'!AG$5,Directory[#Headers],0))</f>
        <v>雅居乐集团控股有限公司</v>
      </c>
      <c r="AH433" s="129" t="str">
        <f>INDEX(Directory[],MATCH(tbl_deal[[#This Row],[Index]],Directory[Index],0),MATCH('DEAL DIRECTORY'!AH$5,Directory[#Headers],0))</f>
        <v>n/a</v>
      </c>
      <c r="AI433" s="129" t="str">
        <f>INDEX(Directory[],MATCH(tbl_deal[[#This Row],[Index]],Directory[Index],0),MATCH('DEAL DIRECTORY'!AI$5,Directory[#Headers],0))</f>
        <v>n/a</v>
      </c>
      <c r="AJ433" s="129" t="str">
        <f>INDEX(Directory[],MATCH(tbl_deal[[#This Row],[Index]],Directory[Index],0),MATCH('DEAL DIRECTORY'!AJ$5,Directory[#Headers],0))</f>
        <v>广东</v>
      </c>
      <c r="AK433" s="129" t="str">
        <f>INDEX(Directory[],MATCH(tbl_deal[[#This Row],[Index]],Directory[Index],0),MATCH('DEAL DIRECTORY'!AK$5,Directory[#Headers],0))</f>
        <v>广州市</v>
      </c>
      <c r="AL433" s="129" t="str">
        <f>INDEX(Directory[],MATCH(tbl_deal[[#This Row],[Index]],Directory[Index],0),MATCH('DEAL DIRECTORY'!AL$5,Directory[#Headers],0))</f>
        <v>--</v>
      </c>
      <c r="AM433" s="129" t="str">
        <f>INDEX(Directory[],MATCH(tbl_deal[[#This Row],[Index]],Directory[Index],0),MATCH('DEAL DIRECTORY'!AM$5,Directory[#Headers],0))</f>
        <v>--</v>
      </c>
      <c r="AN433" s="129" t="str">
        <f>INDEX(Directory[],MATCH(tbl_deal[[#This Row],[Index]],Directory[Index],0),MATCH('DEAL DIRECTORY'!AN$5,Directory[#Headers],0))</f>
        <v>--</v>
      </c>
      <c r="AO433" s="132" t="str">
        <f>IF(ISBLANK(INDEX(Directory[],MATCH(tbl_deal[[#This Row],[Index]],Directory[Index],0),MATCH('DEAL DIRECTORY'!AO$5,Directory[#Headers],0))),"--",INDEX(Directory[],MATCH(tbl_deal[[#This Row],[Index]],Directory[Index],0),MATCH('DEAL DIRECTORY'!AO$5,Directory[#Headers],0)))</f>
        <v>--</v>
      </c>
      <c r="AP433" s="129">
        <f>INDEX(Directory[],MATCH(tbl_deal[[#This Row],[Index]],Directory[Index],0),MATCH('DEAL DIRECTORY'!AP$5,Directory[#Headers],0))</f>
        <v>4</v>
      </c>
      <c r="AQ433" s="129">
        <f>INDEX(Directory[],MATCH(tbl_deal[[#This Row],[Index]],Directory[Index],0),MATCH('DEAL DIRECTORY'!AQ$5,Directory[#Headers],0))</f>
        <v>27.1</v>
      </c>
      <c r="AR433" s="129">
        <f>INDEX(Directory[],MATCH(tbl_deal[[#This Row],[Index]],Directory[Index],0),MATCH('DEAL DIRECTORY'!AR$5,Directory[#Headers],0))</f>
        <v>31.495999999999999</v>
      </c>
      <c r="AS433" s="129" t="str">
        <f>INDEX(Directory[],MATCH(tbl_deal[[#This Row],[Index]],Directory[Index],0),MATCH('DEAL DIRECTORY'!AS$5,Directory[#Headers],0))</f>
        <v>民企</v>
      </c>
      <c r="AT433" s="129" t="str">
        <f>INDEX(Directory[],MATCH(tbl_deal[[#This Row],[Index]],Directory[Index],0),MATCH('DEAL DIRECTORY'!AT$5,Directory[#Headers],0))</f>
        <v>房地产</v>
      </c>
      <c r="AU433" s="129" t="str">
        <f>INDEX(Directory[],MATCH(tbl_deal[[#This Row],[Index]],Directory[Index],0),MATCH('DEAL DIRECTORY'!AU$5,Directory[#Headers],0))</f>
        <v>--</v>
      </c>
      <c r="AV433" s="129" t="str">
        <f>INDEX(Directory[],MATCH(tbl_deal[[#This Row],[Index]],Directory[Index],0),MATCH('DEAL DIRECTORY'!AV$5,Directory[#Headers],0))</f>
        <v>红筹</v>
      </c>
      <c r="AW433" s="129" t="str">
        <f>INDEX(Directory[],MATCH(tbl_deal[[#This Row],[Index]],Directory[Index],0),MATCH('DEAL DIRECTORY'!AW$5,Directory[#Headers],0))</f>
        <v>无评级</v>
      </c>
      <c r="AX433" s="129" t="str">
        <f>INDEX(Directory[],MATCH(tbl_deal[[#This Row],[Index]],Directory[Index],0),MATCH('DEAL DIRECTORY'!AX$5,Directory[#Headers],0))</f>
        <v>3-5亿</v>
      </c>
      <c r="AY433" s="133" t="str">
        <f>INDEX(Directory[],MATCH(tbl_deal[[#This Row],[Index]],Directory[Index],0),MATCH('DEAL DIRECTORY'!AY$5,Directory[#Headers],0))</f>
        <v>18年</v>
      </c>
      <c r="AZ433" s="129" t="str">
        <f>INDEX(Directory[],MATCH(tbl_deal[[#This Row],[Index]],Directory[Index],0),MATCH('DEAL DIRECTORY'!AZ$5,Directory[#Headers],0))</f>
        <v>Q3</v>
      </c>
      <c r="BA433" s="129" t="str">
        <f>INDEX(Directory[],MATCH(tbl_deal[[#This Row],[Index]],Directory[Index],0),MATCH('DEAL DIRECTORY'!BA$5,Directory[#Headers],0))</f>
        <v>07月</v>
      </c>
      <c r="BB433" s="129" t="str">
        <f>INDEX(Directory[],MATCH(tbl_deal[[#This Row],[Index]],Directory[Index],0),MATCH('DEAL DIRECTORY'!BB$5,Directory[#Headers],0))</f>
        <v>--</v>
      </c>
      <c r="BC433" s="129" t="str">
        <f>INDEX(Directory[],MATCH(tbl_deal[[#This Row],[Index]],Directory[Index],0),MATCH('DEAL DIRECTORY'!BC$5,Directory[#Headers],0))</f>
        <v>AGILE GROUP HOLDINGS LTD</v>
      </c>
      <c r="BD433" s="129" t="str">
        <f>INDEX(Directory[],MATCH(tbl_deal[[#This Row],[Index]],Directory[Index],0),MATCH('DEAL DIRECTORY'!BD$5,Directory[#Headers],0))</f>
        <v>XS1859347301</v>
      </c>
      <c r="BE433" s="137" t="str">
        <f>INDEX(Directory[],MATCH(tbl_deal[[#This Row],[Index]],Directory[Index],0),MATCH('DEAL DIRECTORY'!BE$5,Directory[#Headers],0))</f>
        <v>18年07月</v>
      </c>
      <c r="BF433" s="137" t="str">
        <f>INDEX(Directory[],MATCH(tbl_deal[[#This Row],[Index]],Directory[Index],0),MATCH('DEAL DIRECTORY'!BF$5,Directory[#Headers],0))</f>
        <v>雅居乐</v>
      </c>
      <c r="BG433" s="137" t="str">
        <f>INDEX(Directory[],MATCH(tbl_deal[[#This Row],[Index]],Directory[Index],0),MATCH('DEAL DIRECTORY'!BG$5,Directory[#Headers],0))</f>
        <v>--/--/--</v>
      </c>
      <c r="BH433" s="137" t="str">
        <f>INDEX(Directory[],MATCH(tbl_deal[[#This Row],[Index]],Directory[Index],0),MATCH('DEAL DIRECTORY'!BH$5,Directory[#Headers],0))</f>
        <v>高级债</v>
      </c>
      <c r="BI433" s="137" t="str">
        <f>INDEX(Directory[],MATCH(tbl_deal[[#This Row],[Index]],Directory[Index],0),MATCH('DEAL DIRECTORY'!BI$5,Directory[#Headers],0))</f>
        <v>增发4亿美元</v>
      </c>
      <c r="BJ433" s="137" t="str">
        <f>INDEX(Directory[],MATCH(tbl_deal[[#This Row],[Index]],Directory[Index],0),MATCH('DEAL DIRECTORY'!BJ$5,Directory[#Headers],0))</f>
        <v>3年</v>
      </c>
      <c r="BK433" s="137" t="str">
        <f>INDEX(Directory[],MATCH(tbl_deal[[#This Row],[Index]],Directory[Index],0),MATCH('DEAL DIRECTORY'!BK$5,Directory[#Headers],0))</f>
        <v>8.5%</v>
      </c>
      <c r="BL433" s="137" t="str">
        <f>INDEX(Directory[],MATCH(tbl_deal[[#This Row],[Index]],Directory[Index],0),MATCH('DEAL DIRECTORY'!BL$5,Directory[#Headers],0))</f>
        <v>账簿管理人</v>
      </c>
      <c r="BM433" s="129" t="str">
        <f>INDEX(Directory[],MATCH(tbl_deal[[#This Row],[Index]],Directory[Index],0),MATCH('DEAL DIRECTORY'!BM$5,Directory[#Headers],0))</f>
        <v/>
      </c>
      <c r="BN433" s="4"/>
      <c r="BO433" s="4"/>
      <c r="BP433" s="4"/>
    </row>
    <row r="434" spans="3:70" ht="20.25" customHeight="1" x14ac:dyDescent="0.25">
      <c r="C434" s="129">
        <f>Directory[[#This Row],[Index]]</f>
        <v>37</v>
      </c>
      <c r="D434" s="130">
        <f>INDEX(Directory[],MATCH(tbl_deal[[#This Row],[Index]],Directory[Index],0),MATCH('DEAL DIRECTORY'!D$5,Directory[#Headers],0))</f>
        <v>43292</v>
      </c>
      <c r="E434" s="129" t="str">
        <f>INDEX(Directory[],MATCH(tbl_deal[[#This Row],[Index]],Directory[Index],0),MATCH('DEAL DIRECTORY'!E$5,Directory[#Headers],0))</f>
        <v/>
      </c>
      <c r="F434" s="129" t="str">
        <f>INDEX(Directory[],MATCH(tbl_deal[[#This Row],[Index]],Directory[Index],0),MATCH('DEAL DIRECTORY'!F$5,Directory[#Headers],0))</f>
        <v/>
      </c>
      <c r="G434" s="129" t="str">
        <f>INDEX(Directory[],MATCH(tbl_deal[[#This Row],[Index]],Directory[Index],0),MATCH('DEAL DIRECTORY'!G$5,Directory[#Headers],0))</f>
        <v>Blossom</v>
      </c>
      <c r="H434" s="135" t="str">
        <f>IF(tbl_deal[[#This Row],[FolderPath]]="","",HYPERLINK(tbl_deal[[#This Row],[FolderPath]],"📂"))</f>
        <v/>
      </c>
      <c r="I434" s="129" t="str">
        <f>INDEX(Directory[],MATCH(tbl_deal[[#This Row],[Index]],Directory[Index],0),MATCH('DEAL DIRECTORY'!I$5,Directory[#Headers],0))</f>
        <v>JBR</v>
      </c>
      <c r="J434" s="129" t="str">
        <f>INDEX(Directory[],MATCH(tbl_deal[[#This Row],[Index]],Directory[Index],0),MATCH('DEAL DIRECTORY'!J$5,Directory[#Headers],0))</f>
        <v>n/a</v>
      </c>
      <c r="K434" s="129" t="str">
        <f>INDEX(Directory[],MATCH(tbl_deal[[#This Row],[Index]],Directory[Index],0),MATCH('DEAL DIRECTORY'!K$5,Directory[#Headers],0))</f>
        <v>n/a</v>
      </c>
      <c r="L434" s="129">
        <f>INDEX(Directory[],MATCH(tbl_deal[[#This Row],[Index]],Directory[Index],0),MATCH('DEAL DIRECTORY'!L$5,Directory[#Headers],0))</f>
        <v>1</v>
      </c>
      <c r="M434" s="129" t="str">
        <f>INDEX(Directory[],MATCH(tbl_deal[[#This Row],[Index]],Directory[Index],0),MATCH('DEAL DIRECTORY'!M$5,Directory[#Headers],0))</f>
        <v>雅居乐</v>
      </c>
      <c r="N434" s="129" t="str">
        <f>INDEX(Directory[],MATCH(tbl_deal[[#This Row],[Index]],Directory[Index],0),MATCH('DEAL DIRECTORY'!N$5,Directory[#Headers],0))</f>
        <v>Ba3/BB/--</v>
      </c>
      <c r="O434" s="129" t="str">
        <f>INDEX(Directory[],MATCH(tbl_deal[[#This Row],[Index]],Directory[Index],0),MATCH('DEAL DIRECTORY'!O$5,Directory[#Headers],0))</f>
        <v>USD</v>
      </c>
      <c r="P434" s="129">
        <f>INDEX(Directory[],MATCH(tbl_deal[[#This Row],[Index]],Directory[Index],0),MATCH('DEAL DIRECTORY'!P$5,Directory[#Headers],0))</f>
        <v>6</v>
      </c>
      <c r="Q434" s="129" t="str">
        <f>INDEX(Directory[],MATCH(tbl_deal[[#This Row],[Index]],Directory[Index],0),MATCH('DEAL DIRECTORY'!Q$5,Directory[#Headers],0))</f>
        <v>3</v>
      </c>
      <c r="R434" s="129" t="str">
        <f>INDEX(Directory[],MATCH(tbl_deal[[#This Row],[Index]],Directory[Index],0),MATCH('DEAL DIRECTORY'!R$5,Directory[#Headers],0))</f>
        <v>8.5%</v>
      </c>
      <c r="S434" s="129" t="str">
        <f>INDEX(Directory[],MATCH(tbl_deal[[#This Row],[Index]],Directory[Index],0),MATCH('DEAL DIRECTORY'!S$5,Directory[#Headers],0))</f>
        <v>--</v>
      </c>
      <c r="T434" s="129" t="str">
        <f>INDEX(Directory[],MATCH(tbl_deal[[#This Row],[Index]],Directory[Index],0),MATCH('DEAL DIRECTORY'!T$5,Directory[#Headers],0))</f>
        <v>n/a</v>
      </c>
      <c r="U434" s="129" t="str">
        <f>INDEX(Directory[],MATCH(tbl_deal[[#This Row],[Index]],Directory[Index],0),MATCH('DEAL DIRECTORY'!U$5,Directory[#Headers],0))</f>
        <v>--</v>
      </c>
      <c r="V434" s="131">
        <f>INDEX(Directory[],MATCH(tbl_deal[[#This Row],[Index]],Directory[Index],0),MATCH('DEAL DIRECTORY'!V$5,Directory[#Headers],0))</f>
        <v>0</v>
      </c>
      <c r="W434" s="129" t="str">
        <f>INDEX(Directory[],MATCH(tbl_deal[[#This Row],[Index]],Directory[Index],0),MATCH('DEAL DIRECTORY'!W$5,Directory[#Headers],0))</f>
        <v>直发(红筹)</v>
      </c>
      <c r="X434" s="129" t="str">
        <f>INDEX(Directory[],MATCH(tbl_deal[[#This Row],[Index]],Directory[Index],0),MATCH('DEAL DIRECTORY'!X$5,Directory[#Headers],0))</f>
        <v>--</v>
      </c>
      <c r="Y434" s="129" t="str">
        <f>INDEX(Directory[],MATCH(tbl_deal[[#This Row],[Index]],Directory[Index],0),MATCH('DEAL DIRECTORY'!Y$5,Directory[#Headers],0))</f>
        <v>新交所</v>
      </c>
      <c r="Z434" s="129" t="str">
        <f>INDEX(Directory[],MATCH(tbl_deal[[#This Row],[Index]],Directory[Index],0),MATCH('DEAL DIRECTORY'!Z$5,Directory[#Headers],0))</f>
        <v/>
      </c>
      <c r="AA434" s="129" t="str">
        <f>INDEX(Directory[],MATCH(tbl_deal[[#This Row],[Index]],Directory[Index],0),MATCH('DEAL DIRECTORY'!AA$5,Directory[#Headers],0))</f>
        <v/>
      </c>
      <c r="AB434" s="129" t="str">
        <f>INDEX(Directory[],MATCH(tbl_deal[[#This Row],[Index]],Directory[Index],0),MATCH('DEAL DIRECTORY'!AB$5,Directory[#Headers],0))</f>
        <v>BISL,港分</v>
      </c>
      <c r="AC434" s="129" t="str">
        <f>INDEX(Directory[],MATCH(tbl_deal[[#This Row],[Index]],Directory[Index],0),MATCH('DEAL DIRECTORY'!AC$5,Directory[#Headers],0))</f>
        <v>--</v>
      </c>
      <c r="AD434" s="129" t="str">
        <f>INDEX(Directory[],MATCH(tbl_deal[[#This Row],[Index]],Directory[Index],0),MATCH('DEAL DIRECTORY'!AD$5,Directory[#Headers],0))</f>
        <v>--</v>
      </c>
      <c r="AE434" s="129" t="str">
        <f>INDEX(Directory[],MATCH(tbl_deal[[#This Row],[Index]],Directory[Index],0),MATCH('DEAL DIRECTORY'!AE$5,Directory[#Headers],0))</f>
        <v>--</v>
      </c>
      <c r="AF434" s="129" t="str">
        <f>INDEX(Directory[],MATCH(tbl_deal[[#This Row],[Index]],Directory[Index],0),MATCH('DEAL DIRECTORY'!AF$5,Directory[#Headers],0))</f>
        <v>N</v>
      </c>
      <c r="AG434" s="129" t="str">
        <f>INDEX(Directory[],MATCH(tbl_deal[[#This Row],[Index]],Directory[Index],0),MATCH('DEAL DIRECTORY'!AG$5,Directory[#Headers],0))</f>
        <v>雅居乐集团控股有限公司</v>
      </c>
      <c r="AH434" s="129" t="str">
        <f>INDEX(Directory[],MATCH(tbl_deal[[#This Row],[Index]],Directory[Index],0),MATCH('DEAL DIRECTORY'!AH$5,Directory[#Headers],0))</f>
        <v>n/a</v>
      </c>
      <c r="AI434" s="129" t="str">
        <f>INDEX(Directory[],MATCH(tbl_deal[[#This Row],[Index]],Directory[Index],0),MATCH('DEAL DIRECTORY'!AI$5,Directory[#Headers],0))</f>
        <v>n/a</v>
      </c>
      <c r="AJ434" s="129" t="str">
        <f>INDEX(Directory[],MATCH(tbl_deal[[#This Row],[Index]],Directory[Index],0),MATCH('DEAL DIRECTORY'!AJ$5,Directory[#Headers],0))</f>
        <v>广东</v>
      </c>
      <c r="AK434" s="129" t="str">
        <f>INDEX(Directory[],MATCH(tbl_deal[[#This Row],[Index]],Directory[Index],0),MATCH('DEAL DIRECTORY'!AK$5,Directory[#Headers],0))</f>
        <v>广州市</v>
      </c>
      <c r="AL434" s="129" t="str">
        <f>INDEX(Directory[],MATCH(tbl_deal[[#This Row],[Index]],Directory[Index],0),MATCH('DEAL DIRECTORY'!AL$5,Directory[#Headers],0))</f>
        <v>--</v>
      </c>
      <c r="AM434" s="129" t="str">
        <f>INDEX(Directory[],MATCH(tbl_deal[[#This Row],[Index]],Directory[Index],0),MATCH('DEAL DIRECTORY'!AM$5,Directory[#Headers],0))</f>
        <v>--</v>
      </c>
      <c r="AN434" s="129" t="str">
        <f>INDEX(Directory[],MATCH(tbl_deal[[#This Row],[Index]],Directory[Index],0),MATCH('DEAL DIRECTORY'!AN$5,Directory[#Headers],0))</f>
        <v>--</v>
      </c>
      <c r="AO434" s="132" t="str">
        <f>IF(ISBLANK(INDEX(Directory[],MATCH(tbl_deal[[#This Row],[Index]],Directory[Index],0),MATCH('DEAL DIRECTORY'!AO$5,Directory[#Headers],0))),"--",INDEX(Directory[],MATCH(tbl_deal[[#This Row],[Index]],Directory[Index],0),MATCH('DEAL DIRECTORY'!AO$5,Directory[#Headers],0)))</f>
        <v>--</v>
      </c>
      <c r="AP434" s="129">
        <f>INDEX(Directory[],MATCH(tbl_deal[[#This Row],[Index]],Directory[Index],0),MATCH('DEAL DIRECTORY'!AP$5,Directory[#Headers],0))</f>
        <v>6</v>
      </c>
      <c r="AQ434" s="129">
        <f>INDEX(Directory[],MATCH(tbl_deal[[#This Row],[Index]],Directory[Index],0),MATCH('DEAL DIRECTORY'!AQ$5,Directory[#Headers],0))</f>
        <v>40.095999999999997</v>
      </c>
      <c r="AR434" s="129">
        <f>INDEX(Directory[],MATCH(tbl_deal[[#This Row],[Index]],Directory[Index],0),MATCH('DEAL DIRECTORY'!AR$5,Directory[#Headers],0))</f>
        <v>47.244</v>
      </c>
      <c r="AS434" s="129" t="str">
        <f>INDEX(Directory[],MATCH(tbl_deal[[#This Row],[Index]],Directory[Index],0),MATCH('DEAL DIRECTORY'!AS$5,Directory[#Headers],0))</f>
        <v>民企</v>
      </c>
      <c r="AT434" s="129" t="str">
        <f>INDEX(Directory[],MATCH(tbl_deal[[#This Row],[Index]],Directory[Index],0),MATCH('DEAL DIRECTORY'!AT$5,Directory[#Headers],0))</f>
        <v>房地产</v>
      </c>
      <c r="AU434" s="129" t="str">
        <f>INDEX(Directory[],MATCH(tbl_deal[[#This Row],[Index]],Directory[Index],0),MATCH('DEAL DIRECTORY'!AU$5,Directory[#Headers],0))</f>
        <v>--</v>
      </c>
      <c r="AV434" s="129" t="str">
        <f>INDEX(Directory[],MATCH(tbl_deal[[#This Row],[Index]],Directory[Index],0),MATCH('DEAL DIRECTORY'!AV$5,Directory[#Headers],0))</f>
        <v>红筹</v>
      </c>
      <c r="AW434" s="129" t="str">
        <f>INDEX(Directory[],MATCH(tbl_deal[[#This Row],[Index]],Directory[Index],0),MATCH('DEAL DIRECTORY'!AW$5,Directory[#Headers],0))</f>
        <v>高收益</v>
      </c>
      <c r="AX434" s="129" t="str">
        <f>INDEX(Directory[],MATCH(tbl_deal[[#This Row],[Index]],Directory[Index],0),MATCH('DEAL DIRECTORY'!AX$5,Directory[#Headers],0))</f>
        <v>&gt;5亿</v>
      </c>
      <c r="AY434" s="133" t="str">
        <f>INDEX(Directory[],MATCH(tbl_deal[[#This Row],[Index]],Directory[Index],0),MATCH('DEAL DIRECTORY'!AY$5,Directory[#Headers],0))</f>
        <v>18年</v>
      </c>
      <c r="AZ434" s="129" t="str">
        <f>INDEX(Directory[],MATCH(tbl_deal[[#This Row],[Index]],Directory[Index],0),MATCH('DEAL DIRECTORY'!AZ$5,Directory[#Headers],0))</f>
        <v>Q3</v>
      </c>
      <c r="BA434" s="129" t="str">
        <f>INDEX(Directory[],MATCH(tbl_deal[[#This Row],[Index]],Directory[Index],0),MATCH('DEAL DIRECTORY'!BA$5,Directory[#Headers],0))</f>
        <v>07月</v>
      </c>
      <c r="BB434" s="129" t="str">
        <f>INDEX(Directory[],MATCH(tbl_deal[[#This Row],[Index]],Directory[Index],0),MATCH('DEAL DIRECTORY'!BB$5,Directory[#Headers],0))</f>
        <v>--</v>
      </c>
      <c r="BC434" s="129" t="str">
        <f>INDEX(Directory[],MATCH(tbl_deal[[#This Row],[Index]],Directory[Index],0),MATCH('DEAL DIRECTORY'!BC$5,Directory[#Headers],0))</f>
        <v>AGILE GROUP HOLDINGS LTD</v>
      </c>
      <c r="BD434" s="129" t="str">
        <f>INDEX(Directory[],MATCH(tbl_deal[[#This Row],[Index]],Directory[Index],0),MATCH('DEAL DIRECTORY'!BD$5,Directory[#Headers],0))</f>
        <v>XS1856094724</v>
      </c>
      <c r="BE434" s="137" t="str">
        <f>INDEX(Directory[],MATCH(tbl_deal[[#This Row],[Index]],Directory[Index],0),MATCH('DEAL DIRECTORY'!BE$5,Directory[#Headers],0))</f>
        <v>18年07月</v>
      </c>
      <c r="BF434" s="137" t="str">
        <f>INDEX(Directory[],MATCH(tbl_deal[[#This Row],[Index]],Directory[Index],0),MATCH('DEAL DIRECTORY'!BF$5,Directory[#Headers],0))</f>
        <v>雅居乐</v>
      </c>
      <c r="BG434" s="137" t="str">
        <f>INDEX(Directory[],MATCH(tbl_deal[[#This Row],[Index]],Directory[Index],0),MATCH('DEAL DIRECTORY'!BG$5,Directory[#Headers],0))</f>
        <v>Ba3/BB/--</v>
      </c>
      <c r="BH434" s="137" t="str">
        <f>INDEX(Directory[],MATCH(tbl_deal[[#This Row],[Index]],Directory[Index],0),MATCH('DEAL DIRECTORY'!BH$5,Directory[#Headers],0))</f>
        <v>高级债</v>
      </c>
      <c r="BI434" s="137" t="str">
        <f>INDEX(Directory[],MATCH(tbl_deal[[#This Row],[Index]],Directory[Index],0),MATCH('DEAL DIRECTORY'!BI$5,Directory[#Headers],0))</f>
        <v>6亿美元</v>
      </c>
      <c r="BJ434" s="137" t="str">
        <f>INDEX(Directory[],MATCH(tbl_deal[[#This Row],[Index]],Directory[Index],0),MATCH('DEAL DIRECTORY'!BJ$5,Directory[#Headers],0))</f>
        <v>3年</v>
      </c>
      <c r="BK434" s="137" t="str">
        <f>INDEX(Directory[],MATCH(tbl_deal[[#This Row],[Index]],Directory[Index],0),MATCH('DEAL DIRECTORY'!BK$5,Directory[#Headers],0))</f>
        <v>8.5%</v>
      </c>
      <c r="BL434" s="137" t="str">
        <f>INDEX(Directory[],MATCH(tbl_deal[[#This Row],[Index]],Directory[Index],0),MATCH('DEAL DIRECTORY'!BL$5,Directory[#Headers],0))</f>
        <v>账簿管理人</v>
      </c>
      <c r="BM434" s="129" t="str">
        <f>INDEX(Directory[],MATCH(tbl_deal[[#This Row],[Index]],Directory[Index],0),MATCH('DEAL DIRECTORY'!BM$5,Directory[#Headers],0))</f>
        <v/>
      </c>
      <c r="BN434" s="4"/>
      <c r="BO434" s="4"/>
      <c r="BP434" s="4"/>
    </row>
    <row r="435" spans="3:70" ht="20.25" customHeight="1" x14ac:dyDescent="0.25">
      <c r="C435" s="129">
        <f>Directory[[#This Row],[Index]]</f>
        <v>36</v>
      </c>
      <c r="D435" s="130">
        <f>INDEX(Directory[],MATCH(tbl_deal[[#This Row],[Index]],Directory[Index],0),MATCH('DEAL DIRECTORY'!D$5,Directory[#Headers],0))</f>
        <v>43250</v>
      </c>
      <c r="E435" s="129" t="str">
        <f>INDEX(Directory[],MATCH(tbl_deal[[#This Row],[Index]],Directory[Index],0),MATCH('DEAL DIRECTORY'!E$5,Directory[#Headers],0))</f>
        <v/>
      </c>
      <c r="F435" s="129" t="str">
        <f>INDEX(Directory[],MATCH(tbl_deal[[#This Row],[Index]],Directory[Index],0),MATCH('DEAL DIRECTORY'!F$5,Directory[#Headers],0))</f>
        <v/>
      </c>
      <c r="G435" s="129" t="str">
        <f>INDEX(Directory[],MATCH(tbl_deal[[#This Row],[Index]],Directory[Index],0),MATCH('DEAL DIRECTORY'!G$5,Directory[#Headers],0))</f>
        <v>Milestone</v>
      </c>
      <c r="H435" s="135" t="str">
        <f>IF(tbl_deal[[#This Row],[FolderPath]]="","",HYPERLINK(tbl_deal[[#This Row],[FolderPath]],"📂"))</f>
        <v/>
      </c>
      <c r="I435" s="129" t="str">
        <f>INDEX(Directory[],MATCH(tbl_deal[[#This Row],[Index]],Directory[Index],0),MATCH('DEAL DIRECTORY'!I$5,Directory[#Headers],0))</f>
        <v>JBR</v>
      </c>
      <c r="J435" s="129" t="str">
        <f>INDEX(Directory[],MATCH(tbl_deal[[#This Row],[Index]],Directory[Index],0),MATCH('DEAL DIRECTORY'!J$5,Directory[#Headers],0))</f>
        <v>n/a</v>
      </c>
      <c r="K435" s="129" t="str">
        <f>INDEX(Directory[],MATCH(tbl_deal[[#This Row],[Index]],Directory[Index],0),MATCH('DEAL DIRECTORY'!K$5,Directory[#Headers],0))</f>
        <v>n/a</v>
      </c>
      <c r="L435" s="129">
        <f>INDEX(Directory[],MATCH(tbl_deal[[#This Row],[Index]],Directory[Index],0),MATCH('DEAL DIRECTORY'!L$5,Directory[#Headers],0))</f>
        <v>1</v>
      </c>
      <c r="M435" s="129" t="str">
        <f>INDEX(Directory[],MATCH(tbl_deal[[#This Row],[Index]],Directory[Index],0),MATCH('DEAL DIRECTORY'!M$5,Directory[#Headers],0))</f>
        <v>平安不动产</v>
      </c>
      <c r="N435" s="129" t="str">
        <f>INDEX(Directory[],MATCH(tbl_deal[[#This Row],[Index]],Directory[Index],0),MATCH('DEAL DIRECTORY'!N$5,Directory[#Headers],0))</f>
        <v>--/--/--</v>
      </c>
      <c r="O435" s="129" t="str">
        <f>INDEX(Directory[],MATCH(tbl_deal[[#This Row],[Index]],Directory[Index],0),MATCH('DEAL DIRECTORY'!O$5,Directory[#Headers],0))</f>
        <v>USD</v>
      </c>
      <c r="P435" s="129">
        <f>INDEX(Directory[],MATCH(tbl_deal[[#This Row],[Index]],Directory[Index],0),MATCH('DEAL DIRECTORY'!P$5,Directory[#Headers],0))</f>
        <v>2.5</v>
      </c>
      <c r="Q435" s="129" t="str">
        <f>INDEX(Directory[],MATCH(tbl_deal[[#This Row],[Index]],Directory[Index],0),MATCH('DEAL DIRECTORY'!Q$5,Directory[#Headers],0))</f>
        <v>1</v>
      </c>
      <c r="R435" s="129" t="str">
        <f>INDEX(Directory[],MATCH(tbl_deal[[#This Row],[Index]],Directory[Index],0),MATCH('DEAL DIRECTORY'!R$5,Directory[#Headers],0))</f>
        <v>5.1%</v>
      </c>
      <c r="S435" s="129" t="str">
        <f>INDEX(Directory[],MATCH(tbl_deal[[#This Row],[Index]],Directory[Index],0),MATCH('DEAL DIRECTORY'!S$5,Directory[#Headers],0))</f>
        <v>--</v>
      </c>
      <c r="T435" s="129" t="str">
        <f>INDEX(Directory[],MATCH(tbl_deal[[#This Row],[Index]],Directory[Index],0),MATCH('DEAL DIRECTORY'!T$5,Directory[#Headers],0))</f>
        <v>n/a</v>
      </c>
      <c r="U435" s="129" t="str">
        <f>INDEX(Directory[],MATCH(tbl_deal[[#This Row],[Index]],Directory[Index],0),MATCH('DEAL DIRECTORY'!U$5,Directory[#Headers],0))</f>
        <v>--</v>
      </c>
      <c r="V435" s="131">
        <f>INDEX(Directory[],MATCH(tbl_deal[[#This Row],[Index]],Directory[Index],0),MATCH('DEAL DIRECTORY'!V$5,Directory[#Headers],0))</f>
        <v>0</v>
      </c>
      <c r="W435" s="129" t="str">
        <f>INDEX(Directory[],MATCH(tbl_deal[[#This Row],[Index]],Directory[Index],0),MATCH('DEAL DIRECTORY'!W$5,Directory[#Headers],0))</f>
        <v>维好+担保</v>
      </c>
      <c r="X435" s="129" t="str">
        <f>INDEX(Directory[],MATCH(tbl_deal[[#This Row],[Index]],Directory[Index],0),MATCH('DEAL DIRECTORY'!X$5,Directory[#Headers],0))</f>
        <v>--</v>
      </c>
      <c r="Y435" s="129" t="str">
        <f>INDEX(Directory[],MATCH(tbl_deal[[#This Row],[Index]],Directory[Index],0),MATCH('DEAL DIRECTORY'!Y$5,Directory[#Headers],0))</f>
        <v>新交所</v>
      </c>
      <c r="Z435" s="129" t="str">
        <f>INDEX(Directory[],MATCH(tbl_deal[[#This Row],[Index]],Directory[Index],0),MATCH('DEAL DIRECTORY'!Z$5,Directory[#Headers],0))</f>
        <v/>
      </c>
      <c r="AA435" s="129" t="str">
        <f>INDEX(Directory[],MATCH(tbl_deal[[#This Row],[Index]],Directory[Index],0),MATCH('DEAL DIRECTORY'!AA$5,Directory[#Headers],0))</f>
        <v/>
      </c>
      <c r="AB435" s="129" t="str">
        <f>INDEX(Directory[],MATCH(tbl_deal[[#This Row],[Index]],Directory[Index],0),MATCH('DEAL DIRECTORY'!AB$5,Directory[#Headers],0))</f>
        <v>BISL,港分</v>
      </c>
      <c r="AC435" s="129" t="str">
        <f>INDEX(Directory[],MATCH(tbl_deal[[#This Row],[Index]],Directory[Index],0),MATCH('DEAL DIRECTORY'!AC$5,Directory[#Headers],0))</f>
        <v>--</v>
      </c>
      <c r="AD435" s="129" t="str">
        <f>INDEX(Directory[],MATCH(tbl_deal[[#This Row],[Index]],Directory[Index],0),MATCH('DEAL DIRECTORY'!AD$5,Directory[#Headers],0))</f>
        <v>--</v>
      </c>
      <c r="AE435" s="129" t="str">
        <f>INDEX(Directory[],MATCH(tbl_deal[[#This Row],[Index]],Directory[Index],0),MATCH('DEAL DIRECTORY'!AE$5,Directory[#Headers],0))</f>
        <v>--</v>
      </c>
      <c r="AF435" s="129" t="str">
        <f>INDEX(Directory[],MATCH(tbl_deal[[#This Row],[Index]],Directory[Index],0),MATCH('DEAL DIRECTORY'!AF$5,Directory[#Headers],0))</f>
        <v>N</v>
      </c>
      <c r="AG435" s="129" t="str">
        <f>INDEX(Directory[],MATCH(tbl_deal[[#This Row],[Index]],Directory[Index],0),MATCH('DEAL DIRECTORY'!AG$5,Directory[#Headers],0))</f>
        <v>平安不动产有限公司</v>
      </c>
      <c r="AH435" s="129" t="str">
        <f>INDEX(Directory[],MATCH(tbl_deal[[#This Row],[Index]],Directory[Index],0),MATCH('DEAL DIRECTORY'!AH$5,Directory[#Headers],0))</f>
        <v>n/a</v>
      </c>
      <c r="AI435" s="129" t="str">
        <f>INDEX(Directory[],MATCH(tbl_deal[[#This Row],[Index]],Directory[Index],0),MATCH('DEAL DIRECTORY'!AI$5,Directory[#Headers],0))</f>
        <v>n/a</v>
      </c>
      <c r="AJ435" s="129" t="str">
        <f>INDEX(Directory[],MATCH(tbl_deal[[#This Row],[Index]],Directory[Index],0),MATCH('DEAL DIRECTORY'!AJ$5,Directory[#Headers],0))</f>
        <v>广东</v>
      </c>
      <c r="AK435" s="129" t="str">
        <f>INDEX(Directory[],MATCH(tbl_deal[[#This Row],[Index]],Directory[Index],0),MATCH('DEAL DIRECTORY'!AK$5,Directory[#Headers],0))</f>
        <v>深圳市</v>
      </c>
      <c r="AL435" s="129" t="str">
        <f>INDEX(Directory[],MATCH(tbl_deal[[#This Row],[Index]],Directory[Index],0),MATCH('DEAL DIRECTORY'!AL$5,Directory[#Headers],0))</f>
        <v>--</v>
      </c>
      <c r="AM435" s="129" t="str">
        <f>INDEX(Directory[],MATCH(tbl_deal[[#This Row],[Index]],Directory[Index],0),MATCH('DEAL DIRECTORY'!AM$5,Directory[#Headers],0))</f>
        <v>--</v>
      </c>
      <c r="AN435" s="129" t="str">
        <f>INDEX(Directory[],MATCH(tbl_deal[[#This Row],[Index]],Directory[Index],0),MATCH('DEAL DIRECTORY'!AN$5,Directory[#Headers],0))</f>
        <v>--</v>
      </c>
      <c r="AO435" s="132" t="str">
        <f>IF(ISBLANK(INDEX(Directory[],MATCH(tbl_deal[[#This Row],[Index]],Directory[Index],0),MATCH('DEAL DIRECTORY'!AO$5,Directory[#Headers],0))),"--",INDEX(Directory[],MATCH(tbl_deal[[#This Row],[Index]],Directory[Index],0),MATCH('DEAL DIRECTORY'!AO$5,Directory[#Headers],0)))</f>
        <v>--</v>
      </c>
      <c r="AP435" s="129">
        <f>INDEX(Directory[],MATCH(tbl_deal[[#This Row],[Index]],Directory[Index],0),MATCH('DEAL DIRECTORY'!AP$5,Directory[#Headers],0))</f>
        <v>2.5</v>
      </c>
      <c r="AQ435" s="129">
        <f>INDEX(Directory[],MATCH(tbl_deal[[#This Row],[Index]],Directory[Index],0),MATCH('DEAL DIRECTORY'!AQ$5,Directory[#Headers],0))</f>
        <v>16.047999999999998</v>
      </c>
      <c r="AR435" s="129">
        <f>INDEX(Directory[],MATCH(tbl_deal[[#This Row],[Index]],Directory[Index],0),MATCH('DEAL DIRECTORY'!AR$5,Directory[#Headers],0))</f>
        <v>19.684999999999999</v>
      </c>
      <c r="AS435" s="129" t="str">
        <f>INDEX(Directory[],MATCH(tbl_deal[[#This Row],[Index]],Directory[Index],0),MATCH('DEAL DIRECTORY'!AS$5,Directory[#Headers],0))</f>
        <v>民企</v>
      </c>
      <c r="AT435" s="129" t="str">
        <f>INDEX(Directory[],MATCH(tbl_deal[[#This Row],[Index]],Directory[Index],0),MATCH('DEAL DIRECTORY'!AT$5,Directory[#Headers],0))</f>
        <v>房地产</v>
      </c>
      <c r="AU435" s="129" t="str">
        <f>INDEX(Directory[],MATCH(tbl_deal[[#This Row],[Index]],Directory[Index],0),MATCH('DEAL DIRECTORY'!AU$5,Directory[#Headers],0))</f>
        <v>--</v>
      </c>
      <c r="AV435" s="129" t="str">
        <f>INDEX(Directory[],MATCH(tbl_deal[[#This Row],[Index]],Directory[Index],0),MATCH('DEAL DIRECTORY'!AV$5,Directory[#Headers],0))</f>
        <v>维好</v>
      </c>
      <c r="AW435" s="129" t="str">
        <f>INDEX(Directory[],MATCH(tbl_deal[[#This Row],[Index]],Directory[Index],0),MATCH('DEAL DIRECTORY'!AW$5,Directory[#Headers],0))</f>
        <v>无评级</v>
      </c>
      <c r="AX435" s="129" t="str">
        <f>INDEX(Directory[],MATCH(tbl_deal[[#This Row],[Index]],Directory[Index],0),MATCH('DEAL DIRECTORY'!AX$5,Directory[#Headers],0))</f>
        <v>2-3亿</v>
      </c>
      <c r="AY435" s="133" t="str">
        <f>INDEX(Directory[],MATCH(tbl_deal[[#This Row],[Index]],Directory[Index],0),MATCH('DEAL DIRECTORY'!AY$5,Directory[#Headers],0))</f>
        <v>18年</v>
      </c>
      <c r="AZ435" s="129" t="str">
        <f>INDEX(Directory[],MATCH(tbl_deal[[#This Row],[Index]],Directory[Index],0),MATCH('DEAL DIRECTORY'!AZ$5,Directory[#Headers],0))</f>
        <v>Q2</v>
      </c>
      <c r="BA435" s="129" t="str">
        <f>INDEX(Directory[],MATCH(tbl_deal[[#This Row],[Index]],Directory[Index],0),MATCH('DEAL DIRECTORY'!BA$5,Directory[#Headers],0))</f>
        <v>05月</v>
      </c>
      <c r="BB435" s="129" t="str">
        <f>INDEX(Directory[],MATCH(tbl_deal[[#This Row],[Index]],Directory[Index],0),MATCH('DEAL DIRECTORY'!BB$5,Directory[#Headers],0))</f>
        <v>--</v>
      </c>
      <c r="BC435" s="129" t="str">
        <f>INDEX(Directory[],MATCH(tbl_deal[[#This Row],[Index]],Directory[Index],0),MATCH('DEAL DIRECTORY'!BC$5,Directory[#Headers],0))</f>
        <v>FUXIANG INVESTMENT MANAGEMENT LTD</v>
      </c>
      <c r="BD435" s="129" t="str">
        <f>INDEX(Directory[],MATCH(tbl_deal[[#This Row],[Index]],Directory[Index],0),MATCH('DEAL DIRECTORY'!BD$5,Directory[#Headers],0))</f>
        <v>XS1827629038</v>
      </c>
      <c r="BE435" s="137" t="str">
        <f>INDEX(Directory[],MATCH(tbl_deal[[#This Row],[Index]],Directory[Index],0),MATCH('DEAL DIRECTORY'!BE$5,Directory[#Headers],0))</f>
        <v>18年05月</v>
      </c>
      <c r="BF435" s="137" t="str">
        <f>INDEX(Directory[],MATCH(tbl_deal[[#This Row],[Index]],Directory[Index],0),MATCH('DEAL DIRECTORY'!BF$5,Directory[#Headers],0))</f>
        <v>平安不动产</v>
      </c>
      <c r="BG435" s="137" t="str">
        <f>INDEX(Directory[],MATCH(tbl_deal[[#This Row],[Index]],Directory[Index],0),MATCH('DEAL DIRECTORY'!BG$5,Directory[#Headers],0))</f>
        <v>--/--/--</v>
      </c>
      <c r="BH435" s="137" t="str">
        <f>INDEX(Directory[],MATCH(tbl_deal[[#This Row],[Index]],Directory[Index],0),MATCH('DEAL DIRECTORY'!BH$5,Directory[#Headers],0))</f>
        <v>高级债</v>
      </c>
      <c r="BI435" s="137" t="str">
        <f>INDEX(Directory[],MATCH(tbl_deal[[#This Row],[Index]],Directory[Index],0),MATCH('DEAL DIRECTORY'!BI$5,Directory[#Headers],0))</f>
        <v>2.5亿美元</v>
      </c>
      <c r="BJ435" s="137" t="str">
        <f>INDEX(Directory[],MATCH(tbl_deal[[#This Row],[Index]],Directory[Index],0),MATCH('DEAL DIRECTORY'!BJ$5,Directory[#Headers],0))</f>
        <v>363天</v>
      </c>
      <c r="BK435" s="137" t="str">
        <f>INDEX(Directory[],MATCH(tbl_deal[[#This Row],[Index]],Directory[Index],0),MATCH('DEAL DIRECTORY'!BK$5,Directory[#Headers],0))</f>
        <v>5.1%</v>
      </c>
      <c r="BL435" s="137" t="str">
        <f>INDEX(Directory[],MATCH(tbl_deal[[#This Row],[Index]],Directory[Index],0),MATCH('DEAL DIRECTORY'!BL$5,Directory[#Headers],0))</f>
        <v>账簿管理人</v>
      </c>
      <c r="BM435" s="129" t="str">
        <f>INDEX(Directory[],MATCH(tbl_deal[[#This Row],[Index]],Directory[Index],0),MATCH('DEAL DIRECTORY'!BM$5,Directory[#Headers],0))</f>
        <v/>
      </c>
      <c r="BN435" s="4"/>
      <c r="BO435" s="4"/>
      <c r="BP435" s="4"/>
    </row>
    <row r="436" spans="3:70" ht="20.25" customHeight="1" x14ac:dyDescent="0.25">
      <c r="C436" s="129">
        <f>Directory[[#This Row],[Index]]</f>
        <v>35</v>
      </c>
      <c r="D436" s="130">
        <f>INDEX(Directory[],MATCH(tbl_deal[[#This Row],[Index]],Directory[Index],0),MATCH('DEAL DIRECTORY'!D$5,Directory[#Headers],0))</f>
        <v>43244</v>
      </c>
      <c r="E436" s="129" t="str">
        <f>INDEX(Directory[],MATCH(tbl_deal[[#This Row],[Index]],Directory[Index],0),MATCH('DEAL DIRECTORY'!E$5,Directory[#Headers],0))</f>
        <v/>
      </c>
      <c r="F436" s="129" t="str">
        <f>INDEX(Directory[],MATCH(tbl_deal[[#This Row],[Index]],Directory[Index],0),MATCH('DEAL DIRECTORY'!F$5,Directory[#Headers],0))</f>
        <v/>
      </c>
      <c r="G436" s="129" t="str">
        <f>INDEX(Directory[],MATCH(tbl_deal[[#This Row],[Index]],Directory[Index],0),MATCH('DEAL DIRECTORY'!G$5,Directory[#Headers],0))</f>
        <v>New Horizon</v>
      </c>
      <c r="H436" s="135" t="str">
        <f>IF(tbl_deal[[#This Row],[FolderPath]]="","",HYPERLINK(tbl_deal[[#This Row],[FolderPath]],"📂"))</f>
        <v/>
      </c>
      <c r="I436" s="129" t="str">
        <f>INDEX(Directory[],MATCH(tbl_deal[[#This Row],[Index]],Directory[Index],0),MATCH('DEAL DIRECTORY'!I$5,Directory[#Headers],0))</f>
        <v>JBR</v>
      </c>
      <c r="J436" s="129" t="str">
        <f>INDEX(Directory[],MATCH(tbl_deal[[#This Row],[Index]],Directory[Index],0),MATCH('DEAL DIRECTORY'!J$5,Directory[#Headers],0))</f>
        <v>n/a</v>
      </c>
      <c r="K436" s="129" t="str">
        <f>INDEX(Directory[],MATCH(tbl_deal[[#This Row],[Index]],Directory[Index],0),MATCH('DEAL DIRECTORY'!K$5,Directory[#Headers],0))</f>
        <v>n/a</v>
      </c>
      <c r="L436" s="129">
        <f>INDEX(Directory[],MATCH(tbl_deal[[#This Row],[Index]],Directory[Index],0),MATCH('DEAL DIRECTORY'!L$5,Directory[#Headers],0))</f>
        <v>1</v>
      </c>
      <c r="M436" s="129" t="str">
        <f>INDEX(Directory[],MATCH(tbl_deal[[#This Row],[Index]],Directory[Index],0),MATCH('DEAL DIRECTORY'!M$5,Directory[#Headers],0))</f>
        <v>中海外宏洋</v>
      </c>
      <c r="N436" s="129" t="str">
        <f>INDEX(Directory[],MATCH(tbl_deal[[#This Row],[Index]],Directory[Index],0),MATCH('DEAL DIRECTORY'!N$5,Directory[#Headers],0))</f>
        <v>Baa2/BBB-/BBB</v>
      </c>
      <c r="O436" s="129" t="str">
        <f>INDEX(Directory[],MATCH(tbl_deal[[#This Row],[Index]],Directory[Index],0),MATCH('DEAL DIRECTORY'!O$5,Directory[#Headers],0))</f>
        <v>USD</v>
      </c>
      <c r="P436" s="129">
        <f>INDEX(Directory[],MATCH(tbl_deal[[#This Row],[Index]],Directory[Index],0),MATCH('DEAL DIRECTORY'!P$5,Directory[#Headers],0))</f>
        <v>5</v>
      </c>
      <c r="Q436" s="129" t="str">
        <f>INDEX(Directory[],MATCH(tbl_deal[[#This Row],[Index]],Directory[Index],0),MATCH('DEAL DIRECTORY'!Q$5,Directory[#Headers],0))</f>
        <v>3</v>
      </c>
      <c r="R436" s="129" t="str">
        <f>INDEX(Directory[],MATCH(tbl_deal[[#This Row],[Index]],Directory[Index],0),MATCH('DEAL DIRECTORY'!R$5,Directory[#Headers],0))</f>
        <v>4.875%</v>
      </c>
      <c r="S436" s="129" t="str">
        <f>INDEX(Directory[],MATCH(tbl_deal[[#This Row],[Index]],Directory[Index],0),MATCH('DEAL DIRECTORY'!S$5,Directory[#Headers],0))</f>
        <v>--</v>
      </c>
      <c r="T436" s="129" t="str">
        <f>INDEX(Directory[],MATCH(tbl_deal[[#This Row],[Index]],Directory[Index],0),MATCH('DEAL DIRECTORY'!T$5,Directory[#Headers],0))</f>
        <v>n/a</v>
      </c>
      <c r="U436" s="129" t="str">
        <f>INDEX(Directory[],MATCH(tbl_deal[[#This Row],[Index]],Directory[Index],0),MATCH('DEAL DIRECTORY'!U$5,Directory[#Headers],0))</f>
        <v>T+225</v>
      </c>
      <c r="V436" s="131">
        <f>INDEX(Directory[],MATCH(tbl_deal[[#This Row],[Index]],Directory[Index],0),MATCH('DEAL DIRECTORY'!V$5,Directory[#Headers],0))</f>
        <v>0</v>
      </c>
      <c r="W436" s="129" t="str">
        <f>INDEX(Directory[],MATCH(tbl_deal[[#This Row],[Index]],Directory[Index],0),MATCH('DEAL DIRECTORY'!W$5,Directory[#Headers],0))</f>
        <v>担保</v>
      </c>
      <c r="X436" s="129" t="str">
        <f>INDEX(Directory[],MATCH(tbl_deal[[#This Row],[Index]],Directory[Index],0),MATCH('DEAL DIRECTORY'!X$5,Directory[#Headers],0))</f>
        <v>--</v>
      </c>
      <c r="Y436" s="129" t="str">
        <f>INDEX(Directory[],MATCH(tbl_deal[[#This Row],[Index]],Directory[Index],0),MATCH('DEAL DIRECTORY'!Y$5,Directory[#Headers],0))</f>
        <v>港交所</v>
      </c>
      <c r="Z436" s="129" t="str">
        <f>INDEX(Directory[],MATCH(tbl_deal[[#This Row],[Index]],Directory[Index],0),MATCH('DEAL DIRECTORY'!Z$5,Directory[#Headers],0))</f>
        <v/>
      </c>
      <c r="AA436" s="129" t="str">
        <f>INDEX(Directory[],MATCH(tbl_deal[[#This Row],[Index]],Directory[Index],0),MATCH('DEAL DIRECTORY'!AA$5,Directory[#Headers],0))</f>
        <v/>
      </c>
      <c r="AB436" s="129" t="str">
        <f>INDEX(Directory[],MATCH(tbl_deal[[#This Row],[Index]],Directory[Index],0),MATCH('DEAL DIRECTORY'!AB$5,Directory[#Headers],0))</f>
        <v>BISL,港分</v>
      </c>
      <c r="AC436" s="129" t="str">
        <f>INDEX(Directory[],MATCH(tbl_deal[[#This Row],[Index]],Directory[Index],0),MATCH('DEAL DIRECTORY'!AC$5,Directory[#Headers],0))</f>
        <v>--</v>
      </c>
      <c r="AD436" s="129" t="str">
        <f>INDEX(Directory[],MATCH(tbl_deal[[#This Row],[Index]],Directory[Index],0),MATCH('DEAL DIRECTORY'!AD$5,Directory[#Headers],0))</f>
        <v>--</v>
      </c>
      <c r="AE436" s="129" t="str">
        <f>INDEX(Directory[],MATCH(tbl_deal[[#This Row],[Index]],Directory[Index],0),MATCH('DEAL DIRECTORY'!AE$5,Directory[#Headers],0))</f>
        <v>--</v>
      </c>
      <c r="AF436" s="129" t="str">
        <f>INDEX(Directory[],MATCH(tbl_deal[[#This Row],[Index]],Directory[Index],0),MATCH('DEAL DIRECTORY'!AF$5,Directory[#Headers],0))</f>
        <v>N</v>
      </c>
      <c r="AG436" s="129" t="str">
        <f>INDEX(Directory[],MATCH(tbl_deal[[#This Row],[Index]],Directory[Index],0),MATCH('DEAL DIRECTORY'!AG$5,Directory[#Headers],0))</f>
        <v>中国海外宏洋集团有限公司</v>
      </c>
      <c r="AH436" s="129" t="str">
        <f>INDEX(Directory[],MATCH(tbl_deal[[#This Row],[Index]],Directory[Index],0),MATCH('DEAL DIRECTORY'!AH$5,Directory[#Headers],0))</f>
        <v>n/a</v>
      </c>
      <c r="AI436" s="129" t="str">
        <f>INDEX(Directory[],MATCH(tbl_deal[[#This Row],[Index]],Directory[Index],0),MATCH('DEAL DIRECTORY'!AI$5,Directory[#Headers],0))</f>
        <v>n/a</v>
      </c>
      <c r="AJ436" s="129" t="str">
        <f>INDEX(Directory[],MATCH(tbl_deal[[#This Row],[Index]],Directory[Index],0),MATCH('DEAL DIRECTORY'!AJ$5,Directory[#Headers],0))</f>
        <v>北京</v>
      </c>
      <c r="AK436" s="129" t="str">
        <f>INDEX(Directory[],MATCH(tbl_deal[[#This Row],[Index]],Directory[Index],0),MATCH('DEAL DIRECTORY'!AK$5,Directory[#Headers],0))</f>
        <v>--</v>
      </c>
      <c r="AL436" s="129" t="str">
        <f>INDEX(Directory[],MATCH(tbl_deal[[#This Row],[Index]],Directory[Index],0),MATCH('DEAL DIRECTORY'!AL$5,Directory[#Headers],0))</f>
        <v>--</v>
      </c>
      <c r="AM436" s="129" t="str">
        <f>INDEX(Directory[],MATCH(tbl_deal[[#This Row],[Index]],Directory[Index],0),MATCH('DEAL DIRECTORY'!AM$5,Directory[#Headers],0))</f>
        <v>--</v>
      </c>
      <c r="AN436" s="129" t="str">
        <f>INDEX(Directory[],MATCH(tbl_deal[[#This Row],[Index]],Directory[Index],0),MATCH('DEAL DIRECTORY'!AN$5,Directory[#Headers],0))</f>
        <v>--</v>
      </c>
      <c r="AO436" s="132" t="str">
        <f>IF(ISBLANK(INDEX(Directory[],MATCH(tbl_deal[[#This Row],[Index]],Directory[Index],0),MATCH('DEAL DIRECTORY'!AO$5,Directory[#Headers],0))),"--",INDEX(Directory[],MATCH(tbl_deal[[#This Row],[Index]],Directory[Index],0),MATCH('DEAL DIRECTORY'!AO$5,Directory[#Headers],0)))</f>
        <v>--</v>
      </c>
      <c r="AP436" s="129">
        <f>INDEX(Directory[],MATCH(tbl_deal[[#This Row],[Index]],Directory[Index],0),MATCH('DEAL DIRECTORY'!AP$5,Directory[#Headers],0))</f>
        <v>5</v>
      </c>
      <c r="AQ436" s="129">
        <f>INDEX(Directory[],MATCH(tbl_deal[[#This Row],[Index]],Directory[Index],0),MATCH('DEAL DIRECTORY'!AQ$5,Directory[#Headers],0))</f>
        <v>31.891999999999999</v>
      </c>
      <c r="AR436" s="129">
        <f>INDEX(Directory[],MATCH(tbl_deal[[#This Row],[Index]],Directory[Index],0),MATCH('DEAL DIRECTORY'!AR$5,Directory[#Headers],0))</f>
        <v>39.369999999999997</v>
      </c>
      <c r="AS436" s="129" t="str">
        <f>INDEX(Directory[],MATCH(tbl_deal[[#This Row],[Index]],Directory[Index],0),MATCH('DEAL DIRECTORY'!AS$5,Directory[#Headers],0))</f>
        <v>央企(子)</v>
      </c>
      <c r="AT436" s="129" t="str">
        <f>INDEX(Directory[],MATCH(tbl_deal[[#This Row],[Index]],Directory[Index],0),MATCH('DEAL DIRECTORY'!AT$5,Directory[#Headers],0))</f>
        <v>房地产</v>
      </c>
      <c r="AU436" s="129" t="str">
        <f>INDEX(Directory[],MATCH(tbl_deal[[#This Row],[Index]],Directory[Index],0),MATCH('DEAL DIRECTORY'!AU$5,Directory[#Headers],0))</f>
        <v>--</v>
      </c>
      <c r="AV436" s="129" t="str">
        <f>INDEX(Directory[],MATCH(tbl_deal[[#This Row],[Index]],Directory[Index],0),MATCH('DEAL DIRECTORY'!AV$5,Directory[#Headers],0))</f>
        <v>担保</v>
      </c>
      <c r="AW436" s="129" t="str">
        <f>INDEX(Directory[],MATCH(tbl_deal[[#This Row],[Index]],Directory[Index],0),MATCH('DEAL DIRECTORY'!AW$5,Directory[#Headers],0))</f>
        <v>投资级</v>
      </c>
      <c r="AX436" s="129" t="str">
        <f>INDEX(Directory[],MATCH(tbl_deal[[#This Row],[Index]],Directory[Index],0),MATCH('DEAL DIRECTORY'!AX$5,Directory[#Headers],0))</f>
        <v>3-5亿</v>
      </c>
      <c r="AY436" s="133" t="str">
        <f>INDEX(Directory[],MATCH(tbl_deal[[#This Row],[Index]],Directory[Index],0),MATCH('DEAL DIRECTORY'!AY$5,Directory[#Headers],0))</f>
        <v>18年</v>
      </c>
      <c r="AZ436" s="129" t="str">
        <f>INDEX(Directory[],MATCH(tbl_deal[[#This Row],[Index]],Directory[Index],0),MATCH('DEAL DIRECTORY'!AZ$5,Directory[#Headers],0))</f>
        <v>Q2</v>
      </c>
      <c r="BA436" s="129" t="str">
        <f>INDEX(Directory[],MATCH(tbl_deal[[#This Row],[Index]],Directory[Index],0),MATCH('DEAL DIRECTORY'!BA$5,Directory[#Headers],0))</f>
        <v>05月</v>
      </c>
      <c r="BB436" s="129" t="str">
        <f>INDEX(Directory[],MATCH(tbl_deal[[#This Row],[Index]],Directory[Index],0),MATCH('DEAL DIRECTORY'!BB$5,Directory[#Headers],0))</f>
        <v>--</v>
      </c>
      <c r="BC436" s="129" t="str">
        <f>INDEX(Directory[],MATCH(tbl_deal[[#This Row],[Index]],Directory[Index],0),MATCH('DEAL DIRECTORY'!BC$5,Directory[#Headers],0))</f>
        <v>CHINA OVERSEAS GRAND OCEANS FINANCE IV CAYMAN LTD</v>
      </c>
      <c r="BD436" s="129" t="str">
        <f>INDEX(Directory[],MATCH(tbl_deal[[#This Row],[Index]],Directory[Index],0),MATCH('DEAL DIRECTORY'!BD$5,Directory[#Headers],0))</f>
        <v>XS1823212904</v>
      </c>
      <c r="BE436" s="137" t="str">
        <f>INDEX(Directory[],MATCH(tbl_deal[[#This Row],[Index]],Directory[Index],0),MATCH('DEAL DIRECTORY'!BE$5,Directory[#Headers],0))</f>
        <v>18年05月</v>
      </c>
      <c r="BF436" s="137" t="str">
        <f>INDEX(Directory[],MATCH(tbl_deal[[#This Row],[Index]],Directory[Index],0),MATCH('DEAL DIRECTORY'!BF$5,Directory[#Headers],0))</f>
        <v>中海外宏洋</v>
      </c>
      <c r="BG436" s="137" t="str">
        <f>INDEX(Directory[],MATCH(tbl_deal[[#This Row],[Index]],Directory[Index],0),MATCH('DEAL DIRECTORY'!BG$5,Directory[#Headers],0))</f>
        <v>Baa2/BBB-/BBB</v>
      </c>
      <c r="BH436" s="137" t="str">
        <f>INDEX(Directory[],MATCH(tbl_deal[[#This Row],[Index]],Directory[Index],0),MATCH('DEAL DIRECTORY'!BH$5,Directory[#Headers],0))</f>
        <v>高级债</v>
      </c>
      <c r="BI436" s="137" t="str">
        <f>INDEX(Directory[],MATCH(tbl_deal[[#This Row],[Index]],Directory[Index],0),MATCH('DEAL DIRECTORY'!BI$5,Directory[#Headers],0))</f>
        <v>5亿美元</v>
      </c>
      <c r="BJ436" s="137" t="str">
        <f>INDEX(Directory[],MATCH(tbl_deal[[#This Row],[Index]],Directory[Index],0),MATCH('DEAL DIRECTORY'!BJ$5,Directory[#Headers],0))</f>
        <v>3年</v>
      </c>
      <c r="BK436" s="137" t="str">
        <f>INDEX(Directory[],MATCH(tbl_deal[[#This Row],[Index]],Directory[Index],0),MATCH('DEAL DIRECTORY'!BK$5,Directory[#Headers],0))</f>
        <v>4.875%</v>
      </c>
      <c r="BL436" s="137" t="str">
        <f>INDEX(Directory[],MATCH(tbl_deal[[#This Row],[Index]],Directory[Index],0),MATCH('DEAL DIRECTORY'!BL$5,Directory[#Headers],0))</f>
        <v>账簿管理人</v>
      </c>
      <c r="BM436" s="129" t="str">
        <f>INDEX(Directory[],MATCH(tbl_deal[[#This Row],[Index]],Directory[Index],0),MATCH('DEAL DIRECTORY'!BM$5,Directory[#Headers],0))</f>
        <v/>
      </c>
      <c r="BN436" s="4"/>
      <c r="BO436" s="4"/>
      <c r="BP436" s="4"/>
    </row>
    <row r="437" spans="3:70" ht="20.25" customHeight="1" x14ac:dyDescent="0.25">
      <c r="C437" s="129">
        <f>Directory[[#This Row],[Index]]</f>
        <v>34</v>
      </c>
      <c r="D437" s="130">
        <f>INDEX(Directory[],MATCH(tbl_deal[[#This Row],[Index]],Directory[Index],0),MATCH('DEAL DIRECTORY'!D$5,Directory[#Headers],0))</f>
        <v>43229</v>
      </c>
      <c r="E437" s="129" t="str">
        <f>INDEX(Directory[],MATCH(tbl_deal[[#This Row],[Index]],Directory[Index],0),MATCH('DEAL DIRECTORY'!E$5,Directory[#Headers],0))</f>
        <v/>
      </c>
      <c r="F437" s="129" t="str">
        <f>INDEX(Directory[],MATCH(tbl_deal[[#This Row],[Index]],Directory[Index],0),MATCH('DEAL DIRECTORY'!F$5,Directory[#Headers],0))</f>
        <v/>
      </c>
      <c r="G437" s="129" t="str">
        <f>INDEX(Directory[],MATCH(tbl_deal[[#This Row],[Index]],Directory[Index],0),MATCH('DEAL DIRECTORY'!G$5,Directory[#Headers],0))</f>
        <v>Coral II</v>
      </c>
      <c r="H437" s="135" t="str">
        <f>IF(tbl_deal[[#This Row],[FolderPath]]="","",HYPERLINK(tbl_deal[[#This Row],[FolderPath]],"📂"))</f>
        <v/>
      </c>
      <c r="I437" s="129" t="str">
        <f>INDEX(Directory[],MATCH(tbl_deal[[#This Row],[Index]],Directory[Index],0),MATCH('DEAL DIRECTORY'!I$5,Directory[#Headers],0))</f>
        <v>JBR</v>
      </c>
      <c r="J437" s="129" t="str">
        <f>INDEX(Directory[],MATCH(tbl_deal[[#This Row],[Index]],Directory[Index],0),MATCH('DEAL DIRECTORY'!J$5,Directory[#Headers],0))</f>
        <v>n/a</v>
      </c>
      <c r="K437" s="129" t="str">
        <f>INDEX(Directory[],MATCH(tbl_deal[[#This Row],[Index]],Directory[Index],0),MATCH('DEAL DIRECTORY'!K$5,Directory[#Headers],0))</f>
        <v>n/a</v>
      </c>
      <c r="L437" s="129">
        <f>INDEX(Directory[],MATCH(tbl_deal[[#This Row],[Index]],Directory[Index],0),MATCH('DEAL DIRECTORY'!L$5,Directory[#Headers],0))</f>
        <v>3</v>
      </c>
      <c r="M437" s="129" t="str">
        <f>INDEX(Directory[],MATCH(tbl_deal[[#This Row],[Index]],Directory[Index],0),MATCH('DEAL DIRECTORY'!M$5,Directory[#Headers],0))</f>
        <v>交银港分</v>
      </c>
      <c r="N437" s="129" t="str">
        <f>INDEX(Directory[],MATCH(tbl_deal[[#This Row],[Index]],Directory[Index],0),MATCH('DEAL DIRECTORY'!N$5,Directory[#Headers],0))</f>
        <v>A3/--/--</v>
      </c>
      <c r="O437" s="129" t="str">
        <f>INDEX(Directory[],MATCH(tbl_deal[[#This Row],[Index]],Directory[Index],0),MATCH('DEAL DIRECTORY'!O$5,Directory[#Headers],0))</f>
        <v>USD</v>
      </c>
      <c r="P437" s="129">
        <f>INDEX(Directory[],MATCH(tbl_deal[[#This Row],[Index]],Directory[Index],0),MATCH('DEAL DIRECTORY'!P$5,Directory[#Headers],0))</f>
        <v>7</v>
      </c>
      <c r="Q437" s="129" t="str">
        <f>INDEX(Directory[],MATCH(tbl_deal[[#This Row],[Index]],Directory[Index],0),MATCH('DEAL DIRECTORY'!Q$5,Directory[#Headers],0))</f>
        <v>5</v>
      </c>
      <c r="R437" s="129" t="str">
        <f>INDEX(Directory[],MATCH(tbl_deal[[#This Row],[Index]],Directory[Index],0),MATCH('DEAL DIRECTORY'!R$5,Directory[#Headers],0))</f>
        <v>3mL+85</v>
      </c>
      <c r="S437" s="129" t="str">
        <f>INDEX(Directory[],MATCH(tbl_deal[[#This Row],[Index]],Directory[Index],0),MATCH('DEAL DIRECTORY'!S$5,Directory[#Headers],0))</f>
        <v>--</v>
      </c>
      <c r="T437" s="129" t="str">
        <f>INDEX(Directory[],MATCH(tbl_deal[[#This Row],[Index]],Directory[Index],0),MATCH('DEAL DIRECTORY'!T$5,Directory[#Headers],0))</f>
        <v>n/a</v>
      </c>
      <c r="U437" s="129" t="str">
        <f>INDEX(Directory[],MATCH(tbl_deal[[#This Row],[Index]],Directory[Index],0),MATCH('DEAL DIRECTORY'!U$5,Directory[#Headers],0))</f>
        <v>--</v>
      </c>
      <c r="V437" s="129">
        <f>INDEX(Directory[],MATCH(tbl_deal[[#This Row],[Index]],Directory[Index],0),MATCH('DEAL DIRECTORY'!V$5,Directory[#Headers],0))</f>
        <v>0</v>
      </c>
      <c r="W437" s="129" t="str">
        <f>INDEX(Directory[],MATCH(tbl_deal[[#This Row],[Index]],Directory[Index],0),MATCH('DEAL DIRECTORY'!W$5,Directory[#Headers],0))</f>
        <v>直发</v>
      </c>
      <c r="X437" s="129" t="str">
        <f>INDEX(Directory[],MATCH(tbl_deal[[#This Row],[Index]],Directory[Index],0),MATCH('DEAL DIRECTORY'!X$5,Directory[#Headers],0))</f>
        <v>浮息债券</v>
      </c>
      <c r="Y437" s="129" t="str">
        <f>INDEX(Directory[],MATCH(tbl_deal[[#This Row],[Index]],Directory[Index],0),MATCH('DEAL DIRECTORY'!Y$5,Directory[#Headers],0))</f>
        <v>港交所</v>
      </c>
      <c r="Z437" s="129" t="str">
        <f>INDEX(Directory[],MATCH(tbl_deal[[#This Row],[Index]],Directory[Index],0),MATCH('DEAL DIRECTORY'!Z$5,Directory[#Headers],0))</f>
        <v>浮息</v>
      </c>
      <c r="AA437" s="129" t="str">
        <f>INDEX(Directory[],MATCH(tbl_deal[[#This Row],[Index]],Directory[Index],0),MATCH('DEAL DIRECTORY'!AA$5,Directory[#Headers],0))</f>
        <v/>
      </c>
      <c r="AB437" s="129" t="str">
        <f>INDEX(Directory[],MATCH(tbl_deal[[#This Row],[Index]],Directory[Index],0),MATCH('DEAL DIRECTORY'!AB$5,Directory[#Headers],0))</f>
        <v>BISL,港分</v>
      </c>
      <c r="AC437" s="129" t="str">
        <f>INDEX(Directory[],MATCH(tbl_deal[[#This Row],[Index]],Directory[Index],0),MATCH('DEAL DIRECTORY'!AC$5,Directory[#Headers],0))</f>
        <v>--</v>
      </c>
      <c r="AD437" s="129" t="str">
        <f>INDEX(Directory[],MATCH(tbl_deal[[#This Row],[Index]],Directory[Index],0),MATCH('DEAL DIRECTORY'!AD$5,Directory[#Headers],0))</f>
        <v>--</v>
      </c>
      <c r="AE437" s="129" t="str">
        <f>INDEX(Directory[],MATCH(tbl_deal[[#This Row],[Index]],Directory[Index],0),MATCH('DEAL DIRECTORY'!AE$5,Directory[#Headers],0))</f>
        <v>--</v>
      </c>
      <c r="AF437" s="129" t="str">
        <f>INDEX(Directory[],MATCH(tbl_deal[[#This Row],[Index]],Directory[Index],0),MATCH('DEAL DIRECTORY'!AF$5,Directory[#Headers],0))</f>
        <v>N</v>
      </c>
      <c r="AG437" s="129" t="str">
        <f>INDEX(Directory[],MATCH(tbl_deal[[#This Row],[Index]],Directory[Index],0),MATCH('DEAL DIRECTORY'!AG$5,Directory[#Headers],0))</f>
        <v>交通银行股份有限公司</v>
      </c>
      <c r="AH437" s="129" t="str">
        <f>INDEX(Directory[],MATCH(tbl_deal[[#This Row],[Index]],Directory[Index],0),MATCH('DEAL DIRECTORY'!AH$5,Directory[#Headers],0))</f>
        <v>n/a</v>
      </c>
      <c r="AI437" s="129" t="str">
        <f>INDEX(Directory[],MATCH(tbl_deal[[#This Row],[Index]],Directory[Index],0),MATCH('DEAL DIRECTORY'!AI$5,Directory[#Headers],0))</f>
        <v>n/a</v>
      </c>
      <c r="AJ437" s="129" t="str">
        <f>INDEX(Directory[],MATCH(tbl_deal[[#This Row],[Index]],Directory[Index],0),MATCH('DEAL DIRECTORY'!AJ$5,Directory[#Headers],0))</f>
        <v>上海</v>
      </c>
      <c r="AK437" s="129" t="str">
        <f>INDEX(Directory[],MATCH(tbl_deal[[#This Row],[Index]],Directory[Index],0),MATCH('DEAL DIRECTORY'!AK$5,Directory[#Headers],0))</f>
        <v>--</v>
      </c>
      <c r="AL437" s="129" t="str">
        <f>INDEX(Directory[],MATCH(tbl_deal[[#This Row],[Index]],Directory[Index],0),MATCH('DEAL DIRECTORY'!AL$5,Directory[#Headers],0))</f>
        <v>--</v>
      </c>
      <c r="AM437" s="129" t="str">
        <f>INDEX(Directory[],MATCH(tbl_deal[[#This Row],[Index]],Directory[Index],0),MATCH('DEAL DIRECTORY'!AM$5,Directory[#Headers],0))</f>
        <v>--</v>
      </c>
      <c r="AN437" s="129" t="str">
        <f>INDEX(Directory[],MATCH(tbl_deal[[#This Row],[Index]],Directory[Index],0),MATCH('DEAL DIRECTORY'!AN$5,Directory[#Headers],0))</f>
        <v>--</v>
      </c>
      <c r="AO437" s="129" t="str">
        <f>IF(ISBLANK(INDEX(Directory[],MATCH(tbl_deal[[#This Row],[Index]],Directory[Index],0),MATCH('DEAL DIRECTORY'!AO$5,Directory[#Headers],0))),"--",INDEX(Directory[],MATCH(tbl_deal[[#This Row],[Index]],Directory[Index],0),MATCH('DEAL DIRECTORY'!AO$5,Directory[#Headers],0)))</f>
        <v>--</v>
      </c>
      <c r="AP437" s="133">
        <f>INDEX(Directory[],MATCH(tbl_deal[[#This Row],[Index]],Directory[Index],0),MATCH('DEAL DIRECTORY'!AP$5,Directory[#Headers],0))</f>
        <v>7</v>
      </c>
      <c r="AQ437" s="129">
        <f>INDEX(Directory[],MATCH(tbl_deal[[#This Row],[Index]],Directory[Index],0),MATCH('DEAL DIRECTORY'!AQ$5,Directory[#Headers],0))</f>
        <v>44.536000000000001</v>
      </c>
      <c r="AR437" s="129">
        <f>INDEX(Directory[],MATCH(tbl_deal[[#This Row],[Index]],Directory[Index],0),MATCH('DEAL DIRECTORY'!AR$5,Directory[#Headers],0))</f>
        <v>55.118000000000002</v>
      </c>
      <c r="AS437" s="129" t="str">
        <f>INDEX(Directory[],MATCH(tbl_deal[[#This Row],[Index]],Directory[Index],0),MATCH('DEAL DIRECTORY'!AS$5,Directory[#Headers],0))</f>
        <v>央企</v>
      </c>
      <c r="AT437" s="129" t="str">
        <f>INDEX(Directory[],MATCH(tbl_deal[[#This Row],[Index]],Directory[Index],0),MATCH('DEAL DIRECTORY'!AT$5,Directory[#Headers],0))</f>
        <v>金融机构</v>
      </c>
      <c r="AU437" s="129" t="str">
        <f>INDEX(Directory[],MATCH(tbl_deal[[#This Row],[Index]],Directory[Index],0),MATCH('DEAL DIRECTORY'!AU$5,Directory[#Headers],0))</f>
        <v>银行</v>
      </c>
      <c r="AV437" s="129" t="str">
        <f>INDEX(Directory[],MATCH(tbl_deal[[#This Row],[Index]],Directory[Index],0),MATCH('DEAL DIRECTORY'!AV$5,Directory[#Headers],0))</f>
        <v>直发</v>
      </c>
      <c r="AW437" s="129" t="str">
        <f>INDEX(Directory[],MATCH(tbl_deal[[#This Row],[Index]],Directory[Index],0),MATCH('DEAL DIRECTORY'!AW$5,Directory[#Headers],0))</f>
        <v>投资级</v>
      </c>
      <c r="AX437" s="129" t="str">
        <f>INDEX(Directory[],MATCH(tbl_deal[[#This Row],[Index]],Directory[Index],0),MATCH('DEAL DIRECTORY'!AX$5,Directory[#Headers],0))</f>
        <v>&gt;5亿</v>
      </c>
      <c r="AY437" s="129" t="str">
        <f>INDEX(Directory[],MATCH(tbl_deal[[#This Row],[Index]],Directory[Index],0),MATCH('DEAL DIRECTORY'!AY$5,Directory[#Headers],0))</f>
        <v>18年</v>
      </c>
      <c r="AZ437" s="129" t="str">
        <f>INDEX(Directory[],MATCH(tbl_deal[[#This Row],[Index]],Directory[Index],0),MATCH('DEAL DIRECTORY'!AZ$5,Directory[#Headers],0))</f>
        <v>Q2</v>
      </c>
      <c r="BA437" s="129" t="str">
        <f>INDEX(Directory[],MATCH(tbl_deal[[#This Row],[Index]],Directory[Index],0),MATCH('DEAL DIRECTORY'!BA$5,Directory[#Headers],0))</f>
        <v>05月</v>
      </c>
      <c r="BB437" s="129" t="str">
        <f>INDEX(Directory[],MATCH(tbl_deal[[#This Row],[Index]],Directory[Index],0),MATCH('DEAL DIRECTORY'!BB$5,Directory[#Headers],0))</f>
        <v>--</v>
      </c>
      <c r="BC437" s="129" t="str">
        <f>INDEX(Directory[],MATCH(tbl_deal[[#This Row],[Index]],Directory[Index],0),MATCH('DEAL DIRECTORY'!BC$5,Directory[#Headers],0))</f>
        <v>BANK OF COMMUNICATIONS CO LTD/HONG KONG</v>
      </c>
      <c r="BD437" s="129" t="str">
        <f>INDEX(Directory[],MATCH(tbl_deal[[#This Row],[Index]],Directory[Index],0),MATCH('DEAL DIRECTORY'!BD$5,Directory[#Headers],0))</f>
        <v>XS1818652452</v>
      </c>
      <c r="BE437" s="137" t="str">
        <f>INDEX(Directory[],MATCH(tbl_deal[[#This Row],[Index]],Directory[Index],0),MATCH('DEAL DIRECTORY'!BE$5,Directory[#Headers],0))</f>
        <v>18年05月</v>
      </c>
      <c r="BF437" s="137" t="str">
        <f>INDEX(Directory[],MATCH(tbl_deal[[#This Row],[Index]],Directory[Index],0),MATCH('DEAL DIRECTORY'!BF$5,Directory[#Headers],0))</f>
        <v>交通银行</v>
      </c>
      <c r="BG437" s="137" t="str">
        <f>INDEX(Directory[],MATCH(tbl_deal[[#This Row],[Index]],Directory[Index],0),MATCH('DEAL DIRECTORY'!BG$5,Directory[#Headers],0))</f>
        <v>A3/--/--</v>
      </c>
      <c r="BH437" s="137" t="str">
        <f>INDEX(Directory[],MATCH(tbl_deal[[#This Row],[Index]],Directory[Index],0),MATCH('DEAL DIRECTORY'!BH$5,Directory[#Headers],0))</f>
        <v>浮息债券</v>
      </c>
      <c r="BI437" s="137" t="str">
        <f>INDEX(Directory[],MATCH(tbl_deal[[#This Row],[Index]],Directory[Index],0),MATCH('DEAL DIRECTORY'!BI$5,Directory[#Headers],0))</f>
        <v>7亿美元</v>
      </c>
      <c r="BJ437" s="137" t="str">
        <f>INDEX(Directory[],MATCH(tbl_deal[[#This Row],[Index]],Directory[Index],0),MATCH('DEAL DIRECTORY'!BJ$5,Directory[#Headers],0))</f>
        <v>5年</v>
      </c>
      <c r="BK437" s="137" t="str">
        <f>INDEX(Directory[],MATCH(tbl_deal[[#This Row],[Index]],Directory[Index],0),MATCH('DEAL DIRECTORY'!BK$5,Directory[#Headers],0))</f>
        <v>3mL+85</v>
      </c>
      <c r="BL437" s="137" t="str">
        <f>INDEX(Directory[],MATCH(tbl_deal[[#This Row],[Index]],Directory[Index],0),MATCH('DEAL DIRECTORY'!BL$5,Directory[#Headers],0))</f>
        <v>账簿管理人</v>
      </c>
      <c r="BM437" s="129" t="str">
        <f>INDEX(Directory[],MATCH(tbl_deal[[#This Row],[Index]],Directory[Index],0),MATCH('DEAL DIRECTORY'!BM$5,Directory[#Headers],0))</f>
        <v/>
      </c>
      <c r="BN437" s="4"/>
      <c r="BO437" s="4"/>
      <c r="BP437" s="4"/>
    </row>
    <row r="438" spans="3:70" ht="20.25" customHeight="1" x14ac:dyDescent="0.25">
      <c r="C438" s="129">
        <f>Directory[[#This Row],[Index]]</f>
        <v>33</v>
      </c>
      <c r="D438" s="130">
        <f>INDEX(Directory[],MATCH(tbl_deal[[#This Row],[Index]],Directory[Index],0),MATCH('DEAL DIRECTORY'!D$5,Directory[#Headers],0))</f>
        <v>43229</v>
      </c>
      <c r="E438" s="129" t="str">
        <f>INDEX(Directory[],MATCH(tbl_deal[[#This Row],[Index]],Directory[Index],0),MATCH('DEAL DIRECTORY'!E$5,Directory[#Headers],0))</f>
        <v/>
      </c>
      <c r="F438" s="129" t="str">
        <f>INDEX(Directory[],MATCH(tbl_deal[[#This Row],[Index]],Directory[Index],0),MATCH('DEAL DIRECTORY'!F$5,Directory[#Headers],0))</f>
        <v/>
      </c>
      <c r="G438" s="129" t="str">
        <f>INDEX(Directory[],MATCH(tbl_deal[[#This Row],[Index]],Directory[Index],0),MATCH('DEAL DIRECTORY'!G$5,Directory[#Headers],0))</f>
        <v>Coral II</v>
      </c>
      <c r="H438" s="135" t="str">
        <f>IF(tbl_deal[[#This Row],[FolderPath]]="","",HYPERLINK(tbl_deal[[#This Row],[FolderPath]],"📂"))</f>
        <v/>
      </c>
      <c r="I438" s="129" t="str">
        <f>INDEX(Directory[],MATCH(tbl_deal[[#This Row],[Index]],Directory[Index],0),MATCH('DEAL DIRECTORY'!I$5,Directory[#Headers],0))</f>
        <v>JBR</v>
      </c>
      <c r="J438" s="129" t="str">
        <f>INDEX(Directory[],MATCH(tbl_deal[[#This Row],[Index]],Directory[Index],0),MATCH('DEAL DIRECTORY'!J$5,Directory[#Headers],0))</f>
        <v>n/a</v>
      </c>
      <c r="K438" s="129" t="str">
        <f>INDEX(Directory[],MATCH(tbl_deal[[#This Row],[Index]],Directory[Index],0),MATCH('DEAL DIRECTORY'!K$5,Directory[#Headers],0))</f>
        <v>n/a</v>
      </c>
      <c r="L438" s="129">
        <f>INDEX(Directory[],MATCH(tbl_deal[[#This Row],[Index]],Directory[Index],0),MATCH('DEAL DIRECTORY'!L$5,Directory[#Headers],0))</f>
        <v>3</v>
      </c>
      <c r="M438" s="129" t="str">
        <f>INDEX(Directory[],MATCH(tbl_deal[[#This Row],[Index]],Directory[Index],0),MATCH('DEAL DIRECTORY'!M$5,Directory[#Headers],0))</f>
        <v>交银港分</v>
      </c>
      <c r="N438" s="129" t="str">
        <f>INDEX(Directory[],MATCH(tbl_deal[[#This Row],[Index]],Directory[Index],0),MATCH('DEAL DIRECTORY'!N$5,Directory[#Headers],0))</f>
        <v>A3/--/--</v>
      </c>
      <c r="O438" s="129" t="str">
        <f>INDEX(Directory[],MATCH(tbl_deal[[#This Row],[Index]],Directory[Index],0),MATCH('DEAL DIRECTORY'!O$5,Directory[#Headers],0))</f>
        <v>USD</v>
      </c>
      <c r="P438" s="129">
        <f>INDEX(Directory[],MATCH(tbl_deal[[#This Row],[Index]],Directory[Index],0),MATCH('DEAL DIRECTORY'!P$5,Directory[#Headers],0))</f>
        <v>6</v>
      </c>
      <c r="Q438" s="129" t="str">
        <f>INDEX(Directory[],MATCH(tbl_deal[[#This Row],[Index]],Directory[Index],0),MATCH('DEAL DIRECTORY'!Q$5,Directory[#Headers],0))</f>
        <v>3</v>
      </c>
      <c r="R438" s="129" t="str">
        <f>INDEX(Directory[],MATCH(tbl_deal[[#This Row],[Index]],Directory[Index],0),MATCH('DEAL DIRECTORY'!R$5,Directory[#Headers],0))</f>
        <v>3mL+75</v>
      </c>
      <c r="S438" s="129" t="str">
        <f>INDEX(Directory[],MATCH(tbl_deal[[#This Row],[Index]],Directory[Index],0),MATCH('DEAL DIRECTORY'!S$5,Directory[#Headers],0))</f>
        <v>--</v>
      </c>
      <c r="T438" s="129" t="str">
        <f>INDEX(Directory[],MATCH(tbl_deal[[#This Row],[Index]],Directory[Index],0),MATCH('DEAL DIRECTORY'!T$5,Directory[#Headers],0))</f>
        <v>n/a</v>
      </c>
      <c r="U438" s="129" t="str">
        <f>INDEX(Directory[],MATCH(tbl_deal[[#This Row],[Index]],Directory[Index],0),MATCH('DEAL DIRECTORY'!U$5,Directory[#Headers],0))</f>
        <v>--</v>
      </c>
      <c r="V438" s="131">
        <f>INDEX(Directory[],MATCH(tbl_deal[[#This Row],[Index]],Directory[Index],0),MATCH('DEAL DIRECTORY'!V$5,Directory[#Headers],0))</f>
        <v>0</v>
      </c>
      <c r="W438" s="129" t="str">
        <f>INDEX(Directory[],MATCH(tbl_deal[[#This Row],[Index]],Directory[Index],0),MATCH('DEAL DIRECTORY'!W$5,Directory[#Headers],0))</f>
        <v>直发</v>
      </c>
      <c r="X438" s="129" t="str">
        <f>INDEX(Directory[],MATCH(tbl_deal[[#This Row],[Index]],Directory[Index],0),MATCH('DEAL DIRECTORY'!X$5,Directory[#Headers],0))</f>
        <v>浮息债券</v>
      </c>
      <c r="Y438" s="129" t="str">
        <f>INDEX(Directory[],MATCH(tbl_deal[[#This Row],[Index]],Directory[Index],0),MATCH('DEAL DIRECTORY'!Y$5,Directory[#Headers],0))</f>
        <v>港交所</v>
      </c>
      <c r="Z438" s="129" t="str">
        <f>INDEX(Directory[],MATCH(tbl_deal[[#This Row],[Index]],Directory[Index],0),MATCH('DEAL DIRECTORY'!Z$5,Directory[#Headers],0))</f>
        <v>浮息</v>
      </c>
      <c r="AA438" s="129" t="str">
        <f>INDEX(Directory[],MATCH(tbl_deal[[#This Row],[Index]],Directory[Index],0),MATCH('DEAL DIRECTORY'!AA$5,Directory[#Headers],0))</f>
        <v/>
      </c>
      <c r="AB438" s="129" t="str">
        <f>INDEX(Directory[],MATCH(tbl_deal[[#This Row],[Index]],Directory[Index],0),MATCH('DEAL DIRECTORY'!AB$5,Directory[#Headers],0))</f>
        <v>BISL,港分</v>
      </c>
      <c r="AC438" s="129" t="str">
        <f>INDEX(Directory[],MATCH(tbl_deal[[#This Row],[Index]],Directory[Index],0),MATCH('DEAL DIRECTORY'!AC$5,Directory[#Headers],0))</f>
        <v>--</v>
      </c>
      <c r="AD438" s="129" t="str">
        <f>INDEX(Directory[],MATCH(tbl_deal[[#This Row],[Index]],Directory[Index],0),MATCH('DEAL DIRECTORY'!AD$5,Directory[#Headers],0))</f>
        <v>--</v>
      </c>
      <c r="AE438" s="129" t="str">
        <f>INDEX(Directory[],MATCH(tbl_deal[[#This Row],[Index]],Directory[Index],0),MATCH('DEAL DIRECTORY'!AE$5,Directory[#Headers],0))</f>
        <v>--</v>
      </c>
      <c r="AF438" s="129" t="str">
        <f>INDEX(Directory[],MATCH(tbl_deal[[#This Row],[Index]],Directory[Index],0),MATCH('DEAL DIRECTORY'!AF$5,Directory[#Headers],0))</f>
        <v>N</v>
      </c>
      <c r="AG438" s="129" t="str">
        <f>INDEX(Directory[],MATCH(tbl_deal[[#This Row],[Index]],Directory[Index],0),MATCH('DEAL DIRECTORY'!AG$5,Directory[#Headers],0))</f>
        <v>交通银行股份有限公司</v>
      </c>
      <c r="AH438" s="129" t="str">
        <f>INDEX(Directory[],MATCH(tbl_deal[[#This Row],[Index]],Directory[Index],0),MATCH('DEAL DIRECTORY'!AH$5,Directory[#Headers],0))</f>
        <v>n/a</v>
      </c>
      <c r="AI438" s="129" t="str">
        <f>INDEX(Directory[],MATCH(tbl_deal[[#This Row],[Index]],Directory[Index],0),MATCH('DEAL DIRECTORY'!AI$5,Directory[#Headers],0))</f>
        <v>n/a</v>
      </c>
      <c r="AJ438" s="129" t="str">
        <f>INDEX(Directory[],MATCH(tbl_deal[[#This Row],[Index]],Directory[Index],0),MATCH('DEAL DIRECTORY'!AJ$5,Directory[#Headers],0))</f>
        <v>上海</v>
      </c>
      <c r="AK438" s="129" t="str">
        <f>INDEX(Directory[],MATCH(tbl_deal[[#This Row],[Index]],Directory[Index],0),MATCH('DEAL DIRECTORY'!AK$5,Directory[#Headers],0))</f>
        <v>--</v>
      </c>
      <c r="AL438" s="129" t="str">
        <f>INDEX(Directory[],MATCH(tbl_deal[[#This Row],[Index]],Directory[Index],0),MATCH('DEAL DIRECTORY'!AL$5,Directory[#Headers],0))</f>
        <v>--</v>
      </c>
      <c r="AM438" s="129" t="str">
        <f>INDEX(Directory[],MATCH(tbl_deal[[#This Row],[Index]],Directory[Index],0),MATCH('DEAL DIRECTORY'!AM$5,Directory[#Headers],0))</f>
        <v>--</v>
      </c>
      <c r="AN438" s="129" t="str">
        <f>INDEX(Directory[],MATCH(tbl_deal[[#This Row],[Index]],Directory[Index],0),MATCH('DEAL DIRECTORY'!AN$5,Directory[#Headers],0))</f>
        <v>--</v>
      </c>
      <c r="AO438" s="132" t="str">
        <f>IF(ISBLANK(INDEX(Directory[],MATCH(tbl_deal[[#This Row],[Index]],Directory[Index],0),MATCH('DEAL DIRECTORY'!AO$5,Directory[#Headers],0))),"--",INDEX(Directory[],MATCH(tbl_deal[[#This Row],[Index]],Directory[Index],0),MATCH('DEAL DIRECTORY'!AO$5,Directory[#Headers],0)))</f>
        <v>--</v>
      </c>
      <c r="AP438" s="129">
        <f>INDEX(Directory[],MATCH(tbl_deal[[#This Row],[Index]],Directory[Index],0),MATCH('DEAL DIRECTORY'!AP$5,Directory[#Headers],0))</f>
        <v>6</v>
      </c>
      <c r="AQ438" s="129">
        <f>INDEX(Directory[],MATCH(tbl_deal[[#This Row],[Index]],Directory[Index],0),MATCH('DEAL DIRECTORY'!AQ$5,Directory[#Headers],0))</f>
        <v>38.173999999999999</v>
      </c>
      <c r="AR438" s="129">
        <f>INDEX(Directory[],MATCH(tbl_deal[[#This Row],[Index]],Directory[Index],0),MATCH('DEAL DIRECTORY'!AR$5,Directory[#Headers],0))</f>
        <v>47.244</v>
      </c>
      <c r="AS438" s="129" t="str">
        <f>INDEX(Directory[],MATCH(tbl_deal[[#This Row],[Index]],Directory[Index],0),MATCH('DEAL DIRECTORY'!AS$5,Directory[#Headers],0))</f>
        <v>央企</v>
      </c>
      <c r="AT438" s="129" t="str">
        <f>INDEX(Directory[],MATCH(tbl_deal[[#This Row],[Index]],Directory[Index],0),MATCH('DEAL DIRECTORY'!AT$5,Directory[#Headers],0))</f>
        <v>金融机构</v>
      </c>
      <c r="AU438" s="129" t="str">
        <f>INDEX(Directory[],MATCH(tbl_deal[[#This Row],[Index]],Directory[Index],0),MATCH('DEAL DIRECTORY'!AU$5,Directory[#Headers],0))</f>
        <v>银行</v>
      </c>
      <c r="AV438" s="129" t="str">
        <f>INDEX(Directory[],MATCH(tbl_deal[[#This Row],[Index]],Directory[Index],0),MATCH('DEAL DIRECTORY'!AV$5,Directory[#Headers],0))</f>
        <v>直发</v>
      </c>
      <c r="AW438" s="129" t="str">
        <f>INDEX(Directory[],MATCH(tbl_deal[[#This Row],[Index]],Directory[Index],0),MATCH('DEAL DIRECTORY'!AW$5,Directory[#Headers],0))</f>
        <v>投资级</v>
      </c>
      <c r="AX438" s="129" t="str">
        <f>INDEX(Directory[],MATCH(tbl_deal[[#This Row],[Index]],Directory[Index],0),MATCH('DEAL DIRECTORY'!AX$5,Directory[#Headers],0))</f>
        <v>&gt;5亿</v>
      </c>
      <c r="AY438" s="133" t="str">
        <f>INDEX(Directory[],MATCH(tbl_deal[[#This Row],[Index]],Directory[Index],0),MATCH('DEAL DIRECTORY'!AY$5,Directory[#Headers],0))</f>
        <v>18年</v>
      </c>
      <c r="AZ438" s="129" t="str">
        <f>INDEX(Directory[],MATCH(tbl_deal[[#This Row],[Index]],Directory[Index],0),MATCH('DEAL DIRECTORY'!AZ$5,Directory[#Headers],0))</f>
        <v>Q2</v>
      </c>
      <c r="BA438" s="129" t="str">
        <f>INDEX(Directory[],MATCH(tbl_deal[[#This Row],[Index]],Directory[Index],0),MATCH('DEAL DIRECTORY'!BA$5,Directory[#Headers],0))</f>
        <v>05月</v>
      </c>
      <c r="BB438" s="129" t="str">
        <f>INDEX(Directory[],MATCH(tbl_deal[[#This Row],[Index]],Directory[Index],0),MATCH('DEAL DIRECTORY'!BB$5,Directory[#Headers],0))</f>
        <v>--</v>
      </c>
      <c r="BC438" s="129" t="str">
        <f>INDEX(Directory[],MATCH(tbl_deal[[#This Row],[Index]],Directory[Index],0),MATCH('DEAL DIRECTORY'!BC$5,Directory[#Headers],0))</f>
        <v>BANK OF COMMUNICATIONS CO LTD/HONG KONG</v>
      </c>
      <c r="BD438" s="129" t="str">
        <f>INDEX(Directory[],MATCH(tbl_deal[[#This Row],[Index]],Directory[Index],0),MATCH('DEAL DIRECTORY'!BD$5,Directory[#Headers],0))</f>
        <v>XS1818652619</v>
      </c>
      <c r="BE438" s="137" t="str">
        <f>INDEX(Directory[],MATCH(tbl_deal[[#This Row],[Index]],Directory[Index],0),MATCH('DEAL DIRECTORY'!BE$5,Directory[#Headers],0))</f>
        <v>18年05月</v>
      </c>
      <c r="BF438" s="137" t="str">
        <f>INDEX(Directory[],MATCH(tbl_deal[[#This Row],[Index]],Directory[Index],0),MATCH('DEAL DIRECTORY'!BF$5,Directory[#Headers],0))</f>
        <v>交通银行</v>
      </c>
      <c r="BG438" s="137" t="str">
        <f>INDEX(Directory[],MATCH(tbl_deal[[#This Row],[Index]],Directory[Index],0),MATCH('DEAL DIRECTORY'!BG$5,Directory[#Headers],0))</f>
        <v>A3/--/--</v>
      </c>
      <c r="BH438" s="137" t="str">
        <f>INDEX(Directory[],MATCH(tbl_deal[[#This Row],[Index]],Directory[Index],0),MATCH('DEAL DIRECTORY'!BH$5,Directory[#Headers],0))</f>
        <v>浮息债券</v>
      </c>
      <c r="BI438" s="137" t="str">
        <f>INDEX(Directory[],MATCH(tbl_deal[[#This Row],[Index]],Directory[Index],0),MATCH('DEAL DIRECTORY'!BI$5,Directory[#Headers],0))</f>
        <v>6亿美元</v>
      </c>
      <c r="BJ438" s="137" t="str">
        <f>INDEX(Directory[],MATCH(tbl_deal[[#This Row],[Index]],Directory[Index],0),MATCH('DEAL DIRECTORY'!BJ$5,Directory[#Headers],0))</f>
        <v>3年</v>
      </c>
      <c r="BK438" s="137" t="str">
        <f>INDEX(Directory[],MATCH(tbl_deal[[#This Row],[Index]],Directory[Index],0),MATCH('DEAL DIRECTORY'!BK$5,Directory[#Headers],0))</f>
        <v>3mL+75</v>
      </c>
      <c r="BL438" s="137" t="str">
        <f>INDEX(Directory[],MATCH(tbl_deal[[#This Row],[Index]],Directory[Index],0),MATCH('DEAL DIRECTORY'!BL$5,Directory[#Headers],0))</f>
        <v>账簿管理人</v>
      </c>
      <c r="BM438" s="129" t="str">
        <f>INDEX(Directory[],MATCH(tbl_deal[[#This Row],[Index]],Directory[Index],0),MATCH('DEAL DIRECTORY'!BM$5,Directory[#Headers],0))</f>
        <v/>
      </c>
      <c r="BN438" s="4"/>
      <c r="BO438" s="4"/>
      <c r="BP438" s="4"/>
    </row>
    <row r="439" spans="3:70" ht="20.25" customHeight="1" x14ac:dyDescent="0.25">
      <c r="C439" s="129">
        <f>Directory[[#This Row],[Index]]</f>
        <v>32</v>
      </c>
      <c r="D439" s="130">
        <f>INDEX(Directory[],MATCH(tbl_deal[[#This Row],[Index]],Directory[Index],0),MATCH('DEAL DIRECTORY'!D$5,Directory[#Headers],0))</f>
        <v>43203</v>
      </c>
      <c r="E439" s="129" t="str">
        <f>INDEX(Directory[],MATCH(tbl_deal[[#This Row],[Index]],Directory[Index],0),MATCH('DEAL DIRECTORY'!E$5,Directory[#Headers],0))</f>
        <v/>
      </c>
      <c r="F439" s="129" t="str">
        <f>INDEX(Directory[],MATCH(tbl_deal[[#This Row],[Index]],Directory[Index],0),MATCH('DEAL DIRECTORY'!F$5,Directory[#Headers],0))</f>
        <v/>
      </c>
      <c r="G439" s="129" t="str">
        <f>INDEX(Directory[],MATCH(tbl_deal[[#This Row],[Index]],Directory[Index],0),MATCH('DEAL DIRECTORY'!G$5,Directory[#Headers],0))</f>
        <v>Jincheng</v>
      </c>
      <c r="H439" s="135" t="str">
        <f>IF(tbl_deal[[#This Row],[FolderPath]]="","",HYPERLINK(tbl_deal[[#This Row],[FolderPath]],"📂"))</f>
        <v/>
      </c>
      <c r="I439" s="129" t="str">
        <f>INDEX(Directory[],MATCH(tbl_deal[[#This Row],[Index]],Directory[Index],0),MATCH('DEAL DIRECTORY'!I$5,Directory[#Headers],0))</f>
        <v>SGC</v>
      </c>
      <c r="J439" s="129" t="str">
        <f>INDEX(Directory[],MATCH(tbl_deal[[#This Row],[Index]],Directory[Index],0),MATCH('DEAL DIRECTORY'!J$5,Directory[#Headers],0))</f>
        <v>n/a</v>
      </c>
      <c r="K439" s="129" t="str">
        <f>INDEX(Directory[],MATCH(tbl_deal[[#This Row],[Index]],Directory[Index],0),MATCH('DEAL DIRECTORY'!K$5,Directory[#Headers],0))</f>
        <v>n/a</v>
      </c>
      <c r="L439" s="129">
        <f>INDEX(Directory[],MATCH(tbl_deal[[#This Row],[Index]],Directory[Index],0),MATCH('DEAL DIRECTORY'!L$5,Directory[#Headers],0))</f>
        <v>1</v>
      </c>
      <c r="M439" s="129" t="str">
        <f>INDEX(Directory[],MATCH(tbl_deal[[#This Row],[Index]],Directory[Index],0),MATCH('DEAL DIRECTORY'!M$5,Directory[#Headers],0))</f>
        <v>卓越商管</v>
      </c>
      <c r="N439" s="129" t="str">
        <f>INDEX(Directory[],MATCH(tbl_deal[[#This Row],[Index]],Directory[Index],0),MATCH('DEAL DIRECTORY'!N$5,Directory[#Headers],0))</f>
        <v>--/--/--</v>
      </c>
      <c r="O439" s="129" t="str">
        <f>INDEX(Directory[],MATCH(tbl_deal[[#This Row],[Index]],Directory[Index],0),MATCH('DEAL DIRECTORY'!O$5,Directory[#Headers],0))</f>
        <v>USD</v>
      </c>
      <c r="P439" s="129">
        <f>INDEX(Directory[],MATCH(tbl_deal[[#This Row],[Index]],Directory[Index],0),MATCH('DEAL DIRECTORY'!P$5,Directory[#Headers],0))</f>
        <v>4.5</v>
      </c>
      <c r="Q439" s="129" t="str">
        <f>INDEX(Directory[],MATCH(tbl_deal[[#This Row],[Index]],Directory[Index],0),MATCH('DEAL DIRECTORY'!Q$5,Directory[#Headers],0))</f>
        <v>1</v>
      </c>
      <c r="R439" s="129" t="str">
        <f>INDEX(Directory[],MATCH(tbl_deal[[#This Row],[Index]],Directory[Index],0),MATCH('DEAL DIRECTORY'!R$5,Directory[#Headers],0))</f>
        <v>7.3%</v>
      </c>
      <c r="S439" s="129" t="str">
        <f>INDEX(Directory[],MATCH(tbl_deal[[#This Row],[Index]],Directory[Index],0),MATCH('DEAL DIRECTORY'!S$5,Directory[#Headers],0))</f>
        <v>--</v>
      </c>
      <c r="T439" s="129" t="str">
        <f>INDEX(Directory[],MATCH(tbl_deal[[#This Row],[Index]],Directory[Index],0),MATCH('DEAL DIRECTORY'!T$5,Directory[#Headers],0))</f>
        <v>n/a</v>
      </c>
      <c r="U439" s="129" t="str">
        <f>INDEX(Directory[],MATCH(tbl_deal[[#This Row],[Index]],Directory[Index],0),MATCH('DEAL DIRECTORY'!U$5,Directory[#Headers],0))</f>
        <v>--</v>
      </c>
      <c r="V439" s="131">
        <f>INDEX(Directory[],MATCH(tbl_deal[[#This Row],[Index]],Directory[Index],0),MATCH('DEAL DIRECTORY'!V$5,Directory[#Headers],0))</f>
        <v>0</v>
      </c>
      <c r="W439" s="129" t="str">
        <f>INDEX(Directory[],MATCH(tbl_deal[[#This Row],[Index]],Directory[Index],0),MATCH('DEAL DIRECTORY'!W$5,Directory[#Headers],0))</f>
        <v>担保</v>
      </c>
      <c r="X439" s="129" t="str">
        <f>INDEX(Directory[],MATCH(tbl_deal[[#This Row],[Index]],Directory[Index],0),MATCH('DEAL DIRECTORY'!X$5,Directory[#Headers],0))</f>
        <v>--</v>
      </c>
      <c r="Y439" s="129" t="str">
        <f>INDEX(Directory[],MATCH(tbl_deal[[#This Row],[Index]],Directory[Index],0),MATCH('DEAL DIRECTORY'!Y$5,Directory[#Headers],0))</f>
        <v>新交所</v>
      </c>
      <c r="Z439" s="129" t="str">
        <f>INDEX(Directory[],MATCH(tbl_deal[[#This Row],[Index]],Directory[Index],0),MATCH('DEAL DIRECTORY'!Z$5,Directory[#Headers],0))</f>
        <v/>
      </c>
      <c r="AA439" s="129" t="str">
        <f>INDEX(Directory[],MATCH(tbl_deal[[#This Row],[Index]],Directory[Index],0),MATCH('DEAL DIRECTORY'!AA$5,Directory[#Headers],0))</f>
        <v/>
      </c>
      <c r="AB439" s="129" t="str">
        <f>INDEX(Directory[],MATCH(tbl_deal[[#This Row],[Index]],Directory[Index],0),MATCH('DEAL DIRECTORY'!AB$5,Directory[#Headers],0))</f>
        <v>BISL,港分</v>
      </c>
      <c r="AC439" s="129" t="str">
        <f>INDEX(Directory[],MATCH(tbl_deal[[#This Row],[Index]],Directory[Index],0),MATCH('DEAL DIRECTORY'!AC$5,Directory[#Headers],0))</f>
        <v>Sole</v>
      </c>
      <c r="AD439" s="129" t="str">
        <f>INDEX(Directory[],MATCH(tbl_deal[[#This Row],[Index]],Directory[Index],0),MATCH('DEAL DIRECTORY'!AD$5,Directory[#Headers],0))</f>
        <v>--</v>
      </c>
      <c r="AE439" s="129" t="str">
        <f>INDEX(Directory[],MATCH(tbl_deal[[#This Row],[Index]],Directory[Index],0),MATCH('DEAL DIRECTORY'!AE$5,Directory[#Headers],0))</f>
        <v>--</v>
      </c>
      <c r="AF439" s="129" t="str">
        <f>INDEX(Directory[],MATCH(tbl_deal[[#This Row],[Index]],Directory[Index],0),MATCH('DEAL DIRECTORY'!AF$5,Directory[#Headers],0))</f>
        <v>Y</v>
      </c>
      <c r="AG439" s="129" t="str">
        <f>INDEX(Directory[],MATCH(tbl_deal[[#This Row],[Index]],Directory[Index],0),MATCH('DEAL DIRECTORY'!AG$5,Directory[#Headers],0))</f>
        <v>深圳市卓越商业管理有限公司</v>
      </c>
      <c r="AH439" s="129" t="str">
        <f>INDEX(Directory[],MATCH(tbl_deal[[#This Row],[Index]],Directory[Index],0),MATCH('DEAL DIRECTORY'!AH$5,Directory[#Headers],0))</f>
        <v>n/a</v>
      </c>
      <c r="AI439" s="129" t="str">
        <f>INDEX(Directory[],MATCH(tbl_deal[[#This Row],[Index]],Directory[Index],0),MATCH('DEAL DIRECTORY'!AI$5,Directory[#Headers],0))</f>
        <v>n/a</v>
      </c>
      <c r="AJ439" s="129" t="str">
        <f>INDEX(Directory[],MATCH(tbl_deal[[#This Row],[Index]],Directory[Index],0),MATCH('DEAL DIRECTORY'!AJ$5,Directory[#Headers],0))</f>
        <v>广东</v>
      </c>
      <c r="AK439" s="129" t="str">
        <f>INDEX(Directory[],MATCH(tbl_deal[[#This Row],[Index]],Directory[Index],0),MATCH('DEAL DIRECTORY'!AK$5,Directory[#Headers],0))</f>
        <v>深圳市</v>
      </c>
      <c r="AL439" s="129" t="str">
        <f>INDEX(Directory[],MATCH(tbl_deal[[#This Row],[Index]],Directory[Index],0),MATCH('DEAL DIRECTORY'!AL$5,Directory[#Headers],0))</f>
        <v>--</v>
      </c>
      <c r="AM439" s="129" t="str">
        <f>INDEX(Directory[],MATCH(tbl_deal[[#This Row],[Index]],Directory[Index],0),MATCH('DEAL DIRECTORY'!AM$5,Directory[#Headers],0))</f>
        <v>--</v>
      </c>
      <c r="AN439" s="129" t="str">
        <f>INDEX(Directory[],MATCH(tbl_deal[[#This Row],[Index]],Directory[Index],0),MATCH('DEAL DIRECTORY'!AN$5,Directory[#Headers],0))</f>
        <v>--</v>
      </c>
      <c r="AO439" s="132" t="str">
        <f>IF(ISBLANK(INDEX(Directory[],MATCH(tbl_deal[[#This Row],[Index]],Directory[Index],0),MATCH('DEAL DIRECTORY'!AO$5,Directory[#Headers],0))),"--",INDEX(Directory[],MATCH(tbl_deal[[#This Row],[Index]],Directory[Index],0),MATCH('DEAL DIRECTORY'!AO$5,Directory[#Headers],0)))</f>
        <v>--</v>
      </c>
      <c r="AP439" s="129">
        <f>INDEX(Directory[],MATCH(tbl_deal[[#This Row],[Index]],Directory[Index],0),MATCH('DEAL DIRECTORY'!AP$5,Directory[#Headers],0))</f>
        <v>4.5</v>
      </c>
      <c r="AQ439" s="129">
        <f>INDEX(Directory[],MATCH(tbl_deal[[#This Row],[Index]],Directory[Index],0),MATCH('DEAL DIRECTORY'!AQ$5,Directory[#Headers],0))</f>
        <v>28.238</v>
      </c>
      <c r="AR439" s="129">
        <f>INDEX(Directory[],MATCH(tbl_deal[[#This Row],[Index]],Directory[Index],0),MATCH('DEAL DIRECTORY'!AR$5,Directory[#Headers],0))</f>
        <v>35.433</v>
      </c>
      <c r="AS439" s="129" t="str">
        <f>INDEX(Directory[],MATCH(tbl_deal[[#This Row],[Index]],Directory[Index],0),MATCH('DEAL DIRECTORY'!AS$5,Directory[#Headers],0))</f>
        <v>民企</v>
      </c>
      <c r="AT439" s="129" t="str">
        <f>INDEX(Directory[],MATCH(tbl_deal[[#This Row],[Index]],Directory[Index],0),MATCH('DEAL DIRECTORY'!AT$5,Directory[#Headers],0))</f>
        <v>房地产</v>
      </c>
      <c r="AU439" s="129" t="str">
        <f>INDEX(Directory[],MATCH(tbl_deal[[#This Row],[Index]],Directory[Index],0),MATCH('DEAL DIRECTORY'!AU$5,Directory[#Headers],0))</f>
        <v>--</v>
      </c>
      <c r="AV439" s="129" t="str">
        <f>INDEX(Directory[],MATCH(tbl_deal[[#This Row],[Index]],Directory[Index],0),MATCH('DEAL DIRECTORY'!AV$5,Directory[#Headers],0))</f>
        <v>担保</v>
      </c>
      <c r="AW439" s="129" t="str">
        <f>INDEX(Directory[],MATCH(tbl_deal[[#This Row],[Index]],Directory[Index],0),MATCH('DEAL DIRECTORY'!AW$5,Directory[#Headers],0))</f>
        <v>无评级</v>
      </c>
      <c r="AX439" s="129" t="str">
        <f>INDEX(Directory[],MATCH(tbl_deal[[#This Row],[Index]],Directory[Index],0),MATCH('DEAL DIRECTORY'!AX$5,Directory[#Headers],0))</f>
        <v>3-5亿</v>
      </c>
      <c r="AY439" s="133" t="str">
        <f>INDEX(Directory[],MATCH(tbl_deal[[#This Row],[Index]],Directory[Index],0),MATCH('DEAL DIRECTORY'!AY$5,Directory[#Headers],0))</f>
        <v>18年</v>
      </c>
      <c r="AZ439" s="129" t="str">
        <f>INDEX(Directory[],MATCH(tbl_deal[[#This Row],[Index]],Directory[Index],0),MATCH('DEAL DIRECTORY'!AZ$5,Directory[#Headers],0))</f>
        <v>Q2</v>
      </c>
      <c r="BA439" s="129" t="str">
        <f>INDEX(Directory[],MATCH(tbl_deal[[#This Row],[Index]],Directory[Index],0),MATCH('DEAL DIRECTORY'!BA$5,Directory[#Headers],0))</f>
        <v>04月</v>
      </c>
      <c r="BB439" s="129" t="str">
        <f>INDEX(Directory[],MATCH(tbl_deal[[#This Row],[Index]],Directory[Index],0),MATCH('DEAL DIRECTORY'!BB$5,Directory[#Headers],0))</f>
        <v>--</v>
      </c>
      <c r="BC439" s="129" t="str">
        <f>INDEX(Directory[],MATCH(tbl_deal[[#This Row],[Index]],Directory[Index],0),MATCH('DEAL DIRECTORY'!BC$5,Directory[#Headers],0))</f>
        <v>EXCELLENCE COMMERCIAL MANAGEMENT LTD</v>
      </c>
      <c r="BD439" s="129" t="str">
        <f>INDEX(Directory[],MATCH(tbl_deal[[#This Row],[Index]],Directory[Index],0),MATCH('DEAL DIRECTORY'!BD$5,Directory[#Headers],0))</f>
        <v>XS1801294569</v>
      </c>
      <c r="BE439" s="137" t="str">
        <f>INDEX(Directory[],MATCH(tbl_deal[[#This Row],[Index]],Directory[Index],0),MATCH('DEAL DIRECTORY'!BE$5,Directory[#Headers],0))</f>
        <v>18年04月</v>
      </c>
      <c r="BF439" s="137" t="str">
        <f>INDEX(Directory[],MATCH(tbl_deal[[#This Row],[Index]],Directory[Index],0),MATCH('DEAL DIRECTORY'!BF$5,Directory[#Headers],0))</f>
        <v>卓越商管</v>
      </c>
      <c r="BG439" s="137" t="str">
        <f>INDEX(Directory[],MATCH(tbl_deal[[#This Row],[Index]],Directory[Index],0),MATCH('DEAL DIRECTORY'!BG$5,Directory[#Headers],0))</f>
        <v>--/--/--</v>
      </c>
      <c r="BH439" s="137" t="str">
        <f>INDEX(Directory[],MATCH(tbl_deal[[#This Row],[Index]],Directory[Index],0),MATCH('DEAL DIRECTORY'!BH$5,Directory[#Headers],0))</f>
        <v>高级债</v>
      </c>
      <c r="BI439" s="137" t="str">
        <f>INDEX(Directory[],MATCH(tbl_deal[[#This Row],[Index]],Directory[Index],0),MATCH('DEAL DIRECTORY'!BI$5,Directory[#Headers],0))</f>
        <v>4.5亿美元</v>
      </c>
      <c r="BJ439" s="137" t="str">
        <f>INDEX(Directory[],MATCH(tbl_deal[[#This Row],[Index]],Directory[Index],0),MATCH('DEAL DIRECTORY'!BJ$5,Directory[#Headers],0))</f>
        <v>363天</v>
      </c>
      <c r="BK439" s="137" t="str">
        <f>INDEX(Directory[],MATCH(tbl_deal[[#This Row],[Index]],Directory[Index],0),MATCH('DEAL DIRECTORY'!BK$5,Directory[#Headers],0))</f>
        <v>7.3%</v>
      </c>
      <c r="BL439" s="137" t="str">
        <f>INDEX(Directory[],MATCH(tbl_deal[[#This Row],[Index]],Directory[Index],0),MATCH('DEAL DIRECTORY'!BL$5,Directory[#Headers],0))</f>
        <v>独家全球协调人</v>
      </c>
      <c r="BM439" s="129" t="str">
        <f>INDEX(Directory[],MATCH(tbl_deal[[#This Row],[Index]],Directory[Index],0),MATCH('DEAL DIRECTORY'!BM$5,Directory[#Headers],0))</f>
        <v/>
      </c>
      <c r="BN439" s="4"/>
      <c r="BO439" s="4"/>
      <c r="BP439" s="4"/>
    </row>
    <row r="440" spans="3:70" ht="20.25" customHeight="1" x14ac:dyDescent="0.25">
      <c r="C440" s="129">
        <f>Directory[[#This Row],[Index]]</f>
        <v>31</v>
      </c>
      <c r="D440" s="130">
        <f>INDEX(Directory[],MATCH(tbl_deal[[#This Row],[Index]],Directory[Index],0),MATCH('DEAL DIRECTORY'!D$5,Directory[#Headers],0))</f>
        <v>43159</v>
      </c>
      <c r="E440" s="129" t="str">
        <f>INDEX(Directory[],MATCH(tbl_deal[[#This Row],[Index]],Directory[Index],0),MATCH('DEAL DIRECTORY'!E$5,Directory[#Headers],0))</f>
        <v/>
      </c>
      <c r="F440" s="129" t="str">
        <f>INDEX(Directory[],MATCH(tbl_deal[[#This Row],[Index]],Directory[Index],0),MATCH('DEAL DIRECTORY'!F$5,Directory[#Headers],0))</f>
        <v/>
      </c>
      <c r="G440" s="129" t="str">
        <f>INDEX(Directory[],MATCH(tbl_deal[[#This Row],[Index]],Directory[Index],0),MATCH('DEAL DIRECTORY'!G$5,Directory[#Headers],0))</f>
        <v>Haiyan Tap</v>
      </c>
      <c r="H440" s="135" t="str">
        <f>IF(tbl_deal[[#This Row],[FolderPath]]="","",HYPERLINK(tbl_deal[[#This Row],[FolderPath]],"📂"))</f>
        <v/>
      </c>
      <c r="I440" s="129" t="str">
        <f>INDEX(Directory[],MATCH(tbl_deal[[#This Row],[Index]],Directory[Index],0),MATCH('DEAL DIRECTORY'!I$5,Directory[#Headers],0))</f>
        <v>JBR</v>
      </c>
      <c r="J440" s="129" t="str">
        <f>INDEX(Directory[],MATCH(tbl_deal[[#This Row],[Index]],Directory[Index],0),MATCH('DEAL DIRECTORY'!J$5,Directory[#Headers],0))</f>
        <v>n/a</v>
      </c>
      <c r="K440" s="129" t="str">
        <f>INDEX(Directory[],MATCH(tbl_deal[[#This Row],[Index]],Directory[Index],0),MATCH('DEAL DIRECTORY'!K$5,Directory[#Headers],0))</f>
        <v>n/a</v>
      </c>
      <c r="L440" s="129">
        <f>INDEX(Directory[],MATCH(tbl_deal[[#This Row],[Index]],Directory[Index],0),MATCH('DEAL DIRECTORY'!L$5,Directory[#Headers],0))</f>
        <v>1</v>
      </c>
      <c r="M440" s="129" t="str">
        <f>INDEX(Directory[],MATCH(tbl_deal[[#This Row],[Index]],Directory[Index],0),MATCH('DEAL DIRECTORY'!M$5,Directory[#Headers],0))</f>
        <v>中国国新控股*</v>
      </c>
      <c r="N440" s="129" t="str">
        <f>INDEX(Directory[],MATCH(tbl_deal[[#This Row],[Index]],Directory[Index],0),MATCH('DEAL DIRECTORY'!N$5,Directory[#Headers],0))</f>
        <v>--/--/--</v>
      </c>
      <c r="O440" s="129" t="str">
        <f>INDEX(Directory[],MATCH(tbl_deal[[#This Row],[Index]],Directory[Index],0),MATCH('DEAL DIRECTORY'!O$5,Directory[#Headers],0))</f>
        <v>USD</v>
      </c>
      <c r="P440" s="129">
        <f>INDEX(Directory[],MATCH(tbl_deal[[#This Row],[Index]],Directory[Index],0),MATCH('DEAL DIRECTORY'!P$5,Directory[#Headers],0))</f>
        <v>2</v>
      </c>
      <c r="Q440" s="129" t="str">
        <f>INDEX(Directory[],MATCH(tbl_deal[[#This Row],[Index]],Directory[Index],0),MATCH('DEAL DIRECTORY'!Q$5,Directory[#Headers],0))</f>
        <v>5</v>
      </c>
      <c r="R440" s="129" t="str">
        <f>INDEX(Directory[],MATCH(tbl_deal[[#This Row],[Index]],Directory[Index],0),MATCH('DEAL DIRECTORY'!R$5,Directory[#Headers],0))</f>
        <v>3.95%</v>
      </c>
      <c r="S440" s="129" t="str">
        <f>INDEX(Directory[],MATCH(tbl_deal[[#This Row],[Index]],Directory[Index],0),MATCH('DEAL DIRECTORY'!S$5,Directory[#Headers],0))</f>
        <v>--</v>
      </c>
      <c r="T440" s="129" t="str">
        <f>INDEX(Directory[],MATCH(tbl_deal[[#This Row],[Index]],Directory[Index],0),MATCH('DEAL DIRECTORY'!T$5,Directory[#Headers],0))</f>
        <v>n/a</v>
      </c>
      <c r="U440" s="129" t="str">
        <f>INDEX(Directory[],MATCH(tbl_deal[[#This Row],[Index]],Directory[Index],0),MATCH('DEAL DIRECTORY'!U$5,Directory[#Headers],0))</f>
        <v>T+205</v>
      </c>
      <c r="V440" s="131">
        <f>INDEX(Directory[],MATCH(tbl_deal[[#This Row],[Index]],Directory[Index],0),MATCH('DEAL DIRECTORY'!V$5,Directory[#Headers],0))</f>
        <v>0</v>
      </c>
      <c r="W440" s="129" t="str">
        <f>INDEX(Directory[],MATCH(tbl_deal[[#This Row],[Index]],Directory[Index],0),MATCH('DEAL DIRECTORY'!W$5,Directory[#Headers],0))</f>
        <v>维好</v>
      </c>
      <c r="X440" s="129" t="str">
        <f>INDEX(Directory[],MATCH(tbl_deal[[#This Row],[Index]],Directory[Index],0),MATCH('DEAL DIRECTORY'!X$5,Directory[#Headers],0))</f>
        <v>--</v>
      </c>
      <c r="Y440" s="129" t="str">
        <f>INDEX(Directory[],MATCH(tbl_deal[[#This Row],[Index]],Directory[Index],0),MATCH('DEAL DIRECTORY'!Y$5,Directory[#Headers],0))</f>
        <v>新交所</v>
      </c>
      <c r="Z440" s="129" t="str">
        <f>INDEX(Directory[],MATCH(tbl_deal[[#This Row],[Index]],Directory[Index],0),MATCH('DEAL DIRECTORY'!Z$5,Directory[#Headers],0))</f>
        <v/>
      </c>
      <c r="AA440" s="129" t="str">
        <f>INDEX(Directory[],MATCH(tbl_deal[[#This Row],[Index]],Directory[Index],0),MATCH('DEAL DIRECTORY'!AA$5,Directory[#Headers],0))</f>
        <v>增发</v>
      </c>
      <c r="AB440" s="129" t="str">
        <f>INDEX(Directory[],MATCH(tbl_deal[[#This Row],[Index]],Directory[Index],0),MATCH('DEAL DIRECTORY'!AB$5,Directory[#Headers],0))</f>
        <v>BISL,港分</v>
      </c>
      <c r="AC440" s="129" t="str">
        <f>INDEX(Directory[],MATCH(tbl_deal[[#This Row],[Index]],Directory[Index],0),MATCH('DEAL DIRECTORY'!AC$5,Directory[#Headers],0))</f>
        <v>--</v>
      </c>
      <c r="AD440" s="129" t="str">
        <f>INDEX(Directory[],MATCH(tbl_deal[[#This Row],[Index]],Directory[Index],0),MATCH('DEAL DIRECTORY'!AD$5,Directory[#Headers],0))</f>
        <v>--</v>
      </c>
      <c r="AE440" s="129" t="str">
        <f>INDEX(Directory[],MATCH(tbl_deal[[#This Row],[Index]],Directory[Index],0),MATCH('DEAL DIRECTORY'!AE$5,Directory[#Headers],0))</f>
        <v>--</v>
      </c>
      <c r="AF440" s="129" t="str">
        <f>INDEX(Directory[],MATCH(tbl_deal[[#This Row],[Index]],Directory[Index],0),MATCH('DEAL DIRECTORY'!AF$5,Directory[#Headers],0))</f>
        <v>N</v>
      </c>
      <c r="AG440" s="129" t="str">
        <f>INDEX(Directory[],MATCH(tbl_deal[[#This Row],[Index]],Directory[Index],0),MATCH('DEAL DIRECTORY'!AG$5,Directory[#Headers],0))</f>
        <v>中国国新控股有限责任公司</v>
      </c>
      <c r="AH440" s="129" t="str">
        <f>INDEX(Directory[],MATCH(tbl_deal[[#This Row],[Index]],Directory[Index],0),MATCH('DEAL DIRECTORY'!AH$5,Directory[#Headers],0))</f>
        <v>n/a</v>
      </c>
      <c r="AI440" s="129" t="str">
        <f>INDEX(Directory[],MATCH(tbl_deal[[#This Row],[Index]],Directory[Index],0),MATCH('DEAL DIRECTORY'!AI$5,Directory[#Headers],0))</f>
        <v>n/a</v>
      </c>
      <c r="AJ440" s="129" t="str">
        <f>INDEX(Directory[],MATCH(tbl_deal[[#This Row],[Index]],Directory[Index],0),MATCH('DEAL DIRECTORY'!AJ$5,Directory[#Headers],0))</f>
        <v>北京</v>
      </c>
      <c r="AK440" s="129" t="str">
        <f>INDEX(Directory[],MATCH(tbl_deal[[#This Row],[Index]],Directory[Index],0),MATCH('DEAL DIRECTORY'!AK$5,Directory[#Headers],0))</f>
        <v>海淀区</v>
      </c>
      <c r="AL440" s="129" t="str">
        <f>INDEX(Directory[],MATCH(tbl_deal[[#This Row],[Index]],Directory[Index],0),MATCH('DEAL DIRECTORY'!AL$5,Directory[#Headers],0))</f>
        <v>--</v>
      </c>
      <c r="AM440" s="129" t="str">
        <f>INDEX(Directory[],MATCH(tbl_deal[[#This Row],[Index]],Directory[Index],0),MATCH('DEAL DIRECTORY'!AM$5,Directory[#Headers],0))</f>
        <v>--</v>
      </c>
      <c r="AN440" s="129" t="str">
        <f>INDEX(Directory[],MATCH(tbl_deal[[#This Row],[Index]],Directory[Index],0),MATCH('DEAL DIRECTORY'!AN$5,Directory[#Headers],0))</f>
        <v>--</v>
      </c>
      <c r="AO440" s="132" t="str">
        <f>IF(ISBLANK(INDEX(Directory[],MATCH(tbl_deal[[#This Row],[Index]],Directory[Index],0),MATCH('DEAL DIRECTORY'!AO$5,Directory[#Headers],0))),"--",INDEX(Directory[],MATCH(tbl_deal[[#This Row],[Index]],Directory[Index],0),MATCH('DEAL DIRECTORY'!AO$5,Directory[#Headers],0)))</f>
        <v>--</v>
      </c>
      <c r="AP440" s="129">
        <f>INDEX(Directory[],MATCH(tbl_deal[[#This Row],[Index]],Directory[Index],0),MATCH('DEAL DIRECTORY'!AP$5,Directory[#Headers],0))</f>
        <v>2</v>
      </c>
      <c r="AQ440" s="129">
        <f>INDEX(Directory[],MATCH(tbl_deal[[#This Row],[Index]],Directory[Index],0),MATCH('DEAL DIRECTORY'!AQ$5,Directory[#Headers],0))</f>
        <v>13.24</v>
      </c>
      <c r="AR440" s="129">
        <f>INDEX(Directory[],MATCH(tbl_deal[[#This Row],[Index]],Directory[Index],0),MATCH('DEAL DIRECTORY'!AR$5,Directory[#Headers],0))</f>
        <v>15.625</v>
      </c>
      <c r="AS440" s="129" t="str">
        <f>INDEX(Directory[],MATCH(tbl_deal[[#This Row],[Index]],Directory[Index],0),MATCH('DEAL DIRECTORY'!AS$5,Directory[#Headers],0))</f>
        <v>央企</v>
      </c>
      <c r="AT440" s="129" t="str">
        <f>INDEX(Directory[],MATCH(tbl_deal[[#This Row],[Index]],Directory[Index],0),MATCH('DEAL DIRECTORY'!AT$5,Directory[#Headers],0))</f>
        <v>产业</v>
      </c>
      <c r="AU440" s="129" t="str">
        <f>INDEX(Directory[],MATCH(tbl_deal[[#This Row],[Index]],Directory[Index],0),MATCH('DEAL DIRECTORY'!AU$5,Directory[#Headers],0))</f>
        <v>--</v>
      </c>
      <c r="AV440" s="129" t="str">
        <f>INDEX(Directory[],MATCH(tbl_deal[[#This Row],[Index]],Directory[Index],0),MATCH('DEAL DIRECTORY'!AV$5,Directory[#Headers],0))</f>
        <v>维好</v>
      </c>
      <c r="AW440" s="129" t="str">
        <f>INDEX(Directory[],MATCH(tbl_deal[[#This Row],[Index]],Directory[Index],0),MATCH('DEAL DIRECTORY'!AW$5,Directory[#Headers],0))</f>
        <v>无评级</v>
      </c>
      <c r="AX440" s="129" t="str">
        <f>INDEX(Directory[],MATCH(tbl_deal[[#This Row],[Index]],Directory[Index],0),MATCH('DEAL DIRECTORY'!AX$5,Directory[#Headers],0))</f>
        <v>≤2亿</v>
      </c>
      <c r="AY440" s="133" t="str">
        <f>INDEX(Directory[],MATCH(tbl_deal[[#This Row],[Index]],Directory[Index],0),MATCH('DEAL DIRECTORY'!AY$5,Directory[#Headers],0))</f>
        <v>18年</v>
      </c>
      <c r="AZ440" s="129" t="str">
        <f>INDEX(Directory[],MATCH(tbl_deal[[#This Row],[Index]],Directory[Index],0),MATCH('DEAL DIRECTORY'!AZ$5,Directory[#Headers],0))</f>
        <v>Q1</v>
      </c>
      <c r="BA440" s="129" t="str">
        <f>INDEX(Directory[],MATCH(tbl_deal[[#This Row],[Index]],Directory[Index],0),MATCH('DEAL DIRECTORY'!BA$5,Directory[#Headers],0))</f>
        <v>02月</v>
      </c>
      <c r="BB440" s="129" t="str">
        <f>INDEX(Directory[],MATCH(tbl_deal[[#This Row],[Index]],Directory[Index],0),MATCH('DEAL DIRECTORY'!BB$5,Directory[#Headers],0))</f>
        <v>--</v>
      </c>
      <c r="BC440" s="129" t="str">
        <f>INDEX(Directory[],MATCH(tbl_deal[[#This Row],[Index]],Directory[Index],0),MATCH('DEAL DIRECTORY'!BC$5,Directory[#Headers],0))</f>
        <v>GUOJING CAPITAL BVI LTD</v>
      </c>
      <c r="BD440" s="129" t="str">
        <f>INDEX(Directory[],MATCH(tbl_deal[[#This Row],[Index]],Directory[Index],0),MATCH('DEAL DIRECTORY'!BD$5,Directory[#Headers],0))</f>
        <v>XS1733229253</v>
      </c>
      <c r="BE440" s="137" t="str">
        <f>INDEX(Directory[],MATCH(tbl_deal[[#This Row],[Index]],Directory[Index],0),MATCH('DEAL DIRECTORY'!BE$5,Directory[#Headers],0))</f>
        <v>18年02月</v>
      </c>
      <c r="BF440" s="137" t="str">
        <f>INDEX(Directory[],MATCH(tbl_deal[[#This Row],[Index]],Directory[Index],0),MATCH('DEAL DIRECTORY'!BF$5,Directory[#Headers],0))</f>
        <v>中国国新控股</v>
      </c>
      <c r="BG440" s="137" t="str">
        <f>INDEX(Directory[],MATCH(tbl_deal[[#This Row],[Index]],Directory[Index],0),MATCH('DEAL DIRECTORY'!BG$5,Directory[#Headers],0))</f>
        <v>--/--/--</v>
      </c>
      <c r="BH440" s="137" t="str">
        <f>INDEX(Directory[],MATCH(tbl_deal[[#This Row],[Index]],Directory[Index],0),MATCH('DEAL DIRECTORY'!BH$5,Directory[#Headers],0))</f>
        <v>高级债</v>
      </c>
      <c r="BI440" s="137" t="str">
        <f>INDEX(Directory[],MATCH(tbl_deal[[#This Row],[Index]],Directory[Index],0),MATCH('DEAL DIRECTORY'!BI$5,Directory[#Headers],0))</f>
        <v>增发2亿美元</v>
      </c>
      <c r="BJ440" s="137" t="str">
        <f>INDEX(Directory[],MATCH(tbl_deal[[#This Row],[Index]],Directory[Index],0),MATCH('DEAL DIRECTORY'!BJ$5,Directory[#Headers],0))</f>
        <v>5年</v>
      </c>
      <c r="BK440" s="137" t="str">
        <f>INDEX(Directory[],MATCH(tbl_deal[[#This Row],[Index]],Directory[Index],0),MATCH('DEAL DIRECTORY'!BK$5,Directory[#Headers],0))</f>
        <v>3.95%</v>
      </c>
      <c r="BL440" s="137" t="str">
        <f>INDEX(Directory[],MATCH(tbl_deal[[#This Row],[Index]],Directory[Index],0),MATCH('DEAL DIRECTORY'!BL$5,Directory[#Headers],0))</f>
        <v>账簿管理人</v>
      </c>
      <c r="BM440" s="129" t="str">
        <f>INDEX(Directory[],MATCH(tbl_deal[[#This Row],[Index]],Directory[Index],0),MATCH('DEAL DIRECTORY'!BM$5,Directory[#Headers],0))</f>
        <v/>
      </c>
      <c r="BN440" s="4"/>
      <c r="BO440" s="4"/>
      <c r="BP440" s="4"/>
    </row>
    <row r="441" spans="3:70" ht="20.25" customHeight="1" x14ac:dyDescent="0.25">
      <c r="C441" s="129">
        <f>Directory[[#This Row],[Index]]</f>
        <v>30</v>
      </c>
      <c r="D441" s="130">
        <f>INDEX(Directory[],MATCH(tbl_deal[[#This Row],[Index]],Directory[Index],0),MATCH('DEAL DIRECTORY'!D$5,Directory[#Headers],0))</f>
        <v>43158</v>
      </c>
      <c r="E441" s="129" t="str">
        <f>INDEX(Directory[],MATCH(tbl_deal[[#This Row],[Index]],Directory[Index],0),MATCH('DEAL DIRECTORY'!E$5,Directory[#Headers],0))</f>
        <v>绿色</v>
      </c>
      <c r="F441" s="129" t="str">
        <f>INDEX(Directory[],MATCH(tbl_deal[[#This Row],[Index]],Directory[Index],0),MATCH('DEAL DIRECTORY'!F$5,Directory[#Headers],0))</f>
        <v/>
      </c>
      <c r="G441" s="129" t="str">
        <f>INDEX(Directory[],MATCH(tbl_deal[[#This Row],[Index]],Directory[Index],0),MATCH('DEAL DIRECTORY'!G$5,Directory[#Headers],0))</f>
        <v>Infinity</v>
      </c>
      <c r="H441" s="135" t="str">
        <f>IF(tbl_deal[[#This Row],[FolderPath]]="","",HYPERLINK(tbl_deal[[#This Row],[FolderPath]],"📂"))</f>
        <v/>
      </c>
      <c r="I441" s="129" t="str">
        <f>INDEX(Directory[],MATCH(tbl_deal[[#This Row],[Index]],Directory[Index],0),MATCH('DEAL DIRECTORY'!I$5,Directory[#Headers],0))</f>
        <v>JGC</v>
      </c>
      <c r="J441" s="129" t="str">
        <f>INDEX(Directory[],MATCH(tbl_deal[[#This Row],[Index]],Directory[Index],0),MATCH('DEAL DIRECTORY'!J$5,Directory[#Headers],0))</f>
        <v>n/a</v>
      </c>
      <c r="K441" s="129" t="str">
        <f>INDEX(Directory[],MATCH(tbl_deal[[#This Row],[Index]],Directory[Index],0),MATCH('DEAL DIRECTORY'!K$5,Directory[#Headers],0))</f>
        <v>n/a</v>
      </c>
      <c r="L441" s="129">
        <f>INDEX(Directory[],MATCH(tbl_deal[[#This Row],[Index]],Directory[Index],0),MATCH('DEAL DIRECTORY'!L$5,Directory[#Headers],0))</f>
        <v>1</v>
      </c>
      <c r="M441" s="129" t="str">
        <f>INDEX(Directory[],MATCH(tbl_deal[[#This Row],[Index]],Directory[Index],0),MATCH('DEAL DIRECTORY'!M$5,Directory[#Headers],0))</f>
        <v>当代置业</v>
      </c>
      <c r="N441" s="129" t="str">
        <f>INDEX(Directory[],MATCH(tbl_deal[[#This Row],[Index]],Directory[Index],0),MATCH('DEAL DIRECTORY'!N$5,Directory[#Headers],0))</f>
        <v>B3/--/B+</v>
      </c>
      <c r="O441" s="129" t="str">
        <f>INDEX(Directory[],MATCH(tbl_deal[[#This Row],[Index]],Directory[Index],0),MATCH('DEAL DIRECTORY'!O$5,Directory[#Headers],0))</f>
        <v>USD</v>
      </c>
      <c r="P441" s="129">
        <f>INDEX(Directory[],MATCH(tbl_deal[[#This Row],[Index]],Directory[Index],0),MATCH('DEAL DIRECTORY'!P$5,Directory[#Headers],0))</f>
        <v>3.5</v>
      </c>
      <c r="Q441" s="129" t="str">
        <f>INDEX(Directory[],MATCH(tbl_deal[[#This Row],[Index]],Directory[Index],0),MATCH('DEAL DIRECTORY'!Q$5,Directory[#Headers],0))</f>
        <v>3</v>
      </c>
      <c r="R441" s="129" t="str">
        <f>INDEX(Directory[],MATCH(tbl_deal[[#This Row],[Index]],Directory[Index],0),MATCH('DEAL DIRECTORY'!R$5,Directory[#Headers],0))</f>
        <v>7.95%</v>
      </c>
      <c r="S441" s="129" t="str">
        <f>INDEX(Directory[],MATCH(tbl_deal[[#This Row],[Index]],Directory[Index],0),MATCH('DEAL DIRECTORY'!S$5,Directory[#Headers],0))</f>
        <v>--</v>
      </c>
      <c r="T441" s="129" t="str">
        <f>INDEX(Directory[],MATCH(tbl_deal[[#This Row],[Index]],Directory[Index],0),MATCH('DEAL DIRECTORY'!T$5,Directory[#Headers],0))</f>
        <v>n/a</v>
      </c>
      <c r="U441" s="129" t="str">
        <f>INDEX(Directory[],MATCH(tbl_deal[[#This Row],[Index]],Directory[Index],0),MATCH('DEAL DIRECTORY'!U$5,Directory[#Headers],0))</f>
        <v>--</v>
      </c>
      <c r="V441" s="131">
        <f>INDEX(Directory[],MATCH(tbl_deal[[#This Row],[Index]],Directory[Index],0),MATCH('DEAL DIRECTORY'!V$5,Directory[#Headers],0))</f>
        <v>0</v>
      </c>
      <c r="W441" s="129" t="str">
        <f>INDEX(Directory[],MATCH(tbl_deal[[#This Row],[Index]],Directory[Index],0),MATCH('DEAL DIRECTORY'!W$5,Directory[#Headers],0))</f>
        <v>直发(红筹)</v>
      </c>
      <c r="X441" s="129" t="str">
        <f>INDEX(Directory[],MATCH(tbl_deal[[#This Row],[Index]],Directory[Index],0),MATCH('DEAL DIRECTORY'!X$5,Directory[#Headers],0))</f>
        <v>绿色债券</v>
      </c>
      <c r="Y441" s="129" t="str">
        <f>INDEX(Directory[],MATCH(tbl_deal[[#This Row],[Index]],Directory[Index],0),MATCH('DEAL DIRECTORY'!Y$5,Directory[#Headers],0))</f>
        <v>新交所</v>
      </c>
      <c r="Z441" s="129" t="str">
        <f>INDEX(Directory[],MATCH(tbl_deal[[#This Row],[Index]],Directory[Index],0),MATCH('DEAL DIRECTORY'!Z$5,Directory[#Headers],0))</f>
        <v/>
      </c>
      <c r="AA441" s="129" t="str">
        <f>INDEX(Directory[],MATCH(tbl_deal[[#This Row],[Index]],Directory[Index],0),MATCH('DEAL DIRECTORY'!AA$5,Directory[#Headers],0))</f>
        <v/>
      </c>
      <c r="AB441" s="129" t="str">
        <f>INDEX(Directory[],MATCH(tbl_deal[[#This Row],[Index]],Directory[Index],0),MATCH('DEAL DIRECTORY'!AB$5,Directory[#Headers],0))</f>
        <v>BISL,港分</v>
      </c>
      <c r="AC441" s="129" t="str">
        <f>INDEX(Directory[],MATCH(tbl_deal[[#This Row],[Index]],Directory[Index],0),MATCH('DEAL DIRECTORY'!AC$5,Directory[#Headers],0))</f>
        <v>--</v>
      </c>
      <c r="AD441" s="129" t="str">
        <f>INDEX(Directory[],MATCH(tbl_deal[[#This Row],[Index]],Directory[Index],0),MATCH('DEAL DIRECTORY'!AD$5,Directory[#Headers],0))</f>
        <v>--</v>
      </c>
      <c r="AE441" s="129" t="str">
        <f>INDEX(Directory[],MATCH(tbl_deal[[#This Row],[Index]],Directory[Index],0),MATCH('DEAL DIRECTORY'!AE$5,Directory[#Headers],0))</f>
        <v>--</v>
      </c>
      <c r="AF441" s="129" t="str">
        <f>INDEX(Directory[],MATCH(tbl_deal[[#This Row],[Index]],Directory[Index],0),MATCH('DEAL DIRECTORY'!AF$5,Directory[#Headers],0))</f>
        <v>N</v>
      </c>
      <c r="AG441" s="129" t="str">
        <f>INDEX(Directory[],MATCH(tbl_deal[[#This Row],[Index]],Directory[Index],0),MATCH('DEAL DIRECTORY'!AG$5,Directory[#Headers],0))</f>
        <v>当代置业(中国)有限公司</v>
      </c>
      <c r="AH441" s="129" t="str">
        <f>INDEX(Directory[],MATCH(tbl_deal[[#This Row],[Index]],Directory[Index],0),MATCH('DEAL DIRECTORY'!AH$5,Directory[#Headers],0))</f>
        <v>n/a</v>
      </c>
      <c r="AI441" s="129" t="str">
        <f>INDEX(Directory[],MATCH(tbl_deal[[#This Row],[Index]],Directory[Index],0),MATCH('DEAL DIRECTORY'!AI$5,Directory[#Headers],0))</f>
        <v>n/a</v>
      </c>
      <c r="AJ441" s="129" t="str">
        <f>INDEX(Directory[],MATCH(tbl_deal[[#This Row],[Index]],Directory[Index],0),MATCH('DEAL DIRECTORY'!AJ$5,Directory[#Headers],0))</f>
        <v>北京</v>
      </c>
      <c r="AK441" s="129" t="str">
        <f>INDEX(Directory[],MATCH(tbl_deal[[#This Row],[Index]],Directory[Index],0),MATCH('DEAL DIRECTORY'!AK$5,Directory[#Headers],0))</f>
        <v>--</v>
      </c>
      <c r="AL441" s="129" t="str">
        <f>INDEX(Directory[],MATCH(tbl_deal[[#This Row],[Index]],Directory[Index],0),MATCH('DEAL DIRECTORY'!AL$5,Directory[#Headers],0))</f>
        <v>--</v>
      </c>
      <c r="AM441" s="129" t="str">
        <f>INDEX(Directory[],MATCH(tbl_deal[[#This Row],[Index]],Directory[Index],0),MATCH('DEAL DIRECTORY'!AM$5,Directory[#Headers],0))</f>
        <v>--</v>
      </c>
      <c r="AN441" s="129" t="str">
        <f>INDEX(Directory[],MATCH(tbl_deal[[#This Row],[Index]],Directory[Index],0),MATCH('DEAL DIRECTORY'!AN$5,Directory[#Headers],0))</f>
        <v>--</v>
      </c>
      <c r="AO441" s="132" t="str">
        <f>IF(ISBLANK(INDEX(Directory[],MATCH(tbl_deal[[#This Row],[Index]],Directory[Index],0),MATCH('DEAL DIRECTORY'!AO$5,Directory[#Headers],0))),"--",INDEX(Directory[],MATCH(tbl_deal[[#This Row],[Index]],Directory[Index],0),MATCH('DEAL DIRECTORY'!AO$5,Directory[#Headers],0)))</f>
        <v>--</v>
      </c>
      <c r="AP441" s="129">
        <f>INDEX(Directory[],MATCH(tbl_deal[[#This Row],[Index]],Directory[Index],0),MATCH('DEAL DIRECTORY'!AP$5,Directory[#Headers],0))</f>
        <v>3.5</v>
      </c>
      <c r="AQ441" s="129">
        <f>INDEX(Directory[],MATCH(tbl_deal[[#This Row],[Index]],Directory[Index],0),MATCH('DEAL DIRECTORY'!AQ$5,Directory[#Headers],0))</f>
        <v>22.109000000000002</v>
      </c>
      <c r="AR441" s="129">
        <f>INDEX(Directory[],MATCH(tbl_deal[[#This Row],[Index]],Directory[Index],0),MATCH('DEAL DIRECTORY'!AR$5,Directory[#Headers],0))</f>
        <v>27.344000000000001</v>
      </c>
      <c r="AS441" s="129" t="str">
        <f>INDEX(Directory[],MATCH(tbl_deal[[#This Row],[Index]],Directory[Index],0),MATCH('DEAL DIRECTORY'!AS$5,Directory[#Headers],0))</f>
        <v>民企</v>
      </c>
      <c r="AT441" s="129" t="str">
        <f>INDEX(Directory[],MATCH(tbl_deal[[#This Row],[Index]],Directory[Index],0),MATCH('DEAL DIRECTORY'!AT$5,Directory[#Headers],0))</f>
        <v>房地产</v>
      </c>
      <c r="AU441" s="129" t="str">
        <f>INDEX(Directory[],MATCH(tbl_deal[[#This Row],[Index]],Directory[Index],0),MATCH('DEAL DIRECTORY'!AU$5,Directory[#Headers],0))</f>
        <v>--</v>
      </c>
      <c r="AV441" s="129" t="str">
        <f>INDEX(Directory[],MATCH(tbl_deal[[#This Row],[Index]],Directory[Index],0),MATCH('DEAL DIRECTORY'!AV$5,Directory[#Headers],0))</f>
        <v>红筹</v>
      </c>
      <c r="AW441" s="129" t="str">
        <f>INDEX(Directory[],MATCH(tbl_deal[[#This Row],[Index]],Directory[Index],0),MATCH('DEAL DIRECTORY'!AW$5,Directory[#Headers],0))</f>
        <v>高收益</v>
      </c>
      <c r="AX441" s="129" t="str">
        <f>INDEX(Directory[],MATCH(tbl_deal[[#This Row],[Index]],Directory[Index],0),MATCH('DEAL DIRECTORY'!AX$5,Directory[#Headers],0))</f>
        <v>3-5亿</v>
      </c>
      <c r="AY441" s="133" t="str">
        <f>INDEX(Directory[],MATCH(tbl_deal[[#This Row],[Index]],Directory[Index],0),MATCH('DEAL DIRECTORY'!AY$5,Directory[#Headers],0))</f>
        <v>18年</v>
      </c>
      <c r="AZ441" s="129" t="str">
        <f>INDEX(Directory[],MATCH(tbl_deal[[#This Row],[Index]],Directory[Index],0),MATCH('DEAL DIRECTORY'!AZ$5,Directory[#Headers],0))</f>
        <v>Q1</v>
      </c>
      <c r="BA441" s="129" t="str">
        <f>INDEX(Directory[],MATCH(tbl_deal[[#This Row],[Index]],Directory[Index],0),MATCH('DEAL DIRECTORY'!BA$5,Directory[#Headers],0))</f>
        <v>02月</v>
      </c>
      <c r="BB441" s="129" t="str">
        <f>INDEX(Directory[],MATCH(tbl_deal[[#This Row],[Index]],Directory[Index],0),MATCH('DEAL DIRECTORY'!BB$5,Directory[#Headers],0))</f>
        <v>--</v>
      </c>
      <c r="BC441" s="129" t="str">
        <f>INDEX(Directory[],MATCH(tbl_deal[[#This Row],[Index]],Directory[Index],0),MATCH('DEAL DIRECTORY'!BC$5,Directory[#Headers],0))</f>
        <v>MODERN LAND CHINA CO LTD</v>
      </c>
      <c r="BD441" s="129" t="str">
        <f>INDEX(Directory[],MATCH(tbl_deal[[#This Row],[Index]],Directory[Index],0),MATCH('DEAL DIRECTORY'!BD$5,Directory[#Headers],0))</f>
        <v>XS1775946285</v>
      </c>
      <c r="BE441" s="137" t="str">
        <f>INDEX(Directory[],MATCH(tbl_deal[[#This Row],[Index]],Directory[Index],0),MATCH('DEAL DIRECTORY'!BE$5,Directory[#Headers],0))</f>
        <v>18年02月</v>
      </c>
      <c r="BF441" s="137" t="str">
        <f>INDEX(Directory[],MATCH(tbl_deal[[#This Row],[Index]],Directory[Index],0),MATCH('DEAL DIRECTORY'!BF$5,Directory[#Headers],0))</f>
        <v>当代置业</v>
      </c>
      <c r="BG441" s="137" t="str">
        <f>INDEX(Directory[],MATCH(tbl_deal[[#This Row],[Index]],Directory[Index],0),MATCH('DEAL DIRECTORY'!BG$5,Directory[#Headers],0))</f>
        <v>B3/--/B+</v>
      </c>
      <c r="BH441" s="137" t="str">
        <f>INDEX(Directory[],MATCH(tbl_deal[[#This Row],[Index]],Directory[Index],0),MATCH('DEAL DIRECTORY'!BH$5,Directory[#Headers],0))</f>
        <v>绿色债券</v>
      </c>
      <c r="BI441" s="137" t="str">
        <f>INDEX(Directory[],MATCH(tbl_deal[[#This Row],[Index]],Directory[Index],0),MATCH('DEAL DIRECTORY'!BI$5,Directory[#Headers],0))</f>
        <v>3.5亿美元</v>
      </c>
      <c r="BJ441" s="137" t="str">
        <f>INDEX(Directory[],MATCH(tbl_deal[[#This Row],[Index]],Directory[Index],0),MATCH('DEAL DIRECTORY'!BJ$5,Directory[#Headers],0))</f>
        <v>3年</v>
      </c>
      <c r="BK441" s="137" t="str">
        <f>INDEX(Directory[],MATCH(tbl_deal[[#This Row],[Index]],Directory[Index],0),MATCH('DEAL DIRECTORY'!BK$5,Directory[#Headers],0))</f>
        <v>7.95%</v>
      </c>
      <c r="BL441" s="137" t="str">
        <f>INDEX(Directory[],MATCH(tbl_deal[[#This Row],[Index]],Directory[Index],0),MATCH('DEAL DIRECTORY'!BL$5,Directory[#Headers],0))</f>
        <v>全球协调人</v>
      </c>
      <c r="BM441" s="129" t="str">
        <f>INDEX(Directory[],MATCH(tbl_deal[[#This Row],[Index]],Directory[Index],0),MATCH('DEAL DIRECTORY'!BM$5,Directory[#Headers],0))</f>
        <v/>
      </c>
      <c r="BN441" s="4"/>
      <c r="BO441" s="4"/>
      <c r="BP441" s="4"/>
    </row>
    <row r="442" spans="3:70" ht="20.25" customHeight="1" x14ac:dyDescent="0.25">
      <c r="C442" s="129">
        <f>Directory[[#This Row],[Index]]</f>
        <v>29</v>
      </c>
      <c r="D442" s="130">
        <f>INDEX(Directory[],MATCH(tbl_deal[[#This Row],[Index]],Directory[Index],0),MATCH('DEAL DIRECTORY'!D$5,Directory[#Headers],0))</f>
        <v>43118</v>
      </c>
      <c r="E442" s="129" t="str">
        <f>INDEX(Directory[],MATCH(tbl_deal[[#This Row],[Index]],Directory[Index],0),MATCH('DEAL DIRECTORY'!E$5,Directory[#Headers],0))</f>
        <v/>
      </c>
      <c r="F442" s="129" t="str">
        <f>INDEX(Directory[],MATCH(tbl_deal[[#This Row],[Index]],Directory[Index],0),MATCH('DEAL DIRECTORY'!F$5,Directory[#Headers],0))</f>
        <v/>
      </c>
      <c r="G442" s="129" t="str">
        <f>INDEX(Directory[],MATCH(tbl_deal[[#This Row],[Index]],Directory[Index],0),MATCH('DEAL DIRECTORY'!G$5,Directory[#Headers],0))</f>
        <v>Azure Orbit IV</v>
      </c>
      <c r="H442" s="135" t="str">
        <f>IF(tbl_deal[[#This Row],[FolderPath]]="","",HYPERLINK(tbl_deal[[#This Row],[FolderPath]],"📂"))</f>
        <v/>
      </c>
      <c r="I442" s="129" t="str">
        <f>INDEX(Directory[],MATCH(tbl_deal[[#This Row],[Index]],Directory[Index],0),MATCH('DEAL DIRECTORY'!I$5,Directory[#Headers],0))</f>
        <v>JBR</v>
      </c>
      <c r="J442" s="129" t="str">
        <f>INDEX(Directory[],MATCH(tbl_deal[[#This Row],[Index]],Directory[Index],0),MATCH('DEAL DIRECTORY'!J$5,Directory[#Headers],0))</f>
        <v>n/a</v>
      </c>
      <c r="K442" s="129" t="str">
        <f>INDEX(Directory[],MATCH(tbl_deal[[#This Row],[Index]],Directory[Index],0),MATCH('DEAL DIRECTORY'!K$5,Directory[#Headers],0))</f>
        <v>n/a</v>
      </c>
      <c r="L442" s="129">
        <f>INDEX(Directory[],MATCH(tbl_deal[[#This Row],[Index]],Directory[Index],0),MATCH('DEAL DIRECTORY'!L$5,Directory[#Headers],0))</f>
        <v>2</v>
      </c>
      <c r="M442" s="129" t="str">
        <f>INDEX(Directory[],MATCH(tbl_deal[[#This Row],[Index]],Directory[Index],0),MATCH('DEAL DIRECTORY'!M$5,Directory[#Headers],0))</f>
        <v>交银金租</v>
      </c>
      <c r="N442" s="129" t="str">
        <f>INDEX(Directory[],MATCH(tbl_deal[[#This Row],[Index]],Directory[Index],0),MATCH('DEAL DIRECTORY'!N$5,Directory[#Headers],0))</f>
        <v>--/A-/A</v>
      </c>
      <c r="O442" s="129" t="str">
        <f>INDEX(Directory[],MATCH(tbl_deal[[#This Row],[Index]],Directory[Index],0),MATCH('DEAL DIRECTORY'!O$5,Directory[#Headers],0))</f>
        <v>USD</v>
      </c>
      <c r="P442" s="129">
        <f>INDEX(Directory[],MATCH(tbl_deal[[#This Row],[Index]],Directory[Index],0),MATCH('DEAL DIRECTORY'!P$5,Directory[#Headers],0))</f>
        <v>9.5</v>
      </c>
      <c r="Q442" s="129" t="str">
        <f>INDEX(Directory[],MATCH(tbl_deal[[#This Row],[Index]],Directory[Index],0),MATCH('DEAL DIRECTORY'!Q$5,Directory[#Headers],0))</f>
        <v>5</v>
      </c>
      <c r="R442" s="129" t="str">
        <f>INDEX(Directory[],MATCH(tbl_deal[[#This Row],[Index]],Directory[Index],0),MATCH('DEAL DIRECTORY'!R$5,Directory[#Headers],0))</f>
        <v>3.75%</v>
      </c>
      <c r="S442" s="129" t="str">
        <f>INDEX(Directory[],MATCH(tbl_deal[[#This Row],[Index]],Directory[Index],0),MATCH('DEAL DIRECTORY'!S$5,Directory[#Headers],0))</f>
        <v>--</v>
      </c>
      <c r="T442" s="129" t="str">
        <f>INDEX(Directory[],MATCH(tbl_deal[[#This Row],[Index]],Directory[Index],0),MATCH('DEAL DIRECTORY'!T$5,Directory[#Headers],0))</f>
        <v>n/a</v>
      </c>
      <c r="U442" s="129" t="str">
        <f>INDEX(Directory[],MATCH(tbl_deal[[#This Row],[Index]],Directory[Index],0),MATCH('DEAL DIRECTORY'!U$5,Directory[#Headers],0))</f>
        <v>T+142.5</v>
      </c>
      <c r="V442" s="131">
        <f>INDEX(Directory[],MATCH(tbl_deal[[#This Row],[Index]],Directory[Index],0),MATCH('DEAL DIRECTORY'!V$5,Directory[#Headers],0))</f>
        <v>0</v>
      </c>
      <c r="W442" s="129" t="str">
        <f>INDEX(Directory[],MATCH(tbl_deal[[#This Row],[Index]],Directory[Index],0),MATCH('DEAL DIRECTORY'!W$5,Directory[#Headers],0))</f>
        <v>维好+担保</v>
      </c>
      <c r="X442" s="129" t="str">
        <f>INDEX(Directory[],MATCH(tbl_deal[[#This Row],[Index]],Directory[Index],0),MATCH('DEAL DIRECTORY'!X$5,Directory[#Headers],0))</f>
        <v>--</v>
      </c>
      <c r="Y442" s="129" t="str">
        <f>INDEX(Directory[],MATCH(tbl_deal[[#This Row],[Index]],Directory[Index],0),MATCH('DEAL DIRECTORY'!Y$5,Directory[#Headers],0))</f>
        <v>港交所</v>
      </c>
      <c r="Z442" s="129" t="str">
        <f>INDEX(Directory[],MATCH(tbl_deal[[#This Row],[Index]],Directory[Index],0),MATCH('DEAL DIRECTORY'!Z$5,Directory[#Headers],0))</f>
        <v/>
      </c>
      <c r="AA442" s="129" t="str">
        <f>INDEX(Directory[],MATCH(tbl_deal[[#This Row],[Index]],Directory[Index],0),MATCH('DEAL DIRECTORY'!AA$5,Directory[#Headers],0))</f>
        <v/>
      </c>
      <c r="AB442" s="129" t="str">
        <f>INDEX(Directory[],MATCH(tbl_deal[[#This Row],[Index]],Directory[Index],0),MATCH('DEAL DIRECTORY'!AB$5,Directory[#Headers],0))</f>
        <v>BISL,港分</v>
      </c>
      <c r="AC442" s="129" t="str">
        <f>INDEX(Directory[],MATCH(tbl_deal[[#This Row],[Index]],Directory[Index],0),MATCH('DEAL DIRECTORY'!AC$5,Directory[#Headers],0))</f>
        <v>--</v>
      </c>
      <c r="AD442" s="129" t="str">
        <f>INDEX(Directory[],MATCH(tbl_deal[[#This Row],[Index]],Directory[Index],0),MATCH('DEAL DIRECTORY'!AD$5,Directory[#Headers],0))</f>
        <v>--</v>
      </c>
      <c r="AE442" s="129" t="str">
        <f>INDEX(Directory[],MATCH(tbl_deal[[#This Row],[Index]],Directory[Index],0),MATCH('DEAL DIRECTORY'!AE$5,Directory[#Headers],0))</f>
        <v>角色不分层</v>
      </c>
      <c r="AF442" s="129" t="str">
        <f>INDEX(Directory[],MATCH(tbl_deal[[#This Row],[Index]],Directory[Index],0),MATCH('DEAL DIRECTORY'!AF$5,Directory[#Headers],0))</f>
        <v>N</v>
      </c>
      <c r="AG442" s="129" t="str">
        <f>INDEX(Directory[],MATCH(tbl_deal[[#This Row],[Index]],Directory[Index],0),MATCH('DEAL DIRECTORY'!AG$5,Directory[#Headers],0))</f>
        <v>交银金融租赁有限责任公司</v>
      </c>
      <c r="AH442" s="129" t="str">
        <f>INDEX(Directory[],MATCH(tbl_deal[[#This Row],[Index]],Directory[Index],0),MATCH('DEAL DIRECTORY'!AH$5,Directory[#Headers],0))</f>
        <v>n/a</v>
      </c>
      <c r="AI442" s="129" t="str">
        <f>INDEX(Directory[],MATCH(tbl_deal[[#This Row],[Index]],Directory[Index],0),MATCH('DEAL DIRECTORY'!AI$5,Directory[#Headers],0))</f>
        <v>n/a</v>
      </c>
      <c r="AJ442" s="129" t="str">
        <f>INDEX(Directory[],MATCH(tbl_deal[[#This Row],[Index]],Directory[Index],0),MATCH('DEAL DIRECTORY'!AJ$5,Directory[#Headers],0))</f>
        <v>上海</v>
      </c>
      <c r="AK442" s="129" t="str">
        <f>INDEX(Directory[],MATCH(tbl_deal[[#This Row],[Index]],Directory[Index],0),MATCH('DEAL DIRECTORY'!AK$5,Directory[#Headers],0))</f>
        <v>浦东新区</v>
      </c>
      <c r="AL442" s="129" t="str">
        <f>INDEX(Directory[],MATCH(tbl_deal[[#This Row],[Index]],Directory[Index],0),MATCH('DEAL DIRECTORY'!AL$5,Directory[#Headers],0))</f>
        <v>--</v>
      </c>
      <c r="AM442" s="129" t="str">
        <f>INDEX(Directory[],MATCH(tbl_deal[[#This Row],[Index]],Directory[Index],0),MATCH('DEAL DIRECTORY'!AM$5,Directory[#Headers],0))</f>
        <v>--</v>
      </c>
      <c r="AN442" s="129" t="str">
        <f>INDEX(Directory[],MATCH(tbl_deal[[#This Row],[Index]],Directory[Index],0),MATCH('DEAL DIRECTORY'!AN$5,Directory[#Headers],0))</f>
        <v>--</v>
      </c>
      <c r="AO442" s="132" t="str">
        <f>IF(ISBLANK(INDEX(Directory[],MATCH(tbl_deal[[#This Row],[Index]],Directory[Index],0),MATCH('DEAL DIRECTORY'!AO$5,Directory[#Headers],0))),"--",INDEX(Directory[],MATCH(tbl_deal[[#This Row],[Index]],Directory[Index],0),MATCH('DEAL DIRECTORY'!AO$5,Directory[#Headers],0)))</f>
        <v>--</v>
      </c>
      <c r="AP442" s="129">
        <f>INDEX(Directory[],MATCH(tbl_deal[[#This Row],[Index]],Directory[Index],0),MATCH('DEAL DIRECTORY'!AP$5,Directory[#Headers],0))</f>
        <v>9.5</v>
      </c>
      <c r="AQ442" s="129">
        <f>INDEX(Directory[],MATCH(tbl_deal[[#This Row],[Index]],Directory[Index],0),MATCH('DEAL DIRECTORY'!AQ$5,Directory[#Headers],0))</f>
        <v>60.99</v>
      </c>
      <c r="AR442" s="129">
        <f>INDEX(Directory[],MATCH(tbl_deal[[#This Row],[Index]],Directory[Index],0),MATCH('DEAL DIRECTORY'!AR$5,Directory[#Headers],0))</f>
        <v>74.218999999999994</v>
      </c>
      <c r="AS442" s="129" t="str">
        <f>INDEX(Directory[],MATCH(tbl_deal[[#This Row],[Index]],Directory[Index],0),MATCH('DEAL DIRECTORY'!AS$5,Directory[#Headers],0))</f>
        <v>央企(子)</v>
      </c>
      <c r="AT442" s="129" t="str">
        <f>INDEX(Directory[],MATCH(tbl_deal[[#This Row],[Index]],Directory[Index],0),MATCH('DEAL DIRECTORY'!AT$5,Directory[#Headers],0))</f>
        <v>金融机构</v>
      </c>
      <c r="AU442" s="129" t="str">
        <f>INDEX(Directory[],MATCH(tbl_deal[[#This Row],[Index]],Directory[Index],0),MATCH('DEAL DIRECTORY'!AU$5,Directory[#Headers],0))</f>
        <v>非银</v>
      </c>
      <c r="AV442" s="129" t="str">
        <f>INDEX(Directory[],MATCH(tbl_deal[[#This Row],[Index]],Directory[Index],0),MATCH('DEAL DIRECTORY'!AV$5,Directory[#Headers],0))</f>
        <v>维好</v>
      </c>
      <c r="AW442" s="129" t="str">
        <f>INDEX(Directory[],MATCH(tbl_deal[[#This Row],[Index]],Directory[Index],0),MATCH('DEAL DIRECTORY'!AW$5,Directory[#Headers],0))</f>
        <v>投资级</v>
      </c>
      <c r="AX442" s="129" t="str">
        <f>INDEX(Directory[],MATCH(tbl_deal[[#This Row],[Index]],Directory[Index],0),MATCH('DEAL DIRECTORY'!AX$5,Directory[#Headers],0))</f>
        <v>&gt;5亿</v>
      </c>
      <c r="AY442" s="133" t="str">
        <f>INDEX(Directory[],MATCH(tbl_deal[[#This Row],[Index]],Directory[Index],0),MATCH('DEAL DIRECTORY'!AY$5,Directory[#Headers],0))</f>
        <v>18年</v>
      </c>
      <c r="AZ442" s="129" t="str">
        <f>INDEX(Directory[],MATCH(tbl_deal[[#This Row],[Index]],Directory[Index],0),MATCH('DEAL DIRECTORY'!AZ$5,Directory[#Headers],0))</f>
        <v>Q1</v>
      </c>
      <c r="BA442" s="129" t="str">
        <f>INDEX(Directory[],MATCH(tbl_deal[[#This Row],[Index]],Directory[Index],0),MATCH('DEAL DIRECTORY'!BA$5,Directory[#Headers],0))</f>
        <v>01月</v>
      </c>
      <c r="BB442" s="129" t="str">
        <f>INDEX(Directory[],MATCH(tbl_deal[[#This Row],[Index]],Directory[Index],0),MATCH('DEAL DIRECTORY'!BB$5,Directory[#Headers],0))</f>
        <v>--</v>
      </c>
      <c r="BC442" s="129" t="str">
        <f>INDEX(Directory[],MATCH(tbl_deal[[#This Row],[Index]],Directory[Index],0),MATCH('DEAL DIRECTORY'!BC$5,Directory[#Headers],0))</f>
        <v>AZURE ORBIT IV INTERNATIONAL FINANCE LTD</v>
      </c>
      <c r="BD442" s="129" t="str">
        <f>INDEX(Directory[],MATCH(tbl_deal[[#This Row],[Index]],Directory[Index],0),MATCH('DEAL DIRECTORY'!BD$5,Directory[#Headers],0))</f>
        <v>XS1748890230</v>
      </c>
      <c r="BE442" s="137" t="str">
        <f>INDEX(Directory[],MATCH(tbl_deal[[#This Row],[Index]],Directory[Index],0),MATCH('DEAL DIRECTORY'!BE$5,Directory[#Headers],0))</f>
        <v>18年01月</v>
      </c>
      <c r="BF442" s="137" t="str">
        <f>INDEX(Directory[],MATCH(tbl_deal[[#This Row],[Index]],Directory[Index],0),MATCH('DEAL DIRECTORY'!BF$5,Directory[#Headers],0))</f>
        <v>交银金租</v>
      </c>
      <c r="BG442" s="137" t="str">
        <f>INDEX(Directory[],MATCH(tbl_deal[[#This Row],[Index]],Directory[Index],0),MATCH('DEAL DIRECTORY'!BG$5,Directory[#Headers],0))</f>
        <v>--/A-/A</v>
      </c>
      <c r="BH442" s="137" t="str">
        <f>INDEX(Directory[],MATCH(tbl_deal[[#This Row],[Index]],Directory[Index],0),MATCH('DEAL DIRECTORY'!BH$5,Directory[#Headers],0))</f>
        <v>高级债</v>
      </c>
      <c r="BI442" s="137" t="str">
        <f>INDEX(Directory[],MATCH(tbl_deal[[#This Row],[Index]],Directory[Index],0),MATCH('DEAL DIRECTORY'!BI$5,Directory[#Headers],0))</f>
        <v>9.5亿美元</v>
      </c>
      <c r="BJ442" s="137" t="str">
        <f>INDEX(Directory[],MATCH(tbl_deal[[#This Row],[Index]],Directory[Index],0),MATCH('DEAL DIRECTORY'!BJ$5,Directory[#Headers],0))</f>
        <v>5年</v>
      </c>
      <c r="BK442" s="137" t="str">
        <f>INDEX(Directory[],MATCH(tbl_deal[[#This Row],[Index]],Directory[Index],0),MATCH('DEAL DIRECTORY'!BK$5,Directory[#Headers],0))</f>
        <v>3.75%</v>
      </c>
      <c r="BL442" s="137" t="str">
        <f>INDEX(Directory[],MATCH(tbl_deal[[#This Row],[Index]],Directory[Index],0),MATCH('DEAL DIRECTORY'!BL$5,Directory[#Headers],0))</f>
        <v>账簿管理人</v>
      </c>
      <c r="BM442" s="129" t="str">
        <f>INDEX(Directory[],MATCH(tbl_deal[[#This Row],[Index]],Directory[Index],0),MATCH('DEAL DIRECTORY'!BM$5,Directory[#Headers],0))</f>
        <v/>
      </c>
      <c r="BN442" s="4"/>
      <c r="BO442" s="4"/>
      <c r="BP442" s="4"/>
    </row>
    <row r="443" spans="3:70" ht="20.25" customHeight="1" x14ac:dyDescent="0.25">
      <c r="C443" s="129">
        <f>Directory[[#This Row],[Index]]</f>
        <v>28</v>
      </c>
      <c r="D443" s="130">
        <f>INDEX(Directory[],MATCH(tbl_deal[[#This Row],[Index]],Directory[Index],0),MATCH('DEAL DIRECTORY'!D$5,Directory[#Headers],0))</f>
        <v>43118</v>
      </c>
      <c r="E443" s="129" t="str">
        <f>INDEX(Directory[],MATCH(tbl_deal[[#This Row],[Index]],Directory[Index],0),MATCH('DEAL DIRECTORY'!E$5,Directory[#Headers],0))</f>
        <v/>
      </c>
      <c r="F443" s="129" t="str">
        <f>INDEX(Directory[],MATCH(tbl_deal[[#This Row],[Index]],Directory[Index],0),MATCH('DEAL DIRECTORY'!F$5,Directory[#Headers],0))</f>
        <v/>
      </c>
      <c r="G443" s="129" t="str">
        <f>INDEX(Directory[],MATCH(tbl_deal[[#This Row],[Index]],Directory[Index],0),MATCH('DEAL DIRECTORY'!G$5,Directory[#Headers],0))</f>
        <v>Azure Orbit IV</v>
      </c>
      <c r="H443" s="135" t="str">
        <f>IF(tbl_deal[[#This Row],[FolderPath]]="","",HYPERLINK(tbl_deal[[#This Row],[FolderPath]],"📂"))</f>
        <v/>
      </c>
      <c r="I443" s="129" t="str">
        <f>INDEX(Directory[],MATCH(tbl_deal[[#This Row],[Index]],Directory[Index],0),MATCH('DEAL DIRECTORY'!I$5,Directory[#Headers],0))</f>
        <v>JBR</v>
      </c>
      <c r="J443" s="129" t="str">
        <f>INDEX(Directory[],MATCH(tbl_deal[[#This Row],[Index]],Directory[Index],0),MATCH('DEAL DIRECTORY'!J$5,Directory[#Headers],0))</f>
        <v>n/a</v>
      </c>
      <c r="K443" s="129" t="str">
        <f>INDEX(Directory[],MATCH(tbl_deal[[#This Row],[Index]],Directory[Index],0),MATCH('DEAL DIRECTORY'!K$5,Directory[#Headers],0))</f>
        <v>n/a</v>
      </c>
      <c r="L443" s="129">
        <f>INDEX(Directory[],MATCH(tbl_deal[[#This Row],[Index]],Directory[Index],0),MATCH('DEAL DIRECTORY'!L$5,Directory[#Headers],0))</f>
        <v>2</v>
      </c>
      <c r="M443" s="129" t="str">
        <f>INDEX(Directory[],MATCH(tbl_deal[[#This Row],[Index]],Directory[Index],0),MATCH('DEAL DIRECTORY'!M$5,Directory[#Headers],0))</f>
        <v>交银金租</v>
      </c>
      <c r="N443" s="129" t="str">
        <f>INDEX(Directory[],MATCH(tbl_deal[[#This Row],[Index]],Directory[Index],0),MATCH('DEAL DIRECTORY'!N$5,Directory[#Headers],0))</f>
        <v>--/A-/A</v>
      </c>
      <c r="O443" s="129" t="str">
        <f>INDEX(Directory[],MATCH(tbl_deal[[#This Row],[Index]],Directory[Index],0),MATCH('DEAL DIRECTORY'!O$5,Directory[#Headers],0))</f>
        <v>USD</v>
      </c>
      <c r="P443" s="129">
        <f>INDEX(Directory[],MATCH(tbl_deal[[#This Row],[Index]],Directory[Index],0),MATCH('DEAL DIRECTORY'!P$5,Directory[#Headers],0))</f>
        <v>3</v>
      </c>
      <c r="Q443" s="129" t="str">
        <f>INDEX(Directory[],MATCH(tbl_deal[[#This Row],[Index]],Directory[Index],0),MATCH('DEAL DIRECTORY'!Q$5,Directory[#Headers],0))</f>
        <v>3</v>
      </c>
      <c r="R443" s="129" t="str">
        <f>INDEX(Directory[],MATCH(tbl_deal[[#This Row],[Index]],Directory[Index],0),MATCH('DEAL DIRECTORY'!R$5,Directory[#Headers],0))</f>
        <v>3.5%</v>
      </c>
      <c r="S443" s="129" t="str">
        <f>INDEX(Directory[],MATCH(tbl_deal[[#This Row],[Index]],Directory[Index],0),MATCH('DEAL DIRECTORY'!S$5,Directory[#Headers],0))</f>
        <v>--</v>
      </c>
      <c r="T443" s="129" t="str">
        <f>INDEX(Directory[],MATCH(tbl_deal[[#This Row],[Index]],Directory[Index],0),MATCH('DEAL DIRECTORY'!T$5,Directory[#Headers],0))</f>
        <v>n/a</v>
      </c>
      <c r="U443" s="129" t="str">
        <f>INDEX(Directory[],MATCH(tbl_deal[[#This Row],[Index]],Directory[Index],0),MATCH('DEAL DIRECTORY'!U$5,Directory[#Headers],0))</f>
        <v>T+135</v>
      </c>
      <c r="V443" s="131">
        <f>INDEX(Directory[],MATCH(tbl_deal[[#This Row],[Index]],Directory[Index],0),MATCH('DEAL DIRECTORY'!V$5,Directory[#Headers],0))</f>
        <v>0</v>
      </c>
      <c r="W443" s="129" t="str">
        <f>INDEX(Directory[],MATCH(tbl_deal[[#This Row],[Index]],Directory[Index],0),MATCH('DEAL DIRECTORY'!W$5,Directory[#Headers],0))</f>
        <v>维好+担保</v>
      </c>
      <c r="X443" s="129" t="str">
        <f>INDEX(Directory[],MATCH(tbl_deal[[#This Row],[Index]],Directory[Index],0),MATCH('DEAL DIRECTORY'!X$5,Directory[#Headers],0))</f>
        <v>--</v>
      </c>
      <c r="Y443" s="129" t="str">
        <f>INDEX(Directory[],MATCH(tbl_deal[[#This Row],[Index]],Directory[Index],0),MATCH('DEAL DIRECTORY'!Y$5,Directory[#Headers],0))</f>
        <v>港交所</v>
      </c>
      <c r="Z443" s="129" t="str">
        <f>INDEX(Directory[],MATCH(tbl_deal[[#This Row],[Index]],Directory[Index],0),MATCH('DEAL DIRECTORY'!Z$5,Directory[#Headers],0))</f>
        <v/>
      </c>
      <c r="AA443" s="129" t="str">
        <f>INDEX(Directory[],MATCH(tbl_deal[[#This Row],[Index]],Directory[Index],0),MATCH('DEAL DIRECTORY'!AA$5,Directory[#Headers],0))</f>
        <v/>
      </c>
      <c r="AB443" s="129" t="str">
        <f>INDEX(Directory[],MATCH(tbl_deal[[#This Row],[Index]],Directory[Index],0),MATCH('DEAL DIRECTORY'!AB$5,Directory[#Headers],0))</f>
        <v>BISL,港分</v>
      </c>
      <c r="AC443" s="129" t="str">
        <f>INDEX(Directory[],MATCH(tbl_deal[[#This Row],[Index]],Directory[Index],0),MATCH('DEAL DIRECTORY'!AC$5,Directory[#Headers],0))</f>
        <v>--</v>
      </c>
      <c r="AD443" s="129" t="str">
        <f>INDEX(Directory[],MATCH(tbl_deal[[#This Row],[Index]],Directory[Index],0),MATCH('DEAL DIRECTORY'!AD$5,Directory[#Headers],0))</f>
        <v>--</v>
      </c>
      <c r="AE443" s="129" t="str">
        <f>INDEX(Directory[],MATCH(tbl_deal[[#This Row],[Index]],Directory[Index],0),MATCH('DEAL DIRECTORY'!AE$5,Directory[#Headers],0))</f>
        <v>角色不分层</v>
      </c>
      <c r="AF443" s="129" t="str">
        <f>INDEX(Directory[],MATCH(tbl_deal[[#This Row],[Index]],Directory[Index],0),MATCH('DEAL DIRECTORY'!AF$5,Directory[#Headers],0))</f>
        <v>N</v>
      </c>
      <c r="AG443" s="129" t="str">
        <f>INDEX(Directory[],MATCH(tbl_deal[[#This Row],[Index]],Directory[Index],0),MATCH('DEAL DIRECTORY'!AG$5,Directory[#Headers],0))</f>
        <v>交银金融租赁有限责任公司</v>
      </c>
      <c r="AH443" s="129" t="str">
        <f>INDEX(Directory[],MATCH(tbl_deal[[#This Row],[Index]],Directory[Index],0),MATCH('DEAL DIRECTORY'!AH$5,Directory[#Headers],0))</f>
        <v>n/a</v>
      </c>
      <c r="AI443" s="129" t="str">
        <f>INDEX(Directory[],MATCH(tbl_deal[[#This Row],[Index]],Directory[Index],0),MATCH('DEAL DIRECTORY'!AI$5,Directory[#Headers],0))</f>
        <v>n/a</v>
      </c>
      <c r="AJ443" s="129" t="str">
        <f>INDEX(Directory[],MATCH(tbl_deal[[#This Row],[Index]],Directory[Index],0),MATCH('DEAL DIRECTORY'!AJ$5,Directory[#Headers],0))</f>
        <v>上海</v>
      </c>
      <c r="AK443" s="129" t="str">
        <f>INDEX(Directory[],MATCH(tbl_deal[[#This Row],[Index]],Directory[Index],0),MATCH('DEAL DIRECTORY'!AK$5,Directory[#Headers],0))</f>
        <v>浦东新区</v>
      </c>
      <c r="AL443" s="129" t="str">
        <f>INDEX(Directory[],MATCH(tbl_deal[[#This Row],[Index]],Directory[Index],0),MATCH('DEAL DIRECTORY'!AL$5,Directory[#Headers],0))</f>
        <v>--</v>
      </c>
      <c r="AM443" s="129" t="str">
        <f>INDEX(Directory[],MATCH(tbl_deal[[#This Row],[Index]],Directory[Index],0),MATCH('DEAL DIRECTORY'!AM$5,Directory[#Headers],0))</f>
        <v>--</v>
      </c>
      <c r="AN443" s="129" t="str">
        <f>INDEX(Directory[],MATCH(tbl_deal[[#This Row],[Index]],Directory[Index],0),MATCH('DEAL DIRECTORY'!AN$5,Directory[#Headers],0))</f>
        <v>--</v>
      </c>
      <c r="AO443" s="132" t="str">
        <f>IF(ISBLANK(INDEX(Directory[],MATCH(tbl_deal[[#This Row],[Index]],Directory[Index],0),MATCH('DEAL DIRECTORY'!AO$5,Directory[#Headers],0))),"--",INDEX(Directory[],MATCH(tbl_deal[[#This Row],[Index]],Directory[Index],0),MATCH('DEAL DIRECTORY'!AO$5,Directory[#Headers],0)))</f>
        <v>--</v>
      </c>
      <c r="AP443" s="129">
        <f>INDEX(Directory[],MATCH(tbl_deal[[#This Row],[Index]],Directory[Index],0),MATCH('DEAL DIRECTORY'!AP$5,Directory[#Headers],0))</f>
        <v>3</v>
      </c>
      <c r="AQ443" s="129">
        <f>INDEX(Directory[],MATCH(tbl_deal[[#This Row],[Index]],Directory[Index],0),MATCH('DEAL DIRECTORY'!AQ$5,Directory[#Headers],0))</f>
        <v>19.260000000000002</v>
      </c>
      <c r="AR443" s="129">
        <f>INDEX(Directory[],MATCH(tbl_deal[[#This Row],[Index]],Directory[Index],0),MATCH('DEAL DIRECTORY'!AR$5,Directory[#Headers],0))</f>
        <v>23.437999999999999</v>
      </c>
      <c r="AS443" s="129" t="str">
        <f>INDEX(Directory[],MATCH(tbl_deal[[#This Row],[Index]],Directory[Index],0),MATCH('DEAL DIRECTORY'!AS$5,Directory[#Headers],0))</f>
        <v>央企(子)</v>
      </c>
      <c r="AT443" s="129" t="str">
        <f>INDEX(Directory[],MATCH(tbl_deal[[#This Row],[Index]],Directory[Index],0),MATCH('DEAL DIRECTORY'!AT$5,Directory[#Headers],0))</f>
        <v>金融机构</v>
      </c>
      <c r="AU443" s="129" t="str">
        <f>INDEX(Directory[],MATCH(tbl_deal[[#This Row],[Index]],Directory[Index],0),MATCH('DEAL DIRECTORY'!AU$5,Directory[#Headers],0))</f>
        <v>非银</v>
      </c>
      <c r="AV443" s="129" t="str">
        <f>INDEX(Directory[],MATCH(tbl_deal[[#This Row],[Index]],Directory[Index],0),MATCH('DEAL DIRECTORY'!AV$5,Directory[#Headers],0))</f>
        <v>维好</v>
      </c>
      <c r="AW443" s="129" t="str">
        <f>INDEX(Directory[],MATCH(tbl_deal[[#This Row],[Index]],Directory[Index],0),MATCH('DEAL DIRECTORY'!AW$5,Directory[#Headers],0))</f>
        <v>投资级</v>
      </c>
      <c r="AX443" s="129" t="str">
        <f>INDEX(Directory[],MATCH(tbl_deal[[#This Row],[Index]],Directory[Index],0),MATCH('DEAL DIRECTORY'!AX$5,Directory[#Headers],0))</f>
        <v>2-3亿</v>
      </c>
      <c r="AY443" s="133" t="str">
        <f>INDEX(Directory[],MATCH(tbl_deal[[#This Row],[Index]],Directory[Index],0),MATCH('DEAL DIRECTORY'!AY$5,Directory[#Headers],0))</f>
        <v>18年</v>
      </c>
      <c r="AZ443" s="129" t="str">
        <f>INDEX(Directory[],MATCH(tbl_deal[[#This Row],[Index]],Directory[Index],0),MATCH('DEAL DIRECTORY'!AZ$5,Directory[#Headers],0))</f>
        <v>Q1</v>
      </c>
      <c r="BA443" s="129" t="str">
        <f>INDEX(Directory[],MATCH(tbl_deal[[#This Row],[Index]],Directory[Index],0),MATCH('DEAL DIRECTORY'!BA$5,Directory[#Headers],0))</f>
        <v>01月</v>
      </c>
      <c r="BB443" s="129" t="str">
        <f>INDEX(Directory[],MATCH(tbl_deal[[#This Row],[Index]],Directory[Index],0),MATCH('DEAL DIRECTORY'!BB$5,Directory[#Headers],0))</f>
        <v>--</v>
      </c>
      <c r="BC443" s="129" t="str">
        <f>INDEX(Directory[],MATCH(tbl_deal[[#This Row],[Index]],Directory[Index],0),MATCH('DEAL DIRECTORY'!BC$5,Directory[#Headers],0))</f>
        <v>AZURE ORBIT IV INTERNATIONAL FINANCE LTD</v>
      </c>
      <c r="BD443" s="129" t="str">
        <f>INDEX(Directory[],MATCH(tbl_deal[[#This Row],[Index]],Directory[Index],0),MATCH('DEAL DIRECTORY'!BD$5,Directory[#Headers],0))</f>
        <v>XS1748890156</v>
      </c>
      <c r="BE443" s="137" t="str">
        <f>INDEX(Directory[],MATCH(tbl_deal[[#This Row],[Index]],Directory[Index],0),MATCH('DEAL DIRECTORY'!BE$5,Directory[#Headers],0))</f>
        <v>18年01月</v>
      </c>
      <c r="BF443" s="137" t="str">
        <f>INDEX(Directory[],MATCH(tbl_deal[[#This Row],[Index]],Directory[Index],0),MATCH('DEAL DIRECTORY'!BF$5,Directory[#Headers],0))</f>
        <v>交银金租</v>
      </c>
      <c r="BG443" s="137" t="str">
        <f>INDEX(Directory[],MATCH(tbl_deal[[#This Row],[Index]],Directory[Index],0),MATCH('DEAL DIRECTORY'!BG$5,Directory[#Headers],0))</f>
        <v>--/A-/A</v>
      </c>
      <c r="BH443" s="137" t="str">
        <f>INDEX(Directory[],MATCH(tbl_deal[[#This Row],[Index]],Directory[Index],0),MATCH('DEAL DIRECTORY'!BH$5,Directory[#Headers],0))</f>
        <v>高级债</v>
      </c>
      <c r="BI443" s="137" t="str">
        <f>INDEX(Directory[],MATCH(tbl_deal[[#This Row],[Index]],Directory[Index],0),MATCH('DEAL DIRECTORY'!BI$5,Directory[#Headers],0))</f>
        <v>3亿美元</v>
      </c>
      <c r="BJ443" s="137" t="str">
        <f>INDEX(Directory[],MATCH(tbl_deal[[#This Row],[Index]],Directory[Index],0),MATCH('DEAL DIRECTORY'!BJ$5,Directory[#Headers],0))</f>
        <v>3年</v>
      </c>
      <c r="BK443" s="137" t="str">
        <f>INDEX(Directory[],MATCH(tbl_deal[[#This Row],[Index]],Directory[Index],0),MATCH('DEAL DIRECTORY'!BK$5,Directory[#Headers],0))</f>
        <v>3.5%</v>
      </c>
      <c r="BL443" s="137" t="str">
        <f>INDEX(Directory[],MATCH(tbl_deal[[#This Row],[Index]],Directory[Index],0),MATCH('DEAL DIRECTORY'!BL$5,Directory[#Headers],0))</f>
        <v>账簿管理人</v>
      </c>
      <c r="BM443" s="129" t="str">
        <f>INDEX(Directory[],MATCH(tbl_deal[[#This Row],[Index]],Directory[Index],0),MATCH('DEAL DIRECTORY'!BM$5,Directory[#Headers],0))</f>
        <v/>
      </c>
      <c r="BN443" s="4"/>
      <c r="BO443" s="4"/>
      <c r="BP443" s="4"/>
    </row>
    <row r="444" spans="3:70" ht="20.25" customHeight="1" x14ac:dyDescent="0.25">
      <c r="C444" s="129">
        <f>Directory[[#This Row],[Index]]</f>
        <v>27</v>
      </c>
      <c r="D444" s="130">
        <f>INDEX(Directory[],MATCH(tbl_deal[[#This Row],[Index]],Directory[Index],0),MATCH('DEAL DIRECTORY'!D$5,Directory[#Headers],0))</f>
        <v>43118</v>
      </c>
      <c r="E444" s="129" t="str">
        <f>INDEX(Directory[],MATCH(tbl_deal[[#This Row],[Index]],Directory[Index],0),MATCH('DEAL DIRECTORY'!E$5,Directory[#Headers],0))</f>
        <v/>
      </c>
      <c r="F444" s="129" t="str">
        <f>INDEX(Directory[],MATCH(tbl_deal[[#This Row],[Index]],Directory[Index],0),MATCH('DEAL DIRECTORY'!F$5,Directory[#Headers],0))</f>
        <v/>
      </c>
      <c r="G444" s="129" t="str">
        <f>INDEX(Directory[],MATCH(tbl_deal[[#This Row],[Index]],Directory[Index],0),MATCH('DEAL DIRECTORY'!G$5,Directory[#Headers],0))</f>
        <v>Azure Orbit IV</v>
      </c>
      <c r="H444" s="135" t="str">
        <f>IF(tbl_deal[[#This Row],[FolderPath]]="","",HYPERLINK(tbl_deal[[#This Row],[FolderPath]],"📂"))</f>
        <v/>
      </c>
      <c r="I444" s="129" t="str">
        <f>INDEX(Directory[],MATCH(tbl_deal[[#This Row],[Index]],Directory[Index],0),MATCH('DEAL DIRECTORY'!I$5,Directory[#Headers],0))</f>
        <v>JBR</v>
      </c>
      <c r="J444" s="129" t="str">
        <f>INDEX(Directory[],MATCH(tbl_deal[[#This Row],[Index]],Directory[Index],0),MATCH('DEAL DIRECTORY'!J$5,Directory[#Headers],0))</f>
        <v>n/a</v>
      </c>
      <c r="K444" s="129" t="str">
        <f>INDEX(Directory[],MATCH(tbl_deal[[#This Row],[Index]],Directory[Index],0),MATCH('DEAL DIRECTORY'!K$5,Directory[#Headers],0))</f>
        <v>n/a</v>
      </c>
      <c r="L444" s="129">
        <f>INDEX(Directory[],MATCH(tbl_deal[[#This Row],[Index]],Directory[Index],0),MATCH('DEAL DIRECTORY'!L$5,Directory[#Headers],0))</f>
        <v>2</v>
      </c>
      <c r="M444" s="129" t="str">
        <f>INDEX(Directory[],MATCH(tbl_deal[[#This Row],[Index]],Directory[Index],0),MATCH('DEAL DIRECTORY'!M$5,Directory[#Headers],0))</f>
        <v>交银金租</v>
      </c>
      <c r="N444" s="129" t="str">
        <f>INDEX(Directory[],MATCH(tbl_deal[[#This Row],[Index]],Directory[Index],0),MATCH('DEAL DIRECTORY'!N$5,Directory[#Headers],0))</f>
        <v>--/A-/A</v>
      </c>
      <c r="O444" s="129" t="str">
        <f>INDEX(Directory[],MATCH(tbl_deal[[#This Row],[Index]],Directory[Index],0),MATCH('DEAL DIRECTORY'!O$5,Directory[#Headers],0))</f>
        <v>USD</v>
      </c>
      <c r="P444" s="129">
        <f>INDEX(Directory[],MATCH(tbl_deal[[#This Row],[Index]],Directory[Index],0),MATCH('DEAL DIRECTORY'!P$5,Directory[#Headers],0))</f>
        <v>2.5</v>
      </c>
      <c r="Q444" s="129" t="str">
        <f>INDEX(Directory[],MATCH(tbl_deal[[#This Row],[Index]],Directory[Index],0),MATCH('DEAL DIRECTORY'!Q$5,Directory[#Headers],0))</f>
        <v>10</v>
      </c>
      <c r="R444" s="129" t="str">
        <f>INDEX(Directory[],MATCH(tbl_deal[[#This Row],[Index]],Directory[Index],0),MATCH('DEAL DIRECTORY'!R$5,Directory[#Headers],0))</f>
        <v>4%</v>
      </c>
      <c r="S444" s="129" t="str">
        <f>INDEX(Directory[],MATCH(tbl_deal[[#This Row],[Index]],Directory[Index],0),MATCH('DEAL DIRECTORY'!S$5,Directory[#Headers],0))</f>
        <v>--</v>
      </c>
      <c r="T444" s="129" t="str">
        <f>INDEX(Directory[],MATCH(tbl_deal[[#This Row],[Index]],Directory[Index],0),MATCH('DEAL DIRECTORY'!T$5,Directory[#Headers],0))</f>
        <v>n/a</v>
      </c>
      <c r="U444" s="129" t="str">
        <f>INDEX(Directory[],MATCH(tbl_deal[[#This Row],[Index]],Directory[Index],0),MATCH('DEAL DIRECTORY'!U$5,Directory[#Headers],0))</f>
        <v>T+150</v>
      </c>
      <c r="V444" s="131">
        <f>INDEX(Directory[],MATCH(tbl_deal[[#This Row],[Index]],Directory[Index],0),MATCH('DEAL DIRECTORY'!V$5,Directory[#Headers],0))</f>
        <v>0</v>
      </c>
      <c r="W444" s="129" t="str">
        <f>INDEX(Directory[],MATCH(tbl_deal[[#This Row],[Index]],Directory[Index],0),MATCH('DEAL DIRECTORY'!W$5,Directory[#Headers],0))</f>
        <v>维好+担保</v>
      </c>
      <c r="X444" s="129" t="str">
        <f>INDEX(Directory[],MATCH(tbl_deal[[#This Row],[Index]],Directory[Index],0),MATCH('DEAL DIRECTORY'!X$5,Directory[#Headers],0))</f>
        <v>--</v>
      </c>
      <c r="Y444" s="129" t="str">
        <f>INDEX(Directory[],MATCH(tbl_deal[[#This Row],[Index]],Directory[Index],0),MATCH('DEAL DIRECTORY'!Y$5,Directory[#Headers],0))</f>
        <v>港交所</v>
      </c>
      <c r="Z444" s="129" t="str">
        <f>INDEX(Directory[],MATCH(tbl_deal[[#This Row],[Index]],Directory[Index],0),MATCH('DEAL DIRECTORY'!Z$5,Directory[#Headers],0))</f>
        <v/>
      </c>
      <c r="AA444" s="129" t="str">
        <f>INDEX(Directory[],MATCH(tbl_deal[[#This Row],[Index]],Directory[Index],0),MATCH('DEAL DIRECTORY'!AA$5,Directory[#Headers],0))</f>
        <v/>
      </c>
      <c r="AB444" s="129" t="str">
        <f>INDEX(Directory[],MATCH(tbl_deal[[#This Row],[Index]],Directory[Index],0),MATCH('DEAL DIRECTORY'!AB$5,Directory[#Headers],0))</f>
        <v>BISL,港分</v>
      </c>
      <c r="AC444" s="129" t="str">
        <f>INDEX(Directory[],MATCH(tbl_deal[[#This Row],[Index]],Directory[Index],0),MATCH('DEAL DIRECTORY'!AC$5,Directory[#Headers],0))</f>
        <v>--</v>
      </c>
      <c r="AD444" s="129" t="str">
        <f>INDEX(Directory[],MATCH(tbl_deal[[#This Row],[Index]],Directory[Index],0),MATCH('DEAL DIRECTORY'!AD$5,Directory[#Headers],0))</f>
        <v>--</v>
      </c>
      <c r="AE444" s="129" t="str">
        <f>INDEX(Directory[],MATCH(tbl_deal[[#This Row],[Index]],Directory[Index],0),MATCH('DEAL DIRECTORY'!AE$5,Directory[#Headers],0))</f>
        <v>角色不分层</v>
      </c>
      <c r="AF444" s="129" t="str">
        <f>INDEX(Directory[],MATCH(tbl_deal[[#This Row],[Index]],Directory[Index],0),MATCH('DEAL DIRECTORY'!AF$5,Directory[#Headers],0))</f>
        <v>N</v>
      </c>
      <c r="AG444" s="129" t="str">
        <f>INDEX(Directory[],MATCH(tbl_deal[[#This Row],[Index]],Directory[Index],0),MATCH('DEAL DIRECTORY'!AG$5,Directory[#Headers],0))</f>
        <v>交银金融租赁有限责任公司</v>
      </c>
      <c r="AH444" s="129" t="str">
        <f>INDEX(Directory[],MATCH(tbl_deal[[#This Row],[Index]],Directory[Index],0),MATCH('DEAL DIRECTORY'!AH$5,Directory[#Headers],0))</f>
        <v>n/a</v>
      </c>
      <c r="AI444" s="129" t="str">
        <f>INDEX(Directory[],MATCH(tbl_deal[[#This Row],[Index]],Directory[Index],0),MATCH('DEAL DIRECTORY'!AI$5,Directory[#Headers],0))</f>
        <v>n/a</v>
      </c>
      <c r="AJ444" s="129" t="str">
        <f>INDEX(Directory[],MATCH(tbl_deal[[#This Row],[Index]],Directory[Index],0),MATCH('DEAL DIRECTORY'!AJ$5,Directory[#Headers],0))</f>
        <v>上海</v>
      </c>
      <c r="AK444" s="129" t="str">
        <f>INDEX(Directory[],MATCH(tbl_deal[[#This Row],[Index]],Directory[Index],0),MATCH('DEAL DIRECTORY'!AK$5,Directory[#Headers],0))</f>
        <v>浦东新区</v>
      </c>
      <c r="AL444" s="129" t="str">
        <f>INDEX(Directory[],MATCH(tbl_deal[[#This Row],[Index]],Directory[Index],0),MATCH('DEAL DIRECTORY'!AL$5,Directory[#Headers],0))</f>
        <v>--</v>
      </c>
      <c r="AM444" s="129" t="str">
        <f>INDEX(Directory[],MATCH(tbl_deal[[#This Row],[Index]],Directory[Index],0),MATCH('DEAL DIRECTORY'!AM$5,Directory[#Headers],0))</f>
        <v>--</v>
      </c>
      <c r="AN444" s="129" t="str">
        <f>INDEX(Directory[],MATCH(tbl_deal[[#This Row],[Index]],Directory[Index],0),MATCH('DEAL DIRECTORY'!AN$5,Directory[#Headers],0))</f>
        <v>--</v>
      </c>
      <c r="AO444" s="132" t="str">
        <f>IF(ISBLANK(INDEX(Directory[],MATCH(tbl_deal[[#This Row],[Index]],Directory[Index],0),MATCH('DEAL DIRECTORY'!AO$5,Directory[#Headers],0))),"--",INDEX(Directory[],MATCH(tbl_deal[[#This Row],[Index]],Directory[Index],0),MATCH('DEAL DIRECTORY'!AO$5,Directory[#Headers],0)))</f>
        <v>--</v>
      </c>
      <c r="AP444" s="129">
        <f>INDEX(Directory[],MATCH(tbl_deal[[#This Row],[Index]],Directory[Index],0),MATCH('DEAL DIRECTORY'!AP$5,Directory[#Headers],0))</f>
        <v>2.5</v>
      </c>
      <c r="AQ444" s="129">
        <f>INDEX(Directory[],MATCH(tbl_deal[[#This Row],[Index]],Directory[Index],0),MATCH('DEAL DIRECTORY'!AQ$5,Directory[#Headers],0))</f>
        <v>16.05</v>
      </c>
      <c r="AR444" s="129">
        <f>INDEX(Directory[],MATCH(tbl_deal[[#This Row],[Index]],Directory[Index],0),MATCH('DEAL DIRECTORY'!AR$5,Directory[#Headers],0))</f>
        <v>19.530999999999999</v>
      </c>
      <c r="AS444" s="129" t="str">
        <f>INDEX(Directory[],MATCH(tbl_deal[[#This Row],[Index]],Directory[Index],0),MATCH('DEAL DIRECTORY'!AS$5,Directory[#Headers],0))</f>
        <v>央企(子)</v>
      </c>
      <c r="AT444" s="129" t="str">
        <f>INDEX(Directory[],MATCH(tbl_deal[[#This Row],[Index]],Directory[Index],0),MATCH('DEAL DIRECTORY'!AT$5,Directory[#Headers],0))</f>
        <v>金融机构</v>
      </c>
      <c r="AU444" s="129" t="str">
        <f>INDEX(Directory[],MATCH(tbl_deal[[#This Row],[Index]],Directory[Index],0),MATCH('DEAL DIRECTORY'!AU$5,Directory[#Headers],0))</f>
        <v>非银</v>
      </c>
      <c r="AV444" s="129" t="str">
        <f>INDEX(Directory[],MATCH(tbl_deal[[#This Row],[Index]],Directory[Index],0),MATCH('DEAL DIRECTORY'!AV$5,Directory[#Headers],0))</f>
        <v>维好</v>
      </c>
      <c r="AW444" s="129" t="str">
        <f>INDEX(Directory[],MATCH(tbl_deal[[#This Row],[Index]],Directory[Index],0),MATCH('DEAL DIRECTORY'!AW$5,Directory[#Headers],0))</f>
        <v>投资级</v>
      </c>
      <c r="AX444" s="129" t="str">
        <f>INDEX(Directory[],MATCH(tbl_deal[[#This Row],[Index]],Directory[Index],0),MATCH('DEAL DIRECTORY'!AX$5,Directory[#Headers],0))</f>
        <v>2-3亿</v>
      </c>
      <c r="AY444" s="133" t="str">
        <f>INDEX(Directory[],MATCH(tbl_deal[[#This Row],[Index]],Directory[Index],0),MATCH('DEAL DIRECTORY'!AY$5,Directory[#Headers],0))</f>
        <v>18年</v>
      </c>
      <c r="AZ444" s="129" t="str">
        <f>INDEX(Directory[],MATCH(tbl_deal[[#This Row],[Index]],Directory[Index],0),MATCH('DEAL DIRECTORY'!AZ$5,Directory[#Headers],0))</f>
        <v>Q1</v>
      </c>
      <c r="BA444" s="129" t="str">
        <f>INDEX(Directory[],MATCH(tbl_deal[[#This Row],[Index]],Directory[Index],0),MATCH('DEAL DIRECTORY'!BA$5,Directory[#Headers],0))</f>
        <v>01月</v>
      </c>
      <c r="BB444" s="129" t="str">
        <f>INDEX(Directory[],MATCH(tbl_deal[[#This Row],[Index]],Directory[Index],0),MATCH('DEAL DIRECTORY'!BB$5,Directory[#Headers],0))</f>
        <v>--</v>
      </c>
      <c r="BC444" s="129" t="str">
        <f>INDEX(Directory[],MATCH(tbl_deal[[#This Row],[Index]],Directory[Index],0),MATCH('DEAL DIRECTORY'!BC$5,Directory[#Headers],0))</f>
        <v>AZURE ORBIT IV INTERNATIONAL FINANCE LTD</v>
      </c>
      <c r="BD444" s="129" t="str">
        <f>INDEX(Directory[],MATCH(tbl_deal[[#This Row],[Index]],Directory[Index],0),MATCH('DEAL DIRECTORY'!BD$5,Directory[#Headers],0))</f>
        <v>XS1748890313</v>
      </c>
      <c r="BE444" s="137" t="str">
        <f>INDEX(Directory[],MATCH(tbl_deal[[#This Row],[Index]],Directory[Index],0),MATCH('DEAL DIRECTORY'!BE$5,Directory[#Headers],0))</f>
        <v>18年01月</v>
      </c>
      <c r="BF444" s="137" t="str">
        <f>INDEX(Directory[],MATCH(tbl_deal[[#This Row],[Index]],Directory[Index],0),MATCH('DEAL DIRECTORY'!BF$5,Directory[#Headers],0))</f>
        <v>交银金租</v>
      </c>
      <c r="BG444" s="137" t="str">
        <f>INDEX(Directory[],MATCH(tbl_deal[[#This Row],[Index]],Directory[Index],0),MATCH('DEAL DIRECTORY'!BG$5,Directory[#Headers],0))</f>
        <v>--/A-/A</v>
      </c>
      <c r="BH444" s="137" t="str">
        <f>INDEX(Directory[],MATCH(tbl_deal[[#This Row],[Index]],Directory[Index],0),MATCH('DEAL DIRECTORY'!BH$5,Directory[#Headers],0))</f>
        <v>高级债</v>
      </c>
      <c r="BI444" s="137" t="str">
        <f>INDEX(Directory[],MATCH(tbl_deal[[#This Row],[Index]],Directory[Index],0),MATCH('DEAL DIRECTORY'!BI$5,Directory[#Headers],0))</f>
        <v>2.5亿美元</v>
      </c>
      <c r="BJ444" s="137" t="str">
        <f>INDEX(Directory[],MATCH(tbl_deal[[#This Row],[Index]],Directory[Index],0),MATCH('DEAL DIRECTORY'!BJ$5,Directory[#Headers],0))</f>
        <v>10年</v>
      </c>
      <c r="BK444" s="137" t="str">
        <f>INDEX(Directory[],MATCH(tbl_deal[[#This Row],[Index]],Directory[Index],0),MATCH('DEAL DIRECTORY'!BK$5,Directory[#Headers],0))</f>
        <v>4%</v>
      </c>
      <c r="BL444" s="137" t="str">
        <f>INDEX(Directory[],MATCH(tbl_deal[[#This Row],[Index]],Directory[Index],0),MATCH('DEAL DIRECTORY'!BL$5,Directory[#Headers],0))</f>
        <v>账簿管理人</v>
      </c>
      <c r="BM444" s="129" t="str">
        <f>INDEX(Directory[],MATCH(tbl_deal[[#This Row],[Index]],Directory[Index],0),MATCH('DEAL DIRECTORY'!BM$5,Directory[#Headers],0))</f>
        <v/>
      </c>
      <c r="BN444" s="4"/>
      <c r="BO444" s="4"/>
      <c r="BP444" s="4"/>
    </row>
    <row r="445" spans="3:70" ht="20.25" customHeight="1" x14ac:dyDescent="0.25">
      <c r="C445" s="129">
        <f>Directory[[#This Row],[Index]]</f>
        <v>26</v>
      </c>
      <c r="D445" s="130">
        <f>INDEX(Directory[],MATCH(tbl_deal[[#This Row],[Index]],Directory[Index],0),MATCH('DEAL DIRECTORY'!D$5,Directory[#Headers],0))</f>
        <v>43116</v>
      </c>
      <c r="E445" s="129" t="str">
        <f>INDEX(Directory[],MATCH(tbl_deal[[#This Row],[Index]],Directory[Index],0),MATCH('DEAL DIRECTORY'!E$5,Directory[#Headers],0))</f>
        <v/>
      </c>
      <c r="F445" s="129" t="str">
        <f>INDEX(Directory[],MATCH(tbl_deal[[#This Row],[Index]],Directory[Index],0),MATCH('DEAL DIRECTORY'!F$5,Directory[#Headers],0))</f>
        <v/>
      </c>
      <c r="G445" s="129" t="str">
        <f>INDEX(Directory[],MATCH(tbl_deal[[#This Row],[Index]],Directory[Index],0),MATCH('DEAL DIRECTORY'!G$5,Directory[#Headers],0))</f>
        <v>Venus</v>
      </c>
      <c r="H445" s="135" t="str">
        <f>IF(tbl_deal[[#This Row],[FolderPath]]="","",HYPERLINK(tbl_deal[[#This Row],[FolderPath]],"📂"))</f>
        <v/>
      </c>
      <c r="I445" s="129" t="str">
        <f>INDEX(Directory[],MATCH(tbl_deal[[#This Row],[Index]],Directory[Index],0),MATCH('DEAL DIRECTORY'!I$5,Directory[#Headers],0))</f>
        <v>JBR</v>
      </c>
      <c r="J445" s="129" t="str">
        <f>INDEX(Directory[],MATCH(tbl_deal[[#This Row],[Index]],Directory[Index],0),MATCH('DEAL DIRECTORY'!J$5,Directory[#Headers],0))</f>
        <v>n/a</v>
      </c>
      <c r="K445" s="129" t="str">
        <f>INDEX(Directory[],MATCH(tbl_deal[[#This Row],[Index]],Directory[Index],0),MATCH('DEAL DIRECTORY'!K$5,Directory[#Headers],0))</f>
        <v>n/a</v>
      </c>
      <c r="L445" s="129">
        <f>INDEX(Directory[],MATCH(tbl_deal[[#This Row],[Index]],Directory[Index],0),MATCH('DEAL DIRECTORY'!L$5,Directory[#Headers],0))</f>
        <v>1</v>
      </c>
      <c r="M445" s="129" t="str">
        <f>INDEX(Directory[],MATCH(tbl_deal[[#This Row],[Index]],Directory[Index],0),MATCH('DEAL DIRECTORY'!M$5,Directory[#Headers],0))</f>
        <v>山东三星</v>
      </c>
      <c r="N445" s="129" t="str">
        <f>INDEX(Directory[],MATCH(tbl_deal[[#This Row],[Index]],Directory[Index],0),MATCH('DEAL DIRECTORY'!N$5,Directory[#Headers],0))</f>
        <v>--/BB-/--</v>
      </c>
      <c r="O445" s="129" t="str">
        <f>INDEX(Directory[],MATCH(tbl_deal[[#This Row],[Index]],Directory[Index],0),MATCH('DEAL DIRECTORY'!O$5,Directory[#Headers],0))</f>
        <v>USD</v>
      </c>
      <c r="P445" s="129">
        <f>INDEX(Directory[],MATCH(tbl_deal[[#This Row],[Index]],Directory[Index],0),MATCH('DEAL DIRECTORY'!P$5,Directory[#Headers],0))</f>
        <v>2</v>
      </c>
      <c r="Q445" s="129" t="str">
        <f>INDEX(Directory[],MATCH(tbl_deal[[#This Row],[Index]],Directory[Index],0),MATCH('DEAL DIRECTORY'!Q$5,Directory[#Headers],0))</f>
        <v>3</v>
      </c>
      <c r="R445" s="129" t="str">
        <f>INDEX(Directory[],MATCH(tbl_deal[[#This Row],[Index]],Directory[Index],0),MATCH('DEAL DIRECTORY'!R$5,Directory[#Headers],0))</f>
        <v>7.99%</v>
      </c>
      <c r="S445" s="129" t="str">
        <f>INDEX(Directory[],MATCH(tbl_deal[[#This Row],[Index]],Directory[Index],0),MATCH('DEAL DIRECTORY'!S$5,Directory[#Headers],0))</f>
        <v>--</v>
      </c>
      <c r="T445" s="129" t="str">
        <f>INDEX(Directory[],MATCH(tbl_deal[[#This Row],[Index]],Directory[Index],0),MATCH('DEAL DIRECTORY'!T$5,Directory[#Headers],0))</f>
        <v>n/a</v>
      </c>
      <c r="U445" s="129" t="str">
        <f>INDEX(Directory[],MATCH(tbl_deal[[#This Row],[Index]],Directory[Index],0),MATCH('DEAL DIRECTORY'!U$5,Directory[#Headers],0))</f>
        <v>--</v>
      </c>
      <c r="V445" s="131">
        <f>INDEX(Directory[],MATCH(tbl_deal[[#This Row],[Index]],Directory[Index],0),MATCH('DEAL DIRECTORY'!V$5,Directory[#Headers],0))</f>
        <v>0</v>
      </c>
      <c r="W445" s="129" t="str">
        <f>INDEX(Directory[],MATCH(tbl_deal[[#This Row],[Index]],Directory[Index],0),MATCH('DEAL DIRECTORY'!W$5,Directory[#Headers],0))</f>
        <v>担保</v>
      </c>
      <c r="X445" s="129" t="str">
        <f>INDEX(Directory[],MATCH(tbl_deal[[#This Row],[Index]],Directory[Index],0),MATCH('DEAL DIRECTORY'!X$5,Directory[#Headers],0))</f>
        <v>--</v>
      </c>
      <c r="Y445" s="129" t="str">
        <f>INDEX(Directory[],MATCH(tbl_deal[[#This Row],[Index]],Directory[Index],0),MATCH('DEAL DIRECTORY'!Y$5,Directory[#Headers],0))</f>
        <v>新交所</v>
      </c>
      <c r="Z445" s="129" t="str">
        <f>INDEX(Directory[],MATCH(tbl_deal[[#This Row],[Index]],Directory[Index],0),MATCH('DEAL DIRECTORY'!Z$5,Directory[#Headers],0))</f>
        <v/>
      </c>
      <c r="AA445" s="129" t="str">
        <f>INDEX(Directory[],MATCH(tbl_deal[[#This Row],[Index]],Directory[Index],0),MATCH('DEAL DIRECTORY'!AA$5,Directory[#Headers],0))</f>
        <v/>
      </c>
      <c r="AB445" s="129" t="str">
        <f>INDEX(Directory[],MATCH(tbl_deal[[#This Row],[Index]],Directory[Index],0),MATCH('DEAL DIRECTORY'!AB$5,Directory[#Headers],0))</f>
        <v>BISL,港分</v>
      </c>
      <c r="AC445" s="129" t="str">
        <f>INDEX(Directory[],MATCH(tbl_deal[[#This Row],[Index]],Directory[Index],0),MATCH('DEAL DIRECTORY'!AC$5,Directory[#Headers],0))</f>
        <v>--</v>
      </c>
      <c r="AD445" s="129" t="str">
        <f>INDEX(Directory[],MATCH(tbl_deal[[#This Row],[Index]],Directory[Index],0),MATCH('DEAL DIRECTORY'!AD$5,Directory[#Headers],0))</f>
        <v>--</v>
      </c>
      <c r="AE445" s="129" t="str">
        <f>INDEX(Directory[],MATCH(tbl_deal[[#This Row],[Index]],Directory[Index],0),MATCH('DEAL DIRECTORY'!AE$5,Directory[#Headers],0))</f>
        <v>--</v>
      </c>
      <c r="AF445" s="129" t="str">
        <f>INDEX(Directory[],MATCH(tbl_deal[[#This Row],[Index]],Directory[Index],0),MATCH('DEAL DIRECTORY'!AF$5,Directory[#Headers],0))</f>
        <v>Y</v>
      </c>
      <c r="AG445" s="129" t="str">
        <f>INDEX(Directory[],MATCH(tbl_deal[[#This Row],[Index]],Directory[Index],0),MATCH('DEAL DIRECTORY'!AG$5,Directory[#Headers],0))</f>
        <v>山东三星集团有限公司</v>
      </c>
      <c r="AH445" s="129" t="str">
        <f>INDEX(Directory[],MATCH(tbl_deal[[#This Row],[Index]],Directory[Index],0),MATCH('DEAL DIRECTORY'!AH$5,Directory[#Headers],0))</f>
        <v>n/a</v>
      </c>
      <c r="AI445" s="129" t="str">
        <f>INDEX(Directory[],MATCH(tbl_deal[[#This Row],[Index]],Directory[Index],0),MATCH('DEAL DIRECTORY'!AI$5,Directory[#Headers],0))</f>
        <v>n/a</v>
      </c>
      <c r="AJ445" s="129" t="str">
        <f>INDEX(Directory[],MATCH(tbl_deal[[#This Row],[Index]],Directory[Index],0),MATCH('DEAL DIRECTORY'!AJ$5,Directory[#Headers],0))</f>
        <v>山东</v>
      </c>
      <c r="AK445" s="129" t="str">
        <f>INDEX(Directory[],MATCH(tbl_deal[[#This Row],[Index]],Directory[Index],0),MATCH('DEAL DIRECTORY'!AK$5,Directory[#Headers],0))</f>
        <v>滨州市</v>
      </c>
      <c r="AL445" s="129" t="str">
        <f>INDEX(Directory[],MATCH(tbl_deal[[#This Row],[Index]],Directory[Index],0),MATCH('DEAL DIRECTORY'!AL$5,Directory[#Headers],0))</f>
        <v>--</v>
      </c>
      <c r="AM445" s="129" t="str">
        <f>INDEX(Directory[],MATCH(tbl_deal[[#This Row],[Index]],Directory[Index],0),MATCH('DEAL DIRECTORY'!AM$5,Directory[#Headers],0))</f>
        <v>--</v>
      </c>
      <c r="AN445" s="129" t="str">
        <f>INDEX(Directory[],MATCH(tbl_deal[[#This Row],[Index]],Directory[Index],0),MATCH('DEAL DIRECTORY'!AN$5,Directory[#Headers],0))</f>
        <v>--</v>
      </c>
      <c r="AO445" s="132" t="str">
        <f>IF(ISBLANK(INDEX(Directory[],MATCH(tbl_deal[[#This Row],[Index]],Directory[Index],0),MATCH('DEAL DIRECTORY'!AO$5,Directory[#Headers],0))),"--",INDEX(Directory[],MATCH(tbl_deal[[#This Row],[Index]],Directory[Index],0),MATCH('DEAL DIRECTORY'!AO$5,Directory[#Headers],0)))</f>
        <v>--</v>
      </c>
      <c r="AP445" s="129">
        <f>INDEX(Directory[],MATCH(tbl_deal[[#This Row],[Index]],Directory[Index],0),MATCH('DEAL DIRECTORY'!AP$5,Directory[#Headers],0))</f>
        <v>2</v>
      </c>
      <c r="AQ445" s="129">
        <f>INDEX(Directory[],MATCH(tbl_deal[[#This Row],[Index]],Directory[Index],0),MATCH('DEAL DIRECTORY'!AQ$5,Directory[#Headers],0))</f>
        <v>12.888</v>
      </c>
      <c r="AR445" s="129">
        <f>INDEX(Directory[],MATCH(tbl_deal[[#This Row],[Index]],Directory[Index],0),MATCH('DEAL DIRECTORY'!AR$5,Directory[#Headers],0))</f>
        <v>15.625</v>
      </c>
      <c r="AS445" s="129" t="str">
        <f>INDEX(Directory[],MATCH(tbl_deal[[#This Row],[Index]],Directory[Index],0),MATCH('DEAL DIRECTORY'!AS$5,Directory[#Headers],0))</f>
        <v>民企</v>
      </c>
      <c r="AT445" s="129" t="str">
        <f>INDEX(Directory[],MATCH(tbl_deal[[#This Row],[Index]],Directory[Index],0),MATCH('DEAL DIRECTORY'!AT$5,Directory[#Headers],0))</f>
        <v>产业</v>
      </c>
      <c r="AU445" s="129" t="str">
        <f>INDEX(Directory[],MATCH(tbl_deal[[#This Row],[Index]],Directory[Index],0),MATCH('DEAL DIRECTORY'!AU$5,Directory[#Headers],0))</f>
        <v>--</v>
      </c>
      <c r="AV445" s="129" t="str">
        <f>INDEX(Directory[],MATCH(tbl_deal[[#This Row],[Index]],Directory[Index],0),MATCH('DEAL DIRECTORY'!AV$5,Directory[#Headers],0))</f>
        <v>担保</v>
      </c>
      <c r="AW445" s="129" t="str">
        <f>INDEX(Directory[],MATCH(tbl_deal[[#This Row],[Index]],Directory[Index],0),MATCH('DEAL DIRECTORY'!AW$5,Directory[#Headers],0))</f>
        <v>高收益</v>
      </c>
      <c r="AX445" s="129" t="str">
        <f>INDEX(Directory[],MATCH(tbl_deal[[#This Row],[Index]],Directory[Index],0),MATCH('DEAL DIRECTORY'!AX$5,Directory[#Headers],0))</f>
        <v>≤2亿</v>
      </c>
      <c r="AY445" s="133" t="str">
        <f>INDEX(Directory[],MATCH(tbl_deal[[#This Row],[Index]],Directory[Index],0),MATCH('DEAL DIRECTORY'!AY$5,Directory[#Headers],0))</f>
        <v>18年</v>
      </c>
      <c r="AZ445" s="129" t="str">
        <f>INDEX(Directory[],MATCH(tbl_deal[[#This Row],[Index]],Directory[Index],0),MATCH('DEAL DIRECTORY'!AZ$5,Directory[#Headers],0))</f>
        <v>Q1</v>
      </c>
      <c r="BA445" s="129" t="str">
        <f>INDEX(Directory[],MATCH(tbl_deal[[#This Row],[Index]],Directory[Index],0),MATCH('DEAL DIRECTORY'!BA$5,Directory[#Headers],0))</f>
        <v>01月</v>
      </c>
      <c r="BB445" s="129" t="str">
        <f>INDEX(Directory[],MATCH(tbl_deal[[#This Row],[Index]],Directory[Index],0),MATCH('DEAL DIRECTORY'!BB$5,Directory[#Headers],0))</f>
        <v>--</v>
      </c>
      <c r="BC445" s="129" t="str">
        <f>INDEX(Directory[],MATCH(tbl_deal[[#This Row],[Index]],Directory[Index],0),MATCH('DEAL DIRECTORY'!BC$5,Directory[#Headers],0))</f>
        <v>KNIGHT CASTLE INVESTMENTS LTD</v>
      </c>
      <c r="BD445" s="129" t="str">
        <f>INDEX(Directory[],MATCH(tbl_deal[[#This Row],[Index]],Directory[Index],0),MATCH('DEAL DIRECTORY'!BD$5,Directory[#Headers],0))</f>
        <v>XS1733826181</v>
      </c>
      <c r="BE445" s="137" t="str">
        <f>INDEX(Directory[],MATCH(tbl_deal[[#This Row],[Index]],Directory[Index],0),MATCH('DEAL DIRECTORY'!BE$5,Directory[#Headers],0))</f>
        <v>18年01月</v>
      </c>
      <c r="BF445" s="137" t="str">
        <f>INDEX(Directory[],MATCH(tbl_deal[[#This Row],[Index]],Directory[Index],0),MATCH('DEAL DIRECTORY'!BF$5,Directory[#Headers],0))</f>
        <v>山东三星</v>
      </c>
      <c r="BG445" s="137" t="str">
        <f>INDEX(Directory[],MATCH(tbl_deal[[#This Row],[Index]],Directory[Index],0),MATCH('DEAL DIRECTORY'!BG$5,Directory[#Headers],0))</f>
        <v>--/BB-/--</v>
      </c>
      <c r="BH445" s="137" t="str">
        <f>INDEX(Directory[],MATCH(tbl_deal[[#This Row],[Index]],Directory[Index],0),MATCH('DEAL DIRECTORY'!BH$5,Directory[#Headers],0))</f>
        <v>高级债</v>
      </c>
      <c r="BI445" s="137" t="str">
        <f>INDEX(Directory[],MATCH(tbl_deal[[#This Row],[Index]],Directory[Index],0),MATCH('DEAL DIRECTORY'!BI$5,Directory[#Headers],0))</f>
        <v>2亿美元</v>
      </c>
      <c r="BJ445" s="137" t="str">
        <f>INDEX(Directory[],MATCH(tbl_deal[[#This Row],[Index]],Directory[Index],0),MATCH('DEAL DIRECTORY'!BJ$5,Directory[#Headers],0))</f>
        <v>3年</v>
      </c>
      <c r="BK445" s="137" t="str">
        <f>INDEX(Directory[],MATCH(tbl_deal[[#This Row],[Index]],Directory[Index],0),MATCH('DEAL DIRECTORY'!BK$5,Directory[#Headers],0))</f>
        <v>7.99%</v>
      </c>
      <c r="BL445" s="137" t="str">
        <f>INDEX(Directory[],MATCH(tbl_deal[[#This Row],[Index]],Directory[Index],0),MATCH('DEAL DIRECTORY'!BL$5,Directory[#Headers],0))</f>
        <v>账簿管理人</v>
      </c>
      <c r="BM445" s="129" t="str">
        <f>INDEX(Directory[],MATCH(tbl_deal[[#This Row],[Index]],Directory[Index],0),MATCH('DEAL DIRECTORY'!BM$5,Directory[#Headers],0))</f>
        <v/>
      </c>
      <c r="BN445" s="4"/>
      <c r="BQ445"/>
      <c r="BR445"/>
    </row>
    <row r="446" spans="3:70" ht="20.25" customHeight="1" x14ac:dyDescent="0.25">
      <c r="C446" s="129">
        <f>Directory[[#This Row],[Index]]</f>
        <v>25</v>
      </c>
      <c r="D446" s="130">
        <f>INDEX(Directory[],MATCH(tbl_deal[[#This Row],[Index]],Directory[Index],0),MATCH('DEAL DIRECTORY'!D$5,Directory[#Headers],0))</f>
        <v>43082</v>
      </c>
      <c r="E446" s="129" t="str">
        <f>INDEX(Directory[],MATCH(tbl_deal[[#This Row],[Index]],Directory[Index],0),MATCH('DEAL DIRECTORY'!E$5,Directory[#Headers],0))</f>
        <v/>
      </c>
      <c r="F446" s="129" t="str">
        <f>INDEX(Directory[],MATCH(tbl_deal[[#This Row],[Index]],Directory[Index],0),MATCH('DEAL DIRECTORY'!F$5,Directory[#Headers],0))</f>
        <v/>
      </c>
      <c r="G446" s="129" t="str">
        <f>INDEX(Directory[],MATCH(tbl_deal[[#This Row],[Index]],Directory[Index],0),MATCH('DEAL DIRECTORY'!G$5,Directory[#Headers],0))</f>
        <v>Brilliance VII</v>
      </c>
      <c r="H446" s="135" t="str">
        <f>IF(tbl_deal[[#This Row],[FolderPath]]="","",HYPERLINK(tbl_deal[[#This Row],[FolderPath]],"📂"))</f>
        <v/>
      </c>
      <c r="I446" s="129" t="str">
        <f>INDEX(Directory[],MATCH(tbl_deal[[#This Row],[Index]],Directory[Index],0),MATCH('DEAL DIRECTORY'!I$5,Directory[#Headers],0))</f>
        <v>JBR</v>
      </c>
      <c r="J446" s="129" t="str">
        <f>INDEX(Directory[],MATCH(tbl_deal[[#This Row],[Index]],Directory[Index],0),MATCH('DEAL DIRECTORY'!J$5,Directory[#Headers],0))</f>
        <v>n/a</v>
      </c>
      <c r="K446" s="129" t="str">
        <f>INDEX(Directory[],MATCH(tbl_deal[[#This Row],[Index]],Directory[Index],0),MATCH('DEAL DIRECTORY'!K$5,Directory[#Headers],0))</f>
        <v>n/a</v>
      </c>
      <c r="L446" s="129">
        <f>INDEX(Directory[],MATCH(tbl_deal[[#This Row],[Index]],Directory[Index],0),MATCH('DEAL DIRECTORY'!L$5,Directory[#Headers],0))</f>
        <v>1</v>
      </c>
      <c r="M446" s="129" t="str">
        <f>INDEX(Directory[],MATCH(tbl_deal[[#This Row],[Index]],Directory[Index],0),MATCH('DEAL DIRECTORY'!M$5,Directory[#Headers],0))</f>
        <v>中国东方资管</v>
      </c>
      <c r="N446" s="129" t="str">
        <f>INDEX(Directory[],MATCH(tbl_deal[[#This Row],[Index]],Directory[Index],0),MATCH('DEAL DIRECTORY'!N$5,Directory[#Headers],0))</f>
        <v>Baa1/--/A-</v>
      </c>
      <c r="O446" s="129" t="str">
        <f>INDEX(Directory[],MATCH(tbl_deal[[#This Row],[Index]],Directory[Index],0),MATCH('DEAL DIRECTORY'!O$5,Directory[#Headers],0))</f>
        <v>USD</v>
      </c>
      <c r="P446" s="129">
        <f>INDEX(Directory[],MATCH(tbl_deal[[#This Row],[Index]],Directory[Index],0),MATCH('DEAL DIRECTORY'!P$5,Directory[#Headers],0))</f>
        <v>2.5</v>
      </c>
      <c r="Q446" s="129" t="str">
        <f>INDEX(Directory[],MATCH(tbl_deal[[#This Row],[Index]],Directory[Index],0),MATCH('DEAL DIRECTORY'!Q$5,Directory[#Headers],0))</f>
        <v>PNC5</v>
      </c>
      <c r="R446" s="129" t="str">
        <f>INDEX(Directory[],MATCH(tbl_deal[[#This Row],[Index]],Directory[Index],0),MATCH('DEAL DIRECTORY'!R$5,Directory[#Headers],0))</f>
        <v>4.25%</v>
      </c>
      <c r="S446" s="129" t="str">
        <f>INDEX(Directory[],MATCH(tbl_deal[[#This Row],[Index]],Directory[Index],0),MATCH('DEAL DIRECTORY'!S$5,Directory[#Headers],0))</f>
        <v>--</v>
      </c>
      <c r="T446" s="129" t="str">
        <f>INDEX(Directory[],MATCH(tbl_deal[[#This Row],[Index]],Directory[Index],0),MATCH('DEAL DIRECTORY'!T$5,Directory[#Headers],0))</f>
        <v>n/a</v>
      </c>
      <c r="U446" s="129" t="str">
        <f>INDEX(Directory[],MATCH(tbl_deal[[#This Row],[Index]],Directory[Index],0),MATCH('DEAL DIRECTORY'!U$5,Directory[#Headers],0))</f>
        <v>--</v>
      </c>
      <c r="V446" s="131">
        <f>INDEX(Directory[],MATCH(tbl_deal[[#This Row],[Index]],Directory[Index],0),MATCH('DEAL DIRECTORY'!V$5,Directory[#Headers],0))</f>
        <v>0</v>
      </c>
      <c r="W446" s="129" t="str">
        <f>INDEX(Directory[],MATCH(tbl_deal[[#This Row],[Index]],Directory[Index],0),MATCH('DEAL DIRECTORY'!W$5,Directory[#Headers],0))</f>
        <v>维好+担保</v>
      </c>
      <c r="X446" s="129" t="str">
        <f>INDEX(Directory[],MATCH(tbl_deal[[#This Row],[Index]],Directory[Index],0),MATCH('DEAL DIRECTORY'!X$5,Directory[#Headers],0))</f>
        <v>高级永续债券</v>
      </c>
      <c r="Y446" s="129" t="str">
        <f>INDEX(Directory[],MATCH(tbl_deal[[#This Row],[Index]],Directory[Index],0),MATCH('DEAL DIRECTORY'!Y$5,Directory[#Headers],0))</f>
        <v>港交所</v>
      </c>
      <c r="Z446" s="129" t="str">
        <f>INDEX(Directory[],MATCH(tbl_deal[[#This Row],[Index]],Directory[Index],0),MATCH('DEAL DIRECTORY'!Z$5,Directory[#Headers],0))</f>
        <v>高级永续</v>
      </c>
      <c r="AA446" s="129" t="str">
        <f>INDEX(Directory[],MATCH(tbl_deal[[#This Row],[Index]],Directory[Index],0),MATCH('DEAL DIRECTORY'!AA$5,Directory[#Headers],0))</f>
        <v/>
      </c>
      <c r="AB446" s="129" t="str">
        <f>INDEX(Directory[],MATCH(tbl_deal[[#This Row],[Index]],Directory[Index],0),MATCH('DEAL DIRECTORY'!AB$5,Directory[#Headers],0))</f>
        <v>BISL,港分</v>
      </c>
      <c r="AC446" s="129" t="str">
        <f>INDEX(Directory[],MATCH(tbl_deal[[#This Row],[Index]],Directory[Index],0),MATCH('DEAL DIRECTORY'!AC$5,Directory[#Headers],0))</f>
        <v>--</v>
      </c>
      <c r="AD446" s="129" t="str">
        <f>INDEX(Directory[],MATCH(tbl_deal[[#This Row],[Index]],Directory[Index],0),MATCH('DEAL DIRECTORY'!AD$5,Directory[#Headers],0))</f>
        <v>--</v>
      </c>
      <c r="AE446" s="129" t="str">
        <f>INDEX(Directory[],MATCH(tbl_deal[[#This Row],[Index]],Directory[Index],0),MATCH('DEAL DIRECTORY'!AE$5,Directory[#Headers],0))</f>
        <v>--</v>
      </c>
      <c r="AF446" s="129" t="str">
        <f>INDEX(Directory[],MATCH(tbl_deal[[#This Row],[Index]],Directory[Index],0),MATCH('DEAL DIRECTORY'!AF$5,Directory[#Headers],0))</f>
        <v>N</v>
      </c>
      <c r="AG446" s="129" t="str">
        <f>INDEX(Directory[],MATCH(tbl_deal[[#This Row],[Index]],Directory[Index],0),MATCH('DEAL DIRECTORY'!AG$5,Directory[#Headers],0))</f>
        <v>中国东方资产管理股份有限公司</v>
      </c>
      <c r="AH446" s="129" t="str">
        <f>INDEX(Directory[],MATCH(tbl_deal[[#This Row],[Index]],Directory[Index],0),MATCH('DEAL DIRECTORY'!AH$5,Directory[#Headers],0))</f>
        <v>n/a</v>
      </c>
      <c r="AI446" s="129" t="str">
        <f>INDEX(Directory[],MATCH(tbl_deal[[#This Row],[Index]],Directory[Index],0),MATCH('DEAL DIRECTORY'!AI$5,Directory[#Headers],0))</f>
        <v>n/a</v>
      </c>
      <c r="AJ446" s="129" t="str">
        <f>INDEX(Directory[],MATCH(tbl_deal[[#This Row],[Index]],Directory[Index],0),MATCH('DEAL DIRECTORY'!AJ$5,Directory[#Headers],0))</f>
        <v>北京</v>
      </c>
      <c r="AK446" s="129" t="str">
        <f>INDEX(Directory[],MATCH(tbl_deal[[#This Row],[Index]],Directory[Index],0),MATCH('DEAL DIRECTORY'!AK$5,Directory[#Headers],0))</f>
        <v>西城区</v>
      </c>
      <c r="AL446" s="129" t="str">
        <f>INDEX(Directory[],MATCH(tbl_deal[[#This Row],[Index]],Directory[Index],0),MATCH('DEAL DIRECTORY'!AL$5,Directory[#Headers],0))</f>
        <v>--</v>
      </c>
      <c r="AM446" s="129" t="str">
        <f>INDEX(Directory[],MATCH(tbl_deal[[#This Row],[Index]],Directory[Index],0),MATCH('DEAL DIRECTORY'!AM$5,Directory[#Headers],0))</f>
        <v>--</v>
      </c>
      <c r="AN446" s="129" t="str">
        <f>INDEX(Directory[],MATCH(tbl_deal[[#This Row],[Index]],Directory[Index],0),MATCH('DEAL DIRECTORY'!AN$5,Directory[#Headers],0))</f>
        <v>--</v>
      </c>
      <c r="AO446" s="132" t="str">
        <f>IF(ISBLANK(INDEX(Directory[],MATCH(tbl_deal[[#This Row],[Index]],Directory[Index],0),MATCH('DEAL DIRECTORY'!AO$5,Directory[#Headers],0))),"--",INDEX(Directory[],MATCH(tbl_deal[[#This Row],[Index]],Directory[Index],0),MATCH('DEAL DIRECTORY'!AO$5,Directory[#Headers],0)))</f>
        <v>--</v>
      </c>
      <c r="AP446" s="129">
        <f>INDEX(Directory[],MATCH(tbl_deal[[#This Row],[Index]],Directory[Index],0),MATCH('DEAL DIRECTORY'!AP$5,Directory[#Headers],0))</f>
        <v>2.5</v>
      </c>
      <c r="AQ446" s="129">
        <f>INDEX(Directory[],MATCH(tbl_deal[[#This Row],[Index]],Directory[Index],0),MATCH('DEAL DIRECTORY'!AQ$5,Directory[#Headers],0))</f>
        <v>16.548999999999999</v>
      </c>
      <c r="AR446" s="129">
        <f>INDEX(Directory[],MATCH(tbl_deal[[#This Row],[Index]],Directory[Index],0),MATCH('DEAL DIRECTORY'!AR$5,Directory[#Headers],0))</f>
        <v>19.530999999999999</v>
      </c>
      <c r="AS446" s="129" t="str">
        <f>INDEX(Directory[],MATCH(tbl_deal[[#This Row],[Index]],Directory[Index],0),MATCH('DEAL DIRECTORY'!AS$5,Directory[#Headers],0))</f>
        <v>央企</v>
      </c>
      <c r="AT446" s="129" t="str">
        <f>INDEX(Directory[],MATCH(tbl_deal[[#This Row],[Index]],Directory[Index],0),MATCH('DEAL DIRECTORY'!AT$5,Directory[#Headers],0))</f>
        <v>金融机构</v>
      </c>
      <c r="AU446" s="129" t="str">
        <f>INDEX(Directory[],MATCH(tbl_deal[[#This Row],[Index]],Directory[Index],0),MATCH('DEAL DIRECTORY'!AU$5,Directory[#Headers],0))</f>
        <v>非银</v>
      </c>
      <c r="AV446" s="129" t="str">
        <f>INDEX(Directory[],MATCH(tbl_deal[[#This Row],[Index]],Directory[Index],0),MATCH('DEAL DIRECTORY'!AV$5,Directory[#Headers],0))</f>
        <v>维好</v>
      </c>
      <c r="AW446" s="129" t="str">
        <f>INDEX(Directory[],MATCH(tbl_deal[[#This Row],[Index]],Directory[Index],0),MATCH('DEAL DIRECTORY'!AW$5,Directory[#Headers],0))</f>
        <v>投资级</v>
      </c>
      <c r="AX446" s="129" t="str">
        <f>INDEX(Directory[],MATCH(tbl_deal[[#This Row],[Index]],Directory[Index],0),MATCH('DEAL DIRECTORY'!AX$5,Directory[#Headers],0))</f>
        <v>2-3亿</v>
      </c>
      <c r="AY446" s="133" t="str">
        <f>INDEX(Directory[],MATCH(tbl_deal[[#This Row],[Index]],Directory[Index],0),MATCH('DEAL DIRECTORY'!AY$5,Directory[#Headers],0))</f>
        <v>17年</v>
      </c>
      <c r="AZ446" s="129" t="str">
        <f>INDEX(Directory[],MATCH(tbl_deal[[#This Row],[Index]],Directory[Index],0),MATCH('DEAL DIRECTORY'!AZ$5,Directory[#Headers],0))</f>
        <v>Q4</v>
      </c>
      <c r="BA446" s="129" t="str">
        <f>INDEX(Directory[],MATCH(tbl_deal[[#This Row],[Index]],Directory[Index],0),MATCH('DEAL DIRECTORY'!BA$5,Directory[#Headers],0))</f>
        <v>12月</v>
      </c>
      <c r="BB446" s="129" t="str">
        <f>INDEX(Directory[],MATCH(tbl_deal[[#This Row],[Index]],Directory[Index],0),MATCH('DEAL DIRECTORY'!BB$5,Directory[#Headers],0))</f>
        <v>--</v>
      </c>
      <c r="BC446" s="129" t="str">
        <f>INDEX(Directory[],MATCH(tbl_deal[[#This Row],[Index]],Directory[Index],0),MATCH('DEAL DIRECTORY'!BC$5,Directory[#Headers],0))</f>
        <v>CHARMING LIGHT INVESTMENTS LTD</v>
      </c>
      <c r="BD446" s="129" t="str">
        <f>INDEX(Directory[],MATCH(tbl_deal[[#This Row],[Index]],Directory[Index],0),MATCH('DEAL DIRECTORY'!BD$5,Directory[#Headers],0))</f>
        <v>XS1692178665</v>
      </c>
      <c r="BE446" s="137" t="str">
        <f>INDEX(Directory[],MATCH(tbl_deal[[#This Row],[Index]],Directory[Index],0),MATCH('DEAL DIRECTORY'!BE$5,Directory[#Headers],0))</f>
        <v>17年12月</v>
      </c>
      <c r="BF446" s="137" t="str">
        <f>INDEX(Directory[],MATCH(tbl_deal[[#This Row],[Index]],Directory[Index],0),MATCH('DEAL DIRECTORY'!BF$5,Directory[#Headers],0))</f>
        <v>中国东方资管</v>
      </c>
      <c r="BG446" s="137" t="str">
        <f>INDEX(Directory[],MATCH(tbl_deal[[#This Row],[Index]],Directory[Index],0),MATCH('DEAL DIRECTORY'!BG$5,Directory[#Headers],0))</f>
        <v>Baa1/--/A-</v>
      </c>
      <c r="BH446" s="137" t="str">
        <f>INDEX(Directory[],MATCH(tbl_deal[[#This Row],[Index]],Directory[Index],0),MATCH('DEAL DIRECTORY'!BH$5,Directory[#Headers],0))</f>
        <v>高级永续债券</v>
      </c>
      <c r="BI446" s="137" t="str">
        <f>INDEX(Directory[],MATCH(tbl_deal[[#This Row],[Index]],Directory[Index],0),MATCH('DEAL DIRECTORY'!BI$5,Directory[#Headers],0))</f>
        <v>2.5亿美元</v>
      </c>
      <c r="BJ446" s="137" t="str">
        <f>INDEX(Directory[],MATCH(tbl_deal[[#This Row],[Index]],Directory[Index],0),MATCH('DEAL DIRECTORY'!BJ$5,Directory[#Headers],0))</f>
        <v>永续(前5年不可赎回)</v>
      </c>
      <c r="BK446" s="137" t="str">
        <f>INDEX(Directory[],MATCH(tbl_deal[[#This Row],[Index]],Directory[Index],0),MATCH('DEAL DIRECTORY'!BK$5,Directory[#Headers],0))</f>
        <v>4.25%</v>
      </c>
      <c r="BL446" s="137" t="str">
        <f>INDEX(Directory[],MATCH(tbl_deal[[#This Row],[Index]],Directory[Index],0),MATCH('DEAL DIRECTORY'!BL$5,Directory[#Headers],0))</f>
        <v>账簿管理人</v>
      </c>
      <c r="BM446" s="129" t="str">
        <f>INDEX(Directory[],MATCH(tbl_deal[[#This Row],[Index]],Directory[Index],0),MATCH('DEAL DIRECTORY'!BM$5,Directory[#Headers],0))</f>
        <v/>
      </c>
      <c r="BN446" s="4"/>
      <c r="BQ446"/>
      <c r="BR446"/>
    </row>
    <row r="447" spans="3:70" ht="20.25" customHeight="1" x14ac:dyDescent="0.25">
      <c r="C447" s="129">
        <f>Directory[[#This Row],[Index]]</f>
        <v>24</v>
      </c>
      <c r="D447" s="130">
        <f>INDEX(Directory[],MATCH(tbl_deal[[#This Row],[Index]],Directory[Index],0),MATCH('DEAL DIRECTORY'!D$5,Directory[#Headers],0))</f>
        <v>43082</v>
      </c>
      <c r="E447" s="129" t="str">
        <f>INDEX(Directory[],MATCH(tbl_deal[[#This Row],[Index]],Directory[Index],0),MATCH('DEAL DIRECTORY'!E$5,Directory[#Headers],0))</f>
        <v/>
      </c>
      <c r="F447" s="129" t="str">
        <f>INDEX(Directory[],MATCH(tbl_deal[[#This Row],[Index]],Directory[Index],0),MATCH('DEAL DIRECTORY'!F$5,Directory[#Headers],0))</f>
        <v/>
      </c>
      <c r="G447" s="129" t="str">
        <f>INDEX(Directory[],MATCH(tbl_deal[[#This Row],[Index]],Directory[Index],0),MATCH('DEAL DIRECTORY'!G$5,Directory[#Headers],0))</f>
        <v>Brilliance VII</v>
      </c>
      <c r="H447" s="135" t="str">
        <f>IF(tbl_deal[[#This Row],[FolderPath]]="","",HYPERLINK(tbl_deal[[#This Row],[FolderPath]],"📂"))</f>
        <v/>
      </c>
      <c r="I447" s="129" t="str">
        <f>INDEX(Directory[],MATCH(tbl_deal[[#This Row],[Index]],Directory[Index],0),MATCH('DEAL DIRECTORY'!I$5,Directory[#Headers],0))</f>
        <v>JBR</v>
      </c>
      <c r="J447" s="129" t="str">
        <f>INDEX(Directory[],MATCH(tbl_deal[[#This Row],[Index]],Directory[Index],0),MATCH('DEAL DIRECTORY'!J$5,Directory[#Headers],0))</f>
        <v>n/a</v>
      </c>
      <c r="K447" s="129" t="str">
        <f>INDEX(Directory[],MATCH(tbl_deal[[#This Row],[Index]],Directory[Index],0),MATCH('DEAL DIRECTORY'!K$5,Directory[#Headers],0))</f>
        <v>n/a</v>
      </c>
      <c r="L447" s="129">
        <f>INDEX(Directory[],MATCH(tbl_deal[[#This Row],[Index]],Directory[Index],0),MATCH('DEAL DIRECTORY'!L$5,Directory[#Headers],0))</f>
        <v>1</v>
      </c>
      <c r="M447" s="129" t="str">
        <f>INDEX(Directory[],MATCH(tbl_deal[[#This Row],[Index]],Directory[Index],0),MATCH('DEAL DIRECTORY'!M$5,Directory[#Headers],0))</f>
        <v>中国东方资管</v>
      </c>
      <c r="N447" s="129" t="str">
        <f>INDEX(Directory[],MATCH(tbl_deal[[#This Row],[Index]],Directory[Index],0),MATCH('DEAL DIRECTORY'!N$5,Directory[#Headers],0))</f>
        <v>Baa1/--/A</v>
      </c>
      <c r="O447" s="129" t="str">
        <f>INDEX(Directory[],MATCH(tbl_deal[[#This Row],[Index]],Directory[Index],0),MATCH('DEAL DIRECTORY'!O$5,Directory[#Headers],0))</f>
        <v>USD</v>
      </c>
      <c r="P447" s="129">
        <f>INDEX(Directory[],MATCH(tbl_deal[[#This Row],[Index]],Directory[Index],0),MATCH('DEAL DIRECTORY'!P$5,Directory[#Headers],0))</f>
        <v>7.5</v>
      </c>
      <c r="Q447" s="129" t="str">
        <f>INDEX(Directory[],MATCH(tbl_deal[[#This Row],[Index]],Directory[Index],0),MATCH('DEAL DIRECTORY'!Q$5,Directory[#Headers],0))</f>
        <v>3</v>
      </c>
      <c r="R447" s="129" t="str">
        <f>INDEX(Directory[],MATCH(tbl_deal[[#This Row],[Index]],Directory[Index],0),MATCH('DEAL DIRECTORY'!R$5,Directory[#Headers],0))</f>
        <v>3mL+115</v>
      </c>
      <c r="S447" s="129" t="str">
        <f>INDEX(Directory[],MATCH(tbl_deal[[#This Row],[Index]],Directory[Index],0),MATCH('DEAL DIRECTORY'!S$5,Directory[#Headers],0))</f>
        <v>--</v>
      </c>
      <c r="T447" s="129" t="str">
        <f>INDEX(Directory[],MATCH(tbl_deal[[#This Row],[Index]],Directory[Index],0),MATCH('DEAL DIRECTORY'!T$5,Directory[#Headers],0))</f>
        <v>n/a</v>
      </c>
      <c r="U447" s="129" t="str">
        <f>INDEX(Directory[],MATCH(tbl_deal[[#This Row],[Index]],Directory[Index],0),MATCH('DEAL DIRECTORY'!U$5,Directory[#Headers],0))</f>
        <v>--</v>
      </c>
      <c r="V447" s="131">
        <f>INDEX(Directory[],MATCH(tbl_deal[[#This Row],[Index]],Directory[Index],0),MATCH('DEAL DIRECTORY'!V$5,Directory[#Headers],0))</f>
        <v>0</v>
      </c>
      <c r="W447" s="129" t="str">
        <f>INDEX(Directory[],MATCH(tbl_deal[[#This Row],[Index]],Directory[Index],0),MATCH('DEAL DIRECTORY'!W$5,Directory[#Headers],0))</f>
        <v>维好+担保</v>
      </c>
      <c r="X447" s="129" t="str">
        <f>INDEX(Directory[],MATCH(tbl_deal[[#This Row],[Index]],Directory[Index],0),MATCH('DEAL DIRECTORY'!X$5,Directory[#Headers],0))</f>
        <v>浮息债券</v>
      </c>
      <c r="Y447" s="129" t="str">
        <f>INDEX(Directory[],MATCH(tbl_deal[[#This Row],[Index]],Directory[Index],0),MATCH('DEAL DIRECTORY'!Y$5,Directory[#Headers],0))</f>
        <v>港交所</v>
      </c>
      <c r="Z447" s="129" t="str">
        <f>INDEX(Directory[],MATCH(tbl_deal[[#This Row],[Index]],Directory[Index],0),MATCH('DEAL DIRECTORY'!Z$5,Directory[#Headers],0))</f>
        <v>浮息</v>
      </c>
      <c r="AA447" s="129" t="str">
        <f>INDEX(Directory[],MATCH(tbl_deal[[#This Row],[Index]],Directory[Index],0),MATCH('DEAL DIRECTORY'!AA$5,Directory[#Headers],0))</f>
        <v/>
      </c>
      <c r="AB447" s="129" t="str">
        <f>INDEX(Directory[],MATCH(tbl_deal[[#This Row],[Index]],Directory[Index],0),MATCH('DEAL DIRECTORY'!AB$5,Directory[#Headers],0))</f>
        <v>BISL,港分</v>
      </c>
      <c r="AC447" s="129" t="str">
        <f>INDEX(Directory[],MATCH(tbl_deal[[#This Row],[Index]],Directory[Index],0),MATCH('DEAL DIRECTORY'!AC$5,Directory[#Headers],0))</f>
        <v>--</v>
      </c>
      <c r="AD447" s="129" t="str">
        <f>INDEX(Directory[],MATCH(tbl_deal[[#This Row],[Index]],Directory[Index],0),MATCH('DEAL DIRECTORY'!AD$5,Directory[#Headers],0))</f>
        <v>--</v>
      </c>
      <c r="AE447" s="129" t="str">
        <f>INDEX(Directory[],MATCH(tbl_deal[[#This Row],[Index]],Directory[Index],0),MATCH('DEAL DIRECTORY'!AE$5,Directory[#Headers],0))</f>
        <v>--</v>
      </c>
      <c r="AF447" s="129" t="str">
        <f>INDEX(Directory[],MATCH(tbl_deal[[#This Row],[Index]],Directory[Index],0),MATCH('DEAL DIRECTORY'!AF$5,Directory[#Headers],0))</f>
        <v>N</v>
      </c>
      <c r="AG447" s="129" t="str">
        <f>INDEX(Directory[],MATCH(tbl_deal[[#This Row],[Index]],Directory[Index],0),MATCH('DEAL DIRECTORY'!AG$5,Directory[#Headers],0))</f>
        <v>中国东方资产管理股份有限公司</v>
      </c>
      <c r="AH447" s="129" t="str">
        <f>INDEX(Directory[],MATCH(tbl_deal[[#This Row],[Index]],Directory[Index],0),MATCH('DEAL DIRECTORY'!AH$5,Directory[#Headers],0))</f>
        <v>n/a</v>
      </c>
      <c r="AI447" s="129" t="str">
        <f>INDEX(Directory[],MATCH(tbl_deal[[#This Row],[Index]],Directory[Index],0),MATCH('DEAL DIRECTORY'!AI$5,Directory[#Headers],0))</f>
        <v>n/a</v>
      </c>
      <c r="AJ447" s="129" t="str">
        <f>INDEX(Directory[],MATCH(tbl_deal[[#This Row],[Index]],Directory[Index],0),MATCH('DEAL DIRECTORY'!AJ$5,Directory[#Headers],0))</f>
        <v>北京</v>
      </c>
      <c r="AK447" s="129" t="str">
        <f>INDEX(Directory[],MATCH(tbl_deal[[#This Row],[Index]],Directory[Index],0),MATCH('DEAL DIRECTORY'!AK$5,Directory[#Headers],0))</f>
        <v>西城区</v>
      </c>
      <c r="AL447" s="129" t="str">
        <f>INDEX(Directory[],MATCH(tbl_deal[[#This Row],[Index]],Directory[Index],0),MATCH('DEAL DIRECTORY'!AL$5,Directory[#Headers],0))</f>
        <v>--</v>
      </c>
      <c r="AM447" s="129" t="str">
        <f>INDEX(Directory[],MATCH(tbl_deal[[#This Row],[Index]],Directory[Index],0),MATCH('DEAL DIRECTORY'!AM$5,Directory[#Headers],0))</f>
        <v>--</v>
      </c>
      <c r="AN447" s="129" t="str">
        <f>INDEX(Directory[],MATCH(tbl_deal[[#This Row],[Index]],Directory[Index],0),MATCH('DEAL DIRECTORY'!AN$5,Directory[#Headers],0))</f>
        <v>--</v>
      </c>
      <c r="AO447" s="132" t="str">
        <f>IF(ISBLANK(INDEX(Directory[],MATCH(tbl_deal[[#This Row],[Index]],Directory[Index],0),MATCH('DEAL DIRECTORY'!AO$5,Directory[#Headers],0))),"--",INDEX(Directory[],MATCH(tbl_deal[[#This Row],[Index]],Directory[Index],0),MATCH('DEAL DIRECTORY'!AO$5,Directory[#Headers],0)))</f>
        <v>--</v>
      </c>
      <c r="AP447" s="129">
        <f>INDEX(Directory[],MATCH(tbl_deal[[#This Row],[Index]],Directory[Index],0),MATCH('DEAL DIRECTORY'!AP$5,Directory[#Headers],0))</f>
        <v>7.5</v>
      </c>
      <c r="AQ447" s="129">
        <f>INDEX(Directory[],MATCH(tbl_deal[[#This Row],[Index]],Directory[Index],0),MATCH('DEAL DIRECTORY'!AQ$5,Directory[#Headers],0))</f>
        <v>49.646000000000001</v>
      </c>
      <c r="AR447" s="129">
        <f>INDEX(Directory[],MATCH(tbl_deal[[#This Row],[Index]],Directory[Index],0),MATCH('DEAL DIRECTORY'!AR$5,Directory[#Headers],0))</f>
        <v>58.594000000000001</v>
      </c>
      <c r="AS447" s="129" t="str">
        <f>INDEX(Directory[],MATCH(tbl_deal[[#This Row],[Index]],Directory[Index],0),MATCH('DEAL DIRECTORY'!AS$5,Directory[#Headers],0))</f>
        <v>央企</v>
      </c>
      <c r="AT447" s="129" t="str">
        <f>INDEX(Directory[],MATCH(tbl_deal[[#This Row],[Index]],Directory[Index],0),MATCH('DEAL DIRECTORY'!AT$5,Directory[#Headers],0))</f>
        <v>金融机构</v>
      </c>
      <c r="AU447" s="129" t="str">
        <f>INDEX(Directory[],MATCH(tbl_deal[[#This Row],[Index]],Directory[Index],0),MATCH('DEAL DIRECTORY'!AU$5,Directory[#Headers],0))</f>
        <v>非银</v>
      </c>
      <c r="AV447" s="129" t="str">
        <f>INDEX(Directory[],MATCH(tbl_deal[[#This Row],[Index]],Directory[Index],0),MATCH('DEAL DIRECTORY'!AV$5,Directory[#Headers],0))</f>
        <v>维好</v>
      </c>
      <c r="AW447" s="129" t="str">
        <f>INDEX(Directory[],MATCH(tbl_deal[[#This Row],[Index]],Directory[Index],0),MATCH('DEAL DIRECTORY'!AW$5,Directory[#Headers],0))</f>
        <v>投资级</v>
      </c>
      <c r="AX447" s="129" t="str">
        <f>INDEX(Directory[],MATCH(tbl_deal[[#This Row],[Index]],Directory[Index],0),MATCH('DEAL DIRECTORY'!AX$5,Directory[#Headers],0))</f>
        <v>&gt;5亿</v>
      </c>
      <c r="AY447" s="133" t="str">
        <f>INDEX(Directory[],MATCH(tbl_deal[[#This Row],[Index]],Directory[Index],0),MATCH('DEAL DIRECTORY'!AY$5,Directory[#Headers],0))</f>
        <v>17年</v>
      </c>
      <c r="AZ447" s="129" t="str">
        <f>INDEX(Directory[],MATCH(tbl_deal[[#This Row],[Index]],Directory[Index],0),MATCH('DEAL DIRECTORY'!AZ$5,Directory[#Headers],0))</f>
        <v>Q4</v>
      </c>
      <c r="BA447" s="129" t="str">
        <f>INDEX(Directory[],MATCH(tbl_deal[[#This Row],[Index]],Directory[Index],0),MATCH('DEAL DIRECTORY'!BA$5,Directory[#Headers],0))</f>
        <v>12月</v>
      </c>
      <c r="BB447" s="129" t="str">
        <f>INDEX(Directory[],MATCH(tbl_deal[[#This Row],[Index]],Directory[Index],0),MATCH('DEAL DIRECTORY'!BB$5,Directory[#Headers],0))</f>
        <v>--</v>
      </c>
      <c r="BC447" s="129" t="str">
        <f>INDEX(Directory[],MATCH(tbl_deal[[#This Row],[Index]],Directory[Index],0),MATCH('DEAL DIRECTORY'!BC$5,Directory[#Headers],0))</f>
        <v>CHARMING LIGHT INVESTMENTS LTD</v>
      </c>
      <c r="BD447" s="129" t="str">
        <f>INDEX(Directory[],MATCH(tbl_deal[[#This Row],[Index]],Directory[Index],0),MATCH('DEAL DIRECTORY'!BD$5,Directory[#Headers],0))</f>
        <v>XS1692177857</v>
      </c>
      <c r="BE447" s="137" t="str">
        <f>INDEX(Directory[],MATCH(tbl_deal[[#This Row],[Index]],Directory[Index],0),MATCH('DEAL DIRECTORY'!BE$5,Directory[#Headers],0))</f>
        <v>17年12月</v>
      </c>
      <c r="BF447" s="137" t="str">
        <f>INDEX(Directory[],MATCH(tbl_deal[[#This Row],[Index]],Directory[Index],0),MATCH('DEAL DIRECTORY'!BF$5,Directory[#Headers],0))</f>
        <v>中国东方资管</v>
      </c>
      <c r="BG447" s="137" t="str">
        <f>INDEX(Directory[],MATCH(tbl_deal[[#This Row],[Index]],Directory[Index],0),MATCH('DEAL DIRECTORY'!BG$5,Directory[#Headers],0))</f>
        <v>Baa1/--/A</v>
      </c>
      <c r="BH447" s="137" t="str">
        <f>INDEX(Directory[],MATCH(tbl_deal[[#This Row],[Index]],Directory[Index],0),MATCH('DEAL DIRECTORY'!BH$5,Directory[#Headers],0))</f>
        <v>浮息债券</v>
      </c>
      <c r="BI447" s="137" t="str">
        <f>INDEX(Directory[],MATCH(tbl_deal[[#This Row],[Index]],Directory[Index],0),MATCH('DEAL DIRECTORY'!BI$5,Directory[#Headers],0))</f>
        <v>7.5亿美元</v>
      </c>
      <c r="BJ447" s="137" t="str">
        <f>INDEX(Directory[],MATCH(tbl_deal[[#This Row],[Index]],Directory[Index],0),MATCH('DEAL DIRECTORY'!BJ$5,Directory[#Headers],0))</f>
        <v>3年</v>
      </c>
      <c r="BK447" s="137" t="str">
        <f>INDEX(Directory[],MATCH(tbl_deal[[#This Row],[Index]],Directory[Index],0),MATCH('DEAL DIRECTORY'!BK$5,Directory[#Headers],0))</f>
        <v>3mL+115</v>
      </c>
      <c r="BL447" s="137" t="str">
        <f>INDEX(Directory[],MATCH(tbl_deal[[#This Row],[Index]],Directory[Index],0),MATCH('DEAL DIRECTORY'!BL$5,Directory[#Headers],0))</f>
        <v>账簿管理人</v>
      </c>
      <c r="BM447" s="129" t="str">
        <f>INDEX(Directory[],MATCH(tbl_deal[[#This Row],[Index]],Directory[Index],0),MATCH('DEAL DIRECTORY'!BM$5,Directory[#Headers],0))</f>
        <v/>
      </c>
      <c r="BN447" s="4"/>
      <c r="BQ447"/>
      <c r="BR447"/>
    </row>
    <row r="448" spans="3:70" ht="20.25" customHeight="1" x14ac:dyDescent="0.25">
      <c r="C448" s="129">
        <f>Directory[[#This Row],[Index]]</f>
        <v>23</v>
      </c>
      <c r="D448" s="130">
        <f>INDEX(Directory[],MATCH(tbl_deal[[#This Row],[Index]],Directory[Index],0),MATCH('DEAL DIRECTORY'!D$5,Directory[#Headers],0))</f>
        <v>43082</v>
      </c>
      <c r="E448" s="129" t="str">
        <f>INDEX(Directory[],MATCH(tbl_deal[[#This Row],[Index]],Directory[Index],0),MATCH('DEAL DIRECTORY'!E$5,Directory[#Headers],0))</f>
        <v/>
      </c>
      <c r="F448" s="129" t="str">
        <f>INDEX(Directory[],MATCH(tbl_deal[[#This Row],[Index]],Directory[Index],0),MATCH('DEAL DIRECTORY'!F$5,Directory[#Headers],0))</f>
        <v/>
      </c>
      <c r="G448" s="129" t="str">
        <f>INDEX(Directory[],MATCH(tbl_deal[[#This Row],[Index]],Directory[Index],0),MATCH('DEAL DIRECTORY'!G$5,Directory[#Headers],0))</f>
        <v>Brilliance VII</v>
      </c>
      <c r="H448" s="135" t="str">
        <f>IF(tbl_deal[[#This Row],[FolderPath]]="","",HYPERLINK(tbl_deal[[#This Row],[FolderPath]],"📂"))</f>
        <v/>
      </c>
      <c r="I448" s="129" t="str">
        <f>INDEX(Directory[],MATCH(tbl_deal[[#This Row],[Index]],Directory[Index],0),MATCH('DEAL DIRECTORY'!I$5,Directory[#Headers],0))</f>
        <v>JBR</v>
      </c>
      <c r="J448" s="129" t="str">
        <f>INDEX(Directory[],MATCH(tbl_deal[[#This Row],[Index]],Directory[Index],0),MATCH('DEAL DIRECTORY'!J$5,Directory[#Headers],0))</f>
        <v>n/a</v>
      </c>
      <c r="K448" s="129" t="str">
        <f>INDEX(Directory[],MATCH(tbl_deal[[#This Row],[Index]],Directory[Index],0),MATCH('DEAL DIRECTORY'!K$5,Directory[#Headers],0))</f>
        <v>n/a</v>
      </c>
      <c r="L448" s="129">
        <f>INDEX(Directory[],MATCH(tbl_deal[[#This Row],[Index]],Directory[Index],0),MATCH('DEAL DIRECTORY'!L$5,Directory[#Headers],0))</f>
        <v>1</v>
      </c>
      <c r="M448" s="129" t="str">
        <f>INDEX(Directory[],MATCH(tbl_deal[[#This Row],[Index]],Directory[Index],0),MATCH('DEAL DIRECTORY'!M$5,Directory[#Headers],0))</f>
        <v>中国东方资管</v>
      </c>
      <c r="N448" s="129" t="str">
        <f>INDEX(Directory[],MATCH(tbl_deal[[#This Row],[Index]],Directory[Index],0),MATCH('DEAL DIRECTORY'!N$5,Directory[#Headers],0))</f>
        <v>Baa1/--/A</v>
      </c>
      <c r="O448" s="129" t="str">
        <f>INDEX(Directory[],MATCH(tbl_deal[[#This Row],[Index]],Directory[Index],0),MATCH('DEAL DIRECTORY'!O$5,Directory[#Headers],0))</f>
        <v>USD</v>
      </c>
      <c r="P448" s="129">
        <f>INDEX(Directory[],MATCH(tbl_deal[[#This Row],[Index]],Directory[Index],0),MATCH('DEAL DIRECTORY'!P$5,Directory[#Headers],0))</f>
        <v>10</v>
      </c>
      <c r="Q448" s="129" t="str">
        <f>INDEX(Directory[],MATCH(tbl_deal[[#This Row],[Index]],Directory[Index],0),MATCH('DEAL DIRECTORY'!Q$5,Directory[#Headers],0))</f>
        <v>10</v>
      </c>
      <c r="R448" s="129" t="str">
        <f>INDEX(Directory[],MATCH(tbl_deal[[#This Row],[Index]],Directory[Index],0),MATCH('DEAL DIRECTORY'!R$5,Directory[#Headers],0))</f>
        <v>4.375%</v>
      </c>
      <c r="S448" s="129" t="str">
        <f>INDEX(Directory[],MATCH(tbl_deal[[#This Row],[Index]],Directory[Index],0),MATCH('DEAL DIRECTORY'!S$5,Directory[#Headers],0))</f>
        <v>--</v>
      </c>
      <c r="T448" s="129" t="str">
        <f>INDEX(Directory[],MATCH(tbl_deal[[#This Row],[Index]],Directory[Index],0),MATCH('DEAL DIRECTORY'!T$5,Directory[#Headers],0))</f>
        <v>n/a</v>
      </c>
      <c r="U448" s="129" t="str">
        <f>INDEX(Directory[],MATCH(tbl_deal[[#This Row],[Index]],Directory[Index],0),MATCH('DEAL DIRECTORY'!U$5,Directory[#Headers],0))</f>
        <v>T+205</v>
      </c>
      <c r="V448" s="131">
        <f>INDEX(Directory[],MATCH(tbl_deal[[#This Row],[Index]],Directory[Index],0),MATCH('DEAL DIRECTORY'!V$5,Directory[#Headers],0))</f>
        <v>0</v>
      </c>
      <c r="W448" s="129" t="str">
        <f>INDEX(Directory[],MATCH(tbl_deal[[#This Row],[Index]],Directory[Index],0),MATCH('DEAL DIRECTORY'!W$5,Directory[#Headers],0))</f>
        <v>维好+担保</v>
      </c>
      <c r="X448" s="129" t="str">
        <f>INDEX(Directory[],MATCH(tbl_deal[[#This Row],[Index]],Directory[Index],0),MATCH('DEAL DIRECTORY'!X$5,Directory[#Headers],0))</f>
        <v>--</v>
      </c>
      <c r="Y448" s="129" t="str">
        <f>INDEX(Directory[],MATCH(tbl_deal[[#This Row],[Index]],Directory[Index],0),MATCH('DEAL DIRECTORY'!Y$5,Directory[#Headers],0))</f>
        <v>港交所</v>
      </c>
      <c r="Z448" s="129" t="str">
        <f>INDEX(Directory[],MATCH(tbl_deal[[#This Row],[Index]],Directory[Index],0),MATCH('DEAL DIRECTORY'!Z$5,Directory[#Headers],0))</f>
        <v/>
      </c>
      <c r="AA448" s="129" t="str">
        <f>INDEX(Directory[],MATCH(tbl_deal[[#This Row],[Index]],Directory[Index],0),MATCH('DEAL DIRECTORY'!AA$5,Directory[#Headers],0))</f>
        <v/>
      </c>
      <c r="AB448" s="129" t="str">
        <f>INDEX(Directory[],MATCH(tbl_deal[[#This Row],[Index]],Directory[Index],0),MATCH('DEAL DIRECTORY'!AB$5,Directory[#Headers],0))</f>
        <v>BISL,港分</v>
      </c>
      <c r="AC448" s="129" t="str">
        <f>INDEX(Directory[],MATCH(tbl_deal[[#This Row],[Index]],Directory[Index],0),MATCH('DEAL DIRECTORY'!AC$5,Directory[#Headers],0))</f>
        <v>--</v>
      </c>
      <c r="AD448" s="129" t="str">
        <f>INDEX(Directory[],MATCH(tbl_deal[[#This Row],[Index]],Directory[Index],0),MATCH('DEAL DIRECTORY'!AD$5,Directory[#Headers],0))</f>
        <v>--</v>
      </c>
      <c r="AE448" s="129" t="str">
        <f>INDEX(Directory[],MATCH(tbl_deal[[#This Row],[Index]],Directory[Index],0),MATCH('DEAL DIRECTORY'!AE$5,Directory[#Headers],0))</f>
        <v>--</v>
      </c>
      <c r="AF448" s="129" t="str">
        <f>INDEX(Directory[],MATCH(tbl_deal[[#This Row],[Index]],Directory[Index],0),MATCH('DEAL DIRECTORY'!AF$5,Directory[#Headers],0))</f>
        <v>N</v>
      </c>
      <c r="AG448" s="129" t="str">
        <f>INDEX(Directory[],MATCH(tbl_deal[[#This Row],[Index]],Directory[Index],0),MATCH('DEAL DIRECTORY'!AG$5,Directory[#Headers],0))</f>
        <v>中国东方资产管理股份有限公司</v>
      </c>
      <c r="AH448" s="129" t="str">
        <f>INDEX(Directory[],MATCH(tbl_deal[[#This Row],[Index]],Directory[Index],0),MATCH('DEAL DIRECTORY'!AH$5,Directory[#Headers],0))</f>
        <v>n/a</v>
      </c>
      <c r="AI448" s="129" t="str">
        <f>INDEX(Directory[],MATCH(tbl_deal[[#This Row],[Index]],Directory[Index],0),MATCH('DEAL DIRECTORY'!AI$5,Directory[#Headers],0))</f>
        <v>n/a</v>
      </c>
      <c r="AJ448" s="129" t="str">
        <f>INDEX(Directory[],MATCH(tbl_deal[[#This Row],[Index]],Directory[Index],0),MATCH('DEAL DIRECTORY'!AJ$5,Directory[#Headers],0))</f>
        <v>北京</v>
      </c>
      <c r="AK448" s="129" t="str">
        <f>INDEX(Directory[],MATCH(tbl_deal[[#This Row],[Index]],Directory[Index],0),MATCH('DEAL DIRECTORY'!AK$5,Directory[#Headers],0))</f>
        <v>西城区</v>
      </c>
      <c r="AL448" s="129" t="str">
        <f>INDEX(Directory[],MATCH(tbl_deal[[#This Row],[Index]],Directory[Index],0),MATCH('DEAL DIRECTORY'!AL$5,Directory[#Headers],0))</f>
        <v>--</v>
      </c>
      <c r="AM448" s="129" t="str">
        <f>INDEX(Directory[],MATCH(tbl_deal[[#This Row],[Index]],Directory[Index],0),MATCH('DEAL DIRECTORY'!AM$5,Directory[#Headers],0))</f>
        <v>--</v>
      </c>
      <c r="AN448" s="129" t="str">
        <f>INDEX(Directory[],MATCH(tbl_deal[[#This Row],[Index]],Directory[Index],0),MATCH('DEAL DIRECTORY'!AN$5,Directory[#Headers],0))</f>
        <v>--</v>
      </c>
      <c r="AO448" s="132" t="str">
        <f>IF(ISBLANK(INDEX(Directory[],MATCH(tbl_deal[[#This Row],[Index]],Directory[Index],0),MATCH('DEAL DIRECTORY'!AO$5,Directory[#Headers],0))),"--",INDEX(Directory[],MATCH(tbl_deal[[#This Row],[Index]],Directory[Index],0),MATCH('DEAL DIRECTORY'!AO$5,Directory[#Headers],0)))</f>
        <v>--</v>
      </c>
      <c r="AP448" s="129">
        <f>INDEX(Directory[],MATCH(tbl_deal[[#This Row],[Index]],Directory[Index],0),MATCH('DEAL DIRECTORY'!AP$5,Directory[#Headers],0))</f>
        <v>10</v>
      </c>
      <c r="AQ448" s="129">
        <f>INDEX(Directory[],MATCH(tbl_deal[[#This Row],[Index]],Directory[Index],0),MATCH('DEAL DIRECTORY'!AQ$5,Directory[#Headers],0))</f>
        <v>66.194999999999993</v>
      </c>
      <c r="AR448" s="129">
        <f>INDEX(Directory[],MATCH(tbl_deal[[#This Row],[Index]],Directory[Index],0),MATCH('DEAL DIRECTORY'!AR$5,Directory[#Headers],0))</f>
        <v>78.125</v>
      </c>
      <c r="AS448" s="129" t="str">
        <f>INDEX(Directory[],MATCH(tbl_deal[[#This Row],[Index]],Directory[Index],0),MATCH('DEAL DIRECTORY'!AS$5,Directory[#Headers],0))</f>
        <v>央企</v>
      </c>
      <c r="AT448" s="129" t="str">
        <f>INDEX(Directory[],MATCH(tbl_deal[[#This Row],[Index]],Directory[Index],0),MATCH('DEAL DIRECTORY'!AT$5,Directory[#Headers],0))</f>
        <v>金融机构</v>
      </c>
      <c r="AU448" s="129" t="str">
        <f>INDEX(Directory[],MATCH(tbl_deal[[#This Row],[Index]],Directory[Index],0),MATCH('DEAL DIRECTORY'!AU$5,Directory[#Headers],0))</f>
        <v>非银</v>
      </c>
      <c r="AV448" s="129" t="str">
        <f>INDEX(Directory[],MATCH(tbl_deal[[#This Row],[Index]],Directory[Index],0),MATCH('DEAL DIRECTORY'!AV$5,Directory[#Headers],0))</f>
        <v>维好</v>
      </c>
      <c r="AW448" s="129" t="str">
        <f>INDEX(Directory[],MATCH(tbl_deal[[#This Row],[Index]],Directory[Index],0),MATCH('DEAL DIRECTORY'!AW$5,Directory[#Headers],0))</f>
        <v>投资级</v>
      </c>
      <c r="AX448" s="129" t="str">
        <f>INDEX(Directory[],MATCH(tbl_deal[[#This Row],[Index]],Directory[Index],0),MATCH('DEAL DIRECTORY'!AX$5,Directory[#Headers],0))</f>
        <v>&gt;5亿</v>
      </c>
      <c r="AY448" s="133" t="str">
        <f>INDEX(Directory[],MATCH(tbl_deal[[#This Row],[Index]],Directory[Index],0),MATCH('DEAL DIRECTORY'!AY$5,Directory[#Headers],0))</f>
        <v>17年</v>
      </c>
      <c r="AZ448" s="129" t="str">
        <f>INDEX(Directory[],MATCH(tbl_deal[[#This Row],[Index]],Directory[Index],0),MATCH('DEAL DIRECTORY'!AZ$5,Directory[#Headers],0))</f>
        <v>Q4</v>
      </c>
      <c r="BA448" s="129" t="str">
        <f>INDEX(Directory[],MATCH(tbl_deal[[#This Row],[Index]],Directory[Index],0),MATCH('DEAL DIRECTORY'!BA$5,Directory[#Headers],0))</f>
        <v>12月</v>
      </c>
      <c r="BB448" s="129" t="str">
        <f>INDEX(Directory[],MATCH(tbl_deal[[#This Row],[Index]],Directory[Index],0),MATCH('DEAL DIRECTORY'!BB$5,Directory[#Headers],0))</f>
        <v>--</v>
      </c>
      <c r="BC448" s="129" t="str">
        <f>INDEX(Directory[],MATCH(tbl_deal[[#This Row],[Index]],Directory[Index],0),MATCH('DEAL DIRECTORY'!BC$5,Directory[#Headers],0))</f>
        <v>CHARMING LIGHT INVESTMENTS LTD</v>
      </c>
      <c r="BD448" s="129" t="str">
        <f>INDEX(Directory[],MATCH(tbl_deal[[#This Row],[Index]],Directory[Index],0),MATCH('DEAL DIRECTORY'!BD$5,Directory[#Headers],0))</f>
        <v>XS1692177774</v>
      </c>
      <c r="BE448" s="137" t="str">
        <f>INDEX(Directory[],MATCH(tbl_deal[[#This Row],[Index]],Directory[Index],0),MATCH('DEAL DIRECTORY'!BE$5,Directory[#Headers],0))</f>
        <v>17年12月</v>
      </c>
      <c r="BF448" s="137" t="str">
        <f>INDEX(Directory[],MATCH(tbl_deal[[#This Row],[Index]],Directory[Index],0),MATCH('DEAL DIRECTORY'!BF$5,Directory[#Headers],0))</f>
        <v>中国东方资管</v>
      </c>
      <c r="BG448" s="137" t="str">
        <f>INDEX(Directory[],MATCH(tbl_deal[[#This Row],[Index]],Directory[Index],0),MATCH('DEAL DIRECTORY'!BG$5,Directory[#Headers],0))</f>
        <v>Baa1/--/A</v>
      </c>
      <c r="BH448" s="137" t="str">
        <f>INDEX(Directory[],MATCH(tbl_deal[[#This Row],[Index]],Directory[Index],0),MATCH('DEAL DIRECTORY'!BH$5,Directory[#Headers],0))</f>
        <v>高级债</v>
      </c>
      <c r="BI448" s="137" t="str">
        <f>INDEX(Directory[],MATCH(tbl_deal[[#This Row],[Index]],Directory[Index],0),MATCH('DEAL DIRECTORY'!BI$5,Directory[#Headers],0))</f>
        <v>10亿美元</v>
      </c>
      <c r="BJ448" s="137" t="str">
        <f>INDEX(Directory[],MATCH(tbl_deal[[#This Row],[Index]],Directory[Index],0),MATCH('DEAL DIRECTORY'!BJ$5,Directory[#Headers],0))</f>
        <v>10年</v>
      </c>
      <c r="BK448" s="137" t="str">
        <f>INDEX(Directory[],MATCH(tbl_deal[[#This Row],[Index]],Directory[Index],0),MATCH('DEAL DIRECTORY'!BK$5,Directory[#Headers],0))</f>
        <v>4.375%</v>
      </c>
      <c r="BL448" s="137" t="str">
        <f>INDEX(Directory[],MATCH(tbl_deal[[#This Row],[Index]],Directory[Index],0),MATCH('DEAL DIRECTORY'!BL$5,Directory[#Headers],0))</f>
        <v>账簿管理人</v>
      </c>
      <c r="BM448" s="129" t="str">
        <f>INDEX(Directory[],MATCH(tbl_deal[[#This Row],[Index]],Directory[Index],0),MATCH('DEAL DIRECTORY'!BM$5,Directory[#Headers],0))</f>
        <v/>
      </c>
      <c r="BN448" s="4"/>
      <c r="BQ448"/>
      <c r="BR448"/>
    </row>
    <row r="449" spans="3:70" ht="20.25" customHeight="1" x14ac:dyDescent="0.25">
      <c r="C449" s="129">
        <f>Directory[[#This Row],[Index]]</f>
        <v>22</v>
      </c>
      <c r="D449" s="130">
        <f>INDEX(Directory[],MATCH(tbl_deal[[#This Row],[Index]],Directory[Index],0),MATCH('DEAL DIRECTORY'!D$5,Directory[#Headers],0))</f>
        <v>43067</v>
      </c>
      <c r="E449" s="129" t="str">
        <f>INDEX(Directory[],MATCH(tbl_deal[[#This Row],[Index]],Directory[Index],0),MATCH('DEAL DIRECTORY'!E$5,Directory[#Headers],0))</f>
        <v/>
      </c>
      <c r="F449" s="129" t="str">
        <f>INDEX(Directory[],MATCH(tbl_deal[[#This Row],[Index]],Directory[Index],0),MATCH('DEAL DIRECTORY'!F$5,Directory[#Headers],0))</f>
        <v/>
      </c>
      <c r="G449" s="129" t="str">
        <f>INDEX(Directory[],MATCH(tbl_deal[[#This Row],[Index]],Directory[Index],0),MATCH('DEAL DIRECTORY'!G$5,Directory[#Headers],0))</f>
        <v>Sunnyside II Tap</v>
      </c>
      <c r="H449" s="135" t="str">
        <f>IF(tbl_deal[[#This Row],[FolderPath]]="","",HYPERLINK(tbl_deal[[#This Row],[FolderPath]],"📂"))</f>
        <v/>
      </c>
      <c r="I449" s="129" t="str">
        <f>INDEX(Directory[],MATCH(tbl_deal[[#This Row],[Index]],Directory[Index],0),MATCH('DEAL DIRECTORY'!I$5,Directory[#Headers],0))</f>
        <v>SGC</v>
      </c>
      <c r="J449" s="129" t="str">
        <f>INDEX(Directory[],MATCH(tbl_deal[[#This Row],[Index]],Directory[Index],0),MATCH('DEAL DIRECTORY'!J$5,Directory[#Headers],0))</f>
        <v>n/a</v>
      </c>
      <c r="K449" s="129" t="str">
        <f>INDEX(Directory[],MATCH(tbl_deal[[#This Row],[Index]],Directory[Index],0),MATCH('DEAL DIRECTORY'!K$5,Directory[#Headers],0))</f>
        <v>n/a</v>
      </c>
      <c r="L449" s="129">
        <f>INDEX(Directory[],MATCH(tbl_deal[[#This Row],[Index]],Directory[Index],0),MATCH('DEAL DIRECTORY'!L$5,Directory[#Headers],0))</f>
        <v>2</v>
      </c>
      <c r="M449" s="129" t="str">
        <f>INDEX(Directory[],MATCH(tbl_deal[[#This Row],[Index]],Directory[Index],0),MATCH('DEAL DIRECTORY'!M$5,Directory[#Headers],0))</f>
        <v>马尔代夫政府*</v>
      </c>
      <c r="N449" s="129" t="str">
        <f>INDEX(Directory[],MATCH(tbl_deal[[#This Row],[Index]],Directory[Index],0),MATCH('DEAL DIRECTORY'!N$5,Directory[#Headers],0))</f>
        <v>B2/--/B+</v>
      </c>
      <c r="O449" s="129" t="str">
        <f>INDEX(Directory[],MATCH(tbl_deal[[#This Row],[Index]],Directory[Index],0),MATCH('DEAL DIRECTORY'!O$5,Directory[#Headers],0))</f>
        <v>USD</v>
      </c>
      <c r="P449" s="129">
        <f>INDEX(Directory[],MATCH(tbl_deal[[#This Row],[Index]],Directory[Index],0),MATCH('DEAL DIRECTORY'!P$5,Directory[#Headers],0))</f>
        <v>0.5</v>
      </c>
      <c r="Q449" s="129" t="str">
        <f>INDEX(Directory[],MATCH(tbl_deal[[#This Row],[Index]],Directory[Index],0),MATCH('DEAL DIRECTORY'!Q$5,Directory[#Headers],0))</f>
        <v>5</v>
      </c>
      <c r="R449" s="129" t="str">
        <f>INDEX(Directory[],MATCH(tbl_deal[[#This Row],[Index]],Directory[Index],0),MATCH('DEAL DIRECTORY'!R$5,Directory[#Headers],0))</f>
        <v>7%</v>
      </c>
      <c r="S449" s="129" t="str">
        <f>INDEX(Directory[],MATCH(tbl_deal[[#This Row],[Index]],Directory[Index],0),MATCH('DEAL DIRECTORY'!S$5,Directory[#Headers],0))</f>
        <v>--</v>
      </c>
      <c r="T449" s="129" t="str">
        <f>INDEX(Directory[],MATCH(tbl_deal[[#This Row],[Index]],Directory[Index],0),MATCH('DEAL DIRECTORY'!T$5,Directory[#Headers],0))</f>
        <v>n/a</v>
      </c>
      <c r="U449" s="129" t="str">
        <f>INDEX(Directory[],MATCH(tbl_deal[[#This Row],[Index]],Directory[Index],0),MATCH('DEAL DIRECTORY'!U$5,Directory[#Headers],0))</f>
        <v>--</v>
      </c>
      <c r="V449" s="131">
        <f>INDEX(Directory[],MATCH(tbl_deal[[#This Row],[Index]],Directory[Index],0),MATCH('DEAL DIRECTORY'!V$5,Directory[#Headers],0))</f>
        <v>0</v>
      </c>
      <c r="W449" s="129" t="str">
        <f>INDEX(Directory[],MATCH(tbl_deal[[#This Row],[Index]],Directory[Index],0),MATCH('DEAL DIRECTORY'!W$5,Directory[#Headers],0))</f>
        <v>直发</v>
      </c>
      <c r="X449" s="129" t="str">
        <f>INDEX(Directory[],MATCH(tbl_deal[[#This Row],[Index]],Directory[Index],0),MATCH('DEAL DIRECTORY'!X$5,Directory[#Headers],0))</f>
        <v>主权债券</v>
      </c>
      <c r="Y449" s="129" t="str">
        <f>INDEX(Directory[],MATCH(tbl_deal[[#This Row],[Index]],Directory[Index],0),MATCH('DEAL DIRECTORY'!Y$5,Directory[#Headers],0))</f>
        <v>--</v>
      </c>
      <c r="Z449" s="129" t="str">
        <f>INDEX(Directory[],MATCH(tbl_deal[[#This Row],[Index]],Directory[Index],0),MATCH('DEAL DIRECTORY'!Z$5,Directory[#Headers],0))</f>
        <v>主权</v>
      </c>
      <c r="AA449" s="129" t="str">
        <f>INDEX(Directory[],MATCH(tbl_deal[[#This Row],[Index]],Directory[Index],0),MATCH('DEAL DIRECTORY'!AA$5,Directory[#Headers],0))</f>
        <v>增发</v>
      </c>
      <c r="AB449" s="129" t="str">
        <f>INDEX(Directory[],MATCH(tbl_deal[[#This Row],[Index]],Directory[Index],0),MATCH('DEAL DIRECTORY'!AB$5,Directory[#Headers],0))</f>
        <v>BISL,港分</v>
      </c>
      <c r="AC449" s="129" t="str">
        <f>INDEX(Directory[],MATCH(tbl_deal[[#This Row],[Index]],Directory[Index],0),MATCH('DEAL DIRECTORY'!AC$5,Directory[#Headers],0))</f>
        <v>Sole</v>
      </c>
      <c r="AD449" s="129" t="str">
        <f>INDEX(Directory[],MATCH(tbl_deal[[#This Row],[Index]],Directory[Index],0),MATCH('DEAL DIRECTORY'!AD$5,Directory[#Headers],0))</f>
        <v>--</v>
      </c>
      <c r="AE449" s="129" t="str">
        <f>INDEX(Directory[],MATCH(tbl_deal[[#This Row],[Index]],Directory[Index],0),MATCH('DEAL DIRECTORY'!AE$5,Directory[#Headers],0))</f>
        <v>--</v>
      </c>
      <c r="AF449" s="129" t="str">
        <f>INDEX(Directory[],MATCH(tbl_deal[[#This Row],[Index]],Directory[Index],0),MATCH('DEAL DIRECTORY'!AF$5,Directory[#Headers],0))</f>
        <v>N</v>
      </c>
      <c r="AG449" s="129" t="str">
        <f>INDEX(Directory[],MATCH(tbl_deal[[#This Row],[Index]],Directory[Index],0),MATCH('DEAL DIRECTORY'!AG$5,Directory[#Headers],0))</f>
        <v>马尔代夫政府</v>
      </c>
      <c r="AH449" s="129" t="str">
        <f>INDEX(Directory[],MATCH(tbl_deal[[#This Row],[Index]],Directory[Index],0),MATCH('DEAL DIRECTORY'!AH$5,Directory[#Headers],0))</f>
        <v>n/a</v>
      </c>
      <c r="AI449" s="129" t="str">
        <f>INDEX(Directory[],MATCH(tbl_deal[[#This Row],[Index]],Directory[Index],0),MATCH('DEAL DIRECTORY'!AI$5,Directory[#Headers],0))</f>
        <v>n/a</v>
      </c>
      <c r="AJ449" s="129" t="str">
        <f>INDEX(Directory[],MATCH(tbl_deal[[#This Row],[Index]],Directory[Index],0),MATCH('DEAL DIRECTORY'!AJ$5,Directory[#Headers],0))</f>
        <v>--</v>
      </c>
      <c r="AK449" s="129" t="str">
        <f>INDEX(Directory[],MATCH(tbl_deal[[#This Row],[Index]],Directory[Index],0),MATCH('DEAL DIRECTORY'!AK$5,Directory[#Headers],0))</f>
        <v>--</v>
      </c>
      <c r="AL449" s="129" t="str">
        <f>INDEX(Directory[],MATCH(tbl_deal[[#This Row],[Index]],Directory[Index],0),MATCH('DEAL DIRECTORY'!AL$5,Directory[#Headers],0))</f>
        <v>--</v>
      </c>
      <c r="AM449" s="129" t="str">
        <f>INDEX(Directory[],MATCH(tbl_deal[[#This Row],[Index]],Directory[Index],0),MATCH('DEAL DIRECTORY'!AM$5,Directory[#Headers],0))</f>
        <v>--</v>
      </c>
      <c r="AN449" s="129" t="str">
        <f>INDEX(Directory[],MATCH(tbl_deal[[#This Row],[Index]],Directory[Index],0),MATCH('DEAL DIRECTORY'!AN$5,Directory[#Headers],0))</f>
        <v>--</v>
      </c>
      <c r="AO449" s="132" t="str">
        <f>IF(ISBLANK(INDEX(Directory[],MATCH(tbl_deal[[#This Row],[Index]],Directory[Index],0),MATCH('DEAL DIRECTORY'!AO$5,Directory[#Headers],0))),"--",INDEX(Directory[],MATCH(tbl_deal[[#This Row],[Index]],Directory[Index],0),MATCH('DEAL DIRECTORY'!AO$5,Directory[#Headers],0)))</f>
        <v>--</v>
      </c>
      <c r="AP449" s="129">
        <f>INDEX(Directory[],MATCH(tbl_deal[[#This Row],[Index]],Directory[Index],0),MATCH('DEAL DIRECTORY'!AP$5,Directory[#Headers],0))</f>
        <v>0.59</v>
      </c>
      <c r="AQ449" s="129">
        <f>INDEX(Directory[],MATCH(tbl_deal[[#This Row],[Index]],Directory[Index],0),MATCH('DEAL DIRECTORY'!AQ$5,Directory[#Headers],0))</f>
        <v>3.4089999999999998</v>
      </c>
      <c r="AR449" s="129">
        <f>INDEX(Directory[],MATCH(tbl_deal[[#This Row],[Index]],Directory[Index],0),MATCH('DEAL DIRECTORY'!AR$5,Directory[#Headers],0))</f>
        <v>3.9060000000000001</v>
      </c>
      <c r="AS449" s="129" t="str">
        <f>INDEX(Directory[],MATCH(tbl_deal[[#This Row],[Index]],Directory[Index],0),MATCH('DEAL DIRECTORY'!AS$5,Directory[#Headers],0))</f>
        <v>n/a</v>
      </c>
      <c r="AT449" s="129" t="str">
        <f>INDEX(Directory[],MATCH(tbl_deal[[#This Row],[Index]],Directory[Index],0),MATCH('DEAL DIRECTORY'!AT$5,Directory[#Headers],0))</f>
        <v>主权/政府</v>
      </c>
      <c r="AU449" s="129" t="str">
        <f>INDEX(Directory[],MATCH(tbl_deal[[#This Row],[Index]],Directory[Index],0),MATCH('DEAL DIRECTORY'!AU$5,Directory[#Headers],0))</f>
        <v>--</v>
      </c>
      <c r="AV449" s="129" t="str">
        <f>INDEX(Directory[],MATCH(tbl_deal[[#This Row],[Index]],Directory[Index],0),MATCH('DEAL DIRECTORY'!AV$5,Directory[#Headers],0))</f>
        <v>直发</v>
      </c>
      <c r="AW449" s="129" t="str">
        <f>INDEX(Directory[],MATCH(tbl_deal[[#This Row],[Index]],Directory[Index],0),MATCH('DEAL DIRECTORY'!AW$5,Directory[#Headers],0))</f>
        <v>高收益</v>
      </c>
      <c r="AX449" s="129" t="str">
        <f>INDEX(Directory[],MATCH(tbl_deal[[#This Row],[Index]],Directory[Index],0),MATCH('DEAL DIRECTORY'!AX$5,Directory[#Headers],0))</f>
        <v>≤2亿</v>
      </c>
      <c r="AY449" s="133" t="str">
        <f>INDEX(Directory[],MATCH(tbl_deal[[#This Row],[Index]],Directory[Index],0),MATCH('DEAL DIRECTORY'!AY$5,Directory[#Headers],0))</f>
        <v>17年</v>
      </c>
      <c r="AZ449" s="129" t="str">
        <f>INDEX(Directory[],MATCH(tbl_deal[[#This Row],[Index]],Directory[Index],0),MATCH('DEAL DIRECTORY'!AZ$5,Directory[#Headers],0))</f>
        <v>Q4</v>
      </c>
      <c r="BA449" s="129" t="str">
        <f>INDEX(Directory[],MATCH(tbl_deal[[#This Row],[Index]],Directory[Index],0),MATCH('DEAL DIRECTORY'!BA$5,Directory[#Headers],0))</f>
        <v>11月</v>
      </c>
      <c r="BB449" s="129" t="str">
        <f>INDEX(Directory[],MATCH(tbl_deal[[#This Row],[Index]],Directory[Index],0),MATCH('DEAL DIRECTORY'!BB$5,Directory[#Headers],0))</f>
        <v>--</v>
      </c>
      <c r="BC449" s="129" t="str">
        <f>INDEX(Directory[],MATCH(tbl_deal[[#This Row],[Index]],Directory[Index],0),MATCH('DEAL DIRECTORY'!BC$5,Directory[#Headers],0))</f>
        <v>MINISTRY OF FINANCE &amp; TREASURY MALDIVES</v>
      </c>
      <c r="BD449" s="129" t="str">
        <f>INDEX(Directory[],MATCH(tbl_deal[[#This Row],[Index]],Directory[Index],0),MATCH('DEAL DIRECTORY'!BD$5,Directory[#Headers],0))</f>
        <v>XS1617562290</v>
      </c>
      <c r="BE449" s="137" t="str">
        <f>INDEX(Directory[],MATCH(tbl_deal[[#This Row],[Index]],Directory[Index],0),MATCH('DEAL DIRECTORY'!BE$5,Directory[#Headers],0))</f>
        <v>17年11月</v>
      </c>
      <c r="BF449" s="137" t="str">
        <f>INDEX(Directory[],MATCH(tbl_deal[[#This Row],[Index]],Directory[Index],0),MATCH('DEAL DIRECTORY'!BF$5,Directory[#Headers],0))</f>
        <v>马尔代夫政府</v>
      </c>
      <c r="BG449" s="137" t="str">
        <f>INDEX(Directory[],MATCH(tbl_deal[[#This Row],[Index]],Directory[Index],0),MATCH('DEAL DIRECTORY'!BG$5,Directory[#Headers],0))</f>
        <v>B2/--/B+</v>
      </c>
      <c r="BH449" s="137" t="str">
        <f>INDEX(Directory[],MATCH(tbl_deal[[#This Row],[Index]],Directory[Index],0),MATCH('DEAL DIRECTORY'!BH$5,Directory[#Headers],0))</f>
        <v>主权债券</v>
      </c>
      <c r="BI449" s="137" t="str">
        <f>INDEX(Directory[],MATCH(tbl_deal[[#This Row],[Index]],Directory[Index],0),MATCH('DEAL DIRECTORY'!BI$5,Directory[#Headers],0))</f>
        <v>增发5000万美元</v>
      </c>
      <c r="BJ449" s="137" t="str">
        <f>INDEX(Directory[],MATCH(tbl_deal[[#This Row],[Index]],Directory[Index],0),MATCH('DEAL DIRECTORY'!BJ$5,Directory[#Headers],0))</f>
        <v>5年</v>
      </c>
      <c r="BK449" s="137" t="str">
        <f>INDEX(Directory[],MATCH(tbl_deal[[#This Row],[Index]],Directory[Index],0),MATCH('DEAL DIRECTORY'!BK$5,Directory[#Headers],0))</f>
        <v>7%</v>
      </c>
      <c r="BL449" s="137" t="str">
        <f>INDEX(Directory[],MATCH(tbl_deal[[#This Row],[Index]],Directory[Index],0),MATCH('DEAL DIRECTORY'!BL$5,Directory[#Headers],0))</f>
        <v>独家全球协调人</v>
      </c>
      <c r="BM449" s="129" t="str">
        <f>INDEX(Directory[],MATCH(tbl_deal[[#This Row],[Index]],Directory[Index],0),MATCH('DEAL DIRECTORY'!BM$5,Directory[#Headers],0))</f>
        <v/>
      </c>
      <c r="BN449" s="4"/>
      <c r="BQ449"/>
      <c r="BR449"/>
    </row>
    <row r="450" spans="3:70" ht="20.25" customHeight="1" x14ac:dyDescent="0.25">
      <c r="C450" s="129">
        <f>Directory[[#This Row],[Index]]</f>
        <v>21</v>
      </c>
      <c r="D450" s="130">
        <f>INDEX(Directory[],MATCH(tbl_deal[[#This Row],[Index]],Directory[Index],0),MATCH('DEAL DIRECTORY'!D$5,Directory[#Headers],0))</f>
        <v>43067</v>
      </c>
      <c r="E450" s="129" t="str">
        <f>INDEX(Directory[],MATCH(tbl_deal[[#This Row],[Index]],Directory[Index],0),MATCH('DEAL DIRECTORY'!E$5,Directory[#Headers],0))</f>
        <v/>
      </c>
      <c r="F450" s="129" t="str">
        <f>INDEX(Directory[],MATCH(tbl_deal[[#This Row],[Index]],Directory[Index],0),MATCH('DEAL DIRECTORY'!F$5,Directory[#Headers],0))</f>
        <v>欧元债</v>
      </c>
      <c r="G450" s="129" t="str">
        <f>INDEX(Directory[],MATCH(tbl_deal[[#This Row],[Index]],Directory[Index],0),MATCH('DEAL DIRECTORY'!G$5,Directory[#Headers],0))</f>
        <v>EZ</v>
      </c>
      <c r="H450" s="135" t="str">
        <f>IF(tbl_deal[[#This Row],[FolderPath]]="","",HYPERLINK(tbl_deal[[#This Row],[FolderPath]],"📂"))</f>
        <v/>
      </c>
      <c r="I450" s="129" t="str">
        <f>INDEX(Directory[],MATCH(tbl_deal[[#This Row],[Index]],Directory[Index],0),MATCH('DEAL DIRECTORY'!I$5,Directory[#Headers],0))</f>
        <v>JBR</v>
      </c>
      <c r="J450" s="129" t="str">
        <f>INDEX(Directory[],MATCH(tbl_deal[[#This Row],[Index]],Directory[Index],0),MATCH('DEAL DIRECTORY'!J$5,Directory[#Headers],0))</f>
        <v>n/a</v>
      </c>
      <c r="K450" s="129" t="str">
        <f>INDEX(Directory[],MATCH(tbl_deal[[#This Row],[Index]],Directory[Index],0),MATCH('DEAL DIRECTORY'!K$5,Directory[#Headers],0))</f>
        <v>n/a</v>
      </c>
      <c r="L450" s="129">
        <f>INDEX(Directory[],MATCH(tbl_deal[[#This Row],[Index]],Directory[Index],0),MATCH('DEAL DIRECTORY'!L$5,Directory[#Headers],0))</f>
        <v>1</v>
      </c>
      <c r="M450" s="129" t="str">
        <f>INDEX(Directory[],MATCH(tbl_deal[[#This Row],[Index]],Directory[Index],0),MATCH('DEAL DIRECTORY'!M$5,Directory[#Headers],0))</f>
        <v>华融置业</v>
      </c>
      <c r="N450" s="129" t="str">
        <f>INDEX(Directory[],MATCH(tbl_deal[[#This Row],[Index]],Directory[Index],0),MATCH('DEAL DIRECTORY'!N$5,Directory[#Headers],0))</f>
        <v>--/--/A</v>
      </c>
      <c r="O450" s="129" t="str">
        <f>INDEX(Directory[],MATCH(tbl_deal[[#This Row],[Index]],Directory[Index],0),MATCH('DEAL DIRECTORY'!O$5,Directory[#Headers],0))</f>
        <v>EUR</v>
      </c>
      <c r="P450" s="129">
        <f>INDEX(Directory[],MATCH(tbl_deal[[#This Row],[Index]],Directory[Index],0),MATCH('DEAL DIRECTORY'!P$5,Directory[#Headers],0))</f>
        <v>5</v>
      </c>
      <c r="Q450" s="129" t="str">
        <f>INDEX(Directory[],MATCH(tbl_deal[[#This Row],[Index]],Directory[Index],0),MATCH('DEAL DIRECTORY'!Q$5,Directory[#Headers],0))</f>
        <v>5</v>
      </c>
      <c r="R450" s="129" t="str">
        <f>INDEX(Directory[],MATCH(tbl_deal[[#This Row],[Index]],Directory[Index],0),MATCH('DEAL DIRECTORY'!R$5,Directory[#Headers],0))</f>
        <v>1.625%</v>
      </c>
      <c r="S450" s="129" t="str">
        <f>INDEX(Directory[],MATCH(tbl_deal[[#This Row],[Index]],Directory[Index],0),MATCH('DEAL DIRECTORY'!S$5,Directory[#Headers],0))</f>
        <v>--</v>
      </c>
      <c r="T450" s="129" t="str">
        <f>INDEX(Directory[],MATCH(tbl_deal[[#This Row],[Index]],Directory[Index],0),MATCH('DEAL DIRECTORY'!T$5,Directory[#Headers],0))</f>
        <v>n/a</v>
      </c>
      <c r="U450" s="129" t="str">
        <f>INDEX(Directory[],MATCH(tbl_deal[[#This Row],[Index]],Directory[Index],0),MATCH('DEAL DIRECTORY'!U$5,Directory[#Headers],0))</f>
        <v>MS+204.7</v>
      </c>
      <c r="V450" s="131">
        <f>INDEX(Directory[],MATCH(tbl_deal[[#This Row],[Index]],Directory[Index],0),MATCH('DEAL DIRECTORY'!V$5,Directory[#Headers],0))</f>
        <v>0</v>
      </c>
      <c r="W450" s="129" t="str">
        <f>INDEX(Directory[],MATCH(tbl_deal[[#This Row],[Index]],Directory[Index],0),MATCH('DEAL DIRECTORY'!W$5,Directory[#Headers],0))</f>
        <v>担保</v>
      </c>
      <c r="X450" s="129" t="str">
        <f>INDEX(Directory[],MATCH(tbl_deal[[#This Row],[Index]],Directory[Index],0),MATCH('DEAL DIRECTORY'!X$5,Directory[#Headers],0))</f>
        <v>--</v>
      </c>
      <c r="Y450" s="129" t="str">
        <f>INDEX(Directory[],MATCH(tbl_deal[[#This Row],[Index]],Directory[Index],0),MATCH('DEAL DIRECTORY'!Y$5,Directory[#Headers],0))</f>
        <v>爱尔兰</v>
      </c>
      <c r="Z450" s="129" t="str">
        <f>INDEX(Directory[],MATCH(tbl_deal[[#This Row],[Index]],Directory[Index],0),MATCH('DEAL DIRECTORY'!Z$5,Directory[#Headers],0))</f>
        <v/>
      </c>
      <c r="AA450" s="129" t="str">
        <f>INDEX(Directory[],MATCH(tbl_deal[[#This Row],[Index]],Directory[Index],0),MATCH('DEAL DIRECTORY'!AA$5,Directory[#Headers],0))</f>
        <v/>
      </c>
      <c r="AB450" s="129" t="str">
        <f>INDEX(Directory[],MATCH(tbl_deal[[#This Row],[Index]],Directory[Index],0),MATCH('DEAL DIRECTORY'!AB$5,Directory[#Headers],0))</f>
        <v>BISL,港分</v>
      </c>
      <c r="AC450" s="129" t="str">
        <f>INDEX(Directory[],MATCH(tbl_deal[[#This Row],[Index]],Directory[Index],0),MATCH('DEAL DIRECTORY'!AC$5,Directory[#Headers],0))</f>
        <v>--</v>
      </c>
      <c r="AD450" s="129" t="str">
        <f>INDEX(Directory[],MATCH(tbl_deal[[#This Row],[Index]],Directory[Index],0),MATCH('DEAL DIRECTORY'!AD$5,Directory[#Headers],0))</f>
        <v>--</v>
      </c>
      <c r="AE450" s="129" t="str">
        <f>INDEX(Directory[],MATCH(tbl_deal[[#This Row],[Index]],Directory[Index],0),MATCH('DEAL DIRECTORY'!AE$5,Directory[#Headers],0))</f>
        <v>--</v>
      </c>
      <c r="AF450" s="129" t="str">
        <f>INDEX(Directory[],MATCH(tbl_deal[[#This Row],[Index]],Directory[Index],0),MATCH('DEAL DIRECTORY'!AF$5,Directory[#Headers],0))</f>
        <v>Y</v>
      </c>
      <c r="AG450" s="129" t="str">
        <f>INDEX(Directory[],MATCH(tbl_deal[[#This Row],[Index]],Directory[Index],0),MATCH('DEAL DIRECTORY'!AG$5,Directory[#Headers],0))</f>
        <v>华融实业投资管理有限公司</v>
      </c>
      <c r="AH450" s="129" t="str">
        <f>INDEX(Directory[],MATCH(tbl_deal[[#This Row],[Index]],Directory[Index],0),MATCH('DEAL DIRECTORY'!AH$5,Directory[#Headers],0))</f>
        <v>n/a</v>
      </c>
      <c r="AI450" s="129" t="str">
        <f>INDEX(Directory[],MATCH(tbl_deal[[#This Row],[Index]],Directory[Index],0),MATCH('DEAL DIRECTORY'!AI$5,Directory[#Headers],0))</f>
        <v>n/a</v>
      </c>
      <c r="AJ450" s="129" t="str">
        <f>INDEX(Directory[],MATCH(tbl_deal[[#This Row],[Index]],Directory[Index],0),MATCH('DEAL DIRECTORY'!AJ$5,Directory[#Headers],0))</f>
        <v>广东</v>
      </c>
      <c r="AK450" s="129" t="str">
        <f>INDEX(Directory[],MATCH(tbl_deal[[#This Row],[Index]],Directory[Index],0),MATCH('DEAL DIRECTORY'!AK$5,Directory[#Headers],0))</f>
        <v>珠海市</v>
      </c>
      <c r="AL450" s="129" t="str">
        <f>INDEX(Directory[],MATCH(tbl_deal[[#This Row],[Index]],Directory[Index],0),MATCH('DEAL DIRECTORY'!AL$5,Directory[#Headers],0))</f>
        <v>--</v>
      </c>
      <c r="AM450" s="129" t="str">
        <f>INDEX(Directory[],MATCH(tbl_deal[[#This Row],[Index]],Directory[Index],0),MATCH('DEAL DIRECTORY'!AM$5,Directory[#Headers],0))</f>
        <v>--</v>
      </c>
      <c r="AN450" s="129" t="str">
        <f>INDEX(Directory[],MATCH(tbl_deal[[#This Row],[Index]],Directory[Index],0),MATCH('DEAL DIRECTORY'!AN$5,Directory[#Headers],0))</f>
        <v>--</v>
      </c>
      <c r="AO450" s="132" t="str">
        <f>IF(ISBLANK(INDEX(Directory[],MATCH(tbl_deal[[#This Row],[Index]],Directory[Index],0),MATCH('DEAL DIRECTORY'!AO$5,Directory[#Headers],0))),"--",INDEX(Directory[],MATCH(tbl_deal[[#This Row],[Index]],Directory[Index],0),MATCH('DEAL DIRECTORY'!AO$5,Directory[#Headers],0)))</f>
        <v>--</v>
      </c>
      <c r="AP450" s="129">
        <f>INDEX(Directory[],MATCH(tbl_deal[[#This Row],[Index]],Directory[Index],0),MATCH('DEAL DIRECTORY'!AP$5,Directory[#Headers],0))</f>
        <v>5</v>
      </c>
      <c r="AQ450" s="129">
        <f>INDEX(Directory[],MATCH(tbl_deal[[#This Row],[Index]],Directory[Index],0),MATCH('DEAL DIRECTORY'!AQ$5,Directory[#Headers],0))</f>
        <v>39.247999999999998</v>
      </c>
      <c r="AR450" s="129">
        <f>INDEX(Directory[],MATCH(tbl_deal[[#This Row],[Index]],Directory[Index],0),MATCH('DEAL DIRECTORY'!AR$5,Directory[#Headers],0))</f>
        <v>46.295999999999999</v>
      </c>
      <c r="AS450" s="129" t="str">
        <f>INDEX(Directory[],MATCH(tbl_deal[[#This Row],[Index]],Directory[Index],0),MATCH('DEAL DIRECTORY'!AS$5,Directory[#Headers],0))</f>
        <v>央企(子)</v>
      </c>
      <c r="AT450" s="129" t="str">
        <f>INDEX(Directory[],MATCH(tbl_deal[[#This Row],[Index]],Directory[Index],0),MATCH('DEAL DIRECTORY'!AT$5,Directory[#Headers],0))</f>
        <v>房地产</v>
      </c>
      <c r="AU450" s="129" t="str">
        <f>INDEX(Directory[],MATCH(tbl_deal[[#This Row],[Index]],Directory[Index],0),MATCH('DEAL DIRECTORY'!AU$5,Directory[#Headers],0))</f>
        <v>--</v>
      </c>
      <c r="AV450" s="129" t="str">
        <f>INDEX(Directory[],MATCH(tbl_deal[[#This Row],[Index]],Directory[Index],0),MATCH('DEAL DIRECTORY'!AV$5,Directory[#Headers],0))</f>
        <v>担保</v>
      </c>
      <c r="AW450" s="129" t="str">
        <f>INDEX(Directory[],MATCH(tbl_deal[[#This Row],[Index]],Directory[Index],0),MATCH('DEAL DIRECTORY'!AW$5,Directory[#Headers],0))</f>
        <v>投资级</v>
      </c>
      <c r="AX450" s="129" t="str">
        <f>INDEX(Directory[],MATCH(tbl_deal[[#This Row],[Index]],Directory[Index],0),MATCH('DEAL DIRECTORY'!AX$5,Directory[#Headers],0))</f>
        <v>3-5亿</v>
      </c>
      <c r="AY450" s="133" t="str">
        <f>INDEX(Directory[],MATCH(tbl_deal[[#This Row],[Index]],Directory[Index],0),MATCH('DEAL DIRECTORY'!AY$5,Directory[#Headers],0))</f>
        <v>17年</v>
      </c>
      <c r="AZ450" s="129" t="str">
        <f>INDEX(Directory[],MATCH(tbl_deal[[#This Row],[Index]],Directory[Index],0),MATCH('DEAL DIRECTORY'!AZ$5,Directory[#Headers],0))</f>
        <v>Q4</v>
      </c>
      <c r="BA450" s="129" t="str">
        <f>INDEX(Directory[],MATCH(tbl_deal[[#This Row],[Index]],Directory[Index],0),MATCH('DEAL DIRECTORY'!BA$5,Directory[#Headers],0))</f>
        <v>11月</v>
      </c>
      <c r="BB450" s="129" t="str">
        <f>INDEX(Directory[],MATCH(tbl_deal[[#This Row],[Index]],Directory[Index],0),MATCH('DEAL DIRECTORY'!BB$5,Directory[#Headers],0))</f>
        <v>--</v>
      </c>
      <c r="BC450" s="129" t="str">
        <f>INDEX(Directory[],MATCH(tbl_deal[[#This Row],[Index]],Directory[Index],0),MATCH('DEAL DIRECTORY'!BC$5,Directory[#Headers],0))</f>
        <v>HUARONG UNIVERSE INVESTMENT HOLDING LTD</v>
      </c>
      <c r="BD450" s="129" t="str">
        <f>INDEX(Directory[],MATCH(tbl_deal[[#This Row],[Index]],Directory[Index],0),MATCH('DEAL DIRECTORY'!BD$5,Directory[#Headers],0))</f>
        <v>XS1725734872</v>
      </c>
      <c r="BE450" s="137" t="str">
        <f>INDEX(Directory[],MATCH(tbl_deal[[#This Row],[Index]],Directory[Index],0),MATCH('DEAL DIRECTORY'!BE$5,Directory[#Headers],0))</f>
        <v>17年11月</v>
      </c>
      <c r="BF450" s="137" t="str">
        <f>INDEX(Directory[],MATCH(tbl_deal[[#This Row],[Index]],Directory[Index],0),MATCH('DEAL DIRECTORY'!BF$5,Directory[#Headers],0))</f>
        <v>华融置业</v>
      </c>
      <c r="BG450" s="137" t="str">
        <f>INDEX(Directory[],MATCH(tbl_deal[[#This Row],[Index]],Directory[Index],0),MATCH('DEAL DIRECTORY'!BG$5,Directory[#Headers],0))</f>
        <v>--/--/A</v>
      </c>
      <c r="BH450" s="137" t="str">
        <f>INDEX(Directory[],MATCH(tbl_deal[[#This Row],[Index]],Directory[Index],0),MATCH('DEAL DIRECTORY'!BH$5,Directory[#Headers],0))</f>
        <v>高级债</v>
      </c>
      <c r="BI450" s="137" t="str">
        <f>INDEX(Directory[],MATCH(tbl_deal[[#This Row],[Index]],Directory[Index],0),MATCH('DEAL DIRECTORY'!BI$5,Directory[#Headers],0))</f>
        <v>5亿欧元</v>
      </c>
      <c r="BJ450" s="137" t="str">
        <f>INDEX(Directory[],MATCH(tbl_deal[[#This Row],[Index]],Directory[Index],0),MATCH('DEAL DIRECTORY'!BJ$5,Directory[#Headers],0))</f>
        <v>5年</v>
      </c>
      <c r="BK450" s="137" t="str">
        <f>INDEX(Directory[],MATCH(tbl_deal[[#This Row],[Index]],Directory[Index],0),MATCH('DEAL DIRECTORY'!BK$5,Directory[#Headers],0))</f>
        <v>1.625%</v>
      </c>
      <c r="BL450" s="137" t="str">
        <f>INDEX(Directory[],MATCH(tbl_deal[[#This Row],[Index]],Directory[Index],0),MATCH('DEAL DIRECTORY'!BL$5,Directory[#Headers],0))</f>
        <v>账簿管理人</v>
      </c>
      <c r="BM450" s="129" t="str">
        <f>INDEX(Directory[],MATCH(tbl_deal[[#This Row],[Index]],Directory[Index],0),MATCH('DEAL DIRECTORY'!BM$5,Directory[#Headers],0))</f>
        <v/>
      </c>
      <c r="BN450" s="4"/>
      <c r="BQ450"/>
      <c r="BR450"/>
    </row>
    <row r="451" spans="3:70" ht="20.25" customHeight="1" x14ac:dyDescent="0.25">
      <c r="C451" s="129">
        <f>Directory[[#This Row],[Index]]</f>
        <v>20</v>
      </c>
      <c r="D451" s="130">
        <f>INDEX(Directory[],MATCH(tbl_deal[[#This Row],[Index]],Directory[Index],0),MATCH('DEAL DIRECTORY'!D$5,Directory[#Headers],0))</f>
        <v>43054</v>
      </c>
      <c r="E451" s="129" t="str">
        <f>INDEX(Directory[],MATCH(tbl_deal[[#This Row],[Index]],Directory[Index],0),MATCH('DEAL DIRECTORY'!E$5,Directory[#Headers],0))</f>
        <v/>
      </c>
      <c r="F451" s="129" t="str">
        <f>INDEX(Directory[],MATCH(tbl_deal[[#This Row],[Index]],Directory[Index],0),MATCH('DEAL DIRECTORY'!F$5,Directory[#Headers],0))</f>
        <v/>
      </c>
      <c r="G451" s="129" t="str">
        <f>INDEX(Directory[],MATCH(tbl_deal[[#This Row],[Index]],Directory[Index],0),MATCH('DEAL DIRECTORY'!G$5,Directory[#Headers],0))</f>
        <v>Share II</v>
      </c>
      <c r="H451" s="135" t="str">
        <f>IF(tbl_deal[[#This Row],[FolderPath]]="","",HYPERLINK(tbl_deal[[#This Row],[FolderPath]],"📂"))</f>
        <v/>
      </c>
      <c r="I451" s="129" t="str">
        <f>INDEX(Directory[],MATCH(tbl_deal[[#This Row],[Index]],Directory[Index],0),MATCH('DEAL DIRECTORY'!I$5,Directory[#Headers],0))</f>
        <v>JBR</v>
      </c>
      <c r="J451" s="129" t="str">
        <f>INDEX(Directory[],MATCH(tbl_deal[[#This Row],[Index]],Directory[Index],0),MATCH('DEAL DIRECTORY'!J$5,Directory[#Headers],0))</f>
        <v>n/a</v>
      </c>
      <c r="K451" s="129" t="str">
        <f>INDEX(Directory[],MATCH(tbl_deal[[#This Row],[Index]],Directory[Index],0),MATCH('DEAL DIRECTORY'!K$5,Directory[#Headers],0))</f>
        <v>n/a</v>
      </c>
      <c r="L451" s="129">
        <f>INDEX(Directory[],MATCH(tbl_deal[[#This Row],[Index]],Directory[Index],0),MATCH('DEAL DIRECTORY'!L$5,Directory[#Headers],0))</f>
        <v>2</v>
      </c>
      <c r="M451" s="129" t="str">
        <f>INDEX(Directory[],MATCH(tbl_deal[[#This Row],[Index]],Directory[Index],0),MATCH('DEAL DIRECTORY'!M$5,Directory[#Headers],0))</f>
        <v>弘阳集团</v>
      </c>
      <c r="N451" s="129" t="str">
        <f>INDEX(Directory[],MATCH(tbl_deal[[#This Row],[Index]],Directory[Index],0),MATCH('DEAL DIRECTORY'!N$5,Directory[#Headers],0))</f>
        <v>--/--/--</v>
      </c>
      <c r="O451" s="129" t="str">
        <f>INDEX(Directory[],MATCH(tbl_deal[[#This Row],[Index]],Directory[Index],0),MATCH('DEAL DIRECTORY'!O$5,Directory[#Headers],0))</f>
        <v>USD</v>
      </c>
      <c r="P451" s="129">
        <f>INDEX(Directory[],MATCH(tbl_deal[[#This Row],[Index]],Directory[Index],0),MATCH('DEAL DIRECTORY'!P$5,Directory[#Headers],0))</f>
        <v>3.75</v>
      </c>
      <c r="Q451" s="129" t="str">
        <f>INDEX(Directory[],MATCH(tbl_deal[[#This Row],[Index]],Directory[Index],0),MATCH('DEAL DIRECTORY'!Q$5,Directory[#Headers],0))</f>
        <v>1</v>
      </c>
      <c r="R451" s="129" t="str">
        <f>INDEX(Directory[],MATCH(tbl_deal[[#This Row],[Index]],Directory[Index],0),MATCH('DEAL DIRECTORY'!R$5,Directory[#Headers],0))</f>
        <v>8.5%</v>
      </c>
      <c r="S451" s="129" t="str">
        <f>INDEX(Directory[],MATCH(tbl_deal[[#This Row],[Index]],Directory[Index],0),MATCH('DEAL DIRECTORY'!S$5,Directory[#Headers],0))</f>
        <v>--</v>
      </c>
      <c r="T451" s="129" t="str">
        <f>INDEX(Directory[],MATCH(tbl_deal[[#This Row],[Index]],Directory[Index],0),MATCH('DEAL DIRECTORY'!T$5,Directory[#Headers],0))</f>
        <v>n/a</v>
      </c>
      <c r="U451" s="129" t="str">
        <f>INDEX(Directory[],MATCH(tbl_deal[[#This Row],[Index]],Directory[Index],0),MATCH('DEAL DIRECTORY'!U$5,Directory[#Headers],0))</f>
        <v>--</v>
      </c>
      <c r="V451" s="131">
        <f>INDEX(Directory[],MATCH(tbl_deal[[#This Row],[Index]],Directory[Index],0),MATCH('DEAL DIRECTORY'!V$5,Directory[#Headers],0))</f>
        <v>0</v>
      </c>
      <c r="W451" s="129" t="str">
        <f>INDEX(Directory[],MATCH(tbl_deal[[#This Row],[Index]],Directory[Index],0),MATCH('DEAL DIRECTORY'!W$5,Directory[#Headers],0))</f>
        <v>担保</v>
      </c>
      <c r="X451" s="129" t="str">
        <f>INDEX(Directory[],MATCH(tbl_deal[[#This Row],[Index]],Directory[Index],0),MATCH('DEAL DIRECTORY'!X$5,Directory[#Headers],0))</f>
        <v>--</v>
      </c>
      <c r="Y451" s="129" t="str">
        <f>INDEX(Directory[],MATCH(tbl_deal[[#This Row],[Index]],Directory[Index],0),MATCH('DEAL DIRECTORY'!Y$5,Directory[#Headers],0))</f>
        <v>新交所</v>
      </c>
      <c r="Z451" s="129" t="str">
        <f>INDEX(Directory[],MATCH(tbl_deal[[#This Row],[Index]],Directory[Index],0),MATCH('DEAL DIRECTORY'!Z$5,Directory[#Headers],0))</f>
        <v/>
      </c>
      <c r="AA451" s="129" t="str">
        <f>INDEX(Directory[],MATCH(tbl_deal[[#This Row],[Index]],Directory[Index],0),MATCH('DEAL DIRECTORY'!AA$5,Directory[#Headers],0))</f>
        <v/>
      </c>
      <c r="AB451" s="129" t="str">
        <f>INDEX(Directory[],MATCH(tbl_deal[[#This Row],[Index]],Directory[Index],0),MATCH('DEAL DIRECTORY'!AB$5,Directory[#Headers],0))</f>
        <v>BISL,港分</v>
      </c>
      <c r="AC451" s="129" t="str">
        <f>INDEX(Directory[],MATCH(tbl_deal[[#This Row],[Index]],Directory[Index],0),MATCH('DEAL DIRECTORY'!AC$5,Directory[#Headers],0))</f>
        <v>--</v>
      </c>
      <c r="AD451" s="129" t="str">
        <f>INDEX(Directory[],MATCH(tbl_deal[[#This Row],[Index]],Directory[Index],0),MATCH('DEAL DIRECTORY'!AD$5,Directory[#Headers],0))</f>
        <v>--</v>
      </c>
      <c r="AE451" s="129" t="str">
        <f>INDEX(Directory[],MATCH(tbl_deal[[#This Row],[Index]],Directory[Index],0),MATCH('DEAL DIRECTORY'!AE$5,Directory[#Headers],0))</f>
        <v>--</v>
      </c>
      <c r="AF451" s="129" t="str">
        <f>INDEX(Directory[],MATCH(tbl_deal[[#This Row],[Index]],Directory[Index],0),MATCH('DEAL DIRECTORY'!AF$5,Directory[#Headers],0))</f>
        <v>N</v>
      </c>
      <c r="AG451" s="129" t="str">
        <f>INDEX(Directory[],MATCH(tbl_deal[[#This Row],[Index]],Directory[Index],0),MATCH('DEAL DIRECTORY'!AG$5,Directory[#Headers],0))</f>
        <v>弘阳集团有限公司</v>
      </c>
      <c r="AH451" s="129" t="str">
        <f>INDEX(Directory[],MATCH(tbl_deal[[#This Row],[Index]],Directory[Index],0),MATCH('DEAL DIRECTORY'!AH$5,Directory[#Headers],0))</f>
        <v>n/a</v>
      </c>
      <c r="AI451" s="129" t="str">
        <f>INDEX(Directory[],MATCH(tbl_deal[[#This Row],[Index]],Directory[Index],0),MATCH('DEAL DIRECTORY'!AI$5,Directory[#Headers],0))</f>
        <v>n/a</v>
      </c>
      <c r="AJ451" s="129" t="str">
        <f>INDEX(Directory[],MATCH(tbl_deal[[#This Row],[Index]],Directory[Index],0),MATCH('DEAL DIRECTORY'!AJ$5,Directory[#Headers],0))</f>
        <v>江苏</v>
      </c>
      <c r="AK451" s="129" t="str">
        <f>INDEX(Directory[],MATCH(tbl_deal[[#This Row],[Index]],Directory[Index],0),MATCH('DEAL DIRECTORY'!AK$5,Directory[#Headers],0))</f>
        <v>南京市</v>
      </c>
      <c r="AL451" s="129" t="str">
        <f>INDEX(Directory[],MATCH(tbl_deal[[#This Row],[Index]],Directory[Index],0),MATCH('DEAL DIRECTORY'!AL$5,Directory[#Headers],0))</f>
        <v>--</v>
      </c>
      <c r="AM451" s="129" t="str">
        <f>INDEX(Directory[],MATCH(tbl_deal[[#This Row],[Index]],Directory[Index],0),MATCH('DEAL DIRECTORY'!AM$5,Directory[#Headers],0))</f>
        <v>--</v>
      </c>
      <c r="AN451" s="129" t="str">
        <f>INDEX(Directory[],MATCH(tbl_deal[[#This Row],[Index]],Directory[Index],0),MATCH('DEAL DIRECTORY'!AN$5,Directory[#Headers],0))</f>
        <v>--</v>
      </c>
      <c r="AO451" s="132" t="str">
        <f>IF(ISBLANK(INDEX(Directory[],MATCH(tbl_deal[[#This Row],[Index]],Directory[Index],0),MATCH('DEAL DIRECTORY'!AO$5,Directory[#Headers],0))),"--",INDEX(Directory[],MATCH(tbl_deal[[#This Row],[Index]],Directory[Index],0),MATCH('DEAL DIRECTORY'!AO$5,Directory[#Headers],0)))</f>
        <v>--</v>
      </c>
      <c r="AP451" s="129">
        <f>INDEX(Directory[],MATCH(tbl_deal[[#This Row],[Index]],Directory[Index],0),MATCH('DEAL DIRECTORY'!AP$5,Directory[#Headers],0))</f>
        <v>3.75</v>
      </c>
      <c r="AQ451" s="129">
        <f>INDEX(Directory[],MATCH(tbl_deal[[#This Row],[Index]],Directory[Index],0),MATCH('DEAL DIRECTORY'!AQ$5,Directory[#Headers],0))</f>
        <v>24.84</v>
      </c>
      <c r="AR451" s="129">
        <f>INDEX(Directory[],MATCH(tbl_deal[[#This Row],[Index]],Directory[Index],0),MATCH('DEAL DIRECTORY'!AR$5,Directory[#Headers],0))</f>
        <v>29.297000000000001</v>
      </c>
      <c r="AS451" s="129" t="str">
        <f>INDEX(Directory[],MATCH(tbl_deal[[#This Row],[Index]],Directory[Index],0),MATCH('DEAL DIRECTORY'!AS$5,Directory[#Headers],0))</f>
        <v>民企</v>
      </c>
      <c r="AT451" s="129" t="str">
        <f>INDEX(Directory[],MATCH(tbl_deal[[#This Row],[Index]],Directory[Index],0),MATCH('DEAL DIRECTORY'!AT$5,Directory[#Headers],0))</f>
        <v>房地产</v>
      </c>
      <c r="AU451" s="129" t="str">
        <f>INDEX(Directory[],MATCH(tbl_deal[[#This Row],[Index]],Directory[Index],0),MATCH('DEAL DIRECTORY'!AU$5,Directory[#Headers],0))</f>
        <v>--</v>
      </c>
      <c r="AV451" s="129" t="str">
        <f>INDEX(Directory[],MATCH(tbl_deal[[#This Row],[Index]],Directory[Index],0),MATCH('DEAL DIRECTORY'!AV$5,Directory[#Headers],0))</f>
        <v>担保</v>
      </c>
      <c r="AW451" s="129" t="str">
        <f>INDEX(Directory[],MATCH(tbl_deal[[#This Row],[Index]],Directory[Index],0),MATCH('DEAL DIRECTORY'!AW$5,Directory[#Headers],0))</f>
        <v>无评级</v>
      </c>
      <c r="AX451" s="129" t="str">
        <f>INDEX(Directory[],MATCH(tbl_deal[[#This Row],[Index]],Directory[Index],0),MATCH('DEAL DIRECTORY'!AX$5,Directory[#Headers],0))</f>
        <v>3-5亿</v>
      </c>
      <c r="AY451" s="133" t="str">
        <f>INDEX(Directory[],MATCH(tbl_deal[[#This Row],[Index]],Directory[Index],0),MATCH('DEAL DIRECTORY'!AY$5,Directory[#Headers],0))</f>
        <v>17年</v>
      </c>
      <c r="AZ451" s="129" t="str">
        <f>INDEX(Directory[],MATCH(tbl_deal[[#This Row],[Index]],Directory[Index],0),MATCH('DEAL DIRECTORY'!AZ$5,Directory[#Headers],0))</f>
        <v>Q4</v>
      </c>
      <c r="BA451" s="129" t="str">
        <f>INDEX(Directory[],MATCH(tbl_deal[[#This Row],[Index]],Directory[Index],0),MATCH('DEAL DIRECTORY'!BA$5,Directory[#Headers],0))</f>
        <v>11月</v>
      </c>
      <c r="BB451" s="129" t="str">
        <f>INDEX(Directory[],MATCH(tbl_deal[[#This Row],[Index]],Directory[Index],0),MATCH('DEAL DIRECTORY'!BB$5,Directory[#Headers],0))</f>
        <v>--</v>
      </c>
      <c r="BC451" s="129" t="str">
        <f>INDEX(Directory[],MATCH(tbl_deal[[#This Row],[Index]],Directory[Index],0),MATCH('DEAL DIRECTORY'!BC$5,Directory[#Headers],0))</f>
        <v>HONG SENG LTD</v>
      </c>
      <c r="BD451" s="129" t="str">
        <f>INDEX(Directory[],MATCH(tbl_deal[[#This Row],[Index]],Directory[Index],0),MATCH('DEAL DIRECTORY'!BD$5,Directory[#Headers],0))</f>
        <v>XS1719332345</v>
      </c>
      <c r="BE451" s="137" t="str">
        <f>INDEX(Directory[],MATCH(tbl_deal[[#This Row],[Index]],Directory[Index],0),MATCH('DEAL DIRECTORY'!BE$5,Directory[#Headers],0))</f>
        <v>17年11月</v>
      </c>
      <c r="BF451" s="137" t="str">
        <f>INDEX(Directory[],MATCH(tbl_deal[[#This Row],[Index]],Directory[Index],0),MATCH('DEAL DIRECTORY'!BF$5,Directory[#Headers],0))</f>
        <v>弘阳集团</v>
      </c>
      <c r="BG451" s="137" t="str">
        <f>INDEX(Directory[],MATCH(tbl_deal[[#This Row],[Index]],Directory[Index],0),MATCH('DEAL DIRECTORY'!BG$5,Directory[#Headers],0))</f>
        <v>--/--/--</v>
      </c>
      <c r="BH451" s="137" t="str">
        <f>INDEX(Directory[],MATCH(tbl_deal[[#This Row],[Index]],Directory[Index],0),MATCH('DEAL DIRECTORY'!BH$5,Directory[#Headers],0))</f>
        <v>高级债</v>
      </c>
      <c r="BI451" s="137" t="str">
        <f>INDEX(Directory[],MATCH(tbl_deal[[#This Row],[Index]],Directory[Index],0),MATCH('DEAL DIRECTORY'!BI$5,Directory[#Headers],0))</f>
        <v>3.75亿美元</v>
      </c>
      <c r="BJ451" s="137" t="str">
        <f>INDEX(Directory[],MATCH(tbl_deal[[#This Row],[Index]],Directory[Index],0),MATCH('DEAL DIRECTORY'!BJ$5,Directory[#Headers],0))</f>
        <v>1年</v>
      </c>
      <c r="BK451" s="137" t="str">
        <f>INDEX(Directory[],MATCH(tbl_deal[[#This Row],[Index]],Directory[Index],0),MATCH('DEAL DIRECTORY'!BK$5,Directory[#Headers],0))</f>
        <v>8.5%</v>
      </c>
      <c r="BL451" s="137" t="str">
        <f>INDEX(Directory[],MATCH(tbl_deal[[#This Row],[Index]],Directory[Index],0),MATCH('DEAL DIRECTORY'!BL$5,Directory[#Headers],0))</f>
        <v>账簿管理人</v>
      </c>
      <c r="BM451" s="129" t="str">
        <f>INDEX(Directory[],MATCH(tbl_deal[[#This Row],[Index]],Directory[Index],0),MATCH('DEAL DIRECTORY'!BM$5,Directory[#Headers],0))</f>
        <v/>
      </c>
      <c r="BN451" s="4"/>
      <c r="BQ451"/>
      <c r="BR451"/>
    </row>
    <row r="452" spans="3:70" ht="20.25" customHeight="1" x14ac:dyDescent="0.25">
      <c r="C452" s="129">
        <f>Directory[[#This Row],[Index]]</f>
        <v>19</v>
      </c>
      <c r="D452" s="130">
        <f>INDEX(Directory[],MATCH(tbl_deal[[#This Row],[Index]],Directory[Index],0),MATCH('DEAL DIRECTORY'!D$5,Directory[#Headers],0))</f>
        <v>43052</v>
      </c>
      <c r="E452" s="129" t="str">
        <f>INDEX(Directory[],MATCH(tbl_deal[[#This Row],[Index]],Directory[Index],0),MATCH('DEAL DIRECTORY'!E$5,Directory[#Headers],0))</f>
        <v/>
      </c>
      <c r="F452" s="129" t="str">
        <f>INDEX(Directory[],MATCH(tbl_deal[[#This Row],[Index]],Directory[Index],0),MATCH('DEAL DIRECTORY'!F$5,Directory[#Headers],0))</f>
        <v/>
      </c>
      <c r="G452" s="129" t="str">
        <f>INDEX(Directory[],MATCH(tbl_deal[[#This Row],[Index]],Directory[Index],0),MATCH('DEAL DIRECTORY'!G$5,Directory[#Headers],0))</f>
        <v>Voyage</v>
      </c>
      <c r="H452" s="135" t="str">
        <f>IF(tbl_deal[[#This Row],[FolderPath]]="","",HYPERLINK(tbl_deal[[#This Row],[FolderPath]],"📂"))</f>
        <v/>
      </c>
      <c r="I452" s="129" t="str">
        <f>INDEX(Directory[],MATCH(tbl_deal[[#This Row],[Index]],Directory[Index],0),MATCH('DEAL DIRECTORY'!I$5,Directory[#Headers],0))</f>
        <v>JBR</v>
      </c>
      <c r="J452" s="129" t="str">
        <f>INDEX(Directory[],MATCH(tbl_deal[[#This Row],[Index]],Directory[Index],0),MATCH('DEAL DIRECTORY'!J$5,Directory[#Headers],0))</f>
        <v>n/a</v>
      </c>
      <c r="K452" s="129" t="str">
        <f>INDEX(Directory[],MATCH(tbl_deal[[#This Row],[Index]],Directory[Index],0),MATCH('DEAL DIRECTORY'!K$5,Directory[#Headers],0))</f>
        <v>n/a</v>
      </c>
      <c r="L452" s="129">
        <f>INDEX(Directory[],MATCH(tbl_deal[[#This Row],[Index]],Directory[Index],0),MATCH('DEAL DIRECTORY'!L$5,Directory[#Headers],0))</f>
        <v>1</v>
      </c>
      <c r="M452" s="129" t="str">
        <f>INDEX(Directory[],MATCH(tbl_deal[[#This Row],[Index]],Directory[Index],0),MATCH('DEAL DIRECTORY'!M$5,Directory[#Headers],0))</f>
        <v>武汉当代</v>
      </c>
      <c r="N452" s="129" t="str">
        <f>INDEX(Directory[],MATCH(tbl_deal[[#This Row],[Index]],Directory[Index],0),MATCH('DEAL DIRECTORY'!N$5,Directory[#Headers],0))</f>
        <v>--/--/--</v>
      </c>
      <c r="O452" s="129" t="str">
        <f>INDEX(Directory[],MATCH(tbl_deal[[#This Row],[Index]],Directory[Index],0),MATCH('DEAL DIRECTORY'!O$5,Directory[#Headers],0))</f>
        <v>USD</v>
      </c>
      <c r="P452" s="129">
        <f>INDEX(Directory[],MATCH(tbl_deal[[#This Row],[Index]],Directory[Index],0),MATCH('DEAL DIRECTORY'!P$5,Directory[#Headers],0))</f>
        <v>3</v>
      </c>
      <c r="Q452" s="129" t="str">
        <f>INDEX(Directory[],MATCH(tbl_deal[[#This Row],[Index]],Directory[Index],0),MATCH('DEAL DIRECTORY'!Q$5,Directory[#Headers],0))</f>
        <v>3</v>
      </c>
      <c r="R452" s="129" t="str">
        <f>INDEX(Directory[],MATCH(tbl_deal[[#This Row],[Index]],Directory[Index],0),MATCH('DEAL DIRECTORY'!R$5,Directory[#Headers],0))</f>
        <v>7.25%</v>
      </c>
      <c r="S452" s="129" t="str">
        <f>INDEX(Directory[],MATCH(tbl_deal[[#This Row],[Index]],Directory[Index],0),MATCH('DEAL DIRECTORY'!S$5,Directory[#Headers],0))</f>
        <v>--</v>
      </c>
      <c r="T452" s="129" t="str">
        <f>INDEX(Directory[],MATCH(tbl_deal[[#This Row],[Index]],Directory[Index],0),MATCH('DEAL DIRECTORY'!T$5,Directory[#Headers],0))</f>
        <v>n/a</v>
      </c>
      <c r="U452" s="129" t="str">
        <f>INDEX(Directory[],MATCH(tbl_deal[[#This Row],[Index]],Directory[Index],0),MATCH('DEAL DIRECTORY'!U$5,Directory[#Headers],0))</f>
        <v>--</v>
      </c>
      <c r="V452" s="131">
        <f>INDEX(Directory[],MATCH(tbl_deal[[#This Row],[Index]],Directory[Index],0),MATCH('DEAL DIRECTORY'!V$5,Directory[#Headers],0))</f>
        <v>0</v>
      </c>
      <c r="W452" s="129" t="str">
        <f>INDEX(Directory[],MATCH(tbl_deal[[#This Row],[Index]],Directory[Index],0),MATCH('DEAL DIRECTORY'!W$5,Directory[#Headers],0))</f>
        <v>担保</v>
      </c>
      <c r="X452" s="129" t="str">
        <f>INDEX(Directory[],MATCH(tbl_deal[[#This Row],[Index]],Directory[Index],0),MATCH('DEAL DIRECTORY'!X$5,Directory[#Headers],0))</f>
        <v>--</v>
      </c>
      <c r="Y452" s="129" t="str">
        <f>INDEX(Directory[],MATCH(tbl_deal[[#This Row],[Index]],Directory[Index],0),MATCH('DEAL DIRECTORY'!Y$5,Directory[#Headers],0))</f>
        <v>港交所</v>
      </c>
      <c r="Z452" s="129" t="str">
        <f>INDEX(Directory[],MATCH(tbl_deal[[#This Row],[Index]],Directory[Index],0),MATCH('DEAL DIRECTORY'!Z$5,Directory[#Headers],0))</f>
        <v/>
      </c>
      <c r="AA452" s="129" t="str">
        <f>INDEX(Directory[],MATCH(tbl_deal[[#This Row],[Index]],Directory[Index],0),MATCH('DEAL DIRECTORY'!AA$5,Directory[#Headers],0))</f>
        <v/>
      </c>
      <c r="AB452" s="129" t="str">
        <f>INDEX(Directory[],MATCH(tbl_deal[[#This Row],[Index]],Directory[Index],0),MATCH('DEAL DIRECTORY'!AB$5,Directory[#Headers],0))</f>
        <v>BISL,港分</v>
      </c>
      <c r="AC452" s="129" t="str">
        <f>INDEX(Directory[],MATCH(tbl_deal[[#This Row],[Index]],Directory[Index],0),MATCH('DEAL DIRECTORY'!AC$5,Directory[#Headers],0))</f>
        <v>--</v>
      </c>
      <c r="AD452" s="129" t="str">
        <f>INDEX(Directory[],MATCH(tbl_deal[[#This Row],[Index]],Directory[Index],0),MATCH('DEAL DIRECTORY'!AD$5,Directory[#Headers],0))</f>
        <v>--</v>
      </c>
      <c r="AE452" s="129" t="str">
        <f>INDEX(Directory[],MATCH(tbl_deal[[#This Row],[Index]],Directory[Index],0),MATCH('DEAL DIRECTORY'!AE$5,Directory[#Headers],0))</f>
        <v>--</v>
      </c>
      <c r="AF452" s="129" t="str">
        <f>INDEX(Directory[],MATCH(tbl_deal[[#This Row],[Index]],Directory[Index],0),MATCH('DEAL DIRECTORY'!AF$5,Directory[#Headers],0))</f>
        <v>Y</v>
      </c>
      <c r="AG452" s="129" t="str">
        <f>INDEX(Directory[],MATCH(tbl_deal[[#This Row],[Index]],Directory[Index],0),MATCH('DEAL DIRECTORY'!AG$5,Directory[#Headers],0))</f>
        <v>武汉当代科技产业集团股份有限公司</v>
      </c>
      <c r="AH452" s="129" t="str">
        <f>INDEX(Directory[],MATCH(tbl_deal[[#This Row],[Index]],Directory[Index],0),MATCH('DEAL DIRECTORY'!AH$5,Directory[#Headers],0))</f>
        <v>n/a</v>
      </c>
      <c r="AI452" s="129" t="str">
        <f>INDEX(Directory[],MATCH(tbl_deal[[#This Row],[Index]],Directory[Index],0),MATCH('DEAL DIRECTORY'!AI$5,Directory[#Headers],0))</f>
        <v>n/a</v>
      </c>
      <c r="AJ452" s="129" t="str">
        <f>INDEX(Directory[],MATCH(tbl_deal[[#This Row],[Index]],Directory[Index],0),MATCH('DEAL DIRECTORY'!AJ$5,Directory[#Headers],0))</f>
        <v>湖北</v>
      </c>
      <c r="AK452" s="129" t="str">
        <f>INDEX(Directory[],MATCH(tbl_deal[[#This Row],[Index]],Directory[Index],0),MATCH('DEAL DIRECTORY'!AK$5,Directory[#Headers],0))</f>
        <v>武汉市</v>
      </c>
      <c r="AL452" s="129" t="str">
        <f>INDEX(Directory[],MATCH(tbl_deal[[#This Row],[Index]],Directory[Index],0),MATCH('DEAL DIRECTORY'!AL$5,Directory[#Headers],0))</f>
        <v>--</v>
      </c>
      <c r="AM452" s="129" t="str">
        <f>INDEX(Directory[],MATCH(tbl_deal[[#This Row],[Index]],Directory[Index],0),MATCH('DEAL DIRECTORY'!AM$5,Directory[#Headers],0))</f>
        <v>--</v>
      </c>
      <c r="AN452" s="129" t="str">
        <f>INDEX(Directory[],MATCH(tbl_deal[[#This Row],[Index]],Directory[Index],0),MATCH('DEAL DIRECTORY'!AN$5,Directory[#Headers],0))</f>
        <v>--</v>
      </c>
      <c r="AO452" s="132" t="str">
        <f>IF(ISBLANK(INDEX(Directory[],MATCH(tbl_deal[[#This Row],[Index]],Directory[Index],0),MATCH('DEAL DIRECTORY'!AO$5,Directory[#Headers],0))),"--",INDEX(Directory[],MATCH(tbl_deal[[#This Row],[Index]],Directory[Index],0),MATCH('DEAL DIRECTORY'!AO$5,Directory[#Headers],0)))</f>
        <v>--</v>
      </c>
      <c r="AP452" s="129">
        <f>INDEX(Directory[],MATCH(tbl_deal[[#This Row],[Index]],Directory[Index],0),MATCH('DEAL DIRECTORY'!AP$5,Directory[#Headers],0))</f>
        <v>3</v>
      </c>
      <c r="AQ452" s="129">
        <f>INDEX(Directory[],MATCH(tbl_deal[[#This Row],[Index]],Directory[Index],0),MATCH('DEAL DIRECTORY'!AQ$5,Directory[#Headers],0))</f>
        <v>19.922000000000001</v>
      </c>
      <c r="AR452" s="129">
        <f>INDEX(Directory[],MATCH(tbl_deal[[#This Row],[Index]],Directory[Index],0),MATCH('DEAL DIRECTORY'!AR$5,Directory[#Headers],0))</f>
        <v>23.437999999999999</v>
      </c>
      <c r="AS452" s="129" t="str">
        <f>INDEX(Directory[],MATCH(tbl_deal[[#This Row],[Index]],Directory[Index],0),MATCH('DEAL DIRECTORY'!AS$5,Directory[#Headers],0))</f>
        <v>民企</v>
      </c>
      <c r="AT452" s="129" t="str">
        <f>INDEX(Directory[],MATCH(tbl_deal[[#This Row],[Index]],Directory[Index],0),MATCH('DEAL DIRECTORY'!AT$5,Directory[#Headers],0))</f>
        <v>产业</v>
      </c>
      <c r="AU452" s="129" t="str">
        <f>INDEX(Directory[],MATCH(tbl_deal[[#This Row],[Index]],Directory[Index],0),MATCH('DEAL DIRECTORY'!AU$5,Directory[#Headers],0))</f>
        <v>--</v>
      </c>
      <c r="AV452" s="129" t="str">
        <f>INDEX(Directory[],MATCH(tbl_deal[[#This Row],[Index]],Directory[Index],0),MATCH('DEAL DIRECTORY'!AV$5,Directory[#Headers],0))</f>
        <v>担保</v>
      </c>
      <c r="AW452" s="129" t="str">
        <f>INDEX(Directory[],MATCH(tbl_deal[[#This Row],[Index]],Directory[Index],0),MATCH('DEAL DIRECTORY'!AW$5,Directory[#Headers],0))</f>
        <v>无评级</v>
      </c>
      <c r="AX452" s="129" t="str">
        <f>INDEX(Directory[],MATCH(tbl_deal[[#This Row],[Index]],Directory[Index],0),MATCH('DEAL DIRECTORY'!AX$5,Directory[#Headers],0))</f>
        <v>2-3亿</v>
      </c>
      <c r="AY452" s="133" t="str">
        <f>INDEX(Directory[],MATCH(tbl_deal[[#This Row],[Index]],Directory[Index],0),MATCH('DEAL DIRECTORY'!AY$5,Directory[#Headers],0))</f>
        <v>17年</v>
      </c>
      <c r="AZ452" s="129" t="str">
        <f>INDEX(Directory[],MATCH(tbl_deal[[#This Row],[Index]],Directory[Index],0),MATCH('DEAL DIRECTORY'!AZ$5,Directory[#Headers],0))</f>
        <v>Q4</v>
      </c>
      <c r="BA452" s="129" t="str">
        <f>INDEX(Directory[],MATCH(tbl_deal[[#This Row],[Index]],Directory[Index],0),MATCH('DEAL DIRECTORY'!BA$5,Directory[#Headers],0))</f>
        <v>11月</v>
      </c>
      <c r="BB452" s="129" t="str">
        <f>INDEX(Directory[],MATCH(tbl_deal[[#This Row],[Index]],Directory[Index],0),MATCH('DEAL DIRECTORY'!BB$5,Directory[#Headers],0))</f>
        <v>--</v>
      </c>
      <c r="BC452" s="129" t="str">
        <f>INDEX(Directory[],MATCH(tbl_deal[[#This Row],[Index]],Directory[Index],0),MATCH('DEAL DIRECTORY'!BC$5,Directory[#Headers],0))</f>
        <v>DANGDAI INTERNATIONAL INVESTMENTS LTD</v>
      </c>
      <c r="BD452" s="129" t="str">
        <f>INDEX(Directory[],MATCH(tbl_deal[[#This Row],[Index]],Directory[Index],0),MATCH('DEAL DIRECTORY'!BD$5,Directory[#Headers],0))</f>
        <v>XS1717215047</v>
      </c>
      <c r="BE452" s="137" t="str">
        <f>INDEX(Directory[],MATCH(tbl_deal[[#This Row],[Index]],Directory[Index],0),MATCH('DEAL DIRECTORY'!BE$5,Directory[#Headers],0))</f>
        <v>17年11月</v>
      </c>
      <c r="BF452" s="137" t="str">
        <f>INDEX(Directory[],MATCH(tbl_deal[[#This Row],[Index]],Directory[Index],0),MATCH('DEAL DIRECTORY'!BF$5,Directory[#Headers],0))</f>
        <v>武汉当代</v>
      </c>
      <c r="BG452" s="137" t="str">
        <f>INDEX(Directory[],MATCH(tbl_deal[[#This Row],[Index]],Directory[Index],0),MATCH('DEAL DIRECTORY'!BG$5,Directory[#Headers],0))</f>
        <v>--/--/--</v>
      </c>
      <c r="BH452" s="137" t="str">
        <f>INDEX(Directory[],MATCH(tbl_deal[[#This Row],[Index]],Directory[Index],0),MATCH('DEAL DIRECTORY'!BH$5,Directory[#Headers],0))</f>
        <v>高级债</v>
      </c>
      <c r="BI452" s="137" t="str">
        <f>INDEX(Directory[],MATCH(tbl_deal[[#This Row],[Index]],Directory[Index],0),MATCH('DEAL DIRECTORY'!BI$5,Directory[#Headers],0))</f>
        <v>3亿美元</v>
      </c>
      <c r="BJ452" s="137" t="str">
        <f>INDEX(Directory[],MATCH(tbl_deal[[#This Row],[Index]],Directory[Index],0),MATCH('DEAL DIRECTORY'!BJ$5,Directory[#Headers],0))</f>
        <v>3年</v>
      </c>
      <c r="BK452" s="137" t="str">
        <f>INDEX(Directory[],MATCH(tbl_deal[[#This Row],[Index]],Directory[Index],0),MATCH('DEAL DIRECTORY'!BK$5,Directory[#Headers],0))</f>
        <v>7.25%</v>
      </c>
      <c r="BL452" s="137" t="str">
        <f>INDEX(Directory[],MATCH(tbl_deal[[#This Row],[Index]],Directory[Index],0),MATCH('DEAL DIRECTORY'!BL$5,Directory[#Headers],0))</f>
        <v>账簿管理人</v>
      </c>
      <c r="BM452" s="129" t="str">
        <f>INDEX(Directory[],MATCH(tbl_deal[[#This Row],[Index]],Directory[Index],0),MATCH('DEAL DIRECTORY'!BM$5,Directory[#Headers],0))</f>
        <v/>
      </c>
      <c r="BN452" s="4"/>
      <c r="BQ452"/>
      <c r="BR452"/>
    </row>
    <row r="453" spans="3:70" ht="20.25" customHeight="1" x14ac:dyDescent="0.25">
      <c r="C453" s="129">
        <f>Directory[[#This Row],[Index]]</f>
        <v>18</v>
      </c>
      <c r="D453" s="130">
        <f>INDEX(Directory[],MATCH(tbl_deal[[#This Row],[Index]],Directory[Index],0),MATCH('DEAL DIRECTORY'!D$5,Directory[#Headers],0))</f>
        <v>43027</v>
      </c>
      <c r="E453" s="129" t="str">
        <f>INDEX(Directory[],MATCH(tbl_deal[[#This Row],[Index]],Directory[Index],0),MATCH('DEAL DIRECTORY'!E$5,Directory[#Headers],0))</f>
        <v/>
      </c>
      <c r="F453" s="129" t="str">
        <f>INDEX(Directory[],MATCH(tbl_deal[[#This Row],[Index]],Directory[Index],0),MATCH('DEAL DIRECTORY'!F$5,Directory[#Headers],0))</f>
        <v/>
      </c>
      <c r="G453" s="129" t="str">
        <f>INDEX(Directory[],MATCH(tbl_deal[[#This Row],[Index]],Directory[Index],0),MATCH('DEAL DIRECTORY'!G$5,Directory[#Headers],0))</f>
        <v>Nine 2 Tap</v>
      </c>
      <c r="H453" s="135" t="str">
        <f>IF(tbl_deal[[#This Row],[FolderPath]]="","",HYPERLINK(tbl_deal[[#This Row],[FolderPath]],"📂"))</f>
        <v/>
      </c>
      <c r="I453" s="129" t="str">
        <f>INDEX(Directory[],MATCH(tbl_deal[[#This Row],[Index]],Directory[Index],0),MATCH('DEAL DIRECTORY'!I$5,Directory[#Headers],0))</f>
        <v>JBR</v>
      </c>
      <c r="J453" s="129" t="str">
        <f>INDEX(Directory[],MATCH(tbl_deal[[#This Row],[Index]],Directory[Index],0),MATCH('DEAL DIRECTORY'!J$5,Directory[#Headers],0))</f>
        <v>n/a</v>
      </c>
      <c r="K453" s="129" t="str">
        <f>INDEX(Directory[],MATCH(tbl_deal[[#This Row],[Index]],Directory[Index],0),MATCH('DEAL DIRECTORY'!K$5,Directory[#Headers],0))</f>
        <v>n/a</v>
      </c>
      <c r="L453" s="129">
        <f>INDEX(Directory[],MATCH(tbl_deal[[#This Row],[Index]],Directory[Index],0),MATCH('DEAL DIRECTORY'!L$5,Directory[#Headers],0))</f>
        <v>1</v>
      </c>
      <c r="M453" s="129" t="str">
        <f>INDEX(Directory[],MATCH(tbl_deal[[#This Row],[Index]],Directory[Index],0),MATCH('DEAL DIRECTORY'!M$5,Directory[#Headers],0))</f>
        <v>同创九鼎*</v>
      </c>
      <c r="N453" s="129" t="str">
        <f>INDEX(Directory[],MATCH(tbl_deal[[#This Row],[Index]],Directory[Index],0),MATCH('DEAL DIRECTORY'!N$5,Directory[#Headers],0))</f>
        <v>--/BB/--</v>
      </c>
      <c r="O453" s="129" t="str">
        <f>INDEX(Directory[],MATCH(tbl_deal[[#This Row],[Index]],Directory[Index],0),MATCH('DEAL DIRECTORY'!O$5,Directory[#Headers],0))</f>
        <v>USD</v>
      </c>
      <c r="P453" s="129">
        <f>INDEX(Directory[],MATCH(tbl_deal[[#This Row],[Index]],Directory[Index],0),MATCH('DEAL DIRECTORY'!P$5,Directory[#Headers],0))</f>
        <v>2.2999999999999998</v>
      </c>
      <c r="Q453" s="129" t="str">
        <f>INDEX(Directory[],MATCH(tbl_deal[[#This Row],[Index]],Directory[Index],0),MATCH('DEAL DIRECTORY'!Q$5,Directory[#Headers],0))</f>
        <v>3</v>
      </c>
      <c r="R453" s="129" t="str">
        <f>INDEX(Directory[],MATCH(tbl_deal[[#This Row],[Index]],Directory[Index],0),MATCH('DEAL DIRECTORY'!R$5,Directory[#Headers],0))</f>
        <v>6.5%</v>
      </c>
      <c r="S453" s="129" t="str">
        <f>INDEX(Directory[],MATCH(tbl_deal[[#This Row],[Index]],Directory[Index],0),MATCH('DEAL DIRECTORY'!S$5,Directory[#Headers],0))</f>
        <v>--</v>
      </c>
      <c r="T453" s="129" t="str">
        <f>INDEX(Directory[],MATCH(tbl_deal[[#This Row],[Index]],Directory[Index],0),MATCH('DEAL DIRECTORY'!T$5,Directory[#Headers],0))</f>
        <v>n/a</v>
      </c>
      <c r="U453" s="129" t="str">
        <f>INDEX(Directory[],MATCH(tbl_deal[[#This Row],[Index]],Directory[Index],0),MATCH('DEAL DIRECTORY'!U$5,Directory[#Headers],0))</f>
        <v>--</v>
      </c>
      <c r="V453" s="129">
        <f>INDEX(Directory[],MATCH(tbl_deal[[#This Row],[Index]],Directory[Index],0),MATCH('DEAL DIRECTORY'!V$5,Directory[#Headers],0))</f>
        <v>0</v>
      </c>
      <c r="W453" s="129" t="str">
        <f>INDEX(Directory[],MATCH(tbl_deal[[#This Row],[Index]],Directory[Index],0),MATCH('DEAL DIRECTORY'!W$5,Directory[#Headers],0))</f>
        <v>担保</v>
      </c>
      <c r="X453" s="129" t="str">
        <f>INDEX(Directory[],MATCH(tbl_deal[[#This Row],[Index]],Directory[Index],0),MATCH('DEAL DIRECTORY'!X$5,Directory[#Headers],0))</f>
        <v>--</v>
      </c>
      <c r="Y453" s="129" t="str">
        <f>INDEX(Directory[],MATCH(tbl_deal[[#This Row],[Index]],Directory[Index],0),MATCH('DEAL DIRECTORY'!Y$5,Directory[#Headers],0))</f>
        <v>港交所;沙特</v>
      </c>
      <c r="Z453" s="129" t="str">
        <f>INDEX(Directory[],MATCH(tbl_deal[[#This Row],[Index]],Directory[Index],0),MATCH('DEAL DIRECTORY'!Z$5,Directory[#Headers],0))</f>
        <v/>
      </c>
      <c r="AA453" s="129" t="str">
        <f>INDEX(Directory[],MATCH(tbl_deal[[#This Row],[Index]],Directory[Index],0),MATCH('DEAL DIRECTORY'!AA$5,Directory[#Headers],0))</f>
        <v>增发</v>
      </c>
      <c r="AB453" s="129" t="str">
        <f>INDEX(Directory[],MATCH(tbl_deal[[#This Row],[Index]],Directory[Index],0),MATCH('DEAL DIRECTORY'!AB$5,Directory[#Headers],0))</f>
        <v>BISL,港分</v>
      </c>
      <c r="AC453" s="129" t="str">
        <f>INDEX(Directory[],MATCH(tbl_deal[[#This Row],[Index]],Directory[Index],0),MATCH('DEAL DIRECTORY'!AC$5,Directory[#Headers],0))</f>
        <v>--</v>
      </c>
      <c r="AD453" s="129" t="str">
        <f>INDEX(Directory[],MATCH(tbl_deal[[#This Row],[Index]],Directory[Index],0),MATCH('DEAL DIRECTORY'!AD$5,Directory[#Headers],0))</f>
        <v>--</v>
      </c>
      <c r="AE453" s="129" t="str">
        <f>INDEX(Directory[],MATCH(tbl_deal[[#This Row],[Index]],Directory[Index],0),MATCH('DEAL DIRECTORY'!AE$5,Directory[#Headers],0))</f>
        <v>--</v>
      </c>
      <c r="AF453" s="129" t="str">
        <f>INDEX(Directory[],MATCH(tbl_deal[[#This Row],[Index]],Directory[Index],0),MATCH('DEAL DIRECTORY'!AF$5,Directory[#Headers],0))</f>
        <v>N</v>
      </c>
      <c r="AG453" s="129" t="str">
        <f>INDEX(Directory[],MATCH(tbl_deal[[#This Row],[Index]],Directory[Index],0),MATCH('DEAL DIRECTORY'!AG$5,Directory[#Headers],0))</f>
        <v>同创九鼎投资管理集团股份有限公司</v>
      </c>
      <c r="AH453" s="129" t="str">
        <f>INDEX(Directory[],MATCH(tbl_deal[[#This Row],[Index]],Directory[Index],0),MATCH('DEAL DIRECTORY'!AH$5,Directory[#Headers],0))</f>
        <v>n/a</v>
      </c>
      <c r="AI453" s="129" t="str">
        <f>INDEX(Directory[],MATCH(tbl_deal[[#This Row],[Index]],Directory[Index],0),MATCH('DEAL DIRECTORY'!AI$5,Directory[#Headers],0))</f>
        <v>n/a</v>
      </c>
      <c r="AJ453" s="129" t="str">
        <f>INDEX(Directory[],MATCH(tbl_deal[[#This Row],[Index]],Directory[Index],0),MATCH('DEAL DIRECTORY'!AJ$5,Directory[#Headers],0))</f>
        <v>北京</v>
      </c>
      <c r="AK453" s="129" t="str">
        <f>INDEX(Directory[],MATCH(tbl_deal[[#This Row],[Index]],Directory[Index],0),MATCH('DEAL DIRECTORY'!AK$5,Directory[#Headers],0))</f>
        <v>西城区</v>
      </c>
      <c r="AL453" s="129" t="str">
        <f>INDEX(Directory[],MATCH(tbl_deal[[#This Row],[Index]],Directory[Index],0),MATCH('DEAL DIRECTORY'!AL$5,Directory[#Headers],0))</f>
        <v>--</v>
      </c>
      <c r="AM453" s="129" t="str">
        <f>INDEX(Directory[],MATCH(tbl_deal[[#This Row],[Index]],Directory[Index],0),MATCH('DEAL DIRECTORY'!AM$5,Directory[#Headers],0))</f>
        <v>--</v>
      </c>
      <c r="AN453" s="129" t="str">
        <f>INDEX(Directory[],MATCH(tbl_deal[[#This Row],[Index]],Directory[Index],0),MATCH('DEAL DIRECTORY'!AN$5,Directory[#Headers],0))</f>
        <v>--</v>
      </c>
      <c r="AO453" s="129" t="str">
        <f>IF(ISBLANK(INDEX(Directory[],MATCH(tbl_deal[[#This Row],[Index]],Directory[Index],0),MATCH('DEAL DIRECTORY'!AO$5,Directory[#Headers],0))),"--",INDEX(Directory[],MATCH(tbl_deal[[#This Row],[Index]],Directory[Index],0),MATCH('DEAL DIRECTORY'!AO$5,Directory[#Headers],0)))</f>
        <v>--</v>
      </c>
      <c r="AP453" s="129">
        <f>INDEX(Directory[],MATCH(tbl_deal[[#This Row],[Index]],Directory[Index],0),MATCH('DEAL DIRECTORY'!AP$5,Directory[#Headers],0))</f>
        <v>2.2999999999999998</v>
      </c>
      <c r="AQ453" s="129">
        <f>INDEX(Directory[],MATCH(tbl_deal[[#This Row],[Index]],Directory[Index],0),MATCH('DEAL DIRECTORY'!AQ$5,Directory[#Headers],0))</f>
        <v>15.516999999999999</v>
      </c>
      <c r="AR453" s="129">
        <f>INDEX(Directory[],MATCH(tbl_deal[[#This Row],[Index]],Directory[Index],0),MATCH('DEAL DIRECTORY'!AR$5,Directory[#Headers],0))</f>
        <v>17.969000000000001</v>
      </c>
      <c r="AS453" s="129" t="str">
        <f>INDEX(Directory[],MATCH(tbl_deal[[#This Row],[Index]],Directory[Index],0),MATCH('DEAL DIRECTORY'!AS$5,Directory[#Headers],0))</f>
        <v>民企</v>
      </c>
      <c r="AT453" s="129" t="str">
        <f>INDEX(Directory[],MATCH(tbl_deal[[#This Row],[Index]],Directory[Index],0),MATCH('DEAL DIRECTORY'!AT$5,Directory[#Headers],0))</f>
        <v>产业</v>
      </c>
      <c r="AU453" s="129" t="str">
        <f>INDEX(Directory[],MATCH(tbl_deal[[#This Row],[Index]],Directory[Index],0),MATCH('DEAL DIRECTORY'!AU$5,Directory[#Headers],0))</f>
        <v>--</v>
      </c>
      <c r="AV453" s="129" t="str">
        <f>INDEX(Directory[],MATCH(tbl_deal[[#This Row],[Index]],Directory[Index],0),MATCH('DEAL DIRECTORY'!AV$5,Directory[#Headers],0))</f>
        <v>担保</v>
      </c>
      <c r="AW453" s="129" t="str">
        <f>INDEX(Directory[],MATCH(tbl_deal[[#This Row],[Index]],Directory[Index],0),MATCH('DEAL DIRECTORY'!AW$5,Directory[#Headers],0))</f>
        <v>高收益</v>
      </c>
      <c r="AX453" s="129" t="str">
        <f>INDEX(Directory[],MATCH(tbl_deal[[#This Row],[Index]],Directory[Index],0),MATCH('DEAL DIRECTORY'!AX$5,Directory[#Headers],0))</f>
        <v>2-3亿</v>
      </c>
      <c r="AY453" s="129" t="str">
        <f>INDEX(Directory[],MATCH(tbl_deal[[#This Row],[Index]],Directory[Index],0),MATCH('DEAL DIRECTORY'!AY$5,Directory[#Headers],0))</f>
        <v>17年</v>
      </c>
      <c r="AZ453" s="129" t="str">
        <f>INDEX(Directory[],MATCH(tbl_deal[[#This Row],[Index]],Directory[Index],0),MATCH('DEAL DIRECTORY'!AZ$5,Directory[#Headers],0))</f>
        <v>Q4</v>
      </c>
      <c r="BA453" s="129" t="str">
        <f>INDEX(Directory[],MATCH(tbl_deal[[#This Row],[Index]],Directory[Index],0),MATCH('DEAL DIRECTORY'!BA$5,Directory[#Headers],0))</f>
        <v>10月</v>
      </c>
      <c r="BB453" s="129" t="str">
        <f>INDEX(Directory[],MATCH(tbl_deal[[#This Row],[Index]],Directory[Index],0),MATCH('DEAL DIRECTORY'!BB$5,Directory[#Headers],0))</f>
        <v>--</v>
      </c>
      <c r="BC453" s="129" t="str">
        <f>INDEX(Directory[],MATCH(tbl_deal[[#This Row],[Index]],Directory[Index],0),MATCH('DEAL DIRECTORY'!BC$5,Directory[#Headers],0))</f>
        <v>JIUDING GROUP FINANCE CO LTD</v>
      </c>
      <c r="BD453" s="129" t="str">
        <f>INDEX(Directory[],MATCH(tbl_deal[[#This Row],[Index]],Directory[Index],0),MATCH('DEAL DIRECTORY'!BD$5,Directory[#Headers],0))</f>
        <v>XS1650585349</v>
      </c>
      <c r="BE453" s="137" t="str">
        <f>INDEX(Directory[],MATCH(tbl_deal[[#This Row],[Index]],Directory[Index],0),MATCH('DEAL DIRECTORY'!BE$5,Directory[#Headers],0))</f>
        <v>17年10月</v>
      </c>
      <c r="BF453" s="137" t="str">
        <f>INDEX(Directory[],MATCH(tbl_deal[[#This Row],[Index]],Directory[Index],0),MATCH('DEAL DIRECTORY'!BF$5,Directory[#Headers],0))</f>
        <v>同创九鼎</v>
      </c>
      <c r="BG453" s="137" t="str">
        <f>INDEX(Directory[],MATCH(tbl_deal[[#This Row],[Index]],Directory[Index],0),MATCH('DEAL DIRECTORY'!BG$5,Directory[#Headers],0))</f>
        <v>--/BB/--</v>
      </c>
      <c r="BH453" s="137" t="str">
        <f>INDEX(Directory[],MATCH(tbl_deal[[#This Row],[Index]],Directory[Index],0),MATCH('DEAL DIRECTORY'!BH$5,Directory[#Headers],0))</f>
        <v>高级债</v>
      </c>
      <c r="BI453" s="137" t="str">
        <f>INDEX(Directory[],MATCH(tbl_deal[[#This Row],[Index]],Directory[Index],0),MATCH('DEAL DIRECTORY'!BI$5,Directory[#Headers],0))</f>
        <v>增发2.3亿美元</v>
      </c>
      <c r="BJ453" s="137" t="str">
        <f>INDEX(Directory[],MATCH(tbl_deal[[#This Row],[Index]],Directory[Index],0),MATCH('DEAL DIRECTORY'!BJ$5,Directory[#Headers],0))</f>
        <v>3年</v>
      </c>
      <c r="BK453" s="137" t="str">
        <f>INDEX(Directory[],MATCH(tbl_deal[[#This Row],[Index]],Directory[Index],0),MATCH('DEAL DIRECTORY'!BK$5,Directory[#Headers],0))</f>
        <v>6.5%</v>
      </c>
      <c r="BL453" s="137" t="str">
        <f>INDEX(Directory[],MATCH(tbl_deal[[#This Row],[Index]],Directory[Index],0),MATCH('DEAL DIRECTORY'!BL$5,Directory[#Headers],0))</f>
        <v>账簿管理人</v>
      </c>
      <c r="BM453" s="129" t="str">
        <f>INDEX(Directory[],MATCH(tbl_deal[[#This Row],[Index]],Directory[Index],0),MATCH('DEAL DIRECTORY'!BM$5,Directory[#Headers],0))</f>
        <v/>
      </c>
      <c r="BN453" s="4"/>
      <c r="BQ453"/>
      <c r="BR453"/>
    </row>
    <row r="454" spans="3:70" ht="20.25" customHeight="1" x14ac:dyDescent="0.25">
      <c r="C454" s="129">
        <f>Directory[[#This Row],[Index]]</f>
        <v>17</v>
      </c>
      <c r="D454" s="130">
        <f>INDEX(Directory[],MATCH(tbl_deal[[#This Row],[Index]],Directory[Index],0),MATCH('DEAL DIRECTORY'!D$5,Directory[#Headers],0))</f>
        <v>43027</v>
      </c>
      <c r="E454" s="129" t="str">
        <f>INDEX(Directory[],MATCH(tbl_deal[[#This Row],[Index]],Directory[Index],0),MATCH('DEAL DIRECTORY'!E$5,Directory[#Headers],0))</f>
        <v/>
      </c>
      <c r="F454" s="129" t="str">
        <f>INDEX(Directory[],MATCH(tbl_deal[[#This Row],[Index]],Directory[Index],0),MATCH('DEAL DIRECTORY'!F$5,Directory[#Headers],0))</f>
        <v/>
      </c>
      <c r="G454" s="129" t="str">
        <f>INDEX(Directory[],MATCH(tbl_deal[[#This Row],[Index]],Directory[Index],0),MATCH('DEAL DIRECTORY'!G$5,Directory[#Headers],0))</f>
        <v>Peak</v>
      </c>
      <c r="H454" s="135" t="str">
        <f>IF(tbl_deal[[#This Row],[FolderPath]]="","",HYPERLINK(tbl_deal[[#This Row],[FolderPath]],"📂"))</f>
        <v/>
      </c>
      <c r="I454" s="129" t="str">
        <f>INDEX(Directory[],MATCH(tbl_deal[[#This Row],[Index]],Directory[Index],0),MATCH('DEAL DIRECTORY'!I$5,Directory[#Headers],0))</f>
        <v>JBR</v>
      </c>
      <c r="J454" s="129" t="str">
        <f>INDEX(Directory[],MATCH(tbl_deal[[#This Row],[Index]],Directory[Index],0),MATCH('DEAL DIRECTORY'!J$5,Directory[#Headers],0))</f>
        <v>n/a</v>
      </c>
      <c r="K454" s="129" t="str">
        <f>INDEX(Directory[],MATCH(tbl_deal[[#This Row],[Index]],Directory[Index],0),MATCH('DEAL DIRECTORY'!K$5,Directory[#Headers],0))</f>
        <v>n/a</v>
      </c>
      <c r="L454" s="129">
        <f>INDEX(Directory[],MATCH(tbl_deal[[#This Row],[Index]],Directory[Index],0),MATCH('DEAL DIRECTORY'!L$5,Directory[#Headers],0))</f>
        <v>1</v>
      </c>
      <c r="M454" s="129" t="str">
        <f>INDEX(Directory[],MATCH(tbl_deal[[#This Row],[Index]],Directory[Index],0),MATCH('DEAL DIRECTORY'!M$5,Directory[#Headers],0))</f>
        <v>中融新大</v>
      </c>
      <c r="N454" s="129" t="str">
        <f>INDEX(Directory[],MATCH(tbl_deal[[#This Row],[Index]],Directory[Index],0),MATCH('DEAL DIRECTORY'!N$5,Directory[#Headers],0))</f>
        <v>--/BB-/BB</v>
      </c>
      <c r="O454" s="129" t="str">
        <f>INDEX(Directory[],MATCH(tbl_deal[[#This Row],[Index]],Directory[Index],0),MATCH('DEAL DIRECTORY'!O$5,Directory[#Headers],0))</f>
        <v>USD</v>
      </c>
      <c r="P454" s="129">
        <f>INDEX(Directory[],MATCH(tbl_deal[[#This Row],[Index]],Directory[Index],0),MATCH('DEAL DIRECTORY'!P$5,Directory[#Headers],0))</f>
        <v>5</v>
      </c>
      <c r="Q454" s="129" t="str">
        <f>INDEX(Directory[],MATCH(tbl_deal[[#This Row],[Index]],Directory[Index],0),MATCH('DEAL DIRECTORY'!Q$5,Directory[#Headers],0))</f>
        <v>3</v>
      </c>
      <c r="R454" s="129" t="str">
        <f>INDEX(Directory[],MATCH(tbl_deal[[#This Row],[Index]],Directory[Index],0),MATCH('DEAL DIRECTORY'!R$5,Directory[#Headers],0))</f>
        <v>7.25%</v>
      </c>
      <c r="S454" s="129" t="str">
        <f>INDEX(Directory[],MATCH(tbl_deal[[#This Row],[Index]],Directory[Index],0),MATCH('DEAL DIRECTORY'!S$5,Directory[#Headers],0))</f>
        <v>--</v>
      </c>
      <c r="T454" s="129" t="str">
        <f>INDEX(Directory[],MATCH(tbl_deal[[#This Row],[Index]],Directory[Index],0),MATCH('DEAL DIRECTORY'!T$5,Directory[#Headers],0))</f>
        <v>n/a</v>
      </c>
      <c r="U454" s="129" t="str">
        <f>INDEX(Directory[],MATCH(tbl_deal[[#This Row],[Index]],Directory[Index],0),MATCH('DEAL DIRECTORY'!U$5,Directory[#Headers],0))</f>
        <v>--</v>
      </c>
      <c r="V454" s="131">
        <f>INDEX(Directory[],MATCH(tbl_deal[[#This Row],[Index]],Directory[Index],0),MATCH('DEAL DIRECTORY'!V$5,Directory[#Headers],0))</f>
        <v>0</v>
      </c>
      <c r="W454" s="129" t="str">
        <f>INDEX(Directory[],MATCH(tbl_deal[[#This Row],[Index]],Directory[Index],0),MATCH('DEAL DIRECTORY'!W$5,Directory[#Headers],0))</f>
        <v>担保</v>
      </c>
      <c r="X454" s="129" t="str">
        <f>INDEX(Directory[],MATCH(tbl_deal[[#This Row],[Index]],Directory[Index],0),MATCH('DEAL DIRECTORY'!X$5,Directory[#Headers],0))</f>
        <v>--</v>
      </c>
      <c r="Y454" s="129" t="str">
        <f>INDEX(Directory[],MATCH(tbl_deal[[#This Row],[Index]],Directory[Index],0),MATCH('DEAL DIRECTORY'!Y$5,Directory[#Headers],0))</f>
        <v>新交所</v>
      </c>
      <c r="Z454" s="129" t="str">
        <f>INDEX(Directory[],MATCH(tbl_deal[[#This Row],[Index]],Directory[Index],0),MATCH('DEAL DIRECTORY'!Z$5,Directory[#Headers],0))</f>
        <v/>
      </c>
      <c r="AA454" s="129" t="str">
        <f>INDEX(Directory[],MATCH(tbl_deal[[#This Row],[Index]],Directory[Index],0),MATCH('DEAL DIRECTORY'!AA$5,Directory[#Headers],0))</f>
        <v/>
      </c>
      <c r="AB454" s="129" t="str">
        <f>INDEX(Directory[],MATCH(tbl_deal[[#This Row],[Index]],Directory[Index],0),MATCH('DEAL DIRECTORY'!AB$5,Directory[#Headers],0))</f>
        <v>BISL,港分</v>
      </c>
      <c r="AC454" s="129" t="str">
        <f>INDEX(Directory[],MATCH(tbl_deal[[#This Row],[Index]],Directory[Index],0),MATCH('DEAL DIRECTORY'!AC$5,Directory[#Headers],0))</f>
        <v>--</v>
      </c>
      <c r="AD454" s="129" t="str">
        <f>INDEX(Directory[],MATCH(tbl_deal[[#This Row],[Index]],Directory[Index],0),MATCH('DEAL DIRECTORY'!AD$5,Directory[#Headers],0))</f>
        <v>--</v>
      </c>
      <c r="AE454" s="129" t="str">
        <f>INDEX(Directory[],MATCH(tbl_deal[[#This Row],[Index]],Directory[Index],0),MATCH('DEAL DIRECTORY'!AE$5,Directory[#Headers],0))</f>
        <v>--</v>
      </c>
      <c r="AF454" s="129" t="str">
        <f>INDEX(Directory[],MATCH(tbl_deal[[#This Row],[Index]],Directory[Index],0),MATCH('DEAL DIRECTORY'!AF$5,Directory[#Headers],0))</f>
        <v>Y</v>
      </c>
      <c r="AG454" s="129" t="str">
        <f>INDEX(Directory[],MATCH(tbl_deal[[#This Row],[Index]],Directory[Index],0),MATCH('DEAL DIRECTORY'!AG$5,Directory[#Headers],0))</f>
        <v>中融新大集团有限公司</v>
      </c>
      <c r="AH454" s="129" t="str">
        <f>INDEX(Directory[],MATCH(tbl_deal[[#This Row],[Index]],Directory[Index],0),MATCH('DEAL DIRECTORY'!AH$5,Directory[#Headers],0))</f>
        <v>n/a</v>
      </c>
      <c r="AI454" s="129" t="str">
        <f>INDEX(Directory[],MATCH(tbl_deal[[#This Row],[Index]],Directory[Index],0),MATCH('DEAL DIRECTORY'!AI$5,Directory[#Headers],0))</f>
        <v>n/a</v>
      </c>
      <c r="AJ454" s="129" t="str">
        <f>INDEX(Directory[],MATCH(tbl_deal[[#This Row],[Index]],Directory[Index],0),MATCH('DEAL DIRECTORY'!AJ$5,Directory[#Headers],0))</f>
        <v>山东</v>
      </c>
      <c r="AK454" s="129" t="str">
        <f>INDEX(Directory[],MATCH(tbl_deal[[#This Row],[Index]],Directory[Index],0),MATCH('DEAL DIRECTORY'!AK$5,Directory[#Headers],0))</f>
        <v>淄博市</v>
      </c>
      <c r="AL454" s="129" t="str">
        <f>INDEX(Directory[],MATCH(tbl_deal[[#This Row],[Index]],Directory[Index],0),MATCH('DEAL DIRECTORY'!AL$5,Directory[#Headers],0))</f>
        <v>--</v>
      </c>
      <c r="AM454" s="129" t="str">
        <f>INDEX(Directory[],MATCH(tbl_deal[[#This Row],[Index]],Directory[Index],0),MATCH('DEAL DIRECTORY'!AM$5,Directory[#Headers],0))</f>
        <v>--</v>
      </c>
      <c r="AN454" s="129" t="str">
        <f>INDEX(Directory[],MATCH(tbl_deal[[#This Row],[Index]],Directory[Index],0),MATCH('DEAL DIRECTORY'!AN$5,Directory[#Headers],0))</f>
        <v>--</v>
      </c>
      <c r="AO454" s="132" t="str">
        <f>IF(ISBLANK(INDEX(Directory[],MATCH(tbl_deal[[#This Row],[Index]],Directory[Index],0),MATCH('DEAL DIRECTORY'!AO$5,Directory[#Headers],0))),"--",INDEX(Directory[],MATCH(tbl_deal[[#This Row],[Index]],Directory[Index],0),MATCH('DEAL DIRECTORY'!AO$5,Directory[#Headers],0)))</f>
        <v>--</v>
      </c>
      <c r="AP454" s="129">
        <f>INDEX(Directory[],MATCH(tbl_deal[[#This Row],[Index]],Directory[Index],0),MATCH('DEAL DIRECTORY'!AP$5,Directory[#Headers],0))</f>
        <v>5</v>
      </c>
      <c r="AQ454" s="129">
        <f>INDEX(Directory[],MATCH(tbl_deal[[#This Row],[Index]],Directory[Index],0),MATCH('DEAL DIRECTORY'!AQ$5,Directory[#Headers],0))</f>
        <v>33.069000000000003</v>
      </c>
      <c r="AR454" s="129">
        <f>INDEX(Directory[],MATCH(tbl_deal[[#This Row],[Index]],Directory[Index],0),MATCH('DEAL DIRECTORY'!AR$5,Directory[#Headers],0))</f>
        <v>39.063000000000002</v>
      </c>
      <c r="AS454" s="129" t="str">
        <f>INDEX(Directory[],MATCH(tbl_deal[[#This Row],[Index]],Directory[Index],0),MATCH('DEAL DIRECTORY'!AS$5,Directory[#Headers],0))</f>
        <v>民企</v>
      </c>
      <c r="AT454" s="129" t="str">
        <f>INDEX(Directory[],MATCH(tbl_deal[[#This Row],[Index]],Directory[Index],0),MATCH('DEAL DIRECTORY'!AT$5,Directory[#Headers],0))</f>
        <v>产业</v>
      </c>
      <c r="AU454" s="129" t="str">
        <f>INDEX(Directory[],MATCH(tbl_deal[[#This Row],[Index]],Directory[Index],0),MATCH('DEAL DIRECTORY'!AU$5,Directory[#Headers],0))</f>
        <v>--</v>
      </c>
      <c r="AV454" s="129" t="str">
        <f>INDEX(Directory[],MATCH(tbl_deal[[#This Row],[Index]],Directory[Index],0),MATCH('DEAL DIRECTORY'!AV$5,Directory[#Headers],0))</f>
        <v>担保</v>
      </c>
      <c r="AW454" s="129" t="str">
        <f>INDEX(Directory[],MATCH(tbl_deal[[#This Row],[Index]],Directory[Index],0),MATCH('DEAL DIRECTORY'!AW$5,Directory[#Headers],0))</f>
        <v>高收益</v>
      </c>
      <c r="AX454" s="129" t="str">
        <f>INDEX(Directory[],MATCH(tbl_deal[[#This Row],[Index]],Directory[Index],0),MATCH('DEAL DIRECTORY'!AX$5,Directory[#Headers],0))</f>
        <v>3-5亿</v>
      </c>
      <c r="AY454" s="133" t="str">
        <f>INDEX(Directory[],MATCH(tbl_deal[[#This Row],[Index]],Directory[Index],0),MATCH('DEAL DIRECTORY'!AY$5,Directory[#Headers],0))</f>
        <v>17年</v>
      </c>
      <c r="AZ454" s="129" t="str">
        <f>INDEX(Directory[],MATCH(tbl_deal[[#This Row],[Index]],Directory[Index],0),MATCH('DEAL DIRECTORY'!AZ$5,Directory[#Headers],0))</f>
        <v>Q4</v>
      </c>
      <c r="BA454" s="129" t="str">
        <f>INDEX(Directory[],MATCH(tbl_deal[[#This Row],[Index]],Directory[Index],0),MATCH('DEAL DIRECTORY'!BA$5,Directory[#Headers],0))</f>
        <v>10月</v>
      </c>
      <c r="BB454" s="129" t="str">
        <f>INDEX(Directory[],MATCH(tbl_deal[[#This Row],[Index]],Directory[Index],0),MATCH('DEAL DIRECTORY'!BB$5,Directory[#Headers],0))</f>
        <v>--</v>
      </c>
      <c r="BC454" s="129" t="str">
        <f>INDEX(Directory[],MATCH(tbl_deal[[#This Row],[Index]],Directory[Index],0),MATCH('DEAL DIRECTORY'!BC$5,Directory[#Headers],0))</f>
        <v>ZHONGRONG INTERNATIONAL RESOURCES CO LTD</v>
      </c>
      <c r="BD454" s="129" t="str">
        <f>INDEX(Directory[],MATCH(tbl_deal[[#This Row],[Index]],Directory[Index],0),MATCH('DEAL DIRECTORY'!BD$5,Directory[#Headers],0))</f>
        <v>XS1692251413</v>
      </c>
      <c r="BE454" s="137" t="str">
        <f>INDEX(Directory[],MATCH(tbl_deal[[#This Row],[Index]],Directory[Index],0),MATCH('DEAL DIRECTORY'!BE$5,Directory[#Headers],0))</f>
        <v>17年10月</v>
      </c>
      <c r="BF454" s="137" t="str">
        <f>INDEX(Directory[],MATCH(tbl_deal[[#This Row],[Index]],Directory[Index],0),MATCH('DEAL DIRECTORY'!BF$5,Directory[#Headers],0))</f>
        <v>中融新大</v>
      </c>
      <c r="BG454" s="137" t="str">
        <f>INDEX(Directory[],MATCH(tbl_deal[[#This Row],[Index]],Directory[Index],0),MATCH('DEAL DIRECTORY'!BG$5,Directory[#Headers],0))</f>
        <v>--/BB-/BB</v>
      </c>
      <c r="BH454" s="137" t="str">
        <f>INDEX(Directory[],MATCH(tbl_deal[[#This Row],[Index]],Directory[Index],0),MATCH('DEAL DIRECTORY'!BH$5,Directory[#Headers],0))</f>
        <v>高级债</v>
      </c>
      <c r="BI454" s="137" t="str">
        <f>INDEX(Directory[],MATCH(tbl_deal[[#This Row],[Index]],Directory[Index],0),MATCH('DEAL DIRECTORY'!BI$5,Directory[#Headers],0))</f>
        <v>5亿美元</v>
      </c>
      <c r="BJ454" s="137" t="str">
        <f>INDEX(Directory[],MATCH(tbl_deal[[#This Row],[Index]],Directory[Index],0),MATCH('DEAL DIRECTORY'!BJ$5,Directory[#Headers],0))</f>
        <v>3年</v>
      </c>
      <c r="BK454" s="137" t="str">
        <f>INDEX(Directory[],MATCH(tbl_deal[[#This Row],[Index]],Directory[Index],0),MATCH('DEAL DIRECTORY'!BK$5,Directory[#Headers],0))</f>
        <v>7.25%</v>
      </c>
      <c r="BL454" s="137" t="str">
        <f>INDEX(Directory[],MATCH(tbl_deal[[#This Row],[Index]],Directory[Index],0),MATCH('DEAL DIRECTORY'!BL$5,Directory[#Headers],0))</f>
        <v>账簿管理人</v>
      </c>
      <c r="BM454" s="129" t="str">
        <f>INDEX(Directory[],MATCH(tbl_deal[[#This Row],[Index]],Directory[Index],0),MATCH('DEAL DIRECTORY'!BM$5,Directory[#Headers],0))</f>
        <v/>
      </c>
      <c r="BN454" s="4"/>
      <c r="BQ454"/>
      <c r="BR454"/>
    </row>
    <row r="455" spans="3:70" ht="20.25" customHeight="1" x14ac:dyDescent="0.25">
      <c r="C455" s="129">
        <f>Directory[[#This Row],[Index]]</f>
        <v>16</v>
      </c>
      <c r="D455" s="130">
        <f>INDEX(Directory[],MATCH(tbl_deal[[#This Row],[Index]],Directory[Index],0),MATCH('DEAL DIRECTORY'!D$5,Directory[#Headers],0))</f>
        <v>43024</v>
      </c>
      <c r="E455" s="129" t="str">
        <f>INDEX(Directory[],MATCH(tbl_deal[[#This Row],[Index]],Directory[Index],0),MATCH('DEAL DIRECTORY'!E$5,Directory[#Headers],0))</f>
        <v/>
      </c>
      <c r="F455" s="129" t="str">
        <f>INDEX(Directory[],MATCH(tbl_deal[[#This Row],[Index]],Directory[Index],0),MATCH('DEAL DIRECTORY'!F$5,Directory[#Headers],0))</f>
        <v/>
      </c>
      <c r="G455" s="129" t="str">
        <f>INDEX(Directory[],MATCH(tbl_deal[[#This Row],[Index]],Directory[Index],0),MATCH('DEAL DIRECTORY'!G$5,Directory[#Headers],0))</f>
        <v>Twinkle</v>
      </c>
      <c r="H455" s="135" t="str">
        <f>IF(tbl_deal[[#This Row],[FolderPath]]="","",HYPERLINK(tbl_deal[[#This Row],[FolderPath]],"📂"))</f>
        <v/>
      </c>
      <c r="I455" s="129" t="str">
        <f>INDEX(Directory[],MATCH(tbl_deal[[#This Row],[Index]],Directory[Index],0),MATCH('DEAL DIRECTORY'!I$5,Directory[#Headers],0))</f>
        <v>SGC</v>
      </c>
      <c r="J455" s="129" t="str">
        <f>INDEX(Directory[],MATCH(tbl_deal[[#This Row],[Index]],Directory[Index],0),MATCH('DEAL DIRECTORY'!J$5,Directory[#Headers],0))</f>
        <v>n/a</v>
      </c>
      <c r="K455" s="129" t="str">
        <f>INDEX(Directory[],MATCH(tbl_deal[[#This Row],[Index]],Directory[Index],0),MATCH('DEAL DIRECTORY'!K$5,Directory[#Headers],0))</f>
        <v>n/a</v>
      </c>
      <c r="L455" s="129">
        <f>INDEX(Directory[],MATCH(tbl_deal[[#This Row],[Index]],Directory[Index],0),MATCH('DEAL DIRECTORY'!L$5,Directory[#Headers],0))</f>
        <v>1</v>
      </c>
      <c r="M455" s="129" t="str">
        <f>INDEX(Directory[],MATCH(tbl_deal[[#This Row],[Index]],Directory[Index],0),MATCH('DEAL DIRECTORY'!M$5,Directory[#Headers],0))</f>
        <v>宜华集团</v>
      </c>
      <c r="N455" s="129" t="str">
        <f>INDEX(Directory[],MATCH(tbl_deal[[#This Row],[Index]],Directory[Index],0),MATCH('DEAL DIRECTORY'!N$5,Directory[#Headers],0))</f>
        <v>B3/B-/--</v>
      </c>
      <c r="O455" s="129" t="str">
        <f>INDEX(Directory[],MATCH(tbl_deal[[#This Row],[Index]],Directory[Index],0),MATCH('DEAL DIRECTORY'!O$5,Directory[#Headers],0))</f>
        <v>USD</v>
      </c>
      <c r="P455" s="129">
        <f>INDEX(Directory[],MATCH(tbl_deal[[#This Row],[Index]],Directory[Index],0),MATCH('DEAL DIRECTORY'!P$5,Directory[#Headers],0))</f>
        <v>2.5</v>
      </c>
      <c r="Q455" s="129" t="str">
        <f>INDEX(Directory[],MATCH(tbl_deal[[#This Row],[Index]],Directory[Index],0),MATCH('DEAL DIRECTORY'!Q$5,Directory[#Headers],0))</f>
        <v>3</v>
      </c>
      <c r="R455" s="129" t="str">
        <f>INDEX(Directory[],MATCH(tbl_deal[[#This Row],[Index]],Directory[Index],0),MATCH('DEAL DIRECTORY'!R$5,Directory[#Headers],0))</f>
        <v>8.5%</v>
      </c>
      <c r="S455" s="129" t="str">
        <f>INDEX(Directory[],MATCH(tbl_deal[[#This Row],[Index]],Directory[Index],0),MATCH('DEAL DIRECTORY'!S$5,Directory[#Headers],0))</f>
        <v>--</v>
      </c>
      <c r="T455" s="129" t="str">
        <f>INDEX(Directory[],MATCH(tbl_deal[[#This Row],[Index]],Directory[Index],0),MATCH('DEAL DIRECTORY'!T$5,Directory[#Headers],0))</f>
        <v>n/a</v>
      </c>
      <c r="U455" s="129" t="str">
        <f>INDEX(Directory[],MATCH(tbl_deal[[#This Row],[Index]],Directory[Index],0),MATCH('DEAL DIRECTORY'!U$5,Directory[#Headers],0))</f>
        <v>--</v>
      </c>
      <c r="V455" s="131">
        <f>INDEX(Directory[],MATCH(tbl_deal[[#This Row],[Index]],Directory[Index],0),MATCH('DEAL DIRECTORY'!V$5,Directory[#Headers],0))</f>
        <v>0</v>
      </c>
      <c r="W455" s="129" t="str">
        <f>INDEX(Directory[],MATCH(tbl_deal[[#This Row],[Index]],Directory[Index],0),MATCH('DEAL DIRECTORY'!W$5,Directory[#Headers],0))</f>
        <v>担保</v>
      </c>
      <c r="X455" s="129" t="str">
        <f>INDEX(Directory[],MATCH(tbl_deal[[#This Row],[Index]],Directory[Index],0),MATCH('DEAL DIRECTORY'!X$5,Directory[#Headers],0))</f>
        <v>--</v>
      </c>
      <c r="Y455" s="129" t="str">
        <f>INDEX(Directory[],MATCH(tbl_deal[[#This Row],[Index]],Directory[Index],0),MATCH('DEAL DIRECTORY'!Y$5,Directory[#Headers],0))</f>
        <v>港交所</v>
      </c>
      <c r="Z455" s="129" t="str">
        <f>INDEX(Directory[],MATCH(tbl_deal[[#This Row],[Index]],Directory[Index],0),MATCH('DEAL DIRECTORY'!Z$5,Directory[#Headers],0))</f>
        <v/>
      </c>
      <c r="AA455" s="129" t="str">
        <f>INDEX(Directory[],MATCH(tbl_deal[[#This Row],[Index]],Directory[Index],0),MATCH('DEAL DIRECTORY'!AA$5,Directory[#Headers],0))</f>
        <v/>
      </c>
      <c r="AB455" s="129" t="str">
        <f>INDEX(Directory[],MATCH(tbl_deal[[#This Row],[Index]],Directory[Index],0),MATCH('DEAL DIRECTORY'!AB$5,Directory[#Headers],0))</f>
        <v>BISL,港分</v>
      </c>
      <c r="AC455" s="129" t="str">
        <f>INDEX(Directory[],MATCH(tbl_deal[[#This Row],[Index]],Directory[Index],0),MATCH('DEAL DIRECTORY'!AC$5,Directory[#Headers],0))</f>
        <v>Sole</v>
      </c>
      <c r="AD455" s="129" t="str">
        <f>INDEX(Directory[],MATCH(tbl_deal[[#This Row],[Index]],Directory[Index],0),MATCH('DEAL DIRECTORY'!AD$5,Directory[#Headers],0))</f>
        <v>--</v>
      </c>
      <c r="AE455" s="129" t="str">
        <f>INDEX(Directory[],MATCH(tbl_deal[[#This Row],[Index]],Directory[Index],0),MATCH('DEAL DIRECTORY'!AE$5,Directory[#Headers],0))</f>
        <v>--</v>
      </c>
      <c r="AF455" s="129" t="str">
        <f>INDEX(Directory[],MATCH(tbl_deal[[#This Row],[Index]],Directory[Index],0),MATCH('DEAL DIRECTORY'!AF$5,Directory[#Headers],0))</f>
        <v>Y</v>
      </c>
      <c r="AG455" s="129" t="str">
        <f>INDEX(Directory[],MATCH(tbl_deal[[#This Row],[Index]],Directory[Index],0),MATCH('DEAL DIRECTORY'!AG$5,Directory[#Headers],0))</f>
        <v>宜华企业(集团)有限公司</v>
      </c>
      <c r="AH455" s="129" t="str">
        <f>INDEX(Directory[],MATCH(tbl_deal[[#This Row],[Index]],Directory[Index],0),MATCH('DEAL DIRECTORY'!AH$5,Directory[#Headers],0))</f>
        <v>n/a</v>
      </c>
      <c r="AI455" s="129" t="str">
        <f>INDEX(Directory[],MATCH(tbl_deal[[#This Row],[Index]],Directory[Index],0),MATCH('DEAL DIRECTORY'!AI$5,Directory[#Headers],0))</f>
        <v>n/a</v>
      </c>
      <c r="AJ455" s="129" t="str">
        <f>INDEX(Directory[],MATCH(tbl_deal[[#This Row],[Index]],Directory[Index],0),MATCH('DEAL DIRECTORY'!AJ$5,Directory[#Headers],0))</f>
        <v>广东</v>
      </c>
      <c r="AK455" s="129" t="str">
        <f>INDEX(Directory[],MATCH(tbl_deal[[#This Row],[Index]],Directory[Index],0),MATCH('DEAL DIRECTORY'!AK$5,Directory[#Headers],0))</f>
        <v>汕头市</v>
      </c>
      <c r="AL455" s="129" t="str">
        <f>INDEX(Directory[],MATCH(tbl_deal[[#This Row],[Index]],Directory[Index],0),MATCH('DEAL DIRECTORY'!AL$5,Directory[#Headers],0))</f>
        <v>--</v>
      </c>
      <c r="AM455" s="129" t="str">
        <f>INDEX(Directory[],MATCH(tbl_deal[[#This Row],[Index]],Directory[Index],0),MATCH('DEAL DIRECTORY'!AM$5,Directory[#Headers],0))</f>
        <v>--</v>
      </c>
      <c r="AN455" s="129" t="str">
        <f>INDEX(Directory[],MATCH(tbl_deal[[#This Row],[Index]],Directory[Index],0),MATCH('DEAL DIRECTORY'!AN$5,Directory[#Headers],0))</f>
        <v>--</v>
      </c>
      <c r="AO455" s="132" t="str">
        <f>IF(ISBLANK(INDEX(Directory[],MATCH(tbl_deal[[#This Row],[Index]],Directory[Index],0),MATCH('DEAL DIRECTORY'!AO$5,Directory[#Headers],0))),"--",INDEX(Directory[],MATCH(tbl_deal[[#This Row],[Index]],Directory[Index],0),MATCH('DEAL DIRECTORY'!AO$5,Directory[#Headers],0)))</f>
        <v>--</v>
      </c>
      <c r="AP455" s="129">
        <f>INDEX(Directory[],MATCH(tbl_deal[[#This Row],[Index]],Directory[Index],0),MATCH('DEAL DIRECTORY'!AP$5,Directory[#Headers],0))</f>
        <v>2.5</v>
      </c>
      <c r="AQ455" s="129">
        <f>INDEX(Directory[],MATCH(tbl_deal[[#This Row],[Index]],Directory[Index],0),MATCH('DEAL DIRECTORY'!AQ$5,Directory[#Headers],0))</f>
        <v>16.475000000000001</v>
      </c>
      <c r="AR455" s="129">
        <f>INDEX(Directory[],MATCH(tbl_deal[[#This Row],[Index]],Directory[Index],0),MATCH('DEAL DIRECTORY'!AR$5,Directory[#Headers],0))</f>
        <v>19.530999999999999</v>
      </c>
      <c r="AS455" s="129" t="str">
        <f>INDEX(Directory[],MATCH(tbl_deal[[#This Row],[Index]],Directory[Index],0),MATCH('DEAL DIRECTORY'!AS$5,Directory[#Headers],0))</f>
        <v>民企</v>
      </c>
      <c r="AT455" s="129" t="str">
        <f>INDEX(Directory[],MATCH(tbl_deal[[#This Row],[Index]],Directory[Index],0),MATCH('DEAL DIRECTORY'!AT$5,Directory[#Headers],0))</f>
        <v>产业</v>
      </c>
      <c r="AU455" s="129" t="str">
        <f>INDEX(Directory[],MATCH(tbl_deal[[#This Row],[Index]],Directory[Index],0),MATCH('DEAL DIRECTORY'!AU$5,Directory[#Headers],0))</f>
        <v>--</v>
      </c>
      <c r="AV455" s="129" t="str">
        <f>INDEX(Directory[],MATCH(tbl_deal[[#This Row],[Index]],Directory[Index],0),MATCH('DEAL DIRECTORY'!AV$5,Directory[#Headers],0))</f>
        <v>担保</v>
      </c>
      <c r="AW455" s="129" t="str">
        <f>INDEX(Directory[],MATCH(tbl_deal[[#This Row],[Index]],Directory[Index],0),MATCH('DEAL DIRECTORY'!AW$5,Directory[#Headers],0))</f>
        <v>高收益</v>
      </c>
      <c r="AX455" s="129" t="str">
        <f>INDEX(Directory[],MATCH(tbl_deal[[#This Row],[Index]],Directory[Index],0),MATCH('DEAL DIRECTORY'!AX$5,Directory[#Headers],0))</f>
        <v>2-3亿</v>
      </c>
      <c r="AY455" s="133" t="str">
        <f>INDEX(Directory[],MATCH(tbl_deal[[#This Row],[Index]],Directory[Index],0),MATCH('DEAL DIRECTORY'!AY$5,Directory[#Headers],0))</f>
        <v>17年</v>
      </c>
      <c r="AZ455" s="129" t="str">
        <f>INDEX(Directory[],MATCH(tbl_deal[[#This Row],[Index]],Directory[Index],0),MATCH('DEAL DIRECTORY'!AZ$5,Directory[#Headers],0))</f>
        <v>Q4</v>
      </c>
      <c r="BA455" s="129" t="str">
        <f>INDEX(Directory[],MATCH(tbl_deal[[#This Row],[Index]],Directory[Index],0),MATCH('DEAL DIRECTORY'!BA$5,Directory[#Headers],0))</f>
        <v>10月</v>
      </c>
      <c r="BB455" s="129" t="str">
        <f>INDEX(Directory[],MATCH(tbl_deal[[#This Row],[Index]],Directory[Index],0),MATCH('DEAL DIRECTORY'!BB$5,Directory[#Headers],0))</f>
        <v>--</v>
      </c>
      <c r="BC455" s="129" t="str">
        <f>INDEX(Directory[],MATCH(tbl_deal[[#This Row],[Index]],Directory[Index],0),MATCH('DEAL DIRECTORY'!BC$5,Directory[#Headers],0))</f>
        <v>YIHUA OVERSEAS INVESTMENT LTD</v>
      </c>
      <c r="BD455" s="129" t="str">
        <f>INDEX(Directory[],MATCH(tbl_deal[[#This Row],[Index]],Directory[Index],0),MATCH('DEAL DIRECTORY'!BD$5,Directory[#Headers],0))</f>
        <v>XS1695598562</v>
      </c>
      <c r="BE455" s="137" t="str">
        <f>INDEX(Directory[],MATCH(tbl_deal[[#This Row],[Index]],Directory[Index],0),MATCH('DEAL DIRECTORY'!BE$5,Directory[#Headers],0))</f>
        <v>17年10月</v>
      </c>
      <c r="BF455" s="137" t="str">
        <f>INDEX(Directory[],MATCH(tbl_deal[[#This Row],[Index]],Directory[Index],0),MATCH('DEAL DIRECTORY'!BF$5,Directory[#Headers],0))</f>
        <v>宜华集团</v>
      </c>
      <c r="BG455" s="137" t="str">
        <f>INDEX(Directory[],MATCH(tbl_deal[[#This Row],[Index]],Directory[Index],0),MATCH('DEAL DIRECTORY'!BG$5,Directory[#Headers],0))</f>
        <v>B3/B-/--</v>
      </c>
      <c r="BH455" s="137" t="str">
        <f>INDEX(Directory[],MATCH(tbl_deal[[#This Row],[Index]],Directory[Index],0),MATCH('DEAL DIRECTORY'!BH$5,Directory[#Headers],0))</f>
        <v>高级债</v>
      </c>
      <c r="BI455" s="137" t="str">
        <f>INDEX(Directory[],MATCH(tbl_deal[[#This Row],[Index]],Directory[Index],0),MATCH('DEAL DIRECTORY'!BI$5,Directory[#Headers],0))</f>
        <v>2.5亿美元</v>
      </c>
      <c r="BJ455" s="137" t="str">
        <f>INDEX(Directory[],MATCH(tbl_deal[[#This Row],[Index]],Directory[Index],0),MATCH('DEAL DIRECTORY'!BJ$5,Directory[#Headers],0))</f>
        <v>3年</v>
      </c>
      <c r="BK455" s="137" t="str">
        <f>INDEX(Directory[],MATCH(tbl_deal[[#This Row],[Index]],Directory[Index],0),MATCH('DEAL DIRECTORY'!BK$5,Directory[#Headers],0))</f>
        <v>8.5%</v>
      </c>
      <c r="BL455" s="137" t="str">
        <f>INDEX(Directory[],MATCH(tbl_deal[[#This Row],[Index]],Directory[Index],0),MATCH('DEAL DIRECTORY'!BL$5,Directory[#Headers],0))</f>
        <v>独家全球协调人</v>
      </c>
      <c r="BM455" s="129" t="str">
        <f>INDEX(Directory[],MATCH(tbl_deal[[#This Row],[Index]],Directory[Index],0),MATCH('DEAL DIRECTORY'!BM$5,Directory[#Headers],0))</f>
        <v/>
      </c>
      <c r="BN455" s="4"/>
      <c r="BQ455"/>
      <c r="BR455"/>
    </row>
    <row r="456" spans="3:70" ht="20.25" customHeight="1" x14ac:dyDescent="0.25">
      <c r="C456" s="129">
        <f>Directory[[#This Row],[Index]]</f>
        <v>15</v>
      </c>
      <c r="D456" s="130">
        <f>INDEX(Directory[],MATCH(tbl_deal[[#This Row],[Index]],Directory[Index],0),MATCH('DEAL DIRECTORY'!D$5,Directory[#Headers],0))</f>
        <v>43018</v>
      </c>
      <c r="E456" s="129" t="str">
        <f>INDEX(Directory[],MATCH(tbl_deal[[#This Row],[Index]],Directory[Index],0),MATCH('DEAL DIRECTORY'!E$5,Directory[#Headers],0))</f>
        <v/>
      </c>
      <c r="F456" s="129" t="str">
        <f>INDEX(Directory[],MATCH(tbl_deal[[#This Row],[Index]],Directory[Index],0),MATCH('DEAL DIRECTORY'!F$5,Directory[#Headers],0))</f>
        <v/>
      </c>
      <c r="G456" s="129" t="str">
        <f>INDEX(Directory[],MATCH(tbl_deal[[#This Row],[Index]],Directory[Index],0),MATCH('DEAL DIRECTORY'!G$5,Directory[#Headers],0))</f>
        <v>Yangfan</v>
      </c>
      <c r="H456" s="135" t="str">
        <f>IF(tbl_deal[[#This Row],[FolderPath]]="","",HYPERLINK(tbl_deal[[#This Row],[FolderPath]],"📂"))</f>
        <v/>
      </c>
      <c r="I456" s="129" t="str">
        <f>INDEX(Directory[],MATCH(tbl_deal[[#This Row],[Index]],Directory[Index],0),MATCH('DEAL DIRECTORY'!I$5,Directory[#Headers],0))</f>
        <v>JBR</v>
      </c>
      <c r="J456" s="129" t="str">
        <f>INDEX(Directory[],MATCH(tbl_deal[[#This Row],[Index]],Directory[Index],0),MATCH('DEAL DIRECTORY'!J$5,Directory[#Headers],0))</f>
        <v>n/a</v>
      </c>
      <c r="K456" s="129" t="str">
        <f>INDEX(Directory[],MATCH(tbl_deal[[#This Row],[Index]],Directory[Index],0),MATCH('DEAL DIRECTORY'!K$5,Directory[#Headers],0))</f>
        <v>n/a</v>
      </c>
      <c r="L456" s="129">
        <f>INDEX(Directory[],MATCH(tbl_deal[[#This Row],[Index]],Directory[Index],0),MATCH('DEAL DIRECTORY'!L$5,Directory[#Headers],0))</f>
        <v>1</v>
      </c>
      <c r="M456" s="129" t="str">
        <f>INDEX(Directory[],MATCH(tbl_deal[[#This Row],[Index]],Directory[Index],0),MATCH('DEAL DIRECTORY'!M$5,Directory[#Headers],0))</f>
        <v>郑州银行</v>
      </c>
      <c r="N456" s="129" t="str">
        <f>INDEX(Directory[],MATCH(tbl_deal[[#This Row],[Index]],Directory[Index],0),MATCH('DEAL DIRECTORY'!N$5,Directory[#Headers],0))</f>
        <v>--/--/--</v>
      </c>
      <c r="O456" s="129" t="str">
        <f>INDEX(Directory[],MATCH(tbl_deal[[#This Row],[Index]],Directory[Index],0),MATCH('DEAL DIRECTORY'!O$5,Directory[#Headers],0))</f>
        <v>USD</v>
      </c>
      <c r="P456" s="129">
        <f>INDEX(Directory[],MATCH(tbl_deal[[#This Row],[Index]],Directory[Index],0),MATCH('DEAL DIRECTORY'!P$5,Directory[#Headers],0))</f>
        <v>11.91</v>
      </c>
      <c r="Q456" s="129" t="str">
        <f>INDEX(Directory[],MATCH(tbl_deal[[#This Row],[Index]],Directory[Index],0),MATCH('DEAL DIRECTORY'!Q$5,Directory[#Headers],0))</f>
        <v>PNC5</v>
      </c>
      <c r="R456" s="129" t="str">
        <f>INDEX(Directory[],MATCH(tbl_deal[[#This Row],[Index]],Directory[Index],0),MATCH('DEAL DIRECTORY'!R$5,Directory[#Headers],0))</f>
        <v>5.5%</v>
      </c>
      <c r="S456" s="129" t="str">
        <f>INDEX(Directory[],MATCH(tbl_deal[[#This Row],[Index]],Directory[Index],0),MATCH('DEAL DIRECTORY'!S$5,Directory[#Headers],0))</f>
        <v>--</v>
      </c>
      <c r="T456" s="129" t="str">
        <f>INDEX(Directory[],MATCH(tbl_deal[[#This Row],[Index]],Directory[Index],0),MATCH('DEAL DIRECTORY'!T$5,Directory[#Headers],0))</f>
        <v>n/a</v>
      </c>
      <c r="U456" s="129" t="str">
        <f>INDEX(Directory[],MATCH(tbl_deal[[#This Row],[Index]],Directory[Index],0),MATCH('DEAL DIRECTORY'!U$5,Directory[#Headers],0))</f>
        <v>--</v>
      </c>
      <c r="V456" s="131">
        <f>INDEX(Directory[],MATCH(tbl_deal[[#This Row],[Index]],Directory[Index],0),MATCH('DEAL DIRECTORY'!V$5,Directory[#Headers],0))</f>
        <v>0</v>
      </c>
      <c r="W456" s="129" t="str">
        <f>INDEX(Directory[],MATCH(tbl_deal[[#This Row],[Index]],Directory[Index],0),MATCH('DEAL DIRECTORY'!W$5,Directory[#Headers],0))</f>
        <v>直发</v>
      </c>
      <c r="X456" s="129" t="str">
        <f>INDEX(Directory[],MATCH(tbl_deal[[#This Row],[Index]],Directory[Index],0),MATCH('DEAL DIRECTORY'!X$5,Directory[#Headers],0))</f>
        <v>额外一级资本债优先股</v>
      </c>
      <c r="Y456" s="129" t="str">
        <f>INDEX(Directory[],MATCH(tbl_deal[[#This Row],[Index]],Directory[Index],0),MATCH('DEAL DIRECTORY'!Y$5,Directory[#Headers],0))</f>
        <v>港交所</v>
      </c>
      <c r="Z456" s="129" t="str">
        <f>INDEX(Directory[],MATCH(tbl_deal[[#This Row],[Index]],Directory[Index],0),MATCH('DEAL DIRECTORY'!Z$5,Directory[#Headers],0))</f>
        <v>AT1优先股</v>
      </c>
      <c r="AA456" s="129" t="str">
        <f>INDEX(Directory[],MATCH(tbl_deal[[#This Row],[Index]],Directory[Index],0),MATCH('DEAL DIRECTORY'!AA$5,Directory[#Headers],0))</f>
        <v/>
      </c>
      <c r="AB456" s="129" t="str">
        <f>INDEX(Directory[],MATCH(tbl_deal[[#This Row],[Index]],Directory[Index],0),MATCH('DEAL DIRECTORY'!AB$5,Directory[#Headers],0))</f>
        <v>BISL,港分</v>
      </c>
      <c r="AC456" s="129" t="str">
        <f>INDEX(Directory[],MATCH(tbl_deal[[#This Row],[Index]],Directory[Index],0),MATCH('DEAL DIRECTORY'!AC$5,Directory[#Headers],0))</f>
        <v>--</v>
      </c>
      <c r="AD456" s="129" t="str">
        <f>INDEX(Directory[],MATCH(tbl_deal[[#This Row],[Index]],Directory[Index],0),MATCH('DEAL DIRECTORY'!AD$5,Directory[#Headers],0))</f>
        <v>--</v>
      </c>
      <c r="AE456" s="129" t="str">
        <f>INDEX(Directory[],MATCH(tbl_deal[[#This Row],[Index]],Directory[Index],0),MATCH('DEAL DIRECTORY'!AE$5,Directory[#Headers],0))</f>
        <v>--</v>
      </c>
      <c r="AF456" s="129" t="str">
        <f>INDEX(Directory[],MATCH(tbl_deal[[#This Row],[Index]],Directory[Index],0),MATCH('DEAL DIRECTORY'!AF$5,Directory[#Headers],0))</f>
        <v>Y</v>
      </c>
      <c r="AG456" s="129" t="str">
        <f>INDEX(Directory[],MATCH(tbl_deal[[#This Row],[Index]],Directory[Index],0),MATCH('DEAL DIRECTORY'!AG$5,Directory[#Headers],0))</f>
        <v>郑州银行股份有限公司</v>
      </c>
      <c r="AH456" s="129" t="str">
        <f>INDEX(Directory[],MATCH(tbl_deal[[#This Row],[Index]],Directory[Index],0),MATCH('DEAL DIRECTORY'!AH$5,Directory[#Headers],0))</f>
        <v>n/a</v>
      </c>
      <c r="AI456" s="129" t="str">
        <f>INDEX(Directory[],MATCH(tbl_deal[[#This Row],[Index]],Directory[Index],0),MATCH('DEAL DIRECTORY'!AI$5,Directory[#Headers],0))</f>
        <v>n/a</v>
      </c>
      <c r="AJ456" s="129" t="str">
        <f>INDEX(Directory[],MATCH(tbl_deal[[#This Row],[Index]],Directory[Index],0),MATCH('DEAL DIRECTORY'!AJ$5,Directory[#Headers],0))</f>
        <v>河南</v>
      </c>
      <c r="AK456" s="129" t="str">
        <f>INDEX(Directory[],MATCH(tbl_deal[[#This Row],[Index]],Directory[Index],0),MATCH('DEAL DIRECTORY'!AK$5,Directory[#Headers],0))</f>
        <v>郑州市</v>
      </c>
      <c r="AL456" s="129" t="str">
        <f>INDEX(Directory[],MATCH(tbl_deal[[#This Row],[Index]],Directory[Index],0),MATCH('DEAL DIRECTORY'!AL$5,Directory[#Headers],0))</f>
        <v>--</v>
      </c>
      <c r="AM456" s="129" t="str">
        <f>INDEX(Directory[],MATCH(tbl_deal[[#This Row],[Index]],Directory[Index],0),MATCH('DEAL DIRECTORY'!AM$5,Directory[#Headers],0))</f>
        <v>--</v>
      </c>
      <c r="AN456" s="129" t="str">
        <f>INDEX(Directory[],MATCH(tbl_deal[[#This Row],[Index]],Directory[Index],0),MATCH('DEAL DIRECTORY'!AN$5,Directory[#Headers],0))</f>
        <v>--</v>
      </c>
      <c r="AO456" s="132" t="str">
        <f>IF(ISBLANK(INDEX(Directory[],MATCH(tbl_deal[[#This Row],[Index]],Directory[Index],0),MATCH('DEAL DIRECTORY'!AO$5,Directory[#Headers],0))),"--",INDEX(Directory[],MATCH(tbl_deal[[#This Row],[Index]],Directory[Index],0),MATCH('DEAL DIRECTORY'!AO$5,Directory[#Headers],0)))</f>
        <v>--</v>
      </c>
      <c r="AP456" s="129">
        <f>INDEX(Directory[],MATCH(tbl_deal[[#This Row],[Index]],Directory[Index],0),MATCH('DEAL DIRECTORY'!AP$5,Directory[#Headers],0))</f>
        <v>11.91</v>
      </c>
      <c r="AQ456" s="129">
        <f>INDEX(Directory[],MATCH(tbl_deal[[#This Row],[Index]],Directory[Index],0),MATCH('DEAL DIRECTORY'!AQ$5,Directory[#Headers],0))</f>
        <v>78.3</v>
      </c>
      <c r="AR456" s="129">
        <f>INDEX(Directory[],MATCH(tbl_deal[[#This Row],[Index]],Directory[Index],0),MATCH('DEAL DIRECTORY'!AR$5,Directory[#Headers],0))</f>
        <v>93.046999999999997</v>
      </c>
      <c r="AS456" s="129" t="str">
        <f>INDEX(Directory[],MATCH(tbl_deal[[#This Row],[Index]],Directory[Index],0),MATCH('DEAL DIRECTORY'!AS$5,Directory[#Headers],0))</f>
        <v>地方国企</v>
      </c>
      <c r="AT456" s="129" t="str">
        <f>INDEX(Directory[],MATCH(tbl_deal[[#This Row],[Index]],Directory[Index],0),MATCH('DEAL DIRECTORY'!AT$5,Directory[#Headers],0))</f>
        <v>金融机构</v>
      </c>
      <c r="AU456" s="129" t="str">
        <f>INDEX(Directory[],MATCH(tbl_deal[[#This Row],[Index]],Directory[Index],0),MATCH('DEAL DIRECTORY'!AU$5,Directory[#Headers],0))</f>
        <v>银行</v>
      </c>
      <c r="AV456" s="129" t="str">
        <f>INDEX(Directory[],MATCH(tbl_deal[[#This Row],[Index]],Directory[Index],0),MATCH('DEAL DIRECTORY'!AV$5,Directory[#Headers],0))</f>
        <v>直发</v>
      </c>
      <c r="AW456" s="129" t="str">
        <f>INDEX(Directory[],MATCH(tbl_deal[[#This Row],[Index]],Directory[Index],0),MATCH('DEAL DIRECTORY'!AW$5,Directory[#Headers],0))</f>
        <v>无评级</v>
      </c>
      <c r="AX456" s="129" t="str">
        <f>INDEX(Directory[],MATCH(tbl_deal[[#This Row],[Index]],Directory[Index],0),MATCH('DEAL DIRECTORY'!AX$5,Directory[#Headers],0))</f>
        <v>&gt;5亿</v>
      </c>
      <c r="AY456" s="133" t="str">
        <f>INDEX(Directory[],MATCH(tbl_deal[[#This Row],[Index]],Directory[Index],0),MATCH('DEAL DIRECTORY'!AY$5,Directory[#Headers],0))</f>
        <v>17年</v>
      </c>
      <c r="AZ456" s="129" t="str">
        <f>INDEX(Directory[],MATCH(tbl_deal[[#This Row],[Index]],Directory[Index],0),MATCH('DEAL DIRECTORY'!AZ$5,Directory[#Headers],0))</f>
        <v>Q4</v>
      </c>
      <c r="BA456" s="129" t="str">
        <f>INDEX(Directory[],MATCH(tbl_deal[[#This Row],[Index]],Directory[Index],0),MATCH('DEAL DIRECTORY'!BA$5,Directory[#Headers],0))</f>
        <v>10月</v>
      </c>
      <c r="BB456" s="129" t="str">
        <f>INDEX(Directory[],MATCH(tbl_deal[[#This Row],[Index]],Directory[Index],0),MATCH('DEAL DIRECTORY'!BB$5,Directory[#Headers],0))</f>
        <v>--</v>
      </c>
      <c r="BC456" s="129" t="str">
        <f>INDEX(Directory[],MATCH(tbl_deal[[#This Row],[Index]],Directory[Index],0),MATCH('DEAL DIRECTORY'!BC$5,Directory[#Headers],0))</f>
        <v>BANK OF ZHENGZHOU CO LTD</v>
      </c>
      <c r="BD456" s="129" t="str">
        <f>INDEX(Directory[],MATCH(tbl_deal[[#This Row],[Index]],Directory[Index],0),MATCH('DEAL DIRECTORY'!BD$5,Directory[#Headers],0))</f>
        <v>XS1688955001</v>
      </c>
      <c r="BE456" s="137" t="str">
        <f>INDEX(Directory[],MATCH(tbl_deal[[#This Row],[Index]],Directory[Index],0),MATCH('DEAL DIRECTORY'!BE$5,Directory[#Headers],0))</f>
        <v>17年10月</v>
      </c>
      <c r="BF456" s="137" t="str">
        <f>INDEX(Directory[],MATCH(tbl_deal[[#This Row],[Index]],Directory[Index],0),MATCH('DEAL DIRECTORY'!BF$5,Directory[#Headers],0))</f>
        <v>郑州银行</v>
      </c>
      <c r="BG456" s="137" t="str">
        <f>INDEX(Directory[],MATCH(tbl_deal[[#This Row],[Index]],Directory[Index],0),MATCH('DEAL DIRECTORY'!BG$5,Directory[#Headers],0))</f>
        <v>--/--/--</v>
      </c>
      <c r="BH456" s="137" t="str">
        <f>INDEX(Directory[],MATCH(tbl_deal[[#This Row],[Index]],Directory[Index],0),MATCH('DEAL DIRECTORY'!BH$5,Directory[#Headers],0))</f>
        <v>额外一级资本债优先股</v>
      </c>
      <c r="BI456" s="137" t="str">
        <f>INDEX(Directory[],MATCH(tbl_deal[[#This Row],[Index]],Directory[Index],0),MATCH('DEAL DIRECTORY'!BI$5,Directory[#Headers],0))</f>
        <v>11.91亿美元</v>
      </c>
      <c r="BJ456" s="137" t="str">
        <f>INDEX(Directory[],MATCH(tbl_deal[[#This Row],[Index]],Directory[Index],0),MATCH('DEAL DIRECTORY'!BJ$5,Directory[#Headers],0))</f>
        <v>永续(前5年不可赎回)</v>
      </c>
      <c r="BK456" s="137" t="str">
        <f>INDEX(Directory[],MATCH(tbl_deal[[#This Row],[Index]],Directory[Index],0),MATCH('DEAL DIRECTORY'!BK$5,Directory[#Headers],0))</f>
        <v>5.5%</v>
      </c>
      <c r="BL456" s="137" t="str">
        <f>INDEX(Directory[],MATCH(tbl_deal[[#This Row],[Index]],Directory[Index],0),MATCH('DEAL DIRECTORY'!BL$5,Directory[#Headers],0))</f>
        <v>账簿管理人</v>
      </c>
      <c r="BM456" s="129" t="str">
        <f>INDEX(Directory[],MATCH(tbl_deal[[#This Row],[Index]],Directory[Index],0),MATCH('DEAL DIRECTORY'!BM$5,Directory[#Headers],0))</f>
        <v/>
      </c>
      <c r="BN456" s="4"/>
      <c r="BQ456"/>
      <c r="BR456"/>
    </row>
    <row r="457" spans="3:70" ht="20.25" customHeight="1" x14ac:dyDescent="0.25">
      <c r="C457" s="129">
        <f>Directory[[#This Row],[Index]]</f>
        <v>14</v>
      </c>
      <c r="D457" s="130">
        <f>INDEX(Directory[],MATCH(tbl_deal[[#This Row],[Index]],Directory[Index],0),MATCH('DEAL DIRECTORY'!D$5,Directory[#Headers],0))</f>
        <v>42955</v>
      </c>
      <c r="E457" s="129" t="str">
        <f>INDEX(Directory[],MATCH(tbl_deal[[#This Row],[Index]],Directory[Index],0),MATCH('DEAL DIRECTORY'!E$5,Directory[#Headers],0))</f>
        <v/>
      </c>
      <c r="F457" s="129" t="str">
        <f>INDEX(Directory[],MATCH(tbl_deal[[#This Row],[Index]],Directory[Index],0),MATCH('DEAL DIRECTORY'!F$5,Directory[#Headers],0))</f>
        <v/>
      </c>
      <c r="G457" s="129" t="str">
        <f>INDEX(Directory[],MATCH(tbl_deal[[#This Row],[Index]],Directory[Index],0),MATCH('DEAL DIRECTORY'!G$5,Directory[#Headers],0))</f>
        <v>Gemstones II</v>
      </c>
      <c r="H457" s="135" t="str">
        <f>IF(tbl_deal[[#This Row],[FolderPath]]="","",HYPERLINK(tbl_deal[[#This Row],[FolderPath]],"📂"))</f>
        <v/>
      </c>
      <c r="I457" s="129" t="str">
        <f>INDEX(Directory[],MATCH(tbl_deal[[#This Row],[Index]],Directory[Index],0),MATCH('DEAL DIRECTORY'!I$5,Directory[#Headers],0))</f>
        <v>JBR</v>
      </c>
      <c r="J457" s="129" t="str">
        <f>INDEX(Directory[],MATCH(tbl_deal[[#This Row],[Index]],Directory[Index],0),MATCH('DEAL DIRECTORY'!J$5,Directory[#Headers],0))</f>
        <v>n/a</v>
      </c>
      <c r="K457" s="129" t="str">
        <f>INDEX(Directory[],MATCH(tbl_deal[[#This Row],[Index]],Directory[Index],0),MATCH('DEAL DIRECTORY'!K$5,Directory[#Headers],0))</f>
        <v>n/a</v>
      </c>
      <c r="L457" s="129">
        <f>INDEX(Directory[],MATCH(tbl_deal[[#This Row],[Index]],Directory[Index],0),MATCH('DEAL DIRECTORY'!L$5,Directory[#Headers],0))</f>
        <v>1</v>
      </c>
      <c r="M457" s="129" t="str">
        <f>INDEX(Directory[],MATCH(tbl_deal[[#This Row],[Index]],Directory[Index],0),MATCH('DEAL DIRECTORY'!M$5,Directory[#Headers],0))</f>
        <v>绿景中国地产</v>
      </c>
      <c r="N457" s="129" t="str">
        <f>INDEX(Directory[],MATCH(tbl_deal[[#This Row],[Index]],Directory[Index],0),MATCH('DEAL DIRECTORY'!N$5,Directory[#Headers],0))</f>
        <v>B3/--/B+</v>
      </c>
      <c r="O457" s="129" t="str">
        <f>INDEX(Directory[],MATCH(tbl_deal[[#This Row],[Index]],Directory[Index],0),MATCH('DEAL DIRECTORY'!O$5,Directory[#Headers],0))</f>
        <v>USD</v>
      </c>
      <c r="P457" s="129">
        <f>INDEX(Directory[],MATCH(tbl_deal[[#This Row],[Index]],Directory[Index],0),MATCH('DEAL DIRECTORY'!P$5,Directory[#Headers],0))</f>
        <v>4</v>
      </c>
      <c r="Q457" s="129" t="str">
        <f>INDEX(Directory[],MATCH(tbl_deal[[#This Row],[Index]],Directory[Index],0),MATCH('DEAL DIRECTORY'!Q$5,Directory[#Headers],0))</f>
        <v>3</v>
      </c>
      <c r="R457" s="129" t="str">
        <f>INDEX(Directory[],MATCH(tbl_deal[[#This Row],[Index]],Directory[Index],0),MATCH('DEAL DIRECTORY'!R$5,Directory[#Headers],0))</f>
        <v>8.5%</v>
      </c>
      <c r="S457" s="129" t="str">
        <f>INDEX(Directory[],MATCH(tbl_deal[[#This Row],[Index]],Directory[Index],0),MATCH('DEAL DIRECTORY'!S$5,Directory[#Headers],0))</f>
        <v>--</v>
      </c>
      <c r="T457" s="129" t="str">
        <f>INDEX(Directory[],MATCH(tbl_deal[[#This Row],[Index]],Directory[Index],0),MATCH('DEAL DIRECTORY'!T$5,Directory[#Headers],0))</f>
        <v>n/a</v>
      </c>
      <c r="U457" s="129" t="str">
        <f>INDEX(Directory[],MATCH(tbl_deal[[#This Row],[Index]],Directory[Index],0),MATCH('DEAL DIRECTORY'!U$5,Directory[#Headers],0))</f>
        <v>--</v>
      </c>
      <c r="V457" s="131">
        <f>INDEX(Directory[],MATCH(tbl_deal[[#This Row],[Index]],Directory[Index],0),MATCH('DEAL DIRECTORY'!V$5,Directory[#Headers],0))</f>
        <v>0</v>
      </c>
      <c r="W457" s="129" t="str">
        <f>INDEX(Directory[],MATCH(tbl_deal[[#This Row],[Index]],Directory[Index],0),MATCH('DEAL DIRECTORY'!W$5,Directory[#Headers],0))</f>
        <v>担保</v>
      </c>
      <c r="X457" s="129" t="str">
        <f>INDEX(Directory[],MATCH(tbl_deal[[#This Row],[Index]],Directory[Index],0),MATCH('DEAL DIRECTORY'!X$5,Directory[#Headers],0))</f>
        <v>--</v>
      </c>
      <c r="Y457" s="129" t="str">
        <f>INDEX(Directory[],MATCH(tbl_deal[[#This Row],[Index]],Directory[Index],0),MATCH('DEAL DIRECTORY'!Y$5,Directory[#Headers],0))</f>
        <v>新交所</v>
      </c>
      <c r="Z457" s="129" t="str">
        <f>INDEX(Directory[],MATCH(tbl_deal[[#This Row],[Index]],Directory[Index],0),MATCH('DEAL DIRECTORY'!Z$5,Directory[#Headers],0))</f>
        <v/>
      </c>
      <c r="AA457" s="129" t="str">
        <f>INDEX(Directory[],MATCH(tbl_deal[[#This Row],[Index]],Directory[Index],0),MATCH('DEAL DIRECTORY'!AA$5,Directory[#Headers],0))</f>
        <v/>
      </c>
      <c r="AB457" s="129" t="str">
        <f>INDEX(Directory[],MATCH(tbl_deal[[#This Row],[Index]],Directory[Index],0),MATCH('DEAL DIRECTORY'!AB$5,Directory[#Headers],0))</f>
        <v>BISL,港分</v>
      </c>
      <c r="AC457" s="129" t="str">
        <f>INDEX(Directory[],MATCH(tbl_deal[[#This Row],[Index]],Directory[Index],0),MATCH('DEAL DIRECTORY'!AC$5,Directory[#Headers],0))</f>
        <v>--</v>
      </c>
      <c r="AD457" s="129" t="str">
        <f>INDEX(Directory[],MATCH(tbl_deal[[#This Row],[Index]],Directory[Index],0),MATCH('DEAL DIRECTORY'!AD$5,Directory[#Headers],0))</f>
        <v>--</v>
      </c>
      <c r="AE457" s="129" t="str">
        <f>INDEX(Directory[],MATCH(tbl_deal[[#This Row],[Index]],Directory[Index],0),MATCH('DEAL DIRECTORY'!AE$5,Directory[#Headers],0))</f>
        <v>--</v>
      </c>
      <c r="AF457" s="129" t="str">
        <f>INDEX(Directory[],MATCH(tbl_deal[[#This Row],[Index]],Directory[Index],0),MATCH('DEAL DIRECTORY'!AF$5,Directory[#Headers],0))</f>
        <v>Y</v>
      </c>
      <c r="AG457" s="129" t="str">
        <f>INDEX(Directory[],MATCH(tbl_deal[[#This Row],[Index]],Directory[Index],0),MATCH('DEAL DIRECTORY'!AG$5,Directory[#Headers],0))</f>
        <v>绿景(中国)地产投资有限公司</v>
      </c>
      <c r="AH457" s="129" t="str">
        <f>INDEX(Directory[],MATCH(tbl_deal[[#This Row],[Index]],Directory[Index],0),MATCH('DEAL DIRECTORY'!AH$5,Directory[#Headers],0))</f>
        <v>n/a</v>
      </c>
      <c r="AI457" s="129" t="str">
        <f>INDEX(Directory[],MATCH(tbl_deal[[#This Row],[Index]],Directory[Index],0),MATCH('DEAL DIRECTORY'!AI$5,Directory[#Headers],0))</f>
        <v>n/a</v>
      </c>
      <c r="AJ457" s="129" t="str">
        <f>INDEX(Directory[],MATCH(tbl_deal[[#This Row],[Index]],Directory[Index],0),MATCH('DEAL DIRECTORY'!AJ$5,Directory[#Headers],0))</f>
        <v>广东</v>
      </c>
      <c r="AK457" s="129" t="str">
        <f>INDEX(Directory[],MATCH(tbl_deal[[#This Row],[Index]],Directory[Index],0),MATCH('DEAL DIRECTORY'!AK$5,Directory[#Headers],0))</f>
        <v>深圳市</v>
      </c>
      <c r="AL457" s="129" t="str">
        <f>INDEX(Directory[],MATCH(tbl_deal[[#This Row],[Index]],Directory[Index],0),MATCH('DEAL DIRECTORY'!AL$5,Directory[#Headers],0))</f>
        <v>--</v>
      </c>
      <c r="AM457" s="129" t="str">
        <f>INDEX(Directory[],MATCH(tbl_deal[[#This Row],[Index]],Directory[Index],0),MATCH('DEAL DIRECTORY'!AM$5,Directory[#Headers],0))</f>
        <v>--</v>
      </c>
      <c r="AN457" s="129" t="str">
        <f>INDEX(Directory[],MATCH(tbl_deal[[#This Row],[Index]],Directory[Index],0),MATCH('DEAL DIRECTORY'!AN$5,Directory[#Headers],0))</f>
        <v>--</v>
      </c>
      <c r="AO457" s="132" t="str">
        <f>IF(ISBLANK(INDEX(Directory[],MATCH(tbl_deal[[#This Row],[Index]],Directory[Index],0),MATCH('DEAL DIRECTORY'!AO$5,Directory[#Headers],0))),"--",INDEX(Directory[],MATCH(tbl_deal[[#This Row],[Index]],Directory[Index],0),MATCH('DEAL DIRECTORY'!AO$5,Directory[#Headers],0)))</f>
        <v>--</v>
      </c>
      <c r="AP457" s="129">
        <f>INDEX(Directory[],MATCH(tbl_deal[[#This Row],[Index]],Directory[Index],0),MATCH('DEAL DIRECTORY'!AP$5,Directory[#Headers],0))</f>
        <v>4</v>
      </c>
      <c r="AQ457" s="129">
        <f>INDEX(Directory[],MATCH(tbl_deal[[#This Row],[Index]],Directory[Index],0),MATCH('DEAL DIRECTORY'!AQ$5,Directory[#Headers],0))</f>
        <v>26.826000000000001</v>
      </c>
      <c r="AR457" s="129">
        <f>INDEX(Directory[],MATCH(tbl_deal[[#This Row],[Index]],Directory[Index],0),MATCH('DEAL DIRECTORY'!AR$5,Directory[#Headers],0))</f>
        <v>31.25</v>
      </c>
      <c r="AS457" s="129" t="str">
        <f>INDEX(Directory[],MATCH(tbl_deal[[#This Row],[Index]],Directory[Index],0),MATCH('DEAL DIRECTORY'!AS$5,Directory[#Headers],0))</f>
        <v>民企</v>
      </c>
      <c r="AT457" s="129" t="str">
        <f>INDEX(Directory[],MATCH(tbl_deal[[#This Row],[Index]],Directory[Index],0),MATCH('DEAL DIRECTORY'!AT$5,Directory[#Headers],0))</f>
        <v>房地产</v>
      </c>
      <c r="AU457" s="129" t="str">
        <f>INDEX(Directory[],MATCH(tbl_deal[[#This Row],[Index]],Directory[Index],0),MATCH('DEAL DIRECTORY'!AU$5,Directory[#Headers],0))</f>
        <v>--</v>
      </c>
      <c r="AV457" s="129" t="str">
        <f>INDEX(Directory[],MATCH(tbl_deal[[#This Row],[Index]],Directory[Index],0),MATCH('DEAL DIRECTORY'!AV$5,Directory[#Headers],0))</f>
        <v>担保</v>
      </c>
      <c r="AW457" s="129" t="str">
        <f>INDEX(Directory[],MATCH(tbl_deal[[#This Row],[Index]],Directory[Index],0),MATCH('DEAL DIRECTORY'!AW$5,Directory[#Headers],0))</f>
        <v>高收益</v>
      </c>
      <c r="AX457" s="129" t="str">
        <f>INDEX(Directory[],MATCH(tbl_deal[[#This Row],[Index]],Directory[Index],0),MATCH('DEAL DIRECTORY'!AX$5,Directory[#Headers],0))</f>
        <v>3-5亿</v>
      </c>
      <c r="AY457" s="133" t="str">
        <f>INDEX(Directory[],MATCH(tbl_deal[[#This Row],[Index]],Directory[Index],0),MATCH('DEAL DIRECTORY'!AY$5,Directory[#Headers],0))</f>
        <v>17年</v>
      </c>
      <c r="AZ457" s="129" t="str">
        <f>INDEX(Directory[],MATCH(tbl_deal[[#This Row],[Index]],Directory[Index],0),MATCH('DEAL DIRECTORY'!AZ$5,Directory[#Headers],0))</f>
        <v>Q3</v>
      </c>
      <c r="BA457" s="129" t="str">
        <f>INDEX(Directory[],MATCH(tbl_deal[[#This Row],[Index]],Directory[Index],0),MATCH('DEAL DIRECTORY'!BA$5,Directory[#Headers],0))</f>
        <v>08月</v>
      </c>
      <c r="BB457" s="129" t="str">
        <f>INDEX(Directory[],MATCH(tbl_deal[[#This Row],[Index]],Directory[Index],0),MATCH('DEAL DIRECTORY'!BB$5,Directory[#Headers],0))</f>
        <v>--</v>
      </c>
      <c r="BC457" s="129" t="str">
        <f>INDEX(Directory[],MATCH(tbl_deal[[#This Row],[Index]],Directory[Index],0),MATCH('DEAL DIRECTORY'!BC$5,Directory[#Headers],0))</f>
        <v>GEMSTONES INTERNATIONAL LTD</v>
      </c>
      <c r="BD457" s="129" t="str">
        <f>INDEX(Directory[],MATCH(tbl_deal[[#This Row],[Index]],Directory[Index],0),MATCH('DEAL DIRECTORY'!BD$5,Directory[#Headers],0))</f>
        <v>XS1643556670</v>
      </c>
      <c r="BE457" s="137" t="str">
        <f>INDEX(Directory[],MATCH(tbl_deal[[#This Row],[Index]],Directory[Index],0),MATCH('DEAL DIRECTORY'!BE$5,Directory[#Headers],0))</f>
        <v>17年08月</v>
      </c>
      <c r="BF457" s="137" t="str">
        <f>INDEX(Directory[],MATCH(tbl_deal[[#This Row],[Index]],Directory[Index],0),MATCH('DEAL DIRECTORY'!BF$5,Directory[#Headers],0))</f>
        <v>绿景中国地产</v>
      </c>
      <c r="BG457" s="137" t="str">
        <f>INDEX(Directory[],MATCH(tbl_deal[[#This Row],[Index]],Directory[Index],0),MATCH('DEAL DIRECTORY'!BG$5,Directory[#Headers],0))</f>
        <v>B3/--/B+</v>
      </c>
      <c r="BH457" s="137" t="str">
        <f>INDEX(Directory[],MATCH(tbl_deal[[#This Row],[Index]],Directory[Index],0),MATCH('DEAL DIRECTORY'!BH$5,Directory[#Headers],0))</f>
        <v>高级债</v>
      </c>
      <c r="BI457" s="137" t="str">
        <f>INDEX(Directory[],MATCH(tbl_deal[[#This Row],[Index]],Directory[Index],0),MATCH('DEAL DIRECTORY'!BI$5,Directory[#Headers],0))</f>
        <v>4亿美元</v>
      </c>
      <c r="BJ457" s="137" t="str">
        <f>INDEX(Directory[],MATCH(tbl_deal[[#This Row],[Index]],Directory[Index],0),MATCH('DEAL DIRECTORY'!BJ$5,Directory[#Headers],0))</f>
        <v>3年</v>
      </c>
      <c r="BK457" s="137" t="str">
        <f>INDEX(Directory[],MATCH(tbl_deal[[#This Row],[Index]],Directory[Index],0),MATCH('DEAL DIRECTORY'!BK$5,Directory[#Headers],0))</f>
        <v>8.5%</v>
      </c>
      <c r="BL457" s="137" t="str">
        <f>INDEX(Directory[],MATCH(tbl_deal[[#This Row],[Index]],Directory[Index],0),MATCH('DEAL DIRECTORY'!BL$5,Directory[#Headers],0))</f>
        <v>账簿管理人</v>
      </c>
      <c r="BM457" s="129" t="str">
        <f>INDEX(Directory[],MATCH(tbl_deal[[#This Row],[Index]],Directory[Index],0),MATCH('DEAL DIRECTORY'!BM$5,Directory[#Headers],0))</f>
        <v/>
      </c>
      <c r="BN457" s="4"/>
      <c r="BQ457"/>
      <c r="BR457"/>
    </row>
    <row r="458" spans="3:70" ht="20.25" customHeight="1" x14ac:dyDescent="0.25">
      <c r="C458" s="129">
        <f>Directory[[#This Row],[Index]]</f>
        <v>13</v>
      </c>
      <c r="D458" s="130">
        <f>INDEX(Directory[],MATCH(tbl_deal[[#This Row],[Index]],Directory[Index],0),MATCH('DEAL DIRECTORY'!D$5,Directory[#Headers],0))</f>
        <v>42898</v>
      </c>
      <c r="E458" s="129" t="str">
        <f>INDEX(Directory[],MATCH(tbl_deal[[#This Row],[Index]],Directory[Index],0),MATCH('DEAL DIRECTORY'!E$5,Directory[#Headers],0))</f>
        <v/>
      </c>
      <c r="F458" s="129" t="str">
        <f>INDEX(Directory[],MATCH(tbl_deal[[#This Row],[Index]],Directory[Index],0),MATCH('DEAL DIRECTORY'!F$5,Directory[#Headers],0))</f>
        <v/>
      </c>
      <c r="G458" s="129" t="str">
        <f>INDEX(Directory[],MATCH(tbl_deal[[#This Row],[Index]],Directory[Index],0),MATCH('DEAL DIRECTORY'!G$5,Directory[#Headers],0))</f>
        <v>Shine</v>
      </c>
      <c r="H458" s="135" t="str">
        <f>IF(tbl_deal[[#This Row],[FolderPath]]="","",HYPERLINK(tbl_deal[[#This Row],[FolderPath]],"📂"))</f>
        <v/>
      </c>
      <c r="I458" s="129" t="str">
        <f>INDEX(Directory[],MATCH(tbl_deal[[#This Row],[Index]],Directory[Index],0),MATCH('DEAL DIRECTORY'!I$5,Directory[#Headers],0))</f>
        <v>JBR</v>
      </c>
      <c r="J458" s="129" t="str">
        <f>INDEX(Directory[],MATCH(tbl_deal[[#This Row],[Index]],Directory[Index],0),MATCH('DEAL DIRECTORY'!J$5,Directory[#Headers],0))</f>
        <v>n/a</v>
      </c>
      <c r="K458" s="129" t="str">
        <f>INDEX(Directory[],MATCH(tbl_deal[[#This Row],[Index]],Directory[Index],0),MATCH('DEAL DIRECTORY'!K$5,Directory[#Headers],0))</f>
        <v>n/a</v>
      </c>
      <c r="L458" s="129">
        <f>INDEX(Directory[],MATCH(tbl_deal[[#This Row],[Index]],Directory[Index],0),MATCH('DEAL DIRECTORY'!L$5,Directory[#Headers],0))</f>
        <v>1</v>
      </c>
      <c r="M458" s="129" t="str">
        <f>INDEX(Directory[],MATCH(tbl_deal[[#This Row],[Index]],Directory[Index],0),MATCH('DEAL DIRECTORY'!M$5,Directory[#Headers],0))</f>
        <v>融信中国</v>
      </c>
      <c r="N458" s="129" t="str">
        <f>INDEX(Directory[],MATCH(tbl_deal[[#This Row],[Index]],Directory[Index],0),MATCH('DEAL DIRECTORY'!N$5,Directory[#Headers],0))</f>
        <v>--/--/--</v>
      </c>
      <c r="O458" s="129" t="str">
        <f>INDEX(Directory[],MATCH(tbl_deal[[#This Row],[Index]],Directory[Index],0),MATCH('DEAL DIRECTORY'!O$5,Directory[#Headers],0))</f>
        <v>USD</v>
      </c>
      <c r="P458" s="129">
        <f>INDEX(Directory[],MATCH(tbl_deal[[#This Row],[Index]],Directory[Index],0),MATCH('DEAL DIRECTORY'!P$5,Directory[#Headers],0))</f>
        <v>1.5</v>
      </c>
      <c r="Q458" s="129" t="str">
        <f>INDEX(Directory[],MATCH(tbl_deal[[#This Row],[Index]],Directory[Index],0),MATCH('DEAL DIRECTORY'!Q$5,Directory[#Headers],0))</f>
        <v>1</v>
      </c>
      <c r="R458" s="129" t="str">
        <f>INDEX(Directory[],MATCH(tbl_deal[[#This Row],[Index]],Directory[Index],0),MATCH('DEAL DIRECTORY'!R$5,Directory[#Headers],0))</f>
        <v>6.5%</v>
      </c>
      <c r="S458" s="129" t="str">
        <f>INDEX(Directory[],MATCH(tbl_deal[[#This Row],[Index]],Directory[Index],0),MATCH('DEAL DIRECTORY'!S$5,Directory[#Headers],0))</f>
        <v>--</v>
      </c>
      <c r="T458" s="129" t="str">
        <f>INDEX(Directory[],MATCH(tbl_deal[[#This Row],[Index]],Directory[Index],0),MATCH('DEAL DIRECTORY'!T$5,Directory[#Headers],0))</f>
        <v>n/a</v>
      </c>
      <c r="U458" s="129" t="str">
        <f>INDEX(Directory[],MATCH(tbl_deal[[#This Row],[Index]],Directory[Index],0),MATCH('DEAL DIRECTORY'!U$5,Directory[#Headers],0))</f>
        <v>--</v>
      </c>
      <c r="V458" s="131">
        <f>INDEX(Directory[],MATCH(tbl_deal[[#This Row],[Index]],Directory[Index],0),MATCH('DEAL DIRECTORY'!V$5,Directory[#Headers],0))</f>
        <v>0</v>
      </c>
      <c r="W458" s="129" t="str">
        <f>INDEX(Directory[],MATCH(tbl_deal[[#This Row],[Index]],Directory[Index],0),MATCH('DEAL DIRECTORY'!W$5,Directory[#Headers],0))</f>
        <v>直发(红筹)</v>
      </c>
      <c r="X458" s="129" t="str">
        <f>INDEX(Directory[],MATCH(tbl_deal[[#This Row],[Index]],Directory[Index],0),MATCH('DEAL DIRECTORY'!X$5,Directory[#Headers],0))</f>
        <v>--</v>
      </c>
      <c r="Y458" s="129" t="str">
        <f>INDEX(Directory[],MATCH(tbl_deal[[#This Row],[Index]],Directory[Index],0),MATCH('DEAL DIRECTORY'!Y$5,Directory[#Headers],0))</f>
        <v>未上市</v>
      </c>
      <c r="Z458" s="129" t="str">
        <f>INDEX(Directory[],MATCH(tbl_deal[[#This Row],[Index]],Directory[Index],0),MATCH('DEAL DIRECTORY'!Z$5,Directory[#Headers],0))</f>
        <v/>
      </c>
      <c r="AA458" s="129" t="str">
        <f>INDEX(Directory[],MATCH(tbl_deal[[#This Row],[Index]],Directory[Index],0),MATCH('DEAL DIRECTORY'!AA$5,Directory[#Headers],0))</f>
        <v/>
      </c>
      <c r="AB458" s="129" t="str">
        <f>INDEX(Directory[],MATCH(tbl_deal[[#This Row],[Index]],Directory[Index],0),MATCH('DEAL DIRECTORY'!AB$5,Directory[#Headers],0))</f>
        <v>BISL,港分</v>
      </c>
      <c r="AC458" s="129" t="str">
        <f>INDEX(Directory[],MATCH(tbl_deal[[#This Row],[Index]],Directory[Index],0),MATCH('DEAL DIRECTORY'!AC$5,Directory[#Headers],0))</f>
        <v>--</v>
      </c>
      <c r="AD458" s="129" t="str">
        <f>INDEX(Directory[],MATCH(tbl_deal[[#This Row],[Index]],Directory[Index],0),MATCH('DEAL DIRECTORY'!AD$5,Directory[#Headers],0))</f>
        <v>--</v>
      </c>
      <c r="AE458" s="129" t="str">
        <f>INDEX(Directory[],MATCH(tbl_deal[[#This Row],[Index]],Directory[Index],0),MATCH('DEAL DIRECTORY'!AE$5,Directory[#Headers],0))</f>
        <v>--</v>
      </c>
      <c r="AF458" s="129" t="str">
        <f>INDEX(Directory[],MATCH(tbl_deal[[#This Row],[Index]],Directory[Index],0),MATCH('DEAL DIRECTORY'!AF$5,Directory[#Headers],0))</f>
        <v>N</v>
      </c>
      <c r="AG458" s="129" t="str">
        <f>INDEX(Directory[],MATCH(tbl_deal[[#This Row],[Index]],Directory[Index],0),MATCH('DEAL DIRECTORY'!AG$5,Directory[#Headers],0))</f>
        <v>融信中国控股有限公司</v>
      </c>
      <c r="AH458" s="129" t="str">
        <f>INDEX(Directory[],MATCH(tbl_deal[[#This Row],[Index]],Directory[Index],0),MATCH('DEAL DIRECTORY'!AH$5,Directory[#Headers],0))</f>
        <v>n/a</v>
      </c>
      <c r="AI458" s="129" t="str">
        <f>INDEX(Directory[],MATCH(tbl_deal[[#This Row],[Index]],Directory[Index],0),MATCH('DEAL DIRECTORY'!AI$5,Directory[#Headers],0))</f>
        <v>n/a</v>
      </c>
      <c r="AJ458" s="129" t="str">
        <f>INDEX(Directory[],MATCH(tbl_deal[[#This Row],[Index]],Directory[Index],0),MATCH('DEAL DIRECTORY'!AJ$5,Directory[#Headers],0))</f>
        <v>上海</v>
      </c>
      <c r="AK458" s="129" t="str">
        <f>INDEX(Directory[],MATCH(tbl_deal[[#This Row],[Index]],Directory[Index],0),MATCH('DEAL DIRECTORY'!AK$5,Directory[#Headers],0))</f>
        <v>--</v>
      </c>
      <c r="AL458" s="129" t="str">
        <f>INDEX(Directory[],MATCH(tbl_deal[[#This Row],[Index]],Directory[Index],0),MATCH('DEAL DIRECTORY'!AL$5,Directory[#Headers],0))</f>
        <v>--</v>
      </c>
      <c r="AM458" s="129" t="str">
        <f>INDEX(Directory[],MATCH(tbl_deal[[#This Row],[Index]],Directory[Index],0),MATCH('DEAL DIRECTORY'!AM$5,Directory[#Headers],0))</f>
        <v>--</v>
      </c>
      <c r="AN458" s="129" t="str">
        <f>INDEX(Directory[],MATCH(tbl_deal[[#This Row],[Index]],Directory[Index],0),MATCH('DEAL DIRECTORY'!AN$5,Directory[#Headers],0))</f>
        <v>--</v>
      </c>
      <c r="AO458" s="132" t="str">
        <f>IF(ISBLANK(INDEX(Directory[],MATCH(tbl_deal[[#This Row],[Index]],Directory[Index],0),MATCH('DEAL DIRECTORY'!AO$5,Directory[#Headers],0))),"--",INDEX(Directory[],MATCH(tbl_deal[[#This Row],[Index]],Directory[Index],0),MATCH('DEAL DIRECTORY'!AO$5,Directory[#Headers],0)))</f>
        <v>--</v>
      </c>
      <c r="AP458" s="129">
        <f>INDEX(Directory[],MATCH(tbl_deal[[#This Row],[Index]],Directory[Index],0),MATCH('DEAL DIRECTORY'!AP$5,Directory[#Headers],0))</f>
        <v>1.5</v>
      </c>
      <c r="AQ458" s="129">
        <f>INDEX(Directory[],MATCH(tbl_deal[[#This Row],[Index]],Directory[Index],0),MATCH('DEAL DIRECTORY'!AQ$5,Directory[#Headers],0))</f>
        <v>10.196999999999999</v>
      </c>
      <c r="AR458" s="129">
        <f>INDEX(Directory[],MATCH(tbl_deal[[#This Row],[Index]],Directory[Index],0),MATCH('DEAL DIRECTORY'!AR$5,Directory[#Headers],0))</f>
        <v>11.718999999999999</v>
      </c>
      <c r="AS458" s="129" t="str">
        <f>INDEX(Directory[],MATCH(tbl_deal[[#This Row],[Index]],Directory[Index],0),MATCH('DEAL DIRECTORY'!AS$5,Directory[#Headers],0))</f>
        <v>民企</v>
      </c>
      <c r="AT458" s="129" t="str">
        <f>INDEX(Directory[],MATCH(tbl_deal[[#This Row],[Index]],Directory[Index],0),MATCH('DEAL DIRECTORY'!AT$5,Directory[#Headers],0))</f>
        <v>房地产</v>
      </c>
      <c r="AU458" s="129" t="str">
        <f>INDEX(Directory[],MATCH(tbl_deal[[#This Row],[Index]],Directory[Index],0),MATCH('DEAL DIRECTORY'!AU$5,Directory[#Headers],0))</f>
        <v>--</v>
      </c>
      <c r="AV458" s="129" t="str">
        <f>INDEX(Directory[],MATCH(tbl_deal[[#This Row],[Index]],Directory[Index],0),MATCH('DEAL DIRECTORY'!AV$5,Directory[#Headers],0))</f>
        <v>红筹</v>
      </c>
      <c r="AW458" s="129" t="str">
        <f>INDEX(Directory[],MATCH(tbl_deal[[#This Row],[Index]],Directory[Index],0),MATCH('DEAL DIRECTORY'!AW$5,Directory[#Headers],0))</f>
        <v>无评级</v>
      </c>
      <c r="AX458" s="129" t="str">
        <f>INDEX(Directory[],MATCH(tbl_deal[[#This Row],[Index]],Directory[Index],0),MATCH('DEAL DIRECTORY'!AX$5,Directory[#Headers],0))</f>
        <v>≤2亿</v>
      </c>
      <c r="AY458" s="133" t="str">
        <f>INDEX(Directory[],MATCH(tbl_deal[[#This Row],[Index]],Directory[Index],0),MATCH('DEAL DIRECTORY'!AY$5,Directory[#Headers],0))</f>
        <v>17年</v>
      </c>
      <c r="AZ458" s="129" t="str">
        <f>INDEX(Directory[],MATCH(tbl_deal[[#This Row],[Index]],Directory[Index],0),MATCH('DEAL DIRECTORY'!AZ$5,Directory[#Headers],0))</f>
        <v>Q2</v>
      </c>
      <c r="BA458" s="129" t="str">
        <f>INDEX(Directory[],MATCH(tbl_deal[[#This Row],[Index]],Directory[Index],0),MATCH('DEAL DIRECTORY'!BA$5,Directory[#Headers],0))</f>
        <v>06月</v>
      </c>
      <c r="BB458" s="129" t="str">
        <f>INDEX(Directory[],MATCH(tbl_deal[[#This Row],[Index]],Directory[Index],0),MATCH('DEAL DIRECTORY'!BB$5,Directory[#Headers],0))</f>
        <v>--</v>
      </c>
      <c r="BC458" s="129" t="str">
        <f>INDEX(Directory[],MATCH(tbl_deal[[#This Row],[Index]],Directory[Index],0),MATCH('DEAL DIRECTORY'!BC$5,Directory[#Headers],0))</f>
        <v>RONSHINE CHINA HOLDINGS LTD</v>
      </c>
      <c r="BD458" s="129" t="str">
        <f>INDEX(Directory[],MATCH(tbl_deal[[#This Row],[Index]],Directory[Index],0),MATCH('DEAL DIRECTORY'!BD$5,Directory[#Headers],0))</f>
        <v>XS1622576095</v>
      </c>
      <c r="BE458" s="137" t="str">
        <f>INDEX(Directory[],MATCH(tbl_deal[[#This Row],[Index]],Directory[Index],0),MATCH('DEAL DIRECTORY'!BE$5,Directory[#Headers],0))</f>
        <v>17年06月</v>
      </c>
      <c r="BF458" s="137" t="str">
        <f>INDEX(Directory[],MATCH(tbl_deal[[#This Row],[Index]],Directory[Index],0),MATCH('DEAL DIRECTORY'!BF$5,Directory[#Headers],0))</f>
        <v>融信中国</v>
      </c>
      <c r="BG458" s="137" t="str">
        <f>INDEX(Directory[],MATCH(tbl_deal[[#This Row],[Index]],Directory[Index],0),MATCH('DEAL DIRECTORY'!BG$5,Directory[#Headers],0))</f>
        <v>--/--/--</v>
      </c>
      <c r="BH458" s="137" t="str">
        <f>INDEX(Directory[],MATCH(tbl_deal[[#This Row],[Index]],Directory[Index],0),MATCH('DEAL DIRECTORY'!BH$5,Directory[#Headers],0))</f>
        <v>高级债</v>
      </c>
      <c r="BI458" s="137" t="str">
        <f>INDEX(Directory[],MATCH(tbl_deal[[#This Row],[Index]],Directory[Index],0),MATCH('DEAL DIRECTORY'!BI$5,Directory[#Headers],0))</f>
        <v>1.5亿美元</v>
      </c>
      <c r="BJ458" s="137" t="str">
        <f>INDEX(Directory[],MATCH(tbl_deal[[#This Row],[Index]],Directory[Index],0),MATCH('DEAL DIRECTORY'!BJ$5,Directory[#Headers],0))</f>
        <v>1年</v>
      </c>
      <c r="BK458" s="137" t="str">
        <f>INDEX(Directory[],MATCH(tbl_deal[[#This Row],[Index]],Directory[Index],0),MATCH('DEAL DIRECTORY'!BK$5,Directory[#Headers],0))</f>
        <v>6.5%</v>
      </c>
      <c r="BL458" s="137" t="str">
        <f>INDEX(Directory[],MATCH(tbl_deal[[#This Row],[Index]],Directory[Index],0),MATCH('DEAL DIRECTORY'!BL$5,Directory[#Headers],0))</f>
        <v>账簿管理人</v>
      </c>
      <c r="BM458" s="129" t="str">
        <f>INDEX(Directory[],MATCH(tbl_deal[[#This Row],[Index]],Directory[Index],0),MATCH('DEAL DIRECTORY'!BM$5,Directory[#Headers],0))</f>
        <v/>
      </c>
      <c r="BN458" s="4"/>
      <c r="BQ458"/>
      <c r="BR458"/>
    </row>
    <row r="459" spans="3:70" ht="20.25" customHeight="1" x14ac:dyDescent="0.25">
      <c r="C459" s="129">
        <f>Directory[[#This Row],[Index]]</f>
        <v>12</v>
      </c>
      <c r="D459" s="130">
        <f>INDEX(Directory[],MATCH(tbl_deal[[#This Row],[Index]],Directory[Index],0),MATCH('DEAL DIRECTORY'!D$5,Directory[#Headers],0))</f>
        <v>42887</v>
      </c>
      <c r="E459" s="129" t="str">
        <f>INDEX(Directory[],MATCH(tbl_deal[[#This Row],[Index]],Directory[Index],0),MATCH('DEAL DIRECTORY'!E$5,Directory[#Headers],0))</f>
        <v/>
      </c>
      <c r="F459" s="129" t="str">
        <f>INDEX(Directory[],MATCH(tbl_deal[[#This Row],[Index]],Directory[Index],0),MATCH('DEAL DIRECTORY'!F$5,Directory[#Headers],0))</f>
        <v>欧元债</v>
      </c>
      <c r="G459" s="134" t="str">
        <f>INDEX(Directory[],MATCH(tbl_deal[[#This Row],[Index]],Directory[Index],0),MATCH('DEAL DIRECTORY'!G$5,Directory[#Headers],0))</f>
        <v>EXIM</v>
      </c>
      <c r="H459" s="136" t="str">
        <f>IF(tbl_deal[[#This Row],[FolderPath]]="","",HYPERLINK(tbl_deal[[#This Row],[FolderPath]],"📂"))</f>
        <v/>
      </c>
      <c r="I459" s="129" t="str">
        <f>INDEX(Directory[],MATCH(tbl_deal[[#This Row],[Index]],Directory[Index],0),MATCH('DEAL DIRECTORY'!I$5,Directory[#Headers],0))</f>
        <v>JBR</v>
      </c>
      <c r="J459" s="129" t="str">
        <f>INDEX(Directory[],MATCH(tbl_deal[[#This Row],[Index]],Directory[Index],0),MATCH('DEAL DIRECTORY'!J$5,Directory[#Headers],0))</f>
        <v>n/a</v>
      </c>
      <c r="K459" s="129" t="str">
        <f>INDEX(Directory[],MATCH(tbl_deal[[#This Row],[Index]],Directory[Index],0),MATCH('DEAL DIRECTORY'!K$5,Directory[#Headers],0))</f>
        <v>n/a</v>
      </c>
      <c r="L459" s="129">
        <f>INDEX(Directory[],MATCH(tbl_deal[[#This Row],[Index]],Directory[Index],0),MATCH('DEAL DIRECTORY'!L$5,Directory[#Headers],0))</f>
        <v>2</v>
      </c>
      <c r="M459" s="129" t="str">
        <f>INDEX(Directory[],MATCH(tbl_deal[[#This Row],[Index]],Directory[Index],0),MATCH('DEAL DIRECTORY'!M$5,Directory[#Headers],0))</f>
        <v>进出口银行</v>
      </c>
      <c r="N459" s="129" t="str">
        <f>INDEX(Directory[],MATCH(tbl_deal[[#This Row],[Index]],Directory[Index],0),MATCH('DEAL DIRECTORY'!N$5,Directory[#Headers],0))</f>
        <v>A1/AA-/--</v>
      </c>
      <c r="O459" s="129" t="str">
        <f>INDEX(Directory[],MATCH(tbl_deal[[#This Row],[Index]],Directory[Index],0),MATCH('DEAL DIRECTORY'!O$5,Directory[#Headers],0))</f>
        <v>EUR</v>
      </c>
      <c r="P459" s="129">
        <f>INDEX(Directory[],MATCH(tbl_deal[[#This Row],[Index]],Directory[Index],0),MATCH('DEAL DIRECTORY'!P$5,Directory[#Headers],0))</f>
        <v>5.5</v>
      </c>
      <c r="Q459" s="129" t="str">
        <f>INDEX(Directory[],MATCH(tbl_deal[[#This Row],[Index]],Directory[Index],0),MATCH('DEAL DIRECTORY'!Q$5,Directory[#Headers],0))</f>
        <v>5</v>
      </c>
      <c r="R459" s="129" t="str">
        <f>INDEX(Directory[],MATCH(tbl_deal[[#This Row],[Index]],Directory[Index],0),MATCH('DEAL DIRECTORY'!R$5,Directory[#Headers],0))</f>
        <v>0.75%</v>
      </c>
      <c r="S459" s="129" t="str">
        <f>INDEX(Directory[],MATCH(tbl_deal[[#This Row],[Index]],Directory[Index],0),MATCH('DEAL DIRECTORY'!S$5,Directory[#Headers],0))</f>
        <v>--</v>
      </c>
      <c r="T459" s="129" t="str">
        <f>INDEX(Directory[],MATCH(tbl_deal[[#This Row],[Index]],Directory[Index],0),MATCH('DEAL DIRECTORY'!T$5,Directory[#Headers],0))</f>
        <v>n/a</v>
      </c>
      <c r="U459" s="129" t="str">
        <f>INDEX(Directory[],MATCH(tbl_deal[[#This Row],[Index]],Directory[Index],0),MATCH('DEAL DIRECTORY'!U$5,Directory[#Headers],0))</f>
        <v>MS+119.7</v>
      </c>
      <c r="V459" s="129">
        <f>INDEX(Directory[],MATCH(tbl_deal[[#This Row],[Index]],Directory[Index],0),MATCH('DEAL DIRECTORY'!V$5,Directory[#Headers],0))</f>
        <v>0</v>
      </c>
      <c r="W459" s="129" t="str">
        <f>INDEX(Directory[],MATCH(tbl_deal[[#This Row],[Index]],Directory[Index],0),MATCH('DEAL DIRECTORY'!W$5,Directory[#Headers],0))</f>
        <v>直发</v>
      </c>
      <c r="X459" s="129" t="str">
        <f>INDEX(Directory[],MATCH(tbl_deal[[#This Row],[Index]],Directory[Index],0),MATCH('DEAL DIRECTORY'!X$5,Directory[#Headers],0))</f>
        <v>--</v>
      </c>
      <c r="Y459" s="129" t="str">
        <f>INDEX(Directory[],MATCH(tbl_deal[[#This Row],[Index]],Directory[Index],0),MATCH('DEAL DIRECTORY'!Y$5,Directory[#Headers],0))</f>
        <v>新交所;法兰克福</v>
      </c>
      <c r="Z459" s="129" t="str">
        <f>INDEX(Directory[],MATCH(tbl_deal[[#This Row],[Index]],Directory[Index],0),MATCH('DEAL DIRECTORY'!Z$5,Directory[#Headers],0))</f>
        <v/>
      </c>
      <c r="AA459" s="129" t="str">
        <f>INDEX(Directory[],MATCH(tbl_deal[[#This Row],[Index]],Directory[Index],0),MATCH('DEAL DIRECTORY'!AA$5,Directory[#Headers],0))</f>
        <v/>
      </c>
      <c r="AB459" s="129" t="str">
        <f>INDEX(Directory[],MATCH(tbl_deal[[#This Row],[Index]],Directory[Index],0),MATCH('DEAL DIRECTORY'!AB$5,Directory[#Headers],0))</f>
        <v>BISL,港分</v>
      </c>
      <c r="AC459" s="129" t="str">
        <f>INDEX(Directory[],MATCH(tbl_deal[[#This Row],[Index]],Directory[Index],0),MATCH('DEAL DIRECTORY'!AC$5,Directory[#Headers],0))</f>
        <v>--</v>
      </c>
      <c r="AD459" s="129" t="str">
        <f>INDEX(Directory[],MATCH(tbl_deal[[#This Row],[Index]],Directory[Index],0),MATCH('DEAL DIRECTORY'!AD$5,Directory[#Headers],0))</f>
        <v>--</v>
      </c>
      <c r="AE459" s="129" t="str">
        <f>INDEX(Directory[],MATCH(tbl_deal[[#This Row],[Index]],Directory[Index],0),MATCH('DEAL DIRECTORY'!AE$5,Directory[#Headers],0))</f>
        <v>--</v>
      </c>
      <c r="AF459" s="129" t="str">
        <f>INDEX(Directory[],MATCH(tbl_deal[[#This Row],[Index]],Directory[Index],0),MATCH('DEAL DIRECTORY'!AF$5,Directory[#Headers],0))</f>
        <v>N</v>
      </c>
      <c r="AG459" s="129" t="str">
        <f>INDEX(Directory[],MATCH(tbl_deal[[#This Row],[Index]],Directory[Index],0),MATCH('DEAL DIRECTORY'!AG$5,Directory[#Headers],0))</f>
        <v>中国进出口银行</v>
      </c>
      <c r="AH459" s="129" t="str">
        <f>INDEX(Directory[],MATCH(tbl_deal[[#This Row],[Index]],Directory[Index],0),MATCH('DEAL DIRECTORY'!AH$5,Directory[#Headers],0))</f>
        <v>n/a</v>
      </c>
      <c r="AI459" s="129" t="str">
        <f>INDEX(Directory[],MATCH(tbl_deal[[#This Row],[Index]],Directory[Index],0),MATCH('DEAL DIRECTORY'!AI$5,Directory[#Headers],0))</f>
        <v>n/a</v>
      </c>
      <c r="AJ459" s="129" t="str">
        <f>INDEX(Directory[],MATCH(tbl_deal[[#This Row],[Index]],Directory[Index],0),MATCH('DEAL DIRECTORY'!AJ$5,Directory[#Headers],0))</f>
        <v>北京</v>
      </c>
      <c r="AK459" s="129" t="str">
        <f>INDEX(Directory[],MATCH(tbl_deal[[#This Row],[Index]],Directory[Index],0),MATCH('DEAL DIRECTORY'!AK$5,Directory[#Headers],0))</f>
        <v>--</v>
      </c>
      <c r="AL459" s="129" t="str">
        <f>INDEX(Directory[],MATCH(tbl_deal[[#This Row],[Index]],Directory[Index],0),MATCH('DEAL DIRECTORY'!AL$5,Directory[#Headers],0))</f>
        <v>--</v>
      </c>
      <c r="AM459" s="129" t="str">
        <f>INDEX(Directory[],MATCH(tbl_deal[[#This Row],[Index]],Directory[Index],0),MATCH('DEAL DIRECTORY'!AM$5,Directory[#Headers],0))</f>
        <v>--</v>
      </c>
      <c r="AN459" s="129" t="str">
        <f>INDEX(Directory[],MATCH(tbl_deal[[#This Row],[Index]],Directory[Index],0),MATCH('DEAL DIRECTORY'!AN$5,Directory[#Headers],0))</f>
        <v>--</v>
      </c>
      <c r="AO459" s="133" t="str">
        <f>IF(ISBLANK(INDEX(Directory[],MATCH(tbl_deal[[#This Row],[Index]],Directory[Index],0),MATCH('DEAL DIRECTORY'!AO$5,Directory[#Headers],0))),"--",INDEX(Directory[],MATCH(tbl_deal[[#This Row],[Index]],Directory[Index],0),MATCH('DEAL DIRECTORY'!AO$5,Directory[#Headers],0)))</f>
        <v>--</v>
      </c>
      <c r="AP459" s="133">
        <f>INDEX(Directory[],MATCH(tbl_deal[[#This Row],[Index]],Directory[Index],0),MATCH('DEAL DIRECTORY'!AP$5,Directory[#Headers],0))</f>
        <v>6.17</v>
      </c>
      <c r="AQ459" s="129">
        <f>INDEX(Directory[],MATCH(tbl_deal[[#This Row],[Index]],Directory[Index],0),MATCH('DEAL DIRECTORY'!AQ$5,Directory[#Headers],0))</f>
        <v>42</v>
      </c>
      <c r="AR459" s="129">
        <f>INDEX(Directory[],MATCH(tbl_deal[[#This Row],[Index]],Directory[Index],0),MATCH('DEAL DIRECTORY'!AR$5,Directory[#Headers],0))</f>
        <v>48.246000000000002</v>
      </c>
      <c r="AS459" s="129" t="str">
        <f>INDEX(Directory[],MATCH(tbl_deal[[#This Row],[Index]],Directory[Index],0),MATCH('DEAL DIRECTORY'!AS$5,Directory[#Headers],0))</f>
        <v>央企</v>
      </c>
      <c r="AT459" s="129" t="str">
        <f>INDEX(Directory[],MATCH(tbl_deal[[#This Row],[Index]],Directory[Index],0),MATCH('DEAL DIRECTORY'!AT$5,Directory[#Headers],0))</f>
        <v>金融机构</v>
      </c>
      <c r="AU459" s="129" t="str">
        <f>INDEX(Directory[],MATCH(tbl_deal[[#This Row],[Index]],Directory[Index],0),MATCH('DEAL DIRECTORY'!AU$5,Directory[#Headers],0))</f>
        <v>银行</v>
      </c>
      <c r="AV459" s="129" t="str">
        <f>INDEX(Directory[],MATCH(tbl_deal[[#This Row],[Index]],Directory[Index],0),MATCH('DEAL DIRECTORY'!AV$5,Directory[#Headers],0))</f>
        <v>直发</v>
      </c>
      <c r="AW459" s="129" t="str">
        <f>INDEX(Directory[],MATCH(tbl_deal[[#This Row],[Index]],Directory[Index],0),MATCH('DEAL DIRECTORY'!AW$5,Directory[#Headers],0))</f>
        <v>投资级</v>
      </c>
      <c r="AX459" s="129" t="str">
        <f>INDEX(Directory[],MATCH(tbl_deal[[#This Row],[Index]],Directory[Index],0),MATCH('DEAL DIRECTORY'!AX$5,Directory[#Headers],0))</f>
        <v>&gt;5亿</v>
      </c>
      <c r="AY459" s="129" t="str">
        <f>INDEX(Directory[],MATCH(tbl_deal[[#This Row],[Index]],Directory[Index],0),MATCH('DEAL DIRECTORY'!AY$5,Directory[#Headers],0))</f>
        <v>17年</v>
      </c>
      <c r="AZ459" s="129" t="str">
        <f>INDEX(Directory[],MATCH(tbl_deal[[#This Row],[Index]],Directory[Index],0),MATCH('DEAL DIRECTORY'!AZ$5,Directory[#Headers],0))</f>
        <v>Q2</v>
      </c>
      <c r="BA459" s="129" t="str">
        <f>INDEX(Directory[],MATCH(tbl_deal[[#This Row],[Index]],Directory[Index],0),MATCH('DEAL DIRECTORY'!BA$5,Directory[#Headers],0))</f>
        <v>06月</v>
      </c>
      <c r="BB459" s="129" t="str">
        <f>INDEX(Directory[],MATCH(tbl_deal[[#This Row],[Index]],Directory[Index],0),MATCH('DEAL DIRECTORY'!BB$5,Directory[#Headers],0))</f>
        <v>--</v>
      </c>
      <c r="BC459" s="129" t="str">
        <f>INDEX(Directory[],MATCH(tbl_deal[[#This Row],[Index]],Directory[Index],0),MATCH('DEAL DIRECTORY'!BC$5,Directory[#Headers],0))</f>
        <v>EXPORT-IMPORT BANK OF CHINA</v>
      </c>
      <c r="BD459" s="129" t="str">
        <f>INDEX(Directory[],MATCH(tbl_deal[[#This Row],[Index]],Directory[Index],0),MATCH('DEAL DIRECTORY'!BD$5,Directory[#Headers],0))</f>
        <v>XS1624790751</v>
      </c>
      <c r="BE459" s="137" t="str">
        <f>INDEX(Directory[],MATCH(tbl_deal[[#This Row],[Index]],Directory[Index],0),MATCH('DEAL DIRECTORY'!BE$5,Directory[#Headers],0))</f>
        <v>17年06月</v>
      </c>
      <c r="BF459" s="137" t="str">
        <f>INDEX(Directory[],MATCH(tbl_deal[[#This Row],[Index]],Directory[Index],0),MATCH('DEAL DIRECTORY'!BF$5,Directory[#Headers],0))</f>
        <v>进出口银行</v>
      </c>
      <c r="BG459" s="137" t="str">
        <f>INDEX(Directory[],MATCH(tbl_deal[[#This Row],[Index]],Directory[Index],0),MATCH('DEAL DIRECTORY'!BG$5,Directory[#Headers],0))</f>
        <v>A1/AA-/--</v>
      </c>
      <c r="BH459" s="137" t="str">
        <f>INDEX(Directory[],MATCH(tbl_deal[[#This Row],[Index]],Directory[Index],0),MATCH('DEAL DIRECTORY'!BH$5,Directory[#Headers],0))</f>
        <v>高级债</v>
      </c>
      <c r="BI459" s="137" t="str">
        <f>INDEX(Directory[],MATCH(tbl_deal[[#This Row],[Index]],Directory[Index],0),MATCH('DEAL DIRECTORY'!BI$5,Directory[#Headers],0))</f>
        <v>5.5亿欧元</v>
      </c>
      <c r="BJ459" s="137" t="str">
        <f>INDEX(Directory[],MATCH(tbl_deal[[#This Row],[Index]],Directory[Index],0),MATCH('DEAL DIRECTORY'!BJ$5,Directory[#Headers],0))</f>
        <v>5年</v>
      </c>
      <c r="BK459" s="137" t="str">
        <f>INDEX(Directory[],MATCH(tbl_deal[[#This Row],[Index]],Directory[Index],0),MATCH('DEAL DIRECTORY'!BK$5,Directory[#Headers],0))</f>
        <v>0.75%</v>
      </c>
      <c r="BL459" s="137" t="str">
        <f>INDEX(Directory[],MATCH(tbl_deal[[#This Row],[Index]],Directory[Index],0),MATCH('DEAL DIRECTORY'!BL$5,Directory[#Headers],0))</f>
        <v>账簿管理人</v>
      </c>
      <c r="BM459" s="129" t="str">
        <f>INDEX(Directory[],MATCH(tbl_deal[[#This Row],[Index]],Directory[Index],0),MATCH('DEAL DIRECTORY'!BM$5,Directory[#Headers],0))</f>
        <v/>
      </c>
    </row>
    <row r="460" spans="3:70" ht="20.25" customHeight="1" x14ac:dyDescent="0.25">
      <c r="C460" s="129">
        <f>Directory[[#This Row],[Index]]</f>
        <v>11</v>
      </c>
      <c r="D460" s="130">
        <f>INDEX(Directory[],MATCH(tbl_deal[[#This Row],[Index]],Directory[Index],0),MATCH('DEAL DIRECTORY'!D$5,Directory[#Headers],0))</f>
        <v>42886</v>
      </c>
      <c r="E460" s="129" t="str">
        <f>INDEX(Directory[],MATCH(tbl_deal[[#This Row],[Index]],Directory[Index],0),MATCH('DEAL DIRECTORY'!E$5,Directory[#Headers],0))</f>
        <v/>
      </c>
      <c r="F460" s="129" t="str">
        <f>INDEX(Directory[],MATCH(tbl_deal[[#This Row],[Index]],Directory[Index],0),MATCH('DEAL DIRECTORY'!F$5,Directory[#Headers],0))</f>
        <v/>
      </c>
      <c r="G460" s="134" t="str">
        <f>INDEX(Directory[],MATCH(tbl_deal[[#This Row],[Index]],Directory[Index],0),MATCH('DEAL DIRECTORY'!G$5,Directory[#Headers],0))</f>
        <v>Sunnyside</v>
      </c>
      <c r="H460" s="136" t="str">
        <f>IF(tbl_deal[[#This Row],[FolderPath]]="","",HYPERLINK(tbl_deal[[#This Row],[FolderPath]],"📂"))</f>
        <v/>
      </c>
      <c r="I460" s="129" t="str">
        <f>INDEX(Directory[],MATCH(tbl_deal[[#This Row],[Index]],Directory[Index],0),MATCH('DEAL DIRECTORY'!I$5,Directory[#Headers],0))</f>
        <v>SGC</v>
      </c>
      <c r="J460" s="129" t="str">
        <f>INDEX(Directory[],MATCH(tbl_deal[[#This Row],[Index]],Directory[Index],0),MATCH('DEAL DIRECTORY'!J$5,Directory[#Headers],0))</f>
        <v>n/a</v>
      </c>
      <c r="K460" s="129" t="str">
        <f>INDEX(Directory[],MATCH(tbl_deal[[#This Row],[Index]],Directory[Index],0),MATCH('DEAL DIRECTORY'!K$5,Directory[#Headers],0))</f>
        <v>n/a</v>
      </c>
      <c r="L460" s="129">
        <f>INDEX(Directory[],MATCH(tbl_deal[[#This Row],[Index]],Directory[Index],0),MATCH('DEAL DIRECTORY'!L$5,Directory[#Headers],0))</f>
        <v>1</v>
      </c>
      <c r="M460" s="129" t="str">
        <f>INDEX(Directory[],MATCH(tbl_deal[[#This Row],[Index]],Directory[Index],0),MATCH('DEAL DIRECTORY'!M$5,Directory[#Headers],0))</f>
        <v>马尔代夫政府</v>
      </c>
      <c r="N460" s="129" t="str">
        <f>INDEX(Directory[],MATCH(tbl_deal[[#This Row],[Index]],Directory[Index],0),MATCH('DEAL DIRECTORY'!N$5,Directory[#Headers],0))</f>
        <v>B2/--/B+</v>
      </c>
      <c r="O460" s="129" t="str">
        <f>INDEX(Directory[],MATCH(tbl_deal[[#This Row],[Index]],Directory[Index],0),MATCH('DEAL DIRECTORY'!O$5,Directory[#Headers],0))</f>
        <v>USD</v>
      </c>
      <c r="P460" s="129">
        <f>INDEX(Directory[],MATCH(tbl_deal[[#This Row],[Index]],Directory[Index],0),MATCH('DEAL DIRECTORY'!P$5,Directory[#Headers],0))</f>
        <v>2</v>
      </c>
      <c r="Q460" s="129" t="str">
        <f>INDEX(Directory[],MATCH(tbl_deal[[#This Row],[Index]],Directory[Index],0),MATCH('DEAL DIRECTORY'!Q$5,Directory[#Headers],0))</f>
        <v>5</v>
      </c>
      <c r="R460" s="129" t="str">
        <f>INDEX(Directory[],MATCH(tbl_deal[[#This Row],[Index]],Directory[Index],0),MATCH('DEAL DIRECTORY'!R$5,Directory[#Headers],0))</f>
        <v>7%</v>
      </c>
      <c r="S460" s="129" t="str">
        <f>INDEX(Directory[],MATCH(tbl_deal[[#This Row],[Index]],Directory[Index],0),MATCH('DEAL DIRECTORY'!S$5,Directory[#Headers],0))</f>
        <v>--</v>
      </c>
      <c r="T460" s="129" t="str">
        <f>INDEX(Directory[],MATCH(tbl_deal[[#This Row],[Index]],Directory[Index],0),MATCH('DEAL DIRECTORY'!T$5,Directory[#Headers],0))</f>
        <v>n/a</v>
      </c>
      <c r="U460" s="129" t="str">
        <f>INDEX(Directory[],MATCH(tbl_deal[[#This Row],[Index]],Directory[Index],0),MATCH('DEAL DIRECTORY'!U$5,Directory[#Headers],0))</f>
        <v>--</v>
      </c>
      <c r="V460" s="129">
        <f>INDEX(Directory[],MATCH(tbl_deal[[#This Row],[Index]],Directory[Index],0),MATCH('DEAL DIRECTORY'!V$5,Directory[#Headers],0))</f>
        <v>0</v>
      </c>
      <c r="W460" s="129" t="str">
        <f>INDEX(Directory[],MATCH(tbl_deal[[#This Row],[Index]],Directory[Index],0),MATCH('DEAL DIRECTORY'!W$5,Directory[#Headers],0))</f>
        <v>直发</v>
      </c>
      <c r="X460" s="129" t="str">
        <f>INDEX(Directory[],MATCH(tbl_deal[[#This Row],[Index]],Directory[Index],0),MATCH('DEAL DIRECTORY'!X$5,Directory[#Headers],0))</f>
        <v>主权债券</v>
      </c>
      <c r="Y460" s="129" t="str">
        <f>INDEX(Directory[],MATCH(tbl_deal[[#This Row],[Index]],Directory[Index],0),MATCH('DEAL DIRECTORY'!Y$5,Directory[#Headers],0))</f>
        <v>--</v>
      </c>
      <c r="Z460" s="129" t="str">
        <f>INDEX(Directory[],MATCH(tbl_deal[[#This Row],[Index]],Directory[Index],0),MATCH('DEAL DIRECTORY'!Z$5,Directory[#Headers],0))</f>
        <v>主权</v>
      </c>
      <c r="AA460" s="129" t="str">
        <f>INDEX(Directory[],MATCH(tbl_deal[[#This Row],[Index]],Directory[Index],0),MATCH('DEAL DIRECTORY'!AA$5,Directory[#Headers],0))</f>
        <v/>
      </c>
      <c r="AB460" s="129" t="str">
        <f>INDEX(Directory[],MATCH(tbl_deal[[#This Row],[Index]],Directory[Index],0),MATCH('DEAL DIRECTORY'!AB$5,Directory[#Headers],0))</f>
        <v>BISL,港分</v>
      </c>
      <c r="AC460" s="129" t="str">
        <f>INDEX(Directory[],MATCH(tbl_deal[[#This Row],[Index]],Directory[Index],0),MATCH('DEAL DIRECTORY'!AC$5,Directory[#Headers],0))</f>
        <v>Sole</v>
      </c>
      <c r="AD460" s="129" t="str">
        <f>INDEX(Directory[],MATCH(tbl_deal[[#This Row],[Index]],Directory[Index],0),MATCH('DEAL DIRECTORY'!AD$5,Directory[#Headers],0))</f>
        <v>--</v>
      </c>
      <c r="AE460" s="129" t="str">
        <f>INDEX(Directory[],MATCH(tbl_deal[[#This Row],[Index]],Directory[Index],0),MATCH('DEAL DIRECTORY'!AE$5,Directory[#Headers],0))</f>
        <v>--</v>
      </c>
      <c r="AF460" s="129" t="str">
        <f>INDEX(Directory[],MATCH(tbl_deal[[#This Row],[Index]],Directory[Index],0),MATCH('DEAL DIRECTORY'!AF$5,Directory[#Headers],0))</f>
        <v>N</v>
      </c>
      <c r="AG460" s="129" t="str">
        <f>INDEX(Directory[],MATCH(tbl_deal[[#This Row],[Index]],Directory[Index],0),MATCH('DEAL DIRECTORY'!AG$5,Directory[#Headers],0))</f>
        <v>马尔代夫政府</v>
      </c>
      <c r="AH460" s="129" t="str">
        <f>INDEX(Directory[],MATCH(tbl_deal[[#This Row],[Index]],Directory[Index],0),MATCH('DEAL DIRECTORY'!AH$5,Directory[#Headers],0))</f>
        <v>n/a</v>
      </c>
      <c r="AI460" s="129" t="str">
        <f>INDEX(Directory[],MATCH(tbl_deal[[#This Row],[Index]],Directory[Index],0),MATCH('DEAL DIRECTORY'!AI$5,Directory[#Headers],0))</f>
        <v>n/a</v>
      </c>
      <c r="AJ460" s="129" t="str">
        <f>INDEX(Directory[],MATCH(tbl_deal[[#This Row],[Index]],Directory[Index],0),MATCH('DEAL DIRECTORY'!AJ$5,Directory[#Headers],0))</f>
        <v>--</v>
      </c>
      <c r="AK460" s="129" t="str">
        <f>INDEX(Directory[],MATCH(tbl_deal[[#This Row],[Index]],Directory[Index],0),MATCH('DEAL DIRECTORY'!AK$5,Directory[#Headers],0))</f>
        <v>--</v>
      </c>
      <c r="AL460" s="129" t="str">
        <f>INDEX(Directory[],MATCH(tbl_deal[[#This Row],[Index]],Directory[Index],0),MATCH('DEAL DIRECTORY'!AL$5,Directory[#Headers],0))</f>
        <v>--</v>
      </c>
      <c r="AM460" s="129" t="str">
        <f>INDEX(Directory[],MATCH(tbl_deal[[#This Row],[Index]],Directory[Index],0),MATCH('DEAL DIRECTORY'!AM$5,Directory[#Headers],0))</f>
        <v>--</v>
      </c>
      <c r="AN460" s="129" t="str">
        <f>INDEX(Directory[],MATCH(tbl_deal[[#This Row],[Index]],Directory[Index],0),MATCH('DEAL DIRECTORY'!AN$5,Directory[#Headers],0))</f>
        <v>--</v>
      </c>
      <c r="AO460" s="129" t="str">
        <f>IF(ISBLANK(INDEX(Directory[],MATCH(tbl_deal[[#This Row],[Index]],Directory[Index],0),MATCH('DEAL DIRECTORY'!AO$5,Directory[#Headers],0))),"--",INDEX(Directory[],MATCH(tbl_deal[[#This Row],[Index]],Directory[Index],0),MATCH('DEAL DIRECTORY'!AO$5,Directory[#Headers],0)))</f>
        <v>--</v>
      </c>
      <c r="AP460" s="133">
        <f>INDEX(Directory[],MATCH(tbl_deal[[#This Row],[Index]],Directory[Index],0),MATCH('DEAL DIRECTORY'!AP$5,Directory[#Headers],0))</f>
        <v>2</v>
      </c>
      <c r="AQ460" s="129">
        <f>INDEX(Directory[],MATCH(tbl_deal[[#This Row],[Index]],Directory[Index],0),MATCH('DEAL DIRECTORY'!AQ$5,Directory[#Headers],0))</f>
        <v>13.635999999999999</v>
      </c>
      <c r="AR460" s="129">
        <f>INDEX(Directory[],MATCH(tbl_deal[[#This Row],[Index]],Directory[Index],0),MATCH('DEAL DIRECTORY'!AR$5,Directory[#Headers],0))</f>
        <v>15.625</v>
      </c>
      <c r="AS460" s="129" t="str">
        <f>INDEX(Directory[],MATCH(tbl_deal[[#This Row],[Index]],Directory[Index],0),MATCH('DEAL DIRECTORY'!AS$5,Directory[#Headers],0))</f>
        <v>n/a</v>
      </c>
      <c r="AT460" s="129" t="str">
        <f>INDEX(Directory[],MATCH(tbl_deal[[#This Row],[Index]],Directory[Index],0),MATCH('DEAL DIRECTORY'!AT$5,Directory[#Headers],0))</f>
        <v>主权/政府</v>
      </c>
      <c r="AU460" s="129" t="str">
        <f>INDEX(Directory[],MATCH(tbl_deal[[#This Row],[Index]],Directory[Index],0),MATCH('DEAL DIRECTORY'!AU$5,Directory[#Headers],0))</f>
        <v>--</v>
      </c>
      <c r="AV460" s="129" t="str">
        <f>INDEX(Directory[],MATCH(tbl_deal[[#This Row],[Index]],Directory[Index],0),MATCH('DEAL DIRECTORY'!AV$5,Directory[#Headers],0))</f>
        <v>直发</v>
      </c>
      <c r="AW460" s="129" t="str">
        <f>INDEX(Directory[],MATCH(tbl_deal[[#This Row],[Index]],Directory[Index],0),MATCH('DEAL DIRECTORY'!AW$5,Directory[#Headers],0))</f>
        <v>高收益</v>
      </c>
      <c r="AX460" s="129" t="str">
        <f>INDEX(Directory[],MATCH(tbl_deal[[#This Row],[Index]],Directory[Index],0),MATCH('DEAL DIRECTORY'!AX$5,Directory[#Headers],0))</f>
        <v>≤2亿</v>
      </c>
      <c r="AY460" s="129" t="str">
        <f>INDEX(Directory[],MATCH(tbl_deal[[#This Row],[Index]],Directory[Index],0),MATCH('DEAL DIRECTORY'!AY$5,Directory[#Headers],0))</f>
        <v>17年</v>
      </c>
      <c r="AZ460" s="129" t="str">
        <f>INDEX(Directory[],MATCH(tbl_deal[[#This Row],[Index]],Directory[Index],0),MATCH('DEAL DIRECTORY'!AZ$5,Directory[#Headers],0))</f>
        <v>Q2</v>
      </c>
      <c r="BA460" s="129" t="str">
        <f>INDEX(Directory[],MATCH(tbl_deal[[#This Row],[Index]],Directory[Index],0),MATCH('DEAL DIRECTORY'!BA$5,Directory[#Headers],0))</f>
        <v>05月</v>
      </c>
      <c r="BB460" s="129" t="str">
        <f>INDEX(Directory[],MATCH(tbl_deal[[#This Row],[Index]],Directory[Index],0),MATCH('DEAL DIRECTORY'!BB$5,Directory[#Headers],0))</f>
        <v>--</v>
      </c>
      <c r="BC460" s="129" t="str">
        <f>INDEX(Directory[],MATCH(tbl_deal[[#This Row],[Index]],Directory[Index],0),MATCH('DEAL DIRECTORY'!BC$5,Directory[#Headers],0))</f>
        <v>MINISTRY OF FINANCE &amp; TREASURY MALDIVES</v>
      </c>
      <c r="BD460" s="129" t="str">
        <f>INDEX(Directory[],MATCH(tbl_deal[[#This Row],[Index]],Directory[Index],0),MATCH('DEAL DIRECTORY'!BD$5,Directory[#Headers],0))</f>
        <v>XS1617562290</v>
      </c>
      <c r="BE460" s="137" t="str">
        <f>INDEX(Directory[],MATCH(tbl_deal[[#This Row],[Index]],Directory[Index],0),MATCH('DEAL DIRECTORY'!BE$5,Directory[#Headers],0))</f>
        <v>17年05月</v>
      </c>
      <c r="BF460" s="137" t="str">
        <f>INDEX(Directory[],MATCH(tbl_deal[[#This Row],[Index]],Directory[Index],0),MATCH('DEAL DIRECTORY'!BF$5,Directory[#Headers],0))</f>
        <v>马尔代夫政府</v>
      </c>
      <c r="BG460" s="137" t="str">
        <f>INDEX(Directory[],MATCH(tbl_deal[[#This Row],[Index]],Directory[Index],0),MATCH('DEAL DIRECTORY'!BG$5,Directory[#Headers],0))</f>
        <v>B2/--/B+</v>
      </c>
      <c r="BH460" s="137" t="str">
        <f>INDEX(Directory[],MATCH(tbl_deal[[#This Row],[Index]],Directory[Index],0),MATCH('DEAL DIRECTORY'!BH$5,Directory[#Headers],0))</f>
        <v>主权债券</v>
      </c>
      <c r="BI460" s="137" t="str">
        <f>INDEX(Directory[],MATCH(tbl_deal[[#This Row],[Index]],Directory[Index],0),MATCH('DEAL DIRECTORY'!BI$5,Directory[#Headers],0))</f>
        <v>2亿美元</v>
      </c>
      <c r="BJ460" s="137" t="str">
        <f>INDEX(Directory[],MATCH(tbl_deal[[#This Row],[Index]],Directory[Index],0),MATCH('DEAL DIRECTORY'!BJ$5,Directory[#Headers],0))</f>
        <v>5年</v>
      </c>
      <c r="BK460" s="137" t="str">
        <f>INDEX(Directory[],MATCH(tbl_deal[[#This Row],[Index]],Directory[Index],0),MATCH('DEAL DIRECTORY'!BK$5,Directory[#Headers],0))</f>
        <v>7%</v>
      </c>
      <c r="BL460" s="137" t="str">
        <f>INDEX(Directory[],MATCH(tbl_deal[[#This Row],[Index]],Directory[Index],0),MATCH('DEAL DIRECTORY'!BL$5,Directory[#Headers],0))</f>
        <v>独家全球协调人</v>
      </c>
      <c r="BM460" s="129" t="str">
        <f>INDEX(Directory[],MATCH(tbl_deal[[#This Row],[Index]],Directory[Index],0),MATCH('DEAL DIRECTORY'!BM$5,Directory[#Headers],0))</f>
        <v/>
      </c>
    </row>
    <row r="461" spans="3:70" ht="20.25" customHeight="1" x14ac:dyDescent="0.25">
      <c r="C461" s="129">
        <f>Directory[[#This Row],[Index]]</f>
        <v>10</v>
      </c>
      <c r="D461" s="130">
        <f>INDEX(Directory[],MATCH(tbl_deal[[#This Row],[Index]],Directory[Index],0),MATCH('DEAL DIRECTORY'!D$5,Directory[#Headers],0))</f>
        <v>42877</v>
      </c>
      <c r="E461" s="129" t="str">
        <f>INDEX(Directory[],MATCH(tbl_deal[[#This Row],[Index]],Directory[Index],0),MATCH('DEAL DIRECTORY'!E$5,Directory[#Headers],0))</f>
        <v/>
      </c>
      <c r="F461" s="129" t="str">
        <f>INDEX(Directory[],MATCH(tbl_deal[[#This Row],[Index]],Directory[Index],0),MATCH('DEAL DIRECTORY'!F$5,Directory[#Headers],0))</f>
        <v/>
      </c>
      <c r="G461" s="134" t="str">
        <f>INDEX(Directory[],MATCH(tbl_deal[[#This Row],[Index]],Directory[Index],0),MATCH('DEAL DIRECTORY'!G$5,Directory[#Headers],0))</f>
        <v>Share</v>
      </c>
      <c r="H461" s="136" t="str">
        <f>IF(tbl_deal[[#This Row],[FolderPath]]="","",HYPERLINK(tbl_deal[[#This Row],[FolderPath]],"📂"))</f>
        <v/>
      </c>
      <c r="I461" s="129" t="str">
        <f>INDEX(Directory[],MATCH(tbl_deal[[#This Row],[Index]],Directory[Index],0),MATCH('DEAL DIRECTORY'!I$5,Directory[#Headers],0))</f>
        <v>JGC</v>
      </c>
      <c r="J461" s="129" t="str">
        <f>INDEX(Directory[],MATCH(tbl_deal[[#This Row],[Index]],Directory[Index],0),MATCH('DEAL DIRECTORY'!J$5,Directory[#Headers],0))</f>
        <v>n/a</v>
      </c>
      <c r="K461" s="129" t="str">
        <f>INDEX(Directory[],MATCH(tbl_deal[[#This Row],[Index]],Directory[Index],0),MATCH('DEAL DIRECTORY'!K$5,Directory[#Headers],0))</f>
        <v>n/a</v>
      </c>
      <c r="L461" s="129">
        <f>INDEX(Directory[],MATCH(tbl_deal[[#This Row],[Index]],Directory[Index],0),MATCH('DEAL DIRECTORY'!L$5,Directory[#Headers],0))</f>
        <v>1</v>
      </c>
      <c r="M461" s="129" t="str">
        <f>INDEX(Directory[],MATCH(tbl_deal[[#This Row],[Index]],Directory[Index],0),MATCH('DEAL DIRECTORY'!M$5,Directory[#Headers],0))</f>
        <v>弘阳集团</v>
      </c>
      <c r="N461" s="129" t="str">
        <f>INDEX(Directory[],MATCH(tbl_deal[[#This Row],[Index]],Directory[Index],0),MATCH('DEAL DIRECTORY'!N$5,Directory[#Headers],0))</f>
        <v>--/B-/B</v>
      </c>
      <c r="O461" s="129" t="str">
        <f>INDEX(Directory[],MATCH(tbl_deal[[#This Row],[Index]],Directory[Index],0),MATCH('DEAL DIRECTORY'!O$5,Directory[#Headers],0))</f>
        <v>USD</v>
      </c>
      <c r="P461" s="129">
        <f>INDEX(Directory[],MATCH(tbl_deal[[#This Row],[Index]],Directory[Index],0),MATCH('DEAL DIRECTORY'!P$5,Directory[#Headers],0))</f>
        <v>2.5</v>
      </c>
      <c r="Q461" s="129" t="str">
        <f>INDEX(Directory[],MATCH(tbl_deal[[#This Row],[Index]],Directory[Index],0),MATCH('DEAL DIRECTORY'!Q$5,Directory[#Headers],0))</f>
        <v>3</v>
      </c>
      <c r="R461" s="129" t="str">
        <f>INDEX(Directory[],MATCH(tbl_deal[[#This Row],[Index]],Directory[Index],0),MATCH('DEAL DIRECTORY'!R$5,Directory[#Headers],0))</f>
        <v>7.875%</v>
      </c>
      <c r="S461" s="129" t="str">
        <f>INDEX(Directory[],MATCH(tbl_deal[[#This Row],[Index]],Directory[Index],0),MATCH('DEAL DIRECTORY'!S$5,Directory[#Headers],0))</f>
        <v>--</v>
      </c>
      <c r="T461" s="129" t="str">
        <f>INDEX(Directory[],MATCH(tbl_deal[[#This Row],[Index]],Directory[Index],0),MATCH('DEAL DIRECTORY'!T$5,Directory[#Headers],0))</f>
        <v>n/a</v>
      </c>
      <c r="U461" s="129" t="str">
        <f>INDEX(Directory[],MATCH(tbl_deal[[#This Row],[Index]],Directory[Index],0),MATCH('DEAL DIRECTORY'!U$5,Directory[#Headers],0))</f>
        <v>--</v>
      </c>
      <c r="V461" s="129">
        <f>INDEX(Directory[],MATCH(tbl_deal[[#This Row],[Index]],Directory[Index],0),MATCH('DEAL DIRECTORY'!V$5,Directory[#Headers],0))</f>
        <v>0</v>
      </c>
      <c r="W461" s="129" t="str">
        <f>INDEX(Directory[],MATCH(tbl_deal[[#This Row],[Index]],Directory[Index],0),MATCH('DEAL DIRECTORY'!W$5,Directory[#Headers],0))</f>
        <v>担保</v>
      </c>
      <c r="X461" s="129" t="str">
        <f>INDEX(Directory[],MATCH(tbl_deal[[#This Row],[Index]],Directory[Index],0),MATCH('DEAL DIRECTORY'!X$5,Directory[#Headers],0))</f>
        <v>--</v>
      </c>
      <c r="Y461" s="129" t="str">
        <f>INDEX(Directory[],MATCH(tbl_deal[[#This Row],[Index]],Directory[Index],0),MATCH('DEAL DIRECTORY'!Y$5,Directory[#Headers],0))</f>
        <v>新交所</v>
      </c>
      <c r="Z461" s="129" t="str">
        <f>INDEX(Directory[],MATCH(tbl_deal[[#This Row],[Index]],Directory[Index],0),MATCH('DEAL DIRECTORY'!Z$5,Directory[#Headers],0))</f>
        <v/>
      </c>
      <c r="AA461" s="129" t="str">
        <f>INDEX(Directory[],MATCH(tbl_deal[[#This Row],[Index]],Directory[Index],0),MATCH('DEAL DIRECTORY'!AA$5,Directory[#Headers],0))</f>
        <v/>
      </c>
      <c r="AB461" s="129" t="str">
        <f>INDEX(Directory[],MATCH(tbl_deal[[#This Row],[Index]],Directory[Index],0),MATCH('DEAL DIRECTORY'!AB$5,Directory[#Headers],0))</f>
        <v>BISL,港分</v>
      </c>
      <c r="AC461" s="129" t="str">
        <f>INDEX(Directory[],MATCH(tbl_deal[[#This Row],[Index]],Directory[Index],0),MATCH('DEAL DIRECTORY'!AC$5,Directory[#Headers],0))</f>
        <v>Lead</v>
      </c>
      <c r="AD461" s="129" t="str">
        <f>INDEX(Directory[],MATCH(tbl_deal[[#This Row],[Index]],Directory[Index],0),MATCH('DEAL DIRECTORY'!AD$5,Directory[#Headers],0))</f>
        <v>--</v>
      </c>
      <c r="AE461" s="129" t="str">
        <f>INDEX(Directory[],MATCH(tbl_deal[[#This Row],[Index]],Directory[Index],0),MATCH('DEAL DIRECTORY'!AE$5,Directory[#Headers],0))</f>
        <v>--</v>
      </c>
      <c r="AF461" s="129" t="str">
        <f>INDEX(Directory[],MATCH(tbl_deal[[#This Row],[Index]],Directory[Index],0),MATCH('DEAL DIRECTORY'!AF$5,Directory[#Headers],0))</f>
        <v>Y</v>
      </c>
      <c r="AG461" s="129" t="str">
        <f>INDEX(Directory[],MATCH(tbl_deal[[#This Row],[Index]],Directory[Index],0),MATCH('DEAL DIRECTORY'!AG$5,Directory[#Headers],0))</f>
        <v>弘阳集团有限公司</v>
      </c>
      <c r="AH461" s="129" t="str">
        <f>INDEX(Directory[],MATCH(tbl_deal[[#This Row],[Index]],Directory[Index],0),MATCH('DEAL DIRECTORY'!AH$5,Directory[#Headers],0))</f>
        <v>n/a</v>
      </c>
      <c r="AI461" s="129" t="str">
        <f>INDEX(Directory[],MATCH(tbl_deal[[#This Row],[Index]],Directory[Index],0),MATCH('DEAL DIRECTORY'!AI$5,Directory[#Headers],0))</f>
        <v>n/a</v>
      </c>
      <c r="AJ461" s="129" t="str">
        <f>INDEX(Directory[],MATCH(tbl_deal[[#This Row],[Index]],Directory[Index],0),MATCH('DEAL DIRECTORY'!AJ$5,Directory[#Headers],0))</f>
        <v>江苏</v>
      </c>
      <c r="AK461" s="129" t="str">
        <f>INDEX(Directory[],MATCH(tbl_deal[[#This Row],[Index]],Directory[Index],0),MATCH('DEAL DIRECTORY'!AK$5,Directory[#Headers],0))</f>
        <v>南京市</v>
      </c>
      <c r="AL461" s="129" t="str">
        <f>INDEX(Directory[],MATCH(tbl_deal[[#This Row],[Index]],Directory[Index],0),MATCH('DEAL DIRECTORY'!AL$5,Directory[#Headers],0))</f>
        <v>--</v>
      </c>
      <c r="AM461" s="129" t="str">
        <f>INDEX(Directory[],MATCH(tbl_deal[[#This Row],[Index]],Directory[Index],0),MATCH('DEAL DIRECTORY'!AM$5,Directory[#Headers],0))</f>
        <v>--</v>
      </c>
      <c r="AN461" s="129" t="str">
        <f>INDEX(Directory[],MATCH(tbl_deal[[#This Row],[Index]],Directory[Index],0),MATCH('DEAL DIRECTORY'!AN$5,Directory[#Headers],0))</f>
        <v>--</v>
      </c>
      <c r="AO461" s="129" t="str">
        <f>IF(ISBLANK(INDEX(Directory[],MATCH(tbl_deal[[#This Row],[Index]],Directory[Index],0),MATCH('DEAL DIRECTORY'!AO$5,Directory[#Headers],0))),"--",INDEX(Directory[],MATCH(tbl_deal[[#This Row],[Index]],Directory[Index],0),MATCH('DEAL DIRECTORY'!AO$5,Directory[#Headers],0)))</f>
        <v>--</v>
      </c>
      <c r="AP461" s="133">
        <f>INDEX(Directory[],MATCH(tbl_deal[[#This Row],[Index]],Directory[Index],0),MATCH('DEAL DIRECTORY'!AP$5,Directory[#Headers],0))</f>
        <v>2.5</v>
      </c>
      <c r="AQ461" s="129">
        <f>INDEX(Directory[],MATCH(tbl_deal[[#This Row],[Index]],Directory[Index],0),MATCH('DEAL DIRECTORY'!AQ$5,Directory[#Headers],0))</f>
        <v>17.216000000000001</v>
      </c>
      <c r="AR461" s="129">
        <f>INDEX(Directory[],MATCH(tbl_deal[[#This Row],[Index]],Directory[Index],0),MATCH('DEAL DIRECTORY'!AR$5,Directory[#Headers],0))</f>
        <v>19.530999999999999</v>
      </c>
      <c r="AS461" s="129" t="str">
        <f>INDEX(Directory[],MATCH(tbl_deal[[#This Row],[Index]],Directory[Index],0),MATCH('DEAL DIRECTORY'!AS$5,Directory[#Headers],0))</f>
        <v>民企</v>
      </c>
      <c r="AT461" s="129" t="str">
        <f>INDEX(Directory[],MATCH(tbl_deal[[#This Row],[Index]],Directory[Index],0),MATCH('DEAL DIRECTORY'!AT$5,Directory[#Headers],0))</f>
        <v>房地产</v>
      </c>
      <c r="AU461" s="129" t="str">
        <f>INDEX(Directory[],MATCH(tbl_deal[[#This Row],[Index]],Directory[Index],0),MATCH('DEAL DIRECTORY'!AU$5,Directory[#Headers],0))</f>
        <v>--</v>
      </c>
      <c r="AV461" s="129" t="str">
        <f>INDEX(Directory[],MATCH(tbl_deal[[#This Row],[Index]],Directory[Index],0),MATCH('DEAL DIRECTORY'!AV$5,Directory[#Headers],0))</f>
        <v>担保</v>
      </c>
      <c r="AW461" s="129" t="str">
        <f>INDEX(Directory[],MATCH(tbl_deal[[#This Row],[Index]],Directory[Index],0),MATCH('DEAL DIRECTORY'!AW$5,Directory[#Headers],0))</f>
        <v>高收益</v>
      </c>
      <c r="AX461" s="129" t="str">
        <f>INDEX(Directory[],MATCH(tbl_deal[[#This Row],[Index]],Directory[Index],0),MATCH('DEAL DIRECTORY'!AX$5,Directory[#Headers],0))</f>
        <v>2-3亿</v>
      </c>
      <c r="AY461" s="129" t="str">
        <f>INDEX(Directory[],MATCH(tbl_deal[[#This Row],[Index]],Directory[Index],0),MATCH('DEAL DIRECTORY'!AY$5,Directory[#Headers],0))</f>
        <v>17年</v>
      </c>
      <c r="AZ461" s="129" t="str">
        <f>INDEX(Directory[],MATCH(tbl_deal[[#This Row],[Index]],Directory[Index],0),MATCH('DEAL DIRECTORY'!AZ$5,Directory[#Headers],0))</f>
        <v>Q2</v>
      </c>
      <c r="BA461" s="129" t="str">
        <f>INDEX(Directory[],MATCH(tbl_deal[[#This Row],[Index]],Directory[Index],0),MATCH('DEAL DIRECTORY'!BA$5,Directory[#Headers],0))</f>
        <v>05月</v>
      </c>
      <c r="BB461" s="129" t="str">
        <f>INDEX(Directory[],MATCH(tbl_deal[[#This Row],[Index]],Directory[Index],0),MATCH('DEAL DIRECTORY'!BB$5,Directory[#Headers],0))</f>
        <v>--</v>
      </c>
      <c r="BC461" s="129" t="str">
        <f>INDEX(Directory[],MATCH(tbl_deal[[#This Row],[Index]],Directory[Index],0),MATCH('DEAL DIRECTORY'!BC$5,Directory[#Headers],0))</f>
        <v>HONG SENG LTD</v>
      </c>
      <c r="BD461" s="129" t="str">
        <f>INDEX(Directory[],MATCH(tbl_deal[[#This Row],[Index]],Directory[Index],0),MATCH('DEAL DIRECTORY'!BD$5,Directory[#Headers],0))</f>
        <v>XS1610987445</v>
      </c>
      <c r="BE461" s="137" t="str">
        <f>INDEX(Directory[],MATCH(tbl_deal[[#This Row],[Index]],Directory[Index],0),MATCH('DEAL DIRECTORY'!BE$5,Directory[#Headers],0))</f>
        <v>17年05月</v>
      </c>
      <c r="BF461" s="137" t="str">
        <f>INDEX(Directory[],MATCH(tbl_deal[[#This Row],[Index]],Directory[Index],0),MATCH('DEAL DIRECTORY'!BF$5,Directory[#Headers],0))</f>
        <v>弘阳集团</v>
      </c>
      <c r="BG461" s="137" t="str">
        <f>INDEX(Directory[],MATCH(tbl_deal[[#This Row],[Index]],Directory[Index],0),MATCH('DEAL DIRECTORY'!BG$5,Directory[#Headers],0))</f>
        <v>--/B-/B</v>
      </c>
      <c r="BH461" s="137" t="str">
        <f>INDEX(Directory[],MATCH(tbl_deal[[#This Row],[Index]],Directory[Index],0),MATCH('DEAL DIRECTORY'!BH$5,Directory[#Headers],0))</f>
        <v>高级债</v>
      </c>
      <c r="BI461" s="137" t="str">
        <f>INDEX(Directory[],MATCH(tbl_deal[[#This Row],[Index]],Directory[Index],0),MATCH('DEAL DIRECTORY'!BI$5,Directory[#Headers],0))</f>
        <v>2.5亿美元</v>
      </c>
      <c r="BJ461" s="137" t="str">
        <f>INDEX(Directory[],MATCH(tbl_deal[[#This Row],[Index]],Directory[Index],0),MATCH('DEAL DIRECTORY'!BJ$5,Directory[#Headers],0))</f>
        <v>3年</v>
      </c>
      <c r="BK461" s="137" t="str">
        <f>INDEX(Directory[],MATCH(tbl_deal[[#This Row],[Index]],Directory[Index],0),MATCH('DEAL DIRECTORY'!BK$5,Directory[#Headers],0))</f>
        <v>7.875%</v>
      </c>
      <c r="BL461" s="137" t="str">
        <f>INDEX(Directory[],MATCH(tbl_deal[[#This Row],[Index]],Directory[Index],0),MATCH('DEAL DIRECTORY'!BL$5,Directory[#Headers],0))</f>
        <v>全球协调人</v>
      </c>
      <c r="BM461" s="129" t="str">
        <f>INDEX(Directory[],MATCH(tbl_deal[[#This Row],[Index]],Directory[Index],0),MATCH('DEAL DIRECTORY'!BM$5,Directory[#Headers],0))</f>
        <v/>
      </c>
    </row>
    <row r="462" spans="3:70" ht="20.25" customHeight="1" x14ac:dyDescent="0.25">
      <c r="C462" s="129">
        <f>Directory[[#This Row],[Index]]</f>
        <v>9</v>
      </c>
      <c r="D462" s="130">
        <f>INDEX(Directory[],MATCH(tbl_deal[[#This Row],[Index]],Directory[Index],0),MATCH('DEAL DIRECTORY'!D$5,Directory[#Headers],0))</f>
        <v>42863</v>
      </c>
      <c r="E462" s="129" t="str">
        <f>INDEX(Directory[],MATCH(tbl_deal[[#This Row],[Index]],Directory[Index],0),MATCH('DEAL DIRECTORY'!E$5,Directory[#Headers],0))</f>
        <v/>
      </c>
      <c r="F462" s="129" t="str">
        <f>INDEX(Directory[],MATCH(tbl_deal[[#This Row],[Index]],Directory[Index],0),MATCH('DEAL DIRECTORY'!F$5,Directory[#Headers],0))</f>
        <v/>
      </c>
      <c r="G462" s="134" t="str">
        <f>INDEX(Directory[],MATCH(tbl_deal[[#This Row],[Index]],Directory[Index],0),MATCH('DEAL DIRECTORY'!G$5,Directory[#Headers],0))</f>
        <v>Coral</v>
      </c>
      <c r="H462" s="136" t="str">
        <f>IF(tbl_deal[[#This Row],[FolderPath]]="","",HYPERLINK(tbl_deal[[#This Row],[FolderPath]],"📂"))</f>
        <v/>
      </c>
      <c r="I462" s="129" t="str">
        <f>INDEX(Directory[],MATCH(tbl_deal[[#This Row],[Index]],Directory[Index],0),MATCH('DEAL DIRECTORY'!I$5,Directory[#Headers],0))</f>
        <v>JBR</v>
      </c>
      <c r="J462" s="129" t="str">
        <f>INDEX(Directory[],MATCH(tbl_deal[[#This Row],[Index]],Directory[Index],0),MATCH('DEAL DIRECTORY'!J$5,Directory[#Headers],0))</f>
        <v>n/a</v>
      </c>
      <c r="K462" s="129" t="str">
        <f>INDEX(Directory[],MATCH(tbl_deal[[#This Row],[Index]],Directory[Index],0),MATCH('DEAL DIRECTORY'!K$5,Directory[#Headers],0))</f>
        <v>n/a</v>
      </c>
      <c r="L462" s="129">
        <f>INDEX(Directory[],MATCH(tbl_deal[[#This Row],[Index]],Directory[Index],0),MATCH('DEAL DIRECTORY'!L$5,Directory[#Headers],0))</f>
        <v>2</v>
      </c>
      <c r="M462" s="129" t="str">
        <f>INDEX(Directory[],MATCH(tbl_deal[[#This Row],[Index]],Directory[Index],0),MATCH('DEAL DIRECTORY'!M$5,Directory[#Headers],0))</f>
        <v>交银港分</v>
      </c>
      <c r="N462" s="129" t="str">
        <f>INDEX(Directory[],MATCH(tbl_deal[[#This Row],[Index]],Directory[Index],0),MATCH('DEAL DIRECTORY'!N$5,Directory[#Headers],0))</f>
        <v>A2/A-/--</v>
      </c>
      <c r="O462" s="129" t="str">
        <f>INDEX(Directory[],MATCH(tbl_deal[[#This Row],[Index]],Directory[Index],0),MATCH('DEAL DIRECTORY'!O$5,Directory[#Headers],0))</f>
        <v>USD</v>
      </c>
      <c r="P462" s="129">
        <f>INDEX(Directory[],MATCH(tbl_deal[[#This Row],[Index]],Directory[Index],0),MATCH('DEAL DIRECTORY'!P$5,Directory[#Headers],0))</f>
        <v>3</v>
      </c>
      <c r="Q462" s="129" t="str">
        <f>INDEX(Directory[],MATCH(tbl_deal[[#This Row],[Index]],Directory[Index],0),MATCH('DEAL DIRECTORY'!Q$5,Directory[#Headers],0))</f>
        <v>5</v>
      </c>
      <c r="R462" s="129" t="str">
        <f>INDEX(Directory[],MATCH(tbl_deal[[#This Row],[Index]],Directory[Index],0),MATCH('DEAL DIRECTORY'!R$5,Directory[#Headers],0))</f>
        <v>3mL+88</v>
      </c>
      <c r="S462" s="129" t="str">
        <f>INDEX(Directory[],MATCH(tbl_deal[[#This Row],[Index]],Directory[Index],0),MATCH('DEAL DIRECTORY'!S$5,Directory[#Headers],0))</f>
        <v>--</v>
      </c>
      <c r="T462" s="129" t="str">
        <f>INDEX(Directory[],MATCH(tbl_deal[[#This Row],[Index]],Directory[Index],0),MATCH('DEAL DIRECTORY'!T$5,Directory[#Headers],0))</f>
        <v>n/a</v>
      </c>
      <c r="U462" s="129" t="str">
        <f>INDEX(Directory[],MATCH(tbl_deal[[#This Row],[Index]],Directory[Index],0),MATCH('DEAL DIRECTORY'!U$5,Directory[#Headers],0))</f>
        <v>--</v>
      </c>
      <c r="V462" s="129">
        <f>INDEX(Directory[],MATCH(tbl_deal[[#This Row],[Index]],Directory[Index],0),MATCH('DEAL DIRECTORY'!V$5,Directory[#Headers],0))</f>
        <v>0</v>
      </c>
      <c r="W462" s="129" t="str">
        <f>INDEX(Directory[],MATCH(tbl_deal[[#This Row],[Index]],Directory[Index],0),MATCH('DEAL DIRECTORY'!W$5,Directory[#Headers],0))</f>
        <v>直发</v>
      </c>
      <c r="X462" s="129" t="str">
        <f>INDEX(Directory[],MATCH(tbl_deal[[#This Row],[Index]],Directory[Index],0),MATCH('DEAL DIRECTORY'!X$5,Directory[#Headers],0))</f>
        <v>浮息债券</v>
      </c>
      <c r="Y462" s="129" t="str">
        <f>INDEX(Directory[],MATCH(tbl_deal[[#This Row],[Index]],Directory[Index],0),MATCH('DEAL DIRECTORY'!Y$5,Directory[#Headers],0))</f>
        <v>港交所</v>
      </c>
      <c r="Z462" s="129" t="str">
        <f>INDEX(Directory[],MATCH(tbl_deal[[#This Row],[Index]],Directory[Index],0),MATCH('DEAL DIRECTORY'!Z$5,Directory[#Headers],0))</f>
        <v>浮息</v>
      </c>
      <c r="AA462" s="129" t="str">
        <f>INDEX(Directory[],MATCH(tbl_deal[[#This Row],[Index]],Directory[Index],0),MATCH('DEAL DIRECTORY'!AA$5,Directory[#Headers],0))</f>
        <v/>
      </c>
      <c r="AB462" s="129" t="str">
        <f>INDEX(Directory[],MATCH(tbl_deal[[#This Row],[Index]],Directory[Index],0),MATCH('DEAL DIRECTORY'!AB$5,Directory[#Headers],0))</f>
        <v>BISL,港分</v>
      </c>
      <c r="AC462" s="129" t="str">
        <f>INDEX(Directory[],MATCH(tbl_deal[[#This Row],[Index]],Directory[Index],0),MATCH('DEAL DIRECTORY'!AC$5,Directory[#Headers],0))</f>
        <v>--</v>
      </c>
      <c r="AD462" s="129" t="str">
        <f>INDEX(Directory[],MATCH(tbl_deal[[#This Row],[Index]],Directory[Index],0),MATCH('DEAL DIRECTORY'!AD$5,Directory[#Headers],0))</f>
        <v>--</v>
      </c>
      <c r="AE462" s="129" t="str">
        <f>INDEX(Directory[],MATCH(tbl_deal[[#This Row],[Index]],Directory[Index],0),MATCH('DEAL DIRECTORY'!AE$5,Directory[#Headers],0))</f>
        <v>--</v>
      </c>
      <c r="AF462" s="129" t="str">
        <f>INDEX(Directory[],MATCH(tbl_deal[[#This Row],[Index]],Directory[Index],0),MATCH('DEAL DIRECTORY'!AF$5,Directory[#Headers],0))</f>
        <v>N</v>
      </c>
      <c r="AG462" s="129" t="str">
        <f>INDEX(Directory[],MATCH(tbl_deal[[#This Row],[Index]],Directory[Index],0),MATCH('DEAL DIRECTORY'!AG$5,Directory[#Headers],0))</f>
        <v>交通银行股份有限公司</v>
      </c>
      <c r="AH462" s="129" t="str">
        <f>INDEX(Directory[],MATCH(tbl_deal[[#This Row],[Index]],Directory[Index],0),MATCH('DEAL DIRECTORY'!AH$5,Directory[#Headers],0))</f>
        <v>n/a</v>
      </c>
      <c r="AI462" s="129" t="str">
        <f>INDEX(Directory[],MATCH(tbl_deal[[#This Row],[Index]],Directory[Index],0),MATCH('DEAL DIRECTORY'!AI$5,Directory[#Headers],0))</f>
        <v>n/a</v>
      </c>
      <c r="AJ462" s="129" t="str">
        <f>INDEX(Directory[],MATCH(tbl_deal[[#This Row],[Index]],Directory[Index],0),MATCH('DEAL DIRECTORY'!AJ$5,Directory[#Headers],0))</f>
        <v>上海</v>
      </c>
      <c r="AK462" s="129" t="str">
        <f>INDEX(Directory[],MATCH(tbl_deal[[#This Row],[Index]],Directory[Index],0),MATCH('DEAL DIRECTORY'!AK$5,Directory[#Headers],0))</f>
        <v>--</v>
      </c>
      <c r="AL462" s="129" t="str">
        <f>INDEX(Directory[],MATCH(tbl_deal[[#This Row],[Index]],Directory[Index],0),MATCH('DEAL DIRECTORY'!AL$5,Directory[#Headers],0))</f>
        <v>--</v>
      </c>
      <c r="AM462" s="129" t="str">
        <f>INDEX(Directory[],MATCH(tbl_deal[[#This Row],[Index]],Directory[Index],0),MATCH('DEAL DIRECTORY'!AM$5,Directory[#Headers],0))</f>
        <v>--</v>
      </c>
      <c r="AN462" s="129" t="str">
        <f>INDEX(Directory[],MATCH(tbl_deal[[#This Row],[Index]],Directory[Index],0),MATCH('DEAL DIRECTORY'!AN$5,Directory[#Headers],0))</f>
        <v>--</v>
      </c>
      <c r="AO462" s="129" t="str">
        <f>IF(ISBLANK(INDEX(Directory[],MATCH(tbl_deal[[#This Row],[Index]],Directory[Index],0),MATCH('DEAL DIRECTORY'!AO$5,Directory[#Headers],0))),"--",INDEX(Directory[],MATCH(tbl_deal[[#This Row],[Index]],Directory[Index],0),MATCH('DEAL DIRECTORY'!AO$5,Directory[#Headers],0)))</f>
        <v>--</v>
      </c>
      <c r="AP462" s="133">
        <f>INDEX(Directory[],MATCH(tbl_deal[[#This Row],[Index]],Directory[Index],0),MATCH('DEAL DIRECTORY'!AP$5,Directory[#Headers],0))</f>
        <v>3</v>
      </c>
      <c r="AQ462" s="129">
        <f>INDEX(Directory[],MATCH(tbl_deal[[#This Row],[Index]],Directory[Index],0),MATCH('DEAL DIRECTORY'!AQ$5,Directory[#Headers],0))</f>
        <v>20.713999999999999</v>
      </c>
      <c r="AR462" s="129">
        <f>INDEX(Directory[],MATCH(tbl_deal[[#This Row],[Index]],Directory[Index],0),MATCH('DEAL DIRECTORY'!AR$5,Directory[#Headers],0))</f>
        <v>23.437999999999999</v>
      </c>
      <c r="AS462" s="129" t="str">
        <f>INDEX(Directory[],MATCH(tbl_deal[[#This Row],[Index]],Directory[Index],0),MATCH('DEAL DIRECTORY'!AS$5,Directory[#Headers],0))</f>
        <v>央企</v>
      </c>
      <c r="AT462" s="129" t="str">
        <f>INDEX(Directory[],MATCH(tbl_deal[[#This Row],[Index]],Directory[Index],0),MATCH('DEAL DIRECTORY'!AT$5,Directory[#Headers],0))</f>
        <v>金融机构</v>
      </c>
      <c r="AU462" s="129" t="str">
        <f>INDEX(Directory[],MATCH(tbl_deal[[#This Row],[Index]],Directory[Index],0),MATCH('DEAL DIRECTORY'!AU$5,Directory[#Headers],0))</f>
        <v>银行</v>
      </c>
      <c r="AV462" s="129" t="str">
        <f>INDEX(Directory[],MATCH(tbl_deal[[#This Row],[Index]],Directory[Index],0),MATCH('DEAL DIRECTORY'!AV$5,Directory[#Headers],0))</f>
        <v>直发</v>
      </c>
      <c r="AW462" s="129" t="str">
        <f>INDEX(Directory[],MATCH(tbl_deal[[#This Row],[Index]],Directory[Index],0),MATCH('DEAL DIRECTORY'!AW$5,Directory[#Headers],0))</f>
        <v>投资级</v>
      </c>
      <c r="AX462" s="129" t="str">
        <f>INDEX(Directory[],MATCH(tbl_deal[[#This Row],[Index]],Directory[Index],0),MATCH('DEAL DIRECTORY'!AX$5,Directory[#Headers],0))</f>
        <v>2-3亿</v>
      </c>
      <c r="AY462" s="129" t="str">
        <f>INDEX(Directory[],MATCH(tbl_deal[[#This Row],[Index]],Directory[Index],0),MATCH('DEAL DIRECTORY'!AY$5,Directory[#Headers],0))</f>
        <v>17年</v>
      </c>
      <c r="AZ462" s="129" t="str">
        <f>INDEX(Directory[],MATCH(tbl_deal[[#This Row],[Index]],Directory[Index],0),MATCH('DEAL DIRECTORY'!AZ$5,Directory[#Headers],0))</f>
        <v>Q2</v>
      </c>
      <c r="BA462" s="129" t="str">
        <f>INDEX(Directory[],MATCH(tbl_deal[[#This Row],[Index]],Directory[Index],0),MATCH('DEAL DIRECTORY'!BA$5,Directory[#Headers],0))</f>
        <v>05月</v>
      </c>
      <c r="BB462" s="129" t="str">
        <f>INDEX(Directory[],MATCH(tbl_deal[[#This Row],[Index]],Directory[Index],0),MATCH('DEAL DIRECTORY'!BB$5,Directory[#Headers],0))</f>
        <v>--</v>
      </c>
      <c r="BC462" s="129" t="str">
        <f>INDEX(Directory[],MATCH(tbl_deal[[#This Row],[Index]],Directory[Index],0),MATCH('DEAL DIRECTORY'!BC$5,Directory[#Headers],0))</f>
        <v>BANK OF COMMUNICATIONS CO LTD/HONG KONG</v>
      </c>
      <c r="BD462" s="129" t="str">
        <f>INDEX(Directory[],MATCH(tbl_deal[[#This Row],[Index]],Directory[Index],0),MATCH('DEAL DIRECTORY'!BD$5,Directory[#Headers],0))</f>
        <v>XS1612095387</v>
      </c>
      <c r="BE462" s="137" t="str">
        <f>INDEX(Directory[],MATCH(tbl_deal[[#This Row],[Index]],Directory[Index],0),MATCH('DEAL DIRECTORY'!BE$5,Directory[#Headers],0))</f>
        <v>17年05月</v>
      </c>
      <c r="BF462" s="137" t="str">
        <f>INDEX(Directory[],MATCH(tbl_deal[[#This Row],[Index]],Directory[Index],0),MATCH('DEAL DIRECTORY'!BF$5,Directory[#Headers],0))</f>
        <v>交通银行</v>
      </c>
      <c r="BG462" s="137" t="str">
        <f>INDEX(Directory[],MATCH(tbl_deal[[#This Row],[Index]],Directory[Index],0),MATCH('DEAL DIRECTORY'!BG$5,Directory[#Headers],0))</f>
        <v>A2/A-/--</v>
      </c>
      <c r="BH462" s="137" t="str">
        <f>INDEX(Directory[],MATCH(tbl_deal[[#This Row],[Index]],Directory[Index],0),MATCH('DEAL DIRECTORY'!BH$5,Directory[#Headers],0))</f>
        <v>浮息债券</v>
      </c>
      <c r="BI462" s="137" t="str">
        <f>INDEX(Directory[],MATCH(tbl_deal[[#This Row],[Index]],Directory[Index],0),MATCH('DEAL DIRECTORY'!BI$5,Directory[#Headers],0))</f>
        <v>3亿美元</v>
      </c>
      <c r="BJ462" s="137" t="str">
        <f>INDEX(Directory[],MATCH(tbl_deal[[#This Row],[Index]],Directory[Index],0),MATCH('DEAL DIRECTORY'!BJ$5,Directory[#Headers],0))</f>
        <v>5年</v>
      </c>
      <c r="BK462" s="137" t="str">
        <f>INDEX(Directory[],MATCH(tbl_deal[[#This Row],[Index]],Directory[Index],0),MATCH('DEAL DIRECTORY'!BK$5,Directory[#Headers],0))</f>
        <v>3mL+88</v>
      </c>
      <c r="BL462" s="137" t="str">
        <f>INDEX(Directory[],MATCH(tbl_deal[[#This Row],[Index]],Directory[Index],0),MATCH('DEAL DIRECTORY'!BL$5,Directory[#Headers],0))</f>
        <v>账簿管理人</v>
      </c>
      <c r="BM462" s="129" t="str">
        <f>INDEX(Directory[],MATCH(tbl_deal[[#This Row],[Index]],Directory[Index],0),MATCH('DEAL DIRECTORY'!BM$5,Directory[#Headers],0))</f>
        <v/>
      </c>
    </row>
    <row r="463" spans="3:70" ht="20.25" customHeight="1" x14ac:dyDescent="0.25">
      <c r="C463" s="129">
        <f>Directory[[#This Row],[Index]]</f>
        <v>8</v>
      </c>
      <c r="D463" s="130">
        <f>INDEX(Directory[],MATCH(tbl_deal[[#This Row],[Index]],Directory[Index],0),MATCH('DEAL DIRECTORY'!D$5,Directory[#Headers],0))</f>
        <v>42863</v>
      </c>
      <c r="E463" s="129" t="str">
        <f>INDEX(Directory[],MATCH(tbl_deal[[#This Row],[Index]],Directory[Index],0),MATCH('DEAL DIRECTORY'!E$5,Directory[#Headers],0))</f>
        <v/>
      </c>
      <c r="F463" s="129" t="str">
        <f>INDEX(Directory[],MATCH(tbl_deal[[#This Row],[Index]],Directory[Index],0),MATCH('DEAL DIRECTORY'!F$5,Directory[#Headers],0))</f>
        <v/>
      </c>
      <c r="G463" s="134" t="str">
        <f>INDEX(Directory[],MATCH(tbl_deal[[#This Row],[Index]],Directory[Index],0),MATCH('DEAL DIRECTORY'!G$5,Directory[#Headers],0))</f>
        <v>Coral</v>
      </c>
      <c r="H463" s="136" t="str">
        <f>IF(tbl_deal[[#This Row],[FolderPath]]="","",HYPERLINK(tbl_deal[[#This Row],[FolderPath]],"📂"))</f>
        <v/>
      </c>
      <c r="I463" s="129" t="str">
        <f>INDEX(Directory[],MATCH(tbl_deal[[#This Row],[Index]],Directory[Index],0),MATCH('DEAL DIRECTORY'!I$5,Directory[#Headers],0))</f>
        <v>JBR</v>
      </c>
      <c r="J463" s="129" t="str">
        <f>INDEX(Directory[],MATCH(tbl_deal[[#This Row],[Index]],Directory[Index],0),MATCH('DEAL DIRECTORY'!J$5,Directory[#Headers],0))</f>
        <v>n/a</v>
      </c>
      <c r="K463" s="129" t="str">
        <f>INDEX(Directory[],MATCH(tbl_deal[[#This Row],[Index]],Directory[Index],0),MATCH('DEAL DIRECTORY'!K$5,Directory[#Headers],0))</f>
        <v>n/a</v>
      </c>
      <c r="L463" s="129">
        <f>INDEX(Directory[],MATCH(tbl_deal[[#This Row],[Index]],Directory[Index],0),MATCH('DEAL DIRECTORY'!L$5,Directory[#Headers],0))</f>
        <v>2</v>
      </c>
      <c r="M463" s="129" t="str">
        <f>INDEX(Directory[],MATCH(tbl_deal[[#This Row],[Index]],Directory[Index],0),MATCH('DEAL DIRECTORY'!M$5,Directory[#Headers],0))</f>
        <v>交银港分</v>
      </c>
      <c r="N463" s="129" t="str">
        <f>INDEX(Directory[],MATCH(tbl_deal[[#This Row],[Index]],Directory[Index],0),MATCH('DEAL DIRECTORY'!N$5,Directory[#Headers],0))</f>
        <v>A2/A-/--</v>
      </c>
      <c r="O463" s="129" t="str">
        <f>INDEX(Directory[],MATCH(tbl_deal[[#This Row],[Index]],Directory[Index],0),MATCH('DEAL DIRECTORY'!O$5,Directory[#Headers],0))</f>
        <v>USD</v>
      </c>
      <c r="P463" s="129">
        <f>INDEX(Directory[],MATCH(tbl_deal[[#This Row],[Index]],Directory[Index],0),MATCH('DEAL DIRECTORY'!P$5,Directory[#Headers],0))</f>
        <v>7</v>
      </c>
      <c r="Q463" s="129" t="str">
        <f>INDEX(Directory[],MATCH(tbl_deal[[#This Row],[Index]],Directory[Index],0),MATCH('DEAL DIRECTORY'!Q$5,Directory[#Headers],0))</f>
        <v>3</v>
      </c>
      <c r="R463" s="129" t="str">
        <f>INDEX(Directory[],MATCH(tbl_deal[[#This Row],[Index]],Directory[Index],0),MATCH('DEAL DIRECTORY'!R$5,Directory[#Headers],0))</f>
        <v>3mL+78</v>
      </c>
      <c r="S463" s="129" t="str">
        <f>INDEX(Directory[],MATCH(tbl_deal[[#This Row],[Index]],Directory[Index],0),MATCH('DEAL DIRECTORY'!S$5,Directory[#Headers],0))</f>
        <v>--</v>
      </c>
      <c r="T463" s="129" t="str">
        <f>INDEX(Directory[],MATCH(tbl_deal[[#This Row],[Index]],Directory[Index],0),MATCH('DEAL DIRECTORY'!T$5,Directory[#Headers],0))</f>
        <v>n/a</v>
      </c>
      <c r="U463" s="129" t="str">
        <f>INDEX(Directory[],MATCH(tbl_deal[[#This Row],[Index]],Directory[Index],0),MATCH('DEAL DIRECTORY'!U$5,Directory[#Headers],0))</f>
        <v>--</v>
      </c>
      <c r="V463" s="129">
        <f>INDEX(Directory[],MATCH(tbl_deal[[#This Row],[Index]],Directory[Index],0),MATCH('DEAL DIRECTORY'!V$5,Directory[#Headers],0))</f>
        <v>0</v>
      </c>
      <c r="W463" s="129" t="str">
        <f>INDEX(Directory[],MATCH(tbl_deal[[#This Row],[Index]],Directory[Index],0),MATCH('DEAL DIRECTORY'!W$5,Directory[#Headers],0))</f>
        <v>直发</v>
      </c>
      <c r="X463" s="129" t="str">
        <f>INDEX(Directory[],MATCH(tbl_deal[[#This Row],[Index]],Directory[Index],0),MATCH('DEAL DIRECTORY'!X$5,Directory[#Headers],0))</f>
        <v>浮息债券</v>
      </c>
      <c r="Y463" s="129" t="str">
        <f>INDEX(Directory[],MATCH(tbl_deal[[#This Row],[Index]],Directory[Index],0),MATCH('DEAL DIRECTORY'!Y$5,Directory[#Headers],0))</f>
        <v>港交所</v>
      </c>
      <c r="Z463" s="129" t="str">
        <f>INDEX(Directory[],MATCH(tbl_deal[[#This Row],[Index]],Directory[Index],0),MATCH('DEAL DIRECTORY'!Z$5,Directory[#Headers],0))</f>
        <v>浮息</v>
      </c>
      <c r="AA463" s="129" t="str">
        <f>INDEX(Directory[],MATCH(tbl_deal[[#This Row],[Index]],Directory[Index],0),MATCH('DEAL DIRECTORY'!AA$5,Directory[#Headers],0))</f>
        <v/>
      </c>
      <c r="AB463" s="129" t="str">
        <f>INDEX(Directory[],MATCH(tbl_deal[[#This Row],[Index]],Directory[Index],0),MATCH('DEAL DIRECTORY'!AB$5,Directory[#Headers],0))</f>
        <v>BISL,港分</v>
      </c>
      <c r="AC463" s="129" t="str">
        <f>INDEX(Directory[],MATCH(tbl_deal[[#This Row],[Index]],Directory[Index],0),MATCH('DEAL DIRECTORY'!AC$5,Directory[#Headers],0))</f>
        <v>--</v>
      </c>
      <c r="AD463" s="129" t="str">
        <f>INDEX(Directory[],MATCH(tbl_deal[[#This Row],[Index]],Directory[Index],0),MATCH('DEAL DIRECTORY'!AD$5,Directory[#Headers],0))</f>
        <v>--</v>
      </c>
      <c r="AE463" s="129" t="str">
        <f>INDEX(Directory[],MATCH(tbl_deal[[#This Row],[Index]],Directory[Index],0),MATCH('DEAL DIRECTORY'!AE$5,Directory[#Headers],0))</f>
        <v>--</v>
      </c>
      <c r="AF463" s="129" t="str">
        <f>INDEX(Directory[],MATCH(tbl_deal[[#This Row],[Index]],Directory[Index],0),MATCH('DEAL DIRECTORY'!AF$5,Directory[#Headers],0))</f>
        <v>N</v>
      </c>
      <c r="AG463" s="129" t="str">
        <f>INDEX(Directory[],MATCH(tbl_deal[[#This Row],[Index]],Directory[Index],0),MATCH('DEAL DIRECTORY'!AG$5,Directory[#Headers],0))</f>
        <v>交通银行股份有限公司</v>
      </c>
      <c r="AH463" s="129" t="str">
        <f>INDEX(Directory[],MATCH(tbl_deal[[#This Row],[Index]],Directory[Index],0),MATCH('DEAL DIRECTORY'!AH$5,Directory[#Headers],0))</f>
        <v>n/a</v>
      </c>
      <c r="AI463" s="129" t="str">
        <f>INDEX(Directory[],MATCH(tbl_deal[[#This Row],[Index]],Directory[Index],0),MATCH('DEAL DIRECTORY'!AI$5,Directory[#Headers],0))</f>
        <v>n/a</v>
      </c>
      <c r="AJ463" s="129" t="str">
        <f>INDEX(Directory[],MATCH(tbl_deal[[#This Row],[Index]],Directory[Index],0),MATCH('DEAL DIRECTORY'!AJ$5,Directory[#Headers],0))</f>
        <v>上海</v>
      </c>
      <c r="AK463" s="129" t="str">
        <f>INDEX(Directory[],MATCH(tbl_deal[[#This Row],[Index]],Directory[Index],0),MATCH('DEAL DIRECTORY'!AK$5,Directory[#Headers],0))</f>
        <v>--</v>
      </c>
      <c r="AL463" s="129" t="str">
        <f>INDEX(Directory[],MATCH(tbl_deal[[#This Row],[Index]],Directory[Index],0),MATCH('DEAL DIRECTORY'!AL$5,Directory[#Headers],0))</f>
        <v>--</v>
      </c>
      <c r="AM463" s="129" t="str">
        <f>INDEX(Directory[],MATCH(tbl_deal[[#This Row],[Index]],Directory[Index],0),MATCH('DEAL DIRECTORY'!AM$5,Directory[#Headers],0))</f>
        <v>--</v>
      </c>
      <c r="AN463" s="129" t="str">
        <f>INDEX(Directory[],MATCH(tbl_deal[[#This Row],[Index]],Directory[Index],0),MATCH('DEAL DIRECTORY'!AN$5,Directory[#Headers],0))</f>
        <v>--</v>
      </c>
      <c r="AO463" s="129" t="str">
        <f>IF(ISBLANK(INDEX(Directory[],MATCH(tbl_deal[[#This Row],[Index]],Directory[Index],0),MATCH('DEAL DIRECTORY'!AO$5,Directory[#Headers],0))),"--",INDEX(Directory[],MATCH(tbl_deal[[#This Row],[Index]],Directory[Index],0),MATCH('DEAL DIRECTORY'!AO$5,Directory[#Headers],0)))</f>
        <v>--</v>
      </c>
      <c r="AP463" s="133">
        <f>INDEX(Directory[],MATCH(tbl_deal[[#This Row],[Index]],Directory[Index],0),MATCH('DEAL DIRECTORY'!AP$5,Directory[#Headers],0))</f>
        <v>7</v>
      </c>
      <c r="AQ463" s="129">
        <f>INDEX(Directory[],MATCH(tbl_deal[[#This Row],[Index]],Directory[Index],0),MATCH('DEAL DIRECTORY'!AQ$5,Directory[#Headers],0))</f>
        <v>48.332000000000001</v>
      </c>
      <c r="AR463" s="129">
        <f>INDEX(Directory[],MATCH(tbl_deal[[#This Row],[Index]],Directory[Index],0),MATCH('DEAL DIRECTORY'!AR$5,Directory[#Headers],0))</f>
        <v>54.688000000000002</v>
      </c>
      <c r="AS463" s="129" t="str">
        <f>INDEX(Directory[],MATCH(tbl_deal[[#This Row],[Index]],Directory[Index],0),MATCH('DEAL DIRECTORY'!AS$5,Directory[#Headers],0))</f>
        <v>央企</v>
      </c>
      <c r="AT463" s="129" t="str">
        <f>INDEX(Directory[],MATCH(tbl_deal[[#This Row],[Index]],Directory[Index],0),MATCH('DEAL DIRECTORY'!AT$5,Directory[#Headers],0))</f>
        <v>金融机构</v>
      </c>
      <c r="AU463" s="129" t="str">
        <f>INDEX(Directory[],MATCH(tbl_deal[[#This Row],[Index]],Directory[Index],0),MATCH('DEAL DIRECTORY'!AU$5,Directory[#Headers],0))</f>
        <v>银行</v>
      </c>
      <c r="AV463" s="129" t="str">
        <f>INDEX(Directory[],MATCH(tbl_deal[[#This Row],[Index]],Directory[Index],0),MATCH('DEAL DIRECTORY'!AV$5,Directory[#Headers],0))</f>
        <v>直发</v>
      </c>
      <c r="AW463" s="129" t="str">
        <f>INDEX(Directory[],MATCH(tbl_deal[[#This Row],[Index]],Directory[Index],0),MATCH('DEAL DIRECTORY'!AW$5,Directory[#Headers],0))</f>
        <v>投资级</v>
      </c>
      <c r="AX463" s="129" t="str">
        <f>INDEX(Directory[],MATCH(tbl_deal[[#This Row],[Index]],Directory[Index],0),MATCH('DEAL DIRECTORY'!AX$5,Directory[#Headers],0))</f>
        <v>&gt;5亿</v>
      </c>
      <c r="AY463" s="129" t="str">
        <f>INDEX(Directory[],MATCH(tbl_deal[[#This Row],[Index]],Directory[Index],0),MATCH('DEAL DIRECTORY'!AY$5,Directory[#Headers],0))</f>
        <v>17年</v>
      </c>
      <c r="AZ463" s="129" t="str">
        <f>INDEX(Directory[],MATCH(tbl_deal[[#This Row],[Index]],Directory[Index],0),MATCH('DEAL DIRECTORY'!AZ$5,Directory[#Headers],0))</f>
        <v>Q2</v>
      </c>
      <c r="BA463" s="129" t="str">
        <f>INDEX(Directory[],MATCH(tbl_deal[[#This Row],[Index]],Directory[Index],0),MATCH('DEAL DIRECTORY'!BA$5,Directory[#Headers],0))</f>
        <v>05月</v>
      </c>
      <c r="BB463" s="129" t="str">
        <f>INDEX(Directory[],MATCH(tbl_deal[[#This Row],[Index]],Directory[Index],0),MATCH('DEAL DIRECTORY'!BB$5,Directory[#Headers],0))</f>
        <v>--</v>
      </c>
      <c r="BC463" s="129" t="str">
        <f>INDEX(Directory[],MATCH(tbl_deal[[#This Row],[Index]],Directory[Index],0),MATCH('DEAL DIRECTORY'!BC$5,Directory[#Headers],0))</f>
        <v>BANK OF COMMUNICATIONS CO LTD/HONG KONG</v>
      </c>
      <c r="BD463" s="129" t="str">
        <f>INDEX(Directory[],MATCH(tbl_deal[[#This Row],[Index]],Directory[Index],0),MATCH('DEAL DIRECTORY'!BD$5,Directory[#Headers],0))</f>
        <v>XS1602317189</v>
      </c>
      <c r="BE463" s="137" t="str">
        <f>INDEX(Directory[],MATCH(tbl_deal[[#This Row],[Index]],Directory[Index],0),MATCH('DEAL DIRECTORY'!BE$5,Directory[#Headers],0))</f>
        <v>17年05月</v>
      </c>
      <c r="BF463" s="137" t="str">
        <f>INDEX(Directory[],MATCH(tbl_deal[[#This Row],[Index]],Directory[Index],0),MATCH('DEAL DIRECTORY'!BF$5,Directory[#Headers],0))</f>
        <v>交通银行</v>
      </c>
      <c r="BG463" s="137" t="str">
        <f>INDEX(Directory[],MATCH(tbl_deal[[#This Row],[Index]],Directory[Index],0),MATCH('DEAL DIRECTORY'!BG$5,Directory[#Headers],0))</f>
        <v>A2/A-/--</v>
      </c>
      <c r="BH463" s="137" t="str">
        <f>INDEX(Directory[],MATCH(tbl_deal[[#This Row],[Index]],Directory[Index],0),MATCH('DEAL DIRECTORY'!BH$5,Directory[#Headers],0))</f>
        <v>浮息债券</v>
      </c>
      <c r="BI463" s="137" t="str">
        <f>INDEX(Directory[],MATCH(tbl_deal[[#This Row],[Index]],Directory[Index],0),MATCH('DEAL DIRECTORY'!BI$5,Directory[#Headers],0))</f>
        <v>7亿美元</v>
      </c>
      <c r="BJ463" s="137" t="str">
        <f>INDEX(Directory[],MATCH(tbl_deal[[#This Row],[Index]],Directory[Index],0),MATCH('DEAL DIRECTORY'!BJ$5,Directory[#Headers],0))</f>
        <v>3年</v>
      </c>
      <c r="BK463" s="137" t="str">
        <f>INDEX(Directory[],MATCH(tbl_deal[[#This Row],[Index]],Directory[Index],0),MATCH('DEAL DIRECTORY'!BK$5,Directory[#Headers],0))</f>
        <v>3mL+78</v>
      </c>
      <c r="BL463" s="137" t="str">
        <f>INDEX(Directory[],MATCH(tbl_deal[[#This Row],[Index]],Directory[Index],0),MATCH('DEAL DIRECTORY'!BL$5,Directory[#Headers],0))</f>
        <v>账簿管理人</v>
      </c>
      <c r="BM463" s="129" t="str">
        <f>INDEX(Directory[],MATCH(tbl_deal[[#This Row],[Index]],Directory[Index],0),MATCH('DEAL DIRECTORY'!BM$5,Directory[#Headers],0))</f>
        <v/>
      </c>
    </row>
  </sheetData>
  <sheetProtection algorithmName="SHA-512" hashValue="i1FDSDP9HXLW5nHklLlreY6tBYFSc3hhMS72OFffDPfXcy6Wr5OaHrKspbXelhN/BK01cipajRaCSHwSRj1Jtw==" saltValue="bVK+DrteZe+EewJc7XIiTQ==" spinCount="100000" sheet="1" sort="0" autoFilter="0" pivotTables="0"/>
  <mergeCells count="2">
    <mergeCell ref="P2:R2"/>
    <mergeCell ref="P1:R1"/>
  </mergeCells>
  <conditionalFormatting sqref="F7:F463">
    <cfRule type="containsText" dxfId="39" priority="8" operator="containsText" text="点">
      <formula>NOT(ISERROR(SEARCH("点",F7)))</formula>
    </cfRule>
  </conditionalFormatting>
  <conditionalFormatting sqref="C7:F400 H7:BL400">
    <cfRule type="expression" dxfId="38" priority="26">
      <formula>$C7="JGC"</formula>
    </cfRule>
  </conditionalFormatting>
  <conditionalFormatting sqref="V7:V463">
    <cfRule type="cellIs" dxfId="37" priority="11" operator="equal">
      <formula>0</formula>
    </cfRule>
    <cfRule type="dataBar" priority="12">
      <dataBar>
        <cfvo type="min"/>
        <cfvo type="max"/>
        <color rgb="FFC1C1D1"/>
      </dataBar>
      <extLst>
        <ext xmlns:x14="http://schemas.microsoft.com/office/spreadsheetml/2009/9/main" uri="{B025F937-C7B1-47D3-B67F-A62EFF666E3E}">
          <x14:id>{3502D5D4-7358-4EF6-8F6A-2A6A9E5DBC03}</x14:id>
        </ext>
      </extLst>
    </cfRule>
  </conditionalFormatting>
  <conditionalFormatting sqref="L7:L463">
    <cfRule type="colorScale" priority="2">
      <colorScale>
        <cfvo type="min"/>
        <cfvo type="max"/>
        <color rgb="FFFCFCFF"/>
        <color rgb="FFD2C9B8"/>
      </colorScale>
    </cfRule>
  </conditionalFormatting>
  <conditionalFormatting sqref="E7:E463">
    <cfRule type="containsText" dxfId="36" priority="9" operator="containsText" text="可">
      <formula>NOT(ISERROR(SEARCH("可",E7)))</formula>
    </cfRule>
    <cfRule type="containsText" dxfId="35" priority="10" operator="containsText" text="绿">
      <formula>NOT(ISERROR(SEARCH("绿",E7)))</formula>
    </cfRule>
  </conditionalFormatting>
  <conditionalFormatting sqref="G7:G400">
    <cfRule type="expression" dxfId="34" priority="1">
      <formula>$C7="JGC"</formula>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3502D5D4-7358-4EF6-8F6A-2A6A9E5DBC03}">
            <x14:dataBar minLength="0" maxLength="100" border="1">
              <x14:cfvo type="autoMin"/>
              <x14:cfvo type="autoMax"/>
              <x14:borderColor rgb="FF888AA6"/>
              <x14:negativeFillColor rgb="FFFF0000"/>
              <x14:axisColor rgb="FF000000"/>
            </x14:dataBar>
          </x14:cfRule>
          <xm:sqref>V7:V463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F2258-9A53-4304-9B22-85B137DE078C}">
  <sheetPr>
    <tabColor rgb="FFF1F1F5"/>
  </sheetPr>
  <dimension ref="A1:A2"/>
  <sheetViews>
    <sheetView zoomScale="85" zoomScaleNormal="85" workbookViewId="0"/>
  </sheetViews>
  <sheetFormatPr defaultColWidth="8.88671875" defaultRowHeight="15" x14ac:dyDescent="0.25"/>
  <cols>
    <col min="1" max="1" width="170.33203125" style="67" customWidth="1"/>
    <col min="2" max="16384" width="8.88671875" style="67"/>
  </cols>
  <sheetData>
    <row r="1" spans="1:1" ht="141.75" customHeight="1" x14ac:dyDescent="1.85">
      <c r="A1" s="68" t="s">
        <v>6258</v>
      </c>
    </row>
    <row r="2" spans="1:1" ht="91.5" customHeight="1" x14ac:dyDescent="1.2">
      <c r="A2" s="69" t="s">
        <v>6259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10836-B617-43AF-B9A0-EB0629A55ADF}">
  <sheetPr codeName="Sheet3">
    <tabColor rgb="FF2A7968"/>
  </sheetPr>
  <dimension ref="A8:S238"/>
  <sheetViews>
    <sheetView showGridLines="0" zoomScale="70" zoomScaleNormal="70" workbookViewId="0">
      <selection activeCell="P18" sqref="P18"/>
    </sheetView>
  </sheetViews>
  <sheetFormatPr defaultColWidth="9" defaultRowHeight="18" customHeight="1" x14ac:dyDescent="0.25"/>
  <cols>
    <col min="1" max="1" width="10.5546875" bestFit="1" customWidth="1"/>
    <col min="2" max="2" width="10.44140625" bestFit="1" customWidth="1"/>
    <col min="3" max="3" width="20.6640625" bestFit="1" customWidth="1"/>
    <col min="4" max="4" width="14.6640625" bestFit="1" customWidth="1"/>
    <col min="5" max="5" width="14.88671875" bestFit="1" customWidth="1"/>
    <col min="6" max="6" width="10.44140625" bestFit="1" customWidth="1"/>
    <col min="7" max="10" width="8.88671875" bestFit="1" customWidth="1"/>
    <col min="11" max="11" width="20.5546875" bestFit="1" customWidth="1"/>
    <col min="12" max="12" width="16.109375" customWidth="1"/>
    <col min="13" max="13" width="20.44140625" bestFit="1" customWidth="1"/>
    <col min="14" max="14" width="14" bestFit="1" customWidth="1"/>
    <col min="15" max="15" width="8.88671875" bestFit="1" customWidth="1"/>
    <col min="16" max="16" width="13.88671875" bestFit="1" customWidth="1"/>
    <col min="17" max="17" width="19.109375" bestFit="1" customWidth="1"/>
    <col min="18" max="18" width="22.33203125" bestFit="1" customWidth="1"/>
    <col min="19" max="19" width="117" bestFit="1" customWidth="1"/>
  </cols>
  <sheetData>
    <row r="8" spans="1:19" ht="18" customHeight="1" x14ac:dyDescent="0.25">
      <c r="A8" s="1" t="s">
        <v>0</v>
      </c>
      <c r="B8" s="1" t="s">
        <v>1</v>
      </c>
      <c r="C8" s="1" t="s">
        <v>109</v>
      </c>
      <c r="D8" s="1" t="s">
        <v>124</v>
      </c>
      <c r="E8" s="1" t="s">
        <v>101</v>
      </c>
      <c r="F8" s="1" t="s">
        <v>2051</v>
      </c>
      <c r="G8" s="1" t="s">
        <v>2052</v>
      </c>
      <c r="H8" s="1" t="s">
        <v>2</v>
      </c>
      <c r="I8" s="1" t="s">
        <v>3</v>
      </c>
      <c r="J8" s="1" t="s">
        <v>4</v>
      </c>
      <c r="K8" s="1" t="s">
        <v>123</v>
      </c>
      <c r="L8" s="1" t="s">
        <v>7156</v>
      </c>
      <c r="M8" s="1" t="s">
        <v>1921</v>
      </c>
      <c r="N8" s="1" t="s">
        <v>10</v>
      </c>
      <c r="O8" s="1" t="s">
        <v>6232</v>
      </c>
      <c r="P8" s="1" t="s">
        <v>9805</v>
      </c>
      <c r="Q8" s="1" t="s">
        <v>4618</v>
      </c>
      <c r="R8" s="1" t="s">
        <v>4619</v>
      </c>
      <c r="S8" t="s">
        <v>6411</v>
      </c>
    </row>
    <row r="9" spans="1:19" ht="18" customHeight="1" x14ac:dyDescent="0.25">
      <c r="A9" s="1">
        <f>IFERROR(ESG[[#This Row],[Index]],"")</f>
        <v>132</v>
      </c>
      <c r="B9" s="11">
        <f>IFERROR(ESG[[#This Row],[定价日]],"")</f>
        <v>45219</v>
      </c>
      <c r="C9" s="1" t="str">
        <f>IFERROR(ESG[[#This Row],[信用主体(备证行)]],"")</f>
        <v>济南高新控股</v>
      </c>
      <c r="D9" s="1" t="str">
        <f>IFERROR(ESG[[#This Row],[发行评级]],"")</f>
        <v>--/--/BBB</v>
      </c>
      <c r="E9" s="1">
        <f>IFERROR(ESG[[#This Row],[发行规模(亿)]],"")</f>
        <v>2.8</v>
      </c>
      <c r="F9" s="1">
        <f>IFERROR(ESG[[#This Row],[亿美元]],"")</f>
        <v>2.8</v>
      </c>
      <c r="G9" s="1">
        <f>IFERROR(ESG[[#This Row],[亿元]],"")</f>
        <v>20.51</v>
      </c>
      <c r="H9" s="1" t="str">
        <f>IFERROR(ESG[[#This Row],[货币]],"")</f>
        <v>USD</v>
      </c>
      <c r="I9" s="1" t="str">
        <f>IFERROR(ESG[[#This Row],[年期]],"")</f>
        <v>3</v>
      </c>
      <c r="J9" s="1" t="str">
        <f>IFERROR(ESG[[#This Row],[票息]],"")</f>
        <v>7.4%</v>
      </c>
      <c r="K9" s="1" t="str">
        <f>IFERROR(ESG[[#This Row],[上市]],"")</f>
        <v>港交所</v>
      </c>
      <c r="L9" s="1" t="str">
        <f>IFERROR(ESG[[#This Row],[ESG主题]],"")</f>
        <v>绿色债券</v>
      </c>
      <c r="M9" s="1" t="str">
        <f>IFERROR(ESG[[#This Row],[BOCOM_DEAL?]],"")</f>
        <v>BISL</v>
      </c>
      <c r="N9" s="1" t="str">
        <f>IFERROR(ESG[[#This Row],[ISIN]],"")</f>
        <v>XS2697243827</v>
      </c>
      <c r="O9" s="1" t="str">
        <f>IFERROR(ESG[[#This Row],[板块]],"")</f>
        <v>地方平台</v>
      </c>
      <c r="P9" s="1" t="str">
        <f>IFERROR(ESG[[#This Row],[货币细分]],"")</f>
        <v>美元债</v>
      </c>
      <c r="Q9" s="1" t="str">
        <f>IFERROR(ESG[[#This Row],[外部评审方式]],"")</f>
        <v>--</v>
      </c>
      <c r="R9" s="1" t="str">
        <f>IFERROR(ESG[[#This Row],[外部评审机构]],"")</f>
        <v>--</v>
      </c>
      <c r="S9" t="str">
        <f>IF(IFERROR(ESG[[#This Row],[筹款用途]],"")="","",IFERROR(ESG[[#This Row],[筹款用途]],""))</f>
        <v>Repayment of the Issuer’s medium- and long-term offshore bonds due within one year, funding construction projects and general working capital in accordance with the Green Finance Framework</v>
      </c>
    </row>
    <row r="10" spans="1:19" ht="18" customHeight="1" x14ac:dyDescent="0.25">
      <c r="A10" s="1">
        <f>IFERROR(ESG[[#This Row],[Index]],"")</f>
        <v>131</v>
      </c>
      <c r="B10" s="11">
        <f>IFERROR(ESG[[#This Row],[定价日]],"")</f>
        <v>45217</v>
      </c>
      <c r="C10" s="1" t="str">
        <f>IFERROR(ESG[[#This Row],[信用主体(备证行)]],"")</f>
        <v>青岛国信</v>
      </c>
      <c r="D10" s="1" t="str">
        <f>IFERROR(ESG[[#This Row],[发行评级]],"")</f>
        <v>--/--/--</v>
      </c>
      <c r="E10" s="1">
        <f>IFERROR(ESG[[#This Row],[发行规模(亿)]],"")</f>
        <v>2.1</v>
      </c>
      <c r="F10" s="1">
        <f>IFERROR(ESG[[#This Row],[亿美元]],"")</f>
        <v>2.1</v>
      </c>
      <c r="G10" s="1">
        <f>IFERROR(ESG[[#This Row],[亿元]],"")</f>
        <v>15.391</v>
      </c>
      <c r="H10" s="1" t="str">
        <f>IFERROR(ESG[[#This Row],[货币]],"")</f>
        <v>USD</v>
      </c>
      <c r="I10" s="1" t="str">
        <f>IFERROR(ESG[[#This Row],[年期]],"")</f>
        <v>3</v>
      </c>
      <c r="J10" s="1" t="str">
        <f>IFERROR(ESG[[#This Row],[票息]],"")</f>
        <v>7%</v>
      </c>
      <c r="K10" s="1" t="str">
        <f>IFERROR(ESG[[#This Row],[上市]],"")</f>
        <v>澳交所</v>
      </c>
      <c r="L10" s="1" t="str">
        <f>IFERROR(ESG[[#This Row],[ESG主题]],"")</f>
        <v>可持续债券</v>
      </c>
      <c r="M10" s="1" t="str">
        <f>IFERROR(ESG[[#This Row],[BOCOM_DEAL?]],"")</f>
        <v>--</v>
      </c>
      <c r="N10" s="1" t="str">
        <f>IFERROR(ESG[[#This Row],[ISIN]],"")</f>
        <v>XS2707583121</v>
      </c>
      <c r="O10" s="1" t="str">
        <f>IFERROR(ESG[[#This Row],[板块]],"")</f>
        <v>地方平台</v>
      </c>
      <c r="P10" s="1" t="str">
        <f>IFERROR(ESG[[#This Row],[货币细分]],"")</f>
        <v>美元债</v>
      </c>
      <c r="Q10" s="1" t="str">
        <f>IFERROR(ESG[[#This Row],[外部评审方式]],"")</f>
        <v>--</v>
      </c>
      <c r="R10" s="1" t="str">
        <f>IFERROR(ESG[[#This Row],[外部评审机构]],"")</f>
        <v>--</v>
      </c>
      <c r="S10" t="str">
        <f>IF(IFERROR(ESG[[#This Row],[筹款用途]],"")="","",IFERROR(ESG[[#This Row],[筹款用途]],""))</f>
        <v>Refinancing existing offshore indebtedness of the Company in accordance with the Company’s Sustainable Finance Framework</v>
      </c>
    </row>
    <row r="11" spans="1:19" ht="18" customHeight="1" x14ac:dyDescent="0.25">
      <c r="A11" s="1">
        <f>IFERROR(ESG[[#This Row],[Index]],"")</f>
        <v>130</v>
      </c>
      <c r="B11" s="11">
        <f>IFERROR(ESG[[#This Row],[定价日]],"")</f>
        <v>45217</v>
      </c>
      <c r="C11" s="1" t="str">
        <f>IFERROR(ESG[[#This Row],[信用主体(备证行)]],"")</f>
        <v>济南历下</v>
      </c>
      <c r="D11" s="1" t="str">
        <f>IFERROR(ESG[[#This Row],[发行评级]],"")</f>
        <v>--/--/--</v>
      </c>
      <c r="E11" s="1">
        <f>IFERROR(ESG[[#This Row],[发行规模(亿)]],"")</f>
        <v>3</v>
      </c>
      <c r="F11" s="1">
        <f>IFERROR(ESG[[#This Row],[亿美元]],"")</f>
        <v>3</v>
      </c>
      <c r="G11" s="1">
        <f>IFERROR(ESG[[#This Row],[亿元]],"")</f>
        <v>21.986999999999998</v>
      </c>
      <c r="H11" s="1" t="str">
        <f>IFERROR(ESG[[#This Row],[货币]],"")</f>
        <v>USD</v>
      </c>
      <c r="I11" s="1" t="str">
        <f>IFERROR(ESG[[#This Row],[年期]],"")</f>
        <v>3</v>
      </c>
      <c r="J11" s="1" t="str">
        <f>IFERROR(ESG[[#This Row],[票息]],"")</f>
        <v>7.3%</v>
      </c>
      <c r="K11" s="1" t="str">
        <f>IFERROR(ESG[[#This Row],[上市]],"")</f>
        <v>港交所</v>
      </c>
      <c r="L11" s="1" t="str">
        <f>IFERROR(ESG[[#This Row],[ESG主题]],"")</f>
        <v>绿色债券</v>
      </c>
      <c r="M11" s="1" t="str">
        <f>IFERROR(ESG[[#This Row],[BOCOM_DEAL?]],"")</f>
        <v>BISL</v>
      </c>
      <c r="N11" s="1" t="str">
        <f>IFERROR(ESG[[#This Row],[ISIN]],"")</f>
        <v>XS2677888989</v>
      </c>
      <c r="O11" s="1" t="str">
        <f>IFERROR(ESG[[#This Row],[板块]],"")</f>
        <v>地方平台</v>
      </c>
      <c r="P11" s="1" t="str">
        <f>IFERROR(ESG[[#This Row],[货币细分]],"")</f>
        <v>美元债</v>
      </c>
      <c r="Q11" s="1" t="str">
        <f>IFERROR(ESG[[#This Row],[外部评审方式]],"")</f>
        <v>--</v>
      </c>
      <c r="R11" s="1" t="str">
        <f>IFERROR(ESG[[#This Row],[外部评审机构]],"")</f>
        <v>--</v>
      </c>
      <c r="S11" t="str">
        <f>IF(IFERROR(ESG[[#This Row],[筹款用途]],"")="","",IFERROR(ESG[[#This Row],[筹款用途]],""))</f>
        <v>Repayment of the principal amount of the Issuer’s medium- and long-term offshore bonds due December 2023 in accordance with the Issuer’s Green Finance Framework to refinance the Eligible Green Projects</v>
      </c>
    </row>
    <row r="12" spans="1:19" ht="18" customHeight="1" x14ac:dyDescent="0.25">
      <c r="A12" s="1">
        <f>IFERROR(ESG[[#This Row],[Index]],"")</f>
        <v>129</v>
      </c>
      <c r="B12" s="11">
        <f>IFERROR(ESG[[#This Row],[定价日]],"")</f>
        <v>45217</v>
      </c>
      <c r="C12" s="1" t="str">
        <f>IFERROR(ESG[[#This Row],[信用主体(备证行)]],"")</f>
        <v>工银迪拜分行</v>
      </c>
      <c r="D12" s="1" t="str">
        <f>IFERROR(ESG[[#This Row],[发行评级]],"")</f>
        <v>A1/--/--</v>
      </c>
      <c r="E12" s="1">
        <f>IFERROR(ESG[[#This Row],[发行规模(亿)]],"")</f>
        <v>16</v>
      </c>
      <c r="F12" s="1">
        <f>IFERROR(ESG[[#This Row],[亿美元]],"")</f>
        <v>2.1760000000000002</v>
      </c>
      <c r="G12" s="1">
        <f>IFERROR(ESG[[#This Row],[亿元]],"")</f>
        <v>16</v>
      </c>
      <c r="H12" s="1" t="str">
        <f>IFERROR(ESG[[#This Row],[货币]],"")</f>
        <v>CNH</v>
      </c>
      <c r="I12" s="1" t="str">
        <f>IFERROR(ESG[[#This Row],[年期]],"")</f>
        <v>2</v>
      </c>
      <c r="J12" s="1" t="str">
        <f>IFERROR(ESG[[#This Row],[票息]],"")</f>
        <v>3.2%</v>
      </c>
      <c r="K12" s="1" t="str">
        <f>IFERROR(ESG[[#This Row],[上市]],"")</f>
        <v>港交所;新交所;卢交所;迪拜</v>
      </c>
      <c r="L12" s="1" t="str">
        <f>IFERROR(ESG[[#This Row],[ESG主题]],"")</f>
        <v>绿色债券</v>
      </c>
      <c r="M12" s="1" t="str">
        <f>IFERROR(ESG[[#This Row],[BOCOM_DEAL?]],"")</f>
        <v>港分</v>
      </c>
      <c r="N12" s="1" t="str">
        <f>IFERROR(ESG[[#This Row],[ISIN]],"")</f>
        <v>HK0000958584</v>
      </c>
      <c r="O12" s="1" t="str">
        <f>IFERROR(ESG[[#This Row],[板块]],"")</f>
        <v>金融机构</v>
      </c>
      <c r="P12" s="1" t="str">
        <f>IFERROR(ESG[[#This Row],[货币细分]],"")</f>
        <v>点心债</v>
      </c>
      <c r="Q12" s="1" t="str">
        <f>IFERROR(ESG[[#This Row],[外部评审方式]],"")</f>
        <v>--</v>
      </c>
      <c r="R12" s="1" t="str">
        <f>IFERROR(ESG[[#This Row],[外部评审机构]],"")</f>
        <v>--</v>
      </c>
      <c r="S12" t="str">
        <f>IF(IFERROR(ESG[[#This Row],[筹款用途]],"")="","",IFERROR(ESG[[#This Row],[筹款用途]],""))</f>
        <v>To finance and/or refinance Eligible Green Assets as defined in the Green Bond Framework for Industrial and Commercial Bank of China (the “Framework”)</v>
      </c>
    </row>
    <row r="13" spans="1:19" ht="18" customHeight="1" x14ac:dyDescent="0.25">
      <c r="A13" s="1">
        <f>IFERROR(ESG[[#This Row],[Index]],"")</f>
        <v>128</v>
      </c>
      <c r="B13" s="11">
        <f>IFERROR(ESG[[#This Row],[定价日]],"")</f>
        <v>45217</v>
      </c>
      <c r="C13" s="1" t="str">
        <f>IFERROR(ESG[[#This Row],[信用主体(备证行)]],"")</f>
        <v>工银港分</v>
      </c>
      <c r="D13" s="1" t="str">
        <f>IFERROR(ESG[[#This Row],[发行评级]],"")</f>
        <v>A1/--/--</v>
      </c>
      <c r="E13" s="1">
        <f>IFERROR(ESG[[#This Row],[发行规模(亿)]],"")</f>
        <v>5</v>
      </c>
      <c r="F13" s="1">
        <f>IFERROR(ESG[[#This Row],[亿美元]],"")</f>
        <v>5</v>
      </c>
      <c r="G13" s="1">
        <f>IFERROR(ESG[[#This Row],[亿元]],"")</f>
        <v>36.645000000000003</v>
      </c>
      <c r="H13" s="1" t="str">
        <f>IFERROR(ESG[[#This Row],[货币]],"")</f>
        <v>USD</v>
      </c>
      <c r="I13" s="1" t="str">
        <f>IFERROR(ESG[[#This Row],[年期]],"")</f>
        <v>3</v>
      </c>
      <c r="J13" s="1" t="str">
        <f>IFERROR(ESG[[#This Row],[票息]],"")</f>
        <v>5.375%</v>
      </c>
      <c r="K13" s="1" t="str">
        <f>IFERROR(ESG[[#This Row],[上市]],"")</f>
        <v>港交所;新交所;卢交所;迪拜</v>
      </c>
      <c r="L13" s="1" t="str">
        <f>IFERROR(ESG[[#This Row],[ESG主题]],"")</f>
        <v>绿色债券</v>
      </c>
      <c r="M13" s="1" t="str">
        <f>IFERROR(ESG[[#This Row],[BOCOM_DEAL?]],"")</f>
        <v>港分</v>
      </c>
      <c r="N13" s="1" t="str">
        <f>IFERROR(ESG[[#This Row],[ISIN]],"")</f>
        <v>XS2706176547</v>
      </c>
      <c r="O13" s="1" t="str">
        <f>IFERROR(ESG[[#This Row],[板块]],"")</f>
        <v>金融机构</v>
      </c>
      <c r="P13" s="1" t="str">
        <f>IFERROR(ESG[[#This Row],[货币细分]],"")</f>
        <v>美元债</v>
      </c>
      <c r="Q13" s="1" t="str">
        <f>IFERROR(ESG[[#This Row],[外部评审方式]],"")</f>
        <v>--</v>
      </c>
      <c r="R13" s="1" t="str">
        <f>IFERROR(ESG[[#This Row],[外部评审机构]],"")</f>
        <v>--</v>
      </c>
      <c r="S13" t="str">
        <f>IF(IFERROR(ESG[[#This Row],[筹款用途]],"")="","",IFERROR(ESG[[#This Row],[筹款用途]],""))</f>
        <v>To finance and/or refinance Eligible Green Assets as defined in the Green Bond Framework of Industrial and Commercial Bank of China (the “Framework”)</v>
      </c>
    </row>
    <row r="14" spans="1:19" ht="18" customHeight="1" x14ac:dyDescent="0.25">
      <c r="A14" s="1">
        <f>IFERROR(ESG[[#This Row],[Index]],"")</f>
        <v>127</v>
      </c>
      <c r="B14" s="11">
        <f>IFERROR(ESG[[#This Row],[定价日]],"")</f>
        <v>45217</v>
      </c>
      <c r="C14" s="1" t="str">
        <f>IFERROR(ESG[[#This Row],[信用主体(备证行)]],"")</f>
        <v>工银新分</v>
      </c>
      <c r="D14" s="1" t="str">
        <f>IFERROR(ESG[[#This Row],[发行评级]],"")</f>
        <v>A1/--/--</v>
      </c>
      <c r="E14" s="1">
        <f>IFERROR(ESG[[#This Row],[发行规模(亿)]],"")</f>
        <v>10</v>
      </c>
      <c r="F14" s="1">
        <f>IFERROR(ESG[[#This Row],[亿美元]],"")</f>
        <v>10</v>
      </c>
      <c r="G14" s="1">
        <f>IFERROR(ESG[[#This Row],[亿元]],"")</f>
        <v>73.290000000000006</v>
      </c>
      <c r="H14" s="1" t="str">
        <f>IFERROR(ESG[[#This Row],[货币]],"")</f>
        <v>USD</v>
      </c>
      <c r="I14" s="1" t="str">
        <f>IFERROR(ESG[[#This Row],[年期]],"")</f>
        <v>3</v>
      </c>
      <c r="J14" s="1" t="str">
        <f>IFERROR(ESG[[#This Row],[票息]],"")</f>
        <v>SOFR+60</v>
      </c>
      <c r="K14" s="1" t="str">
        <f>IFERROR(ESG[[#This Row],[上市]],"")</f>
        <v>港交所;新交所;卢交所;迪拜</v>
      </c>
      <c r="L14" s="1" t="str">
        <f>IFERROR(ESG[[#This Row],[ESG主题]],"")</f>
        <v>绿色债券</v>
      </c>
      <c r="M14" s="1" t="str">
        <f>IFERROR(ESG[[#This Row],[BOCOM_DEAL?]],"")</f>
        <v>--</v>
      </c>
      <c r="N14" s="1" t="str">
        <f>IFERROR(ESG[[#This Row],[ISIN]],"")</f>
        <v>XS2699256710</v>
      </c>
      <c r="O14" s="1" t="str">
        <f>IFERROR(ESG[[#This Row],[板块]],"")</f>
        <v>金融机构</v>
      </c>
      <c r="P14" s="1" t="str">
        <f>IFERROR(ESG[[#This Row],[货币细分]],"")</f>
        <v>美元债</v>
      </c>
      <c r="Q14" s="1" t="str">
        <f>IFERROR(ESG[[#This Row],[外部评审方式]],"")</f>
        <v>--</v>
      </c>
      <c r="R14" s="1" t="str">
        <f>IFERROR(ESG[[#This Row],[外部评审机构]],"")</f>
        <v>--</v>
      </c>
      <c r="S14" t="str">
        <f>IF(IFERROR(ESG[[#This Row],[筹款用途]],"")="","",IFERROR(ESG[[#This Row],[筹款用途]],""))</f>
        <v>To finance and/or refinance Eligible Green Assets as defined in the Green Bond Framework for Industrial and Commercial Bank of China (the “Framework”)</v>
      </c>
    </row>
    <row r="15" spans="1:19" ht="18" customHeight="1" x14ac:dyDescent="0.25">
      <c r="A15" s="1">
        <f>IFERROR(ESG[[#This Row],[Index]],"")</f>
        <v>126</v>
      </c>
      <c r="B15" s="11">
        <f>IFERROR(ESG[[#This Row],[定价日]],"")</f>
        <v>45217</v>
      </c>
      <c r="C15" s="1" t="str">
        <f>IFERROR(ESG[[#This Row],[信用主体(备证行)]],"")</f>
        <v>工银卢森堡分行</v>
      </c>
      <c r="D15" s="1" t="str">
        <f>IFERROR(ESG[[#This Row],[发行评级]],"")</f>
        <v>A1/--/--</v>
      </c>
      <c r="E15" s="1">
        <f>IFERROR(ESG[[#This Row],[发行规模(亿)]],"")</f>
        <v>3</v>
      </c>
      <c r="F15" s="1">
        <f>IFERROR(ESG[[#This Row],[亿美元]],"")</f>
        <v>3.1589999999999998</v>
      </c>
      <c r="G15" s="1">
        <f>IFERROR(ESG[[#This Row],[亿元]],"")</f>
        <v>23.154</v>
      </c>
      <c r="H15" s="1" t="str">
        <f>IFERROR(ESG[[#This Row],[货币]],"")</f>
        <v>EUR</v>
      </c>
      <c r="I15" s="1" t="str">
        <f>IFERROR(ESG[[#This Row],[年期]],"")</f>
        <v>3</v>
      </c>
      <c r="J15" s="1" t="str">
        <f>IFERROR(ESG[[#This Row],[票息]],"")</f>
        <v>4.125%</v>
      </c>
      <c r="K15" s="1" t="str">
        <f>IFERROR(ESG[[#This Row],[上市]],"")</f>
        <v>港交所;新交所;卢交所;迪拜</v>
      </c>
      <c r="L15" s="1" t="str">
        <f>IFERROR(ESG[[#This Row],[ESG主题]],"")</f>
        <v>绿色债券</v>
      </c>
      <c r="M15" s="1" t="str">
        <f>IFERROR(ESG[[#This Row],[BOCOM_DEAL?]],"")</f>
        <v>港分</v>
      </c>
      <c r="N15" s="1" t="str">
        <f>IFERROR(ESG[[#This Row],[ISIN]],"")</f>
        <v>XS2706208506</v>
      </c>
      <c r="O15" s="1" t="str">
        <f>IFERROR(ESG[[#This Row],[板块]],"")</f>
        <v>金融机构</v>
      </c>
      <c r="P15" s="1" t="str">
        <f>IFERROR(ESG[[#This Row],[货币细分]],"")</f>
        <v>欧元债</v>
      </c>
      <c r="Q15" s="1" t="str">
        <f>IFERROR(ESG[[#This Row],[外部评审方式]],"")</f>
        <v>--</v>
      </c>
      <c r="R15" s="1" t="str">
        <f>IFERROR(ESG[[#This Row],[外部评审机构]],"")</f>
        <v>--</v>
      </c>
      <c r="S15" t="str">
        <f>IF(IFERROR(ESG[[#This Row],[筹款用途]],"")="","",IFERROR(ESG[[#This Row],[筹款用途]],""))</f>
        <v>To finance and/or refinance Eligible Green Assets as defined in the Green Bond Framework of Industrial and Commercial Bank of China (the “Framework”)</v>
      </c>
    </row>
    <row r="16" spans="1:19" ht="18" customHeight="1" x14ac:dyDescent="0.25">
      <c r="A16" s="1">
        <f>IFERROR(ESG[[#This Row],[Index]],"")</f>
        <v>125</v>
      </c>
      <c r="B16" s="11">
        <f>IFERROR(ESG[[#This Row],[定价日]],"")</f>
        <v>45211</v>
      </c>
      <c r="C16" s="1" t="str">
        <f>IFERROR(ESG[[#This Row],[信用主体(备证行)]],"")</f>
        <v>中银卢森堡分行</v>
      </c>
      <c r="D16" s="1" t="str">
        <f>IFERROR(ESG[[#This Row],[发行评级]],"")</f>
        <v>A1/A/--</v>
      </c>
      <c r="E16" s="1">
        <f>IFERROR(ESG[[#This Row],[发行规模(亿)]],"")</f>
        <v>3</v>
      </c>
      <c r="F16" s="1">
        <f>IFERROR(ESG[[#This Row],[亿美元]],"")</f>
        <v>3.165</v>
      </c>
      <c r="G16" s="1">
        <f>IFERROR(ESG[[#This Row],[亿元]],"")</f>
        <v>23.135999999999999</v>
      </c>
      <c r="H16" s="1" t="str">
        <f>IFERROR(ESG[[#This Row],[货币]],"")</f>
        <v>EUR</v>
      </c>
      <c r="I16" s="1" t="str">
        <f>IFERROR(ESG[[#This Row],[年期]],"")</f>
        <v>3</v>
      </c>
      <c r="J16" s="1" t="str">
        <f>IFERROR(ESG[[#This Row],[票息]],"")</f>
        <v>4%</v>
      </c>
      <c r="K16" s="1" t="str">
        <f>IFERROR(ESG[[#This Row],[上市]],"")</f>
        <v>港交所;卢交所</v>
      </c>
      <c r="L16" s="1" t="str">
        <f>IFERROR(ESG[[#This Row],[ESG主题]],"")</f>
        <v>绿色债券</v>
      </c>
      <c r="M16" s="1" t="str">
        <f>IFERROR(ESG[[#This Row],[BOCOM_DEAL?]],"")</f>
        <v>港分</v>
      </c>
      <c r="N16" s="1" t="str">
        <f>IFERROR(ESG[[#This Row],[ISIN]],"")</f>
        <v>XS2702157855</v>
      </c>
      <c r="O16" s="1" t="str">
        <f>IFERROR(ESG[[#This Row],[板块]],"")</f>
        <v>金融机构</v>
      </c>
      <c r="P16" s="1" t="str">
        <f>IFERROR(ESG[[#This Row],[货币细分]],"")</f>
        <v>欧元债</v>
      </c>
      <c r="Q16" s="1" t="str">
        <f>IFERROR(ESG[[#This Row],[外部评审方式]],"")</f>
        <v>验证</v>
      </c>
      <c r="R16" s="1" t="str">
        <f>IFERROR(ESG[[#This Row],[外部评审机构]],"")</f>
        <v>EY</v>
      </c>
      <c r="S16" t="str">
        <f>IF(IFERROR(ESG[[#This Row],[筹款用途]],"")="","",IFERROR(ESG[[#This Row],[筹款用途]],""))</f>
        <v>To finance and/or refinance eligible transition projects as defined in the Bank of China Limited Transition Bonds Management Statement (2023 Version)</v>
      </c>
    </row>
    <row r="17" spans="1:19" ht="18" customHeight="1" x14ac:dyDescent="0.25">
      <c r="A17" s="1">
        <f>IFERROR(ESG[[#This Row],[Index]],"")</f>
        <v>124</v>
      </c>
      <c r="B17" s="11">
        <f>IFERROR(ESG[[#This Row],[定价日]],"")</f>
        <v>45210</v>
      </c>
      <c r="C17" s="1" t="str">
        <f>IFERROR(ESG[[#This Row],[信用主体(备证行)]],"")</f>
        <v>中银法兰克福分行</v>
      </c>
      <c r="D17" s="1" t="str">
        <f>IFERROR(ESG[[#This Row],[发行评级]],"")</f>
        <v>A1/A/A</v>
      </c>
      <c r="E17" s="1">
        <f>IFERROR(ESG[[#This Row],[发行规模(亿)]],"")</f>
        <v>16</v>
      </c>
      <c r="F17" s="1">
        <f>IFERROR(ESG[[#This Row],[亿美元]],"")</f>
        <v>2.1920000000000002</v>
      </c>
      <c r="G17" s="1">
        <f>IFERROR(ESG[[#This Row],[亿元]],"")</f>
        <v>16</v>
      </c>
      <c r="H17" s="1" t="str">
        <f>IFERROR(ESG[[#This Row],[货币]],"")</f>
        <v>CNH</v>
      </c>
      <c r="I17" s="1" t="str">
        <f>IFERROR(ESG[[#This Row],[年期]],"")</f>
        <v>2</v>
      </c>
      <c r="J17" s="1" t="str">
        <f>IFERROR(ESG[[#This Row],[票息]],"")</f>
        <v>3.2%</v>
      </c>
      <c r="K17" s="1" t="str">
        <f>IFERROR(ESG[[#This Row],[上市]],"")</f>
        <v>港交所;法兰克福;中欧</v>
      </c>
      <c r="L17" s="1" t="str">
        <f>IFERROR(ESG[[#This Row],[ESG主题]],"")</f>
        <v>绿色债券</v>
      </c>
      <c r="M17" s="1" t="str">
        <f>IFERROR(ESG[[#This Row],[BOCOM_DEAL?]],"")</f>
        <v>港分</v>
      </c>
      <c r="N17" s="1" t="str">
        <f>IFERROR(ESG[[#This Row],[ISIN]],"")</f>
        <v>HK0000951076</v>
      </c>
      <c r="O17" s="1" t="str">
        <f>IFERROR(ESG[[#This Row],[板块]],"")</f>
        <v>金融机构</v>
      </c>
      <c r="P17" s="1" t="str">
        <f>IFERROR(ESG[[#This Row],[货币细分]],"")</f>
        <v>点心债</v>
      </c>
      <c r="Q17" s="1" t="str">
        <f>IFERROR(ESG[[#This Row],[外部评审方式]],"")</f>
        <v>验证</v>
      </c>
      <c r="R17" s="1" t="str">
        <f>IFERROR(ESG[[#This Row],[外部评审机构]],"")</f>
        <v>EY</v>
      </c>
      <c r="S17" t="str">
        <f>IF(IFERROR(ESG[[#This Row],[筹款用途]],"")="","",IFERROR(ESG[[#This Row],[筹款用途]],""))</f>
        <v>To finance and/or refinance eligible green projects as defined in the Bank of China Limited Sustainability Series Bonds Management Statement</v>
      </c>
    </row>
    <row r="18" spans="1:19" ht="18" customHeight="1" x14ac:dyDescent="0.25">
      <c r="A18" s="1">
        <f>IFERROR(ESG[[#This Row],[Index]],"")</f>
        <v>123</v>
      </c>
      <c r="B18" s="11">
        <f>IFERROR(ESG[[#This Row],[定价日]],"")</f>
        <v>45189</v>
      </c>
      <c r="C18" s="1" t="str">
        <f>IFERROR(ESG[[#This Row],[信用主体(备证行)]],"")</f>
        <v>甘肃公航旅(邮储银行)</v>
      </c>
      <c r="D18" s="1" t="str">
        <f>IFERROR(ESG[[#This Row],[发行评级]],"")</f>
        <v>--/--/A+</v>
      </c>
      <c r="E18" s="1">
        <f>IFERROR(ESG[[#This Row],[发行规模(亿)]],"")</f>
        <v>18.600000000000001</v>
      </c>
      <c r="F18" s="1">
        <f>IFERROR(ESG[[#This Row],[亿美元]],"")</f>
        <v>2.548</v>
      </c>
      <c r="G18" s="1">
        <f>IFERROR(ESG[[#This Row],[亿元]],"")</f>
        <v>18.600000000000001</v>
      </c>
      <c r="H18" s="1" t="str">
        <f>IFERROR(ESG[[#This Row],[货币]],"")</f>
        <v>CNH</v>
      </c>
      <c r="I18" s="1" t="str">
        <f>IFERROR(ESG[[#This Row],[年期]],"")</f>
        <v>3</v>
      </c>
      <c r="J18" s="1" t="str">
        <f>IFERROR(ESG[[#This Row],[票息]],"")</f>
        <v>3.9%</v>
      </c>
      <c r="K18" s="1" t="str">
        <f>IFERROR(ESG[[#This Row],[上市]],"")</f>
        <v>港交所</v>
      </c>
      <c r="L18" s="1" t="str">
        <f>IFERROR(ESG[[#This Row],[ESG主题]],"")</f>
        <v>绿色债券</v>
      </c>
      <c r="M18" s="1" t="str">
        <f>IFERROR(ESG[[#This Row],[BOCOM_DEAL?]],"")</f>
        <v>--</v>
      </c>
      <c r="N18" s="1" t="str">
        <f>IFERROR(ESG[[#This Row],[ISIN]],"")</f>
        <v>HK0000954021</v>
      </c>
      <c r="O18" s="1" t="str">
        <f>IFERROR(ESG[[#This Row],[板块]],"")</f>
        <v>地方平台</v>
      </c>
      <c r="P18" s="1" t="str">
        <f>IFERROR(ESG[[#This Row],[货币细分]],"")</f>
        <v>点心债</v>
      </c>
      <c r="Q18" s="1" t="str">
        <f>IFERROR(ESG[[#This Row],[外部评审方式]],"")</f>
        <v>发行前认证</v>
      </c>
      <c r="R18" s="1" t="str">
        <f>IFERROR(ESG[[#This Row],[外部评审机构]],"")</f>
        <v>HKQAA</v>
      </c>
      <c r="S18" t="str">
        <f>IF(IFERROR(ESG[[#This Row],[筹款用途]],"")="","",IFERROR(ESG[[#This Row],[筹款用途]],""))</f>
        <v/>
      </c>
    </row>
    <row r="19" spans="1:19" ht="18" customHeight="1" x14ac:dyDescent="0.25">
      <c r="A19" s="1">
        <f>IFERROR(ESG[[#This Row],[Index]],"")</f>
        <v>122</v>
      </c>
      <c r="B19" s="11">
        <f>IFERROR(ESG[[#This Row],[定价日]],"")</f>
        <v>45189</v>
      </c>
      <c r="C19" s="1" t="str">
        <f>IFERROR(ESG[[#This Row],[信用主体(备证行)]],"")</f>
        <v>漳州九龙江</v>
      </c>
      <c r="D19" s="1" t="str">
        <f>IFERROR(ESG[[#This Row],[发行评级]],"")</f>
        <v>--/--/--</v>
      </c>
      <c r="E19" s="1">
        <f>IFERROR(ESG[[#This Row],[发行规模(亿)]],"")</f>
        <v>21.3</v>
      </c>
      <c r="F19" s="1">
        <f>IFERROR(ESG[[#This Row],[亿美元]],"")</f>
        <v>2.9180000000000001</v>
      </c>
      <c r="G19" s="1">
        <f>IFERROR(ESG[[#This Row],[亿元]],"")</f>
        <v>21.3</v>
      </c>
      <c r="H19" s="1" t="str">
        <f>IFERROR(ESG[[#This Row],[货币]],"")</f>
        <v>CNH</v>
      </c>
      <c r="I19" s="1" t="str">
        <f>IFERROR(ESG[[#This Row],[年期]],"")</f>
        <v>3</v>
      </c>
      <c r="J19" s="1" t="str">
        <f>IFERROR(ESG[[#This Row],[票息]],"")</f>
        <v>4.2%</v>
      </c>
      <c r="K19" s="1" t="str">
        <f>IFERROR(ESG[[#This Row],[上市]],"")</f>
        <v>澳交所</v>
      </c>
      <c r="L19" s="1" t="str">
        <f>IFERROR(ESG[[#This Row],[ESG主题]],"")</f>
        <v>可持续债券</v>
      </c>
      <c r="M19" s="1" t="str">
        <f>IFERROR(ESG[[#This Row],[BOCOM_DEAL?]],"")</f>
        <v>港分</v>
      </c>
      <c r="N19" s="1" t="str">
        <f>IFERROR(ESG[[#This Row],[ISIN]],"")</f>
        <v>HK0000951159</v>
      </c>
      <c r="O19" s="1" t="str">
        <f>IFERROR(ESG[[#This Row],[板块]],"")</f>
        <v>地方平台</v>
      </c>
      <c r="P19" s="1" t="str">
        <f>IFERROR(ESG[[#This Row],[货币细分]],"")</f>
        <v>点心债</v>
      </c>
      <c r="Q19" s="1" t="str">
        <f>IFERROR(ESG[[#This Row],[外部评审方式]],"")</f>
        <v>第二方意见</v>
      </c>
      <c r="R19" s="1" t="str">
        <f>IFERROR(ESG[[#This Row],[外部评审机构]],"")</f>
        <v>S&amp;P</v>
      </c>
      <c r="S19" t="str">
        <f>IF(IFERROR(ESG[[#This Row],[筹款用途]],"")="","",IFERROR(ESG[[#This Row],[筹款用途]],""))</f>
        <v/>
      </c>
    </row>
    <row r="20" spans="1:19" ht="18" customHeight="1" x14ac:dyDescent="0.25">
      <c r="A20" s="1">
        <f>IFERROR(ESG[[#This Row],[Index]],"")</f>
        <v>121</v>
      </c>
      <c r="B20" s="11">
        <f>IFERROR(ESG[[#This Row],[定价日]],"")</f>
        <v>45189</v>
      </c>
      <c r="C20" s="1" t="str">
        <f>IFERROR(ESG[[#This Row],[信用主体(备证行)]],"")</f>
        <v>江苏平陵建投(邮储银行)</v>
      </c>
      <c r="D20" s="1" t="str">
        <f>IFERROR(ESG[[#This Row],[发行评级]],"")</f>
        <v>--/--/--</v>
      </c>
      <c r="E20" s="1">
        <f>IFERROR(ESG[[#This Row],[发行规模(亿)]],"")</f>
        <v>7.3</v>
      </c>
      <c r="F20" s="1">
        <f>IFERROR(ESG[[#This Row],[亿美元]],"")</f>
        <v>1</v>
      </c>
      <c r="G20" s="1">
        <f>IFERROR(ESG[[#This Row],[亿元]],"")</f>
        <v>7.3</v>
      </c>
      <c r="H20" s="1" t="str">
        <f>IFERROR(ESG[[#This Row],[货币]],"")</f>
        <v>CNH</v>
      </c>
      <c r="I20" s="1" t="str">
        <f>IFERROR(ESG[[#This Row],[年期]],"")</f>
        <v>3</v>
      </c>
      <c r="J20" s="1" t="str">
        <f>IFERROR(ESG[[#This Row],[票息]],"")</f>
        <v>3.88%</v>
      </c>
      <c r="K20" s="1" t="str">
        <f>IFERROR(ESG[[#This Row],[上市]],"")</f>
        <v>澳交所</v>
      </c>
      <c r="L20" s="1" t="str">
        <f>IFERROR(ESG[[#This Row],[ESG主题]],"")</f>
        <v>绿色债券</v>
      </c>
      <c r="M20" s="1" t="str">
        <f>IFERROR(ESG[[#This Row],[BOCOM_DEAL?]],"")</f>
        <v>BISL</v>
      </c>
      <c r="N20" s="1" t="str">
        <f>IFERROR(ESG[[#This Row],[ISIN]],"")</f>
        <v>HK0000954286</v>
      </c>
      <c r="O20" s="1" t="str">
        <f>IFERROR(ESG[[#This Row],[板块]],"")</f>
        <v>地方平台</v>
      </c>
      <c r="P20" s="1" t="str">
        <f>IFERROR(ESG[[#This Row],[货币细分]],"")</f>
        <v>点心债</v>
      </c>
      <c r="Q20" s="1" t="str">
        <f>IFERROR(ESG[[#This Row],[外部评审方式]],"")</f>
        <v>第二方意见</v>
      </c>
      <c r="R20" s="1" t="str">
        <f>IFERROR(ESG[[#This Row],[外部评审机构]],"")</f>
        <v>中诚信绿金国际</v>
      </c>
      <c r="S20" t="str">
        <f>IF(IFERROR(ESG[[#This Row],[筹款用途]],"")="","",IFERROR(ESG[[#This Row],[筹款用途]],""))</f>
        <v>In accordance with the Green Finance Framework</v>
      </c>
    </row>
    <row r="21" spans="1:19" ht="18" customHeight="1" x14ac:dyDescent="0.25">
      <c r="A21" s="1">
        <f>IFERROR(ESG[[#This Row],[Index]],"")</f>
        <v>120</v>
      </c>
      <c r="B21" s="11">
        <f>IFERROR(ESG[[#This Row],[定价日]],"")</f>
        <v>45182</v>
      </c>
      <c r="C21" s="1" t="str">
        <f>IFERROR(ESG[[#This Row],[信用主体(备证行)]],"")</f>
        <v>海南省政府</v>
      </c>
      <c r="D21" s="1" t="str">
        <f>IFERROR(ESG[[#This Row],[发行评级]],"")</f>
        <v>--/--/--</v>
      </c>
      <c r="E21" s="1">
        <f>IFERROR(ESG[[#This Row],[发行规模(亿)]],"")</f>
        <v>10</v>
      </c>
      <c r="F21" s="1">
        <f>IFERROR(ESG[[#This Row],[亿美元]],"")</f>
        <v>1.37</v>
      </c>
      <c r="G21" s="1">
        <f>IFERROR(ESG[[#This Row],[亿元]],"")</f>
        <v>10</v>
      </c>
      <c r="H21" s="1" t="str">
        <f>IFERROR(ESG[[#This Row],[货币]],"")</f>
        <v>CNH</v>
      </c>
      <c r="I21" s="1" t="str">
        <f>IFERROR(ESG[[#This Row],[年期]],"")</f>
        <v>5</v>
      </c>
      <c r="J21" s="1" t="str">
        <f>IFERROR(ESG[[#This Row],[票息]],"")</f>
        <v>2.7%</v>
      </c>
      <c r="K21" s="1" t="str">
        <f>IFERROR(ESG[[#This Row],[上市]],"")</f>
        <v>港交所</v>
      </c>
      <c r="L21" s="1" t="str">
        <f>IFERROR(ESG[[#This Row],[ESG主题]],"")</f>
        <v>蓝色债券</v>
      </c>
      <c r="M21" s="1" t="str">
        <f>IFERROR(ESG[[#This Row],[BOCOM_DEAL?]],"")</f>
        <v>港分</v>
      </c>
      <c r="N21" s="1" t="str">
        <f>IFERROR(ESG[[#This Row],[ISIN]],"")</f>
        <v>HK0000946803</v>
      </c>
      <c r="O21" s="1" t="str">
        <f>IFERROR(ESG[[#This Row],[板块]],"")</f>
        <v>主权/政府</v>
      </c>
      <c r="P21" s="1" t="str">
        <f>IFERROR(ESG[[#This Row],[货币细分]],"")</f>
        <v>点心债</v>
      </c>
      <c r="Q21" s="1" t="str">
        <f>IFERROR(ESG[[#This Row],[外部评审方式]],"")</f>
        <v>发行前认证</v>
      </c>
      <c r="R21" s="1" t="str">
        <f>IFERROR(ESG[[#This Row],[外部评审机构]],"")</f>
        <v>HKQAA</v>
      </c>
      <c r="S21" t="str">
        <f>IF(IFERROR(ESG[[#This Row],[筹款用途]],"")="","",IFERROR(ESG[[#This Row],[筹款用途]],""))</f>
        <v/>
      </c>
    </row>
    <row r="22" spans="1:19" ht="18" customHeight="1" x14ac:dyDescent="0.25">
      <c r="A22" s="1">
        <f>IFERROR(ESG[[#This Row],[Index]],"")</f>
        <v>119</v>
      </c>
      <c r="B22" s="11">
        <f>IFERROR(ESG[[#This Row],[定价日]],"")</f>
        <v>45182</v>
      </c>
      <c r="C22" s="1" t="str">
        <f>IFERROR(ESG[[#This Row],[信用主体(备证行)]],"")</f>
        <v>海南省政府</v>
      </c>
      <c r="D22" s="1" t="str">
        <f>IFERROR(ESG[[#This Row],[发行评级]],"")</f>
        <v>--/--/--</v>
      </c>
      <c r="E22" s="1">
        <f>IFERROR(ESG[[#This Row],[发行规模(亿)]],"")</f>
        <v>10</v>
      </c>
      <c r="F22" s="1">
        <f>IFERROR(ESG[[#This Row],[亿美元]],"")</f>
        <v>1.37</v>
      </c>
      <c r="G22" s="1">
        <f>IFERROR(ESG[[#This Row],[亿元]],"")</f>
        <v>10</v>
      </c>
      <c r="H22" s="1" t="str">
        <f>IFERROR(ESG[[#This Row],[货币]],"")</f>
        <v>CNH</v>
      </c>
      <c r="I22" s="1" t="str">
        <f>IFERROR(ESG[[#This Row],[年期]],"")</f>
        <v>3</v>
      </c>
      <c r="J22" s="1" t="str">
        <f>IFERROR(ESG[[#This Row],[票息]],"")</f>
        <v>2.53%</v>
      </c>
      <c r="K22" s="1" t="str">
        <f>IFERROR(ESG[[#This Row],[上市]],"")</f>
        <v>港交所</v>
      </c>
      <c r="L22" s="1" t="str">
        <f>IFERROR(ESG[[#This Row],[ESG主题]],"")</f>
        <v>绿色债券</v>
      </c>
      <c r="M22" s="1" t="str">
        <f>IFERROR(ESG[[#This Row],[BOCOM_DEAL?]],"")</f>
        <v>港分</v>
      </c>
      <c r="N22" s="1" t="str">
        <f>IFERROR(ESG[[#This Row],[ISIN]],"")</f>
        <v>HK0000946795</v>
      </c>
      <c r="O22" s="1" t="str">
        <f>IFERROR(ESG[[#This Row],[板块]],"")</f>
        <v>主权/政府</v>
      </c>
      <c r="P22" s="1" t="str">
        <f>IFERROR(ESG[[#This Row],[货币细分]],"")</f>
        <v>点心债</v>
      </c>
      <c r="Q22" s="1" t="str">
        <f>IFERROR(ESG[[#This Row],[外部评审方式]],"")</f>
        <v>发行前认证</v>
      </c>
      <c r="R22" s="1" t="str">
        <f>IFERROR(ESG[[#This Row],[外部评审机构]],"")</f>
        <v>HKQAA</v>
      </c>
      <c r="S22" t="str">
        <f>IF(IFERROR(ESG[[#This Row],[筹款用途]],"")="","",IFERROR(ESG[[#This Row],[筹款用途]],""))</f>
        <v/>
      </c>
    </row>
    <row r="23" spans="1:19" ht="18" customHeight="1" x14ac:dyDescent="0.25">
      <c r="A23" s="1">
        <f>IFERROR(ESG[[#This Row],[Index]],"")</f>
        <v>118</v>
      </c>
      <c r="B23" s="11">
        <f>IFERROR(ESG[[#This Row],[定价日]],"")</f>
        <v>45182</v>
      </c>
      <c r="C23" s="1" t="str">
        <f>IFERROR(ESG[[#This Row],[信用主体(备证行)]],"")</f>
        <v>海南省政府</v>
      </c>
      <c r="D23" s="1" t="str">
        <f>IFERROR(ESG[[#This Row],[发行评级]],"")</f>
        <v>--/--/--</v>
      </c>
      <c r="E23" s="1">
        <f>IFERROR(ESG[[#This Row],[发行规模(亿)]],"")</f>
        <v>30</v>
      </c>
      <c r="F23" s="1">
        <f>IFERROR(ESG[[#This Row],[亿美元]],"")</f>
        <v>4.1100000000000003</v>
      </c>
      <c r="G23" s="1">
        <f>IFERROR(ESG[[#This Row],[亿元]],"")</f>
        <v>30</v>
      </c>
      <c r="H23" s="1" t="str">
        <f>IFERROR(ESG[[#This Row],[货币]],"")</f>
        <v>CNH</v>
      </c>
      <c r="I23" s="1" t="str">
        <f>IFERROR(ESG[[#This Row],[年期]],"")</f>
        <v>2</v>
      </c>
      <c r="J23" s="1" t="str">
        <f>IFERROR(ESG[[#This Row],[票息]],"")</f>
        <v>2.45%</v>
      </c>
      <c r="K23" s="1" t="str">
        <f>IFERROR(ESG[[#This Row],[上市]],"")</f>
        <v>港交所</v>
      </c>
      <c r="L23" s="1" t="str">
        <f>IFERROR(ESG[[#This Row],[ESG主题]],"")</f>
        <v>可持续债券</v>
      </c>
      <c r="M23" s="1" t="str">
        <f>IFERROR(ESG[[#This Row],[BOCOM_DEAL?]],"")</f>
        <v>港分</v>
      </c>
      <c r="N23" s="1" t="str">
        <f>IFERROR(ESG[[#This Row],[ISIN]],"")</f>
        <v>HK0000946787</v>
      </c>
      <c r="O23" s="1" t="str">
        <f>IFERROR(ESG[[#This Row],[板块]],"")</f>
        <v>主权/政府</v>
      </c>
      <c r="P23" s="1" t="str">
        <f>IFERROR(ESG[[#This Row],[货币细分]],"")</f>
        <v>点心债</v>
      </c>
      <c r="Q23" s="1" t="str">
        <f>IFERROR(ESG[[#This Row],[外部评审方式]],"")</f>
        <v>发行前认证</v>
      </c>
      <c r="R23" s="1" t="str">
        <f>IFERROR(ESG[[#This Row],[外部评审机构]],"")</f>
        <v>HKQAA</v>
      </c>
      <c r="S23" t="str">
        <f>IF(IFERROR(ESG[[#This Row],[筹款用途]],"")="","",IFERROR(ESG[[#This Row],[筹款用途]],""))</f>
        <v/>
      </c>
    </row>
    <row r="24" spans="1:19" ht="18" customHeight="1" x14ac:dyDescent="0.25">
      <c r="A24" s="1">
        <f>IFERROR(ESG[[#This Row],[Index]],"")</f>
        <v>117</v>
      </c>
      <c r="B24" s="11">
        <f>IFERROR(ESG[[#This Row],[定价日]],"")</f>
        <v>45180</v>
      </c>
      <c r="C24" s="1" t="str">
        <f>IFERROR(ESG[[#This Row],[信用主体(备证行)]],"")</f>
        <v>中银迪拜分行</v>
      </c>
      <c r="D24" s="1" t="str">
        <f>IFERROR(ESG[[#This Row],[发行评级]],"")</f>
        <v>A1/A/A</v>
      </c>
      <c r="E24" s="1">
        <f>IFERROR(ESG[[#This Row],[发行规模(亿)]],"")</f>
        <v>5</v>
      </c>
      <c r="F24" s="1">
        <f>IFERROR(ESG[[#This Row],[亿美元]],"")</f>
        <v>5</v>
      </c>
      <c r="G24" s="1">
        <f>IFERROR(ESG[[#This Row],[亿元]],"")</f>
        <v>36.520000000000003</v>
      </c>
      <c r="H24" s="1" t="str">
        <f>IFERROR(ESG[[#This Row],[货币]],"")</f>
        <v>USD</v>
      </c>
      <c r="I24" s="1" t="str">
        <f>IFERROR(ESG[[#This Row],[年期]],"")</f>
        <v>3</v>
      </c>
      <c r="J24" s="1" t="str">
        <f>IFERROR(ESG[[#This Row],[票息]],"")</f>
        <v>SOFR+60</v>
      </c>
      <c r="K24" s="1" t="str">
        <f>IFERROR(ESG[[#This Row],[上市]],"")</f>
        <v>港交所;卢交所;迪拜</v>
      </c>
      <c r="L24" s="1" t="str">
        <f>IFERROR(ESG[[#This Row],[ESG主题]],"")</f>
        <v>绿色债券</v>
      </c>
      <c r="M24" s="1" t="str">
        <f>IFERROR(ESG[[#This Row],[BOCOM_DEAL?]],"")</f>
        <v>BISL,港分</v>
      </c>
      <c r="N24" s="1" t="str">
        <f>IFERROR(ESG[[#This Row],[ISIN]],"")</f>
        <v>XS2677539541</v>
      </c>
      <c r="O24" s="1" t="str">
        <f>IFERROR(ESG[[#This Row],[板块]],"")</f>
        <v>金融机构</v>
      </c>
      <c r="P24" s="1" t="str">
        <f>IFERROR(ESG[[#This Row],[货币细分]],"")</f>
        <v>美元债</v>
      </c>
      <c r="Q24" s="1" t="str">
        <f>IFERROR(ESG[[#This Row],[外部评审方式]],"")</f>
        <v>验证</v>
      </c>
      <c r="R24" s="1" t="str">
        <f>IFERROR(ESG[[#This Row],[外部评审机构]],"")</f>
        <v>EY</v>
      </c>
      <c r="S24" t="str">
        <f>IF(IFERROR(ESG[[#This Row],[筹款用途]],"")="","",IFERROR(ESG[[#This Row],[筹款用途]],""))</f>
        <v/>
      </c>
    </row>
    <row r="25" spans="1:19" ht="18" customHeight="1" x14ac:dyDescent="0.25">
      <c r="A25" s="1">
        <f>IFERROR(ESG[[#This Row],[Index]],"")</f>
        <v>116</v>
      </c>
      <c r="B25" s="11">
        <f>IFERROR(ESG[[#This Row],[定价日]],"")</f>
        <v>45180</v>
      </c>
      <c r="C25" s="1" t="str">
        <f>IFERROR(ESG[[#This Row],[信用主体(备证行)]],"")</f>
        <v>中银卢森堡分行</v>
      </c>
      <c r="D25" s="1" t="str">
        <f>IFERROR(ESG[[#This Row],[发行评级]],"")</f>
        <v>A1/A/A</v>
      </c>
      <c r="E25" s="1">
        <f>IFERROR(ESG[[#This Row],[发行规模(亿)]],"")</f>
        <v>20</v>
      </c>
      <c r="F25" s="1">
        <f>IFERROR(ESG[[#This Row],[亿美元]],"")</f>
        <v>2.74</v>
      </c>
      <c r="G25" s="1">
        <f>IFERROR(ESG[[#This Row],[亿元]],"")</f>
        <v>20</v>
      </c>
      <c r="H25" s="1" t="str">
        <f>IFERROR(ESG[[#This Row],[货币]],"")</f>
        <v>CNH</v>
      </c>
      <c r="I25" s="1" t="str">
        <f>IFERROR(ESG[[#This Row],[年期]],"")</f>
        <v>3</v>
      </c>
      <c r="J25" s="1" t="str">
        <f>IFERROR(ESG[[#This Row],[票息]],"")</f>
        <v>2.98%</v>
      </c>
      <c r="K25" s="1" t="str">
        <f>IFERROR(ESG[[#This Row],[上市]],"")</f>
        <v>港交所;卢交所;迪拜</v>
      </c>
      <c r="L25" s="1" t="str">
        <f>IFERROR(ESG[[#This Row],[ESG主题]],"")</f>
        <v>绿色债券</v>
      </c>
      <c r="M25" s="1" t="str">
        <f>IFERROR(ESG[[#This Row],[BOCOM_DEAL?]],"")</f>
        <v>港分</v>
      </c>
      <c r="N25" s="1" t="str">
        <f>IFERROR(ESG[[#This Row],[ISIN]],"")</f>
        <v>HK0000951035</v>
      </c>
      <c r="O25" s="1" t="str">
        <f>IFERROR(ESG[[#This Row],[板块]],"")</f>
        <v>金融机构</v>
      </c>
      <c r="P25" s="1" t="str">
        <f>IFERROR(ESG[[#This Row],[货币细分]],"")</f>
        <v>点心债</v>
      </c>
      <c r="Q25" s="1" t="str">
        <f>IFERROR(ESG[[#This Row],[外部评审方式]],"")</f>
        <v>验证</v>
      </c>
      <c r="R25" s="1" t="str">
        <f>IFERROR(ESG[[#This Row],[外部评审机构]],"")</f>
        <v>EY</v>
      </c>
      <c r="S25" t="str">
        <f>IF(IFERROR(ESG[[#This Row],[筹款用途]],"")="","",IFERROR(ESG[[#This Row],[筹款用途]],""))</f>
        <v/>
      </c>
    </row>
    <row r="26" spans="1:19" ht="18" customHeight="1" x14ac:dyDescent="0.25">
      <c r="A26" s="1">
        <f>IFERROR(ESG[[#This Row],[Index]],"")</f>
        <v>115</v>
      </c>
      <c r="B26" s="11">
        <f>IFERROR(ESG[[#This Row],[定价日]],"")</f>
        <v>45176</v>
      </c>
      <c r="C26" s="1" t="str">
        <f>IFERROR(ESG[[#This Row],[信用主体(备证行)]],"")</f>
        <v>中银伦分</v>
      </c>
      <c r="D26" s="1" t="str">
        <f>IFERROR(ESG[[#This Row],[发行评级]],"")</f>
        <v>A1/A/A</v>
      </c>
      <c r="E26" s="1">
        <f>IFERROR(ESG[[#This Row],[发行规模(亿)]],"")</f>
        <v>6</v>
      </c>
      <c r="F26" s="1">
        <f>IFERROR(ESG[[#This Row],[亿美元]],"")</f>
        <v>6</v>
      </c>
      <c r="G26" s="1">
        <f>IFERROR(ESG[[#This Row],[亿元]],"")</f>
        <v>44.027999999999999</v>
      </c>
      <c r="H26" s="1" t="str">
        <f>IFERROR(ESG[[#This Row],[货币]],"")</f>
        <v>USD</v>
      </c>
      <c r="I26" s="1" t="str">
        <f>IFERROR(ESG[[#This Row],[年期]],"")</f>
        <v>3</v>
      </c>
      <c r="J26" s="1" t="str">
        <f>IFERROR(ESG[[#This Row],[票息]],"")</f>
        <v>5.925%</v>
      </c>
      <c r="K26" s="1" t="str">
        <f>IFERROR(ESG[[#This Row],[上市]],"")</f>
        <v>伦交所</v>
      </c>
      <c r="L26" s="1" t="str">
        <f>IFERROR(ESG[[#This Row],[ESG主题]],"")</f>
        <v>绿色债券</v>
      </c>
      <c r="M26" s="1" t="str">
        <f>IFERROR(ESG[[#This Row],[BOCOM_DEAL?]],"")</f>
        <v>港分</v>
      </c>
      <c r="N26" s="1" t="str">
        <f>IFERROR(ESG[[#This Row],[ISIN]],"")</f>
        <v>XS2675743160</v>
      </c>
      <c r="O26" s="1" t="str">
        <f>IFERROR(ESG[[#This Row],[板块]],"")</f>
        <v>金融机构</v>
      </c>
      <c r="P26" s="1" t="str">
        <f>IFERROR(ESG[[#This Row],[货币细分]],"")</f>
        <v>美元债</v>
      </c>
      <c r="Q26" s="1" t="str">
        <f>IFERROR(ESG[[#This Row],[外部评审方式]],"")</f>
        <v>验证</v>
      </c>
      <c r="R26" s="1" t="str">
        <f>IFERROR(ESG[[#This Row],[外部评审机构]],"")</f>
        <v>EY</v>
      </c>
      <c r="S26" t="str">
        <f>IF(IFERROR(ESG[[#This Row],[筹款用途]],"")="","",IFERROR(ESG[[#This Row],[筹款用途]],""))</f>
        <v/>
      </c>
    </row>
    <row r="27" spans="1:19" ht="18" customHeight="1" x14ac:dyDescent="0.25">
      <c r="A27" s="1">
        <f>IFERROR(ESG[[#This Row],[Index]],"")</f>
        <v>114</v>
      </c>
      <c r="B27" s="11">
        <f>IFERROR(ESG[[#This Row],[定价日]],"")</f>
        <v>45169</v>
      </c>
      <c r="C27" s="1" t="str">
        <f>IFERROR(ESG[[#This Row],[信用主体(备证行)]],"")</f>
        <v>广东省政府</v>
      </c>
      <c r="D27" s="1" t="str">
        <f>IFERROR(ESG[[#This Row],[发行评级]],"")</f>
        <v>--/--/--</v>
      </c>
      <c r="E27" s="1">
        <f>IFERROR(ESG[[#This Row],[发行规模(亿)]],"")</f>
        <v>10</v>
      </c>
      <c r="F27" s="1">
        <f>IFERROR(ESG[[#This Row],[亿美元]],"")</f>
        <v>10</v>
      </c>
      <c r="G27" s="1">
        <f>IFERROR(ESG[[#This Row],[亿元]],"")</f>
        <v>72.83</v>
      </c>
      <c r="H27" s="1" t="str">
        <f>IFERROR(ESG[[#This Row],[货币]],"")</f>
        <v>USD</v>
      </c>
      <c r="I27" s="1" t="str">
        <f>IFERROR(ESG[[#This Row],[年期]],"")</f>
        <v>3</v>
      </c>
      <c r="J27" s="1" t="str">
        <f>IFERROR(ESG[[#This Row],[票息]],"")</f>
        <v>2.55%</v>
      </c>
      <c r="K27" s="1" t="str">
        <f>IFERROR(ESG[[#This Row],[上市]],"")</f>
        <v>澳交所</v>
      </c>
      <c r="L27" s="1" t="str">
        <f>IFERROR(ESG[[#This Row],[ESG主题]],"")</f>
        <v>绿色债券</v>
      </c>
      <c r="M27" s="1" t="str">
        <f>IFERROR(ESG[[#This Row],[BOCOM_DEAL?]],"")</f>
        <v>澳分</v>
      </c>
      <c r="N27" s="1" t="str">
        <f>IFERROR(ESG[[#This Row],[ISIN]],"")</f>
        <v>MO0000000279</v>
      </c>
      <c r="O27" s="1" t="str">
        <f>IFERROR(ESG[[#This Row],[板块]],"")</f>
        <v>主权/政府</v>
      </c>
      <c r="P27" s="1" t="str">
        <f>IFERROR(ESG[[#This Row],[货币细分]],"")</f>
        <v>美元债</v>
      </c>
      <c r="Q27" s="1" t="str">
        <f>IFERROR(ESG[[#This Row],[外部评审方式]],"")</f>
        <v>发行前认证</v>
      </c>
      <c r="R27" s="1" t="str">
        <f>IFERROR(ESG[[#This Row],[外部评审机构]],"")</f>
        <v>HKQAA</v>
      </c>
      <c r="S27" t="str">
        <f>IF(IFERROR(ESG[[#This Row],[筹款用途]],"")="","",IFERROR(ESG[[#This Row],[筹款用途]],""))</f>
        <v>所得款项净额将用于根据绿色金融框架为合格项目提供资金</v>
      </c>
    </row>
    <row r="28" spans="1:19" ht="18" customHeight="1" x14ac:dyDescent="0.25">
      <c r="A28" s="1">
        <f>IFERROR(ESG[[#This Row],[Index]],"")</f>
        <v>113</v>
      </c>
      <c r="B28" s="11">
        <f>IFERROR(ESG[[#This Row],[定价日]],"")</f>
        <v>45169</v>
      </c>
      <c r="C28" s="1" t="str">
        <f>IFERROR(ESG[[#This Row],[信用主体(备证行)]],"")</f>
        <v>广东省政府</v>
      </c>
      <c r="D28" s="1" t="str">
        <f>IFERROR(ESG[[#This Row],[发行评级]],"")</f>
        <v>--/--/--</v>
      </c>
      <c r="E28" s="1">
        <f>IFERROR(ESG[[#This Row],[发行规模(亿)]],"")</f>
        <v>10</v>
      </c>
      <c r="F28" s="1">
        <f>IFERROR(ESG[[#This Row],[亿美元]],"")</f>
        <v>1.37</v>
      </c>
      <c r="G28" s="1">
        <f>IFERROR(ESG[[#This Row],[亿元]],"")</f>
        <v>10</v>
      </c>
      <c r="H28" s="1" t="str">
        <f>IFERROR(ESG[[#This Row],[货币]],"")</f>
        <v>CNH</v>
      </c>
      <c r="I28" s="1" t="str">
        <f>IFERROR(ESG[[#This Row],[年期]],"")</f>
        <v>2</v>
      </c>
      <c r="J28" s="1" t="str">
        <f>IFERROR(ESG[[#This Row],[票息]],"")</f>
        <v>2.4%</v>
      </c>
      <c r="K28" s="1" t="str">
        <f>IFERROR(ESG[[#This Row],[上市]],"")</f>
        <v>澳交所</v>
      </c>
      <c r="L28" s="1" t="str">
        <f>IFERROR(ESG[[#This Row],[ESG主题]],"")</f>
        <v>绿色债券</v>
      </c>
      <c r="M28" s="1" t="str">
        <f>IFERROR(ESG[[#This Row],[BOCOM_DEAL?]],"")</f>
        <v>澳分</v>
      </c>
      <c r="N28" s="1" t="str">
        <f>IFERROR(ESG[[#This Row],[ISIN]],"")</f>
        <v>MO0000000261</v>
      </c>
      <c r="O28" s="1" t="str">
        <f>IFERROR(ESG[[#This Row],[板块]],"")</f>
        <v>主权/政府</v>
      </c>
      <c r="P28" s="1" t="str">
        <f>IFERROR(ESG[[#This Row],[货币细分]],"")</f>
        <v>点心债</v>
      </c>
      <c r="Q28" s="1" t="str">
        <f>IFERROR(ESG[[#This Row],[外部评审方式]],"")</f>
        <v>发行前认证</v>
      </c>
      <c r="R28" s="1" t="str">
        <f>IFERROR(ESG[[#This Row],[外部评审机构]],"")</f>
        <v>HKQAA</v>
      </c>
      <c r="S28" t="str">
        <f>IF(IFERROR(ESG[[#This Row],[筹款用途]],"")="","",IFERROR(ESG[[#This Row],[筹款用途]],""))</f>
        <v>所得款项净额将用于广州市南沙区的基础设施建设</v>
      </c>
    </row>
    <row r="29" spans="1:19" ht="18" customHeight="1" x14ac:dyDescent="0.25">
      <c r="A29" s="1">
        <f>IFERROR(ESG[[#This Row],[Index]],"")</f>
        <v>112</v>
      </c>
      <c r="B29" s="11">
        <f>IFERROR(ESG[[#This Row],[定价日]],"")</f>
        <v>45169</v>
      </c>
      <c r="C29" s="1" t="str">
        <f>IFERROR(ESG[[#This Row],[信用主体(备证行)]],"")</f>
        <v>台州城投</v>
      </c>
      <c r="D29" s="1" t="str">
        <f>IFERROR(ESG[[#This Row],[发行评级]],"")</f>
        <v>--/--/BBB</v>
      </c>
      <c r="E29" s="1">
        <f>IFERROR(ESG[[#This Row],[发行规模(亿)]],"")</f>
        <v>5</v>
      </c>
      <c r="F29" s="1">
        <f>IFERROR(ESG[[#This Row],[亿美元]],"")</f>
        <v>5</v>
      </c>
      <c r="G29" s="1">
        <f>IFERROR(ESG[[#This Row],[亿元]],"")</f>
        <v>36.414999999999999</v>
      </c>
      <c r="H29" s="1" t="str">
        <f>IFERROR(ESG[[#This Row],[货币]],"")</f>
        <v>USD</v>
      </c>
      <c r="I29" s="1" t="str">
        <f>IFERROR(ESG[[#This Row],[年期]],"")</f>
        <v>3</v>
      </c>
      <c r="J29" s="1" t="str">
        <f>IFERROR(ESG[[#This Row],[票息]],"")</f>
        <v>5.9%</v>
      </c>
      <c r="K29" s="1" t="str">
        <f>IFERROR(ESG[[#This Row],[上市]],"")</f>
        <v>港交所;澳交所;卢交所</v>
      </c>
      <c r="L29" s="1" t="str">
        <f>IFERROR(ESG[[#This Row],[ESG主题]],"")</f>
        <v>可持续债券</v>
      </c>
      <c r="M29" s="1" t="str">
        <f>IFERROR(ESG[[#This Row],[BOCOM_DEAL?]],"")</f>
        <v>--</v>
      </c>
      <c r="N29" s="1" t="str">
        <f>IFERROR(ESG[[#This Row],[ISIN]],"")</f>
        <v>XS2673291923</v>
      </c>
      <c r="O29" s="1" t="str">
        <f>IFERROR(ESG[[#This Row],[板块]],"")</f>
        <v>地方平台</v>
      </c>
      <c r="P29" s="1" t="str">
        <f>IFERROR(ESG[[#This Row],[货币细分]],"")</f>
        <v>美元债</v>
      </c>
      <c r="Q29" s="1" t="str">
        <f>IFERROR(ESG[[#This Row],[外部评审方式]],"")</f>
        <v>第二方意见</v>
      </c>
      <c r="R29" s="1" t="str">
        <f>IFERROR(ESG[[#This Row],[外部评审机构]],"")</f>
        <v>Sustainable Fitch</v>
      </c>
      <c r="S29" t="str">
        <f>IF(IFERROR(ESG[[#This Row],[筹款用途]],"")="","",IFERROR(ESG[[#This Row],[筹款用途]],""))</f>
        <v>为发行人将于2023年10月到期的中长期债券进行再融资，这与可持续金融框架下定义的ESPs的融资和/或再融资有关</v>
      </c>
    </row>
    <row r="30" spans="1:19" ht="18" customHeight="1" x14ac:dyDescent="0.25">
      <c r="A30" s="1">
        <f>IFERROR(ESG[[#This Row],[Index]],"")</f>
        <v>111</v>
      </c>
      <c r="B30" s="11">
        <f>IFERROR(ESG[[#This Row],[定价日]],"")</f>
        <v>45167</v>
      </c>
      <c r="C30" s="1" t="str">
        <f>IFERROR(ESG[[#This Row],[信用主体(备证行)]],"")</f>
        <v>深圳市政府</v>
      </c>
      <c r="D30" s="1" t="str">
        <f>IFERROR(ESG[[#This Row],[发行评级]],"")</f>
        <v>--/--/--</v>
      </c>
      <c r="E30" s="1">
        <f>IFERROR(ESG[[#This Row],[发行规模(亿)]],"")</f>
        <v>20</v>
      </c>
      <c r="F30" s="1">
        <f>IFERROR(ESG[[#This Row],[亿美元]],"")</f>
        <v>2.74</v>
      </c>
      <c r="G30" s="1">
        <f>IFERROR(ESG[[#This Row],[亿元]],"")</f>
        <v>20</v>
      </c>
      <c r="H30" s="1" t="str">
        <f>IFERROR(ESG[[#This Row],[货币]],"")</f>
        <v>CNH</v>
      </c>
      <c r="I30" s="1" t="str">
        <f>IFERROR(ESG[[#This Row],[年期]],"")</f>
        <v>5</v>
      </c>
      <c r="J30" s="1" t="str">
        <f>IFERROR(ESG[[#This Row],[票息]],"")</f>
        <v>2.75%</v>
      </c>
      <c r="K30" s="1" t="str">
        <f>IFERROR(ESG[[#This Row],[上市]],"")</f>
        <v>港交所</v>
      </c>
      <c r="L30" s="1" t="str">
        <f>IFERROR(ESG[[#This Row],[ESG主题]],"")</f>
        <v>社会责任债券</v>
      </c>
      <c r="M30" s="1" t="str">
        <f>IFERROR(ESG[[#This Row],[BOCOM_DEAL?]],"")</f>
        <v>港分</v>
      </c>
      <c r="N30" s="1" t="str">
        <f>IFERROR(ESG[[#This Row],[ISIN]],"")</f>
        <v>HK0000946902</v>
      </c>
      <c r="O30" s="1" t="str">
        <f>IFERROR(ESG[[#This Row],[板块]],"")</f>
        <v>主权/政府</v>
      </c>
      <c r="P30" s="1" t="str">
        <f>IFERROR(ESG[[#This Row],[货币细分]],"")</f>
        <v>点心债</v>
      </c>
      <c r="Q30" s="1" t="str">
        <f>IFERROR(ESG[[#This Row],[外部评审方式]],"")</f>
        <v>发行前认证</v>
      </c>
      <c r="R30" s="1" t="str">
        <f>IFERROR(ESG[[#This Row],[外部评审机构]],"")</f>
        <v>HKQAA</v>
      </c>
      <c r="S30" t="str">
        <f>IF(IFERROR(ESG[[#This Row],[筹款用途]],"")="","",IFERROR(ESG[[#This Row],[筹款用途]],""))</f>
        <v>发行5年期债券的净收益将用于按照绿色、蓝色和社会金融框架的规定融资符合条件的社会项目</v>
      </c>
    </row>
    <row r="31" spans="1:19" ht="18" customHeight="1" x14ac:dyDescent="0.25">
      <c r="A31" s="1">
        <f>IFERROR(ESG[[#This Row],[Index]],"")</f>
        <v>110</v>
      </c>
      <c r="B31" s="11">
        <f>IFERROR(ESG[[#This Row],[定价日]],"")</f>
        <v>45167</v>
      </c>
      <c r="C31" s="1" t="str">
        <f>IFERROR(ESG[[#This Row],[信用主体(备证行)]],"")</f>
        <v>深圳市政府</v>
      </c>
      <c r="D31" s="1" t="str">
        <f>IFERROR(ESG[[#This Row],[发行评级]],"")</f>
        <v>--/--/--</v>
      </c>
      <c r="E31" s="1">
        <f>IFERROR(ESG[[#This Row],[发行规模(亿)]],"")</f>
        <v>21</v>
      </c>
      <c r="F31" s="1">
        <f>IFERROR(ESG[[#This Row],[亿美元]],"")</f>
        <v>2.8769999999999998</v>
      </c>
      <c r="G31" s="1">
        <f>IFERROR(ESG[[#This Row],[亿元]],"")</f>
        <v>21</v>
      </c>
      <c r="H31" s="1" t="str">
        <f>IFERROR(ESG[[#This Row],[货币]],"")</f>
        <v>CNH</v>
      </c>
      <c r="I31" s="1" t="str">
        <f>IFERROR(ESG[[#This Row],[年期]],"")</f>
        <v>3</v>
      </c>
      <c r="J31" s="1" t="str">
        <f>IFERROR(ESG[[#This Row],[票息]],"")</f>
        <v>2.55%</v>
      </c>
      <c r="K31" s="1" t="str">
        <f>IFERROR(ESG[[#This Row],[上市]],"")</f>
        <v>港交所</v>
      </c>
      <c r="L31" s="1" t="str">
        <f>IFERROR(ESG[[#This Row],[ESG主题]],"")</f>
        <v>绿色债券</v>
      </c>
      <c r="M31" s="1" t="str">
        <f>IFERROR(ESG[[#This Row],[BOCOM_DEAL?]],"")</f>
        <v>港分</v>
      </c>
      <c r="N31" s="1" t="str">
        <f>IFERROR(ESG[[#This Row],[ISIN]],"")</f>
        <v>HK0000946894</v>
      </c>
      <c r="O31" s="1" t="str">
        <f>IFERROR(ESG[[#This Row],[板块]],"")</f>
        <v>主权/政府</v>
      </c>
      <c r="P31" s="1" t="str">
        <f>IFERROR(ESG[[#This Row],[货币细分]],"")</f>
        <v>点心债</v>
      </c>
      <c r="Q31" s="1" t="str">
        <f>IFERROR(ESG[[#This Row],[外部评审方式]],"")</f>
        <v>发行前认证</v>
      </c>
      <c r="R31" s="1" t="str">
        <f>IFERROR(ESG[[#This Row],[外部评审机构]],"")</f>
        <v>HKQAA</v>
      </c>
      <c r="S31" t="str">
        <f>IF(IFERROR(ESG[[#This Row],[筹款用途]],"")="","",IFERROR(ESG[[#This Row],[筹款用途]],""))</f>
        <v>发行3年期债券的净收益将用于按照绿色、蓝色和社会金融框架的规定融资符合条件的绿色项目</v>
      </c>
    </row>
    <row r="32" spans="1:19" ht="18" customHeight="1" x14ac:dyDescent="0.25">
      <c r="A32" s="1">
        <f>IFERROR(ESG[[#This Row],[Index]],"")</f>
        <v>109</v>
      </c>
      <c r="B32" s="11">
        <f>IFERROR(ESG[[#This Row],[定价日]],"")</f>
        <v>45161</v>
      </c>
      <c r="C32" s="1" t="str">
        <f>IFERROR(ESG[[#This Row],[信用主体(备证行)]],"")</f>
        <v>交银港分</v>
      </c>
      <c r="D32" s="1" t="str">
        <f>IFERROR(ESG[[#This Row],[发行评级]],"")</f>
        <v>A2/--/--</v>
      </c>
      <c r="E32" s="1">
        <f>IFERROR(ESG[[#This Row],[发行规模(亿)]],"")</f>
        <v>5</v>
      </c>
      <c r="F32" s="1">
        <f>IFERROR(ESG[[#This Row],[亿美元]],"")</f>
        <v>5</v>
      </c>
      <c r="G32" s="1">
        <f>IFERROR(ESG[[#This Row],[亿元]],"")</f>
        <v>36.435000000000002</v>
      </c>
      <c r="H32" s="1" t="str">
        <f>IFERROR(ESG[[#This Row],[货币]],"")</f>
        <v>USD</v>
      </c>
      <c r="I32" s="1" t="str">
        <f>IFERROR(ESG[[#This Row],[年期]],"")</f>
        <v>3</v>
      </c>
      <c r="J32" s="1" t="str">
        <f>IFERROR(ESG[[#This Row],[票息]],"")</f>
        <v>SOFR+60</v>
      </c>
      <c r="K32" s="1" t="str">
        <f>IFERROR(ESG[[#This Row],[上市]],"")</f>
        <v>港交所</v>
      </c>
      <c r="L32" s="1" t="str">
        <f>IFERROR(ESG[[#This Row],[ESG主题]],"")</f>
        <v>绿色债券</v>
      </c>
      <c r="M32" s="1" t="str">
        <f>IFERROR(ESG[[#This Row],[BOCOM_DEAL?]],"")</f>
        <v>BISL,港分</v>
      </c>
      <c r="N32" s="1" t="str">
        <f>IFERROR(ESG[[#This Row],[ISIN]],"")</f>
        <v>XS2673392796</v>
      </c>
      <c r="O32" s="1" t="str">
        <f>IFERROR(ESG[[#This Row],[板块]],"")</f>
        <v>金融机构</v>
      </c>
      <c r="P32" s="1" t="str">
        <f>IFERROR(ESG[[#This Row],[货币细分]],"")</f>
        <v>美元债</v>
      </c>
      <c r="Q32" s="1" t="str">
        <f>IFERROR(ESG[[#This Row],[外部评审方式]],"")</f>
        <v>第二方意见</v>
      </c>
      <c r="R32" s="1" t="str">
        <f>IFERROR(ESG[[#This Row],[外部评审机构]],"")</f>
        <v>Moody's</v>
      </c>
      <c r="S32" t="str">
        <f>IF(IFERROR(ESG[[#This Row],[筹款用途]],"")="","",IFERROR(ESG[[#This Row],[筹款用途]],""))</f>
        <v>为框架中定义的合格绿色资产/项目提供融资和/或再融资</v>
      </c>
    </row>
    <row r="33" spans="1:19" ht="18" customHeight="1" x14ac:dyDescent="0.25">
      <c r="A33" s="1">
        <f>IFERROR(ESG[[#This Row],[Index]],"")</f>
        <v>108</v>
      </c>
      <c r="B33" s="11">
        <f>IFERROR(ESG[[#This Row],[定价日]],"")</f>
        <v>45160</v>
      </c>
      <c r="C33" s="1" t="str">
        <f>IFERROR(ESG[[#This Row],[信用主体(备证行)]],"")</f>
        <v>杭州上城城建综合</v>
      </c>
      <c r="D33" s="1" t="str">
        <f>IFERROR(ESG[[#This Row],[发行评级]],"")</f>
        <v>--/--/BBB-</v>
      </c>
      <c r="E33" s="1">
        <f>IFERROR(ESG[[#This Row],[发行规模(亿)]],"")</f>
        <v>2</v>
      </c>
      <c r="F33" s="1">
        <f>IFERROR(ESG[[#This Row],[亿美元]],"")</f>
        <v>2</v>
      </c>
      <c r="G33" s="1">
        <f>IFERROR(ESG[[#This Row],[亿元]],"")</f>
        <v>14.612</v>
      </c>
      <c r="H33" s="1" t="str">
        <f>IFERROR(ESG[[#This Row],[货币]],"")</f>
        <v>USD</v>
      </c>
      <c r="I33" s="1" t="str">
        <f>IFERROR(ESG[[#This Row],[年期]],"")</f>
        <v>3</v>
      </c>
      <c r="J33" s="1" t="str">
        <f>IFERROR(ESG[[#This Row],[票息]],"")</f>
        <v>5.85%</v>
      </c>
      <c r="K33" s="1" t="str">
        <f>IFERROR(ESG[[#This Row],[上市]],"")</f>
        <v>港交所</v>
      </c>
      <c r="L33" s="1" t="str">
        <f>IFERROR(ESG[[#This Row],[ESG主题]],"")</f>
        <v>绿色债券</v>
      </c>
      <c r="M33" s="1" t="str">
        <f>IFERROR(ESG[[#This Row],[BOCOM_DEAL?]],"")</f>
        <v>BISL</v>
      </c>
      <c r="N33" s="1" t="str">
        <f>IFERROR(ESG[[#This Row],[ISIN]],"")</f>
        <v>XS2661086483</v>
      </c>
      <c r="O33" s="1" t="str">
        <f>IFERROR(ESG[[#This Row],[板块]],"")</f>
        <v>地方平台</v>
      </c>
      <c r="P33" s="1" t="str">
        <f>IFERROR(ESG[[#This Row],[货币细分]],"")</f>
        <v>美元债</v>
      </c>
      <c r="Q33" s="1" t="str">
        <f>IFERROR(ESG[[#This Row],[外部评审方式]],"")</f>
        <v>第二方意见</v>
      </c>
      <c r="R33" s="1" t="str">
        <f>IFERROR(ESG[[#This Row],[外部评审机构]],"")</f>
        <v>S&amp;P+Sustainable Fitch</v>
      </c>
      <c r="S33" t="str">
        <f>IF(IFERROR(ESG[[#This Row],[筹款用途]],"")="","",IFERROR(ESG[[#This Row],[筹款用途]],""))</f>
        <v>按照绿色金融框架重新融资现有负债</v>
      </c>
    </row>
    <row r="34" spans="1:19" ht="18" customHeight="1" x14ac:dyDescent="0.25">
      <c r="A34" s="1">
        <f>IFERROR(ESG[[#This Row],[Index]],"")</f>
        <v>107</v>
      </c>
      <c r="B34" s="11">
        <f>IFERROR(ESG[[#This Row],[定价日]],"")</f>
        <v>45153</v>
      </c>
      <c r="C34" s="1" t="str">
        <f>IFERROR(ESG[[#This Row],[信用主体(备证行)]],"")</f>
        <v>珠海农商行</v>
      </c>
      <c r="D34" s="1" t="str">
        <f>IFERROR(ESG[[#This Row],[发行评级]],"")</f>
        <v>--/--/--</v>
      </c>
      <c r="E34" s="1">
        <f>IFERROR(ESG[[#This Row],[发行规模(亿)]],"")</f>
        <v>5</v>
      </c>
      <c r="F34" s="1">
        <f>IFERROR(ESG[[#This Row],[亿美元]],"")</f>
        <v>0.68500000000000005</v>
      </c>
      <c r="G34" s="1">
        <f>IFERROR(ESG[[#This Row],[亿元]],"")</f>
        <v>5</v>
      </c>
      <c r="H34" s="1" t="str">
        <f>IFERROR(ESG[[#This Row],[货币]],"")</f>
        <v>CNH</v>
      </c>
      <c r="I34" s="1" t="str">
        <f>IFERROR(ESG[[#This Row],[年期]],"")</f>
        <v>3</v>
      </c>
      <c r="J34" s="1" t="str">
        <f>IFERROR(ESG[[#This Row],[票息]],"")</f>
        <v>3.5%</v>
      </c>
      <c r="K34" s="1" t="str">
        <f>IFERROR(ESG[[#This Row],[上市]],"")</f>
        <v>澳交所</v>
      </c>
      <c r="L34" s="1" t="str">
        <f>IFERROR(ESG[[#This Row],[ESG主题]],"")</f>
        <v>绿色债券</v>
      </c>
      <c r="M34" s="1" t="str">
        <f>IFERROR(ESG[[#This Row],[BOCOM_DEAL?]],"")</f>
        <v>--</v>
      </c>
      <c r="N34" s="1" t="str">
        <f>IFERROR(ESG[[#This Row],[ISIN]],"")</f>
        <v>MO0000000238</v>
      </c>
      <c r="O34" s="1" t="str">
        <f>IFERROR(ESG[[#This Row],[板块]],"")</f>
        <v>金融机构</v>
      </c>
      <c r="P34" s="1" t="str">
        <f>IFERROR(ESG[[#This Row],[货币细分]],"")</f>
        <v>点心债</v>
      </c>
      <c r="Q34" s="1" t="str">
        <f>IFERROR(ESG[[#This Row],[外部评审方式]],"")</f>
        <v>第二方意见</v>
      </c>
      <c r="R34" s="1" t="str">
        <f>IFERROR(ESG[[#This Row],[外部评审机构]],"")</f>
        <v>中诚信绿金科技</v>
      </c>
      <c r="S34" t="str">
        <f>IF(IFERROR(ESG[[#This Row],[筹款用途]],"")="","",IFERROR(ESG[[#This Row],[筹款用途]],""))</f>
        <v>预期净收益将用于资助符合条件的项目</v>
      </c>
    </row>
    <row r="35" spans="1:19" ht="18" customHeight="1" x14ac:dyDescent="0.25">
      <c r="A35" s="1">
        <f>IFERROR(ESG[[#This Row],[Index]],"")</f>
        <v>106</v>
      </c>
      <c r="B35" s="11">
        <f>IFERROR(ESG[[#This Row],[定价日]],"")</f>
        <v>45145</v>
      </c>
      <c r="C35" s="1" t="str">
        <f>IFERROR(ESG[[#This Row],[信用主体(备证行)]],"")</f>
        <v>云南能投(邮储银行)</v>
      </c>
      <c r="D35" s="1" t="str">
        <f>IFERROR(ESG[[#This Row],[发行评级]],"")</f>
        <v>--/--/--</v>
      </c>
      <c r="E35" s="1">
        <f>IFERROR(ESG[[#This Row],[发行规模(亿)]],"")</f>
        <v>0.7</v>
      </c>
      <c r="F35" s="1">
        <f>IFERROR(ESG[[#This Row],[亿美元]],"")</f>
        <v>0.7</v>
      </c>
      <c r="G35" s="1">
        <f>IFERROR(ESG[[#This Row],[亿元]],"")</f>
        <v>5.0419999999999998</v>
      </c>
      <c r="H35" s="1" t="str">
        <f>IFERROR(ESG[[#This Row],[货币]],"")</f>
        <v>USD</v>
      </c>
      <c r="I35" s="1" t="str">
        <f>IFERROR(ESG[[#This Row],[年期]],"")</f>
        <v>3</v>
      </c>
      <c r="J35" s="1" t="str">
        <f>IFERROR(ESG[[#This Row],[票息]],"")</f>
        <v>5.75%</v>
      </c>
      <c r="K35" s="1" t="str">
        <f>IFERROR(ESG[[#This Row],[上市]],"")</f>
        <v>港交所</v>
      </c>
      <c r="L35" s="1" t="str">
        <f>IFERROR(ESG[[#This Row],[ESG主题]],"")</f>
        <v>绿色债券</v>
      </c>
      <c r="M35" s="1" t="str">
        <f>IFERROR(ESG[[#This Row],[BOCOM_DEAL?]],"")</f>
        <v>--</v>
      </c>
      <c r="N35" s="1" t="str">
        <f>IFERROR(ESG[[#This Row],[ISIN]],"")</f>
        <v>XS2659087139</v>
      </c>
      <c r="O35" s="1" t="str">
        <f>IFERROR(ESG[[#This Row],[板块]],"")</f>
        <v>产业</v>
      </c>
      <c r="P35" s="1" t="str">
        <f>IFERROR(ESG[[#This Row],[货币细分]],"")</f>
        <v>美元债</v>
      </c>
      <c r="Q35" s="1" t="str">
        <f>IFERROR(ESG[[#This Row],[外部评审方式]],"")</f>
        <v>发行前认证</v>
      </c>
      <c r="R35" s="1" t="str">
        <f>IFERROR(ESG[[#This Row],[外部评审机构]],"")</f>
        <v>HKQAA</v>
      </c>
      <c r="S35" t="str">
        <f>IF(IFERROR(ESG[[#This Row],[筹款用途]],"")="","",IFERROR(ESG[[#This Row],[筹款用途]],""))</f>
        <v>用于偿还与可持续融资框架下定义的符合条件的绿色项目的融资和/或再融资有关的一年内到期的中长期外债</v>
      </c>
    </row>
    <row r="36" spans="1:19" ht="18" customHeight="1" x14ac:dyDescent="0.25">
      <c r="A36" s="1">
        <f>IFERROR(ESG[[#This Row],[Index]],"")</f>
        <v>105</v>
      </c>
      <c r="B36" s="11">
        <f>IFERROR(ESG[[#This Row],[定价日]],"")</f>
        <v>45119</v>
      </c>
      <c r="C36" s="1" t="str">
        <f>IFERROR(ESG[[#This Row],[信用主体(备证行)]],"")</f>
        <v>无锡太湖新城(邮储银行)</v>
      </c>
      <c r="D36" s="1" t="str">
        <f>IFERROR(ESG[[#This Row],[发行评级]],"")</f>
        <v>--/--/--</v>
      </c>
      <c r="E36" s="1">
        <f>IFERROR(ESG[[#This Row],[发行规模(亿)]],"")</f>
        <v>12.5</v>
      </c>
      <c r="F36" s="1">
        <f>IFERROR(ESG[[#This Row],[亿美元]],"")</f>
        <v>1.75</v>
      </c>
      <c r="G36" s="1">
        <f>IFERROR(ESG[[#This Row],[亿元]],"")</f>
        <v>12.5</v>
      </c>
      <c r="H36" s="1" t="str">
        <f>IFERROR(ESG[[#This Row],[货币]],"")</f>
        <v>CNH</v>
      </c>
      <c r="I36" s="1" t="str">
        <f>IFERROR(ESG[[#This Row],[年期]],"")</f>
        <v>3</v>
      </c>
      <c r="J36" s="1" t="str">
        <f>IFERROR(ESG[[#This Row],[票息]],"")</f>
        <v>3.6%</v>
      </c>
      <c r="K36" s="1" t="str">
        <f>IFERROR(ESG[[#This Row],[上市]],"")</f>
        <v>澳交所</v>
      </c>
      <c r="L36" s="1" t="str">
        <f>IFERROR(ESG[[#This Row],[ESG主题]],"")</f>
        <v>绿色债券</v>
      </c>
      <c r="M36" s="1" t="str">
        <f>IFERROR(ESG[[#This Row],[BOCOM_DEAL?]],"")</f>
        <v>BISL</v>
      </c>
      <c r="N36" s="1" t="str">
        <f>IFERROR(ESG[[#This Row],[ISIN]],"")</f>
        <v>XS2648499007</v>
      </c>
      <c r="O36" s="1" t="str">
        <f>IFERROR(ESG[[#This Row],[板块]],"")</f>
        <v>地方平台</v>
      </c>
      <c r="P36" s="1" t="str">
        <f>IFERROR(ESG[[#This Row],[货币细分]],"")</f>
        <v>点心债</v>
      </c>
      <c r="Q36" s="1" t="str">
        <f>IFERROR(ESG[[#This Row],[外部评审方式]],"")</f>
        <v>第二方意见</v>
      </c>
      <c r="R36" s="1" t="str">
        <f>IFERROR(ESG[[#This Row],[外部评审机构]],"")</f>
        <v>Moody's</v>
      </c>
      <c r="S36" t="str">
        <f>IF(IFERROR(ESG[[#This Row],[筹款用途]],"")="","",IFERROR(ESG[[#This Row],[筹款用途]],""))</f>
        <v>根据发行人的绿色金融框架，募集所得款项将用于资助符合资格的绿色项目，并用于相关的运营资金目的，但受国家发展和改革委员会（NDRC）证书限制</v>
      </c>
    </row>
    <row r="37" spans="1:19" ht="18" customHeight="1" x14ac:dyDescent="0.25">
      <c r="A37" s="1">
        <f>IFERROR(ESG[[#This Row],[Index]],"")</f>
        <v>104</v>
      </c>
      <c r="B37" s="11">
        <f>IFERROR(ESG[[#This Row],[定价日]],"")</f>
        <v>45097</v>
      </c>
      <c r="C37" s="1" t="str">
        <f>IFERROR(ESG[[#This Row],[信用主体(备证行)]],"")</f>
        <v>义乌国资</v>
      </c>
      <c r="D37" s="1" t="str">
        <f>IFERROR(ESG[[#This Row],[发行评级]],"")</f>
        <v>Baa3/--/BBB</v>
      </c>
      <c r="E37" s="1">
        <f>IFERROR(ESG[[#This Row],[发行规模(亿)]],"")</f>
        <v>4</v>
      </c>
      <c r="F37" s="1">
        <f>IFERROR(ESG[[#This Row],[亿美元]],"")</f>
        <v>4</v>
      </c>
      <c r="G37" s="1">
        <f>IFERROR(ESG[[#This Row],[亿元]],"")</f>
        <v>28.75</v>
      </c>
      <c r="H37" s="1" t="str">
        <f>IFERROR(ESG[[#This Row],[货币]],"")</f>
        <v>USD</v>
      </c>
      <c r="I37" s="1" t="str">
        <f>IFERROR(ESG[[#This Row],[年期]],"")</f>
        <v>3</v>
      </c>
      <c r="J37" s="1" t="str">
        <f>IFERROR(ESG[[#This Row],[票息]],"")</f>
        <v>5.7%</v>
      </c>
      <c r="K37" s="1" t="str">
        <f>IFERROR(ESG[[#This Row],[上市]],"")</f>
        <v>港交所</v>
      </c>
      <c r="L37" s="1" t="str">
        <f>IFERROR(ESG[[#This Row],[ESG主题]],"")</f>
        <v>可持续债券</v>
      </c>
      <c r="M37" s="1" t="str">
        <f>IFERROR(ESG[[#This Row],[BOCOM_DEAL?]],"")</f>
        <v>BISL</v>
      </c>
      <c r="N37" s="1" t="str">
        <f>IFERROR(ESG[[#This Row],[ISIN]],"")</f>
        <v>XS2623993974</v>
      </c>
      <c r="O37" s="1" t="str">
        <f>IFERROR(ESG[[#This Row],[板块]],"")</f>
        <v>地方平台</v>
      </c>
      <c r="P37" s="1" t="str">
        <f>IFERROR(ESG[[#This Row],[货币细分]],"")</f>
        <v>美元债</v>
      </c>
      <c r="Q37" s="1" t="str">
        <f>IFERROR(ESG[[#This Row],[外部评审方式]],"")</f>
        <v>第二方意见</v>
      </c>
      <c r="R37" s="1" t="str">
        <f>IFERROR(ESG[[#This Row],[外部评审机构]],"")</f>
        <v>Sustainable Fitch+Moody's</v>
      </c>
      <c r="S37" t="str">
        <f>IF(IFERROR(ESG[[#This Row],[筹款用途]],"")="","",IFERROR(ESG[[#This Row],[筹款用途]],""))</f>
        <v>按照公司的可持续金融框架，用于再融资现有的海外债务</v>
      </c>
    </row>
    <row r="38" spans="1:19" ht="18" customHeight="1" x14ac:dyDescent="0.25">
      <c r="A38" s="1">
        <f>IFERROR(ESG[[#This Row],[Index]],"")</f>
        <v>103</v>
      </c>
      <c r="B38" s="11">
        <f>IFERROR(ESG[[#This Row],[定价日]],"")</f>
        <v>45092</v>
      </c>
      <c r="C38" s="1" t="str">
        <f>IFERROR(ESG[[#This Row],[信用主体(备证行)]],"")</f>
        <v>中银纽分</v>
      </c>
      <c r="D38" s="1" t="str">
        <f>IFERROR(ESG[[#This Row],[发行评级]],"")</f>
        <v>A1/--/A</v>
      </c>
      <c r="E38" s="1">
        <f>IFERROR(ESG[[#This Row],[发行规模(亿)]],"")</f>
        <v>5</v>
      </c>
      <c r="F38" s="1">
        <f>IFERROR(ESG[[#This Row],[亿美元]],"")</f>
        <v>5</v>
      </c>
      <c r="G38" s="1">
        <f>IFERROR(ESG[[#This Row],[亿元]],"")</f>
        <v>35.799999999999997</v>
      </c>
      <c r="H38" s="1" t="str">
        <f>IFERROR(ESG[[#This Row],[货币]],"")</f>
        <v>USD</v>
      </c>
      <c r="I38" s="1" t="str">
        <f>IFERROR(ESG[[#This Row],[年期]],"")</f>
        <v>3</v>
      </c>
      <c r="J38" s="1" t="str">
        <f>IFERROR(ESG[[#This Row],[票息]],"")</f>
        <v>4.625%</v>
      </c>
      <c r="K38" s="1" t="str">
        <f>IFERROR(ESG[[#This Row],[上市]],"")</f>
        <v>港交所</v>
      </c>
      <c r="L38" s="1" t="str">
        <f>IFERROR(ESG[[#This Row],[ESG主题]],"")</f>
        <v>绿色债券</v>
      </c>
      <c r="M38" s="1" t="str">
        <f>IFERROR(ESG[[#This Row],[BOCOM_DEAL?]],"")</f>
        <v>港分</v>
      </c>
      <c r="N38" s="1" t="str">
        <f>IFERROR(ESG[[#This Row],[ISIN]],"")</f>
        <v>XS2632485897</v>
      </c>
      <c r="O38" s="1" t="str">
        <f>IFERROR(ESG[[#This Row],[板块]],"")</f>
        <v>金融机构</v>
      </c>
      <c r="P38" s="1" t="str">
        <f>IFERROR(ESG[[#This Row],[货币细分]],"")</f>
        <v>美元债</v>
      </c>
      <c r="Q38" s="1" t="str">
        <f>IFERROR(ESG[[#This Row],[外部评审方式]],"")</f>
        <v>验证</v>
      </c>
      <c r="R38" s="1" t="str">
        <f>IFERROR(ESG[[#This Row],[外部评审机构]],"")</f>
        <v>EY</v>
      </c>
      <c r="S38" t="str">
        <f>IF(IFERROR(ESG[[#This Row],[筹款用途]],"")="","",IFERROR(ESG[[#This Row],[筹款用途]],""))</f>
        <v>为了为中国银行有限公司可持续系列债券管理声明中定义的符合条件的绿色项目提供融资和/或再融资</v>
      </c>
    </row>
    <row r="39" spans="1:19" ht="18" customHeight="1" x14ac:dyDescent="0.25">
      <c r="A39" s="1">
        <f>IFERROR(ESG[[#This Row],[Index]],"")</f>
        <v>102</v>
      </c>
      <c r="B39" s="11">
        <f>IFERROR(ESG[[#This Row],[定价日]],"")</f>
        <v>45083</v>
      </c>
      <c r="C39" s="1" t="str">
        <f>IFERROR(ESG[[#This Row],[信用主体(备证行)]],"")</f>
        <v>招银伦分</v>
      </c>
      <c r="D39" s="1" t="str">
        <f>IFERROR(ESG[[#This Row],[发行评级]],"")</f>
        <v>A2/--/--</v>
      </c>
      <c r="E39" s="1">
        <f>IFERROR(ESG[[#This Row],[发行规模(亿)]],"")</f>
        <v>4</v>
      </c>
      <c r="F39" s="1">
        <f>IFERROR(ESG[[#This Row],[亿美元]],"")</f>
        <v>4</v>
      </c>
      <c r="G39" s="1">
        <f>IFERROR(ESG[[#This Row],[亿元]],"")</f>
        <v>28.46</v>
      </c>
      <c r="H39" s="1" t="str">
        <f>IFERROR(ESG[[#This Row],[货币]],"")</f>
        <v>USD</v>
      </c>
      <c r="I39" s="1" t="str">
        <f>IFERROR(ESG[[#This Row],[年期]],"")</f>
        <v>3</v>
      </c>
      <c r="J39" s="1" t="str">
        <f>IFERROR(ESG[[#This Row],[票息]],"")</f>
        <v>SOFR+65</v>
      </c>
      <c r="K39" s="1" t="str">
        <f>IFERROR(ESG[[#This Row],[上市]],"")</f>
        <v>伦交所</v>
      </c>
      <c r="L39" s="1" t="str">
        <f>IFERROR(ESG[[#This Row],[ESG主题]],"")</f>
        <v>蓝色债券</v>
      </c>
      <c r="M39" s="1" t="str">
        <f>IFERROR(ESG[[#This Row],[BOCOM_DEAL?]],"")</f>
        <v>港分</v>
      </c>
      <c r="N39" s="1" t="str">
        <f>IFERROR(ESG[[#This Row],[ISIN]],"")</f>
        <v>XS2633220293</v>
      </c>
      <c r="O39" s="1" t="str">
        <f>IFERROR(ESG[[#This Row],[板块]],"")</f>
        <v>金融机构</v>
      </c>
      <c r="P39" s="1" t="str">
        <f>IFERROR(ESG[[#This Row],[货币细分]],"")</f>
        <v>美元债</v>
      </c>
      <c r="Q39" s="1" t="str">
        <f>IFERROR(ESG[[#This Row],[外部评审方式]],"")</f>
        <v>验证</v>
      </c>
      <c r="R39" s="1" t="str">
        <f>IFERROR(ESG[[#This Row],[外部评审机构]],"")</f>
        <v>EY</v>
      </c>
      <c r="S39" t="str">
        <f>IF(IFERROR(ESG[[#This Row],[筹款用途]],"")="","",IFERROR(ESG[[#This Row],[筹款用途]],""))</f>
        <v>为融资和/或再融资可持续水资源或海洋开发相关的符合中国招商银行绿色、社会和可持续债券框架中指定的资格标准的可持续绿色项目</v>
      </c>
    </row>
    <row r="40" spans="1:19" ht="18" customHeight="1" x14ac:dyDescent="0.25">
      <c r="A40" s="1">
        <f>IFERROR(ESG[[#This Row],[Index]],"")</f>
        <v>101</v>
      </c>
      <c r="B40" s="11">
        <f>IFERROR(ESG[[#This Row],[定价日]],"")</f>
        <v>45076</v>
      </c>
      <c r="C40" s="1" t="str">
        <f>IFERROR(ESG[[#This Row],[信用主体(备证行)]],"")</f>
        <v>湖州城投</v>
      </c>
      <c r="D40" s="1" t="str">
        <f>IFERROR(ESG[[#This Row],[发行评级]],"")</f>
        <v>--/--/BBB</v>
      </c>
      <c r="E40" s="1">
        <f>IFERROR(ESG[[#This Row],[发行规模(亿)]],"")</f>
        <v>3</v>
      </c>
      <c r="F40" s="1">
        <f>IFERROR(ESG[[#This Row],[亿美元]],"")</f>
        <v>3</v>
      </c>
      <c r="G40" s="1">
        <f>IFERROR(ESG[[#This Row],[亿元]],"")</f>
        <v>21.26</v>
      </c>
      <c r="H40" s="1" t="str">
        <f>IFERROR(ESG[[#This Row],[货币]],"")</f>
        <v>USD</v>
      </c>
      <c r="I40" s="1" t="str">
        <f>IFERROR(ESG[[#This Row],[年期]],"")</f>
        <v>3</v>
      </c>
      <c r="J40" s="1" t="str">
        <f>IFERROR(ESG[[#This Row],[票息]],"")</f>
        <v>5.68%</v>
      </c>
      <c r="K40" s="1" t="str">
        <f>IFERROR(ESG[[#This Row],[上市]],"")</f>
        <v>港交所</v>
      </c>
      <c r="L40" s="1" t="str">
        <f>IFERROR(ESG[[#This Row],[ESG主题]],"")</f>
        <v>可持续债券</v>
      </c>
      <c r="M40" s="1" t="str">
        <f>IFERROR(ESG[[#This Row],[BOCOM_DEAL?]],"")</f>
        <v>港分</v>
      </c>
      <c r="N40" s="1" t="str">
        <f>IFERROR(ESG[[#This Row],[ISIN]],"")</f>
        <v>XS2628583671</v>
      </c>
      <c r="O40" s="1" t="str">
        <f>IFERROR(ESG[[#This Row],[板块]],"")</f>
        <v>地方平台</v>
      </c>
      <c r="P40" s="1" t="str">
        <f>IFERROR(ESG[[#This Row],[货币细分]],"")</f>
        <v>美元债</v>
      </c>
      <c r="Q40" s="1" t="str">
        <f>IFERROR(ESG[[#This Row],[外部评审方式]],"")</f>
        <v>第二方意见</v>
      </c>
      <c r="R40" s="1" t="str">
        <f>IFERROR(ESG[[#This Row],[外部评审机构]],"")</f>
        <v>Sustainable Fitch</v>
      </c>
      <c r="S40" t="str">
        <f>IF(IFERROR(ESG[[#This Row],[筹款用途]],"")="","",IFERROR(ESG[[#This Row],[筹款用途]],""))</f>
        <v>根据国家发展和改革委员会（NDRC）的证书和可持续金融框架，对海外负债进行再融资</v>
      </c>
    </row>
    <row r="41" spans="1:19" ht="18" customHeight="1" x14ac:dyDescent="0.25">
      <c r="A41" s="1">
        <f>IFERROR(ESG[[#This Row],[Index]],"")</f>
        <v>100</v>
      </c>
      <c r="B41" s="11">
        <f>IFERROR(ESG[[#This Row],[定价日]],"")</f>
        <v>45069</v>
      </c>
      <c r="C41" s="1" t="str">
        <f>IFERROR(ESG[[#This Row],[信用主体(备证行)]],"")</f>
        <v>建银悉尼分行</v>
      </c>
      <c r="D41" s="1" t="str">
        <f>IFERROR(ESG[[#This Row],[发行评级]],"")</f>
        <v>A1/--/--</v>
      </c>
      <c r="E41" s="1">
        <f>IFERROR(ESG[[#This Row],[发行规模(亿)]],"")</f>
        <v>5</v>
      </c>
      <c r="F41" s="1">
        <f>IFERROR(ESG[[#This Row],[亿美元]],"")</f>
        <v>5</v>
      </c>
      <c r="G41" s="1">
        <f>IFERROR(ESG[[#This Row],[亿元]],"")</f>
        <v>35.25</v>
      </c>
      <c r="H41" s="1" t="str">
        <f>IFERROR(ESG[[#This Row],[货币]],"")</f>
        <v>USD</v>
      </c>
      <c r="I41" s="1" t="str">
        <f>IFERROR(ESG[[#This Row],[年期]],"")</f>
        <v>3</v>
      </c>
      <c r="J41" s="1" t="str">
        <f>IFERROR(ESG[[#This Row],[票息]],"")</f>
        <v>4.5%</v>
      </c>
      <c r="K41" s="1" t="str">
        <f>IFERROR(ESG[[#This Row],[上市]],"")</f>
        <v>港交所;卢交所</v>
      </c>
      <c r="L41" s="1" t="str">
        <f>IFERROR(ESG[[#This Row],[ESG主题]],"")</f>
        <v>绿色债券</v>
      </c>
      <c r="M41" s="1" t="str">
        <f>IFERROR(ESG[[#This Row],[BOCOM_DEAL?]],"")</f>
        <v>BISL,港分</v>
      </c>
      <c r="N41" s="1" t="str">
        <f>IFERROR(ESG[[#This Row],[ISIN]],"")</f>
        <v>XS2623522930</v>
      </c>
      <c r="O41" s="1" t="str">
        <f>IFERROR(ESG[[#This Row],[板块]],"")</f>
        <v>金融机构</v>
      </c>
      <c r="P41" s="1" t="str">
        <f>IFERROR(ESG[[#This Row],[货币细分]],"")</f>
        <v>美元债</v>
      </c>
      <c r="Q41" s="1" t="str">
        <f>IFERROR(ESG[[#This Row],[外部评审方式]],"")</f>
        <v>发行前认证+验证</v>
      </c>
      <c r="R41" s="1" t="str">
        <f>IFERROR(ESG[[#This Row],[外部评审机构]],"")</f>
        <v>HKQAA+EY</v>
      </c>
      <c r="S41" t="str">
        <f>IF(IFERROR(ESG[[#This Row],[筹款用途]],"")="","",IFERROR(ESG[[#This Row],[筹款用途]],""))</f>
        <v>用于全面或部分融资和再融资符合条件的绿色项目的客户贷款，以及银行自身的运营活动</v>
      </c>
    </row>
    <row r="42" spans="1:19" ht="18" customHeight="1" x14ac:dyDescent="0.25">
      <c r="A42" s="1">
        <f>IFERROR(ESG[[#This Row],[Index]],"")</f>
        <v>99</v>
      </c>
      <c r="B42" s="11">
        <f>IFERROR(ESG[[#This Row],[定价日]],"")</f>
        <v>45069</v>
      </c>
      <c r="C42" s="1" t="str">
        <f>IFERROR(ESG[[#This Row],[信用主体(备证行)]],"")</f>
        <v>建银伦分</v>
      </c>
      <c r="D42" s="1" t="str">
        <f>IFERROR(ESG[[#This Row],[发行评级]],"")</f>
        <v>A1/--/--</v>
      </c>
      <c r="E42" s="1">
        <f>IFERROR(ESG[[#This Row],[发行规模(亿)]],"")</f>
        <v>20</v>
      </c>
      <c r="F42" s="1">
        <f>IFERROR(ESG[[#This Row],[亿美元]],"")</f>
        <v>2.84</v>
      </c>
      <c r="G42" s="1">
        <f>IFERROR(ESG[[#This Row],[亿元]],"")</f>
        <v>20</v>
      </c>
      <c r="H42" s="1" t="str">
        <f>IFERROR(ESG[[#This Row],[货币]],"")</f>
        <v>CNH</v>
      </c>
      <c r="I42" s="1" t="str">
        <f>IFERROR(ESG[[#This Row],[年期]],"")</f>
        <v>2</v>
      </c>
      <c r="J42" s="1" t="str">
        <f>IFERROR(ESG[[#This Row],[票息]],"")</f>
        <v>2.8%</v>
      </c>
      <c r="K42" s="1" t="str">
        <f>IFERROR(ESG[[#This Row],[上市]],"")</f>
        <v>港交所;伦交所</v>
      </c>
      <c r="L42" s="1" t="str">
        <f>IFERROR(ESG[[#This Row],[ESG主题]],"")</f>
        <v>绿色债券</v>
      </c>
      <c r="M42" s="1" t="str">
        <f>IFERROR(ESG[[#This Row],[BOCOM_DEAL?]],"")</f>
        <v>BISL,港分</v>
      </c>
      <c r="N42" s="1" t="str">
        <f>IFERROR(ESG[[#This Row],[ISIN]],"")</f>
        <v>HK0000929262</v>
      </c>
      <c r="O42" s="1" t="str">
        <f>IFERROR(ESG[[#This Row],[板块]],"")</f>
        <v>金融机构</v>
      </c>
      <c r="P42" s="1" t="str">
        <f>IFERROR(ESG[[#This Row],[货币细分]],"")</f>
        <v>点心债</v>
      </c>
      <c r="Q42" s="1" t="str">
        <f>IFERROR(ESG[[#This Row],[外部评审方式]],"")</f>
        <v>发行前认证+验证</v>
      </c>
      <c r="R42" s="1" t="str">
        <f>IFERROR(ESG[[#This Row],[外部评审机构]],"")</f>
        <v>HKQAA+EY</v>
      </c>
      <c r="S42" t="str">
        <f>IF(IFERROR(ESG[[#This Row],[筹款用途]],"")="","",IFERROR(ESG[[#This Row],[筹款用途]],""))</f>
        <v>全面或部分融资和再融资符合条件的绿色项目的客户贷款，以及银行自身的运营活动</v>
      </c>
    </row>
    <row r="43" spans="1:19" ht="18" customHeight="1" x14ac:dyDescent="0.25">
      <c r="A43" s="1">
        <f>IFERROR(ESG[[#This Row],[Index]],"")</f>
        <v>98</v>
      </c>
      <c r="B43" s="11">
        <f>IFERROR(ESG[[#This Row],[定价日]],"")</f>
        <v>45042</v>
      </c>
      <c r="C43" s="1" t="str">
        <f>IFERROR(ESG[[#This Row],[信用主体(备证行)]],"")</f>
        <v>连云港赣榆建设(江苏银行)</v>
      </c>
      <c r="D43" s="1" t="str">
        <f>IFERROR(ESG[[#This Row],[发行评级]],"")</f>
        <v>--/--/--</v>
      </c>
      <c r="E43" s="1">
        <f>IFERROR(ESG[[#This Row],[发行规模(亿)]],"")</f>
        <v>58</v>
      </c>
      <c r="F43" s="1">
        <f>IFERROR(ESG[[#This Row],[亿美元]],"")</f>
        <v>0.41</v>
      </c>
      <c r="G43" s="1">
        <f>IFERROR(ESG[[#This Row],[亿元]],"")</f>
        <v>2.96</v>
      </c>
      <c r="H43" s="1" t="str">
        <f>IFERROR(ESG[[#This Row],[货币]],"")</f>
        <v>JPY</v>
      </c>
      <c r="I43" s="1" t="str">
        <f>IFERROR(ESG[[#This Row],[年期]],"")</f>
        <v>3</v>
      </c>
      <c r="J43" s="1" t="str">
        <f>IFERROR(ESG[[#This Row],[票息]],"")</f>
        <v>1.8%</v>
      </c>
      <c r="K43" s="1" t="str">
        <f>IFERROR(ESG[[#This Row],[上市]],"")</f>
        <v>澳交所</v>
      </c>
      <c r="L43" s="1" t="str">
        <f>IFERROR(ESG[[#This Row],[ESG主题]],"")</f>
        <v>绿色债券</v>
      </c>
      <c r="M43" s="1" t="str">
        <f>IFERROR(ESG[[#This Row],[BOCOM_DEAL?]],"")</f>
        <v>--</v>
      </c>
      <c r="N43" s="1" t="str">
        <f>IFERROR(ESG[[#This Row],[ISIN]],"")</f>
        <v>XS2617086553</v>
      </c>
      <c r="O43" s="1" t="str">
        <f>IFERROR(ESG[[#This Row],[板块]],"")</f>
        <v>地方平台</v>
      </c>
      <c r="P43" s="1" t="str">
        <f>IFERROR(ESG[[#This Row],[货币细分]],"")</f>
        <v>日元债</v>
      </c>
      <c r="Q43" s="1" t="str">
        <f>IFERROR(ESG[[#This Row],[外部评审方式]],"")</f>
        <v>第二方意见</v>
      </c>
      <c r="R43" s="1" t="str">
        <f>IFERROR(ESG[[#This Row],[外部评审机构]],"")</f>
        <v>中诚信绿金科技</v>
      </c>
      <c r="S43" t="str">
        <f>IF(IFERROR(ESG[[#This Row],[筹款用途]],"")="","",IFERROR(ESG[[#This Row],[筹款用途]],""))</f>
        <v>投资于绿色项目，并根据绿色融资框架为绿色项目补充营运资本</v>
      </c>
    </row>
    <row r="44" spans="1:19" ht="18" customHeight="1" x14ac:dyDescent="0.25">
      <c r="A44" s="1">
        <f>IFERROR(ESG[[#This Row],[Index]],"")</f>
        <v>97</v>
      </c>
      <c r="B44" s="11">
        <f>IFERROR(ESG[[#This Row],[定价日]],"")</f>
        <v>45033</v>
      </c>
      <c r="C44" s="1" t="str">
        <f>IFERROR(ESG[[#This Row],[信用主体(备证行)]],"")</f>
        <v>江门新会</v>
      </c>
      <c r="D44" s="1" t="str">
        <f>IFERROR(ESG[[#This Row],[发行评级]],"")</f>
        <v>--/--/--</v>
      </c>
      <c r="E44" s="1">
        <f>IFERROR(ESG[[#This Row],[发行规模(亿)]],"")</f>
        <v>6.85</v>
      </c>
      <c r="F44" s="1">
        <f>IFERROR(ESG[[#This Row],[亿美元]],"")</f>
        <v>0.99</v>
      </c>
      <c r="G44" s="1">
        <f>IFERROR(ESG[[#This Row],[亿元]],"")</f>
        <v>6.85</v>
      </c>
      <c r="H44" s="1" t="str">
        <f>IFERROR(ESG[[#This Row],[货币]],"")</f>
        <v>CNH</v>
      </c>
      <c r="I44" s="1" t="str">
        <f>IFERROR(ESG[[#This Row],[年期]],"")</f>
        <v>3</v>
      </c>
      <c r="J44" s="1" t="str">
        <f>IFERROR(ESG[[#This Row],[票息]],"")</f>
        <v>4.85%</v>
      </c>
      <c r="K44" s="1" t="str">
        <f>IFERROR(ESG[[#This Row],[上市]],"")</f>
        <v>澳交所</v>
      </c>
      <c r="L44" s="1" t="str">
        <f>IFERROR(ESG[[#This Row],[ESG主题]],"")</f>
        <v>绿色债券</v>
      </c>
      <c r="M44" s="1" t="str">
        <f>IFERROR(ESG[[#This Row],[BOCOM_DEAL?]],"")</f>
        <v>--</v>
      </c>
      <c r="N44" s="1" t="str">
        <f>IFERROR(ESG[[#This Row],[ISIN]],"")</f>
        <v>G2380104</v>
      </c>
      <c r="O44" s="1" t="str">
        <f>IFERROR(ESG[[#This Row],[板块]],"")</f>
        <v>地方平台</v>
      </c>
      <c r="P44" s="1" t="str">
        <f>IFERROR(ESG[[#This Row],[货币细分]],"")</f>
        <v>自贸债</v>
      </c>
      <c r="Q44" s="1" t="str">
        <f>IFERROR(ESG[[#This Row],[外部评审方式]],"")</f>
        <v>第二方意见</v>
      </c>
      <c r="R44" s="1" t="str">
        <f>IFERROR(ESG[[#This Row],[外部评审机构]],"")</f>
        <v>CECEPEC</v>
      </c>
      <c r="S44" t="str">
        <f>IF(IFERROR(ESG[[#This Row],[筹款用途]],"")="","",IFERROR(ESG[[#This Row],[筹款用途]],""))</f>
        <v>按照发行人的绿色金融框架，用于资助符合条件的绿色项目，并在发行人的国家发展和改革委员会证书的限制范围内用于相关营运资本需求</v>
      </c>
    </row>
    <row r="45" spans="1:19" ht="18" customHeight="1" x14ac:dyDescent="0.25">
      <c r="A45" s="1">
        <f>IFERROR(ESG[[#This Row],[Index]],"")</f>
        <v>96</v>
      </c>
      <c r="B45" s="11">
        <f>IFERROR(ESG[[#This Row],[定价日]],"")</f>
        <v>45030</v>
      </c>
      <c r="C45" s="1" t="str">
        <f>IFERROR(ESG[[#This Row],[信用主体(备证行)]],"")</f>
        <v>济南能源</v>
      </c>
      <c r="D45" s="1" t="str">
        <f>IFERROR(ESG[[#This Row],[发行评级]],"")</f>
        <v>--/--/--</v>
      </c>
      <c r="E45" s="1">
        <f>IFERROR(ESG[[#This Row],[发行规模(亿)]],"")</f>
        <v>2.1</v>
      </c>
      <c r="F45" s="1">
        <f>IFERROR(ESG[[#This Row],[亿美元]],"")</f>
        <v>2.1</v>
      </c>
      <c r="G45" s="1">
        <f>IFERROR(ESG[[#This Row],[亿元]],"")</f>
        <v>14.42</v>
      </c>
      <c r="H45" s="1" t="str">
        <f>IFERROR(ESG[[#This Row],[货币]],"")</f>
        <v>USD</v>
      </c>
      <c r="I45" s="1" t="str">
        <f>IFERROR(ESG[[#This Row],[年期]],"")</f>
        <v>1</v>
      </c>
      <c r="J45" s="1" t="str">
        <f>IFERROR(ESG[[#This Row],[票息]],"")</f>
        <v>6%</v>
      </c>
      <c r="K45" s="1" t="str">
        <f>IFERROR(ESG[[#This Row],[上市]],"")</f>
        <v>港交所;澳交所</v>
      </c>
      <c r="L45" s="1" t="str">
        <f>IFERROR(ESG[[#This Row],[ESG主题]],"")</f>
        <v>绿色债券</v>
      </c>
      <c r="M45" s="1" t="str">
        <f>IFERROR(ESG[[#This Row],[BOCOM_DEAL?]],"")</f>
        <v>--</v>
      </c>
      <c r="N45" s="1" t="str">
        <f>IFERROR(ESG[[#This Row],[ISIN]],"")</f>
        <v>XS2607211864</v>
      </c>
      <c r="O45" s="1" t="str">
        <f>IFERROR(ESG[[#This Row],[板块]],"")</f>
        <v>产业</v>
      </c>
      <c r="P45" s="1" t="str">
        <f>IFERROR(ESG[[#This Row],[货币细分]],"")</f>
        <v>美元债</v>
      </c>
      <c r="Q45" s="1" t="str">
        <f>IFERROR(ESG[[#This Row],[外部评审方式]],"")</f>
        <v>第二方意见</v>
      </c>
      <c r="R45" s="1" t="str">
        <f>IFERROR(ESG[[#This Row],[外部评审机构]],"")</f>
        <v>CECEPEC</v>
      </c>
      <c r="S45" t="str">
        <f>IF(IFERROR(ESG[[#This Row],[筹款用途]],"")="","",IFERROR(ESG[[#This Row],[筹款用途]],""))</f>
        <v>为绿色金融框架下的合格项目提供融资或再融资</v>
      </c>
    </row>
    <row r="46" spans="1:19" ht="18" customHeight="1" x14ac:dyDescent="0.25">
      <c r="A46" s="1">
        <f>IFERROR(ESG[[#This Row],[Index]],"")</f>
        <v>95</v>
      </c>
      <c r="B46" s="11">
        <f>IFERROR(ESG[[#This Row],[定价日]],"")</f>
        <v>45028</v>
      </c>
      <c r="C46" s="1" t="str">
        <f>IFERROR(ESG[[#This Row],[信用主体(备证行)]],"")</f>
        <v>上饶投控</v>
      </c>
      <c r="D46" s="1" t="str">
        <f>IFERROR(ESG[[#This Row],[发行评级]],"")</f>
        <v>--/--/BBB-</v>
      </c>
      <c r="E46" s="1">
        <f>IFERROR(ESG[[#This Row],[发行规模(亿)]],"")</f>
        <v>1.2</v>
      </c>
      <c r="F46" s="1">
        <f>IFERROR(ESG[[#This Row],[亿美元]],"")</f>
        <v>1.2</v>
      </c>
      <c r="G46" s="1">
        <f>IFERROR(ESG[[#This Row],[亿元]],"")</f>
        <v>8.25</v>
      </c>
      <c r="H46" s="1" t="str">
        <f>IFERROR(ESG[[#This Row],[货币]],"")</f>
        <v>USD</v>
      </c>
      <c r="I46" s="1" t="str">
        <f>IFERROR(ESG[[#This Row],[年期]],"")</f>
        <v>3</v>
      </c>
      <c r="J46" s="1" t="str">
        <f>IFERROR(ESG[[#This Row],[票息]],"")</f>
        <v>7.9%</v>
      </c>
      <c r="K46" s="1" t="str">
        <f>IFERROR(ESG[[#This Row],[上市]],"")</f>
        <v>澳交所</v>
      </c>
      <c r="L46" s="1" t="str">
        <f>IFERROR(ESG[[#This Row],[ESG主题]],"")</f>
        <v>可持续债券</v>
      </c>
      <c r="M46" s="1" t="str">
        <f>IFERROR(ESG[[#This Row],[BOCOM_DEAL?]],"")</f>
        <v>BISL</v>
      </c>
      <c r="N46" s="1" t="str">
        <f>IFERROR(ESG[[#This Row],[ISIN]],"")</f>
        <v>XS2597408512</v>
      </c>
      <c r="O46" s="1" t="str">
        <f>IFERROR(ESG[[#This Row],[板块]],"")</f>
        <v>地方平台</v>
      </c>
      <c r="P46" s="1" t="str">
        <f>IFERROR(ESG[[#This Row],[货币细分]],"")</f>
        <v>美元债</v>
      </c>
      <c r="Q46" s="1" t="str">
        <f>IFERROR(ESG[[#This Row],[外部评审方式]],"")</f>
        <v>第二方意见</v>
      </c>
      <c r="R46" s="1" t="str">
        <f>IFERROR(ESG[[#This Row],[外部评审机构]],"")</f>
        <v>S&amp;P</v>
      </c>
      <c r="S46" t="str">
        <f>IF(IFERROR(ESG[[#This Row],[筹款用途]],"")="","",IFERROR(ESG[[#This Row],[筹款用途]],""))</f>
        <v>根据集团的可持续融资框架，用于偿还集团的现有负债并为新的或现有的符合条件的项目融资或再融资</v>
      </c>
    </row>
    <row r="47" spans="1:19" ht="18" customHeight="1" x14ac:dyDescent="0.25">
      <c r="A47" s="1">
        <f>IFERROR(ESG[[#This Row],[Index]],"")</f>
        <v>94</v>
      </c>
      <c r="B47" s="11">
        <f>IFERROR(ESG[[#This Row],[定价日]],"")</f>
        <v>45016</v>
      </c>
      <c r="C47" s="1" t="str">
        <f>IFERROR(ESG[[#This Row],[信用主体(备证行)]],"")</f>
        <v>广州开发区控股</v>
      </c>
      <c r="D47" s="1" t="str">
        <f>IFERROR(ESG[[#This Row],[发行评级]],"")</f>
        <v>--/--/--</v>
      </c>
      <c r="E47" s="1">
        <f>IFERROR(ESG[[#This Row],[发行规模(亿)]],"")</f>
        <v>13.7</v>
      </c>
      <c r="F47" s="1">
        <f>IFERROR(ESG[[#This Row],[亿美元]],"")</f>
        <v>2</v>
      </c>
      <c r="G47" s="1">
        <f>IFERROR(ESG[[#This Row],[亿元]],"")</f>
        <v>13.7</v>
      </c>
      <c r="H47" s="1" t="str">
        <f>IFERROR(ESG[[#This Row],[货币]],"")</f>
        <v>CNH</v>
      </c>
      <c r="I47" s="1" t="str">
        <f>IFERROR(ESG[[#This Row],[年期]],"")</f>
        <v>3</v>
      </c>
      <c r="J47" s="1" t="str">
        <f>IFERROR(ESG[[#This Row],[票息]],"")</f>
        <v>3.98%</v>
      </c>
      <c r="K47" s="1" t="str">
        <f>IFERROR(ESG[[#This Row],[上市]],"")</f>
        <v>新交所;澳交所</v>
      </c>
      <c r="L47" s="1" t="str">
        <f>IFERROR(ESG[[#This Row],[ESG主题]],"")</f>
        <v>绿色债券</v>
      </c>
      <c r="M47" s="1" t="str">
        <f>IFERROR(ESG[[#This Row],[BOCOM_DEAL?]],"")</f>
        <v>BISL</v>
      </c>
      <c r="N47" s="1" t="str">
        <f>IFERROR(ESG[[#This Row],[ISIN]],"")</f>
        <v>G238096</v>
      </c>
      <c r="O47" s="1" t="str">
        <f>IFERROR(ESG[[#This Row],[板块]],"")</f>
        <v>地方平台</v>
      </c>
      <c r="P47" s="1" t="str">
        <f>IFERROR(ESG[[#This Row],[货币细分]],"")</f>
        <v>自贸债</v>
      </c>
      <c r="Q47" s="1" t="str">
        <f>IFERROR(ESG[[#This Row],[外部评审方式]],"")</f>
        <v>发行前认证</v>
      </c>
      <c r="R47" s="1" t="str">
        <f>IFERROR(ESG[[#This Row],[外部评审机构]],"")</f>
        <v>HKQAA</v>
      </c>
      <c r="S47" t="str">
        <f>IF(IFERROR(ESG[[#This Row],[筹款用途]],"")="","",IFERROR(ESG[[#This Row],[筹款用途]],""))</f>
        <v>发行债券的所得款项净额将拨作公司绿色融资框架所界定的合资格绿色项目的融资或再融资，并将用作资格绿色项目的营运资金</v>
      </c>
    </row>
    <row r="48" spans="1:19" ht="18" customHeight="1" x14ac:dyDescent="0.25">
      <c r="A48" s="1">
        <f>IFERROR(ESG[[#This Row],[Index]],"")</f>
        <v>93</v>
      </c>
      <c r="B48" s="11">
        <f>IFERROR(ESG[[#This Row],[定价日]],"")</f>
        <v>45013</v>
      </c>
      <c r="C48" s="1" t="str">
        <f>IFERROR(ESG[[#This Row],[信用主体(备证行)]],"")</f>
        <v>中航租赁</v>
      </c>
      <c r="D48" s="1" t="str">
        <f>IFERROR(ESG[[#This Row],[发行评级]],"")</f>
        <v>--/--/--</v>
      </c>
      <c r="E48" s="1">
        <f>IFERROR(ESG[[#This Row],[发行规模(亿)]],"")</f>
        <v>11</v>
      </c>
      <c r="F48" s="1">
        <f>IFERROR(ESG[[#This Row],[亿美元]],"")</f>
        <v>1.6</v>
      </c>
      <c r="G48" s="1">
        <f>IFERROR(ESG[[#This Row],[亿元]],"")</f>
        <v>11</v>
      </c>
      <c r="H48" s="1" t="str">
        <f>IFERROR(ESG[[#This Row],[货币]],"")</f>
        <v>CNH</v>
      </c>
      <c r="I48" s="1" t="str">
        <f>IFERROR(ESG[[#This Row],[年期]],"")</f>
        <v>3</v>
      </c>
      <c r="J48" s="1" t="str">
        <f>IFERROR(ESG[[#This Row],[票息]],"")</f>
        <v>3.75%</v>
      </c>
      <c r="K48" s="1" t="str">
        <f>IFERROR(ESG[[#This Row],[上市]],"")</f>
        <v>新交所</v>
      </c>
      <c r="L48" s="1" t="str">
        <f>IFERROR(ESG[[#This Row],[ESG主题]],"")</f>
        <v>绿色债券</v>
      </c>
      <c r="M48" s="1" t="str">
        <f>IFERROR(ESG[[#This Row],[BOCOM_DEAL?]],"")</f>
        <v>港分</v>
      </c>
      <c r="N48" s="1" t="str">
        <f>IFERROR(ESG[[#This Row],[ISIN]],"")</f>
        <v>G238078</v>
      </c>
      <c r="O48" s="1" t="str">
        <f>IFERROR(ESG[[#This Row],[板块]],"")</f>
        <v>金融机构</v>
      </c>
      <c r="P48" s="1" t="str">
        <f>IFERROR(ESG[[#This Row],[货币细分]],"")</f>
        <v>自贸债</v>
      </c>
      <c r="Q48" s="1" t="str">
        <f>IFERROR(ESG[[#This Row],[外部评审方式]],"")</f>
        <v>第二方意见</v>
      </c>
      <c r="R48" s="1" t="str">
        <f>IFERROR(ESG[[#This Row],[外部评审机构]],"")</f>
        <v>Moody's</v>
      </c>
      <c r="S48" t="str">
        <f>IF(IFERROR(ESG[[#This Row],[筹款用途]],"")="","",IFERROR(ESG[[#This Row],[筹款用途]],""))</f>
        <v>所得款项净额拟用于租赁项目投资及根据《国家发改委证明》和《可持续融资框架》偿还有息债务</v>
      </c>
    </row>
    <row r="49" spans="1:19" ht="18" customHeight="1" x14ac:dyDescent="0.25">
      <c r="A49" s="1">
        <f>IFERROR(ESG[[#This Row],[Index]],"")</f>
        <v>92</v>
      </c>
      <c r="B49" s="11">
        <f>IFERROR(ESG[[#This Row],[定价日]],"")</f>
        <v>45005</v>
      </c>
      <c r="C49" s="1" t="str">
        <f>IFERROR(ESG[[#This Row],[信用主体(备证行)]],"")</f>
        <v>中银港分</v>
      </c>
      <c r="D49" s="1" t="str">
        <f>IFERROR(ESG[[#This Row],[发行评级]],"")</f>
        <v>A1/A/A</v>
      </c>
      <c r="E49" s="1">
        <f>IFERROR(ESG[[#This Row],[发行规模(亿)]],"")</f>
        <v>10</v>
      </c>
      <c r="F49" s="1">
        <f>IFERROR(ESG[[#This Row],[亿美元]],"")</f>
        <v>1.45</v>
      </c>
      <c r="G49" s="1">
        <f>IFERROR(ESG[[#This Row],[亿元]],"")</f>
        <v>10</v>
      </c>
      <c r="H49" s="1" t="str">
        <f>IFERROR(ESG[[#This Row],[货币]],"")</f>
        <v>CNH</v>
      </c>
      <c r="I49" s="1" t="str">
        <f>IFERROR(ESG[[#This Row],[年期]],"")</f>
        <v>2</v>
      </c>
      <c r="J49" s="1" t="str">
        <f>IFERROR(ESG[[#This Row],[票息]],"")</f>
        <v>2.93%</v>
      </c>
      <c r="K49" s="1" t="str">
        <f>IFERROR(ESG[[#This Row],[上市]],"")</f>
        <v>港交所</v>
      </c>
      <c r="L49" s="1" t="str">
        <f>IFERROR(ESG[[#This Row],[ESG主题]],"")</f>
        <v>可持续债券</v>
      </c>
      <c r="M49" s="1" t="str">
        <f>IFERROR(ESG[[#This Row],[BOCOM_DEAL?]],"")</f>
        <v>港分</v>
      </c>
      <c r="N49" s="1" t="str">
        <f>IFERROR(ESG[[#This Row],[ISIN]],"")</f>
        <v>HK0000917390</v>
      </c>
      <c r="O49" s="1" t="str">
        <f>IFERROR(ESG[[#This Row],[板块]],"")</f>
        <v>金融机构</v>
      </c>
      <c r="P49" s="1" t="str">
        <f>IFERROR(ESG[[#This Row],[货币细分]],"")</f>
        <v>点心债</v>
      </c>
      <c r="Q49" s="1" t="str">
        <f>IFERROR(ESG[[#This Row],[外部评审方式]],"")</f>
        <v>验证</v>
      </c>
      <c r="R49" s="1" t="str">
        <f>IFERROR(ESG[[#This Row],[外部评审机构]],"")</f>
        <v>EY</v>
      </c>
      <c r="S49" t="str">
        <f>IF(IFERROR(ESG[[#This Row],[筹款用途]],"")="","",IFERROR(ESG[[#This Row],[筹款用途]],""))</f>
        <v>为位于海南自贸港的中国银行股份有限公司可持续发展系列债券管理声明中界定的符合条件的可持续发展项目提供融资和/或再融资</v>
      </c>
    </row>
    <row r="50" spans="1:19" ht="18" customHeight="1" x14ac:dyDescent="0.25">
      <c r="A50" s="1">
        <f>IFERROR(ESG[[#This Row],[Index]],"")</f>
        <v>91</v>
      </c>
      <c r="B50" s="11">
        <f>IFERROR(ESG[[#This Row],[定价日]],"")</f>
        <v>45002</v>
      </c>
      <c r="C50" s="1" t="str">
        <f>IFERROR(ESG[[#This Row],[信用主体(备证行)]],"")</f>
        <v>桂林经开(北部湾银行)</v>
      </c>
      <c r="D50" s="1" t="str">
        <f>IFERROR(ESG[[#This Row],[发行评级]],"")</f>
        <v>--/--/--</v>
      </c>
      <c r="E50" s="1">
        <f>IFERROR(ESG[[#This Row],[发行规模(亿)]],"")</f>
        <v>1</v>
      </c>
      <c r="F50" s="1">
        <f>IFERROR(ESG[[#This Row],[亿美元]],"")</f>
        <v>0.14000000000000001</v>
      </c>
      <c r="G50" s="1">
        <f>IFERROR(ESG[[#This Row],[亿元]],"")</f>
        <v>1</v>
      </c>
      <c r="H50" s="1" t="str">
        <f>IFERROR(ESG[[#This Row],[货币]],"")</f>
        <v>CNH</v>
      </c>
      <c r="I50" s="1" t="str">
        <f>IFERROR(ESG[[#This Row],[年期]],"")</f>
        <v>3</v>
      </c>
      <c r="J50" s="1" t="str">
        <f>IFERROR(ESG[[#This Row],[票息]],"")</f>
        <v>4.8%</v>
      </c>
      <c r="K50" s="1" t="str">
        <f>IFERROR(ESG[[#This Row],[上市]],"")</f>
        <v>澳交所</v>
      </c>
      <c r="L50" s="1" t="str">
        <f>IFERROR(ESG[[#This Row],[ESG主题]],"")</f>
        <v>可持续债券</v>
      </c>
      <c r="M50" s="1" t="str">
        <f>IFERROR(ESG[[#This Row],[BOCOM_DEAL?]],"")</f>
        <v>BISL</v>
      </c>
      <c r="N50" s="1" t="str">
        <f>IFERROR(ESG[[#This Row],[ISIN]],"")</f>
        <v>G238047</v>
      </c>
      <c r="O50" s="1" t="str">
        <f>IFERROR(ESG[[#This Row],[板块]],"")</f>
        <v>地方平台</v>
      </c>
      <c r="P50" s="1" t="str">
        <f>IFERROR(ESG[[#This Row],[货币细分]],"")</f>
        <v>自贸债</v>
      </c>
      <c r="Q50" s="1" t="str">
        <f>IFERROR(ESG[[#This Row],[外部评审方式]],"")</f>
        <v>第二方意见</v>
      </c>
      <c r="R50" s="1" t="str">
        <f>IFERROR(ESG[[#This Row],[外部评审机构]],"")</f>
        <v>S&amp;P</v>
      </c>
      <c r="S50" t="str">
        <f>IF(IFERROR(ESG[[#This Row],[筹款用途]],"")="","",IFERROR(ESG[[#This Row],[筹款用途]],""))</f>
        <v>为项目融资补充营运资本</v>
      </c>
    </row>
    <row r="51" spans="1:19" ht="18" customHeight="1" x14ac:dyDescent="0.25">
      <c r="A51" s="1">
        <f>IFERROR(ESG[[#This Row],[Index]],"")</f>
        <v>90</v>
      </c>
      <c r="B51" s="11">
        <f>IFERROR(ESG[[#This Row],[定价日]],"")</f>
        <v>44936</v>
      </c>
      <c r="C51" s="1" t="str">
        <f>IFERROR(ESG[[#This Row],[信用主体(备证行)]],"")</f>
        <v>民银港分</v>
      </c>
      <c r="D51" s="1" t="str">
        <f>IFERROR(ESG[[#This Row],[发行评级]],"")</f>
        <v>--/BBB-/--</v>
      </c>
      <c r="E51" s="1">
        <f>IFERROR(ESG[[#This Row],[发行规模(亿)]],"")</f>
        <v>20</v>
      </c>
      <c r="F51" s="1">
        <f>IFERROR(ESG[[#This Row],[亿美元]],"")</f>
        <v>2.96</v>
      </c>
      <c r="G51" s="1">
        <f>IFERROR(ESG[[#This Row],[亿元]],"")</f>
        <v>20</v>
      </c>
      <c r="H51" s="1" t="str">
        <f>IFERROR(ESG[[#This Row],[货币]],"")</f>
        <v>CNH</v>
      </c>
      <c r="I51" s="1" t="str">
        <f>IFERROR(ESG[[#This Row],[年期]],"")</f>
        <v>2</v>
      </c>
      <c r="J51" s="1" t="str">
        <f>IFERROR(ESG[[#This Row],[票息]],"")</f>
        <v>3.15%</v>
      </c>
      <c r="K51" s="1" t="str">
        <f>IFERROR(ESG[[#This Row],[上市]],"")</f>
        <v>港交所</v>
      </c>
      <c r="L51" s="1" t="str">
        <f>IFERROR(ESG[[#This Row],[ESG主题]],"")</f>
        <v>绿色债券</v>
      </c>
      <c r="M51" s="1" t="str">
        <f>IFERROR(ESG[[#This Row],[BOCOM_DEAL?]],"")</f>
        <v>BISL,港分</v>
      </c>
      <c r="N51" s="1" t="str">
        <f>IFERROR(ESG[[#This Row],[ISIN]],"")</f>
        <v>HK0000898319</v>
      </c>
      <c r="O51" s="1" t="str">
        <f>IFERROR(ESG[[#This Row],[板块]],"")</f>
        <v>金融机构</v>
      </c>
      <c r="P51" s="1" t="str">
        <f>IFERROR(ESG[[#This Row],[货币细分]],"")</f>
        <v>点心债</v>
      </c>
      <c r="Q51" s="1" t="str">
        <f>IFERROR(ESG[[#This Row],[外部评审方式]],"")</f>
        <v>发行前认证+第二方意见</v>
      </c>
      <c r="R51" s="1" t="str">
        <f>IFERROR(ESG[[#This Row],[外部评审机构]],"")</f>
        <v>HKQAA+Sustainalytics</v>
      </c>
      <c r="S51" t="str">
        <f>IF(IFERROR(ESG[[#This Row],[筹款用途]],"")="","",IFERROR(ESG[[#This Row],[筹款用途]],""))</f>
        <v>发行债券所得款项的金额将用于为符合条件的绿色资产或项目提供融资和/或再融资，这些资产以及项目用于发行人的绿色金融框架中</v>
      </c>
    </row>
    <row r="52" spans="1:19" ht="18" customHeight="1" x14ac:dyDescent="0.25">
      <c r="A52" s="1">
        <f>IFERROR(ESG[[#This Row],[Index]],"")</f>
        <v>89</v>
      </c>
      <c r="B52" s="11">
        <f>IFERROR(ESG[[#This Row],[定价日]],"")</f>
        <v>44903</v>
      </c>
      <c r="C52" s="1" t="str">
        <f>IFERROR(ESG[[#This Row],[信用主体(备证行)]],"")</f>
        <v>交银金租</v>
      </c>
      <c r="D52" s="1" t="str">
        <f>IFERROR(ESG[[#This Row],[发行评级]],"")</f>
        <v>A3/--/--</v>
      </c>
      <c r="E52" s="1">
        <f>IFERROR(ESG[[#This Row],[发行规模(亿)]],"")</f>
        <v>24</v>
      </c>
      <c r="F52" s="1">
        <f>IFERROR(ESG[[#This Row],[亿美元]],"")</f>
        <v>3.43</v>
      </c>
      <c r="G52" s="1">
        <f>IFERROR(ESG[[#This Row],[亿元]],"")</f>
        <v>24</v>
      </c>
      <c r="H52" s="1" t="str">
        <f>IFERROR(ESG[[#This Row],[货币]],"")</f>
        <v>CNH</v>
      </c>
      <c r="I52" s="1" t="str">
        <f>IFERROR(ESG[[#This Row],[年期]],"")</f>
        <v>3</v>
      </c>
      <c r="J52" s="1" t="str">
        <f>IFERROR(ESG[[#This Row],[票息]],"")</f>
        <v>2.9%</v>
      </c>
      <c r="K52" s="1" t="str">
        <f>IFERROR(ESG[[#This Row],[上市]],"")</f>
        <v>新交所;澳交所</v>
      </c>
      <c r="L52" s="1" t="str">
        <f>IFERROR(ESG[[#This Row],[ESG主题]],"")</f>
        <v>可持续债券</v>
      </c>
      <c r="M52" s="1" t="str">
        <f>IFERROR(ESG[[#This Row],[BOCOM_DEAL?]],"")</f>
        <v>BISL,港分Global Advisor*</v>
      </c>
      <c r="N52" s="1" t="str">
        <f>IFERROR(ESG[[#This Row],[ISIN]],"")</f>
        <v>G228068</v>
      </c>
      <c r="O52" s="1" t="str">
        <f>IFERROR(ESG[[#This Row],[板块]],"")</f>
        <v>金融机构</v>
      </c>
      <c r="P52" s="1" t="str">
        <f>IFERROR(ESG[[#This Row],[货币细分]],"")</f>
        <v>自贸债</v>
      </c>
      <c r="Q52" s="1" t="str">
        <f>IFERROR(ESG[[#This Row],[外部评审方式]],"")</f>
        <v>第二方意见</v>
      </c>
      <c r="R52" s="1" t="str">
        <f>IFERROR(ESG[[#This Row],[外部评审机构]],"")</f>
        <v>Moody's</v>
      </c>
      <c r="S52" t="str">
        <f>IF(IFERROR(ESG[[#This Row],[筹款用途]],"")="","",IFERROR(ESG[[#This Row],[筹款用途]],""))</f>
        <v>根据可持续融资框架，为合格的绿色和/或社会项目/资产提供融资和/或再融资</v>
      </c>
    </row>
    <row r="53" spans="1:19" ht="18" customHeight="1" x14ac:dyDescent="0.25">
      <c r="A53" s="1">
        <f>IFERROR(ESG[[#This Row],[Index]],"")</f>
        <v>88</v>
      </c>
      <c r="B53" s="11">
        <f>IFERROR(ESG[[#This Row],[定价日]],"")</f>
        <v>44896</v>
      </c>
      <c r="C53" s="1" t="str">
        <f>IFERROR(ESG[[#This Row],[信用主体(备证行)]],"")</f>
        <v>昆明轨交</v>
      </c>
      <c r="D53" s="1" t="str">
        <f>IFERROR(ESG[[#This Row],[发行评级]],"")</f>
        <v>Baa1/--/BBB+</v>
      </c>
      <c r="E53" s="1">
        <f>IFERROR(ESG[[#This Row],[发行规模(亿)]],"")</f>
        <v>2.5299999999999998</v>
      </c>
      <c r="F53" s="1">
        <f>IFERROR(ESG[[#This Row],[亿美元]],"")</f>
        <v>2.5299999999999998</v>
      </c>
      <c r="G53" s="1">
        <f>IFERROR(ESG[[#This Row],[亿元]],"")</f>
        <v>17.84</v>
      </c>
      <c r="H53" s="1" t="str">
        <f>IFERROR(ESG[[#This Row],[货币]],"")</f>
        <v>USD</v>
      </c>
      <c r="I53" s="1" t="str">
        <f>IFERROR(ESG[[#This Row],[年期]],"")</f>
        <v>3</v>
      </c>
      <c r="J53" s="1" t="str">
        <f>IFERROR(ESG[[#This Row],[票息]],"")</f>
        <v>8.5%</v>
      </c>
      <c r="K53" s="1" t="str">
        <f>IFERROR(ESG[[#This Row],[上市]],"")</f>
        <v>港交所</v>
      </c>
      <c r="L53" s="1" t="str">
        <f>IFERROR(ESG[[#This Row],[ESG主题]],"")</f>
        <v>绿色债券</v>
      </c>
      <c r="M53" s="1" t="str">
        <f>IFERROR(ESG[[#This Row],[BOCOM_DEAL?]],"")</f>
        <v>--</v>
      </c>
      <c r="N53" s="1" t="str">
        <f>IFERROR(ESG[[#This Row],[ISIN]],"")</f>
        <v>XS2558634791</v>
      </c>
      <c r="O53" s="1" t="str">
        <f>IFERROR(ESG[[#This Row],[板块]],"")</f>
        <v>地方平台</v>
      </c>
      <c r="P53" s="1" t="str">
        <f>IFERROR(ESG[[#This Row],[货币细分]],"")</f>
        <v>美元债</v>
      </c>
      <c r="Q53" s="1" t="str">
        <f>IFERROR(ESG[[#This Row],[外部评审方式]],"")</f>
        <v>第二方意见</v>
      </c>
      <c r="R53" s="1" t="str">
        <f>IFERROR(ESG[[#This Row],[外部评审机构]],"")</f>
        <v>Sustainable Fitch</v>
      </c>
      <c r="S53" t="str">
        <f>IF(IFERROR(ESG[[#This Row],[筹款用途]],"")="","",IFERROR(ESG[[#This Row],[筹款用途]],""))</f>
        <v>根据NDRC证书和发行人绿色金融框架下的要求进行再融资</v>
      </c>
    </row>
    <row r="54" spans="1:19" ht="18" customHeight="1" x14ac:dyDescent="0.25">
      <c r="A54" s="1">
        <f>IFERROR(ESG[[#This Row],[Index]],"")</f>
        <v>87</v>
      </c>
      <c r="B54" s="11">
        <f>IFERROR(ESG[[#This Row],[定价日]],"")</f>
        <v>44896</v>
      </c>
      <c r="C54" s="1" t="str">
        <f>IFERROR(ESG[[#This Row],[信用主体(备证行)]],"")</f>
        <v>德阳发展</v>
      </c>
      <c r="D54" s="1" t="str">
        <f>IFERROR(ESG[[#This Row],[发行评级]],"")</f>
        <v>--/--/BBB-</v>
      </c>
      <c r="E54" s="1">
        <f>IFERROR(ESG[[#This Row],[发行规模(亿)]],"")</f>
        <v>3.5</v>
      </c>
      <c r="F54" s="1">
        <f>IFERROR(ESG[[#This Row],[亿美元]],"")</f>
        <v>3.5</v>
      </c>
      <c r="G54" s="1">
        <f>IFERROR(ESG[[#This Row],[亿元]],"")</f>
        <v>24.69</v>
      </c>
      <c r="H54" s="1" t="str">
        <f>IFERROR(ESG[[#This Row],[货币]],"")</f>
        <v>USD</v>
      </c>
      <c r="I54" s="1" t="str">
        <f>IFERROR(ESG[[#This Row],[年期]],"")</f>
        <v>3</v>
      </c>
      <c r="J54" s="1" t="str">
        <f>IFERROR(ESG[[#This Row],[票息]],"")</f>
        <v>7%</v>
      </c>
      <c r="K54" s="1" t="str">
        <f>IFERROR(ESG[[#This Row],[上市]],"")</f>
        <v>港交所</v>
      </c>
      <c r="L54" s="1" t="str">
        <f>IFERROR(ESG[[#This Row],[ESG主题]],"")</f>
        <v>可持续债券</v>
      </c>
      <c r="M54" s="1" t="str">
        <f>IFERROR(ESG[[#This Row],[BOCOM_DEAL?]],"")</f>
        <v>--</v>
      </c>
      <c r="N54" s="1" t="str">
        <f>IFERROR(ESG[[#This Row],[ISIN]],"")</f>
        <v>XS2562889316</v>
      </c>
      <c r="O54" s="1" t="str">
        <f>IFERROR(ESG[[#This Row],[板块]],"")</f>
        <v>地方平台</v>
      </c>
      <c r="P54" s="1" t="str">
        <f>IFERROR(ESG[[#This Row],[货币细分]],"")</f>
        <v>美元债</v>
      </c>
      <c r="Q54" s="1" t="str">
        <f>IFERROR(ESG[[#This Row],[外部评审方式]],"")</f>
        <v>发行前认证+第二方意见</v>
      </c>
      <c r="R54" s="1" t="str">
        <f>IFERROR(ESG[[#This Row],[外部评审机构]],"")</f>
        <v>HKQAA+Moody's</v>
      </c>
      <c r="S54" t="str">
        <f>IF(IFERROR(ESG[[#This Row],[筹款用途]],"")="","",IFERROR(ESG[[#This Row],[筹款用途]],""))</f>
        <v>根据可持续财务框架补充营运资金和项目建设</v>
      </c>
    </row>
    <row r="55" spans="1:19" ht="18" customHeight="1" x14ac:dyDescent="0.25">
      <c r="A55" s="1">
        <f>IFERROR(ESG[[#This Row],[Index]],"")</f>
        <v>86</v>
      </c>
      <c r="B55" s="11">
        <f>IFERROR(ESG[[#This Row],[定价日]],"")</f>
        <v>44890</v>
      </c>
      <c r="C55" s="1" t="str">
        <f>IFERROR(ESG[[#This Row],[信用主体(备证行)]],"")</f>
        <v>桂林经开</v>
      </c>
      <c r="D55" s="1" t="str">
        <f>IFERROR(ESG[[#This Row],[发行评级]],"")</f>
        <v>--/--/--</v>
      </c>
      <c r="E55" s="1">
        <f>IFERROR(ESG[[#This Row],[发行规模(亿)]],"")</f>
        <v>0.4</v>
      </c>
      <c r="F55" s="1">
        <f>IFERROR(ESG[[#This Row],[亿美元]],"")</f>
        <v>0.4</v>
      </c>
      <c r="G55" s="1">
        <f>IFERROR(ESG[[#This Row],[亿元]],"")</f>
        <v>2.87</v>
      </c>
      <c r="H55" s="1" t="str">
        <f>IFERROR(ESG[[#This Row],[货币]],"")</f>
        <v>USD</v>
      </c>
      <c r="I55" s="1" t="str">
        <f>IFERROR(ESG[[#This Row],[年期]],"")</f>
        <v>3</v>
      </c>
      <c r="J55" s="1" t="str">
        <f>IFERROR(ESG[[#This Row],[票息]],"")</f>
        <v>6.8%</v>
      </c>
      <c r="K55" s="1" t="str">
        <f>IFERROR(ESG[[#This Row],[上市]],"")</f>
        <v>港交所</v>
      </c>
      <c r="L55" s="1" t="str">
        <f>IFERROR(ESG[[#This Row],[ESG主题]],"")</f>
        <v>可持续债券</v>
      </c>
      <c r="M55" s="1" t="str">
        <f>IFERROR(ESG[[#This Row],[BOCOM_DEAL?]],"")</f>
        <v>--</v>
      </c>
      <c r="N55" s="1" t="str">
        <f>IFERROR(ESG[[#This Row],[ISIN]],"")</f>
        <v>XS2556891260</v>
      </c>
      <c r="O55" s="1" t="str">
        <f>IFERROR(ESG[[#This Row],[板块]],"")</f>
        <v>地方平台</v>
      </c>
      <c r="P55" s="1" t="str">
        <f>IFERROR(ESG[[#This Row],[货币细分]],"")</f>
        <v>美元债</v>
      </c>
      <c r="Q55" s="1" t="str">
        <f>IFERROR(ESG[[#This Row],[外部评审方式]],"")</f>
        <v>第二方意见</v>
      </c>
      <c r="R55" s="1" t="str">
        <f>IFERROR(ESG[[#This Row],[外部评审机构]],"")</f>
        <v>S&amp;P</v>
      </c>
      <c r="S55" t="str">
        <f>IF(IFERROR(ESG[[#This Row],[筹款用途]],"")="","",IFERROR(ESG[[#This Row],[筹款用途]],""))</f>
        <v>根据可持续金融框架补充发行人的营运资金和项目建设</v>
      </c>
    </row>
    <row r="56" spans="1:19" ht="18" customHeight="1" x14ac:dyDescent="0.25">
      <c r="A56" s="1">
        <f>IFERROR(ESG[[#This Row],[Index]],"")</f>
        <v>85</v>
      </c>
      <c r="B56" s="11">
        <f>IFERROR(ESG[[#This Row],[定价日]],"")</f>
        <v>44887</v>
      </c>
      <c r="C56" s="1" t="str">
        <f>IFERROR(ESG[[#This Row],[信用主体(备证行)]],"")</f>
        <v>上饶投控</v>
      </c>
      <c r="D56" s="1" t="str">
        <f>IFERROR(ESG[[#This Row],[发行评级]],"")</f>
        <v>--/--/BBB-</v>
      </c>
      <c r="E56" s="1">
        <f>IFERROR(ESG[[#This Row],[发行规模(亿)]],"")</f>
        <v>1.2</v>
      </c>
      <c r="F56" s="1">
        <f>IFERROR(ESG[[#This Row],[亿美元]],"")</f>
        <v>1.2</v>
      </c>
      <c r="G56" s="1">
        <f>IFERROR(ESG[[#This Row],[亿元]],"")</f>
        <v>8.57</v>
      </c>
      <c r="H56" s="1" t="str">
        <f>IFERROR(ESG[[#This Row],[货币]],"")</f>
        <v>USD</v>
      </c>
      <c r="I56" s="1" t="str">
        <f>IFERROR(ESG[[#This Row],[年期]],"")</f>
        <v>3</v>
      </c>
      <c r="J56" s="1" t="str">
        <f>IFERROR(ESG[[#This Row],[票息]],"")</f>
        <v>7.9%</v>
      </c>
      <c r="K56" s="1" t="str">
        <f>IFERROR(ESG[[#This Row],[上市]],"")</f>
        <v>港交所</v>
      </c>
      <c r="L56" s="1" t="str">
        <f>IFERROR(ESG[[#This Row],[ESG主题]],"")</f>
        <v>可持续债券</v>
      </c>
      <c r="M56" s="1" t="str">
        <f>IFERROR(ESG[[#This Row],[BOCOM_DEAL?]],"")</f>
        <v>--</v>
      </c>
      <c r="N56" s="1" t="str">
        <f>IFERROR(ESG[[#This Row],[ISIN]],"")</f>
        <v>XS2518971234</v>
      </c>
      <c r="O56" s="1" t="str">
        <f>IFERROR(ESG[[#This Row],[板块]],"")</f>
        <v>地方平台</v>
      </c>
      <c r="P56" s="1" t="str">
        <f>IFERROR(ESG[[#This Row],[货币细分]],"")</f>
        <v>美元债</v>
      </c>
      <c r="Q56" s="1" t="str">
        <f>IFERROR(ESG[[#This Row],[外部评审方式]],"")</f>
        <v>第二方意见</v>
      </c>
      <c r="R56" s="1" t="str">
        <f>IFERROR(ESG[[#This Row],[外部评审机构]],"")</f>
        <v>S&amp;P</v>
      </c>
      <c r="S56" t="str">
        <f>IF(IFERROR(ESG[[#This Row],[筹款用途]],"")="","",IFERROR(ESG[[#This Row],[筹款用途]],""))</f>
        <v>根据集团的可持续性融资框架，对集团现有债务进行再融资，并对新的或现有的合格项目进行融资或再融资</v>
      </c>
    </row>
    <row r="57" spans="1:19" ht="18" customHeight="1" x14ac:dyDescent="0.25">
      <c r="A57" s="1">
        <f>IFERROR(ESG[[#This Row],[Index]],"")</f>
        <v>84</v>
      </c>
      <c r="B57" s="11">
        <f>IFERROR(ESG[[#This Row],[定价日]],"")</f>
        <v>44886</v>
      </c>
      <c r="C57" s="1" t="str">
        <f>IFERROR(ESG[[#This Row],[信用主体(备证行)]],"")</f>
        <v>济南轨交</v>
      </c>
      <c r="D57" s="1" t="str">
        <f>IFERROR(ESG[[#This Row],[发行评级]],"")</f>
        <v>--/--/A-</v>
      </c>
      <c r="E57" s="1">
        <f>IFERROR(ESG[[#This Row],[发行规模(亿)]],"")</f>
        <v>2</v>
      </c>
      <c r="F57" s="1">
        <f>IFERROR(ESG[[#This Row],[亿美元]],"")</f>
        <v>2</v>
      </c>
      <c r="G57" s="1">
        <f>IFERROR(ESG[[#This Row],[亿元]],"")</f>
        <v>14.33</v>
      </c>
      <c r="H57" s="1" t="str">
        <f>IFERROR(ESG[[#This Row],[货币]],"")</f>
        <v>USD</v>
      </c>
      <c r="I57" s="1" t="str">
        <f>IFERROR(ESG[[#This Row],[年期]],"")</f>
        <v>1</v>
      </c>
      <c r="J57" s="1" t="str">
        <f>IFERROR(ESG[[#This Row],[票息]],"")</f>
        <v>6.75%</v>
      </c>
      <c r="K57" s="1" t="str">
        <f>IFERROR(ESG[[#This Row],[上市]],"")</f>
        <v>港交所</v>
      </c>
      <c r="L57" s="1" t="str">
        <f>IFERROR(ESG[[#This Row],[ESG主题]],"")</f>
        <v>绿色债券</v>
      </c>
      <c r="M57" s="1" t="str">
        <f>IFERROR(ESG[[#This Row],[BOCOM_DEAL?]],"")</f>
        <v>港分</v>
      </c>
      <c r="N57" s="1" t="str">
        <f>IFERROR(ESG[[#This Row],[ISIN]],"")</f>
        <v>XS2525548231</v>
      </c>
      <c r="O57" s="1" t="str">
        <f>IFERROR(ESG[[#This Row],[板块]],"")</f>
        <v>地方平台</v>
      </c>
      <c r="P57" s="1" t="str">
        <f>IFERROR(ESG[[#This Row],[货币细分]],"")</f>
        <v>美元债</v>
      </c>
      <c r="Q57" s="1" t="str">
        <f>IFERROR(ESG[[#This Row],[外部评审方式]],"")</f>
        <v>第二方意见</v>
      </c>
      <c r="R57" s="1" t="str">
        <f>IFERROR(ESG[[#This Row],[外部评审机构]],"")</f>
        <v>S&amp;P</v>
      </c>
      <c r="S57" t="str">
        <f>IF(IFERROR(ESG[[#This Row],[筹款用途]],"")="","",IFERROR(ESG[[#This Row],[筹款用途]],""))</f>
        <v>根据绿色金融框架用于一般企业目的</v>
      </c>
    </row>
    <row r="58" spans="1:19" ht="18" customHeight="1" x14ac:dyDescent="0.25">
      <c r="A58" s="1">
        <f>IFERROR(ESG[[#This Row],[Index]],"")</f>
        <v>83</v>
      </c>
      <c r="B58" s="11">
        <f>IFERROR(ESG[[#This Row],[定价日]],"")</f>
        <v>44882</v>
      </c>
      <c r="C58" s="1" t="str">
        <f>IFERROR(ESG[[#This Row],[信用主体(备证行)]],"")</f>
        <v>陕西榆神能源(西安银行)</v>
      </c>
      <c r="D58" s="1" t="str">
        <f>IFERROR(ESG[[#This Row],[发行评级]],"")</f>
        <v>--/--/--</v>
      </c>
      <c r="E58" s="1">
        <f>IFERROR(ESG[[#This Row],[发行规模(亿)]],"")</f>
        <v>0.85</v>
      </c>
      <c r="F58" s="1">
        <f>IFERROR(ESG[[#This Row],[亿美元]],"")</f>
        <v>0.85</v>
      </c>
      <c r="G58" s="1">
        <f>IFERROR(ESG[[#This Row],[亿元]],"")</f>
        <v>6.08</v>
      </c>
      <c r="H58" s="1" t="str">
        <f>IFERROR(ESG[[#This Row],[货币]],"")</f>
        <v>USD</v>
      </c>
      <c r="I58" s="1" t="str">
        <f>IFERROR(ESG[[#This Row],[年期]],"")</f>
        <v>3</v>
      </c>
      <c r="J58" s="1" t="str">
        <f>IFERROR(ESG[[#This Row],[票息]],"")</f>
        <v>7%</v>
      </c>
      <c r="K58" s="1" t="str">
        <f>IFERROR(ESG[[#This Row],[上市]],"")</f>
        <v>港交所</v>
      </c>
      <c r="L58" s="1" t="str">
        <f>IFERROR(ESG[[#This Row],[ESG主题]],"")</f>
        <v>绿色债券</v>
      </c>
      <c r="M58" s="1" t="str">
        <f>IFERROR(ESG[[#This Row],[BOCOM_DEAL?]],"")</f>
        <v>--</v>
      </c>
      <c r="N58" s="1" t="str">
        <f>IFERROR(ESG[[#This Row],[ISIN]],"")</f>
        <v>XS2544188894</v>
      </c>
      <c r="O58" s="1" t="str">
        <f>IFERROR(ESG[[#This Row],[板块]],"")</f>
        <v>地方平台</v>
      </c>
      <c r="P58" s="1" t="str">
        <f>IFERROR(ESG[[#This Row],[货币细分]],"")</f>
        <v>美元债</v>
      </c>
      <c r="Q58" s="1" t="str">
        <f>IFERROR(ESG[[#This Row],[外部评审方式]],"")</f>
        <v>发行前认证</v>
      </c>
      <c r="R58" s="1" t="str">
        <f>IFERROR(ESG[[#This Row],[外部评审机构]],"")</f>
        <v>HKQAA</v>
      </c>
      <c r="S58" t="str">
        <f>IF(IFERROR(ESG[[#This Row],[筹款用途]],"")="","",IFERROR(ESG[[#This Row],[筹款用途]],""))</f>
        <v>为集团的某些基础设施建设项目提供资金，包括为发行人绿色融资框架中反映的合格绿色项目提供资金，并补充其营运资金</v>
      </c>
    </row>
    <row r="59" spans="1:19" ht="18" customHeight="1" x14ac:dyDescent="0.25">
      <c r="A59" s="1">
        <f>IFERROR(ESG[[#This Row],[Index]],"")</f>
        <v>82</v>
      </c>
      <c r="B59" s="11">
        <f>IFERROR(ESG[[#This Row],[定价日]],"")</f>
        <v>44881</v>
      </c>
      <c r="C59" s="1" t="str">
        <f>IFERROR(ESG[[#This Row],[信用主体(备证行)]],"")</f>
        <v>中银巴黎分行</v>
      </c>
      <c r="D59" s="1" t="str">
        <f>IFERROR(ESG[[#This Row],[发行评级]],"")</f>
        <v>A1/A/A</v>
      </c>
      <c r="E59" s="1">
        <f>IFERROR(ESG[[#This Row],[发行规模(亿)]],"")</f>
        <v>4</v>
      </c>
      <c r="F59" s="1">
        <f>IFERROR(ESG[[#This Row],[亿美元]],"")</f>
        <v>4</v>
      </c>
      <c r="G59" s="1">
        <f>IFERROR(ESG[[#This Row],[亿元]],"")</f>
        <v>28.39</v>
      </c>
      <c r="H59" s="1" t="str">
        <f>IFERROR(ESG[[#This Row],[货币]],"")</f>
        <v>USD</v>
      </c>
      <c r="I59" s="1" t="str">
        <f>IFERROR(ESG[[#This Row],[年期]],"")</f>
        <v>3</v>
      </c>
      <c r="J59" s="1" t="str">
        <f>IFERROR(ESG[[#This Row],[票息]],"")</f>
        <v>4.75%</v>
      </c>
      <c r="K59" s="1" t="str">
        <f>IFERROR(ESG[[#This Row],[上市]],"")</f>
        <v>泛欧</v>
      </c>
      <c r="L59" s="1" t="str">
        <f>IFERROR(ESG[[#This Row],[ESG主题]],"")</f>
        <v>绿色债券</v>
      </c>
      <c r="M59" s="1" t="str">
        <f>IFERROR(ESG[[#This Row],[BOCOM_DEAL?]],"")</f>
        <v>港分</v>
      </c>
      <c r="N59" s="1" t="str">
        <f>IFERROR(ESG[[#This Row],[ISIN]],"")</f>
        <v>XS2555170740</v>
      </c>
      <c r="O59" s="1" t="str">
        <f>IFERROR(ESG[[#This Row],[板块]],"")</f>
        <v>金融机构</v>
      </c>
      <c r="P59" s="1" t="str">
        <f>IFERROR(ESG[[#This Row],[货币细分]],"")</f>
        <v>美元债</v>
      </c>
      <c r="Q59" s="1" t="str">
        <f>IFERROR(ESG[[#This Row],[外部评审方式]],"")</f>
        <v>验证</v>
      </c>
      <c r="R59" s="1" t="str">
        <f>IFERROR(ESG[[#This Row],[外部评审机构]],"")</f>
        <v>EY</v>
      </c>
      <c r="S59" t="str">
        <f>IF(IFERROR(ESG[[#This Row],[筹款用途]],"")="","",IFERROR(ESG[[#This Row],[筹款用途]],""))</f>
        <v>为中国银行可持续发展系列债券管理声明中定义的生物多样性相关合格绿色项目提供融资和/或再融资</v>
      </c>
    </row>
    <row r="60" spans="1:19" ht="18" customHeight="1" x14ac:dyDescent="0.25">
      <c r="A60" s="1">
        <f>IFERROR(ESG[[#This Row],[Index]],"")</f>
        <v>81</v>
      </c>
      <c r="B60" s="11">
        <f>IFERROR(ESG[[#This Row],[定价日]],"")</f>
        <v>44879</v>
      </c>
      <c r="C60" s="1" t="str">
        <f>IFERROR(ESG[[#This Row],[信用主体(备证行)]],"")</f>
        <v>南京扬子国投</v>
      </c>
      <c r="D60" s="1" t="str">
        <f>IFERROR(ESG[[#This Row],[发行评级]],"")</f>
        <v>--/--/A-</v>
      </c>
      <c r="E60" s="1">
        <f>IFERROR(ESG[[#This Row],[发行规模(亿)]],"")</f>
        <v>3</v>
      </c>
      <c r="F60" s="1">
        <f>IFERROR(ESG[[#This Row],[亿美元]],"")</f>
        <v>3</v>
      </c>
      <c r="G60" s="1">
        <f>IFERROR(ESG[[#This Row],[亿元]],"")</f>
        <v>21.21</v>
      </c>
      <c r="H60" s="1" t="str">
        <f>IFERROR(ESG[[#This Row],[货币]],"")</f>
        <v>USD</v>
      </c>
      <c r="I60" s="1" t="str">
        <f>IFERROR(ESG[[#This Row],[年期]],"")</f>
        <v>3</v>
      </c>
      <c r="J60" s="1" t="str">
        <f>IFERROR(ESG[[#This Row],[票息]],"")</f>
        <v>5.95%</v>
      </c>
      <c r="K60" s="1" t="str">
        <f>IFERROR(ESG[[#This Row],[上市]],"")</f>
        <v>港交所</v>
      </c>
      <c r="L60" s="1" t="str">
        <f>IFERROR(ESG[[#This Row],[ESG主题]],"")</f>
        <v>可持续债券</v>
      </c>
      <c r="M60" s="1" t="str">
        <f>IFERROR(ESG[[#This Row],[BOCOM_DEAL?]],"")</f>
        <v>--</v>
      </c>
      <c r="N60" s="1" t="str">
        <f>IFERROR(ESG[[#This Row],[ISIN]],"")</f>
        <v>XS2551147353</v>
      </c>
      <c r="O60" s="1" t="str">
        <f>IFERROR(ESG[[#This Row],[板块]],"")</f>
        <v>地方平台</v>
      </c>
      <c r="P60" s="1" t="str">
        <f>IFERROR(ESG[[#This Row],[货币细分]],"")</f>
        <v>美元债</v>
      </c>
      <c r="Q60" s="1" t="str">
        <f>IFERROR(ESG[[#This Row],[外部评审方式]],"")</f>
        <v>第二方意见</v>
      </c>
      <c r="R60" s="1" t="str">
        <f>IFERROR(ESG[[#This Row],[外部评审机构]],"")</f>
        <v>Sustainalytics</v>
      </c>
      <c r="S60" t="str">
        <f>IF(IFERROR(ESG[[#This Row],[筹款用途]],"")="","",IFERROR(ESG[[#This Row],[筹款用途]],""))</f>
        <v>根据发行人的可持续融资框架对发行人现有的离岸债务进行再融资</v>
      </c>
    </row>
    <row r="61" spans="1:19" ht="18" customHeight="1" x14ac:dyDescent="0.25">
      <c r="A61" s="1">
        <f>IFERROR(ESG[[#This Row],[Index]],"")</f>
        <v>80</v>
      </c>
      <c r="B61" s="11">
        <f>IFERROR(ESG[[#This Row],[定价日]],"")</f>
        <v>44865</v>
      </c>
      <c r="C61" s="1" t="str">
        <f>IFERROR(ESG[[#This Row],[信用主体(备证行)]],"")</f>
        <v>深圳市政府</v>
      </c>
      <c r="D61" s="1" t="str">
        <f>IFERROR(ESG[[#This Row],[发行评级]],"")</f>
        <v>--/--/--</v>
      </c>
      <c r="E61" s="1">
        <f>IFERROR(ESG[[#This Row],[发行规模(亿)]],"")</f>
        <v>11</v>
      </c>
      <c r="F61" s="1">
        <f>IFERROR(ESG[[#This Row],[亿美元]],"")</f>
        <v>1.51</v>
      </c>
      <c r="G61" s="1">
        <f>IFERROR(ESG[[#This Row],[亿元]],"")</f>
        <v>11</v>
      </c>
      <c r="H61" s="1" t="str">
        <f>IFERROR(ESG[[#This Row],[货币]],"")</f>
        <v>CNH</v>
      </c>
      <c r="I61" s="1" t="str">
        <f>IFERROR(ESG[[#This Row],[年期]],"")</f>
        <v>5</v>
      </c>
      <c r="J61" s="1" t="str">
        <f>IFERROR(ESG[[#This Row],[票息]],"")</f>
        <v>2.83%</v>
      </c>
      <c r="K61" s="1" t="str">
        <f>IFERROR(ESG[[#This Row],[上市]],"")</f>
        <v>港交所</v>
      </c>
      <c r="L61" s="1" t="str">
        <f>IFERROR(ESG[[#This Row],[ESG主题]],"")</f>
        <v>蓝色债券</v>
      </c>
      <c r="M61" s="1" t="str">
        <f>IFERROR(ESG[[#This Row],[BOCOM_DEAL?]],"")</f>
        <v>港分</v>
      </c>
      <c r="N61" s="1" t="str">
        <f>IFERROR(ESG[[#This Row],[ISIN]],"")</f>
        <v>HK0000881968</v>
      </c>
      <c r="O61" s="1" t="str">
        <f>IFERROR(ESG[[#This Row],[板块]],"")</f>
        <v>主权/政府</v>
      </c>
      <c r="P61" s="1" t="str">
        <f>IFERROR(ESG[[#This Row],[货币细分]],"")</f>
        <v>点心债</v>
      </c>
      <c r="Q61" s="1" t="str">
        <f>IFERROR(ESG[[#This Row],[外部评审方式]],"")</f>
        <v>发行前认证</v>
      </c>
      <c r="R61" s="1" t="str">
        <f>IFERROR(ESG[[#This Row],[外部评审机构]],"")</f>
        <v>HKQAA</v>
      </c>
      <c r="S61" t="str">
        <f>IF(IFERROR(ESG[[#This Row],[筹款用途]],"")="","",IFERROR(ESG[[#This Row],[筹款用途]],""))</f>
        <v>根据绿色和蓝色融资框架，发行5年期债券的净收益将用于资助符合条件的蓝色项目</v>
      </c>
    </row>
    <row r="62" spans="1:19" ht="18" customHeight="1" x14ac:dyDescent="0.25">
      <c r="A62" s="1">
        <f>IFERROR(ESG[[#This Row],[Index]],"")</f>
        <v>79</v>
      </c>
      <c r="B62" s="11">
        <f>IFERROR(ESG[[#This Row],[定价日]],"")</f>
        <v>44865</v>
      </c>
      <c r="C62" s="1" t="str">
        <f>IFERROR(ESG[[#This Row],[信用主体(备证行)]],"")</f>
        <v>深圳市政府</v>
      </c>
      <c r="D62" s="1" t="str">
        <f>IFERROR(ESG[[#This Row],[发行评级]],"")</f>
        <v>--/--/--</v>
      </c>
      <c r="E62" s="1">
        <f>IFERROR(ESG[[#This Row],[发行规模(亿)]],"")</f>
        <v>15</v>
      </c>
      <c r="F62" s="1">
        <f>IFERROR(ESG[[#This Row],[亿美元]],"")</f>
        <v>2.06</v>
      </c>
      <c r="G62" s="1">
        <f>IFERROR(ESG[[#This Row],[亿元]],"")</f>
        <v>15</v>
      </c>
      <c r="H62" s="1" t="str">
        <f>IFERROR(ESG[[#This Row],[货币]],"")</f>
        <v>CNH</v>
      </c>
      <c r="I62" s="1" t="str">
        <f>IFERROR(ESG[[#This Row],[年期]],"")</f>
        <v>3</v>
      </c>
      <c r="J62" s="1" t="str">
        <f>IFERROR(ESG[[#This Row],[票息]],"")</f>
        <v>2.65%</v>
      </c>
      <c r="K62" s="1" t="str">
        <f>IFERROR(ESG[[#This Row],[上市]],"")</f>
        <v>港交所</v>
      </c>
      <c r="L62" s="1" t="str">
        <f>IFERROR(ESG[[#This Row],[ESG主题]],"")</f>
        <v>绿色债券</v>
      </c>
      <c r="M62" s="1" t="str">
        <f>IFERROR(ESG[[#This Row],[BOCOM_DEAL?]],"")</f>
        <v>港分</v>
      </c>
      <c r="N62" s="1" t="str">
        <f>IFERROR(ESG[[#This Row],[ISIN]],"")</f>
        <v>HK0000881950</v>
      </c>
      <c r="O62" s="1" t="str">
        <f>IFERROR(ESG[[#This Row],[板块]],"")</f>
        <v>主权/政府</v>
      </c>
      <c r="P62" s="1" t="str">
        <f>IFERROR(ESG[[#This Row],[货币细分]],"")</f>
        <v>点心债</v>
      </c>
      <c r="Q62" s="1" t="str">
        <f>IFERROR(ESG[[#This Row],[外部评审方式]],"")</f>
        <v>发行前认证</v>
      </c>
      <c r="R62" s="1" t="str">
        <f>IFERROR(ESG[[#This Row],[外部评审机构]],"")</f>
        <v>HKQAA</v>
      </c>
      <c r="S62" t="str">
        <f>IF(IFERROR(ESG[[#This Row],[筹款用途]],"")="","",IFERROR(ESG[[#This Row],[筹款用途]],""))</f>
        <v>根据绿色和蓝色融资框架，发行3年期债券的净收益将用于资助符合条件的绿色项目</v>
      </c>
    </row>
    <row r="63" spans="1:19" ht="18" customHeight="1" x14ac:dyDescent="0.25">
      <c r="A63" s="1">
        <f>IFERROR(ESG[[#This Row],[Index]],"")</f>
        <v>78</v>
      </c>
      <c r="B63" s="11">
        <f>IFERROR(ESG[[#This Row],[定价日]],"")</f>
        <v>44861</v>
      </c>
      <c r="C63" s="1" t="str">
        <f>IFERROR(ESG[[#This Row],[信用主体(备证行)]],"")</f>
        <v>上海临港</v>
      </c>
      <c r="D63" s="1" t="str">
        <f>IFERROR(ESG[[#This Row],[发行评级]],"")</f>
        <v>--/BBB+/--</v>
      </c>
      <c r="E63" s="1">
        <f>IFERROR(ESG[[#This Row],[发行规模(亿)]],"")</f>
        <v>0.5</v>
      </c>
      <c r="F63" s="1">
        <f>IFERROR(ESG[[#This Row],[亿美元]],"")</f>
        <v>0.5</v>
      </c>
      <c r="G63" s="1">
        <f>IFERROR(ESG[[#This Row],[亿元]],"")</f>
        <v>3.61</v>
      </c>
      <c r="H63" s="1" t="str">
        <f>IFERROR(ESG[[#This Row],[货币]],"")</f>
        <v>EUR</v>
      </c>
      <c r="I63" s="1" t="str">
        <f>IFERROR(ESG[[#This Row],[年期]],"")</f>
        <v>1</v>
      </c>
      <c r="J63" s="1" t="str">
        <f>IFERROR(ESG[[#This Row],[票息]],"")</f>
        <v>3%</v>
      </c>
      <c r="K63" s="1" t="str">
        <f>IFERROR(ESG[[#This Row],[上市]],"")</f>
        <v>新交所;澳交所</v>
      </c>
      <c r="L63" s="1" t="str">
        <f>IFERROR(ESG[[#This Row],[ESG主题]],"")</f>
        <v>绿色债券</v>
      </c>
      <c r="M63" s="1" t="str">
        <f>IFERROR(ESG[[#This Row],[BOCOM_DEAL?]],"")</f>
        <v>港分</v>
      </c>
      <c r="N63" s="1" t="str">
        <f>IFERROR(ESG[[#This Row],[ISIN]],"")</f>
        <v>G228047</v>
      </c>
      <c r="O63" s="1" t="str">
        <f>IFERROR(ESG[[#This Row],[板块]],"")</f>
        <v>地方平台</v>
      </c>
      <c r="P63" s="1" t="str">
        <f>IFERROR(ESG[[#This Row],[货币细分]],"")</f>
        <v>自贸债</v>
      </c>
      <c r="Q63" s="1" t="str">
        <f>IFERROR(ESG[[#This Row],[外部评审方式]],"")</f>
        <v>第二方意见</v>
      </c>
      <c r="R63" s="1" t="str">
        <f>IFERROR(ESG[[#This Row],[外部评审机构]],"")</f>
        <v>S&amp;P</v>
      </c>
      <c r="S63" t="str">
        <f>IF(IFERROR(ESG[[#This Row],[筹款用途]],"")="","",IFERROR(ESG[[#This Row],[筹款用途]],""))</f>
        <v/>
      </c>
    </row>
    <row r="64" spans="1:19" ht="18" customHeight="1" x14ac:dyDescent="0.25">
      <c r="A64" s="1">
        <f>IFERROR(ESG[[#This Row],[Index]],"")</f>
        <v>77</v>
      </c>
      <c r="B64" s="11">
        <f>IFERROR(ESG[[#This Row],[定价日]],"")</f>
        <v>44861</v>
      </c>
      <c r="C64" s="1" t="str">
        <f>IFERROR(ESG[[#This Row],[信用主体(备证行)]],"")</f>
        <v>上海临港</v>
      </c>
      <c r="D64" s="1" t="str">
        <f>IFERROR(ESG[[#This Row],[发行评级]],"")</f>
        <v>--/BBB+/--</v>
      </c>
      <c r="E64" s="1">
        <f>IFERROR(ESG[[#This Row],[发行规模(亿)]],"")</f>
        <v>10</v>
      </c>
      <c r="F64" s="1">
        <f>IFERROR(ESG[[#This Row],[亿美元]],"")</f>
        <v>1.39</v>
      </c>
      <c r="G64" s="1">
        <f>IFERROR(ESG[[#This Row],[亿元]],"")</f>
        <v>10</v>
      </c>
      <c r="H64" s="1" t="str">
        <f>IFERROR(ESG[[#This Row],[货币]],"")</f>
        <v>CNH</v>
      </c>
      <c r="I64" s="1" t="str">
        <f>IFERROR(ESG[[#This Row],[年期]],"")</f>
        <v>3</v>
      </c>
      <c r="J64" s="1" t="str">
        <f>IFERROR(ESG[[#This Row],[票息]],"")</f>
        <v>2.98%</v>
      </c>
      <c r="K64" s="1" t="str">
        <f>IFERROR(ESG[[#This Row],[上市]],"")</f>
        <v>新交所;澳交所</v>
      </c>
      <c r="L64" s="1" t="str">
        <f>IFERROR(ESG[[#This Row],[ESG主题]],"")</f>
        <v>绿色债券</v>
      </c>
      <c r="M64" s="1" t="str">
        <f>IFERROR(ESG[[#This Row],[BOCOM_DEAL?]],"")</f>
        <v>港分</v>
      </c>
      <c r="N64" s="1" t="str">
        <f>IFERROR(ESG[[#This Row],[ISIN]],"")</f>
        <v>G228046</v>
      </c>
      <c r="O64" s="1" t="str">
        <f>IFERROR(ESG[[#This Row],[板块]],"")</f>
        <v>地方平台</v>
      </c>
      <c r="P64" s="1" t="str">
        <f>IFERROR(ESG[[#This Row],[货币细分]],"")</f>
        <v>自贸债</v>
      </c>
      <c r="Q64" s="1" t="str">
        <f>IFERROR(ESG[[#This Row],[外部评审方式]],"")</f>
        <v>第二方意见</v>
      </c>
      <c r="R64" s="1" t="str">
        <f>IFERROR(ESG[[#This Row],[外部评审机构]],"")</f>
        <v>S&amp;P</v>
      </c>
      <c r="S64" t="str">
        <f>IF(IFERROR(ESG[[#This Row],[筹款用途]],"")="","",IFERROR(ESG[[#This Row],[筹款用途]],""))</f>
        <v/>
      </c>
    </row>
    <row r="65" spans="1:19" ht="18" customHeight="1" x14ac:dyDescent="0.25">
      <c r="A65" s="1">
        <f>IFERROR(ESG[[#This Row],[Index]],"")</f>
        <v>76</v>
      </c>
      <c r="B65" s="11">
        <f>IFERROR(ESG[[#This Row],[定价日]],"")</f>
        <v>44860</v>
      </c>
      <c r="C65" s="1" t="str">
        <f>IFERROR(ESG[[#This Row],[信用主体(备证行)]],"")</f>
        <v>海南省政府</v>
      </c>
      <c r="D65" s="1" t="str">
        <f>IFERROR(ESG[[#This Row],[发行评级]],"")</f>
        <v>--/--/--</v>
      </c>
      <c r="E65" s="1">
        <f>IFERROR(ESG[[#This Row],[发行规模(亿)]],"")</f>
        <v>12</v>
      </c>
      <c r="F65" s="1">
        <f>IFERROR(ESG[[#This Row],[亿美元]],"")</f>
        <v>1.67</v>
      </c>
      <c r="G65" s="1">
        <f>IFERROR(ESG[[#This Row],[亿元]],"")</f>
        <v>12</v>
      </c>
      <c r="H65" s="1" t="str">
        <f>IFERROR(ESG[[#This Row],[货币]],"")</f>
        <v>CNH</v>
      </c>
      <c r="I65" s="1" t="str">
        <f>IFERROR(ESG[[#This Row],[年期]],"")</f>
        <v>5</v>
      </c>
      <c r="J65" s="1" t="str">
        <f>IFERROR(ESG[[#This Row],[票息]],"")</f>
        <v>2.85%</v>
      </c>
      <c r="K65" s="1" t="str">
        <f>IFERROR(ESG[[#This Row],[上市]],"")</f>
        <v>港交所</v>
      </c>
      <c r="L65" s="1" t="str">
        <f>IFERROR(ESG[[#This Row],[ESG主题]],"")</f>
        <v>可持续债券</v>
      </c>
      <c r="M65" s="1" t="str">
        <f>IFERROR(ESG[[#This Row],[BOCOM_DEAL?]],"")</f>
        <v>港分</v>
      </c>
      <c r="N65" s="1" t="str">
        <f>IFERROR(ESG[[#This Row],[ISIN]],"")</f>
        <v>HK0000877487</v>
      </c>
      <c r="O65" s="1" t="str">
        <f>IFERROR(ESG[[#This Row],[板块]],"")</f>
        <v>主权/政府</v>
      </c>
      <c r="P65" s="1" t="str">
        <f>IFERROR(ESG[[#This Row],[货币细分]],"")</f>
        <v>点心债</v>
      </c>
      <c r="Q65" s="1" t="str">
        <f>IFERROR(ESG[[#This Row],[外部评审方式]],"")</f>
        <v>发行前认证</v>
      </c>
      <c r="R65" s="1" t="str">
        <f>IFERROR(ESG[[#This Row],[外部评审机构]],"")</f>
        <v>HKQAA</v>
      </c>
      <c r="S65" t="str">
        <f>IF(IFERROR(ESG[[#This Row],[筹款用途]],"")="","",IFERROR(ESG[[#This Row],[筹款用途]],""))</f>
        <v>发行3年期和5年期债券的净收益将用于对该框架下被归类为绿色和社会合格类别的项目进行融资</v>
      </c>
    </row>
    <row r="66" spans="1:19" ht="18" customHeight="1" x14ac:dyDescent="0.25">
      <c r="A66" s="1">
        <f>IFERROR(ESG[[#This Row],[Index]],"")</f>
        <v>75</v>
      </c>
      <c r="B66" s="11">
        <f>IFERROR(ESG[[#This Row],[定价日]],"")</f>
        <v>44860</v>
      </c>
      <c r="C66" s="1" t="str">
        <f>IFERROR(ESG[[#This Row],[信用主体(备证行)]],"")</f>
        <v>海南省政府</v>
      </c>
      <c r="D66" s="1" t="str">
        <f>IFERROR(ESG[[#This Row],[发行评级]],"")</f>
        <v>--/--/--</v>
      </c>
      <c r="E66" s="1">
        <f>IFERROR(ESG[[#This Row],[发行规模(亿)]],"")</f>
        <v>26</v>
      </c>
      <c r="F66" s="1">
        <f>IFERROR(ESG[[#This Row],[亿美元]],"")</f>
        <v>3.61</v>
      </c>
      <c r="G66" s="1">
        <f>IFERROR(ESG[[#This Row],[亿元]],"")</f>
        <v>26</v>
      </c>
      <c r="H66" s="1" t="str">
        <f>IFERROR(ESG[[#This Row],[货币]],"")</f>
        <v>CNH</v>
      </c>
      <c r="I66" s="1" t="str">
        <f>IFERROR(ESG[[#This Row],[年期]],"")</f>
        <v>3</v>
      </c>
      <c r="J66" s="1" t="str">
        <f>IFERROR(ESG[[#This Row],[票息]],"")</f>
        <v>2.65%</v>
      </c>
      <c r="K66" s="1" t="str">
        <f>IFERROR(ESG[[#This Row],[上市]],"")</f>
        <v>港交所</v>
      </c>
      <c r="L66" s="1" t="str">
        <f>IFERROR(ESG[[#This Row],[ESG主题]],"")</f>
        <v>可持续债券</v>
      </c>
      <c r="M66" s="1" t="str">
        <f>IFERROR(ESG[[#This Row],[BOCOM_DEAL?]],"")</f>
        <v>港分</v>
      </c>
      <c r="N66" s="1" t="str">
        <f>IFERROR(ESG[[#This Row],[ISIN]],"")</f>
        <v>HK0000877479</v>
      </c>
      <c r="O66" s="1" t="str">
        <f>IFERROR(ESG[[#This Row],[板块]],"")</f>
        <v>主权/政府</v>
      </c>
      <c r="P66" s="1" t="str">
        <f>IFERROR(ESG[[#This Row],[货币细分]],"")</f>
        <v>点心债</v>
      </c>
      <c r="Q66" s="1" t="str">
        <f>IFERROR(ESG[[#This Row],[外部评审方式]],"")</f>
        <v>发行前认证</v>
      </c>
      <c r="R66" s="1" t="str">
        <f>IFERROR(ESG[[#This Row],[外部评审机构]],"")</f>
        <v>HKQAA</v>
      </c>
      <c r="S66" t="str">
        <f>IF(IFERROR(ESG[[#This Row],[筹款用途]],"")="","",IFERROR(ESG[[#This Row],[筹款用途]],""))</f>
        <v>发行3年期和5年期债券的净收益将用于对该框架下被归类为绿色和社会合格类别的项目进行融资</v>
      </c>
    </row>
    <row r="67" spans="1:19" ht="18" customHeight="1" x14ac:dyDescent="0.25">
      <c r="A67" s="1">
        <f>IFERROR(ESG[[#This Row],[Index]],"")</f>
        <v>74</v>
      </c>
      <c r="B67" s="11">
        <f>IFERROR(ESG[[#This Row],[定价日]],"")</f>
        <v>44860</v>
      </c>
      <c r="C67" s="1" t="str">
        <f>IFERROR(ESG[[#This Row],[信用主体(备证行)]],"")</f>
        <v>海南省政府</v>
      </c>
      <c r="D67" s="1" t="str">
        <f>IFERROR(ESG[[#This Row],[发行评级]],"")</f>
        <v>--/--/--</v>
      </c>
      <c r="E67" s="1">
        <f>IFERROR(ESG[[#This Row],[发行规模(亿)]],"")</f>
        <v>12</v>
      </c>
      <c r="F67" s="1">
        <f>IFERROR(ESG[[#This Row],[亿美元]],"")</f>
        <v>1.67</v>
      </c>
      <c r="G67" s="1">
        <f>IFERROR(ESG[[#This Row],[亿元]],"")</f>
        <v>12</v>
      </c>
      <c r="H67" s="1" t="str">
        <f>IFERROR(ESG[[#This Row],[货币]],"")</f>
        <v>CNH</v>
      </c>
      <c r="I67" s="1" t="str">
        <f>IFERROR(ESG[[#This Row],[年期]],"")</f>
        <v>2</v>
      </c>
      <c r="J67" s="1" t="str">
        <f>IFERROR(ESG[[#This Row],[票息]],"")</f>
        <v>2.42%</v>
      </c>
      <c r="K67" s="1" t="str">
        <f>IFERROR(ESG[[#This Row],[上市]],"")</f>
        <v>港交所</v>
      </c>
      <c r="L67" s="1" t="str">
        <f>IFERROR(ESG[[#This Row],[ESG主题]],"")</f>
        <v>蓝色债券</v>
      </c>
      <c r="M67" s="1" t="str">
        <f>IFERROR(ESG[[#This Row],[BOCOM_DEAL?]],"")</f>
        <v>港分</v>
      </c>
      <c r="N67" s="1" t="str">
        <f>IFERROR(ESG[[#This Row],[ISIN]],"")</f>
        <v>HK0000877461</v>
      </c>
      <c r="O67" s="1" t="str">
        <f>IFERROR(ESG[[#This Row],[板块]],"")</f>
        <v>主权/政府</v>
      </c>
      <c r="P67" s="1" t="str">
        <f>IFERROR(ESG[[#This Row],[货币细分]],"")</f>
        <v>点心债</v>
      </c>
      <c r="Q67" s="1" t="str">
        <f>IFERROR(ESG[[#This Row],[外部评审方式]],"")</f>
        <v>发行前认证</v>
      </c>
      <c r="R67" s="1" t="str">
        <f>IFERROR(ESG[[#This Row],[外部评审机构]],"")</f>
        <v>HKQAA</v>
      </c>
      <c r="S67" t="str">
        <f>IF(IFERROR(ESG[[#This Row],[筹款用途]],"")="","",IFERROR(ESG[[#This Row],[筹款用途]],""))</f>
        <v>发行2年期债券的净收益将对合格蓝色项目进行融资，项目根据绿色、社会、蓝色和可持续发展融资框架("框架")归类</v>
      </c>
    </row>
    <row r="68" spans="1:19" ht="18" customHeight="1" x14ac:dyDescent="0.25">
      <c r="A68" s="1">
        <f>IFERROR(ESG[[#This Row],[Index]],"")</f>
        <v>73</v>
      </c>
      <c r="B68" s="11">
        <f>IFERROR(ESG[[#This Row],[定价日]],"")</f>
        <v>44855</v>
      </c>
      <c r="C68" s="1" t="str">
        <f>IFERROR(ESG[[#This Row],[信用主体(备证行)]],"")</f>
        <v>江门新会</v>
      </c>
      <c r="D68" s="1" t="str">
        <f>IFERROR(ESG[[#This Row],[发行评级]],"")</f>
        <v>--/--/--</v>
      </c>
      <c r="E68" s="1">
        <f>IFERROR(ESG[[#This Row],[发行规模(亿)]],"")</f>
        <v>7</v>
      </c>
      <c r="F68" s="1">
        <f>IFERROR(ESG[[#This Row],[亿美元]],"")</f>
        <v>0.97</v>
      </c>
      <c r="G68" s="1">
        <f>IFERROR(ESG[[#This Row],[亿元]],"")</f>
        <v>7</v>
      </c>
      <c r="H68" s="1" t="str">
        <f>IFERROR(ESG[[#This Row],[货币]],"")</f>
        <v>CNH</v>
      </c>
      <c r="I68" s="1" t="str">
        <f>IFERROR(ESG[[#This Row],[年期]],"")</f>
        <v>3</v>
      </c>
      <c r="J68" s="1" t="str">
        <f>IFERROR(ESG[[#This Row],[票息]],"")</f>
        <v>4.6%</v>
      </c>
      <c r="K68" s="1" t="str">
        <f>IFERROR(ESG[[#This Row],[上市]],"")</f>
        <v>澳交所</v>
      </c>
      <c r="L68" s="1" t="str">
        <f>IFERROR(ESG[[#This Row],[ESG主题]],"")</f>
        <v>绿色债券</v>
      </c>
      <c r="M68" s="1" t="str">
        <f>IFERROR(ESG[[#This Row],[BOCOM_DEAL?]],"")</f>
        <v>--</v>
      </c>
      <c r="N68" s="1" t="str">
        <f>IFERROR(ESG[[#This Row],[ISIN]],"")</f>
        <v>G228039</v>
      </c>
      <c r="O68" s="1" t="str">
        <f>IFERROR(ESG[[#This Row],[板块]],"")</f>
        <v>地方平台</v>
      </c>
      <c r="P68" s="1" t="str">
        <f>IFERROR(ESG[[#This Row],[货币细分]],"")</f>
        <v>自贸债</v>
      </c>
      <c r="Q68" s="1" t="str">
        <f>IFERROR(ESG[[#This Row],[外部评审方式]],"")</f>
        <v>第二方意见</v>
      </c>
      <c r="R68" s="1" t="str">
        <f>IFERROR(ESG[[#This Row],[外部评审机构]],"")</f>
        <v>CECEPEC</v>
      </c>
      <c r="S68" t="str">
        <f>IF(IFERROR(ESG[[#This Row],[筹款用途]],"")="","",IFERROR(ESG[[#This Row],[筹款用途]],""))</f>
        <v/>
      </c>
    </row>
    <row r="69" spans="1:19" ht="18" customHeight="1" x14ac:dyDescent="0.25">
      <c r="A69" s="1">
        <f>IFERROR(ESG[[#This Row],[Index]],"")</f>
        <v>72</v>
      </c>
      <c r="B69" s="11">
        <f>IFERROR(ESG[[#This Row],[定价日]],"")</f>
        <v>44852</v>
      </c>
      <c r="C69" s="1" t="str">
        <f>IFERROR(ESG[[#This Row],[信用主体(备证行)]],"")</f>
        <v>成都中法生态园(上海银行)</v>
      </c>
      <c r="D69" s="1" t="str">
        <f>IFERROR(ESG[[#This Row],[发行评级]],"")</f>
        <v>--/--/--</v>
      </c>
      <c r="E69" s="1">
        <f>IFERROR(ESG[[#This Row],[发行规模(亿)]],"")</f>
        <v>2</v>
      </c>
      <c r="F69" s="1">
        <f>IFERROR(ESG[[#This Row],[亿美元]],"")</f>
        <v>2</v>
      </c>
      <c r="G69" s="1">
        <f>IFERROR(ESG[[#This Row],[亿元]],"")</f>
        <v>14.4</v>
      </c>
      <c r="H69" s="1" t="str">
        <f>IFERROR(ESG[[#This Row],[货币]],"")</f>
        <v>USD</v>
      </c>
      <c r="I69" s="1" t="str">
        <f>IFERROR(ESG[[#This Row],[年期]],"")</f>
        <v>3</v>
      </c>
      <c r="J69" s="1" t="str">
        <f>IFERROR(ESG[[#This Row],[票息]],"")</f>
        <v>6%</v>
      </c>
      <c r="K69" s="1" t="str">
        <f>IFERROR(ESG[[#This Row],[上市]],"")</f>
        <v>港交所;澳交所</v>
      </c>
      <c r="L69" s="1" t="str">
        <f>IFERROR(ESG[[#This Row],[ESG主题]],"")</f>
        <v>可持续债券</v>
      </c>
      <c r="M69" s="1" t="str">
        <f>IFERROR(ESG[[#This Row],[BOCOM_DEAL?]],"")</f>
        <v>澳分</v>
      </c>
      <c r="N69" s="1" t="str">
        <f>IFERROR(ESG[[#This Row],[ISIN]],"")</f>
        <v>XS2536805984</v>
      </c>
      <c r="O69" s="1" t="str">
        <f>IFERROR(ESG[[#This Row],[板块]],"")</f>
        <v>地方平台</v>
      </c>
      <c r="P69" s="1" t="str">
        <f>IFERROR(ESG[[#This Row],[货币细分]],"")</f>
        <v>美元债</v>
      </c>
      <c r="Q69" s="1" t="str">
        <f>IFERROR(ESG[[#This Row],[外部评审方式]],"")</f>
        <v>发行前认证</v>
      </c>
      <c r="R69" s="1" t="str">
        <f>IFERROR(ESG[[#This Row],[外部评审机构]],"")</f>
        <v>HKQAA</v>
      </c>
      <c r="S69" t="str">
        <f>IF(IFERROR(ESG[[#This Row],[筹款用途]],"")="","",IFERROR(ESG[[#This Row],[筹款用途]],""))</f>
        <v>为本集团的合格项目(包括合格绿色项目及合格社会项目)提供资金，并根据可持续融资框架补充营运资金</v>
      </c>
    </row>
    <row r="70" spans="1:19" ht="18" customHeight="1" x14ac:dyDescent="0.25">
      <c r="A70" s="1">
        <f>IFERROR(ESG[[#This Row],[Index]],"")</f>
        <v>71</v>
      </c>
      <c r="B70" s="11">
        <f>IFERROR(ESG[[#This Row],[定价日]],"")</f>
        <v>44819</v>
      </c>
      <c r="C70" s="1" t="str">
        <f>IFERROR(ESG[[#This Row],[信用主体(备证行)]],"")</f>
        <v>晶科科技(招商银行)</v>
      </c>
      <c r="D70" s="1" t="str">
        <f>IFERROR(ESG[[#This Row],[发行评级]],"")</f>
        <v>--/--/--</v>
      </c>
      <c r="E70" s="1">
        <f>IFERROR(ESG[[#This Row],[发行规模(亿)]],"")</f>
        <v>1</v>
      </c>
      <c r="F70" s="1">
        <f>IFERROR(ESG[[#This Row],[亿美元]],"")</f>
        <v>1</v>
      </c>
      <c r="G70" s="1">
        <f>IFERROR(ESG[[#This Row],[亿元]],"")</f>
        <v>7</v>
      </c>
      <c r="H70" s="1" t="str">
        <f>IFERROR(ESG[[#This Row],[货币]],"")</f>
        <v>USD</v>
      </c>
      <c r="I70" s="1" t="str">
        <f>IFERROR(ESG[[#This Row],[年期]],"")</f>
        <v>3</v>
      </c>
      <c r="J70" s="1" t="str">
        <f>IFERROR(ESG[[#This Row],[票息]],"")</f>
        <v>4.8%</v>
      </c>
      <c r="K70" s="1" t="str">
        <f>IFERROR(ESG[[#This Row],[上市]],"")</f>
        <v>港交所</v>
      </c>
      <c r="L70" s="1" t="str">
        <f>IFERROR(ESG[[#This Row],[ESG主题]],"")</f>
        <v>绿色债券</v>
      </c>
      <c r="M70" s="1" t="str">
        <f>IFERROR(ESG[[#This Row],[BOCOM_DEAL?]],"")</f>
        <v>--</v>
      </c>
      <c r="N70" s="1" t="str">
        <f>IFERROR(ESG[[#This Row],[ISIN]],"")</f>
        <v>XS2516932931</v>
      </c>
      <c r="O70" s="1" t="str">
        <f>IFERROR(ESG[[#This Row],[板块]],"")</f>
        <v>产业</v>
      </c>
      <c r="P70" s="1" t="str">
        <f>IFERROR(ESG[[#This Row],[货币细分]],"")</f>
        <v>美元债</v>
      </c>
      <c r="Q70" s="1" t="str">
        <f>IFERROR(ESG[[#This Row],[外部评审方式]],"")</f>
        <v>验证</v>
      </c>
      <c r="R70" s="1" t="str">
        <f>IFERROR(ESG[[#This Row],[外部评审机构]],"")</f>
        <v>EY</v>
      </c>
      <c r="S70" t="str">
        <f>IF(IFERROR(ESG[[#This Row],[筹款用途]],"")="","",IFERROR(ESG[[#This Row],[筹款用途]],""))</f>
        <v>为符合条件的绿色项目（如绿色金融框架中的定义）提供资金</v>
      </c>
    </row>
    <row r="71" spans="1:19" ht="18" customHeight="1" x14ac:dyDescent="0.25">
      <c r="A71" s="1">
        <f>IFERROR(ESG[[#This Row],[Index]],"")</f>
        <v>70</v>
      </c>
      <c r="B71" s="11">
        <f>IFERROR(ESG[[#This Row],[定价日]],"")</f>
        <v>44813</v>
      </c>
      <c r="C71" s="1" t="str">
        <f>IFERROR(ESG[[#This Row],[信用主体(备证行)]],"")</f>
        <v>连云港港口*</v>
      </c>
      <c r="D71" s="1" t="str">
        <f>IFERROR(ESG[[#This Row],[发行评级]],"")</f>
        <v>--/--/BBB</v>
      </c>
      <c r="E71" s="1">
        <f>IFERROR(ESG[[#This Row],[发行规模(亿)]],"")</f>
        <v>0.6</v>
      </c>
      <c r="F71" s="1">
        <f>IFERROR(ESG[[#This Row],[亿美元]],"")</f>
        <v>0.6</v>
      </c>
      <c r="G71" s="1">
        <f>IFERROR(ESG[[#This Row],[亿元]],"")</f>
        <v>4.0199999999999996</v>
      </c>
      <c r="H71" s="1" t="str">
        <f>IFERROR(ESG[[#This Row],[货币]],"")</f>
        <v>USD</v>
      </c>
      <c r="I71" s="1" t="str">
        <f>IFERROR(ESG[[#This Row],[年期]],"")</f>
        <v>3</v>
      </c>
      <c r="J71" s="1" t="str">
        <f>IFERROR(ESG[[#This Row],[票息]],"")</f>
        <v>5%</v>
      </c>
      <c r="K71" s="1" t="str">
        <f>IFERROR(ESG[[#This Row],[上市]],"")</f>
        <v>港交所</v>
      </c>
      <c r="L71" s="1" t="str">
        <f>IFERROR(ESG[[#This Row],[ESG主题]],"")</f>
        <v>绿色债券</v>
      </c>
      <c r="M71" s="1" t="str">
        <f>IFERROR(ESG[[#This Row],[BOCOM_DEAL?]],"")</f>
        <v>--</v>
      </c>
      <c r="N71" s="1" t="str">
        <f>IFERROR(ESG[[#This Row],[ISIN]],"")</f>
        <v>XS2480444970</v>
      </c>
      <c r="O71" s="1" t="str">
        <f>IFERROR(ESG[[#This Row],[板块]],"")</f>
        <v>地方平台</v>
      </c>
      <c r="P71" s="1" t="str">
        <f>IFERROR(ESG[[#This Row],[货币细分]],"")</f>
        <v>美元债</v>
      </c>
      <c r="Q71" s="1" t="str">
        <f>IFERROR(ESG[[#This Row],[外部评审方式]],"")</f>
        <v>第二方意见</v>
      </c>
      <c r="R71" s="1" t="str">
        <f>IFERROR(ESG[[#This Row],[外部评审机构]],"")</f>
        <v>S&amp;P</v>
      </c>
      <c r="S71" t="str">
        <f>IF(IFERROR(ESG[[#This Row],[筹款用途]],"")="","",IFERROR(ESG[[#This Row],[筹款用途]],""))</f>
        <v/>
      </c>
    </row>
    <row r="72" spans="1:19" ht="18" customHeight="1" x14ac:dyDescent="0.25">
      <c r="A72" s="1">
        <f>IFERROR(ESG[[#This Row],[Index]],"")</f>
        <v>69</v>
      </c>
      <c r="B72" s="11">
        <f>IFERROR(ESG[[#This Row],[定价日]],"")</f>
        <v>44810</v>
      </c>
      <c r="C72" s="1" t="str">
        <f>IFERROR(ESG[[#This Row],[信用主体(备证行)]],"")</f>
        <v>赣州城投</v>
      </c>
      <c r="D72" s="1" t="str">
        <f>IFERROR(ESG[[#This Row],[发行评级]],"")</f>
        <v>--/--/BBB-</v>
      </c>
      <c r="E72" s="1">
        <f>IFERROR(ESG[[#This Row],[发行规模(亿)]],"")</f>
        <v>2.5</v>
      </c>
      <c r="F72" s="1">
        <f>IFERROR(ESG[[#This Row],[亿美元]],"")</f>
        <v>2.5</v>
      </c>
      <c r="G72" s="1">
        <f>IFERROR(ESG[[#This Row],[亿元]],"")</f>
        <v>17.39</v>
      </c>
      <c r="H72" s="1" t="str">
        <f>IFERROR(ESG[[#This Row],[货币]],"")</f>
        <v>USD</v>
      </c>
      <c r="I72" s="1" t="str">
        <f>IFERROR(ESG[[#This Row],[年期]],"")</f>
        <v>3</v>
      </c>
      <c r="J72" s="1" t="str">
        <f>IFERROR(ESG[[#This Row],[票息]],"")</f>
        <v>6%</v>
      </c>
      <c r="K72" s="1" t="str">
        <f>IFERROR(ESG[[#This Row],[上市]],"")</f>
        <v>港交所</v>
      </c>
      <c r="L72" s="1" t="str">
        <f>IFERROR(ESG[[#This Row],[ESG主题]],"")</f>
        <v>可持续债券</v>
      </c>
      <c r="M72" s="1" t="str">
        <f>IFERROR(ESG[[#This Row],[BOCOM_DEAL?]],"")</f>
        <v>--</v>
      </c>
      <c r="N72" s="1" t="str">
        <f>IFERROR(ESG[[#This Row],[ISIN]],"")</f>
        <v>XS2499580269</v>
      </c>
      <c r="O72" s="1" t="str">
        <f>IFERROR(ESG[[#This Row],[板块]],"")</f>
        <v>地方平台</v>
      </c>
      <c r="P72" s="1" t="str">
        <f>IFERROR(ESG[[#This Row],[货币细分]],"")</f>
        <v>美元债</v>
      </c>
      <c r="Q72" s="1" t="str">
        <f>IFERROR(ESG[[#This Row],[外部评审方式]],"")</f>
        <v>第二方意见</v>
      </c>
      <c r="R72" s="1" t="str">
        <f>IFERROR(ESG[[#This Row],[外部评审机构]],"")</f>
        <v>CECEPEC</v>
      </c>
      <c r="S72" t="str">
        <f>IF(IFERROR(ESG[[#This Row],[筹款用途]],"")="","",IFERROR(ESG[[#This Row],[筹款用途]],""))</f>
        <v>根据可持续金融框架和NDRC证书，发行债券的净收益或等值金额将为符合条件的项目进行融资和/或再融资</v>
      </c>
    </row>
    <row r="73" spans="1:19" ht="18" customHeight="1" x14ac:dyDescent="0.25">
      <c r="A73" s="1">
        <f>IFERROR(ESG[[#This Row],[Index]],"")</f>
        <v>68</v>
      </c>
      <c r="B73" s="11">
        <f>IFERROR(ESG[[#This Row],[定价日]],"")</f>
        <v>44798</v>
      </c>
      <c r="C73" s="1" t="str">
        <f>IFERROR(ESG[[#This Row],[信用主体(备证行)]],"")</f>
        <v>潍坊城建</v>
      </c>
      <c r="D73" s="1" t="str">
        <f>IFERROR(ESG[[#This Row],[发行评级]],"")</f>
        <v>Baa3/--/BBB-</v>
      </c>
      <c r="E73" s="1">
        <f>IFERROR(ESG[[#This Row],[发行规模(亿)]],"")</f>
        <v>1</v>
      </c>
      <c r="F73" s="1">
        <f>IFERROR(ESG[[#This Row],[亿美元]],"")</f>
        <v>1</v>
      </c>
      <c r="G73" s="1">
        <f>IFERROR(ESG[[#This Row],[亿元]],"")</f>
        <v>6.85</v>
      </c>
      <c r="H73" s="1" t="str">
        <f>IFERROR(ESG[[#This Row],[货币]],"")</f>
        <v>USD</v>
      </c>
      <c r="I73" s="1" t="str">
        <f>IFERROR(ESG[[#This Row],[年期]],"")</f>
        <v>3</v>
      </c>
      <c r="J73" s="1" t="str">
        <f>IFERROR(ESG[[#This Row],[票息]],"")</f>
        <v>6%</v>
      </c>
      <c r="K73" s="1" t="str">
        <f>IFERROR(ESG[[#This Row],[上市]],"")</f>
        <v>港交所</v>
      </c>
      <c r="L73" s="1" t="str">
        <f>IFERROR(ESG[[#This Row],[ESG主题]],"")</f>
        <v>绿色债券</v>
      </c>
      <c r="M73" s="1" t="str">
        <f>IFERROR(ESG[[#This Row],[BOCOM_DEAL?]],"")</f>
        <v>--</v>
      </c>
      <c r="N73" s="1" t="str">
        <f>IFERROR(ESG[[#This Row],[ISIN]],"")</f>
        <v>XS2486610541</v>
      </c>
      <c r="O73" s="1" t="str">
        <f>IFERROR(ESG[[#This Row],[板块]],"")</f>
        <v>地方平台</v>
      </c>
      <c r="P73" s="1" t="str">
        <f>IFERROR(ESG[[#This Row],[货币细分]],"")</f>
        <v>美元债</v>
      </c>
      <c r="Q73" s="1" t="str">
        <f>IFERROR(ESG[[#This Row],[外部评审方式]],"")</f>
        <v>发行前认证</v>
      </c>
      <c r="R73" s="1" t="str">
        <f>IFERROR(ESG[[#This Row],[外部评审机构]],"")</f>
        <v>HKQAA</v>
      </c>
      <c r="S73" t="str">
        <f>IF(IFERROR(ESG[[#This Row],[筹款用途]],"")="","",IFERROR(ESG[[#This Row],[筹款用途]],""))</f>
        <v>根据绿色金融框架和NDRC证书，为符合条件的绿色项目融资并补充营运资金</v>
      </c>
    </row>
    <row r="74" spans="1:19" ht="18" customHeight="1" x14ac:dyDescent="0.25">
      <c r="A74" s="1">
        <f>IFERROR(ESG[[#This Row],[Index]],"")</f>
        <v>67</v>
      </c>
      <c r="B74" s="11">
        <f>IFERROR(ESG[[#This Row],[定价日]],"")</f>
        <v>44792</v>
      </c>
      <c r="C74" s="1" t="str">
        <f>IFERROR(ESG[[#This Row],[信用主体(备证行)]],"")</f>
        <v>常德城投</v>
      </c>
      <c r="D74" s="1" t="str">
        <f>IFERROR(ESG[[#This Row],[发行评级]],"")</f>
        <v>--/--/BBB-</v>
      </c>
      <c r="E74" s="1">
        <f>IFERROR(ESG[[#This Row],[发行规模(亿)]],"")</f>
        <v>2</v>
      </c>
      <c r="F74" s="1">
        <f>IFERROR(ESG[[#This Row],[亿美元]],"")</f>
        <v>2</v>
      </c>
      <c r="G74" s="1">
        <f>IFERROR(ESG[[#This Row],[亿元]],"")</f>
        <v>13.64</v>
      </c>
      <c r="H74" s="1" t="str">
        <f>IFERROR(ESG[[#This Row],[货币]],"")</f>
        <v>USD</v>
      </c>
      <c r="I74" s="1" t="str">
        <f>IFERROR(ESG[[#This Row],[年期]],"")</f>
        <v>3</v>
      </c>
      <c r="J74" s="1" t="str">
        <f>IFERROR(ESG[[#This Row],[票息]],"")</f>
        <v>5.7%</v>
      </c>
      <c r="K74" s="1" t="str">
        <f>IFERROR(ESG[[#This Row],[上市]],"")</f>
        <v>港交所</v>
      </c>
      <c r="L74" s="1" t="str">
        <f>IFERROR(ESG[[#This Row],[ESG主题]],"")</f>
        <v>可持续债券</v>
      </c>
      <c r="M74" s="1" t="str">
        <f>IFERROR(ESG[[#This Row],[BOCOM_DEAL?]],"")</f>
        <v>港分</v>
      </c>
      <c r="N74" s="1" t="str">
        <f>IFERROR(ESG[[#This Row],[ISIN]],"")</f>
        <v>XS2496165080</v>
      </c>
      <c r="O74" s="1" t="str">
        <f>IFERROR(ESG[[#This Row],[板块]],"")</f>
        <v>地方平台</v>
      </c>
      <c r="P74" s="1" t="str">
        <f>IFERROR(ESG[[#This Row],[货币细分]],"")</f>
        <v>美元债</v>
      </c>
      <c r="Q74" s="1" t="str">
        <f>IFERROR(ESG[[#This Row],[外部评审方式]],"")</f>
        <v>第二方意见</v>
      </c>
      <c r="R74" s="1" t="str">
        <f>IFERROR(ESG[[#This Row],[外部评审机构]],"")</f>
        <v>S&amp;P</v>
      </c>
      <c r="S74" t="str">
        <f>IF(IFERROR(ESG[[#This Row],[筹款用途]],"")="","",IFERROR(ESG[[#This Row],[筹款用途]],""))</f>
        <v>根据可持续发展融资框架对某些现有债务和符合条件的项目进行再融资</v>
      </c>
    </row>
    <row r="75" spans="1:19" ht="18" customHeight="1" x14ac:dyDescent="0.25">
      <c r="A75" s="1">
        <f>IFERROR(ESG[[#This Row],[Index]],"")</f>
        <v>66</v>
      </c>
      <c r="B75" s="11">
        <f>IFERROR(ESG[[#This Row],[定价日]],"")</f>
        <v>44776</v>
      </c>
      <c r="C75" s="1" t="str">
        <f>IFERROR(ESG[[#This Row],[信用主体(备证行)]],"")</f>
        <v>长发集团*</v>
      </c>
      <c r="D75" s="1" t="str">
        <f>IFERROR(ESG[[#This Row],[发行评级]],"")</f>
        <v>Baa2/--/BBB+</v>
      </c>
      <c r="E75" s="1">
        <f>IFERROR(ESG[[#This Row],[发行规模(亿)]],"")</f>
        <v>0.5</v>
      </c>
      <c r="F75" s="1">
        <f>IFERROR(ESG[[#This Row],[亿美元]],"")</f>
        <v>0.5</v>
      </c>
      <c r="G75" s="1">
        <f>IFERROR(ESG[[#This Row],[亿元]],"")</f>
        <v>3.34</v>
      </c>
      <c r="H75" s="1" t="str">
        <f>IFERROR(ESG[[#This Row],[货币]],"")</f>
        <v>USD</v>
      </c>
      <c r="I75" s="1" t="str">
        <f>IFERROR(ESG[[#This Row],[年期]],"")</f>
        <v>3</v>
      </c>
      <c r="J75" s="1" t="str">
        <f>IFERROR(ESG[[#This Row],[票息]],"")</f>
        <v>5%</v>
      </c>
      <c r="K75" s="1" t="str">
        <f>IFERROR(ESG[[#This Row],[上市]],"")</f>
        <v>港交所</v>
      </c>
      <c r="L75" s="1" t="str">
        <f>IFERROR(ESG[[#This Row],[ESG主题]],"")</f>
        <v>绿色债券</v>
      </c>
      <c r="M75" s="1" t="str">
        <f>IFERROR(ESG[[#This Row],[BOCOM_DEAL?]],"")</f>
        <v>--</v>
      </c>
      <c r="N75" s="1" t="str">
        <f>IFERROR(ESG[[#This Row],[ISIN]],"")</f>
        <v>XS2476853085</v>
      </c>
      <c r="O75" s="1" t="str">
        <f>IFERROR(ESG[[#This Row],[板块]],"")</f>
        <v>地方平台</v>
      </c>
      <c r="P75" s="1" t="str">
        <f>IFERROR(ESG[[#This Row],[货币细分]],"")</f>
        <v>美元债</v>
      </c>
      <c r="Q75" s="1" t="str">
        <f>IFERROR(ESG[[#This Row],[外部评审方式]],"")</f>
        <v>第二方意见</v>
      </c>
      <c r="R75" s="1" t="str">
        <f>IFERROR(ESG[[#This Row],[外部评审机构]],"")</f>
        <v>S&amp;P</v>
      </c>
      <c r="S75" t="str">
        <f>IF(IFERROR(ESG[[#This Row],[筹款用途]],"")="","",IFERROR(ESG[[#This Row],[筹款用途]],""))</f>
        <v/>
      </c>
    </row>
    <row r="76" spans="1:19" ht="18" customHeight="1" x14ac:dyDescent="0.25">
      <c r="A76" s="1">
        <f>IFERROR(ESG[[#This Row],[Index]],"")</f>
        <v>65</v>
      </c>
      <c r="B76" s="11">
        <f>IFERROR(ESG[[#This Row],[定价日]],"")</f>
        <v>44776</v>
      </c>
      <c r="C76" s="1" t="str">
        <f>IFERROR(ESG[[#This Row],[信用主体(备证行)]],"")</f>
        <v>长发集团</v>
      </c>
      <c r="D76" s="1" t="str">
        <f>IFERROR(ESG[[#This Row],[发行评级]],"")</f>
        <v>--/--/--</v>
      </c>
      <c r="E76" s="1">
        <f>IFERROR(ESG[[#This Row],[发行规模(亿)]],"")</f>
        <v>0.5</v>
      </c>
      <c r="F76" s="1">
        <f>IFERROR(ESG[[#This Row],[亿美元]],"")</f>
        <v>0.5</v>
      </c>
      <c r="G76" s="1">
        <f>IFERROR(ESG[[#This Row],[亿元]],"")</f>
        <v>3.37</v>
      </c>
      <c r="H76" s="1" t="str">
        <f>IFERROR(ESG[[#This Row],[货币]],"")</f>
        <v>USD</v>
      </c>
      <c r="I76" s="1" t="str">
        <f>IFERROR(ESG[[#This Row],[年期]],"")</f>
        <v>2.8</v>
      </c>
      <c r="J76" s="1" t="str">
        <f>IFERROR(ESG[[#This Row],[票息]],"")</f>
        <v>5%</v>
      </c>
      <c r="K76" s="1" t="str">
        <f>IFERROR(ESG[[#This Row],[上市]],"")</f>
        <v>港交所</v>
      </c>
      <c r="L76" s="1" t="str">
        <f>IFERROR(ESG[[#This Row],[ESG主题]],"")</f>
        <v>绿色债券</v>
      </c>
      <c r="M76" s="1" t="str">
        <f>IFERROR(ESG[[#This Row],[BOCOM_DEAL?]],"")</f>
        <v>--</v>
      </c>
      <c r="N76" s="1" t="str">
        <f>IFERROR(ESG[[#This Row],[ISIN]],"")</f>
        <v>XS2506485296</v>
      </c>
      <c r="O76" s="1" t="str">
        <f>IFERROR(ESG[[#This Row],[板块]],"")</f>
        <v>地方平台</v>
      </c>
      <c r="P76" s="1" t="str">
        <f>IFERROR(ESG[[#This Row],[货币细分]],"")</f>
        <v>美元债</v>
      </c>
      <c r="Q76" s="1" t="str">
        <f>IFERROR(ESG[[#This Row],[外部评审方式]],"")</f>
        <v>第二方意见</v>
      </c>
      <c r="R76" s="1" t="str">
        <f>IFERROR(ESG[[#This Row],[外部评审机构]],"")</f>
        <v>S&amp;P</v>
      </c>
      <c r="S76" t="str">
        <f>IF(IFERROR(ESG[[#This Row],[筹款用途]],"")="","",IFERROR(ESG[[#This Row],[筹款用途]],""))</f>
        <v/>
      </c>
    </row>
    <row r="77" spans="1:19" ht="18" customHeight="1" x14ac:dyDescent="0.25">
      <c r="A77" s="1">
        <f>IFERROR(ESG[[#This Row],[Index]],"")</f>
        <v>64</v>
      </c>
      <c r="B77" s="11">
        <f>IFERROR(ESG[[#This Row],[定价日]],"")</f>
        <v>44764</v>
      </c>
      <c r="C77" s="1" t="str">
        <f>IFERROR(ESG[[#This Row],[信用主体(备证行)]],"")</f>
        <v>卓越商管(招商永隆银行)</v>
      </c>
      <c r="D77" s="1" t="str">
        <f>IFERROR(ESG[[#This Row],[发行评级]],"")</f>
        <v>A1/--/--</v>
      </c>
      <c r="E77" s="1">
        <f>IFERROR(ESG[[#This Row],[发行规模(亿)]],"")</f>
        <v>1</v>
      </c>
      <c r="F77" s="1">
        <f>IFERROR(ESG[[#This Row],[亿美元]],"")</f>
        <v>1</v>
      </c>
      <c r="G77" s="1">
        <f>IFERROR(ESG[[#This Row],[亿元]],"")</f>
        <v>6.75</v>
      </c>
      <c r="H77" s="1" t="str">
        <f>IFERROR(ESG[[#This Row],[货币]],"")</f>
        <v>USD</v>
      </c>
      <c r="I77" s="1" t="str">
        <f>IFERROR(ESG[[#This Row],[年期]],"")</f>
        <v>3</v>
      </c>
      <c r="J77" s="1" t="str">
        <f>IFERROR(ESG[[#This Row],[票息]],"")</f>
        <v>4.3%</v>
      </c>
      <c r="K77" s="1" t="str">
        <f>IFERROR(ESG[[#This Row],[上市]],"")</f>
        <v>新交所</v>
      </c>
      <c r="L77" s="1" t="str">
        <f>IFERROR(ESG[[#This Row],[ESG主题]],"")</f>
        <v>绿色债券</v>
      </c>
      <c r="M77" s="1" t="str">
        <f>IFERROR(ESG[[#This Row],[BOCOM_DEAL?]],"")</f>
        <v>--</v>
      </c>
      <c r="N77" s="1" t="str">
        <f>IFERROR(ESG[[#This Row],[ISIN]],"")</f>
        <v>XS2506382642</v>
      </c>
      <c r="O77" s="1" t="str">
        <f>IFERROR(ESG[[#This Row],[板块]],"")</f>
        <v>房地产</v>
      </c>
      <c r="P77" s="1" t="str">
        <f>IFERROR(ESG[[#This Row],[货币细分]],"")</f>
        <v>美元债</v>
      </c>
      <c r="Q77" s="1" t="str">
        <f>IFERROR(ESG[[#This Row],[外部评审方式]],"")</f>
        <v>发行前认证</v>
      </c>
      <c r="R77" s="1" t="str">
        <f>IFERROR(ESG[[#This Row],[外部评审机构]],"")</f>
        <v>HKQAA</v>
      </c>
      <c r="S77" t="str">
        <f>IF(IFERROR(ESG[[#This Row],[筹款用途]],"")="","",IFERROR(ESG[[#This Row],[筹款用途]],""))</f>
        <v>根据绿色和可持续融资框架，对公司现有的离岸债务进行再融资</v>
      </c>
    </row>
    <row r="78" spans="1:19" ht="18" customHeight="1" x14ac:dyDescent="0.25">
      <c r="A78" s="1">
        <f>IFERROR(ESG[[#This Row],[Index]],"")</f>
        <v>63</v>
      </c>
      <c r="B78" s="11">
        <f>IFERROR(ESG[[#This Row],[定价日]],"")</f>
        <v>44763</v>
      </c>
      <c r="C78" s="1" t="str">
        <f>IFERROR(ESG[[#This Row],[信用主体(备证行)]],"")</f>
        <v>广州开发区投资</v>
      </c>
      <c r="D78" s="1" t="str">
        <f>IFERROR(ESG[[#This Row],[发行评级]],"")</f>
        <v>--/--/BBB+</v>
      </c>
      <c r="E78" s="1">
        <f>IFERROR(ESG[[#This Row],[发行规模(亿)]],"")</f>
        <v>4</v>
      </c>
      <c r="F78" s="1">
        <f>IFERROR(ESG[[#This Row],[亿美元]],"")</f>
        <v>4</v>
      </c>
      <c r="G78" s="1">
        <f>IFERROR(ESG[[#This Row],[亿元]],"")</f>
        <v>27.07</v>
      </c>
      <c r="H78" s="1" t="str">
        <f>IFERROR(ESG[[#This Row],[货币]],"")</f>
        <v>USD</v>
      </c>
      <c r="I78" s="1" t="str">
        <f>IFERROR(ESG[[#This Row],[年期]],"")</f>
        <v>3</v>
      </c>
      <c r="J78" s="1" t="str">
        <f>IFERROR(ESG[[#This Row],[票息]],"")</f>
        <v>4.5%</v>
      </c>
      <c r="K78" s="1" t="str">
        <f>IFERROR(ESG[[#This Row],[上市]],"")</f>
        <v>港交所;新交所;澳交所</v>
      </c>
      <c r="L78" s="1" t="str">
        <f>IFERROR(ESG[[#This Row],[ESG主题]],"")</f>
        <v>可持续债券</v>
      </c>
      <c r="M78" s="1" t="str">
        <f>IFERROR(ESG[[#This Row],[BOCOM_DEAL?]],"")</f>
        <v>港分</v>
      </c>
      <c r="N78" s="1" t="str">
        <f>IFERROR(ESG[[#This Row],[ISIN]],"")</f>
        <v>XS2495197159</v>
      </c>
      <c r="O78" s="1" t="str">
        <f>IFERROR(ESG[[#This Row],[板块]],"")</f>
        <v>地方平台</v>
      </c>
      <c r="P78" s="1" t="str">
        <f>IFERROR(ESG[[#This Row],[货币细分]],"")</f>
        <v>美元债</v>
      </c>
      <c r="Q78" s="1" t="str">
        <f>IFERROR(ESG[[#This Row],[外部评审方式]],"")</f>
        <v>第二方意见</v>
      </c>
      <c r="R78" s="1" t="str">
        <f>IFERROR(ESG[[#This Row],[外部评审机构]],"")</f>
        <v>CECEPEC</v>
      </c>
      <c r="S78" t="str">
        <f>IF(IFERROR(ESG[[#This Row],[筹款用途]],"")="","",IFERROR(ESG[[#This Row],[筹款用途]],""))</f>
        <v/>
      </c>
    </row>
    <row r="79" spans="1:19" ht="18" customHeight="1" x14ac:dyDescent="0.25">
      <c r="A79" s="1">
        <f>IFERROR(ESG[[#This Row],[Index]],"")</f>
        <v>62</v>
      </c>
      <c r="B79" s="11">
        <f>IFERROR(ESG[[#This Row],[定价日]],"")</f>
        <v>44762</v>
      </c>
      <c r="C79" s="1" t="str">
        <f>IFERROR(ESG[[#This Row],[信用主体(备证行)]],"")</f>
        <v>联想集团</v>
      </c>
      <c r="D79" s="1" t="str">
        <f>IFERROR(ESG[[#This Row],[发行评级]],"")</f>
        <v>Baa2/BBB-/BBB</v>
      </c>
      <c r="E79" s="1">
        <f>IFERROR(ESG[[#This Row],[发行规模(亿)]],"")</f>
        <v>6.25</v>
      </c>
      <c r="F79" s="1">
        <f>IFERROR(ESG[[#This Row],[亿美元]],"")</f>
        <v>6.25</v>
      </c>
      <c r="G79" s="1">
        <f>IFERROR(ESG[[#This Row],[亿元]],"")</f>
        <v>42.22</v>
      </c>
      <c r="H79" s="1" t="str">
        <f>IFERROR(ESG[[#This Row],[货币]],"")</f>
        <v>USD</v>
      </c>
      <c r="I79" s="1" t="str">
        <f>IFERROR(ESG[[#This Row],[年期]],"")</f>
        <v>10</v>
      </c>
      <c r="J79" s="1" t="str">
        <f>IFERROR(ESG[[#This Row],[票息]],"")</f>
        <v>6.536%</v>
      </c>
      <c r="K79" s="1" t="str">
        <f>IFERROR(ESG[[#This Row],[上市]],"")</f>
        <v>港交所</v>
      </c>
      <c r="L79" s="1" t="str">
        <f>IFERROR(ESG[[#This Row],[ESG主题]],"")</f>
        <v>绿色债券</v>
      </c>
      <c r="M79" s="1" t="str">
        <f>IFERROR(ESG[[#This Row],[BOCOM_DEAL?]],"")</f>
        <v>港分</v>
      </c>
      <c r="N79" s="1" t="str">
        <f>IFERROR(ESG[[#This Row],[ISIN]],"")</f>
        <v>USY5257YAM94</v>
      </c>
      <c r="O79" s="1" t="str">
        <f>IFERROR(ESG[[#This Row],[板块]],"")</f>
        <v>产业</v>
      </c>
      <c r="P79" s="1" t="str">
        <f>IFERROR(ESG[[#This Row],[货币细分]],"")</f>
        <v>美元债</v>
      </c>
      <c r="Q79" s="1" t="str">
        <f>IFERROR(ESG[[#This Row],[外部评审方式]],"")</f>
        <v>--</v>
      </c>
      <c r="R79" s="1" t="str">
        <f>IFERROR(ESG[[#This Row],[外部评审机构]],"")</f>
        <v>--</v>
      </c>
      <c r="S79" t="str">
        <f>IF(IFERROR(ESG[[#This Row],[筹款用途]],"")="","",IFERROR(ESG[[#This Row],[筹款用途]],""))</f>
        <v/>
      </c>
    </row>
    <row r="80" spans="1:19" ht="18" customHeight="1" x14ac:dyDescent="0.25">
      <c r="A80" s="1">
        <f>IFERROR(ESG[[#This Row],[Index]],"")</f>
        <v>61</v>
      </c>
      <c r="B80" s="11">
        <f>IFERROR(ESG[[#This Row],[定价日]],"")</f>
        <v>44762</v>
      </c>
      <c r="C80" s="1" t="str">
        <f>IFERROR(ESG[[#This Row],[信用主体(备证行)]],"")</f>
        <v>漳州九龙江</v>
      </c>
      <c r="D80" s="1" t="str">
        <f>IFERROR(ESG[[#This Row],[发行评级]],"")</f>
        <v>--/--/BBB-</v>
      </c>
      <c r="E80" s="1">
        <f>IFERROR(ESG[[#This Row],[发行规模(亿)]],"")</f>
        <v>5</v>
      </c>
      <c r="F80" s="1">
        <f>IFERROR(ESG[[#This Row],[亿美元]],"")</f>
        <v>5</v>
      </c>
      <c r="G80" s="1">
        <f>IFERROR(ESG[[#This Row],[亿元]],"")</f>
        <v>33.78</v>
      </c>
      <c r="H80" s="1" t="str">
        <f>IFERROR(ESG[[#This Row],[货币]],"")</f>
        <v>USD</v>
      </c>
      <c r="I80" s="1" t="str">
        <f>IFERROR(ESG[[#This Row],[年期]],"")</f>
        <v>3</v>
      </c>
      <c r="J80" s="1" t="str">
        <f>IFERROR(ESG[[#This Row],[票息]],"")</f>
        <v>4.7%</v>
      </c>
      <c r="K80" s="1" t="str">
        <f>IFERROR(ESG[[#This Row],[上市]],"")</f>
        <v>港交所</v>
      </c>
      <c r="L80" s="1" t="str">
        <f>IFERROR(ESG[[#This Row],[ESG主题]],"")</f>
        <v>可持续债券</v>
      </c>
      <c r="M80" s="1" t="str">
        <f>IFERROR(ESG[[#This Row],[BOCOM_DEAL?]],"")</f>
        <v>--</v>
      </c>
      <c r="N80" s="1" t="str">
        <f>IFERROR(ESG[[#This Row],[ISIN]],"")</f>
        <v>XS2497051289</v>
      </c>
      <c r="O80" s="1" t="str">
        <f>IFERROR(ESG[[#This Row],[板块]],"")</f>
        <v>地方平台</v>
      </c>
      <c r="P80" s="1" t="str">
        <f>IFERROR(ESG[[#This Row],[货币细分]],"")</f>
        <v>美元债</v>
      </c>
      <c r="Q80" s="1" t="str">
        <f>IFERROR(ESG[[#This Row],[外部评审方式]],"")</f>
        <v>--</v>
      </c>
      <c r="R80" s="1" t="str">
        <f>IFERROR(ESG[[#This Row],[外部评审机构]],"")</f>
        <v>--</v>
      </c>
      <c r="S80" t="str">
        <f>IF(IFERROR(ESG[[#This Row],[筹款用途]],"")="","",IFERROR(ESG[[#This Row],[筹款用途]],""))</f>
        <v/>
      </c>
    </row>
    <row r="81" spans="1:19" ht="18" customHeight="1" x14ac:dyDescent="0.25">
      <c r="A81" s="1">
        <f>IFERROR(ESG[[#This Row],[Index]],"")</f>
        <v>60</v>
      </c>
      <c r="B81" s="11">
        <f>IFERROR(ESG[[#This Row],[定价日]],"")</f>
        <v>44755</v>
      </c>
      <c r="C81" s="1" t="str">
        <f>IFERROR(ESG[[#This Row],[信用主体(备证行)]],"")</f>
        <v>福建漳龙</v>
      </c>
      <c r="D81" s="1" t="str">
        <f>IFERROR(ESG[[#This Row],[发行评级]],"")</f>
        <v>--/--/BBB-</v>
      </c>
      <c r="E81" s="1">
        <f>IFERROR(ESG[[#This Row],[发行规模(亿)]],"")</f>
        <v>5</v>
      </c>
      <c r="F81" s="1">
        <f>IFERROR(ESG[[#This Row],[亿美元]],"")</f>
        <v>5</v>
      </c>
      <c r="G81" s="1">
        <f>IFERROR(ESG[[#This Row],[亿元]],"")</f>
        <v>33.6</v>
      </c>
      <c r="H81" s="1" t="str">
        <f>IFERROR(ESG[[#This Row],[货币]],"")</f>
        <v>USD</v>
      </c>
      <c r="I81" s="1" t="str">
        <f>IFERROR(ESG[[#This Row],[年期]],"")</f>
        <v>2.9</v>
      </c>
      <c r="J81" s="1" t="str">
        <f>IFERROR(ESG[[#This Row],[票息]],"")</f>
        <v>4.8%</v>
      </c>
      <c r="K81" s="1" t="str">
        <f>IFERROR(ESG[[#This Row],[上市]],"")</f>
        <v>港交所</v>
      </c>
      <c r="L81" s="1" t="str">
        <f>IFERROR(ESG[[#This Row],[ESG主题]],"")</f>
        <v>绿色债券</v>
      </c>
      <c r="M81" s="1" t="str">
        <f>IFERROR(ESG[[#This Row],[BOCOM_DEAL?]],"")</f>
        <v>--</v>
      </c>
      <c r="N81" s="1" t="str">
        <f>IFERROR(ESG[[#This Row],[ISIN]],"")</f>
        <v>XS2495307865</v>
      </c>
      <c r="O81" s="1" t="str">
        <f>IFERROR(ESG[[#This Row],[板块]],"")</f>
        <v>地方平台</v>
      </c>
      <c r="P81" s="1" t="str">
        <f>IFERROR(ESG[[#This Row],[货币细分]],"")</f>
        <v>美元债</v>
      </c>
      <c r="Q81" s="1" t="str">
        <f>IFERROR(ESG[[#This Row],[外部评审方式]],"")</f>
        <v>--</v>
      </c>
      <c r="R81" s="1" t="str">
        <f>IFERROR(ESG[[#This Row],[外部评审机构]],"")</f>
        <v>--</v>
      </c>
      <c r="S81" t="str">
        <f>IF(IFERROR(ESG[[#This Row],[筹款用途]],"")="","",IFERROR(ESG[[#This Row],[筹款用途]],""))</f>
        <v/>
      </c>
    </row>
    <row r="82" spans="1:19" ht="18" customHeight="1" x14ac:dyDescent="0.25">
      <c r="A82" s="1">
        <f>IFERROR(ESG[[#This Row],[Index]],"")</f>
        <v>59</v>
      </c>
      <c r="B82" s="11">
        <f>IFERROR(ESG[[#This Row],[定价日]],"")</f>
        <v>44749</v>
      </c>
      <c r="C82" s="1" t="str">
        <f>IFERROR(ESG[[#This Row],[信用主体(备证行)]],"")</f>
        <v>重庆合川城投*</v>
      </c>
      <c r="D82" s="1" t="str">
        <f>IFERROR(ESG[[#This Row],[发行评级]],"")</f>
        <v>--/--/--</v>
      </c>
      <c r="E82" s="1">
        <f>IFERROR(ESG[[#This Row],[发行规模(亿)]],"")</f>
        <v>0.26</v>
      </c>
      <c r="F82" s="1">
        <f>IFERROR(ESG[[#This Row],[亿美元]],"")</f>
        <v>0.26</v>
      </c>
      <c r="G82" s="1">
        <f>IFERROR(ESG[[#This Row],[亿元]],"")</f>
        <v>1.73</v>
      </c>
      <c r="H82" s="1" t="str">
        <f>IFERROR(ESG[[#This Row],[货币]],"")</f>
        <v>USD</v>
      </c>
      <c r="I82" s="1" t="str">
        <f>IFERROR(ESG[[#This Row],[年期]],"")</f>
        <v>3</v>
      </c>
      <c r="J82" s="1" t="str">
        <f>IFERROR(ESG[[#This Row],[票息]],"")</f>
        <v>6%</v>
      </c>
      <c r="K82" s="1" t="str">
        <f>IFERROR(ESG[[#This Row],[上市]],"")</f>
        <v>新交所</v>
      </c>
      <c r="L82" s="1" t="str">
        <f>IFERROR(ESG[[#This Row],[ESG主题]],"")</f>
        <v>绿色债券</v>
      </c>
      <c r="M82" s="1" t="str">
        <f>IFERROR(ESG[[#This Row],[BOCOM_DEAL?]],"")</f>
        <v>--</v>
      </c>
      <c r="N82" s="1" t="str">
        <f>IFERROR(ESG[[#This Row],[ISIN]],"")</f>
        <v>XS2470154779</v>
      </c>
      <c r="O82" s="1" t="str">
        <f>IFERROR(ESG[[#This Row],[板块]],"")</f>
        <v>地方平台</v>
      </c>
      <c r="P82" s="1" t="str">
        <f>IFERROR(ESG[[#This Row],[货币细分]],"")</f>
        <v>美元债</v>
      </c>
      <c r="Q82" s="1" t="str">
        <f>IFERROR(ESG[[#This Row],[外部评审方式]],"")</f>
        <v>--</v>
      </c>
      <c r="R82" s="1" t="str">
        <f>IFERROR(ESG[[#This Row],[外部评审机构]],"")</f>
        <v>--</v>
      </c>
      <c r="S82" t="str">
        <f>IF(IFERROR(ESG[[#This Row],[筹款用途]],"")="","",IFERROR(ESG[[#This Row],[筹款用途]],""))</f>
        <v/>
      </c>
    </row>
    <row r="83" spans="1:19" ht="18" customHeight="1" x14ac:dyDescent="0.25">
      <c r="A83" s="1">
        <f>IFERROR(ESG[[#This Row],[Index]],"")</f>
        <v>58</v>
      </c>
      <c r="B83" s="11">
        <f>IFERROR(ESG[[#This Row],[定价日]],"")</f>
        <v>44749</v>
      </c>
      <c r="C83" s="1" t="str">
        <f>IFERROR(ESG[[#This Row],[信用主体(备证行)]],"")</f>
        <v>浦银伦分</v>
      </c>
      <c r="D83" s="1" t="str">
        <f>IFERROR(ESG[[#This Row],[发行评级]],"")</f>
        <v>Baa2/--/--</v>
      </c>
      <c r="E83" s="1">
        <f>IFERROR(ESG[[#This Row],[发行规模(亿)]],"")</f>
        <v>4</v>
      </c>
      <c r="F83" s="1">
        <f>IFERROR(ESG[[#This Row],[亿美元]],"")</f>
        <v>4</v>
      </c>
      <c r="G83" s="1">
        <f>IFERROR(ESG[[#This Row],[亿元]],"")</f>
        <v>26.8</v>
      </c>
      <c r="H83" s="1" t="str">
        <f>IFERROR(ESG[[#This Row],[货币]],"")</f>
        <v>USD</v>
      </c>
      <c r="I83" s="1" t="str">
        <f>IFERROR(ESG[[#This Row],[年期]],"")</f>
        <v>3</v>
      </c>
      <c r="J83" s="1" t="str">
        <f>IFERROR(ESG[[#This Row],[票息]],"")</f>
        <v>3.25%</v>
      </c>
      <c r="K83" s="1" t="str">
        <f>IFERROR(ESG[[#This Row],[上市]],"")</f>
        <v>伦交所</v>
      </c>
      <c r="L83" s="1" t="str">
        <f>IFERROR(ESG[[#This Row],[ESG主题]],"")</f>
        <v>绿色债券</v>
      </c>
      <c r="M83" s="1" t="str">
        <f>IFERROR(ESG[[#This Row],[BOCOM_DEAL?]],"")</f>
        <v>港分</v>
      </c>
      <c r="N83" s="1" t="str">
        <f>IFERROR(ESG[[#This Row],[ISIN]],"")</f>
        <v>XS2495850179</v>
      </c>
      <c r="O83" s="1" t="str">
        <f>IFERROR(ESG[[#This Row],[板块]],"")</f>
        <v>金融机构</v>
      </c>
      <c r="P83" s="1" t="str">
        <f>IFERROR(ESG[[#This Row],[货币细分]],"")</f>
        <v>美元债</v>
      </c>
      <c r="Q83" s="1" t="str">
        <f>IFERROR(ESG[[#This Row],[外部评审方式]],"")</f>
        <v>--</v>
      </c>
      <c r="R83" s="1" t="str">
        <f>IFERROR(ESG[[#This Row],[外部评审机构]],"")</f>
        <v>--</v>
      </c>
      <c r="S83" t="str">
        <f>IF(IFERROR(ESG[[#This Row],[筹款用途]],"")="","",IFERROR(ESG[[#This Row],[筹款用途]],""))</f>
        <v/>
      </c>
    </row>
    <row r="84" spans="1:19" ht="18" customHeight="1" x14ac:dyDescent="0.25">
      <c r="A84" s="1">
        <f>IFERROR(ESG[[#This Row],[Index]],"")</f>
        <v>57</v>
      </c>
      <c r="B84" s="11">
        <f>IFERROR(ESG[[#This Row],[定价日]],"")</f>
        <v>44728</v>
      </c>
      <c r="C84" s="1" t="str">
        <f>IFERROR(ESG[[#This Row],[信用主体(备证行)]],"")</f>
        <v>临沂投发</v>
      </c>
      <c r="D84" s="1" t="str">
        <f>IFERROR(ESG[[#This Row],[发行评级]],"")</f>
        <v>--/--/--</v>
      </c>
      <c r="E84" s="1">
        <f>IFERROR(ESG[[#This Row],[发行规模(亿)]],"")</f>
        <v>1</v>
      </c>
      <c r="F84" s="1">
        <f>IFERROR(ESG[[#This Row],[亿美元]],"")</f>
        <v>1</v>
      </c>
      <c r="G84" s="1">
        <f>IFERROR(ESG[[#This Row],[亿元]],"")</f>
        <v>6.7</v>
      </c>
      <c r="H84" s="1" t="str">
        <f>IFERROR(ESG[[#This Row],[货币]],"")</f>
        <v>USD</v>
      </c>
      <c r="I84" s="1" t="str">
        <f>IFERROR(ESG[[#This Row],[年期]],"")</f>
        <v>2.8</v>
      </c>
      <c r="J84" s="1" t="str">
        <f>IFERROR(ESG[[#This Row],[票息]],"")</f>
        <v>4.5%</v>
      </c>
      <c r="K84" s="1" t="str">
        <f>IFERROR(ESG[[#This Row],[上市]],"")</f>
        <v>港交所</v>
      </c>
      <c r="L84" s="1" t="str">
        <f>IFERROR(ESG[[#This Row],[ESG主题]],"")</f>
        <v>绿色债券</v>
      </c>
      <c r="M84" s="1" t="str">
        <f>IFERROR(ESG[[#This Row],[BOCOM_DEAL?]],"")</f>
        <v>--</v>
      </c>
      <c r="N84" s="1" t="str">
        <f>IFERROR(ESG[[#This Row],[ISIN]],"")</f>
        <v>XS2485146802</v>
      </c>
      <c r="O84" s="1" t="str">
        <f>IFERROR(ESG[[#This Row],[板块]],"")</f>
        <v>地方平台</v>
      </c>
      <c r="P84" s="1" t="str">
        <f>IFERROR(ESG[[#This Row],[货币细分]],"")</f>
        <v>美元债</v>
      </c>
      <c r="Q84" s="1" t="str">
        <f>IFERROR(ESG[[#This Row],[外部评审方式]],"")</f>
        <v>--</v>
      </c>
      <c r="R84" s="1" t="str">
        <f>IFERROR(ESG[[#This Row],[外部评审机构]],"")</f>
        <v>--</v>
      </c>
      <c r="S84" t="str">
        <f>IF(IFERROR(ESG[[#This Row],[筹款用途]],"")="","",IFERROR(ESG[[#This Row],[筹款用途]],""))</f>
        <v/>
      </c>
    </row>
    <row r="85" spans="1:19" ht="18" customHeight="1" x14ac:dyDescent="0.25">
      <c r="A85" s="1">
        <f>IFERROR(ESG[[#This Row],[Index]],"")</f>
        <v>56</v>
      </c>
      <c r="B85" s="11">
        <f>IFERROR(ESG[[#This Row],[定价日]],"")</f>
        <v>44726</v>
      </c>
      <c r="C85" s="1" t="str">
        <f>IFERROR(ESG[[#This Row],[信用主体(备证行)]],"")</f>
        <v>甘肃公航旅*</v>
      </c>
      <c r="D85" s="1" t="str">
        <f>IFERROR(ESG[[#This Row],[发行评级]],"")</f>
        <v>--/BBB+/--</v>
      </c>
      <c r="E85" s="1">
        <f>IFERROR(ESG[[#This Row],[发行规模(亿)]],"")</f>
        <v>0.5</v>
      </c>
      <c r="F85" s="1">
        <f>IFERROR(ESG[[#This Row],[亿美元]],"")</f>
        <v>0.5</v>
      </c>
      <c r="G85" s="1">
        <f>IFERROR(ESG[[#This Row],[亿元]],"")</f>
        <v>3.18</v>
      </c>
      <c r="H85" s="1" t="str">
        <f>IFERROR(ESG[[#This Row],[货币]],"")</f>
        <v>USD</v>
      </c>
      <c r="I85" s="1" t="str">
        <f>IFERROR(ESG[[#This Row],[年期]],"")</f>
        <v>3</v>
      </c>
      <c r="J85" s="1" t="str">
        <f>IFERROR(ESG[[#This Row],[票息]],"")</f>
        <v>4.9%</v>
      </c>
      <c r="K85" s="1" t="str">
        <f>IFERROR(ESG[[#This Row],[上市]],"")</f>
        <v>港交所</v>
      </c>
      <c r="L85" s="1" t="str">
        <f>IFERROR(ESG[[#This Row],[ESG主题]],"")</f>
        <v>可持续债券</v>
      </c>
      <c r="M85" s="1" t="str">
        <f>IFERROR(ESG[[#This Row],[BOCOM_DEAL?]],"")</f>
        <v>--</v>
      </c>
      <c r="N85" s="1" t="str">
        <f>IFERROR(ESG[[#This Row],[ISIN]],"")</f>
        <v>XS2455963590</v>
      </c>
      <c r="O85" s="1" t="str">
        <f>IFERROR(ESG[[#This Row],[板块]],"")</f>
        <v>地方平台</v>
      </c>
      <c r="P85" s="1" t="str">
        <f>IFERROR(ESG[[#This Row],[货币细分]],"")</f>
        <v>美元债</v>
      </c>
      <c r="Q85" s="1" t="str">
        <f>IFERROR(ESG[[#This Row],[外部评审方式]],"")</f>
        <v>--</v>
      </c>
      <c r="R85" s="1" t="str">
        <f>IFERROR(ESG[[#This Row],[外部评审机构]],"")</f>
        <v>--</v>
      </c>
      <c r="S85" t="str">
        <f>IF(IFERROR(ESG[[#This Row],[筹款用途]],"")="","",IFERROR(ESG[[#This Row],[筹款用途]],""))</f>
        <v/>
      </c>
    </row>
    <row r="86" spans="1:19" ht="18" customHeight="1" x14ac:dyDescent="0.25">
      <c r="A86" s="1">
        <f>IFERROR(ESG[[#This Row],[Index]],"")</f>
        <v>55</v>
      </c>
      <c r="B86" s="11">
        <f>IFERROR(ESG[[#This Row],[定价日]],"")</f>
        <v>44721</v>
      </c>
      <c r="C86" s="1" t="str">
        <f>IFERROR(ESG[[#This Row],[信用主体(备证行)]],"")</f>
        <v>连云港港口</v>
      </c>
      <c r="D86" s="1" t="str">
        <f>IFERROR(ESG[[#This Row],[发行评级]],"")</f>
        <v>--/--/BBB</v>
      </c>
      <c r="E86" s="1">
        <f>IFERROR(ESG[[#This Row],[发行规模(亿)]],"")</f>
        <v>2.5</v>
      </c>
      <c r="F86" s="1">
        <f>IFERROR(ESG[[#This Row],[亿美元]],"")</f>
        <v>2.5</v>
      </c>
      <c r="G86" s="1">
        <f>IFERROR(ESG[[#This Row],[亿元]],"")</f>
        <v>16.73</v>
      </c>
      <c r="H86" s="1" t="str">
        <f>IFERROR(ESG[[#This Row],[货币]],"")</f>
        <v>USD</v>
      </c>
      <c r="I86" s="1" t="str">
        <f>IFERROR(ESG[[#This Row],[年期]],"")</f>
        <v>3</v>
      </c>
      <c r="J86" s="1" t="str">
        <f>IFERROR(ESG[[#This Row],[票息]],"")</f>
        <v>5%</v>
      </c>
      <c r="K86" s="1" t="str">
        <f>IFERROR(ESG[[#This Row],[上市]],"")</f>
        <v>港交所</v>
      </c>
      <c r="L86" s="1" t="str">
        <f>IFERROR(ESG[[#This Row],[ESG主题]],"")</f>
        <v>绿色债券</v>
      </c>
      <c r="M86" s="1" t="str">
        <f>IFERROR(ESG[[#This Row],[BOCOM_DEAL?]],"")</f>
        <v>--</v>
      </c>
      <c r="N86" s="1" t="str">
        <f>IFERROR(ESG[[#This Row],[ISIN]],"")</f>
        <v>XS2480444970</v>
      </c>
      <c r="O86" s="1" t="str">
        <f>IFERROR(ESG[[#This Row],[板块]],"")</f>
        <v>地方平台</v>
      </c>
      <c r="P86" s="1" t="str">
        <f>IFERROR(ESG[[#This Row],[货币细分]],"")</f>
        <v>美元债</v>
      </c>
      <c r="Q86" s="1" t="str">
        <f>IFERROR(ESG[[#This Row],[外部评审方式]],"")</f>
        <v>第二方意见</v>
      </c>
      <c r="R86" s="1" t="str">
        <f>IFERROR(ESG[[#This Row],[外部评审机构]],"")</f>
        <v>S&amp;P</v>
      </c>
      <c r="S86" t="str">
        <f>IF(IFERROR(ESG[[#This Row],[筹款用途]],"")="","",IFERROR(ESG[[#This Row],[筹款用途]],""))</f>
        <v/>
      </c>
    </row>
    <row r="87" spans="1:19" ht="18" customHeight="1" x14ac:dyDescent="0.25">
      <c r="A87" s="1">
        <f>IFERROR(ESG[[#This Row],[Index]],"")</f>
        <v>54</v>
      </c>
      <c r="B87" s="11">
        <f>IFERROR(ESG[[#This Row],[定价日]],"")</f>
        <v>44721</v>
      </c>
      <c r="C87" s="1" t="str">
        <f>IFERROR(ESG[[#This Row],[信用主体(备证行)]],"")</f>
        <v>山东高速</v>
      </c>
      <c r="D87" s="1" t="str">
        <f>IFERROR(ESG[[#This Row],[发行评级]],"")</f>
        <v>A3/--/A</v>
      </c>
      <c r="E87" s="1">
        <f>IFERROR(ESG[[#This Row],[发行规模(亿)]],"")</f>
        <v>5</v>
      </c>
      <c r="F87" s="1">
        <f>IFERROR(ESG[[#This Row],[亿美元]],"")</f>
        <v>5</v>
      </c>
      <c r="G87" s="1">
        <f>IFERROR(ESG[[#This Row],[亿元]],"")</f>
        <v>33.46</v>
      </c>
      <c r="H87" s="1" t="str">
        <f>IFERROR(ESG[[#This Row],[货币]],"")</f>
        <v>USD</v>
      </c>
      <c r="I87" s="1" t="str">
        <f>IFERROR(ESG[[#This Row],[年期]],"")</f>
        <v>3</v>
      </c>
      <c r="J87" s="1" t="str">
        <f>IFERROR(ESG[[#This Row],[票息]],"")</f>
        <v>4.1%</v>
      </c>
      <c r="K87" s="1" t="str">
        <f>IFERROR(ESG[[#This Row],[上市]],"")</f>
        <v>新交所</v>
      </c>
      <c r="L87" s="1" t="str">
        <f>IFERROR(ESG[[#This Row],[ESG主题]],"")</f>
        <v>绿色债券</v>
      </c>
      <c r="M87" s="1" t="str">
        <f>IFERROR(ESG[[#This Row],[BOCOM_DEAL?]],"")</f>
        <v>--</v>
      </c>
      <c r="N87" s="1" t="str">
        <f>IFERROR(ESG[[#This Row],[ISIN]],"")</f>
        <v>XS2480876254</v>
      </c>
      <c r="O87" s="1" t="str">
        <f>IFERROR(ESG[[#This Row],[板块]],"")</f>
        <v>地方平台</v>
      </c>
      <c r="P87" s="1" t="str">
        <f>IFERROR(ESG[[#This Row],[货币细分]],"")</f>
        <v>美元债</v>
      </c>
      <c r="Q87" s="1" t="str">
        <f>IFERROR(ESG[[#This Row],[外部评审方式]],"")</f>
        <v>--</v>
      </c>
      <c r="R87" s="1" t="str">
        <f>IFERROR(ESG[[#This Row],[外部评审机构]],"")</f>
        <v>--</v>
      </c>
      <c r="S87" t="str">
        <f>IF(IFERROR(ESG[[#This Row],[筹款用途]],"")="","",IFERROR(ESG[[#This Row],[筹款用途]],""))</f>
        <v/>
      </c>
    </row>
    <row r="88" spans="1:19" ht="18" customHeight="1" x14ac:dyDescent="0.25">
      <c r="A88" s="1">
        <f>IFERROR(ESG[[#This Row],[Index]],"")</f>
        <v>53</v>
      </c>
      <c r="B88" s="11">
        <f>IFERROR(ESG[[#This Row],[定价日]],"")</f>
        <v>44721</v>
      </c>
      <c r="C88" s="1" t="str">
        <f>IFERROR(ESG[[#This Row],[信用主体(备证行)]],"")</f>
        <v>中银法兰克福分行</v>
      </c>
      <c r="D88" s="1" t="str">
        <f>IFERROR(ESG[[#This Row],[发行评级]],"")</f>
        <v>A1/A/A</v>
      </c>
      <c r="E88" s="1">
        <f>IFERROR(ESG[[#This Row],[发行规模(亿)]],"")</f>
        <v>5</v>
      </c>
      <c r="F88" s="1">
        <f>IFERROR(ESG[[#This Row],[亿美元]],"")</f>
        <v>5</v>
      </c>
      <c r="G88" s="1">
        <f>IFERROR(ESG[[#This Row],[亿元]],"")</f>
        <v>33.46</v>
      </c>
      <c r="H88" s="1" t="str">
        <f>IFERROR(ESG[[#This Row],[货币]],"")</f>
        <v>USD</v>
      </c>
      <c r="I88" s="1" t="str">
        <f>IFERROR(ESG[[#This Row],[年期]],"")</f>
        <v>3</v>
      </c>
      <c r="J88" s="1" t="str">
        <f>IFERROR(ESG[[#This Row],[票息]],"")</f>
        <v>3.125%</v>
      </c>
      <c r="K88" s="1" t="str">
        <f>IFERROR(ESG[[#This Row],[上市]],"")</f>
        <v>港交所;法兰克福;中欧</v>
      </c>
      <c r="L88" s="1" t="str">
        <f>IFERROR(ESG[[#This Row],[ESG主题]],"")</f>
        <v>绿色债券</v>
      </c>
      <c r="M88" s="1" t="str">
        <f>IFERROR(ESG[[#This Row],[BOCOM_DEAL?]],"")</f>
        <v>港分</v>
      </c>
      <c r="N88" s="1" t="str">
        <f>IFERROR(ESG[[#This Row],[ISIN]],"")</f>
        <v>XS2484016642</v>
      </c>
      <c r="O88" s="1" t="str">
        <f>IFERROR(ESG[[#This Row],[板块]],"")</f>
        <v>金融机构</v>
      </c>
      <c r="P88" s="1" t="str">
        <f>IFERROR(ESG[[#This Row],[货币细分]],"")</f>
        <v>美元债</v>
      </c>
      <c r="Q88" s="1" t="str">
        <f>IFERROR(ESG[[#This Row],[外部评审方式]],"")</f>
        <v>--</v>
      </c>
      <c r="R88" s="1" t="str">
        <f>IFERROR(ESG[[#This Row],[外部评审机构]],"")</f>
        <v>--</v>
      </c>
      <c r="S88" t="str">
        <f>IF(IFERROR(ESG[[#This Row],[筹款用途]],"")="","",IFERROR(ESG[[#This Row],[筹款用途]],""))</f>
        <v/>
      </c>
    </row>
    <row r="89" spans="1:19" ht="18" customHeight="1" x14ac:dyDescent="0.25">
      <c r="A89" s="1">
        <f>IFERROR(ESG[[#This Row],[Index]],"")</f>
        <v>52</v>
      </c>
      <c r="B89" s="11">
        <f>IFERROR(ESG[[#This Row],[定价日]],"")</f>
        <v>44719</v>
      </c>
      <c r="C89" s="1" t="str">
        <f>IFERROR(ESG[[#This Row],[信用主体(备证行)]],"")</f>
        <v>长发集团</v>
      </c>
      <c r="D89" s="1" t="str">
        <f>IFERROR(ESG[[#This Row],[发行评级]],"")</f>
        <v>Baa1/--/BBB+</v>
      </c>
      <c r="E89" s="1">
        <f>IFERROR(ESG[[#This Row],[发行规模(亿)]],"")</f>
        <v>2</v>
      </c>
      <c r="F89" s="1">
        <f>IFERROR(ESG[[#This Row],[亿美元]],"")</f>
        <v>2</v>
      </c>
      <c r="G89" s="1">
        <f>IFERROR(ESG[[#This Row],[亿元]],"")</f>
        <v>13.34</v>
      </c>
      <c r="H89" s="1" t="str">
        <f>IFERROR(ESG[[#This Row],[货币]],"")</f>
        <v>USD</v>
      </c>
      <c r="I89" s="1" t="str">
        <f>IFERROR(ESG[[#This Row],[年期]],"")</f>
        <v>3</v>
      </c>
      <c r="J89" s="1" t="str">
        <f>IFERROR(ESG[[#This Row],[票息]],"")</f>
        <v>5%</v>
      </c>
      <c r="K89" s="1" t="str">
        <f>IFERROR(ESG[[#This Row],[上市]],"")</f>
        <v>港交所</v>
      </c>
      <c r="L89" s="1" t="str">
        <f>IFERROR(ESG[[#This Row],[ESG主题]],"")</f>
        <v>绿色债券</v>
      </c>
      <c r="M89" s="1" t="str">
        <f>IFERROR(ESG[[#This Row],[BOCOM_DEAL?]],"")</f>
        <v>--</v>
      </c>
      <c r="N89" s="1" t="str">
        <f>IFERROR(ESG[[#This Row],[ISIN]],"")</f>
        <v>XS2476853085</v>
      </c>
      <c r="O89" s="1" t="str">
        <f>IFERROR(ESG[[#This Row],[板块]],"")</f>
        <v>地方平台</v>
      </c>
      <c r="P89" s="1" t="str">
        <f>IFERROR(ESG[[#This Row],[货币细分]],"")</f>
        <v>美元债</v>
      </c>
      <c r="Q89" s="1" t="str">
        <f>IFERROR(ESG[[#This Row],[外部评审方式]],"")</f>
        <v>第二方意见</v>
      </c>
      <c r="R89" s="1" t="str">
        <f>IFERROR(ESG[[#This Row],[外部评审机构]],"")</f>
        <v>S&amp;P</v>
      </c>
      <c r="S89" t="str">
        <f>IF(IFERROR(ESG[[#This Row],[筹款用途]],"")="","",IFERROR(ESG[[#This Row],[筹款用途]],""))</f>
        <v/>
      </c>
    </row>
    <row r="90" spans="1:19" ht="18" customHeight="1" x14ac:dyDescent="0.25">
      <c r="A90" s="1">
        <f>IFERROR(ESG[[#This Row],[Index]],"")</f>
        <v>51</v>
      </c>
      <c r="B90" s="11">
        <f>IFERROR(ESG[[#This Row],[定价日]],"")</f>
        <v>44711</v>
      </c>
      <c r="C90" s="1" t="str">
        <f>IFERROR(ESG[[#This Row],[信用主体(备证行)]],"")</f>
        <v>新城发展</v>
      </c>
      <c r="D90" s="1" t="str">
        <f>IFERROR(ESG[[#This Row],[发行评级]],"")</f>
        <v>--/--/--</v>
      </c>
      <c r="E90" s="1">
        <f>IFERROR(ESG[[#This Row],[发行规模(亿)]],"")</f>
        <v>1</v>
      </c>
      <c r="F90" s="1">
        <f>IFERROR(ESG[[#This Row],[亿美元]],"")</f>
        <v>1</v>
      </c>
      <c r="G90" s="1">
        <f>IFERROR(ESG[[#This Row],[亿元]],"")</f>
        <v>6.66</v>
      </c>
      <c r="H90" s="1" t="str">
        <f>IFERROR(ESG[[#This Row],[货币]],"")</f>
        <v>USD</v>
      </c>
      <c r="I90" s="1" t="str">
        <f>IFERROR(ESG[[#This Row],[年期]],"")</f>
        <v>1</v>
      </c>
      <c r="J90" s="1" t="str">
        <f>IFERROR(ESG[[#This Row],[票息]],"")</f>
        <v>7.95%</v>
      </c>
      <c r="K90" s="1" t="str">
        <f>IFERROR(ESG[[#This Row],[上市]],"")</f>
        <v>新交所</v>
      </c>
      <c r="L90" s="1" t="str">
        <f>IFERROR(ESG[[#This Row],[ESG主题]],"")</f>
        <v>绿色债券</v>
      </c>
      <c r="M90" s="1" t="str">
        <f>IFERROR(ESG[[#This Row],[BOCOM_DEAL?]],"")</f>
        <v>--</v>
      </c>
      <c r="N90" s="1" t="str">
        <f>IFERROR(ESG[[#This Row],[ISIN]],"")</f>
        <v>XS2488401535</v>
      </c>
      <c r="O90" s="1" t="str">
        <f>IFERROR(ESG[[#This Row],[板块]],"")</f>
        <v>房地产</v>
      </c>
      <c r="P90" s="1" t="str">
        <f>IFERROR(ESG[[#This Row],[货币细分]],"")</f>
        <v>美元债</v>
      </c>
      <c r="Q90" s="1" t="str">
        <f>IFERROR(ESG[[#This Row],[外部评审方式]],"")</f>
        <v>--</v>
      </c>
      <c r="R90" s="1" t="str">
        <f>IFERROR(ESG[[#This Row],[外部评审机构]],"")</f>
        <v>--</v>
      </c>
      <c r="S90" t="str">
        <f>IF(IFERROR(ESG[[#This Row],[筹款用途]],"")="","",IFERROR(ESG[[#This Row],[筹款用途]],""))</f>
        <v/>
      </c>
    </row>
    <row r="91" spans="1:19" ht="18" customHeight="1" x14ac:dyDescent="0.25">
      <c r="A91" s="1">
        <f>IFERROR(ESG[[#This Row],[Index]],"")</f>
        <v>50</v>
      </c>
      <c r="B91" s="11">
        <f>IFERROR(ESG[[#This Row],[定价日]],"")</f>
        <v>44707</v>
      </c>
      <c r="C91" s="1" t="str">
        <f>IFERROR(ESG[[#This Row],[信用主体(备证行)]],"")</f>
        <v>漳州交通</v>
      </c>
      <c r="D91" s="1" t="str">
        <f>IFERROR(ESG[[#This Row],[发行评级]],"")</f>
        <v>--/--/BB+</v>
      </c>
      <c r="E91" s="1">
        <f>IFERROR(ESG[[#This Row],[发行规模(亿)]],"")</f>
        <v>5</v>
      </c>
      <c r="F91" s="1">
        <f>IFERROR(ESG[[#This Row],[亿美元]],"")</f>
        <v>5</v>
      </c>
      <c r="G91" s="1">
        <f>IFERROR(ESG[[#This Row],[亿元]],"")</f>
        <v>33.700000000000003</v>
      </c>
      <c r="H91" s="1" t="str">
        <f>IFERROR(ESG[[#This Row],[货币]],"")</f>
        <v>USD</v>
      </c>
      <c r="I91" s="1" t="str">
        <f>IFERROR(ESG[[#This Row],[年期]],"")</f>
        <v>3</v>
      </c>
      <c r="J91" s="1" t="str">
        <f>IFERROR(ESG[[#This Row],[票息]],"")</f>
        <v>4.98%</v>
      </c>
      <c r="K91" s="1" t="str">
        <f>IFERROR(ESG[[#This Row],[上市]],"")</f>
        <v>港交所</v>
      </c>
      <c r="L91" s="1" t="str">
        <f>IFERROR(ESG[[#This Row],[ESG主题]],"")</f>
        <v>绿色债券</v>
      </c>
      <c r="M91" s="1" t="str">
        <f>IFERROR(ESG[[#This Row],[BOCOM_DEAL?]],"")</f>
        <v>--</v>
      </c>
      <c r="N91" s="1" t="str">
        <f>IFERROR(ESG[[#This Row],[ISIN]],"")</f>
        <v>XS2485520261</v>
      </c>
      <c r="O91" s="1" t="str">
        <f>IFERROR(ESG[[#This Row],[板块]],"")</f>
        <v>地方平台</v>
      </c>
      <c r="P91" s="1" t="str">
        <f>IFERROR(ESG[[#This Row],[货币细分]],"")</f>
        <v>美元债</v>
      </c>
      <c r="Q91" s="1" t="str">
        <f>IFERROR(ESG[[#This Row],[外部评审方式]],"")</f>
        <v>--</v>
      </c>
      <c r="R91" s="1" t="str">
        <f>IFERROR(ESG[[#This Row],[外部评审机构]],"")</f>
        <v>--</v>
      </c>
      <c r="S91" t="str">
        <f>IF(IFERROR(ESG[[#This Row],[筹款用途]],"")="","",IFERROR(ESG[[#This Row],[筹款用途]],""))</f>
        <v/>
      </c>
    </row>
    <row r="92" spans="1:19" ht="18" customHeight="1" x14ac:dyDescent="0.25">
      <c r="A92" s="1">
        <f>IFERROR(ESG[[#This Row],[Index]],"")</f>
        <v>49</v>
      </c>
      <c r="B92" s="11">
        <f>IFERROR(ESG[[#This Row],[定价日]],"")</f>
        <v>44706</v>
      </c>
      <c r="C92" s="1" t="str">
        <f>IFERROR(ESG[[#This Row],[信用主体(备证行)]],"")</f>
        <v>无锡金源产投(宁波银行)</v>
      </c>
      <c r="D92" s="1" t="str">
        <f>IFERROR(ESG[[#This Row],[发行评级]],"")</f>
        <v>--/--/--</v>
      </c>
      <c r="E92" s="1">
        <f>IFERROR(ESG[[#This Row],[发行规模(亿)]],"")</f>
        <v>1.39</v>
      </c>
      <c r="F92" s="1">
        <f>IFERROR(ESG[[#This Row],[亿美元]],"")</f>
        <v>1.48</v>
      </c>
      <c r="G92" s="1">
        <f>IFERROR(ESG[[#This Row],[亿元]],"")</f>
        <v>9.93</v>
      </c>
      <c r="H92" s="1" t="str">
        <f>IFERROR(ESG[[#This Row],[货币]],"")</f>
        <v>EUR</v>
      </c>
      <c r="I92" s="1" t="str">
        <f>IFERROR(ESG[[#This Row],[年期]],"")</f>
        <v>3</v>
      </c>
      <c r="J92" s="1" t="str">
        <f>IFERROR(ESG[[#This Row],[票息]],"")</f>
        <v>2.4%</v>
      </c>
      <c r="K92" s="1" t="str">
        <f>IFERROR(ESG[[#This Row],[上市]],"")</f>
        <v>新交所</v>
      </c>
      <c r="L92" s="1" t="str">
        <f>IFERROR(ESG[[#This Row],[ESG主题]],"")</f>
        <v>绿色债券</v>
      </c>
      <c r="M92" s="1" t="str">
        <f>IFERROR(ESG[[#This Row],[BOCOM_DEAL?]],"")</f>
        <v>--</v>
      </c>
      <c r="N92" s="1" t="str">
        <f>IFERROR(ESG[[#This Row],[ISIN]],"")</f>
        <v>XS2478677599</v>
      </c>
      <c r="O92" s="1" t="str">
        <f>IFERROR(ESG[[#This Row],[板块]],"")</f>
        <v>地方平台</v>
      </c>
      <c r="P92" s="1" t="str">
        <f>IFERROR(ESG[[#This Row],[货币细分]],"")</f>
        <v>欧元债</v>
      </c>
      <c r="Q92" s="1" t="str">
        <f>IFERROR(ESG[[#This Row],[外部评审方式]],"")</f>
        <v>--</v>
      </c>
      <c r="R92" s="1" t="str">
        <f>IFERROR(ESG[[#This Row],[外部评审机构]],"")</f>
        <v>--</v>
      </c>
      <c r="S92" t="str">
        <f>IF(IFERROR(ESG[[#This Row],[筹款用途]],"")="","",IFERROR(ESG[[#This Row],[筹款用途]],""))</f>
        <v/>
      </c>
    </row>
    <row r="93" spans="1:19" ht="18" customHeight="1" x14ac:dyDescent="0.25">
      <c r="A93" s="1">
        <f>IFERROR(ESG[[#This Row],[Index]],"")</f>
        <v>48</v>
      </c>
      <c r="B93" s="11">
        <f>IFERROR(ESG[[#This Row],[定价日]],"")</f>
        <v>44705</v>
      </c>
      <c r="C93" s="1" t="str">
        <f>IFERROR(ESG[[#This Row],[信用主体(备证行)]],"")</f>
        <v>重庆合川城投</v>
      </c>
      <c r="D93" s="1" t="str">
        <f>IFERROR(ESG[[#This Row],[发行评级]],"")</f>
        <v>--/--/--</v>
      </c>
      <c r="E93" s="1">
        <f>IFERROR(ESG[[#This Row],[发行规模(亿)]],"")</f>
        <v>2.0699999999999998</v>
      </c>
      <c r="F93" s="1">
        <f>IFERROR(ESG[[#This Row],[亿美元]],"")</f>
        <v>2.0699999999999998</v>
      </c>
      <c r="G93" s="1">
        <f>IFERROR(ESG[[#This Row],[亿元]],"")</f>
        <v>13.77</v>
      </c>
      <c r="H93" s="1" t="str">
        <f>IFERROR(ESG[[#This Row],[货币]],"")</f>
        <v>USD</v>
      </c>
      <c r="I93" s="1" t="str">
        <f>IFERROR(ESG[[#This Row],[年期]],"")</f>
        <v>3</v>
      </c>
      <c r="J93" s="1" t="str">
        <f>IFERROR(ESG[[#This Row],[票息]],"")</f>
        <v>6%</v>
      </c>
      <c r="K93" s="1" t="str">
        <f>IFERROR(ESG[[#This Row],[上市]],"")</f>
        <v>新交所</v>
      </c>
      <c r="L93" s="1" t="str">
        <f>IFERROR(ESG[[#This Row],[ESG主题]],"")</f>
        <v>绿色债券</v>
      </c>
      <c r="M93" s="1" t="str">
        <f>IFERROR(ESG[[#This Row],[BOCOM_DEAL?]],"")</f>
        <v>--</v>
      </c>
      <c r="N93" s="1" t="str">
        <f>IFERROR(ESG[[#This Row],[ISIN]],"")</f>
        <v>XS2470154779</v>
      </c>
      <c r="O93" s="1" t="str">
        <f>IFERROR(ESG[[#This Row],[板块]],"")</f>
        <v>地方平台</v>
      </c>
      <c r="P93" s="1" t="str">
        <f>IFERROR(ESG[[#This Row],[货币细分]],"")</f>
        <v>美元债</v>
      </c>
      <c r="Q93" s="1" t="str">
        <f>IFERROR(ESG[[#This Row],[外部评审方式]],"")</f>
        <v>--</v>
      </c>
      <c r="R93" s="1" t="str">
        <f>IFERROR(ESG[[#This Row],[外部评审机构]],"")</f>
        <v>--</v>
      </c>
      <c r="S93" t="str">
        <f>IF(IFERROR(ESG[[#This Row],[筹款用途]],"")="","",IFERROR(ESG[[#This Row],[筹款用途]],""))</f>
        <v/>
      </c>
    </row>
    <row r="94" spans="1:19" ht="18" customHeight="1" x14ac:dyDescent="0.25">
      <c r="A94" s="1">
        <f>IFERROR(ESG[[#This Row],[Index]],"")</f>
        <v>47</v>
      </c>
      <c r="B94" s="11">
        <f>IFERROR(ESG[[#This Row],[定价日]],"")</f>
        <v>44705</v>
      </c>
      <c r="C94" s="1" t="str">
        <f>IFERROR(ESG[[#This Row],[信用主体(备证行)]],"")</f>
        <v>工银迪拜分行</v>
      </c>
      <c r="D94" s="1" t="str">
        <f>IFERROR(ESG[[#This Row],[发行评级]],"")</f>
        <v>A1/--/--</v>
      </c>
      <c r="E94" s="1">
        <f>IFERROR(ESG[[#This Row],[发行规模(亿)]],"")</f>
        <v>20</v>
      </c>
      <c r="F94" s="1">
        <f>IFERROR(ESG[[#This Row],[亿美元]],"")</f>
        <v>3</v>
      </c>
      <c r="G94" s="1">
        <f>IFERROR(ESG[[#This Row],[亿元]],"")</f>
        <v>20</v>
      </c>
      <c r="H94" s="1" t="str">
        <f>IFERROR(ESG[[#This Row],[货币]],"")</f>
        <v>CNH</v>
      </c>
      <c r="I94" s="1" t="str">
        <f>IFERROR(ESG[[#This Row],[年期]],"")</f>
        <v>2</v>
      </c>
      <c r="J94" s="1" t="str">
        <f>IFERROR(ESG[[#This Row],[票息]],"")</f>
        <v>3.2%</v>
      </c>
      <c r="K94" s="1" t="str">
        <f>IFERROR(ESG[[#This Row],[上市]],"")</f>
        <v>港交所;新交所;伦交所;迪拜</v>
      </c>
      <c r="L94" s="1" t="str">
        <f>IFERROR(ESG[[#This Row],[ESG主题]],"")</f>
        <v>绿色债券</v>
      </c>
      <c r="M94" s="1" t="str">
        <f>IFERROR(ESG[[#This Row],[BOCOM_DEAL?]],"")</f>
        <v>港分</v>
      </c>
      <c r="N94" s="1" t="str">
        <f>IFERROR(ESG[[#This Row],[ISIN]],"")</f>
        <v>HK0000853959</v>
      </c>
      <c r="O94" s="1" t="str">
        <f>IFERROR(ESG[[#This Row],[板块]],"")</f>
        <v>金融机构</v>
      </c>
      <c r="P94" s="1" t="str">
        <f>IFERROR(ESG[[#This Row],[货币细分]],"")</f>
        <v>点心债</v>
      </c>
      <c r="Q94" s="1" t="str">
        <f>IFERROR(ESG[[#This Row],[外部评审方式]],"")</f>
        <v>--</v>
      </c>
      <c r="R94" s="1" t="str">
        <f>IFERROR(ESG[[#This Row],[外部评审机构]],"")</f>
        <v>--</v>
      </c>
      <c r="S94" t="str">
        <f>IF(IFERROR(ESG[[#This Row],[筹款用途]],"")="","",IFERROR(ESG[[#This Row],[筹款用途]],""))</f>
        <v/>
      </c>
    </row>
    <row r="95" spans="1:19" ht="18" customHeight="1" x14ac:dyDescent="0.25">
      <c r="A95" s="1">
        <f>IFERROR(ESG[[#This Row],[Index]],"")</f>
        <v>46</v>
      </c>
      <c r="B95" s="11">
        <f>IFERROR(ESG[[#This Row],[定价日]],"")</f>
        <v>44705</v>
      </c>
      <c r="C95" s="1" t="str">
        <f>IFERROR(ESG[[#This Row],[信用主体(备证行)]],"")</f>
        <v>工银港分</v>
      </c>
      <c r="D95" s="1" t="str">
        <f>IFERROR(ESG[[#This Row],[发行评级]],"")</f>
        <v>A1/--/--</v>
      </c>
      <c r="E95" s="1">
        <f>IFERROR(ESG[[#This Row],[发行规模(亿)]],"")</f>
        <v>12</v>
      </c>
      <c r="F95" s="1">
        <f>IFERROR(ESG[[#This Row],[亿美元]],"")</f>
        <v>12</v>
      </c>
      <c r="G95" s="1">
        <f>IFERROR(ESG[[#This Row],[亿元]],"")</f>
        <v>79.849999999999994</v>
      </c>
      <c r="H95" s="1" t="str">
        <f>IFERROR(ESG[[#This Row],[货币]],"")</f>
        <v>USD</v>
      </c>
      <c r="I95" s="1" t="str">
        <f>IFERROR(ESG[[#This Row],[年期]],"")</f>
        <v>3</v>
      </c>
      <c r="J95" s="1" t="str">
        <f>IFERROR(ESG[[#This Row],[票息]],"")</f>
        <v>2.95%</v>
      </c>
      <c r="K95" s="1" t="str">
        <f>IFERROR(ESG[[#This Row],[上市]],"")</f>
        <v>港交所;新交所;伦交所;迪拜</v>
      </c>
      <c r="L95" s="1" t="str">
        <f>IFERROR(ESG[[#This Row],[ESG主题]],"")</f>
        <v>绿色债券</v>
      </c>
      <c r="M95" s="1" t="str">
        <f>IFERROR(ESG[[#This Row],[BOCOM_DEAL?]],"")</f>
        <v>港分</v>
      </c>
      <c r="N95" s="1" t="str">
        <f>IFERROR(ESG[[#This Row],[ISIN]],"")</f>
        <v>XS2446005907</v>
      </c>
      <c r="O95" s="1" t="str">
        <f>IFERROR(ESG[[#This Row],[板块]],"")</f>
        <v>金融机构</v>
      </c>
      <c r="P95" s="1" t="str">
        <f>IFERROR(ESG[[#This Row],[货币细分]],"")</f>
        <v>美元债</v>
      </c>
      <c r="Q95" s="1" t="str">
        <f>IFERROR(ESG[[#This Row],[外部评审方式]],"")</f>
        <v>--</v>
      </c>
      <c r="R95" s="1" t="str">
        <f>IFERROR(ESG[[#This Row],[外部评审机构]],"")</f>
        <v>--</v>
      </c>
      <c r="S95" t="str">
        <f>IF(IFERROR(ESG[[#This Row],[筹款用途]],"")="","",IFERROR(ESG[[#This Row],[筹款用途]],""))</f>
        <v/>
      </c>
    </row>
    <row r="96" spans="1:19" ht="18" customHeight="1" x14ac:dyDescent="0.25">
      <c r="A96" s="1">
        <f>IFERROR(ESG[[#This Row],[Index]],"")</f>
        <v>45</v>
      </c>
      <c r="B96" s="11">
        <f>IFERROR(ESG[[#This Row],[定价日]],"")</f>
        <v>44705</v>
      </c>
      <c r="C96" s="1" t="str">
        <f>IFERROR(ESG[[#This Row],[信用主体(备证行)]],"")</f>
        <v>工银港分</v>
      </c>
      <c r="D96" s="1" t="str">
        <f>IFERROR(ESG[[#This Row],[发行评级]],"")</f>
        <v>A1/--/--</v>
      </c>
      <c r="E96" s="1">
        <f>IFERROR(ESG[[#This Row],[发行规模(亿)]],"")</f>
        <v>20</v>
      </c>
      <c r="F96" s="1">
        <f>IFERROR(ESG[[#This Row],[亿美元]],"")</f>
        <v>2.54</v>
      </c>
      <c r="G96" s="1">
        <f>IFERROR(ESG[[#This Row],[亿元]],"")</f>
        <v>16.96</v>
      </c>
      <c r="H96" s="1" t="str">
        <f>IFERROR(ESG[[#This Row],[货币]],"")</f>
        <v>HKD</v>
      </c>
      <c r="I96" s="1" t="str">
        <f>IFERROR(ESG[[#This Row],[年期]],"")</f>
        <v>2</v>
      </c>
      <c r="J96" s="1" t="str">
        <f>IFERROR(ESG[[#This Row],[票息]],"")</f>
        <v>2.95%</v>
      </c>
      <c r="K96" s="1" t="str">
        <f>IFERROR(ESG[[#This Row],[上市]],"")</f>
        <v>港交所;新交所;伦交所;迪拜</v>
      </c>
      <c r="L96" s="1" t="str">
        <f>IFERROR(ESG[[#This Row],[ESG主题]],"")</f>
        <v>绿色债券</v>
      </c>
      <c r="M96" s="1" t="str">
        <f>IFERROR(ESG[[#This Row],[BOCOM_DEAL?]],"")</f>
        <v>港分</v>
      </c>
      <c r="N96" s="1" t="str">
        <f>IFERROR(ESG[[#This Row],[ISIN]],"")</f>
        <v>HK0000824497</v>
      </c>
      <c r="O96" s="1" t="str">
        <f>IFERROR(ESG[[#This Row],[板块]],"")</f>
        <v>金融机构</v>
      </c>
      <c r="P96" s="1" t="str">
        <f>IFERROR(ESG[[#This Row],[货币细分]],"")</f>
        <v>港币债</v>
      </c>
      <c r="Q96" s="1" t="str">
        <f>IFERROR(ESG[[#This Row],[外部评审方式]],"")</f>
        <v>--</v>
      </c>
      <c r="R96" s="1" t="str">
        <f>IFERROR(ESG[[#This Row],[外部评审机构]],"")</f>
        <v>--</v>
      </c>
      <c r="S96" t="str">
        <f>IF(IFERROR(ESG[[#This Row],[筹款用途]],"")="","",IFERROR(ESG[[#This Row],[筹款用途]],""))</f>
        <v/>
      </c>
    </row>
    <row r="97" spans="1:19" ht="18" customHeight="1" x14ac:dyDescent="0.25">
      <c r="A97" s="1">
        <f>IFERROR(ESG[[#This Row],[Index]],"")</f>
        <v>44</v>
      </c>
      <c r="B97" s="11">
        <f>IFERROR(ESG[[#This Row],[定价日]],"")</f>
        <v>44705</v>
      </c>
      <c r="C97" s="1" t="str">
        <f>IFERROR(ESG[[#This Row],[信用主体(备证行)]],"")</f>
        <v>工银新分</v>
      </c>
      <c r="D97" s="1" t="str">
        <f>IFERROR(ESG[[#This Row],[发行评级]],"")</f>
        <v>A1/--/--</v>
      </c>
      <c r="E97" s="1">
        <f>IFERROR(ESG[[#This Row],[发行规模(亿)]],"")</f>
        <v>6</v>
      </c>
      <c r="F97" s="1">
        <f>IFERROR(ESG[[#This Row],[亿美元]],"")</f>
        <v>6</v>
      </c>
      <c r="G97" s="1">
        <f>IFERROR(ESG[[#This Row],[亿元]],"")</f>
        <v>39.92</v>
      </c>
      <c r="H97" s="1" t="str">
        <f>IFERROR(ESG[[#This Row],[货币]],"")</f>
        <v>USD</v>
      </c>
      <c r="I97" s="1" t="str">
        <f>IFERROR(ESG[[#This Row],[年期]],"")</f>
        <v>3</v>
      </c>
      <c r="J97" s="1" t="str">
        <f>IFERROR(ESG[[#This Row],[票息]],"")</f>
        <v>SOFR+75</v>
      </c>
      <c r="K97" s="1" t="str">
        <f>IFERROR(ESG[[#This Row],[上市]],"")</f>
        <v>港交所;新交所;伦交所;迪拜</v>
      </c>
      <c r="L97" s="1" t="str">
        <f>IFERROR(ESG[[#This Row],[ESG主题]],"")</f>
        <v>绿色债券</v>
      </c>
      <c r="M97" s="1" t="str">
        <f>IFERROR(ESG[[#This Row],[BOCOM_DEAL?]],"")</f>
        <v>港分,澳分</v>
      </c>
      <c r="N97" s="1" t="str">
        <f>IFERROR(ESG[[#This Row],[ISIN]],"")</f>
        <v>XS2484328021</v>
      </c>
      <c r="O97" s="1" t="str">
        <f>IFERROR(ESG[[#This Row],[板块]],"")</f>
        <v>金融机构</v>
      </c>
      <c r="P97" s="1" t="str">
        <f>IFERROR(ESG[[#This Row],[货币细分]],"")</f>
        <v>美元债</v>
      </c>
      <c r="Q97" s="1" t="str">
        <f>IFERROR(ESG[[#This Row],[外部评审方式]],"")</f>
        <v>--</v>
      </c>
      <c r="R97" s="1" t="str">
        <f>IFERROR(ESG[[#This Row],[外部评审机构]],"")</f>
        <v>--</v>
      </c>
      <c r="S97" t="str">
        <f>IF(IFERROR(ESG[[#This Row],[筹款用途]],"")="","",IFERROR(ESG[[#This Row],[筹款用途]],""))</f>
        <v/>
      </c>
    </row>
    <row r="98" spans="1:19" ht="18" customHeight="1" x14ac:dyDescent="0.25">
      <c r="A98" s="1">
        <f>IFERROR(ESG[[#This Row],[Index]],"")</f>
        <v>43</v>
      </c>
      <c r="B98" s="11">
        <f>IFERROR(ESG[[#This Row],[定价日]],"")</f>
        <v>44705</v>
      </c>
      <c r="C98" s="1" t="str">
        <f>IFERROR(ESG[[#This Row],[信用主体(备证行)]],"")</f>
        <v>工银伦分</v>
      </c>
      <c r="D98" s="1" t="str">
        <f>IFERROR(ESG[[#This Row],[发行评级]],"")</f>
        <v>A1/--/--</v>
      </c>
      <c r="E98" s="1">
        <f>IFERROR(ESG[[#This Row],[发行规模(亿)]],"")</f>
        <v>3</v>
      </c>
      <c r="F98" s="1">
        <f>IFERROR(ESG[[#This Row],[亿美元]],"")</f>
        <v>3.22</v>
      </c>
      <c r="G98" s="1">
        <f>IFERROR(ESG[[#This Row],[亿元]],"")</f>
        <v>21.42</v>
      </c>
      <c r="H98" s="1" t="str">
        <f>IFERROR(ESG[[#This Row],[货币]],"")</f>
        <v>EUR</v>
      </c>
      <c r="I98" s="1" t="str">
        <f>IFERROR(ESG[[#This Row],[年期]],"")</f>
        <v>3</v>
      </c>
      <c r="J98" s="1" t="str">
        <f>IFERROR(ESG[[#This Row],[票息]],"")</f>
        <v>1.625%</v>
      </c>
      <c r="K98" s="1" t="str">
        <f>IFERROR(ESG[[#This Row],[上市]],"")</f>
        <v>港交所;新交所;伦交所;迪拜</v>
      </c>
      <c r="L98" s="1" t="str">
        <f>IFERROR(ESG[[#This Row],[ESG主题]],"")</f>
        <v>绿色债券</v>
      </c>
      <c r="M98" s="1" t="str">
        <f>IFERROR(ESG[[#This Row],[BOCOM_DEAL?]],"")</f>
        <v>港分</v>
      </c>
      <c r="N98" s="1" t="str">
        <f>IFERROR(ESG[[#This Row],[ISIN]],"")</f>
        <v>XS2446008083</v>
      </c>
      <c r="O98" s="1" t="str">
        <f>IFERROR(ESG[[#This Row],[板块]],"")</f>
        <v>金融机构</v>
      </c>
      <c r="P98" s="1" t="str">
        <f>IFERROR(ESG[[#This Row],[货币细分]],"")</f>
        <v>欧元债</v>
      </c>
      <c r="Q98" s="1" t="str">
        <f>IFERROR(ESG[[#This Row],[外部评审方式]],"")</f>
        <v>--</v>
      </c>
      <c r="R98" s="1" t="str">
        <f>IFERROR(ESG[[#This Row],[外部评审机构]],"")</f>
        <v>--</v>
      </c>
      <c r="S98" t="str">
        <f>IF(IFERROR(ESG[[#This Row],[筹款用途]],"")="","",IFERROR(ESG[[#This Row],[筹款用途]],""))</f>
        <v/>
      </c>
    </row>
    <row r="99" spans="1:19" ht="18" customHeight="1" x14ac:dyDescent="0.25">
      <c r="A99" s="1">
        <f>IFERROR(ESG[[#This Row],[Index]],"")</f>
        <v>42</v>
      </c>
      <c r="B99" s="11">
        <f>IFERROR(ESG[[#This Row],[定价日]],"")</f>
        <v>44692</v>
      </c>
      <c r="C99" s="1" t="str">
        <f>IFERROR(ESG[[#This Row],[信用主体(备证行)]],"")</f>
        <v>新奥能源</v>
      </c>
      <c r="D99" s="1" t="str">
        <f>IFERROR(ESG[[#This Row],[发行评级]],"")</f>
        <v>Baa1/BBB+/BBB+</v>
      </c>
      <c r="E99" s="1">
        <f>IFERROR(ESG[[#This Row],[发行规模(亿)]],"")</f>
        <v>5.5</v>
      </c>
      <c r="F99" s="1">
        <f>IFERROR(ESG[[#This Row],[亿美元]],"")</f>
        <v>5.5</v>
      </c>
      <c r="G99" s="1">
        <f>IFERROR(ESG[[#This Row],[亿元]],"")</f>
        <v>36.97</v>
      </c>
      <c r="H99" s="1" t="str">
        <f>IFERROR(ESG[[#This Row],[货币]],"")</f>
        <v>USD</v>
      </c>
      <c r="I99" s="1" t="str">
        <f>IFERROR(ESG[[#This Row],[年期]],"")</f>
        <v>5</v>
      </c>
      <c r="J99" s="1" t="str">
        <f>IFERROR(ESG[[#This Row],[票息]],"")</f>
        <v>4.625%</v>
      </c>
      <c r="K99" s="1" t="str">
        <f>IFERROR(ESG[[#This Row],[上市]],"")</f>
        <v>港交所</v>
      </c>
      <c r="L99" s="1" t="str">
        <f>IFERROR(ESG[[#This Row],[ESG主题]],"")</f>
        <v>绿色债券</v>
      </c>
      <c r="M99" s="1" t="str">
        <f>IFERROR(ESG[[#This Row],[BOCOM_DEAL?]],"")</f>
        <v>--</v>
      </c>
      <c r="N99" s="1" t="str">
        <f>IFERROR(ESG[[#This Row],[ISIN]],"")</f>
        <v>USG3066DAA75</v>
      </c>
      <c r="O99" s="1" t="str">
        <f>IFERROR(ESG[[#This Row],[板块]],"")</f>
        <v>产业</v>
      </c>
      <c r="P99" s="1" t="str">
        <f>IFERROR(ESG[[#This Row],[货币细分]],"")</f>
        <v>美元债</v>
      </c>
      <c r="Q99" s="1" t="str">
        <f>IFERROR(ESG[[#This Row],[外部评审方式]],"")</f>
        <v>--</v>
      </c>
      <c r="R99" s="1" t="str">
        <f>IFERROR(ESG[[#This Row],[外部评审机构]],"")</f>
        <v>--</v>
      </c>
      <c r="S99" t="str">
        <f>IF(IFERROR(ESG[[#This Row],[筹款用途]],"")="","",IFERROR(ESG[[#This Row],[筹款用途]],""))</f>
        <v/>
      </c>
    </row>
    <row r="100" spans="1:19" ht="18" customHeight="1" x14ac:dyDescent="0.25">
      <c r="A100" s="1">
        <f>IFERROR(ESG[[#This Row],[Index]],"")</f>
        <v>41</v>
      </c>
      <c r="B100" s="11">
        <f>IFERROR(ESG[[#This Row],[定价日]],"")</f>
        <v>44692</v>
      </c>
      <c r="C100" s="1" t="str">
        <f>IFERROR(ESG[[#This Row],[信用主体(备证行)]],"")</f>
        <v>兴银港分</v>
      </c>
      <c r="D100" s="1" t="str">
        <f>IFERROR(ESG[[#This Row],[发行评级]],"")</f>
        <v>Baa2/--/--</v>
      </c>
      <c r="E100" s="1">
        <f>IFERROR(ESG[[#This Row],[发行规模(亿)]],"")</f>
        <v>6.5</v>
      </c>
      <c r="F100" s="1">
        <f>IFERROR(ESG[[#This Row],[亿美元]],"")</f>
        <v>6.5</v>
      </c>
      <c r="G100" s="1">
        <f>IFERROR(ESG[[#This Row],[亿元]],"")</f>
        <v>43.69</v>
      </c>
      <c r="H100" s="1" t="str">
        <f>IFERROR(ESG[[#This Row],[货币]],"")</f>
        <v>USD</v>
      </c>
      <c r="I100" s="1" t="str">
        <f>IFERROR(ESG[[#This Row],[年期]],"")</f>
        <v>3</v>
      </c>
      <c r="J100" s="1" t="str">
        <f>IFERROR(ESG[[#This Row],[票息]],"")</f>
        <v>3.25%</v>
      </c>
      <c r="K100" s="1" t="str">
        <f>IFERROR(ESG[[#This Row],[上市]],"")</f>
        <v>港交所</v>
      </c>
      <c r="L100" s="1" t="str">
        <f>IFERROR(ESG[[#This Row],[ESG主题]],"")</f>
        <v>绿色债券</v>
      </c>
      <c r="M100" s="1" t="str">
        <f>IFERROR(ESG[[#This Row],[BOCOM_DEAL?]],"")</f>
        <v>BISL,港分</v>
      </c>
      <c r="N100" s="1" t="str">
        <f>IFERROR(ESG[[#This Row],[ISIN]],"")</f>
        <v>XS2447552089</v>
      </c>
      <c r="O100" s="1" t="str">
        <f>IFERROR(ESG[[#This Row],[板块]],"")</f>
        <v>金融机构</v>
      </c>
      <c r="P100" s="1" t="str">
        <f>IFERROR(ESG[[#This Row],[货币细分]],"")</f>
        <v>美元债</v>
      </c>
      <c r="Q100" s="1" t="str">
        <f>IFERROR(ESG[[#This Row],[外部评审方式]],"")</f>
        <v>--</v>
      </c>
      <c r="R100" s="1" t="str">
        <f>IFERROR(ESG[[#This Row],[外部评审机构]],"")</f>
        <v>--</v>
      </c>
      <c r="S100" t="str">
        <f>IF(IFERROR(ESG[[#This Row],[筹款用途]],"")="","",IFERROR(ESG[[#This Row],[筹款用途]],""))</f>
        <v/>
      </c>
    </row>
    <row r="101" spans="1:19" ht="18" customHeight="1" x14ac:dyDescent="0.25">
      <c r="A101" s="1">
        <f>IFERROR(ESG[[#This Row],[Index]],"")</f>
        <v>40</v>
      </c>
      <c r="B101" s="11">
        <f>IFERROR(ESG[[#This Row],[定价日]],"")</f>
        <v>44691</v>
      </c>
      <c r="C101" s="1" t="str">
        <f>IFERROR(ESG[[#This Row],[信用主体(备证行)]],"")</f>
        <v>建银伦分</v>
      </c>
      <c r="D101" s="1" t="str">
        <f>IFERROR(ESG[[#This Row],[发行评级]],"")</f>
        <v>A1/--/--</v>
      </c>
      <c r="E101" s="1">
        <f>IFERROR(ESG[[#This Row],[发行规模(亿)]],"")</f>
        <v>10</v>
      </c>
      <c r="F101" s="1">
        <f>IFERROR(ESG[[#This Row],[亿美元]],"")</f>
        <v>10</v>
      </c>
      <c r="G101" s="1">
        <f>IFERROR(ESG[[#This Row],[亿元]],"")</f>
        <v>67.349999999999994</v>
      </c>
      <c r="H101" s="1" t="str">
        <f>IFERROR(ESG[[#This Row],[货币]],"")</f>
        <v>USD</v>
      </c>
      <c r="I101" s="1" t="str">
        <f>IFERROR(ESG[[#This Row],[年期]],"")</f>
        <v>3</v>
      </c>
      <c r="J101" s="1" t="str">
        <f>IFERROR(ESG[[#This Row],[票息]],"")</f>
        <v>3.125%</v>
      </c>
      <c r="K101" s="1" t="str">
        <f>IFERROR(ESG[[#This Row],[上市]],"")</f>
        <v>港交所;伦交所</v>
      </c>
      <c r="L101" s="1" t="str">
        <f>IFERROR(ESG[[#This Row],[ESG主题]],"")</f>
        <v>绿色债券</v>
      </c>
      <c r="M101" s="1" t="str">
        <f>IFERROR(ESG[[#This Row],[BOCOM_DEAL?]],"")</f>
        <v>港分</v>
      </c>
      <c r="N101" s="1" t="str">
        <f>IFERROR(ESG[[#This Row],[ISIN]],"")</f>
        <v>XS2479371028</v>
      </c>
      <c r="O101" s="1" t="str">
        <f>IFERROR(ESG[[#This Row],[板块]],"")</f>
        <v>金融机构</v>
      </c>
      <c r="P101" s="1" t="str">
        <f>IFERROR(ESG[[#This Row],[货币细分]],"")</f>
        <v>美元债</v>
      </c>
      <c r="Q101" s="1" t="str">
        <f>IFERROR(ESG[[#This Row],[外部评审方式]],"")</f>
        <v>--</v>
      </c>
      <c r="R101" s="1" t="str">
        <f>IFERROR(ESG[[#This Row],[外部评审机构]],"")</f>
        <v>--</v>
      </c>
      <c r="S101" t="str">
        <f>IF(IFERROR(ESG[[#This Row],[筹款用途]],"")="","",IFERROR(ESG[[#This Row],[筹款用途]],""))</f>
        <v/>
      </c>
    </row>
    <row r="102" spans="1:19" ht="18" customHeight="1" x14ac:dyDescent="0.25">
      <c r="A102" s="1">
        <f>IFERROR(ESG[[#This Row],[Index]],"")</f>
        <v>39</v>
      </c>
      <c r="B102" s="11">
        <f>IFERROR(ESG[[#This Row],[定价日]],"")</f>
        <v>44691</v>
      </c>
      <c r="C102" s="1" t="str">
        <f>IFERROR(ESG[[#This Row],[信用主体(备证行)]],"")</f>
        <v>建银伦分</v>
      </c>
      <c r="D102" s="1" t="str">
        <f>IFERROR(ESG[[#This Row],[发行评级]],"")</f>
        <v>A1/--/--</v>
      </c>
      <c r="E102" s="1">
        <f>IFERROR(ESG[[#This Row],[发行规模(亿)]],"")</f>
        <v>10</v>
      </c>
      <c r="F102" s="1">
        <f>IFERROR(ESG[[#This Row],[亿美元]],"")</f>
        <v>1.48</v>
      </c>
      <c r="G102" s="1">
        <f>IFERROR(ESG[[#This Row],[亿元]],"")</f>
        <v>10</v>
      </c>
      <c r="H102" s="1" t="str">
        <f>IFERROR(ESG[[#This Row],[货币]],"")</f>
        <v>CNH</v>
      </c>
      <c r="I102" s="1" t="str">
        <f>IFERROR(ESG[[#This Row],[年期]],"")</f>
        <v>2</v>
      </c>
      <c r="J102" s="1" t="str">
        <f>IFERROR(ESG[[#This Row],[票息]],"")</f>
        <v>3.4%</v>
      </c>
      <c r="K102" s="1" t="str">
        <f>IFERROR(ESG[[#This Row],[上市]],"")</f>
        <v>港交所;伦交所</v>
      </c>
      <c r="L102" s="1" t="str">
        <f>IFERROR(ESG[[#This Row],[ESG主题]],"")</f>
        <v>绿色债券</v>
      </c>
      <c r="M102" s="1" t="str">
        <f>IFERROR(ESG[[#This Row],[BOCOM_DEAL?]],"")</f>
        <v>港分</v>
      </c>
      <c r="N102" s="1" t="str">
        <f>IFERROR(ESG[[#This Row],[ISIN]],"")</f>
        <v>HK0000849247</v>
      </c>
      <c r="O102" s="1" t="str">
        <f>IFERROR(ESG[[#This Row],[板块]],"")</f>
        <v>金融机构</v>
      </c>
      <c r="P102" s="1" t="str">
        <f>IFERROR(ESG[[#This Row],[货币细分]],"")</f>
        <v>点心债</v>
      </c>
      <c r="Q102" s="1" t="str">
        <f>IFERROR(ESG[[#This Row],[外部评审方式]],"")</f>
        <v>--</v>
      </c>
      <c r="R102" s="1" t="str">
        <f>IFERROR(ESG[[#This Row],[外部评审机构]],"")</f>
        <v>--</v>
      </c>
      <c r="S102" t="str">
        <f>IF(IFERROR(ESG[[#This Row],[筹款用途]],"")="","",IFERROR(ESG[[#This Row],[筹款用途]],""))</f>
        <v/>
      </c>
    </row>
    <row r="103" spans="1:19" ht="18" customHeight="1" x14ac:dyDescent="0.25">
      <c r="A103" s="1">
        <f>IFERROR(ESG[[#This Row],[Index]],"")</f>
        <v>38</v>
      </c>
      <c r="B103" s="11">
        <f>IFERROR(ESG[[#This Row],[定价日]],"")</f>
        <v>44672</v>
      </c>
      <c r="C103" s="1" t="str">
        <f>IFERROR(ESG[[#This Row],[信用主体(备证行)]],"")</f>
        <v>中银澳分</v>
      </c>
      <c r="D103" s="1" t="str">
        <f>IFERROR(ESG[[#This Row],[发行评级]],"")</f>
        <v>A1/A/A</v>
      </c>
      <c r="E103" s="1">
        <f>IFERROR(ESG[[#This Row],[发行规模(亿)]],"")</f>
        <v>10</v>
      </c>
      <c r="F103" s="1">
        <f>IFERROR(ESG[[#This Row],[亿美元]],"")</f>
        <v>10</v>
      </c>
      <c r="G103" s="1">
        <f>IFERROR(ESG[[#This Row],[亿元]],"")</f>
        <v>64.510000000000005</v>
      </c>
      <c r="H103" s="1" t="str">
        <f>IFERROR(ESG[[#This Row],[货币]],"")</f>
        <v>USD</v>
      </c>
      <c r="I103" s="1" t="str">
        <f>IFERROR(ESG[[#This Row],[年期]],"")</f>
        <v>3</v>
      </c>
      <c r="J103" s="1" t="str">
        <f>IFERROR(ESG[[#This Row],[票息]],"")</f>
        <v>SOFR+78</v>
      </c>
      <c r="K103" s="1" t="str">
        <f>IFERROR(ESG[[#This Row],[上市]],"")</f>
        <v>港交所</v>
      </c>
      <c r="L103" s="1" t="str">
        <f>IFERROR(ESG[[#This Row],[ESG主题]],"")</f>
        <v>绿色债券</v>
      </c>
      <c r="M103" s="1" t="str">
        <f>IFERROR(ESG[[#This Row],[BOCOM_DEAL?]],"")</f>
        <v>港分,澳分</v>
      </c>
      <c r="N103" s="1" t="str">
        <f>IFERROR(ESG[[#This Row],[ISIN]],"")</f>
        <v>XS2471135926</v>
      </c>
      <c r="O103" s="1" t="str">
        <f>IFERROR(ESG[[#This Row],[板块]],"")</f>
        <v>金融机构</v>
      </c>
      <c r="P103" s="1" t="str">
        <f>IFERROR(ESG[[#This Row],[货币细分]],"")</f>
        <v>美元债</v>
      </c>
      <c r="Q103" s="1" t="str">
        <f>IFERROR(ESG[[#This Row],[外部评审方式]],"")</f>
        <v>--</v>
      </c>
      <c r="R103" s="1" t="str">
        <f>IFERROR(ESG[[#This Row],[外部评审机构]],"")</f>
        <v>--</v>
      </c>
      <c r="S103" t="str">
        <f>IF(IFERROR(ESG[[#This Row],[筹款用途]],"")="","",IFERROR(ESG[[#This Row],[筹款用途]],""))</f>
        <v/>
      </c>
    </row>
    <row r="104" spans="1:19" ht="18" customHeight="1" x14ac:dyDescent="0.25">
      <c r="A104" s="1">
        <f>IFERROR(ESG[[#This Row],[Index]],"")</f>
        <v>37</v>
      </c>
      <c r="B104" s="11">
        <f>IFERROR(ESG[[#This Row],[定价日]],"")</f>
        <v>44672</v>
      </c>
      <c r="C104" s="1" t="str">
        <f>IFERROR(ESG[[#This Row],[信用主体(备证行)]],"")</f>
        <v>中银新分</v>
      </c>
      <c r="D104" s="1" t="str">
        <f>IFERROR(ESG[[#This Row],[发行评级]],"")</f>
        <v>A1/A/A</v>
      </c>
      <c r="E104" s="1">
        <f>IFERROR(ESG[[#This Row],[发行规模(亿)]],"")</f>
        <v>5</v>
      </c>
      <c r="F104" s="1">
        <f>IFERROR(ESG[[#This Row],[亿美元]],"")</f>
        <v>5</v>
      </c>
      <c r="G104" s="1">
        <f>IFERROR(ESG[[#This Row],[亿元]],"")</f>
        <v>32.26</v>
      </c>
      <c r="H104" s="1" t="str">
        <f>IFERROR(ESG[[#This Row],[货币]],"")</f>
        <v>USD</v>
      </c>
      <c r="I104" s="1" t="str">
        <f>IFERROR(ESG[[#This Row],[年期]],"")</f>
        <v>3</v>
      </c>
      <c r="J104" s="1" t="str">
        <f>IFERROR(ESG[[#This Row],[票息]],"")</f>
        <v>3.25%</v>
      </c>
      <c r="K104" s="1" t="str">
        <f>IFERROR(ESG[[#This Row],[上市]],"")</f>
        <v>新交所</v>
      </c>
      <c r="L104" s="1" t="str">
        <f>IFERROR(ESG[[#This Row],[ESG主题]],"")</f>
        <v>绿色债券</v>
      </c>
      <c r="M104" s="1" t="str">
        <f>IFERROR(ESG[[#This Row],[BOCOM_DEAL?]],"")</f>
        <v>港分</v>
      </c>
      <c r="N104" s="1" t="str">
        <f>IFERROR(ESG[[#This Row],[ISIN]],"")</f>
        <v>XS2470956322</v>
      </c>
      <c r="O104" s="1" t="str">
        <f>IFERROR(ESG[[#This Row],[板块]],"")</f>
        <v>金融机构</v>
      </c>
      <c r="P104" s="1" t="str">
        <f>IFERROR(ESG[[#This Row],[货币细分]],"")</f>
        <v>美元债</v>
      </c>
      <c r="Q104" s="1" t="str">
        <f>IFERROR(ESG[[#This Row],[外部评审方式]],"")</f>
        <v>--</v>
      </c>
      <c r="R104" s="1" t="str">
        <f>IFERROR(ESG[[#This Row],[外部评审机构]],"")</f>
        <v>--</v>
      </c>
      <c r="S104" t="str">
        <f>IF(IFERROR(ESG[[#This Row],[筹款用途]],"")="","",IFERROR(ESG[[#This Row],[筹款用途]],""))</f>
        <v/>
      </c>
    </row>
    <row r="105" spans="1:19" ht="18" customHeight="1" x14ac:dyDescent="0.25">
      <c r="A105" s="1">
        <f>IFERROR(ESG[[#This Row],[Index]],"")</f>
        <v>36</v>
      </c>
      <c r="B105" s="11">
        <f>IFERROR(ESG[[#This Row],[定价日]],"")</f>
        <v>44672</v>
      </c>
      <c r="C105" s="1" t="str">
        <f>IFERROR(ESG[[#This Row],[信用主体(备证行)]],"")</f>
        <v>中银卢森堡分行</v>
      </c>
      <c r="D105" s="1" t="str">
        <f>IFERROR(ESG[[#This Row],[发行评级]],"")</f>
        <v>A1/A/A</v>
      </c>
      <c r="E105" s="1">
        <f>IFERROR(ESG[[#This Row],[发行规模(亿)]],"")</f>
        <v>5</v>
      </c>
      <c r="F105" s="1">
        <f>IFERROR(ESG[[#This Row],[亿美元]],"")</f>
        <v>5.42</v>
      </c>
      <c r="G105" s="1">
        <f>IFERROR(ESG[[#This Row],[亿元]],"")</f>
        <v>35.020000000000003</v>
      </c>
      <c r="H105" s="1" t="str">
        <f>IFERROR(ESG[[#This Row],[货币]],"")</f>
        <v>EUR</v>
      </c>
      <c r="I105" s="1" t="str">
        <f>IFERROR(ESG[[#This Row],[年期]],"")</f>
        <v>3</v>
      </c>
      <c r="J105" s="1" t="str">
        <f>IFERROR(ESG[[#This Row],[票息]],"")</f>
        <v>1.5%</v>
      </c>
      <c r="K105" s="1" t="str">
        <f>IFERROR(ESG[[#This Row],[上市]],"")</f>
        <v>港交所;卢交所</v>
      </c>
      <c r="L105" s="1" t="str">
        <f>IFERROR(ESG[[#This Row],[ESG主题]],"")</f>
        <v>绿色债券</v>
      </c>
      <c r="M105" s="1" t="str">
        <f>IFERROR(ESG[[#This Row],[BOCOM_DEAL?]],"")</f>
        <v>港分</v>
      </c>
      <c r="N105" s="1" t="str">
        <f>IFERROR(ESG[[#This Row],[ISIN]],"")</f>
        <v>XS2471305867</v>
      </c>
      <c r="O105" s="1" t="str">
        <f>IFERROR(ESG[[#This Row],[板块]],"")</f>
        <v>金融机构</v>
      </c>
      <c r="P105" s="1" t="str">
        <f>IFERROR(ESG[[#This Row],[货币细分]],"")</f>
        <v>欧元债</v>
      </c>
      <c r="Q105" s="1" t="str">
        <f>IFERROR(ESG[[#This Row],[外部评审方式]],"")</f>
        <v>--</v>
      </c>
      <c r="R105" s="1" t="str">
        <f>IFERROR(ESG[[#This Row],[外部评审机构]],"")</f>
        <v>--</v>
      </c>
      <c r="S105" t="str">
        <f>IF(IFERROR(ESG[[#This Row],[筹款用途]],"")="","",IFERROR(ESG[[#This Row],[筹款用途]],""))</f>
        <v/>
      </c>
    </row>
    <row r="106" spans="1:19" ht="18" customHeight="1" x14ac:dyDescent="0.25">
      <c r="A106" s="1">
        <f>IFERROR(ESG[[#This Row],[Index]],"")</f>
        <v>35</v>
      </c>
      <c r="B106" s="11">
        <f>IFERROR(ESG[[#This Row],[定价日]],"")</f>
        <v>44671</v>
      </c>
      <c r="C106" s="1" t="str">
        <f>IFERROR(ESG[[#This Row],[信用主体(备证行)]],"")</f>
        <v>远洋集团(浙商银行)</v>
      </c>
      <c r="D106" s="1" t="str">
        <f>IFERROR(ESG[[#This Row],[发行评级]],"")</f>
        <v>Baa3/--/--</v>
      </c>
      <c r="E106" s="1">
        <f>IFERROR(ESG[[#This Row],[发行规模(亿)]],"")</f>
        <v>2</v>
      </c>
      <c r="F106" s="1">
        <f>IFERROR(ESG[[#This Row],[亿美元]],"")</f>
        <v>2</v>
      </c>
      <c r="G106" s="1">
        <f>IFERROR(ESG[[#This Row],[亿元]],"")</f>
        <v>12.84</v>
      </c>
      <c r="H106" s="1" t="str">
        <f>IFERROR(ESG[[#This Row],[货币]],"")</f>
        <v>USD</v>
      </c>
      <c r="I106" s="1" t="str">
        <f>IFERROR(ESG[[#This Row],[年期]],"")</f>
        <v>3</v>
      </c>
      <c r="J106" s="1" t="str">
        <f>IFERROR(ESG[[#This Row],[票息]],"")</f>
        <v>3.8%</v>
      </c>
      <c r="K106" s="1" t="str">
        <f>IFERROR(ESG[[#This Row],[上市]],"")</f>
        <v>港交所</v>
      </c>
      <c r="L106" s="1" t="str">
        <f>IFERROR(ESG[[#This Row],[ESG主题]],"")</f>
        <v>绿色债券</v>
      </c>
      <c r="M106" s="1" t="str">
        <f>IFERROR(ESG[[#This Row],[BOCOM_DEAL?]],"")</f>
        <v>--</v>
      </c>
      <c r="N106" s="1" t="str">
        <f>IFERROR(ESG[[#This Row],[ISIN]],"")</f>
        <v>XS2432500309</v>
      </c>
      <c r="O106" s="1" t="str">
        <f>IFERROR(ESG[[#This Row],[板块]],"")</f>
        <v>房地产</v>
      </c>
      <c r="P106" s="1" t="str">
        <f>IFERROR(ESG[[#This Row],[货币细分]],"")</f>
        <v>美元债</v>
      </c>
      <c r="Q106" s="1" t="str">
        <f>IFERROR(ESG[[#This Row],[外部评审方式]],"")</f>
        <v>--</v>
      </c>
      <c r="R106" s="1" t="str">
        <f>IFERROR(ESG[[#This Row],[外部评审机构]],"")</f>
        <v>--</v>
      </c>
      <c r="S106" t="str">
        <f>IF(IFERROR(ESG[[#This Row],[筹款用途]],"")="","",IFERROR(ESG[[#This Row],[筹款用途]],""))</f>
        <v/>
      </c>
    </row>
    <row r="107" spans="1:19" ht="18" customHeight="1" x14ac:dyDescent="0.25">
      <c r="A107" s="1">
        <f>IFERROR(ESG[[#This Row],[Index]],"")</f>
        <v>34</v>
      </c>
      <c r="B107" s="11">
        <f>IFERROR(ESG[[#This Row],[定价日]],"")</f>
        <v>44664</v>
      </c>
      <c r="C107" s="1" t="str">
        <f>IFERROR(ESG[[#This Row],[信用主体(备证行)]],"")</f>
        <v>云南能投</v>
      </c>
      <c r="D107" s="1" t="str">
        <f>IFERROR(ESG[[#This Row],[发行评级]],"")</f>
        <v>--/--/BBB-</v>
      </c>
      <c r="E107" s="1">
        <f>IFERROR(ESG[[#This Row],[发行规模(亿)]],"")</f>
        <v>2.2999999999999998</v>
      </c>
      <c r="F107" s="1">
        <f>IFERROR(ESG[[#This Row],[亿美元]],"")</f>
        <v>2.2999999999999998</v>
      </c>
      <c r="G107" s="1">
        <f>IFERROR(ESG[[#This Row],[亿元]],"")</f>
        <v>14.65</v>
      </c>
      <c r="H107" s="1" t="str">
        <f>IFERROR(ESG[[#This Row],[货币]],"")</f>
        <v>USD</v>
      </c>
      <c r="I107" s="1" t="str">
        <f>IFERROR(ESG[[#This Row],[年期]],"")</f>
        <v>3</v>
      </c>
      <c r="J107" s="1" t="str">
        <f>IFERROR(ESG[[#This Row],[票息]],"")</f>
        <v>5.3%</v>
      </c>
      <c r="K107" s="1" t="str">
        <f>IFERROR(ESG[[#This Row],[上市]],"")</f>
        <v>新交所</v>
      </c>
      <c r="L107" s="1" t="str">
        <f>IFERROR(ESG[[#This Row],[ESG主题]],"")</f>
        <v>可持续挂钩债券</v>
      </c>
      <c r="M107" s="1" t="str">
        <f>IFERROR(ESG[[#This Row],[BOCOM_DEAL?]],"")</f>
        <v>--</v>
      </c>
      <c r="N107" s="1" t="str">
        <f>IFERROR(ESG[[#This Row],[ISIN]],"")</f>
        <v>XS2445143329</v>
      </c>
      <c r="O107" s="1" t="str">
        <f>IFERROR(ESG[[#This Row],[板块]],"")</f>
        <v>产业</v>
      </c>
      <c r="P107" s="1" t="str">
        <f>IFERROR(ESG[[#This Row],[货币细分]],"")</f>
        <v>美元债</v>
      </c>
      <c r="Q107" s="1" t="str">
        <f>IFERROR(ESG[[#This Row],[外部评审方式]],"")</f>
        <v>--</v>
      </c>
      <c r="R107" s="1" t="str">
        <f>IFERROR(ESG[[#This Row],[外部评审机构]],"")</f>
        <v>--</v>
      </c>
      <c r="S107" t="str">
        <f>IF(IFERROR(ESG[[#This Row],[筹款用途]],"")="","",IFERROR(ESG[[#This Row],[筹款用途]],""))</f>
        <v/>
      </c>
    </row>
    <row r="108" spans="1:19" ht="18" customHeight="1" x14ac:dyDescent="0.25">
      <c r="A108" s="1">
        <f>IFERROR(ESG[[#This Row],[Index]],"")</f>
        <v>33</v>
      </c>
      <c r="B108" s="11">
        <f>IFERROR(ESG[[#This Row],[定价日]],"")</f>
        <v>44662</v>
      </c>
      <c r="C108" s="1" t="str">
        <f>IFERROR(ESG[[#This Row],[信用主体(备证行)]],"")</f>
        <v>佛山高明建投(浙商银行)</v>
      </c>
      <c r="D108" s="1" t="str">
        <f>IFERROR(ESG[[#This Row],[发行评级]],"")</f>
        <v>--/--/--</v>
      </c>
      <c r="E108" s="1">
        <f>IFERROR(ESG[[#This Row],[发行规模(亿)]],"")</f>
        <v>2</v>
      </c>
      <c r="F108" s="1">
        <f>IFERROR(ESG[[#This Row],[亿美元]],"")</f>
        <v>2</v>
      </c>
      <c r="G108" s="1">
        <f>IFERROR(ESG[[#This Row],[亿元]],"")</f>
        <v>12.74</v>
      </c>
      <c r="H108" s="1" t="str">
        <f>IFERROR(ESG[[#This Row],[货币]],"")</f>
        <v>USD</v>
      </c>
      <c r="I108" s="1" t="str">
        <f>IFERROR(ESG[[#This Row],[年期]],"")</f>
        <v>3</v>
      </c>
      <c r="J108" s="1" t="str">
        <f>IFERROR(ESG[[#This Row],[票息]],"")</f>
        <v>3.5%</v>
      </c>
      <c r="K108" s="1" t="str">
        <f>IFERROR(ESG[[#This Row],[上市]],"")</f>
        <v>港交所</v>
      </c>
      <c r="L108" s="1" t="str">
        <f>IFERROR(ESG[[#This Row],[ESG主题]],"")</f>
        <v>可持续债券</v>
      </c>
      <c r="M108" s="1" t="str">
        <f>IFERROR(ESG[[#This Row],[BOCOM_DEAL?]],"")</f>
        <v>--</v>
      </c>
      <c r="N108" s="1" t="str">
        <f>IFERROR(ESG[[#This Row],[ISIN]],"")</f>
        <v>XS2458278731</v>
      </c>
      <c r="O108" s="1" t="str">
        <f>IFERROR(ESG[[#This Row],[板块]],"")</f>
        <v>地方平台</v>
      </c>
      <c r="P108" s="1" t="str">
        <f>IFERROR(ESG[[#This Row],[货币细分]],"")</f>
        <v>美元债</v>
      </c>
      <c r="Q108" s="1" t="str">
        <f>IFERROR(ESG[[#This Row],[外部评审方式]],"")</f>
        <v>--</v>
      </c>
      <c r="R108" s="1" t="str">
        <f>IFERROR(ESG[[#This Row],[外部评审机构]],"")</f>
        <v>--</v>
      </c>
      <c r="S108" t="str">
        <f>IF(IFERROR(ESG[[#This Row],[筹款用途]],"")="","",IFERROR(ESG[[#This Row],[筹款用途]],""))</f>
        <v/>
      </c>
    </row>
    <row r="109" spans="1:19" ht="18" customHeight="1" x14ac:dyDescent="0.25">
      <c r="A109" s="1">
        <f>IFERROR(ESG[[#This Row],[Index]],"")</f>
        <v>32</v>
      </c>
      <c r="B109" s="11">
        <f>IFERROR(ESG[[#This Row],[定价日]],"")</f>
        <v>44659</v>
      </c>
      <c r="C109" s="1" t="str">
        <f>IFERROR(ESG[[#This Row],[信用主体(备证行)]],"")</f>
        <v>浙江长兴金控(宁波银行)</v>
      </c>
      <c r="D109" s="1" t="str">
        <f>IFERROR(ESG[[#This Row],[发行评级]],"")</f>
        <v>--/--/--</v>
      </c>
      <c r="E109" s="1">
        <f>IFERROR(ESG[[#This Row],[发行规模(亿)]],"")</f>
        <v>0.57499999999999996</v>
      </c>
      <c r="F109" s="1">
        <f>IFERROR(ESG[[#This Row],[亿美元]],"")</f>
        <v>0.57999999999999996</v>
      </c>
      <c r="G109" s="1">
        <f>IFERROR(ESG[[#This Row],[亿元]],"")</f>
        <v>3.66</v>
      </c>
      <c r="H109" s="1" t="str">
        <f>IFERROR(ESG[[#This Row],[货币]],"")</f>
        <v>USD</v>
      </c>
      <c r="I109" s="1" t="str">
        <f>IFERROR(ESG[[#This Row],[年期]],"")</f>
        <v>3</v>
      </c>
      <c r="J109" s="1" t="str">
        <f>IFERROR(ESG[[#This Row],[票息]],"")</f>
        <v>3.7%</v>
      </c>
      <c r="K109" s="1" t="str">
        <f>IFERROR(ESG[[#This Row],[上市]],"")</f>
        <v>新交所</v>
      </c>
      <c r="L109" s="1" t="str">
        <f>IFERROR(ESG[[#This Row],[ESG主题]],"")</f>
        <v>绿色债券</v>
      </c>
      <c r="M109" s="1" t="str">
        <f>IFERROR(ESG[[#This Row],[BOCOM_DEAL?]],"")</f>
        <v>--</v>
      </c>
      <c r="N109" s="1" t="str">
        <f>IFERROR(ESG[[#This Row],[ISIN]],"")</f>
        <v>XS2463353461</v>
      </c>
      <c r="O109" s="1" t="str">
        <f>IFERROR(ESG[[#This Row],[板块]],"")</f>
        <v>地方平台</v>
      </c>
      <c r="P109" s="1" t="str">
        <f>IFERROR(ESG[[#This Row],[货币细分]],"")</f>
        <v>美元债</v>
      </c>
      <c r="Q109" s="1" t="str">
        <f>IFERROR(ESG[[#This Row],[外部评审方式]],"")</f>
        <v>--</v>
      </c>
      <c r="R109" s="1" t="str">
        <f>IFERROR(ESG[[#This Row],[外部评审机构]],"")</f>
        <v>--</v>
      </c>
      <c r="S109" t="str">
        <f>IF(IFERROR(ESG[[#This Row],[筹款用途]],"")="","",IFERROR(ESG[[#This Row],[筹款用途]],""))</f>
        <v/>
      </c>
    </row>
    <row r="110" spans="1:19" ht="18" customHeight="1" x14ac:dyDescent="0.25">
      <c r="A110" s="1">
        <f>IFERROR(ESG[[#This Row],[Index]],"")</f>
        <v>31</v>
      </c>
      <c r="B110" s="11">
        <f>IFERROR(ESG[[#This Row],[定价日]],"")</f>
        <v>44658</v>
      </c>
      <c r="C110" s="1" t="str">
        <f>IFERROR(ESG[[#This Row],[信用主体(备证行)]],"")</f>
        <v>扬州经开</v>
      </c>
      <c r="D110" s="1" t="str">
        <f>IFERROR(ESG[[#This Row],[发行评级]],"")</f>
        <v>Ba1/BB+/--</v>
      </c>
      <c r="E110" s="1">
        <f>IFERROR(ESG[[#This Row],[发行规模(亿)]],"")</f>
        <v>3</v>
      </c>
      <c r="F110" s="1">
        <f>IFERROR(ESG[[#This Row],[亿美元]],"")</f>
        <v>3</v>
      </c>
      <c r="G110" s="1">
        <f>IFERROR(ESG[[#This Row],[亿元]],"")</f>
        <v>19.079999999999998</v>
      </c>
      <c r="H110" s="1" t="str">
        <f>IFERROR(ESG[[#This Row],[货币]],"")</f>
        <v>USD</v>
      </c>
      <c r="I110" s="1" t="str">
        <f>IFERROR(ESG[[#This Row],[年期]],"")</f>
        <v>3</v>
      </c>
      <c r="J110" s="1" t="str">
        <f>IFERROR(ESG[[#This Row],[票息]],"")</f>
        <v>4%</v>
      </c>
      <c r="K110" s="1" t="str">
        <f>IFERROR(ESG[[#This Row],[上市]],"")</f>
        <v>港交所</v>
      </c>
      <c r="L110" s="1" t="str">
        <f>IFERROR(ESG[[#This Row],[ESG主题]],"")</f>
        <v>绿色债券</v>
      </c>
      <c r="M110" s="1" t="str">
        <f>IFERROR(ESG[[#This Row],[BOCOM_DEAL?]],"")</f>
        <v>--</v>
      </c>
      <c r="N110" s="1" t="str">
        <f>IFERROR(ESG[[#This Row],[ISIN]],"")</f>
        <v>XS2462880035</v>
      </c>
      <c r="O110" s="1" t="str">
        <f>IFERROR(ESG[[#This Row],[板块]],"")</f>
        <v>地方平台</v>
      </c>
      <c r="P110" s="1" t="str">
        <f>IFERROR(ESG[[#This Row],[货币细分]],"")</f>
        <v>美元债</v>
      </c>
      <c r="Q110" s="1" t="str">
        <f>IFERROR(ESG[[#This Row],[外部评审方式]],"")</f>
        <v>--</v>
      </c>
      <c r="R110" s="1" t="str">
        <f>IFERROR(ESG[[#This Row],[外部评审机构]],"")</f>
        <v>--</v>
      </c>
      <c r="S110" t="str">
        <f>IF(IFERROR(ESG[[#This Row],[筹款用途]],"")="","",IFERROR(ESG[[#This Row],[筹款用途]],""))</f>
        <v/>
      </c>
    </row>
    <row r="111" spans="1:19" ht="18" customHeight="1" x14ac:dyDescent="0.25">
      <c r="A111" s="1">
        <f>IFERROR(ESG[[#This Row],[Index]],"")</f>
        <v>30</v>
      </c>
      <c r="B111" s="11">
        <f>IFERROR(ESG[[#This Row],[定价日]],"")</f>
        <v>44650</v>
      </c>
      <c r="C111" s="1" t="str">
        <f>IFERROR(ESG[[#This Row],[信用主体(备证行)]],"")</f>
        <v>国网国际</v>
      </c>
      <c r="D111" s="1" t="str">
        <f>IFERROR(ESG[[#This Row],[发行评级]],"")</f>
        <v>A1/A+/A+</v>
      </c>
      <c r="E111" s="1">
        <f>IFERROR(ESG[[#This Row],[发行规模(亿)]],"")</f>
        <v>3.5</v>
      </c>
      <c r="F111" s="1">
        <f>IFERROR(ESG[[#This Row],[亿美元]],"")</f>
        <v>3.5</v>
      </c>
      <c r="G111" s="1">
        <f>IFERROR(ESG[[#This Row],[亿元]],"")</f>
        <v>22.22</v>
      </c>
      <c r="H111" s="1" t="str">
        <f>IFERROR(ESG[[#This Row],[货币]],"")</f>
        <v>USD</v>
      </c>
      <c r="I111" s="1" t="str">
        <f>IFERROR(ESG[[#This Row],[年期]],"")</f>
        <v>5</v>
      </c>
      <c r="J111" s="1" t="str">
        <f>IFERROR(ESG[[#This Row],[票息]],"")</f>
        <v>3.25%</v>
      </c>
      <c r="K111" s="1" t="str">
        <f>IFERROR(ESG[[#This Row],[上市]],"")</f>
        <v>港交所;澳交所</v>
      </c>
      <c r="L111" s="1" t="str">
        <f>IFERROR(ESG[[#This Row],[ESG主题]],"")</f>
        <v>绿色债券</v>
      </c>
      <c r="M111" s="1" t="str">
        <f>IFERROR(ESG[[#This Row],[BOCOM_DEAL?]],"")</f>
        <v>--</v>
      </c>
      <c r="N111" s="1" t="str">
        <f>IFERROR(ESG[[#This Row],[ISIN]],"")</f>
        <v>XS2435161539</v>
      </c>
      <c r="O111" s="1" t="str">
        <f>IFERROR(ESG[[#This Row],[板块]],"")</f>
        <v>产业</v>
      </c>
      <c r="P111" s="1" t="str">
        <f>IFERROR(ESG[[#This Row],[货币细分]],"")</f>
        <v>美元债</v>
      </c>
      <c r="Q111" s="1" t="str">
        <f>IFERROR(ESG[[#This Row],[外部评审方式]],"")</f>
        <v>第二方意见</v>
      </c>
      <c r="R111" s="1" t="str">
        <f>IFERROR(ESG[[#This Row],[外部评审机构]],"")</f>
        <v>S&amp;P</v>
      </c>
      <c r="S111" t="str">
        <f>IF(IFERROR(ESG[[#This Row],[筹款用途]],"")="","",IFERROR(ESG[[#This Row],[筹款用途]],""))</f>
        <v/>
      </c>
    </row>
    <row r="112" spans="1:19" ht="18" customHeight="1" x14ac:dyDescent="0.25">
      <c r="A112" s="1">
        <f>IFERROR(ESG[[#This Row],[Index]],"")</f>
        <v>29</v>
      </c>
      <c r="B112" s="11">
        <f>IFERROR(ESG[[#This Row],[定价日]],"")</f>
        <v>44645</v>
      </c>
      <c r="C112" s="1" t="str">
        <f>IFERROR(ESG[[#This Row],[信用主体(备证行)]],"")</f>
        <v>广州知识城</v>
      </c>
      <c r="D112" s="1" t="str">
        <f>IFERROR(ESG[[#This Row],[发行评级]],"")</f>
        <v>--/--/BBB</v>
      </c>
      <c r="E112" s="1">
        <f>IFERROR(ESG[[#This Row],[发行规模(亿)]],"")</f>
        <v>4.5</v>
      </c>
      <c r="F112" s="1">
        <f>IFERROR(ESG[[#This Row],[亿美元]],"")</f>
        <v>4.5</v>
      </c>
      <c r="G112" s="1">
        <f>IFERROR(ESG[[#This Row],[亿元]],"")</f>
        <v>28.65</v>
      </c>
      <c r="H112" s="1" t="str">
        <f>IFERROR(ESG[[#This Row],[货币]],"")</f>
        <v>USD</v>
      </c>
      <c r="I112" s="1" t="str">
        <f>IFERROR(ESG[[#This Row],[年期]],"")</f>
        <v>3</v>
      </c>
      <c r="J112" s="1" t="str">
        <f>IFERROR(ESG[[#This Row],[票息]],"")</f>
        <v>3.5%</v>
      </c>
      <c r="K112" s="1" t="str">
        <f>IFERROR(ESG[[#This Row],[上市]],"")</f>
        <v>港交所;新交所;澳交所</v>
      </c>
      <c r="L112" s="1" t="str">
        <f>IFERROR(ESG[[#This Row],[ESG主题]],"")</f>
        <v>绿色债券</v>
      </c>
      <c r="M112" s="1" t="str">
        <f>IFERROR(ESG[[#This Row],[BOCOM_DEAL?]],"")</f>
        <v>--</v>
      </c>
      <c r="N112" s="1" t="str">
        <f>IFERROR(ESG[[#This Row],[ISIN]],"")</f>
        <v>XS2461747250</v>
      </c>
      <c r="O112" s="1" t="str">
        <f>IFERROR(ESG[[#This Row],[板块]],"")</f>
        <v>地方平台</v>
      </c>
      <c r="P112" s="1" t="str">
        <f>IFERROR(ESG[[#This Row],[货币细分]],"")</f>
        <v>美元债</v>
      </c>
      <c r="Q112" s="1" t="str">
        <f>IFERROR(ESG[[#This Row],[外部评审方式]],"")</f>
        <v>--</v>
      </c>
      <c r="R112" s="1" t="str">
        <f>IFERROR(ESG[[#This Row],[外部评审机构]],"")</f>
        <v>--</v>
      </c>
      <c r="S112" t="str">
        <f>IF(IFERROR(ESG[[#This Row],[筹款用途]],"")="","",IFERROR(ESG[[#This Row],[筹款用途]],""))</f>
        <v/>
      </c>
    </row>
    <row r="113" spans="1:19" ht="18" customHeight="1" x14ac:dyDescent="0.25">
      <c r="A113" s="1">
        <f>IFERROR(ESG[[#This Row],[Index]],"")</f>
        <v>28</v>
      </c>
      <c r="B113" s="11">
        <f>IFERROR(ESG[[#This Row],[定价日]],"")</f>
        <v>44645</v>
      </c>
      <c r="C113" s="1" t="str">
        <f>IFERROR(ESG[[#This Row],[信用主体(备证行)]],"")</f>
        <v>临沂投发</v>
      </c>
      <c r="D113" s="1" t="str">
        <f>IFERROR(ESG[[#This Row],[发行评级]],"")</f>
        <v>--/--/--</v>
      </c>
      <c r="E113" s="1">
        <f>IFERROR(ESG[[#This Row],[发行规模(亿)]],"")</f>
        <v>1</v>
      </c>
      <c r="F113" s="1">
        <f>IFERROR(ESG[[#This Row],[亿美元]],"")</f>
        <v>1</v>
      </c>
      <c r="G113" s="1">
        <f>IFERROR(ESG[[#This Row],[亿元]],"")</f>
        <v>6.37</v>
      </c>
      <c r="H113" s="1" t="str">
        <f>IFERROR(ESG[[#This Row],[货币]],"")</f>
        <v>USD</v>
      </c>
      <c r="I113" s="1" t="str">
        <f>IFERROR(ESG[[#This Row],[年期]],"")</f>
        <v>3</v>
      </c>
      <c r="J113" s="1" t="str">
        <f>IFERROR(ESG[[#This Row],[票息]],"")</f>
        <v>4.5%</v>
      </c>
      <c r="K113" s="1" t="str">
        <f>IFERROR(ESG[[#This Row],[上市]],"")</f>
        <v>港交所</v>
      </c>
      <c r="L113" s="1" t="str">
        <f>IFERROR(ESG[[#This Row],[ESG主题]],"")</f>
        <v>绿色债券</v>
      </c>
      <c r="M113" s="1" t="str">
        <f>IFERROR(ESG[[#This Row],[BOCOM_DEAL?]],"")</f>
        <v>--</v>
      </c>
      <c r="N113" s="1" t="str">
        <f>IFERROR(ESG[[#This Row],[ISIN]],"")</f>
        <v>XS2457454432</v>
      </c>
      <c r="O113" s="1" t="str">
        <f>IFERROR(ESG[[#This Row],[板块]],"")</f>
        <v>地方平台</v>
      </c>
      <c r="P113" s="1" t="str">
        <f>IFERROR(ESG[[#This Row],[货币细分]],"")</f>
        <v>美元债</v>
      </c>
      <c r="Q113" s="1" t="str">
        <f>IFERROR(ESG[[#This Row],[外部评审方式]],"")</f>
        <v>--</v>
      </c>
      <c r="R113" s="1" t="str">
        <f>IFERROR(ESG[[#This Row],[外部评审机构]],"")</f>
        <v>--</v>
      </c>
      <c r="S113" t="str">
        <f>IF(IFERROR(ESG[[#This Row],[筹款用途]],"")="","",IFERROR(ESG[[#This Row],[筹款用途]],""))</f>
        <v/>
      </c>
    </row>
    <row r="114" spans="1:19" ht="18" customHeight="1" x14ac:dyDescent="0.25">
      <c r="A114" s="1">
        <f>IFERROR(ESG[[#This Row],[Index]],"")</f>
        <v>27</v>
      </c>
      <c r="B114" s="11">
        <f>IFERROR(ESG[[#This Row],[定价日]],"")</f>
        <v>44644</v>
      </c>
      <c r="C114" s="1" t="str">
        <f>IFERROR(ESG[[#This Row],[信用主体(备证行)]],"")</f>
        <v>甘肃公航旅</v>
      </c>
      <c r="D114" s="1" t="str">
        <f>IFERROR(ESG[[#This Row],[发行评级]],"")</f>
        <v>--/BBB+/--</v>
      </c>
      <c r="E114" s="1">
        <f>IFERROR(ESG[[#This Row],[发行规模(亿)]],"")</f>
        <v>2.5</v>
      </c>
      <c r="F114" s="1">
        <f>IFERROR(ESG[[#This Row],[亿美元]],"")</f>
        <v>2.5</v>
      </c>
      <c r="G114" s="1">
        <f>IFERROR(ESG[[#This Row],[亿元]],"")</f>
        <v>15.92</v>
      </c>
      <c r="H114" s="1" t="str">
        <f>IFERROR(ESG[[#This Row],[货币]],"")</f>
        <v>USD</v>
      </c>
      <c r="I114" s="1" t="str">
        <f>IFERROR(ESG[[#This Row],[年期]],"")</f>
        <v>3</v>
      </c>
      <c r="J114" s="1" t="str">
        <f>IFERROR(ESG[[#This Row],[票息]],"")</f>
        <v>4.9%</v>
      </c>
      <c r="K114" s="1" t="str">
        <f>IFERROR(ESG[[#This Row],[上市]],"")</f>
        <v>港交所</v>
      </c>
      <c r="L114" s="1" t="str">
        <f>IFERROR(ESG[[#This Row],[ESG主题]],"")</f>
        <v>可持续债券</v>
      </c>
      <c r="M114" s="1" t="str">
        <f>IFERROR(ESG[[#This Row],[BOCOM_DEAL?]],"")</f>
        <v>BISL</v>
      </c>
      <c r="N114" s="1" t="str">
        <f>IFERROR(ESG[[#This Row],[ISIN]],"")</f>
        <v>XS2455963590</v>
      </c>
      <c r="O114" s="1" t="str">
        <f>IFERROR(ESG[[#This Row],[板块]],"")</f>
        <v>地方平台</v>
      </c>
      <c r="P114" s="1" t="str">
        <f>IFERROR(ESG[[#This Row],[货币细分]],"")</f>
        <v>美元债</v>
      </c>
      <c r="Q114" s="1" t="str">
        <f>IFERROR(ESG[[#This Row],[外部评审方式]],"")</f>
        <v>--</v>
      </c>
      <c r="R114" s="1" t="str">
        <f>IFERROR(ESG[[#This Row],[外部评审机构]],"")</f>
        <v>--</v>
      </c>
      <c r="S114" t="str">
        <f>IF(IFERROR(ESG[[#This Row],[筹款用途]],"")="","",IFERROR(ESG[[#This Row],[筹款用途]],""))</f>
        <v/>
      </c>
    </row>
    <row r="115" spans="1:19" ht="18" customHeight="1" x14ac:dyDescent="0.25">
      <c r="A115" s="1">
        <f>IFERROR(ESG[[#This Row],[Index]],"")</f>
        <v>26</v>
      </c>
      <c r="B115" s="11">
        <f>IFERROR(ESG[[#This Row],[定价日]],"")</f>
        <v>44644</v>
      </c>
      <c r="C115" s="1" t="str">
        <f>IFERROR(ESG[[#This Row],[信用主体(备证行)]],"")</f>
        <v>株洲城发</v>
      </c>
      <c r="D115" s="1" t="str">
        <f>IFERROR(ESG[[#This Row],[发行评级]],"")</f>
        <v>Baa3/--/BBB-</v>
      </c>
      <c r="E115" s="1">
        <f>IFERROR(ESG[[#This Row],[发行规模(亿)]],"")</f>
        <v>4</v>
      </c>
      <c r="F115" s="1">
        <f>IFERROR(ESG[[#This Row],[亿美元]],"")</f>
        <v>4</v>
      </c>
      <c r="G115" s="1">
        <f>IFERROR(ESG[[#This Row],[亿元]],"")</f>
        <v>25.47</v>
      </c>
      <c r="H115" s="1" t="str">
        <f>IFERROR(ESG[[#This Row],[货币]],"")</f>
        <v>USD</v>
      </c>
      <c r="I115" s="1" t="str">
        <f>IFERROR(ESG[[#This Row],[年期]],"")</f>
        <v>3</v>
      </c>
      <c r="J115" s="1" t="str">
        <f>IFERROR(ESG[[#This Row],[票息]],"")</f>
        <v>4.6%</v>
      </c>
      <c r="K115" s="1" t="str">
        <f>IFERROR(ESG[[#This Row],[上市]],"")</f>
        <v>港交所</v>
      </c>
      <c r="L115" s="1" t="str">
        <f>IFERROR(ESG[[#This Row],[ESG主题]],"")</f>
        <v>绿色债券</v>
      </c>
      <c r="M115" s="1" t="str">
        <f>IFERROR(ESG[[#This Row],[BOCOM_DEAL?]],"")</f>
        <v>港分</v>
      </c>
      <c r="N115" s="1" t="str">
        <f>IFERROR(ESG[[#This Row],[ISIN]],"")</f>
        <v>XS2450206516</v>
      </c>
      <c r="O115" s="1" t="str">
        <f>IFERROR(ESG[[#This Row],[板块]],"")</f>
        <v>地方平台</v>
      </c>
      <c r="P115" s="1" t="str">
        <f>IFERROR(ESG[[#This Row],[货币细分]],"")</f>
        <v>美元债</v>
      </c>
      <c r="Q115" s="1" t="str">
        <f>IFERROR(ESG[[#This Row],[外部评审方式]],"")</f>
        <v>--</v>
      </c>
      <c r="R115" s="1" t="str">
        <f>IFERROR(ESG[[#This Row],[外部评审机构]],"")</f>
        <v>--</v>
      </c>
      <c r="S115" t="str">
        <f>IF(IFERROR(ESG[[#This Row],[筹款用途]],"")="","",IFERROR(ESG[[#This Row],[筹款用途]],""))</f>
        <v/>
      </c>
    </row>
    <row r="116" spans="1:19" ht="18" customHeight="1" x14ac:dyDescent="0.25">
      <c r="A116" s="1">
        <f>IFERROR(ESG[[#This Row],[Index]],"")</f>
        <v>25</v>
      </c>
      <c r="B116" s="11">
        <f>IFERROR(ESG[[#This Row],[定价日]],"")</f>
        <v>44643</v>
      </c>
      <c r="C116" s="1" t="str">
        <f>IFERROR(ESG[[#This Row],[信用主体(备证行)]],"")</f>
        <v>杭州水务</v>
      </c>
      <c r="D116" s="1" t="str">
        <f>IFERROR(ESG[[#This Row],[发行评级]],"")</f>
        <v>Baa1/--/--</v>
      </c>
      <c r="E116" s="1">
        <f>IFERROR(ESG[[#This Row],[发行规模(亿)]],"")</f>
        <v>3</v>
      </c>
      <c r="F116" s="1">
        <f>IFERROR(ESG[[#This Row],[亿美元]],"")</f>
        <v>3</v>
      </c>
      <c r="G116" s="1">
        <f>IFERROR(ESG[[#This Row],[亿元]],"")</f>
        <v>19.12</v>
      </c>
      <c r="H116" s="1" t="str">
        <f>IFERROR(ESG[[#This Row],[货币]],"")</f>
        <v>USD</v>
      </c>
      <c r="I116" s="1" t="str">
        <f>IFERROR(ESG[[#This Row],[年期]],"")</f>
        <v>3</v>
      </c>
      <c r="J116" s="1" t="str">
        <f>IFERROR(ESG[[#This Row],[票息]],"")</f>
        <v>2.9%</v>
      </c>
      <c r="K116" s="1" t="str">
        <f>IFERROR(ESG[[#This Row],[上市]],"")</f>
        <v>港交所</v>
      </c>
      <c r="L116" s="1" t="str">
        <f>IFERROR(ESG[[#This Row],[ESG主题]],"")</f>
        <v>绿色债券</v>
      </c>
      <c r="M116" s="1" t="str">
        <f>IFERROR(ESG[[#This Row],[BOCOM_DEAL?]],"")</f>
        <v>港分</v>
      </c>
      <c r="N116" s="1" t="str">
        <f>IFERROR(ESG[[#This Row],[ISIN]],"")</f>
        <v>XS2432576382</v>
      </c>
      <c r="O116" s="1" t="str">
        <f>IFERROR(ESG[[#This Row],[板块]],"")</f>
        <v>地方平台</v>
      </c>
      <c r="P116" s="1" t="str">
        <f>IFERROR(ESG[[#This Row],[货币细分]],"")</f>
        <v>美元债</v>
      </c>
      <c r="Q116" s="1" t="str">
        <f>IFERROR(ESG[[#This Row],[外部评审方式]],"")</f>
        <v>--</v>
      </c>
      <c r="R116" s="1" t="str">
        <f>IFERROR(ESG[[#This Row],[外部评审机构]],"")</f>
        <v>--</v>
      </c>
      <c r="S116" t="str">
        <f>IF(IFERROR(ESG[[#This Row],[筹款用途]],"")="","",IFERROR(ESG[[#This Row],[筹款用途]],""))</f>
        <v/>
      </c>
    </row>
    <row r="117" spans="1:19" ht="18" customHeight="1" x14ac:dyDescent="0.25">
      <c r="A117" s="1">
        <f>IFERROR(ESG[[#This Row],[Index]],"")</f>
        <v>24</v>
      </c>
      <c r="B117" s="11">
        <f>IFERROR(ESG[[#This Row],[定价日]],"")</f>
        <v>44630</v>
      </c>
      <c r="C117" s="1" t="str">
        <f>IFERROR(ESG[[#This Row],[信用主体(备证行)]],"")</f>
        <v>上汽通用汽车金融</v>
      </c>
      <c r="D117" s="1" t="str">
        <f>IFERROR(ESG[[#This Row],[发行评级]],"")</f>
        <v>--/--/--</v>
      </c>
      <c r="E117" s="1">
        <f>IFERROR(ESG[[#This Row],[发行规模(亿)]],"")</f>
        <v>10</v>
      </c>
      <c r="F117" s="1">
        <f>IFERROR(ESG[[#This Row],[亿美元]],"")</f>
        <v>1.58</v>
      </c>
      <c r="G117" s="1">
        <f>IFERROR(ESG[[#This Row],[亿元]],"")</f>
        <v>10</v>
      </c>
      <c r="H117" s="1" t="str">
        <f>IFERROR(ESG[[#This Row],[货币]],"")</f>
        <v>CNH</v>
      </c>
      <c r="I117" s="1" t="str">
        <f>IFERROR(ESG[[#This Row],[年期]],"")</f>
        <v>3</v>
      </c>
      <c r="J117" s="1" t="str">
        <f>IFERROR(ESG[[#This Row],[票息]],"")</f>
        <v>3.2%</v>
      </c>
      <c r="K117" s="1" t="str">
        <f>IFERROR(ESG[[#This Row],[上市]],"")</f>
        <v>港交所</v>
      </c>
      <c r="L117" s="1" t="str">
        <f>IFERROR(ESG[[#This Row],[ESG主题]],"")</f>
        <v>绿色债券</v>
      </c>
      <c r="M117" s="1" t="str">
        <f>IFERROR(ESG[[#This Row],[BOCOM_DEAL?]],"")</f>
        <v>--</v>
      </c>
      <c r="N117" s="1" t="str">
        <f>IFERROR(ESG[[#This Row],[ISIN]],"")</f>
        <v>HK0000824638</v>
      </c>
      <c r="O117" s="1" t="str">
        <f>IFERROR(ESG[[#This Row],[板块]],"")</f>
        <v>产业</v>
      </c>
      <c r="P117" s="1" t="str">
        <f>IFERROR(ESG[[#This Row],[货币细分]],"")</f>
        <v>点心债</v>
      </c>
      <c r="Q117" s="1" t="str">
        <f>IFERROR(ESG[[#This Row],[外部评审方式]],"")</f>
        <v>--</v>
      </c>
      <c r="R117" s="1" t="str">
        <f>IFERROR(ESG[[#This Row],[外部评审机构]],"")</f>
        <v>--</v>
      </c>
      <c r="S117" t="str">
        <f>IF(IFERROR(ESG[[#This Row],[筹款用途]],"")="","",IFERROR(ESG[[#This Row],[筹款用途]],""))</f>
        <v/>
      </c>
    </row>
    <row r="118" spans="1:19" ht="18" customHeight="1" x14ac:dyDescent="0.25">
      <c r="A118" s="1">
        <f>IFERROR(ESG[[#This Row],[Index]],"")</f>
        <v>23</v>
      </c>
      <c r="B118" s="11">
        <f>IFERROR(ESG[[#This Row],[定价日]],"")</f>
        <v>44628</v>
      </c>
      <c r="C118" s="1" t="str">
        <f>IFERROR(ESG[[#This Row],[信用主体(备证行)]],"")</f>
        <v>河南铁投</v>
      </c>
      <c r="D118" s="1" t="str">
        <f>IFERROR(ESG[[#This Row],[发行评级]],"")</f>
        <v>A2/--/--</v>
      </c>
      <c r="E118" s="1">
        <f>IFERROR(ESG[[#This Row],[发行规模(亿)]],"")</f>
        <v>1</v>
      </c>
      <c r="F118" s="1">
        <f>IFERROR(ESG[[#This Row],[亿美元]],"")</f>
        <v>1</v>
      </c>
      <c r="G118" s="1">
        <f>IFERROR(ESG[[#This Row],[亿元]],"")</f>
        <v>6.32</v>
      </c>
      <c r="H118" s="1" t="str">
        <f>IFERROR(ESG[[#This Row],[货币]],"")</f>
        <v>USD</v>
      </c>
      <c r="I118" s="1" t="str">
        <f>IFERROR(ESG[[#This Row],[年期]],"")</f>
        <v>5</v>
      </c>
      <c r="J118" s="1" t="str">
        <f>IFERROR(ESG[[#This Row],[票息]],"")</f>
        <v>3.214%</v>
      </c>
      <c r="K118" s="1" t="str">
        <f>IFERROR(ESG[[#This Row],[上市]],"")</f>
        <v>港交所</v>
      </c>
      <c r="L118" s="1" t="str">
        <f>IFERROR(ESG[[#This Row],[ESG主题]],"")</f>
        <v>绿色债券</v>
      </c>
      <c r="M118" s="1" t="str">
        <f>IFERROR(ESG[[#This Row],[BOCOM_DEAL?]],"")</f>
        <v>--</v>
      </c>
      <c r="N118" s="1" t="str">
        <f>IFERROR(ESG[[#This Row],[ISIN]],"")</f>
        <v>XS2450203174</v>
      </c>
      <c r="O118" s="1" t="str">
        <f>IFERROR(ESG[[#This Row],[板块]],"")</f>
        <v>地方平台</v>
      </c>
      <c r="P118" s="1" t="str">
        <f>IFERROR(ESG[[#This Row],[货币细分]],"")</f>
        <v>美元债</v>
      </c>
      <c r="Q118" s="1" t="str">
        <f>IFERROR(ESG[[#This Row],[外部评审方式]],"")</f>
        <v>--</v>
      </c>
      <c r="R118" s="1" t="str">
        <f>IFERROR(ESG[[#This Row],[外部评审机构]],"")</f>
        <v>--</v>
      </c>
      <c r="S118" t="str">
        <f>IF(IFERROR(ESG[[#This Row],[筹款用途]],"")="","",IFERROR(ESG[[#This Row],[筹款用途]],""))</f>
        <v/>
      </c>
    </row>
    <row r="119" spans="1:19" ht="18" customHeight="1" x14ac:dyDescent="0.25">
      <c r="A119" s="1">
        <f>IFERROR(ESG[[#This Row],[Index]],"")</f>
        <v>22</v>
      </c>
      <c r="B119" s="11">
        <f>IFERROR(ESG[[#This Row],[定价日]],"")</f>
        <v>44620</v>
      </c>
      <c r="C119" s="1" t="str">
        <f>IFERROR(ESG[[#This Row],[信用主体(备证行)]],"")</f>
        <v>中银悉尼分行</v>
      </c>
      <c r="D119" s="1" t="str">
        <f>IFERROR(ESG[[#This Row],[发行评级]],"")</f>
        <v>A1/A/A</v>
      </c>
      <c r="E119" s="1">
        <f>IFERROR(ESG[[#This Row],[发行规模(亿)]],"")</f>
        <v>4</v>
      </c>
      <c r="F119" s="1">
        <f>IFERROR(ESG[[#This Row],[亿美元]],"")</f>
        <v>4</v>
      </c>
      <c r="G119" s="1">
        <f>IFERROR(ESG[[#This Row],[亿元]],"")</f>
        <v>25.24</v>
      </c>
      <c r="H119" s="1" t="str">
        <f>IFERROR(ESG[[#This Row],[货币]],"")</f>
        <v>USD</v>
      </c>
      <c r="I119" s="1" t="str">
        <f>IFERROR(ESG[[#This Row],[年期]],"")</f>
        <v>3</v>
      </c>
      <c r="J119" s="1" t="str">
        <f>IFERROR(ESG[[#This Row],[票息]],"")</f>
        <v>2%</v>
      </c>
      <c r="K119" s="1" t="str">
        <f>IFERROR(ESG[[#This Row],[上市]],"")</f>
        <v>港交所</v>
      </c>
      <c r="L119" s="1" t="str">
        <f>IFERROR(ESG[[#This Row],[ESG主题]],"")</f>
        <v>可持续债券</v>
      </c>
      <c r="M119" s="1" t="str">
        <f>IFERROR(ESG[[#This Row],[BOCOM_DEAL?]],"")</f>
        <v>港分</v>
      </c>
      <c r="N119" s="1" t="str">
        <f>IFERROR(ESG[[#This Row],[ISIN]],"")</f>
        <v>XS2451854991</v>
      </c>
      <c r="O119" s="1" t="str">
        <f>IFERROR(ESG[[#This Row],[板块]],"")</f>
        <v>金融机构</v>
      </c>
      <c r="P119" s="1" t="str">
        <f>IFERROR(ESG[[#This Row],[货币细分]],"")</f>
        <v>美元债</v>
      </c>
      <c r="Q119" s="1" t="str">
        <f>IFERROR(ESG[[#This Row],[外部评审方式]],"")</f>
        <v>--</v>
      </c>
      <c r="R119" s="1" t="str">
        <f>IFERROR(ESG[[#This Row],[外部评审机构]],"")</f>
        <v>--</v>
      </c>
      <c r="S119" t="str">
        <f>IF(IFERROR(ESG[[#This Row],[筹款用途]],"")="","",IFERROR(ESG[[#This Row],[筹款用途]],""))</f>
        <v/>
      </c>
    </row>
    <row r="120" spans="1:19" ht="18" customHeight="1" x14ac:dyDescent="0.25">
      <c r="A120" s="1">
        <f>IFERROR(ESG[[#This Row],[Index]],"")</f>
        <v>21</v>
      </c>
      <c r="B120" s="11">
        <f>IFERROR(ESG[[#This Row],[定价日]],"")</f>
        <v>44620</v>
      </c>
      <c r="C120" s="1" t="str">
        <f>IFERROR(ESG[[#This Row],[信用主体(备证行)]],"")</f>
        <v>中航国际</v>
      </c>
      <c r="D120" s="1" t="str">
        <f>IFERROR(ESG[[#This Row],[发行评级]],"")</f>
        <v>--/--/A</v>
      </c>
      <c r="E120" s="1">
        <f>IFERROR(ESG[[#This Row],[发行规模(亿)]],"")</f>
        <v>2</v>
      </c>
      <c r="F120" s="1">
        <f>IFERROR(ESG[[#This Row],[亿美元]],"")</f>
        <v>2</v>
      </c>
      <c r="G120" s="1">
        <f>IFERROR(ESG[[#This Row],[亿元]],"")</f>
        <v>12.62</v>
      </c>
      <c r="H120" s="1" t="str">
        <f>IFERROR(ESG[[#This Row],[货币]],"")</f>
        <v>USD</v>
      </c>
      <c r="I120" s="1" t="str">
        <f>IFERROR(ESG[[#This Row],[年期]],"")</f>
        <v>5</v>
      </c>
      <c r="J120" s="1" t="str">
        <f>IFERROR(ESG[[#This Row],[票息]],"")</f>
        <v>3%</v>
      </c>
      <c r="K120" s="1" t="str">
        <f>IFERROR(ESG[[#This Row],[上市]],"")</f>
        <v>港交所</v>
      </c>
      <c r="L120" s="1" t="str">
        <f>IFERROR(ESG[[#This Row],[ESG主题]],"")</f>
        <v>绿色债券</v>
      </c>
      <c r="M120" s="1" t="str">
        <f>IFERROR(ESG[[#This Row],[BOCOM_DEAL?]],"")</f>
        <v>--</v>
      </c>
      <c r="N120" s="1" t="str">
        <f>IFERROR(ESG[[#This Row],[ISIN]],"")</f>
        <v>XS2452199545</v>
      </c>
      <c r="O120" s="1" t="str">
        <f>IFERROR(ESG[[#This Row],[板块]],"")</f>
        <v>产业</v>
      </c>
      <c r="P120" s="1" t="str">
        <f>IFERROR(ESG[[#This Row],[货币细分]],"")</f>
        <v>美元债</v>
      </c>
      <c r="Q120" s="1" t="str">
        <f>IFERROR(ESG[[#This Row],[外部评审方式]],"")</f>
        <v>第二方意见</v>
      </c>
      <c r="R120" s="1" t="str">
        <f>IFERROR(ESG[[#This Row],[外部评审机构]],"")</f>
        <v>S&amp;P</v>
      </c>
      <c r="S120" t="str">
        <f>IF(IFERROR(ESG[[#This Row],[筹款用途]],"")="","",IFERROR(ESG[[#This Row],[筹款用途]],""))</f>
        <v/>
      </c>
    </row>
    <row r="121" spans="1:19" ht="18" customHeight="1" x14ac:dyDescent="0.25">
      <c r="A121" s="1">
        <f>IFERROR(ESG[[#This Row],[Index]],"")</f>
        <v>20</v>
      </c>
      <c r="B121" s="11">
        <f>IFERROR(ESG[[#This Row],[定价日]],"")</f>
        <v>44617</v>
      </c>
      <c r="C121" s="1" t="str">
        <f>IFERROR(ESG[[#This Row],[信用主体(备证行)]],"")</f>
        <v>青岛胶州湾</v>
      </c>
      <c r="D121" s="1" t="str">
        <f>IFERROR(ESG[[#This Row],[发行评级]],"")</f>
        <v>--/--/BBB-</v>
      </c>
      <c r="E121" s="1">
        <f>IFERROR(ESG[[#This Row],[发行规模(亿)]],"")</f>
        <v>3</v>
      </c>
      <c r="F121" s="1">
        <f>IFERROR(ESG[[#This Row],[亿美元]],"")</f>
        <v>3</v>
      </c>
      <c r="G121" s="1">
        <f>IFERROR(ESG[[#This Row],[亿元]],"")</f>
        <v>18.95</v>
      </c>
      <c r="H121" s="1" t="str">
        <f>IFERROR(ESG[[#This Row],[货币]],"")</f>
        <v>USD</v>
      </c>
      <c r="I121" s="1" t="str">
        <f>IFERROR(ESG[[#This Row],[年期]],"")</f>
        <v>3</v>
      </c>
      <c r="J121" s="1" t="str">
        <f>IFERROR(ESG[[#This Row],[票息]],"")</f>
        <v>3.2%</v>
      </c>
      <c r="K121" s="1" t="str">
        <f>IFERROR(ESG[[#This Row],[上市]],"")</f>
        <v>港交所;澳交所</v>
      </c>
      <c r="L121" s="1" t="str">
        <f>IFERROR(ESG[[#This Row],[ESG主题]],"")</f>
        <v>绿色债券</v>
      </c>
      <c r="M121" s="1" t="str">
        <f>IFERROR(ESG[[#This Row],[BOCOM_DEAL?]],"")</f>
        <v>--</v>
      </c>
      <c r="N121" s="1" t="str">
        <f>IFERROR(ESG[[#This Row],[ISIN]],"")</f>
        <v>XS2435483909</v>
      </c>
      <c r="O121" s="1" t="str">
        <f>IFERROR(ESG[[#This Row],[板块]],"")</f>
        <v>地方平台</v>
      </c>
      <c r="P121" s="1" t="str">
        <f>IFERROR(ESG[[#This Row],[货币细分]],"")</f>
        <v>美元债</v>
      </c>
      <c r="Q121" s="1" t="str">
        <f>IFERROR(ESG[[#This Row],[外部评审方式]],"")</f>
        <v>--</v>
      </c>
      <c r="R121" s="1" t="str">
        <f>IFERROR(ESG[[#This Row],[外部评审机构]],"")</f>
        <v>--</v>
      </c>
      <c r="S121" t="str">
        <f>IF(IFERROR(ESG[[#This Row],[筹款用途]],"")="","",IFERROR(ESG[[#This Row],[筹款用途]],""))</f>
        <v/>
      </c>
    </row>
    <row r="122" spans="1:19" ht="18" customHeight="1" x14ac:dyDescent="0.25">
      <c r="A122" s="1">
        <f>IFERROR(ESG[[#This Row],[Index]],"")</f>
        <v>19</v>
      </c>
      <c r="B122" s="11">
        <f>IFERROR(ESG[[#This Row],[定价日]],"")</f>
        <v>44617</v>
      </c>
      <c r="C122" s="1" t="str">
        <f>IFERROR(ESG[[#This Row],[信用主体(备证行)]],"")</f>
        <v>湖北联投</v>
      </c>
      <c r="D122" s="1" t="str">
        <f>IFERROR(ESG[[#This Row],[发行评级]],"")</f>
        <v>Baa2/--/--</v>
      </c>
      <c r="E122" s="1">
        <f>IFERROR(ESG[[#This Row],[发行规模(亿)]],"")</f>
        <v>3</v>
      </c>
      <c r="F122" s="1">
        <f>IFERROR(ESG[[#This Row],[亿美元]],"")</f>
        <v>3</v>
      </c>
      <c r="G122" s="1">
        <f>IFERROR(ESG[[#This Row],[亿元]],"")</f>
        <v>18.95</v>
      </c>
      <c r="H122" s="1" t="str">
        <f>IFERROR(ESG[[#This Row],[货币]],"")</f>
        <v>USD</v>
      </c>
      <c r="I122" s="1" t="str">
        <f>IFERROR(ESG[[#This Row],[年期]],"")</f>
        <v>3</v>
      </c>
      <c r="J122" s="1" t="str">
        <f>IFERROR(ESG[[#This Row],[票息]],"")</f>
        <v>3.1%</v>
      </c>
      <c r="K122" s="1" t="str">
        <f>IFERROR(ESG[[#This Row],[上市]],"")</f>
        <v>港交所</v>
      </c>
      <c r="L122" s="1" t="str">
        <f>IFERROR(ESG[[#This Row],[ESG主题]],"")</f>
        <v>绿色债券</v>
      </c>
      <c r="M122" s="1" t="str">
        <f>IFERROR(ESG[[#This Row],[BOCOM_DEAL?]],"")</f>
        <v>港分</v>
      </c>
      <c r="N122" s="1" t="str">
        <f>IFERROR(ESG[[#This Row],[ISIN]],"")</f>
        <v>XS2418788308</v>
      </c>
      <c r="O122" s="1" t="str">
        <f>IFERROR(ESG[[#This Row],[板块]],"")</f>
        <v>地方平台</v>
      </c>
      <c r="P122" s="1" t="str">
        <f>IFERROR(ESG[[#This Row],[货币细分]],"")</f>
        <v>美元债</v>
      </c>
      <c r="Q122" s="1" t="str">
        <f>IFERROR(ESG[[#This Row],[外部评审方式]],"")</f>
        <v>--</v>
      </c>
      <c r="R122" s="1" t="str">
        <f>IFERROR(ESG[[#This Row],[外部评审机构]],"")</f>
        <v>--</v>
      </c>
      <c r="S122" t="str">
        <f>IF(IFERROR(ESG[[#This Row],[筹款用途]],"")="","",IFERROR(ESG[[#This Row],[筹款用途]],""))</f>
        <v/>
      </c>
    </row>
    <row r="123" spans="1:19" ht="18" customHeight="1" x14ac:dyDescent="0.25">
      <c r="A123" s="1">
        <f>IFERROR(ESG[[#This Row],[Index]],"")</f>
        <v>18</v>
      </c>
      <c r="B123" s="11">
        <f>IFERROR(ESG[[#This Row],[定价日]],"")</f>
        <v>44616</v>
      </c>
      <c r="C123" s="1" t="str">
        <f>IFERROR(ESG[[#This Row],[信用主体(备证行)]],"")</f>
        <v>中伟股份(长沙银行)</v>
      </c>
      <c r="D123" s="1" t="str">
        <f>IFERROR(ESG[[#This Row],[发行评级]],"")</f>
        <v>--/--/--</v>
      </c>
      <c r="E123" s="1">
        <f>IFERROR(ESG[[#This Row],[发行规模(亿)]],"")</f>
        <v>1</v>
      </c>
      <c r="F123" s="1">
        <f>IFERROR(ESG[[#This Row],[亿美元]],"")</f>
        <v>1</v>
      </c>
      <c r="G123" s="1">
        <f>IFERROR(ESG[[#This Row],[亿元]],"")</f>
        <v>6.33</v>
      </c>
      <c r="H123" s="1" t="str">
        <f>IFERROR(ESG[[#This Row],[货币]],"")</f>
        <v>USD</v>
      </c>
      <c r="I123" s="1" t="str">
        <f>IFERROR(ESG[[#This Row],[年期]],"")</f>
        <v>5</v>
      </c>
      <c r="J123" s="1" t="str">
        <f>IFERROR(ESG[[#This Row],[票息]],"")</f>
        <v>4.55%</v>
      </c>
      <c r="K123" s="1" t="str">
        <f>IFERROR(ESG[[#This Row],[上市]],"")</f>
        <v>港交所</v>
      </c>
      <c r="L123" s="1" t="str">
        <f>IFERROR(ESG[[#This Row],[ESG主题]],"")</f>
        <v>绿色债券</v>
      </c>
      <c r="M123" s="1" t="str">
        <f>IFERROR(ESG[[#This Row],[BOCOM_DEAL?]],"")</f>
        <v>--</v>
      </c>
      <c r="N123" s="1" t="str">
        <f>IFERROR(ESG[[#This Row],[ISIN]],"")</f>
        <v>XS2446770880</v>
      </c>
      <c r="O123" s="1" t="str">
        <f>IFERROR(ESG[[#This Row],[板块]],"")</f>
        <v>产业</v>
      </c>
      <c r="P123" s="1" t="str">
        <f>IFERROR(ESG[[#This Row],[货币细分]],"")</f>
        <v>美元债</v>
      </c>
      <c r="Q123" s="1" t="str">
        <f>IFERROR(ESG[[#This Row],[外部评审方式]],"")</f>
        <v>--</v>
      </c>
      <c r="R123" s="1" t="str">
        <f>IFERROR(ESG[[#This Row],[外部评审机构]],"")</f>
        <v>--</v>
      </c>
      <c r="S123" t="str">
        <f>IF(IFERROR(ESG[[#This Row],[筹款用途]],"")="","",IFERROR(ESG[[#This Row],[筹款用途]],""))</f>
        <v/>
      </c>
    </row>
    <row r="124" spans="1:19" ht="18" customHeight="1" x14ac:dyDescent="0.25">
      <c r="A124" s="1">
        <f>IFERROR(ESG[[#This Row],[Index]],"")</f>
        <v>17</v>
      </c>
      <c r="B124" s="11">
        <f>IFERROR(ESG[[#This Row],[定价日]],"")</f>
        <v>44615</v>
      </c>
      <c r="C124" s="1" t="str">
        <f>IFERROR(ESG[[#This Row],[信用主体(备证行)]],"")</f>
        <v>衢州国资</v>
      </c>
      <c r="D124" s="1" t="str">
        <f>IFERROR(ESG[[#This Row],[发行评级]],"")</f>
        <v>--/--/BBB-</v>
      </c>
      <c r="E124" s="1">
        <f>IFERROR(ESG[[#This Row],[发行规模(亿)]],"")</f>
        <v>4.7</v>
      </c>
      <c r="F124" s="1">
        <f>IFERROR(ESG[[#This Row],[亿美元]],"")</f>
        <v>4.7</v>
      </c>
      <c r="G124" s="1">
        <f>IFERROR(ESG[[#This Row],[亿元]],"")</f>
        <v>29.68</v>
      </c>
      <c r="H124" s="1" t="str">
        <f>IFERROR(ESG[[#This Row],[货币]],"")</f>
        <v>USD</v>
      </c>
      <c r="I124" s="1" t="str">
        <f>IFERROR(ESG[[#This Row],[年期]],"")</f>
        <v>3</v>
      </c>
      <c r="J124" s="1" t="str">
        <f>IFERROR(ESG[[#This Row],[票息]],"")</f>
        <v>3%</v>
      </c>
      <c r="K124" s="1" t="str">
        <f>IFERROR(ESG[[#This Row],[上市]],"")</f>
        <v>港交所</v>
      </c>
      <c r="L124" s="1" t="str">
        <f>IFERROR(ESG[[#This Row],[ESG主题]],"")</f>
        <v>可持续债券</v>
      </c>
      <c r="M124" s="1" t="str">
        <f>IFERROR(ESG[[#This Row],[BOCOM_DEAL?]],"")</f>
        <v>--</v>
      </c>
      <c r="N124" s="1" t="str">
        <f>IFERROR(ESG[[#This Row],[ISIN]],"")</f>
        <v>XS2449761076</v>
      </c>
      <c r="O124" s="1" t="str">
        <f>IFERROR(ESG[[#This Row],[板块]],"")</f>
        <v>地方平台</v>
      </c>
      <c r="P124" s="1" t="str">
        <f>IFERROR(ESG[[#This Row],[货币细分]],"")</f>
        <v>美元债</v>
      </c>
      <c r="Q124" s="1" t="str">
        <f>IFERROR(ESG[[#This Row],[外部评审方式]],"")</f>
        <v>--</v>
      </c>
      <c r="R124" s="1" t="str">
        <f>IFERROR(ESG[[#This Row],[外部评审机构]],"")</f>
        <v>--</v>
      </c>
      <c r="S124" t="str">
        <f>IF(IFERROR(ESG[[#This Row],[筹款用途]],"")="","",IFERROR(ESG[[#This Row],[筹款用途]],""))</f>
        <v/>
      </c>
    </row>
    <row r="125" spans="1:19" ht="18" customHeight="1" x14ac:dyDescent="0.25">
      <c r="A125" s="1">
        <f>IFERROR(ESG[[#This Row],[Index]],"")</f>
        <v>16</v>
      </c>
      <c r="B125" s="11">
        <f>IFERROR(ESG[[#This Row],[定价日]],"")</f>
        <v>44615</v>
      </c>
      <c r="C125" s="1" t="str">
        <f>IFERROR(ESG[[#This Row],[信用主体(备证行)]],"")</f>
        <v>招银悉尼分行</v>
      </c>
      <c r="D125" s="1" t="str">
        <f>IFERROR(ESG[[#This Row],[发行评级]],"")</f>
        <v>A3/--/--</v>
      </c>
      <c r="E125" s="1">
        <f>IFERROR(ESG[[#This Row],[发行规模(亿)]],"")</f>
        <v>4</v>
      </c>
      <c r="F125" s="1">
        <f>IFERROR(ESG[[#This Row],[亿美元]],"")</f>
        <v>4</v>
      </c>
      <c r="G125" s="1">
        <f>IFERROR(ESG[[#This Row],[亿元]],"")</f>
        <v>25.26</v>
      </c>
      <c r="H125" s="1" t="str">
        <f>IFERROR(ESG[[#This Row],[货币]],"")</f>
        <v>USD</v>
      </c>
      <c r="I125" s="1" t="str">
        <f>IFERROR(ESG[[#This Row],[年期]],"")</f>
        <v>3</v>
      </c>
      <c r="J125" s="1" t="str">
        <f>IFERROR(ESG[[#This Row],[票息]],"")</f>
        <v>2%</v>
      </c>
      <c r="K125" s="1" t="str">
        <f>IFERROR(ESG[[#This Row],[上市]],"")</f>
        <v>港交所</v>
      </c>
      <c r="L125" s="1" t="str">
        <f>IFERROR(ESG[[#This Row],[ESG主题]],"")</f>
        <v>绿色债券</v>
      </c>
      <c r="M125" s="1" t="str">
        <f>IFERROR(ESG[[#This Row],[BOCOM_DEAL?]],"")</f>
        <v>--</v>
      </c>
      <c r="N125" s="1" t="str">
        <f>IFERROR(ESG[[#This Row],[ISIN]],"")</f>
        <v>XS2447949475</v>
      </c>
      <c r="O125" s="1" t="str">
        <f>IFERROR(ESG[[#This Row],[板块]],"")</f>
        <v>金融机构</v>
      </c>
      <c r="P125" s="1" t="str">
        <f>IFERROR(ESG[[#This Row],[货币细分]],"")</f>
        <v>美元债</v>
      </c>
      <c r="Q125" s="1" t="str">
        <f>IFERROR(ESG[[#This Row],[外部评审方式]],"")</f>
        <v>--</v>
      </c>
      <c r="R125" s="1" t="str">
        <f>IFERROR(ESG[[#This Row],[外部评审机构]],"")</f>
        <v>--</v>
      </c>
      <c r="S125" t="str">
        <f>IF(IFERROR(ESG[[#This Row],[筹款用途]],"")="","",IFERROR(ESG[[#This Row],[筹款用途]],""))</f>
        <v/>
      </c>
    </row>
    <row r="126" spans="1:19" ht="18" customHeight="1" x14ac:dyDescent="0.25">
      <c r="A126" s="1">
        <f>IFERROR(ESG[[#This Row],[Index]],"")</f>
        <v>15</v>
      </c>
      <c r="B126" s="11">
        <f>IFERROR(ESG[[#This Row],[定价日]],"")</f>
        <v>44614</v>
      </c>
      <c r="C126" s="1" t="str">
        <f>IFERROR(ESG[[#This Row],[信用主体(备证行)]],"")</f>
        <v>农银港分</v>
      </c>
      <c r="D126" s="1" t="str">
        <f>IFERROR(ESG[[#This Row],[发行评级]],"")</f>
        <v>A1/--/--</v>
      </c>
      <c r="E126" s="1">
        <f>IFERROR(ESG[[#This Row],[发行规模(亿)]],"")</f>
        <v>3</v>
      </c>
      <c r="F126" s="1">
        <f>IFERROR(ESG[[#This Row],[亿美元]],"")</f>
        <v>3</v>
      </c>
      <c r="G126" s="1">
        <f>IFERROR(ESG[[#This Row],[亿元]],"")</f>
        <v>18.98</v>
      </c>
      <c r="H126" s="1" t="str">
        <f>IFERROR(ESG[[#This Row],[货币]],"")</f>
        <v>USD</v>
      </c>
      <c r="I126" s="1" t="str">
        <f>IFERROR(ESG[[#This Row],[年期]],"")</f>
        <v>5</v>
      </c>
      <c r="J126" s="1" t="str">
        <f>IFERROR(ESG[[#This Row],[票息]],"")</f>
        <v>2.25%</v>
      </c>
      <c r="K126" s="1" t="str">
        <f>IFERROR(ESG[[#This Row],[上市]],"")</f>
        <v>港交所</v>
      </c>
      <c r="L126" s="1" t="str">
        <f>IFERROR(ESG[[#This Row],[ESG主题]],"")</f>
        <v>绿色债券</v>
      </c>
      <c r="M126" s="1" t="str">
        <f>IFERROR(ESG[[#This Row],[BOCOM_DEAL?]],"")</f>
        <v>港分</v>
      </c>
      <c r="N126" s="1" t="str">
        <f>IFERROR(ESG[[#This Row],[ISIN]],"")</f>
        <v>XS2436799584</v>
      </c>
      <c r="O126" s="1" t="str">
        <f>IFERROR(ESG[[#This Row],[板块]],"")</f>
        <v>金融机构</v>
      </c>
      <c r="P126" s="1" t="str">
        <f>IFERROR(ESG[[#This Row],[货币细分]],"")</f>
        <v>美元债</v>
      </c>
      <c r="Q126" s="1" t="str">
        <f>IFERROR(ESG[[#This Row],[外部评审方式]],"")</f>
        <v>--</v>
      </c>
      <c r="R126" s="1" t="str">
        <f>IFERROR(ESG[[#This Row],[外部评审机构]],"")</f>
        <v>--</v>
      </c>
      <c r="S126" t="str">
        <f>IF(IFERROR(ESG[[#This Row],[筹款用途]],"")="","",IFERROR(ESG[[#This Row],[筹款用途]],""))</f>
        <v/>
      </c>
    </row>
    <row r="127" spans="1:19" ht="18" customHeight="1" x14ac:dyDescent="0.25">
      <c r="A127" s="1">
        <f>IFERROR(ESG[[#This Row],[Index]],"")</f>
        <v>14</v>
      </c>
      <c r="B127" s="11">
        <f>IFERROR(ESG[[#This Row],[定价日]],"")</f>
        <v>44614</v>
      </c>
      <c r="C127" s="1" t="str">
        <f>IFERROR(ESG[[#This Row],[信用主体(备证行)]],"")</f>
        <v>农银港分</v>
      </c>
      <c r="D127" s="1" t="str">
        <f>IFERROR(ESG[[#This Row],[发行评级]],"")</f>
        <v>A1/--/--</v>
      </c>
      <c r="E127" s="1">
        <f>IFERROR(ESG[[#This Row],[发行规模(亿)]],"")</f>
        <v>6</v>
      </c>
      <c r="F127" s="1">
        <f>IFERROR(ESG[[#This Row],[亿美元]],"")</f>
        <v>6</v>
      </c>
      <c r="G127" s="1">
        <f>IFERROR(ESG[[#This Row],[亿元]],"")</f>
        <v>37.96</v>
      </c>
      <c r="H127" s="1" t="str">
        <f>IFERROR(ESG[[#This Row],[货币]],"")</f>
        <v>USD</v>
      </c>
      <c r="I127" s="1" t="str">
        <f>IFERROR(ESG[[#This Row],[年期]],"")</f>
        <v>3</v>
      </c>
      <c r="J127" s="1" t="str">
        <f>IFERROR(ESG[[#This Row],[票息]],"")</f>
        <v>2%</v>
      </c>
      <c r="K127" s="1" t="str">
        <f>IFERROR(ESG[[#This Row],[上市]],"")</f>
        <v>港交所</v>
      </c>
      <c r="L127" s="1" t="str">
        <f>IFERROR(ESG[[#This Row],[ESG主题]],"")</f>
        <v>绿色债券</v>
      </c>
      <c r="M127" s="1" t="str">
        <f>IFERROR(ESG[[#This Row],[BOCOM_DEAL?]],"")</f>
        <v>港分</v>
      </c>
      <c r="N127" s="1" t="str">
        <f>IFERROR(ESG[[#This Row],[ISIN]],"")</f>
        <v>XS2436799238</v>
      </c>
      <c r="O127" s="1" t="str">
        <f>IFERROR(ESG[[#This Row],[板块]],"")</f>
        <v>金融机构</v>
      </c>
      <c r="P127" s="1" t="str">
        <f>IFERROR(ESG[[#This Row],[货币细分]],"")</f>
        <v>美元债</v>
      </c>
      <c r="Q127" s="1" t="str">
        <f>IFERROR(ESG[[#This Row],[外部评审方式]],"")</f>
        <v>--</v>
      </c>
      <c r="R127" s="1" t="str">
        <f>IFERROR(ESG[[#This Row],[外部评审机构]],"")</f>
        <v>--</v>
      </c>
      <c r="S127" t="str">
        <f>IF(IFERROR(ESG[[#This Row],[筹款用途]],"")="","",IFERROR(ESG[[#This Row],[筹款用途]],""))</f>
        <v/>
      </c>
    </row>
    <row r="128" spans="1:19" ht="18" customHeight="1" x14ac:dyDescent="0.25">
      <c r="A128" s="1">
        <f>IFERROR(ESG[[#This Row],[Index]],"")</f>
        <v>13</v>
      </c>
      <c r="B128" s="11">
        <f>IFERROR(ESG[[#This Row],[定价日]],"")</f>
        <v>44608</v>
      </c>
      <c r="C128" s="1" t="str">
        <f>IFERROR(ESG[[#This Row],[信用主体(备证行)]],"")</f>
        <v>美的集团</v>
      </c>
      <c r="D128" s="1" t="str">
        <f>IFERROR(ESG[[#This Row],[发行评级]],"")</f>
        <v>--/A/A</v>
      </c>
      <c r="E128" s="1">
        <f>IFERROR(ESG[[#This Row],[发行规模(亿)]],"")</f>
        <v>4.5</v>
      </c>
      <c r="F128" s="1">
        <f>IFERROR(ESG[[#This Row],[亿美元]],"")</f>
        <v>4.5</v>
      </c>
      <c r="G128" s="1">
        <f>IFERROR(ESG[[#This Row],[亿元]],"")</f>
        <v>28.52</v>
      </c>
      <c r="H128" s="1" t="str">
        <f>IFERROR(ESG[[#This Row],[货币]],"")</f>
        <v>USD</v>
      </c>
      <c r="I128" s="1" t="str">
        <f>IFERROR(ESG[[#This Row],[年期]],"")</f>
        <v>5</v>
      </c>
      <c r="J128" s="1" t="str">
        <f>IFERROR(ESG[[#This Row],[票息]],"")</f>
        <v>2.88%</v>
      </c>
      <c r="K128" s="1" t="str">
        <f>IFERROR(ESG[[#This Row],[上市]],"")</f>
        <v>港交所</v>
      </c>
      <c r="L128" s="1" t="str">
        <f>IFERROR(ESG[[#This Row],[ESG主题]],"")</f>
        <v>绿色债券</v>
      </c>
      <c r="M128" s="1" t="str">
        <f>IFERROR(ESG[[#This Row],[BOCOM_DEAL?]],"")</f>
        <v>--</v>
      </c>
      <c r="N128" s="1" t="str">
        <f>IFERROR(ESG[[#This Row],[ISIN]],"")</f>
        <v>XS2432130453</v>
      </c>
      <c r="O128" s="1" t="str">
        <f>IFERROR(ESG[[#This Row],[板块]],"")</f>
        <v>产业</v>
      </c>
      <c r="P128" s="1" t="str">
        <f>IFERROR(ESG[[#This Row],[货币细分]],"")</f>
        <v>美元债</v>
      </c>
      <c r="Q128" s="1" t="str">
        <f>IFERROR(ESG[[#This Row],[外部评审方式]],"")</f>
        <v>--</v>
      </c>
      <c r="R128" s="1" t="str">
        <f>IFERROR(ESG[[#This Row],[外部评审机构]],"")</f>
        <v>--</v>
      </c>
      <c r="S128" t="str">
        <f>IF(IFERROR(ESG[[#This Row],[筹款用途]],"")="","",IFERROR(ESG[[#This Row],[筹款用途]],""))</f>
        <v/>
      </c>
    </row>
    <row r="129" spans="1:19" ht="18" customHeight="1" x14ac:dyDescent="0.25">
      <c r="A129" s="1">
        <f>IFERROR(ESG[[#This Row],[Index]],"")</f>
        <v>12</v>
      </c>
      <c r="B129" s="11">
        <f>IFERROR(ESG[[#This Row],[定价日]],"")</f>
        <v>44607</v>
      </c>
      <c r="C129" s="1" t="str">
        <f>IFERROR(ESG[[#This Row],[信用主体(备证行)]],"")</f>
        <v>农银澳分</v>
      </c>
      <c r="D129" s="1" t="str">
        <f>IFERROR(ESG[[#This Row],[发行评级]],"")</f>
        <v>A1/--/--</v>
      </c>
      <c r="E129" s="1">
        <f>IFERROR(ESG[[#This Row],[发行规模(亿)]],"")</f>
        <v>10</v>
      </c>
      <c r="F129" s="1">
        <f>IFERROR(ESG[[#This Row],[亿美元]],"")</f>
        <v>1.24</v>
      </c>
      <c r="G129" s="1">
        <f>IFERROR(ESG[[#This Row],[亿元]],"")</f>
        <v>7.89</v>
      </c>
      <c r="H129" s="1" t="str">
        <f>IFERROR(ESG[[#This Row],[货币]],"")</f>
        <v>MOP</v>
      </c>
      <c r="I129" s="1" t="str">
        <f>IFERROR(ESG[[#This Row],[年期]],"")</f>
        <v>1.5</v>
      </c>
      <c r="J129" s="1" t="str">
        <f>IFERROR(ESG[[#This Row],[票息]],"")</f>
        <v>1.15%</v>
      </c>
      <c r="K129" s="1" t="str">
        <f>IFERROR(ESG[[#This Row],[上市]],"")</f>
        <v>澳交所</v>
      </c>
      <c r="L129" s="1" t="str">
        <f>IFERROR(ESG[[#This Row],[ESG主题]],"")</f>
        <v>绿色债券</v>
      </c>
      <c r="M129" s="1" t="str">
        <f>IFERROR(ESG[[#This Row],[BOCOM_DEAL?]],"")</f>
        <v>澳分</v>
      </c>
      <c r="N129" s="1" t="str">
        <f>IFERROR(ESG[[#This Row],[ISIN]],"")</f>
        <v>MO0000000014</v>
      </c>
      <c r="O129" s="1" t="str">
        <f>IFERROR(ESG[[#This Row],[板块]],"")</f>
        <v>金融机构</v>
      </c>
      <c r="P129" s="1" t="str">
        <f>IFERROR(ESG[[#This Row],[货币细分]],"")</f>
        <v>澳门币债</v>
      </c>
      <c r="Q129" s="1" t="str">
        <f>IFERROR(ESG[[#This Row],[外部评审方式]],"")</f>
        <v>--</v>
      </c>
      <c r="R129" s="1" t="str">
        <f>IFERROR(ESG[[#This Row],[外部评审机构]],"")</f>
        <v>--</v>
      </c>
      <c r="S129" t="str">
        <f>IF(IFERROR(ESG[[#This Row],[筹款用途]],"")="","",IFERROR(ESG[[#This Row],[筹款用途]],""))</f>
        <v/>
      </c>
    </row>
    <row r="130" spans="1:19" ht="18" customHeight="1" x14ac:dyDescent="0.25">
      <c r="A130" s="1">
        <f>IFERROR(ESG[[#This Row],[Index]],"")</f>
        <v>11</v>
      </c>
      <c r="B130" s="11">
        <f>IFERROR(ESG[[#This Row],[定价日]],"")</f>
        <v>44602</v>
      </c>
      <c r="C130" s="1" t="str">
        <f>IFERROR(ESG[[#This Row],[信用主体(备证行)]],"")</f>
        <v>中银香港</v>
      </c>
      <c r="D130" s="1" t="str">
        <f>IFERROR(ESG[[#This Row],[发行评级]],"")</f>
        <v>Aa3/--/--</v>
      </c>
      <c r="E130" s="1">
        <f>IFERROR(ESG[[#This Row],[发行规模(亿)]],"")</f>
        <v>20</v>
      </c>
      <c r="F130" s="1">
        <f>IFERROR(ESG[[#This Row],[亿美元]],"")</f>
        <v>2.56</v>
      </c>
      <c r="G130" s="1">
        <f>IFERROR(ESG[[#This Row],[亿元]],"")</f>
        <v>16.3</v>
      </c>
      <c r="H130" s="1" t="str">
        <f>IFERROR(ESG[[#This Row],[货币]],"")</f>
        <v>HKD</v>
      </c>
      <c r="I130" s="1" t="str">
        <f>IFERROR(ESG[[#This Row],[年期]],"")</f>
        <v>2</v>
      </c>
      <c r="J130" s="1" t="str">
        <f>IFERROR(ESG[[#This Row],[票息]],"")</f>
        <v>1.33%</v>
      </c>
      <c r="K130" s="1" t="str">
        <f>IFERROR(ESG[[#This Row],[上市]],"")</f>
        <v>港交所</v>
      </c>
      <c r="L130" s="1" t="str">
        <f>IFERROR(ESG[[#This Row],[ESG主题]],"")</f>
        <v>绿色债券</v>
      </c>
      <c r="M130" s="1" t="str">
        <f>IFERROR(ESG[[#This Row],[BOCOM_DEAL?]],"")</f>
        <v>BISL</v>
      </c>
      <c r="N130" s="1" t="str">
        <f>IFERROR(ESG[[#This Row],[ISIN]],"")</f>
        <v>HK0000814258</v>
      </c>
      <c r="O130" s="1" t="str">
        <f>IFERROR(ESG[[#This Row],[板块]],"")</f>
        <v>金融机构</v>
      </c>
      <c r="P130" s="1" t="str">
        <f>IFERROR(ESG[[#This Row],[货币细分]],"")</f>
        <v>港币债</v>
      </c>
      <c r="Q130" s="1" t="str">
        <f>IFERROR(ESG[[#This Row],[外部评审方式]],"")</f>
        <v>--</v>
      </c>
      <c r="R130" s="1" t="str">
        <f>IFERROR(ESG[[#This Row],[外部评审机构]],"")</f>
        <v>--</v>
      </c>
      <c r="S130" t="str">
        <f>IF(IFERROR(ESG[[#This Row],[筹款用途]],"")="","",IFERROR(ESG[[#This Row],[筹款用途]],""))</f>
        <v/>
      </c>
    </row>
    <row r="131" spans="1:19" ht="18" customHeight="1" x14ac:dyDescent="0.25">
      <c r="A131" s="1">
        <f>IFERROR(ESG[[#This Row],[Index]],"")</f>
        <v>10</v>
      </c>
      <c r="B131" s="11">
        <f>IFERROR(ESG[[#This Row],[定价日]],"")</f>
        <v>44601</v>
      </c>
      <c r="C131" s="1" t="str">
        <f>IFERROR(ESG[[#This Row],[信用主体(备证行)]],"")</f>
        <v>中银约翰内斯堡分行</v>
      </c>
      <c r="D131" s="1" t="str">
        <f>IFERROR(ESG[[#This Row],[发行评级]],"")</f>
        <v>A1/--/A</v>
      </c>
      <c r="E131" s="1">
        <f>IFERROR(ESG[[#This Row],[发行规模(亿)]],"")</f>
        <v>3</v>
      </c>
      <c r="F131" s="1">
        <f>IFERROR(ESG[[#This Row],[亿美元]],"")</f>
        <v>3</v>
      </c>
      <c r="G131" s="1">
        <f>IFERROR(ESG[[#This Row],[亿元]],"")</f>
        <v>19.09</v>
      </c>
      <c r="H131" s="1" t="str">
        <f>IFERROR(ESG[[#This Row],[货币]],"")</f>
        <v>USD</v>
      </c>
      <c r="I131" s="1" t="str">
        <f>IFERROR(ESG[[#This Row],[年期]],"")</f>
        <v>3</v>
      </c>
      <c r="J131" s="1" t="str">
        <f>IFERROR(ESG[[#This Row],[票息]],"")</f>
        <v>1.875%</v>
      </c>
      <c r="K131" s="1" t="str">
        <f>IFERROR(ESG[[#This Row],[上市]],"")</f>
        <v>港交所</v>
      </c>
      <c r="L131" s="1" t="str">
        <f>IFERROR(ESG[[#This Row],[ESG主题]],"")</f>
        <v>绿色债券</v>
      </c>
      <c r="M131" s="1" t="str">
        <f>IFERROR(ESG[[#This Row],[BOCOM_DEAL?]],"")</f>
        <v>港分</v>
      </c>
      <c r="N131" s="1" t="str">
        <f>IFERROR(ESG[[#This Row],[ISIN]],"")</f>
        <v>XS2432628522</v>
      </c>
      <c r="O131" s="1" t="str">
        <f>IFERROR(ESG[[#This Row],[板块]],"")</f>
        <v>金融机构</v>
      </c>
      <c r="P131" s="1" t="str">
        <f>IFERROR(ESG[[#This Row],[货币细分]],"")</f>
        <v>美元债</v>
      </c>
      <c r="Q131" s="1" t="str">
        <f>IFERROR(ESG[[#This Row],[外部评审方式]],"")</f>
        <v>--</v>
      </c>
      <c r="R131" s="1" t="str">
        <f>IFERROR(ESG[[#This Row],[外部评审机构]],"")</f>
        <v>--</v>
      </c>
      <c r="S131" s="1" t="str">
        <f>IF(IFERROR(ESG[[#This Row],[筹款用途]],"")="","",IFERROR(ESG[[#This Row],[筹款用途]],""))</f>
        <v/>
      </c>
    </row>
    <row r="132" spans="1:19" ht="18" customHeight="1" x14ac:dyDescent="0.25">
      <c r="A132" s="1">
        <f>IFERROR(ESG[[#This Row],[Index]],"")</f>
        <v>9</v>
      </c>
      <c r="B132" s="11">
        <f>IFERROR(ESG[[#This Row],[定价日]],"")</f>
        <v>44601</v>
      </c>
      <c r="C132" s="1" t="str">
        <f>IFERROR(ESG[[#This Row],[信用主体(备证行)]],"")</f>
        <v>中银匈牙利分行</v>
      </c>
      <c r="D132" s="1" t="str">
        <f>IFERROR(ESG[[#This Row],[发行评级]],"")</f>
        <v>A1/--/A</v>
      </c>
      <c r="E132" s="1">
        <f>IFERROR(ESG[[#This Row],[发行规模(亿)]],"")</f>
        <v>3</v>
      </c>
      <c r="F132" s="1">
        <f>IFERROR(ESG[[#This Row],[亿美元]],"")</f>
        <v>3</v>
      </c>
      <c r="G132" s="1">
        <f>IFERROR(ESG[[#This Row],[亿元]],"")</f>
        <v>19.09</v>
      </c>
      <c r="H132" s="1" t="str">
        <f>IFERROR(ESG[[#This Row],[货币]],"")</f>
        <v>USD</v>
      </c>
      <c r="I132" s="1" t="str">
        <f>IFERROR(ESG[[#This Row],[年期]],"")</f>
        <v>2</v>
      </c>
      <c r="J132" s="1" t="str">
        <f>IFERROR(ESG[[#This Row],[票息]],"")</f>
        <v>1.625%</v>
      </c>
      <c r="K132" s="1" t="str">
        <f>IFERROR(ESG[[#This Row],[上市]],"")</f>
        <v>港交所</v>
      </c>
      <c r="L132" s="1" t="str">
        <f>IFERROR(ESG[[#This Row],[ESG主题]],"")</f>
        <v>绿色债券</v>
      </c>
      <c r="M132" s="1" t="str">
        <f>IFERROR(ESG[[#This Row],[BOCOM_DEAL?]],"")</f>
        <v>港分</v>
      </c>
      <c r="N132" s="1" t="str">
        <f>IFERROR(ESG[[#This Row],[ISIN]],"")</f>
        <v>XS2432530983</v>
      </c>
      <c r="O132" s="1" t="str">
        <f>IFERROR(ESG[[#This Row],[板块]],"")</f>
        <v>金融机构</v>
      </c>
      <c r="P132" s="1" t="str">
        <f>IFERROR(ESG[[#This Row],[货币细分]],"")</f>
        <v>美元债</v>
      </c>
      <c r="Q132" s="1" t="str">
        <f>IFERROR(ESG[[#This Row],[外部评审方式]],"")</f>
        <v>--</v>
      </c>
      <c r="R132" s="1" t="str">
        <f>IFERROR(ESG[[#This Row],[外部评审机构]],"")</f>
        <v>--</v>
      </c>
      <c r="S132" t="str">
        <f>IF(IFERROR(ESG[[#This Row],[筹款用途]],"")="","",IFERROR(ESG[[#This Row],[筹款用途]],""))</f>
        <v/>
      </c>
    </row>
    <row r="133" spans="1:19" ht="18" customHeight="1" x14ac:dyDescent="0.25">
      <c r="A133" s="1">
        <f>IFERROR(ESG[[#This Row],[Index]],"")</f>
        <v>8</v>
      </c>
      <c r="B133" s="11">
        <f>IFERROR(ESG[[#This Row],[定价日]],"")</f>
        <v>44588</v>
      </c>
      <c r="C133" s="1" t="str">
        <f>IFERROR(ESG[[#This Row],[信用主体(备证行)]],"")</f>
        <v>远洋集团*</v>
      </c>
      <c r="D133" s="1" t="str">
        <f>IFERROR(ESG[[#This Row],[发行评级]],"")</f>
        <v>Ba3/--/B+</v>
      </c>
      <c r="E133" s="1">
        <f>IFERROR(ESG[[#This Row],[发行规模(亿)]],"")</f>
        <v>2</v>
      </c>
      <c r="F133" s="1">
        <f>IFERROR(ESG[[#This Row],[亿美元]],"")</f>
        <v>2</v>
      </c>
      <c r="G133" s="1">
        <f>IFERROR(ESG[[#This Row],[亿元]],"")</f>
        <v>12.96</v>
      </c>
      <c r="H133" s="1" t="str">
        <f>IFERROR(ESG[[#This Row],[货币]],"")</f>
        <v>USD</v>
      </c>
      <c r="I133" s="1" t="str">
        <f>IFERROR(ESG[[#This Row],[年期]],"")</f>
        <v>3.5</v>
      </c>
      <c r="J133" s="1" t="str">
        <f>IFERROR(ESG[[#This Row],[票息]],"")</f>
        <v>2.7%</v>
      </c>
      <c r="K133" s="1" t="str">
        <f>IFERROR(ESG[[#This Row],[上市]],"")</f>
        <v>港交所</v>
      </c>
      <c r="L133" s="1" t="str">
        <f>IFERROR(ESG[[#This Row],[ESG主题]],"")</f>
        <v>绿色债券</v>
      </c>
      <c r="M133" s="1" t="str">
        <f>IFERROR(ESG[[#This Row],[BOCOM_DEAL?]],"")</f>
        <v>--</v>
      </c>
      <c r="N133" s="1" t="str">
        <f>IFERROR(ESG[[#This Row],[ISIN]],"")</f>
        <v>XS2354271251</v>
      </c>
      <c r="O133" s="1" t="str">
        <f>IFERROR(ESG[[#This Row],[板块]],"")</f>
        <v>房地产</v>
      </c>
      <c r="P133" s="1" t="str">
        <f>IFERROR(ESG[[#This Row],[货币细分]],"")</f>
        <v>美元债</v>
      </c>
      <c r="Q133" s="1" t="str">
        <f>IFERROR(ESG[[#This Row],[外部评审方式]],"")</f>
        <v>--</v>
      </c>
      <c r="R133" s="1" t="str">
        <f>IFERROR(ESG[[#This Row],[外部评审机构]],"")</f>
        <v>--</v>
      </c>
      <c r="S133" t="str">
        <f>IF(IFERROR(ESG[[#This Row],[筹款用途]],"")="","",IFERROR(ESG[[#This Row],[筹款用途]],""))</f>
        <v/>
      </c>
    </row>
    <row r="134" spans="1:19" ht="18" customHeight="1" x14ac:dyDescent="0.25">
      <c r="A134" s="1">
        <f>IFERROR(ESG[[#This Row],[Index]],"")</f>
        <v>7</v>
      </c>
      <c r="B134" s="11">
        <f>IFERROR(ESG[[#This Row],[定价日]],"")</f>
        <v>44581</v>
      </c>
      <c r="C134" s="1" t="str">
        <f>IFERROR(ESG[[#This Row],[信用主体(备证行)]],"")</f>
        <v>绿城中国(浙商银行)</v>
      </c>
      <c r="D134" s="1" t="str">
        <f>IFERROR(ESG[[#This Row],[发行评级]],"")</f>
        <v>--/BBB-/--</v>
      </c>
      <c r="E134" s="1">
        <f>IFERROR(ESG[[#This Row],[发行规模(亿)]],"")</f>
        <v>4</v>
      </c>
      <c r="F134" s="1">
        <f>IFERROR(ESG[[#This Row],[亿美元]],"")</f>
        <v>4</v>
      </c>
      <c r="G134" s="1">
        <f>IFERROR(ESG[[#This Row],[亿元]],"")</f>
        <v>25.36</v>
      </c>
      <c r="H134" s="1" t="str">
        <f>IFERROR(ESG[[#This Row],[货币]],"")</f>
        <v>USD</v>
      </c>
      <c r="I134" s="1" t="str">
        <f>IFERROR(ESG[[#This Row],[年期]],"")</f>
        <v>3</v>
      </c>
      <c r="J134" s="1" t="str">
        <f>IFERROR(ESG[[#This Row],[票息]],"")</f>
        <v>2.3%</v>
      </c>
      <c r="K134" s="1" t="str">
        <f>IFERROR(ESG[[#This Row],[上市]],"")</f>
        <v>港交所</v>
      </c>
      <c r="L134" s="1" t="str">
        <f>IFERROR(ESG[[#This Row],[ESG主题]],"")</f>
        <v>绿色债券</v>
      </c>
      <c r="M134" s="1" t="str">
        <f>IFERROR(ESG[[#This Row],[BOCOM_DEAL?]],"")</f>
        <v>--</v>
      </c>
      <c r="N134" s="1" t="str">
        <f>IFERROR(ESG[[#This Row],[ISIN]],"")</f>
        <v>XS2434935875</v>
      </c>
      <c r="O134" s="1" t="str">
        <f>IFERROR(ESG[[#This Row],[板块]],"")</f>
        <v>房地产</v>
      </c>
      <c r="P134" s="1" t="str">
        <f>IFERROR(ESG[[#This Row],[货币细分]],"")</f>
        <v>美元债</v>
      </c>
      <c r="Q134" s="1" t="str">
        <f>IFERROR(ESG[[#This Row],[外部评审方式]],"")</f>
        <v>--</v>
      </c>
      <c r="R134" s="1" t="str">
        <f>IFERROR(ESG[[#This Row],[外部评审机构]],"")</f>
        <v>--</v>
      </c>
      <c r="S134" t="str">
        <f>IF(IFERROR(ESG[[#This Row],[筹款用途]],"")="","",IFERROR(ESG[[#This Row],[筹款用途]],""))</f>
        <v/>
      </c>
    </row>
    <row r="135" spans="1:19" ht="18" customHeight="1" x14ac:dyDescent="0.25">
      <c r="A135" s="1">
        <f>IFERROR(ESG[[#This Row],[Index]],"")</f>
        <v>6</v>
      </c>
      <c r="B135" s="11">
        <f>IFERROR(ESG[[#This Row],[定价日]],"")</f>
        <v>44580</v>
      </c>
      <c r="C135" s="1" t="str">
        <f>IFERROR(ESG[[#This Row],[信用主体(备证行)]],"")</f>
        <v>衢州衢通发展</v>
      </c>
      <c r="D135" s="1" t="str">
        <f>IFERROR(ESG[[#This Row],[发行评级]],"")</f>
        <v>--/--/BBB-</v>
      </c>
      <c r="E135" s="1">
        <f>IFERROR(ESG[[#This Row],[发行规模(亿)]],"")</f>
        <v>2</v>
      </c>
      <c r="F135" s="1">
        <f>IFERROR(ESG[[#This Row],[亿美元]],"")</f>
        <v>2</v>
      </c>
      <c r="G135" s="1">
        <f>IFERROR(ESG[[#This Row],[亿元]],"")</f>
        <v>12.69</v>
      </c>
      <c r="H135" s="1" t="str">
        <f>IFERROR(ESG[[#This Row],[货币]],"")</f>
        <v>USD</v>
      </c>
      <c r="I135" s="1" t="str">
        <f>IFERROR(ESG[[#This Row],[年期]],"")</f>
        <v>3</v>
      </c>
      <c r="J135" s="1" t="str">
        <f>IFERROR(ESG[[#This Row],[票息]],"")</f>
        <v>2.5%</v>
      </c>
      <c r="K135" s="1" t="str">
        <f>IFERROR(ESG[[#This Row],[上市]],"")</f>
        <v>港交所;澳交所</v>
      </c>
      <c r="L135" s="1" t="str">
        <f>IFERROR(ESG[[#This Row],[ESG主题]],"")</f>
        <v>绿色债券</v>
      </c>
      <c r="M135" s="1" t="str">
        <f>IFERROR(ESG[[#This Row],[BOCOM_DEAL?]],"")</f>
        <v>BISL</v>
      </c>
      <c r="N135" s="1" t="str">
        <f>IFERROR(ESG[[#This Row],[ISIN]],"")</f>
        <v>XS2434390865</v>
      </c>
      <c r="O135" s="1" t="str">
        <f>IFERROR(ESG[[#This Row],[板块]],"")</f>
        <v>地方平台</v>
      </c>
      <c r="P135" s="1" t="str">
        <f>IFERROR(ESG[[#This Row],[货币细分]],"")</f>
        <v>美元债</v>
      </c>
      <c r="Q135" s="1" t="str">
        <f>IFERROR(ESG[[#This Row],[外部评审方式]],"")</f>
        <v>--</v>
      </c>
      <c r="R135" s="1" t="str">
        <f>IFERROR(ESG[[#This Row],[外部评审机构]],"")</f>
        <v>--</v>
      </c>
      <c r="S135" t="str">
        <f>IF(IFERROR(ESG[[#This Row],[筹款用途]],"")="","",IFERROR(ESG[[#This Row],[筹款用途]],""))</f>
        <v/>
      </c>
    </row>
    <row r="136" spans="1:19" ht="18" customHeight="1" x14ac:dyDescent="0.25">
      <c r="A136" s="1">
        <f>IFERROR(ESG[[#This Row],[Index]],"")</f>
        <v>5</v>
      </c>
      <c r="B136" s="11">
        <f>IFERROR(ESG[[#This Row],[定价日]],"")</f>
        <v>44580</v>
      </c>
      <c r="C136" s="1" t="str">
        <f>IFERROR(ESG[[#This Row],[信用主体(备证行)]],"")</f>
        <v>河南铁投</v>
      </c>
      <c r="D136" s="1" t="str">
        <f>IFERROR(ESG[[#This Row],[发行评级]],"")</f>
        <v>A2/--/--</v>
      </c>
      <c r="E136" s="1">
        <f>IFERROR(ESG[[#This Row],[发行规模(亿)]],"")</f>
        <v>4</v>
      </c>
      <c r="F136" s="1">
        <f>IFERROR(ESG[[#This Row],[亿美元]],"")</f>
        <v>4</v>
      </c>
      <c r="G136" s="1">
        <f>IFERROR(ESG[[#This Row],[亿元]],"")</f>
        <v>25.28</v>
      </c>
      <c r="H136" s="1" t="str">
        <f>IFERROR(ESG[[#This Row],[货币]],"")</f>
        <v>USD</v>
      </c>
      <c r="I136" s="1" t="str">
        <f>IFERROR(ESG[[#This Row],[年期]],"")</f>
        <v>3</v>
      </c>
      <c r="J136" s="1" t="str">
        <f>IFERROR(ESG[[#This Row],[票息]],"")</f>
        <v>2.2%</v>
      </c>
      <c r="K136" s="1" t="str">
        <f>IFERROR(ESG[[#This Row],[上市]],"")</f>
        <v>港交所</v>
      </c>
      <c r="L136" s="1" t="str">
        <f>IFERROR(ESG[[#This Row],[ESG主题]],"")</f>
        <v>绿色债券</v>
      </c>
      <c r="M136" s="1" t="str">
        <f>IFERROR(ESG[[#This Row],[BOCOM_DEAL?]],"")</f>
        <v>BISL</v>
      </c>
      <c r="N136" s="1" t="str">
        <f>IFERROR(ESG[[#This Row],[ISIN]],"")</f>
        <v>XS2406547765</v>
      </c>
      <c r="O136" s="1" t="str">
        <f>IFERROR(ESG[[#This Row],[板块]],"")</f>
        <v>地方平台</v>
      </c>
      <c r="P136" s="1" t="str">
        <f>IFERROR(ESG[[#This Row],[货币细分]],"")</f>
        <v>美元债</v>
      </c>
      <c r="Q136" s="1" t="str">
        <f>IFERROR(ESG[[#This Row],[外部评审方式]],"")</f>
        <v>--</v>
      </c>
      <c r="R136" s="1" t="str">
        <f>IFERROR(ESG[[#This Row],[外部评审机构]],"")</f>
        <v>--</v>
      </c>
      <c r="S136" t="str">
        <f>IF(IFERROR(ESG[[#This Row],[筹款用途]],"")="","",IFERROR(ESG[[#This Row],[筹款用途]],""))</f>
        <v/>
      </c>
    </row>
    <row r="137" spans="1:19" ht="18" customHeight="1" x14ac:dyDescent="0.25">
      <c r="A137" s="1">
        <f>IFERROR(ESG[[#This Row],[Index]],"")</f>
        <v>4</v>
      </c>
      <c r="B137" s="11">
        <f>IFERROR(ESG[[#This Row],[定价日]],"")</f>
        <v>44580</v>
      </c>
      <c r="C137" s="1" t="str">
        <f>IFERROR(ESG[[#This Row],[信用主体(备证行)]],"")</f>
        <v>中国水务*</v>
      </c>
      <c r="D137" s="1" t="str">
        <f>IFERROR(ESG[[#This Row],[发行评级]],"")</f>
        <v>Ba1/BB+/--</v>
      </c>
      <c r="E137" s="1">
        <f>IFERROR(ESG[[#This Row],[发行规模(亿)]],"")</f>
        <v>1.5</v>
      </c>
      <c r="F137" s="1">
        <f>IFERROR(ESG[[#This Row],[亿美元]],"")</f>
        <v>1.5</v>
      </c>
      <c r="G137" s="1">
        <f>IFERROR(ESG[[#This Row],[亿元]],"")</f>
        <v>9.64</v>
      </c>
      <c r="H137" s="1" t="str">
        <f>IFERROR(ESG[[#This Row],[货币]],"")</f>
        <v>USD</v>
      </c>
      <c r="I137" s="1" t="str">
        <f>IFERROR(ESG[[#This Row],[年期]],"")</f>
        <v>5</v>
      </c>
      <c r="J137" s="1" t="str">
        <f>IFERROR(ESG[[#This Row],[票息]],"")</f>
        <v>4.85%</v>
      </c>
      <c r="K137" s="1" t="str">
        <f>IFERROR(ESG[[#This Row],[上市]],"")</f>
        <v>新交所</v>
      </c>
      <c r="L137" s="1" t="str">
        <f>IFERROR(ESG[[#This Row],[ESG主题]],"")</f>
        <v>绿色债券</v>
      </c>
      <c r="M137" s="1" t="str">
        <f>IFERROR(ESG[[#This Row],[BOCOM_DEAL?]],"")</f>
        <v>BISL</v>
      </c>
      <c r="N137" s="1" t="str">
        <f>IFERROR(ESG[[#This Row],[ISIN]],"")</f>
        <v>XS2320779213</v>
      </c>
      <c r="O137" s="1" t="str">
        <f>IFERROR(ESG[[#This Row],[板块]],"")</f>
        <v>产业</v>
      </c>
      <c r="P137" s="1" t="str">
        <f>IFERROR(ESG[[#This Row],[货币细分]],"")</f>
        <v>美元债</v>
      </c>
      <c r="Q137" s="1" t="str">
        <f>IFERROR(ESG[[#This Row],[外部评审方式]],"")</f>
        <v>--</v>
      </c>
      <c r="R137" s="1" t="str">
        <f>IFERROR(ESG[[#This Row],[外部评审机构]],"")</f>
        <v>--</v>
      </c>
      <c r="S137" t="str">
        <f>IF(IFERROR(ESG[[#This Row],[筹款用途]],"")="","",IFERROR(ESG[[#This Row],[筹款用途]],""))</f>
        <v/>
      </c>
    </row>
    <row r="138" spans="1:19" ht="18" customHeight="1" x14ac:dyDescent="0.25">
      <c r="A138" s="1">
        <f>IFERROR(ESG[[#This Row],[Index]],"")</f>
        <v>3</v>
      </c>
      <c r="B138" s="11">
        <f>IFERROR(ESG[[#This Row],[定价日]],"")</f>
        <v>44572</v>
      </c>
      <c r="C138" s="1" t="str">
        <f>IFERROR(ESG[[#This Row],[信用主体(备证行)]],"")</f>
        <v>广州开发区控股</v>
      </c>
      <c r="D138" s="1" t="str">
        <f>IFERROR(ESG[[#This Row],[发行评级]],"")</f>
        <v>Baa1/--/BBB+</v>
      </c>
      <c r="E138" s="1">
        <f>IFERROR(ESG[[#This Row],[发行规模(亿)]],"")</f>
        <v>4.9000000000000004</v>
      </c>
      <c r="F138" s="1">
        <f>IFERROR(ESG[[#This Row],[亿美元]],"")</f>
        <v>4.9000000000000004</v>
      </c>
      <c r="G138" s="1">
        <f>IFERROR(ESG[[#This Row],[亿元]],"")</f>
        <v>31.23</v>
      </c>
      <c r="H138" s="1" t="str">
        <f>IFERROR(ESG[[#This Row],[货币]],"")</f>
        <v>USD</v>
      </c>
      <c r="I138" s="1" t="str">
        <f>IFERROR(ESG[[#This Row],[年期]],"")</f>
        <v>5</v>
      </c>
      <c r="J138" s="1" t="str">
        <f>IFERROR(ESG[[#This Row],[票息]],"")</f>
        <v>2.85%</v>
      </c>
      <c r="K138" s="1" t="str">
        <f>IFERROR(ESG[[#This Row],[上市]],"")</f>
        <v>港交所;新交所;澳交所</v>
      </c>
      <c r="L138" s="1" t="str">
        <f>IFERROR(ESG[[#This Row],[ESG主题]],"")</f>
        <v>绿色债券</v>
      </c>
      <c r="M138" s="1" t="str">
        <f>IFERROR(ESG[[#This Row],[BOCOM_DEAL?]],"")</f>
        <v>港分</v>
      </c>
      <c r="N138" s="1" t="str">
        <f>IFERROR(ESG[[#This Row],[ISIN]],"")</f>
        <v>XS2405718466</v>
      </c>
      <c r="O138" s="1" t="str">
        <f>IFERROR(ESG[[#This Row],[板块]],"")</f>
        <v>地方平台</v>
      </c>
      <c r="P138" s="1" t="str">
        <f>IFERROR(ESG[[#This Row],[货币细分]],"")</f>
        <v>美元债</v>
      </c>
      <c r="Q138" s="1" t="str">
        <f>IFERROR(ESG[[#This Row],[外部评审方式]],"")</f>
        <v>--</v>
      </c>
      <c r="R138" s="1" t="str">
        <f>IFERROR(ESG[[#This Row],[外部评审机构]],"")</f>
        <v>--</v>
      </c>
      <c r="S138" t="str">
        <f>IF(IFERROR(ESG[[#This Row],[筹款用途]],"")="","",IFERROR(ESG[[#This Row],[筹款用途]],""))</f>
        <v/>
      </c>
    </row>
    <row r="139" spans="1:19" ht="18" customHeight="1" x14ac:dyDescent="0.25">
      <c r="A139" s="1">
        <f>IFERROR(ESG[[#This Row],[Index]],"")</f>
        <v>2</v>
      </c>
      <c r="B139" s="11">
        <f>IFERROR(ESG[[#This Row],[定价日]],"")</f>
        <v>44572</v>
      </c>
      <c r="C139" s="1" t="str">
        <f>IFERROR(ESG[[#This Row],[信用主体(备证行)]],"")</f>
        <v>北京燃气</v>
      </c>
      <c r="D139" s="1" t="str">
        <f>IFERROR(ESG[[#This Row],[发行评级]],"")</f>
        <v>A3/--/A</v>
      </c>
      <c r="E139" s="1">
        <f>IFERROR(ESG[[#This Row],[发行规模(亿)]],"")</f>
        <v>5</v>
      </c>
      <c r="F139" s="1">
        <f>IFERROR(ESG[[#This Row],[亿美元]],"")</f>
        <v>5</v>
      </c>
      <c r="G139" s="1">
        <f>IFERROR(ESG[[#This Row],[亿元]],"")</f>
        <v>31.87</v>
      </c>
      <c r="H139" s="1" t="str">
        <f>IFERROR(ESG[[#This Row],[货币]],"")</f>
        <v>USD</v>
      </c>
      <c r="I139" s="1" t="str">
        <f>IFERROR(ESG[[#This Row],[年期]],"")</f>
        <v>3</v>
      </c>
      <c r="J139" s="1" t="str">
        <f>IFERROR(ESG[[#This Row],[票息]],"")</f>
        <v>1.875%</v>
      </c>
      <c r="K139" s="1" t="str">
        <f>IFERROR(ESG[[#This Row],[上市]],"")</f>
        <v>港交所</v>
      </c>
      <c r="L139" s="1" t="str">
        <f>IFERROR(ESG[[#This Row],[ESG主题]],"")</f>
        <v>绿色债券</v>
      </c>
      <c r="M139" s="1" t="str">
        <f>IFERROR(ESG[[#This Row],[BOCOM_DEAL?]],"")</f>
        <v>--</v>
      </c>
      <c r="N139" s="1" t="str">
        <f>IFERROR(ESG[[#This Row],[ISIN]],"")</f>
        <v>XS2425360968</v>
      </c>
      <c r="O139" s="1" t="str">
        <f>IFERROR(ESG[[#This Row],[板块]],"")</f>
        <v>产业</v>
      </c>
      <c r="P139" s="1" t="str">
        <f>IFERROR(ESG[[#This Row],[货币细分]],"")</f>
        <v>美元债</v>
      </c>
      <c r="Q139" s="1" t="str">
        <f>IFERROR(ESG[[#This Row],[外部评审方式]],"")</f>
        <v>--</v>
      </c>
      <c r="R139" s="1" t="str">
        <f>IFERROR(ESG[[#This Row],[外部评审机构]],"")</f>
        <v>--</v>
      </c>
      <c r="S139" t="str">
        <f>IF(IFERROR(ESG[[#This Row],[筹款用途]],"")="","",IFERROR(ESG[[#This Row],[筹款用途]],""))</f>
        <v/>
      </c>
    </row>
    <row r="140" spans="1:19" ht="18" customHeight="1" x14ac:dyDescent="0.25">
      <c r="A140" s="1">
        <f>IFERROR(ESG[[#This Row],[Index]],"")</f>
        <v>1</v>
      </c>
      <c r="B140" s="11">
        <f>IFERROR(ESG[[#This Row],[定价日]],"")</f>
        <v>44572</v>
      </c>
      <c r="C140" s="1" t="str">
        <f>IFERROR(ESG[[#This Row],[信用主体(备证行)]],"")</f>
        <v>农银纽分</v>
      </c>
      <c r="D140" s="1" t="str">
        <f>IFERROR(ESG[[#This Row],[发行评级]],"")</f>
        <v>A1/--/--</v>
      </c>
      <c r="E140" s="1">
        <f>IFERROR(ESG[[#This Row],[发行规模(亿)]],"")</f>
        <v>3</v>
      </c>
      <c r="F140" s="1">
        <f>IFERROR(ESG[[#This Row],[亿美元]],"")</f>
        <v>3</v>
      </c>
      <c r="G140" s="1">
        <f>IFERROR(ESG[[#This Row],[亿元]],"")</f>
        <v>19.12</v>
      </c>
      <c r="H140" s="1" t="str">
        <f>IFERROR(ESG[[#This Row],[货币]],"")</f>
        <v>USD</v>
      </c>
      <c r="I140" s="1" t="str">
        <f>IFERROR(ESG[[#This Row],[年期]],"")</f>
        <v>5</v>
      </c>
      <c r="J140" s="1" t="str">
        <f>IFERROR(ESG[[#This Row],[票息]],"")</f>
        <v>2%</v>
      </c>
      <c r="K140" s="1" t="str">
        <f>IFERROR(ESG[[#This Row],[上市]],"")</f>
        <v>港交所</v>
      </c>
      <c r="L140" s="1" t="str">
        <f>IFERROR(ESG[[#This Row],[ESG主题]],"")</f>
        <v>绿色债券</v>
      </c>
      <c r="M140" s="1" t="str">
        <f>IFERROR(ESG[[#This Row],[BOCOM_DEAL?]],"")</f>
        <v>港分</v>
      </c>
      <c r="N140" s="1" t="str">
        <f>IFERROR(ESG[[#This Row],[ISIN]],"")</f>
        <v>XS2425755985</v>
      </c>
      <c r="O140" s="1" t="str">
        <f>IFERROR(ESG[[#This Row],[板块]],"")</f>
        <v>金融机构</v>
      </c>
      <c r="P140" s="1" t="str">
        <f>IFERROR(ESG[[#This Row],[货币细分]],"")</f>
        <v>美元债</v>
      </c>
      <c r="Q140" s="1" t="str">
        <f>IFERROR(ESG[[#This Row],[外部评审方式]],"")</f>
        <v>--</v>
      </c>
      <c r="R140" s="1" t="str">
        <f>IFERROR(ESG[[#This Row],[外部评审机构]],"")</f>
        <v>--</v>
      </c>
      <c r="S140" t="str">
        <f>IF(IFERROR(ESG[[#This Row],[筹款用途]],"")="","",IFERROR(ESG[[#This Row],[筹款用途]],""))</f>
        <v/>
      </c>
    </row>
    <row r="141" spans="1:19" ht="18" customHeight="1" x14ac:dyDescent="0.25">
      <c r="A141" s="1" t="str">
        <f>IFERROR(ESG[[#This Row],[Index]],"")</f>
        <v/>
      </c>
      <c r="B141" s="11" t="str">
        <f>IFERROR(ESG[[#This Row],[定价日]],"")</f>
        <v/>
      </c>
      <c r="C141" s="1" t="str">
        <f>IFERROR(ESG[[#This Row],[信用主体(备证行)]],"")</f>
        <v/>
      </c>
      <c r="D141" s="1" t="str">
        <f>IFERROR(ESG[[#This Row],[发行评级]],"")</f>
        <v/>
      </c>
      <c r="E141" s="1" t="str">
        <f>IFERROR(ESG[[#This Row],[发行规模(亿)]],"")</f>
        <v/>
      </c>
      <c r="F141" s="1" t="str">
        <f>IFERROR(ESG[[#This Row],[亿美元]],"")</f>
        <v/>
      </c>
      <c r="G141" s="1" t="str">
        <f>IFERROR(ESG[[#This Row],[亿元]],"")</f>
        <v/>
      </c>
      <c r="H141" s="1" t="str">
        <f>IFERROR(ESG[[#This Row],[货币]],"")</f>
        <v/>
      </c>
      <c r="I141" s="1" t="str">
        <f>IFERROR(ESG[[#This Row],[年期]],"")</f>
        <v/>
      </c>
      <c r="J141" s="1" t="str">
        <f>IFERROR(ESG[[#This Row],[票息]],"")</f>
        <v/>
      </c>
      <c r="K141" s="1" t="str">
        <f>IFERROR(ESG[[#This Row],[上市]],"")</f>
        <v/>
      </c>
      <c r="L141" s="1" t="str">
        <f>IFERROR(ESG[[#This Row],[ESG主题]],"")</f>
        <v/>
      </c>
      <c r="M141" s="1" t="str">
        <f>IFERROR(ESG[[#This Row],[BOCOM_DEAL?]],"")</f>
        <v/>
      </c>
      <c r="N141" s="1" t="str">
        <f>IFERROR(ESG[[#This Row],[ISIN]],"")</f>
        <v/>
      </c>
      <c r="O141" s="1" t="str">
        <f>IFERROR(ESG[[#This Row],[板块]],"")</f>
        <v/>
      </c>
      <c r="P141" s="1" t="str">
        <f>IFERROR(ESG[[#This Row],[货币细分]],"")</f>
        <v/>
      </c>
      <c r="Q141" s="1" t="str">
        <f>IFERROR(ESG[[#This Row],[外部评审方式]],"")</f>
        <v/>
      </c>
      <c r="R141" s="1" t="str">
        <f>IFERROR(ESG[[#This Row],[外部评审机构]],"")</f>
        <v/>
      </c>
      <c r="S141" t="str">
        <f>IF(IFERROR(ESG[[#This Row],[筹款用途]],"")="","",IFERROR(ESG[[#This Row],[筹款用途]],""))</f>
        <v/>
      </c>
    </row>
    <row r="142" spans="1:19" ht="18" customHeight="1" x14ac:dyDescent="0.25">
      <c r="A142" s="1" t="str">
        <f>IFERROR(ESG[[#This Row],[Index]],"")</f>
        <v/>
      </c>
      <c r="B142" s="11" t="str">
        <f>IFERROR(ESG[[#This Row],[定价日]],"")</f>
        <v/>
      </c>
      <c r="C142" s="1" t="str">
        <f>IFERROR(ESG[[#This Row],[信用主体(备证行)]],"")</f>
        <v/>
      </c>
      <c r="D142" s="1" t="str">
        <f>IFERROR(ESG[[#This Row],[发行评级]],"")</f>
        <v/>
      </c>
      <c r="E142" s="1" t="str">
        <f>IFERROR(ESG[[#This Row],[发行规模(亿)]],"")</f>
        <v/>
      </c>
      <c r="F142" s="1" t="str">
        <f>IFERROR(ESG[[#This Row],[亿美元]],"")</f>
        <v/>
      </c>
      <c r="G142" s="1" t="str">
        <f>IFERROR(ESG[[#This Row],[亿元]],"")</f>
        <v/>
      </c>
      <c r="H142" s="1" t="str">
        <f>IFERROR(ESG[[#This Row],[货币]],"")</f>
        <v/>
      </c>
      <c r="I142" s="1" t="str">
        <f>IFERROR(ESG[[#This Row],[年期]],"")</f>
        <v/>
      </c>
      <c r="J142" s="1" t="str">
        <f>IFERROR(ESG[[#This Row],[票息]],"")</f>
        <v/>
      </c>
      <c r="K142" s="1" t="str">
        <f>IFERROR(ESG[[#This Row],[上市]],"")</f>
        <v/>
      </c>
      <c r="L142" s="1" t="str">
        <f>IFERROR(ESG[[#This Row],[ESG主题]],"")</f>
        <v/>
      </c>
      <c r="M142" s="1" t="str">
        <f>IFERROR(ESG[[#This Row],[BOCOM_DEAL?]],"")</f>
        <v/>
      </c>
      <c r="N142" s="1" t="str">
        <f>IFERROR(ESG[[#This Row],[ISIN]],"")</f>
        <v/>
      </c>
      <c r="O142" s="1" t="str">
        <f>IFERROR(ESG[[#This Row],[板块]],"")</f>
        <v/>
      </c>
      <c r="P142" s="1" t="str">
        <f>IFERROR(ESG[[#This Row],[货币细分]],"")</f>
        <v/>
      </c>
      <c r="Q142" s="1" t="str">
        <f>IFERROR(ESG[[#This Row],[外部评审方式]],"")</f>
        <v/>
      </c>
      <c r="R142" s="1" t="str">
        <f>IFERROR(ESG[[#This Row],[外部评审机构]],"")</f>
        <v/>
      </c>
      <c r="S142" t="str">
        <f>IF(IFERROR(ESG[[#This Row],[筹款用途]],"")="","",IFERROR(ESG[[#This Row],[筹款用途]],""))</f>
        <v/>
      </c>
    </row>
    <row r="143" spans="1:19" ht="18" customHeight="1" x14ac:dyDescent="0.25">
      <c r="A143" s="1" t="str">
        <f>IFERROR(ESG[[#This Row],[Index]],"")</f>
        <v/>
      </c>
      <c r="B143" s="11" t="str">
        <f>IFERROR(ESG[[#This Row],[定价日]],"")</f>
        <v/>
      </c>
      <c r="C143" s="1" t="str">
        <f>IFERROR(ESG[[#This Row],[信用主体(备证行)]],"")</f>
        <v/>
      </c>
      <c r="D143" s="1" t="str">
        <f>IFERROR(ESG[[#This Row],[发行评级]],"")</f>
        <v/>
      </c>
      <c r="E143" s="1" t="str">
        <f>IFERROR(ESG[[#This Row],[发行规模(亿)]],"")</f>
        <v/>
      </c>
      <c r="F143" s="1" t="str">
        <f>IFERROR(ESG[[#This Row],[亿美元]],"")</f>
        <v/>
      </c>
      <c r="G143" s="1" t="str">
        <f>IFERROR(ESG[[#This Row],[亿元]],"")</f>
        <v/>
      </c>
      <c r="H143" s="1" t="str">
        <f>IFERROR(ESG[[#This Row],[货币]],"")</f>
        <v/>
      </c>
      <c r="I143" s="1" t="str">
        <f>IFERROR(ESG[[#This Row],[年期]],"")</f>
        <v/>
      </c>
      <c r="J143" s="1" t="str">
        <f>IFERROR(ESG[[#This Row],[票息]],"")</f>
        <v/>
      </c>
      <c r="K143" s="1" t="str">
        <f>IFERROR(ESG[[#This Row],[上市]],"")</f>
        <v/>
      </c>
      <c r="L143" s="1" t="str">
        <f>IFERROR(ESG[[#This Row],[ESG主题]],"")</f>
        <v/>
      </c>
      <c r="M143" s="1" t="str">
        <f>IFERROR(ESG[[#This Row],[BOCOM_DEAL?]],"")</f>
        <v/>
      </c>
      <c r="N143" s="1" t="str">
        <f>IFERROR(ESG[[#This Row],[ISIN]],"")</f>
        <v/>
      </c>
      <c r="O143" s="1" t="str">
        <f>IFERROR(ESG[[#This Row],[板块]],"")</f>
        <v/>
      </c>
      <c r="P143" s="1" t="str">
        <f>IFERROR(ESG[[#This Row],[货币细分]],"")</f>
        <v/>
      </c>
      <c r="Q143" s="1" t="str">
        <f>IFERROR(ESG[[#This Row],[外部评审方式]],"")</f>
        <v/>
      </c>
      <c r="R143" s="1" t="str">
        <f>IFERROR(ESG[[#This Row],[外部评审机构]],"")</f>
        <v/>
      </c>
      <c r="S143" t="str">
        <f>IF(IFERROR(ESG[[#This Row],[筹款用途]],"")="","",IFERROR(ESG[[#This Row],[筹款用途]],""))</f>
        <v/>
      </c>
    </row>
    <row r="144" spans="1:19" ht="18" customHeight="1" x14ac:dyDescent="0.25">
      <c r="A144" s="1" t="str">
        <f>IFERROR(ESG[[#This Row],[Index]],"")</f>
        <v/>
      </c>
      <c r="B144" s="11" t="str">
        <f>IFERROR(ESG[[#This Row],[定价日]],"")</f>
        <v/>
      </c>
      <c r="C144" s="1" t="str">
        <f>IFERROR(ESG[[#This Row],[信用主体(备证行)]],"")</f>
        <v/>
      </c>
      <c r="D144" s="1" t="str">
        <f>IFERROR(ESG[[#This Row],[发行评级]],"")</f>
        <v/>
      </c>
      <c r="E144" s="1" t="str">
        <f>IFERROR(ESG[[#This Row],[发行规模(亿)]],"")</f>
        <v/>
      </c>
      <c r="F144" s="1" t="str">
        <f>IFERROR(ESG[[#This Row],[亿美元]],"")</f>
        <v/>
      </c>
      <c r="G144" s="1" t="str">
        <f>IFERROR(ESG[[#This Row],[亿元]],"")</f>
        <v/>
      </c>
      <c r="H144" s="1" t="str">
        <f>IFERROR(ESG[[#This Row],[货币]],"")</f>
        <v/>
      </c>
      <c r="I144" s="1" t="str">
        <f>IFERROR(ESG[[#This Row],[年期]],"")</f>
        <v/>
      </c>
      <c r="J144" s="1" t="str">
        <f>IFERROR(ESG[[#This Row],[票息]],"")</f>
        <v/>
      </c>
      <c r="K144" s="1" t="str">
        <f>IFERROR(ESG[[#This Row],[上市]],"")</f>
        <v/>
      </c>
      <c r="L144" s="1" t="str">
        <f>IFERROR(ESG[[#This Row],[ESG主题]],"")</f>
        <v/>
      </c>
      <c r="M144" s="1" t="str">
        <f>IFERROR(ESG[[#This Row],[BOCOM_DEAL?]],"")</f>
        <v/>
      </c>
      <c r="N144" s="1" t="str">
        <f>IFERROR(ESG[[#This Row],[ISIN]],"")</f>
        <v/>
      </c>
      <c r="O144" s="1" t="str">
        <f>IFERROR(ESG[[#This Row],[板块]],"")</f>
        <v/>
      </c>
      <c r="P144" s="1" t="str">
        <f>IFERROR(ESG[[#This Row],[货币细分]],"")</f>
        <v/>
      </c>
      <c r="Q144" s="1" t="str">
        <f>IFERROR(ESG[[#This Row],[外部评审方式]],"")</f>
        <v/>
      </c>
      <c r="R144" s="1" t="str">
        <f>IFERROR(ESG[[#This Row],[外部评审机构]],"")</f>
        <v/>
      </c>
      <c r="S144" t="str">
        <f>IF(IFERROR(ESG[[#This Row],[筹款用途]],"")="","",IFERROR(ESG[[#This Row],[筹款用途]],""))</f>
        <v/>
      </c>
    </row>
    <row r="145" spans="1:19" ht="18" customHeight="1" x14ac:dyDescent="0.25">
      <c r="A145" s="1" t="str">
        <f>IFERROR(ESG[[#This Row],[Index]],"")</f>
        <v/>
      </c>
      <c r="B145" s="11" t="str">
        <f>IFERROR(ESG[[#This Row],[定价日]],"")</f>
        <v/>
      </c>
      <c r="C145" s="1" t="str">
        <f>IFERROR(ESG[[#This Row],[信用主体(备证行)]],"")</f>
        <v/>
      </c>
      <c r="D145" s="1" t="str">
        <f>IFERROR(ESG[[#This Row],[发行评级]],"")</f>
        <v/>
      </c>
      <c r="E145" s="1" t="str">
        <f>IFERROR(ESG[[#This Row],[发行规模(亿)]],"")</f>
        <v/>
      </c>
      <c r="F145" s="1" t="str">
        <f>IFERROR(ESG[[#This Row],[亿美元]],"")</f>
        <v/>
      </c>
      <c r="G145" s="1" t="str">
        <f>IFERROR(ESG[[#This Row],[亿元]],"")</f>
        <v/>
      </c>
      <c r="H145" s="1" t="str">
        <f>IFERROR(ESG[[#This Row],[货币]],"")</f>
        <v/>
      </c>
      <c r="I145" s="1" t="str">
        <f>IFERROR(ESG[[#This Row],[年期]],"")</f>
        <v/>
      </c>
      <c r="J145" s="1" t="str">
        <f>IFERROR(ESG[[#This Row],[票息]],"")</f>
        <v/>
      </c>
      <c r="K145" s="1" t="str">
        <f>IFERROR(ESG[[#This Row],[上市]],"")</f>
        <v/>
      </c>
      <c r="L145" s="1" t="str">
        <f>IFERROR(ESG[[#This Row],[ESG主题]],"")</f>
        <v/>
      </c>
      <c r="M145" s="1" t="str">
        <f>IFERROR(ESG[[#This Row],[BOCOM_DEAL?]],"")</f>
        <v/>
      </c>
      <c r="N145" s="1" t="str">
        <f>IFERROR(ESG[[#This Row],[ISIN]],"")</f>
        <v/>
      </c>
      <c r="O145" s="1" t="str">
        <f>IFERROR(ESG[[#This Row],[板块]],"")</f>
        <v/>
      </c>
      <c r="P145" s="1" t="str">
        <f>IFERROR(ESG[[#This Row],[货币细分]],"")</f>
        <v/>
      </c>
      <c r="Q145" s="1" t="str">
        <f>IFERROR(ESG[[#This Row],[外部评审方式]],"")</f>
        <v/>
      </c>
      <c r="R145" s="1" t="str">
        <f>IFERROR(ESG[[#This Row],[外部评审机构]],"")</f>
        <v/>
      </c>
      <c r="S145" t="str">
        <f>IF(IFERROR(ESG[[#This Row],[筹款用途]],"")="","",IFERROR(ESG[[#This Row],[筹款用途]],""))</f>
        <v/>
      </c>
    </row>
    <row r="146" spans="1:19" ht="18" customHeight="1" x14ac:dyDescent="0.25">
      <c r="A146" s="1" t="str">
        <f>IFERROR(ESG[[#This Row],[Index]],"")</f>
        <v/>
      </c>
      <c r="B146" s="11" t="str">
        <f>IFERROR(ESG[[#This Row],[定价日]],"")</f>
        <v/>
      </c>
      <c r="C146" s="1" t="str">
        <f>IFERROR(ESG[[#This Row],[信用主体(备证行)]],"")</f>
        <v/>
      </c>
      <c r="D146" s="1" t="str">
        <f>IFERROR(ESG[[#This Row],[发行评级]],"")</f>
        <v/>
      </c>
      <c r="E146" s="1" t="str">
        <f>IFERROR(ESG[[#This Row],[发行规模(亿)]],"")</f>
        <v/>
      </c>
      <c r="F146" s="1" t="str">
        <f>IFERROR(ESG[[#This Row],[亿美元]],"")</f>
        <v/>
      </c>
      <c r="G146" s="1" t="str">
        <f>IFERROR(ESG[[#This Row],[亿元]],"")</f>
        <v/>
      </c>
      <c r="H146" s="1" t="str">
        <f>IFERROR(ESG[[#This Row],[货币]],"")</f>
        <v/>
      </c>
      <c r="I146" s="1" t="str">
        <f>IFERROR(ESG[[#This Row],[年期]],"")</f>
        <v/>
      </c>
      <c r="J146" s="1" t="str">
        <f>IFERROR(ESG[[#This Row],[票息]],"")</f>
        <v/>
      </c>
      <c r="K146" s="1" t="str">
        <f>IFERROR(ESG[[#This Row],[上市]],"")</f>
        <v/>
      </c>
      <c r="L146" s="1" t="str">
        <f>IFERROR(ESG[[#This Row],[ESG主题]],"")</f>
        <v/>
      </c>
      <c r="M146" s="1" t="str">
        <f>IFERROR(ESG[[#This Row],[BOCOM_DEAL?]],"")</f>
        <v/>
      </c>
      <c r="N146" s="1" t="str">
        <f>IFERROR(ESG[[#This Row],[ISIN]],"")</f>
        <v/>
      </c>
      <c r="O146" s="1" t="str">
        <f>IFERROR(ESG[[#This Row],[板块]],"")</f>
        <v/>
      </c>
      <c r="P146" s="1" t="str">
        <f>IFERROR(ESG[[#This Row],[货币细分]],"")</f>
        <v/>
      </c>
      <c r="Q146" s="1" t="str">
        <f>IFERROR(ESG[[#This Row],[外部评审方式]],"")</f>
        <v/>
      </c>
      <c r="R146" s="1" t="str">
        <f>IFERROR(ESG[[#This Row],[外部评审机构]],"")</f>
        <v/>
      </c>
      <c r="S146" t="str">
        <f>IF(IFERROR(ESG[[#This Row],[筹款用途]],"")="","",IFERROR(ESG[[#This Row],[筹款用途]],""))</f>
        <v/>
      </c>
    </row>
    <row r="147" spans="1:19" ht="18" customHeight="1" x14ac:dyDescent="0.25">
      <c r="A147" s="1" t="str">
        <f>IFERROR(ESG[[#This Row],[Index]],"")</f>
        <v/>
      </c>
      <c r="B147" s="11" t="str">
        <f>IFERROR(ESG[[#This Row],[定价日]],"")</f>
        <v/>
      </c>
      <c r="C147" s="1" t="str">
        <f>IFERROR(ESG[[#This Row],[信用主体(备证行)]],"")</f>
        <v/>
      </c>
      <c r="D147" s="1" t="str">
        <f>IFERROR(ESG[[#This Row],[发行评级]],"")</f>
        <v/>
      </c>
      <c r="E147" s="1" t="str">
        <f>IFERROR(ESG[[#This Row],[发行规模(亿)]],"")</f>
        <v/>
      </c>
      <c r="F147" s="1" t="str">
        <f>IFERROR(ESG[[#This Row],[亿美元]],"")</f>
        <v/>
      </c>
      <c r="G147" s="1" t="str">
        <f>IFERROR(ESG[[#This Row],[亿元]],"")</f>
        <v/>
      </c>
      <c r="H147" s="1" t="str">
        <f>IFERROR(ESG[[#This Row],[货币]],"")</f>
        <v/>
      </c>
      <c r="I147" s="1" t="str">
        <f>IFERROR(ESG[[#This Row],[年期]],"")</f>
        <v/>
      </c>
      <c r="J147" s="1" t="str">
        <f>IFERROR(ESG[[#This Row],[票息]],"")</f>
        <v/>
      </c>
      <c r="K147" s="1" t="str">
        <f>IFERROR(ESG[[#This Row],[上市]],"")</f>
        <v/>
      </c>
      <c r="L147" s="1" t="str">
        <f>IFERROR(ESG[[#This Row],[ESG主题]],"")</f>
        <v/>
      </c>
      <c r="M147" s="1" t="str">
        <f>IFERROR(ESG[[#This Row],[BOCOM_DEAL?]],"")</f>
        <v/>
      </c>
      <c r="N147" s="1" t="str">
        <f>IFERROR(ESG[[#This Row],[ISIN]],"")</f>
        <v/>
      </c>
      <c r="O147" s="1" t="str">
        <f>IFERROR(ESG[[#This Row],[板块]],"")</f>
        <v/>
      </c>
      <c r="P147" s="1" t="str">
        <f>IFERROR(ESG[[#This Row],[货币细分]],"")</f>
        <v/>
      </c>
      <c r="Q147" s="1" t="str">
        <f>IFERROR(ESG[[#This Row],[外部评审方式]],"")</f>
        <v/>
      </c>
      <c r="R147" s="1" t="str">
        <f>IFERROR(ESG[[#This Row],[外部评审机构]],"")</f>
        <v/>
      </c>
      <c r="S147" t="str">
        <f>IF(IFERROR(ESG[[#This Row],[筹款用途]],"")="","",IFERROR(ESG[[#This Row],[筹款用途]],""))</f>
        <v/>
      </c>
    </row>
    <row r="148" spans="1:19" ht="18" customHeight="1" x14ac:dyDescent="0.25">
      <c r="A148" s="1" t="str">
        <f>IFERROR(ESG[[#This Row],[Index]],"")</f>
        <v/>
      </c>
      <c r="B148" s="11" t="str">
        <f>IFERROR(ESG[[#This Row],[定价日]],"")</f>
        <v/>
      </c>
      <c r="C148" s="1" t="str">
        <f>IFERROR(ESG[[#This Row],[信用主体(备证行)]],"")</f>
        <v/>
      </c>
      <c r="D148" s="1" t="str">
        <f>IFERROR(ESG[[#This Row],[发行评级]],"")</f>
        <v/>
      </c>
      <c r="E148" s="1" t="str">
        <f>IFERROR(ESG[[#This Row],[发行规模(亿)]],"")</f>
        <v/>
      </c>
      <c r="F148" s="1" t="str">
        <f>IFERROR(ESG[[#This Row],[亿美元]],"")</f>
        <v/>
      </c>
      <c r="G148" s="1" t="str">
        <f>IFERROR(ESG[[#This Row],[亿元]],"")</f>
        <v/>
      </c>
      <c r="H148" s="1" t="str">
        <f>IFERROR(ESG[[#This Row],[货币]],"")</f>
        <v/>
      </c>
      <c r="I148" s="1" t="str">
        <f>IFERROR(ESG[[#This Row],[年期]],"")</f>
        <v/>
      </c>
      <c r="J148" s="1" t="str">
        <f>IFERROR(ESG[[#This Row],[票息]],"")</f>
        <v/>
      </c>
      <c r="K148" s="1" t="str">
        <f>IFERROR(ESG[[#This Row],[上市]],"")</f>
        <v/>
      </c>
      <c r="L148" s="1" t="str">
        <f>IFERROR(ESG[[#This Row],[ESG主题]],"")</f>
        <v/>
      </c>
      <c r="M148" s="1" t="str">
        <f>IFERROR(ESG[[#This Row],[BOCOM_DEAL?]],"")</f>
        <v/>
      </c>
      <c r="N148" s="1" t="str">
        <f>IFERROR(ESG[[#This Row],[ISIN]],"")</f>
        <v/>
      </c>
      <c r="O148" s="1" t="str">
        <f>IFERROR(ESG[[#This Row],[板块]],"")</f>
        <v/>
      </c>
      <c r="P148" s="1" t="str">
        <f>IFERROR(ESG[[#This Row],[货币细分]],"")</f>
        <v/>
      </c>
      <c r="Q148" s="1" t="str">
        <f>IFERROR(ESG[[#This Row],[外部评审方式]],"")</f>
        <v/>
      </c>
      <c r="R148" s="1" t="str">
        <f>IFERROR(ESG[[#This Row],[外部评审机构]],"")</f>
        <v/>
      </c>
      <c r="S148" t="str">
        <f>IF(IFERROR(ESG[[#This Row],[筹款用途]],"")="","",IFERROR(ESG[[#This Row],[筹款用途]],""))</f>
        <v/>
      </c>
    </row>
    <row r="149" spans="1:19" ht="18" customHeight="1" x14ac:dyDescent="0.25">
      <c r="A149" s="1" t="str">
        <f>IFERROR(ESG[[#This Row],[Index]],"")</f>
        <v/>
      </c>
      <c r="B149" s="11" t="str">
        <f>IFERROR(ESG[[#This Row],[定价日]],"")</f>
        <v/>
      </c>
      <c r="C149" s="1" t="str">
        <f>IFERROR(ESG[[#This Row],[信用主体(备证行)]],"")</f>
        <v/>
      </c>
      <c r="D149" s="1" t="str">
        <f>IFERROR(ESG[[#This Row],[发行评级]],"")</f>
        <v/>
      </c>
      <c r="E149" s="1" t="str">
        <f>IFERROR(ESG[[#This Row],[发行规模(亿)]],"")</f>
        <v/>
      </c>
      <c r="F149" s="1" t="str">
        <f>IFERROR(ESG[[#This Row],[亿美元]],"")</f>
        <v/>
      </c>
      <c r="G149" s="1" t="str">
        <f>IFERROR(ESG[[#This Row],[亿元]],"")</f>
        <v/>
      </c>
      <c r="H149" s="1" t="str">
        <f>IFERROR(ESG[[#This Row],[货币]],"")</f>
        <v/>
      </c>
      <c r="I149" s="1" t="str">
        <f>IFERROR(ESG[[#This Row],[年期]],"")</f>
        <v/>
      </c>
      <c r="J149" s="1" t="str">
        <f>IFERROR(ESG[[#This Row],[票息]],"")</f>
        <v/>
      </c>
      <c r="K149" s="1" t="str">
        <f>IFERROR(ESG[[#This Row],[上市]],"")</f>
        <v/>
      </c>
      <c r="L149" s="1" t="str">
        <f>IFERROR(ESG[[#This Row],[ESG主题]],"")</f>
        <v/>
      </c>
      <c r="M149" s="1" t="str">
        <f>IFERROR(ESG[[#This Row],[BOCOM_DEAL?]],"")</f>
        <v/>
      </c>
      <c r="N149" s="1" t="str">
        <f>IFERROR(ESG[[#This Row],[ISIN]],"")</f>
        <v/>
      </c>
      <c r="O149" s="1" t="str">
        <f>IFERROR(ESG[[#This Row],[板块]],"")</f>
        <v/>
      </c>
      <c r="P149" s="1" t="str">
        <f>IFERROR(ESG[[#This Row],[货币细分]],"")</f>
        <v/>
      </c>
      <c r="Q149" s="1" t="str">
        <f>IFERROR(ESG[[#This Row],[外部评审方式]],"")</f>
        <v/>
      </c>
      <c r="R149" s="1" t="str">
        <f>IFERROR(ESG[[#This Row],[外部评审机构]],"")</f>
        <v/>
      </c>
      <c r="S149" t="str">
        <f>IF(IFERROR(ESG[[#This Row],[筹款用途]],"")="","",IFERROR(ESG[[#This Row],[筹款用途]],""))</f>
        <v/>
      </c>
    </row>
    <row r="150" spans="1:19" ht="18" customHeight="1" x14ac:dyDescent="0.25">
      <c r="A150" s="1" t="str">
        <f>IFERROR(ESG[[#This Row],[Index]],"")</f>
        <v/>
      </c>
      <c r="B150" s="11" t="str">
        <f>IFERROR(ESG[[#This Row],[定价日]],"")</f>
        <v/>
      </c>
      <c r="C150" s="1" t="str">
        <f>IFERROR(ESG[[#This Row],[信用主体(备证行)]],"")</f>
        <v/>
      </c>
      <c r="D150" s="1" t="str">
        <f>IFERROR(ESG[[#This Row],[发行评级]],"")</f>
        <v/>
      </c>
      <c r="E150" s="1" t="str">
        <f>IFERROR(ESG[[#This Row],[发行规模(亿)]],"")</f>
        <v/>
      </c>
      <c r="F150" s="1" t="str">
        <f>IFERROR(ESG[[#This Row],[亿美元]],"")</f>
        <v/>
      </c>
      <c r="G150" s="1" t="str">
        <f>IFERROR(ESG[[#This Row],[亿元]],"")</f>
        <v/>
      </c>
      <c r="H150" s="1" t="str">
        <f>IFERROR(ESG[[#This Row],[货币]],"")</f>
        <v/>
      </c>
      <c r="I150" s="1" t="str">
        <f>IFERROR(ESG[[#This Row],[年期]],"")</f>
        <v/>
      </c>
      <c r="J150" s="1" t="str">
        <f>IFERROR(ESG[[#This Row],[票息]],"")</f>
        <v/>
      </c>
      <c r="K150" s="1" t="str">
        <f>IFERROR(ESG[[#This Row],[上市]],"")</f>
        <v/>
      </c>
      <c r="L150" s="1" t="str">
        <f>IFERROR(ESG[[#This Row],[ESG主题]],"")</f>
        <v/>
      </c>
      <c r="M150" s="1" t="str">
        <f>IFERROR(ESG[[#This Row],[BOCOM_DEAL?]],"")</f>
        <v/>
      </c>
      <c r="N150" s="1" t="str">
        <f>IFERROR(ESG[[#This Row],[ISIN]],"")</f>
        <v/>
      </c>
      <c r="O150" s="1" t="str">
        <f>IFERROR(ESG[[#This Row],[板块]],"")</f>
        <v/>
      </c>
      <c r="P150" s="1" t="str">
        <f>IFERROR(ESG[[#This Row],[货币细分]],"")</f>
        <v/>
      </c>
      <c r="Q150" s="1" t="str">
        <f>IFERROR(ESG[[#This Row],[外部评审方式]],"")</f>
        <v/>
      </c>
      <c r="R150" s="1" t="str">
        <f>IFERROR(ESG[[#This Row],[外部评审机构]],"")</f>
        <v/>
      </c>
      <c r="S150" t="str">
        <f>IF(IFERROR(ESG[[#This Row],[筹款用途]],"")="","",IFERROR(ESG[[#This Row],[筹款用途]],""))</f>
        <v/>
      </c>
    </row>
    <row r="151" spans="1:19" ht="18" customHeight="1" x14ac:dyDescent="0.25">
      <c r="A151" s="1" t="str">
        <f>IFERROR(ESG[[#This Row],[Index]],"")</f>
        <v/>
      </c>
      <c r="B151" s="11" t="str">
        <f>IFERROR(ESG[[#This Row],[定价日]],"")</f>
        <v/>
      </c>
      <c r="C151" s="1" t="str">
        <f>IFERROR(ESG[[#This Row],[信用主体(备证行)]],"")</f>
        <v/>
      </c>
      <c r="D151" s="1" t="str">
        <f>IFERROR(ESG[[#This Row],[发行评级]],"")</f>
        <v/>
      </c>
      <c r="E151" s="1" t="str">
        <f>IFERROR(ESG[[#This Row],[发行规模(亿)]],"")</f>
        <v/>
      </c>
      <c r="F151" s="1" t="str">
        <f>IFERROR(ESG[[#This Row],[亿美元]],"")</f>
        <v/>
      </c>
      <c r="G151" s="1" t="str">
        <f>IFERROR(ESG[[#This Row],[亿元]],"")</f>
        <v/>
      </c>
      <c r="H151" s="1" t="str">
        <f>IFERROR(ESG[[#This Row],[货币]],"")</f>
        <v/>
      </c>
      <c r="I151" s="1" t="str">
        <f>IFERROR(ESG[[#This Row],[年期]],"")</f>
        <v/>
      </c>
      <c r="J151" s="1" t="str">
        <f>IFERROR(ESG[[#This Row],[票息]],"")</f>
        <v/>
      </c>
      <c r="K151" s="1" t="str">
        <f>IFERROR(ESG[[#This Row],[上市]],"")</f>
        <v/>
      </c>
      <c r="L151" s="1" t="str">
        <f>IFERROR(ESG[[#This Row],[ESG主题]],"")</f>
        <v/>
      </c>
      <c r="M151" s="1" t="str">
        <f>IFERROR(ESG[[#This Row],[BOCOM_DEAL?]],"")</f>
        <v/>
      </c>
      <c r="N151" s="1" t="str">
        <f>IFERROR(ESG[[#This Row],[ISIN]],"")</f>
        <v/>
      </c>
      <c r="O151" s="1" t="str">
        <f>IFERROR(ESG[[#This Row],[板块]],"")</f>
        <v/>
      </c>
      <c r="P151" s="1" t="str">
        <f>IFERROR(ESG[[#This Row],[货币细分]],"")</f>
        <v/>
      </c>
      <c r="Q151" s="1" t="str">
        <f>IFERROR(ESG[[#This Row],[外部评审方式]],"")</f>
        <v/>
      </c>
      <c r="R151" s="1" t="str">
        <f>IFERROR(ESG[[#This Row],[外部评审机构]],"")</f>
        <v/>
      </c>
      <c r="S151" t="str">
        <f>IF(IFERROR(ESG[[#This Row],[筹款用途]],"")="","",IFERROR(ESG[[#This Row],[筹款用途]],""))</f>
        <v/>
      </c>
    </row>
    <row r="152" spans="1:19" ht="18" customHeight="1" x14ac:dyDescent="0.25">
      <c r="A152" s="1" t="str">
        <f>IFERROR(ESG[[#This Row],[Index]],"")</f>
        <v/>
      </c>
      <c r="B152" s="11" t="str">
        <f>IFERROR(ESG[[#This Row],[定价日]],"")</f>
        <v/>
      </c>
      <c r="C152" s="1" t="str">
        <f>IFERROR(ESG[[#This Row],[信用主体(备证行)]],"")</f>
        <v/>
      </c>
      <c r="D152" s="1" t="str">
        <f>IFERROR(ESG[[#This Row],[发行评级]],"")</f>
        <v/>
      </c>
      <c r="E152" s="1" t="str">
        <f>IFERROR(ESG[[#This Row],[发行规模(亿)]],"")</f>
        <v/>
      </c>
      <c r="F152" s="1" t="str">
        <f>IFERROR(ESG[[#This Row],[亿美元]],"")</f>
        <v/>
      </c>
      <c r="G152" s="1" t="str">
        <f>IFERROR(ESG[[#This Row],[亿元]],"")</f>
        <v/>
      </c>
      <c r="H152" s="1" t="str">
        <f>IFERROR(ESG[[#This Row],[货币]],"")</f>
        <v/>
      </c>
      <c r="I152" s="1" t="str">
        <f>IFERROR(ESG[[#This Row],[年期]],"")</f>
        <v/>
      </c>
      <c r="J152" s="1" t="str">
        <f>IFERROR(ESG[[#This Row],[票息]],"")</f>
        <v/>
      </c>
      <c r="K152" s="1" t="str">
        <f>IFERROR(ESG[[#This Row],[上市]],"")</f>
        <v/>
      </c>
      <c r="L152" s="1" t="str">
        <f>IFERROR(ESG[[#This Row],[ESG主题]],"")</f>
        <v/>
      </c>
      <c r="M152" s="1" t="str">
        <f>IFERROR(ESG[[#This Row],[BOCOM_DEAL?]],"")</f>
        <v/>
      </c>
      <c r="N152" s="1" t="str">
        <f>IFERROR(ESG[[#This Row],[ISIN]],"")</f>
        <v/>
      </c>
      <c r="O152" s="1" t="str">
        <f>IFERROR(ESG[[#This Row],[板块]],"")</f>
        <v/>
      </c>
      <c r="P152" s="1" t="str">
        <f>IFERROR(ESG[[#This Row],[货币细分]],"")</f>
        <v/>
      </c>
      <c r="Q152" s="1" t="str">
        <f>IFERROR(ESG[[#This Row],[外部评审方式]],"")</f>
        <v/>
      </c>
      <c r="R152" s="1" t="str">
        <f>IFERROR(ESG[[#This Row],[外部评审机构]],"")</f>
        <v/>
      </c>
      <c r="S152" t="str">
        <f>IF(IFERROR(ESG[[#This Row],[筹款用途]],"")="","",IFERROR(ESG[[#This Row],[筹款用途]],""))</f>
        <v/>
      </c>
    </row>
    <row r="153" spans="1:19" ht="18" customHeight="1" x14ac:dyDescent="0.25">
      <c r="A153" s="1" t="str">
        <f>IFERROR(ESG[[#This Row],[Index]],"")</f>
        <v/>
      </c>
      <c r="B153" s="11" t="str">
        <f>IFERROR(ESG[[#This Row],[定价日]],"")</f>
        <v/>
      </c>
      <c r="C153" s="1" t="str">
        <f>IFERROR(ESG[[#This Row],[信用主体(备证行)]],"")</f>
        <v/>
      </c>
      <c r="D153" s="1" t="str">
        <f>IFERROR(ESG[[#This Row],[发行评级]],"")</f>
        <v/>
      </c>
      <c r="E153" s="1" t="str">
        <f>IFERROR(ESG[[#This Row],[发行规模(亿)]],"")</f>
        <v/>
      </c>
      <c r="F153" s="1" t="str">
        <f>IFERROR(ESG[[#This Row],[亿美元]],"")</f>
        <v/>
      </c>
      <c r="G153" s="1" t="str">
        <f>IFERROR(ESG[[#This Row],[亿元]],"")</f>
        <v/>
      </c>
      <c r="H153" s="1" t="str">
        <f>IFERROR(ESG[[#This Row],[货币]],"")</f>
        <v/>
      </c>
      <c r="I153" s="1" t="str">
        <f>IFERROR(ESG[[#This Row],[年期]],"")</f>
        <v/>
      </c>
      <c r="J153" s="1" t="str">
        <f>IFERROR(ESG[[#This Row],[票息]],"")</f>
        <v/>
      </c>
      <c r="K153" s="1" t="str">
        <f>IFERROR(ESG[[#This Row],[上市]],"")</f>
        <v/>
      </c>
      <c r="L153" s="1" t="str">
        <f>IFERROR(ESG[[#This Row],[ESG主题]],"")</f>
        <v/>
      </c>
      <c r="M153" s="1" t="str">
        <f>IFERROR(ESG[[#This Row],[BOCOM_DEAL?]],"")</f>
        <v/>
      </c>
      <c r="N153" s="1" t="str">
        <f>IFERROR(ESG[[#This Row],[ISIN]],"")</f>
        <v/>
      </c>
      <c r="O153" s="1" t="str">
        <f>IFERROR(ESG[[#This Row],[板块]],"")</f>
        <v/>
      </c>
      <c r="P153" s="1" t="str">
        <f>IFERROR(ESG[[#This Row],[货币细分]],"")</f>
        <v/>
      </c>
      <c r="Q153" s="1" t="str">
        <f>IFERROR(ESG[[#This Row],[外部评审方式]],"")</f>
        <v/>
      </c>
      <c r="R153" s="1" t="str">
        <f>IFERROR(ESG[[#This Row],[外部评审机构]],"")</f>
        <v/>
      </c>
      <c r="S153" t="str">
        <f>IF(IFERROR(ESG[[#This Row],[筹款用途]],"")="","",IFERROR(ESG[[#This Row],[筹款用途]],""))</f>
        <v/>
      </c>
    </row>
    <row r="154" spans="1:19" ht="18" customHeight="1" x14ac:dyDescent="0.25">
      <c r="A154" s="1" t="str">
        <f>IFERROR(ESG[[#This Row],[Index]],"")</f>
        <v/>
      </c>
      <c r="B154" s="11" t="str">
        <f>IFERROR(ESG[[#This Row],[定价日]],"")</f>
        <v/>
      </c>
      <c r="C154" s="1" t="str">
        <f>IFERROR(ESG[[#This Row],[信用主体(备证行)]],"")</f>
        <v/>
      </c>
      <c r="D154" s="1" t="str">
        <f>IFERROR(ESG[[#This Row],[发行评级]],"")</f>
        <v/>
      </c>
      <c r="E154" s="1" t="str">
        <f>IFERROR(ESG[[#This Row],[发行规模(亿)]],"")</f>
        <v/>
      </c>
      <c r="F154" s="1" t="str">
        <f>IFERROR(ESG[[#This Row],[亿美元]],"")</f>
        <v/>
      </c>
      <c r="G154" s="1" t="str">
        <f>IFERROR(ESG[[#This Row],[亿元]],"")</f>
        <v/>
      </c>
      <c r="H154" s="1" t="str">
        <f>IFERROR(ESG[[#This Row],[货币]],"")</f>
        <v/>
      </c>
      <c r="I154" s="1" t="str">
        <f>IFERROR(ESG[[#This Row],[年期]],"")</f>
        <v/>
      </c>
      <c r="J154" s="1" t="str">
        <f>IFERROR(ESG[[#This Row],[票息]],"")</f>
        <v/>
      </c>
      <c r="K154" s="1" t="str">
        <f>IFERROR(ESG[[#This Row],[上市]],"")</f>
        <v/>
      </c>
      <c r="L154" s="1" t="str">
        <f>IFERROR(ESG[[#This Row],[ESG主题]],"")</f>
        <v/>
      </c>
      <c r="M154" s="1" t="str">
        <f>IFERROR(ESG[[#This Row],[BOCOM_DEAL?]],"")</f>
        <v/>
      </c>
      <c r="N154" s="1" t="str">
        <f>IFERROR(ESG[[#This Row],[ISIN]],"")</f>
        <v/>
      </c>
      <c r="O154" s="1" t="str">
        <f>IFERROR(ESG[[#This Row],[板块]],"")</f>
        <v/>
      </c>
      <c r="P154" s="1" t="str">
        <f>IFERROR(ESG[[#This Row],[货币细分]],"")</f>
        <v/>
      </c>
      <c r="Q154" s="1" t="str">
        <f>IFERROR(ESG[[#This Row],[外部评审方式]],"")</f>
        <v/>
      </c>
      <c r="R154" s="1" t="str">
        <f>IFERROR(ESG[[#This Row],[外部评审机构]],"")</f>
        <v/>
      </c>
      <c r="S154" t="str">
        <f>IF(IFERROR(ESG[[#This Row],[筹款用途]],"")="","",IFERROR(ESG[[#This Row],[筹款用途]],""))</f>
        <v/>
      </c>
    </row>
    <row r="155" spans="1:19" ht="18" customHeight="1" x14ac:dyDescent="0.25">
      <c r="A155" s="1" t="str">
        <f>IFERROR(ESG[[#This Row],[Index]],"")</f>
        <v/>
      </c>
      <c r="B155" s="11" t="str">
        <f>IFERROR(ESG[[#This Row],[定价日]],"")</f>
        <v/>
      </c>
      <c r="C155" s="1" t="str">
        <f>IFERROR(ESG[[#This Row],[信用主体(备证行)]],"")</f>
        <v/>
      </c>
      <c r="D155" s="1" t="str">
        <f>IFERROR(ESG[[#This Row],[发行评级]],"")</f>
        <v/>
      </c>
      <c r="E155" s="1" t="str">
        <f>IFERROR(ESG[[#This Row],[发行规模(亿)]],"")</f>
        <v/>
      </c>
      <c r="F155" s="1" t="str">
        <f>IFERROR(ESG[[#This Row],[亿美元]],"")</f>
        <v/>
      </c>
      <c r="G155" s="1" t="str">
        <f>IFERROR(ESG[[#This Row],[亿元]],"")</f>
        <v/>
      </c>
      <c r="H155" s="1" t="str">
        <f>IFERROR(ESG[[#This Row],[货币]],"")</f>
        <v/>
      </c>
      <c r="I155" s="1" t="str">
        <f>IFERROR(ESG[[#This Row],[年期]],"")</f>
        <v/>
      </c>
      <c r="J155" s="1" t="str">
        <f>IFERROR(ESG[[#This Row],[票息]],"")</f>
        <v/>
      </c>
      <c r="K155" s="1" t="str">
        <f>IFERROR(ESG[[#This Row],[上市]],"")</f>
        <v/>
      </c>
      <c r="L155" s="1" t="str">
        <f>IFERROR(ESG[[#This Row],[ESG主题]],"")</f>
        <v/>
      </c>
      <c r="M155" s="1" t="str">
        <f>IFERROR(ESG[[#This Row],[BOCOM_DEAL?]],"")</f>
        <v/>
      </c>
      <c r="N155" s="1" t="str">
        <f>IFERROR(ESG[[#This Row],[ISIN]],"")</f>
        <v/>
      </c>
      <c r="O155" s="1" t="str">
        <f>IFERROR(ESG[[#This Row],[板块]],"")</f>
        <v/>
      </c>
      <c r="P155" s="1" t="str">
        <f>IFERROR(ESG[[#This Row],[货币细分]],"")</f>
        <v/>
      </c>
      <c r="Q155" s="1" t="str">
        <f>IFERROR(ESG[[#This Row],[外部评审方式]],"")</f>
        <v/>
      </c>
      <c r="R155" s="1" t="str">
        <f>IFERROR(ESG[[#This Row],[外部评审机构]],"")</f>
        <v/>
      </c>
      <c r="S155" t="str">
        <f>IF(IFERROR(ESG[[#This Row],[筹款用途]],"")="","",IFERROR(ESG[[#This Row],[筹款用途]],""))</f>
        <v/>
      </c>
    </row>
    <row r="156" spans="1:19" ht="18" customHeight="1" x14ac:dyDescent="0.25">
      <c r="A156" s="1" t="str">
        <f>IFERROR(ESG[[#This Row],[Index]],"")</f>
        <v/>
      </c>
      <c r="B156" s="11" t="str">
        <f>IFERROR(ESG[[#This Row],[定价日]],"")</f>
        <v/>
      </c>
      <c r="C156" s="1" t="str">
        <f>IFERROR(ESG[[#This Row],[信用主体(备证行)]],"")</f>
        <v/>
      </c>
      <c r="D156" s="1" t="str">
        <f>IFERROR(ESG[[#This Row],[发行评级]],"")</f>
        <v/>
      </c>
      <c r="E156" s="1" t="str">
        <f>IFERROR(ESG[[#This Row],[发行规模(亿)]],"")</f>
        <v/>
      </c>
      <c r="F156" s="1" t="str">
        <f>IFERROR(ESG[[#This Row],[亿美元]],"")</f>
        <v/>
      </c>
      <c r="G156" s="1" t="str">
        <f>IFERROR(ESG[[#This Row],[亿元]],"")</f>
        <v/>
      </c>
      <c r="H156" s="1" t="str">
        <f>IFERROR(ESG[[#This Row],[货币]],"")</f>
        <v/>
      </c>
      <c r="I156" s="1" t="str">
        <f>IFERROR(ESG[[#This Row],[年期]],"")</f>
        <v/>
      </c>
      <c r="J156" s="1" t="str">
        <f>IFERROR(ESG[[#This Row],[票息]],"")</f>
        <v/>
      </c>
      <c r="K156" s="1" t="str">
        <f>IFERROR(ESG[[#This Row],[上市]],"")</f>
        <v/>
      </c>
      <c r="L156" s="1" t="str">
        <f>IFERROR(ESG[[#This Row],[ESG主题]],"")</f>
        <v/>
      </c>
      <c r="M156" s="1" t="str">
        <f>IFERROR(ESG[[#This Row],[BOCOM_DEAL?]],"")</f>
        <v/>
      </c>
      <c r="N156" s="1" t="str">
        <f>IFERROR(ESG[[#This Row],[ISIN]],"")</f>
        <v/>
      </c>
      <c r="O156" s="1" t="str">
        <f>IFERROR(ESG[[#This Row],[板块]],"")</f>
        <v/>
      </c>
      <c r="P156" s="1" t="str">
        <f>IFERROR(ESG[[#This Row],[货币细分]],"")</f>
        <v/>
      </c>
      <c r="Q156" s="1" t="str">
        <f>IFERROR(ESG[[#This Row],[外部评审方式]],"")</f>
        <v/>
      </c>
      <c r="R156" s="1" t="str">
        <f>IFERROR(ESG[[#This Row],[外部评审机构]],"")</f>
        <v/>
      </c>
      <c r="S156" t="str">
        <f>IF(IFERROR(ESG[[#This Row],[筹款用途]],"")="","",IFERROR(ESG[[#This Row],[筹款用途]],""))</f>
        <v/>
      </c>
    </row>
    <row r="157" spans="1:19" ht="18" customHeight="1" x14ac:dyDescent="0.25">
      <c r="A157" s="1" t="str">
        <f>IFERROR(ESG[[#This Row],[Index]],"")</f>
        <v/>
      </c>
      <c r="B157" s="11" t="str">
        <f>IFERROR(ESG[[#This Row],[定价日]],"")</f>
        <v/>
      </c>
      <c r="C157" s="1" t="str">
        <f>IFERROR(ESG[[#This Row],[信用主体(备证行)]],"")</f>
        <v/>
      </c>
      <c r="D157" s="1" t="str">
        <f>IFERROR(ESG[[#This Row],[发行评级]],"")</f>
        <v/>
      </c>
      <c r="E157" s="1" t="str">
        <f>IFERROR(ESG[[#This Row],[发行规模(亿)]],"")</f>
        <v/>
      </c>
      <c r="F157" s="1" t="str">
        <f>IFERROR(ESG[[#This Row],[亿美元]],"")</f>
        <v/>
      </c>
      <c r="G157" s="1" t="str">
        <f>IFERROR(ESG[[#This Row],[亿元]],"")</f>
        <v/>
      </c>
      <c r="H157" s="1" t="str">
        <f>IFERROR(ESG[[#This Row],[货币]],"")</f>
        <v/>
      </c>
      <c r="I157" s="1" t="str">
        <f>IFERROR(ESG[[#This Row],[年期]],"")</f>
        <v/>
      </c>
      <c r="J157" s="1" t="str">
        <f>IFERROR(ESG[[#This Row],[票息]],"")</f>
        <v/>
      </c>
      <c r="K157" s="1" t="str">
        <f>IFERROR(ESG[[#This Row],[上市]],"")</f>
        <v/>
      </c>
      <c r="L157" s="1" t="str">
        <f>IFERROR(ESG[[#This Row],[ESG主题]],"")</f>
        <v/>
      </c>
      <c r="M157" s="1" t="str">
        <f>IFERROR(ESG[[#This Row],[BOCOM_DEAL?]],"")</f>
        <v/>
      </c>
      <c r="N157" s="1" t="str">
        <f>IFERROR(ESG[[#This Row],[ISIN]],"")</f>
        <v/>
      </c>
      <c r="O157" s="1" t="str">
        <f>IFERROR(ESG[[#This Row],[板块]],"")</f>
        <v/>
      </c>
      <c r="P157" s="1" t="str">
        <f>IFERROR(ESG[[#This Row],[货币细分]],"")</f>
        <v/>
      </c>
      <c r="Q157" s="1" t="str">
        <f>IFERROR(ESG[[#This Row],[外部评审方式]],"")</f>
        <v/>
      </c>
      <c r="R157" s="1" t="str">
        <f>IFERROR(ESG[[#This Row],[外部评审机构]],"")</f>
        <v/>
      </c>
      <c r="S157" t="str">
        <f>IF(IFERROR(ESG[[#This Row],[筹款用途]],"")="","",IFERROR(ESG[[#This Row],[筹款用途]],""))</f>
        <v/>
      </c>
    </row>
    <row r="158" spans="1:19" ht="18" customHeight="1" x14ac:dyDescent="0.25">
      <c r="A158" s="1" t="str">
        <f>IFERROR(ESG[[#This Row],[Index]],"")</f>
        <v/>
      </c>
      <c r="B158" s="11" t="str">
        <f>IFERROR(ESG[[#This Row],[定价日]],"")</f>
        <v/>
      </c>
      <c r="C158" s="1" t="str">
        <f>IFERROR(ESG[[#This Row],[信用主体(备证行)]],"")</f>
        <v/>
      </c>
      <c r="D158" s="1" t="str">
        <f>IFERROR(ESG[[#This Row],[发行评级]],"")</f>
        <v/>
      </c>
      <c r="E158" s="1" t="str">
        <f>IFERROR(ESG[[#This Row],[发行规模(亿)]],"")</f>
        <v/>
      </c>
      <c r="F158" s="1" t="str">
        <f>IFERROR(ESG[[#This Row],[亿美元]],"")</f>
        <v/>
      </c>
      <c r="G158" s="1" t="str">
        <f>IFERROR(ESG[[#This Row],[亿元]],"")</f>
        <v/>
      </c>
      <c r="H158" s="1" t="str">
        <f>IFERROR(ESG[[#This Row],[货币]],"")</f>
        <v/>
      </c>
      <c r="I158" s="1" t="str">
        <f>IFERROR(ESG[[#This Row],[年期]],"")</f>
        <v/>
      </c>
      <c r="J158" s="1" t="str">
        <f>IFERROR(ESG[[#This Row],[票息]],"")</f>
        <v/>
      </c>
      <c r="K158" s="1" t="str">
        <f>IFERROR(ESG[[#This Row],[上市]],"")</f>
        <v/>
      </c>
      <c r="L158" s="1" t="str">
        <f>IFERROR(ESG[[#This Row],[ESG主题]],"")</f>
        <v/>
      </c>
      <c r="M158" s="1" t="str">
        <f>IFERROR(ESG[[#This Row],[BOCOM_DEAL?]],"")</f>
        <v/>
      </c>
      <c r="N158" s="1" t="str">
        <f>IFERROR(ESG[[#This Row],[ISIN]],"")</f>
        <v/>
      </c>
      <c r="O158" s="1" t="str">
        <f>IFERROR(ESG[[#This Row],[板块]],"")</f>
        <v/>
      </c>
      <c r="P158" s="1" t="str">
        <f>IFERROR(ESG[[#This Row],[货币细分]],"")</f>
        <v/>
      </c>
      <c r="Q158" s="1" t="str">
        <f>IFERROR(ESG[[#This Row],[外部评审方式]],"")</f>
        <v/>
      </c>
      <c r="R158" s="1" t="str">
        <f>IFERROR(ESG[[#This Row],[外部评审机构]],"")</f>
        <v/>
      </c>
      <c r="S158" t="str">
        <f>IF(IFERROR(ESG[[#This Row],[筹款用途]],"")="","",IFERROR(ESG[[#This Row],[筹款用途]],""))</f>
        <v/>
      </c>
    </row>
    <row r="159" spans="1:19" ht="18" customHeight="1" x14ac:dyDescent="0.25">
      <c r="A159" s="1" t="str">
        <f>IFERROR(ESG[[#This Row],[Index]],"")</f>
        <v/>
      </c>
      <c r="B159" s="11" t="str">
        <f>IFERROR(ESG[[#This Row],[定价日]],"")</f>
        <v/>
      </c>
      <c r="C159" s="1" t="str">
        <f>IFERROR(ESG[[#This Row],[信用主体(备证行)]],"")</f>
        <v/>
      </c>
      <c r="D159" s="1" t="str">
        <f>IFERROR(ESG[[#This Row],[发行评级]],"")</f>
        <v/>
      </c>
      <c r="E159" s="1" t="str">
        <f>IFERROR(ESG[[#This Row],[发行规模(亿)]],"")</f>
        <v/>
      </c>
      <c r="F159" s="1" t="str">
        <f>IFERROR(ESG[[#This Row],[亿美元]],"")</f>
        <v/>
      </c>
      <c r="G159" s="1" t="str">
        <f>IFERROR(ESG[[#This Row],[亿元]],"")</f>
        <v/>
      </c>
      <c r="H159" s="1" t="str">
        <f>IFERROR(ESG[[#This Row],[货币]],"")</f>
        <v/>
      </c>
      <c r="I159" s="1" t="str">
        <f>IFERROR(ESG[[#This Row],[年期]],"")</f>
        <v/>
      </c>
      <c r="J159" s="1" t="str">
        <f>IFERROR(ESG[[#This Row],[票息]],"")</f>
        <v/>
      </c>
      <c r="K159" s="1" t="str">
        <f>IFERROR(ESG[[#This Row],[上市]],"")</f>
        <v/>
      </c>
      <c r="L159" s="1" t="str">
        <f>IFERROR(ESG[[#This Row],[ESG主题]],"")</f>
        <v/>
      </c>
      <c r="M159" s="1" t="str">
        <f>IFERROR(ESG[[#This Row],[BOCOM_DEAL?]],"")</f>
        <v/>
      </c>
      <c r="N159" s="1" t="str">
        <f>IFERROR(ESG[[#This Row],[ISIN]],"")</f>
        <v/>
      </c>
      <c r="O159" s="1" t="str">
        <f>IFERROR(ESG[[#This Row],[板块]],"")</f>
        <v/>
      </c>
      <c r="P159" s="1" t="str">
        <f>IFERROR(ESG[[#This Row],[货币细分]],"")</f>
        <v/>
      </c>
      <c r="Q159" s="1" t="str">
        <f>IFERROR(ESG[[#This Row],[外部评审方式]],"")</f>
        <v/>
      </c>
      <c r="R159" s="1" t="str">
        <f>IFERROR(ESG[[#This Row],[外部评审机构]],"")</f>
        <v/>
      </c>
      <c r="S159" t="str">
        <f>IF(IFERROR(ESG[[#This Row],[筹款用途]],"")="","",IFERROR(ESG[[#This Row],[筹款用途]],""))</f>
        <v/>
      </c>
    </row>
    <row r="160" spans="1:19" ht="18" customHeight="1" x14ac:dyDescent="0.25">
      <c r="A160" s="1" t="str">
        <f>IFERROR(ESG[[#This Row],[Index]],"")</f>
        <v/>
      </c>
      <c r="B160" s="11" t="str">
        <f>IFERROR(ESG[[#This Row],[定价日]],"")</f>
        <v/>
      </c>
      <c r="C160" s="1" t="str">
        <f>IFERROR(ESG[[#This Row],[信用主体(备证行)]],"")</f>
        <v/>
      </c>
      <c r="D160" s="1" t="str">
        <f>IFERROR(ESG[[#This Row],[发行评级]],"")</f>
        <v/>
      </c>
      <c r="E160" s="1" t="str">
        <f>IFERROR(ESG[[#This Row],[发行规模(亿)]],"")</f>
        <v/>
      </c>
      <c r="F160" s="1" t="str">
        <f>IFERROR(ESG[[#This Row],[亿美元]],"")</f>
        <v/>
      </c>
      <c r="G160" s="1" t="str">
        <f>IFERROR(ESG[[#This Row],[亿元]],"")</f>
        <v/>
      </c>
      <c r="H160" s="1" t="str">
        <f>IFERROR(ESG[[#This Row],[货币]],"")</f>
        <v/>
      </c>
      <c r="I160" s="1" t="str">
        <f>IFERROR(ESG[[#This Row],[年期]],"")</f>
        <v/>
      </c>
      <c r="J160" s="1" t="str">
        <f>IFERROR(ESG[[#This Row],[票息]],"")</f>
        <v/>
      </c>
      <c r="K160" s="1" t="str">
        <f>IFERROR(ESG[[#This Row],[上市]],"")</f>
        <v/>
      </c>
      <c r="L160" s="1" t="str">
        <f>IFERROR(ESG[[#This Row],[ESG主题]],"")</f>
        <v/>
      </c>
      <c r="M160" s="1" t="str">
        <f>IFERROR(ESG[[#This Row],[BOCOM_DEAL?]],"")</f>
        <v/>
      </c>
      <c r="N160" s="1" t="str">
        <f>IFERROR(ESG[[#This Row],[ISIN]],"")</f>
        <v/>
      </c>
      <c r="O160" s="1" t="str">
        <f>IFERROR(ESG[[#This Row],[板块]],"")</f>
        <v/>
      </c>
      <c r="P160" s="1" t="str">
        <f>IFERROR(ESG[[#This Row],[货币细分]],"")</f>
        <v/>
      </c>
      <c r="Q160" s="1" t="str">
        <f>IFERROR(ESG[[#This Row],[外部评审方式]],"")</f>
        <v/>
      </c>
      <c r="R160" s="1" t="str">
        <f>IFERROR(ESG[[#This Row],[外部评审机构]],"")</f>
        <v/>
      </c>
      <c r="S160" t="str">
        <f>IF(IFERROR(ESG[[#This Row],[筹款用途]],"")="","",IFERROR(ESG[[#This Row],[筹款用途]],""))</f>
        <v/>
      </c>
    </row>
    <row r="161" spans="1:19" ht="18" customHeight="1" x14ac:dyDescent="0.25">
      <c r="A161" s="1" t="str">
        <f>IFERROR(ESG[[#This Row],[Index]],"")</f>
        <v/>
      </c>
      <c r="B161" s="11" t="str">
        <f>IFERROR(ESG[[#This Row],[定价日]],"")</f>
        <v/>
      </c>
      <c r="C161" s="1" t="str">
        <f>IFERROR(ESG[[#This Row],[信用主体(备证行)]],"")</f>
        <v/>
      </c>
      <c r="D161" s="1" t="str">
        <f>IFERROR(ESG[[#This Row],[发行评级]],"")</f>
        <v/>
      </c>
      <c r="E161" s="1" t="str">
        <f>IFERROR(ESG[[#This Row],[发行规模(亿)]],"")</f>
        <v/>
      </c>
      <c r="F161" s="1" t="str">
        <f>IFERROR(ESG[[#This Row],[亿美元]],"")</f>
        <v/>
      </c>
      <c r="G161" s="1" t="str">
        <f>IFERROR(ESG[[#This Row],[亿元]],"")</f>
        <v/>
      </c>
      <c r="H161" s="1" t="str">
        <f>IFERROR(ESG[[#This Row],[货币]],"")</f>
        <v/>
      </c>
      <c r="I161" s="1" t="str">
        <f>IFERROR(ESG[[#This Row],[年期]],"")</f>
        <v/>
      </c>
      <c r="J161" s="1" t="str">
        <f>IFERROR(ESG[[#This Row],[票息]],"")</f>
        <v/>
      </c>
      <c r="K161" s="1" t="str">
        <f>IFERROR(ESG[[#This Row],[上市]],"")</f>
        <v/>
      </c>
      <c r="L161" s="1" t="str">
        <f>IFERROR(ESG[[#This Row],[ESG主题]],"")</f>
        <v/>
      </c>
      <c r="M161" s="1" t="str">
        <f>IFERROR(ESG[[#This Row],[BOCOM_DEAL?]],"")</f>
        <v/>
      </c>
      <c r="N161" s="1" t="str">
        <f>IFERROR(ESG[[#This Row],[ISIN]],"")</f>
        <v/>
      </c>
      <c r="O161" s="1" t="str">
        <f>IFERROR(ESG[[#This Row],[板块]],"")</f>
        <v/>
      </c>
      <c r="P161" s="1" t="str">
        <f>IFERROR(ESG[[#This Row],[货币细分]],"")</f>
        <v/>
      </c>
      <c r="Q161" s="1" t="str">
        <f>IFERROR(ESG[[#This Row],[外部评审方式]],"")</f>
        <v/>
      </c>
      <c r="R161" s="1" t="str">
        <f>IFERROR(ESG[[#This Row],[外部评审机构]],"")</f>
        <v/>
      </c>
      <c r="S161" t="str">
        <f>IF(IFERROR(ESG[[#This Row],[筹款用途]],"")="","",IFERROR(ESG[[#This Row],[筹款用途]],""))</f>
        <v/>
      </c>
    </row>
    <row r="162" spans="1:19" ht="18" customHeight="1" x14ac:dyDescent="0.25">
      <c r="A162" s="1" t="str">
        <f>IFERROR(ESG[[#This Row],[Index]],"")</f>
        <v/>
      </c>
      <c r="B162" s="11" t="str">
        <f>IFERROR(ESG[[#This Row],[定价日]],"")</f>
        <v/>
      </c>
      <c r="C162" s="1" t="str">
        <f>IFERROR(ESG[[#This Row],[信用主体(备证行)]],"")</f>
        <v/>
      </c>
      <c r="D162" s="1" t="str">
        <f>IFERROR(ESG[[#This Row],[发行评级]],"")</f>
        <v/>
      </c>
      <c r="E162" s="1" t="str">
        <f>IFERROR(ESG[[#This Row],[发行规模(亿)]],"")</f>
        <v/>
      </c>
      <c r="F162" s="1" t="str">
        <f>IFERROR(ESG[[#This Row],[亿美元]],"")</f>
        <v/>
      </c>
      <c r="G162" s="1" t="str">
        <f>IFERROR(ESG[[#This Row],[亿元]],"")</f>
        <v/>
      </c>
      <c r="H162" s="1" t="str">
        <f>IFERROR(ESG[[#This Row],[货币]],"")</f>
        <v/>
      </c>
      <c r="I162" s="1" t="str">
        <f>IFERROR(ESG[[#This Row],[年期]],"")</f>
        <v/>
      </c>
      <c r="J162" s="1" t="str">
        <f>IFERROR(ESG[[#This Row],[票息]],"")</f>
        <v/>
      </c>
      <c r="K162" s="1" t="str">
        <f>IFERROR(ESG[[#This Row],[上市]],"")</f>
        <v/>
      </c>
      <c r="L162" s="1" t="str">
        <f>IFERROR(ESG[[#This Row],[ESG主题]],"")</f>
        <v/>
      </c>
      <c r="M162" s="1" t="str">
        <f>IFERROR(ESG[[#This Row],[BOCOM_DEAL?]],"")</f>
        <v/>
      </c>
      <c r="N162" s="1" t="str">
        <f>IFERROR(ESG[[#This Row],[ISIN]],"")</f>
        <v/>
      </c>
      <c r="O162" s="1" t="str">
        <f>IFERROR(ESG[[#This Row],[板块]],"")</f>
        <v/>
      </c>
      <c r="P162" s="1" t="str">
        <f>IFERROR(ESG[[#This Row],[货币细分]],"")</f>
        <v/>
      </c>
      <c r="Q162" s="1" t="str">
        <f>IFERROR(ESG[[#This Row],[外部评审方式]],"")</f>
        <v/>
      </c>
      <c r="R162" s="1" t="str">
        <f>IFERROR(ESG[[#This Row],[外部评审机构]],"")</f>
        <v/>
      </c>
      <c r="S162" t="str">
        <f>IF(IFERROR(ESG[[#This Row],[筹款用途]],"")="","",IFERROR(ESG[[#This Row],[筹款用途]],""))</f>
        <v/>
      </c>
    </row>
    <row r="163" spans="1:19" ht="18" customHeight="1" x14ac:dyDescent="0.25">
      <c r="A163" s="1" t="str">
        <f>IFERROR(ESG[[#This Row],[Index]],"")</f>
        <v/>
      </c>
      <c r="B163" s="11" t="str">
        <f>IFERROR(ESG[[#This Row],[定价日]],"")</f>
        <v/>
      </c>
      <c r="C163" s="1" t="str">
        <f>IFERROR(ESG[[#This Row],[信用主体(备证行)]],"")</f>
        <v/>
      </c>
      <c r="D163" s="1" t="str">
        <f>IFERROR(ESG[[#This Row],[发行评级]],"")</f>
        <v/>
      </c>
      <c r="E163" s="1" t="str">
        <f>IFERROR(ESG[[#This Row],[发行规模(亿)]],"")</f>
        <v/>
      </c>
      <c r="F163" s="1" t="str">
        <f>IFERROR(ESG[[#This Row],[亿美元]],"")</f>
        <v/>
      </c>
      <c r="G163" s="1" t="str">
        <f>IFERROR(ESG[[#This Row],[亿元]],"")</f>
        <v/>
      </c>
      <c r="H163" s="1" t="str">
        <f>IFERROR(ESG[[#This Row],[货币]],"")</f>
        <v/>
      </c>
      <c r="I163" s="1" t="str">
        <f>IFERROR(ESG[[#This Row],[年期]],"")</f>
        <v/>
      </c>
      <c r="J163" s="1" t="str">
        <f>IFERROR(ESG[[#This Row],[票息]],"")</f>
        <v/>
      </c>
      <c r="K163" s="1" t="str">
        <f>IFERROR(ESG[[#This Row],[上市]],"")</f>
        <v/>
      </c>
      <c r="L163" s="1" t="str">
        <f>IFERROR(ESG[[#This Row],[ESG主题]],"")</f>
        <v/>
      </c>
      <c r="M163" s="1" t="str">
        <f>IFERROR(ESG[[#This Row],[BOCOM_DEAL?]],"")</f>
        <v/>
      </c>
      <c r="N163" s="1" t="str">
        <f>IFERROR(ESG[[#This Row],[ISIN]],"")</f>
        <v/>
      </c>
      <c r="O163" s="1" t="str">
        <f>IFERROR(ESG[[#This Row],[板块]],"")</f>
        <v/>
      </c>
      <c r="P163" s="1" t="str">
        <f>IFERROR(ESG[[#This Row],[货币细分]],"")</f>
        <v/>
      </c>
      <c r="Q163" s="1" t="str">
        <f>IFERROR(ESG[[#This Row],[外部评审方式]],"")</f>
        <v/>
      </c>
      <c r="R163" s="1" t="str">
        <f>IFERROR(ESG[[#This Row],[外部评审机构]],"")</f>
        <v/>
      </c>
      <c r="S163" t="str">
        <f>IF(IFERROR(ESG[[#This Row],[筹款用途]],"")="","",IFERROR(ESG[[#This Row],[筹款用途]],""))</f>
        <v/>
      </c>
    </row>
    <row r="164" spans="1:19" ht="18" customHeight="1" x14ac:dyDescent="0.25">
      <c r="A164" s="1" t="str">
        <f>IFERROR(ESG[[#This Row],[Index]],"")</f>
        <v/>
      </c>
      <c r="B164" s="11" t="str">
        <f>IFERROR(ESG[[#This Row],[定价日]],"")</f>
        <v/>
      </c>
      <c r="C164" s="1" t="str">
        <f>IFERROR(ESG[[#This Row],[信用主体(备证行)]],"")</f>
        <v/>
      </c>
      <c r="D164" s="1" t="str">
        <f>IFERROR(ESG[[#This Row],[发行评级]],"")</f>
        <v/>
      </c>
      <c r="E164" s="1" t="str">
        <f>IFERROR(ESG[[#This Row],[发行规模(亿)]],"")</f>
        <v/>
      </c>
      <c r="F164" s="1" t="str">
        <f>IFERROR(ESG[[#This Row],[亿美元]],"")</f>
        <v/>
      </c>
      <c r="G164" s="1" t="str">
        <f>IFERROR(ESG[[#This Row],[亿元]],"")</f>
        <v/>
      </c>
      <c r="H164" s="1" t="str">
        <f>IFERROR(ESG[[#This Row],[货币]],"")</f>
        <v/>
      </c>
      <c r="I164" s="1" t="str">
        <f>IFERROR(ESG[[#This Row],[年期]],"")</f>
        <v/>
      </c>
      <c r="J164" s="1" t="str">
        <f>IFERROR(ESG[[#This Row],[票息]],"")</f>
        <v/>
      </c>
      <c r="K164" s="1" t="str">
        <f>IFERROR(ESG[[#This Row],[上市]],"")</f>
        <v/>
      </c>
      <c r="L164" s="1" t="str">
        <f>IFERROR(ESG[[#This Row],[ESG主题]],"")</f>
        <v/>
      </c>
      <c r="M164" s="1" t="str">
        <f>IFERROR(ESG[[#This Row],[BOCOM_DEAL?]],"")</f>
        <v/>
      </c>
      <c r="N164" s="1" t="str">
        <f>IFERROR(ESG[[#This Row],[ISIN]],"")</f>
        <v/>
      </c>
      <c r="O164" s="1" t="str">
        <f>IFERROR(ESG[[#This Row],[板块]],"")</f>
        <v/>
      </c>
      <c r="P164" s="1" t="str">
        <f>IFERROR(ESG[[#This Row],[货币细分]],"")</f>
        <v/>
      </c>
      <c r="Q164" s="1" t="str">
        <f>IFERROR(ESG[[#This Row],[外部评审方式]],"")</f>
        <v/>
      </c>
      <c r="R164" s="1" t="str">
        <f>IFERROR(ESG[[#This Row],[外部评审机构]],"")</f>
        <v/>
      </c>
      <c r="S164" t="str">
        <f>IF(IFERROR(ESG[[#This Row],[筹款用途]],"")="","",IFERROR(ESG[[#This Row],[筹款用途]],""))</f>
        <v/>
      </c>
    </row>
    <row r="165" spans="1:19" ht="18" customHeight="1" x14ac:dyDescent="0.25">
      <c r="A165" s="1" t="str">
        <f>IFERROR(ESG[[#This Row],[Index]],"")</f>
        <v/>
      </c>
      <c r="B165" s="11" t="str">
        <f>IFERROR(ESG[[#This Row],[定价日]],"")</f>
        <v/>
      </c>
      <c r="C165" s="1" t="str">
        <f>IFERROR(ESG[[#This Row],[信用主体(备证行)]],"")</f>
        <v/>
      </c>
      <c r="D165" s="1" t="str">
        <f>IFERROR(ESG[[#This Row],[发行评级]],"")</f>
        <v/>
      </c>
      <c r="E165" s="1" t="str">
        <f>IFERROR(ESG[[#This Row],[发行规模(亿)]],"")</f>
        <v/>
      </c>
      <c r="F165" s="1" t="str">
        <f>IFERROR(ESG[[#This Row],[亿美元]],"")</f>
        <v/>
      </c>
      <c r="G165" s="1" t="str">
        <f>IFERROR(ESG[[#This Row],[亿元]],"")</f>
        <v/>
      </c>
      <c r="H165" s="1" t="str">
        <f>IFERROR(ESG[[#This Row],[货币]],"")</f>
        <v/>
      </c>
      <c r="I165" s="1" t="str">
        <f>IFERROR(ESG[[#This Row],[年期]],"")</f>
        <v/>
      </c>
      <c r="J165" s="1" t="str">
        <f>IFERROR(ESG[[#This Row],[票息]],"")</f>
        <v/>
      </c>
      <c r="K165" s="1" t="str">
        <f>IFERROR(ESG[[#This Row],[上市]],"")</f>
        <v/>
      </c>
      <c r="L165" s="1" t="str">
        <f>IFERROR(ESG[[#This Row],[ESG主题]],"")</f>
        <v/>
      </c>
      <c r="M165" s="1" t="str">
        <f>IFERROR(ESG[[#This Row],[BOCOM_DEAL?]],"")</f>
        <v/>
      </c>
      <c r="N165" s="1" t="str">
        <f>IFERROR(ESG[[#This Row],[ISIN]],"")</f>
        <v/>
      </c>
      <c r="O165" s="1" t="str">
        <f>IFERROR(ESG[[#This Row],[板块]],"")</f>
        <v/>
      </c>
      <c r="P165" s="1" t="str">
        <f>IFERROR(ESG[[#This Row],[货币细分]],"")</f>
        <v/>
      </c>
      <c r="Q165" s="1" t="str">
        <f>IFERROR(ESG[[#This Row],[外部评审方式]],"")</f>
        <v/>
      </c>
      <c r="R165" s="1" t="str">
        <f>IFERROR(ESG[[#This Row],[外部评审机构]],"")</f>
        <v/>
      </c>
      <c r="S165" t="str">
        <f>IF(IFERROR(ESG[[#This Row],[筹款用途]],"")="","",IFERROR(ESG[[#This Row],[筹款用途]],""))</f>
        <v/>
      </c>
    </row>
    <row r="166" spans="1:19" ht="18" customHeight="1" x14ac:dyDescent="0.25">
      <c r="A166" s="1" t="str">
        <f>IFERROR(ESG[[#This Row],[Index]],"")</f>
        <v/>
      </c>
      <c r="B166" s="11" t="str">
        <f>IFERROR(ESG[[#This Row],[定价日]],"")</f>
        <v/>
      </c>
      <c r="C166" s="1" t="str">
        <f>IFERROR(ESG[[#This Row],[信用主体(备证行)]],"")</f>
        <v/>
      </c>
      <c r="D166" s="1" t="str">
        <f>IFERROR(ESG[[#This Row],[发行评级]],"")</f>
        <v/>
      </c>
      <c r="E166" s="1" t="str">
        <f>IFERROR(ESG[[#This Row],[发行规模(亿)]],"")</f>
        <v/>
      </c>
      <c r="F166" s="1" t="str">
        <f>IFERROR(ESG[[#This Row],[亿美元]],"")</f>
        <v/>
      </c>
      <c r="G166" s="1" t="str">
        <f>IFERROR(ESG[[#This Row],[亿元]],"")</f>
        <v/>
      </c>
      <c r="H166" s="1" t="str">
        <f>IFERROR(ESG[[#This Row],[货币]],"")</f>
        <v/>
      </c>
      <c r="I166" s="1" t="str">
        <f>IFERROR(ESG[[#This Row],[年期]],"")</f>
        <v/>
      </c>
      <c r="J166" s="1" t="str">
        <f>IFERROR(ESG[[#This Row],[票息]],"")</f>
        <v/>
      </c>
      <c r="K166" s="1" t="str">
        <f>IFERROR(ESG[[#This Row],[上市]],"")</f>
        <v/>
      </c>
      <c r="L166" s="1" t="str">
        <f>IFERROR(ESG[[#This Row],[ESG主题]],"")</f>
        <v/>
      </c>
      <c r="M166" s="1" t="str">
        <f>IFERROR(ESG[[#This Row],[BOCOM_DEAL?]],"")</f>
        <v/>
      </c>
      <c r="N166" s="1" t="str">
        <f>IFERROR(ESG[[#This Row],[ISIN]],"")</f>
        <v/>
      </c>
      <c r="O166" s="1" t="str">
        <f>IFERROR(ESG[[#This Row],[板块]],"")</f>
        <v/>
      </c>
      <c r="P166" s="1" t="str">
        <f>IFERROR(ESG[[#This Row],[货币细分]],"")</f>
        <v/>
      </c>
      <c r="Q166" s="1" t="str">
        <f>IFERROR(ESG[[#This Row],[外部评审方式]],"")</f>
        <v/>
      </c>
      <c r="R166" s="1" t="str">
        <f>IFERROR(ESG[[#This Row],[外部评审机构]],"")</f>
        <v/>
      </c>
      <c r="S166" t="str">
        <f>IF(IFERROR(ESG[[#This Row],[筹款用途]],"")="","",IFERROR(ESG[[#This Row],[筹款用途]],""))</f>
        <v/>
      </c>
    </row>
    <row r="167" spans="1:19" ht="18" customHeight="1" x14ac:dyDescent="0.25">
      <c r="A167" s="1" t="str">
        <f>IFERROR(ESG[[#This Row],[Index]],"")</f>
        <v/>
      </c>
      <c r="B167" s="11" t="str">
        <f>IFERROR(ESG[[#This Row],[定价日]],"")</f>
        <v/>
      </c>
      <c r="C167" s="1" t="str">
        <f>IFERROR(ESG[[#This Row],[信用主体(备证行)]],"")</f>
        <v/>
      </c>
      <c r="D167" s="1" t="str">
        <f>IFERROR(ESG[[#This Row],[发行评级]],"")</f>
        <v/>
      </c>
      <c r="E167" s="1" t="str">
        <f>IFERROR(ESG[[#This Row],[发行规模(亿)]],"")</f>
        <v/>
      </c>
      <c r="F167" s="1" t="str">
        <f>IFERROR(ESG[[#This Row],[亿美元]],"")</f>
        <v/>
      </c>
      <c r="G167" s="1" t="str">
        <f>IFERROR(ESG[[#This Row],[亿元]],"")</f>
        <v/>
      </c>
      <c r="H167" s="1" t="str">
        <f>IFERROR(ESG[[#This Row],[货币]],"")</f>
        <v/>
      </c>
      <c r="I167" s="1" t="str">
        <f>IFERROR(ESG[[#This Row],[年期]],"")</f>
        <v/>
      </c>
      <c r="J167" s="1" t="str">
        <f>IFERROR(ESG[[#This Row],[票息]],"")</f>
        <v/>
      </c>
      <c r="K167" s="1" t="str">
        <f>IFERROR(ESG[[#This Row],[上市]],"")</f>
        <v/>
      </c>
      <c r="L167" s="1" t="str">
        <f>IFERROR(ESG[[#This Row],[ESG主题]],"")</f>
        <v/>
      </c>
      <c r="M167" s="1" t="str">
        <f>IFERROR(ESG[[#This Row],[BOCOM_DEAL?]],"")</f>
        <v/>
      </c>
      <c r="N167" s="1" t="str">
        <f>IFERROR(ESG[[#This Row],[ISIN]],"")</f>
        <v/>
      </c>
      <c r="O167" s="1" t="str">
        <f>IFERROR(ESG[[#This Row],[板块]],"")</f>
        <v/>
      </c>
      <c r="P167" s="1" t="str">
        <f>IFERROR(ESG[[#This Row],[货币细分]],"")</f>
        <v/>
      </c>
      <c r="Q167" s="1" t="str">
        <f>IFERROR(ESG[[#This Row],[外部评审方式]],"")</f>
        <v/>
      </c>
      <c r="R167" s="1" t="str">
        <f>IFERROR(ESG[[#This Row],[外部评审机构]],"")</f>
        <v/>
      </c>
      <c r="S167" t="str">
        <f>IF(IFERROR(ESG[[#This Row],[筹款用途]],"")="","",IFERROR(ESG[[#This Row],[筹款用途]],""))</f>
        <v/>
      </c>
    </row>
    <row r="168" spans="1:19" ht="18" customHeight="1" x14ac:dyDescent="0.25">
      <c r="A168" s="1" t="str">
        <f>IFERROR(ESG[[#This Row],[Index]],"")</f>
        <v/>
      </c>
      <c r="B168" s="11" t="str">
        <f>IFERROR(ESG[[#This Row],[定价日]],"")</f>
        <v/>
      </c>
      <c r="C168" s="1" t="str">
        <f>IFERROR(ESG[[#This Row],[信用主体(备证行)]],"")</f>
        <v/>
      </c>
      <c r="D168" s="1" t="str">
        <f>IFERROR(ESG[[#This Row],[发行评级]],"")</f>
        <v/>
      </c>
      <c r="E168" s="1" t="str">
        <f>IFERROR(ESG[[#This Row],[发行规模(亿)]],"")</f>
        <v/>
      </c>
      <c r="F168" s="1" t="str">
        <f>IFERROR(ESG[[#This Row],[亿美元]],"")</f>
        <v/>
      </c>
      <c r="G168" s="1" t="str">
        <f>IFERROR(ESG[[#This Row],[亿元]],"")</f>
        <v/>
      </c>
      <c r="H168" s="1" t="str">
        <f>IFERROR(ESG[[#This Row],[货币]],"")</f>
        <v/>
      </c>
      <c r="I168" s="1" t="str">
        <f>IFERROR(ESG[[#This Row],[年期]],"")</f>
        <v/>
      </c>
      <c r="J168" s="1" t="str">
        <f>IFERROR(ESG[[#This Row],[票息]],"")</f>
        <v/>
      </c>
      <c r="K168" s="1" t="str">
        <f>IFERROR(ESG[[#This Row],[上市]],"")</f>
        <v/>
      </c>
      <c r="L168" s="1" t="str">
        <f>IFERROR(ESG[[#This Row],[ESG主题]],"")</f>
        <v/>
      </c>
      <c r="M168" s="1" t="str">
        <f>IFERROR(ESG[[#This Row],[BOCOM_DEAL?]],"")</f>
        <v/>
      </c>
      <c r="N168" s="1" t="str">
        <f>IFERROR(ESG[[#This Row],[ISIN]],"")</f>
        <v/>
      </c>
      <c r="O168" s="1" t="str">
        <f>IFERROR(ESG[[#This Row],[板块]],"")</f>
        <v/>
      </c>
      <c r="P168" s="1" t="str">
        <f>IFERROR(ESG[[#This Row],[货币细分]],"")</f>
        <v/>
      </c>
      <c r="Q168" s="1" t="str">
        <f>IFERROR(ESG[[#This Row],[外部评审方式]],"")</f>
        <v/>
      </c>
      <c r="R168" s="1" t="str">
        <f>IFERROR(ESG[[#This Row],[外部评审机构]],"")</f>
        <v/>
      </c>
      <c r="S168" t="str">
        <f>IF(IFERROR(ESG[[#This Row],[筹款用途]],"")="","",IFERROR(ESG[[#This Row],[筹款用途]],""))</f>
        <v/>
      </c>
    </row>
    <row r="169" spans="1:19" ht="18" customHeight="1" x14ac:dyDescent="0.25">
      <c r="A169" s="1" t="str">
        <f>IFERROR(ESG[[#This Row],[Index]],"")</f>
        <v/>
      </c>
      <c r="B169" s="11" t="str">
        <f>IFERROR(ESG[[#This Row],[定价日]],"")</f>
        <v/>
      </c>
      <c r="C169" s="1" t="str">
        <f>IFERROR(ESG[[#This Row],[信用主体(备证行)]],"")</f>
        <v/>
      </c>
      <c r="D169" s="1" t="str">
        <f>IFERROR(ESG[[#This Row],[发行评级]],"")</f>
        <v/>
      </c>
      <c r="E169" s="1" t="str">
        <f>IFERROR(ESG[[#This Row],[发行规模(亿)]],"")</f>
        <v/>
      </c>
      <c r="F169" s="1" t="str">
        <f>IFERROR(ESG[[#This Row],[亿美元]],"")</f>
        <v/>
      </c>
      <c r="G169" s="1" t="str">
        <f>IFERROR(ESG[[#This Row],[亿元]],"")</f>
        <v/>
      </c>
      <c r="H169" s="1" t="str">
        <f>IFERROR(ESG[[#This Row],[货币]],"")</f>
        <v/>
      </c>
      <c r="I169" s="1" t="str">
        <f>IFERROR(ESG[[#This Row],[年期]],"")</f>
        <v/>
      </c>
      <c r="J169" s="1" t="str">
        <f>IFERROR(ESG[[#This Row],[票息]],"")</f>
        <v/>
      </c>
      <c r="K169" s="1" t="str">
        <f>IFERROR(ESG[[#This Row],[上市]],"")</f>
        <v/>
      </c>
      <c r="L169" s="1" t="str">
        <f>IFERROR(ESG[[#This Row],[ESG主题]],"")</f>
        <v/>
      </c>
      <c r="M169" s="1" t="str">
        <f>IFERROR(ESG[[#This Row],[BOCOM_DEAL?]],"")</f>
        <v/>
      </c>
      <c r="N169" s="1" t="str">
        <f>IFERROR(ESG[[#This Row],[ISIN]],"")</f>
        <v/>
      </c>
      <c r="O169" s="1" t="str">
        <f>IFERROR(ESG[[#This Row],[板块]],"")</f>
        <v/>
      </c>
      <c r="P169" s="1" t="str">
        <f>IFERROR(ESG[[#This Row],[货币细分]],"")</f>
        <v/>
      </c>
      <c r="Q169" s="1" t="str">
        <f>IFERROR(ESG[[#This Row],[外部评审方式]],"")</f>
        <v/>
      </c>
      <c r="R169" s="1" t="str">
        <f>IFERROR(ESG[[#This Row],[外部评审机构]],"")</f>
        <v/>
      </c>
      <c r="S169" t="str">
        <f>IF(IFERROR(ESG[[#This Row],[筹款用途]],"")="","",IFERROR(ESG[[#This Row],[筹款用途]],""))</f>
        <v/>
      </c>
    </row>
    <row r="170" spans="1:19" ht="18" customHeight="1" x14ac:dyDescent="0.25">
      <c r="A170" s="1" t="str">
        <f>IFERROR(ESG[[#This Row],[Index]],"")</f>
        <v/>
      </c>
      <c r="B170" s="11" t="str">
        <f>IFERROR(ESG[[#This Row],[定价日]],"")</f>
        <v/>
      </c>
      <c r="C170" s="1" t="str">
        <f>IFERROR(ESG[[#This Row],[信用主体(备证行)]],"")</f>
        <v/>
      </c>
      <c r="D170" s="1" t="str">
        <f>IFERROR(ESG[[#This Row],[发行评级]],"")</f>
        <v/>
      </c>
      <c r="E170" s="1" t="str">
        <f>IFERROR(ESG[[#This Row],[发行规模(亿)]],"")</f>
        <v/>
      </c>
      <c r="F170" s="1" t="str">
        <f>IFERROR(ESG[[#This Row],[亿美元]],"")</f>
        <v/>
      </c>
      <c r="G170" s="1" t="str">
        <f>IFERROR(ESG[[#This Row],[亿元]],"")</f>
        <v/>
      </c>
      <c r="H170" s="1" t="str">
        <f>IFERROR(ESG[[#This Row],[货币]],"")</f>
        <v/>
      </c>
      <c r="I170" s="1" t="str">
        <f>IFERROR(ESG[[#This Row],[年期]],"")</f>
        <v/>
      </c>
      <c r="J170" s="1" t="str">
        <f>IFERROR(ESG[[#This Row],[票息]],"")</f>
        <v/>
      </c>
      <c r="K170" s="1" t="str">
        <f>IFERROR(ESG[[#This Row],[上市]],"")</f>
        <v/>
      </c>
      <c r="L170" s="1" t="str">
        <f>IFERROR(ESG[[#This Row],[ESG主题]],"")</f>
        <v/>
      </c>
      <c r="M170" s="1" t="str">
        <f>IFERROR(ESG[[#This Row],[BOCOM_DEAL?]],"")</f>
        <v/>
      </c>
      <c r="N170" s="1" t="str">
        <f>IFERROR(ESG[[#This Row],[ISIN]],"")</f>
        <v/>
      </c>
      <c r="O170" s="1" t="str">
        <f>IFERROR(ESG[[#This Row],[板块]],"")</f>
        <v/>
      </c>
      <c r="P170" s="1" t="str">
        <f>IFERROR(ESG[[#This Row],[货币细分]],"")</f>
        <v/>
      </c>
      <c r="Q170" s="1" t="str">
        <f>IFERROR(ESG[[#This Row],[外部评审方式]],"")</f>
        <v/>
      </c>
      <c r="R170" s="1" t="str">
        <f>IFERROR(ESG[[#This Row],[外部评审机构]],"")</f>
        <v/>
      </c>
      <c r="S170" t="str">
        <f>IF(IFERROR(ESG[[#This Row],[筹款用途]],"")="","",IFERROR(ESG[[#This Row],[筹款用途]],""))</f>
        <v/>
      </c>
    </row>
    <row r="171" spans="1:19" ht="18" customHeight="1" x14ac:dyDescent="0.25">
      <c r="A171" s="1" t="str">
        <f>IFERROR(ESG[[#This Row],[Index]],"")</f>
        <v/>
      </c>
      <c r="B171" s="11" t="str">
        <f>IFERROR(ESG[[#This Row],[定价日]],"")</f>
        <v/>
      </c>
      <c r="C171" s="1" t="str">
        <f>IFERROR(ESG[[#This Row],[信用主体(备证行)]],"")</f>
        <v/>
      </c>
      <c r="D171" s="1" t="str">
        <f>IFERROR(ESG[[#This Row],[发行评级]],"")</f>
        <v/>
      </c>
      <c r="E171" s="1" t="str">
        <f>IFERROR(ESG[[#This Row],[发行规模(亿)]],"")</f>
        <v/>
      </c>
      <c r="F171" s="1" t="str">
        <f>IFERROR(ESG[[#This Row],[亿美元]],"")</f>
        <v/>
      </c>
      <c r="G171" s="1" t="str">
        <f>IFERROR(ESG[[#This Row],[亿元]],"")</f>
        <v/>
      </c>
      <c r="H171" s="1" t="str">
        <f>IFERROR(ESG[[#This Row],[货币]],"")</f>
        <v/>
      </c>
      <c r="I171" s="1" t="str">
        <f>IFERROR(ESG[[#This Row],[年期]],"")</f>
        <v/>
      </c>
      <c r="J171" s="1" t="str">
        <f>IFERROR(ESG[[#This Row],[票息]],"")</f>
        <v/>
      </c>
      <c r="K171" s="1" t="str">
        <f>IFERROR(ESG[[#This Row],[上市]],"")</f>
        <v/>
      </c>
      <c r="L171" s="1" t="str">
        <f>IFERROR(ESG[[#This Row],[ESG主题]],"")</f>
        <v/>
      </c>
      <c r="M171" s="1" t="str">
        <f>IFERROR(ESG[[#This Row],[BOCOM_DEAL?]],"")</f>
        <v/>
      </c>
      <c r="N171" s="1" t="str">
        <f>IFERROR(ESG[[#This Row],[ISIN]],"")</f>
        <v/>
      </c>
      <c r="O171" s="1" t="str">
        <f>IFERROR(ESG[[#This Row],[板块]],"")</f>
        <v/>
      </c>
      <c r="P171" s="1" t="str">
        <f>IFERROR(ESG[[#This Row],[货币细分]],"")</f>
        <v/>
      </c>
      <c r="Q171" s="1" t="str">
        <f>IFERROR(ESG[[#This Row],[外部评审方式]],"")</f>
        <v/>
      </c>
      <c r="R171" s="1" t="str">
        <f>IFERROR(ESG[[#This Row],[外部评审机构]],"")</f>
        <v/>
      </c>
      <c r="S171" t="str">
        <f>IF(IFERROR(ESG[[#This Row],[筹款用途]],"")="","",IFERROR(ESG[[#This Row],[筹款用途]],""))</f>
        <v/>
      </c>
    </row>
    <row r="172" spans="1:19" ht="18" customHeight="1" x14ac:dyDescent="0.25">
      <c r="A172" s="1" t="str">
        <f>IFERROR(ESG[[#This Row],[Index]],"")</f>
        <v/>
      </c>
      <c r="B172" s="11" t="str">
        <f>IFERROR(ESG[[#This Row],[定价日]],"")</f>
        <v/>
      </c>
      <c r="C172" s="1" t="str">
        <f>IFERROR(ESG[[#This Row],[信用主体(备证行)]],"")</f>
        <v/>
      </c>
      <c r="D172" s="1" t="str">
        <f>IFERROR(ESG[[#This Row],[发行评级]],"")</f>
        <v/>
      </c>
      <c r="E172" s="1" t="str">
        <f>IFERROR(ESG[[#This Row],[发行规模(亿)]],"")</f>
        <v/>
      </c>
      <c r="F172" s="1" t="str">
        <f>IFERROR(ESG[[#This Row],[亿美元]],"")</f>
        <v/>
      </c>
      <c r="G172" s="1" t="str">
        <f>IFERROR(ESG[[#This Row],[亿元]],"")</f>
        <v/>
      </c>
      <c r="H172" s="1" t="str">
        <f>IFERROR(ESG[[#This Row],[货币]],"")</f>
        <v/>
      </c>
      <c r="I172" s="1" t="str">
        <f>IFERROR(ESG[[#This Row],[年期]],"")</f>
        <v/>
      </c>
      <c r="J172" s="1" t="str">
        <f>IFERROR(ESG[[#This Row],[票息]],"")</f>
        <v/>
      </c>
      <c r="K172" s="1" t="str">
        <f>IFERROR(ESG[[#This Row],[上市]],"")</f>
        <v/>
      </c>
      <c r="L172" s="1" t="str">
        <f>IFERROR(ESG[[#This Row],[ESG主题]],"")</f>
        <v/>
      </c>
      <c r="M172" s="1" t="str">
        <f>IFERROR(ESG[[#This Row],[BOCOM_DEAL?]],"")</f>
        <v/>
      </c>
      <c r="N172" s="1" t="str">
        <f>IFERROR(ESG[[#This Row],[ISIN]],"")</f>
        <v/>
      </c>
      <c r="O172" s="1" t="str">
        <f>IFERROR(ESG[[#This Row],[板块]],"")</f>
        <v/>
      </c>
      <c r="P172" s="1" t="str">
        <f>IFERROR(ESG[[#This Row],[货币细分]],"")</f>
        <v/>
      </c>
      <c r="Q172" s="1" t="str">
        <f>IFERROR(ESG[[#This Row],[外部评审方式]],"")</f>
        <v/>
      </c>
      <c r="R172" s="1" t="str">
        <f>IFERROR(ESG[[#This Row],[外部评审机构]],"")</f>
        <v/>
      </c>
      <c r="S172" t="str">
        <f>IF(IFERROR(ESG[[#This Row],[筹款用途]],"")="","",IFERROR(ESG[[#This Row],[筹款用途]],""))</f>
        <v/>
      </c>
    </row>
    <row r="173" spans="1:19" ht="18" customHeight="1" x14ac:dyDescent="0.25">
      <c r="A173" s="1" t="str">
        <f>IFERROR(ESG[[#This Row],[Index]],"")</f>
        <v/>
      </c>
      <c r="B173" s="11" t="str">
        <f>IFERROR(ESG[[#This Row],[定价日]],"")</f>
        <v/>
      </c>
      <c r="C173" s="1" t="str">
        <f>IFERROR(ESG[[#This Row],[信用主体(备证行)]],"")</f>
        <v/>
      </c>
      <c r="D173" s="1" t="str">
        <f>IFERROR(ESG[[#This Row],[发行评级]],"")</f>
        <v/>
      </c>
      <c r="E173" s="1" t="str">
        <f>IFERROR(ESG[[#This Row],[发行规模(亿)]],"")</f>
        <v/>
      </c>
      <c r="F173" s="1" t="str">
        <f>IFERROR(ESG[[#This Row],[亿美元]],"")</f>
        <v/>
      </c>
      <c r="G173" s="1" t="str">
        <f>IFERROR(ESG[[#This Row],[亿元]],"")</f>
        <v/>
      </c>
      <c r="H173" s="1" t="str">
        <f>IFERROR(ESG[[#This Row],[货币]],"")</f>
        <v/>
      </c>
      <c r="I173" s="1" t="str">
        <f>IFERROR(ESG[[#This Row],[年期]],"")</f>
        <v/>
      </c>
      <c r="J173" s="1" t="str">
        <f>IFERROR(ESG[[#This Row],[票息]],"")</f>
        <v/>
      </c>
      <c r="K173" s="1" t="str">
        <f>IFERROR(ESG[[#This Row],[上市]],"")</f>
        <v/>
      </c>
      <c r="L173" s="1" t="str">
        <f>IFERROR(ESG[[#This Row],[ESG主题]],"")</f>
        <v/>
      </c>
      <c r="M173" s="1" t="str">
        <f>IFERROR(ESG[[#This Row],[BOCOM_DEAL?]],"")</f>
        <v/>
      </c>
      <c r="N173" s="1" t="str">
        <f>IFERROR(ESG[[#This Row],[ISIN]],"")</f>
        <v/>
      </c>
      <c r="O173" s="1" t="str">
        <f>IFERROR(ESG[[#This Row],[板块]],"")</f>
        <v/>
      </c>
      <c r="P173" s="1" t="str">
        <f>IFERROR(ESG[[#This Row],[货币细分]],"")</f>
        <v/>
      </c>
      <c r="Q173" s="1" t="str">
        <f>IFERROR(ESG[[#This Row],[外部评审方式]],"")</f>
        <v/>
      </c>
      <c r="R173" s="1" t="str">
        <f>IFERROR(ESG[[#This Row],[外部评审机构]],"")</f>
        <v/>
      </c>
      <c r="S173" t="str">
        <f>IF(IFERROR(ESG[[#This Row],[筹款用途]],"")="","",IFERROR(ESG[[#This Row],[筹款用途]],""))</f>
        <v/>
      </c>
    </row>
    <row r="174" spans="1:19" ht="18" customHeight="1" x14ac:dyDescent="0.25">
      <c r="A174" s="1" t="str">
        <f>IFERROR(ESG[[#This Row],[Index]],"")</f>
        <v/>
      </c>
      <c r="B174" s="11" t="str">
        <f>IFERROR(ESG[[#This Row],[定价日]],"")</f>
        <v/>
      </c>
      <c r="C174" s="1" t="str">
        <f>IFERROR(ESG[[#This Row],[信用主体(备证行)]],"")</f>
        <v/>
      </c>
      <c r="D174" s="1" t="str">
        <f>IFERROR(ESG[[#This Row],[发行评级]],"")</f>
        <v/>
      </c>
      <c r="E174" s="1" t="str">
        <f>IFERROR(ESG[[#This Row],[发行规模(亿)]],"")</f>
        <v/>
      </c>
      <c r="F174" s="1" t="str">
        <f>IFERROR(ESG[[#This Row],[亿美元]],"")</f>
        <v/>
      </c>
      <c r="G174" s="1" t="str">
        <f>IFERROR(ESG[[#This Row],[亿元]],"")</f>
        <v/>
      </c>
      <c r="H174" s="1" t="str">
        <f>IFERROR(ESG[[#This Row],[货币]],"")</f>
        <v/>
      </c>
      <c r="I174" s="1" t="str">
        <f>IFERROR(ESG[[#This Row],[年期]],"")</f>
        <v/>
      </c>
      <c r="J174" s="1" t="str">
        <f>IFERROR(ESG[[#This Row],[票息]],"")</f>
        <v/>
      </c>
      <c r="K174" s="1" t="str">
        <f>IFERROR(ESG[[#This Row],[上市]],"")</f>
        <v/>
      </c>
      <c r="L174" s="1" t="str">
        <f>IFERROR(ESG[[#This Row],[ESG主题]],"")</f>
        <v/>
      </c>
      <c r="M174" s="1" t="str">
        <f>IFERROR(ESG[[#This Row],[BOCOM_DEAL?]],"")</f>
        <v/>
      </c>
      <c r="N174" s="1" t="str">
        <f>IFERROR(ESG[[#This Row],[ISIN]],"")</f>
        <v/>
      </c>
      <c r="O174" s="1" t="str">
        <f>IFERROR(ESG[[#This Row],[板块]],"")</f>
        <v/>
      </c>
      <c r="P174" s="1" t="str">
        <f>IFERROR(ESG[[#This Row],[货币细分]],"")</f>
        <v/>
      </c>
      <c r="Q174" s="1" t="str">
        <f>IFERROR(ESG[[#This Row],[外部评审方式]],"")</f>
        <v/>
      </c>
      <c r="R174" s="1" t="str">
        <f>IFERROR(ESG[[#This Row],[外部评审机构]],"")</f>
        <v/>
      </c>
      <c r="S174" t="str">
        <f>IF(IFERROR(ESG[[#This Row],[筹款用途]],"")="","",IFERROR(ESG[[#This Row],[筹款用途]],""))</f>
        <v/>
      </c>
    </row>
    <row r="175" spans="1:19" ht="18" customHeight="1" x14ac:dyDescent="0.25">
      <c r="A175" s="1" t="str">
        <f>IFERROR(ESG[[#This Row],[Index]],"")</f>
        <v/>
      </c>
      <c r="B175" s="11" t="str">
        <f>IFERROR(ESG[[#This Row],[定价日]],"")</f>
        <v/>
      </c>
      <c r="C175" s="1" t="str">
        <f>IFERROR(ESG[[#This Row],[信用主体(备证行)]],"")</f>
        <v/>
      </c>
      <c r="D175" s="1" t="str">
        <f>IFERROR(ESG[[#This Row],[发行评级]],"")</f>
        <v/>
      </c>
      <c r="E175" s="1" t="str">
        <f>IFERROR(ESG[[#This Row],[发行规模(亿)]],"")</f>
        <v/>
      </c>
      <c r="F175" s="1" t="str">
        <f>IFERROR(ESG[[#This Row],[亿美元]],"")</f>
        <v/>
      </c>
      <c r="G175" s="1" t="str">
        <f>IFERROR(ESG[[#This Row],[亿元]],"")</f>
        <v/>
      </c>
      <c r="H175" s="1" t="str">
        <f>IFERROR(ESG[[#This Row],[货币]],"")</f>
        <v/>
      </c>
      <c r="I175" s="1" t="str">
        <f>IFERROR(ESG[[#This Row],[年期]],"")</f>
        <v/>
      </c>
      <c r="J175" s="1" t="str">
        <f>IFERROR(ESG[[#This Row],[票息]],"")</f>
        <v/>
      </c>
      <c r="K175" s="1" t="str">
        <f>IFERROR(ESG[[#This Row],[上市]],"")</f>
        <v/>
      </c>
      <c r="L175" s="1" t="str">
        <f>IFERROR(ESG[[#This Row],[ESG主题]],"")</f>
        <v/>
      </c>
      <c r="M175" s="1" t="str">
        <f>IFERROR(ESG[[#This Row],[BOCOM_DEAL?]],"")</f>
        <v/>
      </c>
      <c r="N175" s="1" t="str">
        <f>IFERROR(ESG[[#This Row],[ISIN]],"")</f>
        <v/>
      </c>
      <c r="O175" s="1" t="str">
        <f>IFERROR(ESG[[#This Row],[板块]],"")</f>
        <v/>
      </c>
      <c r="P175" s="1" t="str">
        <f>IFERROR(ESG[[#This Row],[货币细分]],"")</f>
        <v/>
      </c>
      <c r="Q175" s="1" t="str">
        <f>IFERROR(ESG[[#This Row],[外部评审方式]],"")</f>
        <v/>
      </c>
      <c r="R175" s="1" t="str">
        <f>IFERROR(ESG[[#This Row],[外部评审机构]],"")</f>
        <v/>
      </c>
      <c r="S175" t="str">
        <f>IF(IFERROR(ESG[[#This Row],[筹款用途]],"")="","",IFERROR(ESG[[#This Row],[筹款用途]],""))</f>
        <v/>
      </c>
    </row>
    <row r="176" spans="1:19" ht="18" customHeight="1" x14ac:dyDescent="0.25">
      <c r="A176" s="1" t="str">
        <f>IFERROR(ESG[[#This Row],[Index]],"")</f>
        <v/>
      </c>
      <c r="B176" s="11" t="str">
        <f>IFERROR(ESG[[#This Row],[定价日]],"")</f>
        <v/>
      </c>
      <c r="C176" s="1" t="str">
        <f>IFERROR(ESG[[#This Row],[信用主体(备证行)]],"")</f>
        <v/>
      </c>
      <c r="D176" s="1" t="str">
        <f>IFERROR(ESG[[#This Row],[发行评级]],"")</f>
        <v/>
      </c>
      <c r="E176" s="1" t="str">
        <f>IFERROR(ESG[[#This Row],[发行规模(亿)]],"")</f>
        <v/>
      </c>
      <c r="F176" s="1" t="str">
        <f>IFERROR(ESG[[#This Row],[亿美元]],"")</f>
        <v/>
      </c>
      <c r="G176" s="1" t="str">
        <f>IFERROR(ESG[[#This Row],[亿元]],"")</f>
        <v/>
      </c>
      <c r="H176" s="1" t="str">
        <f>IFERROR(ESG[[#This Row],[货币]],"")</f>
        <v/>
      </c>
      <c r="I176" s="1" t="str">
        <f>IFERROR(ESG[[#This Row],[年期]],"")</f>
        <v/>
      </c>
      <c r="J176" s="1" t="str">
        <f>IFERROR(ESG[[#This Row],[票息]],"")</f>
        <v/>
      </c>
      <c r="K176" s="1" t="str">
        <f>IFERROR(ESG[[#This Row],[上市]],"")</f>
        <v/>
      </c>
      <c r="L176" s="1" t="str">
        <f>IFERROR(ESG[[#This Row],[ESG主题]],"")</f>
        <v/>
      </c>
      <c r="M176" s="1" t="str">
        <f>IFERROR(ESG[[#This Row],[BOCOM_DEAL?]],"")</f>
        <v/>
      </c>
      <c r="N176" s="1" t="str">
        <f>IFERROR(ESG[[#This Row],[ISIN]],"")</f>
        <v/>
      </c>
      <c r="O176" s="1" t="str">
        <f>IFERROR(ESG[[#This Row],[板块]],"")</f>
        <v/>
      </c>
      <c r="P176" s="1" t="str">
        <f>IFERROR(ESG[[#This Row],[货币细分]],"")</f>
        <v/>
      </c>
      <c r="Q176" s="1" t="str">
        <f>IFERROR(ESG[[#This Row],[外部评审方式]],"")</f>
        <v/>
      </c>
      <c r="R176" s="1" t="str">
        <f>IFERROR(ESG[[#This Row],[外部评审机构]],"")</f>
        <v/>
      </c>
      <c r="S176" t="str">
        <f>IF(IFERROR(ESG[[#This Row],[筹款用途]],"")="","",IFERROR(ESG[[#This Row],[筹款用途]],""))</f>
        <v/>
      </c>
    </row>
    <row r="177" spans="1:19" ht="18" customHeight="1" x14ac:dyDescent="0.25">
      <c r="A177" s="1" t="str">
        <f>IFERROR(ESG[[#This Row],[Index]],"")</f>
        <v/>
      </c>
      <c r="B177" s="11" t="str">
        <f>IFERROR(ESG[[#This Row],[定价日]],"")</f>
        <v/>
      </c>
      <c r="C177" s="1" t="str">
        <f>IFERROR(ESG[[#This Row],[信用主体(备证行)]],"")</f>
        <v/>
      </c>
      <c r="D177" s="1" t="str">
        <f>IFERROR(ESG[[#This Row],[发行评级]],"")</f>
        <v/>
      </c>
      <c r="E177" s="1" t="str">
        <f>IFERROR(ESG[[#This Row],[发行规模(亿)]],"")</f>
        <v/>
      </c>
      <c r="F177" s="1" t="str">
        <f>IFERROR(ESG[[#This Row],[亿美元]],"")</f>
        <v/>
      </c>
      <c r="G177" s="1" t="str">
        <f>IFERROR(ESG[[#This Row],[亿元]],"")</f>
        <v/>
      </c>
      <c r="H177" s="1" t="str">
        <f>IFERROR(ESG[[#This Row],[货币]],"")</f>
        <v/>
      </c>
      <c r="I177" s="1" t="str">
        <f>IFERROR(ESG[[#This Row],[年期]],"")</f>
        <v/>
      </c>
      <c r="J177" s="1" t="str">
        <f>IFERROR(ESG[[#This Row],[票息]],"")</f>
        <v/>
      </c>
      <c r="K177" s="1" t="str">
        <f>IFERROR(ESG[[#This Row],[上市]],"")</f>
        <v/>
      </c>
      <c r="L177" s="1" t="str">
        <f>IFERROR(ESG[[#This Row],[ESG主题]],"")</f>
        <v/>
      </c>
      <c r="M177" s="1" t="str">
        <f>IFERROR(ESG[[#This Row],[BOCOM_DEAL?]],"")</f>
        <v/>
      </c>
      <c r="N177" s="1" t="str">
        <f>IFERROR(ESG[[#This Row],[ISIN]],"")</f>
        <v/>
      </c>
      <c r="O177" s="1" t="str">
        <f>IFERROR(ESG[[#This Row],[板块]],"")</f>
        <v/>
      </c>
      <c r="P177" s="1" t="str">
        <f>IFERROR(ESG[[#This Row],[货币细分]],"")</f>
        <v/>
      </c>
      <c r="Q177" s="1" t="str">
        <f>IFERROR(ESG[[#This Row],[外部评审方式]],"")</f>
        <v/>
      </c>
      <c r="R177" s="1" t="str">
        <f>IFERROR(ESG[[#This Row],[外部评审机构]],"")</f>
        <v/>
      </c>
      <c r="S177" t="str">
        <f>IF(IFERROR(ESG[[#This Row],[筹款用途]],"")="","",IFERROR(ESG[[#This Row],[筹款用途]],""))</f>
        <v/>
      </c>
    </row>
    <row r="178" spans="1:19" ht="18" customHeight="1" x14ac:dyDescent="0.25">
      <c r="A178" s="1" t="str">
        <f>IFERROR(ESG[[#This Row],[Index]],"")</f>
        <v/>
      </c>
      <c r="B178" s="11" t="str">
        <f>IFERROR(ESG[[#This Row],[定价日]],"")</f>
        <v/>
      </c>
      <c r="C178" s="1" t="str">
        <f>IFERROR(ESG[[#This Row],[信用主体(备证行)]],"")</f>
        <v/>
      </c>
      <c r="D178" s="1" t="str">
        <f>IFERROR(ESG[[#This Row],[发行评级]],"")</f>
        <v/>
      </c>
      <c r="E178" s="1" t="str">
        <f>IFERROR(ESG[[#This Row],[发行规模(亿)]],"")</f>
        <v/>
      </c>
      <c r="F178" s="1" t="str">
        <f>IFERROR(ESG[[#This Row],[亿美元]],"")</f>
        <v/>
      </c>
      <c r="G178" s="1" t="str">
        <f>IFERROR(ESG[[#This Row],[亿元]],"")</f>
        <v/>
      </c>
      <c r="H178" s="1" t="str">
        <f>IFERROR(ESG[[#This Row],[货币]],"")</f>
        <v/>
      </c>
      <c r="I178" s="1" t="str">
        <f>IFERROR(ESG[[#This Row],[年期]],"")</f>
        <v/>
      </c>
      <c r="J178" s="1" t="str">
        <f>IFERROR(ESG[[#This Row],[票息]],"")</f>
        <v/>
      </c>
      <c r="K178" s="1" t="str">
        <f>IFERROR(ESG[[#This Row],[上市]],"")</f>
        <v/>
      </c>
      <c r="L178" s="1" t="str">
        <f>IFERROR(ESG[[#This Row],[ESG主题]],"")</f>
        <v/>
      </c>
      <c r="M178" s="1" t="str">
        <f>IFERROR(ESG[[#This Row],[BOCOM_DEAL?]],"")</f>
        <v/>
      </c>
      <c r="N178" s="1" t="str">
        <f>IFERROR(ESG[[#This Row],[ISIN]],"")</f>
        <v/>
      </c>
      <c r="O178" s="1" t="str">
        <f>IFERROR(ESG[[#This Row],[板块]],"")</f>
        <v/>
      </c>
      <c r="P178" s="1" t="str">
        <f>IFERROR(ESG[[#This Row],[货币细分]],"")</f>
        <v/>
      </c>
      <c r="Q178" s="1" t="str">
        <f>IFERROR(ESG[[#This Row],[外部评审方式]],"")</f>
        <v/>
      </c>
      <c r="R178" s="1" t="str">
        <f>IFERROR(ESG[[#This Row],[外部评审机构]],"")</f>
        <v/>
      </c>
      <c r="S178" t="str">
        <f>IF(IFERROR(ESG[[#This Row],[筹款用途]],"")="","",IFERROR(ESG[[#This Row],[筹款用途]],""))</f>
        <v/>
      </c>
    </row>
    <row r="179" spans="1:19" ht="18" customHeight="1" x14ac:dyDescent="0.25">
      <c r="A179" s="1" t="str">
        <f>IFERROR(ESG[[#This Row],[Index]],"")</f>
        <v/>
      </c>
      <c r="B179" s="11" t="str">
        <f>IFERROR(ESG[[#This Row],[定价日]],"")</f>
        <v/>
      </c>
      <c r="C179" s="1" t="str">
        <f>IFERROR(ESG[[#This Row],[信用主体(备证行)]],"")</f>
        <v/>
      </c>
      <c r="D179" s="1" t="str">
        <f>IFERROR(ESG[[#This Row],[发行评级]],"")</f>
        <v/>
      </c>
      <c r="E179" s="1" t="str">
        <f>IFERROR(ESG[[#This Row],[发行规模(亿)]],"")</f>
        <v/>
      </c>
      <c r="F179" s="1" t="str">
        <f>IFERROR(ESG[[#This Row],[亿美元]],"")</f>
        <v/>
      </c>
      <c r="G179" s="1" t="str">
        <f>IFERROR(ESG[[#This Row],[亿元]],"")</f>
        <v/>
      </c>
      <c r="H179" s="1" t="str">
        <f>IFERROR(ESG[[#This Row],[货币]],"")</f>
        <v/>
      </c>
      <c r="I179" s="1" t="str">
        <f>IFERROR(ESG[[#This Row],[年期]],"")</f>
        <v/>
      </c>
      <c r="J179" s="1" t="str">
        <f>IFERROR(ESG[[#This Row],[票息]],"")</f>
        <v/>
      </c>
      <c r="K179" s="1" t="str">
        <f>IFERROR(ESG[[#This Row],[上市]],"")</f>
        <v/>
      </c>
      <c r="L179" s="1" t="str">
        <f>IFERROR(ESG[[#This Row],[ESG主题]],"")</f>
        <v/>
      </c>
      <c r="M179" s="1" t="str">
        <f>IFERROR(ESG[[#This Row],[BOCOM_DEAL?]],"")</f>
        <v/>
      </c>
      <c r="N179" s="1" t="str">
        <f>IFERROR(ESG[[#This Row],[ISIN]],"")</f>
        <v/>
      </c>
      <c r="O179" s="1" t="str">
        <f>IFERROR(ESG[[#This Row],[板块]],"")</f>
        <v/>
      </c>
      <c r="P179" s="1" t="str">
        <f>IFERROR(ESG[[#This Row],[货币细分]],"")</f>
        <v/>
      </c>
      <c r="Q179" s="1" t="str">
        <f>IFERROR(ESG[[#This Row],[外部评审方式]],"")</f>
        <v/>
      </c>
      <c r="R179" s="1" t="str">
        <f>IFERROR(ESG[[#This Row],[外部评审机构]],"")</f>
        <v/>
      </c>
      <c r="S179" t="str">
        <f>IF(IFERROR(ESG[[#This Row],[筹款用途]],"")="","",IFERROR(ESG[[#This Row],[筹款用途]],""))</f>
        <v/>
      </c>
    </row>
    <row r="180" spans="1:19" ht="18" customHeight="1" x14ac:dyDescent="0.25">
      <c r="A180" s="1" t="str">
        <f>IFERROR(ESG[[#This Row],[Index]],"")</f>
        <v/>
      </c>
      <c r="B180" s="11" t="str">
        <f>IFERROR(ESG[[#This Row],[定价日]],"")</f>
        <v/>
      </c>
      <c r="C180" s="1" t="str">
        <f>IFERROR(ESG[[#This Row],[信用主体(备证行)]],"")</f>
        <v/>
      </c>
      <c r="D180" s="1" t="str">
        <f>IFERROR(ESG[[#This Row],[发行评级]],"")</f>
        <v/>
      </c>
      <c r="E180" s="1" t="str">
        <f>IFERROR(ESG[[#This Row],[发行规模(亿)]],"")</f>
        <v/>
      </c>
      <c r="F180" s="1" t="str">
        <f>IFERROR(ESG[[#This Row],[亿美元]],"")</f>
        <v/>
      </c>
      <c r="G180" s="1" t="str">
        <f>IFERROR(ESG[[#This Row],[亿元]],"")</f>
        <v/>
      </c>
      <c r="H180" s="1" t="str">
        <f>IFERROR(ESG[[#This Row],[货币]],"")</f>
        <v/>
      </c>
      <c r="I180" s="1" t="str">
        <f>IFERROR(ESG[[#This Row],[年期]],"")</f>
        <v/>
      </c>
      <c r="J180" s="1" t="str">
        <f>IFERROR(ESG[[#This Row],[票息]],"")</f>
        <v/>
      </c>
      <c r="K180" s="1" t="str">
        <f>IFERROR(ESG[[#This Row],[上市]],"")</f>
        <v/>
      </c>
      <c r="L180" s="1" t="str">
        <f>IFERROR(ESG[[#This Row],[ESG主题]],"")</f>
        <v/>
      </c>
      <c r="M180" s="1" t="str">
        <f>IFERROR(ESG[[#This Row],[BOCOM_DEAL?]],"")</f>
        <v/>
      </c>
      <c r="N180" s="1" t="str">
        <f>IFERROR(ESG[[#This Row],[ISIN]],"")</f>
        <v/>
      </c>
      <c r="O180" s="1" t="str">
        <f>IFERROR(ESG[[#This Row],[板块]],"")</f>
        <v/>
      </c>
      <c r="P180" s="1" t="str">
        <f>IFERROR(ESG[[#This Row],[货币细分]],"")</f>
        <v/>
      </c>
      <c r="Q180" s="1" t="str">
        <f>IFERROR(ESG[[#This Row],[外部评审方式]],"")</f>
        <v/>
      </c>
      <c r="R180" s="1" t="str">
        <f>IFERROR(ESG[[#This Row],[外部评审机构]],"")</f>
        <v/>
      </c>
      <c r="S180" t="str">
        <f>IF(IFERROR(ESG[[#This Row],[筹款用途]],"")="","",IFERROR(ESG[[#This Row],[筹款用途]],""))</f>
        <v/>
      </c>
    </row>
    <row r="181" spans="1:19" ht="18" customHeight="1" x14ac:dyDescent="0.25">
      <c r="A181" s="1" t="str">
        <f>IFERROR(ESG[[#This Row],[Index]],"")</f>
        <v/>
      </c>
      <c r="B181" s="11" t="str">
        <f>IFERROR(ESG[[#This Row],[定价日]],"")</f>
        <v/>
      </c>
      <c r="C181" s="1" t="str">
        <f>IFERROR(ESG[[#This Row],[信用主体(备证行)]],"")</f>
        <v/>
      </c>
      <c r="D181" s="1" t="str">
        <f>IFERROR(ESG[[#This Row],[发行评级]],"")</f>
        <v/>
      </c>
      <c r="E181" s="1" t="str">
        <f>IFERROR(ESG[[#This Row],[发行规模(亿)]],"")</f>
        <v/>
      </c>
      <c r="F181" s="1" t="str">
        <f>IFERROR(ESG[[#This Row],[亿美元]],"")</f>
        <v/>
      </c>
      <c r="G181" s="1" t="str">
        <f>IFERROR(ESG[[#This Row],[亿元]],"")</f>
        <v/>
      </c>
      <c r="H181" s="1" t="str">
        <f>IFERROR(ESG[[#This Row],[货币]],"")</f>
        <v/>
      </c>
      <c r="I181" s="1" t="str">
        <f>IFERROR(ESG[[#This Row],[年期]],"")</f>
        <v/>
      </c>
      <c r="J181" s="1" t="str">
        <f>IFERROR(ESG[[#This Row],[票息]],"")</f>
        <v/>
      </c>
      <c r="K181" s="1" t="str">
        <f>IFERROR(ESG[[#This Row],[上市]],"")</f>
        <v/>
      </c>
      <c r="L181" s="1" t="str">
        <f>IFERROR(ESG[[#This Row],[ESG主题]],"")</f>
        <v/>
      </c>
      <c r="M181" s="1" t="str">
        <f>IFERROR(ESG[[#This Row],[BOCOM_DEAL?]],"")</f>
        <v/>
      </c>
      <c r="N181" s="1" t="str">
        <f>IFERROR(ESG[[#This Row],[ISIN]],"")</f>
        <v/>
      </c>
      <c r="O181" s="1" t="str">
        <f>IFERROR(ESG[[#This Row],[板块]],"")</f>
        <v/>
      </c>
      <c r="P181" s="1" t="str">
        <f>IFERROR(ESG[[#This Row],[货币细分]],"")</f>
        <v/>
      </c>
      <c r="Q181" s="1" t="str">
        <f>IFERROR(ESG[[#This Row],[外部评审方式]],"")</f>
        <v/>
      </c>
      <c r="R181" s="1" t="str">
        <f>IFERROR(ESG[[#This Row],[外部评审机构]],"")</f>
        <v/>
      </c>
      <c r="S181" t="str">
        <f>IF(IFERROR(ESG[[#This Row],[筹款用途]],"")="","",IFERROR(ESG[[#This Row],[筹款用途]],""))</f>
        <v/>
      </c>
    </row>
    <row r="182" spans="1:19" ht="18" customHeight="1" x14ac:dyDescent="0.25">
      <c r="A182" s="1" t="str">
        <f>IFERROR(ESG[[#This Row],[Index]],"")</f>
        <v/>
      </c>
      <c r="B182" s="11" t="str">
        <f>IFERROR(ESG[[#This Row],[定价日]],"")</f>
        <v/>
      </c>
      <c r="C182" s="1" t="str">
        <f>IFERROR(ESG[[#This Row],[信用主体(备证行)]],"")</f>
        <v/>
      </c>
      <c r="D182" s="1" t="str">
        <f>IFERROR(ESG[[#This Row],[发行评级]],"")</f>
        <v/>
      </c>
      <c r="E182" s="1" t="str">
        <f>IFERROR(ESG[[#This Row],[发行规模(亿)]],"")</f>
        <v/>
      </c>
      <c r="F182" s="1" t="str">
        <f>IFERROR(ESG[[#This Row],[亿美元]],"")</f>
        <v/>
      </c>
      <c r="G182" s="1" t="str">
        <f>IFERROR(ESG[[#This Row],[亿元]],"")</f>
        <v/>
      </c>
      <c r="H182" s="1" t="str">
        <f>IFERROR(ESG[[#This Row],[货币]],"")</f>
        <v/>
      </c>
      <c r="I182" s="1" t="str">
        <f>IFERROR(ESG[[#This Row],[年期]],"")</f>
        <v/>
      </c>
      <c r="J182" s="1" t="str">
        <f>IFERROR(ESG[[#This Row],[票息]],"")</f>
        <v/>
      </c>
      <c r="K182" s="1" t="str">
        <f>IFERROR(ESG[[#This Row],[上市]],"")</f>
        <v/>
      </c>
      <c r="L182" s="1" t="str">
        <f>IFERROR(ESG[[#This Row],[ESG主题]],"")</f>
        <v/>
      </c>
      <c r="M182" s="1" t="str">
        <f>IFERROR(ESG[[#This Row],[BOCOM_DEAL?]],"")</f>
        <v/>
      </c>
      <c r="N182" s="1" t="str">
        <f>IFERROR(ESG[[#This Row],[ISIN]],"")</f>
        <v/>
      </c>
      <c r="O182" s="1" t="str">
        <f>IFERROR(ESG[[#This Row],[板块]],"")</f>
        <v/>
      </c>
      <c r="P182" s="1" t="str">
        <f>IFERROR(ESG[[#This Row],[货币细分]],"")</f>
        <v/>
      </c>
      <c r="Q182" s="1" t="str">
        <f>IFERROR(ESG[[#This Row],[外部评审方式]],"")</f>
        <v/>
      </c>
      <c r="R182" s="1" t="str">
        <f>IFERROR(ESG[[#This Row],[外部评审机构]],"")</f>
        <v/>
      </c>
      <c r="S182" t="str">
        <f>IF(IFERROR(ESG[[#This Row],[筹款用途]],"")="","",IFERROR(ESG[[#This Row],[筹款用途]],""))</f>
        <v/>
      </c>
    </row>
    <row r="183" spans="1:19" ht="18" customHeight="1" x14ac:dyDescent="0.25">
      <c r="A183" s="1" t="str">
        <f>IFERROR(ESG[[#This Row],[Index]],"")</f>
        <v/>
      </c>
      <c r="B183" s="11" t="str">
        <f>IFERROR(ESG[[#This Row],[定价日]],"")</f>
        <v/>
      </c>
      <c r="C183" s="1" t="str">
        <f>IFERROR(ESG[[#This Row],[信用主体(备证行)]],"")</f>
        <v/>
      </c>
      <c r="D183" s="1" t="str">
        <f>IFERROR(ESG[[#This Row],[发行评级]],"")</f>
        <v/>
      </c>
      <c r="E183" s="1" t="str">
        <f>IFERROR(ESG[[#This Row],[发行规模(亿)]],"")</f>
        <v/>
      </c>
      <c r="F183" s="1" t="str">
        <f>IFERROR(ESG[[#This Row],[亿美元]],"")</f>
        <v/>
      </c>
      <c r="G183" s="1" t="str">
        <f>IFERROR(ESG[[#This Row],[亿元]],"")</f>
        <v/>
      </c>
      <c r="H183" s="1" t="str">
        <f>IFERROR(ESG[[#This Row],[货币]],"")</f>
        <v/>
      </c>
      <c r="I183" s="1" t="str">
        <f>IFERROR(ESG[[#This Row],[年期]],"")</f>
        <v/>
      </c>
      <c r="J183" s="1" t="str">
        <f>IFERROR(ESG[[#This Row],[票息]],"")</f>
        <v/>
      </c>
      <c r="K183" s="1" t="str">
        <f>IFERROR(ESG[[#This Row],[上市]],"")</f>
        <v/>
      </c>
      <c r="L183" s="1" t="str">
        <f>IFERROR(ESG[[#This Row],[ESG主题]],"")</f>
        <v/>
      </c>
      <c r="M183" s="1" t="str">
        <f>IFERROR(ESG[[#This Row],[BOCOM_DEAL?]],"")</f>
        <v/>
      </c>
      <c r="N183" s="1" t="str">
        <f>IFERROR(ESG[[#This Row],[ISIN]],"")</f>
        <v/>
      </c>
      <c r="O183" s="1" t="str">
        <f>IFERROR(ESG[[#This Row],[板块]],"")</f>
        <v/>
      </c>
      <c r="P183" s="1" t="str">
        <f>IFERROR(ESG[[#This Row],[货币细分]],"")</f>
        <v/>
      </c>
      <c r="Q183" s="1" t="str">
        <f>IFERROR(ESG[[#This Row],[外部评审方式]],"")</f>
        <v/>
      </c>
      <c r="R183" s="1" t="str">
        <f>IFERROR(ESG[[#This Row],[外部评审机构]],"")</f>
        <v/>
      </c>
      <c r="S183" t="str">
        <f>IF(IFERROR(ESG[[#This Row],[筹款用途]],"")="","",IFERROR(ESG[[#This Row],[筹款用途]],""))</f>
        <v/>
      </c>
    </row>
    <row r="184" spans="1:19" ht="18" customHeight="1" x14ac:dyDescent="0.25">
      <c r="A184" s="1" t="str">
        <f>IFERROR(ESG[[#This Row],[Index]],"")</f>
        <v/>
      </c>
      <c r="B184" s="11" t="str">
        <f>IFERROR(ESG[[#This Row],[定价日]],"")</f>
        <v/>
      </c>
      <c r="C184" s="1" t="str">
        <f>IFERROR(ESG[[#This Row],[信用主体(备证行)]],"")</f>
        <v/>
      </c>
      <c r="D184" s="1" t="str">
        <f>IFERROR(ESG[[#This Row],[发行评级]],"")</f>
        <v/>
      </c>
      <c r="E184" s="1" t="str">
        <f>IFERROR(ESG[[#This Row],[发行规模(亿)]],"")</f>
        <v/>
      </c>
      <c r="F184" s="1" t="str">
        <f>IFERROR(ESG[[#This Row],[亿美元]],"")</f>
        <v/>
      </c>
      <c r="G184" s="1" t="str">
        <f>IFERROR(ESG[[#This Row],[亿元]],"")</f>
        <v/>
      </c>
      <c r="H184" s="1" t="str">
        <f>IFERROR(ESG[[#This Row],[货币]],"")</f>
        <v/>
      </c>
      <c r="I184" s="1" t="str">
        <f>IFERROR(ESG[[#This Row],[年期]],"")</f>
        <v/>
      </c>
      <c r="J184" s="1" t="str">
        <f>IFERROR(ESG[[#This Row],[票息]],"")</f>
        <v/>
      </c>
      <c r="K184" s="1" t="str">
        <f>IFERROR(ESG[[#This Row],[上市]],"")</f>
        <v/>
      </c>
      <c r="L184" s="1" t="str">
        <f>IFERROR(ESG[[#This Row],[ESG主题]],"")</f>
        <v/>
      </c>
      <c r="M184" s="1" t="str">
        <f>IFERROR(ESG[[#This Row],[BOCOM_DEAL?]],"")</f>
        <v/>
      </c>
      <c r="N184" s="1" t="str">
        <f>IFERROR(ESG[[#This Row],[ISIN]],"")</f>
        <v/>
      </c>
      <c r="O184" s="1" t="str">
        <f>IFERROR(ESG[[#This Row],[板块]],"")</f>
        <v/>
      </c>
      <c r="P184" s="1" t="str">
        <f>IFERROR(ESG[[#This Row],[货币细分]],"")</f>
        <v/>
      </c>
      <c r="Q184" s="1" t="str">
        <f>IFERROR(ESG[[#This Row],[外部评审方式]],"")</f>
        <v/>
      </c>
      <c r="R184" s="1" t="str">
        <f>IFERROR(ESG[[#This Row],[外部评审机构]],"")</f>
        <v/>
      </c>
      <c r="S184" t="str">
        <f>IF(IFERROR(ESG[[#This Row],[筹款用途]],"")="","",IFERROR(ESG[[#This Row],[筹款用途]],""))</f>
        <v/>
      </c>
    </row>
    <row r="185" spans="1:19" ht="18" customHeight="1" x14ac:dyDescent="0.25">
      <c r="A185" s="1" t="str">
        <f>IFERROR(ESG[[#This Row],[Index]],"")</f>
        <v/>
      </c>
      <c r="B185" s="11" t="str">
        <f>IFERROR(ESG[[#This Row],[定价日]],"")</f>
        <v/>
      </c>
      <c r="C185" s="1" t="str">
        <f>IFERROR(ESG[[#This Row],[信用主体(备证行)]],"")</f>
        <v/>
      </c>
      <c r="D185" s="1" t="str">
        <f>IFERROR(ESG[[#This Row],[发行评级]],"")</f>
        <v/>
      </c>
      <c r="E185" s="1" t="str">
        <f>IFERROR(ESG[[#This Row],[发行规模(亿)]],"")</f>
        <v/>
      </c>
      <c r="F185" s="1" t="str">
        <f>IFERROR(ESG[[#This Row],[亿美元]],"")</f>
        <v/>
      </c>
      <c r="G185" s="1" t="str">
        <f>IFERROR(ESG[[#This Row],[亿元]],"")</f>
        <v/>
      </c>
      <c r="H185" s="1" t="str">
        <f>IFERROR(ESG[[#This Row],[货币]],"")</f>
        <v/>
      </c>
      <c r="I185" s="1" t="str">
        <f>IFERROR(ESG[[#This Row],[年期]],"")</f>
        <v/>
      </c>
      <c r="J185" s="1" t="str">
        <f>IFERROR(ESG[[#This Row],[票息]],"")</f>
        <v/>
      </c>
      <c r="K185" s="1" t="str">
        <f>IFERROR(ESG[[#This Row],[上市]],"")</f>
        <v/>
      </c>
      <c r="L185" s="1" t="str">
        <f>IFERROR(ESG[[#This Row],[ESG主题]],"")</f>
        <v/>
      </c>
      <c r="M185" s="1" t="str">
        <f>IFERROR(ESG[[#This Row],[BOCOM_DEAL?]],"")</f>
        <v/>
      </c>
      <c r="N185" s="1" t="str">
        <f>IFERROR(ESG[[#This Row],[ISIN]],"")</f>
        <v/>
      </c>
      <c r="O185" s="1" t="str">
        <f>IFERROR(ESG[[#This Row],[板块]],"")</f>
        <v/>
      </c>
      <c r="P185" s="1" t="str">
        <f>IFERROR(ESG[[#This Row],[货币细分]],"")</f>
        <v/>
      </c>
      <c r="Q185" s="1" t="str">
        <f>IFERROR(ESG[[#This Row],[外部评审方式]],"")</f>
        <v/>
      </c>
      <c r="R185" s="1" t="str">
        <f>IFERROR(ESG[[#This Row],[外部评审机构]],"")</f>
        <v/>
      </c>
      <c r="S185" t="str">
        <f>IF(IFERROR(ESG[[#This Row],[筹款用途]],"")="","",IFERROR(ESG[[#This Row],[筹款用途]],""))</f>
        <v/>
      </c>
    </row>
    <row r="186" spans="1:19" ht="18" customHeight="1" x14ac:dyDescent="0.25">
      <c r="A186" s="1" t="str">
        <f>IFERROR(ESG[[#This Row],[Index]],"")</f>
        <v/>
      </c>
      <c r="B186" s="11" t="str">
        <f>IFERROR(ESG[[#This Row],[定价日]],"")</f>
        <v/>
      </c>
      <c r="C186" s="1" t="str">
        <f>IFERROR(ESG[[#This Row],[信用主体(备证行)]],"")</f>
        <v/>
      </c>
      <c r="D186" s="1" t="str">
        <f>IFERROR(ESG[[#This Row],[发行评级]],"")</f>
        <v/>
      </c>
      <c r="E186" s="1" t="str">
        <f>IFERROR(ESG[[#This Row],[发行规模(亿)]],"")</f>
        <v/>
      </c>
      <c r="F186" s="1" t="str">
        <f>IFERROR(ESG[[#This Row],[亿美元]],"")</f>
        <v/>
      </c>
      <c r="G186" s="1" t="str">
        <f>IFERROR(ESG[[#This Row],[亿元]],"")</f>
        <v/>
      </c>
      <c r="H186" s="1" t="str">
        <f>IFERROR(ESG[[#This Row],[货币]],"")</f>
        <v/>
      </c>
      <c r="I186" s="1" t="str">
        <f>IFERROR(ESG[[#This Row],[年期]],"")</f>
        <v/>
      </c>
      <c r="J186" s="1" t="str">
        <f>IFERROR(ESG[[#This Row],[票息]],"")</f>
        <v/>
      </c>
      <c r="K186" s="1" t="str">
        <f>IFERROR(ESG[[#This Row],[上市]],"")</f>
        <v/>
      </c>
      <c r="L186" s="1" t="str">
        <f>IFERROR(ESG[[#This Row],[ESG主题]],"")</f>
        <v/>
      </c>
      <c r="M186" s="1" t="str">
        <f>IFERROR(ESG[[#This Row],[BOCOM_DEAL?]],"")</f>
        <v/>
      </c>
      <c r="N186" s="1" t="str">
        <f>IFERROR(ESG[[#This Row],[ISIN]],"")</f>
        <v/>
      </c>
      <c r="O186" s="1" t="str">
        <f>IFERROR(ESG[[#This Row],[板块]],"")</f>
        <v/>
      </c>
      <c r="P186" s="1" t="str">
        <f>IFERROR(ESG[[#This Row],[货币细分]],"")</f>
        <v/>
      </c>
      <c r="Q186" s="1" t="str">
        <f>IFERROR(ESG[[#This Row],[外部评审方式]],"")</f>
        <v/>
      </c>
      <c r="R186" s="1" t="str">
        <f>IFERROR(ESG[[#This Row],[外部评审机构]],"")</f>
        <v/>
      </c>
      <c r="S186" t="str">
        <f>IF(IFERROR(ESG[[#This Row],[筹款用途]],"")="","",IFERROR(ESG[[#This Row],[筹款用途]],""))</f>
        <v/>
      </c>
    </row>
    <row r="187" spans="1:19" ht="18" customHeight="1" x14ac:dyDescent="0.25">
      <c r="A187" s="1" t="str">
        <f>IFERROR(ESG[[#This Row],[Index]],"")</f>
        <v/>
      </c>
      <c r="B187" s="11" t="str">
        <f>IFERROR(ESG[[#This Row],[定价日]],"")</f>
        <v/>
      </c>
      <c r="C187" s="1" t="str">
        <f>IFERROR(ESG[[#This Row],[信用主体(备证行)]],"")</f>
        <v/>
      </c>
      <c r="D187" s="1" t="str">
        <f>IFERROR(ESG[[#This Row],[发行评级]],"")</f>
        <v/>
      </c>
      <c r="E187" s="1" t="str">
        <f>IFERROR(ESG[[#This Row],[发行规模(亿)]],"")</f>
        <v/>
      </c>
      <c r="F187" s="1" t="str">
        <f>IFERROR(ESG[[#This Row],[亿美元]],"")</f>
        <v/>
      </c>
      <c r="G187" s="1" t="str">
        <f>IFERROR(ESG[[#This Row],[亿元]],"")</f>
        <v/>
      </c>
      <c r="H187" s="1" t="str">
        <f>IFERROR(ESG[[#This Row],[货币]],"")</f>
        <v/>
      </c>
      <c r="I187" s="1" t="str">
        <f>IFERROR(ESG[[#This Row],[年期]],"")</f>
        <v/>
      </c>
      <c r="J187" s="1" t="str">
        <f>IFERROR(ESG[[#This Row],[票息]],"")</f>
        <v/>
      </c>
      <c r="K187" s="1" t="str">
        <f>IFERROR(ESG[[#This Row],[上市]],"")</f>
        <v/>
      </c>
      <c r="L187" s="1" t="str">
        <f>IFERROR(ESG[[#This Row],[ESG主题]],"")</f>
        <v/>
      </c>
      <c r="M187" s="1" t="str">
        <f>IFERROR(ESG[[#This Row],[BOCOM_DEAL?]],"")</f>
        <v/>
      </c>
      <c r="N187" s="1" t="str">
        <f>IFERROR(ESG[[#This Row],[ISIN]],"")</f>
        <v/>
      </c>
      <c r="O187" s="1" t="str">
        <f>IFERROR(ESG[[#This Row],[板块]],"")</f>
        <v/>
      </c>
      <c r="P187" s="1" t="str">
        <f>IFERROR(ESG[[#This Row],[货币细分]],"")</f>
        <v/>
      </c>
      <c r="Q187" s="1" t="str">
        <f>IFERROR(ESG[[#This Row],[外部评审方式]],"")</f>
        <v/>
      </c>
      <c r="R187" s="1" t="str">
        <f>IFERROR(ESG[[#This Row],[外部评审机构]],"")</f>
        <v/>
      </c>
      <c r="S187" t="str">
        <f>IF(IFERROR(ESG[[#This Row],[筹款用途]],"")="","",IFERROR(ESG[[#This Row],[筹款用途]],""))</f>
        <v/>
      </c>
    </row>
    <row r="188" spans="1:19" ht="18" customHeight="1" x14ac:dyDescent="0.25">
      <c r="A188" s="1" t="str">
        <f>IFERROR(ESG[[#This Row],[Index]],"")</f>
        <v/>
      </c>
      <c r="B188" s="11" t="str">
        <f>IFERROR(ESG[[#This Row],[定价日]],"")</f>
        <v/>
      </c>
      <c r="C188" s="1" t="str">
        <f>IFERROR(ESG[[#This Row],[信用主体(备证行)]],"")</f>
        <v/>
      </c>
      <c r="D188" s="1" t="str">
        <f>IFERROR(ESG[[#This Row],[发行评级]],"")</f>
        <v/>
      </c>
      <c r="E188" s="1" t="str">
        <f>IFERROR(ESG[[#This Row],[发行规模(亿)]],"")</f>
        <v/>
      </c>
      <c r="F188" s="1" t="str">
        <f>IFERROR(ESG[[#This Row],[亿美元]],"")</f>
        <v/>
      </c>
      <c r="G188" s="1" t="str">
        <f>IFERROR(ESG[[#This Row],[亿元]],"")</f>
        <v/>
      </c>
      <c r="H188" s="1" t="str">
        <f>IFERROR(ESG[[#This Row],[货币]],"")</f>
        <v/>
      </c>
      <c r="I188" s="1" t="str">
        <f>IFERROR(ESG[[#This Row],[年期]],"")</f>
        <v/>
      </c>
      <c r="J188" s="1" t="str">
        <f>IFERROR(ESG[[#This Row],[票息]],"")</f>
        <v/>
      </c>
      <c r="K188" s="1" t="str">
        <f>IFERROR(ESG[[#This Row],[上市]],"")</f>
        <v/>
      </c>
      <c r="L188" s="1" t="str">
        <f>IFERROR(ESG[[#This Row],[ESG主题]],"")</f>
        <v/>
      </c>
      <c r="M188" s="1" t="str">
        <f>IFERROR(ESG[[#This Row],[BOCOM_DEAL?]],"")</f>
        <v/>
      </c>
      <c r="N188" s="1" t="str">
        <f>IFERROR(ESG[[#This Row],[ISIN]],"")</f>
        <v/>
      </c>
      <c r="O188" s="1" t="str">
        <f>IFERROR(ESG[[#This Row],[板块]],"")</f>
        <v/>
      </c>
      <c r="P188" s="1" t="str">
        <f>IFERROR(ESG[[#This Row],[货币细分]],"")</f>
        <v/>
      </c>
      <c r="Q188" s="1" t="str">
        <f>IFERROR(ESG[[#This Row],[外部评审方式]],"")</f>
        <v/>
      </c>
      <c r="R188" s="1" t="str">
        <f>IFERROR(ESG[[#This Row],[外部评审机构]],"")</f>
        <v/>
      </c>
      <c r="S188" t="str">
        <f>IF(IFERROR(ESG[[#This Row],[筹款用途]],"")="","",IFERROR(ESG[[#This Row],[筹款用途]],""))</f>
        <v/>
      </c>
    </row>
    <row r="189" spans="1:19" ht="18" customHeight="1" x14ac:dyDescent="0.25">
      <c r="A189" s="1" t="str">
        <f>IFERROR(ESG[[#This Row],[Index]],"")</f>
        <v/>
      </c>
      <c r="B189" s="11" t="str">
        <f>IFERROR(ESG[[#This Row],[定价日]],"")</f>
        <v/>
      </c>
      <c r="C189" s="1" t="str">
        <f>IFERROR(ESG[[#This Row],[信用主体(备证行)]],"")</f>
        <v/>
      </c>
      <c r="D189" s="1" t="str">
        <f>IFERROR(ESG[[#This Row],[发行评级]],"")</f>
        <v/>
      </c>
      <c r="E189" s="1" t="str">
        <f>IFERROR(ESG[[#This Row],[发行规模(亿)]],"")</f>
        <v/>
      </c>
      <c r="F189" s="1" t="str">
        <f>IFERROR(ESG[[#This Row],[亿美元]],"")</f>
        <v/>
      </c>
      <c r="G189" s="1" t="str">
        <f>IFERROR(ESG[[#This Row],[亿元]],"")</f>
        <v/>
      </c>
      <c r="H189" s="1" t="str">
        <f>IFERROR(ESG[[#This Row],[货币]],"")</f>
        <v/>
      </c>
      <c r="I189" s="1" t="str">
        <f>IFERROR(ESG[[#This Row],[年期]],"")</f>
        <v/>
      </c>
      <c r="J189" s="1" t="str">
        <f>IFERROR(ESG[[#This Row],[票息]],"")</f>
        <v/>
      </c>
      <c r="K189" s="1" t="str">
        <f>IFERROR(ESG[[#This Row],[上市]],"")</f>
        <v/>
      </c>
      <c r="L189" s="1" t="str">
        <f>IFERROR(ESG[[#This Row],[ESG主题]],"")</f>
        <v/>
      </c>
      <c r="M189" s="1" t="str">
        <f>IFERROR(ESG[[#This Row],[BOCOM_DEAL?]],"")</f>
        <v/>
      </c>
      <c r="N189" s="1" t="str">
        <f>IFERROR(ESG[[#This Row],[ISIN]],"")</f>
        <v/>
      </c>
      <c r="O189" s="1" t="str">
        <f>IFERROR(ESG[[#This Row],[板块]],"")</f>
        <v/>
      </c>
      <c r="P189" s="1" t="str">
        <f>IFERROR(ESG[[#This Row],[货币细分]],"")</f>
        <v/>
      </c>
      <c r="Q189" s="1" t="str">
        <f>IFERROR(ESG[[#This Row],[外部评审方式]],"")</f>
        <v/>
      </c>
      <c r="R189" s="1" t="str">
        <f>IFERROR(ESG[[#This Row],[外部评审机构]],"")</f>
        <v/>
      </c>
      <c r="S189" t="str">
        <f>IF(IFERROR(ESG[[#This Row],[筹款用途]],"")="","",IFERROR(ESG[[#This Row],[筹款用途]],""))</f>
        <v/>
      </c>
    </row>
    <row r="190" spans="1:19" ht="18" customHeight="1" x14ac:dyDescent="0.25">
      <c r="A190" s="1" t="str">
        <f>IFERROR(ESG[[#This Row],[Index]],"")</f>
        <v/>
      </c>
      <c r="B190" s="11" t="str">
        <f>IFERROR(ESG[[#This Row],[定价日]],"")</f>
        <v/>
      </c>
      <c r="C190" s="1" t="str">
        <f>IFERROR(ESG[[#This Row],[信用主体(备证行)]],"")</f>
        <v/>
      </c>
      <c r="D190" s="1" t="str">
        <f>IFERROR(ESG[[#This Row],[发行评级]],"")</f>
        <v/>
      </c>
      <c r="E190" s="1" t="str">
        <f>IFERROR(ESG[[#This Row],[发行规模(亿)]],"")</f>
        <v/>
      </c>
      <c r="F190" s="1" t="str">
        <f>IFERROR(ESG[[#This Row],[亿美元]],"")</f>
        <v/>
      </c>
      <c r="G190" s="1" t="str">
        <f>IFERROR(ESG[[#This Row],[亿元]],"")</f>
        <v/>
      </c>
      <c r="H190" s="1" t="str">
        <f>IFERROR(ESG[[#This Row],[货币]],"")</f>
        <v/>
      </c>
      <c r="I190" s="1" t="str">
        <f>IFERROR(ESG[[#This Row],[年期]],"")</f>
        <v/>
      </c>
      <c r="J190" s="1" t="str">
        <f>IFERROR(ESG[[#This Row],[票息]],"")</f>
        <v/>
      </c>
      <c r="K190" s="1" t="str">
        <f>IFERROR(ESG[[#This Row],[上市]],"")</f>
        <v/>
      </c>
      <c r="L190" s="1" t="str">
        <f>IFERROR(ESG[[#This Row],[ESG主题]],"")</f>
        <v/>
      </c>
      <c r="M190" s="1" t="str">
        <f>IFERROR(ESG[[#This Row],[BOCOM_DEAL?]],"")</f>
        <v/>
      </c>
      <c r="N190" s="1" t="str">
        <f>IFERROR(ESG[[#This Row],[ISIN]],"")</f>
        <v/>
      </c>
      <c r="O190" s="1" t="str">
        <f>IFERROR(ESG[[#This Row],[板块]],"")</f>
        <v/>
      </c>
      <c r="P190" s="1" t="str">
        <f>IFERROR(ESG[[#This Row],[货币细分]],"")</f>
        <v/>
      </c>
      <c r="Q190" s="1" t="str">
        <f>IFERROR(ESG[[#This Row],[外部评审方式]],"")</f>
        <v/>
      </c>
      <c r="R190" s="1" t="str">
        <f>IFERROR(ESG[[#This Row],[外部评审机构]],"")</f>
        <v/>
      </c>
      <c r="S190" t="str">
        <f>IF(IFERROR(ESG[[#This Row],[筹款用途]],"")="","",IFERROR(ESG[[#This Row],[筹款用途]],""))</f>
        <v/>
      </c>
    </row>
    <row r="191" spans="1:19" ht="18" customHeight="1" x14ac:dyDescent="0.25">
      <c r="A191" s="1" t="str">
        <f>IFERROR(ESG[[#This Row],[Index]],"")</f>
        <v/>
      </c>
      <c r="B191" s="11" t="str">
        <f>IFERROR(ESG[[#This Row],[定价日]],"")</f>
        <v/>
      </c>
      <c r="C191" s="1" t="str">
        <f>IFERROR(ESG[[#This Row],[信用主体(备证行)]],"")</f>
        <v/>
      </c>
      <c r="D191" s="1" t="str">
        <f>IFERROR(ESG[[#This Row],[发行评级]],"")</f>
        <v/>
      </c>
      <c r="E191" s="1" t="str">
        <f>IFERROR(ESG[[#This Row],[发行规模(亿)]],"")</f>
        <v/>
      </c>
      <c r="F191" s="1" t="str">
        <f>IFERROR(ESG[[#This Row],[亿美元]],"")</f>
        <v/>
      </c>
      <c r="G191" s="1" t="str">
        <f>IFERROR(ESG[[#This Row],[亿元]],"")</f>
        <v/>
      </c>
      <c r="H191" s="1" t="str">
        <f>IFERROR(ESG[[#This Row],[货币]],"")</f>
        <v/>
      </c>
      <c r="I191" s="1" t="str">
        <f>IFERROR(ESG[[#This Row],[年期]],"")</f>
        <v/>
      </c>
      <c r="J191" s="1" t="str">
        <f>IFERROR(ESG[[#This Row],[票息]],"")</f>
        <v/>
      </c>
      <c r="K191" s="1" t="str">
        <f>IFERROR(ESG[[#This Row],[上市]],"")</f>
        <v/>
      </c>
      <c r="L191" s="1" t="str">
        <f>IFERROR(ESG[[#This Row],[ESG主题]],"")</f>
        <v/>
      </c>
      <c r="M191" s="1" t="str">
        <f>IFERROR(ESG[[#This Row],[BOCOM_DEAL?]],"")</f>
        <v/>
      </c>
      <c r="N191" s="1" t="str">
        <f>IFERROR(ESG[[#This Row],[ISIN]],"")</f>
        <v/>
      </c>
      <c r="O191" s="1" t="str">
        <f>IFERROR(ESG[[#This Row],[板块]],"")</f>
        <v/>
      </c>
      <c r="P191" s="1" t="str">
        <f>IFERROR(ESG[[#This Row],[货币细分]],"")</f>
        <v/>
      </c>
      <c r="Q191" s="1" t="str">
        <f>IFERROR(ESG[[#This Row],[外部评审方式]],"")</f>
        <v/>
      </c>
      <c r="R191" s="1" t="str">
        <f>IFERROR(ESG[[#This Row],[外部评审机构]],"")</f>
        <v/>
      </c>
      <c r="S191" t="str">
        <f>IF(IFERROR(ESG[[#This Row],[筹款用途]],"")="","",IFERROR(ESG[[#This Row],[筹款用途]],""))</f>
        <v/>
      </c>
    </row>
    <row r="192" spans="1:19" ht="18" customHeight="1" x14ac:dyDescent="0.25">
      <c r="A192" s="1" t="str">
        <f>IFERROR(ESG[[#This Row],[Index]],"")</f>
        <v/>
      </c>
      <c r="B192" s="11" t="str">
        <f>IFERROR(ESG[[#This Row],[定价日]],"")</f>
        <v/>
      </c>
      <c r="C192" s="1" t="str">
        <f>IFERROR(ESG[[#This Row],[信用主体(备证行)]],"")</f>
        <v/>
      </c>
      <c r="D192" s="1" t="str">
        <f>IFERROR(ESG[[#This Row],[发行评级]],"")</f>
        <v/>
      </c>
      <c r="E192" s="1" t="str">
        <f>IFERROR(ESG[[#This Row],[发行规模(亿)]],"")</f>
        <v/>
      </c>
      <c r="F192" s="1" t="str">
        <f>IFERROR(ESG[[#This Row],[亿美元]],"")</f>
        <v/>
      </c>
      <c r="G192" s="1" t="str">
        <f>IFERROR(ESG[[#This Row],[亿元]],"")</f>
        <v/>
      </c>
      <c r="H192" s="1" t="str">
        <f>IFERROR(ESG[[#This Row],[货币]],"")</f>
        <v/>
      </c>
      <c r="I192" s="1" t="str">
        <f>IFERROR(ESG[[#This Row],[年期]],"")</f>
        <v/>
      </c>
      <c r="J192" s="1" t="str">
        <f>IFERROR(ESG[[#This Row],[票息]],"")</f>
        <v/>
      </c>
      <c r="K192" s="1" t="str">
        <f>IFERROR(ESG[[#This Row],[上市]],"")</f>
        <v/>
      </c>
      <c r="L192" s="1" t="str">
        <f>IFERROR(ESG[[#This Row],[ESG主题]],"")</f>
        <v/>
      </c>
      <c r="M192" s="1" t="str">
        <f>IFERROR(ESG[[#This Row],[BOCOM_DEAL?]],"")</f>
        <v/>
      </c>
      <c r="N192" s="1" t="str">
        <f>IFERROR(ESG[[#This Row],[ISIN]],"")</f>
        <v/>
      </c>
      <c r="O192" s="1" t="str">
        <f>IFERROR(ESG[[#This Row],[板块]],"")</f>
        <v/>
      </c>
      <c r="P192" s="1" t="str">
        <f>IFERROR(ESG[[#This Row],[货币细分]],"")</f>
        <v/>
      </c>
      <c r="Q192" s="1" t="str">
        <f>IFERROR(ESG[[#This Row],[外部评审方式]],"")</f>
        <v/>
      </c>
      <c r="R192" s="1" t="str">
        <f>IFERROR(ESG[[#This Row],[外部评审机构]],"")</f>
        <v/>
      </c>
      <c r="S192" t="str">
        <f>IF(IFERROR(ESG[[#This Row],[筹款用途]],"")="","",IFERROR(ESG[[#This Row],[筹款用途]],""))</f>
        <v/>
      </c>
    </row>
    <row r="193" spans="1:19" ht="18" customHeight="1" x14ac:dyDescent="0.25">
      <c r="A193" s="1" t="str">
        <f>IFERROR(ESG[[#This Row],[Index]],"")</f>
        <v/>
      </c>
      <c r="B193" s="11" t="str">
        <f>IFERROR(ESG[[#This Row],[定价日]],"")</f>
        <v/>
      </c>
      <c r="C193" s="1" t="str">
        <f>IFERROR(ESG[[#This Row],[信用主体(备证行)]],"")</f>
        <v/>
      </c>
      <c r="D193" s="1" t="str">
        <f>IFERROR(ESG[[#This Row],[发行评级]],"")</f>
        <v/>
      </c>
      <c r="E193" s="1" t="str">
        <f>IFERROR(ESG[[#This Row],[发行规模(亿)]],"")</f>
        <v/>
      </c>
      <c r="F193" s="1" t="str">
        <f>IFERROR(ESG[[#This Row],[亿美元]],"")</f>
        <v/>
      </c>
      <c r="G193" s="1" t="str">
        <f>IFERROR(ESG[[#This Row],[亿元]],"")</f>
        <v/>
      </c>
      <c r="H193" s="1" t="str">
        <f>IFERROR(ESG[[#This Row],[货币]],"")</f>
        <v/>
      </c>
      <c r="I193" s="1" t="str">
        <f>IFERROR(ESG[[#This Row],[年期]],"")</f>
        <v/>
      </c>
      <c r="J193" s="1" t="str">
        <f>IFERROR(ESG[[#This Row],[票息]],"")</f>
        <v/>
      </c>
      <c r="K193" s="1" t="str">
        <f>IFERROR(ESG[[#This Row],[上市]],"")</f>
        <v/>
      </c>
      <c r="L193" s="1" t="str">
        <f>IFERROR(ESG[[#This Row],[ESG主题]],"")</f>
        <v/>
      </c>
      <c r="M193" s="1" t="str">
        <f>IFERROR(ESG[[#This Row],[BOCOM_DEAL?]],"")</f>
        <v/>
      </c>
      <c r="N193" s="1" t="str">
        <f>IFERROR(ESG[[#This Row],[ISIN]],"")</f>
        <v/>
      </c>
      <c r="O193" s="1" t="str">
        <f>IFERROR(ESG[[#This Row],[板块]],"")</f>
        <v/>
      </c>
      <c r="P193" s="1" t="str">
        <f>IFERROR(ESG[[#This Row],[货币细分]],"")</f>
        <v/>
      </c>
      <c r="Q193" s="1" t="str">
        <f>IFERROR(ESG[[#This Row],[外部评审方式]],"")</f>
        <v/>
      </c>
      <c r="R193" s="1" t="str">
        <f>IFERROR(ESG[[#This Row],[外部评审机构]],"")</f>
        <v/>
      </c>
      <c r="S193" t="str">
        <f>IF(IFERROR(ESG[[#This Row],[筹款用途]],"")="","",IFERROR(ESG[[#This Row],[筹款用途]],""))</f>
        <v/>
      </c>
    </row>
    <row r="194" spans="1:19" ht="18" customHeight="1" x14ac:dyDescent="0.25">
      <c r="A194" s="1" t="str">
        <f>IFERROR(ESG[[#This Row],[Index]],"")</f>
        <v/>
      </c>
      <c r="B194" s="11" t="str">
        <f>IFERROR(ESG[[#This Row],[定价日]],"")</f>
        <v/>
      </c>
      <c r="C194" s="1" t="str">
        <f>IFERROR(ESG[[#This Row],[信用主体(备证行)]],"")</f>
        <v/>
      </c>
      <c r="D194" s="1" t="str">
        <f>IFERROR(ESG[[#This Row],[发行评级]],"")</f>
        <v/>
      </c>
      <c r="E194" s="1" t="str">
        <f>IFERROR(ESG[[#This Row],[发行规模(亿)]],"")</f>
        <v/>
      </c>
      <c r="F194" s="1" t="str">
        <f>IFERROR(ESG[[#This Row],[亿美元]],"")</f>
        <v/>
      </c>
      <c r="G194" s="1" t="str">
        <f>IFERROR(ESG[[#This Row],[亿元]],"")</f>
        <v/>
      </c>
      <c r="H194" s="1" t="str">
        <f>IFERROR(ESG[[#This Row],[货币]],"")</f>
        <v/>
      </c>
      <c r="I194" s="1" t="str">
        <f>IFERROR(ESG[[#This Row],[年期]],"")</f>
        <v/>
      </c>
      <c r="J194" s="1" t="str">
        <f>IFERROR(ESG[[#This Row],[票息]],"")</f>
        <v/>
      </c>
      <c r="K194" s="1" t="str">
        <f>IFERROR(ESG[[#This Row],[上市]],"")</f>
        <v/>
      </c>
      <c r="L194" s="1" t="str">
        <f>IFERROR(ESG[[#This Row],[ESG主题]],"")</f>
        <v/>
      </c>
      <c r="M194" s="1" t="str">
        <f>IFERROR(ESG[[#This Row],[BOCOM_DEAL?]],"")</f>
        <v/>
      </c>
      <c r="N194" s="1" t="str">
        <f>IFERROR(ESG[[#This Row],[ISIN]],"")</f>
        <v/>
      </c>
      <c r="O194" s="1" t="str">
        <f>IFERROR(ESG[[#This Row],[板块]],"")</f>
        <v/>
      </c>
      <c r="P194" s="1" t="str">
        <f>IFERROR(ESG[[#This Row],[货币细分]],"")</f>
        <v/>
      </c>
      <c r="Q194" s="1" t="str">
        <f>IFERROR(ESG[[#This Row],[外部评审方式]],"")</f>
        <v/>
      </c>
      <c r="R194" s="1" t="str">
        <f>IFERROR(ESG[[#This Row],[外部评审机构]],"")</f>
        <v/>
      </c>
      <c r="S194" t="str">
        <f>IF(IFERROR(ESG[[#This Row],[筹款用途]],"")="","",IFERROR(ESG[[#This Row],[筹款用途]],""))</f>
        <v/>
      </c>
    </row>
    <row r="195" spans="1:19" ht="18" customHeight="1" x14ac:dyDescent="0.25">
      <c r="A195" s="1" t="str">
        <f>IFERROR(ESG[[#This Row],[Index]],"")</f>
        <v/>
      </c>
      <c r="B195" s="11" t="str">
        <f>IFERROR(ESG[[#This Row],[定价日]],"")</f>
        <v/>
      </c>
      <c r="C195" s="1" t="str">
        <f>IFERROR(ESG[[#This Row],[信用主体(备证行)]],"")</f>
        <v/>
      </c>
      <c r="D195" s="1" t="str">
        <f>IFERROR(ESG[[#This Row],[发行评级]],"")</f>
        <v/>
      </c>
      <c r="E195" s="1" t="str">
        <f>IFERROR(ESG[[#This Row],[发行规模(亿)]],"")</f>
        <v/>
      </c>
      <c r="F195" s="1" t="str">
        <f>IFERROR(ESG[[#This Row],[亿美元]],"")</f>
        <v/>
      </c>
      <c r="G195" s="1" t="str">
        <f>IFERROR(ESG[[#This Row],[亿元]],"")</f>
        <v/>
      </c>
      <c r="H195" s="1" t="str">
        <f>IFERROR(ESG[[#This Row],[货币]],"")</f>
        <v/>
      </c>
      <c r="I195" s="1" t="str">
        <f>IFERROR(ESG[[#This Row],[年期]],"")</f>
        <v/>
      </c>
      <c r="J195" s="1" t="str">
        <f>IFERROR(ESG[[#This Row],[票息]],"")</f>
        <v/>
      </c>
      <c r="K195" s="1" t="str">
        <f>IFERROR(ESG[[#This Row],[上市]],"")</f>
        <v/>
      </c>
      <c r="L195" s="1" t="str">
        <f>IFERROR(ESG[[#This Row],[ESG主题]],"")</f>
        <v/>
      </c>
      <c r="M195" s="1" t="str">
        <f>IFERROR(ESG[[#This Row],[BOCOM_DEAL?]],"")</f>
        <v/>
      </c>
      <c r="N195" s="1" t="str">
        <f>IFERROR(ESG[[#This Row],[ISIN]],"")</f>
        <v/>
      </c>
      <c r="O195" s="1" t="str">
        <f>IFERROR(ESG[[#This Row],[板块]],"")</f>
        <v/>
      </c>
      <c r="P195" s="1" t="str">
        <f>IFERROR(ESG[[#This Row],[货币细分]],"")</f>
        <v/>
      </c>
      <c r="Q195" s="1" t="str">
        <f>IFERROR(ESG[[#This Row],[外部评审方式]],"")</f>
        <v/>
      </c>
      <c r="R195" s="1" t="str">
        <f>IFERROR(ESG[[#This Row],[外部评审机构]],"")</f>
        <v/>
      </c>
      <c r="S195" t="str">
        <f>IF(IFERROR(ESG[[#This Row],[筹款用途]],"")="","",IFERROR(ESG[[#This Row],[筹款用途]],""))</f>
        <v/>
      </c>
    </row>
    <row r="196" spans="1:19" ht="18" customHeight="1" x14ac:dyDescent="0.25">
      <c r="A196" s="1" t="str">
        <f>IFERROR(ESG[[#This Row],[Index]],"")</f>
        <v/>
      </c>
      <c r="B196" s="11" t="str">
        <f>IFERROR(ESG[[#This Row],[定价日]],"")</f>
        <v/>
      </c>
      <c r="C196" s="1" t="str">
        <f>IFERROR(ESG[[#This Row],[信用主体(备证行)]],"")</f>
        <v/>
      </c>
      <c r="D196" s="1" t="str">
        <f>IFERROR(ESG[[#This Row],[发行评级]],"")</f>
        <v/>
      </c>
      <c r="E196" s="1" t="str">
        <f>IFERROR(ESG[[#This Row],[发行规模(亿)]],"")</f>
        <v/>
      </c>
      <c r="F196" s="1" t="str">
        <f>IFERROR(ESG[[#This Row],[亿美元]],"")</f>
        <v/>
      </c>
      <c r="G196" s="1" t="str">
        <f>IFERROR(ESG[[#This Row],[亿元]],"")</f>
        <v/>
      </c>
      <c r="H196" s="1" t="str">
        <f>IFERROR(ESG[[#This Row],[货币]],"")</f>
        <v/>
      </c>
      <c r="I196" s="1" t="str">
        <f>IFERROR(ESG[[#This Row],[年期]],"")</f>
        <v/>
      </c>
      <c r="J196" s="1" t="str">
        <f>IFERROR(ESG[[#This Row],[票息]],"")</f>
        <v/>
      </c>
      <c r="K196" s="1" t="str">
        <f>IFERROR(ESG[[#This Row],[上市]],"")</f>
        <v/>
      </c>
      <c r="L196" s="1" t="str">
        <f>IFERROR(ESG[[#This Row],[ESG主题]],"")</f>
        <v/>
      </c>
      <c r="M196" s="1" t="str">
        <f>IFERROR(ESG[[#This Row],[BOCOM_DEAL?]],"")</f>
        <v/>
      </c>
      <c r="N196" s="1" t="str">
        <f>IFERROR(ESG[[#This Row],[ISIN]],"")</f>
        <v/>
      </c>
      <c r="O196" s="1" t="str">
        <f>IFERROR(ESG[[#This Row],[板块]],"")</f>
        <v/>
      </c>
      <c r="P196" s="1" t="str">
        <f>IFERROR(ESG[[#This Row],[货币细分]],"")</f>
        <v/>
      </c>
      <c r="Q196" s="1" t="str">
        <f>IFERROR(ESG[[#This Row],[外部评审方式]],"")</f>
        <v/>
      </c>
      <c r="R196" s="1" t="str">
        <f>IFERROR(ESG[[#This Row],[外部评审机构]],"")</f>
        <v/>
      </c>
      <c r="S196" t="str">
        <f>IF(IFERROR(ESG[[#This Row],[筹款用途]],"")="","",IFERROR(ESG[[#This Row],[筹款用途]],""))</f>
        <v/>
      </c>
    </row>
    <row r="197" spans="1:19" ht="18" customHeight="1" x14ac:dyDescent="0.25">
      <c r="A197" s="1" t="str">
        <f>IFERROR(ESG[[#This Row],[Index]],"")</f>
        <v/>
      </c>
      <c r="B197" s="11" t="str">
        <f>IFERROR(ESG[[#This Row],[定价日]],"")</f>
        <v/>
      </c>
      <c r="C197" s="1" t="str">
        <f>IFERROR(ESG[[#This Row],[信用主体(备证行)]],"")</f>
        <v/>
      </c>
      <c r="D197" s="1" t="str">
        <f>IFERROR(ESG[[#This Row],[发行评级]],"")</f>
        <v/>
      </c>
      <c r="E197" s="1" t="str">
        <f>IFERROR(ESG[[#This Row],[发行规模(亿)]],"")</f>
        <v/>
      </c>
      <c r="F197" s="1" t="str">
        <f>IFERROR(ESG[[#This Row],[亿美元]],"")</f>
        <v/>
      </c>
      <c r="G197" s="1" t="str">
        <f>IFERROR(ESG[[#This Row],[亿元]],"")</f>
        <v/>
      </c>
      <c r="H197" s="1" t="str">
        <f>IFERROR(ESG[[#This Row],[货币]],"")</f>
        <v/>
      </c>
      <c r="I197" s="1" t="str">
        <f>IFERROR(ESG[[#This Row],[年期]],"")</f>
        <v/>
      </c>
      <c r="J197" s="1" t="str">
        <f>IFERROR(ESG[[#This Row],[票息]],"")</f>
        <v/>
      </c>
      <c r="K197" s="1" t="str">
        <f>IFERROR(ESG[[#This Row],[上市]],"")</f>
        <v/>
      </c>
      <c r="L197" s="1" t="str">
        <f>IFERROR(ESG[[#This Row],[ESG主题]],"")</f>
        <v/>
      </c>
      <c r="M197" s="1" t="str">
        <f>IFERROR(ESG[[#This Row],[BOCOM_DEAL?]],"")</f>
        <v/>
      </c>
      <c r="N197" s="1" t="str">
        <f>IFERROR(ESG[[#This Row],[ISIN]],"")</f>
        <v/>
      </c>
      <c r="O197" s="1" t="str">
        <f>IFERROR(ESG[[#This Row],[板块]],"")</f>
        <v/>
      </c>
      <c r="P197" s="1" t="str">
        <f>IFERROR(ESG[[#This Row],[货币细分]],"")</f>
        <v/>
      </c>
      <c r="Q197" s="1" t="str">
        <f>IFERROR(ESG[[#This Row],[外部评审方式]],"")</f>
        <v/>
      </c>
      <c r="R197" s="1" t="str">
        <f>IFERROR(ESG[[#This Row],[外部评审机构]],"")</f>
        <v/>
      </c>
      <c r="S197" t="str">
        <f>IF(IFERROR(ESG[[#This Row],[筹款用途]],"")="","",IFERROR(ESG[[#This Row],[筹款用途]],""))</f>
        <v/>
      </c>
    </row>
    <row r="198" spans="1:19" ht="18" customHeight="1" x14ac:dyDescent="0.25">
      <c r="A198" s="1" t="str">
        <f>IFERROR(ESG[[#This Row],[Index]],"")</f>
        <v/>
      </c>
      <c r="B198" s="11" t="str">
        <f>IFERROR(ESG[[#This Row],[定价日]],"")</f>
        <v/>
      </c>
      <c r="C198" s="1" t="str">
        <f>IFERROR(ESG[[#This Row],[信用主体(备证行)]],"")</f>
        <v/>
      </c>
      <c r="D198" s="1" t="str">
        <f>IFERROR(ESG[[#This Row],[发行评级]],"")</f>
        <v/>
      </c>
      <c r="E198" s="1" t="str">
        <f>IFERROR(ESG[[#This Row],[发行规模(亿)]],"")</f>
        <v/>
      </c>
      <c r="F198" s="1" t="str">
        <f>IFERROR(ESG[[#This Row],[亿美元]],"")</f>
        <v/>
      </c>
      <c r="G198" s="1" t="str">
        <f>IFERROR(ESG[[#This Row],[亿元]],"")</f>
        <v/>
      </c>
      <c r="H198" s="1" t="str">
        <f>IFERROR(ESG[[#This Row],[货币]],"")</f>
        <v/>
      </c>
      <c r="I198" s="1" t="str">
        <f>IFERROR(ESG[[#This Row],[年期]],"")</f>
        <v/>
      </c>
      <c r="J198" s="1" t="str">
        <f>IFERROR(ESG[[#This Row],[票息]],"")</f>
        <v/>
      </c>
      <c r="K198" s="1" t="str">
        <f>IFERROR(ESG[[#This Row],[上市]],"")</f>
        <v/>
      </c>
      <c r="L198" s="1" t="str">
        <f>IFERROR(ESG[[#This Row],[ESG主题]],"")</f>
        <v/>
      </c>
      <c r="M198" s="1" t="str">
        <f>IFERROR(ESG[[#This Row],[BOCOM_DEAL?]],"")</f>
        <v/>
      </c>
      <c r="N198" s="1" t="str">
        <f>IFERROR(ESG[[#This Row],[ISIN]],"")</f>
        <v/>
      </c>
      <c r="O198" s="1" t="str">
        <f>IFERROR(ESG[[#This Row],[板块]],"")</f>
        <v/>
      </c>
      <c r="P198" s="1" t="str">
        <f>IFERROR(ESG[[#This Row],[货币细分]],"")</f>
        <v/>
      </c>
      <c r="Q198" s="1" t="str">
        <f>IFERROR(ESG[[#This Row],[外部评审方式]],"")</f>
        <v/>
      </c>
      <c r="R198" s="1" t="str">
        <f>IFERROR(ESG[[#This Row],[外部评审机构]],"")</f>
        <v/>
      </c>
      <c r="S198" t="str">
        <f>IF(IFERROR(ESG[[#This Row],[筹款用途]],"")="","",IFERROR(ESG[[#This Row],[筹款用途]],""))</f>
        <v/>
      </c>
    </row>
    <row r="199" spans="1:19" ht="18" customHeight="1" x14ac:dyDescent="0.25">
      <c r="A199" s="1" t="str">
        <f>IFERROR(ESG[[#This Row],[Index]],"")</f>
        <v/>
      </c>
      <c r="B199" s="11" t="str">
        <f>IFERROR(ESG[[#This Row],[定价日]],"")</f>
        <v/>
      </c>
      <c r="C199" s="1" t="str">
        <f>IFERROR(ESG[[#This Row],[信用主体(备证行)]],"")</f>
        <v/>
      </c>
      <c r="D199" s="1" t="str">
        <f>IFERROR(ESG[[#This Row],[发行评级]],"")</f>
        <v/>
      </c>
      <c r="E199" s="1" t="str">
        <f>IFERROR(ESG[[#This Row],[发行规模(亿)]],"")</f>
        <v/>
      </c>
      <c r="F199" s="1" t="str">
        <f>IFERROR(ESG[[#This Row],[亿美元]],"")</f>
        <v/>
      </c>
      <c r="G199" s="1" t="str">
        <f>IFERROR(ESG[[#This Row],[亿元]],"")</f>
        <v/>
      </c>
      <c r="H199" s="1" t="str">
        <f>IFERROR(ESG[[#This Row],[货币]],"")</f>
        <v/>
      </c>
      <c r="I199" s="1" t="str">
        <f>IFERROR(ESG[[#This Row],[年期]],"")</f>
        <v/>
      </c>
      <c r="J199" s="1" t="str">
        <f>IFERROR(ESG[[#This Row],[票息]],"")</f>
        <v/>
      </c>
      <c r="K199" s="1" t="str">
        <f>IFERROR(ESG[[#This Row],[上市]],"")</f>
        <v/>
      </c>
      <c r="L199" s="1" t="str">
        <f>IFERROR(ESG[[#This Row],[ESG主题]],"")</f>
        <v/>
      </c>
      <c r="M199" s="1" t="str">
        <f>IFERROR(ESG[[#This Row],[BOCOM_DEAL?]],"")</f>
        <v/>
      </c>
      <c r="N199" s="1" t="str">
        <f>IFERROR(ESG[[#This Row],[ISIN]],"")</f>
        <v/>
      </c>
      <c r="O199" s="1" t="str">
        <f>IFERROR(ESG[[#This Row],[板块]],"")</f>
        <v/>
      </c>
      <c r="P199" s="1" t="str">
        <f>IFERROR(ESG[[#This Row],[货币细分]],"")</f>
        <v/>
      </c>
      <c r="Q199" s="1" t="str">
        <f>IFERROR(ESG[[#This Row],[外部评审方式]],"")</f>
        <v/>
      </c>
      <c r="R199" s="1" t="str">
        <f>IFERROR(ESG[[#This Row],[外部评审机构]],"")</f>
        <v/>
      </c>
      <c r="S199" t="str">
        <f>IF(IFERROR(ESG[[#This Row],[筹款用途]],"")="","",IFERROR(ESG[[#This Row],[筹款用途]],""))</f>
        <v/>
      </c>
    </row>
    <row r="200" spans="1:19" ht="18" customHeight="1" x14ac:dyDescent="0.25">
      <c r="A200" s="1" t="str">
        <f>IFERROR(ESG[[#This Row],[Index]],"")</f>
        <v/>
      </c>
      <c r="B200" s="11" t="str">
        <f>IFERROR(ESG[[#This Row],[定价日]],"")</f>
        <v/>
      </c>
      <c r="C200" s="1" t="str">
        <f>IFERROR(ESG[[#This Row],[信用主体(备证行)]],"")</f>
        <v/>
      </c>
      <c r="D200" s="1" t="str">
        <f>IFERROR(ESG[[#This Row],[发行评级]],"")</f>
        <v/>
      </c>
      <c r="E200" s="1" t="str">
        <f>IFERROR(ESG[[#This Row],[发行规模(亿)]],"")</f>
        <v/>
      </c>
      <c r="F200" s="1" t="str">
        <f>IFERROR(ESG[[#This Row],[亿美元]],"")</f>
        <v/>
      </c>
      <c r="G200" s="1" t="str">
        <f>IFERROR(ESG[[#This Row],[亿元]],"")</f>
        <v/>
      </c>
      <c r="H200" s="1" t="str">
        <f>IFERROR(ESG[[#This Row],[货币]],"")</f>
        <v/>
      </c>
      <c r="I200" s="1" t="str">
        <f>IFERROR(ESG[[#This Row],[年期]],"")</f>
        <v/>
      </c>
      <c r="J200" s="1" t="str">
        <f>IFERROR(ESG[[#This Row],[票息]],"")</f>
        <v/>
      </c>
      <c r="K200" s="1" t="str">
        <f>IFERROR(ESG[[#This Row],[上市]],"")</f>
        <v/>
      </c>
      <c r="L200" s="1" t="str">
        <f>IFERROR(ESG[[#This Row],[ESG主题]],"")</f>
        <v/>
      </c>
      <c r="M200" s="1" t="str">
        <f>IFERROR(ESG[[#This Row],[BOCOM_DEAL?]],"")</f>
        <v/>
      </c>
      <c r="N200" s="1" t="str">
        <f>IFERROR(ESG[[#This Row],[ISIN]],"")</f>
        <v/>
      </c>
      <c r="O200" s="1" t="str">
        <f>IFERROR(ESG[[#This Row],[板块]],"")</f>
        <v/>
      </c>
      <c r="P200" s="1" t="str">
        <f>IFERROR(ESG[[#This Row],[货币细分]],"")</f>
        <v/>
      </c>
      <c r="Q200" s="1" t="str">
        <f>IFERROR(ESG[[#This Row],[外部评审方式]],"")</f>
        <v/>
      </c>
      <c r="R200" s="1" t="str">
        <f>IFERROR(ESG[[#This Row],[外部评审机构]],"")</f>
        <v/>
      </c>
      <c r="S200" t="str">
        <f>IF(IFERROR(ESG[[#This Row],[筹款用途]],"")="","",IFERROR(ESG[[#This Row],[筹款用途]],""))</f>
        <v/>
      </c>
    </row>
    <row r="201" spans="1:19" ht="18" customHeight="1" x14ac:dyDescent="0.25">
      <c r="A201" s="1" t="str">
        <f>IFERROR(ESG[[#This Row],[Index]],"")</f>
        <v/>
      </c>
      <c r="B201" s="11" t="str">
        <f>IFERROR(ESG[[#This Row],[定价日]],"")</f>
        <v/>
      </c>
      <c r="C201" s="1" t="str">
        <f>IFERROR(ESG[[#This Row],[信用主体(备证行)]],"")</f>
        <v/>
      </c>
      <c r="D201" s="1" t="str">
        <f>IFERROR(ESG[[#This Row],[发行评级]],"")</f>
        <v/>
      </c>
      <c r="E201" s="1" t="str">
        <f>IFERROR(ESG[[#This Row],[发行规模(亿)]],"")</f>
        <v/>
      </c>
      <c r="F201" s="1" t="str">
        <f>IFERROR(ESG[[#This Row],[亿美元]],"")</f>
        <v/>
      </c>
      <c r="G201" s="1" t="str">
        <f>IFERROR(ESG[[#This Row],[亿元]],"")</f>
        <v/>
      </c>
      <c r="H201" s="1" t="str">
        <f>IFERROR(ESG[[#This Row],[货币]],"")</f>
        <v/>
      </c>
      <c r="I201" s="1" t="str">
        <f>IFERROR(ESG[[#This Row],[年期]],"")</f>
        <v/>
      </c>
      <c r="J201" s="1" t="str">
        <f>IFERROR(ESG[[#This Row],[票息]],"")</f>
        <v/>
      </c>
      <c r="K201" s="1" t="str">
        <f>IFERROR(ESG[[#This Row],[上市]],"")</f>
        <v/>
      </c>
      <c r="L201" s="1" t="str">
        <f>IFERROR(ESG[[#This Row],[ESG主题]],"")</f>
        <v/>
      </c>
      <c r="M201" s="1" t="str">
        <f>IFERROR(ESG[[#This Row],[BOCOM_DEAL?]],"")</f>
        <v/>
      </c>
      <c r="N201" s="1" t="str">
        <f>IFERROR(ESG[[#This Row],[ISIN]],"")</f>
        <v/>
      </c>
      <c r="O201" s="1" t="str">
        <f>IFERROR(ESG[[#This Row],[板块]],"")</f>
        <v/>
      </c>
      <c r="P201" s="1" t="str">
        <f>IFERROR(ESG[[#This Row],[货币细分]],"")</f>
        <v/>
      </c>
      <c r="Q201" s="1" t="str">
        <f>IFERROR(ESG[[#This Row],[外部评审方式]],"")</f>
        <v/>
      </c>
      <c r="R201" s="1" t="str">
        <f>IFERROR(ESG[[#This Row],[外部评审机构]],"")</f>
        <v/>
      </c>
      <c r="S201" t="str">
        <f>IF(IFERROR(ESG[[#This Row],[筹款用途]],"")="","",IFERROR(ESG[[#This Row],[筹款用途]],""))</f>
        <v/>
      </c>
    </row>
    <row r="202" spans="1:19" ht="18" customHeight="1" x14ac:dyDescent="0.25">
      <c r="A202" s="1" t="str">
        <f>IFERROR(ESG[[#This Row],[Index]],"")</f>
        <v/>
      </c>
      <c r="B202" s="11" t="str">
        <f>IFERROR(ESG[[#This Row],[定价日]],"")</f>
        <v/>
      </c>
      <c r="C202" s="1" t="str">
        <f>IFERROR(ESG[[#This Row],[信用主体(备证行)]],"")</f>
        <v/>
      </c>
      <c r="D202" s="1" t="str">
        <f>IFERROR(ESG[[#This Row],[发行评级]],"")</f>
        <v/>
      </c>
      <c r="E202" s="1" t="str">
        <f>IFERROR(ESG[[#This Row],[发行规模(亿)]],"")</f>
        <v/>
      </c>
      <c r="F202" s="1" t="str">
        <f>IFERROR(ESG[[#This Row],[亿美元]],"")</f>
        <v/>
      </c>
      <c r="G202" s="1" t="str">
        <f>IFERROR(ESG[[#This Row],[亿元]],"")</f>
        <v/>
      </c>
      <c r="H202" s="1" t="str">
        <f>IFERROR(ESG[[#This Row],[货币]],"")</f>
        <v/>
      </c>
      <c r="I202" s="1" t="str">
        <f>IFERROR(ESG[[#This Row],[年期]],"")</f>
        <v/>
      </c>
      <c r="J202" s="1" t="str">
        <f>IFERROR(ESG[[#This Row],[票息]],"")</f>
        <v/>
      </c>
      <c r="K202" s="1" t="str">
        <f>IFERROR(ESG[[#This Row],[上市]],"")</f>
        <v/>
      </c>
      <c r="L202" s="1" t="str">
        <f>IFERROR(ESG[[#This Row],[ESG主题]],"")</f>
        <v/>
      </c>
      <c r="M202" s="1" t="str">
        <f>IFERROR(ESG[[#This Row],[BOCOM_DEAL?]],"")</f>
        <v/>
      </c>
      <c r="N202" s="1" t="str">
        <f>IFERROR(ESG[[#This Row],[ISIN]],"")</f>
        <v/>
      </c>
      <c r="O202" s="1" t="str">
        <f>IFERROR(ESG[[#This Row],[板块]],"")</f>
        <v/>
      </c>
      <c r="P202" s="1" t="str">
        <f>IFERROR(ESG[[#This Row],[货币细分]],"")</f>
        <v/>
      </c>
      <c r="Q202" s="1" t="str">
        <f>IFERROR(ESG[[#This Row],[外部评审方式]],"")</f>
        <v/>
      </c>
      <c r="R202" s="1" t="str">
        <f>IFERROR(ESG[[#This Row],[外部评审机构]],"")</f>
        <v/>
      </c>
      <c r="S202" t="str">
        <f>IF(IFERROR(ESG[[#This Row],[筹款用途]],"")="","",IFERROR(ESG[[#This Row],[筹款用途]],""))</f>
        <v/>
      </c>
    </row>
    <row r="203" spans="1:19" ht="18" customHeight="1" x14ac:dyDescent="0.25">
      <c r="A203" s="1" t="str">
        <f>IFERROR(ESG[[#This Row],[Index]],"")</f>
        <v/>
      </c>
      <c r="B203" s="11" t="str">
        <f>IFERROR(ESG[[#This Row],[定价日]],"")</f>
        <v/>
      </c>
      <c r="C203" s="1" t="str">
        <f>IFERROR(ESG[[#This Row],[信用主体(备证行)]],"")</f>
        <v/>
      </c>
      <c r="D203" s="1" t="str">
        <f>IFERROR(ESG[[#This Row],[发行评级]],"")</f>
        <v/>
      </c>
      <c r="E203" s="1" t="str">
        <f>IFERROR(ESG[[#This Row],[发行规模(亿)]],"")</f>
        <v/>
      </c>
      <c r="F203" s="1" t="str">
        <f>IFERROR(ESG[[#This Row],[亿美元]],"")</f>
        <v/>
      </c>
      <c r="G203" s="1" t="str">
        <f>IFERROR(ESG[[#This Row],[亿元]],"")</f>
        <v/>
      </c>
      <c r="H203" s="1" t="str">
        <f>IFERROR(ESG[[#This Row],[货币]],"")</f>
        <v/>
      </c>
      <c r="I203" s="1" t="str">
        <f>IFERROR(ESG[[#This Row],[年期]],"")</f>
        <v/>
      </c>
      <c r="J203" s="1" t="str">
        <f>IFERROR(ESG[[#This Row],[票息]],"")</f>
        <v/>
      </c>
      <c r="K203" s="1" t="str">
        <f>IFERROR(ESG[[#This Row],[上市]],"")</f>
        <v/>
      </c>
      <c r="L203" s="1" t="str">
        <f>IFERROR(ESG[[#This Row],[ESG主题]],"")</f>
        <v/>
      </c>
      <c r="M203" s="1" t="str">
        <f>IFERROR(ESG[[#This Row],[BOCOM_DEAL?]],"")</f>
        <v/>
      </c>
      <c r="N203" s="1" t="str">
        <f>IFERROR(ESG[[#This Row],[ISIN]],"")</f>
        <v/>
      </c>
      <c r="O203" s="1" t="str">
        <f>IFERROR(ESG[[#This Row],[板块]],"")</f>
        <v/>
      </c>
      <c r="P203" s="1" t="str">
        <f>IFERROR(ESG[[#This Row],[货币细分]],"")</f>
        <v/>
      </c>
      <c r="Q203" s="1" t="str">
        <f>IFERROR(ESG[[#This Row],[外部评审方式]],"")</f>
        <v/>
      </c>
      <c r="R203" s="1" t="str">
        <f>IFERROR(ESG[[#This Row],[外部评审机构]],"")</f>
        <v/>
      </c>
      <c r="S203" t="str">
        <f>IF(IFERROR(ESG[[#This Row],[筹款用途]],"")="","",IFERROR(ESG[[#This Row],[筹款用途]],""))</f>
        <v/>
      </c>
    </row>
    <row r="204" spans="1:19" ht="18" customHeight="1" x14ac:dyDescent="0.25">
      <c r="A204" s="1" t="str">
        <f>IFERROR(ESG[[#This Row],[Index]],"")</f>
        <v/>
      </c>
      <c r="B204" s="11" t="str">
        <f>IFERROR(ESG[[#This Row],[定价日]],"")</f>
        <v/>
      </c>
      <c r="C204" s="1" t="str">
        <f>IFERROR(ESG[[#This Row],[信用主体(备证行)]],"")</f>
        <v/>
      </c>
      <c r="D204" s="1" t="str">
        <f>IFERROR(ESG[[#This Row],[发行评级]],"")</f>
        <v/>
      </c>
      <c r="E204" s="1" t="str">
        <f>IFERROR(ESG[[#This Row],[发行规模(亿)]],"")</f>
        <v/>
      </c>
      <c r="F204" s="1" t="str">
        <f>IFERROR(ESG[[#This Row],[亿美元]],"")</f>
        <v/>
      </c>
      <c r="G204" s="1" t="str">
        <f>IFERROR(ESG[[#This Row],[亿元]],"")</f>
        <v/>
      </c>
      <c r="H204" s="1" t="str">
        <f>IFERROR(ESG[[#This Row],[货币]],"")</f>
        <v/>
      </c>
      <c r="I204" s="1" t="str">
        <f>IFERROR(ESG[[#This Row],[年期]],"")</f>
        <v/>
      </c>
      <c r="J204" s="1" t="str">
        <f>IFERROR(ESG[[#This Row],[票息]],"")</f>
        <v/>
      </c>
      <c r="K204" s="1" t="str">
        <f>IFERROR(ESG[[#This Row],[上市]],"")</f>
        <v/>
      </c>
      <c r="L204" s="1" t="str">
        <f>IFERROR(ESG[[#This Row],[ESG主题]],"")</f>
        <v/>
      </c>
      <c r="M204" s="1" t="str">
        <f>IFERROR(ESG[[#This Row],[BOCOM_DEAL?]],"")</f>
        <v/>
      </c>
      <c r="N204" s="1" t="str">
        <f>IFERROR(ESG[[#This Row],[ISIN]],"")</f>
        <v/>
      </c>
      <c r="O204" s="1" t="str">
        <f>IFERROR(ESG[[#This Row],[板块]],"")</f>
        <v/>
      </c>
      <c r="P204" s="1" t="str">
        <f>IFERROR(ESG[[#This Row],[货币细分]],"")</f>
        <v/>
      </c>
      <c r="Q204" s="1" t="str">
        <f>IFERROR(ESG[[#This Row],[外部评审方式]],"")</f>
        <v/>
      </c>
      <c r="R204" s="1" t="str">
        <f>IFERROR(ESG[[#This Row],[外部评审机构]],"")</f>
        <v/>
      </c>
      <c r="S204" t="str">
        <f>IF(IFERROR(ESG[[#This Row],[筹款用途]],"")="","",IFERROR(ESG[[#This Row],[筹款用途]],""))</f>
        <v/>
      </c>
    </row>
    <row r="205" spans="1:19" ht="18" customHeight="1" x14ac:dyDescent="0.25">
      <c r="A205" s="1" t="str">
        <f>IFERROR(ESG[[#This Row],[Index]],"")</f>
        <v/>
      </c>
      <c r="B205" s="11" t="str">
        <f>IFERROR(ESG[[#This Row],[定价日]],"")</f>
        <v/>
      </c>
      <c r="C205" s="1" t="str">
        <f>IFERROR(ESG[[#This Row],[信用主体(备证行)]],"")</f>
        <v/>
      </c>
      <c r="D205" s="1" t="str">
        <f>IFERROR(ESG[[#This Row],[发行评级]],"")</f>
        <v/>
      </c>
      <c r="E205" s="1" t="str">
        <f>IFERROR(ESG[[#This Row],[发行规模(亿)]],"")</f>
        <v/>
      </c>
      <c r="F205" s="1" t="str">
        <f>IFERROR(ESG[[#This Row],[亿美元]],"")</f>
        <v/>
      </c>
      <c r="G205" s="1" t="str">
        <f>IFERROR(ESG[[#This Row],[亿元]],"")</f>
        <v/>
      </c>
      <c r="H205" s="1" t="str">
        <f>IFERROR(ESG[[#This Row],[货币]],"")</f>
        <v/>
      </c>
      <c r="I205" s="1" t="str">
        <f>IFERROR(ESG[[#This Row],[年期]],"")</f>
        <v/>
      </c>
      <c r="J205" s="1" t="str">
        <f>IFERROR(ESG[[#This Row],[票息]],"")</f>
        <v/>
      </c>
      <c r="K205" s="1" t="str">
        <f>IFERROR(ESG[[#This Row],[上市]],"")</f>
        <v/>
      </c>
      <c r="L205" s="1" t="str">
        <f>IFERROR(ESG[[#This Row],[ESG主题]],"")</f>
        <v/>
      </c>
      <c r="M205" s="1" t="str">
        <f>IFERROR(ESG[[#This Row],[BOCOM_DEAL?]],"")</f>
        <v/>
      </c>
      <c r="N205" s="1" t="str">
        <f>IFERROR(ESG[[#This Row],[ISIN]],"")</f>
        <v/>
      </c>
      <c r="O205" s="1" t="str">
        <f>IFERROR(ESG[[#This Row],[板块]],"")</f>
        <v/>
      </c>
      <c r="P205" s="1" t="str">
        <f>IFERROR(ESG[[#This Row],[货币细分]],"")</f>
        <v/>
      </c>
      <c r="Q205" s="1" t="str">
        <f>IFERROR(ESG[[#This Row],[外部评审方式]],"")</f>
        <v/>
      </c>
      <c r="R205" s="1" t="str">
        <f>IFERROR(ESG[[#This Row],[外部评审机构]],"")</f>
        <v/>
      </c>
      <c r="S205" t="str">
        <f>IF(IFERROR(ESG[[#This Row],[筹款用途]],"")="","",IFERROR(ESG[[#This Row],[筹款用途]],""))</f>
        <v/>
      </c>
    </row>
    <row r="206" spans="1:19" ht="18" customHeight="1" x14ac:dyDescent="0.25">
      <c r="A206" s="1" t="str">
        <f>IFERROR(ESG[[#This Row],[Index]],"")</f>
        <v/>
      </c>
      <c r="B206" s="11" t="str">
        <f>IFERROR(ESG[[#This Row],[定价日]],"")</f>
        <v/>
      </c>
      <c r="C206" s="1" t="str">
        <f>IFERROR(ESG[[#This Row],[信用主体(备证行)]],"")</f>
        <v/>
      </c>
      <c r="D206" s="1" t="str">
        <f>IFERROR(ESG[[#This Row],[发行评级]],"")</f>
        <v/>
      </c>
      <c r="E206" s="1" t="str">
        <f>IFERROR(ESG[[#This Row],[发行规模(亿)]],"")</f>
        <v/>
      </c>
      <c r="F206" s="1" t="str">
        <f>IFERROR(ESG[[#This Row],[亿美元]],"")</f>
        <v/>
      </c>
      <c r="G206" s="1" t="str">
        <f>IFERROR(ESG[[#This Row],[亿元]],"")</f>
        <v/>
      </c>
      <c r="H206" s="1" t="str">
        <f>IFERROR(ESG[[#This Row],[货币]],"")</f>
        <v/>
      </c>
      <c r="I206" s="1" t="str">
        <f>IFERROR(ESG[[#This Row],[年期]],"")</f>
        <v/>
      </c>
      <c r="J206" s="1" t="str">
        <f>IFERROR(ESG[[#This Row],[票息]],"")</f>
        <v/>
      </c>
      <c r="K206" s="1" t="str">
        <f>IFERROR(ESG[[#This Row],[上市]],"")</f>
        <v/>
      </c>
      <c r="L206" s="1" t="str">
        <f>IFERROR(ESG[[#This Row],[ESG主题]],"")</f>
        <v/>
      </c>
      <c r="M206" s="1" t="str">
        <f>IFERROR(ESG[[#This Row],[BOCOM_DEAL?]],"")</f>
        <v/>
      </c>
      <c r="N206" s="1" t="str">
        <f>IFERROR(ESG[[#This Row],[ISIN]],"")</f>
        <v/>
      </c>
      <c r="O206" s="1" t="str">
        <f>IFERROR(ESG[[#This Row],[板块]],"")</f>
        <v/>
      </c>
      <c r="P206" s="1" t="str">
        <f>IFERROR(ESG[[#This Row],[货币细分]],"")</f>
        <v/>
      </c>
      <c r="Q206" s="1" t="str">
        <f>IFERROR(ESG[[#This Row],[外部评审方式]],"")</f>
        <v/>
      </c>
      <c r="R206" s="1" t="str">
        <f>IFERROR(ESG[[#This Row],[外部评审机构]],"")</f>
        <v/>
      </c>
      <c r="S206" t="str">
        <f>IF(IFERROR(ESG[[#This Row],[筹款用途]],"")="","",IFERROR(ESG[[#This Row],[筹款用途]],""))</f>
        <v/>
      </c>
    </row>
    <row r="207" spans="1:19" ht="18" customHeight="1" x14ac:dyDescent="0.25">
      <c r="A207" s="1" t="str">
        <f>IFERROR(ESG[[#This Row],[Index]],"")</f>
        <v/>
      </c>
      <c r="B207" s="11" t="str">
        <f>IFERROR(ESG[[#This Row],[定价日]],"")</f>
        <v/>
      </c>
      <c r="C207" s="1" t="str">
        <f>IFERROR(ESG[[#This Row],[信用主体(备证行)]],"")</f>
        <v/>
      </c>
      <c r="D207" s="1" t="str">
        <f>IFERROR(ESG[[#This Row],[发行评级]],"")</f>
        <v/>
      </c>
      <c r="E207" s="1" t="str">
        <f>IFERROR(ESG[[#This Row],[发行规模(亿)]],"")</f>
        <v/>
      </c>
      <c r="F207" s="1" t="str">
        <f>IFERROR(ESG[[#This Row],[亿美元]],"")</f>
        <v/>
      </c>
      <c r="G207" s="1" t="str">
        <f>IFERROR(ESG[[#This Row],[亿元]],"")</f>
        <v/>
      </c>
      <c r="H207" s="1" t="str">
        <f>IFERROR(ESG[[#This Row],[货币]],"")</f>
        <v/>
      </c>
      <c r="I207" s="1" t="str">
        <f>IFERROR(ESG[[#This Row],[年期]],"")</f>
        <v/>
      </c>
      <c r="J207" s="1" t="str">
        <f>IFERROR(ESG[[#This Row],[票息]],"")</f>
        <v/>
      </c>
      <c r="K207" s="1" t="str">
        <f>IFERROR(ESG[[#This Row],[上市]],"")</f>
        <v/>
      </c>
      <c r="L207" s="1" t="str">
        <f>IFERROR(ESG[[#This Row],[ESG主题]],"")</f>
        <v/>
      </c>
      <c r="M207" s="1" t="str">
        <f>IFERROR(ESG[[#This Row],[BOCOM_DEAL?]],"")</f>
        <v/>
      </c>
      <c r="N207" s="1" t="str">
        <f>IFERROR(ESG[[#This Row],[ISIN]],"")</f>
        <v/>
      </c>
      <c r="O207" s="1" t="str">
        <f>IFERROR(ESG[[#This Row],[板块]],"")</f>
        <v/>
      </c>
      <c r="P207" s="1" t="str">
        <f>IFERROR(ESG[[#This Row],[货币细分]],"")</f>
        <v/>
      </c>
      <c r="Q207" s="1" t="str">
        <f>IFERROR(ESG[[#This Row],[外部评审方式]],"")</f>
        <v/>
      </c>
      <c r="R207" s="1" t="str">
        <f>IFERROR(ESG[[#This Row],[外部评审机构]],"")</f>
        <v/>
      </c>
      <c r="S207" t="str">
        <f>IF(IFERROR(ESG[[#This Row],[筹款用途]],"")="","",IFERROR(ESG[[#This Row],[筹款用途]],""))</f>
        <v/>
      </c>
    </row>
    <row r="208" spans="1:19" ht="18" customHeight="1" x14ac:dyDescent="0.25">
      <c r="A208" s="1" t="str">
        <f>IFERROR(ESG[[#This Row],[Index]],"")</f>
        <v/>
      </c>
      <c r="B208" s="11" t="str">
        <f>IFERROR(ESG[[#This Row],[定价日]],"")</f>
        <v/>
      </c>
      <c r="C208" s="1" t="str">
        <f>IFERROR(ESG[[#This Row],[信用主体(备证行)]],"")</f>
        <v/>
      </c>
      <c r="D208" s="1" t="str">
        <f>IFERROR(ESG[[#This Row],[发行评级]],"")</f>
        <v/>
      </c>
      <c r="E208" s="1" t="str">
        <f>IFERROR(ESG[[#This Row],[发行规模(亿)]],"")</f>
        <v/>
      </c>
      <c r="F208" s="1" t="str">
        <f>IFERROR(ESG[[#This Row],[亿美元]],"")</f>
        <v/>
      </c>
      <c r="G208" s="1" t="str">
        <f>IFERROR(ESG[[#This Row],[亿元]],"")</f>
        <v/>
      </c>
      <c r="H208" s="1" t="str">
        <f>IFERROR(ESG[[#This Row],[货币]],"")</f>
        <v/>
      </c>
      <c r="I208" s="1" t="str">
        <f>IFERROR(ESG[[#This Row],[年期]],"")</f>
        <v/>
      </c>
      <c r="J208" s="1" t="str">
        <f>IFERROR(ESG[[#This Row],[票息]],"")</f>
        <v/>
      </c>
      <c r="K208" s="1" t="str">
        <f>IFERROR(ESG[[#This Row],[上市]],"")</f>
        <v/>
      </c>
      <c r="L208" s="1" t="str">
        <f>IFERROR(ESG[[#This Row],[ESG主题]],"")</f>
        <v/>
      </c>
      <c r="M208" s="1" t="str">
        <f>IFERROR(ESG[[#This Row],[BOCOM_DEAL?]],"")</f>
        <v/>
      </c>
      <c r="N208" s="1" t="str">
        <f>IFERROR(ESG[[#This Row],[ISIN]],"")</f>
        <v/>
      </c>
      <c r="O208" s="1" t="str">
        <f>IFERROR(ESG[[#This Row],[板块]],"")</f>
        <v/>
      </c>
      <c r="P208" s="1" t="str">
        <f>IFERROR(ESG[[#This Row],[货币细分]],"")</f>
        <v/>
      </c>
      <c r="Q208" s="1" t="str">
        <f>IFERROR(ESG[[#This Row],[外部评审方式]],"")</f>
        <v/>
      </c>
      <c r="R208" s="1" t="str">
        <f>IFERROR(ESG[[#This Row],[外部评审机构]],"")</f>
        <v/>
      </c>
      <c r="S208" t="str">
        <f>IF(IFERROR(ESG[[#This Row],[筹款用途]],"")="","",IFERROR(ESG[[#This Row],[筹款用途]],""))</f>
        <v/>
      </c>
    </row>
    <row r="209" spans="1:19" ht="18" customHeight="1" x14ac:dyDescent="0.25">
      <c r="A209" s="1" t="str">
        <f>IFERROR(ESG[[#This Row],[Index]],"")</f>
        <v/>
      </c>
      <c r="B209" s="11" t="str">
        <f>IFERROR(ESG[[#This Row],[定价日]],"")</f>
        <v/>
      </c>
      <c r="C209" s="1" t="str">
        <f>IFERROR(ESG[[#This Row],[信用主体(备证行)]],"")</f>
        <v/>
      </c>
      <c r="D209" s="1" t="str">
        <f>IFERROR(ESG[[#This Row],[发行评级]],"")</f>
        <v/>
      </c>
      <c r="E209" s="1" t="str">
        <f>IFERROR(ESG[[#This Row],[发行规模(亿)]],"")</f>
        <v/>
      </c>
      <c r="F209" s="1" t="str">
        <f>IFERROR(ESG[[#This Row],[亿美元]],"")</f>
        <v/>
      </c>
      <c r="G209" s="1" t="str">
        <f>IFERROR(ESG[[#This Row],[亿元]],"")</f>
        <v/>
      </c>
      <c r="H209" s="1" t="str">
        <f>IFERROR(ESG[[#This Row],[货币]],"")</f>
        <v/>
      </c>
      <c r="I209" s="1" t="str">
        <f>IFERROR(ESG[[#This Row],[年期]],"")</f>
        <v/>
      </c>
      <c r="J209" s="1" t="str">
        <f>IFERROR(ESG[[#This Row],[票息]],"")</f>
        <v/>
      </c>
      <c r="K209" s="1" t="str">
        <f>IFERROR(ESG[[#This Row],[上市]],"")</f>
        <v/>
      </c>
      <c r="L209" s="1" t="str">
        <f>IFERROR(ESG[[#This Row],[ESG主题]],"")</f>
        <v/>
      </c>
      <c r="M209" s="1" t="str">
        <f>IFERROR(ESG[[#This Row],[BOCOM_DEAL?]],"")</f>
        <v/>
      </c>
      <c r="N209" s="1" t="str">
        <f>IFERROR(ESG[[#This Row],[ISIN]],"")</f>
        <v/>
      </c>
      <c r="O209" s="1" t="str">
        <f>IFERROR(ESG[[#This Row],[板块]],"")</f>
        <v/>
      </c>
      <c r="P209" s="1" t="str">
        <f>IFERROR(ESG[[#This Row],[货币细分]],"")</f>
        <v/>
      </c>
      <c r="Q209" s="1" t="str">
        <f>IFERROR(ESG[[#This Row],[外部评审方式]],"")</f>
        <v/>
      </c>
      <c r="R209" s="1" t="str">
        <f>IFERROR(ESG[[#This Row],[外部评审机构]],"")</f>
        <v/>
      </c>
      <c r="S209" t="str">
        <f>IF(IFERROR(ESG[[#This Row],[筹款用途]],"")="","",IFERROR(ESG[[#This Row],[筹款用途]],""))</f>
        <v/>
      </c>
    </row>
    <row r="210" spans="1:19" ht="18" customHeight="1" x14ac:dyDescent="0.25">
      <c r="A210" s="1" t="str">
        <f>IFERROR(ESG[[#This Row],[Index]],"")</f>
        <v/>
      </c>
      <c r="B210" s="11" t="str">
        <f>IFERROR(ESG[[#This Row],[定价日]],"")</f>
        <v/>
      </c>
      <c r="C210" s="1" t="str">
        <f>IFERROR(ESG[[#This Row],[信用主体(备证行)]],"")</f>
        <v/>
      </c>
      <c r="D210" s="1" t="str">
        <f>IFERROR(ESG[[#This Row],[发行评级]],"")</f>
        <v/>
      </c>
      <c r="E210" s="1" t="str">
        <f>IFERROR(ESG[[#This Row],[发行规模(亿)]],"")</f>
        <v/>
      </c>
      <c r="F210" s="1" t="str">
        <f>IFERROR(ESG[[#This Row],[亿美元]],"")</f>
        <v/>
      </c>
      <c r="G210" s="1" t="str">
        <f>IFERROR(ESG[[#This Row],[亿元]],"")</f>
        <v/>
      </c>
      <c r="H210" s="1" t="str">
        <f>IFERROR(ESG[[#This Row],[货币]],"")</f>
        <v/>
      </c>
      <c r="I210" s="1" t="str">
        <f>IFERROR(ESG[[#This Row],[年期]],"")</f>
        <v/>
      </c>
      <c r="J210" s="1" t="str">
        <f>IFERROR(ESG[[#This Row],[票息]],"")</f>
        <v/>
      </c>
      <c r="K210" s="1" t="str">
        <f>IFERROR(ESG[[#This Row],[上市]],"")</f>
        <v/>
      </c>
      <c r="L210" s="1" t="str">
        <f>IFERROR(ESG[[#This Row],[ESG主题]],"")</f>
        <v/>
      </c>
      <c r="M210" s="1" t="str">
        <f>IFERROR(ESG[[#This Row],[BOCOM_DEAL?]],"")</f>
        <v/>
      </c>
      <c r="N210" s="1" t="str">
        <f>IFERROR(ESG[[#This Row],[ISIN]],"")</f>
        <v/>
      </c>
      <c r="O210" s="1" t="str">
        <f>IFERROR(ESG[[#This Row],[板块]],"")</f>
        <v/>
      </c>
      <c r="P210" s="1" t="str">
        <f>IFERROR(ESG[[#This Row],[货币细分]],"")</f>
        <v/>
      </c>
      <c r="Q210" s="1" t="str">
        <f>IFERROR(ESG[[#This Row],[外部评审方式]],"")</f>
        <v/>
      </c>
      <c r="R210" s="1" t="str">
        <f>IFERROR(ESG[[#This Row],[外部评审机构]],"")</f>
        <v/>
      </c>
      <c r="S210" t="str">
        <f>IF(IFERROR(ESG[[#This Row],[筹款用途]],"")="","",IFERROR(ESG[[#This Row],[筹款用途]],""))</f>
        <v/>
      </c>
    </row>
    <row r="211" spans="1:19" ht="18" customHeight="1" x14ac:dyDescent="0.25">
      <c r="A211" s="1" t="str">
        <f>IFERROR(ESG[[#This Row],[Index]],"")</f>
        <v/>
      </c>
      <c r="B211" s="11" t="str">
        <f>IFERROR(ESG[[#This Row],[定价日]],"")</f>
        <v/>
      </c>
      <c r="C211" s="1" t="str">
        <f>IFERROR(ESG[[#This Row],[信用主体(备证行)]],"")</f>
        <v/>
      </c>
      <c r="D211" s="1" t="str">
        <f>IFERROR(ESG[[#This Row],[发行评级]],"")</f>
        <v/>
      </c>
      <c r="E211" s="1" t="str">
        <f>IFERROR(ESG[[#This Row],[发行规模(亿)]],"")</f>
        <v/>
      </c>
      <c r="F211" s="1" t="str">
        <f>IFERROR(ESG[[#This Row],[亿美元]],"")</f>
        <v/>
      </c>
      <c r="G211" s="1" t="str">
        <f>IFERROR(ESG[[#This Row],[亿元]],"")</f>
        <v/>
      </c>
      <c r="H211" s="1" t="str">
        <f>IFERROR(ESG[[#This Row],[货币]],"")</f>
        <v/>
      </c>
      <c r="I211" s="1" t="str">
        <f>IFERROR(ESG[[#This Row],[年期]],"")</f>
        <v/>
      </c>
      <c r="J211" s="1" t="str">
        <f>IFERROR(ESG[[#This Row],[票息]],"")</f>
        <v/>
      </c>
      <c r="K211" s="1" t="str">
        <f>IFERROR(ESG[[#This Row],[上市]],"")</f>
        <v/>
      </c>
      <c r="L211" s="1" t="str">
        <f>IFERROR(ESG[[#This Row],[ESG主题]],"")</f>
        <v/>
      </c>
      <c r="M211" s="1" t="str">
        <f>IFERROR(ESG[[#This Row],[BOCOM_DEAL?]],"")</f>
        <v/>
      </c>
      <c r="N211" s="1" t="str">
        <f>IFERROR(ESG[[#This Row],[ISIN]],"")</f>
        <v/>
      </c>
      <c r="O211" s="1" t="str">
        <f>IFERROR(ESG[[#This Row],[板块]],"")</f>
        <v/>
      </c>
      <c r="P211" s="1" t="str">
        <f>IFERROR(ESG[[#This Row],[货币细分]],"")</f>
        <v/>
      </c>
      <c r="Q211" s="1" t="str">
        <f>IFERROR(ESG[[#This Row],[外部评审方式]],"")</f>
        <v/>
      </c>
      <c r="R211" s="1" t="str">
        <f>IFERROR(ESG[[#This Row],[外部评审机构]],"")</f>
        <v/>
      </c>
      <c r="S211" t="str">
        <f>IF(IFERROR(ESG[[#This Row],[筹款用途]],"")="","",IFERROR(ESG[[#This Row],[筹款用途]],""))</f>
        <v/>
      </c>
    </row>
    <row r="212" spans="1:19" ht="18" customHeight="1" x14ac:dyDescent="0.25">
      <c r="A212" s="1" t="str">
        <f>IFERROR(ESG[[#This Row],[Index]],"")</f>
        <v/>
      </c>
      <c r="B212" s="11" t="str">
        <f>IFERROR(ESG[[#This Row],[定价日]],"")</f>
        <v/>
      </c>
      <c r="C212" s="1" t="str">
        <f>IFERROR(ESG[[#This Row],[信用主体(备证行)]],"")</f>
        <v/>
      </c>
      <c r="D212" s="1" t="str">
        <f>IFERROR(ESG[[#This Row],[发行评级]],"")</f>
        <v/>
      </c>
      <c r="E212" s="1" t="str">
        <f>IFERROR(ESG[[#This Row],[发行规模(亿)]],"")</f>
        <v/>
      </c>
      <c r="F212" s="1" t="str">
        <f>IFERROR(ESG[[#This Row],[亿美元]],"")</f>
        <v/>
      </c>
      <c r="G212" s="1" t="str">
        <f>IFERROR(ESG[[#This Row],[亿元]],"")</f>
        <v/>
      </c>
      <c r="H212" s="1" t="str">
        <f>IFERROR(ESG[[#This Row],[货币]],"")</f>
        <v/>
      </c>
      <c r="I212" s="1" t="str">
        <f>IFERROR(ESG[[#This Row],[年期]],"")</f>
        <v/>
      </c>
      <c r="J212" s="1" t="str">
        <f>IFERROR(ESG[[#This Row],[票息]],"")</f>
        <v/>
      </c>
      <c r="K212" s="1" t="str">
        <f>IFERROR(ESG[[#This Row],[上市]],"")</f>
        <v/>
      </c>
      <c r="L212" s="1" t="str">
        <f>IFERROR(ESG[[#This Row],[ESG主题]],"")</f>
        <v/>
      </c>
      <c r="M212" s="1" t="str">
        <f>IFERROR(ESG[[#This Row],[BOCOM_DEAL?]],"")</f>
        <v/>
      </c>
      <c r="N212" s="1" t="str">
        <f>IFERROR(ESG[[#This Row],[ISIN]],"")</f>
        <v/>
      </c>
      <c r="O212" s="1" t="str">
        <f>IFERROR(ESG[[#This Row],[板块]],"")</f>
        <v/>
      </c>
      <c r="P212" s="1" t="str">
        <f>IFERROR(ESG[[#This Row],[货币细分]],"")</f>
        <v/>
      </c>
      <c r="Q212" s="1" t="str">
        <f>IFERROR(ESG[[#This Row],[外部评审方式]],"")</f>
        <v/>
      </c>
      <c r="R212" s="1" t="str">
        <f>IFERROR(ESG[[#This Row],[外部评审机构]],"")</f>
        <v/>
      </c>
      <c r="S212" t="str">
        <f>IF(IFERROR(ESG[[#This Row],[筹款用途]],"")="","",IFERROR(ESG[[#This Row],[筹款用途]],""))</f>
        <v/>
      </c>
    </row>
    <row r="213" spans="1:19" ht="18" customHeight="1" x14ac:dyDescent="0.25">
      <c r="A213" s="1" t="str">
        <f>IFERROR(ESG[[#This Row],[Index]],"")</f>
        <v/>
      </c>
      <c r="B213" s="11" t="str">
        <f>IFERROR(ESG[[#This Row],[定价日]],"")</f>
        <v/>
      </c>
      <c r="C213" s="1" t="str">
        <f>IFERROR(ESG[[#This Row],[信用主体(备证行)]],"")</f>
        <v/>
      </c>
      <c r="D213" s="1" t="str">
        <f>IFERROR(ESG[[#This Row],[发行评级]],"")</f>
        <v/>
      </c>
      <c r="E213" s="1" t="str">
        <f>IFERROR(ESG[[#This Row],[发行规模(亿)]],"")</f>
        <v/>
      </c>
      <c r="F213" s="1" t="str">
        <f>IFERROR(ESG[[#This Row],[亿美元]],"")</f>
        <v/>
      </c>
      <c r="G213" s="1" t="str">
        <f>IFERROR(ESG[[#This Row],[亿元]],"")</f>
        <v/>
      </c>
      <c r="H213" s="1" t="str">
        <f>IFERROR(ESG[[#This Row],[货币]],"")</f>
        <v/>
      </c>
      <c r="I213" s="1" t="str">
        <f>IFERROR(ESG[[#This Row],[年期]],"")</f>
        <v/>
      </c>
      <c r="J213" s="1" t="str">
        <f>IFERROR(ESG[[#This Row],[票息]],"")</f>
        <v/>
      </c>
      <c r="K213" s="1" t="str">
        <f>IFERROR(ESG[[#This Row],[上市]],"")</f>
        <v/>
      </c>
      <c r="L213" s="1" t="str">
        <f>IFERROR(ESG[[#This Row],[ESG主题]],"")</f>
        <v/>
      </c>
      <c r="M213" s="1" t="str">
        <f>IFERROR(ESG[[#This Row],[BOCOM_DEAL?]],"")</f>
        <v/>
      </c>
      <c r="N213" s="1" t="str">
        <f>IFERROR(ESG[[#This Row],[ISIN]],"")</f>
        <v/>
      </c>
      <c r="O213" s="1" t="str">
        <f>IFERROR(ESG[[#This Row],[板块]],"")</f>
        <v/>
      </c>
      <c r="P213" s="1" t="str">
        <f>IFERROR(ESG[[#This Row],[货币细分]],"")</f>
        <v/>
      </c>
      <c r="Q213" s="1" t="str">
        <f>IFERROR(ESG[[#This Row],[外部评审方式]],"")</f>
        <v/>
      </c>
      <c r="R213" s="1" t="str">
        <f>IFERROR(ESG[[#This Row],[外部评审机构]],"")</f>
        <v/>
      </c>
      <c r="S213" t="str">
        <f>IF(IFERROR(ESG[[#This Row],[筹款用途]],"")="","",IFERROR(ESG[[#This Row],[筹款用途]],""))</f>
        <v/>
      </c>
    </row>
    <row r="214" spans="1:19" ht="18" customHeight="1" x14ac:dyDescent="0.25">
      <c r="A214" s="1" t="str">
        <f>IFERROR(ESG[[#This Row],[Index]],"")</f>
        <v/>
      </c>
      <c r="B214" s="11" t="str">
        <f>IFERROR(ESG[[#This Row],[定价日]],"")</f>
        <v/>
      </c>
      <c r="C214" s="1" t="str">
        <f>IFERROR(ESG[[#This Row],[信用主体(备证行)]],"")</f>
        <v/>
      </c>
      <c r="D214" s="1" t="str">
        <f>IFERROR(ESG[[#This Row],[发行评级]],"")</f>
        <v/>
      </c>
      <c r="E214" s="1" t="str">
        <f>IFERROR(ESG[[#This Row],[发行规模(亿)]],"")</f>
        <v/>
      </c>
      <c r="F214" s="1" t="str">
        <f>IFERROR(ESG[[#This Row],[亿美元]],"")</f>
        <v/>
      </c>
      <c r="G214" s="1" t="str">
        <f>IFERROR(ESG[[#This Row],[亿元]],"")</f>
        <v/>
      </c>
      <c r="H214" s="1" t="str">
        <f>IFERROR(ESG[[#This Row],[货币]],"")</f>
        <v/>
      </c>
      <c r="I214" s="1" t="str">
        <f>IFERROR(ESG[[#This Row],[年期]],"")</f>
        <v/>
      </c>
      <c r="J214" s="1" t="str">
        <f>IFERROR(ESG[[#This Row],[票息]],"")</f>
        <v/>
      </c>
      <c r="K214" s="1" t="str">
        <f>IFERROR(ESG[[#This Row],[上市]],"")</f>
        <v/>
      </c>
      <c r="L214" s="1" t="str">
        <f>IFERROR(ESG[[#This Row],[ESG主题]],"")</f>
        <v/>
      </c>
      <c r="M214" s="1" t="str">
        <f>IFERROR(ESG[[#This Row],[BOCOM_DEAL?]],"")</f>
        <v/>
      </c>
      <c r="N214" s="1" t="str">
        <f>IFERROR(ESG[[#This Row],[ISIN]],"")</f>
        <v/>
      </c>
      <c r="O214" s="1" t="str">
        <f>IFERROR(ESG[[#This Row],[板块]],"")</f>
        <v/>
      </c>
      <c r="P214" s="1" t="str">
        <f>IFERROR(ESG[[#This Row],[货币细分]],"")</f>
        <v/>
      </c>
      <c r="Q214" s="1" t="str">
        <f>IFERROR(ESG[[#This Row],[外部评审方式]],"")</f>
        <v/>
      </c>
      <c r="R214" s="1" t="str">
        <f>IFERROR(ESG[[#This Row],[外部评审机构]],"")</f>
        <v/>
      </c>
      <c r="S214" t="str">
        <f>IF(IFERROR(ESG[[#This Row],[筹款用途]],"")="","",IFERROR(ESG[[#This Row],[筹款用途]],""))</f>
        <v/>
      </c>
    </row>
    <row r="215" spans="1:19" ht="18" customHeight="1" x14ac:dyDescent="0.25">
      <c r="A215" s="1" t="str">
        <f>IFERROR(ESG[[#This Row],[Index]],"")</f>
        <v/>
      </c>
      <c r="B215" s="11" t="str">
        <f>IFERROR(ESG[[#This Row],[定价日]],"")</f>
        <v/>
      </c>
      <c r="C215" s="1" t="str">
        <f>IFERROR(ESG[[#This Row],[信用主体(备证行)]],"")</f>
        <v/>
      </c>
      <c r="D215" s="1" t="str">
        <f>IFERROR(ESG[[#This Row],[发行评级]],"")</f>
        <v/>
      </c>
      <c r="E215" s="1" t="str">
        <f>IFERROR(ESG[[#This Row],[发行规模(亿)]],"")</f>
        <v/>
      </c>
      <c r="F215" s="1" t="str">
        <f>IFERROR(ESG[[#This Row],[亿美元]],"")</f>
        <v/>
      </c>
      <c r="G215" s="1" t="str">
        <f>IFERROR(ESG[[#This Row],[亿元]],"")</f>
        <v/>
      </c>
      <c r="H215" s="1" t="str">
        <f>IFERROR(ESG[[#This Row],[货币]],"")</f>
        <v/>
      </c>
      <c r="I215" s="1" t="str">
        <f>IFERROR(ESG[[#This Row],[年期]],"")</f>
        <v/>
      </c>
      <c r="J215" s="1" t="str">
        <f>IFERROR(ESG[[#This Row],[票息]],"")</f>
        <v/>
      </c>
      <c r="K215" s="1" t="str">
        <f>IFERROR(ESG[[#This Row],[上市]],"")</f>
        <v/>
      </c>
      <c r="L215" s="1" t="str">
        <f>IFERROR(ESG[[#This Row],[ESG主题]],"")</f>
        <v/>
      </c>
      <c r="M215" s="1" t="str">
        <f>IFERROR(ESG[[#This Row],[BOCOM_DEAL?]],"")</f>
        <v/>
      </c>
      <c r="N215" s="1" t="str">
        <f>IFERROR(ESG[[#This Row],[ISIN]],"")</f>
        <v/>
      </c>
      <c r="O215" s="1" t="str">
        <f>IFERROR(ESG[[#This Row],[板块]],"")</f>
        <v/>
      </c>
      <c r="P215" s="1" t="str">
        <f>IFERROR(ESG[[#This Row],[货币细分]],"")</f>
        <v/>
      </c>
      <c r="Q215" s="1" t="str">
        <f>IFERROR(ESG[[#This Row],[外部评审方式]],"")</f>
        <v/>
      </c>
      <c r="R215" s="1" t="str">
        <f>IFERROR(ESG[[#This Row],[外部评审机构]],"")</f>
        <v/>
      </c>
      <c r="S215" t="str">
        <f>IF(IFERROR(ESG[[#This Row],[筹款用途]],"")="","",IFERROR(ESG[[#This Row],[筹款用途]],""))</f>
        <v/>
      </c>
    </row>
    <row r="216" spans="1:19" ht="18" customHeight="1" x14ac:dyDescent="0.25">
      <c r="A216" s="1" t="str">
        <f>IFERROR(ESG[[#This Row],[Index]],"")</f>
        <v/>
      </c>
      <c r="B216" s="11" t="str">
        <f>IFERROR(ESG[[#This Row],[定价日]],"")</f>
        <v/>
      </c>
      <c r="C216" s="1" t="str">
        <f>IFERROR(ESG[[#This Row],[信用主体(备证行)]],"")</f>
        <v/>
      </c>
      <c r="D216" s="1" t="str">
        <f>IFERROR(ESG[[#This Row],[发行评级]],"")</f>
        <v/>
      </c>
      <c r="E216" s="1" t="str">
        <f>IFERROR(ESG[[#This Row],[发行规模(亿)]],"")</f>
        <v/>
      </c>
      <c r="F216" s="1" t="str">
        <f>IFERROR(ESG[[#This Row],[亿美元]],"")</f>
        <v/>
      </c>
      <c r="G216" s="1" t="str">
        <f>IFERROR(ESG[[#This Row],[亿元]],"")</f>
        <v/>
      </c>
      <c r="H216" s="1" t="str">
        <f>IFERROR(ESG[[#This Row],[货币]],"")</f>
        <v/>
      </c>
      <c r="I216" s="1" t="str">
        <f>IFERROR(ESG[[#This Row],[年期]],"")</f>
        <v/>
      </c>
      <c r="J216" s="1" t="str">
        <f>IFERROR(ESG[[#This Row],[票息]],"")</f>
        <v/>
      </c>
      <c r="K216" s="1" t="str">
        <f>IFERROR(ESG[[#This Row],[上市]],"")</f>
        <v/>
      </c>
      <c r="L216" s="1" t="str">
        <f>IFERROR(ESG[[#This Row],[ESG主题]],"")</f>
        <v/>
      </c>
      <c r="M216" s="1" t="str">
        <f>IFERROR(ESG[[#This Row],[BOCOM_DEAL?]],"")</f>
        <v/>
      </c>
      <c r="N216" s="1" t="str">
        <f>IFERROR(ESG[[#This Row],[ISIN]],"")</f>
        <v/>
      </c>
      <c r="O216" s="1" t="str">
        <f>IFERROR(ESG[[#This Row],[板块]],"")</f>
        <v/>
      </c>
      <c r="P216" s="1" t="str">
        <f>IFERROR(ESG[[#This Row],[货币细分]],"")</f>
        <v/>
      </c>
      <c r="Q216" s="1" t="str">
        <f>IFERROR(ESG[[#This Row],[外部评审方式]],"")</f>
        <v/>
      </c>
      <c r="R216" s="1" t="str">
        <f>IFERROR(ESG[[#This Row],[外部评审机构]],"")</f>
        <v/>
      </c>
      <c r="S216" t="str">
        <f>IF(IFERROR(ESG[[#This Row],[筹款用途]],"")="","",IFERROR(ESG[[#This Row],[筹款用途]],""))</f>
        <v/>
      </c>
    </row>
    <row r="217" spans="1:19" ht="18" customHeight="1" x14ac:dyDescent="0.25">
      <c r="A217" s="1" t="str">
        <f>IFERROR(ESG[[#This Row],[Index]],"")</f>
        <v/>
      </c>
      <c r="B217" s="11" t="str">
        <f>IFERROR(ESG[[#This Row],[定价日]],"")</f>
        <v/>
      </c>
      <c r="C217" s="1" t="str">
        <f>IFERROR(ESG[[#This Row],[信用主体(备证行)]],"")</f>
        <v/>
      </c>
      <c r="D217" s="1" t="str">
        <f>IFERROR(ESG[[#This Row],[发行评级]],"")</f>
        <v/>
      </c>
      <c r="E217" s="1" t="str">
        <f>IFERROR(ESG[[#This Row],[发行规模(亿)]],"")</f>
        <v/>
      </c>
      <c r="F217" s="1" t="str">
        <f>IFERROR(ESG[[#This Row],[亿美元]],"")</f>
        <v/>
      </c>
      <c r="G217" s="1" t="str">
        <f>IFERROR(ESG[[#This Row],[亿元]],"")</f>
        <v/>
      </c>
      <c r="H217" s="1" t="str">
        <f>IFERROR(ESG[[#This Row],[货币]],"")</f>
        <v/>
      </c>
      <c r="I217" s="1" t="str">
        <f>IFERROR(ESG[[#This Row],[年期]],"")</f>
        <v/>
      </c>
      <c r="J217" s="1" t="str">
        <f>IFERROR(ESG[[#This Row],[票息]],"")</f>
        <v/>
      </c>
      <c r="K217" s="1" t="str">
        <f>IFERROR(ESG[[#This Row],[上市]],"")</f>
        <v/>
      </c>
      <c r="L217" s="1" t="str">
        <f>IFERROR(ESG[[#This Row],[ESG主题]],"")</f>
        <v/>
      </c>
      <c r="M217" s="1" t="str">
        <f>IFERROR(ESG[[#This Row],[BOCOM_DEAL?]],"")</f>
        <v/>
      </c>
      <c r="N217" s="1" t="str">
        <f>IFERROR(ESG[[#This Row],[ISIN]],"")</f>
        <v/>
      </c>
      <c r="O217" s="1" t="str">
        <f>IFERROR(ESG[[#This Row],[板块]],"")</f>
        <v/>
      </c>
      <c r="P217" s="1" t="str">
        <f>IFERROR(ESG[[#This Row],[货币细分]],"")</f>
        <v/>
      </c>
      <c r="Q217" s="1" t="str">
        <f>IFERROR(ESG[[#This Row],[外部评审方式]],"")</f>
        <v/>
      </c>
      <c r="R217" s="1" t="str">
        <f>IFERROR(ESG[[#This Row],[外部评审机构]],"")</f>
        <v/>
      </c>
      <c r="S217" t="str">
        <f>IF(IFERROR(ESG[[#This Row],[筹款用途]],"")="","",IFERROR(ESG[[#This Row],[筹款用途]],""))</f>
        <v/>
      </c>
    </row>
    <row r="218" spans="1:19" ht="18" customHeight="1" x14ac:dyDescent="0.25">
      <c r="A218" s="1" t="str">
        <f>IFERROR(ESG[[#This Row],[Index]],"")</f>
        <v/>
      </c>
      <c r="B218" s="11" t="str">
        <f>IFERROR(ESG[[#This Row],[定价日]],"")</f>
        <v/>
      </c>
      <c r="C218" s="1" t="str">
        <f>IFERROR(ESG[[#This Row],[信用主体(备证行)]],"")</f>
        <v/>
      </c>
      <c r="D218" s="1" t="str">
        <f>IFERROR(ESG[[#This Row],[发行评级]],"")</f>
        <v/>
      </c>
      <c r="E218" s="1" t="str">
        <f>IFERROR(ESG[[#This Row],[发行规模(亿)]],"")</f>
        <v/>
      </c>
      <c r="F218" s="1" t="str">
        <f>IFERROR(ESG[[#This Row],[亿美元]],"")</f>
        <v/>
      </c>
      <c r="G218" s="1" t="str">
        <f>IFERROR(ESG[[#This Row],[亿元]],"")</f>
        <v/>
      </c>
      <c r="H218" s="1" t="str">
        <f>IFERROR(ESG[[#This Row],[货币]],"")</f>
        <v/>
      </c>
      <c r="I218" s="1" t="str">
        <f>IFERROR(ESG[[#This Row],[年期]],"")</f>
        <v/>
      </c>
      <c r="J218" s="1" t="str">
        <f>IFERROR(ESG[[#This Row],[票息]],"")</f>
        <v/>
      </c>
      <c r="K218" s="1" t="str">
        <f>IFERROR(ESG[[#This Row],[上市]],"")</f>
        <v/>
      </c>
      <c r="L218" s="1" t="str">
        <f>IFERROR(ESG[[#This Row],[ESG主题]],"")</f>
        <v/>
      </c>
      <c r="M218" s="1" t="str">
        <f>IFERROR(ESG[[#This Row],[BOCOM_DEAL?]],"")</f>
        <v/>
      </c>
      <c r="N218" s="1" t="str">
        <f>IFERROR(ESG[[#This Row],[ISIN]],"")</f>
        <v/>
      </c>
      <c r="O218" s="1" t="str">
        <f>IFERROR(ESG[[#This Row],[板块]],"")</f>
        <v/>
      </c>
      <c r="P218" s="1" t="str">
        <f>IFERROR(ESG[[#This Row],[货币细分]],"")</f>
        <v/>
      </c>
      <c r="Q218" s="1" t="str">
        <f>IFERROR(ESG[[#This Row],[外部评审方式]],"")</f>
        <v/>
      </c>
      <c r="R218" s="1" t="str">
        <f>IFERROR(ESG[[#This Row],[外部评审机构]],"")</f>
        <v/>
      </c>
      <c r="S218" t="str">
        <f>IF(IFERROR(ESG[[#This Row],[筹款用途]],"")="","",IFERROR(ESG[[#This Row],[筹款用途]],""))</f>
        <v/>
      </c>
    </row>
    <row r="219" spans="1:19" ht="18" customHeight="1" x14ac:dyDescent="0.25">
      <c r="A219" s="1" t="str">
        <f>IFERROR(ESG[[#This Row],[Index]],"")</f>
        <v/>
      </c>
      <c r="B219" s="11" t="str">
        <f>IFERROR(ESG[[#This Row],[定价日]],"")</f>
        <v/>
      </c>
      <c r="C219" s="1" t="str">
        <f>IFERROR(ESG[[#This Row],[信用主体(备证行)]],"")</f>
        <v/>
      </c>
      <c r="D219" s="1" t="str">
        <f>IFERROR(ESG[[#This Row],[发行评级]],"")</f>
        <v/>
      </c>
      <c r="E219" s="1" t="str">
        <f>IFERROR(ESG[[#This Row],[发行规模(亿)]],"")</f>
        <v/>
      </c>
      <c r="F219" s="1" t="str">
        <f>IFERROR(ESG[[#This Row],[亿美元]],"")</f>
        <v/>
      </c>
      <c r="G219" s="1" t="str">
        <f>IFERROR(ESG[[#This Row],[亿元]],"")</f>
        <v/>
      </c>
      <c r="H219" s="1" t="str">
        <f>IFERROR(ESG[[#This Row],[货币]],"")</f>
        <v/>
      </c>
      <c r="I219" s="1" t="str">
        <f>IFERROR(ESG[[#This Row],[年期]],"")</f>
        <v/>
      </c>
      <c r="J219" s="1" t="str">
        <f>IFERROR(ESG[[#This Row],[票息]],"")</f>
        <v/>
      </c>
      <c r="K219" s="1" t="str">
        <f>IFERROR(ESG[[#This Row],[上市]],"")</f>
        <v/>
      </c>
      <c r="L219" s="1" t="str">
        <f>IFERROR(ESG[[#This Row],[ESG主题]],"")</f>
        <v/>
      </c>
      <c r="M219" s="1" t="str">
        <f>IFERROR(ESG[[#This Row],[BOCOM_DEAL?]],"")</f>
        <v/>
      </c>
      <c r="N219" s="1" t="str">
        <f>IFERROR(ESG[[#This Row],[ISIN]],"")</f>
        <v/>
      </c>
      <c r="O219" s="1" t="str">
        <f>IFERROR(ESG[[#This Row],[板块]],"")</f>
        <v/>
      </c>
      <c r="P219" s="1" t="str">
        <f>IFERROR(ESG[[#This Row],[货币细分]],"")</f>
        <v/>
      </c>
      <c r="Q219" s="1" t="str">
        <f>IFERROR(ESG[[#This Row],[外部评审方式]],"")</f>
        <v/>
      </c>
      <c r="R219" s="1" t="str">
        <f>IFERROR(ESG[[#This Row],[外部评审机构]],"")</f>
        <v/>
      </c>
      <c r="S219" t="str">
        <f>IF(IFERROR(ESG[[#This Row],[筹款用途]],"")="","",IFERROR(ESG[[#This Row],[筹款用途]],""))</f>
        <v/>
      </c>
    </row>
    <row r="220" spans="1:19" ht="18" customHeight="1" x14ac:dyDescent="0.25">
      <c r="A220" s="1" t="str">
        <f>IFERROR(ESG[[#This Row],[Index]],"")</f>
        <v/>
      </c>
      <c r="B220" s="11" t="str">
        <f>IFERROR(ESG[[#This Row],[定价日]],"")</f>
        <v/>
      </c>
      <c r="C220" s="1" t="str">
        <f>IFERROR(ESG[[#This Row],[信用主体(备证行)]],"")</f>
        <v/>
      </c>
      <c r="D220" s="1" t="str">
        <f>IFERROR(ESG[[#This Row],[发行评级]],"")</f>
        <v/>
      </c>
      <c r="E220" s="1" t="str">
        <f>IFERROR(ESG[[#This Row],[发行规模(亿)]],"")</f>
        <v/>
      </c>
      <c r="F220" s="1" t="str">
        <f>IFERROR(ESG[[#This Row],[亿美元]],"")</f>
        <v/>
      </c>
      <c r="G220" s="1" t="str">
        <f>IFERROR(ESG[[#This Row],[亿元]],"")</f>
        <v/>
      </c>
      <c r="H220" s="1" t="str">
        <f>IFERROR(ESG[[#This Row],[货币]],"")</f>
        <v/>
      </c>
      <c r="I220" s="1" t="str">
        <f>IFERROR(ESG[[#This Row],[年期]],"")</f>
        <v/>
      </c>
      <c r="J220" s="1" t="str">
        <f>IFERROR(ESG[[#This Row],[票息]],"")</f>
        <v/>
      </c>
      <c r="K220" s="1" t="str">
        <f>IFERROR(ESG[[#This Row],[上市]],"")</f>
        <v/>
      </c>
      <c r="L220" s="1" t="str">
        <f>IFERROR(ESG[[#This Row],[ESG主题]],"")</f>
        <v/>
      </c>
      <c r="M220" s="1" t="str">
        <f>IFERROR(ESG[[#This Row],[BOCOM_DEAL?]],"")</f>
        <v/>
      </c>
      <c r="N220" s="1" t="str">
        <f>IFERROR(ESG[[#This Row],[ISIN]],"")</f>
        <v/>
      </c>
      <c r="O220" s="1" t="str">
        <f>IFERROR(ESG[[#This Row],[板块]],"")</f>
        <v/>
      </c>
      <c r="P220" s="1" t="str">
        <f>IFERROR(ESG[[#This Row],[货币细分]],"")</f>
        <v/>
      </c>
      <c r="Q220" s="1" t="str">
        <f>IFERROR(ESG[[#This Row],[外部评审方式]],"")</f>
        <v/>
      </c>
      <c r="R220" s="1" t="str">
        <f>IFERROR(ESG[[#This Row],[外部评审机构]],"")</f>
        <v/>
      </c>
      <c r="S220" t="str">
        <f>IF(IFERROR(ESG[[#This Row],[筹款用途]],"")="","",IFERROR(ESG[[#This Row],[筹款用途]],""))</f>
        <v/>
      </c>
    </row>
    <row r="221" spans="1:19" ht="18" customHeight="1" x14ac:dyDescent="0.25">
      <c r="A221" s="1" t="str">
        <f>IFERROR(ESG[[#This Row],[Index]],"")</f>
        <v/>
      </c>
      <c r="B221" s="11" t="str">
        <f>IFERROR(ESG[[#This Row],[定价日]],"")</f>
        <v/>
      </c>
      <c r="C221" s="1" t="str">
        <f>IFERROR(ESG[[#This Row],[信用主体(备证行)]],"")</f>
        <v/>
      </c>
      <c r="D221" s="1" t="str">
        <f>IFERROR(ESG[[#This Row],[发行评级]],"")</f>
        <v/>
      </c>
      <c r="E221" s="1" t="str">
        <f>IFERROR(ESG[[#This Row],[发行规模(亿)]],"")</f>
        <v/>
      </c>
      <c r="F221" s="1" t="str">
        <f>IFERROR(ESG[[#This Row],[亿美元]],"")</f>
        <v/>
      </c>
      <c r="G221" s="1" t="str">
        <f>IFERROR(ESG[[#This Row],[亿元]],"")</f>
        <v/>
      </c>
      <c r="H221" s="1" t="str">
        <f>IFERROR(ESG[[#This Row],[货币]],"")</f>
        <v/>
      </c>
      <c r="I221" s="1" t="str">
        <f>IFERROR(ESG[[#This Row],[年期]],"")</f>
        <v/>
      </c>
      <c r="J221" s="1" t="str">
        <f>IFERROR(ESG[[#This Row],[票息]],"")</f>
        <v/>
      </c>
      <c r="K221" s="1" t="str">
        <f>IFERROR(ESG[[#This Row],[上市]],"")</f>
        <v/>
      </c>
      <c r="L221" s="1" t="str">
        <f>IFERROR(ESG[[#This Row],[ESG主题]],"")</f>
        <v/>
      </c>
      <c r="M221" s="1" t="str">
        <f>IFERROR(ESG[[#This Row],[BOCOM_DEAL?]],"")</f>
        <v/>
      </c>
      <c r="N221" s="1" t="str">
        <f>IFERROR(ESG[[#This Row],[ISIN]],"")</f>
        <v/>
      </c>
      <c r="O221" s="1" t="str">
        <f>IFERROR(ESG[[#This Row],[板块]],"")</f>
        <v/>
      </c>
      <c r="P221" s="1" t="str">
        <f>IFERROR(ESG[[#This Row],[货币细分]],"")</f>
        <v/>
      </c>
      <c r="Q221" s="1" t="str">
        <f>IFERROR(ESG[[#This Row],[外部评审方式]],"")</f>
        <v/>
      </c>
      <c r="R221" s="1" t="str">
        <f>IFERROR(ESG[[#This Row],[外部评审机构]],"")</f>
        <v/>
      </c>
      <c r="S221" t="str">
        <f>IF(IFERROR(ESG[[#This Row],[筹款用途]],"")="","",IFERROR(ESG[[#This Row],[筹款用途]],""))</f>
        <v/>
      </c>
    </row>
    <row r="222" spans="1:19" ht="18" customHeight="1" x14ac:dyDescent="0.25">
      <c r="A222" s="1" t="str">
        <f>IFERROR(ESG[[#This Row],[Index]],"")</f>
        <v/>
      </c>
      <c r="B222" s="11" t="str">
        <f>IFERROR(ESG[[#This Row],[定价日]],"")</f>
        <v/>
      </c>
      <c r="C222" s="1" t="str">
        <f>IFERROR(ESG[[#This Row],[信用主体(备证行)]],"")</f>
        <v/>
      </c>
      <c r="D222" s="1" t="str">
        <f>IFERROR(ESG[[#This Row],[发行评级]],"")</f>
        <v/>
      </c>
      <c r="E222" s="1" t="str">
        <f>IFERROR(ESG[[#This Row],[发行规模(亿)]],"")</f>
        <v/>
      </c>
      <c r="F222" s="1" t="str">
        <f>IFERROR(ESG[[#This Row],[亿美元]],"")</f>
        <v/>
      </c>
      <c r="G222" s="1" t="str">
        <f>IFERROR(ESG[[#This Row],[亿元]],"")</f>
        <v/>
      </c>
      <c r="H222" s="1" t="str">
        <f>IFERROR(ESG[[#This Row],[货币]],"")</f>
        <v/>
      </c>
      <c r="I222" s="1" t="str">
        <f>IFERROR(ESG[[#This Row],[年期]],"")</f>
        <v/>
      </c>
      <c r="J222" s="1" t="str">
        <f>IFERROR(ESG[[#This Row],[票息]],"")</f>
        <v/>
      </c>
      <c r="K222" s="1" t="str">
        <f>IFERROR(ESG[[#This Row],[上市]],"")</f>
        <v/>
      </c>
      <c r="L222" s="1" t="str">
        <f>IFERROR(ESG[[#This Row],[ESG主题]],"")</f>
        <v/>
      </c>
      <c r="M222" s="1" t="str">
        <f>IFERROR(ESG[[#This Row],[BOCOM_DEAL?]],"")</f>
        <v/>
      </c>
      <c r="N222" s="1" t="str">
        <f>IFERROR(ESG[[#This Row],[ISIN]],"")</f>
        <v/>
      </c>
      <c r="O222" s="1" t="str">
        <f>IFERROR(ESG[[#This Row],[板块]],"")</f>
        <v/>
      </c>
      <c r="P222" s="1" t="str">
        <f>IFERROR(ESG[[#This Row],[货币细分]],"")</f>
        <v/>
      </c>
      <c r="Q222" s="1" t="str">
        <f>IFERROR(ESG[[#This Row],[外部评审方式]],"")</f>
        <v/>
      </c>
      <c r="R222" s="1" t="str">
        <f>IFERROR(ESG[[#This Row],[外部评审机构]],"")</f>
        <v/>
      </c>
      <c r="S222" t="str">
        <f>IF(IFERROR(ESG[[#This Row],[筹款用途]],"")="","",IFERROR(ESG[[#This Row],[筹款用途]],""))</f>
        <v/>
      </c>
    </row>
    <row r="223" spans="1:19" ht="18" customHeight="1" x14ac:dyDescent="0.25">
      <c r="A223" s="1" t="str">
        <f>IFERROR(ESG[[#This Row],[Index]],"")</f>
        <v/>
      </c>
      <c r="B223" s="11" t="str">
        <f>IFERROR(ESG[[#This Row],[定价日]],"")</f>
        <v/>
      </c>
      <c r="C223" s="1" t="str">
        <f>IFERROR(ESG[[#This Row],[信用主体(备证行)]],"")</f>
        <v/>
      </c>
      <c r="D223" s="1" t="str">
        <f>IFERROR(ESG[[#This Row],[发行评级]],"")</f>
        <v/>
      </c>
      <c r="E223" s="1" t="str">
        <f>IFERROR(ESG[[#This Row],[发行规模(亿)]],"")</f>
        <v/>
      </c>
      <c r="F223" s="1" t="str">
        <f>IFERROR(ESG[[#This Row],[亿美元]],"")</f>
        <v/>
      </c>
      <c r="G223" s="1" t="str">
        <f>IFERROR(ESG[[#This Row],[亿元]],"")</f>
        <v/>
      </c>
      <c r="H223" s="1" t="str">
        <f>IFERROR(ESG[[#This Row],[货币]],"")</f>
        <v/>
      </c>
      <c r="I223" s="1" t="str">
        <f>IFERROR(ESG[[#This Row],[年期]],"")</f>
        <v/>
      </c>
      <c r="J223" s="1" t="str">
        <f>IFERROR(ESG[[#This Row],[票息]],"")</f>
        <v/>
      </c>
      <c r="K223" s="1" t="str">
        <f>IFERROR(ESG[[#This Row],[上市]],"")</f>
        <v/>
      </c>
      <c r="L223" s="1" t="str">
        <f>IFERROR(ESG[[#This Row],[ESG主题]],"")</f>
        <v/>
      </c>
      <c r="M223" s="1" t="str">
        <f>IFERROR(ESG[[#This Row],[BOCOM_DEAL?]],"")</f>
        <v/>
      </c>
      <c r="N223" s="1" t="str">
        <f>IFERROR(ESG[[#This Row],[ISIN]],"")</f>
        <v/>
      </c>
      <c r="O223" s="1" t="str">
        <f>IFERROR(ESG[[#This Row],[板块]],"")</f>
        <v/>
      </c>
      <c r="P223" s="1" t="str">
        <f>IFERROR(ESG[[#This Row],[货币细分]],"")</f>
        <v/>
      </c>
      <c r="Q223" s="1" t="str">
        <f>IFERROR(ESG[[#This Row],[外部评审方式]],"")</f>
        <v/>
      </c>
      <c r="R223" s="1" t="str">
        <f>IFERROR(ESG[[#This Row],[外部评审机构]],"")</f>
        <v/>
      </c>
      <c r="S223" t="str">
        <f>IF(IFERROR(ESG[[#This Row],[筹款用途]],"")="","",IFERROR(ESG[[#This Row],[筹款用途]],""))</f>
        <v/>
      </c>
    </row>
    <row r="224" spans="1:19" ht="18" customHeight="1" x14ac:dyDescent="0.25">
      <c r="A224" s="1" t="str">
        <f>IFERROR(ESG[[#This Row],[Index]],"")</f>
        <v/>
      </c>
      <c r="B224" s="11" t="str">
        <f>IFERROR(ESG[[#This Row],[定价日]],"")</f>
        <v/>
      </c>
      <c r="C224" s="1" t="str">
        <f>IFERROR(ESG[[#This Row],[信用主体(备证行)]],"")</f>
        <v/>
      </c>
      <c r="D224" s="1" t="str">
        <f>IFERROR(ESG[[#This Row],[发行评级]],"")</f>
        <v/>
      </c>
      <c r="E224" s="1" t="str">
        <f>IFERROR(ESG[[#This Row],[发行规模(亿)]],"")</f>
        <v/>
      </c>
      <c r="F224" s="1" t="str">
        <f>IFERROR(ESG[[#This Row],[亿美元]],"")</f>
        <v/>
      </c>
      <c r="G224" s="1" t="str">
        <f>IFERROR(ESG[[#This Row],[亿元]],"")</f>
        <v/>
      </c>
      <c r="H224" s="1" t="str">
        <f>IFERROR(ESG[[#This Row],[货币]],"")</f>
        <v/>
      </c>
      <c r="I224" s="1" t="str">
        <f>IFERROR(ESG[[#This Row],[年期]],"")</f>
        <v/>
      </c>
      <c r="J224" s="1" t="str">
        <f>IFERROR(ESG[[#This Row],[票息]],"")</f>
        <v/>
      </c>
      <c r="K224" s="1" t="str">
        <f>IFERROR(ESG[[#This Row],[上市]],"")</f>
        <v/>
      </c>
      <c r="L224" s="1" t="str">
        <f>IFERROR(ESG[[#This Row],[ESG主题]],"")</f>
        <v/>
      </c>
      <c r="M224" s="1" t="str">
        <f>IFERROR(ESG[[#This Row],[BOCOM_DEAL?]],"")</f>
        <v/>
      </c>
      <c r="N224" s="1" t="str">
        <f>IFERROR(ESG[[#This Row],[ISIN]],"")</f>
        <v/>
      </c>
      <c r="O224" s="1" t="str">
        <f>IFERROR(ESG[[#This Row],[板块]],"")</f>
        <v/>
      </c>
      <c r="P224" s="1" t="str">
        <f>IFERROR(ESG[[#This Row],[货币细分]],"")</f>
        <v/>
      </c>
      <c r="Q224" s="1" t="str">
        <f>IFERROR(ESG[[#This Row],[外部评审方式]],"")</f>
        <v/>
      </c>
      <c r="R224" s="1" t="str">
        <f>IFERROR(ESG[[#This Row],[外部评审机构]],"")</f>
        <v/>
      </c>
      <c r="S224" t="str">
        <f>IF(IFERROR(ESG[[#This Row],[筹款用途]],"")="","",IFERROR(ESG[[#This Row],[筹款用途]],""))</f>
        <v/>
      </c>
    </row>
    <row r="225" spans="1:19" ht="18" customHeight="1" x14ac:dyDescent="0.25">
      <c r="A225" s="1" t="str">
        <f>IFERROR(ESG[[#This Row],[Index]],"")</f>
        <v/>
      </c>
      <c r="B225" s="11" t="str">
        <f>IFERROR(ESG[[#This Row],[定价日]],"")</f>
        <v/>
      </c>
      <c r="C225" s="1" t="str">
        <f>IFERROR(ESG[[#This Row],[信用主体(备证行)]],"")</f>
        <v/>
      </c>
      <c r="D225" s="1" t="str">
        <f>IFERROR(ESG[[#This Row],[发行评级]],"")</f>
        <v/>
      </c>
      <c r="E225" s="1" t="str">
        <f>IFERROR(ESG[[#This Row],[发行规模(亿)]],"")</f>
        <v/>
      </c>
      <c r="F225" s="1" t="str">
        <f>IFERROR(ESG[[#This Row],[亿美元]],"")</f>
        <v/>
      </c>
      <c r="G225" s="1" t="str">
        <f>IFERROR(ESG[[#This Row],[亿元]],"")</f>
        <v/>
      </c>
      <c r="H225" s="1" t="str">
        <f>IFERROR(ESG[[#This Row],[货币]],"")</f>
        <v/>
      </c>
      <c r="I225" s="1" t="str">
        <f>IFERROR(ESG[[#This Row],[年期]],"")</f>
        <v/>
      </c>
      <c r="J225" s="1" t="str">
        <f>IFERROR(ESG[[#This Row],[票息]],"")</f>
        <v/>
      </c>
      <c r="K225" s="1" t="str">
        <f>IFERROR(ESG[[#This Row],[上市]],"")</f>
        <v/>
      </c>
      <c r="L225" s="1" t="str">
        <f>IFERROR(ESG[[#This Row],[ESG主题]],"")</f>
        <v/>
      </c>
      <c r="M225" s="1" t="str">
        <f>IFERROR(ESG[[#This Row],[BOCOM_DEAL?]],"")</f>
        <v/>
      </c>
      <c r="N225" s="1" t="str">
        <f>IFERROR(ESG[[#This Row],[ISIN]],"")</f>
        <v/>
      </c>
      <c r="O225" s="1" t="str">
        <f>IFERROR(ESG[[#This Row],[板块]],"")</f>
        <v/>
      </c>
      <c r="P225" s="1" t="str">
        <f>IFERROR(ESG[[#This Row],[货币细分]],"")</f>
        <v/>
      </c>
      <c r="Q225" s="1" t="str">
        <f>IFERROR(ESG[[#This Row],[外部评审方式]],"")</f>
        <v/>
      </c>
      <c r="R225" s="1" t="str">
        <f>IFERROR(ESG[[#This Row],[外部评审机构]],"")</f>
        <v/>
      </c>
      <c r="S225" t="str">
        <f>IF(IFERROR(ESG[[#This Row],[筹款用途]],"")="","",IFERROR(ESG[[#This Row],[筹款用途]],""))</f>
        <v/>
      </c>
    </row>
    <row r="226" spans="1:19" ht="18" customHeight="1" x14ac:dyDescent="0.25">
      <c r="A226" s="1" t="str">
        <f>IFERROR(ESG[[#This Row],[Index]],"")</f>
        <v/>
      </c>
      <c r="B226" s="11" t="str">
        <f>IFERROR(ESG[[#This Row],[定价日]],"")</f>
        <v/>
      </c>
      <c r="C226" s="1" t="str">
        <f>IFERROR(ESG[[#This Row],[信用主体(备证行)]],"")</f>
        <v/>
      </c>
      <c r="D226" s="1" t="str">
        <f>IFERROR(ESG[[#This Row],[发行评级]],"")</f>
        <v/>
      </c>
      <c r="E226" s="1" t="str">
        <f>IFERROR(ESG[[#This Row],[发行规模(亿)]],"")</f>
        <v/>
      </c>
      <c r="F226" s="1" t="str">
        <f>IFERROR(ESG[[#This Row],[亿美元]],"")</f>
        <v/>
      </c>
      <c r="G226" s="1" t="str">
        <f>IFERROR(ESG[[#This Row],[亿元]],"")</f>
        <v/>
      </c>
      <c r="H226" s="1" t="str">
        <f>IFERROR(ESG[[#This Row],[货币]],"")</f>
        <v/>
      </c>
      <c r="I226" s="1" t="str">
        <f>IFERROR(ESG[[#This Row],[年期]],"")</f>
        <v/>
      </c>
      <c r="J226" s="1" t="str">
        <f>IFERROR(ESG[[#This Row],[票息]],"")</f>
        <v/>
      </c>
      <c r="K226" s="1" t="str">
        <f>IFERROR(ESG[[#This Row],[上市]],"")</f>
        <v/>
      </c>
      <c r="L226" s="1" t="str">
        <f>IFERROR(ESG[[#This Row],[ESG主题]],"")</f>
        <v/>
      </c>
      <c r="M226" s="1" t="str">
        <f>IFERROR(ESG[[#This Row],[BOCOM_DEAL?]],"")</f>
        <v/>
      </c>
      <c r="N226" s="1" t="str">
        <f>IFERROR(ESG[[#This Row],[ISIN]],"")</f>
        <v/>
      </c>
      <c r="O226" s="1" t="str">
        <f>IFERROR(ESG[[#This Row],[板块]],"")</f>
        <v/>
      </c>
      <c r="P226" s="1" t="str">
        <f>IFERROR(ESG[[#This Row],[货币细分]],"")</f>
        <v/>
      </c>
      <c r="Q226" s="1" t="str">
        <f>IFERROR(ESG[[#This Row],[外部评审方式]],"")</f>
        <v/>
      </c>
      <c r="R226" s="1" t="str">
        <f>IFERROR(ESG[[#This Row],[外部评审机构]],"")</f>
        <v/>
      </c>
      <c r="S226" t="str">
        <f>IF(IFERROR(ESG[[#This Row],[筹款用途]],"")="","",IFERROR(ESG[[#This Row],[筹款用途]],""))</f>
        <v/>
      </c>
    </row>
    <row r="227" spans="1:19" ht="18" customHeight="1" x14ac:dyDescent="0.25">
      <c r="A227" s="1" t="str">
        <f>IFERROR(ESG[[#This Row],[Index]],"")</f>
        <v/>
      </c>
      <c r="B227" s="11" t="str">
        <f>IFERROR(ESG[[#This Row],[定价日]],"")</f>
        <v/>
      </c>
      <c r="C227" s="1" t="str">
        <f>IFERROR(ESG[[#This Row],[信用主体(备证行)]],"")</f>
        <v/>
      </c>
      <c r="D227" s="1" t="str">
        <f>IFERROR(ESG[[#This Row],[发行评级]],"")</f>
        <v/>
      </c>
      <c r="E227" s="1" t="str">
        <f>IFERROR(ESG[[#This Row],[发行规模(亿)]],"")</f>
        <v/>
      </c>
      <c r="F227" s="1" t="str">
        <f>IFERROR(ESG[[#This Row],[亿美元]],"")</f>
        <v/>
      </c>
      <c r="G227" s="1" t="str">
        <f>IFERROR(ESG[[#This Row],[亿元]],"")</f>
        <v/>
      </c>
      <c r="H227" s="1" t="str">
        <f>IFERROR(ESG[[#This Row],[货币]],"")</f>
        <v/>
      </c>
      <c r="I227" s="1" t="str">
        <f>IFERROR(ESG[[#This Row],[年期]],"")</f>
        <v/>
      </c>
      <c r="J227" s="1" t="str">
        <f>IFERROR(ESG[[#This Row],[票息]],"")</f>
        <v/>
      </c>
      <c r="K227" s="1" t="str">
        <f>IFERROR(ESG[[#This Row],[上市]],"")</f>
        <v/>
      </c>
      <c r="L227" s="1" t="str">
        <f>IFERROR(ESG[[#This Row],[ESG主题]],"")</f>
        <v/>
      </c>
      <c r="M227" s="1" t="str">
        <f>IFERROR(ESG[[#This Row],[BOCOM_DEAL?]],"")</f>
        <v/>
      </c>
      <c r="N227" s="1" t="str">
        <f>IFERROR(ESG[[#This Row],[ISIN]],"")</f>
        <v/>
      </c>
      <c r="O227" s="1" t="str">
        <f>IFERROR(ESG[[#This Row],[板块]],"")</f>
        <v/>
      </c>
      <c r="P227" s="1" t="str">
        <f>IFERROR(ESG[[#This Row],[货币细分]],"")</f>
        <v/>
      </c>
      <c r="Q227" s="1" t="str">
        <f>IFERROR(ESG[[#This Row],[外部评审方式]],"")</f>
        <v/>
      </c>
      <c r="R227" s="1" t="str">
        <f>IFERROR(ESG[[#This Row],[外部评审机构]],"")</f>
        <v/>
      </c>
      <c r="S227" t="str">
        <f>IF(IFERROR(ESG[[#This Row],[筹款用途]],"")="","",IFERROR(ESG[[#This Row],[筹款用途]],""))</f>
        <v/>
      </c>
    </row>
    <row r="228" spans="1:19" ht="18" customHeight="1" x14ac:dyDescent="0.25">
      <c r="A228" s="1" t="str">
        <f>IFERROR(ESG[[#This Row],[Index]],"")</f>
        <v/>
      </c>
      <c r="B228" s="11" t="str">
        <f>IFERROR(ESG[[#This Row],[定价日]],"")</f>
        <v/>
      </c>
      <c r="C228" s="1" t="str">
        <f>IFERROR(ESG[[#This Row],[信用主体(备证行)]],"")</f>
        <v/>
      </c>
      <c r="D228" s="1" t="str">
        <f>IFERROR(ESG[[#This Row],[发行评级]],"")</f>
        <v/>
      </c>
      <c r="E228" s="1" t="str">
        <f>IFERROR(ESG[[#This Row],[发行规模(亿)]],"")</f>
        <v/>
      </c>
      <c r="F228" s="1" t="str">
        <f>IFERROR(ESG[[#This Row],[亿美元]],"")</f>
        <v/>
      </c>
      <c r="G228" s="1" t="str">
        <f>IFERROR(ESG[[#This Row],[亿元]],"")</f>
        <v/>
      </c>
      <c r="H228" s="1" t="str">
        <f>IFERROR(ESG[[#This Row],[货币]],"")</f>
        <v/>
      </c>
      <c r="I228" s="1" t="str">
        <f>IFERROR(ESG[[#This Row],[年期]],"")</f>
        <v/>
      </c>
      <c r="J228" s="1" t="str">
        <f>IFERROR(ESG[[#This Row],[票息]],"")</f>
        <v/>
      </c>
      <c r="K228" s="1" t="str">
        <f>IFERROR(ESG[[#This Row],[上市]],"")</f>
        <v/>
      </c>
      <c r="L228" s="1" t="str">
        <f>IFERROR(ESG[[#This Row],[ESG主题]],"")</f>
        <v/>
      </c>
      <c r="M228" s="1" t="str">
        <f>IFERROR(ESG[[#This Row],[BOCOM_DEAL?]],"")</f>
        <v/>
      </c>
      <c r="N228" s="1" t="str">
        <f>IFERROR(ESG[[#This Row],[ISIN]],"")</f>
        <v/>
      </c>
      <c r="O228" s="1" t="str">
        <f>IFERROR(ESG[[#This Row],[板块]],"")</f>
        <v/>
      </c>
      <c r="P228" s="1" t="str">
        <f>IFERROR(ESG[[#This Row],[货币细分]],"")</f>
        <v/>
      </c>
      <c r="Q228" s="1" t="str">
        <f>IFERROR(ESG[[#This Row],[外部评审方式]],"")</f>
        <v/>
      </c>
      <c r="R228" s="1" t="str">
        <f>IFERROR(ESG[[#This Row],[外部评审机构]],"")</f>
        <v/>
      </c>
      <c r="S228" t="str">
        <f>IF(IFERROR(ESG[[#This Row],[筹款用途]],"")="","",IFERROR(ESG[[#This Row],[筹款用途]],""))</f>
        <v/>
      </c>
    </row>
    <row r="229" spans="1:19" ht="18" customHeight="1" x14ac:dyDescent="0.25">
      <c r="A229" s="1" t="str">
        <f>IFERROR(ESG[[#This Row],[Index]],"")</f>
        <v/>
      </c>
      <c r="B229" s="11" t="str">
        <f>IFERROR(ESG[[#This Row],[定价日]],"")</f>
        <v/>
      </c>
      <c r="C229" s="1" t="str">
        <f>IFERROR(ESG[[#This Row],[信用主体(备证行)]],"")</f>
        <v/>
      </c>
      <c r="D229" s="1" t="str">
        <f>IFERROR(ESG[[#This Row],[发行评级]],"")</f>
        <v/>
      </c>
      <c r="E229" s="1" t="str">
        <f>IFERROR(ESG[[#This Row],[发行规模(亿)]],"")</f>
        <v/>
      </c>
      <c r="F229" s="1" t="str">
        <f>IFERROR(ESG[[#This Row],[亿美元]],"")</f>
        <v/>
      </c>
      <c r="G229" s="1" t="str">
        <f>IFERROR(ESG[[#This Row],[亿元]],"")</f>
        <v/>
      </c>
      <c r="H229" s="1" t="str">
        <f>IFERROR(ESG[[#This Row],[货币]],"")</f>
        <v/>
      </c>
      <c r="I229" s="1" t="str">
        <f>IFERROR(ESG[[#This Row],[年期]],"")</f>
        <v/>
      </c>
      <c r="J229" s="1" t="str">
        <f>IFERROR(ESG[[#This Row],[票息]],"")</f>
        <v/>
      </c>
      <c r="K229" s="1" t="str">
        <f>IFERROR(ESG[[#This Row],[上市]],"")</f>
        <v/>
      </c>
      <c r="L229" s="1" t="str">
        <f>IFERROR(ESG[[#This Row],[ESG主题]],"")</f>
        <v/>
      </c>
      <c r="M229" s="1" t="str">
        <f>IFERROR(ESG[[#This Row],[BOCOM_DEAL?]],"")</f>
        <v/>
      </c>
      <c r="N229" s="1" t="str">
        <f>IFERROR(ESG[[#This Row],[ISIN]],"")</f>
        <v/>
      </c>
      <c r="O229" s="1" t="str">
        <f>IFERROR(ESG[[#This Row],[板块]],"")</f>
        <v/>
      </c>
      <c r="P229" s="1" t="str">
        <f>IFERROR(ESG[[#This Row],[货币细分]],"")</f>
        <v/>
      </c>
      <c r="Q229" s="1" t="str">
        <f>IFERROR(ESG[[#This Row],[外部评审方式]],"")</f>
        <v/>
      </c>
      <c r="R229" s="1" t="str">
        <f>IFERROR(ESG[[#This Row],[外部评审机构]],"")</f>
        <v/>
      </c>
      <c r="S229" t="str">
        <f>IF(IFERROR(ESG[[#This Row],[筹款用途]],"")="","",IFERROR(ESG[[#This Row],[筹款用途]],""))</f>
        <v/>
      </c>
    </row>
    <row r="230" spans="1:19" ht="18" customHeight="1" x14ac:dyDescent="0.25">
      <c r="A230" s="1" t="str">
        <f>IFERROR(ESG[[#This Row],[Index]],"")</f>
        <v/>
      </c>
      <c r="B230" s="11" t="str">
        <f>IFERROR(ESG[[#This Row],[定价日]],"")</f>
        <v/>
      </c>
      <c r="C230" s="1" t="str">
        <f>IFERROR(ESG[[#This Row],[信用主体(备证行)]],"")</f>
        <v/>
      </c>
      <c r="D230" s="1" t="str">
        <f>IFERROR(ESG[[#This Row],[发行评级]],"")</f>
        <v/>
      </c>
      <c r="E230" s="1" t="str">
        <f>IFERROR(ESG[[#This Row],[发行规模(亿)]],"")</f>
        <v/>
      </c>
      <c r="F230" s="1" t="str">
        <f>IFERROR(ESG[[#This Row],[亿美元]],"")</f>
        <v/>
      </c>
      <c r="G230" s="1" t="str">
        <f>IFERROR(ESG[[#This Row],[亿元]],"")</f>
        <v/>
      </c>
      <c r="H230" s="1" t="str">
        <f>IFERROR(ESG[[#This Row],[货币]],"")</f>
        <v/>
      </c>
      <c r="I230" s="1" t="str">
        <f>IFERROR(ESG[[#This Row],[年期]],"")</f>
        <v/>
      </c>
      <c r="J230" s="1" t="str">
        <f>IFERROR(ESG[[#This Row],[票息]],"")</f>
        <v/>
      </c>
      <c r="K230" s="1" t="str">
        <f>IFERROR(ESG[[#This Row],[上市]],"")</f>
        <v/>
      </c>
      <c r="L230" s="1" t="str">
        <f>IFERROR(ESG[[#This Row],[ESG主题]],"")</f>
        <v/>
      </c>
      <c r="M230" s="1" t="str">
        <f>IFERROR(ESG[[#This Row],[BOCOM_DEAL?]],"")</f>
        <v/>
      </c>
      <c r="N230" s="1" t="str">
        <f>IFERROR(ESG[[#This Row],[ISIN]],"")</f>
        <v/>
      </c>
      <c r="O230" s="1" t="str">
        <f>IFERROR(ESG[[#This Row],[板块]],"")</f>
        <v/>
      </c>
      <c r="P230" s="1" t="str">
        <f>IFERROR(ESG[[#This Row],[货币细分]],"")</f>
        <v/>
      </c>
      <c r="Q230" s="1" t="str">
        <f>IFERROR(ESG[[#This Row],[外部评审方式]],"")</f>
        <v/>
      </c>
      <c r="R230" s="1" t="str">
        <f>IFERROR(ESG[[#This Row],[外部评审机构]],"")</f>
        <v/>
      </c>
      <c r="S230" t="str">
        <f>IF(IFERROR(ESG[[#This Row],[筹款用途]],"")="","",IFERROR(ESG[[#This Row],[筹款用途]],""))</f>
        <v/>
      </c>
    </row>
    <row r="231" spans="1:19" ht="18" customHeight="1" x14ac:dyDescent="0.25">
      <c r="A231" s="1" t="str">
        <f>IFERROR(ESG[[#This Row],[Index]],"")</f>
        <v/>
      </c>
      <c r="B231" s="11" t="str">
        <f>IFERROR(ESG[[#This Row],[定价日]],"")</f>
        <v/>
      </c>
      <c r="C231" s="1" t="str">
        <f>IFERROR(ESG[[#This Row],[信用主体(备证行)]],"")</f>
        <v/>
      </c>
      <c r="D231" s="1" t="str">
        <f>IFERROR(ESG[[#This Row],[发行评级]],"")</f>
        <v/>
      </c>
      <c r="E231" s="1" t="str">
        <f>IFERROR(ESG[[#This Row],[发行规模(亿)]],"")</f>
        <v/>
      </c>
      <c r="F231" s="1" t="str">
        <f>IFERROR(ESG[[#This Row],[亿美元]],"")</f>
        <v/>
      </c>
      <c r="G231" s="1" t="str">
        <f>IFERROR(ESG[[#This Row],[亿元]],"")</f>
        <v/>
      </c>
      <c r="H231" s="1" t="str">
        <f>IFERROR(ESG[[#This Row],[货币]],"")</f>
        <v/>
      </c>
      <c r="I231" s="1" t="str">
        <f>IFERROR(ESG[[#This Row],[年期]],"")</f>
        <v/>
      </c>
      <c r="J231" s="1" t="str">
        <f>IFERROR(ESG[[#This Row],[票息]],"")</f>
        <v/>
      </c>
      <c r="K231" s="1" t="str">
        <f>IFERROR(ESG[[#This Row],[上市]],"")</f>
        <v/>
      </c>
      <c r="L231" s="1" t="str">
        <f>IFERROR(ESG[[#This Row],[ESG主题]],"")</f>
        <v/>
      </c>
      <c r="M231" s="1" t="str">
        <f>IFERROR(ESG[[#This Row],[BOCOM_DEAL?]],"")</f>
        <v/>
      </c>
      <c r="N231" s="1" t="str">
        <f>IFERROR(ESG[[#This Row],[ISIN]],"")</f>
        <v/>
      </c>
      <c r="O231" s="1" t="str">
        <f>IFERROR(ESG[[#This Row],[板块]],"")</f>
        <v/>
      </c>
      <c r="P231" s="1" t="str">
        <f>IFERROR(ESG[[#This Row],[货币细分]],"")</f>
        <v/>
      </c>
      <c r="Q231" s="1" t="str">
        <f>IFERROR(ESG[[#This Row],[外部评审方式]],"")</f>
        <v/>
      </c>
      <c r="R231" s="1" t="str">
        <f>IFERROR(ESG[[#This Row],[外部评审机构]],"")</f>
        <v/>
      </c>
      <c r="S231" t="str">
        <f>IF(IFERROR(ESG[[#This Row],[筹款用途]],"")="","",IFERROR(ESG[[#This Row],[筹款用途]],""))</f>
        <v/>
      </c>
    </row>
    <row r="232" spans="1:19" ht="18" customHeight="1" x14ac:dyDescent="0.25">
      <c r="A232" s="1" t="str">
        <f>IFERROR(ESG[[#This Row],[Index]],"")</f>
        <v/>
      </c>
      <c r="B232" s="11" t="str">
        <f>IFERROR(ESG[[#This Row],[定价日]],"")</f>
        <v/>
      </c>
      <c r="C232" s="1" t="str">
        <f>IFERROR(ESG[[#This Row],[信用主体(备证行)]],"")</f>
        <v/>
      </c>
      <c r="D232" s="1" t="str">
        <f>IFERROR(ESG[[#This Row],[发行评级]],"")</f>
        <v/>
      </c>
      <c r="E232" s="1" t="str">
        <f>IFERROR(ESG[[#This Row],[发行规模(亿)]],"")</f>
        <v/>
      </c>
      <c r="F232" s="1" t="str">
        <f>IFERROR(ESG[[#This Row],[亿美元]],"")</f>
        <v/>
      </c>
      <c r="G232" s="1" t="str">
        <f>IFERROR(ESG[[#This Row],[亿元]],"")</f>
        <v/>
      </c>
      <c r="H232" s="1" t="str">
        <f>IFERROR(ESG[[#This Row],[货币]],"")</f>
        <v/>
      </c>
      <c r="I232" s="1" t="str">
        <f>IFERROR(ESG[[#This Row],[年期]],"")</f>
        <v/>
      </c>
      <c r="J232" s="1" t="str">
        <f>IFERROR(ESG[[#This Row],[票息]],"")</f>
        <v/>
      </c>
      <c r="K232" s="1" t="str">
        <f>IFERROR(ESG[[#This Row],[上市]],"")</f>
        <v/>
      </c>
      <c r="L232" s="1" t="str">
        <f>IFERROR(ESG[[#This Row],[ESG主题]],"")</f>
        <v/>
      </c>
      <c r="M232" s="1" t="str">
        <f>IFERROR(ESG[[#This Row],[BOCOM_DEAL?]],"")</f>
        <v/>
      </c>
      <c r="N232" s="1" t="str">
        <f>IFERROR(ESG[[#This Row],[ISIN]],"")</f>
        <v/>
      </c>
      <c r="O232" s="1" t="str">
        <f>IFERROR(ESG[[#This Row],[板块]],"")</f>
        <v/>
      </c>
      <c r="P232" s="1" t="str">
        <f>IFERROR(ESG[[#This Row],[货币细分]],"")</f>
        <v/>
      </c>
      <c r="Q232" s="1" t="str">
        <f>IFERROR(ESG[[#This Row],[外部评审方式]],"")</f>
        <v/>
      </c>
      <c r="R232" s="1" t="str">
        <f>IFERROR(ESG[[#This Row],[外部评审机构]],"")</f>
        <v/>
      </c>
      <c r="S232" t="str">
        <f>IF(IFERROR(ESG[[#This Row],[筹款用途]],"")="","",IFERROR(ESG[[#This Row],[筹款用途]],""))</f>
        <v/>
      </c>
    </row>
    <row r="233" spans="1:19" ht="18" customHeight="1" x14ac:dyDescent="0.25">
      <c r="A233" s="1" t="str">
        <f>IFERROR(ESG[[#This Row],[Index]],"")</f>
        <v/>
      </c>
      <c r="B233" s="11" t="str">
        <f>IFERROR(ESG[[#This Row],[定价日]],"")</f>
        <v/>
      </c>
      <c r="C233" s="1" t="str">
        <f>IFERROR(ESG[[#This Row],[信用主体(备证行)]],"")</f>
        <v/>
      </c>
      <c r="D233" s="1" t="str">
        <f>IFERROR(ESG[[#This Row],[发行评级]],"")</f>
        <v/>
      </c>
      <c r="E233" s="1" t="str">
        <f>IFERROR(ESG[[#This Row],[发行规模(亿)]],"")</f>
        <v/>
      </c>
      <c r="F233" s="1" t="str">
        <f>IFERROR(ESG[[#This Row],[亿美元]],"")</f>
        <v/>
      </c>
      <c r="G233" s="1" t="str">
        <f>IFERROR(ESG[[#This Row],[亿元]],"")</f>
        <v/>
      </c>
      <c r="H233" s="1" t="str">
        <f>IFERROR(ESG[[#This Row],[货币]],"")</f>
        <v/>
      </c>
      <c r="I233" s="1" t="str">
        <f>IFERROR(ESG[[#This Row],[年期]],"")</f>
        <v/>
      </c>
      <c r="J233" s="1" t="str">
        <f>IFERROR(ESG[[#This Row],[票息]],"")</f>
        <v/>
      </c>
      <c r="K233" s="1" t="str">
        <f>IFERROR(ESG[[#This Row],[上市]],"")</f>
        <v/>
      </c>
      <c r="L233" s="1" t="str">
        <f>IFERROR(ESG[[#This Row],[ESG主题]],"")</f>
        <v/>
      </c>
      <c r="M233" s="1" t="str">
        <f>IFERROR(ESG[[#This Row],[BOCOM_DEAL?]],"")</f>
        <v/>
      </c>
      <c r="N233" s="1" t="str">
        <f>IFERROR(ESG[[#This Row],[ISIN]],"")</f>
        <v/>
      </c>
      <c r="O233" s="1" t="str">
        <f>IFERROR(ESG[[#This Row],[板块]],"")</f>
        <v/>
      </c>
      <c r="P233" s="1" t="str">
        <f>IFERROR(ESG[[#This Row],[货币细分]],"")</f>
        <v/>
      </c>
      <c r="Q233" s="1" t="str">
        <f>IFERROR(ESG[[#This Row],[外部评审方式]],"")</f>
        <v/>
      </c>
      <c r="R233" s="1" t="str">
        <f>IFERROR(ESG[[#This Row],[外部评审机构]],"")</f>
        <v/>
      </c>
      <c r="S233" t="str">
        <f>IF(IFERROR(ESG[[#This Row],[筹款用途]],"")="","",IFERROR(ESG[[#This Row],[筹款用途]],""))</f>
        <v/>
      </c>
    </row>
    <row r="234" spans="1:19" ht="18" customHeight="1" x14ac:dyDescent="0.25">
      <c r="A234" s="1" t="str">
        <f>IFERROR(ESG[[#This Row],[Index]],"")</f>
        <v/>
      </c>
      <c r="B234" s="11" t="str">
        <f>IFERROR(ESG[[#This Row],[定价日]],"")</f>
        <v/>
      </c>
      <c r="C234" s="1" t="str">
        <f>IFERROR(ESG[[#This Row],[信用主体(备证行)]],"")</f>
        <v/>
      </c>
      <c r="D234" s="1" t="str">
        <f>IFERROR(ESG[[#This Row],[发行评级]],"")</f>
        <v/>
      </c>
      <c r="E234" s="1" t="str">
        <f>IFERROR(ESG[[#This Row],[发行规模(亿)]],"")</f>
        <v/>
      </c>
      <c r="F234" s="1" t="str">
        <f>IFERROR(ESG[[#This Row],[亿美元]],"")</f>
        <v/>
      </c>
      <c r="G234" s="1" t="str">
        <f>IFERROR(ESG[[#This Row],[亿元]],"")</f>
        <v/>
      </c>
      <c r="H234" s="1" t="str">
        <f>IFERROR(ESG[[#This Row],[货币]],"")</f>
        <v/>
      </c>
      <c r="I234" s="1" t="str">
        <f>IFERROR(ESG[[#This Row],[年期]],"")</f>
        <v/>
      </c>
      <c r="J234" s="1" t="str">
        <f>IFERROR(ESG[[#This Row],[票息]],"")</f>
        <v/>
      </c>
      <c r="K234" s="1" t="str">
        <f>IFERROR(ESG[[#This Row],[上市]],"")</f>
        <v/>
      </c>
      <c r="L234" s="1" t="str">
        <f>IFERROR(ESG[[#This Row],[ESG主题]],"")</f>
        <v/>
      </c>
      <c r="M234" s="1" t="str">
        <f>IFERROR(ESG[[#This Row],[BOCOM_DEAL?]],"")</f>
        <v/>
      </c>
      <c r="N234" s="1" t="str">
        <f>IFERROR(ESG[[#This Row],[ISIN]],"")</f>
        <v/>
      </c>
      <c r="O234" s="1" t="str">
        <f>IFERROR(ESG[[#This Row],[板块]],"")</f>
        <v/>
      </c>
      <c r="P234" s="1" t="str">
        <f>IFERROR(ESG[[#This Row],[货币细分]],"")</f>
        <v/>
      </c>
      <c r="Q234" s="1" t="str">
        <f>IFERROR(ESG[[#This Row],[外部评审方式]],"")</f>
        <v/>
      </c>
      <c r="R234" s="1" t="str">
        <f>IFERROR(ESG[[#This Row],[外部评审机构]],"")</f>
        <v/>
      </c>
      <c r="S234" t="str">
        <f>IF(IFERROR(ESG[[#This Row],[筹款用途]],"")="","",IFERROR(ESG[[#This Row],[筹款用途]],""))</f>
        <v/>
      </c>
    </row>
    <row r="235" spans="1:19" ht="18" customHeight="1" x14ac:dyDescent="0.25">
      <c r="A235" s="1" t="str">
        <f>IFERROR(ESG[[#This Row],[Index]],"")</f>
        <v/>
      </c>
      <c r="B235" s="11" t="str">
        <f>IFERROR(ESG[[#This Row],[定价日]],"")</f>
        <v/>
      </c>
      <c r="C235" s="1" t="str">
        <f>IFERROR(ESG[[#This Row],[信用主体(备证行)]],"")</f>
        <v/>
      </c>
      <c r="D235" s="1" t="str">
        <f>IFERROR(ESG[[#This Row],[发行评级]],"")</f>
        <v/>
      </c>
      <c r="E235" s="1" t="str">
        <f>IFERROR(ESG[[#This Row],[发行规模(亿)]],"")</f>
        <v/>
      </c>
      <c r="F235" s="1" t="str">
        <f>IFERROR(ESG[[#This Row],[亿美元]],"")</f>
        <v/>
      </c>
      <c r="G235" s="1" t="str">
        <f>IFERROR(ESG[[#This Row],[亿元]],"")</f>
        <v/>
      </c>
      <c r="H235" s="1" t="str">
        <f>IFERROR(ESG[[#This Row],[货币]],"")</f>
        <v/>
      </c>
      <c r="I235" s="1" t="str">
        <f>IFERROR(ESG[[#This Row],[年期]],"")</f>
        <v/>
      </c>
      <c r="J235" s="1" t="str">
        <f>IFERROR(ESG[[#This Row],[票息]],"")</f>
        <v/>
      </c>
      <c r="K235" s="1" t="str">
        <f>IFERROR(ESG[[#This Row],[上市]],"")</f>
        <v/>
      </c>
      <c r="L235" s="1" t="str">
        <f>IFERROR(ESG[[#This Row],[ESG主题]],"")</f>
        <v/>
      </c>
      <c r="M235" s="1" t="str">
        <f>IFERROR(ESG[[#This Row],[BOCOM_DEAL?]],"")</f>
        <v/>
      </c>
      <c r="N235" s="1" t="str">
        <f>IFERROR(ESG[[#This Row],[ISIN]],"")</f>
        <v/>
      </c>
      <c r="O235" s="1" t="str">
        <f>IFERROR(ESG[[#This Row],[板块]],"")</f>
        <v/>
      </c>
      <c r="P235" s="1" t="str">
        <f>IFERROR(ESG[[#This Row],[货币细分]],"")</f>
        <v/>
      </c>
      <c r="Q235" s="1" t="str">
        <f>IFERROR(ESG[[#This Row],[外部评审方式]],"")</f>
        <v/>
      </c>
      <c r="R235" s="1" t="str">
        <f>IFERROR(ESG[[#This Row],[外部评审机构]],"")</f>
        <v/>
      </c>
      <c r="S235" t="str">
        <f>IF(IFERROR(ESG[[#This Row],[筹款用途]],"")="","",IFERROR(ESG[[#This Row],[筹款用途]],""))</f>
        <v/>
      </c>
    </row>
    <row r="236" spans="1:19" ht="18" customHeight="1" x14ac:dyDescent="0.25">
      <c r="A236" s="1" t="str">
        <f>IFERROR(ESG[[#This Row],[Index]],"")</f>
        <v/>
      </c>
      <c r="B236" s="11" t="str">
        <f>IFERROR(ESG[[#This Row],[定价日]],"")</f>
        <v/>
      </c>
      <c r="C236" s="1" t="str">
        <f>IFERROR(ESG[[#This Row],[信用主体(备证行)]],"")</f>
        <v/>
      </c>
      <c r="D236" s="1" t="str">
        <f>IFERROR(ESG[[#This Row],[发行评级]],"")</f>
        <v/>
      </c>
      <c r="E236" s="1" t="str">
        <f>IFERROR(ESG[[#This Row],[发行规模(亿)]],"")</f>
        <v/>
      </c>
      <c r="F236" s="1" t="str">
        <f>IFERROR(ESG[[#This Row],[亿美元]],"")</f>
        <v/>
      </c>
      <c r="G236" s="1" t="str">
        <f>IFERROR(ESG[[#This Row],[亿元]],"")</f>
        <v/>
      </c>
      <c r="H236" s="1" t="str">
        <f>IFERROR(ESG[[#This Row],[货币]],"")</f>
        <v/>
      </c>
      <c r="I236" s="1" t="str">
        <f>IFERROR(ESG[[#This Row],[年期]],"")</f>
        <v/>
      </c>
      <c r="J236" s="1" t="str">
        <f>IFERROR(ESG[[#This Row],[票息]],"")</f>
        <v/>
      </c>
      <c r="K236" s="1" t="str">
        <f>IFERROR(ESG[[#This Row],[上市]],"")</f>
        <v/>
      </c>
      <c r="L236" s="1" t="str">
        <f>IFERROR(ESG[[#This Row],[ESG主题]],"")</f>
        <v/>
      </c>
      <c r="M236" s="1" t="str">
        <f>IFERROR(ESG[[#This Row],[BOCOM_DEAL?]],"")</f>
        <v/>
      </c>
      <c r="N236" s="1" t="str">
        <f>IFERROR(ESG[[#This Row],[ISIN]],"")</f>
        <v/>
      </c>
      <c r="O236" s="1" t="str">
        <f>IFERROR(ESG[[#This Row],[板块]],"")</f>
        <v/>
      </c>
      <c r="P236" s="1" t="str">
        <f>IFERROR(ESG[[#This Row],[货币细分]],"")</f>
        <v/>
      </c>
      <c r="Q236" s="1" t="str">
        <f>IFERROR(ESG[[#This Row],[外部评审方式]],"")</f>
        <v/>
      </c>
      <c r="R236" s="1" t="str">
        <f>IFERROR(ESG[[#This Row],[外部评审机构]],"")</f>
        <v/>
      </c>
      <c r="S236" t="str">
        <f>IF(IFERROR(ESG[[#This Row],[筹款用途]],"")="","",IFERROR(ESG[[#This Row],[筹款用途]],""))</f>
        <v/>
      </c>
    </row>
    <row r="237" spans="1:19" ht="18" customHeight="1" x14ac:dyDescent="0.25">
      <c r="A237" s="1" t="str">
        <f>IFERROR(ESG[[#This Row],[Index]],"")</f>
        <v/>
      </c>
      <c r="B237" s="11" t="str">
        <f>IFERROR(ESG[[#This Row],[定价日]],"")</f>
        <v/>
      </c>
      <c r="C237" s="1" t="str">
        <f>IFERROR(ESG[[#This Row],[信用主体(备证行)]],"")</f>
        <v/>
      </c>
      <c r="D237" s="1" t="str">
        <f>IFERROR(ESG[[#This Row],[发行评级]],"")</f>
        <v/>
      </c>
      <c r="E237" s="1" t="str">
        <f>IFERROR(ESG[[#This Row],[发行规模(亿)]],"")</f>
        <v/>
      </c>
      <c r="F237" s="1" t="str">
        <f>IFERROR(ESG[[#This Row],[亿美元]],"")</f>
        <v/>
      </c>
      <c r="G237" s="1" t="str">
        <f>IFERROR(ESG[[#This Row],[亿元]],"")</f>
        <v/>
      </c>
      <c r="H237" s="1" t="str">
        <f>IFERROR(ESG[[#This Row],[货币]],"")</f>
        <v/>
      </c>
      <c r="I237" s="1" t="str">
        <f>IFERROR(ESG[[#This Row],[年期]],"")</f>
        <v/>
      </c>
      <c r="J237" s="1" t="str">
        <f>IFERROR(ESG[[#This Row],[票息]],"")</f>
        <v/>
      </c>
      <c r="K237" s="1" t="str">
        <f>IFERROR(ESG[[#This Row],[上市]],"")</f>
        <v/>
      </c>
      <c r="L237" s="1" t="str">
        <f>IFERROR(ESG[[#This Row],[ESG主题]],"")</f>
        <v/>
      </c>
      <c r="M237" s="1" t="str">
        <f>IFERROR(ESG[[#This Row],[BOCOM_DEAL?]],"")</f>
        <v/>
      </c>
      <c r="N237" s="1" t="str">
        <f>IFERROR(ESG[[#This Row],[ISIN]],"")</f>
        <v/>
      </c>
      <c r="O237" s="1" t="str">
        <f>IFERROR(ESG[[#This Row],[板块]],"")</f>
        <v/>
      </c>
      <c r="P237" s="1" t="str">
        <f>IFERROR(ESG[[#This Row],[货币细分]],"")</f>
        <v/>
      </c>
      <c r="Q237" s="1" t="str">
        <f>IFERROR(ESG[[#This Row],[外部评审方式]],"")</f>
        <v/>
      </c>
      <c r="R237" s="1" t="str">
        <f>IFERROR(ESG[[#This Row],[外部评审机构]],"")</f>
        <v/>
      </c>
      <c r="S237" t="str">
        <f>IF(IFERROR(ESG[[#This Row],[筹款用途]],"")="","",IFERROR(ESG[[#This Row],[筹款用途]],""))</f>
        <v/>
      </c>
    </row>
    <row r="238" spans="1:19" ht="18" customHeight="1" x14ac:dyDescent="0.25">
      <c r="A238" s="1" t="str">
        <f>IFERROR(ESG[[#This Row],[Index]],"")</f>
        <v/>
      </c>
      <c r="B238" s="11" t="str">
        <f>IFERROR(ESG[[#This Row],[定价日]],"")</f>
        <v/>
      </c>
      <c r="C238" s="1" t="str">
        <f>IFERROR(ESG[[#This Row],[信用主体(备证行)]],"")</f>
        <v/>
      </c>
      <c r="D238" s="1" t="str">
        <f>IFERROR(ESG[[#This Row],[发行评级]],"")</f>
        <v/>
      </c>
      <c r="E238" s="1" t="str">
        <f>IFERROR(ESG[[#This Row],[发行规模(亿)]],"")</f>
        <v/>
      </c>
      <c r="F238" s="1" t="str">
        <f>IFERROR(ESG[[#This Row],[亿美元]],"")</f>
        <v/>
      </c>
      <c r="G238" s="1" t="str">
        <f>IFERROR(ESG[[#This Row],[亿元]],"")</f>
        <v/>
      </c>
      <c r="H238" s="1" t="str">
        <f>IFERROR(ESG[[#This Row],[货币]],"")</f>
        <v/>
      </c>
      <c r="I238" s="1" t="str">
        <f>IFERROR(ESG[[#This Row],[年期]],"")</f>
        <v/>
      </c>
      <c r="J238" s="1" t="str">
        <f>IFERROR(ESG[[#This Row],[票息]],"")</f>
        <v/>
      </c>
      <c r="K238" s="1" t="str">
        <f>IFERROR(ESG[[#This Row],[上市]],"")</f>
        <v/>
      </c>
      <c r="L238" s="1" t="str">
        <f>IFERROR(ESG[[#This Row],[ESG主题]],"")</f>
        <v/>
      </c>
      <c r="M238" s="1" t="str">
        <f>IFERROR(ESG[[#This Row],[BOCOM_DEAL?]],"")</f>
        <v/>
      </c>
      <c r="N238" s="1" t="str">
        <f>IFERROR(ESG[[#This Row],[ISIN]],"")</f>
        <v/>
      </c>
      <c r="O238" s="1" t="str">
        <f>IFERROR(ESG[[#This Row],[板块]],"")</f>
        <v/>
      </c>
      <c r="P238" s="1" t="str">
        <f>IFERROR(ESG[[#This Row],[货币细分]],"")</f>
        <v/>
      </c>
      <c r="Q238" s="1" t="str">
        <f>IFERROR(ESG[[#This Row],[外部评审方式]],"")</f>
        <v/>
      </c>
      <c r="R238" s="1" t="str">
        <f>IFERROR(ESG[[#This Row],[外部评审机构]],"")</f>
        <v/>
      </c>
      <c r="S238" t="str">
        <f>IF(IFERROR(ESG[[#This Row],[筹款用途]],"")="","",IFERROR(ESG[[#This Row],[筹款用途]],""))</f>
        <v/>
      </c>
    </row>
  </sheetData>
  <sheetProtection algorithmName="SHA-512" hashValue="kUQB4ObuA1myfeLlTqKWs98RQQkfZdrx5I5TRzB7UIVSbspT2Gu+qWYbL8UurN6oYIpufSaFz/QjVZRRriJenA==" saltValue="wUyrOptYvzhzwB0lXKZ8Rg==" spinCount="100000" sheet="1" sort="0" autoFilter="0" pivotTables="0"/>
  <conditionalFormatting sqref="C9:C238">
    <cfRule type="containsText" dxfId="33" priority="18" operator="containsText" text="Sustainable">
      <formula>NOT(ISERROR(SEARCH("Sustainable",C9)))</formula>
    </cfRule>
    <cfRule type="containsText" dxfId="32" priority="19" operator="containsText" text="Green">
      <formula>NOT(ISERROR(SEARCH("Green",C9)))</formula>
    </cfRule>
  </conditionalFormatting>
  <conditionalFormatting sqref="D9:D238">
    <cfRule type="containsText" dxfId="31" priority="17" operator="containsText" text="FTZ">
      <formula>NOT(ISERROR(SEARCH("FTZ",D9)))</formula>
    </cfRule>
  </conditionalFormatting>
  <conditionalFormatting sqref="B9:B238">
    <cfRule type="containsText" dxfId="30" priority="12" operator="containsText" text="FTZ">
      <formula>NOT(ISERROR(SEARCH("FTZ",B9)))</formula>
    </cfRule>
  </conditionalFormatting>
  <conditionalFormatting sqref="A235:R238">
    <cfRule type="expression" dxfId="29" priority="31">
      <formula>$C241="JGC"</formula>
    </cfRule>
  </conditionalFormatting>
  <conditionalFormatting sqref="L9:L238">
    <cfRule type="containsText" dxfId="28" priority="1" operator="containsText" text="蓝色">
      <formula>NOT(ISERROR(SEARCH("蓝色",L9)))</formula>
    </cfRule>
    <cfRule type="containsText" dxfId="27" priority="10" operator="containsText" text="可持续">
      <formula>NOT(ISERROR(SEARCH("可持续",L9)))</formula>
    </cfRule>
    <cfRule type="containsText" dxfId="26" priority="11" operator="containsText" text="绿">
      <formula>NOT(ISERROR(SEARCH("绿",L9)))</formula>
    </cfRule>
  </conditionalFormatting>
  <conditionalFormatting sqref="O10:O238 A9:R234">
    <cfRule type="expression" dxfId="25" priority="32">
      <formula>$A13="JGC"</formula>
    </cfRule>
  </conditionalFormatting>
  <conditionalFormatting sqref="A9:R238">
    <cfRule type="expression" dxfId="24" priority="4">
      <formula>$A9=1</formula>
    </cfRule>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1C19B-D72D-439D-8F6E-0E89D1544DE1}">
  <sheetPr>
    <tabColor theme="4" tint="-0.499984740745262"/>
  </sheetPr>
  <dimension ref="A1:S769"/>
  <sheetViews>
    <sheetView workbookViewId="0">
      <selection activeCell="B18" sqref="B18"/>
    </sheetView>
  </sheetViews>
  <sheetFormatPr defaultColWidth="8.88671875" defaultRowHeight="15" x14ac:dyDescent="0.25"/>
  <cols>
    <col min="1" max="1" width="4.77734375" style="64" bestFit="1" customWidth="1"/>
    <col min="2" max="2" width="9.5546875" style="58" customWidth="1"/>
    <col min="3" max="3" width="24.44140625" style="24" bestFit="1" customWidth="1"/>
    <col min="4" max="4" width="12.88671875" style="24" bestFit="1" customWidth="1"/>
    <col min="5" max="5" width="4.109375" style="24" bestFit="1" customWidth="1"/>
    <col min="6" max="6" width="10.88671875" style="24" bestFit="1" customWidth="1"/>
    <col min="7" max="7" width="4.5546875" style="24" bestFit="1" customWidth="1"/>
    <col min="8" max="8" width="10.44140625" style="24" bestFit="1" customWidth="1"/>
    <col min="9" max="9" width="11.21875" style="24" customWidth="1"/>
    <col min="10" max="10" width="7.44140625" style="24" bestFit="1" customWidth="1"/>
    <col min="11" max="11" width="8.5546875" style="24" bestFit="1" customWidth="1"/>
    <col min="12" max="12" width="11.6640625" style="24" bestFit="1" customWidth="1"/>
    <col min="13" max="13" width="8.5546875" style="24" bestFit="1" customWidth="1"/>
    <col min="14" max="14" width="5.44140625" style="24" bestFit="1" customWidth="1"/>
    <col min="15" max="15" width="17.21875" style="24" bestFit="1" customWidth="1"/>
    <col min="16" max="16" width="0" style="24" hidden="1" customWidth="1"/>
    <col min="17" max="18" width="8.88671875" style="24" hidden="1" customWidth="1"/>
    <col min="19" max="19" width="16.77734375" style="24" customWidth="1"/>
    <col min="20" max="16384" width="8.88671875" style="24"/>
  </cols>
  <sheetData>
    <row r="1" spans="1:19" ht="24.75" thickTop="1" thickBot="1" x14ac:dyDescent="0.3">
      <c r="A1" s="62" t="s">
        <v>0</v>
      </c>
      <c r="B1" s="52" t="s">
        <v>1</v>
      </c>
      <c r="C1" s="53" t="s">
        <v>109</v>
      </c>
      <c r="D1" s="53" t="s">
        <v>124</v>
      </c>
      <c r="E1" s="53" t="s">
        <v>2</v>
      </c>
      <c r="F1" s="53" t="s">
        <v>101</v>
      </c>
      <c r="G1" s="53" t="s">
        <v>3</v>
      </c>
      <c r="H1" s="54" t="s">
        <v>4</v>
      </c>
      <c r="I1" s="55" t="s">
        <v>5</v>
      </c>
      <c r="J1" s="53" t="s">
        <v>1920</v>
      </c>
      <c r="K1" s="53" t="s">
        <v>6</v>
      </c>
      <c r="L1" s="53" t="s">
        <v>7</v>
      </c>
      <c r="M1" s="53" t="s">
        <v>6232</v>
      </c>
      <c r="N1" s="53" t="s">
        <v>9</v>
      </c>
      <c r="O1" s="19" t="s">
        <v>1921</v>
      </c>
      <c r="S1" s="92" t="s">
        <v>4826</v>
      </c>
    </row>
    <row r="2" spans="1:19" ht="15.75" thickTop="1" x14ac:dyDescent="0.25">
      <c r="A2" s="63">
        <f>deal_master[[#This Row],[Index]]</f>
        <v>913</v>
      </c>
      <c r="B2" s="70">
        <f>VLOOKUP($A2,DM!$A:$EH,MATCH(B$1,DM!$1:$1,0),0)</f>
        <v>45219</v>
      </c>
      <c r="C2" s="21" t="str">
        <f>VLOOKUP($A2,DM!$A:$EH,MATCH(C$1,DM!$1:$1,0),0)</f>
        <v>济南高新控股</v>
      </c>
      <c r="D2" s="56" t="str">
        <f>VLOOKUP($A2,DM!$A:$EH,MATCH(D$1,DM!$1:$1,0),0)</f>
        <v>--/--/BBB</v>
      </c>
      <c r="E2" s="23" t="str">
        <f>VLOOKUP($A2,DM!$A:$EH,MATCH(E$1,DM!$1:$1,0),0)</f>
        <v>USD</v>
      </c>
      <c r="F2" s="23">
        <f>VLOOKUP($A2,DM!$A:$EH,MATCH(F$1,DM!$1:$1,0),0)</f>
        <v>2.8</v>
      </c>
      <c r="G2" s="23" t="str">
        <f>VLOOKUP($A2,DM!$A:$EH,MATCH(G$1,DM!$1:$1,0),0)</f>
        <v>3</v>
      </c>
      <c r="H2" s="57" t="str">
        <f>VLOOKUP($A2,DM!$A:$EH,MATCH(H$1,DM!$1:$1,0),0)</f>
        <v>7.4%</v>
      </c>
      <c r="I2" s="23" t="str">
        <f>VLOOKUP($A2,DM!$A:$EH,MATCH(I$1,DM!$1:$1,0),0)</f>
        <v>7.7%a</v>
      </c>
      <c r="J2" s="23">
        <f>VLOOKUP($A2,DM!$A:$EH,MATCH(J$1,DM!$1:$1,0),0)</f>
        <v>30</v>
      </c>
      <c r="K2" s="22" t="str">
        <f>VLOOKUP($A2,DM!$A:$EH,MATCH(K$1,DM!$1:$1,0),0)</f>
        <v>担保</v>
      </c>
      <c r="L2" s="22" t="str">
        <f>VLOOKUP($A2,DM!$A:$EH,MATCH(L$1,DM!$1:$1,0),0)</f>
        <v>绿色债券</v>
      </c>
      <c r="M2" s="22" t="str">
        <f>VLOOKUP($A2,DM!$A:$EH,MATCH(M$1,DM!$1:$1,0),0)</f>
        <v>地方平台</v>
      </c>
      <c r="N2" s="22" t="str">
        <f>VLOOKUP($A2,DM!$A:$EH,MATCH(N$1,DM!$1:$1,0),0)</f>
        <v>山东</v>
      </c>
      <c r="O2" s="19" t="str">
        <f>VLOOKUP($A2,DM!$A:$EH,MATCH(O$1,DM!$1:$1,0),0)</f>
        <v>BISL</v>
      </c>
    </row>
    <row r="3" spans="1:19" x14ac:dyDescent="0.25">
      <c r="A3" s="63">
        <f>deal_master[[#This Row],[Index]]</f>
        <v>912</v>
      </c>
      <c r="B3" s="70">
        <f>VLOOKUP($A3,DM!A:EH,MATCH(B$1,DM!$1:$1,0),0)</f>
        <v>45219</v>
      </c>
      <c r="C3" s="21" t="str">
        <f>VLOOKUP($A3,DM!$A:$EH,MATCH(C$1,DM!$1:$1,0),0)</f>
        <v>宁国国控</v>
      </c>
      <c r="D3" s="56" t="str">
        <f>VLOOKUP($A3,DM!$A:$EH,MATCH(D$1,DM!$1:$1,0),0)</f>
        <v>--/--/--</v>
      </c>
      <c r="E3" s="23" t="str">
        <f>VLOOKUP($A3,DM!$A:$EH,MATCH(E$1,DM!$1:$1,0),0)</f>
        <v>USD</v>
      </c>
      <c r="F3" s="23">
        <f>VLOOKUP($A3,DM!$A:$EH,MATCH(F$1,DM!$1:$1,0),0)</f>
        <v>1.1000000000000001</v>
      </c>
      <c r="G3" s="23" t="str">
        <f>VLOOKUP($A3,DM!$A:$EH,MATCH(G$1,DM!$1:$1,0),0)</f>
        <v>3</v>
      </c>
      <c r="H3" s="57" t="str">
        <f>VLOOKUP($A3,DM!$A:$EH,MATCH(H$1,DM!$1:$1,0),0)</f>
        <v>7.9%</v>
      </c>
      <c r="I3" s="23" t="str">
        <f>VLOOKUP($A3,DM!$A:$EH,MATCH(I$1,DM!$1:$1,0),0)</f>
        <v>--</v>
      </c>
      <c r="J3" s="23" t="str">
        <f>VLOOKUP($A3,DM!$A:$EH,MATCH(J$1,DM!$1:$1,0),0)</f>
        <v>--</v>
      </c>
      <c r="K3" s="22" t="str">
        <f>VLOOKUP($A3,DM!$A:$EH,MATCH(K$1,DM!$1:$1,0),0)</f>
        <v>直发</v>
      </c>
      <c r="L3" s="22" t="str">
        <f>VLOOKUP($A3,DM!$A:$EH,MATCH(L$1,DM!$1:$1,0),0)</f>
        <v>--</v>
      </c>
      <c r="M3" s="22" t="str">
        <f>VLOOKUP($A3,DM!$A:$EH,MATCH(M$1,DM!$1:$1,0),0)</f>
        <v>地方平台</v>
      </c>
      <c r="N3" s="22" t="str">
        <f>VLOOKUP($A3,DM!$A:$EH,MATCH(N$1,DM!$1:$1,0),0)</f>
        <v>安徽</v>
      </c>
      <c r="O3" s="19" t="str">
        <f>VLOOKUP($A3,DM!$A:$EH,MATCH(O$1,DM!$1:$1,0),0)</f>
        <v>--</v>
      </c>
    </row>
    <row r="4" spans="1:19" x14ac:dyDescent="0.25">
      <c r="A4" s="63">
        <f>deal_master[[#This Row],[Index]]</f>
        <v>911</v>
      </c>
      <c r="B4" s="70">
        <f>VLOOKUP($A4,DM!A:EH,MATCH(B$1,DM!$1:$1,0),0)</f>
        <v>45218</v>
      </c>
      <c r="C4" s="21" t="str">
        <f>VLOOKUP($A4,DM!$A:$EH,MATCH(C$1,DM!$1:$1,0),0)</f>
        <v>成都兴蓉西集团(上海银行)</v>
      </c>
      <c r="D4" s="56" t="str">
        <f>VLOOKUP($A4,DM!$A:$EH,MATCH(D$1,DM!$1:$1,0),0)</f>
        <v>--/--/--</v>
      </c>
      <c r="E4" s="23" t="str">
        <f>VLOOKUP($A4,DM!$A:$EH,MATCH(E$1,DM!$1:$1,0),0)</f>
        <v>JPY</v>
      </c>
      <c r="F4" s="23">
        <f>VLOOKUP($A4,DM!$A:$EH,MATCH(F$1,DM!$1:$1,0),0)</f>
        <v>106</v>
      </c>
      <c r="G4" s="23" t="str">
        <f>VLOOKUP($A4,DM!$A:$EH,MATCH(G$1,DM!$1:$1,0),0)</f>
        <v>3</v>
      </c>
      <c r="H4" s="57" t="str">
        <f>VLOOKUP($A4,DM!$A:$EH,MATCH(H$1,DM!$1:$1,0),0)</f>
        <v>1.4%</v>
      </c>
      <c r="I4" s="23" t="str">
        <f>VLOOKUP($A4,DM!$A:$EH,MATCH(I$1,DM!$1:$1,0),0)</f>
        <v>1.7%a</v>
      </c>
      <c r="J4" s="23">
        <f>VLOOKUP($A4,DM!$A:$EH,MATCH(J$1,DM!$1:$1,0),0)</f>
        <v>30</v>
      </c>
      <c r="K4" s="22" t="str">
        <f>VLOOKUP($A4,DM!$A:$EH,MATCH(K$1,DM!$1:$1,0),0)</f>
        <v>备证</v>
      </c>
      <c r="L4" s="22" t="str">
        <f>VLOOKUP($A4,DM!$A:$EH,MATCH(L$1,DM!$1:$1,0),0)</f>
        <v>--</v>
      </c>
      <c r="M4" s="22" t="str">
        <f>VLOOKUP($A4,DM!$A:$EH,MATCH(M$1,DM!$1:$1,0),0)</f>
        <v>地方平台</v>
      </c>
      <c r="N4" s="22" t="str">
        <f>VLOOKUP($A4,DM!$A:$EH,MATCH(N$1,DM!$1:$1,0),0)</f>
        <v>四川</v>
      </c>
      <c r="O4" s="19" t="str">
        <f>VLOOKUP($A4,DM!$A:$EH,MATCH(O$1,DM!$1:$1,0),0)</f>
        <v>--</v>
      </c>
    </row>
    <row r="5" spans="1:19" x14ac:dyDescent="0.25">
      <c r="A5" s="63">
        <f>deal_master[[#This Row],[Index]]</f>
        <v>910</v>
      </c>
      <c r="B5" s="70">
        <f>VLOOKUP($A5,DM!A:EH,MATCH(B$1,DM!$1:$1,0),0)</f>
        <v>45217</v>
      </c>
      <c r="C5" s="21" t="str">
        <f>VLOOKUP($A5,DM!$A:$EH,MATCH(C$1,DM!$1:$1,0),0)</f>
        <v>青岛国信</v>
      </c>
      <c r="D5" s="56" t="str">
        <f>VLOOKUP($A5,DM!$A:$EH,MATCH(D$1,DM!$1:$1,0),0)</f>
        <v>--/--/--</v>
      </c>
      <c r="E5" s="23" t="str">
        <f>VLOOKUP($A5,DM!$A:$EH,MATCH(E$1,DM!$1:$1,0),0)</f>
        <v>USD</v>
      </c>
      <c r="F5" s="23">
        <f>VLOOKUP($A5,DM!$A:$EH,MATCH(F$1,DM!$1:$1,0),0)</f>
        <v>2.1</v>
      </c>
      <c r="G5" s="23" t="str">
        <f>VLOOKUP($A5,DM!$A:$EH,MATCH(G$1,DM!$1:$1,0),0)</f>
        <v>3</v>
      </c>
      <c r="H5" s="57" t="str">
        <f>VLOOKUP($A5,DM!$A:$EH,MATCH(H$1,DM!$1:$1,0),0)</f>
        <v>7%</v>
      </c>
      <c r="I5" s="23" t="str">
        <f>VLOOKUP($A5,DM!$A:$EH,MATCH(I$1,DM!$1:$1,0),0)</f>
        <v>7.6%a</v>
      </c>
      <c r="J5" s="23">
        <f>VLOOKUP($A5,DM!$A:$EH,MATCH(J$1,DM!$1:$1,0),0)</f>
        <v>60</v>
      </c>
      <c r="K5" s="22" t="str">
        <f>VLOOKUP($A5,DM!$A:$EH,MATCH(K$1,DM!$1:$1,0),0)</f>
        <v>维好</v>
      </c>
      <c r="L5" s="22" t="str">
        <f>VLOOKUP($A5,DM!$A:$EH,MATCH(L$1,DM!$1:$1,0),0)</f>
        <v>可持续债券</v>
      </c>
      <c r="M5" s="22" t="str">
        <f>VLOOKUP($A5,DM!$A:$EH,MATCH(M$1,DM!$1:$1,0),0)</f>
        <v>地方平台</v>
      </c>
      <c r="N5" s="22" t="str">
        <f>VLOOKUP($A5,DM!$A:$EH,MATCH(N$1,DM!$1:$1,0),0)</f>
        <v>山东</v>
      </c>
      <c r="O5" s="19" t="str">
        <f>VLOOKUP($A5,DM!$A:$EH,MATCH(O$1,DM!$1:$1,0),0)</f>
        <v>--</v>
      </c>
    </row>
    <row r="6" spans="1:19" x14ac:dyDescent="0.25">
      <c r="A6" s="63">
        <f>deal_master[[#This Row],[Index]]</f>
        <v>909</v>
      </c>
      <c r="B6" s="70">
        <f>VLOOKUP($A6,DM!A:EH,MATCH(B$1,DM!$1:$1,0),0)</f>
        <v>45217</v>
      </c>
      <c r="C6" s="21" t="str">
        <f>VLOOKUP($A6,DM!$A:$EH,MATCH(C$1,DM!$1:$1,0),0)</f>
        <v>邹城城资</v>
      </c>
      <c r="D6" s="56" t="str">
        <f>VLOOKUP($A6,DM!$A:$EH,MATCH(D$1,DM!$1:$1,0),0)</f>
        <v>--/--/--</v>
      </c>
      <c r="E6" s="23" t="str">
        <f>VLOOKUP($A6,DM!$A:$EH,MATCH(E$1,DM!$1:$1,0),0)</f>
        <v>CNH</v>
      </c>
      <c r="F6" s="23">
        <f>VLOOKUP($A6,DM!$A:$EH,MATCH(F$1,DM!$1:$1,0),0)</f>
        <v>0.6</v>
      </c>
      <c r="G6" s="23" t="str">
        <f>VLOOKUP($A6,DM!$A:$EH,MATCH(G$1,DM!$1:$1,0),0)</f>
        <v>1</v>
      </c>
      <c r="H6" s="57" t="str">
        <f>VLOOKUP($A6,DM!$A:$EH,MATCH(H$1,DM!$1:$1,0),0)</f>
        <v>7.8%</v>
      </c>
      <c r="I6" s="23" t="str">
        <f>VLOOKUP($A6,DM!$A:$EH,MATCH(I$1,DM!$1:$1,0),0)</f>
        <v>--</v>
      </c>
      <c r="J6" s="23" t="str">
        <f>VLOOKUP($A6,DM!$A:$EH,MATCH(J$1,DM!$1:$1,0),0)</f>
        <v>--</v>
      </c>
      <c r="K6" s="22" t="str">
        <f>VLOOKUP($A6,DM!$A:$EH,MATCH(K$1,DM!$1:$1,0),0)</f>
        <v>担保</v>
      </c>
      <c r="L6" s="22" t="str">
        <f>VLOOKUP($A6,DM!$A:$EH,MATCH(L$1,DM!$1:$1,0),0)</f>
        <v>点心债</v>
      </c>
      <c r="M6" s="22" t="str">
        <f>VLOOKUP($A6,DM!$A:$EH,MATCH(M$1,DM!$1:$1,0),0)</f>
        <v>地方平台</v>
      </c>
      <c r="N6" s="22" t="str">
        <f>VLOOKUP($A6,DM!$A:$EH,MATCH(N$1,DM!$1:$1,0),0)</f>
        <v>山东</v>
      </c>
      <c r="O6" s="19" t="str">
        <f>VLOOKUP($A6,DM!$A:$EH,MATCH(O$1,DM!$1:$1,0),0)</f>
        <v>--</v>
      </c>
    </row>
    <row r="7" spans="1:19" x14ac:dyDescent="0.25">
      <c r="A7" s="63">
        <f>deal_master[[#This Row],[Index]]</f>
        <v>908</v>
      </c>
      <c r="B7" s="70">
        <f>VLOOKUP($A7,DM!A:EH,MATCH(B$1,DM!$1:$1,0),0)</f>
        <v>45217</v>
      </c>
      <c r="C7" s="21" t="str">
        <f>VLOOKUP($A7,DM!$A:$EH,MATCH(C$1,DM!$1:$1,0),0)</f>
        <v>西安港口</v>
      </c>
      <c r="D7" s="56" t="str">
        <f>VLOOKUP($A7,DM!$A:$EH,MATCH(D$1,DM!$1:$1,0),0)</f>
        <v>--/--/--</v>
      </c>
      <c r="E7" s="23" t="str">
        <f>VLOOKUP($A7,DM!$A:$EH,MATCH(E$1,DM!$1:$1,0),0)</f>
        <v>USD</v>
      </c>
      <c r="F7" s="23">
        <f>VLOOKUP($A7,DM!$A:$EH,MATCH(F$1,DM!$1:$1,0),0)</f>
        <v>1.7</v>
      </c>
      <c r="G7" s="23" t="str">
        <f>VLOOKUP($A7,DM!$A:$EH,MATCH(G$1,DM!$1:$1,0),0)</f>
        <v>3</v>
      </c>
      <c r="H7" s="57" t="str">
        <f>VLOOKUP($A7,DM!$A:$EH,MATCH(H$1,DM!$1:$1,0),0)</f>
        <v>7%</v>
      </c>
      <c r="I7" s="23" t="str">
        <f>VLOOKUP($A7,DM!$A:$EH,MATCH(I$1,DM!$1:$1,0),0)</f>
        <v>--</v>
      </c>
      <c r="J7" s="23" t="str">
        <f>VLOOKUP($A7,DM!$A:$EH,MATCH(J$1,DM!$1:$1,0),0)</f>
        <v>--</v>
      </c>
      <c r="K7" s="22" t="str">
        <f>VLOOKUP($A7,DM!$A:$EH,MATCH(K$1,DM!$1:$1,0),0)</f>
        <v>担保</v>
      </c>
      <c r="L7" s="22" t="str">
        <f>VLOOKUP($A7,DM!$A:$EH,MATCH(L$1,DM!$1:$1,0),0)</f>
        <v>--</v>
      </c>
      <c r="M7" s="22" t="str">
        <f>VLOOKUP($A7,DM!$A:$EH,MATCH(M$1,DM!$1:$1,0),0)</f>
        <v>地方平台</v>
      </c>
      <c r="N7" s="22" t="str">
        <f>VLOOKUP($A7,DM!$A:$EH,MATCH(N$1,DM!$1:$1,0),0)</f>
        <v>陕西</v>
      </c>
      <c r="O7" s="19" t="str">
        <f>VLOOKUP($A7,DM!$A:$EH,MATCH(O$1,DM!$1:$1,0),0)</f>
        <v>--</v>
      </c>
    </row>
    <row r="8" spans="1:19" x14ac:dyDescent="0.25">
      <c r="A8" s="63">
        <f>deal_master[[#This Row],[Index]]</f>
        <v>907</v>
      </c>
      <c r="B8" s="70">
        <f>VLOOKUP($A8,DM!A:EH,MATCH(B$1,DM!$1:$1,0),0)</f>
        <v>45217</v>
      </c>
      <c r="C8" s="21" t="str">
        <f>VLOOKUP($A8,DM!$A:$EH,MATCH(C$1,DM!$1:$1,0),0)</f>
        <v>济南历下</v>
      </c>
      <c r="D8" s="56" t="str">
        <f>VLOOKUP($A8,DM!$A:$EH,MATCH(D$1,DM!$1:$1,0),0)</f>
        <v>--/--/--</v>
      </c>
      <c r="E8" s="23" t="str">
        <f>VLOOKUP($A8,DM!$A:$EH,MATCH(E$1,DM!$1:$1,0),0)</f>
        <v>USD</v>
      </c>
      <c r="F8" s="23">
        <f>VLOOKUP($A8,DM!$A:$EH,MATCH(F$1,DM!$1:$1,0),0)</f>
        <v>3</v>
      </c>
      <c r="G8" s="23" t="str">
        <f>VLOOKUP($A8,DM!$A:$EH,MATCH(G$1,DM!$1:$1,0),0)</f>
        <v>3</v>
      </c>
      <c r="H8" s="57" t="str">
        <f>VLOOKUP($A8,DM!$A:$EH,MATCH(H$1,DM!$1:$1,0),0)</f>
        <v>7.3%</v>
      </c>
      <c r="I8" s="23" t="str">
        <f>VLOOKUP($A8,DM!$A:$EH,MATCH(I$1,DM!$1:$1,0),0)</f>
        <v>7.7%a</v>
      </c>
      <c r="J8" s="23">
        <f>VLOOKUP($A8,DM!$A:$EH,MATCH(J$1,DM!$1:$1,0),0)</f>
        <v>40</v>
      </c>
      <c r="K8" s="22" t="str">
        <f>VLOOKUP($A8,DM!$A:$EH,MATCH(K$1,DM!$1:$1,0),0)</f>
        <v>直发</v>
      </c>
      <c r="L8" s="22" t="str">
        <f>VLOOKUP($A8,DM!$A:$EH,MATCH(L$1,DM!$1:$1,0),0)</f>
        <v>绿色债券</v>
      </c>
      <c r="M8" s="22" t="str">
        <f>VLOOKUP($A8,DM!$A:$EH,MATCH(M$1,DM!$1:$1,0),0)</f>
        <v>地方平台</v>
      </c>
      <c r="N8" s="22" t="str">
        <f>VLOOKUP($A8,DM!$A:$EH,MATCH(N$1,DM!$1:$1,0),0)</f>
        <v>山东</v>
      </c>
      <c r="O8" s="19" t="str">
        <f>VLOOKUP($A8,DM!$A:$EH,MATCH(O$1,DM!$1:$1,0),0)</f>
        <v>BISL</v>
      </c>
    </row>
    <row r="9" spans="1:19" x14ac:dyDescent="0.25">
      <c r="A9" s="63">
        <f>deal_master[[#This Row],[Index]]</f>
        <v>906</v>
      </c>
      <c r="B9" s="70">
        <f>VLOOKUP($A9,DM!A:EH,MATCH(B$1,DM!$1:$1,0),0)</f>
        <v>45217</v>
      </c>
      <c r="C9" s="21" t="str">
        <f>VLOOKUP($A9,DM!$A:$EH,MATCH(C$1,DM!$1:$1,0),0)</f>
        <v>中国海外</v>
      </c>
      <c r="D9" s="56" t="str">
        <f>VLOOKUP($A9,DM!$A:$EH,MATCH(D$1,DM!$1:$1,0),0)</f>
        <v>--/--/--</v>
      </c>
      <c r="E9" s="23" t="str">
        <f>VLOOKUP($A9,DM!$A:$EH,MATCH(E$1,DM!$1:$1,0),0)</f>
        <v>CNH</v>
      </c>
      <c r="F9" s="23">
        <f>VLOOKUP($A9,DM!$A:$EH,MATCH(F$1,DM!$1:$1,0),0)</f>
        <v>31.9</v>
      </c>
      <c r="G9" s="23" t="str">
        <f>VLOOKUP($A9,DM!$A:$EH,MATCH(G$1,DM!$1:$1,0),0)</f>
        <v>3</v>
      </c>
      <c r="H9" s="57" t="str">
        <f>VLOOKUP($A9,DM!$A:$EH,MATCH(H$1,DM!$1:$1,0),0)</f>
        <v>3.5%</v>
      </c>
      <c r="I9" s="23" t="str">
        <f>VLOOKUP($A9,DM!$A:$EH,MATCH(I$1,DM!$1:$1,0),0)</f>
        <v>--</v>
      </c>
      <c r="J9" s="23" t="str">
        <f>VLOOKUP($A9,DM!$A:$EH,MATCH(J$1,DM!$1:$1,0),0)</f>
        <v>--</v>
      </c>
      <c r="K9" s="22" t="str">
        <f>VLOOKUP($A9,DM!$A:$EH,MATCH(K$1,DM!$1:$1,0),0)</f>
        <v>担保</v>
      </c>
      <c r="L9" s="22" t="str">
        <f>VLOOKUP($A9,DM!$A:$EH,MATCH(L$1,DM!$1:$1,0),0)</f>
        <v>点心债</v>
      </c>
      <c r="M9" s="22" t="str">
        <f>VLOOKUP($A9,DM!$A:$EH,MATCH(M$1,DM!$1:$1,0),0)</f>
        <v>房地产</v>
      </c>
      <c r="N9" s="22" t="str">
        <f>VLOOKUP($A9,DM!$A:$EH,MATCH(N$1,DM!$1:$1,0),0)</f>
        <v>香港</v>
      </c>
      <c r="O9" s="19" t="str">
        <f>VLOOKUP($A9,DM!$A:$EH,MATCH(O$1,DM!$1:$1,0),0)</f>
        <v>港分</v>
      </c>
      <c r="P9" s="59"/>
      <c r="Q9" s="60"/>
      <c r="R9" s="61"/>
    </row>
    <row r="10" spans="1:19" x14ac:dyDescent="0.25">
      <c r="A10" s="63">
        <f>deal_master[[#This Row],[Index]]</f>
        <v>905</v>
      </c>
      <c r="B10" s="70">
        <f>VLOOKUP($A10,DM!A:EH,MATCH(B$1,DM!$1:$1,0),0)</f>
        <v>45217</v>
      </c>
      <c r="C10" s="21" t="str">
        <f>VLOOKUP($A10,DM!$A:$EH,MATCH(C$1,DM!$1:$1,0),0)</f>
        <v>工银新分</v>
      </c>
      <c r="D10" s="56" t="str">
        <f>VLOOKUP($A10,DM!$A:$EH,MATCH(D$1,DM!$1:$1,0),0)</f>
        <v>A1/--/--</v>
      </c>
      <c r="E10" s="23" t="str">
        <f>VLOOKUP($A10,DM!$A:$EH,MATCH(E$1,DM!$1:$1,0),0)</f>
        <v>USD</v>
      </c>
      <c r="F10" s="23">
        <f>VLOOKUP($A10,DM!$A:$EH,MATCH(F$1,DM!$1:$1,0),0)</f>
        <v>10</v>
      </c>
      <c r="G10" s="23" t="str">
        <f>VLOOKUP($A10,DM!$A:$EH,MATCH(G$1,DM!$1:$1,0),0)</f>
        <v>3</v>
      </c>
      <c r="H10" s="57" t="str">
        <f>VLOOKUP($A10,DM!$A:$EH,MATCH(H$1,DM!$1:$1,0),0)</f>
        <v>SOFR+60</v>
      </c>
      <c r="I10" s="23" t="str">
        <f>VLOOKUP($A10,DM!$A:$EH,MATCH(I$1,DM!$1:$1,0),0)</f>
        <v>SOFR+105a</v>
      </c>
      <c r="J10" s="23">
        <f>VLOOKUP($A10,DM!$A:$EH,MATCH(J$1,DM!$1:$1,0),0)</f>
        <v>45</v>
      </c>
      <c r="K10" s="22" t="str">
        <f>VLOOKUP($A10,DM!$A:$EH,MATCH(K$1,DM!$1:$1,0),0)</f>
        <v>直发</v>
      </c>
      <c r="L10" s="22" t="str">
        <f>VLOOKUP($A10,DM!$A:$EH,MATCH(L$1,DM!$1:$1,0),0)</f>
        <v>绿色浮息债券</v>
      </c>
      <c r="M10" s="22" t="str">
        <f>VLOOKUP($A10,DM!$A:$EH,MATCH(M$1,DM!$1:$1,0),0)</f>
        <v>金融机构</v>
      </c>
      <c r="N10" s="22" t="str">
        <f>VLOOKUP($A10,DM!$A:$EH,MATCH(N$1,DM!$1:$1,0),0)</f>
        <v>北京</v>
      </c>
      <c r="O10" s="19" t="str">
        <f>VLOOKUP($A10,DM!$A:$EH,MATCH(O$1,DM!$1:$1,0),0)</f>
        <v>--</v>
      </c>
    </row>
    <row r="11" spans="1:19" x14ac:dyDescent="0.25">
      <c r="A11" s="63">
        <f>deal_master[[#This Row],[Index]]</f>
        <v>904</v>
      </c>
      <c r="B11" s="70">
        <f>VLOOKUP($A11,DM!A:EH,MATCH(B$1,DM!$1:$1,0),0)</f>
        <v>45217</v>
      </c>
      <c r="C11" s="21" t="str">
        <f>VLOOKUP($A11,DM!$A:$EH,MATCH(C$1,DM!$1:$1,0),0)</f>
        <v>工银港分</v>
      </c>
      <c r="D11" s="56" t="str">
        <f>VLOOKUP($A11,DM!$A:$EH,MATCH(D$1,DM!$1:$1,0),0)</f>
        <v>A1/--/--</v>
      </c>
      <c r="E11" s="23" t="str">
        <f>VLOOKUP($A11,DM!$A:$EH,MATCH(E$1,DM!$1:$1,0),0)</f>
        <v>USD</v>
      </c>
      <c r="F11" s="23">
        <f>VLOOKUP($A11,DM!$A:$EH,MATCH(F$1,DM!$1:$1,0),0)</f>
        <v>5</v>
      </c>
      <c r="G11" s="23" t="str">
        <f>VLOOKUP($A11,DM!$A:$EH,MATCH(G$1,DM!$1:$1,0),0)</f>
        <v>3</v>
      </c>
      <c r="H11" s="57" t="str">
        <f>VLOOKUP($A11,DM!$A:$EH,MATCH(H$1,DM!$1:$1,0),0)</f>
        <v>5.375%</v>
      </c>
      <c r="I11" s="23" t="str">
        <f>VLOOKUP($A11,DM!$A:$EH,MATCH(I$1,DM!$1:$1,0),0)</f>
        <v>T+90a</v>
      </c>
      <c r="J11" s="23" t="str">
        <f>VLOOKUP($A11,DM!$A:$EH,MATCH(J$1,DM!$1:$1,0),0)</f>
        <v>--</v>
      </c>
      <c r="K11" s="22" t="str">
        <f>VLOOKUP($A11,DM!$A:$EH,MATCH(K$1,DM!$1:$1,0),0)</f>
        <v>直发</v>
      </c>
      <c r="L11" s="22" t="str">
        <f>VLOOKUP($A11,DM!$A:$EH,MATCH(L$1,DM!$1:$1,0),0)</f>
        <v>绿色债券</v>
      </c>
      <c r="M11" s="22" t="str">
        <f>VLOOKUP($A11,DM!$A:$EH,MATCH(M$1,DM!$1:$1,0),0)</f>
        <v>金融机构</v>
      </c>
      <c r="N11" s="22" t="str">
        <f>VLOOKUP($A11,DM!$A:$EH,MATCH(N$1,DM!$1:$1,0),0)</f>
        <v>北京</v>
      </c>
      <c r="O11" s="19" t="str">
        <f>VLOOKUP($A11,DM!$A:$EH,MATCH(O$1,DM!$1:$1,0),0)</f>
        <v>港分</v>
      </c>
    </row>
    <row r="12" spans="1:19" x14ac:dyDescent="0.25">
      <c r="A12" s="63">
        <f>deal_master[[#This Row],[Index]]</f>
        <v>903</v>
      </c>
      <c r="B12" s="70">
        <f>VLOOKUP($A12,DM!A:EH,MATCH(B$1,DM!$1:$1,0),0)</f>
        <v>45217</v>
      </c>
      <c r="C12" s="21" t="str">
        <f>VLOOKUP($A12,DM!$A:$EH,MATCH(C$1,DM!$1:$1,0),0)</f>
        <v>工银卢森堡分行</v>
      </c>
      <c r="D12" s="56" t="str">
        <f>VLOOKUP($A12,DM!$A:$EH,MATCH(D$1,DM!$1:$1,0),0)</f>
        <v>A1/--/--</v>
      </c>
      <c r="E12" s="23" t="str">
        <f>VLOOKUP($A12,DM!$A:$EH,MATCH(E$1,DM!$1:$1,0),0)</f>
        <v>EUR</v>
      </c>
      <c r="F12" s="23">
        <f>VLOOKUP($A12,DM!$A:$EH,MATCH(F$1,DM!$1:$1,0),0)</f>
        <v>3</v>
      </c>
      <c r="G12" s="23" t="str">
        <f>VLOOKUP($A12,DM!$A:$EH,MATCH(G$1,DM!$1:$1,0),0)</f>
        <v>3</v>
      </c>
      <c r="H12" s="57" t="str">
        <f>VLOOKUP($A12,DM!$A:$EH,MATCH(H$1,DM!$1:$1,0),0)</f>
        <v>4.125%</v>
      </c>
      <c r="I12" s="23" t="str">
        <f>VLOOKUP($A12,DM!$A:$EH,MATCH(I$1,DM!$1:$1,0),0)</f>
        <v>MS+80a</v>
      </c>
      <c r="J12" s="23">
        <f>VLOOKUP($A12,DM!$A:$EH,MATCH(J$1,DM!$1:$1,0),0)</f>
        <v>20</v>
      </c>
      <c r="K12" s="22" t="str">
        <f>VLOOKUP($A12,DM!$A:$EH,MATCH(K$1,DM!$1:$1,0),0)</f>
        <v>直发</v>
      </c>
      <c r="L12" s="22" t="str">
        <f>VLOOKUP($A12,DM!$A:$EH,MATCH(L$1,DM!$1:$1,0),0)</f>
        <v>绿色债券</v>
      </c>
      <c r="M12" s="22" t="str">
        <f>VLOOKUP($A12,DM!$A:$EH,MATCH(M$1,DM!$1:$1,0),0)</f>
        <v>金融机构</v>
      </c>
      <c r="N12" s="22" t="str">
        <f>VLOOKUP($A12,DM!$A:$EH,MATCH(N$1,DM!$1:$1,0),0)</f>
        <v>北京</v>
      </c>
      <c r="O12" s="19" t="str">
        <f>VLOOKUP($A12,DM!$A:$EH,MATCH(O$1,DM!$1:$1,0),0)</f>
        <v>港分</v>
      </c>
    </row>
    <row r="13" spans="1:19" x14ac:dyDescent="0.25">
      <c r="A13" s="63">
        <f>deal_master[[#This Row],[Index]]</f>
        <v>902</v>
      </c>
      <c r="B13" s="70">
        <f>VLOOKUP($A13,DM!A:EH,MATCH(B$1,DM!$1:$1,0),0)</f>
        <v>45217</v>
      </c>
      <c r="C13" s="21" t="str">
        <f>VLOOKUP($A13,DM!$A:$EH,MATCH(C$1,DM!$1:$1,0),0)</f>
        <v>工银迪拜分行</v>
      </c>
      <c r="D13" s="56" t="str">
        <f>VLOOKUP($A13,DM!$A:$EH,MATCH(D$1,DM!$1:$1,0),0)</f>
        <v>A1/--/--</v>
      </c>
      <c r="E13" s="23" t="str">
        <f>VLOOKUP($A13,DM!$A:$EH,MATCH(E$1,DM!$1:$1,0),0)</f>
        <v>CNH</v>
      </c>
      <c r="F13" s="23">
        <f>VLOOKUP($A13,DM!$A:$EH,MATCH(F$1,DM!$1:$1,0),0)</f>
        <v>16</v>
      </c>
      <c r="G13" s="23" t="str">
        <f>VLOOKUP($A13,DM!$A:$EH,MATCH(G$1,DM!$1:$1,0),0)</f>
        <v>2</v>
      </c>
      <c r="H13" s="57" t="str">
        <f>VLOOKUP($A13,DM!$A:$EH,MATCH(H$1,DM!$1:$1,0),0)</f>
        <v>3.2%</v>
      </c>
      <c r="I13" s="23" t="str">
        <f>VLOOKUP($A13,DM!$A:$EH,MATCH(I$1,DM!$1:$1,0),0)</f>
        <v>3.55%a</v>
      </c>
      <c r="J13" s="23">
        <f>VLOOKUP($A13,DM!$A:$EH,MATCH(J$1,DM!$1:$1,0),0)</f>
        <v>35</v>
      </c>
      <c r="K13" s="22" t="str">
        <f>VLOOKUP($A13,DM!$A:$EH,MATCH(K$1,DM!$1:$1,0),0)</f>
        <v>直发</v>
      </c>
      <c r="L13" s="22" t="str">
        <f>VLOOKUP($A13,DM!$A:$EH,MATCH(L$1,DM!$1:$1,0),0)</f>
        <v>绿色点心债</v>
      </c>
      <c r="M13" s="22" t="str">
        <f>VLOOKUP($A13,DM!$A:$EH,MATCH(M$1,DM!$1:$1,0),0)</f>
        <v>金融机构</v>
      </c>
      <c r="N13" s="22" t="str">
        <f>VLOOKUP($A13,DM!$A:$EH,MATCH(N$1,DM!$1:$1,0),0)</f>
        <v>北京</v>
      </c>
      <c r="O13" s="19" t="str">
        <f>VLOOKUP($A13,DM!$A:$EH,MATCH(O$1,DM!$1:$1,0),0)</f>
        <v>港分</v>
      </c>
    </row>
    <row r="14" spans="1:19" x14ac:dyDescent="0.25">
      <c r="A14" s="63">
        <f>deal_master[[#This Row],[Index]]</f>
        <v>901</v>
      </c>
      <c r="B14" s="70">
        <f>VLOOKUP($A14,DM!A:EH,MATCH(B$1,DM!$1:$1,0),0)</f>
        <v>45216</v>
      </c>
      <c r="C14" s="21" t="str">
        <f>VLOOKUP($A14,DM!$A:$EH,MATCH(C$1,DM!$1:$1,0),0)</f>
        <v>江苏华靖</v>
      </c>
      <c r="D14" s="56" t="str">
        <f>VLOOKUP($A14,DM!$A:$EH,MATCH(D$1,DM!$1:$1,0),0)</f>
        <v>--/--/--</v>
      </c>
      <c r="E14" s="23" t="str">
        <f>VLOOKUP($A14,DM!$A:$EH,MATCH(E$1,DM!$1:$1,0),0)</f>
        <v>CNH</v>
      </c>
      <c r="F14" s="23">
        <f>VLOOKUP($A14,DM!$A:$EH,MATCH(F$1,DM!$1:$1,0),0)</f>
        <v>4.5</v>
      </c>
      <c r="G14" s="23" t="str">
        <f>VLOOKUP($A14,DM!$A:$EH,MATCH(G$1,DM!$1:$1,0),0)</f>
        <v>3</v>
      </c>
      <c r="H14" s="57" t="str">
        <f>VLOOKUP($A14,DM!$A:$EH,MATCH(H$1,DM!$1:$1,0),0)</f>
        <v>4.5%</v>
      </c>
      <c r="I14" s="23" t="str">
        <f>VLOOKUP($A14,DM!$A:$EH,MATCH(I$1,DM!$1:$1,0),0)</f>
        <v>--</v>
      </c>
      <c r="J14" s="23" t="str">
        <f>VLOOKUP($A14,DM!$A:$EH,MATCH(J$1,DM!$1:$1,0),0)</f>
        <v>--</v>
      </c>
      <c r="K14" s="22" t="str">
        <f>VLOOKUP($A14,DM!$A:$EH,MATCH(K$1,DM!$1:$1,0),0)</f>
        <v>直发</v>
      </c>
      <c r="L14" s="22" t="str">
        <f>VLOOKUP($A14,DM!$A:$EH,MATCH(L$1,DM!$1:$1,0),0)</f>
        <v>点心债</v>
      </c>
      <c r="M14" s="22" t="str">
        <f>VLOOKUP($A14,DM!$A:$EH,MATCH(M$1,DM!$1:$1,0),0)</f>
        <v>地方平台</v>
      </c>
      <c r="N14" s="22" t="str">
        <f>VLOOKUP($A14,DM!$A:$EH,MATCH(N$1,DM!$1:$1,0),0)</f>
        <v>江苏</v>
      </c>
      <c r="O14" s="19" t="str">
        <f>VLOOKUP($A14,DM!$A:$EH,MATCH(O$1,DM!$1:$1,0),0)</f>
        <v>--</v>
      </c>
    </row>
    <row r="15" spans="1:19" x14ac:dyDescent="0.25">
      <c r="A15" s="63">
        <f>deal_master[[#This Row],[Index]]</f>
        <v>900</v>
      </c>
      <c r="B15" s="70">
        <f>VLOOKUP($A15,DM!A:EH,MATCH(B$1,DM!$1:$1,0),0)</f>
        <v>45216</v>
      </c>
      <c r="C15" s="21" t="str">
        <f>VLOOKUP($A15,DM!$A:$EH,MATCH(C$1,DM!$1:$1,0),0)</f>
        <v>宝应开投(江苏银行)</v>
      </c>
      <c r="D15" s="56" t="str">
        <f>VLOOKUP($A15,DM!$A:$EH,MATCH(D$1,DM!$1:$1,0),0)</f>
        <v>--/--/--</v>
      </c>
      <c r="E15" s="23" t="str">
        <f>VLOOKUP($A15,DM!$A:$EH,MATCH(E$1,DM!$1:$1,0),0)</f>
        <v>JPY</v>
      </c>
      <c r="F15" s="23">
        <f>VLOOKUP($A15,DM!$A:$EH,MATCH(F$1,DM!$1:$1,0),0)</f>
        <v>45</v>
      </c>
      <c r="G15" s="23" t="str">
        <f>VLOOKUP($A15,DM!$A:$EH,MATCH(G$1,DM!$1:$1,0),0)</f>
        <v>3</v>
      </c>
      <c r="H15" s="57" t="str">
        <f>VLOOKUP($A15,DM!$A:$EH,MATCH(H$1,DM!$1:$1,0),0)</f>
        <v>1.65%</v>
      </c>
      <c r="I15" s="23" t="str">
        <f>VLOOKUP($A15,DM!$A:$EH,MATCH(I$1,DM!$1:$1,0),0)</f>
        <v>1.8%a</v>
      </c>
      <c r="J15" s="23">
        <f>VLOOKUP($A15,DM!$A:$EH,MATCH(J$1,DM!$1:$1,0),0)</f>
        <v>15</v>
      </c>
      <c r="K15" s="22" t="str">
        <f>VLOOKUP($A15,DM!$A:$EH,MATCH(K$1,DM!$1:$1,0),0)</f>
        <v>备证</v>
      </c>
      <c r="L15" s="22" t="str">
        <f>VLOOKUP($A15,DM!$A:$EH,MATCH(L$1,DM!$1:$1,0),0)</f>
        <v>--</v>
      </c>
      <c r="M15" s="22" t="str">
        <f>VLOOKUP($A15,DM!$A:$EH,MATCH(M$1,DM!$1:$1,0),0)</f>
        <v>地方平台</v>
      </c>
      <c r="N15" s="22" t="str">
        <f>VLOOKUP($A15,DM!$A:$EH,MATCH(N$1,DM!$1:$1,0),0)</f>
        <v>江苏</v>
      </c>
      <c r="O15" s="19" t="str">
        <f>VLOOKUP($A15,DM!$A:$EH,MATCH(O$1,DM!$1:$1,0),0)</f>
        <v>--</v>
      </c>
    </row>
    <row r="16" spans="1:19" x14ac:dyDescent="0.25">
      <c r="A16" s="63">
        <f>deal_master[[#This Row],[Index]]</f>
        <v>899</v>
      </c>
      <c r="B16" s="70">
        <f>VLOOKUP($A16,DM!A:EH,MATCH(B$1,DM!$1:$1,0),0)</f>
        <v>45215</v>
      </c>
      <c r="C16" s="21" t="str">
        <f>VLOOKUP($A16,DM!$A:$EH,MATCH(C$1,DM!$1:$1,0),0)</f>
        <v>齐河城建(恒丰银行)</v>
      </c>
      <c r="D16" s="56" t="str">
        <f>VLOOKUP($A16,DM!$A:$EH,MATCH(D$1,DM!$1:$1,0),0)</f>
        <v>--/--/--</v>
      </c>
      <c r="E16" s="23" t="str">
        <f>VLOOKUP($A16,DM!$A:$EH,MATCH(E$1,DM!$1:$1,0),0)</f>
        <v>CNH</v>
      </c>
      <c r="F16" s="23">
        <f>VLOOKUP($A16,DM!$A:$EH,MATCH(F$1,DM!$1:$1,0),0)</f>
        <v>2.7</v>
      </c>
      <c r="G16" s="23" t="str">
        <f>VLOOKUP($A16,DM!$A:$EH,MATCH(G$1,DM!$1:$1,0),0)</f>
        <v>3</v>
      </c>
      <c r="H16" s="57" t="str">
        <f>VLOOKUP($A16,DM!$A:$EH,MATCH(H$1,DM!$1:$1,0),0)</f>
        <v>7.8%</v>
      </c>
      <c r="I16" s="23" t="str">
        <f>VLOOKUP($A16,DM!$A:$EH,MATCH(I$1,DM!$1:$1,0),0)</f>
        <v>--</v>
      </c>
      <c r="J16" s="23" t="str">
        <f>VLOOKUP($A16,DM!$A:$EH,MATCH(J$1,DM!$1:$1,0),0)</f>
        <v>--</v>
      </c>
      <c r="K16" s="22" t="str">
        <f>VLOOKUP($A16,DM!$A:$EH,MATCH(K$1,DM!$1:$1,0),0)</f>
        <v>备证+担保</v>
      </c>
      <c r="L16" s="22" t="str">
        <f>VLOOKUP($A16,DM!$A:$EH,MATCH(L$1,DM!$1:$1,0),0)</f>
        <v>点心债</v>
      </c>
      <c r="M16" s="22" t="str">
        <f>VLOOKUP($A16,DM!$A:$EH,MATCH(M$1,DM!$1:$1,0),0)</f>
        <v>地方平台</v>
      </c>
      <c r="N16" s="22" t="str">
        <f>VLOOKUP($A16,DM!$A:$EH,MATCH(N$1,DM!$1:$1,0),0)</f>
        <v>山东</v>
      </c>
      <c r="O16" s="19" t="str">
        <f>VLOOKUP($A16,DM!$A:$EH,MATCH(O$1,DM!$1:$1,0),0)</f>
        <v>--</v>
      </c>
    </row>
    <row r="17" spans="1:15" x14ac:dyDescent="0.25">
      <c r="A17" s="63">
        <f>deal_master[[#This Row],[Index]]</f>
        <v>898</v>
      </c>
      <c r="B17" s="70">
        <f>VLOOKUP($A17,DM!A:EH,MATCH(B$1,DM!$1:$1,0),0)</f>
        <v>45215</v>
      </c>
      <c r="C17" s="21" t="str">
        <f>VLOOKUP($A17,DM!$A:$EH,MATCH(C$1,DM!$1:$1,0),0)</f>
        <v>嘉兴城投</v>
      </c>
      <c r="D17" s="56" t="str">
        <f>VLOOKUP($A17,DM!$A:$EH,MATCH(D$1,DM!$1:$1,0),0)</f>
        <v>--/--/--</v>
      </c>
      <c r="E17" s="23" t="str">
        <f>VLOOKUP($A17,DM!$A:$EH,MATCH(E$1,DM!$1:$1,0),0)</f>
        <v>CNH</v>
      </c>
      <c r="F17" s="23">
        <f>VLOOKUP($A17,DM!$A:$EH,MATCH(F$1,DM!$1:$1,0),0)</f>
        <v>17.75</v>
      </c>
      <c r="G17" s="23" t="str">
        <f>VLOOKUP($A17,DM!$A:$EH,MATCH(G$1,DM!$1:$1,0),0)</f>
        <v>3</v>
      </c>
      <c r="H17" s="57" t="str">
        <f>VLOOKUP($A17,DM!$A:$EH,MATCH(H$1,DM!$1:$1,0),0)</f>
        <v>4%</v>
      </c>
      <c r="I17" s="23" t="str">
        <f>VLOOKUP($A17,DM!$A:$EH,MATCH(I$1,DM!$1:$1,0),0)</f>
        <v>4.2%a</v>
      </c>
      <c r="J17" s="23">
        <f>VLOOKUP($A17,DM!$A:$EH,MATCH(J$1,DM!$1:$1,0),0)</f>
        <v>20</v>
      </c>
      <c r="K17" s="22" t="str">
        <f>VLOOKUP($A17,DM!$A:$EH,MATCH(K$1,DM!$1:$1,0),0)</f>
        <v>直发</v>
      </c>
      <c r="L17" s="22" t="str">
        <f>VLOOKUP($A17,DM!$A:$EH,MATCH(L$1,DM!$1:$1,0),0)</f>
        <v>点心债</v>
      </c>
      <c r="M17" s="22" t="str">
        <f>VLOOKUP($A17,DM!$A:$EH,MATCH(M$1,DM!$1:$1,0),0)</f>
        <v>地方平台</v>
      </c>
      <c r="N17" s="22" t="str">
        <f>VLOOKUP($A17,DM!$A:$EH,MATCH(N$1,DM!$1:$1,0),0)</f>
        <v>浙江</v>
      </c>
      <c r="O17" s="19" t="str">
        <f>VLOOKUP($A17,DM!$A:$EH,MATCH(O$1,DM!$1:$1,0),0)</f>
        <v>--</v>
      </c>
    </row>
    <row r="18" spans="1:15" x14ac:dyDescent="0.25">
      <c r="A18" s="63">
        <f>deal_master[[#This Row],[Index]]</f>
        <v>897</v>
      </c>
      <c r="B18" s="70">
        <f>VLOOKUP($A18,DM!A:EH,MATCH(B$1,DM!$1:$1,0),0)</f>
        <v>45215</v>
      </c>
      <c r="C18" s="21" t="str">
        <f>VLOOKUP($A18,DM!$A:$EH,MATCH(C$1,DM!$1:$1,0),0)</f>
        <v>上饶城投(北京银行)</v>
      </c>
      <c r="D18" s="56" t="str">
        <f>VLOOKUP($A18,DM!$A:$EH,MATCH(D$1,DM!$1:$1,0),0)</f>
        <v>--/--/--</v>
      </c>
      <c r="E18" s="23" t="str">
        <f>VLOOKUP($A18,DM!$A:$EH,MATCH(E$1,DM!$1:$1,0),0)</f>
        <v>USD</v>
      </c>
      <c r="F18" s="23">
        <f>VLOOKUP($A18,DM!$A:$EH,MATCH(F$1,DM!$1:$1,0),0)</f>
        <v>0.3</v>
      </c>
      <c r="G18" s="23" t="str">
        <f>VLOOKUP($A18,DM!$A:$EH,MATCH(G$1,DM!$1:$1,0),0)</f>
        <v>3</v>
      </c>
      <c r="H18" s="57" t="str">
        <f>VLOOKUP($A18,DM!$A:$EH,MATCH(H$1,DM!$1:$1,0),0)</f>
        <v>6.5%</v>
      </c>
      <c r="I18" s="23" t="str">
        <f>VLOOKUP($A18,DM!$A:$EH,MATCH(I$1,DM!$1:$1,0),0)</f>
        <v>--</v>
      </c>
      <c r="J18" s="23" t="str">
        <f>VLOOKUP($A18,DM!$A:$EH,MATCH(J$1,DM!$1:$1,0),0)</f>
        <v>--</v>
      </c>
      <c r="K18" s="22" t="str">
        <f>VLOOKUP($A18,DM!$A:$EH,MATCH(K$1,DM!$1:$1,0),0)</f>
        <v>备证</v>
      </c>
      <c r="L18" s="22" t="str">
        <f>VLOOKUP($A18,DM!$A:$EH,MATCH(L$1,DM!$1:$1,0),0)</f>
        <v>--</v>
      </c>
      <c r="M18" s="22" t="str">
        <f>VLOOKUP($A18,DM!$A:$EH,MATCH(M$1,DM!$1:$1,0),0)</f>
        <v>地方平台</v>
      </c>
      <c r="N18" s="22" t="str">
        <f>VLOOKUP($A18,DM!$A:$EH,MATCH(N$1,DM!$1:$1,0),0)</f>
        <v>江西</v>
      </c>
      <c r="O18" s="19" t="str">
        <f>VLOOKUP($A18,DM!$A:$EH,MATCH(O$1,DM!$1:$1,0),0)</f>
        <v>--</v>
      </c>
    </row>
    <row r="19" spans="1:15" x14ac:dyDescent="0.25">
      <c r="A19" s="63">
        <f>deal_master[[#This Row],[Index]]</f>
        <v>896</v>
      </c>
      <c r="B19" s="70">
        <f>VLOOKUP($A19,DM!A:EH,MATCH(B$1,DM!$1:$1,0),0)</f>
        <v>45212</v>
      </c>
      <c r="C19" s="21" t="str">
        <f>VLOOKUP($A19,DM!$A:$EH,MATCH(C$1,DM!$1:$1,0),0)</f>
        <v>齐河城建(恒丰银行)</v>
      </c>
      <c r="D19" s="56" t="str">
        <f>VLOOKUP($A19,DM!$A:$EH,MATCH(D$1,DM!$1:$1,0),0)</f>
        <v>--/--/--</v>
      </c>
      <c r="E19" s="23" t="str">
        <f>VLOOKUP($A19,DM!$A:$EH,MATCH(E$1,DM!$1:$1,0),0)</f>
        <v>CNH</v>
      </c>
      <c r="F19" s="23">
        <f>VLOOKUP($A19,DM!$A:$EH,MATCH(F$1,DM!$1:$1,0),0)</f>
        <v>4.0999999999999996</v>
      </c>
      <c r="G19" s="23" t="str">
        <f>VLOOKUP($A19,DM!$A:$EH,MATCH(G$1,DM!$1:$1,0),0)</f>
        <v>1.1</v>
      </c>
      <c r="H19" s="57" t="str">
        <f>VLOOKUP($A19,DM!$A:$EH,MATCH(H$1,DM!$1:$1,0),0)</f>
        <v>4.8%</v>
      </c>
      <c r="I19" s="23" t="str">
        <f>VLOOKUP($A19,DM!$A:$EH,MATCH(I$1,DM!$1:$1,0),0)</f>
        <v>--</v>
      </c>
      <c r="J19" s="23" t="str">
        <f>VLOOKUP($A19,DM!$A:$EH,MATCH(J$1,DM!$1:$1,0),0)</f>
        <v>--</v>
      </c>
      <c r="K19" s="22" t="str">
        <f>VLOOKUP($A19,DM!$A:$EH,MATCH(K$1,DM!$1:$1,0),0)</f>
        <v>备证+担保</v>
      </c>
      <c r="L19" s="22" t="str">
        <f>VLOOKUP($A19,DM!$A:$EH,MATCH(L$1,DM!$1:$1,0),0)</f>
        <v>点心债</v>
      </c>
      <c r="M19" s="22" t="str">
        <f>VLOOKUP($A19,DM!$A:$EH,MATCH(M$1,DM!$1:$1,0),0)</f>
        <v>地方平台</v>
      </c>
      <c r="N19" s="22" t="str">
        <f>VLOOKUP($A19,DM!$A:$EH,MATCH(N$1,DM!$1:$1,0),0)</f>
        <v>山东</v>
      </c>
      <c r="O19" s="19" t="str">
        <f>VLOOKUP($A19,DM!$A:$EH,MATCH(O$1,DM!$1:$1,0),0)</f>
        <v>--</v>
      </c>
    </row>
    <row r="20" spans="1:15" x14ac:dyDescent="0.25">
      <c r="A20" s="63">
        <f>deal_master[[#This Row],[Index]]</f>
        <v>895</v>
      </c>
      <c r="B20" s="70">
        <f>VLOOKUP($A20,DM!A:EH,MATCH(B$1,DM!$1:$1,0),0)</f>
        <v>45212</v>
      </c>
      <c r="C20" s="21" t="str">
        <f>VLOOKUP($A20,DM!$A:$EH,MATCH(C$1,DM!$1:$1,0),0)</f>
        <v>杭州上城国资</v>
      </c>
      <c r="D20" s="56" t="str">
        <f>VLOOKUP($A20,DM!$A:$EH,MATCH(D$1,DM!$1:$1,0),0)</f>
        <v>Baa3/--/--</v>
      </c>
      <c r="E20" s="23" t="str">
        <f>VLOOKUP($A20,DM!$A:$EH,MATCH(E$1,DM!$1:$1,0),0)</f>
        <v>USD</v>
      </c>
      <c r="F20" s="23">
        <f>VLOOKUP($A20,DM!$A:$EH,MATCH(F$1,DM!$1:$1,0),0)</f>
        <v>2.23</v>
      </c>
      <c r="G20" s="23" t="str">
        <f>VLOOKUP($A20,DM!$A:$EH,MATCH(G$1,DM!$1:$1,0),0)</f>
        <v>1</v>
      </c>
      <c r="H20" s="57" t="str">
        <f>VLOOKUP($A20,DM!$A:$EH,MATCH(H$1,DM!$1:$1,0),0)</f>
        <v>6.7%</v>
      </c>
      <c r="I20" s="23" t="str">
        <f>VLOOKUP($A20,DM!$A:$EH,MATCH(I$1,DM!$1:$1,0),0)</f>
        <v>7.3%a</v>
      </c>
      <c r="J20" s="23">
        <f>VLOOKUP($A20,DM!$A:$EH,MATCH(J$1,DM!$1:$1,0),0)</f>
        <v>60</v>
      </c>
      <c r="K20" s="22" t="str">
        <f>VLOOKUP($A20,DM!$A:$EH,MATCH(K$1,DM!$1:$1,0),0)</f>
        <v>维好</v>
      </c>
      <c r="L20" s="22" t="str">
        <f>VLOOKUP($A20,DM!$A:$EH,MATCH(L$1,DM!$1:$1,0),0)</f>
        <v>--</v>
      </c>
      <c r="M20" s="22" t="str">
        <f>VLOOKUP($A20,DM!$A:$EH,MATCH(M$1,DM!$1:$1,0),0)</f>
        <v>地方平台</v>
      </c>
      <c r="N20" s="22" t="str">
        <f>VLOOKUP($A20,DM!$A:$EH,MATCH(N$1,DM!$1:$1,0),0)</f>
        <v>浙江</v>
      </c>
      <c r="O20" s="19" t="str">
        <f>VLOOKUP($A20,DM!$A:$EH,MATCH(O$1,DM!$1:$1,0),0)</f>
        <v>BISL,港分</v>
      </c>
    </row>
    <row r="21" spans="1:15" x14ac:dyDescent="0.25">
      <c r="A21" s="63">
        <f>deal_master[[#This Row],[Index]]</f>
        <v>894</v>
      </c>
      <c r="B21" s="70">
        <f>VLOOKUP($A21,DM!A:EH,MATCH(B$1,DM!$1:$1,0),0)</f>
        <v>45211</v>
      </c>
      <c r="C21" s="21" t="str">
        <f>VLOOKUP($A21,DM!$A:$EH,MATCH(C$1,DM!$1:$1,0),0)</f>
        <v>中银卢森堡分行</v>
      </c>
      <c r="D21" s="56" t="str">
        <f>VLOOKUP($A21,DM!$A:$EH,MATCH(D$1,DM!$1:$1,0),0)</f>
        <v>A1/A/--</v>
      </c>
      <c r="E21" s="23" t="str">
        <f>VLOOKUP($A21,DM!$A:$EH,MATCH(E$1,DM!$1:$1,0),0)</f>
        <v>EUR</v>
      </c>
      <c r="F21" s="23">
        <f>VLOOKUP($A21,DM!$A:$EH,MATCH(F$1,DM!$1:$1,0),0)</f>
        <v>3</v>
      </c>
      <c r="G21" s="23" t="str">
        <f>VLOOKUP($A21,DM!$A:$EH,MATCH(G$1,DM!$1:$1,0),0)</f>
        <v>3</v>
      </c>
      <c r="H21" s="57" t="str">
        <f>VLOOKUP($A21,DM!$A:$EH,MATCH(H$1,DM!$1:$1,0),0)</f>
        <v>4%</v>
      </c>
      <c r="I21" s="23" t="str">
        <f>VLOOKUP($A21,DM!$A:$EH,MATCH(I$1,DM!$1:$1,0),0)</f>
        <v>MS+80a</v>
      </c>
      <c r="J21" s="23">
        <f>VLOOKUP($A21,DM!$A:$EH,MATCH(J$1,DM!$1:$1,0),0)</f>
        <v>20</v>
      </c>
      <c r="K21" s="22" t="str">
        <f>VLOOKUP($A21,DM!$A:$EH,MATCH(K$1,DM!$1:$1,0),0)</f>
        <v>直发</v>
      </c>
      <c r="L21" s="22" t="str">
        <f>VLOOKUP($A21,DM!$A:$EH,MATCH(L$1,DM!$1:$1,0),0)</f>
        <v>绿色债券</v>
      </c>
      <c r="M21" s="22" t="str">
        <f>VLOOKUP($A21,DM!$A:$EH,MATCH(M$1,DM!$1:$1,0),0)</f>
        <v>金融机构</v>
      </c>
      <c r="N21" s="22" t="str">
        <f>VLOOKUP($A21,DM!$A:$EH,MATCH(N$1,DM!$1:$1,0),0)</f>
        <v>北京</v>
      </c>
      <c r="O21" s="19" t="str">
        <f>VLOOKUP($A21,DM!$A:$EH,MATCH(O$1,DM!$1:$1,0),0)</f>
        <v>港分</v>
      </c>
    </row>
    <row r="22" spans="1:15" x14ac:dyDescent="0.25">
      <c r="A22" s="63">
        <f>deal_master[[#This Row],[Index]]</f>
        <v>893</v>
      </c>
      <c r="B22" s="70">
        <f>VLOOKUP($A22,DM!A:EH,MATCH(B$1,DM!$1:$1,0),0)</f>
        <v>45210</v>
      </c>
      <c r="C22" s="21" t="str">
        <f>VLOOKUP($A22,DM!$A:$EH,MATCH(C$1,DM!$1:$1,0),0)</f>
        <v>惠山高科</v>
      </c>
      <c r="D22" s="56" t="str">
        <f>VLOOKUP($A22,DM!$A:$EH,MATCH(D$1,DM!$1:$1,0),0)</f>
        <v>--/--/--</v>
      </c>
      <c r="E22" s="23" t="str">
        <f>VLOOKUP($A22,DM!$A:$EH,MATCH(E$1,DM!$1:$1,0),0)</f>
        <v>EUR</v>
      </c>
      <c r="F22" s="23">
        <f>VLOOKUP($A22,DM!$A:$EH,MATCH(F$1,DM!$1:$1,0),0)</f>
        <v>0.47</v>
      </c>
      <c r="G22" s="23" t="str">
        <f>VLOOKUP($A22,DM!$A:$EH,MATCH(G$1,DM!$1:$1,0),0)</f>
        <v>1</v>
      </c>
      <c r="H22" s="57" t="str">
        <f>VLOOKUP($A22,DM!$A:$EH,MATCH(H$1,DM!$1:$1,0),0)</f>
        <v>4.8%</v>
      </c>
      <c r="I22" s="23" t="str">
        <f>VLOOKUP($A22,DM!$A:$EH,MATCH(I$1,DM!$1:$1,0),0)</f>
        <v>--</v>
      </c>
      <c r="J22" s="23" t="str">
        <f>VLOOKUP($A22,DM!$A:$EH,MATCH(J$1,DM!$1:$1,0),0)</f>
        <v>--</v>
      </c>
      <c r="K22" s="22" t="str">
        <f>VLOOKUP($A22,DM!$A:$EH,MATCH(K$1,DM!$1:$1,0),0)</f>
        <v>维好</v>
      </c>
      <c r="L22" s="22" t="str">
        <f>VLOOKUP($A22,DM!$A:$EH,MATCH(L$1,DM!$1:$1,0),0)</f>
        <v>--</v>
      </c>
      <c r="M22" s="22" t="str">
        <f>VLOOKUP($A22,DM!$A:$EH,MATCH(M$1,DM!$1:$1,0),0)</f>
        <v>地方平台</v>
      </c>
      <c r="N22" s="22" t="str">
        <f>VLOOKUP($A22,DM!$A:$EH,MATCH(N$1,DM!$1:$1,0),0)</f>
        <v>江苏</v>
      </c>
      <c r="O22" s="19" t="str">
        <f>VLOOKUP($A22,DM!$A:$EH,MATCH(O$1,DM!$1:$1,0),0)</f>
        <v>--</v>
      </c>
    </row>
    <row r="23" spans="1:15" x14ac:dyDescent="0.25">
      <c r="A23" s="63">
        <f>deal_master[[#This Row],[Index]]</f>
        <v>892</v>
      </c>
      <c r="B23" s="70">
        <f>VLOOKUP($A23,DM!A:EH,MATCH(B$1,DM!$1:$1,0),0)</f>
        <v>45210</v>
      </c>
      <c r="C23" s="21" t="str">
        <f>VLOOKUP($A23,DM!$A:$EH,MATCH(C$1,DM!$1:$1,0),0)</f>
        <v>中银法兰克福分行</v>
      </c>
      <c r="D23" s="56" t="str">
        <f>VLOOKUP($A23,DM!$A:$EH,MATCH(D$1,DM!$1:$1,0),0)</f>
        <v>A1/A/A</v>
      </c>
      <c r="E23" s="23" t="str">
        <f>VLOOKUP($A23,DM!$A:$EH,MATCH(E$1,DM!$1:$1,0),0)</f>
        <v>CNH</v>
      </c>
      <c r="F23" s="23">
        <f>VLOOKUP($A23,DM!$A:$EH,MATCH(F$1,DM!$1:$1,0),0)</f>
        <v>16</v>
      </c>
      <c r="G23" s="23" t="str">
        <f>VLOOKUP($A23,DM!$A:$EH,MATCH(G$1,DM!$1:$1,0),0)</f>
        <v>2</v>
      </c>
      <c r="H23" s="57" t="str">
        <f>VLOOKUP($A23,DM!$A:$EH,MATCH(H$1,DM!$1:$1,0),0)</f>
        <v>3.2%</v>
      </c>
      <c r="I23" s="23" t="str">
        <f>VLOOKUP($A23,DM!$A:$EH,MATCH(I$1,DM!$1:$1,0),0)</f>
        <v>3.55%a</v>
      </c>
      <c r="J23" s="23">
        <f>VLOOKUP($A23,DM!$A:$EH,MATCH(J$1,DM!$1:$1,0),0)</f>
        <v>35</v>
      </c>
      <c r="K23" s="22" t="str">
        <f>VLOOKUP($A23,DM!$A:$EH,MATCH(K$1,DM!$1:$1,0),0)</f>
        <v>直发</v>
      </c>
      <c r="L23" s="22" t="str">
        <f>VLOOKUP($A23,DM!$A:$EH,MATCH(L$1,DM!$1:$1,0),0)</f>
        <v>绿色点心债</v>
      </c>
      <c r="M23" s="22" t="str">
        <f>VLOOKUP($A23,DM!$A:$EH,MATCH(M$1,DM!$1:$1,0),0)</f>
        <v>金融机构</v>
      </c>
      <c r="N23" s="22" t="str">
        <f>VLOOKUP($A23,DM!$A:$EH,MATCH(N$1,DM!$1:$1,0),0)</f>
        <v>北京</v>
      </c>
      <c r="O23" s="19" t="str">
        <f>VLOOKUP($A23,DM!$A:$EH,MATCH(O$1,DM!$1:$1,0),0)</f>
        <v>港分</v>
      </c>
    </row>
    <row r="24" spans="1:15" x14ac:dyDescent="0.25">
      <c r="A24" s="63">
        <f>deal_master[[#This Row],[Index]]</f>
        <v>891</v>
      </c>
      <c r="B24" s="70">
        <f>VLOOKUP($A24,DM!A:EH,MATCH(B$1,DM!$1:$1,0),0)</f>
        <v>45209</v>
      </c>
      <c r="C24" s="21" t="str">
        <f>VLOOKUP($A24,DM!$A:$EH,MATCH(C$1,DM!$1:$1,0),0)</f>
        <v>孝感高创</v>
      </c>
      <c r="D24" s="56" t="str">
        <f>VLOOKUP($A24,DM!$A:$EH,MATCH(D$1,DM!$1:$1,0),0)</f>
        <v>--/--/--</v>
      </c>
      <c r="E24" s="23" t="str">
        <f>VLOOKUP($A24,DM!$A:$EH,MATCH(E$1,DM!$1:$1,0),0)</f>
        <v>CNH</v>
      </c>
      <c r="F24" s="23">
        <f>VLOOKUP($A24,DM!$A:$EH,MATCH(F$1,DM!$1:$1,0),0)</f>
        <v>3</v>
      </c>
      <c r="G24" s="23" t="str">
        <f>VLOOKUP($A24,DM!$A:$EH,MATCH(G$1,DM!$1:$1,0),0)</f>
        <v>3</v>
      </c>
      <c r="H24" s="57" t="str">
        <f>VLOOKUP($A24,DM!$A:$EH,MATCH(H$1,DM!$1:$1,0),0)</f>
        <v>6%</v>
      </c>
      <c r="I24" s="23" t="str">
        <f>VLOOKUP($A24,DM!$A:$EH,MATCH(I$1,DM!$1:$1,0),0)</f>
        <v>--</v>
      </c>
      <c r="J24" s="23" t="str">
        <f>VLOOKUP($A24,DM!$A:$EH,MATCH(J$1,DM!$1:$1,0),0)</f>
        <v>--</v>
      </c>
      <c r="K24" s="22" t="str">
        <f>VLOOKUP($A24,DM!$A:$EH,MATCH(K$1,DM!$1:$1,0),0)</f>
        <v>直发</v>
      </c>
      <c r="L24" s="22" t="str">
        <f>VLOOKUP($A24,DM!$A:$EH,MATCH(L$1,DM!$1:$1,0),0)</f>
        <v>点心债</v>
      </c>
      <c r="M24" s="22" t="str">
        <f>VLOOKUP($A24,DM!$A:$EH,MATCH(M$1,DM!$1:$1,0),0)</f>
        <v>地方平台</v>
      </c>
      <c r="N24" s="22" t="str">
        <f>VLOOKUP($A24,DM!$A:$EH,MATCH(N$1,DM!$1:$1,0),0)</f>
        <v>湖北</v>
      </c>
      <c r="O24" s="19" t="str">
        <f>VLOOKUP($A24,DM!$A:$EH,MATCH(O$1,DM!$1:$1,0),0)</f>
        <v>--</v>
      </c>
    </row>
    <row r="25" spans="1:15" x14ac:dyDescent="0.25">
      <c r="A25" s="63">
        <f>deal_master[[#This Row],[Index]]</f>
        <v>890</v>
      </c>
      <c r="B25" s="70">
        <f>VLOOKUP($A25,DM!A:EH,MATCH(B$1,DM!$1:$1,0),0)</f>
        <v>45209</v>
      </c>
      <c r="C25" s="21" t="str">
        <f>VLOOKUP($A25,DM!$A:$EH,MATCH(C$1,DM!$1:$1,0),0)</f>
        <v>孝感高创(邮储银行)</v>
      </c>
      <c r="D25" s="56" t="str">
        <f>VLOOKUP($A25,DM!$A:$EH,MATCH(D$1,DM!$1:$1,0),0)</f>
        <v>--/--/--</v>
      </c>
      <c r="E25" s="23" t="str">
        <f>VLOOKUP($A25,DM!$A:$EH,MATCH(E$1,DM!$1:$1,0),0)</f>
        <v>CNH</v>
      </c>
      <c r="F25" s="23">
        <f>VLOOKUP($A25,DM!$A:$EH,MATCH(F$1,DM!$1:$1,0),0)</f>
        <v>3.85</v>
      </c>
      <c r="G25" s="23" t="str">
        <f>VLOOKUP($A25,DM!$A:$EH,MATCH(G$1,DM!$1:$1,0),0)</f>
        <v>2.9</v>
      </c>
      <c r="H25" s="57" t="str">
        <f>VLOOKUP($A25,DM!$A:$EH,MATCH(H$1,DM!$1:$1,0),0)</f>
        <v>3.9%</v>
      </c>
      <c r="I25" s="23" t="str">
        <f>VLOOKUP($A25,DM!$A:$EH,MATCH(I$1,DM!$1:$1,0),0)</f>
        <v>4%a</v>
      </c>
      <c r="J25" s="23">
        <f>VLOOKUP($A25,DM!$A:$EH,MATCH(J$1,DM!$1:$1,0),0)</f>
        <v>10</v>
      </c>
      <c r="K25" s="22" t="str">
        <f>VLOOKUP($A25,DM!$A:$EH,MATCH(K$1,DM!$1:$1,0),0)</f>
        <v>备证</v>
      </c>
      <c r="L25" s="22" t="str">
        <f>VLOOKUP($A25,DM!$A:$EH,MATCH(L$1,DM!$1:$1,0),0)</f>
        <v>点心债</v>
      </c>
      <c r="M25" s="22" t="str">
        <f>VLOOKUP($A25,DM!$A:$EH,MATCH(M$1,DM!$1:$1,0),0)</f>
        <v>地方平台</v>
      </c>
      <c r="N25" s="22" t="str">
        <f>VLOOKUP($A25,DM!$A:$EH,MATCH(N$1,DM!$1:$1,0),0)</f>
        <v>湖北</v>
      </c>
      <c r="O25" s="19" t="str">
        <f>VLOOKUP($A25,DM!$A:$EH,MATCH(O$1,DM!$1:$1,0),0)</f>
        <v>--</v>
      </c>
    </row>
    <row r="26" spans="1:15" x14ac:dyDescent="0.25">
      <c r="A26" s="63">
        <f>deal_master[[#This Row],[Index]]</f>
        <v>889</v>
      </c>
      <c r="B26" s="70">
        <f>VLOOKUP($A26,DM!A:EH,MATCH(B$1,DM!$1:$1,0),0)</f>
        <v>45208</v>
      </c>
      <c r="C26" s="21" t="str">
        <f>VLOOKUP($A26,DM!$A:$EH,MATCH(C$1,DM!$1:$1,0),0)</f>
        <v>江阴国资</v>
      </c>
      <c r="D26" s="56" t="str">
        <f>VLOOKUP($A26,DM!$A:$EH,MATCH(D$1,DM!$1:$1,0),0)</f>
        <v>--/--/BBB</v>
      </c>
      <c r="E26" s="23" t="str">
        <f>VLOOKUP($A26,DM!$A:$EH,MATCH(E$1,DM!$1:$1,0),0)</f>
        <v>CNH</v>
      </c>
      <c r="F26" s="23">
        <f>VLOOKUP($A26,DM!$A:$EH,MATCH(F$1,DM!$1:$1,0),0)</f>
        <v>7.2</v>
      </c>
      <c r="G26" s="23" t="str">
        <f>VLOOKUP($A26,DM!$A:$EH,MATCH(G$1,DM!$1:$1,0),0)</f>
        <v>3</v>
      </c>
      <c r="H26" s="57" t="str">
        <f>VLOOKUP($A26,DM!$A:$EH,MATCH(H$1,DM!$1:$1,0),0)</f>
        <v>3.93%</v>
      </c>
      <c r="I26" s="23" t="str">
        <f>VLOOKUP($A26,DM!$A:$EH,MATCH(I$1,DM!$1:$1,0),0)</f>
        <v>4.15%a</v>
      </c>
      <c r="J26" s="23">
        <f>VLOOKUP($A26,DM!$A:$EH,MATCH(J$1,DM!$1:$1,0),0)</f>
        <v>22</v>
      </c>
      <c r="K26" s="22" t="str">
        <f>VLOOKUP($A26,DM!$A:$EH,MATCH(K$1,DM!$1:$1,0),0)</f>
        <v>直发</v>
      </c>
      <c r="L26" s="22" t="str">
        <f>VLOOKUP($A26,DM!$A:$EH,MATCH(L$1,DM!$1:$1,0),0)</f>
        <v>点心债</v>
      </c>
      <c r="M26" s="22" t="str">
        <f>VLOOKUP($A26,DM!$A:$EH,MATCH(M$1,DM!$1:$1,0),0)</f>
        <v>地方平台</v>
      </c>
      <c r="N26" s="22" t="str">
        <f>VLOOKUP($A26,DM!$A:$EH,MATCH(N$1,DM!$1:$1,0),0)</f>
        <v>江苏</v>
      </c>
      <c r="O26" s="19" t="str">
        <f>VLOOKUP($A26,DM!$A:$EH,MATCH(O$1,DM!$1:$1,0),0)</f>
        <v>--</v>
      </c>
    </row>
    <row r="27" spans="1:15" x14ac:dyDescent="0.25">
      <c r="A27" s="63">
        <f>deal_master[[#This Row],[Index]]</f>
        <v>888</v>
      </c>
      <c r="B27" s="70">
        <f>VLOOKUP($A27,DM!A:EH,MATCH(B$1,DM!$1:$1,0),0)</f>
        <v>45197</v>
      </c>
      <c r="C27" s="21" t="str">
        <f>VLOOKUP($A27,DM!$A:$EH,MATCH(C$1,DM!$1:$1,0),0)</f>
        <v>高密华荣实业</v>
      </c>
      <c r="D27" s="56" t="str">
        <f>VLOOKUP($A27,DM!$A:$EH,MATCH(D$1,DM!$1:$1,0),0)</f>
        <v>--/--/--</v>
      </c>
      <c r="E27" s="23" t="str">
        <f>VLOOKUP($A27,DM!$A:$EH,MATCH(E$1,DM!$1:$1,0),0)</f>
        <v>CNH</v>
      </c>
      <c r="F27" s="23">
        <f>VLOOKUP($A27,DM!$A:$EH,MATCH(F$1,DM!$1:$1,0),0)</f>
        <v>0.9</v>
      </c>
      <c r="G27" s="23" t="str">
        <f>VLOOKUP($A27,DM!$A:$EH,MATCH(G$1,DM!$1:$1,0),0)</f>
        <v>1</v>
      </c>
      <c r="H27" s="57" t="str">
        <f>VLOOKUP($A27,DM!$A:$EH,MATCH(H$1,DM!$1:$1,0),0)</f>
        <v>7.5%</v>
      </c>
      <c r="I27" s="23" t="str">
        <f>VLOOKUP($A27,DM!$A:$EH,MATCH(I$1,DM!$1:$1,0),0)</f>
        <v>--</v>
      </c>
      <c r="J27" s="23" t="str">
        <f>VLOOKUP($A27,DM!$A:$EH,MATCH(J$1,DM!$1:$1,0),0)</f>
        <v>--</v>
      </c>
      <c r="K27" s="22" t="str">
        <f>VLOOKUP($A27,DM!$A:$EH,MATCH(K$1,DM!$1:$1,0),0)</f>
        <v>直发</v>
      </c>
      <c r="L27" s="22" t="str">
        <f>VLOOKUP($A27,DM!$A:$EH,MATCH(L$1,DM!$1:$1,0),0)</f>
        <v>点心债</v>
      </c>
      <c r="M27" s="22" t="str">
        <f>VLOOKUP($A27,DM!$A:$EH,MATCH(M$1,DM!$1:$1,0),0)</f>
        <v>地方平台</v>
      </c>
      <c r="N27" s="22" t="str">
        <f>VLOOKUP($A27,DM!$A:$EH,MATCH(N$1,DM!$1:$1,0),0)</f>
        <v>山东</v>
      </c>
      <c r="O27" s="19" t="str">
        <f>VLOOKUP($A27,DM!$A:$EH,MATCH(O$1,DM!$1:$1,0),0)</f>
        <v>--</v>
      </c>
    </row>
    <row r="28" spans="1:15" x14ac:dyDescent="0.25">
      <c r="A28" s="63">
        <f>deal_master[[#This Row],[Index]]</f>
        <v>887</v>
      </c>
      <c r="B28" s="70">
        <f>VLOOKUP($A28,DM!A:EH,MATCH(B$1,DM!$1:$1,0),0)</f>
        <v>45197</v>
      </c>
      <c r="C28" s="21" t="str">
        <f>VLOOKUP($A28,DM!$A:$EH,MATCH(C$1,DM!$1:$1,0),0)</f>
        <v>西安航天高技术(长安银行)</v>
      </c>
      <c r="D28" s="56" t="str">
        <f>VLOOKUP($A28,DM!$A:$EH,MATCH(D$1,DM!$1:$1,0),0)</f>
        <v>--/--/--</v>
      </c>
      <c r="E28" s="23" t="str">
        <f>VLOOKUP($A28,DM!$A:$EH,MATCH(E$1,DM!$1:$1,0),0)</f>
        <v>USD</v>
      </c>
      <c r="F28" s="23">
        <f>VLOOKUP($A28,DM!$A:$EH,MATCH(F$1,DM!$1:$1,0),0)</f>
        <v>0.16</v>
      </c>
      <c r="G28" s="23" t="str">
        <f>VLOOKUP($A28,DM!$A:$EH,MATCH(G$1,DM!$1:$1,0),0)</f>
        <v>3</v>
      </c>
      <c r="H28" s="57" t="str">
        <f>VLOOKUP($A28,DM!$A:$EH,MATCH(H$1,DM!$1:$1,0),0)</f>
        <v>7.1%</v>
      </c>
      <c r="I28" s="23" t="str">
        <f>VLOOKUP($A28,DM!$A:$EH,MATCH(I$1,DM!$1:$1,0),0)</f>
        <v>--</v>
      </c>
      <c r="J28" s="23" t="str">
        <f>VLOOKUP($A28,DM!$A:$EH,MATCH(J$1,DM!$1:$1,0),0)</f>
        <v>--</v>
      </c>
      <c r="K28" s="22" t="str">
        <f>VLOOKUP($A28,DM!$A:$EH,MATCH(K$1,DM!$1:$1,0),0)</f>
        <v>备证</v>
      </c>
      <c r="L28" s="22" t="str">
        <f>VLOOKUP($A28,DM!$A:$EH,MATCH(L$1,DM!$1:$1,0),0)</f>
        <v>--</v>
      </c>
      <c r="M28" s="22" t="str">
        <f>VLOOKUP($A28,DM!$A:$EH,MATCH(M$1,DM!$1:$1,0),0)</f>
        <v>地方平台</v>
      </c>
      <c r="N28" s="22" t="str">
        <f>VLOOKUP($A28,DM!$A:$EH,MATCH(N$1,DM!$1:$1,0),0)</f>
        <v>陕西</v>
      </c>
      <c r="O28" s="19" t="str">
        <f>VLOOKUP($A28,DM!$A:$EH,MATCH(O$1,DM!$1:$1,0),0)</f>
        <v>--</v>
      </c>
    </row>
    <row r="29" spans="1:15" x14ac:dyDescent="0.25">
      <c r="A29" s="63">
        <f>deal_master[[#This Row],[Index]]</f>
        <v>886</v>
      </c>
      <c r="B29" s="70">
        <f>VLOOKUP($A29,DM!A:EH,MATCH(B$1,DM!$1:$1,0),0)</f>
        <v>45197</v>
      </c>
      <c r="C29" s="21" t="str">
        <f>VLOOKUP($A29,DM!$A:$EH,MATCH(C$1,DM!$1:$1,0),0)</f>
        <v>成都香城投资</v>
      </c>
      <c r="D29" s="56" t="str">
        <f>VLOOKUP($A29,DM!$A:$EH,MATCH(D$1,DM!$1:$1,0),0)</f>
        <v>--/--/--</v>
      </c>
      <c r="E29" s="23" t="str">
        <f>VLOOKUP($A29,DM!$A:$EH,MATCH(E$1,DM!$1:$1,0),0)</f>
        <v>CNH</v>
      </c>
      <c r="F29" s="23">
        <f>VLOOKUP($A29,DM!$A:$EH,MATCH(F$1,DM!$1:$1,0),0)</f>
        <v>15.6</v>
      </c>
      <c r="G29" s="23" t="str">
        <f>VLOOKUP($A29,DM!$A:$EH,MATCH(G$1,DM!$1:$1,0),0)</f>
        <v>3</v>
      </c>
      <c r="H29" s="57" t="str">
        <f>VLOOKUP($A29,DM!$A:$EH,MATCH(H$1,DM!$1:$1,0),0)</f>
        <v>4.8%</v>
      </c>
      <c r="I29" s="23" t="str">
        <f>VLOOKUP($A29,DM!$A:$EH,MATCH(I$1,DM!$1:$1,0),0)</f>
        <v>4.8%a</v>
      </c>
      <c r="J29" s="23">
        <f>VLOOKUP($A29,DM!$A:$EH,MATCH(J$1,DM!$1:$1,0),0)</f>
        <v>0</v>
      </c>
      <c r="K29" s="22" t="str">
        <f>VLOOKUP($A29,DM!$A:$EH,MATCH(K$1,DM!$1:$1,0),0)</f>
        <v>直发</v>
      </c>
      <c r="L29" s="22" t="str">
        <f>VLOOKUP($A29,DM!$A:$EH,MATCH(L$1,DM!$1:$1,0),0)</f>
        <v>点心债</v>
      </c>
      <c r="M29" s="22" t="str">
        <f>VLOOKUP($A29,DM!$A:$EH,MATCH(M$1,DM!$1:$1,0),0)</f>
        <v>地方平台</v>
      </c>
      <c r="N29" s="22" t="str">
        <f>VLOOKUP($A29,DM!$A:$EH,MATCH(N$1,DM!$1:$1,0),0)</f>
        <v>四川</v>
      </c>
      <c r="O29" s="19" t="str">
        <f>VLOOKUP($A29,DM!$A:$EH,MATCH(O$1,DM!$1:$1,0),0)</f>
        <v>--</v>
      </c>
    </row>
    <row r="30" spans="1:15" x14ac:dyDescent="0.25">
      <c r="A30" s="63">
        <f>deal_master[[#This Row],[Index]]</f>
        <v>885</v>
      </c>
      <c r="B30" s="70">
        <f>VLOOKUP($A30,DM!A:EH,MATCH(B$1,DM!$1:$1,0),0)</f>
        <v>45197</v>
      </c>
      <c r="C30" s="21" t="str">
        <f>VLOOKUP($A30,DM!$A:$EH,MATCH(C$1,DM!$1:$1,0),0)</f>
        <v>常德城投(邮储银行)</v>
      </c>
      <c r="D30" s="56" t="str">
        <f>VLOOKUP($A30,DM!$A:$EH,MATCH(D$1,DM!$1:$1,0),0)</f>
        <v>--/--/A+</v>
      </c>
      <c r="E30" s="23" t="str">
        <f>VLOOKUP($A30,DM!$A:$EH,MATCH(E$1,DM!$1:$1,0),0)</f>
        <v>USD</v>
      </c>
      <c r="F30" s="23">
        <f>VLOOKUP($A30,DM!$A:$EH,MATCH(F$1,DM!$1:$1,0),0)</f>
        <v>1</v>
      </c>
      <c r="G30" s="23" t="str">
        <f>VLOOKUP($A30,DM!$A:$EH,MATCH(G$1,DM!$1:$1,0),0)</f>
        <v>3</v>
      </c>
      <c r="H30" s="57" t="str">
        <f>VLOOKUP($A30,DM!$A:$EH,MATCH(H$1,DM!$1:$1,0),0)</f>
        <v>5.9%</v>
      </c>
      <c r="I30" s="23" t="str">
        <f>VLOOKUP($A30,DM!$A:$EH,MATCH(I$1,DM!$1:$1,0),0)</f>
        <v>6.1%a</v>
      </c>
      <c r="J30" s="23">
        <f>VLOOKUP($A30,DM!$A:$EH,MATCH(J$1,DM!$1:$1,0),0)</f>
        <v>20</v>
      </c>
      <c r="K30" s="22" t="str">
        <f>VLOOKUP($A30,DM!$A:$EH,MATCH(K$1,DM!$1:$1,0),0)</f>
        <v>备证</v>
      </c>
      <c r="L30" s="22" t="str">
        <f>VLOOKUP($A30,DM!$A:$EH,MATCH(L$1,DM!$1:$1,0),0)</f>
        <v>--</v>
      </c>
      <c r="M30" s="22" t="str">
        <f>VLOOKUP($A30,DM!$A:$EH,MATCH(M$1,DM!$1:$1,0),0)</f>
        <v>地方平台</v>
      </c>
      <c r="N30" s="22" t="str">
        <f>VLOOKUP($A30,DM!$A:$EH,MATCH(N$1,DM!$1:$1,0),0)</f>
        <v>湖南</v>
      </c>
      <c r="O30" s="19" t="str">
        <f>VLOOKUP($A30,DM!$A:$EH,MATCH(O$1,DM!$1:$1,0),0)</f>
        <v>BISL</v>
      </c>
    </row>
    <row r="31" spans="1:15" x14ac:dyDescent="0.25">
      <c r="A31" s="63">
        <f>deal_master[[#This Row],[Index]]</f>
        <v>884</v>
      </c>
      <c r="B31" s="70">
        <f>VLOOKUP($A31,DM!A:EH,MATCH(B$1,DM!$1:$1,0),0)</f>
        <v>45197</v>
      </c>
      <c r="C31" s="21" t="str">
        <f>VLOOKUP($A31,DM!$A:$EH,MATCH(C$1,DM!$1:$1,0),0)</f>
        <v>上饶城投</v>
      </c>
      <c r="D31" s="56" t="str">
        <f>VLOOKUP($A31,DM!$A:$EH,MATCH(D$1,DM!$1:$1,0),0)</f>
        <v>--/--/--</v>
      </c>
      <c r="E31" s="23" t="str">
        <f>VLOOKUP($A31,DM!$A:$EH,MATCH(E$1,DM!$1:$1,0),0)</f>
        <v>USD</v>
      </c>
      <c r="F31" s="23">
        <f>VLOOKUP($A31,DM!$A:$EH,MATCH(F$1,DM!$1:$1,0),0)</f>
        <v>0.67</v>
      </c>
      <c r="G31" s="23" t="str">
        <f>VLOOKUP($A31,DM!$A:$EH,MATCH(G$1,DM!$1:$1,0),0)</f>
        <v>3</v>
      </c>
      <c r="H31" s="57" t="str">
        <f>VLOOKUP($A31,DM!$A:$EH,MATCH(H$1,DM!$1:$1,0),0)</f>
        <v>8.5%</v>
      </c>
      <c r="I31" s="23" t="str">
        <f>VLOOKUP($A31,DM!$A:$EH,MATCH(I$1,DM!$1:$1,0),0)</f>
        <v>--</v>
      </c>
      <c r="J31" s="23" t="str">
        <f>VLOOKUP($A31,DM!$A:$EH,MATCH(J$1,DM!$1:$1,0),0)</f>
        <v>--</v>
      </c>
      <c r="K31" s="22" t="str">
        <f>VLOOKUP($A31,DM!$A:$EH,MATCH(K$1,DM!$1:$1,0),0)</f>
        <v>直发</v>
      </c>
      <c r="L31" s="22" t="str">
        <f>VLOOKUP($A31,DM!$A:$EH,MATCH(L$1,DM!$1:$1,0),0)</f>
        <v>--</v>
      </c>
      <c r="M31" s="22" t="str">
        <f>VLOOKUP($A31,DM!$A:$EH,MATCH(M$1,DM!$1:$1,0),0)</f>
        <v>地方平台</v>
      </c>
      <c r="N31" s="22" t="str">
        <f>VLOOKUP($A31,DM!$A:$EH,MATCH(N$1,DM!$1:$1,0),0)</f>
        <v>江西</v>
      </c>
      <c r="O31" s="19" t="str">
        <f>VLOOKUP($A31,DM!$A:$EH,MATCH(O$1,DM!$1:$1,0),0)</f>
        <v>BISL</v>
      </c>
    </row>
    <row r="32" spans="1:15" x14ac:dyDescent="0.25">
      <c r="A32" s="63">
        <f>deal_master[[#This Row],[Index]]</f>
        <v>883</v>
      </c>
      <c r="B32" s="70">
        <f>VLOOKUP($A32,DM!A:EH,MATCH(B$1,DM!$1:$1,0),0)</f>
        <v>45196</v>
      </c>
      <c r="C32" s="21" t="str">
        <f>VLOOKUP($A32,DM!$A:$EH,MATCH(C$1,DM!$1:$1,0),0)</f>
        <v>许昌投资(邮储银行)</v>
      </c>
      <c r="D32" s="56" t="str">
        <f>VLOOKUP($A32,DM!$A:$EH,MATCH(D$1,DM!$1:$1,0),0)</f>
        <v>--/--/--</v>
      </c>
      <c r="E32" s="23" t="str">
        <f>VLOOKUP($A32,DM!$A:$EH,MATCH(E$1,DM!$1:$1,0),0)</f>
        <v>CNH</v>
      </c>
      <c r="F32" s="23">
        <f>VLOOKUP($A32,DM!$A:$EH,MATCH(F$1,DM!$1:$1,0),0)</f>
        <v>3</v>
      </c>
      <c r="G32" s="23" t="str">
        <f>VLOOKUP($A32,DM!$A:$EH,MATCH(G$1,DM!$1:$1,0),0)</f>
        <v>2.9</v>
      </c>
      <c r="H32" s="57" t="str">
        <f>VLOOKUP($A32,DM!$A:$EH,MATCH(H$1,DM!$1:$1,0),0)</f>
        <v>3.69%</v>
      </c>
      <c r="I32" s="23" t="str">
        <f>VLOOKUP($A32,DM!$A:$EH,MATCH(I$1,DM!$1:$1,0),0)</f>
        <v>4%a</v>
      </c>
      <c r="J32" s="23">
        <f>VLOOKUP($A32,DM!$A:$EH,MATCH(J$1,DM!$1:$1,0),0)</f>
        <v>30</v>
      </c>
      <c r="K32" s="22" t="str">
        <f>VLOOKUP($A32,DM!$A:$EH,MATCH(K$1,DM!$1:$1,0),0)</f>
        <v>备证</v>
      </c>
      <c r="L32" s="22" t="str">
        <f>VLOOKUP($A32,DM!$A:$EH,MATCH(L$1,DM!$1:$1,0),0)</f>
        <v>点心债</v>
      </c>
      <c r="M32" s="22" t="str">
        <f>VLOOKUP($A32,DM!$A:$EH,MATCH(M$1,DM!$1:$1,0),0)</f>
        <v>地方平台</v>
      </c>
      <c r="N32" s="22" t="str">
        <f>VLOOKUP($A32,DM!$A:$EH,MATCH(N$1,DM!$1:$1,0),0)</f>
        <v>河南</v>
      </c>
      <c r="O32" s="19" t="str">
        <f>VLOOKUP($A32,DM!$A:$EH,MATCH(O$1,DM!$1:$1,0),0)</f>
        <v>--</v>
      </c>
    </row>
    <row r="33" spans="1:15" x14ac:dyDescent="0.25">
      <c r="A33" s="63">
        <f>deal_master[[#This Row],[Index]]</f>
        <v>882</v>
      </c>
      <c r="B33" s="70">
        <f>VLOOKUP($A33,DM!A:EH,MATCH(B$1,DM!$1:$1,0),0)</f>
        <v>45196</v>
      </c>
      <c r="C33" s="21" t="str">
        <f>VLOOKUP($A33,DM!$A:$EH,MATCH(C$1,DM!$1:$1,0),0)</f>
        <v>六盘水市民生产投</v>
      </c>
      <c r="D33" s="56" t="str">
        <f>VLOOKUP($A33,DM!$A:$EH,MATCH(D$1,DM!$1:$1,0),0)</f>
        <v>--/--/--</v>
      </c>
      <c r="E33" s="23" t="str">
        <f>VLOOKUP($A33,DM!$A:$EH,MATCH(E$1,DM!$1:$1,0),0)</f>
        <v>USD</v>
      </c>
      <c r="F33" s="23">
        <f>VLOOKUP($A33,DM!$A:$EH,MATCH(F$1,DM!$1:$1,0),0)</f>
        <v>1</v>
      </c>
      <c r="G33" s="23" t="str">
        <f>VLOOKUP($A33,DM!$A:$EH,MATCH(G$1,DM!$1:$1,0),0)</f>
        <v>1</v>
      </c>
      <c r="H33" s="57" t="str">
        <f>VLOOKUP($A33,DM!$A:$EH,MATCH(H$1,DM!$1:$1,0),0)</f>
        <v>6.4%</v>
      </c>
      <c r="I33" s="23" t="str">
        <f>VLOOKUP($A33,DM!$A:$EH,MATCH(I$1,DM!$1:$1,0),0)</f>
        <v>--</v>
      </c>
      <c r="J33" s="23" t="str">
        <f>VLOOKUP($A33,DM!$A:$EH,MATCH(J$1,DM!$1:$1,0),0)</f>
        <v>--</v>
      </c>
      <c r="K33" s="22" t="str">
        <f>VLOOKUP($A33,DM!$A:$EH,MATCH(K$1,DM!$1:$1,0),0)</f>
        <v>直发</v>
      </c>
      <c r="L33" s="22" t="str">
        <f>VLOOKUP($A33,DM!$A:$EH,MATCH(L$1,DM!$1:$1,0),0)</f>
        <v>--</v>
      </c>
      <c r="M33" s="22" t="str">
        <f>VLOOKUP($A33,DM!$A:$EH,MATCH(M$1,DM!$1:$1,0),0)</f>
        <v>地方平台</v>
      </c>
      <c r="N33" s="22" t="str">
        <f>VLOOKUP($A33,DM!$A:$EH,MATCH(N$1,DM!$1:$1,0),0)</f>
        <v>贵州</v>
      </c>
      <c r="O33" s="19" t="str">
        <f>VLOOKUP($A33,DM!$A:$EH,MATCH(O$1,DM!$1:$1,0),0)</f>
        <v>--</v>
      </c>
    </row>
    <row r="34" spans="1:15" x14ac:dyDescent="0.25">
      <c r="A34" s="63">
        <f>deal_master[[#This Row],[Index]]</f>
        <v>881</v>
      </c>
      <c r="B34" s="70">
        <f>VLOOKUP($A34,DM!A:EH,MATCH(B$1,DM!$1:$1,0),0)</f>
        <v>45195</v>
      </c>
      <c r="C34" s="21" t="str">
        <f>VLOOKUP($A34,DM!$A:$EH,MATCH(C$1,DM!$1:$1,0),0)</f>
        <v>昆明产投</v>
      </c>
      <c r="D34" s="56" t="str">
        <f>VLOOKUP($A34,DM!$A:$EH,MATCH(D$1,DM!$1:$1,0),0)</f>
        <v>--/--/--</v>
      </c>
      <c r="E34" s="23" t="str">
        <f>VLOOKUP($A34,DM!$A:$EH,MATCH(E$1,DM!$1:$1,0),0)</f>
        <v>USD</v>
      </c>
      <c r="F34" s="23">
        <f>VLOOKUP($A34,DM!$A:$EH,MATCH(F$1,DM!$1:$1,0),0)</f>
        <v>0.66600000000000004</v>
      </c>
      <c r="G34" s="23" t="str">
        <f>VLOOKUP($A34,DM!$A:$EH,MATCH(G$1,DM!$1:$1,0),0)</f>
        <v>1</v>
      </c>
      <c r="H34" s="57" t="str">
        <f>VLOOKUP($A34,DM!$A:$EH,MATCH(H$1,DM!$1:$1,0),0)</f>
        <v>9.7%</v>
      </c>
      <c r="I34" s="23" t="str">
        <f>VLOOKUP($A34,DM!$A:$EH,MATCH(I$1,DM!$1:$1,0),0)</f>
        <v>--</v>
      </c>
      <c r="J34" s="23" t="str">
        <f>VLOOKUP($A34,DM!$A:$EH,MATCH(J$1,DM!$1:$1,0),0)</f>
        <v>--</v>
      </c>
      <c r="K34" s="22" t="str">
        <f>VLOOKUP($A34,DM!$A:$EH,MATCH(K$1,DM!$1:$1,0),0)</f>
        <v>担保</v>
      </c>
      <c r="L34" s="22" t="str">
        <f>VLOOKUP($A34,DM!$A:$EH,MATCH(L$1,DM!$1:$1,0),0)</f>
        <v>--</v>
      </c>
      <c r="M34" s="22" t="str">
        <f>VLOOKUP($A34,DM!$A:$EH,MATCH(M$1,DM!$1:$1,0),0)</f>
        <v>地方平台</v>
      </c>
      <c r="N34" s="22" t="str">
        <f>VLOOKUP($A34,DM!$A:$EH,MATCH(N$1,DM!$1:$1,0),0)</f>
        <v>云南</v>
      </c>
      <c r="O34" s="19" t="str">
        <f>VLOOKUP($A34,DM!$A:$EH,MATCH(O$1,DM!$1:$1,0),0)</f>
        <v>--</v>
      </c>
    </row>
    <row r="35" spans="1:15" x14ac:dyDescent="0.25">
      <c r="A35" s="63">
        <f>deal_master[[#This Row],[Index]]</f>
        <v>880</v>
      </c>
      <c r="B35" s="70">
        <f>VLOOKUP($A35,DM!A:EH,MATCH(B$1,DM!$1:$1,0),0)</f>
        <v>45194</v>
      </c>
      <c r="C35" s="21" t="str">
        <f>VLOOKUP($A35,DM!$A:$EH,MATCH(C$1,DM!$1:$1,0),0)</f>
        <v>江阴国资</v>
      </c>
      <c r="D35" s="56" t="str">
        <f>VLOOKUP($A35,DM!$A:$EH,MATCH(D$1,DM!$1:$1,0),0)</f>
        <v>--/--/BBB</v>
      </c>
      <c r="E35" s="23" t="str">
        <f>VLOOKUP($A35,DM!$A:$EH,MATCH(E$1,DM!$1:$1,0),0)</f>
        <v>CNH</v>
      </c>
      <c r="F35" s="23">
        <f>VLOOKUP($A35,DM!$A:$EH,MATCH(F$1,DM!$1:$1,0),0)</f>
        <v>7.3</v>
      </c>
      <c r="G35" s="23" t="str">
        <f>VLOOKUP($A35,DM!$A:$EH,MATCH(G$1,DM!$1:$1,0),0)</f>
        <v>3</v>
      </c>
      <c r="H35" s="57" t="str">
        <f>VLOOKUP($A35,DM!$A:$EH,MATCH(H$1,DM!$1:$1,0),0)</f>
        <v>3.98%</v>
      </c>
      <c r="I35" s="23" t="str">
        <f>VLOOKUP($A35,DM!$A:$EH,MATCH(I$1,DM!$1:$1,0),0)</f>
        <v>4.2%a</v>
      </c>
      <c r="J35" s="23">
        <f>VLOOKUP($A35,DM!$A:$EH,MATCH(J$1,DM!$1:$1,0),0)</f>
        <v>22</v>
      </c>
      <c r="K35" s="22" t="str">
        <f>VLOOKUP($A35,DM!$A:$EH,MATCH(K$1,DM!$1:$1,0),0)</f>
        <v>担保</v>
      </c>
      <c r="L35" s="22" t="str">
        <f>VLOOKUP($A35,DM!$A:$EH,MATCH(L$1,DM!$1:$1,0),0)</f>
        <v>点心债</v>
      </c>
      <c r="M35" s="22" t="str">
        <f>VLOOKUP($A35,DM!$A:$EH,MATCH(M$1,DM!$1:$1,0),0)</f>
        <v>地方平台</v>
      </c>
      <c r="N35" s="22" t="str">
        <f>VLOOKUP($A35,DM!$A:$EH,MATCH(N$1,DM!$1:$1,0),0)</f>
        <v>江苏</v>
      </c>
      <c r="O35" s="19" t="str">
        <f>VLOOKUP($A35,DM!$A:$EH,MATCH(O$1,DM!$1:$1,0),0)</f>
        <v>--</v>
      </c>
    </row>
    <row r="36" spans="1:15" x14ac:dyDescent="0.25">
      <c r="A36" s="63">
        <f>deal_master[[#This Row],[Index]]</f>
        <v>879</v>
      </c>
      <c r="B36" s="70">
        <f>VLOOKUP($A36,DM!A:EH,MATCH(B$1,DM!$1:$1,0),0)</f>
        <v>45191</v>
      </c>
      <c r="C36" s="21" t="str">
        <f>VLOOKUP($A36,DM!$A:$EH,MATCH(C$1,DM!$1:$1,0),0)</f>
        <v>西安航天高技术(长安银行)</v>
      </c>
      <c r="D36" s="56" t="str">
        <f>VLOOKUP($A36,DM!$A:$EH,MATCH(D$1,DM!$1:$1,0),0)</f>
        <v>--/--/--</v>
      </c>
      <c r="E36" s="23" t="str">
        <f>VLOOKUP($A36,DM!$A:$EH,MATCH(E$1,DM!$1:$1,0),0)</f>
        <v>USD</v>
      </c>
      <c r="F36" s="23">
        <f>VLOOKUP($A36,DM!$A:$EH,MATCH(F$1,DM!$1:$1,0),0)</f>
        <v>1</v>
      </c>
      <c r="G36" s="23" t="str">
        <f>VLOOKUP($A36,DM!$A:$EH,MATCH(G$1,DM!$1:$1,0),0)</f>
        <v>3</v>
      </c>
      <c r="H36" s="57" t="str">
        <f>VLOOKUP($A36,DM!$A:$EH,MATCH(H$1,DM!$1:$1,0),0)</f>
        <v>7.1%</v>
      </c>
      <c r="I36" s="23" t="str">
        <f>VLOOKUP($A36,DM!$A:$EH,MATCH(I$1,DM!$1:$1,0),0)</f>
        <v>--</v>
      </c>
      <c r="J36" s="23" t="str">
        <f>VLOOKUP($A36,DM!$A:$EH,MATCH(J$1,DM!$1:$1,0),0)</f>
        <v>--</v>
      </c>
      <c r="K36" s="22" t="str">
        <f>VLOOKUP($A36,DM!$A:$EH,MATCH(K$1,DM!$1:$1,0),0)</f>
        <v>备证</v>
      </c>
      <c r="L36" s="22" t="str">
        <f>VLOOKUP($A36,DM!$A:$EH,MATCH(L$1,DM!$1:$1,0),0)</f>
        <v>--</v>
      </c>
      <c r="M36" s="22" t="str">
        <f>VLOOKUP($A36,DM!$A:$EH,MATCH(M$1,DM!$1:$1,0),0)</f>
        <v>地方平台</v>
      </c>
      <c r="N36" s="22" t="str">
        <f>VLOOKUP($A36,DM!$A:$EH,MATCH(N$1,DM!$1:$1,0),0)</f>
        <v>陕西</v>
      </c>
      <c r="O36" s="19" t="str">
        <f>VLOOKUP($A36,DM!$A:$EH,MATCH(O$1,DM!$1:$1,0),0)</f>
        <v>--</v>
      </c>
    </row>
    <row r="37" spans="1:15" x14ac:dyDescent="0.25">
      <c r="A37" s="63">
        <f>deal_master[[#This Row],[Index]]</f>
        <v>878</v>
      </c>
      <c r="B37" s="70">
        <f>VLOOKUP($A37,DM!A:EH,MATCH(B$1,DM!$1:$1,0),0)</f>
        <v>45190</v>
      </c>
      <c r="C37" s="21" t="str">
        <f>VLOOKUP($A37,DM!$A:$EH,MATCH(C$1,DM!$1:$1,0),0)</f>
        <v>陕西沣西发展(西安银行)</v>
      </c>
      <c r="D37" s="56" t="str">
        <f>VLOOKUP($A37,DM!$A:$EH,MATCH(D$1,DM!$1:$1,0),0)</f>
        <v>--/--/--</v>
      </c>
      <c r="E37" s="23" t="str">
        <f>VLOOKUP($A37,DM!$A:$EH,MATCH(E$1,DM!$1:$1,0),0)</f>
        <v>CNH</v>
      </c>
      <c r="F37" s="23">
        <f>VLOOKUP($A37,DM!$A:$EH,MATCH(F$1,DM!$1:$1,0),0)</f>
        <v>10.65</v>
      </c>
      <c r="G37" s="23" t="str">
        <f>VLOOKUP($A37,DM!$A:$EH,MATCH(G$1,DM!$1:$1,0),0)</f>
        <v>3</v>
      </c>
      <c r="H37" s="57" t="str">
        <f>VLOOKUP($A37,DM!$A:$EH,MATCH(H$1,DM!$1:$1,0),0)</f>
        <v>4.95%</v>
      </c>
      <c r="I37" s="23" t="str">
        <f>VLOOKUP($A37,DM!$A:$EH,MATCH(I$1,DM!$1:$1,0),0)</f>
        <v>--</v>
      </c>
      <c r="J37" s="23" t="str">
        <f>VLOOKUP($A37,DM!$A:$EH,MATCH(J$1,DM!$1:$1,0),0)</f>
        <v>--</v>
      </c>
      <c r="K37" s="22" t="str">
        <f>VLOOKUP($A37,DM!$A:$EH,MATCH(K$1,DM!$1:$1,0),0)</f>
        <v>备证</v>
      </c>
      <c r="L37" s="22" t="str">
        <f>VLOOKUP($A37,DM!$A:$EH,MATCH(L$1,DM!$1:$1,0),0)</f>
        <v>点心债</v>
      </c>
      <c r="M37" s="22" t="str">
        <f>VLOOKUP($A37,DM!$A:$EH,MATCH(M$1,DM!$1:$1,0),0)</f>
        <v>地方平台</v>
      </c>
      <c r="N37" s="22" t="str">
        <f>VLOOKUP($A37,DM!$A:$EH,MATCH(N$1,DM!$1:$1,0),0)</f>
        <v>陕西</v>
      </c>
      <c r="O37" s="19" t="str">
        <f>VLOOKUP($A37,DM!$A:$EH,MATCH(O$1,DM!$1:$1,0),0)</f>
        <v>--</v>
      </c>
    </row>
    <row r="38" spans="1:15" x14ac:dyDescent="0.25">
      <c r="A38" s="63">
        <f>deal_master[[#This Row],[Index]]</f>
        <v>877</v>
      </c>
      <c r="B38" s="70">
        <f>VLOOKUP($A38,DM!A:EH,MATCH(B$1,DM!$1:$1,0),0)</f>
        <v>45189</v>
      </c>
      <c r="C38" s="21" t="str">
        <f>VLOOKUP($A38,DM!$A:$EH,MATCH(C$1,DM!$1:$1,0),0)</f>
        <v>甘肃公航旅(邮储银行)</v>
      </c>
      <c r="D38" s="56" t="str">
        <f>VLOOKUP($A38,DM!$A:$EH,MATCH(D$1,DM!$1:$1,0),0)</f>
        <v>--/--/A+</v>
      </c>
      <c r="E38" s="23" t="str">
        <f>VLOOKUP($A38,DM!$A:$EH,MATCH(E$1,DM!$1:$1,0),0)</f>
        <v>CNH</v>
      </c>
      <c r="F38" s="23">
        <f>VLOOKUP($A38,DM!$A:$EH,MATCH(F$1,DM!$1:$1,0),0)</f>
        <v>18.600000000000001</v>
      </c>
      <c r="G38" s="23" t="str">
        <f>VLOOKUP($A38,DM!$A:$EH,MATCH(G$1,DM!$1:$1,0),0)</f>
        <v>3</v>
      </c>
      <c r="H38" s="57" t="str">
        <f>VLOOKUP($A38,DM!$A:$EH,MATCH(H$1,DM!$1:$1,0),0)</f>
        <v>3.9%</v>
      </c>
      <c r="I38" s="23" t="str">
        <f>VLOOKUP($A38,DM!$A:$EH,MATCH(I$1,DM!$1:$1,0),0)</f>
        <v>4.1%a</v>
      </c>
      <c r="J38" s="23">
        <f>VLOOKUP($A38,DM!$A:$EH,MATCH(J$1,DM!$1:$1,0),0)</f>
        <v>10</v>
      </c>
      <c r="K38" s="22" t="str">
        <f>VLOOKUP($A38,DM!$A:$EH,MATCH(K$1,DM!$1:$1,0),0)</f>
        <v>备证</v>
      </c>
      <c r="L38" s="22" t="str">
        <f>VLOOKUP($A38,DM!$A:$EH,MATCH(L$1,DM!$1:$1,0),0)</f>
        <v>绿色点心债</v>
      </c>
      <c r="M38" s="22" t="str">
        <f>VLOOKUP($A38,DM!$A:$EH,MATCH(M$1,DM!$1:$1,0),0)</f>
        <v>地方平台</v>
      </c>
      <c r="N38" s="22" t="str">
        <f>VLOOKUP($A38,DM!$A:$EH,MATCH(N$1,DM!$1:$1,0),0)</f>
        <v>甘肃</v>
      </c>
      <c r="O38" s="19" t="str">
        <f>VLOOKUP($A38,DM!$A:$EH,MATCH(O$1,DM!$1:$1,0),0)</f>
        <v>--</v>
      </c>
    </row>
    <row r="39" spans="1:15" x14ac:dyDescent="0.25">
      <c r="A39" s="63">
        <f>deal_master[[#This Row],[Index]]</f>
        <v>876</v>
      </c>
      <c r="B39" s="70">
        <f>VLOOKUP($A39,DM!A:EH,MATCH(B$1,DM!$1:$1,0),0)</f>
        <v>45189</v>
      </c>
      <c r="C39" s="21" t="str">
        <f>VLOOKUP($A39,DM!$A:$EH,MATCH(C$1,DM!$1:$1,0),0)</f>
        <v>漳州九龙江</v>
      </c>
      <c r="D39" s="56" t="str">
        <f>VLOOKUP($A39,DM!$A:$EH,MATCH(D$1,DM!$1:$1,0),0)</f>
        <v>--/--/--</v>
      </c>
      <c r="E39" s="23" t="str">
        <f>VLOOKUP($A39,DM!$A:$EH,MATCH(E$1,DM!$1:$1,0),0)</f>
        <v>CNH</v>
      </c>
      <c r="F39" s="23">
        <f>VLOOKUP($A39,DM!$A:$EH,MATCH(F$1,DM!$1:$1,0),0)</f>
        <v>21.3</v>
      </c>
      <c r="G39" s="23" t="str">
        <f>VLOOKUP($A39,DM!$A:$EH,MATCH(G$1,DM!$1:$1,0),0)</f>
        <v>3</v>
      </c>
      <c r="H39" s="57" t="str">
        <f>VLOOKUP($A39,DM!$A:$EH,MATCH(H$1,DM!$1:$1,0),0)</f>
        <v>4.2%</v>
      </c>
      <c r="I39" s="23" t="str">
        <f>VLOOKUP($A39,DM!$A:$EH,MATCH(I$1,DM!$1:$1,0),0)</f>
        <v>4.7%a</v>
      </c>
      <c r="J39" s="23">
        <f>VLOOKUP($A39,DM!$A:$EH,MATCH(J$1,DM!$1:$1,0),0)</f>
        <v>50</v>
      </c>
      <c r="K39" s="22" t="str">
        <f>VLOOKUP($A39,DM!$A:$EH,MATCH(K$1,DM!$1:$1,0),0)</f>
        <v>直发</v>
      </c>
      <c r="L39" s="22" t="str">
        <f>VLOOKUP($A39,DM!$A:$EH,MATCH(L$1,DM!$1:$1,0),0)</f>
        <v>可持续点心债</v>
      </c>
      <c r="M39" s="22" t="str">
        <f>VLOOKUP($A39,DM!$A:$EH,MATCH(M$1,DM!$1:$1,0),0)</f>
        <v>地方平台</v>
      </c>
      <c r="N39" s="22" t="str">
        <f>VLOOKUP($A39,DM!$A:$EH,MATCH(N$1,DM!$1:$1,0),0)</f>
        <v>福建</v>
      </c>
      <c r="O39" s="19" t="str">
        <f>VLOOKUP($A39,DM!$A:$EH,MATCH(O$1,DM!$1:$1,0),0)</f>
        <v>港分</v>
      </c>
    </row>
    <row r="40" spans="1:15" x14ac:dyDescent="0.25">
      <c r="A40" s="63">
        <f>deal_master[[#This Row],[Index]]</f>
        <v>875</v>
      </c>
      <c r="B40" s="70">
        <f>VLOOKUP($A40,DM!A:EH,MATCH(B$1,DM!$1:$1,0),0)</f>
        <v>45189</v>
      </c>
      <c r="C40" s="21" t="str">
        <f>VLOOKUP($A40,DM!$A:$EH,MATCH(C$1,DM!$1:$1,0),0)</f>
        <v>江苏平陵建投(邮储银行)</v>
      </c>
      <c r="D40" s="56" t="str">
        <f>VLOOKUP($A40,DM!$A:$EH,MATCH(D$1,DM!$1:$1,0),0)</f>
        <v>--/--/--</v>
      </c>
      <c r="E40" s="23" t="str">
        <f>VLOOKUP($A40,DM!$A:$EH,MATCH(E$1,DM!$1:$1,0),0)</f>
        <v>CNH</v>
      </c>
      <c r="F40" s="23">
        <f>VLOOKUP($A40,DM!$A:$EH,MATCH(F$1,DM!$1:$1,0),0)</f>
        <v>7.3</v>
      </c>
      <c r="G40" s="23" t="str">
        <f>VLOOKUP($A40,DM!$A:$EH,MATCH(G$1,DM!$1:$1,0),0)</f>
        <v>3</v>
      </c>
      <c r="H40" s="57" t="str">
        <f>VLOOKUP($A40,DM!$A:$EH,MATCH(H$1,DM!$1:$1,0),0)</f>
        <v>3.88%</v>
      </c>
      <c r="I40" s="23" t="str">
        <f>VLOOKUP($A40,DM!$A:$EH,MATCH(I$1,DM!$1:$1,0),0)</f>
        <v>3.9%a</v>
      </c>
      <c r="J40" s="23">
        <f>VLOOKUP($A40,DM!$A:$EH,MATCH(J$1,DM!$1:$1,0),0)</f>
        <v>6</v>
      </c>
      <c r="K40" s="22" t="str">
        <f>VLOOKUP($A40,DM!$A:$EH,MATCH(K$1,DM!$1:$1,0),0)</f>
        <v>备证+担保</v>
      </c>
      <c r="L40" s="22" t="str">
        <f>VLOOKUP($A40,DM!$A:$EH,MATCH(L$1,DM!$1:$1,0),0)</f>
        <v>绿色点心债</v>
      </c>
      <c r="M40" s="22" t="str">
        <f>VLOOKUP($A40,DM!$A:$EH,MATCH(M$1,DM!$1:$1,0),0)</f>
        <v>地方平台</v>
      </c>
      <c r="N40" s="22" t="str">
        <f>VLOOKUP($A40,DM!$A:$EH,MATCH(N$1,DM!$1:$1,0),0)</f>
        <v>江苏</v>
      </c>
      <c r="O40" s="19" t="str">
        <f>VLOOKUP($A40,DM!$A:$EH,MATCH(O$1,DM!$1:$1,0),0)</f>
        <v>BISL</v>
      </c>
    </row>
    <row r="41" spans="1:15" x14ac:dyDescent="0.25">
      <c r="A41" s="63">
        <f>deal_master[[#This Row],[Index]]</f>
        <v>874</v>
      </c>
      <c r="B41" s="70">
        <f>VLOOKUP($A41,DM!A:EH,MATCH(B$1,DM!$1:$1,0),0)</f>
        <v>45189</v>
      </c>
      <c r="C41" s="21" t="str">
        <f>VLOOKUP($A41,DM!$A:$EH,MATCH(C$1,DM!$1:$1,0),0)</f>
        <v>徐州经开国资</v>
      </c>
      <c r="D41" s="56" t="str">
        <f>VLOOKUP($A41,DM!$A:$EH,MATCH(D$1,DM!$1:$1,0),0)</f>
        <v>--/--/--</v>
      </c>
      <c r="E41" s="23" t="str">
        <f>VLOOKUP($A41,DM!$A:$EH,MATCH(E$1,DM!$1:$1,0),0)</f>
        <v>USD</v>
      </c>
      <c r="F41" s="23">
        <f>VLOOKUP($A41,DM!$A:$EH,MATCH(F$1,DM!$1:$1,0),0)</f>
        <v>3.9</v>
      </c>
      <c r="G41" s="23" t="str">
        <f>VLOOKUP($A41,DM!$A:$EH,MATCH(G$1,DM!$1:$1,0),0)</f>
        <v>3</v>
      </c>
      <c r="H41" s="57" t="str">
        <f>VLOOKUP($A41,DM!$A:$EH,MATCH(H$1,DM!$1:$1,0),0)</f>
        <v>6.5%</v>
      </c>
      <c r="I41" s="23" t="str">
        <f>VLOOKUP($A41,DM!$A:$EH,MATCH(I$1,DM!$1:$1,0),0)</f>
        <v>6.8%a</v>
      </c>
      <c r="J41" s="23">
        <f>VLOOKUP($A41,DM!$A:$EH,MATCH(J$1,DM!$1:$1,0),0)</f>
        <v>30</v>
      </c>
      <c r="K41" s="22" t="str">
        <f>VLOOKUP($A41,DM!$A:$EH,MATCH(K$1,DM!$1:$1,0),0)</f>
        <v>担保</v>
      </c>
      <c r="L41" s="22" t="str">
        <f>VLOOKUP($A41,DM!$A:$EH,MATCH(L$1,DM!$1:$1,0),0)</f>
        <v>--</v>
      </c>
      <c r="M41" s="22" t="str">
        <f>VLOOKUP($A41,DM!$A:$EH,MATCH(M$1,DM!$1:$1,0),0)</f>
        <v>地方平台</v>
      </c>
      <c r="N41" s="22" t="str">
        <f>VLOOKUP($A41,DM!$A:$EH,MATCH(N$1,DM!$1:$1,0),0)</f>
        <v>江苏</v>
      </c>
      <c r="O41" s="19" t="str">
        <f>VLOOKUP($A41,DM!$A:$EH,MATCH(O$1,DM!$1:$1,0),0)</f>
        <v>BISL</v>
      </c>
    </row>
    <row r="42" spans="1:15" x14ac:dyDescent="0.25">
      <c r="A42" s="63">
        <f>deal_master[[#This Row],[Index]]</f>
        <v>873</v>
      </c>
      <c r="B42" s="70">
        <f>VLOOKUP($A42,DM!A:EH,MATCH(B$1,DM!$1:$1,0),0)</f>
        <v>45189</v>
      </c>
      <c r="C42" s="21" t="str">
        <f>VLOOKUP($A42,DM!$A:$EH,MATCH(C$1,DM!$1:$1,0),0)</f>
        <v>中国财政部</v>
      </c>
      <c r="D42" s="56" t="str">
        <f>VLOOKUP($A42,DM!$A:$EH,MATCH(D$1,DM!$1:$1,0),0)</f>
        <v>--/--/--</v>
      </c>
      <c r="E42" s="23" t="str">
        <f>VLOOKUP($A42,DM!$A:$EH,MATCH(E$1,DM!$1:$1,0),0)</f>
        <v>CNH</v>
      </c>
      <c r="F42" s="23">
        <f>VLOOKUP($A42,DM!$A:$EH,MATCH(F$1,DM!$1:$1,0),0)</f>
        <v>10</v>
      </c>
      <c r="G42" s="23" t="str">
        <f>VLOOKUP($A42,DM!$A:$EH,MATCH(G$1,DM!$1:$1,0),0)</f>
        <v>5</v>
      </c>
      <c r="H42" s="57" t="str">
        <f>VLOOKUP($A42,DM!$A:$EH,MATCH(H$1,DM!$1:$1,0),0)</f>
        <v>2.68%</v>
      </c>
      <c r="I42" s="23" t="str">
        <f>VLOOKUP($A42,DM!$A:$EH,MATCH(I$1,DM!$1:$1,0),0)</f>
        <v>3%a</v>
      </c>
      <c r="J42" s="23">
        <f>VLOOKUP($A42,DM!$A:$EH,MATCH(J$1,DM!$1:$1,0),0)</f>
        <v>32</v>
      </c>
      <c r="K42" s="22" t="str">
        <f>VLOOKUP($A42,DM!$A:$EH,MATCH(K$1,DM!$1:$1,0),0)</f>
        <v>直发</v>
      </c>
      <c r="L42" s="22" t="str">
        <f>VLOOKUP($A42,DM!$A:$EH,MATCH(L$1,DM!$1:$1,0),0)</f>
        <v>澳交所点心债</v>
      </c>
      <c r="M42" s="22" t="str">
        <f>VLOOKUP($A42,DM!$A:$EH,MATCH(M$1,DM!$1:$1,0),0)</f>
        <v>主权/政府</v>
      </c>
      <c r="N42" s="22" t="str">
        <f>VLOOKUP($A42,DM!$A:$EH,MATCH(N$1,DM!$1:$1,0),0)</f>
        <v>北京</v>
      </c>
      <c r="O42" s="19" t="str">
        <f>VLOOKUP($A42,DM!$A:$EH,MATCH(O$1,DM!$1:$1,0),0)</f>
        <v>澳分</v>
      </c>
    </row>
    <row r="43" spans="1:15" x14ac:dyDescent="0.25">
      <c r="A43" s="63">
        <f>deal_master[[#This Row],[Index]]</f>
        <v>872</v>
      </c>
      <c r="B43" s="70">
        <f>VLOOKUP($A43,DM!A:EH,MATCH(B$1,DM!$1:$1,0),0)</f>
        <v>45189</v>
      </c>
      <c r="C43" s="21" t="str">
        <f>VLOOKUP($A43,DM!$A:$EH,MATCH(C$1,DM!$1:$1,0),0)</f>
        <v>中国财政部</v>
      </c>
      <c r="D43" s="56" t="str">
        <f>VLOOKUP($A43,DM!$A:$EH,MATCH(D$1,DM!$1:$1,0),0)</f>
        <v>--/--/--</v>
      </c>
      <c r="E43" s="23" t="str">
        <f>VLOOKUP($A43,DM!$A:$EH,MATCH(E$1,DM!$1:$1,0),0)</f>
        <v>CNH</v>
      </c>
      <c r="F43" s="23">
        <f>VLOOKUP($A43,DM!$A:$EH,MATCH(F$1,DM!$1:$1,0),0)</f>
        <v>40</v>
      </c>
      <c r="G43" s="23" t="str">
        <f>VLOOKUP($A43,DM!$A:$EH,MATCH(G$1,DM!$1:$1,0),0)</f>
        <v>2</v>
      </c>
      <c r="H43" s="57" t="str">
        <f>VLOOKUP($A43,DM!$A:$EH,MATCH(H$1,DM!$1:$1,0),0)</f>
        <v>2.4%</v>
      </c>
      <c r="I43" s="23" t="str">
        <f>VLOOKUP($A43,DM!$A:$EH,MATCH(I$1,DM!$1:$1,0),0)</f>
        <v>2.75%a</v>
      </c>
      <c r="J43" s="23">
        <f>VLOOKUP($A43,DM!$A:$EH,MATCH(J$1,DM!$1:$1,0),0)</f>
        <v>35</v>
      </c>
      <c r="K43" s="22" t="str">
        <f>VLOOKUP($A43,DM!$A:$EH,MATCH(K$1,DM!$1:$1,0),0)</f>
        <v>直发</v>
      </c>
      <c r="L43" s="22" t="str">
        <f>VLOOKUP($A43,DM!$A:$EH,MATCH(L$1,DM!$1:$1,0),0)</f>
        <v>澳交所点心债</v>
      </c>
      <c r="M43" s="22" t="str">
        <f>VLOOKUP($A43,DM!$A:$EH,MATCH(M$1,DM!$1:$1,0),0)</f>
        <v>主权/政府</v>
      </c>
      <c r="N43" s="22" t="str">
        <f>VLOOKUP($A43,DM!$A:$EH,MATCH(N$1,DM!$1:$1,0),0)</f>
        <v>北京</v>
      </c>
      <c r="O43" s="19" t="str">
        <f>VLOOKUP($A43,DM!$A:$EH,MATCH(O$1,DM!$1:$1,0),0)</f>
        <v>澳分</v>
      </c>
    </row>
    <row r="44" spans="1:15" x14ac:dyDescent="0.25">
      <c r="A44" s="63">
        <f>deal_master[[#This Row],[Index]]</f>
        <v>871</v>
      </c>
      <c r="B44" s="70">
        <f>VLOOKUP($A44,DM!A:EH,MATCH(B$1,DM!$1:$1,0),0)</f>
        <v>45188</v>
      </c>
      <c r="C44" s="21" t="str">
        <f>VLOOKUP($A44,DM!$A:$EH,MATCH(C$1,DM!$1:$1,0),0)</f>
        <v>青岛胶州湾</v>
      </c>
      <c r="D44" s="56" t="str">
        <f>VLOOKUP($A44,DM!$A:$EH,MATCH(D$1,DM!$1:$1,0),0)</f>
        <v>--/--/--</v>
      </c>
      <c r="E44" s="23" t="str">
        <f>VLOOKUP($A44,DM!$A:$EH,MATCH(E$1,DM!$1:$1,0),0)</f>
        <v>CNH</v>
      </c>
      <c r="F44" s="23">
        <f>VLOOKUP($A44,DM!$A:$EH,MATCH(F$1,DM!$1:$1,0),0)</f>
        <v>8</v>
      </c>
      <c r="G44" s="23" t="str">
        <f>VLOOKUP($A44,DM!$A:$EH,MATCH(G$1,DM!$1:$1,0),0)</f>
        <v>3</v>
      </c>
      <c r="H44" s="57" t="str">
        <f>VLOOKUP($A44,DM!$A:$EH,MATCH(H$1,DM!$1:$1,0),0)</f>
        <v>5.5%</v>
      </c>
      <c r="I44" s="23" t="str">
        <f>VLOOKUP($A44,DM!$A:$EH,MATCH(I$1,DM!$1:$1,0),0)</f>
        <v>--</v>
      </c>
      <c r="J44" s="23" t="str">
        <f>VLOOKUP($A44,DM!$A:$EH,MATCH(J$1,DM!$1:$1,0),0)</f>
        <v>--</v>
      </c>
      <c r="K44" s="22" t="str">
        <f>VLOOKUP($A44,DM!$A:$EH,MATCH(K$1,DM!$1:$1,0),0)</f>
        <v>直发</v>
      </c>
      <c r="L44" s="22" t="str">
        <f>VLOOKUP($A44,DM!$A:$EH,MATCH(L$1,DM!$1:$1,0),0)</f>
        <v>点心债</v>
      </c>
      <c r="M44" s="22" t="str">
        <f>VLOOKUP($A44,DM!$A:$EH,MATCH(M$1,DM!$1:$1,0),0)</f>
        <v>地方平台</v>
      </c>
      <c r="N44" s="22" t="str">
        <f>VLOOKUP($A44,DM!$A:$EH,MATCH(N$1,DM!$1:$1,0),0)</f>
        <v>山东</v>
      </c>
      <c r="O44" s="19" t="str">
        <f>VLOOKUP($A44,DM!$A:$EH,MATCH(O$1,DM!$1:$1,0),0)</f>
        <v>--</v>
      </c>
    </row>
    <row r="45" spans="1:15" x14ac:dyDescent="0.25">
      <c r="A45" s="63">
        <f>deal_master[[#This Row],[Index]]</f>
        <v>870</v>
      </c>
      <c r="B45" s="70">
        <f>VLOOKUP($A45,DM!A:EH,MATCH(B$1,DM!$1:$1,0),0)</f>
        <v>45188</v>
      </c>
      <c r="C45" s="21" t="str">
        <f>VLOOKUP($A45,DM!$A:$EH,MATCH(C$1,DM!$1:$1,0),0)</f>
        <v>济南中财金投</v>
      </c>
      <c r="D45" s="56" t="str">
        <f>VLOOKUP($A45,DM!$A:$EH,MATCH(D$1,DM!$1:$1,0),0)</f>
        <v>--/--/--</v>
      </c>
      <c r="E45" s="23" t="str">
        <f>VLOOKUP($A45,DM!$A:$EH,MATCH(E$1,DM!$1:$1,0),0)</f>
        <v>USD</v>
      </c>
      <c r="F45" s="23">
        <f>VLOOKUP($A45,DM!$A:$EH,MATCH(F$1,DM!$1:$1,0),0)</f>
        <v>0.6</v>
      </c>
      <c r="G45" s="23" t="str">
        <f>VLOOKUP($A45,DM!$A:$EH,MATCH(G$1,DM!$1:$1,0),0)</f>
        <v>1</v>
      </c>
      <c r="H45" s="57" t="str">
        <f>VLOOKUP($A45,DM!$A:$EH,MATCH(H$1,DM!$1:$1,0),0)</f>
        <v>7.5%</v>
      </c>
      <c r="I45" s="23" t="str">
        <f>VLOOKUP($A45,DM!$A:$EH,MATCH(I$1,DM!$1:$1,0),0)</f>
        <v>--</v>
      </c>
      <c r="J45" s="23" t="str">
        <f>VLOOKUP($A45,DM!$A:$EH,MATCH(J$1,DM!$1:$1,0),0)</f>
        <v>--</v>
      </c>
      <c r="K45" s="22" t="str">
        <f>VLOOKUP($A45,DM!$A:$EH,MATCH(K$1,DM!$1:$1,0),0)</f>
        <v>担保</v>
      </c>
      <c r="L45" s="22" t="str">
        <f>VLOOKUP($A45,DM!$A:$EH,MATCH(L$1,DM!$1:$1,0),0)</f>
        <v>--</v>
      </c>
      <c r="M45" s="22" t="str">
        <f>VLOOKUP($A45,DM!$A:$EH,MATCH(M$1,DM!$1:$1,0),0)</f>
        <v>地方平台</v>
      </c>
      <c r="N45" s="22" t="str">
        <f>VLOOKUP($A45,DM!$A:$EH,MATCH(N$1,DM!$1:$1,0),0)</f>
        <v>山东</v>
      </c>
      <c r="O45" s="19" t="str">
        <f>VLOOKUP($A45,DM!$A:$EH,MATCH(O$1,DM!$1:$1,0),0)</f>
        <v>--</v>
      </c>
    </row>
    <row r="46" spans="1:15" x14ac:dyDescent="0.25">
      <c r="A46" s="63">
        <f>deal_master[[#This Row],[Index]]</f>
        <v>869</v>
      </c>
      <c r="B46" s="70">
        <f>VLOOKUP($A46,DM!A:EH,MATCH(B$1,DM!$1:$1,0),0)</f>
        <v>45187</v>
      </c>
      <c r="C46" s="21" t="str">
        <f>VLOOKUP($A46,DM!$A:$EH,MATCH(C$1,DM!$1:$1,0),0)</f>
        <v>唐山控股</v>
      </c>
      <c r="D46" s="56" t="str">
        <f>VLOOKUP($A46,DM!$A:$EH,MATCH(D$1,DM!$1:$1,0),0)</f>
        <v>--/--/--</v>
      </c>
      <c r="E46" s="23" t="str">
        <f>VLOOKUP($A46,DM!$A:$EH,MATCH(E$1,DM!$1:$1,0),0)</f>
        <v>CNH</v>
      </c>
      <c r="F46" s="23">
        <f>VLOOKUP($A46,DM!$A:$EH,MATCH(F$1,DM!$1:$1,0),0)</f>
        <v>3.85</v>
      </c>
      <c r="G46" s="23" t="str">
        <f>VLOOKUP($A46,DM!$A:$EH,MATCH(G$1,DM!$1:$1,0),0)</f>
        <v>3</v>
      </c>
      <c r="H46" s="57" t="str">
        <f>VLOOKUP($A46,DM!$A:$EH,MATCH(H$1,DM!$1:$1,0),0)</f>
        <v>5.5%</v>
      </c>
      <c r="I46" s="23" t="str">
        <f>VLOOKUP($A46,DM!$A:$EH,MATCH(I$1,DM!$1:$1,0),0)</f>
        <v>--</v>
      </c>
      <c r="J46" s="23" t="str">
        <f>VLOOKUP($A46,DM!$A:$EH,MATCH(J$1,DM!$1:$1,0),0)</f>
        <v>--</v>
      </c>
      <c r="K46" s="22" t="str">
        <f>VLOOKUP($A46,DM!$A:$EH,MATCH(K$1,DM!$1:$1,0),0)</f>
        <v>担保</v>
      </c>
      <c r="L46" s="22" t="str">
        <f>VLOOKUP($A46,DM!$A:$EH,MATCH(L$1,DM!$1:$1,0),0)</f>
        <v>点心债</v>
      </c>
      <c r="M46" s="22" t="str">
        <f>VLOOKUP($A46,DM!$A:$EH,MATCH(M$1,DM!$1:$1,0),0)</f>
        <v>地方平台</v>
      </c>
      <c r="N46" s="22" t="str">
        <f>VLOOKUP($A46,DM!$A:$EH,MATCH(N$1,DM!$1:$1,0),0)</f>
        <v>河北</v>
      </c>
      <c r="O46" s="19" t="str">
        <f>VLOOKUP($A46,DM!$A:$EH,MATCH(O$1,DM!$1:$1,0),0)</f>
        <v>--</v>
      </c>
    </row>
    <row r="47" spans="1:15" x14ac:dyDescent="0.25">
      <c r="A47" s="63">
        <f>deal_master[[#This Row],[Index]]</f>
        <v>868</v>
      </c>
      <c r="B47" s="70">
        <f>VLOOKUP($A47,DM!A:EH,MATCH(B$1,DM!$1:$1,0),0)</f>
        <v>45184</v>
      </c>
      <c r="C47" s="21" t="str">
        <f>VLOOKUP($A47,DM!$A:$EH,MATCH(C$1,DM!$1:$1,0),0)</f>
        <v>乌鲁木齐高新</v>
      </c>
      <c r="D47" s="56" t="str">
        <f>VLOOKUP($A47,DM!$A:$EH,MATCH(D$1,DM!$1:$1,0),0)</f>
        <v>--/--/--</v>
      </c>
      <c r="E47" s="23" t="str">
        <f>VLOOKUP($A47,DM!$A:$EH,MATCH(E$1,DM!$1:$1,0),0)</f>
        <v>USD</v>
      </c>
      <c r="F47" s="23">
        <f>VLOOKUP($A47,DM!$A:$EH,MATCH(F$1,DM!$1:$1,0),0)</f>
        <v>0.9</v>
      </c>
      <c r="G47" s="23" t="str">
        <f>VLOOKUP($A47,DM!$A:$EH,MATCH(G$1,DM!$1:$1,0),0)</f>
        <v>3</v>
      </c>
      <c r="H47" s="57" t="str">
        <f>VLOOKUP($A47,DM!$A:$EH,MATCH(H$1,DM!$1:$1,0),0)</f>
        <v>7.5%</v>
      </c>
      <c r="I47" s="23" t="str">
        <f>VLOOKUP($A47,DM!$A:$EH,MATCH(I$1,DM!$1:$1,0),0)</f>
        <v>7.6%a</v>
      </c>
      <c r="J47" s="23">
        <f>VLOOKUP($A47,DM!$A:$EH,MATCH(J$1,DM!$1:$1,0),0)</f>
        <v>10</v>
      </c>
      <c r="K47" s="22" t="str">
        <f>VLOOKUP($A47,DM!$A:$EH,MATCH(K$1,DM!$1:$1,0),0)</f>
        <v>直发</v>
      </c>
      <c r="L47" s="22" t="str">
        <f>VLOOKUP($A47,DM!$A:$EH,MATCH(L$1,DM!$1:$1,0),0)</f>
        <v>--</v>
      </c>
      <c r="M47" s="22" t="str">
        <f>VLOOKUP($A47,DM!$A:$EH,MATCH(M$1,DM!$1:$1,0),0)</f>
        <v>地方平台</v>
      </c>
      <c r="N47" s="22" t="str">
        <f>VLOOKUP($A47,DM!$A:$EH,MATCH(N$1,DM!$1:$1,0),0)</f>
        <v>新疆</v>
      </c>
      <c r="O47" s="19" t="str">
        <f>VLOOKUP($A47,DM!$A:$EH,MATCH(O$1,DM!$1:$1,0),0)</f>
        <v>--</v>
      </c>
    </row>
    <row r="48" spans="1:15" x14ac:dyDescent="0.25">
      <c r="A48" s="63">
        <f>deal_master[[#This Row],[Index]]</f>
        <v>867</v>
      </c>
      <c r="B48" s="70">
        <f>VLOOKUP($A48,DM!A:EH,MATCH(B$1,DM!$1:$1,0),0)</f>
        <v>45183</v>
      </c>
      <c r="C48" s="21" t="str">
        <f>VLOOKUP($A48,DM!$A:$EH,MATCH(C$1,DM!$1:$1,0),0)</f>
        <v>枣庄高新(恒丰银行)</v>
      </c>
      <c r="D48" s="56" t="str">
        <f>VLOOKUP($A48,DM!$A:$EH,MATCH(D$1,DM!$1:$1,0),0)</f>
        <v>--/--/--</v>
      </c>
      <c r="E48" s="23" t="str">
        <f>VLOOKUP($A48,DM!$A:$EH,MATCH(E$1,DM!$1:$1,0),0)</f>
        <v>CNH</v>
      </c>
      <c r="F48" s="23">
        <f>VLOOKUP($A48,DM!$A:$EH,MATCH(F$1,DM!$1:$1,0),0)</f>
        <v>2.6</v>
      </c>
      <c r="G48" s="23" t="str">
        <f>VLOOKUP($A48,DM!$A:$EH,MATCH(G$1,DM!$1:$1,0),0)</f>
        <v>3</v>
      </c>
      <c r="H48" s="57" t="str">
        <f>VLOOKUP($A48,DM!$A:$EH,MATCH(H$1,DM!$1:$1,0),0)</f>
        <v>4.8%</v>
      </c>
      <c r="I48" s="23" t="str">
        <f>VLOOKUP($A48,DM!$A:$EH,MATCH(I$1,DM!$1:$1,0),0)</f>
        <v>--</v>
      </c>
      <c r="J48" s="23" t="str">
        <f>VLOOKUP($A48,DM!$A:$EH,MATCH(J$1,DM!$1:$1,0),0)</f>
        <v>--</v>
      </c>
      <c r="K48" s="22" t="str">
        <f>VLOOKUP($A48,DM!$A:$EH,MATCH(K$1,DM!$1:$1,0),0)</f>
        <v>备证+担保</v>
      </c>
      <c r="L48" s="22" t="str">
        <f>VLOOKUP($A48,DM!$A:$EH,MATCH(L$1,DM!$1:$1,0),0)</f>
        <v>点心债</v>
      </c>
      <c r="M48" s="22" t="str">
        <f>VLOOKUP($A48,DM!$A:$EH,MATCH(M$1,DM!$1:$1,0),0)</f>
        <v>地方平台</v>
      </c>
      <c r="N48" s="22" t="str">
        <f>VLOOKUP($A48,DM!$A:$EH,MATCH(N$1,DM!$1:$1,0),0)</f>
        <v>山东</v>
      </c>
      <c r="O48" s="19" t="str">
        <f>VLOOKUP($A48,DM!$A:$EH,MATCH(O$1,DM!$1:$1,0),0)</f>
        <v>--</v>
      </c>
    </row>
    <row r="49" spans="1:15" x14ac:dyDescent="0.25">
      <c r="A49" s="63">
        <f>deal_master[[#This Row],[Index]]</f>
        <v>866</v>
      </c>
      <c r="B49" s="70">
        <f>VLOOKUP($A49,DM!A:EH,MATCH(B$1,DM!$1:$1,0),0)</f>
        <v>45182</v>
      </c>
      <c r="C49" s="21" t="str">
        <f>VLOOKUP($A49,DM!$A:$EH,MATCH(C$1,DM!$1:$1,0),0)</f>
        <v>邹平财金(青岛银行)</v>
      </c>
      <c r="D49" s="56" t="str">
        <f>VLOOKUP($A49,DM!$A:$EH,MATCH(D$1,DM!$1:$1,0),0)</f>
        <v>--/--/--</v>
      </c>
      <c r="E49" s="23" t="str">
        <f>VLOOKUP($A49,DM!$A:$EH,MATCH(E$1,DM!$1:$1,0),0)</f>
        <v>JPY</v>
      </c>
      <c r="F49" s="23">
        <f>VLOOKUP($A49,DM!$A:$EH,MATCH(F$1,DM!$1:$1,0),0)</f>
        <v>76</v>
      </c>
      <c r="G49" s="23" t="str">
        <f>VLOOKUP($A49,DM!$A:$EH,MATCH(G$1,DM!$1:$1,0),0)</f>
        <v>3</v>
      </c>
      <c r="H49" s="57" t="str">
        <f>VLOOKUP($A49,DM!$A:$EH,MATCH(H$1,DM!$1:$1,0),0)</f>
        <v>2.3%</v>
      </c>
      <c r="I49" s="23" t="str">
        <f>VLOOKUP($A49,DM!$A:$EH,MATCH(I$1,DM!$1:$1,0),0)</f>
        <v>2.3%a</v>
      </c>
      <c r="J49" s="23">
        <f>VLOOKUP($A49,DM!$A:$EH,MATCH(J$1,DM!$1:$1,0),0)</f>
        <v>0</v>
      </c>
      <c r="K49" s="22" t="str">
        <f>VLOOKUP($A49,DM!$A:$EH,MATCH(K$1,DM!$1:$1,0),0)</f>
        <v>备证+担保</v>
      </c>
      <c r="L49" s="22" t="str">
        <f>VLOOKUP($A49,DM!$A:$EH,MATCH(L$1,DM!$1:$1,0),0)</f>
        <v>--</v>
      </c>
      <c r="M49" s="22" t="str">
        <f>VLOOKUP($A49,DM!$A:$EH,MATCH(M$1,DM!$1:$1,0),0)</f>
        <v>地方平台</v>
      </c>
      <c r="N49" s="22" t="str">
        <f>VLOOKUP($A49,DM!$A:$EH,MATCH(N$1,DM!$1:$1,0),0)</f>
        <v>山东</v>
      </c>
      <c r="O49" s="19" t="str">
        <f>VLOOKUP($A49,DM!$A:$EH,MATCH(O$1,DM!$1:$1,0),0)</f>
        <v>--</v>
      </c>
    </row>
    <row r="50" spans="1:15" x14ac:dyDescent="0.25">
      <c r="A50" s="63">
        <f>deal_master[[#This Row],[Index]]</f>
        <v>865</v>
      </c>
      <c r="B50" s="70">
        <f>VLOOKUP($A50,DM!A:EH,MATCH(B$1,DM!$1:$1,0),0)</f>
        <v>45182</v>
      </c>
      <c r="C50" s="21" t="str">
        <f>VLOOKUP($A50,DM!$A:$EH,MATCH(C$1,DM!$1:$1,0),0)</f>
        <v>淄博财金(邮储银行)</v>
      </c>
      <c r="D50" s="56" t="str">
        <f>VLOOKUP($A50,DM!$A:$EH,MATCH(D$1,DM!$1:$1,0),0)</f>
        <v>--/--/--</v>
      </c>
      <c r="E50" s="23" t="str">
        <f>VLOOKUP($A50,DM!$A:$EH,MATCH(E$1,DM!$1:$1,0),0)</f>
        <v>CNH</v>
      </c>
      <c r="F50" s="23">
        <f>VLOOKUP($A50,DM!$A:$EH,MATCH(F$1,DM!$1:$1,0),0)</f>
        <v>5.8</v>
      </c>
      <c r="G50" s="23" t="str">
        <f>VLOOKUP($A50,DM!$A:$EH,MATCH(G$1,DM!$1:$1,0),0)</f>
        <v>3</v>
      </c>
      <c r="H50" s="57" t="str">
        <f>VLOOKUP($A50,DM!$A:$EH,MATCH(H$1,DM!$1:$1,0),0)</f>
        <v>3.7%</v>
      </c>
      <c r="I50" s="23" t="str">
        <f>VLOOKUP($A50,DM!$A:$EH,MATCH(I$1,DM!$1:$1,0),0)</f>
        <v>3.7%a</v>
      </c>
      <c r="J50" s="23">
        <f>VLOOKUP($A50,DM!$A:$EH,MATCH(J$1,DM!$1:$1,0),0)</f>
        <v>0</v>
      </c>
      <c r="K50" s="22" t="str">
        <f>VLOOKUP($A50,DM!$A:$EH,MATCH(K$1,DM!$1:$1,0),0)</f>
        <v>备证</v>
      </c>
      <c r="L50" s="22" t="str">
        <f>VLOOKUP($A50,DM!$A:$EH,MATCH(L$1,DM!$1:$1,0),0)</f>
        <v>点心债</v>
      </c>
      <c r="M50" s="22" t="str">
        <f>VLOOKUP($A50,DM!$A:$EH,MATCH(M$1,DM!$1:$1,0),0)</f>
        <v>地方平台</v>
      </c>
      <c r="N50" s="22" t="str">
        <f>VLOOKUP($A50,DM!$A:$EH,MATCH(N$1,DM!$1:$1,0),0)</f>
        <v>山东</v>
      </c>
      <c r="O50" s="19" t="str">
        <f>VLOOKUP($A50,DM!$A:$EH,MATCH(O$1,DM!$1:$1,0),0)</f>
        <v>BISL</v>
      </c>
    </row>
    <row r="51" spans="1:15" x14ac:dyDescent="0.25">
      <c r="A51" s="63">
        <f>deal_master[[#This Row],[Index]]</f>
        <v>864</v>
      </c>
      <c r="B51" s="70">
        <f>VLOOKUP($A51,DM!A:EH,MATCH(B$1,DM!$1:$1,0),0)</f>
        <v>45182</v>
      </c>
      <c r="C51" s="21" t="str">
        <f>VLOOKUP($A51,DM!$A:$EH,MATCH(C$1,DM!$1:$1,0),0)</f>
        <v>海南省政府</v>
      </c>
      <c r="D51" s="56" t="str">
        <f>VLOOKUP($A51,DM!$A:$EH,MATCH(D$1,DM!$1:$1,0),0)</f>
        <v>--/--/--</v>
      </c>
      <c r="E51" s="23" t="str">
        <f>VLOOKUP($A51,DM!$A:$EH,MATCH(E$1,DM!$1:$1,0),0)</f>
        <v>CNH</v>
      </c>
      <c r="F51" s="23">
        <f>VLOOKUP($A51,DM!$A:$EH,MATCH(F$1,DM!$1:$1,0),0)</f>
        <v>10</v>
      </c>
      <c r="G51" s="23" t="str">
        <f>VLOOKUP($A51,DM!$A:$EH,MATCH(G$1,DM!$1:$1,0),0)</f>
        <v>5</v>
      </c>
      <c r="H51" s="57" t="str">
        <f>VLOOKUP($A51,DM!$A:$EH,MATCH(H$1,DM!$1:$1,0),0)</f>
        <v>2.7%</v>
      </c>
      <c r="I51" s="23" t="str">
        <f>VLOOKUP($A51,DM!$A:$EH,MATCH(I$1,DM!$1:$1,0),0)</f>
        <v>3.1%a</v>
      </c>
      <c r="J51" s="23">
        <f>VLOOKUP($A51,DM!$A:$EH,MATCH(J$1,DM!$1:$1,0),0)</f>
        <v>40</v>
      </c>
      <c r="K51" s="22" t="str">
        <f>VLOOKUP($A51,DM!$A:$EH,MATCH(K$1,DM!$1:$1,0),0)</f>
        <v>直发</v>
      </c>
      <c r="L51" s="22" t="str">
        <f>VLOOKUP($A51,DM!$A:$EH,MATCH(L$1,DM!$1:$1,0),0)</f>
        <v>蓝色点心债</v>
      </c>
      <c r="M51" s="22" t="str">
        <f>VLOOKUP($A51,DM!$A:$EH,MATCH(M$1,DM!$1:$1,0),0)</f>
        <v>主权/政府</v>
      </c>
      <c r="N51" s="22" t="str">
        <f>VLOOKUP($A51,DM!$A:$EH,MATCH(N$1,DM!$1:$1,0),0)</f>
        <v>海南</v>
      </c>
      <c r="O51" s="19" t="str">
        <f>VLOOKUP($A51,DM!$A:$EH,MATCH(O$1,DM!$1:$1,0),0)</f>
        <v>港分</v>
      </c>
    </row>
    <row r="52" spans="1:15" x14ac:dyDescent="0.25">
      <c r="A52" s="63">
        <f>deal_master[[#This Row],[Index]]</f>
        <v>863</v>
      </c>
      <c r="B52" s="70">
        <f>VLOOKUP($A52,DM!A:EH,MATCH(B$1,DM!$1:$1,0),0)</f>
        <v>45182</v>
      </c>
      <c r="C52" s="21" t="str">
        <f>VLOOKUP($A52,DM!$A:$EH,MATCH(C$1,DM!$1:$1,0),0)</f>
        <v>海南省政府</v>
      </c>
      <c r="D52" s="56" t="str">
        <f>VLOOKUP($A52,DM!$A:$EH,MATCH(D$1,DM!$1:$1,0),0)</f>
        <v>--/--/--</v>
      </c>
      <c r="E52" s="23" t="str">
        <f>VLOOKUP($A52,DM!$A:$EH,MATCH(E$1,DM!$1:$1,0),0)</f>
        <v>CNH</v>
      </c>
      <c r="F52" s="23">
        <f>VLOOKUP($A52,DM!$A:$EH,MATCH(F$1,DM!$1:$1,0),0)</f>
        <v>10</v>
      </c>
      <c r="G52" s="23" t="str">
        <f>VLOOKUP($A52,DM!$A:$EH,MATCH(G$1,DM!$1:$1,0),0)</f>
        <v>3</v>
      </c>
      <c r="H52" s="57" t="str">
        <f>VLOOKUP($A52,DM!$A:$EH,MATCH(H$1,DM!$1:$1,0),0)</f>
        <v>2.53%</v>
      </c>
      <c r="I52" s="23" t="str">
        <f>VLOOKUP($A52,DM!$A:$EH,MATCH(I$1,DM!$1:$1,0),0)</f>
        <v>2.9%a</v>
      </c>
      <c r="J52" s="23">
        <f>VLOOKUP($A52,DM!$A:$EH,MATCH(J$1,DM!$1:$1,0),0)</f>
        <v>37</v>
      </c>
      <c r="K52" s="22" t="str">
        <f>VLOOKUP($A52,DM!$A:$EH,MATCH(K$1,DM!$1:$1,0),0)</f>
        <v>直发</v>
      </c>
      <c r="L52" s="22" t="str">
        <f>VLOOKUP($A52,DM!$A:$EH,MATCH(L$1,DM!$1:$1,0),0)</f>
        <v>绿色点心债</v>
      </c>
      <c r="M52" s="22" t="str">
        <f>VLOOKUP($A52,DM!$A:$EH,MATCH(M$1,DM!$1:$1,0),0)</f>
        <v>主权/政府</v>
      </c>
      <c r="N52" s="22" t="str">
        <f>VLOOKUP($A52,DM!$A:$EH,MATCH(N$1,DM!$1:$1,0),0)</f>
        <v>海南</v>
      </c>
      <c r="O52" s="19" t="str">
        <f>VLOOKUP($A52,DM!$A:$EH,MATCH(O$1,DM!$1:$1,0),0)</f>
        <v>港分</v>
      </c>
    </row>
    <row r="53" spans="1:15" x14ac:dyDescent="0.25">
      <c r="A53" s="63">
        <f>deal_master[[#This Row],[Index]]</f>
        <v>862</v>
      </c>
      <c r="B53" s="70">
        <f>VLOOKUP($A53,DM!A:EH,MATCH(B$1,DM!$1:$1,0),0)</f>
        <v>45182</v>
      </c>
      <c r="C53" s="21" t="str">
        <f>VLOOKUP($A53,DM!$A:$EH,MATCH(C$1,DM!$1:$1,0),0)</f>
        <v>海南省政府</v>
      </c>
      <c r="D53" s="56" t="str">
        <f>VLOOKUP($A53,DM!$A:$EH,MATCH(D$1,DM!$1:$1,0),0)</f>
        <v>--/--/--</v>
      </c>
      <c r="E53" s="23" t="str">
        <f>VLOOKUP($A53,DM!$A:$EH,MATCH(E$1,DM!$1:$1,0),0)</f>
        <v>CNH</v>
      </c>
      <c r="F53" s="23">
        <f>VLOOKUP($A53,DM!$A:$EH,MATCH(F$1,DM!$1:$1,0),0)</f>
        <v>30</v>
      </c>
      <c r="G53" s="23" t="str">
        <f>VLOOKUP($A53,DM!$A:$EH,MATCH(G$1,DM!$1:$1,0),0)</f>
        <v>2</v>
      </c>
      <c r="H53" s="57" t="str">
        <f>VLOOKUP($A53,DM!$A:$EH,MATCH(H$1,DM!$1:$1,0),0)</f>
        <v>2.45%</v>
      </c>
      <c r="I53" s="23" t="str">
        <f>VLOOKUP($A53,DM!$A:$EH,MATCH(I$1,DM!$1:$1,0),0)</f>
        <v>2.8%a</v>
      </c>
      <c r="J53" s="23">
        <f>VLOOKUP($A53,DM!$A:$EH,MATCH(J$1,DM!$1:$1,0),0)</f>
        <v>35</v>
      </c>
      <c r="K53" s="22" t="str">
        <f>VLOOKUP($A53,DM!$A:$EH,MATCH(K$1,DM!$1:$1,0),0)</f>
        <v>直发</v>
      </c>
      <c r="L53" s="22" t="str">
        <f>VLOOKUP($A53,DM!$A:$EH,MATCH(L$1,DM!$1:$1,0),0)</f>
        <v>可持续点心债</v>
      </c>
      <c r="M53" s="22" t="str">
        <f>VLOOKUP($A53,DM!$A:$EH,MATCH(M$1,DM!$1:$1,0),0)</f>
        <v>主权/政府</v>
      </c>
      <c r="N53" s="22" t="str">
        <f>VLOOKUP($A53,DM!$A:$EH,MATCH(N$1,DM!$1:$1,0),0)</f>
        <v>海南</v>
      </c>
      <c r="O53" s="19" t="str">
        <f>VLOOKUP($A53,DM!$A:$EH,MATCH(O$1,DM!$1:$1,0),0)</f>
        <v>港分</v>
      </c>
    </row>
    <row r="54" spans="1:15" x14ac:dyDescent="0.25">
      <c r="A54" s="63">
        <f>deal_master[[#This Row],[Index]]</f>
        <v>861</v>
      </c>
      <c r="B54" s="70">
        <f>VLOOKUP($A54,DM!A:EH,MATCH(B$1,DM!$1:$1,0),0)</f>
        <v>45182</v>
      </c>
      <c r="C54" s="21" t="str">
        <f>VLOOKUP($A54,DM!$A:$EH,MATCH(C$1,DM!$1:$1,0),0)</f>
        <v>农银港分</v>
      </c>
      <c r="D54" s="56" t="str">
        <f>VLOOKUP($A54,DM!$A:$EH,MATCH(D$1,DM!$1:$1,0),0)</f>
        <v>--/--/--</v>
      </c>
      <c r="E54" s="23" t="str">
        <f>VLOOKUP($A54,DM!$A:$EH,MATCH(E$1,DM!$1:$1,0),0)</f>
        <v>CNH</v>
      </c>
      <c r="F54" s="23">
        <f>VLOOKUP($A54,DM!$A:$EH,MATCH(F$1,DM!$1:$1,0),0)</f>
        <v>1.65</v>
      </c>
      <c r="G54" s="23" t="str">
        <f>VLOOKUP($A54,DM!$A:$EH,MATCH(G$1,DM!$1:$1,0),0)</f>
        <v>0.2</v>
      </c>
      <c r="H54" s="57" t="str">
        <f>VLOOKUP($A54,DM!$A:$EH,MATCH(H$1,DM!$1:$1,0),0)</f>
        <v>3%</v>
      </c>
      <c r="I54" s="23" t="str">
        <f>VLOOKUP($A54,DM!$A:$EH,MATCH(I$1,DM!$1:$1,0),0)</f>
        <v>--</v>
      </c>
      <c r="J54" s="23" t="str">
        <f>VLOOKUP($A54,DM!$A:$EH,MATCH(J$1,DM!$1:$1,0),0)</f>
        <v>--</v>
      </c>
      <c r="K54" s="22" t="str">
        <f>VLOOKUP($A54,DM!$A:$EH,MATCH(K$1,DM!$1:$1,0),0)</f>
        <v>直发</v>
      </c>
      <c r="L54" s="22" t="str">
        <f>VLOOKUP($A54,DM!$A:$EH,MATCH(L$1,DM!$1:$1,0),0)</f>
        <v>存款证</v>
      </c>
      <c r="M54" s="22" t="str">
        <f>VLOOKUP($A54,DM!$A:$EH,MATCH(M$1,DM!$1:$1,0),0)</f>
        <v>金融机构</v>
      </c>
      <c r="N54" s="22" t="str">
        <f>VLOOKUP($A54,DM!$A:$EH,MATCH(N$1,DM!$1:$1,0),0)</f>
        <v>北京</v>
      </c>
      <c r="O54" s="19" t="str">
        <f>VLOOKUP($A54,DM!$A:$EH,MATCH(O$1,DM!$1:$1,0),0)</f>
        <v>BISL</v>
      </c>
    </row>
    <row r="55" spans="1:15" x14ac:dyDescent="0.25">
      <c r="A55" s="63">
        <f>deal_master[[#This Row],[Index]]</f>
        <v>860</v>
      </c>
      <c r="B55" s="70">
        <f>VLOOKUP($A55,DM!A:EH,MATCH(B$1,DM!$1:$1,0),0)</f>
        <v>45182</v>
      </c>
      <c r="C55" s="21" t="str">
        <f>VLOOKUP($A55,DM!$A:$EH,MATCH(C$1,DM!$1:$1,0),0)</f>
        <v>光银悉尼分行</v>
      </c>
      <c r="D55" s="56" t="str">
        <f>VLOOKUP($A55,DM!$A:$EH,MATCH(D$1,DM!$1:$1,0),0)</f>
        <v>--/BBB+/--</v>
      </c>
      <c r="E55" s="23" t="str">
        <f>VLOOKUP($A55,DM!$A:$EH,MATCH(E$1,DM!$1:$1,0),0)</f>
        <v>USD</v>
      </c>
      <c r="F55" s="23">
        <f>VLOOKUP($A55,DM!$A:$EH,MATCH(F$1,DM!$1:$1,0),0)</f>
        <v>5.5</v>
      </c>
      <c r="G55" s="23" t="str">
        <f>VLOOKUP($A55,DM!$A:$EH,MATCH(G$1,DM!$1:$1,0),0)</f>
        <v>3</v>
      </c>
      <c r="H55" s="57" t="str">
        <f>VLOOKUP($A55,DM!$A:$EH,MATCH(H$1,DM!$1:$1,0),0)</f>
        <v>SOFR+63</v>
      </c>
      <c r="I55" s="23" t="str">
        <f>VLOOKUP($A55,DM!$A:$EH,MATCH(I$1,DM!$1:$1,0),0)</f>
        <v>SOFR+110a</v>
      </c>
      <c r="J55" s="23">
        <f>VLOOKUP($A55,DM!$A:$EH,MATCH(J$1,DM!$1:$1,0),0)</f>
        <v>47</v>
      </c>
      <c r="K55" s="22" t="str">
        <f>VLOOKUP($A55,DM!$A:$EH,MATCH(K$1,DM!$1:$1,0),0)</f>
        <v>直发</v>
      </c>
      <c r="L55" s="22" t="str">
        <f>VLOOKUP($A55,DM!$A:$EH,MATCH(L$1,DM!$1:$1,0),0)</f>
        <v>浮息债券</v>
      </c>
      <c r="M55" s="22" t="str">
        <f>VLOOKUP($A55,DM!$A:$EH,MATCH(M$1,DM!$1:$1,0),0)</f>
        <v>金融机构</v>
      </c>
      <c r="N55" s="22" t="str">
        <f>VLOOKUP($A55,DM!$A:$EH,MATCH(N$1,DM!$1:$1,0),0)</f>
        <v>北京</v>
      </c>
      <c r="O55" s="19" t="str">
        <f>VLOOKUP($A55,DM!$A:$EH,MATCH(O$1,DM!$1:$1,0),0)</f>
        <v>BISL,港分</v>
      </c>
    </row>
    <row r="56" spans="1:15" x14ac:dyDescent="0.25">
      <c r="A56" s="63">
        <f>deal_master[[#This Row],[Index]]</f>
        <v>859</v>
      </c>
      <c r="B56" s="70">
        <f>VLOOKUP($A56,DM!A:EH,MATCH(B$1,DM!$1:$1,0),0)</f>
        <v>45181</v>
      </c>
      <c r="C56" s="21" t="str">
        <f>VLOOKUP($A56,DM!$A:$EH,MATCH(C$1,DM!$1:$1,0),0)</f>
        <v>广州科学城</v>
      </c>
      <c r="D56" s="56" t="str">
        <f>VLOOKUP($A56,DM!$A:$EH,MATCH(D$1,DM!$1:$1,0),0)</f>
        <v>--/--/--</v>
      </c>
      <c r="E56" s="23" t="str">
        <f>VLOOKUP($A56,DM!$A:$EH,MATCH(E$1,DM!$1:$1,0),0)</f>
        <v>CNH</v>
      </c>
      <c r="F56" s="23">
        <f>VLOOKUP($A56,DM!$A:$EH,MATCH(F$1,DM!$1:$1,0),0)</f>
        <v>2.15</v>
      </c>
      <c r="G56" s="23" t="str">
        <f>VLOOKUP($A56,DM!$A:$EH,MATCH(G$1,DM!$1:$1,0),0)</f>
        <v>3</v>
      </c>
      <c r="H56" s="57" t="str">
        <f>VLOOKUP($A56,DM!$A:$EH,MATCH(H$1,DM!$1:$1,0),0)</f>
        <v>5.8%</v>
      </c>
      <c r="I56" s="23" t="str">
        <f>VLOOKUP($A56,DM!$A:$EH,MATCH(I$1,DM!$1:$1,0),0)</f>
        <v>--</v>
      </c>
      <c r="J56" s="23" t="str">
        <f>VLOOKUP($A56,DM!$A:$EH,MATCH(J$1,DM!$1:$1,0),0)</f>
        <v>--</v>
      </c>
      <c r="K56" s="22" t="str">
        <f>VLOOKUP($A56,DM!$A:$EH,MATCH(K$1,DM!$1:$1,0),0)</f>
        <v>担保</v>
      </c>
      <c r="L56" s="22" t="str">
        <f>VLOOKUP($A56,DM!$A:$EH,MATCH(L$1,DM!$1:$1,0),0)</f>
        <v>点心债</v>
      </c>
      <c r="M56" s="22" t="str">
        <f>VLOOKUP($A56,DM!$A:$EH,MATCH(M$1,DM!$1:$1,0),0)</f>
        <v>地方平台</v>
      </c>
      <c r="N56" s="22" t="str">
        <f>VLOOKUP($A56,DM!$A:$EH,MATCH(N$1,DM!$1:$1,0),0)</f>
        <v>广东</v>
      </c>
      <c r="O56" s="19" t="str">
        <f>VLOOKUP($A56,DM!$A:$EH,MATCH(O$1,DM!$1:$1,0),0)</f>
        <v>--</v>
      </c>
    </row>
    <row r="57" spans="1:15" x14ac:dyDescent="0.25">
      <c r="A57" s="63">
        <f>deal_master[[#This Row],[Index]]</f>
        <v>858</v>
      </c>
      <c r="B57" s="70">
        <f>VLOOKUP($A57,DM!A:EH,MATCH(B$1,DM!$1:$1,0),0)</f>
        <v>45181</v>
      </c>
      <c r="C57" s="21" t="str">
        <f>VLOOKUP($A57,DM!$A:$EH,MATCH(C$1,DM!$1:$1,0),0)</f>
        <v>杭州金投</v>
      </c>
      <c r="D57" s="56" t="str">
        <f>VLOOKUP($A57,DM!$A:$EH,MATCH(D$1,DM!$1:$1,0),0)</f>
        <v>--/--/--</v>
      </c>
      <c r="E57" s="23" t="str">
        <f>VLOOKUP($A57,DM!$A:$EH,MATCH(E$1,DM!$1:$1,0),0)</f>
        <v>CNH</v>
      </c>
      <c r="F57" s="23">
        <f>VLOOKUP($A57,DM!$A:$EH,MATCH(F$1,DM!$1:$1,0),0)</f>
        <v>2</v>
      </c>
      <c r="G57" s="23" t="str">
        <f>VLOOKUP($A57,DM!$A:$EH,MATCH(G$1,DM!$1:$1,0),0)</f>
        <v>1</v>
      </c>
      <c r="H57" s="57" t="str">
        <f>VLOOKUP($A57,DM!$A:$EH,MATCH(H$1,DM!$1:$1,0),0)</f>
        <v>4.2%</v>
      </c>
      <c r="I57" s="23" t="str">
        <f>VLOOKUP($A57,DM!$A:$EH,MATCH(I$1,DM!$1:$1,0),0)</f>
        <v>--</v>
      </c>
      <c r="J57" s="23" t="str">
        <f>VLOOKUP($A57,DM!$A:$EH,MATCH(J$1,DM!$1:$1,0),0)</f>
        <v>--</v>
      </c>
      <c r="K57" s="22" t="str">
        <f>VLOOKUP($A57,DM!$A:$EH,MATCH(K$1,DM!$1:$1,0),0)</f>
        <v>维好</v>
      </c>
      <c r="L57" s="22" t="str">
        <f>VLOOKUP($A57,DM!$A:$EH,MATCH(L$1,DM!$1:$1,0),0)</f>
        <v>点心债</v>
      </c>
      <c r="M57" s="22" t="str">
        <f>VLOOKUP($A57,DM!$A:$EH,MATCH(M$1,DM!$1:$1,0),0)</f>
        <v>地方平台</v>
      </c>
      <c r="N57" s="22" t="str">
        <f>VLOOKUP($A57,DM!$A:$EH,MATCH(N$1,DM!$1:$1,0),0)</f>
        <v>浙江</v>
      </c>
      <c r="O57" s="19" t="str">
        <f>VLOOKUP($A57,DM!$A:$EH,MATCH(O$1,DM!$1:$1,0),0)</f>
        <v>BISL</v>
      </c>
    </row>
    <row r="58" spans="1:15" x14ac:dyDescent="0.25">
      <c r="A58" s="63">
        <f>deal_master[[#This Row],[Index]]</f>
        <v>857</v>
      </c>
      <c r="B58" s="70">
        <f>VLOOKUP($A58,DM!A:EH,MATCH(B$1,DM!$1:$1,0),0)</f>
        <v>45180</v>
      </c>
      <c r="C58" s="21" t="str">
        <f>VLOOKUP($A58,DM!$A:$EH,MATCH(C$1,DM!$1:$1,0),0)</f>
        <v>天津轨交</v>
      </c>
      <c r="D58" s="56" t="str">
        <f>VLOOKUP($A58,DM!$A:$EH,MATCH(D$1,DM!$1:$1,0),0)</f>
        <v>--/--/--</v>
      </c>
      <c r="E58" s="23" t="str">
        <f>VLOOKUP($A58,DM!$A:$EH,MATCH(E$1,DM!$1:$1,0),0)</f>
        <v>USD</v>
      </c>
      <c r="F58" s="23">
        <f>VLOOKUP($A58,DM!$A:$EH,MATCH(F$1,DM!$1:$1,0),0)</f>
        <v>1.4</v>
      </c>
      <c r="G58" s="23" t="str">
        <f>VLOOKUP($A58,DM!$A:$EH,MATCH(G$1,DM!$1:$1,0),0)</f>
        <v>1</v>
      </c>
      <c r="H58" s="57" t="str">
        <f>VLOOKUP($A58,DM!$A:$EH,MATCH(H$1,DM!$1:$1,0),0)</f>
        <v>7.5%</v>
      </c>
      <c r="I58" s="23" t="str">
        <f>VLOOKUP($A58,DM!$A:$EH,MATCH(I$1,DM!$1:$1,0),0)</f>
        <v>7.6%a</v>
      </c>
      <c r="J58" s="23">
        <f>VLOOKUP($A58,DM!$A:$EH,MATCH(J$1,DM!$1:$1,0),0)</f>
        <v>10</v>
      </c>
      <c r="K58" s="22" t="str">
        <f>VLOOKUP($A58,DM!$A:$EH,MATCH(K$1,DM!$1:$1,0),0)</f>
        <v>担保</v>
      </c>
      <c r="L58" s="22" t="str">
        <f>VLOOKUP($A58,DM!$A:$EH,MATCH(L$1,DM!$1:$1,0),0)</f>
        <v>--</v>
      </c>
      <c r="M58" s="22" t="str">
        <f>VLOOKUP($A58,DM!$A:$EH,MATCH(M$1,DM!$1:$1,0),0)</f>
        <v>地方平台</v>
      </c>
      <c r="N58" s="22" t="str">
        <f>VLOOKUP($A58,DM!$A:$EH,MATCH(N$1,DM!$1:$1,0),0)</f>
        <v>天津</v>
      </c>
      <c r="O58" s="19" t="str">
        <f>VLOOKUP($A58,DM!$A:$EH,MATCH(O$1,DM!$1:$1,0),0)</f>
        <v>--</v>
      </c>
    </row>
    <row r="59" spans="1:15" x14ac:dyDescent="0.25">
      <c r="A59" s="63">
        <f>deal_master[[#This Row],[Index]]</f>
        <v>856</v>
      </c>
      <c r="B59" s="70">
        <f>VLOOKUP($A59,DM!A:EH,MATCH(B$1,DM!$1:$1,0),0)</f>
        <v>45180</v>
      </c>
      <c r="C59" s="21" t="str">
        <f>VLOOKUP($A59,DM!$A:$EH,MATCH(C$1,DM!$1:$1,0),0)</f>
        <v>中银迪拜分行</v>
      </c>
      <c r="D59" s="56" t="str">
        <f>VLOOKUP($A59,DM!$A:$EH,MATCH(D$1,DM!$1:$1,0),0)</f>
        <v>A1/A/A</v>
      </c>
      <c r="E59" s="23" t="str">
        <f>VLOOKUP($A59,DM!$A:$EH,MATCH(E$1,DM!$1:$1,0),0)</f>
        <v>USD</v>
      </c>
      <c r="F59" s="23">
        <f>VLOOKUP($A59,DM!$A:$EH,MATCH(F$1,DM!$1:$1,0),0)</f>
        <v>5</v>
      </c>
      <c r="G59" s="23" t="str">
        <f>VLOOKUP($A59,DM!$A:$EH,MATCH(G$1,DM!$1:$1,0),0)</f>
        <v>3</v>
      </c>
      <c r="H59" s="57" t="str">
        <f>VLOOKUP($A59,DM!$A:$EH,MATCH(H$1,DM!$1:$1,0),0)</f>
        <v>SOFR+60</v>
      </c>
      <c r="I59" s="23" t="str">
        <f>VLOOKUP($A59,DM!$A:$EH,MATCH(I$1,DM!$1:$1,0),0)</f>
        <v>SOFR+105a</v>
      </c>
      <c r="J59" s="23">
        <f>VLOOKUP($A59,DM!$A:$EH,MATCH(J$1,DM!$1:$1,0),0)</f>
        <v>45</v>
      </c>
      <c r="K59" s="22" t="str">
        <f>VLOOKUP($A59,DM!$A:$EH,MATCH(K$1,DM!$1:$1,0),0)</f>
        <v>直发</v>
      </c>
      <c r="L59" s="22" t="str">
        <f>VLOOKUP($A59,DM!$A:$EH,MATCH(L$1,DM!$1:$1,0),0)</f>
        <v>绿色浮息债券</v>
      </c>
      <c r="M59" s="22" t="str">
        <f>VLOOKUP($A59,DM!$A:$EH,MATCH(M$1,DM!$1:$1,0),0)</f>
        <v>金融机构</v>
      </c>
      <c r="N59" s="22" t="str">
        <f>VLOOKUP($A59,DM!$A:$EH,MATCH(N$1,DM!$1:$1,0),0)</f>
        <v>北京</v>
      </c>
      <c r="O59" s="19" t="str">
        <f>VLOOKUP($A59,DM!$A:$EH,MATCH(O$1,DM!$1:$1,0),0)</f>
        <v>BISL,港分</v>
      </c>
    </row>
    <row r="60" spans="1:15" x14ac:dyDescent="0.25">
      <c r="A60" s="63">
        <f>deal_master[[#This Row],[Index]]</f>
        <v>855</v>
      </c>
      <c r="B60" s="70">
        <f>VLOOKUP($A60,DM!A:EH,MATCH(B$1,DM!$1:$1,0),0)</f>
        <v>45180</v>
      </c>
      <c r="C60" s="21" t="str">
        <f>VLOOKUP($A60,DM!$A:$EH,MATCH(C$1,DM!$1:$1,0),0)</f>
        <v>中银卢森堡分行</v>
      </c>
      <c r="D60" s="56" t="str">
        <f>VLOOKUP($A60,DM!$A:$EH,MATCH(D$1,DM!$1:$1,0),0)</f>
        <v>A1/A/A</v>
      </c>
      <c r="E60" s="23" t="str">
        <f>VLOOKUP($A60,DM!$A:$EH,MATCH(E$1,DM!$1:$1,0),0)</f>
        <v>CNH</v>
      </c>
      <c r="F60" s="23">
        <f>VLOOKUP($A60,DM!$A:$EH,MATCH(F$1,DM!$1:$1,0),0)</f>
        <v>20</v>
      </c>
      <c r="G60" s="23" t="str">
        <f>VLOOKUP($A60,DM!$A:$EH,MATCH(G$1,DM!$1:$1,0),0)</f>
        <v>3</v>
      </c>
      <c r="H60" s="57" t="str">
        <f>VLOOKUP($A60,DM!$A:$EH,MATCH(H$1,DM!$1:$1,0),0)</f>
        <v>2.98%</v>
      </c>
      <c r="I60" s="23" t="str">
        <f>VLOOKUP($A60,DM!$A:$EH,MATCH(I$1,DM!$1:$1,0),0)</f>
        <v>3.3%a</v>
      </c>
      <c r="J60" s="23">
        <f>VLOOKUP($A60,DM!$A:$EH,MATCH(J$1,DM!$1:$1,0),0)</f>
        <v>32</v>
      </c>
      <c r="K60" s="22" t="str">
        <f>VLOOKUP($A60,DM!$A:$EH,MATCH(K$1,DM!$1:$1,0),0)</f>
        <v>直发</v>
      </c>
      <c r="L60" s="22" t="str">
        <f>VLOOKUP($A60,DM!$A:$EH,MATCH(L$1,DM!$1:$1,0),0)</f>
        <v>绿色点心债</v>
      </c>
      <c r="M60" s="22" t="str">
        <f>VLOOKUP($A60,DM!$A:$EH,MATCH(M$1,DM!$1:$1,0),0)</f>
        <v>金融机构</v>
      </c>
      <c r="N60" s="22" t="str">
        <f>VLOOKUP($A60,DM!$A:$EH,MATCH(N$1,DM!$1:$1,0),0)</f>
        <v>北京</v>
      </c>
      <c r="O60" s="19" t="str">
        <f>VLOOKUP($A60,DM!$A:$EH,MATCH(O$1,DM!$1:$1,0),0)</f>
        <v>港分</v>
      </c>
    </row>
    <row r="61" spans="1:15" x14ac:dyDescent="0.25">
      <c r="A61" s="63">
        <f>deal_master[[#This Row],[Index]]</f>
        <v>854</v>
      </c>
      <c r="B61" s="70">
        <f>VLOOKUP($A61,DM!A:EH,MATCH(B$1,DM!$1:$1,0),0)</f>
        <v>45177</v>
      </c>
      <c r="C61" s="21" t="str">
        <f>VLOOKUP($A61,DM!$A:$EH,MATCH(C$1,DM!$1:$1,0),0)</f>
        <v>枣庄高新(青岛银行)</v>
      </c>
      <c r="D61" s="56" t="str">
        <f>VLOOKUP($A61,DM!$A:$EH,MATCH(D$1,DM!$1:$1,0),0)</f>
        <v>--/--/--</v>
      </c>
      <c r="E61" s="23" t="str">
        <f>VLOOKUP($A61,DM!$A:$EH,MATCH(E$1,DM!$1:$1,0),0)</f>
        <v>CNH</v>
      </c>
      <c r="F61" s="23">
        <f>VLOOKUP($A61,DM!$A:$EH,MATCH(F$1,DM!$1:$1,0),0)</f>
        <v>4.41</v>
      </c>
      <c r="G61" s="23" t="str">
        <f>VLOOKUP($A61,DM!$A:$EH,MATCH(G$1,DM!$1:$1,0),0)</f>
        <v>3</v>
      </c>
      <c r="H61" s="57" t="str">
        <f>VLOOKUP($A61,DM!$A:$EH,MATCH(H$1,DM!$1:$1,0),0)</f>
        <v>4.8%</v>
      </c>
      <c r="I61" s="23" t="str">
        <f>VLOOKUP($A61,DM!$A:$EH,MATCH(I$1,DM!$1:$1,0),0)</f>
        <v>--</v>
      </c>
      <c r="J61" s="23" t="str">
        <f>VLOOKUP($A61,DM!$A:$EH,MATCH(J$1,DM!$1:$1,0),0)</f>
        <v>--</v>
      </c>
      <c r="K61" s="22" t="str">
        <f>VLOOKUP($A61,DM!$A:$EH,MATCH(K$1,DM!$1:$1,0),0)</f>
        <v>备证</v>
      </c>
      <c r="L61" s="22" t="str">
        <f>VLOOKUP($A61,DM!$A:$EH,MATCH(L$1,DM!$1:$1,0),0)</f>
        <v>点心债</v>
      </c>
      <c r="M61" s="22" t="str">
        <f>VLOOKUP($A61,DM!$A:$EH,MATCH(M$1,DM!$1:$1,0),0)</f>
        <v>地方平台</v>
      </c>
      <c r="N61" s="22" t="str">
        <f>VLOOKUP($A61,DM!$A:$EH,MATCH(N$1,DM!$1:$1,0),0)</f>
        <v>山东</v>
      </c>
      <c r="O61" s="19" t="str">
        <f>VLOOKUP($A61,DM!$A:$EH,MATCH(O$1,DM!$1:$1,0),0)</f>
        <v>--</v>
      </c>
    </row>
    <row r="62" spans="1:15" x14ac:dyDescent="0.25">
      <c r="A62" s="63">
        <f>deal_master[[#This Row],[Index]]</f>
        <v>853</v>
      </c>
      <c r="B62" s="70">
        <f>VLOOKUP($A62,DM!A:EH,MATCH(B$1,DM!$1:$1,0),0)</f>
        <v>45176</v>
      </c>
      <c r="C62" s="21" t="str">
        <f>VLOOKUP($A62,DM!$A:$EH,MATCH(C$1,DM!$1:$1,0),0)</f>
        <v>铜仁能投</v>
      </c>
      <c r="D62" s="56" t="str">
        <f>VLOOKUP($A62,DM!$A:$EH,MATCH(D$1,DM!$1:$1,0),0)</f>
        <v>--/--/--</v>
      </c>
      <c r="E62" s="23" t="str">
        <f>VLOOKUP($A62,DM!$A:$EH,MATCH(E$1,DM!$1:$1,0),0)</f>
        <v>USD</v>
      </c>
      <c r="F62" s="23">
        <f>VLOOKUP($A62,DM!$A:$EH,MATCH(F$1,DM!$1:$1,0),0)</f>
        <v>0.67</v>
      </c>
      <c r="G62" s="23" t="str">
        <f>VLOOKUP($A62,DM!$A:$EH,MATCH(G$1,DM!$1:$1,0),0)</f>
        <v>1</v>
      </c>
      <c r="H62" s="57" t="str">
        <f>VLOOKUP($A62,DM!$A:$EH,MATCH(H$1,DM!$1:$1,0),0)</f>
        <v>6%</v>
      </c>
      <c r="I62" s="23" t="str">
        <f>VLOOKUP($A62,DM!$A:$EH,MATCH(I$1,DM!$1:$1,0),0)</f>
        <v>--</v>
      </c>
      <c r="J62" s="23" t="str">
        <f>VLOOKUP($A62,DM!$A:$EH,MATCH(J$1,DM!$1:$1,0),0)</f>
        <v>--</v>
      </c>
      <c r="K62" s="22" t="str">
        <f>VLOOKUP($A62,DM!$A:$EH,MATCH(K$1,DM!$1:$1,0),0)</f>
        <v>直发</v>
      </c>
      <c r="L62" s="22" t="str">
        <f>VLOOKUP($A62,DM!$A:$EH,MATCH(L$1,DM!$1:$1,0),0)</f>
        <v>--</v>
      </c>
      <c r="M62" s="22" t="str">
        <f>VLOOKUP($A62,DM!$A:$EH,MATCH(M$1,DM!$1:$1,0),0)</f>
        <v>产业</v>
      </c>
      <c r="N62" s="22" t="str">
        <f>VLOOKUP($A62,DM!$A:$EH,MATCH(N$1,DM!$1:$1,0),0)</f>
        <v>贵州</v>
      </c>
      <c r="O62" s="19" t="str">
        <f>VLOOKUP($A62,DM!$A:$EH,MATCH(O$1,DM!$1:$1,0),0)</f>
        <v>--</v>
      </c>
    </row>
    <row r="63" spans="1:15" x14ac:dyDescent="0.25">
      <c r="A63" s="63">
        <f>deal_master[[#This Row],[Index]]</f>
        <v>852</v>
      </c>
      <c r="B63" s="70">
        <f>VLOOKUP($A63,DM!A:EH,MATCH(B$1,DM!$1:$1,0),0)</f>
        <v>45176</v>
      </c>
      <c r="C63" s="21" t="str">
        <f>VLOOKUP($A63,DM!$A:$EH,MATCH(C$1,DM!$1:$1,0),0)</f>
        <v>武汉江夏农业(恒丰银行)</v>
      </c>
      <c r="D63" s="56" t="str">
        <f>VLOOKUP($A63,DM!$A:$EH,MATCH(D$1,DM!$1:$1,0),0)</f>
        <v>--/--/--</v>
      </c>
      <c r="E63" s="23" t="str">
        <f>VLOOKUP($A63,DM!$A:$EH,MATCH(E$1,DM!$1:$1,0),0)</f>
        <v>USD</v>
      </c>
      <c r="F63" s="23">
        <f>VLOOKUP($A63,DM!$A:$EH,MATCH(F$1,DM!$1:$1,0),0)</f>
        <v>0.64</v>
      </c>
      <c r="G63" s="23" t="str">
        <f>VLOOKUP($A63,DM!$A:$EH,MATCH(G$1,DM!$1:$1,0),0)</f>
        <v>3</v>
      </c>
      <c r="H63" s="57" t="str">
        <f>VLOOKUP($A63,DM!$A:$EH,MATCH(H$1,DM!$1:$1,0),0)</f>
        <v>6.9%</v>
      </c>
      <c r="I63" s="23" t="str">
        <f>VLOOKUP($A63,DM!$A:$EH,MATCH(I$1,DM!$1:$1,0),0)</f>
        <v>7.2%a</v>
      </c>
      <c r="J63" s="23" t="str">
        <f>VLOOKUP($A63,DM!$A:$EH,MATCH(J$1,DM!$1:$1,0),0)</f>
        <v>30</v>
      </c>
      <c r="K63" s="22" t="str">
        <f>VLOOKUP($A63,DM!$A:$EH,MATCH(K$1,DM!$1:$1,0),0)</f>
        <v>备证</v>
      </c>
      <c r="L63" s="22" t="str">
        <f>VLOOKUP($A63,DM!$A:$EH,MATCH(L$1,DM!$1:$1,0),0)</f>
        <v>--</v>
      </c>
      <c r="M63" s="22" t="str">
        <f>VLOOKUP($A63,DM!$A:$EH,MATCH(M$1,DM!$1:$1,0),0)</f>
        <v>地方平台</v>
      </c>
      <c r="N63" s="22" t="str">
        <f>VLOOKUP($A63,DM!$A:$EH,MATCH(N$1,DM!$1:$1,0),0)</f>
        <v>湖北</v>
      </c>
      <c r="O63" s="19" t="str">
        <f>VLOOKUP($A63,DM!$A:$EH,MATCH(O$1,DM!$1:$1,0),0)</f>
        <v>--</v>
      </c>
    </row>
    <row r="64" spans="1:15" x14ac:dyDescent="0.25">
      <c r="A64" s="63">
        <f>deal_master[[#This Row],[Index]]</f>
        <v>851</v>
      </c>
      <c r="B64" s="70">
        <f>VLOOKUP($A64,DM!A:EH,MATCH(B$1,DM!$1:$1,0),0)</f>
        <v>45176</v>
      </c>
      <c r="C64" s="21" t="str">
        <f>VLOOKUP($A64,DM!$A:$EH,MATCH(C$1,DM!$1:$1,0),0)</f>
        <v>中银伦分</v>
      </c>
      <c r="D64" s="56" t="str">
        <f>VLOOKUP($A64,DM!$A:$EH,MATCH(D$1,DM!$1:$1,0),0)</f>
        <v>A1/A/A</v>
      </c>
      <c r="E64" s="23" t="str">
        <f>VLOOKUP($A64,DM!$A:$EH,MATCH(E$1,DM!$1:$1,0),0)</f>
        <v>USD</v>
      </c>
      <c r="F64" s="23">
        <f>VLOOKUP($A64,DM!$A:$EH,MATCH(F$1,DM!$1:$1,0),0)</f>
        <v>6</v>
      </c>
      <c r="G64" s="23" t="str">
        <f>VLOOKUP($A64,DM!$A:$EH,MATCH(G$1,DM!$1:$1,0),0)</f>
        <v>3</v>
      </c>
      <c r="H64" s="57" t="str">
        <f>VLOOKUP($A64,DM!$A:$EH,MATCH(H$1,DM!$1:$1,0),0)</f>
        <v>5.925%</v>
      </c>
      <c r="I64" s="23" t="str">
        <f>VLOOKUP($A64,DM!$A:$EH,MATCH(I$1,DM!$1:$1,0),0)</f>
        <v>SOFR+105a</v>
      </c>
      <c r="J64" s="23" t="str">
        <f>VLOOKUP($A64,DM!$A:$EH,MATCH(J$1,DM!$1:$1,0),0)</f>
        <v>46</v>
      </c>
      <c r="K64" s="22" t="str">
        <f>VLOOKUP($A64,DM!$A:$EH,MATCH(K$1,DM!$1:$1,0),0)</f>
        <v>直发</v>
      </c>
      <c r="L64" s="22" t="str">
        <f>VLOOKUP($A64,DM!$A:$EH,MATCH(L$1,DM!$1:$1,0),0)</f>
        <v>绿色债券</v>
      </c>
      <c r="M64" s="22" t="str">
        <f>VLOOKUP($A64,DM!$A:$EH,MATCH(M$1,DM!$1:$1,0),0)</f>
        <v>金融机构</v>
      </c>
      <c r="N64" s="22" t="str">
        <f>VLOOKUP($A64,DM!$A:$EH,MATCH(N$1,DM!$1:$1,0),0)</f>
        <v>北京</v>
      </c>
      <c r="O64" s="19" t="str">
        <f>VLOOKUP($A64,DM!$A:$EH,MATCH(O$1,DM!$1:$1,0),0)</f>
        <v>港分</v>
      </c>
    </row>
    <row r="65" spans="1:15" x14ac:dyDescent="0.25">
      <c r="A65" s="63">
        <f>deal_master[[#This Row],[Index]]</f>
        <v>850</v>
      </c>
      <c r="B65" s="70">
        <f>VLOOKUP($A65,DM!A:EH,MATCH(B$1,DM!$1:$1,0),0)</f>
        <v>45174</v>
      </c>
      <c r="C65" s="21" t="str">
        <f>VLOOKUP($A65,DM!$A:$EH,MATCH(C$1,DM!$1:$1,0),0)</f>
        <v>山东滨达实业(齐鲁银行)</v>
      </c>
      <c r="D65" s="56" t="str">
        <f>VLOOKUP($A65,DM!$A:$EH,MATCH(D$1,DM!$1:$1,0),0)</f>
        <v>--/--/--</v>
      </c>
      <c r="E65" s="23" t="str">
        <f>VLOOKUP($A65,DM!$A:$EH,MATCH(E$1,DM!$1:$1,0),0)</f>
        <v>JPY</v>
      </c>
      <c r="F65" s="23">
        <f>VLOOKUP($A65,DM!$A:$EH,MATCH(F$1,DM!$1:$1,0),0)</f>
        <v>71</v>
      </c>
      <c r="G65" s="23" t="str">
        <f>VLOOKUP($A65,DM!$A:$EH,MATCH(G$1,DM!$1:$1,0),0)</f>
        <v>3</v>
      </c>
      <c r="H65" s="57" t="str">
        <f>VLOOKUP($A65,DM!$A:$EH,MATCH(H$1,DM!$1:$1,0),0)</f>
        <v>2.3%</v>
      </c>
      <c r="I65" s="23" t="str">
        <f>VLOOKUP($A65,DM!$A:$EH,MATCH(I$1,DM!$1:$1,0),0)</f>
        <v>--</v>
      </c>
      <c r="J65" s="23" t="str">
        <f>VLOOKUP($A65,DM!$A:$EH,MATCH(J$1,DM!$1:$1,0),0)</f>
        <v>--</v>
      </c>
      <c r="K65" s="22" t="str">
        <f>VLOOKUP($A65,DM!$A:$EH,MATCH(K$1,DM!$1:$1,0),0)</f>
        <v>备证</v>
      </c>
      <c r="L65" s="22" t="str">
        <f>VLOOKUP($A65,DM!$A:$EH,MATCH(L$1,DM!$1:$1,0),0)</f>
        <v>--</v>
      </c>
      <c r="M65" s="22" t="str">
        <f>VLOOKUP($A65,DM!$A:$EH,MATCH(M$1,DM!$1:$1,0),0)</f>
        <v>地方平台</v>
      </c>
      <c r="N65" s="22" t="str">
        <f>VLOOKUP($A65,DM!$A:$EH,MATCH(N$1,DM!$1:$1,0),0)</f>
        <v>山东</v>
      </c>
      <c r="O65" s="19" t="str">
        <f>VLOOKUP($A65,DM!$A:$EH,MATCH(O$1,DM!$1:$1,0),0)</f>
        <v>--</v>
      </c>
    </row>
    <row r="66" spans="1:15" x14ac:dyDescent="0.25">
      <c r="A66" s="63">
        <f>deal_master[[#This Row],[Index]]</f>
        <v>849</v>
      </c>
      <c r="B66" s="70">
        <f>VLOOKUP($A66,DM!A:EH,MATCH(B$1,DM!$1:$1,0),0)</f>
        <v>45174</v>
      </c>
      <c r="C66" s="21" t="str">
        <f>VLOOKUP($A66,DM!$A:$EH,MATCH(C$1,DM!$1:$1,0),0)</f>
        <v>光银港分</v>
      </c>
      <c r="D66" s="56" t="str">
        <f>VLOOKUP($A66,DM!$A:$EH,MATCH(D$1,DM!$1:$1,0),0)</f>
        <v>--/--/BBB</v>
      </c>
      <c r="E66" s="23" t="str">
        <f>VLOOKUP($A66,DM!$A:$EH,MATCH(E$1,DM!$1:$1,0),0)</f>
        <v>USD</v>
      </c>
      <c r="F66" s="23">
        <f>VLOOKUP($A66,DM!$A:$EH,MATCH(F$1,DM!$1:$1,0),0)</f>
        <v>5</v>
      </c>
      <c r="G66" s="23" t="str">
        <f>VLOOKUP($A66,DM!$A:$EH,MATCH(G$1,DM!$1:$1,0),0)</f>
        <v>3</v>
      </c>
      <c r="H66" s="57" t="str">
        <f>VLOOKUP($A66,DM!$A:$EH,MATCH(H$1,DM!$1:$1,0),0)</f>
        <v>1.727%</v>
      </c>
      <c r="I66" s="23" t="str">
        <f>VLOOKUP($A66,DM!$A:$EH,MATCH(I$1,DM!$1:$1,0),0)</f>
        <v>SOFR+110a</v>
      </c>
      <c r="J66" s="23" t="str">
        <f>VLOOKUP($A66,DM!$A:$EH,MATCH(J$1,DM!$1:$1,0),0)</f>
        <v>47</v>
      </c>
      <c r="K66" s="22" t="str">
        <f>VLOOKUP($A66,DM!$A:$EH,MATCH(K$1,DM!$1:$1,0),0)</f>
        <v>直发</v>
      </c>
      <c r="L66" s="22" t="str">
        <f>VLOOKUP($A66,DM!$A:$EH,MATCH(L$1,DM!$1:$1,0),0)</f>
        <v>--</v>
      </c>
      <c r="M66" s="22" t="str">
        <f>VLOOKUP($A66,DM!$A:$EH,MATCH(M$1,DM!$1:$1,0),0)</f>
        <v>金融机构</v>
      </c>
      <c r="N66" s="22" t="str">
        <f>VLOOKUP($A66,DM!$A:$EH,MATCH(N$1,DM!$1:$1,0),0)</f>
        <v>北京</v>
      </c>
      <c r="O66" s="19" t="str">
        <f>VLOOKUP($A66,DM!$A:$EH,MATCH(O$1,DM!$1:$1,0),0)</f>
        <v>港分</v>
      </c>
    </row>
    <row r="67" spans="1:15" x14ac:dyDescent="0.25">
      <c r="A67" s="63">
        <f>deal_master[[#This Row],[Index]]</f>
        <v>848</v>
      </c>
      <c r="B67" s="70">
        <f>VLOOKUP($A67,DM!A:EH,MATCH(B$1,DM!$1:$1,0),0)</f>
        <v>45174</v>
      </c>
      <c r="C67" s="21" t="str">
        <f>VLOOKUP($A67,DM!$A:$EH,MATCH(C$1,DM!$1:$1,0),0)</f>
        <v>光银港分</v>
      </c>
      <c r="D67" s="56" t="str">
        <f>VLOOKUP($A67,DM!$A:$EH,MATCH(D$1,DM!$1:$1,0),0)</f>
        <v>--/--/BBB</v>
      </c>
      <c r="E67" s="23" t="str">
        <f>VLOOKUP($A67,DM!$A:$EH,MATCH(E$1,DM!$1:$1,0),0)</f>
        <v>CNH</v>
      </c>
      <c r="F67" s="23">
        <f>VLOOKUP($A67,DM!$A:$EH,MATCH(F$1,DM!$1:$1,0),0)</f>
        <v>15</v>
      </c>
      <c r="G67" s="23" t="str">
        <f>VLOOKUP($A67,DM!$A:$EH,MATCH(G$1,DM!$1:$1,0),0)</f>
        <v>2</v>
      </c>
      <c r="H67" s="57" t="str">
        <f>VLOOKUP($A67,DM!$A:$EH,MATCH(H$1,DM!$1:$1,0),0)</f>
        <v>2.95%</v>
      </c>
      <c r="I67" s="23" t="str">
        <f>VLOOKUP($A67,DM!$A:$EH,MATCH(I$1,DM!$1:$1,0),0)</f>
        <v>3.3%a</v>
      </c>
      <c r="J67" s="23" t="str">
        <f>VLOOKUP($A67,DM!$A:$EH,MATCH(J$1,DM!$1:$1,0),0)</f>
        <v>35</v>
      </c>
      <c r="K67" s="22" t="str">
        <f>VLOOKUP($A67,DM!$A:$EH,MATCH(K$1,DM!$1:$1,0),0)</f>
        <v>直发</v>
      </c>
      <c r="L67" s="22" t="str">
        <f>VLOOKUP($A67,DM!$A:$EH,MATCH(L$1,DM!$1:$1,0),0)</f>
        <v>点心债</v>
      </c>
      <c r="M67" s="22" t="str">
        <f>VLOOKUP($A67,DM!$A:$EH,MATCH(M$1,DM!$1:$1,0),0)</f>
        <v>金融机构</v>
      </c>
      <c r="N67" s="22" t="str">
        <f>VLOOKUP($A67,DM!$A:$EH,MATCH(N$1,DM!$1:$1,0),0)</f>
        <v>北京</v>
      </c>
      <c r="O67" s="19" t="str">
        <f>VLOOKUP($A67,DM!$A:$EH,MATCH(O$1,DM!$1:$1,0),0)</f>
        <v>港分</v>
      </c>
    </row>
    <row r="68" spans="1:15" x14ac:dyDescent="0.25">
      <c r="A68" s="63">
        <f>deal_master[[#This Row],[Index]]</f>
        <v>847</v>
      </c>
      <c r="B68" s="70">
        <f>VLOOKUP($A68,DM!A:EH,MATCH(B$1,DM!$1:$1,0),0)</f>
        <v>45169</v>
      </c>
      <c r="C68" s="21" t="str">
        <f>VLOOKUP($A68,DM!$A:$EH,MATCH(C$1,DM!$1:$1,0),0)</f>
        <v>齐鲁财金(恒丰银行)</v>
      </c>
      <c r="D68" s="56" t="str">
        <f>VLOOKUP($A68,DM!$A:$EH,MATCH(D$1,DM!$1:$1,0),0)</f>
        <v>--/--/--</v>
      </c>
      <c r="E68" s="23" t="str">
        <f>VLOOKUP($A68,DM!$A:$EH,MATCH(E$1,DM!$1:$1,0),0)</f>
        <v>CNH</v>
      </c>
      <c r="F68" s="23">
        <f>VLOOKUP($A68,DM!$A:$EH,MATCH(F$1,DM!$1:$1,0),0)</f>
        <v>2</v>
      </c>
      <c r="G68" s="23" t="str">
        <f>VLOOKUP($A68,DM!$A:$EH,MATCH(G$1,DM!$1:$1,0),0)</f>
        <v>3</v>
      </c>
      <c r="H68" s="57" t="str">
        <f>VLOOKUP($A68,DM!$A:$EH,MATCH(H$1,DM!$1:$1,0),0)</f>
        <v>4.8%</v>
      </c>
      <c r="I68" s="23" t="str">
        <f>VLOOKUP($A68,DM!$A:$EH,MATCH(I$1,DM!$1:$1,0),0)</f>
        <v>--</v>
      </c>
      <c r="J68" s="23" t="str">
        <f>VLOOKUP($A68,DM!$A:$EH,MATCH(J$1,DM!$1:$1,0),0)</f>
        <v>--</v>
      </c>
      <c r="K68" s="22" t="str">
        <f>VLOOKUP($A68,DM!$A:$EH,MATCH(K$1,DM!$1:$1,0),0)</f>
        <v>备证</v>
      </c>
      <c r="L68" s="22" t="str">
        <f>VLOOKUP($A68,DM!$A:$EH,MATCH(L$1,DM!$1:$1,0),0)</f>
        <v>点心债</v>
      </c>
      <c r="M68" s="22" t="str">
        <f>VLOOKUP($A68,DM!$A:$EH,MATCH(M$1,DM!$1:$1,0),0)</f>
        <v>地方平台</v>
      </c>
      <c r="N68" s="22" t="str">
        <f>VLOOKUP($A68,DM!$A:$EH,MATCH(N$1,DM!$1:$1,0),0)</f>
        <v>山东</v>
      </c>
      <c r="O68" s="19" t="str">
        <f>VLOOKUP($A68,DM!$A:$EH,MATCH(O$1,DM!$1:$1,0),0)</f>
        <v>--</v>
      </c>
    </row>
    <row r="69" spans="1:15" x14ac:dyDescent="0.25">
      <c r="A69" s="63">
        <f>deal_master[[#This Row],[Index]]</f>
        <v>846</v>
      </c>
      <c r="B69" s="70">
        <f>VLOOKUP($A69,DM!A:EH,MATCH(B$1,DM!$1:$1,0),0)</f>
        <v>45169</v>
      </c>
      <c r="C69" s="21" t="str">
        <f>VLOOKUP($A69,DM!$A:$EH,MATCH(C$1,DM!$1:$1,0),0)</f>
        <v>广东省政府</v>
      </c>
      <c r="D69" s="56" t="str">
        <f>VLOOKUP($A69,DM!$A:$EH,MATCH(D$1,DM!$1:$1,0),0)</f>
        <v>--/--/--</v>
      </c>
      <c r="E69" s="23" t="str">
        <f>VLOOKUP($A69,DM!$A:$EH,MATCH(E$1,DM!$1:$1,0),0)</f>
        <v>USD</v>
      </c>
      <c r="F69" s="23">
        <f>VLOOKUP($A69,DM!$A:$EH,MATCH(F$1,DM!$1:$1,0),0)</f>
        <v>10</v>
      </c>
      <c r="G69" s="23" t="str">
        <f>VLOOKUP($A69,DM!$A:$EH,MATCH(G$1,DM!$1:$1,0),0)</f>
        <v>3</v>
      </c>
      <c r="H69" s="57" t="str">
        <f>VLOOKUP($A69,DM!$A:$EH,MATCH(H$1,DM!$1:$1,0),0)</f>
        <v>2.55%</v>
      </c>
      <c r="I69" s="23" t="str">
        <f>VLOOKUP($A69,DM!$A:$EH,MATCH(I$1,DM!$1:$1,0),0)</f>
        <v>2.9%a</v>
      </c>
      <c r="J69" s="23" t="str">
        <f>VLOOKUP($A69,DM!$A:$EH,MATCH(J$1,DM!$1:$1,0),0)</f>
        <v>35</v>
      </c>
      <c r="K69" s="22" t="str">
        <f>VLOOKUP($A69,DM!$A:$EH,MATCH(K$1,DM!$1:$1,0),0)</f>
        <v>直发</v>
      </c>
      <c r="L69" s="22" t="str">
        <f>VLOOKUP($A69,DM!$A:$EH,MATCH(L$1,DM!$1:$1,0),0)</f>
        <v>绿色澳交所债券</v>
      </c>
      <c r="M69" s="22" t="str">
        <f>VLOOKUP($A69,DM!$A:$EH,MATCH(M$1,DM!$1:$1,0),0)</f>
        <v>主权/政府</v>
      </c>
      <c r="N69" s="22" t="str">
        <f>VLOOKUP($A69,DM!$A:$EH,MATCH(N$1,DM!$1:$1,0),0)</f>
        <v>广东</v>
      </c>
      <c r="O69" s="19" t="str">
        <f>VLOOKUP($A69,DM!$A:$EH,MATCH(O$1,DM!$1:$1,0),0)</f>
        <v>澳分</v>
      </c>
    </row>
    <row r="70" spans="1:15" x14ac:dyDescent="0.25">
      <c r="A70" s="63">
        <f>deal_master[[#This Row],[Index]]</f>
        <v>845</v>
      </c>
      <c r="B70" s="70">
        <f>VLOOKUP($A70,DM!A:EH,MATCH(B$1,DM!$1:$1,0),0)</f>
        <v>45169</v>
      </c>
      <c r="C70" s="21" t="str">
        <f>VLOOKUP($A70,DM!$A:$EH,MATCH(C$1,DM!$1:$1,0),0)</f>
        <v>广东省政府</v>
      </c>
      <c r="D70" s="56" t="str">
        <f>VLOOKUP($A70,DM!$A:$EH,MATCH(D$1,DM!$1:$1,0),0)</f>
        <v>--/--/--</v>
      </c>
      <c r="E70" s="23" t="str">
        <f>VLOOKUP($A70,DM!$A:$EH,MATCH(E$1,DM!$1:$1,0),0)</f>
        <v>CNH</v>
      </c>
      <c r="F70" s="23">
        <f>VLOOKUP($A70,DM!$A:$EH,MATCH(F$1,DM!$1:$1,0),0)</f>
        <v>10</v>
      </c>
      <c r="G70" s="23" t="str">
        <f>VLOOKUP($A70,DM!$A:$EH,MATCH(G$1,DM!$1:$1,0),0)</f>
        <v>2</v>
      </c>
      <c r="H70" s="57" t="str">
        <f>VLOOKUP($A70,DM!$A:$EH,MATCH(H$1,DM!$1:$1,0),0)</f>
        <v>2.4%</v>
      </c>
      <c r="I70" s="23" t="str">
        <f>VLOOKUP($A70,DM!$A:$EH,MATCH(I$1,DM!$1:$1,0),0)</f>
        <v>2.75%a</v>
      </c>
      <c r="J70" s="23" t="str">
        <f>VLOOKUP($A70,DM!$A:$EH,MATCH(J$1,DM!$1:$1,0),0)</f>
        <v>35</v>
      </c>
      <c r="K70" s="22" t="str">
        <f>VLOOKUP($A70,DM!$A:$EH,MATCH(K$1,DM!$1:$1,0),0)</f>
        <v>直发</v>
      </c>
      <c r="L70" s="22" t="str">
        <f>VLOOKUP($A70,DM!$A:$EH,MATCH(L$1,DM!$1:$1,0),0)</f>
        <v>绿色澳交所点心债</v>
      </c>
      <c r="M70" s="22" t="str">
        <f>VLOOKUP($A70,DM!$A:$EH,MATCH(M$1,DM!$1:$1,0),0)</f>
        <v>主权/政府</v>
      </c>
      <c r="N70" s="22" t="str">
        <f>VLOOKUP($A70,DM!$A:$EH,MATCH(N$1,DM!$1:$1,0),0)</f>
        <v>广东</v>
      </c>
      <c r="O70" s="19" t="str">
        <f>VLOOKUP($A70,DM!$A:$EH,MATCH(O$1,DM!$1:$1,0),0)</f>
        <v>澳分</v>
      </c>
    </row>
    <row r="71" spans="1:15" x14ac:dyDescent="0.25">
      <c r="A71" s="63">
        <f>deal_master[[#This Row],[Index]]</f>
        <v>844</v>
      </c>
      <c r="B71" s="70">
        <f>VLOOKUP($A71,DM!A:EH,MATCH(B$1,DM!$1:$1,0),0)</f>
        <v>45169</v>
      </c>
      <c r="C71" s="21" t="str">
        <f>VLOOKUP($A71,DM!$A:$EH,MATCH(C$1,DM!$1:$1,0),0)</f>
        <v>台州城投</v>
      </c>
      <c r="D71" s="56" t="str">
        <f>VLOOKUP($A71,DM!$A:$EH,MATCH(D$1,DM!$1:$1,0),0)</f>
        <v>--/--/BBB</v>
      </c>
      <c r="E71" s="23" t="str">
        <f>VLOOKUP($A71,DM!$A:$EH,MATCH(E$1,DM!$1:$1,0),0)</f>
        <v>USD</v>
      </c>
      <c r="F71" s="23">
        <f>VLOOKUP($A71,DM!$A:$EH,MATCH(F$1,DM!$1:$1,0),0)</f>
        <v>5</v>
      </c>
      <c r="G71" s="23" t="str">
        <f>VLOOKUP($A71,DM!$A:$EH,MATCH(G$1,DM!$1:$1,0),0)</f>
        <v>3</v>
      </c>
      <c r="H71" s="57" t="str">
        <f>VLOOKUP($A71,DM!$A:$EH,MATCH(H$1,DM!$1:$1,0),0)</f>
        <v>5.9%</v>
      </c>
      <c r="I71" s="23" t="str">
        <f>VLOOKUP($A71,DM!$A:$EH,MATCH(I$1,DM!$1:$1,0),0)</f>
        <v>6%a</v>
      </c>
      <c r="J71" s="23" t="str">
        <f>VLOOKUP($A71,DM!$A:$EH,MATCH(J$1,DM!$1:$1,0),0)</f>
        <v>10</v>
      </c>
      <c r="K71" s="22" t="str">
        <f>VLOOKUP($A71,DM!$A:$EH,MATCH(K$1,DM!$1:$1,0),0)</f>
        <v>直发</v>
      </c>
      <c r="L71" s="22" t="str">
        <f>VLOOKUP($A71,DM!$A:$EH,MATCH(L$1,DM!$1:$1,0),0)</f>
        <v>可持续债券</v>
      </c>
      <c r="M71" s="22" t="str">
        <f>VLOOKUP($A71,DM!$A:$EH,MATCH(M$1,DM!$1:$1,0),0)</f>
        <v>地方平台</v>
      </c>
      <c r="N71" s="22" t="str">
        <f>VLOOKUP($A71,DM!$A:$EH,MATCH(N$1,DM!$1:$1,0),0)</f>
        <v>浙江</v>
      </c>
      <c r="O71" s="19" t="str">
        <f>VLOOKUP($A71,DM!$A:$EH,MATCH(O$1,DM!$1:$1,0),0)</f>
        <v>--</v>
      </c>
    </row>
    <row r="72" spans="1:15" x14ac:dyDescent="0.25">
      <c r="A72" s="63">
        <f>deal_master[[#This Row],[Index]]</f>
        <v>843</v>
      </c>
      <c r="B72" s="70">
        <f>VLOOKUP($A72,DM!A:EH,MATCH(B$1,DM!$1:$1,0),0)</f>
        <v>45168</v>
      </c>
      <c r="C72" s="21" t="str">
        <f>VLOOKUP($A72,DM!$A:$EH,MATCH(C$1,DM!$1:$1,0),0)</f>
        <v>日照城投(齐鲁银行)</v>
      </c>
      <c r="D72" s="56" t="str">
        <f>VLOOKUP($A72,DM!$A:$EH,MATCH(D$1,DM!$1:$1,0),0)</f>
        <v>--/--/--</v>
      </c>
      <c r="E72" s="23" t="str">
        <f>VLOOKUP($A72,DM!$A:$EH,MATCH(E$1,DM!$1:$1,0),0)</f>
        <v>JPY</v>
      </c>
      <c r="F72" s="23">
        <f>VLOOKUP($A72,DM!$A:$EH,MATCH(F$1,DM!$1:$1,0),0)</f>
        <v>56.6</v>
      </c>
      <c r="G72" s="23" t="str">
        <f>VLOOKUP($A72,DM!$A:$EH,MATCH(G$1,DM!$1:$1,0),0)</f>
        <v>3</v>
      </c>
      <c r="H72" s="57" t="str">
        <f>VLOOKUP($A72,DM!$A:$EH,MATCH(H$1,DM!$1:$1,0),0)</f>
        <v>2.3%</v>
      </c>
      <c r="I72" s="23" t="str">
        <f>VLOOKUP($A72,DM!$A:$EH,MATCH(I$1,DM!$1:$1,0),0)</f>
        <v>--</v>
      </c>
      <c r="J72" s="23" t="str">
        <f>VLOOKUP($A72,DM!$A:$EH,MATCH(J$1,DM!$1:$1,0),0)</f>
        <v>--</v>
      </c>
      <c r="K72" s="22" t="str">
        <f>VLOOKUP($A72,DM!$A:$EH,MATCH(K$1,DM!$1:$1,0),0)</f>
        <v>备证+担保+维好</v>
      </c>
      <c r="L72" s="22" t="str">
        <f>VLOOKUP($A72,DM!$A:$EH,MATCH(L$1,DM!$1:$1,0),0)</f>
        <v>--</v>
      </c>
      <c r="M72" s="22" t="str">
        <f>VLOOKUP($A72,DM!$A:$EH,MATCH(M$1,DM!$1:$1,0),0)</f>
        <v>地方平台</v>
      </c>
      <c r="N72" s="22" t="str">
        <f>VLOOKUP($A72,DM!$A:$EH,MATCH(N$1,DM!$1:$1,0),0)</f>
        <v>山东</v>
      </c>
      <c r="O72" s="19" t="str">
        <f>VLOOKUP($A72,DM!$A:$EH,MATCH(O$1,DM!$1:$1,0),0)</f>
        <v>--</v>
      </c>
    </row>
    <row r="73" spans="1:15" x14ac:dyDescent="0.25">
      <c r="A73" s="63">
        <f>deal_master[[#This Row],[Index]]</f>
        <v>842</v>
      </c>
      <c r="B73" s="70">
        <f>VLOOKUP($A73,DM!A:EH,MATCH(B$1,DM!$1:$1,0),0)</f>
        <v>45168</v>
      </c>
      <c r="C73" s="21" t="str">
        <f>VLOOKUP($A73,DM!$A:$EH,MATCH(C$1,DM!$1:$1,0),0)</f>
        <v>合肥产投</v>
      </c>
      <c r="D73" s="56" t="str">
        <f>VLOOKUP($A73,DM!$A:$EH,MATCH(D$1,DM!$1:$1,0),0)</f>
        <v>--/--/BBB</v>
      </c>
      <c r="E73" s="23" t="str">
        <f>VLOOKUP($A73,DM!$A:$EH,MATCH(E$1,DM!$1:$1,0),0)</f>
        <v>USD</v>
      </c>
      <c r="F73" s="23">
        <f>VLOOKUP($A73,DM!$A:$EH,MATCH(F$1,DM!$1:$1,0),0)</f>
        <v>3</v>
      </c>
      <c r="G73" s="23" t="str">
        <f>VLOOKUP($A73,DM!$A:$EH,MATCH(G$1,DM!$1:$1,0),0)</f>
        <v>3</v>
      </c>
      <c r="H73" s="57" t="str">
        <f>VLOOKUP($A73,DM!$A:$EH,MATCH(H$1,DM!$1:$1,0),0)</f>
        <v>5.8%</v>
      </c>
      <c r="I73" s="23" t="str">
        <f>VLOOKUP($A73,DM!$A:$EH,MATCH(I$1,DM!$1:$1,0),0)</f>
        <v>6%a</v>
      </c>
      <c r="J73" s="23" t="str">
        <f>VLOOKUP($A73,DM!$A:$EH,MATCH(J$1,DM!$1:$1,0),0)</f>
        <v>20</v>
      </c>
      <c r="K73" s="22" t="str">
        <f>VLOOKUP($A73,DM!$A:$EH,MATCH(K$1,DM!$1:$1,0),0)</f>
        <v>担保</v>
      </c>
      <c r="L73" s="22" t="str">
        <f>VLOOKUP($A73,DM!$A:$EH,MATCH(L$1,DM!$1:$1,0),0)</f>
        <v>--</v>
      </c>
      <c r="M73" s="22" t="str">
        <f>VLOOKUP($A73,DM!$A:$EH,MATCH(M$1,DM!$1:$1,0),0)</f>
        <v>地方平台</v>
      </c>
      <c r="N73" s="22" t="str">
        <f>VLOOKUP($A73,DM!$A:$EH,MATCH(N$1,DM!$1:$1,0),0)</f>
        <v>安徽</v>
      </c>
      <c r="O73" s="19" t="str">
        <f>VLOOKUP($A73,DM!$A:$EH,MATCH(O$1,DM!$1:$1,0),0)</f>
        <v>港分</v>
      </c>
    </row>
    <row r="74" spans="1:15" x14ac:dyDescent="0.25">
      <c r="A74" s="63">
        <f>deal_master[[#This Row],[Index]]</f>
        <v>841</v>
      </c>
      <c r="B74" s="70">
        <f>VLOOKUP($A74,DM!A:EH,MATCH(B$1,DM!$1:$1,0),0)</f>
        <v>45167</v>
      </c>
      <c r="C74" s="21" t="str">
        <f>VLOOKUP($A74,DM!$A:$EH,MATCH(C$1,DM!$1:$1,0),0)</f>
        <v>深圳市政府</v>
      </c>
      <c r="D74" s="56" t="str">
        <f>VLOOKUP($A74,DM!$A:$EH,MATCH(D$1,DM!$1:$1,0),0)</f>
        <v>--/--/--</v>
      </c>
      <c r="E74" s="23" t="str">
        <f>VLOOKUP($A74,DM!$A:$EH,MATCH(E$1,DM!$1:$1,0),0)</f>
        <v>CNH</v>
      </c>
      <c r="F74" s="23">
        <f>VLOOKUP($A74,DM!$A:$EH,MATCH(F$1,DM!$1:$1,0),0)</f>
        <v>20</v>
      </c>
      <c r="G74" s="23" t="str">
        <f>VLOOKUP($A74,DM!$A:$EH,MATCH(G$1,DM!$1:$1,0),0)</f>
        <v>5</v>
      </c>
      <c r="H74" s="57" t="str">
        <f>VLOOKUP($A74,DM!$A:$EH,MATCH(H$1,DM!$1:$1,0),0)</f>
        <v>2.75%</v>
      </c>
      <c r="I74" s="23" t="str">
        <f>VLOOKUP($A74,DM!$A:$EH,MATCH(I$1,DM!$1:$1,0),0)</f>
        <v>3.15%a</v>
      </c>
      <c r="J74" s="23" t="str">
        <f>VLOOKUP($A74,DM!$A:$EH,MATCH(J$1,DM!$1:$1,0),0)</f>
        <v>40</v>
      </c>
      <c r="K74" s="22" t="str">
        <f>VLOOKUP($A74,DM!$A:$EH,MATCH(K$1,DM!$1:$1,0),0)</f>
        <v>直发</v>
      </c>
      <c r="L74" s="22" t="str">
        <f>VLOOKUP($A74,DM!$A:$EH,MATCH(L$1,DM!$1:$1,0),0)</f>
        <v>社会责任点心债</v>
      </c>
      <c r="M74" s="22" t="str">
        <f>VLOOKUP($A74,DM!$A:$EH,MATCH(M$1,DM!$1:$1,0),0)</f>
        <v>主权/政府</v>
      </c>
      <c r="N74" s="22" t="str">
        <f>VLOOKUP($A74,DM!$A:$EH,MATCH(N$1,DM!$1:$1,0),0)</f>
        <v>广东</v>
      </c>
      <c r="O74" s="19" t="str">
        <f>VLOOKUP($A74,DM!$A:$EH,MATCH(O$1,DM!$1:$1,0),0)</f>
        <v>港分</v>
      </c>
    </row>
    <row r="75" spans="1:15" x14ac:dyDescent="0.25">
      <c r="A75" s="63">
        <f>deal_master[[#This Row],[Index]]</f>
        <v>840</v>
      </c>
      <c r="B75" s="70">
        <f>VLOOKUP($A75,DM!A:EH,MATCH(B$1,DM!$1:$1,0),0)</f>
        <v>45167</v>
      </c>
      <c r="C75" s="21" t="str">
        <f>VLOOKUP($A75,DM!$A:$EH,MATCH(C$1,DM!$1:$1,0),0)</f>
        <v>深圳市政府</v>
      </c>
      <c r="D75" s="56" t="str">
        <f>VLOOKUP($A75,DM!$A:$EH,MATCH(D$1,DM!$1:$1,0),0)</f>
        <v>--/--/--</v>
      </c>
      <c r="E75" s="23" t="str">
        <f>VLOOKUP($A75,DM!$A:$EH,MATCH(E$1,DM!$1:$1,0),0)</f>
        <v>CNH</v>
      </c>
      <c r="F75" s="23">
        <f>VLOOKUP($A75,DM!$A:$EH,MATCH(F$1,DM!$1:$1,0),0)</f>
        <v>21</v>
      </c>
      <c r="G75" s="23" t="str">
        <f>VLOOKUP($A75,DM!$A:$EH,MATCH(G$1,DM!$1:$1,0),0)</f>
        <v>3</v>
      </c>
      <c r="H75" s="57" t="str">
        <f>VLOOKUP($A75,DM!$A:$EH,MATCH(H$1,DM!$1:$1,0),0)</f>
        <v>2.55%</v>
      </c>
      <c r="I75" s="23" t="str">
        <f>VLOOKUP($A75,DM!$A:$EH,MATCH(I$1,DM!$1:$1,0),0)</f>
        <v>2.9%a</v>
      </c>
      <c r="J75" s="23" t="str">
        <f>VLOOKUP($A75,DM!$A:$EH,MATCH(J$1,DM!$1:$1,0),0)</f>
        <v>35</v>
      </c>
      <c r="K75" s="22" t="str">
        <f>VLOOKUP($A75,DM!$A:$EH,MATCH(K$1,DM!$1:$1,0),0)</f>
        <v>直发</v>
      </c>
      <c r="L75" s="22" t="str">
        <f>VLOOKUP($A75,DM!$A:$EH,MATCH(L$1,DM!$1:$1,0),0)</f>
        <v>绿色点心债</v>
      </c>
      <c r="M75" s="22" t="str">
        <f>VLOOKUP($A75,DM!$A:$EH,MATCH(M$1,DM!$1:$1,0),0)</f>
        <v>主权/政府</v>
      </c>
      <c r="N75" s="22" t="str">
        <f>VLOOKUP($A75,DM!$A:$EH,MATCH(N$1,DM!$1:$1,0),0)</f>
        <v>广东</v>
      </c>
      <c r="O75" s="19" t="str">
        <f>VLOOKUP($A75,DM!$A:$EH,MATCH(O$1,DM!$1:$1,0),0)</f>
        <v>港分</v>
      </c>
    </row>
    <row r="76" spans="1:15" x14ac:dyDescent="0.25">
      <c r="A76" s="63">
        <f>deal_master[[#This Row],[Index]]</f>
        <v>839</v>
      </c>
      <c r="B76" s="70">
        <f>VLOOKUP($A76,DM!A:EH,MATCH(B$1,DM!$1:$1,0),0)</f>
        <v>45167</v>
      </c>
      <c r="C76" s="21" t="str">
        <f>VLOOKUP($A76,DM!$A:$EH,MATCH(C$1,DM!$1:$1,0),0)</f>
        <v>深圳市政府</v>
      </c>
      <c r="D76" s="56" t="str">
        <f>VLOOKUP($A76,DM!$A:$EH,MATCH(D$1,DM!$1:$1,0),0)</f>
        <v>--/--/--</v>
      </c>
      <c r="E76" s="23" t="str">
        <f>VLOOKUP($A76,DM!$A:$EH,MATCH(E$1,DM!$1:$1,0),0)</f>
        <v>CNH</v>
      </c>
      <c r="F76" s="23">
        <f>VLOOKUP($A76,DM!$A:$EH,MATCH(F$1,DM!$1:$1,0),0)</f>
        <v>9</v>
      </c>
      <c r="G76" s="23" t="str">
        <f>VLOOKUP($A76,DM!$A:$EH,MATCH(G$1,DM!$1:$1,0),0)</f>
        <v>2</v>
      </c>
      <c r="H76" s="57" t="str">
        <f>VLOOKUP($A76,DM!$A:$EH,MATCH(H$1,DM!$1:$1,0),0)</f>
        <v>2.4%</v>
      </c>
      <c r="I76" s="23" t="str">
        <f>VLOOKUP($A76,DM!$A:$EH,MATCH(I$1,DM!$1:$1,0),0)</f>
        <v>2.75%a</v>
      </c>
      <c r="J76" s="23" t="str">
        <f>VLOOKUP($A76,DM!$A:$EH,MATCH(J$1,DM!$1:$1,0),0)</f>
        <v>35</v>
      </c>
      <c r="K76" s="22" t="str">
        <f>VLOOKUP($A76,DM!$A:$EH,MATCH(K$1,DM!$1:$1,0),0)</f>
        <v>直发</v>
      </c>
      <c r="L76" s="22" t="str">
        <f>VLOOKUP($A76,DM!$A:$EH,MATCH(L$1,DM!$1:$1,0),0)</f>
        <v>点心债</v>
      </c>
      <c r="M76" s="22" t="str">
        <f>VLOOKUP($A76,DM!$A:$EH,MATCH(M$1,DM!$1:$1,0),0)</f>
        <v>主权/政府</v>
      </c>
      <c r="N76" s="22" t="str">
        <f>VLOOKUP($A76,DM!$A:$EH,MATCH(N$1,DM!$1:$1,0),0)</f>
        <v>广东</v>
      </c>
      <c r="O76" s="19" t="str">
        <f>VLOOKUP($A76,DM!$A:$EH,MATCH(O$1,DM!$1:$1,0),0)</f>
        <v>港分</v>
      </c>
    </row>
    <row r="77" spans="1:15" x14ac:dyDescent="0.25">
      <c r="A77" s="63">
        <f>deal_master[[#This Row],[Index]]</f>
        <v>838</v>
      </c>
      <c r="B77" s="70">
        <f>VLOOKUP($A77,DM!A:EH,MATCH(B$1,DM!$1:$1,0),0)</f>
        <v>45167</v>
      </c>
      <c r="C77" s="21" t="str">
        <f>VLOOKUP($A77,DM!$A:$EH,MATCH(C$1,DM!$1:$1,0),0)</f>
        <v>海盐国资</v>
      </c>
      <c r="D77" s="56" t="str">
        <f>VLOOKUP($A77,DM!$A:$EH,MATCH(D$1,DM!$1:$1,0),0)</f>
        <v>--/--/BBB-</v>
      </c>
      <c r="E77" s="23" t="str">
        <f>VLOOKUP($A77,DM!$A:$EH,MATCH(E$1,DM!$1:$1,0),0)</f>
        <v>USD</v>
      </c>
      <c r="F77" s="23">
        <f>VLOOKUP($A77,DM!$A:$EH,MATCH(F$1,DM!$1:$1,0),0)</f>
        <v>1.22</v>
      </c>
      <c r="G77" s="23" t="str">
        <f>VLOOKUP($A77,DM!$A:$EH,MATCH(G$1,DM!$1:$1,0),0)</f>
        <v>3</v>
      </c>
      <c r="H77" s="57" t="str">
        <f>VLOOKUP($A77,DM!$A:$EH,MATCH(H$1,DM!$1:$1,0),0)</f>
        <v>5.9%</v>
      </c>
      <c r="I77" s="23" t="str">
        <f>VLOOKUP($A77,DM!$A:$EH,MATCH(I$1,DM!$1:$1,0),0)</f>
        <v>6.3%a</v>
      </c>
      <c r="J77" s="23" t="str">
        <f>VLOOKUP($A77,DM!$A:$EH,MATCH(J$1,DM!$1:$1,0),0)</f>
        <v>40</v>
      </c>
      <c r="K77" s="22" t="str">
        <f>VLOOKUP($A77,DM!$A:$EH,MATCH(K$1,DM!$1:$1,0),0)</f>
        <v>担保</v>
      </c>
      <c r="L77" s="22" t="str">
        <f>VLOOKUP($A77,DM!$A:$EH,MATCH(L$1,DM!$1:$1,0),0)</f>
        <v>--</v>
      </c>
      <c r="M77" s="22" t="str">
        <f>VLOOKUP($A77,DM!$A:$EH,MATCH(M$1,DM!$1:$1,0),0)</f>
        <v>地方平台</v>
      </c>
      <c r="N77" s="22" t="str">
        <f>VLOOKUP($A77,DM!$A:$EH,MATCH(N$1,DM!$1:$1,0),0)</f>
        <v>浙江</v>
      </c>
      <c r="O77" s="19" t="str">
        <f>VLOOKUP($A77,DM!$A:$EH,MATCH(O$1,DM!$1:$1,0),0)</f>
        <v>BISL</v>
      </c>
    </row>
    <row r="78" spans="1:15" x14ac:dyDescent="0.25">
      <c r="A78" s="63">
        <f>deal_master[[#This Row],[Index]]</f>
        <v>837</v>
      </c>
      <c r="B78" s="70">
        <f>VLOOKUP($A78,DM!A:EH,MATCH(B$1,DM!$1:$1,0),0)</f>
        <v>45167</v>
      </c>
      <c r="C78" s="21" t="str">
        <f>VLOOKUP($A78,DM!$A:$EH,MATCH(C$1,DM!$1:$1,0),0)</f>
        <v>滨海建投(天津银行)</v>
      </c>
      <c r="D78" s="56" t="str">
        <f>VLOOKUP($A78,DM!$A:$EH,MATCH(D$1,DM!$1:$1,0),0)</f>
        <v>--/--/--</v>
      </c>
      <c r="E78" s="23" t="str">
        <f>VLOOKUP($A78,DM!$A:$EH,MATCH(E$1,DM!$1:$1,0),0)</f>
        <v>USD</v>
      </c>
      <c r="F78" s="23">
        <f>VLOOKUP($A78,DM!$A:$EH,MATCH(F$1,DM!$1:$1,0),0)</f>
        <v>0.5</v>
      </c>
      <c r="G78" s="23" t="str">
        <f>VLOOKUP($A78,DM!$A:$EH,MATCH(G$1,DM!$1:$1,0),0)</f>
        <v>1</v>
      </c>
      <c r="H78" s="57" t="str">
        <f>VLOOKUP($A78,DM!$A:$EH,MATCH(H$1,DM!$1:$1,0),0)</f>
        <v>7%</v>
      </c>
      <c r="I78" s="23" t="str">
        <f>VLOOKUP($A78,DM!$A:$EH,MATCH(I$1,DM!$1:$1,0),0)</f>
        <v>--</v>
      </c>
      <c r="J78" s="23" t="str">
        <f>VLOOKUP($A78,DM!$A:$EH,MATCH(J$1,DM!$1:$1,0),0)</f>
        <v>--</v>
      </c>
      <c r="K78" s="22" t="str">
        <f>VLOOKUP($A78,DM!$A:$EH,MATCH(K$1,DM!$1:$1,0),0)</f>
        <v>备证+担保</v>
      </c>
      <c r="L78" s="22" t="str">
        <f>VLOOKUP($A78,DM!$A:$EH,MATCH(L$1,DM!$1:$1,0),0)</f>
        <v>--</v>
      </c>
      <c r="M78" s="22" t="str">
        <f>VLOOKUP($A78,DM!$A:$EH,MATCH(M$1,DM!$1:$1,0),0)</f>
        <v>地方平台</v>
      </c>
      <c r="N78" s="22" t="str">
        <f>VLOOKUP($A78,DM!$A:$EH,MATCH(N$1,DM!$1:$1,0),0)</f>
        <v>天津</v>
      </c>
      <c r="O78" s="19" t="str">
        <f>VLOOKUP($A78,DM!$A:$EH,MATCH(O$1,DM!$1:$1,0),0)</f>
        <v>--</v>
      </c>
    </row>
    <row r="79" spans="1:15" x14ac:dyDescent="0.25">
      <c r="A79" s="63">
        <f>deal_master[[#This Row],[Index]]</f>
        <v>836</v>
      </c>
      <c r="B79" s="70">
        <f>VLOOKUP($A79,DM!A:EH,MATCH(B$1,DM!$1:$1,0),0)</f>
        <v>45167</v>
      </c>
      <c r="C79" s="21" t="str">
        <f>VLOOKUP($A79,DM!$A:$EH,MATCH(C$1,DM!$1:$1,0),0)</f>
        <v>乌鲁木齐高新</v>
      </c>
      <c r="D79" s="56" t="str">
        <f>VLOOKUP($A79,DM!$A:$EH,MATCH(D$1,DM!$1:$1,0),0)</f>
        <v>--/--/--</v>
      </c>
      <c r="E79" s="23" t="str">
        <f>VLOOKUP($A79,DM!$A:$EH,MATCH(E$1,DM!$1:$1,0),0)</f>
        <v>CNH</v>
      </c>
      <c r="F79" s="23">
        <f>VLOOKUP($A79,DM!$A:$EH,MATCH(F$1,DM!$1:$1,0),0)</f>
        <v>8.0619999999999994</v>
      </c>
      <c r="G79" s="23" t="str">
        <f>VLOOKUP($A79,DM!$A:$EH,MATCH(G$1,DM!$1:$1,0),0)</f>
        <v>3</v>
      </c>
      <c r="H79" s="57" t="str">
        <f>VLOOKUP($A79,DM!$A:$EH,MATCH(H$1,DM!$1:$1,0),0)</f>
        <v>5.5%</v>
      </c>
      <c r="I79" s="23" t="str">
        <f>VLOOKUP($A79,DM!$A:$EH,MATCH(I$1,DM!$1:$1,0),0)</f>
        <v>5.6%a</v>
      </c>
      <c r="J79" s="23" t="str">
        <f>VLOOKUP($A79,DM!$A:$EH,MATCH(J$1,DM!$1:$1,0),0)</f>
        <v>10</v>
      </c>
      <c r="K79" s="22" t="str">
        <f>VLOOKUP($A79,DM!$A:$EH,MATCH(K$1,DM!$1:$1,0),0)</f>
        <v>直发</v>
      </c>
      <c r="L79" s="22" t="str">
        <f>VLOOKUP($A79,DM!$A:$EH,MATCH(L$1,DM!$1:$1,0),0)</f>
        <v>点心债</v>
      </c>
      <c r="M79" s="22" t="str">
        <f>VLOOKUP($A79,DM!$A:$EH,MATCH(M$1,DM!$1:$1,0),0)</f>
        <v>地方平台</v>
      </c>
      <c r="N79" s="22" t="str">
        <f>VLOOKUP($A79,DM!$A:$EH,MATCH(N$1,DM!$1:$1,0),0)</f>
        <v>新疆</v>
      </c>
      <c r="O79" s="19" t="str">
        <f>VLOOKUP($A79,DM!$A:$EH,MATCH(O$1,DM!$1:$1,0),0)</f>
        <v>BISL</v>
      </c>
    </row>
    <row r="80" spans="1:15" x14ac:dyDescent="0.25">
      <c r="A80" s="63">
        <f>deal_master[[#This Row],[Index]]</f>
        <v>835</v>
      </c>
      <c r="B80" s="70">
        <f>VLOOKUP($A80,DM!A:EH,MATCH(B$1,DM!$1:$1,0),0)</f>
        <v>45166</v>
      </c>
      <c r="C80" s="21" t="str">
        <f>VLOOKUP($A80,DM!$A:$EH,MATCH(C$1,DM!$1:$1,0),0)</f>
        <v>黑牡丹集团</v>
      </c>
      <c r="D80" s="56" t="str">
        <f>VLOOKUP($A80,DM!$A:$EH,MATCH(D$1,DM!$1:$1,0),0)</f>
        <v>--/--/--</v>
      </c>
      <c r="E80" s="23" t="str">
        <f>VLOOKUP($A80,DM!$A:$EH,MATCH(E$1,DM!$1:$1,0),0)</f>
        <v>USD</v>
      </c>
      <c r="F80" s="23">
        <f>VLOOKUP($A80,DM!$A:$EH,MATCH(F$1,DM!$1:$1,0),0)</f>
        <v>1.26</v>
      </c>
      <c r="G80" s="23" t="str">
        <f>VLOOKUP($A80,DM!$A:$EH,MATCH(G$1,DM!$1:$1,0),0)</f>
        <v>3</v>
      </c>
      <c r="H80" s="57" t="str">
        <f>VLOOKUP($A80,DM!$A:$EH,MATCH(H$1,DM!$1:$1,0),0)</f>
        <v>6.95%</v>
      </c>
      <c r="I80" s="23" t="str">
        <f>VLOOKUP($A80,DM!$A:$EH,MATCH(I$1,DM!$1:$1,0),0)</f>
        <v>7.3%a</v>
      </c>
      <c r="J80" s="23" t="str">
        <f>VLOOKUP($A80,DM!$A:$EH,MATCH(J$1,DM!$1:$1,0),0)</f>
        <v>35</v>
      </c>
      <c r="K80" s="22" t="str">
        <f>VLOOKUP($A80,DM!$A:$EH,MATCH(K$1,DM!$1:$1,0),0)</f>
        <v>担保</v>
      </c>
      <c r="L80" s="22" t="str">
        <f>VLOOKUP($A80,DM!$A:$EH,MATCH(L$1,DM!$1:$1,0),0)</f>
        <v>--</v>
      </c>
      <c r="M80" s="22" t="str">
        <f>VLOOKUP($A80,DM!$A:$EH,MATCH(M$1,DM!$1:$1,0),0)</f>
        <v>地方平台</v>
      </c>
      <c r="N80" s="22" t="str">
        <f>VLOOKUP($A80,DM!$A:$EH,MATCH(N$1,DM!$1:$1,0),0)</f>
        <v>江苏</v>
      </c>
      <c r="O80" s="19" t="str">
        <f>VLOOKUP($A80,DM!$A:$EH,MATCH(O$1,DM!$1:$1,0),0)</f>
        <v>--</v>
      </c>
    </row>
    <row r="81" spans="1:15" x14ac:dyDescent="0.25">
      <c r="A81" s="63">
        <f>deal_master[[#This Row],[Index]]</f>
        <v>834</v>
      </c>
      <c r="B81" s="70">
        <f>VLOOKUP($A81,DM!A:EH,MATCH(B$1,DM!$1:$1,0),0)</f>
        <v>45166</v>
      </c>
      <c r="C81" s="21" t="str">
        <f>VLOOKUP($A81,DM!$A:$EH,MATCH(C$1,DM!$1:$1,0),0)</f>
        <v>山东海洋</v>
      </c>
      <c r="D81" s="56" t="str">
        <f>VLOOKUP($A81,DM!$A:$EH,MATCH(D$1,DM!$1:$1,0),0)</f>
        <v>--/--/--</v>
      </c>
      <c r="E81" s="23" t="str">
        <f>VLOOKUP($A81,DM!$A:$EH,MATCH(E$1,DM!$1:$1,0),0)</f>
        <v>USD</v>
      </c>
      <c r="F81" s="23">
        <f>VLOOKUP($A81,DM!$A:$EH,MATCH(F$1,DM!$1:$1,0),0)</f>
        <v>2</v>
      </c>
      <c r="G81" s="23" t="str">
        <f>VLOOKUP($A81,DM!$A:$EH,MATCH(G$1,DM!$1:$1,0),0)</f>
        <v>3</v>
      </c>
      <c r="H81" s="57" t="str">
        <f>VLOOKUP($A81,DM!$A:$EH,MATCH(H$1,DM!$1:$1,0),0)</f>
        <v>7.25%</v>
      </c>
      <c r="I81" s="23" t="str">
        <f>VLOOKUP($A81,DM!$A:$EH,MATCH(I$1,DM!$1:$1,0),0)</f>
        <v>7.5%a</v>
      </c>
      <c r="J81" s="23" t="str">
        <f>VLOOKUP($A81,DM!$A:$EH,MATCH(J$1,DM!$1:$1,0),0)</f>
        <v>25</v>
      </c>
      <c r="K81" s="22" t="str">
        <f>VLOOKUP($A81,DM!$A:$EH,MATCH(K$1,DM!$1:$1,0),0)</f>
        <v>担保</v>
      </c>
      <c r="L81" s="22" t="str">
        <f>VLOOKUP($A81,DM!$A:$EH,MATCH(L$1,DM!$1:$1,0),0)</f>
        <v>--</v>
      </c>
      <c r="M81" s="22" t="str">
        <f>VLOOKUP($A81,DM!$A:$EH,MATCH(M$1,DM!$1:$1,0),0)</f>
        <v>地方平台</v>
      </c>
      <c r="N81" s="22" t="str">
        <f>VLOOKUP($A81,DM!$A:$EH,MATCH(N$1,DM!$1:$1,0),0)</f>
        <v>山东</v>
      </c>
      <c r="O81" s="19" t="str">
        <f>VLOOKUP($A81,DM!$A:$EH,MATCH(O$1,DM!$1:$1,0),0)</f>
        <v>--</v>
      </c>
    </row>
    <row r="82" spans="1:15" x14ac:dyDescent="0.25">
      <c r="A82" s="63">
        <f>deal_master[[#This Row],[Index]]</f>
        <v>833</v>
      </c>
      <c r="B82" s="70">
        <f>VLOOKUP($A82,DM!A:EH,MATCH(B$1,DM!$1:$1,0),0)</f>
        <v>45163</v>
      </c>
      <c r="C82" s="21" t="str">
        <f>VLOOKUP($A82,DM!$A:$EH,MATCH(C$1,DM!$1:$1,0),0)</f>
        <v>苏州城投资本</v>
      </c>
      <c r="D82" s="56" t="str">
        <f>VLOOKUP($A82,DM!$A:$EH,MATCH(D$1,DM!$1:$1,0),0)</f>
        <v>--/--/--</v>
      </c>
      <c r="E82" s="23" t="str">
        <f>VLOOKUP($A82,DM!$A:$EH,MATCH(E$1,DM!$1:$1,0),0)</f>
        <v>USD</v>
      </c>
      <c r="F82" s="23">
        <f>VLOOKUP($A82,DM!$A:$EH,MATCH(F$1,DM!$1:$1,0),0)</f>
        <v>0.45</v>
      </c>
      <c r="G82" s="23" t="str">
        <f>VLOOKUP($A82,DM!$A:$EH,MATCH(G$1,DM!$1:$1,0),0)</f>
        <v>3</v>
      </c>
      <c r="H82" s="57" t="str">
        <f>VLOOKUP($A82,DM!$A:$EH,MATCH(H$1,DM!$1:$1,0),0)</f>
        <v>5.7%</v>
      </c>
      <c r="I82" s="23" t="str">
        <f>VLOOKUP($A82,DM!$A:$EH,MATCH(I$1,DM!$1:$1,0),0)</f>
        <v>5.7%a</v>
      </c>
      <c r="J82" s="23" t="str">
        <f>VLOOKUP($A82,DM!$A:$EH,MATCH(J$1,DM!$1:$1,0),0)</f>
        <v>0</v>
      </c>
      <c r="K82" s="22" t="str">
        <f>VLOOKUP($A82,DM!$A:$EH,MATCH(K$1,DM!$1:$1,0),0)</f>
        <v>直发</v>
      </c>
      <c r="L82" s="22" t="str">
        <f>VLOOKUP($A82,DM!$A:$EH,MATCH(L$1,DM!$1:$1,0),0)</f>
        <v>--</v>
      </c>
      <c r="M82" s="22" t="str">
        <f>VLOOKUP($A82,DM!$A:$EH,MATCH(M$1,DM!$1:$1,0),0)</f>
        <v>地方平台</v>
      </c>
      <c r="N82" s="22" t="str">
        <f>VLOOKUP($A82,DM!$A:$EH,MATCH(N$1,DM!$1:$1,0),0)</f>
        <v>江苏</v>
      </c>
      <c r="O82" s="19" t="str">
        <f>VLOOKUP($A82,DM!$A:$EH,MATCH(O$1,DM!$1:$1,0),0)</f>
        <v>--</v>
      </c>
    </row>
    <row r="83" spans="1:15" x14ac:dyDescent="0.25">
      <c r="A83" s="63">
        <f>deal_master[[#This Row],[Index]]</f>
        <v>832</v>
      </c>
      <c r="B83" s="70">
        <f>VLOOKUP($A83,DM!A:EH,MATCH(B$1,DM!$1:$1,0),0)</f>
        <v>45163</v>
      </c>
      <c r="C83" s="21" t="str">
        <f>VLOOKUP($A83,DM!$A:$EH,MATCH(C$1,DM!$1:$1,0),0)</f>
        <v>临沂兰山财金(恒丰银行)</v>
      </c>
      <c r="D83" s="56" t="str">
        <f>VLOOKUP($A83,DM!$A:$EH,MATCH(D$1,DM!$1:$1,0),0)</f>
        <v>--/--/--</v>
      </c>
      <c r="E83" s="23" t="str">
        <f>VLOOKUP($A83,DM!$A:$EH,MATCH(E$1,DM!$1:$1,0),0)</f>
        <v>CNH</v>
      </c>
      <c r="F83" s="23">
        <f>VLOOKUP($A83,DM!$A:$EH,MATCH(F$1,DM!$1:$1,0),0)</f>
        <v>2.1800000000000002</v>
      </c>
      <c r="G83" s="23" t="str">
        <f>VLOOKUP($A83,DM!$A:$EH,MATCH(G$1,DM!$1:$1,0),0)</f>
        <v>3</v>
      </c>
      <c r="H83" s="57" t="str">
        <f>VLOOKUP($A83,DM!$A:$EH,MATCH(H$1,DM!$1:$1,0),0)</f>
        <v>4.7%</v>
      </c>
      <c r="I83" s="23" t="str">
        <f>VLOOKUP($A83,DM!$A:$EH,MATCH(I$1,DM!$1:$1,0),0)</f>
        <v>--</v>
      </c>
      <c r="J83" s="23" t="str">
        <f>VLOOKUP($A83,DM!$A:$EH,MATCH(J$1,DM!$1:$1,0),0)</f>
        <v>--</v>
      </c>
      <c r="K83" s="22" t="str">
        <f>VLOOKUP($A83,DM!$A:$EH,MATCH(K$1,DM!$1:$1,0),0)</f>
        <v>备证+担保</v>
      </c>
      <c r="L83" s="22" t="str">
        <f>VLOOKUP($A83,DM!$A:$EH,MATCH(L$1,DM!$1:$1,0),0)</f>
        <v>点心债</v>
      </c>
      <c r="M83" s="22" t="str">
        <f>VLOOKUP($A83,DM!$A:$EH,MATCH(M$1,DM!$1:$1,0),0)</f>
        <v>地方平台</v>
      </c>
      <c r="N83" s="22" t="str">
        <f>VLOOKUP($A83,DM!$A:$EH,MATCH(N$1,DM!$1:$1,0),0)</f>
        <v>山东</v>
      </c>
      <c r="O83" s="19" t="str">
        <f>VLOOKUP($A83,DM!$A:$EH,MATCH(O$1,DM!$1:$1,0),0)</f>
        <v>--</v>
      </c>
    </row>
    <row r="84" spans="1:15" x14ac:dyDescent="0.25">
      <c r="A84" s="63">
        <f>deal_master[[#This Row],[Index]]</f>
        <v>831</v>
      </c>
      <c r="B84" s="70">
        <f>VLOOKUP($A84,DM!A:EH,MATCH(B$1,DM!$1:$1,0),0)</f>
        <v>45162</v>
      </c>
      <c r="C84" s="21" t="str">
        <f>VLOOKUP($A84,DM!$A:$EH,MATCH(C$1,DM!$1:$1,0),0)</f>
        <v>濮阳投资</v>
      </c>
      <c r="D84" s="56" t="str">
        <f>VLOOKUP($A84,DM!$A:$EH,MATCH(D$1,DM!$1:$1,0),0)</f>
        <v>--/--/--</v>
      </c>
      <c r="E84" s="23" t="str">
        <f>VLOOKUP($A84,DM!$A:$EH,MATCH(E$1,DM!$1:$1,0),0)</f>
        <v>USD</v>
      </c>
      <c r="F84" s="23">
        <f>VLOOKUP($A84,DM!$A:$EH,MATCH(F$1,DM!$1:$1,0),0)</f>
        <v>0.25800000000000001</v>
      </c>
      <c r="G84" s="23" t="str">
        <f>VLOOKUP($A84,DM!$A:$EH,MATCH(G$1,DM!$1:$1,0),0)</f>
        <v>3</v>
      </c>
      <c r="H84" s="57" t="str">
        <f>VLOOKUP($A84,DM!$A:$EH,MATCH(H$1,DM!$1:$1,0),0)</f>
        <v>7.2%</v>
      </c>
      <c r="I84" s="23" t="str">
        <f>VLOOKUP($A84,DM!$A:$EH,MATCH(I$1,DM!$1:$1,0),0)</f>
        <v>--</v>
      </c>
      <c r="J84" s="23" t="str">
        <f>VLOOKUP($A84,DM!$A:$EH,MATCH(J$1,DM!$1:$1,0),0)</f>
        <v>--</v>
      </c>
      <c r="K84" s="22" t="str">
        <f>VLOOKUP($A84,DM!$A:$EH,MATCH(K$1,DM!$1:$1,0),0)</f>
        <v>直发</v>
      </c>
      <c r="L84" s="22" t="str">
        <f>VLOOKUP($A84,DM!$A:$EH,MATCH(L$1,DM!$1:$1,0),0)</f>
        <v>--</v>
      </c>
      <c r="M84" s="22" t="str">
        <f>VLOOKUP($A84,DM!$A:$EH,MATCH(M$1,DM!$1:$1,0),0)</f>
        <v>地方平台</v>
      </c>
      <c r="N84" s="22" t="str">
        <f>VLOOKUP($A84,DM!$A:$EH,MATCH(N$1,DM!$1:$1,0),0)</f>
        <v>河南</v>
      </c>
      <c r="O84" s="19" t="str">
        <f>VLOOKUP($A84,DM!$A:$EH,MATCH(O$1,DM!$1:$1,0),0)</f>
        <v>--</v>
      </c>
    </row>
    <row r="85" spans="1:15" x14ac:dyDescent="0.25">
      <c r="A85" s="63">
        <f>deal_master[[#This Row],[Index]]</f>
        <v>830</v>
      </c>
      <c r="B85" s="70">
        <f>VLOOKUP($A85,DM!A:EH,MATCH(B$1,DM!$1:$1,0),0)</f>
        <v>45162</v>
      </c>
      <c r="C85" s="21" t="str">
        <f>VLOOKUP($A85,DM!$A:$EH,MATCH(C$1,DM!$1:$1,0),0)</f>
        <v>武汉葛化(湖北银行)</v>
      </c>
      <c r="D85" s="56" t="str">
        <f>VLOOKUP($A85,DM!$A:$EH,MATCH(D$1,DM!$1:$1,0),0)</f>
        <v>--/--/--</v>
      </c>
      <c r="E85" s="23" t="str">
        <f>VLOOKUP($A85,DM!$A:$EH,MATCH(E$1,DM!$1:$1,0),0)</f>
        <v>CNH</v>
      </c>
      <c r="F85" s="23">
        <f>VLOOKUP($A85,DM!$A:$EH,MATCH(F$1,DM!$1:$1,0),0)</f>
        <v>7.18</v>
      </c>
      <c r="G85" s="23" t="str">
        <f>VLOOKUP($A85,DM!$A:$EH,MATCH(G$1,DM!$1:$1,0),0)</f>
        <v>3</v>
      </c>
      <c r="H85" s="57" t="str">
        <f>VLOOKUP($A85,DM!$A:$EH,MATCH(H$1,DM!$1:$1,0),0)</f>
        <v>5%</v>
      </c>
      <c r="I85" s="23" t="str">
        <f>VLOOKUP($A85,DM!$A:$EH,MATCH(I$1,DM!$1:$1,0),0)</f>
        <v>--</v>
      </c>
      <c r="J85" s="23" t="str">
        <f>VLOOKUP($A85,DM!$A:$EH,MATCH(J$1,DM!$1:$1,0),0)</f>
        <v>--</v>
      </c>
      <c r="K85" s="22" t="str">
        <f>VLOOKUP($A85,DM!$A:$EH,MATCH(K$1,DM!$1:$1,0),0)</f>
        <v>备证</v>
      </c>
      <c r="L85" s="22" t="str">
        <f>VLOOKUP($A85,DM!$A:$EH,MATCH(L$1,DM!$1:$1,0),0)</f>
        <v>点心债</v>
      </c>
      <c r="M85" s="22" t="str">
        <f>VLOOKUP($A85,DM!$A:$EH,MATCH(M$1,DM!$1:$1,0),0)</f>
        <v>地方平台</v>
      </c>
      <c r="N85" s="22" t="str">
        <f>VLOOKUP($A85,DM!$A:$EH,MATCH(N$1,DM!$1:$1,0),0)</f>
        <v>湖北</v>
      </c>
      <c r="O85" s="19" t="str">
        <f>VLOOKUP($A85,DM!$A:$EH,MATCH(O$1,DM!$1:$1,0),0)</f>
        <v>--</v>
      </c>
    </row>
    <row r="86" spans="1:15" x14ac:dyDescent="0.25">
      <c r="A86" s="63">
        <f>deal_master[[#This Row],[Index]]</f>
        <v>829</v>
      </c>
      <c r="B86" s="70">
        <f>VLOOKUP($A86,DM!A:EH,MATCH(B$1,DM!$1:$1,0),0)</f>
        <v>45162</v>
      </c>
      <c r="C86" s="21" t="str">
        <f>VLOOKUP($A86,DM!$A:$EH,MATCH(C$1,DM!$1:$1,0),0)</f>
        <v>孝感高创(恒丰银行)</v>
      </c>
      <c r="D86" s="56" t="str">
        <f>VLOOKUP($A86,DM!$A:$EH,MATCH(D$1,DM!$1:$1,0),0)</f>
        <v>--/--/--</v>
      </c>
      <c r="E86" s="23" t="str">
        <f>VLOOKUP($A86,DM!$A:$EH,MATCH(E$1,DM!$1:$1,0),0)</f>
        <v>CNH</v>
      </c>
      <c r="F86" s="23">
        <f>VLOOKUP($A86,DM!$A:$EH,MATCH(F$1,DM!$1:$1,0),0)</f>
        <v>1.7</v>
      </c>
      <c r="G86" s="23" t="str">
        <f>VLOOKUP($A86,DM!$A:$EH,MATCH(G$1,DM!$1:$1,0),0)</f>
        <v>3</v>
      </c>
      <c r="H86" s="57" t="str">
        <f>VLOOKUP($A86,DM!$A:$EH,MATCH(H$1,DM!$1:$1,0),0)</f>
        <v>4.8%</v>
      </c>
      <c r="I86" s="23" t="str">
        <f>VLOOKUP($A86,DM!$A:$EH,MATCH(I$1,DM!$1:$1,0),0)</f>
        <v>--</v>
      </c>
      <c r="J86" s="23" t="str">
        <f>VLOOKUP($A86,DM!$A:$EH,MATCH(J$1,DM!$1:$1,0),0)</f>
        <v>--</v>
      </c>
      <c r="K86" s="22" t="str">
        <f>VLOOKUP($A86,DM!$A:$EH,MATCH(K$1,DM!$1:$1,0),0)</f>
        <v>备证</v>
      </c>
      <c r="L86" s="22" t="str">
        <f>VLOOKUP($A86,DM!$A:$EH,MATCH(L$1,DM!$1:$1,0),0)</f>
        <v>点心债</v>
      </c>
      <c r="M86" s="22" t="str">
        <f>VLOOKUP($A86,DM!$A:$EH,MATCH(M$1,DM!$1:$1,0),0)</f>
        <v>地方平台</v>
      </c>
      <c r="N86" s="22" t="str">
        <f>VLOOKUP($A86,DM!$A:$EH,MATCH(N$1,DM!$1:$1,0),0)</f>
        <v>湖北</v>
      </c>
      <c r="O86" s="19" t="str">
        <f>VLOOKUP($A86,DM!$A:$EH,MATCH(O$1,DM!$1:$1,0),0)</f>
        <v>--</v>
      </c>
    </row>
    <row r="87" spans="1:15" x14ac:dyDescent="0.25">
      <c r="A87" s="63">
        <f>deal_master[[#This Row],[Index]]</f>
        <v>828</v>
      </c>
      <c r="B87" s="70">
        <f>VLOOKUP($A87,DM!A:EH,MATCH(B$1,DM!$1:$1,0),0)</f>
        <v>45161</v>
      </c>
      <c r="C87" s="21" t="str">
        <f>VLOOKUP($A87,DM!$A:$EH,MATCH(C$1,DM!$1:$1,0),0)</f>
        <v>交银港分</v>
      </c>
      <c r="D87" s="56" t="str">
        <f>VLOOKUP($A87,DM!$A:$EH,MATCH(D$1,DM!$1:$1,0),0)</f>
        <v>A2/--/--</v>
      </c>
      <c r="E87" s="23" t="str">
        <f>VLOOKUP($A87,DM!$A:$EH,MATCH(E$1,DM!$1:$1,0),0)</f>
        <v>USD</v>
      </c>
      <c r="F87" s="23">
        <f>VLOOKUP($A87,DM!$A:$EH,MATCH(F$1,DM!$1:$1,0),0)</f>
        <v>5</v>
      </c>
      <c r="G87" s="23" t="str">
        <f>VLOOKUP($A87,DM!$A:$EH,MATCH(G$1,DM!$1:$1,0),0)</f>
        <v>3</v>
      </c>
      <c r="H87" s="57" t="str">
        <f>VLOOKUP($A87,DM!$A:$EH,MATCH(H$1,DM!$1:$1,0),0)</f>
        <v>SOFR+60</v>
      </c>
      <c r="I87" s="23" t="str">
        <f>VLOOKUP($A87,DM!$A:$EH,MATCH(I$1,DM!$1:$1,0),0)</f>
        <v>SOFR+105a</v>
      </c>
      <c r="J87" s="23" t="str">
        <f>VLOOKUP($A87,DM!$A:$EH,MATCH(J$1,DM!$1:$1,0),0)</f>
        <v>45</v>
      </c>
      <c r="K87" s="22" t="str">
        <f>VLOOKUP($A87,DM!$A:$EH,MATCH(K$1,DM!$1:$1,0),0)</f>
        <v>直发</v>
      </c>
      <c r="L87" s="22" t="str">
        <f>VLOOKUP($A87,DM!$A:$EH,MATCH(L$1,DM!$1:$1,0),0)</f>
        <v>绿色浮息债券</v>
      </c>
      <c r="M87" s="22" t="str">
        <f>VLOOKUP($A87,DM!$A:$EH,MATCH(M$1,DM!$1:$1,0),0)</f>
        <v>金融机构</v>
      </c>
      <c r="N87" s="22" t="str">
        <f>VLOOKUP($A87,DM!$A:$EH,MATCH(N$1,DM!$1:$1,0),0)</f>
        <v>上海</v>
      </c>
      <c r="O87" s="19" t="str">
        <f>VLOOKUP($A87,DM!$A:$EH,MATCH(O$1,DM!$1:$1,0),0)</f>
        <v>BISL,港分</v>
      </c>
    </row>
    <row r="88" spans="1:15" x14ac:dyDescent="0.25">
      <c r="A88" s="63">
        <f>deal_master[[#This Row],[Index]]</f>
        <v>827</v>
      </c>
      <c r="B88" s="70">
        <f>VLOOKUP($A88,DM!A:EH,MATCH(B$1,DM!$1:$1,0),0)</f>
        <v>45160</v>
      </c>
      <c r="C88" s="21" t="str">
        <f>VLOOKUP($A88,DM!$A:$EH,MATCH(C$1,DM!$1:$1,0),0)</f>
        <v>杭州上城城建综合</v>
      </c>
      <c r="D88" s="56" t="str">
        <f>VLOOKUP($A88,DM!$A:$EH,MATCH(D$1,DM!$1:$1,0),0)</f>
        <v>--/--/BBB-</v>
      </c>
      <c r="E88" s="23" t="str">
        <f>VLOOKUP($A88,DM!$A:$EH,MATCH(E$1,DM!$1:$1,0),0)</f>
        <v>USD</v>
      </c>
      <c r="F88" s="23">
        <f>VLOOKUP($A88,DM!$A:$EH,MATCH(F$1,DM!$1:$1,0),0)</f>
        <v>2</v>
      </c>
      <c r="G88" s="23" t="str">
        <f>VLOOKUP($A88,DM!$A:$EH,MATCH(G$1,DM!$1:$1,0),0)</f>
        <v>3</v>
      </c>
      <c r="H88" s="57" t="str">
        <f>VLOOKUP($A88,DM!$A:$EH,MATCH(H$1,DM!$1:$1,0),0)</f>
        <v>5.85%</v>
      </c>
      <c r="I88" s="23" t="str">
        <f>VLOOKUP($A88,DM!$A:$EH,MATCH(I$1,DM!$1:$1,0),0)</f>
        <v>6.25%a</v>
      </c>
      <c r="J88" s="23" t="str">
        <f>VLOOKUP($A88,DM!$A:$EH,MATCH(J$1,DM!$1:$1,0),0)</f>
        <v>40</v>
      </c>
      <c r="K88" s="22" t="str">
        <f>VLOOKUP($A88,DM!$A:$EH,MATCH(K$1,DM!$1:$1,0),0)</f>
        <v>担保</v>
      </c>
      <c r="L88" s="22" t="str">
        <f>VLOOKUP($A88,DM!$A:$EH,MATCH(L$1,DM!$1:$1,0),0)</f>
        <v>绿色债券</v>
      </c>
      <c r="M88" s="22" t="str">
        <f>VLOOKUP($A88,DM!$A:$EH,MATCH(M$1,DM!$1:$1,0),0)</f>
        <v>地方平台</v>
      </c>
      <c r="N88" s="22" t="str">
        <f>VLOOKUP($A88,DM!$A:$EH,MATCH(N$1,DM!$1:$1,0),0)</f>
        <v>浙江</v>
      </c>
      <c r="O88" s="19" t="str">
        <f>VLOOKUP($A88,DM!$A:$EH,MATCH(O$1,DM!$1:$1,0),0)</f>
        <v>BISL</v>
      </c>
    </row>
    <row r="89" spans="1:15" x14ac:dyDescent="0.25">
      <c r="A89" s="63">
        <f>deal_master[[#This Row],[Index]]</f>
        <v>826</v>
      </c>
      <c r="B89" s="70">
        <f>VLOOKUP($A89,DM!A:EH,MATCH(B$1,DM!$1:$1,0),0)</f>
        <v>45160</v>
      </c>
      <c r="C89" s="21" t="str">
        <f>VLOOKUP($A89,DM!$A:$EH,MATCH(C$1,DM!$1:$1,0),0)</f>
        <v>无锡能达热电(上海银行)</v>
      </c>
      <c r="D89" s="56" t="str">
        <f>VLOOKUP($A89,DM!$A:$EH,MATCH(D$1,DM!$1:$1,0),0)</f>
        <v>--/--/--</v>
      </c>
      <c r="E89" s="23" t="str">
        <f>VLOOKUP($A89,DM!$A:$EH,MATCH(E$1,DM!$1:$1,0),0)</f>
        <v>JPY</v>
      </c>
      <c r="F89" s="23">
        <f>VLOOKUP($A89,DM!$A:$EH,MATCH(F$1,DM!$1:$1,0),0)</f>
        <v>130</v>
      </c>
      <c r="G89" s="23" t="str">
        <f>VLOOKUP($A89,DM!$A:$EH,MATCH(G$1,DM!$1:$1,0),0)</f>
        <v>3</v>
      </c>
      <c r="H89" s="57" t="str">
        <f>VLOOKUP($A89,DM!$A:$EH,MATCH(H$1,DM!$1:$1,0),0)</f>
        <v>1.6%</v>
      </c>
      <c r="I89" s="23" t="str">
        <f>VLOOKUP($A89,DM!$A:$EH,MATCH(I$1,DM!$1:$1,0),0)</f>
        <v>1.8%a</v>
      </c>
      <c r="J89" s="23" t="str">
        <f>VLOOKUP($A89,DM!$A:$EH,MATCH(J$1,DM!$1:$1,0),0)</f>
        <v>20</v>
      </c>
      <c r="K89" s="22" t="str">
        <f>VLOOKUP($A89,DM!$A:$EH,MATCH(K$1,DM!$1:$1,0),0)</f>
        <v>备证+担保</v>
      </c>
      <c r="L89" s="22" t="str">
        <f>VLOOKUP($A89,DM!$A:$EH,MATCH(L$1,DM!$1:$1,0),0)</f>
        <v>--</v>
      </c>
      <c r="M89" s="22" t="str">
        <f>VLOOKUP($A89,DM!$A:$EH,MATCH(M$1,DM!$1:$1,0),0)</f>
        <v>产业</v>
      </c>
      <c r="N89" s="22" t="str">
        <f>VLOOKUP($A89,DM!$A:$EH,MATCH(N$1,DM!$1:$1,0),0)</f>
        <v>江苏</v>
      </c>
      <c r="O89" s="19" t="str">
        <f>VLOOKUP($A89,DM!$A:$EH,MATCH(O$1,DM!$1:$1,0),0)</f>
        <v>BISL</v>
      </c>
    </row>
    <row r="90" spans="1:15" x14ac:dyDescent="0.25">
      <c r="A90" s="63">
        <f>deal_master[[#This Row],[Index]]</f>
        <v>825</v>
      </c>
      <c r="B90" s="70">
        <f>VLOOKUP($A90,DM!A:EH,MATCH(B$1,DM!$1:$1,0),0)</f>
        <v>45159</v>
      </c>
      <c r="C90" s="21" t="str">
        <f>VLOOKUP($A90,DM!$A:$EH,MATCH(C$1,DM!$1:$1,0),0)</f>
        <v>绿景中国地产</v>
      </c>
      <c r="D90" s="56" t="str">
        <f>VLOOKUP($A90,DM!$A:$EH,MATCH(D$1,DM!$1:$1,0),0)</f>
        <v>--/--/--</v>
      </c>
      <c r="E90" s="23" t="str">
        <f>VLOOKUP($A90,DM!$A:$EH,MATCH(E$1,DM!$1:$1,0),0)</f>
        <v>USD</v>
      </c>
      <c r="F90" s="23">
        <f>VLOOKUP($A90,DM!$A:$EH,MATCH(F$1,DM!$1:$1,0),0)</f>
        <v>0.05</v>
      </c>
      <c r="G90" s="23" t="str">
        <f>VLOOKUP($A90,DM!$A:$EH,MATCH(G$1,DM!$1:$1,0),0)</f>
        <v>1</v>
      </c>
      <c r="H90" s="57" t="str">
        <f>VLOOKUP($A90,DM!$A:$EH,MATCH(H$1,DM!$1:$1,0),0)</f>
        <v>7%</v>
      </c>
      <c r="I90" s="23" t="str">
        <f>VLOOKUP($A90,DM!$A:$EH,MATCH(I$1,DM!$1:$1,0),0)</f>
        <v>--</v>
      </c>
      <c r="J90" s="23" t="str">
        <f>VLOOKUP($A90,DM!$A:$EH,MATCH(J$1,DM!$1:$1,0),0)</f>
        <v>--</v>
      </c>
      <c r="K90" s="22" t="str">
        <f>VLOOKUP($A90,DM!$A:$EH,MATCH(K$1,DM!$1:$1,0),0)</f>
        <v>担保</v>
      </c>
      <c r="L90" s="22" t="str">
        <f>VLOOKUP($A90,DM!$A:$EH,MATCH(L$1,DM!$1:$1,0),0)</f>
        <v>私募配售债券</v>
      </c>
      <c r="M90" s="22" t="str">
        <f>VLOOKUP($A90,DM!$A:$EH,MATCH(M$1,DM!$1:$1,0),0)</f>
        <v>房地产</v>
      </c>
      <c r="N90" s="22" t="str">
        <f>VLOOKUP($A90,DM!$A:$EH,MATCH(N$1,DM!$1:$1,0),0)</f>
        <v>广东</v>
      </c>
      <c r="O90" s="19" t="str">
        <f>VLOOKUP($A90,DM!$A:$EH,MATCH(O$1,DM!$1:$1,0),0)</f>
        <v>--</v>
      </c>
    </row>
    <row r="91" spans="1:15" x14ac:dyDescent="0.25">
      <c r="A91" s="63">
        <f>deal_master[[#This Row],[Index]]</f>
        <v>824</v>
      </c>
      <c r="B91" s="70">
        <f>VLOOKUP($A91,DM!A:EH,MATCH(B$1,DM!$1:$1,0),0)</f>
        <v>45159</v>
      </c>
      <c r="C91" s="21" t="str">
        <f>VLOOKUP($A91,DM!$A:$EH,MATCH(C$1,DM!$1:$1,0),0)</f>
        <v>绿景中国地产</v>
      </c>
      <c r="D91" s="56" t="str">
        <f>VLOOKUP($A91,DM!$A:$EH,MATCH(D$1,DM!$1:$1,0),0)</f>
        <v>--/--/--</v>
      </c>
      <c r="E91" s="23" t="str">
        <f>VLOOKUP($A91,DM!$A:$EH,MATCH(E$1,DM!$1:$1,0),0)</f>
        <v>HKD</v>
      </c>
      <c r="F91" s="23">
        <f>VLOOKUP($A91,DM!$A:$EH,MATCH(F$1,DM!$1:$1,0),0)</f>
        <v>1.915</v>
      </c>
      <c r="G91" s="23" t="str">
        <f>VLOOKUP($A91,DM!$A:$EH,MATCH(G$1,DM!$1:$1,0),0)</f>
        <v>1</v>
      </c>
      <c r="H91" s="57" t="str">
        <f>VLOOKUP($A91,DM!$A:$EH,MATCH(H$1,DM!$1:$1,0),0)</f>
        <v>7%</v>
      </c>
      <c r="I91" s="23" t="str">
        <f>VLOOKUP($A91,DM!$A:$EH,MATCH(I$1,DM!$1:$1,0),0)</f>
        <v>--</v>
      </c>
      <c r="J91" s="23" t="str">
        <f>VLOOKUP($A91,DM!$A:$EH,MATCH(J$1,DM!$1:$1,0),0)</f>
        <v>--</v>
      </c>
      <c r="K91" s="22" t="str">
        <f>VLOOKUP($A91,DM!$A:$EH,MATCH(K$1,DM!$1:$1,0),0)</f>
        <v>担保</v>
      </c>
      <c r="L91" s="22" t="str">
        <f>VLOOKUP($A91,DM!$A:$EH,MATCH(L$1,DM!$1:$1,0),0)</f>
        <v>私募配售债券</v>
      </c>
      <c r="M91" s="22" t="str">
        <f>VLOOKUP($A91,DM!$A:$EH,MATCH(M$1,DM!$1:$1,0),0)</f>
        <v>房地产</v>
      </c>
      <c r="N91" s="22" t="str">
        <f>VLOOKUP($A91,DM!$A:$EH,MATCH(N$1,DM!$1:$1,0),0)</f>
        <v>广东</v>
      </c>
      <c r="O91" s="19" t="str">
        <f>VLOOKUP($A91,DM!$A:$EH,MATCH(O$1,DM!$1:$1,0),0)</f>
        <v>--</v>
      </c>
    </row>
    <row r="92" spans="1:15" x14ac:dyDescent="0.25">
      <c r="A92" s="63">
        <f>deal_master[[#This Row],[Index]]</f>
        <v>823</v>
      </c>
      <c r="B92" s="70">
        <f>VLOOKUP($A92,DM!A:EH,MATCH(B$1,DM!$1:$1,0),0)</f>
        <v>45159</v>
      </c>
      <c r="C92" s="21" t="str">
        <f>VLOOKUP($A92,DM!$A:$EH,MATCH(C$1,DM!$1:$1,0),0)</f>
        <v>绿景中国地产</v>
      </c>
      <c r="D92" s="56" t="str">
        <f>VLOOKUP($A92,DM!$A:$EH,MATCH(D$1,DM!$1:$1,0),0)</f>
        <v>--/--/--</v>
      </c>
      <c r="E92" s="23" t="str">
        <f>VLOOKUP($A92,DM!$A:$EH,MATCH(E$1,DM!$1:$1,0),0)</f>
        <v>CNH</v>
      </c>
      <c r="F92" s="23">
        <f>VLOOKUP($A92,DM!$A:$EH,MATCH(F$1,DM!$1:$1,0),0)</f>
        <v>0.41</v>
      </c>
      <c r="G92" s="23" t="str">
        <f>VLOOKUP($A92,DM!$A:$EH,MATCH(G$1,DM!$1:$1,0),0)</f>
        <v>1</v>
      </c>
      <c r="H92" s="57" t="str">
        <f>VLOOKUP($A92,DM!$A:$EH,MATCH(H$1,DM!$1:$1,0),0)</f>
        <v>7%</v>
      </c>
      <c r="I92" s="23" t="str">
        <f>VLOOKUP($A92,DM!$A:$EH,MATCH(I$1,DM!$1:$1,0),0)</f>
        <v>--</v>
      </c>
      <c r="J92" s="23" t="str">
        <f>VLOOKUP($A92,DM!$A:$EH,MATCH(J$1,DM!$1:$1,0),0)</f>
        <v>--</v>
      </c>
      <c r="K92" s="22" t="str">
        <f>VLOOKUP($A92,DM!$A:$EH,MATCH(K$1,DM!$1:$1,0),0)</f>
        <v>担保</v>
      </c>
      <c r="L92" s="22" t="str">
        <f>VLOOKUP($A92,DM!$A:$EH,MATCH(L$1,DM!$1:$1,0),0)</f>
        <v>私募配售点心债</v>
      </c>
      <c r="M92" s="22" t="str">
        <f>VLOOKUP($A92,DM!$A:$EH,MATCH(M$1,DM!$1:$1,0),0)</f>
        <v>房地产</v>
      </c>
      <c r="N92" s="22" t="str">
        <f>VLOOKUP($A92,DM!$A:$EH,MATCH(N$1,DM!$1:$1,0),0)</f>
        <v>广东</v>
      </c>
      <c r="O92" s="19" t="str">
        <f>VLOOKUP($A92,DM!$A:$EH,MATCH(O$1,DM!$1:$1,0),0)</f>
        <v>--</v>
      </c>
    </row>
    <row r="93" spans="1:15" x14ac:dyDescent="0.25">
      <c r="A93" s="63">
        <f>deal_master[[#This Row],[Index]]</f>
        <v>822</v>
      </c>
      <c r="B93" s="70">
        <f>VLOOKUP($A93,DM!A:EH,MATCH(B$1,DM!$1:$1,0),0)</f>
        <v>45159</v>
      </c>
      <c r="C93" s="21" t="str">
        <f>VLOOKUP($A93,DM!$A:$EH,MATCH(C$1,DM!$1:$1,0),0)</f>
        <v>江苏瀚瑞(江苏银行)</v>
      </c>
      <c r="D93" s="56" t="str">
        <f>VLOOKUP($A93,DM!$A:$EH,MATCH(D$1,DM!$1:$1,0),0)</f>
        <v>--/--/--</v>
      </c>
      <c r="E93" s="23" t="str">
        <f>VLOOKUP($A93,DM!$A:$EH,MATCH(E$1,DM!$1:$1,0),0)</f>
        <v>JPY</v>
      </c>
      <c r="F93" s="23">
        <f>VLOOKUP($A93,DM!$A:$EH,MATCH(F$1,DM!$1:$1,0),0)</f>
        <v>167.2</v>
      </c>
      <c r="G93" s="23" t="str">
        <f>VLOOKUP($A93,DM!$A:$EH,MATCH(G$1,DM!$1:$1,0),0)</f>
        <v>3</v>
      </c>
      <c r="H93" s="57" t="str">
        <f>VLOOKUP($A93,DM!$A:$EH,MATCH(H$1,DM!$1:$1,0),0)</f>
        <v>1.7%</v>
      </c>
      <c r="I93" s="23" t="str">
        <f>VLOOKUP($A93,DM!$A:$EH,MATCH(I$1,DM!$1:$1,0),0)</f>
        <v>1.8%a</v>
      </c>
      <c r="J93" s="23" t="str">
        <f>VLOOKUP($A93,DM!$A:$EH,MATCH(J$1,DM!$1:$1,0),0)</f>
        <v>10</v>
      </c>
      <c r="K93" s="22" t="str">
        <f>VLOOKUP($A93,DM!$A:$EH,MATCH(K$1,DM!$1:$1,0),0)</f>
        <v>备证+担保</v>
      </c>
      <c r="L93" s="22" t="str">
        <f>VLOOKUP($A93,DM!$A:$EH,MATCH(L$1,DM!$1:$1,0),0)</f>
        <v>--</v>
      </c>
      <c r="M93" s="22" t="str">
        <f>VLOOKUP($A93,DM!$A:$EH,MATCH(M$1,DM!$1:$1,0),0)</f>
        <v>地方平台</v>
      </c>
      <c r="N93" s="22" t="str">
        <f>VLOOKUP($A93,DM!$A:$EH,MATCH(N$1,DM!$1:$1,0),0)</f>
        <v>江苏</v>
      </c>
      <c r="O93" s="19" t="str">
        <f>VLOOKUP($A93,DM!$A:$EH,MATCH(O$1,DM!$1:$1,0),0)</f>
        <v>--</v>
      </c>
    </row>
    <row r="94" spans="1:15" x14ac:dyDescent="0.25">
      <c r="A94" s="63">
        <f>deal_master[[#This Row],[Index]]</f>
        <v>821</v>
      </c>
      <c r="B94" s="70">
        <f>VLOOKUP($A94,DM!A:EH,MATCH(B$1,DM!$1:$1,0),0)</f>
        <v>45159</v>
      </c>
      <c r="C94" s="21" t="str">
        <f>VLOOKUP($A94,DM!$A:$EH,MATCH(C$1,DM!$1:$1,0),0)</f>
        <v>鲁商集团</v>
      </c>
      <c r="D94" s="56" t="str">
        <f>VLOOKUP($A94,DM!$A:$EH,MATCH(D$1,DM!$1:$1,0),0)</f>
        <v>--/--/--</v>
      </c>
      <c r="E94" s="23" t="str">
        <f>VLOOKUP($A94,DM!$A:$EH,MATCH(E$1,DM!$1:$1,0),0)</f>
        <v>USD</v>
      </c>
      <c r="F94" s="23">
        <f>VLOOKUP($A94,DM!$A:$EH,MATCH(F$1,DM!$1:$1,0),0)</f>
        <v>1.3</v>
      </c>
      <c r="G94" s="23" t="str">
        <f>VLOOKUP($A94,DM!$A:$EH,MATCH(G$1,DM!$1:$1,0),0)</f>
        <v>3</v>
      </c>
      <c r="H94" s="57" t="str">
        <f>VLOOKUP($A94,DM!$A:$EH,MATCH(H$1,DM!$1:$1,0),0)</f>
        <v>8%</v>
      </c>
      <c r="I94" s="23" t="str">
        <f>VLOOKUP($A94,DM!$A:$EH,MATCH(I$1,DM!$1:$1,0),0)</f>
        <v>8.2%a</v>
      </c>
      <c r="J94" s="23" t="str">
        <f>VLOOKUP($A94,DM!$A:$EH,MATCH(J$1,DM!$1:$1,0),0)</f>
        <v>20</v>
      </c>
      <c r="K94" s="22" t="str">
        <f>VLOOKUP($A94,DM!$A:$EH,MATCH(K$1,DM!$1:$1,0),0)</f>
        <v>担保</v>
      </c>
      <c r="L94" s="22" t="str">
        <f>VLOOKUP($A94,DM!$A:$EH,MATCH(L$1,DM!$1:$1,0),0)</f>
        <v>--</v>
      </c>
      <c r="M94" s="22" t="str">
        <f>VLOOKUP($A94,DM!$A:$EH,MATCH(M$1,DM!$1:$1,0),0)</f>
        <v>产业</v>
      </c>
      <c r="N94" s="22" t="str">
        <f>VLOOKUP($A94,DM!$A:$EH,MATCH(N$1,DM!$1:$1,0),0)</f>
        <v>山东</v>
      </c>
      <c r="O94" s="19" t="str">
        <f>VLOOKUP($A94,DM!$A:$EH,MATCH(O$1,DM!$1:$1,0),0)</f>
        <v>--</v>
      </c>
    </row>
    <row r="95" spans="1:15" x14ac:dyDescent="0.25">
      <c r="A95" s="63">
        <f>deal_master[[#This Row],[Index]]</f>
        <v>820</v>
      </c>
      <c r="B95" s="70">
        <f>VLOOKUP($A95,DM!A:EH,MATCH(B$1,DM!$1:$1,0),0)</f>
        <v>45154</v>
      </c>
      <c r="C95" s="21" t="str">
        <f>VLOOKUP($A95,DM!$A:$EH,MATCH(C$1,DM!$1:$1,0),0)</f>
        <v>招银金租</v>
      </c>
      <c r="D95" s="56" t="str">
        <f>VLOOKUP($A95,DM!$A:$EH,MATCH(D$1,DM!$1:$1,0),0)</f>
        <v>A3/--/--</v>
      </c>
      <c r="E95" s="23" t="str">
        <f>VLOOKUP($A95,DM!$A:$EH,MATCH(E$1,DM!$1:$1,0),0)</f>
        <v>USD</v>
      </c>
      <c r="F95" s="23">
        <f>VLOOKUP($A95,DM!$A:$EH,MATCH(F$1,DM!$1:$1,0),0)</f>
        <v>3</v>
      </c>
      <c r="G95" s="23" t="str">
        <f>VLOOKUP($A95,DM!$A:$EH,MATCH(G$1,DM!$1:$1,0),0)</f>
        <v>3</v>
      </c>
      <c r="H95" s="57" t="str">
        <f>VLOOKUP($A95,DM!$A:$EH,MATCH(H$1,DM!$1:$1,0),0)</f>
        <v>SOFR+100</v>
      </c>
      <c r="I95" s="23" t="str">
        <f>VLOOKUP($A95,DM!$A:$EH,MATCH(I$1,DM!$1:$1,0),0)</f>
        <v>--</v>
      </c>
      <c r="J95" s="23" t="str">
        <f>VLOOKUP($A95,DM!$A:$EH,MATCH(J$1,DM!$1:$1,0),0)</f>
        <v>--</v>
      </c>
      <c r="K95" s="22" t="str">
        <f>VLOOKUP($A95,DM!$A:$EH,MATCH(K$1,DM!$1:$1,0),0)</f>
        <v>维好</v>
      </c>
      <c r="L95" s="22" t="str">
        <f>VLOOKUP($A95,DM!$A:$EH,MATCH(L$1,DM!$1:$1,0),0)</f>
        <v>浮息债券</v>
      </c>
      <c r="M95" s="22" t="str">
        <f>VLOOKUP($A95,DM!$A:$EH,MATCH(M$1,DM!$1:$1,0),0)</f>
        <v>金融机构</v>
      </c>
      <c r="N95" s="22" t="str">
        <f>VLOOKUP($A95,DM!$A:$EH,MATCH(N$1,DM!$1:$1,0),0)</f>
        <v>上海</v>
      </c>
      <c r="O95" s="19" t="str">
        <f>VLOOKUP($A95,DM!$A:$EH,MATCH(O$1,DM!$1:$1,0),0)</f>
        <v>港分</v>
      </c>
    </row>
    <row r="96" spans="1:15" x14ac:dyDescent="0.25">
      <c r="A96" s="63">
        <f>deal_master[[#This Row],[Index]]</f>
        <v>819</v>
      </c>
      <c r="B96" s="70">
        <f>VLOOKUP($A96,DM!A:EH,MATCH(B$1,DM!$1:$1,0),0)</f>
        <v>45154</v>
      </c>
      <c r="C96" s="21" t="str">
        <f>VLOOKUP($A96,DM!$A:$EH,MATCH(C$1,DM!$1:$1,0),0)</f>
        <v>宿迁裕丰产投(南京银行)</v>
      </c>
      <c r="D96" s="56" t="str">
        <f>VLOOKUP($A96,DM!$A:$EH,MATCH(D$1,DM!$1:$1,0),0)</f>
        <v>--/--/--</v>
      </c>
      <c r="E96" s="23" t="str">
        <f>VLOOKUP($A96,DM!$A:$EH,MATCH(E$1,DM!$1:$1,0),0)</f>
        <v>CNH</v>
      </c>
      <c r="F96" s="23">
        <f>VLOOKUP($A96,DM!$A:$EH,MATCH(F$1,DM!$1:$1,0),0)</f>
        <v>2.9</v>
      </c>
      <c r="G96" s="23" t="str">
        <f>VLOOKUP($A96,DM!$A:$EH,MATCH(G$1,DM!$1:$1,0),0)</f>
        <v>3</v>
      </c>
      <c r="H96" s="57" t="str">
        <f>VLOOKUP($A96,DM!$A:$EH,MATCH(H$1,DM!$1:$1,0),0)</f>
        <v>3.98%</v>
      </c>
      <c r="I96" s="23" t="str">
        <f>VLOOKUP($A96,DM!$A:$EH,MATCH(I$1,DM!$1:$1,0),0)</f>
        <v>--</v>
      </c>
      <c r="J96" s="23" t="str">
        <f>VLOOKUP($A96,DM!$A:$EH,MATCH(J$1,DM!$1:$1,0),0)</f>
        <v>--</v>
      </c>
      <c r="K96" s="22" t="str">
        <f>VLOOKUP($A96,DM!$A:$EH,MATCH(K$1,DM!$1:$1,0),0)</f>
        <v>备证</v>
      </c>
      <c r="L96" s="22" t="str">
        <f>VLOOKUP($A96,DM!$A:$EH,MATCH(L$1,DM!$1:$1,0),0)</f>
        <v>点心债</v>
      </c>
      <c r="M96" s="22" t="str">
        <f>VLOOKUP($A96,DM!$A:$EH,MATCH(M$1,DM!$1:$1,0),0)</f>
        <v>地方平台</v>
      </c>
      <c r="N96" s="22" t="str">
        <f>VLOOKUP($A96,DM!$A:$EH,MATCH(N$1,DM!$1:$1,0),0)</f>
        <v>江苏</v>
      </c>
      <c r="O96" s="19" t="str">
        <f>VLOOKUP($A96,DM!$A:$EH,MATCH(O$1,DM!$1:$1,0),0)</f>
        <v>--</v>
      </c>
    </row>
    <row r="97" spans="1:15" x14ac:dyDescent="0.25">
      <c r="A97" s="63">
        <f>deal_master[[#This Row],[Index]]</f>
        <v>818</v>
      </c>
      <c r="B97" s="70">
        <f>VLOOKUP($A97,DM!A:EH,MATCH(B$1,DM!$1:$1,0),0)</f>
        <v>45153</v>
      </c>
      <c r="C97" s="21" t="str">
        <f>VLOOKUP($A97,DM!$A:$EH,MATCH(C$1,DM!$1:$1,0),0)</f>
        <v>珠海农商行</v>
      </c>
      <c r="D97" s="56" t="str">
        <f>VLOOKUP($A97,DM!$A:$EH,MATCH(D$1,DM!$1:$1,0),0)</f>
        <v>--/--/--</v>
      </c>
      <c r="E97" s="23" t="str">
        <f>VLOOKUP($A97,DM!$A:$EH,MATCH(E$1,DM!$1:$1,0),0)</f>
        <v>CNH</v>
      </c>
      <c r="F97" s="23">
        <f>VLOOKUP($A97,DM!$A:$EH,MATCH(F$1,DM!$1:$1,0),0)</f>
        <v>5</v>
      </c>
      <c r="G97" s="23" t="str">
        <f>VLOOKUP($A97,DM!$A:$EH,MATCH(G$1,DM!$1:$1,0),0)</f>
        <v>3</v>
      </c>
      <c r="H97" s="57" t="str">
        <f>VLOOKUP($A97,DM!$A:$EH,MATCH(H$1,DM!$1:$1,0),0)</f>
        <v>3.5%</v>
      </c>
      <c r="I97" s="23" t="str">
        <f>VLOOKUP($A97,DM!$A:$EH,MATCH(I$1,DM!$1:$1,0),0)</f>
        <v>--</v>
      </c>
      <c r="J97" s="23" t="str">
        <f>VLOOKUP($A97,DM!$A:$EH,MATCH(J$1,DM!$1:$1,0),0)</f>
        <v>--</v>
      </c>
      <c r="K97" s="22" t="str">
        <f>VLOOKUP($A97,DM!$A:$EH,MATCH(K$1,DM!$1:$1,0),0)</f>
        <v>直发</v>
      </c>
      <c r="L97" s="22" t="str">
        <f>VLOOKUP($A97,DM!$A:$EH,MATCH(L$1,DM!$1:$1,0),0)</f>
        <v>绿色澳交所点心债</v>
      </c>
      <c r="M97" s="22" t="str">
        <f>VLOOKUP($A97,DM!$A:$EH,MATCH(M$1,DM!$1:$1,0),0)</f>
        <v>金融机构</v>
      </c>
      <c r="N97" s="22" t="str">
        <f>VLOOKUP($A97,DM!$A:$EH,MATCH(N$1,DM!$1:$1,0),0)</f>
        <v>广东</v>
      </c>
      <c r="O97" s="19" t="str">
        <f>VLOOKUP($A97,DM!$A:$EH,MATCH(O$1,DM!$1:$1,0),0)</f>
        <v>--</v>
      </c>
    </row>
    <row r="98" spans="1:15" x14ac:dyDescent="0.25">
      <c r="A98" s="63">
        <f>deal_master[[#This Row],[Index]]</f>
        <v>817</v>
      </c>
      <c r="B98" s="70">
        <f>VLOOKUP($A98,DM!A:EH,MATCH(B$1,DM!$1:$1,0),0)</f>
        <v>45152</v>
      </c>
      <c r="C98" s="21" t="str">
        <f>VLOOKUP($A98,DM!$A:$EH,MATCH(C$1,DM!$1:$1,0),0)</f>
        <v>滨州国投*</v>
      </c>
      <c r="D98" s="56" t="str">
        <f>VLOOKUP($A98,DM!$A:$EH,MATCH(D$1,DM!$1:$1,0),0)</f>
        <v>--/--/--</v>
      </c>
      <c r="E98" s="23" t="str">
        <f>VLOOKUP($A98,DM!$A:$EH,MATCH(E$1,DM!$1:$1,0),0)</f>
        <v>USD</v>
      </c>
      <c r="F98" s="23">
        <f>VLOOKUP($A98,DM!$A:$EH,MATCH(F$1,DM!$1:$1,0),0)</f>
        <v>0.5</v>
      </c>
      <c r="G98" s="23" t="str">
        <f>VLOOKUP($A98,DM!$A:$EH,MATCH(G$1,DM!$1:$1,0),0)</f>
        <v>2.7</v>
      </c>
      <c r="H98" s="57" t="str">
        <f>VLOOKUP($A98,DM!$A:$EH,MATCH(H$1,DM!$1:$1,0),0)</f>
        <v>7.5%</v>
      </c>
      <c r="I98" s="23" t="str">
        <f>VLOOKUP($A98,DM!$A:$EH,MATCH(I$1,DM!$1:$1,0),0)</f>
        <v>--</v>
      </c>
      <c r="J98" s="23" t="str">
        <f>VLOOKUP($A98,DM!$A:$EH,MATCH(J$1,DM!$1:$1,0),0)</f>
        <v>--</v>
      </c>
      <c r="K98" s="22" t="str">
        <f>VLOOKUP($A98,DM!$A:$EH,MATCH(K$1,DM!$1:$1,0),0)</f>
        <v>担保</v>
      </c>
      <c r="L98" s="22" t="str">
        <f>VLOOKUP($A98,DM!$A:$EH,MATCH(L$1,DM!$1:$1,0),0)</f>
        <v>--</v>
      </c>
      <c r="M98" s="22" t="str">
        <f>VLOOKUP($A98,DM!$A:$EH,MATCH(M$1,DM!$1:$1,0),0)</f>
        <v>地方平台</v>
      </c>
      <c r="N98" s="22" t="str">
        <f>VLOOKUP($A98,DM!$A:$EH,MATCH(N$1,DM!$1:$1,0),0)</f>
        <v>山东</v>
      </c>
      <c r="O98" s="19" t="str">
        <f>VLOOKUP($A98,DM!$A:$EH,MATCH(O$1,DM!$1:$1,0),0)</f>
        <v>--</v>
      </c>
    </row>
    <row r="99" spans="1:15" x14ac:dyDescent="0.25">
      <c r="A99" s="63">
        <f>deal_master[[#This Row],[Index]]</f>
        <v>816</v>
      </c>
      <c r="B99" s="70">
        <f>VLOOKUP($A99,DM!A:EH,MATCH(B$1,DM!$1:$1,0),0)</f>
        <v>45148</v>
      </c>
      <c r="C99" s="21" t="str">
        <f>VLOOKUP($A99,DM!$A:$EH,MATCH(C$1,DM!$1:$1,0),0)</f>
        <v>临沂城投</v>
      </c>
      <c r="D99" s="56" t="str">
        <f>VLOOKUP($A99,DM!$A:$EH,MATCH(D$1,DM!$1:$1,0),0)</f>
        <v>Baa3/--/--</v>
      </c>
      <c r="E99" s="23" t="str">
        <f>VLOOKUP($A99,DM!$A:$EH,MATCH(E$1,DM!$1:$1,0),0)</f>
        <v>USD</v>
      </c>
      <c r="F99" s="23">
        <f>VLOOKUP($A99,DM!$A:$EH,MATCH(F$1,DM!$1:$1,0),0)</f>
        <v>3.1</v>
      </c>
      <c r="G99" s="23" t="str">
        <f>VLOOKUP($A99,DM!$A:$EH,MATCH(G$1,DM!$1:$1,0),0)</f>
        <v>3</v>
      </c>
      <c r="H99" s="57" t="str">
        <f>VLOOKUP($A99,DM!$A:$EH,MATCH(H$1,DM!$1:$1,0),0)</f>
        <v>7.4%</v>
      </c>
      <c r="I99" s="23" t="str">
        <f>VLOOKUP($A99,DM!$A:$EH,MATCH(I$1,DM!$1:$1,0),0)</f>
        <v>7.6%a</v>
      </c>
      <c r="J99" s="23" t="str">
        <f>VLOOKUP($A99,DM!$A:$EH,MATCH(J$1,DM!$1:$1,0),0)</f>
        <v>20</v>
      </c>
      <c r="K99" s="22" t="str">
        <f>VLOOKUP($A99,DM!$A:$EH,MATCH(K$1,DM!$1:$1,0),0)</f>
        <v>担保</v>
      </c>
      <c r="L99" s="22" t="str">
        <f>VLOOKUP($A99,DM!$A:$EH,MATCH(L$1,DM!$1:$1,0),0)</f>
        <v>--</v>
      </c>
      <c r="M99" s="22" t="str">
        <f>VLOOKUP($A99,DM!$A:$EH,MATCH(M$1,DM!$1:$1,0),0)</f>
        <v>地方平台</v>
      </c>
      <c r="N99" s="22" t="str">
        <f>VLOOKUP($A99,DM!$A:$EH,MATCH(N$1,DM!$1:$1,0),0)</f>
        <v>山东</v>
      </c>
      <c r="O99" s="19" t="str">
        <f>VLOOKUP($A99,DM!$A:$EH,MATCH(O$1,DM!$1:$1,0),0)</f>
        <v>BISL</v>
      </c>
    </row>
    <row r="100" spans="1:15" x14ac:dyDescent="0.25">
      <c r="A100" s="63">
        <f>deal_master[[#This Row],[Index]]</f>
        <v>815</v>
      </c>
      <c r="B100" s="70">
        <f>VLOOKUP($A100,DM!A:EH,MATCH(B$1,DM!$1:$1,0),0)</f>
        <v>45147</v>
      </c>
      <c r="C100" s="21" t="str">
        <f>VLOOKUP($A100,DM!$A:$EH,MATCH(C$1,DM!$1:$1,0),0)</f>
        <v>攀枝花城建交通(天津银行)</v>
      </c>
      <c r="D100" s="56" t="str">
        <f>VLOOKUP($A100,DM!$A:$EH,MATCH(D$1,DM!$1:$1,0),0)</f>
        <v>--/--/--</v>
      </c>
      <c r="E100" s="23" t="str">
        <f>VLOOKUP($A100,DM!$A:$EH,MATCH(E$1,DM!$1:$1,0),0)</f>
        <v>CNH</v>
      </c>
      <c r="F100" s="23">
        <f>VLOOKUP($A100,DM!$A:$EH,MATCH(F$1,DM!$1:$1,0),0)</f>
        <v>2.569</v>
      </c>
      <c r="G100" s="23" t="str">
        <f>VLOOKUP($A100,DM!$A:$EH,MATCH(G$1,DM!$1:$1,0),0)</f>
        <v>3</v>
      </c>
      <c r="H100" s="57" t="str">
        <f>VLOOKUP($A100,DM!$A:$EH,MATCH(H$1,DM!$1:$1,0),0)</f>
        <v>4.65%</v>
      </c>
      <c r="I100" s="23" t="str">
        <f>VLOOKUP($A100,DM!$A:$EH,MATCH(I$1,DM!$1:$1,0),0)</f>
        <v>--</v>
      </c>
      <c r="J100" s="23" t="str">
        <f>VLOOKUP($A100,DM!$A:$EH,MATCH(J$1,DM!$1:$1,0),0)</f>
        <v>--</v>
      </c>
      <c r="K100" s="22" t="str">
        <f>VLOOKUP($A100,DM!$A:$EH,MATCH(K$1,DM!$1:$1,0),0)</f>
        <v>备证</v>
      </c>
      <c r="L100" s="22" t="str">
        <f>VLOOKUP($A100,DM!$A:$EH,MATCH(L$1,DM!$1:$1,0),0)</f>
        <v>点心债</v>
      </c>
      <c r="M100" s="22" t="str">
        <f>VLOOKUP($A100,DM!$A:$EH,MATCH(M$1,DM!$1:$1,0),0)</f>
        <v>地方平台</v>
      </c>
      <c r="N100" s="22" t="str">
        <f>VLOOKUP($A100,DM!$A:$EH,MATCH(N$1,DM!$1:$1,0),0)</f>
        <v>四川</v>
      </c>
      <c r="O100" s="19" t="str">
        <f>VLOOKUP($A100,DM!$A:$EH,MATCH(O$1,DM!$1:$1,0),0)</f>
        <v>BISL</v>
      </c>
    </row>
    <row r="101" spans="1:15" x14ac:dyDescent="0.25">
      <c r="A101" s="63">
        <f>deal_master[[#This Row],[Index]]</f>
        <v>814</v>
      </c>
      <c r="B101" s="70">
        <f>VLOOKUP($A101,DM!A:EH,MATCH(B$1,DM!$1:$1,0),0)</f>
        <v>45146</v>
      </c>
      <c r="C101" s="21" t="str">
        <f>VLOOKUP($A101,DM!$A:$EH,MATCH(C$1,DM!$1:$1,0),0)</f>
        <v>鲁商集团(北京银行)</v>
      </c>
      <c r="D101" s="56" t="str">
        <f>VLOOKUP($A101,DM!$A:$EH,MATCH(D$1,DM!$1:$1,0),0)</f>
        <v>--/A-/--</v>
      </c>
      <c r="E101" s="23" t="str">
        <f>VLOOKUP($A101,DM!$A:$EH,MATCH(E$1,DM!$1:$1,0),0)</f>
        <v>CNH</v>
      </c>
      <c r="F101" s="23">
        <f>VLOOKUP($A101,DM!$A:$EH,MATCH(F$1,DM!$1:$1,0),0)</f>
        <v>4.8499999999999996</v>
      </c>
      <c r="G101" s="23" t="str">
        <f>VLOOKUP($A101,DM!$A:$EH,MATCH(G$1,DM!$1:$1,0),0)</f>
        <v>3</v>
      </c>
      <c r="H101" s="57" t="str">
        <f>VLOOKUP($A101,DM!$A:$EH,MATCH(H$1,DM!$1:$1,0),0)</f>
        <v>3.9%</v>
      </c>
      <c r="I101" s="23" t="str">
        <f>VLOOKUP($A101,DM!$A:$EH,MATCH(I$1,DM!$1:$1,0),0)</f>
        <v>4.3%a</v>
      </c>
      <c r="J101" s="23" t="str">
        <f>VLOOKUP($A101,DM!$A:$EH,MATCH(J$1,DM!$1:$1,0),0)</f>
        <v>40</v>
      </c>
      <c r="K101" s="22" t="str">
        <f>VLOOKUP($A101,DM!$A:$EH,MATCH(K$1,DM!$1:$1,0),0)</f>
        <v>备证</v>
      </c>
      <c r="L101" s="22" t="str">
        <f>VLOOKUP($A101,DM!$A:$EH,MATCH(L$1,DM!$1:$1,0),0)</f>
        <v>点心债</v>
      </c>
      <c r="M101" s="22" t="str">
        <f>VLOOKUP($A101,DM!$A:$EH,MATCH(M$1,DM!$1:$1,0),0)</f>
        <v>产业</v>
      </c>
      <c r="N101" s="22" t="str">
        <f>VLOOKUP($A101,DM!$A:$EH,MATCH(N$1,DM!$1:$1,0),0)</f>
        <v>山东</v>
      </c>
      <c r="O101" s="19" t="str">
        <f>VLOOKUP($A101,DM!$A:$EH,MATCH(O$1,DM!$1:$1,0),0)</f>
        <v>--</v>
      </c>
    </row>
    <row r="102" spans="1:15" x14ac:dyDescent="0.25">
      <c r="A102" s="63">
        <f>deal_master[[#This Row],[Index]]</f>
        <v>813</v>
      </c>
      <c r="B102" s="70">
        <f>VLOOKUP($A102,DM!A:EH,MATCH(B$1,DM!$1:$1,0),0)</f>
        <v>45146</v>
      </c>
      <c r="C102" s="21" t="str">
        <f>VLOOKUP($A102,DM!$A:$EH,MATCH(C$1,DM!$1:$1,0),0)</f>
        <v>中国人寿海外</v>
      </c>
      <c r="D102" s="56" t="str">
        <f>VLOOKUP($A102,DM!$A:$EH,MATCH(D$1,DM!$1:$1,0),0)</f>
        <v>--/--/--</v>
      </c>
      <c r="E102" s="23" t="str">
        <f>VLOOKUP($A102,DM!$A:$EH,MATCH(E$1,DM!$1:$1,0),0)</f>
        <v>USD</v>
      </c>
      <c r="F102" s="23">
        <f>VLOOKUP($A102,DM!$A:$EH,MATCH(F$1,DM!$1:$1,0),0)</f>
        <v>20</v>
      </c>
      <c r="G102" s="23" t="str">
        <f>VLOOKUP($A102,DM!$A:$EH,MATCH(G$1,DM!$1:$1,0),0)</f>
        <v>10</v>
      </c>
      <c r="H102" s="57" t="str">
        <f>VLOOKUP($A102,DM!$A:$EH,MATCH(H$1,DM!$1:$1,0),0)</f>
        <v>5.35%</v>
      </c>
      <c r="I102" s="23" t="str">
        <f>VLOOKUP($A102,DM!$A:$EH,MATCH(I$1,DM!$1:$1,0),0)</f>
        <v>5.8%a</v>
      </c>
      <c r="J102" s="23" t="str">
        <f>VLOOKUP($A102,DM!$A:$EH,MATCH(J$1,DM!$1:$1,0),0)</f>
        <v>45</v>
      </c>
      <c r="K102" s="22" t="str">
        <f>VLOOKUP($A102,DM!$A:$EH,MATCH(K$1,DM!$1:$1,0),0)</f>
        <v>直发</v>
      </c>
      <c r="L102" s="22" t="str">
        <f>VLOOKUP($A102,DM!$A:$EH,MATCH(L$1,DM!$1:$1,0),0)</f>
        <v>二级资本债</v>
      </c>
      <c r="M102" s="22" t="str">
        <f>VLOOKUP($A102,DM!$A:$EH,MATCH(M$1,DM!$1:$1,0),0)</f>
        <v>金融机构</v>
      </c>
      <c r="N102" s="22" t="str">
        <f>VLOOKUP($A102,DM!$A:$EH,MATCH(N$1,DM!$1:$1,0),0)</f>
        <v>广东</v>
      </c>
      <c r="O102" s="19" t="str">
        <f>VLOOKUP($A102,DM!$A:$EH,MATCH(O$1,DM!$1:$1,0),0)</f>
        <v>港分</v>
      </c>
    </row>
    <row r="103" spans="1:15" x14ac:dyDescent="0.25">
      <c r="A103" s="63">
        <f>deal_master[[#This Row],[Index]]</f>
        <v>812</v>
      </c>
      <c r="B103" s="70">
        <f>VLOOKUP($A103,DM!A:EH,MATCH(B$1,DM!$1:$1,0),0)</f>
        <v>45145</v>
      </c>
      <c r="C103" s="21" t="str">
        <f>VLOOKUP($A103,DM!$A:$EH,MATCH(C$1,DM!$1:$1,0),0)</f>
        <v>云南能投(邮储银行)</v>
      </c>
      <c r="D103" s="56" t="str">
        <f>VLOOKUP($A103,DM!$A:$EH,MATCH(D$1,DM!$1:$1,0),0)</f>
        <v>--/--/--</v>
      </c>
      <c r="E103" s="23" t="str">
        <f>VLOOKUP($A103,DM!$A:$EH,MATCH(E$1,DM!$1:$1,0),0)</f>
        <v>USD</v>
      </c>
      <c r="F103" s="23">
        <f>VLOOKUP($A103,DM!$A:$EH,MATCH(F$1,DM!$1:$1,0),0)</f>
        <v>0.7</v>
      </c>
      <c r="G103" s="23" t="str">
        <f>VLOOKUP($A103,DM!$A:$EH,MATCH(G$1,DM!$1:$1,0),0)</f>
        <v>3</v>
      </c>
      <c r="H103" s="57" t="str">
        <f>VLOOKUP($A103,DM!$A:$EH,MATCH(H$1,DM!$1:$1,0),0)</f>
        <v>5.75%</v>
      </c>
      <c r="I103" s="23" t="str">
        <f>VLOOKUP($A103,DM!$A:$EH,MATCH(I$1,DM!$1:$1,0),0)</f>
        <v>6.3%a</v>
      </c>
      <c r="J103" s="23" t="str">
        <f>VLOOKUP($A103,DM!$A:$EH,MATCH(J$1,DM!$1:$1,0),0)</f>
        <v>55</v>
      </c>
      <c r="K103" s="22" t="str">
        <f>VLOOKUP($A103,DM!$A:$EH,MATCH(K$1,DM!$1:$1,0),0)</f>
        <v>备证+担保</v>
      </c>
      <c r="L103" s="22" t="str">
        <f>VLOOKUP($A103,DM!$A:$EH,MATCH(L$1,DM!$1:$1,0),0)</f>
        <v>绿色债券</v>
      </c>
      <c r="M103" s="22" t="str">
        <f>VLOOKUP($A103,DM!$A:$EH,MATCH(M$1,DM!$1:$1,0),0)</f>
        <v>产业</v>
      </c>
      <c r="N103" s="22" t="str">
        <f>VLOOKUP($A103,DM!$A:$EH,MATCH(N$1,DM!$1:$1,0),0)</f>
        <v>云南</v>
      </c>
      <c r="O103" s="19" t="str">
        <f>VLOOKUP($A103,DM!$A:$EH,MATCH(O$1,DM!$1:$1,0),0)</f>
        <v>--</v>
      </c>
    </row>
    <row r="104" spans="1:15" x14ac:dyDescent="0.25">
      <c r="A104" s="63">
        <f>deal_master[[#This Row],[Index]]</f>
        <v>811</v>
      </c>
      <c r="B104" s="70">
        <f>VLOOKUP($A104,DM!A:EH,MATCH(B$1,DM!$1:$1,0),0)</f>
        <v>45142</v>
      </c>
      <c r="C104" s="21" t="str">
        <f>VLOOKUP($A104,DM!$A:$EH,MATCH(C$1,DM!$1:$1,0),0)</f>
        <v>蒙城兴蒙投资(合肥科农行)</v>
      </c>
      <c r="D104" s="56" t="str">
        <f>VLOOKUP($A104,DM!$A:$EH,MATCH(D$1,DM!$1:$1,0),0)</f>
        <v>--/--/--</v>
      </c>
      <c r="E104" s="23" t="str">
        <f>VLOOKUP($A104,DM!$A:$EH,MATCH(E$1,DM!$1:$1,0),0)</f>
        <v>CNH</v>
      </c>
      <c r="F104" s="23">
        <f>VLOOKUP($A104,DM!$A:$EH,MATCH(F$1,DM!$1:$1,0),0)</f>
        <v>1.4</v>
      </c>
      <c r="G104" s="23" t="str">
        <f>VLOOKUP($A104,DM!$A:$EH,MATCH(G$1,DM!$1:$1,0),0)</f>
        <v>3</v>
      </c>
      <c r="H104" s="57" t="str">
        <f>VLOOKUP($A104,DM!$A:$EH,MATCH(H$1,DM!$1:$1,0),0)</f>
        <v>5%</v>
      </c>
      <c r="I104" s="23" t="str">
        <f>VLOOKUP($A104,DM!$A:$EH,MATCH(I$1,DM!$1:$1,0),0)</f>
        <v>--</v>
      </c>
      <c r="J104" s="23" t="str">
        <f>VLOOKUP($A104,DM!$A:$EH,MATCH(J$1,DM!$1:$1,0),0)</f>
        <v>--</v>
      </c>
      <c r="K104" s="22" t="str">
        <f>VLOOKUP($A104,DM!$A:$EH,MATCH(K$1,DM!$1:$1,0),0)</f>
        <v>备证</v>
      </c>
      <c r="L104" s="22" t="str">
        <f>VLOOKUP($A104,DM!$A:$EH,MATCH(L$1,DM!$1:$1,0),0)</f>
        <v>点心债</v>
      </c>
      <c r="M104" s="22" t="str">
        <f>VLOOKUP($A104,DM!$A:$EH,MATCH(M$1,DM!$1:$1,0),0)</f>
        <v>地方平台</v>
      </c>
      <c r="N104" s="22" t="str">
        <f>VLOOKUP($A104,DM!$A:$EH,MATCH(N$1,DM!$1:$1,0),0)</f>
        <v>安徽</v>
      </c>
      <c r="O104" s="19" t="str">
        <f>VLOOKUP($A104,DM!$A:$EH,MATCH(O$1,DM!$1:$1,0),0)</f>
        <v>--</v>
      </c>
    </row>
    <row r="105" spans="1:15" x14ac:dyDescent="0.25">
      <c r="A105" s="63">
        <f>deal_master[[#This Row],[Index]]</f>
        <v>810</v>
      </c>
      <c r="B105" s="70">
        <f>VLOOKUP($A105,DM!A:EH,MATCH(B$1,DM!$1:$1,0),0)</f>
        <v>45141</v>
      </c>
      <c r="C105" s="21" t="str">
        <f>VLOOKUP($A105,DM!$A:$EH,MATCH(C$1,DM!$1:$1,0),0)</f>
        <v>宜宾丝丽雅(上海银行)</v>
      </c>
      <c r="D105" s="56" t="str">
        <f>VLOOKUP($A105,DM!$A:$EH,MATCH(D$1,DM!$1:$1,0),0)</f>
        <v>--/--/--</v>
      </c>
      <c r="E105" s="23" t="str">
        <f>VLOOKUP($A105,DM!$A:$EH,MATCH(E$1,DM!$1:$1,0),0)</f>
        <v>USD</v>
      </c>
      <c r="F105" s="23">
        <f>VLOOKUP($A105,DM!$A:$EH,MATCH(F$1,DM!$1:$1,0),0)</f>
        <v>1.5</v>
      </c>
      <c r="G105" s="23" t="str">
        <f>VLOOKUP($A105,DM!$A:$EH,MATCH(G$1,DM!$1:$1,0),0)</f>
        <v>3</v>
      </c>
      <c r="H105" s="57" t="str">
        <f>VLOOKUP($A105,DM!$A:$EH,MATCH(H$1,DM!$1:$1,0),0)</f>
        <v>6%</v>
      </c>
      <c r="I105" s="23" t="str">
        <f>VLOOKUP($A105,DM!$A:$EH,MATCH(I$1,DM!$1:$1,0),0)</f>
        <v>6.5%a</v>
      </c>
      <c r="J105" s="23" t="str">
        <f>VLOOKUP($A105,DM!$A:$EH,MATCH(J$1,DM!$1:$1,0),0)</f>
        <v>50</v>
      </c>
      <c r="K105" s="22" t="str">
        <f>VLOOKUP($A105,DM!$A:$EH,MATCH(K$1,DM!$1:$1,0),0)</f>
        <v>备证</v>
      </c>
      <c r="L105" s="22" t="str">
        <f>VLOOKUP($A105,DM!$A:$EH,MATCH(L$1,DM!$1:$1,0),0)</f>
        <v>--</v>
      </c>
      <c r="M105" s="22" t="str">
        <f>VLOOKUP($A105,DM!$A:$EH,MATCH(M$1,DM!$1:$1,0),0)</f>
        <v>产业</v>
      </c>
      <c r="N105" s="22" t="str">
        <f>VLOOKUP($A105,DM!$A:$EH,MATCH(N$1,DM!$1:$1,0),0)</f>
        <v>四川</v>
      </c>
      <c r="O105" s="19" t="str">
        <f>VLOOKUP($A105,DM!$A:$EH,MATCH(O$1,DM!$1:$1,0),0)</f>
        <v>BISL</v>
      </c>
    </row>
    <row r="106" spans="1:15" x14ac:dyDescent="0.25">
      <c r="A106" s="63">
        <f>deal_master[[#This Row],[Index]]</f>
        <v>809</v>
      </c>
      <c r="B106" s="70">
        <f>VLOOKUP($A106,DM!A:EH,MATCH(B$1,DM!$1:$1,0),0)</f>
        <v>45140</v>
      </c>
      <c r="C106" s="21" t="str">
        <f>VLOOKUP($A106,DM!$A:$EH,MATCH(C$1,DM!$1:$1,0),0)</f>
        <v>华泰证券</v>
      </c>
      <c r="D106" s="56" t="str">
        <f>VLOOKUP($A106,DM!$A:$EH,MATCH(D$1,DM!$1:$1,0),0)</f>
        <v>Baa1/--/--</v>
      </c>
      <c r="E106" s="23" t="str">
        <f>VLOOKUP($A106,DM!$A:$EH,MATCH(E$1,DM!$1:$1,0),0)</f>
        <v>USD</v>
      </c>
      <c r="F106" s="23">
        <f>VLOOKUP($A106,DM!$A:$EH,MATCH(F$1,DM!$1:$1,0),0)</f>
        <v>8</v>
      </c>
      <c r="G106" s="23" t="str">
        <f>VLOOKUP($A106,DM!$A:$EH,MATCH(G$1,DM!$1:$1,0),0)</f>
        <v>3</v>
      </c>
      <c r="H106" s="57" t="str">
        <f>VLOOKUP($A106,DM!$A:$EH,MATCH(H$1,DM!$1:$1,0),0)</f>
        <v>5.25%</v>
      </c>
      <c r="I106" s="23" t="str">
        <f>VLOOKUP($A106,DM!$A:$EH,MATCH(I$1,DM!$1:$1,0),0)</f>
        <v>T+105a</v>
      </c>
      <c r="J106" s="23" t="str">
        <f>VLOOKUP($A106,DM!$A:$EH,MATCH(J$1,DM!$1:$1,0),0)</f>
        <v>30</v>
      </c>
      <c r="K106" s="22" t="str">
        <f>VLOOKUP($A106,DM!$A:$EH,MATCH(K$1,DM!$1:$1,0),0)</f>
        <v>担保</v>
      </c>
      <c r="L106" s="22" t="str">
        <f>VLOOKUP($A106,DM!$A:$EH,MATCH(L$1,DM!$1:$1,0),0)</f>
        <v>--</v>
      </c>
      <c r="M106" s="22" t="str">
        <f>VLOOKUP($A106,DM!$A:$EH,MATCH(M$1,DM!$1:$1,0),0)</f>
        <v>金融机构</v>
      </c>
      <c r="N106" s="22" t="str">
        <f>VLOOKUP($A106,DM!$A:$EH,MATCH(N$1,DM!$1:$1,0),0)</f>
        <v>江苏</v>
      </c>
      <c r="O106" s="19" t="str">
        <f>VLOOKUP($A106,DM!$A:$EH,MATCH(O$1,DM!$1:$1,0),0)</f>
        <v>BISL,港分</v>
      </c>
    </row>
    <row r="107" spans="1:15" x14ac:dyDescent="0.25">
      <c r="A107" s="63">
        <f>deal_master[[#This Row],[Index]]</f>
        <v>808</v>
      </c>
      <c r="B107" s="70">
        <f>VLOOKUP($A107,DM!A:EH,MATCH(B$1,DM!$1:$1,0),0)</f>
        <v>45140</v>
      </c>
      <c r="C107" s="21" t="str">
        <f>VLOOKUP($A107,DM!$A:$EH,MATCH(C$1,DM!$1:$1,0),0)</f>
        <v>中国财政部</v>
      </c>
      <c r="D107" s="56" t="str">
        <f>VLOOKUP($A107,DM!$A:$EH,MATCH(D$1,DM!$1:$1,0),0)</f>
        <v>--/--/--</v>
      </c>
      <c r="E107" s="23" t="str">
        <f>VLOOKUP($A107,DM!$A:$EH,MATCH(E$1,DM!$1:$1,0),0)</f>
        <v>CNH</v>
      </c>
      <c r="F107" s="23">
        <f>VLOOKUP($A107,DM!$A:$EH,MATCH(F$1,DM!$1:$1,0),0)</f>
        <v>30</v>
      </c>
      <c r="G107" s="23" t="str">
        <f>VLOOKUP($A107,DM!$A:$EH,MATCH(G$1,DM!$1:$1,0),0)</f>
        <v>5</v>
      </c>
      <c r="H107" s="57" t="str">
        <f>VLOOKUP($A107,DM!$A:$EH,MATCH(H$1,DM!$1:$1,0),0)</f>
        <v>2.52%</v>
      </c>
      <c r="I107" s="23" t="str">
        <f>VLOOKUP($A107,DM!$A:$EH,MATCH(I$1,DM!$1:$1,0),0)</f>
        <v>--</v>
      </c>
      <c r="J107" s="23" t="str">
        <f>VLOOKUP($A107,DM!$A:$EH,MATCH(J$1,DM!$1:$1,0),0)</f>
        <v>--</v>
      </c>
      <c r="K107" s="22" t="str">
        <f>VLOOKUP($A107,DM!$A:$EH,MATCH(K$1,DM!$1:$1,0),0)</f>
        <v>直发</v>
      </c>
      <c r="L107" s="22" t="str">
        <f>VLOOKUP($A107,DM!$A:$EH,MATCH(L$1,DM!$1:$1,0),0)</f>
        <v>点心债</v>
      </c>
      <c r="M107" s="22" t="str">
        <f>VLOOKUP($A107,DM!$A:$EH,MATCH(M$1,DM!$1:$1,0),0)</f>
        <v>主权/政府</v>
      </c>
      <c r="N107" s="22" t="str">
        <f>VLOOKUP($A107,DM!$A:$EH,MATCH(N$1,DM!$1:$1,0),0)</f>
        <v>北京</v>
      </c>
      <c r="O107" s="19" t="str">
        <f>VLOOKUP($A107,DM!$A:$EH,MATCH(O$1,DM!$1:$1,0),0)</f>
        <v>发行及交存代理*</v>
      </c>
    </row>
    <row r="108" spans="1:15" x14ac:dyDescent="0.25">
      <c r="A108" s="63">
        <f>deal_master[[#This Row],[Index]]</f>
        <v>807</v>
      </c>
      <c r="B108" s="70">
        <f>VLOOKUP($A108,DM!A:EH,MATCH(B$1,DM!$1:$1,0),0)</f>
        <v>45140</v>
      </c>
      <c r="C108" s="21" t="str">
        <f>VLOOKUP($A108,DM!$A:$EH,MATCH(C$1,DM!$1:$1,0),0)</f>
        <v>中国财政部*</v>
      </c>
      <c r="D108" s="56" t="str">
        <f>VLOOKUP($A108,DM!$A:$EH,MATCH(D$1,DM!$1:$1,0),0)</f>
        <v>--/--/--</v>
      </c>
      <c r="E108" s="23" t="str">
        <f>VLOOKUP($A108,DM!$A:$EH,MATCH(E$1,DM!$1:$1,0),0)</f>
        <v>CNH</v>
      </c>
      <c r="F108" s="23">
        <f>VLOOKUP($A108,DM!$A:$EH,MATCH(F$1,DM!$1:$1,0),0)</f>
        <v>30</v>
      </c>
      <c r="G108" s="23" t="str">
        <f>VLOOKUP($A108,DM!$A:$EH,MATCH(G$1,DM!$1:$1,0),0)</f>
        <v>3.5</v>
      </c>
      <c r="H108" s="57" t="str">
        <f>VLOOKUP($A108,DM!$A:$EH,MATCH(H$1,DM!$1:$1,0),0)</f>
        <v>2.3%</v>
      </c>
      <c r="I108" s="23" t="str">
        <f>VLOOKUP($A108,DM!$A:$EH,MATCH(I$1,DM!$1:$1,0),0)</f>
        <v>--</v>
      </c>
      <c r="J108" s="23" t="str">
        <f>VLOOKUP($A108,DM!$A:$EH,MATCH(J$1,DM!$1:$1,0),0)</f>
        <v>--</v>
      </c>
      <c r="K108" s="22" t="str">
        <f>VLOOKUP($A108,DM!$A:$EH,MATCH(K$1,DM!$1:$1,0),0)</f>
        <v>直发</v>
      </c>
      <c r="L108" s="22" t="str">
        <f>VLOOKUP($A108,DM!$A:$EH,MATCH(L$1,DM!$1:$1,0),0)</f>
        <v>点心债</v>
      </c>
      <c r="M108" s="22" t="str">
        <f>VLOOKUP($A108,DM!$A:$EH,MATCH(M$1,DM!$1:$1,0),0)</f>
        <v>主权/政府</v>
      </c>
      <c r="N108" s="22" t="str">
        <f>VLOOKUP($A108,DM!$A:$EH,MATCH(N$1,DM!$1:$1,0),0)</f>
        <v>北京</v>
      </c>
      <c r="O108" s="19" t="str">
        <f>VLOOKUP($A108,DM!$A:$EH,MATCH(O$1,DM!$1:$1,0),0)</f>
        <v>发行及交存代理*</v>
      </c>
    </row>
    <row r="109" spans="1:15" x14ac:dyDescent="0.25">
      <c r="A109" s="63">
        <f>deal_master[[#This Row],[Index]]</f>
        <v>806</v>
      </c>
      <c r="B109" s="70">
        <f>VLOOKUP($A109,DM!A:EH,MATCH(B$1,DM!$1:$1,0),0)</f>
        <v>45140</v>
      </c>
      <c r="C109" s="21" t="str">
        <f>VLOOKUP($A109,DM!$A:$EH,MATCH(C$1,DM!$1:$1,0),0)</f>
        <v>中国财政部*</v>
      </c>
      <c r="D109" s="56" t="str">
        <f>VLOOKUP($A109,DM!$A:$EH,MATCH(D$1,DM!$1:$1,0),0)</f>
        <v>--/--/--</v>
      </c>
      <c r="E109" s="23" t="str">
        <f>VLOOKUP($A109,DM!$A:$EH,MATCH(E$1,DM!$1:$1,0),0)</f>
        <v>CNH</v>
      </c>
      <c r="F109" s="23">
        <f>VLOOKUP($A109,DM!$A:$EH,MATCH(F$1,DM!$1:$1,0),0)</f>
        <v>60</v>
      </c>
      <c r="G109" s="23" t="str">
        <f>VLOOKUP($A109,DM!$A:$EH,MATCH(G$1,DM!$1:$1,0),0)</f>
        <v>2.5</v>
      </c>
      <c r="H109" s="57" t="str">
        <f>VLOOKUP($A109,DM!$A:$EH,MATCH(H$1,DM!$1:$1,0),0)</f>
        <v>2.2%</v>
      </c>
      <c r="I109" s="23" t="str">
        <f>VLOOKUP($A109,DM!$A:$EH,MATCH(I$1,DM!$1:$1,0),0)</f>
        <v>--</v>
      </c>
      <c r="J109" s="23" t="str">
        <f>VLOOKUP($A109,DM!$A:$EH,MATCH(J$1,DM!$1:$1,0),0)</f>
        <v>--</v>
      </c>
      <c r="K109" s="22" t="str">
        <f>VLOOKUP($A109,DM!$A:$EH,MATCH(K$1,DM!$1:$1,0),0)</f>
        <v>直发</v>
      </c>
      <c r="L109" s="22" t="str">
        <f>VLOOKUP($A109,DM!$A:$EH,MATCH(L$1,DM!$1:$1,0),0)</f>
        <v>点心债</v>
      </c>
      <c r="M109" s="22" t="str">
        <f>VLOOKUP($A109,DM!$A:$EH,MATCH(M$1,DM!$1:$1,0),0)</f>
        <v>主权/政府</v>
      </c>
      <c r="N109" s="22" t="str">
        <f>VLOOKUP($A109,DM!$A:$EH,MATCH(N$1,DM!$1:$1,0),0)</f>
        <v>北京</v>
      </c>
      <c r="O109" s="19" t="str">
        <f>VLOOKUP($A109,DM!$A:$EH,MATCH(O$1,DM!$1:$1,0),0)</f>
        <v>发行及交存代理*</v>
      </c>
    </row>
    <row r="110" spans="1:15" x14ac:dyDescent="0.25">
      <c r="A110" s="63">
        <f>deal_master[[#This Row],[Index]]</f>
        <v>805</v>
      </c>
      <c r="B110" s="70">
        <f>VLOOKUP($A110,DM!A:EH,MATCH(B$1,DM!$1:$1,0),0)</f>
        <v>45139</v>
      </c>
      <c r="C110" s="21" t="str">
        <f>VLOOKUP($A110,DM!$A:$EH,MATCH(C$1,DM!$1:$1,0),0)</f>
        <v>重庆浦里开发(重庆三峡银行)</v>
      </c>
      <c r="D110" s="56" t="str">
        <f>VLOOKUP($A110,DM!$A:$EH,MATCH(D$1,DM!$1:$1,0),0)</f>
        <v>--/--/--</v>
      </c>
      <c r="E110" s="23" t="str">
        <f>VLOOKUP($A110,DM!$A:$EH,MATCH(E$1,DM!$1:$1,0),0)</f>
        <v>CNH</v>
      </c>
      <c r="F110" s="23">
        <f>VLOOKUP($A110,DM!$A:$EH,MATCH(F$1,DM!$1:$1,0),0)</f>
        <v>1.97</v>
      </c>
      <c r="G110" s="23" t="str">
        <f>VLOOKUP($A110,DM!$A:$EH,MATCH(G$1,DM!$1:$1,0),0)</f>
        <v>3</v>
      </c>
      <c r="H110" s="57" t="str">
        <f>VLOOKUP($A110,DM!$A:$EH,MATCH(H$1,DM!$1:$1,0),0)</f>
        <v>4.9%</v>
      </c>
      <c r="I110" s="23" t="str">
        <f>VLOOKUP($A110,DM!$A:$EH,MATCH(I$1,DM!$1:$1,0),0)</f>
        <v>--</v>
      </c>
      <c r="J110" s="23" t="str">
        <f>VLOOKUP($A110,DM!$A:$EH,MATCH(J$1,DM!$1:$1,0),0)</f>
        <v>--</v>
      </c>
      <c r="K110" s="22" t="str">
        <f>VLOOKUP($A110,DM!$A:$EH,MATCH(K$1,DM!$1:$1,0),0)</f>
        <v>备证</v>
      </c>
      <c r="L110" s="22" t="str">
        <f>VLOOKUP($A110,DM!$A:$EH,MATCH(L$1,DM!$1:$1,0),0)</f>
        <v>点心债</v>
      </c>
      <c r="M110" s="22" t="str">
        <f>VLOOKUP($A110,DM!$A:$EH,MATCH(M$1,DM!$1:$1,0),0)</f>
        <v>地方平台</v>
      </c>
      <c r="N110" s="22" t="str">
        <f>VLOOKUP($A110,DM!$A:$EH,MATCH(N$1,DM!$1:$1,0),0)</f>
        <v>重庆</v>
      </c>
      <c r="O110" s="19" t="str">
        <f>VLOOKUP($A110,DM!$A:$EH,MATCH(O$1,DM!$1:$1,0),0)</f>
        <v>--</v>
      </c>
    </row>
    <row r="111" spans="1:15" x14ac:dyDescent="0.25">
      <c r="A111" s="63">
        <f>deal_master[[#This Row],[Index]]</f>
        <v>804</v>
      </c>
      <c r="B111" s="70">
        <f>VLOOKUP($A111,DM!A:EH,MATCH(B$1,DM!$1:$1,0),0)</f>
        <v>45138</v>
      </c>
      <c r="C111" s="21" t="str">
        <f>VLOOKUP($A111,DM!$A:$EH,MATCH(C$1,DM!$1:$1,0),0)</f>
        <v>信达香港</v>
      </c>
      <c r="D111" s="56" t="str">
        <f>VLOOKUP($A111,DM!$A:$EH,MATCH(D$1,DM!$1:$1,0),0)</f>
        <v>--/BBB+/--</v>
      </c>
      <c r="E111" s="23" t="str">
        <f>VLOOKUP($A111,DM!$A:$EH,MATCH(E$1,DM!$1:$1,0),0)</f>
        <v>USD</v>
      </c>
      <c r="F111" s="23">
        <f>VLOOKUP($A111,DM!$A:$EH,MATCH(F$1,DM!$1:$1,0),0)</f>
        <v>4</v>
      </c>
      <c r="G111" s="23" t="str">
        <f>VLOOKUP($A111,DM!$A:$EH,MATCH(G$1,DM!$1:$1,0),0)</f>
        <v>3.5</v>
      </c>
      <c r="H111" s="57" t="str">
        <f>VLOOKUP($A111,DM!$A:$EH,MATCH(H$1,DM!$1:$1,0),0)</f>
        <v>5.75%</v>
      </c>
      <c r="I111" s="23" t="str">
        <f>VLOOKUP($A111,DM!$A:$EH,MATCH(I$1,DM!$1:$1,0),0)</f>
        <v>T3+175a</v>
      </c>
      <c r="J111" s="23" t="str">
        <f>VLOOKUP($A111,DM!$A:$EH,MATCH(J$1,DM!$1:$1,0),0)</f>
        <v>45</v>
      </c>
      <c r="K111" s="22" t="str">
        <f>VLOOKUP($A111,DM!$A:$EH,MATCH(K$1,DM!$1:$1,0),0)</f>
        <v>担保</v>
      </c>
      <c r="L111" s="22" t="str">
        <f>VLOOKUP($A111,DM!$A:$EH,MATCH(L$1,DM!$1:$1,0),0)</f>
        <v>--</v>
      </c>
      <c r="M111" s="22" t="str">
        <f>VLOOKUP($A111,DM!$A:$EH,MATCH(M$1,DM!$1:$1,0),0)</f>
        <v>金融机构</v>
      </c>
      <c r="N111" s="22" t="str">
        <f>VLOOKUP($A111,DM!$A:$EH,MATCH(N$1,DM!$1:$1,0),0)</f>
        <v>北京</v>
      </c>
      <c r="O111" s="19" t="str">
        <f>VLOOKUP($A111,DM!$A:$EH,MATCH(O$1,DM!$1:$1,0),0)</f>
        <v>BISL,港分</v>
      </c>
    </row>
    <row r="112" spans="1:15" x14ac:dyDescent="0.25">
      <c r="A112" s="63">
        <f>deal_master[[#This Row],[Index]]</f>
        <v>803</v>
      </c>
      <c r="B112" s="70">
        <f>VLOOKUP($A112,DM!A:EH,MATCH(B$1,DM!$1:$1,0),0)</f>
        <v>45133</v>
      </c>
      <c r="C112" s="21" t="str">
        <f>VLOOKUP($A112,DM!$A:$EH,MATCH(C$1,DM!$1:$1,0),0)</f>
        <v>杭州钱塘新区建投</v>
      </c>
      <c r="D112" s="56" t="str">
        <f>VLOOKUP($A112,DM!$A:$EH,MATCH(D$1,DM!$1:$1,0),0)</f>
        <v>--/--/--</v>
      </c>
      <c r="E112" s="23" t="str">
        <f>VLOOKUP($A112,DM!$A:$EH,MATCH(E$1,DM!$1:$1,0),0)</f>
        <v>USD</v>
      </c>
      <c r="F112" s="23">
        <f>VLOOKUP($A112,DM!$A:$EH,MATCH(F$1,DM!$1:$1,0),0)</f>
        <v>3</v>
      </c>
      <c r="G112" s="23" t="str">
        <f>VLOOKUP($A112,DM!$A:$EH,MATCH(G$1,DM!$1:$1,0),0)</f>
        <v>3</v>
      </c>
      <c r="H112" s="57" t="str">
        <f>VLOOKUP($A112,DM!$A:$EH,MATCH(H$1,DM!$1:$1,0),0)</f>
        <v>6.28%</v>
      </c>
      <c r="I112" s="23" t="str">
        <f>VLOOKUP($A112,DM!$A:$EH,MATCH(I$1,DM!$1:$1,0),0)</f>
        <v>6.7%a</v>
      </c>
      <c r="J112" s="23" t="str">
        <f>VLOOKUP($A112,DM!$A:$EH,MATCH(J$1,DM!$1:$1,0),0)</f>
        <v>42</v>
      </c>
      <c r="K112" s="22" t="str">
        <f>VLOOKUP($A112,DM!$A:$EH,MATCH(K$1,DM!$1:$1,0),0)</f>
        <v>直发</v>
      </c>
      <c r="L112" s="22" t="str">
        <f>VLOOKUP($A112,DM!$A:$EH,MATCH(L$1,DM!$1:$1,0),0)</f>
        <v>--</v>
      </c>
      <c r="M112" s="22" t="str">
        <f>VLOOKUP($A112,DM!$A:$EH,MATCH(M$1,DM!$1:$1,0),0)</f>
        <v>地方平台</v>
      </c>
      <c r="N112" s="22" t="str">
        <f>VLOOKUP($A112,DM!$A:$EH,MATCH(N$1,DM!$1:$1,0),0)</f>
        <v>浙江</v>
      </c>
      <c r="O112" s="19" t="str">
        <f>VLOOKUP($A112,DM!$A:$EH,MATCH(O$1,DM!$1:$1,0),0)</f>
        <v>--</v>
      </c>
    </row>
    <row r="113" spans="1:15" x14ac:dyDescent="0.25">
      <c r="A113" s="63">
        <f>deal_master[[#This Row],[Index]]</f>
        <v>802</v>
      </c>
      <c r="B113" s="70">
        <f>VLOOKUP($A113,DM!A:EH,MATCH(B$1,DM!$1:$1,0),0)</f>
        <v>45133</v>
      </c>
      <c r="C113" s="21" t="str">
        <f>VLOOKUP($A113,DM!$A:$EH,MATCH(C$1,DM!$1:$1,0),0)</f>
        <v>成都东进准投(成都银行)</v>
      </c>
      <c r="D113" s="56" t="str">
        <f>VLOOKUP($A113,DM!$A:$EH,MATCH(D$1,DM!$1:$1,0),0)</f>
        <v>--/--/--</v>
      </c>
      <c r="E113" s="23" t="str">
        <f>VLOOKUP($A113,DM!$A:$EH,MATCH(E$1,DM!$1:$1,0),0)</f>
        <v>USD</v>
      </c>
      <c r="F113" s="23">
        <f>VLOOKUP($A113,DM!$A:$EH,MATCH(F$1,DM!$1:$1,0),0)</f>
        <v>0.39</v>
      </c>
      <c r="G113" s="23" t="str">
        <f>VLOOKUP($A113,DM!$A:$EH,MATCH(G$1,DM!$1:$1,0),0)</f>
        <v>3</v>
      </c>
      <c r="H113" s="57" t="str">
        <f>VLOOKUP($A113,DM!$A:$EH,MATCH(H$1,DM!$1:$1,0),0)</f>
        <v>6.5%</v>
      </c>
      <c r="I113" s="23" t="str">
        <f>VLOOKUP($A113,DM!$A:$EH,MATCH(I$1,DM!$1:$1,0),0)</f>
        <v>--</v>
      </c>
      <c r="J113" s="23" t="str">
        <f>VLOOKUP($A113,DM!$A:$EH,MATCH(J$1,DM!$1:$1,0),0)</f>
        <v>--</v>
      </c>
      <c r="K113" s="22" t="str">
        <f>VLOOKUP($A113,DM!$A:$EH,MATCH(K$1,DM!$1:$1,0),0)</f>
        <v>备证</v>
      </c>
      <c r="L113" s="22" t="str">
        <f>VLOOKUP($A113,DM!$A:$EH,MATCH(L$1,DM!$1:$1,0),0)</f>
        <v>--</v>
      </c>
      <c r="M113" s="22" t="str">
        <f>VLOOKUP($A113,DM!$A:$EH,MATCH(M$1,DM!$1:$1,0),0)</f>
        <v>地方平台</v>
      </c>
      <c r="N113" s="22" t="str">
        <f>VLOOKUP($A113,DM!$A:$EH,MATCH(N$1,DM!$1:$1,0),0)</f>
        <v>四川</v>
      </c>
      <c r="O113" s="19" t="str">
        <f>VLOOKUP($A113,DM!$A:$EH,MATCH(O$1,DM!$1:$1,0),0)</f>
        <v>--</v>
      </c>
    </row>
    <row r="114" spans="1:15" x14ac:dyDescent="0.25">
      <c r="A114" s="63">
        <f>deal_master[[#This Row],[Index]]</f>
        <v>801</v>
      </c>
      <c r="B114" s="70">
        <f>VLOOKUP($A114,DM!A:EH,MATCH(B$1,DM!$1:$1,0),0)</f>
        <v>45132</v>
      </c>
      <c r="C114" s="21" t="str">
        <f>VLOOKUP($A114,DM!$A:$EH,MATCH(C$1,DM!$1:$1,0),0)</f>
        <v>淄博高新国投</v>
      </c>
      <c r="D114" s="56" t="str">
        <f>VLOOKUP($A114,DM!$A:$EH,MATCH(D$1,DM!$1:$1,0),0)</f>
        <v>--/--/--</v>
      </c>
      <c r="E114" s="23" t="str">
        <f>VLOOKUP($A114,DM!$A:$EH,MATCH(E$1,DM!$1:$1,0),0)</f>
        <v>USD</v>
      </c>
      <c r="F114" s="23">
        <f>VLOOKUP($A114,DM!$A:$EH,MATCH(F$1,DM!$1:$1,0),0)</f>
        <v>0.54800000000000004</v>
      </c>
      <c r="G114" s="23" t="str">
        <f>VLOOKUP($A114,DM!$A:$EH,MATCH(G$1,DM!$1:$1,0),0)</f>
        <v>2.7</v>
      </c>
      <c r="H114" s="57" t="str">
        <f>VLOOKUP($A114,DM!$A:$EH,MATCH(H$1,DM!$1:$1,0),0)</f>
        <v>8%</v>
      </c>
      <c r="I114" s="23" t="str">
        <f>VLOOKUP($A114,DM!$A:$EH,MATCH(I$1,DM!$1:$1,0),0)</f>
        <v>--</v>
      </c>
      <c r="J114" s="23" t="str">
        <f>VLOOKUP($A114,DM!$A:$EH,MATCH(J$1,DM!$1:$1,0),0)</f>
        <v>--</v>
      </c>
      <c r="K114" s="22" t="str">
        <f>VLOOKUP($A114,DM!$A:$EH,MATCH(K$1,DM!$1:$1,0),0)</f>
        <v>担保</v>
      </c>
      <c r="L114" s="22" t="str">
        <f>VLOOKUP($A114,DM!$A:$EH,MATCH(L$1,DM!$1:$1,0),0)</f>
        <v>--</v>
      </c>
      <c r="M114" s="22" t="str">
        <f>VLOOKUP($A114,DM!$A:$EH,MATCH(M$1,DM!$1:$1,0),0)</f>
        <v>地方平台</v>
      </c>
      <c r="N114" s="22" t="str">
        <f>VLOOKUP($A114,DM!$A:$EH,MATCH(N$1,DM!$1:$1,0),0)</f>
        <v>山东</v>
      </c>
      <c r="O114" s="19" t="str">
        <f>VLOOKUP($A114,DM!$A:$EH,MATCH(O$1,DM!$1:$1,0),0)</f>
        <v>--</v>
      </c>
    </row>
    <row r="115" spans="1:15" x14ac:dyDescent="0.25">
      <c r="A115" s="63">
        <f>deal_master[[#This Row],[Index]]</f>
        <v>800</v>
      </c>
      <c r="B115" s="70">
        <f>VLOOKUP($A115,DM!A:EH,MATCH(B$1,DM!$1:$1,0),0)</f>
        <v>45127</v>
      </c>
      <c r="C115" s="21" t="str">
        <f>VLOOKUP($A115,DM!$A:$EH,MATCH(C$1,DM!$1:$1,0),0)</f>
        <v>赣州旅投(邮储银行)</v>
      </c>
      <c r="D115" s="56" t="str">
        <f>VLOOKUP($A115,DM!$A:$EH,MATCH(D$1,DM!$1:$1,0),0)</f>
        <v>--/--/--</v>
      </c>
      <c r="E115" s="23" t="str">
        <f>VLOOKUP($A115,DM!$A:$EH,MATCH(E$1,DM!$1:$1,0),0)</f>
        <v>CNH</v>
      </c>
      <c r="F115" s="23">
        <f>VLOOKUP($A115,DM!$A:$EH,MATCH(F$1,DM!$1:$1,0),0)</f>
        <v>4.5999999999999996</v>
      </c>
      <c r="G115" s="23" t="str">
        <f>VLOOKUP($A115,DM!$A:$EH,MATCH(G$1,DM!$1:$1,0),0)</f>
        <v>2.9</v>
      </c>
      <c r="H115" s="57" t="str">
        <f>VLOOKUP($A115,DM!$A:$EH,MATCH(H$1,DM!$1:$1,0),0)</f>
        <v>3.6%</v>
      </c>
      <c r="I115" s="23" t="str">
        <f>VLOOKUP($A115,DM!$A:$EH,MATCH(I$1,DM!$1:$1,0),0)</f>
        <v>3.95%a</v>
      </c>
      <c r="J115" s="23" t="str">
        <f>VLOOKUP($A115,DM!$A:$EH,MATCH(J$1,DM!$1:$1,0),0)</f>
        <v>35</v>
      </c>
      <c r="K115" s="22" t="str">
        <f>VLOOKUP($A115,DM!$A:$EH,MATCH(K$1,DM!$1:$1,0),0)</f>
        <v>备证</v>
      </c>
      <c r="L115" s="22" t="str">
        <f>VLOOKUP($A115,DM!$A:$EH,MATCH(L$1,DM!$1:$1,0),0)</f>
        <v>点心债</v>
      </c>
      <c r="M115" s="22" t="str">
        <f>VLOOKUP($A115,DM!$A:$EH,MATCH(M$1,DM!$1:$1,0),0)</f>
        <v>地方平台</v>
      </c>
      <c r="N115" s="22" t="str">
        <f>VLOOKUP($A115,DM!$A:$EH,MATCH(N$1,DM!$1:$1,0),0)</f>
        <v>江西</v>
      </c>
      <c r="O115" s="19" t="str">
        <f>VLOOKUP($A115,DM!$A:$EH,MATCH(O$1,DM!$1:$1,0),0)</f>
        <v>BISL</v>
      </c>
    </row>
    <row r="116" spans="1:15" x14ac:dyDescent="0.25">
      <c r="A116" s="63">
        <f>deal_master[[#This Row],[Index]]</f>
        <v>799</v>
      </c>
      <c r="B116" s="70">
        <f>VLOOKUP($A116,DM!A:EH,MATCH(B$1,DM!$1:$1,0),0)</f>
        <v>45127</v>
      </c>
      <c r="C116" s="21" t="str">
        <f>VLOOKUP($A116,DM!$A:$EH,MATCH(C$1,DM!$1:$1,0),0)</f>
        <v>临沂兰山财金(北京银行)</v>
      </c>
      <c r="D116" s="56" t="str">
        <f>VLOOKUP($A116,DM!$A:$EH,MATCH(D$1,DM!$1:$1,0),0)</f>
        <v>--/--/--</v>
      </c>
      <c r="E116" s="23" t="str">
        <f>VLOOKUP($A116,DM!$A:$EH,MATCH(E$1,DM!$1:$1,0),0)</f>
        <v>CNH</v>
      </c>
      <c r="F116" s="23">
        <f>VLOOKUP($A116,DM!$A:$EH,MATCH(F$1,DM!$1:$1,0),0)</f>
        <v>0.91</v>
      </c>
      <c r="G116" s="23" t="str">
        <f>VLOOKUP($A116,DM!$A:$EH,MATCH(G$1,DM!$1:$1,0),0)</f>
        <v>3</v>
      </c>
      <c r="H116" s="57" t="str">
        <f>VLOOKUP($A116,DM!$A:$EH,MATCH(H$1,DM!$1:$1,0),0)</f>
        <v>4%</v>
      </c>
      <c r="I116" s="23" t="str">
        <f>VLOOKUP($A116,DM!$A:$EH,MATCH(I$1,DM!$1:$1,0),0)</f>
        <v>--</v>
      </c>
      <c r="J116" s="23" t="str">
        <f>VLOOKUP($A116,DM!$A:$EH,MATCH(J$1,DM!$1:$1,0),0)</f>
        <v>--</v>
      </c>
      <c r="K116" s="22" t="str">
        <f>VLOOKUP($A116,DM!$A:$EH,MATCH(K$1,DM!$1:$1,0),0)</f>
        <v>备证+担保</v>
      </c>
      <c r="L116" s="22" t="str">
        <f>VLOOKUP($A116,DM!$A:$EH,MATCH(L$1,DM!$1:$1,0),0)</f>
        <v>点心债</v>
      </c>
      <c r="M116" s="22" t="str">
        <f>VLOOKUP($A116,DM!$A:$EH,MATCH(M$1,DM!$1:$1,0),0)</f>
        <v>地方平台</v>
      </c>
      <c r="N116" s="22" t="str">
        <f>VLOOKUP($A116,DM!$A:$EH,MATCH(N$1,DM!$1:$1,0),0)</f>
        <v>山东</v>
      </c>
      <c r="O116" s="19" t="str">
        <f>VLOOKUP($A116,DM!$A:$EH,MATCH(O$1,DM!$1:$1,0),0)</f>
        <v>--</v>
      </c>
    </row>
    <row r="117" spans="1:15" x14ac:dyDescent="0.25">
      <c r="A117" s="63">
        <f>deal_master[[#This Row],[Index]]</f>
        <v>798</v>
      </c>
      <c r="B117" s="70">
        <f>VLOOKUP($A117,DM!A:EH,MATCH(B$1,DM!$1:$1,0),0)</f>
        <v>45124</v>
      </c>
      <c r="C117" s="21" t="str">
        <f>VLOOKUP($A117,DM!$A:$EH,MATCH(C$1,DM!$1:$1,0),0)</f>
        <v>蒙城兴蒙投资(工商银行)</v>
      </c>
      <c r="D117" s="56" t="str">
        <f>VLOOKUP($A117,DM!$A:$EH,MATCH(D$1,DM!$1:$1,0),0)</f>
        <v>A1/--/--</v>
      </c>
      <c r="E117" s="23" t="str">
        <f>VLOOKUP($A117,DM!$A:$EH,MATCH(E$1,DM!$1:$1,0),0)</f>
        <v>CNH</v>
      </c>
      <c r="F117" s="23">
        <f>VLOOKUP($A117,DM!$A:$EH,MATCH(F$1,DM!$1:$1,0),0)</f>
        <v>6.7</v>
      </c>
      <c r="G117" s="23" t="str">
        <f>VLOOKUP($A117,DM!$A:$EH,MATCH(G$1,DM!$1:$1,0),0)</f>
        <v>3</v>
      </c>
      <c r="H117" s="57" t="str">
        <f>VLOOKUP($A117,DM!$A:$EH,MATCH(H$1,DM!$1:$1,0),0)</f>
        <v>3.58%</v>
      </c>
      <c r="I117" s="23" t="str">
        <f>VLOOKUP($A117,DM!$A:$EH,MATCH(I$1,DM!$1:$1,0),0)</f>
        <v>--</v>
      </c>
      <c r="J117" s="23" t="str">
        <f>VLOOKUP($A117,DM!$A:$EH,MATCH(J$1,DM!$1:$1,0),0)</f>
        <v>--</v>
      </c>
      <c r="K117" s="22" t="str">
        <f>VLOOKUP($A117,DM!$A:$EH,MATCH(K$1,DM!$1:$1,0),0)</f>
        <v>备证</v>
      </c>
      <c r="L117" s="22" t="str">
        <f>VLOOKUP($A117,DM!$A:$EH,MATCH(L$1,DM!$1:$1,0),0)</f>
        <v>点心债</v>
      </c>
      <c r="M117" s="22" t="str">
        <f>VLOOKUP($A117,DM!$A:$EH,MATCH(M$1,DM!$1:$1,0),0)</f>
        <v>地方平台</v>
      </c>
      <c r="N117" s="22" t="str">
        <f>VLOOKUP($A117,DM!$A:$EH,MATCH(N$1,DM!$1:$1,0),0)</f>
        <v>安徽</v>
      </c>
      <c r="O117" s="19" t="str">
        <f>VLOOKUP($A117,DM!$A:$EH,MATCH(O$1,DM!$1:$1,0),0)</f>
        <v>--</v>
      </c>
    </row>
    <row r="118" spans="1:15" x14ac:dyDescent="0.25">
      <c r="A118" s="63">
        <f>deal_master[[#This Row],[Index]]</f>
        <v>797</v>
      </c>
      <c r="B118" s="70">
        <f>VLOOKUP($A118,DM!A:EH,MATCH(B$1,DM!$1:$1,0),0)</f>
        <v>45121</v>
      </c>
      <c r="C118" s="21" t="str">
        <f>VLOOKUP($A118,DM!$A:$EH,MATCH(C$1,DM!$1:$1,0),0)</f>
        <v>重庆万盛工业园(重庆农商行)</v>
      </c>
      <c r="D118" s="56" t="str">
        <f>VLOOKUP($A118,DM!$A:$EH,MATCH(D$1,DM!$1:$1,0),0)</f>
        <v>--/--/--</v>
      </c>
      <c r="E118" s="23" t="str">
        <f>VLOOKUP($A118,DM!$A:$EH,MATCH(E$1,DM!$1:$1,0),0)</f>
        <v>CNH</v>
      </c>
      <c r="F118" s="23">
        <f>VLOOKUP($A118,DM!$A:$EH,MATCH(F$1,DM!$1:$1,0),0)</f>
        <v>1.2749999999999999</v>
      </c>
      <c r="G118" s="23" t="str">
        <f>VLOOKUP($A118,DM!$A:$EH,MATCH(G$1,DM!$1:$1,0),0)</f>
        <v>3</v>
      </c>
      <c r="H118" s="57" t="str">
        <f>VLOOKUP($A118,DM!$A:$EH,MATCH(H$1,DM!$1:$1,0),0)</f>
        <v>4.2%</v>
      </c>
      <c r="I118" s="23" t="str">
        <f>VLOOKUP($A118,DM!$A:$EH,MATCH(I$1,DM!$1:$1,0),0)</f>
        <v>--</v>
      </c>
      <c r="J118" s="23" t="str">
        <f>VLOOKUP($A118,DM!$A:$EH,MATCH(J$1,DM!$1:$1,0),0)</f>
        <v>--</v>
      </c>
      <c r="K118" s="22" t="str">
        <f>VLOOKUP($A118,DM!$A:$EH,MATCH(K$1,DM!$1:$1,0),0)</f>
        <v>备证</v>
      </c>
      <c r="L118" s="22" t="str">
        <f>VLOOKUP($A118,DM!$A:$EH,MATCH(L$1,DM!$1:$1,0),0)</f>
        <v>点心债</v>
      </c>
      <c r="M118" s="22" t="str">
        <f>VLOOKUP($A118,DM!$A:$EH,MATCH(M$1,DM!$1:$1,0),0)</f>
        <v>地方平台</v>
      </c>
      <c r="N118" s="22" t="str">
        <f>VLOOKUP($A118,DM!$A:$EH,MATCH(N$1,DM!$1:$1,0),0)</f>
        <v>重庆</v>
      </c>
      <c r="O118" s="19" t="str">
        <f>VLOOKUP($A118,DM!$A:$EH,MATCH(O$1,DM!$1:$1,0),0)</f>
        <v>--</v>
      </c>
    </row>
    <row r="119" spans="1:15" x14ac:dyDescent="0.25">
      <c r="A119" s="63">
        <f>deal_master[[#This Row],[Index]]</f>
        <v>796</v>
      </c>
      <c r="B119" s="70">
        <f>VLOOKUP($A119,DM!A:EH,MATCH(B$1,DM!$1:$1,0),0)</f>
        <v>45120</v>
      </c>
      <c r="C119" s="21" t="str">
        <f>VLOOKUP($A119,DM!$A:$EH,MATCH(C$1,DM!$1:$1,0),0)</f>
        <v>扬州城建</v>
      </c>
      <c r="D119" s="56" t="str">
        <f>VLOOKUP($A119,DM!$A:$EH,MATCH(D$1,DM!$1:$1,0),0)</f>
        <v>--/--/--</v>
      </c>
      <c r="E119" s="23" t="str">
        <f>VLOOKUP($A119,DM!$A:$EH,MATCH(E$1,DM!$1:$1,0),0)</f>
        <v>USD</v>
      </c>
      <c r="F119" s="23">
        <f>VLOOKUP($A119,DM!$A:$EH,MATCH(F$1,DM!$1:$1,0),0)</f>
        <v>3</v>
      </c>
      <c r="G119" s="23" t="str">
        <f>VLOOKUP($A119,DM!$A:$EH,MATCH(G$1,DM!$1:$1,0),0)</f>
        <v>3</v>
      </c>
      <c r="H119" s="57" t="str">
        <f>VLOOKUP($A119,DM!$A:$EH,MATCH(H$1,DM!$1:$1,0),0)</f>
        <v>5.48%</v>
      </c>
      <c r="I119" s="23" t="str">
        <f>VLOOKUP($A119,DM!$A:$EH,MATCH(I$1,DM!$1:$1,0),0)</f>
        <v>5.95%a</v>
      </c>
      <c r="J119" s="23" t="str">
        <f>VLOOKUP($A119,DM!$A:$EH,MATCH(J$1,DM!$1:$1,0),0)</f>
        <v>45</v>
      </c>
      <c r="K119" s="22" t="str">
        <f>VLOOKUP($A119,DM!$A:$EH,MATCH(K$1,DM!$1:$1,0),0)</f>
        <v>直发</v>
      </c>
      <c r="L119" s="22" t="str">
        <f>VLOOKUP($A119,DM!$A:$EH,MATCH(L$1,DM!$1:$1,0),0)</f>
        <v>--</v>
      </c>
      <c r="M119" s="22" t="str">
        <f>VLOOKUP($A119,DM!$A:$EH,MATCH(M$1,DM!$1:$1,0),0)</f>
        <v>地方平台</v>
      </c>
      <c r="N119" s="22" t="str">
        <f>VLOOKUP($A119,DM!$A:$EH,MATCH(N$1,DM!$1:$1,0),0)</f>
        <v>江苏</v>
      </c>
      <c r="O119" s="19" t="str">
        <f>VLOOKUP($A119,DM!$A:$EH,MATCH(O$1,DM!$1:$1,0),0)</f>
        <v>港分</v>
      </c>
    </row>
    <row r="120" spans="1:15" x14ac:dyDescent="0.25">
      <c r="A120" s="63">
        <f>deal_master[[#This Row],[Index]]</f>
        <v>795</v>
      </c>
      <c r="B120" s="70">
        <f>VLOOKUP($A120,DM!A:EH,MATCH(B$1,DM!$1:$1,0),0)</f>
        <v>45119</v>
      </c>
      <c r="C120" s="21" t="str">
        <f>VLOOKUP($A120,DM!$A:$EH,MATCH(C$1,DM!$1:$1,0),0)</f>
        <v>渠恒基工业建发(天津银行)</v>
      </c>
      <c r="D120" s="56" t="str">
        <f>VLOOKUP($A120,DM!$A:$EH,MATCH(D$1,DM!$1:$1,0),0)</f>
        <v>--/--/--</v>
      </c>
      <c r="E120" s="23" t="str">
        <f>VLOOKUP($A120,DM!$A:$EH,MATCH(E$1,DM!$1:$1,0),0)</f>
        <v>CNH</v>
      </c>
      <c r="F120" s="23">
        <f>VLOOKUP($A120,DM!$A:$EH,MATCH(F$1,DM!$1:$1,0),0)</f>
        <v>3</v>
      </c>
      <c r="G120" s="23" t="str">
        <f>VLOOKUP($A120,DM!$A:$EH,MATCH(G$1,DM!$1:$1,0),0)</f>
        <v>3</v>
      </c>
      <c r="H120" s="57" t="str">
        <f>VLOOKUP($A120,DM!$A:$EH,MATCH(H$1,DM!$1:$1,0),0)</f>
        <v>4.7%</v>
      </c>
      <c r="I120" s="23" t="str">
        <f>VLOOKUP($A120,DM!$A:$EH,MATCH(I$1,DM!$1:$1,0),0)</f>
        <v>--</v>
      </c>
      <c r="J120" s="23" t="str">
        <f>VLOOKUP($A120,DM!$A:$EH,MATCH(J$1,DM!$1:$1,0),0)</f>
        <v>--</v>
      </c>
      <c r="K120" s="22" t="str">
        <f>VLOOKUP($A120,DM!$A:$EH,MATCH(K$1,DM!$1:$1,0),0)</f>
        <v>备证</v>
      </c>
      <c r="L120" s="22" t="str">
        <f>VLOOKUP($A120,DM!$A:$EH,MATCH(L$1,DM!$1:$1,0),0)</f>
        <v>点心债</v>
      </c>
      <c r="M120" s="22" t="str">
        <f>VLOOKUP($A120,DM!$A:$EH,MATCH(M$1,DM!$1:$1,0),0)</f>
        <v>地方平台</v>
      </c>
      <c r="N120" s="22" t="str">
        <f>VLOOKUP($A120,DM!$A:$EH,MATCH(N$1,DM!$1:$1,0),0)</f>
        <v>四川</v>
      </c>
      <c r="O120" s="19" t="str">
        <f>VLOOKUP($A120,DM!$A:$EH,MATCH(O$1,DM!$1:$1,0),0)</f>
        <v>--</v>
      </c>
    </row>
    <row r="121" spans="1:15" x14ac:dyDescent="0.25">
      <c r="A121" s="63">
        <f>deal_master[[#This Row],[Index]]</f>
        <v>794</v>
      </c>
      <c r="B121" s="70">
        <f>VLOOKUP($A121,DM!A:EH,MATCH(B$1,DM!$1:$1,0),0)</f>
        <v>45119</v>
      </c>
      <c r="C121" s="21" t="str">
        <f>VLOOKUP($A121,DM!$A:$EH,MATCH(C$1,DM!$1:$1,0),0)</f>
        <v>无锡太湖新城(邮储银行)</v>
      </c>
      <c r="D121" s="56" t="str">
        <f>VLOOKUP($A121,DM!$A:$EH,MATCH(D$1,DM!$1:$1,0),0)</f>
        <v>--/--/--</v>
      </c>
      <c r="E121" s="23" t="str">
        <f>VLOOKUP($A121,DM!$A:$EH,MATCH(E$1,DM!$1:$1,0),0)</f>
        <v>CNH</v>
      </c>
      <c r="F121" s="23">
        <f>VLOOKUP($A121,DM!$A:$EH,MATCH(F$1,DM!$1:$1,0),0)</f>
        <v>12.5</v>
      </c>
      <c r="G121" s="23" t="str">
        <f>VLOOKUP($A121,DM!$A:$EH,MATCH(G$1,DM!$1:$1,0),0)</f>
        <v>3</v>
      </c>
      <c r="H121" s="57" t="str">
        <f>VLOOKUP($A121,DM!$A:$EH,MATCH(H$1,DM!$1:$1,0),0)</f>
        <v>3.6%</v>
      </c>
      <c r="I121" s="23" t="str">
        <f>VLOOKUP($A121,DM!$A:$EH,MATCH(I$1,DM!$1:$1,0),0)</f>
        <v>4.1%a</v>
      </c>
      <c r="J121" s="23" t="str">
        <f>VLOOKUP($A121,DM!$A:$EH,MATCH(J$1,DM!$1:$1,0),0)</f>
        <v>50</v>
      </c>
      <c r="K121" s="22" t="str">
        <f>VLOOKUP($A121,DM!$A:$EH,MATCH(K$1,DM!$1:$1,0),0)</f>
        <v>备证</v>
      </c>
      <c r="L121" s="22" t="str">
        <f>VLOOKUP($A121,DM!$A:$EH,MATCH(L$1,DM!$1:$1,0),0)</f>
        <v>绿色点心债</v>
      </c>
      <c r="M121" s="22" t="str">
        <f>VLOOKUP($A121,DM!$A:$EH,MATCH(M$1,DM!$1:$1,0),0)</f>
        <v>地方平台</v>
      </c>
      <c r="N121" s="22" t="str">
        <f>VLOOKUP($A121,DM!$A:$EH,MATCH(N$1,DM!$1:$1,0),0)</f>
        <v>江苏</v>
      </c>
      <c r="O121" s="19" t="str">
        <f>VLOOKUP($A121,DM!$A:$EH,MATCH(O$1,DM!$1:$1,0),0)</f>
        <v>BISL</v>
      </c>
    </row>
    <row r="122" spans="1:15" x14ac:dyDescent="0.25">
      <c r="A122" s="63">
        <f>deal_master[[#This Row],[Index]]</f>
        <v>793</v>
      </c>
      <c r="B122" s="70">
        <f>VLOOKUP($A122,DM!A:EH,MATCH(B$1,DM!$1:$1,0),0)</f>
        <v>45118</v>
      </c>
      <c r="C122" s="21" t="str">
        <f>VLOOKUP($A122,DM!$A:$EH,MATCH(C$1,DM!$1:$1,0),0)</f>
        <v>杭州上城城投*</v>
      </c>
      <c r="D122" s="56" t="str">
        <f>VLOOKUP($A122,DM!$A:$EH,MATCH(D$1,DM!$1:$1,0),0)</f>
        <v>--/--/--</v>
      </c>
      <c r="E122" s="23" t="str">
        <f>VLOOKUP($A122,DM!$A:$EH,MATCH(E$1,DM!$1:$1,0),0)</f>
        <v>USD</v>
      </c>
      <c r="F122" s="23">
        <f>VLOOKUP($A122,DM!$A:$EH,MATCH(F$1,DM!$1:$1,0),0)</f>
        <v>1.25</v>
      </c>
      <c r="G122" s="23" t="str">
        <f>VLOOKUP($A122,DM!$A:$EH,MATCH(G$1,DM!$1:$1,0),0)</f>
        <v>1</v>
      </c>
      <c r="H122" s="57" t="str">
        <f>VLOOKUP($A122,DM!$A:$EH,MATCH(H$1,DM!$1:$1,0),0)</f>
        <v>5.9%</v>
      </c>
      <c r="I122" s="23" t="str">
        <f>VLOOKUP($A122,DM!$A:$EH,MATCH(I$1,DM!$1:$1,0),0)</f>
        <v>--</v>
      </c>
      <c r="J122" s="23" t="str">
        <f>VLOOKUP($A122,DM!$A:$EH,MATCH(J$1,DM!$1:$1,0),0)</f>
        <v>--</v>
      </c>
      <c r="K122" s="22" t="str">
        <f>VLOOKUP($A122,DM!$A:$EH,MATCH(K$1,DM!$1:$1,0),0)</f>
        <v>维好</v>
      </c>
      <c r="L122" s="22" t="str">
        <f>VLOOKUP($A122,DM!$A:$EH,MATCH(L$1,DM!$1:$1,0),0)</f>
        <v>--</v>
      </c>
      <c r="M122" s="22" t="str">
        <f>VLOOKUP($A122,DM!$A:$EH,MATCH(M$1,DM!$1:$1,0),0)</f>
        <v>地方平台</v>
      </c>
      <c r="N122" s="22" t="str">
        <f>VLOOKUP($A122,DM!$A:$EH,MATCH(N$1,DM!$1:$1,0),0)</f>
        <v>浙江</v>
      </c>
      <c r="O122" s="19" t="str">
        <f>VLOOKUP($A122,DM!$A:$EH,MATCH(O$1,DM!$1:$1,0),0)</f>
        <v>BISL</v>
      </c>
    </row>
    <row r="123" spans="1:15" x14ac:dyDescent="0.25">
      <c r="A123" s="63">
        <f>deal_master[[#This Row],[Index]]</f>
        <v>792</v>
      </c>
      <c r="B123" s="70">
        <f>VLOOKUP($A123,DM!A:EH,MATCH(B$1,DM!$1:$1,0),0)</f>
        <v>45118</v>
      </c>
      <c r="C123" s="21" t="str">
        <f>VLOOKUP($A123,DM!$A:$EH,MATCH(C$1,DM!$1:$1,0),0)</f>
        <v>中金公司</v>
      </c>
      <c r="D123" s="56" t="str">
        <f>VLOOKUP($A123,DM!$A:$EH,MATCH(D$1,DM!$1:$1,0),0)</f>
        <v>--/BBB+/--</v>
      </c>
      <c r="E123" s="23" t="str">
        <f>VLOOKUP($A123,DM!$A:$EH,MATCH(E$1,DM!$1:$1,0),0)</f>
        <v>USD</v>
      </c>
      <c r="F123" s="23">
        <f>VLOOKUP($A123,DM!$A:$EH,MATCH(F$1,DM!$1:$1,0),0)</f>
        <v>5</v>
      </c>
      <c r="G123" s="23" t="str">
        <f>VLOOKUP($A123,DM!$A:$EH,MATCH(G$1,DM!$1:$1,0),0)</f>
        <v>3</v>
      </c>
      <c r="H123" s="57" t="str">
        <f>VLOOKUP($A123,DM!$A:$EH,MATCH(H$1,DM!$1:$1,0),0)</f>
        <v>5.442%</v>
      </c>
      <c r="I123" s="23" t="str">
        <f>VLOOKUP($A123,DM!$A:$EH,MATCH(I$1,DM!$1:$1,0),0)</f>
        <v>T3+125a</v>
      </c>
      <c r="J123" s="23" t="str">
        <f>VLOOKUP($A123,DM!$A:$EH,MATCH(J$1,DM!$1:$1,0),0)</f>
        <v>35</v>
      </c>
      <c r="K123" s="22" t="str">
        <f>VLOOKUP($A123,DM!$A:$EH,MATCH(K$1,DM!$1:$1,0),0)</f>
        <v>维好+担保</v>
      </c>
      <c r="L123" s="22" t="str">
        <f>VLOOKUP($A123,DM!$A:$EH,MATCH(L$1,DM!$1:$1,0),0)</f>
        <v>--</v>
      </c>
      <c r="M123" s="22" t="str">
        <f>VLOOKUP($A123,DM!$A:$EH,MATCH(M$1,DM!$1:$1,0),0)</f>
        <v>金融机构</v>
      </c>
      <c r="N123" s="22" t="str">
        <f>VLOOKUP($A123,DM!$A:$EH,MATCH(N$1,DM!$1:$1,0),0)</f>
        <v>北京</v>
      </c>
      <c r="O123" s="19" t="str">
        <f>VLOOKUP($A123,DM!$A:$EH,MATCH(O$1,DM!$1:$1,0),0)</f>
        <v>BISL,港分</v>
      </c>
    </row>
    <row r="124" spans="1:15" x14ac:dyDescent="0.25">
      <c r="A124" s="63">
        <f>deal_master[[#This Row],[Index]]</f>
        <v>791</v>
      </c>
      <c r="B124" s="70">
        <f>VLOOKUP($A124,DM!A:EH,MATCH(B$1,DM!$1:$1,0),0)</f>
        <v>45113</v>
      </c>
      <c r="C124" s="21" t="str">
        <f>VLOOKUP($A124,DM!$A:$EH,MATCH(C$1,DM!$1:$1,0),0)</f>
        <v>中信证券国际</v>
      </c>
      <c r="D124" s="56" t="str">
        <f>VLOOKUP($A124,DM!$A:$EH,MATCH(D$1,DM!$1:$1,0),0)</f>
        <v>--/--/--</v>
      </c>
      <c r="E124" s="23" t="str">
        <f>VLOOKUP($A124,DM!$A:$EH,MATCH(E$1,DM!$1:$1,0),0)</f>
        <v>CNH</v>
      </c>
      <c r="F124" s="23">
        <f>VLOOKUP($A124,DM!$A:$EH,MATCH(F$1,DM!$1:$1,0),0)</f>
        <v>25</v>
      </c>
      <c r="G124" s="23" t="str">
        <f>VLOOKUP($A124,DM!$A:$EH,MATCH(G$1,DM!$1:$1,0),0)</f>
        <v>3</v>
      </c>
      <c r="H124" s="57" t="str">
        <f>VLOOKUP($A124,DM!$A:$EH,MATCH(H$1,DM!$1:$1,0),0)</f>
        <v>3.1%</v>
      </c>
      <c r="I124" s="23" t="str">
        <f>VLOOKUP($A124,DM!$A:$EH,MATCH(I$1,DM!$1:$1,0),0)</f>
        <v>3.4%a</v>
      </c>
      <c r="J124" s="23" t="str">
        <f>VLOOKUP($A124,DM!$A:$EH,MATCH(J$1,DM!$1:$1,0),0)</f>
        <v>30</v>
      </c>
      <c r="K124" s="22" t="str">
        <f>VLOOKUP($A124,DM!$A:$EH,MATCH(K$1,DM!$1:$1,0),0)</f>
        <v>担保</v>
      </c>
      <c r="L124" s="22" t="str">
        <f>VLOOKUP($A124,DM!$A:$EH,MATCH(L$1,DM!$1:$1,0),0)</f>
        <v>点心债</v>
      </c>
      <c r="M124" s="22" t="str">
        <f>VLOOKUP($A124,DM!$A:$EH,MATCH(M$1,DM!$1:$1,0),0)</f>
        <v>金融机构</v>
      </c>
      <c r="N124" s="22" t="str">
        <f>VLOOKUP($A124,DM!$A:$EH,MATCH(N$1,DM!$1:$1,0),0)</f>
        <v>广东</v>
      </c>
      <c r="O124" s="19" t="str">
        <f>VLOOKUP($A124,DM!$A:$EH,MATCH(O$1,DM!$1:$1,0),0)</f>
        <v>BISL,港分</v>
      </c>
    </row>
    <row r="125" spans="1:15" x14ac:dyDescent="0.25">
      <c r="A125" s="63">
        <f>deal_master[[#This Row],[Index]]</f>
        <v>790</v>
      </c>
      <c r="B125" s="70">
        <f>VLOOKUP($A125,DM!A:EH,MATCH(B$1,DM!$1:$1,0),0)</f>
        <v>45111</v>
      </c>
      <c r="C125" s="21" t="str">
        <f>VLOOKUP($A125,DM!$A:$EH,MATCH(C$1,DM!$1:$1,0),0)</f>
        <v>湖北新铜都城发</v>
      </c>
      <c r="D125" s="56" t="str">
        <f>VLOOKUP($A125,DM!$A:$EH,MATCH(D$1,DM!$1:$1,0),0)</f>
        <v>--/--/--</v>
      </c>
      <c r="E125" s="23" t="str">
        <f>VLOOKUP($A125,DM!$A:$EH,MATCH(E$1,DM!$1:$1,0),0)</f>
        <v>USD</v>
      </c>
      <c r="F125" s="23">
        <f>VLOOKUP($A125,DM!$A:$EH,MATCH(F$1,DM!$1:$1,0),0)</f>
        <v>2.09</v>
      </c>
      <c r="G125" s="23" t="str">
        <f>VLOOKUP($A125,DM!$A:$EH,MATCH(G$1,DM!$1:$1,0),0)</f>
        <v>3</v>
      </c>
      <c r="H125" s="57" t="str">
        <f>VLOOKUP($A125,DM!$A:$EH,MATCH(H$1,DM!$1:$1,0),0)</f>
        <v>7.5%</v>
      </c>
      <c r="I125" s="23" t="str">
        <f>VLOOKUP($A125,DM!$A:$EH,MATCH(I$1,DM!$1:$1,0),0)</f>
        <v>--</v>
      </c>
      <c r="J125" s="23" t="str">
        <f>VLOOKUP($A125,DM!$A:$EH,MATCH(J$1,DM!$1:$1,0),0)</f>
        <v>--</v>
      </c>
      <c r="K125" s="22" t="str">
        <f>VLOOKUP($A125,DM!$A:$EH,MATCH(K$1,DM!$1:$1,0),0)</f>
        <v>担保</v>
      </c>
      <c r="L125" s="22" t="str">
        <f>VLOOKUP($A125,DM!$A:$EH,MATCH(L$1,DM!$1:$1,0),0)</f>
        <v>--</v>
      </c>
      <c r="M125" s="22" t="str">
        <f>VLOOKUP($A125,DM!$A:$EH,MATCH(M$1,DM!$1:$1,0),0)</f>
        <v>地方平台</v>
      </c>
      <c r="N125" s="22" t="str">
        <f>VLOOKUP($A125,DM!$A:$EH,MATCH(N$1,DM!$1:$1,0),0)</f>
        <v>湖北</v>
      </c>
      <c r="O125" s="19" t="str">
        <f>VLOOKUP($A125,DM!$A:$EH,MATCH(O$1,DM!$1:$1,0),0)</f>
        <v>--</v>
      </c>
    </row>
    <row r="126" spans="1:15" x14ac:dyDescent="0.25">
      <c r="A126" s="63">
        <f>deal_master[[#This Row],[Index]]</f>
        <v>789</v>
      </c>
      <c r="B126" s="70">
        <f>VLOOKUP($A126,DM!A:EH,MATCH(B$1,DM!$1:$1,0),0)</f>
        <v>45110</v>
      </c>
      <c r="C126" s="21" t="str">
        <f>VLOOKUP($A126,DM!$A:$EH,MATCH(C$1,DM!$1:$1,0),0)</f>
        <v>内江投控(中国银行)</v>
      </c>
      <c r="D126" s="56" t="str">
        <f>VLOOKUP($A126,DM!$A:$EH,MATCH(D$1,DM!$1:$1,0),0)</f>
        <v>--/--/--</v>
      </c>
      <c r="E126" s="23" t="str">
        <f>VLOOKUP($A126,DM!$A:$EH,MATCH(E$1,DM!$1:$1,0),0)</f>
        <v>JPY</v>
      </c>
      <c r="F126" s="23">
        <f>VLOOKUP($A126,DM!$A:$EH,MATCH(F$1,DM!$1:$1,0),0)</f>
        <v>105</v>
      </c>
      <c r="G126" s="23" t="str">
        <f>VLOOKUP($A126,DM!$A:$EH,MATCH(G$1,DM!$1:$1,0),0)</f>
        <v>3</v>
      </c>
      <c r="H126" s="57" t="str">
        <f>VLOOKUP($A126,DM!$A:$EH,MATCH(H$1,DM!$1:$1,0),0)</f>
        <v>1.4%</v>
      </c>
      <c r="I126" s="23" t="str">
        <f>VLOOKUP($A126,DM!$A:$EH,MATCH(I$1,DM!$1:$1,0),0)</f>
        <v>1.7%a</v>
      </c>
      <c r="J126" s="23" t="str">
        <f>VLOOKUP($A126,DM!$A:$EH,MATCH(J$1,DM!$1:$1,0),0)</f>
        <v>30</v>
      </c>
      <c r="K126" s="22" t="str">
        <f>VLOOKUP($A126,DM!$A:$EH,MATCH(K$1,DM!$1:$1,0),0)</f>
        <v>备证</v>
      </c>
      <c r="L126" s="22" t="str">
        <f>VLOOKUP($A126,DM!$A:$EH,MATCH(L$1,DM!$1:$1,0),0)</f>
        <v>--</v>
      </c>
      <c r="M126" s="22" t="str">
        <f>VLOOKUP($A126,DM!$A:$EH,MATCH(M$1,DM!$1:$1,0),0)</f>
        <v>地方平台</v>
      </c>
      <c r="N126" s="22" t="str">
        <f>VLOOKUP($A126,DM!$A:$EH,MATCH(N$1,DM!$1:$1,0),0)</f>
        <v>四川</v>
      </c>
      <c r="O126" s="19" t="str">
        <f>VLOOKUP($A126,DM!$A:$EH,MATCH(O$1,DM!$1:$1,0),0)</f>
        <v>--</v>
      </c>
    </row>
    <row r="127" spans="1:15" x14ac:dyDescent="0.25">
      <c r="A127" s="63">
        <f>deal_master[[#This Row],[Index]]</f>
        <v>788</v>
      </c>
      <c r="B127" s="70">
        <f>VLOOKUP($A127,DM!A:EH,MATCH(B$1,DM!$1:$1,0),0)</f>
        <v>45106</v>
      </c>
      <c r="C127" s="21" t="str">
        <f>VLOOKUP($A127,DM!$A:$EH,MATCH(C$1,DM!$1:$1,0),0)</f>
        <v>南山集团</v>
      </c>
      <c r="D127" s="56" t="str">
        <f>VLOOKUP($A127,DM!$A:$EH,MATCH(D$1,DM!$1:$1,0),0)</f>
        <v>--/--/--</v>
      </c>
      <c r="E127" s="23" t="str">
        <f>VLOOKUP($A127,DM!$A:$EH,MATCH(E$1,DM!$1:$1,0),0)</f>
        <v>HKD</v>
      </c>
      <c r="F127" s="23">
        <f>VLOOKUP($A127,DM!$A:$EH,MATCH(F$1,DM!$1:$1,0),0)</f>
        <v>1.014</v>
      </c>
      <c r="G127" s="23" t="str">
        <f>VLOOKUP($A127,DM!$A:$EH,MATCH(G$1,DM!$1:$1,0),0)</f>
        <v>1</v>
      </c>
      <c r="H127" s="57" t="str">
        <f>VLOOKUP($A127,DM!$A:$EH,MATCH(H$1,DM!$1:$1,0),0)</f>
        <v>7.5%</v>
      </c>
      <c r="I127" s="23" t="str">
        <f>VLOOKUP($A127,DM!$A:$EH,MATCH(I$1,DM!$1:$1,0),0)</f>
        <v>--</v>
      </c>
      <c r="J127" s="23" t="str">
        <f>VLOOKUP($A127,DM!$A:$EH,MATCH(J$1,DM!$1:$1,0),0)</f>
        <v>--</v>
      </c>
      <c r="K127" s="22" t="str">
        <f>VLOOKUP($A127,DM!$A:$EH,MATCH(K$1,DM!$1:$1,0),0)</f>
        <v>担保</v>
      </c>
      <c r="L127" s="22" t="str">
        <f>VLOOKUP($A127,DM!$A:$EH,MATCH(L$1,DM!$1:$1,0),0)</f>
        <v>--</v>
      </c>
      <c r="M127" s="22" t="str">
        <f>VLOOKUP($A127,DM!$A:$EH,MATCH(M$1,DM!$1:$1,0),0)</f>
        <v>产业</v>
      </c>
      <c r="N127" s="22" t="str">
        <f>VLOOKUP($A127,DM!$A:$EH,MATCH(N$1,DM!$1:$1,0),0)</f>
        <v>山东</v>
      </c>
      <c r="O127" s="19" t="str">
        <f>VLOOKUP($A127,DM!$A:$EH,MATCH(O$1,DM!$1:$1,0),0)</f>
        <v>--</v>
      </c>
    </row>
    <row r="128" spans="1:15" x14ac:dyDescent="0.25">
      <c r="A128" s="63">
        <f>deal_master[[#This Row],[Index]]</f>
        <v>787</v>
      </c>
      <c r="B128" s="70">
        <f>VLOOKUP($A128,DM!A:EH,MATCH(B$1,DM!$1:$1,0),0)</f>
        <v>45104</v>
      </c>
      <c r="C128" s="21" t="str">
        <f>VLOOKUP($A128,DM!$A:$EH,MATCH(C$1,DM!$1:$1,0),0)</f>
        <v>重庆赤甲旅发(重庆农商行)</v>
      </c>
      <c r="D128" s="56" t="str">
        <f>VLOOKUP($A128,DM!$A:$EH,MATCH(D$1,DM!$1:$1,0),0)</f>
        <v>--/--/--</v>
      </c>
      <c r="E128" s="23" t="str">
        <f>VLOOKUP($A128,DM!$A:$EH,MATCH(E$1,DM!$1:$1,0),0)</f>
        <v>CNH</v>
      </c>
      <c r="F128" s="23">
        <f>VLOOKUP($A128,DM!$A:$EH,MATCH(F$1,DM!$1:$1,0),0)</f>
        <v>1.88</v>
      </c>
      <c r="G128" s="23" t="str">
        <f>VLOOKUP($A128,DM!$A:$EH,MATCH(G$1,DM!$1:$1,0),0)</f>
        <v>3</v>
      </c>
      <c r="H128" s="57" t="str">
        <f>VLOOKUP($A128,DM!$A:$EH,MATCH(H$1,DM!$1:$1,0),0)</f>
        <v>4.2%</v>
      </c>
      <c r="I128" s="23" t="str">
        <f>VLOOKUP($A128,DM!$A:$EH,MATCH(I$1,DM!$1:$1,0),0)</f>
        <v>--</v>
      </c>
      <c r="J128" s="23" t="str">
        <f>VLOOKUP($A128,DM!$A:$EH,MATCH(J$1,DM!$1:$1,0),0)</f>
        <v>--</v>
      </c>
      <c r="K128" s="22" t="str">
        <f>VLOOKUP($A128,DM!$A:$EH,MATCH(K$1,DM!$1:$1,0),0)</f>
        <v>备证</v>
      </c>
      <c r="L128" s="22" t="str">
        <f>VLOOKUP($A128,DM!$A:$EH,MATCH(L$1,DM!$1:$1,0),0)</f>
        <v>点心债</v>
      </c>
      <c r="M128" s="22" t="str">
        <f>VLOOKUP($A128,DM!$A:$EH,MATCH(M$1,DM!$1:$1,0),0)</f>
        <v>地方平台</v>
      </c>
      <c r="N128" s="22" t="str">
        <f>VLOOKUP($A128,DM!$A:$EH,MATCH(N$1,DM!$1:$1,0),0)</f>
        <v>重庆</v>
      </c>
      <c r="O128" s="19" t="str">
        <f>VLOOKUP($A128,DM!$A:$EH,MATCH(O$1,DM!$1:$1,0),0)</f>
        <v>BISL</v>
      </c>
    </row>
    <row r="129" spans="1:15" x14ac:dyDescent="0.25">
      <c r="A129" s="63">
        <f>deal_master[[#This Row],[Index]]</f>
        <v>786</v>
      </c>
      <c r="B129" s="70">
        <f>VLOOKUP($A129,DM!A:EH,MATCH(B$1,DM!$1:$1,0),0)</f>
        <v>45104</v>
      </c>
      <c r="C129" s="21" t="str">
        <f>VLOOKUP($A129,DM!$A:$EH,MATCH(C$1,DM!$1:$1,0),0)</f>
        <v>澳门国际银行</v>
      </c>
      <c r="D129" s="56" t="str">
        <f>VLOOKUP($A129,DM!$A:$EH,MATCH(D$1,DM!$1:$1,0),0)</f>
        <v>--/--/--</v>
      </c>
      <c r="E129" s="23" t="str">
        <f>VLOOKUP($A129,DM!$A:$EH,MATCH(E$1,DM!$1:$1,0),0)</f>
        <v>USD</v>
      </c>
      <c r="F129" s="23">
        <f>VLOOKUP($A129,DM!$A:$EH,MATCH(F$1,DM!$1:$1,0),0)</f>
        <v>3.5</v>
      </c>
      <c r="G129" s="23" t="str">
        <f>VLOOKUP($A129,DM!$A:$EH,MATCH(G$1,DM!$1:$1,0),0)</f>
        <v>10</v>
      </c>
      <c r="H129" s="57" t="str">
        <f>VLOOKUP($A129,DM!$A:$EH,MATCH(H$1,DM!$1:$1,0),0)</f>
        <v>7.2%</v>
      </c>
      <c r="I129" s="23" t="str">
        <f>VLOOKUP($A129,DM!$A:$EH,MATCH(I$1,DM!$1:$1,0),0)</f>
        <v>7.6%a</v>
      </c>
      <c r="J129" s="23" t="str">
        <f>VLOOKUP($A129,DM!$A:$EH,MATCH(J$1,DM!$1:$1,0),0)</f>
        <v>40</v>
      </c>
      <c r="K129" s="22" t="str">
        <f>VLOOKUP($A129,DM!$A:$EH,MATCH(K$1,DM!$1:$1,0),0)</f>
        <v>直发</v>
      </c>
      <c r="L129" s="22" t="str">
        <f>VLOOKUP($A129,DM!$A:$EH,MATCH(L$1,DM!$1:$1,0),0)</f>
        <v>二级资本债</v>
      </c>
      <c r="M129" s="22" t="str">
        <f>VLOOKUP($A129,DM!$A:$EH,MATCH(M$1,DM!$1:$1,0),0)</f>
        <v>金融机构</v>
      </c>
      <c r="N129" s="22" t="str">
        <f>VLOOKUP($A129,DM!$A:$EH,MATCH(N$1,DM!$1:$1,0),0)</f>
        <v>澳门</v>
      </c>
      <c r="O129" s="19" t="str">
        <f>VLOOKUP($A129,DM!$A:$EH,MATCH(O$1,DM!$1:$1,0),0)</f>
        <v>BISL</v>
      </c>
    </row>
    <row r="130" spans="1:15" x14ac:dyDescent="0.25">
      <c r="A130" s="63">
        <f>deal_master[[#This Row],[Index]]</f>
        <v>785</v>
      </c>
      <c r="B130" s="70">
        <f>VLOOKUP($A130,DM!A:EH,MATCH(B$1,DM!$1:$1,0),0)</f>
        <v>45104</v>
      </c>
      <c r="C130" s="21" t="str">
        <f>VLOOKUP($A130,DM!$A:$EH,MATCH(C$1,DM!$1:$1,0),0)</f>
        <v>内江投控</v>
      </c>
      <c r="D130" s="56" t="str">
        <f>VLOOKUP($A130,DM!$A:$EH,MATCH(D$1,DM!$1:$1,0),0)</f>
        <v>--/--/--</v>
      </c>
      <c r="E130" s="23" t="str">
        <f>VLOOKUP($A130,DM!$A:$EH,MATCH(E$1,DM!$1:$1,0),0)</f>
        <v>CNH</v>
      </c>
      <c r="F130" s="23">
        <f>VLOOKUP($A130,DM!$A:$EH,MATCH(F$1,DM!$1:$1,0),0)</f>
        <v>2.97</v>
      </c>
      <c r="G130" s="23" t="str">
        <f>VLOOKUP($A130,DM!$A:$EH,MATCH(G$1,DM!$1:$1,0),0)</f>
        <v>4.8</v>
      </c>
      <c r="H130" s="57" t="str">
        <f>VLOOKUP($A130,DM!$A:$EH,MATCH(H$1,DM!$1:$1,0),0)</f>
        <v>7.8%</v>
      </c>
      <c r="I130" s="23" t="str">
        <f>VLOOKUP($A130,DM!$A:$EH,MATCH(I$1,DM!$1:$1,0),0)</f>
        <v>--</v>
      </c>
      <c r="J130" s="23" t="str">
        <f>VLOOKUP($A130,DM!$A:$EH,MATCH(J$1,DM!$1:$1,0),0)</f>
        <v>--</v>
      </c>
      <c r="K130" s="22" t="str">
        <f>VLOOKUP($A130,DM!$A:$EH,MATCH(K$1,DM!$1:$1,0),0)</f>
        <v>直发</v>
      </c>
      <c r="L130" s="22" t="str">
        <f>VLOOKUP($A130,DM!$A:$EH,MATCH(L$1,DM!$1:$1,0),0)</f>
        <v>点心债</v>
      </c>
      <c r="M130" s="22" t="str">
        <f>VLOOKUP($A130,DM!$A:$EH,MATCH(M$1,DM!$1:$1,0),0)</f>
        <v>地方平台</v>
      </c>
      <c r="N130" s="22" t="str">
        <f>VLOOKUP($A130,DM!$A:$EH,MATCH(N$1,DM!$1:$1,0),0)</f>
        <v>四川</v>
      </c>
      <c r="O130" s="19" t="str">
        <f>VLOOKUP($A130,DM!$A:$EH,MATCH(O$1,DM!$1:$1,0),0)</f>
        <v>--</v>
      </c>
    </row>
    <row r="131" spans="1:15" x14ac:dyDescent="0.25">
      <c r="A131" s="63">
        <f>deal_master[[#This Row],[Index]]</f>
        <v>784</v>
      </c>
      <c r="B131" s="70">
        <f>VLOOKUP($A131,DM!A:EH,MATCH(B$1,DM!$1:$1,0),0)</f>
        <v>45103</v>
      </c>
      <c r="C131" s="21" t="str">
        <f>VLOOKUP($A131,DM!$A:$EH,MATCH(C$1,DM!$1:$1,0),0)</f>
        <v>青岛崂山科创(青岛银行)</v>
      </c>
      <c r="D131" s="56" t="str">
        <f>VLOOKUP($A131,DM!$A:$EH,MATCH(D$1,DM!$1:$1,0),0)</f>
        <v>--/--/--</v>
      </c>
      <c r="E131" s="23" t="str">
        <f>VLOOKUP($A131,DM!$A:$EH,MATCH(E$1,DM!$1:$1,0),0)</f>
        <v>CNH</v>
      </c>
      <c r="F131" s="23">
        <f>VLOOKUP($A131,DM!$A:$EH,MATCH(F$1,DM!$1:$1,0),0)</f>
        <v>11</v>
      </c>
      <c r="G131" s="23" t="str">
        <f>VLOOKUP($A131,DM!$A:$EH,MATCH(G$1,DM!$1:$1,0),0)</f>
        <v>3</v>
      </c>
      <c r="H131" s="57" t="str">
        <f>VLOOKUP($A131,DM!$A:$EH,MATCH(H$1,DM!$1:$1,0),0)</f>
        <v>4.8%</v>
      </c>
      <c r="I131" s="23" t="str">
        <f>VLOOKUP($A131,DM!$A:$EH,MATCH(I$1,DM!$1:$1,0),0)</f>
        <v>--</v>
      </c>
      <c r="J131" s="23" t="str">
        <f>VLOOKUP($A131,DM!$A:$EH,MATCH(J$1,DM!$1:$1,0),0)</f>
        <v>--</v>
      </c>
      <c r="K131" s="22" t="str">
        <f>VLOOKUP($A131,DM!$A:$EH,MATCH(K$1,DM!$1:$1,0),0)</f>
        <v>备证+维好</v>
      </c>
      <c r="L131" s="22" t="str">
        <f>VLOOKUP($A131,DM!$A:$EH,MATCH(L$1,DM!$1:$1,0),0)</f>
        <v>点心债</v>
      </c>
      <c r="M131" s="22" t="str">
        <f>VLOOKUP($A131,DM!$A:$EH,MATCH(M$1,DM!$1:$1,0),0)</f>
        <v>地方平台</v>
      </c>
      <c r="N131" s="22" t="str">
        <f>VLOOKUP($A131,DM!$A:$EH,MATCH(N$1,DM!$1:$1,0),0)</f>
        <v>山东</v>
      </c>
      <c r="O131" s="19" t="str">
        <f>VLOOKUP($A131,DM!$A:$EH,MATCH(O$1,DM!$1:$1,0),0)</f>
        <v>--</v>
      </c>
    </row>
    <row r="132" spans="1:15" x14ac:dyDescent="0.25">
      <c r="A132" s="63">
        <f>deal_master[[#This Row],[Index]]</f>
        <v>783</v>
      </c>
      <c r="B132" s="70">
        <f>VLOOKUP($A132,DM!A:EH,MATCH(B$1,DM!$1:$1,0),0)</f>
        <v>45103</v>
      </c>
      <c r="C132" s="21" t="str">
        <f>VLOOKUP($A132,DM!$A:$EH,MATCH(C$1,DM!$1:$1,0),0)</f>
        <v>淄博张店国资(齐商银行)</v>
      </c>
      <c r="D132" s="56" t="str">
        <f>VLOOKUP($A132,DM!$A:$EH,MATCH(D$1,DM!$1:$1,0),0)</f>
        <v>--/--/--</v>
      </c>
      <c r="E132" s="23" t="str">
        <f>VLOOKUP($A132,DM!$A:$EH,MATCH(E$1,DM!$1:$1,0),0)</f>
        <v>CNH</v>
      </c>
      <c r="F132" s="23">
        <f>VLOOKUP($A132,DM!$A:$EH,MATCH(F$1,DM!$1:$1,0),0)</f>
        <v>2</v>
      </c>
      <c r="G132" s="23" t="str">
        <f>VLOOKUP($A132,DM!$A:$EH,MATCH(G$1,DM!$1:$1,0),0)</f>
        <v>3</v>
      </c>
      <c r="H132" s="57" t="str">
        <f>VLOOKUP($A132,DM!$A:$EH,MATCH(H$1,DM!$1:$1,0),0)</f>
        <v>5.5%</v>
      </c>
      <c r="I132" s="23" t="str">
        <f>VLOOKUP($A132,DM!$A:$EH,MATCH(I$1,DM!$1:$1,0),0)</f>
        <v>--</v>
      </c>
      <c r="J132" s="23" t="str">
        <f>VLOOKUP($A132,DM!$A:$EH,MATCH(J$1,DM!$1:$1,0),0)</f>
        <v>--</v>
      </c>
      <c r="K132" s="22" t="str">
        <f>VLOOKUP($A132,DM!$A:$EH,MATCH(K$1,DM!$1:$1,0),0)</f>
        <v>备证+担保</v>
      </c>
      <c r="L132" s="22" t="str">
        <f>VLOOKUP($A132,DM!$A:$EH,MATCH(L$1,DM!$1:$1,0),0)</f>
        <v>点心债</v>
      </c>
      <c r="M132" s="22" t="str">
        <f>VLOOKUP($A132,DM!$A:$EH,MATCH(M$1,DM!$1:$1,0),0)</f>
        <v>地方平台</v>
      </c>
      <c r="N132" s="22" t="str">
        <f>VLOOKUP($A132,DM!$A:$EH,MATCH(N$1,DM!$1:$1,0),0)</f>
        <v>山东</v>
      </c>
      <c r="O132" s="19" t="str">
        <f>VLOOKUP($A132,DM!$A:$EH,MATCH(O$1,DM!$1:$1,0),0)</f>
        <v>--</v>
      </c>
    </row>
    <row r="133" spans="1:15" x14ac:dyDescent="0.25">
      <c r="A133" s="63">
        <f>deal_master[[#This Row],[Index]]</f>
        <v>782</v>
      </c>
      <c r="B133" s="70">
        <f>VLOOKUP($A133,DM!A:EH,MATCH(B$1,DM!$1:$1,0),0)</f>
        <v>45103</v>
      </c>
      <c r="C133" s="21" t="str">
        <f>VLOOKUP($A133,DM!$A:$EH,MATCH(C$1,DM!$1:$1,0),0)</f>
        <v>济南中财金投</v>
      </c>
      <c r="D133" s="56" t="str">
        <f>VLOOKUP($A133,DM!$A:$EH,MATCH(D$1,DM!$1:$1,0),0)</f>
        <v>--/--/--</v>
      </c>
      <c r="E133" s="23" t="str">
        <f>VLOOKUP($A133,DM!$A:$EH,MATCH(E$1,DM!$1:$1,0),0)</f>
        <v>USD</v>
      </c>
      <c r="F133" s="23">
        <f>VLOOKUP($A133,DM!$A:$EH,MATCH(F$1,DM!$1:$1,0),0)</f>
        <v>1.5</v>
      </c>
      <c r="G133" s="23" t="str">
        <f>VLOOKUP($A133,DM!$A:$EH,MATCH(G$1,DM!$1:$1,0),0)</f>
        <v>1</v>
      </c>
      <c r="H133" s="57" t="str">
        <f>VLOOKUP($A133,DM!$A:$EH,MATCH(H$1,DM!$1:$1,0),0)</f>
        <v>7.2%</v>
      </c>
      <c r="I133" s="23" t="str">
        <f>VLOOKUP($A133,DM!$A:$EH,MATCH(I$1,DM!$1:$1,0),0)</f>
        <v>7.4%a</v>
      </c>
      <c r="J133" s="23" t="str">
        <f>VLOOKUP($A133,DM!$A:$EH,MATCH(J$1,DM!$1:$1,0),0)</f>
        <v>20</v>
      </c>
      <c r="K133" s="22" t="str">
        <f>VLOOKUP($A133,DM!$A:$EH,MATCH(K$1,DM!$1:$1,0),0)</f>
        <v>担保</v>
      </c>
      <c r="L133" s="22" t="str">
        <f>VLOOKUP($A133,DM!$A:$EH,MATCH(L$1,DM!$1:$1,0),0)</f>
        <v>--</v>
      </c>
      <c r="M133" s="22" t="str">
        <f>VLOOKUP($A133,DM!$A:$EH,MATCH(M$1,DM!$1:$1,0),0)</f>
        <v>地方平台</v>
      </c>
      <c r="N133" s="22" t="str">
        <f>VLOOKUP($A133,DM!$A:$EH,MATCH(N$1,DM!$1:$1,0),0)</f>
        <v>山东</v>
      </c>
      <c r="O133" s="19" t="str">
        <f>VLOOKUP($A133,DM!$A:$EH,MATCH(O$1,DM!$1:$1,0),0)</f>
        <v>--</v>
      </c>
    </row>
    <row r="134" spans="1:15" x14ac:dyDescent="0.25">
      <c r="A134" s="63">
        <f>deal_master[[#This Row],[Index]]</f>
        <v>781</v>
      </c>
      <c r="B134" s="70">
        <f>VLOOKUP($A134,DM!A:EH,MATCH(B$1,DM!$1:$1,0),0)</f>
        <v>45103</v>
      </c>
      <c r="C134" s="21" t="str">
        <f>VLOOKUP($A134,DM!$A:$EH,MATCH(C$1,DM!$1:$1,0),0)</f>
        <v>济南历城</v>
      </c>
      <c r="D134" s="56" t="str">
        <f>VLOOKUP($A134,DM!$A:$EH,MATCH(D$1,DM!$1:$1,0),0)</f>
        <v>--/--/--</v>
      </c>
      <c r="E134" s="23" t="str">
        <f>VLOOKUP($A134,DM!$A:$EH,MATCH(E$1,DM!$1:$1,0),0)</f>
        <v>USD</v>
      </c>
      <c r="F134" s="23">
        <f>VLOOKUP($A134,DM!$A:$EH,MATCH(F$1,DM!$1:$1,0),0)</f>
        <v>1.3</v>
      </c>
      <c r="G134" s="23" t="str">
        <f>VLOOKUP($A134,DM!$A:$EH,MATCH(G$1,DM!$1:$1,0),0)</f>
        <v>3</v>
      </c>
      <c r="H134" s="57" t="str">
        <f>VLOOKUP($A134,DM!$A:$EH,MATCH(H$1,DM!$1:$1,0),0)</f>
        <v>7.3%</v>
      </c>
      <c r="I134" s="23" t="str">
        <f>VLOOKUP($A134,DM!$A:$EH,MATCH(I$1,DM!$1:$1,0),0)</f>
        <v>7.6%a</v>
      </c>
      <c r="J134" s="23" t="str">
        <f>VLOOKUP($A134,DM!$A:$EH,MATCH(J$1,DM!$1:$1,0),0)</f>
        <v>30</v>
      </c>
      <c r="K134" s="22" t="str">
        <f>VLOOKUP($A134,DM!$A:$EH,MATCH(K$1,DM!$1:$1,0),0)</f>
        <v>担保</v>
      </c>
      <c r="L134" s="22" t="str">
        <f>VLOOKUP($A134,DM!$A:$EH,MATCH(L$1,DM!$1:$1,0),0)</f>
        <v>--</v>
      </c>
      <c r="M134" s="22" t="str">
        <f>VLOOKUP($A134,DM!$A:$EH,MATCH(M$1,DM!$1:$1,0),0)</f>
        <v>地方平台</v>
      </c>
      <c r="N134" s="22" t="str">
        <f>VLOOKUP($A134,DM!$A:$EH,MATCH(N$1,DM!$1:$1,0),0)</f>
        <v>山东</v>
      </c>
      <c r="O134" s="19" t="str">
        <f>VLOOKUP($A134,DM!$A:$EH,MATCH(O$1,DM!$1:$1,0),0)</f>
        <v>--</v>
      </c>
    </row>
    <row r="135" spans="1:15" x14ac:dyDescent="0.25">
      <c r="A135" s="63">
        <f>deal_master[[#This Row],[Index]]</f>
        <v>780</v>
      </c>
      <c r="B135" s="70">
        <f>VLOOKUP($A135,DM!A:EH,MATCH(B$1,DM!$1:$1,0),0)</f>
        <v>45103</v>
      </c>
      <c r="C135" s="21" t="str">
        <f>VLOOKUP($A135,DM!$A:$EH,MATCH(C$1,DM!$1:$1,0),0)</f>
        <v>山东鲁中投资</v>
      </c>
      <c r="D135" s="56" t="str">
        <f>VLOOKUP($A135,DM!$A:$EH,MATCH(D$1,DM!$1:$1,0),0)</f>
        <v>--/--/--</v>
      </c>
      <c r="E135" s="23" t="str">
        <f>VLOOKUP($A135,DM!$A:$EH,MATCH(E$1,DM!$1:$1,0),0)</f>
        <v>CNH</v>
      </c>
      <c r="F135" s="23">
        <f>VLOOKUP($A135,DM!$A:$EH,MATCH(F$1,DM!$1:$1,0),0)</f>
        <v>1.85</v>
      </c>
      <c r="G135" s="23" t="str">
        <f>VLOOKUP($A135,DM!$A:$EH,MATCH(G$1,DM!$1:$1,0),0)</f>
        <v>3</v>
      </c>
      <c r="H135" s="57" t="str">
        <f>VLOOKUP($A135,DM!$A:$EH,MATCH(H$1,DM!$1:$1,0),0)</f>
        <v>5.5%</v>
      </c>
      <c r="I135" s="23" t="str">
        <f>VLOOKUP($A135,DM!$A:$EH,MATCH(I$1,DM!$1:$1,0),0)</f>
        <v>--</v>
      </c>
      <c r="J135" s="23" t="str">
        <f>VLOOKUP($A135,DM!$A:$EH,MATCH(J$1,DM!$1:$1,0),0)</f>
        <v>--</v>
      </c>
      <c r="K135" s="22" t="str">
        <f>VLOOKUP($A135,DM!$A:$EH,MATCH(K$1,DM!$1:$1,0),0)</f>
        <v>直发</v>
      </c>
      <c r="L135" s="22" t="str">
        <f>VLOOKUP($A135,DM!$A:$EH,MATCH(L$1,DM!$1:$1,0),0)</f>
        <v>点心债</v>
      </c>
      <c r="M135" s="22" t="str">
        <f>VLOOKUP($A135,DM!$A:$EH,MATCH(M$1,DM!$1:$1,0),0)</f>
        <v>地方平台</v>
      </c>
      <c r="N135" s="22" t="str">
        <f>VLOOKUP($A135,DM!$A:$EH,MATCH(N$1,DM!$1:$1,0),0)</f>
        <v>山东</v>
      </c>
      <c r="O135" s="19" t="str">
        <f>VLOOKUP($A135,DM!$A:$EH,MATCH(O$1,DM!$1:$1,0),0)</f>
        <v>--</v>
      </c>
    </row>
    <row r="136" spans="1:15" x14ac:dyDescent="0.25">
      <c r="A136" s="63">
        <f>deal_master[[#This Row],[Index]]</f>
        <v>779</v>
      </c>
      <c r="B136" s="70">
        <f>VLOOKUP($A136,DM!A:EH,MATCH(B$1,DM!$1:$1,0),0)</f>
        <v>45103</v>
      </c>
      <c r="C136" s="21" t="str">
        <f>VLOOKUP($A136,DM!$A:$EH,MATCH(C$1,DM!$1:$1,0),0)</f>
        <v>临沂兰山财金(齐鲁银行)</v>
      </c>
      <c r="D136" s="56" t="str">
        <f>VLOOKUP($A136,DM!$A:$EH,MATCH(D$1,DM!$1:$1,0),0)</f>
        <v>--/--/--</v>
      </c>
      <c r="E136" s="23" t="str">
        <f>VLOOKUP($A136,DM!$A:$EH,MATCH(E$1,DM!$1:$1,0),0)</f>
        <v>USD</v>
      </c>
      <c r="F136" s="23">
        <f>VLOOKUP($A136,DM!$A:$EH,MATCH(F$1,DM!$1:$1,0),0)</f>
        <v>0.38500000000000001</v>
      </c>
      <c r="G136" s="23" t="str">
        <f>VLOOKUP($A136,DM!$A:$EH,MATCH(G$1,DM!$1:$1,0),0)</f>
        <v>3</v>
      </c>
      <c r="H136" s="57" t="str">
        <f>VLOOKUP($A136,DM!$A:$EH,MATCH(H$1,DM!$1:$1,0),0)</f>
        <v>7%</v>
      </c>
      <c r="I136" s="23" t="str">
        <f>VLOOKUP($A136,DM!$A:$EH,MATCH(I$1,DM!$1:$1,0),0)</f>
        <v>--</v>
      </c>
      <c r="J136" s="23" t="str">
        <f>VLOOKUP($A136,DM!$A:$EH,MATCH(J$1,DM!$1:$1,0),0)</f>
        <v>--</v>
      </c>
      <c r="K136" s="22" t="str">
        <f>VLOOKUP($A136,DM!$A:$EH,MATCH(K$1,DM!$1:$1,0),0)</f>
        <v>备证+担保</v>
      </c>
      <c r="L136" s="22" t="str">
        <f>VLOOKUP($A136,DM!$A:$EH,MATCH(L$1,DM!$1:$1,0),0)</f>
        <v>--</v>
      </c>
      <c r="M136" s="22" t="str">
        <f>VLOOKUP($A136,DM!$A:$EH,MATCH(M$1,DM!$1:$1,0),0)</f>
        <v>地方平台</v>
      </c>
      <c r="N136" s="22" t="str">
        <f>VLOOKUP($A136,DM!$A:$EH,MATCH(N$1,DM!$1:$1,0),0)</f>
        <v>山东</v>
      </c>
      <c r="O136" s="19" t="str">
        <f>VLOOKUP($A136,DM!$A:$EH,MATCH(O$1,DM!$1:$1,0),0)</f>
        <v>--</v>
      </c>
    </row>
    <row r="137" spans="1:15" x14ac:dyDescent="0.25">
      <c r="A137" s="63">
        <f>deal_master[[#This Row],[Index]]</f>
        <v>778</v>
      </c>
      <c r="B137" s="70">
        <f>VLOOKUP($A137,DM!A:EH,MATCH(B$1,DM!$1:$1,0),0)</f>
        <v>45097</v>
      </c>
      <c r="C137" s="21" t="str">
        <f>VLOOKUP($A137,DM!$A:$EH,MATCH(C$1,DM!$1:$1,0),0)</f>
        <v>义乌国资</v>
      </c>
      <c r="D137" s="56" t="str">
        <f>VLOOKUP($A137,DM!$A:$EH,MATCH(D$1,DM!$1:$1,0),0)</f>
        <v>Baa3/--/BBB</v>
      </c>
      <c r="E137" s="23" t="str">
        <f>VLOOKUP($A137,DM!$A:$EH,MATCH(E$1,DM!$1:$1,0),0)</f>
        <v>USD</v>
      </c>
      <c r="F137" s="23">
        <f>VLOOKUP($A137,DM!$A:$EH,MATCH(F$1,DM!$1:$1,0),0)</f>
        <v>4</v>
      </c>
      <c r="G137" s="23" t="str">
        <f>VLOOKUP($A137,DM!$A:$EH,MATCH(G$1,DM!$1:$1,0),0)</f>
        <v>3</v>
      </c>
      <c r="H137" s="57" t="str">
        <f>VLOOKUP($A137,DM!$A:$EH,MATCH(H$1,DM!$1:$1,0),0)</f>
        <v>5.7%</v>
      </c>
      <c r="I137" s="23" t="str">
        <f>VLOOKUP($A137,DM!$A:$EH,MATCH(I$1,DM!$1:$1,0),0)</f>
        <v>6.1%a</v>
      </c>
      <c r="J137" s="23" t="str">
        <f>VLOOKUP($A137,DM!$A:$EH,MATCH(J$1,DM!$1:$1,0),0)</f>
        <v>40</v>
      </c>
      <c r="K137" s="22" t="str">
        <f>VLOOKUP($A137,DM!$A:$EH,MATCH(K$1,DM!$1:$1,0),0)</f>
        <v>担保</v>
      </c>
      <c r="L137" s="22" t="str">
        <f>VLOOKUP($A137,DM!$A:$EH,MATCH(L$1,DM!$1:$1,0),0)</f>
        <v>可持续债券</v>
      </c>
      <c r="M137" s="22" t="str">
        <f>VLOOKUP($A137,DM!$A:$EH,MATCH(M$1,DM!$1:$1,0),0)</f>
        <v>地方平台</v>
      </c>
      <c r="N137" s="22" t="str">
        <f>VLOOKUP($A137,DM!$A:$EH,MATCH(N$1,DM!$1:$1,0),0)</f>
        <v>浙江</v>
      </c>
      <c r="O137" s="19" t="str">
        <f>VLOOKUP($A137,DM!$A:$EH,MATCH(O$1,DM!$1:$1,0),0)</f>
        <v>BISL</v>
      </c>
    </row>
    <row r="138" spans="1:15" x14ac:dyDescent="0.25">
      <c r="A138" s="63">
        <f>deal_master[[#This Row],[Index]]</f>
        <v>777</v>
      </c>
      <c r="B138" s="70">
        <f>VLOOKUP($A138,DM!A:EH,MATCH(B$1,DM!$1:$1,0),0)</f>
        <v>45096</v>
      </c>
      <c r="C138" s="21" t="str">
        <f>VLOOKUP($A138,DM!$A:$EH,MATCH(C$1,DM!$1:$1,0),0)</f>
        <v>招银金租</v>
      </c>
      <c r="D138" s="56" t="str">
        <f>VLOOKUP($A138,DM!$A:$EH,MATCH(D$1,DM!$1:$1,0),0)</f>
        <v>--/--/--</v>
      </c>
      <c r="E138" s="23" t="str">
        <f>VLOOKUP($A138,DM!$A:$EH,MATCH(E$1,DM!$1:$1,0),0)</f>
        <v>USD</v>
      </c>
      <c r="F138" s="23">
        <f>VLOOKUP($A138,DM!$A:$EH,MATCH(F$1,DM!$1:$1,0),0)</f>
        <v>0.5</v>
      </c>
      <c r="G138" s="23" t="str">
        <f>VLOOKUP($A138,DM!$A:$EH,MATCH(G$1,DM!$1:$1,0),0)</f>
        <v>0.5</v>
      </c>
      <c r="H138" s="57" t="str">
        <f>VLOOKUP($A138,DM!$A:$EH,MATCH(H$1,DM!$1:$1,0),0)</f>
        <v>SOFR+70</v>
      </c>
      <c r="I138" s="23" t="str">
        <f>VLOOKUP($A138,DM!$A:$EH,MATCH(I$1,DM!$1:$1,0),0)</f>
        <v>--</v>
      </c>
      <c r="J138" s="23" t="str">
        <f>VLOOKUP($A138,DM!$A:$EH,MATCH(J$1,DM!$1:$1,0),0)</f>
        <v>--</v>
      </c>
      <c r="K138" s="22" t="str">
        <f>VLOOKUP($A138,DM!$A:$EH,MATCH(K$1,DM!$1:$1,0),0)</f>
        <v>维好</v>
      </c>
      <c r="L138" s="22" t="str">
        <f>VLOOKUP($A138,DM!$A:$EH,MATCH(L$1,DM!$1:$1,0),0)</f>
        <v>浮息债券</v>
      </c>
      <c r="M138" s="22" t="str">
        <f>VLOOKUP($A138,DM!$A:$EH,MATCH(M$1,DM!$1:$1,0),0)</f>
        <v>金融机构</v>
      </c>
      <c r="N138" s="22" t="str">
        <f>VLOOKUP($A138,DM!$A:$EH,MATCH(N$1,DM!$1:$1,0),0)</f>
        <v>上海</v>
      </c>
      <c r="O138" s="19" t="str">
        <f>VLOOKUP($A138,DM!$A:$EH,MATCH(O$1,DM!$1:$1,0),0)</f>
        <v>BISL</v>
      </c>
    </row>
    <row r="139" spans="1:15" x14ac:dyDescent="0.25">
      <c r="A139" s="63">
        <f>deal_master[[#This Row],[Index]]</f>
        <v>776</v>
      </c>
      <c r="B139" s="70">
        <f>VLOOKUP($A139,DM!A:EH,MATCH(B$1,DM!$1:$1,0),0)</f>
        <v>45093</v>
      </c>
      <c r="C139" s="21" t="str">
        <f>VLOOKUP($A139,DM!$A:$EH,MATCH(C$1,DM!$1:$1,0),0)</f>
        <v>龙口城建</v>
      </c>
      <c r="D139" s="56" t="str">
        <f>VLOOKUP($A139,DM!$A:$EH,MATCH(D$1,DM!$1:$1,0),0)</f>
        <v>--/--/--</v>
      </c>
      <c r="E139" s="23" t="str">
        <f>VLOOKUP($A139,DM!$A:$EH,MATCH(E$1,DM!$1:$1,0),0)</f>
        <v>CNH</v>
      </c>
      <c r="F139" s="23">
        <f>VLOOKUP($A139,DM!$A:$EH,MATCH(F$1,DM!$1:$1,0),0)</f>
        <v>7.1</v>
      </c>
      <c r="G139" s="23" t="str">
        <f>VLOOKUP($A139,DM!$A:$EH,MATCH(G$1,DM!$1:$1,0),0)</f>
        <v>3</v>
      </c>
      <c r="H139" s="57" t="str">
        <f>VLOOKUP($A139,DM!$A:$EH,MATCH(H$1,DM!$1:$1,0),0)</f>
        <v>5.5%</v>
      </c>
      <c r="I139" s="23" t="str">
        <f>VLOOKUP($A139,DM!$A:$EH,MATCH(I$1,DM!$1:$1,0),0)</f>
        <v>--</v>
      </c>
      <c r="J139" s="23" t="str">
        <f>VLOOKUP($A139,DM!$A:$EH,MATCH(J$1,DM!$1:$1,0),0)</f>
        <v>--</v>
      </c>
      <c r="K139" s="22" t="str">
        <f>VLOOKUP($A139,DM!$A:$EH,MATCH(K$1,DM!$1:$1,0),0)</f>
        <v>担保</v>
      </c>
      <c r="L139" s="22" t="str">
        <f>VLOOKUP($A139,DM!$A:$EH,MATCH(L$1,DM!$1:$1,0),0)</f>
        <v>自贸债</v>
      </c>
      <c r="M139" s="22" t="str">
        <f>VLOOKUP($A139,DM!$A:$EH,MATCH(M$1,DM!$1:$1,0),0)</f>
        <v>地方平台</v>
      </c>
      <c r="N139" s="22" t="str">
        <f>VLOOKUP($A139,DM!$A:$EH,MATCH(N$1,DM!$1:$1,0),0)</f>
        <v>山东</v>
      </c>
      <c r="O139" s="19" t="str">
        <f>VLOOKUP($A139,DM!$A:$EH,MATCH(O$1,DM!$1:$1,0),0)</f>
        <v>--</v>
      </c>
    </row>
    <row r="140" spans="1:15" x14ac:dyDescent="0.25">
      <c r="A140" s="63">
        <f>deal_master[[#This Row],[Index]]</f>
        <v>775</v>
      </c>
      <c r="B140" s="70">
        <f>VLOOKUP($A140,DM!A:EH,MATCH(B$1,DM!$1:$1,0),0)</f>
        <v>45093</v>
      </c>
      <c r="C140" s="21" t="str">
        <f>VLOOKUP($A140,DM!$A:$EH,MATCH(C$1,DM!$1:$1,0),0)</f>
        <v>晋江城投*</v>
      </c>
      <c r="D140" s="56" t="str">
        <f>VLOOKUP($A140,DM!$A:$EH,MATCH(D$1,DM!$1:$1,0),0)</f>
        <v>--/--/--</v>
      </c>
      <c r="E140" s="23" t="str">
        <f>VLOOKUP($A140,DM!$A:$EH,MATCH(E$1,DM!$1:$1,0),0)</f>
        <v>USD</v>
      </c>
      <c r="F140" s="23">
        <f>VLOOKUP($A140,DM!$A:$EH,MATCH(F$1,DM!$1:$1,0),0)</f>
        <v>0.17</v>
      </c>
      <c r="G140" s="23" t="str">
        <f>VLOOKUP($A140,DM!$A:$EH,MATCH(G$1,DM!$1:$1,0),0)</f>
        <v>1</v>
      </c>
      <c r="H140" s="57" t="str">
        <f>VLOOKUP($A140,DM!$A:$EH,MATCH(H$1,DM!$1:$1,0),0)</f>
        <v>6.08%</v>
      </c>
      <c r="I140" s="23" t="str">
        <f>VLOOKUP($A140,DM!$A:$EH,MATCH(I$1,DM!$1:$1,0),0)</f>
        <v>--</v>
      </c>
      <c r="J140" s="23" t="str">
        <f>VLOOKUP($A140,DM!$A:$EH,MATCH(J$1,DM!$1:$1,0),0)</f>
        <v>--</v>
      </c>
      <c r="K140" s="22" t="str">
        <f>VLOOKUP($A140,DM!$A:$EH,MATCH(K$1,DM!$1:$1,0),0)</f>
        <v>担保</v>
      </c>
      <c r="L140" s="22" t="str">
        <f>VLOOKUP($A140,DM!$A:$EH,MATCH(L$1,DM!$1:$1,0),0)</f>
        <v>--</v>
      </c>
      <c r="M140" s="22" t="str">
        <f>VLOOKUP($A140,DM!$A:$EH,MATCH(M$1,DM!$1:$1,0),0)</f>
        <v>地方平台</v>
      </c>
      <c r="N140" s="22" t="str">
        <f>VLOOKUP($A140,DM!$A:$EH,MATCH(N$1,DM!$1:$1,0),0)</f>
        <v>福建</v>
      </c>
      <c r="O140" s="19" t="str">
        <f>VLOOKUP($A140,DM!$A:$EH,MATCH(O$1,DM!$1:$1,0),0)</f>
        <v>BISL</v>
      </c>
    </row>
    <row r="141" spans="1:15" x14ac:dyDescent="0.25">
      <c r="A141" s="63">
        <f>deal_master[[#This Row],[Index]]</f>
        <v>774</v>
      </c>
      <c r="B141" s="70">
        <f>VLOOKUP($A141,DM!A:EH,MATCH(B$1,DM!$1:$1,0),0)</f>
        <v>45092</v>
      </c>
      <c r="C141" s="21" t="str">
        <f>VLOOKUP($A141,DM!$A:$EH,MATCH(C$1,DM!$1:$1,0),0)</f>
        <v>中银纽分</v>
      </c>
      <c r="D141" s="56" t="str">
        <f>VLOOKUP($A141,DM!$A:$EH,MATCH(D$1,DM!$1:$1,0),0)</f>
        <v>A1/--/A</v>
      </c>
      <c r="E141" s="23" t="str">
        <f>VLOOKUP($A141,DM!$A:$EH,MATCH(E$1,DM!$1:$1,0),0)</f>
        <v>USD</v>
      </c>
      <c r="F141" s="23">
        <f>VLOOKUP($A141,DM!$A:$EH,MATCH(F$1,DM!$1:$1,0),0)</f>
        <v>5</v>
      </c>
      <c r="G141" s="23" t="str">
        <f>VLOOKUP($A141,DM!$A:$EH,MATCH(G$1,DM!$1:$1,0),0)</f>
        <v>3</v>
      </c>
      <c r="H141" s="57" t="str">
        <f>VLOOKUP($A141,DM!$A:$EH,MATCH(H$1,DM!$1:$1,0),0)</f>
        <v>4.625%</v>
      </c>
      <c r="I141" s="23" t="str">
        <f>VLOOKUP($A141,DM!$A:$EH,MATCH(I$1,DM!$1:$1,0),0)</f>
        <v>T+80a</v>
      </c>
      <c r="J141" s="23" t="str">
        <f>VLOOKUP($A141,DM!$A:$EH,MATCH(J$1,DM!$1:$1,0),0)</f>
        <v>35</v>
      </c>
      <c r="K141" s="22" t="str">
        <f>VLOOKUP($A141,DM!$A:$EH,MATCH(K$1,DM!$1:$1,0),0)</f>
        <v>直发</v>
      </c>
      <c r="L141" s="22" t="str">
        <f>VLOOKUP($A141,DM!$A:$EH,MATCH(L$1,DM!$1:$1,0),0)</f>
        <v>绿色债券</v>
      </c>
      <c r="M141" s="22" t="str">
        <f>VLOOKUP($A141,DM!$A:$EH,MATCH(M$1,DM!$1:$1,0),0)</f>
        <v>金融机构</v>
      </c>
      <c r="N141" s="22" t="str">
        <f>VLOOKUP($A141,DM!$A:$EH,MATCH(N$1,DM!$1:$1,0),0)</f>
        <v>北京</v>
      </c>
      <c r="O141" s="19" t="str">
        <f>VLOOKUP($A141,DM!$A:$EH,MATCH(O$1,DM!$1:$1,0),0)</f>
        <v>港分</v>
      </c>
    </row>
    <row r="142" spans="1:15" x14ac:dyDescent="0.25">
      <c r="A142" s="63">
        <f>deal_master[[#This Row],[Index]]</f>
        <v>773</v>
      </c>
      <c r="B142" s="70">
        <f>VLOOKUP($A142,DM!A:EH,MATCH(B$1,DM!$1:$1,0),0)</f>
        <v>45091</v>
      </c>
      <c r="C142" s="21" t="str">
        <f>VLOOKUP($A142,DM!$A:$EH,MATCH(C$1,DM!$1:$1,0),0)</f>
        <v>晋江城投</v>
      </c>
      <c r="D142" s="56" t="str">
        <f>VLOOKUP($A142,DM!$A:$EH,MATCH(D$1,DM!$1:$1,0),0)</f>
        <v>--/--/--</v>
      </c>
      <c r="E142" s="23" t="str">
        <f>VLOOKUP($A142,DM!$A:$EH,MATCH(E$1,DM!$1:$1,0),0)</f>
        <v>USD</v>
      </c>
      <c r="F142" s="23">
        <f>VLOOKUP($A142,DM!$A:$EH,MATCH(F$1,DM!$1:$1,0),0)</f>
        <v>1.25</v>
      </c>
      <c r="G142" s="23" t="str">
        <f>VLOOKUP($A142,DM!$A:$EH,MATCH(G$1,DM!$1:$1,0),0)</f>
        <v>1</v>
      </c>
      <c r="H142" s="57" t="str">
        <f>VLOOKUP($A142,DM!$A:$EH,MATCH(H$1,DM!$1:$1,0),0)</f>
        <v>6.08%</v>
      </c>
      <c r="I142" s="23" t="str">
        <f>VLOOKUP($A142,DM!$A:$EH,MATCH(I$1,DM!$1:$1,0),0)</f>
        <v>6.3%a</v>
      </c>
      <c r="J142" s="23" t="str">
        <f>VLOOKUP($A142,DM!$A:$EH,MATCH(J$1,DM!$1:$1,0),0)</f>
        <v>22</v>
      </c>
      <c r="K142" s="22" t="str">
        <f>VLOOKUP($A142,DM!$A:$EH,MATCH(K$1,DM!$1:$1,0),0)</f>
        <v>担保</v>
      </c>
      <c r="L142" s="22" t="str">
        <f>VLOOKUP($A142,DM!$A:$EH,MATCH(L$1,DM!$1:$1,0),0)</f>
        <v>--</v>
      </c>
      <c r="M142" s="22" t="str">
        <f>VLOOKUP($A142,DM!$A:$EH,MATCH(M$1,DM!$1:$1,0),0)</f>
        <v>地方平台</v>
      </c>
      <c r="N142" s="22" t="str">
        <f>VLOOKUP($A142,DM!$A:$EH,MATCH(N$1,DM!$1:$1,0),0)</f>
        <v>福建</v>
      </c>
      <c r="O142" s="19" t="str">
        <f>VLOOKUP($A142,DM!$A:$EH,MATCH(O$1,DM!$1:$1,0),0)</f>
        <v>BISL</v>
      </c>
    </row>
    <row r="143" spans="1:15" x14ac:dyDescent="0.25">
      <c r="A143" s="63">
        <f>deal_master[[#This Row],[Index]]</f>
        <v>772</v>
      </c>
      <c r="B143" s="70">
        <f>VLOOKUP($A143,DM!A:EH,MATCH(B$1,DM!$1:$1,0),0)</f>
        <v>45091</v>
      </c>
      <c r="C143" s="21" t="str">
        <f>VLOOKUP($A143,DM!$A:$EH,MATCH(C$1,DM!$1:$1,0),0)</f>
        <v>成都经开资管</v>
      </c>
      <c r="D143" s="56" t="str">
        <f>VLOOKUP($A143,DM!$A:$EH,MATCH(D$1,DM!$1:$1,0),0)</f>
        <v>--/--/--</v>
      </c>
      <c r="E143" s="23" t="str">
        <f>VLOOKUP($A143,DM!$A:$EH,MATCH(E$1,DM!$1:$1,0),0)</f>
        <v>CNH</v>
      </c>
      <c r="F143" s="23">
        <f>VLOOKUP($A143,DM!$A:$EH,MATCH(F$1,DM!$1:$1,0),0)</f>
        <v>2</v>
      </c>
      <c r="G143" s="23" t="str">
        <f>VLOOKUP($A143,DM!$A:$EH,MATCH(G$1,DM!$1:$1,0),0)</f>
        <v>3</v>
      </c>
      <c r="H143" s="57" t="str">
        <f>VLOOKUP($A143,DM!$A:$EH,MATCH(H$1,DM!$1:$1,0),0)</f>
        <v>5.8%</v>
      </c>
      <c r="I143" s="23" t="str">
        <f>VLOOKUP($A143,DM!$A:$EH,MATCH(I$1,DM!$1:$1,0),0)</f>
        <v>--</v>
      </c>
      <c r="J143" s="23" t="str">
        <f>VLOOKUP($A143,DM!$A:$EH,MATCH(J$1,DM!$1:$1,0),0)</f>
        <v>--</v>
      </c>
      <c r="K143" s="22" t="str">
        <f>VLOOKUP($A143,DM!$A:$EH,MATCH(K$1,DM!$1:$1,0),0)</f>
        <v>直发</v>
      </c>
      <c r="L143" s="22" t="str">
        <f>VLOOKUP($A143,DM!$A:$EH,MATCH(L$1,DM!$1:$1,0),0)</f>
        <v>自贸债</v>
      </c>
      <c r="M143" s="22" t="str">
        <f>VLOOKUP($A143,DM!$A:$EH,MATCH(M$1,DM!$1:$1,0),0)</f>
        <v>地方平台</v>
      </c>
      <c r="N143" s="22" t="str">
        <f>VLOOKUP($A143,DM!$A:$EH,MATCH(N$1,DM!$1:$1,0),0)</f>
        <v>四川</v>
      </c>
      <c r="O143" s="19" t="str">
        <f>VLOOKUP($A143,DM!$A:$EH,MATCH(O$1,DM!$1:$1,0),0)</f>
        <v>--</v>
      </c>
    </row>
    <row r="144" spans="1:15" x14ac:dyDescent="0.25">
      <c r="A144" s="63">
        <f>deal_master[[#This Row],[Index]]</f>
        <v>771</v>
      </c>
      <c r="B144" s="70">
        <f>VLOOKUP($A144,DM!A:EH,MATCH(B$1,DM!$1:$1,0),0)</f>
        <v>45090</v>
      </c>
      <c r="C144" s="21" t="str">
        <f>VLOOKUP($A144,DM!$A:$EH,MATCH(C$1,DM!$1:$1,0),0)</f>
        <v>南山集团</v>
      </c>
      <c r="D144" s="56" t="str">
        <f>VLOOKUP($A144,DM!$A:$EH,MATCH(D$1,DM!$1:$1,0),0)</f>
        <v>--/--/--</v>
      </c>
      <c r="E144" s="23" t="str">
        <f>VLOOKUP($A144,DM!$A:$EH,MATCH(E$1,DM!$1:$1,0),0)</f>
        <v>HKD</v>
      </c>
      <c r="F144" s="23">
        <f>VLOOKUP($A144,DM!$A:$EH,MATCH(F$1,DM!$1:$1,0),0)</f>
        <v>7.61</v>
      </c>
      <c r="G144" s="23" t="str">
        <f>VLOOKUP($A144,DM!$A:$EH,MATCH(G$1,DM!$1:$1,0),0)</f>
        <v>1</v>
      </c>
      <c r="H144" s="57" t="str">
        <f>VLOOKUP($A144,DM!$A:$EH,MATCH(H$1,DM!$1:$1,0),0)</f>
        <v>7.5%</v>
      </c>
      <c r="I144" s="23" t="str">
        <f>VLOOKUP($A144,DM!$A:$EH,MATCH(I$1,DM!$1:$1,0),0)</f>
        <v>--</v>
      </c>
      <c r="J144" s="23" t="str">
        <f>VLOOKUP($A144,DM!$A:$EH,MATCH(J$1,DM!$1:$1,0),0)</f>
        <v>--</v>
      </c>
      <c r="K144" s="22" t="str">
        <f>VLOOKUP($A144,DM!$A:$EH,MATCH(K$1,DM!$1:$1,0),0)</f>
        <v>担保</v>
      </c>
      <c r="L144" s="22" t="str">
        <f>VLOOKUP($A144,DM!$A:$EH,MATCH(L$1,DM!$1:$1,0),0)</f>
        <v>--</v>
      </c>
      <c r="M144" s="22" t="str">
        <f>VLOOKUP($A144,DM!$A:$EH,MATCH(M$1,DM!$1:$1,0),0)</f>
        <v>产业</v>
      </c>
      <c r="N144" s="22" t="str">
        <f>VLOOKUP($A144,DM!$A:$EH,MATCH(N$1,DM!$1:$1,0),0)</f>
        <v>山东</v>
      </c>
      <c r="O144" s="19" t="str">
        <f>VLOOKUP($A144,DM!$A:$EH,MATCH(O$1,DM!$1:$1,0),0)</f>
        <v>--</v>
      </c>
    </row>
    <row r="145" spans="1:15" x14ac:dyDescent="0.25">
      <c r="A145" s="63">
        <f>deal_master[[#This Row],[Index]]</f>
        <v>770</v>
      </c>
      <c r="B145" s="70">
        <f>VLOOKUP($A145,DM!A:EH,MATCH(B$1,DM!$1:$1,0),0)</f>
        <v>45090</v>
      </c>
      <c r="C145" s="21" t="str">
        <f>VLOOKUP($A145,DM!$A:$EH,MATCH(C$1,DM!$1:$1,0),0)</f>
        <v>健合国际</v>
      </c>
      <c r="D145" s="56" t="str">
        <f>VLOOKUP($A145,DM!$A:$EH,MATCH(D$1,DM!$1:$1,0),0)</f>
        <v>Ba3/--/--</v>
      </c>
      <c r="E145" s="23" t="str">
        <f>VLOOKUP($A145,DM!$A:$EH,MATCH(E$1,DM!$1:$1,0),0)</f>
        <v>USD</v>
      </c>
      <c r="F145" s="23">
        <f>VLOOKUP($A145,DM!$A:$EH,MATCH(F$1,DM!$1:$1,0),0)</f>
        <v>2</v>
      </c>
      <c r="G145" s="23" t="str">
        <f>VLOOKUP($A145,DM!$A:$EH,MATCH(G$1,DM!$1:$1,0),0)</f>
        <v>3</v>
      </c>
      <c r="H145" s="57" t="str">
        <f>VLOOKUP($A145,DM!$A:$EH,MATCH(H$1,DM!$1:$1,0),0)</f>
        <v>13.5%</v>
      </c>
      <c r="I145" s="23" t="str">
        <f>VLOOKUP($A145,DM!$A:$EH,MATCH(I$1,DM!$1:$1,0),0)</f>
        <v>--</v>
      </c>
      <c r="J145" s="23" t="str">
        <f>VLOOKUP($A145,DM!$A:$EH,MATCH(J$1,DM!$1:$1,0),0)</f>
        <v>--</v>
      </c>
      <c r="K145" s="22" t="str">
        <f>VLOOKUP($A145,DM!$A:$EH,MATCH(K$1,DM!$1:$1,0),0)</f>
        <v>直发</v>
      </c>
      <c r="L145" s="22" t="str">
        <f>VLOOKUP($A145,DM!$A:$EH,MATCH(L$1,DM!$1:$1,0),0)</f>
        <v>--</v>
      </c>
      <c r="M145" s="22" t="str">
        <f>VLOOKUP($A145,DM!$A:$EH,MATCH(M$1,DM!$1:$1,0),0)</f>
        <v>产业</v>
      </c>
      <c r="N145" s="22" t="str">
        <f>VLOOKUP($A145,DM!$A:$EH,MATCH(N$1,DM!$1:$1,0),0)</f>
        <v>上海</v>
      </c>
      <c r="O145" s="19" t="str">
        <f>VLOOKUP($A145,DM!$A:$EH,MATCH(O$1,DM!$1:$1,0),0)</f>
        <v>--</v>
      </c>
    </row>
    <row r="146" spans="1:15" x14ac:dyDescent="0.25">
      <c r="A146" s="63">
        <f>deal_master[[#This Row],[Index]]</f>
        <v>769</v>
      </c>
      <c r="B146" s="70">
        <f>VLOOKUP($A146,DM!A:EH,MATCH(B$1,DM!$1:$1,0),0)</f>
        <v>45089</v>
      </c>
      <c r="C146" s="21" t="str">
        <f>VLOOKUP($A146,DM!$A:$EH,MATCH(C$1,DM!$1:$1,0),0)</f>
        <v>桐庐新城(上海银行)</v>
      </c>
      <c r="D146" s="56" t="str">
        <f>VLOOKUP($A146,DM!$A:$EH,MATCH(D$1,DM!$1:$1,0),0)</f>
        <v>--/--/--</v>
      </c>
      <c r="E146" s="23" t="str">
        <f>VLOOKUP($A146,DM!$A:$EH,MATCH(E$1,DM!$1:$1,0),0)</f>
        <v>CNH</v>
      </c>
      <c r="F146" s="23">
        <f>VLOOKUP($A146,DM!$A:$EH,MATCH(F$1,DM!$1:$1,0),0)</f>
        <v>8.0399999999999991</v>
      </c>
      <c r="G146" s="23" t="str">
        <f>VLOOKUP($A146,DM!$A:$EH,MATCH(G$1,DM!$1:$1,0),0)</f>
        <v>3</v>
      </c>
      <c r="H146" s="57" t="str">
        <f>VLOOKUP($A146,DM!$A:$EH,MATCH(H$1,DM!$1:$1,0),0)</f>
        <v>3.69%</v>
      </c>
      <c r="I146" s="23" t="str">
        <f>VLOOKUP($A146,DM!$A:$EH,MATCH(I$1,DM!$1:$1,0),0)</f>
        <v>3.85%a</v>
      </c>
      <c r="J146" s="23" t="str">
        <f>VLOOKUP($A146,DM!$A:$EH,MATCH(J$1,DM!$1:$1,0),0)</f>
        <v>16</v>
      </c>
      <c r="K146" s="22" t="str">
        <f>VLOOKUP($A146,DM!$A:$EH,MATCH(K$1,DM!$1:$1,0),0)</f>
        <v>备证</v>
      </c>
      <c r="L146" s="22" t="str">
        <f>VLOOKUP($A146,DM!$A:$EH,MATCH(L$1,DM!$1:$1,0),0)</f>
        <v>自贸债</v>
      </c>
      <c r="M146" s="22" t="str">
        <f>VLOOKUP($A146,DM!$A:$EH,MATCH(M$1,DM!$1:$1,0),0)</f>
        <v>地方平台</v>
      </c>
      <c r="N146" s="22" t="str">
        <f>VLOOKUP($A146,DM!$A:$EH,MATCH(N$1,DM!$1:$1,0),0)</f>
        <v>浙江</v>
      </c>
      <c r="O146" s="19" t="str">
        <f>VLOOKUP($A146,DM!$A:$EH,MATCH(O$1,DM!$1:$1,0),0)</f>
        <v>港分</v>
      </c>
    </row>
    <row r="147" spans="1:15" x14ac:dyDescent="0.25">
      <c r="A147" s="63">
        <f>deal_master[[#This Row],[Index]]</f>
        <v>768</v>
      </c>
      <c r="B147" s="70">
        <f>VLOOKUP($A147,DM!A:EH,MATCH(B$1,DM!$1:$1,0),0)</f>
        <v>45089</v>
      </c>
      <c r="C147" s="21" t="str">
        <f>VLOOKUP($A147,DM!$A:$EH,MATCH(C$1,DM!$1:$1,0),0)</f>
        <v>桐庐新城(宁波银行)</v>
      </c>
      <c r="D147" s="56" t="str">
        <f>VLOOKUP($A147,DM!$A:$EH,MATCH(D$1,DM!$1:$1,0),0)</f>
        <v>--/--/--</v>
      </c>
      <c r="E147" s="23" t="str">
        <f>VLOOKUP($A147,DM!$A:$EH,MATCH(E$1,DM!$1:$1,0),0)</f>
        <v>CNH</v>
      </c>
      <c r="F147" s="23">
        <f>VLOOKUP($A147,DM!$A:$EH,MATCH(F$1,DM!$1:$1,0),0)</f>
        <v>4.84</v>
      </c>
      <c r="G147" s="23" t="str">
        <f>VLOOKUP($A147,DM!$A:$EH,MATCH(G$1,DM!$1:$1,0),0)</f>
        <v>3</v>
      </c>
      <c r="H147" s="57" t="str">
        <f>VLOOKUP($A147,DM!$A:$EH,MATCH(H$1,DM!$1:$1,0),0)</f>
        <v>3.69%</v>
      </c>
      <c r="I147" s="23" t="str">
        <f>VLOOKUP($A147,DM!$A:$EH,MATCH(I$1,DM!$1:$1,0),0)</f>
        <v>3.85%a</v>
      </c>
      <c r="J147" s="23" t="str">
        <f>VLOOKUP($A147,DM!$A:$EH,MATCH(J$1,DM!$1:$1,0),0)</f>
        <v>16</v>
      </c>
      <c r="K147" s="22" t="str">
        <f>VLOOKUP($A147,DM!$A:$EH,MATCH(K$1,DM!$1:$1,0),0)</f>
        <v>备证</v>
      </c>
      <c r="L147" s="22" t="str">
        <f>VLOOKUP($A147,DM!$A:$EH,MATCH(L$1,DM!$1:$1,0),0)</f>
        <v>自贸债</v>
      </c>
      <c r="M147" s="22" t="str">
        <f>VLOOKUP($A147,DM!$A:$EH,MATCH(M$1,DM!$1:$1,0),0)</f>
        <v>地方平台</v>
      </c>
      <c r="N147" s="22" t="str">
        <f>VLOOKUP($A147,DM!$A:$EH,MATCH(N$1,DM!$1:$1,0),0)</f>
        <v>浙江</v>
      </c>
      <c r="O147" s="19" t="str">
        <f>VLOOKUP($A147,DM!$A:$EH,MATCH(O$1,DM!$1:$1,0),0)</f>
        <v>BISL</v>
      </c>
    </row>
    <row r="148" spans="1:15" x14ac:dyDescent="0.25">
      <c r="A148" s="63">
        <f>deal_master[[#This Row],[Index]]</f>
        <v>767</v>
      </c>
      <c r="B148" s="70">
        <f>VLOOKUP($A148,DM!A:EH,MATCH(B$1,DM!$1:$1,0),0)</f>
        <v>45086</v>
      </c>
      <c r="C148" s="21" t="str">
        <f>VLOOKUP($A148,DM!$A:$EH,MATCH(C$1,DM!$1:$1,0),0)</f>
        <v>湖州吴兴交旅投(北京银行)</v>
      </c>
      <c r="D148" s="56" t="str">
        <f>VLOOKUP($A148,DM!$A:$EH,MATCH(D$1,DM!$1:$1,0),0)</f>
        <v>--/--/--</v>
      </c>
      <c r="E148" s="23" t="str">
        <f>VLOOKUP($A148,DM!$A:$EH,MATCH(E$1,DM!$1:$1,0),0)</f>
        <v>CNH</v>
      </c>
      <c r="F148" s="23">
        <f>VLOOKUP($A148,DM!$A:$EH,MATCH(F$1,DM!$1:$1,0),0)</f>
        <v>2.87</v>
      </c>
      <c r="G148" s="23" t="str">
        <f>VLOOKUP($A148,DM!$A:$EH,MATCH(G$1,DM!$1:$1,0),0)</f>
        <v>3</v>
      </c>
      <c r="H148" s="57" t="str">
        <f>VLOOKUP($A148,DM!$A:$EH,MATCH(H$1,DM!$1:$1,0),0)</f>
        <v>3.8%</v>
      </c>
      <c r="I148" s="23" t="str">
        <f>VLOOKUP($A148,DM!$A:$EH,MATCH(I$1,DM!$1:$1,0),0)</f>
        <v>3.8%a</v>
      </c>
      <c r="J148" s="23" t="str">
        <f>VLOOKUP($A148,DM!$A:$EH,MATCH(J$1,DM!$1:$1,0),0)</f>
        <v>0</v>
      </c>
      <c r="K148" s="22" t="str">
        <f>VLOOKUP($A148,DM!$A:$EH,MATCH(K$1,DM!$1:$1,0),0)</f>
        <v>备证</v>
      </c>
      <c r="L148" s="22" t="str">
        <f>VLOOKUP($A148,DM!$A:$EH,MATCH(L$1,DM!$1:$1,0),0)</f>
        <v>自贸债</v>
      </c>
      <c r="M148" s="22" t="str">
        <f>VLOOKUP($A148,DM!$A:$EH,MATCH(M$1,DM!$1:$1,0),0)</f>
        <v>地方平台</v>
      </c>
      <c r="N148" s="22" t="str">
        <f>VLOOKUP($A148,DM!$A:$EH,MATCH(N$1,DM!$1:$1,0),0)</f>
        <v>浙江</v>
      </c>
      <c r="O148" s="19" t="str">
        <f>VLOOKUP($A148,DM!$A:$EH,MATCH(O$1,DM!$1:$1,0),0)</f>
        <v>--</v>
      </c>
    </row>
    <row r="149" spans="1:15" x14ac:dyDescent="0.25">
      <c r="A149" s="63">
        <f>deal_master[[#This Row],[Index]]</f>
        <v>766</v>
      </c>
      <c r="B149" s="70">
        <f>VLOOKUP($A149,DM!A:EH,MATCH(B$1,DM!$1:$1,0),0)</f>
        <v>45086</v>
      </c>
      <c r="C149" s="21" t="str">
        <f>VLOOKUP($A149,DM!$A:$EH,MATCH(C$1,DM!$1:$1,0),0)</f>
        <v>南宁五象建投(桂林银行)</v>
      </c>
      <c r="D149" s="56" t="str">
        <f>VLOOKUP($A149,DM!$A:$EH,MATCH(D$1,DM!$1:$1,0),0)</f>
        <v>--/--/--</v>
      </c>
      <c r="E149" s="23" t="str">
        <f>VLOOKUP($A149,DM!$A:$EH,MATCH(E$1,DM!$1:$1,0),0)</f>
        <v>CNH</v>
      </c>
      <c r="F149" s="23">
        <f>VLOOKUP($A149,DM!$A:$EH,MATCH(F$1,DM!$1:$1,0),0)</f>
        <v>5.5</v>
      </c>
      <c r="G149" s="23" t="str">
        <f>VLOOKUP($A149,DM!$A:$EH,MATCH(G$1,DM!$1:$1,0),0)</f>
        <v>3</v>
      </c>
      <c r="H149" s="57" t="str">
        <f>VLOOKUP($A149,DM!$A:$EH,MATCH(H$1,DM!$1:$1,0),0)</f>
        <v>4.7%</v>
      </c>
      <c r="I149" s="23" t="str">
        <f>VLOOKUP($A149,DM!$A:$EH,MATCH(I$1,DM!$1:$1,0),0)</f>
        <v>4.7%a</v>
      </c>
      <c r="J149" s="23" t="str">
        <f>VLOOKUP($A149,DM!$A:$EH,MATCH(J$1,DM!$1:$1,0),0)</f>
        <v>0</v>
      </c>
      <c r="K149" s="22" t="str">
        <f>VLOOKUP($A149,DM!$A:$EH,MATCH(K$1,DM!$1:$1,0),0)</f>
        <v>备证</v>
      </c>
      <c r="L149" s="22" t="str">
        <f>VLOOKUP($A149,DM!$A:$EH,MATCH(L$1,DM!$1:$1,0),0)</f>
        <v>自贸债</v>
      </c>
      <c r="M149" s="22" t="str">
        <f>VLOOKUP($A149,DM!$A:$EH,MATCH(M$1,DM!$1:$1,0),0)</f>
        <v>地方平台</v>
      </c>
      <c r="N149" s="22" t="str">
        <f>VLOOKUP($A149,DM!$A:$EH,MATCH(N$1,DM!$1:$1,0),0)</f>
        <v>广西</v>
      </c>
      <c r="O149" s="19" t="str">
        <f>VLOOKUP($A149,DM!$A:$EH,MATCH(O$1,DM!$1:$1,0),0)</f>
        <v>BISL</v>
      </c>
    </row>
    <row r="150" spans="1:15" x14ac:dyDescent="0.25">
      <c r="A150" s="63">
        <f>deal_master[[#This Row],[Index]]</f>
        <v>765</v>
      </c>
      <c r="B150" s="70">
        <f>VLOOKUP($A150,DM!A:EH,MATCH(B$1,DM!$1:$1,0),0)</f>
        <v>45086</v>
      </c>
      <c r="C150" s="21" t="str">
        <f>VLOOKUP($A150,DM!$A:$EH,MATCH(C$1,DM!$1:$1,0),0)</f>
        <v>伊犁财通国资(邮储银行)</v>
      </c>
      <c r="D150" s="56" t="str">
        <f>VLOOKUP($A150,DM!$A:$EH,MATCH(D$1,DM!$1:$1,0),0)</f>
        <v>--/--/--</v>
      </c>
      <c r="E150" s="23" t="str">
        <f>VLOOKUP($A150,DM!$A:$EH,MATCH(E$1,DM!$1:$1,0),0)</f>
        <v>CNH</v>
      </c>
      <c r="F150" s="23">
        <f>VLOOKUP($A150,DM!$A:$EH,MATCH(F$1,DM!$1:$1,0),0)</f>
        <v>0.89</v>
      </c>
      <c r="G150" s="23" t="str">
        <f>VLOOKUP($A150,DM!$A:$EH,MATCH(G$1,DM!$1:$1,0),0)</f>
        <v>3</v>
      </c>
      <c r="H150" s="57" t="str">
        <f>VLOOKUP($A150,DM!$A:$EH,MATCH(H$1,DM!$1:$1,0),0)</f>
        <v>3.6%</v>
      </c>
      <c r="I150" s="23" t="str">
        <f>VLOOKUP($A150,DM!$A:$EH,MATCH(I$1,DM!$1:$1,0),0)</f>
        <v>--</v>
      </c>
      <c r="J150" s="23" t="str">
        <f>VLOOKUP($A150,DM!$A:$EH,MATCH(J$1,DM!$1:$1,0),0)</f>
        <v>--</v>
      </c>
      <c r="K150" s="22" t="str">
        <f>VLOOKUP($A150,DM!$A:$EH,MATCH(K$1,DM!$1:$1,0),0)</f>
        <v>备证</v>
      </c>
      <c r="L150" s="22" t="str">
        <f>VLOOKUP($A150,DM!$A:$EH,MATCH(L$1,DM!$1:$1,0),0)</f>
        <v>自贸债</v>
      </c>
      <c r="M150" s="22" t="str">
        <f>VLOOKUP($A150,DM!$A:$EH,MATCH(M$1,DM!$1:$1,0),0)</f>
        <v>地方平台</v>
      </c>
      <c r="N150" s="22" t="str">
        <f>VLOOKUP($A150,DM!$A:$EH,MATCH(N$1,DM!$1:$1,0),0)</f>
        <v>新疆</v>
      </c>
      <c r="O150" s="19" t="str">
        <f>VLOOKUP($A150,DM!$A:$EH,MATCH(O$1,DM!$1:$1,0),0)</f>
        <v>BISL</v>
      </c>
    </row>
    <row r="151" spans="1:15" x14ac:dyDescent="0.25">
      <c r="A151" s="63">
        <f>deal_master[[#This Row],[Index]]</f>
        <v>764</v>
      </c>
      <c r="B151" s="70">
        <f>VLOOKUP($A151,DM!A:EH,MATCH(B$1,DM!$1:$1,0),0)</f>
        <v>45085</v>
      </c>
      <c r="C151" s="21" t="str">
        <f>VLOOKUP($A151,DM!$A:$EH,MATCH(C$1,DM!$1:$1,0),0)</f>
        <v>江苏海鸿投控</v>
      </c>
      <c r="D151" s="56" t="str">
        <f>VLOOKUP($A151,DM!$A:$EH,MATCH(D$1,DM!$1:$1,0),0)</f>
        <v>--/--/--</v>
      </c>
      <c r="E151" s="23" t="str">
        <f>VLOOKUP($A151,DM!$A:$EH,MATCH(E$1,DM!$1:$1,0),0)</f>
        <v>CNH</v>
      </c>
      <c r="F151" s="23">
        <f>VLOOKUP($A151,DM!$A:$EH,MATCH(F$1,DM!$1:$1,0),0)</f>
        <v>15</v>
      </c>
      <c r="G151" s="23" t="str">
        <f>VLOOKUP($A151,DM!$A:$EH,MATCH(G$1,DM!$1:$1,0),0)</f>
        <v>3</v>
      </c>
      <c r="H151" s="57" t="str">
        <f>VLOOKUP($A151,DM!$A:$EH,MATCH(H$1,DM!$1:$1,0),0)</f>
        <v>3.9%</v>
      </c>
      <c r="I151" s="23" t="str">
        <f>VLOOKUP($A151,DM!$A:$EH,MATCH(I$1,DM!$1:$1,0),0)</f>
        <v>4.15%a</v>
      </c>
      <c r="J151" s="23" t="str">
        <f>VLOOKUP($A151,DM!$A:$EH,MATCH(J$1,DM!$1:$1,0),0)</f>
        <v>25</v>
      </c>
      <c r="K151" s="22" t="str">
        <f>VLOOKUP($A151,DM!$A:$EH,MATCH(K$1,DM!$1:$1,0),0)</f>
        <v>直发</v>
      </c>
      <c r="L151" s="22" t="str">
        <f>VLOOKUP($A151,DM!$A:$EH,MATCH(L$1,DM!$1:$1,0),0)</f>
        <v>自贸债</v>
      </c>
      <c r="M151" s="22" t="str">
        <f>VLOOKUP($A151,DM!$A:$EH,MATCH(M$1,DM!$1:$1,0),0)</f>
        <v>地方平台</v>
      </c>
      <c r="N151" s="22" t="str">
        <f>VLOOKUP($A151,DM!$A:$EH,MATCH(N$1,DM!$1:$1,0),0)</f>
        <v>江苏</v>
      </c>
      <c r="O151" s="19" t="str">
        <f>VLOOKUP($A151,DM!$A:$EH,MATCH(O$1,DM!$1:$1,0),0)</f>
        <v>--</v>
      </c>
    </row>
    <row r="152" spans="1:15" x14ac:dyDescent="0.25">
      <c r="A152" s="63">
        <f>deal_master[[#This Row],[Index]]</f>
        <v>763</v>
      </c>
      <c r="B152" s="70">
        <f>VLOOKUP($A152,DM!A:EH,MATCH(B$1,DM!$1:$1,0),0)</f>
        <v>45085</v>
      </c>
      <c r="C152" s="21" t="str">
        <f>VLOOKUP($A152,DM!$A:$EH,MATCH(C$1,DM!$1:$1,0),0)</f>
        <v>宝应开投(南京银行)</v>
      </c>
      <c r="D152" s="56" t="str">
        <f>VLOOKUP($A152,DM!$A:$EH,MATCH(D$1,DM!$1:$1,0),0)</f>
        <v>--/--/--</v>
      </c>
      <c r="E152" s="23" t="str">
        <f>VLOOKUP($A152,DM!$A:$EH,MATCH(E$1,DM!$1:$1,0),0)</f>
        <v>CNH</v>
      </c>
      <c r="F152" s="23">
        <f>VLOOKUP($A152,DM!$A:$EH,MATCH(F$1,DM!$1:$1,0),0)</f>
        <v>3.35</v>
      </c>
      <c r="G152" s="23" t="str">
        <f>VLOOKUP($A152,DM!$A:$EH,MATCH(G$1,DM!$1:$1,0),0)</f>
        <v>3</v>
      </c>
      <c r="H152" s="57" t="str">
        <f>VLOOKUP($A152,DM!$A:$EH,MATCH(H$1,DM!$1:$1,0),0)</f>
        <v>3.63%</v>
      </c>
      <c r="I152" s="23" t="str">
        <f>VLOOKUP($A152,DM!$A:$EH,MATCH(I$1,DM!$1:$1,0),0)</f>
        <v>3.75%a</v>
      </c>
      <c r="J152" s="23" t="str">
        <f>VLOOKUP($A152,DM!$A:$EH,MATCH(J$1,DM!$1:$1,0),0)</f>
        <v>12</v>
      </c>
      <c r="K152" s="22" t="str">
        <f>VLOOKUP($A152,DM!$A:$EH,MATCH(K$1,DM!$1:$1,0),0)</f>
        <v>备证</v>
      </c>
      <c r="L152" s="22" t="str">
        <f>VLOOKUP($A152,DM!$A:$EH,MATCH(L$1,DM!$1:$1,0),0)</f>
        <v>自贸债</v>
      </c>
      <c r="M152" s="22" t="str">
        <f>VLOOKUP($A152,DM!$A:$EH,MATCH(M$1,DM!$1:$1,0),0)</f>
        <v>地方平台</v>
      </c>
      <c r="N152" s="22" t="str">
        <f>VLOOKUP($A152,DM!$A:$EH,MATCH(N$1,DM!$1:$1,0),0)</f>
        <v>江苏</v>
      </c>
      <c r="O152" s="19" t="str">
        <f>VLOOKUP($A152,DM!$A:$EH,MATCH(O$1,DM!$1:$1,0),0)</f>
        <v>--</v>
      </c>
    </row>
    <row r="153" spans="1:15" x14ac:dyDescent="0.25">
      <c r="A153" s="63">
        <f>deal_master[[#This Row],[Index]]</f>
        <v>762</v>
      </c>
      <c r="B153" s="70">
        <f>VLOOKUP($A153,DM!A:EH,MATCH(B$1,DM!$1:$1,0),0)</f>
        <v>45084</v>
      </c>
      <c r="C153" s="21" t="str">
        <f>VLOOKUP($A153,DM!$A:$EH,MATCH(C$1,DM!$1:$1,0),0)</f>
        <v>重庆万州经开</v>
      </c>
      <c r="D153" s="56" t="str">
        <f>VLOOKUP($A153,DM!$A:$EH,MATCH(D$1,DM!$1:$1,0),0)</f>
        <v>--/--/--</v>
      </c>
      <c r="E153" s="23" t="str">
        <f>VLOOKUP($A153,DM!$A:$EH,MATCH(E$1,DM!$1:$1,0),0)</f>
        <v>USD</v>
      </c>
      <c r="F153" s="23">
        <f>VLOOKUP($A153,DM!$A:$EH,MATCH(F$1,DM!$1:$1,0),0)</f>
        <v>0.29499999999999998</v>
      </c>
      <c r="G153" s="23" t="str">
        <f>VLOOKUP($A153,DM!$A:$EH,MATCH(G$1,DM!$1:$1,0),0)</f>
        <v>3</v>
      </c>
      <c r="H153" s="57" t="str">
        <f>VLOOKUP($A153,DM!$A:$EH,MATCH(H$1,DM!$1:$1,0),0)</f>
        <v>7.2%</v>
      </c>
      <c r="I153" s="23" t="str">
        <f>VLOOKUP($A153,DM!$A:$EH,MATCH(I$1,DM!$1:$1,0),0)</f>
        <v>--</v>
      </c>
      <c r="J153" s="23" t="str">
        <f>VLOOKUP($A153,DM!$A:$EH,MATCH(J$1,DM!$1:$1,0),0)</f>
        <v>--</v>
      </c>
      <c r="K153" s="22" t="str">
        <f>VLOOKUP($A153,DM!$A:$EH,MATCH(K$1,DM!$1:$1,0),0)</f>
        <v>直发</v>
      </c>
      <c r="L153" s="22" t="str">
        <f>VLOOKUP($A153,DM!$A:$EH,MATCH(L$1,DM!$1:$1,0),0)</f>
        <v>--</v>
      </c>
      <c r="M153" s="22" t="str">
        <f>VLOOKUP($A153,DM!$A:$EH,MATCH(M$1,DM!$1:$1,0),0)</f>
        <v>地方平台</v>
      </c>
      <c r="N153" s="22" t="str">
        <f>VLOOKUP($A153,DM!$A:$EH,MATCH(N$1,DM!$1:$1,0),0)</f>
        <v>重庆</v>
      </c>
      <c r="O153" s="19" t="str">
        <f>VLOOKUP($A153,DM!$A:$EH,MATCH(O$1,DM!$1:$1,0),0)</f>
        <v>--</v>
      </c>
    </row>
    <row r="154" spans="1:15" x14ac:dyDescent="0.25">
      <c r="A154" s="63">
        <f>deal_master[[#This Row],[Index]]</f>
        <v>761</v>
      </c>
      <c r="B154" s="70">
        <f>VLOOKUP($A154,DM!A:EH,MATCH(B$1,DM!$1:$1,0),0)</f>
        <v>45084</v>
      </c>
      <c r="C154" s="21" t="str">
        <f>VLOOKUP($A154,DM!$A:$EH,MATCH(C$1,DM!$1:$1,0),0)</f>
        <v>中泰证券</v>
      </c>
      <c r="D154" s="56" t="str">
        <f>VLOOKUP($A154,DM!$A:$EH,MATCH(D$1,DM!$1:$1,0),0)</f>
        <v>--/--/--</v>
      </c>
      <c r="E154" s="23" t="str">
        <f>VLOOKUP($A154,DM!$A:$EH,MATCH(E$1,DM!$1:$1,0),0)</f>
        <v>USD</v>
      </c>
      <c r="F154" s="23">
        <f>VLOOKUP($A154,DM!$A:$EH,MATCH(F$1,DM!$1:$1,0),0)</f>
        <v>2</v>
      </c>
      <c r="G154" s="23" t="str">
        <f>VLOOKUP($A154,DM!$A:$EH,MATCH(G$1,DM!$1:$1,0),0)</f>
        <v>2</v>
      </c>
      <c r="H154" s="57" t="str">
        <f>VLOOKUP($A154,DM!$A:$EH,MATCH(H$1,DM!$1:$1,0),0)</f>
        <v>6.7%</v>
      </c>
      <c r="I154" s="23" t="str">
        <f>VLOOKUP($A154,DM!$A:$EH,MATCH(I$1,DM!$1:$1,0),0)</f>
        <v>7%a</v>
      </c>
      <c r="J154" s="23" t="str">
        <f>VLOOKUP($A154,DM!$A:$EH,MATCH(J$1,DM!$1:$1,0),0)</f>
        <v>30</v>
      </c>
      <c r="K154" s="22" t="str">
        <f>VLOOKUP($A154,DM!$A:$EH,MATCH(K$1,DM!$1:$1,0),0)</f>
        <v>维好+担保</v>
      </c>
      <c r="L154" s="22" t="str">
        <f>VLOOKUP($A154,DM!$A:$EH,MATCH(L$1,DM!$1:$1,0),0)</f>
        <v>--</v>
      </c>
      <c r="M154" s="22" t="str">
        <f>VLOOKUP($A154,DM!$A:$EH,MATCH(M$1,DM!$1:$1,0),0)</f>
        <v>金融机构</v>
      </c>
      <c r="N154" s="22" t="str">
        <f>VLOOKUP($A154,DM!$A:$EH,MATCH(N$1,DM!$1:$1,0),0)</f>
        <v>山东</v>
      </c>
      <c r="O154" s="19" t="str">
        <f>VLOOKUP($A154,DM!$A:$EH,MATCH(O$1,DM!$1:$1,0),0)</f>
        <v>港分</v>
      </c>
    </row>
    <row r="155" spans="1:15" x14ac:dyDescent="0.25">
      <c r="A155" s="63">
        <f>deal_master[[#This Row],[Index]]</f>
        <v>760</v>
      </c>
      <c r="B155" s="70">
        <f>VLOOKUP($A155,DM!A:EH,MATCH(B$1,DM!$1:$1,0),0)</f>
        <v>45083</v>
      </c>
      <c r="C155" s="21" t="str">
        <f>VLOOKUP($A155,DM!$A:$EH,MATCH(C$1,DM!$1:$1,0),0)</f>
        <v>莱芜高投(齐鲁银行)</v>
      </c>
      <c r="D155" s="56" t="str">
        <f>VLOOKUP($A155,DM!$A:$EH,MATCH(D$1,DM!$1:$1,0),0)</f>
        <v>--/--/--</v>
      </c>
      <c r="E155" s="23" t="str">
        <f>VLOOKUP($A155,DM!$A:$EH,MATCH(E$1,DM!$1:$1,0),0)</f>
        <v>USD</v>
      </c>
      <c r="F155" s="23">
        <f>VLOOKUP($A155,DM!$A:$EH,MATCH(F$1,DM!$1:$1,0),0)</f>
        <v>0.52</v>
      </c>
      <c r="G155" s="23" t="str">
        <f>VLOOKUP($A155,DM!$A:$EH,MATCH(G$1,DM!$1:$1,0),0)</f>
        <v>3</v>
      </c>
      <c r="H155" s="57" t="str">
        <f>VLOOKUP($A155,DM!$A:$EH,MATCH(H$1,DM!$1:$1,0),0)</f>
        <v>6.8%</v>
      </c>
      <c r="I155" s="23" t="str">
        <f>VLOOKUP($A155,DM!$A:$EH,MATCH(I$1,DM!$1:$1,0),0)</f>
        <v>--</v>
      </c>
      <c r="J155" s="23" t="str">
        <f>VLOOKUP($A155,DM!$A:$EH,MATCH(J$1,DM!$1:$1,0),0)</f>
        <v>--</v>
      </c>
      <c r="K155" s="22" t="str">
        <f>VLOOKUP($A155,DM!$A:$EH,MATCH(K$1,DM!$1:$1,0),0)</f>
        <v>备证</v>
      </c>
      <c r="L155" s="22" t="str">
        <f>VLOOKUP($A155,DM!$A:$EH,MATCH(L$1,DM!$1:$1,0),0)</f>
        <v>--</v>
      </c>
      <c r="M155" s="22" t="str">
        <f>VLOOKUP($A155,DM!$A:$EH,MATCH(M$1,DM!$1:$1,0),0)</f>
        <v>地方平台</v>
      </c>
      <c r="N155" s="22" t="str">
        <f>VLOOKUP($A155,DM!$A:$EH,MATCH(N$1,DM!$1:$1,0),0)</f>
        <v>山东</v>
      </c>
      <c r="O155" s="19" t="str">
        <f>VLOOKUP($A155,DM!$A:$EH,MATCH(O$1,DM!$1:$1,0),0)</f>
        <v>--</v>
      </c>
    </row>
    <row r="156" spans="1:15" x14ac:dyDescent="0.25">
      <c r="A156" s="63">
        <f>deal_master[[#This Row],[Index]]</f>
        <v>759</v>
      </c>
      <c r="B156" s="70">
        <f>VLOOKUP($A156,DM!A:EH,MATCH(B$1,DM!$1:$1,0),0)</f>
        <v>45083</v>
      </c>
      <c r="C156" s="21" t="str">
        <f>VLOOKUP($A156,DM!$A:$EH,MATCH(C$1,DM!$1:$1,0),0)</f>
        <v>杭州上城城投</v>
      </c>
      <c r="D156" s="56" t="str">
        <f>VLOOKUP($A156,DM!$A:$EH,MATCH(D$1,DM!$1:$1,0),0)</f>
        <v>--/--/BBB</v>
      </c>
      <c r="E156" s="23" t="str">
        <f>VLOOKUP($A156,DM!$A:$EH,MATCH(E$1,DM!$1:$1,0),0)</f>
        <v>USD</v>
      </c>
      <c r="F156" s="23">
        <f>VLOOKUP($A156,DM!$A:$EH,MATCH(F$1,DM!$1:$1,0),0)</f>
        <v>2</v>
      </c>
      <c r="G156" s="23" t="str">
        <f>VLOOKUP($A156,DM!$A:$EH,MATCH(G$1,DM!$1:$1,0),0)</f>
        <v>1</v>
      </c>
      <c r="H156" s="57" t="str">
        <f>VLOOKUP($A156,DM!$A:$EH,MATCH(H$1,DM!$1:$1,0),0)</f>
        <v>5.9%</v>
      </c>
      <c r="I156" s="23" t="str">
        <f>VLOOKUP($A156,DM!$A:$EH,MATCH(I$1,DM!$1:$1,0),0)</f>
        <v>6.3%a</v>
      </c>
      <c r="J156" s="23" t="str">
        <f>VLOOKUP($A156,DM!$A:$EH,MATCH(J$1,DM!$1:$1,0),0)</f>
        <v>40</v>
      </c>
      <c r="K156" s="22" t="str">
        <f>VLOOKUP($A156,DM!$A:$EH,MATCH(K$1,DM!$1:$1,0),0)</f>
        <v>维好</v>
      </c>
      <c r="L156" s="22" t="str">
        <f>VLOOKUP($A156,DM!$A:$EH,MATCH(L$1,DM!$1:$1,0),0)</f>
        <v>--</v>
      </c>
      <c r="M156" s="22" t="str">
        <f>VLOOKUP($A156,DM!$A:$EH,MATCH(M$1,DM!$1:$1,0),0)</f>
        <v>地方平台</v>
      </c>
      <c r="N156" s="22" t="str">
        <f>VLOOKUP($A156,DM!$A:$EH,MATCH(N$1,DM!$1:$1,0),0)</f>
        <v>浙江</v>
      </c>
      <c r="O156" s="19" t="str">
        <f>VLOOKUP($A156,DM!$A:$EH,MATCH(O$1,DM!$1:$1,0),0)</f>
        <v>BISL</v>
      </c>
    </row>
    <row r="157" spans="1:15" x14ac:dyDescent="0.25">
      <c r="A157" s="63">
        <f>deal_master[[#This Row],[Index]]</f>
        <v>758</v>
      </c>
      <c r="B157" s="70">
        <f>VLOOKUP($A157,DM!A:EH,MATCH(B$1,DM!$1:$1,0),0)</f>
        <v>45083</v>
      </c>
      <c r="C157" s="21" t="str">
        <f>VLOOKUP($A157,DM!$A:$EH,MATCH(C$1,DM!$1:$1,0),0)</f>
        <v>招银伦分</v>
      </c>
      <c r="D157" s="56" t="str">
        <f>VLOOKUP($A157,DM!$A:$EH,MATCH(D$1,DM!$1:$1,0),0)</f>
        <v>A2/--/--</v>
      </c>
      <c r="E157" s="23" t="str">
        <f>VLOOKUP($A157,DM!$A:$EH,MATCH(E$1,DM!$1:$1,0),0)</f>
        <v>USD</v>
      </c>
      <c r="F157" s="23">
        <f>VLOOKUP($A157,DM!$A:$EH,MATCH(F$1,DM!$1:$1,0),0)</f>
        <v>4</v>
      </c>
      <c r="G157" s="23" t="str">
        <f>VLOOKUP($A157,DM!$A:$EH,MATCH(G$1,DM!$1:$1,0),0)</f>
        <v>3</v>
      </c>
      <c r="H157" s="57" t="str">
        <f>VLOOKUP($A157,DM!$A:$EH,MATCH(H$1,DM!$1:$1,0),0)</f>
        <v>SOFR+65</v>
      </c>
      <c r="I157" s="23" t="str">
        <f>VLOOKUP($A157,DM!$A:$EH,MATCH(I$1,DM!$1:$1,0),0)</f>
        <v>SOFR+110a</v>
      </c>
      <c r="J157" s="23" t="str">
        <f>VLOOKUP($A157,DM!$A:$EH,MATCH(J$1,DM!$1:$1,0),0)</f>
        <v>45</v>
      </c>
      <c r="K157" s="22" t="str">
        <f>VLOOKUP($A157,DM!$A:$EH,MATCH(K$1,DM!$1:$1,0),0)</f>
        <v>直发</v>
      </c>
      <c r="L157" s="22" t="str">
        <f>VLOOKUP($A157,DM!$A:$EH,MATCH(L$1,DM!$1:$1,0),0)</f>
        <v>蓝色浮息债券</v>
      </c>
      <c r="M157" s="22" t="str">
        <f>VLOOKUP($A157,DM!$A:$EH,MATCH(M$1,DM!$1:$1,0),0)</f>
        <v>金融机构</v>
      </c>
      <c r="N157" s="22" t="str">
        <f>VLOOKUP($A157,DM!$A:$EH,MATCH(N$1,DM!$1:$1,0),0)</f>
        <v>广东</v>
      </c>
      <c r="O157" s="19" t="str">
        <f>VLOOKUP($A157,DM!$A:$EH,MATCH(O$1,DM!$1:$1,0),0)</f>
        <v>港分</v>
      </c>
    </row>
    <row r="158" spans="1:15" x14ac:dyDescent="0.25">
      <c r="A158" s="63">
        <f>deal_master[[#This Row],[Index]]</f>
        <v>757</v>
      </c>
      <c r="B158" s="70">
        <f>VLOOKUP($A158,DM!A:EH,MATCH(B$1,DM!$1:$1,0),0)</f>
        <v>45083</v>
      </c>
      <c r="C158" s="21" t="str">
        <f>VLOOKUP($A158,DM!$A:$EH,MATCH(C$1,DM!$1:$1,0),0)</f>
        <v>工银迪拜分行</v>
      </c>
      <c r="D158" s="56" t="str">
        <f>VLOOKUP($A158,DM!$A:$EH,MATCH(D$1,DM!$1:$1,0),0)</f>
        <v>--/--/--</v>
      </c>
      <c r="E158" s="23" t="str">
        <f>VLOOKUP($A158,DM!$A:$EH,MATCH(E$1,DM!$1:$1,0),0)</f>
        <v>USD</v>
      </c>
      <c r="F158" s="23">
        <f>VLOOKUP($A158,DM!$A:$EH,MATCH(F$1,DM!$1:$1,0),0)</f>
        <v>1.94</v>
      </c>
      <c r="G158" s="23" t="str">
        <f>VLOOKUP($A158,DM!$A:$EH,MATCH(G$1,DM!$1:$1,0),0)</f>
        <v>3</v>
      </c>
      <c r="H158" s="57" t="str">
        <f>VLOOKUP($A158,DM!$A:$EH,MATCH(H$1,DM!$1:$1,0),0)</f>
        <v>SOFR+65</v>
      </c>
      <c r="I158" s="23" t="str">
        <f>VLOOKUP($A158,DM!$A:$EH,MATCH(I$1,DM!$1:$1,0),0)</f>
        <v>--</v>
      </c>
      <c r="J158" s="23" t="str">
        <f>VLOOKUP($A158,DM!$A:$EH,MATCH(J$1,DM!$1:$1,0),0)</f>
        <v>--</v>
      </c>
      <c r="K158" s="22" t="str">
        <f>VLOOKUP($A158,DM!$A:$EH,MATCH(K$1,DM!$1:$1,0),0)</f>
        <v>直发</v>
      </c>
      <c r="L158" s="22" t="str">
        <f>VLOOKUP($A158,DM!$A:$EH,MATCH(L$1,DM!$1:$1,0),0)</f>
        <v>浮息债券</v>
      </c>
      <c r="M158" s="22" t="str">
        <f>VLOOKUP($A158,DM!$A:$EH,MATCH(M$1,DM!$1:$1,0),0)</f>
        <v>金融机构</v>
      </c>
      <c r="N158" s="22" t="str">
        <f>VLOOKUP($A158,DM!$A:$EH,MATCH(N$1,DM!$1:$1,0),0)</f>
        <v>北京</v>
      </c>
      <c r="O158" s="19" t="str">
        <f>VLOOKUP($A158,DM!$A:$EH,MATCH(O$1,DM!$1:$1,0),0)</f>
        <v>--</v>
      </c>
    </row>
    <row r="159" spans="1:15" x14ac:dyDescent="0.25">
      <c r="A159" s="63">
        <f>deal_master[[#This Row],[Index]]</f>
        <v>756</v>
      </c>
      <c r="B159" s="70">
        <f>VLOOKUP($A159,DM!A:EH,MATCH(B$1,DM!$1:$1,0),0)</f>
        <v>45082</v>
      </c>
      <c r="C159" s="21" t="str">
        <f>VLOOKUP($A159,DM!$A:$EH,MATCH(C$1,DM!$1:$1,0),0)</f>
        <v>浙江长兴金控</v>
      </c>
      <c r="D159" s="56" t="str">
        <f>VLOOKUP($A159,DM!$A:$EH,MATCH(D$1,DM!$1:$1,0),0)</f>
        <v>--/--/--</v>
      </c>
      <c r="E159" s="23" t="str">
        <f>VLOOKUP($A159,DM!$A:$EH,MATCH(E$1,DM!$1:$1,0),0)</f>
        <v>USD</v>
      </c>
      <c r="F159" s="23">
        <f>VLOOKUP($A159,DM!$A:$EH,MATCH(F$1,DM!$1:$1,0),0)</f>
        <v>1.6</v>
      </c>
      <c r="G159" s="23" t="str">
        <f>VLOOKUP($A159,DM!$A:$EH,MATCH(G$1,DM!$1:$1,0),0)</f>
        <v>3</v>
      </c>
      <c r="H159" s="57" t="str">
        <f>VLOOKUP($A159,DM!$A:$EH,MATCH(H$1,DM!$1:$1,0),0)</f>
        <v>6.95%</v>
      </c>
      <c r="I159" s="23" t="str">
        <f>VLOOKUP($A159,DM!$A:$EH,MATCH(I$1,DM!$1:$1,0),0)</f>
        <v>7.15%a</v>
      </c>
      <c r="J159" s="23" t="str">
        <f>VLOOKUP($A159,DM!$A:$EH,MATCH(J$1,DM!$1:$1,0),0)</f>
        <v>20</v>
      </c>
      <c r="K159" s="22" t="str">
        <f>VLOOKUP($A159,DM!$A:$EH,MATCH(K$1,DM!$1:$1,0),0)</f>
        <v>担保</v>
      </c>
      <c r="L159" s="22" t="str">
        <f>VLOOKUP($A159,DM!$A:$EH,MATCH(L$1,DM!$1:$1,0),0)</f>
        <v>--</v>
      </c>
      <c r="M159" s="22" t="str">
        <f>VLOOKUP($A159,DM!$A:$EH,MATCH(M$1,DM!$1:$1,0),0)</f>
        <v>地方平台</v>
      </c>
      <c r="N159" s="22" t="str">
        <f>VLOOKUP($A159,DM!$A:$EH,MATCH(N$1,DM!$1:$1,0),0)</f>
        <v>浙江</v>
      </c>
      <c r="O159" s="19" t="str">
        <f>VLOOKUP($A159,DM!$A:$EH,MATCH(O$1,DM!$1:$1,0),0)</f>
        <v>--</v>
      </c>
    </row>
    <row r="160" spans="1:15" x14ac:dyDescent="0.25">
      <c r="A160" s="63">
        <f>deal_master[[#This Row],[Index]]</f>
        <v>755</v>
      </c>
      <c r="B160" s="70">
        <f>VLOOKUP($A160,DM!A:EH,MATCH(B$1,DM!$1:$1,0),0)</f>
        <v>45082</v>
      </c>
      <c r="C160" s="21" t="str">
        <f>VLOOKUP($A160,DM!$A:$EH,MATCH(C$1,DM!$1:$1,0),0)</f>
        <v>咸阳金控(长安银行)</v>
      </c>
      <c r="D160" s="56" t="str">
        <f>VLOOKUP($A160,DM!$A:$EH,MATCH(D$1,DM!$1:$1,0),0)</f>
        <v>--/--/--</v>
      </c>
      <c r="E160" s="23" t="str">
        <f>VLOOKUP($A160,DM!$A:$EH,MATCH(E$1,DM!$1:$1,0),0)</f>
        <v>CNH</v>
      </c>
      <c r="F160" s="23">
        <f>VLOOKUP($A160,DM!$A:$EH,MATCH(F$1,DM!$1:$1,0),0)</f>
        <v>6.86</v>
      </c>
      <c r="G160" s="23" t="str">
        <f>VLOOKUP($A160,DM!$A:$EH,MATCH(G$1,DM!$1:$1,0),0)</f>
        <v>3</v>
      </c>
      <c r="H160" s="57" t="str">
        <f>VLOOKUP($A160,DM!$A:$EH,MATCH(H$1,DM!$1:$1,0),0)</f>
        <v>5.5%</v>
      </c>
      <c r="I160" s="23" t="str">
        <f>VLOOKUP($A160,DM!$A:$EH,MATCH(I$1,DM!$1:$1,0),0)</f>
        <v>5.5%a</v>
      </c>
      <c r="J160" s="23" t="str">
        <f>VLOOKUP($A160,DM!$A:$EH,MATCH(J$1,DM!$1:$1,0),0)</f>
        <v>0</v>
      </c>
      <c r="K160" s="22" t="str">
        <f>VLOOKUP($A160,DM!$A:$EH,MATCH(K$1,DM!$1:$1,0),0)</f>
        <v>备证</v>
      </c>
      <c r="L160" s="22" t="str">
        <f>VLOOKUP($A160,DM!$A:$EH,MATCH(L$1,DM!$1:$1,0),0)</f>
        <v>自贸债</v>
      </c>
      <c r="M160" s="22" t="str">
        <f>VLOOKUP($A160,DM!$A:$EH,MATCH(M$1,DM!$1:$1,0),0)</f>
        <v>地方平台</v>
      </c>
      <c r="N160" s="22" t="str">
        <f>VLOOKUP($A160,DM!$A:$EH,MATCH(N$1,DM!$1:$1,0),0)</f>
        <v>陕西</v>
      </c>
      <c r="O160" s="19" t="str">
        <f>VLOOKUP($A160,DM!$A:$EH,MATCH(O$1,DM!$1:$1,0),0)</f>
        <v>--</v>
      </c>
    </row>
    <row r="161" spans="1:15" x14ac:dyDescent="0.25">
      <c r="A161" s="63">
        <f>deal_master[[#This Row],[Index]]</f>
        <v>754</v>
      </c>
      <c r="B161" s="70">
        <f>VLOOKUP($A161,DM!A:EH,MATCH(B$1,DM!$1:$1,0),0)</f>
        <v>45079</v>
      </c>
      <c r="C161" s="21" t="str">
        <f>VLOOKUP($A161,DM!$A:$EH,MATCH(C$1,DM!$1:$1,0),0)</f>
        <v>安庆盛唐投控(工商银行)</v>
      </c>
      <c r="D161" s="56" t="str">
        <f>VLOOKUP($A161,DM!$A:$EH,MATCH(D$1,DM!$1:$1,0),0)</f>
        <v>--/--/--</v>
      </c>
      <c r="E161" s="23" t="str">
        <f>VLOOKUP($A161,DM!$A:$EH,MATCH(E$1,DM!$1:$1,0),0)</f>
        <v>CNH</v>
      </c>
      <c r="F161" s="23">
        <f>VLOOKUP($A161,DM!$A:$EH,MATCH(F$1,DM!$1:$1,0),0)</f>
        <v>4.4000000000000004</v>
      </c>
      <c r="G161" s="23" t="str">
        <f>VLOOKUP($A161,DM!$A:$EH,MATCH(G$1,DM!$1:$1,0),0)</f>
        <v>3</v>
      </c>
      <c r="H161" s="57" t="str">
        <f>VLOOKUP($A161,DM!$A:$EH,MATCH(H$1,DM!$1:$1,0),0)</f>
        <v>3.43%</v>
      </c>
      <c r="I161" s="23" t="str">
        <f>VLOOKUP($A161,DM!$A:$EH,MATCH(I$1,DM!$1:$1,0),0)</f>
        <v>3.6%a</v>
      </c>
      <c r="J161" s="23" t="str">
        <f>VLOOKUP($A161,DM!$A:$EH,MATCH(J$1,DM!$1:$1,0),0)</f>
        <v>17</v>
      </c>
      <c r="K161" s="22" t="str">
        <f>VLOOKUP($A161,DM!$A:$EH,MATCH(K$1,DM!$1:$1,0),0)</f>
        <v>备证</v>
      </c>
      <c r="L161" s="22" t="str">
        <f>VLOOKUP($A161,DM!$A:$EH,MATCH(L$1,DM!$1:$1,0),0)</f>
        <v>自贸债</v>
      </c>
      <c r="M161" s="22" t="str">
        <f>VLOOKUP($A161,DM!$A:$EH,MATCH(M$1,DM!$1:$1,0),0)</f>
        <v>地方平台</v>
      </c>
      <c r="N161" s="22" t="str">
        <f>VLOOKUP($A161,DM!$A:$EH,MATCH(N$1,DM!$1:$1,0),0)</f>
        <v>安徽</v>
      </c>
      <c r="O161" s="19" t="str">
        <f>VLOOKUP($A161,DM!$A:$EH,MATCH(O$1,DM!$1:$1,0),0)</f>
        <v>--</v>
      </c>
    </row>
    <row r="162" spans="1:15" x14ac:dyDescent="0.25">
      <c r="A162" s="63">
        <f>deal_master[[#This Row],[Index]]</f>
        <v>753</v>
      </c>
      <c r="B162" s="70">
        <f>VLOOKUP($A162,DM!A:EH,MATCH(B$1,DM!$1:$1,0),0)</f>
        <v>45078</v>
      </c>
      <c r="C162" s="21" t="str">
        <f>VLOOKUP($A162,DM!$A:$EH,MATCH(C$1,DM!$1:$1,0),0)</f>
        <v>银川通联(邮储银行)</v>
      </c>
      <c r="D162" s="56" t="str">
        <f>VLOOKUP($A162,DM!$A:$EH,MATCH(D$1,DM!$1:$1,0),0)</f>
        <v>--/--/--</v>
      </c>
      <c r="E162" s="23" t="str">
        <f>VLOOKUP($A162,DM!$A:$EH,MATCH(E$1,DM!$1:$1,0),0)</f>
        <v>CNH</v>
      </c>
      <c r="F162" s="23">
        <f>VLOOKUP($A162,DM!$A:$EH,MATCH(F$1,DM!$1:$1,0),0)</f>
        <v>21.2</v>
      </c>
      <c r="G162" s="23" t="str">
        <f>VLOOKUP($A162,DM!$A:$EH,MATCH(G$1,DM!$1:$1,0),0)</f>
        <v>3</v>
      </c>
      <c r="H162" s="57" t="str">
        <f>VLOOKUP($A162,DM!$A:$EH,MATCH(H$1,DM!$1:$1,0),0)</f>
        <v>3.9%</v>
      </c>
      <c r="I162" s="23" t="str">
        <f>VLOOKUP($A162,DM!$A:$EH,MATCH(I$1,DM!$1:$1,0),0)</f>
        <v>4.5%a</v>
      </c>
      <c r="J162" s="23" t="str">
        <f>VLOOKUP($A162,DM!$A:$EH,MATCH(J$1,DM!$1:$1,0),0)</f>
        <v>60</v>
      </c>
      <c r="K162" s="22" t="str">
        <f>VLOOKUP($A162,DM!$A:$EH,MATCH(K$1,DM!$1:$1,0),0)</f>
        <v>备证</v>
      </c>
      <c r="L162" s="22" t="str">
        <f>VLOOKUP($A162,DM!$A:$EH,MATCH(L$1,DM!$1:$1,0),0)</f>
        <v>自贸债</v>
      </c>
      <c r="M162" s="22" t="str">
        <f>VLOOKUP($A162,DM!$A:$EH,MATCH(M$1,DM!$1:$1,0),0)</f>
        <v>地方平台</v>
      </c>
      <c r="N162" s="22" t="str">
        <f>VLOOKUP($A162,DM!$A:$EH,MATCH(N$1,DM!$1:$1,0),0)</f>
        <v>宁夏</v>
      </c>
      <c r="O162" s="19" t="str">
        <f>VLOOKUP($A162,DM!$A:$EH,MATCH(O$1,DM!$1:$1,0),0)</f>
        <v>--</v>
      </c>
    </row>
    <row r="163" spans="1:15" x14ac:dyDescent="0.25">
      <c r="A163" s="63">
        <f>deal_master[[#This Row],[Index]]</f>
        <v>752</v>
      </c>
      <c r="B163" s="70">
        <f>VLOOKUP($A163,DM!A:EH,MATCH(B$1,DM!$1:$1,0),0)</f>
        <v>45078</v>
      </c>
      <c r="C163" s="21" t="str">
        <f>VLOOKUP($A163,DM!$A:$EH,MATCH(C$1,DM!$1:$1,0),0)</f>
        <v>昆山国创</v>
      </c>
      <c r="D163" s="56" t="str">
        <f>VLOOKUP($A163,DM!$A:$EH,MATCH(D$1,DM!$1:$1,0),0)</f>
        <v>--/--/--</v>
      </c>
      <c r="E163" s="23" t="str">
        <f>VLOOKUP($A163,DM!$A:$EH,MATCH(E$1,DM!$1:$1,0),0)</f>
        <v>CNH</v>
      </c>
      <c r="F163" s="23">
        <f>VLOOKUP($A163,DM!$A:$EH,MATCH(F$1,DM!$1:$1,0),0)</f>
        <v>10</v>
      </c>
      <c r="G163" s="23" t="str">
        <f>VLOOKUP($A163,DM!$A:$EH,MATCH(G$1,DM!$1:$1,0),0)</f>
        <v>3</v>
      </c>
      <c r="H163" s="57" t="str">
        <f>VLOOKUP($A163,DM!$A:$EH,MATCH(H$1,DM!$1:$1,0),0)</f>
        <v>3.55%</v>
      </c>
      <c r="I163" s="23" t="str">
        <f>VLOOKUP($A163,DM!$A:$EH,MATCH(I$1,DM!$1:$1,0),0)</f>
        <v>3.75%a</v>
      </c>
      <c r="J163" s="23" t="str">
        <f>VLOOKUP($A163,DM!$A:$EH,MATCH(J$1,DM!$1:$1,0),0)</f>
        <v>20</v>
      </c>
      <c r="K163" s="22" t="str">
        <f>VLOOKUP($A163,DM!$A:$EH,MATCH(K$1,DM!$1:$1,0),0)</f>
        <v>直发</v>
      </c>
      <c r="L163" s="22" t="str">
        <f>VLOOKUP($A163,DM!$A:$EH,MATCH(L$1,DM!$1:$1,0),0)</f>
        <v>自贸债</v>
      </c>
      <c r="M163" s="22" t="str">
        <f>VLOOKUP($A163,DM!$A:$EH,MATCH(M$1,DM!$1:$1,0),0)</f>
        <v>地方平台</v>
      </c>
      <c r="N163" s="22" t="str">
        <f>VLOOKUP($A163,DM!$A:$EH,MATCH(N$1,DM!$1:$1,0),0)</f>
        <v>江苏</v>
      </c>
      <c r="O163" s="19" t="str">
        <f>VLOOKUP($A163,DM!$A:$EH,MATCH(O$1,DM!$1:$1,0),0)</f>
        <v>BISL</v>
      </c>
    </row>
    <row r="164" spans="1:15" x14ac:dyDescent="0.25">
      <c r="A164" s="63">
        <f>deal_master[[#This Row],[Index]]</f>
        <v>751</v>
      </c>
      <c r="B164" s="70">
        <f>VLOOKUP($A164,DM!A:EH,MATCH(B$1,DM!$1:$1,0),0)</f>
        <v>45076</v>
      </c>
      <c r="C164" s="21" t="str">
        <f>VLOOKUP($A164,DM!$A:$EH,MATCH(C$1,DM!$1:$1,0),0)</f>
        <v>湖州城投</v>
      </c>
      <c r="D164" s="56" t="str">
        <f>VLOOKUP($A164,DM!$A:$EH,MATCH(D$1,DM!$1:$1,0),0)</f>
        <v>--/--/BBB</v>
      </c>
      <c r="E164" s="23" t="str">
        <f>VLOOKUP($A164,DM!$A:$EH,MATCH(E$1,DM!$1:$1,0),0)</f>
        <v>USD</v>
      </c>
      <c r="F164" s="23">
        <f>VLOOKUP($A164,DM!$A:$EH,MATCH(F$1,DM!$1:$1,0),0)</f>
        <v>3</v>
      </c>
      <c r="G164" s="23" t="str">
        <f>VLOOKUP($A164,DM!$A:$EH,MATCH(G$1,DM!$1:$1,0),0)</f>
        <v>3</v>
      </c>
      <c r="H164" s="57" t="str">
        <f>VLOOKUP($A164,DM!$A:$EH,MATCH(H$1,DM!$1:$1,0),0)</f>
        <v>5.68%</v>
      </c>
      <c r="I164" s="23" t="str">
        <f>VLOOKUP($A164,DM!$A:$EH,MATCH(I$1,DM!$1:$1,0),0)</f>
        <v>6%a</v>
      </c>
      <c r="J164" s="23" t="str">
        <f>VLOOKUP($A164,DM!$A:$EH,MATCH(J$1,DM!$1:$1,0),0)</f>
        <v>32</v>
      </c>
      <c r="K164" s="22" t="str">
        <f>VLOOKUP($A164,DM!$A:$EH,MATCH(K$1,DM!$1:$1,0),0)</f>
        <v>直发</v>
      </c>
      <c r="L164" s="22" t="str">
        <f>VLOOKUP($A164,DM!$A:$EH,MATCH(L$1,DM!$1:$1,0),0)</f>
        <v>可持续债券</v>
      </c>
      <c r="M164" s="22" t="str">
        <f>VLOOKUP($A164,DM!$A:$EH,MATCH(M$1,DM!$1:$1,0),0)</f>
        <v>地方平台</v>
      </c>
      <c r="N164" s="22" t="str">
        <f>VLOOKUP($A164,DM!$A:$EH,MATCH(N$1,DM!$1:$1,0),0)</f>
        <v>浙江</v>
      </c>
      <c r="O164" s="19" t="str">
        <f>VLOOKUP($A164,DM!$A:$EH,MATCH(O$1,DM!$1:$1,0),0)</f>
        <v>港分</v>
      </c>
    </row>
    <row r="165" spans="1:15" x14ac:dyDescent="0.25">
      <c r="A165" s="63">
        <f>deal_master[[#This Row],[Index]]</f>
        <v>750</v>
      </c>
      <c r="B165" s="70">
        <f>VLOOKUP($A165,DM!A:EH,MATCH(B$1,DM!$1:$1,0),0)</f>
        <v>45075</v>
      </c>
      <c r="C165" s="21" t="str">
        <f>VLOOKUP($A165,DM!$A:$EH,MATCH(C$1,DM!$1:$1,0),0)</f>
        <v>重庆大足实业(恒丰银行)</v>
      </c>
      <c r="D165" s="56" t="str">
        <f>VLOOKUP($A165,DM!$A:$EH,MATCH(D$1,DM!$1:$1,0),0)</f>
        <v>--/--/--</v>
      </c>
      <c r="E165" s="23" t="str">
        <f>VLOOKUP($A165,DM!$A:$EH,MATCH(E$1,DM!$1:$1,0),0)</f>
        <v>CNH</v>
      </c>
      <c r="F165" s="23">
        <f>VLOOKUP($A165,DM!$A:$EH,MATCH(F$1,DM!$1:$1,0),0)</f>
        <v>2.86</v>
      </c>
      <c r="G165" s="23" t="str">
        <f>VLOOKUP($A165,DM!$A:$EH,MATCH(G$1,DM!$1:$1,0),0)</f>
        <v>3</v>
      </c>
      <c r="H165" s="57" t="str">
        <f>VLOOKUP($A165,DM!$A:$EH,MATCH(H$1,DM!$1:$1,0),0)</f>
        <v>4.5%</v>
      </c>
      <c r="I165" s="23" t="str">
        <f>VLOOKUP($A165,DM!$A:$EH,MATCH(I$1,DM!$1:$1,0),0)</f>
        <v>--</v>
      </c>
      <c r="J165" s="23" t="str">
        <f>VLOOKUP($A165,DM!$A:$EH,MATCH(J$1,DM!$1:$1,0),0)</f>
        <v>--</v>
      </c>
      <c r="K165" s="22" t="str">
        <f>VLOOKUP($A165,DM!$A:$EH,MATCH(K$1,DM!$1:$1,0),0)</f>
        <v>备证</v>
      </c>
      <c r="L165" s="22" t="str">
        <f>VLOOKUP($A165,DM!$A:$EH,MATCH(L$1,DM!$1:$1,0),0)</f>
        <v>自贸债</v>
      </c>
      <c r="M165" s="22" t="str">
        <f>VLOOKUP($A165,DM!$A:$EH,MATCH(M$1,DM!$1:$1,0),0)</f>
        <v>地方平台</v>
      </c>
      <c r="N165" s="22" t="str">
        <f>VLOOKUP($A165,DM!$A:$EH,MATCH(N$1,DM!$1:$1,0),0)</f>
        <v>重庆</v>
      </c>
      <c r="O165" s="19" t="str">
        <f>VLOOKUP($A165,DM!$A:$EH,MATCH(O$1,DM!$1:$1,0),0)</f>
        <v>--</v>
      </c>
    </row>
    <row r="166" spans="1:15" x14ac:dyDescent="0.25">
      <c r="A166" s="63">
        <f>deal_master[[#This Row],[Index]]</f>
        <v>749</v>
      </c>
      <c r="B166" s="70">
        <f>VLOOKUP($A166,DM!A:EH,MATCH(B$1,DM!$1:$1,0),0)</f>
        <v>45075</v>
      </c>
      <c r="C166" s="21" t="str">
        <f>VLOOKUP($A166,DM!$A:$EH,MATCH(C$1,DM!$1:$1,0),0)</f>
        <v>如皋经贸(徽商银行)</v>
      </c>
      <c r="D166" s="56" t="str">
        <f>VLOOKUP($A166,DM!$A:$EH,MATCH(D$1,DM!$1:$1,0),0)</f>
        <v>--/--/--</v>
      </c>
      <c r="E166" s="23" t="str">
        <f>VLOOKUP($A166,DM!$A:$EH,MATCH(E$1,DM!$1:$1,0),0)</f>
        <v>CNH</v>
      </c>
      <c r="F166" s="23">
        <f>VLOOKUP($A166,DM!$A:$EH,MATCH(F$1,DM!$1:$1,0),0)</f>
        <v>6.25</v>
      </c>
      <c r="G166" s="23" t="str">
        <f>VLOOKUP($A166,DM!$A:$EH,MATCH(G$1,DM!$1:$1,0),0)</f>
        <v>3</v>
      </c>
      <c r="H166" s="57" t="str">
        <f>VLOOKUP($A166,DM!$A:$EH,MATCH(H$1,DM!$1:$1,0),0)</f>
        <v>3.9%</v>
      </c>
      <c r="I166" s="23" t="str">
        <f>VLOOKUP($A166,DM!$A:$EH,MATCH(I$1,DM!$1:$1,0),0)</f>
        <v>4%a</v>
      </c>
      <c r="J166" s="23" t="str">
        <f>VLOOKUP($A166,DM!$A:$EH,MATCH(J$1,DM!$1:$1,0),0)</f>
        <v>10</v>
      </c>
      <c r="K166" s="22" t="str">
        <f>VLOOKUP($A166,DM!$A:$EH,MATCH(K$1,DM!$1:$1,0),0)</f>
        <v>备证</v>
      </c>
      <c r="L166" s="22" t="str">
        <f>VLOOKUP($A166,DM!$A:$EH,MATCH(L$1,DM!$1:$1,0),0)</f>
        <v>自贸债</v>
      </c>
      <c r="M166" s="22" t="str">
        <f>VLOOKUP($A166,DM!$A:$EH,MATCH(M$1,DM!$1:$1,0),0)</f>
        <v>地方平台</v>
      </c>
      <c r="N166" s="22" t="str">
        <f>VLOOKUP($A166,DM!$A:$EH,MATCH(N$1,DM!$1:$1,0),0)</f>
        <v>江苏</v>
      </c>
      <c r="O166" s="19" t="str">
        <f>VLOOKUP($A166,DM!$A:$EH,MATCH(O$1,DM!$1:$1,0),0)</f>
        <v>--</v>
      </c>
    </row>
    <row r="167" spans="1:15" x14ac:dyDescent="0.25">
      <c r="A167" s="63">
        <f>deal_master[[#This Row],[Index]]</f>
        <v>748</v>
      </c>
      <c r="B167" s="70">
        <f>VLOOKUP($A167,DM!A:EH,MATCH(B$1,DM!$1:$1,0),0)</f>
        <v>45071</v>
      </c>
      <c r="C167" s="21" t="str">
        <f>VLOOKUP($A167,DM!$A:$EH,MATCH(C$1,DM!$1:$1,0),0)</f>
        <v>衢州工业发展</v>
      </c>
      <c r="D167" s="56" t="str">
        <f>VLOOKUP($A167,DM!$A:$EH,MATCH(D$1,DM!$1:$1,0),0)</f>
        <v>--/--/--</v>
      </c>
      <c r="E167" s="23" t="str">
        <f>VLOOKUP($A167,DM!$A:$EH,MATCH(E$1,DM!$1:$1,0),0)</f>
        <v>CNH</v>
      </c>
      <c r="F167" s="23">
        <f>VLOOKUP($A167,DM!$A:$EH,MATCH(F$1,DM!$1:$1,0),0)</f>
        <v>5</v>
      </c>
      <c r="G167" s="23" t="str">
        <f>VLOOKUP($A167,DM!$A:$EH,MATCH(G$1,DM!$1:$1,0),0)</f>
        <v>3</v>
      </c>
      <c r="H167" s="57" t="str">
        <f>VLOOKUP($A167,DM!$A:$EH,MATCH(H$1,DM!$1:$1,0),0)</f>
        <v>4.2%</v>
      </c>
      <c r="I167" s="23" t="str">
        <f>VLOOKUP($A167,DM!$A:$EH,MATCH(I$1,DM!$1:$1,0),0)</f>
        <v>--</v>
      </c>
      <c r="J167" s="23" t="str">
        <f>VLOOKUP($A167,DM!$A:$EH,MATCH(J$1,DM!$1:$1,0),0)</f>
        <v>--</v>
      </c>
      <c r="K167" s="22" t="str">
        <f>VLOOKUP($A167,DM!$A:$EH,MATCH(K$1,DM!$1:$1,0),0)</f>
        <v>直发</v>
      </c>
      <c r="L167" s="22" t="str">
        <f>VLOOKUP($A167,DM!$A:$EH,MATCH(L$1,DM!$1:$1,0),0)</f>
        <v>自贸债</v>
      </c>
      <c r="M167" s="22" t="str">
        <f>VLOOKUP($A167,DM!$A:$EH,MATCH(M$1,DM!$1:$1,0),0)</f>
        <v>地方平台</v>
      </c>
      <c r="N167" s="22" t="str">
        <f>VLOOKUP($A167,DM!$A:$EH,MATCH(N$1,DM!$1:$1,0),0)</f>
        <v>浙江</v>
      </c>
      <c r="O167" s="19" t="str">
        <f>VLOOKUP($A167,DM!$A:$EH,MATCH(O$1,DM!$1:$1,0),0)</f>
        <v>--</v>
      </c>
    </row>
    <row r="168" spans="1:15" x14ac:dyDescent="0.25">
      <c r="A168" s="63">
        <f>deal_master[[#This Row],[Index]]</f>
        <v>747</v>
      </c>
      <c r="B168" s="70">
        <f>VLOOKUP($A168,DM!A:EH,MATCH(B$1,DM!$1:$1,0),0)</f>
        <v>45071</v>
      </c>
      <c r="C168" s="21" t="str">
        <f>VLOOKUP($A168,DM!$A:$EH,MATCH(C$1,DM!$1:$1,0),0)</f>
        <v>湖州吴兴城投(嘉兴银行)</v>
      </c>
      <c r="D168" s="56" t="str">
        <f>VLOOKUP($A168,DM!$A:$EH,MATCH(D$1,DM!$1:$1,0),0)</f>
        <v>--/--/--</v>
      </c>
      <c r="E168" s="23" t="str">
        <f>VLOOKUP($A168,DM!$A:$EH,MATCH(E$1,DM!$1:$1,0),0)</f>
        <v>CNH</v>
      </c>
      <c r="F168" s="23">
        <f>VLOOKUP($A168,DM!$A:$EH,MATCH(F$1,DM!$1:$1,0),0)</f>
        <v>3.87</v>
      </c>
      <c r="G168" s="23" t="str">
        <f>VLOOKUP($A168,DM!$A:$EH,MATCH(G$1,DM!$1:$1,0),0)</f>
        <v>3</v>
      </c>
      <c r="H168" s="57" t="str">
        <f>VLOOKUP($A168,DM!$A:$EH,MATCH(H$1,DM!$1:$1,0),0)</f>
        <v>4.8%</v>
      </c>
      <c r="I168" s="23" t="str">
        <f>VLOOKUP($A168,DM!$A:$EH,MATCH(I$1,DM!$1:$1,0),0)</f>
        <v>--</v>
      </c>
      <c r="J168" s="23" t="str">
        <f>VLOOKUP($A168,DM!$A:$EH,MATCH(J$1,DM!$1:$1,0),0)</f>
        <v>--</v>
      </c>
      <c r="K168" s="22" t="str">
        <f>VLOOKUP($A168,DM!$A:$EH,MATCH(K$1,DM!$1:$1,0),0)</f>
        <v>备证</v>
      </c>
      <c r="L168" s="22" t="str">
        <f>VLOOKUP($A168,DM!$A:$EH,MATCH(L$1,DM!$1:$1,0),0)</f>
        <v>自贸债</v>
      </c>
      <c r="M168" s="22" t="str">
        <f>VLOOKUP($A168,DM!$A:$EH,MATCH(M$1,DM!$1:$1,0),0)</f>
        <v>地方平台</v>
      </c>
      <c r="N168" s="22" t="str">
        <f>VLOOKUP($A168,DM!$A:$EH,MATCH(N$1,DM!$1:$1,0),0)</f>
        <v>浙江</v>
      </c>
      <c r="O168" s="19" t="str">
        <f>VLOOKUP($A168,DM!$A:$EH,MATCH(O$1,DM!$1:$1,0),0)</f>
        <v>--</v>
      </c>
    </row>
    <row r="169" spans="1:15" x14ac:dyDescent="0.25">
      <c r="A169" s="63">
        <f>deal_master[[#This Row],[Index]]</f>
        <v>746</v>
      </c>
      <c r="B169" s="70">
        <f>VLOOKUP($A169,DM!A:EH,MATCH(B$1,DM!$1:$1,0),0)</f>
        <v>45071</v>
      </c>
      <c r="C169" s="21" t="str">
        <f>VLOOKUP($A169,DM!$A:$EH,MATCH(C$1,DM!$1:$1,0),0)</f>
        <v>湖州吴兴城投</v>
      </c>
      <c r="D169" s="56" t="str">
        <f>VLOOKUP($A169,DM!$A:$EH,MATCH(D$1,DM!$1:$1,0),0)</f>
        <v>--/--/--</v>
      </c>
      <c r="E169" s="23" t="str">
        <f>VLOOKUP($A169,DM!$A:$EH,MATCH(E$1,DM!$1:$1,0),0)</f>
        <v>CNH</v>
      </c>
      <c r="F169" s="23">
        <f>VLOOKUP($A169,DM!$A:$EH,MATCH(F$1,DM!$1:$1,0),0)</f>
        <v>2.2000000000000002</v>
      </c>
      <c r="G169" s="23" t="str">
        <f>VLOOKUP($A169,DM!$A:$EH,MATCH(G$1,DM!$1:$1,0),0)</f>
        <v>3</v>
      </c>
      <c r="H169" s="57" t="str">
        <f>VLOOKUP($A169,DM!$A:$EH,MATCH(H$1,DM!$1:$1,0),0)</f>
        <v>4.95%</v>
      </c>
      <c r="I169" s="23" t="str">
        <f>VLOOKUP($A169,DM!$A:$EH,MATCH(I$1,DM!$1:$1,0),0)</f>
        <v>--</v>
      </c>
      <c r="J169" s="23" t="str">
        <f>VLOOKUP($A169,DM!$A:$EH,MATCH(J$1,DM!$1:$1,0),0)</f>
        <v>--</v>
      </c>
      <c r="K169" s="22" t="str">
        <f>VLOOKUP($A169,DM!$A:$EH,MATCH(K$1,DM!$1:$1,0),0)</f>
        <v>直发</v>
      </c>
      <c r="L169" s="22" t="str">
        <f>VLOOKUP($A169,DM!$A:$EH,MATCH(L$1,DM!$1:$1,0),0)</f>
        <v>自贸债</v>
      </c>
      <c r="M169" s="22" t="str">
        <f>VLOOKUP($A169,DM!$A:$EH,MATCH(M$1,DM!$1:$1,0),0)</f>
        <v>地方平台</v>
      </c>
      <c r="N169" s="22" t="str">
        <f>VLOOKUP($A169,DM!$A:$EH,MATCH(N$1,DM!$1:$1,0),0)</f>
        <v>浙江</v>
      </c>
      <c r="O169" s="19" t="str">
        <f>VLOOKUP($A169,DM!$A:$EH,MATCH(O$1,DM!$1:$1,0),0)</f>
        <v>--</v>
      </c>
    </row>
    <row r="170" spans="1:15" x14ac:dyDescent="0.25">
      <c r="A170" s="63">
        <f>deal_master[[#This Row],[Index]]</f>
        <v>745</v>
      </c>
      <c r="B170" s="70">
        <f>VLOOKUP($A170,DM!A:EH,MATCH(B$1,DM!$1:$1,0),0)</f>
        <v>45071</v>
      </c>
      <c r="C170" s="21" t="str">
        <f>VLOOKUP($A170,DM!$A:$EH,MATCH(C$1,DM!$1:$1,0),0)</f>
        <v>江西金资(邮储银行)</v>
      </c>
      <c r="D170" s="56" t="str">
        <f>VLOOKUP($A170,DM!$A:$EH,MATCH(D$1,DM!$1:$1,0),0)</f>
        <v>--/--/--</v>
      </c>
      <c r="E170" s="23" t="str">
        <f>VLOOKUP($A170,DM!$A:$EH,MATCH(E$1,DM!$1:$1,0),0)</f>
        <v>CNH</v>
      </c>
      <c r="F170" s="23">
        <f>VLOOKUP($A170,DM!$A:$EH,MATCH(F$1,DM!$1:$1,0),0)</f>
        <v>2.48</v>
      </c>
      <c r="G170" s="23" t="str">
        <f>VLOOKUP($A170,DM!$A:$EH,MATCH(G$1,DM!$1:$1,0),0)</f>
        <v>2.5</v>
      </c>
      <c r="H170" s="57" t="str">
        <f>VLOOKUP($A170,DM!$A:$EH,MATCH(H$1,DM!$1:$1,0),0)</f>
        <v>3.5%</v>
      </c>
      <c r="I170" s="23" t="str">
        <f>VLOOKUP($A170,DM!$A:$EH,MATCH(I$1,DM!$1:$1,0),0)</f>
        <v>3.7%a</v>
      </c>
      <c r="J170" s="23" t="str">
        <f>VLOOKUP($A170,DM!$A:$EH,MATCH(J$1,DM!$1:$1,0),0)</f>
        <v>20</v>
      </c>
      <c r="K170" s="22" t="str">
        <f>VLOOKUP($A170,DM!$A:$EH,MATCH(K$1,DM!$1:$1,0),0)</f>
        <v>备证</v>
      </c>
      <c r="L170" s="22" t="str">
        <f>VLOOKUP($A170,DM!$A:$EH,MATCH(L$1,DM!$1:$1,0),0)</f>
        <v>自贸债</v>
      </c>
      <c r="M170" s="22" t="str">
        <f>VLOOKUP($A170,DM!$A:$EH,MATCH(M$1,DM!$1:$1,0),0)</f>
        <v>地方平台</v>
      </c>
      <c r="N170" s="22" t="str">
        <f>VLOOKUP($A170,DM!$A:$EH,MATCH(N$1,DM!$1:$1,0),0)</f>
        <v>江西</v>
      </c>
      <c r="O170" s="19" t="str">
        <f>VLOOKUP($A170,DM!$A:$EH,MATCH(O$1,DM!$1:$1,0),0)</f>
        <v>港分</v>
      </c>
    </row>
    <row r="171" spans="1:15" x14ac:dyDescent="0.25">
      <c r="A171" s="63">
        <f>deal_master[[#This Row],[Index]]</f>
        <v>744</v>
      </c>
      <c r="B171" s="70">
        <f>VLOOKUP($A171,DM!A:EH,MATCH(B$1,DM!$1:$1,0),0)</f>
        <v>45071</v>
      </c>
      <c r="C171" s="21" t="str">
        <f>VLOOKUP($A171,DM!$A:$EH,MATCH(C$1,DM!$1:$1,0),0)</f>
        <v>常州新运城发</v>
      </c>
      <c r="D171" s="56" t="str">
        <f>VLOOKUP($A171,DM!$A:$EH,MATCH(D$1,DM!$1:$1,0),0)</f>
        <v>--/--/--</v>
      </c>
      <c r="E171" s="23" t="str">
        <f>VLOOKUP($A171,DM!$A:$EH,MATCH(E$1,DM!$1:$1,0),0)</f>
        <v>CNH</v>
      </c>
      <c r="F171" s="23">
        <f>VLOOKUP($A171,DM!$A:$EH,MATCH(F$1,DM!$1:$1,0),0)</f>
        <v>5.6</v>
      </c>
      <c r="G171" s="23" t="str">
        <f>VLOOKUP($A171,DM!$A:$EH,MATCH(G$1,DM!$1:$1,0),0)</f>
        <v>3</v>
      </c>
      <c r="H171" s="57" t="str">
        <f>VLOOKUP($A171,DM!$A:$EH,MATCH(H$1,DM!$1:$1,0),0)</f>
        <v>4.5%</v>
      </c>
      <c r="I171" s="23" t="str">
        <f>VLOOKUP($A171,DM!$A:$EH,MATCH(I$1,DM!$1:$1,0),0)</f>
        <v>--</v>
      </c>
      <c r="J171" s="23" t="str">
        <f>VLOOKUP($A171,DM!$A:$EH,MATCH(J$1,DM!$1:$1,0),0)</f>
        <v>--</v>
      </c>
      <c r="K171" s="22" t="str">
        <f>VLOOKUP($A171,DM!$A:$EH,MATCH(K$1,DM!$1:$1,0),0)</f>
        <v>担保</v>
      </c>
      <c r="L171" s="22" t="str">
        <f>VLOOKUP($A171,DM!$A:$EH,MATCH(L$1,DM!$1:$1,0),0)</f>
        <v>自贸债</v>
      </c>
      <c r="M171" s="22" t="str">
        <f>VLOOKUP($A171,DM!$A:$EH,MATCH(M$1,DM!$1:$1,0),0)</f>
        <v>地方平台</v>
      </c>
      <c r="N171" s="22" t="str">
        <f>VLOOKUP($A171,DM!$A:$EH,MATCH(N$1,DM!$1:$1,0),0)</f>
        <v>江苏</v>
      </c>
      <c r="O171" s="19" t="str">
        <f>VLOOKUP($A171,DM!$A:$EH,MATCH(O$1,DM!$1:$1,0),0)</f>
        <v>--</v>
      </c>
    </row>
    <row r="172" spans="1:15" x14ac:dyDescent="0.25">
      <c r="A172" s="63">
        <f>deal_master[[#This Row],[Index]]</f>
        <v>743</v>
      </c>
      <c r="B172" s="70">
        <f>VLOOKUP($A172,DM!A:EH,MATCH(B$1,DM!$1:$1,0),0)</f>
        <v>45071</v>
      </c>
      <c r="C172" s="21" t="str">
        <f>VLOOKUP($A172,DM!$A:$EH,MATCH(C$1,DM!$1:$1,0),0)</f>
        <v>太原龙城发投</v>
      </c>
      <c r="D172" s="56" t="str">
        <f>VLOOKUP($A172,DM!$A:$EH,MATCH(D$1,DM!$1:$1,0),0)</f>
        <v>--/--/--</v>
      </c>
      <c r="E172" s="23" t="str">
        <f>VLOOKUP($A172,DM!$A:$EH,MATCH(E$1,DM!$1:$1,0),0)</f>
        <v>CNH</v>
      </c>
      <c r="F172" s="23">
        <f>VLOOKUP($A172,DM!$A:$EH,MATCH(F$1,DM!$1:$1,0),0)</f>
        <v>20.399999999999999</v>
      </c>
      <c r="G172" s="23" t="str">
        <f>VLOOKUP($A172,DM!$A:$EH,MATCH(G$1,DM!$1:$1,0),0)</f>
        <v>3</v>
      </c>
      <c r="H172" s="57" t="str">
        <f>VLOOKUP($A172,DM!$A:$EH,MATCH(H$1,DM!$1:$1,0),0)</f>
        <v>4.3%</v>
      </c>
      <c r="I172" s="23" t="str">
        <f>VLOOKUP($A172,DM!$A:$EH,MATCH(I$1,DM!$1:$1,0),0)</f>
        <v>4.5%a</v>
      </c>
      <c r="J172" s="23" t="str">
        <f>VLOOKUP($A172,DM!$A:$EH,MATCH(J$1,DM!$1:$1,0),0)</f>
        <v>20</v>
      </c>
      <c r="K172" s="22" t="str">
        <f>VLOOKUP($A172,DM!$A:$EH,MATCH(K$1,DM!$1:$1,0),0)</f>
        <v>直发</v>
      </c>
      <c r="L172" s="22" t="str">
        <f>VLOOKUP($A172,DM!$A:$EH,MATCH(L$1,DM!$1:$1,0),0)</f>
        <v>自贸债</v>
      </c>
      <c r="M172" s="22" t="str">
        <f>VLOOKUP($A172,DM!$A:$EH,MATCH(M$1,DM!$1:$1,0),0)</f>
        <v>地方平台</v>
      </c>
      <c r="N172" s="22" t="str">
        <f>VLOOKUP($A172,DM!$A:$EH,MATCH(N$1,DM!$1:$1,0),0)</f>
        <v>山西</v>
      </c>
      <c r="O172" s="19" t="str">
        <f>VLOOKUP($A172,DM!$A:$EH,MATCH(O$1,DM!$1:$1,0),0)</f>
        <v>--</v>
      </c>
    </row>
    <row r="173" spans="1:15" x14ac:dyDescent="0.25">
      <c r="A173" s="63">
        <f>deal_master[[#This Row],[Index]]</f>
        <v>742</v>
      </c>
      <c r="B173" s="70">
        <f>VLOOKUP($A173,DM!A:EH,MATCH(B$1,DM!$1:$1,0),0)</f>
        <v>45070</v>
      </c>
      <c r="C173" s="21" t="str">
        <f>VLOOKUP($A173,DM!$A:$EH,MATCH(C$1,DM!$1:$1,0),0)</f>
        <v>淄博高新国投</v>
      </c>
      <c r="D173" s="56" t="str">
        <f>VLOOKUP($A173,DM!$A:$EH,MATCH(D$1,DM!$1:$1,0),0)</f>
        <v>--/--/--</v>
      </c>
      <c r="E173" s="23" t="str">
        <f>VLOOKUP($A173,DM!$A:$EH,MATCH(E$1,DM!$1:$1,0),0)</f>
        <v>USD</v>
      </c>
      <c r="F173" s="23">
        <f>VLOOKUP($A173,DM!$A:$EH,MATCH(F$1,DM!$1:$1,0),0)</f>
        <v>0.46400000000000002</v>
      </c>
      <c r="G173" s="23" t="str">
        <f>VLOOKUP($A173,DM!$A:$EH,MATCH(G$1,DM!$1:$1,0),0)</f>
        <v>3</v>
      </c>
      <c r="H173" s="57" t="str">
        <f>VLOOKUP($A173,DM!$A:$EH,MATCH(H$1,DM!$1:$1,0),0)</f>
        <v>8%</v>
      </c>
      <c r="I173" s="23" t="str">
        <f>VLOOKUP($A173,DM!$A:$EH,MATCH(I$1,DM!$1:$1,0),0)</f>
        <v>--</v>
      </c>
      <c r="J173" s="23" t="str">
        <f>VLOOKUP($A173,DM!$A:$EH,MATCH(J$1,DM!$1:$1,0),0)</f>
        <v>--</v>
      </c>
      <c r="K173" s="22" t="str">
        <f>VLOOKUP($A173,DM!$A:$EH,MATCH(K$1,DM!$1:$1,0),0)</f>
        <v>担保</v>
      </c>
      <c r="L173" s="22" t="str">
        <f>VLOOKUP($A173,DM!$A:$EH,MATCH(L$1,DM!$1:$1,0),0)</f>
        <v>--</v>
      </c>
      <c r="M173" s="22" t="str">
        <f>VLOOKUP($A173,DM!$A:$EH,MATCH(M$1,DM!$1:$1,0),0)</f>
        <v>地方平台</v>
      </c>
      <c r="N173" s="22" t="str">
        <f>VLOOKUP($A173,DM!$A:$EH,MATCH(N$1,DM!$1:$1,0),0)</f>
        <v>山东</v>
      </c>
      <c r="O173" s="19" t="str">
        <f>VLOOKUP($A173,DM!$A:$EH,MATCH(O$1,DM!$1:$1,0),0)</f>
        <v>--</v>
      </c>
    </row>
    <row r="174" spans="1:15" x14ac:dyDescent="0.25">
      <c r="A174" s="63">
        <f>deal_master[[#This Row],[Index]]</f>
        <v>741</v>
      </c>
      <c r="B174" s="70">
        <f>VLOOKUP($A174,DM!A:EH,MATCH(B$1,DM!$1:$1,0),0)</f>
        <v>45070</v>
      </c>
      <c r="C174" s="21" t="str">
        <f>VLOOKUP($A174,DM!$A:$EH,MATCH(C$1,DM!$1:$1,0),0)</f>
        <v>江苏悦达</v>
      </c>
      <c r="D174" s="56" t="str">
        <f>VLOOKUP($A174,DM!$A:$EH,MATCH(D$1,DM!$1:$1,0),0)</f>
        <v>--/--/--</v>
      </c>
      <c r="E174" s="23" t="str">
        <f>VLOOKUP($A174,DM!$A:$EH,MATCH(E$1,DM!$1:$1,0),0)</f>
        <v>CNH</v>
      </c>
      <c r="F174" s="23">
        <f>VLOOKUP($A174,DM!$A:$EH,MATCH(F$1,DM!$1:$1,0),0)</f>
        <v>15</v>
      </c>
      <c r="G174" s="23" t="str">
        <f>VLOOKUP($A174,DM!$A:$EH,MATCH(G$1,DM!$1:$1,0),0)</f>
        <v>3</v>
      </c>
      <c r="H174" s="57" t="str">
        <f>VLOOKUP($A174,DM!$A:$EH,MATCH(H$1,DM!$1:$1,0),0)</f>
        <v>5.5%</v>
      </c>
      <c r="I174" s="23" t="str">
        <f>VLOOKUP($A174,DM!$A:$EH,MATCH(I$1,DM!$1:$1,0),0)</f>
        <v>5.5%a</v>
      </c>
      <c r="J174" s="23" t="str">
        <f>VLOOKUP($A174,DM!$A:$EH,MATCH(J$1,DM!$1:$1,0),0)</f>
        <v>0</v>
      </c>
      <c r="K174" s="22" t="str">
        <f>VLOOKUP($A174,DM!$A:$EH,MATCH(K$1,DM!$1:$1,0),0)</f>
        <v>直发</v>
      </c>
      <c r="L174" s="22" t="str">
        <f>VLOOKUP($A174,DM!$A:$EH,MATCH(L$1,DM!$1:$1,0),0)</f>
        <v>自贸债</v>
      </c>
      <c r="M174" s="22" t="str">
        <f>VLOOKUP($A174,DM!$A:$EH,MATCH(M$1,DM!$1:$1,0),0)</f>
        <v>产业</v>
      </c>
      <c r="N174" s="22" t="str">
        <f>VLOOKUP($A174,DM!$A:$EH,MATCH(N$1,DM!$1:$1,0),0)</f>
        <v>江苏</v>
      </c>
      <c r="O174" s="19" t="str">
        <f>VLOOKUP($A174,DM!$A:$EH,MATCH(O$1,DM!$1:$1,0),0)</f>
        <v>--</v>
      </c>
    </row>
    <row r="175" spans="1:15" x14ac:dyDescent="0.25">
      <c r="A175" s="63">
        <f>deal_master[[#This Row],[Index]]</f>
        <v>740</v>
      </c>
      <c r="B175" s="70">
        <f>VLOOKUP($A175,DM!A:EH,MATCH(B$1,DM!$1:$1,0),0)</f>
        <v>45070</v>
      </c>
      <c r="C175" s="21" t="str">
        <f>VLOOKUP($A175,DM!$A:$EH,MATCH(C$1,DM!$1:$1,0),0)</f>
        <v>毕节盛丰农业</v>
      </c>
      <c r="D175" s="56" t="str">
        <f>VLOOKUP($A175,DM!$A:$EH,MATCH(D$1,DM!$1:$1,0),0)</f>
        <v>--/--/--</v>
      </c>
      <c r="E175" s="23" t="str">
        <f>VLOOKUP($A175,DM!$A:$EH,MATCH(E$1,DM!$1:$1,0),0)</f>
        <v>USD</v>
      </c>
      <c r="F175" s="23">
        <f>VLOOKUP($A175,DM!$A:$EH,MATCH(F$1,DM!$1:$1,0),0)</f>
        <v>0.4</v>
      </c>
      <c r="G175" s="23" t="str">
        <f>VLOOKUP($A175,DM!$A:$EH,MATCH(G$1,DM!$1:$1,0),0)</f>
        <v>1</v>
      </c>
      <c r="H175" s="57" t="str">
        <f>VLOOKUP($A175,DM!$A:$EH,MATCH(H$1,DM!$1:$1,0),0)</f>
        <v>4.9%</v>
      </c>
      <c r="I175" s="23" t="str">
        <f>VLOOKUP($A175,DM!$A:$EH,MATCH(I$1,DM!$1:$1,0),0)</f>
        <v>--</v>
      </c>
      <c r="J175" s="23" t="str">
        <f>VLOOKUP($A175,DM!$A:$EH,MATCH(J$1,DM!$1:$1,0),0)</f>
        <v>--</v>
      </c>
      <c r="K175" s="22" t="str">
        <f>VLOOKUP($A175,DM!$A:$EH,MATCH(K$1,DM!$1:$1,0),0)</f>
        <v>直发</v>
      </c>
      <c r="L175" s="22" t="str">
        <f>VLOOKUP($A175,DM!$A:$EH,MATCH(L$1,DM!$1:$1,0),0)</f>
        <v>--</v>
      </c>
      <c r="M175" s="22" t="str">
        <f>VLOOKUP($A175,DM!$A:$EH,MATCH(M$1,DM!$1:$1,0),0)</f>
        <v>地方平台</v>
      </c>
      <c r="N175" s="22" t="str">
        <f>VLOOKUP($A175,DM!$A:$EH,MATCH(N$1,DM!$1:$1,0),0)</f>
        <v>贵州</v>
      </c>
      <c r="O175" s="19" t="str">
        <f>VLOOKUP($A175,DM!$A:$EH,MATCH(O$1,DM!$1:$1,0),0)</f>
        <v>--</v>
      </c>
    </row>
    <row r="176" spans="1:15" x14ac:dyDescent="0.25">
      <c r="A176" s="63">
        <f>deal_master[[#This Row],[Index]]</f>
        <v>739</v>
      </c>
      <c r="B176" s="70">
        <f>VLOOKUP($A176,DM!A:EH,MATCH(B$1,DM!$1:$1,0),0)</f>
        <v>45069</v>
      </c>
      <c r="C176" s="21" t="str">
        <f>VLOOKUP($A176,DM!$A:$EH,MATCH(C$1,DM!$1:$1,0),0)</f>
        <v>靖江港口(邮储银行)</v>
      </c>
      <c r="D176" s="56" t="str">
        <f>VLOOKUP($A176,DM!$A:$EH,MATCH(D$1,DM!$1:$1,0),0)</f>
        <v>--/--/--</v>
      </c>
      <c r="E176" s="23" t="str">
        <f>VLOOKUP($A176,DM!$A:$EH,MATCH(E$1,DM!$1:$1,0),0)</f>
        <v>CNH</v>
      </c>
      <c r="F176" s="23">
        <f>VLOOKUP($A176,DM!$A:$EH,MATCH(F$1,DM!$1:$1,0),0)</f>
        <v>2.87</v>
      </c>
      <c r="G176" s="23" t="str">
        <f>VLOOKUP($A176,DM!$A:$EH,MATCH(G$1,DM!$1:$1,0),0)</f>
        <v>2.5</v>
      </c>
      <c r="H176" s="57" t="str">
        <f>VLOOKUP($A176,DM!$A:$EH,MATCH(H$1,DM!$1:$1,0),0)</f>
        <v>3.8%</v>
      </c>
      <c r="I176" s="23" t="str">
        <f>VLOOKUP($A176,DM!$A:$EH,MATCH(I$1,DM!$1:$1,0),0)</f>
        <v>--</v>
      </c>
      <c r="J176" s="23" t="str">
        <f>VLOOKUP($A176,DM!$A:$EH,MATCH(J$1,DM!$1:$1,0),0)</f>
        <v>--</v>
      </c>
      <c r="K176" s="22" t="str">
        <f>VLOOKUP($A176,DM!$A:$EH,MATCH(K$1,DM!$1:$1,0),0)</f>
        <v>备证</v>
      </c>
      <c r="L176" s="22" t="str">
        <f>VLOOKUP($A176,DM!$A:$EH,MATCH(L$1,DM!$1:$1,0),0)</f>
        <v>自贸债</v>
      </c>
      <c r="M176" s="22" t="str">
        <f>VLOOKUP($A176,DM!$A:$EH,MATCH(M$1,DM!$1:$1,0),0)</f>
        <v>地方平台</v>
      </c>
      <c r="N176" s="22" t="str">
        <f>VLOOKUP($A176,DM!$A:$EH,MATCH(N$1,DM!$1:$1,0),0)</f>
        <v>江苏</v>
      </c>
      <c r="O176" s="19" t="str">
        <f>VLOOKUP($A176,DM!$A:$EH,MATCH(O$1,DM!$1:$1,0),0)</f>
        <v>--</v>
      </c>
    </row>
    <row r="177" spans="1:15" x14ac:dyDescent="0.25">
      <c r="A177" s="63">
        <f>deal_master[[#This Row],[Index]]</f>
        <v>738</v>
      </c>
      <c r="B177" s="70">
        <f>VLOOKUP($A177,DM!A:EH,MATCH(B$1,DM!$1:$1,0),0)</f>
        <v>45069</v>
      </c>
      <c r="C177" s="21" t="str">
        <f>VLOOKUP($A177,DM!$A:$EH,MATCH(C$1,DM!$1:$1,0),0)</f>
        <v>南山集团</v>
      </c>
      <c r="D177" s="56" t="str">
        <f>VLOOKUP($A177,DM!$A:$EH,MATCH(D$1,DM!$1:$1,0),0)</f>
        <v>--/--/--</v>
      </c>
      <c r="E177" s="23" t="str">
        <f>VLOOKUP($A177,DM!$A:$EH,MATCH(E$1,DM!$1:$1,0),0)</f>
        <v>HKD</v>
      </c>
      <c r="F177" s="23">
        <f>VLOOKUP($A177,DM!$A:$EH,MATCH(F$1,DM!$1:$1,0),0)</f>
        <v>1.97</v>
      </c>
      <c r="G177" s="23" t="str">
        <f>VLOOKUP($A177,DM!$A:$EH,MATCH(G$1,DM!$1:$1,0),0)</f>
        <v>1</v>
      </c>
      <c r="H177" s="57" t="str">
        <f>VLOOKUP($A177,DM!$A:$EH,MATCH(H$1,DM!$1:$1,0),0)</f>
        <v>7.5%</v>
      </c>
      <c r="I177" s="23" t="str">
        <f>VLOOKUP($A177,DM!$A:$EH,MATCH(I$1,DM!$1:$1,0),0)</f>
        <v>--</v>
      </c>
      <c r="J177" s="23" t="str">
        <f>VLOOKUP($A177,DM!$A:$EH,MATCH(J$1,DM!$1:$1,0),0)</f>
        <v>--</v>
      </c>
      <c r="K177" s="22" t="str">
        <f>VLOOKUP($A177,DM!$A:$EH,MATCH(K$1,DM!$1:$1,0),0)</f>
        <v>担保</v>
      </c>
      <c r="L177" s="22" t="str">
        <f>VLOOKUP($A177,DM!$A:$EH,MATCH(L$1,DM!$1:$1,0),0)</f>
        <v>--</v>
      </c>
      <c r="M177" s="22" t="str">
        <f>VLOOKUP($A177,DM!$A:$EH,MATCH(M$1,DM!$1:$1,0),0)</f>
        <v>产业</v>
      </c>
      <c r="N177" s="22" t="str">
        <f>VLOOKUP($A177,DM!$A:$EH,MATCH(N$1,DM!$1:$1,0),0)</f>
        <v>山东</v>
      </c>
      <c r="O177" s="19" t="str">
        <f>VLOOKUP($A177,DM!$A:$EH,MATCH(O$1,DM!$1:$1,0),0)</f>
        <v>--</v>
      </c>
    </row>
    <row r="178" spans="1:15" x14ac:dyDescent="0.25">
      <c r="A178" s="63">
        <f>deal_master[[#This Row],[Index]]</f>
        <v>737</v>
      </c>
      <c r="B178" s="70">
        <f>VLOOKUP($A178,DM!A:EH,MATCH(B$1,DM!$1:$1,0),0)</f>
        <v>45069</v>
      </c>
      <c r="C178" s="21" t="str">
        <f>VLOOKUP($A178,DM!$A:$EH,MATCH(C$1,DM!$1:$1,0),0)</f>
        <v>建银悉尼分行</v>
      </c>
      <c r="D178" s="56" t="str">
        <f>VLOOKUP($A178,DM!$A:$EH,MATCH(D$1,DM!$1:$1,0),0)</f>
        <v>A1/--/--</v>
      </c>
      <c r="E178" s="23" t="str">
        <f>VLOOKUP($A178,DM!$A:$EH,MATCH(E$1,DM!$1:$1,0),0)</f>
        <v>USD</v>
      </c>
      <c r="F178" s="23">
        <f>VLOOKUP($A178,DM!$A:$EH,MATCH(F$1,DM!$1:$1,0),0)</f>
        <v>5</v>
      </c>
      <c r="G178" s="23" t="str">
        <f>VLOOKUP($A178,DM!$A:$EH,MATCH(G$1,DM!$1:$1,0),0)</f>
        <v>3</v>
      </c>
      <c r="H178" s="57" t="str">
        <f>VLOOKUP($A178,DM!$A:$EH,MATCH(H$1,DM!$1:$1,0),0)</f>
        <v>4.5%</v>
      </c>
      <c r="I178" s="23" t="str">
        <f>VLOOKUP($A178,DM!$A:$EH,MATCH(I$1,DM!$1:$1,0),0)</f>
        <v>T3+95a</v>
      </c>
      <c r="J178" s="23" t="str">
        <f>VLOOKUP($A178,DM!$A:$EH,MATCH(J$1,DM!$1:$1,0),0)</f>
        <v>40</v>
      </c>
      <c r="K178" s="22" t="str">
        <f>VLOOKUP($A178,DM!$A:$EH,MATCH(K$1,DM!$1:$1,0),0)</f>
        <v>直发</v>
      </c>
      <c r="L178" s="22" t="str">
        <f>VLOOKUP($A178,DM!$A:$EH,MATCH(L$1,DM!$1:$1,0),0)</f>
        <v>绿色债券</v>
      </c>
      <c r="M178" s="22" t="str">
        <f>VLOOKUP($A178,DM!$A:$EH,MATCH(M$1,DM!$1:$1,0),0)</f>
        <v>金融机构</v>
      </c>
      <c r="N178" s="22" t="str">
        <f>VLOOKUP($A178,DM!$A:$EH,MATCH(N$1,DM!$1:$1,0),0)</f>
        <v>北京</v>
      </c>
      <c r="O178" s="19" t="str">
        <f>VLOOKUP($A178,DM!$A:$EH,MATCH(O$1,DM!$1:$1,0),0)</f>
        <v>BISL,港分</v>
      </c>
    </row>
    <row r="179" spans="1:15" x14ac:dyDescent="0.25">
      <c r="A179" s="63">
        <f>deal_master[[#This Row],[Index]]</f>
        <v>736</v>
      </c>
      <c r="B179" s="70">
        <f>VLOOKUP($A179,DM!A:EH,MATCH(B$1,DM!$1:$1,0),0)</f>
        <v>45069</v>
      </c>
      <c r="C179" s="21" t="str">
        <f>VLOOKUP($A179,DM!$A:$EH,MATCH(C$1,DM!$1:$1,0),0)</f>
        <v>建银伦分</v>
      </c>
      <c r="D179" s="56" t="str">
        <f>VLOOKUP($A179,DM!$A:$EH,MATCH(D$1,DM!$1:$1,0),0)</f>
        <v>A1/--/--</v>
      </c>
      <c r="E179" s="23" t="str">
        <f>VLOOKUP($A179,DM!$A:$EH,MATCH(E$1,DM!$1:$1,0),0)</f>
        <v>CNH</v>
      </c>
      <c r="F179" s="23">
        <f>VLOOKUP($A179,DM!$A:$EH,MATCH(F$1,DM!$1:$1,0),0)</f>
        <v>20</v>
      </c>
      <c r="G179" s="23" t="str">
        <f>VLOOKUP($A179,DM!$A:$EH,MATCH(G$1,DM!$1:$1,0),0)</f>
        <v>2</v>
      </c>
      <c r="H179" s="57" t="str">
        <f>VLOOKUP($A179,DM!$A:$EH,MATCH(H$1,DM!$1:$1,0),0)</f>
        <v>2.8%</v>
      </c>
      <c r="I179" s="23" t="str">
        <f>VLOOKUP($A179,DM!$A:$EH,MATCH(I$1,DM!$1:$1,0),0)</f>
        <v>3.25%a</v>
      </c>
      <c r="J179" s="23" t="str">
        <f>VLOOKUP($A179,DM!$A:$EH,MATCH(J$1,DM!$1:$1,0),0)</f>
        <v>45</v>
      </c>
      <c r="K179" s="22" t="str">
        <f>VLOOKUP($A179,DM!$A:$EH,MATCH(K$1,DM!$1:$1,0),0)</f>
        <v>直发</v>
      </c>
      <c r="L179" s="22" t="str">
        <f>VLOOKUP($A179,DM!$A:$EH,MATCH(L$1,DM!$1:$1,0),0)</f>
        <v>绿色点心债</v>
      </c>
      <c r="M179" s="22" t="str">
        <f>VLOOKUP($A179,DM!$A:$EH,MATCH(M$1,DM!$1:$1,0),0)</f>
        <v>金融机构</v>
      </c>
      <c r="N179" s="22" t="str">
        <f>VLOOKUP($A179,DM!$A:$EH,MATCH(N$1,DM!$1:$1,0),0)</f>
        <v>北京</v>
      </c>
      <c r="O179" s="19" t="str">
        <f>VLOOKUP($A179,DM!$A:$EH,MATCH(O$1,DM!$1:$1,0),0)</f>
        <v>BISL,港分</v>
      </c>
    </row>
    <row r="180" spans="1:15" x14ac:dyDescent="0.25">
      <c r="A180" s="63">
        <f>deal_master[[#This Row],[Index]]</f>
        <v>735</v>
      </c>
      <c r="B180" s="70">
        <f>VLOOKUP($A180,DM!A:EH,MATCH(B$1,DM!$1:$1,0),0)</f>
        <v>45068</v>
      </c>
      <c r="C180" s="21" t="str">
        <f>VLOOKUP($A180,DM!$A:$EH,MATCH(C$1,DM!$1:$1,0),0)</f>
        <v>中银澳分</v>
      </c>
      <c r="D180" s="56" t="str">
        <f>VLOOKUP($A180,DM!$A:$EH,MATCH(D$1,DM!$1:$1,0),0)</f>
        <v>A1/A/A</v>
      </c>
      <c r="E180" s="23" t="str">
        <f>VLOOKUP($A180,DM!$A:$EH,MATCH(E$1,DM!$1:$1,0),0)</f>
        <v>CNH</v>
      </c>
      <c r="F180" s="23">
        <f>VLOOKUP($A180,DM!$A:$EH,MATCH(F$1,DM!$1:$1,0),0)</f>
        <v>20</v>
      </c>
      <c r="G180" s="23" t="str">
        <f>VLOOKUP($A180,DM!$A:$EH,MATCH(G$1,DM!$1:$1,0),0)</f>
        <v>2</v>
      </c>
      <c r="H180" s="57" t="str">
        <f>VLOOKUP($A180,DM!$A:$EH,MATCH(H$1,DM!$1:$1,0),0)</f>
        <v>2.85%</v>
      </c>
      <c r="I180" s="23" t="str">
        <f>VLOOKUP($A180,DM!$A:$EH,MATCH(I$1,DM!$1:$1,0),0)</f>
        <v>3.25%a</v>
      </c>
      <c r="J180" s="23" t="str">
        <f>VLOOKUP($A180,DM!$A:$EH,MATCH(J$1,DM!$1:$1,0),0)</f>
        <v>40</v>
      </c>
      <c r="K180" s="22" t="str">
        <f>VLOOKUP($A180,DM!$A:$EH,MATCH(K$1,DM!$1:$1,0),0)</f>
        <v>直发</v>
      </c>
      <c r="L180" s="22" t="str">
        <f>VLOOKUP($A180,DM!$A:$EH,MATCH(L$1,DM!$1:$1,0),0)</f>
        <v>玉兰点心债</v>
      </c>
      <c r="M180" s="22" t="str">
        <f>VLOOKUP($A180,DM!$A:$EH,MATCH(M$1,DM!$1:$1,0),0)</f>
        <v>金融机构</v>
      </c>
      <c r="N180" s="22" t="str">
        <f>VLOOKUP($A180,DM!$A:$EH,MATCH(N$1,DM!$1:$1,0),0)</f>
        <v>北京</v>
      </c>
      <c r="O180" s="19" t="str">
        <f>VLOOKUP($A180,DM!$A:$EH,MATCH(O$1,DM!$1:$1,0),0)</f>
        <v>港分</v>
      </c>
    </row>
    <row r="181" spans="1:15" x14ac:dyDescent="0.25">
      <c r="A181" s="63">
        <f>deal_master[[#This Row],[Index]]</f>
        <v>734</v>
      </c>
      <c r="B181" s="70">
        <f>VLOOKUP($A181,DM!A:EH,MATCH(B$1,DM!$1:$1,0),0)</f>
        <v>45065</v>
      </c>
      <c r="C181" s="21" t="str">
        <f>VLOOKUP($A181,DM!$A:$EH,MATCH(C$1,DM!$1:$1,0),0)</f>
        <v>株洲国投(邮储银行)</v>
      </c>
      <c r="D181" s="56" t="str">
        <f>VLOOKUP($A181,DM!$A:$EH,MATCH(D$1,DM!$1:$1,0),0)</f>
        <v>--/--/--</v>
      </c>
      <c r="E181" s="23" t="str">
        <f>VLOOKUP($A181,DM!$A:$EH,MATCH(E$1,DM!$1:$1,0),0)</f>
        <v>CNH</v>
      </c>
      <c r="F181" s="23">
        <f>VLOOKUP($A181,DM!$A:$EH,MATCH(F$1,DM!$1:$1,0),0)</f>
        <v>3.5</v>
      </c>
      <c r="G181" s="23" t="str">
        <f>VLOOKUP($A181,DM!$A:$EH,MATCH(G$1,DM!$1:$1,0),0)</f>
        <v>3</v>
      </c>
      <c r="H181" s="57" t="str">
        <f>VLOOKUP($A181,DM!$A:$EH,MATCH(H$1,DM!$1:$1,0),0)</f>
        <v>3.7%</v>
      </c>
      <c r="I181" s="23" t="str">
        <f>VLOOKUP($A181,DM!$A:$EH,MATCH(I$1,DM!$1:$1,0),0)</f>
        <v>3.7%a</v>
      </c>
      <c r="J181" s="23" t="str">
        <f>VLOOKUP($A181,DM!$A:$EH,MATCH(J$1,DM!$1:$1,0),0)</f>
        <v>0</v>
      </c>
      <c r="K181" s="22" t="str">
        <f>VLOOKUP($A181,DM!$A:$EH,MATCH(K$1,DM!$1:$1,0),0)</f>
        <v>备证</v>
      </c>
      <c r="L181" s="22" t="str">
        <f>VLOOKUP($A181,DM!$A:$EH,MATCH(L$1,DM!$1:$1,0),0)</f>
        <v>自贸债</v>
      </c>
      <c r="M181" s="22" t="str">
        <f>VLOOKUP($A181,DM!$A:$EH,MATCH(M$1,DM!$1:$1,0),0)</f>
        <v>地方平台</v>
      </c>
      <c r="N181" s="22" t="str">
        <f>VLOOKUP($A181,DM!$A:$EH,MATCH(N$1,DM!$1:$1,0),0)</f>
        <v>湖南</v>
      </c>
      <c r="O181" s="19" t="str">
        <f>VLOOKUP($A181,DM!$A:$EH,MATCH(O$1,DM!$1:$1,0),0)</f>
        <v>--</v>
      </c>
    </row>
    <row r="182" spans="1:15" x14ac:dyDescent="0.25">
      <c r="A182" s="63">
        <f>deal_master[[#This Row],[Index]]</f>
        <v>733</v>
      </c>
      <c r="B182" s="70">
        <f>VLOOKUP($A182,DM!A:EH,MATCH(B$1,DM!$1:$1,0),0)</f>
        <v>45064</v>
      </c>
      <c r="C182" s="21" t="str">
        <f>VLOOKUP($A182,DM!$A:$EH,MATCH(C$1,DM!$1:$1,0),0)</f>
        <v>仙居城建(杭州银行)</v>
      </c>
      <c r="D182" s="56" t="str">
        <f>VLOOKUP($A182,DM!$A:$EH,MATCH(D$1,DM!$1:$1,0),0)</f>
        <v>--/--/--</v>
      </c>
      <c r="E182" s="23" t="str">
        <f>VLOOKUP($A182,DM!$A:$EH,MATCH(E$1,DM!$1:$1,0),0)</f>
        <v>CNH</v>
      </c>
      <c r="F182" s="23">
        <f>VLOOKUP($A182,DM!$A:$EH,MATCH(F$1,DM!$1:$1,0),0)</f>
        <v>7.78</v>
      </c>
      <c r="G182" s="23" t="str">
        <f>VLOOKUP($A182,DM!$A:$EH,MATCH(G$1,DM!$1:$1,0),0)</f>
        <v>3</v>
      </c>
      <c r="H182" s="57" t="str">
        <f>VLOOKUP($A182,DM!$A:$EH,MATCH(H$1,DM!$1:$1,0),0)</f>
        <v>3.7%</v>
      </c>
      <c r="I182" s="23" t="str">
        <f>VLOOKUP($A182,DM!$A:$EH,MATCH(I$1,DM!$1:$1,0),0)</f>
        <v>3.9%a</v>
      </c>
      <c r="J182" s="23" t="str">
        <f>VLOOKUP($A182,DM!$A:$EH,MATCH(J$1,DM!$1:$1,0),0)</f>
        <v>20</v>
      </c>
      <c r="K182" s="22" t="str">
        <f>VLOOKUP($A182,DM!$A:$EH,MATCH(K$1,DM!$1:$1,0),0)</f>
        <v>备证</v>
      </c>
      <c r="L182" s="22" t="str">
        <f>VLOOKUP($A182,DM!$A:$EH,MATCH(L$1,DM!$1:$1,0),0)</f>
        <v>自贸债</v>
      </c>
      <c r="M182" s="22" t="str">
        <f>VLOOKUP($A182,DM!$A:$EH,MATCH(M$1,DM!$1:$1,0),0)</f>
        <v>地方平台</v>
      </c>
      <c r="N182" s="22" t="str">
        <f>VLOOKUP($A182,DM!$A:$EH,MATCH(N$1,DM!$1:$1,0),0)</f>
        <v>浙江</v>
      </c>
      <c r="O182" s="19" t="str">
        <f>VLOOKUP($A182,DM!$A:$EH,MATCH(O$1,DM!$1:$1,0),0)</f>
        <v>--</v>
      </c>
    </row>
    <row r="183" spans="1:15" x14ac:dyDescent="0.25">
      <c r="A183" s="63">
        <f>deal_master[[#This Row],[Index]]</f>
        <v>732</v>
      </c>
      <c r="B183" s="70">
        <f>VLOOKUP($A183,DM!A:EH,MATCH(B$1,DM!$1:$1,0),0)</f>
        <v>45064</v>
      </c>
      <c r="C183" s="21" t="str">
        <f>VLOOKUP($A183,DM!$A:$EH,MATCH(C$1,DM!$1:$1,0),0)</f>
        <v>信达香港</v>
      </c>
      <c r="D183" s="56" t="str">
        <f>VLOOKUP($A183,DM!$A:$EH,MATCH(D$1,DM!$1:$1,0),0)</f>
        <v>--/--/--</v>
      </c>
      <c r="E183" s="23" t="str">
        <f>VLOOKUP($A183,DM!$A:$EH,MATCH(E$1,DM!$1:$1,0),0)</f>
        <v>CNH</v>
      </c>
      <c r="F183" s="23">
        <f>VLOOKUP($A183,DM!$A:$EH,MATCH(F$1,DM!$1:$1,0),0)</f>
        <v>15</v>
      </c>
      <c r="G183" s="23" t="str">
        <f>VLOOKUP($A183,DM!$A:$EH,MATCH(G$1,DM!$1:$1,0),0)</f>
        <v>3</v>
      </c>
      <c r="H183" s="57" t="str">
        <f>VLOOKUP($A183,DM!$A:$EH,MATCH(H$1,DM!$1:$1,0),0)</f>
        <v>3.7%</v>
      </c>
      <c r="I183" s="23" t="str">
        <f>VLOOKUP($A183,DM!$A:$EH,MATCH(I$1,DM!$1:$1,0),0)</f>
        <v>4.05%a</v>
      </c>
      <c r="J183" s="23" t="str">
        <f>VLOOKUP($A183,DM!$A:$EH,MATCH(J$1,DM!$1:$1,0),0)</f>
        <v>35</v>
      </c>
      <c r="K183" s="22" t="str">
        <f>VLOOKUP($A183,DM!$A:$EH,MATCH(K$1,DM!$1:$1,0),0)</f>
        <v>担保</v>
      </c>
      <c r="L183" s="22" t="str">
        <f>VLOOKUP($A183,DM!$A:$EH,MATCH(L$1,DM!$1:$1,0),0)</f>
        <v>自贸债</v>
      </c>
      <c r="M183" s="22" t="str">
        <f>VLOOKUP($A183,DM!$A:$EH,MATCH(M$1,DM!$1:$1,0),0)</f>
        <v>金融机构</v>
      </c>
      <c r="N183" s="22" t="str">
        <f>VLOOKUP($A183,DM!$A:$EH,MATCH(N$1,DM!$1:$1,0),0)</f>
        <v>北京</v>
      </c>
      <c r="O183" s="19" t="str">
        <f>VLOOKUP($A183,DM!$A:$EH,MATCH(O$1,DM!$1:$1,0),0)</f>
        <v>BISL,港分</v>
      </c>
    </row>
    <row r="184" spans="1:15" x14ac:dyDescent="0.25">
      <c r="A184" s="63">
        <f>deal_master[[#This Row],[Index]]</f>
        <v>731</v>
      </c>
      <c r="B184" s="70">
        <f>VLOOKUP($A184,DM!A:EH,MATCH(B$1,DM!$1:$1,0),0)</f>
        <v>45063</v>
      </c>
      <c r="C184" s="21" t="str">
        <f>VLOOKUP($A184,DM!$A:$EH,MATCH(C$1,DM!$1:$1,0),0)</f>
        <v>青田交投(宁波银行)</v>
      </c>
      <c r="D184" s="56" t="str">
        <f>VLOOKUP($A184,DM!$A:$EH,MATCH(D$1,DM!$1:$1,0),0)</f>
        <v>--/--/--</v>
      </c>
      <c r="E184" s="23" t="str">
        <f>VLOOKUP($A184,DM!$A:$EH,MATCH(E$1,DM!$1:$1,0),0)</f>
        <v>CNH</v>
      </c>
      <c r="F184" s="23">
        <f>VLOOKUP($A184,DM!$A:$EH,MATCH(F$1,DM!$1:$1,0),0)</f>
        <v>4.83</v>
      </c>
      <c r="G184" s="23" t="str">
        <f>VLOOKUP($A184,DM!$A:$EH,MATCH(G$1,DM!$1:$1,0),0)</f>
        <v>3</v>
      </c>
      <c r="H184" s="57" t="str">
        <f>VLOOKUP($A184,DM!$A:$EH,MATCH(H$1,DM!$1:$1,0),0)</f>
        <v>3.7%</v>
      </c>
      <c r="I184" s="23" t="str">
        <f>VLOOKUP($A184,DM!$A:$EH,MATCH(I$1,DM!$1:$1,0),0)</f>
        <v>3.8%a</v>
      </c>
      <c r="J184" s="23" t="str">
        <f>VLOOKUP($A184,DM!$A:$EH,MATCH(J$1,DM!$1:$1,0),0)</f>
        <v>10</v>
      </c>
      <c r="K184" s="22" t="str">
        <f>VLOOKUP($A184,DM!$A:$EH,MATCH(K$1,DM!$1:$1,0),0)</f>
        <v>备证</v>
      </c>
      <c r="L184" s="22" t="str">
        <f>VLOOKUP($A184,DM!$A:$EH,MATCH(L$1,DM!$1:$1,0),0)</f>
        <v>自贸债</v>
      </c>
      <c r="M184" s="22" t="str">
        <f>VLOOKUP($A184,DM!$A:$EH,MATCH(M$1,DM!$1:$1,0),0)</f>
        <v>地方平台</v>
      </c>
      <c r="N184" s="22" t="str">
        <f>VLOOKUP($A184,DM!$A:$EH,MATCH(N$1,DM!$1:$1,0),0)</f>
        <v>浙江</v>
      </c>
      <c r="O184" s="19" t="str">
        <f>VLOOKUP($A184,DM!$A:$EH,MATCH(O$1,DM!$1:$1,0),0)</f>
        <v>--</v>
      </c>
    </row>
    <row r="185" spans="1:15" x14ac:dyDescent="0.25">
      <c r="A185" s="63">
        <f>deal_master[[#This Row],[Index]]</f>
        <v>730</v>
      </c>
      <c r="B185" s="70">
        <f>VLOOKUP($A185,DM!A:EH,MATCH(B$1,DM!$1:$1,0),0)</f>
        <v>45063</v>
      </c>
      <c r="C185" s="21" t="str">
        <f>VLOOKUP($A185,DM!$A:$EH,MATCH(C$1,DM!$1:$1,0),0)</f>
        <v>长兴城投(邮储银行)</v>
      </c>
      <c r="D185" s="56" t="str">
        <f>VLOOKUP($A185,DM!$A:$EH,MATCH(D$1,DM!$1:$1,0),0)</f>
        <v>--/--/--</v>
      </c>
      <c r="E185" s="23" t="str">
        <f>VLOOKUP($A185,DM!$A:$EH,MATCH(E$1,DM!$1:$1,0),0)</f>
        <v>CNH</v>
      </c>
      <c r="F185" s="23">
        <f>VLOOKUP($A185,DM!$A:$EH,MATCH(F$1,DM!$1:$1,0),0)</f>
        <v>3.35</v>
      </c>
      <c r="G185" s="23" t="str">
        <f>VLOOKUP($A185,DM!$A:$EH,MATCH(G$1,DM!$1:$1,0),0)</f>
        <v>3</v>
      </c>
      <c r="H185" s="57" t="str">
        <f>VLOOKUP($A185,DM!$A:$EH,MATCH(H$1,DM!$1:$1,0),0)</f>
        <v>3.7%</v>
      </c>
      <c r="I185" s="23" t="str">
        <f>VLOOKUP($A185,DM!$A:$EH,MATCH(I$1,DM!$1:$1,0),0)</f>
        <v>--</v>
      </c>
      <c r="J185" s="23" t="str">
        <f>VLOOKUP($A185,DM!$A:$EH,MATCH(J$1,DM!$1:$1,0),0)</f>
        <v>--</v>
      </c>
      <c r="K185" s="22" t="str">
        <f>VLOOKUP($A185,DM!$A:$EH,MATCH(K$1,DM!$1:$1,0),0)</f>
        <v>备证</v>
      </c>
      <c r="L185" s="22" t="str">
        <f>VLOOKUP($A185,DM!$A:$EH,MATCH(L$1,DM!$1:$1,0),0)</f>
        <v>自贸债</v>
      </c>
      <c r="M185" s="22" t="str">
        <f>VLOOKUP($A185,DM!$A:$EH,MATCH(M$1,DM!$1:$1,0),0)</f>
        <v>地方平台</v>
      </c>
      <c r="N185" s="22" t="str">
        <f>VLOOKUP($A185,DM!$A:$EH,MATCH(N$1,DM!$1:$1,0),0)</f>
        <v>浙江</v>
      </c>
      <c r="O185" s="19" t="str">
        <f>VLOOKUP($A185,DM!$A:$EH,MATCH(O$1,DM!$1:$1,0),0)</f>
        <v>--</v>
      </c>
    </row>
    <row r="186" spans="1:15" x14ac:dyDescent="0.25">
      <c r="A186" s="63">
        <f>deal_master[[#This Row],[Index]]</f>
        <v>729</v>
      </c>
      <c r="B186" s="70">
        <f>VLOOKUP($A186,DM!A:EH,MATCH(B$1,DM!$1:$1,0),0)</f>
        <v>45062</v>
      </c>
      <c r="C186" s="21" t="str">
        <f>VLOOKUP($A186,DM!$A:$EH,MATCH(C$1,DM!$1:$1,0),0)</f>
        <v>重庆涪陵实业</v>
      </c>
      <c r="D186" s="56" t="str">
        <f>VLOOKUP($A186,DM!$A:$EH,MATCH(D$1,DM!$1:$1,0),0)</f>
        <v>--/--/--</v>
      </c>
      <c r="E186" s="23" t="str">
        <f>VLOOKUP($A186,DM!$A:$EH,MATCH(E$1,DM!$1:$1,0),0)</f>
        <v>CNH</v>
      </c>
      <c r="F186" s="23">
        <f>VLOOKUP($A186,DM!$A:$EH,MATCH(F$1,DM!$1:$1,0),0)</f>
        <v>11.4</v>
      </c>
      <c r="G186" s="23" t="str">
        <f>VLOOKUP($A186,DM!$A:$EH,MATCH(G$1,DM!$1:$1,0),0)</f>
        <v>3</v>
      </c>
      <c r="H186" s="57" t="str">
        <f>VLOOKUP($A186,DM!$A:$EH,MATCH(H$1,DM!$1:$1,0),0)</f>
        <v>4.9%</v>
      </c>
      <c r="I186" s="23" t="str">
        <f>VLOOKUP($A186,DM!$A:$EH,MATCH(I$1,DM!$1:$1,0),0)</f>
        <v>--</v>
      </c>
      <c r="J186" s="23" t="str">
        <f>VLOOKUP($A186,DM!$A:$EH,MATCH(J$1,DM!$1:$1,0),0)</f>
        <v>--</v>
      </c>
      <c r="K186" s="22" t="str">
        <f>VLOOKUP($A186,DM!$A:$EH,MATCH(K$1,DM!$1:$1,0),0)</f>
        <v>直发</v>
      </c>
      <c r="L186" s="22" t="str">
        <f>VLOOKUP($A186,DM!$A:$EH,MATCH(L$1,DM!$1:$1,0),0)</f>
        <v>自贸债</v>
      </c>
      <c r="M186" s="22" t="str">
        <f>VLOOKUP($A186,DM!$A:$EH,MATCH(M$1,DM!$1:$1,0),0)</f>
        <v>地方平台</v>
      </c>
      <c r="N186" s="22" t="str">
        <f>VLOOKUP($A186,DM!$A:$EH,MATCH(N$1,DM!$1:$1,0),0)</f>
        <v>重庆</v>
      </c>
      <c r="O186" s="19" t="str">
        <f>VLOOKUP($A186,DM!$A:$EH,MATCH(O$1,DM!$1:$1,0),0)</f>
        <v>澳分</v>
      </c>
    </row>
    <row r="187" spans="1:15" x14ac:dyDescent="0.25">
      <c r="A187" s="63">
        <f>deal_master[[#This Row],[Index]]</f>
        <v>728</v>
      </c>
      <c r="B187" s="70">
        <f>VLOOKUP($A187,DM!A:EH,MATCH(B$1,DM!$1:$1,0),0)</f>
        <v>45062</v>
      </c>
      <c r="C187" s="21" t="str">
        <f>VLOOKUP($A187,DM!$A:$EH,MATCH(C$1,DM!$1:$1,0),0)</f>
        <v>山东高速</v>
      </c>
      <c r="D187" s="56" t="str">
        <f>VLOOKUP($A187,DM!$A:$EH,MATCH(D$1,DM!$1:$1,0),0)</f>
        <v>A3/--/--</v>
      </c>
      <c r="E187" s="23" t="str">
        <f>VLOOKUP($A187,DM!$A:$EH,MATCH(E$1,DM!$1:$1,0),0)</f>
        <v>USD</v>
      </c>
      <c r="F187" s="23">
        <f>VLOOKUP($A187,DM!$A:$EH,MATCH(F$1,DM!$1:$1,0),0)</f>
        <v>3</v>
      </c>
      <c r="G187" s="23" t="str">
        <f>VLOOKUP($A187,DM!$A:$EH,MATCH(G$1,DM!$1:$1,0),0)</f>
        <v>3</v>
      </c>
      <c r="H187" s="57" t="str">
        <f>VLOOKUP($A187,DM!$A:$EH,MATCH(H$1,DM!$1:$1,0),0)</f>
        <v>5.1%</v>
      </c>
      <c r="I187" s="23" t="str">
        <f>VLOOKUP($A187,DM!$A:$EH,MATCH(I$1,DM!$1:$1,0),0)</f>
        <v>5.7%a</v>
      </c>
      <c r="J187" s="23" t="str">
        <f>VLOOKUP($A187,DM!$A:$EH,MATCH(J$1,DM!$1:$1,0),0)</f>
        <v>60</v>
      </c>
      <c r="K187" s="22" t="str">
        <f>VLOOKUP($A187,DM!$A:$EH,MATCH(K$1,DM!$1:$1,0),0)</f>
        <v>担保</v>
      </c>
      <c r="L187" s="22" t="str">
        <f>VLOOKUP($A187,DM!$A:$EH,MATCH(L$1,DM!$1:$1,0),0)</f>
        <v>--</v>
      </c>
      <c r="M187" s="22" t="str">
        <f>VLOOKUP($A187,DM!$A:$EH,MATCH(M$1,DM!$1:$1,0),0)</f>
        <v>地方平台</v>
      </c>
      <c r="N187" s="22" t="str">
        <f>VLOOKUP($A187,DM!$A:$EH,MATCH(N$1,DM!$1:$1,0),0)</f>
        <v>山东</v>
      </c>
      <c r="O187" s="19" t="str">
        <f>VLOOKUP($A187,DM!$A:$EH,MATCH(O$1,DM!$1:$1,0),0)</f>
        <v>港分</v>
      </c>
    </row>
    <row r="188" spans="1:15" x14ac:dyDescent="0.25">
      <c r="A188" s="63">
        <f>deal_master[[#This Row],[Index]]</f>
        <v>727</v>
      </c>
      <c r="B188" s="70">
        <f>VLOOKUP($A188,DM!A:EH,MATCH(B$1,DM!$1:$1,0),0)</f>
        <v>45062</v>
      </c>
      <c r="C188" s="21" t="str">
        <f>VLOOKUP($A188,DM!$A:$EH,MATCH(C$1,DM!$1:$1,0),0)</f>
        <v>中银航空租赁</v>
      </c>
      <c r="D188" s="56" t="str">
        <f>VLOOKUP($A188,DM!$A:$EH,MATCH(D$1,DM!$1:$1,0),0)</f>
        <v>--/A-/A-</v>
      </c>
      <c r="E188" s="23" t="str">
        <f>VLOOKUP($A188,DM!$A:$EH,MATCH(E$1,DM!$1:$1,0),0)</f>
        <v>USD</v>
      </c>
      <c r="F188" s="23">
        <f>VLOOKUP($A188,DM!$A:$EH,MATCH(F$1,DM!$1:$1,0),0)</f>
        <v>5</v>
      </c>
      <c r="G188" s="23" t="str">
        <f>VLOOKUP($A188,DM!$A:$EH,MATCH(G$1,DM!$1:$1,0),0)</f>
        <v>5</v>
      </c>
      <c r="H188" s="57" t="str">
        <f>VLOOKUP($A188,DM!$A:$EH,MATCH(H$1,DM!$1:$1,0),0)</f>
        <v>4.5%</v>
      </c>
      <c r="I188" s="23" t="str">
        <f>VLOOKUP($A188,DM!$A:$EH,MATCH(I$1,DM!$1:$1,0),0)</f>
        <v>T+160a</v>
      </c>
      <c r="J188" s="23" t="str">
        <f>VLOOKUP($A188,DM!$A:$EH,MATCH(J$1,DM!$1:$1,0),0)</f>
        <v>40</v>
      </c>
      <c r="K188" s="22" t="str">
        <f>VLOOKUP($A188,DM!$A:$EH,MATCH(K$1,DM!$1:$1,0),0)</f>
        <v>直发</v>
      </c>
      <c r="L188" s="22" t="str">
        <f>VLOOKUP($A188,DM!$A:$EH,MATCH(L$1,DM!$1:$1,0),0)</f>
        <v>--</v>
      </c>
      <c r="M188" s="22" t="str">
        <f>VLOOKUP($A188,DM!$A:$EH,MATCH(M$1,DM!$1:$1,0),0)</f>
        <v>金融机构</v>
      </c>
      <c r="N188" s="22" t="str">
        <f>VLOOKUP($A188,DM!$A:$EH,MATCH(N$1,DM!$1:$1,0),0)</f>
        <v>天津</v>
      </c>
      <c r="O188" s="19" t="str">
        <f>VLOOKUP($A188,DM!$A:$EH,MATCH(O$1,DM!$1:$1,0),0)</f>
        <v>--</v>
      </c>
    </row>
    <row r="189" spans="1:15" x14ac:dyDescent="0.25">
      <c r="A189" s="63">
        <f>deal_master[[#This Row],[Index]]</f>
        <v>726</v>
      </c>
      <c r="B189" s="70">
        <f>VLOOKUP($A189,DM!A:EH,MATCH(B$1,DM!$1:$1,0),0)</f>
        <v>45061</v>
      </c>
      <c r="C189" s="21" t="str">
        <f>VLOOKUP($A189,DM!$A:$EH,MATCH(C$1,DM!$1:$1,0),0)</f>
        <v>陕西西咸空港建投(长安银行)</v>
      </c>
      <c r="D189" s="56" t="str">
        <f>VLOOKUP($A189,DM!$A:$EH,MATCH(D$1,DM!$1:$1,0),0)</f>
        <v>--/--/--</v>
      </c>
      <c r="E189" s="23" t="str">
        <f>VLOOKUP($A189,DM!$A:$EH,MATCH(E$1,DM!$1:$1,0),0)</f>
        <v>USD</v>
      </c>
      <c r="F189" s="23">
        <f>VLOOKUP($A189,DM!$A:$EH,MATCH(F$1,DM!$1:$1,0),0)</f>
        <v>0.26500000000000001</v>
      </c>
      <c r="G189" s="23" t="str">
        <f>VLOOKUP($A189,DM!$A:$EH,MATCH(G$1,DM!$1:$1,0),0)</f>
        <v>3</v>
      </c>
      <c r="H189" s="57" t="str">
        <f>VLOOKUP($A189,DM!$A:$EH,MATCH(H$1,DM!$1:$1,0),0)</f>
        <v>7.1%</v>
      </c>
      <c r="I189" s="23" t="str">
        <f>VLOOKUP($A189,DM!$A:$EH,MATCH(I$1,DM!$1:$1,0),0)</f>
        <v>7.2%a</v>
      </c>
      <c r="J189" s="23" t="str">
        <f>VLOOKUP($A189,DM!$A:$EH,MATCH(J$1,DM!$1:$1,0),0)</f>
        <v>10</v>
      </c>
      <c r="K189" s="22" t="str">
        <f>VLOOKUP($A189,DM!$A:$EH,MATCH(K$1,DM!$1:$1,0),0)</f>
        <v>备证</v>
      </c>
      <c r="L189" s="22" t="str">
        <f>VLOOKUP($A189,DM!$A:$EH,MATCH(L$1,DM!$1:$1,0),0)</f>
        <v>--</v>
      </c>
      <c r="M189" s="22" t="str">
        <f>VLOOKUP($A189,DM!$A:$EH,MATCH(M$1,DM!$1:$1,0),0)</f>
        <v>地方平台</v>
      </c>
      <c r="N189" s="22" t="str">
        <f>VLOOKUP($A189,DM!$A:$EH,MATCH(N$1,DM!$1:$1,0),0)</f>
        <v>陕西</v>
      </c>
      <c r="O189" s="19" t="str">
        <f>VLOOKUP($A189,DM!$A:$EH,MATCH(O$1,DM!$1:$1,0),0)</f>
        <v>--</v>
      </c>
    </row>
    <row r="190" spans="1:15" x14ac:dyDescent="0.25">
      <c r="A190" s="63">
        <f>deal_master[[#This Row],[Index]]</f>
        <v>725</v>
      </c>
      <c r="B190" s="70">
        <f>VLOOKUP($A190,DM!A:EH,MATCH(B$1,DM!$1:$1,0),0)</f>
        <v>45058</v>
      </c>
      <c r="C190" s="21" t="str">
        <f>VLOOKUP($A190,DM!$A:$EH,MATCH(C$1,DM!$1:$1,0),0)</f>
        <v>陕西西咸空港建投</v>
      </c>
      <c r="D190" s="56" t="str">
        <f>VLOOKUP($A190,DM!$A:$EH,MATCH(D$1,DM!$1:$1,0),0)</f>
        <v>--/--/--</v>
      </c>
      <c r="E190" s="23" t="str">
        <f>VLOOKUP($A190,DM!$A:$EH,MATCH(E$1,DM!$1:$1,0),0)</f>
        <v>USD</v>
      </c>
      <c r="F190" s="23">
        <f>VLOOKUP($A190,DM!$A:$EH,MATCH(F$1,DM!$1:$1,0),0)</f>
        <v>0.41</v>
      </c>
      <c r="G190" s="23" t="str">
        <f>VLOOKUP($A190,DM!$A:$EH,MATCH(G$1,DM!$1:$1,0),0)</f>
        <v>3</v>
      </c>
      <c r="H190" s="57" t="str">
        <f>VLOOKUP($A190,DM!$A:$EH,MATCH(H$1,DM!$1:$1,0),0)</f>
        <v>6.2%</v>
      </c>
      <c r="I190" s="23" t="str">
        <f>VLOOKUP($A190,DM!$A:$EH,MATCH(I$1,DM!$1:$1,0),0)</f>
        <v>--</v>
      </c>
      <c r="J190" s="23" t="str">
        <f>VLOOKUP($A190,DM!$A:$EH,MATCH(J$1,DM!$1:$1,0),0)</f>
        <v>--</v>
      </c>
      <c r="K190" s="22" t="str">
        <f>VLOOKUP($A190,DM!$A:$EH,MATCH(K$1,DM!$1:$1,0),0)</f>
        <v>直发</v>
      </c>
      <c r="L190" s="22" t="str">
        <f>VLOOKUP($A190,DM!$A:$EH,MATCH(L$1,DM!$1:$1,0),0)</f>
        <v>--</v>
      </c>
      <c r="M190" s="22" t="str">
        <f>VLOOKUP($A190,DM!$A:$EH,MATCH(M$1,DM!$1:$1,0),0)</f>
        <v>地方平台</v>
      </c>
      <c r="N190" s="22" t="str">
        <f>VLOOKUP($A190,DM!$A:$EH,MATCH(N$1,DM!$1:$1,0),0)</f>
        <v>陕西</v>
      </c>
      <c r="O190" s="19" t="str">
        <f>VLOOKUP($A190,DM!$A:$EH,MATCH(O$1,DM!$1:$1,0),0)</f>
        <v>--</v>
      </c>
    </row>
    <row r="191" spans="1:15" x14ac:dyDescent="0.25">
      <c r="A191" s="63">
        <f>deal_master[[#This Row],[Index]]</f>
        <v>724</v>
      </c>
      <c r="B191" s="70">
        <f>VLOOKUP($A191,DM!A:EH,MATCH(B$1,DM!$1:$1,0),0)</f>
        <v>45057</v>
      </c>
      <c r="C191" s="21" t="str">
        <f>VLOOKUP($A191,DM!$A:$EH,MATCH(C$1,DM!$1:$1,0),0)</f>
        <v>陕西西咸空港建投(南京银行)</v>
      </c>
      <c r="D191" s="56" t="str">
        <f>VLOOKUP($A191,DM!$A:$EH,MATCH(D$1,DM!$1:$1,0),0)</f>
        <v>--/--/--</v>
      </c>
      <c r="E191" s="23" t="str">
        <f>VLOOKUP($A191,DM!$A:$EH,MATCH(E$1,DM!$1:$1,0),0)</f>
        <v>USD</v>
      </c>
      <c r="F191" s="23">
        <f>VLOOKUP($A191,DM!$A:$EH,MATCH(F$1,DM!$1:$1,0),0)</f>
        <v>0.5</v>
      </c>
      <c r="G191" s="23" t="str">
        <f>VLOOKUP($A191,DM!$A:$EH,MATCH(G$1,DM!$1:$1,0),0)</f>
        <v>3</v>
      </c>
      <c r="H191" s="57" t="str">
        <f>VLOOKUP($A191,DM!$A:$EH,MATCH(H$1,DM!$1:$1,0),0)</f>
        <v>6.2%</v>
      </c>
      <c r="I191" s="23" t="str">
        <f>VLOOKUP($A191,DM!$A:$EH,MATCH(I$1,DM!$1:$1,0),0)</f>
        <v>6.5%a</v>
      </c>
      <c r="J191" s="23" t="str">
        <f>VLOOKUP($A191,DM!$A:$EH,MATCH(J$1,DM!$1:$1,0),0)</f>
        <v>30</v>
      </c>
      <c r="K191" s="22" t="str">
        <f>VLOOKUP($A191,DM!$A:$EH,MATCH(K$1,DM!$1:$1,0),0)</f>
        <v>备证</v>
      </c>
      <c r="L191" s="22" t="str">
        <f>VLOOKUP($A191,DM!$A:$EH,MATCH(L$1,DM!$1:$1,0),0)</f>
        <v>--</v>
      </c>
      <c r="M191" s="22" t="str">
        <f>VLOOKUP($A191,DM!$A:$EH,MATCH(M$1,DM!$1:$1,0),0)</f>
        <v>地方平台</v>
      </c>
      <c r="N191" s="22" t="str">
        <f>VLOOKUP($A191,DM!$A:$EH,MATCH(N$1,DM!$1:$1,0),0)</f>
        <v>陕西</v>
      </c>
      <c r="O191" s="19" t="str">
        <f>VLOOKUP($A191,DM!$A:$EH,MATCH(O$1,DM!$1:$1,0),0)</f>
        <v>--</v>
      </c>
    </row>
    <row r="192" spans="1:15" x14ac:dyDescent="0.25">
      <c r="A192" s="63">
        <f>deal_master[[#This Row],[Index]]</f>
        <v>723</v>
      </c>
      <c r="B192" s="70">
        <f>VLOOKUP($A192,DM!A:EH,MATCH(B$1,DM!$1:$1,0),0)</f>
        <v>45057</v>
      </c>
      <c r="C192" s="21" t="str">
        <f>VLOOKUP($A192,DM!$A:$EH,MATCH(C$1,DM!$1:$1,0),0)</f>
        <v>成都新津城发(成都银行)</v>
      </c>
      <c r="D192" s="56" t="str">
        <f>VLOOKUP($A192,DM!$A:$EH,MATCH(D$1,DM!$1:$1,0),0)</f>
        <v>--/--/--</v>
      </c>
      <c r="E192" s="23" t="str">
        <f>VLOOKUP($A192,DM!$A:$EH,MATCH(E$1,DM!$1:$1,0),0)</f>
        <v>CNH</v>
      </c>
      <c r="F192" s="23">
        <f>VLOOKUP($A192,DM!$A:$EH,MATCH(F$1,DM!$1:$1,0),0)</f>
        <v>7.07</v>
      </c>
      <c r="G192" s="23" t="str">
        <f>VLOOKUP($A192,DM!$A:$EH,MATCH(G$1,DM!$1:$1,0),0)</f>
        <v>3</v>
      </c>
      <c r="H192" s="57" t="str">
        <f>VLOOKUP($A192,DM!$A:$EH,MATCH(H$1,DM!$1:$1,0),0)</f>
        <v>3.8%</v>
      </c>
      <c r="I192" s="23" t="str">
        <f>VLOOKUP($A192,DM!$A:$EH,MATCH(I$1,DM!$1:$1,0),0)</f>
        <v>--</v>
      </c>
      <c r="J192" s="23" t="str">
        <f>VLOOKUP($A192,DM!$A:$EH,MATCH(J$1,DM!$1:$1,0),0)</f>
        <v>--</v>
      </c>
      <c r="K192" s="22" t="str">
        <f>VLOOKUP($A192,DM!$A:$EH,MATCH(K$1,DM!$1:$1,0),0)</f>
        <v>备证</v>
      </c>
      <c r="L192" s="22" t="str">
        <f>VLOOKUP($A192,DM!$A:$EH,MATCH(L$1,DM!$1:$1,0),0)</f>
        <v>自贸债</v>
      </c>
      <c r="M192" s="22" t="str">
        <f>VLOOKUP($A192,DM!$A:$EH,MATCH(M$1,DM!$1:$1,0),0)</f>
        <v>地方平台</v>
      </c>
      <c r="N192" s="22" t="str">
        <f>VLOOKUP($A192,DM!$A:$EH,MATCH(N$1,DM!$1:$1,0),0)</f>
        <v>四川</v>
      </c>
      <c r="O192" s="19" t="str">
        <f>VLOOKUP($A192,DM!$A:$EH,MATCH(O$1,DM!$1:$1,0),0)</f>
        <v>--</v>
      </c>
    </row>
    <row r="193" spans="1:15" x14ac:dyDescent="0.25">
      <c r="A193" s="63">
        <f>deal_master[[#This Row],[Index]]</f>
        <v>722</v>
      </c>
      <c r="B193" s="70">
        <f>VLOOKUP($A193,DM!A:EH,MATCH(B$1,DM!$1:$1,0),0)</f>
        <v>45057</v>
      </c>
      <c r="C193" s="21" t="str">
        <f>VLOOKUP($A193,DM!$A:$EH,MATCH(C$1,DM!$1:$1,0),0)</f>
        <v>内江投控</v>
      </c>
      <c r="D193" s="56" t="str">
        <f>VLOOKUP($A193,DM!$A:$EH,MATCH(D$1,DM!$1:$1,0),0)</f>
        <v>--/--/--</v>
      </c>
      <c r="E193" s="23" t="str">
        <f>VLOOKUP($A193,DM!$A:$EH,MATCH(E$1,DM!$1:$1,0),0)</f>
        <v>CNH</v>
      </c>
      <c r="F193" s="23">
        <f>VLOOKUP($A193,DM!$A:$EH,MATCH(F$1,DM!$1:$1,0),0)</f>
        <v>3.5</v>
      </c>
      <c r="G193" s="23" t="str">
        <f>VLOOKUP($A193,DM!$A:$EH,MATCH(G$1,DM!$1:$1,0),0)</f>
        <v>3</v>
      </c>
      <c r="H193" s="57" t="str">
        <f>VLOOKUP($A193,DM!$A:$EH,MATCH(H$1,DM!$1:$1,0),0)</f>
        <v>7.68%</v>
      </c>
      <c r="I193" s="23" t="str">
        <f>VLOOKUP($A193,DM!$A:$EH,MATCH(I$1,DM!$1:$1,0),0)</f>
        <v>--</v>
      </c>
      <c r="J193" s="23" t="str">
        <f>VLOOKUP($A193,DM!$A:$EH,MATCH(J$1,DM!$1:$1,0),0)</f>
        <v>--</v>
      </c>
      <c r="K193" s="22" t="str">
        <f>VLOOKUP($A193,DM!$A:$EH,MATCH(K$1,DM!$1:$1,0),0)</f>
        <v>直发</v>
      </c>
      <c r="L193" s="22" t="str">
        <f>VLOOKUP($A193,DM!$A:$EH,MATCH(L$1,DM!$1:$1,0),0)</f>
        <v>点心债</v>
      </c>
      <c r="M193" s="22" t="str">
        <f>VLOOKUP($A193,DM!$A:$EH,MATCH(M$1,DM!$1:$1,0),0)</f>
        <v>地方平台</v>
      </c>
      <c r="N193" s="22" t="str">
        <f>VLOOKUP($A193,DM!$A:$EH,MATCH(N$1,DM!$1:$1,0),0)</f>
        <v>四川</v>
      </c>
      <c r="O193" s="19" t="str">
        <f>VLOOKUP($A193,DM!$A:$EH,MATCH(O$1,DM!$1:$1,0),0)</f>
        <v>--</v>
      </c>
    </row>
    <row r="194" spans="1:15" x14ac:dyDescent="0.25">
      <c r="A194" s="63">
        <f>deal_master[[#This Row],[Index]]</f>
        <v>721</v>
      </c>
      <c r="B194" s="70">
        <f>VLOOKUP($A194,DM!A:EH,MATCH(B$1,DM!$1:$1,0),0)</f>
        <v>45056</v>
      </c>
      <c r="C194" s="21" t="str">
        <f>VLOOKUP($A194,DM!$A:$EH,MATCH(C$1,DM!$1:$1,0),0)</f>
        <v>长兴城投</v>
      </c>
      <c r="D194" s="56" t="str">
        <f>VLOOKUP($A194,DM!$A:$EH,MATCH(D$1,DM!$1:$1,0),0)</f>
        <v>--/--/--</v>
      </c>
      <c r="E194" s="23" t="str">
        <f>VLOOKUP($A194,DM!$A:$EH,MATCH(E$1,DM!$1:$1,0),0)</f>
        <v>CNH</v>
      </c>
      <c r="F194" s="23">
        <f>VLOOKUP($A194,DM!$A:$EH,MATCH(F$1,DM!$1:$1,0),0)</f>
        <v>2</v>
      </c>
      <c r="G194" s="23" t="str">
        <f>VLOOKUP($A194,DM!$A:$EH,MATCH(G$1,DM!$1:$1,0),0)</f>
        <v>3</v>
      </c>
      <c r="H194" s="57" t="str">
        <f>VLOOKUP($A194,DM!$A:$EH,MATCH(H$1,DM!$1:$1,0),0)</f>
        <v>3.75%</v>
      </c>
      <c r="I194" s="23" t="str">
        <f>VLOOKUP($A194,DM!$A:$EH,MATCH(I$1,DM!$1:$1,0),0)</f>
        <v>--</v>
      </c>
      <c r="J194" s="23" t="str">
        <f>VLOOKUP($A194,DM!$A:$EH,MATCH(J$1,DM!$1:$1,0),0)</f>
        <v>--</v>
      </c>
      <c r="K194" s="22" t="str">
        <f>VLOOKUP($A194,DM!$A:$EH,MATCH(K$1,DM!$1:$1,0),0)</f>
        <v>直发</v>
      </c>
      <c r="L194" s="22" t="str">
        <f>VLOOKUP($A194,DM!$A:$EH,MATCH(L$1,DM!$1:$1,0),0)</f>
        <v>自贸债</v>
      </c>
      <c r="M194" s="22" t="str">
        <f>VLOOKUP($A194,DM!$A:$EH,MATCH(M$1,DM!$1:$1,0),0)</f>
        <v>地方平台</v>
      </c>
      <c r="N194" s="22" t="str">
        <f>VLOOKUP($A194,DM!$A:$EH,MATCH(N$1,DM!$1:$1,0),0)</f>
        <v>浙江</v>
      </c>
      <c r="O194" s="19" t="str">
        <f>VLOOKUP($A194,DM!$A:$EH,MATCH(O$1,DM!$1:$1,0),0)</f>
        <v>--</v>
      </c>
    </row>
    <row r="195" spans="1:15" x14ac:dyDescent="0.25">
      <c r="A195" s="63">
        <f>deal_master[[#This Row],[Index]]</f>
        <v>720</v>
      </c>
      <c r="B195" s="70">
        <f>VLOOKUP($A195,DM!A:EH,MATCH(B$1,DM!$1:$1,0),0)</f>
        <v>45056</v>
      </c>
      <c r="C195" s="21" t="str">
        <f>VLOOKUP($A195,DM!$A:$EH,MATCH(C$1,DM!$1:$1,0),0)</f>
        <v>海通证券</v>
      </c>
      <c r="D195" s="56" t="str">
        <f>VLOOKUP($A195,DM!$A:$EH,MATCH(D$1,DM!$1:$1,0),0)</f>
        <v>--/BBB/--</v>
      </c>
      <c r="E195" s="23" t="str">
        <f>VLOOKUP($A195,DM!$A:$EH,MATCH(E$1,DM!$1:$1,0),0)</f>
        <v>CNH</v>
      </c>
      <c r="F195" s="23">
        <f>VLOOKUP($A195,DM!$A:$EH,MATCH(F$1,DM!$1:$1,0),0)</f>
        <v>28</v>
      </c>
      <c r="G195" s="23" t="str">
        <f>VLOOKUP($A195,DM!$A:$EH,MATCH(G$1,DM!$1:$1,0),0)</f>
        <v>3</v>
      </c>
      <c r="H195" s="57" t="str">
        <f>VLOOKUP($A195,DM!$A:$EH,MATCH(H$1,DM!$1:$1,0),0)</f>
        <v>3.2%</v>
      </c>
      <c r="I195" s="23" t="str">
        <f>VLOOKUP($A195,DM!$A:$EH,MATCH(I$1,DM!$1:$1,0),0)</f>
        <v>3.55%a</v>
      </c>
      <c r="J195" s="23" t="str">
        <f>VLOOKUP($A195,DM!$A:$EH,MATCH(J$1,DM!$1:$1,0),0)</f>
        <v>35</v>
      </c>
      <c r="K195" s="22" t="str">
        <f>VLOOKUP($A195,DM!$A:$EH,MATCH(K$1,DM!$1:$1,0),0)</f>
        <v>担保</v>
      </c>
      <c r="L195" s="22" t="str">
        <f>VLOOKUP($A195,DM!$A:$EH,MATCH(L$1,DM!$1:$1,0),0)</f>
        <v>点心债</v>
      </c>
      <c r="M195" s="22" t="str">
        <f>VLOOKUP($A195,DM!$A:$EH,MATCH(M$1,DM!$1:$1,0),0)</f>
        <v>金融机构</v>
      </c>
      <c r="N195" s="22" t="str">
        <f>VLOOKUP($A195,DM!$A:$EH,MATCH(N$1,DM!$1:$1,0),0)</f>
        <v>上海</v>
      </c>
      <c r="O195" s="19" t="str">
        <f>VLOOKUP($A195,DM!$A:$EH,MATCH(O$1,DM!$1:$1,0),0)</f>
        <v>BISL,港分</v>
      </c>
    </row>
    <row r="196" spans="1:15" x14ac:dyDescent="0.25">
      <c r="A196" s="63">
        <f>deal_master[[#This Row],[Index]]</f>
        <v>719</v>
      </c>
      <c r="B196" s="70">
        <f>VLOOKUP($A196,DM!A:EH,MATCH(B$1,DM!$1:$1,0),0)</f>
        <v>45055</v>
      </c>
      <c r="C196" s="21" t="str">
        <f>VLOOKUP($A196,DM!$A:$EH,MATCH(C$1,DM!$1:$1,0),0)</f>
        <v>湘潭城建(长沙银行)</v>
      </c>
      <c r="D196" s="56" t="str">
        <f>VLOOKUP($A196,DM!$A:$EH,MATCH(D$1,DM!$1:$1,0),0)</f>
        <v>--/--/--</v>
      </c>
      <c r="E196" s="23" t="str">
        <f>VLOOKUP($A196,DM!$A:$EH,MATCH(E$1,DM!$1:$1,0),0)</f>
        <v>CNH</v>
      </c>
      <c r="F196" s="23">
        <f>VLOOKUP($A196,DM!$A:$EH,MATCH(F$1,DM!$1:$1,0),0)</f>
        <v>7.133</v>
      </c>
      <c r="G196" s="23" t="str">
        <f>VLOOKUP($A196,DM!$A:$EH,MATCH(G$1,DM!$1:$1,0),0)</f>
        <v>3</v>
      </c>
      <c r="H196" s="57" t="str">
        <f>VLOOKUP($A196,DM!$A:$EH,MATCH(H$1,DM!$1:$1,0),0)</f>
        <v>4.5%</v>
      </c>
      <c r="I196" s="23" t="str">
        <f>VLOOKUP($A196,DM!$A:$EH,MATCH(I$1,DM!$1:$1,0),0)</f>
        <v>--</v>
      </c>
      <c r="J196" s="23" t="str">
        <f>VLOOKUP($A196,DM!$A:$EH,MATCH(J$1,DM!$1:$1,0),0)</f>
        <v>--</v>
      </c>
      <c r="K196" s="22" t="str">
        <f>VLOOKUP($A196,DM!$A:$EH,MATCH(K$1,DM!$1:$1,0),0)</f>
        <v>备证</v>
      </c>
      <c r="L196" s="22" t="str">
        <f>VLOOKUP($A196,DM!$A:$EH,MATCH(L$1,DM!$1:$1,0),0)</f>
        <v>自贸债</v>
      </c>
      <c r="M196" s="22" t="str">
        <f>VLOOKUP($A196,DM!$A:$EH,MATCH(M$1,DM!$1:$1,0),0)</f>
        <v>地方平台</v>
      </c>
      <c r="N196" s="22" t="str">
        <f>VLOOKUP($A196,DM!$A:$EH,MATCH(N$1,DM!$1:$1,0),0)</f>
        <v>湖南</v>
      </c>
      <c r="O196" s="19" t="str">
        <f>VLOOKUP($A196,DM!$A:$EH,MATCH(O$1,DM!$1:$1,0),0)</f>
        <v>--</v>
      </c>
    </row>
    <row r="197" spans="1:15" x14ac:dyDescent="0.25">
      <c r="A197" s="63">
        <f>deal_master[[#This Row],[Index]]</f>
        <v>718</v>
      </c>
      <c r="B197" s="70">
        <f>VLOOKUP($A197,DM!A:EH,MATCH(B$1,DM!$1:$1,0),0)</f>
        <v>45055</v>
      </c>
      <c r="C197" s="21" t="str">
        <f>VLOOKUP($A197,DM!$A:$EH,MATCH(C$1,DM!$1:$1,0),0)</f>
        <v>四川酒业集团(天津银行)</v>
      </c>
      <c r="D197" s="56" t="str">
        <f>VLOOKUP($A197,DM!$A:$EH,MATCH(D$1,DM!$1:$1,0),0)</f>
        <v>--/--/--</v>
      </c>
      <c r="E197" s="23" t="str">
        <f>VLOOKUP($A197,DM!$A:$EH,MATCH(E$1,DM!$1:$1,0),0)</f>
        <v>CNH</v>
      </c>
      <c r="F197" s="23">
        <f>VLOOKUP($A197,DM!$A:$EH,MATCH(F$1,DM!$1:$1,0),0)</f>
        <v>2.1</v>
      </c>
      <c r="G197" s="23" t="str">
        <f>VLOOKUP($A197,DM!$A:$EH,MATCH(G$1,DM!$1:$1,0),0)</f>
        <v>3</v>
      </c>
      <c r="H197" s="57" t="str">
        <f>VLOOKUP($A197,DM!$A:$EH,MATCH(H$1,DM!$1:$1,0),0)</f>
        <v>4.2%</v>
      </c>
      <c r="I197" s="23" t="str">
        <f>VLOOKUP($A197,DM!$A:$EH,MATCH(I$1,DM!$1:$1,0),0)</f>
        <v>--</v>
      </c>
      <c r="J197" s="23" t="str">
        <f>VLOOKUP($A197,DM!$A:$EH,MATCH(J$1,DM!$1:$1,0),0)</f>
        <v>--</v>
      </c>
      <c r="K197" s="22" t="str">
        <f>VLOOKUP($A197,DM!$A:$EH,MATCH(K$1,DM!$1:$1,0),0)</f>
        <v>备证</v>
      </c>
      <c r="L197" s="22" t="str">
        <f>VLOOKUP($A197,DM!$A:$EH,MATCH(L$1,DM!$1:$1,0),0)</f>
        <v>自贸债</v>
      </c>
      <c r="M197" s="22" t="str">
        <f>VLOOKUP($A197,DM!$A:$EH,MATCH(M$1,DM!$1:$1,0),0)</f>
        <v>产业</v>
      </c>
      <c r="N197" s="22" t="str">
        <f>VLOOKUP($A197,DM!$A:$EH,MATCH(N$1,DM!$1:$1,0),0)</f>
        <v>四川</v>
      </c>
      <c r="O197" s="19" t="str">
        <f>VLOOKUP($A197,DM!$A:$EH,MATCH(O$1,DM!$1:$1,0),0)</f>
        <v>--</v>
      </c>
    </row>
    <row r="198" spans="1:15" x14ac:dyDescent="0.25">
      <c r="A198" s="63">
        <f>deal_master[[#This Row],[Index]]</f>
        <v>717</v>
      </c>
      <c r="B198" s="70">
        <f>VLOOKUP($A198,DM!A:EH,MATCH(B$1,DM!$1:$1,0),0)</f>
        <v>45055</v>
      </c>
      <c r="C198" s="21" t="str">
        <f>VLOOKUP($A198,DM!$A:$EH,MATCH(C$1,DM!$1:$1,0),0)</f>
        <v>进出口银行</v>
      </c>
      <c r="D198" s="56" t="str">
        <f>VLOOKUP($A198,DM!$A:$EH,MATCH(D$1,DM!$1:$1,0),0)</f>
        <v>--/--/--</v>
      </c>
      <c r="E198" s="23" t="str">
        <f>VLOOKUP($A198,DM!$A:$EH,MATCH(E$1,DM!$1:$1,0),0)</f>
        <v>USD</v>
      </c>
      <c r="F198" s="23">
        <f>VLOOKUP($A198,DM!$A:$EH,MATCH(F$1,DM!$1:$1,0),0)</f>
        <v>15</v>
      </c>
      <c r="G198" s="23" t="str">
        <f>VLOOKUP($A198,DM!$A:$EH,MATCH(G$1,DM!$1:$1,0),0)</f>
        <v>3</v>
      </c>
      <c r="H198" s="57" t="str">
        <f>VLOOKUP($A198,DM!$A:$EH,MATCH(H$1,DM!$1:$1,0),0)</f>
        <v>3.875%</v>
      </c>
      <c r="I198" s="23" t="str">
        <f>VLOOKUP($A198,DM!$A:$EH,MATCH(I$1,DM!$1:$1,0),0)</f>
        <v>T3+75a</v>
      </c>
      <c r="J198" s="23" t="str">
        <f>VLOOKUP($A198,DM!$A:$EH,MATCH(J$1,DM!$1:$1,0),0)</f>
        <v>40</v>
      </c>
      <c r="K198" s="22" t="str">
        <f>VLOOKUP($A198,DM!$A:$EH,MATCH(K$1,DM!$1:$1,0),0)</f>
        <v>直发</v>
      </c>
      <c r="L198" s="22" t="str">
        <f>VLOOKUP($A198,DM!$A:$EH,MATCH(L$1,DM!$1:$1,0),0)</f>
        <v>--</v>
      </c>
      <c r="M198" s="22" t="str">
        <f>VLOOKUP($A198,DM!$A:$EH,MATCH(M$1,DM!$1:$1,0),0)</f>
        <v>金融机构</v>
      </c>
      <c r="N198" s="22" t="str">
        <f>VLOOKUP($A198,DM!$A:$EH,MATCH(N$1,DM!$1:$1,0),0)</f>
        <v>北京</v>
      </c>
      <c r="O198" s="19" t="str">
        <f>VLOOKUP($A198,DM!$A:$EH,MATCH(O$1,DM!$1:$1,0),0)</f>
        <v>港分</v>
      </c>
    </row>
    <row r="199" spans="1:15" x14ac:dyDescent="0.25">
      <c r="A199" s="63">
        <f>deal_master[[#This Row],[Index]]</f>
        <v>716</v>
      </c>
      <c r="B199" s="70">
        <f>VLOOKUP($A199,DM!A:EH,MATCH(B$1,DM!$1:$1,0),0)</f>
        <v>45051</v>
      </c>
      <c r="C199" s="21" t="str">
        <f>VLOOKUP($A199,DM!$A:$EH,MATCH(C$1,DM!$1:$1,0),0)</f>
        <v>越秀地产</v>
      </c>
      <c r="D199" s="56" t="str">
        <f>VLOOKUP($A199,DM!$A:$EH,MATCH(D$1,DM!$1:$1,0),0)</f>
        <v>--/--/--</v>
      </c>
      <c r="E199" s="23" t="str">
        <f>VLOOKUP($A199,DM!$A:$EH,MATCH(E$1,DM!$1:$1,0),0)</f>
        <v>CNH</v>
      </c>
      <c r="F199" s="23">
        <f>VLOOKUP($A199,DM!$A:$EH,MATCH(F$1,DM!$1:$1,0),0)</f>
        <v>13.96</v>
      </c>
      <c r="G199" s="23" t="str">
        <f>VLOOKUP($A199,DM!$A:$EH,MATCH(G$1,DM!$1:$1,0),0)</f>
        <v>3</v>
      </c>
      <c r="H199" s="57" t="str">
        <f>VLOOKUP($A199,DM!$A:$EH,MATCH(H$1,DM!$1:$1,0),0)</f>
        <v>3.8%</v>
      </c>
      <c r="I199" s="23" t="str">
        <f>VLOOKUP($A199,DM!$A:$EH,MATCH(I$1,DM!$1:$1,0),0)</f>
        <v>4%a</v>
      </c>
      <c r="J199" s="23" t="str">
        <f>VLOOKUP($A199,DM!$A:$EH,MATCH(J$1,DM!$1:$1,0),0)</f>
        <v>20</v>
      </c>
      <c r="K199" s="22" t="str">
        <f>VLOOKUP($A199,DM!$A:$EH,MATCH(K$1,DM!$1:$1,0),0)</f>
        <v>担保</v>
      </c>
      <c r="L199" s="22" t="str">
        <f>VLOOKUP($A199,DM!$A:$EH,MATCH(L$1,DM!$1:$1,0),0)</f>
        <v>自贸债</v>
      </c>
      <c r="M199" s="22" t="str">
        <f>VLOOKUP($A199,DM!$A:$EH,MATCH(M$1,DM!$1:$1,0),0)</f>
        <v>房地产</v>
      </c>
      <c r="N199" s="22" t="str">
        <f>VLOOKUP($A199,DM!$A:$EH,MATCH(N$1,DM!$1:$1,0),0)</f>
        <v>广东</v>
      </c>
      <c r="O199" s="19" t="str">
        <f>VLOOKUP($A199,DM!$A:$EH,MATCH(O$1,DM!$1:$1,0),0)</f>
        <v>港分</v>
      </c>
    </row>
    <row r="200" spans="1:15" x14ac:dyDescent="0.25">
      <c r="A200" s="63">
        <f>deal_master[[#This Row],[Index]]</f>
        <v>715</v>
      </c>
      <c r="B200" s="70">
        <f>VLOOKUP($A200,DM!A:EH,MATCH(B$1,DM!$1:$1,0),0)</f>
        <v>45051</v>
      </c>
      <c r="C200" s="21" t="str">
        <f>VLOOKUP($A200,DM!$A:$EH,MATCH(C$1,DM!$1:$1,0),0)</f>
        <v>天津临港</v>
      </c>
      <c r="D200" s="56" t="str">
        <f>VLOOKUP($A200,DM!$A:$EH,MATCH(D$1,DM!$1:$1,0),0)</f>
        <v>--/--/--</v>
      </c>
      <c r="E200" s="23" t="str">
        <f>VLOOKUP($A200,DM!$A:$EH,MATCH(E$1,DM!$1:$1,0),0)</f>
        <v>CNH</v>
      </c>
      <c r="F200" s="23">
        <f>VLOOKUP($A200,DM!$A:$EH,MATCH(F$1,DM!$1:$1,0),0)</f>
        <v>4.5999999999999996</v>
      </c>
      <c r="G200" s="23" t="str">
        <f>VLOOKUP($A200,DM!$A:$EH,MATCH(G$1,DM!$1:$1,0),0)</f>
        <v>3</v>
      </c>
      <c r="H200" s="57" t="str">
        <f>VLOOKUP($A200,DM!$A:$EH,MATCH(H$1,DM!$1:$1,0),0)</f>
        <v>6.6%</v>
      </c>
      <c r="I200" s="23" t="str">
        <f>VLOOKUP($A200,DM!$A:$EH,MATCH(I$1,DM!$1:$1,0),0)</f>
        <v>--</v>
      </c>
      <c r="J200" s="23" t="str">
        <f>VLOOKUP($A200,DM!$A:$EH,MATCH(J$1,DM!$1:$1,0),0)</f>
        <v>--</v>
      </c>
      <c r="K200" s="22" t="str">
        <f>VLOOKUP($A200,DM!$A:$EH,MATCH(K$1,DM!$1:$1,0),0)</f>
        <v>直发</v>
      </c>
      <c r="L200" s="22" t="str">
        <f>VLOOKUP($A200,DM!$A:$EH,MATCH(L$1,DM!$1:$1,0),0)</f>
        <v>自贸债</v>
      </c>
      <c r="M200" s="22" t="str">
        <f>VLOOKUP($A200,DM!$A:$EH,MATCH(M$1,DM!$1:$1,0),0)</f>
        <v>地方平台</v>
      </c>
      <c r="N200" s="22" t="str">
        <f>VLOOKUP($A200,DM!$A:$EH,MATCH(N$1,DM!$1:$1,0),0)</f>
        <v>天津</v>
      </c>
      <c r="O200" s="19" t="str">
        <f>VLOOKUP($A200,DM!$A:$EH,MATCH(O$1,DM!$1:$1,0),0)</f>
        <v>--</v>
      </c>
    </row>
    <row r="201" spans="1:15" x14ac:dyDescent="0.25">
      <c r="A201" s="63">
        <f>deal_master[[#This Row],[Index]]</f>
        <v>714</v>
      </c>
      <c r="B201" s="70">
        <f>VLOOKUP($A201,DM!A:EH,MATCH(B$1,DM!$1:$1,0),0)</f>
        <v>45051</v>
      </c>
      <c r="C201" s="21" t="str">
        <f>VLOOKUP($A201,DM!$A:$EH,MATCH(C$1,DM!$1:$1,0),0)</f>
        <v>南昌临空城建(工商银行)</v>
      </c>
      <c r="D201" s="56" t="str">
        <f>VLOOKUP($A201,DM!$A:$EH,MATCH(D$1,DM!$1:$1,0),0)</f>
        <v>--/--/--</v>
      </c>
      <c r="E201" s="23" t="str">
        <f>VLOOKUP($A201,DM!$A:$EH,MATCH(E$1,DM!$1:$1,0),0)</f>
        <v>CNH</v>
      </c>
      <c r="F201" s="23">
        <f>VLOOKUP($A201,DM!$A:$EH,MATCH(F$1,DM!$1:$1,0),0)</f>
        <v>4.6399999999999997</v>
      </c>
      <c r="G201" s="23" t="str">
        <f>VLOOKUP($A201,DM!$A:$EH,MATCH(G$1,DM!$1:$1,0),0)</f>
        <v>3</v>
      </c>
      <c r="H201" s="57" t="str">
        <f>VLOOKUP($A201,DM!$A:$EH,MATCH(H$1,DM!$1:$1,0),0)</f>
        <v>3.6%</v>
      </c>
      <c r="I201" s="23" t="str">
        <f>VLOOKUP($A201,DM!$A:$EH,MATCH(I$1,DM!$1:$1,0),0)</f>
        <v>3.8%a</v>
      </c>
      <c r="J201" s="23" t="str">
        <f>VLOOKUP($A201,DM!$A:$EH,MATCH(J$1,DM!$1:$1,0),0)</f>
        <v>20</v>
      </c>
      <c r="K201" s="22" t="str">
        <f>VLOOKUP($A201,DM!$A:$EH,MATCH(K$1,DM!$1:$1,0),0)</f>
        <v>备证</v>
      </c>
      <c r="L201" s="22" t="str">
        <f>VLOOKUP($A201,DM!$A:$EH,MATCH(L$1,DM!$1:$1,0),0)</f>
        <v>自贸债</v>
      </c>
      <c r="M201" s="22" t="str">
        <f>VLOOKUP($A201,DM!$A:$EH,MATCH(M$1,DM!$1:$1,0),0)</f>
        <v>地方平台</v>
      </c>
      <c r="N201" s="22" t="str">
        <f>VLOOKUP($A201,DM!$A:$EH,MATCH(N$1,DM!$1:$1,0),0)</f>
        <v>江西</v>
      </c>
      <c r="O201" s="19" t="str">
        <f>VLOOKUP($A201,DM!$A:$EH,MATCH(O$1,DM!$1:$1,0),0)</f>
        <v>--</v>
      </c>
    </row>
    <row r="202" spans="1:15" x14ac:dyDescent="0.25">
      <c r="A202" s="63">
        <f>deal_master[[#This Row],[Index]]</f>
        <v>713</v>
      </c>
      <c r="B202" s="70">
        <f>VLOOKUP($A202,DM!A:EH,MATCH(B$1,DM!$1:$1,0),0)</f>
        <v>45044</v>
      </c>
      <c r="C202" s="21" t="str">
        <f>VLOOKUP($A202,DM!$A:$EH,MATCH(C$1,DM!$1:$1,0),0)</f>
        <v>湖州吴兴城投</v>
      </c>
      <c r="D202" s="56" t="str">
        <f>VLOOKUP($A202,DM!$A:$EH,MATCH(D$1,DM!$1:$1,0),0)</f>
        <v>--/--/--</v>
      </c>
      <c r="E202" s="23" t="str">
        <f>VLOOKUP($A202,DM!$A:$EH,MATCH(E$1,DM!$1:$1,0),0)</f>
        <v>CNH</v>
      </c>
      <c r="F202" s="23">
        <f>VLOOKUP($A202,DM!$A:$EH,MATCH(F$1,DM!$1:$1,0),0)</f>
        <v>7.05</v>
      </c>
      <c r="G202" s="23" t="str">
        <f>VLOOKUP($A202,DM!$A:$EH,MATCH(G$1,DM!$1:$1,0),0)</f>
        <v>3</v>
      </c>
      <c r="H202" s="57" t="str">
        <f>VLOOKUP($A202,DM!$A:$EH,MATCH(H$1,DM!$1:$1,0),0)</f>
        <v>4.95%</v>
      </c>
      <c r="I202" s="23" t="str">
        <f>VLOOKUP($A202,DM!$A:$EH,MATCH(I$1,DM!$1:$1,0),0)</f>
        <v>--</v>
      </c>
      <c r="J202" s="23" t="str">
        <f>VLOOKUP($A202,DM!$A:$EH,MATCH(J$1,DM!$1:$1,0),0)</f>
        <v>--</v>
      </c>
      <c r="K202" s="22" t="str">
        <f>VLOOKUP($A202,DM!$A:$EH,MATCH(K$1,DM!$1:$1,0),0)</f>
        <v>直发</v>
      </c>
      <c r="L202" s="22" t="str">
        <f>VLOOKUP($A202,DM!$A:$EH,MATCH(L$1,DM!$1:$1,0),0)</f>
        <v>自贸债</v>
      </c>
      <c r="M202" s="22" t="str">
        <f>VLOOKUP($A202,DM!$A:$EH,MATCH(M$1,DM!$1:$1,0),0)</f>
        <v>地方平台</v>
      </c>
      <c r="N202" s="22" t="str">
        <f>VLOOKUP($A202,DM!$A:$EH,MATCH(N$1,DM!$1:$1,0),0)</f>
        <v>浙江</v>
      </c>
      <c r="O202" s="19" t="str">
        <f>VLOOKUP($A202,DM!$A:$EH,MATCH(O$1,DM!$1:$1,0),0)</f>
        <v>--</v>
      </c>
    </row>
    <row r="203" spans="1:15" x14ac:dyDescent="0.25">
      <c r="A203" s="63">
        <f>deal_master[[#This Row],[Index]]</f>
        <v>712</v>
      </c>
      <c r="B203" s="70">
        <f>VLOOKUP($A203,DM!A:EH,MATCH(B$1,DM!$1:$1,0),0)</f>
        <v>45042</v>
      </c>
      <c r="C203" s="21" t="str">
        <f>VLOOKUP($A203,DM!$A:$EH,MATCH(C$1,DM!$1:$1,0),0)</f>
        <v>连云港赣榆建设(江苏银行)</v>
      </c>
      <c r="D203" s="56" t="str">
        <f>VLOOKUP($A203,DM!$A:$EH,MATCH(D$1,DM!$1:$1,0),0)</f>
        <v>--/--/--</v>
      </c>
      <c r="E203" s="23" t="str">
        <f>VLOOKUP($A203,DM!$A:$EH,MATCH(E$1,DM!$1:$1,0),0)</f>
        <v>JPY</v>
      </c>
      <c r="F203" s="23">
        <f>VLOOKUP($A203,DM!$A:$EH,MATCH(F$1,DM!$1:$1,0),0)</f>
        <v>58</v>
      </c>
      <c r="G203" s="23" t="str">
        <f>VLOOKUP($A203,DM!$A:$EH,MATCH(G$1,DM!$1:$1,0),0)</f>
        <v>3</v>
      </c>
      <c r="H203" s="57" t="str">
        <f>VLOOKUP($A203,DM!$A:$EH,MATCH(H$1,DM!$1:$1,0),0)</f>
        <v>1.8%</v>
      </c>
      <c r="I203" s="23" t="str">
        <f>VLOOKUP($A203,DM!$A:$EH,MATCH(I$1,DM!$1:$1,0),0)</f>
        <v>2%a</v>
      </c>
      <c r="J203" s="23" t="str">
        <f>VLOOKUP($A203,DM!$A:$EH,MATCH(J$1,DM!$1:$1,0),0)</f>
        <v>20</v>
      </c>
      <c r="K203" s="22" t="str">
        <f>VLOOKUP($A203,DM!$A:$EH,MATCH(K$1,DM!$1:$1,0),0)</f>
        <v>备证+担保</v>
      </c>
      <c r="L203" s="22" t="str">
        <f>VLOOKUP($A203,DM!$A:$EH,MATCH(L$1,DM!$1:$1,0),0)</f>
        <v>绿色债券</v>
      </c>
      <c r="M203" s="22" t="str">
        <f>VLOOKUP($A203,DM!$A:$EH,MATCH(M$1,DM!$1:$1,0),0)</f>
        <v>地方平台</v>
      </c>
      <c r="N203" s="22" t="str">
        <f>VLOOKUP($A203,DM!$A:$EH,MATCH(N$1,DM!$1:$1,0),0)</f>
        <v>江苏</v>
      </c>
      <c r="O203" s="19" t="str">
        <f>VLOOKUP($A203,DM!$A:$EH,MATCH(O$1,DM!$1:$1,0),0)</f>
        <v>--</v>
      </c>
    </row>
    <row r="204" spans="1:15" x14ac:dyDescent="0.25">
      <c r="A204" s="63">
        <f>deal_master[[#This Row],[Index]]</f>
        <v>711</v>
      </c>
      <c r="B204" s="70">
        <f>VLOOKUP($A204,DM!A:EH,MATCH(B$1,DM!$1:$1,0),0)</f>
        <v>45041</v>
      </c>
      <c r="C204" s="21" t="str">
        <f>VLOOKUP($A204,DM!$A:$EH,MATCH(C$1,DM!$1:$1,0),0)</f>
        <v>长兴文旅发展(北京银行)</v>
      </c>
      <c r="D204" s="56" t="str">
        <f>VLOOKUP($A204,DM!$A:$EH,MATCH(D$1,DM!$1:$1,0),0)</f>
        <v>--/--/--</v>
      </c>
      <c r="E204" s="23" t="str">
        <f>VLOOKUP($A204,DM!$A:$EH,MATCH(E$1,DM!$1:$1,0),0)</f>
        <v>CNH</v>
      </c>
      <c r="F204" s="23">
        <f>VLOOKUP($A204,DM!$A:$EH,MATCH(F$1,DM!$1:$1,0),0)</f>
        <v>2.86</v>
      </c>
      <c r="G204" s="23" t="str">
        <f>VLOOKUP($A204,DM!$A:$EH,MATCH(G$1,DM!$1:$1,0),0)</f>
        <v>3</v>
      </c>
      <c r="H204" s="57" t="str">
        <f>VLOOKUP($A204,DM!$A:$EH,MATCH(H$1,DM!$1:$1,0),0)</f>
        <v>3.8%</v>
      </c>
      <c r="I204" s="23" t="str">
        <f>VLOOKUP($A204,DM!$A:$EH,MATCH(I$1,DM!$1:$1,0),0)</f>
        <v>--</v>
      </c>
      <c r="J204" s="23" t="str">
        <f>VLOOKUP($A204,DM!$A:$EH,MATCH(J$1,DM!$1:$1,0),0)</f>
        <v>--</v>
      </c>
      <c r="K204" s="22" t="str">
        <f>VLOOKUP($A204,DM!$A:$EH,MATCH(K$1,DM!$1:$1,0),0)</f>
        <v>备证</v>
      </c>
      <c r="L204" s="22" t="str">
        <f>VLOOKUP($A204,DM!$A:$EH,MATCH(L$1,DM!$1:$1,0),0)</f>
        <v>自贸债</v>
      </c>
      <c r="M204" s="22" t="str">
        <f>VLOOKUP($A204,DM!$A:$EH,MATCH(M$1,DM!$1:$1,0),0)</f>
        <v>地方平台</v>
      </c>
      <c r="N204" s="22" t="str">
        <f>VLOOKUP($A204,DM!$A:$EH,MATCH(N$1,DM!$1:$1,0),0)</f>
        <v>浙江</v>
      </c>
      <c r="O204" s="19" t="str">
        <f>VLOOKUP($A204,DM!$A:$EH,MATCH(O$1,DM!$1:$1,0),0)</f>
        <v>--</v>
      </c>
    </row>
    <row r="205" spans="1:15" x14ac:dyDescent="0.25">
      <c r="A205" s="63">
        <f>deal_master[[#This Row],[Index]]</f>
        <v>710</v>
      </c>
      <c r="B205" s="70">
        <f>VLOOKUP($A205,DM!A:EH,MATCH(B$1,DM!$1:$1,0),0)</f>
        <v>45041</v>
      </c>
      <c r="C205" s="21" t="str">
        <f>VLOOKUP($A205,DM!$A:$EH,MATCH(C$1,DM!$1:$1,0),0)</f>
        <v>中银航空租赁</v>
      </c>
      <c r="D205" s="56" t="str">
        <f>VLOOKUP($A205,DM!$A:$EH,MATCH(D$1,DM!$1:$1,0),0)</f>
        <v>--/A-/A-</v>
      </c>
      <c r="E205" s="23" t="str">
        <f>VLOOKUP($A205,DM!$A:$EH,MATCH(E$1,DM!$1:$1,0),0)</f>
        <v>USD</v>
      </c>
      <c r="F205" s="23">
        <f>VLOOKUP($A205,DM!$A:$EH,MATCH(F$1,DM!$1:$1,0),0)</f>
        <v>5</v>
      </c>
      <c r="G205" s="23" t="str">
        <f>VLOOKUP($A205,DM!$A:$EH,MATCH(G$1,DM!$1:$1,0),0)</f>
        <v>10</v>
      </c>
      <c r="H205" s="57" t="str">
        <f>VLOOKUP($A205,DM!$A:$EH,MATCH(H$1,DM!$1:$1,0),0)</f>
        <v>4.875%</v>
      </c>
      <c r="I205" s="23" t="str">
        <f>VLOOKUP($A205,DM!$A:$EH,MATCH(I$1,DM!$1:$1,0),0)</f>
        <v>T+195a</v>
      </c>
      <c r="J205" s="23" t="str">
        <f>VLOOKUP($A205,DM!$A:$EH,MATCH(J$1,DM!$1:$1,0),0)</f>
        <v>35</v>
      </c>
      <c r="K205" s="22" t="str">
        <f>VLOOKUP($A205,DM!$A:$EH,MATCH(K$1,DM!$1:$1,0),0)</f>
        <v>担保</v>
      </c>
      <c r="L205" s="22" t="str">
        <f>VLOOKUP($A205,DM!$A:$EH,MATCH(L$1,DM!$1:$1,0),0)</f>
        <v>--</v>
      </c>
      <c r="M205" s="22" t="str">
        <f>VLOOKUP($A205,DM!$A:$EH,MATCH(M$1,DM!$1:$1,0),0)</f>
        <v>金融机构</v>
      </c>
      <c r="N205" s="22" t="str">
        <f>VLOOKUP($A205,DM!$A:$EH,MATCH(N$1,DM!$1:$1,0),0)</f>
        <v>天津</v>
      </c>
      <c r="O205" s="19" t="str">
        <f>VLOOKUP($A205,DM!$A:$EH,MATCH(O$1,DM!$1:$1,0),0)</f>
        <v>--</v>
      </c>
    </row>
    <row r="206" spans="1:15" x14ac:dyDescent="0.25">
      <c r="A206" s="63">
        <f>deal_master[[#This Row],[Index]]</f>
        <v>709</v>
      </c>
      <c r="B206" s="70">
        <f>VLOOKUP($A206,DM!A:EH,MATCH(B$1,DM!$1:$1,0),0)</f>
        <v>45040</v>
      </c>
      <c r="C206" s="21" t="str">
        <f>VLOOKUP($A206,DM!$A:$EH,MATCH(C$1,DM!$1:$1,0),0)</f>
        <v>长兴交投</v>
      </c>
      <c r="D206" s="56" t="str">
        <f>VLOOKUP($A206,DM!$A:$EH,MATCH(D$1,DM!$1:$1,0),0)</f>
        <v>--/--/--</v>
      </c>
      <c r="E206" s="23" t="str">
        <f>VLOOKUP($A206,DM!$A:$EH,MATCH(E$1,DM!$1:$1,0),0)</f>
        <v>CNH</v>
      </c>
      <c r="F206" s="23">
        <f>VLOOKUP($A206,DM!$A:$EH,MATCH(F$1,DM!$1:$1,0),0)</f>
        <v>7</v>
      </c>
      <c r="G206" s="23" t="str">
        <f>VLOOKUP($A206,DM!$A:$EH,MATCH(G$1,DM!$1:$1,0),0)</f>
        <v>3</v>
      </c>
      <c r="H206" s="57" t="str">
        <f>VLOOKUP($A206,DM!$A:$EH,MATCH(H$1,DM!$1:$1,0),0)</f>
        <v>4.7%</v>
      </c>
      <c r="I206" s="23" t="str">
        <f>VLOOKUP($A206,DM!$A:$EH,MATCH(I$1,DM!$1:$1,0),0)</f>
        <v>--</v>
      </c>
      <c r="J206" s="23" t="str">
        <f>VLOOKUP($A206,DM!$A:$EH,MATCH(J$1,DM!$1:$1,0),0)</f>
        <v>--</v>
      </c>
      <c r="K206" s="22" t="str">
        <f>VLOOKUP($A206,DM!$A:$EH,MATCH(K$1,DM!$1:$1,0),0)</f>
        <v>直发</v>
      </c>
      <c r="L206" s="22" t="str">
        <f>VLOOKUP($A206,DM!$A:$EH,MATCH(L$1,DM!$1:$1,0),0)</f>
        <v>自贸债</v>
      </c>
      <c r="M206" s="22" t="str">
        <f>VLOOKUP($A206,DM!$A:$EH,MATCH(M$1,DM!$1:$1,0),0)</f>
        <v>地方平台</v>
      </c>
      <c r="N206" s="22" t="str">
        <f>VLOOKUP($A206,DM!$A:$EH,MATCH(N$1,DM!$1:$1,0),0)</f>
        <v>浙江</v>
      </c>
      <c r="O206" s="19" t="str">
        <f>VLOOKUP($A206,DM!$A:$EH,MATCH(O$1,DM!$1:$1,0),0)</f>
        <v>--</v>
      </c>
    </row>
    <row r="207" spans="1:15" x14ac:dyDescent="0.25">
      <c r="A207" s="63">
        <f>deal_master[[#This Row],[Index]]</f>
        <v>708</v>
      </c>
      <c r="B207" s="70">
        <f>VLOOKUP($A207,DM!A:EH,MATCH(B$1,DM!$1:$1,0),0)</f>
        <v>45040</v>
      </c>
      <c r="C207" s="21" t="str">
        <f>VLOOKUP($A207,DM!$A:$EH,MATCH(C$1,DM!$1:$1,0),0)</f>
        <v>漳州九龙江</v>
      </c>
      <c r="D207" s="56" t="str">
        <f>VLOOKUP($A207,DM!$A:$EH,MATCH(D$1,DM!$1:$1,0),0)</f>
        <v>--/--/--</v>
      </c>
      <c r="E207" s="23" t="str">
        <f>VLOOKUP($A207,DM!$A:$EH,MATCH(E$1,DM!$1:$1,0),0)</f>
        <v>CNH</v>
      </c>
      <c r="F207" s="23">
        <f>VLOOKUP($A207,DM!$A:$EH,MATCH(F$1,DM!$1:$1,0),0)</f>
        <v>13.7</v>
      </c>
      <c r="G207" s="23" t="str">
        <f>VLOOKUP($A207,DM!$A:$EH,MATCH(G$1,DM!$1:$1,0),0)</f>
        <v>3</v>
      </c>
      <c r="H207" s="57" t="str">
        <f>VLOOKUP($A207,DM!$A:$EH,MATCH(H$1,DM!$1:$1,0),0)</f>
        <v>4.28%</v>
      </c>
      <c r="I207" s="23" t="str">
        <f>VLOOKUP($A207,DM!$A:$EH,MATCH(I$1,DM!$1:$1,0),0)</f>
        <v>4.5%a</v>
      </c>
      <c r="J207" s="23" t="str">
        <f>VLOOKUP($A207,DM!$A:$EH,MATCH(J$1,DM!$1:$1,0),0)</f>
        <v>22</v>
      </c>
      <c r="K207" s="22" t="str">
        <f>VLOOKUP($A207,DM!$A:$EH,MATCH(K$1,DM!$1:$1,0),0)</f>
        <v>直发</v>
      </c>
      <c r="L207" s="22" t="str">
        <f>VLOOKUP($A207,DM!$A:$EH,MATCH(L$1,DM!$1:$1,0),0)</f>
        <v>自贸债</v>
      </c>
      <c r="M207" s="22" t="str">
        <f>VLOOKUP($A207,DM!$A:$EH,MATCH(M$1,DM!$1:$1,0),0)</f>
        <v>地方平台</v>
      </c>
      <c r="N207" s="22" t="str">
        <f>VLOOKUP($A207,DM!$A:$EH,MATCH(N$1,DM!$1:$1,0),0)</f>
        <v>福建</v>
      </c>
      <c r="O207" s="19" t="str">
        <f>VLOOKUP($A207,DM!$A:$EH,MATCH(O$1,DM!$1:$1,0),0)</f>
        <v>--</v>
      </c>
    </row>
    <row r="208" spans="1:15" x14ac:dyDescent="0.25">
      <c r="A208" s="63">
        <f>deal_master[[#This Row],[Index]]</f>
        <v>707</v>
      </c>
      <c r="B208" s="70">
        <f>VLOOKUP($A208,DM!A:EH,MATCH(B$1,DM!$1:$1,0),0)</f>
        <v>45037</v>
      </c>
      <c r="C208" s="21" t="str">
        <f>VLOOKUP($A208,DM!$A:$EH,MATCH(C$1,DM!$1:$1,0),0)</f>
        <v>滁州经开(工商银行)</v>
      </c>
      <c r="D208" s="56" t="str">
        <f>VLOOKUP($A208,DM!$A:$EH,MATCH(D$1,DM!$1:$1,0),0)</f>
        <v>--/--/--</v>
      </c>
      <c r="E208" s="23" t="str">
        <f>VLOOKUP($A208,DM!$A:$EH,MATCH(E$1,DM!$1:$1,0),0)</f>
        <v>CNH</v>
      </c>
      <c r="F208" s="23">
        <f>VLOOKUP($A208,DM!$A:$EH,MATCH(F$1,DM!$1:$1,0),0)</f>
        <v>6.6</v>
      </c>
      <c r="G208" s="23" t="str">
        <f>VLOOKUP($A208,DM!$A:$EH,MATCH(G$1,DM!$1:$1,0),0)</f>
        <v>3</v>
      </c>
      <c r="H208" s="57" t="str">
        <f>VLOOKUP($A208,DM!$A:$EH,MATCH(H$1,DM!$1:$1,0),0)</f>
        <v>3.45%</v>
      </c>
      <c r="I208" s="23" t="str">
        <f>VLOOKUP($A208,DM!$A:$EH,MATCH(I$1,DM!$1:$1,0),0)</f>
        <v>3.8%a</v>
      </c>
      <c r="J208" s="23" t="str">
        <f>VLOOKUP($A208,DM!$A:$EH,MATCH(J$1,DM!$1:$1,0),0)</f>
        <v>35</v>
      </c>
      <c r="K208" s="22" t="str">
        <f>VLOOKUP($A208,DM!$A:$EH,MATCH(K$1,DM!$1:$1,0),0)</f>
        <v>备证</v>
      </c>
      <c r="L208" s="22" t="str">
        <f>VLOOKUP($A208,DM!$A:$EH,MATCH(L$1,DM!$1:$1,0),0)</f>
        <v>自贸债</v>
      </c>
      <c r="M208" s="22" t="str">
        <f>VLOOKUP($A208,DM!$A:$EH,MATCH(M$1,DM!$1:$1,0),0)</f>
        <v>地方平台</v>
      </c>
      <c r="N208" s="22" t="str">
        <f>VLOOKUP($A208,DM!$A:$EH,MATCH(N$1,DM!$1:$1,0),0)</f>
        <v>安徽</v>
      </c>
      <c r="O208" s="19" t="str">
        <f>VLOOKUP($A208,DM!$A:$EH,MATCH(O$1,DM!$1:$1,0),0)</f>
        <v>--</v>
      </c>
    </row>
    <row r="209" spans="1:15" x14ac:dyDescent="0.25">
      <c r="A209" s="63">
        <f>deal_master[[#This Row],[Index]]</f>
        <v>706</v>
      </c>
      <c r="B209" s="70">
        <f>VLOOKUP($A209,DM!A:EH,MATCH(B$1,DM!$1:$1,0),0)</f>
        <v>45037</v>
      </c>
      <c r="C209" s="21" t="str">
        <f>VLOOKUP($A209,DM!$A:$EH,MATCH(C$1,DM!$1:$1,0),0)</f>
        <v>泰州三福重工</v>
      </c>
      <c r="D209" s="56" t="str">
        <f>VLOOKUP($A209,DM!$A:$EH,MATCH(D$1,DM!$1:$1,0),0)</f>
        <v>--/--/--</v>
      </c>
      <c r="E209" s="23" t="str">
        <f>VLOOKUP($A209,DM!$A:$EH,MATCH(E$1,DM!$1:$1,0),0)</f>
        <v>CNH</v>
      </c>
      <c r="F209" s="23">
        <f>VLOOKUP($A209,DM!$A:$EH,MATCH(F$1,DM!$1:$1,0),0)</f>
        <v>4.8</v>
      </c>
      <c r="G209" s="23" t="str">
        <f>VLOOKUP($A209,DM!$A:$EH,MATCH(G$1,DM!$1:$1,0),0)</f>
        <v>3</v>
      </c>
      <c r="H209" s="57" t="str">
        <f>VLOOKUP($A209,DM!$A:$EH,MATCH(H$1,DM!$1:$1,0),0)</f>
        <v>4.8%</v>
      </c>
      <c r="I209" s="23" t="str">
        <f>VLOOKUP($A209,DM!$A:$EH,MATCH(I$1,DM!$1:$1,0),0)</f>
        <v>--</v>
      </c>
      <c r="J209" s="23" t="str">
        <f>VLOOKUP($A209,DM!$A:$EH,MATCH(J$1,DM!$1:$1,0),0)</f>
        <v>--</v>
      </c>
      <c r="K209" s="22" t="str">
        <f>VLOOKUP($A209,DM!$A:$EH,MATCH(K$1,DM!$1:$1,0),0)</f>
        <v>担保</v>
      </c>
      <c r="L209" s="22" t="str">
        <f>VLOOKUP($A209,DM!$A:$EH,MATCH(L$1,DM!$1:$1,0),0)</f>
        <v>自贸债</v>
      </c>
      <c r="M209" s="22" t="str">
        <f>VLOOKUP($A209,DM!$A:$EH,MATCH(M$1,DM!$1:$1,0),0)</f>
        <v>产业</v>
      </c>
      <c r="N209" s="22" t="str">
        <f>VLOOKUP($A209,DM!$A:$EH,MATCH(N$1,DM!$1:$1,0),0)</f>
        <v>江苏</v>
      </c>
      <c r="O209" s="19" t="str">
        <f>VLOOKUP($A209,DM!$A:$EH,MATCH(O$1,DM!$1:$1,0),0)</f>
        <v>--</v>
      </c>
    </row>
    <row r="210" spans="1:15" x14ac:dyDescent="0.25">
      <c r="A210" s="63">
        <f>deal_master[[#This Row],[Index]]</f>
        <v>705</v>
      </c>
      <c r="B210" s="70">
        <f>VLOOKUP($A210,DM!A:EH,MATCH(B$1,DM!$1:$1,0),0)</f>
        <v>45037</v>
      </c>
      <c r="C210" s="21" t="str">
        <f>VLOOKUP($A210,DM!$A:$EH,MATCH(C$1,DM!$1:$1,0),0)</f>
        <v>平度城建</v>
      </c>
      <c r="D210" s="56" t="str">
        <f>VLOOKUP($A210,DM!$A:$EH,MATCH(D$1,DM!$1:$1,0),0)</f>
        <v>--/--/--</v>
      </c>
      <c r="E210" s="23" t="str">
        <f>VLOOKUP($A210,DM!$A:$EH,MATCH(E$1,DM!$1:$1,0),0)</f>
        <v>USD</v>
      </c>
      <c r="F210" s="23">
        <f>VLOOKUP($A210,DM!$A:$EH,MATCH(F$1,DM!$1:$1,0),0)</f>
        <v>2</v>
      </c>
      <c r="G210" s="23" t="str">
        <f>VLOOKUP($A210,DM!$A:$EH,MATCH(G$1,DM!$1:$1,0),0)</f>
        <v>3</v>
      </c>
      <c r="H210" s="57" t="str">
        <f>VLOOKUP($A210,DM!$A:$EH,MATCH(H$1,DM!$1:$1,0),0)</f>
        <v>7.7%</v>
      </c>
      <c r="I210" s="23" t="str">
        <f>VLOOKUP($A210,DM!$A:$EH,MATCH(I$1,DM!$1:$1,0),0)</f>
        <v>--</v>
      </c>
      <c r="J210" s="23" t="str">
        <f>VLOOKUP($A210,DM!$A:$EH,MATCH(J$1,DM!$1:$1,0),0)</f>
        <v>--</v>
      </c>
      <c r="K210" s="22" t="str">
        <f>VLOOKUP($A210,DM!$A:$EH,MATCH(K$1,DM!$1:$1,0),0)</f>
        <v>担保</v>
      </c>
      <c r="L210" s="22" t="str">
        <f>VLOOKUP($A210,DM!$A:$EH,MATCH(L$1,DM!$1:$1,0),0)</f>
        <v>--</v>
      </c>
      <c r="M210" s="22" t="str">
        <f>VLOOKUP($A210,DM!$A:$EH,MATCH(M$1,DM!$1:$1,0),0)</f>
        <v>地方平台</v>
      </c>
      <c r="N210" s="22" t="str">
        <f>VLOOKUP($A210,DM!$A:$EH,MATCH(N$1,DM!$1:$1,0),0)</f>
        <v>山东</v>
      </c>
      <c r="O210" s="19" t="str">
        <f>VLOOKUP($A210,DM!$A:$EH,MATCH(O$1,DM!$1:$1,0),0)</f>
        <v>--</v>
      </c>
    </row>
    <row r="211" spans="1:15" x14ac:dyDescent="0.25">
      <c r="A211" s="63">
        <f>deal_master[[#This Row],[Index]]</f>
        <v>704</v>
      </c>
      <c r="B211" s="70">
        <f>VLOOKUP($A211,DM!A:EH,MATCH(B$1,DM!$1:$1,0),0)</f>
        <v>45036</v>
      </c>
      <c r="C211" s="21" t="str">
        <f>VLOOKUP($A211,DM!$A:$EH,MATCH(C$1,DM!$1:$1,0),0)</f>
        <v>珠海华发</v>
      </c>
      <c r="D211" s="56" t="str">
        <f>VLOOKUP($A211,DM!$A:$EH,MATCH(D$1,DM!$1:$1,0),0)</f>
        <v>--/--/--</v>
      </c>
      <c r="E211" s="23" t="str">
        <f>VLOOKUP($A211,DM!$A:$EH,MATCH(E$1,DM!$1:$1,0),0)</f>
        <v>CNH</v>
      </c>
      <c r="F211" s="23">
        <f>VLOOKUP($A211,DM!$A:$EH,MATCH(F$1,DM!$1:$1,0),0)</f>
        <v>5</v>
      </c>
      <c r="G211" s="23" t="str">
        <f>VLOOKUP($A211,DM!$A:$EH,MATCH(G$1,DM!$1:$1,0),0)</f>
        <v>3</v>
      </c>
      <c r="H211" s="57" t="str">
        <f>VLOOKUP($A211,DM!$A:$EH,MATCH(H$1,DM!$1:$1,0),0)</f>
        <v>4.5%</v>
      </c>
      <c r="I211" s="23" t="str">
        <f>VLOOKUP($A211,DM!$A:$EH,MATCH(I$1,DM!$1:$1,0),0)</f>
        <v>--</v>
      </c>
      <c r="J211" s="23" t="str">
        <f>VLOOKUP($A211,DM!$A:$EH,MATCH(J$1,DM!$1:$1,0),0)</f>
        <v>--</v>
      </c>
      <c r="K211" s="22" t="str">
        <f>VLOOKUP($A211,DM!$A:$EH,MATCH(K$1,DM!$1:$1,0),0)</f>
        <v>担保</v>
      </c>
      <c r="L211" s="22" t="str">
        <f>VLOOKUP($A211,DM!$A:$EH,MATCH(L$1,DM!$1:$1,0),0)</f>
        <v>澳交所点心债</v>
      </c>
      <c r="M211" s="22" t="str">
        <f>VLOOKUP($A211,DM!$A:$EH,MATCH(M$1,DM!$1:$1,0),0)</f>
        <v>地方平台</v>
      </c>
      <c r="N211" s="22" t="str">
        <f>VLOOKUP($A211,DM!$A:$EH,MATCH(N$1,DM!$1:$1,0),0)</f>
        <v>广东</v>
      </c>
      <c r="O211" s="19" t="str">
        <f>VLOOKUP($A211,DM!$A:$EH,MATCH(O$1,DM!$1:$1,0),0)</f>
        <v>--</v>
      </c>
    </row>
    <row r="212" spans="1:15" x14ac:dyDescent="0.25">
      <c r="A212" s="63">
        <f>deal_master[[#This Row],[Index]]</f>
        <v>703</v>
      </c>
      <c r="B212" s="70">
        <f>VLOOKUP($A212,DM!A:EH,MATCH(B$1,DM!$1:$1,0),0)</f>
        <v>45036</v>
      </c>
      <c r="C212" s="21" t="str">
        <f>VLOOKUP($A212,DM!$A:$EH,MATCH(C$1,DM!$1:$1,0),0)</f>
        <v>无锡交产</v>
      </c>
      <c r="D212" s="56" t="str">
        <f>VLOOKUP($A212,DM!$A:$EH,MATCH(D$1,DM!$1:$1,0),0)</f>
        <v>--/--/--</v>
      </c>
      <c r="E212" s="23" t="str">
        <f>VLOOKUP($A212,DM!$A:$EH,MATCH(E$1,DM!$1:$1,0),0)</f>
        <v>CNH</v>
      </c>
      <c r="F212" s="23">
        <f>VLOOKUP($A212,DM!$A:$EH,MATCH(F$1,DM!$1:$1,0),0)</f>
        <v>15</v>
      </c>
      <c r="G212" s="23" t="str">
        <f>VLOOKUP($A212,DM!$A:$EH,MATCH(G$1,DM!$1:$1,0),0)</f>
        <v>3</v>
      </c>
      <c r="H212" s="57" t="str">
        <f>VLOOKUP($A212,DM!$A:$EH,MATCH(H$1,DM!$1:$1,0),0)</f>
        <v>3.98%</v>
      </c>
      <c r="I212" s="23" t="str">
        <f>VLOOKUP($A212,DM!$A:$EH,MATCH(I$1,DM!$1:$1,0),0)</f>
        <v>4.2%a</v>
      </c>
      <c r="J212" s="23" t="str">
        <f>VLOOKUP($A212,DM!$A:$EH,MATCH(J$1,DM!$1:$1,0),0)</f>
        <v>22</v>
      </c>
      <c r="K212" s="22" t="str">
        <f>VLOOKUP($A212,DM!$A:$EH,MATCH(K$1,DM!$1:$1,0),0)</f>
        <v>担保</v>
      </c>
      <c r="L212" s="22" t="str">
        <f>VLOOKUP($A212,DM!$A:$EH,MATCH(L$1,DM!$1:$1,0),0)</f>
        <v>自贸债</v>
      </c>
      <c r="M212" s="22" t="str">
        <f>VLOOKUP($A212,DM!$A:$EH,MATCH(M$1,DM!$1:$1,0),0)</f>
        <v>地方平台</v>
      </c>
      <c r="N212" s="22" t="str">
        <f>VLOOKUP($A212,DM!$A:$EH,MATCH(N$1,DM!$1:$1,0),0)</f>
        <v>江苏</v>
      </c>
      <c r="O212" s="19" t="str">
        <f>VLOOKUP($A212,DM!$A:$EH,MATCH(O$1,DM!$1:$1,0),0)</f>
        <v>--</v>
      </c>
    </row>
    <row r="213" spans="1:15" x14ac:dyDescent="0.25">
      <c r="A213" s="63">
        <f>deal_master[[#This Row],[Index]]</f>
        <v>702</v>
      </c>
      <c r="B213" s="70">
        <f>VLOOKUP($A213,DM!A:EH,MATCH(B$1,DM!$1:$1,0),0)</f>
        <v>45036</v>
      </c>
      <c r="C213" s="21" t="str">
        <f>VLOOKUP($A213,DM!$A:$EH,MATCH(C$1,DM!$1:$1,0),0)</f>
        <v>中信建投</v>
      </c>
      <c r="D213" s="56" t="str">
        <f>VLOOKUP($A213,DM!$A:$EH,MATCH(D$1,DM!$1:$1,0),0)</f>
        <v>--/BBB+/--</v>
      </c>
      <c r="E213" s="23" t="str">
        <f>VLOOKUP($A213,DM!$A:$EH,MATCH(E$1,DM!$1:$1,0),0)</f>
        <v>CNH</v>
      </c>
      <c r="F213" s="23">
        <f>VLOOKUP($A213,DM!$A:$EH,MATCH(F$1,DM!$1:$1,0),0)</f>
        <v>15</v>
      </c>
      <c r="G213" s="23" t="str">
        <f>VLOOKUP($A213,DM!$A:$EH,MATCH(G$1,DM!$1:$1,0),0)</f>
        <v>3</v>
      </c>
      <c r="H213" s="57" t="str">
        <f>VLOOKUP($A213,DM!$A:$EH,MATCH(H$1,DM!$1:$1,0),0)</f>
        <v>3.25%</v>
      </c>
      <c r="I213" s="23" t="str">
        <f>VLOOKUP($A213,DM!$A:$EH,MATCH(I$1,DM!$1:$1,0),0)</f>
        <v>3.55%a</v>
      </c>
      <c r="J213" s="23" t="str">
        <f>VLOOKUP($A213,DM!$A:$EH,MATCH(J$1,DM!$1:$1,0),0)</f>
        <v>30</v>
      </c>
      <c r="K213" s="22" t="str">
        <f>VLOOKUP($A213,DM!$A:$EH,MATCH(K$1,DM!$1:$1,0),0)</f>
        <v>担保</v>
      </c>
      <c r="L213" s="22" t="str">
        <f>VLOOKUP($A213,DM!$A:$EH,MATCH(L$1,DM!$1:$1,0),0)</f>
        <v>点心债</v>
      </c>
      <c r="M213" s="22" t="str">
        <f>VLOOKUP($A213,DM!$A:$EH,MATCH(M$1,DM!$1:$1,0),0)</f>
        <v>金融机构</v>
      </c>
      <c r="N213" s="22" t="str">
        <f>VLOOKUP($A213,DM!$A:$EH,MATCH(N$1,DM!$1:$1,0),0)</f>
        <v>北京</v>
      </c>
      <c r="O213" s="19" t="str">
        <f>VLOOKUP($A213,DM!$A:$EH,MATCH(O$1,DM!$1:$1,0),0)</f>
        <v>BISL,港分</v>
      </c>
    </row>
    <row r="214" spans="1:15" x14ac:dyDescent="0.25">
      <c r="A214" s="63">
        <f>deal_master[[#This Row],[Index]]</f>
        <v>701</v>
      </c>
      <c r="B214" s="70">
        <f>VLOOKUP($A214,DM!A:EH,MATCH(B$1,DM!$1:$1,0),0)</f>
        <v>45036</v>
      </c>
      <c r="C214" s="21" t="str">
        <f>VLOOKUP($A214,DM!$A:$EH,MATCH(C$1,DM!$1:$1,0),0)</f>
        <v>中信建投</v>
      </c>
      <c r="D214" s="56" t="str">
        <f>VLOOKUP($A214,DM!$A:$EH,MATCH(D$1,DM!$1:$1,0),0)</f>
        <v>--/BBB+/--</v>
      </c>
      <c r="E214" s="23" t="str">
        <f>VLOOKUP($A214,DM!$A:$EH,MATCH(E$1,DM!$1:$1,0),0)</f>
        <v>CNH</v>
      </c>
      <c r="F214" s="23">
        <f>VLOOKUP($A214,DM!$A:$EH,MATCH(F$1,DM!$1:$1,0),0)</f>
        <v>15</v>
      </c>
      <c r="G214" s="23" t="str">
        <f>VLOOKUP($A214,DM!$A:$EH,MATCH(G$1,DM!$1:$1,0),0)</f>
        <v>2</v>
      </c>
      <c r="H214" s="57" t="str">
        <f>VLOOKUP($A214,DM!$A:$EH,MATCH(H$1,DM!$1:$1,0),0)</f>
        <v>3.15%</v>
      </c>
      <c r="I214" s="23" t="str">
        <f>VLOOKUP($A214,DM!$A:$EH,MATCH(I$1,DM!$1:$1,0),0)</f>
        <v>3.45%a</v>
      </c>
      <c r="J214" s="23" t="str">
        <f>VLOOKUP($A214,DM!$A:$EH,MATCH(J$1,DM!$1:$1,0),0)</f>
        <v>30</v>
      </c>
      <c r="K214" s="22" t="str">
        <f>VLOOKUP($A214,DM!$A:$EH,MATCH(K$1,DM!$1:$1,0),0)</f>
        <v>担保</v>
      </c>
      <c r="L214" s="22" t="str">
        <f>VLOOKUP($A214,DM!$A:$EH,MATCH(L$1,DM!$1:$1,0),0)</f>
        <v>点心债</v>
      </c>
      <c r="M214" s="22" t="str">
        <f>VLOOKUP($A214,DM!$A:$EH,MATCH(M$1,DM!$1:$1,0),0)</f>
        <v>金融机构</v>
      </c>
      <c r="N214" s="22" t="str">
        <f>VLOOKUP($A214,DM!$A:$EH,MATCH(N$1,DM!$1:$1,0),0)</f>
        <v>北京</v>
      </c>
      <c r="O214" s="19" t="str">
        <f>VLOOKUP($A214,DM!$A:$EH,MATCH(O$1,DM!$1:$1,0),0)</f>
        <v>BISL,港分</v>
      </c>
    </row>
    <row r="215" spans="1:15" x14ac:dyDescent="0.25">
      <c r="A215" s="63">
        <f>deal_master[[#This Row],[Index]]</f>
        <v>700</v>
      </c>
      <c r="B215" s="70">
        <f>VLOOKUP($A215,DM!A:EH,MATCH(B$1,DM!$1:$1,0),0)</f>
        <v>45036</v>
      </c>
      <c r="C215" s="21" t="str">
        <f>VLOOKUP($A215,DM!$A:$EH,MATCH(C$1,DM!$1:$1,0),0)</f>
        <v>东台城兴(上海银行)</v>
      </c>
      <c r="D215" s="56" t="str">
        <f>VLOOKUP($A215,DM!$A:$EH,MATCH(D$1,DM!$1:$1,0),0)</f>
        <v>--/--/--</v>
      </c>
      <c r="E215" s="23" t="str">
        <f>VLOOKUP($A215,DM!$A:$EH,MATCH(E$1,DM!$1:$1,0),0)</f>
        <v>CNH</v>
      </c>
      <c r="F215" s="23">
        <f>VLOOKUP($A215,DM!$A:$EH,MATCH(F$1,DM!$1:$1,0),0)</f>
        <v>4.0999999999999996</v>
      </c>
      <c r="G215" s="23" t="str">
        <f>VLOOKUP($A215,DM!$A:$EH,MATCH(G$1,DM!$1:$1,0),0)</f>
        <v>3</v>
      </c>
      <c r="H215" s="57" t="str">
        <f>VLOOKUP($A215,DM!$A:$EH,MATCH(H$1,DM!$1:$1,0),0)</f>
        <v>3.65%</v>
      </c>
      <c r="I215" s="23" t="str">
        <f>VLOOKUP($A215,DM!$A:$EH,MATCH(I$1,DM!$1:$1,0),0)</f>
        <v>3.8%a</v>
      </c>
      <c r="J215" s="23" t="str">
        <f>VLOOKUP($A215,DM!$A:$EH,MATCH(J$1,DM!$1:$1,0),0)</f>
        <v>15</v>
      </c>
      <c r="K215" s="22" t="str">
        <f>VLOOKUP($A215,DM!$A:$EH,MATCH(K$1,DM!$1:$1,0),0)</f>
        <v>备证</v>
      </c>
      <c r="L215" s="22" t="str">
        <f>VLOOKUP($A215,DM!$A:$EH,MATCH(L$1,DM!$1:$1,0),0)</f>
        <v>自贸债</v>
      </c>
      <c r="M215" s="22" t="str">
        <f>VLOOKUP($A215,DM!$A:$EH,MATCH(M$1,DM!$1:$1,0),0)</f>
        <v>地方平台</v>
      </c>
      <c r="N215" s="22" t="str">
        <f>VLOOKUP($A215,DM!$A:$EH,MATCH(N$1,DM!$1:$1,0),0)</f>
        <v>江苏</v>
      </c>
      <c r="O215" s="19" t="str">
        <f>VLOOKUP($A215,DM!$A:$EH,MATCH(O$1,DM!$1:$1,0),0)</f>
        <v>--</v>
      </c>
    </row>
    <row r="216" spans="1:15" x14ac:dyDescent="0.25">
      <c r="A216" s="63">
        <f>deal_master[[#This Row],[Index]]</f>
        <v>699</v>
      </c>
      <c r="B216" s="70">
        <f>VLOOKUP($A216,DM!A:EH,MATCH(B$1,DM!$1:$1,0),0)</f>
        <v>45034</v>
      </c>
      <c r="C216" s="21" t="str">
        <f>VLOOKUP($A216,DM!$A:$EH,MATCH(C$1,DM!$1:$1,0),0)</f>
        <v>青岛城投</v>
      </c>
      <c r="D216" s="56" t="str">
        <f>VLOOKUP($A216,DM!$A:$EH,MATCH(D$1,DM!$1:$1,0),0)</f>
        <v>--/--/--</v>
      </c>
      <c r="E216" s="23" t="str">
        <f>VLOOKUP($A216,DM!$A:$EH,MATCH(E$1,DM!$1:$1,0),0)</f>
        <v>CNH</v>
      </c>
      <c r="F216" s="23">
        <f>VLOOKUP($A216,DM!$A:$EH,MATCH(F$1,DM!$1:$1,0),0)</f>
        <v>7</v>
      </c>
      <c r="G216" s="23" t="str">
        <f>VLOOKUP($A216,DM!$A:$EH,MATCH(G$1,DM!$1:$1,0),0)</f>
        <v>3</v>
      </c>
      <c r="H216" s="57" t="str">
        <f>VLOOKUP($A216,DM!$A:$EH,MATCH(H$1,DM!$1:$1,0),0)</f>
        <v>4.2%</v>
      </c>
      <c r="I216" s="23" t="str">
        <f>VLOOKUP($A216,DM!$A:$EH,MATCH(I$1,DM!$1:$1,0),0)</f>
        <v>--</v>
      </c>
      <c r="J216" s="23" t="str">
        <f>VLOOKUP($A216,DM!$A:$EH,MATCH(J$1,DM!$1:$1,0),0)</f>
        <v>--</v>
      </c>
      <c r="K216" s="22" t="str">
        <f>VLOOKUP($A216,DM!$A:$EH,MATCH(K$1,DM!$1:$1,0),0)</f>
        <v>维好</v>
      </c>
      <c r="L216" s="22" t="str">
        <f>VLOOKUP($A216,DM!$A:$EH,MATCH(L$1,DM!$1:$1,0),0)</f>
        <v>自贸债</v>
      </c>
      <c r="M216" s="22" t="str">
        <f>VLOOKUP($A216,DM!$A:$EH,MATCH(M$1,DM!$1:$1,0),0)</f>
        <v>地方平台</v>
      </c>
      <c r="N216" s="22" t="str">
        <f>VLOOKUP($A216,DM!$A:$EH,MATCH(N$1,DM!$1:$1,0),0)</f>
        <v>山东</v>
      </c>
      <c r="O216" s="19" t="str">
        <f>VLOOKUP($A216,DM!$A:$EH,MATCH(O$1,DM!$1:$1,0),0)</f>
        <v>BISL</v>
      </c>
    </row>
    <row r="217" spans="1:15" x14ac:dyDescent="0.25">
      <c r="A217" s="63">
        <f>deal_master[[#This Row],[Index]]</f>
        <v>698</v>
      </c>
      <c r="B217" s="70">
        <f>VLOOKUP($A217,DM!A:EH,MATCH(B$1,DM!$1:$1,0),0)</f>
        <v>45034</v>
      </c>
      <c r="C217" s="21" t="str">
        <f>VLOOKUP($A217,DM!$A:$EH,MATCH(C$1,DM!$1:$1,0),0)</f>
        <v>远东租赁</v>
      </c>
      <c r="D217" s="56" t="str">
        <f>VLOOKUP($A217,DM!$A:$EH,MATCH(D$1,DM!$1:$1,0),0)</f>
        <v>--/--/--</v>
      </c>
      <c r="E217" s="23" t="str">
        <f>VLOOKUP($A217,DM!$A:$EH,MATCH(E$1,DM!$1:$1,0),0)</f>
        <v>CNH</v>
      </c>
      <c r="F217" s="23">
        <f>VLOOKUP($A217,DM!$A:$EH,MATCH(F$1,DM!$1:$1,0),0)</f>
        <v>3</v>
      </c>
      <c r="G217" s="23" t="str">
        <f>VLOOKUP($A217,DM!$A:$EH,MATCH(G$1,DM!$1:$1,0),0)</f>
        <v>3</v>
      </c>
      <c r="H217" s="57" t="str">
        <f>VLOOKUP($A217,DM!$A:$EH,MATCH(H$1,DM!$1:$1,0),0)</f>
        <v>4.8%</v>
      </c>
      <c r="I217" s="23" t="str">
        <f>VLOOKUP($A217,DM!$A:$EH,MATCH(I$1,DM!$1:$1,0),0)</f>
        <v>--</v>
      </c>
      <c r="J217" s="23" t="str">
        <f>VLOOKUP($A217,DM!$A:$EH,MATCH(J$1,DM!$1:$1,0),0)</f>
        <v>--</v>
      </c>
      <c r="K217" s="22" t="str">
        <f>VLOOKUP($A217,DM!$A:$EH,MATCH(K$1,DM!$1:$1,0),0)</f>
        <v>直发</v>
      </c>
      <c r="L217" s="22" t="str">
        <f>VLOOKUP($A217,DM!$A:$EH,MATCH(L$1,DM!$1:$1,0),0)</f>
        <v>自贸债</v>
      </c>
      <c r="M217" s="22" t="str">
        <f>VLOOKUP($A217,DM!$A:$EH,MATCH(M$1,DM!$1:$1,0),0)</f>
        <v>金融机构</v>
      </c>
      <c r="N217" s="22" t="str">
        <f>VLOOKUP($A217,DM!$A:$EH,MATCH(N$1,DM!$1:$1,0),0)</f>
        <v>上海</v>
      </c>
      <c r="O217" s="19" t="str">
        <f>VLOOKUP($A217,DM!$A:$EH,MATCH(O$1,DM!$1:$1,0),0)</f>
        <v>BISL</v>
      </c>
    </row>
    <row r="218" spans="1:15" x14ac:dyDescent="0.25">
      <c r="A218" s="63">
        <f>deal_master[[#This Row],[Index]]</f>
        <v>697</v>
      </c>
      <c r="B218" s="70">
        <f>VLOOKUP($A218,DM!A:EH,MATCH(B$1,DM!$1:$1,0),0)</f>
        <v>45034</v>
      </c>
      <c r="C218" s="21" t="str">
        <f>VLOOKUP($A218,DM!$A:$EH,MATCH(C$1,DM!$1:$1,0),0)</f>
        <v>内江投控</v>
      </c>
      <c r="D218" s="56" t="str">
        <f>VLOOKUP($A218,DM!$A:$EH,MATCH(D$1,DM!$1:$1,0),0)</f>
        <v>--/--/--</v>
      </c>
      <c r="E218" s="23" t="str">
        <f>VLOOKUP($A218,DM!$A:$EH,MATCH(E$1,DM!$1:$1,0),0)</f>
        <v>CNH</v>
      </c>
      <c r="F218" s="23">
        <f>VLOOKUP($A218,DM!$A:$EH,MATCH(F$1,DM!$1:$1,0),0)</f>
        <v>3</v>
      </c>
      <c r="G218" s="23" t="str">
        <f>VLOOKUP($A218,DM!$A:$EH,MATCH(G$1,DM!$1:$1,0),0)</f>
        <v>3</v>
      </c>
      <c r="H218" s="57" t="str">
        <f>VLOOKUP($A218,DM!$A:$EH,MATCH(H$1,DM!$1:$1,0),0)</f>
        <v>6%</v>
      </c>
      <c r="I218" s="23" t="str">
        <f>VLOOKUP($A218,DM!$A:$EH,MATCH(I$1,DM!$1:$1,0),0)</f>
        <v>--</v>
      </c>
      <c r="J218" s="23" t="str">
        <f>VLOOKUP($A218,DM!$A:$EH,MATCH(J$1,DM!$1:$1,0),0)</f>
        <v>--</v>
      </c>
      <c r="K218" s="22" t="str">
        <f>VLOOKUP($A218,DM!$A:$EH,MATCH(K$1,DM!$1:$1,0),0)</f>
        <v>直发</v>
      </c>
      <c r="L218" s="22" t="str">
        <f>VLOOKUP($A218,DM!$A:$EH,MATCH(L$1,DM!$1:$1,0),0)</f>
        <v>自贸债</v>
      </c>
      <c r="M218" s="22" t="str">
        <f>VLOOKUP($A218,DM!$A:$EH,MATCH(M$1,DM!$1:$1,0),0)</f>
        <v>地方平台</v>
      </c>
      <c r="N218" s="22" t="str">
        <f>VLOOKUP($A218,DM!$A:$EH,MATCH(N$1,DM!$1:$1,0),0)</f>
        <v>四川</v>
      </c>
      <c r="O218" s="19" t="str">
        <f>VLOOKUP($A218,DM!$A:$EH,MATCH(O$1,DM!$1:$1,0),0)</f>
        <v>--</v>
      </c>
    </row>
    <row r="219" spans="1:15" x14ac:dyDescent="0.25">
      <c r="A219" s="63">
        <f>deal_master[[#This Row],[Index]]</f>
        <v>696</v>
      </c>
      <c r="B219" s="70">
        <f>VLOOKUP($A219,DM!A:EH,MATCH(B$1,DM!$1:$1,0),0)</f>
        <v>45033</v>
      </c>
      <c r="C219" s="21" t="str">
        <f>VLOOKUP($A219,DM!$A:$EH,MATCH(C$1,DM!$1:$1,0),0)</f>
        <v>青岛西海岸融控</v>
      </c>
      <c r="D219" s="56" t="str">
        <f>VLOOKUP($A219,DM!$A:$EH,MATCH(D$1,DM!$1:$1,0),0)</f>
        <v>--/--/--</v>
      </c>
      <c r="E219" s="23" t="str">
        <f>VLOOKUP($A219,DM!$A:$EH,MATCH(E$1,DM!$1:$1,0),0)</f>
        <v>CNH</v>
      </c>
      <c r="F219" s="23">
        <f>VLOOKUP($A219,DM!$A:$EH,MATCH(F$1,DM!$1:$1,0),0)</f>
        <v>3</v>
      </c>
      <c r="G219" s="23" t="str">
        <f>VLOOKUP($A219,DM!$A:$EH,MATCH(G$1,DM!$1:$1,0),0)</f>
        <v>3</v>
      </c>
      <c r="H219" s="57" t="str">
        <f>VLOOKUP($A219,DM!$A:$EH,MATCH(H$1,DM!$1:$1,0),0)</f>
        <v>5.35%</v>
      </c>
      <c r="I219" s="23" t="str">
        <f>VLOOKUP($A219,DM!$A:$EH,MATCH(I$1,DM!$1:$1,0),0)</f>
        <v>--</v>
      </c>
      <c r="J219" s="23" t="str">
        <f>VLOOKUP($A219,DM!$A:$EH,MATCH(J$1,DM!$1:$1,0),0)</f>
        <v>--</v>
      </c>
      <c r="K219" s="22" t="str">
        <f>VLOOKUP($A219,DM!$A:$EH,MATCH(K$1,DM!$1:$1,0),0)</f>
        <v>直发</v>
      </c>
      <c r="L219" s="22" t="str">
        <f>VLOOKUP($A219,DM!$A:$EH,MATCH(L$1,DM!$1:$1,0),0)</f>
        <v>自贸债</v>
      </c>
      <c r="M219" s="22" t="str">
        <f>VLOOKUP($A219,DM!$A:$EH,MATCH(M$1,DM!$1:$1,0),0)</f>
        <v>地方平台</v>
      </c>
      <c r="N219" s="22" t="str">
        <f>VLOOKUP($A219,DM!$A:$EH,MATCH(N$1,DM!$1:$1,0),0)</f>
        <v>山东</v>
      </c>
      <c r="O219" s="19" t="str">
        <f>VLOOKUP($A219,DM!$A:$EH,MATCH(O$1,DM!$1:$1,0),0)</f>
        <v>BISL</v>
      </c>
    </row>
    <row r="220" spans="1:15" x14ac:dyDescent="0.25">
      <c r="A220" s="63">
        <f>deal_master[[#This Row],[Index]]</f>
        <v>695</v>
      </c>
      <c r="B220" s="70">
        <f>VLOOKUP($A220,DM!A:EH,MATCH(B$1,DM!$1:$1,0),0)</f>
        <v>45033</v>
      </c>
      <c r="C220" s="21" t="str">
        <f>VLOOKUP($A220,DM!$A:$EH,MATCH(C$1,DM!$1:$1,0),0)</f>
        <v>衢州工业发展</v>
      </c>
      <c r="D220" s="56" t="str">
        <f>VLOOKUP($A220,DM!$A:$EH,MATCH(D$1,DM!$1:$1,0),0)</f>
        <v>--/--/--</v>
      </c>
      <c r="E220" s="23" t="str">
        <f>VLOOKUP($A220,DM!$A:$EH,MATCH(E$1,DM!$1:$1,0),0)</f>
        <v>CNH</v>
      </c>
      <c r="F220" s="23">
        <f>VLOOKUP($A220,DM!$A:$EH,MATCH(F$1,DM!$1:$1,0),0)</f>
        <v>3</v>
      </c>
      <c r="G220" s="23" t="str">
        <f>VLOOKUP($A220,DM!$A:$EH,MATCH(G$1,DM!$1:$1,0),0)</f>
        <v>3</v>
      </c>
      <c r="H220" s="57" t="str">
        <f>VLOOKUP($A220,DM!$A:$EH,MATCH(H$1,DM!$1:$1,0),0)</f>
        <v>4.2%</v>
      </c>
      <c r="I220" s="23" t="str">
        <f>VLOOKUP($A220,DM!$A:$EH,MATCH(I$1,DM!$1:$1,0),0)</f>
        <v>4.28%a</v>
      </c>
      <c r="J220" s="23" t="str">
        <f>VLOOKUP($A220,DM!$A:$EH,MATCH(J$1,DM!$1:$1,0),0)</f>
        <v>8</v>
      </c>
      <c r="K220" s="22" t="str">
        <f>VLOOKUP($A220,DM!$A:$EH,MATCH(K$1,DM!$1:$1,0),0)</f>
        <v>直发</v>
      </c>
      <c r="L220" s="22" t="str">
        <f>VLOOKUP($A220,DM!$A:$EH,MATCH(L$1,DM!$1:$1,0),0)</f>
        <v>自贸债</v>
      </c>
      <c r="M220" s="22" t="str">
        <f>VLOOKUP($A220,DM!$A:$EH,MATCH(M$1,DM!$1:$1,0),0)</f>
        <v>地方平台</v>
      </c>
      <c r="N220" s="22" t="str">
        <f>VLOOKUP($A220,DM!$A:$EH,MATCH(N$1,DM!$1:$1,0),0)</f>
        <v>浙江</v>
      </c>
      <c r="O220" s="19" t="str">
        <f>VLOOKUP($A220,DM!$A:$EH,MATCH(O$1,DM!$1:$1,0),0)</f>
        <v>--</v>
      </c>
    </row>
    <row r="221" spans="1:15" x14ac:dyDescent="0.25">
      <c r="A221" s="63">
        <f>deal_master[[#This Row],[Index]]</f>
        <v>694</v>
      </c>
      <c r="B221" s="70">
        <f>VLOOKUP($A221,DM!A:EH,MATCH(B$1,DM!$1:$1,0),0)</f>
        <v>45033</v>
      </c>
      <c r="C221" s="21" t="str">
        <f>VLOOKUP($A221,DM!$A:$EH,MATCH(C$1,DM!$1:$1,0),0)</f>
        <v>绍兴上虞国资</v>
      </c>
      <c r="D221" s="56" t="str">
        <f>VLOOKUP($A221,DM!$A:$EH,MATCH(D$1,DM!$1:$1,0),0)</f>
        <v>--/--/--</v>
      </c>
      <c r="E221" s="23" t="str">
        <f>VLOOKUP($A221,DM!$A:$EH,MATCH(E$1,DM!$1:$1,0),0)</f>
        <v>CNH</v>
      </c>
      <c r="F221" s="23">
        <f>VLOOKUP($A221,DM!$A:$EH,MATCH(F$1,DM!$1:$1,0),0)</f>
        <v>13.6</v>
      </c>
      <c r="G221" s="23" t="str">
        <f>VLOOKUP($A221,DM!$A:$EH,MATCH(G$1,DM!$1:$1,0),0)</f>
        <v>2</v>
      </c>
      <c r="H221" s="57" t="str">
        <f>VLOOKUP($A221,DM!$A:$EH,MATCH(H$1,DM!$1:$1,0),0)</f>
        <v>4.35%</v>
      </c>
      <c r="I221" s="23" t="str">
        <f>VLOOKUP($A221,DM!$A:$EH,MATCH(I$1,DM!$1:$1,0),0)</f>
        <v>4.8%a</v>
      </c>
      <c r="J221" s="23" t="str">
        <f>VLOOKUP($A221,DM!$A:$EH,MATCH(J$1,DM!$1:$1,0),0)</f>
        <v>45</v>
      </c>
      <c r="K221" s="22" t="str">
        <f>VLOOKUP($A221,DM!$A:$EH,MATCH(K$1,DM!$1:$1,0),0)</f>
        <v>直发</v>
      </c>
      <c r="L221" s="22" t="str">
        <f>VLOOKUP($A221,DM!$A:$EH,MATCH(L$1,DM!$1:$1,0),0)</f>
        <v>自贸债</v>
      </c>
      <c r="M221" s="22" t="str">
        <f>VLOOKUP($A221,DM!$A:$EH,MATCH(M$1,DM!$1:$1,0),0)</f>
        <v>地方平台</v>
      </c>
      <c r="N221" s="22" t="str">
        <f>VLOOKUP($A221,DM!$A:$EH,MATCH(N$1,DM!$1:$1,0),0)</f>
        <v>浙江</v>
      </c>
      <c r="O221" s="19" t="str">
        <f>VLOOKUP($A221,DM!$A:$EH,MATCH(O$1,DM!$1:$1,0),0)</f>
        <v>BISL</v>
      </c>
    </row>
    <row r="222" spans="1:15" x14ac:dyDescent="0.25">
      <c r="A222" s="63">
        <f>deal_master[[#This Row],[Index]]</f>
        <v>693</v>
      </c>
      <c r="B222" s="70">
        <f>VLOOKUP($A222,DM!A:EH,MATCH(B$1,DM!$1:$1,0),0)</f>
        <v>45033</v>
      </c>
      <c r="C222" s="21" t="str">
        <f>VLOOKUP($A222,DM!$A:$EH,MATCH(C$1,DM!$1:$1,0),0)</f>
        <v>江门新会</v>
      </c>
      <c r="D222" s="56" t="str">
        <f>VLOOKUP($A222,DM!$A:$EH,MATCH(D$1,DM!$1:$1,0),0)</f>
        <v>--/--/--</v>
      </c>
      <c r="E222" s="23" t="str">
        <f>VLOOKUP($A222,DM!$A:$EH,MATCH(E$1,DM!$1:$1,0),0)</f>
        <v>CNH</v>
      </c>
      <c r="F222" s="23">
        <f>VLOOKUP($A222,DM!$A:$EH,MATCH(F$1,DM!$1:$1,0),0)</f>
        <v>6.85</v>
      </c>
      <c r="G222" s="23" t="str">
        <f>VLOOKUP($A222,DM!$A:$EH,MATCH(G$1,DM!$1:$1,0),0)</f>
        <v>3</v>
      </c>
      <c r="H222" s="57" t="str">
        <f>VLOOKUP($A222,DM!$A:$EH,MATCH(H$1,DM!$1:$1,0),0)</f>
        <v>4.85%</v>
      </c>
      <c r="I222" s="23" t="str">
        <f>VLOOKUP($A222,DM!$A:$EH,MATCH(I$1,DM!$1:$1,0),0)</f>
        <v>--</v>
      </c>
      <c r="J222" s="23" t="str">
        <f>VLOOKUP($A222,DM!$A:$EH,MATCH(J$1,DM!$1:$1,0),0)</f>
        <v>--</v>
      </c>
      <c r="K222" s="22" t="str">
        <f>VLOOKUP($A222,DM!$A:$EH,MATCH(K$1,DM!$1:$1,0),0)</f>
        <v>直发</v>
      </c>
      <c r="L222" s="22" t="str">
        <f>VLOOKUP($A222,DM!$A:$EH,MATCH(L$1,DM!$1:$1,0),0)</f>
        <v>绿色自贸债</v>
      </c>
      <c r="M222" s="22" t="str">
        <f>VLOOKUP($A222,DM!$A:$EH,MATCH(M$1,DM!$1:$1,0),0)</f>
        <v>地方平台</v>
      </c>
      <c r="N222" s="22" t="str">
        <f>VLOOKUP($A222,DM!$A:$EH,MATCH(N$1,DM!$1:$1,0),0)</f>
        <v>广东</v>
      </c>
      <c r="O222" s="19" t="str">
        <f>VLOOKUP($A222,DM!$A:$EH,MATCH(O$1,DM!$1:$1,0),0)</f>
        <v>--</v>
      </c>
    </row>
    <row r="223" spans="1:15" x14ac:dyDescent="0.25">
      <c r="A223" s="63">
        <f>deal_master[[#This Row],[Index]]</f>
        <v>692</v>
      </c>
      <c r="B223" s="70">
        <f>VLOOKUP($A223,DM!A:EH,MATCH(B$1,DM!$1:$1,0),0)</f>
        <v>45033</v>
      </c>
      <c r="C223" s="21" t="str">
        <f>VLOOKUP($A223,DM!$A:$EH,MATCH(C$1,DM!$1:$1,0),0)</f>
        <v>南宁五象建投(桂林银行)</v>
      </c>
      <c r="D223" s="56" t="str">
        <f>VLOOKUP($A223,DM!$A:$EH,MATCH(D$1,DM!$1:$1,0),0)</f>
        <v>--/--/--</v>
      </c>
      <c r="E223" s="23" t="str">
        <f>VLOOKUP($A223,DM!$A:$EH,MATCH(E$1,DM!$1:$1,0),0)</f>
        <v>CNH</v>
      </c>
      <c r="F223" s="23">
        <f>VLOOKUP($A223,DM!$A:$EH,MATCH(F$1,DM!$1:$1,0),0)</f>
        <v>1.4</v>
      </c>
      <c r="G223" s="23" t="str">
        <f>VLOOKUP($A223,DM!$A:$EH,MATCH(G$1,DM!$1:$1,0),0)</f>
        <v>3</v>
      </c>
      <c r="H223" s="57" t="str">
        <f>VLOOKUP($A223,DM!$A:$EH,MATCH(H$1,DM!$1:$1,0),0)</f>
        <v>4.65%</v>
      </c>
      <c r="I223" s="23" t="str">
        <f>VLOOKUP($A223,DM!$A:$EH,MATCH(I$1,DM!$1:$1,0),0)</f>
        <v>4.7%a</v>
      </c>
      <c r="J223" s="23" t="str">
        <f>VLOOKUP($A223,DM!$A:$EH,MATCH(J$1,DM!$1:$1,0),0)</f>
        <v>5</v>
      </c>
      <c r="K223" s="22" t="str">
        <f>VLOOKUP($A223,DM!$A:$EH,MATCH(K$1,DM!$1:$1,0),0)</f>
        <v>备证</v>
      </c>
      <c r="L223" s="22" t="str">
        <f>VLOOKUP($A223,DM!$A:$EH,MATCH(L$1,DM!$1:$1,0),0)</f>
        <v>自贸债</v>
      </c>
      <c r="M223" s="22" t="str">
        <f>VLOOKUP($A223,DM!$A:$EH,MATCH(M$1,DM!$1:$1,0),0)</f>
        <v>地方平台</v>
      </c>
      <c r="N223" s="22" t="str">
        <f>VLOOKUP($A223,DM!$A:$EH,MATCH(N$1,DM!$1:$1,0),0)</f>
        <v>广西</v>
      </c>
      <c r="O223" s="19" t="str">
        <f>VLOOKUP($A223,DM!$A:$EH,MATCH(O$1,DM!$1:$1,0),0)</f>
        <v>BISL</v>
      </c>
    </row>
    <row r="224" spans="1:15" x14ac:dyDescent="0.25">
      <c r="A224" s="63">
        <f>deal_master[[#This Row],[Index]]</f>
        <v>691</v>
      </c>
      <c r="B224" s="70">
        <f>VLOOKUP($A224,DM!A:EH,MATCH(B$1,DM!$1:$1,0),0)</f>
        <v>45030</v>
      </c>
      <c r="C224" s="21" t="str">
        <f>VLOOKUP($A224,DM!$A:$EH,MATCH(C$1,DM!$1:$1,0),0)</f>
        <v>济南能源</v>
      </c>
      <c r="D224" s="56" t="str">
        <f>VLOOKUP($A224,DM!$A:$EH,MATCH(D$1,DM!$1:$1,0),0)</f>
        <v>--/--/--</v>
      </c>
      <c r="E224" s="23" t="str">
        <f>VLOOKUP($A224,DM!$A:$EH,MATCH(E$1,DM!$1:$1,0),0)</f>
        <v>USD</v>
      </c>
      <c r="F224" s="23">
        <f>VLOOKUP($A224,DM!$A:$EH,MATCH(F$1,DM!$1:$1,0),0)</f>
        <v>2.1</v>
      </c>
      <c r="G224" s="23" t="str">
        <f>VLOOKUP($A224,DM!$A:$EH,MATCH(G$1,DM!$1:$1,0),0)</f>
        <v>1</v>
      </c>
      <c r="H224" s="57" t="str">
        <f>VLOOKUP($A224,DM!$A:$EH,MATCH(H$1,DM!$1:$1,0),0)</f>
        <v>6%</v>
      </c>
      <c r="I224" s="23" t="str">
        <f>VLOOKUP($A224,DM!$A:$EH,MATCH(I$1,DM!$1:$1,0),0)</f>
        <v>6.5%a</v>
      </c>
      <c r="J224" s="23" t="str">
        <f>VLOOKUP($A224,DM!$A:$EH,MATCH(J$1,DM!$1:$1,0),0)</f>
        <v>50</v>
      </c>
      <c r="K224" s="22" t="str">
        <f>VLOOKUP($A224,DM!$A:$EH,MATCH(K$1,DM!$1:$1,0),0)</f>
        <v>担保</v>
      </c>
      <c r="L224" s="22" t="str">
        <f>VLOOKUP($A224,DM!$A:$EH,MATCH(L$1,DM!$1:$1,0),0)</f>
        <v>绿色债券</v>
      </c>
      <c r="M224" s="22" t="str">
        <f>VLOOKUP($A224,DM!$A:$EH,MATCH(M$1,DM!$1:$1,0),0)</f>
        <v>产业</v>
      </c>
      <c r="N224" s="22" t="str">
        <f>VLOOKUP($A224,DM!$A:$EH,MATCH(N$1,DM!$1:$1,0),0)</f>
        <v>山东</v>
      </c>
      <c r="O224" s="19" t="str">
        <f>VLOOKUP($A224,DM!$A:$EH,MATCH(O$1,DM!$1:$1,0),0)</f>
        <v>--</v>
      </c>
    </row>
    <row r="225" spans="1:15" x14ac:dyDescent="0.25">
      <c r="A225" s="63">
        <f>deal_master[[#This Row],[Index]]</f>
        <v>690</v>
      </c>
      <c r="B225" s="70">
        <f>VLOOKUP($A225,DM!A:EH,MATCH(B$1,DM!$1:$1,0),0)</f>
        <v>45029</v>
      </c>
      <c r="C225" s="21" t="str">
        <f>VLOOKUP($A225,DM!$A:$EH,MATCH(C$1,DM!$1:$1,0),0)</f>
        <v>滨州国投</v>
      </c>
      <c r="D225" s="56" t="str">
        <f>VLOOKUP($A225,DM!$A:$EH,MATCH(D$1,DM!$1:$1,0),0)</f>
        <v>--/--/--</v>
      </c>
      <c r="E225" s="23" t="str">
        <f>VLOOKUP($A225,DM!$A:$EH,MATCH(E$1,DM!$1:$1,0),0)</f>
        <v>USD</v>
      </c>
      <c r="F225" s="23">
        <f>VLOOKUP($A225,DM!$A:$EH,MATCH(F$1,DM!$1:$1,0),0)</f>
        <v>0.5</v>
      </c>
      <c r="G225" s="23" t="str">
        <f>VLOOKUP($A225,DM!$A:$EH,MATCH(G$1,DM!$1:$1,0),0)</f>
        <v>3</v>
      </c>
      <c r="H225" s="57" t="str">
        <f>VLOOKUP($A225,DM!$A:$EH,MATCH(H$1,DM!$1:$1,0),0)</f>
        <v>7.5%</v>
      </c>
      <c r="I225" s="23" t="str">
        <f>VLOOKUP($A225,DM!$A:$EH,MATCH(I$1,DM!$1:$1,0),0)</f>
        <v>--</v>
      </c>
      <c r="J225" s="23" t="str">
        <f>VLOOKUP($A225,DM!$A:$EH,MATCH(J$1,DM!$1:$1,0),0)</f>
        <v>--</v>
      </c>
      <c r="K225" s="22" t="str">
        <f>VLOOKUP($A225,DM!$A:$EH,MATCH(K$1,DM!$1:$1,0),0)</f>
        <v>担保</v>
      </c>
      <c r="L225" s="22" t="str">
        <f>VLOOKUP($A225,DM!$A:$EH,MATCH(L$1,DM!$1:$1,0),0)</f>
        <v>--</v>
      </c>
      <c r="M225" s="22" t="str">
        <f>VLOOKUP($A225,DM!$A:$EH,MATCH(M$1,DM!$1:$1,0),0)</f>
        <v>地方平台</v>
      </c>
      <c r="N225" s="22" t="str">
        <f>VLOOKUP($A225,DM!$A:$EH,MATCH(N$1,DM!$1:$1,0),0)</f>
        <v>山东</v>
      </c>
      <c r="O225" s="19" t="str">
        <f>VLOOKUP($A225,DM!$A:$EH,MATCH(O$1,DM!$1:$1,0),0)</f>
        <v>--</v>
      </c>
    </row>
    <row r="226" spans="1:15" x14ac:dyDescent="0.25">
      <c r="A226" s="63">
        <f>deal_master[[#This Row],[Index]]</f>
        <v>689</v>
      </c>
      <c r="B226" s="70">
        <f>VLOOKUP($A226,DM!A:EH,MATCH(B$1,DM!$1:$1,0),0)</f>
        <v>45029</v>
      </c>
      <c r="C226" s="21" t="str">
        <f>VLOOKUP($A226,DM!$A:$EH,MATCH(C$1,DM!$1:$1,0),0)</f>
        <v>海通证券</v>
      </c>
      <c r="D226" s="56" t="str">
        <f>VLOOKUP($A226,DM!$A:$EH,MATCH(D$1,DM!$1:$1,0),0)</f>
        <v>--/--/--</v>
      </c>
      <c r="E226" s="23" t="str">
        <f>VLOOKUP($A226,DM!$A:$EH,MATCH(E$1,DM!$1:$1,0),0)</f>
        <v>CNH</v>
      </c>
      <c r="F226" s="23">
        <f>VLOOKUP($A226,DM!$A:$EH,MATCH(F$1,DM!$1:$1,0),0)</f>
        <v>40</v>
      </c>
      <c r="G226" s="23" t="str">
        <f>VLOOKUP($A226,DM!$A:$EH,MATCH(G$1,DM!$1:$1,0),0)</f>
        <v>3</v>
      </c>
      <c r="H226" s="57" t="str">
        <f>VLOOKUP($A226,DM!$A:$EH,MATCH(H$1,DM!$1:$1,0),0)</f>
        <v>3.4%</v>
      </c>
      <c r="I226" s="23" t="str">
        <f>VLOOKUP($A226,DM!$A:$EH,MATCH(I$1,DM!$1:$1,0),0)</f>
        <v>3.6%a</v>
      </c>
      <c r="J226" s="23" t="str">
        <f>VLOOKUP($A226,DM!$A:$EH,MATCH(J$1,DM!$1:$1,0),0)</f>
        <v>20</v>
      </c>
      <c r="K226" s="22" t="str">
        <f>VLOOKUP($A226,DM!$A:$EH,MATCH(K$1,DM!$1:$1,0),0)</f>
        <v>担保</v>
      </c>
      <c r="L226" s="22" t="str">
        <f>VLOOKUP($A226,DM!$A:$EH,MATCH(L$1,DM!$1:$1,0),0)</f>
        <v>自贸债</v>
      </c>
      <c r="M226" s="22" t="str">
        <f>VLOOKUP($A226,DM!$A:$EH,MATCH(M$1,DM!$1:$1,0),0)</f>
        <v>金融机构</v>
      </c>
      <c r="N226" s="22" t="str">
        <f>VLOOKUP($A226,DM!$A:$EH,MATCH(N$1,DM!$1:$1,0),0)</f>
        <v>上海</v>
      </c>
      <c r="O226" s="19" t="str">
        <f>VLOOKUP($A226,DM!$A:$EH,MATCH(O$1,DM!$1:$1,0),0)</f>
        <v>港分</v>
      </c>
    </row>
    <row r="227" spans="1:15" x14ac:dyDescent="0.25">
      <c r="A227" s="63">
        <f>deal_master[[#This Row],[Index]]</f>
        <v>688</v>
      </c>
      <c r="B227" s="70">
        <f>VLOOKUP($A227,DM!A:EH,MATCH(B$1,DM!$1:$1,0),0)</f>
        <v>45029</v>
      </c>
      <c r="C227" s="21" t="str">
        <f>VLOOKUP($A227,DM!$A:$EH,MATCH(C$1,DM!$1:$1,0),0)</f>
        <v>常德经投</v>
      </c>
      <c r="D227" s="56" t="str">
        <f>VLOOKUP($A227,DM!$A:$EH,MATCH(D$1,DM!$1:$1,0),0)</f>
        <v>--/--/--</v>
      </c>
      <c r="E227" s="23" t="str">
        <f>VLOOKUP($A227,DM!$A:$EH,MATCH(E$1,DM!$1:$1,0),0)</f>
        <v>EUR</v>
      </c>
      <c r="F227" s="23">
        <f>VLOOKUP($A227,DM!$A:$EH,MATCH(F$1,DM!$1:$1,0),0)</f>
        <v>0.6</v>
      </c>
      <c r="G227" s="23" t="str">
        <f>VLOOKUP($A227,DM!$A:$EH,MATCH(G$1,DM!$1:$1,0),0)</f>
        <v>1</v>
      </c>
      <c r="H227" s="57" t="str">
        <f>VLOOKUP($A227,DM!$A:$EH,MATCH(H$1,DM!$1:$1,0),0)</f>
        <v>5.5%</v>
      </c>
      <c r="I227" s="23" t="str">
        <f>VLOOKUP($A227,DM!$A:$EH,MATCH(I$1,DM!$1:$1,0),0)</f>
        <v>--</v>
      </c>
      <c r="J227" s="23" t="str">
        <f>VLOOKUP($A227,DM!$A:$EH,MATCH(J$1,DM!$1:$1,0),0)</f>
        <v>--</v>
      </c>
      <c r="K227" s="22" t="str">
        <f>VLOOKUP($A227,DM!$A:$EH,MATCH(K$1,DM!$1:$1,0),0)</f>
        <v>维好</v>
      </c>
      <c r="L227" s="22" t="str">
        <f>VLOOKUP($A227,DM!$A:$EH,MATCH(L$1,DM!$1:$1,0),0)</f>
        <v>--</v>
      </c>
      <c r="M227" s="22" t="str">
        <f>VLOOKUP($A227,DM!$A:$EH,MATCH(M$1,DM!$1:$1,0),0)</f>
        <v>地方平台</v>
      </c>
      <c r="N227" s="22" t="str">
        <f>VLOOKUP($A227,DM!$A:$EH,MATCH(N$1,DM!$1:$1,0),0)</f>
        <v>湖南</v>
      </c>
      <c r="O227" s="19" t="str">
        <f>VLOOKUP($A227,DM!$A:$EH,MATCH(O$1,DM!$1:$1,0),0)</f>
        <v>--</v>
      </c>
    </row>
    <row r="228" spans="1:15" x14ac:dyDescent="0.25">
      <c r="A228" s="63">
        <f>deal_master[[#This Row],[Index]]</f>
        <v>687</v>
      </c>
      <c r="B228" s="70">
        <f>VLOOKUP($A228,DM!A:EH,MATCH(B$1,DM!$1:$1,0),0)</f>
        <v>45028</v>
      </c>
      <c r="C228" s="21" t="str">
        <f>VLOOKUP($A228,DM!$A:$EH,MATCH(C$1,DM!$1:$1,0),0)</f>
        <v>中教控股</v>
      </c>
      <c r="D228" s="56" t="str">
        <f>VLOOKUP($A228,DM!$A:$EH,MATCH(D$1,DM!$1:$1,0),0)</f>
        <v>--/--/--</v>
      </c>
      <c r="E228" s="23" t="str">
        <f>VLOOKUP($A228,DM!$A:$EH,MATCH(E$1,DM!$1:$1,0),0)</f>
        <v>CNH</v>
      </c>
      <c r="F228" s="23">
        <f>VLOOKUP($A228,DM!$A:$EH,MATCH(F$1,DM!$1:$1,0),0)</f>
        <v>5</v>
      </c>
      <c r="G228" s="23" t="str">
        <f>VLOOKUP($A228,DM!$A:$EH,MATCH(G$1,DM!$1:$1,0),0)</f>
        <v>3</v>
      </c>
      <c r="H228" s="57" t="str">
        <f>VLOOKUP($A228,DM!$A:$EH,MATCH(H$1,DM!$1:$1,0),0)</f>
        <v>4%</v>
      </c>
      <c r="I228" s="23" t="str">
        <f>VLOOKUP($A228,DM!$A:$EH,MATCH(I$1,DM!$1:$1,0),0)</f>
        <v>4.7%a</v>
      </c>
      <c r="J228" s="23" t="str">
        <f>VLOOKUP($A228,DM!$A:$EH,MATCH(J$1,DM!$1:$1,0),0)</f>
        <v>45</v>
      </c>
      <c r="K228" s="22" t="str">
        <f>VLOOKUP($A228,DM!$A:$EH,MATCH(K$1,DM!$1:$1,0),0)</f>
        <v>担保</v>
      </c>
      <c r="L228" s="22" t="str">
        <f>VLOOKUP($A228,DM!$A:$EH,MATCH(L$1,DM!$1:$1,0),0)</f>
        <v>点心债</v>
      </c>
      <c r="M228" s="22" t="str">
        <f>VLOOKUP($A228,DM!$A:$EH,MATCH(M$1,DM!$1:$1,0),0)</f>
        <v>产业</v>
      </c>
      <c r="N228" s="22" t="str">
        <f>VLOOKUP($A228,DM!$A:$EH,MATCH(N$1,DM!$1:$1,0),0)</f>
        <v>江西</v>
      </c>
      <c r="O228" s="19" t="str">
        <f>VLOOKUP($A228,DM!$A:$EH,MATCH(O$1,DM!$1:$1,0),0)</f>
        <v>港分</v>
      </c>
    </row>
    <row r="229" spans="1:15" x14ac:dyDescent="0.25">
      <c r="A229" s="63">
        <f>deal_master[[#This Row],[Index]]</f>
        <v>686</v>
      </c>
      <c r="B229" s="70">
        <f>VLOOKUP($A229,DM!A:EH,MATCH(B$1,DM!$1:$1,0),0)</f>
        <v>45028</v>
      </c>
      <c r="C229" s="21" t="str">
        <f>VLOOKUP($A229,DM!$A:$EH,MATCH(C$1,DM!$1:$1,0),0)</f>
        <v>上饶投控</v>
      </c>
      <c r="D229" s="56" t="str">
        <f>VLOOKUP($A229,DM!$A:$EH,MATCH(D$1,DM!$1:$1,0),0)</f>
        <v>--/--/BBB-</v>
      </c>
      <c r="E229" s="23" t="str">
        <f>VLOOKUP($A229,DM!$A:$EH,MATCH(E$1,DM!$1:$1,0),0)</f>
        <v>USD</v>
      </c>
      <c r="F229" s="23">
        <f>VLOOKUP($A229,DM!$A:$EH,MATCH(F$1,DM!$1:$1,0),0)</f>
        <v>1.2</v>
      </c>
      <c r="G229" s="23" t="str">
        <f>VLOOKUP($A229,DM!$A:$EH,MATCH(G$1,DM!$1:$1,0),0)</f>
        <v>3</v>
      </c>
      <c r="H229" s="57" t="str">
        <f>VLOOKUP($A229,DM!$A:$EH,MATCH(H$1,DM!$1:$1,0),0)</f>
        <v>7.9%</v>
      </c>
      <c r="I229" s="23" t="str">
        <f>VLOOKUP($A229,DM!$A:$EH,MATCH(I$1,DM!$1:$1,0),0)</f>
        <v>--</v>
      </c>
      <c r="J229" s="23" t="str">
        <f>VLOOKUP($A229,DM!$A:$EH,MATCH(J$1,DM!$1:$1,0),0)</f>
        <v>--</v>
      </c>
      <c r="K229" s="22" t="str">
        <f>VLOOKUP($A229,DM!$A:$EH,MATCH(K$1,DM!$1:$1,0),0)</f>
        <v>担保</v>
      </c>
      <c r="L229" s="22" t="str">
        <f>VLOOKUP($A229,DM!$A:$EH,MATCH(L$1,DM!$1:$1,0),0)</f>
        <v>可持续债券</v>
      </c>
      <c r="M229" s="22" t="str">
        <f>VLOOKUP($A229,DM!$A:$EH,MATCH(M$1,DM!$1:$1,0),0)</f>
        <v>地方平台</v>
      </c>
      <c r="N229" s="22" t="str">
        <f>VLOOKUP($A229,DM!$A:$EH,MATCH(N$1,DM!$1:$1,0),0)</f>
        <v>江西</v>
      </c>
      <c r="O229" s="19" t="str">
        <f>VLOOKUP($A229,DM!$A:$EH,MATCH(O$1,DM!$1:$1,0),0)</f>
        <v>BISL</v>
      </c>
    </row>
    <row r="230" spans="1:15" x14ac:dyDescent="0.25">
      <c r="A230" s="63">
        <f>deal_master[[#This Row],[Index]]</f>
        <v>685</v>
      </c>
      <c r="B230" s="70">
        <f>VLOOKUP($A230,DM!A:EH,MATCH(B$1,DM!$1:$1,0),0)</f>
        <v>45019</v>
      </c>
      <c r="C230" s="21" t="str">
        <f>VLOOKUP($A230,DM!$A:$EH,MATCH(C$1,DM!$1:$1,0),0)</f>
        <v>抚州东乡市政工程(九江银行)</v>
      </c>
      <c r="D230" s="56" t="str">
        <f>VLOOKUP($A230,DM!$A:$EH,MATCH(D$1,DM!$1:$1,0),0)</f>
        <v>--/--/--</v>
      </c>
      <c r="E230" s="23" t="str">
        <f>VLOOKUP($A230,DM!$A:$EH,MATCH(E$1,DM!$1:$1,0),0)</f>
        <v>CNH</v>
      </c>
      <c r="F230" s="23">
        <f>VLOOKUP($A230,DM!$A:$EH,MATCH(F$1,DM!$1:$1,0),0)</f>
        <v>3.28</v>
      </c>
      <c r="G230" s="23" t="str">
        <f>VLOOKUP($A230,DM!$A:$EH,MATCH(G$1,DM!$1:$1,0),0)</f>
        <v>2.5</v>
      </c>
      <c r="H230" s="57" t="str">
        <f>VLOOKUP($A230,DM!$A:$EH,MATCH(H$1,DM!$1:$1,0),0)</f>
        <v>4.9%</v>
      </c>
      <c r="I230" s="23" t="str">
        <f>VLOOKUP($A230,DM!$A:$EH,MATCH(I$1,DM!$1:$1,0),0)</f>
        <v>--</v>
      </c>
      <c r="J230" s="23" t="str">
        <f>VLOOKUP($A230,DM!$A:$EH,MATCH(J$1,DM!$1:$1,0),0)</f>
        <v>--</v>
      </c>
      <c r="K230" s="22" t="str">
        <f>VLOOKUP($A230,DM!$A:$EH,MATCH(K$1,DM!$1:$1,0),0)</f>
        <v>备证</v>
      </c>
      <c r="L230" s="22" t="str">
        <f>VLOOKUP($A230,DM!$A:$EH,MATCH(L$1,DM!$1:$1,0),0)</f>
        <v>自贸债</v>
      </c>
      <c r="M230" s="22" t="str">
        <f>VLOOKUP($A230,DM!$A:$EH,MATCH(M$1,DM!$1:$1,0),0)</f>
        <v>地方平台</v>
      </c>
      <c r="N230" s="22" t="str">
        <f>VLOOKUP($A230,DM!$A:$EH,MATCH(N$1,DM!$1:$1,0),0)</f>
        <v>江西</v>
      </c>
      <c r="O230" s="19" t="str">
        <f>VLOOKUP($A230,DM!$A:$EH,MATCH(O$1,DM!$1:$1,0),0)</f>
        <v>--</v>
      </c>
    </row>
    <row r="231" spans="1:15" x14ac:dyDescent="0.25">
      <c r="A231" s="63">
        <f>deal_master[[#This Row],[Index]]</f>
        <v>684</v>
      </c>
      <c r="B231" s="70">
        <f>VLOOKUP($A231,DM!A:EH,MATCH(B$1,DM!$1:$1,0),0)</f>
        <v>45016</v>
      </c>
      <c r="C231" s="21" t="str">
        <f>VLOOKUP($A231,DM!$A:$EH,MATCH(C$1,DM!$1:$1,0),0)</f>
        <v>广州开发区控股</v>
      </c>
      <c r="D231" s="56" t="str">
        <f>VLOOKUP($A231,DM!$A:$EH,MATCH(D$1,DM!$1:$1,0),0)</f>
        <v>--/--/--</v>
      </c>
      <c r="E231" s="23" t="str">
        <f>VLOOKUP($A231,DM!$A:$EH,MATCH(E$1,DM!$1:$1,0),0)</f>
        <v>CNH</v>
      </c>
      <c r="F231" s="23">
        <f>VLOOKUP($A231,DM!$A:$EH,MATCH(F$1,DM!$1:$1,0),0)</f>
        <v>13.7</v>
      </c>
      <c r="G231" s="23" t="str">
        <f>VLOOKUP($A231,DM!$A:$EH,MATCH(G$1,DM!$1:$1,0),0)</f>
        <v>3</v>
      </c>
      <c r="H231" s="57" t="str">
        <f>VLOOKUP($A231,DM!$A:$EH,MATCH(H$1,DM!$1:$1,0),0)</f>
        <v>3.98%</v>
      </c>
      <c r="I231" s="23" t="str">
        <f>VLOOKUP($A231,DM!$A:$EH,MATCH(I$1,DM!$1:$1,0),0)</f>
        <v>4.3%a</v>
      </c>
      <c r="J231" s="23" t="str">
        <f>VLOOKUP($A231,DM!$A:$EH,MATCH(J$1,DM!$1:$1,0),0)</f>
        <v>32</v>
      </c>
      <c r="K231" s="22" t="str">
        <f>VLOOKUP($A231,DM!$A:$EH,MATCH(K$1,DM!$1:$1,0),0)</f>
        <v>直发</v>
      </c>
      <c r="L231" s="22" t="str">
        <f>VLOOKUP($A231,DM!$A:$EH,MATCH(L$1,DM!$1:$1,0),0)</f>
        <v>绿色自贸债</v>
      </c>
      <c r="M231" s="22" t="str">
        <f>VLOOKUP($A231,DM!$A:$EH,MATCH(M$1,DM!$1:$1,0),0)</f>
        <v>地方平台</v>
      </c>
      <c r="N231" s="22" t="str">
        <f>VLOOKUP($A231,DM!$A:$EH,MATCH(N$1,DM!$1:$1,0),0)</f>
        <v>广东</v>
      </c>
      <c r="O231" s="19" t="str">
        <f>VLOOKUP($A231,DM!$A:$EH,MATCH(O$1,DM!$1:$1,0),0)</f>
        <v>BISL</v>
      </c>
    </row>
    <row r="232" spans="1:15" x14ac:dyDescent="0.25">
      <c r="A232" s="63">
        <f>deal_master[[#This Row],[Index]]</f>
        <v>683</v>
      </c>
      <c r="B232" s="70">
        <f>VLOOKUP($A232,DM!A:EH,MATCH(B$1,DM!$1:$1,0),0)</f>
        <v>45015</v>
      </c>
      <c r="C232" s="21" t="str">
        <f>VLOOKUP($A232,DM!$A:$EH,MATCH(C$1,DM!$1:$1,0),0)</f>
        <v>醴陵渌江投控(湖南银行)</v>
      </c>
      <c r="D232" s="56" t="str">
        <f>VLOOKUP($A232,DM!$A:$EH,MATCH(D$1,DM!$1:$1,0),0)</f>
        <v>--/--/--</v>
      </c>
      <c r="E232" s="23" t="str">
        <f>VLOOKUP($A232,DM!$A:$EH,MATCH(E$1,DM!$1:$1,0),0)</f>
        <v>CNH</v>
      </c>
      <c r="F232" s="23">
        <f>VLOOKUP($A232,DM!$A:$EH,MATCH(F$1,DM!$1:$1,0),0)</f>
        <v>3.2</v>
      </c>
      <c r="G232" s="23" t="str">
        <f>VLOOKUP($A232,DM!$A:$EH,MATCH(G$1,DM!$1:$1,0),0)</f>
        <v>3</v>
      </c>
      <c r="H232" s="57" t="str">
        <f>VLOOKUP($A232,DM!$A:$EH,MATCH(H$1,DM!$1:$1,0),0)</f>
        <v>5%</v>
      </c>
      <c r="I232" s="23" t="str">
        <f>VLOOKUP($A232,DM!$A:$EH,MATCH(I$1,DM!$1:$1,0),0)</f>
        <v>--</v>
      </c>
      <c r="J232" s="23" t="str">
        <f>VLOOKUP($A232,DM!$A:$EH,MATCH(J$1,DM!$1:$1,0),0)</f>
        <v>--</v>
      </c>
      <c r="K232" s="22" t="str">
        <f>VLOOKUP($A232,DM!$A:$EH,MATCH(K$1,DM!$1:$1,0),0)</f>
        <v>备证</v>
      </c>
      <c r="L232" s="22" t="str">
        <f>VLOOKUP($A232,DM!$A:$EH,MATCH(L$1,DM!$1:$1,0),0)</f>
        <v>自贸债</v>
      </c>
      <c r="M232" s="22" t="str">
        <f>VLOOKUP($A232,DM!$A:$EH,MATCH(M$1,DM!$1:$1,0),0)</f>
        <v>地方平台</v>
      </c>
      <c r="N232" s="22" t="str">
        <f>VLOOKUP($A232,DM!$A:$EH,MATCH(N$1,DM!$1:$1,0),0)</f>
        <v>湖南</v>
      </c>
      <c r="O232" s="19" t="str">
        <f>VLOOKUP($A232,DM!$A:$EH,MATCH(O$1,DM!$1:$1,0),0)</f>
        <v>--</v>
      </c>
    </row>
    <row r="233" spans="1:15" x14ac:dyDescent="0.25">
      <c r="A233" s="63">
        <f>deal_master[[#This Row],[Index]]</f>
        <v>682</v>
      </c>
      <c r="B233" s="70">
        <f>VLOOKUP($A233,DM!A:EH,MATCH(B$1,DM!$1:$1,0),0)</f>
        <v>45015</v>
      </c>
      <c r="C233" s="21" t="str">
        <f>VLOOKUP($A233,DM!$A:$EH,MATCH(C$1,DM!$1:$1,0),0)</f>
        <v>滁州经开</v>
      </c>
      <c r="D233" s="56" t="str">
        <f>VLOOKUP($A233,DM!$A:$EH,MATCH(D$1,DM!$1:$1,0),0)</f>
        <v>--/--/--</v>
      </c>
      <c r="E233" s="23" t="str">
        <f>VLOOKUP($A233,DM!$A:$EH,MATCH(E$1,DM!$1:$1,0),0)</f>
        <v>CNH</v>
      </c>
      <c r="F233" s="23">
        <f>VLOOKUP($A233,DM!$A:$EH,MATCH(F$1,DM!$1:$1,0),0)</f>
        <v>3</v>
      </c>
      <c r="G233" s="23" t="str">
        <f>VLOOKUP($A233,DM!$A:$EH,MATCH(G$1,DM!$1:$1,0),0)</f>
        <v>3</v>
      </c>
      <c r="H233" s="57" t="str">
        <f>VLOOKUP($A233,DM!$A:$EH,MATCH(H$1,DM!$1:$1,0),0)</f>
        <v>4.48%</v>
      </c>
      <c r="I233" s="23" t="str">
        <f>VLOOKUP($A233,DM!$A:$EH,MATCH(I$1,DM!$1:$1,0),0)</f>
        <v>--</v>
      </c>
      <c r="J233" s="23" t="str">
        <f>VLOOKUP($A233,DM!$A:$EH,MATCH(J$1,DM!$1:$1,0),0)</f>
        <v>--</v>
      </c>
      <c r="K233" s="22" t="str">
        <f>VLOOKUP($A233,DM!$A:$EH,MATCH(K$1,DM!$1:$1,0),0)</f>
        <v>直发</v>
      </c>
      <c r="L233" s="22" t="str">
        <f>VLOOKUP($A233,DM!$A:$EH,MATCH(L$1,DM!$1:$1,0),0)</f>
        <v>自贸债</v>
      </c>
      <c r="M233" s="22" t="str">
        <f>VLOOKUP($A233,DM!$A:$EH,MATCH(M$1,DM!$1:$1,0),0)</f>
        <v>地方平台</v>
      </c>
      <c r="N233" s="22" t="str">
        <f>VLOOKUP($A233,DM!$A:$EH,MATCH(N$1,DM!$1:$1,0),0)</f>
        <v>安徽</v>
      </c>
      <c r="O233" s="19" t="str">
        <f>VLOOKUP($A233,DM!$A:$EH,MATCH(O$1,DM!$1:$1,0),0)</f>
        <v>--</v>
      </c>
    </row>
    <row r="234" spans="1:15" x14ac:dyDescent="0.25">
      <c r="A234" s="63">
        <f>deal_master[[#This Row],[Index]]</f>
        <v>681</v>
      </c>
      <c r="B234" s="70">
        <f>VLOOKUP($A234,DM!A:EH,MATCH(B$1,DM!$1:$1,0),0)</f>
        <v>45015</v>
      </c>
      <c r="C234" s="21" t="str">
        <f>VLOOKUP($A234,DM!$A:$EH,MATCH(C$1,DM!$1:$1,0),0)</f>
        <v>江苏富轩实业(江苏银行)</v>
      </c>
      <c r="D234" s="56" t="str">
        <f>VLOOKUP($A234,DM!$A:$EH,MATCH(D$1,DM!$1:$1,0),0)</f>
        <v>--/--/--</v>
      </c>
      <c r="E234" s="23" t="str">
        <f>VLOOKUP($A234,DM!$A:$EH,MATCH(E$1,DM!$1:$1,0),0)</f>
        <v>EUR</v>
      </c>
      <c r="F234" s="23">
        <f>VLOOKUP($A234,DM!$A:$EH,MATCH(F$1,DM!$1:$1,0),0)</f>
        <v>0.56000000000000005</v>
      </c>
      <c r="G234" s="23" t="str">
        <f>VLOOKUP($A234,DM!$A:$EH,MATCH(G$1,DM!$1:$1,0),0)</f>
        <v>3</v>
      </c>
      <c r="H234" s="57" t="str">
        <f>VLOOKUP($A234,DM!$A:$EH,MATCH(H$1,DM!$1:$1,0),0)</f>
        <v>4.6%</v>
      </c>
      <c r="I234" s="23" t="str">
        <f>VLOOKUP($A234,DM!$A:$EH,MATCH(I$1,DM!$1:$1,0),0)</f>
        <v>--</v>
      </c>
      <c r="J234" s="23" t="str">
        <f>VLOOKUP($A234,DM!$A:$EH,MATCH(J$1,DM!$1:$1,0),0)</f>
        <v>--</v>
      </c>
      <c r="K234" s="22" t="str">
        <f>VLOOKUP($A234,DM!$A:$EH,MATCH(K$1,DM!$1:$1,0),0)</f>
        <v>备证</v>
      </c>
      <c r="L234" s="22" t="str">
        <f>VLOOKUP($A234,DM!$A:$EH,MATCH(L$1,DM!$1:$1,0),0)</f>
        <v>--</v>
      </c>
      <c r="M234" s="22" t="str">
        <f>VLOOKUP($A234,DM!$A:$EH,MATCH(M$1,DM!$1:$1,0),0)</f>
        <v>地方平台</v>
      </c>
      <c r="N234" s="22" t="str">
        <f>VLOOKUP($A234,DM!$A:$EH,MATCH(N$1,DM!$1:$1,0),0)</f>
        <v>江苏</v>
      </c>
      <c r="O234" s="19" t="str">
        <f>VLOOKUP($A234,DM!$A:$EH,MATCH(O$1,DM!$1:$1,0),0)</f>
        <v>--</v>
      </c>
    </row>
    <row r="235" spans="1:15" x14ac:dyDescent="0.25">
      <c r="A235" s="63">
        <f>deal_master[[#This Row],[Index]]</f>
        <v>680</v>
      </c>
      <c r="B235" s="70">
        <f>VLOOKUP($A235,DM!A:EH,MATCH(B$1,DM!$1:$1,0),0)</f>
        <v>45015</v>
      </c>
      <c r="C235" s="21" t="str">
        <f>VLOOKUP($A235,DM!$A:$EH,MATCH(C$1,DM!$1:$1,0),0)</f>
        <v>成都空港城发</v>
      </c>
      <c r="D235" s="56" t="str">
        <f>VLOOKUP($A235,DM!$A:$EH,MATCH(D$1,DM!$1:$1,0),0)</f>
        <v>--/--/--</v>
      </c>
      <c r="E235" s="23" t="str">
        <f>VLOOKUP($A235,DM!$A:$EH,MATCH(E$1,DM!$1:$1,0),0)</f>
        <v>USD</v>
      </c>
      <c r="F235" s="23">
        <f>VLOOKUP($A235,DM!$A:$EH,MATCH(F$1,DM!$1:$1,0),0)</f>
        <v>1.75</v>
      </c>
      <c r="G235" s="23" t="str">
        <f>VLOOKUP($A235,DM!$A:$EH,MATCH(G$1,DM!$1:$1,0),0)</f>
        <v>3</v>
      </c>
      <c r="H235" s="57" t="str">
        <f>VLOOKUP($A235,DM!$A:$EH,MATCH(H$1,DM!$1:$1,0),0)</f>
        <v>6.9%</v>
      </c>
      <c r="I235" s="23" t="str">
        <f>VLOOKUP($A235,DM!$A:$EH,MATCH(I$1,DM!$1:$1,0),0)</f>
        <v>7%a</v>
      </c>
      <c r="J235" s="23" t="str">
        <f>VLOOKUP($A235,DM!$A:$EH,MATCH(J$1,DM!$1:$1,0),0)</f>
        <v>10</v>
      </c>
      <c r="K235" s="22" t="str">
        <f>VLOOKUP($A235,DM!$A:$EH,MATCH(K$1,DM!$1:$1,0),0)</f>
        <v>直发</v>
      </c>
      <c r="L235" s="22" t="str">
        <f>VLOOKUP($A235,DM!$A:$EH,MATCH(L$1,DM!$1:$1,0),0)</f>
        <v>--</v>
      </c>
      <c r="M235" s="22" t="str">
        <f>VLOOKUP($A235,DM!$A:$EH,MATCH(M$1,DM!$1:$1,0),0)</f>
        <v>地方平台</v>
      </c>
      <c r="N235" s="22" t="str">
        <f>VLOOKUP($A235,DM!$A:$EH,MATCH(N$1,DM!$1:$1,0),0)</f>
        <v>四川</v>
      </c>
      <c r="O235" s="19" t="str">
        <f>VLOOKUP($A235,DM!$A:$EH,MATCH(O$1,DM!$1:$1,0),0)</f>
        <v>BISL</v>
      </c>
    </row>
    <row r="236" spans="1:15" x14ac:dyDescent="0.25">
      <c r="A236" s="63">
        <f>deal_master[[#This Row],[Index]]</f>
        <v>679</v>
      </c>
      <c r="B236" s="70">
        <f>VLOOKUP($A236,DM!A:EH,MATCH(B$1,DM!$1:$1,0),0)</f>
        <v>45015</v>
      </c>
      <c r="C236" s="21" t="str">
        <f>VLOOKUP($A236,DM!$A:$EH,MATCH(C$1,DM!$1:$1,0),0)</f>
        <v>泰达股份</v>
      </c>
      <c r="D236" s="56" t="str">
        <f>VLOOKUP($A236,DM!$A:$EH,MATCH(D$1,DM!$1:$1,0),0)</f>
        <v>--/--/--</v>
      </c>
      <c r="E236" s="23" t="str">
        <f>VLOOKUP($A236,DM!$A:$EH,MATCH(E$1,DM!$1:$1,0),0)</f>
        <v>USD</v>
      </c>
      <c r="F236" s="23">
        <f>VLOOKUP($A236,DM!$A:$EH,MATCH(F$1,DM!$1:$1,0),0)</f>
        <v>0.5</v>
      </c>
      <c r="G236" s="23" t="str">
        <f>VLOOKUP($A236,DM!$A:$EH,MATCH(G$1,DM!$1:$1,0),0)</f>
        <v>1</v>
      </c>
      <c r="H236" s="57" t="str">
        <f>VLOOKUP($A236,DM!$A:$EH,MATCH(H$1,DM!$1:$1,0),0)</f>
        <v>6.5%</v>
      </c>
      <c r="I236" s="23" t="str">
        <f>VLOOKUP($A236,DM!$A:$EH,MATCH(I$1,DM!$1:$1,0),0)</f>
        <v>--</v>
      </c>
      <c r="J236" s="23" t="str">
        <f>VLOOKUP($A236,DM!$A:$EH,MATCH(J$1,DM!$1:$1,0),0)</f>
        <v>--</v>
      </c>
      <c r="K236" s="22" t="str">
        <f>VLOOKUP($A236,DM!$A:$EH,MATCH(K$1,DM!$1:$1,0),0)</f>
        <v>直发</v>
      </c>
      <c r="L236" s="22" t="str">
        <f>VLOOKUP($A236,DM!$A:$EH,MATCH(L$1,DM!$1:$1,0),0)</f>
        <v>--</v>
      </c>
      <c r="M236" s="22" t="str">
        <f>VLOOKUP($A236,DM!$A:$EH,MATCH(M$1,DM!$1:$1,0),0)</f>
        <v>产业</v>
      </c>
      <c r="N236" s="22" t="str">
        <f>VLOOKUP($A236,DM!$A:$EH,MATCH(N$1,DM!$1:$1,0),0)</f>
        <v>天津</v>
      </c>
      <c r="O236" s="19" t="str">
        <f>VLOOKUP($A236,DM!$A:$EH,MATCH(O$1,DM!$1:$1,0),0)</f>
        <v>--</v>
      </c>
    </row>
    <row r="237" spans="1:15" x14ac:dyDescent="0.25">
      <c r="A237" s="63">
        <f>deal_master[[#This Row],[Index]]</f>
        <v>678</v>
      </c>
      <c r="B237" s="70">
        <f>VLOOKUP($A237,DM!A:EH,MATCH(B$1,DM!$1:$1,0),0)</f>
        <v>45015</v>
      </c>
      <c r="C237" s="21" t="str">
        <f>VLOOKUP($A237,DM!$A:$EH,MATCH(C$1,DM!$1:$1,0),0)</f>
        <v>四川酒业集团(上海银行)</v>
      </c>
      <c r="D237" s="56" t="str">
        <f>VLOOKUP($A237,DM!$A:$EH,MATCH(D$1,DM!$1:$1,0),0)</f>
        <v>--/--/--</v>
      </c>
      <c r="E237" s="23" t="str">
        <f>VLOOKUP($A237,DM!$A:$EH,MATCH(E$1,DM!$1:$1,0),0)</f>
        <v>CNH</v>
      </c>
      <c r="F237" s="23">
        <f>VLOOKUP($A237,DM!$A:$EH,MATCH(F$1,DM!$1:$1,0),0)</f>
        <v>4.05</v>
      </c>
      <c r="G237" s="23" t="str">
        <f>VLOOKUP($A237,DM!$A:$EH,MATCH(G$1,DM!$1:$1,0),0)</f>
        <v>3</v>
      </c>
      <c r="H237" s="57" t="str">
        <f>VLOOKUP($A237,DM!$A:$EH,MATCH(H$1,DM!$1:$1,0),0)</f>
        <v>3.8%</v>
      </c>
      <c r="I237" s="23" t="str">
        <f>VLOOKUP($A237,DM!$A:$EH,MATCH(I$1,DM!$1:$1,0),0)</f>
        <v>4%a</v>
      </c>
      <c r="J237" s="23" t="str">
        <f>VLOOKUP($A237,DM!$A:$EH,MATCH(J$1,DM!$1:$1,0),0)</f>
        <v>20</v>
      </c>
      <c r="K237" s="22" t="str">
        <f>VLOOKUP($A237,DM!$A:$EH,MATCH(K$1,DM!$1:$1,0),0)</f>
        <v>备证</v>
      </c>
      <c r="L237" s="22" t="str">
        <f>VLOOKUP($A237,DM!$A:$EH,MATCH(L$1,DM!$1:$1,0),0)</f>
        <v>自贸债</v>
      </c>
      <c r="M237" s="22" t="str">
        <f>VLOOKUP($A237,DM!$A:$EH,MATCH(M$1,DM!$1:$1,0),0)</f>
        <v>产业</v>
      </c>
      <c r="N237" s="22" t="str">
        <f>VLOOKUP($A237,DM!$A:$EH,MATCH(N$1,DM!$1:$1,0),0)</f>
        <v>四川</v>
      </c>
      <c r="O237" s="19" t="str">
        <f>VLOOKUP($A237,DM!$A:$EH,MATCH(O$1,DM!$1:$1,0),0)</f>
        <v>--</v>
      </c>
    </row>
    <row r="238" spans="1:15" x14ac:dyDescent="0.25">
      <c r="A238" s="63">
        <f>deal_master[[#This Row],[Index]]</f>
        <v>677</v>
      </c>
      <c r="B238" s="70">
        <f>VLOOKUP($A238,DM!A:EH,MATCH(B$1,DM!$1:$1,0),0)</f>
        <v>45014</v>
      </c>
      <c r="C238" s="21" t="str">
        <f>VLOOKUP($A238,DM!$A:$EH,MATCH(C$1,DM!$1:$1,0),0)</f>
        <v>赣州南康投控</v>
      </c>
      <c r="D238" s="56" t="str">
        <f>VLOOKUP($A238,DM!$A:$EH,MATCH(D$1,DM!$1:$1,0),0)</f>
        <v>--/--/--</v>
      </c>
      <c r="E238" s="23" t="str">
        <f>VLOOKUP($A238,DM!$A:$EH,MATCH(E$1,DM!$1:$1,0),0)</f>
        <v>CNH</v>
      </c>
      <c r="F238" s="23">
        <f>VLOOKUP($A238,DM!$A:$EH,MATCH(F$1,DM!$1:$1,0),0)</f>
        <v>4.3</v>
      </c>
      <c r="G238" s="23" t="str">
        <f>VLOOKUP($A238,DM!$A:$EH,MATCH(G$1,DM!$1:$1,0),0)</f>
        <v>3</v>
      </c>
      <c r="H238" s="57" t="str">
        <f>VLOOKUP($A238,DM!$A:$EH,MATCH(H$1,DM!$1:$1,0),0)</f>
        <v>5%</v>
      </c>
      <c r="I238" s="23" t="str">
        <f>VLOOKUP($A238,DM!$A:$EH,MATCH(I$1,DM!$1:$1,0),0)</f>
        <v>--</v>
      </c>
      <c r="J238" s="23" t="str">
        <f>VLOOKUP($A238,DM!$A:$EH,MATCH(J$1,DM!$1:$1,0),0)</f>
        <v>--</v>
      </c>
      <c r="K238" s="22" t="str">
        <f>VLOOKUP($A238,DM!$A:$EH,MATCH(K$1,DM!$1:$1,0),0)</f>
        <v>直发</v>
      </c>
      <c r="L238" s="22" t="str">
        <f>VLOOKUP($A238,DM!$A:$EH,MATCH(L$1,DM!$1:$1,0),0)</f>
        <v>自贸债</v>
      </c>
      <c r="M238" s="22" t="str">
        <f>VLOOKUP($A238,DM!$A:$EH,MATCH(M$1,DM!$1:$1,0),0)</f>
        <v>地方平台</v>
      </c>
      <c r="N238" s="22" t="str">
        <f>VLOOKUP($A238,DM!$A:$EH,MATCH(N$1,DM!$1:$1,0),0)</f>
        <v>江西</v>
      </c>
      <c r="O238" s="19" t="str">
        <f>VLOOKUP($A238,DM!$A:$EH,MATCH(O$1,DM!$1:$1,0),0)</f>
        <v>--</v>
      </c>
    </row>
    <row r="239" spans="1:15" x14ac:dyDescent="0.25">
      <c r="A239" s="63">
        <f>deal_master[[#This Row],[Index]]</f>
        <v>676</v>
      </c>
      <c r="B239" s="70">
        <f>VLOOKUP($A239,DM!A:EH,MATCH(B$1,DM!$1:$1,0),0)</f>
        <v>45014</v>
      </c>
      <c r="C239" s="21" t="str">
        <f>VLOOKUP($A239,DM!$A:$EH,MATCH(C$1,DM!$1:$1,0),0)</f>
        <v>成都空港城发</v>
      </c>
      <c r="D239" s="56" t="str">
        <f>VLOOKUP($A239,DM!$A:$EH,MATCH(D$1,DM!$1:$1,0),0)</f>
        <v>--/--/--</v>
      </c>
      <c r="E239" s="23" t="str">
        <f>VLOOKUP($A239,DM!$A:$EH,MATCH(E$1,DM!$1:$1,0),0)</f>
        <v>CNH</v>
      </c>
      <c r="F239" s="23">
        <f>VLOOKUP($A239,DM!$A:$EH,MATCH(F$1,DM!$1:$1,0),0)</f>
        <v>12</v>
      </c>
      <c r="G239" s="23" t="str">
        <f>VLOOKUP($A239,DM!$A:$EH,MATCH(G$1,DM!$1:$1,0),0)</f>
        <v>3</v>
      </c>
      <c r="H239" s="57" t="str">
        <f>VLOOKUP($A239,DM!$A:$EH,MATCH(H$1,DM!$1:$1,0),0)</f>
        <v>4.5%</v>
      </c>
      <c r="I239" s="23" t="str">
        <f>VLOOKUP($A239,DM!$A:$EH,MATCH(I$1,DM!$1:$1,0),0)</f>
        <v>--</v>
      </c>
      <c r="J239" s="23" t="str">
        <f>VLOOKUP($A239,DM!$A:$EH,MATCH(J$1,DM!$1:$1,0),0)</f>
        <v>--</v>
      </c>
      <c r="K239" s="22" t="str">
        <f>VLOOKUP($A239,DM!$A:$EH,MATCH(K$1,DM!$1:$1,0),0)</f>
        <v>直发</v>
      </c>
      <c r="L239" s="22" t="str">
        <f>VLOOKUP($A239,DM!$A:$EH,MATCH(L$1,DM!$1:$1,0),0)</f>
        <v>自贸债</v>
      </c>
      <c r="M239" s="22" t="str">
        <f>VLOOKUP($A239,DM!$A:$EH,MATCH(M$1,DM!$1:$1,0),0)</f>
        <v>地方平台</v>
      </c>
      <c r="N239" s="22" t="str">
        <f>VLOOKUP($A239,DM!$A:$EH,MATCH(N$1,DM!$1:$1,0),0)</f>
        <v>四川</v>
      </c>
      <c r="O239" s="19" t="str">
        <f>VLOOKUP($A239,DM!$A:$EH,MATCH(O$1,DM!$1:$1,0),0)</f>
        <v>--</v>
      </c>
    </row>
    <row r="240" spans="1:15" x14ac:dyDescent="0.25">
      <c r="A240" s="63">
        <f>deal_master[[#This Row],[Index]]</f>
        <v>675</v>
      </c>
      <c r="B240" s="70">
        <f>VLOOKUP($A240,DM!A:EH,MATCH(B$1,DM!$1:$1,0),0)</f>
        <v>45013</v>
      </c>
      <c r="C240" s="21" t="str">
        <f>VLOOKUP($A240,DM!$A:$EH,MATCH(C$1,DM!$1:$1,0),0)</f>
        <v>成都龙腾水利(绵阳商业银行)</v>
      </c>
      <c r="D240" s="56" t="str">
        <f>VLOOKUP($A240,DM!$A:$EH,MATCH(D$1,DM!$1:$1,0),0)</f>
        <v>--/--/--</v>
      </c>
      <c r="E240" s="23" t="str">
        <f>VLOOKUP($A240,DM!$A:$EH,MATCH(E$1,DM!$1:$1,0),0)</f>
        <v>CNH</v>
      </c>
      <c r="F240" s="23">
        <f>VLOOKUP($A240,DM!$A:$EH,MATCH(F$1,DM!$1:$1,0),0)</f>
        <v>5.2969999999999997</v>
      </c>
      <c r="G240" s="23" t="str">
        <f>VLOOKUP($A240,DM!$A:$EH,MATCH(G$1,DM!$1:$1,0),0)</f>
        <v>3</v>
      </c>
      <c r="H240" s="57" t="str">
        <f>VLOOKUP($A240,DM!$A:$EH,MATCH(H$1,DM!$1:$1,0),0)</f>
        <v>5%</v>
      </c>
      <c r="I240" s="23" t="str">
        <f>VLOOKUP($A240,DM!$A:$EH,MATCH(I$1,DM!$1:$1,0),0)</f>
        <v>--</v>
      </c>
      <c r="J240" s="23" t="str">
        <f>VLOOKUP($A240,DM!$A:$EH,MATCH(J$1,DM!$1:$1,0),0)</f>
        <v>--</v>
      </c>
      <c r="K240" s="22" t="str">
        <f>VLOOKUP($A240,DM!$A:$EH,MATCH(K$1,DM!$1:$1,0),0)</f>
        <v>备证</v>
      </c>
      <c r="L240" s="22" t="str">
        <f>VLOOKUP($A240,DM!$A:$EH,MATCH(L$1,DM!$1:$1,0),0)</f>
        <v>自贸债</v>
      </c>
      <c r="M240" s="22" t="str">
        <f>VLOOKUP($A240,DM!$A:$EH,MATCH(M$1,DM!$1:$1,0),0)</f>
        <v>地方平台</v>
      </c>
      <c r="N240" s="22" t="str">
        <f>VLOOKUP($A240,DM!$A:$EH,MATCH(N$1,DM!$1:$1,0),0)</f>
        <v>四川</v>
      </c>
      <c r="O240" s="19" t="str">
        <f>VLOOKUP($A240,DM!$A:$EH,MATCH(O$1,DM!$1:$1,0),0)</f>
        <v>--</v>
      </c>
    </row>
    <row r="241" spans="1:15" x14ac:dyDescent="0.25">
      <c r="A241" s="63">
        <f>deal_master[[#This Row],[Index]]</f>
        <v>674</v>
      </c>
      <c r="B241" s="70">
        <f>VLOOKUP($A241,DM!A:EH,MATCH(B$1,DM!$1:$1,0),0)</f>
        <v>45013</v>
      </c>
      <c r="C241" s="21" t="str">
        <f>VLOOKUP($A241,DM!$A:$EH,MATCH(C$1,DM!$1:$1,0),0)</f>
        <v>中航租赁</v>
      </c>
      <c r="D241" s="56" t="str">
        <f>VLOOKUP($A241,DM!$A:$EH,MATCH(D$1,DM!$1:$1,0),0)</f>
        <v>--/--/--</v>
      </c>
      <c r="E241" s="23" t="str">
        <f>VLOOKUP($A241,DM!$A:$EH,MATCH(E$1,DM!$1:$1,0),0)</f>
        <v>CNH</v>
      </c>
      <c r="F241" s="23">
        <f>VLOOKUP($A241,DM!$A:$EH,MATCH(F$1,DM!$1:$1,0),0)</f>
        <v>11</v>
      </c>
      <c r="G241" s="23" t="str">
        <f>VLOOKUP($A241,DM!$A:$EH,MATCH(G$1,DM!$1:$1,0),0)</f>
        <v>3</v>
      </c>
      <c r="H241" s="57" t="str">
        <f>VLOOKUP($A241,DM!$A:$EH,MATCH(H$1,DM!$1:$1,0),0)</f>
        <v>3.75%</v>
      </c>
      <c r="I241" s="23" t="str">
        <f>VLOOKUP($A241,DM!$A:$EH,MATCH(I$1,DM!$1:$1,0),0)</f>
        <v>4.2%a</v>
      </c>
      <c r="J241" s="23" t="str">
        <f>VLOOKUP($A241,DM!$A:$EH,MATCH(J$1,DM!$1:$1,0),0)</f>
        <v>45</v>
      </c>
      <c r="K241" s="22" t="str">
        <f>VLOOKUP($A241,DM!$A:$EH,MATCH(K$1,DM!$1:$1,0),0)</f>
        <v>直发</v>
      </c>
      <c r="L241" s="22" t="str">
        <f>VLOOKUP($A241,DM!$A:$EH,MATCH(L$1,DM!$1:$1,0),0)</f>
        <v>绿色自贸债</v>
      </c>
      <c r="M241" s="22" t="str">
        <f>VLOOKUP($A241,DM!$A:$EH,MATCH(M$1,DM!$1:$1,0),0)</f>
        <v>金融机构</v>
      </c>
      <c r="N241" s="22" t="str">
        <f>VLOOKUP($A241,DM!$A:$EH,MATCH(N$1,DM!$1:$1,0),0)</f>
        <v>上海</v>
      </c>
      <c r="O241" s="19" t="str">
        <f>VLOOKUP($A241,DM!$A:$EH,MATCH(O$1,DM!$1:$1,0),0)</f>
        <v>港分</v>
      </c>
    </row>
    <row r="242" spans="1:15" x14ac:dyDescent="0.25">
      <c r="A242" s="63">
        <f>deal_master[[#This Row],[Index]]</f>
        <v>673</v>
      </c>
      <c r="B242" s="70">
        <f>VLOOKUP($A242,DM!A:EH,MATCH(B$1,DM!$1:$1,0),0)</f>
        <v>45012</v>
      </c>
      <c r="C242" s="21" t="str">
        <f>VLOOKUP($A242,DM!$A:$EH,MATCH(C$1,DM!$1:$1,0),0)</f>
        <v>湖州吴兴产投</v>
      </c>
      <c r="D242" s="56" t="str">
        <f>VLOOKUP($A242,DM!$A:$EH,MATCH(D$1,DM!$1:$1,0),0)</f>
        <v>--/--/--</v>
      </c>
      <c r="E242" s="23" t="str">
        <f>VLOOKUP($A242,DM!$A:$EH,MATCH(E$1,DM!$1:$1,0),0)</f>
        <v>EUR</v>
      </c>
      <c r="F242" s="23">
        <f>VLOOKUP($A242,DM!$A:$EH,MATCH(F$1,DM!$1:$1,0),0)</f>
        <v>0.97</v>
      </c>
      <c r="G242" s="23" t="str">
        <f>VLOOKUP($A242,DM!$A:$EH,MATCH(G$1,DM!$1:$1,0),0)</f>
        <v>1</v>
      </c>
      <c r="H242" s="57" t="str">
        <f>VLOOKUP($A242,DM!$A:$EH,MATCH(H$1,DM!$1:$1,0),0)</f>
        <v>6.2%</v>
      </c>
      <c r="I242" s="23" t="str">
        <f>VLOOKUP($A242,DM!$A:$EH,MATCH(I$1,DM!$1:$1,0),0)</f>
        <v>--</v>
      </c>
      <c r="J242" s="23" t="str">
        <f>VLOOKUP($A242,DM!$A:$EH,MATCH(J$1,DM!$1:$1,0),0)</f>
        <v>--</v>
      </c>
      <c r="K242" s="22" t="str">
        <f>VLOOKUP($A242,DM!$A:$EH,MATCH(K$1,DM!$1:$1,0),0)</f>
        <v>担保</v>
      </c>
      <c r="L242" s="22" t="str">
        <f>VLOOKUP($A242,DM!$A:$EH,MATCH(L$1,DM!$1:$1,0),0)</f>
        <v>--</v>
      </c>
      <c r="M242" s="22" t="str">
        <f>VLOOKUP($A242,DM!$A:$EH,MATCH(M$1,DM!$1:$1,0),0)</f>
        <v>地方平台</v>
      </c>
      <c r="N242" s="22" t="str">
        <f>VLOOKUP($A242,DM!$A:$EH,MATCH(N$1,DM!$1:$1,0),0)</f>
        <v>浙江</v>
      </c>
      <c r="O242" s="19" t="str">
        <f>VLOOKUP($A242,DM!$A:$EH,MATCH(O$1,DM!$1:$1,0),0)</f>
        <v>--</v>
      </c>
    </row>
    <row r="243" spans="1:15" x14ac:dyDescent="0.25">
      <c r="A243" s="63">
        <f>deal_master[[#This Row],[Index]]</f>
        <v>672</v>
      </c>
      <c r="B243" s="70">
        <f>VLOOKUP($A243,DM!A:EH,MATCH(B$1,DM!$1:$1,0),0)</f>
        <v>45009</v>
      </c>
      <c r="C243" s="21" t="str">
        <f>VLOOKUP($A243,DM!$A:$EH,MATCH(C$1,DM!$1:$1,0),0)</f>
        <v>龙南旅发(九江银行)</v>
      </c>
      <c r="D243" s="56" t="str">
        <f>VLOOKUP($A243,DM!$A:$EH,MATCH(D$1,DM!$1:$1,0),0)</f>
        <v>--/--/--</v>
      </c>
      <c r="E243" s="23" t="str">
        <f>VLOOKUP($A243,DM!$A:$EH,MATCH(E$1,DM!$1:$1,0),0)</f>
        <v>USD</v>
      </c>
      <c r="F243" s="23">
        <f>VLOOKUP($A243,DM!$A:$EH,MATCH(F$1,DM!$1:$1,0),0)</f>
        <v>0.6</v>
      </c>
      <c r="G243" s="23" t="str">
        <f>VLOOKUP($A243,DM!$A:$EH,MATCH(G$1,DM!$1:$1,0),0)</f>
        <v>2.9</v>
      </c>
      <c r="H243" s="57" t="str">
        <f>VLOOKUP($A243,DM!$A:$EH,MATCH(H$1,DM!$1:$1,0),0)</f>
        <v>6.7%</v>
      </c>
      <c r="I243" s="23" t="str">
        <f>VLOOKUP($A243,DM!$A:$EH,MATCH(I$1,DM!$1:$1,0),0)</f>
        <v>--</v>
      </c>
      <c r="J243" s="23" t="str">
        <f>VLOOKUP($A243,DM!$A:$EH,MATCH(J$1,DM!$1:$1,0),0)</f>
        <v>--</v>
      </c>
      <c r="K243" s="22" t="str">
        <f>VLOOKUP($A243,DM!$A:$EH,MATCH(K$1,DM!$1:$1,0),0)</f>
        <v>备证</v>
      </c>
      <c r="L243" s="22" t="str">
        <f>VLOOKUP($A243,DM!$A:$EH,MATCH(L$1,DM!$1:$1,0),0)</f>
        <v>--</v>
      </c>
      <c r="M243" s="22" t="str">
        <f>VLOOKUP($A243,DM!$A:$EH,MATCH(M$1,DM!$1:$1,0),0)</f>
        <v>地方平台</v>
      </c>
      <c r="N243" s="22" t="str">
        <f>VLOOKUP($A243,DM!$A:$EH,MATCH(N$1,DM!$1:$1,0),0)</f>
        <v>江西</v>
      </c>
      <c r="O243" s="19" t="str">
        <f>VLOOKUP($A243,DM!$A:$EH,MATCH(O$1,DM!$1:$1,0),0)</f>
        <v>--</v>
      </c>
    </row>
    <row r="244" spans="1:15" x14ac:dyDescent="0.25">
      <c r="A244" s="63">
        <f>deal_master[[#This Row],[Index]]</f>
        <v>671</v>
      </c>
      <c r="B244" s="70">
        <f>VLOOKUP($A244,DM!A:EH,MATCH(B$1,DM!$1:$1,0),0)</f>
        <v>45009</v>
      </c>
      <c r="C244" s="21" t="str">
        <f>VLOOKUP($A244,DM!$A:$EH,MATCH(C$1,DM!$1:$1,0),0)</f>
        <v>青岛西海岸融控</v>
      </c>
      <c r="D244" s="56" t="str">
        <f>VLOOKUP($A244,DM!$A:$EH,MATCH(D$1,DM!$1:$1,0),0)</f>
        <v>--/--/--</v>
      </c>
      <c r="E244" s="23" t="str">
        <f>VLOOKUP($A244,DM!$A:$EH,MATCH(E$1,DM!$1:$1,0),0)</f>
        <v>CNH</v>
      </c>
      <c r="F244" s="23">
        <f>VLOOKUP($A244,DM!$A:$EH,MATCH(F$1,DM!$1:$1,0),0)</f>
        <v>4</v>
      </c>
      <c r="G244" s="23" t="str">
        <f>VLOOKUP($A244,DM!$A:$EH,MATCH(G$1,DM!$1:$1,0),0)</f>
        <v>3</v>
      </c>
      <c r="H244" s="57" t="str">
        <f>VLOOKUP($A244,DM!$A:$EH,MATCH(H$1,DM!$1:$1,0),0)</f>
        <v>5.4%</v>
      </c>
      <c r="I244" s="23" t="str">
        <f>VLOOKUP($A244,DM!$A:$EH,MATCH(I$1,DM!$1:$1,0),0)</f>
        <v>--</v>
      </c>
      <c r="J244" s="23" t="str">
        <f>VLOOKUP($A244,DM!$A:$EH,MATCH(J$1,DM!$1:$1,0),0)</f>
        <v>--</v>
      </c>
      <c r="K244" s="22" t="str">
        <f>VLOOKUP($A244,DM!$A:$EH,MATCH(K$1,DM!$1:$1,0),0)</f>
        <v>直发</v>
      </c>
      <c r="L244" s="22" t="str">
        <f>VLOOKUP($A244,DM!$A:$EH,MATCH(L$1,DM!$1:$1,0),0)</f>
        <v>自贸债</v>
      </c>
      <c r="M244" s="22" t="str">
        <f>VLOOKUP($A244,DM!$A:$EH,MATCH(M$1,DM!$1:$1,0),0)</f>
        <v>地方平台</v>
      </c>
      <c r="N244" s="22" t="str">
        <f>VLOOKUP($A244,DM!$A:$EH,MATCH(N$1,DM!$1:$1,0),0)</f>
        <v>山东</v>
      </c>
      <c r="O244" s="19" t="str">
        <f>VLOOKUP($A244,DM!$A:$EH,MATCH(O$1,DM!$1:$1,0),0)</f>
        <v>BISL</v>
      </c>
    </row>
    <row r="245" spans="1:15" x14ac:dyDescent="0.25">
      <c r="A245" s="63">
        <f>deal_master[[#This Row],[Index]]</f>
        <v>670</v>
      </c>
      <c r="B245" s="70">
        <f>VLOOKUP($A245,DM!A:EH,MATCH(B$1,DM!$1:$1,0),0)</f>
        <v>45009</v>
      </c>
      <c r="C245" s="21" t="str">
        <f>VLOOKUP($A245,DM!$A:$EH,MATCH(C$1,DM!$1:$1,0),0)</f>
        <v>赣州旅投(北京银行)</v>
      </c>
      <c r="D245" s="56" t="str">
        <f>VLOOKUP($A245,DM!$A:$EH,MATCH(D$1,DM!$1:$1,0),0)</f>
        <v>--/--/--</v>
      </c>
      <c r="E245" s="23" t="str">
        <f>VLOOKUP($A245,DM!$A:$EH,MATCH(E$1,DM!$1:$1,0),0)</f>
        <v>CNH</v>
      </c>
      <c r="F245" s="23">
        <f>VLOOKUP($A245,DM!$A:$EH,MATCH(F$1,DM!$1:$1,0),0)</f>
        <v>3.4</v>
      </c>
      <c r="G245" s="23" t="str">
        <f>VLOOKUP($A245,DM!$A:$EH,MATCH(G$1,DM!$1:$1,0),0)</f>
        <v>3</v>
      </c>
      <c r="H245" s="57" t="str">
        <f>VLOOKUP($A245,DM!$A:$EH,MATCH(H$1,DM!$1:$1,0),0)</f>
        <v>4%</v>
      </c>
      <c r="I245" s="23" t="str">
        <f>VLOOKUP($A245,DM!$A:$EH,MATCH(I$1,DM!$1:$1,0),0)</f>
        <v>--</v>
      </c>
      <c r="J245" s="23" t="str">
        <f>VLOOKUP($A245,DM!$A:$EH,MATCH(J$1,DM!$1:$1,0),0)</f>
        <v>--</v>
      </c>
      <c r="K245" s="22" t="str">
        <f>VLOOKUP($A245,DM!$A:$EH,MATCH(K$1,DM!$1:$1,0),0)</f>
        <v>备证</v>
      </c>
      <c r="L245" s="22" t="str">
        <f>VLOOKUP($A245,DM!$A:$EH,MATCH(L$1,DM!$1:$1,0),0)</f>
        <v>自贸债</v>
      </c>
      <c r="M245" s="22" t="str">
        <f>VLOOKUP($A245,DM!$A:$EH,MATCH(M$1,DM!$1:$1,0),0)</f>
        <v>地方平台</v>
      </c>
      <c r="N245" s="22" t="str">
        <f>VLOOKUP($A245,DM!$A:$EH,MATCH(N$1,DM!$1:$1,0),0)</f>
        <v>江西</v>
      </c>
      <c r="O245" s="19" t="str">
        <f>VLOOKUP($A245,DM!$A:$EH,MATCH(O$1,DM!$1:$1,0),0)</f>
        <v>--</v>
      </c>
    </row>
    <row r="246" spans="1:15" x14ac:dyDescent="0.25">
      <c r="A246" s="63">
        <f>deal_master[[#This Row],[Index]]</f>
        <v>669</v>
      </c>
      <c r="B246" s="70">
        <f>VLOOKUP($A246,DM!A:EH,MATCH(B$1,DM!$1:$1,0),0)</f>
        <v>45009</v>
      </c>
      <c r="C246" s="21" t="str">
        <f>VLOOKUP($A246,DM!$A:$EH,MATCH(C$1,DM!$1:$1,0),0)</f>
        <v>苏州吴中文化旅发</v>
      </c>
      <c r="D246" s="56" t="str">
        <f>VLOOKUP($A246,DM!$A:$EH,MATCH(D$1,DM!$1:$1,0),0)</f>
        <v>--/--/--</v>
      </c>
      <c r="E246" s="23" t="str">
        <f>VLOOKUP($A246,DM!$A:$EH,MATCH(E$1,DM!$1:$1,0),0)</f>
        <v>CNH</v>
      </c>
      <c r="F246" s="23">
        <f>VLOOKUP($A246,DM!$A:$EH,MATCH(F$1,DM!$1:$1,0),0)</f>
        <v>2</v>
      </c>
      <c r="G246" s="23" t="str">
        <f>VLOOKUP($A246,DM!$A:$EH,MATCH(G$1,DM!$1:$1,0),0)</f>
        <v>3</v>
      </c>
      <c r="H246" s="57" t="str">
        <f>VLOOKUP($A246,DM!$A:$EH,MATCH(H$1,DM!$1:$1,0),0)</f>
        <v>4.4%</v>
      </c>
      <c r="I246" s="23" t="str">
        <f>VLOOKUP($A246,DM!$A:$EH,MATCH(I$1,DM!$1:$1,0),0)</f>
        <v>4.5%a</v>
      </c>
      <c r="J246" s="23" t="str">
        <f>VLOOKUP($A246,DM!$A:$EH,MATCH(J$1,DM!$1:$1,0),0)</f>
        <v>10</v>
      </c>
      <c r="K246" s="22" t="str">
        <f>VLOOKUP($A246,DM!$A:$EH,MATCH(K$1,DM!$1:$1,0),0)</f>
        <v>直发</v>
      </c>
      <c r="L246" s="22" t="str">
        <f>VLOOKUP($A246,DM!$A:$EH,MATCH(L$1,DM!$1:$1,0),0)</f>
        <v>自贸债</v>
      </c>
      <c r="M246" s="22" t="str">
        <f>VLOOKUP($A246,DM!$A:$EH,MATCH(M$1,DM!$1:$1,0),0)</f>
        <v>地方平台</v>
      </c>
      <c r="N246" s="22" t="str">
        <f>VLOOKUP($A246,DM!$A:$EH,MATCH(N$1,DM!$1:$1,0),0)</f>
        <v>江苏</v>
      </c>
      <c r="O246" s="19" t="str">
        <f>VLOOKUP($A246,DM!$A:$EH,MATCH(O$1,DM!$1:$1,0),0)</f>
        <v>--</v>
      </c>
    </row>
    <row r="247" spans="1:15" x14ac:dyDescent="0.25">
      <c r="A247" s="63">
        <f>deal_master[[#This Row],[Index]]</f>
        <v>668</v>
      </c>
      <c r="B247" s="70">
        <f>VLOOKUP($A247,DM!A:EH,MATCH(B$1,DM!$1:$1,0),0)</f>
        <v>45009</v>
      </c>
      <c r="C247" s="21" t="str">
        <f>VLOOKUP($A247,DM!$A:$EH,MATCH(C$1,DM!$1:$1,0),0)</f>
        <v>攀枝花攀西科技城(上海银行)</v>
      </c>
      <c r="D247" s="56" t="str">
        <f>VLOOKUP($A247,DM!$A:$EH,MATCH(D$1,DM!$1:$1,0),0)</f>
        <v>--/--/--</v>
      </c>
      <c r="E247" s="23" t="str">
        <f>VLOOKUP($A247,DM!$A:$EH,MATCH(E$1,DM!$1:$1,0),0)</f>
        <v>CNH</v>
      </c>
      <c r="F247" s="23">
        <f>VLOOKUP($A247,DM!$A:$EH,MATCH(F$1,DM!$1:$1,0),0)</f>
        <v>3</v>
      </c>
      <c r="G247" s="23" t="str">
        <f>VLOOKUP($A247,DM!$A:$EH,MATCH(G$1,DM!$1:$1,0),0)</f>
        <v>3</v>
      </c>
      <c r="H247" s="57" t="str">
        <f>VLOOKUP($A247,DM!$A:$EH,MATCH(H$1,DM!$1:$1,0),0)</f>
        <v>3.8%</v>
      </c>
      <c r="I247" s="23" t="str">
        <f>VLOOKUP($A247,DM!$A:$EH,MATCH(I$1,DM!$1:$1,0),0)</f>
        <v>4.1%a</v>
      </c>
      <c r="J247" s="23" t="str">
        <f>VLOOKUP($A247,DM!$A:$EH,MATCH(J$1,DM!$1:$1,0),0)</f>
        <v>30</v>
      </c>
      <c r="K247" s="22" t="str">
        <f>VLOOKUP($A247,DM!$A:$EH,MATCH(K$1,DM!$1:$1,0),0)</f>
        <v>备证</v>
      </c>
      <c r="L247" s="22" t="str">
        <f>VLOOKUP($A247,DM!$A:$EH,MATCH(L$1,DM!$1:$1,0),0)</f>
        <v>自贸债</v>
      </c>
      <c r="M247" s="22" t="str">
        <f>VLOOKUP($A247,DM!$A:$EH,MATCH(M$1,DM!$1:$1,0),0)</f>
        <v>地方平台</v>
      </c>
      <c r="N247" s="22" t="str">
        <f>VLOOKUP($A247,DM!$A:$EH,MATCH(N$1,DM!$1:$1,0),0)</f>
        <v>四川</v>
      </c>
      <c r="O247" s="19" t="str">
        <f>VLOOKUP($A247,DM!$A:$EH,MATCH(O$1,DM!$1:$1,0),0)</f>
        <v>--</v>
      </c>
    </row>
    <row r="248" spans="1:15" x14ac:dyDescent="0.25">
      <c r="A248" s="63">
        <f>deal_master[[#This Row],[Index]]</f>
        <v>667</v>
      </c>
      <c r="B248" s="70">
        <f>VLOOKUP($A248,DM!A:EH,MATCH(B$1,DM!$1:$1,0),0)</f>
        <v>45009</v>
      </c>
      <c r="C248" s="21" t="str">
        <f>VLOOKUP($A248,DM!$A:$EH,MATCH(C$1,DM!$1:$1,0),0)</f>
        <v>十堰聚鑫城投(湖北银行)</v>
      </c>
      <c r="D248" s="56" t="str">
        <f>VLOOKUP($A248,DM!$A:$EH,MATCH(D$1,DM!$1:$1,0),0)</f>
        <v>--/--/--</v>
      </c>
      <c r="E248" s="23" t="str">
        <f>VLOOKUP($A248,DM!$A:$EH,MATCH(E$1,DM!$1:$1,0),0)</f>
        <v>CNH</v>
      </c>
      <c r="F248" s="23">
        <f>VLOOKUP($A248,DM!$A:$EH,MATCH(F$1,DM!$1:$1,0),0)</f>
        <v>4.0999999999999996</v>
      </c>
      <c r="G248" s="23" t="str">
        <f>VLOOKUP($A248,DM!$A:$EH,MATCH(G$1,DM!$1:$1,0),0)</f>
        <v>3</v>
      </c>
      <c r="H248" s="57" t="str">
        <f>VLOOKUP($A248,DM!$A:$EH,MATCH(H$1,DM!$1:$1,0),0)</f>
        <v>4.85%</v>
      </c>
      <c r="I248" s="23" t="str">
        <f>VLOOKUP($A248,DM!$A:$EH,MATCH(I$1,DM!$1:$1,0),0)</f>
        <v>--</v>
      </c>
      <c r="J248" s="23" t="str">
        <f>VLOOKUP($A248,DM!$A:$EH,MATCH(J$1,DM!$1:$1,0),0)</f>
        <v>--</v>
      </c>
      <c r="K248" s="22" t="str">
        <f>VLOOKUP($A248,DM!$A:$EH,MATCH(K$1,DM!$1:$1,0),0)</f>
        <v>备证</v>
      </c>
      <c r="L248" s="22" t="str">
        <f>VLOOKUP($A248,DM!$A:$EH,MATCH(L$1,DM!$1:$1,0),0)</f>
        <v>自贸债</v>
      </c>
      <c r="M248" s="22" t="str">
        <f>VLOOKUP($A248,DM!$A:$EH,MATCH(M$1,DM!$1:$1,0),0)</f>
        <v>地方平台</v>
      </c>
      <c r="N248" s="22" t="str">
        <f>VLOOKUP($A248,DM!$A:$EH,MATCH(N$1,DM!$1:$1,0),0)</f>
        <v>湖北</v>
      </c>
      <c r="O248" s="19" t="str">
        <f>VLOOKUP($A248,DM!$A:$EH,MATCH(O$1,DM!$1:$1,0),0)</f>
        <v>--</v>
      </c>
    </row>
    <row r="249" spans="1:15" x14ac:dyDescent="0.25">
      <c r="A249" s="63">
        <f>deal_master[[#This Row],[Index]]</f>
        <v>666</v>
      </c>
      <c r="B249" s="70">
        <f>VLOOKUP($A249,DM!A:EH,MATCH(B$1,DM!$1:$1,0),0)</f>
        <v>45008</v>
      </c>
      <c r="C249" s="21" t="str">
        <f>VLOOKUP($A249,DM!$A:$EH,MATCH(C$1,DM!$1:$1,0),0)</f>
        <v>青岛西海岸海控</v>
      </c>
      <c r="D249" s="56" t="str">
        <f>VLOOKUP($A249,DM!$A:$EH,MATCH(D$1,DM!$1:$1,0),0)</f>
        <v>--/--/--</v>
      </c>
      <c r="E249" s="23" t="str">
        <f>VLOOKUP($A249,DM!$A:$EH,MATCH(E$1,DM!$1:$1,0),0)</f>
        <v>CNH</v>
      </c>
      <c r="F249" s="23">
        <f>VLOOKUP($A249,DM!$A:$EH,MATCH(F$1,DM!$1:$1,0),0)</f>
        <v>10</v>
      </c>
      <c r="G249" s="23" t="str">
        <f>VLOOKUP($A249,DM!$A:$EH,MATCH(G$1,DM!$1:$1,0),0)</f>
        <v>3</v>
      </c>
      <c r="H249" s="57" t="str">
        <f>VLOOKUP($A249,DM!$A:$EH,MATCH(H$1,DM!$1:$1,0),0)</f>
        <v>5.5%</v>
      </c>
      <c r="I249" s="23" t="str">
        <f>VLOOKUP($A249,DM!$A:$EH,MATCH(I$1,DM!$1:$1,0),0)</f>
        <v>6%a</v>
      </c>
      <c r="J249" s="23" t="str">
        <f>VLOOKUP($A249,DM!$A:$EH,MATCH(J$1,DM!$1:$1,0),0)</f>
        <v>50</v>
      </c>
      <c r="K249" s="22" t="str">
        <f>VLOOKUP($A249,DM!$A:$EH,MATCH(K$1,DM!$1:$1,0),0)</f>
        <v>直发</v>
      </c>
      <c r="L249" s="22" t="str">
        <f>VLOOKUP($A249,DM!$A:$EH,MATCH(L$1,DM!$1:$1,0),0)</f>
        <v>自贸债</v>
      </c>
      <c r="M249" s="22" t="str">
        <f>VLOOKUP($A249,DM!$A:$EH,MATCH(M$1,DM!$1:$1,0),0)</f>
        <v>地方平台</v>
      </c>
      <c r="N249" s="22" t="str">
        <f>VLOOKUP($A249,DM!$A:$EH,MATCH(N$1,DM!$1:$1,0),0)</f>
        <v>山东</v>
      </c>
      <c r="O249" s="19" t="str">
        <f>VLOOKUP($A249,DM!$A:$EH,MATCH(O$1,DM!$1:$1,0),0)</f>
        <v>BISL</v>
      </c>
    </row>
    <row r="250" spans="1:15" x14ac:dyDescent="0.25">
      <c r="A250" s="63">
        <f>deal_master[[#This Row],[Index]]</f>
        <v>665</v>
      </c>
      <c r="B250" s="70">
        <f>VLOOKUP($A250,DM!A:EH,MATCH(B$1,DM!$1:$1,0),0)</f>
        <v>45006</v>
      </c>
      <c r="C250" s="21" t="str">
        <f>VLOOKUP($A250,DM!$A:$EH,MATCH(C$1,DM!$1:$1,0),0)</f>
        <v>绍兴上虞杭州湾</v>
      </c>
      <c r="D250" s="56" t="str">
        <f>VLOOKUP($A250,DM!$A:$EH,MATCH(D$1,DM!$1:$1,0),0)</f>
        <v>--/--/--</v>
      </c>
      <c r="E250" s="23" t="str">
        <f>VLOOKUP($A250,DM!$A:$EH,MATCH(E$1,DM!$1:$1,0),0)</f>
        <v>CNH</v>
      </c>
      <c r="F250" s="23">
        <f>VLOOKUP($A250,DM!$A:$EH,MATCH(F$1,DM!$1:$1,0),0)</f>
        <v>10.25</v>
      </c>
      <c r="G250" s="23" t="str">
        <f>VLOOKUP($A250,DM!$A:$EH,MATCH(G$1,DM!$1:$1,0),0)</f>
        <v>3</v>
      </c>
      <c r="H250" s="57" t="str">
        <f>VLOOKUP($A250,DM!$A:$EH,MATCH(H$1,DM!$1:$1,0),0)</f>
        <v>4.5%</v>
      </c>
      <c r="I250" s="23" t="str">
        <f>VLOOKUP($A250,DM!$A:$EH,MATCH(I$1,DM!$1:$1,0),0)</f>
        <v>4.95%a</v>
      </c>
      <c r="J250" s="23" t="str">
        <f>VLOOKUP($A250,DM!$A:$EH,MATCH(J$1,DM!$1:$1,0),0)</f>
        <v>45</v>
      </c>
      <c r="K250" s="22" t="str">
        <f>VLOOKUP($A250,DM!$A:$EH,MATCH(K$1,DM!$1:$1,0),0)</f>
        <v>直发</v>
      </c>
      <c r="L250" s="22" t="str">
        <f>VLOOKUP($A250,DM!$A:$EH,MATCH(L$1,DM!$1:$1,0),0)</f>
        <v>自贸债</v>
      </c>
      <c r="M250" s="22" t="str">
        <f>VLOOKUP($A250,DM!$A:$EH,MATCH(M$1,DM!$1:$1,0),0)</f>
        <v>地方平台</v>
      </c>
      <c r="N250" s="22" t="str">
        <f>VLOOKUP($A250,DM!$A:$EH,MATCH(N$1,DM!$1:$1,0),0)</f>
        <v>浙江</v>
      </c>
      <c r="O250" s="19" t="str">
        <f>VLOOKUP($A250,DM!$A:$EH,MATCH(O$1,DM!$1:$1,0),0)</f>
        <v>BISL</v>
      </c>
    </row>
    <row r="251" spans="1:15" x14ac:dyDescent="0.25">
      <c r="A251" s="63">
        <f>deal_master[[#This Row],[Index]]</f>
        <v>664</v>
      </c>
      <c r="B251" s="70">
        <f>VLOOKUP($A251,DM!A:EH,MATCH(B$1,DM!$1:$1,0),0)</f>
        <v>45005</v>
      </c>
      <c r="C251" s="21" t="str">
        <f>VLOOKUP($A251,DM!$A:$EH,MATCH(C$1,DM!$1:$1,0),0)</f>
        <v>海盐国资</v>
      </c>
      <c r="D251" s="56" t="str">
        <f>VLOOKUP($A251,DM!$A:$EH,MATCH(D$1,DM!$1:$1,0),0)</f>
        <v>--/--/--</v>
      </c>
      <c r="E251" s="23" t="str">
        <f>VLOOKUP($A251,DM!$A:$EH,MATCH(E$1,DM!$1:$1,0),0)</f>
        <v>CNH</v>
      </c>
      <c r="F251" s="23">
        <f>VLOOKUP($A251,DM!$A:$EH,MATCH(F$1,DM!$1:$1,0),0)</f>
        <v>12.2</v>
      </c>
      <c r="G251" s="23" t="str">
        <f>VLOOKUP($A251,DM!$A:$EH,MATCH(G$1,DM!$1:$1,0),0)</f>
        <v>3</v>
      </c>
      <c r="H251" s="57" t="str">
        <f>VLOOKUP($A251,DM!$A:$EH,MATCH(H$1,DM!$1:$1,0),0)</f>
        <v>4.3%</v>
      </c>
      <c r="I251" s="23" t="str">
        <f>VLOOKUP($A251,DM!$A:$EH,MATCH(I$1,DM!$1:$1,0),0)</f>
        <v>4.7%a</v>
      </c>
      <c r="J251" s="23" t="str">
        <f>VLOOKUP($A251,DM!$A:$EH,MATCH(J$1,DM!$1:$1,0),0)</f>
        <v>40</v>
      </c>
      <c r="K251" s="22" t="str">
        <f>VLOOKUP($A251,DM!$A:$EH,MATCH(K$1,DM!$1:$1,0),0)</f>
        <v>担保</v>
      </c>
      <c r="L251" s="22" t="str">
        <f>VLOOKUP($A251,DM!$A:$EH,MATCH(L$1,DM!$1:$1,0),0)</f>
        <v>自贸债</v>
      </c>
      <c r="M251" s="22" t="str">
        <f>VLOOKUP($A251,DM!$A:$EH,MATCH(M$1,DM!$1:$1,0),0)</f>
        <v>地方平台</v>
      </c>
      <c r="N251" s="22" t="str">
        <f>VLOOKUP($A251,DM!$A:$EH,MATCH(N$1,DM!$1:$1,0),0)</f>
        <v>浙江</v>
      </c>
      <c r="O251" s="19" t="str">
        <f>VLOOKUP($A251,DM!$A:$EH,MATCH(O$1,DM!$1:$1,0),0)</f>
        <v>--</v>
      </c>
    </row>
    <row r="252" spans="1:15" x14ac:dyDescent="0.25">
      <c r="A252" s="63">
        <f>deal_master[[#This Row],[Index]]</f>
        <v>663</v>
      </c>
      <c r="B252" s="70">
        <f>VLOOKUP($A252,DM!A:EH,MATCH(B$1,DM!$1:$1,0),0)</f>
        <v>45005</v>
      </c>
      <c r="C252" s="21" t="str">
        <f>VLOOKUP($A252,DM!$A:$EH,MATCH(C$1,DM!$1:$1,0),0)</f>
        <v>中银港分</v>
      </c>
      <c r="D252" s="56" t="str">
        <f>VLOOKUP($A252,DM!$A:$EH,MATCH(D$1,DM!$1:$1,0),0)</f>
        <v>A1/A/A</v>
      </c>
      <c r="E252" s="23" t="str">
        <f>VLOOKUP($A252,DM!$A:$EH,MATCH(E$1,DM!$1:$1,0),0)</f>
        <v>CNH</v>
      </c>
      <c r="F252" s="23">
        <f>VLOOKUP($A252,DM!$A:$EH,MATCH(F$1,DM!$1:$1,0),0)</f>
        <v>10</v>
      </c>
      <c r="G252" s="23" t="str">
        <f>VLOOKUP($A252,DM!$A:$EH,MATCH(G$1,DM!$1:$1,0),0)</f>
        <v>2</v>
      </c>
      <c r="H252" s="57" t="str">
        <f>VLOOKUP($A252,DM!$A:$EH,MATCH(H$1,DM!$1:$1,0),0)</f>
        <v>2.93%</v>
      </c>
      <c r="I252" s="23" t="str">
        <f>VLOOKUP($A252,DM!$A:$EH,MATCH(I$1,DM!$1:$1,0),0)</f>
        <v>3.4%a</v>
      </c>
      <c r="J252" s="23" t="str">
        <f>VLOOKUP($A252,DM!$A:$EH,MATCH(J$1,DM!$1:$1,0),0)</f>
        <v>47</v>
      </c>
      <c r="K252" s="22" t="str">
        <f>VLOOKUP($A252,DM!$A:$EH,MATCH(K$1,DM!$1:$1,0),0)</f>
        <v>直发</v>
      </c>
      <c r="L252" s="22" t="str">
        <f>VLOOKUP($A252,DM!$A:$EH,MATCH(L$1,DM!$1:$1,0),0)</f>
        <v>可持续点心债</v>
      </c>
      <c r="M252" s="22" t="str">
        <f>VLOOKUP($A252,DM!$A:$EH,MATCH(M$1,DM!$1:$1,0),0)</f>
        <v>金融机构</v>
      </c>
      <c r="N252" s="22" t="str">
        <f>VLOOKUP($A252,DM!$A:$EH,MATCH(N$1,DM!$1:$1,0),0)</f>
        <v>北京</v>
      </c>
      <c r="O252" s="19" t="str">
        <f>VLOOKUP($A252,DM!$A:$EH,MATCH(O$1,DM!$1:$1,0),0)</f>
        <v>港分</v>
      </c>
    </row>
    <row r="253" spans="1:15" x14ac:dyDescent="0.25">
      <c r="A253" s="63">
        <f>deal_master[[#This Row],[Index]]</f>
        <v>662</v>
      </c>
      <c r="B253" s="70">
        <f>VLOOKUP($A253,DM!A:EH,MATCH(B$1,DM!$1:$1,0),0)</f>
        <v>45002</v>
      </c>
      <c r="C253" s="21" t="str">
        <f>VLOOKUP($A253,DM!$A:$EH,MATCH(C$1,DM!$1:$1,0),0)</f>
        <v>青田城投(杭州银行)</v>
      </c>
      <c r="D253" s="56" t="str">
        <f>VLOOKUP($A253,DM!$A:$EH,MATCH(D$1,DM!$1:$1,0),0)</f>
        <v>--/--/--</v>
      </c>
      <c r="E253" s="23" t="str">
        <f>VLOOKUP($A253,DM!$A:$EH,MATCH(E$1,DM!$1:$1,0),0)</f>
        <v>CNH</v>
      </c>
      <c r="F253" s="23">
        <f>VLOOKUP($A253,DM!$A:$EH,MATCH(F$1,DM!$1:$1,0),0)</f>
        <v>5</v>
      </c>
      <c r="G253" s="23" t="str">
        <f>VLOOKUP($A253,DM!$A:$EH,MATCH(G$1,DM!$1:$1,0),0)</f>
        <v>3</v>
      </c>
      <c r="H253" s="57" t="str">
        <f>VLOOKUP($A253,DM!$A:$EH,MATCH(H$1,DM!$1:$1,0),0)</f>
        <v>3.8%</v>
      </c>
      <c r="I253" s="23" t="str">
        <f>VLOOKUP($A253,DM!$A:$EH,MATCH(I$1,DM!$1:$1,0),0)</f>
        <v>4%a</v>
      </c>
      <c r="J253" s="23" t="str">
        <f>VLOOKUP($A253,DM!$A:$EH,MATCH(J$1,DM!$1:$1,0),0)</f>
        <v>20</v>
      </c>
      <c r="K253" s="22" t="str">
        <f>VLOOKUP($A253,DM!$A:$EH,MATCH(K$1,DM!$1:$1,0),0)</f>
        <v>备证</v>
      </c>
      <c r="L253" s="22" t="str">
        <f>VLOOKUP($A253,DM!$A:$EH,MATCH(L$1,DM!$1:$1,0),0)</f>
        <v>自贸债</v>
      </c>
      <c r="M253" s="22" t="str">
        <f>VLOOKUP($A253,DM!$A:$EH,MATCH(M$1,DM!$1:$1,0),0)</f>
        <v>地方平台</v>
      </c>
      <c r="N253" s="22" t="str">
        <f>VLOOKUP($A253,DM!$A:$EH,MATCH(N$1,DM!$1:$1,0),0)</f>
        <v>浙江</v>
      </c>
      <c r="O253" s="19" t="str">
        <f>VLOOKUP($A253,DM!$A:$EH,MATCH(O$1,DM!$1:$1,0),0)</f>
        <v>--</v>
      </c>
    </row>
    <row r="254" spans="1:15" x14ac:dyDescent="0.25">
      <c r="A254" s="63">
        <f>deal_master[[#This Row],[Index]]</f>
        <v>661</v>
      </c>
      <c r="B254" s="70">
        <f>VLOOKUP($A254,DM!A:EH,MATCH(B$1,DM!$1:$1,0),0)</f>
        <v>45002</v>
      </c>
      <c r="C254" s="21" t="str">
        <f>VLOOKUP($A254,DM!$A:$EH,MATCH(C$1,DM!$1:$1,0),0)</f>
        <v>越秀房托</v>
      </c>
      <c r="D254" s="56" t="str">
        <f>VLOOKUP($A254,DM!$A:$EH,MATCH(D$1,DM!$1:$1,0),0)</f>
        <v>--/--/--</v>
      </c>
      <c r="E254" s="23" t="str">
        <f>VLOOKUP($A254,DM!$A:$EH,MATCH(E$1,DM!$1:$1,0),0)</f>
        <v>CNH</v>
      </c>
      <c r="F254" s="23">
        <f>VLOOKUP($A254,DM!$A:$EH,MATCH(F$1,DM!$1:$1,0),0)</f>
        <v>15</v>
      </c>
      <c r="G254" s="23" t="str">
        <f>VLOOKUP($A254,DM!$A:$EH,MATCH(G$1,DM!$1:$1,0),0)</f>
        <v>3</v>
      </c>
      <c r="H254" s="57" t="str">
        <f>VLOOKUP($A254,DM!$A:$EH,MATCH(H$1,DM!$1:$1,0),0)</f>
        <v>4.15%</v>
      </c>
      <c r="I254" s="23" t="str">
        <f>VLOOKUP($A254,DM!$A:$EH,MATCH(I$1,DM!$1:$1,0),0)</f>
        <v>4.2%a</v>
      </c>
      <c r="J254" s="23" t="str">
        <f>VLOOKUP($A254,DM!$A:$EH,MATCH(J$1,DM!$1:$1,0),0)</f>
        <v>5</v>
      </c>
      <c r="K254" s="22" t="str">
        <f>VLOOKUP($A254,DM!$A:$EH,MATCH(K$1,DM!$1:$1,0),0)</f>
        <v>担保</v>
      </c>
      <c r="L254" s="22" t="str">
        <f>VLOOKUP($A254,DM!$A:$EH,MATCH(L$1,DM!$1:$1,0),0)</f>
        <v>自贸债</v>
      </c>
      <c r="M254" s="22" t="str">
        <f>VLOOKUP($A254,DM!$A:$EH,MATCH(M$1,DM!$1:$1,0),0)</f>
        <v>房地产</v>
      </c>
      <c r="N254" s="22" t="str">
        <f>VLOOKUP($A254,DM!$A:$EH,MATCH(N$1,DM!$1:$1,0),0)</f>
        <v>广东</v>
      </c>
      <c r="O254" s="19" t="str">
        <f>VLOOKUP($A254,DM!$A:$EH,MATCH(O$1,DM!$1:$1,0),0)</f>
        <v>港分</v>
      </c>
    </row>
    <row r="255" spans="1:15" x14ac:dyDescent="0.25">
      <c r="A255" s="63">
        <f>deal_master[[#This Row],[Index]]</f>
        <v>660</v>
      </c>
      <c r="B255" s="70">
        <f>VLOOKUP($A255,DM!A:EH,MATCH(B$1,DM!$1:$1,0),0)</f>
        <v>45002</v>
      </c>
      <c r="C255" s="21" t="str">
        <f>VLOOKUP($A255,DM!$A:$EH,MATCH(C$1,DM!$1:$1,0),0)</f>
        <v>漳州交通</v>
      </c>
      <c r="D255" s="56" t="str">
        <f>VLOOKUP($A255,DM!$A:$EH,MATCH(D$1,DM!$1:$1,0),0)</f>
        <v>--/--/--</v>
      </c>
      <c r="E255" s="23" t="str">
        <f>VLOOKUP($A255,DM!$A:$EH,MATCH(E$1,DM!$1:$1,0),0)</f>
        <v>USD</v>
      </c>
      <c r="F255" s="23">
        <f>VLOOKUP($A255,DM!$A:$EH,MATCH(F$1,DM!$1:$1,0),0)</f>
        <v>1.25</v>
      </c>
      <c r="G255" s="23" t="str">
        <f>VLOOKUP($A255,DM!$A:$EH,MATCH(G$1,DM!$1:$1,0),0)</f>
        <v>1</v>
      </c>
      <c r="H255" s="57" t="str">
        <f>VLOOKUP($A255,DM!$A:$EH,MATCH(H$1,DM!$1:$1,0),0)</f>
        <v>6.28%</v>
      </c>
      <c r="I255" s="23" t="str">
        <f>VLOOKUP($A255,DM!$A:$EH,MATCH(I$1,DM!$1:$1,0),0)</f>
        <v>6.7%a</v>
      </c>
      <c r="J255" s="23" t="str">
        <f>VLOOKUP($A255,DM!$A:$EH,MATCH(J$1,DM!$1:$1,0),0)</f>
        <v>40</v>
      </c>
      <c r="K255" s="22" t="str">
        <f>VLOOKUP($A255,DM!$A:$EH,MATCH(K$1,DM!$1:$1,0),0)</f>
        <v>直发</v>
      </c>
      <c r="L255" s="22" t="str">
        <f>VLOOKUP($A255,DM!$A:$EH,MATCH(L$1,DM!$1:$1,0),0)</f>
        <v>--</v>
      </c>
      <c r="M255" s="22" t="str">
        <f>VLOOKUP($A255,DM!$A:$EH,MATCH(M$1,DM!$1:$1,0),0)</f>
        <v>地方平台</v>
      </c>
      <c r="N255" s="22" t="str">
        <f>VLOOKUP($A255,DM!$A:$EH,MATCH(N$1,DM!$1:$1,0),0)</f>
        <v>福建</v>
      </c>
      <c r="O255" s="19" t="str">
        <f>VLOOKUP($A255,DM!$A:$EH,MATCH(O$1,DM!$1:$1,0),0)</f>
        <v>--</v>
      </c>
    </row>
    <row r="256" spans="1:15" x14ac:dyDescent="0.25">
      <c r="A256" s="63">
        <f>deal_master[[#This Row],[Index]]</f>
        <v>659</v>
      </c>
      <c r="B256" s="70">
        <f>VLOOKUP($A256,DM!A:EH,MATCH(B$1,DM!$1:$1,0),0)</f>
        <v>45002</v>
      </c>
      <c r="C256" s="21" t="str">
        <f>VLOOKUP($A256,DM!$A:$EH,MATCH(C$1,DM!$1:$1,0),0)</f>
        <v>湖州吴兴产投(绍兴银行)</v>
      </c>
      <c r="D256" s="56" t="str">
        <f>VLOOKUP($A256,DM!$A:$EH,MATCH(D$1,DM!$1:$1,0),0)</f>
        <v>--/--/--</v>
      </c>
      <c r="E256" s="23" t="str">
        <f>VLOOKUP($A256,DM!$A:$EH,MATCH(E$1,DM!$1:$1,0),0)</f>
        <v>CNH</v>
      </c>
      <c r="F256" s="23">
        <f>VLOOKUP($A256,DM!$A:$EH,MATCH(F$1,DM!$1:$1,0),0)</f>
        <v>2.2999999999999998</v>
      </c>
      <c r="G256" s="23" t="str">
        <f>VLOOKUP($A256,DM!$A:$EH,MATCH(G$1,DM!$1:$1,0),0)</f>
        <v>3</v>
      </c>
      <c r="H256" s="57" t="str">
        <f>VLOOKUP($A256,DM!$A:$EH,MATCH(H$1,DM!$1:$1,0),0)</f>
        <v>4.4%</v>
      </c>
      <c r="I256" s="23" t="str">
        <f>VLOOKUP($A256,DM!$A:$EH,MATCH(I$1,DM!$1:$1,0),0)</f>
        <v>--</v>
      </c>
      <c r="J256" s="23" t="str">
        <f>VLOOKUP($A256,DM!$A:$EH,MATCH(J$1,DM!$1:$1,0),0)</f>
        <v>--</v>
      </c>
      <c r="K256" s="22" t="str">
        <f>VLOOKUP($A256,DM!$A:$EH,MATCH(K$1,DM!$1:$1,0),0)</f>
        <v>备证</v>
      </c>
      <c r="L256" s="22" t="str">
        <f>VLOOKUP($A256,DM!$A:$EH,MATCH(L$1,DM!$1:$1,0),0)</f>
        <v>自贸债</v>
      </c>
      <c r="M256" s="22" t="str">
        <f>VLOOKUP($A256,DM!$A:$EH,MATCH(M$1,DM!$1:$1,0),0)</f>
        <v>地方平台</v>
      </c>
      <c r="N256" s="22" t="str">
        <f>VLOOKUP($A256,DM!$A:$EH,MATCH(N$1,DM!$1:$1,0),0)</f>
        <v>浙江</v>
      </c>
      <c r="O256" s="19" t="str">
        <f>VLOOKUP($A256,DM!$A:$EH,MATCH(O$1,DM!$1:$1,0),0)</f>
        <v>--</v>
      </c>
    </row>
    <row r="257" spans="1:15" x14ac:dyDescent="0.25">
      <c r="A257" s="63">
        <f>deal_master[[#This Row],[Index]]</f>
        <v>658</v>
      </c>
      <c r="B257" s="70">
        <f>VLOOKUP($A257,DM!A:EH,MATCH(B$1,DM!$1:$1,0),0)</f>
        <v>45002</v>
      </c>
      <c r="C257" s="21" t="str">
        <f>VLOOKUP($A257,DM!$A:$EH,MATCH(C$1,DM!$1:$1,0),0)</f>
        <v>桂林经开(北部湾银行)</v>
      </c>
      <c r="D257" s="56" t="str">
        <f>VLOOKUP($A257,DM!$A:$EH,MATCH(D$1,DM!$1:$1,0),0)</f>
        <v>--/--/--</v>
      </c>
      <c r="E257" s="23" t="str">
        <f>VLOOKUP($A257,DM!$A:$EH,MATCH(E$1,DM!$1:$1,0),0)</f>
        <v>CNH</v>
      </c>
      <c r="F257" s="23">
        <f>VLOOKUP($A257,DM!$A:$EH,MATCH(F$1,DM!$1:$1,0),0)</f>
        <v>1</v>
      </c>
      <c r="G257" s="23" t="str">
        <f>VLOOKUP($A257,DM!$A:$EH,MATCH(G$1,DM!$1:$1,0),0)</f>
        <v>3</v>
      </c>
      <c r="H257" s="57" t="str">
        <f>VLOOKUP($A257,DM!$A:$EH,MATCH(H$1,DM!$1:$1,0),0)</f>
        <v>4.8%</v>
      </c>
      <c r="I257" s="23" t="str">
        <f>VLOOKUP($A257,DM!$A:$EH,MATCH(I$1,DM!$1:$1,0),0)</f>
        <v>--</v>
      </c>
      <c r="J257" s="23" t="str">
        <f>VLOOKUP($A257,DM!$A:$EH,MATCH(J$1,DM!$1:$1,0),0)</f>
        <v>--</v>
      </c>
      <c r="K257" s="22" t="str">
        <f>VLOOKUP($A257,DM!$A:$EH,MATCH(K$1,DM!$1:$1,0),0)</f>
        <v>备证</v>
      </c>
      <c r="L257" s="22" t="str">
        <f>VLOOKUP($A257,DM!$A:$EH,MATCH(L$1,DM!$1:$1,0),0)</f>
        <v>可持续自贸债</v>
      </c>
      <c r="M257" s="22" t="str">
        <f>VLOOKUP($A257,DM!$A:$EH,MATCH(M$1,DM!$1:$1,0),0)</f>
        <v>地方平台</v>
      </c>
      <c r="N257" s="22" t="str">
        <f>VLOOKUP($A257,DM!$A:$EH,MATCH(N$1,DM!$1:$1,0),0)</f>
        <v>广西</v>
      </c>
      <c r="O257" s="19" t="str">
        <f>VLOOKUP($A257,DM!$A:$EH,MATCH(O$1,DM!$1:$1,0),0)</f>
        <v>BISL</v>
      </c>
    </row>
    <row r="258" spans="1:15" x14ac:dyDescent="0.25">
      <c r="A258" s="63">
        <f>deal_master[[#This Row],[Index]]</f>
        <v>657</v>
      </c>
      <c r="B258" s="70">
        <f>VLOOKUP($A258,DM!A:EH,MATCH(B$1,DM!$1:$1,0),0)</f>
        <v>45001</v>
      </c>
      <c r="C258" s="21" t="str">
        <f>VLOOKUP($A258,DM!$A:$EH,MATCH(C$1,DM!$1:$1,0),0)</f>
        <v>长兴文旅发展(上海银行)</v>
      </c>
      <c r="D258" s="56" t="str">
        <f>VLOOKUP($A258,DM!$A:$EH,MATCH(D$1,DM!$1:$1,0),0)</f>
        <v>--/--/--</v>
      </c>
      <c r="E258" s="23" t="str">
        <f>VLOOKUP($A258,DM!$A:$EH,MATCH(E$1,DM!$1:$1,0),0)</f>
        <v>CNH</v>
      </c>
      <c r="F258" s="23">
        <f>VLOOKUP($A258,DM!$A:$EH,MATCH(F$1,DM!$1:$1,0),0)</f>
        <v>11.7</v>
      </c>
      <c r="G258" s="23" t="str">
        <f>VLOOKUP($A258,DM!$A:$EH,MATCH(G$1,DM!$1:$1,0),0)</f>
        <v>3</v>
      </c>
      <c r="H258" s="57" t="str">
        <f>VLOOKUP($A258,DM!$A:$EH,MATCH(H$1,DM!$1:$1,0),0)</f>
        <v>3.8%</v>
      </c>
      <c r="I258" s="23" t="str">
        <f>VLOOKUP($A258,DM!$A:$EH,MATCH(I$1,DM!$1:$1,0),0)</f>
        <v>4%a</v>
      </c>
      <c r="J258" s="23" t="str">
        <f>VLOOKUP($A258,DM!$A:$EH,MATCH(J$1,DM!$1:$1,0),0)</f>
        <v>20</v>
      </c>
      <c r="K258" s="22" t="str">
        <f>VLOOKUP($A258,DM!$A:$EH,MATCH(K$1,DM!$1:$1,0),0)</f>
        <v>备证</v>
      </c>
      <c r="L258" s="22" t="str">
        <f>VLOOKUP($A258,DM!$A:$EH,MATCH(L$1,DM!$1:$1,0),0)</f>
        <v>自贸债</v>
      </c>
      <c r="M258" s="22" t="str">
        <f>VLOOKUP($A258,DM!$A:$EH,MATCH(M$1,DM!$1:$1,0),0)</f>
        <v>地方平台</v>
      </c>
      <c r="N258" s="22" t="str">
        <f>VLOOKUP($A258,DM!$A:$EH,MATCH(N$1,DM!$1:$1,0),0)</f>
        <v>浙江</v>
      </c>
      <c r="O258" s="19" t="str">
        <f>VLOOKUP($A258,DM!$A:$EH,MATCH(O$1,DM!$1:$1,0),0)</f>
        <v>--</v>
      </c>
    </row>
    <row r="259" spans="1:15" x14ac:dyDescent="0.25">
      <c r="A259" s="63">
        <f>deal_master[[#This Row],[Index]]</f>
        <v>656</v>
      </c>
      <c r="B259" s="70">
        <f>VLOOKUP($A259,DM!A:EH,MATCH(B$1,DM!$1:$1,0),0)</f>
        <v>45001</v>
      </c>
      <c r="C259" s="21" t="str">
        <f>VLOOKUP($A259,DM!$A:$EH,MATCH(C$1,DM!$1:$1,0),0)</f>
        <v>莱芜高投(齐鲁银行)</v>
      </c>
      <c r="D259" s="56" t="str">
        <f>VLOOKUP($A259,DM!$A:$EH,MATCH(D$1,DM!$1:$1,0),0)</f>
        <v>--/--/--</v>
      </c>
      <c r="E259" s="23" t="str">
        <f>VLOOKUP($A259,DM!$A:$EH,MATCH(E$1,DM!$1:$1,0),0)</f>
        <v>USD</v>
      </c>
      <c r="F259" s="23">
        <f>VLOOKUP($A259,DM!$A:$EH,MATCH(F$1,DM!$1:$1,0),0)</f>
        <v>0.47</v>
      </c>
      <c r="G259" s="23" t="str">
        <f>VLOOKUP($A259,DM!$A:$EH,MATCH(G$1,DM!$1:$1,0),0)</f>
        <v>3</v>
      </c>
      <c r="H259" s="57" t="str">
        <f>VLOOKUP($A259,DM!$A:$EH,MATCH(H$1,DM!$1:$1,0),0)</f>
        <v>7%</v>
      </c>
      <c r="I259" s="23" t="str">
        <f>VLOOKUP($A259,DM!$A:$EH,MATCH(I$1,DM!$1:$1,0),0)</f>
        <v>--</v>
      </c>
      <c r="J259" s="23" t="str">
        <f>VLOOKUP($A259,DM!$A:$EH,MATCH(J$1,DM!$1:$1,0),0)</f>
        <v>--</v>
      </c>
      <c r="K259" s="22" t="str">
        <f>VLOOKUP($A259,DM!$A:$EH,MATCH(K$1,DM!$1:$1,0),0)</f>
        <v>备证+担保</v>
      </c>
      <c r="L259" s="22" t="str">
        <f>VLOOKUP($A259,DM!$A:$EH,MATCH(L$1,DM!$1:$1,0),0)</f>
        <v>--</v>
      </c>
      <c r="M259" s="22" t="str">
        <f>VLOOKUP($A259,DM!$A:$EH,MATCH(M$1,DM!$1:$1,0),0)</f>
        <v>地方平台</v>
      </c>
      <c r="N259" s="22" t="str">
        <f>VLOOKUP($A259,DM!$A:$EH,MATCH(N$1,DM!$1:$1,0),0)</f>
        <v>山东</v>
      </c>
      <c r="O259" s="19" t="str">
        <f>VLOOKUP($A259,DM!$A:$EH,MATCH(O$1,DM!$1:$1,0),0)</f>
        <v>--</v>
      </c>
    </row>
    <row r="260" spans="1:15" x14ac:dyDescent="0.25">
      <c r="A260" s="63">
        <f>deal_master[[#This Row],[Index]]</f>
        <v>655</v>
      </c>
      <c r="B260" s="70">
        <f>VLOOKUP($A260,DM!A:EH,MATCH(B$1,DM!$1:$1,0),0)</f>
        <v>45001</v>
      </c>
      <c r="C260" s="21" t="str">
        <f>VLOOKUP($A260,DM!$A:$EH,MATCH(C$1,DM!$1:$1,0),0)</f>
        <v>惠山高科</v>
      </c>
      <c r="D260" s="56" t="str">
        <f>VLOOKUP($A260,DM!$A:$EH,MATCH(D$1,DM!$1:$1,0),0)</f>
        <v>--/--/--</v>
      </c>
      <c r="E260" s="23" t="str">
        <f>VLOOKUP($A260,DM!$A:$EH,MATCH(E$1,DM!$1:$1,0),0)</f>
        <v>USD</v>
      </c>
      <c r="F260" s="23">
        <f>VLOOKUP($A260,DM!$A:$EH,MATCH(F$1,DM!$1:$1,0),0)</f>
        <v>0.5</v>
      </c>
      <c r="G260" s="23" t="str">
        <f>VLOOKUP($A260,DM!$A:$EH,MATCH(G$1,DM!$1:$1,0),0)</f>
        <v>1</v>
      </c>
      <c r="H260" s="57" t="str">
        <f>VLOOKUP($A260,DM!$A:$EH,MATCH(H$1,DM!$1:$1,0),0)</f>
        <v>6.9%</v>
      </c>
      <c r="I260" s="23" t="str">
        <f>VLOOKUP($A260,DM!$A:$EH,MATCH(I$1,DM!$1:$1,0),0)</f>
        <v>--</v>
      </c>
      <c r="J260" s="23" t="str">
        <f>VLOOKUP($A260,DM!$A:$EH,MATCH(J$1,DM!$1:$1,0),0)</f>
        <v>--</v>
      </c>
      <c r="K260" s="22" t="str">
        <f>VLOOKUP($A260,DM!$A:$EH,MATCH(K$1,DM!$1:$1,0),0)</f>
        <v>维好</v>
      </c>
      <c r="L260" s="22" t="str">
        <f>VLOOKUP($A260,DM!$A:$EH,MATCH(L$1,DM!$1:$1,0),0)</f>
        <v>--</v>
      </c>
      <c r="M260" s="22" t="str">
        <f>VLOOKUP($A260,DM!$A:$EH,MATCH(M$1,DM!$1:$1,0),0)</f>
        <v>地方平台</v>
      </c>
      <c r="N260" s="22" t="str">
        <f>VLOOKUP($A260,DM!$A:$EH,MATCH(N$1,DM!$1:$1,0),0)</f>
        <v>江苏</v>
      </c>
      <c r="O260" s="19" t="str">
        <f>VLOOKUP($A260,DM!$A:$EH,MATCH(O$1,DM!$1:$1,0),0)</f>
        <v>--</v>
      </c>
    </row>
    <row r="261" spans="1:15" x14ac:dyDescent="0.25">
      <c r="A261" s="63">
        <f>deal_master[[#This Row],[Index]]</f>
        <v>654</v>
      </c>
      <c r="B261" s="70">
        <f>VLOOKUP($A261,DM!A:EH,MATCH(B$1,DM!$1:$1,0),0)</f>
        <v>45001</v>
      </c>
      <c r="C261" s="21" t="str">
        <f>VLOOKUP($A261,DM!$A:$EH,MATCH(C$1,DM!$1:$1,0),0)</f>
        <v>嵊州投控</v>
      </c>
      <c r="D261" s="56" t="str">
        <f>VLOOKUP($A261,DM!$A:$EH,MATCH(D$1,DM!$1:$1,0),0)</f>
        <v>--/--/--</v>
      </c>
      <c r="E261" s="23" t="str">
        <f>VLOOKUP($A261,DM!$A:$EH,MATCH(E$1,DM!$1:$1,0),0)</f>
        <v>USD</v>
      </c>
      <c r="F261" s="23">
        <f>VLOOKUP($A261,DM!$A:$EH,MATCH(F$1,DM!$1:$1,0),0)</f>
        <v>2.5</v>
      </c>
      <c r="G261" s="23" t="str">
        <f>VLOOKUP($A261,DM!$A:$EH,MATCH(G$1,DM!$1:$1,0),0)</f>
        <v>3</v>
      </c>
      <c r="H261" s="57" t="str">
        <f>VLOOKUP($A261,DM!$A:$EH,MATCH(H$1,DM!$1:$1,0),0)</f>
        <v>6.5%</v>
      </c>
      <c r="I261" s="23" t="str">
        <f>VLOOKUP($A261,DM!$A:$EH,MATCH(I$1,DM!$1:$1,0),0)</f>
        <v>6.8%a</v>
      </c>
      <c r="J261" s="23" t="str">
        <f>VLOOKUP($A261,DM!$A:$EH,MATCH(J$1,DM!$1:$1,0),0)</f>
        <v>30</v>
      </c>
      <c r="K261" s="22" t="str">
        <f>VLOOKUP($A261,DM!$A:$EH,MATCH(K$1,DM!$1:$1,0),0)</f>
        <v>直发</v>
      </c>
      <c r="L261" s="22" t="str">
        <f>VLOOKUP($A261,DM!$A:$EH,MATCH(L$1,DM!$1:$1,0),0)</f>
        <v>--</v>
      </c>
      <c r="M261" s="22" t="str">
        <f>VLOOKUP($A261,DM!$A:$EH,MATCH(M$1,DM!$1:$1,0),0)</f>
        <v>地方平台</v>
      </c>
      <c r="N261" s="22" t="str">
        <f>VLOOKUP($A261,DM!$A:$EH,MATCH(N$1,DM!$1:$1,0),0)</f>
        <v>浙江</v>
      </c>
      <c r="O261" s="19" t="str">
        <f>VLOOKUP($A261,DM!$A:$EH,MATCH(O$1,DM!$1:$1,0),0)</f>
        <v>--</v>
      </c>
    </row>
    <row r="262" spans="1:15" x14ac:dyDescent="0.25">
      <c r="A262" s="63">
        <f>deal_master[[#This Row],[Index]]</f>
        <v>653</v>
      </c>
      <c r="B262" s="70">
        <f>VLOOKUP($A262,DM!A:EH,MATCH(B$1,DM!$1:$1,0),0)</f>
        <v>45000</v>
      </c>
      <c r="C262" s="21" t="str">
        <f>VLOOKUP($A262,DM!$A:$EH,MATCH(C$1,DM!$1:$1,0),0)</f>
        <v>泰州医药城</v>
      </c>
      <c r="D262" s="56" t="str">
        <f>VLOOKUP($A262,DM!$A:$EH,MATCH(D$1,DM!$1:$1,0),0)</f>
        <v>--/--/--</v>
      </c>
      <c r="E262" s="23" t="str">
        <f>VLOOKUP($A262,DM!$A:$EH,MATCH(E$1,DM!$1:$1,0),0)</f>
        <v>CNH</v>
      </c>
      <c r="F262" s="23">
        <f>VLOOKUP($A262,DM!$A:$EH,MATCH(F$1,DM!$1:$1,0),0)</f>
        <v>2</v>
      </c>
      <c r="G262" s="23" t="str">
        <f>VLOOKUP($A262,DM!$A:$EH,MATCH(G$1,DM!$1:$1,0),0)</f>
        <v>3</v>
      </c>
      <c r="H262" s="57" t="str">
        <f>VLOOKUP($A262,DM!$A:$EH,MATCH(H$1,DM!$1:$1,0),0)</f>
        <v>5.5%</v>
      </c>
      <c r="I262" s="23" t="str">
        <f>VLOOKUP($A262,DM!$A:$EH,MATCH(I$1,DM!$1:$1,0),0)</f>
        <v>--</v>
      </c>
      <c r="J262" s="23" t="str">
        <f>VLOOKUP($A262,DM!$A:$EH,MATCH(J$1,DM!$1:$1,0),0)</f>
        <v>--</v>
      </c>
      <c r="K262" s="22" t="str">
        <f>VLOOKUP($A262,DM!$A:$EH,MATCH(K$1,DM!$1:$1,0),0)</f>
        <v>直发</v>
      </c>
      <c r="L262" s="22" t="str">
        <f>VLOOKUP($A262,DM!$A:$EH,MATCH(L$1,DM!$1:$1,0),0)</f>
        <v>自贸债</v>
      </c>
      <c r="M262" s="22" t="str">
        <f>VLOOKUP($A262,DM!$A:$EH,MATCH(M$1,DM!$1:$1,0),0)</f>
        <v>地方平台</v>
      </c>
      <c r="N262" s="22" t="str">
        <f>VLOOKUP($A262,DM!$A:$EH,MATCH(N$1,DM!$1:$1,0),0)</f>
        <v>江苏</v>
      </c>
      <c r="O262" s="19" t="str">
        <f>VLOOKUP($A262,DM!$A:$EH,MATCH(O$1,DM!$1:$1,0),0)</f>
        <v>--</v>
      </c>
    </row>
    <row r="263" spans="1:15" x14ac:dyDescent="0.25">
      <c r="A263" s="63">
        <f>deal_master[[#This Row],[Index]]</f>
        <v>652</v>
      </c>
      <c r="B263" s="70">
        <f>VLOOKUP($A263,DM!A:EH,MATCH(B$1,DM!$1:$1,0),0)</f>
        <v>45000</v>
      </c>
      <c r="C263" s="21" t="str">
        <f>VLOOKUP($A263,DM!$A:$EH,MATCH(C$1,DM!$1:$1,0),0)</f>
        <v>泰州三福重工</v>
      </c>
      <c r="D263" s="56" t="str">
        <f>VLOOKUP($A263,DM!$A:$EH,MATCH(D$1,DM!$1:$1,0),0)</f>
        <v>--/--/--</v>
      </c>
      <c r="E263" s="23" t="str">
        <f>VLOOKUP($A263,DM!$A:$EH,MATCH(E$1,DM!$1:$1,0),0)</f>
        <v>CNH</v>
      </c>
      <c r="F263" s="23">
        <f>VLOOKUP($A263,DM!$A:$EH,MATCH(F$1,DM!$1:$1,0),0)</f>
        <v>4.0410000000000004</v>
      </c>
      <c r="G263" s="23" t="str">
        <f>VLOOKUP($A263,DM!$A:$EH,MATCH(G$1,DM!$1:$1,0),0)</f>
        <v>3</v>
      </c>
      <c r="H263" s="57" t="str">
        <f>VLOOKUP($A263,DM!$A:$EH,MATCH(H$1,DM!$1:$1,0),0)</f>
        <v>4.8%</v>
      </c>
      <c r="I263" s="23" t="str">
        <f>VLOOKUP($A263,DM!$A:$EH,MATCH(I$1,DM!$1:$1,0),0)</f>
        <v>--</v>
      </c>
      <c r="J263" s="23" t="str">
        <f>VLOOKUP($A263,DM!$A:$EH,MATCH(J$1,DM!$1:$1,0),0)</f>
        <v>--</v>
      </c>
      <c r="K263" s="22" t="str">
        <f>VLOOKUP($A263,DM!$A:$EH,MATCH(K$1,DM!$1:$1,0),0)</f>
        <v>担保</v>
      </c>
      <c r="L263" s="22" t="str">
        <f>VLOOKUP($A263,DM!$A:$EH,MATCH(L$1,DM!$1:$1,0),0)</f>
        <v>自贸债</v>
      </c>
      <c r="M263" s="22" t="str">
        <f>VLOOKUP($A263,DM!$A:$EH,MATCH(M$1,DM!$1:$1,0),0)</f>
        <v>产业</v>
      </c>
      <c r="N263" s="22" t="str">
        <f>VLOOKUP($A263,DM!$A:$EH,MATCH(N$1,DM!$1:$1,0),0)</f>
        <v>江苏</v>
      </c>
      <c r="O263" s="19" t="str">
        <f>VLOOKUP($A263,DM!$A:$EH,MATCH(O$1,DM!$1:$1,0),0)</f>
        <v>--</v>
      </c>
    </row>
    <row r="264" spans="1:15" x14ac:dyDescent="0.25">
      <c r="A264" s="63">
        <f>deal_master[[#This Row],[Index]]</f>
        <v>651</v>
      </c>
      <c r="B264" s="70">
        <f>VLOOKUP($A264,DM!A:EH,MATCH(B$1,DM!$1:$1,0),0)</f>
        <v>45000</v>
      </c>
      <c r="C264" s="21" t="str">
        <f>VLOOKUP($A264,DM!$A:$EH,MATCH(C$1,DM!$1:$1,0),0)</f>
        <v>桂阳蓉城控股(长沙银行)</v>
      </c>
      <c r="D264" s="56" t="str">
        <f>VLOOKUP($A264,DM!$A:$EH,MATCH(D$1,DM!$1:$1,0),0)</f>
        <v>--/--/--</v>
      </c>
      <c r="E264" s="23" t="str">
        <f>VLOOKUP($A264,DM!$A:$EH,MATCH(E$1,DM!$1:$1,0),0)</f>
        <v>CNH</v>
      </c>
      <c r="F264" s="23">
        <f>VLOOKUP($A264,DM!$A:$EH,MATCH(F$1,DM!$1:$1,0),0)</f>
        <v>2.78</v>
      </c>
      <c r="G264" s="23" t="str">
        <f>VLOOKUP($A264,DM!$A:$EH,MATCH(G$1,DM!$1:$1,0),0)</f>
        <v>3</v>
      </c>
      <c r="H264" s="57" t="str">
        <f>VLOOKUP($A264,DM!$A:$EH,MATCH(H$1,DM!$1:$1,0),0)</f>
        <v>4.5%</v>
      </c>
      <c r="I264" s="23" t="str">
        <f>VLOOKUP($A264,DM!$A:$EH,MATCH(I$1,DM!$1:$1,0),0)</f>
        <v>--</v>
      </c>
      <c r="J264" s="23" t="str">
        <f>VLOOKUP($A264,DM!$A:$EH,MATCH(J$1,DM!$1:$1,0),0)</f>
        <v>--</v>
      </c>
      <c r="K264" s="22" t="str">
        <f>VLOOKUP($A264,DM!$A:$EH,MATCH(K$1,DM!$1:$1,0),0)</f>
        <v>备证</v>
      </c>
      <c r="L264" s="22" t="str">
        <f>VLOOKUP($A264,DM!$A:$EH,MATCH(L$1,DM!$1:$1,0),0)</f>
        <v>自贸债</v>
      </c>
      <c r="M264" s="22" t="str">
        <f>VLOOKUP($A264,DM!$A:$EH,MATCH(M$1,DM!$1:$1,0),0)</f>
        <v>地方平台</v>
      </c>
      <c r="N264" s="22" t="str">
        <f>VLOOKUP($A264,DM!$A:$EH,MATCH(N$1,DM!$1:$1,0),0)</f>
        <v>湖南</v>
      </c>
      <c r="O264" s="19" t="str">
        <f>VLOOKUP($A264,DM!$A:$EH,MATCH(O$1,DM!$1:$1,0),0)</f>
        <v>--</v>
      </c>
    </row>
    <row r="265" spans="1:15" x14ac:dyDescent="0.25">
      <c r="A265" s="63">
        <f>deal_master[[#This Row],[Index]]</f>
        <v>650</v>
      </c>
      <c r="B265" s="70">
        <f>VLOOKUP($A265,DM!A:EH,MATCH(B$1,DM!$1:$1,0),0)</f>
        <v>45000</v>
      </c>
      <c r="C265" s="21" t="str">
        <f>VLOOKUP($A265,DM!$A:$EH,MATCH(C$1,DM!$1:$1,0),0)</f>
        <v>德阳发展</v>
      </c>
      <c r="D265" s="56" t="str">
        <f>VLOOKUP($A265,DM!$A:$EH,MATCH(D$1,DM!$1:$1,0),0)</f>
        <v>--/--/--</v>
      </c>
      <c r="E265" s="23" t="str">
        <f>VLOOKUP($A265,DM!$A:$EH,MATCH(E$1,DM!$1:$1,0),0)</f>
        <v>CNH</v>
      </c>
      <c r="F265" s="23">
        <f>VLOOKUP($A265,DM!$A:$EH,MATCH(F$1,DM!$1:$1,0),0)</f>
        <v>5.5</v>
      </c>
      <c r="G265" s="23" t="str">
        <f>VLOOKUP($A265,DM!$A:$EH,MATCH(G$1,DM!$1:$1,0),0)</f>
        <v>3</v>
      </c>
      <c r="H265" s="57" t="str">
        <f>VLOOKUP($A265,DM!$A:$EH,MATCH(H$1,DM!$1:$1,0),0)</f>
        <v>4.8%</v>
      </c>
      <c r="I265" s="23" t="str">
        <f>VLOOKUP($A265,DM!$A:$EH,MATCH(I$1,DM!$1:$1,0),0)</f>
        <v>4.9%a</v>
      </c>
      <c r="J265" s="23" t="str">
        <f>VLOOKUP($A265,DM!$A:$EH,MATCH(J$1,DM!$1:$1,0),0)</f>
        <v>10</v>
      </c>
      <c r="K265" s="22" t="str">
        <f>VLOOKUP($A265,DM!$A:$EH,MATCH(K$1,DM!$1:$1,0),0)</f>
        <v>直发</v>
      </c>
      <c r="L265" s="22" t="str">
        <f>VLOOKUP($A265,DM!$A:$EH,MATCH(L$1,DM!$1:$1,0),0)</f>
        <v>自贸债</v>
      </c>
      <c r="M265" s="22" t="str">
        <f>VLOOKUP($A265,DM!$A:$EH,MATCH(M$1,DM!$1:$1,0),0)</f>
        <v>地方平台</v>
      </c>
      <c r="N265" s="22" t="str">
        <f>VLOOKUP($A265,DM!$A:$EH,MATCH(N$1,DM!$1:$1,0),0)</f>
        <v>四川</v>
      </c>
      <c r="O265" s="19" t="str">
        <f>VLOOKUP($A265,DM!$A:$EH,MATCH(O$1,DM!$1:$1,0),0)</f>
        <v>--</v>
      </c>
    </row>
    <row r="266" spans="1:15" x14ac:dyDescent="0.25">
      <c r="A266" s="63">
        <f>deal_master[[#This Row],[Index]]</f>
        <v>649</v>
      </c>
      <c r="B266" s="70">
        <f>VLOOKUP($A266,DM!A:EH,MATCH(B$1,DM!$1:$1,0),0)</f>
        <v>44999</v>
      </c>
      <c r="C266" s="21" t="str">
        <f>VLOOKUP($A266,DM!$A:$EH,MATCH(C$1,DM!$1:$1,0),0)</f>
        <v>邢台路桥建设(天津银行)</v>
      </c>
      <c r="D266" s="56" t="str">
        <f>VLOOKUP($A266,DM!$A:$EH,MATCH(D$1,DM!$1:$1,0),0)</f>
        <v>--/--/--</v>
      </c>
      <c r="E266" s="23" t="str">
        <f>VLOOKUP($A266,DM!$A:$EH,MATCH(E$1,DM!$1:$1,0),0)</f>
        <v>CNH</v>
      </c>
      <c r="F266" s="23">
        <f>VLOOKUP($A266,DM!$A:$EH,MATCH(F$1,DM!$1:$1,0),0)</f>
        <v>0.94</v>
      </c>
      <c r="G266" s="23" t="str">
        <f>VLOOKUP($A266,DM!$A:$EH,MATCH(G$1,DM!$1:$1,0),0)</f>
        <v>3</v>
      </c>
      <c r="H266" s="57" t="str">
        <f>VLOOKUP($A266,DM!$A:$EH,MATCH(H$1,DM!$1:$1,0),0)</f>
        <v>4.6%</v>
      </c>
      <c r="I266" s="23" t="str">
        <f>VLOOKUP($A266,DM!$A:$EH,MATCH(I$1,DM!$1:$1,0),0)</f>
        <v>--</v>
      </c>
      <c r="J266" s="23" t="str">
        <f>VLOOKUP($A266,DM!$A:$EH,MATCH(J$1,DM!$1:$1,0),0)</f>
        <v>--</v>
      </c>
      <c r="K266" s="22" t="str">
        <f>VLOOKUP($A266,DM!$A:$EH,MATCH(K$1,DM!$1:$1,0),0)</f>
        <v>备证</v>
      </c>
      <c r="L266" s="22" t="str">
        <f>VLOOKUP($A266,DM!$A:$EH,MATCH(L$1,DM!$1:$1,0),0)</f>
        <v>自贸债</v>
      </c>
      <c r="M266" s="22" t="str">
        <f>VLOOKUP($A266,DM!$A:$EH,MATCH(M$1,DM!$1:$1,0),0)</f>
        <v>地方平台</v>
      </c>
      <c r="N266" s="22" t="str">
        <f>VLOOKUP($A266,DM!$A:$EH,MATCH(N$1,DM!$1:$1,0),0)</f>
        <v>河北</v>
      </c>
      <c r="O266" s="19" t="str">
        <f>VLOOKUP($A266,DM!$A:$EH,MATCH(O$1,DM!$1:$1,0),0)</f>
        <v>--</v>
      </c>
    </row>
    <row r="267" spans="1:15" x14ac:dyDescent="0.25">
      <c r="A267" s="63">
        <f>deal_master[[#This Row],[Index]]</f>
        <v>648</v>
      </c>
      <c r="B267" s="70">
        <f>VLOOKUP($A267,DM!A:EH,MATCH(B$1,DM!$1:$1,0),0)</f>
        <v>44999</v>
      </c>
      <c r="C267" s="21" t="str">
        <f>VLOOKUP($A267,DM!$A:$EH,MATCH(C$1,DM!$1:$1,0),0)</f>
        <v>邢台路桥建设(南京银行)</v>
      </c>
      <c r="D267" s="56" t="str">
        <f>VLOOKUP($A267,DM!$A:$EH,MATCH(D$1,DM!$1:$1,0),0)</f>
        <v>--/--/--</v>
      </c>
      <c r="E267" s="23" t="str">
        <f>VLOOKUP($A267,DM!$A:$EH,MATCH(E$1,DM!$1:$1,0),0)</f>
        <v>CNH</v>
      </c>
      <c r="F267" s="23">
        <f>VLOOKUP($A267,DM!$A:$EH,MATCH(F$1,DM!$1:$1,0),0)</f>
        <v>3.4</v>
      </c>
      <c r="G267" s="23" t="str">
        <f>VLOOKUP($A267,DM!$A:$EH,MATCH(G$1,DM!$1:$1,0),0)</f>
        <v>3</v>
      </c>
      <c r="H267" s="57" t="str">
        <f>VLOOKUP($A267,DM!$A:$EH,MATCH(H$1,DM!$1:$1,0),0)</f>
        <v>4%</v>
      </c>
      <c r="I267" s="23" t="str">
        <f>VLOOKUP($A267,DM!$A:$EH,MATCH(I$1,DM!$1:$1,0),0)</f>
        <v>--</v>
      </c>
      <c r="J267" s="23" t="str">
        <f>VLOOKUP($A267,DM!$A:$EH,MATCH(J$1,DM!$1:$1,0),0)</f>
        <v>--</v>
      </c>
      <c r="K267" s="22" t="str">
        <f>VLOOKUP($A267,DM!$A:$EH,MATCH(K$1,DM!$1:$1,0),0)</f>
        <v>备证</v>
      </c>
      <c r="L267" s="22" t="str">
        <f>VLOOKUP($A267,DM!$A:$EH,MATCH(L$1,DM!$1:$1,0),0)</f>
        <v>自贸债</v>
      </c>
      <c r="M267" s="22" t="str">
        <f>VLOOKUP($A267,DM!$A:$EH,MATCH(M$1,DM!$1:$1,0),0)</f>
        <v>地方平台</v>
      </c>
      <c r="N267" s="22" t="str">
        <f>VLOOKUP($A267,DM!$A:$EH,MATCH(N$1,DM!$1:$1,0),0)</f>
        <v>河北</v>
      </c>
      <c r="O267" s="19" t="str">
        <f>VLOOKUP($A267,DM!$A:$EH,MATCH(O$1,DM!$1:$1,0),0)</f>
        <v>--</v>
      </c>
    </row>
    <row r="268" spans="1:15" x14ac:dyDescent="0.25">
      <c r="A268" s="63">
        <f>deal_master[[#This Row],[Index]]</f>
        <v>647</v>
      </c>
      <c r="B268" s="70">
        <f>VLOOKUP($A268,DM!A:EH,MATCH(B$1,DM!$1:$1,0),0)</f>
        <v>44999</v>
      </c>
      <c r="C268" s="21" t="str">
        <f>VLOOKUP($A268,DM!$A:$EH,MATCH(C$1,DM!$1:$1,0),0)</f>
        <v>内江投控</v>
      </c>
      <c r="D268" s="56" t="str">
        <f>VLOOKUP($A268,DM!$A:$EH,MATCH(D$1,DM!$1:$1,0),0)</f>
        <v>--/--/--</v>
      </c>
      <c r="E268" s="23" t="str">
        <f>VLOOKUP($A268,DM!$A:$EH,MATCH(E$1,DM!$1:$1,0),0)</f>
        <v>USD</v>
      </c>
      <c r="F268" s="23">
        <f>VLOOKUP($A268,DM!$A:$EH,MATCH(F$1,DM!$1:$1,0),0)</f>
        <v>0.5</v>
      </c>
      <c r="G268" s="23" t="str">
        <f>VLOOKUP($A268,DM!$A:$EH,MATCH(G$1,DM!$1:$1,0),0)</f>
        <v>3</v>
      </c>
      <c r="H268" s="57" t="str">
        <f>VLOOKUP($A268,DM!$A:$EH,MATCH(H$1,DM!$1:$1,0),0)</f>
        <v>7.5%</v>
      </c>
      <c r="I268" s="23" t="str">
        <f>VLOOKUP($A268,DM!$A:$EH,MATCH(I$1,DM!$1:$1,0),0)</f>
        <v>--</v>
      </c>
      <c r="J268" s="23" t="str">
        <f>VLOOKUP($A268,DM!$A:$EH,MATCH(J$1,DM!$1:$1,0),0)</f>
        <v>--</v>
      </c>
      <c r="K268" s="22" t="str">
        <f>VLOOKUP($A268,DM!$A:$EH,MATCH(K$1,DM!$1:$1,0),0)</f>
        <v>担保</v>
      </c>
      <c r="L268" s="22" t="str">
        <f>VLOOKUP($A268,DM!$A:$EH,MATCH(L$1,DM!$1:$1,0),0)</f>
        <v>--</v>
      </c>
      <c r="M268" s="22" t="str">
        <f>VLOOKUP($A268,DM!$A:$EH,MATCH(M$1,DM!$1:$1,0),0)</f>
        <v>地方平台</v>
      </c>
      <c r="N268" s="22" t="str">
        <f>VLOOKUP($A268,DM!$A:$EH,MATCH(N$1,DM!$1:$1,0),0)</f>
        <v>四川</v>
      </c>
      <c r="O268" s="19" t="str">
        <f>VLOOKUP($A268,DM!$A:$EH,MATCH(O$1,DM!$1:$1,0),0)</f>
        <v>--</v>
      </c>
    </row>
    <row r="269" spans="1:15" x14ac:dyDescent="0.25">
      <c r="A269" s="63">
        <f>deal_master[[#This Row],[Index]]</f>
        <v>646</v>
      </c>
      <c r="B269" s="70">
        <f>VLOOKUP($A269,DM!A:EH,MATCH(B$1,DM!$1:$1,0),0)</f>
        <v>44998</v>
      </c>
      <c r="C269" s="21" t="str">
        <f>VLOOKUP($A269,DM!$A:$EH,MATCH(C$1,DM!$1:$1,0),0)</f>
        <v>安吉城投(杭州银行)</v>
      </c>
      <c r="D269" s="56" t="str">
        <f>VLOOKUP($A269,DM!$A:$EH,MATCH(D$1,DM!$1:$1,0),0)</f>
        <v>--/--/--</v>
      </c>
      <c r="E269" s="23" t="str">
        <f>VLOOKUP($A269,DM!$A:$EH,MATCH(E$1,DM!$1:$1,0),0)</f>
        <v>CNH</v>
      </c>
      <c r="F269" s="23">
        <f>VLOOKUP($A269,DM!$A:$EH,MATCH(F$1,DM!$1:$1,0),0)</f>
        <v>6.8</v>
      </c>
      <c r="G269" s="23" t="str">
        <f>VLOOKUP($A269,DM!$A:$EH,MATCH(G$1,DM!$1:$1,0),0)</f>
        <v>3</v>
      </c>
      <c r="H269" s="57" t="str">
        <f>VLOOKUP($A269,DM!$A:$EH,MATCH(H$1,DM!$1:$1,0),0)</f>
        <v>3.8%</v>
      </c>
      <c r="I269" s="23" t="str">
        <f>VLOOKUP($A269,DM!$A:$EH,MATCH(I$1,DM!$1:$1,0),0)</f>
        <v>4.1%a</v>
      </c>
      <c r="J269" s="23" t="str">
        <f>VLOOKUP($A269,DM!$A:$EH,MATCH(J$1,DM!$1:$1,0),0)</f>
        <v>30</v>
      </c>
      <c r="K269" s="22" t="str">
        <f>VLOOKUP($A269,DM!$A:$EH,MATCH(K$1,DM!$1:$1,0),0)</f>
        <v>备证</v>
      </c>
      <c r="L269" s="22" t="str">
        <f>VLOOKUP($A269,DM!$A:$EH,MATCH(L$1,DM!$1:$1,0),0)</f>
        <v>自贸债</v>
      </c>
      <c r="M269" s="22" t="str">
        <f>VLOOKUP($A269,DM!$A:$EH,MATCH(M$1,DM!$1:$1,0),0)</f>
        <v>地方平台</v>
      </c>
      <c r="N269" s="22" t="str">
        <f>VLOOKUP($A269,DM!$A:$EH,MATCH(N$1,DM!$1:$1,0),0)</f>
        <v>浙江</v>
      </c>
      <c r="O269" s="19" t="str">
        <f>VLOOKUP($A269,DM!$A:$EH,MATCH(O$1,DM!$1:$1,0),0)</f>
        <v>--</v>
      </c>
    </row>
    <row r="270" spans="1:15" x14ac:dyDescent="0.25">
      <c r="A270" s="63">
        <f>deal_master[[#This Row],[Index]]</f>
        <v>645</v>
      </c>
      <c r="B270" s="70">
        <f>VLOOKUP($A270,DM!A:EH,MATCH(B$1,DM!$1:$1,0),0)</f>
        <v>44993</v>
      </c>
      <c r="C270" s="21" t="str">
        <f>VLOOKUP($A270,DM!$A:$EH,MATCH(C$1,DM!$1:$1,0),0)</f>
        <v>郴州产投(华夏银行)</v>
      </c>
      <c r="D270" s="56" t="str">
        <f>VLOOKUP($A270,DM!$A:$EH,MATCH(D$1,DM!$1:$1,0),0)</f>
        <v>--/--/--</v>
      </c>
      <c r="E270" s="23" t="str">
        <f>VLOOKUP($A270,DM!$A:$EH,MATCH(E$1,DM!$1:$1,0),0)</f>
        <v>CNH</v>
      </c>
      <c r="F270" s="23">
        <f>VLOOKUP($A270,DM!$A:$EH,MATCH(F$1,DM!$1:$1,0),0)</f>
        <v>8.75</v>
      </c>
      <c r="G270" s="23" t="str">
        <f>VLOOKUP($A270,DM!$A:$EH,MATCH(G$1,DM!$1:$1,0),0)</f>
        <v>3</v>
      </c>
      <c r="H270" s="57" t="str">
        <f>VLOOKUP($A270,DM!$A:$EH,MATCH(H$1,DM!$1:$1,0),0)</f>
        <v>4%</v>
      </c>
      <c r="I270" s="23" t="str">
        <f>VLOOKUP($A270,DM!$A:$EH,MATCH(I$1,DM!$1:$1,0),0)</f>
        <v>4.1%a</v>
      </c>
      <c r="J270" s="23" t="str">
        <f>VLOOKUP($A270,DM!$A:$EH,MATCH(J$1,DM!$1:$1,0),0)</f>
        <v>10</v>
      </c>
      <c r="K270" s="22" t="str">
        <f>VLOOKUP($A270,DM!$A:$EH,MATCH(K$1,DM!$1:$1,0),0)</f>
        <v>备证</v>
      </c>
      <c r="L270" s="22" t="str">
        <f>VLOOKUP($A270,DM!$A:$EH,MATCH(L$1,DM!$1:$1,0),0)</f>
        <v>自贸债</v>
      </c>
      <c r="M270" s="22" t="str">
        <f>VLOOKUP($A270,DM!$A:$EH,MATCH(M$1,DM!$1:$1,0),0)</f>
        <v>地方平台</v>
      </c>
      <c r="N270" s="22" t="str">
        <f>VLOOKUP($A270,DM!$A:$EH,MATCH(N$1,DM!$1:$1,0),0)</f>
        <v>湖南</v>
      </c>
      <c r="O270" s="19" t="str">
        <f>VLOOKUP($A270,DM!$A:$EH,MATCH(O$1,DM!$1:$1,0),0)</f>
        <v>BISL</v>
      </c>
    </row>
    <row r="271" spans="1:15" x14ac:dyDescent="0.25">
      <c r="A271" s="63">
        <f>deal_master[[#This Row],[Index]]</f>
        <v>644</v>
      </c>
      <c r="B271" s="70">
        <f>VLOOKUP($A271,DM!A:EH,MATCH(B$1,DM!$1:$1,0),0)</f>
        <v>44993</v>
      </c>
      <c r="C271" s="21" t="str">
        <f>VLOOKUP($A271,DM!$A:$EH,MATCH(C$1,DM!$1:$1,0),0)</f>
        <v>盐城大丰区海城实业(江苏银行)</v>
      </c>
      <c r="D271" s="56" t="str">
        <f>VLOOKUP($A271,DM!$A:$EH,MATCH(D$1,DM!$1:$1,0),0)</f>
        <v>--/--/--</v>
      </c>
      <c r="E271" s="23" t="str">
        <f>VLOOKUP($A271,DM!$A:$EH,MATCH(E$1,DM!$1:$1,0),0)</f>
        <v>EUR</v>
      </c>
      <c r="F271" s="23">
        <f>VLOOKUP($A271,DM!$A:$EH,MATCH(F$1,DM!$1:$1,0),0)</f>
        <v>0.24</v>
      </c>
      <c r="G271" s="23" t="str">
        <f>VLOOKUP($A271,DM!$A:$EH,MATCH(G$1,DM!$1:$1,0),0)</f>
        <v>3</v>
      </c>
      <c r="H271" s="57" t="str">
        <f>VLOOKUP($A271,DM!$A:$EH,MATCH(H$1,DM!$1:$1,0),0)</f>
        <v>4.6%</v>
      </c>
      <c r="I271" s="23" t="str">
        <f>VLOOKUP($A271,DM!$A:$EH,MATCH(I$1,DM!$1:$1,0),0)</f>
        <v>--</v>
      </c>
      <c r="J271" s="23" t="str">
        <f>VLOOKUP($A271,DM!$A:$EH,MATCH(J$1,DM!$1:$1,0),0)</f>
        <v>--</v>
      </c>
      <c r="K271" s="22" t="str">
        <f>VLOOKUP($A271,DM!$A:$EH,MATCH(K$1,DM!$1:$1,0),0)</f>
        <v>备证</v>
      </c>
      <c r="L271" s="22" t="str">
        <f>VLOOKUP($A271,DM!$A:$EH,MATCH(L$1,DM!$1:$1,0),0)</f>
        <v>--</v>
      </c>
      <c r="M271" s="22" t="str">
        <f>VLOOKUP($A271,DM!$A:$EH,MATCH(M$1,DM!$1:$1,0),0)</f>
        <v>地方平台</v>
      </c>
      <c r="N271" s="22" t="str">
        <f>VLOOKUP($A271,DM!$A:$EH,MATCH(N$1,DM!$1:$1,0),0)</f>
        <v>江苏</v>
      </c>
      <c r="O271" s="19" t="str">
        <f>VLOOKUP($A271,DM!$A:$EH,MATCH(O$1,DM!$1:$1,0),0)</f>
        <v>--</v>
      </c>
    </row>
    <row r="272" spans="1:15" x14ac:dyDescent="0.25">
      <c r="A272" s="63">
        <f>deal_master[[#This Row],[Index]]</f>
        <v>643</v>
      </c>
      <c r="B272" s="70">
        <f>VLOOKUP($A272,DM!A:EH,MATCH(B$1,DM!$1:$1,0),0)</f>
        <v>44993</v>
      </c>
      <c r="C272" s="21" t="str">
        <f>VLOOKUP($A272,DM!$A:$EH,MATCH(C$1,DM!$1:$1,0),0)</f>
        <v>无锡城开实业</v>
      </c>
      <c r="D272" s="56" t="str">
        <f>VLOOKUP($A272,DM!$A:$EH,MATCH(D$1,DM!$1:$1,0),0)</f>
        <v>--/--/--</v>
      </c>
      <c r="E272" s="23" t="str">
        <f>VLOOKUP($A272,DM!$A:$EH,MATCH(E$1,DM!$1:$1,0),0)</f>
        <v>CNH</v>
      </c>
      <c r="F272" s="23">
        <f>VLOOKUP($A272,DM!$A:$EH,MATCH(F$1,DM!$1:$1,0),0)</f>
        <v>6.6</v>
      </c>
      <c r="G272" s="23" t="str">
        <f>VLOOKUP($A272,DM!$A:$EH,MATCH(G$1,DM!$1:$1,0),0)</f>
        <v>3</v>
      </c>
      <c r="H272" s="57" t="str">
        <f>VLOOKUP($A272,DM!$A:$EH,MATCH(H$1,DM!$1:$1,0),0)</f>
        <v>4.28%</v>
      </c>
      <c r="I272" s="23" t="str">
        <f>VLOOKUP($A272,DM!$A:$EH,MATCH(I$1,DM!$1:$1,0),0)</f>
        <v>4.6%a</v>
      </c>
      <c r="J272" s="23" t="str">
        <f>VLOOKUP($A272,DM!$A:$EH,MATCH(J$1,DM!$1:$1,0),0)</f>
        <v>32</v>
      </c>
      <c r="K272" s="22" t="str">
        <f>VLOOKUP($A272,DM!$A:$EH,MATCH(K$1,DM!$1:$1,0),0)</f>
        <v>直发</v>
      </c>
      <c r="L272" s="22" t="str">
        <f>VLOOKUP($A272,DM!$A:$EH,MATCH(L$1,DM!$1:$1,0),0)</f>
        <v>自贸债</v>
      </c>
      <c r="M272" s="22" t="str">
        <f>VLOOKUP($A272,DM!$A:$EH,MATCH(M$1,DM!$1:$1,0),0)</f>
        <v>地方平台</v>
      </c>
      <c r="N272" s="22" t="str">
        <f>VLOOKUP($A272,DM!$A:$EH,MATCH(N$1,DM!$1:$1,0),0)</f>
        <v>江苏</v>
      </c>
      <c r="O272" s="19" t="str">
        <f>VLOOKUP($A272,DM!$A:$EH,MATCH(O$1,DM!$1:$1,0),0)</f>
        <v>--</v>
      </c>
    </row>
    <row r="273" spans="1:15" x14ac:dyDescent="0.25">
      <c r="A273" s="63">
        <f>deal_master[[#This Row],[Index]]</f>
        <v>642</v>
      </c>
      <c r="B273" s="70">
        <f>VLOOKUP($A273,DM!A:EH,MATCH(B$1,DM!$1:$1,0),0)</f>
        <v>44992</v>
      </c>
      <c r="C273" s="21" t="str">
        <f>VLOOKUP($A273,DM!$A:$EH,MATCH(C$1,DM!$1:$1,0),0)</f>
        <v>晋江城投</v>
      </c>
      <c r="D273" s="56" t="str">
        <f>VLOOKUP($A273,DM!$A:$EH,MATCH(D$1,DM!$1:$1,0),0)</f>
        <v>--/--/--</v>
      </c>
      <c r="E273" s="23" t="str">
        <f>VLOOKUP($A273,DM!$A:$EH,MATCH(E$1,DM!$1:$1,0),0)</f>
        <v>USD</v>
      </c>
      <c r="F273" s="23">
        <f>VLOOKUP($A273,DM!$A:$EH,MATCH(F$1,DM!$1:$1,0),0)</f>
        <v>1.58</v>
      </c>
      <c r="G273" s="23" t="str">
        <f>VLOOKUP($A273,DM!$A:$EH,MATCH(G$1,DM!$1:$1,0),0)</f>
        <v>1</v>
      </c>
      <c r="H273" s="57" t="str">
        <f>VLOOKUP($A273,DM!$A:$EH,MATCH(H$1,DM!$1:$1,0),0)</f>
        <v>6.68%</v>
      </c>
      <c r="I273" s="23" t="str">
        <f>VLOOKUP($A273,DM!$A:$EH,MATCH(I$1,DM!$1:$1,0),0)</f>
        <v>7%a</v>
      </c>
      <c r="J273" s="23" t="str">
        <f>VLOOKUP($A273,DM!$A:$EH,MATCH(J$1,DM!$1:$1,0),0)</f>
        <v>32</v>
      </c>
      <c r="K273" s="22" t="str">
        <f>VLOOKUP($A273,DM!$A:$EH,MATCH(K$1,DM!$1:$1,0),0)</f>
        <v>担保</v>
      </c>
      <c r="L273" s="22" t="str">
        <f>VLOOKUP($A273,DM!$A:$EH,MATCH(L$1,DM!$1:$1,0),0)</f>
        <v>--</v>
      </c>
      <c r="M273" s="22" t="str">
        <f>VLOOKUP($A273,DM!$A:$EH,MATCH(M$1,DM!$1:$1,0),0)</f>
        <v>地方平台</v>
      </c>
      <c r="N273" s="22" t="str">
        <f>VLOOKUP($A273,DM!$A:$EH,MATCH(N$1,DM!$1:$1,0),0)</f>
        <v>福建</v>
      </c>
      <c r="O273" s="19" t="str">
        <f>VLOOKUP($A273,DM!$A:$EH,MATCH(O$1,DM!$1:$1,0),0)</f>
        <v>BISL</v>
      </c>
    </row>
    <row r="274" spans="1:15" x14ac:dyDescent="0.25">
      <c r="A274" s="63">
        <f>deal_master[[#This Row],[Index]]</f>
        <v>641</v>
      </c>
      <c r="B274" s="70">
        <f>VLOOKUP($A274,DM!A:EH,MATCH(B$1,DM!$1:$1,0),0)</f>
        <v>44992</v>
      </c>
      <c r="C274" s="21" t="str">
        <f>VLOOKUP($A274,DM!$A:$EH,MATCH(C$1,DM!$1:$1,0),0)</f>
        <v>海宁城投</v>
      </c>
      <c r="D274" s="56" t="str">
        <f>VLOOKUP($A274,DM!$A:$EH,MATCH(D$1,DM!$1:$1,0),0)</f>
        <v>--/--/--</v>
      </c>
      <c r="E274" s="23" t="str">
        <f>VLOOKUP($A274,DM!$A:$EH,MATCH(E$1,DM!$1:$1,0),0)</f>
        <v>CNH</v>
      </c>
      <c r="F274" s="23">
        <f>VLOOKUP($A274,DM!$A:$EH,MATCH(F$1,DM!$1:$1,0),0)</f>
        <v>17</v>
      </c>
      <c r="G274" s="23" t="str">
        <f>VLOOKUP($A274,DM!$A:$EH,MATCH(G$1,DM!$1:$1,0),0)</f>
        <v>3</v>
      </c>
      <c r="H274" s="57" t="str">
        <f>VLOOKUP($A274,DM!$A:$EH,MATCH(H$1,DM!$1:$1,0),0)</f>
        <v>4.3%</v>
      </c>
      <c r="I274" s="23" t="str">
        <f>VLOOKUP($A274,DM!$A:$EH,MATCH(I$1,DM!$1:$1,0),0)</f>
        <v>4.7%a</v>
      </c>
      <c r="J274" s="23" t="str">
        <f>VLOOKUP($A274,DM!$A:$EH,MATCH(J$1,DM!$1:$1,0),0)</f>
        <v>40</v>
      </c>
      <c r="K274" s="22" t="str">
        <f>VLOOKUP($A274,DM!$A:$EH,MATCH(K$1,DM!$1:$1,0),0)</f>
        <v>直发</v>
      </c>
      <c r="L274" s="22" t="str">
        <f>VLOOKUP($A274,DM!$A:$EH,MATCH(L$1,DM!$1:$1,0),0)</f>
        <v>自贸债</v>
      </c>
      <c r="M274" s="22" t="str">
        <f>VLOOKUP($A274,DM!$A:$EH,MATCH(M$1,DM!$1:$1,0),0)</f>
        <v>地方平台</v>
      </c>
      <c r="N274" s="22" t="str">
        <f>VLOOKUP($A274,DM!$A:$EH,MATCH(N$1,DM!$1:$1,0),0)</f>
        <v>浙江</v>
      </c>
      <c r="O274" s="19" t="str">
        <f>VLOOKUP($A274,DM!$A:$EH,MATCH(O$1,DM!$1:$1,0),0)</f>
        <v>BISL</v>
      </c>
    </row>
    <row r="275" spans="1:15" x14ac:dyDescent="0.25">
      <c r="A275" s="63">
        <f>deal_master[[#This Row],[Index]]</f>
        <v>640</v>
      </c>
      <c r="B275" s="70">
        <f>VLOOKUP($A275,DM!A:EH,MATCH(B$1,DM!$1:$1,0),0)</f>
        <v>44992</v>
      </c>
      <c r="C275" s="21" t="str">
        <f>VLOOKUP($A275,DM!$A:$EH,MATCH(C$1,DM!$1:$1,0),0)</f>
        <v>兴国城控(九江银行)</v>
      </c>
      <c r="D275" s="56" t="str">
        <f>VLOOKUP($A275,DM!$A:$EH,MATCH(D$1,DM!$1:$1,0),0)</f>
        <v>--/--/--</v>
      </c>
      <c r="E275" s="23" t="str">
        <f>VLOOKUP($A275,DM!$A:$EH,MATCH(E$1,DM!$1:$1,0),0)</f>
        <v>CNH</v>
      </c>
      <c r="F275" s="23">
        <f>VLOOKUP($A275,DM!$A:$EH,MATCH(F$1,DM!$1:$1,0),0)</f>
        <v>2.0499999999999998</v>
      </c>
      <c r="G275" s="23" t="str">
        <f>VLOOKUP($A275,DM!$A:$EH,MATCH(G$1,DM!$1:$1,0),0)</f>
        <v>3</v>
      </c>
      <c r="H275" s="57" t="str">
        <f>VLOOKUP($A275,DM!$A:$EH,MATCH(H$1,DM!$1:$1,0),0)</f>
        <v>4.8%</v>
      </c>
      <c r="I275" s="23" t="str">
        <f>VLOOKUP($A275,DM!$A:$EH,MATCH(I$1,DM!$1:$1,0),0)</f>
        <v>--</v>
      </c>
      <c r="J275" s="23" t="str">
        <f>VLOOKUP($A275,DM!$A:$EH,MATCH(J$1,DM!$1:$1,0),0)</f>
        <v>--</v>
      </c>
      <c r="K275" s="22" t="str">
        <f>VLOOKUP($A275,DM!$A:$EH,MATCH(K$1,DM!$1:$1,0),0)</f>
        <v>备证</v>
      </c>
      <c r="L275" s="22" t="str">
        <f>VLOOKUP($A275,DM!$A:$EH,MATCH(L$1,DM!$1:$1,0),0)</f>
        <v>自贸债</v>
      </c>
      <c r="M275" s="22" t="str">
        <f>VLOOKUP($A275,DM!$A:$EH,MATCH(M$1,DM!$1:$1,0),0)</f>
        <v>地方平台</v>
      </c>
      <c r="N275" s="22" t="str">
        <f>VLOOKUP($A275,DM!$A:$EH,MATCH(N$1,DM!$1:$1,0),0)</f>
        <v>江西</v>
      </c>
      <c r="O275" s="19" t="str">
        <f>VLOOKUP($A275,DM!$A:$EH,MATCH(O$1,DM!$1:$1,0),0)</f>
        <v>--</v>
      </c>
    </row>
    <row r="276" spans="1:15" x14ac:dyDescent="0.25">
      <c r="A276" s="63">
        <f>deal_master[[#This Row],[Index]]</f>
        <v>639</v>
      </c>
      <c r="B276" s="70">
        <f>VLOOKUP($A276,DM!A:EH,MATCH(B$1,DM!$1:$1,0),0)</f>
        <v>44991</v>
      </c>
      <c r="C276" s="21" t="str">
        <f>VLOOKUP($A276,DM!$A:$EH,MATCH(C$1,DM!$1:$1,0),0)</f>
        <v>铁岭公投</v>
      </c>
      <c r="D276" s="56" t="str">
        <f>VLOOKUP($A276,DM!$A:$EH,MATCH(D$1,DM!$1:$1,0),0)</f>
        <v>--/--/--</v>
      </c>
      <c r="E276" s="23" t="str">
        <f>VLOOKUP($A276,DM!$A:$EH,MATCH(E$1,DM!$1:$1,0),0)</f>
        <v>CNH</v>
      </c>
      <c r="F276" s="23">
        <f>VLOOKUP($A276,DM!$A:$EH,MATCH(F$1,DM!$1:$1,0),0)</f>
        <v>10.5</v>
      </c>
      <c r="G276" s="23" t="str">
        <f>VLOOKUP($A276,DM!$A:$EH,MATCH(G$1,DM!$1:$1,0),0)</f>
        <v>3</v>
      </c>
      <c r="H276" s="57" t="str">
        <f>VLOOKUP($A276,DM!$A:$EH,MATCH(H$1,DM!$1:$1,0),0)</f>
        <v>7.8%</v>
      </c>
      <c r="I276" s="23" t="str">
        <f>VLOOKUP($A276,DM!$A:$EH,MATCH(I$1,DM!$1:$1,0),0)</f>
        <v>--</v>
      </c>
      <c r="J276" s="23" t="str">
        <f>VLOOKUP($A276,DM!$A:$EH,MATCH(J$1,DM!$1:$1,0),0)</f>
        <v>--</v>
      </c>
      <c r="K276" s="22" t="str">
        <f>VLOOKUP($A276,DM!$A:$EH,MATCH(K$1,DM!$1:$1,0),0)</f>
        <v>直发</v>
      </c>
      <c r="L276" s="22" t="str">
        <f>VLOOKUP($A276,DM!$A:$EH,MATCH(L$1,DM!$1:$1,0),0)</f>
        <v>点心债</v>
      </c>
      <c r="M276" s="22" t="str">
        <f>VLOOKUP($A276,DM!$A:$EH,MATCH(M$1,DM!$1:$1,0),0)</f>
        <v>地方平台</v>
      </c>
      <c r="N276" s="22" t="str">
        <f>VLOOKUP($A276,DM!$A:$EH,MATCH(N$1,DM!$1:$1,0),0)</f>
        <v>辽宁</v>
      </c>
      <c r="O276" s="19" t="str">
        <f>VLOOKUP($A276,DM!$A:$EH,MATCH(O$1,DM!$1:$1,0),0)</f>
        <v>--</v>
      </c>
    </row>
    <row r="277" spans="1:15" x14ac:dyDescent="0.25">
      <c r="A277" s="63">
        <f>deal_master[[#This Row],[Index]]</f>
        <v>638</v>
      </c>
      <c r="B277" s="70">
        <f>VLOOKUP($A277,DM!A:EH,MATCH(B$1,DM!$1:$1,0),0)</f>
        <v>44988</v>
      </c>
      <c r="C277" s="21" t="str">
        <f>VLOOKUP($A277,DM!$A:$EH,MATCH(C$1,DM!$1:$1,0),0)</f>
        <v>高邮建投</v>
      </c>
      <c r="D277" s="56" t="str">
        <f>VLOOKUP($A277,DM!$A:$EH,MATCH(D$1,DM!$1:$1,0),0)</f>
        <v>--/--/--</v>
      </c>
      <c r="E277" s="23" t="str">
        <f>VLOOKUP($A277,DM!$A:$EH,MATCH(E$1,DM!$1:$1,0),0)</f>
        <v>CNH</v>
      </c>
      <c r="F277" s="23">
        <f>VLOOKUP($A277,DM!$A:$EH,MATCH(F$1,DM!$1:$1,0),0)</f>
        <v>3</v>
      </c>
      <c r="G277" s="23" t="str">
        <f>VLOOKUP($A277,DM!$A:$EH,MATCH(G$1,DM!$1:$1,0),0)</f>
        <v>3</v>
      </c>
      <c r="H277" s="57" t="str">
        <f>VLOOKUP($A277,DM!$A:$EH,MATCH(H$1,DM!$1:$1,0),0)</f>
        <v>6%</v>
      </c>
      <c r="I277" s="23" t="str">
        <f>VLOOKUP($A277,DM!$A:$EH,MATCH(I$1,DM!$1:$1,0),0)</f>
        <v>--</v>
      </c>
      <c r="J277" s="23" t="str">
        <f>VLOOKUP($A277,DM!$A:$EH,MATCH(J$1,DM!$1:$1,0),0)</f>
        <v>--</v>
      </c>
      <c r="K277" s="22" t="str">
        <f>VLOOKUP($A277,DM!$A:$EH,MATCH(K$1,DM!$1:$1,0),0)</f>
        <v>担保</v>
      </c>
      <c r="L277" s="22" t="str">
        <f>VLOOKUP($A277,DM!$A:$EH,MATCH(L$1,DM!$1:$1,0),0)</f>
        <v>自贸债</v>
      </c>
      <c r="M277" s="22" t="str">
        <f>VLOOKUP($A277,DM!$A:$EH,MATCH(M$1,DM!$1:$1,0),0)</f>
        <v>地方平台</v>
      </c>
      <c r="N277" s="22" t="str">
        <f>VLOOKUP($A277,DM!$A:$EH,MATCH(N$1,DM!$1:$1,0),0)</f>
        <v>江苏</v>
      </c>
      <c r="O277" s="19" t="str">
        <f>VLOOKUP($A277,DM!$A:$EH,MATCH(O$1,DM!$1:$1,0),0)</f>
        <v>--</v>
      </c>
    </row>
    <row r="278" spans="1:15" x14ac:dyDescent="0.25">
      <c r="A278" s="63">
        <f>deal_master[[#This Row],[Index]]</f>
        <v>637</v>
      </c>
      <c r="B278" s="70">
        <f>VLOOKUP($A278,DM!A:EH,MATCH(B$1,DM!$1:$1,0),0)</f>
        <v>44988</v>
      </c>
      <c r="C278" s="21" t="str">
        <f>VLOOKUP($A278,DM!$A:$EH,MATCH(C$1,DM!$1:$1,0),0)</f>
        <v>重庆涪陵实业</v>
      </c>
      <c r="D278" s="56" t="str">
        <f>VLOOKUP($A278,DM!$A:$EH,MATCH(D$1,DM!$1:$1,0),0)</f>
        <v>--/--/--</v>
      </c>
      <c r="E278" s="23" t="str">
        <f>VLOOKUP($A278,DM!$A:$EH,MATCH(E$1,DM!$1:$1,0),0)</f>
        <v>CNH</v>
      </c>
      <c r="F278" s="23">
        <f>VLOOKUP($A278,DM!$A:$EH,MATCH(F$1,DM!$1:$1,0),0)</f>
        <v>16</v>
      </c>
      <c r="G278" s="23" t="str">
        <f>VLOOKUP($A278,DM!$A:$EH,MATCH(G$1,DM!$1:$1,0),0)</f>
        <v>3</v>
      </c>
      <c r="H278" s="57" t="str">
        <f>VLOOKUP($A278,DM!$A:$EH,MATCH(H$1,DM!$1:$1,0),0)</f>
        <v>4.9%</v>
      </c>
      <c r="I278" s="23" t="str">
        <f>VLOOKUP($A278,DM!$A:$EH,MATCH(I$1,DM!$1:$1,0),0)</f>
        <v>--</v>
      </c>
      <c r="J278" s="23" t="str">
        <f>VLOOKUP($A278,DM!$A:$EH,MATCH(J$1,DM!$1:$1,0),0)</f>
        <v>--</v>
      </c>
      <c r="K278" s="22" t="str">
        <f>VLOOKUP($A278,DM!$A:$EH,MATCH(K$1,DM!$1:$1,0),0)</f>
        <v>直发</v>
      </c>
      <c r="L278" s="22" t="str">
        <f>VLOOKUP($A278,DM!$A:$EH,MATCH(L$1,DM!$1:$1,0),0)</f>
        <v>自贸债</v>
      </c>
      <c r="M278" s="22" t="str">
        <f>VLOOKUP($A278,DM!$A:$EH,MATCH(M$1,DM!$1:$1,0),0)</f>
        <v>地方平台</v>
      </c>
      <c r="N278" s="22" t="str">
        <f>VLOOKUP($A278,DM!$A:$EH,MATCH(N$1,DM!$1:$1,0),0)</f>
        <v>重庆</v>
      </c>
      <c r="O278" s="19" t="str">
        <f>VLOOKUP($A278,DM!$A:$EH,MATCH(O$1,DM!$1:$1,0),0)</f>
        <v>BISL</v>
      </c>
    </row>
    <row r="279" spans="1:15" x14ac:dyDescent="0.25">
      <c r="A279" s="63">
        <f>deal_master[[#This Row],[Index]]</f>
        <v>636</v>
      </c>
      <c r="B279" s="70">
        <f>VLOOKUP($A279,DM!A:EH,MATCH(B$1,DM!$1:$1,0),0)</f>
        <v>44987</v>
      </c>
      <c r="C279" s="21" t="str">
        <f>VLOOKUP($A279,DM!$A:$EH,MATCH(C$1,DM!$1:$1,0),0)</f>
        <v>中国太平控股</v>
      </c>
      <c r="D279" s="56" t="str">
        <f>VLOOKUP($A279,DM!$A:$EH,MATCH(D$1,DM!$1:$1,0),0)</f>
        <v>--/--/BBB+</v>
      </c>
      <c r="E279" s="23" t="str">
        <f>VLOOKUP($A279,DM!$A:$EH,MATCH(E$1,DM!$1:$1,0),0)</f>
        <v>USD</v>
      </c>
      <c r="F279" s="23">
        <f>VLOOKUP($A279,DM!$A:$EH,MATCH(F$1,DM!$1:$1,0),0)</f>
        <v>20</v>
      </c>
      <c r="G279" s="23" t="str">
        <f>VLOOKUP($A279,DM!$A:$EH,MATCH(G$1,DM!$1:$1,0),0)</f>
        <v>PNC5</v>
      </c>
      <c r="H279" s="57" t="str">
        <f>VLOOKUP($A279,DM!$A:$EH,MATCH(H$1,DM!$1:$1,0),0)</f>
        <v>6.4%</v>
      </c>
      <c r="I279" s="23" t="str">
        <f>VLOOKUP($A279,DM!$A:$EH,MATCH(I$1,DM!$1:$1,0),0)</f>
        <v>6.75%a</v>
      </c>
      <c r="J279" s="23" t="str">
        <f>VLOOKUP($A279,DM!$A:$EH,MATCH(J$1,DM!$1:$1,0),0)</f>
        <v>35</v>
      </c>
      <c r="K279" s="22" t="str">
        <f>VLOOKUP($A279,DM!$A:$EH,MATCH(K$1,DM!$1:$1,0),0)</f>
        <v>直发</v>
      </c>
      <c r="L279" s="22" t="str">
        <f>VLOOKUP($A279,DM!$A:$EH,MATCH(L$1,DM!$1:$1,0),0)</f>
        <v>次级永续债券</v>
      </c>
      <c r="M279" s="22" t="str">
        <f>VLOOKUP($A279,DM!$A:$EH,MATCH(M$1,DM!$1:$1,0),0)</f>
        <v>金融机构</v>
      </c>
      <c r="N279" s="22" t="str">
        <f>VLOOKUP($A279,DM!$A:$EH,MATCH(N$1,DM!$1:$1,0),0)</f>
        <v>上海</v>
      </c>
      <c r="O279" s="19" t="str">
        <f>VLOOKUP($A279,DM!$A:$EH,MATCH(O$1,DM!$1:$1,0),0)</f>
        <v>--</v>
      </c>
    </row>
    <row r="280" spans="1:15" x14ac:dyDescent="0.25">
      <c r="A280" s="63">
        <f>deal_master[[#This Row],[Index]]</f>
        <v>635</v>
      </c>
      <c r="B280" s="70">
        <f>VLOOKUP($A280,DM!A:EH,MATCH(B$1,DM!$1:$1,0),0)</f>
        <v>44985</v>
      </c>
      <c r="C280" s="21" t="str">
        <f>VLOOKUP($A280,DM!$A:$EH,MATCH(C$1,DM!$1:$1,0),0)</f>
        <v>重庆大足永晟(成都银行)</v>
      </c>
      <c r="D280" s="56" t="str">
        <f>VLOOKUP($A280,DM!$A:$EH,MATCH(D$1,DM!$1:$1,0),0)</f>
        <v>--/--/--</v>
      </c>
      <c r="E280" s="23" t="str">
        <f>VLOOKUP($A280,DM!$A:$EH,MATCH(E$1,DM!$1:$1,0),0)</f>
        <v>CNH</v>
      </c>
      <c r="F280" s="23">
        <f>VLOOKUP($A280,DM!$A:$EH,MATCH(F$1,DM!$1:$1,0),0)</f>
        <v>2.65</v>
      </c>
      <c r="G280" s="23" t="str">
        <f>VLOOKUP($A280,DM!$A:$EH,MATCH(G$1,DM!$1:$1,0),0)</f>
        <v>3</v>
      </c>
      <c r="H280" s="57" t="str">
        <f>VLOOKUP($A280,DM!$A:$EH,MATCH(H$1,DM!$1:$1,0),0)</f>
        <v>4.2%</v>
      </c>
      <c r="I280" s="23" t="str">
        <f>VLOOKUP($A280,DM!$A:$EH,MATCH(I$1,DM!$1:$1,0),0)</f>
        <v>--</v>
      </c>
      <c r="J280" s="23" t="str">
        <f>VLOOKUP($A280,DM!$A:$EH,MATCH(J$1,DM!$1:$1,0),0)</f>
        <v>--</v>
      </c>
      <c r="K280" s="22" t="str">
        <f>VLOOKUP($A280,DM!$A:$EH,MATCH(K$1,DM!$1:$1,0),0)</f>
        <v>备证</v>
      </c>
      <c r="L280" s="22" t="str">
        <f>VLOOKUP($A280,DM!$A:$EH,MATCH(L$1,DM!$1:$1,0),0)</f>
        <v>自贸债</v>
      </c>
      <c r="M280" s="22" t="str">
        <f>VLOOKUP($A280,DM!$A:$EH,MATCH(M$1,DM!$1:$1,0),0)</f>
        <v>地方平台</v>
      </c>
      <c r="N280" s="22" t="str">
        <f>VLOOKUP($A280,DM!$A:$EH,MATCH(N$1,DM!$1:$1,0),0)</f>
        <v>重庆</v>
      </c>
      <c r="O280" s="19" t="str">
        <f>VLOOKUP($A280,DM!$A:$EH,MATCH(O$1,DM!$1:$1,0),0)</f>
        <v>--</v>
      </c>
    </row>
    <row r="281" spans="1:15" x14ac:dyDescent="0.25">
      <c r="A281" s="63">
        <f>deal_master[[#This Row],[Index]]</f>
        <v>634</v>
      </c>
      <c r="B281" s="70">
        <f>VLOOKUP($A281,DM!A:EH,MATCH(B$1,DM!$1:$1,0),0)</f>
        <v>44985</v>
      </c>
      <c r="C281" s="21" t="str">
        <f>VLOOKUP($A281,DM!$A:$EH,MATCH(C$1,DM!$1:$1,0),0)</f>
        <v>平安租赁</v>
      </c>
      <c r="D281" s="56" t="str">
        <f>VLOOKUP($A281,DM!$A:$EH,MATCH(D$1,DM!$1:$1,0),0)</f>
        <v>--/--/--</v>
      </c>
      <c r="E281" s="23" t="str">
        <f>VLOOKUP($A281,DM!$A:$EH,MATCH(E$1,DM!$1:$1,0),0)</f>
        <v>CNH</v>
      </c>
      <c r="F281" s="23">
        <f>VLOOKUP($A281,DM!$A:$EH,MATCH(F$1,DM!$1:$1,0),0)</f>
        <v>7</v>
      </c>
      <c r="G281" s="23" t="str">
        <f>VLOOKUP($A281,DM!$A:$EH,MATCH(G$1,DM!$1:$1,0),0)</f>
        <v>3</v>
      </c>
      <c r="H281" s="57" t="str">
        <f>VLOOKUP($A281,DM!$A:$EH,MATCH(H$1,DM!$1:$1,0),0)</f>
        <v>4.2%</v>
      </c>
      <c r="I281" s="23" t="str">
        <f>VLOOKUP($A281,DM!$A:$EH,MATCH(I$1,DM!$1:$1,0),0)</f>
        <v>--</v>
      </c>
      <c r="J281" s="23" t="str">
        <f>VLOOKUP($A281,DM!$A:$EH,MATCH(J$1,DM!$1:$1,0),0)</f>
        <v>--</v>
      </c>
      <c r="K281" s="22" t="str">
        <f>VLOOKUP($A281,DM!$A:$EH,MATCH(K$1,DM!$1:$1,0),0)</f>
        <v>直发</v>
      </c>
      <c r="L281" s="22" t="str">
        <f>VLOOKUP($A281,DM!$A:$EH,MATCH(L$1,DM!$1:$1,0),0)</f>
        <v>自贸债</v>
      </c>
      <c r="M281" s="22" t="str">
        <f>VLOOKUP($A281,DM!$A:$EH,MATCH(M$1,DM!$1:$1,0),0)</f>
        <v>金融机构</v>
      </c>
      <c r="N281" s="22" t="str">
        <f>VLOOKUP($A281,DM!$A:$EH,MATCH(N$1,DM!$1:$1,0),0)</f>
        <v>上海</v>
      </c>
      <c r="O281" s="19" t="str">
        <f>VLOOKUP($A281,DM!$A:$EH,MATCH(O$1,DM!$1:$1,0),0)</f>
        <v>澳分</v>
      </c>
    </row>
    <row r="282" spans="1:15" x14ac:dyDescent="0.25">
      <c r="A282" s="63">
        <f>deal_master[[#This Row],[Index]]</f>
        <v>633</v>
      </c>
      <c r="B282" s="70">
        <f>VLOOKUP($A282,DM!A:EH,MATCH(B$1,DM!$1:$1,0),0)</f>
        <v>44985</v>
      </c>
      <c r="C282" s="21" t="str">
        <f>VLOOKUP($A282,DM!$A:$EH,MATCH(C$1,DM!$1:$1,0),0)</f>
        <v>南商银行</v>
      </c>
      <c r="D282" s="56" t="str">
        <f>VLOOKUP($A282,DM!$A:$EH,MATCH(D$1,DM!$1:$1,0),0)</f>
        <v>Ba2/--/--</v>
      </c>
      <c r="E282" s="23" t="str">
        <f>VLOOKUP($A282,DM!$A:$EH,MATCH(E$1,DM!$1:$1,0),0)</f>
        <v>USD</v>
      </c>
      <c r="F282" s="23">
        <f>VLOOKUP($A282,DM!$A:$EH,MATCH(F$1,DM!$1:$1,0),0)</f>
        <v>3</v>
      </c>
      <c r="G282" s="23" t="str">
        <f>VLOOKUP($A282,DM!$A:$EH,MATCH(G$1,DM!$1:$1,0),0)</f>
        <v>PNC5</v>
      </c>
      <c r="H282" s="57" t="str">
        <f>VLOOKUP($A282,DM!$A:$EH,MATCH(H$1,DM!$1:$1,0),0)</f>
        <v>7.35%</v>
      </c>
      <c r="I282" s="23" t="str">
        <f>VLOOKUP($A282,DM!$A:$EH,MATCH(I$1,DM!$1:$1,0),0)</f>
        <v>7.65%a</v>
      </c>
      <c r="J282" s="23" t="str">
        <f>VLOOKUP($A282,DM!$A:$EH,MATCH(J$1,DM!$1:$1,0),0)</f>
        <v>30</v>
      </c>
      <c r="K282" s="22" t="str">
        <f>VLOOKUP($A282,DM!$A:$EH,MATCH(K$1,DM!$1:$1,0),0)</f>
        <v>直发</v>
      </c>
      <c r="L282" s="22" t="str">
        <f>VLOOKUP($A282,DM!$A:$EH,MATCH(L$1,DM!$1:$1,0),0)</f>
        <v>额外一级资本债</v>
      </c>
      <c r="M282" s="22" t="str">
        <f>VLOOKUP($A282,DM!$A:$EH,MATCH(M$1,DM!$1:$1,0),0)</f>
        <v>金融机构</v>
      </c>
      <c r="N282" s="22" t="str">
        <f>VLOOKUP($A282,DM!$A:$EH,MATCH(N$1,DM!$1:$1,0),0)</f>
        <v>上海</v>
      </c>
      <c r="O282" s="19" t="str">
        <f>VLOOKUP($A282,DM!$A:$EH,MATCH(O$1,DM!$1:$1,0),0)</f>
        <v>BISL</v>
      </c>
    </row>
    <row r="283" spans="1:15" x14ac:dyDescent="0.25">
      <c r="A283" s="63">
        <f>deal_master[[#This Row],[Index]]</f>
        <v>632</v>
      </c>
      <c r="B283" s="70">
        <f>VLOOKUP($A283,DM!A:EH,MATCH(B$1,DM!$1:$1,0),0)</f>
        <v>44984</v>
      </c>
      <c r="C283" s="21" t="str">
        <f>VLOOKUP($A283,DM!$A:$EH,MATCH(C$1,DM!$1:$1,0),0)</f>
        <v>湖州南浔振浔污水处理(上海银行)</v>
      </c>
      <c r="D283" s="56" t="str">
        <f>VLOOKUP($A283,DM!$A:$EH,MATCH(D$1,DM!$1:$1,0),0)</f>
        <v>--/--/--</v>
      </c>
      <c r="E283" s="23" t="str">
        <f>VLOOKUP($A283,DM!$A:$EH,MATCH(E$1,DM!$1:$1,0),0)</f>
        <v>CNH</v>
      </c>
      <c r="F283" s="23">
        <f>VLOOKUP($A283,DM!$A:$EH,MATCH(F$1,DM!$1:$1,0),0)</f>
        <v>4.2</v>
      </c>
      <c r="G283" s="23" t="str">
        <f>VLOOKUP($A283,DM!$A:$EH,MATCH(G$1,DM!$1:$1,0),0)</f>
        <v>3</v>
      </c>
      <c r="H283" s="57" t="str">
        <f>VLOOKUP($A283,DM!$A:$EH,MATCH(H$1,DM!$1:$1,0),0)</f>
        <v>4%</v>
      </c>
      <c r="I283" s="23" t="str">
        <f>VLOOKUP($A283,DM!$A:$EH,MATCH(I$1,DM!$1:$1,0),0)</f>
        <v>4.4%a</v>
      </c>
      <c r="J283" s="23" t="str">
        <f>VLOOKUP($A283,DM!$A:$EH,MATCH(J$1,DM!$1:$1,0),0)</f>
        <v>40</v>
      </c>
      <c r="K283" s="22" t="str">
        <f>VLOOKUP($A283,DM!$A:$EH,MATCH(K$1,DM!$1:$1,0),0)</f>
        <v>备证</v>
      </c>
      <c r="L283" s="22" t="str">
        <f>VLOOKUP($A283,DM!$A:$EH,MATCH(L$1,DM!$1:$1,0),0)</f>
        <v>自贸债</v>
      </c>
      <c r="M283" s="22" t="str">
        <f>VLOOKUP($A283,DM!$A:$EH,MATCH(M$1,DM!$1:$1,0),0)</f>
        <v>地方平台</v>
      </c>
      <c r="N283" s="22" t="str">
        <f>VLOOKUP($A283,DM!$A:$EH,MATCH(N$1,DM!$1:$1,0),0)</f>
        <v>浙江</v>
      </c>
      <c r="O283" s="19" t="str">
        <f>VLOOKUP($A283,DM!$A:$EH,MATCH(O$1,DM!$1:$1,0),0)</f>
        <v>--</v>
      </c>
    </row>
    <row r="284" spans="1:15" x14ac:dyDescent="0.25">
      <c r="A284" s="63">
        <f>deal_master[[#This Row],[Index]]</f>
        <v>631</v>
      </c>
      <c r="B284" s="70">
        <f>VLOOKUP($A284,DM!A:EH,MATCH(B$1,DM!$1:$1,0),0)</f>
        <v>44982</v>
      </c>
      <c r="C284" s="21" t="str">
        <f>VLOOKUP($A284,DM!$A:$EH,MATCH(C$1,DM!$1:$1,0),0)</f>
        <v>贵州双龙航空港(华夏银行)</v>
      </c>
      <c r="D284" s="56" t="str">
        <f>VLOOKUP($A284,DM!$A:$EH,MATCH(D$1,DM!$1:$1,0),0)</f>
        <v>--/--/--</v>
      </c>
      <c r="E284" s="23" t="str">
        <f>VLOOKUP($A284,DM!$A:$EH,MATCH(E$1,DM!$1:$1,0),0)</f>
        <v>USD</v>
      </c>
      <c r="F284" s="23">
        <f>VLOOKUP($A284,DM!$A:$EH,MATCH(F$1,DM!$1:$1,0),0)</f>
        <v>0.125</v>
      </c>
      <c r="G284" s="23" t="str">
        <f>VLOOKUP($A284,DM!$A:$EH,MATCH(G$1,DM!$1:$1,0),0)</f>
        <v>3</v>
      </c>
      <c r="H284" s="57" t="str">
        <f>VLOOKUP($A284,DM!$A:$EH,MATCH(H$1,DM!$1:$1,0),0)</f>
        <v>7%</v>
      </c>
      <c r="I284" s="23" t="str">
        <f>VLOOKUP($A284,DM!$A:$EH,MATCH(I$1,DM!$1:$1,0),0)</f>
        <v>--</v>
      </c>
      <c r="J284" s="23" t="str">
        <f>VLOOKUP($A284,DM!$A:$EH,MATCH(J$1,DM!$1:$1,0),0)</f>
        <v>--</v>
      </c>
      <c r="K284" s="22" t="str">
        <f>VLOOKUP($A284,DM!$A:$EH,MATCH(K$1,DM!$1:$1,0),0)</f>
        <v>备证</v>
      </c>
      <c r="L284" s="22" t="str">
        <f>VLOOKUP($A284,DM!$A:$EH,MATCH(L$1,DM!$1:$1,0),0)</f>
        <v>--</v>
      </c>
      <c r="M284" s="22" t="str">
        <f>VLOOKUP($A284,DM!$A:$EH,MATCH(M$1,DM!$1:$1,0),0)</f>
        <v>地方平台</v>
      </c>
      <c r="N284" s="22" t="str">
        <f>VLOOKUP($A284,DM!$A:$EH,MATCH(N$1,DM!$1:$1,0),0)</f>
        <v>贵州</v>
      </c>
      <c r="O284" s="19" t="str">
        <f>VLOOKUP($A284,DM!$A:$EH,MATCH(O$1,DM!$1:$1,0),0)</f>
        <v>--</v>
      </c>
    </row>
    <row r="285" spans="1:15" x14ac:dyDescent="0.25">
      <c r="A285" s="63">
        <f>deal_master[[#This Row],[Index]]</f>
        <v>630</v>
      </c>
      <c r="B285" s="70">
        <f>VLOOKUP($A285,DM!A:EH,MATCH(B$1,DM!$1:$1,0),0)</f>
        <v>44981</v>
      </c>
      <c r="C285" s="21" t="str">
        <f>VLOOKUP($A285,DM!$A:$EH,MATCH(C$1,DM!$1:$1,0),0)</f>
        <v>西安航天高技术(西安银行)</v>
      </c>
      <c r="D285" s="56" t="str">
        <f>VLOOKUP($A285,DM!$A:$EH,MATCH(D$1,DM!$1:$1,0),0)</f>
        <v>--/--/--</v>
      </c>
      <c r="E285" s="23" t="str">
        <f>VLOOKUP($A285,DM!$A:$EH,MATCH(E$1,DM!$1:$1,0),0)</f>
        <v>CNH</v>
      </c>
      <c r="F285" s="23">
        <f>VLOOKUP($A285,DM!$A:$EH,MATCH(F$1,DM!$1:$1,0),0)</f>
        <v>11</v>
      </c>
      <c r="G285" s="23" t="str">
        <f>VLOOKUP($A285,DM!$A:$EH,MATCH(G$1,DM!$1:$1,0),0)</f>
        <v>3</v>
      </c>
      <c r="H285" s="57" t="str">
        <f>VLOOKUP($A285,DM!$A:$EH,MATCH(H$1,DM!$1:$1,0),0)</f>
        <v>4.6%</v>
      </c>
      <c r="I285" s="23" t="str">
        <f>VLOOKUP($A285,DM!$A:$EH,MATCH(I$1,DM!$1:$1,0),0)</f>
        <v>--</v>
      </c>
      <c r="J285" s="23" t="str">
        <f>VLOOKUP($A285,DM!$A:$EH,MATCH(J$1,DM!$1:$1,0),0)</f>
        <v>--</v>
      </c>
      <c r="K285" s="22" t="str">
        <f>VLOOKUP($A285,DM!$A:$EH,MATCH(K$1,DM!$1:$1,0),0)</f>
        <v>备证</v>
      </c>
      <c r="L285" s="22" t="str">
        <f>VLOOKUP($A285,DM!$A:$EH,MATCH(L$1,DM!$1:$1,0),0)</f>
        <v>自贸债</v>
      </c>
      <c r="M285" s="22" t="str">
        <f>VLOOKUP($A285,DM!$A:$EH,MATCH(M$1,DM!$1:$1,0),0)</f>
        <v>地方平台</v>
      </c>
      <c r="N285" s="22" t="str">
        <f>VLOOKUP($A285,DM!$A:$EH,MATCH(N$1,DM!$1:$1,0),0)</f>
        <v>陕西</v>
      </c>
      <c r="O285" s="19" t="str">
        <f>VLOOKUP($A285,DM!$A:$EH,MATCH(O$1,DM!$1:$1,0),0)</f>
        <v>--</v>
      </c>
    </row>
    <row r="286" spans="1:15" x14ac:dyDescent="0.25">
      <c r="A286" s="63">
        <f>deal_master[[#This Row],[Index]]</f>
        <v>629</v>
      </c>
      <c r="B286" s="70">
        <f>VLOOKUP($A286,DM!A:EH,MATCH(B$1,DM!$1:$1,0),0)</f>
        <v>44981</v>
      </c>
      <c r="C286" s="21" t="str">
        <f>VLOOKUP($A286,DM!$A:$EH,MATCH(C$1,DM!$1:$1,0),0)</f>
        <v>东台城兴(江苏银行)</v>
      </c>
      <c r="D286" s="56" t="str">
        <f>VLOOKUP($A286,DM!$A:$EH,MATCH(D$1,DM!$1:$1,0),0)</f>
        <v>--/--/--</v>
      </c>
      <c r="E286" s="23" t="str">
        <f>VLOOKUP($A286,DM!$A:$EH,MATCH(E$1,DM!$1:$1,0),0)</f>
        <v>EUR</v>
      </c>
      <c r="F286" s="23">
        <f>VLOOKUP($A286,DM!$A:$EH,MATCH(F$1,DM!$1:$1,0),0)</f>
        <v>0.37</v>
      </c>
      <c r="G286" s="23" t="str">
        <f>VLOOKUP($A286,DM!$A:$EH,MATCH(G$1,DM!$1:$1,0),0)</f>
        <v>3</v>
      </c>
      <c r="H286" s="57" t="str">
        <f>VLOOKUP($A286,DM!$A:$EH,MATCH(H$1,DM!$1:$1,0),0)</f>
        <v>4.6%</v>
      </c>
      <c r="I286" s="23" t="str">
        <f>VLOOKUP($A286,DM!$A:$EH,MATCH(I$1,DM!$1:$1,0),0)</f>
        <v>4.6%a</v>
      </c>
      <c r="J286" s="23" t="str">
        <f>VLOOKUP($A286,DM!$A:$EH,MATCH(J$1,DM!$1:$1,0),0)</f>
        <v>0</v>
      </c>
      <c r="K286" s="22" t="str">
        <f>VLOOKUP($A286,DM!$A:$EH,MATCH(K$1,DM!$1:$1,0),0)</f>
        <v>备证</v>
      </c>
      <c r="L286" s="22" t="str">
        <f>VLOOKUP($A286,DM!$A:$EH,MATCH(L$1,DM!$1:$1,0),0)</f>
        <v>--</v>
      </c>
      <c r="M286" s="22" t="str">
        <f>VLOOKUP($A286,DM!$A:$EH,MATCH(M$1,DM!$1:$1,0),0)</f>
        <v>地方平台</v>
      </c>
      <c r="N286" s="22" t="str">
        <f>VLOOKUP($A286,DM!$A:$EH,MATCH(N$1,DM!$1:$1,0),0)</f>
        <v>江苏</v>
      </c>
      <c r="O286" s="19" t="str">
        <f>VLOOKUP($A286,DM!$A:$EH,MATCH(O$1,DM!$1:$1,0),0)</f>
        <v>--</v>
      </c>
    </row>
    <row r="287" spans="1:15" x14ac:dyDescent="0.25">
      <c r="A287" s="63">
        <f>deal_master[[#This Row],[Index]]</f>
        <v>628</v>
      </c>
      <c r="B287" s="70">
        <f>VLOOKUP($A287,DM!A:EH,MATCH(B$1,DM!$1:$1,0),0)</f>
        <v>44980</v>
      </c>
      <c r="C287" s="21" t="str">
        <f>VLOOKUP($A287,DM!$A:$EH,MATCH(C$1,DM!$1:$1,0),0)</f>
        <v>光银港分</v>
      </c>
      <c r="D287" s="56" t="str">
        <f>VLOOKUP($A287,DM!$A:$EH,MATCH(D$1,DM!$1:$1,0),0)</f>
        <v>--/BBB+/BBB</v>
      </c>
      <c r="E287" s="23" t="str">
        <f>VLOOKUP($A287,DM!$A:$EH,MATCH(E$1,DM!$1:$1,0),0)</f>
        <v>USD</v>
      </c>
      <c r="F287" s="23">
        <f>VLOOKUP($A287,DM!$A:$EH,MATCH(F$1,DM!$1:$1,0),0)</f>
        <v>4</v>
      </c>
      <c r="G287" s="23" t="str">
        <f>VLOOKUP($A287,DM!$A:$EH,MATCH(G$1,DM!$1:$1,0),0)</f>
        <v>3</v>
      </c>
      <c r="H287" s="57" t="str">
        <f>VLOOKUP($A287,DM!$A:$EH,MATCH(H$1,DM!$1:$1,0),0)</f>
        <v>4.994%</v>
      </c>
      <c r="I287" s="23" t="str">
        <f>VLOOKUP($A287,DM!$A:$EH,MATCH(I$1,DM!$1:$1,0),0)</f>
        <v>T+105a</v>
      </c>
      <c r="J287" s="23" t="str">
        <f>VLOOKUP($A287,DM!$A:$EH,MATCH(J$1,DM!$1:$1,0),0)</f>
        <v>48</v>
      </c>
      <c r="K287" s="22" t="str">
        <f>VLOOKUP($A287,DM!$A:$EH,MATCH(K$1,DM!$1:$1,0),0)</f>
        <v>直发</v>
      </c>
      <c r="L287" s="22" t="str">
        <f>VLOOKUP($A287,DM!$A:$EH,MATCH(L$1,DM!$1:$1,0),0)</f>
        <v>--</v>
      </c>
      <c r="M287" s="22" t="str">
        <f>VLOOKUP($A287,DM!$A:$EH,MATCH(M$1,DM!$1:$1,0),0)</f>
        <v>金融机构</v>
      </c>
      <c r="N287" s="22" t="str">
        <f>VLOOKUP($A287,DM!$A:$EH,MATCH(N$1,DM!$1:$1,0),0)</f>
        <v>北京</v>
      </c>
      <c r="O287" s="19" t="str">
        <f>VLOOKUP($A287,DM!$A:$EH,MATCH(O$1,DM!$1:$1,0),0)</f>
        <v>BISL,港分</v>
      </c>
    </row>
    <row r="288" spans="1:15" x14ac:dyDescent="0.25">
      <c r="A288" s="63">
        <f>deal_master[[#This Row],[Index]]</f>
        <v>627</v>
      </c>
      <c r="B288" s="70">
        <f>VLOOKUP($A288,DM!A:EH,MATCH(B$1,DM!$1:$1,0),0)</f>
        <v>44979</v>
      </c>
      <c r="C288" s="21" t="str">
        <f>VLOOKUP($A288,DM!$A:$EH,MATCH(C$1,DM!$1:$1,0),0)</f>
        <v>新昌交投(杭州银行)</v>
      </c>
      <c r="D288" s="56" t="str">
        <f>VLOOKUP($A288,DM!$A:$EH,MATCH(D$1,DM!$1:$1,0),0)</f>
        <v>--/--/--</v>
      </c>
      <c r="E288" s="23" t="str">
        <f>VLOOKUP($A288,DM!$A:$EH,MATCH(E$1,DM!$1:$1,0),0)</f>
        <v>CNH</v>
      </c>
      <c r="F288" s="23">
        <f>VLOOKUP($A288,DM!$A:$EH,MATCH(F$1,DM!$1:$1,0),0)</f>
        <v>6.8</v>
      </c>
      <c r="G288" s="23" t="str">
        <f>VLOOKUP($A288,DM!$A:$EH,MATCH(G$1,DM!$1:$1,0),0)</f>
        <v>3</v>
      </c>
      <c r="H288" s="57" t="str">
        <f>VLOOKUP($A288,DM!$A:$EH,MATCH(H$1,DM!$1:$1,0),0)</f>
        <v>3.9%</v>
      </c>
      <c r="I288" s="23" t="str">
        <f>VLOOKUP($A288,DM!$A:$EH,MATCH(I$1,DM!$1:$1,0),0)</f>
        <v>4.1%a</v>
      </c>
      <c r="J288" s="23" t="str">
        <f>VLOOKUP($A288,DM!$A:$EH,MATCH(J$1,DM!$1:$1,0),0)</f>
        <v>20</v>
      </c>
      <c r="K288" s="22" t="str">
        <f>VLOOKUP($A288,DM!$A:$EH,MATCH(K$1,DM!$1:$1,0),0)</f>
        <v>备证</v>
      </c>
      <c r="L288" s="22" t="str">
        <f>VLOOKUP($A288,DM!$A:$EH,MATCH(L$1,DM!$1:$1,0),0)</f>
        <v>自贸债</v>
      </c>
      <c r="M288" s="22" t="str">
        <f>VLOOKUP($A288,DM!$A:$EH,MATCH(M$1,DM!$1:$1,0),0)</f>
        <v>地方平台</v>
      </c>
      <c r="N288" s="22" t="str">
        <f>VLOOKUP($A288,DM!$A:$EH,MATCH(N$1,DM!$1:$1,0),0)</f>
        <v>浙江</v>
      </c>
      <c r="O288" s="19" t="str">
        <f>VLOOKUP($A288,DM!$A:$EH,MATCH(O$1,DM!$1:$1,0),0)</f>
        <v>--</v>
      </c>
    </row>
    <row r="289" spans="1:15" x14ac:dyDescent="0.25">
      <c r="A289" s="63">
        <f>deal_master[[#This Row],[Index]]</f>
        <v>626</v>
      </c>
      <c r="B289" s="70">
        <f>VLOOKUP($A289,DM!A:EH,MATCH(B$1,DM!$1:$1,0),0)</f>
        <v>44979</v>
      </c>
      <c r="C289" s="21" t="str">
        <f>VLOOKUP($A289,DM!$A:$EH,MATCH(C$1,DM!$1:$1,0),0)</f>
        <v>中金公司</v>
      </c>
      <c r="D289" s="56" t="str">
        <f>VLOOKUP($A289,DM!$A:$EH,MATCH(D$1,DM!$1:$1,0),0)</f>
        <v>Baa1/--/--</v>
      </c>
      <c r="E289" s="23" t="str">
        <f>VLOOKUP($A289,DM!$A:$EH,MATCH(E$1,DM!$1:$1,0),0)</f>
        <v>USD</v>
      </c>
      <c r="F289" s="23">
        <f>VLOOKUP($A289,DM!$A:$EH,MATCH(F$1,DM!$1:$1,0),0)</f>
        <v>12.5</v>
      </c>
      <c r="G289" s="23" t="str">
        <f>VLOOKUP($A289,DM!$A:$EH,MATCH(G$1,DM!$1:$1,0),0)</f>
        <v>3</v>
      </c>
      <c r="H289" s="57" t="str">
        <f>VLOOKUP($A289,DM!$A:$EH,MATCH(H$1,DM!$1:$1,0),0)</f>
        <v>5.493%</v>
      </c>
      <c r="I289" s="23" t="str">
        <f>VLOOKUP($A289,DM!$A:$EH,MATCH(I$1,DM!$1:$1,0),0)</f>
        <v>T3+160a</v>
      </c>
      <c r="J289" s="23" t="str">
        <f>VLOOKUP($A289,DM!$A:$EH,MATCH(J$1,DM!$1:$1,0),0)</f>
        <v>50</v>
      </c>
      <c r="K289" s="22" t="str">
        <f>VLOOKUP($A289,DM!$A:$EH,MATCH(K$1,DM!$1:$1,0),0)</f>
        <v>维好+担保</v>
      </c>
      <c r="L289" s="22" t="str">
        <f>VLOOKUP($A289,DM!$A:$EH,MATCH(L$1,DM!$1:$1,0),0)</f>
        <v>--</v>
      </c>
      <c r="M289" s="22" t="str">
        <f>VLOOKUP($A289,DM!$A:$EH,MATCH(M$1,DM!$1:$1,0),0)</f>
        <v>金融机构</v>
      </c>
      <c r="N289" s="22" t="str">
        <f>VLOOKUP($A289,DM!$A:$EH,MATCH(N$1,DM!$1:$1,0),0)</f>
        <v>北京</v>
      </c>
      <c r="O289" s="19" t="str">
        <f>VLOOKUP($A289,DM!$A:$EH,MATCH(O$1,DM!$1:$1,0),0)</f>
        <v>港分</v>
      </c>
    </row>
    <row r="290" spans="1:15" x14ac:dyDescent="0.25">
      <c r="A290" s="63">
        <f>deal_master[[#This Row],[Index]]</f>
        <v>625</v>
      </c>
      <c r="B290" s="70">
        <f>VLOOKUP($A290,DM!A:EH,MATCH(B$1,DM!$1:$1,0),0)</f>
        <v>44978</v>
      </c>
      <c r="C290" s="21" t="str">
        <f>VLOOKUP($A290,DM!$A:$EH,MATCH(C$1,DM!$1:$1,0),0)</f>
        <v>赣州城投</v>
      </c>
      <c r="D290" s="56" t="str">
        <f>VLOOKUP($A290,DM!$A:$EH,MATCH(D$1,DM!$1:$1,0),0)</f>
        <v>--/--/BBB-</v>
      </c>
      <c r="E290" s="23" t="str">
        <f>VLOOKUP($A290,DM!$A:$EH,MATCH(E$1,DM!$1:$1,0),0)</f>
        <v>USD</v>
      </c>
      <c r="F290" s="23">
        <f>VLOOKUP($A290,DM!$A:$EH,MATCH(F$1,DM!$1:$1,0),0)</f>
        <v>1.6</v>
      </c>
      <c r="G290" s="23" t="str">
        <f>VLOOKUP($A290,DM!$A:$EH,MATCH(G$1,DM!$1:$1,0),0)</f>
        <v>3</v>
      </c>
      <c r="H290" s="57" t="str">
        <f>VLOOKUP($A290,DM!$A:$EH,MATCH(H$1,DM!$1:$1,0),0)</f>
        <v>7.7%</v>
      </c>
      <c r="I290" s="23" t="str">
        <f>VLOOKUP($A290,DM!$A:$EH,MATCH(I$1,DM!$1:$1,0),0)</f>
        <v>7.9%a</v>
      </c>
      <c r="J290" s="23" t="str">
        <f>VLOOKUP($A290,DM!$A:$EH,MATCH(J$1,DM!$1:$1,0),0)</f>
        <v>20</v>
      </c>
      <c r="K290" s="22" t="str">
        <f>VLOOKUP($A290,DM!$A:$EH,MATCH(K$1,DM!$1:$1,0),0)</f>
        <v>直发</v>
      </c>
      <c r="L290" s="22" t="str">
        <f>VLOOKUP($A290,DM!$A:$EH,MATCH(L$1,DM!$1:$1,0),0)</f>
        <v>--</v>
      </c>
      <c r="M290" s="22" t="str">
        <f>VLOOKUP($A290,DM!$A:$EH,MATCH(M$1,DM!$1:$1,0),0)</f>
        <v>地方平台</v>
      </c>
      <c r="N290" s="22" t="str">
        <f>VLOOKUP($A290,DM!$A:$EH,MATCH(N$1,DM!$1:$1,0),0)</f>
        <v>江西</v>
      </c>
      <c r="O290" s="19" t="str">
        <f>VLOOKUP($A290,DM!$A:$EH,MATCH(O$1,DM!$1:$1,0),0)</f>
        <v>BISL</v>
      </c>
    </row>
    <row r="291" spans="1:15" x14ac:dyDescent="0.25">
      <c r="A291" s="63">
        <f>deal_master[[#This Row],[Index]]</f>
        <v>624</v>
      </c>
      <c r="B291" s="70">
        <f>VLOOKUP($A291,DM!A:EH,MATCH(B$1,DM!$1:$1,0),0)</f>
        <v>44978</v>
      </c>
      <c r="C291" s="21" t="str">
        <f>VLOOKUP($A291,DM!$A:$EH,MATCH(C$1,DM!$1:$1,0),0)</f>
        <v>赣州城投(邮储银行)</v>
      </c>
      <c r="D291" s="56" t="str">
        <f>VLOOKUP($A291,DM!$A:$EH,MATCH(D$1,DM!$1:$1,0),0)</f>
        <v>--/--/--</v>
      </c>
      <c r="E291" s="23" t="str">
        <f>VLOOKUP($A291,DM!$A:$EH,MATCH(E$1,DM!$1:$1,0),0)</f>
        <v>USD</v>
      </c>
      <c r="F291" s="23">
        <f>VLOOKUP($A291,DM!$A:$EH,MATCH(F$1,DM!$1:$1,0),0)</f>
        <v>0.62</v>
      </c>
      <c r="G291" s="23" t="str">
        <f>VLOOKUP($A291,DM!$A:$EH,MATCH(G$1,DM!$1:$1,0),0)</f>
        <v>2.9</v>
      </c>
      <c r="H291" s="57" t="str">
        <f>VLOOKUP($A291,DM!$A:$EH,MATCH(H$1,DM!$1:$1,0),0)</f>
        <v>5.898%</v>
      </c>
      <c r="I291" s="23" t="str">
        <f>VLOOKUP($A291,DM!$A:$EH,MATCH(I$1,DM!$1:$1,0),0)</f>
        <v>6.1%a</v>
      </c>
      <c r="J291" s="23" t="str">
        <f>VLOOKUP($A291,DM!$A:$EH,MATCH(J$1,DM!$1:$1,0),0)</f>
        <v>20</v>
      </c>
      <c r="K291" s="22" t="str">
        <f>VLOOKUP($A291,DM!$A:$EH,MATCH(K$1,DM!$1:$1,0),0)</f>
        <v>备证</v>
      </c>
      <c r="L291" s="22" t="str">
        <f>VLOOKUP($A291,DM!$A:$EH,MATCH(L$1,DM!$1:$1,0),0)</f>
        <v>--</v>
      </c>
      <c r="M291" s="22" t="str">
        <f>VLOOKUP($A291,DM!$A:$EH,MATCH(M$1,DM!$1:$1,0),0)</f>
        <v>地方平台</v>
      </c>
      <c r="N291" s="22" t="str">
        <f>VLOOKUP($A291,DM!$A:$EH,MATCH(N$1,DM!$1:$1,0),0)</f>
        <v>江西</v>
      </c>
      <c r="O291" s="19" t="str">
        <f>VLOOKUP($A291,DM!$A:$EH,MATCH(O$1,DM!$1:$1,0),0)</f>
        <v>--</v>
      </c>
    </row>
    <row r="292" spans="1:15" x14ac:dyDescent="0.25">
      <c r="A292" s="63">
        <f>deal_master[[#This Row],[Index]]</f>
        <v>623</v>
      </c>
      <c r="B292" s="70">
        <f>VLOOKUP($A292,DM!A:EH,MATCH(B$1,DM!$1:$1,0),0)</f>
        <v>44978</v>
      </c>
      <c r="C292" s="21" t="str">
        <f>VLOOKUP($A292,DM!$A:$EH,MATCH(C$1,DM!$1:$1,0),0)</f>
        <v>昆明产投</v>
      </c>
      <c r="D292" s="56" t="str">
        <f>VLOOKUP($A292,DM!$A:$EH,MATCH(D$1,DM!$1:$1,0),0)</f>
        <v>--/--/--</v>
      </c>
      <c r="E292" s="23" t="str">
        <f>VLOOKUP($A292,DM!$A:$EH,MATCH(E$1,DM!$1:$1,0),0)</f>
        <v>USD</v>
      </c>
      <c r="F292" s="23">
        <f>VLOOKUP($A292,DM!$A:$EH,MATCH(F$1,DM!$1:$1,0),0)</f>
        <v>2.2000000000000002</v>
      </c>
      <c r="G292" s="23" t="str">
        <f>VLOOKUP($A292,DM!$A:$EH,MATCH(G$1,DM!$1:$1,0),0)</f>
        <v>2</v>
      </c>
      <c r="H292" s="57" t="str">
        <f>VLOOKUP($A292,DM!$A:$EH,MATCH(H$1,DM!$1:$1,0),0)</f>
        <v>9.8%</v>
      </c>
      <c r="I292" s="23" t="str">
        <f>VLOOKUP($A292,DM!$A:$EH,MATCH(I$1,DM!$1:$1,0),0)</f>
        <v>--</v>
      </c>
      <c r="J292" s="23" t="str">
        <f>VLOOKUP($A292,DM!$A:$EH,MATCH(J$1,DM!$1:$1,0),0)</f>
        <v>--</v>
      </c>
      <c r="K292" s="22" t="str">
        <f>VLOOKUP($A292,DM!$A:$EH,MATCH(K$1,DM!$1:$1,0),0)</f>
        <v>担保</v>
      </c>
      <c r="L292" s="22" t="str">
        <f>VLOOKUP($A292,DM!$A:$EH,MATCH(L$1,DM!$1:$1,0),0)</f>
        <v>--</v>
      </c>
      <c r="M292" s="22" t="str">
        <f>VLOOKUP($A292,DM!$A:$EH,MATCH(M$1,DM!$1:$1,0),0)</f>
        <v>地方平台</v>
      </c>
      <c r="N292" s="22" t="str">
        <f>VLOOKUP($A292,DM!$A:$EH,MATCH(N$1,DM!$1:$1,0),0)</f>
        <v>云南</v>
      </c>
      <c r="O292" s="19" t="str">
        <f>VLOOKUP($A292,DM!$A:$EH,MATCH(O$1,DM!$1:$1,0),0)</f>
        <v>--</v>
      </c>
    </row>
    <row r="293" spans="1:15" x14ac:dyDescent="0.25">
      <c r="A293" s="63">
        <f>deal_master[[#This Row],[Index]]</f>
        <v>622</v>
      </c>
      <c r="B293" s="70">
        <f>VLOOKUP($A293,DM!A:EH,MATCH(B$1,DM!$1:$1,0),0)</f>
        <v>44978</v>
      </c>
      <c r="C293" s="21" t="str">
        <f>VLOOKUP($A293,DM!$A:$EH,MATCH(C$1,DM!$1:$1,0),0)</f>
        <v>台州黄岩经开(北京银行)</v>
      </c>
      <c r="D293" s="56" t="str">
        <f>VLOOKUP($A293,DM!$A:$EH,MATCH(D$1,DM!$1:$1,0),0)</f>
        <v>--/--/--</v>
      </c>
      <c r="E293" s="23" t="str">
        <f>VLOOKUP($A293,DM!$A:$EH,MATCH(E$1,DM!$1:$1,0),0)</f>
        <v>CNH</v>
      </c>
      <c r="F293" s="23">
        <f>VLOOKUP($A293,DM!$A:$EH,MATCH(F$1,DM!$1:$1,0),0)</f>
        <v>2.1</v>
      </c>
      <c r="G293" s="23" t="str">
        <f>VLOOKUP($A293,DM!$A:$EH,MATCH(G$1,DM!$1:$1,0),0)</f>
        <v>3</v>
      </c>
      <c r="H293" s="57" t="str">
        <f>VLOOKUP($A293,DM!$A:$EH,MATCH(H$1,DM!$1:$1,0),0)</f>
        <v>4%</v>
      </c>
      <c r="I293" s="23" t="str">
        <f>VLOOKUP($A293,DM!$A:$EH,MATCH(I$1,DM!$1:$1,0),0)</f>
        <v>4.2%a</v>
      </c>
      <c r="J293" s="23" t="str">
        <f>VLOOKUP($A293,DM!$A:$EH,MATCH(J$1,DM!$1:$1,0),0)</f>
        <v>20</v>
      </c>
      <c r="K293" s="22" t="str">
        <f>VLOOKUP($A293,DM!$A:$EH,MATCH(K$1,DM!$1:$1,0),0)</f>
        <v>备证</v>
      </c>
      <c r="L293" s="22" t="str">
        <f>VLOOKUP($A293,DM!$A:$EH,MATCH(L$1,DM!$1:$1,0),0)</f>
        <v>自贸债</v>
      </c>
      <c r="M293" s="22" t="str">
        <f>VLOOKUP($A293,DM!$A:$EH,MATCH(M$1,DM!$1:$1,0),0)</f>
        <v>地方平台</v>
      </c>
      <c r="N293" s="22" t="str">
        <f>VLOOKUP($A293,DM!$A:$EH,MATCH(N$1,DM!$1:$1,0),0)</f>
        <v>浙江</v>
      </c>
      <c r="O293" s="19" t="str">
        <f>VLOOKUP($A293,DM!$A:$EH,MATCH(O$1,DM!$1:$1,0),0)</f>
        <v>--</v>
      </c>
    </row>
    <row r="294" spans="1:15" x14ac:dyDescent="0.25">
      <c r="A294" s="63">
        <f>deal_master[[#This Row],[Index]]</f>
        <v>621</v>
      </c>
      <c r="B294" s="70">
        <f>VLOOKUP($A294,DM!A:EH,MATCH(B$1,DM!$1:$1,0),0)</f>
        <v>44978</v>
      </c>
      <c r="C294" s="21" t="str">
        <f>VLOOKUP($A294,DM!$A:$EH,MATCH(C$1,DM!$1:$1,0),0)</f>
        <v>交银港分</v>
      </c>
      <c r="D294" s="56" t="str">
        <f>VLOOKUP($A294,DM!$A:$EH,MATCH(D$1,DM!$1:$1,0),0)</f>
        <v>A2/--/--</v>
      </c>
      <c r="E294" s="23" t="str">
        <f>VLOOKUP($A294,DM!$A:$EH,MATCH(E$1,DM!$1:$1,0),0)</f>
        <v>USD</v>
      </c>
      <c r="F294" s="23">
        <f>VLOOKUP($A294,DM!$A:$EH,MATCH(F$1,DM!$1:$1,0),0)</f>
        <v>6</v>
      </c>
      <c r="G294" s="23" t="str">
        <f>VLOOKUP($A294,DM!$A:$EH,MATCH(G$1,DM!$1:$1,0),0)</f>
        <v>3</v>
      </c>
      <c r="H294" s="57" t="str">
        <f>VLOOKUP($A294,DM!$A:$EH,MATCH(H$1,DM!$1:$1,0),0)</f>
        <v>4.875%</v>
      </c>
      <c r="I294" s="23" t="str">
        <f>VLOOKUP($A294,DM!$A:$EH,MATCH(I$1,DM!$1:$1,0),0)</f>
        <v>T+100a</v>
      </c>
      <c r="J294" s="23" t="str">
        <f>VLOOKUP($A294,DM!$A:$EH,MATCH(J$1,DM!$1:$1,0),0)</f>
        <v>43</v>
      </c>
      <c r="K294" s="22" t="str">
        <f>VLOOKUP($A294,DM!$A:$EH,MATCH(K$1,DM!$1:$1,0),0)</f>
        <v>直发</v>
      </c>
      <c r="L294" s="22" t="str">
        <f>VLOOKUP($A294,DM!$A:$EH,MATCH(L$1,DM!$1:$1,0),0)</f>
        <v>--</v>
      </c>
      <c r="M294" s="22" t="str">
        <f>VLOOKUP($A294,DM!$A:$EH,MATCH(M$1,DM!$1:$1,0),0)</f>
        <v>金融机构</v>
      </c>
      <c r="N294" s="22" t="str">
        <f>VLOOKUP($A294,DM!$A:$EH,MATCH(N$1,DM!$1:$1,0),0)</f>
        <v>上海</v>
      </c>
      <c r="O294" s="19" t="str">
        <f>VLOOKUP($A294,DM!$A:$EH,MATCH(O$1,DM!$1:$1,0),0)</f>
        <v>BISL,港分</v>
      </c>
    </row>
    <row r="295" spans="1:15" x14ac:dyDescent="0.25">
      <c r="A295" s="63">
        <f>deal_master[[#This Row],[Index]]</f>
        <v>620</v>
      </c>
      <c r="B295" s="70">
        <f>VLOOKUP($A295,DM!A:EH,MATCH(B$1,DM!$1:$1,0),0)</f>
        <v>44978</v>
      </c>
      <c r="C295" s="21" t="str">
        <f>VLOOKUP($A295,DM!$A:$EH,MATCH(C$1,DM!$1:$1,0),0)</f>
        <v>交银港分</v>
      </c>
      <c r="D295" s="56" t="str">
        <f>VLOOKUP($A295,DM!$A:$EH,MATCH(D$1,DM!$1:$1,0),0)</f>
        <v>A2/--/--</v>
      </c>
      <c r="E295" s="23" t="str">
        <f>VLOOKUP($A295,DM!$A:$EH,MATCH(E$1,DM!$1:$1,0),0)</f>
        <v>HKD</v>
      </c>
      <c r="F295" s="23">
        <f>VLOOKUP($A295,DM!$A:$EH,MATCH(F$1,DM!$1:$1,0),0)</f>
        <v>27</v>
      </c>
      <c r="G295" s="23" t="str">
        <f>VLOOKUP($A295,DM!$A:$EH,MATCH(G$1,DM!$1:$1,0),0)</f>
        <v>2</v>
      </c>
      <c r="H295" s="57" t="str">
        <f>VLOOKUP($A295,DM!$A:$EH,MATCH(H$1,DM!$1:$1,0),0)</f>
        <v>4.5%</v>
      </c>
      <c r="I295" s="23" t="str">
        <f>VLOOKUP($A295,DM!$A:$EH,MATCH(I$1,DM!$1:$1,0),0)</f>
        <v>5%a</v>
      </c>
      <c r="J295" s="23" t="str">
        <f>VLOOKUP($A295,DM!$A:$EH,MATCH(J$1,DM!$1:$1,0),0)</f>
        <v>50</v>
      </c>
      <c r="K295" s="22" t="str">
        <f>VLOOKUP($A295,DM!$A:$EH,MATCH(K$1,DM!$1:$1,0),0)</f>
        <v>直发</v>
      </c>
      <c r="L295" s="22" t="str">
        <f>VLOOKUP($A295,DM!$A:$EH,MATCH(L$1,DM!$1:$1,0),0)</f>
        <v>--</v>
      </c>
      <c r="M295" s="22" t="str">
        <f>VLOOKUP($A295,DM!$A:$EH,MATCH(M$1,DM!$1:$1,0),0)</f>
        <v>金融机构</v>
      </c>
      <c r="N295" s="22" t="str">
        <f>VLOOKUP($A295,DM!$A:$EH,MATCH(N$1,DM!$1:$1,0),0)</f>
        <v>上海</v>
      </c>
      <c r="O295" s="19" t="str">
        <f>VLOOKUP($A295,DM!$A:$EH,MATCH(O$1,DM!$1:$1,0),0)</f>
        <v>港分</v>
      </c>
    </row>
    <row r="296" spans="1:15" x14ac:dyDescent="0.25">
      <c r="A296" s="63">
        <f>deal_master[[#This Row],[Index]]</f>
        <v>619</v>
      </c>
      <c r="B296" s="70">
        <f>VLOOKUP($A296,DM!A:EH,MATCH(B$1,DM!$1:$1,0),0)</f>
        <v>44978</v>
      </c>
      <c r="C296" s="21" t="str">
        <f>VLOOKUP($A296,DM!$A:$EH,MATCH(C$1,DM!$1:$1,0),0)</f>
        <v>交银港分</v>
      </c>
      <c r="D296" s="56" t="str">
        <f>VLOOKUP($A296,DM!$A:$EH,MATCH(D$1,DM!$1:$1,0),0)</f>
        <v>A2/--/--</v>
      </c>
      <c r="E296" s="23" t="str">
        <f>VLOOKUP($A296,DM!$A:$EH,MATCH(E$1,DM!$1:$1,0),0)</f>
        <v>CNH</v>
      </c>
      <c r="F296" s="23">
        <f>VLOOKUP($A296,DM!$A:$EH,MATCH(F$1,DM!$1:$1,0),0)</f>
        <v>38</v>
      </c>
      <c r="G296" s="23" t="str">
        <f>VLOOKUP($A296,DM!$A:$EH,MATCH(G$1,DM!$1:$1,0),0)</f>
        <v>2</v>
      </c>
      <c r="H296" s="57" t="str">
        <f>VLOOKUP($A296,DM!$A:$EH,MATCH(H$1,DM!$1:$1,0),0)</f>
        <v>2.97%</v>
      </c>
      <c r="I296" s="23" t="str">
        <f>VLOOKUP($A296,DM!$A:$EH,MATCH(I$1,DM!$1:$1,0),0)</f>
        <v>3.5%a</v>
      </c>
      <c r="J296" s="23" t="str">
        <f>VLOOKUP($A296,DM!$A:$EH,MATCH(J$1,DM!$1:$1,0),0)</f>
        <v>53</v>
      </c>
      <c r="K296" s="22" t="str">
        <f>VLOOKUP($A296,DM!$A:$EH,MATCH(K$1,DM!$1:$1,0),0)</f>
        <v>直发</v>
      </c>
      <c r="L296" s="22" t="str">
        <f>VLOOKUP($A296,DM!$A:$EH,MATCH(L$1,DM!$1:$1,0),0)</f>
        <v>点心债</v>
      </c>
      <c r="M296" s="22" t="str">
        <f>VLOOKUP($A296,DM!$A:$EH,MATCH(M$1,DM!$1:$1,0),0)</f>
        <v>金融机构</v>
      </c>
      <c r="N296" s="22" t="str">
        <f>VLOOKUP($A296,DM!$A:$EH,MATCH(N$1,DM!$1:$1,0),0)</f>
        <v>上海</v>
      </c>
      <c r="O296" s="19" t="str">
        <f>VLOOKUP($A296,DM!$A:$EH,MATCH(O$1,DM!$1:$1,0),0)</f>
        <v>港分</v>
      </c>
    </row>
    <row r="297" spans="1:15" x14ac:dyDescent="0.25">
      <c r="A297" s="63">
        <f>deal_master[[#This Row],[Index]]</f>
        <v>618</v>
      </c>
      <c r="B297" s="70">
        <f>VLOOKUP($A297,DM!A:EH,MATCH(B$1,DM!$1:$1,0),0)</f>
        <v>44977</v>
      </c>
      <c r="C297" s="21" t="str">
        <f>VLOOKUP($A297,DM!$A:$EH,MATCH(C$1,DM!$1:$1,0),0)</f>
        <v>湖州吴兴交旅投(杭州银行)</v>
      </c>
      <c r="D297" s="56" t="str">
        <f>VLOOKUP($A297,DM!$A:$EH,MATCH(D$1,DM!$1:$1,0),0)</f>
        <v>--/--/--</v>
      </c>
      <c r="E297" s="23" t="str">
        <f>VLOOKUP($A297,DM!$A:$EH,MATCH(E$1,DM!$1:$1,0),0)</f>
        <v>CNH</v>
      </c>
      <c r="F297" s="23">
        <f>VLOOKUP($A297,DM!$A:$EH,MATCH(F$1,DM!$1:$1,0),0)</f>
        <v>3.5</v>
      </c>
      <c r="G297" s="23" t="str">
        <f>VLOOKUP($A297,DM!$A:$EH,MATCH(G$1,DM!$1:$1,0),0)</f>
        <v>3</v>
      </c>
      <c r="H297" s="57" t="str">
        <f>VLOOKUP($A297,DM!$A:$EH,MATCH(H$1,DM!$1:$1,0),0)</f>
        <v>4.2%</v>
      </c>
      <c r="I297" s="23" t="str">
        <f>VLOOKUP($A297,DM!$A:$EH,MATCH(I$1,DM!$1:$1,0),0)</f>
        <v>--</v>
      </c>
      <c r="J297" s="23" t="str">
        <f>VLOOKUP($A297,DM!$A:$EH,MATCH(J$1,DM!$1:$1,0),0)</f>
        <v>--</v>
      </c>
      <c r="K297" s="22" t="str">
        <f>VLOOKUP($A297,DM!$A:$EH,MATCH(K$1,DM!$1:$1,0),0)</f>
        <v>备证</v>
      </c>
      <c r="L297" s="22" t="str">
        <f>VLOOKUP($A297,DM!$A:$EH,MATCH(L$1,DM!$1:$1,0),0)</f>
        <v>自贸债</v>
      </c>
      <c r="M297" s="22" t="str">
        <f>VLOOKUP($A297,DM!$A:$EH,MATCH(M$1,DM!$1:$1,0),0)</f>
        <v>地方平台</v>
      </c>
      <c r="N297" s="22" t="str">
        <f>VLOOKUP($A297,DM!$A:$EH,MATCH(N$1,DM!$1:$1,0),0)</f>
        <v>浙江</v>
      </c>
      <c r="O297" s="19" t="str">
        <f>VLOOKUP($A297,DM!$A:$EH,MATCH(O$1,DM!$1:$1,0),0)</f>
        <v>--</v>
      </c>
    </row>
    <row r="298" spans="1:15" x14ac:dyDescent="0.25">
      <c r="A298" s="63">
        <f>deal_master[[#This Row],[Index]]</f>
        <v>617</v>
      </c>
      <c r="B298" s="70">
        <f>VLOOKUP($A298,DM!A:EH,MATCH(B$1,DM!$1:$1,0),0)</f>
        <v>44974</v>
      </c>
      <c r="C298" s="21" t="str">
        <f>VLOOKUP($A298,DM!$A:$EH,MATCH(C$1,DM!$1:$1,0),0)</f>
        <v>象山滨海投资</v>
      </c>
      <c r="D298" s="56" t="str">
        <f>VLOOKUP($A298,DM!$A:$EH,MATCH(D$1,DM!$1:$1,0),0)</f>
        <v>--/--/--</v>
      </c>
      <c r="E298" s="23" t="str">
        <f>VLOOKUP($A298,DM!$A:$EH,MATCH(E$1,DM!$1:$1,0),0)</f>
        <v>CNH</v>
      </c>
      <c r="F298" s="23">
        <f>VLOOKUP($A298,DM!$A:$EH,MATCH(F$1,DM!$1:$1,0),0)</f>
        <v>3.72</v>
      </c>
      <c r="G298" s="23" t="str">
        <f>VLOOKUP($A298,DM!$A:$EH,MATCH(G$1,DM!$1:$1,0),0)</f>
        <v>3</v>
      </c>
      <c r="H298" s="57" t="str">
        <f>VLOOKUP($A298,DM!$A:$EH,MATCH(H$1,DM!$1:$1,0),0)</f>
        <v>5.8%</v>
      </c>
      <c r="I298" s="23" t="str">
        <f>VLOOKUP($A298,DM!$A:$EH,MATCH(I$1,DM!$1:$1,0),0)</f>
        <v>--</v>
      </c>
      <c r="J298" s="23" t="str">
        <f>VLOOKUP($A298,DM!$A:$EH,MATCH(J$1,DM!$1:$1,0),0)</f>
        <v>--</v>
      </c>
      <c r="K298" s="22" t="str">
        <f>VLOOKUP($A298,DM!$A:$EH,MATCH(K$1,DM!$1:$1,0),0)</f>
        <v>担保</v>
      </c>
      <c r="L298" s="22" t="str">
        <f>VLOOKUP($A298,DM!$A:$EH,MATCH(L$1,DM!$1:$1,0),0)</f>
        <v>自贸债</v>
      </c>
      <c r="M298" s="22" t="str">
        <f>VLOOKUP($A298,DM!$A:$EH,MATCH(M$1,DM!$1:$1,0),0)</f>
        <v>地方平台</v>
      </c>
      <c r="N298" s="22" t="str">
        <f>VLOOKUP($A298,DM!$A:$EH,MATCH(N$1,DM!$1:$1,0),0)</f>
        <v>浙江</v>
      </c>
      <c r="O298" s="19" t="str">
        <f>VLOOKUP($A298,DM!$A:$EH,MATCH(O$1,DM!$1:$1,0),0)</f>
        <v>--</v>
      </c>
    </row>
    <row r="299" spans="1:15" x14ac:dyDescent="0.25">
      <c r="A299" s="63">
        <f>deal_master[[#This Row],[Index]]</f>
        <v>616</v>
      </c>
      <c r="B299" s="70">
        <f>VLOOKUP($A299,DM!A:EH,MATCH(B$1,DM!$1:$1,0),0)</f>
        <v>44973</v>
      </c>
      <c r="C299" s="21" t="str">
        <f>VLOOKUP($A299,DM!$A:$EH,MATCH(C$1,DM!$1:$1,0),0)</f>
        <v>高邮建投(江苏银行)</v>
      </c>
      <c r="D299" s="56" t="str">
        <f>VLOOKUP($A299,DM!$A:$EH,MATCH(D$1,DM!$1:$1,0),0)</f>
        <v>--/--/--</v>
      </c>
      <c r="E299" s="23" t="str">
        <f>VLOOKUP($A299,DM!$A:$EH,MATCH(E$1,DM!$1:$1,0),0)</f>
        <v>EUR</v>
      </c>
      <c r="F299" s="23">
        <f>VLOOKUP($A299,DM!$A:$EH,MATCH(F$1,DM!$1:$1,0),0)</f>
        <v>0.75</v>
      </c>
      <c r="G299" s="23" t="str">
        <f>VLOOKUP($A299,DM!$A:$EH,MATCH(G$1,DM!$1:$1,0),0)</f>
        <v>3</v>
      </c>
      <c r="H299" s="57" t="str">
        <f>VLOOKUP($A299,DM!$A:$EH,MATCH(H$1,DM!$1:$1,0),0)</f>
        <v>4.6%</v>
      </c>
      <c r="I299" s="23" t="str">
        <f>VLOOKUP($A299,DM!$A:$EH,MATCH(I$1,DM!$1:$1,0),0)</f>
        <v>4.8%a</v>
      </c>
      <c r="J299" s="23" t="str">
        <f>VLOOKUP($A299,DM!$A:$EH,MATCH(J$1,DM!$1:$1,0),0)</f>
        <v>20</v>
      </c>
      <c r="K299" s="22" t="str">
        <f>VLOOKUP($A299,DM!$A:$EH,MATCH(K$1,DM!$1:$1,0),0)</f>
        <v>备证+担保</v>
      </c>
      <c r="L299" s="22" t="str">
        <f>VLOOKUP($A299,DM!$A:$EH,MATCH(L$1,DM!$1:$1,0),0)</f>
        <v>--</v>
      </c>
      <c r="M299" s="22" t="str">
        <f>VLOOKUP($A299,DM!$A:$EH,MATCH(M$1,DM!$1:$1,0),0)</f>
        <v>地方平台</v>
      </c>
      <c r="N299" s="22" t="str">
        <f>VLOOKUP($A299,DM!$A:$EH,MATCH(N$1,DM!$1:$1,0),0)</f>
        <v>江苏</v>
      </c>
      <c r="O299" s="19" t="str">
        <f>VLOOKUP($A299,DM!$A:$EH,MATCH(O$1,DM!$1:$1,0),0)</f>
        <v>--</v>
      </c>
    </row>
    <row r="300" spans="1:15" x14ac:dyDescent="0.25">
      <c r="A300" s="63">
        <f>deal_master[[#This Row],[Index]]</f>
        <v>615</v>
      </c>
      <c r="B300" s="70">
        <f>VLOOKUP($A300,DM!A:EH,MATCH(B$1,DM!$1:$1,0),0)</f>
        <v>44973</v>
      </c>
      <c r="C300" s="21" t="str">
        <f>VLOOKUP($A300,DM!$A:$EH,MATCH(C$1,DM!$1:$1,0),0)</f>
        <v>淮北公用(工商银行)</v>
      </c>
      <c r="D300" s="56" t="str">
        <f>VLOOKUP($A300,DM!$A:$EH,MATCH(D$1,DM!$1:$1,0),0)</f>
        <v>--/--/--</v>
      </c>
      <c r="E300" s="23" t="str">
        <f>VLOOKUP($A300,DM!$A:$EH,MATCH(E$1,DM!$1:$1,0),0)</f>
        <v>CNH</v>
      </c>
      <c r="F300" s="23">
        <f>VLOOKUP($A300,DM!$A:$EH,MATCH(F$1,DM!$1:$1,0),0)</f>
        <v>6.4</v>
      </c>
      <c r="G300" s="23" t="str">
        <f>VLOOKUP($A300,DM!$A:$EH,MATCH(G$1,DM!$1:$1,0),0)</f>
        <v>3</v>
      </c>
      <c r="H300" s="57" t="str">
        <f>VLOOKUP($A300,DM!$A:$EH,MATCH(H$1,DM!$1:$1,0),0)</f>
        <v>3.78%</v>
      </c>
      <c r="I300" s="23" t="str">
        <f>VLOOKUP($A300,DM!$A:$EH,MATCH(I$1,DM!$1:$1,0),0)</f>
        <v>4%a</v>
      </c>
      <c r="J300" s="23" t="str">
        <f>VLOOKUP($A300,DM!$A:$EH,MATCH(J$1,DM!$1:$1,0),0)</f>
        <v>22</v>
      </c>
      <c r="K300" s="22" t="str">
        <f>VLOOKUP($A300,DM!$A:$EH,MATCH(K$1,DM!$1:$1,0),0)</f>
        <v>备证</v>
      </c>
      <c r="L300" s="22" t="str">
        <f>VLOOKUP($A300,DM!$A:$EH,MATCH(L$1,DM!$1:$1,0),0)</f>
        <v>自贸债</v>
      </c>
      <c r="M300" s="22" t="str">
        <f>VLOOKUP($A300,DM!$A:$EH,MATCH(M$1,DM!$1:$1,0),0)</f>
        <v>地方平台</v>
      </c>
      <c r="N300" s="22" t="str">
        <f>VLOOKUP($A300,DM!$A:$EH,MATCH(N$1,DM!$1:$1,0),0)</f>
        <v>安徽</v>
      </c>
      <c r="O300" s="19" t="str">
        <f>VLOOKUP($A300,DM!$A:$EH,MATCH(O$1,DM!$1:$1,0),0)</f>
        <v>BISL</v>
      </c>
    </row>
    <row r="301" spans="1:15" x14ac:dyDescent="0.25">
      <c r="A301" s="63">
        <f>deal_master[[#This Row],[Index]]</f>
        <v>614</v>
      </c>
      <c r="B301" s="70">
        <f>VLOOKUP($A301,DM!A:EH,MATCH(B$1,DM!$1:$1,0),0)</f>
        <v>44973</v>
      </c>
      <c r="C301" s="21" t="str">
        <f>VLOOKUP($A301,DM!$A:$EH,MATCH(C$1,DM!$1:$1,0),0)</f>
        <v>泰安国泰民安(齐鲁银行)</v>
      </c>
      <c r="D301" s="56" t="str">
        <f>VLOOKUP($A301,DM!$A:$EH,MATCH(D$1,DM!$1:$1,0),0)</f>
        <v>--/--/--</v>
      </c>
      <c r="E301" s="23" t="str">
        <f>VLOOKUP($A301,DM!$A:$EH,MATCH(E$1,DM!$1:$1,0),0)</f>
        <v>USD</v>
      </c>
      <c r="F301" s="23">
        <f>VLOOKUP($A301,DM!$A:$EH,MATCH(F$1,DM!$1:$1,0),0)</f>
        <v>0.47</v>
      </c>
      <c r="G301" s="23" t="str">
        <f>VLOOKUP($A301,DM!$A:$EH,MATCH(G$1,DM!$1:$1,0),0)</f>
        <v>3</v>
      </c>
      <c r="H301" s="57" t="str">
        <f>VLOOKUP($A301,DM!$A:$EH,MATCH(H$1,DM!$1:$1,0),0)</f>
        <v>7%</v>
      </c>
      <c r="I301" s="23" t="str">
        <f>VLOOKUP($A301,DM!$A:$EH,MATCH(I$1,DM!$1:$1,0),0)</f>
        <v>7.2%a</v>
      </c>
      <c r="J301" s="23" t="str">
        <f>VLOOKUP($A301,DM!$A:$EH,MATCH(J$1,DM!$1:$1,0),0)</f>
        <v>20</v>
      </c>
      <c r="K301" s="22" t="str">
        <f>VLOOKUP($A301,DM!$A:$EH,MATCH(K$1,DM!$1:$1,0),0)</f>
        <v>备证+担保</v>
      </c>
      <c r="L301" s="22" t="str">
        <f>VLOOKUP($A301,DM!$A:$EH,MATCH(L$1,DM!$1:$1,0),0)</f>
        <v>--</v>
      </c>
      <c r="M301" s="22" t="str">
        <f>VLOOKUP($A301,DM!$A:$EH,MATCH(M$1,DM!$1:$1,0),0)</f>
        <v>地方平台</v>
      </c>
      <c r="N301" s="22" t="str">
        <f>VLOOKUP($A301,DM!$A:$EH,MATCH(N$1,DM!$1:$1,0),0)</f>
        <v>山东</v>
      </c>
      <c r="O301" s="19" t="str">
        <f>VLOOKUP($A301,DM!$A:$EH,MATCH(O$1,DM!$1:$1,0),0)</f>
        <v>--</v>
      </c>
    </row>
    <row r="302" spans="1:15" x14ac:dyDescent="0.25">
      <c r="A302" s="63">
        <f>deal_master[[#This Row],[Index]]</f>
        <v>613</v>
      </c>
      <c r="B302" s="70">
        <f>VLOOKUP($A302,DM!A:EH,MATCH(B$1,DM!$1:$1,0),0)</f>
        <v>44973</v>
      </c>
      <c r="C302" s="21" t="str">
        <f>VLOOKUP($A302,DM!$A:$EH,MATCH(C$1,DM!$1:$1,0),0)</f>
        <v>泰安国泰民安(恒丰银行)</v>
      </c>
      <c r="D302" s="56" t="str">
        <f>VLOOKUP($A302,DM!$A:$EH,MATCH(D$1,DM!$1:$1,0),0)</f>
        <v>--/--/--</v>
      </c>
      <c r="E302" s="23" t="str">
        <f>VLOOKUP($A302,DM!$A:$EH,MATCH(E$1,DM!$1:$1,0),0)</f>
        <v>USD</v>
      </c>
      <c r="F302" s="23">
        <f>VLOOKUP($A302,DM!$A:$EH,MATCH(F$1,DM!$1:$1,0),0)</f>
        <v>0.5</v>
      </c>
      <c r="G302" s="23" t="str">
        <f>VLOOKUP($A302,DM!$A:$EH,MATCH(G$1,DM!$1:$1,0),0)</f>
        <v>3</v>
      </c>
      <c r="H302" s="57" t="str">
        <f>VLOOKUP($A302,DM!$A:$EH,MATCH(H$1,DM!$1:$1,0),0)</f>
        <v>6.8%</v>
      </c>
      <c r="I302" s="23" t="str">
        <f>VLOOKUP($A302,DM!$A:$EH,MATCH(I$1,DM!$1:$1,0),0)</f>
        <v>7%a</v>
      </c>
      <c r="J302" s="23" t="str">
        <f>VLOOKUP($A302,DM!$A:$EH,MATCH(J$1,DM!$1:$1,0),0)</f>
        <v>20</v>
      </c>
      <c r="K302" s="22" t="str">
        <f>VLOOKUP($A302,DM!$A:$EH,MATCH(K$1,DM!$1:$1,0),0)</f>
        <v>备证+担保</v>
      </c>
      <c r="L302" s="22" t="str">
        <f>VLOOKUP($A302,DM!$A:$EH,MATCH(L$1,DM!$1:$1,0),0)</f>
        <v>--</v>
      </c>
      <c r="M302" s="22" t="str">
        <f>VLOOKUP($A302,DM!$A:$EH,MATCH(M$1,DM!$1:$1,0),0)</f>
        <v>地方平台</v>
      </c>
      <c r="N302" s="22" t="str">
        <f>VLOOKUP($A302,DM!$A:$EH,MATCH(N$1,DM!$1:$1,0),0)</f>
        <v>山东</v>
      </c>
      <c r="O302" s="19" t="str">
        <f>VLOOKUP($A302,DM!$A:$EH,MATCH(O$1,DM!$1:$1,0),0)</f>
        <v>--</v>
      </c>
    </row>
    <row r="303" spans="1:15" x14ac:dyDescent="0.25">
      <c r="A303" s="63">
        <f>deal_master[[#This Row],[Index]]</f>
        <v>612</v>
      </c>
      <c r="B303" s="70">
        <f>VLOOKUP($A303,DM!A:EH,MATCH(B$1,DM!$1:$1,0),0)</f>
        <v>44972</v>
      </c>
      <c r="C303" s="21" t="str">
        <f>VLOOKUP($A303,DM!$A:$EH,MATCH(C$1,DM!$1:$1,0),0)</f>
        <v>桂阳蓉城控股(湖南银行)</v>
      </c>
      <c r="D303" s="56" t="str">
        <f>VLOOKUP($A303,DM!$A:$EH,MATCH(D$1,DM!$1:$1,0),0)</f>
        <v>--/--/--</v>
      </c>
      <c r="E303" s="23" t="str">
        <f>VLOOKUP($A303,DM!$A:$EH,MATCH(E$1,DM!$1:$1,0),0)</f>
        <v>CNH</v>
      </c>
      <c r="F303" s="23">
        <f>VLOOKUP($A303,DM!$A:$EH,MATCH(F$1,DM!$1:$1,0),0)</f>
        <v>2.58</v>
      </c>
      <c r="G303" s="23" t="str">
        <f>VLOOKUP($A303,DM!$A:$EH,MATCH(G$1,DM!$1:$1,0),0)</f>
        <v>3</v>
      </c>
      <c r="H303" s="57" t="str">
        <f>VLOOKUP($A303,DM!$A:$EH,MATCH(H$1,DM!$1:$1,0),0)</f>
        <v>5%</v>
      </c>
      <c r="I303" s="23" t="str">
        <f>VLOOKUP($A303,DM!$A:$EH,MATCH(I$1,DM!$1:$1,0),0)</f>
        <v>--</v>
      </c>
      <c r="J303" s="23" t="str">
        <f>VLOOKUP($A303,DM!$A:$EH,MATCH(J$1,DM!$1:$1,0),0)</f>
        <v>--</v>
      </c>
      <c r="K303" s="22" t="str">
        <f>VLOOKUP($A303,DM!$A:$EH,MATCH(K$1,DM!$1:$1,0),0)</f>
        <v>备证</v>
      </c>
      <c r="L303" s="22" t="str">
        <f>VLOOKUP($A303,DM!$A:$EH,MATCH(L$1,DM!$1:$1,0),0)</f>
        <v>自贸债</v>
      </c>
      <c r="M303" s="22" t="str">
        <f>VLOOKUP($A303,DM!$A:$EH,MATCH(M$1,DM!$1:$1,0),0)</f>
        <v>地方平台</v>
      </c>
      <c r="N303" s="22" t="str">
        <f>VLOOKUP($A303,DM!$A:$EH,MATCH(N$1,DM!$1:$1,0),0)</f>
        <v>湖南</v>
      </c>
      <c r="O303" s="19" t="str">
        <f>VLOOKUP($A303,DM!$A:$EH,MATCH(O$1,DM!$1:$1,0),0)</f>
        <v>--</v>
      </c>
    </row>
    <row r="304" spans="1:15" x14ac:dyDescent="0.25">
      <c r="A304" s="63">
        <f>deal_master[[#This Row],[Index]]</f>
        <v>611</v>
      </c>
      <c r="B304" s="70">
        <f>VLOOKUP($A304,DM!A:EH,MATCH(B$1,DM!$1:$1,0),0)</f>
        <v>44971</v>
      </c>
      <c r="C304" s="21" t="str">
        <f>VLOOKUP($A304,DM!$A:$EH,MATCH(C$1,DM!$1:$1,0),0)</f>
        <v>湖北农谷实业(湖北银行)</v>
      </c>
      <c r="D304" s="56" t="str">
        <f>VLOOKUP($A304,DM!$A:$EH,MATCH(D$1,DM!$1:$1,0),0)</f>
        <v>--/--/--</v>
      </c>
      <c r="E304" s="23" t="str">
        <f>VLOOKUP($A304,DM!$A:$EH,MATCH(E$1,DM!$1:$1,0),0)</f>
        <v>CNH</v>
      </c>
      <c r="F304" s="23">
        <f>VLOOKUP($A304,DM!$A:$EH,MATCH(F$1,DM!$1:$1,0),0)</f>
        <v>5.78</v>
      </c>
      <c r="G304" s="23" t="str">
        <f>VLOOKUP($A304,DM!$A:$EH,MATCH(G$1,DM!$1:$1,0),0)</f>
        <v>2.9</v>
      </c>
      <c r="H304" s="57" t="str">
        <f>VLOOKUP($A304,DM!$A:$EH,MATCH(H$1,DM!$1:$1,0),0)</f>
        <v>4.95%</v>
      </c>
      <c r="I304" s="23" t="str">
        <f>VLOOKUP($A304,DM!$A:$EH,MATCH(I$1,DM!$1:$1,0),0)</f>
        <v>--</v>
      </c>
      <c r="J304" s="23" t="str">
        <f>VLOOKUP($A304,DM!$A:$EH,MATCH(J$1,DM!$1:$1,0),0)</f>
        <v>--</v>
      </c>
      <c r="K304" s="22" t="str">
        <f>VLOOKUP($A304,DM!$A:$EH,MATCH(K$1,DM!$1:$1,0),0)</f>
        <v>备证</v>
      </c>
      <c r="L304" s="22" t="str">
        <f>VLOOKUP($A304,DM!$A:$EH,MATCH(L$1,DM!$1:$1,0),0)</f>
        <v>自贸债</v>
      </c>
      <c r="M304" s="22" t="str">
        <f>VLOOKUP($A304,DM!$A:$EH,MATCH(M$1,DM!$1:$1,0),0)</f>
        <v>地方平台</v>
      </c>
      <c r="N304" s="22" t="str">
        <f>VLOOKUP($A304,DM!$A:$EH,MATCH(N$1,DM!$1:$1,0),0)</f>
        <v>湖北</v>
      </c>
      <c r="O304" s="19" t="str">
        <f>VLOOKUP($A304,DM!$A:$EH,MATCH(O$1,DM!$1:$1,0),0)</f>
        <v>--</v>
      </c>
    </row>
    <row r="305" spans="1:15" x14ac:dyDescent="0.25">
      <c r="A305" s="63">
        <f>deal_master[[#This Row],[Index]]</f>
        <v>610</v>
      </c>
      <c r="B305" s="70">
        <f>VLOOKUP($A305,DM!A:EH,MATCH(B$1,DM!$1:$1,0),0)</f>
        <v>44971</v>
      </c>
      <c r="C305" s="21" t="str">
        <f>VLOOKUP($A305,DM!$A:$EH,MATCH(C$1,DM!$1:$1,0),0)</f>
        <v>四川港荣(上海银行)</v>
      </c>
      <c r="D305" s="56" t="str">
        <f>VLOOKUP($A305,DM!$A:$EH,MATCH(D$1,DM!$1:$1,0),0)</f>
        <v>--/--/--</v>
      </c>
      <c r="E305" s="23" t="str">
        <f>VLOOKUP($A305,DM!$A:$EH,MATCH(E$1,DM!$1:$1,0),0)</f>
        <v>CNH</v>
      </c>
      <c r="F305" s="23">
        <f>VLOOKUP($A305,DM!$A:$EH,MATCH(F$1,DM!$1:$1,0),0)</f>
        <v>3.45</v>
      </c>
      <c r="G305" s="23" t="str">
        <f>VLOOKUP($A305,DM!$A:$EH,MATCH(G$1,DM!$1:$1,0),0)</f>
        <v>3</v>
      </c>
      <c r="H305" s="57" t="str">
        <f>VLOOKUP($A305,DM!$A:$EH,MATCH(H$1,DM!$1:$1,0),0)</f>
        <v>3.8%</v>
      </c>
      <c r="I305" s="23" t="str">
        <f>VLOOKUP($A305,DM!$A:$EH,MATCH(I$1,DM!$1:$1,0),0)</f>
        <v>4.2%a</v>
      </c>
      <c r="J305" s="23" t="str">
        <f>VLOOKUP($A305,DM!$A:$EH,MATCH(J$1,DM!$1:$1,0),0)</f>
        <v>40</v>
      </c>
      <c r="K305" s="22" t="str">
        <f>VLOOKUP($A305,DM!$A:$EH,MATCH(K$1,DM!$1:$1,0),0)</f>
        <v>备证</v>
      </c>
      <c r="L305" s="22" t="str">
        <f>VLOOKUP($A305,DM!$A:$EH,MATCH(L$1,DM!$1:$1,0),0)</f>
        <v>自贸债</v>
      </c>
      <c r="M305" s="22" t="str">
        <f>VLOOKUP($A305,DM!$A:$EH,MATCH(M$1,DM!$1:$1,0),0)</f>
        <v>地方平台</v>
      </c>
      <c r="N305" s="22" t="str">
        <f>VLOOKUP($A305,DM!$A:$EH,MATCH(N$1,DM!$1:$1,0),0)</f>
        <v>四川</v>
      </c>
      <c r="O305" s="19" t="str">
        <f>VLOOKUP($A305,DM!$A:$EH,MATCH(O$1,DM!$1:$1,0),0)</f>
        <v>--</v>
      </c>
    </row>
    <row r="306" spans="1:15" x14ac:dyDescent="0.25">
      <c r="A306" s="63">
        <f>deal_master[[#This Row],[Index]]</f>
        <v>609</v>
      </c>
      <c r="B306" s="70">
        <f>VLOOKUP($A306,DM!A:EH,MATCH(B$1,DM!$1:$1,0),0)</f>
        <v>44970</v>
      </c>
      <c r="C306" s="21" t="str">
        <f>VLOOKUP($A306,DM!$A:$EH,MATCH(C$1,DM!$1:$1,0),0)</f>
        <v>湖州经开投</v>
      </c>
      <c r="D306" s="56" t="str">
        <f>VLOOKUP($A306,DM!$A:$EH,MATCH(D$1,DM!$1:$1,0),0)</f>
        <v>--/--/--</v>
      </c>
      <c r="E306" s="23" t="str">
        <f>VLOOKUP($A306,DM!$A:$EH,MATCH(E$1,DM!$1:$1,0),0)</f>
        <v>USD</v>
      </c>
      <c r="F306" s="23">
        <f>VLOOKUP($A306,DM!$A:$EH,MATCH(F$1,DM!$1:$1,0),0)</f>
        <v>2</v>
      </c>
      <c r="G306" s="23" t="str">
        <f>VLOOKUP($A306,DM!$A:$EH,MATCH(G$1,DM!$1:$1,0),0)</f>
        <v>3</v>
      </c>
      <c r="H306" s="57" t="str">
        <f>VLOOKUP($A306,DM!$A:$EH,MATCH(H$1,DM!$1:$1,0),0)</f>
        <v>7.3%</v>
      </c>
      <c r="I306" s="23" t="str">
        <f>VLOOKUP($A306,DM!$A:$EH,MATCH(I$1,DM!$1:$1,0),0)</f>
        <v>7.5%a</v>
      </c>
      <c r="J306" s="23" t="str">
        <f>VLOOKUP($A306,DM!$A:$EH,MATCH(J$1,DM!$1:$1,0),0)</f>
        <v>20</v>
      </c>
      <c r="K306" s="22" t="str">
        <f>VLOOKUP($A306,DM!$A:$EH,MATCH(K$1,DM!$1:$1,0),0)</f>
        <v>担保</v>
      </c>
      <c r="L306" s="22" t="str">
        <f>VLOOKUP($A306,DM!$A:$EH,MATCH(L$1,DM!$1:$1,0),0)</f>
        <v>--</v>
      </c>
      <c r="M306" s="22" t="str">
        <f>VLOOKUP($A306,DM!$A:$EH,MATCH(M$1,DM!$1:$1,0),0)</f>
        <v>地方平台</v>
      </c>
      <c r="N306" s="22" t="str">
        <f>VLOOKUP($A306,DM!$A:$EH,MATCH(N$1,DM!$1:$1,0),0)</f>
        <v>浙江</v>
      </c>
      <c r="O306" s="19" t="str">
        <f>VLOOKUP($A306,DM!$A:$EH,MATCH(O$1,DM!$1:$1,0),0)</f>
        <v>BISL</v>
      </c>
    </row>
    <row r="307" spans="1:15" x14ac:dyDescent="0.25">
      <c r="A307" s="63">
        <f>deal_master[[#This Row],[Index]]</f>
        <v>608</v>
      </c>
      <c r="B307" s="70">
        <f>VLOOKUP($A307,DM!A:EH,MATCH(B$1,DM!$1:$1,0),0)</f>
        <v>44970</v>
      </c>
      <c r="C307" s="21" t="str">
        <f>VLOOKUP($A307,DM!$A:$EH,MATCH(C$1,DM!$1:$1,0),0)</f>
        <v>江西赣湘发展(九江银行)</v>
      </c>
      <c r="D307" s="56" t="str">
        <f>VLOOKUP($A307,DM!$A:$EH,MATCH(D$1,DM!$1:$1,0),0)</f>
        <v>--/--/--</v>
      </c>
      <c r="E307" s="23" t="str">
        <f>VLOOKUP($A307,DM!$A:$EH,MATCH(E$1,DM!$1:$1,0),0)</f>
        <v>CNH</v>
      </c>
      <c r="F307" s="23">
        <f>VLOOKUP($A307,DM!$A:$EH,MATCH(F$1,DM!$1:$1,0),0)</f>
        <v>1.25</v>
      </c>
      <c r="G307" s="23" t="str">
        <f>VLOOKUP($A307,DM!$A:$EH,MATCH(G$1,DM!$1:$1,0),0)</f>
        <v>3</v>
      </c>
      <c r="H307" s="57" t="str">
        <f>VLOOKUP($A307,DM!$A:$EH,MATCH(H$1,DM!$1:$1,0),0)</f>
        <v>4.9%</v>
      </c>
      <c r="I307" s="23" t="str">
        <f>VLOOKUP($A307,DM!$A:$EH,MATCH(I$1,DM!$1:$1,0),0)</f>
        <v>--</v>
      </c>
      <c r="J307" s="23" t="str">
        <f>VLOOKUP($A307,DM!$A:$EH,MATCH(J$1,DM!$1:$1,0),0)</f>
        <v>--</v>
      </c>
      <c r="K307" s="22" t="str">
        <f>VLOOKUP($A307,DM!$A:$EH,MATCH(K$1,DM!$1:$1,0),0)</f>
        <v>备证</v>
      </c>
      <c r="L307" s="22" t="str">
        <f>VLOOKUP($A307,DM!$A:$EH,MATCH(L$1,DM!$1:$1,0),0)</f>
        <v>自贸债</v>
      </c>
      <c r="M307" s="22" t="str">
        <f>VLOOKUP($A307,DM!$A:$EH,MATCH(M$1,DM!$1:$1,0),0)</f>
        <v>地方平台</v>
      </c>
      <c r="N307" s="22" t="str">
        <f>VLOOKUP($A307,DM!$A:$EH,MATCH(N$1,DM!$1:$1,0),0)</f>
        <v>江西</v>
      </c>
      <c r="O307" s="19" t="str">
        <f>VLOOKUP($A307,DM!$A:$EH,MATCH(O$1,DM!$1:$1,0),0)</f>
        <v>--</v>
      </c>
    </row>
    <row r="308" spans="1:15" x14ac:dyDescent="0.25">
      <c r="A308" s="63">
        <f>deal_master[[#This Row],[Index]]</f>
        <v>607</v>
      </c>
      <c r="B308" s="70">
        <f>VLOOKUP($A308,DM!A:EH,MATCH(B$1,DM!$1:$1,0),0)</f>
        <v>44967</v>
      </c>
      <c r="C308" s="21" t="str">
        <f>VLOOKUP($A308,DM!$A:$EH,MATCH(C$1,DM!$1:$1,0),0)</f>
        <v>安吉国控</v>
      </c>
      <c r="D308" s="56" t="str">
        <f>VLOOKUP($A308,DM!$A:$EH,MATCH(D$1,DM!$1:$1,0),0)</f>
        <v>--/--/--</v>
      </c>
      <c r="E308" s="23" t="str">
        <f>VLOOKUP($A308,DM!$A:$EH,MATCH(E$1,DM!$1:$1,0),0)</f>
        <v>EUR</v>
      </c>
      <c r="F308" s="23">
        <f>VLOOKUP($A308,DM!$A:$EH,MATCH(F$1,DM!$1:$1,0),0)</f>
        <v>0.6</v>
      </c>
      <c r="G308" s="23" t="str">
        <f>VLOOKUP($A308,DM!$A:$EH,MATCH(G$1,DM!$1:$1,0),0)</f>
        <v>1</v>
      </c>
      <c r="H308" s="57" t="str">
        <f>VLOOKUP($A308,DM!$A:$EH,MATCH(H$1,DM!$1:$1,0),0)</f>
        <v>5.5%</v>
      </c>
      <c r="I308" s="23" t="str">
        <f>VLOOKUP($A308,DM!$A:$EH,MATCH(I$1,DM!$1:$1,0),0)</f>
        <v>--</v>
      </c>
      <c r="J308" s="23" t="str">
        <f>VLOOKUP($A308,DM!$A:$EH,MATCH(J$1,DM!$1:$1,0),0)</f>
        <v>--</v>
      </c>
      <c r="K308" s="22" t="str">
        <f>VLOOKUP($A308,DM!$A:$EH,MATCH(K$1,DM!$1:$1,0),0)</f>
        <v>担保</v>
      </c>
      <c r="L308" s="22" t="str">
        <f>VLOOKUP($A308,DM!$A:$EH,MATCH(L$1,DM!$1:$1,0),0)</f>
        <v>--</v>
      </c>
      <c r="M308" s="22" t="str">
        <f>VLOOKUP($A308,DM!$A:$EH,MATCH(M$1,DM!$1:$1,0),0)</f>
        <v>地方平台</v>
      </c>
      <c r="N308" s="22" t="str">
        <f>VLOOKUP($A308,DM!$A:$EH,MATCH(N$1,DM!$1:$1,0),0)</f>
        <v>浙江</v>
      </c>
      <c r="O308" s="19" t="str">
        <f>VLOOKUP($A308,DM!$A:$EH,MATCH(O$1,DM!$1:$1,0),0)</f>
        <v>--</v>
      </c>
    </row>
    <row r="309" spans="1:15" x14ac:dyDescent="0.25">
      <c r="A309" s="63">
        <f>deal_master[[#This Row],[Index]]</f>
        <v>606</v>
      </c>
      <c r="B309" s="70">
        <f>VLOOKUP($A309,DM!A:EH,MATCH(B$1,DM!$1:$1,0),0)</f>
        <v>44965</v>
      </c>
      <c r="C309" s="21" t="str">
        <f>VLOOKUP($A309,DM!$A:$EH,MATCH(C$1,DM!$1:$1,0),0)</f>
        <v>绍兴上虞国资</v>
      </c>
      <c r="D309" s="56" t="str">
        <f>VLOOKUP($A309,DM!$A:$EH,MATCH(D$1,DM!$1:$1,0),0)</f>
        <v>--/--/--</v>
      </c>
      <c r="E309" s="23" t="str">
        <f>VLOOKUP($A309,DM!$A:$EH,MATCH(E$1,DM!$1:$1,0),0)</f>
        <v>CNH</v>
      </c>
      <c r="F309" s="23">
        <f>VLOOKUP($A309,DM!$A:$EH,MATCH(F$1,DM!$1:$1,0),0)</f>
        <v>11.3</v>
      </c>
      <c r="G309" s="23" t="str">
        <f>VLOOKUP($A309,DM!$A:$EH,MATCH(G$1,DM!$1:$1,0),0)</f>
        <v>3</v>
      </c>
      <c r="H309" s="57" t="str">
        <f>VLOOKUP($A309,DM!$A:$EH,MATCH(H$1,DM!$1:$1,0),0)</f>
        <v>4.95%</v>
      </c>
      <c r="I309" s="23" t="str">
        <f>VLOOKUP($A309,DM!$A:$EH,MATCH(I$1,DM!$1:$1,0),0)</f>
        <v>5.1%a</v>
      </c>
      <c r="J309" s="23" t="str">
        <f>VLOOKUP($A309,DM!$A:$EH,MATCH(J$1,DM!$1:$1,0),0)</f>
        <v>15</v>
      </c>
      <c r="K309" s="22" t="str">
        <f>VLOOKUP($A309,DM!$A:$EH,MATCH(K$1,DM!$1:$1,0),0)</f>
        <v>直发</v>
      </c>
      <c r="L309" s="22" t="str">
        <f>VLOOKUP($A309,DM!$A:$EH,MATCH(L$1,DM!$1:$1,0),0)</f>
        <v>自贸债</v>
      </c>
      <c r="M309" s="22" t="str">
        <f>VLOOKUP($A309,DM!$A:$EH,MATCH(M$1,DM!$1:$1,0),0)</f>
        <v>地方平台</v>
      </c>
      <c r="N309" s="22" t="str">
        <f>VLOOKUP($A309,DM!$A:$EH,MATCH(N$1,DM!$1:$1,0),0)</f>
        <v>浙江</v>
      </c>
      <c r="O309" s="19" t="str">
        <f>VLOOKUP($A309,DM!$A:$EH,MATCH(O$1,DM!$1:$1,0),0)</f>
        <v>BISL</v>
      </c>
    </row>
    <row r="310" spans="1:15" x14ac:dyDescent="0.25">
      <c r="A310" s="63">
        <f>deal_master[[#This Row],[Index]]</f>
        <v>605</v>
      </c>
      <c r="B310" s="70">
        <f>VLOOKUP($A310,DM!A:EH,MATCH(B$1,DM!$1:$1,0),0)</f>
        <v>44963</v>
      </c>
      <c r="C310" s="21" t="str">
        <f>VLOOKUP($A310,DM!$A:$EH,MATCH(C$1,DM!$1:$1,0),0)</f>
        <v>万达商管</v>
      </c>
      <c r="D310" s="56" t="str">
        <f>VLOOKUP($A310,DM!$A:$EH,MATCH(D$1,DM!$1:$1,0),0)</f>
        <v>Ba3/--/BB</v>
      </c>
      <c r="E310" s="23" t="str">
        <f>VLOOKUP($A310,DM!$A:$EH,MATCH(E$1,DM!$1:$1,0),0)</f>
        <v>USD</v>
      </c>
      <c r="F310" s="23">
        <f>VLOOKUP($A310,DM!$A:$EH,MATCH(F$1,DM!$1:$1,0),0)</f>
        <v>3</v>
      </c>
      <c r="G310" s="23" t="str">
        <f>VLOOKUP($A310,DM!$A:$EH,MATCH(G$1,DM!$1:$1,0),0)</f>
        <v>3</v>
      </c>
      <c r="H310" s="57" t="str">
        <f>VLOOKUP($A310,DM!$A:$EH,MATCH(H$1,DM!$1:$1,0),0)</f>
        <v>11%</v>
      </c>
      <c r="I310" s="23" t="str">
        <f>VLOOKUP($A310,DM!$A:$EH,MATCH(I$1,DM!$1:$1,0),0)</f>
        <v>12.5%a</v>
      </c>
      <c r="J310" s="23" t="str">
        <f>VLOOKUP($A310,DM!$A:$EH,MATCH(J$1,DM!$1:$1,0),0)</f>
        <v>12.5</v>
      </c>
      <c r="K310" s="22" t="str">
        <f>VLOOKUP($A310,DM!$A:$EH,MATCH(K$1,DM!$1:$1,0),0)</f>
        <v>维好+担保</v>
      </c>
      <c r="L310" s="22" t="str">
        <f>VLOOKUP($A310,DM!$A:$EH,MATCH(L$1,DM!$1:$1,0),0)</f>
        <v>--</v>
      </c>
      <c r="M310" s="22" t="str">
        <f>VLOOKUP($A310,DM!$A:$EH,MATCH(M$1,DM!$1:$1,0),0)</f>
        <v>房地产</v>
      </c>
      <c r="N310" s="22" t="str">
        <f>VLOOKUP($A310,DM!$A:$EH,MATCH(N$1,DM!$1:$1,0),0)</f>
        <v>辽宁</v>
      </c>
      <c r="O310" s="19" t="str">
        <f>VLOOKUP($A310,DM!$A:$EH,MATCH(O$1,DM!$1:$1,0),0)</f>
        <v>--</v>
      </c>
    </row>
    <row r="311" spans="1:15" x14ac:dyDescent="0.25">
      <c r="A311" s="63">
        <f>deal_master[[#This Row],[Index]]</f>
        <v>604</v>
      </c>
      <c r="B311" s="70">
        <f>VLOOKUP($A311,DM!A:EH,MATCH(B$1,DM!$1:$1,0),0)</f>
        <v>44960</v>
      </c>
      <c r="C311" s="21" t="str">
        <f>VLOOKUP($A311,DM!$A:$EH,MATCH(C$1,DM!$1:$1,0),0)</f>
        <v>青岛即墨城投</v>
      </c>
      <c r="D311" s="56" t="str">
        <f>VLOOKUP($A311,DM!$A:$EH,MATCH(D$1,DM!$1:$1,0),0)</f>
        <v>--/--/--</v>
      </c>
      <c r="E311" s="23" t="str">
        <f>VLOOKUP($A311,DM!$A:$EH,MATCH(E$1,DM!$1:$1,0),0)</f>
        <v>CNH</v>
      </c>
      <c r="F311" s="23">
        <f>VLOOKUP($A311,DM!$A:$EH,MATCH(F$1,DM!$1:$1,0),0)</f>
        <v>5.6</v>
      </c>
      <c r="G311" s="23" t="str">
        <f>VLOOKUP($A311,DM!$A:$EH,MATCH(G$1,DM!$1:$1,0),0)</f>
        <v>3</v>
      </c>
      <c r="H311" s="57" t="str">
        <f>VLOOKUP($A311,DM!$A:$EH,MATCH(H$1,DM!$1:$1,0),0)</f>
        <v>6.2%</v>
      </c>
      <c r="I311" s="23" t="str">
        <f>VLOOKUP($A311,DM!$A:$EH,MATCH(I$1,DM!$1:$1,0),0)</f>
        <v>6.5%a</v>
      </c>
      <c r="J311" s="23" t="str">
        <f>VLOOKUP($A311,DM!$A:$EH,MATCH(J$1,DM!$1:$1,0),0)</f>
        <v>30</v>
      </c>
      <c r="K311" s="22" t="str">
        <f>VLOOKUP($A311,DM!$A:$EH,MATCH(K$1,DM!$1:$1,0),0)</f>
        <v>直发</v>
      </c>
      <c r="L311" s="22" t="str">
        <f>VLOOKUP($A311,DM!$A:$EH,MATCH(L$1,DM!$1:$1,0),0)</f>
        <v>自贸债</v>
      </c>
      <c r="M311" s="22" t="str">
        <f>VLOOKUP($A311,DM!$A:$EH,MATCH(M$1,DM!$1:$1,0),0)</f>
        <v>地方平台</v>
      </c>
      <c r="N311" s="22" t="str">
        <f>VLOOKUP($A311,DM!$A:$EH,MATCH(N$1,DM!$1:$1,0),0)</f>
        <v>山东</v>
      </c>
      <c r="O311" s="19" t="str">
        <f>VLOOKUP($A311,DM!$A:$EH,MATCH(O$1,DM!$1:$1,0),0)</f>
        <v>BISL</v>
      </c>
    </row>
    <row r="312" spans="1:15" x14ac:dyDescent="0.25">
      <c r="A312" s="63">
        <f>deal_master[[#This Row],[Index]]</f>
        <v>603</v>
      </c>
      <c r="B312" s="70">
        <f>VLOOKUP($A312,DM!A:EH,MATCH(B$1,DM!$1:$1,0),0)</f>
        <v>44944</v>
      </c>
      <c r="C312" s="21" t="str">
        <f>VLOOKUP($A312,DM!$A:$EH,MATCH(C$1,DM!$1:$1,0),0)</f>
        <v>重庆浦里开发(重庆三峡银行)</v>
      </c>
      <c r="D312" s="56" t="str">
        <f>VLOOKUP($A312,DM!$A:$EH,MATCH(D$1,DM!$1:$1,0),0)</f>
        <v>--/--/--</v>
      </c>
      <c r="E312" s="23" t="str">
        <f>VLOOKUP($A312,DM!$A:$EH,MATCH(E$1,DM!$1:$1,0),0)</f>
        <v>CNH</v>
      </c>
      <c r="F312" s="23">
        <f>VLOOKUP($A312,DM!$A:$EH,MATCH(F$1,DM!$1:$1,0),0)</f>
        <v>2.2000000000000002</v>
      </c>
      <c r="G312" s="23" t="str">
        <f>VLOOKUP($A312,DM!$A:$EH,MATCH(G$1,DM!$1:$1,0),0)</f>
        <v>3</v>
      </c>
      <c r="H312" s="57" t="str">
        <f>VLOOKUP($A312,DM!$A:$EH,MATCH(H$1,DM!$1:$1,0),0)</f>
        <v>5.2%</v>
      </c>
      <c r="I312" s="23" t="str">
        <f>VLOOKUP($A312,DM!$A:$EH,MATCH(I$1,DM!$1:$1,0),0)</f>
        <v>--</v>
      </c>
      <c r="J312" s="23" t="str">
        <f>VLOOKUP($A312,DM!$A:$EH,MATCH(J$1,DM!$1:$1,0),0)</f>
        <v>--</v>
      </c>
      <c r="K312" s="22" t="str">
        <f>VLOOKUP($A312,DM!$A:$EH,MATCH(K$1,DM!$1:$1,0),0)</f>
        <v>备证</v>
      </c>
      <c r="L312" s="22" t="str">
        <f>VLOOKUP($A312,DM!$A:$EH,MATCH(L$1,DM!$1:$1,0),0)</f>
        <v>自贸债</v>
      </c>
      <c r="M312" s="22" t="str">
        <f>VLOOKUP($A312,DM!$A:$EH,MATCH(M$1,DM!$1:$1,0),0)</f>
        <v>地方平台</v>
      </c>
      <c r="N312" s="22" t="str">
        <f>VLOOKUP($A312,DM!$A:$EH,MATCH(N$1,DM!$1:$1,0),0)</f>
        <v>重庆</v>
      </c>
      <c r="O312" s="19" t="str">
        <f>VLOOKUP($A312,DM!$A:$EH,MATCH(O$1,DM!$1:$1,0),0)</f>
        <v>--</v>
      </c>
    </row>
    <row r="313" spans="1:15" x14ac:dyDescent="0.25">
      <c r="A313" s="63">
        <f>deal_master[[#This Row],[Index]]</f>
        <v>602</v>
      </c>
      <c r="B313" s="70">
        <f>VLOOKUP($A313,DM!A:EH,MATCH(B$1,DM!$1:$1,0),0)</f>
        <v>44944</v>
      </c>
      <c r="C313" s="21" t="str">
        <f>VLOOKUP($A313,DM!$A:$EH,MATCH(C$1,DM!$1:$1,0),0)</f>
        <v>农银港分</v>
      </c>
      <c r="D313" s="56" t="str">
        <f>VLOOKUP($A313,DM!$A:$EH,MATCH(D$1,DM!$1:$1,0),0)</f>
        <v>A1/--/--</v>
      </c>
      <c r="E313" s="23" t="str">
        <f>VLOOKUP($A313,DM!$A:$EH,MATCH(E$1,DM!$1:$1,0),0)</f>
        <v>CNH</v>
      </c>
      <c r="F313" s="23">
        <f>VLOOKUP($A313,DM!$A:$EH,MATCH(F$1,DM!$1:$1,0),0)</f>
        <v>25</v>
      </c>
      <c r="G313" s="23" t="str">
        <f>VLOOKUP($A313,DM!$A:$EH,MATCH(G$1,DM!$1:$1,0),0)</f>
        <v>2</v>
      </c>
      <c r="H313" s="57" t="str">
        <f>VLOOKUP($A313,DM!$A:$EH,MATCH(H$1,DM!$1:$1,0),0)</f>
        <v>2.97%</v>
      </c>
      <c r="I313" s="23" t="str">
        <f>VLOOKUP($A313,DM!$A:$EH,MATCH(I$1,DM!$1:$1,0),0)</f>
        <v>3.5%a</v>
      </c>
      <c r="J313" s="23" t="str">
        <f>VLOOKUP($A313,DM!$A:$EH,MATCH(J$1,DM!$1:$1,0),0)</f>
        <v>53</v>
      </c>
      <c r="K313" s="22" t="str">
        <f>VLOOKUP($A313,DM!$A:$EH,MATCH(K$1,DM!$1:$1,0),0)</f>
        <v>直发</v>
      </c>
      <c r="L313" s="22" t="str">
        <f>VLOOKUP($A313,DM!$A:$EH,MATCH(L$1,DM!$1:$1,0),0)</f>
        <v>点心债</v>
      </c>
      <c r="M313" s="22" t="str">
        <f>VLOOKUP($A313,DM!$A:$EH,MATCH(M$1,DM!$1:$1,0),0)</f>
        <v>金融机构</v>
      </c>
      <c r="N313" s="22" t="str">
        <f>VLOOKUP($A313,DM!$A:$EH,MATCH(N$1,DM!$1:$1,0),0)</f>
        <v>北京</v>
      </c>
      <c r="O313" s="19" t="str">
        <f>VLOOKUP($A313,DM!$A:$EH,MATCH(O$1,DM!$1:$1,0),0)</f>
        <v>港分</v>
      </c>
    </row>
    <row r="314" spans="1:15" x14ac:dyDescent="0.25">
      <c r="A314" s="63">
        <f>deal_master[[#This Row],[Index]]</f>
        <v>601</v>
      </c>
      <c r="B314" s="70">
        <f>VLOOKUP($A314,DM!A:EH,MATCH(B$1,DM!$1:$1,0),0)</f>
        <v>44942</v>
      </c>
      <c r="C314" s="21" t="str">
        <f>VLOOKUP($A314,DM!$A:$EH,MATCH(C$1,DM!$1:$1,0),0)</f>
        <v>上海金茂投资</v>
      </c>
      <c r="D314" s="56" t="str">
        <f>VLOOKUP($A314,DM!$A:$EH,MATCH(D$1,DM!$1:$1,0),0)</f>
        <v>--/--/--</v>
      </c>
      <c r="E314" s="23" t="str">
        <f>VLOOKUP($A314,DM!$A:$EH,MATCH(E$1,DM!$1:$1,0),0)</f>
        <v>CNH</v>
      </c>
      <c r="F314" s="23">
        <f>VLOOKUP($A314,DM!$A:$EH,MATCH(F$1,DM!$1:$1,0),0)</f>
        <v>20.5</v>
      </c>
      <c r="G314" s="23" t="str">
        <f>VLOOKUP($A314,DM!$A:$EH,MATCH(G$1,DM!$1:$1,0),0)</f>
        <v>3</v>
      </c>
      <c r="H314" s="57" t="str">
        <f>VLOOKUP($A314,DM!$A:$EH,MATCH(H$1,DM!$1:$1,0),0)</f>
        <v>4%</v>
      </c>
      <c r="I314" s="23" t="str">
        <f>VLOOKUP($A314,DM!$A:$EH,MATCH(I$1,DM!$1:$1,0),0)</f>
        <v>4.2%a</v>
      </c>
      <c r="J314" s="23" t="str">
        <f>VLOOKUP($A314,DM!$A:$EH,MATCH(J$1,DM!$1:$1,0),0)</f>
        <v>20</v>
      </c>
      <c r="K314" s="22" t="str">
        <f>VLOOKUP($A314,DM!$A:$EH,MATCH(K$1,DM!$1:$1,0),0)</f>
        <v>直发</v>
      </c>
      <c r="L314" s="22" t="str">
        <f>VLOOKUP($A314,DM!$A:$EH,MATCH(L$1,DM!$1:$1,0),0)</f>
        <v>自贸债</v>
      </c>
      <c r="M314" s="22" t="str">
        <f>VLOOKUP($A314,DM!$A:$EH,MATCH(M$1,DM!$1:$1,0),0)</f>
        <v>房地产</v>
      </c>
      <c r="N314" s="22" t="str">
        <f>VLOOKUP($A314,DM!$A:$EH,MATCH(N$1,DM!$1:$1,0),0)</f>
        <v>上海</v>
      </c>
      <c r="O314" s="19" t="str">
        <f>VLOOKUP($A314,DM!$A:$EH,MATCH(O$1,DM!$1:$1,0),0)</f>
        <v>港分</v>
      </c>
    </row>
    <row r="315" spans="1:15" x14ac:dyDescent="0.25">
      <c r="A315" s="63">
        <f>deal_master[[#This Row],[Index]]</f>
        <v>600</v>
      </c>
      <c r="B315" s="70">
        <f>VLOOKUP($A315,DM!A:EH,MATCH(B$1,DM!$1:$1,0),0)</f>
        <v>44939</v>
      </c>
      <c r="C315" s="21" t="str">
        <f>VLOOKUP($A315,DM!$A:$EH,MATCH(C$1,DM!$1:$1,0),0)</f>
        <v>醴陵渌江投控(长沙银行)</v>
      </c>
      <c r="D315" s="56" t="str">
        <f>VLOOKUP($A315,DM!$A:$EH,MATCH(D$1,DM!$1:$1,0),0)</f>
        <v>--/--/--</v>
      </c>
      <c r="E315" s="23" t="str">
        <f>VLOOKUP($A315,DM!$A:$EH,MATCH(E$1,DM!$1:$1,0),0)</f>
        <v>CNH</v>
      </c>
      <c r="F315" s="23">
        <f>VLOOKUP($A315,DM!$A:$EH,MATCH(F$1,DM!$1:$1,0),0)</f>
        <v>10.65</v>
      </c>
      <c r="G315" s="23" t="str">
        <f>VLOOKUP($A315,DM!$A:$EH,MATCH(G$1,DM!$1:$1,0),0)</f>
        <v>3</v>
      </c>
      <c r="H315" s="57" t="str">
        <f>VLOOKUP($A315,DM!$A:$EH,MATCH(H$1,DM!$1:$1,0),0)</f>
        <v>4.6%</v>
      </c>
      <c r="I315" s="23" t="str">
        <f>VLOOKUP($A315,DM!$A:$EH,MATCH(I$1,DM!$1:$1,0),0)</f>
        <v>--</v>
      </c>
      <c r="J315" s="23" t="str">
        <f>VLOOKUP($A315,DM!$A:$EH,MATCH(J$1,DM!$1:$1,0),0)</f>
        <v>--</v>
      </c>
      <c r="K315" s="22" t="str">
        <f>VLOOKUP($A315,DM!$A:$EH,MATCH(K$1,DM!$1:$1,0),0)</f>
        <v>备证</v>
      </c>
      <c r="L315" s="22" t="str">
        <f>VLOOKUP($A315,DM!$A:$EH,MATCH(L$1,DM!$1:$1,0),0)</f>
        <v>自贸债</v>
      </c>
      <c r="M315" s="22" t="str">
        <f>VLOOKUP($A315,DM!$A:$EH,MATCH(M$1,DM!$1:$1,0),0)</f>
        <v>地方平台</v>
      </c>
      <c r="N315" s="22" t="str">
        <f>VLOOKUP($A315,DM!$A:$EH,MATCH(N$1,DM!$1:$1,0),0)</f>
        <v>湖南</v>
      </c>
      <c r="O315" s="19" t="str">
        <f>VLOOKUP($A315,DM!$A:$EH,MATCH(O$1,DM!$1:$1,0),0)</f>
        <v>--</v>
      </c>
    </row>
    <row r="316" spans="1:15" x14ac:dyDescent="0.25">
      <c r="A316" s="63">
        <f>deal_master[[#This Row],[Index]]</f>
        <v>599</v>
      </c>
      <c r="B316" s="70">
        <f>VLOOKUP($A316,DM!A:EH,MATCH(B$1,DM!$1:$1,0),0)</f>
        <v>44939</v>
      </c>
      <c r="C316" s="21" t="str">
        <f>VLOOKUP($A316,DM!$A:$EH,MATCH(C$1,DM!$1:$1,0),0)</f>
        <v>西安航天高技术(成都银行)</v>
      </c>
      <c r="D316" s="56" t="str">
        <f>VLOOKUP($A316,DM!$A:$EH,MATCH(D$1,DM!$1:$1,0),0)</f>
        <v>--/--/--</v>
      </c>
      <c r="E316" s="23" t="str">
        <f>VLOOKUP($A316,DM!$A:$EH,MATCH(E$1,DM!$1:$1,0),0)</f>
        <v>USD</v>
      </c>
      <c r="F316" s="23">
        <f>VLOOKUP($A316,DM!$A:$EH,MATCH(F$1,DM!$1:$1,0),0)</f>
        <v>0.5</v>
      </c>
      <c r="G316" s="23" t="str">
        <f>VLOOKUP($A316,DM!$A:$EH,MATCH(G$1,DM!$1:$1,0),0)</f>
        <v>3</v>
      </c>
      <c r="H316" s="57" t="str">
        <f>VLOOKUP($A316,DM!$A:$EH,MATCH(H$1,DM!$1:$1,0),0)</f>
        <v>6.5%</v>
      </c>
      <c r="I316" s="23" t="str">
        <f>VLOOKUP($A316,DM!$A:$EH,MATCH(I$1,DM!$1:$1,0),0)</f>
        <v>--</v>
      </c>
      <c r="J316" s="23" t="str">
        <f>VLOOKUP($A316,DM!$A:$EH,MATCH(J$1,DM!$1:$1,0),0)</f>
        <v>--</v>
      </c>
      <c r="K316" s="22" t="str">
        <f>VLOOKUP($A316,DM!$A:$EH,MATCH(K$1,DM!$1:$1,0),0)</f>
        <v>备证</v>
      </c>
      <c r="L316" s="22" t="str">
        <f>VLOOKUP($A316,DM!$A:$EH,MATCH(L$1,DM!$1:$1,0),0)</f>
        <v>--</v>
      </c>
      <c r="M316" s="22" t="str">
        <f>VLOOKUP($A316,DM!$A:$EH,MATCH(M$1,DM!$1:$1,0),0)</f>
        <v>地方平台</v>
      </c>
      <c r="N316" s="22" t="str">
        <f>VLOOKUP($A316,DM!$A:$EH,MATCH(N$1,DM!$1:$1,0),0)</f>
        <v>陕西</v>
      </c>
      <c r="O316" s="19" t="str">
        <f>VLOOKUP($A316,DM!$A:$EH,MATCH(O$1,DM!$1:$1,0),0)</f>
        <v>--</v>
      </c>
    </row>
    <row r="317" spans="1:15" x14ac:dyDescent="0.25">
      <c r="A317" s="63">
        <f>deal_master[[#This Row],[Index]]</f>
        <v>598</v>
      </c>
      <c r="B317" s="70">
        <f>VLOOKUP($A317,DM!A:EH,MATCH(B$1,DM!$1:$1,0),0)</f>
        <v>44939</v>
      </c>
      <c r="C317" s="21" t="str">
        <f>VLOOKUP($A317,DM!$A:$EH,MATCH(C$1,DM!$1:$1,0),0)</f>
        <v>绍兴袍江建发(上海银行)</v>
      </c>
      <c r="D317" s="56" t="str">
        <f>VLOOKUP($A317,DM!$A:$EH,MATCH(D$1,DM!$1:$1,0),0)</f>
        <v>--/--/--</v>
      </c>
      <c r="E317" s="23" t="str">
        <f>VLOOKUP($A317,DM!$A:$EH,MATCH(E$1,DM!$1:$1,0),0)</f>
        <v>CNH</v>
      </c>
      <c r="F317" s="23">
        <f>VLOOKUP($A317,DM!$A:$EH,MATCH(F$1,DM!$1:$1,0),0)</f>
        <v>5.08</v>
      </c>
      <c r="G317" s="23" t="str">
        <f>VLOOKUP($A317,DM!$A:$EH,MATCH(G$1,DM!$1:$1,0),0)</f>
        <v>3</v>
      </c>
      <c r="H317" s="57" t="str">
        <f>VLOOKUP($A317,DM!$A:$EH,MATCH(H$1,DM!$1:$1,0),0)</f>
        <v>3.95%</v>
      </c>
      <c r="I317" s="23" t="str">
        <f>VLOOKUP($A317,DM!$A:$EH,MATCH(I$1,DM!$1:$1,0),0)</f>
        <v>--</v>
      </c>
      <c r="J317" s="23" t="str">
        <f>VLOOKUP($A317,DM!$A:$EH,MATCH(J$1,DM!$1:$1,0),0)</f>
        <v>--</v>
      </c>
      <c r="K317" s="22" t="str">
        <f>VLOOKUP($A317,DM!$A:$EH,MATCH(K$1,DM!$1:$1,0),0)</f>
        <v>备证</v>
      </c>
      <c r="L317" s="22" t="str">
        <f>VLOOKUP($A317,DM!$A:$EH,MATCH(L$1,DM!$1:$1,0),0)</f>
        <v>自贸债</v>
      </c>
      <c r="M317" s="22" t="str">
        <f>VLOOKUP($A317,DM!$A:$EH,MATCH(M$1,DM!$1:$1,0),0)</f>
        <v>地方平台</v>
      </c>
      <c r="N317" s="22" t="str">
        <f>VLOOKUP($A317,DM!$A:$EH,MATCH(N$1,DM!$1:$1,0),0)</f>
        <v>浙江</v>
      </c>
      <c r="O317" s="19" t="str">
        <f>VLOOKUP($A317,DM!$A:$EH,MATCH(O$1,DM!$1:$1,0),0)</f>
        <v>--</v>
      </c>
    </row>
    <row r="318" spans="1:15" x14ac:dyDescent="0.25">
      <c r="A318" s="63">
        <f>deal_master[[#This Row],[Index]]</f>
        <v>597</v>
      </c>
      <c r="B318" s="70">
        <f>VLOOKUP($A318,DM!A:EH,MATCH(B$1,DM!$1:$1,0),0)</f>
        <v>44939</v>
      </c>
      <c r="C318" s="21" t="str">
        <f>VLOOKUP($A318,DM!$A:$EH,MATCH(C$1,DM!$1:$1,0),0)</f>
        <v>绍兴袍江建发(绍兴银行)</v>
      </c>
      <c r="D318" s="56" t="str">
        <f>VLOOKUP($A318,DM!$A:$EH,MATCH(D$1,DM!$1:$1,0),0)</f>
        <v>--/--/--</v>
      </c>
      <c r="E318" s="23" t="str">
        <f>VLOOKUP($A318,DM!$A:$EH,MATCH(E$1,DM!$1:$1,0),0)</f>
        <v>CNH</v>
      </c>
      <c r="F318" s="23">
        <f>VLOOKUP($A318,DM!$A:$EH,MATCH(F$1,DM!$1:$1,0),0)</f>
        <v>1</v>
      </c>
      <c r="G318" s="23" t="str">
        <f>VLOOKUP($A318,DM!$A:$EH,MATCH(G$1,DM!$1:$1,0),0)</f>
        <v>3</v>
      </c>
      <c r="H318" s="57" t="str">
        <f>VLOOKUP($A318,DM!$A:$EH,MATCH(H$1,DM!$1:$1,0),0)</f>
        <v>4.3%</v>
      </c>
      <c r="I318" s="23" t="str">
        <f>VLOOKUP($A318,DM!$A:$EH,MATCH(I$1,DM!$1:$1,0),0)</f>
        <v>--</v>
      </c>
      <c r="J318" s="23" t="str">
        <f>VLOOKUP($A318,DM!$A:$EH,MATCH(J$1,DM!$1:$1,0),0)</f>
        <v>--</v>
      </c>
      <c r="K318" s="22" t="str">
        <f>VLOOKUP($A318,DM!$A:$EH,MATCH(K$1,DM!$1:$1,0),0)</f>
        <v>备证</v>
      </c>
      <c r="L318" s="22" t="str">
        <f>VLOOKUP($A318,DM!$A:$EH,MATCH(L$1,DM!$1:$1,0),0)</f>
        <v>自贸债</v>
      </c>
      <c r="M318" s="22" t="str">
        <f>VLOOKUP($A318,DM!$A:$EH,MATCH(M$1,DM!$1:$1,0),0)</f>
        <v>地方平台</v>
      </c>
      <c r="N318" s="22" t="str">
        <f>VLOOKUP($A318,DM!$A:$EH,MATCH(N$1,DM!$1:$1,0),0)</f>
        <v>浙江</v>
      </c>
      <c r="O318" s="19" t="str">
        <f>VLOOKUP($A318,DM!$A:$EH,MATCH(O$1,DM!$1:$1,0),0)</f>
        <v>--</v>
      </c>
    </row>
    <row r="319" spans="1:15" x14ac:dyDescent="0.25">
      <c r="A319" s="63">
        <f>deal_master[[#This Row],[Index]]</f>
        <v>596</v>
      </c>
      <c r="B319" s="70">
        <f>VLOOKUP($A319,DM!A:EH,MATCH(B$1,DM!$1:$1,0),0)</f>
        <v>44939</v>
      </c>
      <c r="C319" s="21" t="str">
        <f>VLOOKUP($A319,DM!$A:$EH,MATCH(C$1,DM!$1:$1,0),0)</f>
        <v>淄博高新国投</v>
      </c>
      <c r="D319" s="56" t="str">
        <f>VLOOKUP($A319,DM!$A:$EH,MATCH(D$1,DM!$1:$1,0),0)</f>
        <v>--/--/--</v>
      </c>
      <c r="E319" s="23" t="str">
        <f>VLOOKUP($A319,DM!$A:$EH,MATCH(E$1,DM!$1:$1,0),0)</f>
        <v>USD</v>
      </c>
      <c r="F319" s="23">
        <f>VLOOKUP($A319,DM!$A:$EH,MATCH(F$1,DM!$1:$1,0),0)</f>
        <v>0.25</v>
      </c>
      <c r="G319" s="23" t="str">
        <f>VLOOKUP($A319,DM!$A:$EH,MATCH(G$1,DM!$1:$1,0),0)</f>
        <v>1.5</v>
      </c>
      <c r="H319" s="57" t="str">
        <f>VLOOKUP($A319,DM!$A:$EH,MATCH(H$1,DM!$1:$1,0),0)</f>
        <v>8%</v>
      </c>
      <c r="I319" s="23" t="str">
        <f>VLOOKUP($A319,DM!$A:$EH,MATCH(I$1,DM!$1:$1,0),0)</f>
        <v>--</v>
      </c>
      <c r="J319" s="23" t="str">
        <f>VLOOKUP($A319,DM!$A:$EH,MATCH(J$1,DM!$1:$1,0),0)</f>
        <v>--</v>
      </c>
      <c r="K319" s="22" t="str">
        <f>VLOOKUP($A319,DM!$A:$EH,MATCH(K$1,DM!$1:$1,0),0)</f>
        <v>担保</v>
      </c>
      <c r="L319" s="22" t="str">
        <f>VLOOKUP($A319,DM!$A:$EH,MATCH(L$1,DM!$1:$1,0),0)</f>
        <v>--</v>
      </c>
      <c r="M319" s="22" t="str">
        <f>VLOOKUP($A319,DM!$A:$EH,MATCH(M$1,DM!$1:$1,0),0)</f>
        <v>地方平台</v>
      </c>
      <c r="N319" s="22" t="str">
        <f>VLOOKUP($A319,DM!$A:$EH,MATCH(N$1,DM!$1:$1,0),0)</f>
        <v>山东</v>
      </c>
      <c r="O319" s="19" t="str">
        <f>VLOOKUP($A319,DM!$A:$EH,MATCH(O$1,DM!$1:$1,0),0)</f>
        <v>--</v>
      </c>
    </row>
    <row r="320" spans="1:15" x14ac:dyDescent="0.25">
      <c r="A320" s="63">
        <f>deal_master[[#This Row],[Index]]</f>
        <v>595</v>
      </c>
      <c r="B320" s="70">
        <f>VLOOKUP($A320,DM!A:EH,MATCH(B$1,DM!$1:$1,0),0)</f>
        <v>44939</v>
      </c>
      <c r="C320" s="21" t="str">
        <f>VLOOKUP($A320,DM!$A:$EH,MATCH(C$1,DM!$1:$1,0),0)</f>
        <v>济南章丘</v>
      </c>
      <c r="D320" s="56" t="str">
        <f>VLOOKUP($A320,DM!$A:$EH,MATCH(D$1,DM!$1:$1,0),0)</f>
        <v>--/--/--</v>
      </c>
      <c r="E320" s="23" t="str">
        <f>VLOOKUP($A320,DM!$A:$EH,MATCH(E$1,DM!$1:$1,0),0)</f>
        <v>USD</v>
      </c>
      <c r="F320" s="23">
        <f>VLOOKUP($A320,DM!$A:$EH,MATCH(F$1,DM!$1:$1,0),0)</f>
        <v>1.1499999999999999</v>
      </c>
      <c r="G320" s="23" t="str">
        <f>VLOOKUP($A320,DM!$A:$EH,MATCH(G$1,DM!$1:$1,0),0)</f>
        <v>1</v>
      </c>
      <c r="H320" s="57" t="str">
        <f>VLOOKUP($A320,DM!$A:$EH,MATCH(H$1,DM!$1:$1,0),0)</f>
        <v>8.5%</v>
      </c>
      <c r="I320" s="23" t="str">
        <f>VLOOKUP($A320,DM!$A:$EH,MATCH(I$1,DM!$1:$1,0),0)</f>
        <v>--</v>
      </c>
      <c r="J320" s="23" t="str">
        <f>VLOOKUP($A320,DM!$A:$EH,MATCH(J$1,DM!$1:$1,0),0)</f>
        <v>--</v>
      </c>
      <c r="K320" s="22" t="str">
        <f>VLOOKUP($A320,DM!$A:$EH,MATCH(K$1,DM!$1:$1,0),0)</f>
        <v>担保</v>
      </c>
      <c r="L320" s="22" t="str">
        <f>VLOOKUP($A320,DM!$A:$EH,MATCH(L$1,DM!$1:$1,0),0)</f>
        <v>--</v>
      </c>
      <c r="M320" s="22" t="str">
        <f>VLOOKUP($A320,DM!$A:$EH,MATCH(M$1,DM!$1:$1,0),0)</f>
        <v>地方平台</v>
      </c>
      <c r="N320" s="22" t="str">
        <f>VLOOKUP($A320,DM!$A:$EH,MATCH(N$1,DM!$1:$1,0),0)</f>
        <v>山东</v>
      </c>
      <c r="O320" s="19" t="str">
        <f>VLOOKUP($A320,DM!$A:$EH,MATCH(O$1,DM!$1:$1,0),0)</f>
        <v>--</v>
      </c>
    </row>
    <row r="321" spans="1:15" x14ac:dyDescent="0.25">
      <c r="A321" s="63">
        <f>deal_master[[#This Row],[Index]]</f>
        <v>594</v>
      </c>
      <c r="B321" s="70">
        <f>VLOOKUP($A321,DM!A:EH,MATCH(B$1,DM!$1:$1,0),0)</f>
        <v>44938</v>
      </c>
      <c r="C321" s="21" t="str">
        <f>VLOOKUP($A321,DM!$A:$EH,MATCH(C$1,DM!$1:$1,0),0)</f>
        <v>长兴文旅发展(杭州银行)</v>
      </c>
      <c r="D321" s="56" t="str">
        <f>VLOOKUP($A321,DM!$A:$EH,MATCH(D$1,DM!$1:$1,0),0)</f>
        <v>--/--/--</v>
      </c>
      <c r="E321" s="23" t="str">
        <f>VLOOKUP($A321,DM!$A:$EH,MATCH(E$1,DM!$1:$1,0),0)</f>
        <v>CNH</v>
      </c>
      <c r="F321" s="23">
        <f>VLOOKUP($A321,DM!$A:$EH,MATCH(F$1,DM!$1:$1,0),0)</f>
        <v>2.2999999999999998</v>
      </c>
      <c r="G321" s="23" t="str">
        <f>VLOOKUP($A321,DM!$A:$EH,MATCH(G$1,DM!$1:$1,0),0)</f>
        <v>3</v>
      </c>
      <c r="H321" s="57" t="str">
        <f>VLOOKUP($A321,DM!$A:$EH,MATCH(H$1,DM!$1:$1,0),0)</f>
        <v>4.2%</v>
      </c>
      <c r="I321" s="23" t="str">
        <f>VLOOKUP($A321,DM!$A:$EH,MATCH(I$1,DM!$1:$1,0),0)</f>
        <v>--</v>
      </c>
      <c r="J321" s="23" t="str">
        <f>VLOOKUP($A321,DM!$A:$EH,MATCH(J$1,DM!$1:$1,0),0)</f>
        <v>--</v>
      </c>
      <c r="K321" s="22" t="str">
        <f>VLOOKUP($A321,DM!$A:$EH,MATCH(K$1,DM!$1:$1,0),0)</f>
        <v>备证</v>
      </c>
      <c r="L321" s="22" t="str">
        <f>VLOOKUP($A321,DM!$A:$EH,MATCH(L$1,DM!$1:$1,0),0)</f>
        <v>自贸债</v>
      </c>
      <c r="M321" s="22" t="str">
        <f>VLOOKUP($A321,DM!$A:$EH,MATCH(M$1,DM!$1:$1,0),0)</f>
        <v>地方平台</v>
      </c>
      <c r="N321" s="22" t="str">
        <f>VLOOKUP($A321,DM!$A:$EH,MATCH(N$1,DM!$1:$1,0),0)</f>
        <v>浙江</v>
      </c>
      <c r="O321" s="19" t="str">
        <f>VLOOKUP($A321,DM!$A:$EH,MATCH(O$1,DM!$1:$1,0),0)</f>
        <v>--</v>
      </c>
    </row>
    <row r="322" spans="1:15" x14ac:dyDescent="0.25">
      <c r="A322" s="63">
        <f>deal_master[[#This Row],[Index]]</f>
        <v>593</v>
      </c>
      <c r="B322" s="70">
        <f>VLOOKUP($A322,DM!A:EH,MATCH(B$1,DM!$1:$1,0),0)</f>
        <v>44938</v>
      </c>
      <c r="C322" s="21" t="str">
        <f>VLOOKUP($A322,DM!$A:$EH,MATCH(C$1,DM!$1:$1,0),0)</f>
        <v>远东租赁</v>
      </c>
      <c r="D322" s="56" t="str">
        <f>VLOOKUP($A322,DM!$A:$EH,MATCH(D$1,DM!$1:$1,0),0)</f>
        <v>--/--/--</v>
      </c>
      <c r="E322" s="23" t="str">
        <f>VLOOKUP($A322,DM!$A:$EH,MATCH(E$1,DM!$1:$1,0),0)</f>
        <v>CNH</v>
      </c>
      <c r="F322" s="23">
        <f>VLOOKUP($A322,DM!$A:$EH,MATCH(F$1,DM!$1:$1,0),0)</f>
        <v>6</v>
      </c>
      <c r="G322" s="23" t="str">
        <f>VLOOKUP($A322,DM!$A:$EH,MATCH(G$1,DM!$1:$1,0),0)</f>
        <v>3</v>
      </c>
      <c r="H322" s="57" t="str">
        <f>VLOOKUP($A322,DM!$A:$EH,MATCH(H$1,DM!$1:$1,0),0)</f>
        <v>5.5%</v>
      </c>
      <c r="I322" s="23" t="str">
        <f>VLOOKUP($A322,DM!$A:$EH,MATCH(I$1,DM!$1:$1,0),0)</f>
        <v>--</v>
      </c>
      <c r="J322" s="23" t="str">
        <f>VLOOKUP($A322,DM!$A:$EH,MATCH(J$1,DM!$1:$1,0),0)</f>
        <v>--</v>
      </c>
      <c r="K322" s="22" t="str">
        <f>VLOOKUP($A322,DM!$A:$EH,MATCH(K$1,DM!$1:$1,0),0)</f>
        <v>直发</v>
      </c>
      <c r="L322" s="22" t="str">
        <f>VLOOKUP($A322,DM!$A:$EH,MATCH(L$1,DM!$1:$1,0),0)</f>
        <v>自贸债</v>
      </c>
      <c r="M322" s="22" t="str">
        <f>VLOOKUP($A322,DM!$A:$EH,MATCH(M$1,DM!$1:$1,0),0)</f>
        <v>金融机构</v>
      </c>
      <c r="N322" s="22" t="str">
        <f>VLOOKUP($A322,DM!$A:$EH,MATCH(N$1,DM!$1:$1,0),0)</f>
        <v>上海</v>
      </c>
      <c r="O322" s="19" t="str">
        <f>VLOOKUP($A322,DM!$A:$EH,MATCH(O$1,DM!$1:$1,0),0)</f>
        <v>BISL</v>
      </c>
    </row>
    <row r="323" spans="1:15" x14ac:dyDescent="0.25">
      <c r="A323" s="63">
        <f>deal_master[[#This Row],[Index]]</f>
        <v>592</v>
      </c>
      <c r="B323" s="70">
        <f>VLOOKUP($A323,DM!A:EH,MATCH(B$1,DM!$1:$1,0),0)</f>
        <v>44938</v>
      </c>
      <c r="C323" s="21" t="str">
        <f>VLOOKUP($A323,DM!$A:$EH,MATCH(C$1,DM!$1:$1,0),0)</f>
        <v>温州名城建投</v>
      </c>
      <c r="D323" s="56" t="str">
        <f>VLOOKUP($A323,DM!$A:$EH,MATCH(D$1,DM!$1:$1,0),0)</f>
        <v>--/--/--</v>
      </c>
      <c r="E323" s="23" t="str">
        <f>VLOOKUP($A323,DM!$A:$EH,MATCH(E$1,DM!$1:$1,0),0)</f>
        <v>CNH</v>
      </c>
      <c r="F323" s="23">
        <f>VLOOKUP($A323,DM!$A:$EH,MATCH(F$1,DM!$1:$1,0),0)</f>
        <v>20</v>
      </c>
      <c r="G323" s="23" t="str">
        <f>VLOOKUP($A323,DM!$A:$EH,MATCH(G$1,DM!$1:$1,0),0)</f>
        <v>3</v>
      </c>
      <c r="H323" s="57" t="str">
        <f>VLOOKUP($A323,DM!$A:$EH,MATCH(H$1,DM!$1:$1,0),0)</f>
        <v>4.2%</v>
      </c>
      <c r="I323" s="23" t="str">
        <f>VLOOKUP($A323,DM!$A:$EH,MATCH(I$1,DM!$1:$1,0),0)</f>
        <v>4.3%a</v>
      </c>
      <c r="J323" s="23" t="str">
        <f>VLOOKUP($A323,DM!$A:$EH,MATCH(J$1,DM!$1:$1,0),0)</f>
        <v>10</v>
      </c>
      <c r="K323" s="22" t="str">
        <f>VLOOKUP($A323,DM!$A:$EH,MATCH(K$1,DM!$1:$1,0),0)</f>
        <v>直发</v>
      </c>
      <c r="L323" s="22" t="str">
        <f>VLOOKUP($A323,DM!$A:$EH,MATCH(L$1,DM!$1:$1,0),0)</f>
        <v>自贸债</v>
      </c>
      <c r="M323" s="22" t="str">
        <f>VLOOKUP($A323,DM!$A:$EH,MATCH(M$1,DM!$1:$1,0),0)</f>
        <v>地方平台</v>
      </c>
      <c r="N323" s="22" t="str">
        <f>VLOOKUP($A323,DM!$A:$EH,MATCH(N$1,DM!$1:$1,0),0)</f>
        <v>浙江</v>
      </c>
      <c r="O323" s="19" t="str">
        <f>VLOOKUP($A323,DM!$A:$EH,MATCH(O$1,DM!$1:$1,0),0)</f>
        <v>--</v>
      </c>
    </row>
    <row r="324" spans="1:15" x14ac:dyDescent="0.25">
      <c r="A324" s="63">
        <f>deal_master[[#This Row],[Index]]</f>
        <v>591</v>
      </c>
      <c r="B324" s="70">
        <f>VLOOKUP($A324,DM!A:EH,MATCH(B$1,DM!$1:$1,0),0)</f>
        <v>44938</v>
      </c>
      <c r="C324" s="21" t="str">
        <f>VLOOKUP($A324,DM!$A:$EH,MATCH(C$1,DM!$1:$1,0),0)</f>
        <v>淄博高新国投(青岛银行)</v>
      </c>
      <c r="D324" s="56" t="str">
        <f>VLOOKUP($A324,DM!$A:$EH,MATCH(D$1,DM!$1:$1,0),0)</f>
        <v>--/--/--</v>
      </c>
      <c r="E324" s="23" t="str">
        <f>VLOOKUP($A324,DM!$A:$EH,MATCH(E$1,DM!$1:$1,0),0)</f>
        <v>USD</v>
      </c>
      <c r="F324" s="23">
        <f>VLOOKUP($A324,DM!$A:$EH,MATCH(F$1,DM!$1:$1,0),0)</f>
        <v>0.31</v>
      </c>
      <c r="G324" s="23" t="str">
        <f>VLOOKUP($A324,DM!$A:$EH,MATCH(G$1,DM!$1:$1,0),0)</f>
        <v>3</v>
      </c>
      <c r="H324" s="57" t="str">
        <f>VLOOKUP($A324,DM!$A:$EH,MATCH(H$1,DM!$1:$1,0),0)</f>
        <v>7%</v>
      </c>
      <c r="I324" s="23" t="str">
        <f>VLOOKUP($A324,DM!$A:$EH,MATCH(I$1,DM!$1:$1,0),0)</f>
        <v>--</v>
      </c>
      <c r="J324" s="23" t="str">
        <f>VLOOKUP($A324,DM!$A:$EH,MATCH(J$1,DM!$1:$1,0),0)</f>
        <v>--</v>
      </c>
      <c r="K324" s="22" t="str">
        <f>VLOOKUP($A324,DM!$A:$EH,MATCH(K$1,DM!$1:$1,0),0)</f>
        <v>备证+担保</v>
      </c>
      <c r="L324" s="22" t="str">
        <f>VLOOKUP($A324,DM!$A:$EH,MATCH(L$1,DM!$1:$1,0),0)</f>
        <v>--</v>
      </c>
      <c r="M324" s="22" t="str">
        <f>VLOOKUP($A324,DM!$A:$EH,MATCH(M$1,DM!$1:$1,0),0)</f>
        <v>地方平台</v>
      </c>
      <c r="N324" s="22" t="str">
        <f>VLOOKUP($A324,DM!$A:$EH,MATCH(N$1,DM!$1:$1,0),0)</f>
        <v>山东</v>
      </c>
      <c r="O324" s="19" t="str">
        <f>VLOOKUP($A324,DM!$A:$EH,MATCH(O$1,DM!$1:$1,0),0)</f>
        <v>--</v>
      </c>
    </row>
    <row r="325" spans="1:15" x14ac:dyDescent="0.25">
      <c r="A325" s="63">
        <f>deal_master[[#This Row],[Index]]</f>
        <v>590</v>
      </c>
      <c r="B325" s="70">
        <f>VLOOKUP($A325,DM!A:EH,MATCH(B$1,DM!$1:$1,0),0)</f>
        <v>44938</v>
      </c>
      <c r="C325" s="21" t="str">
        <f>VLOOKUP($A325,DM!$A:$EH,MATCH(C$1,DM!$1:$1,0),0)</f>
        <v>泰安城投</v>
      </c>
      <c r="D325" s="56" t="str">
        <f>VLOOKUP($A325,DM!$A:$EH,MATCH(D$1,DM!$1:$1,0),0)</f>
        <v>--/--/--</v>
      </c>
      <c r="E325" s="23" t="str">
        <f>VLOOKUP($A325,DM!$A:$EH,MATCH(E$1,DM!$1:$1,0),0)</f>
        <v>USD</v>
      </c>
      <c r="F325" s="23">
        <f>VLOOKUP($A325,DM!$A:$EH,MATCH(F$1,DM!$1:$1,0),0)</f>
        <v>1.2</v>
      </c>
      <c r="G325" s="23" t="str">
        <f>VLOOKUP($A325,DM!$A:$EH,MATCH(G$1,DM!$1:$1,0),0)</f>
        <v>1</v>
      </c>
      <c r="H325" s="57" t="str">
        <f>VLOOKUP($A325,DM!$A:$EH,MATCH(H$1,DM!$1:$1,0),0)</f>
        <v>7.95%</v>
      </c>
      <c r="I325" s="23" t="str">
        <f>VLOOKUP($A325,DM!$A:$EH,MATCH(I$1,DM!$1:$1,0),0)</f>
        <v>8%a</v>
      </c>
      <c r="J325" s="23" t="str">
        <f>VLOOKUP($A325,DM!$A:$EH,MATCH(J$1,DM!$1:$1,0),0)</f>
        <v>5</v>
      </c>
      <c r="K325" s="22" t="str">
        <f>VLOOKUP($A325,DM!$A:$EH,MATCH(K$1,DM!$1:$1,0),0)</f>
        <v>担保</v>
      </c>
      <c r="L325" s="22" t="str">
        <f>VLOOKUP($A325,DM!$A:$EH,MATCH(L$1,DM!$1:$1,0),0)</f>
        <v>--</v>
      </c>
      <c r="M325" s="22" t="str">
        <f>VLOOKUP($A325,DM!$A:$EH,MATCH(M$1,DM!$1:$1,0),0)</f>
        <v>地方平台</v>
      </c>
      <c r="N325" s="22" t="str">
        <f>VLOOKUP($A325,DM!$A:$EH,MATCH(N$1,DM!$1:$1,0),0)</f>
        <v>山东</v>
      </c>
      <c r="O325" s="19" t="str">
        <f>VLOOKUP($A325,DM!$A:$EH,MATCH(O$1,DM!$1:$1,0),0)</f>
        <v>--</v>
      </c>
    </row>
    <row r="326" spans="1:15" x14ac:dyDescent="0.25">
      <c r="A326" s="63">
        <f>deal_master[[#This Row],[Index]]</f>
        <v>589</v>
      </c>
      <c r="B326" s="70">
        <f>VLOOKUP($A326,DM!A:EH,MATCH(B$1,DM!$1:$1,0),0)</f>
        <v>44938</v>
      </c>
      <c r="C326" s="21" t="str">
        <f>VLOOKUP($A326,DM!$A:$EH,MATCH(C$1,DM!$1:$1,0),0)</f>
        <v>万达商管</v>
      </c>
      <c r="D326" s="56" t="str">
        <f>VLOOKUP($A326,DM!$A:$EH,MATCH(D$1,DM!$1:$1,0),0)</f>
        <v>Ba3/--/BB</v>
      </c>
      <c r="E326" s="23" t="str">
        <f>VLOOKUP($A326,DM!$A:$EH,MATCH(E$1,DM!$1:$1,0),0)</f>
        <v>USD</v>
      </c>
      <c r="F326" s="23">
        <f>VLOOKUP($A326,DM!$A:$EH,MATCH(F$1,DM!$1:$1,0),0)</f>
        <v>4</v>
      </c>
      <c r="G326" s="23" t="str">
        <f>VLOOKUP($A326,DM!$A:$EH,MATCH(G$1,DM!$1:$1,0),0)</f>
        <v>2</v>
      </c>
      <c r="H326" s="57" t="str">
        <f>VLOOKUP($A326,DM!$A:$EH,MATCH(H$1,DM!$1:$1,0),0)</f>
        <v>11%</v>
      </c>
      <c r="I326" s="23" t="str">
        <f>VLOOKUP($A326,DM!$A:$EH,MATCH(I$1,DM!$1:$1,0),0)</f>
        <v>--</v>
      </c>
      <c r="J326" s="23" t="str">
        <f>VLOOKUP($A326,DM!$A:$EH,MATCH(J$1,DM!$1:$1,0),0)</f>
        <v>--</v>
      </c>
      <c r="K326" s="22" t="str">
        <f>VLOOKUP($A326,DM!$A:$EH,MATCH(K$1,DM!$1:$1,0),0)</f>
        <v>维好+担保</v>
      </c>
      <c r="L326" s="22" t="str">
        <f>VLOOKUP($A326,DM!$A:$EH,MATCH(L$1,DM!$1:$1,0),0)</f>
        <v>--</v>
      </c>
      <c r="M326" s="22" t="str">
        <f>VLOOKUP($A326,DM!$A:$EH,MATCH(M$1,DM!$1:$1,0),0)</f>
        <v>房地产</v>
      </c>
      <c r="N326" s="22" t="str">
        <f>VLOOKUP($A326,DM!$A:$EH,MATCH(N$1,DM!$1:$1,0),0)</f>
        <v>辽宁</v>
      </c>
      <c r="O326" s="19" t="str">
        <f>VLOOKUP($A326,DM!$A:$EH,MATCH(O$1,DM!$1:$1,0),0)</f>
        <v>--</v>
      </c>
    </row>
    <row r="327" spans="1:15" x14ac:dyDescent="0.25">
      <c r="A327" s="63">
        <f>deal_master[[#This Row],[Index]]</f>
        <v>588</v>
      </c>
      <c r="B327" s="70">
        <f>VLOOKUP($A327,DM!A:EH,MATCH(B$1,DM!$1:$1,0),0)</f>
        <v>44938</v>
      </c>
      <c r="C327" s="21" t="str">
        <f>VLOOKUP($A327,DM!$A:$EH,MATCH(C$1,DM!$1:$1,0),0)</f>
        <v>厦门象屿</v>
      </c>
      <c r="D327" s="56" t="str">
        <f>VLOOKUP($A327,DM!$A:$EH,MATCH(D$1,DM!$1:$1,0),0)</f>
        <v>--/--/--</v>
      </c>
      <c r="E327" s="23" t="str">
        <f>VLOOKUP($A327,DM!$A:$EH,MATCH(E$1,DM!$1:$1,0),0)</f>
        <v>USD</v>
      </c>
      <c r="F327" s="23">
        <f>VLOOKUP($A327,DM!$A:$EH,MATCH(F$1,DM!$1:$1,0),0)</f>
        <v>1.9</v>
      </c>
      <c r="G327" s="23" t="str">
        <f>VLOOKUP($A327,DM!$A:$EH,MATCH(G$1,DM!$1:$1,0),0)</f>
        <v>3</v>
      </c>
      <c r="H327" s="57" t="str">
        <f>VLOOKUP($A327,DM!$A:$EH,MATCH(H$1,DM!$1:$1,0),0)</f>
        <v>5.7%</v>
      </c>
      <c r="I327" s="23" t="str">
        <f>VLOOKUP($A327,DM!$A:$EH,MATCH(I$1,DM!$1:$1,0),0)</f>
        <v>--</v>
      </c>
      <c r="J327" s="23" t="str">
        <f>VLOOKUP($A327,DM!$A:$EH,MATCH(J$1,DM!$1:$1,0),0)</f>
        <v>--</v>
      </c>
      <c r="K327" s="22" t="str">
        <f>VLOOKUP($A327,DM!$A:$EH,MATCH(K$1,DM!$1:$1,0),0)</f>
        <v>担保</v>
      </c>
      <c r="L327" s="22" t="str">
        <f>VLOOKUP($A327,DM!$A:$EH,MATCH(L$1,DM!$1:$1,0),0)</f>
        <v>--</v>
      </c>
      <c r="M327" s="22" t="str">
        <f>VLOOKUP($A327,DM!$A:$EH,MATCH(M$1,DM!$1:$1,0),0)</f>
        <v>产业</v>
      </c>
      <c r="N327" s="22" t="str">
        <f>VLOOKUP($A327,DM!$A:$EH,MATCH(N$1,DM!$1:$1,0),0)</f>
        <v>福建</v>
      </c>
      <c r="O327" s="19" t="str">
        <f>VLOOKUP($A327,DM!$A:$EH,MATCH(O$1,DM!$1:$1,0),0)</f>
        <v>BISL</v>
      </c>
    </row>
    <row r="328" spans="1:15" x14ac:dyDescent="0.25">
      <c r="A328" s="63">
        <f>deal_master[[#This Row],[Index]]</f>
        <v>587</v>
      </c>
      <c r="B328" s="70">
        <f>VLOOKUP($A328,DM!A:EH,MATCH(B$1,DM!$1:$1,0),0)</f>
        <v>44937</v>
      </c>
      <c r="C328" s="21" t="str">
        <f>VLOOKUP($A328,DM!$A:$EH,MATCH(C$1,DM!$1:$1,0),0)</f>
        <v>益阳赫山发展(长沙银行)</v>
      </c>
      <c r="D328" s="56" t="str">
        <f>VLOOKUP($A328,DM!$A:$EH,MATCH(D$1,DM!$1:$1,0),0)</f>
        <v>--/--/--</v>
      </c>
      <c r="E328" s="23" t="str">
        <f>VLOOKUP($A328,DM!$A:$EH,MATCH(E$1,DM!$1:$1,0),0)</f>
        <v>CNH</v>
      </c>
      <c r="F328" s="23">
        <f>VLOOKUP($A328,DM!$A:$EH,MATCH(F$1,DM!$1:$1,0),0)</f>
        <v>7.25</v>
      </c>
      <c r="G328" s="23" t="str">
        <f>VLOOKUP($A328,DM!$A:$EH,MATCH(G$1,DM!$1:$1,0),0)</f>
        <v>3</v>
      </c>
      <c r="H328" s="57" t="str">
        <f>VLOOKUP($A328,DM!$A:$EH,MATCH(H$1,DM!$1:$1,0),0)</f>
        <v>4.8%</v>
      </c>
      <c r="I328" s="23" t="str">
        <f>VLOOKUP($A328,DM!$A:$EH,MATCH(I$1,DM!$1:$1,0),0)</f>
        <v>--</v>
      </c>
      <c r="J328" s="23" t="str">
        <f>VLOOKUP($A328,DM!$A:$EH,MATCH(J$1,DM!$1:$1,0),0)</f>
        <v>--</v>
      </c>
      <c r="K328" s="22" t="str">
        <f>VLOOKUP($A328,DM!$A:$EH,MATCH(K$1,DM!$1:$1,0),0)</f>
        <v>备证</v>
      </c>
      <c r="L328" s="22" t="str">
        <f>VLOOKUP($A328,DM!$A:$EH,MATCH(L$1,DM!$1:$1,0),0)</f>
        <v>自贸债</v>
      </c>
      <c r="M328" s="22" t="str">
        <f>VLOOKUP($A328,DM!$A:$EH,MATCH(M$1,DM!$1:$1,0),0)</f>
        <v>地方平台</v>
      </c>
      <c r="N328" s="22" t="str">
        <f>VLOOKUP($A328,DM!$A:$EH,MATCH(N$1,DM!$1:$1,0),0)</f>
        <v>湖南</v>
      </c>
      <c r="O328" s="19" t="str">
        <f>VLOOKUP($A328,DM!$A:$EH,MATCH(O$1,DM!$1:$1,0),0)</f>
        <v>--</v>
      </c>
    </row>
    <row r="329" spans="1:15" x14ac:dyDescent="0.25">
      <c r="A329" s="63">
        <f>deal_master[[#This Row],[Index]]</f>
        <v>586</v>
      </c>
      <c r="B329" s="70">
        <f>VLOOKUP($A329,DM!A:EH,MATCH(B$1,DM!$1:$1,0),0)</f>
        <v>44937</v>
      </c>
      <c r="C329" s="21" t="str">
        <f>VLOOKUP($A329,DM!$A:$EH,MATCH(C$1,DM!$1:$1,0),0)</f>
        <v>工银迪拜分行</v>
      </c>
      <c r="D329" s="56" t="str">
        <f>VLOOKUP($A329,DM!$A:$EH,MATCH(D$1,DM!$1:$1,0),0)</f>
        <v>A1/--/--</v>
      </c>
      <c r="E329" s="23" t="str">
        <f>VLOOKUP($A329,DM!$A:$EH,MATCH(E$1,DM!$1:$1,0),0)</f>
        <v>USD</v>
      </c>
      <c r="F329" s="23">
        <f>VLOOKUP($A329,DM!$A:$EH,MATCH(F$1,DM!$1:$1,0),0)</f>
        <v>6</v>
      </c>
      <c r="G329" s="23" t="str">
        <f>VLOOKUP($A329,DM!$A:$EH,MATCH(G$1,DM!$1:$1,0),0)</f>
        <v>3</v>
      </c>
      <c r="H329" s="57" t="str">
        <f>VLOOKUP($A329,DM!$A:$EH,MATCH(H$1,DM!$1:$1,0),0)</f>
        <v>SOFR+93</v>
      </c>
      <c r="I329" s="23" t="str">
        <f>VLOOKUP($A329,DM!$A:$EH,MATCH(I$1,DM!$1:$1,0),0)</f>
        <v>SOFR+140a</v>
      </c>
      <c r="J329" s="23" t="str">
        <f>VLOOKUP($A329,DM!$A:$EH,MATCH(J$1,DM!$1:$1,0),0)</f>
        <v>47</v>
      </c>
      <c r="K329" s="22" t="str">
        <f>VLOOKUP($A329,DM!$A:$EH,MATCH(K$1,DM!$1:$1,0),0)</f>
        <v>直发</v>
      </c>
      <c r="L329" s="22" t="str">
        <f>VLOOKUP($A329,DM!$A:$EH,MATCH(L$1,DM!$1:$1,0),0)</f>
        <v>浮息债券</v>
      </c>
      <c r="M329" s="22" t="str">
        <f>VLOOKUP($A329,DM!$A:$EH,MATCH(M$1,DM!$1:$1,0),0)</f>
        <v>金融机构</v>
      </c>
      <c r="N329" s="22" t="str">
        <f>VLOOKUP($A329,DM!$A:$EH,MATCH(N$1,DM!$1:$1,0),0)</f>
        <v>北京</v>
      </c>
      <c r="O329" s="19" t="str">
        <f>VLOOKUP($A329,DM!$A:$EH,MATCH(O$1,DM!$1:$1,0),0)</f>
        <v>港分</v>
      </c>
    </row>
    <row r="330" spans="1:15" x14ac:dyDescent="0.25">
      <c r="A330" s="63">
        <f>deal_master[[#This Row],[Index]]</f>
        <v>585</v>
      </c>
      <c r="B330" s="70">
        <f>VLOOKUP($A330,DM!A:EH,MATCH(B$1,DM!$1:$1,0),0)</f>
        <v>44937</v>
      </c>
      <c r="C330" s="21" t="str">
        <f>VLOOKUP($A330,DM!$A:$EH,MATCH(C$1,DM!$1:$1,0),0)</f>
        <v>工银港分</v>
      </c>
      <c r="D330" s="56" t="str">
        <f>VLOOKUP($A330,DM!$A:$EH,MATCH(D$1,DM!$1:$1,0),0)</f>
        <v>A1/--/--</v>
      </c>
      <c r="E330" s="23" t="str">
        <f>VLOOKUP($A330,DM!$A:$EH,MATCH(E$1,DM!$1:$1,0),0)</f>
        <v>USD</v>
      </c>
      <c r="F330" s="23">
        <f>VLOOKUP($A330,DM!$A:$EH,MATCH(F$1,DM!$1:$1,0),0)</f>
        <v>9</v>
      </c>
      <c r="G330" s="23" t="str">
        <f>VLOOKUP($A330,DM!$A:$EH,MATCH(G$1,DM!$1:$1,0),0)</f>
        <v>3</v>
      </c>
      <c r="H330" s="57" t="str">
        <f>VLOOKUP($A330,DM!$A:$EH,MATCH(H$1,DM!$1:$1,0),0)</f>
        <v>4.5%</v>
      </c>
      <c r="I330" s="23" t="str">
        <f>VLOOKUP($A330,DM!$A:$EH,MATCH(I$1,DM!$1:$1,0),0)</f>
        <v>T+110a</v>
      </c>
      <c r="J330" s="23" t="str">
        <f>VLOOKUP($A330,DM!$A:$EH,MATCH(J$1,DM!$1:$1,0),0)</f>
        <v>49</v>
      </c>
      <c r="K330" s="22" t="str">
        <f>VLOOKUP($A330,DM!$A:$EH,MATCH(K$1,DM!$1:$1,0),0)</f>
        <v>直发</v>
      </c>
      <c r="L330" s="22" t="str">
        <f>VLOOKUP($A330,DM!$A:$EH,MATCH(L$1,DM!$1:$1,0),0)</f>
        <v>--</v>
      </c>
      <c r="M330" s="22" t="str">
        <f>VLOOKUP($A330,DM!$A:$EH,MATCH(M$1,DM!$1:$1,0),0)</f>
        <v>金融机构</v>
      </c>
      <c r="N330" s="22" t="str">
        <f>VLOOKUP($A330,DM!$A:$EH,MATCH(N$1,DM!$1:$1,0),0)</f>
        <v>北京</v>
      </c>
      <c r="O330" s="19" t="str">
        <f>VLOOKUP($A330,DM!$A:$EH,MATCH(O$1,DM!$1:$1,0),0)</f>
        <v>港分</v>
      </c>
    </row>
    <row r="331" spans="1:15" x14ac:dyDescent="0.25">
      <c r="A331" s="63">
        <f>deal_master[[#This Row],[Index]]</f>
        <v>584</v>
      </c>
      <c r="B331" s="70">
        <f>VLOOKUP($A331,DM!A:EH,MATCH(B$1,DM!$1:$1,0),0)</f>
        <v>44937</v>
      </c>
      <c r="C331" s="21" t="str">
        <f>VLOOKUP($A331,DM!$A:$EH,MATCH(C$1,DM!$1:$1,0),0)</f>
        <v>工银新分</v>
      </c>
      <c r="D331" s="56" t="str">
        <f>VLOOKUP($A331,DM!$A:$EH,MATCH(D$1,DM!$1:$1,0),0)</f>
        <v>A1/--/--</v>
      </c>
      <c r="E331" s="23" t="str">
        <f>VLOOKUP($A331,DM!$A:$EH,MATCH(E$1,DM!$1:$1,0),0)</f>
        <v>CNH</v>
      </c>
      <c r="F331" s="23">
        <f>VLOOKUP($A331,DM!$A:$EH,MATCH(F$1,DM!$1:$1,0),0)</f>
        <v>25</v>
      </c>
      <c r="G331" s="23" t="str">
        <f>VLOOKUP($A331,DM!$A:$EH,MATCH(G$1,DM!$1:$1,0),0)</f>
        <v>2</v>
      </c>
      <c r="H331" s="57" t="str">
        <f>VLOOKUP($A331,DM!$A:$EH,MATCH(H$1,DM!$1:$1,0),0)</f>
        <v>3%</v>
      </c>
      <c r="I331" s="23" t="str">
        <f>VLOOKUP($A331,DM!$A:$EH,MATCH(I$1,DM!$1:$1,0),0)</f>
        <v>3.5%a</v>
      </c>
      <c r="J331" s="23" t="str">
        <f>VLOOKUP($A331,DM!$A:$EH,MATCH(J$1,DM!$1:$1,0),0)</f>
        <v>50</v>
      </c>
      <c r="K331" s="22" t="str">
        <f>VLOOKUP($A331,DM!$A:$EH,MATCH(K$1,DM!$1:$1,0),0)</f>
        <v>直发</v>
      </c>
      <c r="L331" s="22" t="str">
        <f>VLOOKUP($A331,DM!$A:$EH,MATCH(L$1,DM!$1:$1,0),0)</f>
        <v>点心债</v>
      </c>
      <c r="M331" s="22" t="str">
        <f>VLOOKUP($A331,DM!$A:$EH,MATCH(M$1,DM!$1:$1,0),0)</f>
        <v>金融机构</v>
      </c>
      <c r="N331" s="22" t="str">
        <f>VLOOKUP($A331,DM!$A:$EH,MATCH(N$1,DM!$1:$1,0),0)</f>
        <v>北京</v>
      </c>
      <c r="O331" s="19" t="str">
        <f>VLOOKUP($A331,DM!$A:$EH,MATCH(O$1,DM!$1:$1,0),0)</f>
        <v>港分</v>
      </c>
    </row>
    <row r="332" spans="1:15" x14ac:dyDescent="0.25">
      <c r="A332" s="63">
        <f>deal_master[[#This Row],[Index]]</f>
        <v>583</v>
      </c>
      <c r="B332" s="70">
        <f>VLOOKUP($A332,DM!A:EH,MATCH(B$1,DM!$1:$1,0),0)</f>
        <v>44937</v>
      </c>
      <c r="C332" s="21" t="str">
        <f>VLOOKUP($A332,DM!$A:$EH,MATCH(C$1,DM!$1:$1,0),0)</f>
        <v>工银悉尼分行</v>
      </c>
      <c r="D332" s="56" t="str">
        <f>VLOOKUP($A332,DM!$A:$EH,MATCH(D$1,DM!$1:$1,0),0)</f>
        <v>A1/--/--</v>
      </c>
      <c r="E332" s="23" t="str">
        <f>VLOOKUP($A332,DM!$A:$EH,MATCH(E$1,DM!$1:$1,0),0)</f>
        <v>AUD</v>
      </c>
      <c r="F332" s="23">
        <f>VLOOKUP($A332,DM!$A:$EH,MATCH(F$1,DM!$1:$1,0),0)</f>
        <v>5</v>
      </c>
      <c r="G332" s="23" t="str">
        <f>VLOOKUP($A332,DM!$A:$EH,MATCH(G$1,DM!$1:$1,0),0)</f>
        <v>3</v>
      </c>
      <c r="H332" s="57" t="str">
        <f>VLOOKUP($A332,DM!$A:$EH,MATCH(H$1,DM!$1:$1,0),0)</f>
        <v>3mBBSW+103</v>
      </c>
      <c r="I332" s="23" t="str">
        <f>VLOOKUP($A332,DM!$A:$EH,MATCH(I$1,DM!$1:$1,0),0)</f>
        <v>3mBBSW+108a</v>
      </c>
      <c r="J332" s="23" t="str">
        <f>VLOOKUP($A332,DM!$A:$EH,MATCH(J$1,DM!$1:$1,0),0)</f>
        <v>5</v>
      </c>
      <c r="K332" s="22" t="str">
        <f>VLOOKUP($A332,DM!$A:$EH,MATCH(K$1,DM!$1:$1,0),0)</f>
        <v>直发</v>
      </c>
      <c r="L332" s="22" t="str">
        <f>VLOOKUP($A332,DM!$A:$EH,MATCH(L$1,DM!$1:$1,0),0)</f>
        <v>浮息债券</v>
      </c>
      <c r="M332" s="22" t="str">
        <f>VLOOKUP($A332,DM!$A:$EH,MATCH(M$1,DM!$1:$1,0),0)</f>
        <v>金融机构</v>
      </c>
      <c r="N332" s="22" t="str">
        <f>VLOOKUP($A332,DM!$A:$EH,MATCH(N$1,DM!$1:$1,0),0)</f>
        <v>北京</v>
      </c>
      <c r="O332" s="19" t="str">
        <f>VLOOKUP($A332,DM!$A:$EH,MATCH(O$1,DM!$1:$1,0),0)</f>
        <v>--</v>
      </c>
    </row>
    <row r="333" spans="1:15" x14ac:dyDescent="0.25">
      <c r="A333" s="63">
        <f>deal_master[[#This Row],[Index]]</f>
        <v>582</v>
      </c>
      <c r="B333" s="70">
        <f>VLOOKUP($A333,DM!A:EH,MATCH(B$1,DM!$1:$1,0),0)</f>
        <v>44936</v>
      </c>
      <c r="C333" s="21" t="str">
        <f>VLOOKUP($A333,DM!$A:$EH,MATCH(C$1,DM!$1:$1,0),0)</f>
        <v>如皋经贸(南京银行)</v>
      </c>
      <c r="D333" s="56" t="str">
        <f>VLOOKUP($A333,DM!$A:$EH,MATCH(D$1,DM!$1:$1,0),0)</f>
        <v>--/--/--</v>
      </c>
      <c r="E333" s="23" t="str">
        <f>VLOOKUP($A333,DM!$A:$EH,MATCH(E$1,DM!$1:$1,0),0)</f>
        <v>CNH</v>
      </c>
      <c r="F333" s="23">
        <f>VLOOKUP($A333,DM!$A:$EH,MATCH(F$1,DM!$1:$1,0),0)</f>
        <v>3.35</v>
      </c>
      <c r="G333" s="23" t="str">
        <f>VLOOKUP($A333,DM!$A:$EH,MATCH(G$1,DM!$1:$1,0),0)</f>
        <v>3</v>
      </c>
      <c r="H333" s="57" t="str">
        <f>VLOOKUP($A333,DM!$A:$EH,MATCH(H$1,DM!$1:$1,0),0)</f>
        <v>4.2%</v>
      </c>
      <c r="I333" s="23" t="str">
        <f>VLOOKUP($A333,DM!$A:$EH,MATCH(I$1,DM!$1:$1,0),0)</f>
        <v>--</v>
      </c>
      <c r="J333" s="23" t="str">
        <f>VLOOKUP($A333,DM!$A:$EH,MATCH(J$1,DM!$1:$1,0),0)</f>
        <v>--</v>
      </c>
      <c r="K333" s="22" t="str">
        <f>VLOOKUP($A333,DM!$A:$EH,MATCH(K$1,DM!$1:$1,0),0)</f>
        <v>备证</v>
      </c>
      <c r="L333" s="22" t="str">
        <f>VLOOKUP($A333,DM!$A:$EH,MATCH(L$1,DM!$1:$1,0),0)</f>
        <v>自贸债</v>
      </c>
      <c r="M333" s="22" t="str">
        <f>VLOOKUP($A333,DM!$A:$EH,MATCH(M$1,DM!$1:$1,0),0)</f>
        <v>地方平台</v>
      </c>
      <c r="N333" s="22" t="str">
        <f>VLOOKUP($A333,DM!$A:$EH,MATCH(N$1,DM!$1:$1,0),0)</f>
        <v>江苏</v>
      </c>
      <c r="O333" s="19" t="str">
        <f>VLOOKUP($A333,DM!$A:$EH,MATCH(O$1,DM!$1:$1,0),0)</f>
        <v>--</v>
      </c>
    </row>
    <row r="334" spans="1:15" x14ac:dyDescent="0.25">
      <c r="A334" s="63">
        <f>deal_master[[#This Row],[Index]]</f>
        <v>581</v>
      </c>
      <c r="B334" s="70">
        <f>VLOOKUP($A334,DM!A:EH,MATCH(B$1,DM!$1:$1,0),0)</f>
        <v>44936</v>
      </c>
      <c r="C334" s="21" t="str">
        <f>VLOOKUP($A334,DM!$A:$EH,MATCH(C$1,DM!$1:$1,0),0)</f>
        <v>佛山高明建投</v>
      </c>
      <c r="D334" s="56" t="str">
        <f>VLOOKUP($A334,DM!$A:$EH,MATCH(D$1,DM!$1:$1,0),0)</f>
        <v>--/--/--</v>
      </c>
      <c r="E334" s="23" t="str">
        <f>VLOOKUP($A334,DM!$A:$EH,MATCH(E$1,DM!$1:$1,0),0)</f>
        <v>CNH</v>
      </c>
      <c r="F334" s="23">
        <f>VLOOKUP($A334,DM!$A:$EH,MATCH(F$1,DM!$1:$1,0),0)</f>
        <v>6</v>
      </c>
      <c r="G334" s="23" t="str">
        <f>VLOOKUP($A334,DM!$A:$EH,MATCH(G$1,DM!$1:$1,0),0)</f>
        <v>3</v>
      </c>
      <c r="H334" s="57" t="str">
        <f>VLOOKUP($A334,DM!$A:$EH,MATCH(H$1,DM!$1:$1,0),0)</f>
        <v>4.5%</v>
      </c>
      <c r="I334" s="23" t="str">
        <f>VLOOKUP($A334,DM!$A:$EH,MATCH(I$1,DM!$1:$1,0),0)</f>
        <v>--</v>
      </c>
      <c r="J334" s="23" t="str">
        <f>VLOOKUP($A334,DM!$A:$EH,MATCH(J$1,DM!$1:$1,0),0)</f>
        <v>--</v>
      </c>
      <c r="K334" s="22" t="str">
        <f>VLOOKUP($A334,DM!$A:$EH,MATCH(K$1,DM!$1:$1,0),0)</f>
        <v>直发</v>
      </c>
      <c r="L334" s="22" t="str">
        <f>VLOOKUP($A334,DM!$A:$EH,MATCH(L$1,DM!$1:$1,0),0)</f>
        <v>自贸债</v>
      </c>
      <c r="M334" s="22" t="str">
        <f>VLOOKUP($A334,DM!$A:$EH,MATCH(M$1,DM!$1:$1,0),0)</f>
        <v>地方平台</v>
      </c>
      <c r="N334" s="22" t="str">
        <f>VLOOKUP($A334,DM!$A:$EH,MATCH(N$1,DM!$1:$1,0),0)</f>
        <v>广东</v>
      </c>
      <c r="O334" s="19" t="str">
        <f>VLOOKUP($A334,DM!$A:$EH,MATCH(O$1,DM!$1:$1,0),0)</f>
        <v>--</v>
      </c>
    </row>
    <row r="335" spans="1:15" x14ac:dyDescent="0.25">
      <c r="A335" s="63">
        <f>deal_master[[#This Row],[Index]]</f>
        <v>580</v>
      </c>
      <c r="B335" s="70">
        <f>VLOOKUP($A335,DM!A:EH,MATCH(B$1,DM!$1:$1,0),0)</f>
        <v>44936</v>
      </c>
      <c r="C335" s="21" t="str">
        <f>VLOOKUP($A335,DM!$A:$EH,MATCH(C$1,DM!$1:$1,0),0)</f>
        <v>民银港分</v>
      </c>
      <c r="D335" s="56" t="str">
        <f>VLOOKUP($A335,DM!$A:$EH,MATCH(D$1,DM!$1:$1,0),0)</f>
        <v>--/BBB-/--</v>
      </c>
      <c r="E335" s="23" t="str">
        <f>VLOOKUP($A335,DM!$A:$EH,MATCH(E$1,DM!$1:$1,0),0)</f>
        <v>CNH</v>
      </c>
      <c r="F335" s="23">
        <f>VLOOKUP($A335,DM!$A:$EH,MATCH(F$1,DM!$1:$1,0),0)</f>
        <v>20</v>
      </c>
      <c r="G335" s="23" t="str">
        <f>VLOOKUP($A335,DM!$A:$EH,MATCH(G$1,DM!$1:$1,0),0)</f>
        <v>2</v>
      </c>
      <c r="H335" s="57" t="str">
        <f>VLOOKUP($A335,DM!$A:$EH,MATCH(H$1,DM!$1:$1,0),0)</f>
        <v>3.15%</v>
      </c>
      <c r="I335" s="23" t="str">
        <f>VLOOKUP($A335,DM!$A:$EH,MATCH(I$1,DM!$1:$1,0),0)</f>
        <v>3.6%a</v>
      </c>
      <c r="J335" s="23" t="str">
        <f>VLOOKUP($A335,DM!$A:$EH,MATCH(J$1,DM!$1:$1,0),0)</f>
        <v>45</v>
      </c>
      <c r="K335" s="22" t="str">
        <f>VLOOKUP($A335,DM!$A:$EH,MATCH(K$1,DM!$1:$1,0),0)</f>
        <v>直发</v>
      </c>
      <c r="L335" s="22" t="str">
        <f>VLOOKUP($A335,DM!$A:$EH,MATCH(L$1,DM!$1:$1,0),0)</f>
        <v>绿色点心债</v>
      </c>
      <c r="M335" s="22" t="str">
        <f>VLOOKUP($A335,DM!$A:$EH,MATCH(M$1,DM!$1:$1,0),0)</f>
        <v>金融机构</v>
      </c>
      <c r="N335" s="22" t="str">
        <f>VLOOKUP($A335,DM!$A:$EH,MATCH(N$1,DM!$1:$1,0),0)</f>
        <v>北京</v>
      </c>
      <c r="O335" s="19" t="str">
        <f>VLOOKUP($A335,DM!$A:$EH,MATCH(O$1,DM!$1:$1,0),0)</f>
        <v>BISL,港分</v>
      </c>
    </row>
    <row r="336" spans="1:15" x14ac:dyDescent="0.25">
      <c r="A336" s="63">
        <f>deal_master[[#This Row],[Index]]</f>
        <v>579</v>
      </c>
      <c r="B336" s="70">
        <f>VLOOKUP($A336,DM!A:EH,MATCH(B$1,DM!$1:$1,0),0)</f>
        <v>44935</v>
      </c>
      <c r="C336" s="21" t="str">
        <f>VLOOKUP($A336,DM!$A:$EH,MATCH(C$1,DM!$1:$1,0),0)</f>
        <v>重庆巴洲文旅(工商银行)</v>
      </c>
      <c r="D336" s="56" t="str">
        <f>VLOOKUP($A336,DM!$A:$EH,MATCH(D$1,DM!$1:$1,0),0)</f>
        <v>--/--/--</v>
      </c>
      <c r="E336" s="23" t="str">
        <f>VLOOKUP($A336,DM!$A:$EH,MATCH(E$1,DM!$1:$1,0),0)</f>
        <v>CNH</v>
      </c>
      <c r="F336" s="23">
        <f>VLOOKUP($A336,DM!$A:$EH,MATCH(F$1,DM!$1:$1,0),0)</f>
        <v>4.28</v>
      </c>
      <c r="G336" s="23" t="str">
        <f>VLOOKUP($A336,DM!$A:$EH,MATCH(G$1,DM!$1:$1,0),0)</f>
        <v>3</v>
      </c>
      <c r="H336" s="57" t="str">
        <f>VLOOKUP($A336,DM!$A:$EH,MATCH(H$1,DM!$1:$1,0),0)</f>
        <v>4.3%</v>
      </c>
      <c r="I336" s="23" t="str">
        <f>VLOOKUP($A336,DM!$A:$EH,MATCH(I$1,DM!$1:$1,0),0)</f>
        <v>--</v>
      </c>
      <c r="J336" s="23" t="str">
        <f>VLOOKUP($A336,DM!$A:$EH,MATCH(J$1,DM!$1:$1,0),0)</f>
        <v>--</v>
      </c>
      <c r="K336" s="22" t="str">
        <f>VLOOKUP($A336,DM!$A:$EH,MATCH(K$1,DM!$1:$1,0),0)</f>
        <v>备证</v>
      </c>
      <c r="L336" s="22" t="str">
        <f>VLOOKUP($A336,DM!$A:$EH,MATCH(L$1,DM!$1:$1,0),0)</f>
        <v>点心债</v>
      </c>
      <c r="M336" s="22" t="str">
        <f>VLOOKUP($A336,DM!$A:$EH,MATCH(M$1,DM!$1:$1,0),0)</f>
        <v>地方平台</v>
      </c>
      <c r="N336" s="22" t="str">
        <f>VLOOKUP($A336,DM!$A:$EH,MATCH(N$1,DM!$1:$1,0),0)</f>
        <v>重庆</v>
      </c>
      <c r="O336" s="19" t="str">
        <f>VLOOKUP($A336,DM!$A:$EH,MATCH(O$1,DM!$1:$1,0),0)</f>
        <v>--</v>
      </c>
    </row>
    <row r="337" spans="1:15" x14ac:dyDescent="0.25">
      <c r="A337" s="63">
        <f>deal_master[[#This Row],[Index]]</f>
        <v>578</v>
      </c>
      <c r="B337" s="70">
        <f>VLOOKUP($A337,DM!A:EH,MATCH(B$1,DM!$1:$1,0),0)</f>
        <v>44935</v>
      </c>
      <c r="C337" s="21" t="str">
        <f>VLOOKUP($A337,DM!$A:$EH,MATCH(C$1,DM!$1:$1,0),0)</f>
        <v>越秀地产</v>
      </c>
      <c r="D337" s="56" t="str">
        <f>VLOOKUP($A337,DM!$A:$EH,MATCH(D$1,DM!$1:$1,0),0)</f>
        <v>--/--/--</v>
      </c>
      <c r="E337" s="23" t="str">
        <f>VLOOKUP($A337,DM!$A:$EH,MATCH(E$1,DM!$1:$1,0),0)</f>
        <v>CNH</v>
      </c>
      <c r="F337" s="23">
        <f>VLOOKUP($A337,DM!$A:$EH,MATCH(F$1,DM!$1:$1,0),0)</f>
        <v>20</v>
      </c>
      <c r="G337" s="23" t="str">
        <f>VLOOKUP($A337,DM!$A:$EH,MATCH(G$1,DM!$1:$1,0),0)</f>
        <v>3</v>
      </c>
      <c r="H337" s="57" t="str">
        <f>VLOOKUP($A337,DM!$A:$EH,MATCH(H$1,DM!$1:$1,0),0)</f>
        <v>4%</v>
      </c>
      <c r="I337" s="23" t="str">
        <f>VLOOKUP($A337,DM!$A:$EH,MATCH(I$1,DM!$1:$1,0),0)</f>
        <v>4.2%a</v>
      </c>
      <c r="J337" s="23" t="str">
        <f>VLOOKUP($A337,DM!$A:$EH,MATCH(J$1,DM!$1:$1,0),0)</f>
        <v>20</v>
      </c>
      <c r="K337" s="22" t="str">
        <f>VLOOKUP($A337,DM!$A:$EH,MATCH(K$1,DM!$1:$1,0),0)</f>
        <v>担保</v>
      </c>
      <c r="L337" s="22" t="str">
        <f>VLOOKUP($A337,DM!$A:$EH,MATCH(L$1,DM!$1:$1,0),0)</f>
        <v>自贸债</v>
      </c>
      <c r="M337" s="22" t="str">
        <f>VLOOKUP($A337,DM!$A:$EH,MATCH(M$1,DM!$1:$1,0),0)</f>
        <v>房地产</v>
      </c>
      <c r="N337" s="22" t="str">
        <f>VLOOKUP($A337,DM!$A:$EH,MATCH(N$1,DM!$1:$1,0),0)</f>
        <v>广东</v>
      </c>
      <c r="O337" s="19" t="str">
        <f>VLOOKUP($A337,DM!$A:$EH,MATCH(O$1,DM!$1:$1,0),0)</f>
        <v>港分</v>
      </c>
    </row>
    <row r="338" spans="1:15" x14ac:dyDescent="0.25">
      <c r="A338" s="63">
        <f>deal_master[[#This Row],[Index]]</f>
        <v>577</v>
      </c>
      <c r="B338" s="70">
        <f>VLOOKUP($A338,DM!A:EH,MATCH(B$1,DM!$1:$1,0),0)</f>
        <v>44935</v>
      </c>
      <c r="C338" s="21" t="str">
        <f>VLOOKUP($A338,DM!$A:$EH,MATCH(C$1,DM!$1:$1,0),0)</f>
        <v>舜宇光学科技</v>
      </c>
      <c r="D338" s="56" t="str">
        <f>VLOOKUP($A338,DM!$A:$EH,MATCH(D$1,DM!$1:$1,0),0)</f>
        <v>Baa1/--/--</v>
      </c>
      <c r="E338" s="23" t="str">
        <f>VLOOKUP($A338,DM!$A:$EH,MATCH(E$1,DM!$1:$1,0),0)</f>
        <v>USD</v>
      </c>
      <c r="F338" s="23">
        <f>VLOOKUP($A338,DM!$A:$EH,MATCH(F$1,DM!$1:$1,0),0)</f>
        <v>4</v>
      </c>
      <c r="G338" s="23" t="str">
        <f>VLOOKUP($A338,DM!$A:$EH,MATCH(G$1,DM!$1:$1,0),0)</f>
        <v>3.5</v>
      </c>
      <c r="H338" s="57" t="str">
        <f>VLOOKUP($A338,DM!$A:$EH,MATCH(H$1,DM!$1:$1,0),0)</f>
        <v>5.95%</v>
      </c>
      <c r="I338" s="23" t="str">
        <f>VLOOKUP($A338,DM!$A:$EH,MATCH(I$1,DM!$1:$1,0),0)</f>
        <v>T+235a</v>
      </c>
      <c r="J338" s="23" t="str">
        <f>VLOOKUP($A338,DM!$A:$EH,MATCH(J$1,DM!$1:$1,0),0)</f>
        <v>30</v>
      </c>
      <c r="K338" s="22" t="str">
        <f>VLOOKUP($A338,DM!$A:$EH,MATCH(K$1,DM!$1:$1,0),0)</f>
        <v>直发</v>
      </c>
      <c r="L338" s="22" t="str">
        <f>VLOOKUP($A338,DM!$A:$EH,MATCH(L$1,DM!$1:$1,0),0)</f>
        <v>--</v>
      </c>
      <c r="M338" s="22" t="str">
        <f>VLOOKUP($A338,DM!$A:$EH,MATCH(M$1,DM!$1:$1,0),0)</f>
        <v>产业</v>
      </c>
      <c r="N338" s="22" t="str">
        <f>VLOOKUP($A338,DM!$A:$EH,MATCH(N$1,DM!$1:$1,0),0)</f>
        <v>浙江</v>
      </c>
      <c r="O338" s="19" t="str">
        <f>VLOOKUP($A338,DM!$A:$EH,MATCH(O$1,DM!$1:$1,0),0)</f>
        <v>--</v>
      </c>
    </row>
    <row r="339" spans="1:15" x14ac:dyDescent="0.25">
      <c r="A339" s="63">
        <f>deal_master[[#This Row],[Index]]</f>
        <v>576</v>
      </c>
      <c r="B339" s="70">
        <f>VLOOKUP($A339,DM!A:EH,MATCH(B$1,DM!$1:$1,0),0)</f>
        <v>44935</v>
      </c>
      <c r="C339" s="21" t="str">
        <f>VLOOKUP($A339,DM!$A:$EH,MATCH(C$1,DM!$1:$1,0),0)</f>
        <v>绍兴上虞杭州湾</v>
      </c>
      <c r="D339" s="56" t="str">
        <f>VLOOKUP($A339,DM!$A:$EH,MATCH(D$1,DM!$1:$1,0),0)</f>
        <v>--/--/--</v>
      </c>
      <c r="E339" s="23" t="str">
        <f>VLOOKUP($A339,DM!$A:$EH,MATCH(E$1,DM!$1:$1,0),0)</f>
        <v>CNH</v>
      </c>
      <c r="F339" s="23">
        <f>VLOOKUP($A339,DM!$A:$EH,MATCH(F$1,DM!$1:$1,0),0)</f>
        <v>14.25</v>
      </c>
      <c r="G339" s="23" t="str">
        <f>VLOOKUP($A339,DM!$A:$EH,MATCH(G$1,DM!$1:$1,0),0)</f>
        <v>3</v>
      </c>
      <c r="H339" s="57" t="str">
        <f>VLOOKUP($A339,DM!$A:$EH,MATCH(H$1,DM!$1:$1,0),0)</f>
        <v>4.95%</v>
      </c>
      <c r="I339" s="23" t="str">
        <f>VLOOKUP($A339,DM!$A:$EH,MATCH(I$1,DM!$1:$1,0),0)</f>
        <v>5.2%a</v>
      </c>
      <c r="J339" s="23" t="str">
        <f>VLOOKUP($A339,DM!$A:$EH,MATCH(J$1,DM!$1:$1,0),0)</f>
        <v>25</v>
      </c>
      <c r="K339" s="22" t="str">
        <f>VLOOKUP($A339,DM!$A:$EH,MATCH(K$1,DM!$1:$1,0),0)</f>
        <v>直发</v>
      </c>
      <c r="L339" s="22" t="str">
        <f>VLOOKUP($A339,DM!$A:$EH,MATCH(L$1,DM!$1:$1,0),0)</f>
        <v>自贸债</v>
      </c>
      <c r="M339" s="22" t="str">
        <f>VLOOKUP($A339,DM!$A:$EH,MATCH(M$1,DM!$1:$1,0),0)</f>
        <v>地方平台</v>
      </c>
      <c r="N339" s="22" t="str">
        <f>VLOOKUP($A339,DM!$A:$EH,MATCH(N$1,DM!$1:$1,0),0)</f>
        <v>浙江</v>
      </c>
      <c r="O339" s="19" t="str">
        <f>VLOOKUP($A339,DM!$A:$EH,MATCH(O$1,DM!$1:$1,0),0)</f>
        <v>--</v>
      </c>
    </row>
    <row r="340" spans="1:15" x14ac:dyDescent="0.25">
      <c r="A340" s="63">
        <f>deal_master[[#This Row],[Index]]</f>
        <v>575</v>
      </c>
      <c r="B340" s="70">
        <f>VLOOKUP($A340,DM!A:EH,MATCH(B$1,DM!$1:$1,0),0)</f>
        <v>44932</v>
      </c>
      <c r="C340" s="21" t="str">
        <f>VLOOKUP($A340,DM!$A:$EH,MATCH(C$1,DM!$1:$1,0),0)</f>
        <v>湖州吴兴产投</v>
      </c>
      <c r="D340" s="56" t="str">
        <f>VLOOKUP($A340,DM!$A:$EH,MATCH(D$1,DM!$1:$1,0),0)</f>
        <v>--/--/--</v>
      </c>
      <c r="E340" s="23" t="str">
        <f>VLOOKUP($A340,DM!$A:$EH,MATCH(E$1,DM!$1:$1,0),0)</f>
        <v>CNH</v>
      </c>
      <c r="F340" s="23">
        <f>VLOOKUP($A340,DM!$A:$EH,MATCH(F$1,DM!$1:$1,0),0)</f>
        <v>7.7</v>
      </c>
      <c r="G340" s="23" t="str">
        <f>VLOOKUP($A340,DM!$A:$EH,MATCH(G$1,DM!$1:$1,0),0)</f>
        <v>3</v>
      </c>
      <c r="H340" s="57" t="str">
        <f>VLOOKUP($A340,DM!$A:$EH,MATCH(H$1,DM!$1:$1,0),0)</f>
        <v>5.4%</v>
      </c>
      <c r="I340" s="23" t="str">
        <f>VLOOKUP($A340,DM!$A:$EH,MATCH(I$1,DM!$1:$1,0),0)</f>
        <v>--</v>
      </c>
      <c r="J340" s="23" t="str">
        <f>VLOOKUP($A340,DM!$A:$EH,MATCH(J$1,DM!$1:$1,0),0)</f>
        <v>--</v>
      </c>
      <c r="K340" s="22" t="str">
        <f>VLOOKUP($A340,DM!$A:$EH,MATCH(K$1,DM!$1:$1,0),0)</f>
        <v>直发</v>
      </c>
      <c r="L340" s="22" t="str">
        <f>VLOOKUP($A340,DM!$A:$EH,MATCH(L$1,DM!$1:$1,0),0)</f>
        <v>自贸债</v>
      </c>
      <c r="M340" s="22" t="str">
        <f>VLOOKUP($A340,DM!$A:$EH,MATCH(M$1,DM!$1:$1,0),0)</f>
        <v>地方平台</v>
      </c>
      <c r="N340" s="22" t="str">
        <f>VLOOKUP($A340,DM!$A:$EH,MATCH(N$1,DM!$1:$1,0),0)</f>
        <v>浙江</v>
      </c>
      <c r="O340" s="19" t="str">
        <f>VLOOKUP($A340,DM!$A:$EH,MATCH(O$1,DM!$1:$1,0),0)</f>
        <v>--</v>
      </c>
    </row>
    <row r="341" spans="1:15" x14ac:dyDescent="0.25">
      <c r="A341" s="63">
        <f>deal_master[[#This Row],[Index]]</f>
        <v>574</v>
      </c>
      <c r="B341" s="70">
        <f>VLOOKUP($A341,DM!A:EH,MATCH(B$1,DM!$1:$1,0),0)</f>
        <v>44932</v>
      </c>
      <c r="C341" s="21" t="str">
        <f>VLOOKUP($A341,DM!$A:$EH,MATCH(C$1,DM!$1:$1,0),0)</f>
        <v>成都中法生态园(成都银行)</v>
      </c>
      <c r="D341" s="56" t="str">
        <f>VLOOKUP($A341,DM!$A:$EH,MATCH(D$1,DM!$1:$1,0),0)</f>
        <v>--/--/--</v>
      </c>
      <c r="E341" s="23" t="str">
        <f>VLOOKUP($A341,DM!$A:$EH,MATCH(E$1,DM!$1:$1,0),0)</f>
        <v>USD</v>
      </c>
      <c r="F341" s="23">
        <f>VLOOKUP($A341,DM!$A:$EH,MATCH(F$1,DM!$1:$1,0),0)</f>
        <v>1</v>
      </c>
      <c r="G341" s="23" t="str">
        <f>VLOOKUP($A341,DM!$A:$EH,MATCH(G$1,DM!$1:$1,0),0)</f>
        <v>3</v>
      </c>
      <c r="H341" s="57" t="str">
        <f>VLOOKUP($A341,DM!$A:$EH,MATCH(H$1,DM!$1:$1,0),0)</f>
        <v>6.5%</v>
      </c>
      <c r="I341" s="23" t="str">
        <f>VLOOKUP($A341,DM!$A:$EH,MATCH(I$1,DM!$1:$1,0),0)</f>
        <v>6.5%a</v>
      </c>
      <c r="J341" s="23" t="str">
        <f>VLOOKUP($A341,DM!$A:$EH,MATCH(J$1,DM!$1:$1,0),0)</f>
        <v>0</v>
      </c>
      <c r="K341" s="22" t="str">
        <f>VLOOKUP($A341,DM!$A:$EH,MATCH(K$1,DM!$1:$1,0),0)</f>
        <v>备证</v>
      </c>
      <c r="L341" s="22" t="str">
        <f>VLOOKUP($A341,DM!$A:$EH,MATCH(L$1,DM!$1:$1,0),0)</f>
        <v>--</v>
      </c>
      <c r="M341" s="22" t="str">
        <f>VLOOKUP($A341,DM!$A:$EH,MATCH(M$1,DM!$1:$1,0),0)</f>
        <v>地方平台</v>
      </c>
      <c r="N341" s="22" t="str">
        <f>VLOOKUP($A341,DM!$A:$EH,MATCH(N$1,DM!$1:$1,0),0)</f>
        <v>四川</v>
      </c>
      <c r="O341" s="19" t="str">
        <f>VLOOKUP($A341,DM!$A:$EH,MATCH(O$1,DM!$1:$1,0),0)</f>
        <v>澳分</v>
      </c>
    </row>
    <row r="342" spans="1:15" x14ac:dyDescent="0.25">
      <c r="A342" s="63">
        <f>deal_master[[#This Row],[Index]]</f>
        <v>573</v>
      </c>
      <c r="B342" s="70">
        <f>VLOOKUP($A342,DM!A:EH,MATCH(B$1,DM!$1:$1,0),0)</f>
        <v>44930</v>
      </c>
      <c r="C342" s="21" t="str">
        <f>VLOOKUP($A342,DM!$A:$EH,MATCH(C$1,DM!$1:$1,0),0)</f>
        <v>湖州吴兴城投</v>
      </c>
      <c r="D342" s="56" t="str">
        <f>VLOOKUP($A342,DM!$A:$EH,MATCH(D$1,DM!$1:$1,0),0)</f>
        <v>--/--/--</v>
      </c>
      <c r="E342" s="23" t="str">
        <f>VLOOKUP($A342,DM!$A:$EH,MATCH(E$1,DM!$1:$1,0),0)</f>
        <v>CNH</v>
      </c>
      <c r="F342" s="23">
        <f>VLOOKUP($A342,DM!$A:$EH,MATCH(F$1,DM!$1:$1,0),0)</f>
        <v>9.1999999999999993</v>
      </c>
      <c r="G342" s="23" t="str">
        <f>VLOOKUP($A342,DM!$A:$EH,MATCH(G$1,DM!$1:$1,0),0)</f>
        <v>3</v>
      </c>
      <c r="H342" s="57" t="str">
        <f>VLOOKUP($A342,DM!$A:$EH,MATCH(H$1,DM!$1:$1,0),0)</f>
        <v>5.4%</v>
      </c>
      <c r="I342" s="23" t="str">
        <f>VLOOKUP($A342,DM!$A:$EH,MATCH(I$1,DM!$1:$1,0),0)</f>
        <v>5.5%a</v>
      </c>
      <c r="J342" s="23" t="str">
        <f>VLOOKUP($A342,DM!$A:$EH,MATCH(J$1,DM!$1:$1,0),0)</f>
        <v>10</v>
      </c>
      <c r="K342" s="22" t="str">
        <f>VLOOKUP($A342,DM!$A:$EH,MATCH(K$1,DM!$1:$1,0),0)</f>
        <v>直发</v>
      </c>
      <c r="L342" s="22" t="str">
        <f>VLOOKUP($A342,DM!$A:$EH,MATCH(L$1,DM!$1:$1,0),0)</f>
        <v>自贸债</v>
      </c>
      <c r="M342" s="22" t="str">
        <f>VLOOKUP($A342,DM!$A:$EH,MATCH(M$1,DM!$1:$1,0),0)</f>
        <v>地方平台</v>
      </c>
      <c r="N342" s="22" t="str">
        <f>VLOOKUP($A342,DM!$A:$EH,MATCH(N$1,DM!$1:$1,0),0)</f>
        <v>浙江</v>
      </c>
      <c r="O342" s="19" t="str">
        <f>VLOOKUP($A342,DM!$A:$EH,MATCH(O$1,DM!$1:$1,0),0)</f>
        <v>--</v>
      </c>
    </row>
    <row r="343" spans="1:15" x14ac:dyDescent="0.25">
      <c r="A343" s="63">
        <f>deal_master[[#This Row],[Index]]</f>
        <v>572</v>
      </c>
      <c r="B343" s="70">
        <f>VLOOKUP($A343,DM!A:EH,MATCH(B$1,DM!$1:$1,0),0)</f>
        <v>44925</v>
      </c>
      <c r="C343" s="21" t="str">
        <f>VLOOKUP($A343,DM!$A:$EH,MATCH(C$1,DM!$1:$1,0),0)</f>
        <v>西安未央城建(长安银行)</v>
      </c>
      <c r="D343" s="56" t="str">
        <f>VLOOKUP($A343,DM!$A:$EH,MATCH(D$1,DM!$1:$1,0),0)</f>
        <v>--/--/--</v>
      </c>
      <c r="E343" s="23" t="str">
        <f>VLOOKUP($A343,DM!$A:$EH,MATCH(E$1,DM!$1:$1,0),0)</f>
        <v>CNH</v>
      </c>
      <c r="F343" s="23">
        <f>VLOOKUP($A343,DM!$A:$EH,MATCH(F$1,DM!$1:$1,0),0)</f>
        <v>3.62</v>
      </c>
      <c r="G343" s="23" t="str">
        <f>VLOOKUP($A343,DM!$A:$EH,MATCH(G$1,DM!$1:$1,0),0)</f>
        <v>3</v>
      </c>
      <c r="H343" s="57" t="str">
        <f>VLOOKUP($A343,DM!$A:$EH,MATCH(H$1,DM!$1:$1,0),0)</f>
        <v>5.8%</v>
      </c>
      <c r="I343" s="23" t="str">
        <f>VLOOKUP($A343,DM!$A:$EH,MATCH(I$1,DM!$1:$1,0),0)</f>
        <v>--</v>
      </c>
      <c r="J343" s="23" t="str">
        <f>VLOOKUP($A343,DM!$A:$EH,MATCH(J$1,DM!$1:$1,0),0)</f>
        <v>--</v>
      </c>
      <c r="K343" s="22" t="str">
        <f>VLOOKUP($A343,DM!$A:$EH,MATCH(K$1,DM!$1:$1,0),0)</f>
        <v>备证</v>
      </c>
      <c r="L343" s="22" t="str">
        <f>VLOOKUP($A343,DM!$A:$EH,MATCH(L$1,DM!$1:$1,0),0)</f>
        <v>自贸债</v>
      </c>
      <c r="M343" s="22" t="str">
        <f>VLOOKUP($A343,DM!$A:$EH,MATCH(M$1,DM!$1:$1,0),0)</f>
        <v>地方平台</v>
      </c>
      <c r="N343" s="22" t="str">
        <f>VLOOKUP($A343,DM!$A:$EH,MATCH(N$1,DM!$1:$1,0),0)</f>
        <v>陕西</v>
      </c>
      <c r="O343" s="19" t="str">
        <f>VLOOKUP($A343,DM!$A:$EH,MATCH(O$1,DM!$1:$1,0),0)</f>
        <v>--</v>
      </c>
    </row>
    <row r="344" spans="1:15" x14ac:dyDescent="0.25">
      <c r="A344" s="63">
        <f>deal_master[[#This Row],[Index]]</f>
        <v>571</v>
      </c>
      <c r="B344" s="70">
        <f>VLOOKUP($A344,DM!A:EH,MATCH(B$1,DM!$1:$1,0),0)</f>
        <v>44924</v>
      </c>
      <c r="C344" s="21" t="str">
        <f>VLOOKUP($A344,DM!$A:$EH,MATCH(C$1,DM!$1:$1,0),0)</f>
        <v>西安航天高技术(长安银行)</v>
      </c>
      <c r="D344" s="56" t="str">
        <f>VLOOKUP($A344,DM!$A:$EH,MATCH(D$1,DM!$1:$1,0),0)</f>
        <v>--/--/--</v>
      </c>
      <c r="E344" s="23" t="str">
        <f>VLOOKUP($A344,DM!$A:$EH,MATCH(E$1,DM!$1:$1,0),0)</f>
        <v>CNH</v>
      </c>
      <c r="F344" s="23">
        <f>VLOOKUP($A344,DM!$A:$EH,MATCH(F$1,DM!$1:$1,0),0)</f>
        <v>6</v>
      </c>
      <c r="G344" s="23" t="str">
        <f>VLOOKUP($A344,DM!$A:$EH,MATCH(G$1,DM!$1:$1,0),0)</f>
        <v>3</v>
      </c>
      <c r="H344" s="57" t="str">
        <f>VLOOKUP($A344,DM!$A:$EH,MATCH(H$1,DM!$1:$1,0),0)</f>
        <v>5.1%</v>
      </c>
      <c r="I344" s="23" t="str">
        <f>VLOOKUP($A344,DM!$A:$EH,MATCH(I$1,DM!$1:$1,0),0)</f>
        <v>--</v>
      </c>
      <c r="J344" s="23" t="str">
        <f>VLOOKUP($A344,DM!$A:$EH,MATCH(J$1,DM!$1:$1,0),0)</f>
        <v>--</v>
      </c>
      <c r="K344" s="22" t="str">
        <f>VLOOKUP($A344,DM!$A:$EH,MATCH(K$1,DM!$1:$1,0),0)</f>
        <v>备证</v>
      </c>
      <c r="L344" s="22" t="str">
        <f>VLOOKUP($A344,DM!$A:$EH,MATCH(L$1,DM!$1:$1,0),0)</f>
        <v>自贸债</v>
      </c>
      <c r="M344" s="22" t="str">
        <f>VLOOKUP($A344,DM!$A:$EH,MATCH(M$1,DM!$1:$1,0),0)</f>
        <v>地方平台</v>
      </c>
      <c r="N344" s="22" t="str">
        <f>VLOOKUP($A344,DM!$A:$EH,MATCH(N$1,DM!$1:$1,0),0)</f>
        <v>陕西</v>
      </c>
      <c r="O344" s="19" t="str">
        <f>VLOOKUP($A344,DM!$A:$EH,MATCH(O$1,DM!$1:$1,0),0)</f>
        <v>--</v>
      </c>
    </row>
    <row r="345" spans="1:15" x14ac:dyDescent="0.25">
      <c r="A345" s="63">
        <f>deal_master[[#This Row],[Index]]</f>
        <v>570</v>
      </c>
      <c r="B345" s="70">
        <f>VLOOKUP($A345,DM!A:EH,MATCH(B$1,DM!$1:$1,0),0)</f>
        <v>44918</v>
      </c>
      <c r="C345" s="21" t="str">
        <f>VLOOKUP($A345,DM!$A:$EH,MATCH(C$1,DM!$1:$1,0),0)</f>
        <v>盐城大丰区海城实业(上海银行)</v>
      </c>
      <c r="D345" s="56" t="str">
        <f>VLOOKUP($A345,DM!$A:$EH,MATCH(D$1,DM!$1:$1,0),0)</f>
        <v>--/--/--</v>
      </c>
      <c r="E345" s="23" t="str">
        <f>VLOOKUP($A345,DM!$A:$EH,MATCH(E$1,DM!$1:$1,0),0)</f>
        <v>CNH</v>
      </c>
      <c r="F345" s="23">
        <f>VLOOKUP($A345,DM!$A:$EH,MATCH(F$1,DM!$1:$1,0),0)</f>
        <v>5.21</v>
      </c>
      <c r="G345" s="23" t="str">
        <f>VLOOKUP($A345,DM!$A:$EH,MATCH(G$1,DM!$1:$1,0),0)</f>
        <v>3</v>
      </c>
      <c r="H345" s="57" t="str">
        <f>VLOOKUP($A345,DM!$A:$EH,MATCH(H$1,DM!$1:$1,0),0)</f>
        <v>4.2%</v>
      </c>
      <c r="I345" s="23" t="str">
        <f>VLOOKUP($A345,DM!$A:$EH,MATCH(I$1,DM!$1:$1,0),0)</f>
        <v>4.3%a</v>
      </c>
      <c r="J345" s="23" t="str">
        <f>VLOOKUP($A345,DM!$A:$EH,MATCH(J$1,DM!$1:$1,0),0)</f>
        <v>10</v>
      </c>
      <c r="K345" s="22" t="str">
        <f>VLOOKUP($A345,DM!$A:$EH,MATCH(K$1,DM!$1:$1,0),0)</f>
        <v>备证</v>
      </c>
      <c r="L345" s="22" t="str">
        <f>VLOOKUP($A345,DM!$A:$EH,MATCH(L$1,DM!$1:$1,0),0)</f>
        <v>自贸债</v>
      </c>
      <c r="M345" s="22" t="str">
        <f>VLOOKUP($A345,DM!$A:$EH,MATCH(M$1,DM!$1:$1,0),0)</f>
        <v>地方平台</v>
      </c>
      <c r="N345" s="22" t="str">
        <f>VLOOKUP($A345,DM!$A:$EH,MATCH(N$1,DM!$1:$1,0),0)</f>
        <v>江苏</v>
      </c>
      <c r="O345" s="19" t="str">
        <f>VLOOKUP($A345,DM!$A:$EH,MATCH(O$1,DM!$1:$1,0),0)</f>
        <v>--</v>
      </c>
    </row>
    <row r="346" spans="1:15" x14ac:dyDescent="0.25">
      <c r="A346" s="63">
        <f>deal_master[[#This Row],[Index]]</f>
        <v>569</v>
      </c>
      <c r="B346" s="70">
        <f>VLOOKUP($A346,DM!A:EH,MATCH(B$1,DM!$1:$1,0),0)</f>
        <v>44918</v>
      </c>
      <c r="C346" s="21" t="str">
        <f>VLOOKUP($A346,DM!$A:$EH,MATCH(C$1,DM!$1:$1,0),0)</f>
        <v>如皋经贸(上海银行)</v>
      </c>
      <c r="D346" s="56" t="str">
        <f>VLOOKUP($A346,DM!$A:$EH,MATCH(D$1,DM!$1:$1,0),0)</f>
        <v>--/--/--</v>
      </c>
      <c r="E346" s="23" t="str">
        <f>VLOOKUP($A346,DM!$A:$EH,MATCH(E$1,DM!$1:$1,0),0)</f>
        <v>CNH</v>
      </c>
      <c r="F346" s="23">
        <f>VLOOKUP($A346,DM!$A:$EH,MATCH(F$1,DM!$1:$1,0),0)</f>
        <v>6.75</v>
      </c>
      <c r="G346" s="23" t="str">
        <f>VLOOKUP($A346,DM!$A:$EH,MATCH(G$1,DM!$1:$1,0),0)</f>
        <v>3</v>
      </c>
      <c r="H346" s="57" t="str">
        <f>VLOOKUP($A346,DM!$A:$EH,MATCH(H$1,DM!$1:$1,0),0)</f>
        <v>4.2%</v>
      </c>
      <c r="I346" s="23" t="str">
        <f>VLOOKUP($A346,DM!$A:$EH,MATCH(I$1,DM!$1:$1,0),0)</f>
        <v>4.3%a</v>
      </c>
      <c r="J346" s="23" t="str">
        <f>VLOOKUP($A346,DM!$A:$EH,MATCH(J$1,DM!$1:$1,0),0)</f>
        <v>10</v>
      </c>
      <c r="K346" s="22" t="str">
        <f>VLOOKUP($A346,DM!$A:$EH,MATCH(K$1,DM!$1:$1,0),0)</f>
        <v>备证</v>
      </c>
      <c r="L346" s="22" t="str">
        <f>VLOOKUP($A346,DM!$A:$EH,MATCH(L$1,DM!$1:$1,0),0)</f>
        <v>自贸债</v>
      </c>
      <c r="M346" s="22" t="str">
        <f>VLOOKUP($A346,DM!$A:$EH,MATCH(M$1,DM!$1:$1,0),0)</f>
        <v>地方平台</v>
      </c>
      <c r="N346" s="22" t="str">
        <f>VLOOKUP($A346,DM!$A:$EH,MATCH(N$1,DM!$1:$1,0),0)</f>
        <v>江苏</v>
      </c>
      <c r="O346" s="19" t="str">
        <f>VLOOKUP($A346,DM!$A:$EH,MATCH(O$1,DM!$1:$1,0),0)</f>
        <v>--</v>
      </c>
    </row>
    <row r="347" spans="1:15" x14ac:dyDescent="0.25">
      <c r="A347" s="63">
        <f>deal_master[[#This Row],[Index]]</f>
        <v>568</v>
      </c>
      <c r="B347" s="70">
        <f>VLOOKUP($A347,DM!A:EH,MATCH(B$1,DM!$1:$1,0),0)</f>
        <v>44917</v>
      </c>
      <c r="C347" s="21" t="str">
        <f>VLOOKUP($A347,DM!$A:$EH,MATCH(C$1,DM!$1:$1,0),0)</f>
        <v>淄博高新国投(齐商银行)</v>
      </c>
      <c r="D347" s="56" t="str">
        <f>VLOOKUP($A347,DM!$A:$EH,MATCH(D$1,DM!$1:$1,0),0)</f>
        <v>--/--/--</v>
      </c>
      <c r="E347" s="23" t="str">
        <f>VLOOKUP($A347,DM!$A:$EH,MATCH(E$1,DM!$1:$1,0),0)</f>
        <v>CNH</v>
      </c>
      <c r="F347" s="23">
        <f>VLOOKUP($A347,DM!$A:$EH,MATCH(F$1,DM!$1:$1,0),0)</f>
        <v>2.85</v>
      </c>
      <c r="G347" s="23" t="str">
        <f>VLOOKUP($A347,DM!$A:$EH,MATCH(G$1,DM!$1:$1,0),0)</f>
        <v>3</v>
      </c>
      <c r="H347" s="57" t="str">
        <f>VLOOKUP($A347,DM!$A:$EH,MATCH(H$1,DM!$1:$1,0),0)</f>
        <v>5.5%</v>
      </c>
      <c r="I347" s="23" t="str">
        <f>VLOOKUP($A347,DM!$A:$EH,MATCH(I$1,DM!$1:$1,0),0)</f>
        <v>--</v>
      </c>
      <c r="J347" s="23" t="str">
        <f>VLOOKUP($A347,DM!$A:$EH,MATCH(J$1,DM!$1:$1,0),0)</f>
        <v>--</v>
      </c>
      <c r="K347" s="22" t="str">
        <f>VLOOKUP($A347,DM!$A:$EH,MATCH(K$1,DM!$1:$1,0),0)</f>
        <v>备证+担保</v>
      </c>
      <c r="L347" s="22" t="str">
        <f>VLOOKUP($A347,DM!$A:$EH,MATCH(L$1,DM!$1:$1,0),0)</f>
        <v>自贸债</v>
      </c>
      <c r="M347" s="22" t="str">
        <f>VLOOKUP($A347,DM!$A:$EH,MATCH(M$1,DM!$1:$1,0),0)</f>
        <v>地方平台</v>
      </c>
      <c r="N347" s="22" t="str">
        <f>VLOOKUP($A347,DM!$A:$EH,MATCH(N$1,DM!$1:$1,0),0)</f>
        <v>山东</v>
      </c>
      <c r="O347" s="19" t="str">
        <f>VLOOKUP($A347,DM!$A:$EH,MATCH(O$1,DM!$1:$1,0),0)</f>
        <v>--</v>
      </c>
    </row>
    <row r="348" spans="1:15" x14ac:dyDescent="0.25">
      <c r="A348" s="63">
        <f>deal_master[[#This Row],[Index]]</f>
        <v>567</v>
      </c>
      <c r="B348" s="70">
        <f>VLOOKUP($A348,DM!A:EH,MATCH(B$1,DM!$1:$1,0),0)</f>
        <v>44915</v>
      </c>
      <c r="C348" s="21" t="str">
        <f>VLOOKUP($A348,DM!$A:$EH,MATCH(C$1,DM!$1:$1,0),0)</f>
        <v>福建漳龙</v>
      </c>
      <c r="D348" s="56" t="str">
        <f>VLOOKUP($A348,DM!$A:$EH,MATCH(D$1,DM!$1:$1,0),0)</f>
        <v>--/--/--</v>
      </c>
      <c r="E348" s="23" t="str">
        <f>VLOOKUP($A348,DM!$A:$EH,MATCH(E$1,DM!$1:$1,0),0)</f>
        <v>CNH</v>
      </c>
      <c r="F348" s="23">
        <f>VLOOKUP($A348,DM!$A:$EH,MATCH(F$1,DM!$1:$1,0),0)</f>
        <v>4.16</v>
      </c>
      <c r="G348" s="23" t="str">
        <f>VLOOKUP($A348,DM!$A:$EH,MATCH(G$1,DM!$1:$1,0),0)</f>
        <v>3</v>
      </c>
      <c r="H348" s="57" t="str">
        <f>VLOOKUP($A348,DM!$A:$EH,MATCH(H$1,DM!$1:$1,0),0)</f>
        <v>4.98%</v>
      </c>
      <c r="I348" s="23" t="str">
        <f>VLOOKUP($A348,DM!$A:$EH,MATCH(I$1,DM!$1:$1,0),0)</f>
        <v>--</v>
      </c>
      <c r="J348" s="23" t="str">
        <f>VLOOKUP($A348,DM!$A:$EH,MATCH(J$1,DM!$1:$1,0),0)</f>
        <v>--</v>
      </c>
      <c r="K348" s="22" t="str">
        <f>VLOOKUP($A348,DM!$A:$EH,MATCH(K$1,DM!$1:$1,0),0)</f>
        <v>直发</v>
      </c>
      <c r="L348" s="22" t="str">
        <f>VLOOKUP($A348,DM!$A:$EH,MATCH(L$1,DM!$1:$1,0),0)</f>
        <v>自贸债</v>
      </c>
      <c r="M348" s="22" t="str">
        <f>VLOOKUP($A348,DM!$A:$EH,MATCH(M$1,DM!$1:$1,0),0)</f>
        <v>地方平台</v>
      </c>
      <c r="N348" s="22" t="str">
        <f>VLOOKUP($A348,DM!$A:$EH,MATCH(N$1,DM!$1:$1,0),0)</f>
        <v>福建</v>
      </c>
      <c r="O348" s="19" t="str">
        <f>VLOOKUP($A348,DM!$A:$EH,MATCH(O$1,DM!$1:$1,0),0)</f>
        <v>--</v>
      </c>
    </row>
    <row r="349" spans="1:15" x14ac:dyDescent="0.25">
      <c r="A349" s="63">
        <f>deal_master[[#This Row],[Index]]</f>
        <v>566</v>
      </c>
      <c r="B349" s="70">
        <f>VLOOKUP($A349,DM!A:EH,MATCH(B$1,DM!$1:$1,0),0)</f>
        <v>44915</v>
      </c>
      <c r="C349" s="21" t="str">
        <f>VLOOKUP($A349,DM!$A:$EH,MATCH(C$1,DM!$1:$1,0),0)</f>
        <v>湖北澴川国资(恒丰银行)</v>
      </c>
      <c r="D349" s="56" t="str">
        <f>VLOOKUP($A349,DM!$A:$EH,MATCH(D$1,DM!$1:$1,0),0)</f>
        <v>--/--/--</v>
      </c>
      <c r="E349" s="23" t="str">
        <f>VLOOKUP($A349,DM!$A:$EH,MATCH(E$1,DM!$1:$1,0),0)</f>
        <v>CNH</v>
      </c>
      <c r="F349" s="23">
        <f>VLOOKUP($A349,DM!$A:$EH,MATCH(F$1,DM!$1:$1,0),0)</f>
        <v>9.6999999999999993</v>
      </c>
      <c r="G349" s="23" t="str">
        <f>VLOOKUP($A349,DM!$A:$EH,MATCH(G$1,DM!$1:$1,0),0)</f>
        <v>3</v>
      </c>
      <c r="H349" s="57" t="str">
        <f>VLOOKUP($A349,DM!$A:$EH,MATCH(H$1,DM!$1:$1,0),0)</f>
        <v>4.7%</v>
      </c>
      <c r="I349" s="23" t="str">
        <f>VLOOKUP($A349,DM!$A:$EH,MATCH(I$1,DM!$1:$1,0),0)</f>
        <v>--</v>
      </c>
      <c r="J349" s="23" t="str">
        <f>VLOOKUP($A349,DM!$A:$EH,MATCH(J$1,DM!$1:$1,0),0)</f>
        <v>--</v>
      </c>
      <c r="K349" s="22" t="str">
        <f>VLOOKUP($A349,DM!$A:$EH,MATCH(K$1,DM!$1:$1,0),0)</f>
        <v>备证</v>
      </c>
      <c r="L349" s="22" t="str">
        <f>VLOOKUP($A349,DM!$A:$EH,MATCH(L$1,DM!$1:$1,0),0)</f>
        <v>自贸债</v>
      </c>
      <c r="M349" s="22" t="str">
        <f>VLOOKUP($A349,DM!$A:$EH,MATCH(M$1,DM!$1:$1,0),0)</f>
        <v>地方平台</v>
      </c>
      <c r="N349" s="22" t="str">
        <f>VLOOKUP($A349,DM!$A:$EH,MATCH(N$1,DM!$1:$1,0),0)</f>
        <v>湖北</v>
      </c>
      <c r="O349" s="19" t="str">
        <f>VLOOKUP($A349,DM!$A:$EH,MATCH(O$1,DM!$1:$1,0),0)</f>
        <v>BISL</v>
      </c>
    </row>
    <row r="350" spans="1:15" x14ac:dyDescent="0.25">
      <c r="A350" s="63">
        <f>deal_master[[#This Row],[Index]]</f>
        <v>565</v>
      </c>
      <c r="B350" s="70">
        <f>VLOOKUP($A350,DM!A:EH,MATCH(B$1,DM!$1:$1,0),0)</f>
        <v>44915</v>
      </c>
      <c r="C350" s="21" t="str">
        <f>VLOOKUP($A350,DM!$A:$EH,MATCH(C$1,DM!$1:$1,0),0)</f>
        <v>彭泽城建(九江银行)</v>
      </c>
      <c r="D350" s="56" t="str">
        <f>VLOOKUP($A350,DM!$A:$EH,MATCH(D$1,DM!$1:$1,0),0)</f>
        <v>--/--/--</v>
      </c>
      <c r="E350" s="23" t="str">
        <f>VLOOKUP($A350,DM!$A:$EH,MATCH(E$1,DM!$1:$1,0),0)</f>
        <v>USD</v>
      </c>
      <c r="F350" s="23">
        <f>VLOOKUP($A350,DM!$A:$EH,MATCH(F$1,DM!$1:$1,0),0)</f>
        <v>0.47</v>
      </c>
      <c r="G350" s="23" t="str">
        <f>VLOOKUP($A350,DM!$A:$EH,MATCH(G$1,DM!$1:$1,0),0)</f>
        <v>2.9</v>
      </c>
      <c r="H350" s="57" t="str">
        <f>VLOOKUP($A350,DM!$A:$EH,MATCH(H$1,DM!$1:$1,0),0)</f>
        <v>8%</v>
      </c>
      <c r="I350" s="23" t="str">
        <f>VLOOKUP($A350,DM!$A:$EH,MATCH(I$1,DM!$1:$1,0),0)</f>
        <v>--</v>
      </c>
      <c r="J350" s="23" t="str">
        <f>VLOOKUP($A350,DM!$A:$EH,MATCH(J$1,DM!$1:$1,0),0)</f>
        <v>--</v>
      </c>
      <c r="K350" s="22" t="str">
        <f>VLOOKUP($A350,DM!$A:$EH,MATCH(K$1,DM!$1:$1,0),0)</f>
        <v>备证</v>
      </c>
      <c r="L350" s="22" t="str">
        <f>VLOOKUP($A350,DM!$A:$EH,MATCH(L$1,DM!$1:$1,0),0)</f>
        <v>--</v>
      </c>
      <c r="M350" s="22" t="str">
        <f>VLOOKUP($A350,DM!$A:$EH,MATCH(M$1,DM!$1:$1,0),0)</f>
        <v>地方平台</v>
      </c>
      <c r="N350" s="22" t="str">
        <f>VLOOKUP($A350,DM!$A:$EH,MATCH(N$1,DM!$1:$1,0),0)</f>
        <v>江西</v>
      </c>
      <c r="O350" s="19" t="str">
        <f>VLOOKUP($A350,DM!$A:$EH,MATCH(O$1,DM!$1:$1,0),0)</f>
        <v>--</v>
      </c>
    </row>
    <row r="351" spans="1:15" x14ac:dyDescent="0.25">
      <c r="A351" s="63">
        <f>deal_master[[#This Row],[Index]]</f>
        <v>564</v>
      </c>
      <c r="B351" s="70">
        <f>VLOOKUP($A351,DM!A:EH,MATCH(B$1,DM!$1:$1,0),0)</f>
        <v>44914</v>
      </c>
      <c r="C351" s="21" t="str">
        <f>VLOOKUP($A351,DM!$A:$EH,MATCH(C$1,DM!$1:$1,0),0)</f>
        <v>青岛胶州城投</v>
      </c>
      <c r="D351" s="56" t="str">
        <f>VLOOKUP($A351,DM!$A:$EH,MATCH(D$1,DM!$1:$1,0),0)</f>
        <v>--/--/--</v>
      </c>
      <c r="E351" s="23" t="str">
        <f>VLOOKUP($A351,DM!$A:$EH,MATCH(E$1,DM!$1:$1,0),0)</f>
        <v>CNH</v>
      </c>
      <c r="F351" s="23">
        <f>VLOOKUP($A351,DM!$A:$EH,MATCH(F$1,DM!$1:$1,0),0)</f>
        <v>4</v>
      </c>
      <c r="G351" s="23" t="str">
        <f>VLOOKUP($A351,DM!$A:$EH,MATCH(G$1,DM!$1:$1,0),0)</f>
        <v>3</v>
      </c>
      <c r="H351" s="57" t="str">
        <f>VLOOKUP($A351,DM!$A:$EH,MATCH(H$1,DM!$1:$1,0),0)</f>
        <v>6%</v>
      </c>
      <c r="I351" s="23" t="str">
        <f>VLOOKUP($A351,DM!$A:$EH,MATCH(I$1,DM!$1:$1,0),0)</f>
        <v>--</v>
      </c>
      <c r="J351" s="23" t="str">
        <f>VLOOKUP($A351,DM!$A:$EH,MATCH(J$1,DM!$1:$1,0),0)</f>
        <v>--</v>
      </c>
      <c r="K351" s="22" t="str">
        <f>VLOOKUP($A351,DM!$A:$EH,MATCH(K$1,DM!$1:$1,0),0)</f>
        <v>直发</v>
      </c>
      <c r="L351" s="22" t="str">
        <f>VLOOKUP($A351,DM!$A:$EH,MATCH(L$1,DM!$1:$1,0),0)</f>
        <v>自贸债</v>
      </c>
      <c r="M351" s="22" t="str">
        <f>VLOOKUP($A351,DM!$A:$EH,MATCH(M$1,DM!$1:$1,0),0)</f>
        <v>地方平台</v>
      </c>
      <c r="N351" s="22" t="str">
        <f>VLOOKUP($A351,DM!$A:$EH,MATCH(N$1,DM!$1:$1,0),0)</f>
        <v>山东</v>
      </c>
      <c r="O351" s="19" t="str">
        <f>VLOOKUP($A351,DM!$A:$EH,MATCH(O$1,DM!$1:$1,0),0)</f>
        <v>--</v>
      </c>
    </row>
    <row r="352" spans="1:15" x14ac:dyDescent="0.25">
      <c r="A352" s="63">
        <f>deal_master[[#This Row],[Index]]</f>
        <v>563</v>
      </c>
      <c r="B352" s="70">
        <f>VLOOKUP($A352,DM!A:EH,MATCH(B$1,DM!$1:$1,0),0)</f>
        <v>44914</v>
      </c>
      <c r="C352" s="21" t="str">
        <f>VLOOKUP($A352,DM!$A:$EH,MATCH(C$1,DM!$1:$1,0),0)</f>
        <v>绿景中国地产</v>
      </c>
      <c r="D352" s="56" t="str">
        <f>VLOOKUP($A352,DM!$A:$EH,MATCH(D$1,DM!$1:$1,0),0)</f>
        <v>--/--/--</v>
      </c>
      <c r="E352" s="23" t="str">
        <f>VLOOKUP($A352,DM!$A:$EH,MATCH(E$1,DM!$1:$1,0),0)</f>
        <v>USD</v>
      </c>
      <c r="F352" s="23">
        <f>VLOOKUP($A352,DM!$A:$EH,MATCH(F$1,DM!$1:$1,0),0)</f>
        <v>7.2999999999999995E-2</v>
      </c>
      <c r="G352" s="23" t="str">
        <f>VLOOKUP($A352,DM!$A:$EH,MATCH(G$1,DM!$1:$1,0),0)</f>
        <v>1</v>
      </c>
      <c r="H352" s="57" t="str">
        <f>VLOOKUP($A352,DM!$A:$EH,MATCH(H$1,DM!$1:$1,0),0)</f>
        <v>8%</v>
      </c>
      <c r="I352" s="23" t="str">
        <f>VLOOKUP($A352,DM!$A:$EH,MATCH(I$1,DM!$1:$1,0),0)</f>
        <v>--</v>
      </c>
      <c r="J352" s="23" t="str">
        <f>VLOOKUP($A352,DM!$A:$EH,MATCH(J$1,DM!$1:$1,0),0)</f>
        <v>--</v>
      </c>
      <c r="K352" s="22" t="str">
        <f>VLOOKUP($A352,DM!$A:$EH,MATCH(K$1,DM!$1:$1,0),0)</f>
        <v>担保</v>
      </c>
      <c r="L352" s="22" t="str">
        <f>VLOOKUP($A352,DM!$A:$EH,MATCH(L$1,DM!$1:$1,0),0)</f>
        <v>--</v>
      </c>
      <c r="M352" s="22" t="str">
        <f>VLOOKUP($A352,DM!$A:$EH,MATCH(M$1,DM!$1:$1,0),0)</f>
        <v>房地产</v>
      </c>
      <c r="N352" s="22" t="str">
        <f>VLOOKUP($A352,DM!$A:$EH,MATCH(N$1,DM!$1:$1,0),0)</f>
        <v>广东</v>
      </c>
      <c r="O352" s="19" t="str">
        <f>VLOOKUP($A352,DM!$A:$EH,MATCH(O$1,DM!$1:$1,0),0)</f>
        <v>--</v>
      </c>
    </row>
    <row r="353" spans="1:15" x14ac:dyDescent="0.25">
      <c r="A353" s="63">
        <f>deal_master[[#This Row],[Index]]</f>
        <v>562</v>
      </c>
      <c r="B353" s="70">
        <f>VLOOKUP($A353,DM!A:EH,MATCH(B$1,DM!$1:$1,0),0)</f>
        <v>44914</v>
      </c>
      <c r="C353" s="21" t="str">
        <f>VLOOKUP($A353,DM!$A:$EH,MATCH(C$1,DM!$1:$1,0),0)</f>
        <v>绿景中国地产</v>
      </c>
      <c r="D353" s="56" t="str">
        <f>VLOOKUP($A353,DM!$A:$EH,MATCH(D$1,DM!$1:$1,0),0)</f>
        <v>--/--/--</v>
      </c>
      <c r="E353" s="23" t="str">
        <f>VLOOKUP($A353,DM!$A:$EH,MATCH(E$1,DM!$1:$1,0),0)</f>
        <v>HKD</v>
      </c>
      <c r="F353" s="23">
        <f>VLOOKUP($A353,DM!$A:$EH,MATCH(F$1,DM!$1:$1,0),0)</f>
        <v>1.5489999999999999</v>
      </c>
      <c r="G353" s="23" t="str">
        <f>VLOOKUP($A353,DM!$A:$EH,MATCH(G$1,DM!$1:$1,0),0)</f>
        <v>1</v>
      </c>
      <c r="H353" s="57" t="str">
        <f>VLOOKUP($A353,DM!$A:$EH,MATCH(H$1,DM!$1:$1,0),0)</f>
        <v>8%</v>
      </c>
      <c r="I353" s="23" t="str">
        <f>VLOOKUP($A353,DM!$A:$EH,MATCH(I$1,DM!$1:$1,0),0)</f>
        <v>--</v>
      </c>
      <c r="J353" s="23" t="str">
        <f>VLOOKUP($A353,DM!$A:$EH,MATCH(J$1,DM!$1:$1,0),0)</f>
        <v>--</v>
      </c>
      <c r="K353" s="22" t="str">
        <f>VLOOKUP($A353,DM!$A:$EH,MATCH(K$1,DM!$1:$1,0),0)</f>
        <v>担保</v>
      </c>
      <c r="L353" s="22" t="str">
        <f>VLOOKUP($A353,DM!$A:$EH,MATCH(L$1,DM!$1:$1,0),0)</f>
        <v>--</v>
      </c>
      <c r="M353" s="22" t="str">
        <f>VLOOKUP($A353,DM!$A:$EH,MATCH(M$1,DM!$1:$1,0),0)</f>
        <v>房地产</v>
      </c>
      <c r="N353" s="22" t="str">
        <f>VLOOKUP($A353,DM!$A:$EH,MATCH(N$1,DM!$1:$1,0),0)</f>
        <v>广东</v>
      </c>
      <c r="O353" s="19" t="str">
        <f>VLOOKUP($A353,DM!$A:$EH,MATCH(O$1,DM!$1:$1,0),0)</f>
        <v>--</v>
      </c>
    </row>
    <row r="354" spans="1:15" x14ac:dyDescent="0.25">
      <c r="A354" s="63">
        <f>deal_master[[#This Row],[Index]]</f>
        <v>561</v>
      </c>
      <c r="B354" s="70">
        <f>VLOOKUP($A354,DM!A:EH,MATCH(B$1,DM!$1:$1,0),0)</f>
        <v>44914</v>
      </c>
      <c r="C354" s="21" t="str">
        <f>VLOOKUP($A354,DM!$A:$EH,MATCH(C$1,DM!$1:$1,0),0)</f>
        <v>绿景中国地产</v>
      </c>
      <c r="D354" s="56" t="str">
        <f>VLOOKUP($A354,DM!$A:$EH,MATCH(D$1,DM!$1:$1,0),0)</f>
        <v>--/--/--</v>
      </c>
      <c r="E354" s="23" t="str">
        <f>VLOOKUP($A354,DM!$A:$EH,MATCH(E$1,DM!$1:$1,0),0)</f>
        <v>CNH</v>
      </c>
      <c r="F354" s="23">
        <f>VLOOKUP($A354,DM!$A:$EH,MATCH(F$1,DM!$1:$1,0),0)</f>
        <v>0.51800000000000002</v>
      </c>
      <c r="G354" s="23" t="str">
        <f>VLOOKUP($A354,DM!$A:$EH,MATCH(G$1,DM!$1:$1,0),0)</f>
        <v>1</v>
      </c>
      <c r="H354" s="57" t="str">
        <f>VLOOKUP($A354,DM!$A:$EH,MATCH(H$1,DM!$1:$1,0),0)</f>
        <v>8%</v>
      </c>
      <c r="I354" s="23" t="str">
        <f>VLOOKUP($A354,DM!$A:$EH,MATCH(I$1,DM!$1:$1,0),0)</f>
        <v>--</v>
      </c>
      <c r="J354" s="23" t="str">
        <f>VLOOKUP($A354,DM!$A:$EH,MATCH(J$1,DM!$1:$1,0),0)</f>
        <v>--</v>
      </c>
      <c r="K354" s="22" t="str">
        <f>VLOOKUP($A354,DM!$A:$EH,MATCH(K$1,DM!$1:$1,0),0)</f>
        <v>担保</v>
      </c>
      <c r="L354" s="22" t="str">
        <f>VLOOKUP($A354,DM!$A:$EH,MATCH(L$1,DM!$1:$1,0),0)</f>
        <v>点心债</v>
      </c>
      <c r="M354" s="22" t="str">
        <f>VLOOKUP($A354,DM!$A:$EH,MATCH(M$1,DM!$1:$1,0),0)</f>
        <v>房地产</v>
      </c>
      <c r="N354" s="22" t="str">
        <f>VLOOKUP($A354,DM!$A:$EH,MATCH(N$1,DM!$1:$1,0),0)</f>
        <v>广东</v>
      </c>
      <c r="O354" s="19" t="str">
        <f>VLOOKUP($A354,DM!$A:$EH,MATCH(O$1,DM!$1:$1,0),0)</f>
        <v>--</v>
      </c>
    </row>
    <row r="355" spans="1:15" x14ac:dyDescent="0.25">
      <c r="A355" s="63">
        <f>deal_master[[#This Row],[Index]]</f>
        <v>560</v>
      </c>
      <c r="B355" s="70">
        <f>VLOOKUP($A355,DM!A:EH,MATCH(B$1,DM!$1:$1,0),0)</f>
        <v>44914</v>
      </c>
      <c r="C355" s="21" t="str">
        <f>VLOOKUP($A355,DM!$A:$EH,MATCH(C$1,DM!$1:$1,0),0)</f>
        <v>景业名邦</v>
      </c>
      <c r="D355" s="56" t="str">
        <f>VLOOKUP($A355,DM!$A:$EH,MATCH(D$1,DM!$1:$1,0),0)</f>
        <v>--/--/--</v>
      </c>
      <c r="E355" s="23" t="str">
        <f>VLOOKUP($A355,DM!$A:$EH,MATCH(E$1,DM!$1:$1,0),0)</f>
        <v>USD</v>
      </c>
      <c r="F355" s="23">
        <f>VLOOKUP($A355,DM!$A:$EH,MATCH(F$1,DM!$1:$1,0),0)</f>
        <v>1.5209999999999999</v>
      </c>
      <c r="G355" s="23" t="str">
        <f>VLOOKUP($A355,DM!$A:$EH,MATCH(G$1,DM!$1:$1,0),0)</f>
        <v>1</v>
      </c>
      <c r="H355" s="57" t="str">
        <f>VLOOKUP($A355,DM!$A:$EH,MATCH(H$1,DM!$1:$1,0),0)</f>
        <v>9.5%</v>
      </c>
      <c r="I355" s="23" t="str">
        <f>VLOOKUP($A355,DM!$A:$EH,MATCH(I$1,DM!$1:$1,0),0)</f>
        <v>--</v>
      </c>
      <c r="J355" s="23" t="str">
        <f>VLOOKUP($A355,DM!$A:$EH,MATCH(J$1,DM!$1:$1,0),0)</f>
        <v>--</v>
      </c>
      <c r="K355" s="22" t="str">
        <f>VLOOKUP($A355,DM!$A:$EH,MATCH(K$1,DM!$1:$1,0),0)</f>
        <v>担保</v>
      </c>
      <c r="L355" s="22" t="str">
        <f>VLOOKUP($A355,DM!$A:$EH,MATCH(L$1,DM!$1:$1,0),0)</f>
        <v>--</v>
      </c>
      <c r="M355" s="22" t="str">
        <f>VLOOKUP($A355,DM!$A:$EH,MATCH(M$1,DM!$1:$1,0),0)</f>
        <v>房地产</v>
      </c>
      <c r="N355" s="22" t="str">
        <f>VLOOKUP($A355,DM!$A:$EH,MATCH(N$1,DM!$1:$1,0),0)</f>
        <v>广东</v>
      </c>
      <c r="O355" s="19" t="str">
        <f>VLOOKUP($A355,DM!$A:$EH,MATCH(O$1,DM!$1:$1,0),0)</f>
        <v>--</v>
      </c>
    </row>
    <row r="356" spans="1:15" x14ac:dyDescent="0.25">
      <c r="A356" s="63">
        <f>deal_master[[#This Row],[Index]]</f>
        <v>559</v>
      </c>
      <c r="B356" s="70">
        <f>VLOOKUP($A356,DM!A:EH,MATCH(B$1,DM!$1:$1,0),0)</f>
        <v>44911</v>
      </c>
      <c r="C356" s="21" t="str">
        <f>VLOOKUP($A356,DM!$A:$EH,MATCH(C$1,DM!$1:$1,0),0)</f>
        <v>东台惠民城镇化建设(上海银行)</v>
      </c>
      <c r="D356" s="56" t="str">
        <f>VLOOKUP($A356,DM!$A:$EH,MATCH(D$1,DM!$1:$1,0),0)</f>
        <v>--/--/--</v>
      </c>
      <c r="E356" s="23" t="str">
        <f>VLOOKUP($A356,DM!$A:$EH,MATCH(E$1,DM!$1:$1,0),0)</f>
        <v>CNH</v>
      </c>
      <c r="F356" s="23">
        <f>VLOOKUP($A356,DM!$A:$EH,MATCH(F$1,DM!$1:$1,0),0)</f>
        <v>3.92</v>
      </c>
      <c r="G356" s="23" t="str">
        <f>VLOOKUP($A356,DM!$A:$EH,MATCH(G$1,DM!$1:$1,0),0)</f>
        <v>3</v>
      </c>
      <c r="H356" s="57" t="str">
        <f>VLOOKUP($A356,DM!$A:$EH,MATCH(H$1,DM!$1:$1,0),0)</f>
        <v>4.2%</v>
      </c>
      <c r="I356" s="23" t="str">
        <f>VLOOKUP($A356,DM!$A:$EH,MATCH(I$1,DM!$1:$1,0),0)</f>
        <v>4.2%a</v>
      </c>
      <c r="J356" s="23" t="str">
        <f>VLOOKUP($A356,DM!$A:$EH,MATCH(J$1,DM!$1:$1,0),0)</f>
        <v>0</v>
      </c>
      <c r="K356" s="22" t="str">
        <f>VLOOKUP($A356,DM!$A:$EH,MATCH(K$1,DM!$1:$1,0),0)</f>
        <v>备证</v>
      </c>
      <c r="L356" s="22" t="str">
        <f>VLOOKUP($A356,DM!$A:$EH,MATCH(L$1,DM!$1:$1,0),0)</f>
        <v>自贸债</v>
      </c>
      <c r="M356" s="22" t="str">
        <f>VLOOKUP($A356,DM!$A:$EH,MATCH(M$1,DM!$1:$1,0),0)</f>
        <v>地方平台</v>
      </c>
      <c r="N356" s="22" t="str">
        <f>VLOOKUP($A356,DM!$A:$EH,MATCH(N$1,DM!$1:$1,0),0)</f>
        <v>江苏</v>
      </c>
      <c r="O356" s="19" t="str">
        <f>VLOOKUP($A356,DM!$A:$EH,MATCH(O$1,DM!$1:$1,0),0)</f>
        <v>--</v>
      </c>
    </row>
    <row r="357" spans="1:15" x14ac:dyDescent="0.25">
      <c r="A357" s="63">
        <f>deal_master[[#This Row],[Index]]</f>
        <v>558</v>
      </c>
      <c r="B357" s="70">
        <f>VLOOKUP($A357,DM!A:EH,MATCH(B$1,DM!$1:$1,0),0)</f>
        <v>44910</v>
      </c>
      <c r="C357" s="21" t="str">
        <f>VLOOKUP($A357,DM!$A:$EH,MATCH(C$1,DM!$1:$1,0),0)</f>
        <v>鲁南枣庄经开(南京银行)</v>
      </c>
      <c r="D357" s="56" t="str">
        <f>VLOOKUP($A357,DM!$A:$EH,MATCH(D$1,DM!$1:$1,0),0)</f>
        <v>--/--/--</v>
      </c>
      <c r="E357" s="23" t="str">
        <f>VLOOKUP($A357,DM!$A:$EH,MATCH(E$1,DM!$1:$1,0),0)</f>
        <v>CNH</v>
      </c>
      <c r="F357" s="23">
        <f>VLOOKUP($A357,DM!$A:$EH,MATCH(F$1,DM!$1:$1,0),0)</f>
        <v>3.5</v>
      </c>
      <c r="G357" s="23" t="str">
        <f>VLOOKUP($A357,DM!$A:$EH,MATCH(G$1,DM!$1:$1,0),0)</f>
        <v>3</v>
      </c>
      <c r="H357" s="57" t="str">
        <f>VLOOKUP($A357,DM!$A:$EH,MATCH(H$1,DM!$1:$1,0),0)</f>
        <v>4.4%</v>
      </c>
      <c r="I357" s="23" t="str">
        <f>VLOOKUP($A357,DM!$A:$EH,MATCH(I$1,DM!$1:$1,0),0)</f>
        <v>--</v>
      </c>
      <c r="J357" s="23" t="str">
        <f>VLOOKUP($A357,DM!$A:$EH,MATCH(J$1,DM!$1:$1,0),0)</f>
        <v>--</v>
      </c>
      <c r="K357" s="22" t="str">
        <f>VLOOKUP($A357,DM!$A:$EH,MATCH(K$1,DM!$1:$1,0),0)</f>
        <v>备证</v>
      </c>
      <c r="L357" s="22" t="str">
        <f>VLOOKUP($A357,DM!$A:$EH,MATCH(L$1,DM!$1:$1,0),0)</f>
        <v>自贸债</v>
      </c>
      <c r="M357" s="22" t="str">
        <f>VLOOKUP($A357,DM!$A:$EH,MATCH(M$1,DM!$1:$1,0),0)</f>
        <v>地方平台</v>
      </c>
      <c r="N357" s="22" t="str">
        <f>VLOOKUP($A357,DM!$A:$EH,MATCH(N$1,DM!$1:$1,0),0)</f>
        <v>山东</v>
      </c>
      <c r="O357" s="19" t="str">
        <f>VLOOKUP($A357,DM!$A:$EH,MATCH(O$1,DM!$1:$1,0),0)</f>
        <v>--</v>
      </c>
    </row>
    <row r="358" spans="1:15" x14ac:dyDescent="0.25">
      <c r="A358" s="63">
        <f>deal_master[[#This Row],[Index]]</f>
        <v>557</v>
      </c>
      <c r="B358" s="70">
        <f>VLOOKUP($A358,DM!A:EH,MATCH(B$1,DM!$1:$1,0),0)</f>
        <v>44910</v>
      </c>
      <c r="C358" s="21" t="str">
        <f>VLOOKUP($A358,DM!$A:$EH,MATCH(C$1,DM!$1:$1,0),0)</f>
        <v>菏泽铁投(恒丰银行)</v>
      </c>
      <c r="D358" s="56" t="str">
        <f>VLOOKUP($A358,DM!$A:$EH,MATCH(D$1,DM!$1:$1,0),0)</f>
        <v>--/--/--</v>
      </c>
      <c r="E358" s="23" t="str">
        <f>VLOOKUP($A358,DM!$A:$EH,MATCH(E$1,DM!$1:$1,0),0)</f>
        <v>CNH</v>
      </c>
      <c r="F358" s="23">
        <f>VLOOKUP($A358,DM!$A:$EH,MATCH(F$1,DM!$1:$1,0),0)</f>
        <v>6</v>
      </c>
      <c r="G358" s="23" t="str">
        <f>VLOOKUP($A358,DM!$A:$EH,MATCH(G$1,DM!$1:$1,0),0)</f>
        <v>3</v>
      </c>
      <c r="H358" s="57" t="str">
        <f>VLOOKUP($A358,DM!$A:$EH,MATCH(H$1,DM!$1:$1,0),0)</f>
        <v>4.7%</v>
      </c>
      <c r="I358" s="23" t="str">
        <f>VLOOKUP($A358,DM!$A:$EH,MATCH(I$1,DM!$1:$1,0),0)</f>
        <v>--</v>
      </c>
      <c r="J358" s="23" t="str">
        <f>VLOOKUP($A358,DM!$A:$EH,MATCH(J$1,DM!$1:$1,0),0)</f>
        <v>--</v>
      </c>
      <c r="K358" s="22" t="str">
        <f>VLOOKUP($A358,DM!$A:$EH,MATCH(K$1,DM!$1:$1,0),0)</f>
        <v>备证</v>
      </c>
      <c r="L358" s="22" t="str">
        <f>VLOOKUP($A358,DM!$A:$EH,MATCH(L$1,DM!$1:$1,0),0)</f>
        <v>自贸债</v>
      </c>
      <c r="M358" s="22" t="str">
        <f>VLOOKUP($A358,DM!$A:$EH,MATCH(M$1,DM!$1:$1,0),0)</f>
        <v>地方平台</v>
      </c>
      <c r="N358" s="22" t="str">
        <f>VLOOKUP($A358,DM!$A:$EH,MATCH(N$1,DM!$1:$1,0),0)</f>
        <v>山东</v>
      </c>
      <c r="O358" s="19" t="str">
        <f>VLOOKUP($A358,DM!$A:$EH,MATCH(O$1,DM!$1:$1,0),0)</f>
        <v>BISL</v>
      </c>
    </row>
    <row r="359" spans="1:15" x14ac:dyDescent="0.25">
      <c r="A359" s="63">
        <f>deal_master[[#This Row],[Index]]</f>
        <v>556</v>
      </c>
      <c r="B359" s="70">
        <f>VLOOKUP($A359,DM!A:EH,MATCH(B$1,DM!$1:$1,0),0)</f>
        <v>44909</v>
      </c>
      <c r="C359" s="21" t="str">
        <f>VLOOKUP($A359,DM!$A:$EH,MATCH(C$1,DM!$1:$1,0),0)</f>
        <v>菏泽铁投</v>
      </c>
      <c r="D359" s="56" t="str">
        <f>VLOOKUP($A359,DM!$A:$EH,MATCH(D$1,DM!$1:$1,0),0)</f>
        <v>--/--/--</v>
      </c>
      <c r="E359" s="23" t="str">
        <f>VLOOKUP($A359,DM!$A:$EH,MATCH(E$1,DM!$1:$1,0),0)</f>
        <v>CNH</v>
      </c>
      <c r="F359" s="23">
        <f>VLOOKUP($A359,DM!$A:$EH,MATCH(F$1,DM!$1:$1,0),0)</f>
        <v>2</v>
      </c>
      <c r="G359" s="23" t="str">
        <f>VLOOKUP($A359,DM!$A:$EH,MATCH(G$1,DM!$1:$1,0),0)</f>
        <v>3</v>
      </c>
      <c r="H359" s="57" t="str">
        <f>VLOOKUP($A359,DM!$A:$EH,MATCH(H$1,DM!$1:$1,0),0)</f>
        <v>5%</v>
      </c>
      <c r="I359" s="23" t="str">
        <f>VLOOKUP($A359,DM!$A:$EH,MATCH(I$1,DM!$1:$1,0),0)</f>
        <v>--</v>
      </c>
      <c r="J359" s="23" t="str">
        <f>VLOOKUP($A359,DM!$A:$EH,MATCH(J$1,DM!$1:$1,0),0)</f>
        <v>--</v>
      </c>
      <c r="K359" s="22" t="str">
        <f>VLOOKUP($A359,DM!$A:$EH,MATCH(K$1,DM!$1:$1,0),0)</f>
        <v>直发</v>
      </c>
      <c r="L359" s="22" t="str">
        <f>VLOOKUP($A359,DM!$A:$EH,MATCH(L$1,DM!$1:$1,0),0)</f>
        <v>自贸债</v>
      </c>
      <c r="M359" s="22" t="str">
        <f>VLOOKUP($A359,DM!$A:$EH,MATCH(M$1,DM!$1:$1,0),0)</f>
        <v>地方平台</v>
      </c>
      <c r="N359" s="22" t="str">
        <f>VLOOKUP($A359,DM!$A:$EH,MATCH(N$1,DM!$1:$1,0),0)</f>
        <v>山东</v>
      </c>
      <c r="O359" s="19" t="str">
        <f>VLOOKUP($A359,DM!$A:$EH,MATCH(O$1,DM!$1:$1,0),0)</f>
        <v>BISL</v>
      </c>
    </row>
    <row r="360" spans="1:15" x14ac:dyDescent="0.25">
      <c r="A360" s="63">
        <f>deal_master[[#This Row],[Index]]</f>
        <v>555</v>
      </c>
      <c r="B360" s="70">
        <f>VLOOKUP($A360,DM!A:EH,MATCH(B$1,DM!$1:$1,0),0)</f>
        <v>44909</v>
      </c>
      <c r="C360" s="21" t="str">
        <f>VLOOKUP($A360,DM!$A:$EH,MATCH(C$1,DM!$1:$1,0),0)</f>
        <v>江阴国资</v>
      </c>
      <c r="D360" s="56" t="str">
        <f>VLOOKUP($A360,DM!$A:$EH,MATCH(D$1,DM!$1:$1,0),0)</f>
        <v>--/--/BBB</v>
      </c>
      <c r="E360" s="23" t="str">
        <f>VLOOKUP($A360,DM!$A:$EH,MATCH(E$1,DM!$1:$1,0),0)</f>
        <v>EUR</v>
      </c>
      <c r="F360" s="23">
        <f>VLOOKUP($A360,DM!$A:$EH,MATCH(F$1,DM!$1:$1,0),0)</f>
        <v>1</v>
      </c>
      <c r="G360" s="23" t="str">
        <f>VLOOKUP($A360,DM!$A:$EH,MATCH(G$1,DM!$1:$1,0),0)</f>
        <v>3</v>
      </c>
      <c r="H360" s="57" t="str">
        <f>VLOOKUP($A360,DM!$A:$EH,MATCH(H$1,DM!$1:$1,0),0)</f>
        <v>4.95%</v>
      </c>
      <c r="I360" s="23" t="str">
        <f>VLOOKUP($A360,DM!$A:$EH,MATCH(I$1,DM!$1:$1,0),0)</f>
        <v>5.35%a</v>
      </c>
      <c r="J360" s="23" t="str">
        <f>VLOOKUP($A360,DM!$A:$EH,MATCH(J$1,DM!$1:$1,0),0)</f>
        <v>40</v>
      </c>
      <c r="K360" s="22" t="str">
        <f>VLOOKUP($A360,DM!$A:$EH,MATCH(K$1,DM!$1:$1,0),0)</f>
        <v>担保</v>
      </c>
      <c r="L360" s="22" t="str">
        <f>VLOOKUP($A360,DM!$A:$EH,MATCH(L$1,DM!$1:$1,0),0)</f>
        <v>--</v>
      </c>
      <c r="M360" s="22" t="str">
        <f>VLOOKUP($A360,DM!$A:$EH,MATCH(M$1,DM!$1:$1,0),0)</f>
        <v>地方平台</v>
      </c>
      <c r="N360" s="22" t="str">
        <f>VLOOKUP($A360,DM!$A:$EH,MATCH(N$1,DM!$1:$1,0),0)</f>
        <v>江苏</v>
      </c>
      <c r="O360" s="19" t="str">
        <f>VLOOKUP($A360,DM!$A:$EH,MATCH(O$1,DM!$1:$1,0),0)</f>
        <v>--</v>
      </c>
    </row>
    <row r="361" spans="1:15" x14ac:dyDescent="0.25">
      <c r="A361" s="63">
        <f>deal_master[[#This Row],[Index]]</f>
        <v>554</v>
      </c>
      <c r="B361" s="70">
        <f>VLOOKUP($A361,DM!A:EH,MATCH(B$1,DM!$1:$1,0),0)</f>
        <v>44908</v>
      </c>
      <c r="C361" s="21" t="str">
        <f>VLOOKUP($A361,DM!$A:$EH,MATCH(C$1,DM!$1:$1,0),0)</f>
        <v>镇江国投(江苏银行)</v>
      </c>
      <c r="D361" s="56" t="str">
        <f>VLOOKUP($A361,DM!$A:$EH,MATCH(D$1,DM!$1:$1,0),0)</f>
        <v>--/--/--</v>
      </c>
      <c r="E361" s="23" t="str">
        <f>VLOOKUP($A361,DM!$A:$EH,MATCH(E$1,DM!$1:$1,0),0)</f>
        <v>EUR</v>
      </c>
      <c r="F361" s="23">
        <f>VLOOKUP($A361,DM!$A:$EH,MATCH(F$1,DM!$1:$1,0),0)</f>
        <v>1.42</v>
      </c>
      <c r="G361" s="23" t="str">
        <f>VLOOKUP($A361,DM!$A:$EH,MATCH(G$1,DM!$1:$1,0),0)</f>
        <v>1</v>
      </c>
      <c r="H361" s="57" t="str">
        <f>VLOOKUP($A361,DM!$A:$EH,MATCH(H$1,DM!$1:$1,0),0)</f>
        <v>4.7%</v>
      </c>
      <c r="I361" s="23" t="str">
        <f>VLOOKUP($A361,DM!$A:$EH,MATCH(I$1,DM!$1:$1,0),0)</f>
        <v>--</v>
      </c>
      <c r="J361" s="23" t="str">
        <f>VLOOKUP($A361,DM!$A:$EH,MATCH(J$1,DM!$1:$1,0),0)</f>
        <v>--</v>
      </c>
      <c r="K361" s="22" t="str">
        <f>VLOOKUP($A361,DM!$A:$EH,MATCH(K$1,DM!$1:$1,0),0)</f>
        <v>备证+维好</v>
      </c>
      <c r="L361" s="22" t="str">
        <f>VLOOKUP($A361,DM!$A:$EH,MATCH(L$1,DM!$1:$1,0),0)</f>
        <v>--</v>
      </c>
      <c r="M361" s="22" t="str">
        <f>VLOOKUP($A361,DM!$A:$EH,MATCH(M$1,DM!$1:$1,0),0)</f>
        <v>地方平台</v>
      </c>
      <c r="N361" s="22" t="str">
        <f>VLOOKUP($A361,DM!$A:$EH,MATCH(N$1,DM!$1:$1,0),0)</f>
        <v>江苏</v>
      </c>
      <c r="O361" s="19" t="str">
        <f>VLOOKUP($A361,DM!$A:$EH,MATCH(O$1,DM!$1:$1,0),0)</f>
        <v>--</v>
      </c>
    </row>
    <row r="362" spans="1:15" x14ac:dyDescent="0.25">
      <c r="A362" s="63">
        <f>deal_master[[#This Row],[Index]]</f>
        <v>553</v>
      </c>
      <c r="B362" s="70">
        <f>VLOOKUP($A362,DM!A:EH,MATCH(B$1,DM!$1:$1,0),0)</f>
        <v>44908</v>
      </c>
      <c r="C362" s="21" t="str">
        <f>VLOOKUP($A362,DM!$A:$EH,MATCH(C$1,DM!$1:$1,0),0)</f>
        <v>四川港荣(上海银行)</v>
      </c>
      <c r="D362" s="56" t="str">
        <f>VLOOKUP($A362,DM!$A:$EH,MATCH(D$1,DM!$1:$1,0),0)</f>
        <v>--/--/--</v>
      </c>
      <c r="E362" s="23" t="str">
        <f>VLOOKUP($A362,DM!$A:$EH,MATCH(E$1,DM!$1:$1,0),0)</f>
        <v>CNH</v>
      </c>
      <c r="F362" s="23">
        <f>VLOOKUP($A362,DM!$A:$EH,MATCH(F$1,DM!$1:$1,0),0)</f>
        <v>16.399999999999999</v>
      </c>
      <c r="G362" s="23" t="str">
        <f>VLOOKUP($A362,DM!$A:$EH,MATCH(G$1,DM!$1:$1,0),0)</f>
        <v>3</v>
      </c>
      <c r="H362" s="57" t="str">
        <f>VLOOKUP($A362,DM!$A:$EH,MATCH(H$1,DM!$1:$1,0),0)</f>
        <v>4.2%</v>
      </c>
      <c r="I362" s="23" t="str">
        <f>VLOOKUP($A362,DM!$A:$EH,MATCH(I$1,DM!$1:$1,0),0)</f>
        <v>4.4%a</v>
      </c>
      <c r="J362" s="23" t="str">
        <f>VLOOKUP($A362,DM!$A:$EH,MATCH(J$1,DM!$1:$1,0),0)</f>
        <v>20</v>
      </c>
      <c r="K362" s="22" t="str">
        <f>VLOOKUP($A362,DM!$A:$EH,MATCH(K$1,DM!$1:$1,0),0)</f>
        <v>备证</v>
      </c>
      <c r="L362" s="22" t="str">
        <f>VLOOKUP($A362,DM!$A:$EH,MATCH(L$1,DM!$1:$1,0),0)</f>
        <v>自贸债</v>
      </c>
      <c r="M362" s="22" t="str">
        <f>VLOOKUP($A362,DM!$A:$EH,MATCH(M$1,DM!$1:$1,0),0)</f>
        <v>地方平台</v>
      </c>
      <c r="N362" s="22" t="str">
        <f>VLOOKUP($A362,DM!$A:$EH,MATCH(N$1,DM!$1:$1,0),0)</f>
        <v>四川</v>
      </c>
      <c r="O362" s="19" t="str">
        <f>VLOOKUP($A362,DM!$A:$EH,MATCH(O$1,DM!$1:$1,0),0)</f>
        <v>--</v>
      </c>
    </row>
    <row r="363" spans="1:15" x14ac:dyDescent="0.25">
      <c r="A363" s="63">
        <f>deal_master[[#This Row],[Index]]</f>
        <v>552</v>
      </c>
      <c r="B363" s="70">
        <f>VLOOKUP($A363,DM!A:EH,MATCH(B$1,DM!$1:$1,0),0)</f>
        <v>44907</v>
      </c>
      <c r="C363" s="21" t="str">
        <f>VLOOKUP($A363,DM!$A:$EH,MATCH(C$1,DM!$1:$1,0),0)</f>
        <v>青田国资(杭州银行)</v>
      </c>
      <c r="D363" s="56" t="str">
        <f>VLOOKUP($A363,DM!$A:$EH,MATCH(D$1,DM!$1:$1,0),0)</f>
        <v>--/--/--</v>
      </c>
      <c r="E363" s="23" t="str">
        <f>VLOOKUP($A363,DM!$A:$EH,MATCH(E$1,DM!$1:$1,0),0)</f>
        <v>CNH</v>
      </c>
      <c r="F363" s="23">
        <f>VLOOKUP($A363,DM!$A:$EH,MATCH(F$1,DM!$1:$1,0),0)</f>
        <v>6</v>
      </c>
      <c r="G363" s="23" t="str">
        <f>VLOOKUP($A363,DM!$A:$EH,MATCH(G$1,DM!$1:$1,0),0)</f>
        <v>3</v>
      </c>
      <c r="H363" s="57" t="str">
        <f>VLOOKUP($A363,DM!$A:$EH,MATCH(H$1,DM!$1:$1,0),0)</f>
        <v>4%</v>
      </c>
      <c r="I363" s="23" t="str">
        <f>VLOOKUP($A363,DM!$A:$EH,MATCH(I$1,DM!$1:$1,0),0)</f>
        <v>4.2%a</v>
      </c>
      <c r="J363" s="23" t="str">
        <f>VLOOKUP($A363,DM!$A:$EH,MATCH(J$1,DM!$1:$1,0),0)</f>
        <v>20</v>
      </c>
      <c r="K363" s="22" t="str">
        <f>VLOOKUP($A363,DM!$A:$EH,MATCH(K$1,DM!$1:$1,0),0)</f>
        <v>备证</v>
      </c>
      <c r="L363" s="22" t="str">
        <f>VLOOKUP($A363,DM!$A:$EH,MATCH(L$1,DM!$1:$1,0),0)</f>
        <v>自贸债</v>
      </c>
      <c r="M363" s="22" t="str">
        <f>VLOOKUP($A363,DM!$A:$EH,MATCH(M$1,DM!$1:$1,0),0)</f>
        <v>地方平台</v>
      </c>
      <c r="N363" s="22" t="str">
        <f>VLOOKUP($A363,DM!$A:$EH,MATCH(N$1,DM!$1:$1,0),0)</f>
        <v>浙江</v>
      </c>
      <c r="O363" s="19" t="str">
        <f>VLOOKUP($A363,DM!$A:$EH,MATCH(O$1,DM!$1:$1,0),0)</f>
        <v>--</v>
      </c>
    </row>
    <row r="364" spans="1:15" x14ac:dyDescent="0.25">
      <c r="A364" s="63">
        <f>deal_master[[#This Row],[Index]]</f>
        <v>551</v>
      </c>
      <c r="B364" s="70">
        <f>VLOOKUP($A364,DM!A:EH,MATCH(B$1,DM!$1:$1,0),0)</f>
        <v>44904</v>
      </c>
      <c r="C364" s="21" t="str">
        <f>VLOOKUP($A364,DM!$A:$EH,MATCH(C$1,DM!$1:$1,0),0)</f>
        <v>无锡能达热电(上海银行)</v>
      </c>
      <c r="D364" s="56" t="str">
        <f>VLOOKUP($A364,DM!$A:$EH,MATCH(D$1,DM!$1:$1,0),0)</f>
        <v>--/--/--</v>
      </c>
      <c r="E364" s="23" t="str">
        <f>VLOOKUP($A364,DM!$A:$EH,MATCH(E$1,DM!$1:$1,0),0)</f>
        <v>CNH</v>
      </c>
      <c r="F364" s="23">
        <f>VLOOKUP($A364,DM!$A:$EH,MATCH(F$1,DM!$1:$1,0),0)</f>
        <v>7.5</v>
      </c>
      <c r="G364" s="23" t="str">
        <f>VLOOKUP($A364,DM!$A:$EH,MATCH(G$1,DM!$1:$1,0),0)</f>
        <v>3</v>
      </c>
      <c r="H364" s="57" t="str">
        <f>VLOOKUP($A364,DM!$A:$EH,MATCH(H$1,DM!$1:$1,0),0)</f>
        <v>4.2%</v>
      </c>
      <c r="I364" s="23" t="str">
        <f>VLOOKUP($A364,DM!$A:$EH,MATCH(I$1,DM!$1:$1,0),0)</f>
        <v>4.3%a</v>
      </c>
      <c r="J364" s="23" t="str">
        <f>VLOOKUP($A364,DM!$A:$EH,MATCH(J$1,DM!$1:$1,0),0)</f>
        <v>10</v>
      </c>
      <c r="K364" s="22" t="str">
        <f>VLOOKUP($A364,DM!$A:$EH,MATCH(K$1,DM!$1:$1,0),0)</f>
        <v>备证+担保</v>
      </c>
      <c r="L364" s="22" t="str">
        <f>VLOOKUP($A364,DM!$A:$EH,MATCH(L$1,DM!$1:$1,0),0)</f>
        <v>自贸债</v>
      </c>
      <c r="M364" s="22" t="str">
        <f>VLOOKUP($A364,DM!$A:$EH,MATCH(M$1,DM!$1:$1,0),0)</f>
        <v>产业</v>
      </c>
      <c r="N364" s="22" t="str">
        <f>VLOOKUP($A364,DM!$A:$EH,MATCH(N$1,DM!$1:$1,0),0)</f>
        <v>江苏</v>
      </c>
      <c r="O364" s="19" t="str">
        <f>VLOOKUP($A364,DM!$A:$EH,MATCH(O$1,DM!$1:$1,0),0)</f>
        <v>BISL</v>
      </c>
    </row>
    <row r="365" spans="1:15" x14ac:dyDescent="0.25">
      <c r="A365" s="63">
        <f>deal_master[[#This Row],[Index]]</f>
        <v>550</v>
      </c>
      <c r="B365" s="70">
        <f>VLOOKUP($A365,DM!A:EH,MATCH(B$1,DM!$1:$1,0),0)</f>
        <v>44903</v>
      </c>
      <c r="C365" s="21" t="str">
        <f>VLOOKUP($A365,DM!$A:$EH,MATCH(C$1,DM!$1:$1,0),0)</f>
        <v>杭州钱塘新区建投</v>
      </c>
      <c r="D365" s="56" t="str">
        <f>VLOOKUP($A365,DM!$A:$EH,MATCH(D$1,DM!$1:$1,0),0)</f>
        <v>--/--/--</v>
      </c>
      <c r="E365" s="23" t="str">
        <f>VLOOKUP($A365,DM!$A:$EH,MATCH(E$1,DM!$1:$1,0),0)</f>
        <v>USD</v>
      </c>
      <c r="F365" s="23">
        <f>VLOOKUP($A365,DM!$A:$EH,MATCH(F$1,DM!$1:$1,0),0)</f>
        <v>1.5</v>
      </c>
      <c r="G365" s="23" t="str">
        <f>VLOOKUP($A365,DM!$A:$EH,MATCH(G$1,DM!$1:$1,0),0)</f>
        <v>1</v>
      </c>
      <c r="H365" s="57" t="str">
        <f>VLOOKUP($A365,DM!$A:$EH,MATCH(H$1,DM!$1:$1,0),0)</f>
        <v>6.5%</v>
      </c>
      <c r="I365" s="23" t="str">
        <f>VLOOKUP($A365,DM!$A:$EH,MATCH(I$1,DM!$1:$1,0),0)</f>
        <v>--</v>
      </c>
      <c r="J365" s="23" t="str">
        <f>VLOOKUP($A365,DM!$A:$EH,MATCH(J$1,DM!$1:$1,0),0)</f>
        <v>--</v>
      </c>
      <c r="K365" s="22" t="str">
        <f>VLOOKUP($A365,DM!$A:$EH,MATCH(K$1,DM!$1:$1,0),0)</f>
        <v>维好</v>
      </c>
      <c r="L365" s="22" t="str">
        <f>VLOOKUP($A365,DM!$A:$EH,MATCH(L$1,DM!$1:$1,0),0)</f>
        <v>--</v>
      </c>
      <c r="M365" s="22" t="str">
        <f>VLOOKUP($A365,DM!$A:$EH,MATCH(M$1,DM!$1:$1,0),0)</f>
        <v>地方平台</v>
      </c>
      <c r="N365" s="22" t="str">
        <f>VLOOKUP($A365,DM!$A:$EH,MATCH(N$1,DM!$1:$1,0),0)</f>
        <v>浙江</v>
      </c>
      <c r="O365" s="19" t="str">
        <f>VLOOKUP($A365,DM!$A:$EH,MATCH(O$1,DM!$1:$1,0),0)</f>
        <v>--</v>
      </c>
    </row>
    <row r="366" spans="1:15" x14ac:dyDescent="0.25">
      <c r="A366" s="63">
        <f>deal_master[[#This Row],[Index]]</f>
        <v>549</v>
      </c>
      <c r="B366" s="70">
        <f>VLOOKUP($A366,DM!A:EH,MATCH(B$1,DM!$1:$1,0),0)</f>
        <v>44903</v>
      </c>
      <c r="C366" s="21" t="str">
        <f>VLOOKUP($A366,DM!$A:$EH,MATCH(C$1,DM!$1:$1,0),0)</f>
        <v>交银金租</v>
      </c>
      <c r="D366" s="56" t="str">
        <f>VLOOKUP($A366,DM!$A:$EH,MATCH(D$1,DM!$1:$1,0),0)</f>
        <v>A3/--/--</v>
      </c>
      <c r="E366" s="23" t="str">
        <f>VLOOKUP($A366,DM!$A:$EH,MATCH(E$1,DM!$1:$1,0),0)</f>
        <v>CNH</v>
      </c>
      <c r="F366" s="23">
        <f>VLOOKUP($A366,DM!$A:$EH,MATCH(F$1,DM!$1:$1,0),0)</f>
        <v>24</v>
      </c>
      <c r="G366" s="23" t="str">
        <f>VLOOKUP($A366,DM!$A:$EH,MATCH(G$1,DM!$1:$1,0),0)</f>
        <v>3</v>
      </c>
      <c r="H366" s="57" t="str">
        <f>VLOOKUP($A366,DM!$A:$EH,MATCH(H$1,DM!$1:$1,0),0)</f>
        <v>2.9%</v>
      </c>
      <c r="I366" s="23" t="str">
        <f>VLOOKUP($A366,DM!$A:$EH,MATCH(I$1,DM!$1:$1,0),0)</f>
        <v>3.2%a</v>
      </c>
      <c r="J366" s="23" t="str">
        <f>VLOOKUP($A366,DM!$A:$EH,MATCH(J$1,DM!$1:$1,0),0)</f>
        <v>30</v>
      </c>
      <c r="K366" s="22" t="str">
        <f>VLOOKUP($A366,DM!$A:$EH,MATCH(K$1,DM!$1:$1,0),0)</f>
        <v>维好</v>
      </c>
      <c r="L366" s="22" t="str">
        <f>VLOOKUP($A366,DM!$A:$EH,MATCH(L$1,DM!$1:$1,0),0)</f>
        <v>可持续自贸债</v>
      </c>
      <c r="M366" s="22" t="str">
        <f>VLOOKUP($A366,DM!$A:$EH,MATCH(M$1,DM!$1:$1,0),0)</f>
        <v>金融机构</v>
      </c>
      <c r="N366" s="22" t="str">
        <f>VLOOKUP($A366,DM!$A:$EH,MATCH(N$1,DM!$1:$1,0),0)</f>
        <v>上海</v>
      </c>
      <c r="O366" s="19" t="str">
        <f>VLOOKUP($A366,DM!$A:$EH,MATCH(O$1,DM!$1:$1,0),0)</f>
        <v>BISL,港分Global Advisor*</v>
      </c>
    </row>
    <row r="367" spans="1:15" x14ac:dyDescent="0.25">
      <c r="A367" s="63">
        <f>deal_master[[#This Row],[Index]]</f>
        <v>548</v>
      </c>
      <c r="B367" s="70">
        <f>VLOOKUP($A367,DM!A:EH,MATCH(B$1,DM!$1:$1,0),0)</f>
        <v>44902</v>
      </c>
      <c r="C367" s="21" t="str">
        <f>VLOOKUP($A367,DM!$A:$EH,MATCH(C$1,DM!$1:$1,0),0)</f>
        <v>工银澳分</v>
      </c>
      <c r="D367" s="56" t="str">
        <f>VLOOKUP($A367,DM!$A:$EH,MATCH(D$1,DM!$1:$1,0),0)</f>
        <v>--/--/A</v>
      </c>
      <c r="E367" s="23" t="str">
        <f>VLOOKUP($A367,DM!$A:$EH,MATCH(E$1,DM!$1:$1,0),0)</f>
        <v>USD</v>
      </c>
      <c r="F367" s="23">
        <f>VLOOKUP($A367,DM!$A:$EH,MATCH(F$1,DM!$1:$1,0),0)</f>
        <v>2.5</v>
      </c>
      <c r="G367" s="23" t="str">
        <f>VLOOKUP($A367,DM!$A:$EH,MATCH(G$1,DM!$1:$1,0),0)</f>
        <v>2</v>
      </c>
      <c r="H367" s="57" t="str">
        <f>VLOOKUP($A367,DM!$A:$EH,MATCH(H$1,DM!$1:$1,0),0)</f>
        <v>SOFR+80</v>
      </c>
      <c r="I367" s="23" t="str">
        <f>VLOOKUP($A367,DM!$A:$EH,MATCH(I$1,DM!$1:$1,0),0)</f>
        <v>SOFR+120a</v>
      </c>
      <c r="J367" s="23" t="str">
        <f>VLOOKUP($A367,DM!$A:$EH,MATCH(J$1,DM!$1:$1,0),0)</f>
        <v>40</v>
      </c>
      <c r="K367" s="22" t="str">
        <f>VLOOKUP($A367,DM!$A:$EH,MATCH(K$1,DM!$1:$1,0),0)</f>
        <v>直发</v>
      </c>
      <c r="L367" s="22" t="str">
        <f>VLOOKUP($A367,DM!$A:$EH,MATCH(L$1,DM!$1:$1,0),0)</f>
        <v>浮息澳交所债券</v>
      </c>
      <c r="M367" s="22" t="str">
        <f>VLOOKUP($A367,DM!$A:$EH,MATCH(M$1,DM!$1:$1,0),0)</f>
        <v>金融机构</v>
      </c>
      <c r="N367" s="22" t="str">
        <f>VLOOKUP($A367,DM!$A:$EH,MATCH(N$1,DM!$1:$1,0),0)</f>
        <v>北京</v>
      </c>
      <c r="O367" s="19" t="str">
        <f>VLOOKUP($A367,DM!$A:$EH,MATCH(O$1,DM!$1:$1,0),0)</f>
        <v>澳分</v>
      </c>
    </row>
    <row r="368" spans="1:15" x14ac:dyDescent="0.25">
      <c r="A368" s="63">
        <f>deal_master[[#This Row],[Index]]</f>
        <v>547</v>
      </c>
      <c r="B368" s="70">
        <f>VLOOKUP($A368,DM!A:EH,MATCH(B$1,DM!$1:$1,0),0)</f>
        <v>44900</v>
      </c>
      <c r="C368" s="21" t="str">
        <f>VLOOKUP($A368,DM!$A:$EH,MATCH(C$1,DM!$1:$1,0),0)</f>
        <v>合肥高新建投</v>
      </c>
      <c r="D368" s="56" t="str">
        <f>VLOOKUP($A368,DM!$A:$EH,MATCH(D$1,DM!$1:$1,0),0)</f>
        <v>--/--/--</v>
      </c>
      <c r="E368" s="23" t="str">
        <f>VLOOKUP($A368,DM!$A:$EH,MATCH(E$1,DM!$1:$1,0),0)</f>
        <v>CNH</v>
      </c>
      <c r="F368" s="23">
        <f>VLOOKUP($A368,DM!$A:$EH,MATCH(F$1,DM!$1:$1,0),0)</f>
        <v>7.7</v>
      </c>
      <c r="G368" s="23" t="str">
        <f>VLOOKUP($A368,DM!$A:$EH,MATCH(G$1,DM!$1:$1,0),0)</f>
        <v>3</v>
      </c>
      <c r="H368" s="57" t="str">
        <f>VLOOKUP($A368,DM!$A:$EH,MATCH(H$1,DM!$1:$1,0),0)</f>
        <v>4.49%</v>
      </c>
      <c r="I368" s="23" t="str">
        <f>VLOOKUP($A368,DM!$A:$EH,MATCH(I$1,DM!$1:$1,0),0)</f>
        <v>--</v>
      </c>
      <c r="J368" s="23" t="str">
        <f>VLOOKUP($A368,DM!$A:$EH,MATCH(J$1,DM!$1:$1,0),0)</f>
        <v>--</v>
      </c>
      <c r="K368" s="22" t="str">
        <f>VLOOKUP($A368,DM!$A:$EH,MATCH(K$1,DM!$1:$1,0),0)</f>
        <v>直发</v>
      </c>
      <c r="L368" s="22" t="str">
        <f>VLOOKUP($A368,DM!$A:$EH,MATCH(L$1,DM!$1:$1,0),0)</f>
        <v>自贸债</v>
      </c>
      <c r="M368" s="22" t="str">
        <f>VLOOKUP($A368,DM!$A:$EH,MATCH(M$1,DM!$1:$1,0),0)</f>
        <v>地方平台</v>
      </c>
      <c r="N368" s="22" t="str">
        <f>VLOOKUP($A368,DM!$A:$EH,MATCH(N$1,DM!$1:$1,0),0)</f>
        <v>安徽</v>
      </c>
      <c r="O368" s="19" t="str">
        <f>VLOOKUP($A368,DM!$A:$EH,MATCH(O$1,DM!$1:$1,0),0)</f>
        <v>--</v>
      </c>
    </row>
    <row r="369" spans="1:15" x14ac:dyDescent="0.25">
      <c r="A369" s="63">
        <f>deal_master[[#This Row],[Index]]</f>
        <v>546</v>
      </c>
      <c r="B369" s="70">
        <f>VLOOKUP($A369,DM!A:EH,MATCH(B$1,DM!$1:$1,0),0)</f>
        <v>44896</v>
      </c>
      <c r="C369" s="21" t="str">
        <f>VLOOKUP($A369,DM!$A:$EH,MATCH(C$1,DM!$1:$1,0),0)</f>
        <v>绍兴袍江建发(杭州银行)</v>
      </c>
      <c r="D369" s="56" t="str">
        <f>VLOOKUP($A369,DM!$A:$EH,MATCH(D$1,DM!$1:$1,0),0)</f>
        <v>--/--/--</v>
      </c>
      <c r="E369" s="23" t="str">
        <f>VLOOKUP($A369,DM!$A:$EH,MATCH(E$1,DM!$1:$1,0),0)</f>
        <v>CNH</v>
      </c>
      <c r="F369" s="23">
        <f>VLOOKUP($A369,DM!$A:$EH,MATCH(F$1,DM!$1:$1,0),0)</f>
        <v>6.79</v>
      </c>
      <c r="G369" s="23" t="str">
        <f>VLOOKUP($A369,DM!$A:$EH,MATCH(G$1,DM!$1:$1,0),0)</f>
        <v>3</v>
      </c>
      <c r="H369" s="57" t="str">
        <f>VLOOKUP($A369,DM!$A:$EH,MATCH(H$1,DM!$1:$1,0),0)</f>
        <v>4%</v>
      </c>
      <c r="I369" s="23" t="str">
        <f>VLOOKUP($A369,DM!$A:$EH,MATCH(I$1,DM!$1:$1,0),0)</f>
        <v>4.2%a</v>
      </c>
      <c r="J369" s="23" t="str">
        <f>VLOOKUP($A369,DM!$A:$EH,MATCH(J$1,DM!$1:$1,0),0)</f>
        <v>20</v>
      </c>
      <c r="K369" s="22" t="str">
        <f>VLOOKUP($A369,DM!$A:$EH,MATCH(K$1,DM!$1:$1,0),0)</f>
        <v>备证</v>
      </c>
      <c r="L369" s="22" t="str">
        <f>VLOOKUP($A369,DM!$A:$EH,MATCH(L$1,DM!$1:$1,0),0)</f>
        <v>自贸债</v>
      </c>
      <c r="M369" s="22" t="str">
        <f>VLOOKUP($A369,DM!$A:$EH,MATCH(M$1,DM!$1:$1,0),0)</f>
        <v>地方平台</v>
      </c>
      <c r="N369" s="22" t="str">
        <f>VLOOKUP($A369,DM!$A:$EH,MATCH(N$1,DM!$1:$1,0),0)</f>
        <v>浙江</v>
      </c>
      <c r="O369" s="19" t="str">
        <f>VLOOKUP($A369,DM!$A:$EH,MATCH(O$1,DM!$1:$1,0),0)</f>
        <v>--</v>
      </c>
    </row>
    <row r="370" spans="1:15" x14ac:dyDescent="0.25">
      <c r="A370" s="63">
        <f>deal_master[[#This Row],[Index]]</f>
        <v>545</v>
      </c>
      <c r="B370" s="70">
        <f>VLOOKUP($A370,DM!A:EH,MATCH(B$1,DM!$1:$1,0),0)</f>
        <v>44896</v>
      </c>
      <c r="C370" s="21" t="str">
        <f>VLOOKUP($A370,DM!$A:$EH,MATCH(C$1,DM!$1:$1,0),0)</f>
        <v>昆明轨交</v>
      </c>
      <c r="D370" s="56" t="str">
        <f>VLOOKUP($A370,DM!$A:$EH,MATCH(D$1,DM!$1:$1,0),0)</f>
        <v>Baa1/--/BBB+</v>
      </c>
      <c r="E370" s="23" t="str">
        <f>VLOOKUP($A370,DM!$A:$EH,MATCH(E$1,DM!$1:$1,0),0)</f>
        <v>USD</v>
      </c>
      <c r="F370" s="23">
        <f>VLOOKUP($A370,DM!$A:$EH,MATCH(F$1,DM!$1:$1,0),0)</f>
        <v>2.5299999999999998</v>
      </c>
      <c r="G370" s="23" t="str">
        <f>VLOOKUP($A370,DM!$A:$EH,MATCH(G$1,DM!$1:$1,0),0)</f>
        <v>3</v>
      </c>
      <c r="H370" s="57" t="str">
        <f>VLOOKUP($A370,DM!$A:$EH,MATCH(H$1,DM!$1:$1,0),0)</f>
        <v>8.5%</v>
      </c>
      <c r="I370" s="23" t="str">
        <f>VLOOKUP($A370,DM!$A:$EH,MATCH(I$1,DM!$1:$1,0),0)</f>
        <v>--</v>
      </c>
      <c r="J370" s="23" t="str">
        <f>VLOOKUP($A370,DM!$A:$EH,MATCH(J$1,DM!$1:$1,0),0)</f>
        <v>--</v>
      </c>
      <c r="K370" s="22" t="str">
        <f>VLOOKUP($A370,DM!$A:$EH,MATCH(K$1,DM!$1:$1,0),0)</f>
        <v>直发</v>
      </c>
      <c r="L370" s="22" t="str">
        <f>VLOOKUP($A370,DM!$A:$EH,MATCH(L$1,DM!$1:$1,0),0)</f>
        <v>绿色债券</v>
      </c>
      <c r="M370" s="22" t="str">
        <f>VLOOKUP($A370,DM!$A:$EH,MATCH(M$1,DM!$1:$1,0),0)</f>
        <v>地方平台</v>
      </c>
      <c r="N370" s="22" t="str">
        <f>VLOOKUP($A370,DM!$A:$EH,MATCH(N$1,DM!$1:$1,0),0)</f>
        <v>云南</v>
      </c>
      <c r="O370" s="19" t="str">
        <f>VLOOKUP($A370,DM!$A:$EH,MATCH(O$1,DM!$1:$1,0),0)</f>
        <v>--</v>
      </c>
    </row>
    <row r="371" spans="1:15" x14ac:dyDescent="0.25">
      <c r="A371" s="63">
        <f>deal_master[[#This Row],[Index]]</f>
        <v>544</v>
      </c>
      <c r="B371" s="70">
        <f>VLOOKUP($A371,DM!A:EH,MATCH(B$1,DM!$1:$1,0),0)</f>
        <v>44896</v>
      </c>
      <c r="C371" s="21" t="str">
        <f>VLOOKUP($A371,DM!$A:$EH,MATCH(C$1,DM!$1:$1,0),0)</f>
        <v>德阳发展</v>
      </c>
      <c r="D371" s="56" t="str">
        <f>VLOOKUP($A371,DM!$A:$EH,MATCH(D$1,DM!$1:$1,0),0)</f>
        <v>--/--/BBB-</v>
      </c>
      <c r="E371" s="23" t="str">
        <f>VLOOKUP($A371,DM!$A:$EH,MATCH(E$1,DM!$1:$1,0),0)</f>
        <v>USD</v>
      </c>
      <c r="F371" s="23">
        <f>VLOOKUP($A371,DM!$A:$EH,MATCH(F$1,DM!$1:$1,0),0)</f>
        <v>3.5</v>
      </c>
      <c r="G371" s="23" t="str">
        <f>VLOOKUP($A371,DM!$A:$EH,MATCH(G$1,DM!$1:$1,0),0)</f>
        <v>3</v>
      </c>
      <c r="H371" s="57" t="str">
        <f>VLOOKUP($A371,DM!$A:$EH,MATCH(H$1,DM!$1:$1,0),0)</f>
        <v>7%</v>
      </c>
      <c r="I371" s="23" t="str">
        <f>VLOOKUP($A371,DM!$A:$EH,MATCH(I$1,DM!$1:$1,0),0)</f>
        <v>7.4%a</v>
      </c>
      <c r="J371" s="23" t="str">
        <f>VLOOKUP($A371,DM!$A:$EH,MATCH(J$1,DM!$1:$1,0),0)</f>
        <v>40</v>
      </c>
      <c r="K371" s="22" t="str">
        <f>VLOOKUP($A371,DM!$A:$EH,MATCH(K$1,DM!$1:$1,0),0)</f>
        <v>直发</v>
      </c>
      <c r="L371" s="22" t="str">
        <f>VLOOKUP($A371,DM!$A:$EH,MATCH(L$1,DM!$1:$1,0),0)</f>
        <v>可持续债券</v>
      </c>
      <c r="M371" s="22" t="str">
        <f>VLOOKUP($A371,DM!$A:$EH,MATCH(M$1,DM!$1:$1,0),0)</f>
        <v>地方平台</v>
      </c>
      <c r="N371" s="22" t="str">
        <f>VLOOKUP($A371,DM!$A:$EH,MATCH(N$1,DM!$1:$1,0),0)</f>
        <v>四川</v>
      </c>
      <c r="O371" s="19" t="str">
        <f>VLOOKUP($A371,DM!$A:$EH,MATCH(O$1,DM!$1:$1,0),0)</f>
        <v>--</v>
      </c>
    </row>
    <row r="372" spans="1:15" x14ac:dyDescent="0.25">
      <c r="A372" s="63">
        <f>deal_master[[#This Row],[Index]]</f>
        <v>543</v>
      </c>
      <c r="B372" s="70">
        <f>VLOOKUP($A372,DM!A:EH,MATCH(B$1,DM!$1:$1,0),0)</f>
        <v>44896</v>
      </c>
      <c r="C372" s="21" t="str">
        <f>VLOOKUP($A372,DM!$A:$EH,MATCH(C$1,DM!$1:$1,0),0)</f>
        <v>平度城开</v>
      </c>
      <c r="D372" s="56" t="str">
        <f>VLOOKUP($A372,DM!$A:$EH,MATCH(D$1,DM!$1:$1,0),0)</f>
        <v>--/--/--</v>
      </c>
      <c r="E372" s="23" t="str">
        <f>VLOOKUP($A372,DM!$A:$EH,MATCH(E$1,DM!$1:$1,0),0)</f>
        <v>CNH</v>
      </c>
      <c r="F372" s="23">
        <f>VLOOKUP($A372,DM!$A:$EH,MATCH(F$1,DM!$1:$1,0),0)</f>
        <v>4.4000000000000004</v>
      </c>
      <c r="G372" s="23" t="str">
        <f>VLOOKUP($A372,DM!$A:$EH,MATCH(G$1,DM!$1:$1,0),0)</f>
        <v>3</v>
      </c>
      <c r="H372" s="57" t="str">
        <f>VLOOKUP($A372,DM!$A:$EH,MATCH(H$1,DM!$1:$1,0),0)</f>
        <v>5.5%</v>
      </c>
      <c r="I372" s="23" t="str">
        <f>VLOOKUP($A372,DM!$A:$EH,MATCH(I$1,DM!$1:$1,0),0)</f>
        <v>--</v>
      </c>
      <c r="J372" s="23" t="str">
        <f>VLOOKUP($A372,DM!$A:$EH,MATCH(J$1,DM!$1:$1,0),0)</f>
        <v>--</v>
      </c>
      <c r="K372" s="22" t="str">
        <f>VLOOKUP($A372,DM!$A:$EH,MATCH(K$1,DM!$1:$1,0),0)</f>
        <v>直发</v>
      </c>
      <c r="L372" s="22" t="str">
        <f>VLOOKUP($A372,DM!$A:$EH,MATCH(L$1,DM!$1:$1,0),0)</f>
        <v>自贸债</v>
      </c>
      <c r="M372" s="22" t="str">
        <f>VLOOKUP($A372,DM!$A:$EH,MATCH(M$1,DM!$1:$1,0),0)</f>
        <v>地方平台</v>
      </c>
      <c r="N372" s="22" t="str">
        <f>VLOOKUP($A372,DM!$A:$EH,MATCH(N$1,DM!$1:$1,0),0)</f>
        <v>山东</v>
      </c>
      <c r="O372" s="19" t="str">
        <f>VLOOKUP($A372,DM!$A:$EH,MATCH(O$1,DM!$1:$1,0),0)</f>
        <v>--</v>
      </c>
    </row>
    <row r="373" spans="1:15" x14ac:dyDescent="0.25">
      <c r="A373" s="63">
        <f>deal_master[[#This Row],[Index]]</f>
        <v>542</v>
      </c>
      <c r="B373" s="70">
        <f>VLOOKUP($A373,DM!A:EH,MATCH(B$1,DM!$1:$1,0),0)</f>
        <v>44894</v>
      </c>
      <c r="C373" s="21" t="str">
        <f>VLOOKUP($A373,DM!$A:$EH,MATCH(C$1,DM!$1:$1,0),0)</f>
        <v>湖州南浔振浔污水处理(杭州银行)</v>
      </c>
      <c r="D373" s="56" t="str">
        <f>VLOOKUP($A373,DM!$A:$EH,MATCH(D$1,DM!$1:$1,0),0)</f>
        <v>--/--/--</v>
      </c>
      <c r="E373" s="23" t="str">
        <f>VLOOKUP($A373,DM!$A:$EH,MATCH(E$1,DM!$1:$1,0),0)</f>
        <v>CNH</v>
      </c>
      <c r="F373" s="23">
        <f>VLOOKUP($A373,DM!$A:$EH,MATCH(F$1,DM!$1:$1,0),0)</f>
        <v>3.5</v>
      </c>
      <c r="G373" s="23" t="str">
        <f>VLOOKUP($A373,DM!$A:$EH,MATCH(G$1,DM!$1:$1,0),0)</f>
        <v>3</v>
      </c>
      <c r="H373" s="57" t="str">
        <f>VLOOKUP($A373,DM!$A:$EH,MATCH(H$1,DM!$1:$1,0),0)</f>
        <v>4.5%</v>
      </c>
      <c r="I373" s="23" t="str">
        <f>VLOOKUP($A373,DM!$A:$EH,MATCH(I$1,DM!$1:$1,0),0)</f>
        <v>--</v>
      </c>
      <c r="J373" s="23" t="str">
        <f>VLOOKUP($A373,DM!$A:$EH,MATCH(J$1,DM!$1:$1,0),0)</f>
        <v>--</v>
      </c>
      <c r="K373" s="22" t="str">
        <f>VLOOKUP($A373,DM!$A:$EH,MATCH(K$1,DM!$1:$1,0),0)</f>
        <v>备证</v>
      </c>
      <c r="L373" s="22" t="str">
        <f>VLOOKUP($A373,DM!$A:$EH,MATCH(L$1,DM!$1:$1,0),0)</f>
        <v>自贸债</v>
      </c>
      <c r="M373" s="22" t="str">
        <f>VLOOKUP($A373,DM!$A:$EH,MATCH(M$1,DM!$1:$1,0),0)</f>
        <v>地方平台</v>
      </c>
      <c r="N373" s="22" t="str">
        <f>VLOOKUP($A373,DM!$A:$EH,MATCH(N$1,DM!$1:$1,0),0)</f>
        <v>浙江</v>
      </c>
      <c r="O373" s="19" t="str">
        <f>VLOOKUP($A373,DM!$A:$EH,MATCH(O$1,DM!$1:$1,0),0)</f>
        <v>--</v>
      </c>
    </row>
    <row r="374" spans="1:15" x14ac:dyDescent="0.25">
      <c r="A374" s="63">
        <f>deal_master[[#This Row],[Index]]</f>
        <v>541</v>
      </c>
      <c r="B374" s="70">
        <f>VLOOKUP($A374,DM!A:EH,MATCH(B$1,DM!$1:$1,0),0)</f>
        <v>44894</v>
      </c>
      <c r="C374" s="21" t="str">
        <f>VLOOKUP($A374,DM!$A:$EH,MATCH(C$1,DM!$1:$1,0),0)</f>
        <v>泰州中兴国投</v>
      </c>
      <c r="D374" s="56" t="str">
        <f>VLOOKUP($A374,DM!$A:$EH,MATCH(D$1,DM!$1:$1,0),0)</f>
        <v>--/--/--</v>
      </c>
      <c r="E374" s="23" t="str">
        <f>VLOOKUP($A374,DM!$A:$EH,MATCH(E$1,DM!$1:$1,0),0)</f>
        <v>CNH</v>
      </c>
      <c r="F374" s="23">
        <f>VLOOKUP($A374,DM!$A:$EH,MATCH(F$1,DM!$1:$1,0),0)</f>
        <v>8.3000000000000007</v>
      </c>
      <c r="G374" s="23" t="str">
        <f>VLOOKUP($A374,DM!$A:$EH,MATCH(G$1,DM!$1:$1,0),0)</f>
        <v>3</v>
      </c>
      <c r="H374" s="57" t="str">
        <f>VLOOKUP($A374,DM!$A:$EH,MATCH(H$1,DM!$1:$1,0),0)</f>
        <v>4.8%</v>
      </c>
      <c r="I374" s="23" t="str">
        <f>VLOOKUP($A374,DM!$A:$EH,MATCH(I$1,DM!$1:$1,0),0)</f>
        <v>4.9%a</v>
      </c>
      <c r="J374" s="23" t="str">
        <f>VLOOKUP($A374,DM!$A:$EH,MATCH(J$1,DM!$1:$1,0),0)</f>
        <v>10</v>
      </c>
      <c r="K374" s="22" t="str">
        <f>VLOOKUP($A374,DM!$A:$EH,MATCH(K$1,DM!$1:$1,0),0)</f>
        <v>直发</v>
      </c>
      <c r="L374" s="22" t="str">
        <f>VLOOKUP($A374,DM!$A:$EH,MATCH(L$1,DM!$1:$1,0),0)</f>
        <v>自贸债</v>
      </c>
      <c r="M374" s="22" t="str">
        <f>VLOOKUP($A374,DM!$A:$EH,MATCH(M$1,DM!$1:$1,0),0)</f>
        <v>地方平台</v>
      </c>
      <c r="N374" s="22" t="str">
        <f>VLOOKUP($A374,DM!$A:$EH,MATCH(N$1,DM!$1:$1,0),0)</f>
        <v>江苏</v>
      </c>
      <c r="O374" s="19" t="str">
        <f>VLOOKUP($A374,DM!$A:$EH,MATCH(O$1,DM!$1:$1,0),0)</f>
        <v>--</v>
      </c>
    </row>
    <row r="375" spans="1:15" x14ac:dyDescent="0.25">
      <c r="A375" s="63">
        <f>deal_master[[#This Row],[Index]]</f>
        <v>540</v>
      </c>
      <c r="B375" s="70">
        <f>VLOOKUP($A375,DM!A:EH,MATCH(B$1,DM!$1:$1,0),0)</f>
        <v>44894</v>
      </c>
      <c r="C375" s="21" t="str">
        <f>VLOOKUP($A375,DM!$A:$EH,MATCH(C$1,DM!$1:$1,0),0)</f>
        <v>天风证券</v>
      </c>
      <c r="D375" s="56" t="str">
        <f>VLOOKUP($A375,DM!$A:$EH,MATCH(D$1,DM!$1:$1,0),0)</f>
        <v>--/--/--</v>
      </c>
      <c r="E375" s="23" t="str">
        <f>VLOOKUP($A375,DM!$A:$EH,MATCH(E$1,DM!$1:$1,0),0)</f>
        <v>USD</v>
      </c>
      <c r="F375" s="23">
        <f>VLOOKUP($A375,DM!$A:$EH,MATCH(F$1,DM!$1:$1,0),0)</f>
        <v>2.4</v>
      </c>
      <c r="G375" s="23" t="str">
        <f>VLOOKUP($A375,DM!$A:$EH,MATCH(G$1,DM!$1:$1,0),0)</f>
        <v>1.5</v>
      </c>
      <c r="H375" s="57" t="str">
        <f>VLOOKUP($A375,DM!$A:$EH,MATCH(H$1,DM!$1:$1,0),0)</f>
        <v>6.5%</v>
      </c>
      <c r="I375" s="23" t="str">
        <f>VLOOKUP($A375,DM!$A:$EH,MATCH(I$1,DM!$1:$1,0),0)</f>
        <v>6.75%a</v>
      </c>
      <c r="J375" s="23" t="str">
        <f>VLOOKUP($A375,DM!$A:$EH,MATCH(J$1,DM!$1:$1,0),0)</f>
        <v>25</v>
      </c>
      <c r="K375" s="22" t="str">
        <f>VLOOKUP($A375,DM!$A:$EH,MATCH(K$1,DM!$1:$1,0),0)</f>
        <v>担保</v>
      </c>
      <c r="L375" s="22" t="str">
        <f>VLOOKUP($A375,DM!$A:$EH,MATCH(L$1,DM!$1:$1,0),0)</f>
        <v>--</v>
      </c>
      <c r="M375" s="22" t="str">
        <f>VLOOKUP($A375,DM!$A:$EH,MATCH(M$1,DM!$1:$1,0),0)</f>
        <v>金融机构</v>
      </c>
      <c r="N375" s="22" t="str">
        <f>VLOOKUP($A375,DM!$A:$EH,MATCH(N$1,DM!$1:$1,0),0)</f>
        <v>湖北</v>
      </c>
      <c r="O375" s="19" t="str">
        <f>VLOOKUP($A375,DM!$A:$EH,MATCH(O$1,DM!$1:$1,0),0)</f>
        <v>港分</v>
      </c>
    </row>
    <row r="376" spans="1:15" x14ac:dyDescent="0.25">
      <c r="A376" s="63">
        <f>deal_master[[#This Row],[Index]]</f>
        <v>539</v>
      </c>
      <c r="B376" s="70">
        <f>VLOOKUP($A376,DM!A:EH,MATCH(B$1,DM!$1:$1,0),0)</f>
        <v>44893</v>
      </c>
      <c r="C376" s="21" t="str">
        <f>VLOOKUP($A376,DM!$A:$EH,MATCH(C$1,DM!$1:$1,0),0)</f>
        <v>金坛国发</v>
      </c>
      <c r="D376" s="56" t="str">
        <f>VLOOKUP($A376,DM!$A:$EH,MATCH(D$1,DM!$1:$1,0),0)</f>
        <v>--/--/--</v>
      </c>
      <c r="E376" s="23" t="str">
        <f>VLOOKUP($A376,DM!$A:$EH,MATCH(E$1,DM!$1:$1,0),0)</f>
        <v>USD</v>
      </c>
      <c r="F376" s="23">
        <f>VLOOKUP($A376,DM!$A:$EH,MATCH(F$1,DM!$1:$1,0),0)</f>
        <v>0.82</v>
      </c>
      <c r="G376" s="23" t="str">
        <f>VLOOKUP($A376,DM!$A:$EH,MATCH(G$1,DM!$1:$1,0),0)</f>
        <v>3</v>
      </c>
      <c r="H376" s="57" t="str">
        <f>VLOOKUP($A376,DM!$A:$EH,MATCH(H$1,DM!$1:$1,0),0)</f>
        <v>7.5%</v>
      </c>
      <c r="I376" s="23" t="str">
        <f>VLOOKUP($A376,DM!$A:$EH,MATCH(I$1,DM!$1:$1,0),0)</f>
        <v>7.5%a</v>
      </c>
      <c r="J376" s="23" t="str">
        <f>VLOOKUP($A376,DM!$A:$EH,MATCH(J$1,DM!$1:$1,0),0)</f>
        <v>0</v>
      </c>
      <c r="K376" s="22" t="str">
        <f>VLOOKUP($A376,DM!$A:$EH,MATCH(K$1,DM!$1:$1,0),0)</f>
        <v>担保</v>
      </c>
      <c r="L376" s="22" t="str">
        <f>VLOOKUP($A376,DM!$A:$EH,MATCH(L$1,DM!$1:$1,0),0)</f>
        <v>--</v>
      </c>
      <c r="M376" s="22" t="str">
        <f>VLOOKUP($A376,DM!$A:$EH,MATCH(M$1,DM!$1:$1,0),0)</f>
        <v>地方平台</v>
      </c>
      <c r="N376" s="22" t="str">
        <f>VLOOKUP($A376,DM!$A:$EH,MATCH(N$1,DM!$1:$1,0),0)</f>
        <v>江苏</v>
      </c>
      <c r="O376" s="19" t="str">
        <f>VLOOKUP($A376,DM!$A:$EH,MATCH(O$1,DM!$1:$1,0),0)</f>
        <v>--</v>
      </c>
    </row>
    <row r="377" spans="1:15" x14ac:dyDescent="0.25">
      <c r="A377" s="63">
        <f>deal_master[[#This Row],[Index]]</f>
        <v>538</v>
      </c>
      <c r="B377" s="70">
        <f>VLOOKUP($A377,DM!A:EH,MATCH(B$1,DM!$1:$1,0),0)</f>
        <v>44893</v>
      </c>
      <c r="C377" s="21" t="str">
        <f>VLOOKUP($A377,DM!$A:$EH,MATCH(C$1,DM!$1:$1,0),0)</f>
        <v>中银迪拜分行</v>
      </c>
      <c r="D377" s="56" t="str">
        <f>VLOOKUP($A377,DM!$A:$EH,MATCH(D$1,DM!$1:$1,0),0)</f>
        <v>A1/A/A</v>
      </c>
      <c r="E377" s="23" t="str">
        <f>VLOOKUP($A377,DM!$A:$EH,MATCH(E$1,DM!$1:$1,0),0)</f>
        <v>USD</v>
      </c>
      <c r="F377" s="23">
        <f>VLOOKUP($A377,DM!$A:$EH,MATCH(F$1,DM!$1:$1,0),0)</f>
        <v>3</v>
      </c>
      <c r="G377" s="23" t="str">
        <f>VLOOKUP($A377,DM!$A:$EH,MATCH(G$1,DM!$1:$1,0),0)</f>
        <v>3</v>
      </c>
      <c r="H377" s="57" t="str">
        <f>VLOOKUP($A377,DM!$A:$EH,MATCH(H$1,DM!$1:$1,0),0)</f>
        <v>4.75%</v>
      </c>
      <c r="I377" s="23" t="str">
        <f>VLOOKUP($A377,DM!$A:$EH,MATCH(I$1,DM!$1:$1,0),0)</f>
        <v>T+100a</v>
      </c>
      <c r="J377" s="23" t="str">
        <f>VLOOKUP($A377,DM!$A:$EH,MATCH(J$1,DM!$1:$1,0),0)</f>
        <v>39</v>
      </c>
      <c r="K377" s="22" t="str">
        <f>VLOOKUP($A377,DM!$A:$EH,MATCH(K$1,DM!$1:$1,0),0)</f>
        <v>直发</v>
      </c>
      <c r="L377" s="22" t="str">
        <f>VLOOKUP($A377,DM!$A:$EH,MATCH(L$1,DM!$1:$1,0),0)</f>
        <v>--</v>
      </c>
      <c r="M377" s="22" t="str">
        <f>VLOOKUP($A377,DM!$A:$EH,MATCH(M$1,DM!$1:$1,0),0)</f>
        <v>金融机构</v>
      </c>
      <c r="N377" s="22" t="str">
        <f>VLOOKUP($A377,DM!$A:$EH,MATCH(N$1,DM!$1:$1,0),0)</f>
        <v>北京</v>
      </c>
      <c r="O377" s="19" t="str">
        <f>VLOOKUP($A377,DM!$A:$EH,MATCH(O$1,DM!$1:$1,0),0)</f>
        <v>港分</v>
      </c>
    </row>
    <row r="378" spans="1:15" x14ac:dyDescent="0.25">
      <c r="A378" s="63">
        <f>deal_master[[#This Row],[Index]]</f>
        <v>537</v>
      </c>
      <c r="B378" s="70">
        <f>VLOOKUP($A378,DM!A:EH,MATCH(B$1,DM!$1:$1,0),0)</f>
        <v>44890</v>
      </c>
      <c r="C378" s="21" t="str">
        <f>VLOOKUP($A378,DM!$A:$EH,MATCH(C$1,DM!$1:$1,0),0)</f>
        <v>重庆巴洲文旅(恒丰银行)</v>
      </c>
      <c r="D378" s="56" t="str">
        <f>VLOOKUP($A378,DM!$A:$EH,MATCH(D$1,DM!$1:$1,0),0)</f>
        <v>--/--/--</v>
      </c>
      <c r="E378" s="23" t="str">
        <f>VLOOKUP($A378,DM!$A:$EH,MATCH(E$1,DM!$1:$1,0),0)</f>
        <v>CNH</v>
      </c>
      <c r="F378" s="23">
        <f>VLOOKUP($A378,DM!$A:$EH,MATCH(F$1,DM!$1:$1,0),0)</f>
        <v>2.66</v>
      </c>
      <c r="G378" s="23" t="str">
        <f>VLOOKUP($A378,DM!$A:$EH,MATCH(G$1,DM!$1:$1,0),0)</f>
        <v>3</v>
      </c>
      <c r="H378" s="57" t="str">
        <f>VLOOKUP($A378,DM!$A:$EH,MATCH(H$1,DM!$1:$1,0),0)</f>
        <v>4.7%</v>
      </c>
      <c r="I378" s="23" t="str">
        <f>VLOOKUP($A378,DM!$A:$EH,MATCH(I$1,DM!$1:$1,0),0)</f>
        <v>--</v>
      </c>
      <c r="J378" s="23" t="str">
        <f>VLOOKUP($A378,DM!$A:$EH,MATCH(J$1,DM!$1:$1,0),0)</f>
        <v>--</v>
      </c>
      <c r="K378" s="22" t="str">
        <f>VLOOKUP($A378,DM!$A:$EH,MATCH(K$1,DM!$1:$1,0),0)</f>
        <v>备证</v>
      </c>
      <c r="L378" s="22" t="str">
        <f>VLOOKUP($A378,DM!$A:$EH,MATCH(L$1,DM!$1:$1,0),0)</f>
        <v>自贸债</v>
      </c>
      <c r="M378" s="22" t="str">
        <f>VLOOKUP($A378,DM!$A:$EH,MATCH(M$1,DM!$1:$1,0),0)</f>
        <v>地方平台</v>
      </c>
      <c r="N378" s="22" t="str">
        <f>VLOOKUP($A378,DM!$A:$EH,MATCH(N$1,DM!$1:$1,0),0)</f>
        <v>重庆</v>
      </c>
      <c r="O378" s="19" t="str">
        <f>VLOOKUP($A378,DM!$A:$EH,MATCH(O$1,DM!$1:$1,0),0)</f>
        <v>--</v>
      </c>
    </row>
    <row r="379" spans="1:15" x14ac:dyDescent="0.25">
      <c r="A379" s="63">
        <f>deal_master[[#This Row],[Index]]</f>
        <v>536</v>
      </c>
      <c r="B379" s="70">
        <f>VLOOKUP($A379,DM!A:EH,MATCH(B$1,DM!$1:$1,0),0)</f>
        <v>44890</v>
      </c>
      <c r="C379" s="21" t="str">
        <f>VLOOKUP($A379,DM!$A:$EH,MATCH(C$1,DM!$1:$1,0),0)</f>
        <v>遵义道桥</v>
      </c>
      <c r="D379" s="56" t="str">
        <f>VLOOKUP($A379,DM!$A:$EH,MATCH(D$1,DM!$1:$1,0),0)</f>
        <v>--/--/--</v>
      </c>
      <c r="E379" s="23" t="str">
        <f>VLOOKUP($A379,DM!$A:$EH,MATCH(E$1,DM!$1:$1,0),0)</f>
        <v>USD</v>
      </c>
      <c r="F379" s="23">
        <f>VLOOKUP($A379,DM!$A:$EH,MATCH(F$1,DM!$1:$1,0),0)</f>
        <v>0.45</v>
      </c>
      <c r="G379" s="23" t="str">
        <f>VLOOKUP($A379,DM!$A:$EH,MATCH(G$1,DM!$1:$1,0),0)</f>
        <v>3</v>
      </c>
      <c r="H379" s="57" t="str">
        <f>VLOOKUP($A379,DM!$A:$EH,MATCH(H$1,DM!$1:$1,0),0)</f>
        <v>7.5%</v>
      </c>
      <c r="I379" s="23" t="str">
        <f>VLOOKUP($A379,DM!$A:$EH,MATCH(I$1,DM!$1:$1,0),0)</f>
        <v>--</v>
      </c>
      <c r="J379" s="23" t="str">
        <f>VLOOKUP($A379,DM!$A:$EH,MATCH(J$1,DM!$1:$1,0),0)</f>
        <v>--</v>
      </c>
      <c r="K379" s="22" t="str">
        <f>VLOOKUP($A379,DM!$A:$EH,MATCH(K$1,DM!$1:$1,0),0)</f>
        <v>直发</v>
      </c>
      <c r="L379" s="22" t="str">
        <f>VLOOKUP($A379,DM!$A:$EH,MATCH(L$1,DM!$1:$1,0),0)</f>
        <v>--</v>
      </c>
      <c r="M379" s="22" t="str">
        <f>VLOOKUP($A379,DM!$A:$EH,MATCH(M$1,DM!$1:$1,0),0)</f>
        <v>地方平台</v>
      </c>
      <c r="N379" s="22" t="str">
        <f>VLOOKUP($A379,DM!$A:$EH,MATCH(N$1,DM!$1:$1,0),0)</f>
        <v>贵州</v>
      </c>
      <c r="O379" s="19" t="str">
        <f>VLOOKUP($A379,DM!$A:$EH,MATCH(O$1,DM!$1:$1,0),0)</f>
        <v>--</v>
      </c>
    </row>
    <row r="380" spans="1:15" x14ac:dyDescent="0.25">
      <c r="A380" s="63">
        <f>deal_master[[#This Row],[Index]]</f>
        <v>535</v>
      </c>
      <c r="B380" s="70">
        <f>VLOOKUP($A380,DM!A:EH,MATCH(B$1,DM!$1:$1,0),0)</f>
        <v>44890</v>
      </c>
      <c r="C380" s="21" t="str">
        <f>VLOOKUP($A380,DM!$A:$EH,MATCH(C$1,DM!$1:$1,0),0)</f>
        <v>桂林经开</v>
      </c>
      <c r="D380" s="56" t="str">
        <f>VLOOKUP($A380,DM!$A:$EH,MATCH(D$1,DM!$1:$1,0),0)</f>
        <v>--/--/--</v>
      </c>
      <c r="E380" s="23" t="str">
        <f>VLOOKUP($A380,DM!$A:$EH,MATCH(E$1,DM!$1:$1,0),0)</f>
        <v>USD</v>
      </c>
      <c r="F380" s="23">
        <f>VLOOKUP($A380,DM!$A:$EH,MATCH(F$1,DM!$1:$1,0),0)</f>
        <v>0.4</v>
      </c>
      <c r="G380" s="23" t="str">
        <f>VLOOKUP($A380,DM!$A:$EH,MATCH(G$1,DM!$1:$1,0),0)</f>
        <v>3</v>
      </c>
      <c r="H380" s="57" t="str">
        <f>VLOOKUP($A380,DM!$A:$EH,MATCH(H$1,DM!$1:$1,0),0)</f>
        <v>6.8%</v>
      </c>
      <c r="I380" s="23" t="str">
        <f>VLOOKUP($A380,DM!$A:$EH,MATCH(I$1,DM!$1:$1,0),0)</f>
        <v>--</v>
      </c>
      <c r="J380" s="23" t="str">
        <f>VLOOKUP($A380,DM!$A:$EH,MATCH(J$1,DM!$1:$1,0),0)</f>
        <v>--</v>
      </c>
      <c r="K380" s="22" t="str">
        <f>VLOOKUP($A380,DM!$A:$EH,MATCH(K$1,DM!$1:$1,0),0)</f>
        <v>直发</v>
      </c>
      <c r="L380" s="22" t="str">
        <f>VLOOKUP($A380,DM!$A:$EH,MATCH(L$1,DM!$1:$1,0),0)</f>
        <v>可持续债券</v>
      </c>
      <c r="M380" s="22" t="str">
        <f>VLOOKUP($A380,DM!$A:$EH,MATCH(M$1,DM!$1:$1,0),0)</f>
        <v>地方平台</v>
      </c>
      <c r="N380" s="22" t="str">
        <f>VLOOKUP($A380,DM!$A:$EH,MATCH(N$1,DM!$1:$1,0),0)</f>
        <v>广西</v>
      </c>
      <c r="O380" s="19" t="str">
        <f>VLOOKUP($A380,DM!$A:$EH,MATCH(O$1,DM!$1:$1,0),0)</f>
        <v>--</v>
      </c>
    </row>
    <row r="381" spans="1:15" x14ac:dyDescent="0.25">
      <c r="A381" s="63">
        <f>deal_master[[#This Row],[Index]]</f>
        <v>534</v>
      </c>
      <c r="B381" s="70">
        <f>VLOOKUP($A381,DM!A:EH,MATCH(B$1,DM!$1:$1,0),0)</f>
        <v>44890</v>
      </c>
      <c r="C381" s="21" t="str">
        <f>VLOOKUP($A381,DM!$A:$EH,MATCH(C$1,DM!$1:$1,0),0)</f>
        <v>成都陆港枢纽(上海银行)</v>
      </c>
      <c r="D381" s="56" t="str">
        <f>VLOOKUP($A381,DM!$A:$EH,MATCH(D$1,DM!$1:$1,0),0)</f>
        <v>--/--/--</v>
      </c>
      <c r="E381" s="23" t="str">
        <f>VLOOKUP($A381,DM!$A:$EH,MATCH(E$1,DM!$1:$1,0),0)</f>
        <v>CNH</v>
      </c>
      <c r="F381" s="23">
        <f>VLOOKUP($A381,DM!$A:$EH,MATCH(F$1,DM!$1:$1,0),0)</f>
        <v>2.8</v>
      </c>
      <c r="G381" s="23" t="str">
        <f>VLOOKUP($A381,DM!$A:$EH,MATCH(G$1,DM!$1:$1,0),0)</f>
        <v>3</v>
      </c>
      <c r="H381" s="57" t="str">
        <f>VLOOKUP($A381,DM!$A:$EH,MATCH(H$1,DM!$1:$1,0),0)</f>
        <v>4.3%</v>
      </c>
      <c r="I381" s="23" t="str">
        <f>VLOOKUP($A381,DM!$A:$EH,MATCH(I$1,DM!$1:$1,0),0)</f>
        <v>--</v>
      </c>
      <c r="J381" s="23" t="str">
        <f>VLOOKUP($A381,DM!$A:$EH,MATCH(J$1,DM!$1:$1,0),0)</f>
        <v>--</v>
      </c>
      <c r="K381" s="22" t="str">
        <f>VLOOKUP($A381,DM!$A:$EH,MATCH(K$1,DM!$1:$1,0),0)</f>
        <v>备证</v>
      </c>
      <c r="L381" s="22" t="str">
        <f>VLOOKUP($A381,DM!$A:$EH,MATCH(L$1,DM!$1:$1,0),0)</f>
        <v>自贸债</v>
      </c>
      <c r="M381" s="22" t="str">
        <f>VLOOKUP($A381,DM!$A:$EH,MATCH(M$1,DM!$1:$1,0),0)</f>
        <v>地方平台</v>
      </c>
      <c r="N381" s="22" t="str">
        <f>VLOOKUP($A381,DM!$A:$EH,MATCH(N$1,DM!$1:$1,0),0)</f>
        <v>四川</v>
      </c>
      <c r="O381" s="19" t="str">
        <f>VLOOKUP($A381,DM!$A:$EH,MATCH(O$1,DM!$1:$1,0),0)</f>
        <v>BISL</v>
      </c>
    </row>
    <row r="382" spans="1:15" x14ac:dyDescent="0.25">
      <c r="A382" s="63">
        <f>deal_master[[#This Row],[Index]]</f>
        <v>533</v>
      </c>
      <c r="B382" s="70">
        <f>VLOOKUP($A382,DM!A:EH,MATCH(B$1,DM!$1:$1,0),0)</f>
        <v>44890</v>
      </c>
      <c r="C382" s="21" t="str">
        <f>VLOOKUP($A382,DM!$A:$EH,MATCH(C$1,DM!$1:$1,0),0)</f>
        <v>成都空港城发</v>
      </c>
      <c r="D382" s="56" t="str">
        <f>VLOOKUP($A382,DM!$A:$EH,MATCH(D$1,DM!$1:$1,0),0)</f>
        <v>--/--/--</v>
      </c>
      <c r="E382" s="23" t="str">
        <f>VLOOKUP($A382,DM!$A:$EH,MATCH(E$1,DM!$1:$1,0),0)</f>
        <v>CNH</v>
      </c>
      <c r="F382" s="23">
        <f>VLOOKUP($A382,DM!$A:$EH,MATCH(F$1,DM!$1:$1,0),0)</f>
        <v>7</v>
      </c>
      <c r="G382" s="23" t="str">
        <f>VLOOKUP($A382,DM!$A:$EH,MATCH(G$1,DM!$1:$1,0),0)</f>
        <v>3</v>
      </c>
      <c r="H382" s="57" t="str">
        <f>VLOOKUP($A382,DM!$A:$EH,MATCH(H$1,DM!$1:$1,0),0)</f>
        <v>4.5%</v>
      </c>
      <c r="I382" s="23" t="str">
        <f>VLOOKUP($A382,DM!$A:$EH,MATCH(I$1,DM!$1:$1,0),0)</f>
        <v>--</v>
      </c>
      <c r="J382" s="23" t="str">
        <f>VLOOKUP($A382,DM!$A:$EH,MATCH(J$1,DM!$1:$1,0),0)</f>
        <v>--</v>
      </c>
      <c r="K382" s="22" t="str">
        <f>VLOOKUP($A382,DM!$A:$EH,MATCH(K$1,DM!$1:$1,0),0)</f>
        <v>直发</v>
      </c>
      <c r="L382" s="22" t="str">
        <f>VLOOKUP($A382,DM!$A:$EH,MATCH(L$1,DM!$1:$1,0),0)</f>
        <v>自贸债</v>
      </c>
      <c r="M382" s="22" t="str">
        <f>VLOOKUP($A382,DM!$A:$EH,MATCH(M$1,DM!$1:$1,0),0)</f>
        <v>地方平台</v>
      </c>
      <c r="N382" s="22" t="str">
        <f>VLOOKUP($A382,DM!$A:$EH,MATCH(N$1,DM!$1:$1,0),0)</f>
        <v>四川</v>
      </c>
      <c r="O382" s="19" t="str">
        <f>VLOOKUP($A382,DM!$A:$EH,MATCH(O$1,DM!$1:$1,0),0)</f>
        <v>--</v>
      </c>
    </row>
    <row r="383" spans="1:15" x14ac:dyDescent="0.25">
      <c r="A383" s="63">
        <f>deal_master[[#This Row],[Index]]</f>
        <v>532</v>
      </c>
      <c r="B383" s="70">
        <f>VLOOKUP($A383,DM!A:EH,MATCH(B$1,DM!$1:$1,0),0)</f>
        <v>44890</v>
      </c>
      <c r="C383" s="21" t="str">
        <f>VLOOKUP($A383,DM!$A:$EH,MATCH(C$1,DM!$1:$1,0),0)</f>
        <v>徐州高新</v>
      </c>
      <c r="D383" s="56" t="str">
        <f>VLOOKUP($A383,DM!$A:$EH,MATCH(D$1,DM!$1:$1,0),0)</f>
        <v>--/--/--</v>
      </c>
      <c r="E383" s="23" t="str">
        <f>VLOOKUP($A383,DM!$A:$EH,MATCH(E$1,DM!$1:$1,0),0)</f>
        <v>USD</v>
      </c>
      <c r="F383" s="23">
        <f>VLOOKUP($A383,DM!$A:$EH,MATCH(F$1,DM!$1:$1,0),0)</f>
        <v>1</v>
      </c>
      <c r="G383" s="23" t="str">
        <f>VLOOKUP($A383,DM!$A:$EH,MATCH(G$1,DM!$1:$1,0),0)</f>
        <v>3</v>
      </c>
      <c r="H383" s="57" t="str">
        <f>VLOOKUP($A383,DM!$A:$EH,MATCH(H$1,DM!$1:$1,0),0)</f>
        <v>7.5%</v>
      </c>
      <c r="I383" s="23" t="str">
        <f>VLOOKUP($A383,DM!$A:$EH,MATCH(I$1,DM!$1:$1,0),0)</f>
        <v>--</v>
      </c>
      <c r="J383" s="23" t="str">
        <f>VLOOKUP($A383,DM!$A:$EH,MATCH(J$1,DM!$1:$1,0),0)</f>
        <v>--</v>
      </c>
      <c r="K383" s="22" t="str">
        <f>VLOOKUP($A383,DM!$A:$EH,MATCH(K$1,DM!$1:$1,0),0)</f>
        <v>担保</v>
      </c>
      <c r="L383" s="22" t="str">
        <f>VLOOKUP($A383,DM!$A:$EH,MATCH(L$1,DM!$1:$1,0),0)</f>
        <v>--</v>
      </c>
      <c r="M383" s="22" t="str">
        <f>VLOOKUP($A383,DM!$A:$EH,MATCH(M$1,DM!$1:$1,0),0)</f>
        <v>地方平台</v>
      </c>
      <c r="N383" s="22" t="str">
        <f>VLOOKUP($A383,DM!$A:$EH,MATCH(N$1,DM!$1:$1,0),0)</f>
        <v>江苏</v>
      </c>
      <c r="O383" s="19" t="str">
        <f>VLOOKUP($A383,DM!$A:$EH,MATCH(O$1,DM!$1:$1,0),0)</f>
        <v>--</v>
      </c>
    </row>
    <row r="384" spans="1:15" x14ac:dyDescent="0.25">
      <c r="A384" s="63">
        <f>deal_master[[#This Row],[Index]]</f>
        <v>531</v>
      </c>
      <c r="B384" s="70">
        <f>VLOOKUP($A384,DM!A:EH,MATCH(B$1,DM!$1:$1,0),0)</f>
        <v>44890</v>
      </c>
      <c r="C384" s="21" t="str">
        <f>VLOOKUP($A384,DM!$A:$EH,MATCH(C$1,DM!$1:$1,0),0)</f>
        <v>厦门国贸</v>
      </c>
      <c r="D384" s="56" t="str">
        <f>VLOOKUP($A384,DM!$A:$EH,MATCH(D$1,DM!$1:$1,0),0)</f>
        <v>--/--/--</v>
      </c>
      <c r="E384" s="23" t="str">
        <f>VLOOKUP($A384,DM!$A:$EH,MATCH(E$1,DM!$1:$1,0),0)</f>
        <v>USD</v>
      </c>
      <c r="F384" s="23">
        <f>VLOOKUP($A384,DM!$A:$EH,MATCH(F$1,DM!$1:$1,0),0)</f>
        <v>2</v>
      </c>
      <c r="G384" s="23" t="str">
        <f>VLOOKUP($A384,DM!$A:$EH,MATCH(G$1,DM!$1:$1,0),0)</f>
        <v>1</v>
      </c>
      <c r="H384" s="57" t="str">
        <f>VLOOKUP($A384,DM!$A:$EH,MATCH(H$1,DM!$1:$1,0),0)</f>
        <v>6.5%</v>
      </c>
      <c r="I384" s="23" t="str">
        <f>VLOOKUP($A384,DM!$A:$EH,MATCH(I$1,DM!$1:$1,0),0)</f>
        <v>6.9%a</v>
      </c>
      <c r="J384" s="23" t="str">
        <f>VLOOKUP($A384,DM!$A:$EH,MATCH(J$1,DM!$1:$1,0),0)</f>
        <v>40</v>
      </c>
      <c r="K384" s="22" t="str">
        <f>VLOOKUP($A384,DM!$A:$EH,MATCH(K$1,DM!$1:$1,0),0)</f>
        <v>担保</v>
      </c>
      <c r="L384" s="22" t="str">
        <f>VLOOKUP($A384,DM!$A:$EH,MATCH(L$1,DM!$1:$1,0),0)</f>
        <v>澳交所债券</v>
      </c>
      <c r="M384" s="22" t="str">
        <f>VLOOKUP($A384,DM!$A:$EH,MATCH(M$1,DM!$1:$1,0),0)</f>
        <v>地方平台</v>
      </c>
      <c r="N384" s="22" t="str">
        <f>VLOOKUP($A384,DM!$A:$EH,MATCH(N$1,DM!$1:$1,0),0)</f>
        <v>福建</v>
      </c>
      <c r="O384" s="19" t="str">
        <f>VLOOKUP($A384,DM!$A:$EH,MATCH(O$1,DM!$1:$1,0),0)</f>
        <v>--</v>
      </c>
    </row>
    <row r="385" spans="1:15" x14ac:dyDescent="0.25">
      <c r="A385" s="63">
        <f>deal_master[[#This Row],[Index]]</f>
        <v>530</v>
      </c>
      <c r="B385" s="70">
        <f>VLOOKUP($A385,DM!A:EH,MATCH(B$1,DM!$1:$1,0),0)</f>
        <v>44890</v>
      </c>
      <c r="C385" s="21" t="str">
        <f>VLOOKUP($A385,DM!$A:$EH,MATCH(C$1,DM!$1:$1,0),0)</f>
        <v>中国国新控股</v>
      </c>
      <c r="D385" s="56" t="str">
        <f>VLOOKUP($A385,DM!$A:$EH,MATCH(D$1,DM!$1:$1,0),0)</f>
        <v>--/--/--</v>
      </c>
      <c r="E385" s="23" t="str">
        <f>VLOOKUP($A385,DM!$A:$EH,MATCH(E$1,DM!$1:$1,0),0)</f>
        <v>USD</v>
      </c>
      <c r="F385" s="23">
        <f>VLOOKUP($A385,DM!$A:$EH,MATCH(F$1,DM!$1:$1,0),0)</f>
        <v>5.5</v>
      </c>
      <c r="G385" s="23" t="str">
        <f>VLOOKUP($A385,DM!$A:$EH,MATCH(G$1,DM!$1:$1,0),0)</f>
        <v>3</v>
      </c>
      <c r="H385" s="57" t="str">
        <f>VLOOKUP($A385,DM!$A:$EH,MATCH(H$1,DM!$1:$1,0),0)</f>
        <v>6.3%</v>
      </c>
      <c r="I385" s="23" t="str">
        <f>VLOOKUP($A385,DM!$A:$EH,MATCH(I$1,DM!$1:$1,0),0)</f>
        <v>6.7%a</v>
      </c>
      <c r="J385" s="23" t="str">
        <f>VLOOKUP($A385,DM!$A:$EH,MATCH(J$1,DM!$1:$1,0),0)</f>
        <v>40</v>
      </c>
      <c r="K385" s="22" t="str">
        <f>VLOOKUP($A385,DM!$A:$EH,MATCH(K$1,DM!$1:$1,0),0)</f>
        <v>维好</v>
      </c>
      <c r="L385" s="22" t="str">
        <f>VLOOKUP($A385,DM!$A:$EH,MATCH(L$1,DM!$1:$1,0),0)</f>
        <v>--</v>
      </c>
      <c r="M385" s="22" t="str">
        <f>VLOOKUP($A385,DM!$A:$EH,MATCH(M$1,DM!$1:$1,0),0)</f>
        <v>产业</v>
      </c>
      <c r="N385" s="22" t="str">
        <f>VLOOKUP($A385,DM!$A:$EH,MATCH(N$1,DM!$1:$1,0),0)</f>
        <v>北京</v>
      </c>
      <c r="O385" s="19" t="str">
        <f>VLOOKUP($A385,DM!$A:$EH,MATCH(O$1,DM!$1:$1,0),0)</f>
        <v>--</v>
      </c>
    </row>
    <row r="386" spans="1:15" x14ac:dyDescent="0.25">
      <c r="A386" s="63">
        <f>deal_master[[#This Row],[Index]]</f>
        <v>529</v>
      </c>
      <c r="B386" s="70">
        <f>VLOOKUP($A386,DM!A:EH,MATCH(B$1,DM!$1:$1,0),0)</f>
        <v>44890</v>
      </c>
      <c r="C386" s="21" t="str">
        <f>VLOOKUP($A386,DM!$A:$EH,MATCH(C$1,DM!$1:$1,0),0)</f>
        <v>东台国资(南京银行)</v>
      </c>
      <c r="D386" s="56" t="str">
        <f>VLOOKUP($A386,DM!$A:$EH,MATCH(D$1,DM!$1:$1,0),0)</f>
        <v>--/--/--</v>
      </c>
      <c r="E386" s="23" t="str">
        <f>VLOOKUP($A386,DM!$A:$EH,MATCH(E$1,DM!$1:$1,0),0)</f>
        <v>CNH</v>
      </c>
      <c r="F386" s="23">
        <f>VLOOKUP($A386,DM!$A:$EH,MATCH(F$1,DM!$1:$1,0),0)</f>
        <v>3.1</v>
      </c>
      <c r="G386" s="23" t="str">
        <f>VLOOKUP($A386,DM!$A:$EH,MATCH(G$1,DM!$1:$1,0),0)</f>
        <v>3</v>
      </c>
      <c r="H386" s="57" t="str">
        <f>VLOOKUP($A386,DM!$A:$EH,MATCH(H$1,DM!$1:$1,0),0)</f>
        <v>4.4%</v>
      </c>
      <c r="I386" s="23" t="str">
        <f>VLOOKUP($A386,DM!$A:$EH,MATCH(I$1,DM!$1:$1,0),0)</f>
        <v>--</v>
      </c>
      <c r="J386" s="23" t="str">
        <f>VLOOKUP($A386,DM!$A:$EH,MATCH(J$1,DM!$1:$1,0),0)</f>
        <v>--</v>
      </c>
      <c r="K386" s="22" t="str">
        <f>VLOOKUP($A386,DM!$A:$EH,MATCH(K$1,DM!$1:$1,0),0)</f>
        <v>备证</v>
      </c>
      <c r="L386" s="22" t="str">
        <f>VLOOKUP($A386,DM!$A:$EH,MATCH(L$1,DM!$1:$1,0),0)</f>
        <v>自贸债</v>
      </c>
      <c r="M386" s="22" t="str">
        <f>VLOOKUP($A386,DM!$A:$EH,MATCH(M$1,DM!$1:$1,0),0)</f>
        <v>地方平台</v>
      </c>
      <c r="N386" s="22" t="str">
        <f>VLOOKUP($A386,DM!$A:$EH,MATCH(N$1,DM!$1:$1,0),0)</f>
        <v>江苏</v>
      </c>
      <c r="O386" s="19" t="str">
        <f>VLOOKUP($A386,DM!$A:$EH,MATCH(O$1,DM!$1:$1,0),0)</f>
        <v>--</v>
      </c>
    </row>
    <row r="387" spans="1:15" x14ac:dyDescent="0.25">
      <c r="A387" s="63">
        <f>deal_master[[#This Row],[Index]]</f>
        <v>528</v>
      </c>
      <c r="B387" s="70">
        <f>VLOOKUP($A387,DM!A:EH,MATCH(B$1,DM!$1:$1,0),0)</f>
        <v>44889</v>
      </c>
      <c r="C387" s="21" t="str">
        <f>VLOOKUP($A387,DM!$A:$EH,MATCH(C$1,DM!$1:$1,0),0)</f>
        <v>绍兴柯桥建设</v>
      </c>
      <c r="D387" s="56" t="str">
        <f>VLOOKUP($A387,DM!$A:$EH,MATCH(D$1,DM!$1:$1,0),0)</f>
        <v>--/--/--</v>
      </c>
      <c r="E387" s="23" t="str">
        <f>VLOOKUP($A387,DM!$A:$EH,MATCH(E$1,DM!$1:$1,0),0)</f>
        <v>CNH</v>
      </c>
      <c r="F387" s="23">
        <f>VLOOKUP($A387,DM!$A:$EH,MATCH(F$1,DM!$1:$1,0),0)</f>
        <v>8.8000000000000007</v>
      </c>
      <c r="G387" s="23" t="str">
        <f>VLOOKUP($A387,DM!$A:$EH,MATCH(G$1,DM!$1:$1,0),0)</f>
        <v>3</v>
      </c>
      <c r="H387" s="57" t="str">
        <f>VLOOKUP($A387,DM!$A:$EH,MATCH(H$1,DM!$1:$1,0),0)</f>
        <v>4.8%</v>
      </c>
      <c r="I387" s="23" t="str">
        <f>VLOOKUP($A387,DM!$A:$EH,MATCH(I$1,DM!$1:$1,0),0)</f>
        <v>--</v>
      </c>
      <c r="J387" s="23" t="str">
        <f>VLOOKUP($A387,DM!$A:$EH,MATCH(J$1,DM!$1:$1,0),0)</f>
        <v>--</v>
      </c>
      <c r="K387" s="22" t="str">
        <f>VLOOKUP($A387,DM!$A:$EH,MATCH(K$1,DM!$1:$1,0),0)</f>
        <v>直发</v>
      </c>
      <c r="L387" s="22" t="str">
        <f>VLOOKUP($A387,DM!$A:$EH,MATCH(L$1,DM!$1:$1,0),0)</f>
        <v>自贸债</v>
      </c>
      <c r="M387" s="22" t="str">
        <f>VLOOKUP($A387,DM!$A:$EH,MATCH(M$1,DM!$1:$1,0),0)</f>
        <v>地方平台</v>
      </c>
      <c r="N387" s="22" t="str">
        <f>VLOOKUP($A387,DM!$A:$EH,MATCH(N$1,DM!$1:$1,0),0)</f>
        <v>浙江</v>
      </c>
      <c r="O387" s="19" t="str">
        <f>VLOOKUP($A387,DM!$A:$EH,MATCH(O$1,DM!$1:$1,0),0)</f>
        <v>BISL</v>
      </c>
    </row>
    <row r="388" spans="1:15" x14ac:dyDescent="0.25">
      <c r="A388" s="63">
        <f>deal_master[[#This Row],[Index]]</f>
        <v>527</v>
      </c>
      <c r="B388" s="70">
        <f>VLOOKUP($A388,DM!A:EH,MATCH(B$1,DM!$1:$1,0),0)</f>
        <v>44889</v>
      </c>
      <c r="C388" s="21" t="str">
        <f>VLOOKUP($A388,DM!$A:$EH,MATCH(C$1,DM!$1:$1,0),0)</f>
        <v>台州黄岩经开(杭州银行)</v>
      </c>
      <c r="D388" s="56" t="str">
        <f>VLOOKUP($A388,DM!$A:$EH,MATCH(D$1,DM!$1:$1,0),0)</f>
        <v>--/--/--</v>
      </c>
      <c r="E388" s="23" t="str">
        <f>VLOOKUP($A388,DM!$A:$EH,MATCH(E$1,DM!$1:$1,0),0)</f>
        <v>CNH</v>
      </c>
      <c r="F388" s="23">
        <f>VLOOKUP($A388,DM!$A:$EH,MATCH(F$1,DM!$1:$1,0),0)</f>
        <v>6</v>
      </c>
      <c r="G388" s="23" t="str">
        <f>VLOOKUP($A388,DM!$A:$EH,MATCH(G$1,DM!$1:$1,0),0)</f>
        <v>3</v>
      </c>
      <c r="H388" s="57" t="str">
        <f>VLOOKUP($A388,DM!$A:$EH,MATCH(H$1,DM!$1:$1,0),0)</f>
        <v>4.2%</v>
      </c>
      <c r="I388" s="23" t="str">
        <f>VLOOKUP($A388,DM!$A:$EH,MATCH(I$1,DM!$1:$1,0),0)</f>
        <v>--</v>
      </c>
      <c r="J388" s="23" t="str">
        <f>VLOOKUP($A388,DM!$A:$EH,MATCH(J$1,DM!$1:$1,0),0)</f>
        <v>--</v>
      </c>
      <c r="K388" s="22" t="str">
        <f>VLOOKUP($A388,DM!$A:$EH,MATCH(K$1,DM!$1:$1,0),0)</f>
        <v>备证</v>
      </c>
      <c r="L388" s="22" t="str">
        <f>VLOOKUP($A388,DM!$A:$EH,MATCH(L$1,DM!$1:$1,0),0)</f>
        <v>自贸债</v>
      </c>
      <c r="M388" s="22" t="str">
        <f>VLOOKUP($A388,DM!$A:$EH,MATCH(M$1,DM!$1:$1,0),0)</f>
        <v>地方平台</v>
      </c>
      <c r="N388" s="22" t="str">
        <f>VLOOKUP($A388,DM!$A:$EH,MATCH(N$1,DM!$1:$1,0),0)</f>
        <v>浙江</v>
      </c>
      <c r="O388" s="19" t="str">
        <f>VLOOKUP($A388,DM!$A:$EH,MATCH(O$1,DM!$1:$1,0),0)</f>
        <v>--</v>
      </c>
    </row>
    <row r="389" spans="1:15" x14ac:dyDescent="0.25">
      <c r="A389" s="63">
        <f>deal_master[[#This Row],[Index]]</f>
        <v>526</v>
      </c>
      <c r="B389" s="70">
        <f>VLOOKUP($A389,DM!A:EH,MATCH(B$1,DM!$1:$1,0),0)</f>
        <v>44888</v>
      </c>
      <c r="C389" s="21" t="str">
        <f>VLOOKUP($A389,DM!$A:$EH,MATCH(C$1,DM!$1:$1,0),0)</f>
        <v>杭州临江投资</v>
      </c>
      <c r="D389" s="56" t="str">
        <f>VLOOKUP($A389,DM!$A:$EH,MATCH(D$1,DM!$1:$1,0),0)</f>
        <v>--/--/--</v>
      </c>
      <c r="E389" s="23" t="str">
        <f>VLOOKUP($A389,DM!$A:$EH,MATCH(E$1,DM!$1:$1,0),0)</f>
        <v>USD</v>
      </c>
      <c r="F389" s="23">
        <f>VLOOKUP($A389,DM!$A:$EH,MATCH(F$1,DM!$1:$1,0),0)</f>
        <v>3</v>
      </c>
      <c r="G389" s="23" t="str">
        <f>VLOOKUP($A389,DM!$A:$EH,MATCH(G$1,DM!$1:$1,0),0)</f>
        <v>3</v>
      </c>
      <c r="H389" s="57" t="str">
        <f>VLOOKUP($A389,DM!$A:$EH,MATCH(H$1,DM!$1:$1,0),0)</f>
        <v>7.1%</v>
      </c>
      <c r="I389" s="23" t="str">
        <f>VLOOKUP($A389,DM!$A:$EH,MATCH(I$1,DM!$1:$1,0),0)</f>
        <v>7.2%a</v>
      </c>
      <c r="J389" s="23" t="str">
        <f>VLOOKUP($A389,DM!$A:$EH,MATCH(J$1,DM!$1:$1,0),0)</f>
        <v>10</v>
      </c>
      <c r="K389" s="22" t="str">
        <f>VLOOKUP($A389,DM!$A:$EH,MATCH(K$1,DM!$1:$1,0),0)</f>
        <v>担保</v>
      </c>
      <c r="L389" s="22" t="str">
        <f>VLOOKUP($A389,DM!$A:$EH,MATCH(L$1,DM!$1:$1,0),0)</f>
        <v>--</v>
      </c>
      <c r="M389" s="22" t="str">
        <f>VLOOKUP($A389,DM!$A:$EH,MATCH(M$1,DM!$1:$1,0),0)</f>
        <v>地方平台</v>
      </c>
      <c r="N389" s="22" t="str">
        <f>VLOOKUP($A389,DM!$A:$EH,MATCH(N$1,DM!$1:$1,0),0)</f>
        <v>浙江</v>
      </c>
      <c r="O389" s="19" t="str">
        <f>VLOOKUP($A389,DM!$A:$EH,MATCH(O$1,DM!$1:$1,0),0)</f>
        <v>--</v>
      </c>
    </row>
    <row r="390" spans="1:15" x14ac:dyDescent="0.25">
      <c r="A390" s="63">
        <f>deal_master[[#This Row],[Index]]</f>
        <v>525</v>
      </c>
      <c r="B390" s="70">
        <f>VLOOKUP($A390,DM!A:EH,MATCH(B$1,DM!$1:$1,0),0)</f>
        <v>44888</v>
      </c>
      <c r="C390" s="21" t="str">
        <f>VLOOKUP($A390,DM!$A:$EH,MATCH(C$1,DM!$1:$1,0),0)</f>
        <v>怀化正鑫产投</v>
      </c>
      <c r="D390" s="56" t="str">
        <f>VLOOKUP($A390,DM!$A:$EH,MATCH(D$1,DM!$1:$1,0),0)</f>
        <v>--/--/--</v>
      </c>
      <c r="E390" s="23" t="str">
        <f>VLOOKUP($A390,DM!$A:$EH,MATCH(E$1,DM!$1:$1,0),0)</f>
        <v>CNH</v>
      </c>
      <c r="F390" s="23">
        <f>VLOOKUP($A390,DM!$A:$EH,MATCH(F$1,DM!$1:$1,0),0)</f>
        <v>4.8</v>
      </c>
      <c r="G390" s="23" t="str">
        <f>VLOOKUP($A390,DM!$A:$EH,MATCH(G$1,DM!$1:$1,0),0)</f>
        <v>2.5</v>
      </c>
      <c r="H390" s="57" t="str">
        <f>VLOOKUP($A390,DM!$A:$EH,MATCH(H$1,DM!$1:$1,0),0)</f>
        <v>4.9%</v>
      </c>
      <c r="I390" s="23" t="str">
        <f>VLOOKUP($A390,DM!$A:$EH,MATCH(I$1,DM!$1:$1,0),0)</f>
        <v>--</v>
      </c>
      <c r="J390" s="23" t="str">
        <f>VLOOKUP($A390,DM!$A:$EH,MATCH(J$1,DM!$1:$1,0),0)</f>
        <v>--</v>
      </c>
      <c r="K390" s="22" t="str">
        <f>VLOOKUP($A390,DM!$A:$EH,MATCH(K$1,DM!$1:$1,0),0)</f>
        <v>直发</v>
      </c>
      <c r="L390" s="22" t="str">
        <f>VLOOKUP($A390,DM!$A:$EH,MATCH(L$1,DM!$1:$1,0),0)</f>
        <v>自贸债</v>
      </c>
      <c r="M390" s="22" t="str">
        <f>VLOOKUP($A390,DM!$A:$EH,MATCH(M$1,DM!$1:$1,0),0)</f>
        <v>地方平台</v>
      </c>
      <c r="N390" s="22" t="str">
        <f>VLOOKUP($A390,DM!$A:$EH,MATCH(N$1,DM!$1:$1,0),0)</f>
        <v>湖南</v>
      </c>
      <c r="O390" s="19" t="str">
        <f>VLOOKUP($A390,DM!$A:$EH,MATCH(O$1,DM!$1:$1,0),0)</f>
        <v>--</v>
      </c>
    </row>
    <row r="391" spans="1:15" x14ac:dyDescent="0.25">
      <c r="A391" s="63">
        <f>deal_master[[#This Row],[Index]]</f>
        <v>524</v>
      </c>
      <c r="B391" s="70">
        <f>VLOOKUP($A391,DM!A:EH,MATCH(B$1,DM!$1:$1,0),0)</f>
        <v>44887</v>
      </c>
      <c r="C391" s="21" t="str">
        <f>VLOOKUP($A391,DM!$A:$EH,MATCH(C$1,DM!$1:$1,0),0)</f>
        <v>交银港分</v>
      </c>
      <c r="D391" s="56" t="str">
        <f>VLOOKUP($A391,DM!$A:$EH,MATCH(D$1,DM!$1:$1,0),0)</f>
        <v>--/A-/--</v>
      </c>
      <c r="E391" s="23" t="str">
        <f>VLOOKUP($A391,DM!$A:$EH,MATCH(E$1,DM!$1:$1,0),0)</f>
        <v>USD</v>
      </c>
      <c r="F391" s="23">
        <f>VLOOKUP($A391,DM!$A:$EH,MATCH(F$1,DM!$1:$1,0),0)</f>
        <v>2</v>
      </c>
      <c r="G391" s="23" t="str">
        <f>VLOOKUP($A391,DM!$A:$EH,MATCH(G$1,DM!$1:$1,0),0)</f>
        <v>3</v>
      </c>
      <c r="H391" s="57" t="str">
        <f>VLOOKUP($A391,DM!$A:$EH,MATCH(H$1,DM!$1:$1,0),0)</f>
        <v>4.75%</v>
      </c>
      <c r="I391" s="23" t="str">
        <f>VLOOKUP($A391,DM!$A:$EH,MATCH(I$1,DM!$1:$1,0),0)</f>
        <v>T+100a</v>
      </c>
      <c r="J391" s="23" t="str">
        <f>VLOOKUP($A391,DM!$A:$EH,MATCH(J$1,DM!$1:$1,0),0)</f>
        <v>39</v>
      </c>
      <c r="K391" s="22" t="str">
        <f>VLOOKUP($A391,DM!$A:$EH,MATCH(K$1,DM!$1:$1,0),0)</f>
        <v>直发</v>
      </c>
      <c r="L391" s="22" t="str">
        <f>VLOOKUP($A391,DM!$A:$EH,MATCH(L$1,DM!$1:$1,0),0)</f>
        <v>--</v>
      </c>
      <c r="M391" s="22" t="str">
        <f>VLOOKUP($A391,DM!$A:$EH,MATCH(M$1,DM!$1:$1,0),0)</f>
        <v>金融机构</v>
      </c>
      <c r="N391" s="22" t="str">
        <f>VLOOKUP($A391,DM!$A:$EH,MATCH(N$1,DM!$1:$1,0),0)</f>
        <v>上海</v>
      </c>
      <c r="O391" s="19" t="str">
        <f>VLOOKUP($A391,DM!$A:$EH,MATCH(O$1,DM!$1:$1,0),0)</f>
        <v>BISL,港分</v>
      </c>
    </row>
    <row r="392" spans="1:15" x14ac:dyDescent="0.25">
      <c r="A392" s="63">
        <f>deal_master[[#This Row],[Index]]</f>
        <v>523</v>
      </c>
      <c r="B392" s="70">
        <f>VLOOKUP($A392,DM!A:EH,MATCH(B$1,DM!$1:$1,0),0)</f>
        <v>44887</v>
      </c>
      <c r="C392" s="21" t="str">
        <f>VLOOKUP($A392,DM!$A:$EH,MATCH(C$1,DM!$1:$1,0),0)</f>
        <v>交银港分</v>
      </c>
      <c r="D392" s="56" t="str">
        <f>VLOOKUP($A392,DM!$A:$EH,MATCH(D$1,DM!$1:$1,0),0)</f>
        <v>--/A-/--</v>
      </c>
      <c r="E392" s="23" t="str">
        <f>VLOOKUP($A392,DM!$A:$EH,MATCH(E$1,DM!$1:$1,0),0)</f>
        <v>CNH</v>
      </c>
      <c r="F392" s="23">
        <f>VLOOKUP($A392,DM!$A:$EH,MATCH(F$1,DM!$1:$1,0),0)</f>
        <v>14.2</v>
      </c>
      <c r="G392" s="23" t="str">
        <f>VLOOKUP($A392,DM!$A:$EH,MATCH(G$1,DM!$1:$1,0),0)</f>
        <v>2</v>
      </c>
      <c r="H392" s="57" t="str">
        <f>VLOOKUP($A392,DM!$A:$EH,MATCH(H$1,DM!$1:$1,0),0)</f>
        <v>3.05%</v>
      </c>
      <c r="I392" s="23" t="str">
        <f>VLOOKUP($A392,DM!$A:$EH,MATCH(I$1,DM!$1:$1,0),0)</f>
        <v>3.5%a</v>
      </c>
      <c r="J392" s="23" t="str">
        <f>VLOOKUP($A392,DM!$A:$EH,MATCH(J$1,DM!$1:$1,0),0)</f>
        <v>45</v>
      </c>
      <c r="K392" s="22" t="str">
        <f>VLOOKUP($A392,DM!$A:$EH,MATCH(K$1,DM!$1:$1,0),0)</f>
        <v>直发</v>
      </c>
      <c r="L392" s="22" t="str">
        <f>VLOOKUP($A392,DM!$A:$EH,MATCH(L$1,DM!$1:$1,0),0)</f>
        <v>点心债</v>
      </c>
      <c r="M392" s="22" t="str">
        <f>VLOOKUP($A392,DM!$A:$EH,MATCH(M$1,DM!$1:$1,0),0)</f>
        <v>金融机构</v>
      </c>
      <c r="N392" s="22" t="str">
        <f>VLOOKUP($A392,DM!$A:$EH,MATCH(N$1,DM!$1:$1,0),0)</f>
        <v>上海</v>
      </c>
      <c r="O392" s="19" t="str">
        <f>VLOOKUP($A392,DM!$A:$EH,MATCH(O$1,DM!$1:$1,0),0)</f>
        <v>港分</v>
      </c>
    </row>
    <row r="393" spans="1:15" x14ac:dyDescent="0.25">
      <c r="A393" s="63">
        <f>deal_master[[#This Row],[Index]]</f>
        <v>522</v>
      </c>
      <c r="B393" s="70">
        <f>VLOOKUP($A393,DM!A:EH,MATCH(B$1,DM!$1:$1,0),0)</f>
        <v>44887</v>
      </c>
      <c r="C393" s="21" t="str">
        <f>VLOOKUP($A393,DM!$A:$EH,MATCH(C$1,DM!$1:$1,0),0)</f>
        <v>中原资管</v>
      </c>
      <c r="D393" s="56" t="str">
        <f>VLOOKUP($A393,DM!$A:$EH,MATCH(D$1,DM!$1:$1,0),0)</f>
        <v>--/--/BB+</v>
      </c>
      <c r="E393" s="23" t="str">
        <f>VLOOKUP($A393,DM!$A:$EH,MATCH(E$1,DM!$1:$1,0),0)</f>
        <v>USD</v>
      </c>
      <c r="F393" s="23">
        <f>VLOOKUP($A393,DM!$A:$EH,MATCH(F$1,DM!$1:$1,0),0)</f>
        <v>1.1000000000000001</v>
      </c>
      <c r="G393" s="23" t="str">
        <f>VLOOKUP($A393,DM!$A:$EH,MATCH(G$1,DM!$1:$1,0),0)</f>
        <v>2</v>
      </c>
      <c r="H393" s="57" t="str">
        <f>VLOOKUP($A393,DM!$A:$EH,MATCH(H$1,DM!$1:$1,0),0)</f>
        <v>7.5%</v>
      </c>
      <c r="I393" s="23" t="str">
        <f>VLOOKUP($A393,DM!$A:$EH,MATCH(I$1,DM!$1:$1,0),0)</f>
        <v>--</v>
      </c>
      <c r="J393" s="23" t="str">
        <f>VLOOKUP($A393,DM!$A:$EH,MATCH(J$1,DM!$1:$1,0),0)</f>
        <v>--</v>
      </c>
      <c r="K393" s="22" t="str">
        <f>VLOOKUP($A393,DM!$A:$EH,MATCH(K$1,DM!$1:$1,0),0)</f>
        <v>担保</v>
      </c>
      <c r="L393" s="22" t="str">
        <f>VLOOKUP($A393,DM!$A:$EH,MATCH(L$1,DM!$1:$1,0),0)</f>
        <v>--</v>
      </c>
      <c r="M393" s="22" t="str">
        <f>VLOOKUP($A393,DM!$A:$EH,MATCH(M$1,DM!$1:$1,0),0)</f>
        <v>地方平台</v>
      </c>
      <c r="N393" s="22" t="str">
        <f>VLOOKUP($A393,DM!$A:$EH,MATCH(N$1,DM!$1:$1,0),0)</f>
        <v>河南</v>
      </c>
      <c r="O393" s="19" t="str">
        <f>VLOOKUP($A393,DM!$A:$EH,MATCH(O$1,DM!$1:$1,0),0)</f>
        <v>--</v>
      </c>
    </row>
    <row r="394" spans="1:15" x14ac:dyDescent="0.25">
      <c r="A394" s="63">
        <f>deal_master[[#This Row],[Index]]</f>
        <v>521</v>
      </c>
      <c r="B394" s="70">
        <f>VLOOKUP($A394,DM!A:EH,MATCH(B$1,DM!$1:$1,0),0)</f>
        <v>44887</v>
      </c>
      <c r="C394" s="21" t="str">
        <f>VLOOKUP($A394,DM!$A:$EH,MATCH(C$1,DM!$1:$1,0),0)</f>
        <v>上饶投控</v>
      </c>
      <c r="D394" s="56" t="str">
        <f>VLOOKUP($A394,DM!$A:$EH,MATCH(D$1,DM!$1:$1,0),0)</f>
        <v>--/--/BBB-</v>
      </c>
      <c r="E394" s="23" t="str">
        <f>VLOOKUP($A394,DM!$A:$EH,MATCH(E$1,DM!$1:$1,0),0)</f>
        <v>USD</v>
      </c>
      <c r="F394" s="23">
        <f>VLOOKUP($A394,DM!$A:$EH,MATCH(F$1,DM!$1:$1,0),0)</f>
        <v>1.2</v>
      </c>
      <c r="G394" s="23" t="str">
        <f>VLOOKUP($A394,DM!$A:$EH,MATCH(G$1,DM!$1:$1,0),0)</f>
        <v>3</v>
      </c>
      <c r="H394" s="57" t="str">
        <f>VLOOKUP($A394,DM!$A:$EH,MATCH(H$1,DM!$1:$1,0),0)</f>
        <v>7.9%</v>
      </c>
      <c r="I394" s="23" t="str">
        <f>VLOOKUP($A394,DM!$A:$EH,MATCH(I$1,DM!$1:$1,0),0)</f>
        <v>8%a</v>
      </c>
      <c r="J394" s="23" t="str">
        <f>VLOOKUP($A394,DM!$A:$EH,MATCH(J$1,DM!$1:$1,0),0)</f>
        <v>10</v>
      </c>
      <c r="K394" s="22" t="str">
        <f>VLOOKUP($A394,DM!$A:$EH,MATCH(K$1,DM!$1:$1,0),0)</f>
        <v>担保</v>
      </c>
      <c r="L394" s="22" t="str">
        <f>VLOOKUP($A394,DM!$A:$EH,MATCH(L$1,DM!$1:$1,0),0)</f>
        <v>可持续债券</v>
      </c>
      <c r="M394" s="22" t="str">
        <f>VLOOKUP($A394,DM!$A:$EH,MATCH(M$1,DM!$1:$1,0),0)</f>
        <v>地方平台</v>
      </c>
      <c r="N394" s="22" t="str">
        <f>VLOOKUP($A394,DM!$A:$EH,MATCH(N$1,DM!$1:$1,0),0)</f>
        <v>江西</v>
      </c>
      <c r="O394" s="19" t="str">
        <f>VLOOKUP($A394,DM!$A:$EH,MATCH(O$1,DM!$1:$1,0),0)</f>
        <v>--</v>
      </c>
    </row>
    <row r="395" spans="1:15" x14ac:dyDescent="0.25">
      <c r="A395" s="63">
        <f>deal_master[[#This Row],[Index]]</f>
        <v>520</v>
      </c>
      <c r="B395" s="70">
        <f>VLOOKUP($A395,DM!A:EH,MATCH(B$1,DM!$1:$1,0),0)</f>
        <v>44886</v>
      </c>
      <c r="C395" s="21" t="str">
        <f>VLOOKUP($A395,DM!$A:$EH,MATCH(C$1,DM!$1:$1,0),0)</f>
        <v>济南轨交</v>
      </c>
      <c r="D395" s="56" t="str">
        <f>VLOOKUP($A395,DM!$A:$EH,MATCH(D$1,DM!$1:$1,0),0)</f>
        <v>--/--/A-</v>
      </c>
      <c r="E395" s="23" t="str">
        <f>VLOOKUP($A395,DM!$A:$EH,MATCH(E$1,DM!$1:$1,0),0)</f>
        <v>USD</v>
      </c>
      <c r="F395" s="23">
        <f>VLOOKUP($A395,DM!$A:$EH,MATCH(F$1,DM!$1:$1,0),0)</f>
        <v>2</v>
      </c>
      <c r="G395" s="23" t="str">
        <f>VLOOKUP($A395,DM!$A:$EH,MATCH(G$1,DM!$1:$1,0),0)</f>
        <v>1</v>
      </c>
      <c r="H395" s="57" t="str">
        <f>VLOOKUP($A395,DM!$A:$EH,MATCH(H$1,DM!$1:$1,0),0)</f>
        <v>6.75%</v>
      </c>
      <c r="I395" s="23" t="str">
        <f>VLOOKUP($A395,DM!$A:$EH,MATCH(I$1,DM!$1:$1,0),0)</f>
        <v>7.2%a</v>
      </c>
      <c r="J395" s="23" t="str">
        <f>VLOOKUP($A395,DM!$A:$EH,MATCH(J$1,DM!$1:$1,0),0)</f>
        <v>45</v>
      </c>
      <c r="K395" s="22" t="str">
        <f>VLOOKUP($A395,DM!$A:$EH,MATCH(K$1,DM!$1:$1,0),0)</f>
        <v>担保</v>
      </c>
      <c r="L395" s="22" t="str">
        <f>VLOOKUP($A395,DM!$A:$EH,MATCH(L$1,DM!$1:$1,0),0)</f>
        <v>绿色债券</v>
      </c>
      <c r="M395" s="22" t="str">
        <f>VLOOKUP($A395,DM!$A:$EH,MATCH(M$1,DM!$1:$1,0),0)</f>
        <v>地方平台</v>
      </c>
      <c r="N395" s="22" t="str">
        <f>VLOOKUP($A395,DM!$A:$EH,MATCH(N$1,DM!$1:$1,0),0)</f>
        <v>山东</v>
      </c>
      <c r="O395" s="19" t="str">
        <f>VLOOKUP($A395,DM!$A:$EH,MATCH(O$1,DM!$1:$1,0),0)</f>
        <v>港分</v>
      </c>
    </row>
    <row r="396" spans="1:15" x14ac:dyDescent="0.25">
      <c r="A396" s="63">
        <f>deal_master[[#This Row],[Index]]</f>
        <v>519</v>
      </c>
      <c r="B396" s="70">
        <f>VLOOKUP($A396,DM!A:EH,MATCH(B$1,DM!$1:$1,0),0)</f>
        <v>44882</v>
      </c>
      <c r="C396" s="21" t="str">
        <f>VLOOKUP($A396,DM!$A:$EH,MATCH(C$1,DM!$1:$1,0),0)</f>
        <v>陕西榆神能源(西安银行)</v>
      </c>
      <c r="D396" s="56" t="str">
        <f>VLOOKUP($A396,DM!$A:$EH,MATCH(D$1,DM!$1:$1,0),0)</f>
        <v>--/--/--</v>
      </c>
      <c r="E396" s="23" t="str">
        <f>VLOOKUP($A396,DM!$A:$EH,MATCH(E$1,DM!$1:$1,0),0)</f>
        <v>USD</v>
      </c>
      <c r="F396" s="23">
        <f>VLOOKUP($A396,DM!$A:$EH,MATCH(F$1,DM!$1:$1,0),0)</f>
        <v>0.85</v>
      </c>
      <c r="G396" s="23" t="str">
        <f>VLOOKUP($A396,DM!$A:$EH,MATCH(G$1,DM!$1:$1,0),0)</f>
        <v>3</v>
      </c>
      <c r="H396" s="57" t="str">
        <f>VLOOKUP($A396,DM!$A:$EH,MATCH(H$1,DM!$1:$1,0),0)</f>
        <v>7%</v>
      </c>
      <c r="I396" s="23" t="str">
        <f>VLOOKUP($A396,DM!$A:$EH,MATCH(I$1,DM!$1:$1,0),0)</f>
        <v>7%a</v>
      </c>
      <c r="J396" s="23" t="str">
        <f>VLOOKUP($A396,DM!$A:$EH,MATCH(J$1,DM!$1:$1,0),0)</f>
        <v>0</v>
      </c>
      <c r="K396" s="22" t="str">
        <f>VLOOKUP($A396,DM!$A:$EH,MATCH(K$1,DM!$1:$1,0),0)</f>
        <v>备证</v>
      </c>
      <c r="L396" s="22" t="str">
        <f>VLOOKUP($A396,DM!$A:$EH,MATCH(L$1,DM!$1:$1,0),0)</f>
        <v>绿色债券</v>
      </c>
      <c r="M396" s="22" t="str">
        <f>VLOOKUP($A396,DM!$A:$EH,MATCH(M$1,DM!$1:$1,0),0)</f>
        <v>地方平台</v>
      </c>
      <c r="N396" s="22" t="str">
        <f>VLOOKUP($A396,DM!$A:$EH,MATCH(N$1,DM!$1:$1,0),0)</f>
        <v>陕西</v>
      </c>
      <c r="O396" s="19" t="str">
        <f>VLOOKUP($A396,DM!$A:$EH,MATCH(O$1,DM!$1:$1,0),0)</f>
        <v>--</v>
      </c>
    </row>
    <row r="397" spans="1:15" x14ac:dyDescent="0.25">
      <c r="A397" s="63">
        <f>deal_master[[#This Row],[Index]]</f>
        <v>518</v>
      </c>
      <c r="B397" s="70">
        <f>VLOOKUP($A397,DM!A:EH,MATCH(B$1,DM!$1:$1,0),0)</f>
        <v>44882</v>
      </c>
      <c r="C397" s="21" t="str">
        <f>VLOOKUP($A397,DM!$A:$EH,MATCH(C$1,DM!$1:$1,0),0)</f>
        <v>蚌埠高投(合肥科农行)</v>
      </c>
      <c r="D397" s="56" t="str">
        <f>VLOOKUP($A397,DM!$A:$EH,MATCH(D$1,DM!$1:$1,0),0)</f>
        <v>--/--/--</v>
      </c>
      <c r="E397" s="23" t="str">
        <f>VLOOKUP($A397,DM!$A:$EH,MATCH(E$1,DM!$1:$1,0),0)</f>
        <v>CNH</v>
      </c>
      <c r="F397" s="23">
        <f>VLOOKUP($A397,DM!$A:$EH,MATCH(F$1,DM!$1:$1,0),0)</f>
        <v>2.1</v>
      </c>
      <c r="G397" s="23" t="str">
        <f>VLOOKUP($A397,DM!$A:$EH,MATCH(G$1,DM!$1:$1,0),0)</f>
        <v>3</v>
      </c>
      <c r="H397" s="57" t="str">
        <f>VLOOKUP($A397,DM!$A:$EH,MATCH(H$1,DM!$1:$1,0),0)</f>
        <v>5.2%</v>
      </c>
      <c r="I397" s="23" t="str">
        <f>VLOOKUP($A397,DM!$A:$EH,MATCH(I$1,DM!$1:$1,0),0)</f>
        <v>--</v>
      </c>
      <c r="J397" s="23" t="str">
        <f>VLOOKUP($A397,DM!$A:$EH,MATCH(J$1,DM!$1:$1,0),0)</f>
        <v>--</v>
      </c>
      <c r="K397" s="22" t="str">
        <f>VLOOKUP($A397,DM!$A:$EH,MATCH(K$1,DM!$1:$1,0),0)</f>
        <v>备证</v>
      </c>
      <c r="L397" s="22" t="str">
        <f>VLOOKUP($A397,DM!$A:$EH,MATCH(L$1,DM!$1:$1,0),0)</f>
        <v>自贸债</v>
      </c>
      <c r="M397" s="22" t="str">
        <f>VLOOKUP($A397,DM!$A:$EH,MATCH(M$1,DM!$1:$1,0),0)</f>
        <v>地方平台</v>
      </c>
      <c r="N397" s="22" t="str">
        <f>VLOOKUP($A397,DM!$A:$EH,MATCH(N$1,DM!$1:$1,0),0)</f>
        <v>安徽</v>
      </c>
      <c r="O397" s="19" t="str">
        <f>VLOOKUP($A397,DM!$A:$EH,MATCH(O$1,DM!$1:$1,0),0)</f>
        <v>--</v>
      </c>
    </row>
    <row r="398" spans="1:15" x14ac:dyDescent="0.25">
      <c r="A398" s="63">
        <f>deal_master[[#This Row],[Index]]</f>
        <v>517</v>
      </c>
      <c r="B398" s="70">
        <f>VLOOKUP($A398,DM!A:EH,MATCH(B$1,DM!$1:$1,0),0)</f>
        <v>44882</v>
      </c>
      <c r="C398" s="21" t="str">
        <f>VLOOKUP($A398,DM!$A:$EH,MATCH(C$1,DM!$1:$1,0),0)</f>
        <v>杭州钱塘新区城发</v>
      </c>
      <c r="D398" s="56" t="str">
        <f>VLOOKUP($A398,DM!$A:$EH,MATCH(D$1,DM!$1:$1,0),0)</f>
        <v>--/--/--</v>
      </c>
      <c r="E398" s="23" t="str">
        <f>VLOOKUP($A398,DM!$A:$EH,MATCH(E$1,DM!$1:$1,0),0)</f>
        <v>USD</v>
      </c>
      <c r="F398" s="23">
        <f>VLOOKUP($A398,DM!$A:$EH,MATCH(F$1,DM!$1:$1,0),0)</f>
        <v>1.05</v>
      </c>
      <c r="G398" s="23" t="str">
        <f>VLOOKUP($A398,DM!$A:$EH,MATCH(G$1,DM!$1:$1,0),0)</f>
        <v>1</v>
      </c>
      <c r="H398" s="57" t="str">
        <f>VLOOKUP($A398,DM!$A:$EH,MATCH(H$1,DM!$1:$1,0),0)</f>
        <v>6.5%</v>
      </c>
      <c r="I398" s="23" t="str">
        <f>VLOOKUP($A398,DM!$A:$EH,MATCH(I$1,DM!$1:$1,0),0)</f>
        <v>--</v>
      </c>
      <c r="J398" s="23" t="str">
        <f>VLOOKUP($A398,DM!$A:$EH,MATCH(J$1,DM!$1:$1,0),0)</f>
        <v>--</v>
      </c>
      <c r="K398" s="22" t="str">
        <f>VLOOKUP($A398,DM!$A:$EH,MATCH(K$1,DM!$1:$1,0),0)</f>
        <v>维好</v>
      </c>
      <c r="L398" s="22" t="str">
        <f>VLOOKUP($A398,DM!$A:$EH,MATCH(L$1,DM!$1:$1,0),0)</f>
        <v>--</v>
      </c>
      <c r="M398" s="22" t="str">
        <f>VLOOKUP($A398,DM!$A:$EH,MATCH(M$1,DM!$1:$1,0),0)</f>
        <v>地方平台</v>
      </c>
      <c r="N398" s="22" t="str">
        <f>VLOOKUP($A398,DM!$A:$EH,MATCH(N$1,DM!$1:$1,0),0)</f>
        <v>浙江</v>
      </c>
      <c r="O398" s="19" t="str">
        <f>VLOOKUP($A398,DM!$A:$EH,MATCH(O$1,DM!$1:$1,0),0)</f>
        <v>--</v>
      </c>
    </row>
    <row r="399" spans="1:15" x14ac:dyDescent="0.25">
      <c r="A399" s="63">
        <f>deal_master[[#This Row],[Index]]</f>
        <v>516</v>
      </c>
      <c r="B399" s="70">
        <f>VLOOKUP($A399,DM!A:EH,MATCH(B$1,DM!$1:$1,0),0)</f>
        <v>44882</v>
      </c>
      <c r="C399" s="21" t="str">
        <f>VLOOKUP($A399,DM!$A:$EH,MATCH(C$1,DM!$1:$1,0),0)</f>
        <v>中银卢森堡分行</v>
      </c>
      <c r="D399" s="56" t="str">
        <f>VLOOKUP($A399,DM!$A:$EH,MATCH(D$1,DM!$1:$1,0),0)</f>
        <v>A1/A/A</v>
      </c>
      <c r="E399" s="23" t="str">
        <f>VLOOKUP($A399,DM!$A:$EH,MATCH(E$1,DM!$1:$1,0),0)</f>
        <v>USD</v>
      </c>
      <c r="F399" s="23">
        <f>VLOOKUP($A399,DM!$A:$EH,MATCH(F$1,DM!$1:$1,0),0)</f>
        <v>5</v>
      </c>
      <c r="G399" s="23" t="str">
        <f>VLOOKUP($A399,DM!$A:$EH,MATCH(G$1,DM!$1:$1,0),0)</f>
        <v>3</v>
      </c>
      <c r="H399" s="57" t="str">
        <f>VLOOKUP($A399,DM!$A:$EH,MATCH(H$1,DM!$1:$1,0),0)</f>
        <v>SOFR+95</v>
      </c>
      <c r="I399" s="23" t="str">
        <f>VLOOKUP($A399,DM!$A:$EH,MATCH(I$1,DM!$1:$1,0),0)</f>
        <v>SOFR+135a</v>
      </c>
      <c r="J399" s="23" t="str">
        <f>VLOOKUP($A399,DM!$A:$EH,MATCH(J$1,DM!$1:$1,0),0)</f>
        <v>40</v>
      </c>
      <c r="K399" s="22" t="str">
        <f>VLOOKUP($A399,DM!$A:$EH,MATCH(K$1,DM!$1:$1,0),0)</f>
        <v>直发</v>
      </c>
      <c r="L399" s="22" t="str">
        <f>VLOOKUP($A399,DM!$A:$EH,MATCH(L$1,DM!$1:$1,0),0)</f>
        <v>浮息债券</v>
      </c>
      <c r="M399" s="22" t="str">
        <f>VLOOKUP($A399,DM!$A:$EH,MATCH(M$1,DM!$1:$1,0),0)</f>
        <v>金融机构</v>
      </c>
      <c r="N399" s="22" t="str">
        <f>VLOOKUP($A399,DM!$A:$EH,MATCH(N$1,DM!$1:$1,0),0)</f>
        <v>北京</v>
      </c>
      <c r="O399" s="19" t="str">
        <f>VLOOKUP($A399,DM!$A:$EH,MATCH(O$1,DM!$1:$1,0),0)</f>
        <v>港分</v>
      </c>
    </row>
    <row r="400" spans="1:15" x14ac:dyDescent="0.25">
      <c r="A400" s="63">
        <f>deal_master[[#This Row],[Index]]</f>
        <v>515</v>
      </c>
      <c r="B400" s="70">
        <f>VLOOKUP($A400,DM!A:EH,MATCH(B$1,DM!$1:$1,0),0)</f>
        <v>44881</v>
      </c>
      <c r="C400" s="21" t="str">
        <f>VLOOKUP($A400,DM!$A:$EH,MATCH(C$1,DM!$1:$1,0),0)</f>
        <v>济南产投(青岛银行)</v>
      </c>
      <c r="D400" s="56" t="str">
        <f>VLOOKUP($A400,DM!$A:$EH,MATCH(D$1,DM!$1:$1,0),0)</f>
        <v>--/--/--</v>
      </c>
      <c r="E400" s="23" t="str">
        <f>VLOOKUP($A400,DM!$A:$EH,MATCH(E$1,DM!$1:$1,0),0)</f>
        <v>USD</v>
      </c>
      <c r="F400" s="23">
        <f>VLOOKUP($A400,DM!$A:$EH,MATCH(F$1,DM!$1:$1,0),0)</f>
        <v>1.1399999999999999</v>
      </c>
      <c r="G400" s="23" t="str">
        <f>VLOOKUP($A400,DM!$A:$EH,MATCH(G$1,DM!$1:$1,0),0)</f>
        <v>1</v>
      </c>
      <c r="H400" s="57" t="str">
        <f>VLOOKUP($A400,DM!$A:$EH,MATCH(H$1,DM!$1:$1,0),0)</f>
        <v>7.5%</v>
      </c>
      <c r="I400" s="23" t="str">
        <f>VLOOKUP($A400,DM!$A:$EH,MATCH(I$1,DM!$1:$1,0),0)</f>
        <v>7.5%a</v>
      </c>
      <c r="J400" s="23" t="str">
        <f>VLOOKUP($A400,DM!$A:$EH,MATCH(J$1,DM!$1:$1,0),0)</f>
        <v>0</v>
      </c>
      <c r="K400" s="22" t="str">
        <f>VLOOKUP($A400,DM!$A:$EH,MATCH(K$1,DM!$1:$1,0),0)</f>
        <v>备证+担保</v>
      </c>
      <c r="L400" s="22" t="str">
        <f>VLOOKUP($A400,DM!$A:$EH,MATCH(L$1,DM!$1:$1,0),0)</f>
        <v>--</v>
      </c>
      <c r="M400" s="22" t="str">
        <f>VLOOKUP($A400,DM!$A:$EH,MATCH(M$1,DM!$1:$1,0),0)</f>
        <v>地方平台</v>
      </c>
      <c r="N400" s="22" t="str">
        <f>VLOOKUP($A400,DM!$A:$EH,MATCH(N$1,DM!$1:$1,0),0)</f>
        <v>山东</v>
      </c>
      <c r="O400" s="19" t="str">
        <f>VLOOKUP($A400,DM!$A:$EH,MATCH(O$1,DM!$1:$1,0),0)</f>
        <v>--</v>
      </c>
    </row>
    <row r="401" spans="1:15" x14ac:dyDescent="0.25">
      <c r="A401" s="63">
        <f>deal_master[[#This Row],[Index]]</f>
        <v>514</v>
      </c>
      <c r="B401" s="70">
        <f>VLOOKUP($A401,DM!A:EH,MATCH(B$1,DM!$1:$1,0),0)</f>
        <v>44881</v>
      </c>
      <c r="C401" s="21" t="str">
        <f>VLOOKUP($A401,DM!$A:$EH,MATCH(C$1,DM!$1:$1,0),0)</f>
        <v>中银巴黎分行</v>
      </c>
      <c r="D401" s="56" t="str">
        <f>VLOOKUP($A401,DM!$A:$EH,MATCH(D$1,DM!$1:$1,0),0)</f>
        <v>A1/A/A</v>
      </c>
      <c r="E401" s="23" t="str">
        <f>VLOOKUP($A401,DM!$A:$EH,MATCH(E$1,DM!$1:$1,0),0)</f>
        <v>USD</v>
      </c>
      <c r="F401" s="23">
        <f>VLOOKUP($A401,DM!$A:$EH,MATCH(F$1,DM!$1:$1,0),0)</f>
        <v>4</v>
      </c>
      <c r="G401" s="23" t="str">
        <f>VLOOKUP($A401,DM!$A:$EH,MATCH(G$1,DM!$1:$1,0),0)</f>
        <v>3</v>
      </c>
      <c r="H401" s="57" t="str">
        <f>VLOOKUP($A401,DM!$A:$EH,MATCH(H$1,DM!$1:$1,0),0)</f>
        <v>4.75%</v>
      </c>
      <c r="I401" s="23" t="str">
        <f>VLOOKUP($A401,DM!$A:$EH,MATCH(I$1,DM!$1:$1,0),0)</f>
        <v>T+100a</v>
      </c>
      <c r="J401" s="23" t="str">
        <f>VLOOKUP($A401,DM!$A:$EH,MATCH(J$1,DM!$1:$1,0),0)</f>
        <v>39</v>
      </c>
      <c r="K401" s="22" t="str">
        <f>VLOOKUP($A401,DM!$A:$EH,MATCH(K$1,DM!$1:$1,0),0)</f>
        <v>直发</v>
      </c>
      <c r="L401" s="22" t="str">
        <f>VLOOKUP($A401,DM!$A:$EH,MATCH(L$1,DM!$1:$1,0),0)</f>
        <v>绿色债券</v>
      </c>
      <c r="M401" s="22" t="str">
        <f>VLOOKUP($A401,DM!$A:$EH,MATCH(M$1,DM!$1:$1,0),0)</f>
        <v>金融机构</v>
      </c>
      <c r="N401" s="22" t="str">
        <f>VLOOKUP($A401,DM!$A:$EH,MATCH(N$1,DM!$1:$1,0),0)</f>
        <v>北京</v>
      </c>
      <c r="O401" s="19" t="str">
        <f>VLOOKUP($A401,DM!$A:$EH,MATCH(O$1,DM!$1:$1,0),0)</f>
        <v>港分</v>
      </c>
    </row>
    <row r="402" spans="1:15" x14ac:dyDescent="0.25">
      <c r="A402" s="63">
        <f>deal_master[[#This Row],[Index]]</f>
        <v>513</v>
      </c>
      <c r="B402" s="70">
        <f>VLOOKUP($A402,DM!A:EH,MATCH(B$1,DM!$1:$1,0),0)</f>
        <v>44880</v>
      </c>
      <c r="C402" s="21" t="str">
        <f>VLOOKUP($A402,DM!$A:$EH,MATCH(C$1,DM!$1:$1,0),0)</f>
        <v>中金公司</v>
      </c>
      <c r="D402" s="56" t="str">
        <f>VLOOKUP($A402,DM!$A:$EH,MATCH(D$1,DM!$1:$1,0),0)</f>
        <v>--/--/BBB+</v>
      </c>
      <c r="E402" s="23" t="str">
        <f>VLOOKUP($A402,DM!$A:$EH,MATCH(E$1,DM!$1:$1,0),0)</f>
        <v>USD</v>
      </c>
      <c r="F402" s="23">
        <f>VLOOKUP($A402,DM!$A:$EH,MATCH(F$1,DM!$1:$1,0),0)</f>
        <v>6.5</v>
      </c>
      <c r="G402" s="23" t="str">
        <f>VLOOKUP($A402,DM!$A:$EH,MATCH(G$1,DM!$1:$1,0),0)</f>
        <v>3</v>
      </c>
      <c r="H402" s="57" t="str">
        <f>VLOOKUP($A402,DM!$A:$EH,MATCH(H$1,DM!$1:$1,0),0)</f>
        <v>5.42%</v>
      </c>
      <c r="I402" s="23" t="str">
        <f>VLOOKUP($A402,DM!$A:$EH,MATCH(I$1,DM!$1:$1,0),0)</f>
        <v>T3+150a</v>
      </c>
      <c r="J402" s="23" t="str">
        <f>VLOOKUP($A402,DM!$A:$EH,MATCH(J$1,DM!$1:$1,0),0)</f>
        <v>25</v>
      </c>
      <c r="K402" s="22" t="str">
        <f>VLOOKUP($A402,DM!$A:$EH,MATCH(K$1,DM!$1:$1,0),0)</f>
        <v>维好+担保</v>
      </c>
      <c r="L402" s="22" t="str">
        <f>VLOOKUP($A402,DM!$A:$EH,MATCH(L$1,DM!$1:$1,0),0)</f>
        <v>--</v>
      </c>
      <c r="M402" s="22" t="str">
        <f>VLOOKUP($A402,DM!$A:$EH,MATCH(M$1,DM!$1:$1,0),0)</f>
        <v>金融机构</v>
      </c>
      <c r="N402" s="22" t="str">
        <f>VLOOKUP($A402,DM!$A:$EH,MATCH(N$1,DM!$1:$1,0),0)</f>
        <v>北京</v>
      </c>
      <c r="O402" s="19" t="str">
        <f>VLOOKUP($A402,DM!$A:$EH,MATCH(O$1,DM!$1:$1,0),0)</f>
        <v>港分</v>
      </c>
    </row>
    <row r="403" spans="1:15" x14ac:dyDescent="0.25">
      <c r="A403" s="63">
        <f>deal_master[[#This Row],[Index]]</f>
        <v>512</v>
      </c>
      <c r="B403" s="70">
        <f>VLOOKUP($A403,DM!A:EH,MATCH(B$1,DM!$1:$1,0),0)</f>
        <v>44879</v>
      </c>
      <c r="C403" s="21" t="str">
        <f>VLOOKUP($A403,DM!$A:$EH,MATCH(C$1,DM!$1:$1,0),0)</f>
        <v>南京扬子国投</v>
      </c>
      <c r="D403" s="56" t="str">
        <f>VLOOKUP($A403,DM!$A:$EH,MATCH(D$1,DM!$1:$1,0),0)</f>
        <v>--/--/A-</v>
      </c>
      <c r="E403" s="23" t="str">
        <f>VLOOKUP($A403,DM!$A:$EH,MATCH(E$1,DM!$1:$1,0),0)</f>
        <v>USD</v>
      </c>
      <c r="F403" s="23">
        <f>VLOOKUP($A403,DM!$A:$EH,MATCH(F$1,DM!$1:$1,0),0)</f>
        <v>3</v>
      </c>
      <c r="G403" s="23" t="str">
        <f>VLOOKUP($A403,DM!$A:$EH,MATCH(G$1,DM!$1:$1,0),0)</f>
        <v>3</v>
      </c>
      <c r="H403" s="57" t="str">
        <f>VLOOKUP($A403,DM!$A:$EH,MATCH(H$1,DM!$1:$1,0),0)</f>
        <v>5.95%</v>
      </c>
      <c r="I403" s="23" t="str">
        <f>VLOOKUP($A403,DM!$A:$EH,MATCH(I$1,DM!$1:$1,0),0)</f>
        <v>6.2%a</v>
      </c>
      <c r="J403" s="23" t="str">
        <f>VLOOKUP($A403,DM!$A:$EH,MATCH(J$1,DM!$1:$1,0),0)</f>
        <v>25</v>
      </c>
      <c r="K403" s="22" t="str">
        <f>VLOOKUP($A403,DM!$A:$EH,MATCH(K$1,DM!$1:$1,0),0)</f>
        <v>直发</v>
      </c>
      <c r="L403" s="22" t="str">
        <f>VLOOKUP($A403,DM!$A:$EH,MATCH(L$1,DM!$1:$1,0),0)</f>
        <v>可持续债券</v>
      </c>
      <c r="M403" s="22" t="str">
        <f>VLOOKUP($A403,DM!$A:$EH,MATCH(M$1,DM!$1:$1,0),0)</f>
        <v>地方平台</v>
      </c>
      <c r="N403" s="22" t="str">
        <f>VLOOKUP($A403,DM!$A:$EH,MATCH(N$1,DM!$1:$1,0),0)</f>
        <v>江苏</v>
      </c>
      <c r="O403" s="19" t="str">
        <f>VLOOKUP($A403,DM!$A:$EH,MATCH(O$1,DM!$1:$1,0),0)</f>
        <v>--</v>
      </c>
    </row>
    <row r="404" spans="1:15" x14ac:dyDescent="0.25">
      <c r="A404" s="63">
        <f>deal_master[[#This Row],[Index]]</f>
        <v>511</v>
      </c>
      <c r="B404" s="70">
        <f>VLOOKUP($A404,DM!A:EH,MATCH(B$1,DM!$1:$1,0),0)</f>
        <v>44875</v>
      </c>
      <c r="C404" s="21" t="str">
        <f>VLOOKUP($A404,DM!$A:$EH,MATCH(C$1,DM!$1:$1,0),0)</f>
        <v>益阳赫山发展(湖南银行)</v>
      </c>
      <c r="D404" s="56" t="str">
        <f>VLOOKUP($A404,DM!$A:$EH,MATCH(D$1,DM!$1:$1,0),0)</f>
        <v>--/--/--</v>
      </c>
      <c r="E404" s="23" t="str">
        <f>VLOOKUP($A404,DM!$A:$EH,MATCH(E$1,DM!$1:$1,0),0)</f>
        <v>CNH</v>
      </c>
      <c r="F404" s="23">
        <f>VLOOKUP($A404,DM!$A:$EH,MATCH(F$1,DM!$1:$1,0),0)</f>
        <v>5.29</v>
      </c>
      <c r="G404" s="23" t="str">
        <f>VLOOKUP($A404,DM!$A:$EH,MATCH(G$1,DM!$1:$1,0),0)</f>
        <v>3</v>
      </c>
      <c r="H404" s="57" t="str">
        <f>VLOOKUP($A404,DM!$A:$EH,MATCH(H$1,DM!$1:$1,0),0)</f>
        <v>4.9%</v>
      </c>
      <c r="I404" s="23" t="str">
        <f>VLOOKUP($A404,DM!$A:$EH,MATCH(I$1,DM!$1:$1,0),0)</f>
        <v>--</v>
      </c>
      <c r="J404" s="23" t="str">
        <f>VLOOKUP($A404,DM!$A:$EH,MATCH(J$1,DM!$1:$1,0),0)</f>
        <v>--</v>
      </c>
      <c r="K404" s="22" t="str">
        <f>VLOOKUP($A404,DM!$A:$EH,MATCH(K$1,DM!$1:$1,0),0)</f>
        <v>备证</v>
      </c>
      <c r="L404" s="22" t="str">
        <f>VLOOKUP($A404,DM!$A:$EH,MATCH(L$1,DM!$1:$1,0),0)</f>
        <v>自贸债</v>
      </c>
      <c r="M404" s="22" t="str">
        <f>VLOOKUP($A404,DM!$A:$EH,MATCH(M$1,DM!$1:$1,0),0)</f>
        <v>地方平台</v>
      </c>
      <c r="N404" s="22" t="str">
        <f>VLOOKUP($A404,DM!$A:$EH,MATCH(N$1,DM!$1:$1,0),0)</f>
        <v>湖南</v>
      </c>
      <c r="O404" s="19" t="str">
        <f>VLOOKUP($A404,DM!$A:$EH,MATCH(O$1,DM!$1:$1,0),0)</f>
        <v>--</v>
      </c>
    </row>
    <row r="405" spans="1:15" x14ac:dyDescent="0.25">
      <c r="A405" s="63">
        <f>deal_master[[#This Row],[Index]]</f>
        <v>510</v>
      </c>
      <c r="B405" s="70">
        <f>VLOOKUP($A405,DM!A:EH,MATCH(B$1,DM!$1:$1,0),0)</f>
        <v>44875</v>
      </c>
      <c r="C405" s="21" t="str">
        <f>VLOOKUP($A405,DM!$A:$EH,MATCH(C$1,DM!$1:$1,0),0)</f>
        <v>丹阳投资</v>
      </c>
      <c r="D405" s="56" t="str">
        <f>VLOOKUP($A405,DM!$A:$EH,MATCH(D$1,DM!$1:$1,0),0)</f>
        <v>--/--/--</v>
      </c>
      <c r="E405" s="23" t="str">
        <f>VLOOKUP($A405,DM!$A:$EH,MATCH(E$1,DM!$1:$1,0),0)</f>
        <v>USD</v>
      </c>
      <c r="F405" s="23">
        <f>VLOOKUP($A405,DM!$A:$EH,MATCH(F$1,DM!$1:$1,0),0)</f>
        <v>0.192</v>
      </c>
      <c r="G405" s="23" t="str">
        <f>VLOOKUP($A405,DM!$A:$EH,MATCH(G$1,DM!$1:$1,0),0)</f>
        <v>3</v>
      </c>
      <c r="H405" s="57" t="str">
        <f>VLOOKUP($A405,DM!$A:$EH,MATCH(H$1,DM!$1:$1,0),0)</f>
        <v>6.4%</v>
      </c>
      <c r="I405" s="23" t="str">
        <f>VLOOKUP($A405,DM!$A:$EH,MATCH(I$1,DM!$1:$1,0),0)</f>
        <v>--</v>
      </c>
      <c r="J405" s="23" t="str">
        <f>VLOOKUP($A405,DM!$A:$EH,MATCH(J$1,DM!$1:$1,0),0)</f>
        <v>--</v>
      </c>
      <c r="K405" s="22" t="str">
        <f>VLOOKUP($A405,DM!$A:$EH,MATCH(K$1,DM!$1:$1,0),0)</f>
        <v>担保</v>
      </c>
      <c r="L405" s="22" t="str">
        <f>VLOOKUP($A405,DM!$A:$EH,MATCH(L$1,DM!$1:$1,0),0)</f>
        <v>--</v>
      </c>
      <c r="M405" s="22" t="str">
        <f>VLOOKUP($A405,DM!$A:$EH,MATCH(M$1,DM!$1:$1,0),0)</f>
        <v>地方平台</v>
      </c>
      <c r="N405" s="22" t="str">
        <f>VLOOKUP($A405,DM!$A:$EH,MATCH(N$1,DM!$1:$1,0),0)</f>
        <v>江苏</v>
      </c>
      <c r="O405" s="19" t="str">
        <f>VLOOKUP($A405,DM!$A:$EH,MATCH(O$1,DM!$1:$1,0),0)</f>
        <v>--</v>
      </c>
    </row>
    <row r="406" spans="1:15" x14ac:dyDescent="0.25">
      <c r="A406" s="63">
        <f>deal_master[[#This Row],[Index]]</f>
        <v>509</v>
      </c>
      <c r="B406" s="70">
        <f>VLOOKUP($A406,DM!A:EH,MATCH(B$1,DM!$1:$1,0),0)</f>
        <v>44873</v>
      </c>
      <c r="C406" s="21" t="str">
        <f>VLOOKUP($A406,DM!$A:$EH,MATCH(C$1,DM!$1:$1,0),0)</f>
        <v>镇江文旅</v>
      </c>
      <c r="D406" s="56" t="str">
        <f>VLOOKUP($A406,DM!$A:$EH,MATCH(D$1,DM!$1:$1,0),0)</f>
        <v>--/--/--</v>
      </c>
      <c r="E406" s="23" t="str">
        <f>VLOOKUP($A406,DM!$A:$EH,MATCH(E$1,DM!$1:$1,0),0)</f>
        <v>USD</v>
      </c>
      <c r="F406" s="23">
        <f>VLOOKUP($A406,DM!$A:$EH,MATCH(F$1,DM!$1:$1,0),0)</f>
        <v>1.7250000000000001</v>
      </c>
      <c r="G406" s="23" t="str">
        <f>VLOOKUP($A406,DM!$A:$EH,MATCH(G$1,DM!$1:$1,0),0)</f>
        <v>3</v>
      </c>
      <c r="H406" s="57" t="str">
        <f>VLOOKUP($A406,DM!$A:$EH,MATCH(H$1,DM!$1:$1,0),0)</f>
        <v>7.1%</v>
      </c>
      <c r="I406" s="23" t="str">
        <f>VLOOKUP($A406,DM!$A:$EH,MATCH(I$1,DM!$1:$1,0),0)</f>
        <v>--</v>
      </c>
      <c r="J406" s="23" t="str">
        <f>VLOOKUP($A406,DM!$A:$EH,MATCH(J$1,DM!$1:$1,0),0)</f>
        <v>--</v>
      </c>
      <c r="K406" s="22" t="str">
        <f>VLOOKUP($A406,DM!$A:$EH,MATCH(K$1,DM!$1:$1,0),0)</f>
        <v>直发</v>
      </c>
      <c r="L406" s="22" t="str">
        <f>VLOOKUP($A406,DM!$A:$EH,MATCH(L$1,DM!$1:$1,0),0)</f>
        <v>--</v>
      </c>
      <c r="M406" s="22" t="str">
        <f>VLOOKUP($A406,DM!$A:$EH,MATCH(M$1,DM!$1:$1,0),0)</f>
        <v>地方平台</v>
      </c>
      <c r="N406" s="22" t="str">
        <f>VLOOKUP($A406,DM!$A:$EH,MATCH(N$1,DM!$1:$1,0),0)</f>
        <v>江苏</v>
      </c>
      <c r="O406" s="19" t="str">
        <f>VLOOKUP($A406,DM!$A:$EH,MATCH(O$1,DM!$1:$1,0),0)</f>
        <v>--</v>
      </c>
    </row>
    <row r="407" spans="1:15" x14ac:dyDescent="0.25">
      <c r="A407" s="63">
        <f>deal_master[[#This Row],[Index]]</f>
        <v>508</v>
      </c>
      <c r="B407" s="70">
        <f>VLOOKUP($A407,DM!A:EH,MATCH(B$1,DM!$1:$1,0),0)</f>
        <v>44873</v>
      </c>
      <c r="C407" s="21" t="str">
        <f>VLOOKUP($A407,DM!$A:$EH,MATCH(C$1,DM!$1:$1,0),0)</f>
        <v>郴州产投(长沙银行)</v>
      </c>
      <c r="D407" s="56" t="str">
        <f>VLOOKUP($A407,DM!$A:$EH,MATCH(D$1,DM!$1:$1,0),0)</f>
        <v>--/--/--</v>
      </c>
      <c r="E407" s="23" t="str">
        <f>VLOOKUP($A407,DM!$A:$EH,MATCH(E$1,DM!$1:$1,0),0)</f>
        <v>CNH</v>
      </c>
      <c r="F407" s="23">
        <f>VLOOKUP($A407,DM!$A:$EH,MATCH(F$1,DM!$1:$1,0),0)</f>
        <v>5.5</v>
      </c>
      <c r="G407" s="23" t="str">
        <f>VLOOKUP($A407,DM!$A:$EH,MATCH(G$1,DM!$1:$1,0),0)</f>
        <v>3</v>
      </c>
      <c r="H407" s="57" t="str">
        <f>VLOOKUP($A407,DM!$A:$EH,MATCH(H$1,DM!$1:$1,0),0)</f>
        <v>4.5%</v>
      </c>
      <c r="I407" s="23" t="str">
        <f>VLOOKUP($A407,DM!$A:$EH,MATCH(I$1,DM!$1:$1,0),0)</f>
        <v>--</v>
      </c>
      <c r="J407" s="23" t="str">
        <f>VLOOKUP($A407,DM!$A:$EH,MATCH(J$1,DM!$1:$1,0),0)</f>
        <v>--</v>
      </c>
      <c r="K407" s="22" t="str">
        <f>VLOOKUP($A407,DM!$A:$EH,MATCH(K$1,DM!$1:$1,0),0)</f>
        <v>备证</v>
      </c>
      <c r="L407" s="22" t="str">
        <f>VLOOKUP($A407,DM!$A:$EH,MATCH(L$1,DM!$1:$1,0),0)</f>
        <v>自贸债</v>
      </c>
      <c r="M407" s="22" t="str">
        <f>VLOOKUP($A407,DM!$A:$EH,MATCH(M$1,DM!$1:$1,0),0)</f>
        <v>地方平台</v>
      </c>
      <c r="N407" s="22" t="str">
        <f>VLOOKUP($A407,DM!$A:$EH,MATCH(N$1,DM!$1:$1,0),0)</f>
        <v>湖南</v>
      </c>
      <c r="O407" s="19" t="str">
        <f>VLOOKUP($A407,DM!$A:$EH,MATCH(O$1,DM!$1:$1,0),0)</f>
        <v>--</v>
      </c>
    </row>
    <row r="408" spans="1:15" x14ac:dyDescent="0.25">
      <c r="A408" s="63">
        <f>deal_master[[#This Row],[Index]]</f>
        <v>507</v>
      </c>
      <c r="B408" s="70">
        <f>VLOOKUP($A408,DM!A:EH,MATCH(B$1,DM!$1:$1,0),0)</f>
        <v>44873</v>
      </c>
      <c r="C408" s="21" t="str">
        <f>VLOOKUP($A408,DM!$A:$EH,MATCH(C$1,DM!$1:$1,0),0)</f>
        <v>济南高新控股</v>
      </c>
      <c r="D408" s="56" t="str">
        <f>VLOOKUP($A408,DM!$A:$EH,MATCH(D$1,DM!$1:$1,0),0)</f>
        <v>--/--/BBB</v>
      </c>
      <c r="E408" s="23" t="str">
        <f>VLOOKUP($A408,DM!$A:$EH,MATCH(E$1,DM!$1:$1,0),0)</f>
        <v>USD</v>
      </c>
      <c r="F408" s="23">
        <f>VLOOKUP($A408,DM!$A:$EH,MATCH(F$1,DM!$1:$1,0),0)</f>
        <v>2</v>
      </c>
      <c r="G408" s="23" t="str">
        <f>VLOOKUP($A408,DM!$A:$EH,MATCH(G$1,DM!$1:$1,0),0)</f>
        <v>3</v>
      </c>
      <c r="H408" s="57" t="str">
        <f>VLOOKUP($A408,DM!$A:$EH,MATCH(H$1,DM!$1:$1,0),0)</f>
        <v>6.95%</v>
      </c>
      <c r="I408" s="23" t="str">
        <f>VLOOKUP($A408,DM!$A:$EH,MATCH(I$1,DM!$1:$1,0),0)</f>
        <v>7.2%a</v>
      </c>
      <c r="J408" s="23" t="str">
        <f>VLOOKUP($A408,DM!$A:$EH,MATCH(J$1,DM!$1:$1,0),0)</f>
        <v>25</v>
      </c>
      <c r="K408" s="22" t="str">
        <f>VLOOKUP($A408,DM!$A:$EH,MATCH(K$1,DM!$1:$1,0),0)</f>
        <v>担保</v>
      </c>
      <c r="L408" s="22" t="str">
        <f>VLOOKUP($A408,DM!$A:$EH,MATCH(L$1,DM!$1:$1,0),0)</f>
        <v>--</v>
      </c>
      <c r="M408" s="22" t="str">
        <f>VLOOKUP($A408,DM!$A:$EH,MATCH(M$1,DM!$1:$1,0),0)</f>
        <v>地方平台</v>
      </c>
      <c r="N408" s="22" t="str">
        <f>VLOOKUP($A408,DM!$A:$EH,MATCH(N$1,DM!$1:$1,0),0)</f>
        <v>山东</v>
      </c>
      <c r="O408" s="19" t="str">
        <f>VLOOKUP($A408,DM!$A:$EH,MATCH(O$1,DM!$1:$1,0),0)</f>
        <v>--</v>
      </c>
    </row>
    <row r="409" spans="1:15" x14ac:dyDescent="0.25">
      <c r="A409" s="63">
        <f>deal_master[[#This Row],[Index]]</f>
        <v>506</v>
      </c>
      <c r="B409" s="70">
        <f>VLOOKUP($A409,DM!A:EH,MATCH(B$1,DM!$1:$1,0),0)</f>
        <v>44873</v>
      </c>
      <c r="C409" s="21" t="str">
        <f>VLOOKUP($A409,DM!$A:$EH,MATCH(C$1,DM!$1:$1,0),0)</f>
        <v>嵊州交投(南京银行)</v>
      </c>
      <c r="D409" s="56" t="str">
        <f>VLOOKUP($A409,DM!$A:$EH,MATCH(D$1,DM!$1:$1,0),0)</f>
        <v>--/--/--</v>
      </c>
      <c r="E409" s="23" t="str">
        <f>VLOOKUP($A409,DM!$A:$EH,MATCH(E$1,DM!$1:$1,0),0)</f>
        <v>CNH</v>
      </c>
      <c r="F409" s="23">
        <f>VLOOKUP($A409,DM!$A:$EH,MATCH(F$1,DM!$1:$1,0),0)</f>
        <v>3.3</v>
      </c>
      <c r="G409" s="23" t="str">
        <f>VLOOKUP($A409,DM!$A:$EH,MATCH(G$1,DM!$1:$1,0),0)</f>
        <v>3</v>
      </c>
      <c r="H409" s="57" t="str">
        <f>VLOOKUP($A409,DM!$A:$EH,MATCH(H$1,DM!$1:$1,0),0)</f>
        <v>4.2%</v>
      </c>
      <c r="I409" s="23" t="str">
        <f>VLOOKUP($A409,DM!$A:$EH,MATCH(I$1,DM!$1:$1,0),0)</f>
        <v>--</v>
      </c>
      <c r="J409" s="23" t="str">
        <f>VLOOKUP($A409,DM!$A:$EH,MATCH(J$1,DM!$1:$1,0),0)</f>
        <v>--</v>
      </c>
      <c r="K409" s="22" t="str">
        <f>VLOOKUP($A409,DM!$A:$EH,MATCH(K$1,DM!$1:$1,0),0)</f>
        <v>备证</v>
      </c>
      <c r="L409" s="22" t="str">
        <f>VLOOKUP($A409,DM!$A:$EH,MATCH(L$1,DM!$1:$1,0),0)</f>
        <v>自贸债</v>
      </c>
      <c r="M409" s="22" t="str">
        <f>VLOOKUP($A409,DM!$A:$EH,MATCH(M$1,DM!$1:$1,0),0)</f>
        <v>地方平台</v>
      </c>
      <c r="N409" s="22" t="str">
        <f>VLOOKUP($A409,DM!$A:$EH,MATCH(N$1,DM!$1:$1,0),0)</f>
        <v>浙江</v>
      </c>
      <c r="O409" s="19" t="str">
        <f>VLOOKUP($A409,DM!$A:$EH,MATCH(O$1,DM!$1:$1,0),0)</f>
        <v>--</v>
      </c>
    </row>
    <row r="410" spans="1:15" x14ac:dyDescent="0.25">
      <c r="A410" s="63">
        <f>deal_master[[#This Row],[Index]]</f>
        <v>505</v>
      </c>
      <c r="B410" s="70">
        <f>VLOOKUP($A410,DM!A:EH,MATCH(B$1,DM!$1:$1,0),0)</f>
        <v>44872</v>
      </c>
      <c r="C410" s="21" t="str">
        <f>VLOOKUP($A410,DM!$A:$EH,MATCH(C$1,DM!$1:$1,0),0)</f>
        <v>青岛海发国资</v>
      </c>
      <c r="D410" s="56" t="str">
        <f>VLOOKUP($A410,DM!$A:$EH,MATCH(D$1,DM!$1:$1,0),0)</f>
        <v>--/--/--</v>
      </c>
      <c r="E410" s="23" t="str">
        <f>VLOOKUP($A410,DM!$A:$EH,MATCH(E$1,DM!$1:$1,0),0)</f>
        <v>CNH</v>
      </c>
      <c r="F410" s="23">
        <f>VLOOKUP($A410,DM!$A:$EH,MATCH(F$1,DM!$1:$1,0),0)</f>
        <v>8.8000000000000007</v>
      </c>
      <c r="G410" s="23" t="str">
        <f>VLOOKUP($A410,DM!$A:$EH,MATCH(G$1,DM!$1:$1,0),0)</f>
        <v>3</v>
      </c>
      <c r="H410" s="57" t="str">
        <f>VLOOKUP($A410,DM!$A:$EH,MATCH(H$1,DM!$1:$1,0),0)</f>
        <v>6%</v>
      </c>
      <c r="I410" s="23" t="str">
        <f>VLOOKUP($A410,DM!$A:$EH,MATCH(I$1,DM!$1:$1,0),0)</f>
        <v>--</v>
      </c>
      <c r="J410" s="23" t="str">
        <f>VLOOKUP($A410,DM!$A:$EH,MATCH(J$1,DM!$1:$1,0),0)</f>
        <v>--</v>
      </c>
      <c r="K410" s="22" t="str">
        <f>VLOOKUP($A410,DM!$A:$EH,MATCH(K$1,DM!$1:$1,0),0)</f>
        <v>维好</v>
      </c>
      <c r="L410" s="22" t="str">
        <f>VLOOKUP($A410,DM!$A:$EH,MATCH(L$1,DM!$1:$1,0),0)</f>
        <v>自贸债</v>
      </c>
      <c r="M410" s="22" t="str">
        <f>VLOOKUP($A410,DM!$A:$EH,MATCH(M$1,DM!$1:$1,0),0)</f>
        <v>地方平台</v>
      </c>
      <c r="N410" s="22" t="str">
        <f>VLOOKUP($A410,DM!$A:$EH,MATCH(N$1,DM!$1:$1,0),0)</f>
        <v>山东</v>
      </c>
      <c r="O410" s="19" t="str">
        <f>VLOOKUP($A410,DM!$A:$EH,MATCH(O$1,DM!$1:$1,0),0)</f>
        <v>--</v>
      </c>
    </row>
    <row r="411" spans="1:15" x14ac:dyDescent="0.25">
      <c r="A411" s="63">
        <f>deal_master[[#This Row],[Index]]</f>
        <v>504</v>
      </c>
      <c r="B411" s="70">
        <f>VLOOKUP($A411,DM!A:EH,MATCH(B$1,DM!$1:$1,0),0)</f>
        <v>44872</v>
      </c>
      <c r="C411" s="21" t="str">
        <f>VLOOKUP($A411,DM!$A:$EH,MATCH(C$1,DM!$1:$1,0),0)</f>
        <v>菏泽城投</v>
      </c>
      <c r="D411" s="56" t="str">
        <f>VLOOKUP($A411,DM!$A:$EH,MATCH(D$1,DM!$1:$1,0),0)</f>
        <v>--/--/--</v>
      </c>
      <c r="E411" s="23" t="str">
        <f>VLOOKUP($A411,DM!$A:$EH,MATCH(E$1,DM!$1:$1,0),0)</f>
        <v>USD</v>
      </c>
      <c r="F411" s="23">
        <f>VLOOKUP($A411,DM!$A:$EH,MATCH(F$1,DM!$1:$1,0),0)</f>
        <v>1.21</v>
      </c>
      <c r="G411" s="23" t="str">
        <f>VLOOKUP($A411,DM!$A:$EH,MATCH(G$1,DM!$1:$1,0),0)</f>
        <v>1</v>
      </c>
      <c r="H411" s="57" t="str">
        <f>VLOOKUP($A411,DM!$A:$EH,MATCH(H$1,DM!$1:$1,0),0)</f>
        <v>7.2%</v>
      </c>
      <c r="I411" s="23" t="str">
        <f>VLOOKUP($A411,DM!$A:$EH,MATCH(I$1,DM!$1:$1,0),0)</f>
        <v>--</v>
      </c>
      <c r="J411" s="23" t="str">
        <f>VLOOKUP($A411,DM!$A:$EH,MATCH(J$1,DM!$1:$1,0),0)</f>
        <v>--</v>
      </c>
      <c r="K411" s="22" t="str">
        <f>VLOOKUP($A411,DM!$A:$EH,MATCH(K$1,DM!$1:$1,0),0)</f>
        <v>担保</v>
      </c>
      <c r="L411" s="22" t="str">
        <f>VLOOKUP($A411,DM!$A:$EH,MATCH(L$1,DM!$1:$1,0),0)</f>
        <v>--</v>
      </c>
      <c r="M411" s="22" t="str">
        <f>VLOOKUP($A411,DM!$A:$EH,MATCH(M$1,DM!$1:$1,0),0)</f>
        <v>地方平台</v>
      </c>
      <c r="N411" s="22" t="str">
        <f>VLOOKUP($A411,DM!$A:$EH,MATCH(N$1,DM!$1:$1,0),0)</f>
        <v>山东</v>
      </c>
      <c r="O411" s="19" t="str">
        <f>VLOOKUP($A411,DM!$A:$EH,MATCH(O$1,DM!$1:$1,0),0)</f>
        <v>--</v>
      </c>
    </row>
    <row r="412" spans="1:15" x14ac:dyDescent="0.25">
      <c r="A412" s="63">
        <f>deal_master[[#This Row],[Index]]</f>
        <v>503</v>
      </c>
      <c r="B412" s="70">
        <f>VLOOKUP($A412,DM!A:EH,MATCH(B$1,DM!$1:$1,0),0)</f>
        <v>44872</v>
      </c>
      <c r="C412" s="21" t="str">
        <f>VLOOKUP($A412,DM!$A:$EH,MATCH(C$1,DM!$1:$1,0),0)</f>
        <v>常德经投</v>
      </c>
      <c r="D412" s="56" t="str">
        <f>VLOOKUP($A412,DM!$A:$EH,MATCH(D$1,DM!$1:$1,0),0)</f>
        <v>--/--/--</v>
      </c>
      <c r="E412" s="23" t="str">
        <f>VLOOKUP($A412,DM!$A:$EH,MATCH(E$1,DM!$1:$1,0),0)</f>
        <v>EUR</v>
      </c>
      <c r="F412" s="23">
        <f>VLOOKUP($A412,DM!$A:$EH,MATCH(F$1,DM!$1:$1,0),0)</f>
        <v>0.95</v>
      </c>
      <c r="G412" s="23" t="str">
        <f>VLOOKUP($A412,DM!$A:$EH,MATCH(G$1,DM!$1:$1,0),0)</f>
        <v>1</v>
      </c>
      <c r="H412" s="57" t="str">
        <f>VLOOKUP($A412,DM!$A:$EH,MATCH(H$1,DM!$1:$1,0),0)</f>
        <v>4.6%</v>
      </c>
      <c r="I412" s="23" t="str">
        <f>VLOOKUP($A412,DM!$A:$EH,MATCH(I$1,DM!$1:$1,0),0)</f>
        <v>--</v>
      </c>
      <c r="J412" s="23" t="str">
        <f>VLOOKUP($A412,DM!$A:$EH,MATCH(J$1,DM!$1:$1,0),0)</f>
        <v>--</v>
      </c>
      <c r="K412" s="22" t="str">
        <f>VLOOKUP($A412,DM!$A:$EH,MATCH(K$1,DM!$1:$1,0),0)</f>
        <v>维好</v>
      </c>
      <c r="L412" s="22" t="str">
        <f>VLOOKUP($A412,DM!$A:$EH,MATCH(L$1,DM!$1:$1,0),0)</f>
        <v>--</v>
      </c>
      <c r="M412" s="22" t="str">
        <f>VLOOKUP($A412,DM!$A:$EH,MATCH(M$1,DM!$1:$1,0),0)</f>
        <v>地方平台</v>
      </c>
      <c r="N412" s="22" t="str">
        <f>VLOOKUP($A412,DM!$A:$EH,MATCH(N$1,DM!$1:$1,0),0)</f>
        <v>湖南</v>
      </c>
      <c r="O412" s="19" t="str">
        <f>VLOOKUP($A412,DM!$A:$EH,MATCH(O$1,DM!$1:$1,0),0)</f>
        <v>--</v>
      </c>
    </row>
    <row r="413" spans="1:15" x14ac:dyDescent="0.25">
      <c r="A413" s="63">
        <f>deal_master[[#This Row],[Index]]</f>
        <v>502</v>
      </c>
      <c r="B413" s="70">
        <f>VLOOKUP($A413,DM!A:EH,MATCH(B$1,DM!$1:$1,0),0)</f>
        <v>44869</v>
      </c>
      <c r="C413" s="21" t="str">
        <f>VLOOKUP($A413,DM!$A:$EH,MATCH(C$1,DM!$1:$1,0),0)</f>
        <v>青岛海发国资(恒丰银行)</v>
      </c>
      <c r="D413" s="56" t="str">
        <f>VLOOKUP($A413,DM!$A:$EH,MATCH(D$1,DM!$1:$1,0),0)</f>
        <v>--/--/--</v>
      </c>
      <c r="E413" s="23" t="str">
        <f>VLOOKUP($A413,DM!$A:$EH,MATCH(E$1,DM!$1:$1,0),0)</f>
        <v>CNH</v>
      </c>
      <c r="F413" s="23">
        <f>VLOOKUP($A413,DM!$A:$EH,MATCH(F$1,DM!$1:$1,0),0)</f>
        <v>13.3</v>
      </c>
      <c r="G413" s="23" t="str">
        <f>VLOOKUP($A413,DM!$A:$EH,MATCH(G$1,DM!$1:$1,0),0)</f>
        <v>3</v>
      </c>
      <c r="H413" s="57" t="str">
        <f>VLOOKUP($A413,DM!$A:$EH,MATCH(H$1,DM!$1:$1,0),0)</f>
        <v>4.5%</v>
      </c>
      <c r="I413" s="23" t="str">
        <f>VLOOKUP($A413,DM!$A:$EH,MATCH(I$1,DM!$1:$1,0),0)</f>
        <v>--</v>
      </c>
      <c r="J413" s="23" t="str">
        <f>VLOOKUP($A413,DM!$A:$EH,MATCH(J$1,DM!$1:$1,0),0)</f>
        <v>--</v>
      </c>
      <c r="K413" s="22" t="str">
        <f>VLOOKUP($A413,DM!$A:$EH,MATCH(K$1,DM!$1:$1,0),0)</f>
        <v>备证+维好</v>
      </c>
      <c r="L413" s="22" t="str">
        <f>VLOOKUP($A413,DM!$A:$EH,MATCH(L$1,DM!$1:$1,0),0)</f>
        <v>自贸债</v>
      </c>
      <c r="M413" s="22" t="str">
        <f>VLOOKUP($A413,DM!$A:$EH,MATCH(M$1,DM!$1:$1,0),0)</f>
        <v>地方平台</v>
      </c>
      <c r="N413" s="22" t="str">
        <f>VLOOKUP($A413,DM!$A:$EH,MATCH(N$1,DM!$1:$1,0),0)</f>
        <v>山东</v>
      </c>
      <c r="O413" s="19" t="str">
        <f>VLOOKUP($A413,DM!$A:$EH,MATCH(O$1,DM!$1:$1,0),0)</f>
        <v>--</v>
      </c>
    </row>
    <row r="414" spans="1:15" x14ac:dyDescent="0.25">
      <c r="A414" s="63">
        <f>deal_master[[#This Row],[Index]]</f>
        <v>501</v>
      </c>
      <c r="B414" s="70">
        <f>VLOOKUP($A414,DM!A:EH,MATCH(B$1,DM!$1:$1,0),0)</f>
        <v>44869</v>
      </c>
      <c r="C414" s="21" t="str">
        <f>VLOOKUP($A414,DM!$A:$EH,MATCH(C$1,DM!$1:$1,0),0)</f>
        <v>苏州城投资本</v>
      </c>
      <c r="D414" s="56" t="str">
        <f>VLOOKUP($A414,DM!$A:$EH,MATCH(D$1,DM!$1:$1,0),0)</f>
        <v>--/--/--</v>
      </c>
      <c r="E414" s="23" t="str">
        <f>VLOOKUP($A414,DM!$A:$EH,MATCH(E$1,DM!$1:$1,0),0)</f>
        <v>CNH</v>
      </c>
      <c r="F414" s="23">
        <f>VLOOKUP($A414,DM!$A:$EH,MATCH(F$1,DM!$1:$1,0),0)</f>
        <v>5</v>
      </c>
      <c r="G414" s="23" t="str">
        <f>VLOOKUP($A414,DM!$A:$EH,MATCH(G$1,DM!$1:$1,0),0)</f>
        <v>3</v>
      </c>
      <c r="H414" s="57" t="str">
        <f>VLOOKUP($A414,DM!$A:$EH,MATCH(H$1,DM!$1:$1,0),0)</f>
        <v>3.8%</v>
      </c>
      <c r="I414" s="23" t="str">
        <f>VLOOKUP($A414,DM!$A:$EH,MATCH(I$1,DM!$1:$1,0),0)</f>
        <v>--</v>
      </c>
      <c r="J414" s="23" t="str">
        <f>VLOOKUP($A414,DM!$A:$EH,MATCH(J$1,DM!$1:$1,0),0)</f>
        <v>--</v>
      </c>
      <c r="K414" s="22" t="str">
        <f>VLOOKUP($A414,DM!$A:$EH,MATCH(K$1,DM!$1:$1,0),0)</f>
        <v>直发</v>
      </c>
      <c r="L414" s="22" t="str">
        <f>VLOOKUP($A414,DM!$A:$EH,MATCH(L$1,DM!$1:$1,0),0)</f>
        <v>自贸债</v>
      </c>
      <c r="M414" s="22" t="str">
        <f>VLOOKUP($A414,DM!$A:$EH,MATCH(M$1,DM!$1:$1,0),0)</f>
        <v>地方平台</v>
      </c>
      <c r="N414" s="22" t="str">
        <f>VLOOKUP($A414,DM!$A:$EH,MATCH(N$1,DM!$1:$1,0),0)</f>
        <v>江苏</v>
      </c>
      <c r="O414" s="19" t="str">
        <f>VLOOKUP($A414,DM!$A:$EH,MATCH(O$1,DM!$1:$1,0),0)</f>
        <v>--</v>
      </c>
    </row>
    <row r="415" spans="1:15" x14ac:dyDescent="0.25">
      <c r="A415" s="63">
        <f>deal_master[[#This Row],[Index]]</f>
        <v>500</v>
      </c>
      <c r="B415" s="70">
        <f>VLOOKUP($A415,DM!A:EH,MATCH(B$1,DM!$1:$1,0),0)</f>
        <v>44868</v>
      </c>
      <c r="C415" s="21" t="str">
        <f>VLOOKUP($A415,DM!$A:$EH,MATCH(C$1,DM!$1:$1,0),0)</f>
        <v>威海文登蓝海</v>
      </c>
      <c r="D415" s="56" t="str">
        <f>VLOOKUP($A415,DM!$A:$EH,MATCH(D$1,DM!$1:$1,0),0)</f>
        <v>--/--/--</v>
      </c>
      <c r="E415" s="23" t="str">
        <f>VLOOKUP($A415,DM!$A:$EH,MATCH(E$1,DM!$1:$1,0),0)</f>
        <v>USD</v>
      </c>
      <c r="F415" s="23">
        <f>VLOOKUP($A415,DM!$A:$EH,MATCH(F$1,DM!$1:$1,0),0)</f>
        <v>0.91</v>
      </c>
      <c r="G415" s="23" t="str">
        <f>VLOOKUP($A415,DM!$A:$EH,MATCH(G$1,DM!$1:$1,0),0)</f>
        <v>1</v>
      </c>
      <c r="H415" s="57" t="str">
        <f>VLOOKUP($A415,DM!$A:$EH,MATCH(H$1,DM!$1:$1,0),0)</f>
        <v>7.5%</v>
      </c>
      <c r="I415" s="23" t="str">
        <f>VLOOKUP($A415,DM!$A:$EH,MATCH(I$1,DM!$1:$1,0),0)</f>
        <v>--</v>
      </c>
      <c r="J415" s="23" t="str">
        <f>VLOOKUP($A415,DM!$A:$EH,MATCH(J$1,DM!$1:$1,0),0)</f>
        <v>--</v>
      </c>
      <c r="K415" s="22" t="str">
        <f>VLOOKUP($A415,DM!$A:$EH,MATCH(K$1,DM!$1:$1,0),0)</f>
        <v>担保</v>
      </c>
      <c r="L415" s="22" t="str">
        <f>VLOOKUP($A415,DM!$A:$EH,MATCH(L$1,DM!$1:$1,0),0)</f>
        <v>--</v>
      </c>
      <c r="M415" s="22" t="str">
        <f>VLOOKUP($A415,DM!$A:$EH,MATCH(M$1,DM!$1:$1,0),0)</f>
        <v>地方平台</v>
      </c>
      <c r="N415" s="22" t="str">
        <f>VLOOKUP($A415,DM!$A:$EH,MATCH(N$1,DM!$1:$1,0),0)</f>
        <v>山东</v>
      </c>
      <c r="O415" s="19" t="str">
        <f>VLOOKUP($A415,DM!$A:$EH,MATCH(O$1,DM!$1:$1,0),0)</f>
        <v>BISL</v>
      </c>
    </row>
    <row r="416" spans="1:15" x14ac:dyDescent="0.25">
      <c r="A416" s="63">
        <f>deal_master[[#This Row],[Index]]</f>
        <v>499</v>
      </c>
      <c r="B416" s="70">
        <f>VLOOKUP($A416,DM!A:EH,MATCH(B$1,DM!$1:$1,0),0)</f>
        <v>44867</v>
      </c>
      <c r="C416" s="21" t="str">
        <f>VLOOKUP($A416,DM!$A:$EH,MATCH(C$1,DM!$1:$1,0),0)</f>
        <v>湖州莫干山高新</v>
      </c>
      <c r="D416" s="56" t="str">
        <f>VLOOKUP($A416,DM!$A:$EH,MATCH(D$1,DM!$1:$1,0),0)</f>
        <v>--/--/--</v>
      </c>
      <c r="E416" s="23" t="str">
        <f>VLOOKUP($A416,DM!$A:$EH,MATCH(E$1,DM!$1:$1,0),0)</f>
        <v>CNH</v>
      </c>
      <c r="F416" s="23">
        <f>VLOOKUP($A416,DM!$A:$EH,MATCH(F$1,DM!$1:$1,0),0)</f>
        <v>3.75</v>
      </c>
      <c r="G416" s="23" t="str">
        <f>VLOOKUP($A416,DM!$A:$EH,MATCH(G$1,DM!$1:$1,0),0)</f>
        <v>3</v>
      </c>
      <c r="H416" s="57" t="str">
        <f>VLOOKUP($A416,DM!$A:$EH,MATCH(H$1,DM!$1:$1,0),0)</f>
        <v>4.48%</v>
      </c>
      <c r="I416" s="23" t="str">
        <f>VLOOKUP($A416,DM!$A:$EH,MATCH(I$1,DM!$1:$1,0),0)</f>
        <v>--</v>
      </c>
      <c r="J416" s="23" t="str">
        <f>VLOOKUP($A416,DM!$A:$EH,MATCH(J$1,DM!$1:$1,0),0)</f>
        <v>--</v>
      </c>
      <c r="K416" s="22" t="str">
        <f>VLOOKUP($A416,DM!$A:$EH,MATCH(K$1,DM!$1:$1,0),0)</f>
        <v>直发</v>
      </c>
      <c r="L416" s="22" t="str">
        <f>VLOOKUP($A416,DM!$A:$EH,MATCH(L$1,DM!$1:$1,0),0)</f>
        <v>自贸债</v>
      </c>
      <c r="M416" s="22" t="str">
        <f>VLOOKUP($A416,DM!$A:$EH,MATCH(M$1,DM!$1:$1,0),0)</f>
        <v>地方平台</v>
      </c>
      <c r="N416" s="22" t="str">
        <f>VLOOKUP($A416,DM!$A:$EH,MATCH(N$1,DM!$1:$1,0),0)</f>
        <v>浙江</v>
      </c>
      <c r="O416" s="19" t="str">
        <f>VLOOKUP($A416,DM!$A:$EH,MATCH(O$1,DM!$1:$1,0),0)</f>
        <v>--</v>
      </c>
    </row>
    <row r="417" spans="1:15" x14ac:dyDescent="0.25">
      <c r="A417" s="63">
        <f>deal_master[[#This Row],[Index]]</f>
        <v>498</v>
      </c>
      <c r="B417" s="70">
        <f>VLOOKUP($A417,DM!A:EH,MATCH(B$1,DM!$1:$1,0),0)</f>
        <v>44866</v>
      </c>
      <c r="C417" s="21" t="str">
        <f>VLOOKUP($A417,DM!$A:$EH,MATCH(C$1,DM!$1:$1,0),0)</f>
        <v>杭州上城国资</v>
      </c>
      <c r="D417" s="56" t="str">
        <f>VLOOKUP($A417,DM!$A:$EH,MATCH(D$1,DM!$1:$1,0),0)</f>
        <v>Baa3/--/--</v>
      </c>
      <c r="E417" s="23" t="str">
        <f>VLOOKUP($A417,DM!$A:$EH,MATCH(E$1,DM!$1:$1,0),0)</f>
        <v>USD</v>
      </c>
      <c r="F417" s="23">
        <f>VLOOKUP($A417,DM!$A:$EH,MATCH(F$1,DM!$1:$1,0),0)</f>
        <v>2.08</v>
      </c>
      <c r="G417" s="23" t="str">
        <f>VLOOKUP($A417,DM!$A:$EH,MATCH(G$1,DM!$1:$1,0),0)</f>
        <v>1</v>
      </c>
      <c r="H417" s="57" t="str">
        <f>VLOOKUP($A417,DM!$A:$EH,MATCH(H$1,DM!$1:$1,0),0)</f>
        <v>6.5%</v>
      </c>
      <c r="I417" s="23" t="str">
        <f>VLOOKUP($A417,DM!$A:$EH,MATCH(I$1,DM!$1:$1,0),0)</f>
        <v>6.5%a</v>
      </c>
      <c r="J417" s="23" t="str">
        <f>VLOOKUP($A417,DM!$A:$EH,MATCH(J$1,DM!$1:$1,0),0)</f>
        <v>0</v>
      </c>
      <c r="K417" s="22" t="str">
        <f>VLOOKUP($A417,DM!$A:$EH,MATCH(K$1,DM!$1:$1,0),0)</f>
        <v>维好</v>
      </c>
      <c r="L417" s="22" t="str">
        <f>VLOOKUP($A417,DM!$A:$EH,MATCH(L$1,DM!$1:$1,0),0)</f>
        <v>--</v>
      </c>
      <c r="M417" s="22" t="str">
        <f>VLOOKUP($A417,DM!$A:$EH,MATCH(M$1,DM!$1:$1,0),0)</f>
        <v>地方平台</v>
      </c>
      <c r="N417" s="22" t="str">
        <f>VLOOKUP($A417,DM!$A:$EH,MATCH(N$1,DM!$1:$1,0),0)</f>
        <v>浙江</v>
      </c>
      <c r="O417" s="19" t="str">
        <f>VLOOKUP($A417,DM!$A:$EH,MATCH(O$1,DM!$1:$1,0),0)</f>
        <v>BISL</v>
      </c>
    </row>
    <row r="418" spans="1:15" x14ac:dyDescent="0.25">
      <c r="A418" s="63">
        <f>deal_master[[#This Row],[Index]]</f>
        <v>497</v>
      </c>
      <c r="B418" s="70">
        <f>VLOOKUP($A418,DM!A:EH,MATCH(B$1,DM!$1:$1,0),0)</f>
        <v>44866</v>
      </c>
      <c r="C418" s="21" t="str">
        <f>VLOOKUP($A418,DM!$A:$EH,MATCH(C$1,DM!$1:$1,0),0)</f>
        <v>南京溧水经开(上海银行)</v>
      </c>
      <c r="D418" s="56" t="str">
        <f>VLOOKUP($A418,DM!$A:$EH,MATCH(D$1,DM!$1:$1,0),0)</f>
        <v>--/--/--</v>
      </c>
      <c r="E418" s="23" t="str">
        <f>VLOOKUP($A418,DM!$A:$EH,MATCH(E$1,DM!$1:$1,0),0)</f>
        <v>EUR</v>
      </c>
      <c r="F418" s="23">
        <f>VLOOKUP($A418,DM!$A:$EH,MATCH(F$1,DM!$1:$1,0),0)</f>
        <v>1.3</v>
      </c>
      <c r="G418" s="23" t="str">
        <f>VLOOKUP($A418,DM!$A:$EH,MATCH(G$1,DM!$1:$1,0),0)</f>
        <v>3</v>
      </c>
      <c r="H418" s="57" t="str">
        <f>VLOOKUP($A418,DM!$A:$EH,MATCH(H$1,DM!$1:$1,0),0)</f>
        <v>4.9%</v>
      </c>
      <c r="I418" s="23" t="str">
        <f>VLOOKUP($A418,DM!$A:$EH,MATCH(I$1,DM!$1:$1,0),0)</f>
        <v>5%a</v>
      </c>
      <c r="J418" s="23" t="str">
        <f>VLOOKUP($A418,DM!$A:$EH,MATCH(J$1,DM!$1:$1,0),0)</f>
        <v>10</v>
      </c>
      <c r="K418" s="22" t="str">
        <f>VLOOKUP($A418,DM!$A:$EH,MATCH(K$1,DM!$1:$1,0),0)</f>
        <v>备证+维好</v>
      </c>
      <c r="L418" s="22" t="str">
        <f>VLOOKUP($A418,DM!$A:$EH,MATCH(L$1,DM!$1:$1,0),0)</f>
        <v>--</v>
      </c>
      <c r="M418" s="22" t="str">
        <f>VLOOKUP($A418,DM!$A:$EH,MATCH(M$1,DM!$1:$1,0),0)</f>
        <v>地方平台</v>
      </c>
      <c r="N418" s="22" t="str">
        <f>VLOOKUP($A418,DM!$A:$EH,MATCH(N$1,DM!$1:$1,0),0)</f>
        <v>江苏</v>
      </c>
      <c r="O418" s="19" t="str">
        <f>VLOOKUP($A418,DM!$A:$EH,MATCH(O$1,DM!$1:$1,0),0)</f>
        <v>--</v>
      </c>
    </row>
    <row r="419" spans="1:15" x14ac:dyDescent="0.25">
      <c r="A419" s="63">
        <f>deal_master[[#This Row],[Index]]</f>
        <v>496</v>
      </c>
      <c r="B419" s="70">
        <f>VLOOKUP($A419,DM!A:EH,MATCH(B$1,DM!$1:$1,0),0)</f>
        <v>44865</v>
      </c>
      <c r="C419" s="21" t="str">
        <f>VLOOKUP($A419,DM!$A:$EH,MATCH(C$1,DM!$1:$1,0),0)</f>
        <v>深圳市政府</v>
      </c>
      <c r="D419" s="56" t="str">
        <f>VLOOKUP($A419,DM!$A:$EH,MATCH(D$1,DM!$1:$1,0),0)</f>
        <v>--/--/--</v>
      </c>
      <c r="E419" s="23" t="str">
        <f>VLOOKUP($A419,DM!$A:$EH,MATCH(E$1,DM!$1:$1,0),0)</f>
        <v>CNH</v>
      </c>
      <c r="F419" s="23">
        <f>VLOOKUP($A419,DM!$A:$EH,MATCH(F$1,DM!$1:$1,0),0)</f>
        <v>11</v>
      </c>
      <c r="G419" s="23" t="str">
        <f>VLOOKUP($A419,DM!$A:$EH,MATCH(G$1,DM!$1:$1,0),0)</f>
        <v>5</v>
      </c>
      <c r="H419" s="57" t="str">
        <f>VLOOKUP($A419,DM!$A:$EH,MATCH(H$1,DM!$1:$1,0),0)</f>
        <v>2.83%</v>
      </c>
      <c r="I419" s="23" t="str">
        <f>VLOOKUP($A419,DM!$A:$EH,MATCH(I$1,DM!$1:$1,0),0)</f>
        <v>3.2%a</v>
      </c>
      <c r="J419" s="23" t="str">
        <f>VLOOKUP($A419,DM!$A:$EH,MATCH(J$1,DM!$1:$1,0),0)</f>
        <v>37</v>
      </c>
      <c r="K419" s="22" t="str">
        <f>VLOOKUP($A419,DM!$A:$EH,MATCH(K$1,DM!$1:$1,0),0)</f>
        <v>直发</v>
      </c>
      <c r="L419" s="22" t="str">
        <f>VLOOKUP($A419,DM!$A:$EH,MATCH(L$1,DM!$1:$1,0),0)</f>
        <v>蓝色点心债</v>
      </c>
      <c r="M419" s="22" t="str">
        <f>VLOOKUP($A419,DM!$A:$EH,MATCH(M$1,DM!$1:$1,0),0)</f>
        <v>主权/政府</v>
      </c>
      <c r="N419" s="22" t="str">
        <f>VLOOKUP($A419,DM!$A:$EH,MATCH(N$1,DM!$1:$1,0),0)</f>
        <v>广东</v>
      </c>
      <c r="O419" s="19" t="str">
        <f>VLOOKUP($A419,DM!$A:$EH,MATCH(O$1,DM!$1:$1,0),0)</f>
        <v>港分</v>
      </c>
    </row>
    <row r="420" spans="1:15" x14ac:dyDescent="0.25">
      <c r="A420" s="63">
        <f>deal_master[[#This Row],[Index]]</f>
        <v>495</v>
      </c>
      <c r="B420" s="70">
        <f>VLOOKUP($A420,DM!A:EH,MATCH(B$1,DM!$1:$1,0),0)</f>
        <v>44865</v>
      </c>
      <c r="C420" s="21" t="str">
        <f>VLOOKUP($A420,DM!$A:$EH,MATCH(C$1,DM!$1:$1,0),0)</f>
        <v>深圳市政府</v>
      </c>
      <c r="D420" s="56" t="str">
        <f>VLOOKUP($A420,DM!$A:$EH,MATCH(D$1,DM!$1:$1,0),0)</f>
        <v>--/--/--</v>
      </c>
      <c r="E420" s="23" t="str">
        <f>VLOOKUP($A420,DM!$A:$EH,MATCH(E$1,DM!$1:$1,0),0)</f>
        <v>CNH</v>
      </c>
      <c r="F420" s="23">
        <f>VLOOKUP($A420,DM!$A:$EH,MATCH(F$1,DM!$1:$1,0),0)</f>
        <v>15</v>
      </c>
      <c r="G420" s="23" t="str">
        <f>VLOOKUP($A420,DM!$A:$EH,MATCH(G$1,DM!$1:$1,0),0)</f>
        <v>3</v>
      </c>
      <c r="H420" s="57" t="str">
        <f>VLOOKUP($A420,DM!$A:$EH,MATCH(H$1,DM!$1:$1,0),0)</f>
        <v>2.65%</v>
      </c>
      <c r="I420" s="23" t="str">
        <f>VLOOKUP($A420,DM!$A:$EH,MATCH(I$1,DM!$1:$1,0),0)</f>
        <v>3%a</v>
      </c>
      <c r="J420" s="23" t="str">
        <f>VLOOKUP($A420,DM!$A:$EH,MATCH(J$1,DM!$1:$1,0),0)</f>
        <v>35</v>
      </c>
      <c r="K420" s="22" t="str">
        <f>VLOOKUP($A420,DM!$A:$EH,MATCH(K$1,DM!$1:$1,0),0)</f>
        <v>直发</v>
      </c>
      <c r="L420" s="22" t="str">
        <f>VLOOKUP($A420,DM!$A:$EH,MATCH(L$1,DM!$1:$1,0),0)</f>
        <v>绿色点心债</v>
      </c>
      <c r="M420" s="22" t="str">
        <f>VLOOKUP($A420,DM!$A:$EH,MATCH(M$1,DM!$1:$1,0),0)</f>
        <v>主权/政府</v>
      </c>
      <c r="N420" s="22" t="str">
        <f>VLOOKUP($A420,DM!$A:$EH,MATCH(N$1,DM!$1:$1,0),0)</f>
        <v>广东</v>
      </c>
      <c r="O420" s="19" t="str">
        <f>VLOOKUP($A420,DM!$A:$EH,MATCH(O$1,DM!$1:$1,0),0)</f>
        <v>港分</v>
      </c>
    </row>
    <row r="421" spans="1:15" x14ac:dyDescent="0.25">
      <c r="A421" s="63">
        <f>deal_master[[#This Row],[Index]]</f>
        <v>494</v>
      </c>
      <c r="B421" s="70">
        <f>VLOOKUP($A421,DM!A:EH,MATCH(B$1,DM!$1:$1,0),0)</f>
        <v>44865</v>
      </c>
      <c r="C421" s="21" t="str">
        <f>VLOOKUP($A421,DM!$A:$EH,MATCH(C$1,DM!$1:$1,0),0)</f>
        <v>深圳市政府</v>
      </c>
      <c r="D421" s="56" t="str">
        <f>VLOOKUP($A421,DM!$A:$EH,MATCH(D$1,DM!$1:$1,0),0)</f>
        <v>--/--/--</v>
      </c>
      <c r="E421" s="23" t="str">
        <f>VLOOKUP($A421,DM!$A:$EH,MATCH(E$1,DM!$1:$1,0),0)</f>
        <v>CNH</v>
      </c>
      <c r="F421" s="23">
        <f>VLOOKUP($A421,DM!$A:$EH,MATCH(F$1,DM!$1:$1,0),0)</f>
        <v>24</v>
      </c>
      <c r="G421" s="23" t="str">
        <f>VLOOKUP($A421,DM!$A:$EH,MATCH(G$1,DM!$1:$1,0),0)</f>
        <v>2</v>
      </c>
      <c r="H421" s="57" t="str">
        <f>VLOOKUP($A421,DM!$A:$EH,MATCH(H$1,DM!$1:$1,0),0)</f>
        <v>2.42%</v>
      </c>
      <c r="I421" s="23" t="str">
        <f>VLOOKUP($A421,DM!$A:$EH,MATCH(I$1,DM!$1:$1,0),0)</f>
        <v>2.75%a</v>
      </c>
      <c r="J421" s="23" t="str">
        <f>VLOOKUP($A421,DM!$A:$EH,MATCH(J$1,DM!$1:$1,0),0)</f>
        <v>33</v>
      </c>
      <c r="K421" s="22" t="str">
        <f>VLOOKUP($A421,DM!$A:$EH,MATCH(K$1,DM!$1:$1,0),0)</f>
        <v>直发</v>
      </c>
      <c r="L421" s="22" t="str">
        <f>VLOOKUP($A421,DM!$A:$EH,MATCH(L$1,DM!$1:$1,0),0)</f>
        <v>点心债</v>
      </c>
      <c r="M421" s="22" t="str">
        <f>VLOOKUP($A421,DM!$A:$EH,MATCH(M$1,DM!$1:$1,0),0)</f>
        <v>主权/政府</v>
      </c>
      <c r="N421" s="22" t="str">
        <f>VLOOKUP($A421,DM!$A:$EH,MATCH(N$1,DM!$1:$1,0),0)</f>
        <v>广东</v>
      </c>
      <c r="O421" s="19" t="str">
        <f>VLOOKUP($A421,DM!$A:$EH,MATCH(O$1,DM!$1:$1,0),0)</f>
        <v>港分</v>
      </c>
    </row>
    <row r="422" spans="1:15" x14ac:dyDescent="0.25">
      <c r="A422" s="63">
        <f>deal_master[[#This Row],[Index]]</f>
        <v>493</v>
      </c>
      <c r="B422" s="70">
        <f>VLOOKUP($A422,DM!A:EH,MATCH(B$1,DM!$1:$1,0),0)</f>
        <v>44865</v>
      </c>
      <c r="C422" s="21" t="str">
        <f>VLOOKUP($A422,DM!$A:$EH,MATCH(C$1,DM!$1:$1,0),0)</f>
        <v>嵊州投控</v>
      </c>
      <c r="D422" s="56" t="str">
        <f>VLOOKUP($A422,DM!$A:$EH,MATCH(D$1,DM!$1:$1,0),0)</f>
        <v>--/--/--</v>
      </c>
      <c r="E422" s="23" t="str">
        <f>VLOOKUP($A422,DM!$A:$EH,MATCH(E$1,DM!$1:$1,0),0)</f>
        <v>USD</v>
      </c>
      <c r="F422" s="23">
        <f>VLOOKUP($A422,DM!$A:$EH,MATCH(F$1,DM!$1:$1,0),0)</f>
        <v>1</v>
      </c>
      <c r="G422" s="23" t="str">
        <f>VLOOKUP($A422,DM!$A:$EH,MATCH(G$1,DM!$1:$1,0),0)</f>
        <v>3</v>
      </c>
      <c r="H422" s="57" t="str">
        <f>VLOOKUP($A422,DM!$A:$EH,MATCH(H$1,DM!$1:$1,0),0)</f>
        <v>6%</v>
      </c>
      <c r="I422" s="23" t="str">
        <f>VLOOKUP($A422,DM!$A:$EH,MATCH(I$1,DM!$1:$1,0),0)</f>
        <v>6%a</v>
      </c>
      <c r="J422" s="23" t="str">
        <f>VLOOKUP($A422,DM!$A:$EH,MATCH(J$1,DM!$1:$1,0),0)</f>
        <v>0</v>
      </c>
      <c r="K422" s="22" t="str">
        <f>VLOOKUP($A422,DM!$A:$EH,MATCH(K$1,DM!$1:$1,0),0)</f>
        <v>直发</v>
      </c>
      <c r="L422" s="22" t="str">
        <f>VLOOKUP($A422,DM!$A:$EH,MATCH(L$1,DM!$1:$1,0),0)</f>
        <v>--</v>
      </c>
      <c r="M422" s="22" t="str">
        <f>VLOOKUP($A422,DM!$A:$EH,MATCH(M$1,DM!$1:$1,0),0)</f>
        <v>地方平台</v>
      </c>
      <c r="N422" s="22" t="str">
        <f>VLOOKUP($A422,DM!$A:$EH,MATCH(N$1,DM!$1:$1,0),0)</f>
        <v>浙江</v>
      </c>
      <c r="O422" s="19" t="str">
        <f>VLOOKUP($A422,DM!$A:$EH,MATCH(O$1,DM!$1:$1,0),0)</f>
        <v>--</v>
      </c>
    </row>
    <row r="423" spans="1:15" x14ac:dyDescent="0.25">
      <c r="A423" s="63">
        <f>deal_master[[#This Row],[Index]]</f>
        <v>492</v>
      </c>
      <c r="B423" s="70">
        <f>VLOOKUP($A423,DM!A:EH,MATCH(B$1,DM!$1:$1,0),0)</f>
        <v>44862</v>
      </c>
      <c r="C423" s="21" t="str">
        <f>VLOOKUP($A423,DM!$A:$EH,MATCH(C$1,DM!$1:$1,0),0)</f>
        <v>广东省政府</v>
      </c>
      <c r="D423" s="56" t="str">
        <f>VLOOKUP($A423,DM!$A:$EH,MATCH(D$1,DM!$1:$1,0),0)</f>
        <v>--/--/--</v>
      </c>
      <c r="E423" s="23" t="str">
        <f>VLOOKUP($A423,DM!$A:$EH,MATCH(E$1,DM!$1:$1,0),0)</f>
        <v>CNH</v>
      </c>
      <c r="F423" s="23">
        <f>VLOOKUP($A423,DM!$A:$EH,MATCH(F$1,DM!$1:$1,0),0)</f>
        <v>20</v>
      </c>
      <c r="G423" s="23" t="str">
        <f>VLOOKUP($A423,DM!$A:$EH,MATCH(G$1,DM!$1:$1,0),0)</f>
        <v>3</v>
      </c>
      <c r="H423" s="57" t="str">
        <f>VLOOKUP($A423,DM!$A:$EH,MATCH(H$1,DM!$1:$1,0),0)</f>
        <v>2.65%</v>
      </c>
      <c r="I423" s="23" t="str">
        <f>VLOOKUP($A423,DM!$A:$EH,MATCH(I$1,DM!$1:$1,0),0)</f>
        <v>3%a</v>
      </c>
      <c r="J423" s="23" t="str">
        <f>VLOOKUP($A423,DM!$A:$EH,MATCH(J$1,DM!$1:$1,0),0)</f>
        <v>35</v>
      </c>
      <c r="K423" s="22" t="str">
        <f>VLOOKUP($A423,DM!$A:$EH,MATCH(K$1,DM!$1:$1,0),0)</f>
        <v>直发</v>
      </c>
      <c r="L423" s="22" t="str">
        <f>VLOOKUP($A423,DM!$A:$EH,MATCH(L$1,DM!$1:$1,0),0)</f>
        <v>澳交所点心债</v>
      </c>
      <c r="M423" s="22" t="str">
        <f>VLOOKUP($A423,DM!$A:$EH,MATCH(M$1,DM!$1:$1,0),0)</f>
        <v>主权/政府</v>
      </c>
      <c r="N423" s="22" t="str">
        <f>VLOOKUP($A423,DM!$A:$EH,MATCH(N$1,DM!$1:$1,0),0)</f>
        <v>广东</v>
      </c>
      <c r="O423" s="19" t="str">
        <f>VLOOKUP($A423,DM!$A:$EH,MATCH(O$1,DM!$1:$1,0),0)</f>
        <v>澳分</v>
      </c>
    </row>
    <row r="424" spans="1:15" x14ac:dyDescent="0.25">
      <c r="A424" s="63">
        <f>deal_master[[#This Row],[Index]]</f>
        <v>491</v>
      </c>
      <c r="B424" s="70">
        <f>VLOOKUP($A424,DM!A:EH,MATCH(B$1,DM!$1:$1,0),0)</f>
        <v>44861</v>
      </c>
      <c r="C424" s="21" t="str">
        <f>VLOOKUP($A424,DM!$A:$EH,MATCH(C$1,DM!$1:$1,0),0)</f>
        <v>宜春发投</v>
      </c>
      <c r="D424" s="56" t="str">
        <f>VLOOKUP($A424,DM!$A:$EH,MATCH(D$1,DM!$1:$1,0),0)</f>
        <v>--/--/BBB-</v>
      </c>
      <c r="E424" s="23" t="str">
        <f>VLOOKUP($A424,DM!$A:$EH,MATCH(E$1,DM!$1:$1,0),0)</f>
        <v>USD</v>
      </c>
      <c r="F424" s="23">
        <f>VLOOKUP($A424,DM!$A:$EH,MATCH(F$1,DM!$1:$1,0),0)</f>
        <v>2.1</v>
      </c>
      <c r="G424" s="23" t="str">
        <f>VLOOKUP($A424,DM!$A:$EH,MATCH(G$1,DM!$1:$1,0),0)</f>
        <v>3</v>
      </c>
      <c r="H424" s="57" t="str">
        <f>VLOOKUP($A424,DM!$A:$EH,MATCH(H$1,DM!$1:$1,0),0)</f>
        <v>7%</v>
      </c>
      <c r="I424" s="23" t="str">
        <f>VLOOKUP($A424,DM!$A:$EH,MATCH(I$1,DM!$1:$1,0),0)</f>
        <v>7.2%a</v>
      </c>
      <c r="J424" s="23" t="str">
        <f>VLOOKUP($A424,DM!$A:$EH,MATCH(J$1,DM!$1:$1,0),0)</f>
        <v>20</v>
      </c>
      <c r="K424" s="22" t="str">
        <f>VLOOKUP($A424,DM!$A:$EH,MATCH(K$1,DM!$1:$1,0),0)</f>
        <v>直发</v>
      </c>
      <c r="L424" s="22" t="str">
        <f>VLOOKUP($A424,DM!$A:$EH,MATCH(L$1,DM!$1:$1,0),0)</f>
        <v>--</v>
      </c>
      <c r="M424" s="22" t="str">
        <f>VLOOKUP($A424,DM!$A:$EH,MATCH(M$1,DM!$1:$1,0),0)</f>
        <v>地方平台</v>
      </c>
      <c r="N424" s="22" t="str">
        <f>VLOOKUP($A424,DM!$A:$EH,MATCH(N$1,DM!$1:$1,0),0)</f>
        <v>江西</v>
      </c>
      <c r="O424" s="19" t="str">
        <f>VLOOKUP($A424,DM!$A:$EH,MATCH(O$1,DM!$1:$1,0),0)</f>
        <v>--</v>
      </c>
    </row>
    <row r="425" spans="1:15" x14ac:dyDescent="0.25">
      <c r="A425" s="63">
        <f>deal_master[[#This Row],[Index]]</f>
        <v>490</v>
      </c>
      <c r="B425" s="70">
        <f>VLOOKUP($A425,DM!A:EH,MATCH(B$1,DM!$1:$1,0),0)</f>
        <v>44861</v>
      </c>
      <c r="C425" s="21" t="str">
        <f>VLOOKUP($A425,DM!$A:$EH,MATCH(C$1,DM!$1:$1,0),0)</f>
        <v>上海临港</v>
      </c>
      <c r="D425" s="56" t="str">
        <f>VLOOKUP($A425,DM!$A:$EH,MATCH(D$1,DM!$1:$1,0),0)</f>
        <v>--/BBB+/--</v>
      </c>
      <c r="E425" s="23" t="str">
        <f>VLOOKUP($A425,DM!$A:$EH,MATCH(E$1,DM!$1:$1,0),0)</f>
        <v>EUR</v>
      </c>
      <c r="F425" s="23">
        <f>VLOOKUP($A425,DM!$A:$EH,MATCH(F$1,DM!$1:$1,0),0)</f>
        <v>0.5</v>
      </c>
      <c r="G425" s="23" t="str">
        <f>VLOOKUP($A425,DM!$A:$EH,MATCH(G$1,DM!$1:$1,0),0)</f>
        <v>1</v>
      </c>
      <c r="H425" s="57" t="str">
        <f>VLOOKUP($A425,DM!$A:$EH,MATCH(H$1,DM!$1:$1,0),0)</f>
        <v>3%</v>
      </c>
      <c r="I425" s="23" t="str">
        <f>VLOOKUP($A425,DM!$A:$EH,MATCH(I$1,DM!$1:$1,0),0)</f>
        <v>--</v>
      </c>
      <c r="J425" s="23" t="str">
        <f>VLOOKUP($A425,DM!$A:$EH,MATCH(J$1,DM!$1:$1,0),0)</f>
        <v>--</v>
      </c>
      <c r="K425" s="22" t="str">
        <f>VLOOKUP($A425,DM!$A:$EH,MATCH(K$1,DM!$1:$1,0),0)</f>
        <v>担保</v>
      </c>
      <c r="L425" s="22" t="str">
        <f>VLOOKUP($A425,DM!$A:$EH,MATCH(L$1,DM!$1:$1,0),0)</f>
        <v>绿色自贸债</v>
      </c>
      <c r="M425" s="22" t="str">
        <f>VLOOKUP($A425,DM!$A:$EH,MATCH(M$1,DM!$1:$1,0),0)</f>
        <v>地方平台</v>
      </c>
      <c r="N425" s="22" t="str">
        <f>VLOOKUP($A425,DM!$A:$EH,MATCH(N$1,DM!$1:$1,0),0)</f>
        <v>上海</v>
      </c>
      <c r="O425" s="19" t="str">
        <f>VLOOKUP($A425,DM!$A:$EH,MATCH(O$1,DM!$1:$1,0),0)</f>
        <v>港分</v>
      </c>
    </row>
    <row r="426" spans="1:15" x14ac:dyDescent="0.25">
      <c r="A426" s="63">
        <f>deal_master[[#This Row],[Index]]</f>
        <v>489</v>
      </c>
      <c r="B426" s="70">
        <f>VLOOKUP($A426,DM!A:EH,MATCH(B$1,DM!$1:$1,0),0)</f>
        <v>44861</v>
      </c>
      <c r="C426" s="21" t="str">
        <f>VLOOKUP($A426,DM!$A:$EH,MATCH(C$1,DM!$1:$1,0),0)</f>
        <v>上海临港</v>
      </c>
      <c r="D426" s="56" t="str">
        <f>VLOOKUP($A426,DM!$A:$EH,MATCH(D$1,DM!$1:$1,0),0)</f>
        <v>--/BBB+/--</v>
      </c>
      <c r="E426" s="23" t="str">
        <f>VLOOKUP($A426,DM!$A:$EH,MATCH(E$1,DM!$1:$1,0),0)</f>
        <v>CNH</v>
      </c>
      <c r="F426" s="23">
        <f>VLOOKUP($A426,DM!$A:$EH,MATCH(F$1,DM!$1:$1,0),0)</f>
        <v>10</v>
      </c>
      <c r="G426" s="23" t="str">
        <f>VLOOKUP($A426,DM!$A:$EH,MATCH(G$1,DM!$1:$1,0),0)</f>
        <v>3</v>
      </c>
      <c r="H426" s="57" t="str">
        <f>VLOOKUP($A426,DM!$A:$EH,MATCH(H$1,DM!$1:$1,0),0)</f>
        <v>2.98%</v>
      </c>
      <c r="I426" s="23" t="str">
        <f>VLOOKUP($A426,DM!$A:$EH,MATCH(I$1,DM!$1:$1,0),0)</f>
        <v>--</v>
      </c>
      <c r="J426" s="23" t="str">
        <f>VLOOKUP($A426,DM!$A:$EH,MATCH(J$1,DM!$1:$1,0),0)</f>
        <v>--</v>
      </c>
      <c r="K426" s="22" t="str">
        <f>VLOOKUP($A426,DM!$A:$EH,MATCH(K$1,DM!$1:$1,0),0)</f>
        <v>担保</v>
      </c>
      <c r="L426" s="22" t="str">
        <f>VLOOKUP($A426,DM!$A:$EH,MATCH(L$1,DM!$1:$1,0),0)</f>
        <v>绿色自贸债</v>
      </c>
      <c r="M426" s="22" t="str">
        <f>VLOOKUP($A426,DM!$A:$EH,MATCH(M$1,DM!$1:$1,0),0)</f>
        <v>地方平台</v>
      </c>
      <c r="N426" s="22" t="str">
        <f>VLOOKUP($A426,DM!$A:$EH,MATCH(N$1,DM!$1:$1,0),0)</f>
        <v>上海</v>
      </c>
      <c r="O426" s="19" t="str">
        <f>VLOOKUP($A426,DM!$A:$EH,MATCH(O$1,DM!$1:$1,0),0)</f>
        <v>港分</v>
      </c>
    </row>
    <row r="427" spans="1:15" x14ac:dyDescent="0.25">
      <c r="A427" s="63">
        <f>deal_master[[#This Row],[Index]]</f>
        <v>488</v>
      </c>
      <c r="B427" s="70">
        <f>VLOOKUP($A427,DM!A:EH,MATCH(B$1,DM!$1:$1,0),0)</f>
        <v>44860</v>
      </c>
      <c r="C427" s="21" t="str">
        <f>VLOOKUP($A427,DM!$A:$EH,MATCH(C$1,DM!$1:$1,0),0)</f>
        <v>海南省政府</v>
      </c>
      <c r="D427" s="56" t="str">
        <f>VLOOKUP($A427,DM!$A:$EH,MATCH(D$1,DM!$1:$1,0),0)</f>
        <v>--/--/--</v>
      </c>
      <c r="E427" s="23" t="str">
        <f>VLOOKUP($A427,DM!$A:$EH,MATCH(E$1,DM!$1:$1,0),0)</f>
        <v>CNH</v>
      </c>
      <c r="F427" s="23">
        <f>VLOOKUP($A427,DM!$A:$EH,MATCH(F$1,DM!$1:$1,0),0)</f>
        <v>12</v>
      </c>
      <c r="G427" s="23" t="str">
        <f>VLOOKUP($A427,DM!$A:$EH,MATCH(G$1,DM!$1:$1,0),0)</f>
        <v>5</v>
      </c>
      <c r="H427" s="57" t="str">
        <f>VLOOKUP($A427,DM!$A:$EH,MATCH(H$1,DM!$1:$1,0),0)</f>
        <v>2.85%</v>
      </c>
      <c r="I427" s="23" t="str">
        <f>VLOOKUP($A427,DM!$A:$EH,MATCH(I$1,DM!$1:$1,0),0)</f>
        <v>3.2%a</v>
      </c>
      <c r="J427" s="23" t="str">
        <f>VLOOKUP($A427,DM!$A:$EH,MATCH(J$1,DM!$1:$1,0),0)</f>
        <v>35</v>
      </c>
      <c r="K427" s="22" t="str">
        <f>VLOOKUP($A427,DM!$A:$EH,MATCH(K$1,DM!$1:$1,0),0)</f>
        <v>直发</v>
      </c>
      <c r="L427" s="22" t="str">
        <f>VLOOKUP($A427,DM!$A:$EH,MATCH(L$1,DM!$1:$1,0),0)</f>
        <v>可持续点心债</v>
      </c>
      <c r="M427" s="22" t="str">
        <f>VLOOKUP($A427,DM!$A:$EH,MATCH(M$1,DM!$1:$1,0),0)</f>
        <v>主权/政府</v>
      </c>
      <c r="N427" s="22" t="str">
        <f>VLOOKUP($A427,DM!$A:$EH,MATCH(N$1,DM!$1:$1,0),0)</f>
        <v>海南</v>
      </c>
      <c r="O427" s="19" t="str">
        <f>VLOOKUP($A427,DM!$A:$EH,MATCH(O$1,DM!$1:$1,0),0)</f>
        <v>港分</v>
      </c>
    </row>
    <row r="428" spans="1:15" x14ac:dyDescent="0.25">
      <c r="A428" s="63">
        <f>deal_master[[#This Row],[Index]]</f>
        <v>487</v>
      </c>
      <c r="B428" s="70">
        <f>VLOOKUP($A428,DM!A:EH,MATCH(B$1,DM!$1:$1,0),0)</f>
        <v>44860</v>
      </c>
      <c r="C428" s="21" t="str">
        <f>VLOOKUP($A428,DM!$A:$EH,MATCH(C$1,DM!$1:$1,0),0)</f>
        <v>海南省政府</v>
      </c>
      <c r="D428" s="56" t="str">
        <f>VLOOKUP($A428,DM!$A:$EH,MATCH(D$1,DM!$1:$1,0),0)</f>
        <v>--/--/--</v>
      </c>
      <c r="E428" s="23" t="str">
        <f>VLOOKUP($A428,DM!$A:$EH,MATCH(E$1,DM!$1:$1,0),0)</f>
        <v>CNH</v>
      </c>
      <c r="F428" s="23">
        <f>VLOOKUP($A428,DM!$A:$EH,MATCH(F$1,DM!$1:$1,0),0)</f>
        <v>26</v>
      </c>
      <c r="G428" s="23" t="str">
        <f>VLOOKUP($A428,DM!$A:$EH,MATCH(G$1,DM!$1:$1,0),0)</f>
        <v>3</v>
      </c>
      <c r="H428" s="57" t="str">
        <f>VLOOKUP($A428,DM!$A:$EH,MATCH(H$1,DM!$1:$1,0),0)</f>
        <v>2.65%</v>
      </c>
      <c r="I428" s="23" t="str">
        <f>VLOOKUP($A428,DM!$A:$EH,MATCH(I$1,DM!$1:$1,0),0)</f>
        <v>3%a</v>
      </c>
      <c r="J428" s="23" t="str">
        <f>VLOOKUP($A428,DM!$A:$EH,MATCH(J$1,DM!$1:$1,0),0)</f>
        <v>35</v>
      </c>
      <c r="K428" s="22" t="str">
        <f>VLOOKUP($A428,DM!$A:$EH,MATCH(K$1,DM!$1:$1,0),0)</f>
        <v>直发</v>
      </c>
      <c r="L428" s="22" t="str">
        <f>VLOOKUP($A428,DM!$A:$EH,MATCH(L$1,DM!$1:$1,0),0)</f>
        <v>可持续点心债</v>
      </c>
      <c r="M428" s="22" t="str">
        <f>VLOOKUP($A428,DM!$A:$EH,MATCH(M$1,DM!$1:$1,0),0)</f>
        <v>主权/政府</v>
      </c>
      <c r="N428" s="22" t="str">
        <f>VLOOKUP($A428,DM!$A:$EH,MATCH(N$1,DM!$1:$1,0),0)</f>
        <v>海南</v>
      </c>
      <c r="O428" s="19" t="str">
        <f>VLOOKUP($A428,DM!$A:$EH,MATCH(O$1,DM!$1:$1,0),0)</f>
        <v>港分</v>
      </c>
    </row>
    <row r="429" spans="1:15" x14ac:dyDescent="0.25">
      <c r="A429" s="63">
        <f>deal_master[[#This Row],[Index]]</f>
        <v>486</v>
      </c>
      <c r="B429" s="70">
        <f>VLOOKUP($A429,DM!A:EH,MATCH(B$1,DM!$1:$1,0),0)</f>
        <v>44860</v>
      </c>
      <c r="C429" s="21" t="str">
        <f>VLOOKUP($A429,DM!$A:$EH,MATCH(C$1,DM!$1:$1,0),0)</f>
        <v>海南省政府</v>
      </c>
      <c r="D429" s="56" t="str">
        <f>VLOOKUP($A429,DM!$A:$EH,MATCH(D$1,DM!$1:$1,0),0)</f>
        <v>--/--/--</v>
      </c>
      <c r="E429" s="23" t="str">
        <f>VLOOKUP($A429,DM!$A:$EH,MATCH(E$1,DM!$1:$1,0),0)</f>
        <v>CNH</v>
      </c>
      <c r="F429" s="23">
        <f>VLOOKUP($A429,DM!$A:$EH,MATCH(F$1,DM!$1:$1,0),0)</f>
        <v>12</v>
      </c>
      <c r="G429" s="23" t="str">
        <f>VLOOKUP($A429,DM!$A:$EH,MATCH(G$1,DM!$1:$1,0),0)</f>
        <v>2</v>
      </c>
      <c r="H429" s="57" t="str">
        <f>VLOOKUP($A429,DM!$A:$EH,MATCH(H$1,DM!$1:$1,0),0)</f>
        <v>2.42%</v>
      </c>
      <c r="I429" s="23" t="str">
        <f>VLOOKUP($A429,DM!$A:$EH,MATCH(I$1,DM!$1:$1,0),0)</f>
        <v>2.75%a</v>
      </c>
      <c r="J429" s="23" t="str">
        <f>VLOOKUP($A429,DM!$A:$EH,MATCH(J$1,DM!$1:$1,0),0)</f>
        <v>33</v>
      </c>
      <c r="K429" s="22" t="str">
        <f>VLOOKUP($A429,DM!$A:$EH,MATCH(K$1,DM!$1:$1,0),0)</f>
        <v>直发</v>
      </c>
      <c r="L429" s="22" t="str">
        <f>VLOOKUP($A429,DM!$A:$EH,MATCH(L$1,DM!$1:$1,0),0)</f>
        <v>蓝色点心债</v>
      </c>
      <c r="M429" s="22" t="str">
        <f>VLOOKUP($A429,DM!$A:$EH,MATCH(M$1,DM!$1:$1,0),0)</f>
        <v>主权/政府</v>
      </c>
      <c r="N429" s="22" t="str">
        <f>VLOOKUP($A429,DM!$A:$EH,MATCH(N$1,DM!$1:$1,0),0)</f>
        <v>海南</v>
      </c>
      <c r="O429" s="19" t="str">
        <f>VLOOKUP($A429,DM!$A:$EH,MATCH(O$1,DM!$1:$1,0),0)</f>
        <v>港分</v>
      </c>
    </row>
    <row r="430" spans="1:15" x14ac:dyDescent="0.25">
      <c r="A430" s="63">
        <f>deal_master[[#This Row],[Index]]</f>
        <v>485</v>
      </c>
      <c r="B430" s="70">
        <f>VLOOKUP($A430,DM!A:EH,MATCH(B$1,DM!$1:$1,0),0)</f>
        <v>44859</v>
      </c>
      <c r="C430" s="21" t="str">
        <f>VLOOKUP($A430,DM!$A:$EH,MATCH(C$1,DM!$1:$1,0),0)</f>
        <v>长沙先导</v>
      </c>
      <c r="D430" s="56" t="str">
        <f>VLOOKUP($A430,DM!$A:$EH,MATCH(D$1,DM!$1:$1,0),0)</f>
        <v>--/--/--</v>
      </c>
      <c r="E430" s="23" t="str">
        <f>VLOOKUP($A430,DM!$A:$EH,MATCH(E$1,DM!$1:$1,0),0)</f>
        <v>CNH</v>
      </c>
      <c r="F430" s="23">
        <f>VLOOKUP($A430,DM!$A:$EH,MATCH(F$1,DM!$1:$1,0),0)</f>
        <v>5</v>
      </c>
      <c r="G430" s="23" t="str">
        <f>VLOOKUP($A430,DM!$A:$EH,MATCH(G$1,DM!$1:$1,0),0)</f>
        <v>3</v>
      </c>
      <c r="H430" s="57" t="str">
        <f>VLOOKUP($A430,DM!$A:$EH,MATCH(H$1,DM!$1:$1,0),0)</f>
        <v>4.2%</v>
      </c>
      <c r="I430" s="23" t="str">
        <f>VLOOKUP($A430,DM!$A:$EH,MATCH(I$1,DM!$1:$1,0),0)</f>
        <v>--</v>
      </c>
      <c r="J430" s="23" t="str">
        <f>VLOOKUP($A430,DM!$A:$EH,MATCH(J$1,DM!$1:$1,0),0)</f>
        <v>--</v>
      </c>
      <c r="K430" s="22" t="str">
        <f>VLOOKUP($A430,DM!$A:$EH,MATCH(K$1,DM!$1:$1,0),0)</f>
        <v>直发</v>
      </c>
      <c r="L430" s="22" t="str">
        <f>VLOOKUP($A430,DM!$A:$EH,MATCH(L$1,DM!$1:$1,0),0)</f>
        <v>自贸债</v>
      </c>
      <c r="M430" s="22" t="str">
        <f>VLOOKUP($A430,DM!$A:$EH,MATCH(M$1,DM!$1:$1,0),0)</f>
        <v>地方平台</v>
      </c>
      <c r="N430" s="22" t="str">
        <f>VLOOKUP($A430,DM!$A:$EH,MATCH(N$1,DM!$1:$1,0),0)</f>
        <v>湖南</v>
      </c>
      <c r="O430" s="19" t="str">
        <f>VLOOKUP($A430,DM!$A:$EH,MATCH(O$1,DM!$1:$1,0),0)</f>
        <v>BISL</v>
      </c>
    </row>
    <row r="431" spans="1:15" x14ac:dyDescent="0.25">
      <c r="A431" s="63">
        <f>deal_master[[#This Row],[Index]]</f>
        <v>484</v>
      </c>
      <c r="B431" s="70">
        <f>VLOOKUP($A431,DM!A:EH,MATCH(B$1,DM!$1:$1,0),0)</f>
        <v>44859</v>
      </c>
      <c r="C431" s="21" t="str">
        <f>VLOOKUP($A431,DM!$A:$EH,MATCH(C$1,DM!$1:$1,0),0)</f>
        <v>新昌交投(杭州银行)</v>
      </c>
      <c r="D431" s="56" t="str">
        <f>VLOOKUP($A431,DM!$A:$EH,MATCH(D$1,DM!$1:$1,0),0)</f>
        <v>--/--/--</v>
      </c>
      <c r="E431" s="23" t="str">
        <f>VLOOKUP($A431,DM!$A:$EH,MATCH(E$1,DM!$1:$1,0),0)</f>
        <v>EUR</v>
      </c>
      <c r="F431" s="23">
        <f>VLOOKUP($A431,DM!$A:$EH,MATCH(F$1,DM!$1:$1,0),0)</f>
        <v>1</v>
      </c>
      <c r="G431" s="23" t="str">
        <f>VLOOKUP($A431,DM!$A:$EH,MATCH(G$1,DM!$1:$1,0),0)</f>
        <v>3</v>
      </c>
      <c r="H431" s="57" t="str">
        <f>VLOOKUP($A431,DM!$A:$EH,MATCH(H$1,DM!$1:$1,0),0)</f>
        <v>4.4%</v>
      </c>
      <c r="I431" s="23" t="str">
        <f>VLOOKUP($A431,DM!$A:$EH,MATCH(I$1,DM!$1:$1,0),0)</f>
        <v>4.5%a</v>
      </c>
      <c r="J431" s="23" t="str">
        <f>VLOOKUP($A431,DM!$A:$EH,MATCH(J$1,DM!$1:$1,0),0)</f>
        <v>10</v>
      </c>
      <c r="K431" s="22" t="str">
        <f>VLOOKUP($A431,DM!$A:$EH,MATCH(K$1,DM!$1:$1,0),0)</f>
        <v>备证</v>
      </c>
      <c r="L431" s="22" t="str">
        <f>VLOOKUP($A431,DM!$A:$EH,MATCH(L$1,DM!$1:$1,0),0)</f>
        <v>--</v>
      </c>
      <c r="M431" s="22" t="str">
        <f>VLOOKUP($A431,DM!$A:$EH,MATCH(M$1,DM!$1:$1,0),0)</f>
        <v>地方平台</v>
      </c>
      <c r="N431" s="22" t="str">
        <f>VLOOKUP($A431,DM!$A:$EH,MATCH(N$1,DM!$1:$1,0),0)</f>
        <v>浙江</v>
      </c>
      <c r="O431" s="19" t="str">
        <f>VLOOKUP($A431,DM!$A:$EH,MATCH(O$1,DM!$1:$1,0),0)</f>
        <v>--</v>
      </c>
    </row>
    <row r="432" spans="1:15" x14ac:dyDescent="0.25">
      <c r="A432" s="63">
        <f>deal_master[[#This Row],[Index]]</f>
        <v>483</v>
      </c>
      <c r="B432" s="70">
        <f>VLOOKUP($A432,DM!A:EH,MATCH(B$1,DM!$1:$1,0),0)</f>
        <v>44859</v>
      </c>
      <c r="C432" s="21" t="str">
        <f>VLOOKUP($A432,DM!$A:$EH,MATCH(C$1,DM!$1:$1,0),0)</f>
        <v>东台惠民城镇化建设(杭州银行)</v>
      </c>
      <c r="D432" s="56" t="str">
        <f>VLOOKUP($A432,DM!$A:$EH,MATCH(D$1,DM!$1:$1,0),0)</f>
        <v>--/--/--</v>
      </c>
      <c r="E432" s="23" t="str">
        <f>VLOOKUP($A432,DM!$A:$EH,MATCH(E$1,DM!$1:$1,0),0)</f>
        <v>EUR</v>
      </c>
      <c r="F432" s="23">
        <f>VLOOKUP($A432,DM!$A:$EH,MATCH(F$1,DM!$1:$1,0),0)</f>
        <v>0.46</v>
      </c>
      <c r="G432" s="23" t="str">
        <f>VLOOKUP($A432,DM!$A:$EH,MATCH(G$1,DM!$1:$1,0),0)</f>
        <v>3</v>
      </c>
      <c r="H432" s="57" t="str">
        <f>VLOOKUP($A432,DM!$A:$EH,MATCH(H$1,DM!$1:$1,0),0)</f>
        <v>4.7%</v>
      </c>
      <c r="I432" s="23" t="str">
        <f>VLOOKUP($A432,DM!$A:$EH,MATCH(I$1,DM!$1:$1,0),0)</f>
        <v>--</v>
      </c>
      <c r="J432" s="23" t="str">
        <f>VLOOKUP($A432,DM!$A:$EH,MATCH(J$1,DM!$1:$1,0),0)</f>
        <v>--</v>
      </c>
      <c r="K432" s="22" t="str">
        <f>VLOOKUP($A432,DM!$A:$EH,MATCH(K$1,DM!$1:$1,0),0)</f>
        <v>备证</v>
      </c>
      <c r="L432" s="22" t="str">
        <f>VLOOKUP($A432,DM!$A:$EH,MATCH(L$1,DM!$1:$1,0),0)</f>
        <v>--</v>
      </c>
      <c r="M432" s="22" t="str">
        <f>VLOOKUP($A432,DM!$A:$EH,MATCH(M$1,DM!$1:$1,0),0)</f>
        <v>地方平台</v>
      </c>
      <c r="N432" s="22" t="str">
        <f>VLOOKUP($A432,DM!$A:$EH,MATCH(N$1,DM!$1:$1,0),0)</f>
        <v>江苏</v>
      </c>
      <c r="O432" s="19" t="str">
        <f>VLOOKUP($A432,DM!$A:$EH,MATCH(O$1,DM!$1:$1,0),0)</f>
        <v>--</v>
      </c>
    </row>
    <row r="433" spans="1:15" x14ac:dyDescent="0.25">
      <c r="A433" s="63">
        <f>deal_master[[#This Row],[Index]]</f>
        <v>482</v>
      </c>
      <c r="B433" s="70">
        <f>VLOOKUP($A433,DM!A:EH,MATCH(B$1,DM!$1:$1,0),0)</f>
        <v>44855</v>
      </c>
      <c r="C433" s="21" t="str">
        <f>VLOOKUP($A433,DM!$A:$EH,MATCH(C$1,DM!$1:$1,0),0)</f>
        <v>龙口城建</v>
      </c>
      <c r="D433" s="56" t="str">
        <f>VLOOKUP($A433,DM!$A:$EH,MATCH(D$1,DM!$1:$1,0),0)</f>
        <v>--/--/--</v>
      </c>
      <c r="E433" s="23" t="str">
        <f>VLOOKUP($A433,DM!$A:$EH,MATCH(E$1,DM!$1:$1,0),0)</f>
        <v>USD</v>
      </c>
      <c r="F433" s="23">
        <f>VLOOKUP($A433,DM!$A:$EH,MATCH(F$1,DM!$1:$1,0),0)</f>
        <v>1.1000000000000001</v>
      </c>
      <c r="G433" s="23" t="str">
        <f>VLOOKUP($A433,DM!$A:$EH,MATCH(G$1,DM!$1:$1,0),0)</f>
        <v>3</v>
      </c>
      <c r="H433" s="57" t="str">
        <f>VLOOKUP($A433,DM!$A:$EH,MATCH(H$1,DM!$1:$1,0),0)</f>
        <v>7%</v>
      </c>
      <c r="I433" s="23" t="str">
        <f>VLOOKUP($A433,DM!$A:$EH,MATCH(I$1,DM!$1:$1,0),0)</f>
        <v>7%a</v>
      </c>
      <c r="J433" s="23" t="str">
        <f>VLOOKUP($A433,DM!$A:$EH,MATCH(J$1,DM!$1:$1,0),0)</f>
        <v>0</v>
      </c>
      <c r="K433" s="22" t="str">
        <f>VLOOKUP($A433,DM!$A:$EH,MATCH(K$1,DM!$1:$1,0),0)</f>
        <v>担保</v>
      </c>
      <c r="L433" s="22" t="str">
        <f>VLOOKUP($A433,DM!$A:$EH,MATCH(L$1,DM!$1:$1,0),0)</f>
        <v>--</v>
      </c>
      <c r="M433" s="22" t="str">
        <f>VLOOKUP($A433,DM!$A:$EH,MATCH(M$1,DM!$1:$1,0),0)</f>
        <v>地方平台</v>
      </c>
      <c r="N433" s="22" t="str">
        <f>VLOOKUP($A433,DM!$A:$EH,MATCH(N$1,DM!$1:$1,0),0)</f>
        <v>山东</v>
      </c>
      <c r="O433" s="19" t="str">
        <f>VLOOKUP($A433,DM!$A:$EH,MATCH(O$1,DM!$1:$1,0),0)</f>
        <v>--</v>
      </c>
    </row>
    <row r="434" spans="1:15" x14ac:dyDescent="0.25">
      <c r="A434" s="63">
        <f>deal_master[[#This Row],[Index]]</f>
        <v>481</v>
      </c>
      <c r="B434" s="70">
        <f>VLOOKUP($A434,DM!A:EH,MATCH(B$1,DM!$1:$1,0),0)</f>
        <v>44855</v>
      </c>
      <c r="C434" s="21" t="str">
        <f>VLOOKUP($A434,DM!$A:$EH,MATCH(C$1,DM!$1:$1,0),0)</f>
        <v>江门新会</v>
      </c>
      <c r="D434" s="56" t="str">
        <f>VLOOKUP($A434,DM!$A:$EH,MATCH(D$1,DM!$1:$1,0),0)</f>
        <v>--/--/--</v>
      </c>
      <c r="E434" s="23" t="str">
        <f>VLOOKUP($A434,DM!$A:$EH,MATCH(E$1,DM!$1:$1,0),0)</f>
        <v>CNH</v>
      </c>
      <c r="F434" s="23">
        <f>VLOOKUP($A434,DM!$A:$EH,MATCH(F$1,DM!$1:$1,0),0)</f>
        <v>7</v>
      </c>
      <c r="G434" s="23" t="str">
        <f>VLOOKUP($A434,DM!$A:$EH,MATCH(G$1,DM!$1:$1,0),0)</f>
        <v>3</v>
      </c>
      <c r="H434" s="57" t="str">
        <f>VLOOKUP($A434,DM!$A:$EH,MATCH(H$1,DM!$1:$1,0),0)</f>
        <v>4.6%</v>
      </c>
      <c r="I434" s="23" t="str">
        <f>VLOOKUP($A434,DM!$A:$EH,MATCH(I$1,DM!$1:$1,0),0)</f>
        <v>--</v>
      </c>
      <c r="J434" s="23" t="str">
        <f>VLOOKUP($A434,DM!$A:$EH,MATCH(J$1,DM!$1:$1,0),0)</f>
        <v>--</v>
      </c>
      <c r="K434" s="22" t="str">
        <f>VLOOKUP($A434,DM!$A:$EH,MATCH(K$1,DM!$1:$1,0),0)</f>
        <v>直发</v>
      </c>
      <c r="L434" s="22" t="str">
        <f>VLOOKUP($A434,DM!$A:$EH,MATCH(L$1,DM!$1:$1,0),0)</f>
        <v>绿色自贸债</v>
      </c>
      <c r="M434" s="22" t="str">
        <f>VLOOKUP($A434,DM!$A:$EH,MATCH(M$1,DM!$1:$1,0),0)</f>
        <v>地方平台</v>
      </c>
      <c r="N434" s="22" t="str">
        <f>VLOOKUP($A434,DM!$A:$EH,MATCH(N$1,DM!$1:$1,0),0)</f>
        <v>广东</v>
      </c>
      <c r="O434" s="19" t="str">
        <f>VLOOKUP($A434,DM!$A:$EH,MATCH(O$1,DM!$1:$1,0),0)</f>
        <v>--</v>
      </c>
    </row>
    <row r="435" spans="1:15" x14ac:dyDescent="0.25">
      <c r="A435" s="63">
        <f>deal_master[[#This Row],[Index]]</f>
        <v>480</v>
      </c>
      <c r="B435" s="70">
        <f>VLOOKUP($A435,DM!A:EH,MATCH(B$1,DM!$1:$1,0),0)</f>
        <v>44854</v>
      </c>
      <c r="C435" s="21" t="str">
        <f>VLOOKUP($A435,DM!$A:$EH,MATCH(C$1,DM!$1:$1,0),0)</f>
        <v>东方证券</v>
      </c>
      <c r="D435" s="56" t="str">
        <f>VLOOKUP($A435,DM!$A:$EH,MATCH(D$1,DM!$1:$1,0),0)</f>
        <v>Baa2/--/--</v>
      </c>
      <c r="E435" s="23" t="str">
        <f>VLOOKUP($A435,DM!$A:$EH,MATCH(E$1,DM!$1:$1,0),0)</f>
        <v>USD</v>
      </c>
      <c r="F435" s="23">
        <f>VLOOKUP($A435,DM!$A:$EH,MATCH(F$1,DM!$1:$1,0),0)</f>
        <v>3</v>
      </c>
      <c r="G435" s="23" t="str">
        <f>VLOOKUP($A435,DM!$A:$EH,MATCH(G$1,DM!$1:$1,0),0)</f>
        <v>3</v>
      </c>
      <c r="H435" s="57" t="str">
        <f>VLOOKUP($A435,DM!$A:$EH,MATCH(H$1,DM!$1:$1,0),0)</f>
        <v>5.125%</v>
      </c>
      <c r="I435" s="23" t="str">
        <f>VLOOKUP($A435,DM!$A:$EH,MATCH(I$1,DM!$1:$1,0),0)</f>
        <v>T+105a</v>
      </c>
      <c r="J435" s="23" t="str">
        <f>VLOOKUP($A435,DM!$A:$EH,MATCH(J$1,DM!$1:$1,0),0)</f>
        <v>42</v>
      </c>
      <c r="K435" s="22" t="str">
        <f>VLOOKUP($A435,DM!$A:$EH,MATCH(K$1,DM!$1:$1,0),0)</f>
        <v>担保</v>
      </c>
      <c r="L435" s="22" t="str">
        <f>VLOOKUP($A435,DM!$A:$EH,MATCH(L$1,DM!$1:$1,0),0)</f>
        <v>--</v>
      </c>
      <c r="M435" s="22" t="str">
        <f>VLOOKUP($A435,DM!$A:$EH,MATCH(M$1,DM!$1:$1,0),0)</f>
        <v>金融机构</v>
      </c>
      <c r="N435" s="22" t="str">
        <f>VLOOKUP($A435,DM!$A:$EH,MATCH(N$1,DM!$1:$1,0),0)</f>
        <v>上海</v>
      </c>
      <c r="O435" s="19" t="str">
        <f>VLOOKUP($A435,DM!$A:$EH,MATCH(O$1,DM!$1:$1,0),0)</f>
        <v>港分</v>
      </c>
    </row>
    <row r="436" spans="1:15" x14ac:dyDescent="0.25">
      <c r="A436" s="63">
        <f>deal_master[[#This Row],[Index]]</f>
        <v>479</v>
      </c>
      <c r="B436" s="70">
        <f>VLOOKUP($A436,DM!A:EH,MATCH(B$1,DM!$1:$1,0),0)</f>
        <v>44853</v>
      </c>
      <c r="C436" s="21" t="str">
        <f>VLOOKUP($A436,DM!$A:$EH,MATCH(C$1,DM!$1:$1,0),0)</f>
        <v>集友银行</v>
      </c>
      <c r="D436" s="56" t="str">
        <f>VLOOKUP($A436,DM!$A:$EH,MATCH(D$1,DM!$1:$1,0),0)</f>
        <v>--/--/--</v>
      </c>
      <c r="E436" s="23" t="str">
        <f>VLOOKUP($A436,DM!$A:$EH,MATCH(E$1,DM!$1:$1,0),0)</f>
        <v>USD</v>
      </c>
      <c r="F436" s="23">
        <f>VLOOKUP($A436,DM!$A:$EH,MATCH(F$1,DM!$1:$1,0),0)</f>
        <v>2</v>
      </c>
      <c r="G436" s="23" t="str">
        <f>VLOOKUP($A436,DM!$A:$EH,MATCH(G$1,DM!$1:$1,0),0)</f>
        <v>PNC5</v>
      </c>
      <c r="H436" s="57" t="str">
        <f>VLOOKUP($A436,DM!$A:$EH,MATCH(H$1,DM!$1:$1,0),0)</f>
        <v>8%</v>
      </c>
      <c r="I436" s="23" t="str">
        <f>VLOOKUP($A436,DM!$A:$EH,MATCH(I$1,DM!$1:$1,0),0)</f>
        <v>8%a</v>
      </c>
      <c r="J436" s="23" t="str">
        <f>VLOOKUP($A436,DM!$A:$EH,MATCH(J$1,DM!$1:$1,0),0)</f>
        <v>0</v>
      </c>
      <c r="K436" s="22" t="str">
        <f>VLOOKUP($A436,DM!$A:$EH,MATCH(K$1,DM!$1:$1,0),0)</f>
        <v>直发</v>
      </c>
      <c r="L436" s="22" t="str">
        <f>VLOOKUP($A436,DM!$A:$EH,MATCH(L$1,DM!$1:$1,0),0)</f>
        <v>额外一级资本债</v>
      </c>
      <c r="M436" s="22" t="str">
        <f>VLOOKUP($A436,DM!$A:$EH,MATCH(M$1,DM!$1:$1,0),0)</f>
        <v>金融机构</v>
      </c>
      <c r="N436" s="22" t="str">
        <f>VLOOKUP($A436,DM!$A:$EH,MATCH(N$1,DM!$1:$1,0),0)</f>
        <v>福建</v>
      </c>
      <c r="O436" s="19" t="str">
        <f>VLOOKUP($A436,DM!$A:$EH,MATCH(O$1,DM!$1:$1,0),0)</f>
        <v>BISL</v>
      </c>
    </row>
    <row r="437" spans="1:15" x14ac:dyDescent="0.25">
      <c r="A437" s="63">
        <f>deal_master[[#This Row],[Index]]</f>
        <v>478</v>
      </c>
      <c r="B437" s="70">
        <f>VLOOKUP($A437,DM!A:EH,MATCH(B$1,DM!$1:$1,0),0)</f>
        <v>44853</v>
      </c>
      <c r="C437" s="21" t="str">
        <f>VLOOKUP($A437,DM!$A:$EH,MATCH(C$1,DM!$1:$1,0),0)</f>
        <v>镇江交通</v>
      </c>
      <c r="D437" s="56" t="str">
        <f>VLOOKUP($A437,DM!$A:$EH,MATCH(D$1,DM!$1:$1,0),0)</f>
        <v>--/--/--</v>
      </c>
      <c r="E437" s="23" t="str">
        <f>VLOOKUP($A437,DM!$A:$EH,MATCH(E$1,DM!$1:$1,0),0)</f>
        <v>USD</v>
      </c>
      <c r="F437" s="23">
        <f>VLOOKUP($A437,DM!$A:$EH,MATCH(F$1,DM!$1:$1,0),0)</f>
        <v>1.625</v>
      </c>
      <c r="G437" s="23" t="str">
        <f>VLOOKUP($A437,DM!$A:$EH,MATCH(G$1,DM!$1:$1,0),0)</f>
        <v>3</v>
      </c>
      <c r="H437" s="57" t="str">
        <f>VLOOKUP($A437,DM!$A:$EH,MATCH(H$1,DM!$1:$1,0),0)</f>
        <v>6.9%</v>
      </c>
      <c r="I437" s="23" t="str">
        <f>VLOOKUP($A437,DM!$A:$EH,MATCH(I$1,DM!$1:$1,0),0)</f>
        <v>--</v>
      </c>
      <c r="J437" s="23" t="str">
        <f>VLOOKUP($A437,DM!$A:$EH,MATCH(J$1,DM!$1:$1,0),0)</f>
        <v>--</v>
      </c>
      <c r="K437" s="22" t="str">
        <f>VLOOKUP($A437,DM!$A:$EH,MATCH(K$1,DM!$1:$1,0),0)</f>
        <v>直发</v>
      </c>
      <c r="L437" s="22" t="str">
        <f>VLOOKUP($A437,DM!$A:$EH,MATCH(L$1,DM!$1:$1,0),0)</f>
        <v>--</v>
      </c>
      <c r="M437" s="22" t="str">
        <f>VLOOKUP($A437,DM!$A:$EH,MATCH(M$1,DM!$1:$1,0),0)</f>
        <v>地方平台</v>
      </c>
      <c r="N437" s="22" t="str">
        <f>VLOOKUP($A437,DM!$A:$EH,MATCH(N$1,DM!$1:$1,0),0)</f>
        <v>江苏</v>
      </c>
      <c r="O437" s="19" t="str">
        <f>VLOOKUP($A437,DM!$A:$EH,MATCH(O$1,DM!$1:$1,0),0)</f>
        <v>--</v>
      </c>
    </row>
    <row r="438" spans="1:15" x14ac:dyDescent="0.25">
      <c r="A438" s="63">
        <f>deal_master[[#This Row],[Index]]</f>
        <v>477</v>
      </c>
      <c r="B438" s="70">
        <f>VLOOKUP($A438,DM!A:EH,MATCH(B$1,DM!$1:$1,0),0)</f>
        <v>44853</v>
      </c>
      <c r="C438" s="21" t="str">
        <f>VLOOKUP($A438,DM!$A:$EH,MATCH(C$1,DM!$1:$1,0),0)</f>
        <v>四川酒业集团(天津银行)</v>
      </c>
      <c r="D438" s="56" t="str">
        <f>VLOOKUP($A438,DM!$A:$EH,MATCH(D$1,DM!$1:$1,0),0)</f>
        <v>--/--/--</v>
      </c>
      <c r="E438" s="23" t="str">
        <f>VLOOKUP($A438,DM!$A:$EH,MATCH(E$1,DM!$1:$1,0),0)</f>
        <v>CNH</v>
      </c>
      <c r="F438" s="23">
        <f>VLOOKUP($A438,DM!$A:$EH,MATCH(F$1,DM!$1:$1,0),0)</f>
        <v>3.85</v>
      </c>
      <c r="G438" s="23" t="str">
        <f>VLOOKUP($A438,DM!$A:$EH,MATCH(G$1,DM!$1:$1,0),0)</f>
        <v>3</v>
      </c>
      <c r="H438" s="57" t="str">
        <f>VLOOKUP($A438,DM!$A:$EH,MATCH(H$1,DM!$1:$1,0),0)</f>
        <v>4.3%</v>
      </c>
      <c r="I438" s="23" t="str">
        <f>VLOOKUP($A438,DM!$A:$EH,MATCH(I$1,DM!$1:$1,0),0)</f>
        <v>--</v>
      </c>
      <c r="J438" s="23" t="str">
        <f>VLOOKUP($A438,DM!$A:$EH,MATCH(J$1,DM!$1:$1,0),0)</f>
        <v>--</v>
      </c>
      <c r="K438" s="22" t="str">
        <f>VLOOKUP($A438,DM!$A:$EH,MATCH(K$1,DM!$1:$1,0),0)</f>
        <v>备证</v>
      </c>
      <c r="L438" s="22" t="str">
        <f>VLOOKUP($A438,DM!$A:$EH,MATCH(L$1,DM!$1:$1,0),0)</f>
        <v>自贸债</v>
      </c>
      <c r="M438" s="22" t="str">
        <f>VLOOKUP($A438,DM!$A:$EH,MATCH(M$1,DM!$1:$1,0),0)</f>
        <v>产业</v>
      </c>
      <c r="N438" s="22" t="str">
        <f>VLOOKUP($A438,DM!$A:$EH,MATCH(N$1,DM!$1:$1,0),0)</f>
        <v>四川</v>
      </c>
      <c r="O438" s="19" t="str">
        <f>VLOOKUP($A438,DM!$A:$EH,MATCH(O$1,DM!$1:$1,0),0)</f>
        <v>--</v>
      </c>
    </row>
    <row r="439" spans="1:15" x14ac:dyDescent="0.25">
      <c r="A439" s="63">
        <f>deal_master[[#This Row],[Index]]</f>
        <v>476</v>
      </c>
      <c r="B439" s="70">
        <f>VLOOKUP($A439,DM!A:EH,MATCH(B$1,DM!$1:$1,0),0)</f>
        <v>44852</v>
      </c>
      <c r="C439" s="21" t="str">
        <f>VLOOKUP($A439,DM!$A:$EH,MATCH(C$1,DM!$1:$1,0),0)</f>
        <v>湖州吴兴经开</v>
      </c>
      <c r="D439" s="56" t="str">
        <f>VLOOKUP($A439,DM!$A:$EH,MATCH(D$1,DM!$1:$1,0),0)</f>
        <v>--/--/--</v>
      </c>
      <c r="E439" s="23" t="str">
        <f>VLOOKUP($A439,DM!$A:$EH,MATCH(E$1,DM!$1:$1,0),0)</f>
        <v>CNH</v>
      </c>
      <c r="F439" s="23">
        <f>VLOOKUP($A439,DM!$A:$EH,MATCH(F$1,DM!$1:$1,0),0)</f>
        <v>2.4</v>
      </c>
      <c r="G439" s="23" t="str">
        <f>VLOOKUP($A439,DM!$A:$EH,MATCH(G$1,DM!$1:$1,0),0)</f>
        <v>3</v>
      </c>
      <c r="H439" s="57" t="str">
        <f>VLOOKUP($A439,DM!$A:$EH,MATCH(H$1,DM!$1:$1,0),0)</f>
        <v>5.2%</v>
      </c>
      <c r="I439" s="23" t="str">
        <f>VLOOKUP($A439,DM!$A:$EH,MATCH(I$1,DM!$1:$1,0),0)</f>
        <v>--</v>
      </c>
      <c r="J439" s="23" t="str">
        <f>VLOOKUP($A439,DM!$A:$EH,MATCH(J$1,DM!$1:$1,0),0)</f>
        <v>--</v>
      </c>
      <c r="K439" s="22" t="str">
        <f>VLOOKUP($A439,DM!$A:$EH,MATCH(K$1,DM!$1:$1,0),0)</f>
        <v>直发</v>
      </c>
      <c r="L439" s="22" t="str">
        <f>VLOOKUP($A439,DM!$A:$EH,MATCH(L$1,DM!$1:$1,0),0)</f>
        <v>自贸债</v>
      </c>
      <c r="M439" s="22" t="str">
        <f>VLOOKUP($A439,DM!$A:$EH,MATCH(M$1,DM!$1:$1,0),0)</f>
        <v>地方平台</v>
      </c>
      <c r="N439" s="22" t="str">
        <f>VLOOKUP($A439,DM!$A:$EH,MATCH(N$1,DM!$1:$1,0),0)</f>
        <v>浙江</v>
      </c>
      <c r="O439" s="19" t="str">
        <f>VLOOKUP($A439,DM!$A:$EH,MATCH(O$1,DM!$1:$1,0),0)</f>
        <v>--</v>
      </c>
    </row>
    <row r="440" spans="1:15" x14ac:dyDescent="0.25">
      <c r="A440" s="63">
        <f>deal_master[[#This Row],[Index]]</f>
        <v>475</v>
      </c>
      <c r="B440" s="70">
        <f>VLOOKUP($A440,DM!A:EH,MATCH(B$1,DM!$1:$1,0),0)</f>
        <v>44852</v>
      </c>
      <c r="C440" s="21" t="str">
        <f>VLOOKUP($A440,DM!$A:$EH,MATCH(C$1,DM!$1:$1,0),0)</f>
        <v>成都中法生态园(上海银行)</v>
      </c>
      <c r="D440" s="56" t="str">
        <f>VLOOKUP($A440,DM!$A:$EH,MATCH(D$1,DM!$1:$1,0),0)</f>
        <v>--/--/--</v>
      </c>
      <c r="E440" s="23" t="str">
        <f>VLOOKUP($A440,DM!$A:$EH,MATCH(E$1,DM!$1:$1,0),0)</f>
        <v>USD</v>
      </c>
      <c r="F440" s="23">
        <f>VLOOKUP($A440,DM!$A:$EH,MATCH(F$1,DM!$1:$1,0),0)</f>
        <v>2</v>
      </c>
      <c r="G440" s="23" t="str">
        <f>VLOOKUP($A440,DM!$A:$EH,MATCH(G$1,DM!$1:$1,0),0)</f>
        <v>3</v>
      </c>
      <c r="H440" s="57" t="str">
        <f>VLOOKUP($A440,DM!$A:$EH,MATCH(H$1,DM!$1:$1,0),0)</f>
        <v>6%</v>
      </c>
      <c r="I440" s="23" t="str">
        <f>VLOOKUP($A440,DM!$A:$EH,MATCH(I$1,DM!$1:$1,0),0)</f>
        <v>6%a</v>
      </c>
      <c r="J440" s="23" t="str">
        <f>VLOOKUP($A440,DM!$A:$EH,MATCH(J$1,DM!$1:$1,0),0)</f>
        <v>0</v>
      </c>
      <c r="K440" s="22" t="str">
        <f>VLOOKUP($A440,DM!$A:$EH,MATCH(K$1,DM!$1:$1,0),0)</f>
        <v>备证</v>
      </c>
      <c r="L440" s="22" t="str">
        <f>VLOOKUP($A440,DM!$A:$EH,MATCH(L$1,DM!$1:$1,0),0)</f>
        <v>可持续债券</v>
      </c>
      <c r="M440" s="22" t="str">
        <f>VLOOKUP($A440,DM!$A:$EH,MATCH(M$1,DM!$1:$1,0),0)</f>
        <v>地方平台</v>
      </c>
      <c r="N440" s="22" t="str">
        <f>VLOOKUP($A440,DM!$A:$EH,MATCH(N$1,DM!$1:$1,0),0)</f>
        <v>四川</v>
      </c>
      <c r="O440" s="19" t="str">
        <f>VLOOKUP($A440,DM!$A:$EH,MATCH(O$1,DM!$1:$1,0),0)</f>
        <v>澳分</v>
      </c>
    </row>
    <row r="441" spans="1:15" x14ac:dyDescent="0.25">
      <c r="A441" s="63">
        <f>deal_master[[#This Row],[Index]]</f>
        <v>474</v>
      </c>
      <c r="B441" s="70">
        <f>VLOOKUP($A441,DM!A:EH,MATCH(B$1,DM!$1:$1,0),0)</f>
        <v>44848</v>
      </c>
      <c r="C441" s="21" t="str">
        <f>VLOOKUP($A441,DM!$A:$EH,MATCH(C$1,DM!$1:$1,0),0)</f>
        <v>武汉江夏农业(恒丰银行)</v>
      </c>
      <c r="D441" s="56" t="str">
        <f>VLOOKUP($A441,DM!$A:$EH,MATCH(D$1,DM!$1:$1,0),0)</f>
        <v>--/--/--</v>
      </c>
      <c r="E441" s="23" t="str">
        <f>VLOOKUP($A441,DM!$A:$EH,MATCH(E$1,DM!$1:$1,0),0)</f>
        <v>EUR</v>
      </c>
      <c r="F441" s="23">
        <f>VLOOKUP($A441,DM!$A:$EH,MATCH(F$1,DM!$1:$1,0),0)</f>
        <v>0.35</v>
      </c>
      <c r="G441" s="23" t="str">
        <f>VLOOKUP($A441,DM!$A:$EH,MATCH(G$1,DM!$1:$1,0),0)</f>
        <v>3</v>
      </c>
      <c r="H441" s="57" t="str">
        <f>VLOOKUP($A441,DM!$A:$EH,MATCH(H$1,DM!$1:$1,0),0)</f>
        <v>4.6%</v>
      </c>
      <c r="I441" s="23" t="str">
        <f>VLOOKUP($A441,DM!$A:$EH,MATCH(I$1,DM!$1:$1,0),0)</f>
        <v>--</v>
      </c>
      <c r="J441" s="23" t="str">
        <f>VLOOKUP($A441,DM!$A:$EH,MATCH(J$1,DM!$1:$1,0),0)</f>
        <v>--</v>
      </c>
      <c r="K441" s="22" t="str">
        <f>VLOOKUP($A441,DM!$A:$EH,MATCH(K$1,DM!$1:$1,0),0)</f>
        <v>备证</v>
      </c>
      <c r="L441" s="22" t="str">
        <f>VLOOKUP($A441,DM!$A:$EH,MATCH(L$1,DM!$1:$1,0),0)</f>
        <v>--</v>
      </c>
      <c r="M441" s="22" t="str">
        <f>VLOOKUP($A441,DM!$A:$EH,MATCH(M$1,DM!$1:$1,0),0)</f>
        <v>地方平台</v>
      </c>
      <c r="N441" s="22" t="str">
        <f>VLOOKUP($A441,DM!$A:$EH,MATCH(N$1,DM!$1:$1,0),0)</f>
        <v>湖北</v>
      </c>
      <c r="O441" s="19" t="str">
        <f>VLOOKUP($A441,DM!$A:$EH,MATCH(O$1,DM!$1:$1,0),0)</f>
        <v>--</v>
      </c>
    </row>
    <row r="442" spans="1:15" x14ac:dyDescent="0.25">
      <c r="A442" s="63">
        <f>deal_master[[#This Row],[Index]]</f>
        <v>473</v>
      </c>
      <c r="B442" s="70">
        <f>VLOOKUP($A442,DM!A:EH,MATCH(B$1,DM!$1:$1,0),0)</f>
        <v>44846</v>
      </c>
      <c r="C442" s="21" t="str">
        <f>VLOOKUP($A442,DM!$A:$EH,MATCH(C$1,DM!$1:$1,0),0)</f>
        <v>先正达股份</v>
      </c>
      <c r="D442" s="56" t="str">
        <f>VLOOKUP($A442,DM!$A:$EH,MATCH(D$1,DM!$1:$1,0),0)</f>
        <v>Baa1/BBB+/A</v>
      </c>
      <c r="E442" s="23" t="str">
        <f>VLOOKUP($A442,DM!$A:$EH,MATCH(E$1,DM!$1:$1,0),0)</f>
        <v>USD</v>
      </c>
      <c r="F442" s="23">
        <f>VLOOKUP($A442,DM!$A:$EH,MATCH(F$1,DM!$1:$1,0),0)</f>
        <v>5</v>
      </c>
      <c r="G442" s="23" t="str">
        <f>VLOOKUP($A442,DM!$A:$EH,MATCH(G$1,DM!$1:$1,0),0)</f>
        <v>3.5</v>
      </c>
      <c r="H442" s="57" t="str">
        <f>VLOOKUP($A442,DM!$A:$EH,MATCH(H$1,DM!$1:$1,0),0)</f>
        <v>5%</v>
      </c>
      <c r="I442" s="23" t="str">
        <f>VLOOKUP($A442,DM!$A:$EH,MATCH(I$1,DM!$1:$1,0),0)</f>
        <v>T+125a</v>
      </c>
      <c r="J442" s="23" t="str">
        <f>VLOOKUP($A442,DM!$A:$EH,MATCH(J$1,DM!$1:$1,0),0)</f>
        <v>45</v>
      </c>
      <c r="K442" s="22" t="str">
        <f>VLOOKUP($A442,DM!$A:$EH,MATCH(K$1,DM!$1:$1,0),0)</f>
        <v>担保</v>
      </c>
      <c r="L442" s="22" t="str">
        <f>VLOOKUP($A442,DM!$A:$EH,MATCH(L$1,DM!$1:$1,0),0)</f>
        <v>--</v>
      </c>
      <c r="M442" s="22" t="str">
        <f>VLOOKUP($A442,DM!$A:$EH,MATCH(M$1,DM!$1:$1,0),0)</f>
        <v>产业</v>
      </c>
      <c r="N442" s="22" t="str">
        <f>VLOOKUP($A442,DM!$A:$EH,MATCH(N$1,DM!$1:$1,0),0)</f>
        <v>上海</v>
      </c>
      <c r="O442" s="19" t="str">
        <f>VLOOKUP($A442,DM!$A:$EH,MATCH(O$1,DM!$1:$1,0),0)</f>
        <v>港分</v>
      </c>
    </row>
    <row r="443" spans="1:15" x14ac:dyDescent="0.25">
      <c r="A443" s="63">
        <f>deal_master[[#This Row],[Index]]</f>
        <v>472</v>
      </c>
      <c r="B443" s="70">
        <f>VLOOKUP($A443,DM!A:EH,MATCH(B$1,DM!$1:$1,0),0)</f>
        <v>44845</v>
      </c>
      <c r="C443" s="21" t="str">
        <f>VLOOKUP($A443,DM!$A:$EH,MATCH(C$1,DM!$1:$1,0),0)</f>
        <v>盐城东方*</v>
      </c>
      <c r="D443" s="56" t="str">
        <f>VLOOKUP($A443,DM!$A:$EH,MATCH(D$1,DM!$1:$1,0),0)</f>
        <v>--/--/--</v>
      </c>
      <c r="E443" s="23" t="str">
        <f>VLOOKUP($A443,DM!$A:$EH,MATCH(E$1,DM!$1:$1,0),0)</f>
        <v>USD</v>
      </c>
      <c r="F443" s="23">
        <f>VLOOKUP($A443,DM!$A:$EH,MATCH(F$1,DM!$1:$1,0),0)</f>
        <v>1.64</v>
      </c>
      <c r="G443" s="23" t="str">
        <f>VLOOKUP($A443,DM!$A:$EH,MATCH(G$1,DM!$1:$1,0),0)</f>
        <v>3</v>
      </c>
      <c r="H443" s="57" t="str">
        <f>VLOOKUP($A443,DM!$A:$EH,MATCH(H$1,DM!$1:$1,0),0)</f>
        <v>7%</v>
      </c>
      <c r="I443" s="23" t="str">
        <f>VLOOKUP($A443,DM!$A:$EH,MATCH(I$1,DM!$1:$1,0),0)</f>
        <v>--</v>
      </c>
      <c r="J443" s="23" t="str">
        <f>VLOOKUP($A443,DM!$A:$EH,MATCH(J$1,DM!$1:$1,0),0)</f>
        <v>--</v>
      </c>
      <c r="K443" s="22" t="str">
        <f>VLOOKUP($A443,DM!$A:$EH,MATCH(K$1,DM!$1:$1,0),0)</f>
        <v>担保</v>
      </c>
      <c r="L443" s="22" t="str">
        <f>VLOOKUP($A443,DM!$A:$EH,MATCH(L$1,DM!$1:$1,0),0)</f>
        <v>--</v>
      </c>
      <c r="M443" s="22" t="str">
        <f>VLOOKUP($A443,DM!$A:$EH,MATCH(M$1,DM!$1:$1,0),0)</f>
        <v>地方平台</v>
      </c>
      <c r="N443" s="22" t="str">
        <f>VLOOKUP($A443,DM!$A:$EH,MATCH(N$1,DM!$1:$1,0),0)</f>
        <v>江苏</v>
      </c>
      <c r="O443" s="19" t="str">
        <f>VLOOKUP($A443,DM!$A:$EH,MATCH(O$1,DM!$1:$1,0),0)</f>
        <v>--</v>
      </c>
    </row>
    <row r="444" spans="1:15" x14ac:dyDescent="0.25">
      <c r="A444" s="63">
        <f>deal_master[[#This Row],[Index]]</f>
        <v>471</v>
      </c>
      <c r="B444" s="70">
        <f>VLOOKUP($A444,DM!A:EH,MATCH(B$1,DM!$1:$1,0),0)</f>
        <v>44845</v>
      </c>
      <c r="C444" s="21" t="str">
        <f>VLOOKUP($A444,DM!$A:$EH,MATCH(C$1,DM!$1:$1,0),0)</f>
        <v>桐庐国投运营(上海银行)</v>
      </c>
      <c r="D444" s="56" t="str">
        <f>VLOOKUP($A444,DM!$A:$EH,MATCH(D$1,DM!$1:$1,0),0)</f>
        <v>--/--/--</v>
      </c>
      <c r="E444" s="23" t="str">
        <f>VLOOKUP($A444,DM!$A:$EH,MATCH(E$1,DM!$1:$1,0),0)</f>
        <v>CNH</v>
      </c>
      <c r="F444" s="23">
        <f>VLOOKUP($A444,DM!$A:$EH,MATCH(F$1,DM!$1:$1,0),0)</f>
        <v>9.5</v>
      </c>
      <c r="G444" s="23" t="str">
        <f>VLOOKUP($A444,DM!$A:$EH,MATCH(G$1,DM!$1:$1,0),0)</f>
        <v>3</v>
      </c>
      <c r="H444" s="57" t="str">
        <f>VLOOKUP($A444,DM!$A:$EH,MATCH(H$1,DM!$1:$1,0),0)</f>
        <v>4.2%</v>
      </c>
      <c r="I444" s="23" t="str">
        <f>VLOOKUP($A444,DM!$A:$EH,MATCH(I$1,DM!$1:$1,0),0)</f>
        <v>--</v>
      </c>
      <c r="J444" s="23" t="str">
        <f>VLOOKUP($A444,DM!$A:$EH,MATCH(J$1,DM!$1:$1,0),0)</f>
        <v>--</v>
      </c>
      <c r="K444" s="22" t="str">
        <f>VLOOKUP($A444,DM!$A:$EH,MATCH(K$1,DM!$1:$1,0),0)</f>
        <v>备证</v>
      </c>
      <c r="L444" s="22" t="str">
        <f>VLOOKUP($A444,DM!$A:$EH,MATCH(L$1,DM!$1:$1,0),0)</f>
        <v>自贸债</v>
      </c>
      <c r="M444" s="22" t="str">
        <f>VLOOKUP($A444,DM!$A:$EH,MATCH(M$1,DM!$1:$1,0),0)</f>
        <v>地方平台</v>
      </c>
      <c r="N444" s="22" t="str">
        <f>VLOOKUP($A444,DM!$A:$EH,MATCH(N$1,DM!$1:$1,0),0)</f>
        <v>浙江</v>
      </c>
      <c r="O444" s="19" t="str">
        <f>VLOOKUP($A444,DM!$A:$EH,MATCH(O$1,DM!$1:$1,0),0)</f>
        <v>BISL</v>
      </c>
    </row>
    <row r="445" spans="1:15" x14ac:dyDescent="0.25">
      <c r="A445" s="63">
        <f>deal_master[[#This Row],[Index]]</f>
        <v>470</v>
      </c>
      <c r="B445" s="70">
        <f>VLOOKUP($A445,DM!A:EH,MATCH(B$1,DM!$1:$1,0),0)</f>
        <v>44844</v>
      </c>
      <c r="C445" s="21" t="str">
        <f>VLOOKUP($A445,DM!$A:$EH,MATCH(C$1,DM!$1:$1,0),0)</f>
        <v>六盘水市民生产投</v>
      </c>
      <c r="D445" s="56" t="str">
        <f>VLOOKUP($A445,DM!$A:$EH,MATCH(D$1,DM!$1:$1,0),0)</f>
        <v>--/--/--</v>
      </c>
      <c r="E445" s="23" t="str">
        <f>VLOOKUP($A445,DM!$A:$EH,MATCH(E$1,DM!$1:$1,0),0)</f>
        <v>USD</v>
      </c>
      <c r="F445" s="23">
        <f>VLOOKUP($A445,DM!$A:$EH,MATCH(F$1,DM!$1:$1,0),0)</f>
        <v>1</v>
      </c>
      <c r="G445" s="23" t="str">
        <f>VLOOKUP($A445,DM!$A:$EH,MATCH(G$1,DM!$1:$1,0),0)</f>
        <v>1</v>
      </c>
      <c r="H445" s="57" t="str">
        <f>VLOOKUP($A445,DM!$A:$EH,MATCH(H$1,DM!$1:$1,0),0)</f>
        <v>6.4%</v>
      </c>
      <c r="I445" s="23" t="str">
        <f>VLOOKUP($A445,DM!$A:$EH,MATCH(I$1,DM!$1:$1,0),0)</f>
        <v>--</v>
      </c>
      <c r="J445" s="23" t="str">
        <f>VLOOKUP($A445,DM!$A:$EH,MATCH(J$1,DM!$1:$1,0),0)</f>
        <v>--</v>
      </c>
      <c r="K445" s="22" t="str">
        <f>VLOOKUP($A445,DM!$A:$EH,MATCH(K$1,DM!$1:$1,0),0)</f>
        <v>直发</v>
      </c>
      <c r="L445" s="22" t="str">
        <f>VLOOKUP($A445,DM!$A:$EH,MATCH(L$1,DM!$1:$1,0),0)</f>
        <v>--</v>
      </c>
      <c r="M445" s="22" t="str">
        <f>VLOOKUP($A445,DM!$A:$EH,MATCH(M$1,DM!$1:$1,0),0)</f>
        <v>地方平台</v>
      </c>
      <c r="N445" s="22" t="str">
        <f>VLOOKUP($A445,DM!$A:$EH,MATCH(N$1,DM!$1:$1,0),0)</f>
        <v>贵州</v>
      </c>
      <c r="O445" s="19" t="str">
        <f>VLOOKUP($A445,DM!$A:$EH,MATCH(O$1,DM!$1:$1,0),0)</f>
        <v>--</v>
      </c>
    </row>
    <row r="446" spans="1:15" x14ac:dyDescent="0.25">
      <c r="A446" s="63">
        <f>deal_master[[#This Row],[Index]]</f>
        <v>469</v>
      </c>
      <c r="B446" s="70">
        <f>VLOOKUP($A446,DM!A:EH,MATCH(B$1,DM!$1:$1,0),0)</f>
        <v>44834</v>
      </c>
      <c r="C446" s="21" t="str">
        <f>VLOOKUP($A446,DM!$A:$EH,MATCH(C$1,DM!$1:$1,0),0)</f>
        <v>南京江宁经开(上海银行)</v>
      </c>
      <c r="D446" s="56" t="str">
        <f>VLOOKUP($A446,DM!$A:$EH,MATCH(D$1,DM!$1:$1,0),0)</f>
        <v>--/--/--</v>
      </c>
      <c r="E446" s="23" t="str">
        <f>VLOOKUP($A446,DM!$A:$EH,MATCH(E$1,DM!$1:$1,0),0)</f>
        <v>USD</v>
      </c>
      <c r="F446" s="23">
        <f>VLOOKUP($A446,DM!$A:$EH,MATCH(F$1,DM!$1:$1,0),0)</f>
        <v>0.93500000000000005</v>
      </c>
      <c r="G446" s="23" t="str">
        <f>VLOOKUP($A446,DM!$A:$EH,MATCH(G$1,DM!$1:$1,0),0)</f>
        <v>1</v>
      </c>
      <c r="H446" s="57" t="str">
        <f>VLOOKUP($A446,DM!$A:$EH,MATCH(H$1,DM!$1:$1,0),0)</f>
        <v>5.35%</v>
      </c>
      <c r="I446" s="23" t="str">
        <f>VLOOKUP($A446,DM!$A:$EH,MATCH(I$1,DM!$1:$1,0),0)</f>
        <v>5.45%a</v>
      </c>
      <c r="J446" s="23" t="str">
        <f>VLOOKUP($A446,DM!$A:$EH,MATCH(J$1,DM!$1:$1,0),0)</f>
        <v>10</v>
      </c>
      <c r="K446" s="22" t="str">
        <f>VLOOKUP($A446,DM!$A:$EH,MATCH(K$1,DM!$1:$1,0),0)</f>
        <v>备证+维好</v>
      </c>
      <c r="L446" s="22" t="str">
        <f>VLOOKUP($A446,DM!$A:$EH,MATCH(L$1,DM!$1:$1,0),0)</f>
        <v>--</v>
      </c>
      <c r="M446" s="22" t="str">
        <f>VLOOKUP($A446,DM!$A:$EH,MATCH(M$1,DM!$1:$1,0),0)</f>
        <v>地方平台</v>
      </c>
      <c r="N446" s="22" t="str">
        <f>VLOOKUP($A446,DM!$A:$EH,MATCH(N$1,DM!$1:$1,0),0)</f>
        <v>江苏</v>
      </c>
      <c r="O446" s="19" t="str">
        <f>VLOOKUP($A446,DM!$A:$EH,MATCH(O$1,DM!$1:$1,0),0)</f>
        <v>BISL</v>
      </c>
    </row>
    <row r="447" spans="1:15" x14ac:dyDescent="0.25">
      <c r="A447" s="63">
        <f>deal_master[[#This Row],[Index]]</f>
        <v>468</v>
      </c>
      <c r="B447" s="70">
        <f>VLOOKUP($A447,DM!A:EH,MATCH(B$1,DM!$1:$1,0),0)</f>
        <v>44833</v>
      </c>
      <c r="C447" s="21" t="str">
        <f>VLOOKUP($A447,DM!$A:$EH,MATCH(C$1,DM!$1:$1,0),0)</f>
        <v>铜陵国资(徽商银行)</v>
      </c>
      <c r="D447" s="56" t="str">
        <f>VLOOKUP($A447,DM!$A:$EH,MATCH(D$1,DM!$1:$1,0),0)</f>
        <v>--/--/--</v>
      </c>
      <c r="E447" s="23" t="str">
        <f>VLOOKUP($A447,DM!$A:$EH,MATCH(E$1,DM!$1:$1,0),0)</f>
        <v>USD</v>
      </c>
      <c r="F447" s="23">
        <f>VLOOKUP($A447,DM!$A:$EH,MATCH(F$1,DM!$1:$1,0),0)</f>
        <v>2</v>
      </c>
      <c r="G447" s="23" t="str">
        <f>VLOOKUP($A447,DM!$A:$EH,MATCH(G$1,DM!$1:$1,0),0)</f>
        <v>3</v>
      </c>
      <c r="H447" s="57" t="str">
        <f>VLOOKUP($A447,DM!$A:$EH,MATCH(H$1,DM!$1:$1,0),0)</f>
        <v>6%</v>
      </c>
      <c r="I447" s="23" t="str">
        <f>VLOOKUP($A447,DM!$A:$EH,MATCH(I$1,DM!$1:$1,0),0)</f>
        <v>6.45%a</v>
      </c>
      <c r="J447" s="23" t="str">
        <f>VLOOKUP($A447,DM!$A:$EH,MATCH(J$1,DM!$1:$1,0),0)</f>
        <v>45</v>
      </c>
      <c r="K447" s="22" t="str">
        <f>VLOOKUP($A447,DM!$A:$EH,MATCH(K$1,DM!$1:$1,0),0)</f>
        <v>备证</v>
      </c>
      <c r="L447" s="22" t="str">
        <f>VLOOKUP($A447,DM!$A:$EH,MATCH(L$1,DM!$1:$1,0),0)</f>
        <v>--</v>
      </c>
      <c r="M447" s="22" t="str">
        <f>VLOOKUP($A447,DM!$A:$EH,MATCH(M$1,DM!$1:$1,0),0)</f>
        <v>地方平台</v>
      </c>
      <c r="N447" s="22" t="str">
        <f>VLOOKUP($A447,DM!$A:$EH,MATCH(N$1,DM!$1:$1,0),0)</f>
        <v>安徽</v>
      </c>
      <c r="O447" s="19" t="str">
        <f>VLOOKUP($A447,DM!$A:$EH,MATCH(O$1,DM!$1:$1,0),0)</f>
        <v>--</v>
      </c>
    </row>
    <row r="448" spans="1:15" x14ac:dyDescent="0.25">
      <c r="A448" s="63">
        <f>deal_master[[#This Row],[Index]]</f>
        <v>467</v>
      </c>
      <c r="B448" s="70">
        <f>VLOOKUP($A448,DM!A:EH,MATCH(B$1,DM!$1:$1,0),0)</f>
        <v>44833</v>
      </c>
      <c r="C448" s="21" t="str">
        <f>VLOOKUP($A448,DM!$A:$EH,MATCH(C$1,DM!$1:$1,0),0)</f>
        <v>南京浦口经开(上海银行)</v>
      </c>
      <c r="D448" s="56" t="str">
        <f>VLOOKUP($A448,DM!$A:$EH,MATCH(D$1,DM!$1:$1,0),0)</f>
        <v>--/--/--</v>
      </c>
      <c r="E448" s="23" t="str">
        <f>VLOOKUP($A448,DM!$A:$EH,MATCH(E$1,DM!$1:$1,0),0)</f>
        <v>USD</v>
      </c>
      <c r="F448" s="23">
        <f>VLOOKUP($A448,DM!$A:$EH,MATCH(F$1,DM!$1:$1,0),0)</f>
        <v>0.8</v>
      </c>
      <c r="G448" s="23" t="str">
        <f>VLOOKUP($A448,DM!$A:$EH,MATCH(G$1,DM!$1:$1,0),0)</f>
        <v>3</v>
      </c>
      <c r="H448" s="57" t="str">
        <f>VLOOKUP($A448,DM!$A:$EH,MATCH(H$1,DM!$1:$1,0),0)</f>
        <v>5.6%</v>
      </c>
      <c r="I448" s="23" t="str">
        <f>VLOOKUP($A448,DM!$A:$EH,MATCH(I$1,DM!$1:$1,0),0)</f>
        <v>--</v>
      </c>
      <c r="J448" s="23" t="str">
        <f>VLOOKUP($A448,DM!$A:$EH,MATCH(J$1,DM!$1:$1,0),0)</f>
        <v>--</v>
      </c>
      <c r="K448" s="22" t="str">
        <f>VLOOKUP($A448,DM!$A:$EH,MATCH(K$1,DM!$1:$1,0),0)</f>
        <v>备证+维好</v>
      </c>
      <c r="L448" s="22" t="str">
        <f>VLOOKUP($A448,DM!$A:$EH,MATCH(L$1,DM!$1:$1,0),0)</f>
        <v>--</v>
      </c>
      <c r="M448" s="22" t="str">
        <f>VLOOKUP($A448,DM!$A:$EH,MATCH(M$1,DM!$1:$1,0),0)</f>
        <v>地方平台</v>
      </c>
      <c r="N448" s="22" t="str">
        <f>VLOOKUP($A448,DM!$A:$EH,MATCH(N$1,DM!$1:$1,0),0)</f>
        <v>江苏</v>
      </c>
      <c r="O448" s="19" t="str">
        <f>VLOOKUP($A448,DM!$A:$EH,MATCH(O$1,DM!$1:$1,0),0)</f>
        <v>--</v>
      </c>
    </row>
    <row r="449" spans="1:15" x14ac:dyDescent="0.25">
      <c r="A449" s="63">
        <f>deal_master[[#This Row],[Index]]</f>
        <v>466</v>
      </c>
      <c r="B449" s="70">
        <f>VLOOKUP($A449,DM!A:EH,MATCH(B$1,DM!$1:$1,0),0)</f>
        <v>44832</v>
      </c>
      <c r="C449" s="21" t="str">
        <f>VLOOKUP($A449,DM!$A:$EH,MATCH(C$1,DM!$1:$1,0),0)</f>
        <v>洛阳文旅投(恒丰银行)</v>
      </c>
      <c r="D449" s="56" t="str">
        <f>VLOOKUP($A449,DM!$A:$EH,MATCH(D$1,DM!$1:$1,0),0)</f>
        <v>--/--/--</v>
      </c>
      <c r="E449" s="23" t="str">
        <f>VLOOKUP($A449,DM!$A:$EH,MATCH(E$1,DM!$1:$1,0),0)</f>
        <v>EUR</v>
      </c>
      <c r="F449" s="23">
        <f>VLOOKUP($A449,DM!$A:$EH,MATCH(F$1,DM!$1:$1,0),0)</f>
        <v>0.32</v>
      </c>
      <c r="G449" s="23" t="str">
        <f>VLOOKUP($A449,DM!$A:$EH,MATCH(G$1,DM!$1:$1,0),0)</f>
        <v>3</v>
      </c>
      <c r="H449" s="57" t="str">
        <f>VLOOKUP($A449,DM!$A:$EH,MATCH(H$1,DM!$1:$1,0),0)</f>
        <v>4.3%</v>
      </c>
      <c r="I449" s="23" t="str">
        <f>VLOOKUP($A449,DM!$A:$EH,MATCH(I$1,DM!$1:$1,0),0)</f>
        <v>--</v>
      </c>
      <c r="J449" s="23" t="str">
        <f>VLOOKUP($A449,DM!$A:$EH,MATCH(J$1,DM!$1:$1,0),0)</f>
        <v>--</v>
      </c>
      <c r="K449" s="22" t="str">
        <f>VLOOKUP($A449,DM!$A:$EH,MATCH(K$1,DM!$1:$1,0),0)</f>
        <v>备证</v>
      </c>
      <c r="L449" s="22" t="str">
        <f>VLOOKUP($A449,DM!$A:$EH,MATCH(L$1,DM!$1:$1,0),0)</f>
        <v>--</v>
      </c>
      <c r="M449" s="22" t="str">
        <f>VLOOKUP($A449,DM!$A:$EH,MATCH(M$1,DM!$1:$1,0),0)</f>
        <v>地方平台</v>
      </c>
      <c r="N449" s="22" t="str">
        <f>VLOOKUP($A449,DM!$A:$EH,MATCH(N$1,DM!$1:$1,0),0)</f>
        <v>河南</v>
      </c>
      <c r="O449" s="19" t="str">
        <f>VLOOKUP($A449,DM!$A:$EH,MATCH(O$1,DM!$1:$1,0),0)</f>
        <v>--</v>
      </c>
    </row>
    <row r="450" spans="1:15" x14ac:dyDescent="0.25">
      <c r="A450" s="63">
        <f>deal_master[[#This Row],[Index]]</f>
        <v>465</v>
      </c>
      <c r="B450" s="70">
        <f>VLOOKUP($A450,DM!A:EH,MATCH(B$1,DM!$1:$1,0),0)</f>
        <v>44832</v>
      </c>
      <c r="C450" s="21" t="str">
        <f>VLOOKUP($A450,DM!$A:$EH,MATCH(C$1,DM!$1:$1,0),0)</f>
        <v>常州新运城发(上海银行)</v>
      </c>
      <c r="D450" s="56" t="str">
        <f>VLOOKUP($A450,DM!$A:$EH,MATCH(D$1,DM!$1:$1,0),0)</f>
        <v>--/--/--</v>
      </c>
      <c r="E450" s="23" t="str">
        <f>VLOOKUP($A450,DM!$A:$EH,MATCH(E$1,DM!$1:$1,0),0)</f>
        <v>EUR</v>
      </c>
      <c r="F450" s="23">
        <f>VLOOKUP($A450,DM!$A:$EH,MATCH(F$1,DM!$1:$1,0),0)</f>
        <v>0.5</v>
      </c>
      <c r="G450" s="23" t="str">
        <f>VLOOKUP($A450,DM!$A:$EH,MATCH(G$1,DM!$1:$1,0),0)</f>
        <v>3</v>
      </c>
      <c r="H450" s="57" t="str">
        <f>VLOOKUP($A450,DM!$A:$EH,MATCH(H$1,DM!$1:$1,0),0)</f>
        <v>4.1%</v>
      </c>
      <c r="I450" s="23" t="str">
        <f>VLOOKUP($A450,DM!$A:$EH,MATCH(I$1,DM!$1:$1,0),0)</f>
        <v>4.2%a</v>
      </c>
      <c r="J450" s="23" t="str">
        <f>VLOOKUP($A450,DM!$A:$EH,MATCH(J$1,DM!$1:$1,0),0)</f>
        <v>10</v>
      </c>
      <c r="K450" s="22" t="str">
        <f>VLOOKUP($A450,DM!$A:$EH,MATCH(K$1,DM!$1:$1,0),0)</f>
        <v>备证+担保</v>
      </c>
      <c r="L450" s="22" t="str">
        <f>VLOOKUP($A450,DM!$A:$EH,MATCH(L$1,DM!$1:$1,0),0)</f>
        <v>--</v>
      </c>
      <c r="M450" s="22" t="str">
        <f>VLOOKUP($A450,DM!$A:$EH,MATCH(M$1,DM!$1:$1,0),0)</f>
        <v>地方平台</v>
      </c>
      <c r="N450" s="22" t="str">
        <f>VLOOKUP($A450,DM!$A:$EH,MATCH(N$1,DM!$1:$1,0),0)</f>
        <v>江苏</v>
      </c>
      <c r="O450" s="19" t="str">
        <f>VLOOKUP($A450,DM!$A:$EH,MATCH(O$1,DM!$1:$1,0),0)</f>
        <v>--</v>
      </c>
    </row>
    <row r="451" spans="1:15" x14ac:dyDescent="0.25">
      <c r="A451" s="63">
        <f>deal_master[[#This Row],[Index]]</f>
        <v>464</v>
      </c>
      <c r="B451" s="70">
        <f>VLOOKUP($A451,DM!A:EH,MATCH(B$1,DM!$1:$1,0),0)</f>
        <v>44832</v>
      </c>
      <c r="C451" s="21" t="str">
        <f>VLOOKUP($A451,DM!$A:$EH,MATCH(C$1,DM!$1:$1,0),0)</f>
        <v>常州新运城发(江苏银行)</v>
      </c>
      <c r="D451" s="56" t="str">
        <f>VLOOKUP($A451,DM!$A:$EH,MATCH(D$1,DM!$1:$1,0),0)</f>
        <v>--/--/--</v>
      </c>
      <c r="E451" s="23" t="str">
        <f>VLOOKUP($A451,DM!$A:$EH,MATCH(E$1,DM!$1:$1,0),0)</f>
        <v>EUR</v>
      </c>
      <c r="F451" s="23">
        <f>VLOOKUP($A451,DM!$A:$EH,MATCH(F$1,DM!$1:$1,0),0)</f>
        <v>0.5</v>
      </c>
      <c r="G451" s="23" t="str">
        <f>VLOOKUP($A451,DM!$A:$EH,MATCH(G$1,DM!$1:$1,0),0)</f>
        <v>3</v>
      </c>
      <c r="H451" s="57" t="str">
        <f>VLOOKUP($A451,DM!$A:$EH,MATCH(H$1,DM!$1:$1,0),0)</f>
        <v>4.1%</v>
      </c>
      <c r="I451" s="23" t="str">
        <f>VLOOKUP($A451,DM!$A:$EH,MATCH(I$1,DM!$1:$1,0),0)</f>
        <v>--</v>
      </c>
      <c r="J451" s="23" t="str">
        <f>VLOOKUP($A451,DM!$A:$EH,MATCH(J$1,DM!$1:$1,0),0)</f>
        <v>--</v>
      </c>
      <c r="K451" s="22" t="str">
        <f>VLOOKUP($A451,DM!$A:$EH,MATCH(K$1,DM!$1:$1,0),0)</f>
        <v>备证+担保</v>
      </c>
      <c r="L451" s="22" t="str">
        <f>VLOOKUP($A451,DM!$A:$EH,MATCH(L$1,DM!$1:$1,0),0)</f>
        <v>--</v>
      </c>
      <c r="M451" s="22" t="str">
        <f>VLOOKUP($A451,DM!$A:$EH,MATCH(M$1,DM!$1:$1,0),0)</f>
        <v>地方平台</v>
      </c>
      <c r="N451" s="22" t="str">
        <f>VLOOKUP($A451,DM!$A:$EH,MATCH(N$1,DM!$1:$1,0),0)</f>
        <v>江苏</v>
      </c>
      <c r="O451" s="19" t="str">
        <f>VLOOKUP($A451,DM!$A:$EH,MATCH(O$1,DM!$1:$1,0),0)</f>
        <v>--</v>
      </c>
    </row>
    <row r="452" spans="1:15" x14ac:dyDescent="0.25">
      <c r="A452" s="63">
        <f>deal_master[[#This Row],[Index]]</f>
        <v>463</v>
      </c>
      <c r="B452" s="70">
        <f>VLOOKUP($A452,DM!A:EH,MATCH(B$1,DM!$1:$1,0),0)</f>
        <v>44830</v>
      </c>
      <c r="C452" s="21" t="str">
        <f>VLOOKUP($A452,DM!$A:$EH,MATCH(C$1,DM!$1:$1,0),0)</f>
        <v>南京江宁经开(江苏银行)</v>
      </c>
      <c r="D452" s="56" t="str">
        <f>VLOOKUP($A452,DM!$A:$EH,MATCH(D$1,DM!$1:$1,0),0)</f>
        <v>--/--/--</v>
      </c>
      <c r="E452" s="23" t="str">
        <f>VLOOKUP($A452,DM!$A:$EH,MATCH(E$1,DM!$1:$1,0),0)</f>
        <v>USD</v>
      </c>
      <c r="F452" s="23">
        <f>VLOOKUP($A452,DM!$A:$EH,MATCH(F$1,DM!$1:$1,0),0)</f>
        <v>1.2</v>
      </c>
      <c r="G452" s="23" t="str">
        <f>VLOOKUP($A452,DM!$A:$EH,MATCH(G$1,DM!$1:$1,0),0)</f>
        <v>1</v>
      </c>
      <c r="H452" s="57" t="str">
        <f>VLOOKUP($A452,DM!$A:$EH,MATCH(H$1,DM!$1:$1,0),0)</f>
        <v>5.35%</v>
      </c>
      <c r="I452" s="23" t="str">
        <f>VLOOKUP($A452,DM!$A:$EH,MATCH(I$1,DM!$1:$1,0),0)</f>
        <v>5.45%a</v>
      </c>
      <c r="J452" s="23" t="str">
        <f>VLOOKUP($A452,DM!$A:$EH,MATCH(J$1,DM!$1:$1,0),0)</f>
        <v>10</v>
      </c>
      <c r="K452" s="22" t="str">
        <f>VLOOKUP($A452,DM!$A:$EH,MATCH(K$1,DM!$1:$1,0),0)</f>
        <v>备证+维好</v>
      </c>
      <c r="L452" s="22" t="str">
        <f>VLOOKUP($A452,DM!$A:$EH,MATCH(L$1,DM!$1:$1,0),0)</f>
        <v>--</v>
      </c>
      <c r="M452" s="22" t="str">
        <f>VLOOKUP($A452,DM!$A:$EH,MATCH(M$1,DM!$1:$1,0),0)</f>
        <v>地方平台</v>
      </c>
      <c r="N452" s="22" t="str">
        <f>VLOOKUP($A452,DM!$A:$EH,MATCH(N$1,DM!$1:$1,0),0)</f>
        <v>江苏</v>
      </c>
      <c r="O452" s="19" t="str">
        <f>VLOOKUP($A452,DM!$A:$EH,MATCH(O$1,DM!$1:$1,0),0)</f>
        <v>BISL</v>
      </c>
    </row>
    <row r="453" spans="1:15" x14ac:dyDescent="0.25">
      <c r="A453" s="63">
        <f>deal_master[[#This Row],[Index]]</f>
        <v>462</v>
      </c>
      <c r="B453" s="70">
        <f>VLOOKUP($A453,DM!A:EH,MATCH(B$1,DM!$1:$1,0),0)</f>
        <v>44827</v>
      </c>
      <c r="C453" s="21" t="str">
        <f>VLOOKUP($A453,DM!$A:$EH,MATCH(C$1,DM!$1:$1,0),0)</f>
        <v>盐城东方</v>
      </c>
      <c r="D453" s="56" t="str">
        <f>VLOOKUP($A453,DM!$A:$EH,MATCH(D$1,DM!$1:$1,0),0)</f>
        <v>--/--/--</v>
      </c>
      <c r="E453" s="23" t="str">
        <f>VLOOKUP($A453,DM!$A:$EH,MATCH(E$1,DM!$1:$1,0),0)</f>
        <v>USD</v>
      </c>
      <c r="F453" s="23">
        <f>VLOOKUP($A453,DM!$A:$EH,MATCH(F$1,DM!$1:$1,0),0)</f>
        <v>2.2999999999999998</v>
      </c>
      <c r="G453" s="23" t="str">
        <f>VLOOKUP($A453,DM!$A:$EH,MATCH(G$1,DM!$1:$1,0),0)</f>
        <v>3</v>
      </c>
      <c r="H453" s="57" t="str">
        <f>VLOOKUP($A453,DM!$A:$EH,MATCH(H$1,DM!$1:$1,0),0)</f>
        <v>7%</v>
      </c>
      <c r="I453" s="23" t="str">
        <f>VLOOKUP($A453,DM!$A:$EH,MATCH(I$1,DM!$1:$1,0),0)</f>
        <v>--</v>
      </c>
      <c r="J453" s="23" t="str">
        <f>VLOOKUP($A453,DM!$A:$EH,MATCH(J$1,DM!$1:$1,0),0)</f>
        <v>--</v>
      </c>
      <c r="K453" s="22" t="str">
        <f>VLOOKUP($A453,DM!$A:$EH,MATCH(K$1,DM!$1:$1,0),0)</f>
        <v>担保</v>
      </c>
      <c r="L453" s="22" t="str">
        <f>VLOOKUP($A453,DM!$A:$EH,MATCH(L$1,DM!$1:$1,0),0)</f>
        <v>--</v>
      </c>
      <c r="M453" s="22" t="str">
        <f>VLOOKUP($A453,DM!$A:$EH,MATCH(M$1,DM!$1:$1,0),0)</f>
        <v>地方平台</v>
      </c>
      <c r="N453" s="22" t="str">
        <f>VLOOKUP($A453,DM!$A:$EH,MATCH(N$1,DM!$1:$1,0),0)</f>
        <v>江苏</v>
      </c>
      <c r="O453" s="19" t="str">
        <f>VLOOKUP($A453,DM!$A:$EH,MATCH(O$1,DM!$1:$1,0),0)</f>
        <v>--</v>
      </c>
    </row>
    <row r="454" spans="1:15" x14ac:dyDescent="0.25">
      <c r="A454" s="63">
        <f>deal_master[[#This Row],[Index]]</f>
        <v>461</v>
      </c>
      <c r="B454" s="70">
        <f>VLOOKUP($A454,DM!A:EH,MATCH(B$1,DM!$1:$1,0),0)</f>
        <v>44827</v>
      </c>
      <c r="C454" s="21" t="str">
        <f>VLOOKUP($A454,DM!$A:$EH,MATCH(C$1,DM!$1:$1,0),0)</f>
        <v>济南中财金投</v>
      </c>
      <c r="D454" s="56" t="str">
        <f>VLOOKUP($A454,DM!$A:$EH,MATCH(D$1,DM!$1:$1,0),0)</f>
        <v>--/--/--</v>
      </c>
      <c r="E454" s="23" t="str">
        <f>VLOOKUP($A454,DM!$A:$EH,MATCH(E$1,DM!$1:$1,0),0)</f>
        <v>USD</v>
      </c>
      <c r="F454" s="23">
        <f>VLOOKUP($A454,DM!$A:$EH,MATCH(F$1,DM!$1:$1,0),0)</f>
        <v>0.8</v>
      </c>
      <c r="G454" s="23" t="str">
        <f>VLOOKUP($A454,DM!$A:$EH,MATCH(G$1,DM!$1:$1,0),0)</f>
        <v>1</v>
      </c>
      <c r="H454" s="57" t="str">
        <f>VLOOKUP($A454,DM!$A:$EH,MATCH(H$1,DM!$1:$1,0),0)</f>
        <v>6%</v>
      </c>
      <c r="I454" s="23" t="str">
        <f>VLOOKUP($A454,DM!$A:$EH,MATCH(I$1,DM!$1:$1,0),0)</f>
        <v>6.3%a</v>
      </c>
      <c r="J454" s="23" t="str">
        <f>VLOOKUP($A454,DM!$A:$EH,MATCH(J$1,DM!$1:$1,0),0)</f>
        <v>30</v>
      </c>
      <c r="K454" s="22" t="str">
        <f>VLOOKUP($A454,DM!$A:$EH,MATCH(K$1,DM!$1:$1,0),0)</f>
        <v>担保</v>
      </c>
      <c r="L454" s="22" t="str">
        <f>VLOOKUP($A454,DM!$A:$EH,MATCH(L$1,DM!$1:$1,0),0)</f>
        <v>--</v>
      </c>
      <c r="M454" s="22" t="str">
        <f>VLOOKUP($A454,DM!$A:$EH,MATCH(M$1,DM!$1:$1,0),0)</f>
        <v>地方平台</v>
      </c>
      <c r="N454" s="22" t="str">
        <f>VLOOKUP($A454,DM!$A:$EH,MATCH(N$1,DM!$1:$1,0),0)</f>
        <v>山东</v>
      </c>
      <c r="O454" s="19" t="str">
        <f>VLOOKUP($A454,DM!$A:$EH,MATCH(O$1,DM!$1:$1,0),0)</f>
        <v>--</v>
      </c>
    </row>
    <row r="455" spans="1:15" x14ac:dyDescent="0.25">
      <c r="A455" s="63">
        <f>deal_master[[#This Row],[Index]]</f>
        <v>460</v>
      </c>
      <c r="B455" s="70">
        <f>VLOOKUP($A455,DM!A:EH,MATCH(B$1,DM!$1:$1,0),0)</f>
        <v>44827</v>
      </c>
      <c r="C455" s="21" t="str">
        <f>VLOOKUP($A455,DM!$A:$EH,MATCH(C$1,DM!$1:$1,0),0)</f>
        <v>柳州东城*</v>
      </c>
      <c r="D455" s="56" t="str">
        <f>VLOOKUP($A455,DM!$A:$EH,MATCH(D$1,DM!$1:$1,0),0)</f>
        <v>--/--/--</v>
      </c>
      <c r="E455" s="23" t="str">
        <f>VLOOKUP($A455,DM!$A:$EH,MATCH(E$1,DM!$1:$1,0),0)</f>
        <v>USD</v>
      </c>
      <c r="F455" s="23">
        <f>VLOOKUP($A455,DM!$A:$EH,MATCH(F$1,DM!$1:$1,0),0)</f>
        <v>0.22700000000000001</v>
      </c>
      <c r="G455" s="23" t="str">
        <f>VLOOKUP($A455,DM!$A:$EH,MATCH(G$1,DM!$1:$1,0),0)</f>
        <v>3</v>
      </c>
      <c r="H455" s="57" t="str">
        <f>VLOOKUP($A455,DM!$A:$EH,MATCH(H$1,DM!$1:$1,0),0)</f>
        <v>7.5%</v>
      </c>
      <c r="I455" s="23" t="str">
        <f>VLOOKUP($A455,DM!$A:$EH,MATCH(I$1,DM!$1:$1,0),0)</f>
        <v>--</v>
      </c>
      <c r="J455" s="23" t="str">
        <f>VLOOKUP($A455,DM!$A:$EH,MATCH(J$1,DM!$1:$1,0),0)</f>
        <v>--</v>
      </c>
      <c r="K455" s="22" t="str">
        <f>VLOOKUP($A455,DM!$A:$EH,MATCH(K$1,DM!$1:$1,0),0)</f>
        <v>直发</v>
      </c>
      <c r="L455" s="22" t="str">
        <f>VLOOKUP($A455,DM!$A:$EH,MATCH(L$1,DM!$1:$1,0),0)</f>
        <v>--</v>
      </c>
      <c r="M455" s="22" t="str">
        <f>VLOOKUP($A455,DM!$A:$EH,MATCH(M$1,DM!$1:$1,0),0)</f>
        <v>地方平台</v>
      </c>
      <c r="N455" s="22" t="str">
        <f>VLOOKUP($A455,DM!$A:$EH,MATCH(N$1,DM!$1:$1,0),0)</f>
        <v>广西</v>
      </c>
      <c r="O455" s="19" t="str">
        <f>VLOOKUP($A455,DM!$A:$EH,MATCH(O$1,DM!$1:$1,0),0)</f>
        <v>--</v>
      </c>
    </row>
    <row r="456" spans="1:15" x14ac:dyDescent="0.25">
      <c r="A456" s="63">
        <f>deal_master[[#This Row],[Index]]</f>
        <v>459</v>
      </c>
      <c r="B456" s="70">
        <f>VLOOKUP($A456,DM!A:EH,MATCH(B$1,DM!$1:$1,0),0)</f>
        <v>44826</v>
      </c>
      <c r="C456" s="21" t="str">
        <f>VLOOKUP($A456,DM!$A:$EH,MATCH(C$1,DM!$1:$1,0),0)</f>
        <v>南京浦口经开(北京银行)</v>
      </c>
      <c r="D456" s="56" t="str">
        <f>VLOOKUP($A456,DM!$A:$EH,MATCH(D$1,DM!$1:$1,0),0)</f>
        <v>--/--/--</v>
      </c>
      <c r="E456" s="23" t="str">
        <f>VLOOKUP($A456,DM!$A:$EH,MATCH(E$1,DM!$1:$1,0),0)</f>
        <v>USD</v>
      </c>
      <c r="F456" s="23">
        <f>VLOOKUP($A456,DM!$A:$EH,MATCH(F$1,DM!$1:$1,0),0)</f>
        <v>1</v>
      </c>
      <c r="G456" s="23" t="str">
        <f>VLOOKUP($A456,DM!$A:$EH,MATCH(G$1,DM!$1:$1,0),0)</f>
        <v>3</v>
      </c>
      <c r="H456" s="57" t="str">
        <f>VLOOKUP($A456,DM!$A:$EH,MATCH(H$1,DM!$1:$1,0),0)</f>
        <v>5.5%</v>
      </c>
      <c r="I456" s="23" t="str">
        <f>VLOOKUP($A456,DM!$A:$EH,MATCH(I$1,DM!$1:$1,0),0)</f>
        <v>--</v>
      </c>
      <c r="J456" s="23" t="str">
        <f>VLOOKUP($A456,DM!$A:$EH,MATCH(J$1,DM!$1:$1,0),0)</f>
        <v>--</v>
      </c>
      <c r="K456" s="22" t="str">
        <f>VLOOKUP($A456,DM!$A:$EH,MATCH(K$1,DM!$1:$1,0),0)</f>
        <v>备证+维好</v>
      </c>
      <c r="L456" s="22" t="str">
        <f>VLOOKUP($A456,DM!$A:$EH,MATCH(L$1,DM!$1:$1,0),0)</f>
        <v>--</v>
      </c>
      <c r="M456" s="22" t="str">
        <f>VLOOKUP($A456,DM!$A:$EH,MATCH(M$1,DM!$1:$1,0),0)</f>
        <v>地方平台</v>
      </c>
      <c r="N456" s="22" t="str">
        <f>VLOOKUP($A456,DM!$A:$EH,MATCH(N$1,DM!$1:$1,0),0)</f>
        <v>江苏</v>
      </c>
      <c r="O456" s="19" t="str">
        <f>VLOOKUP($A456,DM!$A:$EH,MATCH(O$1,DM!$1:$1,0),0)</f>
        <v>--</v>
      </c>
    </row>
    <row r="457" spans="1:15" x14ac:dyDescent="0.25">
      <c r="A457" s="63">
        <f>deal_master[[#This Row],[Index]]</f>
        <v>458</v>
      </c>
      <c r="B457" s="70">
        <f>VLOOKUP($A457,DM!A:EH,MATCH(B$1,DM!$1:$1,0),0)</f>
        <v>44825</v>
      </c>
      <c r="C457" s="21" t="str">
        <f>VLOOKUP($A457,DM!$A:$EH,MATCH(C$1,DM!$1:$1,0),0)</f>
        <v>天津轨交</v>
      </c>
      <c r="D457" s="56" t="str">
        <f>VLOOKUP($A457,DM!$A:$EH,MATCH(D$1,DM!$1:$1,0),0)</f>
        <v>--/--/--</v>
      </c>
      <c r="E457" s="23" t="str">
        <f>VLOOKUP($A457,DM!$A:$EH,MATCH(E$1,DM!$1:$1,0),0)</f>
        <v>USD</v>
      </c>
      <c r="F457" s="23">
        <f>VLOOKUP($A457,DM!$A:$EH,MATCH(F$1,DM!$1:$1,0),0)</f>
        <v>1.0780000000000001</v>
      </c>
      <c r="G457" s="23" t="str">
        <f>VLOOKUP($A457,DM!$A:$EH,MATCH(G$1,DM!$1:$1,0),0)</f>
        <v>1</v>
      </c>
      <c r="H457" s="57" t="str">
        <f>VLOOKUP($A457,DM!$A:$EH,MATCH(H$1,DM!$1:$1,0),0)</f>
        <v>6.2%</v>
      </c>
      <c r="I457" s="23" t="str">
        <f>VLOOKUP($A457,DM!$A:$EH,MATCH(I$1,DM!$1:$1,0),0)</f>
        <v>6.3%a</v>
      </c>
      <c r="J457" s="23" t="str">
        <f>VLOOKUP($A457,DM!$A:$EH,MATCH(J$1,DM!$1:$1,0),0)</f>
        <v>10</v>
      </c>
      <c r="K457" s="22" t="str">
        <f>VLOOKUP($A457,DM!$A:$EH,MATCH(K$1,DM!$1:$1,0),0)</f>
        <v>担保</v>
      </c>
      <c r="L457" s="22" t="str">
        <f>VLOOKUP($A457,DM!$A:$EH,MATCH(L$1,DM!$1:$1,0),0)</f>
        <v>--</v>
      </c>
      <c r="M457" s="22" t="str">
        <f>VLOOKUP($A457,DM!$A:$EH,MATCH(M$1,DM!$1:$1,0),0)</f>
        <v>地方平台</v>
      </c>
      <c r="N457" s="22" t="str">
        <f>VLOOKUP($A457,DM!$A:$EH,MATCH(N$1,DM!$1:$1,0),0)</f>
        <v>天津</v>
      </c>
      <c r="O457" s="19" t="str">
        <f>VLOOKUP($A457,DM!$A:$EH,MATCH(O$1,DM!$1:$1,0),0)</f>
        <v>--</v>
      </c>
    </row>
    <row r="458" spans="1:15" x14ac:dyDescent="0.25">
      <c r="A458" s="63">
        <f>deal_master[[#This Row],[Index]]</f>
        <v>457</v>
      </c>
      <c r="B458" s="70">
        <f>VLOOKUP($A458,DM!A:EH,MATCH(B$1,DM!$1:$1,0),0)</f>
        <v>44824</v>
      </c>
      <c r="C458" s="21" t="str">
        <f>VLOOKUP($A458,DM!$A:$EH,MATCH(C$1,DM!$1:$1,0),0)</f>
        <v>江苏溧阳高新</v>
      </c>
      <c r="D458" s="56" t="str">
        <f>VLOOKUP($A458,DM!$A:$EH,MATCH(D$1,DM!$1:$1,0),0)</f>
        <v>--/--/--</v>
      </c>
      <c r="E458" s="23" t="str">
        <f>VLOOKUP($A458,DM!$A:$EH,MATCH(E$1,DM!$1:$1,0),0)</f>
        <v>USD</v>
      </c>
      <c r="F458" s="23">
        <f>VLOOKUP($A458,DM!$A:$EH,MATCH(F$1,DM!$1:$1,0),0)</f>
        <v>2</v>
      </c>
      <c r="G458" s="23" t="str">
        <f>VLOOKUP($A458,DM!$A:$EH,MATCH(G$1,DM!$1:$1,0),0)</f>
        <v>3</v>
      </c>
      <c r="H458" s="57" t="str">
        <f>VLOOKUP($A458,DM!$A:$EH,MATCH(H$1,DM!$1:$1,0),0)</f>
        <v>6.2%</v>
      </c>
      <c r="I458" s="23" t="str">
        <f>VLOOKUP($A458,DM!$A:$EH,MATCH(I$1,DM!$1:$1,0),0)</f>
        <v>6.4%a</v>
      </c>
      <c r="J458" s="23" t="str">
        <f>VLOOKUP($A458,DM!$A:$EH,MATCH(J$1,DM!$1:$1,0),0)</f>
        <v>20</v>
      </c>
      <c r="K458" s="22" t="str">
        <f>VLOOKUP($A458,DM!$A:$EH,MATCH(K$1,DM!$1:$1,0),0)</f>
        <v>担保</v>
      </c>
      <c r="L458" s="22" t="str">
        <f>VLOOKUP($A458,DM!$A:$EH,MATCH(L$1,DM!$1:$1,0),0)</f>
        <v>--</v>
      </c>
      <c r="M458" s="22" t="str">
        <f>VLOOKUP($A458,DM!$A:$EH,MATCH(M$1,DM!$1:$1,0),0)</f>
        <v>地方平台</v>
      </c>
      <c r="N458" s="22" t="str">
        <f>VLOOKUP($A458,DM!$A:$EH,MATCH(N$1,DM!$1:$1,0),0)</f>
        <v>江苏</v>
      </c>
      <c r="O458" s="19" t="str">
        <f>VLOOKUP($A458,DM!$A:$EH,MATCH(O$1,DM!$1:$1,0),0)</f>
        <v>--</v>
      </c>
    </row>
    <row r="459" spans="1:15" x14ac:dyDescent="0.25">
      <c r="A459" s="63">
        <f>deal_master[[#This Row],[Index]]</f>
        <v>456</v>
      </c>
      <c r="B459" s="70">
        <f>VLOOKUP($A459,DM!A:EH,MATCH(B$1,DM!$1:$1,0),0)</f>
        <v>44823</v>
      </c>
      <c r="C459" s="21" t="str">
        <f>VLOOKUP($A459,DM!$A:$EH,MATCH(C$1,DM!$1:$1,0),0)</f>
        <v>济南历城</v>
      </c>
      <c r="D459" s="56" t="str">
        <f>VLOOKUP($A459,DM!$A:$EH,MATCH(D$1,DM!$1:$1,0),0)</f>
        <v>--/--/--</v>
      </c>
      <c r="E459" s="23" t="str">
        <f>VLOOKUP($A459,DM!$A:$EH,MATCH(E$1,DM!$1:$1,0),0)</f>
        <v>USD</v>
      </c>
      <c r="F459" s="23">
        <f>VLOOKUP($A459,DM!$A:$EH,MATCH(F$1,DM!$1:$1,0),0)</f>
        <v>1.1000000000000001</v>
      </c>
      <c r="G459" s="23" t="str">
        <f>VLOOKUP($A459,DM!$A:$EH,MATCH(G$1,DM!$1:$1,0),0)</f>
        <v>3</v>
      </c>
      <c r="H459" s="57" t="str">
        <f>VLOOKUP($A459,DM!$A:$EH,MATCH(H$1,DM!$1:$1,0),0)</f>
        <v>6.3%</v>
      </c>
      <c r="I459" s="23" t="str">
        <f>VLOOKUP($A459,DM!$A:$EH,MATCH(I$1,DM!$1:$1,0),0)</f>
        <v>6.6%a</v>
      </c>
      <c r="J459" s="23" t="str">
        <f>VLOOKUP($A459,DM!$A:$EH,MATCH(J$1,DM!$1:$1,0),0)</f>
        <v>30</v>
      </c>
      <c r="K459" s="22" t="str">
        <f>VLOOKUP($A459,DM!$A:$EH,MATCH(K$1,DM!$1:$1,0),0)</f>
        <v>担保</v>
      </c>
      <c r="L459" s="22" t="str">
        <f>VLOOKUP($A459,DM!$A:$EH,MATCH(L$1,DM!$1:$1,0),0)</f>
        <v>--</v>
      </c>
      <c r="M459" s="22" t="str">
        <f>VLOOKUP($A459,DM!$A:$EH,MATCH(M$1,DM!$1:$1,0),0)</f>
        <v>地方平台</v>
      </c>
      <c r="N459" s="22" t="str">
        <f>VLOOKUP($A459,DM!$A:$EH,MATCH(N$1,DM!$1:$1,0),0)</f>
        <v>山东</v>
      </c>
      <c r="O459" s="19" t="str">
        <f>VLOOKUP($A459,DM!$A:$EH,MATCH(O$1,DM!$1:$1,0),0)</f>
        <v>--</v>
      </c>
    </row>
    <row r="460" spans="1:15" x14ac:dyDescent="0.25">
      <c r="A460" s="63">
        <f>deal_master[[#This Row],[Index]]</f>
        <v>455</v>
      </c>
      <c r="B460" s="70">
        <f>VLOOKUP($A460,DM!A:EH,MATCH(B$1,DM!$1:$1,0),0)</f>
        <v>44823</v>
      </c>
      <c r="C460" s="21" t="str">
        <f>VLOOKUP($A460,DM!$A:$EH,MATCH(C$1,DM!$1:$1,0),0)</f>
        <v>建德国资</v>
      </c>
      <c r="D460" s="56" t="str">
        <f>VLOOKUP($A460,DM!$A:$EH,MATCH(D$1,DM!$1:$1,0),0)</f>
        <v>--/--/--</v>
      </c>
      <c r="E460" s="23" t="str">
        <f>VLOOKUP($A460,DM!$A:$EH,MATCH(E$1,DM!$1:$1,0),0)</f>
        <v>USD</v>
      </c>
      <c r="F460" s="23">
        <f>VLOOKUP($A460,DM!$A:$EH,MATCH(F$1,DM!$1:$1,0),0)</f>
        <v>0.36</v>
      </c>
      <c r="G460" s="23" t="str">
        <f>VLOOKUP($A460,DM!$A:$EH,MATCH(G$1,DM!$1:$1,0),0)</f>
        <v>3</v>
      </c>
      <c r="H460" s="57" t="str">
        <f>VLOOKUP($A460,DM!$A:$EH,MATCH(H$1,DM!$1:$1,0),0)</f>
        <v>6.4%</v>
      </c>
      <c r="I460" s="23" t="str">
        <f>VLOOKUP($A460,DM!$A:$EH,MATCH(I$1,DM!$1:$1,0),0)</f>
        <v>--</v>
      </c>
      <c r="J460" s="23" t="str">
        <f>VLOOKUP($A460,DM!$A:$EH,MATCH(J$1,DM!$1:$1,0),0)</f>
        <v>--</v>
      </c>
      <c r="K460" s="22" t="str">
        <f>VLOOKUP($A460,DM!$A:$EH,MATCH(K$1,DM!$1:$1,0),0)</f>
        <v>维好</v>
      </c>
      <c r="L460" s="22" t="str">
        <f>VLOOKUP($A460,DM!$A:$EH,MATCH(L$1,DM!$1:$1,0),0)</f>
        <v>--</v>
      </c>
      <c r="M460" s="22" t="str">
        <f>VLOOKUP($A460,DM!$A:$EH,MATCH(M$1,DM!$1:$1,0),0)</f>
        <v>地方平台</v>
      </c>
      <c r="N460" s="22" t="str">
        <f>VLOOKUP($A460,DM!$A:$EH,MATCH(N$1,DM!$1:$1,0),0)</f>
        <v>浙江</v>
      </c>
      <c r="O460" s="19" t="str">
        <f>VLOOKUP($A460,DM!$A:$EH,MATCH(O$1,DM!$1:$1,0),0)</f>
        <v>--</v>
      </c>
    </row>
    <row r="461" spans="1:15" x14ac:dyDescent="0.25">
      <c r="A461" s="63">
        <f>deal_master[[#This Row],[Index]]</f>
        <v>454</v>
      </c>
      <c r="B461" s="70">
        <f>VLOOKUP($A461,DM!A:EH,MATCH(B$1,DM!$1:$1,0),0)</f>
        <v>44823</v>
      </c>
      <c r="C461" s="21" t="str">
        <f>VLOOKUP($A461,DM!$A:$EH,MATCH(C$1,DM!$1:$1,0),0)</f>
        <v>柳州东城</v>
      </c>
      <c r="D461" s="56" t="str">
        <f>VLOOKUP($A461,DM!$A:$EH,MATCH(D$1,DM!$1:$1,0),0)</f>
        <v>--/--/--</v>
      </c>
      <c r="E461" s="23" t="str">
        <f>VLOOKUP($A461,DM!$A:$EH,MATCH(E$1,DM!$1:$1,0),0)</f>
        <v>USD</v>
      </c>
      <c r="F461" s="23">
        <f>VLOOKUP($A461,DM!$A:$EH,MATCH(F$1,DM!$1:$1,0),0)</f>
        <v>0.3</v>
      </c>
      <c r="G461" s="23" t="str">
        <f>VLOOKUP($A461,DM!$A:$EH,MATCH(G$1,DM!$1:$1,0),0)</f>
        <v>3</v>
      </c>
      <c r="H461" s="57" t="str">
        <f>VLOOKUP($A461,DM!$A:$EH,MATCH(H$1,DM!$1:$1,0),0)</f>
        <v>7.5%</v>
      </c>
      <c r="I461" s="23" t="str">
        <f>VLOOKUP($A461,DM!$A:$EH,MATCH(I$1,DM!$1:$1,0),0)</f>
        <v>--</v>
      </c>
      <c r="J461" s="23" t="str">
        <f>VLOOKUP($A461,DM!$A:$EH,MATCH(J$1,DM!$1:$1,0),0)</f>
        <v>--</v>
      </c>
      <c r="K461" s="22" t="str">
        <f>VLOOKUP($A461,DM!$A:$EH,MATCH(K$1,DM!$1:$1,0),0)</f>
        <v>直发</v>
      </c>
      <c r="L461" s="22" t="str">
        <f>VLOOKUP($A461,DM!$A:$EH,MATCH(L$1,DM!$1:$1,0),0)</f>
        <v>--</v>
      </c>
      <c r="M461" s="22" t="str">
        <f>VLOOKUP($A461,DM!$A:$EH,MATCH(M$1,DM!$1:$1,0),0)</f>
        <v>地方平台</v>
      </c>
      <c r="N461" s="22" t="str">
        <f>VLOOKUP($A461,DM!$A:$EH,MATCH(N$1,DM!$1:$1,0),0)</f>
        <v>广西</v>
      </c>
      <c r="O461" s="19" t="str">
        <f>VLOOKUP($A461,DM!$A:$EH,MATCH(O$1,DM!$1:$1,0),0)</f>
        <v>--</v>
      </c>
    </row>
    <row r="462" spans="1:15" x14ac:dyDescent="0.25">
      <c r="A462" s="63">
        <f>deal_master[[#This Row],[Index]]</f>
        <v>453</v>
      </c>
      <c r="B462" s="70">
        <f>VLOOKUP($A462,DM!A:EH,MATCH(B$1,DM!$1:$1,0),0)</f>
        <v>44820</v>
      </c>
      <c r="C462" s="21" t="str">
        <f>VLOOKUP($A462,DM!$A:$EH,MATCH(C$1,DM!$1:$1,0),0)</f>
        <v>西安未央城建(成都银行)</v>
      </c>
      <c r="D462" s="56" t="str">
        <f>VLOOKUP($A462,DM!$A:$EH,MATCH(D$1,DM!$1:$1,0),0)</f>
        <v>--/--/--</v>
      </c>
      <c r="E462" s="23" t="str">
        <f>VLOOKUP($A462,DM!$A:$EH,MATCH(E$1,DM!$1:$1,0),0)</f>
        <v>USD</v>
      </c>
      <c r="F462" s="23">
        <f>VLOOKUP($A462,DM!$A:$EH,MATCH(F$1,DM!$1:$1,0),0)</f>
        <v>0.77</v>
      </c>
      <c r="G462" s="23" t="str">
        <f>VLOOKUP($A462,DM!$A:$EH,MATCH(G$1,DM!$1:$1,0),0)</f>
        <v>3</v>
      </c>
      <c r="H462" s="57" t="str">
        <f>VLOOKUP($A462,DM!$A:$EH,MATCH(H$1,DM!$1:$1,0),0)</f>
        <v>5.3%</v>
      </c>
      <c r="I462" s="23" t="str">
        <f>VLOOKUP($A462,DM!$A:$EH,MATCH(I$1,DM!$1:$1,0),0)</f>
        <v>5.5%a</v>
      </c>
      <c r="J462" s="23" t="str">
        <f>VLOOKUP($A462,DM!$A:$EH,MATCH(J$1,DM!$1:$1,0),0)</f>
        <v>20</v>
      </c>
      <c r="K462" s="22" t="str">
        <f>VLOOKUP($A462,DM!$A:$EH,MATCH(K$1,DM!$1:$1,0),0)</f>
        <v>备证</v>
      </c>
      <c r="L462" s="22" t="str">
        <f>VLOOKUP($A462,DM!$A:$EH,MATCH(L$1,DM!$1:$1,0),0)</f>
        <v>--</v>
      </c>
      <c r="M462" s="22" t="str">
        <f>VLOOKUP($A462,DM!$A:$EH,MATCH(M$1,DM!$1:$1,0),0)</f>
        <v>地方平台</v>
      </c>
      <c r="N462" s="22" t="str">
        <f>VLOOKUP($A462,DM!$A:$EH,MATCH(N$1,DM!$1:$1,0),0)</f>
        <v>陕西</v>
      </c>
      <c r="O462" s="19" t="str">
        <f>VLOOKUP($A462,DM!$A:$EH,MATCH(O$1,DM!$1:$1,0),0)</f>
        <v>--</v>
      </c>
    </row>
    <row r="463" spans="1:15" x14ac:dyDescent="0.25">
      <c r="A463" s="63">
        <f>deal_master[[#This Row],[Index]]</f>
        <v>452</v>
      </c>
      <c r="B463" s="70">
        <f>VLOOKUP($A463,DM!A:EH,MATCH(B$1,DM!$1:$1,0),0)</f>
        <v>44820</v>
      </c>
      <c r="C463" s="21" t="str">
        <f>VLOOKUP($A463,DM!$A:$EH,MATCH(C$1,DM!$1:$1,0),0)</f>
        <v>绍兴上虞国资</v>
      </c>
      <c r="D463" s="56" t="str">
        <f>VLOOKUP($A463,DM!$A:$EH,MATCH(D$1,DM!$1:$1,0),0)</f>
        <v>--/--/BBB-</v>
      </c>
      <c r="E463" s="23" t="str">
        <f>VLOOKUP($A463,DM!$A:$EH,MATCH(E$1,DM!$1:$1,0),0)</f>
        <v>USD</v>
      </c>
      <c r="F463" s="23">
        <f>VLOOKUP($A463,DM!$A:$EH,MATCH(F$1,DM!$1:$1,0),0)</f>
        <v>3</v>
      </c>
      <c r="G463" s="23" t="str">
        <f>VLOOKUP($A463,DM!$A:$EH,MATCH(G$1,DM!$1:$1,0),0)</f>
        <v>3</v>
      </c>
      <c r="H463" s="57" t="str">
        <f>VLOOKUP($A463,DM!$A:$EH,MATCH(H$1,DM!$1:$1,0),0)</f>
        <v>5.2%</v>
      </c>
      <c r="I463" s="23" t="str">
        <f>VLOOKUP($A463,DM!$A:$EH,MATCH(I$1,DM!$1:$1,0),0)</f>
        <v>5.6%a</v>
      </c>
      <c r="J463" s="23" t="str">
        <f>VLOOKUP($A463,DM!$A:$EH,MATCH(J$1,DM!$1:$1,0),0)</f>
        <v>40</v>
      </c>
      <c r="K463" s="22" t="str">
        <f>VLOOKUP($A463,DM!$A:$EH,MATCH(K$1,DM!$1:$1,0),0)</f>
        <v>直发</v>
      </c>
      <c r="L463" s="22" t="str">
        <f>VLOOKUP($A463,DM!$A:$EH,MATCH(L$1,DM!$1:$1,0),0)</f>
        <v>--</v>
      </c>
      <c r="M463" s="22" t="str">
        <f>VLOOKUP($A463,DM!$A:$EH,MATCH(M$1,DM!$1:$1,0),0)</f>
        <v>地方平台</v>
      </c>
      <c r="N463" s="22" t="str">
        <f>VLOOKUP($A463,DM!$A:$EH,MATCH(N$1,DM!$1:$1,0),0)</f>
        <v>浙江</v>
      </c>
      <c r="O463" s="19" t="str">
        <f>VLOOKUP($A463,DM!$A:$EH,MATCH(O$1,DM!$1:$1,0),0)</f>
        <v>BISL</v>
      </c>
    </row>
    <row r="464" spans="1:15" x14ac:dyDescent="0.25">
      <c r="A464" s="63">
        <f>deal_master[[#This Row],[Index]]</f>
        <v>451</v>
      </c>
      <c r="B464" s="70">
        <f>VLOOKUP($A464,DM!A:EH,MATCH(B$1,DM!$1:$1,0),0)</f>
        <v>44820</v>
      </c>
      <c r="C464" s="21" t="str">
        <f>VLOOKUP($A464,DM!$A:$EH,MATCH(C$1,DM!$1:$1,0),0)</f>
        <v>厦门象屿</v>
      </c>
      <c r="D464" s="56" t="str">
        <f>VLOOKUP($A464,DM!$A:$EH,MATCH(D$1,DM!$1:$1,0),0)</f>
        <v>--/--/--</v>
      </c>
      <c r="E464" s="23" t="str">
        <f>VLOOKUP($A464,DM!$A:$EH,MATCH(E$1,DM!$1:$1,0),0)</f>
        <v>USD</v>
      </c>
      <c r="F464" s="23">
        <f>VLOOKUP($A464,DM!$A:$EH,MATCH(F$1,DM!$1:$1,0),0)</f>
        <v>3</v>
      </c>
      <c r="G464" s="23" t="str">
        <f>VLOOKUP($A464,DM!$A:$EH,MATCH(G$1,DM!$1:$1,0),0)</f>
        <v>3</v>
      </c>
      <c r="H464" s="57" t="str">
        <f>VLOOKUP($A464,DM!$A:$EH,MATCH(H$1,DM!$1:$1,0),0)</f>
        <v>5.7%</v>
      </c>
      <c r="I464" s="23" t="str">
        <f>VLOOKUP($A464,DM!$A:$EH,MATCH(I$1,DM!$1:$1,0),0)</f>
        <v>6.1%a</v>
      </c>
      <c r="J464" s="23" t="str">
        <f>VLOOKUP($A464,DM!$A:$EH,MATCH(J$1,DM!$1:$1,0),0)</f>
        <v>40</v>
      </c>
      <c r="K464" s="22" t="str">
        <f>VLOOKUP($A464,DM!$A:$EH,MATCH(K$1,DM!$1:$1,0),0)</f>
        <v>担保</v>
      </c>
      <c r="L464" s="22" t="str">
        <f>VLOOKUP($A464,DM!$A:$EH,MATCH(L$1,DM!$1:$1,0),0)</f>
        <v>--</v>
      </c>
      <c r="M464" s="22" t="str">
        <f>VLOOKUP($A464,DM!$A:$EH,MATCH(M$1,DM!$1:$1,0),0)</f>
        <v>产业</v>
      </c>
      <c r="N464" s="22" t="str">
        <f>VLOOKUP($A464,DM!$A:$EH,MATCH(N$1,DM!$1:$1,0),0)</f>
        <v>福建</v>
      </c>
      <c r="O464" s="19" t="str">
        <f>VLOOKUP($A464,DM!$A:$EH,MATCH(O$1,DM!$1:$1,0),0)</f>
        <v>--</v>
      </c>
    </row>
    <row r="465" spans="1:15" x14ac:dyDescent="0.25">
      <c r="A465" s="63">
        <f>deal_master[[#This Row],[Index]]</f>
        <v>450</v>
      </c>
      <c r="B465" s="70">
        <f>VLOOKUP($A465,DM!A:EH,MATCH(B$1,DM!$1:$1,0),0)</f>
        <v>44819</v>
      </c>
      <c r="C465" s="21" t="str">
        <f>VLOOKUP($A465,DM!$A:$EH,MATCH(C$1,DM!$1:$1,0),0)</f>
        <v>郑州地产</v>
      </c>
      <c r="D465" s="56" t="str">
        <f>VLOOKUP($A465,DM!$A:$EH,MATCH(D$1,DM!$1:$1,0),0)</f>
        <v>--/--/--</v>
      </c>
      <c r="E465" s="23" t="str">
        <f>VLOOKUP($A465,DM!$A:$EH,MATCH(E$1,DM!$1:$1,0),0)</f>
        <v>CNH</v>
      </c>
      <c r="F465" s="23">
        <f>VLOOKUP($A465,DM!$A:$EH,MATCH(F$1,DM!$1:$1,0),0)</f>
        <v>10</v>
      </c>
      <c r="G465" s="23" t="str">
        <f>VLOOKUP($A465,DM!$A:$EH,MATCH(G$1,DM!$1:$1,0),0)</f>
        <v>3</v>
      </c>
      <c r="H465" s="57" t="str">
        <f>VLOOKUP($A465,DM!$A:$EH,MATCH(H$1,DM!$1:$1,0),0)</f>
        <v>5%</v>
      </c>
      <c r="I465" s="23" t="str">
        <f>VLOOKUP($A465,DM!$A:$EH,MATCH(I$1,DM!$1:$1,0),0)</f>
        <v>--</v>
      </c>
      <c r="J465" s="23" t="str">
        <f>VLOOKUP($A465,DM!$A:$EH,MATCH(J$1,DM!$1:$1,0),0)</f>
        <v>--</v>
      </c>
      <c r="K465" s="22" t="str">
        <f>VLOOKUP($A465,DM!$A:$EH,MATCH(K$1,DM!$1:$1,0),0)</f>
        <v>直发</v>
      </c>
      <c r="L465" s="22" t="str">
        <f>VLOOKUP($A465,DM!$A:$EH,MATCH(L$1,DM!$1:$1,0),0)</f>
        <v>自贸债</v>
      </c>
      <c r="M465" s="22" t="str">
        <f>VLOOKUP($A465,DM!$A:$EH,MATCH(M$1,DM!$1:$1,0),0)</f>
        <v>地方平台</v>
      </c>
      <c r="N465" s="22" t="str">
        <f>VLOOKUP($A465,DM!$A:$EH,MATCH(N$1,DM!$1:$1,0),0)</f>
        <v>河南</v>
      </c>
      <c r="O465" s="19" t="str">
        <f>VLOOKUP($A465,DM!$A:$EH,MATCH(O$1,DM!$1:$1,0),0)</f>
        <v>--</v>
      </c>
    </row>
    <row r="466" spans="1:15" x14ac:dyDescent="0.25">
      <c r="A466" s="63">
        <f>deal_master[[#This Row],[Index]]</f>
        <v>449</v>
      </c>
      <c r="B466" s="70">
        <f>VLOOKUP($A466,DM!A:EH,MATCH(B$1,DM!$1:$1,0),0)</f>
        <v>44819</v>
      </c>
      <c r="C466" s="21" t="str">
        <f>VLOOKUP($A466,DM!$A:$EH,MATCH(C$1,DM!$1:$1,0),0)</f>
        <v>济南经开(青岛银行)</v>
      </c>
      <c r="D466" s="56" t="str">
        <f>VLOOKUP($A466,DM!$A:$EH,MATCH(D$1,DM!$1:$1,0),0)</f>
        <v>--/--/--</v>
      </c>
      <c r="E466" s="23" t="str">
        <f>VLOOKUP($A466,DM!$A:$EH,MATCH(E$1,DM!$1:$1,0),0)</f>
        <v>EUR</v>
      </c>
      <c r="F466" s="23">
        <f>VLOOKUP($A466,DM!$A:$EH,MATCH(F$1,DM!$1:$1,0),0)</f>
        <v>0.48</v>
      </c>
      <c r="G466" s="23" t="str">
        <f>VLOOKUP($A466,DM!$A:$EH,MATCH(G$1,DM!$1:$1,0),0)</f>
        <v>2.9</v>
      </c>
      <c r="H466" s="57" t="str">
        <f>VLOOKUP($A466,DM!$A:$EH,MATCH(H$1,DM!$1:$1,0),0)</f>
        <v>4%</v>
      </c>
      <c r="I466" s="23" t="str">
        <f>VLOOKUP($A466,DM!$A:$EH,MATCH(I$1,DM!$1:$1,0),0)</f>
        <v>4%a</v>
      </c>
      <c r="J466" s="23" t="str">
        <f>VLOOKUP($A466,DM!$A:$EH,MATCH(J$1,DM!$1:$1,0),0)</f>
        <v>0</v>
      </c>
      <c r="K466" s="22" t="str">
        <f>VLOOKUP($A466,DM!$A:$EH,MATCH(K$1,DM!$1:$1,0),0)</f>
        <v>备证</v>
      </c>
      <c r="L466" s="22" t="str">
        <f>VLOOKUP($A466,DM!$A:$EH,MATCH(L$1,DM!$1:$1,0),0)</f>
        <v>--</v>
      </c>
      <c r="M466" s="22" t="str">
        <f>VLOOKUP($A466,DM!$A:$EH,MATCH(M$1,DM!$1:$1,0),0)</f>
        <v>地方平台</v>
      </c>
      <c r="N466" s="22" t="str">
        <f>VLOOKUP($A466,DM!$A:$EH,MATCH(N$1,DM!$1:$1,0),0)</f>
        <v>山东</v>
      </c>
      <c r="O466" s="19" t="str">
        <f>VLOOKUP($A466,DM!$A:$EH,MATCH(O$1,DM!$1:$1,0),0)</f>
        <v>--</v>
      </c>
    </row>
    <row r="467" spans="1:15" x14ac:dyDescent="0.25">
      <c r="A467" s="63">
        <f>deal_master[[#This Row],[Index]]</f>
        <v>448</v>
      </c>
      <c r="B467" s="70">
        <f>VLOOKUP($A467,DM!A:EH,MATCH(B$1,DM!$1:$1,0),0)</f>
        <v>44819</v>
      </c>
      <c r="C467" s="21" t="str">
        <f>VLOOKUP($A467,DM!$A:$EH,MATCH(C$1,DM!$1:$1,0),0)</f>
        <v>晶科科技(招商银行)</v>
      </c>
      <c r="D467" s="56" t="str">
        <f>VLOOKUP($A467,DM!$A:$EH,MATCH(D$1,DM!$1:$1,0),0)</f>
        <v>--/--/--</v>
      </c>
      <c r="E467" s="23" t="str">
        <f>VLOOKUP($A467,DM!$A:$EH,MATCH(E$1,DM!$1:$1,0),0)</f>
        <v>USD</v>
      </c>
      <c r="F467" s="23">
        <f>VLOOKUP($A467,DM!$A:$EH,MATCH(F$1,DM!$1:$1,0),0)</f>
        <v>1</v>
      </c>
      <c r="G467" s="23" t="str">
        <f>VLOOKUP($A467,DM!$A:$EH,MATCH(G$1,DM!$1:$1,0),0)</f>
        <v>3</v>
      </c>
      <c r="H467" s="57" t="str">
        <f>VLOOKUP($A467,DM!$A:$EH,MATCH(H$1,DM!$1:$1,0),0)</f>
        <v>4.8%</v>
      </c>
      <c r="I467" s="23" t="str">
        <f>VLOOKUP($A467,DM!$A:$EH,MATCH(I$1,DM!$1:$1,0),0)</f>
        <v>--</v>
      </c>
      <c r="J467" s="23" t="str">
        <f>VLOOKUP($A467,DM!$A:$EH,MATCH(J$1,DM!$1:$1,0),0)</f>
        <v>--</v>
      </c>
      <c r="K467" s="22" t="str">
        <f>VLOOKUP($A467,DM!$A:$EH,MATCH(K$1,DM!$1:$1,0),0)</f>
        <v>备证</v>
      </c>
      <c r="L467" s="22" t="str">
        <f>VLOOKUP($A467,DM!$A:$EH,MATCH(L$1,DM!$1:$1,0),0)</f>
        <v>绿色债券</v>
      </c>
      <c r="M467" s="22" t="str">
        <f>VLOOKUP($A467,DM!$A:$EH,MATCH(M$1,DM!$1:$1,0),0)</f>
        <v>产业</v>
      </c>
      <c r="N467" s="22" t="str">
        <f>VLOOKUP($A467,DM!$A:$EH,MATCH(N$1,DM!$1:$1,0),0)</f>
        <v>江西</v>
      </c>
      <c r="O467" s="19" t="str">
        <f>VLOOKUP($A467,DM!$A:$EH,MATCH(O$1,DM!$1:$1,0),0)</f>
        <v>--</v>
      </c>
    </row>
    <row r="468" spans="1:15" x14ac:dyDescent="0.25">
      <c r="A468" s="63">
        <f>deal_master[[#This Row],[Index]]</f>
        <v>447</v>
      </c>
      <c r="B468" s="70">
        <f>VLOOKUP($A468,DM!A:EH,MATCH(B$1,DM!$1:$1,0),0)</f>
        <v>44818</v>
      </c>
      <c r="C468" s="21" t="str">
        <f>VLOOKUP($A468,DM!$A:$EH,MATCH(C$1,DM!$1:$1,0),0)</f>
        <v>合景泰富</v>
      </c>
      <c r="D468" s="56" t="str">
        <f>VLOOKUP($A468,DM!$A:$EH,MATCH(D$1,DM!$1:$1,0),0)</f>
        <v>--/--/--</v>
      </c>
      <c r="E468" s="23" t="str">
        <f>VLOOKUP($A468,DM!$A:$EH,MATCH(E$1,DM!$1:$1,0),0)</f>
        <v>USD</v>
      </c>
      <c r="F468" s="23">
        <f>VLOOKUP($A468,DM!$A:$EH,MATCH(F$1,DM!$1:$1,0),0)</f>
        <v>7.9489999999999998</v>
      </c>
      <c r="G468" s="23" t="str">
        <f>VLOOKUP($A468,DM!$A:$EH,MATCH(G$1,DM!$1:$1,0),0)</f>
        <v>1.3</v>
      </c>
      <c r="H468" s="57" t="str">
        <f>VLOOKUP($A468,DM!$A:$EH,MATCH(H$1,DM!$1:$1,0),0)</f>
        <v>6%</v>
      </c>
      <c r="I468" s="23" t="str">
        <f>VLOOKUP($A468,DM!$A:$EH,MATCH(I$1,DM!$1:$1,0),0)</f>
        <v>--</v>
      </c>
      <c r="J468" s="23" t="str">
        <f>VLOOKUP($A468,DM!$A:$EH,MATCH(J$1,DM!$1:$1,0),0)</f>
        <v>--</v>
      </c>
      <c r="K468" s="22" t="str">
        <f>VLOOKUP($A468,DM!$A:$EH,MATCH(K$1,DM!$1:$1,0),0)</f>
        <v>直发</v>
      </c>
      <c r="L468" s="22" t="str">
        <f>VLOOKUP($A468,DM!$A:$EH,MATCH(L$1,DM!$1:$1,0),0)</f>
        <v>--</v>
      </c>
      <c r="M468" s="22" t="str">
        <f>VLOOKUP($A468,DM!$A:$EH,MATCH(M$1,DM!$1:$1,0),0)</f>
        <v>房地产</v>
      </c>
      <c r="N468" s="22" t="str">
        <f>VLOOKUP($A468,DM!$A:$EH,MATCH(N$1,DM!$1:$1,0),0)</f>
        <v>广东</v>
      </c>
      <c r="O468" s="19" t="str">
        <f>VLOOKUP($A468,DM!$A:$EH,MATCH(O$1,DM!$1:$1,0),0)</f>
        <v>--</v>
      </c>
    </row>
    <row r="469" spans="1:15" x14ac:dyDescent="0.25">
      <c r="A469" s="63">
        <f>deal_master[[#This Row],[Index]]</f>
        <v>446</v>
      </c>
      <c r="B469" s="70">
        <f>VLOOKUP($A469,DM!A:EH,MATCH(B$1,DM!$1:$1,0),0)</f>
        <v>44817</v>
      </c>
      <c r="C469" s="21" t="str">
        <f>VLOOKUP($A469,DM!$A:$EH,MATCH(C$1,DM!$1:$1,0),0)</f>
        <v>铜仁能投</v>
      </c>
      <c r="D469" s="56" t="str">
        <f>VLOOKUP($A469,DM!$A:$EH,MATCH(D$1,DM!$1:$1,0),0)</f>
        <v>--/--/--</v>
      </c>
      <c r="E469" s="23" t="str">
        <f>VLOOKUP($A469,DM!$A:$EH,MATCH(E$1,DM!$1:$1,0),0)</f>
        <v>USD</v>
      </c>
      <c r="F469" s="23">
        <f>VLOOKUP($A469,DM!$A:$EH,MATCH(F$1,DM!$1:$1,0),0)</f>
        <v>0.62</v>
      </c>
      <c r="G469" s="23" t="str">
        <f>VLOOKUP($A469,DM!$A:$EH,MATCH(G$1,DM!$1:$1,0),0)</f>
        <v>1</v>
      </c>
      <c r="H469" s="57" t="str">
        <f>VLOOKUP($A469,DM!$A:$EH,MATCH(H$1,DM!$1:$1,0),0)</f>
        <v>6%</v>
      </c>
      <c r="I469" s="23" t="str">
        <f>VLOOKUP($A469,DM!$A:$EH,MATCH(I$1,DM!$1:$1,0),0)</f>
        <v>--</v>
      </c>
      <c r="J469" s="23" t="str">
        <f>VLOOKUP($A469,DM!$A:$EH,MATCH(J$1,DM!$1:$1,0),0)</f>
        <v>--</v>
      </c>
      <c r="K469" s="22" t="str">
        <f>VLOOKUP($A469,DM!$A:$EH,MATCH(K$1,DM!$1:$1,0),0)</f>
        <v>直发</v>
      </c>
      <c r="L469" s="22" t="str">
        <f>VLOOKUP($A469,DM!$A:$EH,MATCH(L$1,DM!$1:$1,0),0)</f>
        <v>--</v>
      </c>
      <c r="M469" s="22" t="str">
        <f>VLOOKUP($A469,DM!$A:$EH,MATCH(M$1,DM!$1:$1,0),0)</f>
        <v>产业</v>
      </c>
      <c r="N469" s="22" t="str">
        <f>VLOOKUP($A469,DM!$A:$EH,MATCH(N$1,DM!$1:$1,0),0)</f>
        <v>贵州</v>
      </c>
      <c r="O469" s="19" t="str">
        <f>VLOOKUP($A469,DM!$A:$EH,MATCH(O$1,DM!$1:$1,0),0)</f>
        <v>--</v>
      </c>
    </row>
    <row r="470" spans="1:15" x14ac:dyDescent="0.25">
      <c r="A470" s="63">
        <f>deal_master[[#This Row],[Index]]</f>
        <v>445</v>
      </c>
      <c r="B470" s="70">
        <f>VLOOKUP($A470,DM!A:EH,MATCH(B$1,DM!$1:$1,0),0)</f>
        <v>44817</v>
      </c>
      <c r="C470" s="21" t="str">
        <f>VLOOKUP($A470,DM!$A:$EH,MATCH(C$1,DM!$1:$1,0),0)</f>
        <v>建德国资</v>
      </c>
      <c r="D470" s="56" t="str">
        <f>VLOOKUP($A470,DM!$A:$EH,MATCH(D$1,DM!$1:$1,0),0)</f>
        <v>--/--/--</v>
      </c>
      <c r="E470" s="23" t="str">
        <f>VLOOKUP($A470,DM!$A:$EH,MATCH(E$1,DM!$1:$1,0),0)</f>
        <v>USD</v>
      </c>
      <c r="F470" s="23">
        <f>VLOOKUP($A470,DM!$A:$EH,MATCH(F$1,DM!$1:$1,0),0)</f>
        <v>0.74</v>
      </c>
      <c r="G470" s="23" t="str">
        <f>VLOOKUP($A470,DM!$A:$EH,MATCH(G$1,DM!$1:$1,0),0)</f>
        <v>3</v>
      </c>
      <c r="H470" s="57" t="str">
        <f>VLOOKUP($A470,DM!$A:$EH,MATCH(H$1,DM!$1:$1,0),0)</f>
        <v>6.4%</v>
      </c>
      <c r="I470" s="23" t="str">
        <f>VLOOKUP($A470,DM!$A:$EH,MATCH(I$1,DM!$1:$1,0),0)</f>
        <v>--</v>
      </c>
      <c r="J470" s="23" t="str">
        <f>VLOOKUP($A470,DM!$A:$EH,MATCH(J$1,DM!$1:$1,0),0)</f>
        <v>--</v>
      </c>
      <c r="K470" s="22" t="str">
        <f>VLOOKUP($A470,DM!$A:$EH,MATCH(K$1,DM!$1:$1,0),0)</f>
        <v>维好</v>
      </c>
      <c r="L470" s="22" t="str">
        <f>VLOOKUP($A470,DM!$A:$EH,MATCH(L$1,DM!$1:$1,0),0)</f>
        <v>--</v>
      </c>
      <c r="M470" s="22" t="str">
        <f>VLOOKUP($A470,DM!$A:$EH,MATCH(M$1,DM!$1:$1,0),0)</f>
        <v>地方平台</v>
      </c>
      <c r="N470" s="22" t="str">
        <f>VLOOKUP($A470,DM!$A:$EH,MATCH(N$1,DM!$1:$1,0),0)</f>
        <v>浙江</v>
      </c>
      <c r="O470" s="19" t="str">
        <f>VLOOKUP($A470,DM!$A:$EH,MATCH(O$1,DM!$1:$1,0),0)</f>
        <v>--</v>
      </c>
    </row>
    <row r="471" spans="1:15" x14ac:dyDescent="0.25">
      <c r="A471" s="63">
        <f>deal_master[[#This Row],[Index]]</f>
        <v>444</v>
      </c>
      <c r="B471" s="70">
        <f>VLOOKUP($A471,DM!A:EH,MATCH(B$1,DM!$1:$1,0),0)</f>
        <v>44813</v>
      </c>
      <c r="C471" s="21" t="str">
        <f>VLOOKUP($A471,DM!$A:$EH,MATCH(C$1,DM!$1:$1,0),0)</f>
        <v>连云港港口*</v>
      </c>
      <c r="D471" s="56" t="str">
        <f>VLOOKUP($A471,DM!$A:$EH,MATCH(D$1,DM!$1:$1,0),0)</f>
        <v>--/--/BBB</v>
      </c>
      <c r="E471" s="23" t="str">
        <f>VLOOKUP($A471,DM!$A:$EH,MATCH(E$1,DM!$1:$1,0),0)</f>
        <v>USD</v>
      </c>
      <c r="F471" s="23">
        <f>VLOOKUP($A471,DM!$A:$EH,MATCH(F$1,DM!$1:$1,0),0)</f>
        <v>0.6</v>
      </c>
      <c r="G471" s="23" t="str">
        <f>VLOOKUP($A471,DM!$A:$EH,MATCH(G$1,DM!$1:$1,0),0)</f>
        <v>3</v>
      </c>
      <c r="H471" s="57" t="str">
        <f>VLOOKUP($A471,DM!$A:$EH,MATCH(H$1,DM!$1:$1,0),0)</f>
        <v>5%</v>
      </c>
      <c r="I471" s="23" t="str">
        <f>VLOOKUP($A471,DM!$A:$EH,MATCH(I$1,DM!$1:$1,0),0)</f>
        <v>6.1%a</v>
      </c>
      <c r="J471" s="23" t="str">
        <f>VLOOKUP($A471,DM!$A:$EH,MATCH(J$1,DM!$1:$1,0),0)</f>
        <v>10</v>
      </c>
      <c r="K471" s="22" t="str">
        <f>VLOOKUP($A471,DM!$A:$EH,MATCH(K$1,DM!$1:$1,0),0)</f>
        <v>担保</v>
      </c>
      <c r="L471" s="22" t="str">
        <f>VLOOKUP($A471,DM!$A:$EH,MATCH(L$1,DM!$1:$1,0),0)</f>
        <v>绿色债券</v>
      </c>
      <c r="M471" s="22" t="str">
        <f>VLOOKUP($A471,DM!$A:$EH,MATCH(M$1,DM!$1:$1,0),0)</f>
        <v>地方平台</v>
      </c>
      <c r="N471" s="22" t="str">
        <f>VLOOKUP($A471,DM!$A:$EH,MATCH(N$1,DM!$1:$1,0),0)</f>
        <v>江苏</v>
      </c>
      <c r="O471" s="19" t="str">
        <f>VLOOKUP($A471,DM!$A:$EH,MATCH(O$1,DM!$1:$1,0),0)</f>
        <v>--</v>
      </c>
    </row>
    <row r="472" spans="1:15" x14ac:dyDescent="0.25">
      <c r="A472" s="63">
        <f>deal_master[[#This Row],[Index]]</f>
        <v>443</v>
      </c>
      <c r="B472" s="70">
        <f>VLOOKUP($A472,DM!A:EH,MATCH(B$1,DM!$1:$1,0),0)</f>
        <v>44813</v>
      </c>
      <c r="C472" s="21" t="str">
        <f>VLOOKUP($A472,DM!$A:$EH,MATCH(C$1,DM!$1:$1,0),0)</f>
        <v>连云港港口</v>
      </c>
      <c r="D472" s="56" t="str">
        <f>VLOOKUP($A472,DM!$A:$EH,MATCH(D$1,DM!$1:$1,0),0)</f>
        <v>--/--/BBB</v>
      </c>
      <c r="E472" s="23" t="str">
        <f>VLOOKUP($A472,DM!$A:$EH,MATCH(E$1,DM!$1:$1,0),0)</f>
        <v>USD</v>
      </c>
      <c r="F472" s="23">
        <f>VLOOKUP($A472,DM!$A:$EH,MATCH(F$1,DM!$1:$1,0),0)</f>
        <v>0.6</v>
      </c>
      <c r="G472" s="23" t="str">
        <f>VLOOKUP($A472,DM!$A:$EH,MATCH(G$1,DM!$1:$1,0),0)</f>
        <v>3</v>
      </c>
      <c r="H472" s="57" t="str">
        <f>VLOOKUP($A472,DM!$A:$EH,MATCH(H$1,DM!$1:$1,0),0)</f>
        <v>5%</v>
      </c>
      <c r="I472" s="23" t="str">
        <f>VLOOKUP($A472,DM!$A:$EH,MATCH(I$1,DM!$1:$1,0),0)</f>
        <v>--</v>
      </c>
      <c r="J472" s="23" t="str">
        <f>VLOOKUP($A472,DM!$A:$EH,MATCH(J$1,DM!$1:$1,0),0)</f>
        <v>--</v>
      </c>
      <c r="K472" s="22" t="str">
        <f>VLOOKUP($A472,DM!$A:$EH,MATCH(K$1,DM!$1:$1,0),0)</f>
        <v>担保</v>
      </c>
      <c r="L472" s="22" t="str">
        <f>VLOOKUP($A472,DM!$A:$EH,MATCH(L$1,DM!$1:$1,0),0)</f>
        <v>--</v>
      </c>
      <c r="M472" s="22" t="str">
        <f>VLOOKUP($A472,DM!$A:$EH,MATCH(M$1,DM!$1:$1,0),0)</f>
        <v>地方平台</v>
      </c>
      <c r="N472" s="22" t="str">
        <f>VLOOKUP($A472,DM!$A:$EH,MATCH(N$1,DM!$1:$1,0),0)</f>
        <v>江苏</v>
      </c>
      <c r="O472" s="19" t="str">
        <f>VLOOKUP($A472,DM!$A:$EH,MATCH(O$1,DM!$1:$1,0),0)</f>
        <v>--</v>
      </c>
    </row>
    <row r="473" spans="1:15" x14ac:dyDescent="0.25">
      <c r="A473" s="63">
        <f>deal_master[[#This Row],[Index]]</f>
        <v>442</v>
      </c>
      <c r="B473" s="70">
        <f>VLOOKUP($A473,DM!A:EH,MATCH(B$1,DM!$1:$1,0),0)</f>
        <v>44813</v>
      </c>
      <c r="C473" s="21" t="str">
        <f>VLOOKUP($A473,DM!$A:$EH,MATCH(C$1,DM!$1:$1,0),0)</f>
        <v>腾海投控(上海银行)</v>
      </c>
      <c r="D473" s="56" t="str">
        <f>VLOOKUP($A473,DM!$A:$EH,MATCH(D$1,DM!$1:$1,0),0)</f>
        <v>--/--/--</v>
      </c>
      <c r="E473" s="23" t="str">
        <f>VLOOKUP($A473,DM!$A:$EH,MATCH(E$1,DM!$1:$1,0),0)</f>
        <v>EUR</v>
      </c>
      <c r="F473" s="23">
        <f>VLOOKUP($A473,DM!$A:$EH,MATCH(F$1,DM!$1:$1,0),0)</f>
        <v>0.46</v>
      </c>
      <c r="G473" s="23" t="str">
        <f>VLOOKUP($A473,DM!$A:$EH,MATCH(G$1,DM!$1:$1,0),0)</f>
        <v>3</v>
      </c>
      <c r="H473" s="57" t="str">
        <f>VLOOKUP($A473,DM!$A:$EH,MATCH(H$1,DM!$1:$1,0),0)</f>
        <v>3.5%</v>
      </c>
      <c r="I473" s="23" t="str">
        <f>VLOOKUP($A473,DM!$A:$EH,MATCH(I$1,DM!$1:$1,0),0)</f>
        <v>--</v>
      </c>
      <c r="J473" s="23" t="str">
        <f>VLOOKUP($A473,DM!$A:$EH,MATCH(J$1,DM!$1:$1,0),0)</f>
        <v>--</v>
      </c>
      <c r="K473" s="22" t="str">
        <f>VLOOKUP($A473,DM!$A:$EH,MATCH(K$1,DM!$1:$1,0),0)</f>
        <v>备证</v>
      </c>
      <c r="L473" s="22" t="str">
        <f>VLOOKUP($A473,DM!$A:$EH,MATCH(L$1,DM!$1:$1,0),0)</f>
        <v>--</v>
      </c>
      <c r="M473" s="22" t="str">
        <f>VLOOKUP($A473,DM!$A:$EH,MATCH(M$1,DM!$1:$1,0),0)</f>
        <v>地方平台</v>
      </c>
      <c r="N473" s="22" t="str">
        <f>VLOOKUP($A473,DM!$A:$EH,MATCH(N$1,DM!$1:$1,0),0)</f>
        <v>江苏</v>
      </c>
      <c r="O473" s="19" t="str">
        <f>VLOOKUP($A473,DM!$A:$EH,MATCH(O$1,DM!$1:$1,0),0)</f>
        <v>--</v>
      </c>
    </row>
    <row r="474" spans="1:15" x14ac:dyDescent="0.25">
      <c r="A474" s="63">
        <f>deal_master[[#This Row],[Index]]</f>
        <v>441</v>
      </c>
      <c r="B474" s="70">
        <f>VLOOKUP($A474,DM!A:EH,MATCH(B$1,DM!$1:$1,0),0)</f>
        <v>44812</v>
      </c>
      <c r="C474" s="21" t="str">
        <f>VLOOKUP($A474,DM!$A:$EH,MATCH(C$1,DM!$1:$1,0),0)</f>
        <v>银城国际</v>
      </c>
      <c r="D474" s="56" t="str">
        <f>VLOOKUP($A474,DM!$A:$EH,MATCH(D$1,DM!$1:$1,0),0)</f>
        <v>--/--/--</v>
      </c>
      <c r="E474" s="23" t="str">
        <f>VLOOKUP($A474,DM!$A:$EH,MATCH(E$1,DM!$1:$1,0),0)</f>
        <v>USD</v>
      </c>
      <c r="F474" s="23">
        <f>VLOOKUP($A474,DM!$A:$EH,MATCH(F$1,DM!$1:$1,0),0)</f>
        <v>1.153</v>
      </c>
      <c r="G474" s="23" t="str">
        <f>VLOOKUP($A474,DM!$A:$EH,MATCH(G$1,DM!$1:$1,0),0)</f>
        <v>1</v>
      </c>
      <c r="H474" s="57" t="str">
        <f>VLOOKUP($A474,DM!$A:$EH,MATCH(H$1,DM!$1:$1,0),0)</f>
        <v>12.5%</v>
      </c>
      <c r="I474" s="23" t="str">
        <f>VLOOKUP($A474,DM!$A:$EH,MATCH(I$1,DM!$1:$1,0),0)</f>
        <v>--</v>
      </c>
      <c r="J474" s="23" t="str">
        <f>VLOOKUP($A474,DM!$A:$EH,MATCH(J$1,DM!$1:$1,0),0)</f>
        <v>--</v>
      </c>
      <c r="K474" s="22" t="str">
        <f>VLOOKUP($A474,DM!$A:$EH,MATCH(K$1,DM!$1:$1,0),0)</f>
        <v>直发(红筹)</v>
      </c>
      <c r="L474" s="22" t="str">
        <f>VLOOKUP($A474,DM!$A:$EH,MATCH(L$1,DM!$1:$1,0),0)</f>
        <v>--</v>
      </c>
      <c r="M474" s="22" t="str">
        <f>VLOOKUP($A474,DM!$A:$EH,MATCH(M$1,DM!$1:$1,0),0)</f>
        <v>房地产</v>
      </c>
      <c r="N474" s="22" t="str">
        <f>VLOOKUP($A474,DM!$A:$EH,MATCH(N$1,DM!$1:$1,0),0)</f>
        <v>江苏</v>
      </c>
      <c r="O474" s="19" t="str">
        <f>VLOOKUP($A474,DM!$A:$EH,MATCH(O$1,DM!$1:$1,0),0)</f>
        <v>--</v>
      </c>
    </row>
    <row r="475" spans="1:15" x14ac:dyDescent="0.25">
      <c r="A475" s="63">
        <f>deal_master[[#This Row],[Index]]</f>
        <v>440</v>
      </c>
      <c r="B475" s="70">
        <f>VLOOKUP($A475,DM!A:EH,MATCH(B$1,DM!$1:$1,0),0)</f>
        <v>44812</v>
      </c>
      <c r="C475" s="21" t="str">
        <f>VLOOKUP($A475,DM!$A:$EH,MATCH(C$1,DM!$1:$1,0),0)</f>
        <v>绍兴袍江建发(上海银行)</v>
      </c>
      <c r="D475" s="56" t="str">
        <f>VLOOKUP($A475,DM!$A:$EH,MATCH(D$1,DM!$1:$1,0),0)</f>
        <v>--/--/--</v>
      </c>
      <c r="E475" s="23" t="str">
        <f>VLOOKUP($A475,DM!$A:$EH,MATCH(E$1,DM!$1:$1,0),0)</f>
        <v>CNH</v>
      </c>
      <c r="F475" s="23">
        <f>VLOOKUP($A475,DM!$A:$EH,MATCH(F$1,DM!$1:$1,0),0)</f>
        <v>8</v>
      </c>
      <c r="G475" s="23" t="str">
        <f>VLOOKUP($A475,DM!$A:$EH,MATCH(G$1,DM!$1:$1,0),0)</f>
        <v>3</v>
      </c>
      <c r="H475" s="57" t="str">
        <f>VLOOKUP($A475,DM!$A:$EH,MATCH(H$1,DM!$1:$1,0),0)</f>
        <v>4.2%</v>
      </c>
      <c r="I475" s="23" t="str">
        <f>VLOOKUP($A475,DM!$A:$EH,MATCH(I$1,DM!$1:$1,0),0)</f>
        <v>--</v>
      </c>
      <c r="J475" s="23" t="str">
        <f>VLOOKUP($A475,DM!$A:$EH,MATCH(J$1,DM!$1:$1,0),0)</f>
        <v>--</v>
      </c>
      <c r="K475" s="22" t="str">
        <f>VLOOKUP($A475,DM!$A:$EH,MATCH(K$1,DM!$1:$1,0),0)</f>
        <v>备证</v>
      </c>
      <c r="L475" s="22" t="str">
        <f>VLOOKUP($A475,DM!$A:$EH,MATCH(L$1,DM!$1:$1,0),0)</f>
        <v>自贸债</v>
      </c>
      <c r="M475" s="22" t="str">
        <f>VLOOKUP($A475,DM!$A:$EH,MATCH(M$1,DM!$1:$1,0),0)</f>
        <v>地方平台</v>
      </c>
      <c r="N475" s="22" t="str">
        <f>VLOOKUP($A475,DM!$A:$EH,MATCH(N$1,DM!$1:$1,0),0)</f>
        <v>浙江</v>
      </c>
      <c r="O475" s="19" t="str">
        <f>VLOOKUP($A475,DM!$A:$EH,MATCH(O$1,DM!$1:$1,0),0)</f>
        <v>--</v>
      </c>
    </row>
    <row r="476" spans="1:15" x14ac:dyDescent="0.25">
      <c r="A476" s="63">
        <f>deal_master[[#This Row],[Index]]</f>
        <v>439</v>
      </c>
      <c r="B476" s="70">
        <f>VLOOKUP($A476,DM!A:EH,MATCH(B$1,DM!$1:$1,0),0)</f>
        <v>44812</v>
      </c>
      <c r="C476" s="21" t="str">
        <f>VLOOKUP($A476,DM!$A:$EH,MATCH(C$1,DM!$1:$1,0),0)</f>
        <v>漳州圆山发展(厦门国际银行)</v>
      </c>
      <c r="D476" s="56" t="str">
        <f>VLOOKUP($A476,DM!$A:$EH,MATCH(D$1,DM!$1:$1,0),0)</f>
        <v>--/--/--</v>
      </c>
      <c r="E476" s="23" t="str">
        <f>VLOOKUP($A476,DM!$A:$EH,MATCH(E$1,DM!$1:$1,0),0)</f>
        <v>USD</v>
      </c>
      <c r="F476" s="23">
        <f>VLOOKUP($A476,DM!$A:$EH,MATCH(F$1,DM!$1:$1,0),0)</f>
        <v>0.22</v>
      </c>
      <c r="G476" s="23" t="str">
        <f>VLOOKUP($A476,DM!$A:$EH,MATCH(G$1,DM!$1:$1,0),0)</f>
        <v>3</v>
      </c>
      <c r="H476" s="57" t="str">
        <f>VLOOKUP($A476,DM!$A:$EH,MATCH(H$1,DM!$1:$1,0),0)</f>
        <v>5.29%</v>
      </c>
      <c r="I476" s="23" t="str">
        <f>VLOOKUP($A476,DM!$A:$EH,MATCH(I$1,DM!$1:$1,0),0)</f>
        <v>--</v>
      </c>
      <c r="J476" s="23" t="str">
        <f>VLOOKUP($A476,DM!$A:$EH,MATCH(J$1,DM!$1:$1,0),0)</f>
        <v>--</v>
      </c>
      <c r="K476" s="22" t="str">
        <f>VLOOKUP($A476,DM!$A:$EH,MATCH(K$1,DM!$1:$1,0),0)</f>
        <v>备证</v>
      </c>
      <c r="L476" s="22" t="str">
        <f>VLOOKUP($A476,DM!$A:$EH,MATCH(L$1,DM!$1:$1,0),0)</f>
        <v>澳交所债券</v>
      </c>
      <c r="M476" s="22" t="str">
        <f>VLOOKUP($A476,DM!$A:$EH,MATCH(M$1,DM!$1:$1,0),0)</f>
        <v>地方平台</v>
      </c>
      <c r="N476" s="22" t="str">
        <f>VLOOKUP($A476,DM!$A:$EH,MATCH(N$1,DM!$1:$1,0),0)</f>
        <v>福建</v>
      </c>
      <c r="O476" s="19" t="str">
        <f>VLOOKUP($A476,DM!$A:$EH,MATCH(O$1,DM!$1:$1,0),0)</f>
        <v>--</v>
      </c>
    </row>
    <row r="477" spans="1:15" x14ac:dyDescent="0.25">
      <c r="A477" s="63">
        <f>deal_master[[#This Row],[Index]]</f>
        <v>438</v>
      </c>
      <c r="B477" s="70">
        <f>VLOOKUP($A477,DM!A:EH,MATCH(B$1,DM!$1:$1,0),0)</f>
        <v>44812</v>
      </c>
      <c r="C477" s="21" t="str">
        <f>VLOOKUP($A477,DM!$A:$EH,MATCH(C$1,DM!$1:$1,0),0)</f>
        <v>抚州数字经投(九江银行)</v>
      </c>
      <c r="D477" s="56" t="str">
        <f>VLOOKUP($A477,DM!$A:$EH,MATCH(D$1,DM!$1:$1,0),0)</f>
        <v>--/--/--</v>
      </c>
      <c r="E477" s="23" t="str">
        <f>VLOOKUP($A477,DM!$A:$EH,MATCH(E$1,DM!$1:$1,0),0)</f>
        <v>USD</v>
      </c>
      <c r="F477" s="23">
        <f>VLOOKUP($A477,DM!$A:$EH,MATCH(F$1,DM!$1:$1,0),0)</f>
        <v>0.96</v>
      </c>
      <c r="G477" s="23" t="str">
        <f>VLOOKUP($A477,DM!$A:$EH,MATCH(G$1,DM!$1:$1,0),0)</f>
        <v>2.9</v>
      </c>
      <c r="H477" s="57" t="str">
        <f>VLOOKUP($A477,DM!$A:$EH,MATCH(H$1,DM!$1:$1,0),0)</f>
        <v>6%</v>
      </c>
      <c r="I477" s="23" t="str">
        <f>VLOOKUP($A477,DM!$A:$EH,MATCH(I$1,DM!$1:$1,0),0)</f>
        <v>--</v>
      </c>
      <c r="J477" s="23" t="str">
        <f>VLOOKUP($A477,DM!$A:$EH,MATCH(J$1,DM!$1:$1,0),0)</f>
        <v>--</v>
      </c>
      <c r="K477" s="22" t="str">
        <f>VLOOKUP($A477,DM!$A:$EH,MATCH(K$1,DM!$1:$1,0),0)</f>
        <v>备证</v>
      </c>
      <c r="L477" s="22" t="str">
        <f>VLOOKUP($A477,DM!$A:$EH,MATCH(L$1,DM!$1:$1,0),0)</f>
        <v>--</v>
      </c>
      <c r="M477" s="22" t="str">
        <f>VLOOKUP($A477,DM!$A:$EH,MATCH(M$1,DM!$1:$1,0),0)</f>
        <v>地方平台</v>
      </c>
      <c r="N477" s="22" t="str">
        <f>VLOOKUP($A477,DM!$A:$EH,MATCH(N$1,DM!$1:$1,0),0)</f>
        <v>江西</v>
      </c>
      <c r="O477" s="19" t="str">
        <f>VLOOKUP($A477,DM!$A:$EH,MATCH(O$1,DM!$1:$1,0),0)</f>
        <v>--</v>
      </c>
    </row>
    <row r="478" spans="1:15" x14ac:dyDescent="0.25">
      <c r="A478" s="63">
        <f>deal_master[[#This Row],[Index]]</f>
        <v>437</v>
      </c>
      <c r="B478" s="70">
        <f>VLOOKUP($A478,DM!A:EH,MATCH(B$1,DM!$1:$1,0),0)</f>
        <v>44812</v>
      </c>
      <c r="C478" s="21" t="str">
        <f>VLOOKUP($A478,DM!$A:$EH,MATCH(C$1,DM!$1:$1,0),0)</f>
        <v>宁波北仑服务发展</v>
      </c>
      <c r="D478" s="56" t="str">
        <f>VLOOKUP($A478,DM!$A:$EH,MATCH(D$1,DM!$1:$1,0),0)</f>
        <v>--/--/--</v>
      </c>
      <c r="E478" s="23" t="str">
        <f>VLOOKUP($A478,DM!$A:$EH,MATCH(E$1,DM!$1:$1,0),0)</f>
        <v>USD</v>
      </c>
      <c r="F478" s="23">
        <f>VLOOKUP($A478,DM!$A:$EH,MATCH(F$1,DM!$1:$1,0),0)</f>
        <v>4</v>
      </c>
      <c r="G478" s="23" t="str">
        <f>VLOOKUP($A478,DM!$A:$EH,MATCH(G$1,DM!$1:$1,0),0)</f>
        <v>3</v>
      </c>
      <c r="H478" s="57" t="str">
        <f>VLOOKUP($A478,DM!$A:$EH,MATCH(H$1,DM!$1:$1,0),0)</f>
        <v>5.45%</v>
      </c>
      <c r="I478" s="23" t="str">
        <f>VLOOKUP($A478,DM!$A:$EH,MATCH(I$1,DM!$1:$1,0),0)</f>
        <v>5.6%a</v>
      </c>
      <c r="J478" s="23" t="str">
        <f>VLOOKUP($A478,DM!$A:$EH,MATCH(J$1,DM!$1:$1,0),0)</f>
        <v>15</v>
      </c>
      <c r="K478" s="22" t="str">
        <f>VLOOKUP($A478,DM!$A:$EH,MATCH(K$1,DM!$1:$1,0),0)</f>
        <v>担保</v>
      </c>
      <c r="L478" s="22" t="str">
        <f>VLOOKUP($A478,DM!$A:$EH,MATCH(L$1,DM!$1:$1,0),0)</f>
        <v>--</v>
      </c>
      <c r="M478" s="22" t="str">
        <f>VLOOKUP($A478,DM!$A:$EH,MATCH(M$1,DM!$1:$1,0),0)</f>
        <v>地方平台</v>
      </c>
      <c r="N478" s="22" t="str">
        <f>VLOOKUP($A478,DM!$A:$EH,MATCH(N$1,DM!$1:$1,0),0)</f>
        <v>浙江</v>
      </c>
      <c r="O478" s="19" t="str">
        <f>VLOOKUP($A478,DM!$A:$EH,MATCH(O$1,DM!$1:$1,0),0)</f>
        <v>--</v>
      </c>
    </row>
    <row r="479" spans="1:15" x14ac:dyDescent="0.25">
      <c r="A479" s="63">
        <f>deal_master[[#This Row],[Index]]</f>
        <v>436</v>
      </c>
      <c r="B479" s="70">
        <f>VLOOKUP($A479,DM!A:EH,MATCH(B$1,DM!$1:$1,0),0)</f>
        <v>44812</v>
      </c>
      <c r="C479" s="21" t="str">
        <f>VLOOKUP($A479,DM!$A:$EH,MATCH(C$1,DM!$1:$1,0),0)</f>
        <v>滨海建投</v>
      </c>
      <c r="D479" s="56" t="str">
        <f>VLOOKUP($A479,DM!$A:$EH,MATCH(D$1,DM!$1:$1,0),0)</f>
        <v>Baa2/--/--</v>
      </c>
      <c r="E479" s="23" t="str">
        <f>VLOOKUP($A479,DM!$A:$EH,MATCH(E$1,DM!$1:$1,0),0)</f>
        <v>USD</v>
      </c>
      <c r="F479" s="23">
        <f>VLOOKUP($A479,DM!$A:$EH,MATCH(F$1,DM!$1:$1,0),0)</f>
        <v>0.5</v>
      </c>
      <c r="G479" s="23" t="str">
        <f>VLOOKUP($A479,DM!$A:$EH,MATCH(G$1,DM!$1:$1,0),0)</f>
        <v>1</v>
      </c>
      <c r="H479" s="57" t="str">
        <f>VLOOKUP($A479,DM!$A:$EH,MATCH(H$1,DM!$1:$1,0),0)</f>
        <v>7%</v>
      </c>
      <c r="I479" s="23" t="str">
        <f>VLOOKUP($A479,DM!$A:$EH,MATCH(I$1,DM!$1:$1,0),0)</f>
        <v>7%a</v>
      </c>
      <c r="J479" s="23" t="str">
        <f>VLOOKUP($A479,DM!$A:$EH,MATCH(J$1,DM!$1:$1,0),0)</f>
        <v>0</v>
      </c>
      <c r="K479" s="22" t="str">
        <f>VLOOKUP($A479,DM!$A:$EH,MATCH(K$1,DM!$1:$1,0),0)</f>
        <v>担保</v>
      </c>
      <c r="L479" s="22" t="str">
        <f>VLOOKUP($A479,DM!$A:$EH,MATCH(L$1,DM!$1:$1,0),0)</f>
        <v>--</v>
      </c>
      <c r="M479" s="22" t="str">
        <f>VLOOKUP($A479,DM!$A:$EH,MATCH(M$1,DM!$1:$1,0),0)</f>
        <v>地方平台</v>
      </c>
      <c r="N479" s="22" t="str">
        <f>VLOOKUP($A479,DM!$A:$EH,MATCH(N$1,DM!$1:$1,0),0)</f>
        <v>天津</v>
      </c>
      <c r="O479" s="19" t="str">
        <f>VLOOKUP($A479,DM!$A:$EH,MATCH(O$1,DM!$1:$1,0),0)</f>
        <v>--</v>
      </c>
    </row>
    <row r="480" spans="1:15" x14ac:dyDescent="0.25">
      <c r="A480" s="63">
        <f>deal_master[[#This Row],[Index]]</f>
        <v>435</v>
      </c>
      <c r="B480" s="70">
        <f>VLOOKUP($A480,DM!A:EH,MATCH(B$1,DM!$1:$1,0),0)</f>
        <v>44811</v>
      </c>
      <c r="C480" s="21" t="str">
        <f>VLOOKUP($A480,DM!$A:$EH,MATCH(C$1,DM!$1:$1,0),0)</f>
        <v>宿迁经开</v>
      </c>
      <c r="D480" s="56" t="str">
        <f>VLOOKUP($A480,DM!$A:$EH,MATCH(D$1,DM!$1:$1,0),0)</f>
        <v>--/--/--</v>
      </c>
      <c r="E480" s="23" t="str">
        <f>VLOOKUP($A480,DM!$A:$EH,MATCH(E$1,DM!$1:$1,0),0)</f>
        <v>USD</v>
      </c>
      <c r="F480" s="23">
        <f>VLOOKUP($A480,DM!$A:$EH,MATCH(F$1,DM!$1:$1,0),0)</f>
        <v>1.45</v>
      </c>
      <c r="G480" s="23" t="str">
        <f>VLOOKUP($A480,DM!$A:$EH,MATCH(G$1,DM!$1:$1,0),0)</f>
        <v>3</v>
      </c>
      <c r="H480" s="57" t="str">
        <f>VLOOKUP($A480,DM!$A:$EH,MATCH(H$1,DM!$1:$1,0),0)</f>
        <v>6.5%</v>
      </c>
      <c r="I480" s="23" t="str">
        <f>VLOOKUP($A480,DM!$A:$EH,MATCH(I$1,DM!$1:$1,0),0)</f>
        <v>6.7%a</v>
      </c>
      <c r="J480" s="23" t="str">
        <f>VLOOKUP($A480,DM!$A:$EH,MATCH(J$1,DM!$1:$1,0),0)</f>
        <v>20</v>
      </c>
      <c r="K480" s="22" t="str">
        <f>VLOOKUP($A480,DM!$A:$EH,MATCH(K$1,DM!$1:$1,0),0)</f>
        <v>直发</v>
      </c>
      <c r="L480" s="22" t="str">
        <f>VLOOKUP($A480,DM!$A:$EH,MATCH(L$1,DM!$1:$1,0),0)</f>
        <v>--</v>
      </c>
      <c r="M480" s="22" t="str">
        <f>VLOOKUP($A480,DM!$A:$EH,MATCH(M$1,DM!$1:$1,0),0)</f>
        <v>地方平台</v>
      </c>
      <c r="N480" s="22" t="str">
        <f>VLOOKUP($A480,DM!$A:$EH,MATCH(N$1,DM!$1:$1,0),0)</f>
        <v>江苏</v>
      </c>
      <c r="O480" s="19" t="str">
        <f>VLOOKUP($A480,DM!$A:$EH,MATCH(O$1,DM!$1:$1,0),0)</f>
        <v>--</v>
      </c>
    </row>
    <row r="481" spans="1:15" x14ac:dyDescent="0.25">
      <c r="A481" s="63">
        <f>deal_master[[#This Row],[Index]]</f>
        <v>434</v>
      </c>
      <c r="B481" s="70">
        <f>VLOOKUP($A481,DM!A:EH,MATCH(B$1,DM!$1:$1,0),0)</f>
        <v>44811</v>
      </c>
      <c r="C481" s="21" t="str">
        <f>VLOOKUP($A481,DM!$A:$EH,MATCH(C$1,DM!$1:$1,0),0)</f>
        <v>滨海建投(渤海银行)</v>
      </c>
      <c r="D481" s="56" t="str">
        <f>VLOOKUP($A481,DM!$A:$EH,MATCH(D$1,DM!$1:$1,0),0)</f>
        <v>--/--/--</v>
      </c>
      <c r="E481" s="23" t="str">
        <f>VLOOKUP($A481,DM!$A:$EH,MATCH(E$1,DM!$1:$1,0),0)</f>
        <v>USD</v>
      </c>
      <c r="F481" s="23">
        <f>VLOOKUP($A481,DM!$A:$EH,MATCH(F$1,DM!$1:$1,0),0)</f>
        <v>1.44</v>
      </c>
      <c r="G481" s="23" t="str">
        <f>VLOOKUP($A481,DM!$A:$EH,MATCH(G$1,DM!$1:$1,0),0)</f>
        <v>3</v>
      </c>
      <c r="H481" s="57" t="str">
        <f>VLOOKUP($A481,DM!$A:$EH,MATCH(H$1,DM!$1:$1,0),0)</f>
        <v>5.6%</v>
      </c>
      <c r="I481" s="23" t="str">
        <f>VLOOKUP($A481,DM!$A:$EH,MATCH(I$1,DM!$1:$1,0),0)</f>
        <v>--</v>
      </c>
      <c r="J481" s="23" t="str">
        <f>VLOOKUP($A481,DM!$A:$EH,MATCH(J$1,DM!$1:$1,0),0)</f>
        <v>--</v>
      </c>
      <c r="K481" s="22" t="str">
        <f>VLOOKUP($A481,DM!$A:$EH,MATCH(K$1,DM!$1:$1,0),0)</f>
        <v>备证+担保</v>
      </c>
      <c r="L481" s="22" t="str">
        <f>VLOOKUP($A481,DM!$A:$EH,MATCH(L$1,DM!$1:$1,0),0)</f>
        <v>--</v>
      </c>
      <c r="M481" s="22" t="str">
        <f>VLOOKUP($A481,DM!$A:$EH,MATCH(M$1,DM!$1:$1,0),0)</f>
        <v>地方平台</v>
      </c>
      <c r="N481" s="22" t="str">
        <f>VLOOKUP($A481,DM!$A:$EH,MATCH(N$1,DM!$1:$1,0),0)</f>
        <v>天津</v>
      </c>
      <c r="O481" s="19" t="str">
        <f>VLOOKUP($A481,DM!$A:$EH,MATCH(O$1,DM!$1:$1,0),0)</f>
        <v>--</v>
      </c>
    </row>
    <row r="482" spans="1:15" x14ac:dyDescent="0.25">
      <c r="A482" s="63">
        <f>deal_master[[#This Row],[Index]]</f>
        <v>433</v>
      </c>
      <c r="B482" s="70">
        <f>VLOOKUP($A482,DM!A:EH,MATCH(B$1,DM!$1:$1,0),0)</f>
        <v>44811</v>
      </c>
      <c r="C482" s="21" t="str">
        <f>VLOOKUP($A482,DM!$A:$EH,MATCH(C$1,DM!$1:$1,0),0)</f>
        <v>中国财政部</v>
      </c>
      <c r="D482" s="56" t="str">
        <f>VLOOKUP($A482,DM!$A:$EH,MATCH(D$1,DM!$1:$1,0),0)</f>
        <v>--/--/--</v>
      </c>
      <c r="E482" s="23" t="str">
        <f>VLOOKUP($A482,DM!$A:$EH,MATCH(E$1,DM!$1:$1,0),0)</f>
        <v>CNH</v>
      </c>
      <c r="F482" s="23">
        <f>VLOOKUP($A482,DM!$A:$EH,MATCH(F$1,DM!$1:$1,0),0)</f>
        <v>10</v>
      </c>
      <c r="G482" s="23" t="str">
        <f>VLOOKUP($A482,DM!$A:$EH,MATCH(G$1,DM!$1:$1,0),0)</f>
        <v>3</v>
      </c>
      <c r="H482" s="57" t="str">
        <f>VLOOKUP($A482,DM!$A:$EH,MATCH(H$1,DM!$1:$1,0),0)</f>
        <v>2.28%</v>
      </c>
      <c r="I482" s="23" t="str">
        <f>VLOOKUP($A482,DM!$A:$EH,MATCH(I$1,DM!$1:$1,0),0)</f>
        <v>2.5%a</v>
      </c>
      <c r="J482" s="23" t="str">
        <f>VLOOKUP($A482,DM!$A:$EH,MATCH(J$1,DM!$1:$1,0),0)</f>
        <v>22</v>
      </c>
      <c r="K482" s="22" t="str">
        <f>VLOOKUP($A482,DM!$A:$EH,MATCH(K$1,DM!$1:$1,0),0)</f>
        <v>直发</v>
      </c>
      <c r="L482" s="22" t="str">
        <f>VLOOKUP($A482,DM!$A:$EH,MATCH(L$1,DM!$1:$1,0),0)</f>
        <v>澳交所点心债</v>
      </c>
      <c r="M482" s="22" t="str">
        <f>VLOOKUP($A482,DM!$A:$EH,MATCH(M$1,DM!$1:$1,0),0)</f>
        <v>主权/政府</v>
      </c>
      <c r="N482" s="22" t="str">
        <f>VLOOKUP($A482,DM!$A:$EH,MATCH(N$1,DM!$1:$1,0),0)</f>
        <v>北京</v>
      </c>
      <c r="O482" s="19" t="str">
        <f>VLOOKUP($A482,DM!$A:$EH,MATCH(O$1,DM!$1:$1,0),0)</f>
        <v>澳分</v>
      </c>
    </row>
    <row r="483" spans="1:15" x14ac:dyDescent="0.25">
      <c r="A483" s="63">
        <f>deal_master[[#This Row],[Index]]</f>
        <v>432</v>
      </c>
      <c r="B483" s="70">
        <f>VLOOKUP($A483,DM!A:EH,MATCH(B$1,DM!$1:$1,0),0)</f>
        <v>44811</v>
      </c>
      <c r="C483" s="21" t="str">
        <f>VLOOKUP($A483,DM!$A:$EH,MATCH(C$1,DM!$1:$1,0),0)</f>
        <v>中国财政部</v>
      </c>
      <c r="D483" s="56" t="str">
        <f>VLOOKUP($A483,DM!$A:$EH,MATCH(D$1,DM!$1:$1,0),0)</f>
        <v>--/--/--</v>
      </c>
      <c r="E483" s="23" t="str">
        <f>VLOOKUP($A483,DM!$A:$EH,MATCH(E$1,DM!$1:$1,0),0)</f>
        <v>CNH</v>
      </c>
      <c r="F483" s="23">
        <f>VLOOKUP($A483,DM!$A:$EH,MATCH(F$1,DM!$1:$1,0),0)</f>
        <v>20</v>
      </c>
      <c r="G483" s="23" t="str">
        <f>VLOOKUP($A483,DM!$A:$EH,MATCH(G$1,DM!$1:$1,0),0)</f>
        <v>2</v>
      </c>
      <c r="H483" s="57" t="str">
        <f>VLOOKUP($A483,DM!$A:$EH,MATCH(H$1,DM!$1:$1,0),0)</f>
        <v>2.2%</v>
      </c>
      <c r="I483" s="23" t="str">
        <f>VLOOKUP($A483,DM!$A:$EH,MATCH(I$1,DM!$1:$1,0),0)</f>
        <v>2.4%a</v>
      </c>
      <c r="J483" s="23" t="str">
        <f>VLOOKUP($A483,DM!$A:$EH,MATCH(J$1,DM!$1:$1,0),0)</f>
        <v>20</v>
      </c>
      <c r="K483" s="22" t="str">
        <f>VLOOKUP($A483,DM!$A:$EH,MATCH(K$1,DM!$1:$1,0),0)</f>
        <v>直发</v>
      </c>
      <c r="L483" s="22" t="str">
        <f>VLOOKUP($A483,DM!$A:$EH,MATCH(L$1,DM!$1:$1,0),0)</f>
        <v>澳交所点心债</v>
      </c>
      <c r="M483" s="22" t="str">
        <f>VLOOKUP($A483,DM!$A:$EH,MATCH(M$1,DM!$1:$1,0),0)</f>
        <v>主权/政府</v>
      </c>
      <c r="N483" s="22" t="str">
        <f>VLOOKUP($A483,DM!$A:$EH,MATCH(N$1,DM!$1:$1,0),0)</f>
        <v>北京</v>
      </c>
      <c r="O483" s="19" t="str">
        <f>VLOOKUP($A483,DM!$A:$EH,MATCH(O$1,DM!$1:$1,0),0)</f>
        <v>澳分</v>
      </c>
    </row>
    <row r="484" spans="1:15" x14ac:dyDescent="0.25">
      <c r="A484" s="63">
        <f>deal_master[[#This Row],[Index]]</f>
        <v>431</v>
      </c>
      <c r="B484" s="70">
        <f>VLOOKUP($A484,DM!A:EH,MATCH(B$1,DM!$1:$1,0),0)</f>
        <v>44810</v>
      </c>
      <c r="C484" s="21" t="str">
        <f>VLOOKUP($A484,DM!$A:$EH,MATCH(C$1,DM!$1:$1,0),0)</f>
        <v>铁岭公投</v>
      </c>
      <c r="D484" s="56" t="str">
        <f>VLOOKUP($A484,DM!$A:$EH,MATCH(D$1,DM!$1:$1,0),0)</f>
        <v>--/--/--</v>
      </c>
      <c r="E484" s="23" t="str">
        <f>VLOOKUP($A484,DM!$A:$EH,MATCH(E$1,DM!$1:$1,0),0)</f>
        <v>CNH</v>
      </c>
      <c r="F484" s="23">
        <f>VLOOKUP($A484,DM!$A:$EH,MATCH(F$1,DM!$1:$1,0),0)</f>
        <v>14.3</v>
      </c>
      <c r="G484" s="23" t="str">
        <f>VLOOKUP($A484,DM!$A:$EH,MATCH(G$1,DM!$1:$1,0),0)</f>
        <v>3</v>
      </c>
      <c r="H484" s="57" t="str">
        <f>VLOOKUP($A484,DM!$A:$EH,MATCH(H$1,DM!$1:$1,0),0)</f>
        <v>7.9%</v>
      </c>
      <c r="I484" s="23" t="str">
        <f>VLOOKUP($A484,DM!$A:$EH,MATCH(I$1,DM!$1:$1,0),0)</f>
        <v>--</v>
      </c>
      <c r="J484" s="23" t="str">
        <f>VLOOKUP($A484,DM!$A:$EH,MATCH(J$1,DM!$1:$1,0),0)</f>
        <v>--</v>
      </c>
      <c r="K484" s="22" t="str">
        <f>VLOOKUP($A484,DM!$A:$EH,MATCH(K$1,DM!$1:$1,0),0)</f>
        <v>直发</v>
      </c>
      <c r="L484" s="22" t="str">
        <f>VLOOKUP($A484,DM!$A:$EH,MATCH(L$1,DM!$1:$1,0),0)</f>
        <v>点心债</v>
      </c>
      <c r="M484" s="22" t="str">
        <f>VLOOKUP($A484,DM!$A:$EH,MATCH(M$1,DM!$1:$1,0),0)</f>
        <v>地方平台</v>
      </c>
      <c r="N484" s="22" t="str">
        <f>VLOOKUP($A484,DM!$A:$EH,MATCH(N$1,DM!$1:$1,0),0)</f>
        <v>辽宁</v>
      </c>
      <c r="O484" s="19" t="str">
        <f>VLOOKUP($A484,DM!$A:$EH,MATCH(O$1,DM!$1:$1,0),0)</f>
        <v>--</v>
      </c>
    </row>
    <row r="485" spans="1:15" x14ac:dyDescent="0.25">
      <c r="A485" s="63">
        <f>deal_master[[#This Row],[Index]]</f>
        <v>430</v>
      </c>
      <c r="B485" s="70">
        <f>VLOOKUP($A485,DM!A:EH,MATCH(B$1,DM!$1:$1,0),0)</f>
        <v>44810</v>
      </c>
      <c r="C485" s="21" t="str">
        <f>VLOOKUP($A485,DM!$A:$EH,MATCH(C$1,DM!$1:$1,0),0)</f>
        <v>赣州城投</v>
      </c>
      <c r="D485" s="56" t="str">
        <f>VLOOKUP($A485,DM!$A:$EH,MATCH(D$1,DM!$1:$1,0),0)</f>
        <v>--/--/BBB-</v>
      </c>
      <c r="E485" s="23" t="str">
        <f>VLOOKUP($A485,DM!$A:$EH,MATCH(E$1,DM!$1:$1,0),0)</f>
        <v>USD</v>
      </c>
      <c r="F485" s="23">
        <f>VLOOKUP($A485,DM!$A:$EH,MATCH(F$1,DM!$1:$1,0),0)</f>
        <v>2.5</v>
      </c>
      <c r="G485" s="23" t="str">
        <f>VLOOKUP($A485,DM!$A:$EH,MATCH(G$1,DM!$1:$1,0),0)</f>
        <v>3</v>
      </c>
      <c r="H485" s="57" t="str">
        <f>VLOOKUP($A485,DM!$A:$EH,MATCH(H$1,DM!$1:$1,0),0)</f>
        <v>6%</v>
      </c>
      <c r="I485" s="23" t="str">
        <f>VLOOKUP($A485,DM!$A:$EH,MATCH(I$1,DM!$1:$1,0),0)</f>
        <v>6.2%a</v>
      </c>
      <c r="J485" s="23" t="str">
        <f>VLOOKUP($A485,DM!$A:$EH,MATCH(J$1,DM!$1:$1,0),0)</f>
        <v>20</v>
      </c>
      <c r="K485" s="22" t="str">
        <f>VLOOKUP($A485,DM!$A:$EH,MATCH(K$1,DM!$1:$1,0),0)</f>
        <v>直发</v>
      </c>
      <c r="L485" s="22" t="str">
        <f>VLOOKUP($A485,DM!$A:$EH,MATCH(L$1,DM!$1:$1,0),0)</f>
        <v>可持续债券</v>
      </c>
      <c r="M485" s="22" t="str">
        <f>VLOOKUP($A485,DM!$A:$EH,MATCH(M$1,DM!$1:$1,0),0)</f>
        <v>地方平台</v>
      </c>
      <c r="N485" s="22" t="str">
        <f>VLOOKUP($A485,DM!$A:$EH,MATCH(N$1,DM!$1:$1,0),0)</f>
        <v>江西</v>
      </c>
      <c r="O485" s="19" t="str">
        <f>VLOOKUP($A485,DM!$A:$EH,MATCH(O$1,DM!$1:$1,0),0)</f>
        <v>--</v>
      </c>
    </row>
    <row r="486" spans="1:15" x14ac:dyDescent="0.25">
      <c r="A486" s="63">
        <f>deal_master[[#This Row],[Index]]</f>
        <v>429</v>
      </c>
      <c r="B486" s="70">
        <f>VLOOKUP($A486,DM!A:EH,MATCH(B$1,DM!$1:$1,0),0)</f>
        <v>44810</v>
      </c>
      <c r="C486" s="21" t="str">
        <f>VLOOKUP($A486,DM!$A:$EH,MATCH(C$1,DM!$1:$1,0),0)</f>
        <v>滨海建投(上海银行)</v>
      </c>
      <c r="D486" s="56" t="str">
        <f>VLOOKUP($A486,DM!$A:$EH,MATCH(D$1,DM!$1:$1,0),0)</f>
        <v>Baa2/--/--</v>
      </c>
      <c r="E486" s="23" t="str">
        <f>VLOOKUP($A486,DM!$A:$EH,MATCH(E$1,DM!$1:$1,0),0)</f>
        <v>USD</v>
      </c>
      <c r="F486" s="23">
        <f>VLOOKUP($A486,DM!$A:$EH,MATCH(F$1,DM!$1:$1,0),0)</f>
        <v>1</v>
      </c>
      <c r="G486" s="23" t="str">
        <f>VLOOKUP($A486,DM!$A:$EH,MATCH(G$1,DM!$1:$1,0),0)</f>
        <v>3</v>
      </c>
      <c r="H486" s="57" t="str">
        <f>VLOOKUP($A486,DM!$A:$EH,MATCH(H$1,DM!$1:$1,0),0)</f>
        <v>5.3%</v>
      </c>
      <c r="I486" s="23" t="str">
        <f>VLOOKUP($A486,DM!$A:$EH,MATCH(I$1,DM!$1:$1,0),0)</f>
        <v>5.3%a</v>
      </c>
      <c r="J486" s="23" t="str">
        <f>VLOOKUP($A486,DM!$A:$EH,MATCH(J$1,DM!$1:$1,0),0)</f>
        <v>0</v>
      </c>
      <c r="K486" s="22" t="str">
        <f>VLOOKUP($A486,DM!$A:$EH,MATCH(K$1,DM!$1:$1,0),0)</f>
        <v>备证+担保</v>
      </c>
      <c r="L486" s="22" t="str">
        <f>VLOOKUP($A486,DM!$A:$EH,MATCH(L$1,DM!$1:$1,0),0)</f>
        <v>--</v>
      </c>
      <c r="M486" s="22" t="str">
        <f>VLOOKUP($A486,DM!$A:$EH,MATCH(M$1,DM!$1:$1,0),0)</f>
        <v>地方平台</v>
      </c>
      <c r="N486" s="22" t="str">
        <f>VLOOKUP($A486,DM!$A:$EH,MATCH(N$1,DM!$1:$1,0),0)</f>
        <v>天津</v>
      </c>
      <c r="O486" s="19" t="str">
        <f>VLOOKUP($A486,DM!$A:$EH,MATCH(O$1,DM!$1:$1,0),0)</f>
        <v>--</v>
      </c>
    </row>
    <row r="487" spans="1:15" x14ac:dyDescent="0.25">
      <c r="A487" s="63">
        <f>deal_master[[#This Row],[Index]]</f>
        <v>428</v>
      </c>
      <c r="B487" s="70">
        <f>VLOOKUP($A487,DM!A:EH,MATCH(B$1,DM!$1:$1,0),0)</f>
        <v>44810</v>
      </c>
      <c r="C487" s="21" t="str">
        <f>VLOOKUP($A487,DM!$A:$EH,MATCH(C$1,DM!$1:$1,0),0)</f>
        <v>华泰证券</v>
      </c>
      <c r="D487" s="56" t="str">
        <f>VLOOKUP($A487,DM!$A:$EH,MATCH(D$1,DM!$1:$1,0),0)</f>
        <v>Baa1/--/--</v>
      </c>
      <c r="E487" s="23" t="str">
        <f>VLOOKUP($A487,DM!$A:$EH,MATCH(E$1,DM!$1:$1,0),0)</f>
        <v>CNH</v>
      </c>
      <c r="F487" s="23">
        <f>VLOOKUP($A487,DM!$A:$EH,MATCH(F$1,DM!$1:$1,0),0)</f>
        <v>50</v>
      </c>
      <c r="G487" s="23" t="str">
        <f>VLOOKUP($A487,DM!$A:$EH,MATCH(G$1,DM!$1:$1,0),0)</f>
        <v>3</v>
      </c>
      <c r="H487" s="57" t="str">
        <f>VLOOKUP($A487,DM!$A:$EH,MATCH(H$1,DM!$1:$1,0),0)</f>
        <v>2.85%</v>
      </c>
      <c r="I487" s="23" t="str">
        <f>VLOOKUP($A487,DM!$A:$EH,MATCH(I$1,DM!$1:$1,0),0)</f>
        <v>3%a</v>
      </c>
      <c r="J487" s="23" t="str">
        <f>VLOOKUP($A487,DM!$A:$EH,MATCH(J$1,DM!$1:$1,0),0)</f>
        <v>15</v>
      </c>
      <c r="K487" s="22" t="str">
        <f>VLOOKUP($A487,DM!$A:$EH,MATCH(K$1,DM!$1:$1,0),0)</f>
        <v>担保</v>
      </c>
      <c r="L487" s="22" t="str">
        <f>VLOOKUP($A487,DM!$A:$EH,MATCH(L$1,DM!$1:$1,0),0)</f>
        <v>点心债</v>
      </c>
      <c r="M487" s="22" t="str">
        <f>VLOOKUP($A487,DM!$A:$EH,MATCH(M$1,DM!$1:$1,0),0)</f>
        <v>金融机构</v>
      </c>
      <c r="N487" s="22" t="str">
        <f>VLOOKUP($A487,DM!$A:$EH,MATCH(N$1,DM!$1:$1,0),0)</f>
        <v>江苏</v>
      </c>
      <c r="O487" s="19" t="str">
        <f>VLOOKUP($A487,DM!$A:$EH,MATCH(O$1,DM!$1:$1,0),0)</f>
        <v>港分</v>
      </c>
    </row>
    <row r="488" spans="1:15" x14ac:dyDescent="0.25">
      <c r="A488" s="63">
        <f>deal_master[[#This Row],[Index]]</f>
        <v>427</v>
      </c>
      <c r="B488" s="70">
        <f>VLOOKUP($A488,DM!A:EH,MATCH(B$1,DM!$1:$1,0),0)</f>
        <v>44809</v>
      </c>
      <c r="C488" s="21" t="str">
        <f>VLOOKUP($A488,DM!$A:$EH,MATCH(C$1,DM!$1:$1,0),0)</f>
        <v>郑州地产</v>
      </c>
      <c r="D488" s="56" t="str">
        <f>VLOOKUP($A488,DM!$A:$EH,MATCH(D$1,DM!$1:$1,0),0)</f>
        <v>--/--/BBB+</v>
      </c>
      <c r="E488" s="23" t="str">
        <f>VLOOKUP($A488,DM!$A:$EH,MATCH(E$1,DM!$1:$1,0),0)</f>
        <v>USD</v>
      </c>
      <c r="F488" s="23">
        <f>VLOOKUP($A488,DM!$A:$EH,MATCH(F$1,DM!$1:$1,0),0)</f>
        <v>3.5</v>
      </c>
      <c r="G488" s="23" t="str">
        <f>VLOOKUP($A488,DM!$A:$EH,MATCH(G$1,DM!$1:$1,0),0)</f>
        <v>3</v>
      </c>
      <c r="H488" s="57" t="str">
        <f>VLOOKUP($A488,DM!$A:$EH,MATCH(H$1,DM!$1:$1,0),0)</f>
        <v>5.1%</v>
      </c>
      <c r="I488" s="23" t="str">
        <f>VLOOKUP($A488,DM!$A:$EH,MATCH(I$1,DM!$1:$1,0),0)</f>
        <v>5.6%a</v>
      </c>
      <c r="J488" s="23" t="str">
        <f>VLOOKUP($A488,DM!$A:$EH,MATCH(J$1,DM!$1:$1,0),0)</f>
        <v>50</v>
      </c>
      <c r="K488" s="22" t="str">
        <f>VLOOKUP($A488,DM!$A:$EH,MATCH(K$1,DM!$1:$1,0),0)</f>
        <v>直发</v>
      </c>
      <c r="L488" s="22" t="str">
        <f>VLOOKUP($A488,DM!$A:$EH,MATCH(L$1,DM!$1:$1,0),0)</f>
        <v>--</v>
      </c>
      <c r="M488" s="22" t="str">
        <f>VLOOKUP($A488,DM!$A:$EH,MATCH(M$1,DM!$1:$1,0),0)</f>
        <v>地方平台</v>
      </c>
      <c r="N488" s="22" t="str">
        <f>VLOOKUP($A488,DM!$A:$EH,MATCH(N$1,DM!$1:$1,0),0)</f>
        <v>河南</v>
      </c>
      <c r="O488" s="19" t="str">
        <f>VLOOKUP($A488,DM!$A:$EH,MATCH(O$1,DM!$1:$1,0),0)</f>
        <v>--</v>
      </c>
    </row>
    <row r="489" spans="1:15" x14ac:dyDescent="0.25">
      <c r="A489" s="63">
        <f>deal_master[[#This Row],[Index]]</f>
        <v>426</v>
      </c>
      <c r="B489" s="70">
        <f>VLOOKUP($A489,DM!A:EH,MATCH(B$1,DM!$1:$1,0),0)</f>
        <v>44806</v>
      </c>
      <c r="C489" s="21" t="str">
        <f>VLOOKUP($A489,DM!$A:$EH,MATCH(C$1,DM!$1:$1,0),0)</f>
        <v>镇江交通(南京银行)</v>
      </c>
      <c r="D489" s="56" t="str">
        <f>VLOOKUP($A489,DM!$A:$EH,MATCH(D$1,DM!$1:$1,0),0)</f>
        <v>--/--/--</v>
      </c>
      <c r="E489" s="23" t="str">
        <f>VLOOKUP($A489,DM!$A:$EH,MATCH(E$1,DM!$1:$1,0),0)</f>
        <v>USD</v>
      </c>
      <c r="F489" s="23">
        <f>VLOOKUP($A489,DM!$A:$EH,MATCH(F$1,DM!$1:$1,0),0)</f>
        <v>0.57499999999999996</v>
      </c>
      <c r="G489" s="23" t="str">
        <f>VLOOKUP($A489,DM!$A:$EH,MATCH(G$1,DM!$1:$1,0),0)</f>
        <v>3</v>
      </c>
      <c r="H489" s="57" t="str">
        <f>VLOOKUP($A489,DM!$A:$EH,MATCH(H$1,DM!$1:$1,0),0)</f>
        <v>5.2%</v>
      </c>
      <c r="I489" s="23" t="str">
        <f>VLOOKUP($A489,DM!$A:$EH,MATCH(I$1,DM!$1:$1,0),0)</f>
        <v>5.2%a</v>
      </c>
      <c r="J489" s="23" t="str">
        <f>VLOOKUP($A489,DM!$A:$EH,MATCH(J$1,DM!$1:$1,0),0)</f>
        <v>0</v>
      </c>
      <c r="K489" s="22" t="str">
        <f>VLOOKUP($A489,DM!$A:$EH,MATCH(K$1,DM!$1:$1,0),0)</f>
        <v>备证</v>
      </c>
      <c r="L489" s="22" t="str">
        <f>VLOOKUP($A489,DM!$A:$EH,MATCH(L$1,DM!$1:$1,0),0)</f>
        <v>--</v>
      </c>
      <c r="M489" s="22" t="str">
        <f>VLOOKUP($A489,DM!$A:$EH,MATCH(M$1,DM!$1:$1,0),0)</f>
        <v>地方平台</v>
      </c>
      <c r="N489" s="22" t="str">
        <f>VLOOKUP($A489,DM!$A:$EH,MATCH(N$1,DM!$1:$1,0),0)</f>
        <v>江苏</v>
      </c>
      <c r="O489" s="19" t="str">
        <f>VLOOKUP($A489,DM!$A:$EH,MATCH(O$1,DM!$1:$1,0),0)</f>
        <v>--</v>
      </c>
    </row>
    <row r="490" spans="1:15" x14ac:dyDescent="0.25">
      <c r="A490" s="63">
        <f>deal_master[[#This Row],[Index]]</f>
        <v>425</v>
      </c>
      <c r="B490" s="70">
        <f>VLOOKUP($A490,DM!A:EH,MATCH(B$1,DM!$1:$1,0),0)</f>
        <v>44806</v>
      </c>
      <c r="C490" s="21" t="str">
        <f>VLOOKUP($A490,DM!$A:$EH,MATCH(C$1,DM!$1:$1,0),0)</f>
        <v>晋城国投</v>
      </c>
      <c r="D490" s="56" t="str">
        <f>VLOOKUP($A490,DM!$A:$EH,MATCH(D$1,DM!$1:$1,0),0)</f>
        <v>--/--/--</v>
      </c>
      <c r="E490" s="23" t="str">
        <f>VLOOKUP($A490,DM!$A:$EH,MATCH(E$1,DM!$1:$1,0),0)</f>
        <v>USD</v>
      </c>
      <c r="F490" s="23">
        <f>VLOOKUP($A490,DM!$A:$EH,MATCH(F$1,DM!$1:$1,0),0)</f>
        <v>2</v>
      </c>
      <c r="G490" s="23" t="str">
        <f>VLOOKUP($A490,DM!$A:$EH,MATCH(G$1,DM!$1:$1,0),0)</f>
        <v>3</v>
      </c>
      <c r="H490" s="57" t="str">
        <f>VLOOKUP($A490,DM!$A:$EH,MATCH(H$1,DM!$1:$1,0),0)</f>
        <v>6.9%</v>
      </c>
      <c r="I490" s="23" t="str">
        <f>VLOOKUP($A490,DM!$A:$EH,MATCH(I$1,DM!$1:$1,0),0)</f>
        <v>7%a</v>
      </c>
      <c r="J490" s="23" t="str">
        <f>VLOOKUP($A490,DM!$A:$EH,MATCH(J$1,DM!$1:$1,0),0)</f>
        <v>10</v>
      </c>
      <c r="K490" s="22" t="str">
        <f>VLOOKUP($A490,DM!$A:$EH,MATCH(K$1,DM!$1:$1,0),0)</f>
        <v>直发</v>
      </c>
      <c r="L490" s="22" t="str">
        <f>VLOOKUP($A490,DM!$A:$EH,MATCH(L$1,DM!$1:$1,0),0)</f>
        <v>--</v>
      </c>
      <c r="M490" s="22" t="str">
        <f>VLOOKUP($A490,DM!$A:$EH,MATCH(M$1,DM!$1:$1,0),0)</f>
        <v>地方平台</v>
      </c>
      <c r="N490" s="22" t="str">
        <f>VLOOKUP($A490,DM!$A:$EH,MATCH(N$1,DM!$1:$1,0),0)</f>
        <v>山西</v>
      </c>
      <c r="O490" s="19" t="str">
        <f>VLOOKUP($A490,DM!$A:$EH,MATCH(O$1,DM!$1:$1,0),0)</f>
        <v>--</v>
      </c>
    </row>
    <row r="491" spans="1:15" x14ac:dyDescent="0.25">
      <c r="A491" s="63">
        <f>deal_master[[#This Row],[Index]]</f>
        <v>424</v>
      </c>
      <c r="B491" s="70">
        <f>VLOOKUP($A491,DM!A:EH,MATCH(B$1,DM!$1:$1,0),0)</f>
        <v>44804</v>
      </c>
      <c r="C491" s="21" t="str">
        <f>VLOOKUP($A491,DM!$A:$EH,MATCH(C$1,DM!$1:$1,0),0)</f>
        <v>镇江文旅(南京银行)</v>
      </c>
      <c r="D491" s="56" t="str">
        <f>VLOOKUP($A491,DM!$A:$EH,MATCH(D$1,DM!$1:$1,0),0)</f>
        <v>--/--/--</v>
      </c>
      <c r="E491" s="23" t="str">
        <f>VLOOKUP($A491,DM!$A:$EH,MATCH(E$1,DM!$1:$1,0),0)</f>
        <v>USD</v>
      </c>
      <c r="F491" s="23">
        <f>VLOOKUP($A491,DM!$A:$EH,MATCH(F$1,DM!$1:$1,0),0)</f>
        <v>0.57499999999999996</v>
      </c>
      <c r="G491" s="23" t="str">
        <f>VLOOKUP($A491,DM!$A:$EH,MATCH(G$1,DM!$1:$1,0),0)</f>
        <v>3</v>
      </c>
      <c r="H491" s="57" t="str">
        <f>VLOOKUP($A491,DM!$A:$EH,MATCH(H$1,DM!$1:$1,0),0)</f>
        <v>5.2%</v>
      </c>
      <c r="I491" s="23" t="str">
        <f>VLOOKUP($A491,DM!$A:$EH,MATCH(I$1,DM!$1:$1,0),0)</f>
        <v>5.2%a</v>
      </c>
      <c r="J491" s="23" t="str">
        <f>VLOOKUP($A491,DM!$A:$EH,MATCH(J$1,DM!$1:$1,0),0)</f>
        <v>0</v>
      </c>
      <c r="K491" s="22" t="str">
        <f>VLOOKUP($A491,DM!$A:$EH,MATCH(K$1,DM!$1:$1,0),0)</f>
        <v>备证</v>
      </c>
      <c r="L491" s="22" t="str">
        <f>VLOOKUP($A491,DM!$A:$EH,MATCH(L$1,DM!$1:$1,0),0)</f>
        <v>--</v>
      </c>
      <c r="M491" s="22" t="str">
        <f>VLOOKUP($A491,DM!$A:$EH,MATCH(M$1,DM!$1:$1,0),0)</f>
        <v>地方平台</v>
      </c>
      <c r="N491" s="22" t="str">
        <f>VLOOKUP($A491,DM!$A:$EH,MATCH(N$1,DM!$1:$1,0),0)</f>
        <v>江苏</v>
      </c>
      <c r="O491" s="19" t="str">
        <f>VLOOKUP($A491,DM!$A:$EH,MATCH(O$1,DM!$1:$1,0),0)</f>
        <v>--</v>
      </c>
    </row>
    <row r="492" spans="1:15" x14ac:dyDescent="0.25">
      <c r="A492" s="63">
        <f>deal_master[[#This Row],[Index]]</f>
        <v>423</v>
      </c>
      <c r="B492" s="70">
        <f>VLOOKUP($A492,DM!A:EH,MATCH(B$1,DM!$1:$1,0),0)</f>
        <v>44804</v>
      </c>
      <c r="C492" s="21" t="str">
        <f>VLOOKUP($A492,DM!$A:$EH,MATCH(C$1,DM!$1:$1,0),0)</f>
        <v>重庆涪陵城开</v>
      </c>
      <c r="D492" s="56" t="str">
        <f>VLOOKUP($A492,DM!$A:$EH,MATCH(D$1,DM!$1:$1,0),0)</f>
        <v>--/--/--</v>
      </c>
      <c r="E492" s="23" t="str">
        <f>VLOOKUP($A492,DM!$A:$EH,MATCH(E$1,DM!$1:$1,0),0)</f>
        <v>USD</v>
      </c>
      <c r="F492" s="23">
        <f>VLOOKUP($A492,DM!$A:$EH,MATCH(F$1,DM!$1:$1,0),0)</f>
        <v>0.84</v>
      </c>
      <c r="G492" s="23" t="str">
        <f>VLOOKUP($A492,DM!$A:$EH,MATCH(G$1,DM!$1:$1,0),0)</f>
        <v>3</v>
      </c>
      <c r="H492" s="57" t="str">
        <f>VLOOKUP($A492,DM!$A:$EH,MATCH(H$1,DM!$1:$1,0),0)</f>
        <v>6%</v>
      </c>
      <c r="I492" s="23" t="str">
        <f>VLOOKUP($A492,DM!$A:$EH,MATCH(I$1,DM!$1:$1,0),0)</f>
        <v>--</v>
      </c>
      <c r="J492" s="23" t="str">
        <f>VLOOKUP($A492,DM!$A:$EH,MATCH(J$1,DM!$1:$1,0),0)</f>
        <v>--</v>
      </c>
      <c r="K492" s="22" t="str">
        <f>VLOOKUP($A492,DM!$A:$EH,MATCH(K$1,DM!$1:$1,0),0)</f>
        <v>直发</v>
      </c>
      <c r="L492" s="22" t="str">
        <f>VLOOKUP($A492,DM!$A:$EH,MATCH(L$1,DM!$1:$1,0),0)</f>
        <v>--</v>
      </c>
      <c r="M492" s="22" t="str">
        <f>VLOOKUP($A492,DM!$A:$EH,MATCH(M$1,DM!$1:$1,0),0)</f>
        <v>地方平台</v>
      </c>
      <c r="N492" s="22" t="str">
        <f>VLOOKUP($A492,DM!$A:$EH,MATCH(N$1,DM!$1:$1,0),0)</f>
        <v>重庆</v>
      </c>
      <c r="O492" s="19" t="str">
        <f>VLOOKUP($A492,DM!$A:$EH,MATCH(O$1,DM!$1:$1,0),0)</f>
        <v>--</v>
      </c>
    </row>
    <row r="493" spans="1:15" x14ac:dyDescent="0.25">
      <c r="A493" s="63">
        <f>deal_master[[#This Row],[Index]]</f>
        <v>422</v>
      </c>
      <c r="B493" s="70">
        <f>VLOOKUP($A493,DM!A:EH,MATCH(B$1,DM!$1:$1,0),0)</f>
        <v>44804</v>
      </c>
      <c r="C493" s="21" t="str">
        <f>VLOOKUP($A493,DM!$A:$EH,MATCH(C$1,DM!$1:$1,0),0)</f>
        <v>中伟股份(长沙银行)</v>
      </c>
      <c r="D493" s="56" t="str">
        <f>VLOOKUP($A493,DM!$A:$EH,MATCH(D$1,DM!$1:$1,0),0)</f>
        <v>--/--/--</v>
      </c>
      <c r="E493" s="23" t="str">
        <f>VLOOKUP($A493,DM!$A:$EH,MATCH(E$1,DM!$1:$1,0),0)</f>
        <v>USD</v>
      </c>
      <c r="F493" s="23">
        <f>VLOOKUP($A493,DM!$A:$EH,MATCH(F$1,DM!$1:$1,0),0)</f>
        <v>1.4</v>
      </c>
      <c r="G493" s="23" t="str">
        <f>VLOOKUP($A493,DM!$A:$EH,MATCH(G$1,DM!$1:$1,0),0)</f>
        <v>3</v>
      </c>
      <c r="H493" s="57" t="str">
        <f>VLOOKUP($A493,DM!$A:$EH,MATCH(H$1,DM!$1:$1,0),0)</f>
        <v>5.7%</v>
      </c>
      <c r="I493" s="23" t="str">
        <f>VLOOKUP($A493,DM!$A:$EH,MATCH(I$1,DM!$1:$1,0),0)</f>
        <v>--</v>
      </c>
      <c r="J493" s="23" t="str">
        <f>VLOOKUP($A493,DM!$A:$EH,MATCH(J$1,DM!$1:$1,0),0)</f>
        <v>--</v>
      </c>
      <c r="K493" s="22" t="str">
        <f>VLOOKUP($A493,DM!$A:$EH,MATCH(K$1,DM!$1:$1,0),0)</f>
        <v>备证+担保</v>
      </c>
      <c r="L493" s="22" t="str">
        <f>VLOOKUP($A493,DM!$A:$EH,MATCH(L$1,DM!$1:$1,0),0)</f>
        <v>--</v>
      </c>
      <c r="M493" s="22" t="str">
        <f>VLOOKUP($A493,DM!$A:$EH,MATCH(M$1,DM!$1:$1,0),0)</f>
        <v>产业</v>
      </c>
      <c r="N493" s="22" t="str">
        <f>VLOOKUP($A493,DM!$A:$EH,MATCH(N$1,DM!$1:$1,0),0)</f>
        <v>贵州</v>
      </c>
      <c r="O493" s="19" t="str">
        <f>VLOOKUP($A493,DM!$A:$EH,MATCH(O$1,DM!$1:$1,0),0)</f>
        <v>BISL</v>
      </c>
    </row>
    <row r="494" spans="1:15" x14ac:dyDescent="0.25">
      <c r="A494" s="63">
        <f>deal_master[[#This Row],[Index]]</f>
        <v>421</v>
      </c>
      <c r="B494" s="70">
        <f>VLOOKUP($A494,DM!A:EH,MATCH(B$1,DM!$1:$1,0),0)</f>
        <v>44799</v>
      </c>
      <c r="C494" s="21" t="str">
        <f>VLOOKUP($A494,DM!$A:$EH,MATCH(C$1,DM!$1:$1,0),0)</f>
        <v>成都西盛(上海银行)</v>
      </c>
      <c r="D494" s="56" t="str">
        <f>VLOOKUP($A494,DM!$A:$EH,MATCH(D$1,DM!$1:$1,0),0)</f>
        <v>--/--/--</v>
      </c>
      <c r="E494" s="23" t="str">
        <f>VLOOKUP($A494,DM!$A:$EH,MATCH(E$1,DM!$1:$1,0),0)</f>
        <v>USD</v>
      </c>
      <c r="F494" s="23">
        <f>VLOOKUP($A494,DM!$A:$EH,MATCH(F$1,DM!$1:$1,0),0)</f>
        <v>0.92500000000000004</v>
      </c>
      <c r="G494" s="23" t="str">
        <f>VLOOKUP($A494,DM!$A:$EH,MATCH(G$1,DM!$1:$1,0),0)</f>
        <v>3</v>
      </c>
      <c r="H494" s="57" t="str">
        <f>VLOOKUP($A494,DM!$A:$EH,MATCH(H$1,DM!$1:$1,0),0)</f>
        <v>4.8%</v>
      </c>
      <c r="I494" s="23" t="str">
        <f>VLOOKUP($A494,DM!$A:$EH,MATCH(I$1,DM!$1:$1,0),0)</f>
        <v>4.8%a</v>
      </c>
      <c r="J494" s="23" t="str">
        <f>VLOOKUP($A494,DM!$A:$EH,MATCH(J$1,DM!$1:$1,0),0)</f>
        <v>0</v>
      </c>
      <c r="K494" s="22" t="str">
        <f>VLOOKUP($A494,DM!$A:$EH,MATCH(K$1,DM!$1:$1,0),0)</f>
        <v>备证</v>
      </c>
      <c r="L494" s="22" t="str">
        <f>VLOOKUP($A494,DM!$A:$EH,MATCH(L$1,DM!$1:$1,0),0)</f>
        <v>--</v>
      </c>
      <c r="M494" s="22" t="str">
        <f>VLOOKUP($A494,DM!$A:$EH,MATCH(M$1,DM!$1:$1,0),0)</f>
        <v>地方平台</v>
      </c>
      <c r="N494" s="22" t="str">
        <f>VLOOKUP($A494,DM!$A:$EH,MATCH(N$1,DM!$1:$1,0),0)</f>
        <v>四川</v>
      </c>
      <c r="O494" s="19" t="str">
        <f>VLOOKUP($A494,DM!$A:$EH,MATCH(O$1,DM!$1:$1,0),0)</f>
        <v>--</v>
      </c>
    </row>
    <row r="495" spans="1:15" x14ac:dyDescent="0.25">
      <c r="A495" s="63">
        <f>deal_master[[#This Row],[Index]]</f>
        <v>420</v>
      </c>
      <c r="B495" s="70">
        <f>VLOOKUP($A495,DM!A:EH,MATCH(B$1,DM!$1:$1,0),0)</f>
        <v>44798</v>
      </c>
      <c r="C495" s="21" t="str">
        <f>VLOOKUP($A495,DM!$A:$EH,MATCH(C$1,DM!$1:$1,0),0)</f>
        <v>青岛动车小镇(渤海银行)</v>
      </c>
      <c r="D495" s="56" t="str">
        <f>VLOOKUP($A495,DM!$A:$EH,MATCH(D$1,DM!$1:$1,0),0)</f>
        <v>--/--/--</v>
      </c>
      <c r="E495" s="23" t="str">
        <f>VLOOKUP($A495,DM!$A:$EH,MATCH(E$1,DM!$1:$1,0),0)</f>
        <v>CNH</v>
      </c>
      <c r="F495" s="23">
        <f>VLOOKUP($A495,DM!$A:$EH,MATCH(F$1,DM!$1:$1,0),0)</f>
        <v>4</v>
      </c>
      <c r="G495" s="23" t="str">
        <f>VLOOKUP($A495,DM!$A:$EH,MATCH(G$1,DM!$1:$1,0),0)</f>
        <v>3</v>
      </c>
      <c r="H495" s="57" t="str">
        <f>VLOOKUP($A495,DM!$A:$EH,MATCH(H$1,DM!$1:$1,0),0)</f>
        <v>4.45%</v>
      </c>
      <c r="I495" s="23" t="str">
        <f>VLOOKUP($A495,DM!$A:$EH,MATCH(I$1,DM!$1:$1,0),0)</f>
        <v>--</v>
      </c>
      <c r="J495" s="23" t="str">
        <f>VLOOKUP($A495,DM!$A:$EH,MATCH(J$1,DM!$1:$1,0),0)</f>
        <v>--</v>
      </c>
      <c r="K495" s="22" t="str">
        <f>VLOOKUP($A495,DM!$A:$EH,MATCH(K$1,DM!$1:$1,0),0)</f>
        <v>备证+维好</v>
      </c>
      <c r="L495" s="22" t="str">
        <f>VLOOKUP($A495,DM!$A:$EH,MATCH(L$1,DM!$1:$1,0),0)</f>
        <v>自贸债</v>
      </c>
      <c r="M495" s="22" t="str">
        <f>VLOOKUP($A495,DM!$A:$EH,MATCH(M$1,DM!$1:$1,0),0)</f>
        <v>地方平台</v>
      </c>
      <c r="N495" s="22" t="str">
        <f>VLOOKUP($A495,DM!$A:$EH,MATCH(N$1,DM!$1:$1,0),0)</f>
        <v>山东</v>
      </c>
      <c r="O495" s="19" t="str">
        <f>VLOOKUP($A495,DM!$A:$EH,MATCH(O$1,DM!$1:$1,0),0)</f>
        <v>--</v>
      </c>
    </row>
    <row r="496" spans="1:15" x14ac:dyDescent="0.25">
      <c r="A496" s="63">
        <f>deal_master[[#This Row],[Index]]</f>
        <v>419</v>
      </c>
      <c r="B496" s="70">
        <f>VLOOKUP($A496,DM!A:EH,MATCH(B$1,DM!$1:$1,0),0)</f>
        <v>44798</v>
      </c>
      <c r="C496" s="21" t="str">
        <f>VLOOKUP($A496,DM!$A:$EH,MATCH(C$1,DM!$1:$1,0),0)</f>
        <v>潍坊城建</v>
      </c>
      <c r="D496" s="56" t="str">
        <f>VLOOKUP($A496,DM!$A:$EH,MATCH(D$1,DM!$1:$1,0),0)</f>
        <v>Baa3/--/BBB-</v>
      </c>
      <c r="E496" s="23" t="str">
        <f>VLOOKUP($A496,DM!$A:$EH,MATCH(E$1,DM!$1:$1,0),0)</f>
        <v>USD</v>
      </c>
      <c r="F496" s="23">
        <f>VLOOKUP($A496,DM!$A:$EH,MATCH(F$1,DM!$1:$1,0),0)</f>
        <v>1</v>
      </c>
      <c r="G496" s="23" t="str">
        <f>VLOOKUP($A496,DM!$A:$EH,MATCH(G$1,DM!$1:$1,0),0)</f>
        <v>3</v>
      </c>
      <c r="H496" s="57" t="str">
        <f>VLOOKUP($A496,DM!$A:$EH,MATCH(H$1,DM!$1:$1,0),0)</f>
        <v>6%</v>
      </c>
      <c r="I496" s="23" t="str">
        <f>VLOOKUP($A496,DM!$A:$EH,MATCH(I$1,DM!$1:$1,0),0)</f>
        <v>--</v>
      </c>
      <c r="J496" s="23" t="str">
        <f>VLOOKUP($A496,DM!$A:$EH,MATCH(J$1,DM!$1:$1,0),0)</f>
        <v>--</v>
      </c>
      <c r="K496" s="22" t="str">
        <f>VLOOKUP($A496,DM!$A:$EH,MATCH(K$1,DM!$1:$1,0),0)</f>
        <v>直发</v>
      </c>
      <c r="L496" s="22" t="str">
        <f>VLOOKUP($A496,DM!$A:$EH,MATCH(L$1,DM!$1:$1,0),0)</f>
        <v>绿色债券</v>
      </c>
      <c r="M496" s="22" t="str">
        <f>VLOOKUP($A496,DM!$A:$EH,MATCH(M$1,DM!$1:$1,0),0)</f>
        <v>地方平台</v>
      </c>
      <c r="N496" s="22" t="str">
        <f>VLOOKUP($A496,DM!$A:$EH,MATCH(N$1,DM!$1:$1,0),0)</f>
        <v>山东</v>
      </c>
      <c r="O496" s="19" t="str">
        <f>VLOOKUP($A496,DM!$A:$EH,MATCH(O$1,DM!$1:$1,0),0)</f>
        <v>--</v>
      </c>
    </row>
    <row r="497" spans="1:15" x14ac:dyDescent="0.25">
      <c r="A497" s="63">
        <f>deal_master[[#This Row],[Index]]</f>
        <v>418</v>
      </c>
      <c r="B497" s="70">
        <f>VLOOKUP($A497,DM!A:EH,MATCH(B$1,DM!$1:$1,0),0)</f>
        <v>44798</v>
      </c>
      <c r="C497" s="21" t="str">
        <f>VLOOKUP($A497,DM!$A:$EH,MATCH(C$1,DM!$1:$1,0),0)</f>
        <v>如东民泰(南京银行)</v>
      </c>
      <c r="D497" s="56" t="str">
        <f>VLOOKUP($A497,DM!$A:$EH,MATCH(D$1,DM!$1:$1,0),0)</f>
        <v>--/--/--</v>
      </c>
      <c r="E497" s="23" t="str">
        <f>VLOOKUP($A497,DM!$A:$EH,MATCH(E$1,DM!$1:$1,0),0)</f>
        <v>EUR</v>
      </c>
      <c r="F497" s="23">
        <f>VLOOKUP($A497,DM!$A:$EH,MATCH(F$1,DM!$1:$1,0),0)</f>
        <v>0.44500000000000001</v>
      </c>
      <c r="G497" s="23" t="str">
        <f>VLOOKUP($A497,DM!$A:$EH,MATCH(G$1,DM!$1:$1,0),0)</f>
        <v>3</v>
      </c>
      <c r="H497" s="57" t="str">
        <f>VLOOKUP($A497,DM!$A:$EH,MATCH(H$1,DM!$1:$1,0),0)</f>
        <v>3.45%</v>
      </c>
      <c r="I497" s="23" t="str">
        <f>VLOOKUP($A497,DM!$A:$EH,MATCH(I$1,DM!$1:$1,0),0)</f>
        <v>3.5%a</v>
      </c>
      <c r="J497" s="23" t="str">
        <f>VLOOKUP($A497,DM!$A:$EH,MATCH(J$1,DM!$1:$1,0),0)</f>
        <v>5</v>
      </c>
      <c r="K497" s="22" t="str">
        <f>VLOOKUP($A497,DM!$A:$EH,MATCH(K$1,DM!$1:$1,0),0)</f>
        <v>备证</v>
      </c>
      <c r="L497" s="22" t="str">
        <f>VLOOKUP($A497,DM!$A:$EH,MATCH(L$1,DM!$1:$1,0),0)</f>
        <v>--</v>
      </c>
      <c r="M497" s="22" t="str">
        <f>VLOOKUP($A497,DM!$A:$EH,MATCH(M$1,DM!$1:$1,0),0)</f>
        <v>地方平台</v>
      </c>
      <c r="N497" s="22" t="str">
        <f>VLOOKUP($A497,DM!$A:$EH,MATCH(N$1,DM!$1:$1,0),0)</f>
        <v>江苏</v>
      </c>
      <c r="O497" s="19" t="str">
        <f>VLOOKUP($A497,DM!$A:$EH,MATCH(O$1,DM!$1:$1,0),0)</f>
        <v>BISL</v>
      </c>
    </row>
    <row r="498" spans="1:15" x14ac:dyDescent="0.25">
      <c r="A498" s="63">
        <f>deal_master[[#This Row],[Index]]</f>
        <v>417</v>
      </c>
      <c r="B498" s="70">
        <f>VLOOKUP($A498,DM!A:EH,MATCH(B$1,DM!$1:$1,0),0)</f>
        <v>44797</v>
      </c>
      <c r="C498" s="21" t="str">
        <f>VLOOKUP($A498,DM!$A:$EH,MATCH(C$1,DM!$1:$1,0),0)</f>
        <v>郑州城建</v>
      </c>
      <c r="D498" s="56" t="str">
        <f>VLOOKUP($A498,DM!$A:$EH,MATCH(D$1,DM!$1:$1,0),0)</f>
        <v>--/--/BBB+</v>
      </c>
      <c r="E498" s="23" t="str">
        <f>VLOOKUP($A498,DM!$A:$EH,MATCH(E$1,DM!$1:$1,0),0)</f>
        <v>USD</v>
      </c>
      <c r="F498" s="23">
        <f>VLOOKUP($A498,DM!$A:$EH,MATCH(F$1,DM!$1:$1,0),0)</f>
        <v>3.5</v>
      </c>
      <c r="G498" s="23" t="str">
        <f>VLOOKUP($A498,DM!$A:$EH,MATCH(G$1,DM!$1:$1,0),0)</f>
        <v>3</v>
      </c>
      <c r="H498" s="57" t="str">
        <f>VLOOKUP($A498,DM!$A:$EH,MATCH(H$1,DM!$1:$1,0),0)</f>
        <v>5.2%</v>
      </c>
      <c r="I498" s="23" t="str">
        <f>VLOOKUP($A498,DM!$A:$EH,MATCH(I$1,DM!$1:$1,0),0)</f>
        <v>5.6%a</v>
      </c>
      <c r="J498" s="23" t="str">
        <f>VLOOKUP($A498,DM!$A:$EH,MATCH(J$1,DM!$1:$1,0),0)</f>
        <v>40</v>
      </c>
      <c r="K498" s="22" t="str">
        <f>VLOOKUP($A498,DM!$A:$EH,MATCH(K$1,DM!$1:$1,0),0)</f>
        <v>直发</v>
      </c>
      <c r="L498" s="22" t="str">
        <f>VLOOKUP($A498,DM!$A:$EH,MATCH(L$1,DM!$1:$1,0),0)</f>
        <v>--</v>
      </c>
      <c r="M498" s="22" t="str">
        <f>VLOOKUP($A498,DM!$A:$EH,MATCH(M$1,DM!$1:$1,0),0)</f>
        <v>地方平台</v>
      </c>
      <c r="N498" s="22" t="str">
        <f>VLOOKUP($A498,DM!$A:$EH,MATCH(N$1,DM!$1:$1,0),0)</f>
        <v>河南</v>
      </c>
      <c r="O498" s="19" t="str">
        <f>VLOOKUP($A498,DM!$A:$EH,MATCH(O$1,DM!$1:$1,0),0)</f>
        <v>--</v>
      </c>
    </row>
    <row r="499" spans="1:15" x14ac:dyDescent="0.25">
      <c r="A499" s="63">
        <f>deal_master[[#This Row],[Index]]</f>
        <v>416</v>
      </c>
      <c r="B499" s="70">
        <f>VLOOKUP($A499,DM!A:EH,MATCH(B$1,DM!$1:$1,0),0)</f>
        <v>44797</v>
      </c>
      <c r="C499" s="21" t="str">
        <f>VLOOKUP($A499,DM!$A:$EH,MATCH(C$1,DM!$1:$1,0),0)</f>
        <v>东台惠民城镇化建设(上海银行)</v>
      </c>
      <c r="D499" s="56" t="str">
        <f>VLOOKUP($A499,DM!$A:$EH,MATCH(D$1,DM!$1:$1,0),0)</f>
        <v>--/--/--</v>
      </c>
      <c r="E499" s="23" t="str">
        <f>VLOOKUP($A499,DM!$A:$EH,MATCH(E$1,DM!$1:$1,0),0)</f>
        <v>EUR</v>
      </c>
      <c r="F499" s="23">
        <f>VLOOKUP($A499,DM!$A:$EH,MATCH(F$1,DM!$1:$1,0),0)</f>
        <v>0.62</v>
      </c>
      <c r="G499" s="23" t="str">
        <f>VLOOKUP($A499,DM!$A:$EH,MATCH(G$1,DM!$1:$1,0),0)</f>
        <v>3</v>
      </c>
      <c r="H499" s="57" t="str">
        <f>VLOOKUP($A499,DM!$A:$EH,MATCH(H$1,DM!$1:$1,0),0)</f>
        <v>3.05%</v>
      </c>
      <c r="I499" s="23" t="str">
        <f>VLOOKUP($A499,DM!$A:$EH,MATCH(I$1,DM!$1:$1,0),0)</f>
        <v>3.1%a</v>
      </c>
      <c r="J499" s="23" t="str">
        <f>VLOOKUP($A499,DM!$A:$EH,MATCH(J$1,DM!$1:$1,0),0)</f>
        <v>5</v>
      </c>
      <c r="K499" s="22" t="str">
        <f>VLOOKUP($A499,DM!$A:$EH,MATCH(K$1,DM!$1:$1,0),0)</f>
        <v>备证</v>
      </c>
      <c r="L499" s="22" t="str">
        <f>VLOOKUP($A499,DM!$A:$EH,MATCH(L$1,DM!$1:$1,0),0)</f>
        <v>--</v>
      </c>
      <c r="M499" s="22" t="str">
        <f>VLOOKUP($A499,DM!$A:$EH,MATCH(M$1,DM!$1:$1,0),0)</f>
        <v>地方平台</v>
      </c>
      <c r="N499" s="22" t="str">
        <f>VLOOKUP($A499,DM!$A:$EH,MATCH(N$1,DM!$1:$1,0),0)</f>
        <v>江苏</v>
      </c>
      <c r="O499" s="19" t="str">
        <f>VLOOKUP($A499,DM!$A:$EH,MATCH(O$1,DM!$1:$1,0),0)</f>
        <v>--</v>
      </c>
    </row>
    <row r="500" spans="1:15" x14ac:dyDescent="0.25">
      <c r="A500" s="63">
        <f>deal_master[[#This Row],[Index]]</f>
        <v>415</v>
      </c>
      <c r="B500" s="70">
        <f>VLOOKUP($A500,DM!A:EH,MATCH(B$1,DM!$1:$1,0),0)</f>
        <v>44796</v>
      </c>
      <c r="C500" s="21" t="str">
        <f>VLOOKUP($A500,DM!$A:$EH,MATCH(C$1,DM!$1:$1,0),0)</f>
        <v>红星美凯龙(上海银行)</v>
      </c>
      <c r="D500" s="56" t="str">
        <f>VLOOKUP($A500,DM!$A:$EH,MATCH(D$1,DM!$1:$1,0),0)</f>
        <v>--/--/--</v>
      </c>
      <c r="E500" s="23" t="str">
        <f>VLOOKUP($A500,DM!$A:$EH,MATCH(E$1,DM!$1:$1,0),0)</f>
        <v>USD</v>
      </c>
      <c r="F500" s="23">
        <f>VLOOKUP($A500,DM!$A:$EH,MATCH(F$1,DM!$1:$1,0),0)</f>
        <v>2.4969999999999999</v>
      </c>
      <c r="G500" s="23" t="str">
        <f>VLOOKUP($A500,DM!$A:$EH,MATCH(G$1,DM!$1:$1,0),0)</f>
        <v>3</v>
      </c>
      <c r="H500" s="57" t="str">
        <f>VLOOKUP($A500,DM!$A:$EH,MATCH(H$1,DM!$1:$1,0),0)</f>
        <v>5.2%</v>
      </c>
      <c r="I500" s="23" t="str">
        <f>VLOOKUP($A500,DM!$A:$EH,MATCH(I$1,DM!$1:$1,0),0)</f>
        <v>5.2%a</v>
      </c>
      <c r="J500" s="23" t="str">
        <f>VLOOKUP($A500,DM!$A:$EH,MATCH(J$1,DM!$1:$1,0),0)</f>
        <v>0</v>
      </c>
      <c r="K500" s="22" t="str">
        <f>VLOOKUP($A500,DM!$A:$EH,MATCH(K$1,DM!$1:$1,0),0)</f>
        <v>备证</v>
      </c>
      <c r="L500" s="22" t="str">
        <f>VLOOKUP($A500,DM!$A:$EH,MATCH(L$1,DM!$1:$1,0),0)</f>
        <v>--</v>
      </c>
      <c r="M500" s="22" t="str">
        <f>VLOOKUP($A500,DM!$A:$EH,MATCH(M$1,DM!$1:$1,0),0)</f>
        <v>产业</v>
      </c>
      <c r="N500" s="22" t="str">
        <f>VLOOKUP($A500,DM!$A:$EH,MATCH(N$1,DM!$1:$1,0),0)</f>
        <v>上海</v>
      </c>
      <c r="O500" s="19" t="str">
        <f>VLOOKUP($A500,DM!$A:$EH,MATCH(O$1,DM!$1:$1,0),0)</f>
        <v>--</v>
      </c>
    </row>
    <row r="501" spans="1:15" x14ac:dyDescent="0.25">
      <c r="A501" s="63">
        <f>deal_master[[#This Row],[Index]]</f>
        <v>414</v>
      </c>
      <c r="B501" s="70">
        <f>VLOOKUP($A501,DM!A:EH,MATCH(B$1,DM!$1:$1,0),0)</f>
        <v>44796</v>
      </c>
      <c r="C501" s="21" t="str">
        <f>VLOOKUP($A501,DM!$A:$EH,MATCH(C$1,DM!$1:$1,0),0)</f>
        <v>宁波南滨</v>
      </c>
      <c r="D501" s="56" t="str">
        <f>VLOOKUP($A501,DM!$A:$EH,MATCH(D$1,DM!$1:$1,0),0)</f>
        <v>--/--/--</v>
      </c>
      <c r="E501" s="23" t="str">
        <f>VLOOKUP($A501,DM!$A:$EH,MATCH(E$1,DM!$1:$1,0),0)</f>
        <v>EUR</v>
      </c>
      <c r="F501" s="23">
        <f>VLOOKUP($A501,DM!$A:$EH,MATCH(F$1,DM!$1:$1,0),0)</f>
        <v>0.8</v>
      </c>
      <c r="G501" s="23" t="str">
        <f>VLOOKUP($A501,DM!$A:$EH,MATCH(G$1,DM!$1:$1,0),0)</f>
        <v>3</v>
      </c>
      <c r="H501" s="57" t="str">
        <f>VLOOKUP($A501,DM!$A:$EH,MATCH(H$1,DM!$1:$1,0),0)</f>
        <v>4.25%</v>
      </c>
      <c r="I501" s="23" t="str">
        <f>VLOOKUP($A501,DM!$A:$EH,MATCH(I$1,DM!$1:$1,0),0)</f>
        <v>--</v>
      </c>
      <c r="J501" s="23" t="str">
        <f>VLOOKUP($A501,DM!$A:$EH,MATCH(J$1,DM!$1:$1,0),0)</f>
        <v>--</v>
      </c>
      <c r="K501" s="22" t="str">
        <f>VLOOKUP($A501,DM!$A:$EH,MATCH(K$1,DM!$1:$1,0),0)</f>
        <v>担保</v>
      </c>
      <c r="L501" s="22" t="str">
        <f>VLOOKUP($A501,DM!$A:$EH,MATCH(L$1,DM!$1:$1,0),0)</f>
        <v>--</v>
      </c>
      <c r="M501" s="22" t="str">
        <f>VLOOKUP($A501,DM!$A:$EH,MATCH(M$1,DM!$1:$1,0),0)</f>
        <v>地方平台</v>
      </c>
      <c r="N501" s="22" t="str">
        <f>VLOOKUP($A501,DM!$A:$EH,MATCH(N$1,DM!$1:$1,0),0)</f>
        <v>浙江</v>
      </c>
      <c r="O501" s="19" t="str">
        <f>VLOOKUP($A501,DM!$A:$EH,MATCH(O$1,DM!$1:$1,0),0)</f>
        <v>--</v>
      </c>
    </row>
    <row r="502" spans="1:15" x14ac:dyDescent="0.25">
      <c r="A502" s="63">
        <f>deal_master[[#This Row],[Index]]</f>
        <v>413</v>
      </c>
      <c r="B502" s="70">
        <f>VLOOKUP($A502,DM!A:EH,MATCH(B$1,DM!$1:$1,0),0)</f>
        <v>44796</v>
      </c>
      <c r="C502" s="21" t="str">
        <f>VLOOKUP($A502,DM!$A:$EH,MATCH(C$1,DM!$1:$1,0),0)</f>
        <v>如东民泰(江苏银行)</v>
      </c>
      <c r="D502" s="56" t="str">
        <f>VLOOKUP($A502,DM!$A:$EH,MATCH(D$1,DM!$1:$1,0),0)</f>
        <v>--/--/--</v>
      </c>
      <c r="E502" s="23" t="str">
        <f>VLOOKUP($A502,DM!$A:$EH,MATCH(E$1,DM!$1:$1,0),0)</f>
        <v>EUR</v>
      </c>
      <c r="F502" s="23">
        <f>VLOOKUP($A502,DM!$A:$EH,MATCH(F$1,DM!$1:$1,0),0)</f>
        <v>0.4</v>
      </c>
      <c r="G502" s="23" t="str">
        <f>VLOOKUP($A502,DM!$A:$EH,MATCH(G$1,DM!$1:$1,0),0)</f>
        <v>3</v>
      </c>
      <c r="H502" s="57" t="str">
        <f>VLOOKUP($A502,DM!$A:$EH,MATCH(H$1,DM!$1:$1,0),0)</f>
        <v>3.3%</v>
      </c>
      <c r="I502" s="23" t="str">
        <f>VLOOKUP($A502,DM!$A:$EH,MATCH(I$1,DM!$1:$1,0),0)</f>
        <v>--</v>
      </c>
      <c r="J502" s="23" t="str">
        <f>VLOOKUP($A502,DM!$A:$EH,MATCH(J$1,DM!$1:$1,0),0)</f>
        <v>--</v>
      </c>
      <c r="K502" s="22" t="str">
        <f>VLOOKUP($A502,DM!$A:$EH,MATCH(K$1,DM!$1:$1,0),0)</f>
        <v>备证</v>
      </c>
      <c r="L502" s="22" t="str">
        <f>VLOOKUP($A502,DM!$A:$EH,MATCH(L$1,DM!$1:$1,0),0)</f>
        <v>--</v>
      </c>
      <c r="M502" s="22" t="str">
        <f>VLOOKUP($A502,DM!$A:$EH,MATCH(M$1,DM!$1:$1,0),0)</f>
        <v>地方平台</v>
      </c>
      <c r="N502" s="22" t="str">
        <f>VLOOKUP($A502,DM!$A:$EH,MATCH(N$1,DM!$1:$1,0),0)</f>
        <v>江苏</v>
      </c>
      <c r="O502" s="19" t="str">
        <f>VLOOKUP($A502,DM!$A:$EH,MATCH(O$1,DM!$1:$1,0),0)</f>
        <v>BISL</v>
      </c>
    </row>
    <row r="503" spans="1:15" x14ac:dyDescent="0.25">
      <c r="A503" s="63">
        <f>deal_master[[#This Row],[Index]]</f>
        <v>412</v>
      </c>
      <c r="B503" s="70">
        <f>VLOOKUP($A503,DM!A:EH,MATCH(B$1,DM!$1:$1,0),0)</f>
        <v>44795</v>
      </c>
      <c r="C503" s="21" t="str">
        <f>VLOOKUP($A503,DM!$A:$EH,MATCH(C$1,DM!$1:$1,0),0)</f>
        <v>成都湔江(徽商银行)</v>
      </c>
      <c r="D503" s="56" t="str">
        <f>VLOOKUP($A503,DM!$A:$EH,MATCH(D$1,DM!$1:$1,0),0)</f>
        <v>--/--/--</v>
      </c>
      <c r="E503" s="23" t="str">
        <f>VLOOKUP($A503,DM!$A:$EH,MATCH(E$1,DM!$1:$1,0),0)</f>
        <v>USD</v>
      </c>
      <c r="F503" s="23">
        <f>VLOOKUP($A503,DM!$A:$EH,MATCH(F$1,DM!$1:$1,0),0)</f>
        <v>0.93</v>
      </c>
      <c r="G503" s="23" t="str">
        <f>VLOOKUP($A503,DM!$A:$EH,MATCH(G$1,DM!$1:$1,0),0)</f>
        <v>3</v>
      </c>
      <c r="H503" s="57" t="str">
        <f>VLOOKUP($A503,DM!$A:$EH,MATCH(H$1,DM!$1:$1,0),0)</f>
        <v>5.3%</v>
      </c>
      <c r="I503" s="23" t="str">
        <f>VLOOKUP($A503,DM!$A:$EH,MATCH(I$1,DM!$1:$1,0),0)</f>
        <v>--</v>
      </c>
      <c r="J503" s="23" t="str">
        <f>VLOOKUP($A503,DM!$A:$EH,MATCH(J$1,DM!$1:$1,0),0)</f>
        <v>--</v>
      </c>
      <c r="K503" s="22" t="str">
        <f>VLOOKUP($A503,DM!$A:$EH,MATCH(K$1,DM!$1:$1,0),0)</f>
        <v>备证</v>
      </c>
      <c r="L503" s="22" t="str">
        <f>VLOOKUP($A503,DM!$A:$EH,MATCH(L$1,DM!$1:$1,0),0)</f>
        <v>--</v>
      </c>
      <c r="M503" s="22" t="str">
        <f>VLOOKUP($A503,DM!$A:$EH,MATCH(M$1,DM!$1:$1,0),0)</f>
        <v>地方平台</v>
      </c>
      <c r="N503" s="22" t="str">
        <f>VLOOKUP($A503,DM!$A:$EH,MATCH(N$1,DM!$1:$1,0),0)</f>
        <v>四川</v>
      </c>
      <c r="O503" s="19" t="str">
        <f>VLOOKUP($A503,DM!$A:$EH,MATCH(O$1,DM!$1:$1,0),0)</f>
        <v>--</v>
      </c>
    </row>
    <row r="504" spans="1:15" x14ac:dyDescent="0.25">
      <c r="A504" s="63">
        <f>deal_master[[#This Row],[Index]]</f>
        <v>411</v>
      </c>
      <c r="B504" s="70">
        <f>VLOOKUP($A504,DM!A:EH,MATCH(B$1,DM!$1:$1,0),0)</f>
        <v>44792</v>
      </c>
      <c r="C504" s="21" t="str">
        <f>VLOOKUP($A504,DM!$A:$EH,MATCH(C$1,DM!$1:$1,0),0)</f>
        <v>常德城投</v>
      </c>
      <c r="D504" s="56" t="str">
        <f>VLOOKUP($A504,DM!$A:$EH,MATCH(D$1,DM!$1:$1,0),0)</f>
        <v>--/--/BBB-</v>
      </c>
      <c r="E504" s="23" t="str">
        <f>VLOOKUP($A504,DM!$A:$EH,MATCH(E$1,DM!$1:$1,0),0)</f>
        <v>USD</v>
      </c>
      <c r="F504" s="23">
        <f>VLOOKUP($A504,DM!$A:$EH,MATCH(F$1,DM!$1:$1,0),0)</f>
        <v>2</v>
      </c>
      <c r="G504" s="23" t="str">
        <f>VLOOKUP($A504,DM!$A:$EH,MATCH(G$1,DM!$1:$1,0),0)</f>
        <v>3</v>
      </c>
      <c r="H504" s="57" t="str">
        <f>VLOOKUP($A504,DM!$A:$EH,MATCH(H$1,DM!$1:$1,0),0)</f>
        <v>5.7%</v>
      </c>
      <c r="I504" s="23" t="str">
        <f>VLOOKUP($A504,DM!$A:$EH,MATCH(I$1,DM!$1:$1,0),0)</f>
        <v>--</v>
      </c>
      <c r="J504" s="23" t="str">
        <f>VLOOKUP($A504,DM!$A:$EH,MATCH(J$1,DM!$1:$1,0),0)</f>
        <v>--</v>
      </c>
      <c r="K504" s="22" t="str">
        <f>VLOOKUP($A504,DM!$A:$EH,MATCH(K$1,DM!$1:$1,0),0)</f>
        <v>直发</v>
      </c>
      <c r="L504" s="22" t="str">
        <f>VLOOKUP($A504,DM!$A:$EH,MATCH(L$1,DM!$1:$1,0),0)</f>
        <v>可持续债券</v>
      </c>
      <c r="M504" s="22" t="str">
        <f>VLOOKUP($A504,DM!$A:$EH,MATCH(M$1,DM!$1:$1,0),0)</f>
        <v>地方平台</v>
      </c>
      <c r="N504" s="22" t="str">
        <f>VLOOKUP($A504,DM!$A:$EH,MATCH(N$1,DM!$1:$1,0),0)</f>
        <v>湖南</v>
      </c>
      <c r="O504" s="19" t="str">
        <f>VLOOKUP($A504,DM!$A:$EH,MATCH(O$1,DM!$1:$1,0),0)</f>
        <v>港分</v>
      </c>
    </row>
    <row r="505" spans="1:15" x14ac:dyDescent="0.25">
      <c r="A505" s="63">
        <f>deal_master[[#This Row],[Index]]</f>
        <v>410</v>
      </c>
      <c r="B505" s="70">
        <f>VLOOKUP($A505,DM!A:EH,MATCH(B$1,DM!$1:$1,0),0)</f>
        <v>44790</v>
      </c>
      <c r="C505" s="21" t="str">
        <f>VLOOKUP($A505,DM!$A:$EH,MATCH(C$1,DM!$1:$1,0),0)</f>
        <v>龙南旅发(九江银行)</v>
      </c>
      <c r="D505" s="56" t="str">
        <f>VLOOKUP($A505,DM!$A:$EH,MATCH(D$1,DM!$1:$1,0),0)</f>
        <v>--/--/--</v>
      </c>
      <c r="E505" s="23" t="str">
        <f>VLOOKUP($A505,DM!$A:$EH,MATCH(E$1,DM!$1:$1,0),0)</f>
        <v>USD</v>
      </c>
      <c r="F505" s="23">
        <f>VLOOKUP($A505,DM!$A:$EH,MATCH(F$1,DM!$1:$1,0),0)</f>
        <v>0.96</v>
      </c>
      <c r="G505" s="23" t="str">
        <f>VLOOKUP($A505,DM!$A:$EH,MATCH(G$1,DM!$1:$1,0),0)</f>
        <v>2.9</v>
      </c>
      <c r="H505" s="57" t="str">
        <f>VLOOKUP($A505,DM!$A:$EH,MATCH(H$1,DM!$1:$1,0),0)</f>
        <v>6%</v>
      </c>
      <c r="I505" s="23" t="str">
        <f>VLOOKUP($A505,DM!$A:$EH,MATCH(I$1,DM!$1:$1,0),0)</f>
        <v>--</v>
      </c>
      <c r="J505" s="23" t="str">
        <f>VLOOKUP($A505,DM!$A:$EH,MATCH(J$1,DM!$1:$1,0),0)</f>
        <v>--</v>
      </c>
      <c r="K505" s="22" t="str">
        <f>VLOOKUP($A505,DM!$A:$EH,MATCH(K$1,DM!$1:$1,0),0)</f>
        <v>备证</v>
      </c>
      <c r="L505" s="22" t="str">
        <f>VLOOKUP($A505,DM!$A:$EH,MATCH(L$1,DM!$1:$1,0),0)</f>
        <v>--</v>
      </c>
      <c r="M505" s="22" t="str">
        <f>VLOOKUP($A505,DM!$A:$EH,MATCH(M$1,DM!$1:$1,0),0)</f>
        <v>地方平台</v>
      </c>
      <c r="N505" s="22" t="str">
        <f>VLOOKUP($A505,DM!$A:$EH,MATCH(N$1,DM!$1:$1,0),0)</f>
        <v>江西</v>
      </c>
      <c r="O505" s="19" t="str">
        <f>VLOOKUP($A505,DM!$A:$EH,MATCH(O$1,DM!$1:$1,0),0)</f>
        <v>--</v>
      </c>
    </row>
    <row r="506" spans="1:15" x14ac:dyDescent="0.25">
      <c r="A506" s="63">
        <f>deal_master[[#This Row],[Index]]</f>
        <v>409</v>
      </c>
      <c r="B506" s="70">
        <f>VLOOKUP($A506,DM!A:EH,MATCH(B$1,DM!$1:$1,0),0)</f>
        <v>44790</v>
      </c>
      <c r="C506" s="21" t="str">
        <f>VLOOKUP($A506,DM!$A:$EH,MATCH(C$1,DM!$1:$1,0),0)</f>
        <v>西安未央城建(恒丰银行)</v>
      </c>
      <c r="D506" s="56" t="str">
        <f>VLOOKUP($A506,DM!$A:$EH,MATCH(D$1,DM!$1:$1,0),0)</f>
        <v>--/--/--</v>
      </c>
      <c r="E506" s="23" t="str">
        <f>VLOOKUP($A506,DM!$A:$EH,MATCH(E$1,DM!$1:$1,0),0)</f>
        <v>USD</v>
      </c>
      <c r="F506" s="23">
        <f>VLOOKUP($A506,DM!$A:$EH,MATCH(F$1,DM!$1:$1,0),0)</f>
        <v>0.745</v>
      </c>
      <c r="G506" s="23" t="str">
        <f>VLOOKUP($A506,DM!$A:$EH,MATCH(G$1,DM!$1:$1,0),0)</f>
        <v>3</v>
      </c>
      <c r="H506" s="57" t="str">
        <f>VLOOKUP($A506,DM!$A:$EH,MATCH(H$1,DM!$1:$1,0),0)</f>
        <v>5.1%</v>
      </c>
      <c r="I506" s="23" t="str">
        <f>VLOOKUP($A506,DM!$A:$EH,MATCH(I$1,DM!$1:$1,0),0)</f>
        <v>5.3%a</v>
      </c>
      <c r="J506" s="23" t="str">
        <f>VLOOKUP($A506,DM!$A:$EH,MATCH(J$1,DM!$1:$1,0),0)</f>
        <v>20</v>
      </c>
      <c r="K506" s="22" t="str">
        <f>VLOOKUP($A506,DM!$A:$EH,MATCH(K$1,DM!$1:$1,0),0)</f>
        <v>备证</v>
      </c>
      <c r="L506" s="22" t="str">
        <f>VLOOKUP($A506,DM!$A:$EH,MATCH(L$1,DM!$1:$1,0),0)</f>
        <v>--</v>
      </c>
      <c r="M506" s="22" t="str">
        <f>VLOOKUP($A506,DM!$A:$EH,MATCH(M$1,DM!$1:$1,0),0)</f>
        <v>地方平台</v>
      </c>
      <c r="N506" s="22" t="str">
        <f>VLOOKUP($A506,DM!$A:$EH,MATCH(N$1,DM!$1:$1,0),0)</f>
        <v>陕西</v>
      </c>
      <c r="O506" s="19" t="str">
        <f>VLOOKUP($A506,DM!$A:$EH,MATCH(O$1,DM!$1:$1,0),0)</f>
        <v>--</v>
      </c>
    </row>
    <row r="507" spans="1:15" x14ac:dyDescent="0.25">
      <c r="A507" s="63">
        <f>deal_master[[#This Row],[Index]]</f>
        <v>408</v>
      </c>
      <c r="B507" s="70">
        <f>VLOOKUP($A507,DM!A:EH,MATCH(B$1,DM!$1:$1,0),0)</f>
        <v>44789</v>
      </c>
      <c r="C507" s="21" t="str">
        <f>VLOOKUP($A507,DM!$A:$EH,MATCH(C$1,DM!$1:$1,0),0)</f>
        <v>广州产投基金</v>
      </c>
      <c r="D507" s="56" t="str">
        <f>VLOOKUP($A507,DM!$A:$EH,MATCH(D$1,DM!$1:$1,0),0)</f>
        <v>--/--/--</v>
      </c>
      <c r="E507" s="23" t="str">
        <f>VLOOKUP($A507,DM!$A:$EH,MATCH(E$1,DM!$1:$1,0),0)</f>
        <v>USD</v>
      </c>
      <c r="F507" s="23">
        <f>VLOOKUP($A507,DM!$A:$EH,MATCH(F$1,DM!$1:$1,0),0)</f>
        <v>0.41</v>
      </c>
      <c r="G507" s="23" t="str">
        <f>VLOOKUP($A507,DM!$A:$EH,MATCH(G$1,DM!$1:$1,0),0)</f>
        <v>1</v>
      </c>
      <c r="H507" s="57" t="str">
        <f>VLOOKUP($A507,DM!$A:$EH,MATCH(H$1,DM!$1:$1,0),0)</f>
        <v>6%</v>
      </c>
      <c r="I507" s="23" t="str">
        <f>VLOOKUP($A507,DM!$A:$EH,MATCH(I$1,DM!$1:$1,0),0)</f>
        <v>6.1%a</v>
      </c>
      <c r="J507" s="23" t="str">
        <f>VLOOKUP($A507,DM!$A:$EH,MATCH(J$1,DM!$1:$1,0),0)</f>
        <v>10</v>
      </c>
      <c r="K507" s="22" t="str">
        <f>VLOOKUP($A507,DM!$A:$EH,MATCH(K$1,DM!$1:$1,0),0)</f>
        <v>维好</v>
      </c>
      <c r="L507" s="22" t="str">
        <f>VLOOKUP($A507,DM!$A:$EH,MATCH(L$1,DM!$1:$1,0),0)</f>
        <v>--</v>
      </c>
      <c r="M507" s="22" t="str">
        <f>VLOOKUP($A507,DM!$A:$EH,MATCH(M$1,DM!$1:$1,0),0)</f>
        <v>地方平台</v>
      </c>
      <c r="N507" s="22" t="str">
        <f>VLOOKUP($A507,DM!$A:$EH,MATCH(N$1,DM!$1:$1,0),0)</f>
        <v>广东</v>
      </c>
      <c r="O507" s="19" t="str">
        <f>VLOOKUP($A507,DM!$A:$EH,MATCH(O$1,DM!$1:$1,0),0)</f>
        <v>--</v>
      </c>
    </row>
    <row r="508" spans="1:15" x14ac:dyDescent="0.25">
      <c r="A508" s="63">
        <f>deal_master[[#This Row],[Index]]</f>
        <v>407</v>
      </c>
      <c r="B508" s="70">
        <f>VLOOKUP($A508,DM!A:EH,MATCH(B$1,DM!$1:$1,0),0)</f>
        <v>44789</v>
      </c>
      <c r="C508" s="21" t="str">
        <f>VLOOKUP($A508,DM!$A:$EH,MATCH(C$1,DM!$1:$1,0),0)</f>
        <v>天津临港(渤海银行)</v>
      </c>
      <c r="D508" s="56" t="str">
        <f>VLOOKUP($A508,DM!$A:$EH,MATCH(D$1,DM!$1:$1,0),0)</f>
        <v>--/--/--</v>
      </c>
      <c r="E508" s="23" t="str">
        <f>VLOOKUP($A508,DM!$A:$EH,MATCH(E$1,DM!$1:$1,0),0)</f>
        <v>USD</v>
      </c>
      <c r="F508" s="23">
        <f>VLOOKUP($A508,DM!$A:$EH,MATCH(F$1,DM!$1:$1,0),0)</f>
        <v>0.41</v>
      </c>
      <c r="G508" s="23" t="str">
        <f>VLOOKUP($A508,DM!$A:$EH,MATCH(G$1,DM!$1:$1,0),0)</f>
        <v>3</v>
      </c>
      <c r="H508" s="57" t="str">
        <f>VLOOKUP($A508,DM!$A:$EH,MATCH(H$1,DM!$1:$1,0),0)</f>
        <v>5.5%</v>
      </c>
      <c r="I508" s="23" t="str">
        <f>VLOOKUP($A508,DM!$A:$EH,MATCH(I$1,DM!$1:$1,0),0)</f>
        <v>--</v>
      </c>
      <c r="J508" s="23" t="str">
        <f>VLOOKUP($A508,DM!$A:$EH,MATCH(J$1,DM!$1:$1,0),0)</f>
        <v>--</v>
      </c>
      <c r="K508" s="22" t="str">
        <f>VLOOKUP($A508,DM!$A:$EH,MATCH(K$1,DM!$1:$1,0),0)</f>
        <v>备证</v>
      </c>
      <c r="L508" s="22" t="str">
        <f>VLOOKUP($A508,DM!$A:$EH,MATCH(L$1,DM!$1:$1,0),0)</f>
        <v>--</v>
      </c>
      <c r="M508" s="22" t="str">
        <f>VLOOKUP($A508,DM!$A:$EH,MATCH(M$1,DM!$1:$1,0),0)</f>
        <v>地方平台</v>
      </c>
      <c r="N508" s="22" t="str">
        <f>VLOOKUP($A508,DM!$A:$EH,MATCH(N$1,DM!$1:$1,0),0)</f>
        <v>天津</v>
      </c>
      <c r="O508" s="19" t="str">
        <f>VLOOKUP($A508,DM!$A:$EH,MATCH(O$1,DM!$1:$1,0),0)</f>
        <v>--</v>
      </c>
    </row>
    <row r="509" spans="1:15" x14ac:dyDescent="0.25">
      <c r="A509" s="63">
        <f>deal_master[[#This Row],[Index]]</f>
        <v>406</v>
      </c>
      <c r="B509" s="70">
        <f>VLOOKUP($A509,DM!A:EH,MATCH(B$1,DM!$1:$1,0),0)</f>
        <v>44785</v>
      </c>
      <c r="C509" s="21" t="str">
        <f>VLOOKUP($A509,DM!$A:$EH,MATCH(C$1,DM!$1:$1,0),0)</f>
        <v>江苏句容投资(南京银行)</v>
      </c>
      <c r="D509" s="56" t="str">
        <f>VLOOKUP($A509,DM!$A:$EH,MATCH(D$1,DM!$1:$1,0),0)</f>
        <v>--/--/--</v>
      </c>
      <c r="E509" s="23" t="str">
        <f>VLOOKUP($A509,DM!$A:$EH,MATCH(E$1,DM!$1:$1,0),0)</f>
        <v>EUR</v>
      </c>
      <c r="F509" s="23">
        <f>VLOOKUP($A509,DM!$A:$EH,MATCH(F$1,DM!$1:$1,0),0)</f>
        <v>0.46500000000000002</v>
      </c>
      <c r="G509" s="23" t="str">
        <f>VLOOKUP($A509,DM!$A:$EH,MATCH(G$1,DM!$1:$1,0),0)</f>
        <v>3</v>
      </c>
      <c r="H509" s="57" t="str">
        <f>VLOOKUP($A509,DM!$A:$EH,MATCH(H$1,DM!$1:$1,0),0)</f>
        <v>3.5%</v>
      </c>
      <c r="I509" s="23" t="str">
        <f>VLOOKUP($A509,DM!$A:$EH,MATCH(I$1,DM!$1:$1,0),0)</f>
        <v>--</v>
      </c>
      <c r="J509" s="23" t="str">
        <f>VLOOKUP($A509,DM!$A:$EH,MATCH(J$1,DM!$1:$1,0),0)</f>
        <v>--</v>
      </c>
      <c r="K509" s="22" t="str">
        <f>VLOOKUP($A509,DM!$A:$EH,MATCH(K$1,DM!$1:$1,0),0)</f>
        <v>备证</v>
      </c>
      <c r="L509" s="22" t="str">
        <f>VLOOKUP($A509,DM!$A:$EH,MATCH(L$1,DM!$1:$1,0),0)</f>
        <v>--</v>
      </c>
      <c r="M509" s="22" t="str">
        <f>VLOOKUP($A509,DM!$A:$EH,MATCH(M$1,DM!$1:$1,0),0)</f>
        <v>地方平台</v>
      </c>
      <c r="N509" s="22" t="str">
        <f>VLOOKUP($A509,DM!$A:$EH,MATCH(N$1,DM!$1:$1,0),0)</f>
        <v>江苏</v>
      </c>
      <c r="O509" s="19" t="str">
        <f>VLOOKUP($A509,DM!$A:$EH,MATCH(O$1,DM!$1:$1,0),0)</f>
        <v>--</v>
      </c>
    </row>
    <row r="510" spans="1:15" x14ac:dyDescent="0.25">
      <c r="A510" s="63">
        <f>deal_master[[#This Row],[Index]]</f>
        <v>405</v>
      </c>
      <c r="B510" s="70">
        <f>VLOOKUP($A510,DM!A:EH,MATCH(B$1,DM!$1:$1,0),0)</f>
        <v>44785</v>
      </c>
      <c r="C510" s="21" t="str">
        <f>VLOOKUP($A510,DM!$A:$EH,MATCH(C$1,DM!$1:$1,0),0)</f>
        <v>安徽伯阳城建(徽商银行)</v>
      </c>
      <c r="D510" s="56" t="str">
        <f>VLOOKUP($A510,DM!$A:$EH,MATCH(D$1,DM!$1:$1,0),0)</f>
        <v>--/--/--</v>
      </c>
      <c r="E510" s="23" t="str">
        <f>VLOOKUP($A510,DM!$A:$EH,MATCH(E$1,DM!$1:$1,0),0)</f>
        <v>USD</v>
      </c>
      <c r="F510" s="23">
        <f>VLOOKUP($A510,DM!$A:$EH,MATCH(F$1,DM!$1:$1,0),0)</f>
        <v>0.5</v>
      </c>
      <c r="G510" s="23" t="str">
        <f>VLOOKUP($A510,DM!$A:$EH,MATCH(G$1,DM!$1:$1,0),0)</f>
        <v>3</v>
      </c>
      <c r="H510" s="57" t="str">
        <f>VLOOKUP($A510,DM!$A:$EH,MATCH(H$1,DM!$1:$1,0),0)</f>
        <v>5.5%</v>
      </c>
      <c r="I510" s="23" t="str">
        <f>VLOOKUP($A510,DM!$A:$EH,MATCH(I$1,DM!$1:$1,0),0)</f>
        <v>--</v>
      </c>
      <c r="J510" s="23" t="str">
        <f>VLOOKUP($A510,DM!$A:$EH,MATCH(J$1,DM!$1:$1,0),0)</f>
        <v>--</v>
      </c>
      <c r="K510" s="22" t="str">
        <f>VLOOKUP($A510,DM!$A:$EH,MATCH(K$1,DM!$1:$1,0),0)</f>
        <v>备证</v>
      </c>
      <c r="L510" s="22" t="str">
        <f>VLOOKUP($A510,DM!$A:$EH,MATCH(L$1,DM!$1:$1,0),0)</f>
        <v>--</v>
      </c>
      <c r="M510" s="22" t="str">
        <f>VLOOKUP($A510,DM!$A:$EH,MATCH(M$1,DM!$1:$1,0),0)</f>
        <v>地方平台</v>
      </c>
      <c r="N510" s="22" t="str">
        <f>VLOOKUP($A510,DM!$A:$EH,MATCH(N$1,DM!$1:$1,0),0)</f>
        <v>安徽</v>
      </c>
      <c r="O510" s="19" t="str">
        <f>VLOOKUP($A510,DM!$A:$EH,MATCH(O$1,DM!$1:$1,0),0)</f>
        <v>--</v>
      </c>
    </row>
    <row r="511" spans="1:15" x14ac:dyDescent="0.25">
      <c r="A511" s="63">
        <f>deal_master[[#This Row],[Index]]</f>
        <v>404</v>
      </c>
      <c r="B511" s="70">
        <f>VLOOKUP($A511,DM!A:EH,MATCH(B$1,DM!$1:$1,0),0)</f>
        <v>44784</v>
      </c>
      <c r="C511" s="21" t="str">
        <f>VLOOKUP($A511,DM!$A:$EH,MATCH(C$1,DM!$1:$1,0),0)</f>
        <v>滨州滨城经开(浦发银行)</v>
      </c>
      <c r="D511" s="56" t="str">
        <f>VLOOKUP($A511,DM!$A:$EH,MATCH(D$1,DM!$1:$1,0),0)</f>
        <v>--/--/--</v>
      </c>
      <c r="E511" s="23" t="str">
        <f>VLOOKUP($A511,DM!$A:$EH,MATCH(E$1,DM!$1:$1,0),0)</f>
        <v>USD</v>
      </c>
      <c r="F511" s="23">
        <f>VLOOKUP($A511,DM!$A:$EH,MATCH(F$1,DM!$1:$1,0),0)</f>
        <v>0.28199999999999997</v>
      </c>
      <c r="G511" s="23" t="str">
        <f>VLOOKUP($A511,DM!$A:$EH,MATCH(G$1,DM!$1:$1,0),0)</f>
        <v>3</v>
      </c>
      <c r="H511" s="57" t="str">
        <f>VLOOKUP($A511,DM!$A:$EH,MATCH(H$1,DM!$1:$1,0),0)</f>
        <v>4.8%</v>
      </c>
      <c r="I511" s="23" t="str">
        <f>VLOOKUP($A511,DM!$A:$EH,MATCH(I$1,DM!$1:$1,0),0)</f>
        <v>--</v>
      </c>
      <c r="J511" s="23" t="str">
        <f>VLOOKUP($A511,DM!$A:$EH,MATCH(J$1,DM!$1:$1,0),0)</f>
        <v>--</v>
      </c>
      <c r="K511" s="22" t="str">
        <f>VLOOKUP($A511,DM!$A:$EH,MATCH(K$1,DM!$1:$1,0),0)</f>
        <v>备证</v>
      </c>
      <c r="L511" s="22" t="str">
        <f>VLOOKUP($A511,DM!$A:$EH,MATCH(L$1,DM!$1:$1,0),0)</f>
        <v>--</v>
      </c>
      <c r="M511" s="22" t="str">
        <f>VLOOKUP($A511,DM!$A:$EH,MATCH(M$1,DM!$1:$1,0),0)</f>
        <v>地方平台</v>
      </c>
      <c r="N511" s="22" t="str">
        <f>VLOOKUP($A511,DM!$A:$EH,MATCH(N$1,DM!$1:$1,0),0)</f>
        <v>山东</v>
      </c>
      <c r="O511" s="19" t="str">
        <f>VLOOKUP($A511,DM!$A:$EH,MATCH(O$1,DM!$1:$1,0),0)</f>
        <v>--</v>
      </c>
    </row>
    <row r="512" spans="1:15" x14ac:dyDescent="0.25">
      <c r="A512" s="63">
        <f>deal_master[[#This Row],[Index]]</f>
        <v>403</v>
      </c>
      <c r="B512" s="70">
        <f>VLOOKUP($A512,DM!A:EH,MATCH(B$1,DM!$1:$1,0),0)</f>
        <v>44784</v>
      </c>
      <c r="C512" s="21" t="str">
        <f>VLOOKUP($A512,DM!$A:$EH,MATCH(C$1,DM!$1:$1,0),0)</f>
        <v>淮安交通</v>
      </c>
      <c r="D512" s="56" t="str">
        <f>VLOOKUP($A512,DM!$A:$EH,MATCH(D$1,DM!$1:$1,0),0)</f>
        <v>--/--/--</v>
      </c>
      <c r="E512" s="23" t="str">
        <f>VLOOKUP($A512,DM!$A:$EH,MATCH(E$1,DM!$1:$1,0),0)</f>
        <v>USD</v>
      </c>
      <c r="F512" s="23">
        <f>VLOOKUP($A512,DM!$A:$EH,MATCH(F$1,DM!$1:$1,0),0)</f>
        <v>0.62</v>
      </c>
      <c r="G512" s="23" t="str">
        <f>VLOOKUP($A512,DM!$A:$EH,MATCH(G$1,DM!$1:$1,0),0)</f>
        <v>2.9</v>
      </c>
      <c r="H512" s="57" t="str">
        <f>VLOOKUP($A512,DM!$A:$EH,MATCH(H$1,DM!$1:$1,0),0)</f>
        <v>5.5%</v>
      </c>
      <c r="I512" s="23" t="str">
        <f>VLOOKUP($A512,DM!$A:$EH,MATCH(I$1,DM!$1:$1,0),0)</f>
        <v>6.1%a</v>
      </c>
      <c r="J512" s="23" t="str">
        <f>VLOOKUP($A512,DM!$A:$EH,MATCH(J$1,DM!$1:$1,0),0)</f>
        <v>20</v>
      </c>
      <c r="K512" s="22" t="str">
        <f>VLOOKUP($A512,DM!$A:$EH,MATCH(K$1,DM!$1:$1,0),0)</f>
        <v>直发</v>
      </c>
      <c r="L512" s="22" t="str">
        <f>VLOOKUP($A512,DM!$A:$EH,MATCH(L$1,DM!$1:$1,0),0)</f>
        <v>--</v>
      </c>
      <c r="M512" s="22" t="str">
        <f>VLOOKUP($A512,DM!$A:$EH,MATCH(M$1,DM!$1:$1,0),0)</f>
        <v>地方平台</v>
      </c>
      <c r="N512" s="22" t="str">
        <f>VLOOKUP($A512,DM!$A:$EH,MATCH(N$1,DM!$1:$1,0),0)</f>
        <v>江苏</v>
      </c>
      <c r="O512" s="19" t="str">
        <f>VLOOKUP($A512,DM!$A:$EH,MATCH(O$1,DM!$1:$1,0),0)</f>
        <v>--</v>
      </c>
    </row>
    <row r="513" spans="1:15" x14ac:dyDescent="0.25">
      <c r="A513" s="63">
        <f>deal_master[[#This Row],[Index]]</f>
        <v>402</v>
      </c>
      <c r="B513" s="70">
        <f>VLOOKUP($A513,DM!A:EH,MATCH(B$1,DM!$1:$1,0),0)</f>
        <v>44784</v>
      </c>
      <c r="C513" s="21" t="str">
        <f>VLOOKUP($A513,DM!$A:$EH,MATCH(C$1,DM!$1:$1,0),0)</f>
        <v>海宁城投</v>
      </c>
      <c r="D513" s="56" t="str">
        <f>VLOOKUP($A513,DM!$A:$EH,MATCH(D$1,DM!$1:$1,0),0)</f>
        <v>--/--/--</v>
      </c>
      <c r="E513" s="23" t="str">
        <f>VLOOKUP($A513,DM!$A:$EH,MATCH(E$1,DM!$1:$1,0),0)</f>
        <v>CNH</v>
      </c>
      <c r="F513" s="23">
        <f>VLOOKUP($A513,DM!$A:$EH,MATCH(F$1,DM!$1:$1,0),0)</f>
        <v>10</v>
      </c>
      <c r="G513" s="23" t="str">
        <f>VLOOKUP($A513,DM!$A:$EH,MATCH(G$1,DM!$1:$1,0),0)</f>
        <v>3</v>
      </c>
      <c r="H513" s="57" t="str">
        <f>VLOOKUP($A513,DM!$A:$EH,MATCH(H$1,DM!$1:$1,0),0)</f>
        <v>3.8%</v>
      </c>
      <c r="I513" s="23" t="str">
        <f>VLOOKUP($A513,DM!$A:$EH,MATCH(I$1,DM!$1:$1,0),0)</f>
        <v>--</v>
      </c>
      <c r="J513" s="23" t="str">
        <f>VLOOKUP($A513,DM!$A:$EH,MATCH(J$1,DM!$1:$1,0),0)</f>
        <v>--</v>
      </c>
      <c r="K513" s="22" t="str">
        <f>VLOOKUP($A513,DM!$A:$EH,MATCH(K$1,DM!$1:$1,0),0)</f>
        <v>直发</v>
      </c>
      <c r="L513" s="22" t="str">
        <f>VLOOKUP($A513,DM!$A:$EH,MATCH(L$1,DM!$1:$1,0),0)</f>
        <v>自贸债</v>
      </c>
      <c r="M513" s="22" t="str">
        <f>VLOOKUP($A513,DM!$A:$EH,MATCH(M$1,DM!$1:$1,0),0)</f>
        <v>地方平台</v>
      </c>
      <c r="N513" s="22" t="str">
        <f>VLOOKUP($A513,DM!$A:$EH,MATCH(N$1,DM!$1:$1,0),0)</f>
        <v>浙江</v>
      </c>
      <c r="O513" s="19" t="str">
        <f>VLOOKUP($A513,DM!$A:$EH,MATCH(O$1,DM!$1:$1,0),0)</f>
        <v>BISL</v>
      </c>
    </row>
    <row r="514" spans="1:15" x14ac:dyDescent="0.25">
      <c r="A514" s="63">
        <f>deal_master[[#This Row],[Index]]</f>
        <v>401</v>
      </c>
      <c r="B514" s="70">
        <f>VLOOKUP($A514,DM!A:EH,MATCH(B$1,DM!$1:$1,0),0)</f>
        <v>44784</v>
      </c>
      <c r="C514" s="21" t="str">
        <f>VLOOKUP($A514,DM!$A:$EH,MATCH(C$1,DM!$1:$1,0),0)</f>
        <v>山东海运</v>
      </c>
      <c r="D514" s="56" t="str">
        <f>VLOOKUP($A514,DM!$A:$EH,MATCH(D$1,DM!$1:$1,0),0)</f>
        <v>--/--/--</v>
      </c>
      <c r="E514" s="23" t="str">
        <f>VLOOKUP($A514,DM!$A:$EH,MATCH(E$1,DM!$1:$1,0),0)</f>
        <v>USD</v>
      </c>
      <c r="F514" s="23">
        <f>VLOOKUP($A514,DM!$A:$EH,MATCH(F$1,DM!$1:$1,0),0)</f>
        <v>2</v>
      </c>
      <c r="G514" s="23" t="str">
        <f>VLOOKUP($A514,DM!$A:$EH,MATCH(G$1,DM!$1:$1,0),0)</f>
        <v>3</v>
      </c>
      <c r="H514" s="57" t="str">
        <f>VLOOKUP($A514,DM!$A:$EH,MATCH(H$1,DM!$1:$1,0),0)</f>
        <v>5%</v>
      </c>
      <c r="I514" s="23" t="str">
        <f>VLOOKUP($A514,DM!$A:$EH,MATCH(I$1,DM!$1:$1,0),0)</f>
        <v>5.3%a</v>
      </c>
      <c r="J514" s="23" t="str">
        <f>VLOOKUP($A514,DM!$A:$EH,MATCH(J$1,DM!$1:$1,0),0)</f>
        <v>30</v>
      </c>
      <c r="K514" s="22" t="str">
        <f>VLOOKUP($A514,DM!$A:$EH,MATCH(K$1,DM!$1:$1,0),0)</f>
        <v>担保</v>
      </c>
      <c r="L514" s="22" t="str">
        <f>VLOOKUP($A514,DM!$A:$EH,MATCH(L$1,DM!$1:$1,0),0)</f>
        <v>--</v>
      </c>
      <c r="M514" s="22" t="str">
        <f>VLOOKUP($A514,DM!$A:$EH,MATCH(M$1,DM!$1:$1,0),0)</f>
        <v>产业</v>
      </c>
      <c r="N514" s="22" t="str">
        <f>VLOOKUP($A514,DM!$A:$EH,MATCH(N$1,DM!$1:$1,0),0)</f>
        <v>山东</v>
      </c>
      <c r="O514" s="19" t="str">
        <f>VLOOKUP($A514,DM!$A:$EH,MATCH(O$1,DM!$1:$1,0),0)</f>
        <v>--</v>
      </c>
    </row>
    <row r="515" spans="1:15" x14ac:dyDescent="0.25">
      <c r="A515" s="63">
        <f>deal_master[[#This Row],[Index]]</f>
        <v>400</v>
      </c>
      <c r="B515" s="70">
        <f>VLOOKUP($A515,DM!A:EH,MATCH(B$1,DM!$1:$1,0),0)</f>
        <v>44784</v>
      </c>
      <c r="C515" s="21" t="str">
        <f>VLOOKUP($A515,DM!$A:$EH,MATCH(C$1,DM!$1:$1,0),0)</f>
        <v>宿州城建(徽商银行)</v>
      </c>
      <c r="D515" s="56" t="str">
        <f>VLOOKUP($A515,DM!$A:$EH,MATCH(D$1,DM!$1:$1,0),0)</f>
        <v>--/--/--</v>
      </c>
      <c r="E515" s="23" t="str">
        <f>VLOOKUP($A515,DM!$A:$EH,MATCH(E$1,DM!$1:$1,0),0)</f>
        <v>USD</v>
      </c>
      <c r="F515" s="23">
        <f>VLOOKUP($A515,DM!$A:$EH,MATCH(F$1,DM!$1:$1,0),0)</f>
        <v>1</v>
      </c>
      <c r="G515" s="23" t="str">
        <f>VLOOKUP($A515,DM!$A:$EH,MATCH(G$1,DM!$1:$1,0),0)</f>
        <v>3</v>
      </c>
      <c r="H515" s="57" t="str">
        <f>VLOOKUP($A515,DM!$A:$EH,MATCH(H$1,DM!$1:$1,0),0)</f>
        <v>5.5%</v>
      </c>
      <c r="I515" s="23" t="str">
        <f>VLOOKUP($A515,DM!$A:$EH,MATCH(I$1,DM!$1:$1,0),0)</f>
        <v>--</v>
      </c>
      <c r="J515" s="23" t="str">
        <f>VLOOKUP($A515,DM!$A:$EH,MATCH(J$1,DM!$1:$1,0),0)</f>
        <v>--</v>
      </c>
      <c r="K515" s="22" t="str">
        <f>VLOOKUP($A515,DM!$A:$EH,MATCH(K$1,DM!$1:$1,0),0)</f>
        <v>备证</v>
      </c>
      <c r="L515" s="22" t="str">
        <f>VLOOKUP($A515,DM!$A:$EH,MATCH(L$1,DM!$1:$1,0),0)</f>
        <v>--</v>
      </c>
      <c r="M515" s="22" t="str">
        <f>VLOOKUP($A515,DM!$A:$EH,MATCH(M$1,DM!$1:$1,0),0)</f>
        <v>地方平台</v>
      </c>
      <c r="N515" s="22" t="str">
        <f>VLOOKUP($A515,DM!$A:$EH,MATCH(N$1,DM!$1:$1,0),0)</f>
        <v>安徽</v>
      </c>
      <c r="O515" s="19" t="str">
        <f>VLOOKUP($A515,DM!$A:$EH,MATCH(O$1,DM!$1:$1,0),0)</f>
        <v>--</v>
      </c>
    </row>
    <row r="516" spans="1:15" x14ac:dyDescent="0.25">
      <c r="A516" s="63">
        <f>deal_master[[#This Row],[Index]]</f>
        <v>399</v>
      </c>
      <c r="B516" s="70">
        <f>VLOOKUP($A516,DM!A:EH,MATCH(B$1,DM!$1:$1,0),0)</f>
        <v>44783</v>
      </c>
      <c r="C516" s="21" t="str">
        <f>VLOOKUP($A516,DM!$A:$EH,MATCH(C$1,DM!$1:$1,0),0)</f>
        <v>青岛即墨城投</v>
      </c>
      <c r="D516" s="56" t="str">
        <f>VLOOKUP($A516,DM!$A:$EH,MATCH(D$1,DM!$1:$1,0),0)</f>
        <v>--/--/BBB-</v>
      </c>
      <c r="E516" s="23" t="str">
        <f>VLOOKUP($A516,DM!$A:$EH,MATCH(E$1,DM!$1:$1,0),0)</f>
        <v>USD</v>
      </c>
      <c r="F516" s="23">
        <f>VLOOKUP($A516,DM!$A:$EH,MATCH(F$1,DM!$1:$1,0),0)</f>
        <v>0.91</v>
      </c>
      <c r="G516" s="23" t="str">
        <f>VLOOKUP($A516,DM!$A:$EH,MATCH(G$1,DM!$1:$1,0),0)</f>
        <v>3</v>
      </c>
      <c r="H516" s="57" t="str">
        <f>VLOOKUP($A516,DM!$A:$EH,MATCH(H$1,DM!$1:$1,0),0)</f>
        <v>4.9%</v>
      </c>
      <c r="I516" s="23" t="str">
        <f>VLOOKUP($A516,DM!$A:$EH,MATCH(I$1,DM!$1:$1,0),0)</f>
        <v>6%a</v>
      </c>
      <c r="J516" s="23" t="str">
        <f>VLOOKUP($A516,DM!$A:$EH,MATCH(J$1,DM!$1:$1,0),0)</f>
        <v>0</v>
      </c>
      <c r="K516" s="22" t="str">
        <f>VLOOKUP($A516,DM!$A:$EH,MATCH(K$1,DM!$1:$1,0),0)</f>
        <v>直发</v>
      </c>
      <c r="L516" s="22" t="str">
        <f>VLOOKUP($A516,DM!$A:$EH,MATCH(L$1,DM!$1:$1,0),0)</f>
        <v>--</v>
      </c>
      <c r="M516" s="22" t="str">
        <f>VLOOKUP($A516,DM!$A:$EH,MATCH(M$1,DM!$1:$1,0),0)</f>
        <v>地方平台</v>
      </c>
      <c r="N516" s="22" t="str">
        <f>VLOOKUP($A516,DM!$A:$EH,MATCH(N$1,DM!$1:$1,0),0)</f>
        <v>山东</v>
      </c>
      <c r="O516" s="19" t="str">
        <f>VLOOKUP($A516,DM!$A:$EH,MATCH(O$1,DM!$1:$1,0),0)</f>
        <v>--</v>
      </c>
    </row>
    <row r="517" spans="1:15" x14ac:dyDescent="0.25">
      <c r="A517" s="63">
        <f>deal_master[[#This Row],[Index]]</f>
        <v>398</v>
      </c>
      <c r="B517" s="70">
        <f>VLOOKUP($A517,DM!A:EH,MATCH(B$1,DM!$1:$1,0),0)</f>
        <v>44783</v>
      </c>
      <c r="C517" s="21" t="str">
        <f>VLOOKUP($A517,DM!$A:$EH,MATCH(C$1,DM!$1:$1,0),0)</f>
        <v>无锡城开实业(宁波银行)</v>
      </c>
      <c r="D517" s="56" t="str">
        <f>VLOOKUP($A517,DM!$A:$EH,MATCH(D$1,DM!$1:$1,0),0)</f>
        <v>--/--/--</v>
      </c>
      <c r="E517" s="23" t="str">
        <f>VLOOKUP($A517,DM!$A:$EH,MATCH(E$1,DM!$1:$1,0),0)</f>
        <v>EUR</v>
      </c>
      <c r="F517" s="23">
        <f>VLOOKUP($A517,DM!$A:$EH,MATCH(F$1,DM!$1:$1,0),0)</f>
        <v>1.6</v>
      </c>
      <c r="G517" s="23" t="str">
        <f>VLOOKUP($A517,DM!$A:$EH,MATCH(G$1,DM!$1:$1,0),0)</f>
        <v>3</v>
      </c>
      <c r="H517" s="57" t="str">
        <f>VLOOKUP($A517,DM!$A:$EH,MATCH(H$1,DM!$1:$1,0),0)</f>
        <v>2.95%</v>
      </c>
      <c r="I517" s="23" t="str">
        <f>VLOOKUP($A517,DM!$A:$EH,MATCH(I$1,DM!$1:$1,0),0)</f>
        <v>3%a</v>
      </c>
      <c r="J517" s="23" t="str">
        <f>VLOOKUP($A517,DM!$A:$EH,MATCH(J$1,DM!$1:$1,0),0)</f>
        <v>5</v>
      </c>
      <c r="K517" s="22" t="str">
        <f>VLOOKUP($A517,DM!$A:$EH,MATCH(K$1,DM!$1:$1,0),0)</f>
        <v>备证</v>
      </c>
      <c r="L517" s="22" t="str">
        <f>VLOOKUP($A517,DM!$A:$EH,MATCH(L$1,DM!$1:$1,0),0)</f>
        <v>--</v>
      </c>
      <c r="M517" s="22" t="str">
        <f>VLOOKUP($A517,DM!$A:$EH,MATCH(M$1,DM!$1:$1,0),0)</f>
        <v>地方平台</v>
      </c>
      <c r="N517" s="22" t="str">
        <f>VLOOKUP($A517,DM!$A:$EH,MATCH(N$1,DM!$1:$1,0),0)</f>
        <v>江苏</v>
      </c>
      <c r="O517" s="19" t="str">
        <f>VLOOKUP($A517,DM!$A:$EH,MATCH(O$1,DM!$1:$1,0),0)</f>
        <v>--</v>
      </c>
    </row>
    <row r="518" spans="1:15" x14ac:dyDescent="0.25">
      <c r="A518" s="63">
        <f>deal_master[[#This Row],[Index]]</f>
        <v>397</v>
      </c>
      <c r="B518" s="70">
        <f>VLOOKUP($A518,DM!A:EH,MATCH(B$1,DM!$1:$1,0),0)</f>
        <v>44783</v>
      </c>
      <c r="C518" s="21" t="str">
        <f>VLOOKUP($A518,DM!$A:$EH,MATCH(C$1,DM!$1:$1,0),0)</f>
        <v>中国财政部</v>
      </c>
      <c r="D518" s="56" t="str">
        <f>VLOOKUP($A518,DM!$A:$EH,MATCH(D$1,DM!$1:$1,0),0)</f>
        <v>--/--/--</v>
      </c>
      <c r="E518" s="23" t="str">
        <f>VLOOKUP($A518,DM!$A:$EH,MATCH(E$1,DM!$1:$1,0),0)</f>
        <v>CNH</v>
      </c>
      <c r="F518" s="23">
        <f>VLOOKUP($A518,DM!$A:$EH,MATCH(F$1,DM!$1:$1,0),0)</f>
        <v>20</v>
      </c>
      <c r="G518" s="23" t="str">
        <f>VLOOKUP($A518,DM!$A:$EH,MATCH(G$1,DM!$1:$1,0),0)</f>
        <v>10</v>
      </c>
      <c r="H518" s="57" t="str">
        <f>VLOOKUP($A518,DM!$A:$EH,MATCH(H$1,DM!$1:$1,0),0)</f>
        <v>2.82%</v>
      </c>
      <c r="I518" s="23" t="str">
        <f>VLOOKUP($A518,DM!$A:$EH,MATCH(I$1,DM!$1:$1,0),0)</f>
        <v>--</v>
      </c>
      <c r="J518" s="23" t="str">
        <f>VLOOKUP($A518,DM!$A:$EH,MATCH(J$1,DM!$1:$1,0),0)</f>
        <v>--</v>
      </c>
      <c r="K518" s="22" t="str">
        <f>VLOOKUP($A518,DM!$A:$EH,MATCH(K$1,DM!$1:$1,0),0)</f>
        <v>直发</v>
      </c>
      <c r="L518" s="22" t="str">
        <f>VLOOKUP($A518,DM!$A:$EH,MATCH(L$1,DM!$1:$1,0),0)</f>
        <v>点心债</v>
      </c>
      <c r="M518" s="22" t="str">
        <f>VLOOKUP($A518,DM!$A:$EH,MATCH(M$1,DM!$1:$1,0),0)</f>
        <v>主权/政府</v>
      </c>
      <c r="N518" s="22" t="str">
        <f>VLOOKUP($A518,DM!$A:$EH,MATCH(N$1,DM!$1:$1,0),0)</f>
        <v>北京</v>
      </c>
      <c r="O518" s="19" t="str">
        <f>VLOOKUP($A518,DM!$A:$EH,MATCH(O$1,DM!$1:$1,0),0)</f>
        <v>--</v>
      </c>
    </row>
    <row r="519" spans="1:15" x14ac:dyDescent="0.25">
      <c r="A519" s="63">
        <f>deal_master[[#This Row],[Index]]</f>
        <v>396</v>
      </c>
      <c r="B519" s="70">
        <f>VLOOKUP($A519,DM!A:EH,MATCH(B$1,DM!$1:$1,0),0)</f>
        <v>44782</v>
      </c>
      <c r="C519" s="21" t="str">
        <f>VLOOKUP($A519,DM!$A:$EH,MATCH(C$1,DM!$1:$1,0),0)</f>
        <v>邵东城发(长沙银行)</v>
      </c>
      <c r="D519" s="56" t="str">
        <f>VLOOKUP($A519,DM!$A:$EH,MATCH(D$1,DM!$1:$1,0),0)</f>
        <v>--/--/--</v>
      </c>
      <c r="E519" s="23" t="str">
        <f>VLOOKUP($A519,DM!$A:$EH,MATCH(E$1,DM!$1:$1,0),0)</f>
        <v>EUR</v>
      </c>
      <c r="F519" s="23">
        <f>VLOOKUP($A519,DM!$A:$EH,MATCH(F$1,DM!$1:$1,0),0)</f>
        <v>1.47</v>
      </c>
      <c r="G519" s="23" t="str">
        <f>VLOOKUP($A519,DM!$A:$EH,MATCH(G$1,DM!$1:$1,0),0)</f>
        <v>3</v>
      </c>
      <c r="H519" s="57" t="str">
        <f>VLOOKUP($A519,DM!$A:$EH,MATCH(H$1,DM!$1:$1,0),0)</f>
        <v>3.2%</v>
      </c>
      <c r="I519" s="23" t="str">
        <f>VLOOKUP($A519,DM!$A:$EH,MATCH(I$1,DM!$1:$1,0),0)</f>
        <v>--</v>
      </c>
      <c r="J519" s="23" t="str">
        <f>VLOOKUP($A519,DM!$A:$EH,MATCH(J$1,DM!$1:$1,0),0)</f>
        <v>--</v>
      </c>
      <c r="K519" s="22" t="str">
        <f>VLOOKUP($A519,DM!$A:$EH,MATCH(K$1,DM!$1:$1,0),0)</f>
        <v>备证</v>
      </c>
      <c r="L519" s="22" t="str">
        <f>VLOOKUP($A519,DM!$A:$EH,MATCH(L$1,DM!$1:$1,0),0)</f>
        <v>--</v>
      </c>
      <c r="M519" s="22" t="str">
        <f>VLOOKUP($A519,DM!$A:$EH,MATCH(M$1,DM!$1:$1,0),0)</f>
        <v>地方平台</v>
      </c>
      <c r="N519" s="22" t="str">
        <f>VLOOKUP($A519,DM!$A:$EH,MATCH(N$1,DM!$1:$1,0),0)</f>
        <v>湖南</v>
      </c>
      <c r="O519" s="19" t="str">
        <f>VLOOKUP($A519,DM!$A:$EH,MATCH(O$1,DM!$1:$1,0),0)</f>
        <v>--</v>
      </c>
    </row>
    <row r="520" spans="1:15" x14ac:dyDescent="0.25">
      <c r="A520" s="63">
        <f>deal_master[[#This Row],[Index]]</f>
        <v>395</v>
      </c>
      <c r="B520" s="70">
        <f>VLOOKUP($A520,DM!A:EH,MATCH(B$1,DM!$1:$1,0),0)</f>
        <v>44782</v>
      </c>
      <c r="C520" s="21" t="str">
        <f>VLOOKUP($A520,DM!$A:$EH,MATCH(C$1,DM!$1:$1,0),0)</f>
        <v>苏州工业园</v>
      </c>
      <c r="D520" s="56" t="str">
        <f>VLOOKUP($A520,DM!$A:$EH,MATCH(D$1,DM!$1:$1,0),0)</f>
        <v>--/--/--</v>
      </c>
      <c r="E520" s="23" t="str">
        <f>VLOOKUP($A520,DM!$A:$EH,MATCH(E$1,DM!$1:$1,0),0)</f>
        <v>CNH</v>
      </c>
      <c r="F520" s="23">
        <f>VLOOKUP($A520,DM!$A:$EH,MATCH(F$1,DM!$1:$1,0),0)</f>
        <v>3</v>
      </c>
      <c r="G520" s="23" t="str">
        <f>VLOOKUP($A520,DM!$A:$EH,MATCH(G$1,DM!$1:$1,0),0)</f>
        <v>10</v>
      </c>
      <c r="H520" s="57" t="str">
        <f>VLOOKUP($A520,DM!$A:$EH,MATCH(H$1,DM!$1:$1,0),0)</f>
        <v>3.6%</v>
      </c>
      <c r="I520" s="23" t="str">
        <f>VLOOKUP($A520,DM!$A:$EH,MATCH(I$1,DM!$1:$1,0),0)</f>
        <v>3.75%a</v>
      </c>
      <c r="J520" s="23" t="str">
        <f>VLOOKUP($A520,DM!$A:$EH,MATCH(J$1,DM!$1:$1,0),0)</f>
        <v>15</v>
      </c>
      <c r="K520" s="22" t="str">
        <f>VLOOKUP($A520,DM!$A:$EH,MATCH(K$1,DM!$1:$1,0),0)</f>
        <v>直发</v>
      </c>
      <c r="L520" s="22" t="str">
        <f>VLOOKUP($A520,DM!$A:$EH,MATCH(L$1,DM!$1:$1,0),0)</f>
        <v>自贸债</v>
      </c>
      <c r="M520" s="22" t="str">
        <f>VLOOKUP($A520,DM!$A:$EH,MATCH(M$1,DM!$1:$1,0),0)</f>
        <v>地方平台</v>
      </c>
      <c r="N520" s="22" t="str">
        <f>VLOOKUP($A520,DM!$A:$EH,MATCH(N$1,DM!$1:$1,0),0)</f>
        <v>江苏</v>
      </c>
      <c r="O520" s="19" t="str">
        <f>VLOOKUP($A520,DM!$A:$EH,MATCH(O$1,DM!$1:$1,0),0)</f>
        <v>--</v>
      </c>
    </row>
    <row r="521" spans="1:15" x14ac:dyDescent="0.25">
      <c r="A521" s="63">
        <f>deal_master[[#This Row],[Index]]</f>
        <v>394</v>
      </c>
      <c r="B521" s="70">
        <f>VLOOKUP($A521,DM!A:EH,MATCH(B$1,DM!$1:$1,0),0)</f>
        <v>44782</v>
      </c>
      <c r="C521" s="21" t="str">
        <f>VLOOKUP($A521,DM!$A:$EH,MATCH(C$1,DM!$1:$1,0),0)</f>
        <v>绿景中国地产</v>
      </c>
      <c r="D521" s="56" t="str">
        <f>VLOOKUP($A521,DM!$A:$EH,MATCH(D$1,DM!$1:$1,0),0)</f>
        <v>--/--/--</v>
      </c>
      <c r="E521" s="23" t="str">
        <f>VLOOKUP($A521,DM!$A:$EH,MATCH(E$1,DM!$1:$1,0),0)</f>
        <v>USD</v>
      </c>
      <c r="F521" s="23">
        <f>VLOOKUP($A521,DM!$A:$EH,MATCH(F$1,DM!$1:$1,0),0)</f>
        <v>9.8000000000000004E-2</v>
      </c>
      <c r="G521" s="23" t="str">
        <f>VLOOKUP($A521,DM!$A:$EH,MATCH(G$1,DM!$1:$1,0),0)</f>
        <v>1</v>
      </c>
      <c r="H521" s="57" t="str">
        <f>VLOOKUP($A521,DM!$A:$EH,MATCH(H$1,DM!$1:$1,0),0)</f>
        <v>6%</v>
      </c>
      <c r="I521" s="23" t="str">
        <f>VLOOKUP($A521,DM!$A:$EH,MATCH(I$1,DM!$1:$1,0),0)</f>
        <v>--</v>
      </c>
      <c r="J521" s="23" t="str">
        <f>VLOOKUP($A521,DM!$A:$EH,MATCH(J$1,DM!$1:$1,0),0)</f>
        <v>--</v>
      </c>
      <c r="K521" s="22" t="str">
        <f>VLOOKUP($A521,DM!$A:$EH,MATCH(K$1,DM!$1:$1,0),0)</f>
        <v>担保</v>
      </c>
      <c r="L521" s="22" t="str">
        <f>VLOOKUP($A521,DM!$A:$EH,MATCH(L$1,DM!$1:$1,0),0)</f>
        <v>--</v>
      </c>
      <c r="M521" s="22" t="str">
        <f>VLOOKUP($A521,DM!$A:$EH,MATCH(M$1,DM!$1:$1,0),0)</f>
        <v>房地产</v>
      </c>
      <c r="N521" s="22" t="str">
        <f>VLOOKUP($A521,DM!$A:$EH,MATCH(N$1,DM!$1:$1,0),0)</f>
        <v>广东</v>
      </c>
      <c r="O521" s="19" t="str">
        <f>VLOOKUP($A521,DM!$A:$EH,MATCH(O$1,DM!$1:$1,0),0)</f>
        <v>--</v>
      </c>
    </row>
    <row r="522" spans="1:15" x14ac:dyDescent="0.25">
      <c r="A522" s="63">
        <f>deal_master[[#This Row],[Index]]</f>
        <v>393</v>
      </c>
      <c r="B522" s="70">
        <f>VLOOKUP($A522,DM!A:EH,MATCH(B$1,DM!$1:$1,0),0)</f>
        <v>44782</v>
      </c>
      <c r="C522" s="21" t="str">
        <f>VLOOKUP($A522,DM!$A:$EH,MATCH(C$1,DM!$1:$1,0),0)</f>
        <v>绿景中国地产</v>
      </c>
      <c r="D522" s="56" t="str">
        <f>VLOOKUP($A522,DM!$A:$EH,MATCH(D$1,DM!$1:$1,0),0)</f>
        <v>--/--/--</v>
      </c>
      <c r="E522" s="23" t="str">
        <f>VLOOKUP($A522,DM!$A:$EH,MATCH(E$1,DM!$1:$1,0),0)</f>
        <v>HKD</v>
      </c>
      <c r="F522" s="23">
        <f>VLOOKUP($A522,DM!$A:$EH,MATCH(F$1,DM!$1:$1,0),0)</f>
        <v>2.2559999999999998</v>
      </c>
      <c r="G522" s="23" t="str">
        <f>VLOOKUP($A522,DM!$A:$EH,MATCH(G$1,DM!$1:$1,0),0)</f>
        <v>1</v>
      </c>
      <c r="H522" s="57" t="str">
        <f>VLOOKUP($A522,DM!$A:$EH,MATCH(H$1,DM!$1:$1,0),0)</f>
        <v>6%</v>
      </c>
      <c r="I522" s="23" t="str">
        <f>VLOOKUP($A522,DM!$A:$EH,MATCH(I$1,DM!$1:$1,0),0)</f>
        <v>--</v>
      </c>
      <c r="J522" s="23" t="str">
        <f>VLOOKUP($A522,DM!$A:$EH,MATCH(J$1,DM!$1:$1,0),0)</f>
        <v>--</v>
      </c>
      <c r="K522" s="22" t="str">
        <f>VLOOKUP($A522,DM!$A:$EH,MATCH(K$1,DM!$1:$1,0),0)</f>
        <v>担保</v>
      </c>
      <c r="L522" s="22" t="str">
        <f>VLOOKUP($A522,DM!$A:$EH,MATCH(L$1,DM!$1:$1,0),0)</f>
        <v>--</v>
      </c>
      <c r="M522" s="22" t="str">
        <f>VLOOKUP($A522,DM!$A:$EH,MATCH(M$1,DM!$1:$1,0),0)</f>
        <v>房地产</v>
      </c>
      <c r="N522" s="22" t="str">
        <f>VLOOKUP($A522,DM!$A:$EH,MATCH(N$1,DM!$1:$1,0),0)</f>
        <v>广东</v>
      </c>
      <c r="O522" s="19" t="str">
        <f>VLOOKUP($A522,DM!$A:$EH,MATCH(O$1,DM!$1:$1,0),0)</f>
        <v>--</v>
      </c>
    </row>
    <row r="523" spans="1:15" x14ac:dyDescent="0.25">
      <c r="A523" s="63">
        <f>deal_master[[#This Row],[Index]]</f>
        <v>392</v>
      </c>
      <c r="B523" s="70">
        <f>VLOOKUP($A523,DM!A:EH,MATCH(B$1,DM!$1:$1,0),0)</f>
        <v>44777</v>
      </c>
      <c r="C523" s="21" t="str">
        <f>VLOOKUP($A523,DM!$A:$EH,MATCH(C$1,DM!$1:$1,0),0)</f>
        <v>蚌埠高投(徽商银行)</v>
      </c>
      <c r="D523" s="56" t="str">
        <f>VLOOKUP($A523,DM!$A:$EH,MATCH(D$1,DM!$1:$1,0),0)</f>
        <v>--/--/--</v>
      </c>
      <c r="E523" s="23" t="str">
        <f>VLOOKUP($A523,DM!$A:$EH,MATCH(E$1,DM!$1:$1,0),0)</f>
        <v>USD</v>
      </c>
      <c r="F523" s="23">
        <f>VLOOKUP($A523,DM!$A:$EH,MATCH(F$1,DM!$1:$1,0),0)</f>
        <v>2</v>
      </c>
      <c r="G523" s="23" t="str">
        <f>VLOOKUP($A523,DM!$A:$EH,MATCH(G$1,DM!$1:$1,0),0)</f>
        <v>3</v>
      </c>
      <c r="H523" s="57" t="str">
        <f>VLOOKUP($A523,DM!$A:$EH,MATCH(H$1,DM!$1:$1,0),0)</f>
        <v>5.3%</v>
      </c>
      <c r="I523" s="23" t="str">
        <f>VLOOKUP($A523,DM!$A:$EH,MATCH(I$1,DM!$1:$1,0),0)</f>
        <v>--</v>
      </c>
      <c r="J523" s="23" t="str">
        <f>VLOOKUP($A523,DM!$A:$EH,MATCH(J$1,DM!$1:$1,0),0)</f>
        <v>--</v>
      </c>
      <c r="K523" s="22" t="str">
        <f>VLOOKUP($A523,DM!$A:$EH,MATCH(K$1,DM!$1:$1,0),0)</f>
        <v>备证</v>
      </c>
      <c r="L523" s="22" t="str">
        <f>VLOOKUP($A523,DM!$A:$EH,MATCH(L$1,DM!$1:$1,0),0)</f>
        <v>--</v>
      </c>
      <c r="M523" s="22" t="str">
        <f>VLOOKUP($A523,DM!$A:$EH,MATCH(M$1,DM!$1:$1,0),0)</f>
        <v>地方平台</v>
      </c>
      <c r="N523" s="22" t="str">
        <f>VLOOKUP($A523,DM!$A:$EH,MATCH(N$1,DM!$1:$1,0),0)</f>
        <v>安徽</v>
      </c>
      <c r="O523" s="19" t="str">
        <f>VLOOKUP($A523,DM!$A:$EH,MATCH(O$1,DM!$1:$1,0),0)</f>
        <v>--</v>
      </c>
    </row>
    <row r="524" spans="1:15" x14ac:dyDescent="0.25">
      <c r="A524" s="63">
        <f>deal_master[[#This Row],[Index]]</f>
        <v>391</v>
      </c>
      <c r="B524" s="70">
        <f>VLOOKUP($A524,DM!A:EH,MATCH(B$1,DM!$1:$1,0),0)</f>
        <v>44776</v>
      </c>
      <c r="C524" s="21" t="str">
        <f>VLOOKUP($A524,DM!$A:$EH,MATCH(C$1,DM!$1:$1,0),0)</f>
        <v>长发集团*</v>
      </c>
      <c r="D524" s="56" t="str">
        <f>VLOOKUP($A524,DM!$A:$EH,MATCH(D$1,DM!$1:$1,0),0)</f>
        <v>Baa2/--/BBB+</v>
      </c>
      <c r="E524" s="23" t="str">
        <f>VLOOKUP($A524,DM!$A:$EH,MATCH(E$1,DM!$1:$1,0),0)</f>
        <v>USD</v>
      </c>
      <c r="F524" s="23">
        <f>VLOOKUP($A524,DM!$A:$EH,MATCH(F$1,DM!$1:$1,0),0)</f>
        <v>0.5</v>
      </c>
      <c r="G524" s="23" t="str">
        <f>VLOOKUP($A524,DM!$A:$EH,MATCH(G$1,DM!$1:$1,0),0)</f>
        <v>3</v>
      </c>
      <c r="H524" s="57" t="str">
        <f>VLOOKUP($A524,DM!$A:$EH,MATCH(H$1,DM!$1:$1,0),0)</f>
        <v>5%</v>
      </c>
      <c r="I524" s="23" t="str">
        <f>VLOOKUP($A524,DM!$A:$EH,MATCH(I$1,DM!$1:$1,0),0)</f>
        <v>5.20%a</v>
      </c>
      <c r="J524" s="23" t="str">
        <f>VLOOKUP($A524,DM!$A:$EH,MATCH(J$1,DM!$1:$1,0),0)</f>
        <v>20</v>
      </c>
      <c r="K524" s="22" t="str">
        <f>VLOOKUP($A524,DM!$A:$EH,MATCH(K$1,DM!$1:$1,0),0)</f>
        <v>担保</v>
      </c>
      <c r="L524" s="22" t="str">
        <f>VLOOKUP($A524,DM!$A:$EH,MATCH(L$1,DM!$1:$1,0),0)</f>
        <v>绿色债券</v>
      </c>
      <c r="M524" s="22" t="str">
        <f>VLOOKUP($A524,DM!$A:$EH,MATCH(M$1,DM!$1:$1,0),0)</f>
        <v>地方平台</v>
      </c>
      <c r="N524" s="22" t="str">
        <f>VLOOKUP($A524,DM!$A:$EH,MATCH(N$1,DM!$1:$1,0),0)</f>
        <v>吉林</v>
      </c>
      <c r="O524" s="19" t="str">
        <f>VLOOKUP($A524,DM!$A:$EH,MATCH(O$1,DM!$1:$1,0),0)</f>
        <v>--</v>
      </c>
    </row>
    <row r="525" spans="1:15" x14ac:dyDescent="0.25">
      <c r="A525" s="63">
        <f>deal_master[[#This Row],[Index]]</f>
        <v>390</v>
      </c>
      <c r="B525" s="70">
        <f>VLOOKUP($A525,DM!A:EH,MATCH(B$1,DM!$1:$1,0),0)</f>
        <v>44776</v>
      </c>
      <c r="C525" s="21" t="str">
        <f>VLOOKUP($A525,DM!$A:$EH,MATCH(C$1,DM!$1:$1,0),0)</f>
        <v>长发集团</v>
      </c>
      <c r="D525" s="56" t="str">
        <f>VLOOKUP($A525,DM!$A:$EH,MATCH(D$1,DM!$1:$1,0),0)</f>
        <v>--/--/--</v>
      </c>
      <c r="E525" s="23" t="str">
        <f>VLOOKUP($A525,DM!$A:$EH,MATCH(E$1,DM!$1:$1,0),0)</f>
        <v>USD</v>
      </c>
      <c r="F525" s="23">
        <f>VLOOKUP($A525,DM!$A:$EH,MATCH(F$1,DM!$1:$1,0),0)</f>
        <v>0.5</v>
      </c>
      <c r="G525" s="23" t="str">
        <f>VLOOKUP($A525,DM!$A:$EH,MATCH(G$1,DM!$1:$1,0),0)</f>
        <v>2.8</v>
      </c>
      <c r="H525" s="57" t="str">
        <f>VLOOKUP($A525,DM!$A:$EH,MATCH(H$1,DM!$1:$1,0),0)</f>
        <v>5%</v>
      </c>
      <c r="I525" s="23" t="str">
        <f>VLOOKUP($A525,DM!$A:$EH,MATCH(I$1,DM!$1:$1,0),0)</f>
        <v>--</v>
      </c>
      <c r="J525" s="23" t="str">
        <f>VLOOKUP($A525,DM!$A:$EH,MATCH(J$1,DM!$1:$1,0),0)</f>
        <v>--</v>
      </c>
      <c r="K525" s="22" t="str">
        <f>VLOOKUP($A525,DM!$A:$EH,MATCH(K$1,DM!$1:$1,0),0)</f>
        <v>担保</v>
      </c>
      <c r="L525" s="22" t="str">
        <f>VLOOKUP($A525,DM!$A:$EH,MATCH(L$1,DM!$1:$1,0),0)</f>
        <v>绿色债券</v>
      </c>
      <c r="M525" s="22" t="str">
        <f>VLOOKUP($A525,DM!$A:$EH,MATCH(M$1,DM!$1:$1,0),0)</f>
        <v>地方平台</v>
      </c>
      <c r="N525" s="22" t="str">
        <f>VLOOKUP($A525,DM!$A:$EH,MATCH(N$1,DM!$1:$1,0),0)</f>
        <v>吉林</v>
      </c>
      <c r="O525" s="19" t="str">
        <f>VLOOKUP($A525,DM!$A:$EH,MATCH(O$1,DM!$1:$1,0),0)</f>
        <v>--</v>
      </c>
    </row>
    <row r="526" spans="1:15" x14ac:dyDescent="0.25">
      <c r="A526" s="63">
        <f>deal_master[[#This Row],[Index]]</f>
        <v>389</v>
      </c>
      <c r="B526" s="70">
        <f>VLOOKUP($A526,DM!A:EH,MATCH(B$1,DM!$1:$1,0),0)</f>
        <v>44776</v>
      </c>
      <c r="C526" s="21" t="str">
        <f>VLOOKUP($A526,DM!$A:$EH,MATCH(C$1,DM!$1:$1,0),0)</f>
        <v>宿州城建</v>
      </c>
      <c r="D526" s="56" t="str">
        <f>VLOOKUP($A526,DM!$A:$EH,MATCH(D$1,DM!$1:$1,0),0)</f>
        <v>--/--/BBB-</v>
      </c>
      <c r="E526" s="23" t="str">
        <f>VLOOKUP($A526,DM!$A:$EH,MATCH(E$1,DM!$1:$1,0),0)</f>
        <v>USD</v>
      </c>
      <c r="F526" s="23">
        <f>VLOOKUP($A526,DM!$A:$EH,MATCH(F$1,DM!$1:$1,0),0)</f>
        <v>2</v>
      </c>
      <c r="G526" s="23" t="str">
        <f>VLOOKUP($A526,DM!$A:$EH,MATCH(G$1,DM!$1:$1,0),0)</f>
        <v>3</v>
      </c>
      <c r="H526" s="57" t="str">
        <f>VLOOKUP($A526,DM!$A:$EH,MATCH(H$1,DM!$1:$1,0),0)</f>
        <v>6%</v>
      </c>
      <c r="I526" s="23" t="str">
        <f>VLOOKUP($A526,DM!$A:$EH,MATCH(I$1,DM!$1:$1,0),0)</f>
        <v>6.2%a</v>
      </c>
      <c r="J526" s="23" t="str">
        <f>VLOOKUP($A526,DM!$A:$EH,MATCH(J$1,DM!$1:$1,0),0)</f>
        <v>20</v>
      </c>
      <c r="K526" s="22" t="str">
        <f>VLOOKUP($A526,DM!$A:$EH,MATCH(K$1,DM!$1:$1,0),0)</f>
        <v>直发</v>
      </c>
      <c r="L526" s="22" t="str">
        <f>VLOOKUP($A526,DM!$A:$EH,MATCH(L$1,DM!$1:$1,0),0)</f>
        <v>--</v>
      </c>
      <c r="M526" s="22" t="str">
        <f>VLOOKUP($A526,DM!$A:$EH,MATCH(M$1,DM!$1:$1,0),0)</f>
        <v>地方平台</v>
      </c>
      <c r="N526" s="22" t="str">
        <f>VLOOKUP($A526,DM!$A:$EH,MATCH(N$1,DM!$1:$1,0),0)</f>
        <v>安徽</v>
      </c>
      <c r="O526" s="19" t="str">
        <f>VLOOKUP($A526,DM!$A:$EH,MATCH(O$1,DM!$1:$1,0),0)</f>
        <v>--</v>
      </c>
    </row>
    <row r="527" spans="1:15" x14ac:dyDescent="0.25">
      <c r="A527" s="63">
        <f>deal_master[[#This Row],[Index]]</f>
        <v>388</v>
      </c>
      <c r="B527" s="70">
        <f>VLOOKUP($A527,DM!A:EH,MATCH(B$1,DM!$1:$1,0),0)</f>
        <v>44776</v>
      </c>
      <c r="C527" s="21" t="str">
        <f>VLOOKUP($A527,DM!$A:$EH,MATCH(C$1,DM!$1:$1,0),0)</f>
        <v>丹阳投资</v>
      </c>
      <c r="D527" s="56" t="str">
        <f>VLOOKUP($A527,DM!$A:$EH,MATCH(D$1,DM!$1:$1,0),0)</f>
        <v>--/--/--</v>
      </c>
      <c r="E527" s="23" t="str">
        <f>VLOOKUP($A527,DM!$A:$EH,MATCH(E$1,DM!$1:$1,0),0)</f>
        <v>USD</v>
      </c>
      <c r="F527" s="23">
        <f>VLOOKUP($A527,DM!$A:$EH,MATCH(F$1,DM!$1:$1,0),0)</f>
        <v>2.0499999999999998</v>
      </c>
      <c r="G527" s="23" t="str">
        <f>VLOOKUP($A527,DM!$A:$EH,MATCH(G$1,DM!$1:$1,0),0)</f>
        <v>3</v>
      </c>
      <c r="H527" s="57" t="str">
        <f>VLOOKUP($A527,DM!$A:$EH,MATCH(H$1,DM!$1:$1,0),0)</f>
        <v>6.4%</v>
      </c>
      <c r="I527" s="23" t="str">
        <f>VLOOKUP($A527,DM!$A:$EH,MATCH(I$1,DM!$1:$1,0),0)</f>
        <v>6.4%a</v>
      </c>
      <c r="J527" s="23" t="str">
        <f>VLOOKUP($A527,DM!$A:$EH,MATCH(J$1,DM!$1:$1,0),0)</f>
        <v>0</v>
      </c>
      <c r="K527" s="22" t="str">
        <f>VLOOKUP($A527,DM!$A:$EH,MATCH(K$1,DM!$1:$1,0),0)</f>
        <v>担保</v>
      </c>
      <c r="L527" s="22" t="str">
        <f>VLOOKUP($A527,DM!$A:$EH,MATCH(L$1,DM!$1:$1,0),0)</f>
        <v>--</v>
      </c>
      <c r="M527" s="22" t="str">
        <f>VLOOKUP($A527,DM!$A:$EH,MATCH(M$1,DM!$1:$1,0),0)</f>
        <v>地方平台</v>
      </c>
      <c r="N527" s="22" t="str">
        <f>VLOOKUP($A527,DM!$A:$EH,MATCH(N$1,DM!$1:$1,0),0)</f>
        <v>江苏</v>
      </c>
      <c r="O527" s="19" t="str">
        <f>VLOOKUP($A527,DM!$A:$EH,MATCH(O$1,DM!$1:$1,0),0)</f>
        <v>--</v>
      </c>
    </row>
    <row r="528" spans="1:15" x14ac:dyDescent="0.25">
      <c r="A528" s="63">
        <f>deal_master[[#This Row],[Index]]</f>
        <v>387</v>
      </c>
      <c r="B528" s="70">
        <f>VLOOKUP($A528,DM!A:EH,MATCH(B$1,DM!$1:$1,0),0)</f>
        <v>44775</v>
      </c>
      <c r="C528" s="21" t="str">
        <f>VLOOKUP($A528,DM!$A:$EH,MATCH(C$1,DM!$1:$1,0),0)</f>
        <v>济南高新控股</v>
      </c>
      <c r="D528" s="56" t="str">
        <f>VLOOKUP($A528,DM!$A:$EH,MATCH(D$1,DM!$1:$1,0),0)</f>
        <v>--/--/BBB</v>
      </c>
      <c r="E528" s="23" t="str">
        <f>VLOOKUP($A528,DM!$A:$EH,MATCH(E$1,DM!$1:$1,0),0)</f>
        <v>USD</v>
      </c>
      <c r="F528" s="23">
        <f>VLOOKUP($A528,DM!$A:$EH,MATCH(F$1,DM!$1:$1,0),0)</f>
        <v>3</v>
      </c>
      <c r="G528" s="23" t="str">
        <f>VLOOKUP($A528,DM!$A:$EH,MATCH(G$1,DM!$1:$1,0),0)</f>
        <v>3</v>
      </c>
      <c r="H528" s="57" t="str">
        <f>VLOOKUP($A528,DM!$A:$EH,MATCH(H$1,DM!$1:$1,0),0)</f>
        <v>5.5%</v>
      </c>
      <c r="I528" s="23" t="str">
        <f>VLOOKUP($A528,DM!$A:$EH,MATCH(I$1,DM!$1:$1,0),0)</f>
        <v>5.8%a</v>
      </c>
      <c r="J528" s="23" t="str">
        <f>VLOOKUP($A528,DM!$A:$EH,MATCH(J$1,DM!$1:$1,0),0)</f>
        <v>30</v>
      </c>
      <c r="K528" s="22" t="str">
        <f>VLOOKUP($A528,DM!$A:$EH,MATCH(K$1,DM!$1:$1,0),0)</f>
        <v>直发</v>
      </c>
      <c r="L528" s="22" t="str">
        <f>VLOOKUP($A528,DM!$A:$EH,MATCH(L$1,DM!$1:$1,0),0)</f>
        <v>--</v>
      </c>
      <c r="M528" s="22" t="str">
        <f>VLOOKUP($A528,DM!$A:$EH,MATCH(M$1,DM!$1:$1,0),0)</f>
        <v>地方平台</v>
      </c>
      <c r="N528" s="22" t="str">
        <f>VLOOKUP($A528,DM!$A:$EH,MATCH(N$1,DM!$1:$1,0),0)</f>
        <v>山东</v>
      </c>
      <c r="O528" s="19" t="str">
        <f>VLOOKUP($A528,DM!$A:$EH,MATCH(O$1,DM!$1:$1,0),0)</f>
        <v>--</v>
      </c>
    </row>
    <row r="529" spans="1:15" x14ac:dyDescent="0.25">
      <c r="A529" s="63">
        <f>deal_master[[#This Row],[Index]]</f>
        <v>386</v>
      </c>
      <c r="B529" s="70">
        <f>VLOOKUP($A529,DM!A:EH,MATCH(B$1,DM!$1:$1,0),0)</f>
        <v>44774</v>
      </c>
      <c r="C529" s="21" t="str">
        <f>VLOOKUP($A529,DM!$A:$EH,MATCH(C$1,DM!$1:$1,0),0)</f>
        <v>绵阳控股</v>
      </c>
      <c r="D529" s="56" t="str">
        <f>VLOOKUP($A529,DM!$A:$EH,MATCH(D$1,DM!$1:$1,0),0)</f>
        <v>--/--/BB</v>
      </c>
      <c r="E529" s="23" t="str">
        <f>VLOOKUP($A529,DM!$A:$EH,MATCH(E$1,DM!$1:$1,0),0)</f>
        <v>USD</v>
      </c>
      <c r="F529" s="23">
        <f>VLOOKUP($A529,DM!$A:$EH,MATCH(F$1,DM!$1:$1,0),0)</f>
        <v>3</v>
      </c>
      <c r="G529" s="23" t="str">
        <f>VLOOKUP($A529,DM!$A:$EH,MATCH(G$1,DM!$1:$1,0),0)</f>
        <v>3</v>
      </c>
      <c r="H529" s="57" t="str">
        <f>VLOOKUP($A529,DM!$A:$EH,MATCH(H$1,DM!$1:$1,0),0)</f>
        <v>6.7%</v>
      </c>
      <c r="I529" s="23" t="str">
        <f>VLOOKUP($A529,DM!$A:$EH,MATCH(I$1,DM!$1:$1,0),0)</f>
        <v>--</v>
      </c>
      <c r="J529" s="23" t="str">
        <f>VLOOKUP($A529,DM!$A:$EH,MATCH(J$1,DM!$1:$1,0),0)</f>
        <v>--</v>
      </c>
      <c r="K529" s="22" t="str">
        <f>VLOOKUP($A529,DM!$A:$EH,MATCH(K$1,DM!$1:$1,0),0)</f>
        <v>直发</v>
      </c>
      <c r="L529" s="22" t="str">
        <f>VLOOKUP($A529,DM!$A:$EH,MATCH(L$1,DM!$1:$1,0),0)</f>
        <v>--</v>
      </c>
      <c r="M529" s="22" t="str">
        <f>VLOOKUP($A529,DM!$A:$EH,MATCH(M$1,DM!$1:$1,0),0)</f>
        <v>地方平台</v>
      </c>
      <c r="N529" s="22" t="str">
        <f>VLOOKUP($A529,DM!$A:$EH,MATCH(N$1,DM!$1:$1,0),0)</f>
        <v>四川</v>
      </c>
      <c r="O529" s="19" t="str">
        <f>VLOOKUP($A529,DM!$A:$EH,MATCH(O$1,DM!$1:$1,0),0)</f>
        <v>--</v>
      </c>
    </row>
    <row r="530" spans="1:15" x14ac:dyDescent="0.25">
      <c r="A530" s="63">
        <f>deal_master[[#This Row],[Index]]</f>
        <v>385</v>
      </c>
      <c r="B530" s="70">
        <f>VLOOKUP($A530,DM!A:EH,MATCH(B$1,DM!$1:$1,0),0)</f>
        <v>44771</v>
      </c>
      <c r="C530" s="21" t="str">
        <f>VLOOKUP($A530,DM!$A:$EH,MATCH(C$1,DM!$1:$1,0),0)</f>
        <v>江苏句容投资(江苏银行)</v>
      </c>
      <c r="D530" s="56" t="str">
        <f>VLOOKUP($A530,DM!$A:$EH,MATCH(D$1,DM!$1:$1,0),0)</f>
        <v>--/--/--</v>
      </c>
      <c r="E530" s="23" t="str">
        <f>VLOOKUP($A530,DM!$A:$EH,MATCH(E$1,DM!$1:$1,0),0)</f>
        <v>EUR</v>
      </c>
      <c r="F530" s="23">
        <f>VLOOKUP($A530,DM!$A:$EH,MATCH(F$1,DM!$1:$1,0),0)</f>
        <v>1.35</v>
      </c>
      <c r="G530" s="23" t="str">
        <f>VLOOKUP($A530,DM!$A:$EH,MATCH(G$1,DM!$1:$1,0),0)</f>
        <v>3</v>
      </c>
      <c r="H530" s="57" t="str">
        <f>VLOOKUP($A530,DM!$A:$EH,MATCH(H$1,DM!$1:$1,0),0)</f>
        <v>2.9%</v>
      </c>
      <c r="I530" s="23" t="str">
        <f>VLOOKUP($A530,DM!$A:$EH,MATCH(I$1,DM!$1:$1,0),0)</f>
        <v>--</v>
      </c>
      <c r="J530" s="23" t="str">
        <f>VLOOKUP($A530,DM!$A:$EH,MATCH(J$1,DM!$1:$1,0),0)</f>
        <v>--</v>
      </c>
      <c r="K530" s="22" t="str">
        <f>VLOOKUP($A530,DM!$A:$EH,MATCH(K$1,DM!$1:$1,0),0)</f>
        <v>备证</v>
      </c>
      <c r="L530" s="22" t="str">
        <f>VLOOKUP($A530,DM!$A:$EH,MATCH(L$1,DM!$1:$1,0),0)</f>
        <v>--</v>
      </c>
      <c r="M530" s="22" t="str">
        <f>VLOOKUP($A530,DM!$A:$EH,MATCH(M$1,DM!$1:$1,0),0)</f>
        <v>地方平台</v>
      </c>
      <c r="N530" s="22" t="str">
        <f>VLOOKUP($A530,DM!$A:$EH,MATCH(N$1,DM!$1:$1,0),0)</f>
        <v>江苏</v>
      </c>
      <c r="O530" s="19" t="str">
        <f>VLOOKUP($A530,DM!$A:$EH,MATCH(O$1,DM!$1:$1,0),0)</f>
        <v>--</v>
      </c>
    </row>
    <row r="531" spans="1:15" x14ac:dyDescent="0.25">
      <c r="A531" s="63">
        <f>deal_master[[#This Row],[Index]]</f>
        <v>384</v>
      </c>
      <c r="B531" s="70">
        <f>VLOOKUP($A531,DM!A:EH,MATCH(B$1,DM!$1:$1,0),0)</f>
        <v>44770</v>
      </c>
      <c r="C531" s="21" t="str">
        <f>VLOOKUP($A531,DM!$A:$EH,MATCH(C$1,DM!$1:$1,0),0)</f>
        <v>绍兴柯桥建设</v>
      </c>
      <c r="D531" s="56" t="str">
        <f>VLOOKUP($A531,DM!$A:$EH,MATCH(D$1,DM!$1:$1,0),0)</f>
        <v>--/--/--</v>
      </c>
      <c r="E531" s="23" t="str">
        <f>VLOOKUP($A531,DM!$A:$EH,MATCH(E$1,DM!$1:$1,0),0)</f>
        <v>CNH</v>
      </c>
      <c r="F531" s="23">
        <f>VLOOKUP($A531,DM!$A:$EH,MATCH(F$1,DM!$1:$1,0),0)</f>
        <v>10</v>
      </c>
      <c r="G531" s="23" t="str">
        <f>VLOOKUP($A531,DM!$A:$EH,MATCH(G$1,DM!$1:$1,0),0)</f>
        <v>3</v>
      </c>
      <c r="H531" s="57" t="str">
        <f>VLOOKUP($A531,DM!$A:$EH,MATCH(H$1,DM!$1:$1,0),0)</f>
        <v>4.35%</v>
      </c>
      <c r="I531" s="23" t="str">
        <f>VLOOKUP($A531,DM!$A:$EH,MATCH(I$1,DM!$1:$1,0),0)</f>
        <v>4.6%a</v>
      </c>
      <c r="J531" s="23" t="str">
        <f>VLOOKUP($A531,DM!$A:$EH,MATCH(J$1,DM!$1:$1,0),0)</f>
        <v>25</v>
      </c>
      <c r="K531" s="22" t="str">
        <f>VLOOKUP($A531,DM!$A:$EH,MATCH(K$1,DM!$1:$1,0),0)</f>
        <v>直发</v>
      </c>
      <c r="L531" s="22" t="str">
        <f>VLOOKUP($A531,DM!$A:$EH,MATCH(L$1,DM!$1:$1,0),0)</f>
        <v>自贸债</v>
      </c>
      <c r="M531" s="22" t="str">
        <f>VLOOKUP($A531,DM!$A:$EH,MATCH(M$1,DM!$1:$1,0),0)</f>
        <v>地方平台</v>
      </c>
      <c r="N531" s="22" t="str">
        <f>VLOOKUP($A531,DM!$A:$EH,MATCH(N$1,DM!$1:$1,0),0)</f>
        <v>浙江</v>
      </c>
      <c r="O531" s="19" t="str">
        <f>VLOOKUP($A531,DM!$A:$EH,MATCH(O$1,DM!$1:$1,0),0)</f>
        <v>BISL</v>
      </c>
    </row>
    <row r="532" spans="1:15" x14ac:dyDescent="0.25">
      <c r="A532" s="63">
        <f>deal_master[[#This Row],[Index]]</f>
        <v>383</v>
      </c>
      <c r="B532" s="70">
        <f>VLOOKUP($A532,DM!A:EH,MATCH(B$1,DM!$1:$1,0),0)</f>
        <v>44769</v>
      </c>
      <c r="C532" s="21" t="str">
        <f>VLOOKUP($A532,DM!$A:$EH,MATCH(C$1,DM!$1:$1,0),0)</f>
        <v>湖州南浔交投</v>
      </c>
      <c r="D532" s="56" t="str">
        <f>VLOOKUP($A532,DM!$A:$EH,MATCH(D$1,DM!$1:$1,0),0)</f>
        <v>--/--/--</v>
      </c>
      <c r="E532" s="23" t="str">
        <f>VLOOKUP($A532,DM!$A:$EH,MATCH(E$1,DM!$1:$1,0),0)</f>
        <v>CNH</v>
      </c>
      <c r="F532" s="23">
        <f>VLOOKUP($A532,DM!$A:$EH,MATCH(F$1,DM!$1:$1,0),0)</f>
        <v>4.9000000000000004</v>
      </c>
      <c r="G532" s="23" t="str">
        <f>VLOOKUP($A532,DM!$A:$EH,MATCH(G$1,DM!$1:$1,0),0)</f>
        <v>3</v>
      </c>
      <c r="H532" s="57" t="str">
        <f>VLOOKUP($A532,DM!$A:$EH,MATCH(H$1,DM!$1:$1,0),0)</f>
        <v>5%</v>
      </c>
      <c r="I532" s="23" t="str">
        <f>VLOOKUP($A532,DM!$A:$EH,MATCH(I$1,DM!$1:$1,0),0)</f>
        <v>--</v>
      </c>
      <c r="J532" s="23" t="str">
        <f>VLOOKUP($A532,DM!$A:$EH,MATCH(J$1,DM!$1:$1,0),0)</f>
        <v>--</v>
      </c>
      <c r="K532" s="22" t="str">
        <f>VLOOKUP($A532,DM!$A:$EH,MATCH(K$1,DM!$1:$1,0),0)</f>
        <v>直发</v>
      </c>
      <c r="L532" s="22" t="str">
        <f>VLOOKUP($A532,DM!$A:$EH,MATCH(L$1,DM!$1:$1,0),0)</f>
        <v>自贸债</v>
      </c>
      <c r="M532" s="22" t="str">
        <f>VLOOKUP($A532,DM!$A:$EH,MATCH(M$1,DM!$1:$1,0),0)</f>
        <v>地方平台</v>
      </c>
      <c r="N532" s="22" t="str">
        <f>VLOOKUP($A532,DM!$A:$EH,MATCH(N$1,DM!$1:$1,0),0)</f>
        <v>浙江</v>
      </c>
      <c r="O532" s="19" t="str">
        <f>VLOOKUP($A532,DM!$A:$EH,MATCH(O$1,DM!$1:$1,0),0)</f>
        <v>--</v>
      </c>
    </row>
    <row r="533" spans="1:15" x14ac:dyDescent="0.25">
      <c r="A533" s="63">
        <f>deal_master[[#This Row],[Index]]</f>
        <v>382</v>
      </c>
      <c r="B533" s="70">
        <f>VLOOKUP($A533,DM!A:EH,MATCH(B$1,DM!$1:$1,0),0)</f>
        <v>44769</v>
      </c>
      <c r="C533" s="21" t="str">
        <f>VLOOKUP($A533,DM!$A:$EH,MATCH(C$1,DM!$1:$1,0),0)</f>
        <v>创兴银行</v>
      </c>
      <c r="D533" s="56" t="str">
        <f>VLOOKUP($A533,DM!$A:$EH,MATCH(D$1,DM!$1:$1,0),0)</f>
        <v>--/--/--</v>
      </c>
      <c r="E533" s="23" t="str">
        <f>VLOOKUP($A533,DM!$A:$EH,MATCH(E$1,DM!$1:$1,0),0)</f>
        <v>USD</v>
      </c>
      <c r="F533" s="23">
        <f>VLOOKUP($A533,DM!$A:$EH,MATCH(F$1,DM!$1:$1,0),0)</f>
        <v>2.2400000000000002</v>
      </c>
      <c r="G533" s="23" t="str">
        <f>VLOOKUP($A533,DM!$A:$EH,MATCH(G$1,DM!$1:$1,0),0)</f>
        <v>10</v>
      </c>
      <c r="H533" s="57" t="str">
        <f>VLOOKUP($A533,DM!$A:$EH,MATCH(H$1,DM!$1:$1,0),0)</f>
        <v>4.9%</v>
      </c>
      <c r="I533" s="23" t="str">
        <f>VLOOKUP($A533,DM!$A:$EH,MATCH(I$1,DM!$1:$1,0),0)</f>
        <v>--</v>
      </c>
      <c r="J533" s="23" t="str">
        <f>VLOOKUP($A533,DM!$A:$EH,MATCH(J$1,DM!$1:$1,0),0)</f>
        <v>--</v>
      </c>
      <c r="K533" s="22" t="str">
        <f>VLOOKUP($A533,DM!$A:$EH,MATCH(K$1,DM!$1:$1,0),0)</f>
        <v>直发</v>
      </c>
      <c r="L533" s="22" t="str">
        <f>VLOOKUP($A533,DM!$A:$EH,MATCH(L$1,DM!$1:$1,0),0)</f>
        <v>二级资本债</v>
      </c>
      <c r="M533" s="22" t="str">
        <f>VLOOKUP($A533,DM!$A:$EH,MATCH(M$1,DM!$1:$1,0),0)</f>
        <v>金融机构</v>
      </c>
      <c r="N533" s="22" t="str">
        <f>VLOOKUP($A533,DM!$A:$EH,MATCH(N$1,DM!$1:$1,0),0)</f>
        <v>广东</v>
      </c>
      <c r="O533" s="19" t="str">
        <f>VLOOKUP($A533,DM!$A:$EH,MATCH(O$1,DM!$1:$1,0),0)</f>
        <v>--</v>
      </c>
    </row>
    <row r="534" spans="1:15" x14ac:dyDescent="0.25">
      <c r="A534" s="63">
        <f>deal_master[[#This Row],[Index]]</f>
        <v>381</v>
      </c>
      <c r="B534" s="70">
        <f>VLOOKUP($A534,DM!A:EH,MATCH(B$1,DM!$1:$1,0),0)</f>
        <v>44769</v>
      </c>
      <c r="C534" s="21" t="str">
        <f>VLOOKUP($A534,DM!$A:$EH,MATCH(C$1,DM!$1:$1,0),0)</f>
        <v>中银悉尼分行</v>
      </c>
      <c r="D534" s="56" t="str">
        <f>VLOOKUP($A534,DM!$A:$EH,MATCH(D$1,DM!$1:$1,0),0)</f>
        <v>A1/A/A</v>
      </c>
      <c r="E534" s="23" t="str">
        <f>VLOOKUP($A534,DM!$A:$EH,MATCH(E$1,DM!$1:$1,0),0)</f>
        <v>CNH</v>
      </c>
      <c r="F534" s="23">
        <f>VLOOKUP($A534,DM!$A:$EH,MATCH(F$1,DM!$1:$1,0),0)</f>
        <v>25</v>
      </c>
      <c r="G534" s="23" t="str">
        <f>VLOOKUP($A534,DM!$A:$EH,MATCH(G$1,DM!$1:$1,0),0)</f>
        <v>3</v>
      </c>
      <c r="H534" s="57" t="str">
        <f>VLOOKUP($A534,DM!$A:$EH,MATCH(H$1,DM!$1:$1,0),0)</f>
        <v>2.95%</v>
      </c>
      <c r="I534" s="23" t="str">
        <f>VLOOKUP($A534,DM!$A:$EH,MATCH(I$1,DM!$1:$1,0),0)</f>
        <v>3.4%a</v>
      </c>
      <c r="J534" s="23" t="str">
        <f>VLOOKUP($A534,DM!$A:$EH,MATCH(J$1,DM!$1:$1,0),0)</f>
        <v>45</v>
      </c>
      <c r="K534" s="22" t="str">
        <f>VLOOKUP($A534,DM!$A:$EH,MATCH(K$1,DM!$1:$1,0),0)</f>
        <v>直发</v>
      </c>
      <c r="L534" s="22" t="str">
        <f>VLOOKUP($A534,DM!$A:$EH,MATCH(L$1,DM!$1:$1,0),0)</f>
        <v>点心债</v>
      </c>
      <c r="M534" s="22" t="str">
        <f>VLOOKUP($A534,DM!$A:$EH,MATCH(M$1,DM!$1:$1,0),0)</f>
        <v>金融机构</v>
      </c>
      <c r="N534" s="22" t="str">
        <f>VLOOKUP($A534,DM!$A:$EH,MATCH(N$1,DM!$1:$1,0),0)</f>
        <v>北京</v>
      </c>
      <c r="O534" s="19" t="str">
        <f>VLOOKUP($A534,DM!$A:$EH,MATCH(O$1,DM!$1:$1,0),0)</f>
        <v>港分</v>
      </c>
    </row>
    <row r="535" spans="1:15" x14ac:dyDescent="0.25">
      <c r="A535" s="63">
        <f>deal_master[[#This Row],[Index]]</f>
        <v>380</v>
      </c>
      <c r="B535" s="70">
        <f>VLOOKUP($A535,DM!A:EH,MATCH(B$1,DM!$1:$1,0),0)</f>
        <v>44768</v>
      </c>
      <c r="C535" s="21" t="str">
        <f>VLOOKUP($A535,DM!$A:$EH,MATCH(C$1,DM!$1:$1,0),0)</f>
        <v>西安世园(浙商银行)</v>
      </c>
      <c r="D535" s="56" t="str">
        <f>VLOOKUP($A535,DM!$A:$EH,MATCH(D$1,DM!$1:$1,0),0)</f>
        <v>--/--/--</v>
      </c>
      <c r="E535" s="23" t="str">
        <f>VLOOKUP($A535,DM!$A:$EH,MATCH(E$1,DM!$1:$1,0),0)</f>
        <v>USD</v>
      </c>
      <c r="F535" s="23">
        <f>VLOOKUP($A535,DM!$A:$EH,MATCH(F$1,DM!$1:$1,0),0)</f>
        <v>0.71</v>
      </c>
      <c r="G535" s="23" t="str">
        <f>VLOOKUP($A535,DM!$A:$EH,MATCH(G$1,DM!$1:$1,0),0)</f>
        <v>2.9</v>
      </c>
      <c r="H535" s="57" t="str">
        <f>VLOOKUP($A535,DM!$A:$EH,MATCH(H$1,DM!$1:$1,0),0)</f>
        <v>4.5%</v>
      </c>
      <c r="I535" s="23" t="str">
        <f>VLOOKUP($A535,DM!$A:$EH,MATCH(I$1,DM!$1:$1,0),0)</f>
        <v>--</v>
      </c>
      <c r="J535" s="23" t="str">
        <f>VLOOKUP($A535,DM!$A:$EH,MATCH(J$1,DM!$1:$1,0),0)</f>
        <v>--</v>
      </c>
      <c r="K535" s="22" t="str">
        <f>VLOOKUP($A535,DM!$A:$EH,MATCH(K$1,DM!$1:$1,0),0)</f>
        <v>备证</v>
      </c>
      <c r="L535" s="22" t="str">
        <f>VLOOKUP($A535,DM!$A:$EH,MATCH(L$1,DM!$1:$1,0),0)</f>
        <v>--</v>
      </c>
      <c r="M535" s="22" t="str">
        <f>VLOOKUP($A535,DM!$A:$EH,MATCH(M$1,DM!$1:$1,0),0)</f>
        <v>地方平台</v>
      </c>
      <c r="N535" s="22" t="str">
        <f>VLOOKUP($A535,DM!$A:$EH,MATCH(N$1,DM!$1:$1,0),0)</f>
        <v>陕西</v>
      </c>
      <c r="O535" s="19" t="str">
        <f>VLOOKUP($A535,DM!$A:$EH,MATCH(O$1,DM!$1:$1,0),0)</f>
        <v>--</v>
      </c>
    </row>
    <row r="536" spans="1:15" x14ac:dyDescent="0.25">
      <c r="A536" s="63">
        <f>deal_master[[#This Row],[Index]]</f>
        <v>379</v>
      </c>
      <c r="B536" s="70">
        <f>VLOOKUP($A536,DM!A:EH,MATCH(B$1,DM!$1:$1,0),0)</f>
        <v>44768</v>
      </c>
      <c r="C536" s="21" t="str">
        <f>VLOOKUP($A536,DM!$A:$EH,MATCH(C$1,DM!$1:$1,0),0)</f>
        <v>泰兴襟江投资(渤海银行)</v>
      </c>
      <c r="D536" s="56" t="str">
        <f>VLOOKUP($A536,DM!$A:$EH,MATCH(D$1,DM!$1:$1,0),0)</f>
        <v>--/--/--</v>
      </c>
      <c r="E536" s="23" t="str">
        <f>VLOOKUP($A536,DM!$A:$EH,MATCH(E$1,DM!$1:$1,0),0)</f>
        <v>EUR</v>
      </c>
      <c r="F536" s="23">
        <f>VLOOKUP($A536,DM!$A:$EH,MATCH(F$1,DM!$1:$1,0),0)</f>
        <v>0.3</v>
      </c>
      <c r="G536" s="23" t="str">
        <f>VLOOKUP($A536,DM!$A:$EH,MATCH(G$1,DM!$1:$1,0),0)</f>
        <v>2.9</v>
      </c>
      <c r="H536" s="57" t="str">
        <f>VLOOKUP($A536,DM!$A:$EH,MATCH(H$1,DM!$1:$1,0),0)</f>
        <v>3.5%</v>
      </c>
      <c r="I536" s="23" t="str">
        <f>VLOOKUP($A536,DM!$A:$EH,MATCH(I$1,DM!$1:$1,0),0)</f>
        <v>--</v>
      </c>
      <c r="J536" s="23" t="str">
        <f>VLOOKUP($A536,DM!$A:$EH,MATCH(J$1,DM!$1:$1,0),0)</f>
        <v>--</v>
      </c>
      <c r="K536" s="22" t="str">
        <f>VLOOKUP($A536,DM!$A:$EH,MATCH(K$1,DM!$1:$1,0),0)</f>
        <v>备证</v>
      </c>
      <c r="L536" s="22" t="str">
        <f>VLOOKUP($A536,DM!$A:$EH,MATCH(L$1,DM!$1:$1,0),0)</f>
        <v>--</v>
      </c>
      <c r="M536" s="22" t="str">
        <f>VLOOKUP($A536,DM!$A:$EH,MATCH(M$1,DM!$1:$1,0),0)</f>
        <v>地方平台</v>
      </c>
      <c r="N536" s="22" t="str">
        <f>VLOOKUP($A536,DM!$A:$EH,MATCH(N$1,DM!$1:$1,0),0)</f>
        <v>江苏</v>
      </c>
      <c r="O536" s="19" t="str">
        <f>VLOOKUP($A536,DM!$A:$EH,MATCH(O$1,DM!$1:$1,0),0)</f>
        <v>--</v>
      </c>
    </row>
    <row r="537" spans="1:15" x14ac:dyDescent="0.25">
      <c r="A537" s="63">
        <f>deal_master[[#This Row],[Index]]</f>
        <v>378</v>
      </c>
      <c r="B537" s="70">
        <f>VLOOKUP($A537,DM!A:EH,MATCH(B$1,DM!$1:$1,0),0)</f>
        <v>44768</v>
      </c>
      <c r="C537" s="21" t="str">
        <f>VLOOKUP($A537,DM!$A:$EH,MATCH(C$1,DM!$1:$1,0),0)</f>
        <v>扬州江都沿江开发(渤海银行)</v>
      </c>
      <c r="D537" s="56" t="str">
        <f>VLOOKUP($A537,DM!$A:$EH,MATCH(D$1,DM!$1:$1,0),0)</f>
        <v>--/--/--</v>
      </c>
      <c r="E537" s="23" t="str">
        <f>VLOOKUP($A537,DM!$A:$EH,MATCH(E$1,DM!$1:$1,0),0)</f>
        <v>USD</v>
      </c>
      <c r="F537" s="23">
        <f>VLOOKUP($A537,DM!$A:$EH,MATCH(F$1,DM!$1:$1,0),0)</f>
        <v>0.4</v>
      </c>
      <c r="G537" s="23" t="str">
        <f>VLOOKUP($A537,DM!$A:$EH,MATCH(G$1,DM!$1:$1,0),0)</f>
        <v>1</v>
      </c>
      <c r="H537" s="57" t="str">
        <f>VLOOKUP($A537,DM!$A:$EH,MATCH(H$1,DM!$1:$1,0),0)</f>
        <v>5.2%</v>
      </c>
      <c r="I537" s="23" t="str">
        <f>VLOOKUP($A537,DM!$A:$EH,MATCH(I$1,DM!$1:$1,0),0)</f>
        <v>--</v>
      </c>
      <c r="J537" s="23" t="str">
        <f>VLOOKUP($A537,DM!$A:$EH,MATCH(J$1,DM!$1:$1,0),0)</f>
        <v>--</v>
      </c>
      <c r="K537" s="22" t="str">
        <f>VLOOKUP($A537,DM!$A:$EH,MATCH(K$1,DM!$1:$1,0),0)</f>
        <v>备证+担保</v>
      </c>
      <c r="L537" s="22" t="str">
        <f>VLOOKUP($A537,DM!$A:$EH,MATCH(L$1,DM!$1:$1,0),0)</f>
        <v>--</v>
      </c>
      <c r="M537" s="22" t="str">
        <f>VLOOKUP($A537,DM!$A:$EH,MATCH(M$1,DM!$1:$1,0),0)</f>
        <v>地方平台</v>
      </c>
      <c r="N537" s="22" t="str">
        <f>VLOOKUP($A537,DM!$A:$EH,MATCH(N$1,DM!$1:$1,0),0)</f>
        <v>江苏</v>
      </c>
      <c r="O537" s="19" t="str">
        <f>VLOOKUP($A537,DM!$A:$EH,MATCH(O$1,DM!$1:$1,0),0)</f>
        <v>--</v>
      </c>
    </row>
    <row r="538" spans="1:15" x14ac:dyDescent="0.25">
      <c r="A538" s="63">
        <f>deal_master[[#This Row],[Index]]</f>
        <v>377</v>
      </c>
      <c r="B538" s="70">
        <f>VLOOKUP($A538,DM!A:EH,MATCH(B$1,DM!$1:$1,0),0)</f>
        <v>44768</v>
      </c>
      <c r="C538" s="21" t="str">
        <f>VLOOKUP($A538,DM!$A:$EH,MATCH(C$1,DM!$1:$1,0),0)</f>
        <v>宁波海曙建投</v>
      </c>
      <c r="D538" s="56" t="str">
        <f>VLOOKUP($A538,DM!$A:$EH,MATCH(D$1,DM!$1:$1,0),0)</f>
        <v>Baa3/--/--</v>
      </c>
      <c r="E538" s="23" t="str">
        <f>VLOOKUP($A538,DM!$A:$EH,MATCH(E$1,DM!$1:$1,0),0)</f>
        <v>EUR</v>
      </c>
      <c r="F538" s="23">
        <f>VLOOKUP($A538,DM!$A:$EH,MATCH(F$1,DM!$1:$1,0),0)</f>
        <v>0.9</v>
      </c>
      <c r="G538" s="23" t="str">
        <f>VLOOKUP($A538,DM!$A:$EH,MATCH(G$1,DM!$1:$1,0),0)</f>
        <v>3</v>
      </c>
      <c r="H538" s="57" t="str">
        <f>VLOOKUP($A538,DM!$A:$EH,MATCH(H$1,DM!$1:$1,0),0)</f>
        <v>3.1%</v>
      </c>
      <c r="I538" s="23" t="str">
        <f>VLOOKUP($A538,DM!$A:$EH,MATCH(I$1,DM!$1:$1,0),0)</f>
        <v>3.3%a</v>
      </c>
      <c r="J538" s="23" t="str">
        <f>VLOOKUP($A538,DM!$A:$EH,MATCH(J$1,DM!$1:$1,0),0)</f>
        <v>20</v>
      </c>
      <c r="K538" s="22" t="str">
        <f>VLOOKUP($A538,DM!$A:$EH,MATCH(K$1,DM!$1:$1,0),0)</f>
        <v>担保</v>
      </c>
      <c r="L538" s="22" t="str">
        <f>VLOOKUP($A538,DM!$A:$EH,MATCH(L$1,DM!$1:$1,0),0)</f>
        <v>--</v>
      </c>
      <c r="M538" s="22" t="str">
        <f>VLOOKUP($A538,DM!$A:$EH,MATCH(M$1,DM!$1:$1,0),0)</f>
        <v>地方平台</v>
      </c>
      <c r="N538" s="22" t="str">
        <f>VLOOKUP($A538,DM!$A:$EH,MATCH(N$1,DM!$1:$1,0),0)</f>
        <v>浙江</v>
      </c>
      <c r="O538" s="19" t="str">
        <f>VLOOKUP($A538,DM!$A:$EH,MATCH(O$1,DM!$1:$1,0),0)</f>
        <v>--</v>
      </c>
    </row>
    <row r="539" spans="1:15" x14ac:dyDescent="0.25">
      <c r="A539" s="63">
        <f>deal_master[[#This Row],[Index]]</f>
        <v>376</v>
      </c>
      <c r="B539" s="70">
        <f>VLOOKUP($A539,DM!A:EH,MATCH(B$1,DM!$1:$1,0),0)</f>
        <v>44767</v>
      </c>
      <c r="C539" s="21" t="str">
        <f>VLOOKUP($A539,DM!$A:$EH,MATCH(C$1,DM!$1:$1,0),0)</f>
        <v>杭州上城城投</v>
      </c>
      <c r="D539" s="56" t="str">
        <f>VLOOKUP($A539,DM!$A:$EH,MATCH(D$1,DM!$1:$1,0),0)</f>
        <v>--/--/BBB</v>
      </c>
      <c r="E539" s="23" t="str">
        <f>VLOOKUP($A539,DM!$A:$EH,MATCH(E$1,DM!$1:$1,0),0)</f>
        <v>USD</v>
      </c>
      <c r="F539" s="23">
        <f>VLOOKUP($A539,DM!$A:$EH,MATCH(F$1,DM!$1:$1,0),0)</f>
        <v>3</v>
      </c>
      <c r="G539" s="23" t="str">
        <f>VLOOKUP($A539,DM!$A:$EH,MATCH(G$1,DM!$1:$1,0),0)</f>
        <v>1</v>
      </c>
      <c r="H539" s="57" t="str">
        <f>VLOOKUP($A539,DM!$A:$EH,MATCH(H$1,DM!$1:$1,0),0)</f>
        <v>3.99%</v>
      </c>
      <c r="I539" s="23" t="str">
        <f>VLOOKUP($A539,DM!$A:$EH,MATCH(I$1,DM!$1:$1,0),0)</f>
        <v>4.8%a</v>
      </c>
      <c r="J539" s="23" t="str">
        <f>VLOOKUP($A539,DM!$A:$EH,MATCH(J$1,DM!$1:$1,0),0)</f>
        <v>30</v>
      </c>
      <c r="K539" s="22" t="str">
        <f>VLOOKUP($A539,DM!$A:$EH,MATCH(K$1,DM!$1:$1,0),0)</f>
        <v>维好</v>
      </c>
      <c r="L539" s="22" t="str">
        <f>VLOOKUP($A539,DM!$A:$EH,MATCH(L$1,DM!$1:$1,0),0)</f>
        <v>--</v>
      </c>
      <c r="M539" s="22" t="str">
        <f>VLOOKUP($A539,DM!$A:$EH,MATCH(M$1,DM!$1:$1,0),0)</f>
        <v>地方平台</v>
      </c>
      <c r="N539" s="22" t="str">
        <f>VLOOKUP($A539,DM!$A:$EH,MATCH(N$1,DM!$1:$1,0),0)</f>
        <v>浙江</v>
      </c>
      <c r="O539" s="19" t="str">
        <f>VLOOKUP($A539,DM!$A:$EH,MATCH(O$1,DM!$1:$1,0),0)</f>
        <v>BISL</v>
      </c>
    </row>
    <row r="540" spans="1:15" x14ac:dyDescent="0.25">
      <c r="A540" s="63">
        <f>deal_master[[#This Row],[Index]]</f>
        <v>375</v>
      </c>
      <c r="B540" s="70">
        <f>VLOOKUP($A540,DM!A:EH,MATCH(B$1,DM!$1:$1,0),0)</f>
        <v>44767</v>
      </c>
      <c r="C540" s="21" t="str">
        <f>VLOOKUP($A540,DM!$A:$EH,MATCH(C$1,DM!$1:$1,0),0)</f>
        <v>山东国惠</v>
      </c>
      <c r="D540" s="56" t="str">
        <f>VLOOKUP($A540,DM!$A:$EH,MATCH(D$1,DM!$1:$1,0),0)</f>
        <v>--/--/BBB+</v>
      </c>
      <c r="E540" s="23" t="str">
        <f>VLOOKUP($A540,DM!$A:$EH,MATCH(E$1,DM!$1:$1,0),0)</f>
        <v>USD</v>
      </c>
      <c r="F540" s="23">
        <f>VLOOKUP($A540,DM!$A:$EH,MATCH(F$1,DM!$1:$1,0),0)</f>
        <v>1.1000000000000001</v>
      </c>
      <c r="G540" s="23" t="str">
        <f>VLOOKUP($A540,DM!$A:$EH,MATCH(G$1,DM!$1:$1,0),0)</f>
        <v>3</v>
      </c>
      <c r="H540" s="57" t="str">
        <f>VLOOKUP($A540,DM!$A:$EH,MATCH(H$1,DM!$1:$1,0),0)</f>
        <v>5.3%</v>
      </c>
      <c r="I540" s="23" t="str">
        <f>VLOOKUP($A540,DM!$A:$EH,MATCH(I$1,DM!$1:$1,0),0)</f>
        <v>5.5%a</v>
      </c>
      <c r="J540" s="23" t="str">
        <f>VLOOKUP($A540,DM!$A:$EH,MATCH(J$1,DM!$1:$1,0),0)</f>
        <v>20</v>
      </c>
      <c r="K540" s="22" t="str">
        <f>VLOOKUP($A540,DM!$A:$EH,MATCH(K$1,DM!$1:$1,0),0)</f>
        <v>担保</v>
      </c>
      <c r="L540" s="22" t="str">
        <f>VLOOKUP($A540,DM!$A:$EH,MATCH(L$1,DM!$1:$1,0),0)</f>
        <v>--</v>
      </c>
      <c r="M540" s="22" t="str">
        <f>VLOOKUP($A540,DM!$A:$EH,MATCH(M$1,DM!$1:$1,0),0)</f>
        <v>地方平台</v>
      </c>
      <c r="N540" s="22" t="str">
        <f>VLOOKUP($A540,DM!$A:$EH,MATCH(N$1,DM!$1:$1,0),0)</f>
        <v>山东</v>
      </c>
      <c r="O540" s="19" t="str">
        <f>VLOOKUP($A540,DM!$A:$EH,MATCH(O$1,DM!$1:$1,0),0)</f>
        <v>港分</v>
      </c>
    </row>
    <row r="541" spans="1:15" x14ac:dyDescent="0.25">
      <c r="A541" s="63">
        <f>deal_master[[#This Row],[Index]]</f>
        <v>374</v>
      </c>
      <c r="B541" s="70">
        <f>VLOOKUP($A541,DM!A:EH,MATCH(B$1,DM!$1:$1,0),0)</f>
        <v>44764</v>
      </c>
      <c r="C541" s="21" t="str">
        <f>VLOOKUP($A541,DM!$A:$EH,MATCH(C$1,DM!$1:$1,0),0)</f>
        <v>青岛即墨城投</v>
      </c>
      <c r="D541" s="56" t="str">
        <f>VLOOKUP($A541,DM!$A:$EH,MATCH(D$1,DM!$1:$1,0),0)</f>
        <v>--/--/BBB-</v>
      </c>
      <c r="E541" s="23" t="str">
        <f>VLOOKUP($A541,DM!$A:$EH,MATCH(E$1,DM!$1:$1,0),0)</f>
        <v>USD</v>
      </c>
      <c r="F541" s="23">
        <f>VLOOKUP($A541,DM!$A:$EH,MATCH(F$1,DM!$1:$1,0),0)</f>
        <v>1.7</v>
      </c>
      <c r="G541" s="23" t="str">
        <f>VLOOKUP($A541,DM!$A:$EH,MATCH(G$1,DM!$1:$1,0),0)</f>
        <v>3</v>
      </c>
      <c r="H541" s="57" t="str">
        <f>VLOOKUP($A541,DM!$A:$EH,MATCH(H$1,DM!$1:$1,0),0)</f>
        <v>4.9%</v>
      </c>
      <c r="I541" s="23" t="str">
        <f>VLOOKUP($A541,DM!$A:$EH,MATCH(I$1,DM!$1:$1,0),0)</f>
        <v>5.2%a</v>
      </c>
      <c r="J541" s="23" t="str">
        <f>VLOOKUP($A541,DM!$A:$EH,MATCH(J$1,DM!$1:$1,0),0)</f>
        <v>30</v>
      </c>
      <c r="K541" s="22" t="str">
        <f>VLOOKUP($A541,DM!$A:$EH,MATCH(K$1,DM!$1:$1,0),0)</f>
        <v>直发</v>
      </c>
      <c r="L541" s="22" t="str">
        <f>VLOOKUP($A541,DM!$A:$EH,MATCH(L$1,DM!$1:$1,0),0)</f>
        <v>--</v>
      </c>
      <c r="M541" s="22" t="str">
        <f>VLOOKUP($A541,DM!$A:$EH,MATCH(M$1,DM!$1:$1,0),0)</f>
        <v>地方平台</v>
      </c>
      <c r="N541" s="22" t="str">
        <f>VLOOKUP($A541,DM!$A:$EH,MATCH(N$1,DM!$1:$1,0),0)</f>
        <v>山东</v>
      </c>
      <c r="O541" s="19" t="str">
        <f>VLOOKUP($A541,DM!$A:$EH,MATCH(O$1,DM!$1:$1,0),0)</f>
        <v>--</v>
      </c>
    </row>
    <row r="542" spans="1:15" x14ac:dyDescent="0.25">
      <c r="A542" s="63">
        <f>deal_master[[#This Row],[Index]]</f>
        <v>373</v>
      </c>
      <c r="B542" s="70">
        <f>VLOOKUP($A542,DM!A:EH,MATCH(B$1,DM!$1:$1,0),0)</f>
        <v>44764</v>
      </c>
      <c r="C542" s="21" t="str">
        <f>VLOOKUP($A542,DM!$A:$EH,MATCH(C$1,DM!$1:$1,0),0)</f>
        <v>蓬莱阁旅游(青岛银行)</v>
      </c>
      <c r="D542" s="56" t="str">
        <f>VLOOKUP($A542,DM!$A:$EH,MATCH(D$1,DM!$1:$1,0),0)</f>
        <v>--/--/--</v>
      </c>
      <c r="E542" s="23" t="str">
        <f>VLOOKUP($A542,DM!$A:$EH,MATCH(E$1,DM!$1:$1,0),0)</f>
        <v>USD</v>
      </c>
      <c r="F542" s="23">
        <f>VLOOKUP($A542,DM!$A:$EH,MATCH(F$1,DM!$1:$1,0),0)</f>
        <v>0.63</v>
      </c>
      <c r="G542" s="23" t="str">
        <f>VLOOKUP($A542,DM!$A:$EH,MATCH(G$1,DM!$1:$1,0),0)</f>
        <v>3</v>
      </c>
      <c r="H542" s="57" t="str">
        <f>VLOOKUP($A542,DM!$A:$EH,MATCH(H$1,DM!$1:$1,0),0)</f>
        <v>5.3%</v>
      </c>
      <c r="I542" s="23" t="str">
        <f>VLOOKUP($A542,DM!$A:$EH,MATCH(I$1,DM!$1:$1,0),0)</f>
        <v>--</v>
      </c>
      <c r="J542" s="23" t="str">
        <f>VLOOKUP($A542,DM!$A:$EH,MATCH(J$1,DM!$1:$1,0),0)</f>
        <v>--</v>
      </c>
      <c r="K542" s="22" t="str">
        <f>VLOOKUP($A542,DM!$A:$EH,MATCH(K$1,DM!$1:$1,0),0)</f>
        <v>备证+担保</v>
      </c>
      <c r="L542" s="22" t="str">
        <f>VLOOKUP($A542,DM!$A:$EH,MATCH(L$1,DM!$1:$1,0),0)</f>
        <v>--</v>
      </c>
      <c r="M542" s="22" t="str">
        <f>VLOOKUP($A542,DM!$A:$EH,MATCH(M$1,DM!$1:$1,0),0)</f>
        <v>地方平台</v>
      </c>
      <c r="N542" s="22" t="str">
        <f>VLOOKUP($A542,DM!$A:$EH,MATCH(N$1,DM!$1:$1,0),0)</f>
        <v>山东</v>
      </c>
      <c r="O542" s="19" t="str">
        <f>VLOOKUP($A542,DM!$A:$EH,MATCH(O$1,DM!$1:$1,0),0)</f>
        <v>--</v>
      </c>
    </row>
    <row r="543" spans="1:15" x14ac:dyDescent="0.25">
      <c r="A543" s="63">
        <f>deal_master[[#This Row],[Index]]</f>
        <v>372</v>
      </c>
      <c r="B543" s="70">
        <f>VLOOKUP($A543,DM!A:EH,MATCH(B$1,DM!$1:$1,0),0)</f>
        <v>44764</v>
      </c>
      <c r="C543" s="21" t="str">
        <f>VLOOKUP($A543,DM!$A:$EH,MATCH(C$1,DM!$1:$1,0),0)</f>
        <v>蓬莱阁旅游(齐鲁银行)</v>
      </c>
      <c r="D543" s="56" t="str">
        <f>VLOOKUP($A543,DM!$A:$EH,MATCH(D$1,DM!$1:$1,0),0)</f>
        <v>--/--/--</v>
      </c>
      <c r="E543" s="23" t="str">
        <f>VLOOKUP($A543,DM!$A:$EH,MATCH(E$1,DM!$1:$1,0),0)</f>
        <v>USD</v>
      </c>
      <c r="F543" s="23">
        <f>VLOOKUP($A543,DM!$A:$EH,MATCH(F$1,DM!$1:$1,0),0)</f>
        <v>0.56999999999999995</v>
      </c>
      <c r="G543" s="23" t="str">
        <f>VLOOKUP($A543,DM!$A:$EH,MATCH(G$1,DM!$1:$1,0),0)</f>
        <v>3</v>
      </c>
      <c r="H543" s="57" t="str">
        <f>VLOOKUP($A543,DM!$A:$EH,MATCH(H$1,DM!$1:$1,0),0)</f>
        <v>5.5%</v>
      </c>
      <c r="I543" s="23" t="str">
        <f>VLOOKUP($A543,DM!$A:$EH,MATCH(I$1,DM!$1:$1,0),0)</f>
        <v>--</v>
      </c>
      <c r="J543" s="23" t="str">
        <f>VLOOKUP($A543,DM!$A:$EH,MATCH(J$1,DM!$1:$1,0),0)</f>
        <v>--</v>
      </c>
      <c r="K543" s="22" t="str">
        <f>VLOOKUP($A543,DM!$A:$EH,MATCH(K$1,DM!$1:$1,0),0)</f>
        <v>备证+担保</v>
      </c>
      <c r="L543" s="22" t="str">
        <f>VLOOKUP($A543,DM!$A:$EH,MATCH(L$1,DM!$1:$1,0),0)</f>
        <v>--</v>
      </c>
      <c r="M543" s="22" t="str">
        <f>VLOOKUP($A543,DM!$A:$EH,MATCH(M$1,DM!$1:$1,0),0)</f>
        <v>地方平台</v>
      </c>
      <c r="N543" s="22" t="str">
        <f>VLOOKUP($A543,DM!$A:$EH,MATCH(N$1,DM!$1:$1,0),0)</f>
        <v>山东</v>
      </c>
      <c r="O543" s="19" t="str">
        <f>VLOOKUP($A543,DM!$A:$EH,MATCH(O$1,DM!$1:$1,0),0)</f>
        <v>--</v>
      </c>
    </row>
    <row r="544" spans="1:15" x14ac:dyDescent="0.25">
      <c r="A544" s="63">
        <f>deal_master[[#This Row],[Index]]</f>
        <v>371</v>
      </c>
      <c r="B544" s="70">
        <f>VLOOKUP($A544,DM!A:EH,MATCH(B$1,DM!$1:$1,0),0)</f>
        <v>44764</v>
      </c>
      <c r="C544" s="21" t="str">
        <f>VLOOKUP($A544,DM!$A:$EH,MATCH(C$1,DM!$1:$1,0),0)</f>
        <v>卓越商管(招商永隆银行)</v>
      </c>
      <c r="D544" s="56" t="str">
        <f>VLOOKUP($A544,DM!$A:$EH,MATCH(D$1,DM!$1:$1,0),0)</f>
        <v>A1/--/--</v>
      </c>
      <c r="E544" s="23" t="str">
        <f>VLOOKUP($A544,DM!$A:$EH,MATCH(E$1,DM!$1:$1,0),0)</f>
        <v>USD</v>
      </c>
      <c r="F544" s="23">
        <f>VLOOKUP($A544,DM!$A:$EH,MATCH(F$1,DM!$1:$1,0),0)</f>
        <v>1</v>
      </c>
      <c r="G544" s="23" t="str">
        <f>VLOOKUP($A544,DM!$A:$EH,MATCH(G$1,DM!$1:$1,0),0)</f>
        <v>3</v>
      </c>
      <c r="H544" s="57" t="str">
        <f>VLOOKUP($A544,DM!$A:$EH,MATCH(H$1,DM!$1:$1,0),0)</f>
        <v>4.3%</v>
      </c>
      <c r="I544" s="23" t="str">
        <f>VLOOKUP($A544,DM!$A:$EH,MATCH(I$1,DM!$1:$1,0),0)</f>
        <v>4.5%a</v>
      </c>
      <c r="J544" s="23" t="str">
        <f>VLOOKUP($A544,DM!$A:$EH,MATCH(J$1,DM!$1:$1,0),0)</f>
        <v>20</v>
      </c>
      <c r="K544" s="22" t="str">
        <f>VLOOKUP($A544,DM!$A:$EH,MATCH(K$1,DM!$1:$1,0),0)</f>
        <v>备证+担保</v>
      </c>
      <c r="L544" s="22" t="str">
        <f>VLOOKUP($A544,DM!$A:$EH,MATCH(L$1,DM!$1:$1,0),0)</f>
        <v>绿色债券</v>
      </c>
      <c r="M544" s="22" t="str">
        <f>VLOOKUP($A544,DM!$A:$EH,MATCH(M$1,DM!$1:$1,0),0)</f>
        <v>房地产</v>
      </c>
      <c r="N544" s="22" t="str">
        <f>VLOOKUP($A544,DM!$A:$EH,MATCH(N$1,DM!$1:$1,0),0)</f>
        <v>广东</v>
      </c>
      <c r="O544" s="19" t="str">
        <f>VLOOKUP($A544,DM!$A:$EH,MATCH(O$1,DM!$1:$1,0),0)</f>
        <v>--</v>
      </c>
    </row>
    <row r="545" spans="1:15" x14ac:dyDescent="0.25">
      <c r="A545" s="63">
        <f>deal_master[[#This Row],[Index]]</f>
        <v>370</v>
      </c>
      <c r="B545" s="70">
        <f>VLOOKUP($A545,DM!A:EH,MATCH(B$1,DM!$1:$1,0),0)</f>
        <v>44764</v>
      </c>
      <c r="C545" s="21" t="str">
        <f>VLOOKUP($A545,DM!$A:$EH,MATCH(C$1,DM!$1:$1,0),0)</f>
        <v>南山集团</v>
      </c>
      <c r="D545" s="56" t="str">
        <f>VLOOKUP($A545,DM!$A:$EH,MATCH(D$1,DM!$1:$1,0),0)</f>
        <v>--/--/--</v>
      </c>
      <c r="E545" s="23" t="str">
        <f>VLOOKUP($A545,DM!$A:$EH,MATCH(E$1,DM!$1:$1,0),0)</f>
        <v>USD</v>
      </c>
      <c r="F545" s="23">
        <f>VLOOKUP($A545,DM!$A:$EH,MATCH(F$1,DM!$1:$1,0),0)</f>
        <v>0.21199999999999999</v>
      </c>
      <c r="G545" s="23" t="str">
        <f>VLOOKUP($A545,DM!$A:$EH,MATCH(G$1,DM!$1:$1,0),0)</f>
        <v>0.9</v>
      </c>
      <c r="H545" s="57" t="str">
        <f>VLOOKUP($A545,DM!$A:$EH,MATCH(H$1,DM!$1:$1,0),0)</f>
        <v>7%</v>
      </c>
      <c r="I545" s="23" t="str">
        <f>VLOOKUP($A545,DM!$A:$EH,MATCH(I$1,DM!$1:$1,0),0)</f>
        <v>--</v>
      </c>
      <c r="J545" s="23" t="str">
        <f>VLOOKUP($A545,DM!$A:$EH,MATCH(J$1,DM!$1:$1,0),0)</f>
        <v>--</v>
      </c>
      <c r="K545" s="22" t="str">
        <f>VLOOKUP($A545,DM!$A:$EH,MATCH(K$1,DM!$1:$1,0),0)</f>
        <v>担保</v>
      </c>
      <c r="L545" s="22" t="str">
        <f>VLOOKUP($A545,DM!$A:$EH,MATCH(L$1,DM!$1:$1,0),0)</f>
        <v>--</v>
      </c>
      <c r="M545" s="22" t="str">
        <f>VLOOKUP($A545,DM!$A:$EH,MATCH(M$1,DM!$1:$1,0),0)</f>
        <v>产业</v>
      </c>
      <c r="N545" s="22" t="str">
        <f>VLOOKUP($A545,DM!$A:$EH,MATCH(N$1,DM!$1:$1,0),0)</f>
        <v>山东</v>
      </c>
      <c r="O545" s="19" t="str">
        <f>VLOOKUP($A545,DM!$A:$EH,MATCH(O$1,DM!$1:$1,0),0)</f>
        <v>--</v>
      </c>
    </row>
    <row r="546" spans="1:15" x14ac:dyDescent="0.25">
      <c r="A546" s="63">
        <f>deal_master[[#This Row],[Index]]</f>
        <v>369</v>
      </c>
      <c r="B546" s="70">
        <f>VLOOKUP($A546,DM!A:EH,MATCH(B$1,DM!$1:$1,0),0)</f>
        <v>44763</v>
      </c>
      <c r="C546" s="21" t="str">
        <f>VLOOKUP($A546,DM!$A:$EH,MATCH(C$1,DM!$1:$1,0),0)</f>
        <v>象山滨海投资(江苏银行)</v>
      </c>
      <c r="D546" s="56" t="str">
        <f>VLOOKUP($A546,DM!$A:$EH,MATCH(D$1,DM!$1:$1,0),0)</f>
        <v>--/--/--</v>
      </c>
      <c r="E546" s="23" t="str">
        <f>VLOOKUP($A546,DM!$A:$EH,MATCH(E$1,DM!$1:$1,0),0)</f>
        <v>EUR</v>
      </c>
      <c r="F546" s="23">
        <f>VLOOKUP($A546,DM!$A:$EH,MATCH(F$1,DM!$1:$1,0),0)</f>
        <v>0.72</v>
      </c>
      <c r="G546" s="23" t="str">
        <f>VLOOKUP($A546,DM!$A:$EH,MATCH(G$1,DM!$1:$1,0),0)</f>
        <v>3</v>
      </c>
      <c r="H546" s="57" t="str">
        <f>VLOOKUP($A546,DM!$A:$EH,MATCH(H$1,DM!$1:$1,0),0)</f>
        <v>2.6%</v>
      </c>
      <c r="I546" s="23" t="str">
        <f>VLOOKUP($A546,DM!$A:$EH,MATCH(I$1,DM!$1:$1,0),0)</f>
        <v>--</v>
      </c>
      <c r="J546" s="23" t="str">
        <f>VLOOKUP($A546,DM!$A:$EH,MATCH(J$1,DM!$1:$1,0),0)</f>
        <v>--</v>
      </c>
      <c r="K546" s="22" t="str">
        <f>VLOOKUP($A546,DM!$A:$EH,MATCH(K$1,DM!$1:$1,0),0)</f>
        <v>备证+担保</v>
      </c>
      <c r="L546" s="22" t="str">
        <f>VLOOKUP($A546,DM!$A:$EH,MATCH(L$1,DM!$1:$1,0),0)</f>
        <v>--</v>
      </c>
      <c r="M546" s="22" t="str">
        <f>VLOOKUP($A546,DM!$A:$EH,MATCH(M$1,DM!$1:$1,0),0)</f>
        <v>地方平台</v>
      </c>
      <c r="N546" s="22" t="str">
        <f>VLOOKUP($A546,DM!$A:$EH,MATCH(N$1,DM!$1:$1,0),0)</f>
        <v>浙江</v>
      </c>
      <c r="O546" s="19" t="str">
        <f>VLOOKUP($A546,DM!$A:$EH,MATCH(O$1,DM!$1:$1,0),0)</f>
        <v>--</v>
      </c>
    </row>
    <row r="547" spans="1:15" x14ac:dyDescent="0.25">
      <c r="A547" s="63">
        <f>deal_master[[#This Row],[Index]]</f>
        <v>368</v>
      </c>
      <c r="B547" s="70">
        <f>VLOOKUP($A547,DM!A:EH,MATCH(B$1,DM!$1:$1,0),0)</f>
        <v>44763</v>
      </c>
      <c r="C547" s="21" t="str">
        <f>VLOOKUP($A547,DM!$A:$EH,MATCH(C$1,DM!$1:$1,0),0)</f>
        <v>汇景控股</v>
      </c>
      <c r="D547" s="56" t="str">
        <f>VLOOKUP($A547,DM!$A:$EH,MATCH(D$1,DM!$1:$1,0),0)</f>
        <v>--/--/--</v>
      </c>
      <c r="E547" s="23" t="str">
        <f>VLOOKUP($A547,DM!$A:$EH,MATCH(E$1,DM!$1:$1,0),0)</f>
        <v>USD</v>
      </c>
      <c r="F547" s="23">
        <f>VLOOKUP($A547,DM!$A:$EH,MATCH(F$1,DM!$1:$1,0),0)</f>
        <v>1.0760000000000001</v>
      </c>
      <c r="G547" s="23" t="str">
        <f>VLOOKUP($A547,DM!$A:$EH,MATCH(G$1,DM!$1:$1,0),0)</f>
        <v>1</v>
      </c>
      <c r="H547" s="57" t="str">
        <f>VLOOKUP($A547,DM!$A:$EH,MATCH(H$1,DM!$1:$1,0),0)</f>
        <v>12.5%</v>
      </c>
      <c r="I547" s="23" t="str">
        <f>VLOOKUP($A547,DM!$A:$EH,MATCH(I$1,DM!$1:$1,0),0)</f>
        <v>--</v>
      </c>
      <c r="J547" s="23" t="str">
        <f>VLOOKUP($A547,DM!$A:$EH,MATCH(J$1,DM!$1:$1,0),0)</f>
        <v>--</v>
      </c>
      <c r="K547" s="22" t="str">
        <f>VLOOKUP($A547,DM!$A:$EH,MATCH(K$1,DM!$1:$1,0),0)</f>
        <v>直发(红筹)</v>
      </c>
      <c r="L547" s="22" t="str">
        <f>VLOOKUP($A547,DM!$A:$EH,MATCH(L$1,DM!$1:$1,0),0)</f>
        <v>--</v>
      </c>
      <c r="M547" s="22" t="str">
        <f>VLOOKUP($A547,DM!$A:$EH,MATCH(M$1,DM!$1:$1,0),0)</f>
        <v>房地产</v>
      </c>
      <c r="N547" s="22" t="str">
        <f>VLOOKUP($A547,DM!$A:$EH,MATCH(N$1,DM!$1:$1,0),0)</f>
        <v>广东</v>
      </c>
      <c r="O547" s="19" t="str">
        <f>VLOOKUP($A547,DM!$A:$EH,MATCH(O$1,DM!$1:$1,0),0)</f>
        <v>--</v>
      </c>
    </row>
    <row r="548" spans="1:15" x14ac:dyDescent="0.25">
      <c r="A548" s="63">
        <f>deal_master[[#This Row],[Index]]</f>
        <v>367</v>
      </c>
      <c r="B548" s="70">
        <f>VLOOKUP($A548,DM!A:EH,MATCH(B$1,DM!$1:$1,0),0)</f>
        <v>44763</v>
      </c>
      <c r="C548" s="21" t="str">
        <f>VLOOKUP($A548,DM!$A:$EH,MATCH(C$1,DM!$1:$1,0),0)</f>
        <v>广州开发区投资</v>
      </c>
      <c r="D548" s="56" t="str">
        <f>VLOOKUP($A548,DM!$A:$EH,MATCH(D$1,DM!$1:$1,0),0)</f>
        <v>--/--/BBB+</v>
      </c>
      <c r="E548" s="23" t="str">
        <f>VLOOKUP($A548,DM!$A:$EH,MATCH(E$1,DM!$1:$1,0),0)</f>
        <v>USD</v>
      </c>
      <c r="F548" s="23">
        <f>VLOOKUP($A548,DM!$A:$EH,MATCH(F$1,DM!$1:$1,0),0)</f>
        <v>4</v>
      </c>
      <c r="G548" s="23" t="str">
        <f>VLOOKUP($A548,DM!$A:$EH,MATCH(G$1,DM!$1:$1,0),0)</f>
        <v>3</v>
      </c>
      <c r="H548" s="57" t="str">
        <f>VLOOKUP($A548,DM!$A:$EH,MATCH(H$1,DM!$1:$1,0),0)</f>
        <v>4.5%</v>
      </c>
      <c r="I548" s="23" t="str">
        <f>VLOOKUP($A548,DM!$A:$EH,MATCH(I$1,DM!$1:$1,0),0)</f>
        <v>4.7%a</v>
      </c>
      <c r="J548" s="23" t="str">
        <f>VLOOKUP($A548,DM!$A:$EH,MATCH(J$1,DM!$1:$1,0),0)</f>
        <v>20</v>
      </c>
      <c r="K548" s="22" t="str">
        <f>VLOOKUP($A548,DM!$A:$EH,MATCH(K$1,DM!$1:$1,0),0)</f>
        <v>直发</v>
      </c>
      <c r="L548" s="22" t="str">
        <f>VLOOKUP($A548,DM!$A:$EH,MATCH(L$1,DM!$1:$1,0),0)</f>
        <v>可持续债券</v>
      </c>
      <c r="M548" s="22" t="str">
        <f>VLOOKUP($A548,DM!$A:$EH,MATCH(M$1,DM!$1:$1,0),0)</f>
        <v>地方平台</v>
      </c>
      <c r="N548" s="22" t="str">
        <f>VLOOKUP($A548,DM!$A:$EH,MATCH(N$1,DM!$1:$1,0),0)</f>
        <v>广东</v>
      </c>
      <c r="O548" s="19" t="str">
        <f>VLOOKUP($A548,DM!$A:$EH,MATCH(O$1,DM!$1:$1,0),0)</f>
        <v>港分</v>
      </c>
    </row>
    <row r="549" spans="1:15" x14ac:dyDescent="0.25">
      <c r="A549" s="63">
        <f>deal_master[[#This Row],[Index]]</f>
        <v>366</v>
      </c>
      <c r="B549" s="70">
        <f>VLOOKUP($A549,DM!A:EH,MATCH(B$1,DM!$1:$1,0),0)</f>
        <v>44763</v>
      </c>
      <c r="C549" s="21" t="str">
        <f>VLOOKUP($A549,DM!$A:$EH,MATCH(C$1,DM!$1:$1,0),0)</f>
        <v>中国三峡</v>
      </c>
      <c r="D549" s="56" t="str">
        <f>VLOOKUP($A549,DM!$A:$EH,MATCH(D$1,DM!$1:$1,0),0)</f>
        <v>A1/--/A+</v>
      </c>
      <c r="E549" s="23" t="str">
        <f>VLOOKUP($A549,DM!$A:$EH,MATCH(E$1,DM!$1:$1,0),0)</f>
        <v>USD</v>
      </c>
      <c r="F549" s="23">
        <f>VLOOKUP($A549,DM!$A:$EH,MATCH(F$1,DM!$1:$1,0),0)</f>
        <v>3</v>
      </c>
      <c r="G549" s="23" t="str">
        <f>VLOOKUP($A549,DM!$A:$EH,MATCH(G$1,DM!$1:$1,0),0)</f>
        <v>3</v>
      </c>
      <c r="H549" s="57" t="str">
        <f>VLOOKUP($A549,DM!$A:$EH,MATCH(H$1,DM!$1:$1,0),0)</f>
        <v>3.625%</v>
      </c>
      <c r="I549" s="23" t="str">
        <f>VLOOKUP($A549,DM!$A:$EH,MATCH(I$1,DM!$1:$1,0),0)</f>
        <v>T+100a</v>
      </c>
      <c r="J549" s="23" t="str">
        <f>VLOOKUP($A549,DM!$A:$EH,MATCH(J$1,DM!$1:$1,0),0)</f>
        <v>54</v>
      </c>
      <c r="K549" s="22" t="str">
        <f>VLOOKUP($A549,DM!$A:$EH,MATCH(K$1,DM!$1:$1,0),0)</f>
        <v>担保</v>
      </c>
      <c r="L549" s="22" t="str">
        <f>VLOOKUP($A549,DM!$A:$EH,MATCH(L$1,DM!$1:$1,0),0)</f>
        <v>--</v>
      </c>
      <c r="M549" s="22" t="str">
        <f>VLOOKUP($A549,DM!$A:$EH,MATCH(M$1,DM!$1:$1,0),0)</f>
        <v>产业</v>
      </c>
      <c r="N549" s="22" t="str">
        <f>VLOOKUP($A549,DM!$A:$EH,MATCH(N$1,DM!$1:$1,0),0)</f>
        <v>北京</v>
      </c>
      <c r="O549" s="19" t="str">
        <f>VLOOKUP($A549,DM!$A:$EH,MATCH(O$1,DM!$1:$1,0),0)</f>
        <v>港分</v>
      </c>
    </row>
    <row r="550" spans="1:15" x14ac:dyDescent="0.25">
      <c r="A550" s="63">
        <f>deal_master[[#This Row],[Index]]</f>
        <v>365</v>
      </c>
      <c r="B550" s="70">
        <f>VLOOKUP($A550,DM!A:EH,MATCH(B$1,DM!$1:$1,0),0)</f>
        <v>44762</v>
      </c>
      <c r="C550" s="21" t="str">
        <f>VLOOKUP($A550,DM!$A:$EH,MATCH(C$1,DM!$1:$1,0),0)</f>
        <v>联想集团</v>
      </c>
      <c r="D550" s="56" t="str">
        <f>VLOOKUP($A550,DM!$A:$EH,MATCH(D$1,DM!$1:$1,0),0)</f>
        <v>Baa2/BBB-/BBB</v>
      </c>
      <c r="E550" s="23" t="str">
        <f>VLOOKUP($A550,DM!$A:$EH,MATCH(E$1,DM!$1:$1,0),0)</f>
        <v>USD</v>
      </c>
      <c r="F550" s="23">
        <f>VLOOKUP($A550,DM!$A:$EH,MATCH(F$1,DM!$1:$1,0),0)</f>
        <v>6.25</v>
      </c>
      <c r="G550" s="23" t="str">
        <f>VLOOKUP($A550,DM!$A:$EH,MATCH(G$1,DM!$1:$1,0),0)</f>
        <v>5.5</v>
      </c>
      <c r="H550" s="57" t="str">
        <f>VLOOKUP($A550,DM!$A:$EH,MATCH(H$1,DM!$1:$1,0),0)</f>
        <v>5.831%</v>
      </c>
      <c r="I550" s="23" t="str">
        <f>VLOOKUP($A550,DM!$A:$EH,MATCH(I$1,DM!$1:$1,0),0)</f>
        <v>T+290a</v>
      </c>
      <c r="J550" s="23" t="str">
        <f>VLOOKUP($A550,DM!$A:$EH,MATCH(J$1,DM!$1:$1,0),0)</f>
        <v>25</v>
      </c>
      <c r="K550" s="22" t="str">
        <f>VLOOKUP($A550,DM!$A:$EH,MATCH(K$1,DM!$1:$1,0),0)</f>
        <v>直发</v>
      </c>
      <c r="L550" s="22" t="str">
        <f>VLOOKUP($A550,DM!$A:$EH,MATCH(L$1,DM!$1:$1,0),0)</f>
        <v>--</v>
      </c>
      <c r="M550" s="22" t="str">
        <f>VLOOKUP($A550,DM!$A:$EH,MATCH(M$1,DM!$1:$1,0),0)</f>
        <v>产业</v>
      </c>
      <c r="N550" s="22" t="str">
        <f>VLOOKUP($A550,DM!$A:$EH,MATCH(N$1,DM!$1:$1,0),0)</f>
        <v>北京</v>
      </c>
      <c r="O550" s="19" t="str">
        <f>VLOOKUP($A550,DM!$A:$EH,MATCH(O$1,DM!$1:$1,0),0)</f>
        <v>港分</v>
      </c>
    </row>
    <row r="551" spans="1:15" x14ac:dyDescent="0.25">
      <c r="A551" s="63">
        <f>deal_master[[#This Row],[Index]]</f>
        <v>364</v>
      </c>
      <c r="B551" s="70">
        <f>VLOOKUP($A551,DM!A:EH,MATCH(B$1,DM!$1:$1,0),0)</f>
        <v>44762</v>
      </c>
      <c r="C551" s="21" t="str">
        <f>VLOOKUP($A551,DM!$A:$EH,MATCH(C$1,DM!$1:$1,0),0)</f>
        <v>联想集团</v>
      </c>
      <c r="D551" s="56" t="str">
        <f>VLOOKUP($A551,DM!$A:$EH,MATCH(D$1,DM!$1:$1,0),0)</f>
        <v>Baa2/BBB-/BBB</v>
      </c>
      <c r="E551" s="23" t="str">
        <f>VLOOKUP($A551,DM!$A:$EH,MATCH(E$1,DM!$1:$1,0),0)</f>
        <v>USD</v>
      </c>
      <c r="F551" s="23">
        <f>VLOOKUP($A551,DM!$A:$EH,MATCH(F$1,DM!$1:$1,0),0)</f>
        <v>6.25</v>
      </c>
      <c r="G551" s="23" t="str">
        <f>VLOOKUP($A551,DM!$A:$EH,MATCH(G$1,DM!$1:$1,0),0)</f>
        <v>10</v>
      </c>
      <c r="H551" s="57" t="str">
        <f>VLOOKUP($A551,DM!$A:$EH,MATCH(H$1,DM!$1:$1,0),0)</f>
        <v>6.536%</v>
      </c>
      <c r="I551" s="23" t="str">
        <f>VLOOKUP($A551,DM!$A:$EH,MATCH(I$1,DM!$1:$1,0),0)</f>
        <v>T+370a</v>
      </c>
      <c r="J551" s="23" t="str">
        <f>VLOOKUP($A551,DM!$A:$EH,MATCH(J$1,DM!$1:$1,0),0)</f>
        <v>20</v>
      </c>
      <c r="K551" s="22" t="str">
        <f>VLOOKUP($A551,DM!$A:$EH,MATCH(K$1,DM!$1:$1,0),0)</f>
        <v>直发</v>
      </c>
      <c r="L551" s="22" t="str">
        <f>VLOOKUP($A551,DM!$A:$EH,MATCH(L$1,DM!$1:$1,0),0)</f>
        <v>绿色债券</v>
      </c>
      <c r="M551" s="22" t="str">
        <f>VLOOKUP($A551,DM!$A:$EH,MATCH(M$1,DM!$1:$1,0),0)</f>
        <v>产业</v>
      </c>
      <c r="N551" s="22" t="str">
        <f>VLOOKUP($A551,DM!$A:$EH,MATCH(N$1,DM!$1:$1,0),0)</f>
        <v>北京</v>
      </c>
      <c r="O551" s="19" t="str">
        <f>VLOOKUP($A551,DM!$A:$EH,MATCH(O$1,DM!$1:$1,0),0)</f>
        <v>港分</v>
      </c>
    </row>
    <row r="552" spans="1:15" x14ac:dyDescent="0.25">
      <c r="A552" s="63">
        <f>deal_master[[#This Row],[Index]]</f>
        <v>363</v>
      </c>
      <c r="B552" s="70">
        <f>VLOOKUP($A552,DM!A:EH,MATCH(B$1,DM!$1:$1,0),0)</f>
        <v>44762</v>
      </c>
      <c r="C552" s="21" t="str">
        <f>VLOOKUP($A552,DM!$A:$EH,MATCH(C$1,DM!$1:$1,0),0)</f>
        <v>绍兴城投</v>
      </c>
      <c r="D552" s="56" t="str">
        <f>VLOOKUP($A552,DM!$A:$EH,MATCH(D$1,DM!$1:$1,0),0)</f>
        <v>--/--/--</v>
      </c>
      <c r="E552" s="23" t="str">
        <f>VLOOKUP($A552,DM!$A:$EH,MATCH(E$1,DM!$1:$1,0),0)</f>
        <v>CNH</v>
      </c>
      <c r="F552" s="23">
        <f>VLOOKUP($A552,DM!$A:$EH,MATCH(F$1,DM!$1:$1,0),0)</f>
        <v>5</v>
      </c>
      <c r="G552" s="23" t="str">
        <f>VLOOKUP($A552,DM!$A:$EH,MATCH(G$1,DM!$1:$1,0),0)</f>
        <v>3</v>
      </c>
      <c r="H552" s="57" t="str">
        <f>VLOOKUP($A552,DM!$A:$EH,MATCH(H$1,DM!$1:$1,0),0)</f>
        <v>3.3%</v>
      </c>
      <c r="I552" s="23" t="str">
        <f>VLOOKUP($A552,DM!$A:$EH,MATCH(I$1,DM!$1:$1,0),0)</f>
        <v>--</v>
      </c>
      <c r="J552" s="23" t="str">
        <f>VLOOKUP($A552,DM!$A:$EH,MATCH(J$1,DM!$1:$1,0),0)</f>
        <v>--</v>
      </c>
      <c r="K552" s="22" t="str">
        <f>VLOOKUP($A552,DM!$A:$EH,MATCH(K$1,DM!$1:$1,0),0)</f>
        <v>直发</v>
      </c>
      <c r="L552" s="22" t="str">
        <f>VLOOKUP($A552,DM!$A:$EH,MATCH(L$1,DM!$1:$1,0),0)</f>
        <v>自贸债</v>
      </c>
      <c r="M552" s="22" t="str">
        <f>VLOOKUP($A552,DM!$A:$EH,MATCH(M$1,DM!$1:$1,0),0)</f>
        <v>地方平台</v>
      </c>
      <c r="N552" s="22" t="str">
        <f>VLOOKUP($A552,DM!$A:$EH,MATCH(N$1,DM!$1:$1,0),0)</f>
        <v>浙江</v>
      </c>
      <c r="O552" s="19" t="str">
        <f>VLOOKUP($A552,DM!$A:$EH,MATCH(O$1,DM!$1:$1,0),0)</f>
        <v>--</v>
      </c>
    </row>
    <row r="553" spans="1:15" x14ac:dyDescent="0.25">
      <c r="A553" s="63">
        <f>deal_master[[#This Row],[Index]]</f>
        <v>362</v>
      </c>
      <c r="B553" s="70">
        <f>VLOOKUP($A553,DM!A:EH,MATCH(B$1,DM!$1:$1,0),0)</f>
        <v>44762</v>
      </c>
      <c r="C553" s="21" t="str">
        <f>VLOOKUP($A553,DM!$A:$EH,MATCH(C$1,DM!$1:$1,0),0)</f>
        <v>漳州九龙江</v>
      </c>
      <c r="D553" s="56" t="str">
        <f>VLOOKUP($A553,DM!$A:$EH,MATCH(D$1,DM!$1:$1,0),0)</f>
        <v>--/--/BBB-</v>
      </c>
      <c r="E553" s="23" t="str">
        <f>VLOOKUP($A553,DM!$A:$EH,MATCH(E$1,DM!$1:$1,0),0)</f>
        <v>USD</v>
      </c>
      <c r="F553" s="23">
        <f>VLOOKUP($A553,DM!$A:$EH,MATCH(F$1,DM!$1:$1,0),0)</f>
        <v>5</v>
      </c>
      <c r="G553" s="23" t="str">
        <f>VLOOKUP($A553,DM!$A:$EH,MATCH(G$1,DM!$1:$1,0),0)</f>
        <v>3</v>
      </c>
      <c r="H553" s="57" t="str">
        <f>VLOOKUP($A553,DM!$A:$EH,MATCH(H$1,DM!$1:$1,0),0)</f>
        <v>4.7%</v>
      </c>
      <c r="I553" s="23" t="str">
        <f>VLOOKUP($A553,DM!$A:$EH,MATCH(I$1,DM!$1:$1,0),0)</f>
        <v>5.25%a</v>
      </c>
      <c r="J553" s="23" t="str">
        <f>VLOOKUP($A553,DM!$A:$EH,MATCH(J$1,DM!$1:$1,0),0)</f>
        <v>35</v>
      </c>
      <c r="K553" s="22" t="str">
        <f>VLOOKUP($A553,DM!$A:$EH,MATCH(K$1,DM!$1:$1,0),0)</f>
        <v>直发</v>
      </c>
      <c r="L553" s="22" t="str">
        <f>VLOOKUP($A553,DM!$A:$EH,MATCH(L$1,DM!$1:$1,0),0)</f>
        <v>可持续债券</v>
      </c>
      <c r="M553" s="22" t="str">
        <f>VLOOKUP($A553,DM!$A:$EH,MATCH(M$1,DM!$1:$1,0),0)</f>
        <v>地方平台</v>
      </c>
      <c r="N553" s="22" t="str">
        <f>VLOOKUP($A553,DM!$A:$EH,MATCH(N$1,DM!$1:$1,0),0)</f>
        <v>福建</v>
      </c>
      <c r="O553" s="19" t="str">
        <f>VLOOKUP($A553,DM!$A:$EH,MATCH(O$1,DM!$1:$1,0),0)</f>
        <v>--</v>
      </c>
    </row>
    <row r="554" spans="1:15" x14ac:dyDescent="0.25">
      <c r="A554" s="63">
        <f>deal_master[[#This Row],[Index]]</f>
        <v>361</v>
      </c>
      <c r="B554" s="70">
        <f>VLOOKUP($A554,DM!A:EH,MATCH(B$1,DM!$1:$1,0),0)</f>
        <v>44762</v>
      </c>
      <c r="C554" s="21" t="str">
        <f>VLOOKUP($A554,DM!$A:$EH,MATCH(C$1,DM!$1:$1,0),0)</f>
        <v>南山集团</v>
      </c>
      <c r="D554" s="56" t="str">
        <f>VLOOKUP($A554,DM!$A:$EH,MATCH(D$1,DM!$1:$1,0),0)</f>
        <v>--/--/--</v>
      </c>
      <c r="E554" s="23" t="str">
        <f>VLOOKUP($A554,DM!$A:$EH,MATCH(E$1,DM!$1:$1,0),0)</f>
        <v>USD</v>
      </c>
      <c r="F554" s="23">
        <f>VLOOKUP($A554,DM!$A:$EH,MATCH(F$1,DM!$1:$1,0),0)</f>
        <v>0.94699999999999995</v>
      </c>
      <c r="G554" s="23" t="str">
        <f>VLOOKUP($A554,DM!$A:$EH,MATCH(G$1,DM!$1:$1,0),0)</f>
        <v>0.9</v>
      </c>
      <c r="H554" s="57" t="str">
        <f>VLOOKUP($A554,DM!$A:$EH,MATCH(H$1,DM!$1:$1,0),0)</f>
        <v>5.5%</v>
      </c>
      <c r="I554" s="23" t="str">
        <f>VLOOKUP($A554,DM!$A:$EH,MATCH(I$1,DM!$1:$1,0),0)</f>
        <v>--</v>
      </c>
      <c r="J554" s="23" t="str">
        <f>VLOOKUP($A554,DM!$A:$EH,MATCH(J$1,DM!$1:$1,0),0)</f>
        <v>--</v>
      </c>
      <c r="K554" s="22" t="str">
        <f>VLOOKUP($A554,DM!$A:$EH,MATCH(K$1,DM!$1:$1,0),0)</f>
        <v>担保</v>
      </c>
      <c r="L554" s="22" t="str">
        <f>VLOOKUP($A554,DM!$A:$EH,MATCH(L$1,DM!$1:$1,0),0)</f>
        <v>--</v>
      </c>
      <c r="M554" s="22" t="str">
        <f>VLOOKUP($A554,DM!$A:$EH,MATCH(M$1,DM!$1:$1,0),0)</f>
        <v>产业</v>
      </c>
      <c r="N554" s="22" t="str">
        <f>VLOOKUP($A554,DM!$A:$EH,MATCH(N$1,DM!$1:$1,0),0)</f>
        <v>山东</v>
      </c>
      <c r="O554" s="19" t="str">
        <f>VLOOKUP($A554,DM!$A:$EH,MATCH(O$1,DM!$1:$1,0),0)</f>
        <v>--</v>
      </c>
    </row>
    <row r="555" spans="1:15" x14ac:dyDescent="0.25">
      <c r="A555" s="63">
        <f>deal_master[[#This Row],[Index]]</f>
        <v>360</v>
      </c>
      <c r="B555" s="70">
        <f>VLOOKUP($A555,DM!A:EH,MATCH(B$1,DM!$1:$1,0),0)</f>
        <v>44761</v>
      </c>
      <c r="C555" s="21" t="str">
        <f>VLOOKUP($A555,DM!$A:$EH,MATCH(C$1,DM!$1:$1,0),0)</f>
        <v>重庆盈地实业(浦发银行)</v>
      </c>
      <c r="D555" s="56" t="str">
        <f>VLOOKUP($A555,DM!$A:$EH,MATCH(D$1,DM!$1:$1,0),0)</f>
        <v>--/--/--</v>
      </c>
      <c r="E555" s="23" t="str">
        <f>VLOOKUP($A555,DM!$A:$EH,MATCH(E$1,DM!$1:$1,0),0)</f>
        <v>EUR</v>
      </c>
      <c r="F555" s="23">
        <f>VLOOKUP($A555,DM!$A:$EH,MATCH(F$1,DM!$1:$1,0),0)</f>
        <v>0.27</v>
      </c>
      <c r="G555" s="23" t="str">
        <f>VLOOKUP($A555,DM!$A:$EH,MATCH(G$1,DM!$1:$1,0),0)</f>
        <v>2.9</v>
      </c>
      <c r="H555" s="57" t="str">
        <f>VLOOKUP($A555,DM!$A:$EH,MATCH(H$1,DM!$1:$1,0),0)</f>
        <v>2.5%</v>
      </c>
      <c r="I555" s="23" t="str">
        <f>VLOOKUP($A555,DM!$A:$EH,MATCH(I$1,DM!$1:$1,0),0)</f>
        <v>--</v>
      </c>
      <c r="J555" s="23" t="str">
        <f>VLOOKUP($A555,DM!$A:$EH,MATCH(J$1,DM!$1:$1,0),0)</f>
        <v>--</v>
      </c>
      <c r="K555" s="22" t="str">
        <f>VLOOKUP($A555,DM!$A:$EH,MATCH(K$1,DM!$1:$1,0),0)</f>
        <v>备证</v>
      </c>
      <c r="L555" s="22" t="str">
        <f>VLOOKUP($A555,DM!$A:$EH,MATCH(L$1,DM!$1:$1,0),0)</f>
        <v>--</v>
      </c>
      <c r="M555" s="22" t="str">
        <f>VLOOKUP($A555,DM!$A:$EH,MATCH(M$1,DM!$1:$1,0),0)</f>
        <v>地方平台</v>
      </c>
      <c r="N555" s="22" t="str">
        <f>VLOOKUP($A555,DM!$A:$EH,MATCH(N$1,DM!$1:$1,0),0)</f>
        <v>重庆</v>
      </c>
      <c r="O555" s="19" t="str">
        <f>VLOOKUP($A555,DM!$A:$EH,MATCH(O$1,DM!$1:$1,0),0)</f>
        <v>--</v>
      </c>
    </row>
    <row r="556" spans="1:15" x14ac:dyDescent="0.25">
      <c r="A556" s="63">
        <f>deal_master[[#This Row],[Index]]</f>
        <v>359</v>
      </c>
      <c r="B556" s="70">
        <f>VLOOKUP($A556,DM!A:EH,MATCH(B$1,DM!$1:$1,0),0)</f>
        <v>44761</v>
      </c>
      <c r="C556" s="21" t="str">
        <f>VLOOKUP($A556,DM!$A:$EH,MATCH(C$1,DM!$1:$1,0),0)</f>
        <v>泰兴智光环保科技(浙商银行)</v>
      </c>
      <c r="D556" s="56" t="str">
        <f>VLOOKUP($A556,DM!$A:$EH,MATCH(D$1,DM!$1:$1,0),0)</f>
        <v>--/--/--</v>
      </c>
      <c r="E556" s="23" t="str">
        <f>VLOOKUP($A556,DM!$A:$EH,MATCH(E$1,DM!$1:$1,0),0)</f>
        <v>EUR</v>
      </c>
      <c r="F556" s="23">
        <f>VLOOKUP($A556,DM!$A:$EH,MATCH(F$1,DM!$1:$1,0),0)</f>
        <v>0.5</v>
      </c>
      <c r="G556" s="23" t="str">
        <f>VLOOKUP($A556,DM!$A:$EH,MATCH(G$1,DM!$1:$1,0),0)</f>
        <v>1</v>
      </c>
      <c r="H556" s="57" t="str">
        <f>VLOOKUP($A556,DM!$A:$EH,MATCH(H$1,DM!$1:$1,0),0)</f>
        <v>2%</v>
      </c>
      <c r="I556" s="23" t="str">
        <f>VLOOKUP($A556,DM!$A:$EH,MATCH(I$1,DM!$1:$1,0),0)</f>
        <v>--</v>
      </c>
      <c r="J556" s="23" t="str">
        <f>VLOOKUP($A556,DM!$A:$EH,MATCH(J$1,DM!$1:$1,0),0)</f>
        <v>--</v>
      </c>
      <c r="K556" s="22" t="str">
        <f>VLOOKUP($A556,DM!$A:$EH,MATCH(K$1,DM!$1:$1,0),0)</f>
        <v>备证+担保</v>
      </c>
      <c r="L556" s="22" t="str">
        <f>VLOOKUP($A556,DM!$A:$EH,MATCH(L$1,DM!$1:$1,0),0)</f>
        <v>--</v>
      </c>
      <c r="M556" s="22" t="str">
        <f>VLOOKUP($A556,DM!$A:$EH,MATCH(M$1,DM!$1:$1,0),0)</f>
        <v>地方平台</v>
      </c>
      <c r="N556" s="22" t="str">
        <f>VLOOKUP($A556,DM!$A:$EH,MATCH(N$1,DM!$1:$1,0),0)</f>
        <v>江苏</v>
      </c>
      <c r="O556" s="19" t="str">
        <f>VLOOKUP($A556,DM!$A:$EH,MATCH(O$1,DM!$1:$1,0),0)</f>
        <v>--</v>
      </c>
    </row>
    <row r="557" spans="1:15" x14ac:dyDescent="0.25">
      <c r="A557" s="63">
        <f>deal_master[[#This Row],[Index]]</f>
        <v>358</v>
      </c>
      <c r="B557" s="70">
        <f>VLOOKUP($A557,DM!A:EH,MATCH(B$1,DM!$1:$1,0),0)</f>
        <v>44761</v>
      </c>
      <c r="C557" s="21" t="str">
        <f>VLOOKUP($A557,DM!$A:$EH,MATCH(C$1,DM!$1:$1,0),0)</f>
        <v>中国中信*</v>
      </c>
      <c r="D557" s="56" t="str">
        <f>VLOOKUP($A557,DM!$A:$EH,MATCH(D$1,DM!$1:$1,0),0)</f>
        <v>A3/BBB+/--</v>
      </c>
      <c r="E557" s="23" t="str">
        <f>VLOOKUP($A557,DM!$A:$EH,MATCH(E$1,DM!$1:$1,0),0)</f>
        <v>USD</v>
      </c>
      <c r="F557" s="23">
        <f>VLOOKUP($A557,DM!$A:$EH,MATCH(F$1,DM!$1:$1,0),0)</f>
        <v>1</v>
      </c>
      <c r="G557" s="23" t="str">
        <f>VLOOKUP($A557,DM!$A:$EH,MATCH(G$1,DM!$1:$1,0),0)</f>
        <v>5</v>
      </c>
      <c r="H557" s="57" t="str">
        <f>VLOOKUP($A557,DM!$A:$EH,MATCH(H$1,DM!$1:$1,0),0)</f>
        <v>2.875%</v>
      </c>
      <c r="I557" s="23" t="str">
        <f>VLOOKUP($A557,DM!$A:$EH,MATCH(I$1,DM!$1:$1,0),0)</f>
        <v>4.22%a</v>
      </c>
      <c r="J557" s="23" t="str">
        <f>VLOOKUP($A557,DM!$A:$EH,MATCH(J$1,DM!$1:$1,0),0)</f>
        <v>0</v>
      </c>
      <c r="K557" s="22" t="str">
        <f>VLOOKUP($A557,DM!$A:$EH,MATCH(K$1,DM!$1:$1,0),0)</f>
        <v>直发</v>
      </c>
      <c r="L557" s="22" t="str">
        <f>VLOOKUP($A557,DM!$A:$EH,MATCH(L$1,DM!$1:$1,0),0)</f>
        <v>--</v>
      </c>
      <c r="M557" s="22" t="str">
        <f>VLOOKUP($A557,DM!$A:$EH,MATCH(M$1,DM!$1:$1,0),0)</f>
        <v>金融机构</v>
      </c>
      <c r="N557" s="22" t="str">
        <f>VLOOKUP($A557,DM!$A:$EH,MATCH(N$1,DM!$1:$1,0),0)</f>
        <v>北京</v>
      </c>
      <c r="O557" s="19" t="str">
        <f>VLOOKUP($A557,DM!$A:$EH,MATCH(O$1,DM!$1:$1,0),0)</f>
        <v>--</v>
      </c>
    </row>
    <row r="558" spans="1:15" x14ac:dyDescent="0.25">
      <c r="A558" s="63">
        <f>deal_master[[#This Row],[Index]]</f>
        <v>357</v>
      </c>
      <c r="B558" s="70">
        <f>VLOOKUP($A558,DM!A:EH,MATCH(B$1,DM!$1:$1,0),0)</f>
        <v>44760</v>
      </c>
      <c r="C558" s="21" t="str">
        <f>VLOOKUP($A558,DM!$A:$EH,MATCH(C$1,DM!$1:$1,0),0)</f>
        <v>都江堰岷江水务(徽商银行)</v>
      </c>
      <c r="D558" s="56" t="str">
        <f>VLOOKUP($A558,DM!$A:$EH,MATCH(D$1,DM!$1:$1,0),0)</f>
        <v>--/--/--</v>
      </c>
      <c r="E558" s="23" t="str">
        <f>VLOOKUP($A558,DM!$A:$EH,MATCH(E$1,DM!$1:$1,0),0)</f>
        <v>USD</v>
      </c>
      <c r="F558" s="23">
        <f>VLOOKUP($A558,DM!$A:$EH,MATCH(F$1,DM!$1:$1,0),0)</f>
        <v>0.6</v>
      </c>
      <c r="G558" s="23" t="str">
        <f>VLOOKUP($A558,DM!$A:$EH,MATCH(G$1,DM!$1:$1,0),0)</f>
        <v>3</v>
      </c>
      <c r="H558" s="57" t="str">
        <f>VLOOKUP($A558,DM!$A:$EH,MATCH(H$1,DM!$1:$1,0),0)</f>
        <v>5%</v>
      </c>
      <c r="I558" s="23" t="str">
        <f>VLOOKUP($A558,DM!$A:$EH,MATCH(I$1,DM!$1:$1,0),0)</f>
        <v>--</v>
      </c>
      <c r="J558" s="23" t="str">
        <f>VLOOKUP($A558,DM!$A:$EH,MATCH(J$1,DM!$1:$1,0),0)</f>
        <v>--</v>
      </c>
      <c r="K558" s="22" t="str">
        <f>VLOOKUP($A558,DM!$A:$EH,MATCH(K$1,DM!$1:$1,0),0)</f>
        <v>备证</v>
      </c>
      <c r="L558" s="22" t="str">
        <f>VLOOKUP($A558,DM!$A:$EH,MATCH(L$1,DM!$1:$1,0),0)</f>
        <v>--</v>
      </c>
      <c r="M558" s="22" t="str">
        <f>VLOOKUP($A558,DM!$A:$EH,MATCH(M$1,DM!$1:$1,0),0)</f>
        <v>地方平台</v>
      </c>
      <c r="N558" s="22" t="str">
        <f>VLOOKUP($A558,DM!$A:$EH,MATCH(N$1,DM!$1:$1,0),0)</f>
        <v>四川</v>
      </c>
      <c r="O558" s="19" t="str">
        <f>VLOOKUP($A558,DM!$A:$EH,MATCH(O$1,DM!$1:$1,0),0)</f>
        <v>--</v>
      </c>
    </row>
    <row r="559" spans="1:15" x14ac:dyDescent="0.25">
      <c r="A559" s="63">
        <f>deal_master[[#This Row],[Index]]</f>
        <v>356</v>
      </c>
      <c r="B559" s="70">
        <f>VLOOKUP($A559,DM!A:EH,MATCH(B$1,DM!$1:$1,0),0)</f>
        <v>44760</v>
      </c>
      <c r="C559" s="21" t="str">
        <f>VLOOKUP($A559,DM!$A:$EH,MATCH(C$1,DM!$1:$1,0),0)</f>
        <v>江苏世纪新城投控</v>
      </c>
      <c r="D559" s="56" t="str">
        <f>VLOOKUP($A559,DM!$A:$EH,MATCH(D$1,DM!$1:$1,0),0)</f>
        <v>--/--/--</v>
      </c>
      <c r="E559" s="23" t="str">
        <f>VLOOKUP($A559,DM!$A:$EH,MATCH(E$1,DM!$1:$1,0),0)</f>
        <v>USD</v>
      </c>
      <c r="F559" s="23">
        <f>VLOOKUP($A559,DM!$A:$EH,MATCH(F$1,DM!$1:$1,0),0)</f>
        <v>1.1499999999999999</v>
      </c>
      <c r="G559" s="23" t="str">
        <f>VLOOKUP($A559,DM!$A:$EH,MATCH(G$1,DM!$1:$1,0),0)</f>
        <v>1</v>
      </c>
      <c r="H559" s="57" t="str">
        <f>VLOOKUP($A559,DM!$A:$EH,MATCH(H$1,DM!$1:$1,0),0)</f>
        <v>6.5%</v>
      </c>
      <c r="I559" s="23" t="str">
        <f>VLOOKUP($A559,DM!$A:$EH,MATCH(I$1,DM!$1:$1,0),0)</f>
        <v>--</v>
      </c>
      <c r="J559" s="23" t="str">
        <f>VLOOKUP($A559,DM!$A:$EH,MATCH(J$1,DM!$1:$1,0),0)</f>
        <v>--</v>
      </c>
      <c r="K559" s="22" t="str">
        <f>VLOOKUP($A559,DM!$A:$EH,MATCH(K$1,DM!$1:$1,0),0)</f>
        <v>担保</v>
      </c>
      <c r="L559" s="22" t="str">
        <f>VLOOKUP($A559,DM!$A:$EH,MATCH(L$1,DM!$1:$1,0),0)</f>
        <v>--</v>
      </c>
      <c r="M559" s="22" t="str">
        <f>VLOOKUP($A559,DM!$A:$EH,MATCH(M$1,DM!$1:$1,0),0)</f>
        <v>地方平台</v>
      </c>
      <c r="N559" s="22" t="str">
        <f>VLOOKUP($A559,DM!$A:$EH,MATCH(N$1,DM!$1:$1,0),0)</f>
        <v>江苏</v>
      </c>
      <c r="O559" s="19" t="str">
        <f>VLOOKUP($A559,DM!$A:$EH,MATCH(O$1,DM!$1:$1,0),0)</f>
        <v>--</v>
      </c>
    </row>
    <row r="560" spans="1:15" x14ac:dyDescent="0.25">
      <c r="A560" s="63">
        <f>deal_master[[#This Row],[Index]]</f>
        <v>355</v>
      </c>
      <c r="B560" s="70">
        <f>VLOOKUP($A560,DM!A:EH,MATCH(B$1,DM!$1:$1,0),0)</f>
        <v>44757</v>
      </c>
      <c r="C560" s="21" t="str">
        <f>VLOOKUP($A560,DM!$A:$EH,MATCH(C$1,DM!$1:$1,0),0)</f>
        <v>绍兴上虞城建</v>
      </c>
      <c r="D560" s="56" t="str">
        <f>VLOOKUP($A560,DM!$A:$EH,MATCH(D$1,DM!$1:$1,0),0)</f>
        <v>--/--/--</v>
      </c>
      <c r="E560" s="23" t="str">
        <f>VLOOKUP($A560,DM!$A:$EH,MATCH(E$1,DM!$1:$1,0),0)</f>
        <v>CNH</v>
      </c>
      <c r="F560" s="23">
        <f>VLOOKUP($A560,DM!$A:$EH,MATCH(F$1,DM!$1:$1,0),0)</f>
        <v>11</v>
      </c>
      <c r="G560" s="23" t="str">
        <f>VLOOKUP($A560,DM!$A:$EH,MATCH(G$1,DM!$1:$1,0),0)</f>
        <v>3</v>
      </c>
      <c r="H560" s="57" t="str">
        <f>VLOOKUP($A560,DM!$A:$EH,MATCH(H$1,DM!$1:$1,0),0)</f>
        <v>3.9%</v>
      </c>
      <c r="I560" s="23" t="str">
        <f>VLOOKUP($A560,DM!$A:$EH,MATCH(I$1,DM!$1:$1,0),0)</f>
        <v>--</v>
      </c>
      <c r="J560" s="23" t="str">
        <f>VLOOKUP($A560,DM!$A:$EH,MATCH(J$1,DM!$1:$1,0),0)</f>
        <v>--</v>
      </c>
      <c r="K560" s="22" t="str">
        <f>VLOOKUP($A560,DM!$A:$EH,MATCH(K$1,DM!$1:$1,0),0)</f>
        <v>直发</v>
      </c>
      <c r="L560" s="22" t="str">
        <f>VLOOKUP($A560,DM!$A:$EH,MATCH(L$1,DM!$1:$1,0),0)</f>
        <v>自贸债</v>
      </c>
      <c r="M560" s="22" t="str">
        <f>VLOOKUP($A560,DM!$A:$EH,MATCH(M$1,DM!$1:$1,0),0)</f>
        <v>地方平台</v>
      </c>
      <c r="N560" s="22" t="str">
        <f>VLOOKUP($A560,DM!$A:$EH,MATCH(N$1,DM!$1:$1,0),0)</f>
        <v>浙江</v>
      </c>
      <c r="O560" s="19" t="str">
        <f>VLOOKUP($A560,DM!$A:$EH,MATCH(O$1,DM!$1:$1,0),0)</f>
        <v>--</v>
      </c>
    </row>
    <row r="561" spans="1:15" x14ac:dyDescent="0.25">
      <c r="A561" s="63">
        <f>deal_master[[#This Row],[Index]]</f>
        <v>354</v>
      </c>
      <c r="B561" s="70">
        <f>VLOOKUP($A561,DM!A:EH,MATCH(B$1,DM!$1:$1,0),0)</f>
        <v>44756</v>
      </c>
      <c r="C561" s="21" t="str">
        <f>VLOOKUP($A561,DM!$A:$EH,MATCH(C$1,DM!$1:$1,0),0)</f>
        <v>大连德泰(渤海银行)</v>
      </c>
      <c r="D561" s="56" t="str">
        <f>VLOOKUP($A561,DM!$A:$EH,MATCH(D$1,DM!$1:$1,0),0)</f>
        <v>--/--/--</v>
      </c>
      <c r="E561" s="23" t="str">
        <f>VLOOKUP($A561,DM!$A:$EH,MATCH(E$1,DM!$1:$1,0),0)</f>
        <v>USD</v>
      </c>
      <c r="F561" s="23">
        <f>VLOOKUP($A561,DM!$A:$EH,MATCH(F$1,DM!$1:$1,0),0)</f>
        <v>0.3</v>
      </c>
      <c r="G561" s="23" t="str">
        <f>VLOOKUP($A561,DM!$A:$EH,MATCH(G$1,DM!$1:$1,0),0)</f>
        <v>3</v>
      </c>
      <c r="H561" s="57" t="str">
        <f>VLOOKUP($A561,DM!$A:$EH,MATCH(H$1,DM!$1:$1,0),0)</f>
        <v>5%</v>
      </c>
      <c r="I561" s="23" t="str">
        <f>VLOOKUP($A561,DM!$A:$EH,MATCH(I$1,DM!$1:$1,0),0)</f>
        <v>--</v>
      </c>
      <c r="J561" s="23" t="str">
        <f>VLOOKUP($A561,DM!$A:$EH,MATCH(J$1,DM!$1:$1,0),0)</f>
        <v>--</v>
      </c>
      <c r="K561" s="22" t="str">
        <f>VLOOKUP($A561,DM!$A:$EH,MATCH(K$1,DM!$1:$1,0),0)</f>
        <v>备证</v>
      </c>
      <c r="L561" s="22" t="str">
        <f>VLOOKUP($A561,DM!$A:$EH,MATCH(L$1,DM!$1:$1,0),0)</f>
        <v>--</v>
      </c>
      <c r="M561" s="22" t="str">
        <f>VLOOKUP($A561,DM!$A:$EH,MATCH(M$1,DM!$1:$1,0),0)</f>
        <v>地方平台</v>
      </c>
      <c r="N561" s="22" t="str">
        <f>VLOOKUP($A561,DM!$A:$EH,MATCH(N$1,DM!$1:$1,0),0)</f>
        <v>辽宁</v>
      </c>
      <c r="O561" s="19" t="str">
        <f>VLOOKUP($A561,DM!$A:$EH,MATCH(O$1,DM!$1:$1,0),0)</f>
        <v>BISL</v>
      </c>
    </row>
    <row r="562" spans="1:15" x14ac:dyDescent="0.25">
      <c r="A562" s="63">
        <f>deal_master[[#This Row],[Index]]</f>
        <v>353</v>
      </c>
      <c r="B562" s="70">
        <f>VLOOKUP($A562,DM!A:EH,MATCH(B$1,DM!$1:$1,0),0)</f>
        <v>44755</v>
      </c>
      <c r="C562" s="21" t="str">
        <f>VLOOKUP($A562,DM!$A:$EH,MATCH(C$1,DM!$1:$1,0),0)</f>
        <v>福建漳龙</v>
      </c>
      <c r="D562" s="56" t="str">
        <f>VLOOKUP($A562,DM!$A:$EH,MATCH(D$1,DM!$1:$1,0),0)</f>
        <v>--/--/BBB-</v>
      </c>
      <c r="E562" s="23" t="str">
        <f>VLOOKUP($A562,DM!$A:$EH,MATCH(E$1,DM!$1:$1,0),0)</f>
        <v>USD</v>
      </c>
      <c r="F562" s="23">
        <f>VLOOKUP($A562,DM!$A:$EH,MATCH(F$1,DM!$1:$1,0),0)</f>
        <v>5</v>
      </c>
      <c r="G562" s="23" t="str">
        <f>VLOOKUP($A562,DM!$A:$EH,MATCH(G$1,DM!$1:$1,0),0)</f>
        <v>2.9</v>
      </c>
      <c r="H562" s="57" t="str">
        <f>VLOOKUP($A562,DM!$A:$EH,MATCH(H$1,DM!$1:$1,0),0)</f>
        <v>4.8%</v>
      </c>
      <c r="I562" s="23" t="str">
        <f>VLOOKUP($A562,DM!$A:$EH,MATCH(I$1,DM!$1:$1,0),0)</f>
        <v>5.3%a</v>
      </c>
      <c r="J562" s="23" t="str">
        <f>VLOOKUP($A562,DM!$A:$EH,MATCH(J$1,DM!$1:$1,0),0)</f>
        <v>35</v>
      </c>
      <c r="K562" s="22" t="str">
        <f>VLOOKUP($A562,DM!$A:$EH,MATCH(K$1,DM!$1:$1,0),0)</f>
        <v>直发</v>
      </c>
      <c r="L562" s="22" t="str">
        <f>VLOOKUP($A562,DM!$A:$EH,MATCH(L$1,DM!$1:$1,0),0)</f>
        <v>绿色债券</v>
      </c>
      <c r="M562" s="22" t="str">
        <f>VLOOKUP($A562,DM!$A:$EH,MATCH(M$1,DM!$1:$1,0),0)</f>
        <v>地方平台</v>
      </c>
      <c r="N562" s="22" t="str">
        <f>VLOOKUP($A562,DM!$A:$EH,MATCH(N$1,DM!$1:$1,0),0)</f>
        <v>福建</v>
      </c>
      <c r="O562" s="19" t="str">
        <f>VLOOKUP($A562,DM!$A:$EH,MATCH(O$1,DM!$1:$1,0),0)</f>
        <v>--</v>
      </c>
    </row>
    <row r="563" spans="1:15" x14ac:dyDescent="0.25">
      <c r="A563" s="63">
        <f>deal_master[[#This Row],[Index]]</f>
        <v>352</v>
      </c>
      <c r="B563" s="70">
        <f>VLOOKUP($A563,DM!A:EH,MATCH(B$1,DM!$1:$1,0),0)</f>
        <v>44754</v>
      </c>
      <c r="C563" s="21" t="str">
        <f>VLOOKUP($A563,DM!$A:$EH,MATCH(C$1,DM!$1:$1,0),0)</f>
        <v>高邮建投(南京银行)</v>
      </c>
      <c r="D563" s="56" t="str">
        <f>VLOOKUP($A563,DM!$A:$EH,MATCH(D$1,DM!$1:$1,0),0)</f>
        <v>--/--/--</v>
      </c>
      <c r="E563" s="23" t="str">
        <f>VLOOKUP($A563,DM!$A:$EH,MATCH(E$1,DM!$1:$1,0),0)</f>
        <v>USD</v>
      </c>
      <c r="F563" s="23">
        <f>VLOOKUP($A563,DM!$A:$EH,MATCH(F$1,DM!$1:$1,0),0)</f>
        <v>0.46</v>
      </c>
      <c r="G563" s="23" t="str">
        <f>VLOOKUP($A563,DM!$A:$EH,MATCH(G$1,DM!$1:$1,0),0)</f>
        <v>3</v>
      </c>
      <c r="H563" s="57" t="str">
        <f>VLOOKUP($A563,DM!$A:$EH,MATCH(H$1,DM!$1:$1,0),0)</f>
        <v>4.3%</v>
      </c>
      <c r="I563" s="23" t="str">
        <f>VLOOKUP($A563,DM!$A:$EH,MATCH(I$1,DM!$1:$1,0),0)</f>
        <v>4.5%a</v>
      </c>
      <c r="J563" s="23" t="str">
        <f>VLOOKUP($A563,DM!$A:$EH,MATCH(J$1,DM!$1:$1,0),0)</f>
        <v>20</v>
      </c>
      <c r="K563" s="22" t="str">
        <f>VLOOKUP($A563,DM!$A:$EH,MATCH(K$1,DM!$1:$1,0),0)</f>
        <v>备证+担保</v>
      </c>
      <c r="L563" s="22" t="str">
        <f>VLOOKUP($A563,DM!$A:$EH,MATCH(L$1,DM!$1:$1,0),0)</f>
        <v>--</v>
      </c>
      <c r="M563" s="22" t="str">
        <f>VLOOKUP($A563,DM!$A:$EH,MATCH(M$1,DM!$1:$1,0),0)</f>
        <v>地方平台</v>
      </c>
      <c r="N563" s="22" t="str">
        <f>VLOOKUP($A563,DM!$A:$EH,MATCH(N$1,DM!$1:$1,0),0)</f>
        <v>江苏</v>
      </c>
      <c r="O563" s="19" t="str">
        <f>VLOOKUP($A563,DM!$A:$EH,MATCH(O$1,DM!$1:$1,0),0)</f>
        <v>--</v>
      </c>
    </row>
    <row r="564" spans="1:15" x14ac:dyDescent="0.25">
      <c r="A564" s="63">
        <f>deal_master[[#This Row],[Index]]</f>
        <v>351</v>
      </c>
      <c r="B564" s="70">
        <f>VLOOKUP($A564,DM!A:EH,MATCH(B$1,DM!$1:$1,0),0)</f>
        <v>44754</v>
      </c>
      <c r="C564" s="21" t="str">
        <f>VLOOKUP($A564,DM!$A:$EH,MATCH(C$1,DM!$1:$1,0),0)</f>
        <v>国开行港分</v>
      </c>
      <c r="D564" s="56" t="str">
        <f>VLOOKUP($A564,DM!$A:$EH,MATCH(D$1,DM!$1:$1,0),0)</f>
        <v>--/A+/--</v>
      </c>
      <c r="E564" s="23" t="str">
        <f>VLOOKUP($A564,DM!$A:$EH,MATCH(E$1,DM!$1:$1,0),0)</f>
        <v>HKD</v>
      </c>
      <c r="F564" s="23">
        <f>VLOOKUP($A564,DM!$A:$EH,MATCH(F$1,DM!$1:$1,0),0)</f>
        <v>35</v>
      </c>
      <c r="G564" s="23" t="str">
        <f>VLOOKUP($A564,DM!$A:$EH,MATCH(G$1,DM!$1:$1,0),0)</f>
        <v>2</v>
      </c>
      <c r="H564" s="57" t="str">
        <f>VLOOKUP($A564,DM!$A:$EH,MATCH(H$1,DM!$1:$1,0),0)</f>
        <v>2.85%</v>
      </c>
      <c r="I564" s="23" t="str">
        <f>VLOOKUP($A564,DM!$A:$EH,MATCH(I$1,DM!$1:$1,0),0)</f>
        <v>3.4%a</v>
      </c>
      <c r="J564" s="23" t="str">
        <f>VLOOKUP($A564,DM!$A:$EH,MATCH(J$1,DM!$1:$1,0),0)</f>
        <v>55</v>
      </c>
      <c r="K564" s="22" t="str">
        <f>VLOOKUP($A564,DM!$A:$EH,MATCH(K$1,DM!$1:$1,0),0)</f>
        <v>直发</v>
      </c>
      <c r="L564" s="22" t="str">
        <f>VLOOKUP($A564,DM!$A:$EH,MATCH(L$1,DM!$1:$1,0),0)</f>
        <v>--</v>
      </c>
      <c r="M564" s="22" t="str">
        <f>VLOOKUP($A564,DM!$A:$EH,MATCH(M$1,DM!$1:$1,0),0)</f>
        <v>金融机构</v>
      </c>
      <c r="N564" s="22" t="str">
        <f>VLOOKUP($A564,DM!$A:$EH,MATCH(N$1,DM!$1:$1,0),0)</f>
        <v>北京</v>
      </c>
      <c r="O564" s="19" t="str">
        <f>VLOOKUP($A564,DM!$A:$EH,MATCH(O$1,DM!$1:$1,0),0)</f>
        <v>港分</v>
      </c>
    </row>
    <row r="565" spans="1:15" x14ac:dyDescent="0.25">
      <c r="A565" s="63">
        <f>deal_master[[#This Row],[Index]]</f>
        <v>350</v>
      </c>
      <c r="B565" s="70">
        <f>VLOOKUP($A565,DM!A:EH,MATCH(B$1,DM!$1:$1,0),0)</f>
        <v>44754</v>
      </c>
      <c r="C565" s="21" t="str">
        <f>VLOOKUP($A565,DM!$A:$EH,MATCH(C$1,DM!$1:$1,0),0)</f>
        <v>国开行港分</v>
      </c>
      <c r="D565" s="56" t="str">
        <f>VLOOKUP($A565,DM!$A:$EH,MATCH(D$1,DM!$1:$1,0),0)</f>
        <v>--/A+/--</v>
      </c>
      <c r="E565" s="23" t="str">
        <f>VLOOKUP($A565,DM!$A:$EH,MATCH(E$1,DM!$1:$1,0),0)</f>
        <v>CNH</v>
      </c>
      <c r="F565" s="23">
        <f>VLOOKUP($A565,DM!$A:$EH,MATCH(F$1,DM!$1:$1,0),0)</f>
        <v>25</v>
      </c>
      <c r="G565" s="23" t="str">
        <f>VLOOKUP($A565,DM!$A:$EH,MATCH(G$1,DM!$1:$1,0),0)</f>
        <v>5</v>
      </c>
      <c r="H565" s="57" t="str">
        <f>VLOOKUP($A565,DM!$A:$EH,MATCH(H$1,DM!$1:$1,0),0)</f>
        <v>2.95%</v>
      </c>
      <c r="I565" s="23" t="str">
        <f>VLOOKUP($A565,DM!$A:$EH,MATCH(I$1,DM!$1:$1,0),0)</f>
        <v>3.4%a</v>
      </c>
      <c r="J565" s="23" t="str">
        <f>VLOOKUP($A565,DM!$A:$EH,MATCH(J$1,DM!$1:$1,0),0)</f>
        <v>45</v>
      </c>
      <c r="K565" s="22" t="str">
        <f>VLOOKUP($A565,DM!$A:$EH,MATCH(K$1,DM!$1:$1,0),0)</f>
        <v>直发</v>
      </c>
      <c r="L565" s="22" t="str">
        <f>VLOOKUP($A565,DM!$A:$EH,MATCH(L$1,DM!$1:$1,0),0)</f>
        <v>点心债</v>
      </c>
      <c r="M565" s="22" t="str">
        <f>VLOOKUP($A565,DM!$A:$EH,MATCH(M$1,DM!$1:$1,0),0)</f>
        <v>金融机构</v>
      </c>
      <c r="N565" s="22" t="str">
        <f>VLOOKUP($A565,DM!$A:$EH,MATCH(N$1,DM!$1:$1,0),0)</f>
        <v>北京</v>
      </c>
      <c r="O565" s="19" t="str">
        <f>VLOOKUP($A565,DM!$A:$EH,MATCH(O$1,DM!$1:$1,0),0)</f>
        <v>港分</v>
      </c>
    </row>
    <row r="566" spans="1:15" x14ac:dyDescent="0.25">
      <c r="A566" s="63">
        <f>deal_master[[#This Row],[Index]]</f>
        <v>349</v>
      </c>
      <c r="B566" s="70">
        <f>VLOOKUP($A566,DM!A:EH,MATCH(B$1,DM!$1:$1,0),0)</f>
        <v>44750</v>
      </c>
      <c r="C566" s="21" t="str">
        <f>VLOOKUP($A566,DM!$A:$EH,MATCH(C$1,DM!$1:$1,0),0)</f>
        <v>淮安交通</v>
      </c>
      <c r="D566" s="56" t="str">
        <f>VLOOKUP($A566,DM!$A:$EH,MATCH(D$1,DM!$1:$1,0),0)</f>
        <v>--/--/--</v>
      </c>
      <c r="E566" s="23" t="str">
        <f>VLOOKUP($A566,DM!$A:$EH,MATCH(E$1,DM!$1:$1,0),0)</f>
        <v>USD</v>
      </c>
      <c r="F566" s="23">
        <f>VLOOKUP($A566,DM!$A:$EH,MATCH(F$1,DM!$1:$1,0),0)</f>
        <v>2.38</v>
      </c>
      <c r="G566" s="23" t="str">
        <f>VLOOKUP($A566,DM!$A:$EH,MATCH(G$1,DM!$1:$1,0),0)</f>
        <v>3</v>
      </c>
      <c r="H566" s="57" t="str">
        <f>VLOOKUP($A566,DM!$A:$EH,MATCH(H$1,DM!$1:$1,0),0)</f>
        <v>5.5%</v>
      </c>
      <c r="I566" s="23" t="str">
        <f>VLOOKUP($A566,DM!$A:$EH,MATCH(I$1,DM!$1:$1,0),0)</f>
        <v>5.8%a</v>
      </c>
      <c r="J566" s="23" t="str">
        <f>VLOOKUP($A566,DM!$A:$EH,MATCH(J$1,DM!$1:$1,0),0)</f>
        <v>30</v>
      </c>
      <c r="K566" s="22" t="str">
        <f>VLOOKUP($A566,DM!$A:$EH,MATCH(K$1,DM!$1:$1,0),0)</f>
        <v>直发</v>
      </c>
      <c r="L566" s="22" t="str">
        <f>VLOOKUP($A566,DM!$A:$EH,MATCH(L$1,DM!$1:$1,0),0)</f>
        <v>--</v>
      </c>
      <c r="M566" s="22" t="str">
        <f>VLOOKUP($A566,DM!$A:$EH,MATCH(M$1,DM!$1:$1,0),0)</f>
        <v>地方平台</v>
      </c>
      <c r="N566" s="22" t="str">
        <f>VLOOKUP($A566,DM!$A:$EH,MATCH(N$1,DM!$1:$1,0),0)</f>
        <v>江苏</v>
      </c>
      <c r="O566" s="19" t="str">
        <f>VLOOKUP($A566,DM!$A:$EH,MATCH(O$1,DM!$1:$1,0),0)</f>
        <v>--</v>
      </c>
    </row>
    <row r="567" spans="1:15" x14ac:dyDescent="0.25">
      <c r="A567" s="63">
        <f>deal_master[[#This Row],[Index]]</f>
        <v>348</v>
      </c>
      <c r="B567" s="70">
        <f>VLOOKUP($A567,DM!A:EH,MATCH(B$1,DM!$1:$1,0),0)</f>
        <v>44750</v>
      </c>
      <c r="C567" s="21" t="str">
        <f>VLOOKUP($A567,DM!$A:$EH,MATCH(C$1,DM!$1:$1,0),0)</f>
        <v>济南中财金投</v>
      </c>
      <c r="D567" s="56" t="str">
        <f>VLOOKUP($A567,DM!$A:$EH,MATCH(D$1,DM!$1:$1,0),0)</f>
        <v>--/--/--</v>
      </c>
      <c r="E567" s="23" t="str">
        <f>VLOOKUP($A567,DM!$A:$EH,MATCH(E$1,DM!$1:$1,0),0)</f>
        <v>USD</v>
      </c>
      <c r="F567" s="23">
        <f>VLOOKUP($A567,DM!$A:$EH,MATCH(F$1,DM!$1:$1,0),0)</f>
        <v>1</v>
      </c>
      <c r="G567" s="23" t="str">
        <f>VLOOKUP($A567,DM!$A:$EH,MATCH(G$1,DM!$1:$1,0),0)</f>
        <v>1</v>
      </c>
      <c r="H567" s="57" t="str">
        <f>VLOOKUP($A567,DM!$A:$EH,MATCH(H$1,DM!$1:$1,0),0)</f>
        <v>5.1%</v>
      </c>
      <c r="I567" s="23" t="str">
        <f>VLOOKUP($A567,DM!$A:$EH,MATCH(I$1,DM!$1:$1,0),0)</f>
        <v>5.8%a</v>
      </c>
      <c r="J567" s="23" t="str">
        <f>VLOOKUP($A567,DM!$A:$EH,MATCH(J$1,DM!$1:$1,0),0)</f>
        <v>30</v>
      </c>
      <c r="K567" s="22" t="str">
        <f>VLOOKUP($A567,DM!$A:$EH,MATCH(K$1,DM!$1:$1,0),0)</f>
        <v>担保</v>
      </c>
      <c r="L567" s="22" t="str">
        <f>VLOOKUP($A567,DM!$A:$EH,MATCH(L$1,DM!$1:$1,0),0)</f>
        <v>--</v>
      </c>
      <c r="M567" s="22" t="str">
        <f>VLOOKUP($A567,DM!$A:$EH,MATCH(M$1,DM!$1:$1,0),0)</f>
        <v>地方平台</v>
      </c>
      <c r="N567" s="22" t="str">
        <f>VLOOKUP($A567,DM!$A:$EH,MATCH(N$1,DM!$1:$1,0),0)</f>
        <v>山东</v>
      </c>
      <c r="O567" s="19" t="str">
        <f>VLOOKUP($A567,DM!$A:$EH,MATCH(O$1,DM!$1:$1,0),0)</f>
        <v>--</v>
      </c>
    </row>
    <row r="568" spans="1:15" x14ac:dyDescent="0.25">
      <c r="A568" s="63">
        <f>deal_master[[#This Row],[Index]]</f>
        <v>347</v>
      </c>
      <c r="B568" s="70">
        <f>VLOOKUP($A568,DM!A:EH,MATCH(B$1,DM!$1:$1,0),0)</f>
        <v>44749</v>
      </c>
      <c r="C568" s="21" t="str">
        <f>VLOOKUP($A568,DM!$A:$EH,MATCH(C$1,DM!$1:$1,0),0)</f>
        <v>重庆合川城投*</v>
      </c>
      <c r="D568" s="56" t="str">
        <f>VLOOKUP($A568,DM!$A:$EH,MATCH(D$1,DM!$1:$1,0),0)</f>
        <v>--/--/--</v>
      </c>
      <c r="E568" s="23" t="str">
        <f>VLOOKUP($A568,DM!$A:$EH,MATCH(E$1,DM!$1:$1,0),0)</f>
        <v>USD</v>
      </c>
      <c r="F568" s="23">
        <f>VLOOKUP($A568,DM!$A:$EH,MATCH(F$1,DM!$1:$1,0),0)</f>
        <v>0.26</v>
      </c>
      <c r="G568" s="23" t="str">
        <f>VLOOKUP($A568,DM!$A:$EH,MATCH(G$1,DM!$1:$1,0),0)</f>
        <v>3</v>
      </c>
      <c r="H568" s="57" t="str">
        <f>VLOOKUP($A568,DM!$A:$EH,MATCH(H$1,DM!$1:$1,0),0)</f>
        <v>6%</v>
      </c>
      <c r="I568" s="23" t="str">
        <f>VLOOKUP($A568,DM!$A:$EH,MATCH(I$1,DM!$1:$1,0),0)</f>
        <v>--</v>
      </c>
      <c r="J568" s="23" t="str">
        <f>VLOOKUP($A568,DM!$A:$EH,MATCH(J$1,DM!$1:$1,0),0)</f>
        <v>--</v>
      </c>
      <c r="K568" s="22" t="str">
        <f>VLOOKUP($A568,DM!$A:$EH,MATCH(K$1,DM!$1:$1,0),0)</f>
        <v>直发</v>
      </c>
      <c r="L568" s="22" t="str">
        <f>VLOOKUP($A568,DM!$A:$EH,MATCH(L$1,DM!$1:$1,0),0)</f>
        <v>绿色债券</v>
      </c>
      <c r="M568" s="22" t="str">
        <f>VLOOKUP($A568,DM!$A:$EH,MATCH(M$1,DM!$1:$1,0),0)</f>
        <v>地方平台</v>
      </c>
      <c r="N568" s="22" t="str">
        <f>VLOOKUP($A568,DM!$A:$EH,MATCH(N$1,DM!$1:$1,0),0)</f>
        <v>重庆</v>
      </c>
      <c r="O568" s="19" t="str">
        <f>VLOOKUP($A568,DM!$A:$EH,MATCH(O$1,DM!$1:$1,0),0)</f>
        <v>--</v>
      </c>
    </row>
    <row r="569" spans="1:15" x14ac:dyDescent="0.25">
      <c r="A569" s="63">
        <f>deal_master[[#This Row],[Index]]</f>
        <v>346</v>
      </c>
      <c r="B569" s="70">
        <f>VLOOKUP($A569,DM!A:EH,MATCH(B$1,DM!$1:$1,0),0)</f>
        <v>44749</v>
      </c>
      <c r="C569" s="21" t="str">
        <f>VLOOKUP($A569,DM!$A:$EH,MATCH(C$1,DM!$1:$1,0),0)</f>
        <v>浦银伦分</v>
      </c>
      <c r="D569" s="56" t="str">
        <f>VLOOKUP($A569,DM!$A:$EH,MATCH(D$1,DM!$1:$1,0),0)</f>
        <v>Baa2/--/--</v>
      </c>
      <c r="E569" s="23" t="str">
        <f>VLOOKUP($A569,DM!$A:$EH,MATCH(E$1,DM!$1:$1,0),0)</f>
        <v>USD</v>
      </c>
      <c r="F569" s="23">
        <f>VLOOKUP($A569,DM!$A:$EH,MATCH(F$1,DM!$1:$1,0),0)</f>
        <v>4</v>
      </c>
      <c r="G569" s="23" t="str">
        <f>VLOOKUP($A569,DM!$A:$EH,MATCH(G$1,DM!$1:$1,0),0)</f>
        <v>3</v>
      </c>
      <c r="H569" s="57" t="str">
        <f>VLOOKUP($A569,DM!$A:$EH,MATCH(H$1,DM!$1:$1,0),0)</f>
        <v>3.25%</v>
      </c>
      <c r="I569" s="23" t="str">
        <f>VLOOKUP($A569,DM!$A:$EH,MATCH(I$1,DM!$1:$1,0),0)</f>
        <v>T+80a</v>
      </c>
      <c r="J569" s="23" t="str">
        <f>VLOOKUP($A569,DM!$A:$EH,MATCH(J$1,DM!$1:$1,0),0)</f>
        <v>48</v>
      </c>
      <c r="K569" s="22" t="str">
        <f>VLOOKUP($A569,DM!$A:$EH,MATCH(K$1,DM!$1:$1,0),0)</f>
        <v>直发</v>
      </c>
      <c r="L569" s="22" t="str">
        <f>VLOOKUP($A569,DM!$A:$EH,MATCH(L$1,DM!$1:$1,0),0)</f>
        <v>绿色债券</v>
      </c>
      <c r="M569" s="22" t="str">
        <f>VLOOKUP($A569,DM!$A:$EH,MATCH(M$1,DM!$1:$1,0),0)</f>
        <v>金融机构</v>
      </c>
      <c r="N569" s="22" t="str">
        <f>VLOOKUP($A569,DM!$A:$EH,MATCH(N$1,DM!$1:$1,0),0)</f>
        <v>上海</v>
      </c>
      <c r="O569" s="19" t="str">
        <f>VLOOKUP($A569,DM!$A:$EH,MATCH(O$1,DM!$1:$1,0),0)</f>
        <v>港分</v>
      </c>
    </row>
    <row r="570" spans="1:15" x14ac:dyDescent="0.25">
      <c r="A570" s="63">
        <f>deal_master[[#This Row],[Index]]</f>
        <v>345</v>
      </c>
      <c r="B570" s="70">
        <f>VLOOKUP($A570,DM!A:EH,MATCH(B$1,DM!$1:$1,0),0)</f>
        <v>44748</v>
      </c>
      <c r="C570" s="21" t="str">
        <f>VLOOKUP($A570,DM!$A:$EH,MATCH(C$1,DM!$1:$1,0),0)</f>
        <v>济阳国资(浙商银行)</v>
      </c>
      <c r="D570" s="56" t="str">
        <f>VLOOKUP($A570,DM!$A:$EH,MATCH(D$1,DM!$1:$1,0),0)</f>
        <v>--/--/--</v>
      </c>
      <c r="E570" s="23" t="str">
        <f>VLOOKUP($A570,DM!$A:$EH,MATCH(E$1,DM!$1:$1,0),0)</f>
        <v>EUR</v>
      </c>
      <c r="F570" s="23">
        <f>VLOOKUP($A570,DM!$A:$EH,MATCH(F$1,DM!$1:$1,0),0)</f>
        <v>0.4</v>
      </c>
      <c r="G570" s="23" t="str">
        <f>VLOOKUP($A570,DM!$A:$EH,MATCH(G$1,DM!$1:$1,0),0)</f>
        <v>0.9</v>
      </c>
      <c r="H570" s="57" t="str">
        <f>VLOOKUP($A570,DM!$A:$EH,MATCH(H$1,DM!$1:$1,0),0)</f>
        <v>1.9%</v>
      </c>
      <c r="I570" s="23" t="str">
        <f>VLOOKUP($A570,DM!$A:$EH,MATCH(I$1,DM!$1:$1,0),0)</f>
        <v>--</v>
      </c>
      <c r="J570" s="23" t="str">
        <f>VLOOKUP($A570,DM!$A:$EH,MATCH(J$1,DM!$1:$1,0),0)</f>
        <v>--</v>
      </c>
      <c r="K570" s="22" t="str">
        <f>VLOOKUP($A570,DM!$A:$EH,MATCH(K$1,DM!$1:$1,0),0)</f>
        <v>备证+担保</v>
      </c>
      <c r="L570" s="22" t="str">
        <f>VLOOKUP($A570,DM!$A:$EH,MATCH(L$1,DM!$1:$1,0),0)</f>
        <v>--</v>
      </c>
      <c r="M570" s="22" t="str">
        <f>VLOOKUP($A570,DM!$A:$EH,MATCH(M$1,DM!$1:$1,0),0)</f>
        <v>地方平台</v>
      </c>
      <c r="N570" s="22" t="str">
        <f>VLOOKUP($A570,DM!$A:$EH,MATCH(N$1,DM!$1:$1,0),0)</f>
        <v>山东</v>
      </c>
      <c r="O570" s="19" t="str">
        <f>VLOOKUP($A570,DM!$A:$EH,MATCH(O$1,DM!$1:$1,0),0)</f>
        <v>--</v>
      </c>
    </row>
    <row r="571" spans="1:15" x14ac:dyDescent="0.25">
      <c r="A571" s="63">
        <f>deal_master[[#This Row],[Index]]</f>
        <v>344</v>
      </c>
      <c r="B571" s="70">
        <f>VLOOKUP($A571,DM!A:EH,MATCH(B$1,DM!$1:$1,0),0)</f>
        <v>44748</v>
      </c>
      <c r="C571" s="21" t="str">
        <f>VLOOKUP($A571,DM!$A:$EH,MATCH(C$1,DM!$1:$1,0),0)</f>
        <v>新疆中泰(渤海银行)</v>
      </c>
      <c r="D571" s="56" t="str">
        <f>VLOOKUP($A571,DM!$A:$EH,MATCH(D$1,DM!$1:$1,0),0)</f>
        <v>--/--/--</v>
      </c>
      <c r="E571" s="23" t="str">
        <f>VLOOKUP($A571,DM!$A:$EH,MATCH(E$1,DM!$1:$1,0),0)</f>
        <v>CNH</v>
      </c>
      <c r="F571" s="23">
        <f>VLOOKUP($A571,DM!$A:$EH,MATCH(F$1,DM!$1:$1,0),0)</f>
        <v>7.6</v>
      </c>
      <c r="G571" s="23" t="str">
        <f>VLOOKUP($A571,DM!$A:$EH,MATCH(G$1,DM!$1:$1,0),0)</f>
        <v>3</v>
      </c>
      <c r="H571" s="57" t="str">
        <f>VLOOKUP($A571,DM!$A:$EH,MATCH(H$1,DM!$1:$1,0),0)</f>
        <v>4%</v>
      </c>
      <c r="I571" s="23" t="str">
        <f>VLOOKUP($A571,DM!$A:$EH,MATCH(I$1,DM!$1:$1,0),0)</f>
        <v>--</v>
      </c>
      <c r="J571" s="23" t="str">
        <f>VLOOKUP($A571,DM!$A:$EH,MATCH(J$1,DM!$1:$1,0),0)</f>
        <v>--</v>
      </c>
      <c r="K571" s="22" t="str">
        <f>VLOOKUP($A571,DM!$A:$EH,MATCH(K$1,DM!$1:$1,0),0)</f>
        <v>备证</v>
      </c>
      <c r="L571" s="22" t="str">
        <f>VLOOKUP($A571,DM!$A:$EH,MATCH(L$1,DM!$1:$1,0),0)</f>
        <v>自贸债</v>
      </c>
      <c r="M571" s="22" t="str">
        <f>VLOOKUP($A571,DM!$A:$EH,MATCH(M$1,DM!$1:$1,0),0)</f>
        <v>地方平台</v>
      </c>
      <c r="N571" s="22" t="str">
        <f>VLOOKUP($A571,DM!$A:$EH,MATCH(N$1,DM!$1:$1,0),0)</f>
        <v>新疆</v>
      </c>
      <c r="O571" s="19" t="str">
        <f>VLOOKUP($A571,DM!$A:$EH,MATCH(O$1,DM!$1:$1,0),0)</f>
        <v>BISL</v>
      </c>
    </row>
    <row r="572" spans="1:15" x14ac:dyDescent="0.25">
      <c r="A572" s="63">
        <f>deal_master[[#This Row],[Index]]</f>
        <v>343</v>
      </c>
      <c r="B572" s="70">
        <f>VLOOKUP($A572,DM!A:EH,MATCH(B$1,DM!$1:$1,0),0)</f>
        <v>44747</v>
      </c>
      <c r="C572" s="21" t="str">
        <f>VLOOKUP($A572,DM!$A:$EH,MATCH(C$1,DM!$1:$1,0),0)</f>
        <v>西安灞桥投控(浦发银行)</v>
      </c>
      <c r="D572" s="56" t="str">
        <f>VLOOKUP($A572,DM!$A:$EH,MATCH(D$1,DM!$1:$1,0),0)</f>
        <v>--/--/--</v>
      </c>
      <c r="E572" s="23" t="str">
        <f>VLOOKUP($A572,DM!$A:$EH,MATCH(E$1,DM!$1:$1,0),0)</f>
        <v>USD</v>
      </c>
      <c r="F572" s="23">
        <f>VLOOKUP($A572,DM!$A:$EH,MATCH(F$1,DM!$1:$1,0),0)</f>
        <v>0.57999999999999996</v>
      </c>
      <c r="G572" s="23" t="str">
        <f>VLOOKUP($A572,DM!$A:$EH,MATCH(G$1,DM!$1:$1,0),0)</f>
        <v>2.8</v>
      </c>
      <c r="H572" s="57" t="str">
        <f>VLOOKUP($A572,DM!$A:$EH,MATCH(H$1,DM!$1:$1,0),0)</f>
        <v>4.1%</v>
      </c>
      <c r="I572" s="23" t="str">
        <f>VLOOKUP($A572,DM!$A:$EH,MATCH(I$1,DM!$1:$1,0),0)</f>
        <v>--</v>
      </c>
      <c r="J572" s="23" t="str">
        <f>VLOOKUP($A572,DM!$A:$EH,MATCH(J$1,DM!$1:$1,0),0)</f>
        <v>--</v>
      </c>
      <c r="K572" s="22" t="str">
        <f>VLOOKUP($A572,DM!$A:$EH,MATCH(K$1,DM!$1:$1,0),0)</f>
        <v>备证</v>
      </c>
      <c r="L572" s="22" t="str">
        <f>VLOOKUP($A572,DM!$A:$EH,MATCH(L$1,DM!$1:$1,0),0)</f>
        <v>--</v>
      </c>
      <c r="M572" s="22" t="str">
        <f>VLOOKUP($A572,DM!$A:$EH,MATCH(M$1,DM!$1:$1,0),0)</f>
        <v>地方平台</v>
      </c>
      <c r="N572" s="22" t="str">
        <f>VLOOKUP($A572,DM!$A:$EH,MATCH(N$1,DM!$1:$1,0),0)</f>
        <v>陕西</v>
      </c>
      <c r="O572" s="19" t="str">
        <f>VLOOKUP($A572,DM!$A:$EH,MATCH(O$1,DM!$1:$1,0),0)</f>
        <v>--</v>
      </c>
    </row>
    <row r="573" spans="1:15" x14ac:dyDescent="0.25">
      <c r="A573" s="63">
        <f>deal_master[[#This Row],[Index]]</f>
        <v>342</v>
      </c>
      <c r="B573" s="70">
        <f>VLOOKUP($A573,DM!A:EH,MATCH(B$1,DM!$1:$1,0),0)</f>
        <v>44747</v>
      </c>
      <c r="C573" s="21" t="str">
        <f>VLOOKUP($A573,DM!$A:$EH,MATCH(C$1,DM!$1:$1,0),0)</f>
        <v>广西交投</v>
      </c>
      <c r="D573" s="56" t="str">
        <f>VLOOKUP($A573,DM!$A:$EH,MATCH(D$1,DM!$1:$1,0),0)</f>
        <v>--/--/BBB</v>
      </c>
      <c r="E573" s="23" t="str">
        <f>VLOOKUP($A573,DM!$A:$EH,MATCH(E$1,DM!$1:$1,0),0)</f>
        <v>USD</v>
      </c>
      <c r="F573" s="23">
        <f>VLOOKUP($A573,DM!$A:$EH,MATCH(F$1,DM!$1:$1,0),0)</f>
        <v>3</v>
      </c>
      <c r="G573" s="23" t="str">
        <f>VLOOKUP($A573,DM!$A:$EH,MATCH(G$1,DM!$1:$1,0),0)</f>
        <v>3</v>
      </c>
      <c r="H573" s="57" t="str">
        <f>VLOOKUP($A573,DM!$A:$EH,MATCH(H$1,DM!$1:$1,0),0)</f>
        <v>3.95%</v>
      </c>
      <c r="I573" s="23" t="str">
        <f>VLOOKUP($A573,DM!$A:$EH,MATCH(I$1,DM!$1:$1,0),0)</f>
        <v>4.6%a</v>
      </c>
      <c r="J573" s="23" t="str">
        <f>VLOOKUP($A573,DM!$A:$EH,MATCH(J$1,DM!$1:$1,0),0)</f>
        <v>50</v>
      </c>
      <c r="K573" s="22" t="str">
        <f>VLOOKUP($A573,DM!$A:$EH,MATCH(K$1,DM!$1:$1,0),0)</f>
        <v>直发</v>
      </c>
      <c r="L573" s="22" t="str">
        <f>VLOOKUP($A573,DM!$A:$EH,MATCH(L$1,DM!$1:$1,0),0)</f>
        <v>--</v>
      </c>
      <c r="M573" s="22" t="str">
        <f>VLOOKUP($A573,DM!$A:$EH,MATCH(M$1,DM!$1:$1,0),0)</f>
        <v>地方平台</v>
      </c>
      <c r="N573" s="22" t="str">
        <f>VLOOKUP($A573,DM!$A:$EH,MATCH(N$1,DM!$1:$1,0),0)</f>
        <v>广西</v>
      </c>
      <c r="O573" s="19" t="str">
        <f>VLOOKUP($A573,DM!$A:$EH,MATCH(O$1,DM!$1:$1,0),0)</f>
        <v>BISL</v>
      </c>
    </row>
    <row r="574" spans="1:15" x14ac:dyDescent="0.25">
      <c r="A574" s="63">
        <f>deal_master[[#This Row],[Index]]</f>
        <v>341</v>
      </c>
      <c r="B574" s="70">
        <f>VLOOKUP($A574,DM!A:EH,MATCH(B$1,DM!$1:$1,0),0)</f>
        <v>44747</v>
      </c>
      <c r="C574" s="21" t="str">
        <f>VLOOKUP($A574,DM!$A:$EH,MATCH(C$1,DM!$1:$1,0),0)</f>
        <v>南山集团</v>
      </c>
      <c r="D574" s="56" t="str">
        <f>VLOOKUP($A574,DM!$A:$EH,MATCH(D$1,DM!$1:$1,0),0)</f>
        <v>--/--/--</v>
      </c>
      <c r="E574" s="23" t="str">
        <f>VLOOKUP($A574,DM!$A:$EH,MATCH(E$1,DM!$1:$1,0),0)</f>
        <v>USD</v>
      </c>
      <c r="F574" s="23">
        <f>VLOOKUP($A574,DM!$A:$EH,MATCH(F$1,DM!$1:$1,0),0)</f>
        <v>0.7</v>
      </c>
      <c r="G574" s="23" t="str">
        <f>VLOOKUP($A574,DM!$A:$EH,MATCH(G$1,DM!$1:$1,0),0)</f>
        <v>1</v>
      </c>
      <c r="H574" s="57" t="str">
        <f>VLOOKUP($A574,DM!$A:$EH,MATCH(H$1,DM!$1:$1,0),0)</f>
        <v>7%</v>
      </c>
      <c r="I574" s="23" t="str">
        <f>VLOOKUP($A574,DM!$A:$EH,MATCH(I$1,DM!$1:$1,0),0)</f>
        <v>--</v>
      </c>
      <c r="J574" s="23" t="str">
        <f>VLOOKUP($A574,DM!$A:$EH,MATCH(J$1,DM!$1:$1,0),0)</f>
        <v>--</v>
      </c>
      <c r="K574" s="22" t="str">
        <f>VLOOKUP($A574,DM!$A:$EH,MATCH(K$1,DM!$1:$1,0),0)</f>
        <v>担保</v>
      </c>
      <c r="L574" s="22" t="str">
        <f>VLOOKUP($A574,DM!$A:$EH,MATCH(L$1,DM!$1:$1,0),0)</f>
        <v>--</v>
      </c>
      <c r="M574" s="22" t="str">
        <f>VLOOKUP($A574,DM!$A:$EH,MATCH(M$1,DM!$1:$1,0),0)</f>
        <v>产业</v>
      </c>
      <c r="N574" s="22" t="str">
        <f>VLOOKUP($A574,DM!$A:$EH,MATCH(N$1,DM!$1:$1,0),0)</f>
        <v>山东</v>
      </c>
      <c r="O574" s="19" t="str">
        <f>VLOOKUP($A574,DM!$A:$EH,MATCH(O$1,DM!$1:$1,0),0)</f>
        <v>--</v>
      </c>
    </row>
    <row r="575" spans="1:15" x14ac:dyDescent="0.25">
      <c r="A575" s="63">
        <f>deal_master[[#This Row],[Index]]</f>
        <v>340</v>
      </c>
      <c r="B575" s="70">
        <f>VLOOKUP($A575,DM!A:EH,MATCH(B$1,DM!$1:$1,0),0)</f>
        <v>44742</v>
      </c>
      <c r="C575" s="21" t="str">
        <f>VLOOKUP($A575,DM!$A:$EH,MATCH(C$1,DM!$1:$1,0),0)</f>
        <v>南京江北新区产投</v>
      </c>
      <c r="D575" s="56" t="str">
        <f>VLOOKUP($A575,DM!$A:$EH,MATCH(D$1,DM!$1:$1,0),0)</f>
        <v>--/--/BBB+</v>
      </c>
      <c r="E575" s="23" t="str">
        <f>VLOOKUP($A575,DM!$A:$EH,MATCH(E$1,DM!$1:$1,0),0)</f>
        <v>USD</v>
      </c>
      <c r="F575" s="23">
        <f>VLOOKUP($A575,DM!$A:$EH,MATCH(F$1,DM!$1:$1,0),0)</f>
        <v>2.7</v>
      </c>
      <c r="G575" s="23" t="str">
        <f>VLOOKUP($A575,DM!$A:$EH,MATCH(G$1,DM!$1:$1,0),0)</f>
        <v>1</v>
      </c>
      <c r="H575" s="57" t="str">
        <f>VLOOKUP($A575,DM!$A:$EH,MATCH(H$1,DM!$1:$1,0),0)</f>
        <v>4.4%</v>
      </c>
      <c r="I575" s="23" t="str">
        <f>VLOOKUP($A575,DM!$A:$EH,MATCH(I$1,DM!$1:$1,0),0)</f>
        <v>4.8%a</v>
      </c>
      <c r="J575" s="23" t="str">
        <f>VLOOKUP($A575,DM!$A:$EH,MATCH(J$1,DM!$1:$1,0),0)</f>
        <v>40</v>
      </c>
      <c r="K575" s="22" t="str">
        <f>VLOOKUP($A575,DM!$A:$EH,MATCH(K$1,DM!$1:$1,0),0)</f>
        <v>维好</v>
      </c>
      <c r="L575" s="22" t="str">
        <f>VLOOKUP($A575,DM!$A:$EH,MATCH(L$1,DM!$1:$1,0),0)</f>
        <v>--</v>
      </c>
      <c r="M575" s="22" t="str">
        <f>VLOOKUP($A575,DM!$A:$EH,MATCH(M$1,DM!$1:$1,0),0)</f>
        <v>地方平台</v>
      </c>
      <c r="N575" s="22" t="str">
        <f>VLOOKUP($A575,DM!$A:$EH,MATCH(N$1,DM!$1:$1,0),0)</f>
        <v>江苏</v>
      </c>
      <c r="O575" s="19" t="str">
        <f>VLOOKUP($A575,DM!$A:$EH,MATCH(O$1,DM!$1:$1,0),0)</f>
        <v>--</v>
      </c>
    </row>
    <row r="576" spans="1:15" x14ac:dyDescent="0.25">
      <c r="A576" s="63">
        <f>deal_master[[#This Row],[Index]]</f>
        <v>339</v>
      </c>
      <c r="B576" s="70">
        <f>VLOOKUP($A576,DM!A:EH,MATCH(B$1,DM!$1:$1,0),0)</f>
        <v>44741</v>
      </c>
      <c r="C576" s="21" t="str">
        <f>VLOOKUP($A576,DM!$A:$EH,MATCH(C$1,DM!$1:$1,0),0)</f>
        <v>青岛城投</v>
      </c>
      <c r="D576" s="56" t="str">
        <f>VLOOKUP($A576,DM!$A:$EH,MATCH(D$1,DM!$1:$1,0),0)</f>
        <v>--/--/BBB+</v>
      </c>
      <c r="E576" s="23" t="str">
        <f>VLOOKUP($A576,DM!$A:$EH,MATCH(E$1,DM!$1:$1,0),0)</f>
        <v>USD</v>
      </c>
      <c r="F576" s="23">
        <f>VLOOKUP($A576,DM!$A:$EH,MATCH(F$1,DM!$1:$1,0),0)</f>
        <v>7.5</v>
      </c>
      <c r="G576" s="23" t="str">
        <f>VLOOKUP($A576,DM!$A:$EH,MATCH(G$1,DM!$1:$1,0),0)</f>
        <v>3</v>
      </c>
      <c r="H576" s="57" t="str">
        <f>VLOOKUP($A576,DM!$A:$EH,MATCH(H$1,DM!$1:$1,0),0)</f>
        <v>4.8%</v>
      </c>
      <c r="I576" s="23" t="str">
        <f>VLOOKUP($A576,DM!$A:$EH,MATCH(I$1,DM!$1:$1,0),0)</f>
        <v>5.2%a</v>
      </c>
      <c r="J576" s="23" t="str">
        <f>VLOOKUP($A576,DM!$A:$EH,MATCH(J$1,DM!$1:$1,0),0)</f>
        <v>40</v>
      </c>
      <c r="K576" s="22" t="str">
        <f>VLOOKUP($A576,DM!$A:$EH,MATCH(K$1,DM!$1:$1,0),0)</f>
        <v>维好</v>
      </c>
      <c r="L576" s="22" t="str">
        <f>VLOOKUP($A576,DM!$A:$EH,MATCH(L$1,DM!$1:$1,0),0)</f>
        <v>--</v>
      </c>
      <c r="M576" s="22" t="str">
        <f>VLOOKUP($A576,DM!$A:$EH,MATCH(M$1,DM!$1:$1,0),0)</f>
        <v>地方平台</v>
      </c>
      <c r="N576" s="22" t="str">
        <f>VLOOKUP($A576,DM!$A:$EH,MATCH(N$1,DM!$1:$1,0),0)</f>
        <v>山东</v>
      </c>
      <c r="O576" s="19" t="str">
        <f>VLOOKUP($A576,DM!$A:$EH,MATCH(O$1,DM!$1:$1,0),0)</f>
        <v>BISL,港分</v>
      </c>
    </row>
    <row r="577" spans="1:15" x14ac:dyDescent="0.25">
      <c r="A577" s="63">
        <f>deal_master[[#This Row],[Index]]</f>
        <v>338</v>
      </c>
      <c r="B577" s="70">
        <f>VLOOKUP($A577,DM!A:EH,MATCH(B$1,DM!$1:$1,0),0)</f>
        <v>44741</v>
      </c>
      <c r="C577" s="21" t="str">
        <f>VLOOKUP($A577,DM!$A:$EH,MATCH(C$1,DM!$1:$1,0),0)</f>
        <v>成都经开产投</v>
      </c>
      <c r="D577" s="56" t="str">
        <f>VLOOKUP($A577,DM!$A:$EH,MATCH(D$1,DM!$1:$1,0),0)</f>
        <v>--/--/--</v>
      </c>
      <c r="E577" s="23" t="str">
        <f>VLOOKUP($A577,DM!$A:$EH,MATCH(E$1,DM!$1:$1,0),0)</f>
        <v>USD</v>
      </c>
      <c r="F577" s="23">
        <f>VLOOKUP($A577,DM!$A:$EH,MATCH(F$1,DM!$1:$1,0),0)</f>
        <v>2</v>
      </c>
      <c r="G577" s="23" t="str">
        <f>VLOOKUP($A577,DM!$A:$EH,MATCH(G$1,DM!$1:$1,0),0)</f>
        <v>3</v>
      </c>
      <c r="H577" s="57" t="str">
        <f>VLOOKUP($A577,DM!$A:$EH,MATCH(H$1,DM!$1:$1,0),0)</f>
        <v>5.5%</v>
      </c>
      <c r="I577" s="23" t="str">
        <f>VLOOKUP($A577,DM!$A:$EH,MATCH(I$1,DM!$1:$1,0),0)</f>
        <v>5.5%a</v>
      </c>
      <c r="J577" s="23" t="str">
        <f>VLOOKUP($A577,DM!$A:$EH,MATCH(J$1,DM!$1:$1,0),0)</f>
        <v>0</v>
      </c>
      <c r="K577" s="22" t="str">
        <f>VLOOKUP($A577,DM!$A:$EH,MATCH(K$1,DM!$1:$1,0),0)</f>
        <v>直发</v>
      </c>
      <c r="L577" s="22" t="str">
        <f>VLOOKUP($A577,DM!$A:$EH,MATCH(L$1,DM!$1:$1,0),0)</f>
        <v>--</v>
      </c>
      <c r="M577" s="22" t="str">
        <f>VLOOKUP($A577,DM!$A:$EH,MATCH(M$1,DM!$1:$1,0),0)</f>
        <v>地方平台</v>
      </c>
      <c r="N577" s="22" t="str">
        <f>VLOOKUP($A577,DM!$A:$EH,MATCH(N$1,DM!$1:$1,0),0)</f>
        <v>四川</v>
      </c>
      <c r="O577" s="19" t="str">
        <f>VLOOKUP($A577,DM!$A:$EH,MATCH(O$1,DM!$1:$1,0),0)</f>
        <v>--</v>
      </c>
    </row>
    <row r="578" spans="1:15" x14ac:dyDescent="0.25">
      <c r="A578" s="63">
        <f>deal_master[[#This Row],[Index]]</f>
        <v>337</v>
      </c>
      <c r="B578" s="70">
        <f>VLOOKUP($A578,DM!A:EH,MATCH(B$1,DM!$1:$1,0),0)</f>
        <v>44740</v>
      </c>
      <c r="C578" s="21" t="str">
        <f>VLOOKUP($A578,DM!$A:$EH,MATCH(C$1,DM!$1:$1,0),0)</f>
        <v>成都天府大港(成都农商行)</v>
      </c>
      <c r="D578" s="56" t="str">
        <f>VLOOKUP($A578,DM!$A:$EH,MATCH(D$1,DM!$1:$1,0),0)</f>
        <v>--/--/--</v>
      </c>
      <c r="E578" s="23" t="str">
        <f>VLOOKUP($A578,DM!$A:$EH,MATCH(E$1,DM!$1:$1,0),0)</f>
        <v>USD</v>
      </c>
      <c r="F578" s="23">
        <f>VLOOKUP($A578,DM!$A:$EH,MATCH(F$1,DM!$1:$1,0),0)</f>
        <v>0.29499999999999998</v>
      </c>
      <c r="G578" s="23" t="str">
        <f>VLOOKUP($A578,DM!$A:$EH,MATCH(G$1,DM!$1:$1,0),0)</f>
        <v>3</v>
      </c>
      <c r="H578" s="57" t="str">
        <f>VLOOKUP($A578,DM!$A:$EH,MATCH(H$1,DM!$1:$1,0),0)</f>
        <v>5%</v>
      </c>
      <c r="I578" s="23" t="str">
        <f>VLOOKUP($A578,DM!$A:$EH,MATCH(I$1,DM!$1:$1,0),0)</f>
        <v>--</v>
      </c>
      <c r="J578" s="23" t="str">
        <f>VLOOKUP($A578,DM!$A:$EH,MATCH(J$1,DM!$1:$1,0),0)</f>
        <v>--</v>
      </c>
      <c r="K578" s="22" t="str">
        <f>VLOOKUP($A578,DM!$A:$EH,MATCH(K$1,DM!$1:$1,0),0)</f>
        <v>备证</v>
      </c>
      <c r="L578" s="22" t="str">
        <f>VLOOKUP($A578,DM!$A:$EH,MATCH(L$1,DM!$1:$1,0),0)</f>
        <v>--</v>
      </c>
      <c r="M578" s="22" t="str">
        <f>VLOOKUP($A578,DM!$A:$EH,MATCH(M$1,DM!$1:$1,0),0)</f>
        <v>地方平台</v>
      </c>
      <c r="N578" s="22" t="str">
        <f>VLOOKUP($A578,DM!$A:$EH,MATCH(N$1,DM!$1:$1,0),0)</f>
        <v>四川</v>
      </c>
      <c r="O578" s="19" t="str">
        <f>VLOOKUP($A578,DM!$A:$EH,MATCH(O$1,DM!$1:$1,0),0)</f>
        <v>--</v>
      </c>
    </row>
    <row r="579" spans="1:15" x14ac:dyDescent="0.25">
      <c r="A579" s="63">
        <f>deal_master[[#This Row],[Index]]</f>
        <v>336</v>
      </c>
      <c r="B579" s="70">
        <f>VLOOKUP($A579,DM!A:EH,MATCH(B$1,DM!$1:$1,0),0)</f>
        <v>44740</v>
      </c>
      <c r="C579" s="21" t="str">
        <f>VLOOKUP($A579,DM!$A:$EH,MATCH(C$1,DM!$1:$1,0),0)</f>
        <v>成都天府大港(徽商银行)</v>
      </c>
      <c r="D579" s="56" t="str">
        <f>VLOOKUP($A579,DM!$A:$EH,MATCH(D$1,DM!$1:$1,0),0)</f>
        <v>--/--/--</v>
      </c>
      <c r="E579" s="23" t="str">
        <f>VLOOKUP($A579,DM!$A:$EH,MATCH(E$1,DM!$1:$1,0),0)</f>
        <v>USD</v>
      </c>
      <c r="F579" s="23">
        <f>VLOOKUP($A579,DM!$A:$EH,MATCH(F$1,DM!$1:$1,0),0)</f>
        <v>0.22</v>
      </c>
      <c r="G579" s="23" t="str">
        <f>VLOOKUP($A579,DM!$A:$EH,MATCH(G$1,DM!$1:$1,0),0)</f>
        <v>3</v>
      </c>
      <c r="H579" s="57" t="str">
        <f>VLOOKUP($A579,DM!$A:$EH,MATCH(H$1,DM!$1:$1,0),0)</f>
        <v>5%</v>
      </c>
      <c r="I579" s="23" t="str">
        <f>VLOOKUP($A579,DM!$A:$EH,MATCH(I$1,DM!$1:$1,0),0)</f>
        <v>--</v>
      </c>
      <c r="J579" s="23" t="str">
        <f>VLOOKUP($A579,DM!$A:$EH,MATCH(J$1,DM!$1:$1,0),0)</f>
        <v>--</v>
      </c>
      <c r="K579" s="22" t="str">
        <f>VLOOKUP($A579,DM!$A:$EH,MATCH(K$1,DM!$1:$1,0),0)</f>
        <v>备证</v>
      </c>
      <c r="L579" s="22" t="str">
        <f>VLOOKUP($A579,DM!$A:$EH,MATCH(L$1,DM!$1:$1,0),0)</f>
        <v>--</v>
      </c>
      <c r="M579" s="22" t="str">
        <f>VLOOKUP($A579,DM!$A:$EH,MATCH(M$1,DM!$1:$1,0),0)</f>
        <v>地方平台</v>
      </c>
      <c r="N579" s="22" t="str">
        <f>VLOOKUP($A579,DM!$A:$EH,MATCH(N$1,DM!$1:$1,0),0)</f>
        <v>四川</v>
      </c>
      <c r="O579" s="19" t="str">
        <f>VLOOKUP($A579,DM!$A:$EH,MATCH(O$1,DM!$1:$1,0),0)</f>
        <v>--</v>
      </c>
    </row>
    <row r="580" spans="1:15" x14ac:dyDescent="0.25">
      <c r="A580" s="63">
        <f>deal_master[[#This Row],[Index]]</f>
        <v>335</v>
      </c>
      <c r="B580" s="70">
        <f>VLOOKUP($A580,DM!A:EH,MATCH(B$1,DM!$1:$1,0),0)</f>
        <v>44740</v>
      </c>
      <c r="C580" s="21" t="str">
        <f>VLOOKUP($A580,DM!$A:$EH,MATCH(C$1,DM!$1:$1,0),0)</f>
        <v>德清文旅</v>
      </c>
      <c r="D580" s="56" t="str">
        <f>VLOOKUP($A580,DM!$A:$EH,MATCH(D$1,DM!$1:$1,0),0)</f>
        <v>--/--/--</v>
      </c>
      <c r="E580" s="23" t="str">
        <f>VLOOKUP($A580,DM!$A:$EH,MATCH(E$1,DM!$1:$1,0),0)</f>
        <v>CNH</v>
      </c>
      <c r="F580" s="23">
        <f>VLOOKUP($A580,DM!$A:$EH,MATCH(F$1,DM!$1:$1,0),0)</f>
        <v>1.95</v>
      </c>
      <c r="G580" s="23" t="str">
        <f>VLOOKUP($A580,DM!$A:$EH,MATCH(G$1,DM!$1:$1,0),0)</f>
        <v>3</v>
      </c>
      <c r="H580" s="57" t="str">
        <f>VLOOKUP($A580,DM!$A:$EH,MATCH(H$1,DM!$1:$1,0),0)</f>
        <v>5.37%</v>
      </c>
      <c r="I580" s="23" t="str">
        <f>VLOOKUP($A580,DM!$A:$EH,MATCH(I$1,DM!$1:$1,0),0)</f>
        <v>--</v>
      </c>
      <c r="J580" s="23" t="str">
        <f>VLOOKUP($A580,DM!$A:$EH,MATCH(J$1,DM!$1:$1,0),0)</f>
        <v>--</v>
      </c>
      <c r="K580" s="22" t="str">
        <f>VLOOKUP($A580,DM!$A:$EH,MATCH(K$1,DM!$1:$1,0),0)</f>
        <v>直发</v>
      </c>
      <c r="L580" s="22" t="str">
        <f>VLOOKUP($A580,DM!$A:$EH,MATCH(L$1,DM!$1:$1,0),0)</f>
        <v>自贸债</v>
      </c>
      <c r="M580" s="22" t="str">
        <f>VLOOKUP($A580,DM!$A:$EH,MATCH(M$1,DM!$1:$1,0),0)</f>
        <v>地方平台</v>
      </c>
      <c r="N580" s="22" t="str">
        <f>VLOOKUP($A580,DM!$A:$EH,MATCH(N$1,DM!$1:$1,0),0)</f>
        <v>浙江</v>
      </c>
      <c r="O580" s="19" t="str">
        <f>VLOOKUP($A580,DM!$A:$EH,MATCH(O$1,DM!$1:$1,0),0)</f>
        <v>--</v>
      </c>
    </row>
    <row r="581" spans="1:15" x14ac:dyDescent="0.25">
      <c r="A581" s="63">
        <f>deal_master[[#This Row],[Index]]</f>
        <v>334</v>
      </c>
      <c r="B581" s="70">
        <f>VLOOKUP($A581,DM!A:EH,MATCH(B$1,DM!$1:$1,0),0)</f>
        <v>44740</v>
      </c>
      <c r="C581" s="21" t="str">
        <f>VLOOKUP($A581,DM!$A:$EH,MATCH(C$1,DM!$1:$1,0),0)</f>
        <v>内江投控(渤海银行)</v>
      </c>
      <c r="D581" s="56" t="str">
        <f>VLOOKUP($A581,DM!$A:$EH,MATCH(D$1,DM!$1:$1,0),0)</f>
        <v>--/--/--</v>
      </c>
      <c r="E581" s="23" t="str">
        <f>VLOOKUP($A581,DM!$A:$EH,MATCH(E$1,DM!$1:$1,0),0)</f>
        <v>USD</v>
      </c>
      <c r="F581" s="23">
        <f>VLOOKUP($A581,DM!$A:$EH,MATCH(F$1,DM!$1:$1,0),0)</f>
        <v>0.3</v>
      </c>
      <c r="G581" s="23" t="str">
        <f>VLOOKUP($A581,DM!$A:$EH,MATCH(G$1,DM!$1:$1,0),0)</f>
        <v>2.9</v>
      </c>
      <c r="H581" s="57" t="str">
        <f>VLOOKUP($A581,DM!$A:$EH,MATCH(H$1,DM!$1:$1,0),0)</f>
        <v>5%</v>
      </c>
      <c r="I581" s="23" t="str">
        <f>VLOOKUP($A581,DM!$A:$EH,MATCH(I$1,DM!$1:$1,0),0)</f>
        <v>--</v>
      </c>
      <c r="J581" s="23" t="str">
        <f>VLOOKUP($A581,DM!$A:$EH,MATCH(J$1,DM!$1:$1,0),0)</f>
        <v>--</v>
      </c>
      <c r="K581" s="22" t="str">
        <f>VLOOKUP($A581,DM!$A:$EH,MATCH(K$1,DM!$1:$1,0),0)</f>
        <v>备证</v>
      </c>
      <c r="L581" s="22" t="str">
        <f>VLOOKUP($A581,DM!$A:$EH,MATCH(L$1,DM!$1:$1,0),0)</f>
        <v>--</v>
      </c>
      <c r="M581" s="22" t="str">
        <f>VLOOKUP($A581,DM!$A:$EH,MATCH(M$1,DM!$1:$1,0),0)</f>
        <v>地方平台</v>
      </c>
      <c r="N581" s="22" t="str">
        <f>VLOOKUP($A581,DM!$A:$EH,MATCH(N$1,DM!$1:$1,0),0)</f>
        <v>四川</v>
      </c>
      <c r="O581" s="19" t="str">
        <f>VLOOKUP($A581,DM!$A:$EH,MATCH(O$1,DM!$1:$1,0),0)</f>
        <v>--</v>
      </c>
    </row>
    <row r="582" spans="1:15" x14ac:dyDescent="0.25">
      <c r="A582" s="63">
        <f>deal_master[[#This Row],[Index]]</f>
        <v>333</v>
      </c>
      <c r="B582" s="70">
        <f>VLOOKUP($A582,DM!A:EH,MATCH(B$1,DM!$1:$1,0),0)</f>
        <v>44740</v>
      </c>
      <c r="C582" s="21" t="str">
        <f>VLOOKUP($A582,DM!$A:$EH,MATCH(C$1,DM!$1:$1,0),0)</f>
        <v>中国中铁</v>
      </c>
      <c r="D582" s="56" t="str">
        <f>VLOOKUP($A582,DM!$A:$EH,MATCH(D$1,DM!$1:$1,0),0)</f>
        <v>--/--/A-</v>
      </c>
      <c r="E582" s="23" t="str">
        <f>VLOOKUP($A582,DM!$A:$EH,MATCH(E$1,DM!$1:$1,0),0)</f>
        <v>USD</v>
      </c>
      <c r="F582" s="23">
        <f>VLOOKUP($A582,DM!$A:$EH,MATCH(F$1,DM!$1:$1,0),0)</f>
        <v>5</v>
      </c>
      <c r="G582" s="23" t="str">
        <f>VLOOKUP($A582,DM!$A:$EH,MATCH(G$1,DM!$1:$1,0),0)</f>
        <v>5</v>
      </c>
      <c r="H582" s="57" t="str">
        <f>VLOOKUP($A582,DM!$A:$EH,MATCH(H$1,DM!$1:$1,0),0)</f>
        <v>4%</v>
      </c>
      <c r="I582" s="23" t="str">
        <f>VLOOKUP($A582,DM!$A:$EH,MATCH(I$1,DM!$1:$1,0),0)</f>
        <v>T5+125a</v>
      </c>
      <c r="J582" s="23" t="str">
        <f>VLOOKUP($A582,DM!$A:$EH,MATCH(J$1,DM!$1:$1,0),0)</f>
        <v>42</v>
      </c>
      <c r="K582" s="22" t="str">
        <f>VLOOKUP($A582,DM!$A:$EH,MATCH(K$1,DM!$1:$1,0),0)</f>
        <v>担保</v>
      </c>
      <c r="L582" s="22" t="str">
        <f>VLOOKUP($A582,DM!$A:$EH,MATCH(L$1,DM!$1:$1,0),0)</f>
        <v>--</v>
      </c>
      <c r="M582" s="22" t="str">
        <f>VLOOKUP($A582,DM!$A:$EH,MATCH(M$1,DM!$1:$1,0),0)</f>
        <v>产业</v>
      </c>
      <c r="N582" s="22" t="str">
        <f>VLOOKUP($A582,DM!$A:$EH,MATCH(N$1,DM!$1:$1,0),0)</f>
        <v>北京</v>
      </c>
      <c r="O582" s="19" t="str">
        <f>VLOOKUP($A582,DM!$A:$EH,MATCH(O$1,DM!$1:$1,0),0)</f>
        <v>--</v>
      </c>
    </row>
    <row r="583" spans="1:15" x14ac:dyDescent="0.25">
      <c r="A583" s="63">
        <f>deal_master[[#This Row],[Index]]</f>
        <v>332</v>
      </c>
      <c r="B583" s="70">
        <f>VLOOKUP($A583,DM!A:EH,MATCH(B$1,DM!$1:$1,0),0)</f>
        <v>44739</v>
      </c>
      <c r="C583" s="21" t="str">
        <f>VLOOKUP($A583,DM!$A:$EH,MATCH(C$1,DM!$1:$1,0),0)</f>
        <v>南山集团</v>
      </c>
      <c r="D583" s="56" t="str">
        <f>VLOOKUP($A583,DM!$A:$EH,MATCH(D$1,DM!$1:$1,0),0)</f>
        <v>--/--/--</v>
      </c>
      <c r="E583" s="23" t="str">
        <f>VLOOKUP($A583,DM!$A:$EH,MATCH(E$1,DM!$1:$1,0),0)</f>
        <v>USD</v>
      </c>
      <c r="F583" s="23">
        <f>VLOOKUP($A583,DM!$A:$EH,MATCH(F$1,DM!$1:$1,0),0)</f>
        <v>1.25</v>
      </c>
      <c r="G583" s="23" t="str">
        <f>VLOOKUP($A583,DM!$A:$EH,MATCH(G$1,DM!$1:$1,0),0)</f>
        <v>1</v>
      </c>
      <c r="H583" s="57" t="str">
        <f>VLOOKUP($A583,DM!$A:$EH,MATCH(H$1,DM!$1:$1,0),0)</f>
        <v>7%</v>
      </c>
      <c r="I583" s="23" t="str">
        <f>VLOOKUP($A583,DM!$A:$EH,MATCH(I$1,DM!$1:$1,0),0)</f>
        <v>--</v>
      </c>
      <c r="J583" s="23" t="str">
        <f>VLOOKUP($A583,DM!$A:$EH,MATCH(J$1,DM!$1:$1,0),0)</f>
        <v>--</v>
      </c>
      <c r="K583" s="22" t="str">
        <f>VLOOKUP($A583,DM!$A:$EH,MATCH(K$1,DM!$1:$1,0),0)</f>
        <v>担保</v>
      </c>
      <c r="L583" s="22" t="str">
        <f>VLOOKUP($A583,DM!$A:$EH,MATCH(L$1,DM!$1:$1,0),0)</f>
        <v>--</v>
      </c>
      <c r="M583" s="22" t="str">
        <f>VLOOKUP($A583,DM!$A:$EH,MATCH(M$1,DM!$1:$1,0),0)</f>
        <v>产业</v>
      </c>
      <c r="N583" s="22" t="str">
        <f>VLOOKUP($A583,DM!$A:$EH,MATCH(N$1,DM!$1:$1,0),0)</f>
        <v>山东</v>
      </c>
      <c r="O583" s="19" t="str">
        <f>VLOOKUP($A583,DM!$A:$EH,MATCH(O$1,DM!$1:$1,0),0)</f>
        <v>--</v>
      </c>
    </row>
    <row r="584" spans="1:15" x14ac:dyDescent="0.25">
      <c r="A584" s="63">
        <f>deal_master[[#This Row],[Index]]</f>
        <v>331</v>
      </c>
      <c r="B584" s="70">
        <f>VLOOKUP($A584,DM!A:EH,MATCH(B$1,DM!$1:$1,0),0)</f>
        <v>44735</v>
      </c>
      <c r="C584" s="21" t="str">
        <f>VLOOKUP($A584,DM!$A:$EH,MATCH(C$1,DM!$1:$1,0),0)</f>
        <v>遵义道桥</v>
      </c>
      <c r="D584" s="56" t="str">
        <f>VLOOKUP($A584,DM!$A:$EH,MATCH(D$1,DM!$1:$1,0),0)</f>
        <v>--/--/--</v>
      </c>
      <c r="E584" s="23" t="str">
        <f>VLOOKUP($A584,DM!$A:$EH,MATCH(E$1,DM!$1:$1,0),0)</f>
        <v>USD</v>
      </c>
      <c r="F584" s="23">
        <f>VLOOKUP($A584,DM!$A:$EH,MATCH(F$1,DM!$1:$1,0),0)</f>
        <v>0.58599999999999997</v>
      </c>
      <c r="G584" s="23" t="str">
        <f>VLOOKUP($A584,DM!$A:$EH,MATCH(G$1,DM!$1:$1,0),0)</f>
        <v>3</v>
      </c>
      <c r="H584" s="57" t="str">
        <f>VLOOKUP($A584,DM!$A:$EH,MATCH(H$1,DM!$1:$1,0),0)</f>
        <v>7.2%</v>
      </c>
      <c r="I584" s="23" t="str">
        <f>VLOOKUP($A584,DM!$A:$EH,MATCH(I$1,DM!$1:$1,0),0)</f>
        <v>--</v>
      </c>
      <c r="J584" s="23" t="str">
        <f>VLOOKUP($A584,DM!$A:$EH,MATCH(J$1,DM!$1:$1,0),0)</f>
        <v>--</v>
      </c>
      <c r="K584" s="22" t="str">
        <f>VLOOKUP($A584,DM!$A:$EH,MATCH(K$1,DM!$1:$1,0),0)</f>
        <v>直发</v>
      </c>
      <c r="L584" s="22" t="str">
        <f>VLOOKUP($A584,DM!$A:$EH,MATCH(L$1,DM!$1:$1,0),0)</f>
        <v>--</v>
      </c>
      <c r="M584" s="22" t="str">
        <f>VLOOKUP($A584,DM!$A:$EH,MATCH(M$1,DM!$1:$1,0),0)</f>
        <v>地方平台</v>
      </c>
      <c r="N584" s="22" t="str">
        <f>VLOOKUP($A584,DM!$A:$EH,MATCH(N$1,DM!$1:$1,0),0)</f>
        <v>贵州</v>
      </c>
      <c r="O584" s="19" t="str">
        <f>VLOOKUP($A584,DM!$A:$EH,MATCH(O$1,DM!$1:$1,0),0)</f>
        <v>--</v>
      </c>
    </row>
    <row r="585" spans="1:15" x14ac:dyDescent="0.25">
      <c r="A585" s="63">
        <f>deal_master[[#This Row],[Index]]</f>
        <v>330</v>
      </c>
      <c r="B585" s="70">
        <f>VLOOKUP($A585,DM!A:EH,MATCH(B$1,DM!$1:$1,0),0)</f>
        <v>44735</v>
      </c>
      <c r="C585" s="21" t="str">
        <f>VLOOKUP($A585,DM!$A:$EH,MATCH(C$1,DM!$1:$1,0),0)</f>
        <v>常德经投</v>
      </c>
      <c r="D585" s="56" t="str">
        <f>VLOOKUP($A585,DM!$A:$EH,MATCH(D$1,DM!$1:$1,0),0)</f>
        <v>--/--/--</v>
      </c>
      <c r="E585" s="23" t="str">
        <f>VLOOKUP($A585,DM!$A:$EH,MATCH(E$1,DM!$1:$1,0),0)</f>
        <v>USD</v>
      </c>
      <c r="F585" s="23">
        <f>VLOOKUP($A585,DM!$A:$EH,MATCH(F$1,DM!$1:$1,0),0)</f>
        <v>3</v>
      </c>
      <c r="G585" s="23" t="str">
        <f>VLOOKUP($A585,DM!$A:$EH,MATCH(G$1,DM!$1:$1,0),0)</f>
        <v>3</v>
      </c>
      <c r="H585" s="57" t="str">
        <f>VLOOKUP($A585,DM!$A:$EH,MATCH(H$1,DM!$1:$1,0),0)</f>
        <v>6.3%</v>
      </c>
      <c r="I585" s="23" t="str">
        <f>VLOOKUP($A585,DM!$A:$EH,MATCH(I$1,DM!$1:$1,0),0)</f>
        <v>6.5%a</v>
      </c>
      <c r="J585" s="23" t="str">
        <f>VLOOKUP($A585,DM!$A:$EH,MATCH(J$1,DM!$1:$1,0),0)</f>
        <v>20</v>
      </c>
      <c r="K585" s="22" t="str">
        <f>VLOOKUP($A585,DM!$A:$EH,MATCH(K$1,DM!$1:$1,0),0)</f>
        <v>直发</v>
      </c>
      <c r="L585" s="22" t="str">
        <f>VLOOKUP($A585,DM!$A:$EH,MATCH(L$1,DM!$1:$1,0),0)</f>
        <v>--</v>
      </c>
      <c r="M585" s="22" t="str">
        <f>VLOOKUP($A585,DM!$A:$EH,MATCH(M$1,DM!$1:$1,0),0)</f>
        <v>地方平台</v>
      </c>
      <c r="N585" s="22" t="str">
        <f>VLOOKUP($A585,DM!$A:$EH,MATCH(N$1,DM!$1:$1,0),0)</f>
        <v>湖南</v>
      </c>
      <c r="O585" s="19" t="str">
        <f>VLOOKUP($A585,DM!$A:$EH,MATCH(O$1,DM!$1:$1,0),0)</f>
        <v>--</v>
      </c>
    </row>
    <row r="586" spans="1:15" x14ac:dyDescent="0.25">
      <c r="A586" s="63">
        <f>deal_master[[#This Row],[Index]]</f>
        <v>329</v>
      </c>
      <c r="B586" s="70">
        <f>VLOOKUP($A586,DM!A:EH,MATCH(B$1,DM!$1:$1,0),0)</f>
        <v>44735</v>
      </c>
      <c r="C586" s="21" t="str">
        <f>VLOOKUP($A586,DM!$A:$EH,MATCH(C$1,DM!$1:$1,0),0)</f>
        <v>仁寿兴新工业投资(天津银行)</v>
      </c>
      <c r="D586" s="56" t="str">
        <f>VLOOKUP($A586,DM!$A:$EH,MATCH(D$1,DM!$1:$1,0),0)</f>
        <v>--/--/--</v>
      </c>
      <c r="E586" s="23" t="str">
        <f>VLOOKUP($A586,DM!$A:$EH,MATCH(E$1,DM!$1:$1,0),0)</f>
        <v>EUR</v>
      </c>
      <c r="F586" s="23">
        <f>VLOOKUP($A586,DM!$A:$EH,MATCH(F$1,DM!$1:$1,0),0)</f>
        <v>0.48</v>
      </c>
      <c r="G586" s="23" t="str">
        <f>VLOOKUP($A586,DM!$A:$EH,MATCH(G$1,DM!$1:$1,0),0)</f>
        <v>3</v>
      </c>
      <c r="H586" s="57" t="str">
        <f>VLOOKUP($A586,DM!$A:$EH,MATCH(H$1,DM!$1:$1,0),0)</f>
        <v>2.7%</v>
      </c>
      <c r="I586" s="23" t="str">
        <f>VLOOKUP($A586,DM!$A:$EH,MATCH(I$1,DM!$1:$1,0),0)</f>
        <v>--</v>
      </c>
      <c r="J586" s="23" t="str">
        <f>VLOOKUP($A586,DM!$A:$EH,MATCH(J$1,DM!$1:$1,0),0)</f>
        <v>--</v>
      </c>
      <c r="K586" s="22" t="str">
        <f>VLOOKUP($A586,DM!$A:$EH,MATCH(K$1,DM!$1:$1,0),0)</f>
        <v>备证</v>
      </c>
      <c r="L586" s="22" t="str">
        <f>VLOOKUP($A586,DM!$A:$EH,MATCH(L$1,DM!$1:$1,0),0)</f>
        <v>--</v>
      </c>
      <c r="M586" s="22" t="str">
        <f>VLOOKUP($A586,DM!$A:$EH,MATCH(M$1,DM!$1:$1,0),0)</f>
        <v>地方平台</v>
      </c>
      <c r="N586" s="22" t="str">
        <f>VLOOKUP($A586,DM!$A:$EH,MATCH(N$1,DM!$1:$1,0),0)</f>
        <v>四川</v>
      </c>
      <c r="O586" s="19" t="str">
        <f>VLOOKUP($A586,DM!$A:$EH,MATCH(O$1,DM!$1:$1,0),0)</f>
        <v>--</v>
      </c>
    </row>
    <row r="587" spans="1:15" x14ac:dyDescent="0.25">
      <c r="A587" s="63">
        <f>deal_master[[#This Row],[Index]]</f>
        <v>328</v>
      </c>
      <c r="B587" s="70">
        <f>VLOOKUP($A587,DM!A:EH,MATCH(B$1,DM!$1:$1,0),0)</f>
        <v>44734</v>
      </c>
      <c r="C587" s="21" t="str">
        <f>VLOOKUP($A587,DM!$A:$EH,MATCH(C$1,DM!$1:$1,0),0)</f>
        <v>扬州江都沿江开发(浙商银行)</v>
      </c>
      <c r="D587" s="56" t="str">
        <f>VLOOKUP($A587,DM!$A:$EH,MATCH(D$1,DM!$1:$1,0),0)</f>
        <v>--/--/--</v>
      </c>
      <c r="E587" s="23" t="str">
        <f>VLOOKUP($A587,DM!$A:$EH,MATCH(E$1,DM!$1:$1,0),0)</f>
        <v>USD</v>
      </c>
      <c r="F587" s="23">
        <f>VLOOKUP($A587,DM!$A:$EH,MATCH(F$1,DM!$1:$1,0),0)</f>
        <v>0.2</v>
      </c>
      <c r="G587" s="23" t="str">
        <f>VLOOKUP($A587,DM!$A:$EH,MATCH(G$1,DM!$1:$1,0),0)</f>
        <v>1</v>
      </c>
      <c r="H587" s="57" t="str">
        <f>VLOOKUP($A587,DM!$A:$EH,MATCH(H$1,DM!$1:$1,0),0)</f>
        <v>3.8%</v>
      </c>
      <c r="I587" s="23" t="str">
        <f>VLOOKUP($A587,DM!$A:$EH,MATCH(I$1,DM!$1:$1,0),0)</f>
        <v>--</v>
      </c>
      <c r="J587" s="23" t="str">
        <f>VLOOKUP($A587,DM!$A:$EH,MATCH(J$1,DM!$1:$1,0),0)</f>
        <v>--</v>
      </c>
      <c r="K587" s="22" t="str">
        <f>VLOOKUP($A587,DM!$A:$EH,MATCH(K$1,DM!$1:$1,0),0)</f>
        <v>备证+担保</v>
      </c>
      <c r="L587" s="22" t="str">
        <f>VLOOKUP($A587,DM!$A:$EH,MATCH(L$1,DM!$1:$1,0),0)</f>
        <v>--</v>
      </c>
      <c r="M587" s="22" t="str">
        <f>VLOOKUP($A587,DM!$A:$EH,MATCH(M$1,DM!$1:$1,0),0)</f>
        <v>地方平台</v>
      </c>
      <c r="N587" s="22" t="str">
        <f>VLOOKUP($A587,DM!$A:$EH,MATCH(N$1,DM!$1:$1,0),0)</f>
        <v>江苏</v>
      </c>
      <c r="O587" s="19" t="str">
        <f>VLOOKUP($A587,DM!$A:$EH,MATCH(O$1,DM!$1:$1,0),0)</f>
        <v>--</v>
      </c>
    </row>
    <row r="588" spans="1:15" x14ac:dyDescent="0.25">
      <c r="A588" s="63">
        <f>deal_master[[#This Row],[Index]]</f>
        <v>327</v>
      </c>
      <c r="B588" s="70">
        <f>VLOOKUP($A588,DM!A:EH,MATCH(B$1,DM!$1:$1,0),0)</f>
        <v>44734</v>
      </c>
      <c r="C588" s="21" t="str">
        <f>VLOOKUP($A588,DM!$A:$EH,MATCH(C$1,DM!$1:$1,0),0)</f>
        <v>南山集团</v>
      </c>
      <c r="D588" s="56" t="str">
        <f>VLOOKUP($A588,DM!$A:$EH,MATCH(D$1,DM!$1:$1,0),0)</f>
        <v>--/--/--</v>
      </c>
      <c r="E588" s="23" t="str">
        <f>VLOOKUP($A588,DM!$A:$EH,MATCH(E$1,DM!$1:$1,0),0)</f>
        <v>USD</v>
      </c>
      <c r="F588" s="23">
        <f>VLOOKUP($A588,DM!$A:$EH,MATCH(F$1,DM!$1:$1,0),0)</f>
        <v>0.45</v>
      </c>
      <c r="G588" s="23" t="str">
        <f>VLOOKUP($A588,DM!$A:$EH,MATCH(G$1,DM!$1:$1,0),0)</f>
        <v>1</v>
      </c>
      <c r="H588" s="57" t="str">
        <f>VLOOKUP($A588,DM!$A:$EH,MATCH(H$1,DM!$1:$1,0),0)</f>
        <v>7%</v>
      </c>
      <c r="I588" s="23" t="str">
        <f>VLOOKUP($A588,DM!$A:$EH,MATCH(I$1,DM!$1:$1,0),0)</f>
        <v>--</v>
      </c>
      <c r="J588" s="23" t="str">
        <f>VLOOKUP($A588,DM!$A:$EH,MATCH(J$1,DM!$1:$1,0),0)</f>
        <v>--</v>
      </c>
      <c r="K588" s="22" t="str">
        <f>VLOOKUP($A588,DM!$A:$EH,MATCH(K$1,DM!$1:$1,0),0)</f>
        <v>担保</v>
      </c>
      <c r="L588" s="22" t="str">
        <f>VLOOKUP($A588,DM!$A:$EH,MATCH(L$1,DM!$1:$1,0),0)</f>
        <v>--</v>
      </c>
      <c r="M588" s="22" t="str">
        <f>VLOOKUP($A588,DM!$A:$EH,MATCH(M$1,DM!$1:$1,0),0)</f>
        <v>产业</v>
      </c>
      <c r="N588" s="22" t="str">
        <f>VLOOKUP($A588,DM!$A:$EH,MATCH(N$1,DM!$1:$1,0),0)</f>
        <v>山东</v>
      </c>
      <c r="O588" s="19" t="str">
        <f>VLOOKUP($A588,DM!$A:$EH,MATCH(O$1,DM!$1:$1,0),0)</f>
        <v>--</v>
      </c>
    </row>
    <row r="589" spans="1:15" x14ac:dyDescent="0.25">
      <c r="A589" s="63">
        <f>deal_master[[#This Row],[Index]]</f>
        <v>326</v>
      </c>
      <c r="B589" s="70">
        <f>VLOOKUP($A589,DM!A:EH,MATCH(B$1,DM!$1:$1,0),0)</f>
        <v>44734</v>
      </c>
      <c r="C589" s="21" t="str">
        <f>VLOOKUP($A589,DM!$A:$EH,MATCH(C$1,DM!$1:$1,0),0)</f>
        <v>乳山水务(齐鲁银行)</v>
      </c>
      <c r="D589" s="56" t="str">
        <f>VLOOKUP($A589,DM!$A:$EH,MATCH(D$1,DM!$1:$1,0),0)</f>
        <v>--/--/--</v>
      </c>
      <c r="E589" s="23" t="str">
        <f>VLOOKUP($A589,DM!$A:$EH,MATCH(E$1,DM!$1:$1,0),0)</f>
        <v>USD</v>
      </c>
      <c r="F589" s="23">
        <f>VLOOKUP($A589,DM!$A:$EH,MATCH(F$1,DM!$1:$1,0),0)</f>
        <v>0.28499999999999998</v>
      </c>
      <c r="G589" s="23" t="str">
        <f>VLOOKUP($A589,DM!$A:$EH,MATCH(G$1,DM!$1:$1,0),0)</f>
        <v>1</v>
      </c>
      <c r="H589" s="57" t="str">
        <f>VLOOKUP($A589,DM!$A:$EH,MATCH(H$1,DM!$1:$1,0),0)</f>
        <v>4.5%</v>
      </c>
      <c r="I589" s="23" t="str">
        <f>VLOOKUP($A589,DM!$A:$EH,MATCH(I$1,DM!$1:$1,0),0)</f>
        <v>--</v>
      </c>
      <c r="J589" s="23" t="str">
        <f>VLOOKUP($A589,DM!$A:$EH,MATCH(J$1,DM!$1:$1,0),0)</f>
        <v>--</v>
      </c>
      <c r="K589" s="22" t="str">
        <f>VLOOKUP($A589,DM!$A:$EH,MATCH(K$1,DM!$1:$1,0),0)</f>
        <v>备证</v>
      </c>
      <c r="L589" s="22" t="str">
        <f>VLOOKUP($A589,DM!$A:$EH,MATCH(L$1,DM!$1:$1,0),0)</f>
        <v>--</v>
      </c>
      <c r="M589" s="22" t="str">
        <f>VLOOKUP($A589,DM!$A:$EH,MATCH(M$1,DM!$1:$1,0),0)</f>
        <v>地方平台</v>
      </c>
      <c r="N589" s="22" t="str">
        <f>VLOOKUP($A589,DM!$A:$EH,MATCH(N$1,DM!$1:$1,0),0)</f>
        <v>山东</v>
      </c>
      <c r="O589" s="19" t="str">
        <f>VLOOKUP($A589,DM!$A:$EH,MATCH(O$1,DM!$1:$1,0),0)</f>
        <v>--</v>
      </c>
    </row>
    <row r="590" spans="1:15" x14ac:dyDescent="0.25">
      <c r="A590" s="63">
        <f>deal_master[[#This Row],[Index]]</f>
        <v>325</v>
      </c>
      <c r="B590" s="70">
        <f>VLOOKUP($A590,DM!A:EH,MATCH(B$1,DM!$1:$1,0),0)</f>
        <v>44733</v>
      </c>
      <c r="C590" s="21" t="str">
        <f>VLOOKUP($A590,DM!$A:$EH,MATCH(C$1,DM!$1:$1,0),0)</f>
        <v>晋江城投</v>
      </c>
      <c r="D590" s="56" t="str">
        <f>VLOOKUP($A590,DM!$A:$EH,MATCH(D$1,DM!$1:$1,0),0)</f>
        <v>--/--/--</v>
      </c>
      <c r="E590" s="23" t="str">
        <f>VLOOKUP($A590,DM!$A:$EH,MATCH(E$1,DM!$1:$1,0),0)</f>
        <v>USD</v>
      </c>
      <c r="F590" s="23">
        <f>VLOOKUP($A590,DM!$A:$EH,MATCH(F$1,DM!$1:$1,0),0)</f>
        <v>1.42</v>
      </c>
      <c r="G590" s="23" t="str">
        <f>VLOOKUP($A590,DM!$A:$EH,MATCH(G$1,DM!$1:$1,0),0)</f>
        <v>1</v>
      </c>
      <c r="H590" s="57" t="str">
        <f>VLOOKUP($A590,DM!$A:$EH,MATCH(H$1,DM!$1:$1,0),0)</f>
        <v>4.5%</v>
      </c>
      <c r="I590" s="23" t="str">
        <f>VLOOKUP($A590,DM!$A:$EH,MATCH(I$1,DM!$1:$1,0),0)</f>
        <v>4.8%a</v>
      </c>
      <c r="J590" s="23" t="str">
        <f>VLOOKUP($A590,DM!$A:$EH,MATCH(J$1,DM!$1:$1,0),0)</f>
        <v>30</v>
      </c>
      <c r="K590" s="22" t="str">
        <f>VLOOKUP($A590,DM!$A:$EH,MATCH(K$1,DM!$1:$1,0),0)</f>
        <v>担保</v>
      </c>
      <c r="L590" s="22" t="str">
        <f>VLOOKUP($A590,DM!$A:$EH,MATCH(L$1,DM!$1:$1,0),0)</f>
        <v>--</v>
      </c>
      <c r="M590" s="22" t="str">
        <f>VLOOKUP($A590,DM!$A:$EH,MATCH(M$1,DM!$1:$1,0),0)</f>
        <v>地方平台</v>
      </c>
      <c r="N590" s="22" t="str">
        <f>VLOOKUP($A590,DM!$A:$EH,MATCH(N$1,DM!$1:$1,0),0)</f>
        <v>福建</v>
      </c>
      <c r="O590" s="19" t="str">
        <f>VLOOKUP($A590,DM!$A:$EH,MATCH(O$1,DM!$1:$1,0),0)</f>
        <v>--</v>
      </c>
    </row>
    <row r="591" spans="1:15" x14ac:dyDescent="0.25">
      <c r="A591" s="63">
        <f>deal_master[[#This Row],[Index]]</f>
        <v>324</v>
      </c>
      <c r="B591" s="70">
        <f>VLOOKUP($A591,DM!A:EH,MATCH(B$1,DM!$1:$1,0),0)</f>
        <v>44733</v>
      </c>
      <c r="C591" s="21" t="str">
        <f>VLOOKUP($A591,DM!$A:$EH,MATCH(C$1,DM!$1:$1,0),0)</f>
        <v>临沂城发</v>
      </c>
      <c r="D591" s="56" t="str">
        <f>VLOOKUP($A591,DM!$A:$EH,MATCH(D$1,DM!$1:$1,0),0)</f>
        <v>--/--/BBB-</v>
      </c>
      <c r="E591" s="23" t="str">
        <f>VLOOKUP($A591,DM!$A:$EH,MATCH(E$1,DM!$1:$1,0),0)</f>
        <v>USD</v>
      </c>
      <c r="F591" s="23">
        <f>VLOOKUP($A591,DM!$A:$EH,MATCH(F$1,DM!$1:$1,0),0)</f>
        <v>3</v>
      </c>
      <c r="G591" s="23" t="str">
        <f>VLOOKUP($A591,DM!$A:$EH,MATCH(G$1,DM!$1:$1,0),0)</f>
        <v>3</v>
      </c>
      <c r="H591" s="57" t="str">
        <f>VLOOKUP($A591,DM!$A:$EH,MATCH(H$1,DM!$1:$1,0),0)</f>
        <v>5.2%</v>
      </c>
      <c r="I591" s="23" t="str">
        <f>VLOOKUP($A591,DM!$A:$EH,MATCH(I$1,DM!$1:$1,0),0)</f>
        <v>5.5%a</v>
      </c>
      <c r="J591" s="23" t="str">
        <f>VLOOKUP($A591,DM!$A:$EH,MATCH(J$1,DM!$1:$1,0),0)</f>
        <v>30</v>
      </c>
      <c r="K591" s="22" t="str">
        <f>VLOOKUP($A591,DM!$A:$EH,MATCH(K$1,DM!$1:$1,0),0)</f>
        <v>担保</v>
      </c>
      <c r="L591" s="22" t="str">
        <f>VLOOKUP($A591,DM!$A:$EH,MATCH(L$1,DM!$1:$1,0),0)</f>
        <v>--</v>
      </c>
      <c r="M591" s="22" t="str">
        <f>VLOOKUP($A591,DM!$A:$EH,MATCH(M$1,DM!$1:$1,0),0)</f>
        <v>地方平台</v>
      </c>
      <c r="N591" s="22" t="str">
        <f>VLOOKUP($A591,DM!$A:$EH,MATCH(N$1,DM!$1:$1,0),0)</f>
        <v>山东</v>
      </c>
      <c r="O591" s="19" t="str">
        <f>VLOOKUP($A591,DM!$A:$EH,MATCH(O$1,DM!$1:$1,0),0)</f>
        <v>--</v>
      </c>
    </row>
    <row r="592" spans="1:15" x14ac:dyDescent="0.25">
      <c r="A592" s="63">
        <f>deal_master[[#This Row],[Index]]</f>
        <v>323</v>
      </c>
      <c r="B592" s="70">
        <f>VLOOKUP($A592,DM!A:EH,MATCH(B$1,DM!$1:$1,0),0)</f>
        <v>44729</v>
      </c>
      <c r="C592" s="21" t="str">
        <f>VLOOKUP($A592,DM!$A:$EH,MATCH(C$1,DM!$1:$1,0),0)</f>
        <v>齐鲁财金(齐鲁银行)</v>
      </c>
      <c r="D592" s="56" t="str">
        <f>VLOOKUP($A592,DM!$A:$EH,MATCH(D$1,DM!$1:$1,0),0)</f>
        <v>--/--/--</v>
      </c>
      <c r="E592" s="23" t="str">
        <f>VLOOKUP($A592,DM!$A:$EH,MATCH(E$1,DM!$1:$1,0),0)</f>
        <v>USD</v>
      </c>
      <c r="F592" s="23">
        <f>VLOOKUP($A592,DM!$A:$EH,MATCH(F$1,DM!$1:$1,0),0)</f>
        <v>0.32</v>
      </c>
      <c r="G592" s="23" t="str">
        <f>VLOOKUP($A592,DM!$A:$EH,MATCH(G$1,DM!$1:$1,0),0)</f>
        <v>2.9</v>
      </c>
      <c r="H592" s="57" t="str">
        <f>VLOOKUP($A592,DM!$A:$EH,MATCH(H$1,DM!$1:$1,0),0)</f>
        <v>5.15%</v>
      </c>
      <c r="I592" s="23" t="str">
        <f>VLOOKUP($A592,DM!$A:$EH,MATCH(I$1,DM!$1:$1,0),0)</f>
        <v>--</v>
      </c>
      <c r="J592" s="23" t="str">
        <f>VLOOKUP($A592,DM!$A:$EH,MATCH(J$1,DM!$1:$1,0),0)</f>
        <v>--</v>
      </c>
      <c r="K592" s="22" t="str">
        <f>VLOOKUP($A592,DM!$A:$EH,MATCH(K$1,DM!$1:$1,0),0)</f>
        <v>备证</v>
      </c>
      <c r="L592" s="22" t="str">
        <f>VLOOKUP($A592,DM!$A:$EH,MATCH(L$1,DM!$1:$1,0),0)</f>
        <v>--</v>
      </c>
      <c r="M592" s="22" t="str">
        <f>VLOOKUP($A592,DM!$A:$EH,MATCH(M$1,DM!$1:$1,0),0)</f>
        <v>地方平台</v>
      </c>
      <c r="N592" s="22" t="str">
        <f>VLOOKUP($A592,DM!$A:$EH,MATCH(N$1,DM!$1:$1,0),0)</f>
        <v>山东</v>
      </c>
      <c r="O592" s="19" t="str">
        <f>VLOOKUP($A592,DM!$A:$EH,MATCH(O$1,DM!$1:$1,0),0)</f>
        <v>--</v>
      </c>
    </row>
    <row r="593" spans="1:15" x14ac:dyDescent="0.25">
      <c r="A593" s="63">
        <f>deal_master[[#This Row],[Index]]</f>
        <v>322</v>
      </c>
      <c r="B593" s="70">
        <f>VLOOKUP($A593,DM!A:EH,MATCH(B$1,DM!$1:$1,0),0)</f>
        <v>44729</v>
      </c>
      <c r="C593" s="21" t="str">
        <f>VLOOKUP($A593,DM!$A:$EH,MATCH(C$1,DM!$1:$1,0),0)</f>
        <v>西安未央城建(西安银行)</v>
      </c>
      <c r="D593" s="56" t="str">
        <f>VLOOKUP($A593,DM!$A:$EH,MATCH(D$1,DM!$1:$1,0),0)</f>
        <v>--/--/--</v>
      </c>
      <c r="E593" s="23" t="str">
        <f>VLOOKUP($A593,DM!$A:$EH,MATCH(E$1,DM!$1:$1,0),0)</f>
        <v>USD</v>
      </c>
      <c r="F593" s="23">
        <f>VLOOKUP($A593,DM!$A:$EH,MATCH(F$1,DM!$1:$1,0),0)</f>
        <v>0.96499999999999997</v>
      </c>
      <c r="G593" s="23" t="str">
        <f>VLOOKUP($A593,DM!$A:$EH,MATCH(G$1,DM!$1:$1,0),0)</f>
        <v>3</v>
      </c>
      <c r="H593" s="57" t="str">
        <f>VLOOKUP($A593,DM!$A:$EH,MATCH(H$1,DM!$1:$1,0),0)</f>
        <v>4.6%</v>
      </c>
      <c r="I593" s="23" t="str">
        <f>VLOOKUP($A593,DM!$A:$EH,MATCH(I$1,DM!$1:$1,0),0)</f>
        <v>4.8%a</v>
      </c>
      <c r="J593" s="23" t="str">
        <f>VLOOKUP($A593,DM!$A:$EH,MATCH(J$1,DM!$1:$1,0),0)</f>
        <v>20</v>
      </c>
      <c r="K593" s="22" t="str">
        <f>VLOOKUP($A593,DM!$A:$EH,MATCH(K$1,DM!$1:$1,0),0)</f>
        <v>备证</v>
      </c>
      <c r="L593" s="22" t="str">
        <f>VLOOKUP($A593,DM!$A:$EH,MATCH(L$1,DM!$1:$1,0),0)</f>
        <v>--</v>
      </c>
      <c r="M593" s="22" t="str">
        <f>VLOOKUP($A593,DM!$A:$EH,MATCH(M$1,DM!$1:$1,0),0)</f>
        <v>地方平台</v>
      </c>
      <c r="N593" s="22" t="str">
        <f>VLOOKUP($A593,DM!$A:$EH,MATCH(N$1,DM!$1:$1,0),0)</f>
        <v>陕西</v>
      </c>
      <c r="O593" s="19" t="str">
        <f>VLOOKUP($A593,DM!$A:$EH,MATCH(O$1,DM!$1:$1,0),0)</f>
        <v>--</v>
      </c>
    </row>
    <row r="594" spans="1:15" x14ac:dyDescent="0.25">
      <c r="A594" s="63">
        <f>deal_master[[#This Row],[Index]]</f>
        <v>321</v>
      </c>
      <c r="B594" s="70">
        <f>VLOOKUP($A594,DM!A:EH,MATCH(B$1,DM!$1:$1,0),0)</f>
        <v>44729</v>
      </c>
      <c r="C594" s="21" t="str">
        <f>VLOOKUP($A594,DM!$A:$EH,MATCH(C$1,DM!$1:$1,0),0)</f>
        <v>江苏云港投发(浙商银行)</v>
      </c>
      <c r="D594" s="56" t="str">
        <f>VLOOKUP($A594,DM!$A:$EH,MATCH(D$1,DM!$1:$1,0),0)</f>
        <v>--/--/--</v>
      </c>
      <c r="E594" s="23" t="str">
        <f>VLOOKUP($A594,DM!$A:$EH,MATCH(E$1,DM!$1:$1,0),0)</f>
        <v>EUR</v>
      </c>
      <c r="F594" s="23">
        <f>VLOOKUP($A594,DM!$A:$EH,MATCH(F$1,DM!$1:$1,0),0)</f>
        <v>0.33</v>
      </c>
      <c r="G594" s="23" t="str">
        <f>VLOOKUP($A594,DM!$A:$EH,MATCH(G$1,DM!$1:$1,0),0)</f>
        <v>1</v>
      </c>
      <c r="H594" s="57" t="str">
        <f>VLOOKUP($A594,DM!$A:$EH,MATCH(H$1,DM!$1:$1,0),0)</f>
        <v>1.9%</v>
      </c>
      <c r="I594" s="23" t="str">
        <f>VLOOKUP($A594,DM!$A:$EH,MATCH(I$1,DM!$1:$1,0),0)</f>
        <v>--</v>
      </c>
      <c r="J594" s="23" t="str">
        <f>VLOOKUP($A594,DM!$A:$EH,MATCH(J$1,DM!$1:$1,0),0)</f>
        <v>--</v>
      </c>
      <c r="K594" s="22" t="str">
        <f>VLOOKUP($A594,DM!$A:$EH,MATCH(K$1,DM!$1:$1,0),0)</f>
        <v>备证+维好</v>
      </c>
      <c r="L594" s="22" t="str">
        <f>VLOOKUP($A594,DM!$A:$EH,MATCH(L$1,DM!$1:$1,0),0)</f>
        <v>--</v>
      </c>
      <c r="M594" s="22" t="str">
        <f>VLOOKUP($A594,DM!$A:$EH,MATCH(M$1,DM!$1:$1,0),0)</f>
        <v>地方平台</v>
      </c>
      <c r="N594" s="22" t="str">
        <f>VLOOKUP($A594,DM!$A:$EH,MATCH(N$1,DM!$1:$1,0),0)</f>
        <v>江苏</v>
      </c>
      <c r="O594" s="19" t="str">
        <f>VLOOKUP($A594,DM!$A:$EH,MATCH(O$1,DM!$1:$1,0),0)</f>
        <v>--</v>
      </c>
    </row>
    <row r="595" spans="1:15" x14ac:dyDescent="0.25">
      <c r="A595" s="63">
        <f>deal_master[[#This Row],[Index]]</f>
        <v>320</v>
      </c>
      <c r="B595" s="70">
        <f>VLOOKUP($A595,DM!A:EH,MATCH(B$1,DM!$1:$1,0),0)</f>
        <v>44728</v>
      </c>
      <c r="C595" s="21" t="str">
        <f>VLOOKUP($A595,DM!$A:$EH,MATCH(C$1,DM!$1:$1,0),0)</f>
        <v>昆明交投</v>
      </c>
      <c r="D595" s="56" t="str">
        <f>VLOOKUP($A595,DM!$A:$EH,MATCH(D$1,DM!$1:$1,0),0)</f>
        <v>--/--/--</v>
      </c>
      <c r="E595" s="23" t="str">
        <f>VLOOKUP($A595,DM!$A:$EH,MATCH(E$1,DM!$1:$1,0),0)</f>
        <v>USD</v>
      </c>
      <c r="F595" s="23">
        <f>VLOOKUP($A595,DM!$A:$EH,MATCH(F$1,DM!$1:$1,0),0)</f>
        <v>1.1000000000000001</v>
      </c>
      <c r="G595" s="23" t="str">
        <f>VLOOKUP($A595,DM!$A:$EH,MATCH(G$1,DM!$1:$1,0),0)</f>
        <v>1</v>
      </c>
      <c r="H595" s="57" t="str">
        <f>VLOOKUP($A595,DM!$A:$EH,MATCH(H$1,DM!$1:$1,0),0)</f>
        <v>7%</v>
      </c>
      <c r="I595" s="23" t="str">
        <f>VLOOKUP($A595,DM!$A:$EH,MATCH(I$1,DM!$1:$1,0),0)</f>
        <v>7%a</v>
      </c>
      <c r="J595" s="23" t="str">
        <f>VLOOKUP($A595,DM!$A:$EH,MATCH(J$1,DM!$1:$1,0),0)</f>
        <v>0</v>
      </c>
      <c r="K595" s="22" t="str">
        <f>VLOOKUP($A595,DM!$A:$EH,MATCH(K$1,DM!$1:$1,0),0)</f>
        <v>直发</v>
      </c>
      <c r="L595" s="22" t="str">
        <f>VLOOKUP($A595,DM!$A:$EH,MATCH(L$1,DM!$1:$1,0),0)</f>
        <v>--</v>
      </c>
      <c r="M595" s="22" t="str">
        <f>VLOOKUP($A595,DM!$A:$EH,MATCH(M$1,DM!$1:$1,0),0)</f>
        <v>地方平台</v>
      </c>
      <c r="N595" s="22" t="str">
        <f>VLOOKUP($A595,DM!$A:$EH,MATCH(N$1,DM!$1:$1,0),0)</f>
        <v>云南</v>
      </c>
      <c r="O595" s="19" t="str">
        <f>VLOOKUP($A595,DM!$A:$EH,MATCH(O$1,DM!$1:$1,0),0)</f>
        <v>--</v>
      </c>
    </row>
    <row r="596" spans="1:15" x14ac:dyDescent="0.25">
      <c r="A596" s="63">
        <f>deal_master[[#This Row],[Index]]</f>
        <v>319</v>
      </c>
      <c r="B596" s="70">
        <f>VLOOKUP($A596,DM!A:EH,MATCH(B$1,DM!$1:$1,0),0)</f>
        <v>44728</v>
      </c>
      <c r="C596" s="21" t="str">
        <f>VLOOKUP($A596,DM!$A:$EH,MATCH(C$1,DM!$1:$1,0),0)</f>
        <v>临沂投发</v>
      </c>
      <c r="D596" s="56" t="str">
        <f>VLOOKUP($A596,DM!$A:$EH,MATCH(D$1,DM!$1:$1,0),0)</f>
        <v>--/--/--</v>
      </c>
      <c r="E596" s="23" t="str">
        <f>VLOOKUP($A596,DM!$A:$EH,MATCH(E$1,DM!$1:$1,0),0)</f>
        <v>USD</v>
      </c>
      <c r="F596" s="23">
        <f>VLOOKUP($A596,DM!$A:$EH,MATCH(F$1,DM!$1:$1,0),0)</f>
        <v>1</v>
      </c>
      <c r="G596" s="23" t="str">
        <f>VLOOKUP($A596,DM!$A:$EH,MATCH(G$1,DM!$1:$1,0),0)</f>
        <v>2.8</v>
      </c>
      <c r="H596" s="57" t="str">
        <f>VLOOKUP($A596,DM!$A:$EH,MATCH(H$1,DM!$1:$1,0),0)</f>
        <v>4.5%</v>
      </c>
      <c r="I596" s="23" t="str">
        <f>VLOOKUP($A596,DM!$A:$EH,MATCH(I$1,DM!$1:$1,0),0)</f>
        <v>5.6%a</v>
      </c>
      <c r="J596" s="23" t="str">
        <f>VLOOKUP($A596,DM!$A:$EH,MATCH(J$1,DM!$1:$1,0),0)</f>
        <v>10</v>
      </c>
      <c r="K596" s="22" t="str">
        <f>VLOOKUP($A596,DM!$A:$EH,MATCH(K$1,DM!$1:$1,0),0)</f>
        <v>直发</v>
      </c>
      <c r="L596" s="22" t="str">
        <f>VLOOKUP($A596,DM!$A:$EH,MATCH(L$1,DM!$1:$1,0),0)</f>
        <v>绿色债券</v>
      </c>
      <c r="M596" s="22" t="str">
        <f>VLOOKUP($A596,DM!$A:$EH,MATCH(M$1,DM!$1:$1,0),0)</f>
        <v>地方平台</v>
      </c>
      <c r="N596" s="22" t="str">
        <f>VLOOKUP($A596,DM!$A:$EH,MATCH(N$1,DM!$1:$1,0),0)</f>
        <v>山东</v>
      </c>
      <c r="O596" s="19" t="str">
        <f>VLOOKUP($A596,DM!$A:$EH,MATCH(O$1,DM!$1:$1,0),0)</f>
        <v>--</v>
      </c>
    </row>
    <row r="597" spans="1:15" x14ac:dyDescent="0.25">
      <c r="A597" s="63">
        <f>deal_master[[#This Row],[Index]]</f>
        <v>318</v>
      </c>
      <c r="B597" s="70">
        <f>VLOOKUP($A597,DM!A:EH,MATCH(B$1,DM!$1:$1,0),0)</f>
        <v>44727</v>
      </c>
      <c r="C597" s="21" t="str">
        <f>VLOOKUP($A597,DM!$A:$EH,MATCH(C$1,DM!$1:$1,0),0)</f>
        <v>中国财政部</v>
      </c>
      <c r="D597" s="56" t="str">
        <f>VLOOKUP($A597,DM!$A:$EH,MATCH(D$1,DM!$1:$1,0),0)</f>
        <v>--/--/--</v>
      </c>
      <c r="E597" s="23" t="str">
        <f>VLOOKUP($A597,DM!$A:$EH,MATCH(E$1,DM!$1:$1,0),0)</f>
        <v>CNH</v>
      </c>
      <c r="F597" s="23">
        <f>VLOOKUP($A597,DM!$A:$EH,MATCH(F$1,DM!$1:$1,0),0)</f>
        <v>45</v>
      </c>
      <c r="G597" s="23" t="str">
        <f>VLOOKUP($A597,DM!$A:$EH,MATCH(G$1,DM!$1:$1,0),0)</f>
        <v>5</v>
      </c>
      <c r="H597" s="57" t="str">
        <f>VLOOKUP($A597,DM!$A:$EH,MATCH(H$1,DM!$1:$1,0),0)</f>
        <v>2.75%</v>
      </c>
      <c r="I597" s="23" t="str">
        <f>VLOOKUP($A597,DM!$A:$EH,MATCH(I$1,DM!$1:$1,0),0)</f>
        <v>--</v>
      </c>
      <c r="J597" s="23" t="str">
        <f>VLOOKUP($A597,DM!$A:$EH,MATCH(J$1,DM!$1:$1,0),0)</f>
        <v>--</v>
      </c>
      <c r="K597" s="22" t="str">
        <f>VLOOKUP($A597,DM!$A:$EH,MATCH(K$1,DM!$1:$1,0),0)</f>
        <v>直发</v>
      </c>
      <c r="L597" s="22" t="str">
        <f>VLOOKUP($A597,DM!$A:$EH,MATCH(L$1,DM!$1:$1,0),0)</f>
        <v>点心债</v>
      </c>
      <c r="M597" s="22" t="str">
        <f>VLOOKUP($A597,DM!$A:$EH,MATCH(M$1,DM!$1:$1,0),0)</f>
        <v>主权/政府</v>
      </c>
      <c r="N597" s="22" t="str">
        <f>VLOOKUP($A597,DM!$A:$EH,MATCH(N$1,DM!$1:$1,0),0)</f>
        <v>北京</v>
      </c>
      <c r="O597" s="19" t="str">
        <f>VLOOKUP($A597,DM!$A:$EH,MATCH(O$1,DM!$1:$1,0),0)</f>
        <v>--</v>
      </c>
    </row>
    <row r="598" spans="1:15" x14ac:dyDescent="0.25">
      <c r="A598" s="63">
        <f>deal_master[[#This Row],[Index]]</f>
        <v>317</v>
      </c>
      <c r="B598" s="70">
        <f>VLOOKUP($A598,DM!A:EH,MATCH(B$1,DM!$1:$1,0),0)</f>
        <v>44727</v>
      </c>
      <c r="C598" s="21" t="str">
        <f>VLOOKUP($A598,DM!$A:$EH,MATCH(C$1,DM!$1:$1,0),0)</f>
        <v>中国财政部</v>
      </c>
      <c r="D598" s="56" t="str">
        <f>VLOOKUP($A598,DM!$A:$EH,MATCH(D$1,DM!$1:$1,0),0)</f>
        <v>--/--/--</v>
      </c>
      <c r="E598" s="23" t="str">
        <f>VLOOKUP($A598,DM!$A:$EH,MATCH(E$1,DM!$1:$1,0),0)</f>
        <v>CNH</v>
      </c>
      <c r="F598" s="23">
        <f>VLOOKUP($A598,DM!$A:$EH,MATCH(F$1,DM!$1:$1,0),0)</f>
        <v>25</v>
      </c>
      <c r="G598" s="23" t="str">
        <f>VLOOKUP($A598,DM!$A:$EH,MATCH(G$1,DM!$1:$1,0),0)</f>
        <v>3</v>
      </c>
      <c r="H598" s="57" t="str">
        <f>VLOOKUP($A598,DM!$A:$EH,MATCH(H$1,DM!$1:$1,0),0)</f>
        <v>2.55%</v>
      </c>
      <c r="I598" s="23" t="str">
        <f>VLOOKUP($A598,DM!$A:$EH,MATCH(I$1,DM!$1:$1,0),0)</f>
        <v>--</v>
      </c>
      <c r="J598" s="23" t="str">
        <f>VLOOKUP($A598,DM!$A:$EH,MATCH(J$1,DM!$1:$1,0),0)</f>
        <v>--</v>
      </c>
      <c r="K598" s="22" t="str">
        <f>VLOOKUP($A598,DM!$A:$EH,MATCH(K$1,DM!$1:$1,0),0)</f>
        <v>直发</v>
      </c>
      <c r="L598" s="22" t="str">
        <f>VLOOKUP($A598,DM!$A:$EH,MATCH(L$1,DM!$1:$1,0),0)</f>
        <v>点心债</v>
      </c>
      <c r="M598" s="22" t="str">
        <f>VLOOKUP($A598,DM!$A:$EH,MATCH(M$1,DM!$1:$1,0),0)</f>
        <v>主权/政府</v>
      </c>
      <c r="N598" s="22" t="str">
        <f>VLOOKUP($A598,DM!$A:$EH,MATCH(N$1,DM!$1:$1,0),0)</f>
        <v>北京</v>
      </c>
      <c r="O598" s="19" t="str">
        <f>VLOOKUP($A598,DM!$A:$EH,MATCH(O$1,DM!$1:$1,0),0)</f>
        <v>--</v>
      </c>
    </row>
    <row r="599" spans="1:15" x14ac:dyDescent="0.25">
      <c r="A599" s="63">
        <f>deal_master[[#This Row],[Index]]</f>
        <v>316</v>
      </c>
      <c r="B599" s="70">
        <f>VLOOKUP($A599,DM!A:EH,MATCH(B$1,DM!$1:$1,0),0)</f>
        <v>44727</v>
      </c>
      <c r="C599" s="21" t="str">
        <f>VLOOKUP($A599,DM!$A:$EH,MATCH(C$1,DM!$1:$1,0),0)</f>
        <v>中国财政部</v>
      </c>
      <c r="D599" s="56" t="str">
        <f>VLOOKUP($A599,DM!$A:$EH,MATCH(D$1,DM!$1:$1,0),0)</f>
        <v>--/--/--</v>
      </c>
      <c r="E599" s="23" t="str">
        <f>VLOOKUP($A599,DM!$A:$EH,MATCH(E$1,DM!$1:$1,0),0)</f>
        <v>CNH</v>
      </c>
      <c r="F599" s="23">
        <f>VLOOKUP($A599,DM!$A:$EH,MATCH(F$1,DM!$1:$1,0),0)</f>
        <v>140</v>
      </c>
      <c r="G599" s="23" t="str">
        <f>VLOOKUP($A599,DM!$A:$EH,MATCH(G$1,DM!$1:$1,0),0)</f>
        <v>2</v>
      </c>
      <c r="H599" s="57" t="str">
        <f>VLOOKUP($A599,DM!$A:$EH,MATCH(H$1,DM!$1:$1,0),0)</f>
        <v>2.44%</v>
      </c>
      <c r="I599" s="23" t="str">
        <f>VLOOKUP($A599,DM!$A:$EH,MATCH(I$1,DM!$1:$1,0),0)</f>
        <v>--</v>
      </c>
      <c r="J599" s="23" t="str">
        <f>VLOOKUP($A599,DM!$A:$EH,MATCH(J$1,DM!$1:$1,0),0)</f>
        <v>--</v>
      </c>
      <c r="K599" s="22" t="str">
        <f>VLOOKUP($A599,DM!$A:$EH,MATCH(K$1,DM!$1:$1,0),0)</f>
        <v>直发</v>
      </c>
      <c r="L599" s="22" t="str">
        <f>VLOOKUP($A599,DM!$A:$EH,MATCH(L$1,DM!$1:$1,0),0)</f>
        <v>点心债</v>
      </c>
      <c r="M599" s="22" t="str">
        <f>VLOOKUP($A599,DM!$A:$EH,MATCH(M$1,DM!$1:$1,0),0)</f>
        <v>主权/政府</v>
      </c>
      <c r="N599" s="22" t="str">
        <f>VLOOKUP($A599,DM!$A:$EH,MATCH(N$1,DM!$1:$1,0),0)</f>
        <v>北京</v>
      </c>
      <c r="O599" s="19" t="str">
        <f>VLOOKUP($A599,DM!$A:$EH,MATCH(O$1,DM!$1:$1,0),0)</f>
        <v>--</v>
      </c>
    </row>
    <row r="600" spans="1:15" x14ac:dyDescent="0.25">
      <c r="A600" s="63">
        <f>deal_master[[#This Row],[Index]]</f>
        <v>315</v>
      </c>
      <c r="B600" s="70">
        <f>VLOOKUP($A600,DM!A:EH,MATCH(B$1,DM!$1:$1,0),0)</f>
        <v>44726</v>
      </c>
      <c r="C600" s="21" t="str">
        <f>VLOOKUP($A600,DM!$A:$EH,MATCH(C$1,DM!$1:$1,0),0)</f>
        <v>陕西泾河新城</v>
      </c>
      <c r="D600" s="56" t="str">
        <f>VLOOKUP($A600,DM!$A:$EH,MATCH(D$1,DM!$1:$1,0),0)</f>
        <v>--/--/--</v>
      </c>
      <c r="E600" s="23" t="str">
        <f>VLOOKUP($A600,DM!$A:$EH,MATCH(E$1,DM!$1:$1,0),0)</f>
        <v>USD</v>
      </c>
      <c r="F600" s="23">
        <f>VLOOKUP($A600,DM!$A:$EH,MATCH(F$1,DM!$1:$1,0),0)</f>
        <v>1</v>
      </c>
      <c r="G600" s="23" t="str">
        <f>VLOOKUP($A600,DM!$A:$EH,MATCH(G$1,DM!$1:$1,0),0)</f>
        <v>3</v>
      </c>
      <c r="H600" s="57" t="str">
        <f>VLOOKUP($A600,DM!$A:$EH,MATCH(H$1,DM!$1:$1,0),0)</f>
        <v>7.2%</v>
      </c>
      <c r="I600" s="23" t="str">
        <f>VLOOKUP($A600,DM!$A:$EH,MATCH(I$1,DM!$1:$1,0),0)</f>
        <v>--</v>
      </c>
      <c r="J600" s="23" t="str">
        <f>VLOOKUP($A600,DM!$A:$EH,MATCH(J$1,DM!$1:$1,0),0)</f>
        <v>--</v>
      </c>
      <c r="K600" s="22" t="str">
        <f>VLOOKUP($A600,DM!$A:$EH,MATCH(K$1,DM!$1:$1,0),0)</f>
        <v>直发</v>
      </c>
      <c r="L600" s="22" t="str">
        <f>VLOOKUP($A600,DM!$A:$EH,MATCH(L$1,DM!$1:$1,0),0)</f>
        <v>--</v>
      </c>
      <c r="M600" s="22" t="str">
        <f>VLOOKUP($A600,DM!$A:$EH,MATCH(M$1,DM!$1:$1,0),0)</f>
        <v>地方平台</v>
      </c>
      <c r="N600" s="22" t="str">
        <f>VLOOKUP($A600,DM!$A:$EH,MATCH(N$1,DM!$1:$1,0),0)</f>
        <v>陕西</v>
      </c>
      <c r="O600" s="19" t="str">
        <f>VLOOKUP($A600,DM!$A:$EH,MATCH(O$1,DM!$1:$1,0),0)</f>
        <v>--</v>
      </c>
    </row>
    <row r="601" spans="1:15" x14ac:dyDescent="0.25">
      <c r="A601" s="63">
        <f>deal_master[[#This Row],[Index]]</f>
        <v>314</v>
      </c>
      <c r="B601" s="70">
        <f>VLOOKUP($A601,DM!A:EH,MATCH(B$1,DM!$1:$1,0),0)</f>
        <v>44726</v>
      </c>
      <c r="C601" s="21" t="str">
        <f>VLOOKUP($A601,DM!$A:$EH,MATCH(C$1,DM!$1:$1,0),0)</f>
        <v>甘肃公航旅*</v>
      </c>
      <c r="D601" s="56" t="str">
        <f>VLOOKUP($A601,DM!$A:$EH,MATCH(D$1,DM!$1:$1,0),0)</f>
        <v>--/BBB+/--</v>
      </c>
      <c r="E601" s="23" t="str">
        <f>VLOOKUP($A601,DM!$A:$EH,MATCH(E$1,DM!$1:$1,0),0)</f>
        <v>USD</v>
      </c>
      <c r="F601" s="23">
        <f>VLOOKUP($A601,DM!$A:$EH,MATCH(F$1,DM!$1:$1,0),0)</f>
        <v>0.5</v>
      </c>
      <c r="G601" s="23" t="str">
        <f>VLOOKUP($A601,DM!$A:$EH,MATCH(G$1,DM!$1:$1,0),0)</f>
        <v>3</v>
      </c>
      <c r="H601" s="57" t="str">
        <f>VLOOKUP($A601,DM!$A:$EH,MATCH(H$1,DM!$1:$1,0),0)</f>
        <v>4.9%</v>
      </c>
      <c r="I601" s="23" t="str">
        <f>VLOOKUP($A601,DM!$A:$EH,MATCH(I$1,DM!$1:$1,0),0)</f>
        <v>5.9%a</v>
      </c>
      <c r="J601" s="23" t="str">
        <f>VLOOKUP($A601,DM!$A:$EH,MATCH(J$1,DM!$1:$1,0),0)</f>
        <v>0</v>
      </c>
      <c r="K601" s="22" t="str">
        <f>VLOOKUP($A601,DM!$A:$EH,MATCH(K$1,DM!$1:$1,0),0)</f>
        <v>直发</v>
      </c>
      <c r="L601" s="22" t="str">
        <f>VLOOKUP($A601,DM!$A:$EH,MATCH(L$1,DM!$1:$1,0),0)</f>
        <v>可持续债券</v>
      </c>
      <c r="M601" s="22" t="str">
        <f>VLOOKUP($A601,DM!$A:$EH,MATCH(M$1,DM!$1:$1,0),0)</f>
        <v>地方平台</v>
      </c>
      <c r="N601" s="22" t="str">
        <f>VLOOKUP($A601,DM!$A:$EH,MATCH(N$1,DM!$1:$1,0),0)</f>
        <v>甘肃</v>
      </c>
      <c r="O601" s="19" t="str">
        <f>VLOOKUP($A601,DM!$A:$EH,MATCH(O$1,DM!$1:$1,0),0)</f>
        <v>--</v>
      </c>
    </row>
    <row r="602" spans="1:15" x14ac:dyDescent="0.25">
      <c r="A602" s="63">
        <f>deal_master[[#This Row],[Index]]</f>
        <v>313</v>
      </c>
      <c r="B602" s="70">
        <f>VLOOKUP($A602,DM!A:EH,MATCH(B$1,DM!$1:$1,0),0)</f>
        <v>44726</v>
      </c>
      <c r="C602" s="21" t="str">
        <f>VLOOKUP($A602,DM!$A:$EH,MATCH(C$1,DM!$1:$1,0),0)</f>
        <v>扬州江都沿江开发</v>
      </c>
      <c r="D602" s="56" t="str">
        <f>VLOOKUP($A602,DM!$A:$EH,MATCH(D$1,DM!$1:$1,0),0)</f>
        <v>--/--/--</v>
      </c>
      <c r="E602" s="23" t="str">
        <f>VLOOKUP($A602,DM!$A:$EH,MATCH(E$1,DM!$1:$1,0),0)</f>
        <v>USD</v>
      </c>
      <c r="F602" s="23">
        <f>VLOOKUP($A602,DM!$A:$EH,MATCH(F$1,DM!$1:$1,0),0)</f>
        <v>0.3</v>
      </c>
      <c r="G602" s="23" t="str">
        <f>VLOOKUP($A602,DM!$A:$EH,MATCH(G$1,DM!$1:$1,0),0)</f>
        <v>1</v>
      </c>
      <c r="H602" s="57" t="str">
        <f>VLOOKUP($A602,DM!$A:$EH,MATCH(H$1,DM!$1:$1,0),0)</f>
        <v>3.2%</v>
      </c>
      <c r="I602" s="23" t="str">
        <f>VLOOKUP($A602,DM!$A:$EH,MATCH(I$1,DM!$1:$1,0),0)</f>
        <v>--</v>
      </c>
      <c r="J602" s="23" t="str">
        <f>VLOOKUP($A602,DM!$A:$EH,MATCH(J$1,DM!$1:$1,0),0)</f>
        <v>--</v>
      </c>
      <c r="K602" s="22" t="str">
        <f>VLOOKUP($A602,DM!$A:$EH,MATCH(K$1,DM!$1:$1,0),0)</f>
        <v>担保</v>
      </c>
      <c r="L602" s="22" t="str">
        <f>VLOOKUP($A602,DM!$A:$EH,MATCH(L$1,DM!$1:$1,0),0)</f>
        <v>--</v>
      </c>
      <c r="M602" s="22" t="str">
        <f>VLOOKUP($A602,DM!$A:$EH,MATCH(M$1,DM!$1:$1,0),0)</f>
        <v>地方平台</v>
      </c>
      <c r="N602" s="22" t="str">
        <f>VLOOKUP($A602,DM!$A:$EH,MATCH(N$1,DM!$1:$1,0),0)</f>
        <v>江苏</v>
      </c>
      <c r="O602" s="19" t="str">
        <f>VLOOKUP($A602,DM!$A:$EH,MATCH(O$1,DM!$1:$1,0),0)</f>
        <v>--</v>
      </c>
    </row>
    <row r="603" spans="1:15" x14ac:dyDescent="0.25">
      <c r="A603" s="63">
        <f>deal_master[[#This Row],[Index]]</f>
        <v>312</v>
      </c>
      <c r="B603" s="70">
        <f>VLOOKUP($A603,DM!A:EH,MATCH(B$1,DM!$1:$1,0),0)</f>
        <v>44726</v>
      </c>
      <c r="C603" s="21" t="str">
        <f>VLOOKUP($A603,DM!$A:$EH,MATCH(C$1,DM!$1:$1,0),0)</f>
        <v>太原国投*</v>
      </c>
      <c r="D603" s="56" t="str">
        <f>VLOOKUP($A603,DM!$A:$EH,MATCH(D$1,DM!$1:$1,0),0)</f>
        <v>--/--/--</v>
      </c>
      <c r="E603" s="23" t="str">
        <f>VLOOKUP($A603,DM!$A:$EH,MATCH(E$1,DM!$1:$1,0),0)</f>
        <v>USD</v>
      </c>
      <c r="F603" s="23">
        <f>VLOOKUP($A603,DM!$A:$EH,MATCH(F$1,DM!$1:$1,0),0)</f>
        <v>0.4</v>
      </c>
      <c r="G603" s="23" t="str">
        <f>VLOOKUP($A603,DM!$A:$EH,MATCH(G$1,DM!$1:$1,0),0)</f>
        <v>3</v>
      </c>
      <c r="H603" s="57" t="str">
        <f>VLOOKUP($A603,DM!$A:$EH,MATCH(H$1,DM!$1:$1,0),0)</f>
        <v>4.55%</v>
      </c>
      <c r="I603" s="23" t="str">
        <f>VLOOKUP($A603,DM!$A:$EH,MATCH(I$1,DM!$1:$1,0),0)</f>
        <v>4.55%a</v>
      </c>
      <c r="J603" s="23" t="str">
        <f>VLOOKUP($A603,DM!$A:$EH,MATCH(J$1,DM!$1:$1,0),0)</f>
        <v>6</v>
      </c>
      <c r="K603" s="22" t="str">
        <f>VLOOKUP($A603,DM!$A:$EH,MATCH(K$1,DM!$1:$1,0),0)</f>
        <v>直发</v>
      </c>
      <c r="L603" s="22" t="str">
        <f>VLOOKUP($A603,DM!$A:$EH,MATCH(L$1,DM!$1:$1,0),0)</f>
        <v>--</v>
      </c>
      <c r="M603" s="22" t="str">
        <f>VLOOKUP($A603,DM!$A:$EH,MATCH(M$1,DM!$1:$1,0),0)</f>
        <v>地方平台</v>
      </c>
      <c r="N603" s="22" t="str">
        <f>VLOOKUP($A603,DM!$A:$EH,MATCH(N$1,DM!$1:$1,0),0)</f>
        <v>山西</v>
      </c>
      <c r="O603" s="19" t="str">
        <f>VLOOKUP($A603,DM!$A:$EH,MATCH(O$1,DM!$1:$1,0),0)</f>
        <v>--</v>
      </c>
    </row>
    <row r="604" spans="1:15" x14ac:dyDescent="0.25">
      <c r="A604" s="63">
        <f>deal_master[[#This Row],[Index]]</f>
        <v>311</v>
      </c>
      <c r="B604" s="70">
        <f>VLOOKUP($A604,DM!A:EH,MATCH(B$1,DM!$1:$1,0),0)</f>
        <v>44726</v>
      </c>
      <c r="C604" s="21" t="str">
        <f>VLOOKUP($A604,DM!$A:$EH,MATCH(C$1,DM!$1:$1,0),0)</f>
        <v>天津蓟州新城建投(浙商银行)</v>
      </c>
      <c r="D604" s="56" t="str">
        <f>VLOOKUP($A604,DM!$A:$EH,MATCH(D$1,DM!$1:$1,0),0)</f>
        <v>--/--/--</v>
      </c>
      <c r="E604" s="23" t="str">
        <f>VLOOKUP($A604,DM!$A:$EH,MATCH(E$1,DM!$1:$1,0),0)</f>
        <v>USD</v>
      </c>
      <c r="F604" s="23">
        <f>VLOOKUP($A604,DM!$A:$EH,MATCH(F$1,DM!$1:$1,0),0)</f>
        <v>0.7</v>
      </c>
      <c r="G604" s="23" t="str">
        <f>VLOOKUP($A604,DM!$A:$EH,MATCH(G$1,DM!$1:$1,0),0)</f>
        <v>3</v>
      </c>
      <c r="H604" s="57" t="str">
        <f>VLOOKUP($A604,DM!$A:$EH,MATCH(H$1,DM!$1:$1,0),0)</f>
        <v>3.9%</v>
      </c>
      <c r="I604" s="23" t="str">
        <f>VLOOKUP($A604,DM!$A:$EH,MATCH(I$1,DM!$1:$1,0),0)</f>
        <v>--</v>
      </c>
      <c r="J604" s="23" t="str">
        <f>VLOOKUP($A604,DM!$A:$EH,MATCH(J$1,DM!$1:$1,0),0)</f>
        <v>--</v>
      </c>
      <c r="K604" s="22" t="str">
        <f>VLOOKUP($A604,DM!$A:$EH,MATCH(K$1,DM!$1:$1,0),0)</f>
        <v>备证</v>
      </c>
      <c r="L604" s="22" t="str">
        <f>VLOOKUP($A604,DM!$A:$EH,MATCH(L$1,DM!$1:$1,0),0)</f>
        <v>--</v>
      </c>
      <c r="M604" s="22" t="str">
        <f>VLOOKUP($A604,DM!$A:$EH,MATCH(M$1,DM!$1:$1,0),0)</f>
        <v>地方平台</v>
      </c>
      <c r="N604" s="22" t="str">
        <f>VLOOKUP($A604,DM!$A:$EH,MATCH(N$1,DM!$1:$1,0),0)</f>
        <v>天津</v>
      </c>
      <c r="O604" s="19" t="str">
        <f>VLOOKUP($A604,DM!$A:$EH,MATCH(O$1,DM!$1:$1,0),0)</f>
        <v>--</v>
      </c>
    </row>
    <row r="605" spans="1:15" x14ac:dyDescent="0.25">
      <c r="A605" s="63">
        <f>deal_master[[#This Row],[Index]]</f>
        <v>310</v>
      </c>
      <c r="B605" s="70">
        <f>VLOOKUP($A605,DM!A:EH,MATCH(B$1,DM!$1:$1,0),0)</f>
        <v>44726</v>
      </c>
      <c r="C605" s="21" t="str">
        <f>VLOOKUP($A605,DM!$A:$EH,MATCH(C$1,DM!$1:$1,0),0)</f>
        <v>丽水经开(上海银行)</v>
      </c>
      <c r="D605" s="56" t="str">
        <f>VLOOKUP($A605,DM!$A:$EH,MATCH(D$1,DM!$1:$1,0),0)</f>
        <v>--/--/--</v>
      </c>
      <c r="E605" s="23" t="str">
        <f>VLOOKUP($A605,DM!$A:$EH,MATCH(E$1,DM!$1:$1,0),0)</f>
        <v>USD</v>
      </c>
      <c r="F605" s="23">
        <f>VLOOKUP($A605,DM!$A:$EH,MATCH(F$1,DM!$1:$1,0),0)</f>
        <v>0.96499999999999997</v>
      </c>
      <c r="G605" s="23" t="str">
        <f>VLOOKUP($A605,DM!$A:$EH,MATCH(G$1,DM!$1:$1,0),0)</f>
        <v>3</v>
      </c>
      <c r="H605" s="57" t="str">
        <f>VLOOKUP($A605,DM!$A:$EH,MATCH(H$1,DM!$1:$1,0),0)</f>
        <v>4.5%</v>
      </c>
      <c r="I605" s="23" t="str">
        <f>VLOOKUP($A605,DM!$A:$EH,MATCH(I$1,DM!$1:$1,0),0)</f>
        <v>--</v>
      </c>
      <c r="J605" s="23" t="str">
        <f>VLOOKUP($A605,DM!$A:$EH,MATCH(J$1,DM!$1:$1,0),0)</f>
        <v>--</v>
      </c>
      <c r="K605" s="22" t="str">
        <f>VLOOKUP($A605,DM!$A:$EH,MATCH(K$1,DM!$1:$1,0),0)</f>
        <v>备证</v>
      </c>
      <c r="L605" s="22" t="str">
        <f>VLOOKUP($A605,DM!$A:$EH,MATCH(L$1,DM!$1:$1,0),0)</f>
        <v>--</v>
      </c>
      <c r="M605" s="22" t="str">
        <f>VLOOKUP($A605,DM!$A:$EH,MATCH(M$1,DM!$1:$1,0),0)</f>
        <v>地方平台</v>
      </c>
      <c r="N605" s="22" t="str">
        <f>VLOOKUP($A605,DM!$A:$EH,MATCH(N$1,DM!$1:$1,0),0)</f>
        <v>浙江</v>
      </c>
      <c r="O605" s="19" t="str">
        <f>VLOOKUP($A605,DM!$A:$EH,MATCH(O$1,DM!$1:$1,0),0)</f>
        <v>--</v>
      </c>
    </row>
    <row r="606" spans="1:15" x14ac:dyDescent="0.25">
      <c r="A606" s="63">
        <f>deal_master[[#This Row],[Index]]</f>
        <v>309</v>
      </c>
      <c r="B606" s="70">
        <f>VLOOKUP($A606,DM!A:EH,MATCH(B$1,DM!$1:$1,0),0)</f>
        <v>44722</v>
      </c>
      <c r="C606" s="21" t="str">
        <f>VLOOKUP($A606,DM!$A:$EH,MATCH(C$1,DM!$1:$1,0),0)</f>
        <v>泰州鑫泰(渤海银行)</v>
      </c>
      <c r="D606" s="56" t="str">
        <f>VLOOKUP($A606,DM!$A:$EH,MATCH(D$1,DM!$1:$1,0),0)</f>
        <v>--/--/--</v>
      </c>
      <c r="E606" s="23" t="str">
        <f>VLOOKUP($A606,DM!$A:$EH,MATCH(E$1,DM!$1:$1,0),0)</f>
        <v>USD</v>
      </c>
      <c r="F606" s="23">
        <f>VLOOKUP($A606,DM!$A:$EH,MATCH(F$1,DM!$1:$1,0),0)</f>
        <v>0.32</v>
      </c>
      <c r="G606" s="23" t="str">
        <f>VLOOKUP($A606,DM!$A:$EH,MATCH(G$1,DM!$1:$1,0),0)</f>
        <v>3</v>
      </c>
      <c r="H606" s="57" t="str">
        <f>VLOOKUP($A606,DM!$A:$EH,MATCH(H$1,DM!$1:$1,0),0)</f>
        <v>4.5%</v>
      </c>
      <c r="I606" s="23" t="str">
        <f>VLOOKUP($A606,DM!$A:$EH,MATCH(I$1,DM!$1:$1,0),0)</f>
        <v>--</v>
      </c>
      <c r="J606" s="23" t="str">
        <f>VLOOKUP($A606,DM!$A:$EH,MATCH(J$1,DM!$1:$1,0),0)</f>
        <v>--</v>
      </c>
      <c r="K606" s="22" t="str">
        <f>VLOOKUP($A606,DM!$A:$EH,MATCH(K$1,DM!$1:$1,0),0)</f>
        <v>备证+担保</v>
      </c>
      <c r="L606" s="22" t="str">
        <f>VLOOKUP($A606,DM!$A:$EH,MATCH(L$1,DM!$1:$1,0),0)</f>
        <v>--</v>
      </c>
      <c r="M606" s="22" t="str">
        <f>VLOOKUP($A606,DM!$A:$EH,MATCH(M$1,DM!$1:$1,0),0)</f>
        <v>地方平台</v>
      </c>
      <c r="N606" s="22" t="str">
        <f>VLOOKUP($A606,DM!$A:$EH,MATCH(N$1,DM!$1:$1,0),0)</f>
        <v>江苏</v>
      </c>
      <c r="O606" s="19" t="str">
        <f>VLOOKUP($A606,DM!$A:$EH,MATCH(O$1,DM!$1:$1,0),0)</f>
        <v>--</v>
      </c>
    </row>
    <row r="607" spans="1:15" x14ac:dyDescent="0.25">
      <c r="A607" s="63">
        <f>deal_master[[#This Row],[Index]]</f>
        <v>308</v>
      </c>
      <c r="B607" s="70">
        <f>VLOOKUP($A607,DM!A:EH,MATCH(B$1,DM!$1:$1,0),0)</f>
        <v>44722</v>
      </c>
      <c r="C607" s="21" t="str">
        <f>VLOOKUP($A607,DM!$A:$EH,MATCH(C$1,DM!$1:$1,0),0)</f>
        <v>成都陆港枢纽(成都银行)</v>
      </c>
      <c r="D607" s="56" t="str">
        <f>VLOOKUP($A607,DM!$A:$EH,MATCH(D$1,DM!$1:$1,0),0)</f>
        <v>--/--/--</v>
      </c>
      <c r="E607" s="23" t="str">
        <f>VLOOKUP($A607,DM!$A:$EH,MATCH(E$1,DM!$1:$1,0),0)</f>
        <v>USD</v>
      </c>
      <c r="F607" s="23">
        <f>VLOOKUP($A607,DM!$A:$EH,MATCH(F$1,DM!$1:$1,0),0)</f>
        <v>1</v>
      </c>
      <c r="G607" s="23" t="str">
        <f>VLOOKUP($A607,DM!$A:$EH,MATCH(G$1,DM!$1:$1,0),0)</f>
        <v>3</v>
      </c>
      <c r="H607" s="57" t="str">
        <f>VLOOKUP($A607,DM!$A:$EH,MATCH(H$1,DM!$1:$1,0),0)</f>
        <v>4%</v>
      </c>
      <c r="I607" s="23" t="str">
        <f>VLOOKUP($A607,DM!$A:$EH,MATCH(I$1,DM!$1:$1,0),0)</f>
        <v>--</v>
      </c>
      <c r="J607" s="23" t="str">
        <f>VLOOKUP($A607,DM!$A:$EH,MATCH(J$1,DM!$1:$1,0),0)</f>
        <v>--</v>
      </c>
      <c r="K607" s="22" t="str">
        <f>VLOOKUP($A607,DM!$A:$EH,MATCH(K$1,DM!$1:$1,0),0)</f>
        <v>备证</v>
      </c>
      <c r="L607" s="22" t="str">
        <f>VLOOKUP($A607,DM!$A:$EH,MATCH(L$1,DM!$1:$1,0),0)</f>
        <v>--</v>
      </c>
      <c r="M607" s="22" t="str">
        <f>VLOOKUP($A607,DM!$A:$EH,MATCH(M$1,DM!$1:$1,0),0)</f>
        <v>地方平台</v>
      </c>
      <c r="N607" s="22" t="str">
        <f>VLOOKUP($A607,DM!$A:$EH,MATCH(N$1,DM!$1:$1,0),0)</f>
        <v>四川</v>
      </c>
      <c r="O607" s="19" t="str">
        <f>VLOOKUP($A607,DM!$A:$EH,MATCH(O$1,DM!$1:$1,0),0)</f>
        <v>--</v>
      </c>
    </row>
    <row r="608" spans="1:15" x14ac:dyDescent="0.25">
      <c r="A608" s="63">
        <f>deal_master[[#This Row],[Index]]</f>
        <v>307</v>
      </c>
      <c r="B608" s="70">
        <f>VLOOKUP($A608,DM!A:EH,MATCH(B$1,DM!$1:$1,0),0)</f>
        <v>44722</v>
      </c>
      <c r="C608" s="21" t="str">
        <f>VLOOKUP($A608,DM!$A:$EH,MATCH(C$1,DM!$1:$1,0),0)</f>
        <v>凉山州发展(天津银行)</v>
      </c>
      <c r="D608" s="56" t="str">
        <f>VLOOKUP($A608,DM!$A:$EH,MATCH(D$1,DM!$1:$1,0),0)</f>
        <v>--/--/--</v>
      </c>
      <c r="E608" s="23" t="str">
        <f>VLOOKUP($A608,DM!$A:$EH,MATCH(E$1,DM!$1:$1,0),0)</f>
        <v>USD</v>
      </c>
      <c r="F608" s="23">
        <f>VLOOKUP($A608,DM!$A:$EH,MATCH(F$1,DM!$1:$1,0),0)</f>
        <v>0.6</v>
      </c>
      <c r="G608" s="23" t="str">
        <f>VLOOKUP($A608,DM!$A:$EH,MATCH(G$1,DM!$1:$1,0),0)</f>
        <v>3</v>
      </c>
      <c r="H608" s="57" t="str">
        <f>VLOOKUP($A608,DM!$A:$EH,MATCH(H$1,DM!$1:$1,0),0)</f>
        <v>4.5%</v>
      </c>
      <c r="I608" s="23" t="str">
        <f>VLOOKUP($A608,DM!$A:$EH,MATCH(I$1,DM!$1:$1,0),0)</f>
        <v>--</v>
      </c>
      <c r="J608" s="23" t="str">
        <f>VLOOKUP($A608,DM!$A:$EH,MATCH(J$1,DM!$1:$1,0),0)</f>
        <v>--</v>
      </c>
      <c r="K608" s="22" t="str">
        <f>VLOOKUP($A608,DM!$A:$EH,MATCH(K$1,DM!$1:$1,0),0)</f>
        <v>备证</v>
      </c>
      <c r="L608" s="22" t="str">
        <f>VLOOKUP($A608,DM!$A:$EH,MATCH(L$1,DM!$1:$1,0),0)</f>
        <v>--</v>
      </c>
      <c r="M608" s="22" t="str">
        <f>VLOOKUP($A608,DM!$A:$EH,MATCH(M$1,DM!$1:$1,0),0)</f>
        <v>地方平台</v>
      </c>
      <c r="N608" s="22" t="str">
        <f>VLOOKUP($A608,DM!$A:$EH,MATCH(N$1,DM!$1:$1,0),0)</f>
        <v>四川</v>
      </c>
      <c r="O608" s="19" t="str">
        <f>VLOOKUP($A608,DM!$A:$EH,MATCH(O$1,DM!$1:$1,0),0)</f>
        <v>--</v>
      </c>
    </row>
    <row r="609" spans="1:15" x14ac:dyDescent="0.25">
      <c r="A609" s="63">
        <f>deal_master[[#This Row],[Index]]</f>
        <v>306</v>
      </c>
      <c r="B609" s="70">
        <f>VLOOKUP($A609,DM!A:EH,MATCH(B$1,DM!$1:$1,0),0)</f>
        <v>44721</v>
      </c>
      <c r="C609" s="21" t="str">
        <f>VLOOKUP($A609,DM!$A:$EH,MATCH(C$1,DM!$1:$1,0),0)</f>
        <v>连云港港口</v>
      </c>
      <c r="D609" s="56" t="str">
        <f>VLOOKUP($A609,DM!$A:$EH,MATCH(D$1,DM!$1:$1,0),0)</f>
        <v>--/--/BBB</v>
      </c>
      <c r="E609" s="23" t="str">
        <f>VLOOKUP($A609,DM!$A:$EH,MATCH(E$1,DM!$1:$1,0),0)</f>
        <v>USD</v>
      </c>
      <c r="F609" s="23">
        <f>VLOOKUP($A609,DM!$A:$EH,MATCH(F$1,DM!$1:$1,0),0)</f>
        <v>2.5</v>
      </c>
      <c r="G609" s="23" t="str">
        <f>VLOOKUP($A609,DM!$A:$EH,MATCH(G$1,DM!$1:$1,0),0)</f>
        <v>3</v>
      </c>
      <c r="H609" s="57" t="str">
        <f>VLOOKUP($A609,DM!$A:$EH,MATCH(H$1,DM!$1:$1,0),0)</f>
        <v>5%</v>
      </c>
      <c r="I609" s="23" t="str">
        <f>VLOOKUP($A609,DM!$A:$EH,MATCH(I$1,DM!$1:$1,0),0)</f>
        <v>5.3%a</v>
      </c>
      <c r="J609" s="23" t="str">
        <f>VLOOKUP($A609,DM!$A:$EH,MATCH(J$1,DM!$1:$1,0),0)</f>
        <v>30</v>
      </c>
      <c r="K609" s="22" t="str">
        <f>VLOOKUP($A609,DM!$A:$EH,MATCH(K$1,DM!$1:$1,0),0)</f>
        <v>担保</v>
      </c>
      <c r="L609" s="22" t="str">
        <f>VLOOKUP($A609,DM!$A:$EH,MATCH(L$1,DM!$1:$1,0),0)</f>
        <v>绿色债券</v>
      </c>
      <c r="M609" s="22" t="str">
        <f>VLOOKUP($A609,DM!$A:$EH,MATCH(M$1,DM!$1:$1,0),0)</f>
        <v>地方平台</v>
      </c>
      <c r="N609" s="22" t="str">
        <f>VLOOKUP($A609,DM!$A:$EH,MATCH(N$1,DM!$1:$1,0),0)</f>
        <v>江苏</v>
      </c>
      <c r="O609" s="19" t="str">
        <f>VLOOKUP($A609,DM!$A:$EH,MATCH(O$1,DM!$1:$1,0),0)</f>
        <v>--</v>
      </c>
    </row>
    <row r="610" spans="1:15" x14ac:dyDescent="0.25">
      <c r="A610" s="63">
        <f>deal_master[[#This Row],[Index]]</f>
        <v>305</v>
      </c>
      <c r="B610" s="70">
        <f>VLOOKUP($A610,DM!A:EH,MATCH(B$1,DM!$1:$1,0),0)</f>
        <v>44721</v>
      </c>
      <c r="C610" s="21" t="str">
        <f>VLOOKUP($A610,DM!$A:$EH,MATCH(C$1,DM!$1:$1,0),0)</f>
        <v>山东高速</v>
      </c>
      <c r="D610" s="56" t="str">
        <f>VLOOKUP($A610,DM!$A:$EH,MATCH(D$1,DM!$1:$1,0),0)</f>
        <v>A3/--/A</v>
      </c>
      <c r="E610" s="23" t="str">
        <f>VLOOKUP($A610,DM!$A:$EH,MATCH(E$1,DM!$1:$1,0),0)</f>
        <v>USD</v>
      </c>
      <c r="F610" s="23">
        <f>VLOOKUP($A610,DM!$A:$EH,MATCH(F$1,DM!$1:$1,0),0)</f>
        <v>5</v>
      </c>
      <c r="G610" s="23" t="str">
        <f>VLOOKUP($A610,DM!$A:$EH,MATCH(G$1,DM!$1:$1,0),0)</f>
        <v>3</v>
      </c>
      <c r="H610" s="57" t="str">
        <f>VLOOKUP($A610,DM!$A:$EH,MATCH(H$1,DM!$1:$1,0),0)</f>
        <v>4.1%</v>
      </c>
      <c r="I610" s="23" t="str">
        <f>VLOOKUP($A610,DM!$A:$EH,MATCH(I$1,DM!$1:$1,0),0)</f>
        <v>4.6%a</v>
      </c>
      <c r="J610" s="23" t="str">
        <f>VLOOKUP($A610,DM!$A:$EH,MATCH(J$1,DM!$1:$1,0),0)</f>
        <v>50</v>
      </c>
      <c r="K610" s="22" t="str">
        <f>VLOOKUP($A610,DM!$A:$EH,MATCH(K$1,DM!$1:$1,0),0)</f>
        <v>担保</v>
      </c>
      <c r="L610" s="22" t="str">
        <f>VLOOKUP($A610,DM!$A:$EH,MATCH(L$1,DM!$1:$1,0),0)</f>
        <v>绿色债券</v>
      </c>
      <c r="M610" s="22" t="str">
        <f>VLOOKUP($A610,DM!$A:$EH,MATCH(M$1,DM!$1:$1,0),0)</f>
        <v>地方平台</v>
      </c>
      <c r="N610" s="22" t="str">
        <f>VLOOKUP($A610,DM!$A:$EH,MATCH(N$1,DM!$1:$1,0),0)</f>
        <v>山东</v>
      </c>
      <c r="O610" s="19" t="str">
        <f>VLOOKUP($A610,DM!$A:$EH,MATCH(O$1,DM!$1:$1,0),0)</f>
        <v>--</v>
      </c>
    </row>
    <row r="611" spans="1:15" x14ac:dyDescent="0.25">
      <c r="A611" s="63">
        <f>deal_master[[#This Row],[Index]]</f>
        <v>304</v>
      </c>
      <c r="B611" s="70">
        <f>VLOOKUP($A611,DM!A:EH,MATCH(B$1,DM!$1:$1,0),0)</f>
        <v>44721</v>
      </c>
      <c r="C611" s="21" t="str">
        <f>VLOOKUP($A611,DM!$A:$EH,MATCH(C$1,DM!$1:$1,0),0)</f>
        <v>中银法兰克福分行</v>
      </c>
      <c r="D611" s="56" t="str">
        <f>VLOOKUP($A611,DM!$A:$EH,MATCH(D$1,DM!$1:$1,0),0)</f>
        <v>A1/A/A</v>
      </c>
      <c r="E611" s="23" t="str">
        <f>VLOOKUP($A611,DM!$A:$EH,MATCH(E$1,DM!$1:$1,0),0)</f>
        <v>USD</v>
      </c>
      <c r="F611" s="23">
        <f>VLOOKUP($A611,DM!$A:$EH,MATCH(F$1,DM!$1:$1,0),0)</f>
        <v>5</v>
      </c>
      <c r="G611" s="23" t="str">
        <f>VLOOKUP($A611,DM!$A:$EH,MATCH(G$1,DM!$1:$1,0),0)</f>
        <v>3</v>
      </c>
      <c r="H611" s="57" t="str">
        <f>VLOOKUP($A611,DM!$A:$EH,MATCH(H$1,DM!$1:$1,0),0)</f>
        <v>3.125%</v>
      </c>
      <c r="I611" s="23" t="str">
        <f>VLOOKUP($A611,DM!$A:$EH,MATCH(I$1,DM!$1:$1,0),0)</f>
        <v>T+65a</v>
      </c>
      <c r="J611" s="23" t="str">
        <f>VLOOKUP($A611,DM!$A:$EH,MATCH(J$1,DM!$1:$1,0),0)</f>
        <v>45</v>
      </c>
      <c r="K611" s="22" t="str">
        <f>VLOOKUP($A611,DM!$A:$EH,MATCH(K$1,DM!$1:$1,0),0)</f>
        <v>直发</v>
      </c>
      <c r="L611" s="22" t="str">
        <f>VLOOKUP($A611,DM!$A:$EH,MATCH(L$1,DM!$1:$1,0),0)</f>
        <v>绿色债券</v>
      </c>
      <c r="M611" s="22" t="str">
        <f>VLOOKUP($A611,DM!$A:$EH,MATCH(M$1,DM!$1:$1,0),0)</f>
        <v>金融机构</v>
      </c>
      <c r="N611" s="22" t="str">
        <f>VLOOKUP($A611,DM!$A:$EH,MATCH(N$1,DM!$1:$1,0),0)</f>
        <v>北京</v>
      </c>
      <c r="O611" s="19" t="str">
        <f>VLOOKUP($A611,DM!$A:$EH,MATCH(O$1,DM!$1:$1,0),0)</f>
        <v>港分</v>
      </c>
    </row>
    <row r="612" spans="1:15" x14ac:dyDescent="0.25">
      <c r="A612" s="63">
        <f>deal_master[[#This Row],[Index]]</f>
        <v>303</v>
      </c>
      <c r="B612" s="70">
        <f>VLOOKUP($A612,DM!A:EH,MATCH(B$1,DM!$1:$1,0),0)</f>
        <v>44720</v>
      </c>
      <c r="C612" s="21" t="str">
        <f>VLOOKUP($A612,DM!$A:$EH,MATCH(C$1,DM!$1:$1,0),0)</f>
        <v>青岛胶州湾</v>
      </c>
      <c r="D612" s="56" t="str">
        <f>VLOOKUP($A612,DM!$A:$EH,MATCH(D$1,DM!$1:$1,0),0)</f>
        <v>--/--/BBB-</v>
      </c>
      <c r="E612" s="23" t="str">
        <f>VLOOKUP($A612,DM!$A:$EH,MATCH(E$1,DM!$1:$1,0),0)</f>
        <v>USD</v>
      </c>
      <c r="F612" s="23">
        <f>VLOOKUP($A612,DM!$A:$EH,MATCH(F$1,DM!$1:$1,0),0)</f>
        <v>3</v>
      </c>
      <c r="G612" s="23" t="str">
        <f>VLOOKUP($A612,DM!$A:$EH,MATCH(G$1,DM!$1:$1,0),0)</f>
        <v>3</v>
      </c>
      <c r="H612" s="57" t="str">
        <f>VLOOKUP($A612,DM!$A:$EH,MATCH(H$1,DM!$1:$1,0),0)</f>
        <v>4.9%</v>
      </c>
      <c r="I612" s="23" t="str">
        <f>VLOOKUP($A612,DM!$A:$EH,MATCH(I$1,DM!$1:$1,0),0)</f>
        <v>5.3%a</v>
      </c>
      <c r="J612" s="23" t="str">
        <f>VLOOKUP($A612,DM!$A:$EH,MATCH(J$1,DM!$1:$1,0),0)</f>
        <v>40</v>
      </c>
      <c r="K612" s="22" t="str">
        <f>VLOOKUP($A612,DM!$A:$EH,MATCH(K$1,DM!$1:$1,0),0)</f>
        <v>直发</v>
      </c>
      <c r="L612" s="22" t="str">
        <f>VLOOKUP($A612,DM!$A:$EH,MATCH(L$1,DM!$1:$1,0),0)</f>
        <v>--</v>
      </c>
      <c r="M612" s="22" t="str">
        <f>VLOOKUP($A612,DM!$A:$EH,MATCH(M$1,DM!$1:$1,0),0)</f>
        <v>地方平台</v>
      </c>
      <c r="N612" s="22" t="str">
        <f>VLOOKUP($A612,DM!$A:$EH,MATCH(N$1,DM!$1:$1,0),0)</f>
        <v>山东</v>
      </c>
      <c r="O612" s="19" t="str">
        <f>VLOOKUP($A612,DM!$A:$EH,MATCH(O$1,DM!$1:$1,0),0)</f>
        <v>--</v>
      </c>
    </row>
    <row r="613" spans="1:15" x14ac:dyDescent="0.25">
      <c r="A613" s="63">
        <f>deal_master[[#This Row],[Index]]</f>
        <v>302</v>
      </c>
      <c r="B613" s="70">
        <f>VLOOKUP($A613,DM!A:EH,MATCH(B$1,DM!$1:$1,0),0)</f>
        <v>44720</v>
      </c>
      <c r="C613" s="21" t="str">
        <f>VLOOKUP($A613,DM!$A:$EH,MATCH(C$1,DM!$1:$1,0),0)</f>
        <v>新疆交投</v>
      </c>
      <c r="D613" s="56" t="str">
        <f>VLOOKUP($A613,DM!$A:$EH,MATCH(D$1,DM!$1:$1,0),0)</f>
        <v>--/--/--</v>
      </c>
      <c r="E613" s="23" t="str">
        <f>VLOOKUP($A613,DM!$A:$EH,MATCH(E$1,DM!$1:$1,0),0)</f>
        <v>USD</v>
      </c>
      <c r="F613" s="23">
        <f>VLOOKUP($A613,DM!$A:$EH,MATCH(F$1,DM!$1:$1,0),0)</f>
        <v>0.7</v>
      </c>
      <c r="G613" s="23" t="str">
        <f>VLOOKUP($A613,DM!$A:$EH,MATCH(G$1,DM!$1:$1,0),0)</f>
        <v>3</v>
      </c>
      <c r="H613" s="57" t="str">
        <f>VLOOKUP($A613,DM!$A:$EH,MATCH(H$1,DM!$1:$1,0),0)</f>
        <v>5.8%</v>
      </c>
      <c r="I613" s="23" t="str">
        <f>VLOOKUP($A613,DM!$A:$EH,MATCH(I$1,DM!$1:$1,0),0)</f>
        <v>6.2%a</v>
      </c>
      <c r="J613" s="23" t="str">
        <f>VLOOKUP($A613,DM!$A:$EH,MATCH(J$1,DM!$1:$1,0),0)</f>
        <v>40</v>
      </c>
      <c r="K613" s="22" t="str">
        <f>VLOOKUP($A613,DM!$A:$EH,MATCH(K$1,DM!$1:$1,0),0)</f>
        <v>直发</v>
      </c>
      <c r="L613" s="22" t="str">
        <f>VLOOKUP($A613,DM!$A:$EH,MATCH(L$1,DM!$1:$1,0),0)</f>
        <v>--</v>
      </c>
      <c r="M613" s="22" t="str">
        <f>VLOOKUP($A613,DM!$A:$EH,MATCH(M$1,DM!$1:$1,0),0)</f>
        <v>地方平台</v>
      </c>
      <c r="N613" s="22" t="str">
        <f>VLOOKUP($A613,DM!$A:$EH,MATCH(N$1,DM!$1:$1,0),0)</f>
        <v>新疆</v>
      </c>
      <c r="O613" s="19" t="str">
        <f>VLOOKUP($A613,DM!$A:$EH,MATCH(O$1,DM!$1:$1,0),0)</f>
        <v>--</v>
      </c>
    </row>
    <row r="614" spans="1:15" x14ac:dyDescent="0.25">
      <c r="A614" s="63">
        <f>deal_master[[#This Row],[Index]]</f>
        <v>301</v>
      </c>
      <c r="B614" s="70">
        <f>VLOOKUP($A614,DM!A:EH,MATCH(B$1,DM!$1:$1,0),0)</f>
        <v>44720</v>
      </c>
      <c r="C614" s="21" t="str">
        <f>VLOOKUP($A614,DM!$A:$EH,MATCH(C$1,DM!$1:$1,0),0)</f>
        <v>山东国惠</v>
      </c>
      <c r="D614" s="56" t="str">
        <f>VLOOKUP($A614,DM!$A:$EH,MATCH(D$1,DM!$1:$1,0),0)</f>
        <v>--/--/BBB+</v>
      </c>
      <c r="E614" s="23" t="str">
        <f>VLOOKUP($A614,DM!$A:$EH,MATCH(E$1,DM!$1:$1,0),0)</f>
        <v>USD</v>
      </c>
      <c r="F614" s="23">
        <f>VLOOKUP($A614,DM!$A:$EH,MATCH(F$1,DM!$1:$1,0),0)</f>
        <v>5</v>
      </c>
      <c r="G614" s="23" t="str">
        <f>VLOOKUP($A614,DM!$A:$EH,MATCH(G$1,DM!$1:$1,0),0)</f>
        <v>3</v>
      </c>
      <c r="H614" s="57" t="str">
        <f>VLOOKUP($A614,DM!$A:$EH,MATCH(H$1,DM!$1:$1,0),0)</f>
        <v>4.7%</v>
      </c>
      <c r="I614" s="23" t="str">
        <f>VLOOKUP($A614,DM!$A:$EH,MATCH(I$1,DM!$1:$1,0),0)</f>
        <v>5.05%a</v>
      </c>
      <c r="J614" s="23" t="str">
        <f>VLOOKUP($A614,DM!$A:$EH,MATCH(J$1,DM!$1:$1,0),0)</f>
        <v>30</v>
      </c>
      <c r="K614" s="22" t="str">
        <f>VLOOKUP($A614,DM!$A:$EH,MATCH(K$1,DM!$1:$1,0),0)</f>
        <v>担保</v>
      </c>
      <c r="L614" s="22" t="str">
        <f>VLOOKUP($A614,DM!$A:$EH,MATCH(L$1,DM!$1:$1,0),0)</f>
        <v>--</v>
      </c>
      <c r="M614" s="22" t="str">
        <f>VLOOKUP($A614,DM!$A:$EH,MATCH(M$1,DM!$1:$1,0),0)</f>
        <v>地方平台</v>
      </c>
      <c r="N614" s="22" t="str">
        <f>VLOOKUP($A614,DM!$A:$EH,MATCH(N$1,DM!$1:$1,0),0)</f>
        <v>山东</v>
      </c>
      <c r="O614" s="19" t="str">
        <f>VLOOKUP($A614,DM!$A:$EH,MATCH(O$1,DM!$1:$1,0),0)</f>
        <v>--</v>
      </c>
    </row>
    <row r="615" spans="1:15" x14ac:dyDescent="0.25">
      <c r="A615" s="63">
        <f>deal_master[[#This Row],[Index]]</f>
        <v>300</v>
      </c>
      <c r="B615" s="70">
        <f>VLOOKUP($A615,DM!A:EH,MATCH(B$1,DM!$1:$1,0),0)</f>
        <v>44719</v>
      </c>
      <c r="C615" s="21" t="str">
        <f>VLOOKUP($A615,DM!$A:$EH,MATCH(C$1,DM!$1:$1,0),0)</f>
        <v>长发集团</v>
      </c>
      <c r="D615" s="56" t="str">
        <f>VLOOKUP($A615,DM!$A:$EH,MATCH(D$1,DM!$1:$1,0),0)</f>
        <v>Baa1/--/BBB+</v>
      </c>
      <c r="E615" s="23" t="str">
        <f>VLOOKUP($A615,DM!$A:$EH,MATCH(E$1,DM!$1:$1,0),0)</f>
        <v>USD</v>
      </c>
      <c r="F615" s="23">
        <f>VLOOKUP($A615,DM!$A:$EH,MATCH(F$1,DM!$1:$1,0),0)</f>
        <v>2</v>
      </c>
      <c r="G615" s="23" t="str">
        <f>VLOOKUP($A615,DM!$A:$EH,MATCH(G$1,DM!$1:$1,0),0)</f>
        <v>3</v>
      </c>
      <c r="H615" s="57" t="str">
        <f>VLOOKUP($A615,DM!$A:$EH,MATCH(H$1,DM!$1:$1,0),0)</f>
        <v>5%</v>
      </c>
      <c r="I615" s="23" t="str">
        <f>VLOOKUP($A615,DM!$A:$EH,MATCH(I$1,DM!$1:$1,0),0)</f>
        <v>5.2%a</v>
      </c>
      <c r="J615" s="23" t="str">
        <f>VLOOKUP($A615,DM!$A:$EH,MATCH(J$1,DM!$1:$1,0),0)</f>
        <v>20</v>
      </c>
      <c r="K615" s="22" t="str">
        <f>VLOOKUP($A615,DM!$A:$EH,MATCH(K$1,DM!$1:$1,0),0)</f>
        <v>担保</v>
      </c>
      <c r="L615" s="22" t="str">
        <f>VLOOKUP($A615,DM!$A:$EH,MATCH(L$1,DM!$1:$1,0),0)</f>
        <v>绿色债券</v>
      </c>
      <c r="M615" s="22" t="str">
        <f>VLOOKUP($A615,DM!$A:$EH,MATCH(M$1,DM!$1:$1,0),0)</f>
        <v>地方平台</v>
      </c>
      <c r="N615" s="22" t="str">
        <f>VLOOKUP($A615,DM!$A:$EH,MATCH(N$1,DM!$1:$1,0),0)</f>
        <v>吉林</v>
      </c>
      <c r="O615" s="19" t="str">
        <f>VLOOKUP($A615,DM!$A:$EH,MATCH(O$1,DM!$1:$1,0),0)</f>
        <v>--</v>
      </c>
    </row>
    <row r="616" spans="1:15" x14ac:dyDescent="0.25">
      <c r="A616" s="63">
        <f>deal_master[[#This Row],[Index]]</f>
        <v>299</v>
      </c>
      <c r="B616" s="70">
        <f>VLOOKUP($A616,DM!A:EH,MATCH(B$1,DM!$1:$1,0),0)</f>
        <v>44719</v>
      </c>
      <c r="C616" s="21" t="str">
        <f>VLOOKUP($A616,DM!$A:$EH,MATCH(C$1,DM!$1:$1,0),0)</f>
        <v>舟山蓬莱国资(杭州银行)</v>
      </c>
      <c r="D616" s="56" t="str">
        <f>VLOOKUP($A616,DM!$A:$EH,MATCH(D$1,DM!$1:$1,0),0)</f>
        <v>--/--/--</v>
      </c>
      <c r="E616" s="23" t="str">
        <f>VLOOKUP($A616,DM!$A:$EH,MATCH(E$1,DM!$1:$1,0),0)</f>
        <v>USD</v>
      </c>
      <c r="F616" s="23">
        <f>VLOOKUP($A616,DM!$A:$EH,MATCH(F$1,DM!$1:$1,0),0)</f>
        <v>1.5</v>
      </c>
      <c r="G616" s="23" t="str">
        <f>VLOOKUP($A616,DM!$A:$EH,MATCH(G$1,DM!$1:$1,0),0)</f>
        <v>3</v>
      </c>
      <c r="H616" s="57" t="str">
        <f>VLOOKUP($A616,DM!$A:$EH,MATCH(H$1,DM!$1:$1,0),0)</f>
        <v>3.9%</v>
      </c>
      <c r="I616" s="23" t="str">
        <f>VLOOKUP($A616,DM!$A:$EH,MATCH(I$1,DM!$1:$1,0),0)</f>
        <v>4%a</v>
      </c>
      <c r="J616" s="23" t="str">
        <f>VLOOKUP($A616,DM!$A:$EH,MATCH(J$1,DM!$1:$1,0),0)</f>
        <v>10</v>
      </c>
      <c r="K616" s="22" t="str">
        <f>VLOOKUP($A616,DM!$A:$EH,MATCH(K$1,DM!$1:$1,0),0)</f>
        <v>备证</v>
      </c>
      <c r="L616" s="22" t="str">
        <f>VLOOKUP($A616,DM!$A:$EH,MATCH(L$1,DM!$1:$1,0),0)</f>
        <v>--</v>
      </c>
      <c r="M616" s="22" t="str">
        <f>VLOOKUP($A616,DM!$A:$EH,MATCH(M$1,DM!$1:$1,0),0)</f>
        <v>地方平台</v>
      </c>
      <c r="N616" s="22" t="str">
        <f>VLOOKUP($A616,DM!$A:$EH,MATCH(N$1,DM!$1:$1,0),0)</f>
        <v>浙江</v>
      </c>
      <c r="O616" s="19" t="str">
        <f>VLOOKUP($A616,DM!$A:$EH,MATCH(O$1,DM!$1:$1,0),0)</f>
        <v>--</v>
      </c>
    </row>
    <row r="617" spans="1:15" x14ac:dyDescent="0.25">
      <c r="A617" s="63">
        <f>deal_master[[#This Row],[Index]]</f>
        <v>298</v>
      </c>
      <c r="B617" s="70">
        <f>VLOOKUP($A617,DM!A:EH,MATCH(B$1,DM!$1:$1,0),0)</f>
        <v>44718</v>
      </c>
      <c r="C617" s="21" t="str">
        <f>VLOOKUP($A617,DM!$A:$EH,MATCH(C$1,DM!$1:$1,0),0)</f>
        <v>青岛即墨旅发</v>
      </c>
      <c r="D617" s="56" t="str">
        <f>VLOOKUP($A617,DM!$A:$EH,MATCH(D$1,DM!$1:$1,0),0)</f>
        <v>--/--/BBB-</v>
      </c>
      <c r="E617" s="23" t="str">
        <f>VLOOKUP($A617,DM!$A:$EH,MATCH(E$1,DM!$1:$1,0),0)</f>
        <v>USD</v>
      </c>
      <c r="F617" s="23">
        <f>VLOOKUP($A617,DM!$A:$EH,MATCH(F$1,DM!$1:$1,0),0)</f>
        <v>1.1000000000000001</v>
      </c>
      <c r="G617" s="23" t="str">
        <f>VLOOKUP($A617,DM!$A:$EH,MATCH(G$1,DM!$1:$1,0),0)</f>
        <v>3</v>
      </c>
      <c r="H617" s="57" t="str">
        <f>VLOOKUP($A617,DM!$A:$EH,MATCH(H$1,DM!$1:$1,0),0)</f>
        <v>4.5%</v>
      </c>
      <c r="I617" s="23" t="str">
        <f>VLOOKUP($A617,DM!$A:$EH,MATCH(I$1,DM!$1:$1,0),0)</f>
        <v>4.5%a</v>
      </c>
      <c r="J617" s="23" t="str">
        <f>VLOOKUP($A617,DM!$A:$EH,MATCH(J$1,DM!$1:$1,0),0)</f>
        <v>0</v>
      </c>
      <c r="K617" s="22" t="str">
        <f>VLOOKUP($A617,DM!$A:$EH,MATCH(K$1,DM!$1:$1,0),0)</f>
        <v>担保</v>
      </c>
      <c r="L617" s="22" t="str">
        <f>VLOOKUP($A617,DM!$A:$EH,MATCH(L$1,DM!$1:$1,0),0)</f>
        <v>--</v>
      </c>
      <c r="M617" s="22" t="str">
        <f>VLOOKUP($A617,DM!$A:$EH,MATCH(M$1,DM!$1:$1,0),0)</f>
        <v>地方平台</v>
      </c>
      <c r="N617" s="22" t="str">
        <f>VLOOKUP($A617,DM!$A:$EH,MATCH(N$1,DM!$1:$1,0),0)</f>
        <v>山东</v>
      </c>
      <c r="O617" s="19" t="str">
        <f>VLOOKUP($A617,DM!$A:$EH,MATCH(O$1,DM!$1:$1,0),0)</f>
        <v>--</v>
      </c>
    </row>
    <row r="618" spans="1:15" x14ac:dyDescent="0.25">
      <c r="A618" s="63">
        <f>deal_master[[#This Row],[Index]]</f>
        <v>297</v>
      </c>
      <c r="B618" s="70">
        <f>VLOOKUP($A618,DM!A:EH,MATCH(B$1,DM!$1:$1,0),0)</f>
        <v>44718</v>
      </c>
      <c r="C618" s="21" t="str">
        <f>VLOOKUP($A618,DM!$A:$EH,MATCH(C$1,DM!$1:$1,0),0)</f>
        <v>济南城建</v>
      </c>
      <c r="D618" s="56" t="str">
        <f>VLOOKUP($A618,DM!$A:$EH,MATCH(D$1,DM!$1:$1,0),0)</f>
        <v>--/--/--</v>
      </c>
      <c r="E618" s="23" t="str">
        <f>VLOOKUP($A618,DM!$A:$EH,MATCH(E$1,DM!$1:$1,0),0)</f>
        <v>CNH</v>
      </c>
      <c r="F618" s="23">
        <f>VLOOKUP($A618,DM!$A:$EH,MATCH(F$1,DM!$1:$1,0),0)</f>
        <v>6</v>
      </c>
      <c r="G618" s="23" t="str">
        <f>VLOOKUP($A618,DM!$A:$EH,MATCH(G$1,DM!$1:$1,0),0)</f>
        <v>3</v>
      </c>
      <c r="H618" s="57" t="str">
        <f>VLOOKUP($A618,DM!$A:$EH,MATCH(H$1,DM!$1:$1,0),0)</f>
        <v>3.8%</v>
      </c>
      <c r="I618" s="23" t="str">
        <f>VLOOKUP($A618,DM!$A:$EH,MATCH(I$1,DM!$1:$1,0),0)</f>
        <v>--</v>
      </c>
      <c r="J618" s="23" t="str">
        <f>VLOOKUP($A618,DM!$A:$EH,MATCH(J$1,DM!$1:$1,0),0)</f>
        <v>--</v>
      </c>
      <c r="K618" s="22" t="str">
        <f>VLOOKUP($A618,DM!$A:$EH,MATCH(K$1,DM!$1:$1,0),0)</f>
        <v>直发</v>
      </c>
      <c r="L618" s="22" t="str">
        <f>VLOOKUP($A618,DM!$A:$EH,MATCH(L$1,DM!$1:$1,0),0)</f>
        <v>自贸债</v>
      </c>
      <c r="M618" s="22" t="str">
        <f>VLOOKUP($A618,DM!$A:$EH,MATCH(M$1,DM!$1:$1,0),0)</f>
        <v>地方平台</v>
      </c>
      <c r="N618" s="22" t="str">
        <f>VLOOKUP($A618,DM!$A:$EH,MATCH(N$1,DM!$1:$1,0),0)</f>
        <v>山东</v>
      </c>
      <c r="O618" s="19" t="str">
        <f>VLOOKUP($A618,DM!$A:$EH,MATCH(O$1,DM!$1:$1,0),0)</f>
        <v>BISL</v>
      </c>
    </row>
    <row r="619" spans="1:15" x14ac:dyDescent="0.25">
      <c r="A619" s="63">
        <f>deal_master[[#This Row],[Index]]</f>
        <v>296</v>
      </c>
      <c r="B619" s="70">
        <f>VLOOKUP($A619,DM!A:EH,MATCH(B$1,DM!$1:$1,0),0)</f>
        <v>44718</v>
      </c>
      <c r="C619" s="21" t="str">
        <f>VLOOKUP($A619,DM!$A:$EH,MATCH(C$1,DM!$1:$1,0),0)</f>
        <v>南京溧水经开(浙商银行)</v>
      </c>
      <c r="D619" s="56" t="str">
        <f>VLOOKUP($A619,DM!$A:$EH,MATCH(D$1,DM!$1:$1,0),0)</f>
        <v>--/--/--</v>
      </c>
      <c r="E619" s="23" t="str">
        <f>VLOOKUP($A619,DM!$A:$EH,MATCH(E$1,DM!$1:$1,0),0)</f>
        <v>USD</v>
      </c>
      <c r="F619" s="23">
        <f>VLOOKUP($A619,DM!$A:$EH,MATCH(F$1,DM!$1:$1,0),0)</f>
        <v>0.62</v>
      </c>
      <c r="G619" s="23" t="str">
        <f>VLOOKUP($A619,DM!$A:$EH,MATCH(G$1,DM!$1:$1,0),0)</f>
        <v>3</v>
      </c>
      <c r="H619" s="57" t="str">
        <f>VLOOKUP($A619,DM!$A:$EH,MATCH(H$1,DM!$1:$1,0),0)</f>
        <v>3.8%</v>
      </c>
      <c r="I619" s="23" t="str">
        <f>VLOOKUP($A619,DM!$A:$EH,MATCH(I$1,DM!$1:$1,0),0)</f>
        <v>3.9%a</v>
      </c>
      <c r="J619" s="23" t="str">
        <f>VLOOKUP($A619,DM!$A:$EH,MATCH(J$1,DM!$1:$1,0),0)</f>
        <v>10</v>
      </c>
      <c r="K619" s="22" t="str">
        <f>VLOOKUP($A619,DM!$A:$EH,MATCH(K$1,DM!$1:$1,0),0)</f>
        <v>备证+维好</v>
      </c>
      <c r="L619" s="22" t="str">
        <f>VLOOKUP($A619,DM!$A:$EH,MATCH(L$1,DM!$1:$1,0),0)</f>
        <v>--</v>
      </c>
      <c r="M619" s="22" t="str">
        <f>VLOOKUP($A619,DM!$A:$EH,MATCH(M$1,DM!$1:$1,0),0)</f>
        <v>地方平台</v>
      </c>
      <c r="N619" s="22" t="str">
        <f>VLOOKUP($A619,DM!$A:$EH,MATCH(N$1,DM!$1:$1,0),0)</f>
        <v>江苏</v>
      </c>
      <c r="O619" s="19" t="str">
        <f>VLOOKUP($A619,DM!$A:$EH,MATCH(O$1,DM!$1:$1,0),0)</f>
        <v>--</v>
      </c>
    </row>
    <row r="620" spans="1:15" x14ac:dyDescent="0.25">
      <c r="A620" s="63">
        <f>deal_master[[#This Row],[Index]]</f>
        <v>295</v>
      </c>
      <c r="B620" s="70">
        <f>VLOOKUP($A620,DM!A:EH,MATCH(B$1,DM!$1:$1,0),0)</f>
        <v>44718</v>
      </c>
      <c r="C620" s="21" t="str">
        <f>VLOOKUP($A620,DM!$A:$EH,MATCH(C$1,DM!$1:$1,0),0)</f>
        <v>建银新分</v>
      </c>
      <c r="D620" s="56" t="str">
        <f>VLOOKUP($A620,DM!$A:$EH,MATCH(D$1,DM!$1:$1,0),0)</f>
        <v>A1/--/--</v>
      </c>
      <c r="E620" s="23" t="str">
        <f>VLOOKUP($A620,DM!$A:$EH,MATCH(E$1,DM!$1:$1,0),0)</f>
        <v>SGD</v>
      </c>
      <c r="F620" s="23">
        <f>VLOOKUP($A620,DM!$A:$EH,MATCH(F$1,DM!$1:$1,0),0)</f>
        <v>3.5</v>
      </c>
      <c r="G620" s="23" t="str">
        <f>VLOOKUP($A620,DM!$A:$EH,MATCH(G$1,DM!$1:$1,0),0)</f>
        <v>2</v>
      </c>
      <c r="H620" s="57" t="str">
        <f>VLOOKUP($A620,DM!$A:$EH,MATCH(H$1,DM!$1:$1,0),0)</f>
        <v>2.85%</v>
      </c>
      <c r="I620" s="23" t="str">
        <f>VLOOKUP($A620,DM!$A:$EH,MATCH(I$1,DM!$1:$1,0),0)</f>
        <v>3.05%a</v>
      </c>
      <c r="J620" s="23" t="str">
        <f>VLOOKUP($A620,DM!$A:$EH,MATCH(J$1,DM!$1:$1,0),0)</f>
        <v>20</v>
      </c>
      <c r="K620" s="22" t="str">
        <f>VLOOKUP($A620,DM!$A:$EH,MATCH(K$1,DM!$1:$1,0),0)</f>
        <v>直发</v>
      </c>
      <c r="L620" s="22" t="str">
        <f>VLOOKUP($A620,DM!$A:$EH,MATCH(L$1,DM!$1:$1,0),0)</f>
        <v>--</v>
      </c>
      <c r="M620" s="22" t="str">
        <f>VLOOKUP($A620,DM!$A:$EH,MATCH(M$1,DM!$1:$1,0),0)</f>
        <v>金融机构</v>
      </c>
      <c r="N620" s="22" t="str">
        <f>VLOOKUP($A620,DM!$A:$EH,MATCH(N$1,DM!$1:$1,0),0)</f>
        <v>北京</v>
      </c>
      <c r="O620" s="19" t="str">
        <f>VLOOKUP($A620,DM!$A:$EH,MATCH(O$1,DM!$1:$1,0),0)</f>
        <v>--</v>
      </c>
    </row>
    <row r="621" spans="1:15" x14ac:dyDescent="0.25">
      <c r="A621" s="63">
        <f>deal_master[[#This Row],[Index]]</f>
        <v>294</v>
      </c>
      <c r="B621" s="70">
        <f>VLOOKUP($A621,DM!A:EH,MATCH(B$1,DM!$1:$1,0),0)</f>
        <v>44713</v>
      </c>
      <c r="C621" s="21" t="str">
        <f>VLOOKUP($A621,DM!$A:$EH,MATCH(C$1,DM!$1:$1,0),0)</f>
        <v>英利国际置业</v>
      </c>
      <c r="D621" s="56" t="str">
        <f>VLOOKUP($A621,DM!$A:$EH,MATCH(D$1,DM!$1:$1,0),0)</f>
        <v>--/--/--</v>
      </c>
      <c r="E621" s="23" t="str">
        <f>VLOOKUP($A621,DM!$A:$EH,MATCH(E$1,DM!$1:$1,0),0)</f>
        <v>USD</v>
      </c>
      <c r="F621" s="23">
        <f>VLOOKUP($A621,DM!$A:$EH,MATCH(F$1,DM!$1:$1,0),0)</f>
        <v>0.56000000000000005</v>
      </c>
      <c r="G621" s="23" t="str">
        <f>VLOOKUP($A621,DM!$A:$EH,MATCH(G$1,DM!$1:$1,0),0)</f>
        <v>1</v>
      </c>
      <c r="H621" s="57" t="str">
        <f>VLOOKUP($A621,DM!$A:$EH,MATCH(H$1,DM!$1:$1,0),0)</f>
        <v>4%</v>
      </c>
      <c r="I621" s="23" t="str">
        <f>VLOOKUP($A621,DM!$A:$EH,MATCH(I$1,DM!$1:$1,0),0)</f>
        <v>--</v>
      </c>
      <c r="J621" s="23" t="str">
        <f>VLOOKUP($A621,DM!$A:$EH,MATCH(J$1,DM!$1:$1,0),0)</f>
        <v>--</v>
      </c>
      <c r="K621" s="22" t="str">
        <f>VLOOKUP($A621,DM!$A:$EH,MATCH(K$1,DM!$1:$1,0),0)</f>
        <v>直发</v>
      </c>
      <c r="L621" s="22" t="str">
        <f>VLOOKUP($A621,DM!$A:$EH,MATCH(L$1,DM!$1:$1,0),0)</f>
        <v>--</v>
      </c>
      <c r="M621" s="22" t="str">
        <f>VLOOKUP($A621,DM!$A:$EH,MATCH(M$1,DM!$1:$1,0),0)</f>
        <v>房地产</v>
      </c>
      <c r="N621" s="22" t="str">
        <f>VLOOKUP($A621,DM!$A:$EH,MATCH(N$1,DM!$1:$1,0),0)</f>
        <v>重庆</v>
      </c>
      <c r="O621" s="19" t="str">
        <f>VLOOKUP($A621,DM!$A:$EH,MATCH(O$1,DM!$1:$1,0),0)</f>
        <v>--</v>
      </c>
    </row>
    <row r="622" spans="1:15" x14ac:dyDescent="0.25">
      <c r="A622" s="63">
        <f>deal_master[[#This Row],[Index]]</f>
        <v>293</v>
      </c>
      <c r="B622" s="70">
        <f>VLOOKUP($A622,DM!A:EH,MATCH(B$1,DM!$1:$1,0),0)</f>
        <v>44713</v>
      </c>
      <c r="C622" s="21" t="str">
        <f>VLOOKUP($A622,DM!$A:$EH,MATCH(C$1,DM!$1:$1,0),0)</f>
        <v>泰州鑫泰(南京银行)</v>
      </c>
      <c r="D622" s="56" t="str">
        <f>VLOOKUP($A622,DM!$A:$EH,MATCH(D$1,DM!$1:$1,0),0)</f>
        <v>--/--/--</v>
      </c>
      <c r="E622" s="23" t="str">
        <f>VLOOKUP($A622,DM!$A:$EH,MATCH(E$1,DM!$1:$1,0),0)</f>
        <v>USD</v>
      </c>
      <c r="F622" s="23">
        <f>VLOOKUP($A622,DM!$A:$EH,MATCH(F$1,DM!$1:$1,0),0)</f>
        <v>0.48</v>
      </c>
      <c r="G622" s="23" t="str">
        <f>VLOOKUP($A622,DM!$A:$EH,MATCH(G$1,DM!$1:$1,0),0)</f>
        <v>3</v>
      </c>
      <c r="H622" s="57" t="str">
        <f>VLOOKUP($A622,DM!$A:$EH,MATCH(H$1,DM!$1:$1,0),0)</f>
        <v>3.85%</v>
      </c>
      <c r="I622" s="23" t="str">
        <f>VLOOKUP($A622,DM!$A:$EH,MATCH(I$1,DM!$1:$1,0),0)</f>
        <v>--</v>
      </c>
      <c r="J622" s="23" t="str">
        <f>VLOOKUP($A622,DM!$A:$EH,MATCH(J$1,DM!$1:$1,0),0)</f>
        <v>--</v>
      </c>
      <c r="K622" s="22" t="str">
        <f>VLOOKUP($A622,DM!$A:$EH,MATCH(K$1,DM!$1:$1,0),0)</f>
        <v>备证+担保</v>
      </c>
      <c r="L622" s="22" t="str">
        <f>VLOOKUP($A622,DM!$A:$EH,MATCH(L$1,DM!$1:$1,0),0)</f>
        <v>--</v>
      </c>
      <c r="M622" s="22" t="str">
        <f>VLOOKUP($A622,DM!$A:$EH,MATCH(M$1,DM!$1:$1,0),0)</f>
        <v>地方平台</v>
      </c>
      <c r="N622" s="22" t="str">
        <f>VLOOKUP($A622,DM!$A:$EH,MATCH(N$1,DM!$1:$1,0),0)</f>
        <v>江苏</v>
      </c>
      <c r="O622" s="19" t="str">
        <f>VLOOKUP($A622,DM!$A:$EH,MATCH(O$1,DM!$1:$1,0),0)</f>
        <v>--</v>
      </c>
    </row>
    <row r="623" spans="1:15" x14ac:dyDescent="0.25">
      <c r="A623" s="63">
        <f>deal_master[[#This Row],[Index]]</f>
        <v>292</v>
      </c>
      <c r="B623" s="70">
        <f>VLOOKUP($A623,DM!A:EH,MATCH(B$1,DM!$1:$1,0),0)</f>
        <v>44713</v>
      </c>
      <c r="C623" s="21" t="str">
        <f>VLOOKUP($A623,DM!$A:$EH,MATCH(C$1,DM!$1:$1,0),0)</f>
        <v>武汉江夏农业(华夏银行)</v>
      </c>
      <c r="D623" s="56" t="str">
        <f>VLOOKUP($A623,DM!$A:$EH,MATCH(D$1,DM!$1:$1,0),0)</f>
        <v>--/--/--</v>
      </c>
      <c r="E623" s="23" t="str">
        <f>VLOOKUP($A623,DM!$A:$EH,MATCH(E$1,DM!$1:$1,0),0)</f>
        <v>EUR</v>
      </c>
      <c r="F623" s="23">
        <f>VLOOKUP($A623,DM!$A:$EH,MATCH(F$1,DM!$1:$1,0),0)</f>
        <v>0.93</v>
      </c>
      <c r="G623" s="23" t="str">
        <f>VLOOKUP($A623,DM!$A:$EH,MATCH(G$1,DM!$1:$1,0),0)</f>
        <v>2.9</v>
      </c>
      <c r="H623" s="57" t="str">
        <f>VLOOKUP($A623,DM!$A:$EH,MATCH(H$1,DM!$1:$1,0),0)</f>
        <v>2.3%</v>
      </c>
      <c r="I623" s="23" t="str">
        <f>VLOOKUP($A623,DM!$A:$EH,MATCH(I$1,DM!$1:$1,0),0)</f>
        <v>--</v>
      </c>
      <c r="J623" s="23" t="str">
        <f>VLOOKUP($A623,DM!$A:$EH,MATCH(J$1,DM!$1:$1,0),0)</f>
        <v>--</v>
      </c>
      <c r="K623" s="22" t="str">
        <f>VLOOKUP($A623,DM!$A:$EH,MATCH(K$1,DM!$1:$1,0),0)</f>
        <v>备证</v>
      </c>
      <c r="L623" s="22" t="str">
        <f>VLOOKUP($A623,DM!$A:$EH,MATCH(L$1,DM!$1:$1,0),0)</f>
        <v>--</v>
      </c>
      <c r="M623" s="22" t="str">
        <f>VLOOKUP($A623,DM!$A:$EH,MATCH(M$1,DM!$1:$1,0),0)</f>
        <v>地方平台</v>
      </c>
      <c r="N623" s="22" t="str">
        <f>VLOOKUP($A623,DM!$A:$EH,MATCH(N$1,DM!$1:$1,0),0)</f>
        <v>湖北</v>
      </c>
      <c r="O623" s="19" t="str">
        <f>VLOOKUP($A623,DM!$A:$EH,MATCH(O$1,DM!$1:$1,0),0)</f>
        <v>--</v>
      </c>
    </row>
    <row r="624" spans="1:15" x14ac:dyDescent="0.25">
      <c r="A624" s="63">
        <f>deal_master[[#This Row],[Index]]</f>
        <v>291</v>
      </c>
      <c r="B624" s="70">
        <f>VLOOKUP($A624,DM!A:EH,MATCH(B$1,DM!$1:$1,0),0)</f>
        <v>44713</v>
      </c>
      <c r="C624" s="21" t="str">
        <f>VLOOKUP($A624,DM!$A:$EH,MATCH(C$1,DM!$1:$1,0),0)</f>
        <v>万科</v>
      </c>
      <c r="D624" s="56" t="str">
        <f>VLOOKUP($A624,DM!$A:$EH,MATCH(D$1,DM!$1:$1,0),0)</f>
        <v>/BBB/--</v>
      </c>
      <c r="E624" s="23" t="str">
        <f>VLOOKUP($A624,DM!$A:$EH,MATCH(E$1,DM!$1:$1,0),0)</f>
        <v>CNH</v>
      </c>
      <c r="F624" s="23">
        <f>VLOOKUP($A624,DM!$A:$EH,MATCH(F$1,DM!$1:$1,0),0)</f>
        <v>5.0999999999999996</v>
      </c>
      <c r="G624" s="23" t="str">
        <f>VLOOKUP($A624,DM!$A:$EH,MATCH(G$1,DM!$1:$1,0),0)</f>
        <v>3</v>
      </c>
      <c r="H624" s="57" t="str">
        <f>VLOOKUP($A624,DM!$A:$EH,MATCH(H$1,DM!$1:$1,0),0)</f>
        <v>3.55%</v>
      </c>
      <c r="I624" s="23" t="str">
        <f>VLOOKUP($A624,DM!$A:$EH,MATCH(I$1,DM!$1:$1,0),0)</f>
        <v>--</v>
      </c>
      <c r="J624" s="23" t="str">
        <f>VLOOKUP($A624,DM!$A:$EH,MATCH(J$1,DM!$1:$1,0),0)</f>
        <v>--</v>
      </c>
      <c r="K624" s="22" t="str">
        <f>VLOOKUP($A624,DM!$A:$EH,MATCH(K$1,DM!$1:$1,0),0)</f>
        <v>维好</v>
      </c>
      <c r="L624" s="22" t="str">
        <f>VLOOKUP($A624,DM!$A:$EH,MATCH(L$1,DM!$1:$1,0),0)</f>
        <v>点心债</v>
      </c>
      <c r="M624" s="22" t="str">
        <f>VLOOKUP($A624,DM!$A:$EH,MATCH(M$1,DM!$1:$1,0),0)</f>
        <v>房地产</v>
      </c>
      <c r="N624" s="22" t="str">
        <f>VLOOKUP($A624,DM!$A:$EH,MATCH(N$1,DM!$1:$1,0),0)</f>
        <v>广东</v>
      </c>
      <c r="O624" s="19" t="str">
        <f>VLOOKUP($A624,DM!$A:$EH,MATCH(O$1,DM!$1:$1,0),0)</f>
        <v>--</v>
      </c>
    </row>
    <row r="625" spans="1:15" x14ac:dyDescent="0.25">
      <c r="A625" s="63">
        <f>deal_master[[#This Row],[Index]]</f>
        <v>290</v>
      </c>
      <c r="B625" s="70">
        <f>VLOOKUP($A625,DM!A:EH,MATCH(B$1,DM!$1:$1,0),0)</f>
        <v>44712</v>
      </c>
      <c r="C625" s="21" t="str">
        <f>VLOOKUP($A625,DM!$A:$EH,MATCH(C$1,DM!$1:$1,0),0)</f>
        <v>重庆南岸城建*</v>
      </c>
      <c r="D625" s="56" t="str">
        <f>VLOOKUP($A625,DM!$A:$EH,MATCH(D$1,DM!$1:$1,0),0)</f>
        <v>--/--/BBB</v>
      </c>
      <c r="E625" s="23" t="str">
        <f>VLOOKUP($A625,DM!$A:$EH,MATCH(E$1,DM!$1:$1,0),0)</f>
        <v>USD</v>
      </c>
      <c r="F625" s="23">
        <f>VLOOKUP($A625,DM!$A:$EH,MATCH(F$1,DM!$1:$1,0),0)</f>
        <v>0.4</v>
      </c>
      <c r="G625" s="23" t="str">
        <f>VLOOKUP($A625,DM!$A:$EH,MATCH(G$1,DM!$1:$1,0),0)</f>
        <v>3</v>
      </c>
      <c r="H625" s="57" t="str">
        <f>VLOOKUP($A625,DM!$A:$EH,MATCH(H$1,DM!$1:$1,0),0)</f>
        <v>4.98%</v>
      </c>
      <c r="I625" s="23" t="str">
        <f>VLOOKUP($A625,DM!$A:$EH,MATCH(I$1,DM!$1:$1,0),0)</f>
        <v>5.5%a</v>
      </c>
      <c r="J625" s="23" t="str">
        <f>VLOOKUP($A625,DM!$A:$EH,MATCH(J$1,DM!$1:$1,0),0)</f>
        <v>30</v>
      </c>
      <c r="K625" s="22" t="str">
        <f>VLOOKUP($A625,DM!$A:$EH,MATCH(K$1,DM!$1:$1,0),0)</f>
        <v>直发</v>
      </c>
      <c r="L625" s="22" t="str">
        <f>VLOOKUP($A625,DM!$A:$EH,MATCH(L$1,DM!$1:$1,0),0)</f>
        <v>--</v>
      </c>
      <c r="M625" s="22" t="str">
        <f>VLOOKUP($A625,DM!$A:$EH,MATCH(M$1,DM!$1:$1,0),0)</f>
        <v>地方平台</v>
      </c>
      <c r="N625" s="22" t="str">
        <f>VLOOKUP($A625,DM!$A:$EH,MATCH(N$1,DM!$1:$1,0),0)</f>
        <v>重庆</v>
      </c>
      <c r="O625" s="19" t="str">
        <f>VLOOKUP($A625,DM!$A:$EH,MATCH(O$1,DM!$1:$1,0),0)</f>
        <v>BISL</v>
      </c>
    </row>
    <row r="626" spans="1:15" x14ac:dyDescent="0.25">
      <c r="A626" s="63">
        <f>deal_master[[#This Row],[Index]]</f>
        <v>289</v>
      </c>
      <c r="B626" s="70">
        <f>VLOOKUP($A626,DM!A:EH,MATCH(B$1,DM!$1:$1,0),0)</f>
        <v>44712</v>
      </c>
      <c r="C626" s="21" t="str">
        <f>VLOOKUP($A626,DM!$A:$EH,MATCH(C$1,DM!$1:$1,0),0)</f>
        <v>珠海华发*</v>
      </c>
      <c r="D626" s="56" t="str">
        <f>VLOOKUP($A626,DM!$A:$EH,MATCH(D$1,DM!$1:$1,0),0)</f>
        <v>--/--/BBB-</v>
      </c>
      <c r="E626" s="23" t="str">
        <f>VLOOKUP($A626,DM!$A:$EH,MATCH(E$1,DM!$1:$1,0),0)</f>
        <v>USD</v>
      </c>
      <c r="F626" s="23">
        <f>VLOOKUP($A626,DM!$A:$EH,MATCH(F$1,DM!$1:$1,0),0)</f>
        <v>1</v>
      </c>
      <c r="G626" s="23" t="str">
        <f>VLOOKUP($A626,DM!$A:$EH,MATCH(G$1,DM!$1:$1,0),0)</f>
        <v>PNC3</v>
      </c>
      <c r="H626" s="57" t="str">
        <f>VLOOKUP($A626,DM!$A:$EH,MATCH(H$1,DM!$1:$1,0),0)</f>
        <v>4.25%</v>
      </c>
      <c r="I626" s="23" t="str">
        <f>VLOOKUP($A626,DM!$A:$EH,MATCH(I$1,DM!$1:$1,0),0)</f>
        <v>--</v>
      </c>
      <c r="J626" s="23" t="str">
        <f>VLOOKUP($A626,DM!$A:$EH,MATCH(J$1,DM!$1:$1,0),0)</f>
        <v>--</v>
      </c>
      <c r="K626" s="22" t="str">
        <f>VLOOKUP($A626,DM!$A:$EH,MATCH(K$1,DM!$1:$1,0),0)</f>
        <v>担保</v>
      </c>
      <c r="L626" s="22" t="str">
        <f>VLOOKUP($A626,DM!$A:$EH,MATCH(L$1,DM!$1:$1,0),0)</f>
        <v>高级永续债券</v>
      </c>
      <c r="M626" s="22" t="str">
        <f>VLOOKUP($A626,DM!$A:$EH,MATCH(M$1,DM!$1:$1,0),0)</f>
        <v>地方平台</v>
      </c>
      <c r="N626" s="22" t="str">
        <f>VLOOKUP($A626,DM!$A:$EH,MATCH(N$1,DM!$1:$1,0),0)</f>
        <v>广东</v>
      </c>
      <c r="O626" s="19" t="str">
        <f>VLOOKUP($A626,DM!$A:$EH,MATCH(O$1,DM!$1:$1,0),0)</f>
        <v>BISL</v>
      </c>
    </row>
    <row r="627" spans="1:15" x14ac:dyDescent="0.25">
      <c r="A627" s="63">
        <f>deal_master[[#This Row],[Index]]</f>
        <v>288</v>
      </c>
      <c r="B627" s="70">
        <f>VLOOKUP($A627,DM!A:EH,MATCH(B$1,DM!$1:$1,0),0)</f>
        <v>44712</v>
      </c>
      <c r="C627" s="21" t="str">
        <f>VLOOKUP($A627,DM!$A:$EH,MATCH(C$1,DM!$1:$1,0),0)</f>
        <v>湖州吴兴国资</v>
      </c>
      <c r="D627" s="56" t="str">
        <f>VLOOKUP($A627,DM!$A:$EH,MATCH(D$1,DM!$1:$1,0),0)</f>
        <v>--/--/--</v>
      </c>
      <c r="E627" s="23" t="str">
        <f>VLOOKUP($A627,DM!$A:$EH,MATCH(E$1,DM!$1:$1,0),0)</f>
        <v>USD</v>
      </c>
      <c r="F627" s="23">
        <f>VLOOKUP($A627,DM!$A:$EH,MATCH(F$1,DM!$1:$1,0),0)</f>
        <v>1.05</v>
      </c>
      <c r="G627" s="23" t="str">
        <f>VLOOKUP($A627,DM!$A:$EH,MATCH(G$1,DM!$1:$1,0),0)</f>
        <v>3</v>
      </c>
      <c r="H627" s="57" t="str">
        <f>VLOOKUP($A627,DM!$A:$EH,MATCH(H$1,DM!$1:$1,0),0)</f>
        <v>5.45%</v>
      </c>
      <c r="I627" s="23" t="str">
        <f>VLOOKUP($A627,DM!$A:$EH,MATCH(I$1,DM!$1:$1,0),0)</f>
        <v>--</v>
      </c>
      <c r="J627" s="23" t="str">
        <f>VLOOKUP($A627,DM!$A:$EH,MATCH(J$1,DM!$1:$1,0),0)</f>
        <v>--</v>
      </c>
      <c r="K627" s="22" t="str">
        <f>VLOOKUP($A627,DM!$A:$EH,MATCH(K$1,DM!$1:$1,0),0)</f>
        <v>直发</v>
      </c>
      <c r="L627" s="22" t="str">
        <f>VLOOKUP($A627,DM!$A:$EH,MATCH(L$1,DM!$1:$1,0),0)</f>
        <v>--</v>
      </c>
      <c r="M627" s="22" t="str">
        <f>VLOOKUP($A627,DM!$A:$EH,MATCH(M$1,DM!$1:$1,0),0)</f>
        <v>地方平台</v>
      </c>
      <c r="N627" s="22" t="str">
        <f>VLOOKUP($A627,DM!$A:$EH,MATCH(N$1,DM!$1:$1,0),0)</f>
        <v>浙江</v>
      </c>
      <c r="O627" s="19" t="str">
        <f>VLOOKUP($A627,DM!$A:$EH,MATCH(O$1,DM!$1:$1,0),0)</f>
        <v>--</v>
      </c>
    </row>
    <row r="628" spans="1:15" x14ac:dyDescent="0.25">
      <c r="A628" s="63">
        <f>deal_master[[#This Row],[Index]]</f>
        <v>287</v>
      </c>
      <c r="B628" s="70">
        <f>VLOOKUP($A628,DM!A:EH,MATCH(B$1,DM!$1:$1,0),0)</f>
        <v>44712</v>
      </c>
      <c r="C628" s="21" t="str">
        <f>VLOOKUP($A628,DM!$A:$EH,MATCH(C$1,DM!$1:$1,0),0)</f>
        <v>江苏射阳大米(浙商银行)</v>
      </c>
      <c r="D628" s="56" t="str">
        <f>VLOOKUP($A628,DM!$A:$EH,MATCH(D$1,DM!$1:$1,0),0)</f>
        <v>--/--/--</v>
      </c>
      <c r="E628" s="23" t="str">
        <f>VLOOKUP($A628,DM!$A:$EH,MATCH(E$1,DM!$1:$1,0),0)</f>
        <v>EUR</v>
      </c>
      <c r="F628" s="23">
        <f>VLOOKUP($A628,DM!$A:$EH,MATCH(F$1,DM!$1:$1,0),0)</f>
        <v>0.375</v>
      </c>
      <c r="G628" s="23" t="str">
        <f>VLOOKUP($A628,DM!$A:$EH,MATCH(G$1,DM!$1:$1,0),0)</f>
        <v>1</v>
      </c>
      <c r="H628" s="57" t="str">
        <f>VLOOKUP($A628,DM!$A:$EH,MATCH(H$1,DM!$1:$1,0),0)</f>
        <v>1.7%</v>
      </c>
      <c r="I628" s="23" t="str">
        <f>VLOOKUP($A628,DM!$A:$EH,MATCH(I$1,DM!$1:$1,0),0)</f>
        <v>--</v>
      </c>
      <c r="J628" s="23" t="str">
        <f>VLOOKUP($A628,DM!$A:$EH,MATCH(J$1,DM!$1:$1,0),0)</f>
        <v>--</v>
      </c>
      <c r="K628" s="22" t="str">
        <f>VLOOKUP($A628,DM!$A:$EH,MATCH(K$1,DM!$1:$1,0),0)</f>
        <v>备证</v>
      </c>
      <c r="L628" s="22" t="str">
        <f>VLOOKUP($A628,DM!$A:$EH,MATCH(L$1,DM!$1:$1,0),0)</f>
        <v>--</v>
      </c>
      <c r="M628" s="22" t="str">
        <f>VLOOKUP($A628,DM!$A:$EH,MATCH(M$1,DM!$1:$1,0),0)</f>
        <v>地方平台</v>
      </c>
      <c r="N628" s="22" t="str">
        <f>VLOOKUP($A628,DM!$A:$EH,MATCH(N$1,DM!$1:$1,0),0)</f>
        <v>江苏</v>
      </c>
      <c r="O628" s="19" t="str">
        <f>VLOOKUP($A628,DM!$A:$EH,MATCH(O$1,DM!$1:$1,0),0)</f>
        <v>--</v>
      </c>
    </row>
    <row r="629" spans="1:15" x14ac:dyDescent="0.25">
      <c r="A629" s="63">
        <f>deal_master[[#This Row],[Index]]</f>
        <v>286</v>
      </c>
      <c r="B629" s="70">
        <f>VLOOKUP($A629,DM!A:EH,MATCH(B$1,DM!$1:$1,0),0)</f>
        <v>44712</v>
      </c>
      <c r="C629" s="21" t="str">
        <f>VLOOKUP($A629,DM!$A:$EH,MATCH(C$1,DM!$1:$1,0),0)</f>
        <v>新湖中宝</v>
      </c>
      <c r="D629" s="56" t="str">
        <f>VLOOKUP($A629,DM!$A:$EH,MATCH(D$1,DM!$1:$1,0),0)</f>
        <v>--/--/--</v>
      </c>
      <c r="E629" s="23" t="str">
        <f>VLOOKUP($A629,DM!$A:$EH,MATCH(E$1,DM!$1:$1,0),0)</f>
        <v>USD</v>
      </c>
      <c r="F629" s="23">
        <f>VLOOKUP($A629,DM!$A:$EH,MATCH(F$1,DM!$1:$1,0),0)</f>
        <v>1.5</v>
      </c>
      <c r="G629" s="23" t="str">
        <f>VLOOKUP($A629,DM!$A:$EH,MATCH(G$1,DM!$1:$1,0),0)</f>
        <v>3</v>
      </c>
      <c r="H629" s="57" t="str">
        <f>VLOOKUP($A629,DM!$A:$EH,MATCH(H$1,DM!$1:$1,0),0)</f>
        <v>11%</v>
      </c>
      <c r="I629" s="23" t="str">
        <f>VLOOKUP($A629,DM!$A:$EH,MATCH(I$1,DM!$1:$1,0),0)</f>
        <v>--</v>
      </c>
      <c r="J629" s="23" t="str">
        <f>VLOOKUP($A629,DM!$A:$EH,MATCH(J$1,DM!$1:$1,0),0)</f>
        <v>--</v>
      </c>
      <c r="K629" s="22" t="str">
        <f>VLOOKUP($A629,DM!$A:$EH,MATCH(K$1,DM!$1:$1,0),0)</f>
        <v>担保</v>
      </c>
      <c r="L629" s="22" t="str">
        <f>VLOOKUP($A629,DM!$A:$EH,MATCH(L$1,DM!$1:$1,0),0)</f>
        <v>--</v>
      </c>
      <c r="M629" s="22" t="str">
        <f>VLOOKUP($A629,DM!$A:$EH,MATCH(M$1,DM!$1:$1,0),0)</f>
        <v>房地产</v>
      </c>
      <c r="N629" s="22" t="str">
        <f>VLOOKUP($A629,DM!$A:$EH,MATCH(N$1,DM!$1:$1,0),0)</f>
        <v>浙江</v>
      </c>
      <c r="O629" s="19" t="str">
        <f>VLOOKUP($A629,DM!$A:$EH,MATCH(O$1,DM!$1:$1,0),0)</f>
        <v>--</v>
      </c>
    </row>
    <row r="630" spans="1:15" x14ac:dyDescent="0.25">
      <c r="A630" s="63">
        <f>deal_master[[#This Row],[Index]]</f>
        <v>285</v>
      </c>
      <c r="B630" s="70">
        <f>VLOOKUP($A630,DM!A:EH,MATCH(B$1,DM!$1:$1,0),0)</f>
        <v>44712</v>
      </c>
      <c r="C630" s="21" t="str">
        <f>VLOOKUP($A630,DM!$A:$EH,MATCH(C$1,DM!$1:$1,0),0)</f>
        <v>成都湔江(徽商银行)</v>
      </c>
      <c r="D630" s="56" t="str">
        <f>VLOOKUP($A630,DM!$A:$EH,MATCH(D$1,DM!$1:$1,0),0)</f>
        <v>--/--/--</v>
      </c>
      <c r="E630" s="23" t="str">
        <f>VLOOKUP($A630,DM!$A:$EH,MATCH(E$1,DM!$1:$1,0),0)</f>
        <v>USD</v>
      </c>
      <c r="F630" s="23">
        <f>VLOOKUP($A630,DM!$A:$EH,MATCH(F$1,DM!$1:$1,0),0)</f>
        <v>1</v>
      </c>
      <c r="G630" s="23" t="str">
        <f>VLOOKUP($A630,DM!$A:$EH,MATCH(G$1,DM!$1:$1,0),0)</f>
        <v>3</v>
      </c>
      <c r="H630" s="57" t="str">
        <f>VLOOKUP($A630,DM!$A:$EH,MATCH(H$1,DM!$1:$1,0),0)</f>
        <v>4.5%</v>
      </c>
      <c r="I630" s="23" t="str">
        <f>VLOOKUP($A630,DM!$A:$EH,MATCH(I$1,DM!$1:$1,0),0)</f>
        <v>--</v>
      </c>
      <c r="J630" s="23" t="str">
        <f>VLOOKUP($A630,DM!$A:$EH,MATCH(J$1,DM!$1:$1,0),0)</f>
        <v>--</v>
      </c>
      <c r="K630" s="22" t="str">
        <f>VLOOKUP($A630,DM!$A:$EH,MATCH(K$1,DM!$1:$1,0),0)</f>
        <v>备证</v>
      </c>
      <c r="L630" s="22" t="str">
        <f>VLOOKUP($A630,DM!$A:$EH,MATCH(L$1,DM!$1:$1,0),0)</f>
        <v>--</v>
      </c>
      <c r="M630" s="22" t="str">
        <f>VLOOKUP($A630,DM!$A:$EH,MATCH(M$1,DM!$1:$1,0),0)</f>
        <v>地方平台</v>
      </c>
      <c r="N630" s="22" t="str">
        <f>VLOOKUP($A630,DM!$A:$EH,MATCH(N$1,DM!$1:$1,0),0)</f>
        <v>四川</v>
      </c>
      <c r="O630" s="19" t="str">
        <f>VLOOKUP($A630,DM!$A:$EH,MATCH(O$1,DM!$1:$1,0),0)</f>
        <v>--</v>
      </c>
    </row>
    <row r="631" spans="1:15" x14ac:dyDescent="0.25">
      <c r="A631" s="63">
        <f>deal_master[[#This Row],[Index]]</f>
        <v>284</v>
      </c>
      <c r="B631" s="70">
        <f>VLOOKUP($A631,DM!A:EH,MATCH(B$1,DM!$1:$1,0),0)</f>
        <v>44712</v>
      </c>
      <c r="C631" s="21" t="str">
        <f>VLOOKUP($A631,DM!$A:$EH,MATCH(C$1,DM!$1:$1,0),0)</f>
        <v>合肥产投</v>
      </c>
      <c r="D631" s="56" t="str">
        <f>VLOOKUP($A631,DM!$A:$EH,MATCH(D$1,DM!$1:$1,0),0)</f>
        <v>--/--/BBB</v>
      </c>
      <c r="E631" s="23" t="str">
        <f>VLOOKUP($A631,DM!$A:$EH,MATCH(E$1,DM!$1:$1,0),0)</f>
        <v>USD</v>
      </c>
      <c r="F631" s="23">
        <f>VLOOKUP($A631,DM!$A:$EH,MATCH(F$1,DM!$1:$1,0),0)</f>
        <v>5</v>
      </c>
      <c r="G631" s="23" t="str">
        <f>VLOOKUP($A631,DM!$A:$EH,MATCH(G$1,DM!$1:$1,0),0)</f>
        <v>3</v>
      </c>
      <c r="H631" s="57" t="str">
        <f>VLOOKUP($A631,DM!$A:$EH,MATCH(H$1,DM!$1:$1,0),0)</f>
        <v>3.9%</v>
      </c>
      <c r="I631" s="23" t="str">
        <f>VLOOKUP($A631,DM!$A:$EH,MATCH(I$1,DM!$1:$1,0),0)</f>
        <v>4.3%a</v>
      </c>
      <c r="J631" s="23" t="str">
        <f>VLOOKUP($A631,DM!$A:$EH,MATCH(J$1,DM!$1:$1,0),0)</f>
        <v>40</v>
      </c>
      <c r="K631" s="22" t="str">
        <f>VLOOKUP($A631,DM!$A:$EH,MATCH(K$1,DM!$1:$1,0),0)</f>
        <v>担保</v>
      </c>
      <c r="L631" s="22" t="str">
        <f>VLOOKUP($A631,DM!$A:$EH,MATCH(L$1,DM!$1:$1,0),0)</f>
        <v>--</v>
      </c>
      <c r="M631" s="22" t="str">
        <f>VLOOKUP($A631,DM!$A:$EH,MATCH(M$1,DM!$1:$1,0),0)</f>
        <v>地方平台</v>
      </c>
      <c r="N631" s="22" t="str">
        <f>VLOOKUP($A631,DM!$A:$EH,MATCH(N$1,DM!$1:$1,0),0)</f>
        <v>安徽</v>
      </c>
      <c r="O631" s="19" t="str">
        <f>VLOOKUP($A631,DM!$A:$EH,MATCH(O$1,DM!$1:$1,0),0)</f>
        <v>港分</v>
      </c>
    </row>
    <row r="632" spans="1:15" x14ac:dyDescent="0.25">
      <c r="A632" s="63">
        <f>deal_master[[#This Row],[Index]]</f>
        <v>283</v>
      </c>
      <c r="B632" s="70">
        <f>VLOOKUP($A632,DM!A:EH,MATCH(B$1,DM!$1:$1,0),0)</f>
        <v>44711</v>
      </c>
      <c r="C632" s="21" t="str">
        <f>VLOOKUP($A632,DM!$A:$EH,MATCH(C$1,DM!$1:$1,0),0)</f>
        <v>新城发展</v>
      </c>
      <c r="D632" s="56" t="str">
        <f>VLOOKUP($A632,DM!$A:$EH,MATCH(D$1,DM!$1:$1,0),0)</f>
        <v>--/--/--</v>
      </c>
      <c r="E632" s="23" t="str">
        <f>VLOOKUP($A632,DM!$A:$EH,MATCH(E$1,DM!$1:$1,0),0)</f>
        <v>USD</v>
      </c>
      <c r="F632" s="23">
        <f>VLOOKUP($A632,DM!$A:$EH,MATCH(F$1,DM!$1:$1,0),0)</f>
        <v>1</v>
      </c>
      <c r="G632" s="23" t="str">
        <f>VLOOKUP($A632,DM!$A:$EH,MATCH(G$1,DM!$1:$1,0),0)</f>
        <v>1</v>
      </c>
      <c r="H632" s="57" t="str">
        <f>VLOOKUP($A632,DM!$A:$EH,MATCH(H$1,DM!$1:$1,0),0)</f>
        <v>7.95%</v>
      </c>
      <c r="I632" s="23" t="str">
        <f>VLOOKUP($A632,DM!$A:$EH,MATCH(I$1,DM!$1:$1,0),0)</f>
        <v>--</v>
      </c>
      <c r="J632" s="23" t="str">
        <f>VLOOKUP($A632,DM!$A:$EH,MATCH(J$1,DM!$1:$1,0),0)</f>
        <v>--</v>
      </c>
      <c r="K632" s="22" t="str">
        <f>VLOOKUP($A632,DM!$A:$EH,MATCH(K$1,DM!$1:$1,0),0)</f>
        <v>担保</v>
      </c>
      <c r="L632" s="22" t="str">
        <f>VLOOKUP($A632,DM!$A:$EH,MATCH(L$1,DM!$1:$1,0),0)</f>
        <v>绿色债券</v>
      </c>
      <c r="M632" s="22" t="str">
        <f>VLOOKUP($A632,DM!$A:$EH,MATCH(M$1,DM!$1:$1,0),0)</f>
        <v>房地产</v>
      </c>
      <c r="N632" s="22" t="str">
        <f>VLOOKUP($A632,DM!$A:$EH,MATCH(N$1,DM!$1:$1,0),0)</f>
        <v>上海</v>
      </c>
      <c r="O632" s="19" t="str">
        <f>VLOOKUP($A632,DM!$A:$EH,MATCH(O$1,DM!$1:$1,0),0)</f>
        <v>--</v>
      </c>
    </row>
    <row r="633" spans="1:15" x14ac:dyDescent="0.25">
      <c r="A633" s="63">
        <f>deal_master[[#This Row],[Index]]</f>
        <v>282</v>
      </c>
      <c r="B633" s="70">
        <f>VLOOKUP($A633,DM!A:EH,MATCH(B$1,DM!$1:$1,0),0)</f>
        <v>44711</v>
      </c>
      <c r="C633" s="21" t="str">
        <f>VLOOKUP($A633,DM!$A:$EH,MATCH(C$1,DM!$1:$1,0),0)</f>
        <v>太原国投</v>
      </c>
      <c r="D633" s="56" t="str">
        <f>VLOOKUP($A633,DM!$A:$EH,MATCH(D$1,DM!$1:$1,0),0)</f>
        <v>--/--/--</v>
      </c>
      <c r="E633" s="23" t="str">
        <f>VLOOKUP($A633,DM!$A:$EH,MATCH(E$1,DM!$1:$1,0),0)</f>
        <v>USD</v>
      </c>
      <c r="F633" s="23">
        <f>VLOOKUP($A633,DM!$A:$EH,MATCH(F$1,DM!$1:$1,0),0)</f>
        <v>1.6</v>
      </c>
      <c r="G633" s="23" t="str">
        <f>VLOOKUP($A633,DM!$A:$EH,MATCH(G$1,DM!$1:$1,0),0)</f>
        <v>3</v>
      </c>
      <c r="H633" s="57" t="str">
        <f>VLOOKUP($A633,DM!$A:$EH,MATCH(H$1,DM!$1:$1,0),0)</f>
        <v>4.55%</v>
      </c>
      <c r="I633" s="23" t="str">
        <f>VLOOKUP($A633,DM!$A:$EH,MATCH(I$1,DM!$1:$1,0),0)</f>
        <v>5.05%a</v>
      </c>
      <c r="J633" s="23" t="str">
        <f>VLOOKUP($A633,DM!$A:$EH,MATCH(J$1,DM!$1:$1,0),0)</f>
        <v>50</v>
      </c>
      <c r="K633" s="22" t="str">
        <f>VLOOKUP($A633,DM!$A:$EH,MATCH(K$1,DM!$1:$1,0),0)</f>
        <v>直发</v>
      </c>
      <c r="L633" s="22" t="str">
        <f>VLOOKUP($A633,DM!$A:$EH,MATCH(L$1,DM!$1:$1,0),0)</f>
        <v>--</v>
      </c>
      <c r="M633" s="22" t="str">
        <f>VLOOKUP($A633,DM!$A:$EH,MATCH(M$1,DM!$1:$1,0),0)</f>
        <v>地方平台</v>
      </c>
      <c r="N633" s="22" t="str">
        <f>VLOOKUP($A633,DM!$A:$EH,MATCH(N$1,DM!$1:$1,0),0)</f>
        <v>山西</v>
      </c>
      <c r="O633" s="19" t="str">
        <f>VLOOKUP($A633,DM!$A:$EH,MATCH(O$1,DM!$1:$1,0),0)</f>
        <v>--</v>
      </c>
    </row>
    <row r="634" spans="1:15" x14ac:dyDescent="0.25">
      <c r="A634" s="63">
        <f>deal_master[[#This Row],[Index]]</f>
        <v>281</v>
      </c>
      <c r="B634" s="70">
        <f>VLOOKUP($A634,DM!A:EH,MATCH(B$1,DM!$1:$1,0),0)</f>
        <v>44708</v>
      </c>
      <c r="C634" s="21" t="str">
        <f>VLOOKUP($A634,DM!$A:$EH,MATCH(C$1,DM!$1:$1,0),0)</f>
        <v>遵义道桥</v>
      </c>
      <c r="D634" s="56" t="str">
        <f>VLOOKUP($A634,DM!$A:$EH,MATCH(D$1,DM!$1:$1,0),0)</f>
        <v>--/--/--</v>
      </c>
      <c r="E634" s="23" t="str">
        <f>VLOOKUP($A634,DM!$A:$EH,MATCH(E$1,DM!$1:$1,0),0)</f>
        <v>USD</v>
      </c>
      <c r="F634" s="23">
        <f>VLOOKUP($A634,DM!$A:$EH,MATCH(F$1,DM!$1:$1,0),0)</f>
        <v>1.65</v>
      </c>
      <c r="G634" s="23" t="str">
        <f>VLOOKUP($A634,DM!$A:$EH,MATCH(G$1,DM!$1:$1,0),0)</f>
        <v>3</v>
      </c>
      <c r="H634" s="57" t="str">
        <f>VLOOKUP($A634,DM!$A:$EH,MATCH(H$1,DM!$1:$1,0),0)</f>
        <v>7.2%</v>
      </c>
      <c r="I634" s="23" t="str">
        <f>VLOOKUP($A634,DM!$A:$EH,MATCH(I$1,DM!$1:$1,0),0)</f>
        <v>--</v>
      </c>
      <c r="J634" s="23" t="str">
        <f>VLOOKUP($A634,DM!$A:$EH,MATCH(J$1,DM!$1:$1,0),0)</f>
        <v>--</v>
      </c>
      <c r="K634" s="22" t="str">
        <f>VLOOKUP($A634,DM!$A:$EH,MATCH(K$1,DM!$1:$1,0),0)</f>
        <v>直发</v>
      </c>
      <c r="L634" s="22" t="str">
        <f>VLOOKUP($A634,DM!$A:$EH,MATCH(L$1,DM!$1:$1,0),0)</f>
        <v>--</v>
      </c>
      <c r="M634" s="22" t="str">
        <f>VLOOKUP($A634,DM!$A:$EH,MATCH(M$1,DM!$1:$1,0),0)</f>
        <v>地方平台</v>
      </c>
      <c r="N634" s="22" t="str">
        <f>VLOOKUP($A634,DM!$A:$EH,MATCH(N$1,DM!$1:$1,0),0)</f>
        <v>贵州</v>
      </c>
      <c r="O634" s="19" t="str">
        <f>VLOOKUP($A634,DM!$A:$EH,MATCH(O$1,DM!$1:$1,0),0)</f>
        <v>--</v>
      </c>
    </row>
    <row r="635" spans="1:15" x14ac:dyDescent="0.25">
      <c r="A635" s="63">
        <f>deal_master[[#This Row],[Index]]</f>
        <v>280</v>
      </c>
      <c r="B635" s="70">
        <f>VLOOKUP($A635,DM!A:EH,MATCH(B$1,DM!$1:$1,0),0)</f>
        <v>44708</v>
      </c>
      <c r="C635" s="21" t="str">
        <f>VLOOKUP($A635,DM!$A:$EH,MATCH(C$1,DM!$1:$1,0),0)</f>
        <v>淮安开发*</v>
      </c>
      <c r="D635" s="56" t="str">
        <f>VLOOKUP($A635,DM!$A:$EH,MATCH(D$1,DM!$1:$1,0),0)</f>
        <v>--/--/--</v>
      </c>
      <c r="E635" s="23" t="str">
        <f>VLOOKUP($A635,DM!$A:$EH,MATCH(E$1,DM!$1:$1,0),0)</f>
        <v>USD</v>
      </c>
      <c r="F635" s="23">
        <f>VLOOKUP($A635,DM!$A:$EH,MATCH(F$1,DM!$1:$1,0),0)</f>
        <v>1</v>
      </c>
      <c r="G635" s="23" t="str">
        <f>VLOOKUP($A635,DM!$A:$EH,MATCH(G$1,DM!$1:$1,0),0)</f>
        <v>3</v>
      </c>
      <c r="H635" s="57" t="str">
        <f>VLOOKUP($A635,DM!$A:$EH,MATCH(H$1,DM!$1:$1,0),0)</f>
        <v>5%</v>
      </c>
      <c r="I635" s="23" t="str">
        <f>VLOOKUP($A635,DM!$A:$EH,MATCH(I$1,DM!$1:$1,0),0)</f>
        <v>--</v>
      </c>
      <c r="J635" s="23" t="str">
        <f>VLOOKUP($A635,DM!$A:$EH,MATCH(J$1,DM!$1:$1,0),0)</f>
        <v>--</v>
      </c>
      <c r="K635" s="22" t="str">
        <f>VLOOKUP($A635,DM!$A:$EH,MATCH(K$1,DM!$1:$1,0),0)</f>
        <v>担保</v>
      </c>
      <c r="L635" s="22" t="str">
        <f>VLOOKUP($A635,DM!$A:$EH,MATCH(L$1,DM!$1:$1,0),0)</f>
        <v>--</v>
      </c>
      <c r="M635" s="22" t="str">
        <f>VLOOKUP($A635,DM!$A:$EH,MATCH(M$1,DM!$1:$1,0),0)</f>
        <v>地方平台</v>
      </c>
      <c r="N635" s="22" t="str">
        <f>VLOOKUP($A635,DM!$A:$EH,MATCH(N$1,DM!$1:$1,0),0)</f>
        <v>江苏</v>
      </c>
      <c r="O635" s="19" t="str">
        <f>VLOOKUP($A635,DM!$A:$EH,MATCH(O$1,DM!$1:$1,0),0)</f>
        <v>--</v>
      </c>
    </row>
    <row r="636" spans="1:15" x14ac:dyDescent="0.25">
      <c r="A636" s="63">
        <f>deal_master[[#This Row],[Index]]</f>
        <v>279</v>
      </c>
      <c r="B636" s="70">
        <f>VLOOKUP($A636,DM!A:EH,MATCH(B$1,DM!$1:$1,0),0)</f>
        <v>44708</v>
      </c>
      <c r="C636" s="21" t="str">
        <f>VLOOKUP($A636,DM!$A:$EH,MATCH(C$1,DM!$1:$1,0),0)</f>
        <v>江苏姜堰经开(江苏银行)</v>
      </c>
      <c r="D636" s="56" t="str">
        <f>VLOOKUP($A636,DM!$A:$EH,MATCH(D$1,DM!$1:$1,0),0)</f>
        <v>--/--/--</v>
      </c>
      <c r="E636" s="23" t="str">
        <f>VLOOKUP($A636,DM!$A:$EH,MATCH(E$1,DM!$1:$1,0),0)</f>
        <v>USD</v>
      </c>
      <c r="F636" s="23">
        <f>VLOOKUP($A636,DM!$A:$EH,MATCH(F$1,DM!$1:$1,0),0)</f>
        <v>0.9</v>
      </c>
      <c r="G636" s="23" t="str">
        <f>VLOOKUP($A636,DM!$A:$EH,MATCH(G$1,DM!$1:$1,0),0)</f>
        <v>3</v>
      </c>
      <c r="H636" s="57" t="str">
        <f>VLOOKUP($A636,DM!$A:$EH,MATCH(H$1,DM!$1:$1,0),0)</f>
        <v>3.9%</v>
      </c>
      <c r="I636" s="23" t="str">
        <f>VLOOKUP($A636,DM!$A:$EH,MATCH(I$1,DM!$1:$1,0),0)</f>
        <v>--</v>
      </c>
      <c r="J636" s="23" t="str">
        <f>VLOOKUP($A636,DM!$A:$EH,MATCH(J$1,DM!$1:$1,0),0)</f>
        <v>--</v>
      </c>
      <c r="K636" s="22" t="str">
        <f>VLOOKUP($A636,DM!$A:$EH,MATCH(K$1,DM!$1:$1,0),0)</f>
        <v>备证+担保</v>
      </c>
      <c r="L636" s="22" t="str">
        <f>VLOOKUP($A636,DM!$A:$EH,MATCH(L$1,DM!$1:$1,0),0)</f>
        <v>--</v>
      </c>
      <c r="M636" s="22" t="str">
        <f>VLOOKUP($A636,DM!$A:$EH,MATCH(M$1,DM!$1:$1,0),0)</f>
        <v>地方平台</v>
      </c>
      <c r="N636" s="22" t="str">
        <f>VLOOKUP($A636,DM!$A:$EH,MATCH(N$1,DM!$1:$1,0),0)</f>
        <v>江苏</v>
      </c>
      <c r="O636" s="19" t="str">
        <f>VLOOKUP($A636,DM!$A:$EH,MATCH(O$1,DM!$1:$1,0),0)</f>
        <v>--</v>
      </c>
    </row>
    <row r="637" spans="1:15" x14ac:dyDescent="0.25">
      <c r="A637" s="63">
        <f>deal_master[[#This Row],[Index]]</f>
        <v>278</v>
      </c>
      <c r="B637" s="70">
        <f>VLOOKUP($A637,DM!A:EH,MATCH(B$1,DM!$1:$1,0),0)</f>
        <v>44708</v>
      </c>
      <c r="C637" s="21" t="str">
        <f>VLOOKUP($A637,DM!$A:$EH,MATCH(C$1,DM!$1:$1,0),0)</f>
        <v>江苏姜堰经开(浙商银行)</v>
      </c>
      <c r="D637" s="56" t="str">
        <f>VLOOKUP($A637,DM!$A:$EH,MATCH(D$1,DM!$1:$1,0),0)</f>
        <v>--/--/--</v>
      </c>
      <c r="E637" s="23" t="str">
        <f>VLOOKUP($A637,DM!$A:$EH,MATCH(E$1,DM!$1:$1,0),0)</f>
        <v>USD</v>
      </c>
      <c r="F637" s="23">
        <f>VLOOKUP($A637,DM!$A:$EH,MATCH(F$1,DM!$1:$1,0),0)</f>
        <v>0.27</v>
      </c>
      <c r="G637" s="23" t="str">
        <f>VLOOKUP($A637,DM!$A:$EH,MATCH(G$1,DM!$1:$1,0),0)</f>
        <v>3</v>
      </c>
      <c r="H637" s="57" t="str">
        <f>VLOOKUP($A637,DM!$A:$EH,MATCH(H$1,DM!$1:$1,0),0)</f>
        <v>3.9%</v>
      </c>
      <c r="I637" s="23" t="str">
        <f>VLOOKUP($A637,DM!$A:$EH,MATCH(I$1,DM!$1:$1,0),0)</f>
        <v>--</v>
      </c>
      <c r="J637" s="23" t="str">
        <f>VLOOKUP($A637,DM!$A:$EH,MATCH(J$1,DM!$1:$1,0),0)</f>
        <v>--</v>
      </c>
      <c r="K637" s="22" t="str">
        <f>VLOOKUP($A637,DM!$A:$EH,MATCH(K$1,DM!$1:$1,0),0)</f>
        <v>备证+担保</v>
      </c>
      <c r="L637" s="22" t="str">
        <f>VLOOKUP($A637,DM!$A:$EH,MATCH(L$1,DM!$1:$1,0),0)</f>
        <v>--</v>
      </c>
      <c r="M637" s="22" t="str">
        <f>VLOOKUP($A637,DM!$A:$EH,MATCH(M$1,DM!$1:$1,0),0)</f>
        <v>地方平台</v>
      </c>
      <c r="N637" s="22" t="str">
        <f>VLOOKUP($A637,DM!$A:$EH,MATCH(N$1,DM!$1:$1,0),0)</f>
        <v>江苏</v>
      </c>
      <c r="O637" s="19" t="str">
        <f>VLOOKUP($A637,DM!$A:$EH,MATCH(O$1,DM!$1:$1,0),0)</f>
        <v>--</v>
      </c>
    </row>
    <row r="638" spans="1:15" x14ac:dyDescent="0.25">
      <c r="A638" s="63">
        <f>deal_master[[#This Row],[Index]]</f>
        <v>277</v>
      </c>
      <c r="B638" s="70">
        <f>VLOOKUP($A638,DM!A:EH,MATCH(B$1,DM!$1:$1,0),0)</f>
        <v>44708</v>
      </c>
      <c r="C638" s="21" t="str">
        <f>VLOOKUP($A638,DM!$A:$EH,MATCH(C$1,DM!$1:$1,0),0)</f>
        <v>江苏姜堰经开(南京银行)</v>
      </c>
      <c r="D638" s="56" t="str">
        <f>VLOOKUP($A638,DM!$A:$EH,MATCH(D$1,DM!$1:$1,0),0)</f>
        <v>--/--/--</v>
      </c>
      <c r="E638" s="23" t="str">
        <f>VLOOKUP($A638,DM!$A:$EH,MATCH(E$1,DM!$1:$1,0),0)</f>
        <v>USD</v>
      </c>
      <c r="F638" s="23">
        <f>VLOOKUP($A638,DM!$A:$EH,MATCH(F$1,DM!$1:$1,0),0)</f>
        <v>0.48</v>
      </c>
      <c r="G638" s="23" t="str">
        <f>VLOOKUP($A638,DM!$A:$EH,MATCH(G$1,DM!$1:$1,0),0)</f>
        <v>3</v>
      </c>
      <c r="H638" s="57" t="str">
        <f>VLOOKUP($A638,DM!$A:$EH,MATCH(H$1,DM!$1:$1,0),0)</f>
        <v>3.9%</v>
      </c>
      <c r="I638" s="23" t="str">
        <f>VLOOKUP($A638,DM!$A:$EH,MATCH(I$1,DM!$1:$1,0),0)</f>
        <v>--</v>
      </c>
      <c r="J638" s="23" t="str">
        <f>VLOOKUP($A638,DM!$A:$EH,MATCH(J$1,DM!$1:$1,0),0)</f>
        <v>--</v>
      </c>
      <c r="K638" s="22" t="str">
        <f>VLOOKUP($A638,DM!$A:$EH,MATCH(K$1,DM!$1:$1,0),0)</f>
        <v>备证+担保</v>
      </c>
      <c r="L638" s="22" t="str">
        <f>VLOOKUP($A638,DM!$A:$EH,MATCH(L$1,DM!$1:$1,0),0)</f>
        <v>--</v>
      </c>
      <c r="M638" s="22" t="str">
        <f>VLOOKUP($A638,DM!$A:$EH,MATCH(M$1,DM!$1:$1,0),0)</f>
        <v>地方平台</v>
      </c>
      <c r="N638" s="22" t="str">
        <f>VLOOKUP($A638,DM!$A:$EH,MATCH(N$1,DM!$1:$1,0),0)</f>
        <v>江苏</v>
      </c>
      <c r="O638" s="19" t="str">
        <f>VLOOKUP($A638,DM!$A:$EH,MATCH(O$1,DM!$1:$1,0),0)</f>
        <v>--</v>
      </c>
    </row>
    <row r="639" spans="1:15" x14ac:dyDescent="0.25">
      <c r="A639" s="63">
        <f>deal_master[[#This Row],[Index]]</f>
        <v>276</v>
      </c>
      <c r="B639" s="70">
        <f>VLOOKUP($A639,DM!A:EH,MATCH(B$1,DM!$1:$1,0),0)</f>
        <v>44708</v>
      </c>
      <c r="C639" s="21" t="str">
        <f>VLOOKUP($A639,DM!$A:$EH,MATCH(C$1,DM!$1:$1,0),0)</f>
        <v>山东明水国开(浙商银行)</v>
      </c>
      <c r="D639" s="56" t="str">
        <f>VLOOKUP($A639,DM!$A:$EH,MATCH(D$1,DM!$1:$1,0),0)</f>
        <v>--/--/--</v>
      </c>
      <c r="E639" s="23" t="str">
        <f>VLOOKUP($A639,DM!$A:$EH,MATCH(E$1,DM!$1:$1,0),0)</f>
        <v>EUR</v>
      </c>
      <c r="F639" s="23">
        <f>VLOOKUP($A639,DM!$A:$EH,MATCH(F$1,DM!$1:$1,0),0)</f>
        <v>0.11</v>
      </c>
      <c r="G639" s="23" t="str">
        <f>VLOOKUP($A639,DM!$A:$EH,MATCH(G$1,DM!$1:$1,0),0)</f>
        <v>3</v>
      </c>
      <c r="H639" s="57" t="str">
        <f>VLOOKUP($A639,DM!$A:$EH,MATCH(H$1,DM!$1:$1,0),0)</f>
        <v>2.2%</v>
      </c>
      <c r="I639" s="23" t="str">
        <f>VLOOKUP($A639,DM!$A:$EH,MATCH(I$1,DM!$1:$1,0),0)</f>
        <v>--</v>
      </c>
      <c r="J639" s="23" t="str">
        <f>VLOOKUP($A639,DM!$A:$EH,MATCH(J$1,DM!$1:$1,0),0)</f>
        <v>--</v>
      </c>
      <c r="K639" s="22" t="str">
        <f>VLOOKUP($A639,DM!$A:$EH,MATCH(K$1,DM!$1:$1,0),0)</f>
        <v>备证</v>
      </c>
      <c r="L639" s="22" t="str">
        <f>VLOOKUP($A639,DM!$A:$EH,MATCH(L$1,DM!$1:$1,0),0)</f>
        <v>--</v>
      </c>
      <c r="M639" s="22" t="str">
        <f>VLOOKUP($A639,DM!$A:$EH,MATCH(M$1,DM!$1:$1,0),0)</f>
        <v>地方平台</v>
      </c>
      <c r="N639" s="22" t="str">
        <f>VLOOKUP($A639,DM!$A:$EH,MATCH(N$1,DM!$1:$1,0),0)</f>
        <v>山东</v>
      </c>
      <c r="O639" s="19" t="str">
        <f>VLOOKUP($A639,DM!$A:$EH,MATCH(O$1,DM!$1:$1,0),0)</f>
        <v>--</v>
      </c>
    </row>
    <row r="640" spans="1:15" x14ac:dyDescent="0.25">
      <c r="A640" s="63">
        <f>deal_master[[#This Row],[Index]]</f>
        <v>275</v>
      </c>
      <c r="B640" s="70">
        <f>VLOOKUP($A640,DM!A:EH,MATCH(B$1,DM!$1:$1,0),0)</f>
        <v>44707</v>
      </c>
      <c r="C640" s="21" t="str">
        <f>VLOOKUP($A640,DM!$A:$EH,MATCH(C$1,DM!$1:$1,0),0)</f>
        <v>牡丹江城投</v>
      </c>
      <c r="D640" s="56" t="str">
        <f>VLOOKUP($A640,DM!$A:$EH,MATCH(D$1,DM!$1:$1,0),0)</f>
        <v>--/--/--</v>
      </c>
      <c r="E640" s="23" t="str">
        <f>VLOOKUP($A640,DM!$A:$EH,MATCH(E$1,DM!$1:$1,0),0)</f>
        <v>USD</v>
      </c>
      <c r="F640" s="23">
        <f>VLOOKUP($A640,DM!$A:$EH,MATCH(F$1,DM!$1:$1,0),0)</f>
        <v>1</v>
      </c>
      <c r="G640" s="23" t="str">
        <f>VLOOKUP($A640,DM!$A:$EH,MATCH(G$1,DM!$1:$1,0),0)</f>
        <v>3</v>
      </c>
      <c r="H640" s="57" t="str">
        <f>VLOOKUP($A640,DM!$A:$EH,MATCH(H$1,DM!$1:$1,0),0)</f>
        <v>8%</v>
      </c>
      <c r="I640" s="23" t="str">
        <f>VLOOKUP($A640,DM!$A:$EH,MATCH(I$1,DM!$1:$1,0),0)</f>
        <v>--</v>
      </c>
      <c r="J640" s="23" t="str">
        <f>VLOOKUP($A640,DM!$A:$EH,MATCH(J$1,DM!$1:$1,0),0)</f>
        <v>--</v>
      </c>
      <c r="K640" s="22" t="str">
        <f>VLOOKUP($A640,DM!$A:$EH,MATCH(K$1,DM!$1:$1,0),0)</f>
        <v>直发</v>
      </c>
      <c r="L640" s="22" t="str">
        <f>VLOOKUP($A640,DM!$A:$EH,MATCH(L$1,DM!$1:$1,0),0)</f>
        <v>--</v>
      </c>
      <c r="M640" s="22" t="str">
        <f>VLOOKUP($A640,DM!$A:$EH,MATCH(M$1,DM!$1:$1,0),0)</f>
        <v>地方平台</v>
      </c>
      <c r="N640" s="22" t="str">
        <f>VLOOKUP($A640,DM!$A:$EH,MATCH(N$1,DM!$1:$1,0),0)</f>
        <v>黑龙江</v>
      </c>
      <c r="O640" s="19" t="str">
        <f>VLOOKUP($A640,DM!$A:$EH,MATCH(O$1,DM!$1:$1,0),0)</f>
        <v>--</v>
      </c>
    </row>
    <row r="641" spans="1:15" x14ac:dyDescent="0.25">
      <c r="A641" s="63">
        <f>deal_master[[#This Row],[Index]]</f>
        <v>274</v>
      </c>
      <c r="B641" s="70">
        <f>VLOOKUP($A641,DM!A:EH,MATCH(B$1,DM!$1:$1,0),0)</f>
        <v>44707</v>
      </c>
      <c r="C641" s="21" t="str">
        <f>VLOOKUP($A641,DM!$A:$EH,MATCH(C$1,DM!$1:$1,0),0)</f>
        <v>漳州交通</v>
      </c>
      <c r="D641" s="56" t="str">
        <f>VLOOKUP($A641,DM!$A:$EH,MATCH(D$1,DM!$1:$1,0),0)</f>
        <v>--/--/BB+</v>
      </c>
      <c r="E641" s="23" t="str">
        <f>VLOOKUP($A641,DM!$A:$EH,MATCH(E$1,DM!$1:$1,0),0)</f>
        <v>USD</v>
      </c>
      <c r="F641" s="23">
        <f>VLOOKUP($A641,DM!$A:$EH,MATCH(F$1,DM!$1:$1,0),0)</f>
        <v>5</v>
      </c>
      <c r="G641" s="23" t="str">
        <f>VLOOKUP($A641,DM!$A:$EH,MATCH(G$1,DM!$1:$1,0),0)</f>
        <v>3</v>
      </c>
      <c r="H641" s="57" t="str">
        <f>VLOOKUP($A641,DM!$A:$EH,MATCH(H$1,DM!$1:$1,0),0)</f>
        <v>4.98%</v>
      </c>
      <c r="I641" s="23" t="str">
        <f>VLOOKUP($A641,DM!$A:$EH,MATCH(I$1,DM!$1:$1,0),0)</f>
        <v>5.4%a</v>
      </c>
      <c r="J641" s="23" t="str">
        <f>VLOOKUP($A641,DM!$A:$EH,MATCH(J$1,DM!$1:$1,0),0)</f>
        <v>40</v>
      </c>
      <c r="K641" s="22" t="str">
        <f>VLOOKUP($A641,DM!$A:$EH,MATCH(K$1,DM!$1:$1,0),0)</f>
        <v>直发</v>
      </c>
      <c r="L641" s="22" t="str">
        <f>VLOOKUP($A641,DM!$A:$EH,MATCH(L$1,DM!$1:$1,0),0)</f>
        <v>绿色债券</v>
      </c>
      <c r="M641" s="22" t="str">
        <f>VLOOKUP($A641,DM!$A:$EH,MATCH(M$1,DM!$1:$1,0),0)</f>
        <v>地方平台</v>
      </c>
      <c r="N641" s="22" t="str">
        <f>VLOOKUP($A641,DM!$A:$EH,MATCH(N$1,DM!$1:$1,0),0)</f>
        <v>福建</v>
      </c>
      <c r="O641" s="19" t="str">
        <f>VLOOKUP($A641,DM!$A:$EH,MATCH(O$1,DM!$1:$1,0),0)</f>
        <v>--</v>
      </c>
    </row>
    <row r="642" spans="1:15" x14ac:dyDescent="0.25">
      <c r="A642" s="63">
        <f>deal_master[[#This Row],[Index]]</f>
        <v>273</v>
      </c>
      <c r="B642" s="70">
        <f>VLOOKUP($A642,DM!A:EH,MATCH(B$1,DM!$1:$1,0),0)</f>
        <v>44706</v>
      </c>
      <c r="C642" s="21" t="str">
        <f>VLOOKUP($A642,DM!$A:$EH,MATCH(C$1,DM!$1:$1,0),0)</f>
        <v>无锡金源产投(宁波银行)</v>
      </c>
      <c r="D642" s="56" t="str">
        <f>VLOOKUP($A642,DM!$A:$EH,MATCH(D$1,DM!$1:$1,0),0)</f>
        <v>--/--/--</v>
      </c>
      <c r="E642" s="23" t="str">
        <f>VLOOKUP($A642,DM!$A:$EH,MATCH(E$1,DM!$1:$1,0),0)</f>
        <v>EUR</v>
      </c>
      <c r="F642" s="23">
        <f>VLOOKUP($A642,DM!$A:$EH,MATCH(F$1,DM!$1:$1,0),0)</f>
        <v>1.39</v>
      </c>
      <c r="G642" s="23" t="str">
        <f>VLOOKUP($A642,DM!$A:$EH,MATCH(G$1,DM!$1:$1,0),0)</f>
        <v>3</v>
      </c>
      <c r="H642" s="57" t="str">
        <f>VLOOKUP($A642,DM!$A:$EH,MATCH(H$1,DM!$1:$1,0),0)</f>
        <v>2.4%</v>
      </c>
      <c r="I642" s="23" t="str">
        <f>VLOOKUP($A642,DM!$A:$EH,MATCH(I$1,DM!$1:$1,0),0)</f>
        <v>2.5%a</v>
      </c>
      <c r="J642" s="23" t="str">
        <f>VLOOKUP($A642,DM!$A:$EH,MATCH(J$1,DM!$1:$1,0),0)</f>
        <v>10</v>
      </c>
      <c r="K642" s="22" t="str">
        <f>VLOOKUP($A642,DM!$A:$EH,MATCH(K$1,DM!$1:$1,0),0)</f>
        <v>备证</v>
      </c>
      <c r="L642" s="22" t="str">
        <f>VLOOKUP($A642,DM!$A:$EH,MATCH(L$1,DM!$1:$1,0),0)</f>
        <v>绿色债券</v>
      </c>
      <c r="M642" s="22" t="str">
        <f>VLOOKUP($A642,DM!$A:$EH,MATCH(M$1,DM!$1:$1,0),0)</f>
        <v>地方平台</v>
      </c>
      <c r="N642" s="22" t="str">
        <f>VLOOKUP($A642,DM!$A:$EH,MATCH(N$1,DM!$1:$1,0),0)</f>
        <v>江苏</v>
      </c>
      <c r="O642" s="19" t="str">
        <f>VLOOKUP($A642,DM!$A:$EH,MATCH(O$1,DM!$1:$1,0),0)</f>
        <v>--</v>
      </c>
    </row>
    <row r="643" spans="1:15" x14ac:dyDescent="0.25">
      <c r="A643" s="63">
        <f>deal_master[[#This Row],[Index]]</f>
        <v>272</v>
      </c>
      <c r="B643" s="70">
        <f>VLOOKUP($A643,DM!A:EH,MATCH(B$1,DM!$1:$1,0),0)</f>
        <v>44706</v>
      </c>
      <c r="C643" s="21" t="str">
        <f>VLOOKUP($A643,DM!$A:$EH,MATCH(C$1,DM!$1:$1,0),0)</f>
        <v>招商局港口</v>
      </c>
      <c r="D643" s="56" t="str">
        <f>VLOOKUP($A643,DM!$A:$EH,MATCH(D$1,DM!$1:$1,0),0)</f>
        <v>Baa1/--/--</v>
      </c>
      <c r="E643" s="23" t="str">
        <f>VLOOKUP($A643,DM!$A:$EH,MATCH(E$1,DM!$1:$1,0),0)</f>
        <v>USD</v>
      </c>
      <c r="F643" s="23">
        <f>VLOOKUP($A643,DM!$A:$EH,MATCH(F$1,DM!$1:$1,0),0)</f>
        <v>5</v>
      </c>
      <c r="G643" s="23" t="str">
        <f>VLOOKUP($A643,DM!$A:$EH,MATCH(G$1,DM!$1:$1,0),0)</f>
        <v>5</v>
      </c>
      <c r="H643" s="57" t="str">
        <f>VLOOKUP($A643,DM!$A:$EH,MATCH(H$1,DM!$1:$1,0),0)</f>
        <v>4%</v>
      </c>
      <c r="I643" s="23" t="str">
        <f>VLOOKUP($A643,DM!$A:$EH,MATCH(I$1,DM!$1:$1,0),0)</f>
        <v>T5+175a</v>
      </c>
      <c r="J643" s="23" t="str">
        <f>VLOOKUP($A643,DM!$A:$EH,MATCH(J$1,DM!$1:$1,0),0)</f>
        <v>45</v>
      </c>
      <c r="K643" s="22" t="str">
        <f>VLOOKUP($A643,DM!$A:$EH,MATCH(K$1,DM!$1:$1,0),0)</f>
        <v>担保</v>
      </c>
      <c r="L643" s="22" t="str">
        <f>VLOOKUP($A643,DM!$A:$EH,MATCH(L$1,DM!$1:$1,0),0)</f>
        <v>--</v>
      </c>
      <c r="M643" s="22" t="str">
        <f>VLOOKUP($A643,DM!$A:$EH,MATCH(M$1,DM!$1:$1,0),0)</f>
        <v>产业</v>
      </c>
      <c r="N643" s="22" t="str">
        <f>VLOOKUP($A643,DM!$A:$EH,MATCH(N$1,DM!$1:$1,0),0)</f>
        <v>广东</v>
      </c>
      <c r="O643" s="19" t="str">
        <f>VLOOKUP($A643,DM!$A:$EH,MATCH(O$1,DM!$1:$1,0),0)</f>
        <v>--</v>
      </c>
    </row>
    <row r="644" spans="1:15" x14ac:dyDescent="0.25">
      <c r="A644" s="63">
        <f>deal_master[[#This Row],[Index]]</f>
        <v>271</v>
      </c>
      <c r="B644" s="70">
        <f>VLOOKUP($A644,DM!A:EH,MATCH(B$1,DM!$1:$1,0),0)</f>
        <v>44706</v>
      </c>
      <c r="C644" s="21" t="str">
        <f>VLOOKUP($A644,DM!$A:$EH,MATCH(C$1,DM!$1:$1,0),0)</f>
        <v>咸宁城发(渤海银行)</v>
      </c>
      <c r="D644" s="56" t="str">
        <f>VLOOKUP($A644,DM!$A:$EH,MATCH(D$1,DM!$1:$1,0),0)</f>
        <v>--/--/--</v>
      </c>
      <c r="E644" s="23" t="str">
        <f>VLOOKUP($A644,DM!$A:$EH,MATCH(E$1,DM!$1:$1,0),0)</f>
        <v>USD</v>
      </c>
      <c r="F644" s="23">
        <f>VLOOKUP($A644,DM!$A:$EH,MATCH(F$1,DM!$1:$1,0),0)</f>
        <v>0.70499999999999996</v>
      </c>
      <c r="G644" s="23" t="str">
        <f>VLOOKUP($A644,DM!$A:$EH,MATCH(G$1,DM!$1:$1,0),0)</f>
        <v>3</v>
      </c>
      <c r="H644" s="57" t="str">
        <f>VLOOKUP($A644,DM!$A:$EH,MATCH(H$1,DM!$1:$1,0),0)</f>
        <v>4.5%</v>
      </c>
      <c r="I644" s="23" t="str">
        <f>VLOOKUP($A644,DM!$A:$EH,MATCH(I$1,DM!$1:$1,0),0)</f>
        <v>--</v>
      </c>
      <c r="J644" s="23" t="str">
        <f>VLOOKUP($A644,DM!$A:$EH,MATCH(J$1,DM!$1:$1,0),0)</f>
        <v>--</v>
      </c>
      <c r="K644" s="22" t="str">
        <f>VLOOKUP($A644,DM!$A:$EH,MATCH(K$1,DM!$1:$1,0),0)</f>
        <v>备证</v>
      </c>
      <c r="L644" s="22" t="str">
        <f>VLOOKUP($A644,DM!$A:$EH,MATCH(L$1,DM!$1:$1,0),0)</f>
        <v>--</v>
      </c>
      <c r="M644" s="22" t="str">
        <f>VLOOKUP($A644,DM!$A:$EH,MATCH(M$1,DM!$1:$1,0),0)</f>
        <v>地方平台</v>
      </c>
      <c r="N644" s="22" t="str">
        <f>VLOOKUP($A644,DM!$A:$EH,MATCH(N$1,DM!$1:$1,0),0)</f>
        <v>湖北</v>
      </c>
      <c r="O644" s="19" t="str">
        <f>VLOOKUP($A644,DM!$A:$EH,MATCH(O$1,DM!$1:$1,0),0)</f>
        <v>--</v>
      </c>
    </row>
    <row r="645" spans="1:15" x14ac:dyDescent="0.25">
      <c r="A645" s="63">
        <f>deal_master[[#This Row],[Index]]</f>
        <v>270</v>
      </c>
      <c r="B645" s="70">
        <f>VLOOKUP($A645,DM!A:EH,MATCH(B$1,DM!$1:$1,0),0)</f>
        <v>44705</v>
      </c>
      <c r="C645" s="21" t="str">
        <f>VLOOKUP($A645,DM!$A:$EH,MATCH(C$1,DM!$1:$1,0),0)</f>
        <v>重庆合川城投</v>
      </c>
      <c r="D645" s="56" t="str">
        <f>VLOOKUP($A645,DM!$A:$EH,MATCH(D$1,DM!$1:$1,0),0)</f>
        <v>--/--/--</v>
      </c>
      <c r="E645" s="23" t="str">
        <f>VLOOKUP($A645,DM!$A:$EH,MATCH(E$1,DM!$1:$1,0),0)</f>
        <v>USD</v>
      </c>
      <c r="F645" s="23">
        <f>VLOOKUP($A645,DM!$A:$EH,MATCH(F$1,DM!$1:$1,0),0)</f>
        <v>2.0699999999999998</v>
      </c>
      <c r="G645" s="23" t="str">
        <f>VLOOKUP($A645,DM!$A:$EH,MATCH(G$1,DM!$1:$1,0),0)</f>
        <v>3</v>
      </c>
      <c r="H645" s="57" t="str">
        <f>VLOOKUP($A645,DM!$A:$EH,MATCH(H$1,DM!$1:$1,0),0)</f>
        <v>6%</v>
      </c>
      <c r="I645" s="23" t="str">
        <f>VLOOKUP($A645,DM!$A:$EH,MATCH(I$1,DM!$1:$1,0),0)</f>
        <v>6.3%a</v>
      </c>
      <c r="J645" s="23" t="str">
        <f>VLOOKUP($A645,DM!$A:$EH,MATCH(J$1,DM!$1:$1,0),0)</f>
        <v>30</v>
      </c>
      <c r="K645" s="22" t="str">
        <f>VLOOKUP($A645,DM!$A:$EH,MATCH(K$1,DM!$1:$1,0),0)</f>
        <v>直发</v>
      </c>
      <c r="L645" s="22" t="str">
        <f>VLOOKUP($A645,DM!$A:$EH,MATCH(L$1,DM!$1:$1,0),0)</f>
        <v>绿色债券</v>
      </c>
      <c r="M645" s="22" t="str">
        <f>VLOOKUP($A645,DM!$A:$EH,MATCH(M$1,DM!$1:$1,0),0)</f>
        <v>地方平台</v>
      </c>
      <c r="N645" s="22" t="str">
        <f>VLOOKUP($A645,DM!$A:$EH,MATCH(N$1,DM!$1:$1,0),0)</f>
        <v>重庆</v>
      </c>
      <c r="O645" s="19" t="str">
        <f>VLOOKUP($A645,DM!$A:$EH,MATCH(O$1,DM!$1:$1,0),0)</f>
        <v>--</v>
      </c>
    </row>
    <row r="646" spans="1:15" x14ac:dyDescent="0.25">
      <c r="A646" s="63">
        <f>deal_master[[#This Row],[Index]]</f>
        <v>269</v>
      </c>
      <c r="B646" s="70">
        <f>VLOOKUP($A646,DM!A:EH,MATCH(B$1,DM!$1:$1,0),0)</f>
        <v>44705</v>
      </c>
      <c r="C646" s="21" t="str">
        <f>VLOOKUP($A646,DM!$A:$EH,MATCH(C$1,DM!$1:$1,0),0)</f>
        <v>工银新分</v>
      </c>
      <c r="D646" s="56" t="str">
        <f>VLOOKUP($A646,DM!$A:$EH,MATCH(D$1,DM!$1:$1,0),0)</f>
        <v>A1/--/--</v>
      </c>
      <c r="E646" s="23" t="str">
        <f>VLOOKUP($A646,DM!$A:$EH,MATCH(E$1,DM!$1:$1,0),0)</f>
        <v>USD</v>
      </c>
      <c r="F646" s="23">
        <f>VLOOKUP($A646,DM!$A:$EH,MATCH(F$1,DM!$1:$1,0),0)</f>
        <v>6</v>
      </c>
      <c r="G646" s="23" t="str">
        <f>VLOOKUP($A646,DM!$A:$EH,MATCH(G$1,DM!$1:$1,0),0)</f>
        <v>3</v>
      </c>
      <c r="H646" s="57" t="str">
        <f>VLOOKUP($A646,DM!$A:$EH,MATCH(H$1,DM!$1:$1,0),0)</f>
        <v>SOFR+75</v>
      </c>
      <c r="I646" s="23" t="str">
        <f>VLOOKUP($A646,DM!$A:$EH,MATCH(I$1,DM!$1:$1,0),0)</f>
        <v>SOFR+115a</v>
      </c>
      <c r="J646" s="23" t="str">
        <f>VLOOKUP($A646,DM!$A:$EH,MATCH(J$1,DM!$1:$1,0),0)</f>
        <v>40</v>
      </c>
      <c r="K646" s="22" t="str">
        <f>VLOOKUP($A646,DM!$A:$EH,MATCH(K$1,DM!$1:$1,0),0)</f>
        <v>直发</v>
      </c>
      <c r="L646" s="22" t="str">
        <f>VLOOKUP($A646,DM!$A:$EH,MATCH(L$1,DM!$1:$1,0),0)</f>
        <v>绿色浮息债券</v>
      </c>
      <c r="M646" s="22" t="str">
        <f>VLOOKUP($A646,DM!$A:$EH,MATCH(M$1,DM!$1:$1,0),0)</f>
        <v>金融机构</v>
      </c>
      <c r="N646" s="22" t="str">
        <f>VLOOKUP($A646,DM!$A:$EH,MATCH(N$1,DM!$1:$1,0),0)</f>
        <v>北京</v>
      </c>
      <c r="O646" s="19" t="str">
        <f>VLOOKUP($A646,DM!$A:$EH,MATCH(O$1,DM!$1:$1,0),0)</f>
        <v>港分,澳分</v>
      </c>
    </row>
    <row r="647" spans="1:15" x14ac:dyDescent="0.25">
      <c r="A647" s="63">
        <f>deal_master[[#This Row],[Index]]</f>
        <v>268</v>
      </c>
      <c r="B647" s="70">
        <f>VLOOKUP($A647,DM!A:EH,MATCH(B$1,DM!$1:$1,0),0)</f>
        <v>44705</v>
      </c>
      <c r="C647" s="21" t="str">
        <f>VLOOKUP($A647,DM!$A:$EH,MATCH(C$1,DM!$1:$1,0),0)</f>
        <v>工银港分</v>
      </c>
      <c r="D647" s="56" t="str">
        <f>VLOOKUP($A647,DM!$A:$EH,MATCH(D$1,DM!$1:$1,0),0)</f>
        <v>A1/--/--</v>
      </c>
      <c r="E647" s="23" t="str">
        <f>VLOOKUP($A647,DM!$A:$EH,MATCH(E$1,DM!$1:$1,0),0)</f>
        <v>USD</v>
      </c>
      <c r="F647" s="23">
        <f>VLOOKUP($A647,DM!$A:$EH,MATCH(F$1,DM!$1:$1,0),0)</f>
        <v>12</v>
      </c>
      <c r="G647" s="23" t="str">
        <f>VLOOKUP($A647,DM!$A:$EH,MATCH(G$1,DM!$1:$1,0),0)</f>
        <v>3</v>
      </c>
      <c r="H647" s="57" t="str">
        <f>VLOOKUP($A647,DM!$A:$EH,MATCH(H$1,DM!$1:$1,0),0)</f>
        <v>2.95%</v>
      </c>
      <c r="I647" s="23" t="str">
        <f>VLOOKUP($A647,DM!$A:$EH,MATCH(I$1,DM!$1:$1,0),0)</f>
        <v>T3+85a</v>
      </c>
      <c r="J647" s="23" t="str">
        <f>VLOOKUP($A647,DM!$A:$EH,MATCH(J$1,DM!$1:$1,0),0)</f>
        <v>47</v>
      </c>
      <c r="K647" s="22" t="str">
        <f>VLOOKUP($A647,DM!$A:$EH,MATCH(K$1,DM!$1:$1,0),0)</f>
        <v>直发</v>
      </c>
      <c r="L647" s="22" t="str">
        <f>VLOOKUP($A647,DM!$A:$EH,MATCH(L$1,DM!$1:$1,0),0)</f>
        <v>绿色债券</v>
      </c>
      <c r="M647" s="22" t="str">
        <f>VLOOKUP($A647,DM!$A:$EH,MATCH(M$1,DM!$1:$1,0),0)</f>
        <v>金融机构</v>
      </c>
      <c r="N647" s="22" t="str">
        <f>VLOOKUP($A647,DM!$A:$EH,MATCH(N$1,DM!$1:$1,0),0)</f>
        <v>北京</v>
      </c>
      <c r="O647" s="19" t="str">
        <f>VLOOKUP($A647,DM!$A:$EH,MATCH(O$1,DM!$1:$1,0),0)</f>
        <v>港分</v>
      </c>
    </row>
    <row r="648" spans="1:15" x14ac:dyDescent="0.25">
      <c r="A648" s="63">
        <f>deal_master[[#This Row],[Index]]</f>
        <v>267</v>
      </c>
      <c r="B648" s="70">
        <f>VLOOKUP($A648,DM!A:EH,MATCH(B$1,DM!$1:$1,0),0)</f>
        <v>44705</v>
      </c>
      <c r="C648" s="21" t="str">
        <f>VLOOKUP($A648,DM!$A:$EH,MATCH(C$1,DM!$1:$1,0),0)</f>
        <v>工银港分</v>
      </c>
      <c r="D648" s="56" t="str">
        <f>VLOOKUP($A648,DM!$A:$EH,MATCH(D$1,DM!$1:$1,0),0)</f>
        <v>A1/--/--</v>
      </c>
      <c r="E648" s="23" t="str">
        <f>VLOOKUP($A648,DM!$A:$EH,MATCH(E$1,DM!$1:$1,0),0)</f>
        <v>HKD</v>
      </c>
      <c r="F648" s="23">
        <f>VLOOKUP($A648,DM!$A:$EH,MATCH(F$1,DM!$1:$1,0),0)</f>
        <v>20</v>
      </c>
      <c r="G648" s="23" t="str">
        <f>VLOOKUP($A648,DM!$A:$EH,MATCH(G$1,DM!$1:$1,0),0)</f>
        <v>2</v>
      </c>
      <c r="H648" s="57" t="str">
        <f>VLOOKUP($A648,DM!$A:$EH,MATCH(H$1,DM!$1:$1,0),0)</f>
        <v>2.95%</v>
      </c>
      <c r="I648" s="23" t="str">
        <f>VLOOKUP($A648,DM!$A:$EH,MATCH(I$1,DM!$1:$1,0),0)</f>
        <v>3.35%a</v>
      </c>
      <c r="J648" s="23" t="str">
        <f>VLOOKUP($A648,DM!$A:$EH,MATCH(J$1,DM!$1:$1,0),0)</f>
        <v>40</v>
      </c>
      <c r="K648" s="22" t="str">
        <f>VLOOKUP($A648,DM!$A:$EH,MATCH(K$1,DM!$1:$1,0),0)</f>
        <v>直发</v>
      </c>
      <c r="L648" s="22" t="str">
        <f>VLOOKUP($A648,DM!$A:$EH,MATCH(L$1,DM!$1:$1,0),0)</f>
        <v>绿色债券</v>
      </c>
      <c r="M648" s="22" t="str">
        <f>VLOOKUP($A648,DM!$A:$EH,MATCH(M$1,DM!$1:$1,0),0)</f>
        <v>金融机构</v>
      </c>
      <c r="N648" s="22" t="str">
        <f>VLOOKUP($A648,DM!$A:$EH,MATCH(N$1,DM!$1:$1,0),0)</f>
        <v>北京</v>
      </c>
      <c r="O648" s="19" t="str">
        <f>VLOOKUP($A648,DM!$A:$EH,MATCH(O$1,DM!$1:$1,0),0)</f>
        <v>港分</v>
      </c>
    </row>
    <row r="649" spans="1:15" x14ac:dyDescent="0.25">
      <c r="A649" s="63">
        <f>deal_master[[#This Row],[Index]]</f>
        <v>266</v>
      </c>
      <c r="B649" s="70">
        <f>VLOOKUP($A649,DM!A:EH,MATCH(B$1,DM!$1:$1,0),0)</f>
        <v>44705</v>
      </c>
      <c r="C649" s="21" t="str">
        <f>VLOOKUP($A649,DM!$A:$EH,MATCH(C$1,DM!$1:$1,0),0)</f>
        <v>工银伦分</v>
      </c>
      <c r="D649" s="56" t="str">
        <f>VLOOKUP($A649,DM!$A:$EH,MATCH(D$1,DM!$1:$1,0),0)</f>
        <v>A1/--/--</v>
      </c>
      <c r="E649" s="23" t="str">
        <f>VLOOKUP($A649,DM!$A:$EH,MATCH(E$1,DM!$1:$1,0),0)</f>
        <v>EUR</v>
      </c>
      <c r="F649" s="23">
        <f>VLOOKUP($A649,DM!$A:$EH,MATCH(F$1,DM!$1:$1,0),0)</f>
        <v>3</v>
      </c>
      <c r="G649" s="23" t="str">
        <f>VLOOKUP($A649,DM!$A:$EH,MATCH(G$1,DM!$1:$1,0),0)</f>
        <v>3</v>
      </c>
      <c r="H649" s="57" t="str">
        <f>VLOOKUP($A649,DM!$A:$EH,MATCH(H$1,DM!$1:$1,0),0)</f>
        <v>1.625%</v>
      </c>
      <c r="I649" s="23" t="str">
        <f>VLOOKUP($A649,DM!$A:$EH,MATCH(I$1,DM!$1:$1,0),0)</f>
        <v>MS+70a</v>
      </c>
      <c r="J649" s="23" t="str">
        <f>VLOOKUP($A649,DM!$A:$EH,MATCH(J$1,DM!$1:$1,0),0)</f>
        <v>20</v>
      </c>
      <c r="K649" s="22" t="str">
        <f>VLOOKUP($A649,DM!$A:$EH,MATCH(K$1,DM!$1:$1,0),0)</f>
        <v>直发</v>
      </c>
      <c r="L649" s="22" t="str">
        <f>VLOOKUP($A649,DM!$A:$EH,MATCH(L$1,DM!$1:$1,0),0)</f>
        <v>绿色债券</v>
      </c>
      <c r="M649" s="22" t="str">
        <f>VLOOKUP($A649,DM!$A:$EH,MATCH(M$1,DM!$1:$1,0),0)</f>
        <v>金融机构</v>
      </c>
      <c r="N649" s="22" t="str">
        <f>VLOOKUP($A649,DM!$A:$EH,MATCH(N$1,DM!$1:$1,0),0)</f>
        <v>北京</v>
      </c>
      <c r="O649" s="19" t="str">
        <f>VLOOKUP($A649,DM!$A:$EH,MATCH(O$1,DM!$1:$1,0),0)</f>
        <v>港分</v>
      </c>
    </row>
    <row r="650" spans="1:15" x14ac:dyDescent="0.25">
      <c r="A650" s="63">
        <f>deal_master[[#This Row],[Index]]</f>
        <v>265</v>
      </c>
      <c r="B650" s="70">
        <f>VLOOKUP($A650,DM!A:EH,MATCH(B$1,DM!$1:$1,0),0)</f>
        <v>44705</v>
      </c>
      <c r="C650" s="21" t="str">
        <f>VLOOKUP($A650,DM!$A:$EH,MATCH(C$1,DM!$1:$1,0),0)</f>
        <v>工银迪拜分行</v>
      </c>
      <c r="D650" s="56" t="str">
        <f>VLOOKUP($A650,DM!$A:$EH,MATCH(D$1,DM!$1:$1,0),0)</f>
        <v>A1/--/--</v>
      </c>
      <c r="E650" s="23" t="str">
        <f>VLOOKUP($A650,DM!$A:$EH,MATCH(E$1,DM!$1:$1,0),0)</f>
        <v>CNH</v>
      </c>
      <c r="F650" s="23">
        <f>VLOOKUP($A650,DM!$A:$EH,MATCH(F$1,DM!$1:$1,0),0)</f>
        <v>20</v>
      </c>
      <c r="G650" s="23" t="str">
        <f>VLOOKUP($A650,DM!$A:$EH,MATCH(G$1,DM!$1:$1,0),0)</f>
        <v>2</v>
      </c>
      <c r="H650" s="57" t="str">
        <f>VLOOKUP($A650,DM!$A:$EH,MATCH(H$1,DM!$1:$1,0),0)</f>
        <v>3.2%</v>
      </c>
      <c r="I650" s="23" t="str">
        <f>VLOOKUP($A650,DM!$A:$EH,MATCH(I$1,DM!$1:$1,0),0)</f>
        <v>3.75%a</v>
      </c>
      <c r="J650" s="23" t="str">
        <f>VLOOKUP($A650,DM!$A:$EH,MATCH(J$1,DM!$1:$1,0),0)</f>
        <v>55</v>
      </c>
      <c r="K650" s="22" t="str">
        <f>VLOOKUP($A650,DM!$A:$EH,MATCH(K$1,DM!$1:$1,0),0)</f>
        <v>直发</v>
      </c>
      <c r="L650" s="22" t="str">
        <f>VLOOKUP($A650,DM!$A:$EH,MATCH(L$1,DM!$1:$1,0),0)</f>
        <v>绿色点心债</v>
      </c>
      <c r="M650" s="22" t="str">
        <f>VLOOKUP($A650,DM!$A:$EH,MATCH(M$1,DM!$1:$1,0),0)</f>
        <v>金融机构</v>
      </c>
      <c r="N650" s="22" t="str">
        <f>VLOOKUP($A650,DM!$A:$EH,MATCH(N$1,DM!$1:$1,0),0)</f>
        <v>北京</v>
      </c>
      <c r="O650" s="19" t="str">
        <f>VLOOKUP($A650,DM!$A:$EH,MATCH(O$1,DM!$1:$1,0),0)</f>
        <v>港分</v>
      </c>
    </row>
    <row r="651" spans="1:15" x14ac:dyDescent="0.25">
      <c r="A651" s="63">
        <f>deal_master[[#This Row],[Index]]</f>
        <v>264</v>
      </c>
      <c r="B651" s="70">
        <f>VLOOKUP($A651,DM!A:EH,MATCH(B$1,DM!$1:$1,0),0)</f>
        <v>44704</v>
      </c>
      <c r="C651" s="21" t="str">
        <f>VLOOKUP($A651,DM!$A:$EH,MATCH(C$1,DM!$1:$1,0),0)</f>
        <v>海通证券</v>
      </c>
      <c r="D651" s="56" t="str">
        <f>VLOOKUP($A651,DM!$A:$EH,MATCH(D$1,DM!$1:$1,0),0)</f>
        <v>--/BBB/--</v>
      </c>
      <c r="E651" s="23" t="str">
        <f>VLOOKUP($A651,DM!$A:$EH,MATCH(E$1,DM!$1:$1,0),0)</f>
        <v>USD</v>
      </c>
      <c r="F651" s="23">
        <f>VLOOKUP($A651,DM!$A:$EH,MATCH(F$1,DM!$1:$1,0),0)</f>
        <v>1.5</v>
      </c>
      <c r="G651" s="23" t="str">
        <f>VLOOKUP($A651,DM!$A:$EH,MATCH(G$1,DM!$1:$1,0),0)</f>
        <v>5</v>
      </c>
      <c r="H651" s="57" t="str">
        <f>VLOOKUP($A651,DM!$A:$EH,MATCH(H$1,DM!$1:$1,0),0)</f>
        <v>4%</v>
      </c>
      <c r="I651" s="23" t="str">
        <f>VLOOKUP($A651,DM!$A:$EH,MATCH(I$1,DM!$1:$1,0),0)</f>
        <v>T+120a</v>
      </c>
      <c r="J651" s="23" t="str">
        <f>VLOOKUP($A651,DM!$A:$EH,MATCH(J$1,DM!$1:$1,0),0)</f>
        <v>--</v>
      </c>
      <c r="K651" s="22" t="str">
        <f>VLOOKUP($A651,DM!$A:$EH,MATCH(K$1,DM!$1:$1,0),0)</f>
        <v>担保</v>
      </c>
      <c r="L651" s="22" t="str">
        <f>VLOOKUP($A651,DM!$A:$EH,MATCH(L$1,DM!$1:$1,0),0)</f>
        <v>--</v>
      </c>
      <c r="M651" s="22" t="str">
        <f>VLOOKUP($A651,DM!$A:$EH,MATCH(M$1,DM!$1:$1,0),0)</f>
        <v>金融机构</v>
      </c>
      <c r="N651" s="22" t="str">
        <f>VLOOKUP($A651,DM!$A:$EH,MATCH(N$1,DM!$1:$1,0),0)</f>
        <v>上海</v>
      </c>
      <c r="O651" s="19" t="str">
        <f>VLOOKUP($A651,DM!$A:$EH,MATCH(O$1,DM!$1:$1,0),0)</f>
        <v>港分</v>
      </c>
    </row>
    <row r="652" spans="1:15" x14ac:dyDescent="0.25">
      <c r="A652" s="63">
        <f>deal_master[[#This Row],[Index]]</f>
        <v>263</v>
      </c>
      <c r="B652" s="70">
        <f>VLOOKUP($A652,DM!A:EH,MATCH(B$1,DM!$1:$1,0),0)</f>
        <v>44704</v>
      </c>
      <c r="C652" s="21" t="str">
        <f>VLOOKUP($A652,DM!$A:$EH,MATCH(C$1,DM!$1:$1,0),0)</f>
        <v>中融信托</v>
      </c>
      <c r="D652" s="56" t="str">
        <f>VLOOKUP($A652,DM!$A:$EH,MATCH(D$1,DM!$1:$1,0),0)</f>
        <v>--/B/--</v>
      </c>
      <c r="E652" s="23" t="str">
        <f>VLOOKUP($A652,DM!$A:$EH,MATCH(E$1,DM!$1:$1,0),0)</f>
        <v>USD</v>
      </c>
      <c r="F652" s="23">
        <f>VLOOKUP($A652,DM!$A:$EH,MATCH(F$1,DM!$1:$1,0),0)</f>
        <v>1.9</v>
      </c>
      <c r="G652" s="23" t="str">
        <f>VLOOKUP($A652,DM!$A:$EH,MATCH(G$1,DM!$1:$1,0),0)</f>
        <v>1</v>
      </c>
      <c r="H652" s="57" t="str">
        <f>VLOOKUP($A652,DM!$A:$EH,MATCH(H$1,DM!$1:$1,0),0)</f>
        <v>6.8%</v>
      </c>
      <c r="I652" s="23" t="str">
        <f>VLOOKUP($A652,DM!$A:$EH,MATCH(I$1,DM!$1:$1,0),0)</f>
        <v>--</v>
      </c>
      <c r="J652" s="23" t="str">
        <f>VLOOKUP($A652,DM!$A:$EH,MATCH(J$1,DM!$1:$1,0),0)</f>
        <v>--</v>
      </c>
      <c r="K652" s="22" t="str">
        <f>VLOOKUP($A652,DM!$A:$EH,MATCH(K$1,DM!$1:$1,0),0)</f>
        <v>维好+担保</v>
      </c>
      <c r="L652" s="22" t="str">
        <f>VLOOKUP($A652,DM!$A:$EH,MATCH(L$1,DM!$1:$1,0),0)</f>
        <v>--</v>
      </c>
      <c r="M652" s="22" t="str">
        <f>VLOOKUP($A652,DM!$A:$EH,MATCH(M$1,DM!$1:$1,0),0)</f>
        <v>金融机构</v>
      </c>
      <c r="N652" s="22" t="str">
        <f>VLOOKUP($A652,DM!$A:$EH,MATCH(N$1,DM!$1:$1,0),0)</f>
        <v>黑龙江</v>
      </c>
      <c r="O652" s="19" t="str">
        <f>VLOOKUP($A652,DM!$A:$EH,MATCH(O$1,DM!$1:$1,0),0)</f>
        <v>--</v>
      </c>
    </row>
    <row r="653" spans="1:15" x14ac:dyDescent="0.25">
      <c r="A653" s="63">
        <f>deal_master[[#This Row],[Index]]</f>
        <v>262</v>
      </c>
      <c r="B653" s="70">
        <f>VLOOKUP($A653,DM!A:EH,MATCH(B$1,DM!$1:$1,0),0)</f>
        <v>44701</v>
      </c>
      <c r="C653" s="21" t="str">
        <f>VLOOKUP($A653,DM!$A:$EH,MATCH(C$1,DM!$1:$1,0),0)</f>
        <v>湖州南浔新城(浙商银行)</v>
      </c>
      <c r="D653" s="56" t="str">
        <f>VLOOKUP($A653,DM!$A:$EH,MATCH(D$1,DM!$1:$1,0),0)</f>
        <v>--/--/--</v>
      </c>
      <c r="E653" s="23" t="str">
        <f>VLOOKUP($A653,DM!$A:$EH,MATCH(E$1,DM!$1:$1,0),0)</f>
        <v>USD</v>
      </c>
      <c r="F653" s="23">
        <f>VLOOKUP($A653,DM!$A:$EH,MATCH(F$1,DM!$1:$1,0),0)</f>
        <v>0.4</v>
      </c>
      <c r="G653" s="23" t="str">
        <f>VLOOKUP($A653,DM!$A:$EH,MATCH(G$1,DM!$1:$1,0),0)</f>
        <v>3</v>
      </c>
      <c r="H653" s="57" t="str">
        <f>VLOOKUP($A653,DM!$A:$EH,MATCH(H$1,DM!$1:$1,0),0)</f>
        <v>3.9%</v>
      </c>
      <c r="I653" s="23" t="str">
        <f>VLOOKUP($A653,DM!$A:$EH,MATCH(I$1,DM!$1:$1,0),0)</f>
        <v>--</v>
      </c>
      <c r="J653" s="23" t="str">
        <f>VLOOKUP($A653,DM!$A:$EH,MATCH(J$1,DM!$1:$1,0),0)</f>
        <v>--</v>
      </c>
      <c r="K653" s="22" t="str">
        <f>VLOOKUP($A653,DM!$A:$EH,MATCH(K$1,DM!$1:$1,0),0)</f>
        <v>备证</v>
      </c>
      <c r="L653" s="22" t="str">
        <f>VLOOKUP($A653,DM!$A:$EH,MATCH(L$1,DM!$1:$1,0),0)</f>
        <v>--</v>
      </c>
      <c r="M653" s="22" t="str">
        <f>VLOOKUP($A653,DM!$A:$EH,MATCH(M$1,DM!$1:$1,0),0)</f>
        <v>地方平台</v>
      </c>
      <c r="N653" s="22" t="str">
        <f>VLOOKUP($A653,DM!$A:$EH,MATCH(N$1,DM!$1:$1,0),0)</f>
        <v>浙江</v>
      </c>
      <c r="O653" s="19" t="str">
        <f>VLOOKUP($A653,DM!$A:$EH,MATCH(O$1,DM!$1:$1,0),0)</f>
        <v>--</v>
      </c>
    </row>
    <row r="654" spans="1:15" x14ac:dyDescent="0.25">
      <c r="A654" s="63">
        <f>deal_master[[#This Row],[Index]]</f>
        <v>261</v>
      </c>
      <c r="B654" s="70">
        <f>VLOOKUP($A654,DM!A:EH,MATCH(B$1,DM!$1:$1,0),0)</f>
        <v>44701</v>
      </c>
      <c r="C654" s="21" t="str">
        <f>VLOOKUP($A654,DM!$A:$EH,MATCH(C$1,DM!$1:$1,0),0)</f>
        <v>无锡城开实业(南京银行)</v>
      </c>
      <c r="D654" s="56" t="str">
        <f>VLOOKUP($A654,DM!$A:$EH,MATCH(D$1,DM!$1:$1,0),0)</f>
        <v>--/--/--</v>
      </c>
      <c r="E654" s="23" t="str">
        <f>VLOOKUP($A654,DM!$A:$EH,MATCH(E$1,DM!$1:$1,0),0)</f>
        <v>EUR</v>
      </c>
      <c r="F654" s="23">
        <f>VLOOKUP($A654,DM!$A:$EH,MATCH(F$1,DM!$1:$1,0),0)</f>
        <v>0.4</v>
      </c>
      <c r="G654" s="23" t="str">
        <f>VLOOKUP($A654,DM!$A:$EH,MATCH(G$1,DM!$1:$1,0),0)</f>
        <v>3</v>
      </c>
      <c r="H654" s="57" t="str">
        <f>VLOOKUP($A654,DM!$A:$EH,MATCH(H$1,DM!$1:$1,0),0)</f>
        <v>2.3%</v>
      </c>
      <c r="I654" s="23" t="str">
        <f>VLOOKUP($A654,DM!$A:$EH,MATCH(I$1,DM!$1:$1,0),0)</f>
        <v>--</v>
      </c>
      <c r="J654" s="23" t="str">
        <f>VLOOKUP($A654,DM!$A:$EH,MATCH(J$1,DM!$1:$1,0),0)</f>
        <v>--</v>
      </c>
      <c r="K654" s="22" t="str">
        <f>VLOOKUP($A654,DM!$A:$EH,MATCH(K$1,DM!$1:$1,0),0)</f>
        <v>备证</v>
      </c>
      <c r="L654" s="22" t="str">
        <f>VLOOKUP($A654,DM!$A:$EH,MATCH(L$1,DM!$1:$1,0),0)</f>
        <v>--</v>
      </c>
      <c r="M654" s="22" t="str">
        <f>VLOOKUP($A654,DM!$A:$EH,MATCH(M$1,DM!$1:$1,0),0)</f>
        <v>地方平台</v>
      </c>
      <c r="N654" s="22" t="str">
        <f>VLOOKUP($A654,DM!$A:$EH,MATCH(N$1,DM!$1:$1,0),0)</f>
        <v>江苏</v>
      </c>
      <c r="O654" s="19" t="str">
        <f>VLOOKUP($A654,DM!$A:$EH,MATCH(O$1,DM!$1:$1,0),0)</f>
        <v>--</v>
      </c>
    </row>
    <row r="655" spans="1:15" x14ac:dyDescent="0.25">
      <c r="A655" s="63">
        <f>deal_master[[#This Row],[Index]]</f>
        <v>260</v>
      </c>
      <c r="B655" s="70">
        <f>VLOOKUP($A655,DM!A:EH,MATCH(B$1,DM!$1:$1,0),0)</f>
        <v>44701</v>
      </c>
      <c r="C655" s="21" t="str">
        <f>VLOOKUP($A655,DM!$A:$EH,MATCH(C$1,DM!$1:$1,0),0)</f>
        <v>天台国资(宁波银行)</v>
      </c>
      <c r="D655" s="56" t="str">
        <f>VLOOKUP($A655,DM!$A:$EH,MATCH(D$1,DM!$1:$1,0),0)</f>
        <v>--/--/--</v>
      </c>
      <c r="E655" s="23" t="str">
        <f>VLOOKUP($A655,DM!$A:$EH,MATCH(E$1,DM!$1:$1,0),0)</f>
        <v>EUR</v>
      </c>
      <c r="F655" s="23">
        <f>VLOOKUP($A655,DM!$A:$EH,MATCH(F$1,DM!$1:$1,0),0)</f>
        <v>0.9</v>
      </c>
      <c r="G655" s="23" t="str">
        <f>VLOOKUP($A655,DM!$A:$EH,MATCH(G$1,DM!$1:$1,0),0)</f>
        <v>3</v>
      </c>
      <c r="H655" s="57" t="str">
        <f>VLOOKUP($A655,DM!$A:$EH,MATCH(H$1,DM!$1:$1,0),0)</f>
        <v>2.4%</v>
      </c>
      <c r="I655" s="23" t="str">
        <f>VLOOKUP($A655,DM!$A:$EH,MATCH(I$1,DM!$1:$1,0),0)</f>
        <v>--</v>
      </c>
      <c r="J655" s="23" t="str">
        <f>VLOOKUP($A655,DM!$A:$EH,MATCH(J$1,DM!$1:$1,0),0)</f>
        <v>--</v>
      </c>
      <c r="K655" s="22" t="str">
        <f>VLOOKUP($A655,DM!$A:$EH,MATCH(K$1,DM!$1:$1,0),0)</f>
        <v>备证</v>
      </c>
      <c r="L655" s="22" t="str">
        <f>VLOOKUP($A655,DM!$A:$EH,MATCH(L$1,DM!$1:$1,0),0)</f>
        <v>--</v>
      </c>
      <c r="M655" s="22" t="str">
        <f>VLOOKUP($A655,DM!$A:$EH,MATCH(M$1,DM!$1:$1,0),0)</f>
        <v>地方平台</v>
      </c>
      <c r="N655" s="22" t="str">
        <f>VLOOKUP($A655,DM!$A:$EH,MATCH(N$1,DM!$1:$1,0),0)</f>
        <v>浙江</v>
      </c>
      <c r="O655" s="19" t="str">
        <f>VLOOKUP($A655,DM!$A:$EH,MATCH(O$1,DM!$1:$1,0),0)</f>
        <v>--</v>
      </c>
    </row>
    <row r="656" spans="1:15" x14ac:dyDescent="0.25">
      <c r="A656" s="63">
        <f>deal_master[[#This Row],[Index]]</f>
        <v>259</v>
      </c>
      <c r="B656" s="70">
        <f>VLOOKUP($A656,DM!A:EH,MATCH(B$1,DM!$1:$1,0),0)</f>
        <v>44701</v>
      </c>
      <c r="C656" s="21" t="str">
        <f>VLOOKUP($A656,DM!$A:$EH,MATCH(C$1,DM!$1:$1,0),0)</f>
        <v>天台国资(杭州银行)</v>
      </c>
      <c r="D656" s="56" t="str">
        <f>VLOOKUP($A656,DM!$A:$EH,MATCH(D$1,DM!$1:$1,0),0)</f>
        <v>--/--/--</v>
      </c>
      <c r="E656" s="23" t="str">
        <f>VLOOKUP($A656,DM!$A:$EH,MATCH(E$1,DM!$1:$1,0),0)</f>
        <v>EUR</v>
      </c>
      <c r="F656" s="23">
        <f>VLOOKUP($A656,DM!$A:$EH,MATCH(F$1,DM!$1:$1,0),0)</f>
        <v>0.63</v>
      </c>
      <c r="G656" s="23" t="str">
        <f>VLOOKUP($A656,DM!$A:$EH,MATCH(G$1,DM!$1:$1,0),0)</f>
        <v>3</v>
      </c>
      <c r="H656" s="57" t="str">
        <f>VLOOKUP($A656,DM!$A:$EH,MATCH(H$1,DM!$1:$1,0),0)</f>
        <v>2.4%</v>
      </c>
      <c r="I656" s="23" t="str">
        <f>VLOOKUP($A656,DM!$A:$EH,MATCH(I$1,DM!$1:$1,0),0)</f>
        <v>--</v>
      </c>
      <c r="J656" s="23" t="str">
        <f>VLOOKUP($A656,DM!$A:$EH,MATCH(J$1,DM!$1:$1,0),0)</f>
        <v>--</v>
      </c>
      <c r="K656" s="22" t="str">
        <f>VLOOKUP($A656,DM!$A:$EH,MATCH(K$1,DM!$1:$1,0),0)</f>
        <v>备证</v>
      </c>
      <c r="L656" s="22" t="str">
        <f>VLOOKUP($A656,DM!$A:$EH,MATCH(L$1,DM!$1:$1,0),0)</f>
        <v>--</v>
      </c>
      <c r="M656" s="22" t="str">
        <f>VLOOKUP($A656,DM!$A:$EH,MATCH(M$1,DM!$1:$1,0),0)</f>
        <v>地方平台</v>
      </c>
      <c r="N656" s="22" t="str">
        <f>VLOOKUP($A656,DM!$A:$EH,MATCH(N$1,DM!$1:$1,0),0)</f>
        <v>浙江</v>
      </c>
      <c r="O656" s="19" t="str">
        <f>VLOOKUP($A656,DM!$A:$EH,MATCH(O$1,DM!$1:$1,0),0)</f>
        <v>--</v>
      </c>
    </row>
    <row r="657" spans="1:15" x14ac:dyDescent="0.25">
      <c r="A657" s="63">
        <f>deal_master[[#This Row],[Index]]</f>
        <v>258</v>
      </c>
      <c r="B657" s="70">
        <f>VLOOKUP($A657,DM!A:EH,MATCH(B$1,DM!$1:$1,0),0)</f>
        <v>44700</v>
      </c>
      <c r="C657" s="21" t="str">
        <f>VLOOKUP($A657,DM!$A:$EH,MATCH(C$1,DM!$1:$1,0),0)</f>
        <v>中航租赁</v>
      </c>
      <c r="D657" s="56" t="str">
        <f>VLOOKUP($A657,DM!$A:$EH,MATCH(D$1,DM!$1:$1,0),0)</f>
        <v>--/--/A-</v>
      </c>
      <c r="E657" s="23" t="str">
        <f>VLOOKUP($A657,DM!$A:$EH,MATCH(E$1,DM!$1:$1,0),0)</f>
        <v>USD</v>
      </c>
      <c r="F657" s="23">
        <f>VLOOKUP($A657,DM!$A:$EH,MATCH(F$1,DM!$1:$1,0),0)</f>
        <v>4.5</v>
      </c>
      <c r="G657" s="23" t="str">
        <f>VLOOKUP($A657,DM!$A:$EH,MATCH(G$1,DM!$1:$1,0),0)</f>
        <v>3</v>
      </c>
      <c r="H657" s="57" t="str">
        <f>VLOOKUP($A657,DM!$A:$EH,MATCH(H$1,DM!$1:$1,0),0)</f>
        <v>4.05%</v>
      </c>
      <c r="I657" s="23" t="str">
        <f>VLOOKUP($A657,DM!$A:$EH,MATCH(I$1,DM!$1:$1,0),0)</f>
        <v>T+175a</v>
      </c>
      <c r="J657" s="23" t="str">
        <f>VLOOKUP($A657,DM!$A:$EH,MATCH(J$1,DM!$1:$1,0),0)</f>
        <v>45</v>
      </c>
      <c r="K657" s="22" t="str">
        <f>VLOOKUP($A657,DM!$A:$EH,MATCH(K$1,DM!$1:$1,0),0)</f>
        <v>担保</v>
      </c>
      <c r="L657" s="22" t="str">
        <f>VLOOKUP($A657,DM!$A:$EH,MATCH(L$1,DM!$1:$1,0),0)</f>
        <v>--</v>
      </c>
      <c r="M657" s="22" t="str">
        <f>VLOOKUP($A657,DM!$A:$EH,MATCH(M$1,DM!$1:$1,0),0)</f>
        <v>金融机构</v>
      </c>
      <c r="N657" s="22" t="str">
        <f>VLOOKUP($A657,DM!$A:$EH,MATCH(N$1,DM!$1:$1,0),0)</f>
        <v>上海</v>
      </c>
      <c r="O657" s="19" t="str">
        <f>VLOOKUP($A657,DM!$A:$EH,MATCH(O$1,DM!$1:$1,0),0)</f>
        <v>BISL,港分</v>
      </c>
    </row>
    <row r="658" spans="1:15" x14ac:dyDescent="0.25">
      <c r="A658" s="63">
        <f>deal_master[[#This Row],[Index]]</f>
        <v>257</v>
      </c>
      <c r="B658" s="70">
        <f>VLOOKUP($A658,DM!A:EH,MATCH(B$1,DM!$1:$1,0),0)</f>
        <v>44699</v>
      </c>
      <c r="C658" s="21" t="str">
        <f>VLOOKUP($A658,DM!$A:$EH,MATCH(C$1,DM!$1:$1,0),0)</f>
        <v>无锡恒廷实业(宁波银行)</v>
      </c>
      <c r="D658" s="56" t="str">
        <f>VLOOKUP($A658,DM!$A:$EH,MATCH(D$1,DM!$1:$1,0),0)</f>
        <v>--/--/--</v>
      </c>
      <c r="E658" s="23" t="str">
        <f>VLOOKUP($A658,DM!$A:$EH,MATCH(E$1,DM!$1:$1,0),0)</f>
        <v>USD</v>
      </c>
      <c r="F658" s="23">
        <f>VLOOKUP($A658,DM!$A:$EH,MATCH(F$1,DM!$1:$1,0),0)</f>
        <v>1.3</v>
      </c>
      <c r="G658" s="23" t="str">
        <f>VLOOKUP($A658,DM!$A:$EH,MATCH(G$1,DM!$1:$1,0),0)</f>
        <v>3</v>
      </c>
      <c r="H658" s="57" t="str">
        <f>VLOOKUP($A658,DM!$A:$EH,MATCH(H$1,DM!$1:$1,0),0)</f>
        <v>3.8%</v>
      </c>
      <c r="I658" s="23" t="str">
        <f>VLOOKUP($A658,DM!$A:$EH,MATCH(I$1,DM!$1:$1,0),0)</f>
        <v>4%a</v>
      </c>
      <c r="J658" s="23" t="str">
        <f>VLOOKUP($A658,DM!$A:$EH,MATCH(J$1,DM!$1:$1,0),0)</f>
        <v>20</v>
      </c>
      <c r="K658" s="22" t="str">
        <f>VLOOKUP($A658,DM!$A:$EH,MATCH(K$1,DM!$1:$1,0),0)</f>
        <v>备证+担保</v>
      </c>
      <c r="L658" s="22" t="str">
        <f>VLOOKUP($A658,DM!$A:$EH,MATCH(L$1,DM!$1:$1,0),0)</f>
        <v>--</v>
      </c>
      <c r="M658" s="22" t="str">
        <f>VLOOKUP($A658,DM!$A:$EH,MATCH(M$1,DM!$1:$1,0),0)</f>
        <v>地方平台</v>
      </c>
      <c r="N658" s="22" t="str">
        <f>VLOOKUP($A658,DM!$A:$EH,MATCH(N$1,DM!$1:$1,0),0)</f>
        <v>江苏</v>
      </c>
      <c r="O658" s="19" t="str">
        <f>VLOOKUP($A658,DM!$A:$EH,MATCH(O$1,DM!$1:$1,0),0)</f>
        <v>--</v>
      </c>
    </row>
    <row r="659" spans="1:15" x14ac:dyDescent="0.25">
      <c r="A659" s="63">
        <f>deal_master[[#This Row],[Index]]</f>
        <v>256</v>
      </c>
      <c r="B659" s="70">
        <f>VLOOKUP($A659,DM!A:EH,MATCH(B$1,DM!$1:$1,0),0)</f>
        <v>44694</v>
      </c>
      <c r="C659" s="21" t="str">
        <f>VLOOKUP($A659,DM!$A:$EH,MATCH(C$1,DM!$1:$1,0),0)</f>
        <v>成都天府大港(徽商银行)</v>
      </c>
      <c r="D659" s="56" t="str">
        <f>VLOOKUP($A659,DM!$A:$EH,MATCH(D$1,DM!$1:$1,0),0)</f>
        <v>--/--/--</v>
      </c>
      <c r="E659" s="23" t="str">
        <f>VLOOKUP($A659,DM!$A:$EH,MATCH(E$1,DM!$1:$1,0),0)</f>
        <v>USD</v>
      </c>
      <c r="F659" s="23">
        <f>VLOOKUP($A659,DM!$A:$EH,MATCH(F$1,DM!$1:$1,0),0)</f>
        <v>1</v>
      </c>
      <c r="G659" s="23" t="str">
        <f>VLOOKUP($A659,DM!$A:$EH,MATCH(G$1,DM!$1:$1,0),0)</f>
        <v>3</v>
      </c>
      <c r="H659" s="57" t="str">
        <f>VLOOKUP($A659,DM!$A:$EH,MATCH(H$1,DM!$1:$1,0),0)</f>
        <v>4.5%</v>
      </c>
      <c r="I659" s="23" t="str">
        <f>VLOOKUP($A659,DM!$A:$EH,MATCH(I$1,DM!$1:$1,0),0)</f>
        <v>--</v>
      </c>
      <c r="J659" s="23" t="str">
        <f>VLOOKUP($A659,DM!$A:$EH,MATCH(J$1,DM!$1:$1,0),0)</f>
        <v>--</v>
      </c>
      <c r="K659" s="22" t="str">
        <f>VLOOKUP($A659,DM!$A:$EH,MATCH(K$1,DM!$1:$1,0),0)</f>
        <v>备证</v>
      </c>
      <c r="L659" s="22" t="str">
        <f>VLOOKUP($A659,DM!$A:$EH,MATCH(L$1,DM!$1:$1,0),0)</f>
        <v>--</v>
      </c>
      <c r="M659" s="22" t="str">
        <f>VLOOKUP($A659,DM!$A:$EH,MATCH(M$1,DM!$1:$1,0),0)</f>
        <v>地方平台</v>
      </c>
      <c r="N659" s="22" t="str">
        <f>VLOOKUP($A659,DM!$A:$EH,MATCH(N$1,DM!$1:$1,0),0)</f>
        <v>四川</v>
      </c>
      <c r="O659" s="19" t="str">
        <f>VLOOKUP($A659,DM!$A:$EH,MATCH(O$1,DM!$1:$1,0),0)</f>
        <v>--</v>
      </c>
    </row>
    <row r="660" spans="1:15" x14ac:dyDescent="0.25">
      <c r="A660" s="63">
        <f>deal_master[[#This Row],[Index]]</f>
        <v>255</v>
      </c>
      <c r="B660" s="70">
        <f>VLOOKUP($A660,DM!A:EH,MATCH(B$1,DM!$1:$1,0),0)</f>
        <v>44694</v>
      </c>
      <c r="C660" s="21" t="str">
        <f>VLOOKUP($A660,DM!$A:$EH,MATCH(C$1,DM!$1:$1,0),0)</f>
        <v>台州黄岩交投(宁波银行)</v>
      </c>
      <c r="D660" s="56" t="str">
        <f>VLOOKUP($A660,DM!$A:$EH,MATCH(D$1,DM!$1:$1,0),0)</f>
        <v>--/--/--</v>
      </c>
      <c r="E660" s="23" t="str">
        <f>VLOOKUP($A660,DM!$A:$EH,MATCH(E$1,DM!$1:$1,0),0)</f>
        <v>EUR</v>
      </c>
      <c r="F660" s="23">
        <f>VLOOKUP($A660,DM!$A:$EH,MATCH(F$1,DM!$1:$1,0),0)</f>
        <v>0.75</v>
      </c>
      <c r="G660" s="23" t="str">
        <f>VLOOKUP($A660,DM!$A:$EH,MATCH(G$1,DM!$1:$1,0),0)</f>
        <v>3</v>
      </c>
      <c r="H660" s="57" t="str">
        <f>VLOOKUP($A660,DM!$A:$EH,MATCH(H$1,DM!$1:$1,0),0)</f>
        <v>2.4%</v>
      </c>
      <c r="I660" s="23" t="str">
        <f>VLOOKUP($A660,DM!$A:$EH,MATCH(I$1,DM!$1:$1,0),0)</f>
        <v>2.8%a</v>
      </c>
      <c r="J660" s="23" t="str">
        <f>VLOOKUP($A660,DM!$A:$EH,MATCH(J$1,DM!$1:$1,0),0)</f>
        <v>40</v>
      </c>
      <c r="K660" s="22" t="str">
        <f>VLOOKUP($A660,DM!$A:$EH,MATCH(K$1,DM!$1:$1,0),0)</f>
        <v>备证</v>
      </c>
      <c r="L660" s="22" t="str">
        <f>VLOOKUP($A660,DM!$A:$EH,MATCH(L$1,DM!$1:$1,0),0)</f>
        <v>--</v>
      </c>
      <c r="M660" s="22" t="str">
        <f>VLOOKUP($A660,DM!$A:$EH,MATCH(M$1,DM!$1:$1,0),0)</f>
        <v>地方平台</v>
      </c>
      <c r="N660" s="22" t="str">
        <f>VLOOKUP($A660,DM!$A:$EH,MATCH(N$1,DM!$1:$1,0),0)</f>
        <v>浙江</v>
      </c>
      <c r="O660" s="19" t="str">
        <f>VLOOKUP($A660,DM!$A:$EH,MATCH(O$1,DM!$1:$1,0),0)</f>
        <v>--</v>
      </c>
    </row>
    <row r="661" spans="1:15" x14ac:dyDescent="0.25">
      <c r="A661" s="63">
        <f>deal_master[[#This Row],[Index]]</f>
        <v>254</v>
      </c>
      <c r="B661" s="70">
        <f>VLOOKUP($A661,DM!A:EH,MATCH(B$1,DM!$1:$1,0),0)</f>
        <v>44694</v>
      </c>
      <c r="C661" s="21" t="str">
        <f>VLOOKUP($A661,DM!$A:$EH,MATCH(C$1,DM!$1:$1,0),0)</f>
        <v>台州黄岩交投(杭州银行)</v>
      </c>
      <c r="D661" s="56" t="str">
        <f>VLOOKUP($A661,DM!$A:$EH,MATCH(D$1,DM!$1:$1,0),0)</f>
        <v>--/--/--</v>
      </c>
      <c r="E661" s="23" t="str">
        <f>VLOOKUP($A661,DM!$A:$EH,MATCH(E$1,DM!$1:$1,0),0)</f>
        <v>EUR</v>
      </c>
      <c r="F661" s="23">
        <f>VLOOKUP($A661,DM!$A:$EH,MATCH(F$1,DM!$1:$1,0),0)</f>
        <v>0.65</v>
      </c>
      <c r="G661" s="23" t="str">
        <f>VLOOKUP($A661,DM!$A:$EH,MATCH(G$1,DM!$1:$1,0),0)</f>
        <v>3</v>
      </c>
      <c r="H661" s="57" t="str">
        <f>VLOOKUP($A661,DM!$A:$EH,MATCH(H$1,DM!$1:$1,0),0)</f>
        <v>2.4%</v>
      </c>
      <c r="I661" s="23" t="str">
        <f>VLOOKUP($A661,DM!$A:$EH,MATCH(I$1,DM!$1:$1,0),0)</f>
        <v>--</v>
      </c>
      <c r="J661" s="23" t="str">
        <f>VLOOKUP($A661,DM!$A:$EH,MATCH(J$1,DM!$1:$1,0),0)</f>
        <v>--</v>
      </c>
      <c r="K661" s="22" t="str">
        <f>VLOOKUP($A661,DM!$A:$EH,MATCH(K$1,DM!$1:$1,0),0)</f>
        <v>备证</v>
      </c>
      <c r="L661" s="22" t="str">
        <f>VLOOKUP($A661,DM!$A:$EH,MATCH(L$1,DM!$1:$1,0),0)</f>
        <v>--</v>
      </c>
      <c r="M661" s="22" t="str">
        <f>VLOOKUP($A661,DM!$A:$EH,MATCH(M$1,DM!$1:$1,0),0)</f>
        <v>地方平台</v>
      </c>
      <c r="N661" s="22" t="str">
        <f>VLOOKUP($A661,DM!$A:$EH,MATCH(N$1,DM!$1:$1,0),0)</f>
        <v>浙江</v>
      </c>
      <c r="O661" s="19" t="str">
        <f>VLOOKUP($A661,DM!$A:$EH,MATCH(O$1,DM!$1:$1,0),0)</f>
        <v>--</v>
      </c>
    </row>
    <row r="662" spans="1:15" x14ac:dyDescent="0.25">
      <c r="A662" s="63">
        <f>deal_master[[#This Row],[Index]]</f>
        <v>253</v>
      </c>
      <c r="B662" s="70">
        <f>VLOOKUP($A662,DM!A:EH,MATCH(B$1,DM!$1:$1,0),0)</f>
        <v>44693</v>
      </c>
      <c r="C662" s="21" t="str">
        <f>VLOOKUP($A662,DM!$A:$EH,MATCH(C$1,DM!$1:$1,0),0)</f>
        <v>三亚崖州湾科技城(渤海银行)</v>
      </c>
      <c r="D662" s="56" t="str">
        <f>VLOOKUP($A662,DM!$A:$EH,MATCH(D$1,DM!$1:$1,0),0)</f>
        <v>--/--/--</v>
      </c>
      <c r="E662" s="23" t="str">
        <f>VLOOKUP($A662,DM!$A:$EH,MATCH(E$1,DM!$1:$1,0),0)</f>
        <v>EUR</v>
      </c>
      <c r="F662" s="23">
        <f>VLOOKUP($A662,DM!$A:$EH,MATCH(F$1,DM!$1:$1,0),0)</f>
        <v>0.66</v>
      </c>
      <c r="G662" s="23" t="str">
        <f>VLOOKUP($A662,DM!$A:$EH,MATCH(G$1,DM!$1:$1,0),0)</f>
        <v>0.9</v>
      </c>
      <c r="H662" s="57" t="str">
        <f>VLOOKUP($A662,DM!$A:$EH,MATCH(H$1,DM!$1:$1,0),0)</f>
        <v>2%</v>
      </c>
      <c r="I662" s="23" t="str">
        <f>VLOOKUP($A662,DM!$A:$EH,MATCH(I$1,DM!$1:$1,0),0)</f>
        <v>--</v>
      </c>
      <c r="J662" s="23" t="str">
        <f>VLOOKUP($A662,DM!$A:$EH,MATCH(J$1,DM!$1:$1,0),0)</f>
        <v>--</v>
      </c>
      <c r="K662" s="22" t="str">
        <f>VLOOKUP($A662,DM!$A:$EH,MATCH(K$1,DM!$1:$1,0),0)</f>
        <v>备证</v>
      </c>
      <c r="L662" s="22" t="str">
        <f>VLOOKUP($A662,DM!$A:$EH,MATCH(L$1,DM!$1:$1,0),0)</f>
        <v>--</v>
      </c>
      <c r="M662" s="22" t="str">
        <f>VLOOKUP($A662,DM!$A:$EH,MATCH(M$1,DM!$1:$1,0),0)</f>
        <v>地方平台</v>
      </c>
      <c r="N662" s="22" t="str">
        <f>VLOOKUP($A662,DM!$A:$EH,MATCH(N$1,DM!$1:$1,0),0)</f>
        <v>海南</v>
      </c>
      <c r="O662" s="19" t="str">
        <f>VLOOKUP($A662,DM!$A:$EH,MATCH(O$1,DM!$1:$1,0),0)</f>
        <v>--</v>
      </c>
    </row>
    <row r="663" spans="1:15" x14ac:dyDescent="0.25">
      <c r="A663" s="63">
        <f>deal_master[[#This Row],[Index]]</f>
        <v>252</v>
      </c>
      <c r="B663" s="70">
        <f>VLOOKUP($A663,DM!A:EH,MATCH(B$1,DM!$1:$1,0),0)</f>
        <v>44692</v>
      </c>
      <c r="C663" s="21" t="str">
        <f>VLOOKUP($A663,DM!$A:$EH,MATCH(C$1,DM!$1:$1,0),0)</f>
        <v>新奥能源</v>
      </c>
      <c r="D663" s="56" t="str">
        <f>VLOOKUP($A663,DM!$A:$EH,MATCH(D$1,DM!$1:$1,0),0)</f>
        <v>Baa1/BBB+/BBB+</v>
      </c>
      <c r="E663" s="23" t="str">
        <f>VLOOKUP($A663,DM!$A:$EH,MATCH(E$1,DM!$1:$1,0),0)</f>
        <v>USD</v>
      </c>
      <c r="F663" s="23">
        <f>VLOOKUP($A663,DM!$A:$EH,MATCH(F$1,DM!$1:$1,0),0)</f>
        <v>5.5</v>
      </c>
      <c r="G663" s="23" t="str">
        <f>VLOOKUP($A663,DM!$A:$EH,MATCH(G$1,DM!$1:$1,0),0)</f>
        <v>5</v>
      </c>
      <c r="H663" s="57" t="str">
        <f>VLOOKUP($A663,DM!$A:$EH,MATCH(H$1,DM!$1:$1,0),0)</f>
        <v>4.625%</v>
      </c>
      <c r="I663" s="23" t="str">
        <f>VLOOKUP($A663,DM!$A:$EH,MATCH(I$1,DM!$1:$1,0),0)</f>
        <v>T5+210a</v>
      </c>
      <c r="J663" s="23" t="str">
        <f>VLOOKUP($A663,DM!$A:$EH,MATCH(J$1,DM!$1:$1,0),0)</f>
        <v>30</v>
      </c>
      <c r="K663" s="22" t="str">
        <f>VLOOKUP($A663,DM!$A:$EH,MATCH(K$1,DM!$1:$1,0),0)</f>
        <v>直发</v>
      </c>
      <c r="L663" s="22" t="str">
        <f>VLOOKUP($A663,DM!$A:$EH,MATCH(L$1,DM!$1:$1,0),0)</f>
        <v>绿色债券</v>
      </c>
      <c r="M663" s="22" t="str">
        <f>VLOOKUP($A663,DM!$A:$EH,MATCH(M$1,DM!$1:$1,0),0)</f>
        <v>产业</v>
      </c>
      <c r="N663" s="22" t="str">
        <f>VLOOKUP($A663,DM!$A:$EH,MATCH(N$1,DM!$1:$1,0),0)</f>
        <v>河北</v>
      </c>
      <c r="O663" s="19" t="str">
        <f>VLOOKUP($A663,DM!$A:$EH,MATCH(O$1,DM!$1:$1,0),0)</f>
        <v>--</v>
      </c>
    </row>
    <row r="664" spans="1:15" x14ac:dyDescent="0.25">
      <c r="A664" s="63">
        <f>deal_master[[#This Row],[Index]]</f>
        <v>251</v>
      </c>
      <c r="B664" s="70">
        <f>VLOOKUP($A664,DM!A:EH,MATCH(B$1,DM!$1:$1,0),0)</f>
        <v>44692</v>
      </c>
      <c r="C664" s="21" t="str">
        <f>VLOOKUP($A664,DM!$A:$EH,MATCH(C$1,DM!$1:$1,0),0)</f>
        <v>兴银港分</v>
      </c>
      <c r="D664" s="56" t="str">
        <f>VLOOKUP($A664,DM!$A:$EH,MATCH(D$1,DM!$1:$1,0),0)</f>
        <v>Baa2/--/--</v>
      </c>
      <c r="E664" s="23" t="str">
        <f>VLOOKUP($A664,DM!$A:$EH,MATCH(E$1,DM!$1:$1,0),0)</f>
        <v>USD</v>
      </c>
      <c r="F664" s="23">
        <f>VLOOKUP($A664,DM!$A:$EH,MATCH(F$1,DM!$1:$1,0),0)</f>
        <v>6.5</v>
      </c>
      <c r="G664" s="23" t="str">
        <f>VLOOKUP($A664,DM!$A:$EH,MATCH(G$1,DM!$1:$1,0),0)</f>
        <v>3</v>
      </c>
      <c r="H664" s="57" t="str">
        <f>VLOOKUP($A664,DM!$A:$EH,MATCH(H$1,DM!$1:$1,0),0)</f>
        <v>3.25%</v>
      </c>
      <c r="I664" s="23" t="str">
        <f>VLOOKUP($A664,DM!$A:$EH,MATCH(I$1,DM!$1:$1,0),0)</f>
        <v>T+95a</v>
      </c>
      <c r="J664" s="23" t="str">
        <f>VLOOKUP($A664,DM!$A:$EH,MATCH(J$1,DM!$1:$1,0),0)</f>
        <v>43</v>
      </c>
      <c r="K664" s="22" t="str">
        <f>VLOOKUP($A664,DM!$A:$EH,MATCH(K$1,DM!$1:$1,0),0)</f>
        <v>直发</v>
      </c>
      <c r="L664" s="22" t="str">
        <f>VLOOKUP($A664,DM!$A:$EH,MATCH(L$1,DM!$1:$1,0),0)</f>
        <v>绿色债券</v>
      </c>
      <c r="M664" s="22" t="str">
        <f>VLOOKUP($A664,DM!$A:$EH,MATCH(M$1,DM!$1:$1,0),0)</f>
        <v>金融机构</v>
      </c>
      <c r="N664" s="22" t="str">
        <f>VLOOKUP($A664,DM!$A:$EH,MATCH(N$1,DM!$1:$1,0),0)</f>
        <v>福建</v>
      </c>
      <c r="O664" s="19" t="str">
        <f>VLOOKUP($A664,DM!$A:$EH,MATCH(O$1,DM!$1:$1,0),0)</f>
        <v>BISL,港分</v>
      </c>
    </row>
    <row r="665" spans="1:15" x14ac:dyDescent="0.25">
      <c r="A665" s="63">
        <f>deal_master[[#This Row],[Index]]</f>
        <v>250</v>
      </c>
      <c r="B665" s="70">
        <f>VLOOKUP($A665,DM!A:EH,MATCH(B$1,DM!$1:$1,0),0)</f>
        <v>44692</v>
      </c>
      <c r="C665" s="21" t="str">
        <f>VLOOKUP($A665,DM!$A:$EH,MATCH(C$1,DM!$1:$1,0),0)</f>
        <v>东方证券</v>
      </c>
      <c r="D665" s="56" t="str">
        <f>VLOOKUP($A665,DM!$A:$EH,MATCH(D$1,DM!$1:$1,0),0)</f>
        <v>Baa2/--/--</v>
      </c>
      <c r="E665" s="23" t="str">
        <f>VLOOKUP($A665,DM!$A:$EH,MATCH(E$1,DM!$1:$1,0),0)</f>
        <v>USD</v>
      </c>
      <c r="F665" s="23">
        <f>VLOOKUP($A665,DM!$A:$EH,MATCH(F$1,DM!$1:$1,0),0)</f>
        <v>3</v>
      </c>
      <c r="G665" s="23" t="str">
        <f>VLOOKUP($A665,DM!$A:$EH,MATCH(G$1,DM!$1:$1,0),0)</f>
        <v>3</v>
      </c>
      <c r="H665" s="57" t="str">
        <f>VLOOKUP($A665,DM!$A:$EH,MATCH(H$1,DM!$1:$1,0),0)</f>
        <v>3.5%</v>
      </c>
      <c r="I665" s="23" t="str">
        <f>VLOOKUP($A665,DM!$A:$EH,MATCH(I$1,DM!$1:$1,0),0)</f>
        <v>T+120a</v>
      </c>
      <c r="J665" s="23" t="str">
        <f>VLOOKUP($A665,DM!$A:$EH,MATCH(J$1,DM!$1:$1,0),0)</f>
        <v>44</v>
      </c>
      <c r="K665" s="22" t="str">
        <f>VLOOKUP($A665,DM!$A:$EH,MATCH(K$1,DM!$1:$1,0),0)</f>
        <v>直发</v>
      </c>
      <c r="L665" s="22" t="str">
        <f>VLOOKUP($A665,DM!$A:$EH,MATCH(L$1,DM!$1:$1,0),0)</f>
        <v>--</v>
      </c>
      <c r="M665" s="22" t="str">
        <f>VLOOKUP($A665,DM!$A:$EH,MATCH(M$1,DM!$1:$1,0),0)</f>
        <v>金融机构</v>
      </c>
      <c r="N665" s="22" t="str">
        <f>VLOOKUP($A665,DM!$A:$EH,MATCH(N$1,DM!$1:$1,0),0)</f>
        <v>上海</v>
      </c>
      <c r="O665" s="19" t="str">
        <f>VLOOKUP($A665,DM!$A:$EH,MATCH(O$1,DM!$1:$1,0),0)</f>
        <v>港分</v>
      </c>
    </row>
    <row r="666" spans="1:15" x14ac:dyDescent="0.25">
      <c r="A666" s="63">
        <f>deal_master[[#This Row],[Index]]</f>
        <v>249</v>
      </c>
      <c r="B666" s="70">
        <f>VLOOKUP($A666,DM!A:EH,MATCH(B$1,DM!$1:$1,0),0)</f>
        <v>44691</v>
      </c>
      <c r="C666" s="21" t="str">
        <f>VLOOKUP($A666,DM!$A:$EH,MATCH(C$1,DM!$1:$1,0),0)</f>
        <v>长沙金霞新城城发(长沙银行)</v>
      </c>
      <c r="D666" s="56" t="str">
        <f>VLOOKUP($A666,DM!$A:$EH,MATCH(D$1,DM!$1:$1,0),0)</f>
        <v>--/--/--</v>
      </c>
      <c r="E666" s="23" t="str">
        <f>VLOOKUP($A666,DM!$A:$EH,MATCH(E$1,DM!$1:$1,0),0)</f>
        <v>USD</v>
      </c>
      <c r="F666" s="23">
        <f>VLOOKUP($A666,DM!$A:$EH,MATCH(F$1,DM!$1:$1,0),0)</f>
        <v>1.45</v>
      </c>
      <c r="G666" s="23" t="str">
        <f>VLOOKUP($A666,DM!$A:$EH,MATCH(G$1,DM!$1:$1,0),0)</f>
        <v>3</v>
      </c>
      <c r="H666" s="57" t="str">
        <f>VLOOKUP($A666,DM!$A:$EH,MATCH(H$1,DM!$1:$1,0),0)</f>
        <v>4.1%</v>
      </c>
      <c r="I666" s="23" t="str">
        <f>VLOOKUP($A666,DM!$A:$EH,MATCH(I$1,DM!$1:$1,0),0)</f>
        <v>4.3%a</v>
      </c>
      <c r="J666" s="23" t="str">
        <f>VLOOKUP($A666,DM!$A:$EH,MATCH(J$1,DM!$1:$1,0),0)</f>
        <v>20</v>
      </c>
      <c r="K666" s="22" t="str">
        <f>VLOOKUP($A666,DM!$A:$EH,MATCH(K$1,DM!$1:$1,0),0)</f>
        <v>备证</v>
      </c>
      <c r="L666" s="22" t="str">
        <f>VLOOKUP($A666,DM!$A:$EH,MATCH(L$1,DM!$1:$1,0),0)</f>
        <v>--</v>
      </c>
      <c r="M666" s="22" t="str">
        <f>VLOOKUP($A666,DM!$A:$EH,MATCH(M$1,DM!$1:$1,0),0)</f>
        <v>地方平台</v>
      </c>
      <c r="N666" s="22" t="str">
        <f>VLOOKUP($A666,DM!$A:$EH,MATCH(N$1,DM!$1:$1,0),0)</f>
        <v>湖南</v>
      </c>
      <c r="O666" s="19" t="str">
        <f>VLOOKUP($A666,DM!$A:$EH,MATCH(O$1,DM!$1:$1,0),0)</f>
        <v>--</v>
      </c>
    </row>
    <row r="667" spans="1:15" x14ac:dyDescent="0.25">
      <c r="A667" s="63">
        <f>deal_master[[#This Row],[Index]]</f>
        <v>248</v>
      </c>
      <c r="B667" s="70">
        <f>VLOOKUP($A667,DM!A:EH,MATCH(B$1,DM!$1:$1,0),0)</f>
        <v>44691</v>
      </c>
      <c r="C667" s="21" t="str">
        <f>VLOOKUP($A667,DM!$A:$EH,MATCH(C$1,DM!$1:$1,0),0)</f>
        <v>建银伦分</v>
      </c>
      <c r="D667" s="56" t="str">
        <f>VLOOKUP($A667,DM!$A:$EH,MATCH(D$1,DM!$1:$1,0),0)</f>
        <v>A1/--/--</v>
      </c>
      <c r="E667" s="23" t="str">
        <f>VLOOKUP($A667,DM!$A:$EH,MATCH(E$1,DM!$1:$1,0),0)</f>
        <v>USD</v>
      </c>
      <c r="F667" s="23">
        <f>VLOOKUP($A667,DM!$A:$EH,MATCH(F$1,DM!$1:$1,0),0)</f>
        <v>10</v>
      </c>
      <c r="G667" s="23" t="str">
        <f>VLOOKUP($A667,DM!$A:$EH,MATCH(G$1,DM!$1:$1,0),0)</f>
        <v>3</v>
      </c>
      <c r="H667" s="57" t="str">
        <f>VLOOKUP($A667,DM!$A:$EH,MATCH(H$1,DM!$1:$1,0),0)</f>
        <v>3.125%</v>
      </c>
      <c r="I667" s="23" t="str">
        <f>VLOOKUP($A667,DM!$A:$EH,MATCH(I$1,DM!$1:$1,0),0)</f>
        <v>T3+90a</v>
      </c>
      <c r="J667" s="23" t="str">
        <f>VLOOKUP($A667,DM!$A:$EH,MATCH(J$1,DM!$1:$1,0),0)</f>
        <v>43</v>
      </c>
      <c r="K667" s="22" t="str">
        <f>VLOOKUP($A667,DM!$A:$EH,MATCH(K$1,DM!$1:$1,0),0)</f>
        <v>直发</v>
      </c>
      <c r="L667" s="22" t="str">
        <f>VLOOKUP($A667,DM!$A:$EH,MATCH(L$1,DM!$1:$1,0),0)</f>
        <v>绿色债券</v>
      </c>
      <c r="M667" s="22" t="str">
        <f>VLOOKUP($A667,DM!$A:$EH,MATCH(M$1,DM!$1:$1,0),0)</f>
        <v>金融机构</v>
      </c>
      <c r="N667" s="22" t="str">
        <f>VLOOKUP($A667,DM!$A:$EH,MATCH(N$1,DM!$1:$1,0),0)</f>
        <v>北京</v>
      </c>
      <c r="O667" s="19" t="str">
        <f>VLOOKUP($A667,DM!$A:$EH,MATCH(O$1,DM!$1:$1,0),0)</f>
        <v>港分</v>
      </c>
    </row>
    <row r="668" spans="1:15" x14ac:dyDescent="0.25">
      <c r="A668" s="63">
        <f>deal_master[[#This Row],[Index]]</f>
        <v>247</v>
      </c>
      <c r="B668" s="70">
        <f>VLOOKUP($A668,DM!A:EH,MATCH(B$1,DM!$1:$1,0),0)</f>
        <v>44691</v>
      </c>
      <c r="C668" s="21" t="str">
        <f>VLOOKUP($A668,DM!$A:$EH,MATCH(C$1,DM!$1:$1,0),0)</f>
        <v>建银伦分</v>
      </c>
      <c r="D668" s="56" t="str">
        <f>VLOOKUP($A668,DM!$A:$EH,MATCH(D$1,DM!$1:$1,0),0)</f>
        <v>A1/--/--</v>
      </c>
      <c r="E668" s="23" t="str">
        <f>VLOOKUP($A668,DM!$A:$EH,MATCH(E$1,DM!$1:$1,0),0)</f>
        <v>CNH</v>
      </c>
      <c r="F668" s="23">
        <f>VLOOKUP($A668,DM!$A:$EH,MATCH(F$1,DM!$1:$1,0),0)</f>
        <v>10</v>
      </c>
      <c r="G668" s="23" t="str">
        <f>VLOOKUP($A668,DM!$A:$EH,MATCH(G$1,DM!$1:$1,0),0)</f>
        <v>2</v>
      </c>
      <c r="H668" s="57" t="str">
        <f>VLOOKUP($A668,DM!$A:$EH,MATCH(H$1,DM!$1:$1,0),0)</f>
        <v>3.4%</v>
      </c>
      <c r="I668" s="23" t="str">
        <f>VLOOKUP($A668,DM!$A:$EH,MATCH(I$1,DM!$1:$1,0),0)</f>
        <v>3.85%a</v>
      </c>
      <c r="J668" s="23" t="str">
        <f>VLOOKUP($A668,DM!$A:$EH,MATCH(J$1,DM!$1:$1,0),0)</f>
        <v>45</v>
      </c>
      <c r="K668" s="22" t="str">
        <f>VLOOKUP($A668,DM!$A:$EH,MATCH(K$1,DM!$1:$1,0),0)</f>
        <v>直发</v>
      </c>
      <c r="L668" s="22" t="str">
        <f>VLOOKUP($A668,DM!$A:$EH,MATCH(L$1,DM!$1:$1,0),0)</f>
        <v>绿色点心债</v>
      </c>
      <c r="M668" s="22" t="str">
        <f>VLOOKUP($A668,DM!$A:$EH,MATCH(M$1,DM!$1:$1,0),0)</f>
        <v>金融机构</v>
      </c>
      <c r="N668" s="22" t="str">
        <f>VLOOKUP($A668,DM!$A:$EH,MATCH(N$1,DM!$1:$1,0),0)</f>
        <v>北京</v>
      </c>
      <c r="O668" s="19" t="str">
        <f>VLOOKUP($A668,DM!$A:$EH,MATCH(O$1,DM!$1:$1,0),0)</f>
        <v>港分</v>
      </c>
    </row>
    <row r="669" spans="1:15" x14ac:dyDescent="0.25">
      <c r="A669" s="63">
        <f>deal_master[[#This Row],[Index]]</f>
        <v>246</v>
      </c>
      <c r="B669" s="70">
        <f>VLOOKUP($A669,DM!A:EH,MATCH(B$1,DM!$1:$1,0),0)</f>
        <v>44680</v>
      </c>
      <c r="C669" s="21" t="str">
        <f>VLOOKUP($A669,DM!$A:$EH,MATCH(C$1,DM!$1:$1,0),0)</f>
        <v>湖州吴兴产投(上海银行)</v>
      </c>
      <c r="D669" s="56" t="str">
        <f>VLOOKUP($A669,DM!$A:$EH,MATCH(D$1,DM!$1:$1,0),0)</f>
        <v>--/--/--</v>
      </c>
      <c r="E669" s="23" t="str">
        <f>VLOOKUP($A669,DM!$A:$EH,MATCH(E$1,DM!$1:$1,0),0)</f>
        <v>USD</v>
      </c>
      <c r="F669" s="23">
        <f>VLOOKUP($A669,DM!$A:$EH,MATCH(F$1,DM!$1:$1,0),0)</f>
        <v>1.5</v>
      </c>
      <c r="G669" s="23" t="str">
        <f>VLOOKUP($A669,DM!$A:$EH,MATCH(G$1,DM!$1:$1,0),0)</f>
        <v>3</v>
      </c>
      <c r="H669" s="57" t="str">
        <f>VLOOKUP($A669,DM!$A:$EH,MATCH(H$1,DM!$1:$1,0),0)</f>
        <v>4%</v>
      </c>
      <c r="I669" s="23" t="str">
        <f>VLOOKUP($A669,DM!$A:$EH,MATCH(I$1,DM!$1:$1,0),0)</f>
        <v>--</v>
      </c>
      <c r="J669" s="23" t="str">
        <f>VLOOKUP($A669,DM!$A:$EH,MATCH(J$1,DM!$1:$1,0),0)</f>
        <v>--</v>
      </c>
      <c r="K669" s="22" t="str">
        <f>VLOOKUP($A669,DM!$A:$EH,MATCH(K$1,DM!$1:$1,0),0)</f>
        <v>备证+担保</v>
      </c>
      <c r="L669" s="22" t="str">
        <f>VLOOKUP($A669,DM!$A:$EH,MATCH(L$1,DM!$1:$1,0),0)</f>
        <v>--</v>
      </c>
      <c r="M669" s="22" t="str">
        <f>VLOOKUP($A669,DM!$A:$EH,MATCH(M$1,DM!$1:$1,0),0)</f>
        <v>地方平台</v>
      </c>
      <c r="N669" s="22" t="str">
        <f>VLOOKUP($A669,DM!$A:$EH,MATCH(N$1,DM!$1:$1,0),0)</f>
        <v>浙江</v>
      </c>
      <c r="O669" s="19" t="str">
        <f>VLOOKUP($A669,DM!$A:$EH,MATCH(O$1,DM!$1:$1,0),0)</f>
        <v>--</v>
      </c>
    </row>
    <row r="670" spans="1:15" x14ac:dyDescent="0.25">
      <c r="A670" s="63">
        <f>deal_master[[#This Row],[Index]]</f>
        <v>245</v>
      </c>
      <c r="B670" s="70">
        <f>VLOOKUP($A670,DM!A:EH,MATCH(B$1,DM!$1:$1,0),0)</f>
        <v>44680</v>
      </c>
      <c r="C670" s="21" t="str">
        <f>VLOOKUP($A670,DM!$A:$EH,MATCH(C$1,DM!$1:$1,0),0)</f>
        <v>扬州园博投发(浙商银行)</v>
      </c>
      <c r="D670" s="56" t="str">
        <f>VLOOKUP($A670,DM!$A:$EH,MATCH(D$1,DM!$1:$1,0),0)</f>
        <v>--/--/--</v>
      </c>
      <c r="E670" s="23" t="str">
        <f>VLOOKUP($A670,DM!$A:$EH,MATCH(E$1,DM!$1:$1,0),0)</f>
        <v>USD</v>
      </c>
      <c r="F670" s="23">
        <f>VLOOKUP($A670,DM!$A:$EH,MATCH(F$1,DM!$1:$1,0),0)</f>
        <v>0.36</v>
      </c>
      <c r="G670" s="23" t="str">
        <f>VLOOKUP($A670,DM!$A:$EH,MATCH(G$1,DM!$1:$1,0),0)</f>
        <v>2.9</v>
      </c>
      <c r="H670" s="57" t="str">
        <f>VLOOKUP($A670,DM!$A:$EH,MATCH(H$1,DM!$1:$1,0),0)</f>
        <v>3.8%</v>
      </c>
      <c r="I670" s="23" t="str">
        <f>VLOOKUP($A670,DM!$A:$EH,MATCH(I$1,DM!$1:$1,0),0)</f>
        <v>--</v>
      </c>
      <c r="J670" s="23" t="str">
        <f>VLOOKUP($A670,DM!$A:$EH,MATCH(J$1,DM!$1:$1,0),0)</f>
        <v>--</v>
      </c>
      <c r="K670" s="22" t="str">
        <f>VLOOKUP($A670,DM!$A:$EH,MATCH(K$1,DM!$1:$1,0),0)</f>
        <v>备证</v>
      </c>
      <c r="L670" s="22" t="str">
        <f>VLOOKUP($A670,DM!$A:$EH,MATCH(L$1,DM!$1:$1,0),0)</f>
        <v>--</v>
      </c>
      <c r="M670" s="22" t="str">
        <f>VLOOKUP($A670,DM!$A:$EH,MATCH(M$1,DM!$1:$1,0),0)</f>
        <v>地方平台</v>
      </c>
      <c r="N670" s="22" t="str">
        <f>VLOOKUP($A670,DM!$A:$EH,MATCH(N$1,DM!$1:$1,0),0)</f>
        <v>江苏</v>
      </c>
      <c r="O670" s="19" t="str">
        <f>VLOOKUP($A670,DM!$A:$EH,MATCH(O$1,DM!$1:$1,0),0)</f>
        <v>--</v>
      </c>
    </row>
    <row r="671" spans="1:15" x14ac:dyDescent="0.25">
      <c r="A671" s="63">
        <f>deal_master[[#This Row],[Index]]</f>
        <v>244</v>
      </c>
      <c r="B671" s="70">
        <f>VLOOKUP($A671,DM!A:EH,MATCH(B$1,DM!$1:$1,0),0)</f>
        <v>44679</v>
      </c>
      <c r="C671" s="21" t="str">
        <f>VLOOKUP($A671,DM!$A:$EH,MATCH(C$1,DM!$1:$1,0),0)</f>
        <v>重庆南岸城建</v>
      </c>
      <c r="D671" s="56" t="str">
        <f>VLOOKUP($A671,DM!$A:$EH,MATCH(D$1,DM!$1:$1,0),0)</f>
        <v>--/--/BBB</v>
      </c>
      <c r="E671" s="23" t="str">
        <f>VLOOKUP($A671,DM!$A:$EH,MATCH(E$1,DM!$1:$1,0),0)</f>
        <v>USD</v>
      </c>
      <c r="F671" s="23">
        <f>VLOOKUP($A671,DM!$A:$EH,MATCH(F$1,DM!$1:$1,0),0)</f>
        <v>2.6</v>
      </c>
      <c r="G671" s="23" t="str">
        <f>VLOOKUP($A671,DM!$A:$EH,MATCH(G$1,DM!$1:$1,0),0)</f>
        <v>3</v>
      </c>
      <c r="H671" s="57" t="str">
        <f>VLOOKUP($A671,DM!$A:$EH,MATCH(H$1,DM!$1:$1,0),0)</f>
        <v>4.98%</v>
      </c>
      <c r="I671" s="23" t="str">
        <f>VLOOKUP($A671,DM!$A:$EH,MATCH(I$1,DM!$1:$1,0),0)</f>
        <v>5%a</v>
      </c>
      <c r="J671" s="23" t="str">
        <f>VLOOKUP($A671,DM!$A:$EH,MATCH(J$1,DM!$1:$1,0),0)</f>
        <v>0</v>
      </c>
      <c r="K671" s="22" t="str">
        <f>VLOOKUP($A671,DM!$A:$EH,MATCH(K$1,DM!$1:$1,0),0)</f>
        <v>直发</v>
      </c>
      <c r="L671" s="22" t="str">
        <f>VLOOKUP($A671,DM!$A:$EH,MATCH(L$1,DM!$1:$1,0),0)</f>
        <v>--</v>
      </c>
      <c r="M671" s="22" t="str">
        <f>VLOOKUP($A671,DM!$A:$EH,MATCH(M$1,DM!$1:$1,0),0)</f>
        <v>地方平台</v>
      </c>
      <c r="N671" s="22" t="str">
        <f>VLOOKUP($A671,DM!$A:$EH,MATCH(N$1,DM!$1:$1,0),0)</f>
        <v>重庆</v>
      </c>
      <c r="O671" s="19" t="str">
        <f>VLOOKUP($A671,DM!$A:$EH,MATCH(O$1,DM!$1:$1,0),0)</f>
        <v>--</v>
      </c>
    </row>
    <row r="672" spans="1:15" x14ac:dyDescent="0.25">
      <c r="A672" s="63">
        <f>deal_master[[#This Row],[Index]]</f>
        <v>243</v>
      </c>
      <c r="B672" s="70">
        <f>VLOOKUP($A672,DM!A:EH,MATCH(B$1,DM!$1:$1,0),0)</f>
        <v>44677</v>
      </c>
      <c r="C672" s="21" t="str">
        <f>VLOOKUP($A672,DM!$A:$EH,MATCH(C$1,DM!$1:$1,0),0)</f>
        <v>西安浐灞(恒丰银行)</v>
      </c>
      <c r="D672" s="56" t="str">
        <f>VLOOKUP($A672,DM!$A:$EH,MATCH(D$1,DM!$1:$1,0),0)</f>
        <v>--/--/--</v>
      </c>
      <c r="E672" s="23" t="str">
        <f>VLOOKUP($A672,DM!$A:$EH,MATCH(E$1,DM!$1:$1,0),0)</f>
        <v>USD</v>
      </c>
      <c r="F672" s="23">
        <f>VLOOKUP($A672,DM!$A:$EH,MATCH(F$1,DM!$1:$1,0),0)</f>
        <v>0.6</v>
      </c>
      <c r="G672" s="23" t="str">
        <f>VLOOKUP($A672,DM!$A:$EH,MATCH(G$1,DM!$1:$1,0),0)</f>
        <v>3</v>
      </c>
      <c r="H672" s="57" t="str">
        <f>VLOOKUP($A672,DM!$A:$EH,MATCH(H$1,DM!$1:$1,0),0)</f>
        <v>4.2%</v>
      </c>
      <c r="I672" s="23" t="str">
        <f>VLOOKUP($A672,DM!$A:$EH,MATCH(I$1,DM!$1:$1,0),0)</f>
        <v>--</v>
      </c>
      <c r="J672" s="23" t="str">
        <f>VLOOKUP($A672,DM!$A:$EH,MATCH(J$1,DM!$1:$1,0),0)</f>
        <v>--</v>
      </c>
      <c r="K672" s="22" t="str">
        <f>VLOOKUP($A672,DM!$A:$EH,MATCH(K$1,DM!$1:$1,0),0)</f>
        <v>备证</v>
      </c>
      <c r="L672" s="22" t="str">
        <f>VLOOKUP($A672,DM!$A:$EH,MATCH(L$1,DM!$1:$1,0),0)</f>
        <v>--</v>
      </c>
      <c r="M672" s="22" t="str">
        <f>VLOOKUP($A672,DM!$A:$EH,MATCH(M$1,DM!$1:$1,0),0)</f>
        <v>地方平台</v>
      </c>
      <c r="N672" s="22" t="str">
        <f>VLOOKUP($A672,DM!$A:$EH,MATCH(N$1,DM!$1:$1,0),0)</f>
        <v>陕西</v>
      </c>
      <c r="O672" s="19" t="str">
        <f>VLOOKUP($A672,DM!$A:$EH,MATCH(O$1,DM!$1:$1,0),0)</f>
        <v>--</v>
      </c>
    </row>
    <row r="673" spans="1:15" x14ac:dyDescent="0.25">
      <c r="A673" s="63">
        <f>deal_master[[#This Row],[Index]]</f>
        <v>242</v>
      </c>
      <c r="B673" s="70">
        <f>VLOOKUP($A673,DM!A:EH,MATCH(B$1,DM!$1:$1,0),0)</f>
        <v>44677</v>
      </c>
      <c r="C673" s="21" t="str">
        <f>VLOOKUP($A673,DM!$A:$EH,MATCH(C$1,DM!$1:$1,0),0)</f>
        <v>兰溪交投(宁波银行)</v>
      </c>
      <c r="D673" s="56" t="str">
        <f>VLOOKUP($A673,DM!$A:$EH,MATCH(D$1,DM!$1:$1,0),0)</f>
        <v>--/--/--</v>
      </c>
      <c r="E673" s="23" t="str">
        <f>VLOOKUP($A673,DM!$A:$EH,MATCH(E$1,DM!$1:$1,0),0)</f>
        <v>USD</v>
      </c>
      <c r="F673" s="23">
        <f>VLOOKUP($A673,DM!$A:$EH,MATCH(F$1,DM!$1:$1,0),0)</f>
        <v>1</v>
      </c>
      <c r="G673" s="23" t="str">
        <f>VLOOKUP($A673,DM!$A:$EH,MATCH(G$1,DM!$1:$1,0),0)</f>
        <v>3</v>
      </c>
      <c r="H673" s="57" t="str">
        <f>VLOOKUP($A673,DM!$A:$EH,MATCH(H$1,DM!$1:$1,0),0)</f>
        <v>3.9%</v>
      </c>
      <c r="I673" s="23" t="str">
        <f>VLOOKUP($A673,DM!$A:$EH,MATCH(I$1,DM!$1:$1,0),0)</f>
        <v>4%a</v>
      </c>
      <c r="J673" s="23" t="str">
        <f>VLOOKUP($A673,DM!$A:$EH,MATCH(J$1,DM!$1:$1,0),0)</f>
        <v>10</v>
      </c>
      <c r="K673" s="22" t="str">
        <f>VLOOKUP($A673,DM!$A:$EH,MATCH(K$1,DM!$1:$1,0),0)</f>
        <v>备证</v>
      </c>
      <c r="L673" s="22" t="str">
        <f>VLOOKUP($A673,DM!$A:$EH,MATCH(L$1,DM!$1:$1,0),0)</f>
        <v>--</v>
      </c>
      <c r="M673" s="22" t="str">
        <f>VLOOKUP($A673,DM!$A:$EH,MATCH(M$1,DM!$1:$1,0),0)</f>
        <v>地方平台</v>
      </c>
      <c r="N673" s="22" t="str">
        <f>VLOOKUP($A673,DM!$A:$EH,MATCH(N$1,DM!$1:$1,0),0)</f>
        <v>浙江</v>
      </c>
      <c r="O673" s="19" t="str">
        <f>VLOOKUP($A673,DM!$A:$EH,MATCH(O$1,DM!$1:$1,0),0)</f>
        <v>--</v>
      </c>
    </row>
    <row r="674" spans="1:15" x14ac:dyDescent="0.25">
      <c r="A674" s="63">
        <f>deal_master[[#This Row],[Index]]</f>
        <v>241</v>
      </c>
      <c r="B674" s="70">
        <f>VLOOKUP($A674,DM!A:EH,MATCH(B$1,DM!$1:$1,0),0)</f>
        <v>44677</v>
      </c>
      <c r="C674" s="21" t="str">
        <f>VLOOKUP($A674,DM!$A:$EH,MATCH(C$1,DM!$1:$1,0),0)</f>
        <v>东方证券</v>
      </c>
      <c r="D674" s="56" t="str">
        <f>VLOOKUP($A674,DM!$A:$EH,MATCH(D$1,DM!$1:$1,0),0)</f>
        <v>Baa2/--/--</v>
      </c>
      <c r="E674" s="23" t="str">
        <f>VLOOKUP($A674,DM!$A:$EH,MATCH(E$1,DM!$1:$1,0),0)</f>
        <v>EUR</v>
      </c>
      <c r="F674" s="23">
        <f>VLOOKUP($A674,DM!$A:$EH,MATCH(F$1,DM!$1:$1,0),0)</f>
        <v>1</v>
      </c>
      <c r="G674" s="23" t="str">
        <f>VLOOKUP($A674,DM!$A:$EH,MATCH(G$1,DM!$1:$1,0),0)</f>
        <v>3</v>
      </c>
      <c r="H674" s="57" t="str">
        <f>VLOOKUP($A674,DM!$A:$EH,MATCH(H$1,DM!$1:$1,0),0)</f>
        <v>1.75%</v>
      </c>
      <c r="I674" s="23" t="str">
        <f>VLOOKUP($A674,DM!$A:$EH,MATCH(I$1,DM!$1:$1,0),0)</f>
        <v>MS+95a</v>
      </c>
      <c r="J674" s="23" t="str">
        <f>VLOOKUP($A674,DM!$A:$EH,MATCH(J$1,DM!$1:$1,0),0)</f>
        <v>27</v>
      </c>
      <c r="K674" s="22" t="str">
        <f>VLOOKUP($A674,DM!$A:$EH,MATCH(K$1,DM!$1:$1,0),0)</f>
        <v>直发</v>
      </c>
      <c r="L674" s="22" t="str">
        <f>VLOOKUP($A674,DM!$A:$EH,MATCH(L$1,DM!$1:$1,0),0)</f>
        <v>玉兰债券</v>
      </c>
      <c r="M674" s="22" t="str">
        <f>VLOOKUP($A674,DM!$A:$EH,MATCH(M$1,DM!$1:$1,0),0)</f>
        <v>金融机构</v>
      </c>
      <c r="N674" s="22" t="str">
        <f>VLOOKUP($A674,DM!$A:$EH,MATCH(N$1,DM!$1:$1,0),0)</f>
        <v>上海</v>
      </c>
      <c r="O674" s="19" t="str">
        <f>VLOOKUP($A674,DM!$A:$EH,MATCH(O$1,DM!$1:$1,0),0)</f>
        <v>港分</v>
      </c>
    </row>
    <row r="675" spans="1:15" x14ac:dyDescent="0.25">
      <c r="A675" s="63">
        <f>deal_master[[#This Row],[Index]]</f>
        <v>240</v>
      </c>
      <c r="B675" s="70">
        <f>VLOOKUP($A675,DM!A:EH,MATCH(B$1,DM!$1:$1,0),0)</f>
        <v>44676</v>
      </c>
      <c r="C675" s="21" t="str">
        <f>VLOOKUP($A675,DM!$A:$EH,MATCH(C$1,DM!$1:$1,0),0)</f>
        <v>淮安开发</v>
      </c>
      <c r="D675" s="56" t="str">
        <f>VLOOKUP($A675,DM!$A:$EH,MATCH(D$1,DM!$1:$1,0),0)</f>
        <v>--/--/--</v>
      </c>
      <c r="E675" s="23" t="str">
        <f>VLOOKUP($A675,DM!$A:$EH,MATCH(E$1,DM!$1:$1,0),0)</f>
        <v>USD</v>
      </c>
      <c r="F675" s="23">
        <f>VLOOKUP($A675,DM!$A:$EH,MATCH(F$1,DM!$1:$1,0),0)</f>
        <v>2</v>
      </c>
      <c r="G675" s="23" t="str">
        <f>VLOOKUP($A675,DM!$A:$EH,MATCH(G$1,DM!$1:$1,0),0)</f>
        <v>3</v>
      </c>
      <c r="H675" s="57" t="str">
        <f>VLOOKUP($A675,DM!$A:$EH,MATCH(H$1,DM!$1:$1,0),0)</f>
        <v>5%</v>
      </c>
      <c r="I675" s="23" t="str">
        <f>VLOOKUP($A675,DM!$A:$EH,MATCH(I$1,DM!$1:$1,0),0)</f>
        <v>5%a</v>
      </c>
      <c r="J675" s="23" t="str">
        <f>VLOOKUP($A675,DM!$A:$EH,MATCH(J$1,DM!$1:$1,0),0)</f>
        <v>0</v>
      </c>
      <c r="K675" s="22" t="str">
        <f>VLOOKUP($A675,DM!$A:$EH,MATCH(K$1,DM!$1:$1,0),0)</f>
        <v>担保</v>
      </c>
      <c r="L675" s="22" t="str">
        <f>VLOOKUP($A675,DM!$A:$EH,MATCH(L$1,DM!$1:$1,0),0)</f>
        <v>--</v>
      </c>
      <c r="M675" s="22" t="str">
        <f>VLOOKUP($A675,DM!$A:$EH,MATCH(M$1,DM!$1:$1,0),0)</f>
        <v>地方平台</v>
      </c>
      <c r="N675" s="22" t="str">
        <f>VLOOKUP($A675,DM!$A:$EH,MATCH(N$1,DM!$1:$1,0),0)</f>
        <v>江苏</v>
      </c>
      <c r="O675" s="19" t="str">
        <f>VLOOKUP($A675,DM!$A:$EH,MATCH(O$1,DM!$1:$1,0),0)</f>
        <v>--</v>
      </c>
    </row>
    <row r="676" spans="1:15" x14ac:dyDescent="0.25">
      <c r="A676" s="63">
        <f>deal_master[[#This Row],[Index]]</f>
        <v>239</v>
      </c>
      <c r="B676" s="70">
        <f>VLOOKUP($A676,DM!A:EH,MATCH(B$1,DM!$1:$1,0),0)</f>
        <v>44676</v>
      </c>
      <c r="C676" s="21" t="str">
        <f>VLOOKUP($A676,DM!$A:$EH,MATCH(C$1,DM!$1:$1,0),0)</f>
        <v>扬州龙川(渤海银行)</v>
      </c>
      <c r="D676" s="56" t="str">
        <f>VLOOKUP($A676,DM!$A:$EH,MATCH(D$1,DM!$1:$1,0),0)</f>
        <v>--/--/--</v>
      </c>
      <c r="E676" s="23" t="str">
        <f>VLOOKUP($A676,DM!$A:$EH,MATCH(E$1,DM!$1:$1,0),0)</f>
        <v>USD</v>
      </c>
      <c r="F676" s="23">
        <f>VLOOKUP($A676,DM!$A:$EH,MATCH(F$1,DM!$1:$1,0),0)</f>
        <v>1.01</v>
      </c>
      <c r="G676" s="23" t="str">
        <f>VLOOKUP($A676,DM!$A:$EH,MATCH(G$1,DM!$1:$1,0),0)</f>
        <v>1</v>
      </c>
      <c r="H676" s="57" t="str">
        <f>VLOOKUP($A676,DM!$A:$EH,MATCH(H$1,DM!$1:$1,0),0)</f>
        <v>3.8%</v>
      </c>
      <c r="I676" s="23" t="str">
        <f>VLOOKUP($A676,DM!$A:$EH,MATCH(I$1,DM!$1:$1,0),0)</f>
        <v>--</v>
      </c>
      <c r="J676" s="23" t="str">
        <f>VLOOKUP($A676,DM!$A:$EH,MATCH(J$1,DM!$1:$1,0),0)</f>
        <v>--</v>
      </c>
      <c r="K676" s="22" t="str">
        <f>VLOOKUP($A676,DM!$A:$EH,MATCH(K$1,DM!$1:$1,0),0)</f>
        <v>备证+维好</v>
      </c>
      <c r="L676" s="22" t="str">
        <f>VLOOKUP($A676,DM!$A:$EH,MATCH(L$1,DM!$1:$1,0),0)</f>
        <v>--</v>
      </c>
      <c r="M676" s="22" t="str">
        <f>VLOOKUP($A676,DM!$A:$EH,MATCH(M$1,DM!$1:$1,0),0)</f>
        <v>地方平台</v>
      </c>
      <c r="N676" s="22" t="str">
        <f>VLOOKUP($A676,DM!$A:$EH,MATCH(N$1,DM!$1:$1,0),0)</f>
        <v>江苏</v>
      </c>
      <c r="O676" s="19" t="str">
        <f>VLOOKUP($A676,DM!$A:$EH,MATCH(O$1,DM!$1:$1,0),0)</f>
        <v>--</v>
      </c>
    </row>
    <row r="677" spans="1:15" x14ac:dyDescent="0.25">
      <c r="A677" s="63">
        <f>deal_master[[#This Row],[Index]]</f>
        <v>238</v>
      </c>
      <c r="B677" s="70">
        <f>VLOOKUP($A677,DM!A:EH,MATCH(B$1,DM!$1:$1,0),0)</f>
        <v>44676</v>
      </c>
      <c r="C677" s="21" t="str">
        <f>VLOOKUP($A677,DM!$A:$EH,MATCH(C$1,DM!$1:$1,0),0)</f>
        <v>成都空港兴城</v>
      </c>
      <c r="D677" s="56" t="str">
        <f>VLOOKUP($A677,DM!$A:$EH,MATCH(D$1,DM!$1:$1,0),0)</f>
        <v>--/--/--</v>
      </c>
      <c r="E677" s="23" t="str">
        <f>VLOOKUP($A677,DM!$A:$EH,MATCH(E$1,DM!$1:$1,0),0)</f>
        <v>USD</v>
      </c>
      <c r="F677" s="23">
        <f>VLOOKUP($A677,DM!$A:$EH,MATCH(F$1,DM!$1:$1,0),0)</f>
        <v>5</v>
      </c>
      <c r="G677" s="23" t="str">
        <f>VLOOKUP($A677,DM!$A:$EH,MATCH(G$1,DM!$1:$1,0),0)</f>
        <v>3</v>
      </c>
      <c r="H677" s="57" t="str">
        <f>VLOOKUP($A677,DM!$A:$EH,MATCH(H$1,DM!$1:$1,0),0)</f>
        <v>4.5%</v>
      </c>
      <c r="I677" s="23" t="str">
        <f>VLOOKUP($A677,DM!$A:$EH,MATCH(I$1,DM!$1:$1,0),0)</f>
        <v>4.5%a</v>
      </c>
      <c r="J677" s="23" t="str">
        <f>VLOOKUP($A677,DM!$A:$EH,MATCH(J$1,DM!$1:$1,0),0)</f>
        <v>0</v>
      </c>
      <c r="K677" s="22" t="str">
        <f>VLOOKUP($A677,DM!$A:$EH,MATCH(K$1,DM!$1:$1,0),0)</f>
        <v>直发</v>
      </c>
      <c r="L677" s="22" t="str">
        <f>VLOOKUP($A677,DM!$A:$EH,MATCH(L$1,DM!$1:$1,0),0)</f>
        <v>--</v>
      </c>
      <c r="M677" s="22" t="str">
        <f>VLOOKUP($A677,DM!$A:$EH,MATCH(M$1,DM!$1:$1,0),0)</f>
        <v>地方平台</v>
      </c>
      <c r="N677" s="22" t="str">
        <f>VLOOKUP($A677,DM!$A:$EH,MATCH(N$1,DM!$1:$1,0),0)</f>
        <v>四川</v>
      </c>
      <c r="O677" s="19" t="str">
        <f>VLOOKUP($A677,DM!$A:$EH,MATCH(O$1,DM!$1:$1,0),0)</f>
        <v>BISL</v>
      </c>
    </row>
    <row r="678" spans="1:15" x14ac:dyDescent="0.25">
      <c r="A678" s="63">
        <f>deal_master[[#This Row],[Index]]</f>
        <v>237</v>
      </c>
      <c r="B678" s="70">
        <f>VLOOKUP($A678,DM!A:EH,MATCH(B$1,DM!$1:$1,0),0)</f>
        <v>44676</v>
      </c>
      <c r="C678" s="21" t="str">
        <f>VLOOKUP($A678,DM!$A:$EH,MATCH(C$1,DM!$1:$1,0),0)</f>
        <v>成都湔江(成都农商行)</v>
      </c>
      <c r="D678" s="56" t="str">
        <f>VLOOKUP($A678,DM!$A:$EH,MATCH(D$1,DM!$1:$1,0),0)</f>
        <v>--/--/--</v>
      </c>
      <c r="E678" s="23" t="str">
        <f>VLOOKUP($A678,DM!$A:$EH,MATCH(E$1,DM!$1:$1,0),0)</f>
        <v>USD</v>
      </c>
      <c r="F678" s="23">
        <f>VLOOKUP($A678,DM!$A:$EH,MATCH(F$1,DM!$1:$1,0),0)</f>
        <v>0.7</v>
      </c>
      <c r="G678" s="23" t="str">
        <f>VLOOKUP($A678,DM!$A:$EH,MATCH(G$1,DM!$1:$1,0),0)</f>
        <v>3</v>
      </c>
      <c r="H678" s="57" t="str">
        <f>VLOOKUP($A678,DM!$A:$EH,MATCH(H$1,DM!$1:$1,0),0)</f>
        <v>4.2%</v>
      </c>
      <c r="I678" s="23" t="str">
        <f>VLOOKUP($A678,DM!$A:$EH,MATCH(I$1,DM!$1:$1,0),0)</f>
        <v>--</v>
      </c>
      <c r="J678" s="23" t="str">
        <f>VLOOKUP($A678,DM!$A:$EH,MATCH(J$1,DM!$1:$1,0),0)</f>
        <v>--</v>
      </c>
      <c r="K678" s="22" t="str">
        <f>VLOOKUP($A678,DM!$A:$EH,MATCH(K$1,DM!$1:$1,0),0)</f>
        <v>备证</v>
      </c>
      <c r="L678" s="22" t="str">
        <f>VLOOKUP($A678,DM!$A:$EH,MATCH(L$1,DM!$1:$1,0),0)</f>
        <v>--</v>
      </c>
      <c r="M678" s="22" t="str">
        <f>VLOOKUP($A678,DM!$A:$EH,MATCH(M$1,DM!$1:$1,0),0)</f>
        <v>地方平台</v>
      </c>
      <c r="N678" s="22" t="str">
        <f>VLOOKUP($A678,DM!$A:$EH,MATCH(N$1,DM!$1:$1,0),0)</f>
        <v>四川</v>
      </c>
      <c r="O678" s="19" t="str">
        <f>VLOOKUP($A678,DM!$A:$EH,MATCH(O$1,DM!$1:$1,0),0)</f>
        <v>--</v>
      </c>
    </row>
    <row r="679" spans="1:15" x14ac:dyDescent="0.25">
      <c r="A679" s="63">
        <f>deal_master[[#This Row],[Index]]</f>
        <v>236</v>
      </c>
      <c r="B679" s="70">
        <f>VLOOKUP($A679,DM!A:EH,MATCH(B$1,DM!$1:$1,0),0)</f>
        <v>44673</v>
      </c>
      <c r="C679" s="21" t="str">
        <f>VLOOKUP($A679,DM!$A:$EH,MATCH(C$1,DM!$1:$1,0),0)</f>
        <v>海通恒信</v>
      </c>
      <c r="D679" s="56" t="str">
        <f>VLOOKUP($A679,DM!$A:$EH,MATCH(D$1,DM!$1:$1,0),0)</f>
        <v>--/--/--</v>
      </c>
      <c r="E679" s="23" t="str">
        <f>VLOOKUP($A679,DM!$A:$EH,MATCH(E$1,DM!$1:$1,0),0)</f>
        <v>USD</v>
      </c>
      <c r="F679" s="23">
        <f>VLOOKUP($A679,DM!$A:$EH,MATCH(F$1,DM!$1:$1,0),0)</f>
        <v>2</v>
      </c>
      <c r="G679" s="23" t="str">
        <f>VLOOKUP($A679,DM!$A:$EH,MATCH(G$1,DM!$1:$1,0),0)</f>
        <v>3</v>
      </c>
      <c r="H679" s="57" t="str">
        <f>VLOOKUP($A679,DM!$A:$EH,MATCH(H$1,DM!$1:$1,0),0)</f>
        <v>4.2%</v>
      </c>
      <c r="I679" s="23" t="str">
        <f>VLOOKUP($A679,DM!$A:$EH,MATCH(I$1,DM!$1:$1,0),0)</f>
        <v>--</v>
      </c>
      <c r="J679" s="23" t="str">
        <f>VLOOKUP($A679,DM!$A:$EH,MATCH(J$1,DM!$1:$1,0),0)</f>
        <v>--</v>
      </c>
      <c r="K679" s="22" t="str">
        <f>VLOOKUP($A679,DM!$A:$EH,MATCH(K$1,DM!$1:$1,0),0)</f>
        <v>担保</v>
      </c>
      <c r="L679" s="22" t="str">
        <f>VLOOKUP($A679,DM!$A:$EH,MATCH(L$1,DM!$1:$1,0),0)</f>
        <v>--</v>
      </c>
      <c r="M679" s="22" t="str">
        <f>VLOOKUP($A679,DM!$A:$EH,MATCH(M$1,DM!$1:$1,0),0)</f>
        <v>金融机构</v>
      </c>
      <c r="N679" s="22" t="str">
        <f>VLOOKUP($A679,DM!$A:$EH,MATCH(N$1,DM!$1:$1,0),0)</f>
        <v>上海</v>
      </c>
      <c r="O679" s="19" t="str">
        <f>VLOOKUP($A679,DM!$A:$EH,MATCH(O$1,DM!$1:$1,0),0)</f>
        <v>港分</v>
      </c>
    </row>
    <row r="680" spans="1:15" x14ac:dyDescent="0.25">
      <c r="A680" s="63">
        <f>deal_master[[#This Row],[Index]]</f>
        <v>235</v>
      </c>
      <c r="B680" s="70">
        <f>VLOOKUP($A680,DM!A:EH,MATCH(B$1,DM!$1:$1,0),0)</f>
        <v>44673</v>
      </c>
      <c r="C680" s="21" t="str">
        <f>VLOOKUP($A680,DM!$A:$EH,MATCH(C$1,DM!$1:$1,0),0)</f>
        <v>江苏瀚瑞</v>
      </c>
      <c r="D680" s="56" t="str">
        <f>VLOOKUP($A680,DM!$A:$EH,MATCH(D$1,DM!$1:$1,0),0)</f>
        <v>--/--/--</v>
      </c>
      <c r="E680" s="23" t="str">
        <f>VLOOKUP($A680,DM!$A:$EH,MATCH(E$1,DM!$1:$1,0),0)</f>
        <v>USD</v>
      </c>
      <c r="F680" s="23">
        <f>VLOOKUP($A680,DM!$A:$EH,MATCH(F$1,DM!$1:$1,0),0)</f>
        <v>1</v>
      </c>
      <c r="G680" s="23" t="str">
        <f>VLOOKUP($A680,DM!$A:$EH,MATCH(G$1,DM!$1:$1,0),0)</f>
        <v>3</v>
      </c>
      <c r="H680" s="57" t="str">
        <f>VLOOKUP($A680,DM!$A:$EH,MATCH(H$1,DM!$1:$1,0),0)</f>
        <v>6.5%</v>
      </c>
      <c r="I680" s="23" t="str">
        <f>VLOOKUP($A680,DM!$A:$EH,MATCH(I$1,DM!$1:$1,0),0)</f>
        <v>--</v>
      </c>
      <c r="J680" s="23" t="str">
        <f>VLOOKUP($A680,DM!$A:$EH,MATCH(J$1,DM!$1:$1,0),0)</f>
        <v>--</v>
      </c>
      <c r="K680" s="22" t="str">
        <f>VLOOKUP($A680,DM!$A:$EH,MATCH(K$1,DM!$1:$1,0),0)</f>
        <v>担保</v>
      </c>
      <c r="L680" s="22" t="str">
        <f>VLOOKUP($A680,DM!$A:$EH,MATCH(L$1,DM!$1:$1,0),0)</f>
        <v>--</v>
      </c>
      <c r="M680" s="22" t="str">
        <f>VLOOKUP($A680,DM!$A:$EH,MATCH(M$1,DM!$1:$1,0),0)</f>
        <v>地方平台</v>
      </c>
      <c r="N680" s="22" t="str">
        <f>VLOOKUP($A680,DM!$A:$EH,MATCH(N$1,DM!$1:$1,0),0)</f>
        <v>江苏</v>
      </c>
      <c r="O680" s="19" t="str">
        <f>VLOOKUP($A680,DM!$A:$EH,MATCH(O$1,DM!$1:$1,0),0)</f>
        <v>--</v>
      </c>
    </row>
    <row r="681" spans="1:15" x14ac:dyDescent="0.25">
      <c r="A681" s="63">
        <f>deal_master[[#This Row],[Index]]</f>
        <v>234</v>
      </c>
      <c r="B681" s="70">
        <f>VLOOKUP($A681,DM!A:EH,MATCH(B$1,DM!$1:$1,0),0)</f>
        <v>44673</v>
      </c>
      <c r="C681" s="21" t="str">
        <f>VLOOKUP($A681,DM!$A:$EH,MATCH(C$1,DM!$1:$1,0),0)</f>
        <v>江苏瀚瑞(浙商银行)</v>
      </c>
      <c r="D681" s="56" t="str">
        <f>VLOOKUP($A681,DM!$A:$EH,MATCH(D$1,DM!$1:$1,0),0)</f>
        <v>--/--/--</v>
      </c>
      <c r="E681" s="23" t="str">
        <f>VLOOKUP($A681,DM!$A:$EH,MATCH(E$1,DM!$1:$1,0),0)</f>
        <v>USD</v>
      </c>
      <c r="F681" s="23">
        <f>VLOOKUP($A681,DM!$A:$EH,MATCH(F$1,DM!$1:$1,0),0)</f>
        <v>1.2</v>
      </c>
      <c r="G681" s="23" t="str">
        <f>VLOOKUP($A681,DM!$A:$EH,MATCH(G$1,DM!$1:$1,0),0)</f>
        <v>3</v>
      </c>
      <c r="H681" s="57" t="str">
        <f>VLOOKUP($A681,DM!$A:$EH,MATCH(H$1,DM!$1:$1,0),0)</f>
        <v>3.8%</v>
      </c>
      <c r="I681" s="23" t="str">
        <f>VLOOKUP($A681,DM!$A:$EH,MATCH(I$1,DM!$1:$1,0),0)</f>
        <v>--</v>
      </c>
      <c r="J681" s="23" t="str">
        <f>VLOOKUP($A681,DM!$A:$EH,MATCH(J$1,DM!$1:$1,0),0)</f>
        <v>--</v>
      </c>
      <c r="K681" s="22" t="str">
        <f>VLOOKUP($A681,DM!$A:$EH,MATCH(K$1,DM!$1:$1,0),0)</f>
        <v>备证+担保</v>
      </c>
      <c r="L681" s="22" t="str">
        <f>VLOOKUP($A681,DM!$A:$EH,MATCH(L$1,DM!$1:$1,0),0)</f>
        <v>--</v>
      </c>
      <c r="M681" s="22" t="str">
        <f>VLOOKUP($A681,DM!$A:$EH,MATCH(M$1,DM!$1:$1,0),0)</f>
        <v>地方平台</v>
      </c>
      <c r="N681" s="22" t="str">
        <f>VLOOKUP($A681,DM!$A:$EH,MATCH(N$1,DM!$1:$1,0),0)</f>
        <v>江苏</v>
      </c>
      <c r="O681" s="19" t="str">
        <f>VLOOKUP($A681,DM!$A:$EH,MATCH(O$1,DM!$1:$1,0),0)</f>
        <v>--</v>
      </c>
    </row>
    <row r="682" spans="1:15" x14ac:dyDescent="0.25">
      <c r="A682" s="63">
        <f>deal_master[[#This Row],[Index]]</f>
        <v>233</v>
      </c>
      <c r="B682" s="70">
        <f>VLOOKUP($A682,DM!A:EH,MATCH(B$1,DM!$1:$1,0),0)</f>
        <v>44673</v>
      </c>
      <c r="C682" s="21" t="str">
        <f>VLOOKUP($A682,DM!$A:$EH,MATCH(C$1,DM!$1:$1,0),0)</f>
        <v>江苏瀚瑞(江苏银行)</v>
      </c>
      <c r="D682" s="56" t="str">
        <f>VLOOKUP($A682,DM!$A:$EH,MATCH(D$1,DM!$1:$1,0),0)</f>
        <v>--/--/--</v>
      </c>
      <c r="E682" s="23" t="str">
        <f>VLOOKUP($A682,DM!$A:$EH,MATCH(E$1,DM!$1:$1,0),0)</f>
        <v>USD</v>
      </c>
      <c r="F682" s="23">
        <f>VLOOKUP($A682,DM!$A:$EH,MATCH(F$1,DM!$1:$1,0),0)</f>
        <v>0.44</v>
      </c>
      <c r="G682" s="23" t="str">
        <f>VLOOKUP($A682,DM!$A:$EH,MATCH(G$1,DM!$1:$1,0),0)</f>
        <v>3</v>
      </c>
      <c r="H682" s="57" t="str">
        <f>VLOOKUP($A682,DM!$A:$EH,MATCH(H$1,DM!$1:$1,0),0)</f>
        <v>3.8%</v>
      </c>
      <c r="I682" s="23" t="str">
        <f>VLOOKUP($A682,DM!$A:$EH,MATCH(I$1,DM!$1:$1,0),0)</f>
        <v>--</v>
      </c>
      <c r="J682" s="23" t="str">
        <f>VLOOKUP($A682,DM!$A:$EH,MATCH(J$1,DM!$1:$1,0),0)</f>
        <v>--</v>
      </c>
      <c r="K682" s="22" t="str">
        <f>VLOOKUP($A682,DM!$A:$EH,MATCH(K$1,DM!$1:$1,0),0)</f>
        <v>备证+担保</v>
      </c>
      <c r="L682" s="22" t="str">
        <f>VLOOKUP($A682,DM!$A:$EH,MATCH(L$1,DM!$1:$1,0),0)</f>
        <v>--</v>
      </c>
      <c r="M682" s="22" t="str">
        <f>VLOOKUP($A682,DM!$A:$EH,MATCH(M$1,DM!$1:$1,0),0)</f>
        <v>地方平台</v>
      </c>
      <c r="N682" s="22" t="str">
        <f>VLOOKUP($A682,DM!$A:$EH,MATCH(N$1,DM!$1:$1,0),0)</f>
        <v>江苏</v>
      </c>
      <c r="O682" s="19" t="str">
        <f>VLOOKUP($A682,DM!$A:$EH,MATCH(O$1,DM!$1:$1,0),0)</f>
        <v>--</v>
      </c>
    </row>
    <row r="683" spans="1:15" x14ac:dyDescent="0.25">
      <c r="A683" s="63">
        <f>deal_master[[#This Row],[Index]]</f>
        <v>232</v>
      </c>
      <c r="B683" s="70">
        <f>VLOOKUP($A683,DM!A:EH,MATCH(B$1,DM!$1:$1,0),0)</f>
        <v>44673</v>
      </c>
      <c r="C683" s="21" t="str">
        <f>VLOOKUP($A683,DM!$A:$EH,MATCH(C$1,DM!$1:$1,0),0)</f>
        <v>常德经投</v>
      </c>
      <c r="D683" s="56" t="str">
        <f>VLOOKUP($A683,DM!$A:$EH,MATCH(D$1,DM!$1:$1,0),0)</f>
        <v>--/--/--</v>
      </c>
      <c r="E683" s="23" t="str">
        <f>VLOOKUP($A683,DM!$A:$EH,MATCH(E$1,DM!$1:$1,0),0)</f>
        <v>USD</v>
      </c>
      <c r="F683" s="23">
        <f>VLOOKUP($A683,DM!$A:$EH,MATCH(F$1,DM!$1:$1,0),0)</f>
        <v>0.6</v>
      </c>
      <c r="G683" s="23" t="str">
        <f>VLOOKUP($A683,DM!$A:$EH,MATCH(G$1,DM!$1:$1,0),0)</f>
        <v>1</v>
      </c>
      <c r="H683" s="57" t="str">
        <f>VLOOKUP($A683,DM!$A:$EH,MATCH(H$1,DM!$1:$1,0),0)</f>
        <v>5%</v>
      </c>
      <c r="I683" s="23" t="str">
        <f>VLOOKUP($A683,DM!$A:$EH,MATCH(I$1,DM!$1:$1,0),0)</f>
        <v>--</v>
      </c>
      <c r="J683" s="23" t="str">
        <f>VLOOKUP($A683,DM!$A:$EH,MATCH(J$1,DM!$1:$1,0),0)</f>
        <v>--</v>
      </c>
      <c r="K683" s="22" t="str">
        <f>VLOOKUP($A683,DM!$A:$EH,MATCH(K$1,DM!$1:$1,0),0)</f>
        <v>担保</v>
      </c>
      <c r="L683" s="22" t="str">
        <f>VLOOKUP($A683,DM!$A:$EH,MATCH(L$1,DM!$1:$1,0),0)</f>
        <v>--</v>
      </c>
      <c r="M683" s="22" t="str">
        <f>VLOOKUP($A683,DM!$A:$EH,MATCH(M$1,DM!$1:$1,0),0)</f>
        <v>地方平台</v>
      </c>
      <c r="N683" s="22" t="str">
        <f>VLOOKUP($A683,DM!$A:$EH,MATCH(N$1,DM!$1:$1,0),0)</f>
        <v>湖南</v>
      </c>
      <c r="O683" s="19" t="str">
        <f>VLOOKUP($A683,DM!$A:$EH,MATCH(O$1,DM!$1:$1,0),0)</f>
        <v>--</v>
      </c>
    </row>
    <row r="684" spans="1:15" x14ac:dyDescent="0.25">
      <c r="A684" s="63">
        <f>deal_master[[#This Row],[Index]]</f>
        <v>231</v>
      </c>
      <c r="B684" s="70">
        <f>VLOOKUP($A684,DM!A:EH,MATCH(B$1,DM!$1:$1,0),0)</f>
        <v>44672</v>
      </c>
      <c r="C684" s="21" t="str">
        <f>VLOOKUP($A684,DM!$A:$EH,MATCH(C$1,DM!$1:$1,0),0)</f>
        <v>江苏瀚瑞(南商)</v>
      </c>
      <c r="D684" s="56" t="str">
        <f>VLOOKUP($A684,DM!$A:$EH,MATCH(D$1,DM!$1:$1,0),0)</f>
        <v>--/--/--</v>
      </c>
      <c r="E684" s="23" t="str">
        <f>VLOOKUP($A684,DM!$A:$EH,MATCH(E$1,DM!$1:$1,0),0)</f>
        <v>USD</v>
      </c>
      <c r="F684" s="23">
        <f>VLOOKUP($A684,DM!$A:$EH,MATCH(F$1,DM!$1:$1,0),0)</f>
        <v>0.84</v>
      </c>
      <c r="G684" s="23" t="str">
        <f>VLOOKUP($A684,DM!$A:$EH,MATCH(G$1,DM!$1:$1,0),0)</f>
        <v>3</v>
      </c>
      <c r="H684" s="57" t="str">
        <f>VLOOKUP($A684,DM!$A:$EH,MATCH(H$1,DM!$1:$1,0),0)</f>
        <v>4.5%</v>
      </c>
      <c r="I684" s="23" t="str">
        <f>VLOOKUP($A684,DM!$A:$EH,MATCH(I$1,DM!$1:$1,0),0)</f>
        <v>--</v>
      </c>
      <c r="J684" s="23" t="str">
        <f>VLOOKUP($A684,DM!$A:$EH,MATCH(J$1,DM!$1:$1,0),0)</f>
        <v>--</v>
      </c>
      <c r="K684" s="22" t="str">
        <f>VLOOKUP($A684,DM!$A:$EH,MATCH(K$1,DM!$1:$1,0),0)</f>
        <v>备证+担保</v>
      </c>
      <c r="L684" s="22" t="str">
        <f>VLOOKUP($A684,DM!$A:$EH,MATCH(L$1,DM!$1:$1,0),0)</f>
        <v>--</v>
      </c>
      <c r="M684" s="22" t="str">
        <f>VLOOKUP($A684,DM!$A:$EH,MATCH(M$1,DM!$1:$1,0),0)</f>
        <v>地方平台</v>
      </c>
      <c r="N684" s="22" t="str">
        <f>VLOOKUP($A684,DM!$A:$EH,MATCH(N$1,DM!$1:$1,0),0)</f>
        <v>江苏</v>
      </c>
      <c r="O684" s="19" t="str">
        <f>VLOOKUP($A684,DM!$A:$EH,MATCH(O$1,DM!$1:$1,0),0)</f>
        <v>--</v>
      </c>
    </row>
    <row r="685" spans="1:15" x14ac:dyDescent="0.25">
      <c r="A685" s="63">
        <f>deal_master[[#This Row],[Index]]</f>
        <v>230</v>
      </c>
      <c r="B685" s="70">
        <f>VLOOKUP($A685,DM!A:EH,MATCH(B$1,DM!$1:$1,0),0)</f>
        <v>44672</v>
      </c>
      <c r="C685" s="21" t="str">
        <f>VLOOKUP($A685,DM!$A:$EH,MATCH(C$1,DM!$1:$1,0),0)</f>
        <v>岳阳城投</v>
      </c>
      <c r="D685" s="56" t="str">
        <f>VLOOKUP($A685,DM!$A:$EH,MATCH(D$1,DM!$1:$1,0),0)</f>
        <v>--/--/--</v>
      </c>
      <c r="E685" s="23" t="str">
        <f>VLOOKUP($A685,DM!$A:$EH,MATCH(E$1,DM!$1:$1,0),0)</f>
        <v>USD</v>
      </c>
      <c r="F685" s="23">
        <f>VLOOKUP($A685,DM!$A:$EH,MATCH(F$1,DM!$1:$1,0),0)</f>
        <v>2.2000000000000002</v>
      </c>
      <c r="G685" s="23" t="str">
        <f>VLOOKUP($A685,DM!$A:$EH,MATCH(G$1,DM!$1:$1,0),0)</f>
        <v>3</v>
      </c>
      <c r="H685" s="57" t="str">
        <f>VLOOKUP($A685,DM!$A:$EH,MATCH(H$1,DM!$1:$1,0),0)</f>
        <v>4.6%</v>
      </c>
      <c r="I685" s="23" t="str">
        <f>VLOOKUP($A685,DM!$A:$EH,MATCH(I$1,DM!$1:$1,0),0)</f>
        <v>4.7%a</v>
      </c>
      <c r="J685" s="23" t="str">
        <f>VLOOKUP($A685,DM!$A:$EH,MATCH(J$1,DM!$1:$1,0),0)</f>
        <v>10</v>
      </c>
      <c r="K685" s="22" t="str">
        <f>VLOOKUP($A685,DM!$A:$EH,MATCH(K$1,DM!$1:$1,0),0)</f>
        <v>直发</v>
      </c>
      <c r="L685" s="22" t="str">
        <f>VLOOKUP($A685,DM!$A:$EH,MATCH(L$1,DM!$1:$1,0),0)</f>
        <v>--</v>
      </c>
      <c r="M685" s="22" t="str">
        <f>VLOOKUP($A685,DM!$A:$EH,MATCH(M$1,DM!$1:$1,0),0)</f>
        <v>地方平台</v>
      </c>
      <c r="N685" s="22" t="str">
        <f>VLOOKUP($A685,DM!$A:$EH,MATCH(N$1,DM!$1:$1,0),0)</f>
        <v>湖南</v>
      </c>
      <c r="O685" s="19" t="str">
        <f>VLOOKUP($A685,DM!$A:$EH,MATCH(O$1,DM!$1:$1,0),0)</f>
        <v>--</v>
      </c>
    </row>
    <row r="686" spans="1:15" x14ac:dyDescent="0.25">
      <c r="A686" s="63">
        <f>deal_master[[#This Row],[Index]]</f>
        <v>229</v>
      </c>
      <c r="B686" s="70">
        <f>VLOOKUP($A686,DM!A:EH,MATCH(B$1,DM!$1:$1,0),0)</f>
        <v>44672</v>
      </c>
      <c r="C686" s="21" t="str">
        <f>VLOOKUP($A686,DM!$A:$EH,MATCH(C$1,DM!$1:$1,0),0)</f>
        <v>南商银行</v>
      </c>
      <c r="D686" s="56" t="str">
        <f>VLOOKUP($A686,DM!$A:$EH,MATCH(D$1,DM!$1:$1,0),0)</f>
        <v>Ba2--/--</v>
      </c>
      <c r="E686" s="23" t="str">
        <f>VLOOKUP($A686,DM!$A:$EH,MATCH(E$1,DM!$1:$1,0),0)</f>
        <v>USD</v>
      </c>
      <c r="F686" s="23">
        <f>VLOOKUP($A686,DM!$A:$EH,MATCH(F$1,DM!$1:$1,0),0)</f>
        <v>6.5</v>
      </c>
      <c r="G686" s="23" t="str">
        <f>VLOOKUP($A686,DM!$A:$EH,MATCH(G$1,DM!$1:$1,0),0)</f>
        <v>PNC5</v>
      </c>
      <c r="H686" s="57" t="str">
        <f>VLOOKUP($A686,DM!$A:$EH,MATCH(H$1,DM!$1:$1,0),0)</f>
        <v>6.5%</v>
      </c>
      <c r="I686" s="23" t="str">
        <f>VLOOKUP($A686,DM!$A:$EH,MATCH(I$1,DM!$1:$1,0),0)</f>
        <v>6.7%a</v>
      </c>
      <c r="J686" s="23" t="str">
        <f>VLOOKUP($A686,DM!$A:$EH,MATCH(J$1,DM!$1:$1,0),0)</f>
        <v>20</v>
      </c>
      <c r="K686" s="22" t="str">
        <f>VLOOKUP($A686,DM!$A:$EH,MATCH(K$1,DM!$1:$1,0),0)</f>
        <v>直发</v>
      </c>
      <c r="L686" s="22" t="str">
        <f>VLOOKUP($A686,DM!$A:$EH,MATCH(L$1,DM!$1:$1,0),0)</f>
        <v>额外一级资本债</v>
      </c>
      <c r="M686" s="22" t="str">
        <f>VLOOKUP($A686,DM!$A:$EH,MATCH(M$1,DM!$1:$1,0),0)</f>
        <v>金融机构</v>
      </c>
      <c r="N686" s="22" t="str">
        <f>VLOOKUP($A686,DM!$A:$EH,MATCH(N$1,DM!$1:$1,0),0)</f>
        <v>上海</v>
      </c>
      <c r="O686" s="19" t="str">
        <f>VLOOKUP($A686,DM!$A:$EH,MATCH(O$1,DM!$1:$1,0),0)</f>
        <v>BISL</v>
      </c>
    </row>
    <row r="687" spans="1:15" x14ac:dyDescent="0.25">
      <c r="A687" s="63">
        <f>deal_master[[#This Row],[Index]]</f>
        <v>228</v>
      </c>
      <c r="B687" s="70">
        <f>VLOOKUP($A687,DM!A:EH,MATCH(B$1,DM!$1:$1,0),0)</f>
        <v>44672</v>
      </c>
      <c r="C687" s="21" t="str">
        <f>VLOOKUP($A687,DM!$A:$EH,MATCH(C$1,DM!$1:$1,0),0)</f>
        <v>长城国际</v>
      </c>
      <c r="D687" s="56" t="str">
        <f>VLOOKUP($A687,DM!$A:$EH,MATCH(D$1,DM!$1:$1,0),0)</f>
        <v>--/BBB+/A</v>
      </c>
      <c r="E687" s="23" t="str">
        <f>VLOOKUP($A687,DM!$A:$EH,MATCH(E$1,DM!$1:$1,0),0)</f>
        <v>USD</v>
      </c>
      <c r="F687" s="23">
        <f>VLOOKUP($A687,DM!$A:$EH,MATCH(F$1,DM!$1:$1,0),0)</f>
        <v>5</v>
      </c>
      <c r="G687" s="23" t="str">
        <f>VLOOKUP($A687,DM!$A:$EH,MATCH(G$1,DM!$1:$1,0),0)</f>
        <v>3</v>
      </c>
      <c r="H687" s="57" t="str">
        <f>VLOOKUP($A687,DM!$A:$EH,MATCH(H$1,DM!$1:$1,0),0)</f>
        <v>4.25%</v>
      </c>
      <c r="I687" s="23" t="str">
        <f>VLOOKUP($A687,DM!$A:$EH,MATCH(I$1,DM!$1:$1,0),0)</f>
        <v>T+190a</v>
      </c>
      <c r="J687" s="23" t="str">
        <f>VLOOKUP($A687,DM!$A:$EH,MATCH(J$1,DM!$1:$1,0),0)</f>
        <v>45</v>
      </c>
      <c r="K687" s="22" t="str">
        <f>VLOOKUP($A687,DM!$A:$EH,MATCH(K$1,DM!$1:$1,0),0)</f>
        <v>担保</v>
      </c>
      <c r="L687" s="22" t="str">
        <f>VLOOKUP($A687,DM!$A:$EH,MATCH(L$1,DM!$1:$1,0),0)</f>
        <v>--</v>
      </c>
      <c r="M687" s="22" t="str">
        <f>VLOOKUP($A687,DM!$A:$EH,MATCH(M$1,DM!$1:$1,0),0)</f>
        <v>金融机构</v>
      </c>
      <c r="N687" s="22" t="str">
        <f>VLOOKUP($A687,DM!$A:$EH,MATCH(N$1,DM!$1:$1,0),0)</f>
        <v>北京</v>
      </c>
      <c r="O687" s="19" t="str">
        <f>VLOOKUP($A687,DM!$A:$EH,MATCH(O$1,DM!$1:$1,0),0)</f>
        <v>BISL,港分</v>
      </c>
    </row>
    <row r="688" spans="1:15" x14ac:dyDescent="0.25">
      <c r="A688" s="63">
        <f>deal_master[[#This Row],[Index]]</f>
        <v>227</v>
      </c>
      <c r="B688" s="70">
        <f>VLOOKUP($A688,DM!A:EH,MATCH(B$1,DM!$1:$1,0),0)</f>
        <v>44672</v>
      </c>
      <c r="C688" s="21" t="str">
        <f>VLOOKUP($A688,DM!$A:$EH,MATCH(C$1,DM!$1:$1,0),0)</f>
        <v>中银澳分</v>
      </c>
      <c r="D688" s="56" t="str">
        <f>VLOOKUP($A688,DM!$A:$EH,MATCH(D$1,DM!$1:$1,0),0)</f>
        <v>A1/A/A</v>
      </c>
      <c r="E688" s="23" t="str">
        <f>VLOOKUP($A688,DM!$A:$EH,MATCH(E$1,DM!$1:$1,0),0)</f>
        <v>USD</v>
      </c>
      <c r="F688" s="23">
        <f>VLOOKUP($A688,DM!$A:$EH,MATCH(F$1,DM!$1:$1,0),0)</f>
        <v>10</v>
      </c>
      <c r="G688" s="23" t="str">
        <f>VLOOKUP($A688,DM!$A:$EH,MATCH(G$1,DM!$1:$1,0),0)</f>
        <v>3</v>
      </c>
      <c r="H688" s="57" t="str">
        <f>VLOOKUP($A688,DM!$A:$EH,MATCH(H$1,DM!$1:$1,0),0)</f>
        <v>SOFR+78</v>
      </c>
      <c r="I688" s="23" t="str">
        <f>VLOOKUP($A688,DM!$A:$EH,MATCH(I$1,DM!$1:$1,0),0)</f>
        <v>SOFR+115a</v>
      </c>
      <c r="J688" s="23" t="str">
        <f>VLOOKUP($A688,DM!$A:$EH,MATCH(J$1,DM!$1:$1,0),0)</f>
        <v>37</v>
      </c>
      <c r="K688" s="22" t="str">
        <f>VLOOKUP($A688,DM!$A:$EH,MATCH(K$1,DM!$1:$1,0),0)</f>
        <v>直发</v>
      </c>
      <c r="L688" s="22" t="str">
        <f>VLOOKUP($A688,DM!$A:$EH,MATCH(L$1,DM!$1:$1,0),0)</f>
        <v>绿色浮息债券</v>
      </c>
      <c r="M688" s="22" t="str">
        <f>VLOOKUP($A688,DM!$A:$EH,MATCH(M$1,DM!$1:$1,0),0)</f>
        <v>金融机构</v>
      </c>
      <c r="N688" s="22" t="str">
        <f>VLOOKUP($A688,DM!$A:$EH,MATCH(N$1,DM!$1:$1,0),0)</f>
        <v>北京</v>
      </c>
      <c r="O688" s="19" t="str">
        <f>VLOOKUP($A688,DM!$A:$EH,MATCH(O$1,DM!$1:$1,0),0)</f>
        <v>港分,澳分</v>
      </c>
    </row>
    <row r="689" spans="1:15" x14ac:dyDescent="0.25">
      <c r="A689" s="63">
        <f>deal_master[[#This Row],[Index]]</f>
        <v>226</v>
      </c>
      <c r="B689" s="70">
        <f>VLOOKUP($A689,DM!A:EH,MATCH(B$1,DM!$1:$1,0),0)</f>
        <v>44672</v>
      </c>
      <c r="C689" s="21" t="str">
        <f>VLOOKUP($A689,DM!$A:$EH,MATCH(C$1,DM!$1:$1,0),0)</f>
        <v>中银新分</v>
      </c>
      <c r="D689" s="56" t="str">
        <f>VLOOKUP($A689,DM!$A:$EH,MATCH(D$1,DM!$1:$1,0),0)</f>
        <v>A1/A/A</v>
      </c>
      <c r="E689" s="23" t="str">
        <f>VLOOKUP($A689,DM!$A:$EH,MATCH(E$1,DM!$1:$1,0),0)</f>
        <v>USD</v>
      </c>
      <c r="F689" s="23">
        <f>VLOOKUP($A689,DM!$A:$EH,MATCH(F$1,DM!$1:$1,0),0)</f>
        <v>5</v>
      </c>
      <c r="G689" s="23" t="str">
        <f>VLOOKUP($A689,DM!$A:$EH,MATCH(G$1,DM!$1:$1,0),0)</f>
        <v>3</v>
      </c>
      <c r="H689" s="57" t="str">
        <f>VLOOKUP($A689,DM!$A:$EH,MATCH(H$1,DM!$1:$1,0),0)</f>
        <v>3.25%</v>
      </c>
      <c r="I689" s="23" t="str">
        <f>VLOOKUP($A689,DM!$A:$EH,MATCH(I$1,DM!$1:$1,0),0)</f>
        <v>T+85a</v>
      </c>
      <c r="J689" s="23" t="str">
        <f>VLOOKUP($A689,DM!$A:$EH,MATCH(J$1,DM!$1:$1,0),0)</f>
        <v>40</v>
      </c>
      <c r="K689" s="22" t="str">
        <f>VLOOKUP($A689,DM!$A:$EH,MATCH(K$1,DM!$1:$1,0),0)</f>
        <v>直发</v>
      </c>
      <c r="L689" s="22" t="str">
        <f>VLOOKUP($A689,DM!$A:$EH,MATCH(L$1,DM!$1:$1,0),0)</f>
        <v>绿色债券</v>
      </c>
      <c r="M689" s="22" t="str">
        <f>VLOOKUP($A689,DM!$A:$EH,MATCH(M$1,DM!$1:$1,0),0)</f>
        <v>金融机构</v>
      </c>
      <c r="N689" s="22" t="str">
        <f>VLOOKUP($A689,DM!$A:$EH,MATCH(N$1,DM!$1:$1,0),0)</f>
        <v>北京</v>
      </c>
      <c r="O689" s="19" t="str">
        <f>VLOOKUP($A689,DM!$A:$EH,MATCH(O$1,DM!$1:$1,0),0)</f>
        <v>港分</v>
      </c>
    </row>
    <row r="690" spans="1:15" x14ac:dyDescent="0.25">
      <c r="A690" s="63">
        <f>deal_master[[#This Row],[Index]]</f>
        <v>225</v>
      </c>
      <c r="B690" s="70">
        <f>VLOOKUP($A690,DM!A:EH,MATCH(B$1,DM!$1:$1,0),0)</f>
        <v>44672</v>
      </c>
      <c r="C690" s="21" t="str">
        <f>VLOOKUP($A690,DM!$A:$EH,MATCH(C$1,DM!$1:$1,0),0)</f>
        <v>中银卢森堡分行</v>
      </c>
      <c r="D690" s="56" t="str">
        <f>VLOOKUP($A690,DM!$A:$EH,MATCH(D$1,DM!$1:$1,0),0)</f>
        <v>A1/A/A</v>
      </c>
      <c r="E690" s="23" t="str">
        <f>VLOOKUP($A690,DM!$A:$EH,MATCH(E$1,DM!$1:$1,0),0)</f>
        <v>EUR</v>
      </c>
      <c r="F690" s="23">
        <f>VLOOKUP($A690,DM!$A:$EH,MATCH(F$1,DM!$1:$1,0),0)</f>
        <v>5</v>
      </c>
      <c r="G690" s="23" t="str">
        <f>VLOOKUP($A690,DM!$A:$EH,MATCH(G$1,DM!$1:$1,0),0)</f>
        <v>3</v>
      </c>
      <c r="H690" s="57" t="str">
        <f>VLOOKUP($A690,DM!$A:$EH,MATCH(H$1,DM!$1:$1,0),0)</f>
        <v>1.5%</v>
      </c>
      <c r="I690" s="23" t="str">
        <f>VLOOKUP($A690,DM!$A:$EH,MATCH(I$1,DM!$1:$1,0),0)</f>
        <v>MS+70a</v>
      </c>
      <c r="J690" s="23" t="str">
        <f>VLOOKUP($A690,DM!$A:$EH,MATCH(J$1,DM!$1:$1,0),0)</f>
        <v>20</v>
      </c>
      <c r="K690" s="22" t="str">
        <f>VLOOKUP($A690,DM!$A:$EH,MATCH(K$1,DM!$1:$1,0),0)</f>
        <v>直发</v>
      </c>
      <c r="L690" s="22" t="str">
        <f>VLOOKUP($A690,DM!$A:$EH,MATCH(L$1,DM!$1:$1,0),0)</f>
        <v>绿色债券</v>
      </c>
      <c r="M690" s="22" t="str">
        <f>VLOOKUP($A690,DM!$A:$EH,MATCH(M$1,DM!$1:$1,0),0)</f>
        <v>金融机构</v>
      </c>
      <c r="N690" s="22" t="str">
        <f>VLOOKUP($A690,DM!$A:$EH,MATCH(N$1,DM!$1:$1,0),0)</f>
        <v>北京</v>
      </c>
      <c r="O690" s="19" t="str">
        <f>VLOOKUP($A690,DM!$A:$EH,MATCH(O$1,DM!$1:$1,0),0)</f>
        <v>港分</v>
      </c>
    </row>
    <row r="691" spans="1:15" x14ac:dyDescent="0.25">
      <c r="A691" s="63">
        <f>deal_master[[#This Row],[Index]]</f>
        <v>224</v>
      </c>
      <c r="B691" s="70">
        <f>VLOOKUP($A691,DM!A:EH,MATCH(B$1,DM!$1:$1,0),0)</f>
        <v>44671</v>
      </c>
      <c r="C691" s="21" t="str">
        <f>VLOOKUP($A691,DM!$A:$EH,MATCH(C$1,DM!$1:$1,0),0)</f>
        <v>远洋集团(浙商银行)</v>
      </c>
      <c r="D691" s="56" t="str">
        <f>VLOOKUP($A691,DM!$A:$EH,MATCH(D$1,DM!$1:$1,0),0)</f>
        <v>Baa3/--/--</v>
      </c>
      <c r="E691" s="23" t="str">
        <f>VLOOKUP($A691,DM!$A:$EH,MATCH(E$1,DM!$1:$1,0),0)</f>
        <v>USD</v>
      </c>
      <c r="F691" s="23">
        <f>VLOOKUP($A691,DM!$A:$EH,MATCH(F$1,DM!$1:$1,0),0)</f>
        <v>2</v>
      </c>
      <c r="G691" s="23" t="str">
        <f>VLOOKUP($A691,DM!$A:$EH,MATCH(G$1,DM!$1:$1,0),0)</f>
        <v>3</v>
      </c>
      <c r="H691" s="57" t="str">
        <f>VLOOKUP($A691,DM!$A:$EH,MATCH(H$1,DM!$1:$1,0),0)</f>
        <v>3.8%</v>
      </c>
      <c r="I691" s="23" t="str">
        <f>VLOOKUP($A691,DM!$A:$EH,MATCH(I$1,DM!$1:$1,0),0)</f>
        <v>3.8%a</v>
      </c>
      <c r="J691" s="23" t="str">
        <f>VLOOKUP($A691,DM!$A:$EH,MATCH(J$1,DM!$1:$1,0),0)</f>
        <v>0</v>
      </c>
      <c r="K691" s="22" t="str">
        <f>VLOOKUP($A691,DM!$A:$EH,MATCH(K$1,DM!$1:$1,0),0)</f>
        <v>备证+担保</v>
      </c>
      <c r="L691" s="22" t="str">
        <f>VLOOKUP($A691,DM!$A:$EH,MATCH(L$1,DM!$1:$1,0),0)</f>
        <v>绿色债券</v>
      </c>
      <c r="M691" s="22" t="str">
        <f>VLOOKUP($A691,DM!$A:$EH,MATCH(M$1,DM!$1:$1,0),0)</f>
        <v>房地产</v>
      </c>
      <c r="N691" s="22" t="str">
        <f>VLOOKUP($A691,DM!$A:$EH,MATCH(N$1,DM!$1:$1,0),0)</f>
        <v>北京</v>
      </c>
      <c r="O691" s="19" t="str">
        <f>VLOOKUP($A691,DM!$A:$EH,MATCH(O$1,DM!$1:$1,0),0)</f>
        <v>--</v>
      </c>
    </row>
    <row r="692" spans="1:15" x14ac:dyDescent="0.25">
      <c r="A692" s="63">
        <f>deal_master[[#This Row],[Index]]</f>
        <v>223</v>
      </c>
      <c r="B692" s="70">
        <f>VLOOKUP($A692,DM!A:EH,MATCH(B$1,DM!$1:$1,0),0)</f>
        <v>44671</v>
      </c>
      <c r="C692" s="21" t="str">
        <f>VLOOKUP($A692,DM!$A:$EH,MATCH(C$1,DM!$1:$1,0),0)</f>
        <v>济南能源</v>
      </c>
      <c r="D692" s="56" t="str">
        <f>VLOOKUP($A692,DM!$A:$EH,MATCH(D$1,DM!$1:$1,0),0)</f>
        <v>--/--/--</v>
      </c>
      <c r="E692" s="23" t="str">
        <f>VLOOKUP($A692,DM!$A:$EH,MATCH(E$1,DM!$1:$1,0),0)</f>
        <v>USD</v>
      </c>
      <c r="F692" s="23">
        <f>VLOOKUP($A692,DM!$A:$EH,MATCH(F$1,DM!$1:$1,0),0)</f>
        <v>1</v>
      </c>
      <c r="G692" s="23" t="str">
        <f>VLOOKUP($A692,DM!$A:$EH,MATCH(G$1,DM!$1:$1,0),0)</f>
        <v>1</v>
      </c>
      <c r="H692" s="57" t="str">
        <f>VLOOKUP($A692,DM!$A:$EH,MATCH(H$1,DM!$1:$1,0),0)</f>
        <v>3%</v>
      </c>
      <c r="I692" s="23" t="str">
        <f>VLOOKUP($A692,DM!$A:$EH,MATCH(I$1,DM!$1:$1,0),0)</f>
        <v>3.4%a</v>
      </c>
      <c r="J692" s="23" t="str">
        <f>VLOOKUP($A692,DM!$A:$EH,MATCH(J$1,DM!$1:$1,0),0)</f>
        <v>40</v>
      </c>
      <c r="K692" s="22" t="str">
        <f>VLOOKUP($A692,DM!$A:$EH,MATCH(K$1,DM!$1:$1,0),0)</f>
        <v>担保</v>
      </c>
      <c r="L692" s="22" t="str">
        <f>VLOOKUP($A692,DM!$A:$EH,MATCH(L$1,DM!$1:$1,0),0)</f>
        <v>澳交所债券</v>
      </c>
      <c r="M692" s="22" t="str">
        <f>VLOOKUP($A692,DM!$A:$EH,MATCH(M$1,DM!$1:$1,0),0)</f>
        <v>产业</v>
      </c>
      <c r="N692" s="22" t="str">
        <f>VLOOKUP($A692,DM!$A:$EH,MATCH(N$1,DM!$1:$1,0),0)</f>
        <v>山东</v>
      </c>
      <c r="O692" s="19" t="str">
        <f>VLOOKUP($A692,DM!$A:$EH,MATCH(O$1,DM!$1:$1,0),0)</f>
        <v>--</v>
      </c>
    </row>
    <row r="693" spans="1:15" x14ac:dyDescent="0.25">
      <c r="A693" s="63">
        <f>deal_master[[#This Row],[Index]]</f>
        <v>222</v>
      </c>
      <c r="B693" s="70">
        <f>VLOOKUP($A693,DM!A:EH,MATCH(B$1,DM!$1:$1,0),0)</f>
        <v>44665</v>
      </c>
      <c r="C693" s="21" t="str">
        <f>VLOOKUP($A693,DM!$A:$EH,MATCH(C$1,DM!$1:$1,0),0)</f>
        <v>象山滨海投资</v>
      </c>
      <c r="D693" s="56" t="str">
        <f>VLOOKUP($A693,DM!$A:$EH,MATCH(D$1,DM!$1:$1,0),0)</f>
        <v>--/--/--</v>
      </c>
      <c r="E693" s="23" t="str">
        <f>VLOOKUP($A693,DM!$A:$EH,MATCH(E$1,DM!$1:$1,0),0)</f>
        <v>USD</v>
      </c>
      <c r="F693" s="23">
        <f>VLOOKUP($A693,DM!$A:$EH,MATCH(F$1,DM!$1:$1,0),0)</f>
        <v>0.5</v>
      </c>
      <c r="G693" s="23" t="str">
        <f>VLOOKUP($A693,DM!$A:$EH,MATCH(G$1,DM!$1:$1,0),0)</f>
        <v>3</v>
      </c>
      <c r="H693" s="57" t="str">
        <f>VLOOKUP($A693,DM!$A:$EH,MATCH(H$1,DM!$1:$1,0),0)</f>
        <v>4.49%</v>
      </c>
      <c r="I693" s="23" t="str">
        <f>VLOOKUP($A693,DM!$A:$EH,MATCH(I$1,DM!$1:$1,0),0)</f>
        <v>--</v>
      </c>
      <c r="J693" s="23" t="str">
        <f>VLOOKUP($A693,DM!$A:$EH,MATCH(J$1,DM!$1:$1,0),0)</f>
        <v>--</v>
      </c>
      <c r="K693" s="22" t="str">
        <f>VLOOKUP($A693,DM!$A:$EH,MATCH(K$1,DM!$1:$1,0),0)</f>
        <v>担保</v>
      </c>
      <c r="L693" s="22" t="str">
        <f>VLOOKUP($A693,DM!$A:$EH,MATCH(L$1,DM!$1:$1,0),0)</f>
        <v>--</v>
      </c>
      <c r="M693" s="22" t="str">
        <f>VLOOKUP($A693,DM!$A:$EH,MATCH(M$1,DM!$1:$1,0),0)</f>
        <v>地方平台</v>
      </c>
      <c r="N693" s="22" t="str">
        <f>VLOOKUP($A693,DM!$A:$EH,MATCH(N$1,DM!$1:$1,0),0)</f>
        <v>浙江</v>
      </c>
      <c r="O693" s="19" t="str">
        <f>VLOOKUP($A693,DM!$A:$EH,MATCH(O$1,DM!$1:$1,0),0)</f>
        <v>--</v>
      </c>
    </row>
    <row r="694" spans="1:15" x14ac:dyDescent="0.25">
      <c r="A694" s="63">
        <f>deal_master[[#This Row],[Index]]</f>
        <v>221</v>
      </c>
      <c r="B694" s="70">
        <f>VLOOKUP($A694,DM!A:EH,MATCH(B$1,DM!$1:$1,0),0)</f>
        <v>44665</v>
      </c>
      <c r="C694" s="21" t="str">
        <f>VLOOKUP($A694,DM!$A:$EH,MATCH(C$1,DM!$1:$1,0),0)</f>
        <v>嵊州交投(宁波银行)</v>
      </c>
      <c r="D694" s="56" t="str">
        <f>VLOOKUP($A694,DM!$A:$EH,MATCH(D$1,DM!$1:$1,0),0)</f>
        <v>--/--/--</v>
      </c>
      <c r="E694" s="23" t="str">
        <f>VLOOKUP($A694,DM!$A:$EH,MATCH(E$1,DM!$1:$1,0),0)</f>
        <v>USD</v>
      </c>
      <c r="F694" s="23">
        <f>VLOOKUP($A694,DM!$A:$EH,MATCH(F$1,DM!$1:$1,0),0)</f>
        <v>1.42</v>
      </c>
      <c r="G694" s="23" t="str">
        <f>VLOOKUP($A694,DM!$A:$EH,MATCH(G$1,DM!$1:$1,0),0)</f>
        <v>3</v>
      </c>
      <c r="H694" s="57" t="str">
        <f>VLOOKUP($A694,DM!$A:$EH,MATCH(H$1,DM!$1:$1,0),0)</f>
        <v>3.5%</v>
      </c>
      <c r="I694" s="23" t="str">
        <f>VLOOKUP($A694,DM!$A:$EH,MATCH(I$1,DM!$1:$1,0),0)</f>
        <v>3.6%a</v>
      </c>
      <c r="J694" s="23" t="str">
        <f>VLOOKUP($A694,DM!$A:$EH,MATCH(J$1,DM!$1:$1,0),0)</f>
        <v>10</v>
      </c>
      <c r="K694" s="22" t="str">
        <f>VLOOKUP($A694,DM!$A:$EH,MATCH(K$1,DM!$1:$1,0),0)</f>
        <v>备证</v>
      </c>
      <c r="L694" s="22" t="str">
        <f>VLOOKUP($A694,DM!$A:$EH,MATCH(L$1,DM!$1:$1,0),0)</f>
        <v>--</v>
      </c>
      <c r="M694" s="22" t="str">
        <f>VLOOKUP($A694,DM!$A:$EH,MATCH(M$1,DM!$1:$1,0),0)</f>
        <v>地方平台</v>
      </c>
      <c r="N694" s="22" t="str">
        <f>VLOOKUP($A694,DM!$A:$EH,MATCH(N$1,DM!$1:$1,0),0)</f>
        <v>浙江</v>
      </c>
      <c r="O694" s="19" t="str">
        <f>VLOOKUP($A694,DM!$A:$EH,MATCH(O$1,DM!$1:$1,0),0)</f>
        <v>--</v>
      </c>
    </row>
    <row r="695" spans="1:15" x14ac:dyDescent="0.25">
      <c r="A695" s="63">
        <f>deal_master[[#This Row],[Index]]</f>
        <v>220</v>
      </c>
      <c r="B695" s="70">
        <f>VLOOKUP($A695,DM!A:EH,MATCH(B$1,DM!$1:$1,0),0)</f>
        <v>44665</v>
      </c>
      <c r="C695" s="21" t="str">
        <f>VLOOKUP($A695,DM!$A:$EH,MATCH(C$1,DM!$1:$1,0),0)</f>
        <v>凉山州发展</v>
      </c>
      <c r="D695" s="56" t="str">
        <f>VLOOKUP($A695,DM!$A:$EH,MATCH(D$1,DM!$1:$1,0),0)</f>
        <v>--/--/--</v>
      </c>
      <c r="E695" s="23" t="str">
        <f>VLOOKUP($A695,DM!$A:$EH,MATCH(E$1,DM!$1:$1,0),0)</f>
        <v>USD</v>
      </c>
      <c r="F695" s="23">
        <f>VLOOKUP($A695,DM!$A:$EH,MATCH(F$1,DM!$1:$1,0),0)</f>
        <v>2.04</v>
      </c>
      <c r="G695" s="23" t="str">
        <f>VLOOKUP($A695,DM!$A:$EH,MATCH(G$1,DM!$1:$1,0),0)</f>
        <v>3</v>
      </c>
      <c r="H695" s="57" t="str">
        <f>VLOOKUP($A695,DM!$A:$EH,MATCH(H$1,DM!$1:$1,0),0)</f>
        <v>6.5%</v>
      </c>
      <c r="I695" s="23" t="str">
        <f>VLOOKUP($A695,DM!$A:$EH,MATCH(I$1,DM!$1:$1,0),0)</f>
        <v>6.5%a</v>
      </c>
      <c r="J695" s="23" t="str">
        <f>VLOOKUP($A695,DM!$A:$EH,MATCH(J$1,DM!$1:$1,0),0)</f>
        <v>0</v>
      </c>
      <c r="K695" s="22" t="str">
        <f>VLOOKUP($A695,DM!$A:$EH,MATCH(K$1,DM!$1:$1,0),0)</f>
        <v>直发</v>
      </c>
      <c r="L695" s="22" t="str">
        <f>VLOOKUP($A695,DM!$A:$EH,MATCH(L$1,DM!$1:$1,0),0)</f>
        <v>--</v>
      </c>
      <c r="M695" s="22" t="str">
        <f>VLOOKUP($A695,DM!$A:$EH,MATCH(M$1,DM!$1:$1,0),0)</f>
        <v>地方平台</v>
      </c>
      <c r="N695" s="22" t="str">
        <f>VLOOKUP($A695,DM!$A:$EH,MATCH(N$1,DM!$1:$1,0),0)</f>
        <v>四川</v>
      </c>
      <c r="O695" s="19" t="str">
        <f>VLOOKUP($A695,DM!$A:$EH,MATCH(O$1,DM!$1:$1,0),0)</f>
        <v>--</v>
      </c>
    </row>
    <row r="696" spans="1:15" x14ac:dyDescent="0.25">
      <c r="A696" s="63">
        <f>deal_master[[#This Row],[Index]]</f>
        <v>219</v>
      </c>
      <c r="B696" s="70">
        <f>VLOOKUP($A696,DM!A:EH,MATCH(B$1,DM!$1:$1,0),0)</f>
        <v>44664</v>
      </c>
      <c r="C696" s="21" t="str">
        <f>VLOOKUP($A696,DM!$A:$EH,MATCH(C$1,DM!$1:$1,0),0)</f>
        <v>济南城建</v>
      </c>
      <c r="D696" s="56" t="str">
        <f>VLOOKUP($A696,DM!$A:$EH,MATCH(D$1,DM!$1:$1,0),0)</f>
        <v>--/--/--</v>
      </c>
      <c r="E696" s="23" t="str">
        <f>VLOOKUP($A696,DM!$A:$EH,MATCH(E$1,DM!$1:$1,0),0)</f>
        <v>CNH</v>
      </c>
      <c r="F696" s="23">
        <f>VLOOKUP($A696,DM!$A:$EH,MATCH(F$1,DM!$1:$1,0),0)</f>
        <v>6</v>
      </c>
      <c r="G696" s="23" t="str">
        <f>VLOOKUP($A696,DM!$A:$EH,MATCH(G$1,DM!$1:$1,0),0)</f>
        <v>3</v>
      </c>
      <c r="H696" s="57" t="str">
        <f>VLOOKUP($A696,DM!$A:$EH,MATCH(H$1,DM!$1:$1,0),0)</f>
        <v>3.8%</v>
      </c>
      <c r="I696" s="23" t="str">
        <f>VLOOKUP($A696,DM!$A:$EH,MATCH(I$1,DM!$1:$1,0),0)</f>
        <v>--</v>
      </c>
      <c r="J696" s="23" t="str">
        <f>VLOOKUP($A696,DM!$A:$EH,MATCH(J$1,DM!$1:$1,0),0)</f>
        <v>--</v>
      </c>
      <c r="K696" s="22" t="str">
        <f>VLOOKUP($A696,DM!$A:$EH,MATCH(K$1,DM!$1:$1,0),0)</f>
        <v>直发</v>
      </c>
      <c r="L696" s="22" t="str">
        <f>VLOOKUP($A696,DM!$A:$EH,MATCH(L$1,DM!$1:$1,0),0)</f>
        <v>自贸债</v>
      </c>
      <c r="M696" s="22" t="str">
        <f>VLOOKUP($A696,DM!$A:$EH,MATCH(M$1,DM!$1:$1,0),0)</f>
        <v>地方平台</v>
      </c>
      <c r="N696" s="22" t="str">
        <f>VLOOKUP($A696,DM!$A:$EH,MATCH(N$1,DM!$1:$1,0),0)</f>
        <v>山东</v>
      </c>
      <c r="O696" s="19" t="str">
        <f>VLOOKUP($A696,DM!$A:$EH,MATCH(O$1,DM!$1:$1,0),0)</f>
        <v>港分</v>
      </c>
    </row>
    <row r="697" spans="1:15" x14ac:dyDescent="0.25">
      <c r="A697" s="63">
        <f>deal_master[[#This Row],[Index]]</f>
        <v>218</v>
      </c>
      <c r="B697" s="70">
        <f>VLOOKUP($A697,DM!A:EH,MATCH(B$1,DM!$1:$1,0),0)</f>
        <v>44664</v>
      </c>
      <c r="C697" s="21" t="str">
        <f>VLOOKUP($A697,DM!$A:$EH,MATCH(C$1,DM!$1:$1,0),0)</f>
        <v>泰兴襟江投资(浙商银行)</v>
      </c>
      <c r="D697" s="56" t="str">
        <f>VLOOKUP($A697,DM!$A:$EH,MATCH(D$1,DM!$1:$1,0),0)</f>
        <v>--/--/--</v>
      </c>
      <c r="E697" s="23" t="str">
        <f>VLOOKUP($A697,DM!$A:$EH,MATCH(E$1,DM!$1:$1,0),0)</f>
        <v>USD</v>
      </c>
      <c r="F697" s="23">
        <f>VLOOKUP($A697,DM!$A:$EH,MATCH(F$1,DM!$1:$1,0),0)</f>
        <v>0.3</v>
      </c>
      <c r="G697" s="23" t="str">
        <f>VLOOKUP($A697,DM!$A:$EH,MATCH(G$1,DM!$1:$1,0),0)</f>
        <v>2.9</v>
      </c>
      <c r="H697" s="57" t="str">
        <f>VLOOKUP($A697,DM!$A:$EH,MATCH(H$1,DM!$1:$1,0),0)</f>
        <v>3.5%</v>
      </c>
      <c r="I697" s="23" t="str">
        <f>VLOOKUP($A697,DM!$A:$EH,MATCH(I$1,DM!$1:$1,0),0)</f>
        <v>--</v>
      </c>
      <c r="J697" s="23" t="str">
        <f>VLOOKUP($A697,DM!$A:$EH,MATCH(J$1,DM!$1:$1,0),0)</f>
        <v>--</v>
      </c>
      <c r="K697" s="22" t="str">
        <f>VLOOKUP($A697,DM!$A:$EH,MATCH(K$1,DM!$1:$1,0),0)</f>
        <v>备证</v>
      </c>
      <c r="L697" s="22" t="str">
        <f>VLOOKUP($A697,DM!$A:$EH,MATCH(L$1,DM!$1:$1,0),0)</f>
        <v>--</v>
      </c>
      <c r="M697" s="22" t="str">
        <f>VLOOKUP($A697,DM!$A:$EH,MATCH(M$1,DM!$1:$1,0),0)</f>
        <v>地方平台</v>
      </c>
      <c r="N697" s="22" t="str">
        <f>VLOOKUP($A697,DM!$A:$EH,MATCH(N$1,DM!$1:$1,0),0)</f>
        <v>江苏</v>
      </c>
      <c r="O697" s="19" t="str">
        <f>VLOOKUP($A697,DM!$A:$EH,MATCH(O$1,DM!$1:$1,0),0)</f>
        <v>--</v>
      </c>
    </row>
    <row r="698" spans="1:15" x14ac:dyDescent="0.25">
      <c r="A698" s="63">
        <f>deal_master[[#This Row],[Index]]</f>
        <v>217</v>
      </c>
      <c r="B698" s="70">
        <f>VLOOKUP($A698,DM!A:EH,MATCH(B$1,DM!$1:$1,0),0)</f>
        <v>44664</v>
      </c>
      <c r="C698" s="21" t="str">
        <f>VLOOKUP($A698,DM!$A:$EH,MATCH(C$1,DM!$1:$1,0),0)</f>
        <v>泰达股份</v>
      </c>
      <c r="D698" s="56" t="str">
        <f>VLOOKUP($A698,DM!$A:$EH,MATCH(D$1,DM!$1:$1,0),0)</f>
        <v>--/--/--</v>
      </c>
      <c r="E698" s="23" t="str">
        <f>VLOOKUP($A698,DM!$A:$EH,MATCH(E$1,DM!$1:$1,0),0)</f>
        <v>USD</v>
      </c>
      <c r="F698" s="23">
        <f>VLOOKUP($A698,DM!$A:$EH,MATCH(F$1,DM!$1:$1,0),0)</f>
        <v>0.5</v>
      </c>
      <c r="G698" s="23" t="str">
        <f>VLOOKUP($A698,DM!$A:$EH,MATCH(G$1,DM!$1:$1,0),0)</f>
        <v>1</v>
      </c>
      <c r="H698" s="57" t="str">
        <f>VLOOKUP($A698,DM!$A:$EH,MATCH(H$1,DM!$1:$1,0),0)</f>
        <v>4.5%</v>
      </c>
      <c r="I698" s="23" t="str">
        <f>VLOOKUP($A698,DM!$A:$EH,MATCH(I$1,DM!$1:$1,0),0)</f>
        <v>--</v>
      </c>
      <c r="J698" s="23" t="str">
        <f>VLOOKUP($A698,DM!$A:$EH,MATCH(J$1,DM!$1:$1,0),0)</f>
        <v>--</v>
      </c>
      <c r="K698" s="22" t="str">
        <f>VLOOKUP($A698,DM!$A:$EH,MATCH(K$1,DM!$1:$1,0),0)</f>
        <v>直发</v>
      </c>
      <c r="L698" s="22" t="str">
        <f>VLOOKUP($A698,DM!$A:$EH,MATCH(L$1,DM!$1:$1,0),0)</f>
        <v>--</v>
      </c>
      <c r="M698" s="22" t="str">
        <f>VLOOKUP($A698,DM!$A:$EH,MATCH(M$1,DM!$1:$1,0),0)</f>
        <v>产业</v>
      </c>
      <c r="N698" s="22" t="str">
        <f>VLOOKUP($A698,DM!$A:$EH,MATCH(N$1,DM!$1:$1,0),0)</f>
        <v>天津</v>
      </c>
      <c r="O698" s="19" t="str">
        <f>VLOOKUP($A698,DM!$A:$EH,MATCH(O$1,DM!$1:$1,0),0)</f>
        <v>--</v>
      </c>
    </row>
    <row r="699" spans="1:15" x14ac:dyDescent="0.25">
      <c r="A699" s="63">
        <f>deal_master[[#This Row],[Index]]</f>
        <v>216</v>
      </c>
      <c r="B699" s="70">
        <f>VLOOKUP($A699,DM!A:EH,MATCH(B$1,DM!$1:$1,0),0)</f>
        <v>44664</v>
      </c>
      <c r="C699" s="21" t="str">
        <f>VLOOKUP($A699,DM!$A:$EH,MATCH(C$1,DM!$1:$1,0),0)</f>
        <v>云南能投</v>
      </c>
      <c r="D699" s="56" t="str">
        <f>VLOOKUP($A699,DM!$A:$EH,MATCH(D$1,DM!$1:$1,0),0)</f>
        <v>--/--/BBB-</v>
      </c>
      <c r="E699" s="23" t="str">
        <f>VLOOKUP($A699,DM!$A:$EH,MATCH(E$1,DM!$1:$1,0),0)</f>
        <v>USD</v>
      </c>
      <c r="F699" s="23">
        <f>VLOOKUP($A699,DM!$A:$EH,MATCH(F$1,DM!$1:$1,0),0)</f>
        <v>2.2999999999999998</v>
      </c>
      <c r="G699" s="23" t="str">
        <f>VLOOKUP($A699,DM!$A:$EH,MATCH(G$1,DM!$1:$1,0),0)</f>
        <v>3</v>
      </c>
      <c r="H699" s="57" t="str">
        <f>VLOOKUP($A699,DM!$A:$EH,MATCH(H$1,DM!$1:$1,0),0)</f>
        <v>5.3%</v>
      </c>
      <c r="I699" s="23" t="str">
        <f>VLOOKUP($A699,DM!$A:$EH,MATCH(I$1,DM!$1:$1,0),0)</f>
        <v>6%a</v>
      </c>
      <c r="J699" s="23" t="str">
        <f>VLOOKUP($A699,DM!$A:$EH,MATCH(J$1,DM!$1:$1,0),0)</f>
        <v>50</v>
      </c>
      <c r="K699" s="22" t="str">
        <f>VLOOKUP($A699,DM!$A:$EH,MATCH(K$1,DM!$1:$1,0),0)</f>
        <v>担保</v>
      </c>
      <c r="L699" s="22" t="str">
        <f>VLOOKUP($A699,DM!$A:$EH,MATCH(L$1,DM!$1:$1,0),0)</f>
        <v>可持续挂钩债券</v>
      </c>
      <c r="M699" s="22" t="str">
        <f>VLOOKUP($A699,DM!$A:$EH,MATCH(M$1,DM!$1:$1,0),0)</f>
        <v>产业</v>
      </c>
      <c r="N699" s="22" t="str">
        <f>VLOOKUP($A699,DM!$A:$EH,MATCH(N$1,DM!$1:$1,0),0)</f>
        <v>云南</v>
      </c>
      <c r="O699" s="19" t="str">
        <f>VLOOKUP($A699,DM!$A:$EH,MATCH(O$1,DM!$1:$1,0),0)</f>
        <v>--</v>
      </c>
    </row>
    <row r="700" spans="1:15" x14ac:dyDescent="0.25">
      <c r="A700" s="63">
        <f>deal_master[[#This Row],[Index]]</f>
        <v>215</v>
      </c>
      <c r="B700" s="70">
        <f>VLOOKUP($A700,DM!A:EH,MATCH(B$1,DM!$1:$1,0),0)</f>
        <v>44664</v>
      </c>
      <c r="C700" s="21" t="str">
        <f>VLOOKUP($A700,DM!$A:$EH,MATCH(C$1,DM!$1:$1,0),0)</f>
        <v>信银国际</v>
      </c>
      <c r="D700" s="56" t="str">
        <f>VLOOKUP($A700,DM!$A:$EH,MATCH(D$1,DM!$1:$1,0),0)</f>
        <v>Ba2/--/--</v>
      </c>
      <c r="E700" s="23" t="str">
        <f>VLOOKUP($A700,DM!$A:$EH,MATCH(E$1,DM!$1:$1,0),0)</f>
        <v>USD</v>
      </c>
      <c r="F700" s="23">
        <f>VLOOKUP($A700,DM!$A:$EH,MATCH(F$1,DM!$1:$1,0),0)</f>
        <v>6</v>
      </c>
      <c r="G700" s="23" t="str">
        <f>VLOOKUP($A700,DM!$A:$EH,MATCH(G$1,DM!$1:$1,0),0)</f>
        <v>PNC5</v>
      </c>
      <c r="H700" s="57" t="str">
        <f>VLOOKUP($A700,DM!$A:$EH,MATCH(H$1,DM!$1:$1,0),0)</f>
        <v>4.8%</v>
      </c>
      <c r="I700" s="23" t="str">
        <f>VLOOKUP($A700,DM!$A:$EH,MATCH(I$1,DM!$1:$1,0),0)</f>
        <v>5.125%a</v>
      </c>
      <c r="J700" s="23" t="str">
        <f>VLOOKUP($A700,DM!$A:$EH,MATCH(J$1,DM!$1:$1,0),0)</f>
        <v>33</v>
      </c>
      <c r="K700" s="22" t="str">
        <f>VLOOKUP($A700,DM!$A:$EH,MATCH(K$1,DM!$1:$1,0),0)</f>
        <v>直发</v>
      </c>
      <c r="L700" s="22" t="str">
        <f>VLOOKUP($A700,DM!$A:$EH,MATCH(L$1,DM!$1:$1,0),0)</f>
        <v>额外一级资本债</v>
      </c>
      <c r="M700" s="22" t="str">
        <f>VLOOKUP($A700,DM!$A:$EH,MATCH(M$1,DM!$1:$1,0),0)</f>
        <v>金融机构</v>
      </c>
      <c r="N700" s="22" t="str">
        <f>VLOOKUP($A700,DM!$A:$EH,MATCH(N$1,DM!$1:$1,0),0)</f>
        <v>北京</v>
      </c>
      <c r="O700" s="19" t="str">
        <f>VLOOKUP($A700,DM!$A:$EH,MATCH(O$1,DM!$1:$1,0),0)</f>
        <v>BISL,港分</v>
      </c>
    </row>
    <row r="701" spans="1:15" x14ac:dyDescent="0.25">
      <c r="A701" s="63">
        <f>deal_master[[#This Row],[Index]]</f>
        <v>214</v>
      </c>
      <c r="B701" s="70">
        <f>VLOOKUP($A701,DM!A:EH,MATCH(B$1,DM!$1:$1,0),0)</f>
        <v>44664</v>
      </c>
      <c r="C701" s="21" t="str">
        <f>VLOOKUP($A701,DM!$A:$EH,MATCH(C$1,DM!$1:$1,0),0)</f>
        <v>东亚银行</v>
      </c>
      <c r="D701" s="56" t="str">
        <f>VLOOKUP($A701,DM!$A:$EH,MATCH(D$1,DM!$1:$1,0),0)</f>
        <v>Baa2/BBB-/--</v>
      </c>
      <c r="E701" s="23" t="str">
        <f>VLOOKUP($A701,DM!$A:$EH,MATCH(E$1,DM!$1:$1,0),0)</f>
        <v>USD</v>
      </c>
      <c r="F701" s="23">
        <f>VLOOKUP($A701,DM!$A:$EH,MATCH(F$1,DM!$1:$1,0),0)</f>
        <v>5</v>
      </c>
      <c r="G701" s="23" t="str">
        <f>VLOOKUP($A701,DM!$A:$EH,MATCH(G$1,DM!$1:$1,0),0)</f>
        <v>10</v>
      </c>
      <c r="H701" s="57" t="str">
        <f>VLOOKUP($A701,DM!$A:$EH,MATCH(H$1,DM!$1:$1,0),0)</f>
        <v>4.875%</v>
      </c>
      <c r="I701" s="23" t="str">
        <f>VLOOKUP($A701,DM!$A:$EH,MATCH(I$1,DM!$1:$1,0),0)</f>
        <v>T+260a</v>
      </c>
      <c r="J701" s="23" t="str">
        <f>VLOOKUP($A701,DM!$A:$EH,MATCH(J$1,DM!$1:$1,0),0)</f>
        <v>30</v>
      </c>
      <c r="K701" s="22" t="str">
        <f>VLOOKUP($A701,DM!$A:$EH,MATCH(K$1,DM!$1:$1,0),0)</f>
        <v>直发</v>
      </c>
      <c r="L701" s="22" t="str">
        <f>VLOOKUP($A701,DM!$A:$EH,MATCH(L$1,DM!$1:$1,0),0)</f>
        <v>二级资本债</v>
      </c>
      <c r="M701" s="22" t="str">
        <f>VLOOKUP($A701,DM!$A:$EH,MATCH(M$1,DM!$1:$1,0),0)</f>
        <v>金融机构</v>
      </c>
      <c r="N701" s="22" t="str">
        <f>VLOOKUP($A701,DM!$A:$EH,MATCH(N$1,DM!$1:$1,0),0)</f>
        <v>香港</v>
      </c>
      <c r="O701" s="19" t="str">
        <f>VLOOKUP($A701,DM!$A:$EH,MATCH(O$1,DM!$1:$1,0),0)</f>
        <v>BISL</v>
      </c>
    </row>
    <row r="702" spans="1:15" x14ac:dyDescent="0.25">
      <c r="A702" s="63">
        <f>deal_master[[#This Row],[Index]]</f>
        <v>213</v>
      </c>
      <c r="B702" s="70">
        <f>VLOOKUP($A702,DM!A:EH,MATCH(B$1,DM!$1:$1,0),0)</f>
        <v>44663</v>
      </c>
      <c r="C702" s="21" t="str">
        <f>VLOOKUP($A702,DM!$A:$EH,MATCH(C$1,DM!$1:$1,0),0)</f>
        <v>义乌国资</v>
      </c>
      <c r="D702" s="56" t="str">
        <f>VLOOKUP($A702,DM!$A:$EH,MATCH(D$1,DM!$1:$1,0),0)</f>
        <v>Baa3/--/BBB</v>
      </c>
      <c r="E702" s="23" t="str">
        <f>VLOOKUP($A702,DM!$A:$EH,MATCH(E$1,DM!$1:$1,0),0)</f>
        <v>USD</v>
      </c>
      <c r="F702" s="23">
        <f>VLOOKUP($A702,DM!$A:$EH,MATCH(F$1,DM!$1:$1,0),0)</f>
        <v>5</v>
      </c>
      <c r="G702" s="23" t="str">
        <f>VLOOKUP($A702,DM!$A:$EH,MATCH(G$1,DM!$1:$1,0),0)</f>
        <v>3.5</v>
      </c>
      <c r="H702" s="57" t="str">
        <f>VLOOKUP($A702,DM!$A:$EH,MATCH(H$1,DM!$1:$1,0),0)</f>
        <v>4.1%</v>
      </c>
      <c r="I702" s="23" t="str">
        <f>VLOOKUP($A702,DM!$A:$EH,MATCH(I$1,DM!$1:$1,0),0)</f>
        <v>4.5%a</v>
      </c>
      <c r="J702" s="23" t="str">
        <f>VLOOKUP($A702,DM!$A:$EH,MATCH(J$1,DM!$1:$1,0),0)</f>
        <v>40</v>
      </c>
      <c r="K702" s="22" t="str">
        <f>VLOOKUP($A702,DM!$A:$EH,MATCH(K$1,DM!$1:$1,0),0)</f>
        <v>担保</v>
      </c>
      <c r="L702" s="22" t="str">
        <f>VLOOKUP($A702,DM!$A:$EH,MATCH(L$1,DM!$1:$1,0),0)</f>
        <v>--</v>
      </c>
      <c r="M702" s="22" t="str">
        <f>VLOOKUP($A702,DM!$A:$EH,MATCH(M$1,DM!$1:$1,0),0)</f>
        <v>地方平台</v>
      </c>
      <c r="N702" s="22" t="str">
        <f>VLOOKUP($A702,DM!$A:$EH,MATCH(N$1,DM!$1:$1,0),0)</f>
        <v>浙江</v>
      </c>
      <c r="O702" s="19" t="str">
        <f>VLOOKUP($A702,DM!$A:$EH,MATCH(O$1,DM!$1:$1,0),0)</f>
        <v>港分</v>
      </c>
    </row>
    <row r="703" spans="1:15" x14ac:dyDescent="0.25">
      <c r="A703" s="63">
        <f>deal_master[[#This Row],[Index]]</f>
        <v>212</v>
      </c>
      <c r="B703" s="70">
        <f>VLOOKUP($A703,DM!A:EH,MATCH(B$1,DM!$1:$1,0),0)</f>
        <v>44663</v>
      </c>
      <c r="C703" s="21" t="str">
        <f>VLOOKUP($A703,DM!$A:$EH,MATCH(C$1,DM!$1:$1,0),0)</f>
        <v>中信证券国际</v>
      </c>
      <c r="D703" s="56" t="str">
        <f>VLOOKUP($A703,DM!$A:$EH,MATCH(D$1,DM!$1:$1,0),0)</f>
        <v>--/BBB+/--</v>
      </c>
      <c r="E703" s="23" t="str">
        <f>VLOOKUP($A703,DM!$A:$EH,MATCH(E$1,DM!$1:$1,0),0)</f>
        <v>USD</v>
      </c>
      <c r="F703" s="23">
        <f>VLOOKUP($A703,DM!$A:$EH,MATCH(F$1,DM!$1:$1,0),0)</f>
        <v>3</v>
      </c>
      <c r="G703" s="23" t="str">
        <f>VLOOKUP($A703,DM!$A:$EH,MATCH(G$1,DM!$1:$1,0),0)</f>
        <v>3</v>
      </c>
      <c r="H703" s="57" t="str">
        <f>VLOOKUP($A703,DM!$A:$EH,MATCH(H$1,DM!$1:$1,0),0)</f>
        <v>3.375%</v>
      </c>
      <c r="I703" s="23" t="str">
        <f>VLOOKUP($A703,DM!$A:$EH,MATCH(I$1,DM!$1:$1,0),0)</f>
        <v>T+125a</v>
      </c>
      <c r="J703" s="23" t="str">
        <f>VLOOKUP($A703,DM!$A:$EH,MATCH(J$1,DM!$1:$1,0),0)</f>
        <v>35</v>
      </c>
      <c r="K703" s="22" t="str">
        <f>VLOOKUP($A703,DM!$A:$EH,MATCH(K$1,DM!$1:$1,0),0)</f>
        <v>担保</v>
      </c>
      <c r="L703" s="22" t="str">
        <f>VLOOKUP($A703,DM!$A:$EH,MATCH(L$1,DM!$1:$1,0),0)</f>
        <v>--</v>
      </c>
      <c r="M703" s="22" t="str">
        <f>VLOOKUP($A703,DM!$A:$EH,MATCH(M$1,DM!$1:$1,0),0)</f>
        <v>金融机构</v>
      </c>
      <c r="N703" s="22" t="str">
        <f>VLOOKUP($A703,DM!$A:$EH,MATCH(N$1,DM!$1:$1,0),0)</f>
        <v>广东</v>
      </c>
      <c r="O703" s="19" t="str">
        <f>VLOOKUP($A703,DM!$A:$EH,MATCH(O$1,DM!$1:$1,0),0)</f>
        <v>BISL,港分</v>
      </c>
    </row>
    <row r="704" spans="1:15" x14ac:dyDescent="0.25">
      <c r="A704" s="63">
        <f>deal_master[[#This Row],[Index]]</f>
        <v>211</v>
      </c>
      <c r="B704" s="70">
        <f>VLOOKUP($A704,DM!A:EH,MATCH(B$1,DM!$1:$1,0),0)</f>
        <v>44662</v>
      </c>
      <c r="C704" s="21" t="str">
        <f>VLOOKUP($A704,DM!$A:$EH,MATCH(C$1,DM!$1:$1,0),0)</f>
        <v>佛山高明建投(浙商银行)</v>
      </c>
      <c r="D704" s="56" t="str">
        <f>VLOOKUP($A704,DM!$A:$EH,MATCH(D$1,DM!$1:$1,0),0)</f>
        <v>--/--/--</v>
      </c>
      <c r="E704" s="23" t="str">
        <f>VLOOKUP($A704,DM!$A:$EH,MATCH(E$1,DM!$1:$1,0),0)</f>
        <v>USD</v>
      </c>
      <c r="F704" s="23">
        <f>VLOOKUP($A704,DM!$A:$EH,MATCH(F$1,DM!$1:$1,0),0)</f>
        <v>2</v>
      </c>
      <c r="G704" s="23" t="str">
        <f>VLOOKUP($A704,DM!$A:$EH,MATCH(G$1,DM!$1:$1,0),0)</f>
        <v>3</v>
      </c>
      <c r="H704" s="57" t="str">
        <f>VLOOKUP($A704,DM!$A:$EH,MATCH(H$1,DM!$1:$1,0),0)</f>
        <v>3.5%</v>
      </c>
      <c r="I704" s="23" t="str">
        <f>VLOOKUP($A704,DM!$A:$EH,MATCH(I$1,DM!$1:$1,0),0)</f>
        <v>--</v>
      </c>
      <c r="J704" s="23" t="str">
        <f>VLOOKUP($A704,DM!$A:$EH,MATCH(J$1,DM!$1:$1,0),0)</f>
        <v>--</v>
      </c>
      <c r="K704" s="22" t="str">
        <f>VLOOKUP($A704,DM!$A:$EH,MATCH(K$1,DM!$1:$1,0),0)</f>
        <v>备证</v>
      </c>
      <c r="L704" s="22" t="str">
        <f>VLOOKUP($A704,DM!$A:$EH,MATCH(L$1,DM!$1:$1,0),0)</f>
        <v>可持续债券</v>
      </c>
      <c r="M704" s="22" t="str">
        <f>VLOOKUP($A704,DM!$A:$EH,MATCH(M$1,DM!$1:$1,0),0)</f>
        <v>地方平台</v>
      </c>
      <c r="N704" s="22" t="str">
        <f>VLOOKUP($A704,DM!$A:$EH,MATCH(N$1,DM!$1:$1,0),0)</f>
        <v>广东</v>
      </c>
      <c r="O704" s="19" t="str">
        <f>VLOOKUP($A704,DM!$A:$EH,MATCH(O$1,DM!$1:$1,0),0)</f>
        <v>--</v>
      </c>
    </row>
    <row r="705" spans="1:15" x14ac:dyDescent="0.25">
      <c r="A705" s="63">
        <f>deal_master[[#This Row],[Index]]</f>
        <v>210</v>
      </c>
      <c r="B705" s="70">
        <f>VLOOKUP($A705,DM!A:EH,MATCH(B$1,DM!$1:$1,0),0)</f>
        <v>44661</v>
      </c>
      <c r="C705" s="21" t="str">
        <f>VLOOKUP($A705,DM!$A:$EH,MATCH(C$1,DM!$1:$1,0),0)</f>
        <v>重庆财信(招商银行)</v>
      </c>
      <c r="D705" s="56" t="str">
        <f>VLOOKUP($A705,DM!$A:$EH,MATCH(D$1,DM!$1:$1,0),0)</f>
        <v>--/--/--</v>
      </c>
      <c r="E705" s="23" t="str">
        <f>VLOOKUP($A705,DM!$A:$EH,MATCH(E$1,DM!$1:$1,0),0)</f>
        <v>USD</v>
      </c>
      <c r="F705" s="23">
        <f>VLOOKUP($A705,DM!$A:$EH,MATCH(F$1,DM!$1:$1,0),0)</f>
        <v>0.33</v>
      </c>
      <c r="G705" s="23" t="str">
        <f>VLOOKUP($A705,DM!$A:$EH,MATCH(G$1,DM!$1:$1,0),0)</f>
        <v>2.8</v>
      </c>
      <c r="H705" s="57" t="str">
        <f>VLOOKUP($A705,DM!$A:$EH,MATCH(H$1,DM!$1:$1,0),0)</f>
        <v>4%</v>
      </c>
      <c r="I705" s="23" t="str">
        <f>VLOOKUP($A705,DM!$A:$EH,MATCH(I$1,DM!$1:$1,0),0)</f>
        <v>--</v>
      </c>
      <c r="J705" s="23" t="str">
        <f>VLOOKUP($A705,DM!$A:$EH,MATCH(J$1,DM!$1:$1,0),0)</f>
        <v>--</v>
      </c>
      <c r="K705" s="22" t="str">
        <f>VLOOKUP($A705,DM!$A:$EH,MATCH(K$1,DM!$1:$1,0),0)</f>
        <v>备证</v>
      </c>
      <c r="L705" s="22" t="str">
        <f>VLOOKUP($A705,DM!$A:$EH,MATCH(L$1,DM!$1:$1,0),0)</f>
        <v>--</v>
      </c>
      <c r="M705" s="22" t="str">
        <f>VLOOKUP($A705,DM!$A:$EH,MATCH(M$1,DM!$1:$1,0),0)</f>
        <v>房地产</v>
      </c>
      <c r="N705" s="22" t="str">
        <f>VLOOKUP($A705,DM!$A:$EH,MATCH(N$1,DM!$1:$1,0),0)</f>
        <v>重庆</v>
      </c>
      <c r="O705" s="19" t="str">
        <f>VLOOKUP($A705,DM!$A:$EH,MATCH(O$1,DM!$1:$1,0),0)</f>
        <v>--</v>
      </c>
    </row>
    <row r="706" spans="1:15" x14ac:dyDescent="0.25">
      <c r="A706" s="63">
        <f>deal_master[[#This Row],[Index]]</f>
        <v>209</v>
      </c>
      <c r="B706" s="70">
        <f>VLOOKUP($A706,DM!A:EH,MATCH(B$1,DM!$1:$1,0),0)</f>
        <v>44659</v>
      </c>
      <c r="C706" s="21" t="str">
        <f>VLOOKUP($A706,DM!$A:$EH,MATCH(C$1,DM!$1:$1,0),0)</f>
        <v>浙江长兴金控(宁波银行)</v>
      </c>
      <c r="D706" s="56" t="str">
        <f>VLOOKUP($A706,DM!$A:$EH,MATCH(D$1,DM!$1:$1,0),0)</f>
        <v>--/--/--</v>
      </c>
      <c r="E706" s="23" t="str">
        <f>VLOOKUP($A706,DM!$A:$EH,MATCH(E$1,DM!$1:$1,0),0)</f>
        <v>USD</v>
      </c>
      <c r="F706" s="23">
        <f>VLOOKUP($A706,DM!$A:$EH,MATCH(F$1,DM!$1:$1,0),0)</f>
        <v>0.57499999999999996</v>
      </c>
      <c r="G706" s="23" t="str">
        <f>VLOOKUP($A706,DM!$A:$EH,MATCH(G$1,DM!$1:$1,0),0)</f>
        <v>3</v>
      </c>
      <c r="H706" s="57" t="str">
        <f>VLOOKUP($A706,DM!$A:$EH,MATCH(H$1,DM!$1:$1,0),0)</f>
        <v>3.7%</v>
      </c>
      <c r="I706" s="23" t="str">
        <f>VLOOKUP($A706,DM!$A:$EH,MATCH(I$1,DM!$1:$1,0),0)</f>
        <v>3.7%a</v>
      </c>
      <c r="J706" s="23" t="str">
        <f>VLOOKUP($A706,DM!$A:$EH,MATCH(J$1,DM!$1:$1,0),0)</f>
        <v>0</v>
      </c>
      <c r="K706" s="22" t="str">
        <f>VLOOKUP($A706,DM!$A:$EH,MATCH(K$1,DM!$1:$1,0),0)</f>
        <v>备证</v>
      </c>
      <c r="L706" s="22" t="str">
        <f>VLOOKUP($A706,DM!$A:$EH,MATCH(L$1,DM!$1:$1,0),0)</f>
        <v>绿色债券</v>
      </c>
      <c r="M706" s="22" t="str">
        <f>VLOOKUP($A706,DM!$A:$EH,MATCH(M$1,DM!$1:$1,0),0)</f>
        <v>地方平台</v>
      </c>
      <c r="N706" s="22" t="str">
        <f>VLOOKUP($A706,DM!$A:$EH,MATCH(N$1,DM!$1:$1,0),0)</f>
        <v>浙江</v>
      </c>
      <c r="O706" s="19" t="str">
        <f>VLOOKUP($A706,DM!$A:$EH,MATCH(O$1,DM!$1:$1,0),0)</f>
        <v>--</v>
      </c>
    </row>
    <row r="707" spans="1:15" x14ac:dyDescent="0.25">
      <c r="A707" s="63">
        <f>deal_master[[#This Row],[Index]]</f>
        <v>208</v>
      </c>
      <c r="B707" s="70">
        <f>VLOOKUP($A707,DM!A:EH,MATCH(B$1,DM!$1:$1,0),0)</f>
        <v>44659</v>
      </c>
      <c r="C707" s="21" t="str">
        <f>VLOOKUP($A707,DM!$A:$EH,MATCH(C$1,DM!$1:$1,0),0)</f>
        <v>江苏皋开(南京银行)</v>
      </c>
      <c r="D707" s="56" t="str">
        <f>VLOOKUP($A707,DM!$A:$EH,MATCH(D$1,DM!$1:$1,0),0)</f>
        <v>--/--/--</v>
      </c>
      <c r="E707" s="23" t="str">
        <f>VLOOKUP($A707,DM!$A:$EH,MATCH(E$1,DM!$1:$1,0),0)</f>
        <v>USD</v>
      </c>
      <c r="F707" s="23">
        <f>VLOOKUP($A707,DM!$A:$EH,MATCH(F$1,DM!$1:$1,0),0)</f>
        <v>0.48</v>
      </c>
      <c r="G707" s="23" t="str">
        <f>VLOOKUP($A707,DM!$A:$EH,MATCH(G$1,DM!$1:$1,0),0)</f>
        <v>3</v>
      </c>
      <c r="H707" s="57" t="str">
        <f>VLOOKUP($A707,DM!$A:$EH,MATCH(H$1,DM!$1:$1,0),0)</f>
        <v>3.5%</v>
      </c>
      <c r="I707" s="23" t="str">
        <f>VLOOKUP($A707,DM!$A:$EH,MATCH(I$1,DM!$1:$1,0),0)</f>
        <v>--</v>
      </c>
      <c r="J707" s="23" t="str">
        <f>VLOOKUP($A707,DM!$A:$EH,MATCH(J$1,DM!$1:$1,0),0)</f>
        <v>--</v>
      </c>
      <c r="K707" s="22" t="str">
        <f>VLOOKUP($A707,DM!$A:$EH,MATCH(K$1,DM!$1:$1,0),0)</f>
        <v>备证</v>
      </c>
      <c r="L707" s="22" t="str">
        <f>VLOOKUP($A707,DM!$A:$EH,MATCH(L$1,DM!$1:$1,0),0)</f>
        <v>--</v>
      </c>
      <c r="M707" s="22" t="str">
        <f>VLOOKUP($A707,DM!$A:$EH,MATCH(M$1,DM!$1:$1,0),0)</f>
        <v>地方平台</v>
      </c>
      <c r="N707" s="22" t="str">
        <f>VLOOKUP($A707,DM!$A:$EH,MATCH(N$1,DM!$1:$1,0),0)</f>
        <v>江苏</v>
      </c>
      <c r="O707" s="19" t="str">
        <f>VLOOKUP($A707,DM!$A:$EH,MATCH(O$1,DM!$1:$1,0),0)</f>
        <v>--</v>
      </c>
    </row>
    <row r="708" spans="1:15" x14ac:dyDescent="0.25">
      <c r="A708" s="63">
        <f>deal_master[[#This Row],[Index]]</f>
        <v>207</v>
      </c>
      <c r="B708" s="70">
        <f>VLOOKUP($A708,DM!A:EH,MATCH(B$1,DM!$1:$1,0),0)</f>
        <v>44658</v>
      </c>
      <c r="C708" s="21" t="str">
        <f>VLOOKUP($A708,DM!$A:$EH,MATCH(C$1,DM!$1:$1,0),0)</f>
        <v>赣州发投</v>
      </c>
      <c r="D708" s="56" t="str">
        <f>VLOOKUP($A708,DM!$A:$EH,MATCH(D$1,DM!$1:$1,0),0)</f>
        <v>Baa3/--/BBB-</v>
      </c>
      <c r="E708" s="23" t="str">
        <f>VLOOKUP($A708,DM!$A:$EH,MATCH(E$1,DM!$1:$1,0),0)</f>
        <v>USD</v>
      </c>
      <c r="F708" s="23">
        <f>VLOOKUP($A708,DM!$A:$EH,MATCH(F$1,DM!$1:$1,0),0)</f>
        <v>3</v>
      </c>
      <c r="G708" s="23" t="str">
        <f>VLOOKUP($A708,DM!$A:$EH,MATCH(G$1,DM!$1:$1,0),0)</f>
        <v>3</v>
      </c>
      <c r="H708" s="57" t="str">
        <f>VLOOKUP($A708,DM!$A:$EH,MATCH(H$1,DM!$1:$1,0),0)</f>
        <v>4.5%</v>
      </c>
      <c r="I708" s="23" t="str">
        <f>VLOOKUP($A708,DM!$A:$EH,MATCH(I$1,DM!$1:$1,0),0)</f>
        <v>4.8%a</v>
      </c>
      <c r="J708" s="23" t="str">
        <f>VLOOKUP($A708,DM!$A:$EH,MATCH(J$1,DM!$1:$1,0),0)</f>
        <v>30</v>
      </c>
      <c r="K708" s="22" t="str">
        <f>VLOOKUP($A708,DM!$A:$EH,MATCH(K$1,DM!$1:$1,0),0)</f>
        <v>直发</v>
      </c>
      <c r="L708" s="22" t="str">
        <f>VLOOKUP($A708,DM!$A:$EH,MATCH(L$1,DM!$1:$1,0),0)</f>
        <v>--</v>
      </c>
      <c r="M708" s="22" t="str">
        <f>VLOOKUP($A708,DM!$A:$EH,MATCH(M$1,DM!$1:$1,0),0)</f>
        <v>地方平台</v>
      </c>
      <c r="N708" s="22" t="str">
        <f>VLOOKUP($A708,DM!$A:$EH,MATCH(N$1,DM!$1:$1,0),0)</f>
        <v>江西</v>
      </c>
      <c r="O708" s="19" t="str">
        <f>VLOOKUP($A708,DM!$A:$EH,MATCH(O$1,DM!$1:$1,0),0)</f>
        <v>--</v>
      </c>
    </row>
    <row r="709" spans="1:15" x14ac:dyDescent="0.25">
      <c r="A709" s="63">
        <f>deal_master[[#This Row],[Index]]</f>
        <v>206</v>
      </c>
      <c r="B709" s="70">
        <f>VLOOKUP($A709,DM!A:EH,MATCH(B$1,DM!$1:$1,0),0)</f>
        <v>44658</v>
      </c>
      <c r="C709" s="21" t="str">
        <f>VLOOKUP($A709,DM!$A:$EH,MATCH(C$1,DM!$1:$1,0),0)</f>
        <v>西安城投</v>
      </c>
      <c r="D709" s="56" t="str">
        <f>VLOOKUP($A709,DM!$A:$EH,MATCH(D$1,DM!$1:$1,0),0)</f>
        <v>--/--/BBB+</v>
      </c>
      <c r="E709" s="23" t="str">
        <f>VLOOKUP($A709,DM!$A:$EH,MATCH(E$1,DM!$1:$1,0),0)</f>
        <v>USD</v>
      </c>
      <c r="F709" s="23">
        <f>VLOOKUP($A709,DM!$A:$EH,MATCH(F$1,DM!$1:$1,0),0)</f>
        <v>2</v>
      </c>
      <c r="G709" s="23" t="str">
        <f>VLOOKUP($A709,DM!$A:$EH,MATCH(G$1,DM!$1:$1,0),0)</f>
        <v>3</v>
      </c>
      <c r="H709" s="57" t="str">
        <f>VLOOKUP($A709,DM!$A:$EH,MATCH(H$1,DM!$1:$1,0),0)</f>
        <v>3.5%</v>
      </c>
      <c r="I709" s="23" t="str">
        <f>VLOOKUP($A709,DM!$A:$EH,MATCH(I$1,DM!$1:$1,0),0)</f>
        <v>4%a</v>
      </c>
      <c r="J709" s="23" t="str">
        <f>VLOOKUP($A709,DM!$A:$EH,MATCH(J$1,DM!$1:$1,0),0)</f>
        <v>50</v>
      </c>
      <c r="K709" s="22" t="str">
        <f>VLOOKUP($A709,DM!$A:$EH,MATCH(K$1,DM!$1:$1,0),0)</f>
        <v>直发</v>
      </c>
      <c r="L709" s="22" t="str">
        <f>VLOOKUP($A709,DM!$A:$EH,MATCH(L$1,DM!$1:$1,0),0)</f>
        <v>--</v>
      </c>
      <c r="M709" s="22" t="str">
        <f>VLOOKUP($A709,DM!$A:$EH,MATCH(M$1,DM!$1:$1,0),0)</f>
        <v>地方平台</v>
      </c>
      <c r="N709" s="22" t="str">
        <f>VLOOKUP($A709,DM!$A:$EH,MATCH(N$1,DM!$1:$1,0),0)</f>
        <v>陕西</v>
      </c>
      <c r="O709" s="19" t="str">
        <f>VLOOKUP($A709,DM!$A:$EH,MATCH(O$1,DM!$1:$1,0),0)</f>
        <v>--</v>
      </c>
    </row>
    <row r="710" spans="1:15" x14ac:dyDescent="0.25">
      <c r="A710" s="63">
        <f>deal_master[[#This Row],[Index]]</f>
        <v>205</v>
      </c>
      <c r="B710" s="70">
        <f>VLOOKUP($A710,DM!A:EH,MATCH(B$1,DM!$1:$1,0),0)</f>
        <v>44658</v>
      </c>
      <c r="C710" s="21" t="str">
        <f>VLOOKUP($A710,DM!$A:$EH,MATCH(C$1,DM!$1:$1,0),0)</f>
        <v>扬州经开</v>
      </c>
      <c r="D710" s="56" t="str">
        <f>VLOOKUP($A710,DM!$A:$EH,MATCH(D$1,DM!$1:$1,0),0)</f>
        <v>Ba1/BB+/--</v>
      </c>
      <c r="E710" s="23" t="str">
        <f>VLOOKUP($A710,DM!$A:$EH,MATCH(E$1,DM!$1:$1,0),0)</f>
        <v>USD</v>
      </c>
      <c r="F710" s="23">
        <f>VLOOKUP($A710,DM!$A:$EH,MATCH(F$1,DM!$1:$1,0),0)</f>
        <v>3</v>
      </c>
      <c r="G710" s="23" t="str">
        <f>VLOOKUP($A710,DM!$A:$EH,MATCH(G$1,DM!$1:$1,0),0)</f>
        <v>3</v>
      </c>
      <c r="H710" s="57" t="str">
        <f>VLOOKUP($A710,DM!$A:$EH,MATCH(H$1,DM!$1:$1,0),0)</f>
        <v>4%</v>
      </c>
      <c r="I710" s="23" t="str">
        <f>VLOOKUP($A710,DM!$A:$EH,MATCH(I$1,DM!$1:$1,0),0)</f>
        <v>4.3%a</v>
      </c>
      <c r="J710" s="23" t="str">
        <f>VLOOKUP($A710,DM!$A:$EH,MATCH(J$1,DM!$1:$1,0),0)</f>
        <v>30</v>
      </c>
      <c r="K710" s="22" t="str">
        <f>VLOOKUP($A710,DM!$A:$EH,MATCH(K$1,DM!$1:$1,0),0)</f>
        <v>直发</v>
      </c>
      <c r="L710" s="22" t="str">
        <f>VLOOKUP($A710,DM!$A:$EH,MATCH(L$1,DM!$1:$1,0),0)</f>
        <v>绿色债券</v>
      </c>
      <c r="M710" s="22" t="str">
        <f>VLOOKUP($A710,DM!$A:$EH,MATCH(M$1,DM!$1:$1,0),0)</f>
        <v>地方平台</v>
      </c>
      <c r="N710" s="22" t="str">
        <f>VLOOKUP($A710,DM!$A:$EH,MATCH(N$1,DM!$1:$1,0),0)</f>
        <v>江苏</v>
      </c>
      <c r="O710" s="19" t="str">
        <f>VLOOKUP($A710,DM!$A:$EH,MATCH(O$1,DM!$1:$1,0),0)</f>
        <v>--</v>
      </c>
    </row>
    <row r="711" spans="1:15" x14ac:dyDescent="0.25">
      <c r="A711" s="63">
        <f>deal_master[[#This Row],[Index]]</f>
        <v>204</v>
      </c>
      <c r="B711" s="70">
        <f>VLOOKUP($A711,DM!A:EH,MATCH(B$1,DM!$1:$1,0),0)</f>
        <v>44652</v>
      </c>
      <c r="C711" s="21" t="str">
        <f>VLOOKUP($A711,DM!$A:$EH,MATCH(C$1,DM!$1:$1,0),0)</f>
        <v>余姚经开建投</v>
      </c>
      <c r="D711" s="56" t="str">
        <f>VLOOKUP($A711,DM!$A:$EH,MATCH(D$1,DM!$1:$1,0),0)</f>
        <v>Baa3/--/BBB-</v>
      </c>
      <c r="E711" s="23" t="str">
        <f>VLOOKUP($A711,DM!$A:$EH,MATCH(E$1,DM!$1:$1,0),0)</f>
        <v>USD</v>
      </c>
      <c r="F711" s="23">
        <f>VLOOKUP($A711,DM!$A:$EH,MATCH(F$1,DM!$1:$1,0),0)</f>
        <v>1</v>
      </c>
      <c r="G711" s="23" t="str">
        <f>VLOOKUP($A711,DM!$A:$EH,MATCH(G$1,DM!$1:$1,0),0)</f>
        <v>3</v>
      </c>
      <c r="H711" s="57" t="str">
        <f>VLOOKUP($A711,DM!$A:$EH,MATCH(H$1,DM!$1:$1,0),0)</f>
        <v>3.9%</v>
      </c>
      <c r="I711" s="23" t="str">
        <f>VLOOKUP($A711,DM!$A:$EH,MATCH(I$1,DM!$1:$1,0),0)</f>
        <v>4%a</v>
      </c>
      <c r="J711" s="23" t="str">
        <f>VLOOKUP($A711,DM!$A:$EH,MATCH(J$1,DM!$1:$1,0),0)</f>
        <v>10</v>
      </c>
      <c r="K711" s="22" t="str">
        <f>VLOOKUP($A711,DM!$A:$EH,MATCH(K$1,DM!$1:$1,0),0)</f>
        <v>担保</v>
      </c>
      <c r="L711" s="22" t="str">
        <f>VLOOKUP($A711,DM!$A:$EH,MATCH(L$1,DM!$1:$1,0),0)</f>
        <v>--</v>
      </c>
      <c r="M711" s="22" t="str">
        <f>VLOOKUP($A711,DM!$A:$EH,MATCH(M$1,DM!$1:$1,0),0)</f>
        <v>地方平台</v>
      </c>
      <c r="N711" s="22" t="str">
        <f>VLOOKUP($A711,DM!$A:$EH,MATCH(N$1,DM!$1:$1,0),0)</f>
        <v>浙江</v>
      </c>
      <c r="O711" s="19" t="str">
        <f>VLOOKUP($A711,DM!$A:$EH,MATCH(O$1,DM!$1:$1,0),0)</f>
        <v>--</v>
      </c>
    </row>
    <row r="712" spans="1:15" x14ac:dyDescent="0.25">
      <c r="A712" s="63">
        <f>deal_master[[#This Row],[Index]]</f>
        <v>203</v>
      </c>
      <c r="B712" s="70">
        <f>VLOOKUP($A712,DM!A:EH,MATCH(B$1,DM!$1:$1,0),0)</f>
        <v>44651</v>
      </c>
      <c r="C712" s="21" t="str">
        <f>VLOOKUP($A712,DM!$A:$EH,MATCH(C$1,DM!$1:$1,0),0)</f>
        <v>萍乡城投(九江银行)</v>
      </c>
      <c r="D712" s="56" t="str">
        <f>VLOOKUP($A712,DM!$A:$EH,MATCH(D$1,DM!$1:$1,0),0)</f>
        <v>--/--/--</v>
      </c>
      <c r="E712" s="23" t="str">
        <f>VLOOKUP($A712,DM!$A:$EH,MATCH(E$1,DM!$1:$1,0),0)</f>
        <v>USD</v>
      </c>
      <c r="F712" s="23">
        <f>VLOOKUP($A712,DM!$A:$EH,MATCH(F$1,DM!$1:$1,0),0)</f>
        <v>2.44</v>
      </c>
      <c r="G712" s="23" t="str">
        <f>VLOOKUP($A712,DM!$A:$EH,MATCH(G$1,DM!$1:$1,0),0)</f>
        <v>2.9</v>
      </c>
      <c r="H712" s="57" t="str">
        <f>VLOOKUP($A712,DM!$A:$EH,MATCH(H$1,DM!$1:$1,0),0)</f>
        <v>4.5%</v>
      </c>
      <c r="I712" s="23" t="str">
        <f>VLOOKUP($A712,DM!$A:$EH,MATCH(I$1,DM!$1:$1,0),0)</f>
        <v>--</v>
      </c>
      <c r="J712" s="23" t="str">
        <f>VLOOKUP($A712,DM!$A:$EH,MATCH(J$1,DM!$1:$1,0),0)</f>
        <v>--</v>
      </c>
      <c r="K712" s="22" t="str">
        <f>VLOOKUP($A712,DM!$A:$EH,MATCH(K$1,DM!$1:$1,0),0)</f>
        <v>备证</v>
      </c>
      <c r="L712" s="22" t="str">
        <f>VLOOKUP($A712,DM!$A:$EH,MATCH(L$1,DM!$1:$1,0),0)</f>
        <v>--</v>
      </c>
      <c r="M712" s="22" t="str">
        <f>VLOOKUP($A712,DM!$A:$EH,MATCH(M$1,DM!$1:$1,0),0)</f>
        <v>地方平台</v>
      </c>
      <c r="N712" s="22" t="str">
        <f>VLOOKUP($A712,DM!$A:$EH,MATCH(N$1,DM!$1:$1,0),0)</f>
        <v>江西</v>
      </c>
      <c r="O712" s="19" t="str">
        <f>VLOOKUP($A712,DM!$A:$EH,MATCH(O$1,DM!$1:$1,0),0)</f>
        <v>--</v>
      </c>
    </row>
    <row r="713" spans="1:15" x14ac:dyDescent="0.25">
      <c r="A713" s="63">
        <f>deal_master[[#This Row],[Index]]</f>
        <v>202</v>
      </c>
      <c r="B713" s="70">
        <f>VLOOKUP($A713,DM!A:EH,MATCH(B$1,DM!$1:$1,0),0)</f>
        <v>44651</v>
      </c>
      <c r="C713" s="21" t="str">
        <f>VLOOKUP($A713,DM!$A:$EH,MATCH(C$1,DM!$1:$1,0),0)</f>
        <v>江苏瀚瑞</v>
      </c>
      <c r="D713" s="56" t="str">
        <f>VLOOKUP($A713,DM!$A:$EH,MATCH(D$1,DM!$1:$1,0),0)</f>
        <v>--/--/--</v>
      </c>
      <c r="E713" s="23" t="str">
        <f>VLOOKUP($A713,DM!$A:$EH,MATCH(E$1,DM!$1:$1,0),0)</f>
        <v>USD</v>
      </c>
      <c r="F713" s="23">
        <f>VLOOKUP($A713,DM!$A:$EH,MATCH(F$1,DM!$1:$1,0),0)</f>
        <v>2.2200000000000002</v>
      </c>
      <c r="G713" s="23" t="str">
        <f>VLOOKUP($A713,DM!$A:$EH,MATCH(G$1,DM!$1:$1,0),0)</f>
        <v>3</v>
      </c>
      <c r="H713" s="57" t="str">
        <f>VLOOKUP($A713,DM!$A:$EH,MATCH(H$1,DM!$1:$1,0),0)</f>
        <v>6.5%</v>
      </c>
      <c r="I713" s="23" t="str">
        <f>VLOOKUP($A713,DM!$A:$EH,MATCH(I$1,DM!$1:$1,0),0)</f>
        <v>--</v>
      </c>
      <c r="J713" s="23" t="str">
        <f>VLOOKUP($A713,DM!$A:$EH,MATCH(J$1,DM!$1:$1,0),0)</f>
        <v>--</v>
      </c>
      <c r="K713" s="22" t="str">
        <f>VLOOKUP($A713,DM!$A:$EH,MATCH(K$1,DM!$1:$1,0),0)</f>
        <v>担保</v>
      </c>
      <c r="L713" s="22" t="str">
        <f>VLOOKUP($A713,DM!$A:$EH,MATCH(L$1,DM!$1:$1,0),0)</f>
        <v>--</v>
      </c>
      <c r="M713" s="22" t="str">
        <f>VLOOKUP($A713,DM!$A:$EH,MATCH(M$1,DM!$1:$1,0),0)</f>
        <v>地方平台</v>
      </c>
      <c r="N713" s="22" t="str">
        <f>VLOOKUP($A713,DM!$A:$EH,MATCH(N$1,DM!$1:$1,0),0)</f>
        <v>江苏</v>
      </c>
      <c r="O713" s="19" t="str">
        <f>VLOOKUP($A713,DM!$A:$EH,MATCH(O$1,DM!$1:$1,0),0)</f>
        <v>--</v>
      </c>
    </row>
    <row r="714" spans="1:15" x14ac:dyDescent="0.25">
      <c r="A714" s="63">
        <f>deal_master[[#This Row],[Index]]</f>
        <v>201</v>
      </c>
      <c r="B714" s="70">
        <f>VLOOKUP($A714,DM!A:EH,MATCH(B$1,DM!$1:$1,0),0)</f>
        <v>44651</v>
      </c>
      <c r="C714" s="21" t="str">
        <f>VLOOKUP($A714,DM!$A:$EH,MATCH(C$1,DM!$1:$1,0),0)</f>
        <v>德清文旅</v>
      </c>
      <c r="D714" s="56" t="str">
        <f>VLOOKUP($A714,DM!$A:$EH,MATCH(D$1,DM!$1:$1,0),0)</f>
        <v>--/--/--</v>
      </c>
      <c r="E714" s="23" t="str">
        <f>VLOOKUP($A714,DM!$A:$EH,MATCH(E$1,DM!$1:$1,0),0)</f>
        <v>USD</v>
      </c>
      <c r="F714" s="23">
        <f>VLOOKUP($A714,DM!$A:$EH,MATCH(F$1,DM!$1:$1,0),0)</f>
        <v>0.45500000000000002</v>
      </c>
      <c r="G714" s="23" t="str">
        <f>VLOOKUP($A714,DM!$A:$EH,MATCH(G$1,DM!$1:$1,0),0)</f>
        <v>3</v>
      </c>
      <c r="H714" s="57" t="str">
        <f>VLOOKUP($A714,DM!$A:$EH,MATCH(H$1,DM!$1:$1,0),0)</f>
        <v>4%</v>
      </c>
      <c r="I714" s="23" t="str">
        <f>VLOOKUP($A714,DM!$A:$EH,MATCH(I$1,DM!$1:$1,0),0)</f>
        <v>--</v>
      </c>
      <c r="J714" s="23" t="str">
        <f>VLOOKUP($A714,DM!$A:$EH,MATCH(J$1,DM!$1:$1,0),0)</f>
        <v>--</v>
      </c>
      <c r="K714" s="22" t="str">
        <f>VLOOKUP($A714,DM!$A:$EH,MATCH(K$1,DM!$1:$1,0),0)</f>
        <v>直发</v>
      </c>
      <c r="L714" s="22" t="str">
        <f>VLOOKUP($A714,DM!$A:$EH,MATCH(L$1,DM!$1:$1,0),0)</f>
        <v>--</v>
      </c>
      <c r="M714" s="22" t="str">
        <f>VLOOKUP($A714,DM!$A:$EH,MATCH(M$1,DM!$1:$1,0),0)</f>
        <v>地方平台</v>
      </c>
      <c r="N714" s="22" t="str">
        <f>VLOOKUP($A714,DM!$A:$EH,MATCH(N$1,DM!$1:$1,0),0)</f>
        <v>浙江</v>
      </c>
      <c r="O714" s="19" t="str">
        <f>VLOOKUP($A714,DM!$A:$EH,MATCH(O$1,DM!$1:$1,0),0)</f>
        <v>--</v>
      </c>
    </row>
    <row r="715" spans="1:15" x14ac:dyDescent="0.25">
      <c r="A715" s="63">
        <f>deal_master[[#This Row],[Index]]</f>
        <v>200</v>
      </c>
      <c r="B715" s="70">
        <f>VLOOKUP($A715,DM!A:EH,MATCH(B$1,DM!$1:$1,0),0)</f>
        <v>44651</v>
      </c>
      <c r="C715" s="21" t="str">
        <f>VLOOKUP($A715,DM!$A:$EH,MATCH(C$1,DM!$1:$1,0),0)</f>
        <v>德清文旅(上海银行)</v>
      </c>
      <c r="D715" s="56" t="str">
        <f>VLOOKUP($A715,DM!$A:$EH,MATCH(D$1,DM!$1:$1,0),0)</f>
        <v>--/--/--</v>
      </c>
      <c r="E715" s="23" t="str">
        <f>VLOOKUP($A715,DM!$A:$EH,MATCH(E$1,DM!$1:$1,0),0)</f>
        <v>USD</v>
      </c>
      <c r="F715" s="23">
        <f>VLOOKUP($A715,DM!$A:$EH,MATCH(F$1,DM!$1:$1,0),0)</f>
        <v>0.49</v>
      </c>
      <c r="G715" s="23" t="str">
        <f>VLOOKUP($A715,DM!$A:$EH,MATCH(G$1,DM!$1:$1,0),0)</f>
        <v>3</v>
      </c>
      <c r="H715" s="57" t="str">
        <f>VLOOKUP($A715,DM!$A:$EH,MATCH(H$1,DM!$1:$1,0),0)</f>
        <v>3.4%</v>
      </c>
      <c r="I715" s="23" t="str">
        <f>VLOOKUP($A715,DM!$A:$EH,MATCH(I$1,DM!$1:$1,0),0)</f>
        <v>3.4%a</v>
      </c>
      <c r="J715" s="23" t="str">
        <f>VLOOKUP($A715,DM!$A:$EH,MATCH(J$1,DM!$1:$1,0),0)</f>
        <v>0</v>
      </c>
      <c r="K715" s="22" t="str">
        <f>VLOOKUP($A715,DM!$A:$EH,MATCH(K$1,DM!$1:$1,0),0)</f>
        <v>备证</v>
      </c>
      <c r="L715" s="22" t="str">
        <f>VLOOKUP($A715,DM!$A:$EH,MATCH(L$1,DM!$1:$1,0),0)</f>
        <v>--</v>
      </c>
      <c r="M715" s="22" t="str">
        <f>VLOOKUP($A715,DM!$A:$EH,MATCH(M$1,DM!$1:$1,0),0)</f>
        <v>地方平台</v>
      </c>
      <c r="N715" s="22" t="str">
        <f>VLOOKUP($A715,DM!$A:$EH,MATCH(N$1,DM!$1:$1,0),0)</f>
        <v>浙江</v>
      </c>
      <c r="O715" s="19" t="str">
        <f>VLOOKUP($A715,DM!$A:$EH,MATCH(O$1,DM!$1:$1,0),0)</f>
        <v>--</v>
      </c>
    </row>
    <row r="716" spans="1:15" x14ac:dyDescent="0.25">
      <c r="A716" s="63">
        <f>deal_master[[#This Row],[Index]]</f>
        <v>199</v>
      </c>
      <c r="B716" s="70">
        <f>VLOOKUP($A716,DM!A:EH,MATCH(B$1,DM!$1:$1,0),0)</f>
        <v>44651</v>
      </c>
      <c r="C716" s="21" t="str">
        <f>VLOOKUP($A716,DM!$A:$EH,MATCH(C$1,DM!$1:$1,0),0)</f>
        <v>鲁商集团(北京银行)</v>
      </c>
      <c r="D716" s="56" t="str">
        <f>VLOOKUP($A716,DM!$A:$EH,MATCH(D$1,DM!$1:$1,0),0)</f>
        <v>--/--/--</v>
      </c>
      <c r="E716" s="23" t="str">
        <f>VLOOKUP($A716,DM!$A:$EH,MATCH(E$1,DM!$1:$1,0),0)</f>
        <v>USD</v>
      </c>
      <c r="F716" s="23">
        <f>VLOOKUP($A716,DM!$A:$EH,MATCH(F$1,DM!$1:$1,0),0)</f>
        <v>0.6</v>
      </c>
      <c r="G716" s="23" t="str">
        <f>VLOOKUP($A716,DM!$A:$EH,MATCH(G$1,DM!$1:$1,0),0)</f>
        <v>2</v>
      </c>
      <c r="H716" s="57" t="str">
        <f>VLOOKUP($A716,DM!$A:$EH,MATCH(H$1,DM!$1:$1,0),0)</f>
        <v>3.4%</v>
      </c>
      <c r="I716" s="23" t="str">
        <f>VLOOKUP($A716,DM!$A:$EH,MATCH(I$1,DM!$1:$1,0),0)</f>
        <v>--</v>
      </c>
      <c r="J716" s="23" t="str">
        <f>VLOOKUP($A716,DM!$A:$EH,MATCH(J$1,DM!$1:$1,0),0)</f>
        <v>--</v>
      </c>
      <c r="K716" s="22" t="str">
        <f>VLOOKUP($A716,DM!$A:$EH,MATCH(K$1,DM!$1:$1,0),0)</f>
        <v>备证+担保</v>
      </c>
      <c r="L716" s="22" t="str">
        <f>VLOOKUP($A716,DM!$A:$EH,MATCH(L$1,DM!$1:$1,0),0)</f>
        <v>--</v>
      </c>
      <c r="M716" s="22" t="str">
        <f>VLOOKUP($A716,DM!$A:$EH,MATCH(M$1,DM!$1:$1,0),0)</f>
        <v>产业</v>
      </c>
      <c r="N716" s="22" t="str">
        <f>VLOOKUP($A716,DM!$A:$EH,MATCH(N$1,DM!$1:$1,0),0)</f>
        <v>山东</v>
      </c>
      <c r="O716" s="19" t="str">
        <f>VLOOKUP($A716,DM!$A:$EH,MATCH(O$1,DM!$1:$1,0),0)</f>
        <v>--</v>
      </c>
    </row>
    <row r="717" spans="1:15" x14ac:dyDescent="0.25">
      <c r="A717" s="63">
        <f>deal_master[[#This Row],[Index]]</f>
        <v>198</v>
      </c>
      <c r="B717" s="70">
        <f>VLOOKUP($A717,DM!A:EH,MATCH(B$1,DM!$1:$1,0),0)</f>
        <v>44651</v>
      </c>
      <c r="C717" s="21" t="str">
        <f>VLOOKUP($A717,DM!$A:$EH,MATCH(C$1,DM!$1:$1,0),0)</f>
        <v>南京未来科技(宁波银行)</v>
      </c>
      <c r="D717" s="56" t="str">
        <f>VLOOKUP($A717,DM!$A:$EH,MATCH(D$1,DM!$1:$1,0),0)</f>
        <v>--/--/--</v>
      </c>
      <c r="E717" s="23" t="str">
        <f>VLOOKUP($A717,DM!$A:$EH,MATCH(E$1,DM!$1:$1,0),0)</f>
        <v>USD</v>
      </c>
      <c r="F717" s="23">
        <f>VLOOKUP($A717,DM!$A:$EH,MATCH(F$1,DM!$1:$1,0),0)</f>
        <v>0.35</v>
      </c>
      <c r="G717" s="23" t="str">
        <f>VLOOKUP($A717,DM!$A:$EH,MATCH(G$1,DM!$1:$1,0),0)</f>
        <v>3</v>
      </c>
      <c r="H717" s="57" t="str">
        <f>VLOOKUP($A717,DM!$A:$EH,MATCH(H$1,DM!$1:$1,0),0)</f>
        <v>3.3%</v>
      </c>
      <c r="I717" s="23" t="str">
        <f>VLOOKUP($A717,DM!$A:$EH,MATCH(I$1,DM!$1:$1,0),0)</f>
        <v>3.4%a</v>
      </c>
      <c r="J717" s="23" t="str">
        <f>VLOOKUP($A717,DM!$A:$EH,MATCH(J$1,DM!$1:$1,0),0)</f>
        <v>10</v>
      </c>
      <c r="K717" s="22" t="str">
        <f>VLOOKUP($A717,DM!$A:$EH,MATCH(K$1,DM!$1:$1,0),0)</f>
        <v>备证</v>
      </c>
      <c r="L717" s="22" t="str">
        <f>VLOOKUP($A717,DM!$A:$EH,MATCH(L$1,DM!$1:$1,0),0)</f>
        <v>--</v>
      </c>
      <c r="M717" s="22" t="str">
        <f>VLOOKUP($A717,DM!$A:$EH,MATCH(M$1,DM!$1:$1,0),0)</f>
        <v>地方平台</v>
      </c>
      <c r="N717" s="22" t="str">
        <f>VLOOKUP($A717,DM!$A:$EH,MATCH(N$1,DM!$1:$1,0),0)</f>
        <v>江苏</v>
      </c>
      <c r="O717" s="19" t="str">
        <f>VLOOKUP($A717,DM!$A:$EH,MATCH(O$1,DM!$1:$1,0),0)</f>
        <v>--</v>
      </c>
    </row>
    <row r="718" spans="1:15" x14ac:dyDescent="0.25">
      <c r="A718" s="63">
        <f>deal_master[[#This Row],[Index]]</f>
        <v>197</v>
      </c>
      <c r="B718" s="70">
        <f>VLOOKUP($A718,DM!A:EH,MATCH(B$1,DM!$1:$1,0),0)</f>
        <v>44650</v>
      </c>
      <c r="C718" s="21" t="str">
        <f>VLOOKUP($A718,DM!$A:$EH,MATCH(C$1,DM!$1:$1,0),0)</f>
        <v>湖州南浔旅游(浙商银行)</v>
      </c>
      <c r="D718" s="56" t="str">
        <f>VLOOKUP($A718,DM!$A:$EH,MATCH(D$1,DM!$1:$1,0),0)</f>
        <v>--/--/--</v>
      </c>
      <c r="E718" s="23" t="str">
        <f>VLOOKUP($A718,DM!$A:$EH,MATCH(E$1,DM!$1:$1,0),0)</f>
        <v>USD</v>
      </c>
      <c r="F718" s="23">
        <f>VLOOKUP($A718,DM!$A:$EH,MATCH(F$1,DM!$1:$1,0),0)</f>
        <v>0.28999999999999998</v>
      </c>
      <c r="G718" s="23" t="str">
        <f>VLOOKUP($A718,DM!$A:$EH,MATCH(G$1,DM!$1:$1,0),0)</f>
        <v>3</v>
      </c>
      <c r="H718" s="57" t="str">
        <f>VLOOKUP($A718,DM!$A:$EH,MATCH(H$1,DM!$1:$1,0),0)</f>
        <v>3.2%</v>
      </c>
      <c r="I718" s="23" t="str">
        <f>VLOOKUP($A718,DM!$A:$EH,MATCH(I$1,DM!$1:$1,0),0)</f>
        <v>3.3%a</v>
      </c>
      <c r="J718" s="23" t="str">
        <f>VLOOKUP($A718,DM!$A:$EH,MATCH(J$1,DM!$1:$1,0),0)</f>
        <v>10</v>
      </c>
      <c r="K718" s="22" t="str">
        <f>VLOOKUP($A718,DM!$A:$EH,MATCH(K$1,DM!$1:$1,0),0)</f>
        <v>备证</v>
      </c>
      <c r="L718" s="22" t="str">
        <f>VLOOKUP($A718,DM!$A:$EH,MATCH(L$1,DM!$1:$1,0),0)</f>
        <v>--</v>
      </c>
      <c r="M718" s="22" t="str">
        <f>VLOOKUP($A718,DM!$A:$EH,MATCH(M$1,DM!$1:$1,0),0)</f>
        <v>地方平台</v>
      </c>
      <c r="N718" s="22" t="str">
        <f>VLOOKUP($A718,DM!$A:$EH,MATCH(N$1,DM!$1:$1,0),0)</f>
        <v>浙江</v>
      </c>
      <c r="O718" s="19" t="str">
        <f>VLOOKUP($A718,DM!$A:$EH,MATCH(O$1,DM!$1:$1,0),0)</f>
        <v>--</v>
      </c>
    </row>
    <row r="719" spans="1:15" x14ac:dyDescent="0.25">
      <c r="A719" s="63">
        <f>deal_master[[#This Row],[Index]]</f>
        <v>196</v>
      </c>
      <c r="B719" s="70">
        <f>VLOOKUP($A719,DM!A:EH,MATCH(B$1,DM!$1:$1,0),0)</f>
        <v>44650</v>
      </c>
      <c r="C719" s="21" t="str">
        <f>VLOOKUP($A719,DM!$A:$EH,MATCH(C$1,DM!$1:$1,0),0)</f>
        <v>国网国际</v>
      </c>
      <c r="D719" s="56" t="str">
        <f>VLOOKUP($A719,DM!$A:$EH,MATCH(D$1,DM!$1:$1,0),0)</f>
        <v>A1/A+/A+</v>
      </c>
      <c r="E719" s="23" t="str">
        <f>VLOOKUP($A719,DM!$A:$EH,MATCH(E$1,DM!$1:$1,0),0)</f>
        <v>USD</v>
      </c>
      <c r="F719" s="23">
        <f>VLOOKUP($A719,DM!$A:$EH,MATCH(F$1,DM!$1:$1,0),0)</f>
        <v>3.5</v>
      </c>
      <c r="G719" s="23" t="str">
        <f>VLOOKUP($A719,DM!$A:$EH,MATCH(G$1,DM!$1:$1,0),0)</f>
        <v>5</v>
      </c>
      <c r="H719" s="57" t="str">
        <f>VLOOKUP($A719,DM!$A:$EH,MATCH(H$1,DM!$1:$1,0),0)</f>
        <v>3.25%</v>
      </c>
      <c r="I719" s="23" t="str">
        <f>VLOOKUP($A719,DM!$A:$EH,MATCH(I$1,DM!$1:$1,0),0)</f>
        <v>T+135a</v>
      </c>
      <c r="J719" s="23" t="str">
        <f>VLOOKUP($A719,DM!$A:$EH,MATCH(J$1,DM!$1:$1,0),0)</f>
        <v>45</v>
      </c>
      <c r="K719" s="22" t="str">
        <f>VLOOKUP($A719,DM!$A:$EH,MATCH(K$1,DM!$1:$1,0),0)</f>
        <v>担保</v>
      </c>
      <c r="L719" s="22" t="str">
        <f>VLOOKUP($A719,DM!$A:$EH,MATCH(L$1,DM!$1:$1,0),0)</f>
        <v>绿色债券</v>
      </c>
      <c r="M719" s="22" t="str">
        <f>VLOOKUP($A719,DM!$A:$EH,MATCH(M$1,DM!$1:$1,0),0)</f>
        <v>产业</v>
      </c>
      <c r="N719" s="22" t="str">
        <f>VLOOKUP($A719,DM!$A:$EH,MATCH(N$1,DM!$1:$1,0),0)</f>
        <v>北京</v>
      </c>
      <c r="O719" s="19" t="str">
        <f>VLOOKUP($A719,DM!$A:$EH,MATCH(O$1,DM!$1:$1,0),0)</f>
        <v>--</v>
      </c>
    </row>
    <row r="720" spans="1:15" x14ac:dyDescent="0.25">
      <c r="A720" s="63">
        <f>deal_master[[#This Row],[Index]]</f>
        <v>195</v>
      </c>
      <c r="B720" s="70">
        <f>VLOOKUP($A720,DM!A:EH,MATCH(B$1,DM!$1:$1,0),0)</f>
        <v>44650</v>
      </c>
      <c r="C720" s="21" t="str">
        <f>VLOOKUP($A720,DM!$A:$EH,MATCH(C$1,DM!$1:$1,0),0)</f>
        <v>国网国际</v>
      </c>
      <c r="D720" s="56" t="str">
        <f>VLOOKUP($A720,DM!$A:$EH,MATCH(D$1,DM!$1:$1,0),0)</f>
        <v>A1/A+/A+</v>
      </c>
      <c r="E720" s="23" t="str">
        <f>VLOOKUP($A720,DM!$A:$EH,MATCH(E$1,DM!$1:$1,0),0)</f>
        <v>USD</v>
      </c>
      <c r="F720" s="23">
        <f>VLOOKUP($A720,DM!$A:$EH,MATCH(F$1,DM!$1:$1,0),0)</f>
        <v>6.5</v>
      </c>
      <c r="G720" s="23" t="str">
        <f>VLOOKUP($A720,DM!$A:$EH,MATCH(G$1,DM!$1:$1,0),0)</f>
        <v>3</v>
      </c>
      <c r="H720" s="57" t="str">
        <f>VLOOKUP($A720,DM!$A:$EH,MATCH(H$1,DM!$1:$1,0),0)</f>
        <v>3.125%</v>
      </c>
      <c r="I720" s="23" t="str">
        <f>VLOOKUP($A720,DM!$A:$EH,MATCH(I$1,DM!$1:$1,0),0)</f>
        <v>T+120a</v>
      </c>
      <c r="J720" s="23" t="str">
        <f>VLOOKUP($A720,DM!$A:$EH,MATCH(J$1,DM!$1:$1,0),0)</f>
        <v>45</v>
      </c>
      <c r="K720" s="22" t="str">
        <f>VLOOKUP($A720,DM!$A:$EH,MATCH(K$1,DM!$1:$1,0),0)</f>
        <v>担保</v>
      </c>
      <c r="L720" s="22" t="str">
        <f>VLOOKUP($A720,DM!$A:$EH,MATCH(L$1,DM!$1:$1,0),0)</f>
        <v>--</v>
      </c>
      <c r="M720" s="22" t="str">
        <f>VLOOKUP($A720,DM!$A:$EH,MATCH(M$1,DM!$1:$1,0),0)</f>
        <v>产业</v>
      </c>
      <c r="N720" s="22" t="str">
        <f>VLOOKUP($A720,DM!$A:$EH,MATCH(N$1,DM!$1:$1,0),0)</f>
        <v>北京</v>
      </c>
      <c r="O720" s="19" t="str">
        <f>VLOOKUP($A720,DM!$A:$EH,MATCH(O$1,DM!$1:$1,0),0)</f>
        <v>--</v>
      </c>
    </row>
    <row r="721" spans="1:15" x14ac:dyDescent="0.25">
      <c r="A721" s="63">
        <f>deal_master[[#This Row],[Index]]</f>
        <v>194</v>
      </c>
      <c r="B721" s="70">
        <f>VLOOKUP($A721,DM!A:EH,MATCH(B$1,DM!$1:$1,0),0)</f>
        <v>44650</v>
      </c>
      <c r="C721" s="21" t="str">
        <f>VLOOKUP($A721,DM!$A:$EH,MATCH(C$1,DM!$1:$1,0),0)</f>
        <v>包钢股份</v>
      </c>
      <c r="D721" s="56" t="str">
        <f>VLOOKUP($A721,DM!$A:$EH,MATCH(D$1,DM!$1:$1,0),0)</f>
        <v>--/--/--</v>
      </c>
      <c r="E721" s="23" t="str">
        <f>VLOOKUP($A721,DM!$A:$EH,MATCH(E$1,DM!$1:$1,0),0)</f>
        <v>USD</v>
      </c>
      <c r="F721" s="23">
        <f>VLOOKUP($A721,DM!$A:$EH,MATCH(F$1,DM!$1:$1,0),0)</f>
        <v>1</v>
      </c>
      <c r="G721" s="23" t="str">
        <f>VLOOKUP($A721,DM!$A:$EH,MATCH(G$1,DM!$1:$1,0),0)</f>
        <v>3</v>
      </c>
      <c r="H721" s="57" t="str">
        <f>VLOOKUP($A721,DM!$A:$EH,MATCH(H$1,DM!$1:$1,0),0)</f>
        <v>5.35%</v>
      </c>
      <c r="I721" s="23" t="str">
        <f>VLOOKUP($A721,DM!$A:$EH,MATCH(I$1,DM!$1:$1,0),0)</f>
        <v>--</v>
      </c>
      <c r="J721" s="23" t="str">
        <f>VLOOKUP($A721,DM!$A:$EH,MATCH(J$1,DM!$1:$1,0),0)</f>
        <v>--</v>
      </c>
      <c r="K721" s="22" t="str">
        <f>VLOOKUP($A721,DM!$A:$EH,MATCH(K$1,DM!$1:$1,0),0)</f>
        <v>直发</v>
      </c>
      <c r="L721" s="22" t="str">
        <f>VLOOKUP($A721,DM!$A:$EH,MATCH(L$1,DM!$1:$1,0),0)</f>
        <v>--</v>
      </c>
      <c r="M721" s="22" t="str">
        <f>VLOOKUP($A721,DM!$A:$EH,MATCH(M$1,DM!$1:$1,0),0)</f>
        <v>产业</v>
      </c>
      <c r="N721" s="22" t="str">
        <f>VLOOKUP($A721,DM!$A:$EH,MATCH(N$1,DM!$1:$1,0),0)</f>
        <v>内蒙古</v>
      </c>
      <c r="O721" s="19" t="str">
        <f>VLOOKUP($A721,DM!$A:$EH,MATCH(O$1,DM!$1:$1,0),0)</f>
        <v>--</v>
      </c>
    </row>
    <row r="722" spans="1:15" x14ac:dyDescent="0.25">
      <c r="A722" s="63">
        <f>deal_master[[#This Row],[Index]]</f>
        <v>193</v>
      </c>
      <c r="B722" s="70">
        <f>VLOOKUP($A722,DM!A:EH,MATCH(B$1,DM!$1:$1,0),0)</f>
        <v>44649</v>
      </c>
      <c r="C722" s="21" t="str">
        <f>VLOOKUP($A722,DM!$A:$EH,MATCH(C$1,DM!$1:$1,0),0)</f>
        <v>青岛胶州城投</v>
      </c>
      <c r="D722" s="56" t="str">
        <f>VLOOKUP($A722,DM!$A:$EH,MATCH(D$1,DM!$1:$1,0),0)</f>
        <v>--/--/--</v>
      </c>
      <c r="E722" s="23" t="str">
        <f>VLOOKUP($A722,DM!$A:$EH,MATCH(E$1,DM!$1:$1,0),0)</f>
        <v>USD</v>
      </c>
      <c r="F722" s="23">
        <f>VLOOKUP($A722,DM!$A:$EH,MATCH(F$1,DM!$1:$1,0),0)</f>
        <v>1.5</v>
      </c>
      <c r="G722" s="23" t="str">
        <f>VLOOKUP($A722,DM!$A:$EH,MATCH(G$1,DM!$1:$1,0),0)</f>
        <v>3</v>
      </c>
      <c r="H722" s="57" t="str">
        <f>VLOOKUP($A722,DM!$A:$EH,MATCH(H$1,DM!$1:$1,0),0)</f>
        <v>4.7%</v>
      </c>
      <c r="I722" s="23" t="str">
        <f>VLOOKUP($A722,DM!$A:$EH,MATCH(I$1,DM!$1:$1,0),0)</f>
        <v>4.7%a</v>
      </c>
      <c r="J722" s="23" t="str">
        <f>VLOOKUP($A722,DM!$A:$EH,MATCH(J$1,DM!$1:$1,0),0)</f>
        <v>0</v>
      </c>
      <c r="K722" s="22" t="str">
        <f>VLOOKUP($A722,DM!$A:$EH,MATCH(K$1,DM!$1:$1,0),0)</f>
        <v>直发</v>
      </c>
      <c r="L722" s="22" t="str">
        <f>VLOOKUP($A722,DM!$A:$EH,MATCH(L$1,DM!$1:$1,0),0)</f>
        <v>--</v>
      </c>
      <c r="M722" s="22" t="str">
        <f>VLOOKUP($A722,DM!$A:$EH,MATCH(M$1,DM!$1:$1,0),0)</f>
        <v>地方平台</v>
      </c>
      <c r="N722" s="22" t="str">
        <f>VLOOKUP($A722,DM!$A:$EH,MATCH(N$1,DM!$1:$1,0),0)</f>
        <v>山东</v>
      </c>
      <c r="O722" s="19" t="str">
        <f>VLOOKUP($A722,DM!$A:$EH,MATCH(O$1,DM!$1:$1,0),0)</f>
        <v>--</v>
      </c>
    </row>
    <row r="723" spans="1:15" x14ac:dyDescent="0.25">
      <c r="A723" s="63">
        <f>deal_master[[#This Row],[Index]]</f>
        <v>192</v>
      </c>
      <c r="B723" s="70">
        <f>VLOOKUP($A723,DM!A:EH,MATCH(B$1,DM!$1:$1,0),0)</f>
        <v>44649</v>
      </c>
      <c r="C723" s="21" t="str">
        <f>VLOOKUP($A723,DM!$A:$EH,MATCH(C$1,DM!$1:$1,0),0)</f>
        <v>集友银行</v>
      </c>
      <c r="D723" s="56" t="str">
        <f>VLOOKUP($A723,DM!$A:$EH,MATCH(D$1,DM!$1:$1,0),0)</f>
        <v>--/--/--</v>
      </c>
      <c r="E723" s="23" t="str">
        <f>VLOOKUP($A723,DM!$A:$EH,MATCH(E$1,DM!$1:$1,0),0)</f>
        <v>USD</v>
      </c>
      <c r="F723" s="23">
        <f>VLOOKUP($A723,DM!$A:$EH,MATCH(F$1,DM!$1:$1,0),0)</f>
        <v>2</v>
      </c>
      <c r="G723" s="23" t="str">
        <f>VLOOKUP($A723,DM!$A:$EH,MATCH(G$1,DM!$1:$1,0),0)</f>
        <v>10</v>
      </c>
      <c r="H723" s="57" t="str">
        <f>VLOOKUP($A723,DM!$A:$EH,MATCH(H$1,DM!$1:$1,0),0)</f>
        <v>5.75%</v>
      </c>
      <c r="I723" s="23" t="str">
        <f>VLOOKUP($A723,DM!$A:$EH,MATCH(I$1,DM!$1:$1,0),0)</f>
        <v>5.95%a</v>
      </c>
      <c r="J723" s="23" t="str">
        <f>VLOOKUP($A723,DM!$A:$EH,MATCH(J$1,DM!$1:$1,0),0)</f>
        <v>20</v>
      </c>
      <c r="K723" s="22" t="str">
        <f>VLOOKUP($A723,DM!$A:$EH,MATCH(K$1,DM!$1:$1,0),0)</f>
        <v>直发</v>
      </c>
      <c r="L723" s="22" t="str">
        <f>VLOOKUP($A723,DM!$A:$EH,MATCH(L$1,DM!$1:$1,0),0)</f>
        <v>二级资本债</v>
      </c>
      <c r="M723" s="22" t="str">
        <f>VLOOKUP($A723,DM!$A:$EH,MATCH(M$1,DM!$1:$1,0),0)</f>
        <v>金融机构</v>
      </c>
      <c r="N723" s="22" t="str">
        <f>VLOOKUP($A723,DM!$A:$EH,MATCH(N$1,DM!$1:$1,0),0)</f>
        <v>福建</v>
      </c>
      <c r="O723" s="19" t="str">
        <f>VLOOKUP($A723,DM!$A:$EH,MATCH(O$1,DM!$1:$1,0),0)</f>
        <v>BISL</v>
      </c>
    </row>
    <row r="724" spans="1:15" x14ac:dyDescent="0.25">
      <c r="A724" s="63">
        <f>deal_master[[#This Row],[Index]]</f>
        <v>191</v>
      </c>
      <c r="B724" s="70">
        <f>VLOOKUP($A724,DM!A:EH,MATCH(B$1,DM!$1:$1,0),0)</f>
        <v>44649</v>
      </c>
      <c r="C724" s="21" t="str">
        <f>VLOOKUP($A724,DM!$A:$EH,MATCH(C$1,DM!$1:$1,0),0)</f>
        <v>腾海投控(江苏银行)</v>
      </c>
      <c r="D724" s="56" t="str">
        <f>VLOOKUP($A724,DM!$A:$EH,MATCH(D$1,DM!$1:$1,0),0)</f>
        <v>--/--/--</v>
      </c>
      <c r="E724" s="23" t="str">
        <f>VLOOKUP($A724,DM!$A:$EH,MATCH(E$1,DM!$1:$1,0),0)</f>
        <v>USD</v>
      </c>
      <c r="F724" s="23">
        <f>VLOOKUP($A724,DM!$A:$EH,MATCH(F$1,DM!$1:$1,0),0)</f>
        <v>1</v>
      </c>
      <c r="G724" s="23" t="str">
        <f>VLOOKUP($A724,DM!$A:$EH,MATCH(G$1,DM!$1:$1,0),0)</f>
        <v>3</v>
      </c>
      <c r="H724" s="57" t="str">
        <f>VLOOKUP($A724,DM!$A:$EH,MATCH(H$1,DM!$1:$1,0),0)</f>
        <v>3.4%</v>
      </c>
      <c r="I724" s="23" t="str">
        <f>VLOOKUP($A724,DM!$A:$EH,MATCH(I$1,DM!$1:$1,0),0)</f>
        <v>--</v>
      </c>
      <c r="J724" s="23" t="str">
        <f>VLOOKUP($A724,DM!$A:$EH,MATCH(J$1,DM!$1:$1,0),0)</f>
        <v>--</v>
      </c>
      <c r="K724" s="22" t="str">
        <f>VLOOKUP($A724,DM!$A:$EH,MATCH(K$1,DM!$1:$1,0),0)</f>
        <v>备证</v>
      </c>
      <c r="L724" s="22" t="str">
        <f>VLOOKUP($A724,DM!$A:$EH,MATCH(L$1,DM!$1:$1,0),0)</f>
        <v>--</v>
      </c>
      <c r="M724" s="22" t="str">
        <f>VLOOKUP($A724,DM!$A:$EH,MATCH(M$1,DM!$1:$1,0),0)</f>
        <v>地方平台</v>
      </c>
      <c r="N724" s="22" t="str">
        <f>VLOOKUP($A724,DM!$A:$EH,MATCH(N$1,DM!$1:$1,0),0)</f>
        <v>江苏</v>
      </c>
      <c r="O724" s="19" t="str">
        <f>VLOOKUP($A724,DM!$A:$EH,MATCH(O$1,DM!$1:$1,0),0)</f>
        <v>--</v>
      </c>
    </row>
    <row r="725" spans="1:15" x14ac:dyDescent="0.25">
      <c r="A725" s="63">
        <f>deal_master[[#This Row],[Index]]</f>
        <v>190</v>
      </c>
      <c r="B725" s="70">
        <f>VLOOKUP($A725,DM!A:EH,MATCH(B$1,DM!$1:$1,0),0)</f>
        <v>44648</v>
      </c>
      <c r="C725" s="21" t="str">
        <f>VLOOKUP($A725,DM!$A:$EH,MATCH(C$1,DM!$1:$1,0),0)</f>
        <v>郑州兴港投资</v>
      </c>
      <c r="D725" s="56" t="str">
        <f>VLOOKUP($A725,DM!$A:$EH,MATCH(D$1,DM!$1:$1,0),0)</f>
        <v>--/--/BBB</v>
      </c>
      <c r="E725" s="23" t="str">
        <f>VLOOKUP($A725,DM!$A:$EH,MATCH(E$1,DM!$1:$1,0),0)</f>
        <v>USD</v>
      </c>
      <c r="F725" s="23">
        <f>VLOOKUP($A725,DM!$A:$EH,MATCH(F$1,DM!$1:$1,0),0)</f>
        <v>2</v>
      </c>
      <c r="G725" s="23" t="str">
        <f>VLOOKUP($A725,DM!$A:$EH,MATCH(G$1,DM!$1:$1,0),0)</f>
        <v>3</v>
      </c>
      <c r="H725" s="57" t="str">
        <f>VLOOKUP($A725,DM!$A:$EH,MATCH(H$1,DM!$1:$1,0),0)</f>
        <v>4.7%</v>
      </c>
      <c r="I725" s="23" t="str">
        <f>VLOOKUP($A725,DM!$A:$EH,MATCH(I$1,DM!$1:$1,0),0)</f>
        <v>4.9%a</v>
      </c>
      <c r="J725" s="23" t="str">
        <f>VLOOKUP($A725,DM!$A:$EH,MATCH(J$1,DM!$1:$1,0),0)</f>
        <v>20</v>
      </c>
      <c r="K725" s="22" t="str">
        <f>VLOOKUP($A725,DM!$A:$EH,MATCH(K$1,DM!$1:$1,0),0)</f>
        <v>直发</v>
      </c>
      <c r="L725" s="22" t="str">
        <f>VLOOKUP($A725,DM!$A:$EH,MATCH(L$1,DM!$1:$1,0),0)</f>
        <v>--</v>
      </c>
      <c r="M725" s="22" t="str">
        <f>VLOOKUP($A725,DM!$A:$EH,MATCH(M$1,DM!$1:$1,0),0)</f>
        <v>地方平台</v>
      </c>
      <c r="N725" s="22" t="str">
        <f>VLOOKUP($A725,DM!$A:$EH,MATCH(N$1,DM!$1:$1,0),0)</f>
        <v>河南</v>
      </c>
      <c r="O725" s="19" t="str">
        <f>VLOOKUP($A725,DM!$A:$EH,MATCH(O$1,DM!$1:$1,0),0)</f>
        <v>港分</v>
      </c>
    </row>
    <row r="726" spans="1:15" x14ac:dyDescent="0.25">
      <c r="A726" s="63">
        <f>deal_master[[#This Row],[Index]]</f>
        <v>189</v>
      </c>
      <c r="B726" s="70">
        <f>VLOOKUP($A726,DM!A:EH,MATCH(B$1,DM!$1:$1,0),0)</f>
        <v>44645</v>
      </c>
      <c r="C726" s="21" t="str">
        <f>VLOOKUP($A726,DM!$A:$EH,MATCH(C$1,DM!$1:$1,0),0)</f>
        <v>福建石狮国资</v>
      </c>
      <c r="D726" s="56" t="str">
        <f>VLOOKUP($A726,DM!$A:$EH,MATCH(D$1,DM!$1:$1,0),0)</f>
        <v>--/--/--</v>
      </c>
      <c r="E726" s="23" t="str">
        <f>VLOOKUP($A726,DM!$A:$EH,MATCH(E$1,DM!$1:$1,0),0)</f>
        <v>USD</v>
      </c>
      <c r="F726" s="23">
        <f>VLOOKUP($A726,DM!$A:$EH,MATCH(F$1,DM!$1:$1,0),0)</f>
        <v>1.43</v>
      </c>
      <c r="G726" s="23" t="str">
        <f>VLOOKUP($A726,DM!$A:$EH,MATCH(G$1,DM!$1:$1,0),0)</f>
        <v>3</v>
      </c>
      <c r="H726" s="57" t="str">
        <f>VLOOKUP($A726,DM!$A:$EH,MATCH(H$1,DM!$1:$1,0),0)</f>
        <v>4.2%</v>
      </c>
      <c r="I726" s="23" t="str">
        <f>VLOOKUP($A726,DM!$A:$EH,MATCH(I$1,DM!$1:$1,0),0)</f>
        <v>4.5%a</v>
      </c>
      <c r="J726" s="23" t="str">
        <f>VLOOKUP($A726,DM!$A:$EH,MATCH(J$1,DM!$1:$1,0),0)</f>
        <v>30</v>
      </c>
      <c r="K726" s="22" t="str">
        <f>VLOOKUP($A726,DM!$A:$EH,MATCH(K$1,DM!$1:$1,0),0)</f>
        <v>直发</v>
      </c>
      <c r="L726" s="22" t="str">
        <f>VLOOKUP($A726,DM!$A:$EH,MATCH(L$1,DM!$1:$1,0),0)</f>
        <v>--</v>
      </c>
      <c r="M726" s="22" t="str">
        <f>VLOOKUP($A726,DM!$A:$EH,MATCH(M$1,DM!$1:$1,0),0)</f>
        <v>地方平台</v>
      </c>
      <c r="N726" s="22" t="str">
        <f>VLOOKUP($A726,DM!$A:$EH,MATCH(N$1,DM!$1:$1,0),0)</f>
        <v>福建</v>
      </c>
      <c r="O726" s="19" t="str">
        <f>VLOOKUP($A726,DM!$A:$EH,MATCH(O$1,DM!$1:$1,0),0)</f>
        <v>--</v>
      </c>
    </row>
    <row r="727" spans="1:15" x14ac:dyDescent="0.25">
      <c r="A727" s="63">
        <f>deal_master[[#This Row],[Index]]</f>
        <v>188</v>
      </c>
      <c r="B727" s="70">
        <f>VLOOKUP($A727,DM!A:EH,MATCH(B$1,DM!$1:$1,0),0)</f>
        <v>44645</v>
      </c>
      <c r="C727" s="21" t="str">
        <f>VLOOKUP($A727,DM!$A:$EH,MATCH(C$1,DM!$1:$1,0),0)</f>
        <v>广州知识城</v>
      </c>
      <c r="D727" s="56" t="str">
        <f>VLOOKUP($A727,DM!$A:$EH,MATCH(D$1,DM!$1:$1,0),0)</f>
        <v>--/--/BBB</v>
      </c>
      <c r="E727" s="23" t="str">
        <f>VLOOKUP($A727,DM!$A:$EH,MATCH(E$1,DM!$1:$1,0),0)</f>
        <v>USD</v>
      </c>
      <c r="F727" s="23">
        <f>VLOOKUP($A727,DM!$A:$EH,MATCH(F$1,DM!$1:$1,0),0)</f>
        <v>4.5</v>
      </c>
      <c r="G727" s="23" t="str">
        <f>VLOOKUP($A727,DM!$A:$EH,MATCH(G$1,DM!$1:$1,0),0)</f>
        <v>3</v>
      </c>
      <c r="H727" s="57" t="str">
        <f>VLOOKUP($A727,DM!$A:$EH,MATCH(H$1,DM!$1:$1,0),0)</f>
        <v>3.5%</v>
      </c>
      <c r="I727" s="23" t="str">
        <f>VLOOKUP($A727,DM!$A:$EH,MATCH(I$1,DM!$1:$1,0),0)</f>
        <v>3.7%a</v>
      </c>
      <c r="J727" s="23" t="str">
        <f>VLOOKUP($A727,DM!$A:$EH,MATCH(J$1,DM!$1:$1,0),0)</f>
        <v>20</v>
      </c>
      <c r="K727" s="22" t="str">
        <f>VLOOKUP($A727,DM!$A:$EH,MATCH(K$1,DM!$1:$1,0),0)</f>
        <v>直发</v>
      </c>
      <c r="L727" s="22" t="str">
        <f>VLOOKUP($A727,DM!$A:$EH,MATCH(L$1,DM!$1:$1,0),0)</f>
        <v>绿色债券</v>
      </c>
      <c r="M727" s="22" t="str">
        <f>VLOOKUP($A727,DM!$A:$EH,MATCH(M$1,DM!$1:$1,0),0)</f>
        <v>地方平台</v>
      </c>
      <c r="N727" s="22" t="str">
        <f>VLOOKUP($A727,DM!$A:$EH,MATCH(N$1,DM!$1:$1,0),0)</f>
        <v>广东</v>
      </c>
      <c r="O727" s="19" t="str">
        <f>VLOOKUP($A727,DM!$A:$EH,MATCH(O$1,DM!$1:$1,0),0)</f>
        <v>--</v>
      </c>
    </row>
    <row r="728" spans="1:15" x14ac:dyDescent="0.25">
      <c r="A728" s="63">
        <f>deal_master[[#This Row],[Index]]</f>
        <v>187</v>
      </c>
      <c r="B728" s="70">
        <f>VLOOKUP($A728,DM!A:EH,MATCH(B$1,DM!$1:$1,0),0)</f>
        <v>44645</v>
      </c>
      <c r="C728" s="21" t="str">
        <f>VLOOKUP($A728,DM!$A:$EH,MATCH(C$1,DM!$1:$1,0),0)</f>
        <v>浙江湖州南浔经开(南京银行)</v>
      </c>
      <c r="D728" s="56" t="str">
        <f>VLOOKUP($A728,DM!$A:$EH,MATCH(D$1,DM!$1:$1,0),0)</f>
        <v>--/--/--</v>
      </c>
      <c r="E728" s="23" t="str">
        <f>VLOOKUP($A728,DM!$A:$EH,MATCH(E$1,DM!$1:$1,0),0)</f>
        <v>USD</v>
      </c>
      <c r="F728" s="23">
        <f>VLOOKUP($A728,DM!$A:$EH,MATCH(F$1,DM!$1:$1,0),0)</f>
        <v>0.28499999999999998</v>
      </c>
      <c r="G728" s="23" t="str">
        <f>VLOOKUP($A728,DM!$A:$EH,MATCH(G$1,DM!$1:$1,0),0)</f>
        <v>3</v>
      </c>
      <c r="H728" s="57" t="str">
        <f>VLOOKUP($A728,DM!$A:$EH,MATCH(H$1,DM!$1:$1,0),0)</f>
        <v>3.1%</v>
      </c>
      <c r="I728" s="23" t="str">
        <f>VLOOKUP($A728,DM!$A:$EH,MATCH(I$1,DM!$1:$1,0),0)</f>
        <v>--</v>
      </c>
      <c r="J728" s="23" t="str">
        <f>VLOOKUP($A728,DM!$A:$EH,MATCH(J$1,DM!$1:$1,0),0)</f>
        <v>--</v>
      </c>
      <c r="K728" s="22" t="str">
        <f>VLOOKUP($A728,DM!$A:$EH,MATCH(K$1,DM!$1:$1,0),0)</f>
        <v>备证</v>
      </c>
      <c r="L728" s="22" t="str">
        <f>VLOOKUP($A728,DM!$A:$EH,MATCH(L$1,DM!$1:$1,0),0)</f>
        <v>--</v>
      </c>
      <c r="M728" s="22" t="str">
        <f>VLOOKUP($A728,DM!$A:$EH,MATCH(M$1,DM!$1:$1,0),0)</f>
        <v>地方平台</v>
      </c>
      <c r="N728" s="22" t="str">
        <f>VLOOKUP($A728,DM!$A:$EH,MATCH(N$1,DM!$1:$1,0),0)</f>
        <v>浙江</v>
      </c>
      <c r="O728" s="19" t="str">
        <f>VLOOKUP($A728,DM!$A:$EH,MATCH(O$1,DM!$1:$1,0),0)</f>
        <v>--</v>
      </c>
    </row>
    <row r="729" spans="1:15" x14ac:dyDescent="0.25">
      <c r="A729" s="63">
        <f>deal_master[[#This Row],[Index]]</f>
        <v>186</v>
      </c>
      <c r="B729" s="70">
        <f>VLOOKUP($A729,DM!A:EH,MATCH(B$1,DM!$1:$1,0),0)</f>
        <v>44645</v>
      </c>
      <c r="C729" s="21" t="str">
        <f>VLOOKUP($A729,DM!$A:$EH,MATCH(C$1,DM!$1:$1,0),0)</f>
        <v>临沂投发</v>
      </c>
      <c r="D729" s="56" t="str">
        <f>VLOOKUP($A729,DM!$A:$EH,MATCH(D$1,DM!$1:$1,0),0)</f>
        <v>--/--/--</v>
      </c>
      <c r="E729" s="23" t="str">
        <f>VLOOKUP($A729,DM!$A:$EH,MATCH(E$1,DM!$1:$1,0),0)</f>
        <v>USD</v>
      </c>
      <c r="F729" s="23">
        <f>VLOOKUP($A729,DM!$A:$EH,MATCH(F$1,DM!$1:$1,0),0)</f>
        <v>1</v>
      </c>
      <c r="G729" s="23" t="str">
        <f>VLOOKUP($A729,DM!$A:$EH,MATCH(G$1,DM!$1:$1,0),0)</f>
        <v>3</v>
      </c>
      <c r="H729" s="57" t="str">
        <f>VLOOKUP($A729,DM!$A:$EH,MATCH(H$1,DM!$1:$1,0),0)</f>
        <v>4.5%</v>
      </c>
      <c r="I729" s="23" t="str">
        <f>VLOOKUP($A729,DM!$A:$EH,MATCH(I$1,DM!$1:$1,0),0)</f>
        <v>4.7%a</v>
      </c>
      <c r="J729" s="23" t="str">
        <f>VLOOKUP($A729,DM!$A:$EH,MATCH(J$1,DM!$1:$1,0),0)</f>
        <v>20</v>
      </c>
      <c r="K729" s="22" t="str">
        <f>VLOOKUP($A729,DM!$A:$EH,MATCH(K$1,DM!$1:$1,0),0)</f>
        <v>直发</v>
      </c>
      <c r="L729" s="22" t="str">
        <f>VLOOKUP($A729,DM!$A:$EH,MATCH(L$1,DM!$1:$1,0),0)</f>
        <v>绿色债券</v>
      </c>
      <c r="M729" s="22" t="str">
        <f>VLOOKUP($A729,DM!$A:$EH,MATCH(M$1,DM!$1:$1,0),0)</f>
        <v>地方平台</v>
      </c>
      <c r="N729" s="22" t="str">
        <f>VLOOKUP($A729,DM!$A:$EH,MATCH(N$1,DM!$1:$1,0),0)</f>
        <v>山东</v>
      </c>
      <c r="O729" s="19" t="str">
        <f>VLOOKUP($A729,DM!$A:$EH,MATCH(O$1,DM!$1:$1,0),0)</f>
        <v>--</v>
      </c>
    </row>
    <row r="730" spans="1:15" x14ac:dyDescent="0.25">
      <c r="A730" s="63">
        <f>deal_master[[#This Row],[Index]]</f>
        <v>185</v>
      </c>
      <c r="B730" s="70">
        <f>VLOOKUP($A730,DM!A:EH,MATCH(B$1,DM!$1:$1,0),0)</f>
        <v>44644</v>
      </c>
      <c r="C730" s="21" t="str">
        <f>VLOOKUP($A730,DM!$A:$EH,MATCH(C$1,DM!$1:$1,0),0)</f>
        <v>甘肃公航旅</v>
      </c>
      <c r="D730" s="56" t="str">
        <f>VLOOKUP($A730,DM!$A:$EH,MATCH(D$1,DM!$1:$1,0),0)</f>
        <v>--/BBB+/--</v>
      </c>
      <c r="E730" s="23" t="str">
        <f>VLOOKUP($A730,DM!$A:$EH,MATCH(E$1,DM!$1:$1,0),0)</f>
        <v>USD</v>
      </c>
      <c r="F730" s="23">
        <f>VLOOKUP($A730,DM!$A:$EH,MATCH(F$1,DM!$1:$1,0),0)</f>
        <v>2.5</v>
      </c>
      <c r="G730" s="23" t="str">
        <f>VLOOKUP($A730,DM!$A:$EH,MATCH(G$1,DM!$1:$1,0),0)</f>
        <v>3</v>
      </c>
      <c r="H730" s="57" t="str">
        <f>VLOOKUP($A730,DM!$A:$EH,MATCH(H$1,DM!$1:$1,0),0)</f>
        <v>4.9%</v>
      </c>
      <c r="I730" s="23" t="str">
        <f>VLOOKUP($A730,DM!$A:$EH,MATCH(I$1,DM!$1:$1,0),0)</f>
        <v>5%a</v>
      </c>
      <c r="J730" s="23" t="str">
        <f>VLOOKUP($A730,DM!$A:$EH,MATCH(J$1,DM!$1:$1,0),0)</f>
        <v>10</v>
      </c>
      <c r="K730" s="22" t="str">
        <f>VLOOKUP($A730,DM!$A:$EH,MATCH(K$1,DM!$1:$1,0),0)</f>
        <v>直发</v>
      </c>
      <c r="L730" s="22" t="str">
        <f>VLOOKUP($A730,DM!$A:$EH,MATCH(L$1,DM!$1:$1,0),0)</f>
        <v>可持续债券</v>
      </c>
      <c r="M730" s="22" t="str">
        <f>VLOOKUP($A730,DM!$A:$EH,MATCH(M$1,DM!$1:$1,0),0)</f>
        <v>地方平台</v>
      </c>
      <c r="N730" s="22" t="str">
        <f>VLOOKUP($A730,DM!$A:$EH,MATCH(N$1,DM!$1:$1,0),0)</f>
        <v>甘肃</v>
      </c>
      <c r="O730" s="19" t="str">
        <f>VLOOKUP($A730,DM!$A:$EH,MATCH(O$1,DM!$1:$1,0),0)</f>
        <v>BISL</v>
      </c>
    </row>
    <row r="731" spans="1:15" x14ac:dyDescent="0.25">
      <c r="A731" s="63">
        <f>deal_master[[#This Row],[Index]]</f>
        <v>184</v>
      </c>
      <c r="B731" s="70">
        <f>VLOOKUP($A731,DM!A:EH,MATCH(B$1,DM!$1:$1,0),0)</f>
        <v>44644</v>
      </c>
      <c r="C731" s="21" t="str">
        <f>VLOOKUP($A731,DM!$A:$EH,MATCH(C$1,DM!$1:$1,0),0)</f>
        <v>湖州吴兴经开(上海银行)</v>
      </c>
      <c r="D731" s="56" t="str">
        <f>VLOOKUP($A731,DM!$A:$EH,MATCH(D$1,DM!$1:$1,0),0)</f>
        <v>--/--/--</v>
      </c>
      <c r="E731" s="23" t="str">
        <f>VLOOKUP($A731,DM!$A:$EH,MATCH(E$1,DM!$1:$1,0),0)</f>
        <v>USD</v>
      </c>
      <c r="F731" s="23">
        <f>VLOOKUP($A731,DM!$A:$EH,MATCH(F$1,DM!$1:$1,0),0)</f>
        <v>1.46</v>
      </c>
      <c r="G731" s="23" t="str">
        <f>VLOOKUP($A731,DM!$A:$EH,MATCH(G$1,DM!$1:$1,0),0)</f>
        <v>3</v>
      </c>
      <c r="H731" s="57" t="str">
        <f>VLOOKUP($A731,DM!$A:$EH,MATCH(H$1,DM!$1:$1,0),0)</f>
        <v>3.1%</v>
      </c>
      <c r="I731" s="23" t="str">
        <f>VLOOKUP($A731,DM!$A:$EH,MATCH(I$1,DM!$1:$1,0),0)</f>
        <v>3.2%a</v>
      </c>
      <c r="J731" s="23" t="str">
        <f>VLOOKUP($A731,DM!$A:$EH,MATCH(J$1,DM!$1:$1,0),0)</f>
        <v>10</v>
      </c>
      <c r="K731" s="22" t="str">
        <f>VLOOKUP($A731,DM!$A:$EH,MATCH(K$1,DM!$1:$1,0),0)</f>
        <v>备证</v>
      </c>
      <c r="L731" s="22" t="str">
        <f>VLOOKUP($A731,DM!$A:$EH,MATCH(L$1,DM!$1:$1,0),0)</f>
        <v>--</v>
      </c>
      <c r="M731" s="22" t="str">
        <f>VLOOKUP($A731,DM!$A:$EH,MATCH(M$1,DM!$1:$1,0),0)</f>
        <v>地方平台</v>
      </c>
      <c r="N731" s="22" t="str">
        <f>VLOOKUP($A731,DM!$A:$EH,MATCH(N$1,DM!$1:$1,0),0)</f>
        <v>浙江</v>
      </c>
      <c r="O731" s="19" t="str">
        <f>VLOOKUP($A731,DM!$A:$EH,MATCH(O$1,DM!$1:$1,0),0)</f>
        <v>--</v>
      </c>
    </row>
    <row r="732" spans="1:15" x14ac:dyDescent="0.25">
      <c r="A732" s="63">
        <f>deal_master[[#This Row],[Index]]</f>
        <v>183</v>
      </c>
      <c r="B732" s="70">
        <f>VLOOKUP($A732,DM!A:EH,MATCH(B$1,DM!$1:$1,0),0)</f>
        <v>44644</v>
      </c>
      <c r="C732" s="21" t="str">
        <f>VLOOKUP($A732,DM!$A:$EH,MATCH(C$1,DM!$1:$1,0),0)</f>
        <v>株洲城发</v>
      </c>
      <c r="D732" s="56" t="str">
        <f>VLOOKUP($A732,DM!$A:$EH,MATCH(D$1,DM!$1:$1,0),0)</f>
        <v>Baa3/--/BBB-</v>
      </c>
      <c r="E732" s="23" t="str">
        <f>VLOOKUP($A732,DM!$A:$EH,MATCH(E$1,DM!$1:$1,0),0)</f>
        <v>USD</v>
      </c>
      <c r="F732" s="23">
        <f>VLOOKUP($A732,DM!$A:$EH,MATCH(F$1,DM!$1:$1,0),0)</f>
        <v>4</v>
      </c>
      <c r="G732" s="23" t="str">
        <f>VLOOKUP($A732,DM!$A:$EH,MATCH(G$1,DM!$1:$1,0),0)</f>
        <v>3</v>
      </c>
      <c r="H732" s="57" t="str">
        <f>VLOOKUP($A732,DM!$A:$EH,MATCH(H$1,DM!$1:$1,0),0)</f>
        <v>4.6%</v>
      </c>
      <c r="I732" s="23" t="str">
        <f>VLOOKUP($A732,DM!$A:$EH,MATCH(I$1,DM!$1:$1,0),0)</f>
        <v>4.8%a</v>
      </c>
      <c r="J732" s="23" t="str">
        <f>VLOOKUP($A732,DM!$A:$EH,MATCH(J$1,DM!$1:$1,0),0)</f>
        <v>20</v>
      </c>
      <c r="K732" s="22" t="str">
        <f>VLOOKUP($A732,DM!$A:$EH,MATCH(K$1,DM!$1:$1,0),0)</f>
        <v>直发</v>
      </c>
      <c r="L732" s="22" t="str">
        <f>VLOOKUP($A732,DM!$A:$EH,MATCH(L$1,DM!$1:$1,0),0)</f>
        <v>绿色债券</v>
      </c>
      <c r="M732" s="22" t="str">
        <f>VLOOKUP($A732,DM!$A:$EH,MATCH(M$1,DM!$1:$1,0),0)</f>
        <v>地方平台</v>
      </c>
      <c r="N732" s="22" t="str">
        <f>VLOOKUP($A732,DM!$A:$EH,MATCH(N$1,DM!$1:$1,0),0)</f>
        <v>湖南</v>
      </c>
      <c r="O732" s="19" t="str">
        <f>VLOOKUP($A732,DM!$A:$EH,MATCH(O$1,DM!$1:$1,0),0)</f>
        <v>港分</v>
      </c>
    </row>
    <row r="733" spans="1:15" x14ac:dyDescent="0.25">
      <c r="A733" s="63">
        <f>deal_master[[#This Row],[Index]]</f>
        <v>182</v>
      </c>
      <c r="B733" s="70">
        <f>VLOOKUP($A733,DM!A:EH,MATCH(B$1,DM!$1:$1,0),0)</f>
        <v>44643</v>
      </c>
      <c r="C733" s="21" t="str">
        <f>VLOOKUP($A733,DM!$A:$EH,MATCH(C$1,DM!$1:$1,0),0)</f>
        <v>青岛动车小镇(齐鲁银行)</v>
      </c>
      <c r="D733" s="56" t="str">
        <f>VLOOKUP($A733,DM!$A:$EH,MATCH(D$1,DM!$1:$1,0),0)</f>
        <v>--/--/--</v>
      </c>
      <c r="E733" s="23" t="str">
        <f>VLOOKUP($A733,DM!$A:$EH,MATCH(E$1,DM!$1:$1,0),0)</f>
        <v>USD</v>
      </c>
      <c r="F733" s="23">
        <f>VLOOKUP($A733,DM!$A:$EH,MATCH(F$1,DM!$1:$1,0),0)</f>
        <v>0.6</v>
      </c>
      <c r="G733" s="23" t="str">
        <f>VLOOKUP($A733,DM!$A:$EH,MATCH(G$1,DM!$1:$1,0),0)</f>
        <v>3</v>
      </c>
      <c r="H733" s="57" t="str">
        <f>VLOOKUP($A733,DM!$A:$EH,MATCH(H$1,DM!$1:$1,0),0)</f>
        <v>3.6%</v>
      </c>
      <c r="I733" s="23" t="str">
        <f>VLOOKUP($A733,DM!$A:$EH,MATCH(I$1,DM!$1:$1,0),0)</f>
        <v>--</v>
      </c>
      <c r="J733" s="23" t="str">
        <f>VLOOKUP($A733,DM!$A:$EH,MATCH(J$1,DM!$1:$1,0),0)</f>
        <v>--</v>
      </c>
      <c r="K733" s="22" t="str">
        <f>VLOOKUP($A733,DM!$A:$EH,MATCH(K$1,DM!$1:$1,0),0)</f>
        <v>备证+维好</v>
      </c>
      <c r="L733" s="22" t="str">
        <f>VLOOKUP($A733,DM!$A:$EH,MATCH(L$1,DM!$1:$1,0),0)</f>
        <v>--</v>
      </c>
      <c r="M733" s="22" t="str">
        <f>VLOOKUP($A733,DM!$A:$EH,MATCH(M$1,DM!$1:$1,0),0)</f>
        <v>地方平台</v>
      </c>
      <c r="N733" s="22" t="str">
        <f>VLOOKUP($A733,DM!$A:$EH,MATCH(N$1,DM!$1:$1,0),0)</f>
        <v>山东</v>
      </c>
      <c r="O733" s="19" t="str">
        <f>VLOOKUP($A733,DM!$A:$EH,MATCH(O$1,DM!$1:$1,0),0)</f>
        <v>--</v>
      </c>
    </row>
    <row r="734" spans="1:15" x14ac:dyDescent="0.25">
      <c r="A734" s="63">
        <f>deal_master[[#This Row],[Index]]</f>
        <v>181</v>
      </c>
      <c r="B734" s="70">
        <f>VLOOKUP($A734,DM!A:EH,MATCH(B$1,DM!$1:$1,0),0)</f>
        <v>44643</v>
      </c>
      <c r="C734" s="21" t="str">
        <f>VLOOKUP($A734,DM!$A:$EH,MATCH(C$1,DM!$1:$1,0),0)</f>
        <v>杭州水务</v>
      </c>
      <c r="D734" s="56" t="str">
        <f>VLOOKUP($A734,DM!$A:$EH,MATCH(D$1,DM!$1:$1,0),0)</f>
        <v>Baa1/--/--</v>
      </c>
      <c r="E734" s="23" t="str">
        <f>VLOOKUP($A734,DM!$A:$EH,MATCH(E$1,DM!$1:$1,0),0)</f>
        <v>USD</v>
      </c>
      <c r="F734" s="23">
        <f>VLOOKUP($A734,DM!$A:$EH,MATCH(F$1,DM!$1:$1,0),0)</f>
        <v>3</v>
      </c>
      <c r="G734" s="23" t="str">
        <f>VLOOKUP($A734,DM!$A:$EH,MATCH(G$1,DM!$1:$1,0),0)</f>
        <v>3</v>
      </c>
      <c r="H734" s="57" t="str">
        <f>VLOOKUP($A734,DM!$A:$EH,MATCH(H$1,DM!$1:$1,0),0)</f>
        <v>2.9%</v>
      </c>
      <c r="I734" s="23" t="str">
        <f>VLOOKUP($A734,DM!$A:$EH,MATCH(I$1,DM!$1:$1,0),0)</f>
        <v>3.3%a</v>
      </c>
      <c r="J734" s="23" t="str">
        <f>VLOOKUP($A734,DM!$A:$EH,MATCH(J$1,DM!$1:$1,0),0)</f>
        <v>40</v>
      </c>
      <c r="K734" s="22" t="str">
        <f>VLOOKUP($A734,DM!$A:$EH,MATCH(K$1,DM!$1:$1,0),0)</f>
        <v>直发</v>
      </c>
      <c r="L734" s="22" t="str">
        <f>VLOOKUP($A734,DM!$A:$EH,MATCH(L$1,DM!$1:$1,0),0)</f>
        <v>绿色债券</v>
      </c>
      <c r="M734" s="22" t="str">
        <f>VLOOKUP($A734,DM!$A:$EH,MATCH(M$1,DM!$1:$1,0),0)</f>
        <v>地方平台</v>
      </c>
      <c r="N734" s="22" t="str">
        <f>VLOOKUP($A734,DM!$A:$EH,MATCH(N$1,DM!$1:$1,0),0)</f>
        <v>浙江</v>
      </c>
      <c r="O734" s="19" t="str">
        <f>VLOOKUP($A734,DM!$A:$EH,MATCH(O$1,DM!$1:$1,0),0)</f>
        <v>港分</v>
      </c>
    </row>
    <row r="735" spans="1:15" x14ac:dyDescent="0.25">
      <c r="A735" s="63">
        <f>deal_master[[#This Row],[Index]]</f>
        <v>180</v>
      </c>
      <c r="B735" s="70">
        <f>VLOOKUP($A735,DM!A:EH,MATCH(B$1,DM!$1:$1,0),0)</f>
        <v>44642</v>
      </c>
      <c r="C735" s="21" t="str">
        <f>VLOOKUP($A735,DM!$A:$EH,MATCH(C$1,DM!$1:$1,0),0)</f>
        <v>漳州交通</v>
      </c>
      <c r="D735" s="56" t="str">
        <f>VLOOKUP($A735,DM!$A:$EH,MATCH(D$1,DM!$1:$1,0),0)</f>
        <v>--/--/--</v>
      </c>
      <c r="E735" s="23" t="str">
        <f>VLOOKUP($A735,DM!$A:$EH,MATCH(E$1,DM!$1:$1,0),0)</f>
        <v>USD</v>
      </c>
      <c r="F735" s="23">
        <f>VLOOKUP($A735,DM!$A:$EH,MATCH(F$1,DM!$1:$1,0),0)</f>
        <v>1.75</v>
      </c>
      <c r="G735" s="23" t="str">
        <f>VLOOKUP($A735,DM!$A:$EH,MATCH(G$1,DM!$1:$1,0),0)</f>
        <v>1</v>
      </c>
      <c r="H735" s="57" t="str">
        <f>VLOOKUP($A735,DM!$A:$EH,MATCH(H$1,DM!$1:$1,0),0)</f>
        <v>3.18%</v>
      </c>
      <c r="I735" s="23" t="str">
        <f>VLOOKUP($A735,DM!$A:$EH,MATCH(I$1,DM!$1:$1,0),0)</f>
        <v>--</v>
      </c>
      <c r="J735" s="23" t="str">
        <f>VLOOKUP($A735,DM!$A:$EH,MATCH(J$1,DM!$1:$1,0),0)</f>
        <v>--</v>
      </c>
      <c r="K735" s="22" t="str">
        <f>VLOOKUP($A735,DM!$A:$EH,MATCH(K$1,DM!$1:$1,0),0)</f>
        <v>直发</v>
      </c>
      <c r="L735" s="22" t="str">
        <f>VLOOKUP($A735,DM!$A:$EH,MATCH(L$1,DM!$1:$1,0),0)</f>
        <v>澳交所债券</v>
      </c>
      <c r="M735" s="22" t="str">
        <f>VLOOKUP($A735,DM!$A:$EH,MATCH(M$1,DM!$1:$1,0),0)</f>
        <v>地方平台</v>
      </c>
      <c r="N735" s="22" t="str">
        <f>VLOOKUP($A735,DM!$A:$EH,MATCH(N$1,DM!$1:$1,0),0)</f>
        <v>福建</v>
      </c>
      <c r="O735" s="19" t="str">
        <f>VLOOKUP($A735,DM!$A:$EH,MATCH(O$1,DM!$1:$1,0),0)</f>
        <v>--</v>
      </c>
    </row>
    <row r="736" spans="1:15" x14ac:dyDescent="0.25">
      <c r="A736" s="63">
        <f>deal_master[[#This Row],[Index]]</f>
        <v>179</v>
      </c>
      <c r="B736" s="70">
        <f>VLOOKUP($A736,DM!A:EH,MATCH(B$1,DM!$1:$1,0),0)</f>
        <v>44642</v>
      </c>
      <c r="C736" s="21" t="str">
        <f>VLOOKUP($A736,DM!$A:$EH,MATCH(C$1,DM!$1:$1,0),0)</f>
        <v>湘潭振湘国资(长沙银行)</v>
      </c>
      <c r="D736" s="56" t="str">
        <f>VLOOKUP($A736,DM!$A:$EH,MATCH(D$1,DM!$1:$1,0),0)</f>
        <v>--/--/--</v>
      </c>
      <c r="E736" s="23" t="str">
        <f>VLOOKUP($A736,DM!$A:$EH,MATCH(E$1,DM!$1:$1,0),0)</f>
        <v>USD</v>
      </c>
      <c r="F736" s="23">
        <f>VLOOKUP($A736,DM!$A:$EH,MATCH(F$1,DM!$1:$1,0),0)</f>
        <v>1</v>
      </c>
      <c r="G736" s="23" t="str">
        <f>VLOOKUP($A736,DM!$A:$EH,MATCH(G$1,DM!$1:$1,0),0)</f>
        <v>3</v>
      </c>
      <c r="H736" s="57" t="str">
        <f>VLOOKUP($A736,DM!$A:$EH,MATCH(H$1,DM!$1:$1,0),0)</f>
        <v>3.3%</v>
      </c>
      <c r="I736" s="23" t="str">
        <f>VLOOKUP($A736,DM!$A:$EH,MATCH(I$1,DM!$1:$1,0),0)</f>
        <v>--</v>
      </c>
      <c r="J736" s="23" t="str">
        <f>VLOOKUP($A736,DM!$A:$EH,MATCH(J$1,DM!$1:$1,0),0)</f>
        <v>--</v>
      </c>
      <c r="K736" s="22" t="str">
        <f>VLOOKUP($A736,DM!$A:$EH,MATCH(K$1,DM!$1:$1,0),0)</f>
        <v>备证</v>
      </c>
      <c r="L736" s="22" t="str">
        <f>VLOOKUP($A736,DM!$A:$EH,MATCH(L$1,DM!$1:$1,0),0)</f>
        <v>--</v>
      </c>
      <c r="M736" s="22" t="str">
        <f>VLOOKUP($A736,DM!$A:$EH,MATCH(M$1,DM!$1:$1,0),0)</f>
        <v>地方平台</v>
      </c>
      <c r="N736" s="22" t="str">
        <f>VLOOKUP($A736,DM!$A:$EH,MATCH(N$1,DM!$1:$1,0),0)</f>
        <v>湖南</v>
      </c>
      <c r="O736" s="19" t="str">
        <f>VLOOKUP($A736,DM!$A:$EH,MATCH(O$1,DM!$1:$1,0),0)</f>
        <v>--</v>
      </c>
    </row>
    <row r="737" spans="1:15" x14ac:dyDescent="0.25">
      <c r="A737" s="63">
        <f>deal_master[[#This Row],[Index]]</f>
        <v>178</v>
      </c>
      <c r="B737" s="70">
        <f>VLOOKUP($A737,DM!A:EH,MATCH(B$1,DM!$1:$1,0),0)</f>
        <v>44642</v>
      </c>
      <c r="C737" s="21" t="str">
        <f>VLOOKUP($A737,DM!$A:$EH,MATCH(C$1,DM!$1:$1,0),0)</f>
        <v>台州黄岩经开(宁波银行)</v>
      </c>
      <c r="D737" s="56" t="str">
        <f>VLOOKUP($A737,DM!$A:$EH,MATCH(D$1,DM!$1:$1,0),0)</f>
        <v>--/--/--</v>
      </c>
      <c r="E737" s="23" t="str">
        <f>VLOOKUP($A737,DM!$A:$EH,MATCH(E$1,DM!$1:$1,0),0)</f>
        <v>USD</v>
      </c>
      <c r="F737" s="23">
        <f>VLOOKUP($A737,DM!$A:$EH,MATCH(F$1,DM!$1:$1,0),0)</f>
        <v>1.5</v>
      </c>
      <c r="G737" s="23" t="str">
        <f>VLOOKUP($A737,DM!$A:$EH,MATCH(G$1,DM!$1:$1,0),0)</f>
        <v>3</v>
      </c>
      <c r="H737" s="57" t="str">
        <f>VLOOKUP($A737,DM!$A:$EH,MATCH(H$1,DM!$1:$1,0),0)</f>
        <v>2.98%</v>
      </c>
      <c r="I737" s="23" t="str">
        <f>VLOOKUP($A737,DM!$A:$EH,MATCH(I$1,DM!$1:$1,0),0)</f>
        <v>3%a</v>
      </c>
      <c r="J737" s="23" t="str">
        <f>VLOOKUP($A737,DM!$A:$EH,MATCH(J$1,DM!$1:$1,0),0)</f>
        <v>2</v>
      </c>
      <c r="K737" s="22" t="str">
        <f>VLOOKUP($A737,DM!$A:$EH,MATCH(K$1,DM!$1:$1,0),0)</f>
        <v>备证</v>
      </c>
      <c r="L737" s="22" t="str">
        <f>VLOOKUP($A737,DM!$A:$EH,MATCH(L$1,DM!$1:$1,0),0)</f>
        <v>--</v>
      </c>
      <c r="M737" s="22" t="str">
        <f>VLOOKUP($A737,DM!$A:$EH,MATCH(M$1,DM!$1:$1,0),0)</f>
        <v>地方平台</v>
      </c>
      <c r="N737" s="22" t="str">
        <f>VLOOKUP($A737,DM!$A:$EH,MATCH(N$1,DM!$1:$1,0),0)</f>
        <v>浙江</v>
      </c>
      <c r="O737" s="19" t="str">
        <f>VLOOKUP($A737,DM!$A:$EH,MATCH(O$1,DM!$1:$1,0),0)</f>
        <v>--</v>
      </c>
    </row>
    <row r="738" spans="1:15" x14ac:dyDescent="0.25">
      <c r="A738" s="63">
        <f>deal_master[[#This Row],[Index]]</f>
        <v>177</v>
      </c>
      <c r="B738" s="70">
        <f>VLOOKUP($A738,DM!A:EH,MATCH(B$1,DM!$1:$1,0),0)</f>
        <v>44642</v>
      </c>
      <c r="C738" s="21" t="str">
        <f>VLOOKUP($A738,DM!$A:$EH,MATCH(C$1,DM!$1:$1,0),0)</f>
        <v>仪征城投(浙商银行)</v>
      </c>
      <c r="D738" s="56" t="str">
        <f>VLOOKUP($A738,DM!$A:$EH,MATCH(D$1,DM!$1:$1,0),0)</f>
        <v>--/--/--</v>
      </c>
      <c r="E738" s="23" t="str">
        <f>VLOOKUP($A738,DM!$A:$EH,MATCH(E$1,DM!$1:$1,0),0)</f>
        <v>USD</v>
      </c>
      <c r="F738" s="23">
        <f>VLOOKUP($A738,DM!$A:$EH,MATCH(F$1,DM!$1:$1,0),0)</f>
        <v>0.5</v>
      </c>
      <c r="G738" s="23" t="str">
        <f>VLOOKUP($A738,DM!$A:$EH,MATCH(G$1,DM!$1:$1,0),0)</f>
        <v>1</v>
      </c>
      <c r="H738" s="57" t="str">
        <f>VLOOKUP($A738,DM!$A:$EH,MATCH(H$1,DM!$1:$1,0),0)</f>
        <v>2.5%</v>
      </c>
      <c r="I738" s="23" t="str">
        <f>VLOOKUP($A738,DM!$A:$EH,MATCH(I$1,DM!$1:$1,0),0)</f>
        <v>--</v>
      </c>
      <c r="J738" s="23" t="str">
        <f>VLOOKUP($A738,DM!$A:$EH,MATCH(J$1,DM!$1:$1,0),0)</f>
        <v>--</v>
      </c>
      <c r="K738" s="22" t="str">
        <f>VLOOKUP($A738,DM!$A:$EH,MATCH(K$1,DM!$1:$1,0),0)</f>
        <v>备证+维好</v>
      </c>
      <c r="L738" s="22" t="str">
        <f>VLOOKUP($A738,DM!$A:$EH,MATCH(L$1,DM!$1:$1,0),0)</f>
        <v>--</v>
      </c>
      <c r="M738" s="22" t="str">
        <f>VLOOKUP($A738,DM!$A:$EH,MATCH(M$1,DM!$1:$1,0),0)</f>
        <v>地方平台</v>
      </c>
      <c r="N738" s="22" t="str">
        <f>VLOOKUP($A738,DM!$A:$EH,MATCH(N$1,DM!$1:$1,0),0)</f>
        <v>江苏</v>
      </c>
      <c r="O738" s="19" t="str">
        <f>VLOOKUP($A738,DM!$A:$EH,MATCH(O$1,DM!$1:$1,0),0)</f>
        <v>--</v>
      </c>
    </row>
    <row r="739" spans="1:15" x14ac:dyDescent="0.25">
      <c r="A739" s="63">
        <f>deal_master[[#This Row],[Index]]</f>
        <v>176</v>
      </c>
      <c r="B739" s="70">
        <f>VLOOKUP($A739,DM!A:EH,MATCH(B$1,DM!$1:$1,0),0)</f>
        <v>44641</v>
      </c>
      <c r="C739" s="21" t="str">
        <f>VLOOKUP($A739,DM!$A:$EH,MATCH(C$1,DM!$1:$1,0),0)</f>
        <v>惠山高科</v>
      </c>
      <c r="D739" s="56" t="str">
        <f>VLOOKUP($A739,DM!$A:$EH,MATCH(D$1,DM!$1:$1,0),0)</f>
        <v>--/--/--</v>
      </c>
      <c r="E739" s="23" t="str">
        <f>VLOOKUP($A739,DM!$A:$EH,MATCH(E$1,DM!$1:$1,0),0)</f>
        <v>USD</v>
      </c>
      <c r="F739" s="23">
        <f>VLOOKUP($A739,DM!$A:$EH,MATCH(F$1,DM!$1:$1,0),0)</f>
        <v>0.45</v>
      </c>
      <c r="G739" s="23" t="str">
        <f>VLOOKUP($A739,DM!$A:$EH,MATCH(G$1,DM!$1:$1,0),0)</f>
        <v>1</v>
      </c>
      <c r="H739" s="57" t="str">
        <f>VLOOKUP($A739,DM!$A:$EH,MATCH(H$1,DM!$1:$1,0),0)</f>
        <v>3.8%</v>
      </c>
      <c r="I739" s="23" t="str">
        <f>VLOOKUP($A739,DM!$A:$EH,MATCH(I$1,DM!$1:$1,0),0)</f>
        <v>--</v>
      </c>
      <c r="J739" s="23" t="str">
        <f>VLOOKUP($A739,DM!$A:$EH,MATCH(J$1,DM!$1:$1,0),0)</f>
        <v>--</v>
      </c>
      <c r="K739" s="22" t="str">
        <f>VLOOKUP($A739,DM!$A:$EH,MATCH(K$1,DM!$1:$1,0),0)</f>
        <v>担保</v>
      </c>
      <c r="L739" s="22" t="str">
        <f>VLOOKUP($A739,DM!$A:$EH,MATCH(L$1,DM!$1:$1,0),0)</f>
        <v>--</v>
      </c>
      <c r="M739" s="22" t="str">
        <f>VLOOKUP($A739,DM!$A:$EH,MATCH(M$1,DM!$1:$1,0),0)</f>
        <v>地方平台</v>
      </c>
      <c r="N739" s="22" t="str">
        <f>VLOOKUP($A739,DM!$A:$EH,MATCH(N$1,DM!$1:$1,0),0)</f>
        <v>江苏</v>
      </c>
      <c r="O739" s="19" t="str">
        <f>VLOOKUP($A739,DM!$A:$EH,MATCH(O$1,DM!$1:$1,0),0)</f>
        <v>--</v>
      </c>
    </row>
    <row r="740" spans="1:15" x14ac:dyDescent="0.25">
      <c r="A740" s="63">
        <f>deal_master[[#This Row],[Index]]</f>
        <v>175</v>
      </c>
      <c r="B740" s="70">
        <f>VLOOKUP($A740,DM!A:EH,MATCH(B$1,DM!$1:$1,0),0)</f>
        <v>44641</v>
      </c>
      <c r="C740" s="21" t="str">
        <f>VLOOKUP($A740,DM!$A:$EH,MATCH(C$1,DM!$1:$1,0),0)</f>
        <v>中信信托</v>
      </c>
      <c r="D740" s="56" t="str">
        <f>VLOOKUP($A740,DM!$A:$EH,MATCH(D$1,DM!$1:$1,0),0)</f>
        <v>--/--/--</v>
      </c>
      <c r="E740" s="23" t="str">
        <f>VLOOKUP($A740,DM!$A:$EH,MATCH(E$1,DM!$1:$1,0),0)</f>
        <v>USD</v>
      </c>
      <c r="F740" s="23">
        <f>VLOOKUP($A740,DM!$A:$EH,MATCH(F$1,DM!$1:$1,0),0)</f>
        <v>2.7</v>
      </c>
      <c r="G740" s="23" t="str">
        <f>VLOOKUP($A740,DM!$A:$EH,MATCH(G$1,DM!$1:$1,0),0)</f>
        <v>3</v>
      </c>
      <c r="H740" s="57" t="str">
        <f>VLOOKUP($A740,DM!$A:$EH,MATCH(H$1,DM!$1:$1,0),0)</f>
        <v>4.25%</v>
      </c>
      <c r="I740" s="23" t="str">
        <f>VLOOKUP($A740,DM!$A:$EH,MATCH(I$1,DM!$1:$1,0),0)</f>
        <v>--</v>
      </c>
      <c r="J740" s="23" t="str">
        <f>VLOOKUP($A740,DM!$A:$EH,MATCH(J$1,DM!$1:$1,0),0)</f>
        <v>--</v>
      </c>
      <c r="K740" s="22" t="str">
        <f>VLOOKUP($A740,DM!$A:$EH,MATCH(K$1,DM!$1:$1,0),0)</f>
        <v>维好+担保</v>
      </c>
      <c r="L740" s="22" t="str">
        <f>VLOOKUP($A740,DM!$A:$EH,MATCH(L$1,DM!$1:$1,0),0)</f>
        <v>--</v>
      </c>
      <c r="M740" s="22" t="str">
        <f>VLOOKUP($A740,DM!$A:$EH,MATCH(M$1,DM!$1:$1,0),0)</f>
        <v>金融机构</v>
      </c>
      <c r="N740" s="22" t="str">
        <f>VLOOKUP($A740,DM!$A:$EH,MATCH(N$1,DM!$1:$1,0),0)</f>
        <v>北京</v>
      </c>
      <c r="O740" s="19" t="str">
        <f>VLOOKUP($A740,DM!$A:$EH,MATCH(O$1,DM!$1:$1,0),0)</f>
        <v>--</v>
      </c>
    </row>
    <row r="741" spans="1:15" x14ac:dyDescent="0.25">
      <c r="A741" s="63">
        <f>deal_master[[#This Row],[Index]]</f>
        <v>174</v>
      </c>
      <c r="B741" s="70">
        <f>VLOOKUP($A741,DM!A:EH,MATCH(B$1,DM!$1:$1,0),0)</f>
        <v>44638</v>
      </c>
      <c r="C741" s="21" t="str">
        <f>VLOOKUP($A741,DM!$A:$EH,MATCH(C$1,DM!$1:$1,0),0)</f>
        <v>靖江港口(杭州银行)</v>
      </c>
      <c r="D741" s="56" t="str">
        <f>VLOOKUP($A741,DM!$A:$EH,MATCH(D$1,DM!$1:$1,0),0)</f>
        <v>--/--/--</v>
      </c>
      <c r="E741" s="23" t="str">
        <f>VLOOKUP($A741,DM!$A:$EH,MATCH(E$1,DM!$1:$1,0),0)</f>
        <v>USD</v>
      </c>
      <c r="F741" s="23">
        <f>VLOOKUP($A741,DM!$A:$EH,MATCH(F$1,DM!$1:$1,0),0)</f>
        <v>0.33</v>
      </c>
      <c r="G741" s="23" t="str">
        <f>VLOOKUP($A741,DM!$A:$EH,MATCH(G$1,DM!$1:$1,0),0)</f>
        <v>3</v>
      </c>
      <c r="H741" s="57" t="str">
        <f>VLOOKUP($A741,DM!$A:$EH,MATCH(H$1,DM!$1:$1,0),0)</f>
        <v>2.8%</v>
      </c>
      <c r="I741" s="23" t="str">
        <f>VLOOKUP($A741,DM!$A:$EH,MATCH(I$1,DM!$1:$1,0),0)</f>
        <v>--</v>
      </c>
      <c r="J741" s="23" t="str">
        <f>VLOOKUP($A741,DM!$A:$EH,MATCH(J$1,DM!$1:$1,0),0)</f>
        <v>--</v>
      </c>
      <c r="K741" s="22" t="str">
        <f>VLOOKUP($A741,DM!$A:$EH,MATCH(K$1,DM!$1:$1,0),0)</f>
        <v>备证</v>
      </c>
      <c r="L741" s="22" t="str">
        <f>VLOOKUP($A741,DM!$A:$EH,MATCH(L$1,DM!$1:$1,0),0)</f>
        <v>--</v>
      </c>
      <c r="M741" s="22" t="str">
        <f>VLOOKUP($A741,DM!$A:$EH,MATCH(M$1,DM!$1:$1,0),0)</f>
        <v>地方平台</v>
      </c>
      <c r="N741" s="22" t="str">
        <f>VLOOKUP($A741,DM!$A:$EH,MATCH(N$1,DM!$1:$1,0),0)</f>
        <v>江苏</v>
      </c>
      <c r="O741" s="19" t="str">
        <f>VLOOKUP($A741,DM!$A:$EH,MATCH(O$1,DM!$1:$1,0),0)</f>
        <v>--</v>
      </c>
    </row>
    <row r="742" spans="1:15" x14ac:dyDescent="0.25">
      <c r="A742" s="63">
        <f>deal_master[[#This Row],[Index]]</f>
        <v>173</v>
      </c>
      <c r="B742" s="70">
        <f>VLOOKUP($A742,DM!A:EH,MATCH(B$1,DM!$1:$1,0),0)</f>
        <v>44638</v>
      </c>
      <c r="C742" s="21" t="str">
        <f>VLOOKUP($A742,DM!$A:$EH,MATCH(C$1,DM!$1:$1,0),0)</f>
        <v>靖江港口</v>
      </c>
      <c r="D742" s="56" t="str">
        <f>VLOOKUP($A742,DM!$A:$EH,MATCH(D$1,DM!$1:$1,0),0)</f>
        <v>--/--/--</v>
      </c>
      <c r="E742" s="23" t="str">
        <f>VLOOKUP($A742,DM!$A:$EH,MATCH(E$1,DM!$1:$1,0),0)</f>
        <v>USD</v>
      </c>
      <c r="F742" s="23">
        <f>VLOOKUP($A742,DM!$A:$EH,MATCH(F$1,DM!$1:$1,0),0)</f>
        <v>0.19</v>
      </c>
      <c r="G742" s="23" t="str">
        <f>VLOOKUP($A742,DM!$A:$EH,MATCH(G$1,DM!$1:$1,0),0)</f>
        <v>3</v>
      </c>
      <c r="H742" s="57" t="str">
        <f>VLOOKUP($A742,DM!$A:$EH,MATCH(H$1,DM!$1:$1,0),0)</f>
        <v>4%</v>
      </c>
      <c r="I742" s="23" t="str">
        <f>VLOOKUP($A742,DM!$A:$EH,MATCH(I$1,DM!$1:$1,0),0)</f>
        <v>--</v>
      </c>
      <c r="J742" s="23" t="str">
        <f>VLOOKUP($A742,DM!$A:$EH,MATCH(J$1,DM!$1:$1,0),0)</f>
        <v>--</v>
      </c>
      <c r="K742" s="22" t="str">
        <f>VLOOKUP($A742,DM!$A:$EH,MATCH(K$1,DM!$1:$1,0),0)</f>
        <v>直发</v>
      </c>
      <c r="L742" s="22" t="str">
        <f>VLOOKUP($A742,DM!$A:$EH,MATCH(L$1,DM!$1:$1,0),0)</f>
        <v>--</v>
      </c>
      <c r="M742" s="22" t="str">
        <f>VLOOKUP($A742,DM!$A:$EH,MATCH(M$1,DM!$1:$1,0),0)</f>
        <v>地方平台</v>
      </c>
      <c r="N742" s="22" t="str">
        <f>VLOOKUP($A742,DM!$A:$EH,MATCH(N$1,DM!$1:$1,0),0)</f>
        <v>江苏</v>
      </c>
      <c r="O742" s="19" t="str">
        <f>VLOOKUP($A742,DM!$A:$EH,MATCH(O$1,DM!$1:$1,0),0)</f>
        <v>--</v>
      </c>
    </row>
    <row r="743" spans="1:15" x14ac:dyDescent="0.25">
      <c r="A743" s="63">
        <f>deal_master[[#This Row],[Index]]</f>
        <v>172</v>
      </c>
      <c r="B743" s="70">
        <f>VLOOKUP($A743,DM!A:EH,MATCH(B$1,DM!$1:$1,0),0)</f>
        <v>44638</v>
      </c>
      <c r="C743" s="21" t="str">
        <f>VLOOKUP($A743,DM!$A:$EH,MATCH(C$1,DM!$1:$1,0),0)</f>
        <v>卓越商管(浙商银行)</v>
      </c>
      <c r="D743" s="56" t="str">
        <f>VLOOKUP($A743,DM!$A:$EH,MATCH(D$1,DM!$1:$1,0),0)</f>
        <v>--/BBB-/--</v>
      </c>
      <c r="E743" s="23" t="str">
        <f>VLOOKUP($A743,DM!$A:$EH,MATCH(E$1,DM!$1:$1,0),0)</f>
        <v>USD</v>
      </c>
      <c r="F743" s="23">
        <f>VLOOKUP($A743,DM!$A:$EH,MATCH(F$1,DM!$1:$1,0),0)</f>
        <v>1</v>
      </c>
      <c r="G743" s="23" t="str">
        <f>VLOOKUP($A743,DM!$A:$EH,MATCH(G$1,DM!$1:$1,0),0)</f>
        <v>3</v>
      </c>
      <c r="H743" s="57" t="str">
        <f>VLOOKUP($A743,DM!$A:$EH,MATCH(H$1,DM!$1:$1,0),0)</f>
        <v>2.91%</v>
      </c>
      <c r="I743" s="23" t="str">
        <f>VLOOKUP($A743,DM!$A:$EH,MATCH(I$1,DM!$1:$1,0),0)</f>
        <v>--</v>
      </c>
      <c r="J743" s="23" t="str">
        <f>VLOOKUP($A743,DM!$A:$EH,MATCH(J$1,DM!$1:$1,0),0)</f>
        <v>--</v>
      </c>
      <c r="K743" s="22" t="str">
        <f>VLOOKUP($A743,DM!$A:$EH,MATCH(K$1,DM!$1:$1,0),0)</f>
        <v>备证+担保</v>
      </c>
      <c r="L743" s="22" t="str">
        <f>VLOOKUP($A743,DM!$A:$EH,MATCH(L$1,DM!$1:$1,0),0)</f>
        <v>--</v>
      </c>
      <c r="M743" s="22" t="str">
        <f>VLOOKUP($A743,DM!$A:$EH,MATCH(M$1,DM!$1:$1,0),0)</f>
        <v>房地产</v>
      </c>
      <c r="N743" s="22" t="str">
        <f>VLOOKUP($A743,DM!$A:$EH,MATCH(N$1,DM!$1:$1,0),0)</f>
        <v>广东</v>
      </c>
      <c r="O743" s="19" t="str">
        <f>VLOOKUP($A743,DM!$A:$EH,MATCH(O$1,DM!$1:$1,0),0)</f>
        <v>--</v>
      </c>
    </row>
    <row r="744" spans="1:15" x14ac:dyDescent="0.25">
      <c r="A744" s="63">
        <f>deal_master[[#This Row],[Index]]</f>
        <v>171</v>
      </c>
      <c r="B744" s="70">
        <f>VLOOKUP($A744,DM!A:EH,MATCH(B$1,DM!$1:$1,0),0)</f>
        <v>44638</v>
      </c>
      <c r="C744" s="21" t="str">
        <f>VLOOKUP($A744,DM!$A:$EH,MATCH(C$1,DM!$1:$1,0),0)</f>
        <v>如东民泰(上海银行)</v>
      </c>
      <c r="D744" s="56" t="str">
        <f>VLOOKUP($A744,DM!$A:$EH,MATCH(D$1,DM!$1:$1,0),0)</f>
        <v>--/--/--</v>
      </c>
      <c r="E744" s="23" t="str">
        <f>VLOOKUP($A744,DM!$A:$EH,MATCH(E$1,DM!$1:$1,0),0)</f>
        <v>USD</v>
      </c>
      <c r="F744" s="23">
        <f>VLOOKUP($A744,DM!$A:$EH,MATCH(F$1,DM!$1:$1,0),0)</f>
        <v>1</v>
      </c>
      <c r="G744" s="23" t="str">
        <f>VLOOKUP($A744,DM!$A:$EH,MATCH(G$1,DM!$1:$1,0),0)</f>
        <v>3</v>
      </c>
      <c r="H744" s="57" t="str">
        <f>VLOOKUP($A744,DM!$A:$EH,MATCH(H$1,DM!$1:$1,0),0)</f>
        <v>2.9%</v>
      </c>
      <c r="I744" s="23" t="str">
        <f>VLOOKUP($A744,DM!$A:$EH,MATCH(I$1,DM!$1:$1,0),0)</f>
        <v>--</v>
      </c>
      <c r="J744" s="23" t="str">
        <f>VLOOKUP($A744,DM!$A:$EH,MATCH(J$1,DM!$1:$1,0),0)</f>
        <v>--</v>
      </c>
      <c r="K744" s="22" t="str">
        <f>VLOOKUP($A744,DM!$A:$EH,MATCH(K$1,DM!$1:$1,0),0)</f>
        <v>备证</v>
      </c>
      <c r="L744" s="22" t="str">
        <f>VLOOKUP($A744,DM!$A:$EH,MATCH(L$1,DM!$1:$1,0),0)</f>
        <v>--</v>
      </c>
      <c r="M744" s="22" t="str">
        <f>VLOOKUP($A744,DM!$A:$EH,MATCH(M$1,DM!$1:$1,0),0)</f>
        <v>地方平台</v>
      </c>
      <c r="N744" s="22" t="str">
        <f>VLOOKUP($A744,DM!$A:$EH,MATCH(N$1,DM!$1:$1,0),0)</f>
        <v>江苏</v>
      </c>
      <c r="O744" s="19" t="str">
        <f>VLOOKUP($A744,DM!$A:$EH,MATCH(O$1,DM!$1:$1,0),0)</f>
        <v>BISL</v>
      </c>
    </row>
    <row r="745" spans="1:15" x14ac:dyDescent="0.25">
      <c r="A745" s="63">
        <f>deal_master[[#This Row],[Index]]</f>
        <v>170</v>
      </c>
      <c r="B745" s="70">
        <f>VLOOKUP($A745,DM!A:EH,MATCH(B$1,DM!$1:$1,0),0)</f>
        <v>44638</v>
      </c>
      <c r="C745" s="21" t="str">
        <f>VLOOKUP($A745,DM!$A:$EH,MATCH(C$1,DM!$1:$1,0),0)</f>
        <v>中银东京分行</v>
      </c>
      <c r="D745" s="56" t="str">
        <f>VLOOKUP($A745,DM!$A:$EH,MATCH(D$1,DM!$1:$1,0),0)</f>
        <v>A1/A/A</v>
      </c>
      <c r="E745" s="23" t="str">
        <f>VLOOKUP($A745,DM!$A:$EH,MATCH(E$1,DM!$1:$1,0),0)</f>
        <v>JPY</v>
      </c>
      <c r="F745" s="23">
        <f>VLOOKUP($A745,DM!$A:$EH,MATCH(F$1,DM!$1:$1,0),0)</f>
        <v>100</v>
      </c>
      <c r="G745" s="23" t="str">
        <f>VLOOKUP($A745,DM!$A:$EH,MATCH(G$1,DM!$1:$1,0),0)</f>
        <v>2</v>
      </c>
      <c r="H745" s="57" t="str">
        <f>VLOOKUP($A745,DM!$A:$EH,MATCH(H$1,DM!$1:$1,0),0)</f>
        <v>TONAR+26</v>
      </c>
      <c r="I745" s="23" t="str">
        <f>VLOOKUP($A745,DM!$A:$EH,MATCH(I$1,DM!$1:$1,0),0)</f>
        <v>TONA+26-31</v>
      </c>
      <c r="J745" s="23" t="str">
        <f>VLOOKUP($A745,DM!$A:$EH,MATCH(J$1,DM!$1:$1,0),0)</f>
        <v>5</v>
      </c>
      <c r="K745" s="22" t="str">
        <f>VLOOKUP($A745,DM!$A:$EH,MATCH(K$1,DM!$1:$1,0),0)</f>
        <v>直发</v>
      </c>
      <c r="L745" s="22" t="str">
        <f>VLOOKUP($A745,DM!$A:$EH,MATCH(L$1,DM!$1:$1,0),0)</f>
        <v>浮息债券</v>
      </c>
      <c r="M745" s="22" t="str">
        <f>VLOOKUP($A745,DM!$A:$EH,MATCH(M$1,DM!$1:$1,0),0)</f>
        <v>金融机构</v>
      </c>
      <c r="N745" s="22" t="str">
        <f>VLOOKUP($A745,DM!$A:$EH,MATCH(N$1,DM!$1:$1,0),0)</f>
        <v>北京</v>
      </c>
      <c r="O745" s="19" t="str">
        <f>VLOOKUP($A745,DM!$A:$EH,MATCH(O$1,DM!$1:$1,0),0)</f>
        <v>--</v>
      </c>
    </row>
    <row r="746" spans="1:15" x14ac:dyDescent="0.25">
      <c r="A746" s="63">
        <f>deal_master[[#This Row],[Index]]</f>
        <v>169</v>
      </c>
      <c r="B746" s="70">
        <f>VLOOKUP($A746,DM!A:EH,MATCH(B$1,DM!$1:$1,0),0)</f>
        <v>44637</v>
      </c>
      <c r="C746" s="21" t="str">
        <f>VLOOKUP($A746,DM!$A:$EH,MATCH(C$1,DM!$1:$1,0),0)</f>
        <v>湖州南浔交投</v>
      </c>
      <c r="D746" s="56" t="str">
        <f>VLOOKUP($A746,DM!$A:$EH,MATCH(D$1,DM!$1:$1,0),0)</f>
        <v>--/--/--</v>
      </c>
      <c r="E746" s="23" t="str">
        <f>VLOOKUP($A746,DM!$A:$EH,MATCH(E$1,DM!$1:$1,0),0)</f>
        <v>USD</v>
      </c>
      <c r="F746" s="23">
        <f>VLOOKUP($A746,DM!$A:$EH,MATCH(F$1,DM!$1:$1,0),0)</f>
        <v>2.06</v>
      </c>
      <c r="G746" s="23" t="str">
        <f>VLOOKUP($A746,DM!$A:$EH,MATCH(G$1,DM!$1:$1,0),0)</f>
        <v>3</v>
      </c>
      <c r="H746" s="57" t="str">
        <f>VLOOKUP($A746,DM!$A:$EH,MATCH(H$1,DM!$1:$1,0),0)</f>
        <v>4.5%</v>
      </c>
      <c r="I746" s="23" t="str">
        <f>VLOOKUP($A746,DM!$A:$EH,MATCH(I$1,DM!$1:$1,0),0)</f>
        <v>--</v>
      </c>
      <c r="J746" s="23" t="str">
        <f>VLOOKUP($A746,DM!$A:$EH,MATCH(J$1,DM!$1:$1,0),0)</f>
        <v>--</v>
      </c>
      <c r="K746" s="22" t="str">
        <f>VLOOKUP($A746,DM!$A:$EH,MATCH(K$1,DM!$1:$1,0),0)</f>
        <v>直发</v>
      </c>
      <c r="L746" s="22" t="str">
        <f>VLOOKUP($A746,DM!$A:$EH,MATCH(L$1,DM!$1:$1,0),0)</f>
        <v>--</v>
      </c>
      <c r="M746" s="22" t="str">
        <f>VLOOKUP($A746,DM!$A:$EH,MATCH(M$1,DM!$1:$1,0),0)</f>
        <v>地方平台</v>
      </c>
      <c r="N746" s="22" t="str">
        <f>VLOOKUP($A746,DM!$A:$EH,MATCH(N$1,DM!$1:$1,0),0)</f>
        <v>浙江</v>
      </c>
      <c r="O746" s="19" t="str">
        <f>VLOOKUP($A746,DM!$A:$EH,MATCH(O$1,DM!$1:$1,0),0)</f>
        <v>--</v>
      </c>
    </row>
    <row r="747" spans="1:15" x14ac:dyDescent="0.25">
      <c r="A747" s="63">
        <f>deal_master[[#This Row],[Index]]</f>
        <v>168</v>
      </c>
      <c r="B747" s="70">
        <f>VLOOKUP($A747,DM!A:EH,MATCH(B$1,DM!$1:$1,0),0)</f>
        <v>44637</v>
      </c>
      <c r="C747" s="21" t="str">
        <f>VLOOKUP($A747,DM!$A:$EH,MATCH(C$1,DM!$1:$1,0),0)</f>
        <v>泰州新滨江开发</v>
      </c>
      <c r="D747" s="56" t="str">
        <f>VLOOKUP($A747,DM!$A:$EH,MATCH(D$1,DM!$1:$1,0),0)</f>
        <v>--/--/--</v>
      </c>
      <c r="E747" s="23" t="str">
        <f>VLOOKUP($A747,DM!$A:$EH,MATCH(E$1,DM!$1:$1,0),0)</f>
        <v>USD</v>
      </c>
      <c r="F747" s="23">
        <f>VLOOKUP($A747,DM!$A:$EH,MATCH(F$1,DM!$1:$1,0),0)</f>
        <v>0.81</v>
      </c>
      <c r="G747" s="23" t="str">
        <f>VLOOKUP($A747,DM!$A:$EH,MATCH(G$1,DM!$1:$1,0),0)</f>
        <v>3</v>
      </c>
      <c r="H747" s="57" t="str">
        <f>VLOOKUP($A747,DM!$A:$EH,MATCH(H$1,DM!$1:$1,0),0)</f>
        <v>6%</v>
      </c>
      <c r="I747" s="23" t="str">
        <f>VLOOKUP($A747,DM!$A:$EH,MATCH(I$1,DM!$1:$1,0),0)</f>
        <v>--</v>
      </c>
      <c r="J747" s="23" t="str">
        <f>VLOOKUP($A747,DM!$A:$EH,MATCH(J$1,DM!$1:$1,0),0)</f>
        <v>--</v>
      </c>
      <c r="K747" s="22" t="str">
        <f>VLOOKUP($A747,DM!$A:$EH,MATCH(K$1,DM!$1:$1,0),0)</f>
        <v>担保</v>
      </c>
      <c r="L747" s="22" t="str">
        <f>VLOOKUP($A747,DM!$A:$EH,MATCH(L$1,DM!$1:$1,0),0)</f>
        <v>--</v>
      </c>
      <c r="M747" s="22" t="str">
        <f>VLOOKUP($A747,DM!$A:$EH,MATCH(M$1,DM!$1:$1,0),0)</f>
        <v>地方平台</v>
      </c>
      <c r="N747" s="22" t="str">
        <f>VLOOKUP($A747,DM!$A:$EH,MATCH(N$1,DM!$1:$1,0),0)</f>
        <v>江苏</v>
      </c>
      <c r="O747" s="19" t="str">
        <f>VLOOKUP($A747,DM!$A:$EH,MATCH(O$1,DM!$1:$1,0),0)</f>
        <v>--</v>
      </c>
    </row>
    <row r="748" spans="1:15" x14ac:dyDescent="0.25">
      <c r="A748" s="63">
        <f>deal_master[[#This Row],[Index]]</f>
        <v>167</v>
      </c>
      <c r="B748" s="70">
        <f>VLOOKUP($A748,DM!A:EH,MATCH(B$1,DM!$1:$1,0),0)</f>
        <v>44636</v>
      </c>
      <c r="C748" s="21" t="str">
        <f>VLOOKUP($A748,DM!$A:$EH,MATCH(C$1,DM!$1:$1,0),0)</f>
        <v>中教控股</v>
      </c>
      <c r="D748" s="56" t="str">
        <f>VLOOKUP($A748,DM!$A:$EH,MATCH(D$1,DM!$1:$1,0),0)</f>
        <v>--/AA/--</v>
      </c>
      <c r="E748" s="23" t="str">
        <f>VLOOKUP($A748,DM!$A:$EH,MATCH(E$1,DM!$1:$1,0),0)</f>
        <v>CNH</v>
      </c>
      <c r="F748" s="23">
        <f>VLOOKUP($A748,DM!$A:$EH,MATCH(F$1,DM!$1:$1,0),0)</f>
        <v>5</v>
      </c>
      <c r="G748" s="23" t="str">
        <f>VLOOKUP($A748,DM!$A:$EH,MATCH(G$1,DM!$1:$1,0),0)</f>
        <v>3</v>
      </c>
      <c r="H748" s="57" t="str">
        <f>VLOOKUP($A748,DM!$A:$EH,MATCH(H$1,DM!$1:$1,0),0)</f>
        <v>4%</v>
      </c>
      <c r="I748" s="23" t="str">
        <f>VLOOKUP($A748,DM!$A:$EH,MATCH(I$1,DM!$1:$1,0),0)</f>
        <v>--</v>
      </c>
      <c r="J748" s="23" t="str">
        <f>VLOOKUP($A748,DM!$A:$EH,MATCH(J$1,DM!$1:$1,0),0)</f>
        <v>--</v>
      </c>
      <c r="K748" s="22" t="str">
        <f>VLOOKUP($A748,DM!$A:$EH,MATCH(K$1,DM!$1:$1,0),0)</f>
        <v>担保</v>
      </c>
      <c r="L748" s="22" t="str">
        <f>VLOOKUP($A748,DM!$A:$EH,MATCH(L$1,DM!$1:$1,0),0)</f>
        <v>点心债</v>
      </c>
      <c r="M748" s="22" t="str">
        <f>VLOOKUP($A748,DM!$A:$EH,MATCH(M$1,DM!$1:$1,0),0)</f>
        <v>产业</v>
      </c>
      <c r="N748" s="22" t="str">
        <f>VLOOKUP($A748,DM!$A:$EH,MATCH(N$1,DM!$1:$1,0),0)</f>
        <v>江西</v>
      </c>
      <c r="O748" s="19" t="str">
        <f>VLOOKUP($A748,DM!$A:$EH,MATCH(O$1,DM!$1:$1,0),0)</f>
        <v>港分</v>
      </c>
    </row>
    <row r="749" spans="1:15" x14ac:dyDescent="0.25">
      <c r="A749" s="63">
        <f>deal_master[[#This Row],[Index]]</f>
        <v>166</v>
      </c>
      <c r="B749" s="70">
        <f>VLOOKUP($A749,DM!A:EH,MATCH(B$1,DM!$1:$1,0),0)</f>
        <v>44636</v>
      </c>
      <c r="C749" s="21" t="str">
        <f>VLOOKUP($A749,DM!$A:$EH,MATCH(C$1,DM!$1:$1,0),0)</f>
        <v>中原证券</v>
      </c>
      <c r="D749" s="56" t="str">
        <f>VLOOKUP($A749,DM!$A:$EH,MATCH(D$1,DM!$1:$1,0),0)</f>
        <v>--/--/--</v>
      </c>
      <c r="E749" s="23" t="str">
        <f>VLOOKUP($A749,DM!$A:$EH,MATCH(E$1,DM!$1:$1,0),0)</f>
        <v>USD</v>
      </c>
      <c r="F749" s="23">
        <f>VLOOKUP($A749,DM!$A:$EH,MATCH(F$1,DM!$1:$1,0),0)</f>
        <v>1</v>
      </c>
      <c r="G749" s="23" t="str">
        <f>VLOOKUP($A749,DM!$A:$EH,MATCH(G$1,DM!$1:$1,0),0)</f>
        <v>3</v>
      </c>
      <c r="H749" s="57" t="str">
        <f>VLOOKUP($A749,DM!$A:$EH,MATCH(H$1,DM!$1:$1,0),0)</f>
        <v>4%</v>
      </c>
      <c r="I749" s="23" t="str">
        <f>VLOOKUP($A749,DM!$A:$EH,MATCH(I$1,DM!$1:$1,0),0)</f>
        <v>4.25%a</v>
      </c>
      <c r="J749" s="23" t="str">
        <f>VLOOKUP($A749,DM!$A:$EH,MATCH(J$1,DM!$1:$1,0),0)</f>
        <v>25</v>
      </c>
      <c r="K749" s="22" t="str">
        <f>VLOOKUP($A749,DM!$A:$EH,MATCH(K$1,DM!$1:$1,0),0)</f>
        <v>担保</v>
      </c>
      <c r="L749" s="22" t="str">
        <f>VLOOKUP($A749,DM!$A:$EH,MATCH(L$1,DM!$1:$1,0),0)</f>
        <v>--</v>
      </c>
      <c r="M749" s="22" t="str">
        <f>VLOOKUP($A749,DM!$A:$EH,MATCH(M$1,DM!$1:$1,0),0)</f>
        <v>金融机构</v>
      </c>
      <c r="N749" s="22" t="str">
        <f>VLOOKUP($A749,DM!$A:$EH,MATCH(N$1,DM!$1:$1,0),0)</f>
        <v>河南</v>
      </c>
      <c r="O749" s="19" t="str">
        <f>VLOOKUP($A749,DM!$A:$EH,MATCH(O$1,DM!$1:$1,0),0)</f>
        <v>--</v>
      </c>
    </row>
    <row r="750" spans="1:15" x14ac:dyDescent="0.25">
      <c r="A750" s="63">
        <f>deal_master[[#This Row],[Index]]</f>
        <v>165</v>
      </c>
      <c r="B750" s="70">
        <f>VLOOKUP($A750,DM!A:EH,MATCH(B$1,DM!$1:$1,0),0)</f>
        <v>44634</v>
      </c>
      <c r="C750" s="21" t="str">
        <f>VLOOKUP($A750,DM!$A:$EH,MATCH(C$1,DM!$1:$1,0),0)</f>
        <v>成都东方广益投资</v>
      </c>
      <c r="D750" s="56" t="str">
        <f>VLOOKUP($A750,DM!$A:$EH,MATCH(D$1,DM!$1:$1,0),0)</f>
        <v>--/--/--</v>
      </c>
      <c r="E750" s="23" t="str">
        <f>VLOOKUP($A750,DM!$A:$EH,MATCH(E$1,DM!$1:$1,0),0)</f>
        <v>USD</v>
      </c>
      <c r="F750" s="23">
        <f>VLOOKUP($A750,DM!$A:$EH,MATCH(F$1,DM!$1:$1,0),0)</f>
        <v>1.7</v>
      </c>
      <c r="G750" s="23" t="str">
        <f>VLOOKUP($A750,DM!$A:$EH,MATCH(G$1,DM!$1:$1,0),0)</f>
        <v>3</v>
      </c>
      <c r="H750" s="57" t="str">
        <f>VLOOKUP($A750,DM!$A:$EH,MATCH(H$1,DM!$1:$1,0),0)</f>
        <v>3.42%</v>
      </c>
      <c r="I750" s="23" t="str">
        <f>VLOOKUP($A750,DM!$A:$EH,MATCH(I$1,DM!$1:$1,0),0)</f>
        <v>3.8%a</v>
      </c>
      <c r="J750" s="23" t="str">
        <f>VLOOKUP($A750,DM!$A:$EH,MATCH(J$1,DM!$1:$1,0),0)</f>
        <v>38</v>
      </c>
      <c r="K750" s="22" t="str">
        <f>VLOOKUP($A750,DM!$A:$EH,MATCH(K$1,DM!$1:$1,0),0)</f>
        <v>直发</v>
      </c>
      <c r="L750" s="22" t="str">
        <f>VLOOKUP($A750,DM!$A:$EH,MATCH(L$1,DM!$1:$1,0),0)</f>
        <v>--</v>
      </c>
      <c r="M750" s="22" t="str">
        <f>VLOOKUP($A750,DM!$A:$EH,MATCH(M$1,DM!$1:$1,0),0)</f>
        <v>地方平台</v>
      </c>
      <c r="N750" s="22" t="str">
        <f>VLOOKUP($A750,DM!$A:$EH,MATCH(N$1,DM!$1:$1,0),0)</f>
        <v>四川</v>
      </c>
      <c r="O750" s="19" t="str">
        <f>VLOOKUP($A750,DM!$A:$EH,MATCH(O$1,DM!$1:$1,0),0)</f>
        <v>--</v>
      </c>
    </row>
    <row r="751" spans="1:15" x14ac:dyDescent="0.25">
      <c r="A751" s="63">
        <f>deal_master[[#This Row],[Index]]</f>
        <v>164</v>
      </c>
      <c r="B751" s="70">
        <f>VLOOKUP($A751,DM!A:EH,MATCH(B$1,DM!$1:$1,0),0)</f>
        <v>44634</v>
      </c>
      <c r="C751" s="21" t="str">
        <f>VLOOKUP($A751,DM!$A:$EH,MATCH(C$1,DM!$1:$1,0),0)</f>
        <v>交银港分</v>
      </c>
      <c r="D751" s="56" t="str">
        <f>VLOOKUP($A751,DM!$A:$EH,MATCH(D$1,DM!$1:$1,0),0)</f>
        <v>A2/--/A</v>
      </c>
      <c r="E751" s="23" t="str">
        <f>VLOOKUP($A751,DM!$A:$EH,MATCH(E$1,DM!$1:$1,0),0)</f>
        <v>USD</v>
      </c>
      <c r="F751" s="23">
        <f>VLOOKUP($A751,DM!$A:$EH,MATCH(F$1,DM!$1:$1,0),0)</f>
        <v>4</v>
      </c>
      <c r="G751" s="23" t="str">
        <f>VLOOKUP($A751,DM!$A:$EH,MATCH(G$1,DM!$1:$1,0),0)</f>
        <v>3</v>
      </c>
      <c r="H751" s="57" t="str">
        <f>VLOOKUP($A751,DM!$A:$EH,MATCH(H$1,DM!$1:$1,0),0)</f>
        <v>2.375%</v>
      </c>
      <c r="I751" s="23" t="str">
        <f>VLOOKUP($A751,DM!$A:$EH,MATCH(I$1,DM!$1:$1,0),0)</f>
        <v>T+85a</v>
      </c>
      <c r="J751" s="23" t="str">
        <f>VLOOKUP($A751,DM!$A:$EH,MATCH(J$1,DM!$1:$1,0),0)</f>
        <v>40</v>
      </c>
      <c r="K751" s="22" t="str">
        <f>VLOOKUP($A751,DM!$A:$EH,MATCH(K$1,DM!$1:$1,0),0)</f>
        <v>直发</v>
      </c>
      <c r="L751" s="22" t="str">
        <f>VLOOKUP($A751,DM!$A:$EH,MATCH(L$1,DM!$1:$1,0),0)</f>
        <v>--</v>
      </c>
      <c r="M751" s="22" t="str">
        <f>VLOOKUP($A751,DM!$A:$EH,MATCH(M$1,DM!$1:$1,0),0)</f>
        <v>金融机构</v>
      </c>
      <c r="N751" s="22" t="str">
        <f>VLOOKUP($A751,DM!$A:$EH,MATCH(N$1,DM!$1:$1,0),0)</f>
        <v>上海</v>
      </c>
      <c r="O751" s="19" t="str">
        <f>VLOOKUP($A751,DM!$A:$EH,MATCH(O$1,DM!$1:$1,0),0)</f>
        <v>BISL,港分</v>
      </c>
    </row>
    <row r="752" spans="1:15" x14ac:dyDescent="0.25">
      <c r="A752" s="63">
        <f>deal_master[[#This Row],[Index]]</f>
        <v>163</v>
      </c>
      <c r="B752" s="70">
        <f>VLOOKUP($A752,DM!A:EH,MATCH(B$1,DM!$1:$1,0),0)</f>
        <v>44634</v>
      </c>
      <c r="C752" s="21" t="str">
        <f>VLOOKUP($A752,DM!$A:$EH,MATCH(C$1,DM!$1:$1,0),0)</f>
        <v>交银港分</v>
      </c>
      <c r="D752" s="56" t="str">
        <f>VLOOKUP($A752,DM!$A:$EH,MATCH(D$1,DM!$1:$1,0),0)</f>
        <v>A2/--/A</v>
      </c>
      <c r="E752" s="23" t="str">
        <f>VLOOKUP($A752,DM!$A:$EH,MATCH(E$1,DM!$1:$1,0),0)</f>
        <v>HKD</v>
      </c>
      <c r="F752" s="23">
        <f>VLOOKUP($A752,DM!$A:$EH,MATCH(F$1,DM!$1:$1,0),0)</f>
        <v>12</v>
      </c>
      <c r="G752" s="23" t="str">
        <f>VLOOKUP($A752,DM!$A:$EH,MATCH(G$1,DM!$1:$1,0),0)</f>
        <v>2</v>
      </c>
      <c r="H752" s="57" t="str">
        <f>VLOOKUP($A752,DM!$A:$EH,MATCH(H$1,DM!$1:$1,0),0)</f>
        <v>1.8%</v>
      </c>
      <c r="I752" s="23" t="str">
        <f>VLOOKUP($A752,DM!$A:$EH,MATCH(I$1,DM!$1:$1,0),0)</f>
        <v>2.05%a</v>
      </c>
      <c r="J752" s="23" t="str">
        <f>VLOOKUP($A752,DM!$A:$EH,MATCH(J$1,DM!$1:$1,0),0)</f>
        <v>25</v>
      </c>
      <c r="K752" s="22" t="str">
        <f>VLOOKUP($A752,DM!$A:$EH,MATCH(K$1,DM!$1:$1,0),0)</f>
        <v>直发</v>
      </c>
      <c r="L752" s="22" t="str">
        <f>VLOOKUP($A752,DM!$A:$EH,MATCH(L$1,DM!$1:$1,0),0)</f>
        <v>--</v>
      </c>
      <c r="M752" s="22" t="str">
        <f>VLOOKUP($A752,DM!$A:$EH,MATCH(M$1,DM!$1:$1,0),0)</f>
        <v>金融机构</v>
      </c>
      <c r="N752" s="22" t="str">
        <f>VLOOKUP($A752,DM!$A:$EH,MATCH(N$1,DM!$1:$1,0),0)</f>
        <v>上海</v>
      </c>
      <c r="O752" s="19" t="str">
        <f>VLOOKUP($A752,DM!$A:$EH,MATCH(O$1,DM!$1:$1,0),0)</f>
        <v>港分</v>
      </c>
    </row>
    <row r="753" spans="1:15" x14ac:dyDescent="0.25">
      <c r="A753" s="63">
        <f>deal_master[[#This Row],[Index]]</f>
        <v>162</v>
      </c>
      <c r="B753" s="70">
        <f>VLOOKUP($A753,DM!A:EH,MATCH(B$1,DM!$1:$1,0),0)</f>
        <v>44634</v>
      </c>
      <c r="C753" s="21" t="str">
        <f>VLOOKUP($A753,DM!$A:$EH,MATCH(C$1,DM!$1:$1,0),0)</f>
        <v>交银港分</v>
      </c>
      <c r="D753" s="56" t="str">
        <f>VLOOKUP($A753,DM!$A:$EH,MATCH(D$1,DM!$1:$1,0),0)</f>
        <v>A2/--/A</v>
      </c>
      <c r="E753" s="23" t="str">
        <f>VLOOKUP($A753,DM!$A:$EH,MATCH(E$1,DM!$1:$1,0),0)</f>
        <v>CNH</v>
      </c>
      <c r="F753" s="23">
        <f>VLOOKUP($A753,DM!$A:$EH,MATCH(F$1,DM!$1:$1,0),0)</f>
        <v>28</v>
      </c>
      <c r="G753" s="23" t="str">
        <f>VLOOKUP($A753,DM!$A:$EH,MATCH(G$1,DM!$1:$1,0),0)</f>
        <v>2</v>
      </c>
      <c r="H753" s="57" t="str">
        <f>VLOOKUP($A753,DM!$A:$EH,MATCH(H$1,DM!$1:$1,0),0)</f>
        <v>3.2%</v>
      </c>
      <c r="I753" s="23" t="str">
        <f>VLOOKUP($A753,DM!$A:$EH,MATCH(I$1,DM!$1:$1,0),0)</f>
        <v>3.6%a</v>
      </c>
      <c r="J753" s="23" t="str">
        <f>VLOOKUP($A753,DM!$A:$EH,MATCH(J$1,DM!$1:$1,0),0)</f>
        <v>40</v>
      </c>
      <c r="K753" s="22" t="str">
        <f>VLOOKUP($A753,DM!$A:$EH,MATCH(K$1,DM!$1:$1,0),0)</f>
        <v>直发</v>
      </c>
      <c r="L753" s="22" t="str">
        <f>VLOOKUP($A753,DM!$A:$EH,MATCH(L$1,DM!$1:$1,0),0)</f>
        <v>点心债</v>
      </c>
      <c r="M753" s="22" t="str">
        <f>VLOOKUP($A753,DM!$A:$EH,MATCH(M$1,DM!$1:$1,0),0)</f>
        <v>金融机构</v>
      </c>
      <c r="N753" s="22" t="str">
        <f>VLOOKUP($A753,DM!$A:$EH,MATCH(N$1,DM!$1:$1,0),0)</f>
        <v>上海</v>
      </c>
      <c r="O753" s="19" t="str">
        <f>VLOOKUP($A753,DM!$A:$EH,MATCH(O$1,DM!$1:$1,0),0)</f>
        <v>港分</v>
      </c>
    </row>
    <row r="754" spans="1:15" x14ac:dyDescent="0.25">
      <c r="A754" s="63">
        <f>deal_master[[#This Row],[Index]]</f>
        <v>161</v>
      </c>
      <c r="B754" s="70">
        <f>VLOOKUP($A754,DM!A:EH,MATCH(B$1,DM!$1:$1,0),0)</f>
        <v>44634</v>
      </c>
      <c r="C754" s="21" t="str">
        <f>VLOOKUP($A754,DM!$A:$EH,MATCH(C$1,DM!$1:$1,0),0)</f>
        <v>中金公司</v>
      </c>
      <c r="D754" s="56" t="str">
        <f>VLOOKUP($A754,DM!$A:$EH,MATCH(D$1,DM!$1:$1,0),0)</f>
        <v>--/BBB+/--</v>
      </c>
      <c r="E754" s="23" t="str">
        <f>VLOOKUP($A754,DM!$A:$EH,MATCH(E$1,DM!$1:$1,0),0)</f>
        <v>USD</v>
      </c>
      <c r="F754" s="23">
        <f>VLOOKUP($A754,DM!$A:$EH,MATCH(F$1,DM!$1:$1,0),0)</f>
        <v>6</v>
      </c>
      <c r="G754" s="23" t="str">
        <f>VLOOKUP($A754,DM!$A:$EH,MATCH(G$1,DM!$1:$1,0),0)</f>
        <v>3</v>
      </c>
      <c r="H754" s="57" t="str">
        <f>VLOOKUP($A754,DM!$A:$EH,MATCH(H$1,DM!$1:$1,0),0)</f>
        <v>2.875%</v>
      </c>
      <c r="I754" s="23" t="str">
        <f>VLOOKUP($A754,DM!$A:$EH,MATCH(I$1,DM!$1:$1,0),0)</f>
        <v>T3+135a</v>
      </c>
      <c r="J754" s="23" t="str">
        <f>VLOOKUP($A754,DM!$A:$EH,MATCH(J$1,DM!$1:$1,0),0)</f>
        <v>30</v>
      </c>
      <c r="K754" s="22" t="str">
        <f>VLOOKUP($A754,DM!$A:$EH,MATCH(K$1,DM!$1:$1,0),0)</f>
        <v>维好+担保</v>
      </c>
      <c r="L754" s="22" t="str">
        <f>VLOOKUP($A754,DM!$A:$EH,MATCH(L$1,DM!$1:$1,0),0)</f>
        <v>--</v>
      </c>
      <c r="M754" s="22" t="str">
        <f>VLOOKUP($A754,DM!$A:$EH,MATCH(M$1,DM!$1:$1,0),0)</f>
        <v>金融机构</v>
      </c>
      <c r="N754" s="22" t="str">
        <f>VLOOKUP($A754,DM!$A:$EH,MATCH(N$1,DM!$1:$1,0),0)</f>
        <v>北京</v>
      </c>
      <c r="O754" s="19" t="str">
        <f>VLOOKUP($A754,DM!$A:$EH,MATCH(O$1,DM!$1:$1,0),0)</f>
        <v>港分</v>
      </c>
    </row>
    <row r="755" spans="1:15" x14ac:dyDescent="0.25">
      <c r="A755" s="63">
        <f>deal_master[[#This Row],[Index]]</f>
        <v>160</v>
      </c>
      <c r="B755" s="70">
        <f>VLOOKUP($A755,DM!A:EH,MATCH(B$1,DM!$1:$1,0),0)</f>
        <v>44631</v>
      </c>
      <c r="C755" s="21" t="str">
        <f>VLOOKUP($A755,DM!$A:$EH,MATCH(C$1,DM!$1:$1,0),0)</f>
        <v>天风证券</v>
      </c>
      <c r="D755" s="56" t="str">
        <f>VLOOKUP($A755,DM!$A:$EH,MATCH(D$1,DM!$1:$1,0),0)</f>
        <v>--/--/--</v>
      </c>
      <c r="E755" s="23" t="str">
        <f>VLOOKUP($A755,DM!$A:$EH,MATCH(E$1,DM!$1:$1,0),0)</f>
        <v>USD</v>
      </c>
      <c r="F755" s="23">
        <f>VLOOKUP($A755,DM!$A:$EH,MATCH(F$1,DM!$1:$1,0),0)</f>
        <v>3.4</v>
      </c>
      <c r="G755" s="23" t="str">
        <f>VLOOKUP($A755,DM!$A:$EH,MATCH(G$1,DM!$1:$1,0),0)</f>
        <v>2</v>
      </c>
      <c r="H755" s="57" t="str">
        <f>VLOOKUP($A755,DM!$A:$EH,MATCH(H$1,DM!$1:$1,0),0)</f>
        <v>4%</v>
      </c>
      <c r="I755" s="23" t="str">
        <f>VLOOKUP($A755,DM!$A:$EH,MATCH(I$1,DM!$1:$1,0),0)</f>
        <v>4.25%a</v>
      </c>
      <c r="J755" s="23" t="str">
        <f>VLOOKUP($A755,DM!$A:$EH,MATCH(J$1,DM!$1:$1,0),0)</f>
        <v>25</v>
      </c>
      <c r="K755" s="22" t="str">
        <f>VLOOKUP($A755,DM!$A:$EH,MATCH(K$1,DM!$1:$1,0),0)</f>
        <v>直发</v>
      </c>
      <c r="L755" s="22" t="str">
        <f>VLOOKUP($A755,DM!$A:$EH,MATCH(L$1,DM!$1:$1,0),0)</f>
        <v>--</v>
      </c>
      <c r="M755" s="22" t="str">
        <f>VLOOKUP($A755,DM!$A:$EH,MATCH(M$1,DM!$1:$1,0),0)</f>
        <v>金融机构</v>
      </c>
      <c r="N755" s="22" t="str">
        <f>VLOOKUP($A755,DM!$A:$EH,MATCH(N$1,DM!$1:$1,0),0)</f>
        <v>湖北</v>
      </c>
      <c r="O755" s="19" t="str">
        <f>VLOOKUP($A755,DM!$A:$EH,MATCH(O$1,DM!$1:$1,0),0)</f>
        <v>港分</v>
      </c>
    </row>
    <row r="756" spans="1:15" x14ac:dyDescent="0.25">
      <c r="A756" s="63">
        <f>deal_master[[#This Row],[Index]]</f>
        <v>159</v>
      </c>
      <c r="B756" s="70">
        <f>VLOOKUP($A756,DM!A:EH,MATCH(B$1,DM!$1:$1,0),0)</f>
        <v>44630</v>
      </c>
      <c r="C756" s="21" t="str">
        <f>VLOOKUP($A756,DM!$A:$EH,MATCH(C$1,DM!$1:$1,0),0)</f>
        <v>晋江城投</v>
      </c>
      <c r="D756" s="56" t="str">
        <f>VLOOKUP($A756,DM!$A:$EH,MATCH(D$1,DM!$1:$1,0),0)</f>
        <v>--/--/--</v>
      </c>
      <c r="E756" s="23" t="str">
        <f>VLOOKUP($A756,DM!$A:$EH,MATCH(E$1,DM!$1:$1,0),0)</f>
        <v>USD</v>
      </c>
      <c r="F756" s="23">
        <f>VLOOKUP($A756,DM!$A:$EH,MATCH(F$1,DM!$1:$1,0),0)</f>
        <v>1.58</v>
      </c>
      <c r="G756" s="23" t="str">
        <f>VLOOKUP($A756,DM!$A:$EH,MATCH(G$1,DM!$1:$1,0),0)</f>
        <v>1</v>
      </c>
      <c r="H756" s="57" t="str">
        <f>VLOOKUP($A756,DM!$A:$EH,MATCH(H$1,DM!$1:$1,0),0)</f>
        <v>3.2%</v>
      </c>
      <c r="I756" s="23" t="str">
        <f>VLOOKUP($A756,DM!$A:$EH,MATCH(I$1,DM!$1:$1,0),0)</f>
        <v>3.4%a</v>
      </c>
      <c r="J756" s="23" t="str">
        <f>VLOOKUP($A756,DM!$A:$EH,MATCH(J$1,DM!$1:$1,0),0)</f>
        <v>20</v>
      </c>
      <c r="K756" s="22" t="str">
        <f>VLOOKUP($A756,DM!$A:$EH,MATCH(K$1,DM!$1:$1,0),0)</f>
        <v>担保</v>
      </c>
      <c r="L756" s="22" t="str">
        <f>VLOOKUP($A756,DM!$A:$EH,MATCH(L$1,DM!$1:$1,0),0)</f>
        <v>澳交所债券</v>
      </c>
      <c r="M756" s="22" t="str">
        <f>VLOOKUP($A756,DM!$A:$EH,MATCH(M$1,DM!$1:$1,0),0)</f>
        <v>地方平台</v>
      </c>
      <c r="N756" s="22" t="str">
        <f>VLOOKUP($A756,DM!$A:$EH,MATCH(N$1,DM!$1:$1,0),0)</f>
        <v>福建</v>
      </c>
      <c r="O756" s="19" t="str">
        <f>VLOOKUP($A756,DM!$A:$EH,MATCH(O$1,DM!$1:$1,0),0)</f>
        <v>--</v>
      </c>
    </row>
    <row r="757" spans="1:15" x14ac:dyDescent="0.25">
      <c r="A757" s="63">
        <f>deal_master[[#This Row],[Index]]</f>
        <v>158</v>
      </c>
      <c r="B757" s="70">
        <f>VLOOKUP($A757,DM!A:EH,MATCH(B$1,DM!$1:$1,0),0)</f>
        <v>44630</v>
      </c>
      <c r="C757" s="21" t="str">
        <f>VLOOKUP($A757,DM!$A:$EH,MATCH(C$1,DM!$1:$1,0),0)</f>
        <v>复星集团(渤海银行)</v>
      </c>
      <c r="D757" s="56" t="str">
        <f>VLOOKUP($A757,DM!$A:$EH,MATCH(D$1,DM!$1:$1,0),0)</f>
        <v>--/--/--</v>
      </c>
      <c r="E757" s="23" t="str">
        <f>VLOOKUP($A757,DM!$A:$EH,MATCH(E$1,DM!$1:$1,0),0)</f>
        <v>USD</v>
      </c>
      <c r="F757" s="23">
        <f>VLOOKUP($A757,DM!$A:$EH,MATCH(F$1,DM!$1:$1,0),0)</f>
        <v>1.5</v>
      </c>
      <c r="G757" s="23" t="str">
        <f>VLOOKUP($A757,DM!$A:$EH,MATCH(G$1,DM!$1:$1,0),0)</f>
        <v>3</v>
      </c>
      <c r="H757" s="57" t="str">
        <f>VLOOKUP($A757,DM!$A:$EH,MATCH(H$1,DM!$1:$1,0),0)</f>
        <v>3%</v>
      </c>
      <c r="I757" s="23" t="str">
        <f>VLOOKUP($A757,DM!$A:$EH,MATCH(I$1,DM!$1:$1,0),0)</f>
        <v>--</v>
      </c>
      <c r="J757" s="23" t="str">
        <f>VLOOKUP($A757,DM!$A:$EH,MATCH(J$1,DM!$1:$1,0),0)</f>
        <v>--</v>
      </c>
      <c r="K757" s="22" t="str">
        <f>VLOOKUP($A757,DM!$A:$EH,MATCH(K$1,DM!$1:$1,0),0)</f>
        <v>备证</v>
      </c>
      <c r="L757" s="22" t="str">
        <f>VLOOKUP($A757,DM!$A:$EH,MATCH(L$1,DM!$1:$1,0),0)</f>
        <v>自贸债</v>
      </c>
      <c r="M757" s="22" t="str">
        <f>VLOOKUP($A757,DM!$A:$EH,MATCH(M$1,DM!$1:$1,0),0)</f>
        <v>产业</v>
      </c>
      <c r="N757" s="22" t="str">
        <f>VLOOKUP($A757,DM!$A:$EH,MATCH(N$1,DM!$1:$1,0),0)</f>
        <v>上海</v>
      </c>
      <c r="O757" s="19" t="str">
        <f>VLOOKUP($A757,DM!$A:$EH,MATCH(O$1,DM!$1:$1,0),0)</f>
        <v>--</v>
      </c>
    </row>
    <row r="758" spans="1:15" x14ac:dyDescent="0.25">
      <c r="A758" s="63">
        <f>deal_master[[#This Row],[Index]]</f>
        <v>157</v>
      </c>
      <c r="B758" s="70">
        <f>VLOOKUP($A758,DM!A:EH,MATCH(B$1,DM!$1:$1,0),0)</f>
        <v>44630</v>
      </c>
      <c r="C758" s="21" t="str">
        <f>VLOOKUP($A758,DM!$A:$EH,MATCH(C$1,DM!$1:$1,0),0)</f>
        <v>上汽通用汽车金融</v>
      </c>
      <c r="D758" s="56" t="str">
        <f>VLOOKUP($A758,DM!$A:$EH,MATCH(D$1,DM!$1:$1,0),0)</f>
        <v>--/--/--</v>
      </c>
      <c r="E758" s="23" t="str">
        <f>VLOOKUP($A758,DM!$A:$EH,MATCH(E$1,DM!$1:$1,0),0)</f>
        <v>CNH</v>
      </c>
      <c r="F758" s="23">
        <f>VLOOKUP($A758,DM!$A:$EH,MATCH(F$1,DM!$1:$1,0),0)</f>
        <v>10</v>
      </c>
      <c r="G758" s="23" t="str">
        <f>VLOOKUP($A758,DM!$A:$EH,MATCH(G$1,DM!$1:$1,0),0)</f>
        <v>3</v>
      </c>
      <c r="H758" s="57" t="str">
        <f>VLOOKUP($A758,DM!$A:$EH,MATCH(H$1,DM!$1:$1,0),0)</f>
        <v>3.2%</v>
      </c>
      <c r="I758" s="23" t="str">
        <f>VLOOKUP($A758,DM!$A:$EH,MATCH(I$1,DM!$1:$1,0),0)</f>
        <v>--</v>
      </c>
      <c r="J758" s="23" t="str">
        <f>VLOOKUP($A758,DM!$A:$EH,MATCH(J$1,DM!$1:$1,0),0)</f>
        <v>--</v>
      </c>
      <c r="K758" s="22" t="str">
        <f>VLOOKUP($A758,DM!$A:$EH,MATCH(K$1,DM!$1:$1,0),0)</f>
        <v>直发</v>
      </c>
      <c r="L758" s="22" t="str">
        <f>VLOOKUP($A758,DM!$A:$EH,MATCH(L$1,DM!$1:$1,0),0)</f>
        <v>绿色点心债</v>
      </c>
      <c r="M758" s="22" t="str">
        <f>VLOOKUP($A758,DM!$A:$EH,MATCH(M$1,DM!$1:$1,0),0)</f>
        <v>产业</v>
      </c>
      <c r="N758" s="22" t="str">
        <f>VLOOKUP($A758,DM!$A:$EH,MATCH(N$1,DM!$1:$1,0),0)</f>
        <v>上海</v>
      </c>
      <c r="O758" s="19" t="str">
        <f>VLOOKUP($A758,DM!$A:$EH,MATCH(O$1,DM!$1:$1,0),0)</f>
        <v>--</v>
      </c>
    </row>
    <row r="759" spans="1:15" x14ac:dyDescent="0.25">
      <c r="A759" s="63">
        <f>deal_master[[#This Row],[Index]]</f>
        <v>156</v>
      </c>
      <c r="B759" s="70">
        <f>VLOOKUP($A759,DM!A:EH,MATCH(B$1,DM!$1:$1,0),0)</f>
        <v>44629</v>
      </c>
      <c r="C759" s="21" t="str">
        <f>VLOOKUP($A759,DM!$A:$EH,MATCH(C$1,DM!$1:$1,0),0)</f>
        <v>绍兴柯桥国资</v>
      </c>
      <c r="D759" s="56" t="str">
        <f>VLOOKUP($A759,DM!$A:$EH,MATCH(D$1,DM!$1:$1,0),0)</f>
        <v>--/--/BBB</v>
      </c>
      <c r="E759" s="23" t="str">
        <f>VLOOKUP($A759,DM!$A:$EH,MATCH(E$1,DM!$1:$1,0),0)</f>
        <v>USD</v>
      </c>
      <c r="F759" s="23">
        <f>VLOOKUP($A759,DM!$A:$EH,MATCH(F$1,DM!$1:$1,0),0)</f>
        <v>3</v>
      </c>
      <c r="G759" s="23" t="str">
        <f>VLOOKUP($A759,DM!$A:$EH,MATCH(G$1,DM!$1:$1,0),0)</f>
        <v>3</v>
      </c>
      <c r="H759" s="57" t="str">
        <f>VLOOKUP($A759,DM!$A:$EH,MATCH(H$1,DM!$1:$1,0),0)</f>
        <v>3%</v>
      </c>
      <c r="I759" s="23" t="str">
        <f>VLOOKUP($A759,DM!$A:$EH,MATCH(I$1,DM!$1:$1,0),0)</f>
        <v>3.15%a</v>
      </c>
      <c r="J759" s="23" t="str">
        <f>VLOOKUP($A759,DM!$A:$EH,MATCH(J$1,DM!$1:$1,0),0)</f>
        <v>15</v>
      </c>
      <c r="K759" s="22" t="str">
        <f>VLOOKUP($A759,DM!$A:$EH,MATCH(K$1,DM!$1:$1,0),0)</f>
        <v>担保</v>
      </c>
      <c r="L759" s="22" t="str">
        <f>VLOOKUP($A759,DM!$A:$EH,MATCH(L$1,DM!$1:$1,0),0)</f>
        <v>--</v>
      </c>
      <c r="M759" s="22" t="str">
        <f>VLOOKUP($A759,DM!$A:$EH,MATCH(M$1,DM!$1:$1,0),0)</f>
        <v>地方平台</v>
      </c>
      <c r="N759" s="22" t="str">
        <f>VLOOKUP($A759,DM!$A:$EH,MATCH(N$1,DM!$1:$1,0),0)</f>
        <v>浙江</v>
      </c>
      <c r="O759" s="19" t="str">
        <f>VLOOKUP($A759,DM!$A:$EH,MATCH(O$1,DM!$1:$1,0),0)</f>
        <v>港分</v>
      </c>
    </row>
    <row r="760" spans="1:15" x14ac:dyDescent="0.25">
      <c r="A760" s="63">
        <f>deal_master[[#This Row],[Index]]</f>
        <v>155</v>
      </c>
      <c r="B760" s="70">
        <f>VLOOKUP($A760,DM!A:EH,MATCH(B$1,DM!$1:$1,0),0)</f>
        <v>44629</v>
      </c>
      <c r="C760" s="21" t="str">
        <f>VLOOKUP($A760,DM!$A:$EH,MATCH(C$1,DM!$1:$1,0),0)</f>
        <v>申万宏源</v>
      </c>
      <c r="D760" s="56" t="str">
        <f>VLOOKUP($A760,DM!$A:$EH,MATCH(D$1,DM!$1:$1,0),0)</f>
        <v>Baa2/--/--</v>
      </c>
      <c r="E760" s="23" t="str">
        <f>VLOOKUP($A760,DM!$A:$EH,MATCH(E$1,DM!$1:$1,0),0)</f>
        <v>USD</v>
      </c>
      <c r="F760" s="23">
        <f>VLOOKUP($A760,DM!$A:$EH,MATCH(F$1,DM!$1:$1,0),0)</f>
        <v>3</v>
      </c>
      <c r="G760" s="23" t="str">
        <f>VLOOKUP($A760,DM!$A:$EH,MATCH(G$1,DM!$1:$1,0),0)</f>
        <v>3</v>
      </c>
      <c r="H760" s="57" t="str">
        <f>VLOOKUP($A760,DM!$A:$EH,MATCH(H$1,DM!$1:$1,0),0)</f>
        <v>2.625%</v>
      </c>
      <c r="I760" s="23" t="str">
        <f>VLOOKUP($A760,DM!$A:$EH,MATCH(I$1,DM!$1:$1,0),0)</f>
        <v>T3+120a</v>
      </c>
      <c r="J760" s="23" t="str">
        <f>VLOOKUP($A760,DM!$A:$EH,MATCH(J$1,DM!$1:$1,0),0)</f>
        <v>40</v>
      </c>
      <c r="K760" s="22" t="str">
        <f>VLOOKUP($A760,DM!$A:$EH,MATCH(K$1,DM!$1:$1,0),0)</f>
        <v>担保</v>
      </c>
      <c r="L760" s="22" t="str">
        <f>VLOOKUP($A760,DM!$A:$EH,MATCH(L$1,DM!$1:$1,0),0)</f>
        <v>--</v>
      </c>
      <c r="M760" s="22" t="str">
        <f>VLOOKUP($A760,DM!$A:$EH,MATCH(M$1,DM!$1:$1,0),0)</f>
        <v>金融机构</v>
      </c>
      <c r="N760" s="22" t="str">
        <f>VLOOKUP($A760,DM!$A:$EH,MATCH(N$1,DM!$1:$1,0),0)</f>
        <v>上海</v>
      </c>
      <c r="O760" s="19" t="str">
        <f>VLOOKUP($A760,DM!$A:$EH,MATCH(O$1,DM!$1:$1,0),0)</f>
        <v>港分</v>
      </c>
    </row>
    <row r="761" spans="1:15" x14ac:dyDescent="0.25">
      <c r="A761" s="63">
        <f>deal_master[[#This Row],[Index]]</f>
        <v>154</v>
      </c>
      <c r="B761" s="70">
        <f>VLOOKUP($A761,DM!A:EH,MATCH(B$1,DM!$1:$1,0),0)</f>
        <v>44629</v>
      </c>
      <c r="C761" s="21" t="str">
        <f>VLOOKUP($A761,DM!$A:$EH,MATCH(C$1,DM!$1:$1,0),0)</f>
        <v>洛阳龙门旅游(郑州银行)</v>
      </c>
      <c r="D761" s="56" t="str">
        <f>VLOOKUP($A761,DM!$A:$EH,MATCH(D$1,DM!$1:$1,0),0)</f>
        <v>--/--/--</v>
      </c>
      <c r="E761" s="23" t="str">
        <f>VLOOKUP($A761,DM!$A:$EH,MATCH(E$1,DM!$1:$1,0),0)</f>
        <v>USD</v>
      </c>
      <c r="F761" s="23">
        <f>VLOOKUP($A761,DM!$A:$EH,MATCH(F$1,DM!$1:$1,0),0)</f>
        <v>0.57999999999999996</v>
      </c>
      <c r="G761" s="23" t="str">
        <f>VLOOKUP($A761,DM!$A:$EH,MATCH(G$1,DM!$1:$1,0),0)</f>
        <v>1.9</v>
      </c>
      <c r="H761" s="57" t="str">
        <f>VLOOKUP($A761,DM!$A:$EH,MATCH(H$1,DM!$1:$1,0),0)</f>
        <v>2.98%</v>
      </c>
      <c r="I761" s="23" t="str">
        <f>VLOOKUP($A761,DM!$A:$EH,MATCH(I$1,DM!$1:$1,0),0)</f>
        <v>--</v>
      </c>
      <c r="J761" s="23" t="str">
        <f>VLOOKUP($A761,DM!$A:$EH,MATCH(J$1,DM!$1:$1,0),0)</f>
        <v>--</v>
      </c>
      <c r="K761" s="22" t="str">
        <f>VLOOKUP($A761,DM!$A:$EH,MATCH(K$1,DM!$1:$1,0),0)</f>
        <v>备证</v>
      </c>
      <c r="L761" s="22" t="str">
        <f>VLOOKUP($A761,DM!$A:$EH,MATCH(L$1,DM!$1:$1,0),0)</f>
        <v>--</v>
      </c>
      <c r="M761" s="22" t="str">
        <f>VLOOKUP($A761,DM!$A:$EH,MATCH(M$1,DM!$1:$1,0),0)</f>
        <v>地方平台</v>
      </c>
      <c r="N761" s="22" t="str">
        <f>VLOOKUP($A761,DM!$A:$EH,MATCH(N$1,DM!$1:$1,0),0)</f>
        <v>河南</v>
      </c>
      <c r="O761" s="19" t="str">
        <f>VLOOKUP($A761,DM!$A:$EH,MATCH(O$1,DM!$1:$1,0),0)</f>
        <v>--</v>
      </c>
    </row>
    <row r="762" spans="1:15" x14ac:dyDescent="0.25">
      <c r="A762" s="63">
        <f>deal_master[[#This Row],[Index]]</f>
        <v>153</v>
      </c>
      <c r="B762" s="70">
        <f>VLOOKUP($A762,DM!A:EH,MATCH(B$1,DM!$1:$1,0),0)</f>
        <v>44629</v>
      </c>
      <c r="C762" s="21" t="str">
        <f>VLOOKUP($A762,DM!$A:$EH,MATCH(C$1,DM!$1:$1,0),0)</f>
        <v>嵊州城建(宁波银行)</v>
      </c>
      <c r="D762" s="56" t="str">
        <f>VLOOKUP($A762,DM!$A:$EH,MATCH(D$1,DM!$1:$1,0),0)</f>
        <v>--/--/--</v>
      </c>
      <c r="E762" s="23" t="str">
        <f>VLOOKUP($A762,DM!$A:$EH,MATCH(E$1,DM!$1:$1,0),0)</f>
        <v>USD</v>
      </c>
      <c r="F762" s="23">
        <f>VLOOKUP($A762,DM!$A:$EH,MATCH(F$1,DM!$1:$1,0),0)</f>
        <v>1.43</v>
      </c>
      <c r="G762" s="23" t="str">
        <f>VLOOKUP($A762,DM!$A:$EH,MATCH(G$1,DM!$1:$1,0),0)</f>
        <v>3</v>
      </c>
      <c r="H762" s="57" t="str">
        <f>VLOOKUP($A762,DM!$A:$EH,MATCH(H$1,DM!$1:$1,0),0)</f>
        <v>2.7%</v>
      </c>
      <c r="I762" s="23" t="str">
        <f>VLOOKUP($A762,DM!$A:$EH,MATCH(I$1,DM!$1:$1,0),0)</f>
        <v>2.9%a</v>
      </c>
      <c r="J762" s="23" t="str">
        <f>VLOOKUP($A762,DM!$A:$EH,MATCH(J$1,DM!$1:$1,0),0)</f>
        <v>20</v>
      </c>
      <c r="K762" s="22" t="str">
        <f>VLOOKUP($A762,DM!$A:$EH,MATCH(K$1,DM!$1:$1,0),0)</f>
        <v>备证</v>
      </c>
      <c r="L762" s="22" t="str">
        <f>VLOOKUP($A762,DM!$A:$EH,MATCH(L$1,DM!$1:$1,0),0)</f>
        <v>--</v>
      </c>
      <c r="M762" s="22" t="str">
        <f>VLOOKUP($A762,DM!$A:$EH,MATCH(M$1,DM!$1:$1,0),0)</f>
        <v>地方平台</v>
      </c>
      <c r="N762" s="22" t="str">
        <f>VLOOKUP($A762,DM!$A:$EH,MATCH(N$1,DM!$1:$1,0),0)</f>
        <v>浙江</v>
      </c>
      <c r="O762" s="19" t="str">
        <f>VLOOKUP($A762,DM!$A:$EH,MATCH(O$1,DM!$1:$1,0),0)</f>
        <v>--</v>
      </c>
    </row>
    <row r="763" spans="1:15" x14ac:dyDescent="0.25">
      <c r="A763" s="63">
        <f>deal_master[[#This Row],[Index]]</f>
        <v>152</v>
      </c>
      <c r="B763" s="70">
        <f>VLOOKUP($A763,DM!A:EH,MATCH(B$1,DM!$1:$1,0),0)</f>
        <v>44629</v>
      </c>
      <c r="C763" s="21" t="str">
        <f>VLOOKUP($A763,DM!$A:$EH,MATCH(C$1,DM!$1:$1,0),0)</f>
        <v>宁海国投</v>
      </c>
      <c r="D763" s="56" t="str">
        <f>VLOOKUP($A763,DM!$A:$EH,MATCH(D$1,DM!$1:$1,0),0)</f>
        <v>--/--/--</v>
      </c>
      <c r="E763" s="23" t="str">
        <f>VLOOKUP($A763,DM!$A:$EH,MATCH(E$1,DM!$1:$1,0),0)</f>
        <v>USD</v>
      </c>
      <c r="F763" s="23">
        <f>VLOOKUP($A763,DM!$A:$EH,MATCH(F$1,DM!$1:$1,0),0)</f>
        <v>1.2</v>
      </c>
      <c r="G763" s="23" t="str">
        <f>VLOOKUP($A763,DM!$A:$EH,MATCH(G$1,DM!$1:$1,0),0)</f>
        <v>3</v>
      </c>
      <c r="H763" s="57" t="str">
        <f>VLOOKUP($A763,DM!$A:$EH,MATCH(H$1,DM!$1:$1,0),0)</f>
        <v>3.65%</v>
      </c>
      <c r="I763" s="23" t="str">
        <f>VLOOKUP($A763,DM!$A:$EH,MATCH(I$1,DM!$1:$1,0),0)</f>
        <v>3.8%a</v>
      </c>
      <c r="J763" s="23" t="str">
        <f>VLOOKUP($A763,DM!$A:$EH,MATCH(J$1,DM!$1:$1,0),0)</f>
        <v>15</v>
      </c>
      <c r="K763" s="22" t="str">
        <f>VLOOKUP($A763,DM!$A:$EH,MATCH(K$1,DM!$1:$1,0),0)</f>
        <v>直发</v>
      </c>
      <c r="L763" s="22" t="str">
        <f>VLOOKUP($A763,DM!$A:$EH,MATCH(L$1,DM!$1:$1,0),0)</f>
        <v>--</v>
      </c>
      <c r="M763" s="22" t="str">
        <f>VLOOKUP($A763,DM!$A:$EH,MATCH(M$1,DM!$1:$1,0),0)</f>
        <v>地方平台</v>
      </c>
      <c r="N763" s="22" t="str">
        <f>VLOOKUP($A763,DM!$A:$EH,MATCH(N$1,DM!$1:$1,0),0)</f>
        <v>浙江</v>
      </c>
      <c r="O763" s="19" t="str">
        <f>VLOOKUP($A763,DM!$A:$EH,MATCH(O$1,DM!$1:$1,0),0)</f>
        <v>--</v>
      </c>
    </row>
    <row r="764" spans="1:15" x14ac:dyDescent="0.25">
      <c r="A764" s="63">
        <f>deal_master[[#This Row],[Index]]</f>
        <v>151</v>
      </c>
      <c r="B764" s="70">
        <f>VLOOKUP($A764,DM!A:EH,MATCH(B$1,DM!$1:$1,0),0)</f>
        <v>44628</v>
      </c>
      <c r="C764" s="21" t="str">
        <f>VLOOKUP($A764,DM!$A:$EH,MATCH(C$1,DM!$1:$1,0),0)</f>
        <v>银城国际</v>
      </c>
      <c r="D764" s="56" t="str">
        <f>VLOOKUP($A764,DM!$A:$EH,MATCH(D$1,DM!$1:$1,0),0)</f>
        <v>--/--/--</v>
      </c>
      <c r="E764" s="23" t="str">
        <f>VLOOKUP($A764,DM!$A:$EH,MATCH(E$1,DM!$1:$1,0),0)</f>
        <v>USD</v>
      </c>
      <c r="F764" s="23">
        <f>VLOOKUP($A764,DM!$A:$EH,MATCH(F$1,DM!$1:$1,0),0)</f>
        <v>0.96</v>
      </c>
      <c r="G764" s="23" t="str">
        <f>VLOOKUP($A764,DM!$A:$EH,MATCH(G$1,DM!$1:$1,0),0)</f>
        <v>1</v>
      </c>
      <c r="H764" s="57" t="str">
        <f>VLOOKUP($A764,DM!$A:$EH,MATCH(H$1,DM!$1:$1,0),0)</f>
        <v>13%</v>
      </c>
      <c r="I764" s="23" t="str">
        <f>VLOOKUP($A764,DM!$A:$EH,MATCH(I$1,DM!$1:$1,0),0)</f>
        <v>--</v>
      </c>
      <c r="J764" s="23" t="str">
        <f>VLOOKUP($A764,DM!$A:$EH,MATCH(J$1,DM!$1:$1,0),0)</f>
        <v>--</v>
      </c>
      <c r="K764" s="22" t="str">
        <f>VLOOKUP($A764,DM!$A:$EH,MATCH(K$1,DM!$1:$1,0),0)</f>
        <v>直发(红筹)</v>
      </c>
      <c r="L764" s="22" t="str">
        <f>VLOOKUP($A764,DM!$A:$EH,MATCH(L$1,DM!$1:$1,0),0)</f>
        <v>--</v>
      </c>
      <c r="M764" s="22" t="str">
        <f>VLOOKUP($A764,DM!$A:$EH,MATCH(M$1,DM!$1:$1,0),0)</f>
        <v>房地产</v>
      </c>
      <c r="N764" s="22" t="str">
        <f>VLOOKUP($A764,DM!$A:$EH,MATCH(N$1,DM!$1:$1,0),0)</f>
        <v>江苏</v>
      </c>
      <c r="O764" s="19" t="str">
        <f>VLOOKUP($A764,DM!$A:$EH,MATCH(O$1,DM!$1:$1,0),0)</f>
        <v>--</v>
      </c>
    </row>
    <row r="765" spans="1:15" x14ac:dyDescent="0.25">
      <c r="A765" s="63">
        <f>deal_master[[#This Row],[Index]]</f>
        <v>150</v>
      </c>
      <c r="B765" s="70">
        <f>VLOOKUP($A765,DM!A:EH,MATCH(B$1,DM!$1:$1,0),0)</f>
        <v>44628</v>
      </c>
      <c r="C765" s="21" t="str">
        <f>VLOOKUP($A765,DM!$A:$EH,MATCH(C$1,DM!$1:$1,0),0)</f>
        <v>浙江天子湖实业(宁波银行)</v>
      </c>
      <c r="D765" s="56" t="str">
        <f>VLOOKUP($A765,DM!$A:$EH,MATCH(D$1,DM!$1:$1,0),0)</f>
        <v>--/--/--</v>
      </c>
      <c r="E765" s="23" t="str">
        <f>VLOOKUP($A765,DM!$A:$EH,MATCH(E$1,DM!$1:$1,0),0)</f>
        <v>USD</v>
      </c>
      <c r="F765" s="23">
        <f>VLOOKUP($A765,DM!$A:$EH,MATCH(F$1,DM!$1:$1,0),0)</f>
        <v>0.38400000000000001</v>
      </c>
      <c r="G765" s="23" t="str">
        <f>VLOOKUP($A765,DM!$A:$EH,MATCH(G$1,DM!$1:$1,0),0)</f>
        <v>3</v>
      </c>
      <c r="H765" s="57" t="str">
        <f>VLOOKUP($A765,DM!$A:$EH,MATCH(H$1,DM!$1:$1,0),0)</f>
        <v>2.7%</v>
      </c>
      <c r="I765" s="23" t="str">
        <f>VLOOKUP($A765,DM!$A:$EH,MATCH(I$1,DM!$1:$1,0),0)</f>
        <v>--</v>
      </c>
      <c r="J765" s="23" t="str">
        <f>VLOOKUP($A765,DM!$A:$EH,MATCH(J$1,DM!$1:$1,0),0)</f>
        <v>--</v>
      </c>
      <c r="K765" s="22" t="str">
        <f>VLOOKUP($A765,DM!$A:$EH,MATCH(K$1,DM!$1:$1,0),0)</f>
        <v>备证</v>
      </c>
      <c r="L765" s="22" t="str">
        <f>VLOOKUP($A765,DM!$A:$EH,MATCH(L$1,DM!$1:$1,0),0)</f>
        <v>--</v>
      </c>
      <c r="M765" s="22" t="str">
        <f>VLOOKUP($A765,DM!$A:$EH,MATCH(M$1,DM!$1:$1,0),0)</f>
        <v>地方平台</v>
      </c>
      <c r="N765" s="22" t="str">
        <f>VLOOKUP($A765,DM!$A:$EH,MATCH(N$1,DM!$1:$1,0),0)</f>
        <v>浙江</v>
      </c>
      <c r="O765" s="19" t="str">
        <f>VLOOKUP($A765,DM!$A:$EH,MATCH(O$1,DM!$1:$1,0),0)</f>
        <v>BISL</v>
      </c>
    </row>
    <row r="766" spans="1:15" x14ac:dyDescent="0.25">
      <c r="A766" s="63">
        <f>deal_master[[#This Row],[Index]]</f>
        <v>149</v>
      </c>
      <c r="B766" s="70">
        <f>VLOOKUP($A766,DM!A:EH,MATCH(B$1,DM!$1:$1,0),0)</f>
        <v>44628</v>
      </c>
      <c r="C766" s="21" t="str">
        <f>VLOOKUP($A766,DM!$A:$EH,MATCH(C$1,DM!$1:$1,0),0)</f>
        <v>河南铁投</v>
      </c>
      <c r="D766" s="56" t="str">
        <f>VLOOKUP($A766,DM!$A:$EH,MATCH(D$1,DM!$1:$1,0),0)</f>
        <v>A2/--/--</v>
      </c>
      <c r="E766" s="23" t="str">
        <f>VLOOKUP($A766,DM!$A:$EH,MATCH(E$1,DM!$1:$1,0),0)</f>
        <v>USD</v>
      </c>
      <c r="F766" s="23">
        <f>VLOOKUP($A766,DM!$A:$EH,MATCH(F$1,DM!$1:$1,0),0)</f>
        <v>1</v>
      </c>
      <c r="G766" s="23" t="str">
        <f>VLOOKUP($A766,DM!$A:$EH,MATCH(G$1,DM!$1:$1,0),0)</f>
        <v>5</v>
      </c>
      <c r="H766" s="57" t="str">
        <f>VLOOKUP($A766,DM!$A:$EH,MATCH(H$1,DM!$1:$1,0),0)</f>
        <v>3.214%</v>
      </c>
      <c r="I766" s="23" t="str">
        <f>VLOOKUP($A766,DM!$A:$EH,MATCH(I$1,DM!$1:$1,0),0)</f>
        <v>--</v>
      </c>
      <c r="J766" s="23" t="str">
        <f>VLOOKUP($A766,DM!$A:$EH,MATCH(J$1,DM!$1:$1,0),0)</f>
        <v>--</v>
      </c>
      <c r="K766" s="22" t="str">
        <f>VLOOKUP($A766,DM!$A:$EH,MATCH(K$1,DM!$1:$1,0),0)</f>
        <v>直发</v>
      </c>
      <c r="L766" s="22" t="str">
        <f>VLOOKUP($A766,DM!$A:$EH,MATCH(L$1,DM!$1:$1,0),0)</f>
        <v>绿色债券</v>
      </c>
      <c r="M766" s="22" t="str">
        <f>VLOOKUP($A766,DM!$A:$EH,MATCH(M$1,DM!$1:$1,0),0)</f>
        <v>地方平台</v>
      </c>
      <c r="N766" s="22" t="str">
        <f>VLOOKUP($A766,DM!$A:$EH,MATCH(N$1,DM!$1:$1,0),0)</f>
        <v>河南</v>
      </c>
      <c r="O766" s="19" t="str">
        <f>VLOOKUP($A766,DM!$A:$EH,MATCH(O$1,DM!$1:$1,0),0)</f>
        <v>--</v>
      </c>
    </row>
    <row r="767" spans="1:15" x14ac:dyDescent="0.25">
      <c r="A767" s="63">
        <f>deal_master[[#This Row],[Index]]</f>
        <v>148</v>
      </c>
      <c r="B767" s="70">
        <f>VLOOKUP($A767,DM!A:EH,MATCH(B$1,DM!$1:$1,0),0)</f>
        <v>44628</v>
      </c>
      <c r="C767" s="21" t="str">
        <f>VLOOKUP($A767,DM!$A:$EH,MATCH(C$1,DM!$1:$1,0),0)</f>
        <v>平度城建</v>
      </c>
      <c r="D767" s="56" t="str">
        <f>VLOOKUP($A767,DM!$A:$EH,MATCH(D$1,DM!$1:$1,0),0)</f>
        <v>--/--/--</v>
      </c>
      <c r="E767" s="23" t="str">
        <f>VLOOKUP($A767,DM!$A:$EH,MATCH(E$1,DM!$1:$1,0),0)</f>
        <v>USD</v>
      </c>
      <c r="F767" s="23">
        <f>VLOOKUP($A767,DM!$A:$EH,MATCH(F$1,DM!$1:$1,0),0)</f>
        <v>1</v>
      </c>
      <c r="G767" s="23" t="str">
        <f>VLOOKUP($A767,DM!$A:$EH,MATCH(G$1,DM!$1:$1,0),0)</f>
        <v>3</v>
      </c>
      <c r="H767" s="57" t="str">
        <f>VLOOKUP($A767,DM!$A:$EH,MATCH(H$1,DM!$1:$1,0),0)</f>
        <v>5%</v>
      </c>
      <c r="I767" s="23" t="str">
        <f>VLOOKUP($A767,DM!$A:$EH,MATCH(I$1,DM!$1:$1,0),0)</f>
        <v>5.3%a</v>
      </c>
      <c r="J767" s="23" t="str">
        <f>VLOOKUP($A767,DM!$A:$EH,MATCH(J$1,DM!$1:$1,0),0)</f>
        <v>30</v>
      </c>
      <c r="K767" s="22" t="str">
        <f>VLOOKUP($A767,DM!$A:$EH,MATCH(K$1,DM!$1:$1,0),0)</f>
        <v>担保</v>
      </c>
      <c r="L767" s="22" t="str">
        <f>VLOOKUP($A767,DM!$A:$EH,MATCH(L$1,DM!$1:$1,0),0)</f>
        <v>--</v>
      </c>
      <c r="M767" s="22" t="str">
        <f>VLOOKUP($A767,DM!$A:$EH,MATCH(M$1,DM!$1:$1,0),0)</f>
        <v>地方平台</v>
      </c>
      <c r="N767" s="22" t="str">
        <f>VLOOKUP($A767,DM!$A:$EH,MATCH(N$1,DM!$1:$1,0),0)</f>
        <v>山东</v>
      </c>
      <c r="O767" s="19" t="str">
        <f>VLOOKUP($A767,DM!$A:$EH,MATCH(O$1,DM!$1:$1,0),0)</f>
        <v>--</v>
      </c>
    </row>
    <row r="768" spans="1:15" x14ac:dyDescent="0.25">
      <c r="A768" s="63">
        <f>deal_master[[#This Row],[Index]]</f>
        <v>147</v>
      </c>
      <c r="B768" s="70">
        <f>VLOOKUP($A768,DM!A:EH,MATCH(B$1,DM!$1:$1,0),0)</f>
        <v>44624</v>
      </c>
      <c r="C768" s="21" t="str">
        <f>VLOOKUP($A768,DM!$A:$EH,MATCH(C$1,DM!$1:$1,0),0)</f>
        <v>铁岭公投</v>
      </c>
      <c r="D768" s="56" t="str">
        <f>VLOOKUP($A768,DM!$A:$EH,MATCH(D$1,DM!$1:$1,0),0)</f>
        <v>--/--/--</v>
      </c>
      <c r="E768" s="23" t="str">
        <f>VLOOKUP($A768,DM!$A:$EH,MATCH(E$1,DM!$1:$1,0),0)</f>
        <v>USD</v>
      </c>
      <c r="F768" s="23">
        <f>VLOOKUP($A768,DM!$A:$EH,MATCH(F$1,DM!$1:$1,0),0)</f>
        <v>0.5</v>
      </c>
      <c r="G768" s="23" t="str">
        <f>VLOOKUP($A768,DM!$A:$EH,MATCH(G$1,DM!$1:$1,0),0)</f>
        <v>3</v>
      </c>
      <c r="H768" s="57" t="str">
        <f>VLOOKUP($A768,DM!$A:$EH,MATCH(H$1,DM!$1:$1,0),0)</f>
        <v>9.3%</v>
      </c>
      <c r="I768" s="23" t="str">
        <f>VLOOKUP($A768,DM!$A:$EH,MATCH(I$1,DM!$1:$1,0),0)</f>
        <v>--</v>
      </c>
      <c r="J768" s="23" t="str">
        <f>VLOOKUP($A768,DM!$A:$EH,MATCH(J$1,DM!$1:$1,0),0)</f>
        <v>--</v>
      </c>
      <c r="K768" s="22" t="str">
        <f>VLOOKUP($A768,DM!$A:$EH,MATCH(K$1,DM!$1:$1,0),0)</f>
        <v>直发</v>
      </c>
      <c r="L768" s="22" t="str">
        <f>VLOOKUP($A768,DM!$A:$EH,MATCH(L$1,DM!$1:$1,0),0)</f>
        <v>--</v>
      </c>
      <c r="M768" s="22" t="str">
        <f>VLOOKUP($A768,DM!$A:$EH,MATCH(M$1,DM!$1:$1,0),0)</f>
        <v>地方平台</v>
      </c>
      <c r="N768" s="22" t="str">
        <f>VLOOKUP($A768,DM!$A:$EH,MATCH(N$1,DM!$1:$1,0),0)</f>
        <v>辽宁</v>
      </c>
      <c r="O768" s="19" t="str">
        <f>VLOOKUP($A768,DM!$A:$EH,MATCH(O$1,DM!$1:$1,0),0)</f>
        <v>--</v>
      </c>
    </row>
    <row r="769" spans="1:15" x14ac:dyDescent="0.25">
      <c r="A769" s="63">
        <f>deal_master[[#This Row],[Index]]</f>
        <v>146</v>
      </c>
      <c r="B769" s="70">
        <f>VLOOKUP($A769,DM!A:EH,MATCH(B$1,DM!$1:$1,0),0)</f>
        <v>44624</v>
      </c>
      <c r="C769" s="21" t="str">
        <f>VLOOKUP($A769,DM!$A:$EH,MATCH(C$1,DM!$1:$1,0),0)</f>
        <v>新疆金投(北京银行)</v>
      </c>
      <c r="D769" s="56" t="str">
        <f>VLOOKUP($A769,DM!$A:$EH,MATCH(D$1,DM!$1:$1,0),0)</f>
        <v>--/--/--</v>
      </c>
      <c r="E769" s="23" t="str">
        <f>VLOOKUP($A769,DM!$A:$EH,MATCH(E$1,DM!$1:$1,0),0)</f>
        <v>USD</v>
      </c>
      <c r="F769" s="23">
        <f>VLOOKUP($A769,DM!$A:$EH,MATCH(F$1,DM!$1:$1,0),0)</f>
        <v>0.7</v>
      </c>
      <c r="G769" s="23" t="str">
        <f>VLOOKUP($A769,DM!$A:$EH,MATCH(G$1,DM!$1:$1,0),0)</f>
        <v>3</v>
      </c>
      <c r="H769" s="57" t="str">
        <f>VLOOKUP($A769,DM!$A:$EH,MATCH(H$1,DM!$1:$1,0),0)</f>
        <v>2.88%</v>
      </c>
      <c r="I769" s="23" t="str">
        <f>VLOOKUP($A769,DM!$A:$EH,MATCH(I$1,DM!$1:$1,0),0)</f>
        <v>2.9%a</v>
      </c>
      <c r="J769" s="23" t="str">
        <f>VLOOKUP($A769,DM!$A:$EH,MATCH(J$1,DM!$1:$1,0),0)</f>
        <v>2</v>
      </c>
      <c r="K769" s="22" t="str">
        <f>VLOOKUP($A769,DM!$A:$EH,MATCH(K$1,DM!$1:$1,0),0)</f>
        <v>备证</v>
      </c>
      <c r="L769" s="22" t="str">
        <f>VLOOKUP($A769,DM!$A:$EH,MATCH(L$1,DM!$1:$1,0),0)</f>
        <v>--</v>
      </c>
      <c r="M769" s="22" t="str">
        <f>VLOOKUP($A769,DM!$A:$EH,MATCH(M$1,DM!$1:$1,0),0)</f>
        <v>地方平台</v>
      </c>
      <c r="N769" s="22" t="str">
        <f>VLOOKUP($A769,DM!$A:$EH,MATCH(N$1,DM!$1:$1,0),0)</f>
        <v>新疆</v>
      </c>
      <c r="O769" s="19" t="str">
        <f>VLOOKUP($A769,DM!$A:$EH,MATCH(O$1,DM!$1:$1,0),0)</f>
        <v>港分</v>
      </c>
    </row>
  </sheetData>
  <sheetProtection algorithmName="SHA-512" hashValue="xzbr/MKzpsP24e8gXd7/+Bmh4g+VWeGK4B6sd4FJnP2Iz2k5v/3HgYH+1sdm8aK50NeEEOwtlqtUPN8KOEZOdg==" saltValue="364NycTob7kQ+0BOO4mYZA==" spinCount="100000" sheet="1" objects="1" scenarios="1"/>
  <conditionalFormatting sqref="B2:C2 D2:N769">
    <cfRule type="expression" dxfId="23" priority="7">
      <formula>IF($O2&lt;&gt;"--",IF($O2&lt;&gt;"",1,0))</formula>
    </cfRule>
  </conditionalFormatting>
  <conditionalFormatting sqref="B3:C769">
    <cfRule type="expression" dxfId="22" priority="6">
      <formula>IF($O3&lt;&gt;"--",IF($O3&lt;&gt;"",1,0))</formula>
    </cfRule>
  </conditionalFormatting>
  <conditionalFormatting sqref="P9:R9">
    <cfRule type="expression" dxfId="21" priority="5">
      <formula>IF($O9&lt;&gt;"--",IF($O9&lt;&gt;"",1,0))</formula>
    </cfRule>
  </conditionalFormatting>
  <conditionalFormatting sqref="B2:O769">
    <cfRule type="expression" dxfId="20" priority="4">
      <formula>$S$1 = "OFF"</formula>
    </cfRule>
  </conditionalFormatting>
  <dataValidations count="1">
    <dataValidation type="list" allowBlank="1" showInputMessage="1" showErrorMessage="1" sqref="S1" xr:uid="{78547B69-0D62-4ABE-A40E-2D1F7AB346EA}">
      <formula1>"ON,OFF"</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02D90-057B-44A2-B406-AC7D455CEA5B}">
  <sheetPr>
    <tabColor theme="4" tint="-0.249977111117893"/>
  </sheetPr>
  <dimension ref="A1:P83"/>
  <sheetViews>
    <sheetView zoomScale="85" zoomScaleNormal="85" workbookViewId="0">
      <selection activeCell="P32" sqref="P32"/>
    </sheetView>
  </sheetViews>
  <sheetFormatPr defaultRowHeight="15" x14ac:dyDescent="0.25"/>
  <cols>
    <col min="1" max="1" width="4.77734375" style="24" bestFit="1" customWidth="1"/>
    <col min="2" max="2" width="9.33203125" style="24" bestFit="1" customWidth="1"/>
    <col min="3" max="3" width="17" style="32" bestFit="1" customWidth="1"/>
    <col min="4" max="4" width="10.88671875" style="24" bestFit="1" customWidth="1"/>
    <col min="5" max="5" width="4.21875" style="24" bestFit="1" customWidth="1"/>
    <col min="6" max="6" width="10.88671875" style="24" bestFit="1" customWidth="1"/>
    <col min="7" max="7" width="5.109375" style="24" bestFit="1" customWidth="1"/>
    <col min="8" max="8" width="6.21875" style="24" bestFit="1" customWidth="1"/>
    <col min="9" max="10" width="7.6640625" style="24" bestFit="1" customWidth="1"/>
    <col min="11" max="11" width="8.77734375" style="24" bestFit="1" customWidth="1"/>
    <col min="12" max="12" width="13.33203125" style="24" bestFit="1" customWidth="1"/>
    <col min="13" max="13" width="4.33203125" style="24" bestFit="1" customWidth="1"/>
    <col min="14" max="14" width="14.21875" style="24" bestFit="1" customWidth="1"/>
    <col min="15" max="15" width="8.88671875" style="24"/>
    <col min="16" max="16" width="17" style="24" customWidth="1"/>
    <col min="17" max="16384" width="8.88671875" style="24"/>
  </cols>
  <sheetData>
    <row r="1" spans="1:16" ht="24.75" thickTop="1" thickBot="1" x14ac:dyDescent="0.3">
      <c r="A1" s="62" t="s">
        <v>0</v>
      </c>
      <c r="B1" s="89" t="s">
        <v>1</v>
      </c>
      <c r="C1" s="27" t="s">
        <v>109</v>
      </c>
      <c r="D1" s="27" t="s">
        <v>124</v>
      </c>
      <c r="E1" s="27" t="s">
        <v>2</v>
      </c>
      <c r="F1" s="27" t="s">
        <v>101</v>
      </c>
      <c r="G1" s="27" t="s">
        <v>3</v>
      </c>
      <c r="H1" s="90" t="s">
        <v>4</v>
      </c>
      <c r="I1" s="91" t="s">
        <v>5</v>
      </c>
      <c r="J1" s="27" t="s">
        <v>1920</v>
      </c>
      <c r="K1" s="27" t="s">
        <v>6</v>
      </c>
      <c r="L1" s="27" t="s">
        <v>7</v>
      </c>
      <c r="M1" s="27" t="s">
        <v>9</v>
      </c>
      <c r="N1" s="71" t="s">
        <v>1921</v>
      </c>
      <c r="P1" s="78" t="s">
        <v>4826</v>
      </c>
    </row>
    <row r="2" spans="1:16" ht="15.75" thickTop="1" x14ac:dyDescent="0.25">
      <c r="A2" s="73">
        <f>IGlgfv[[#This Row],[Index]]</f>
        <v>84</v>
      </c>
      <c r="B2" s="80">
        <f>VLOOKUP($A2,IGlgfv_load!$A:$AB,MATCH('IG LGFV Non-CNH'!$B1,IGlgfv_load!$1:$1,0),FALSE)</f>
        <v>45219</v>
      </c>
      <c r="C2" s="81" t="str">
        <f>VLOOKUP($A2,IGlgfv_load!$A:$AB,MATCH('IG LGFV Non-CNH'!C$1,IGlgfv_load!$1:$1,0),FALSE)</f>
        <v>济南高新控股</v>
      </c>
      <c r="D2" s="80" t="str">
        <f>VLOOKUP($A2,IGlgfv_load!$A:$AB,MATCH('IG LGFV Non-CNH'!D$1,IGlgfv_load!$1:$1,0),FALSE)</f>
        <v>--/--/BBB</v>
      </c>
      <c r="E2" s="80" t="str">
        <f>VLOOKUP($A2,IGlgfv_load!$A:$AB,MATCH('IG LGFV Non-CNH'!E$1,IGlgfv_load!$1:$1,0),FALSE)</f>
        <v>USD</v>
      </c>
      <c r="F2" s="82">
        <f>VLOOKUP($A2,IGlgfv_load!$A:$AB,MATCH('IG LGFV Non-CNH'!F$1,IGlgfv_load!$1:$1,0),FALSE)</f>
        <v>2.8</v>
      </c>
      <c r="G2" s="80" t="str">
        <f>VLOOKUP($A2,IGlgfv_load!$A:$AB,MATCH('IG LGFV Non-CNH'!G$1,IGlgfv_load!$1:$1,0),FALSE)</f>
        <v>3</v>
      </c>
      <c r="H2" s="80" t="str">
        <f>VLOOKUP($A2,IGlgfv_load!$A:$AB,MATCH('IG LGFV Non-CNH'!H$1,IGlgfv_load!$1:$1,0),FALSE)</f>
        <v>7.4%</v>
      </c>
      <c r="I2" s="80" t="str">
        <f>VLOOKUP($A2,IGlgfv_load!$A:$AB,MATCH('IG LGFV Non-CNH'!I$1,IGlgfv_load!$1:$1,0),FALSE)</f>
        <v>7.7%a</v>
      </c>
      <c r="J2" s="82">
        <f>VLOOKUP($A2,IGlgfv_load!$A:$AB,MATCH('IG LGFV Non-CNH'!J$1,IGlgfv_load!$1:$1,0),FALSE)</f>
        <v>30</v>
      </c>
      <c r="K2" s="83" t="str">
        <f>VLOOKUP($A2,IGlgfv_load!$A:$AB,MATCH('IG LGFV Non-CNH'!K$1,IGlgfv_load!$1:$1,0),FALSE)</f>
        <v>担保</v>
      </c>
      <c r="L2" s="83" t="str">
        <f>VLOOKUP($A2,IGlgfv_load!$A:$AB,MATCH('IG LGFV Non-CNH'!L$1,IGlgfv_load!$1:$1,0),FALSE)</f>
        <v>绿色债券</v>
      </c>
      <c r="M2" s="83" t="str">
        <f>VLOOKUP($A2,IGlgfv_load!$A:$AB,MATCH('IG LGFV Non-CNH'!M$1,IGlgfv_load!$1:$1,0),FALSE)</f>
        <v>山东</v>
      </c>
      <c r="N2" s="72" t="str">
        <f>VLOOKUP($A2,IGlgfv_load!$A:$AB,MATCH('IG LGFV Non-CNH'!N$1,IGlgfv_load!$1:$1,0),FALSE)</f>
        <v>BISL</v>
      </c>
    </row>
    <row r="3" spans="1:16" x14ac:dyDescent="0.25">
      <c r="A3" s="73">
        <f>IGlgfv[[#This Row],[Index]]</f>
        <v>83</v>
      </c>
      <c r="B3" s="80">
        <f>VLOOKUP(A3,IGlgfv_load!A:AB,MATCH('IG LGFV Non-CNH'!B2,IGlgfv_load!2:2,0),FALSE)</f>
        <v>45217</v>
      </c>
      <c r="C3" s="81" t="str">
        <f>VLOOKUP($A3,IGlgfv_load!$A:$AB,MATCH('IG LGFV Non-CNH'!C$1,IGlgfv_load!$1:$1,0),FALSE)</f>
        <v>青岛国信</v>
      </c>
      <c r="D3" s="80" t="str">
        <f>VLOOKUP($A3,IGlgfv_load!$A:$AB,MATCH('IG LGFV Non-CNH'!D$1,IGlgfv_load!$1:$1,0),FALSE)</f>
        <v>--/--/--</v>
      </c>
      <c r="E3" s="80" t="str">
        <f>VLOOKUP($A3,IGlgfv_load!$A:$AB,MATCH('IG LGFV Non-CNH'!E$1,IGlgfv_load!$1:$1,0),FALSE)</f>
        <v>USD</v>
      </c>
      <c r="F3" s="82">
        <f>VLOOKUP($A3,IGlgfv_load!$A:$AB,MATCH('IG LGFV Non-CNH'!F$1,IGlgfv_load!$1:$1,0),FALSE)</f>
        <v>2.1</v>
      </c>
      <c r="G3" s="80" t="str">
        <f>VLOOKUP($A3,IGlgfv_load!$A:$AB,MATCH('IG LGFV Non-CNH'!G$1,IGlgfv_load!$1:$1,0),FALSE)</f>
        <v>3</v>
      </c>
      <c r="H3" s="80" t="str">
        <f>VLOOKUP($A3,IGlgfv_load!$A:$AB,MATCH('IG LGFV Non-CNH'!H$1,IGlgfv_load!$1:$1,0),FALSE)</f>
        <v>7%</v>
      </c>
      <c r="I3" s="80" t="str">
        <f>VLOOKUP($A3,IGlgfv_load!$A:$AB,MATCH('IG LGFV Non-CNH'!I$1,IGlgfv_load!$1:$1,0),FALSE)</f>
        <v>7.6%a</v>
      </c>
      <c r="J3" s="82">
        <f>VLOOKUP($A3,IGlgfv_load!$A:$AB,MATCH('IG LGFV Non-CNH'!J$1,IGlgfv_load!$1:$1,0),FALSE)</f>
        <v>60</v>
      </c>
      <c r="K3" s="83" t="str">
        <f>VLOOKUP($A3,IGlgfv_load!$A:$AB,MATCH('IG LGFV Non-CNH'!K$1,IGlgfv_load!$1:$1,0),FALSE)</f>
        <v>维好</v>
      </c>
      <c r="L3" s="83" t="str">
        <f>VLOOKUP($A3,IGlgfv_load!$A:$AB,MATCH('IG LGFV Non-CNH'!L$1,IGlgfv_load!$1:$1,0),FALSE)</f>
        <v>可持续债券</v>
      </c>
      <c r="M3" s="83" t="str">
        <f>VLOOKUP($A3,IGlgfv_load!$A:$AB,MATCH('IG LGFV Non-CNH'!M$1,IGlgfv_load!$1:$1,0),FALSE)</f>
        <v>山东</v>
      </c>
      <c r="N3" s="72" t="str">
        <f>VLOOKUP($A3,IGlgfv_load!$A:$AB,MATCH('IG LGFV Non-CNH'!N$1,IGlgfv_load!$1:$1,0),FALSE)</f>
        <v>--</v>
      </c>
    </row>
    <row r="4" spans="1:16" x14ac:dyDescent="0.25">
      <c r="A4" s="73">
        <f>IGlgfv[[#This Row],[Index]]</f>
        <v>82</v>
      </c>
      <c r="B4" s="80">
        <f>VLOOKUP(A4,IGlgfv_load!A:AB,MATCH('IG LGFV Non-CNH'!B3,IGlgfv_load!3:3,0),FALSE)</f>
        <v>45212</v>
      </c>
      <c r="C4" s="81" t="str">
        <f>VLOOKUP($A4,IGlgfv_load!$A:$AB,MATCH('IG LGFV Non-CNH'!C$1,IGlgfv_load!$1:$1,0),FALSE)</f>
        <v>杭州上城国资</v>
      </c>
      <c r="D4" s="80" t="str">
        <f>VLOOKUP($A4,IGlgfv_load!$A:$AB,MATCH('IG LGFV Non-CNH'!D$1,IGlgfv_load!$1:$1,0),FALSE)</f>
        <v>Baa3/--/--</v>
      </c>
      <c r="E4" s="80" t="str">
        <f>VLOOKUP($A4,IGlgfv_load!$A:$AB,MATCH('IG LGFV Non-CNH'!E$1,IGlgfv_load!$1:$1,0),FALSE)</f>
        <v>USD</v>
      </c>
      <c r="F4" s="82">
        <f>VLOOKUP($A4,IGlgfv_load!$A:$AB,MATCH('IG LGFV Non-CNH'!F$1,IGlgfv_load!$1:$1,0),FALSE)</f>
        <v>2.23</v>
      </c>
      <c r="G4" s="80" t="str">
        <f>VLOOKUP($A4,IGlgfv_load!$A:$AB,MATCH('IG LGFV Non-CNH'!G$1,IGlgfv_load!$1:$1,0),FALSE)</f>
        <v>1</v>
      </c>
      <c r="H4" s="80" t="str">
        <f>VLOOKUP($A4,IGlgfv_load!$A:$AB,MATCH('IG LGFV Non-CNH'!H$1,IGlgfv_load!$1:$1,0),FALSE)</f>
        <v>6.7%</v>
      </c>
      <c r="I4" s="80" t="str">
        <f>VLOOKUP($A4,IGlgfv_load!$A:$AB,MATCH('IG LGFV Non-CNH'!I$1,IGlgfv_load!$1:$1,0),FALSE)</f>
        <v>7.3%a</v>
      </c>
      <c r="J4" s="82">
        <f>VLOOKUP($A4,IGlgfv_load!$A:$AB,MATCH('IG LGFV Non-CNH'!J$1,IGlgfv_load!$1:$1,0),FALSE)</f>
        <v>60</v>
      </c>
      <c r="K4" s="83" t="str">
        <f>VLOOKUP($A4,IGlgfv_load!$A:$AB,MATCH('IG LGFV Non-CNH'!K$1,IGlgfv_load!$1:$1,0),FALSE)</f>
        <v>维好</v>
      </c>
      <c r="L4" s="83" t="str">
        <f>VLOOKUP($A4,IGlgfv_load!$A:$AB,MATCH('IG LGFV Non-CNH'!L$1,IGlgfv_load!$1:$1,0),FALSE)</f>
        <v>--</v>
      </c>
      <c r="M4" s="83" t="str">
        <f>VLOOKUP($A4,IGlgfv_load!$A:$AB,MATCH('IG LGFV Non-CNH'!M$1,IGlgfv_load!$1:$1,0),FALSE)</f>
        <v>浙江</v>
      </c>
      <c r="N4" s="72" t="str">
        <f>VLOOKUP($A4,IGlgfv_load!$A:$AB,MATCH('IG LGFV Non-CNH'!N$1,IGlgfv_load!$1:$1,0),FALSE)</f>
        <v>BISL,港分</v>
      </c>
    </row>
    <row r="5" spans="1:16" x14ac:dyDescent="0.25">
      <c r="A5" s="73">
        <f>IGlgfv[[#This Row],[Index]]</f>
        <v>81</v>
      </c>
      <c r="B5" s="80">
        <f>VLOOKUP(A5,IGlgfv_load!A:AB,MATCH('IG LGFV Non-CNH'!B4,IGlgfv_load!4:4,0),FALSE)</f>
        <v>45197</v>
      </c>
      <c r="C5" s="81" t="str">
        <f>VLOOKUP($A5,IGlgfv_load!$A:$AB,MATCH('IG LGFV Non-CNH'!C$1,IGlgfv_load!$1:$1,0),FALSE)</f>
        <v>常德城投(邮储银行)</v>
      </c>
      <c r="D5" s="80" t="str">
        <f>VLOOKUP($A5,IGlgfv_load!$A:$AB,MATCH('IG LGFV Non-CNH'!D$1,IGlgfv_load!$1:$1,0),FALSE)</f>
        <v>--/--/A+</v>
      </c>
      <c r="E5" s="80" t="str">
        <f>VLOOKUP($A5,IGlgfv_load!$A:$AB,MATCH('IG LGFV Non-CNH'!E$1,IGlgfv_load!$1:$1,0),FALSE)</f>
        <v>USD</v>
      </c>
      <c r="F5" s="82">
        <f>VLOOKUP($A5,IGlgfv_load!$A:$AB,MATCH('IG LGFV Non-CNH'!F$1,IGlgfv_load!$1:$1,0),FALSE)</f>
        <v>1</v>
      </c>
      <c r="G5" s="80" t="str">
        <f>VLOOKUP($A5,IGlgfv_load!$A:$AB,MATCH('IG LGFV Non-CNH'!G$1,IGlgfv_load!$1:$1,0),FALSE)</f>
        <v>3</v>
      </c>
      <c r="H5" s="80" t="str">
        <f>VLOOKUP($A5,IGlgfv_load!$A:$AB,MATCH('IG LGFV Non-CNH'!H$1,IGlgfv_load!$1:$1,0),FALSE)</f>
        <v>5.9%</v>
      </c>
      <c r="I5" s="80" t="str">
        <f>VLOOKUP($A5,IGlgfv_load!$A:$AB,MATCH('IG LGFV Non-CNH'!I$1,IGlgfv_load!$1:$1,0),FALSE)</f>
        <v>6.1%a</v>
      </c>
      <c r="J5" s="82">
        <f>VLOOKUP($A5,IGlgfv_load!$A:$AB,MATCH('IG LGFV Non-CNH'!J$1,IGlgfv_load!$1:$1,0),FALSE)</f>
        <v>20</v>
      </c>
      <c r="K5" s="83" t="str">
        <f>VLOOKUP($A5,IGlgfv_load!$A:$AB,MATCH('IG LGFV Non-CNH'!K$1,IGlgfv_load!$1:$1,0),FALSE)</f>
        <v>备证</v>
      </c>
      <c r="L5" s="83" t="str">
        <f>VLOOKUP($A5,IGlgfv_load!$A:$AB,MATCH('IG LGFV Non-CNH'!L$1,IGlgfv_load!$1:$1,0),FALSE)</f>
        <v>--</v>
      </c>
      <c r="M5" s="83" t="str">
        <f>VLOOKUP($A5,IGlgfv_load!$A:$AB,MATCH('IG LGFV Non-CNH'!M$1,IGlgfv_load!$1:$1,0),FALSE)</f>
        <v>湖南</v>
      </c>
      <c r="N5" s="72" t="str">
        <f>VLOOKUP($A5,IGlgfv_load!$A:$AB,MATCH('IG LGFV Non-CNH'!N$1,IGlgfv_load!$1:$1,0),FALSE)</f>
        <v>BISL</v>
      </c>
    </row>
    <row r="6" spans="1:16" x14ac:dyDescent="0.25">
      <c r="A6" s="73">
        <f>IGlgfv[[#This Row],[Index]]</f>
        <v>80</v>
      </c>
      <c r="B6" s="80">
        <f>VLOOKUP(A6,IGlgfv_load!A:AB,MATCH('IG LGFV Non-CNH'!B5,IGlgfv_load!5:5,0),FALSE)</f>
        <v>45180</v>
      </c>
      <c r="C6" s="81" t="str">
        <f>VLOOKUP($A6,IGlgfv_load!$A:$AB,MATCH('IG LGFV Non-CNH'!C$1,IGlgfv_load!$1:$1,0),FALSE)</f>
        <v>天津轨交</v>
      </c>
      <c r="D6" s="80" t="str">
        <f>VLOOKUP($A6,IGlgfv_load!$A:$AB,MATCH('IG LGFV Non-CNH'!D$1,IGlgfv_load!$1:$1,0),FALSE)</f>
        <v>--/--/--</v>
      </c>
      <c r="E6" s="80" t="str">
        <f>VLOOKUP($A6,IGlgfv_load!$A:$AB,MATCH('IG LGFV Non-CNH'!E$1,IGlgfv_load!$1:$1,0),FALSE)</f>
        <v>USD</v>
      </c>
      <c r="F6" s="82">
        <f>VLOOKUP($A6,IGlgfv_load!$A:$AB,MATCH('IG LGFV Non-CNH'!F$1,IGlgfv_load!$1:$1,0),FALSE)</f>
        <v>1.4</v>
      </c>
      <c r="G6" s="80" t="str">
        <f>VLOOKUP($A6,IGlgfv_load!$A:$AB,MATCH('IG LGFV Non-CNH'!G$1,IGlgfv_load!$1:$1,0),FALSE)</f>
        <v>1</v>
      </c>
      <c r="H6" s="80" t="str">
        <f>VLOOKUP($A6,IGlgfv_load!$A:$AB,MATCH('IG LGFV Non-CNH'!H$1,IGlgfv_load!$1:$1,0),FALSE)</f>
        <v>7.5%</v>
      </c>
      <c r="I6" s="80" t="str">
        <f>VLOOKUP($A6,IGlgfv_load!$A:$AB,MATCH('IG LGFV Non-CNH'!I$1,IGlgfv_load!$1:$1,0),FALSE)</f>
        <v>7.6%a</v>
      </c>
      <c r="J6" s="82">
        <f>VLOOKUP($A6,IGlgfv_load!$A:$AB,MATCH('IG LGFV Non-CNH'!J$1,IGlgfv_load!$1:$1,0),FALSE)</f>
        <v>10</v>
      </c>
      <c r="K6" s="83" t="str">
        <f>VLOOKUP($A6,IGlgfv_load!$A:$AB,MATCH('IG LGFV Non-CNH'!K$1,IGlgfv_load!$1:$1,0),FALSE)</f>
        <v>担保</v>
      </c>
      <c r="L6" s="83" t="str">
        <f>VLOOKUP($A6,IGlgfv_load!$A:$AB,MATCH('IG LGFV Non-CNH'!L$1,IGlgfv_load!$1:$1,0),FALSE)</f>
        <v>--</v>
      </c>
      <c r="M6" s="83" t="str">
        <f>VLOOKUP($A6,IGlgfv_load!$A:$AB,MATCH('IG LGFV Non-CNH'!M$1,IGlgfv_load!$1:$1,0),FALSE)</f>
        <v>天津</v>
      </c>
      <c r="N6" s="72" t="str">
        <f>VLOOKUP($A6,IGlgfv_load!$A:$AB,MATCH('IG LGFV Non-CNH'!N$1,IGlgfv_load!$1:$1,0),FALSE)</f>
        <v>--</v>
      </c>
    </row>
    <row r="7" spans="1:16" x14ac:dyDescent="0.25">
      <c r="A7" s="73">
        <f>IGlgfv[[#This Row],[Index]]</f>
        <v>79</v>
      </c>
      <c r="B7" s="80">
        <f>VLOOKUP(A7,IGlgfv_load!A:AB,MATCH('IG LGFV Non-CNH'!B6,IGlgfv_load!6:6,0),FALSE)</f>
        <v>45169</v>
      </c>
      <c r="C7" s="81" t="str">
        <f>VLOOKUP($A7,IGlgfv_load!$A:$AB,MATCH('IG LGFV Non-CNH'!C$1,IGlgfv_load!$1:$1,0),FALSE)</f>
        <v>台州城投</v>
      </c>
      <c r="D7" s="80" t="str">
        <f>VLOOKUP($A7,IGlgfv_load!$A:$AB,MATCH('IG LGFV Non-CNH'!D$1,IGlgfv_load!$1:$1,0),FALSE)</f>
        <v>--/--/BBB</v>
      </c>
      <c r="E7" s="80" t="str">
        <f>VLOOKUP($A7,IGlgfv_load!$A:$AB,MATCH('IG LGFV Non-CNH'!E$1,IGlgfv_load!$1:$1,0),FALSE)</f>
        <v>USD</v>
      </c>
      <c r="F7" s="82">
        <f>VLOOKUP($A7,IGlgfv_load!$A:$AB,MATCH('IG LGFV Non-CNH'!F$1,IGlgfv_load!$1:$1,0),FALSE)</f>
        <v>5</v>
      </c>
      <c r="G7" s="80" t="str">
        <f>VLOOKUP($A7,IGlgfv_load!$A:$AB,MATCH('IG LGFV Non-CNH'!G$1,IGlgfv_load!$1:$1,0),FALSE)</f>
        <v>3</v>
      </c>
      <c r="H7" s="80" t="str">
        <f>VLOOKUP($A7,IGlgfv_load!$A:$AB,MATCH('IG LGFV Non-CNH'!H$1,IGlgfv_load!$1:$1,0),FALSE)</f>
        <v>5.9%</v>
      </c>
      <c r="I7" s="80" t="str">
        <f>VLOOKUP($A7,IGlgfv_load!$A:$AB,MATCH('IG LGFV Non-CNH'!I$1,IGlgfv_load!$1:$1,0),FALSE)</f>
        <v>6%a</v>
      </c>
      <c r="J7" s="82" t="str">
        <f>VLOOKUP($A7,IGlgfv_load!$A:$AB,MATCH('IG LGFV Non-CNH'!J$1,IGlgfv_load!$1:$1,0),FALSE)</f>
        <v>10</v>
      </c>
      <c r="K7" s="83" t="str">
        <f>VLOOKUP($A7,IGlgfv_load!$A:$AB,MATCH('IG LGFV Non-CNH'!K$1,IGlgfv_load!$1:$1,0),FALSE)</f>
        <v>直发</v>
      </c>
      <c r="L7" s="83" t="str">
        <f>VLOOKUP($A7,IGlgfv_load!$A:$AB,MATCH('IG LGFV Non-CNH'!L$1,IGlgfv_load!$1:$1,0),FALSE)</f>
        <v>可持续债券</v>
      </c>
      <c r="M7" s="83" t="str">
        <f>VLOOKUP($A7,IGlgfv_load!$A:$AB,MATCH('IG LGFV Non-CNH'!M$1,IGlgfv_load!$1:$1,0),FALSE)</f>
        <v>浙江</v>
      </c>
      <c r="N7" s="72" t="str">
        <f>VLOOKUP($A7,IGlgfv_load!$A:$AB,MATCH('IG LGFV Non-CNH'!N$1,IGlgfv_load!$1:$1,0),FALSE)</f>
        <v>--</v>
      </c>
    </row>
    <row r="8" spans="1:16" x14ac:dyDescent="0.25">
      <c r="A8" s="73">
        <f>IGlgfv[[#This Row],[Index]]</f>
        <v>78</v>
      </c>
      <c r="B8" s="80">
        <f>VLOOKUP(A8,IGlgfv_load!A:AB,MATCH('IG LGFV Non-CNH'!B7,IGlgfv_load!7:7,0),FALSE)</f>
        <v>45168</v>
      </c>
      <c r="C8" s="81" t="str">
        <f>VLOOKUP($A8,IGlgfv_load!$A:$AB,MATCH('IG LGFV Non-CNH'!C$1,IGlgfv_load!$1:$1,0),FALSE)</f>
        <v>合肥产投</v>
      </c>
      <c r="D8" s="80" t="str">
        <f>VLOOKUP($A8,IGlgfv_load!$A:$AB,MATCH('IG LGFV Non-CNH'!D$1,IGlgfv_load!$1:$1,0),FALSE)</f>
        <v>--/--/BBB</v>
      </c>
      <c r="E8" s="80" t="str">
        <f>VLOOKUP($A8,IGlgfv_load!$A:$AB,MATCH('IG LGFV Non-CNH'!E$1,IGlgfv_load!$1:$1,0),FALSE)</f>
        <v>USD</v>
      </c>
      <c r="F8" s="82">
        <f>VLOOKUP($A8,IGlgfv_load!$A:$AB,MATCH('IG LGFV Non-CNH'!F$1,IGlgfv_load!$1:$1,0),FALSE)</f>
        <v>3</v>
      </c>
      <c r="G8" s="80" t="str">
        <f>VLOOKUP($A8,IGlgfv_load!$A:$AB,MATCH('IG LGFV Non-CNH'!G$1,IGlgfv_load!$1:$1,0),FALSE)</f>
        <v>3</v>
      </c>
      <c r="H8" s="80" t="str">
        <f>VLOOKUP($A8,IGlgfv_load!$A:$AB,MATCH('IG LGFV Non-CNH'!H$1,IGlgfv_load!$1:$1,0),FALSE)</f>
        <v>5.8%</v>
      </c>
      <c r="I8" s="80" t="str">
        <f>VLOOKUP($A8,IGlgfv_load!$A:$AB,MATCH('IG LGFV Non-CNH'!I$1,IGlgfv_load!$1:$1,0),FALSE)</f>
        <v>6%a</v>
      </c>
      <c r="J8" s="82" t="str">
        <f>VLOOKUP($A8,IGlgfv_load!$A:$AB,MATCH('IG LGFV Non-CNH'!J$1,IGlgfv_load!$1:$1,0),FALSE)</f>
        <v>20</v>
      </c>
      <c r="K8" s="83" t="str">
        <f>VLOOKUP($A8,IGlgfv_load!$A:$AB,MATCH('IG LGFV Non-CNH'!K$1,IGlgfv_load!$1:$1,0),FALSE)</f>
        <v>担保</v>
      </c>
      <c r="L8" s="83" t="str">
        <f>VLOOKUP($A8,IGlgfv_load!$A:$AB,MATCH('IG LGFV Non-CNH'!L$1,IGlgfv_load!$1:$1,0),FALSE)</f>
        <v>--</v>
      </c>
      <c r="M8" s="83" t="str">
        <f>VLOOKUP($A8,IGlgfv_load!$A:$AB,MATCH('IG LGFV Non-CNH'!M$1,IGlgfv_load!$1:$1,0),FALSE)</f>
        <v>安徽</v>
      </c>
      <c r="N8" s="72" t="str">
        <f>VLOOKUP($A8,IGlgfv_load!$A:$AB,MATCH('IG LGFV Non-CNH'!N$1,IGlgfv_load!$1:$1,0),FALSE)</f>
        <v>港分</v>
      </c>
    </row>
    <row r="9" spans="1:16" x14ac:dyDescent="0.25">
      <c r="A9" s="73">
        <f>IGlgfv[[#This Row],[Index]]</f>
        <v>77</v>
      </c>
      <c r="B9" s="80">
        <f>VLOOKUP(A9,IGlgfv_load!A:AB,MATCH('IG LGFV Non-CNH'!B8,IGlgfv_load!8:8,0),FALSE)</f>
        <v>45167</v>
      </c>
      <c r="C9" s="81" t="str">
        <f>VLOOKUP($A9,IGlgfv_load!$A:$AB,MATCH('IG LGFV Non-CNH'!C$1,IGlgfv_load!$1:$1,0),FALSE)</f>
        <v>滨海建投(天津银行)</v>
      </c>
      <c r="D9" s="80" t="str">
        <f>VLOOKUP($A9,IGlgfv_load!$A:$AB,MATCH('IG LGFV Non-CNH'!D$1,IGlgfv_load!$1:$1,0),FALSE)</f>
        <v>--/--/--</v>
      </c>
      <c r="E9" s="80" t="str">
        <f>VLOOKUP($A9,IGlgfv_load!$A:$AB,MATCH('IG LGFV Non-CNH'!E$1,IGlgfv_load!$1:$1,0),FALSE)</f>
        <v>USD</v>
      </c>
      <c r="F9" s="82">
        <f>VLOOKUP($A9,IGlgfv_load!$A:$AB,MATCH('IG LGFV Non-CNH'!F$1,IGlgfv_load!$1:$1,0),FALSE)</f>
        <v>0.5</v>
      </c>
      <c r="G9" s="80" t="str">
        <f>VLOOKUP($A9,IGlgfv_load!$A:$AB,MATCH('IG LGFV Non-CNH'!G$1,IGlgfv_load!$1:$1,0),FALSE)</f>
        <v>1</v>
      </c>
      <c r="H9" s="80" t="str">
        <f>VLOOKUP($A9,IGlgfv_load!$A:$AB,MATCH('IG LGFV Non-CNH'!H$1,IGlgfv_load!$1:$1,0),FALSE)</f>
        <v>7%</v>
      </c>
      <c r="I9" s="80" t="str">
        <f>VLOOKUP($A9,IGlgfv_load!$A:$AB,MATCH('IG LGFV Non-CNH'!I$1,IGlgfv_load!$1:$1,0),FALSE)</f>
        <v>--</v>
      </c>
      <c r="J9" s="82" t="str">
        <f>VLOOKUP($A9,IGlgfv_load!$A:$AB,MATCH('IG LGFV Non-CNH'!J$1,IGlgfv_load!$1:$1,0),FALSE)</f>
        <v>--</v>
      </c>
      <c r="K9" s="83" t="str">
        <f>VLOOKUP($A9,IGlgfv_load!$A:$AB,MATCH('IG LGFV Non-CNH'!K$1,IGlgfv_load!$1:$1,0),FALSE)</f>
        <v>备证+担保</v>
      </c>
      <c r="L9" s="83" t="str">
        <f>VLOOKUP($A9,IGlgfv_load!$A:$AB,MATCH('IG LGFV Non-CNH'!L$1,IGlgfv_load!$1:$1,0),FALSE)</f>
        <v>--</v>
      </c>
      <c r="M9" s="83" t="str">
        <f>VLOOKUP($A9,IGlgfv_load!$A:$AB,MATCH('IG LGFV Non-CNH'!M$1,IGlgfv_load!$1:$1,0),FALSE)</f>
        <v>天津</v>
      </c>
      <c r="N9" s="72" t="str">
        <f>VLOOKUP($A9,IGlgfv_load!$A:$AB,MATCH('IG LGFV Non-CNH'!N$1,IGlgfv_load!$1:$1,0),FALSE)</f>
        <v>--</v>
      </c>
    </row>
    <row r="10" spans="1:16" x14ac:dyDescent="0.25">
      <c r="A10" s="73">
        <f>IGlgfv[[#This Row],[Index]]</f>
        <v>76</v>
      </c>
      <c r="B10" s="80">
        <f>VLOOKUP(A10,IGlgfv_load!A:AB,MATCH('IG LGFV Non-CNH'!B9,IGlgfv_load!9:9,0),FALSE)</f>
        <v>45167</v>
      </c>
      <c r="C10" s="81" t="str">
        <f>VLOOKUP($A10,IGlgfv_load!$A:$AB,MATCH('IG LGFV Non-CNH'!C$1,IGlgfv_load!$1:$1,0),FALSE)</f>
        <v>海盐国资</v>
      </c>
      <c r="D10" s="80" t="str">
        <f>VLOOKUP($A10,IGlgfv_load!$A:$AB,MATCH('IG LGFV Non-CNH'!D$1,IGlgfv_load!$1:$1,0),FALSE)</f>
        <v>--/--/BBB-</v>
      </c>
      <c r="E10" s="80" t="str">
        <f>VLOOKUP($A10,IGlgfv_load!$A:$AB,MATCH('IG LGFV Non-CNH'!E$1,IGlgfv_load!$1:$1,0),FALSE)</f>
        <v>USD</v>
      </c>
      <c r="F10" s="82">
        <f>VLOOKUP($A10,IGlgfv_load!$A:$AB,MATCH('IG LGFV Non-CNH'!F$1,IGlgfv_load!$1:$1,0),FALSE)</f>
        <v>1.22</v>
      </c>
      <c r="G10" s="80" t="str">
        <f>VLOOKUP($A10,IGlgfv_load!$A:$AB,MATCH('IG LGFV Non-CNH'!G$1,IGlgfv_load!$1:$1,0),FALSE)</f>
        <v>3</v>
      </c>
      <c r="H10" s="80" t="str">
        <f>VLOOKUP($A10,IGlgfv_load!$A:$AB,MATCH('IG LGFV Non-CNH'!H$1,IGlgfv_load!$1:$1,0),FALSE)</f>
        <v>5.9%</v>
      </c>
      <c r="I10" s="80" t="str">
        <f>VLOOKUP($A10,IGlgfv_load!$A:$AB,MATCH('IG LGFV Non-CNH'!I$1,IGlgfv_load!$1:$1,0),FALSE)</f>
        <v>6.3%a</v>
      </c>
      <c r="J10" s="82" t="str">
        <f>VLOOKUP($A10,IGlgfv_load!$A:$AB,MATCH('IG LGFV Non-CNH'!J$1,IGlgfv_load!$1:$1,0),FALSE)</f>
        <v>40</v>
      </c>
      <c r="K10" s="83" t="str">
        <f>VLOOKUP($A10,IGlgfv_load!$A:$AB,MATCH('IG LGFV Non-CNH'!K$1,IGlgfv_load!$1:$1,0),FALSE)</f>
        <v>担保</v>
      </c>
      <c r="L10" s="83" t="str">
        <f>VLOOKUP($A10,IGlgfv_load!$A:$AB,MATCH('IG LGFV Non-CNH'!L$1,IGlgfv_load!$1:$1,0),FALSE)</f>
        <v>--</v>
      </c>
      <c r="M10" s="83" t="str">
        <f>VLOOKUP($A10,IGlgfv_load!$A:$AB,MATCH('IG LGFV Non-CNH'!M$1,IGlgfv_load!$1:$1,0),FALSE)</f>
        <v>浙江</v>
      </c>
      <c r="N10" s="72" t="str">
        <f>VLOOKUP($A10,IGlgfv_load!$A:$AB,MATCH('IG LGFV Non-CNH'!N$1,IGlgfv_load!$1:$1,0),FALSE)</f>
        <v>BISL</v>
      </c>
    </row>
    <row r="11" spans="1:16" x14ac:dyDescent="0.25">
      <c r="A11" s="73">
        <f>IGlgfv[[#This Row],[Index]]</f>
        <v>75</v>
      </c>
      <c r="B11" s="80">
        <f>VLOOKUP(A11,IGlgfv_load!A:AB,MATCH('IG LGFV Non-CNH'!B10,IGlgfv_load!10:10,0),FALSE)</f>
        <v>45160</v>
      </c>
      <c r="C11" s="81" t="str">
        <f>VLOOKUP($A11,IGlgfv_load!$A:$AB,MATCH('IG LGFV Non-CNH'!C$1,IGlgfv_load!$1:$1,0),FALSE)</f>
        <v>杭州上城城建综合</v>
      </c>
      <c r="D11" s="80" t="str">
        <f>VLOOKUP($A11,IGlgfv_load!$A:$AB,MATCH('IG LGFV Non-CNH'!D$1,IGlgfv_load!$1:$1,0),FALSE)</f>
        <v>--/--/BBB-</v>
      </c>
      <c r="E11" s="80" t="str">
        <f>VLOOKUP($A11,IGlgfv_load!$A:$AB,MATCH('IG LGFV Non-CNH'!E$1,IGlgfv_load!$1:$1,0),FALSE)</f>
        <v>USD</v>
      </c>
      <c r="F11" s="82">
        <f>VLOOKUP($A11,IGlgfv_load!$A:$AB,MATCH('IG LGFV Non-CNH'!F$1,IGlgfv_load!$1:$1,0),FALSE)</f>
        <v>2</v>
      </c>
      <c r="G11" s="80" t="str">
        <f>VLOOKUP($A11,IGlgfv_load!$A:$AB,MATCH('IG LGFV Non-CNH'!G$1,IGlgfv_load!$1:$1,0),FALSE)</f>
        <v>3</v>
      </c>
      <c r="H11" s="80" t="str">
        <f>VLOOKUP($A11,IGlgfv_load!$A:$AB,MATCH('IG LGFV Non-CNH'!H$1,IGlgfv_load!$1:$1,0),FALSE)</f>
        <v>5.85%</v>
      </c>
      <c r="I11" s="80" t="str">
        <f>VLOOKUP($A11,IGlgfv_load!$A:$AB,MATCH('IG LGFV Non-CNH'!I$1,IGlgfv_load!$1:$1,0),FALSE)</f>
        <v>6.25%a</v>
      </c>
      <c r="J11" s="82" t="str">
        <f>VLOOKUP($A11,IGlgfv_load!$A:$AB,MATCH('IG LGFV Non-CNH'!J$1,IGlgfv_load!$1:$1,0),FALSE)</f>
        <v>40</v>
      </c>
      <c r="K11" s="83" t="str">
        <f>VLOOKUP($A11,IGlgfv_load!$A:$AB,MATCH('IG LGFV Non-CNH'!K$1,IGlgfv_load!$1:$1,0),FALSE)</f>
        <v>担保</v>
      </c>
      <c r="L11" s="83" t="str">
        <f>VLOOKUP($A11,IGlgfv_load!$A:$AB,MATCH('IG LGFV Non-CNH'!L$1,IGlgfv_load!$1:$1,0),FALSE)</f>
        <v>绿色债券</v>
      </c>
      <c r="M11" s="83" t="str">
        <f>VLOOKUP($A11,IGlgfv_load!$A:$AB,MATCH('IG LGFV Non-CNH'!M$1,IGlgfv_load!$1:$1,0),FALSE)</f>
        <v>浙江</v>
      </c>
      <c r="N11" s="72" t="str">
        <f>VLOOKUP($A11,IGlgfv_load!$A:$AB,MATCH('IG LGFV Non-CNH'!N$1,IGlgfv_load!$1:$1,0),FALSE)</f>
        <v>BISL</v>
      </c>
    </row>
    <row r="12" spans="1:16" x14ac:dyDescent="0.25">
      <c r="A12" s="73">
        <f>IGlgfv[[#This Row],[Index]]</f>
        <v>74</v>
      </c>
      <c r="B12" s="80">
        <f>VLOOKUP(A12,IGlgfv_load!A:AB,MATCH('IG LGFV Non-CNH'!B11,IGlgfv_load!11:11,0),FALSE)</f>
        <v>45148</v>
      </c>
      <c r="C12" s="81" t="str">
        <f>VLOOKUP($A12,IGlgfv_load!$A:$AB,MATCH('IG LGFV Non-CNH'!C$1,IGlgfv_load!$1:$1,0),FALSE)</f>
        <v>临沂城投</v>
      </c>
      <c r="D12" s="80" t="str">
        <f>VLOOKUP($A12,IGlgfv_load!$A:$AB,MATCH('IG LGFV Non-CNH'!D$1,IGlgfv_load!$1:$1,0),FALSE)</f>
        <v>Baa3/--/--</v>
      </c>
      <c r="E12" s="80" t="str">
        <f>VLOOKUP($A12,IGlgfv_load!$A:$AB,MATCH('IG LGFV Non-CNH'!E$1,IGlgfv_load!$1:$1,0),FALSE)</f>
        <v>USD</v>
      </c>
      <c r="F12" s="82">
        <f>VLOOKUP($A12,IGlgfv_load!$A:$AB,MATCH('IG LGFV Non-CNH'!F$1,IGlgfv_load!$1:$1,0),FALSE)</f>
        <v>3.1</v>
      </c>
      <c r="G12" s="80" t="str">
        <f>VLOOKUP($A12,IGlgfv_load!$A:$AB,MATCH('IG LGFV Non-CNH'!G$1,IGlgfv_load!$1:$1,0),FALSE)</f>
        <v>3</v>
      </c>
      <c r="H12" s="80" t="str">
        <f>VLOOKUP($A12,IGlgfv_load!$A:$AB,MATCH('IG LGFV Non-CNH'!H$1,IGlgfv_load!$1:$1,0),FALSE)</f>
        <v>7.4%</v>
      </c>
      <c r="I12" s="80" t="str">
        <f>VLOOKUP($A12,IGlgfv_load!$A:$AB,MATCH('IG LGFV Non-CNH'!I$1,IGlgfv_load!$1:$1,0),FALSE)</f>
        <v>7.6%a</v>
      </c>
      <c r="J12" s="82" t="str">
        <f>VLOOKUP($A12,IGlgfv_load!$A:$AB,MATCH('IG LGFV Non-CNH'!J$1,IGlgfv_load!$1:$1,0),FALSE)</f>
        <v>20</v>
      </c>
      <c r="K12" s="83" t="str">
        <f>VLOOKUP($A12,IGlgfv_load!$A:$AB,MATCH('IG LGFV Non-CNH'!K$1,IGlgfv_load!$1:$1,0),FALSE)</f>
        <v>担保</v>
      </c>
      <c r="L12" s="83" t="str">
        <f>VLOOKUP($A12,IGlgfv_load!$A:$AB,MATCH('IG LGFV Non-CNH'!L$1,IGlgfv_load!$1:$1,0),FALSE)</f>
        <v>--</v>
      </c>
      <c r="M12" s="83" t="str">
        <f>VLOOKUP($A12,IGlgfv_load!$A:$AB,MATCH('IG LGFV Non-CNH'!M$1,IGlgfv_load!$1:$1,0),FALSE)</f>
        <v>山东</v>
      </c>
      <c r="N12" s="72" t="str">
        <f>VLOOKUP($A12,IGlgfv_load!$A:$AB,MATCH('IG LGFV Non-CNH'!N$1,IGlgfv_load!$1:$1,0),FALSE)</f>
        <v>BISL</v>
      </c>
    </row>
    <row r="13" spans="1:16" x14ac:dyDescent="0.25">
      <c r="A13" s="73">
        <f>IGlgfv[[#This Row],[Index]]</f>
        <v>73</v>
      </c>
      <c r="B13" s="80">
        <f>VLOOKUP(A13,IGlgfv_load!A:AB,MATCH('IG LGFV Non-CNH'!B12,IGlgfv_load!12:12,0),FALSE)</f>
        <v>45145</v>
      </c>
      <c r="C13" s="81" t="str">
        <f>VLOOKUP($A13,IGlgfv_load!$A:$AB,MATCH('IG LGFV Non-CNH'!C$1,IGlgfv_load!$1:$1,0),FALSE)</f>
        <v>云南能投(邮储银行)</v>
      </c>
      <c r="D13" s="80" t="str">
        <f>VLOOKUP($A13,IGlgfv_load!$A:$AB,MATCH('IG LGFV Non-CNH'!D$1,IGlgfv_load!$1:$1,0),FALSE)</f>
        <v>--/--/--</v>
      </c>
      <c r="E13" s="80" t="str">
        <f>VLOOKUP($A13,IGlgfv_load!$A:$AB,MATCH('IG LGFV Non-CNH'!E$1,IGlgfv_load!$1:$1,0),FALSE)</f>
        <v>USD</v>
      </c>
      <c r="F13" s="82">
        <f>VLOOKUP($A13,IGlgfv_load!$A:$AB,MATCH('IG LGFV Non-CNH'!F$1,IGlgfv_load!$1:$1,0),FALSE)</f>
        <v>0.7</v>
      </c>
      <c r="G13" s="80" t="str">
        <f>VLOOKUP($A13,IGlgfv_load!$A:$AB,MATCH('IG LGFV Non-CNH'!G$1,IGlgfv_load!$1:$1,0),FALSE)</f>
        <v>3</v>
      </c>
      <c r="H13" s="80" t="str">
        <f>VLOOKUP($A13,IGlgfv_load!$A:$AB,MATCH('IG LGFV Non-CNH'!H$1,IGlgfv_load!$1:$1,0),FALSE)</f>
        <v>5.75%</v>
      </c>
      <c r="I13" s="80" t="str">
        <f>VLOOKUP($A13,IGlgfv_load!$A:$AB,MATCH('IG LGFV Non-CNH'!I$1,IGlgfv_load!$1:$1,0),FALSE)</f>
        <v>6.3%a</v>
      </c>
      <c r="J13" s="82" t="str">
        <f>VLOOKUP($A13,IGlgfv_load!$A:$AB,MATCH('IG LGFV Non-CNH'!J$1,IGlgfv_load!$1:$1,0),FALSE)</f>
        <v>55</v>
      </c>
      <c r="K13" s="83" t="str">
        <f>VLOOKUP($A13,IGlgfv_load!$A:$AB,MATCH('IG LGFV Non-CNH'!K$1,IGlgfv_load!$1:$1,0),FALSE)</f>
        <v>备证+担保</v>
      </c>
      <c r="L13" s="83" t="str">
        <f>VLOOKUP($A13,IGlgfv_load!$A:$AB,MATCH('IG LGFV Non-CNH'!L$1,IGlgfv_load!$1:$1,0),FALSE)</f>
        <v>绿色债券</v>
      </c>
      <c r="M13" s="83" t="str">
        <f>VLOOKUP($A13,IGlgfv_load!$A:$AB,MATCH('IG LGFV Non-CNH'!M$1,IGlgfv_load!$1:$1,0),FALSE)</f>
        <v>云南</v>
      </c>
      <c r="N13" s="72" t="str">
        <f>VLOOKUP($A13,IGlgfv_load!$A:$AB,MATCH('IG LGFV Non-CNH'!N$1,IGlgfv_load!$1:$1,0),FALSE)</f>
        <v>--</v>
      </c>
    </row>
    <row r="14" spans="1:16" x14ac:dyDescent="0.25">
      <c r="A14" s="73">
        <f>IGlgfv[[#This Row],[Index]]</f>
        <v>72</v>
      </c>
      <c r="B14" s="80">
        <f>VLOOKUP(A14,IGlgfv_load!A:AB,MATCH('IG LGFV Non-CNH'!B13,IGlgfv_load!13:13,0),FALSE)</f>
        <v>45120</v>
      </c>
      <c r="C14" s="81" t="str">
        <f>VLOOKUP($A14,IGlgfv_load!$A:$AB,MATCH('IG LGFV Non-CNH'!C$1,IGlgfv_load!$1:$1,0),FALSE)</f>
        <v>扬州城建</v>
      </c>
      <c r="D14" s="80" t="str">
        <f>VLOOKUP($A14,IGlgfv_load!$A:$AB,MATCH('IG LGFV Non-CNH'!D$1,IGlgfv_load!$1:$1,0),FALSE)</f>
        <v>--/--/--</v>
      </c>
      <c r="E14" s="80" t="str">
        <f>VLOOKUP($A14,IGlgfv_load!$A:$AB,MATCH('IG LGFV Non-CNH'!E$1,IGlgfv_load!$1:$1,0),FALSE)</f>
        <v>USD</v>
      </c>
      <c r="F14" s="82">
        <f>VLOOKUP($A14,IGlgfv_load!$A:$AB,MATCH('IG LGFV Non-CNH'!F$1,IGlgfv_load!$1:$1,0),FALSE)</f>
        <v>3</v>
      </c>
      <c r="G14" s="80" t="str">
        <f>VLOOKUP($A14,IGlgfv_load!$A:$AB,MATCH('IG LGFV Non-CNH'!G$1,IGlgfv_load!$1:$1,0),FALSE)</f>
        <v>3</v>
      </c>
      <c r="H14" s="80" t="str">
        <f>VLOOKUP($A14,IGlgfv_load!$A:$AB,MATCH('IG LGFV Non-CNH'!H$1,IGlgfv_load!$1:$1,0),FALSE)</f>
        <v>5.48%</v>
      </c>
      <c r="I14" s="80" t="str">
        <f>VLOOKUP($A14,IGlgfv_load!$A:$AB,MATCH('IG LGFV Non-CNH'!I$1,IGlgfv_load!$1:$1,0),FALSE)</f>
        <v>5.95%a</v>
      </c>
      <c r="J14" s="82" t="str">
        <f>VLOOKUP($A14,IGlgfv_load!$A:$AB,MATCH('IG LGFV Non-CNH'!J$1,IGlgfv_load!$1:$1,0),FALSE)</f>
        <v>45</v>
      </c>
      <c r="K14" s="83" t="str">
        <f>VLOOKUP($A14,IGlgfv_load!$A:$AB,MATCH('IG LGFV Non-CNH'!K$1,IGlgfv_load!$1:$1,0),FALSE)</f>
        <v>直发</v>
      </c>
      <c r="L14" s="83" t="str">
        <f>VLOOKUP($A14,IGlgfv_load!$A:$AB,MATCH('IG LGFV Non-CNH'!L$1,IGlgfv_load!$1:$1,0),FALSE)</f>
        <v>--</v>
      </c>
      <c r="M14" s="83" t="str">
        <f>VLOOKUP($A14,IGlgfv_load!$A:$AB,MATCH('IG LGFV Non-CNH'!M$1,IGlgfv_load!$1:$1,0),FALSE)</f>
        <v>江苏</v>
      </c>
      <c r="N14" s="72" t="str">
        <f>VLOOKUP($A14,IGlgfv_load!$A:$AB,MATCH('IG LGFV Non-CNH'!N$1,IGlgfv_load!$1:$1,0),FALSE)</f>
        <v>港分</v>
      </c>
    </row>
    <row r="15" spans="1:16" x14ac:dyDescent="0.25">
      <c r="A15" s="73">
        <f>IGlgfv[[#This Row],[Index]]</f>
        <v>71</v>
      </c>
      <c r="B15" s="80">
        <f>VLOOKUP(A15,IGlgfv_load!A:AB,MATCH('IG LGFV Non-CNH'!B14,IGlgfv_load!14:14,0),FALSE)</f>
        <v>45097</v>
      </c>
      <c r="C15" s="81" t="str">
        <f>VLOOKUP($A15,IGlgfv_load!$A:$AB,MATCH('IG LGFV Non-CNH'!C$1,IGlgfv_load!$1:$1,0),FALSE)</f>
        <v>义乌国资</v>
      </c>
      <c r="D15" s="80" t="str">
        <f>VLOOKUP($A15,IGlgfv_load!$A:$AB,MATCH('IG LGFV Non-CNH'!D$1,IGlgfv_load!$1:$1,0),FALSE)</f>
        <v>Baa3/--/BBB</v>
      </c>
      <c r="E15" s="80" t="str">
        <f>VLOOKUP($A15,IGlgfv_load!$A:$AB,MATCH('IG LGFV Non-CNH'!E$1,IGlgfv_load!$1:$1,0),FALSE)</f>
        <v>USD</v>
      </c>
      <c r="F15" s="82">
        <f>VLOOKUP($A15,IGlgfv_load!$A:$AB,MATCH('IG LGFV Non-CNH'!F$1,IGlgfv_load!$1:$1,0),FALSE)</f>
        <v>4</v>
      </c>
      <c r="G15" s="80" t="str">
        <f>VLOOKUP($A15,IGlgfv_load!$A:$AB,MATCH('IG LGFV Non-CNH'!G$1,IGlgfv_load!$1:$1,0),FALSE)</f>
        <v>3</v>
      </c>
      <c r="H15" s="80" t="str">
        <f>VLOOKUP($A15,IGlgfv_load!$A:$AB,MATCH('IG LGFV Non-CNH'!H$1,IGlgfv_load!$1:$1,0),FALSE)</f>
        <v>5.7%</v>
      </c>
      <c r="I15" s="80" t="str">
        <f>VLOOKUP($A15,IGlgfv_load!$A:$AB,MATCH('IG LGFV Non-CNH'!I$1,IGlgfv_load!$1:$1,0),FALSE)</f>
        <v>6.1%a</v>
      </c>
      <c r="J15" s="82" t="str">
        <f>VLOOKUP($A15,IGlgfv_load!$A:$AB,MATCH('IG LGFV Non-CNH'!J$1,IGlgfv_load!$1:$1,0),FALSE)</f>
        <v>40</v>
      </c>
      <c r="K15" s="83" t="str">
        <f>VLOOKUP($A15,IGlgfv_load!$A:$AB,MATCH('IG LGFV Non-CNH'!K$1,IGlgfv_load!$1:$1,0),FALSE)</f>
        <v>担保</v>
      </c>
      <c r="L15" s="83" t="str">
        <f>VLOOKUP($A15,IGlgfv_load!$A:$AB,MATCH('IG LGFV Non-CNH'!L$1,IGlgfv_load!$1:$1,0),FALSE)</f>
        <v>可持续债券</v>
      </c>
      <c r="M15" s="83" t="str">
        <f>VLOOKUP($A15,IGlgfv_load!$A:$AB,MATCH('IG LGFV Non-CNH'!M$1,IGlgfv_load!$1:$1,0),FALSE)</f>
        <v>浙江</v>
      </c>
      <c r="N15" s="72" t="str">
        <f>VLOOKUP($A15,IGlgfv_load!$A:$AB,MATCH('IG LGFV Non-CNH'!N$1,IGlgfv_load!$1:$1,0),FALSE)</f>
        <v>BISL</v>
      </c>
    </row>
    <row r="16" spans="1:16" x14ac:dyDescent="0.25">
      <c r="A16" s="73">
        <f>IGlgfv[[#This Row],[Index]]</f>
        <v>70</v>
      </c>
      <c r="B16" s="80">
        <f>VLOOKUP(A16,IGlgfv_load!A:AB,MATCH('IG LGFV Non-CNH'!B15,IGlgfv_load!15:15,0),FALSE)</f>
        <v>45076</v>
      </c>
      <c r="C16" s="81" t="str">
        <f>VLOOKUP($A16,IGlgfv_load!$A:$AB,MATCH('IG LGFV Non-CNH'!C$1,IGlgfv_load!$1:$1,0),FALSE)</f>
        <v>湖州城投</v>
      </c>
      <c r="D16" s="80" t="str">
        <f>VLOOKUP($A16,IGlgfv_load!$A:$AB,MATCH('IG LGFV Non-CNH'!D$1,IGlgfv_load!$1:$1,0),FALSE)</f>
        <v>--/--/BBB</v>
      </c>
      <c r="E16" s="80" t="str">
        <f>VLOOKUP($A16,IGlgfv_load!$A:$AB,MATCH('IG LGFV Non-CNH'!E$1,IGlgfv_load!$1:$1,0),FALSE)</f>
        <v>USD</v>
      </c>
      <c r="F16" s="82">
        <f>VLOOKUP($A16,IGlgfv_load!$A:$AB,MATCH('IG LGFV Non-CNH'!F$1,IGlgfv_load!$1:$1,0),FALSE)</f>
        <v>3</v>
      </c>
      <c r="G16" s="80" t="str">
        <f>VLOOKUP($A16,IGlgfv_load!$A:$AB,MATCH('IG LGFV Non-CNH'!G$1,IGlgfv_load!$1:$1,0),FALSE)</f>
        <v>3</v>
      </c>
      <c r="H16" s="80" t="str">
        <f>VLOOKUP($A16,IGlgfv_load!$A:$AB,MATCH('IG LGFV Non-CNH'!H$1,IGlgfv_load!$1:$1,0),FALSE)</f>
        <v>5.68%</v>
      </c>
      <c r="I16" s="80" t="str">
        <f>VLOOKUP($A16,IGlgfv_load!$A:$AB,MATCH('IG LGFV Non-CNH'!I$1,IGlgfv_load!$1:$1,0),FALSE)</f>
        <v>6%a</v>
      </c>
      <c r="J16" s="82" t="str">
        <f>VLOOKUP($A16,IGlgfv_load!$A:$AB,MATCH('IG LGFV Non-CNH'!J$1,IGlgfv_load!$1:$1,0),FALSE)</f>
        <v>32</v>
      </c>
      <c r="K16" s="83" t="str">
        <f>VLOOKUP($A16,IGlgfv_load!$A:$AB,MATCH('IG LGFV Non-CNH'!K$1,IGlgfv_load!$1:$1,0),FALSE)</f>
        <v>直发</v>
      </c>
      <c r="L16" s="83" t="str">
        <f>VLOOKUP($A16,IGlgfv_load!$A:$AB,MATCH('IG LGFV Non-CNH'!L$1,IGlgfv_load!$1:$1,0),FALSE)</f>
        <v>可持续债券</v>
      </c>
      <c r="M16" s="83" t="str">
        <f>VLOOKUP($A16,IGlgfv_load!$A:$AB,MATCH('IG LGFV Non-CNH'!M$1,IGlgfv_load!$1:$1,0),FALSE)</f>
        <v>浙江</v>
      </c>
      <c r="N16" s="72" t="str">
        <f>VLOOKUP($A16,IGlgfv_load!$A:$AB,MATCH('IG LGFV Non-CNH'!N$1,IGlgfv_load!$1:$1,0),FALSE)</f>
        <v>港分</v>
      </c>
    </row>
    <row r="17" spans="1:14" x14ac:dyDescent="0.25">
      <c r="A17" s="73">
        <f>IGlgfv[[#This Row],[Index]]</f>
        <v>69</v>
      </c>
      <c r="B17" s="80">
        <f>VLOOKUP(A17,IGlgfv_load!A:AB,MATCH('IG LGFV Non-CNH'!B16,IGlgfv_load!16:16,0),FALSE)</f>
        <v>45062</v>
      </c>
      <c r="C17" s="81" t="str">
        <f>VLOOKUP($A17,IGlgfv_load!$A:$AB,MATCH('IG LGFV Non-CNH'!C$1,IGlgfv_load!$1:$1,0),FALSE)</f>
        <v>山东高速</v>
      </c>
      <c r="D17" s="80" t="str">
        <f>VLOOKUP($A17,IGlgfv_load!$A:$AB,MATCH('IG LGFV Non-CNH'!D$1,IGlgfv_load!$1:$1,0),FALSE)</f>
        <v>A3/--/--</v>
      </c>
      <c r="E17" s="80" t="str">
        <f>VLOOKUP($A17,IGlgfv_load!$A:$AB,MATCH('IG LGFV Non-CNH'!E$1,IGlgfv_load!$1:$1,0),FALSE)</f>
        <v>USD</v>
      </c>
      <c r="F17" s="82">
        <f>VLOOKUP($A17,IGlgfv_load!$A:$AB,MATCH('IG LGFV Non-CNH'!F$1,IGlgfv_load!$1:$1,0),FALSE)</f>
        <v>3</v>
      </c>
      <c r="G17" s="80" t="str">
        <f>VLOOKUP($A17,IGlgfv_load!$A:$AB,MATCH('IG LGFV Non-CNH'!G$1,IGlgfv_load!$1:$1,0),FALSE)</f>
        <v>3</v>
      </c>
      <c r="H17" s="80" t="str">
        <f>VLOOKUP($A17,IGlgfv_load!$A:$AB,MATCH('IG LGFV Non-CNH'!H$1,IGlgfv_load!$1:$1,0),FALSE)</f>
        <v>5.1%</v>
      </c>
      <c r="I17" s="80" t="str">
        <f>VLOOKUP($A17,IGlgfv_load!$A:$AB,MATCH('IG LGFV Non-CNH'!I$1,IGlgfv_load!$1:$1,0),FALSE)</f>
        <v>5.7%a</v>
      </c>
      <c r="J17" s="82" t="str">
        <f>VLOOKUP($A17,IGlgfv_load!$A:$AB,MATCH('IG LGFV Non-CNH'!J$1,IGlgfv_load!$1:$1,0),FALSE)</f>
        <v>60</v>
      </c>
      <c r="K17" s="83" t="str">
        <f>VLOOKUP($A17,IGlgfv_load!$A:$AB,MATCH('IG LGFV Non-CNH'!K$1,IGlgfv_load!$1:$1,0),FALSE)</f>
        <v>担保</v>
      </c>
      <c r="L17" s="83" t="str">
        <f>VLOOKUP($A17,IGlgfv_load!$A:$AB,MATCH('IG LGFV Non-CNH'!L$1,IGlgfv_load!$1:$1,0),FALSE)</f>
        <v>--</v>
      </c>
      <c r="M17" s="83" t="str">
        <f>VLOOKUP($A17,IGlgfv_load!$A:$AB,MATCH('IG LGFV Non-CNH'!M$1,IGlgfv_load!$1:$1,0),FALSE)</f>
        <v>山东</v>
      </c>
      <c r="N17" s="72" t="str">
        <f>VLOOKUP($A17,IGlgfv_load!$A:$AB,MATCH('IG LGFV Non-CNH'!N$1,IGlgfv_load!$1:$1,0),FALSE)</f>
        <v>港分</v>
      </c>
    </row>
    <row r="18" spans="1:14" x14ac:dyDescent="0.25">
      <c r="A18" s="73">
        <f>IGlgfv[[#This Row],[Index]]</f>
        <v>68</v>
      </c>
      <c r="B18" s="80">
        <f>VLOOKUP(A18,IGlgfv_load!A:AB,MATCH('IG LGFV Non-CNH'!B17,IGlgfv_load!17:17,0),FALSE)</f>
        <v>45028</v>
      </c>
      <c r="C18" s="81" t="str">
        <f>VLOOKUP($A18,IGlgfv_load!$A:$AB,MATCH('IG LGFV Non-CNH'!C$1,IGlgfv_load!$1:$1,0),FALSE)</f>
        <v>上饶投控</v>
      </c>
      <c r="D18" s="80" t="str">
        <f>VLOOKUP($A18,IGlgfv_load!$A:$AB,MATCH('IG LGFV Non-CNH'!D$1,IGlgfv_load!$1:$1,0),FALSE)</f>
        <v>--/--/BBB-</v>
      </c>
      <c r="E18" s="80" t="str">
        <f>VLOOKUP($A18,IGlgfv_load!$A:$AB,MATCH('IG LGFV Non-CNH'!E$1,IGlgfv_load!$1:$1,0),FALSE)</f>
        <v>USD</v>
      </c>
      <c r="F18" s="82">
        <f>VLOOKUP($A18,IGlgfv_load!$A:$AB,MATCH('IG LGFV Non-CNH'!F$1,IGlgfv_load!$1:$1,0),FALSE)</f>
        <v>1.2</v>
      </c>
      <c r="G18" s="80" t="str">
        <f>VLOOKUP($A18,IGlgfv_load!$A:$AB,MATCH('IG LGFV Non-CNH'!G$1,IGlgfv_load!$1:$1,0),FALSE)</f>
        <v>3</v>
      </c>
      <c r="H18" s="80" t="str">
        <f>VLOOKUP($A18,IGlgfv_load!$A:$AB,MATCH('IG LGFV Non-CNH'!H$1,IGlgfv_load!$1:$1,0),FALSE)</f>
        <v>7.9%</v>
      </c>
      <c r="I18" s="80" t="str">
        <f>VLOOKUP($A18,IGlgfv_load!$A:$AB,MATCH('IG LGFV Non-CNH'!I$1,IGlgfv_load!$1:$1,0),FALSE)</f>
        <v>--</v>
      </c>
      <c r="J18" s="82" t="str">
        <f>VLOOKUP($A18,IGlgfv_load!$A:$AB,MATCH('IG LGFV Non-CNH'!J$1,IGlgfv_load!$1:$1,0),FALSE)</f>
        <v>--</v>
      </c>
      <c r="K18" s="83" t="str">
        <f>VLOOKUP($A18,IGlgfv_load!$A:$AB,MATCH('IG LGFV Non-CNH'!K$1,IGlgfv_load!$1:$1,0),FALSE)</f>
        <v>担保</v>
      </c>
      <c r="L18" s="83" t="str">
        <f>VLOOKUP($A18,IGlgfv_load!$A:$AB,MATCH('IG LGFV Non-CNH'!L$1,IGlgfv_load!$1:$1,0),FALSE)</f>
        <v>可持续债券</v>
      </c>
      <c r="M18" s="83" t="str">
        <f>VLOOKUP($A18,IGlgfv_load!$A:$AB,MATCH('IG LGFV Non-CNH'!M$1,IGlgfv_load!$1:$1,0),FALSE)</f>
        <v>江西</v>
      </c>
      <c r="N18" s="72" t="str">
        <f>VLOOKUP($A18,IGlgfv_load!$A:$AB,MATCH('IG LGFV Non-CNH'!N$1,IGlgfv_load!$1:$1,0),FALSE)</f>
        <v>BISL</v>
      </c>
    </row>
    <row r="19" spans="1:14" x14ac:dyDescent="0.25">
      <c r="A19" s="73">
        <f>IGlgfv[[#This Row],[Index]]</f>
        <v>67</v>
      </c>
      <c r="B19" s="80">
        <f>VLOOKUP(A19,IGlgfv_load!A:AB,MATCH('IG LGFV Non-CNH'!B18,IGlgfv_load!18:18,0),FALSE)</f>
        <v>44978</v>
      </c>
      <c r="C19" s="81" t="str">
        <f>VLOOKUP($A19,IGlgfv_load!$A:$AB,MATCH('IG LGFV Non-CNH'!C$1,IGlgfv_load!$1:$1,0),FALSE)</f>
        <v>赣州城投(邮储银行)</v>
      </c>
      <c r="D19" s="80" t="str">
        <f>VLOOKUP($A19,IGlgfv_load!$A:$AB,MATCH('IG LGFV Non-CNH'!D$1,IGlgfv_load!$1:$1,0),FALSE)</f>
        <v>--/--/--</v>
      </c>
      <c r="E19" s="80" t="str">
        <f>VLOOKUP($A19,IGlgfv_load!$A:$AB,MATCH('IG LGFV Non-CNH'!E$1,IGlgfv_load!$1:$1,0),FALSE)</f>
        <v>USD</v>
      </c>
      <c r="F19" s="82">
        <f>VLOOKUP($A19,IGlgfv_load!$A:$AB,MATCH('IG LGFV Non-CNH'!F$1,IGlgfv_load!$1:$1,0),FALSE)</f>
        <v>0.62</v>
      </c>
      <c r="G19" s="80" t="str">
        <f>VLOOKUP($A19,IGlgfv_load!$A:$AB,MATCH('IG LGFV Non-CNH'!G$1,IGlgfv_load!$1:$1,0),FALSE)</f>
        <v>2.9</v>
      </c>
      <c r="H19" s="80" t="str">
        <f>VLOOKUP($A19,IGlgfv_load!$A:$AB,MATCH('IG LGFV Non-CNH'!H$1,IGlgfv_load!$1:$1,0),FALSE)</f>
        <v>5.898%</v>
      </c>
      <c r="I19" s="80" t="str">
        <f>VLOOKUP($A19,IGlgfv_load!$A:$AB,MATCH('IG LGFV Non-CNH'!I$1,IGlgfv_load!$1:$1,0),FALSE)</f>
        <v>6.1%a</v>
      </c>
      <c r="J19" s="82" t="str">
        <f>VLOOKUP($A19,IGlgfv_load!$A:$AB,MATCH('IG LGFV Non-CNH'!J$1,IGlgfv_load!$1:$1,0),FALSE)</f>
        <v>20</v>
      </c>
      <c r="K19" s="83" t="str">
        <f>VLOOKUP($A19,IGlgfv_load!$A:$AB,MATCH('IG LGFV Non-CNH'!K$1,IGlgfv_load!$1:$1,0),FALSE)</f>
        <v>备证</v>
      </c>
      <c r="L19" s="83" t="str">
        <f>VLOOKUP($A19,IGlgfv_load!$A:$AB,MATCH('IG LGFV Non-CNH'!L$1,IGlgfv_load!$1:$1,0),FALSE)</f>
        <v>--</v>
      </c>
      <c r="M19" s="83" t="str">
        <f>VLOOKUP($A19,IGlgfv_load!$A:$AB,MATCH('IG LGFV Non-CNH'!M$1,IGlgfv_load!$1:$1,0),FALSE)</f>
        <v>江西</v>
      </c>
      <c r="N19" s="72" t="str">
        <f>VLOOKUP($A19,IGlgfv_load!$A:$AB,MATCH('IG LGFV Non-CNH'!N$1,IGlgfv_load!$1:$1,0),FALSE)</f>
        <v>--</v>
      </c>
    </row>
    <row r="20" spans="1:14" x14ac:dyDescent="0.25">
      <c r="A20" s="73">
        <f>IGlgfv[[#This Row],[Index]]</f>
        <v>66</v>
      </c>
      <c r="B20" s="80">
        <f>VLOOKUP(A20,IGlgfv_load!A:AB,MATCH('IG LGFV Non-CNH'!B19,IGlgfv_load!19:19,0),FALSE)</f>
        <v>44978</v>
      </c>
      <c r="C20" s="81" t="str">
        <f>VLOOKUP($A20,IGlgfv_load!$A:$AB,MATCH('IG LGFV Non-CNH'!C$1,IGlgfv_load!$1:$1,0),FALSE)</f>
        <v>赣州城投</v>
      </c>
      <c r="D20" s="80" t="str">
        <f>VLOOKUP($A20,IGlgfv_load!$A:$AB,MATCH('IG LGFV Non-CNH'!D$1,IGlgfv_load!$1:$1,0),FALSE)</f>
        <v>--/--/BBB-</v>
      </c>
      <c r="E20" s="80" t="str">
        <f>VLOOKUP($A20,IGlgfv_load!$A:$AB,MATCH('IG LGFV Non-CNH'!E$1,IGlgfv_load!$1:$1,0),FALSE)</f>
        <v>USD</v>
      </c>
      <c r="F20" s="82">
        <f>VLOOKUP($A20,IGlgfv_load!$A:$AB,MATCH('IG LGFV Non-CNH'!F$1,IGlgfv_load!$1:$1,0),FALSE)</f>
        <v>1.6</v>
      </c>
      <c r="G20" s="80" t="str">
        <f>VLOOKUP($A20,IGlgfv_load!$A:$AB,MATCH('IG LGFV Non-CNH'!G$1,IGlgfv_load!$1:$1,0),FALSE)</f>
        <v>3</v>
      </c>
      <c r="H20" s="80" t="str">
        <f>VLOOKUP($A20,IGlgfv_load!$A:$AB,MATCH('IG LGFV Non-CNH'!H$1,IGlgfv_load!$1:$1,0),FALSE)</f>
        <v>7.7%</v>
      </c>
      <c r="I20" s="80" t="str">
        <f>VLOOKUP($A20,IGlgfv_load!$A:$AB,MATCH('IG LGFV Non-CNH'!I$1,IGlgfv_load!$1:$1,0),FALSE)</f>
        <v>7.9%a</v>
      </c>
      <c r="J20" s="82" t="str">
        <f>VLOOKUP($A20,IGlgfv_load!$A:$AB,MATCH('IG LGFV Non-CNH'!J$1,IGlgfv_load!$1:$1,0),FALSE)</f>
        <v>20</v>
      </c>
      <c r="K20" s="83" t="str">
        <f>VLOOKUP($A20,IGlgfv_load!$A:$AB,MATCH('IG LGFV Non-CNH'!K$1,IGlgfv_load!$1:$1,0),FALSE)</f>
        <v>直发</v>
      </c>
      <c r="L20" s="83" t="str">
        <f>VLOOKUP($A20,IGlgfv_load!$A:$AB,MATCH('IG LGFV Non-CNH'!L$1,IGlgfv_load!$1:$1,0),FALSE)</f>
        <v>--</v>
      </c>
      <c r="M20" s="83" t="str">
        <f>VLOOKUP($A20,IGlgfv_load!$A:$AB,MATCH('IG LGFV Non-CNH'!M$1,IGlgfv_load!$1:$1,0),FALSE)</f>
        <v>江西</v>
      </c>
      <c r="N20" s="72" t="str">
        <f>VLOOKUP($A20,IGlgfv_load!$A:$AB,MATCH('IG LGFV Non-CNH'!N$1,IGlgfv_load!$1:$1,0),FALSE)</f>
        <v>BISL</v>
      </c>
    </row>
    <row r="21" spans="1:14" x14ac:dyDescent="0.25">
      <c r="A21" s="73">
        <f>IGlgfv[[#This Row],[Index]]</f>
        <v>65</v>
      </c>
      <c r="B21" s="80">
        <f>VLOOKUP(A21,IGlgfv_load!A:AB,MATCH('IG LGFV Non-CNH'!B20,IGlgfv_load!20:20,0),FALSE)</f>
        <v>44896</v>
      </c>
      <c r="C21" s="81" t="str">
        <f>VLOOKUP($A21,IGlgfv_load!$A:$AB,MATCH('IG LGFV Non-CNH'!C$1,IGlgfv_load!$1:$1,0),FALSE)</f>
        <v>昆明轨交</v>
      </c>
      <c r="D21" s="80" t="str">
        <f>VLOOKUP($A21,IGlgfv_load!$A:$AB,MATCH('IG LGFV Non-CNH'!D$1,IGlgfv_load!$1:$1,0),FALSE)</f>
        <v>Baa1/--/BBB+</v>
      </c>
      <c r="E21" s="80" t="str">
        <f>VLOOKUP($A21,IGlgfv_load!$A:$AB,MATCH('IG LGFV Non-CNH'!E$1,IGlgfv_load!$1:$1,0),FALSE)</f>
        <v>USD</v>
      </c>
      <c r="F21" s="82">
        <f>VLOOKUP($A21,IGlgfv_load!$A:$AB,MATCH('IG LGFV Non-CNH'!F$1,IGlgfv_load!$1:$1,0),FALSE)</f>
        <v>2.5299999999999998</v>
      </c>
      <c r="G21" s="80" t="str">
        <f>VLOOKUP($A21,IGlgfv_load!$A:$AB,MATCH('IG LGFV Non-CNH'!G$1,IGlgfv_load!$1:$1,0),FALSE)</f>
        <v>3</v>
      </c>
      <c r="H21" s="80" t="str">
        <f>VLOOKUP($A21,IGlgfv_load!$A:$AB,MATCH('IG LGFV Non-CNH'!H$1,IGlgfv_load!$1:$1,0),FALSE)</f>
        <v>8.5%</v>
      </c>
      <c r="I21" s="80" t="str">
        <f>VLOOKUP($A21,IGlgfv_load!$A:$AB,MATCH('IG LGFV Non-CNH'!I$1,IGlgfv_load!$1:$1,0),FALSE)</f>
        <v>--</v>
      </c>
      <c r="J21" s="82" t="str">
        <f>VLOOKUP($A21,IGlgfv_load!$A:$AB,MATCH('IG LGFV Non-CNH'!J$1,IGlgfv_load!$1:$1,0),FALSE)</f>
        <v>--</v>
      </c>
      <c r="K21" s="83" t="str">
        <f>VLOOKUP($A21,IGlgfv_load!$A:$AB,MATCH('IG LGFV Non-CNH'!K$1,IGlgfv_load!$1:$1,0),FALSE)</f>
        <v>直发</v>
      </c>
      <c r="L21" s="83" t="str">
        <f>VLOOKUP($A21,IGlgfv_load!$A:$AB,MATCH('IG LGFV Non-CNH'!L$1,IGlgfv_load!$1:$1,0),FALSE)</f>
        <v>绿色债券</v>
      </c>
      <c r="M21" s="83" t="str">
        <f>VLOOKUP($A21,IGlgfv_load!$A:$AB,MATCH('IG LGFV Non-CNH'!M$1,IGlgfv_load!$1:$1,0),FALSE)</f>
        <v>云南</v>
      </c>
      <c r="N21" s="72" t="str">
        <f>VLOOKUP($A21,IGlgfv_load!$A:$AB,MATCH('IG LGFV Non-CNH'!N$1,IGlgfv_load!$1:$1,0),FALSE)</f>
        <v>--</v>
      </c>
    </row>
    <row r="22" spans="1:14" x14ac:dyDescent="0.25">
      <c r="A22" s="73">
        <f>IGlgfv[[#This Row],[Index]]</f>
        <v>64</v>
      </c>
      <c r="B22" s="80">
        <f>VLOOKUP(A22,IGlgfv_load!A:AB,MATCH('IG LGFV Non-CNH'!B21,IGlgfv_load!21:21,0),FALSE)</f>
        <v>44896</v>
      </c>
      <c r="C22" s="81" t="str">
        <f>VLOOKUP($A22,IGlgfv_load!$A:$AB,MATCH('IG LGFV Non-CNH'!C$1,IGlgfv_load!$1:$1,0),FALSE)</f>
        <v>德阳发展</v>
      </c>
      <c r="D22" s="80" t="str">
        <f>VLOOKUP($A22,IGlgfv_load!$A:$AB,MATCH('IG LGFV Non-CNH'!D$1,IGlgfv_load!$1:$1,0),FALSE)</f>
        <v>--/--/BBB-</v>
      </c>
      <c r="E22" s="80" t="str">
        <f>VLOOKUP($A22,IGlgfv_load!$A:$AB,MATCH('IG LGFV Non-CNH'!E$1,IGlgfv_load!$1:$1,0),FALSE)</f>
        <v>USD</v>
      </c>
      <c r="F22" s="82">
        <f>VLOOKUP($A22,IGlgfv_load!$A:$AB,MATCH('IG LGFV Non-CNH'!F$1,IGlgfv_load!$1:$1,0),FALSE)</f>
        <v>3.5</v>
      </c>
      <c r="G22" s="80" t="str">
        <f>VLOOKUP($A22,IGlgfv_load!$A:$AB,MATCH('IG LGFV Non-CNH'!G$1,IGlgfv_load!$1:$1,0),FALSE)</f>
        <v>3</v>
      </c>
      <c r="H22" s="80" t="str">
        <f>VLOOKUP($A22,IGlgfv_load!$A:$AB,MATCH('IG LGFV Non-CNH'!H$1,IGlgfv_load!$1:$1,0),FALSE)</f>
        <v>7%</v>
      </c>
      <c r="I22" s="80" t="str">
        <f>VLOOKUP($A22,IGlgfv_load!$A:$AB,MATCH('IG LGFV Non-CNH'!I$1,IGlgfv_load!$1:$1,0),FALSE)</f>
        <v>7.4%a</v>
      </c>
      <c r="J22" s="82" t="str">
        <f>VLOOKUP($A22,IGlgfv_load!$A:$AB,MATCH('IG LGFV Non-CNH'!J$1,IGlgfv_load!$1:$1,0),FALSE)</f>
        <v>40</v>
      </c>
      <c r="K22" s="83" t="str">
        <f>VLOOKUP($A22,IGlgfv_load!$A:$AB,MATCH('IG LGFV Non-CNH'!K$1,IGlgfv_load!$1:$1,0),FALSE)</f>
        <v>直发</v>
      </c>
      <c r="L22" s="83" t="str">
        <f>VLOOKUP($A22,IGlgfv_load!$A:$AB,MATCH('IG LGFV Non-CNH'!L$1,IGlgfv_load!$1:$1,0),FALSE)</f>
        <v>可持续债券</v>
      </c>
      <c r="M22" s="83" t="str">
        <f>VLOOKUP($A22,IGlgfv_load!$A:$AB,MATCH('IG LGFV Non-CNH'!M$1,IGlgfv_load!$1:$1,0),FALSE)</f>
        <v>四川</v>
      </c>
      <c r="N22" s="72" t="str">
        <f>VLOOKUP($A22,IGlgfv_load!$A:$AB,MATCH('IG LGFV Non-CNH'!N$1,IGlgfv_load!$1:$1,0),FALSE)</f>
        <v>--</v>
      </c>
    </row>
    <row r="23" spans="1:14" x14ac:dyDescent="0.25">
      <c r="A23" s="73">
        <f>IGlgfv[[#This Row],[Index]]</f>
        <v>63</v>
      </c>
      <c r="B23" s="80">
        <f>VLOOKUP(A23,IGlgfv_load!A:AB,MATCH('IG LGFV Non-CNH'!B22,IGlgfv_load!22:22,0),FALSE)</f>
        <v>44887</v>
      </c>
      <c r="C23" s="81" t="str">
        <f>VLOOKUP($A23,IGlgfv_load!$A:$AB,MATCH('IG LGFV Non-CNH'!C$1,IGlgfv_load!$1:$1,0),FALSE)</f>
        <v>上饶投控</v>
      </c>
      <c r="D23" s="80" t="str">
        <f>VLOOKUP($A23,IGlgfv_load!$A:$AB,MATCH('IG LGFV Non-CNH'!D$1,IGlgfv_load!$1:$1,0),FALSE)</f>
        <v>--/--/BBB-</v>
      </c>
      <c r="E23" s="80" t="str">
        <f>VLOOKUP($A23,IGlgfv_load!$A:$AB,MATCH('IG LGFV Non-CNH'!E$1,IGlgfv_load!$1:$1,0),FALSE)</f>
        <v>USD</v>
      </c>
      <c r="F23" s="82">
        <f>VLOOKUP($A23,IGlgfv_load!$A:$AB,MATCH('IG LGFV Non-CNH'!F$1,IGlgfv_load!$1:$1,0),FALSE)</f>
        <v>1.2</v>
      </c>
      <c r="G23" s="80" t="str">
        <f>VLOOKUP($A23,IGlgfv_load!$A:$AB,MATCH('IG LGFV Non-CNH'!G$1,IGlgfv_load!$1:$1,0),FALSE)</f>
        <v>3</v>
      </c>
      <c r="H23" s="80" t="str">
        <f>VLOOKUP($A23,IGlgfv_load!$A:$AB,MATCH('IG LGFV Non-CNH'!H$1,IGlgfv_load!$1:$1,0),FALSE)</f>
        <v>7.9%</v>
      </c>
      <c r="I23" s="80" t="str">
        <f>VLOOKUP($A23,IGlgfv_load!$A:$AB,MATCH('IG LGFV Non-CNH'!I$1,IGlgfv_load!$1:$1,0),FALSE)</f>
        <v>8%a</v>
      </c>
      <c r="J23" s="82" t="str">
        <f>VLOOKUP($A23,IGlgfv_load!$A:$AB,MATCH('IG LGFV Non-CNH'!J$1,IGlgfv_load!$1:$1,0),FALSE)</f>
        <v>10</v>
      </c>
      <c r="K23" s="83" t="str">
        <f>VLOOKUP($A23,IGlgfv_load!$A:$AB,MATCH('IG LGFV Non-CNH'!K$1,IGlgfv_load!$1:$1,0),FALSE)</f>
        <v>担保</v>
      </c>
      <c r="L23" s="83" t="str">
        <f>VLOOKUP($A23,IGlgfv_load!$A:$AB,MATCH('IG LGFV Non-CNH'!L$1,IGlgfv_load!$1:$1,0),FALSE)</f>
        <v>可持续债券</v>
      </c>
      <c r="M23" s="83" t="str">
        <f>VLOOKUP($A23,IGlgfv_load!$A:$AB,MATCH('IG LGFV Non-CNH'!M$1,IGlgfv_load!$1:$1,0),FALSE)</f>
        <v>江西</v>
      </c>
      <c r="N23" s="72" t="str">
        <f>VLOOKUP($A23,IGlgfv_load!$A:$AB,MATCH('IG LGFV Non-CNH'!N$1,IGlgfv_load!$1:$1,0),FALSE)</f>
        <v>--</v>
      </c>
    </row>
    <row r="24" spans="1:14" x14ac:dyDescent="0.25">
      <c r="A24" s="73">
        <f>IGlgfv[[#This Row],[Index]]</f>
        <v>62</v>
      </c>
      <c r="B24" s="80">
        <f>VLOOKUP(A24,IGlgfv_load!A:AB,MATCH('IG LGFV Non-CNH'!B23,IGlgfv_load!23:23,0),FALSE)</f>
        <v>44886</v>
      </c>
      <c r="C24" s="81" t="str">
        <f>VLOOKUP($A24,IGlgfv_load!$A:$AB,MATCH('IG LGFV Non-CNH'!C$1,IGlgfv_load!$1:$1,0),FALSE)</f>
        <v>济南轨交</v>
      </c>
      <c r="D24" s="80" t="str">
        <f>VLOOKUP($A24,IGlgfv_load!$A:$AB,MATCH('IG LGFV Non-CNH'!D$1,IGlgfv_load!$1:$1,0),FALSE)</f>
        <v>--/--/A-</v>
      </c>
      <c r="E24" s="80" t="str">
        <f>VLOOKUP($A24,IGlgfv_load!$A:$AB,MATCH('IG LGFV Non-CNH'!E$1,IGlgfv_load!$1:$1,0),FALSE)</f>
        <v>USD</v>
      </c>
      <c r="F24" s="82">
        <f>VLOOKUP($A24,IGlgfv_load!$A:$AB,MATCH('IG LGFV Non-CNH'!F$1,IGlgfv_load!$1:$1,0),FALSE)</f>
        <v>2</v>
      </c>
      <c r="G24" s="80" t="str">
        <f>VLOOKUP($A24,IGlgfv_load!$A:$AB,MATCH('IG LGFV Non-CNH'!G$1,IGlgfv_load!$1:$1,0),FALSE)</f>
        <v>1</v>
      </c>
      <c r="H24" s="80" t="str">
        <f>VLOOKUP($A24,IGlgfv_load!$A:$AB,MATCH('IG LGFV Non-CNH'!H$1,IGlgfv_load!$1:$1,0),FALSE)</f>
        <v>6.75%</v>
      </c>
      <c r="I24" s="80" t="str">
        <f>VLOOKUP($A24,IGlgfv_load!$A:$AB,MATCH('IG LGFV Non-CNH'!I$1,IGlgfv_load!$1:$1,0),FALSE)</f>
        <v>7.2%a</v>
      </c>
      <c r="J24" s="82" t="str">
        <f>VLOOKUP($A24,IGlgfv_load!$A:$AB,MATCH('IG LGFV Non-CNH'!J$1,IGlgfv_load!$1:$1,0),FALSE)</f>
        <v>45</v>
      </c>
      <c r="K24" s="83" t="str">
        <f>VLOOKUP($A24,IGlgfv_load!$A:$AB,MATCH('IG LGFV Non-CNH'!K$1,IGlgfv_load!$1:$1,0),FALSE)</f>
        <v>担保</v>
      </c>
      <c r="L24" s="83" t="str">
        <f>VLOOKUP($A24,IGlgfv_load!$A:$AB,MATCH('IG LGFV Non-CNH'!L$1,IGlgfv_load!$1:$1,0),FALSE)</f>
        <v>绿色债券</v>
      </c>
      <c r="M24" s="83" t="str">
        <f>VLOOKUP($A24,IGlgfv_load!$A:$AB,MATCH('IG LGFV Non-CNH'!M$1,IGlgfv_load!$1:$1,0),FALSE)</f>
        <v>山东</v>
      </c>
      <c r="N24" s="72" t="str">
        <f>VLOOKUP($A24,IGlgfv_load!$A:$AB,MATCH('IG LGFV Non-CNH'!N$1,IGlgfv_load!$1:$1,0),FALSE)</f>
        <v>港分</v>
      </c>
    </row>
    <row r="25" spans="1:14" x14ac:dyDescent="0.25">
      <c r="A25" s="73">
        <f>IGlgfv[[#This Row],[Index]]</f>
        <v>61</v>
      </c>
      <c r="B25" s="80">
        <f>VLOOKUP(A25,IGlgfv_load!A:AB,MATCH('IG LGFV Non-CNH'!B24,IGlgfv_load!24:24,0),FALSE)</f>
        <v>44879</v>
      </c>
      <c r="C25" s="81" t="str">
        <f>VLOOKUP($A25,IGlgfv_load!$A:$AB,MATCH('IG LGFV Non-CNH'!C$1,IGlgfv_load!$1:$1,0),FALSE)</f>
        <v>南京扬子国投</v>
      </c>
      <c r="D25" s="80" t="str">
        <f>VLOOKUP($A25,IGlgfv_load!$A:$AB,MATCH('IG LGFV Non-CNH'!D$1,IGlgfv_load!$1:$1,0),FALSE)</f>
        <v>--/--/A-</v>
      </c>
      <c r="E25" s="80" t="str">
        <f>VLOOKUP($A25,IGlgfv_load!$A:$AB,MATCH('IG LGFV Non-CNH'!E$1,IGlgfv_load!$1:$1,0),FALSE)</f>
        <v>USD</v>
      </c>
      <c r="F25" s="82">
        <f>VLOOKUP($A25,IGlgfv_load!$A:$AB,MATCH('IG LGFV Non-CNH'!F$1,IGlgfv_load!$1:$1,0),FALSE)</f>
        <v>3</v>
      </c>
      <c r="G25" s="80" t="str">
        <f>VLOOKUP($A25,IGlgfv_load!$A:$AB,MATCH('IG LGFV Non-CNH'!G$1,IGlgfv_load!$1:$1,0),FALSE)</f>
        <v>3</v>
      </c>
      <c r="H25" s="80" t="str">
        <f>VLOOKUP($A25,IGlgfv_load!$A:$AB,MATCH('IG LGFV Non-CNH'!H$1,IGlgfv_load!$1:$1,0),FALSE)</f>
        <v>5.95%</v>
      </c>
      <c r="I25" s="80" t="str">
        <f>VLOOKUP($A25,IGlgfv_load!$A:$AB,MATCH('IG LGFV Non-CNH'!I$1,IGlgfv_load!$1:$1,0),FALSE)</f>
        <v>6.2%a</v>
      </c>
      <c r="J25" s="82" t="str">
        <f>VLOOKUP($A25,IGlgfv_load!$A:$AB,MATCH('IG LGFV Non-CNH'!J$1,IGlgfv_load!$1:$1,0),FALSE)</f>
        <v>25</v>
      </c>
      <c r="K25" s="83" t="str">
        <f>VLOOKUP($A25,IGlgfv_load!$A:$AB,MATCH('IG LGFV Non-CNH'!K$1,IGlgfv_load!$1:$1,0),FALSE)</f>
        <v>直发</v>
      </c>
      <c r="L25" s="83" t="str">
        <f>VLOOKUP($A25,IGlgfv_load!$A:$AB,MATCH('IG LGFV Non-CNH'!L$1,IGlgfv_load!$1:$1,0),FALSE)</f>
        <v>可持续债券</v>
      </c>
      <c r="M25" s="83" t="str">
        <f>VLOOKUP($A25,IGlgfv_load!$A:$AB,MATCH('IG LGFV Non-CNH'!M$1,IGlgfv_load!$1:$1,0),FALSE)</f>
        <v>江苏</v>
      </c>
      <c r="N25" s="72" t="str">
        <f>VLOOKUP($A25,IGlgfv_load!$A:$AB,MATCH('IG LGFV Non-CNH'!N$1,IGlgfv_load!$1:$1,0),FALSE)</f>
        <v>--</v>
      </c>
    </row>
    <row r="26" spans="1:14" x14ac:dyDescent="0.25">
      <c r="A26" s="73">
        <f>IGlgfv[[#This Row],[Index]]</f>
        <v>60</v>
      </c>
      <c r="B26" s="80">
        <f>VLOOKUP(A26,IGlgfv_load!A:AB,MATCH('IG LGFV Non-CNH'!B25,IGlgfv_load!25:25,0),FALSE)</f>
        <v>44873</v>
      </c>
      <c r="C26" s="81" t="str">
        <f>VLOOKUP($A26,IGlgfv_load!$A:$AB,MATCH('IG LGFV Non-CNH'!C$1,IGlgfv_load!$1:$1,0),FALSE)</f>
        <v>济南高新控股</v>
      </c>
      <c r="D26" s="80" t="str">
        <f>VLOOKUP($A26,IGlgfv_load!$A:$AB,MATCH('IG LGFV Non-CNH'!D$1,IGlgfv_load!$1:$1,0),FALSE)</f>
        <v>--/--/BBB</v>
      </c>
      <c r="E26" s="80" t="str">
        <f>VLOOKUP($A26,IGlgfv_load!$A:$AB,MATCH('IG LGFV Non-CNH'!E$1,IGlgfv_load!$1:$1,0),FALSE)</f>
        <v>USD</v>
      </c>
      <c r="F26" s="82">
        <f>VLOOKUP($A26,IGlgfv_load!$A:$AB,MATCH('IG LGFV Non-CNH'!F$1,IGlgfv_load!$1:$1,0),FALSE)</f>
        <v>2</v>
      </c>
      <c r="G26" s="80" t="str">
        <f>VLOOKUP($A26,IGlgfv_load!$A:$AB,MATCH('IG LGFV Non-CNH'!G$1,IGlgfv_load!$1:$1,0),FALSE)</f>
        <v>3</v>
      </c>
      <c r="H26" s="80" t="str">
        <f>VLOOKUP($A26,IGlgfv_load!$A:$AB,MATCH('IG LGFV Non-CNH'!H$1,IGlgfv_load!$1:$1,0),FALSE)</f>
        <v>6.95%</v>
      </c>
      <c r="I26" s="80" t="str">
        <f>VLOOKUP($A26,IGlgfv_load!$A:$AB,MATCH('IG LGFV Non-CNH'!I$1,IGlgfv_load!$1:$1,0),FALSE)</f>
        <v>7.2%a</v>
      </c>
      <c r="J26" s="82" t="str">
        <f>VLOOKUP($A26,IGlgfv_load!$A:$AB,MATCH('IG LGFV Non-CNH'!J$1,IGlgfv_load!$1:$1,0),FALSE)</f>
        <v>25</v>
      </c>
      <c r="K26" s="83" t="str">
        <f>VLOOKUP($A26,IGlgfv_load!$A:$AB,MATCH('IG LGFV Non-CNH'!K$1,IGlgfv_load!$1:$1,0),FALSE)</f>
        <v>担保</v>
      </c>
      <c r="L26" s="83" t="str">
        <f>VLOOKUP($A26,IGlgfv_load!$A:$AB,MATCH('IG LGFV Non-CNH'!L$1,IGlgfv_load!$1:$1,0),FALSE)</f>
        <v>--</v>
      </c>
      <c r="M26" s="83" t="str">
        <f>VLOOKUP($A26,IGlgfv_load!$A:$AB,MATCH('IG LGFV Non-CNH'!M$1,IGlgfv_load!$1:$1,0),FALSE)</f>
        <v>山东</v>
      </c>
      <c r="N26" s="72" t="str">
        <f>VLOOKUP($A26,IGlgfv_load!$A:$AB,MATCH('IG LGFV Non-CNH'!N$1,IGlgfv_load!$1:$1,0),FALSE)</f>
        <v>--</v>
      </c>
    </row>
    <row r="27" spans="1:14" x14ac:dyDescent="0.25">
      <c r="A27" s="73">
        <f>IGlgfv[[#This Row],[Index]]</f>
        <v>59</v>
      </c>
      <c r="B27" s="80">
        <f>VLOOKUP(A27,IGlgfv_load!A:AB,MATCH('IG LGFV Non-CNH'!B26,IGlgfv_load!26:26,0),FALSE)</f>
        <v>44861</v>
      </c>
      <c r="C27" s="81" t="str">
        <f>VLOOKUP($A27,IGlgfv_load!$A:$AB,MATCH('IG LGFV Non-CNH'!C$1,IGlgfv_load!$1:$1,0),FALSE)</f>
        <v>宜春发投</v>
      </c>
      <c r="D27" s="80" t="str">
        <f>VLOOKUP($A27,IGlgfv_load!$A:$AB,MATCH('IG LGFV Non-CNH'!D$1,IGlgfv_load!$1:$1,0),FALSE)</f>
        <v>--/--/BBB-</v>
      </c>
      <c r="E27" s="80" t="str">
        <f>VLOOKUP($A27,IGlgfv_load!$A:$AB,MATCH('IG LGFV Non-CNH'!E$1,IGlgfv_load!$1:$1,0),FALSE)</f>
        <v>USD</v>
      </c>
      <c r="F27" s="82">
        <f>VLOOKUP($A27,IGlgfv_load!$A:$AB,MATCH('IG LGFV Non-CNH'!F$1,IGlgfv_load!$1:$1,0),FALSE)</f>
        <v>2.1</v>
      </c>
      <c r="G27" s="80" t="str">
        <f>VLOOKUP($A27,IGlgfv_load!$A:$AB,MATCH('IG LGFV Non-CNH'!G$1,IGlgfv_load!$1:$1,0),FALSE)</f>
        <v>3</v>
      </c>
      <c r="H27" s="80" t="str">
        <f>VLOOKUP($A27,IGlgfv_load!$A:$AB,MATCH('IG LGFV Non-CNH'!H$1,IGlgfv_load!$1:$1,0),FALSE)</f>
        <v>7%</v>
      </c>
      <c r="I27" s="80" t="str">
        <f>VLOOKUP($A27,IGlgfv_load!$A:$AB,MATCH('IG LGFV Non-CNH'!I$1,IGlgfv_load!$1:$1,0),FALSE)</f>
        <v>7.2%a</v>
      </c>
      <c r="J27" s="82" t="str">
        <f>VLOOKUP($A27,IGlgfv_load!$A:$AB,MATCH('IG LGFV Non-CNH'!J$1,IGlgfv_load!$1:$1,0),FALSE)</f>
        <v>20</v>
      </c>
      <c r="K27" s="83" t="str">
        <f>VLOOKUP($A27,IGlgfv_load!$A:$AB,MATCH('IG LGFV Non-CNH'!K$1,IGlgfv_load!$1:$1,0),FALSE)</f>
        <v>直发</v>
      </c>
      <c r="L27" s="83" t="str">
        <f>VLOOKUP($A27,IGlgfv_load!$A:$AB,MATCH('IG LGFV Non-CNH'!L$1,IGlgfv_load!$1:$1,0),FALSE)</f>
        <v>--</v>
      </c>
      <c r="M27" s="83" t="str">
        <f>VLOOKUP($A27,IGlgfv_load!$A:$AB,MATCH('IG LGFV Non-CNH'!M$1,IGlgfv_load!$1:$1,0),FALSE)</f>
        <v>江西</v>
      </c>
      <c r="N27" s="72" t="str">
        <f>VLOOKUP($A27,IGlgfv_load!$A:$AB,MATCH('IG LGFV Non-CNH'!N$1,IGlgfv_load!$1:$1,0),FALSE)</f>
        <v>--</v>
      </c>
    </row>
    <row r="28" spans="1:14" x14ac:dyDescent="0.25">
      <c r="A28" s="73">
        <f>IGlgfv[[#This Row],[Index]]</f>
        <v>58</v>
      </c>
      <c r="B28" s="80">
        <f>VLOOKUP(A28,IGlgfv_load!A:AB,MATCH('IG LGFV Non-CNH'!B27,IGlgfv_load!27:27,0),FALSE)</f>
        <v>44861</v>
      </c>
      <c r="C28" s="81" t="str">
        <f>VLOOKUP($A28,IGlgfv_load!$A:$AB,MATCH('IG LGFV Non-CNH'!C$1,IGlgfv_load!$1:$1,0),FALSE)</f>
        <v>上海临港</v>
      </c>
      <c r="D28" s="80" t="str">
        <f>VLOOKUP($A28,IGlgfv_load!$A:$AB,MATCH('IG LGFV Non-CNH'!D$1,IGlgfv_load!$1:$1,0),FALSE)</f>
        <v>--/BBB+/--</v>
      </c>
      <c r="E28" s="80" t="str">
        <f>VLOOKUP($A28,IGlgfv_load!$A:$AB,MATCH('IG LGFV Non-CNH'!E$1,IGlgfv_load!$1:$1,0),FALSE)</f>
        <v>EUR</v>
      </c>
      <c r="F28" s="82">
        <f>VLOOKUP($A28,IGlgfv_load!$A:$AB,MATCH('IG LGFV Non-CNH'!F$1,IGlgfv_load!$1:$1,0),FALSE)</f>
        <v>0.5</v>
      </c>
      <c r="G28" s="80" t="str">
        <f>VLOOKUP($A28,IGlgfv_load!$A:$AB,MATCH('IG LGFV Non-CNH'!G$1,IGlgfv_load!$1:$1,0),FALSE)</f>
        <v>1</v>
      </c>
      <c r="H28" s="80" t="str">
        <f>VLOOKUP($A28,IGlgfv_load!$A:$AB,MATCH('IG LGFV Non-CNH'!H$1,IGlgfv_load!$1:$1,0),FALSE)</f>
        <v>3%</v>
      </c>
      <c r="I28" s="80" t="str">
        <f>VLOOKUP($A28,IGlgfv_load!$A:$AB,MATCH('IG LGFV Non-CNH'!I$1,IGlgfv_load!$1:$1,0),FALSE)</f>
        <v>--</v>
      </c>
      <c r="J28" s="82" t="str">
        <f>VLOOKUP($A28,IGlgfv_load!$A:$AB,MATCH('IG LGFV Non-CNH'!J$1,IGlgfv_load!$1:$1,0),FALSE)</f>
        <v>--</v>
      </c>
      <c r="K28" s="83" t="str">
        <f>VLOOKUP($A28,IGlgfv_load!$A:$AB,MATCH('IG LGFV Non-CNH'!K$1,IGlgfv_load!$1:$1,0),FALSE)</f>
        <v>担保</v>
      </c>
      <c r="L28" s="83" t="str">
        <f>VLOOKUP($A28,IGlgfv_load!$A:$AB,MATCH('IG LGFV Non-CNH'!L$1,IGlgfv_load!$1:$1,0),FALSE)</f>
        <v>绿色自贸债</v>
      </c>
      <c r="M28" s="83" t="str">
        <f>VLOOKUP($A28,IGlgfv_load!$A:$AB,MATCH('IG LGFV Non-CNH'!M$1,IGlgfv_load!$1:$1,0),FALSE)</f>
        <v>上海</v>
      </c>
      <c r="N28" s="72" t="str">
        <f>VLOOKUP($A28,IGlgfv_load!$A:$AB,MATCH('IG LGFV Non-CNH'!N$1,IGlgfv_load!$1:$1,0),FALSE)</f>
        <v>港分</v>
      </c>
    </row>
    <row r="29" spans="1:14" x14ac:dyDescent="0.25">
      <c r="A29" s="73">
        <f>IGlgfv[[#This Row],[Index]]</f>
        <v>57</v>
      </c>
      <c r="B29" s="80">
        <f>VLOOKUP(A29,IGlgfv_load!A:AB,MATCH('IG LGFV Non-CNH'!B28,IGlgfv_load!28:28,0),FALSE)</f>
        <v>44846</v>
      </c>
      <c r="C29" s="81" t="str">
        <f>VLOOKUP($A29,IGlgfv_load!$A:$AB,MATCH('IG LGFV Non-CNH'!C$1,IGlgfv_load!$1:$1,0),FALSE)</f>
        <v>先正达股份</v>
      </c>
      <c r="D29" s="80" t="str">
        <f>VLOOKUP($A29,IGlgfv_load!$A:$AB,MATCH('IG LGFV Non-CNH'!D$1,IGlgfv_load!$1:$1,0),FALSE)</f>
        <v>Baa1/BBB+/A</v>
      </c>
      <c r="E29" s="80" t="str">
        <f>VLOOKUP($A29,IGlgfv_load!$A:$AB,MATCH('IG LGFV Non-CNH'!E$1,IGlgfv_load!$1:$1,0),FALSE)</f>
        <v>USD</v>
      </c>
      <c r="F29" s="82">
        <f>VLOOKUP($A29,IGlgfv_load!$A:$AB,MATCH('IG LGFV Non-CNH'!F$1,IGlgfv_load!$1:$1,0),FALSE)</f>
        <v>5</v>
      </c>
      <c r="G29" s="80" t="str">
        <f>VLOOKUP($A29,IGlgfv_load!$A:$AB,MATCH('IG LGFV Non-CNH'!G$1,IGlgfv_load!$1:$1,0),FALSE)</f>
        <v>3.5</v>
      </c>
      <c r="H29" s="80" t="str">
        <f>VLOOKUP($A29,IGlgfv_load!$A:$AB,MATCH('IG LGFV Non-CNH'!H$1,IGlgfv_load!$1:$1,0),FALSE)</f>
        <v>5%</v>
      </c>
      <c r="I29" s="80" t="str">
        <f>VLOOKUP($A29,IGlgfv_load!$A:$AB,MATCH('IG LGFV Non-CNH'!I$1,IGlgfv_load!$1:$1,0),FALSE)</f>
        <v>T+125a</v>
      </c>
      <c r="J29" s="82" t="str">
        <f>VLOOKUP($A29,IGlgfv_load!$A:$AB,MATCH('IG LGFV Non-CNH'!J$1,IGlgfv_load!$1:$1,0),FALSE)</f>
        <v>45</v>
      </c>
      <c r="K29" s="83" t="str">
        <f>VLOOKUP($A29,IGlgfv_load!$A:$AB,MATCH('IG LGFV Non-CNH'!K$1,IGlgfv_load!$1:$1,0),FALSE)</f>
        <v>担保</v>
      </c>
      <c r="L29" s="83" t="str">
        <f>VLOOKUP($A29,IGlgfv_load!$A:$AB,MATCH('IG LGFV Non-CNH'!L$1,IGlgfv_load!$1:$1,0),FALSE)</f>
        <v>--</v>
      </c>
      <c r="M29" s="83" t="str">
        <f>VLOOKUP($A29,IGlgfv_load!$A:$AB,MATCH('IG LGFV Non-CNH'!M$1,IGlgfv_load!$1:$1,0),FALSE)</f>
        <v>上海</v>
      </c>
      <c r="N29" s="72" t="str">
        <f>VLOOKUP($A29,IGlgfv_load!$A:$AB,MATCH('IG LGFV Non-CNH'!N$1,IGlgfv_load!$1:$1,0),FALSE)</f>
        <v>港分</v>
      </c>
    </row>
    <row r="30" spans="1:14" x14ac:dyDescent="0.25">
      <c r="A30" s="73">
        <f>IGlgfv[[#This Row],[Index]]</f>
        <v>56</v>
      </c>
      <c r="B30" s="80">
        <f>VLOOKUP(A30,IGlgfv_load!A:AB,MATCH('IG LGFV Non-CNH'!B29,IGlgfv_load!29:29,0),FALSE)</f>
        <v>44825</v>
      </c>
      <c r="C30" s="81" t="str">
        <f>VLOOKUP($A30,IGlgfv_load!$A:$AB,MATCH('IG LGFV Non-CNH'!C$1,IGlgfv_load!$1:$1,0),FALSE)</f>
        <v>天津轨交</v>
      </c>
      <c r="D30" s="80" t="str">
        <f>VLOOKUP($A30,IGlgfv_load!$A:$AB,MATCH('IG LGFV Non-CNH'!D$1,IGlgfv_load!$1:$1,0),FALSE)</f>
        <v>--/--/--</v>
      </c>
      <c r="E30" s="80" t="str">
        <f>VLOOKUP($A30,IGlgfv_load!$A:$AB,MATCH('IG LGFV Non-CNH'!E$1,IGlgfv_load!$1:$1,0),FALSE)</f>
        <v>USD</v>
      </c>
      <c r="F30" s="82">
        <f>VLOOKUP($A30,IGlgfv_load!$A:$AB,MATCH('IG LGFV Non-CNH'!F$1,IGlgfv_load!$1:$1,0),FALSE)</f>
        <v>1.0780000000000001</v>
      </c>
      <c r="G30" s="80" t="str">
        <f>VLOOKUP($A30,IGlgfv_load!$A:$AB,MATCH('IG LGFV Non-CNH'!G$1,IGlgfv_load!$1:$1,0),FALSE)</f>
        <v>1</v>
      </c>
      <c r="H30" s="80" t="str">
        <f>VLOOKUP($A30,IGlgfv_load!$A:$AB,MATCH('IG LGFV Non-CNH'!H$1,IGlgfv_load!$1:$1,0),FALSE)</f>
        <v>6.2%</v>
      </c>
      <c r="I30" s="80" t="str">
        <f>VLOOKUP($A30,IGlgfv_load!$A:$AB,MATCH('IG LGFV Non-CNH'!I$1,IGlgfv_load!$1:$1,0),FALSE)</f>
        <v>6.3%a</v>
      </c>
      <c r="J30" s="82" t="str">
        <f>VLOOKUP($A30,IGlgfv_load!$A:$AB,MATCH('IG LGFV Non-CNH'!J$1,IGlgfv_load!$1:$1,0),FALSE)</f>
        <v>10</v>
      </c>
      <c r="K30" s="83" t="str">
        <f>VLOOKUP($A30,IGlgfv_load!$A:$AB,MATCH('IG LGFV Non-CNH'!K$1,IGlgfv_load!$1:$1,0),FALSE)</f>
        <v>担保</v>
      </c>
      <c r="L30" s="83" t="str">
        <f>VLOOKUP($A30,IGlgfv_load!$A:$AB,MATCH('IG LGFV Non-CNH'!L$1,IGlgfv_load!$1:$1,0),FALSE)</f>
        <v>--</v>
      </c>
      <c r="M30" s="83" t="str">
        <f>VLOOKUP($A30,IGlgfv_load!$A:$AB,MATCH('IG LGFV Non-CNH'!M$1,IGlgfv_load!$1:$1,0),FALSE)</f>
        <v>天津</v>
      </c>
      <c r="N30" s="72" t="str">
        <f>VLOOKUP($A30,IGlgfv_load!$A:$AB,MATCH('IG LGFV Non-CNH'!N$1,IGlgfv_load!$1:$1,0),FALSE)</f>
        <v>--</v>
      </c>
    </row>
    <row r="31" spans="1:14" x14ac:dyDescent="0.25">
      <c r="A31" s="73">
        <f>IGlgfv[[#This Row],[Index]]</f>
        <v>55</v>
      </c>
      <c r="B31" s="80">
        <f>VLOOKUP(A31,IGlgfv_load!A:AB,MATCH('IG LGFV Non-CNH'!B30,IGlgfv_load!30:30,0),FALSE)</f>
        <v>44820</v>
      </c>
      <c r="C31" s="81" t="str">
        <f>VLOOKUP($A31,IGlgfv_load!$A:$AB,MATCH('IG LGFV Non-CNH'!C$1,IGlgfv_load!$1:$1,0),FALSE)</f>
        <v>绍兴上虞国资</v>
      </c>
      <c r="D31" s="80" t="str">
        <f>VLOOKUP($A31,IGlgfv_load!$A:$AB,MATCH('IG LGFV Non-CNH'!D$1,IGlgfv_load!$1:$1,0),FALSE)</f>
        <v>--/--/BBB-</v>
      </c>
      <c r="E31" s="80" t="str">
        <f>VLOOKUP($A31,IGlgfv_load!$A:$AB,MATCH('IG LGFV Non-CNH'!E$1,IGlgfv_load!$1:$1,0),FALSE)</f>
        <v>USD</v>
      </c>
      <c r="F31" s="82">
        <f>VLOOKUP($A31,IGlgfv_load!$A:$AB,MATCH('IG LGFV Non-CNH'!F$1,IGlgfv_load!$1:$1,0),FALSE)</f>
        <v>3</v>
      </c>
      <c r="G31" s="80" t="str">
        <f>VLOOKUP($A31,IGlgfv_load!$A:$AB,MATCH('IG LGFV Non-CNH'!G$1,IGlgfv_load!$1:$1,0),FALSE)</f>
        <v>3</v>
      </c>
      <c r="H31" s="80" t="str">
        <f>VLOOKUP($A31,IGlgfv_load!$A:$AB,MATCH('IG LGFV Non-CNH'!H$1,IGlgfv_load!$1:$1,0),FALSE)</f>
        <v>5.2%</v>
      </c>
      <c r="I31" s="80" t="str">
        <f>VLOOKUP($A31,IGlgfv_load!$A:$AB,MATCH('IG LGFV Non-CNH'!I$1,IGlgfv_load!$1:$1,0),FALSE)</f>
        <v>5.6%a</v>
      </c>
      <c r="J31" s="82" t="str">
        <f>VLOOKUP($A31,IGlgfv_load!$A:$AB,MATCH('IG LGFV Non-CNH'!J$1,IGlgfv_load!$1:$1,0),FALSE)</f>
        <v>40</v>
      </c>
      <c r="K31" s="83" t="str">
        <f>VLOOKUP($A31,IGlgfv_load!$A:$AB,MATCH('IG LGFV Non-CNH'!K$1,IGlgfv_load!$1:$1,0),FALSE)</f>
        <v>直发</v>
      </c>
      <c r="L31" s="83" t="str">
        <f>VLOOKUP($A31,IGlgfv_load!$A:$AB,MATCH('IG LGFV Non-CNH'!L$1,IGlgfv_load!$1:$1,0),FALSE)</f>
        <v>--</v>
      </c>
      <c r="M31" s="83" t="str">
        <f>VLOOKUP($A31,IGlgfv_load!$A:$AB,MATCH('IG LGFV Non-CNH'!M$1,IGlgfv_load!$1:$1,0),FALSE)</f>
        <v>浙江</v>
      </c>
      <c r="N31" s="72" t="str">
        <f>VLOOKUP($A31,IGlgfv_load!$A:$AB,MATCH('IG LGFV Non-CNH'!N$1,IGlgfv_load!$1:$1,0),FALSE)</f>
        <v>BISL</v>
      </c>
    </row>
    <row r="32" spans="1:14" x14ac:dyDescent="0.25">
      <c r="A32" s="73">
        <f>IGlgfv[[#This Row],[Index]]</f>
        <v>54</v>
      </c>
      <c r="B32" s="80">
        <f>VLOOKUP(A32,IGlgfv_load!A:AB,MATCH('IG LGFV Non-CNH'!B31,IGlgfv_load!31:31,0),FALSE)</f>
        <v>44813</v>
      </c>
      <c r="C32" s="81" t="str">
        <f>VLOOKUP($A32,IGlgfv_load!$A:$AB,MATCH('IG LGFV Non-CNH'!C$1,IGlgfv_load!$1:$1,0),FALSE)</f>
        <v>连云港港口*</v>
      </c>
      <c r="D32" s="80" t="str">
        <f>VLOOKUP($A32,IGlgfv_load!$A:$AB,MATCH('IG LGFV Non-CNH'!D$1,IGlgfv_load!$1:$1,0),FALSE)</f>
        <v>--/--/BBB</v>
      </c>
      <c r="E32" s="80" t="str">
        <f>VLOOKUP($A32,IGlgfv_load!$A:$AB,MATCH('IG LGFV Non-CNH'!E$1,IGlgfv_load!$1:$1,0),FALSE)</f>
        <v>USD</v>
      </c>
      <c r="F32" s="82">
        <f>VLOOKUP($A32,IGlgfv_load!$A:$AB,MATCH('IG LGFV Non-CNH'!F$1,IGlgfv_load!$1:$1,0),FALSE)</f>
        <v>0.6</v>
      </c>
      <c r="G32" s="80" t="str">
        <f>VLOOKUP($A32,IGlgfv_load!$A:$AB,MATCH('IG LGFV Non-CNH'!G$1,IGlgfv_load!$1:$1,0),FALSE)</f>
        <v>3</v>
      </c>
      <c r="H32" s="80" t="str">
        <f>VLOOKUP($A32,IGlgfv_load!$A:$AB,MATCH('IG LGFV Non-CNH'!H$1,IGlgfv_load!$1:$1,0),FALSE)</f>
        <v>5%</v>
      </c>
      <c r="I32" s="80" t="str">
        <f>VLOOKUP($A32,IGlgfv_load!$A:$AB,MATCH('IG LGFV Non-CNH'!I$1,IGlgfv_load!$1:$1,0),FALSE)</f>
        <v>6.1%a</v>
      </c>
      <c r="J32" s="82" t="str">
        <f>VLOOKUP($A32,IGlgfv_load!$A:$AB,MATCH('IG LGFV Non-CNH'!J$1,IGlgfv_load!$1:$1,0),FALSE)</f>
        <v>10</v>
      </c>
      <c r="K32" s="83" t="str">
        <f>VLOOKUP($A32,IGlgfv_load!$A:$AB,MATCH('IG LGFV Non-CNH'!K$1,IGlgfv_load!$1:$1,0),FALSE)</f>
        <v>担保</v>
      </c>
      <c r="L32" s="83" t="str">
        <f>VLOOKUP($A32,IGlgfv_load!$A:$AB,MATCH('IG LGFV Non-CNH'!L$1,IGlgfv_load!$1:$1,0),FALSE)</f>
        <v>绿色债券</v>
      </c>
      <c r="M32" s="83" t="str">
        <f>VLOOKUP($A32,IGlgfv_load!$A:$AB,MATCH('IG LGFV Non-CNH'!M$1,IGlgfv_load!$1:$1,0),FALSE)</f>
        <v>江苏</v>
      </c>
      <c r="N32" s="72" t="str">
        <f>VLOOKUP($A32,IGlgfv_load!$A:$AB,MATCH('IG LGFV Non-CNH'!N$1,IGlgfv_load!$1:$1,0),FALSE)</f>
        <v>--</v>
      </c>
    </row>
    <row r="33" spans="1:14" x14ac:dyDescent="0.25">
      <c r="A33" s="73">
        <f>IGlgfv[[#This Row],[Index]]</f>
        <v>53</v>
      </c>
      <c r="B33" s="80">
        <f>VLOOKUP(A33,IGlgfv_load!A:AB,MATCH('IG LGFV Non-CNH'!B32,IGlgfv_load!32:32,0),FALSE)</f>
        <v>44813</v>
      </c>
      <c r="C33" s="81" t="str">
        <f>VLOOKUP($A33,IGlgfv_load!$A:$AB,MATCH('IG LGFV Non-CNH'!C$1,IGlgfv_load!$1:$1,0),FALSE)</f>
        <v>连云港港口</v>
      </c>
      <c r="D33" s="80" t="str">
        <f>VLOOKUP($A33,IGlgfv_load!$A:$AB,MATCH('IG LGFV Non-CNH'!D$1,IGlgfv_load!$1:$1,0),FALSE)</f>
        <v>--/--/BBB</v>
      </c>
      <c r="E33" s="80" t="str">
        <f>VLOOKUP($A33,IGlgfv_load!$A:$AB,MATCH('IG LGFV Non-CNH'!E$1,IGlgfv_load!$1:$1,0),FALSE)</f>
        <v>USD</v>
      </c>
      <c r="F33" s="82">
        <f>VLOOKUP($A33,IGlgfv_load!$A:$AB,MATCH('IG LGFV Non-CNH'!F$1,IGlgfv_load!$1:$1,0),FALSE)</f>
        <v>0.6</v>
      </c>
      <c r="G33" s="80" t="str">
        <f>VLOOKUP($A33,IGlgfv_load!$A:$AB,MATCH('IG LGFV Non-CNH'!G$1,IGlgfv_load!$1:$1,0),FALSE)</f>
        <v>3</v>
      </c>
      <c r="H33" s="80" t="str">
        <f>VLOOKUP($A33,IGlgfv_load!$A:$AB,MATCH('IG LGFV Non-CNH'!H$1,IGlgfv_load!$1:$1,0),FALSE)</f>
        <v>5%</v>
      </c>
      <c r="I33" s="80" t="str">
        <f>VLOOKUP($A33,IGlgfv_load!$A:$AB,MATCH('IG LGFV Non-CNH'!I$1,IGlgfv_load!$1:$1,0),FALSE)</f>
        <v>--</v>
      </c>
      <c r="J33" s="82" t="str">
        <f>VLOOKUP($A33,IGlgfv_load!$A:$AB,MATCH('IG LGFV Non-CNH'!J$1,IGlgfv_load!$1:$1,0),FALSE)</f>
        <v>--</v>
      </c>
      <c r="K33" s="83" t="str">
        <f>VLOOKUP($A33,IGlgfv_load!$A:$AB,MATCH('IG LGFV Non-CNH'!K$1,IGlgfv_load!$1:$1,0),FALSE)</f>
        <v>担保</v>
      </c>
      <c r="L33" s="83" t="str">
        <f>VLOOKUP($A33,IGlgfv_load!$A:$AB,MATCH('IG LGFV Non-CNH'!L$1,IGlgfv_load!$1:$1,0),FALSE)</f>
        <v>--</v>
      </c>
      <c r="M33" s="83" t="str">
        <f>VLOOKUP($A33,IGlgfv_load!$A:$AB,MATCH('IG LGFV Non-CNH'!M$1,IGlgfv_load!$1:$1,0),FALSE)</f>
        <v>江苏</v>
      </c>
      <c r="N33" s="72" t="str">
        <f>VLOOKUP($A33,IGlgfv_load!$A:$AB,MATCH('IG LGFV Non-CNH'!N$1,IGlgfv_load!$1:$1,0),FALSE)</f>
        <v>--</v>
      </c>
    </row>
    <row r="34" spans="1:14" x14ac:dyDescent="0.25">
      <c r="A34" s="73">
        <f>IGlgfv[[#This Row],[Index]]</f>
        <v>52</v>
      </c>
      <c r="B34" s="80">
        <f>VLOOKUP(A34,IGlgfv_load!A:AB,MATCH('IG LGFV Non-CNH'!B33,IGlgfv_load!33:33,0),FALSE)</f>
        <v>44812</v>
      </c>
      <c r="C34" s="81" t="str">
        <f>VLOOKUP($A34,IGlgfv_load!$A:$AB,MATCH('IG LGFV Non-CNH'!C$1,IGlgfv_load!$1:$1,0),FALSE)</f>
        <v>滨海建投</v>
      </c>
      <c r="D34" s="80" t="str">
        <f>VLOOKUP($A34,IGlgfv_load!$A:$AB,MATCH('IG LGFV Non-CNH'!D$1,IGlgfv_load!$1:$1,0),FALSE)</f>
        <v>Baa2/--/--</v>
      </c>
      <c r="E34" s="80" t="str">
        <f>VLOOKUP($A34,IGlgfv_load!$A:$AB,MATCH('IG LGFV Non-CNH'!E$1,IGlgfv_load!$1:$1,0),FALSE)</f>
        <v>USD</v>
      </c>
      <c r="F34" s="82">
        <f>VLOOKUP($A34,IGlgfv_load!$A:$AB,MATCH('IG LGFV Non-CNH'!F$1,IGlgfv_load!$1:$1,0),FALSE)</f>
        <v>0.5</v>
      </c>
      <c r="G34" s="80" t="str">
        <f>VLOOKUP($A34,IGlgfv_load!$A:$AB,MATCH('IG LGFV Non-CNH'!G$1,IGlgfv_load!$1:$1,0),FALSE)</f>
        <v>1</v>
      </c>
      <c r="H34" s="80" t="str">
        <f>VLOOKUP($A34,IGlgfv_load!$A:$AB,MATCH('IG LGFV Non-CNH'!H$1,IGlgfv_load!$1:$1,0),FALSE)</f>
        <v>7%</v>
      </c>
      <c r="I34" s="80" t="str">
        <f>VLOOKUP($A34,IGlgfv_load!$A:$AB,MATCH('IG LGFV Non-CNH'!I$1,IGlgfv_load!$1:$1,0),FALSE)</f>
        <v>7%a</v>
      </c>
      <c r="J34" s="82" t="str">
        <f>VLOOKUP($A34,IGlgfv_load!$A:$AB,MATCH('IG LGFV Non-CNH'!J$1,IGlgfv_load!$1:$1,0),FALSE)</f>
        <v>0</v>
      </c>
      <c r="K34" s="83" t="str">
        <f>VLOOKUP($A34,IGlgfv_load!$A:$AB,MATCH('IG LGFV Non-CNH'!K$1,IGlgfv_load!$1:$1,0),FALSE)</f>
        <v>担保</v>
      </c>
      <c r="L34" s="83" t="str">
        <f>VLOOKUP($A34,IGlgfv_load!$A:$AB,MATCH('IG LGFV Non-CNH'!L$1,IGlgfv_load!$1:$1,0),FALSE)</f>
        <v>--</v>
      </c>
      <c r="M34" s="83" t="str">
        <f>VLOOKUP($A34,IGlgfv_load!$A:$AB,MATCH('IG LGFV Non-CNH'!M$1,IGlgfv_load!$1:$1,0),FALSE)</f>
        <v>天津</v>
      </c>
      <c r="N34" s="72" t="str">
        <f>VLOOKUP($A34,IGlgfv_load!$A:$AB,MATCH('IG LGFV Non-CNH'!N$1,IGlgfv_load!$1:$1,0),FALSE)</f>
        <v>--</v>
      </c>
    </row>
    <row r="35" spans="1:14" x14ac:dyDescent="0.25">
      <c r="A35" s="73">
        <f>IGlgfv[[#This Row],[Index]]</f>
        <v>51</v>
      </c>
      <c r="B35" s="80">
        <f>VLOOKUP(A35,IGlgfv_load!A:AB,MATCH('IG LGFV Non-CNH'!B34,IGlgfv_load!34:34,0),FALSE)</f>
        <v>44811</v>
      </c>
      <c r="C35" s="81" t="str">
        <f>VLOOKUP($A35,IGlgfv_load!$A:$AB,MATCH('IG LGFV Non-CNH'!C$1,IGlgfv_load!$1:$1,0),FALSE)</f>
        <v>滨海建投(渤海银行)</v>
      </c>
      <c r="D35" s="80" t="str">
        <f>VLOOKUP($A35,IGlgfv_load!$A:$AB,MATCH('IG LGFV Non-CNH'!D$1,IGlgfv_load!$1:$1,0),FALSE)</f>
        <v>--/--/--</v>
      </c>
      <c r="E35" s="80" t="str">
        <f>VLOOKUP($A35,IGlgfv_load!$A:$AB,MATCH('IG LGFV Non-CNH'!E$1,IGlgfv_load!$1:$1,0),FALSE)</f>
        <v>USD</v>
      </c>
      <c r="F35" s="82">
        <f>VLOOKUP($A35,IGlgfv_load!$A:$AB,MATCH('IG LGFV Non-CNH'!F$1,IGlgfv_load!$1:$1,0),FALSE)</f>
        <v>1.44</v>
      </c>
      <c r="G35" s="80" t="str">
        <f>VLOOKUP($A35,IGlgfv_load!$A:$AB,MATCH('IG LGFV Non-CNH'!G$1,IGlgfv_load!$1:$1,0),FALSE)</f>
        <v>3</v>
      </c>
      <c r="H35" s="80" t="str">
        <f>VLOOKUP($A35,IGlgfv_load!$A:$AB,MATCH('IG LGFV Non-CNH'!H$1,IGlgfv_load!$1:$1,0),FALSE)</f>
        <v>5.6%</v>
      </c>
      <c r="I35" s="80" t="str">
        <f>VLOOKUP($A35,IGlgfv_load!$A:$AB,MATCH('IG LGFV Non-CNH'!I$1,IGlgfv_load!$1:$1,0),FALSE)</f>
        <v>--</v>
      </c>
      <c r="J35" s="82" t="str">
        <f>VLOOKUP($A35,IGlgfv_load!$A:$AB,MATCH('IG LGFV Non-CNH'!J$1,IGlgfv_load!$1:$1,0),FALSE)</f>
        <v>--</v>
      </c>
      <c r="K35" s="83" t="str">
        <f>VLOOKUP($A35,IGlgfv_load!$A:$AB,MATCH('IG LGFV Non-CNH'!K$1,IGlgfv_load!$1:$1,0),FALSE)</f>
        <v>备证+担保</v>
      </c>
      <c r="L35" s="83" t="str">
        <f>VLOOKUP($A35,IGlgfv_load!$A:$AB,MATCH('IG LGFV Non-CNH'!L$1,IGlgfv_load!$1:$1,0),FALSE)</f>
        <v>--</v>
      </c>
      <c r="M35" s="83" t="str">
        <f>VLOOKUP($A35,IGlgfv_load!$A:$AB,MATCH('IG LGFV Non-CNH'!M$1,IGlgfv_load!$1:$1,0),FALSE)</f>
        <v>天津</v>
      </c>
      <c r="N35" s="72" t="str">
        <f>VLOOKUP($A35,IGlgfv_load!$A:$AB,MATCH('IG LGFV Non-CNH'!N$1,IGlgfv_load!$1:$1,0),FALSE)</f>
        <v>--</v>
      </c>
    </row>
    <row r="36" spans="1:14" x14ac:dyDescent="0.25">
      <c r="A36" s="73">
        <f>IGlgfv[[#This Row],[Index]]</f>
        <v>50</v>
      </c>
      <c r="B36" s="80">
        <f>VLOOKUP(A36,IGlgfv_load!A:AB,MATCH('IG LGFV Non-CNH'!B35,IGlgfv_load!35:35,0),FALSE)</f>
        <v>44810</v>
      </c>
      <c r="C36" s="81" t="str">
        <f>VLOOKUP($A36,IGlgfv_load!$A:$AB,MATCH('IG LGFV Non-CNH'!C$1,IGlgfv_load!$1:$1,0),FALSE)</f>
        <v>赣州城投</v>
      </c>
      <c r="D36" s="80" t="str">
        <f>VLOOKUP($A36,IGlgfv_load!$A:$AB,MATCH('IG LGFV Non-CNH'!D$1,IGlgfv_load!$1:$1,0),FALSE)</f>
        <v>--/--/BBB-</v>
      </c>
      <c r="E36" s="80" t="str">
        <f>VLOOKUP($A36,IGlgfv_load!$A:$AB,MATCH('IG LGFV Non-CNH'!E$1,IGlgfv_load!$1:$1,0),FALSE)</f>
        <v>USD</v>
      </c>
      <c r="F36" s="82">
        <f>VLOOKUP($A36,IGlgfv_load!$A:$AB,MATCH('IG LGFV Non-CNH'!F$1,IGlgfv_load!$1:$1,0),FALSE)</f>
        <v>2.5</v>
      </c>
      <c r="G36" s="80" t="str">
        <f>VLOOKUP($A36,IGlgfv_load!$A:$AB,MATCH('IG LGFV Non-CNH'!G$1,IGlgfv_load!$1:$1,0),FALSE)</f>
        <v>3</v>
      </c>
      <c r="H36" s="80" t="str">
        <f>VLOOKUP($A36,IGlgfv_load!$A:$AB,MATCH('IG LGFV Non-CNH'!H$1,IGlgfv_load!$1:$1,0),FALSE)</f>
        <v>6%</v>
      </c>
      <c r="I36" s="80" t="str">
        <f>VLOOKUP($A36,IGlgfv_load!$A:$AB,MATCH('IG LGFV Non-CNH'!I$1,IGlgfv_load!$1:$1,0),FALSE)</f>
        <v>6.2%a</v>
      </c>
      <c r="J36" s="82" t="str">
        <f>VLOOKUP($A36,IGlgfv_load!$A:$AB,MATCH('IG LGFV Non-CNH'!J$1,IGlgfv_load!$1:$1,0),FALSE)</f>
        <v>20</v>
      </c>
      <c r="K36" s="83" t="str">
        <f>VLOOKUP($A36,IGlgfv_load!$A:$AB,MATCH('IG LGFV Non-CNH'!K$1,IGlgfv_load!$1:$1,0),FALSE)</f>
        <v>直发</v>
      </c>
      <c r="L36" s="83" t="str">
        <f>VLOOKUP($A36,IGlgfv_load!$A:$AB,MATCH('IG LGFV Non-CNH'!L$1,IGlgfv_load!$1:$1,0),FALSE)</f>
        <v>可持续债券</v>
      </c>
      <c r="M36" s="83" t="str">
        <f>VLOOKUP($A36,IGlgfv_load!$A:$AB,MATCH('IG LGFV Non-CNH'!M$1,IGlgfv_load!$1:$1,0),FALSE)</f>
        <v>江西</v>
      </c>
      <c r="N36" s="72" t="str">
        <f>VLOOKUP($A36,IGlgfv_load!$A:$AB,MATCH('IG LGFV Non-CNH'!N$1,IGlgfv_load!$1:$1,0),FALSE)</f>
        <v>--</v>
      </c>
    </row>
    <row r="37" spans="1:14" x14ac:dyDescent="0.25">
      <c r="A37" s="73">
        <f>IGlgfv[[#This Row],[Index]]</f>
        <v>49</v>
      </c>
      <c r="B37" s="80">
        <f>VLOOKUP(A37,IGlgfv_load!A:AB,MATCH('IG LGFV Non-CNH'!B36,IGlgfv_load!36:36,0),FALSE)</f>
        <v>44810</v>
      </c>
      <c r="C37" s="81" t="str">
        <f>VLOOKUP($A37,IGlgfv_load!$A:$AB,MATCH('IG LGFV Non-CNH'!C$1,IGlgfv_load!$1:$1,0),FALSE)</f>
        <v>滨海建投(上海银行)</v>
      </c>
      <c r="D37" s="80" t="str">
        <f>VLOOKUP($A37,IGlgfv_load!$A:$AB,MATCH('IG LGFV Non-CNH'!D$1,IGlgfv_load!$1:$1,0),FALSE)</f>
        <v>Baa2/--/--</v>
      </c>
      <c r="E37" s="80" t="str">
        <f>VLOOKUP($A37,IGlgfv_load!$A:$AB,MATCH('IG LGFV Non-CNH'!E$1,IGlgfv_load!$1:$1,0),FALSE)</f>
        <v>USD</v>
      </c>
      <c r="F37" s="82">
        <f>VLOOKUP($A37,IGlgfv_load!$A:$AB,MATCH('IG LGFV Non-CNH'!F$1,IGlgfv_load!$1:$1,0),FALSE)</f>
        <v>1</v>
      </c>
      <c r="G37" s="80" t="str">
        <f>VLOOKUP($A37,IGlgfv_load!$A:$AB,MATCH('IG LGFV Non-CNH'!G$1,IGlgfv_load!$1:$1,0),FALSE)</f>
        <v>3</v>
      </c>
      <c r="H37" s="80" t="str">
        <f>VLOOKUP($A37,IGlgfv_load!$A:$AB,MATCH('IG LGFV Non-CNH'!H$1,IGlgfv_load!$1:$1,0),FALSE)</f>
        <v>5.3%</v>
      </c>
      <c r="I37" s="80" t="str">
        <f>VLOOKUP($A37,IGlgfv_load!$A:$AB,MATCH('IG LGFV Non-CNH'!I$1,IGlgfv_load!$1:$1,0),FALSE)</f>
        <v>5.3%a</v>
      </c>
      <c r="J37" s="82" t="str">
        <f>VLOOKUP($A37,IGlgfv_load!$A:$AB,MATCH('IG LGFV Non-CNH'!J$1,IGlgfv_load!$1:$1,0),FALSE)</f>
        <v>0</v>
      </c>
      <c r="K37" s="83" t="str">
        <f>VLOOKUP($A37,IGlgfv_load!$A:$AB,MATCH('IG LGFV Non-CNH'!K$1,IGlgfv_load!$1:$1,0),FALSE)</f>
        <v>备证+担保</v>
      </c>
      <c r="L37" s="83" t="str">
        <f>VLOOKUP($A37,IGlgfv_load!$A:$AB,MATCH('IG LGFV Non-CNH'!L$1,IGlgfv_load!$1:$1,0),FALSE)</f>
        <v>--</v>
      </c>
      <c r="M37" s="83" t="str">
        <f>VLOOKUP($A37,IGlgfv_load!$A:$AB,MATCH('IG LGFV Non-CNH'!M$1,IGlgfv_load!$1:$1,0),FALSE)</f>
        <v>天津</v>
      </c>
      <c r="N37" s="72" t="str">
        <f>VLOOKUP($A37,IGlgfv_load!$A:$AB,MATCH('IG LGFV Non-CNH'!N$1,IGlgfv_load!$1:$1,0),FALSE)</f>
        <v>--</v>
      </c>
    </row>
    <row r="38" spans="1:14" x14ac:dyDescent="0.25">
      <c r="A38" s="73">
        <f>IGlgfv[[#This Row],[Index]]</f>
        <v>48</v>
      </c>
      <c r="B38" s="80">
        <f>VLOOKUP(A38,IGlgfv_load!A:AB,MATCH('IG LGFV Non-CNH'!B37,IGlgfv_load!37:37,0),FALSE)</f>
        <v>44809</v>
      </c>
      <c r="C38" s="81" t="str">
        <f>VLOOKUP($A38,IGlgfv_load!$A:$AB,MATCH('IG LGFV Non-CNH'!C$1,IGlgfv_load!$1:$1,0),FALSE)</f>
        <v>郑州地产</v>
      </c>
      <c r="D38" s="80" t="str">
        <f>VLOOKUP($A38,IGlgfv_load!$A:$AB,MATCH('IG LGFV Non-CNH'!D$1,IGlgfv_load!$1:$1,0),FALSE)</f>
        <v>--/--/BBB+</v>
      </c>
      <c r="E38" s="80" t="str">
        <f>VLOOKUP($A38,IGlgfv_load!$A:$AB,MATCH('IG LGFV Non-CNH'!E$1,IGlgfv_load!$1:$1,0),FALSE)</f>
        <v>USD</v>
      </c>
      <c r="F38" s="82">
        <f>VLOOKUP($A38,IGlgfv_load!$A:$AB,MATCH('IG LGFV Non-CNH'!F$1,IGlgfv_load!$1:$1,0),FALSE)</f>
        <v>3.5</v>
      </c>
      <c r="G38" s="80" t="str">
        <f>VLOOKUP($A38,IGlgfv_load!$A:$AB,MATCH('IG LGFV Non-CNH'!G$1,IGlgfv_load!$1:$1,0),FALSE)</f>
        <v>3</v>
      </c>
      <c r="H38" s="80" t="str">
        <f>VLOOKUP($A38,IGlgfv_load!$A:$AB,MATCH('IG LGFV Non-CNH'!H$1,IGlgfv_load!$1:$1,0),FALSE)</f>
        <v>5.1%</v>
      </c>
      <c r="I38" s="80" t="str">
        <f>VLOOKUP($A38,IGlgfv_load!$A:$AB,MATCH('IG LGFV Non-CNH'!I$1,IGlgfv_load!$1:$1,0),FALSE)</f>
        <v>5.6%a</v>
      </c>
      <c r="J38" s="82" t="str">
        <f>VLOOKUP($A38,IGlgfv_load!$A:$AB,MATCH('IG LGFV Non-CNH'!J$1,IGlgfv_load!$1:$1,0),FALSE)</f>
        <v>50</v>
      </c>
      <c r="K38" s="83" t="str">
        <f>VLOOKUP($A38,IGlgfv_load!$A:$AB,MATCH('IG LGFV Non-CNH'!K$1,IGlgfv_load!$1:$1,0),FALSE)</f>
        <v>直发</v>
      </c>
      <c r="L38" s="83" t="str">
        <f>VLOOKUP($A38,IGlgfv_load!$A:$AB,MATCH('IG LGFV Non-CNH'!L$1,IGlgfv_load!$1:$1,0),FALSE)</f>
        <v>--</v>
      </c>
      <c r="M38" s="83" t="str">
        <f>VLOOKUP($A38,IGlgfv_load!$A:$AB,MATCH('IG LGFV Non-CNH'!M$1,IGlgfv_load!$1:$1,0),FALSE)</f>
        <v>河南</v>
      </c>
      <c r="N38" s="72" t="str">
        <f>VLOOKUP($A38,IGlgfv_load!$A:$AB,MATCH('IG LGFV Non-CNH'!N$1,IGlgfv_load!$1:$1,0),FALSE)</f>
        <v>--</v>
      </c>
    </row>
    <row r="39" spans="1:14" x14ac:dyDescent="0.25">
      <c r="A39" s="73">
        <f>IGlgfv[[#This Row],[Index]]</f>
        <v>47</v>
      </c>
      <c r="B39" s="80">
        <f>VLOOKUP(A39,IGlgfv_load!A:AB,MATCH('IG LGFV Non-CNH'!B38,IGlgfv_load!38:38,0),FALSE)</f>
        <v>44798</v>
      </c>
      <c r="C39" s="81" t="str">
        <f>VLOOKUP($A39,IGlgfv_load!$A:$AB,MATCH('IG LGFV Non-CNH'!C$1,IGlgfv_load!$1:$1,0),FALSE)</f>
        <v>潍坊城建</v>
      </c>
      <c r="D39" s="80" t="str">
        <f>VLOOKUP($A39,IGlgfv_load!$A:$AB,MATCH('IG LGFV Non-CNH'!D$1,IGlgfv_load!$1:$1,0),FALSE)</f>
        <v>Baa3/--/BBB-</v>
      </c>
      <c r="E39" s="80" t="str">
        <f>VLOOKUP($A39,IGlgfv_load!$A:$AB,MATCH('IG LGFV Non-CNH'!E$1,IGlgfv_load!$1:$1,0),FALSE)</f>
        <v>USD</v>
      </c>
      <c r="F39" s="82">
        <f>VLOOKUP($A39,IGlgfv_load!$A:$AB,MATCH('IG LGFV Non-CNH'!F$1,IGlgfv_load!$1:$1,0),FALSE)</f>
        <v>1</v>
      </c>
      <c r="G39" s="80" t="str">
        <f>VLOOKUP($A39,IGlgfv_load!$A:$AB,MATCH('IG LGFV Non-CNH'!G$1,IGlgfv_load!$1:$1,0),FALSE)</f>
        <v>3</v>
      </c>
      <c r="H39" s="80" t="str">
        <f>VLOOKUP($A39,IGlgfv_load!$A:$AB,MATCH('IG LGFV Non-CNH'!H$1,IGlgfv_load!$1:$1,0),FALSE)</f>
        <v>6%</v>
      </c>
      <c r="I39" s="80" t="str">
        <f>VLOOKUP($A39,IGlgfv_load!$A:$AB,MATCH('IG LGFV Non-CNH'!I$1,IGlgfv_load!$1:$1,0),FALSE)</f>
        <v>--</v>
      </c>
      <c r="J39" s="82" t="str">
        <f>VLOOKUP($A39,IGlgfv_load!$A:$AB,MATCH('IG LGFV Non-CNH'!J$1,IGlgfv_load!$1:$1,0),FALSE)</f>
        <v>--</v>
      </c>
      <c r="K39" s="83" t="str">
        <f>VLOOKUP($A39,IGlgfv_load!$A:$AB,MATCH('IG LGFV Non-CNH'!K$1,IGlgfv_load!$1:$1,0),FALSE)</f>
        <v>直发</v>
      </c>
      <c r="L39" s="83" t="str">
        <f>VLOOKUP($A39,IGlgfv_load!$A:$AB,MATCH('IG LGFV Non-CNH'!L$1,IGlgfv_load!$1:$1,0),FALSE)</f>
        <v>绿色债券</v>
      </c>
      <c r="M39" s="83" t="str">
        <f>VLOOKUP($A39,IGlgfv_load!$A:$AB,MATCH('IG LGFV Non-CNH'!M$1,IGlgfv_load!$1:$1,0),FALSE)</f>
        <v>山东</v>
      </c>
      <c r="N39" s="72" t="str">
        <f>VLOOKUP($A39,IGlgfv_load!$A:$AB,MATCH('IG LGFV Non-CNH'!N$1,IGlgfv_load!$1:$1,0),FALSE)</f>
        <v>--</v>
      </c>
    </row>
    <row r="40" spans="1:14" x14ac:dyDescent="0.25">
      <c r="A40" s="73">
        <f>IGlgfv[[#This Row],[Index]]</f>
        <v>46</v>
      </c>
      <c r="B40" s="80">
        <f>VLOOKUP(A40,IGlgfv_load!A:AB,MATCH('IG LGFV Non-CNH'!B39,IGlgfv_load!39:39,0),FALSE)</f>
        <v>44797</v>
      </c>
      <c r="C40" s="81" t="str">
        <f>VLOOKUP($A40,IGlgfv_load!$A:$AB,MATCH('IG LGFV Non-CNH'!C$1,IGlgfv_load!$1:$1,0),FALSE)</f>
        <v>郑州城建</v>
      </c>
      <c r="D40" s="80" t="str">
        <f>VLOOKUP($A40,IGlgfv_load!$A:$AB,MATCH('IG LGFV Non-CNH'!D$1,IGlgfv_load!$1:$1,0),FALSE)</f>
        <v>--/--/BBB+</v>
      </c>
      <c r="E40" s="80" t="str">
        <f>VLOOKUP($A40,IGlgfv_load!$A:$AB,MATCH('IG LGFV Non-CNH'!E$1,IGlgfv_load!$1:$1,0),FALSE)</f>
        <v>USD</v>
      </c>
      <c r="F40" s="82">
        <f>VLOOKUP($A40,IGlgfv_load!$A:$AB,MATCH('IG LGFV Non-CNH'!F$1,IGlgfv_load!$1:$1,0),FALSE)</f>
        <v>3.5</v>
      </c>
      <c r="G40" s="80" t="str">
        <f>VLOOKUP($A40,IGlgfv_load!$A:$AB,MATCH('IG LGFV Non-CNH'!G$1,IGlgfv_load!$1:$1,0),FALSE)</f>
        <v>3</v>
      </c>
      <c r="H40" s="80" t="str">
        <f>VLOOKUP($A40,IGlgfv_load!$A:$AB,MATCH('IG LGFV Non-CNH'!H$1,IGlgfv_load!$1:$1,0),FALSE)</f>
        <v>5.2%</v>
      </c>
      <c r="I40" s="80" t="str">
        <f>VLOOKUP($A40,IGlgfv_load!$A:$AB,MATCH('IG LGFV Non-CNH'!I$1,IGlgfv_load!$1:$1,0),FALSE)</f>
        <v>5.6%a</v>
      </c>
      <c r="J40" s="82" t="str">
        <f>VLOOKUP($A40,IGlgfv_load!$A:$AB,MATCH('IG LGFV Non-CNH'!J$1,IGlgfv_load!$1:$1,0),FALSE)</f>
        <v>40</v>
      </c>
      <c r="K40" s="83" t="str">
        <f>VLOOKUP($A40,IGlgfv_load!$A:$AB,MATCH('IG LGFV Non-CNH'!K$1,IGlgfv_load!$1:$1,0),FALSE)</f>
        <v>直发</v>
      </c>
      <c r="L40" s="83" t="str">
        <f>VLOOKUP($A40,IGlgfv_load!$A:$AB,MATCH('IG LGFV Non-CNH'!L$1,IGlgfv_load!$1:$1,0),FALSE)</f>
        <v>--</v>
      </c>
      <c r="M40" s="83" t="str">
        <f>VLOOKUP($A40,IGlgfv_load!$A:$AB,MATCH('IG LGFV Non-CNH'!M$1,IGlgfv_load!$1:$1,0),FALSE)</f>
        <v>河南</v>
      </c>
      <c r="N40" s="72" t="str">
        <f>VLOOKUP($A40,IGlgfv_load!$A:$AB,MATCH('IG LGFV Non-CNH'!N$1,IGlgfv_load!$1:$1,0),FALSE)</f>
        <v>--</v>
      </c>
    </row>
    <row r="41" spans="1:14" x14ac:dyDescent="0.25">
      <c r="A41" s="73">
        <f>IGlgfv[[#This Row],[Index]]</f>
        <v>45</v>
      </c>
      <c r="B41" s="80">
        <f>VLOOKUP(A41,IGlgfv_load!A:AB,MATCH('IG LGFV Non-CNH'!B40,IGlgfv_load!40:40,0),FALSE)</f>
        <v>44792</v>
      </c>
      <c r="C41" s="81" t="str">
        <f>VLOOKUP($A41,IGlgfv_load!$A:$AB,MATCH('IG LGFV Non-CNH'!C$1,IGlgfv_load!$1:$1,0),FALSE)</f>
        <v>常德城投</v>
      </c>
      <c r="D41" s="80" t="str">
        <f>VLOOKUP($A41,IGlgfv_load!$A:$AB,MATCH('IG LGFV Non-CNH'!D$1,IGlgfv_load!$1:$1,0),FALSE)</f>
        <v>--/--/BBB-</v>
      </c>
      <c r="E41" s="80" t="str">
        <f>VLOOKUP($A41,IGlgfv_load!$A:$AB,MATCH('IG LGFV Non-CNH'!E$1,IGlgfv_load!$1:$1,0),FALSE)</f>
        <v>USD</v>
      </c>
      <c r="F41" s="82">
        <f>VLOOKUP($A41,IGlgfv_load!$A:$AB,MATCH('IG LGFV Non-CNH'!F$1,IGlgfv_load!$1:$1,0),FALSE)</f>
        <v>2</v>
      </c>
      <c r="G41" s="80" t="str">
        <f>VLOOKUP($A41,IGlgfv_load!$A:$AB,MATCH('IG LGFV Non-CNH'!G$1,IGlgfv_load!$1:$1,0),FALSE)</f>
        <v>3</v>
      </c>
      <c r="H41" s="80" t="str">
        <f>VLOOKUP($A41,IGlgfv_load!$A:$AB,MATCH('IG LGFV Non-CNH'!H$1,IGlgfv_load!$1:$1,0),FALSE)</f>
        <v>5.7%</v>
      </c>
      <c r="I41" s="80" t="str">
        <f>VLOOKUP($A41,IGlgfv_load!$A:$AB,MATCH('IG LGFV Non-CNH'!I$1,IGlgfv_load!$1:$1,0),FALSE)</f>
        <v>--</v>
      </c>
      <c r="J41" s="82" t="str">
        <f>VLOOKUP($A41,IGlgfv_load!$A:$AB,MATCH('IG LGFV Non-CNH'!J$1,IGlgfv_load!$1:$1,0),FALSE)</f>
        <v>--</v>
      </c>
      <c r="K41" s="83" t="str">
        <f>VLOOKUP($A41,IGlgfv_load!$A:$AB,MATCH('IG LGFV Non-CNH'!K$1,IGlgfv_load!$1:$1,0),FALSE)</f>
        <v>直发</v>
      </c>
      <c r="L41" s="83" t="str">
        <f>VLOOKUP($A41,IGlgfv_load!$A:$AB,MATCH('IG LGFV Non-CNH'!L$1,IGlgfv_load!$1:$1,0),FALSE)</f>
        <v>可持续债券</v>
      </c>
      <c r="M41" s="83" t="str">
        <f>VLOOKUP($A41,IGlgfv_load!$A:$AB,MATCH('IG LGFV Non-CNH'!M$1,IGlgfv_load!$1:$1,0),FALSE)</f>
        <v>湖南</v>
      </c>
      <c r="N41" s="72" t="str">
        <f>VLOOKUP($A41,IGlgfv_load!$A:$AB,MATCH('IG LGFV Non-CNH'!N$1,IGlgfv_load!$1:$1,0),FALSE)</f>
        <v>港分</v>
      </c>
    </row>
    <row r="42" spans="1:14" x14ac:dyDescent="0.25">
      <c r="A42" s="73">
        <f>IGlgfv[[#This Row],[Index]]</f>
        <v>44</v>
      </c>
      <c r="B42" s="80">
        <f>VLOOKUP(A42,IGlgfv_load!A:AB,MATCH('IG LGFV Non-CNH'!B41,IGlgfv_load!41:41,0),FALSE)</f>
        <v>44784</v>
      </c>
      <c r="C42" s="81" t="str">
        <f>VLOOKUP($A42,IGlgfv_load!$A:$AB,MATCH('IG LGFV Non-CNH'!C$1,IGlgfv_load!$1:$1,0),FALSE)</f>
        <v>宿州城建(徽商银行)</v>
      </c>
      <c r="D42" s="80" t="str">
        <f>VLOOKUP($A42,IGlgfv_load!$A:$AB,MATCH('IG LGFV Non-CNH'!D$1,IGlgfv_load!$1:$1,0),FALSE)</f>
        <v>--/--/--</v>
      </c>
      <c r="E42" s="80" t="str">
        <f>VLOOKUP($A42,IGlgfv_load!$A:$AB,MATCH('IG LGFV Non-CNH'!E$1,IGlgfv_load!$1:$1,0),FALSE)</f>
        <v>USD</v>
      </c>
      <c r="F42" s="82">
        <f>VLOOKUP($A42,IGlgfv_load!$A:$AB,MATCH('IG LGFV Non-CNH'!F$1,IGlgfv_load!$1:$1,0),FALSE)</f>
        <v>1</v>
      </c>
      <c r="G42" s="80" t="str">
        <f>VLOOKUP($A42,IGlgfv_load!$A:$AB,MATCH('IG LGFV Non-CNH'!G$1,IGlgfv_load!$1:$1,0),FALSE)</f>
        <v>3</v>
      </c>
      <c r="H42" s="80" t="str">
        <f>VLOOKUP($A42,IGlgfv_load!$A:$AB,MATCH('IG LGFV Non-CNH'!H$1,IGlgfv_load!$1:$1,0),FALSE)</f>
        <v>5.5%</v>
      </c>
      <c r="I42" s="80" t="str">
        <f>VLOOKUP($A42,IGlgfv_load!$A:$AB,MATCH('IG LGFV Non-CNH'!I$1,IGlgfv_load!$1:$1,0),FALSE)</f>
        <v>--</v>
      </c>
      <c r="J42" s="82" t="str">
        <f>VLOOKUP($A42,IGlgfv_load!$A:$AB,MATCH('IG LGFV Non-CNH'!J$1,IGlgfv_load!$1:$1,0),FALSE)</f>
        <v>--</v>
      </c>
      <c r="K42" s="83" t="str">
        <f>VLOOKUP($A42,IGlgfv_load!$A:$AB,MATCH('IG LGFV Non-CNH'!K$1,IGlgfv_load!$1:$1,0),FALSE)</f>
        <v>备证</v>
      </c>
      <c r="L42" s="83" t="str">
        <f>VLOOKUP($A42,IGlgfv_load!$A:$AB,MATCH('IG LGFV Non-CNH'!L$1,IGlgfv_load!$1:$1,0),FALSE)</f>
        <v>--</v>
      </c>
      <c r="M42" s="83" t="str">
        <f>VLOOKUP($A42,IGlgfv_load!$A:$AB,MATCH('IG LGFV Non-CNH'!M$1,IGlgfv_load!$1:$1,0),FALSE)</f>
        <v>安徽</v>
      </c>
      <c r="N42" s="72" t="str">
        <f>VLOOKUP($A42,IGlgfv_load!$A:$AB,MATCH('IG LGFV Non-CNH'!N$1,IGlgfv_load!$1:$1,0),FALSE)</f>
        <v>--</v>
      </c>
    </row>
    <row r="43" spans="1:14" x14ac:dyDescent="0.25">
      <c r="A43" s="73">
        <f>IGlgfv[[#This Row],[Index]]</f>
        <v>43</v>
      </c>
      <c r="B43" s="80">
        <f>VLOOKUP(A43,IGlgfv_load!A:AB,MATCH('IG LGFV Non-CNH'!B42,IGlgfv_load!42:42,0),FALSE)</f>
        <v>44783</v>
      </c>
      <c r="C43" s="81" t="str">
        <f>VLOOKUP($A43,IGlgfv_load!$A:$AB,MATCH('IG LGFV Non-CNH'!C$1,IGlgfv_load!$1:$1,0),FALSE)</f>
        <v>青岛即墨城投</v>
      </c>
      <c r="D43" s="80" t="str">
        <f>VLOOKUP($A43,IGlgfv_load!$A:$AB,MATCH('IG LGFV Non-CNH'!D$1,IGlgfv_load!$1:$1,0),FALSE)</f>
        <v>--/--/BBB-</v>
      </c>
      <c r="E43" s="80" t="str">
        <f>VLOOKUP($A43,IGlgfv_load!$A:$AB,MATCH('IG LGFV Non-CNH'!E$1,IGlgfv_load!$1:$1,0),FALSE)</f>
        <v>USD</v>
      </c>
      <c r="F43" s="82">
        <f>VLOOKUP($A43,IGlgfv_load!$A:$AB,MATCH('IG LGFV Non-CNH'!F$1,IGlgfv_load!$1:$1,0),FALSE)</f>
        <v>0.91</v>
      </c>
      <c r="G43" s="80" t="str">
        <f>VLOOKUP($A43,IGlgfv_load!$A:$AB,MATCH('IG LGFV Non-CNH'!G$1,IGlgfv_load!$1:$1,0),FALSE)</f>
        <v>3</v>
      </c>
      <c r="H43" s="80" t="str">
        <f>VLOOKUP($A43,IGlgfv_load!$A:$AB,MATCH('IG LGFV Non-CNH'!H$1,IGlgfv_load!$1:$1,0),FALSE)</f>
        <v>4.9%</v>
      </c>
      <c r="I43" s="80" t="str">
        <f>VLOOKUP($A43,IGlgfv_load!$A:$AB,MATCH('IG LGFV Non-CNH'!I$1,IGlgfv_load!$1:$1,0),FALSE)</f>
        <v>6%a</v>
      </c>
      <c r="J43" s="82" t="str">
        <f>VLOOKUP($A43,IGlgfv_load!$A:$AB,MATCH('IG LGFV Non-CNH'!J$1,IGlgfv_load!$1:$1,0),FALSE)</f>
        <v>0</v>
      </c>
      <c r="K43" s="83" t="str">
        <f>VLOOKUP($A43,IGlgfv_load!$A:$AB,MATCH('IG LGFV Non-CNH'!K$1,IGlgfv_load!$1:$1,0),FALSE)</f>
        <v>直发</v>
      </c>
      <c r="L43" s="83" t="str">
        <f>VLOOKUP($A43,IGlgfv_load!$A:$AB,MATCH('IG LGFV Non-CNH'!L$1,IGlgfv_load!$1:$1,0),FALSE)</f>
        <v>--</v>
      </c>
      <c r="M43" s="83" t="str">
        <f>VLOOKUP($A43,IGlgfv_load!$A:$AB,MATCH('IG LGFV Non-CNH'!M$1,IGlgfv_load!$1:$1,0),FALSE)</f>
        <v>山东</v>
      </c>
      <c r="N43" s="72" t="str">
        <f>VLOOKUP($A43,IGlgfv_load!$A:$AB,MATCH('IG LGFV Non-CNH'!N$1,IGlgfv_load!$1:$1,0),FALSE)</f>
        <v>--</v>
      </c>
    </row>
    <row r="44" spans="1:14" x14ac:dyDescent="0.25">
      <c r="A44" s="73">
        <f>IGlgfv[[#This Row],[Index]]</f>
        <v>42</v>
      </c>
      <c r="B44" s="80">
        <f>VLOOKUP(A44,IGlgfv_load!A:AB,MATCH('IG LGFV Non-CNH'!B43,IGlgfv_load!43:43,0),FALSE)</f>
        <v>44776</v>
      </c>
      <c r="C44" s="81" t="str">
        <f>VLOOKUP($A44,IGlgfv_load!$A:$AB,MATCH('IG LGFV Non-CNH'!C$1,IGlgfv_load!$1:$1,0),FALSE)</f>
        <v>长发集团*</v>
      </c>
      <c r="D44" s="80" t="str">
        <f>VLOOKUP($A44,IGlgfv_load!$A:$AB,MATCH('IG LGFV Non-CNH'!D$1,IGlgfv_load!$1:$1,0),FALSE)</f>
        <v>Baa2/--/BBB+</v>
      </c>
      <c r="E44" s="80" t="str">
        <f>VLOOKUP($A44,IGlgfv_load!$A:$AB,MATCH('IG LGFV Non-CNH'!E$1,IGlgfv_load!$1:$1,0),FALSE)</f>
        <v>USD</v>
      </c>
      <c r="F44" s="82">
        <f>VLOOKUP($A44,IGlgfv_load!$A:$AB,MATCH('IG LGFV Non-CNH'!F$1,IGlgfv_load!$1:$1,0),FALSE)</f>
        <v>0.5</v>
      </c>
      <c r="G44" s="80" t="str">
        <f>VLOOKUP($A44,IGlgfv_load!$A:$AB,MATCH('IG LGFV Non-CNH'!G$1,IGlgfv_load!$1:$1,0),FALSE)</f>
        <v>3</v>
      </c>
      <c r="H44" s="80" t="str">
        <f>VLOOKUP($A44,IGlgfv_load!$A:$AB,MATCH('IG LGFV Non-CNH'!H$1,IGlgfv_load!$1:$1,0),FALSE)</f>
        <v>5%</v>
      </c>
      <c r="I44" s="80" t="str">
        <f>VLOOKUP($A44,IGlgfv_load!$A:$AB,MATCH('IG LGFV Non-CNH'!I$1,IGlgfv_load!$1:$1,0),FALSE)</f>
        <v>5.20%a</v>
      </c>
      <c r="J44" s="82" t="str">
        <f>VLOOKUP($A44,IGlgfv_load!$A:$AB,MATCH('IG LGFV Non-CNH'!J$1,IGlgfv_load!$1:$1,0),FALSE)</f>
        <v>20</v>
      </c>
      <c r="K44" s="83" t="str">
        <f>VLOOKUP($A44,IGlgfv_load!$A:$AB,MATCH('IG LGFV Non-CNH'!K$1,IGlgfv_load!$1:$1,0),FALSE)</f>
        <v>担保</v>
      </c>
      <c r="L44" s="83" t="str">
        <f>VLOOKUP($A44,IGlgfv_load!$A:$AB,MATCH('IG LGFV Non-CNH'!L$1,IGlgfv_load!$1:$1,0),FALSE)</f>
        <v>绿色债券</v>
      </c>
      <c r="M44" s="83" t="str">
        <f>VLOOKUP($A44,IGlgfv_load!$A:$AB,MATCH('IG LGFV Non-CNH'!M$1,IGlgfv_load!$1:$1,0),FALSE)</f>
        <v>吉林</v>
      </c>
      <c r="N44" s="72" t="str">
        <f>VLOOKUP($A44,IGlgfv_load!$A:$AB,MATCH('IG LGFV Non-CNH'!N$1,IGlgfv_load!$1:$1,0),FALSE)</f>
        <v>--</v>
      </c>
    </row>
    <row r="45" spans="1:14" x14ac:dyDescent="0.25">
      <c r="A45" s="73">
        <f>IGlgfv[[#This Row],[Index]]</f>
        <v>41</v>
      </c>
      <c r="B45" s="80">
        <f>VLOOKUP(A45,IGlgfv_load!A:AB,MATCH('IG LGFV Non-CNH'!B44,IGlgfv_load!44:44,0),FALSE)</f>
        <v>44776</v>
      </c>
      <c r="C45" s="81" t="str">
        <f>VLOOKUP($A45,IGlgfv_load!$A:$AB,MATCH('IG LGFV Non-CNH'!C$1,IGlgfv_load!$1:$1,0),FALSE)</f>
        <v>长发集团</v>
      </c>
      <c r="D45" s="80" t="str">
        <f>VLOOKUP($A45,IGlgfv_load!$A:$AB,MATCH('IG LGFV Non-CNH'!D$1,IGlgfv_load!$1:$1,0),FALSE)</f>
        <v>--/--/--</v>
      </c>
      <c r="E45" s="80" t="str">
        <f>VLOOKUP($A45,IGlgfv_load!$A:$AB,MATCH('IG LGFV Non-CNH'!E$1,IGlgfv_load!$1:$1,0),FALSE)</f>
        <v>USD</v>
      </c>
      <c r="F45" s="82">
        <f>VLOOKUP($A45,IGlgfv_load!$A:$AB,MATCH('IG LGFV Non-CNH'!F$1,IGlgfv_load!$1:$1,0),FALSE)</f>
        <v>0.5</v>
      </c>
      <c r="G45" s="80" t="str">
        <f>VLOOKUP($A45,IGlgfv_load!$A:$AB,MATCH('IG LGFV Non-CNH'!G$1,IGlgfv_load!$1:$1,0),FALSE)</f>
        <v>2.8</v>
      </c>
      <c r="H45" s="80" t="str">
        <f>VLOOKUP($A45,IGlgfv_load!$A:$AB,MATCH('IG LGFV Non-CNH'!H$1,IGlgfv_load!$1:$1,0),FALSE)</f>
        <v>5%</v>
      </c>
      <c r="I45" s="80" t="str">
        <f>VLOOKUP($A45,IGlgfv_load!$A:$AB,MATCH('IG LGFV Non-CNH'!I$1,IGlgfv_load!$1:$1,0),FALSE)</f>
        <v>--</v>
      </c>
      <c r="J45" s="82" t="str">
        <f>VLOOKUP($A45,IGlgfv_load!$A:$AB,MATCH('IG LGFV Non-CNH'!J$1,IGlgfv_load!$1:$1,0),FALSE)</f>
        <v>--</v>
      </c>
      <c r="K45" s="83" t="str">
        <f>VLOOKUP($A45,IGlgfv_load!$A:$AB,MATCH('IG LGFV Non-CNH'!K$1,IGlgfv_load!$1:$1,0),FALSE)</f>
        <v>担保</v>
      </c>
      <c r="L45" s="83" t="str">
        <f>VLOOKUP($A45,IGlgfv_load!$A:$AB,MATCH('IG LGFV Non-CNH'!L$1,IGlgfv_load!$1:$1,0),FALSE)</f>
        <v>绿色债券</v>
      </c>
      <c r="M45" s="83" t="str">
        <f>VLOOKUP($A45,IGlgfv_load!$A:$AB,MATCH('IG LGFV Non-CNH'!M$1,IGlgfv_load!$1:$1,0),FALSE)</f>
        <v>吉林</v>
      </c>
      <c r="N45" s="72" t="str">
        <f>VLOOKUP($A45,IGlgfv_load!$A:$AB,MATCH('IG LGFV Non-CNH'!N$1,IGlgfv_load!$1:$1,0),FALSE)</f>
        <v>--</v>
      </c>
    </row>
    <row r="46" spans="1:14" x14ac:dyDescent="0.25">
      <c r="A46" s="73">
        <f>IGlgfv[[#This Row],[Index]]</f>
        <v>40</v>
      </c>
      <c r="B46" s="80">
        <f>VLOOKUP(A46,IGlgfv_load!A:AB,MATCH('IG LGFV Non-CNH'!B45,IGlgfv_load!45:45,0),FALSE)</f>
        <v>44776</v>
      </c>
      <c r="C46" s="81" t="str">
        <f>VLOOKUP($A46,IGlgfv_load!$A:$AB,MATCH('IG LGFV Non-CNH'!C$1,IGlgfv_load!$1:$1,0),FALSE)</f>
        <v>宿州城建</v>
      </c>
      <c r="D46" s="80" t="str">
        <f>VLOOKUP($A46,IGlgfv_load!$A:$AB,MATCH('IG LGFV Non-CNH'!D$1,IGlgfv_load!$1:$1,0),FALSE)</f>
        <v>--/--/BBB-</v>
      </c>
      <c r="E46" s="80" t="str">
        <f>VLOOKUP($A46,IGlgfv_load!$A:$AB,MATCH('IG LGFV Non-CNH'!E$1,IGlgfv_load!$1:$1,0),FALSE)</f>
        <v>USD</v>
      </c>
      <c r="F46" s="82">
        <f>VLOOKUP($A46,IGlgfv_load!$A:$AB,MATCH('IG LGFV Non-CNH'!F$1,IGlgfv_load!$1:$1,0),FALSE)</f>
        <v>2</v>
      </c>
      <c r="G46" s="80" t="str">
        <f>VLOOKUP($A46,IGlgfv_load!$A:$AB,MATCH('IG LGFV Non-CNH'!G$1,IGlgfv_load!$1:$1,0),FALSE)</f>
        <v>3</v>
      </c>
      <c r="H46" s="80" t="str">
        <f>VLOOKUP($A46,IGlgfv_load!$A:$AB,MATCH('IG LGFV Non-CNH'!H$1,IGlgfv_load!$1:$1,0),FALSE)</f>
        <v>6%</v>
      </c>
      <c r="I46" s="80" t="str">
        <f>VLOOKUP($A46,IGlgfv_load!$A:$AB,MATCH('IG LGFV Non-CNH'!I$1,IGlgfv_load!$1:$1,0),FALSE)</f>
        <v>6.2%a</v>
      </c>
      <c r="J46" s="82" t="str">
        <f>VLOOKUP($A46,IGlgfv_load!$A:$AB,MATCH('IG LGFV Non-CNH'!J$1,IGlgfv_load!$1:$1,0),FALSE)</f>
        <v>20</v>
      </c>
      <c r="K46" s="83" t="str">
        <f>VLOOKUP($A46,IGlgfv_load!$A:$AB,MATCH('IG LGFV Non-CNH'!K$1,IGlgfv_load!$1:$1,0),FALSE)</f>
        <v>直发</v>
      </c>
      <c r="L46" s="83" t="str">
        <f>VLOOKUP($A46,IGlgfv_load!$A:$AB,MATCH('IG LGFV Non-CNH'!L$1,IGlgfv_load!$1:$1,0),FALSE)</f>
        <v>--</v>
      </c>
      <c r="M46" s="83" t="str">
        <f>VLOOKUP($A46,IGlgfv_load!$A:$AB,MATCH('IG LGFV Non-CNH'!M$1,IGlgfv_load!$1:$1,0),FALSE)</f>
        <v>安徽</v>
      </c>
      <c r="N46" s="72" t="str">
        <f>VLOOKUP($A46,IGlgfv_load!$A:$AB,MATCH('IG LGFV Non-CNH'!N$1,IGlgfv_load!$1:$1,0),FALSE)</f>
        <v>--</v>
      </c>
    </row>
    <row r="47" spans="1:14" x14ac:dyDescent="0.25">
      <c r="A47" s="73">
        <f>IGlgfv[[#This Row],[Index]]</f>
        <v>39</v>
      </c>
      <c r="B47" s="80">
        <f>VLOOKUP(A47,IGlgfv_load!A:AB,MATCH('IG LGFV Non-CNH'!B46,IGlgfv_load!46:46,0),FALSE)</f>
        <v>44775</v>
      </c>
      <c r="C47" s="81" t="str">
        <f>VLOOKUP($A47,IGlgfv_load!$A:$AB,MATCH('IG LGFV Non-CNH'!C$1,IGlgfv_load!$1:$1,0),FALSE)</f>
        <v>济南高新控股</v>
      </c>
      <c r="D47" s="80" t="str">
        <f>VLOOKUP($A47,IGlgfv_load!$A:$AB,MATCH('IG LGFV Non-CNH'!D$1,IGlgfv_load!$1:$1,0),FALSE)</f>
        <v>--/--/BBB</v>
      </c>
      <c r="E47" s="80" t="str">
        <f>VLOOKUP($A47,IGlgfv_load!$A:$AB,MATCH('IG LGFV Non-CNH'!E$1,IGlgfv_load!$1:$1,0),FALSE)</f>
        <v>USD</v>
      </c>
      <c r="F47" s="82">
        <f>VLOOKUP($A47,IGlgfv_load!$A:$AB,MATCH('IG LGFV Non-CNH'!F$1,IGlgfv_load!$1:$1,0),FALSE)</f>
        <v>3</v>
      </c>
      <c r="G47" s="80" t="str">
        <f>VLOOKUP($A47,IGlgfv_load!$A:$AB,MATCH('IG LGFV Non-CNH'!G$1,IGlgfv_load!$1:$1,0),FALSE)</f>
        <v>3</v>
      </c>
      <c r="H47" s="80" t="str">
        <f>VLOOKUP($A47,IGlgfv_load!$A:$AB,MATCH('IG LGFV Non-CNH'!H$1,IGlgfv_load!$1:$1,0),FALSE)</f>
        <v>5.5%</v>
      </c>
      <c r="I47" s="80" t="str">
        <f>VLOOKUP($A47,IGlgfv_load!$A:$AB,MATCH('IG LGFV Non-CNH'!I$1,IGlgfv_load!$1:$1,0),FALSE)</f>
        <v>5.8%a</v>
      </c>
      <c r="J47" s="82" t="str">
        <f>VLOOKUP($A47,IGlgfv_load!$A:$AB,MATCH('IG LGFV Non-CNH'!J$1,IGlgfv_load!$1:$1,0),FALSE)</f>
        <v>30</v>
      </c>
      <c r="K47" s="83" t="str">
        <f>VLOOKUP($A47,IGlgfv_load!$A:$AB,MATCH('IG LGFV Non-CNH'!K$1,IGlgfv_load!$1:$1,0),FALSE)</f>
        <v>直发</v>
      </c>
      <c r="L47" s="83" t="str">
        <f>VLOOKUP($A47,IGlgfv_load!$A:$AB,MATCH('IG LGFV Non-CNH'!L$1,IGlgfv_load!$1:$1,0),FALSE)</f>
        <v>--</v>
      </c>
      <c r="M47" s="83" t="str">
        <f>VLOOKUP($A47,IGlgfv_load!$A:$AB,MATCH('IG LGFV Non-CNH'!M$1,IGlgfv_load!$1:$1,0),FALSE)</f>
        <v>山东</v>
      </c>
      <c r="N47" s="72" t="str">
        <f>VLOOKUP($A47,IGlgfv_load!$A:$AB,MATCH('IG LGFV Non-CNH'!N$1,IGlgfv_load!$1:$1,0),FALSE)</f>
        <v>--</v>
      </c>
    </row>
    <row r="48" spans="1:14" x14ac:dyDescent="0.25">
      <c r="A48" s="73">
        <f>IGlgfv[[#This Row],[Index]]</f>
        <v>38</v>
      </c>
      <c r="B48" s="80">
        <f>VLOOKUP(A48,IGlgfv_load!A:AB,MATCH('IG LGFV Non-CNH'!B47,IGlgfv_load!47:47,0),FALSE)</f>
        <v>44768</v>
      </c>
      <c r="C48" s="81" t="str">
        <f>VLOOKUP($A48,IGlgfv_load!$A:$AB,MATCH('IG LGFV Non-CNH'!C$1,IGlgfv_load!$1:$1,0),FALSE)</f>
        <v>宁波海曙建投</v>
      </c>
      <c r="D48" s="80" t="str">
        <f>VLOOKUP($A48,IGlgfv_load!$A:$AB,MATCH('IG LGFV Non-CNH'!D$1,IGlgfv_load!$1:$1,0),FALSE)</f>
        <v>Baa3/--/--</v>
      </c>
      <c r="E48" s="80" t="str">
        <f>VLOOKUP($A48,IGlgfv_load!$A:$AB,MATCH('IG LGFV Non-CNH'!E$1,IGlgfv_load!$1:$1,0),FALSE)</f>
        <v>EUR</v>
      </c>
      <c r="F48" s="82">
        <f>VLOOKUP($A48,IGlgfv_load!$A:$AB,MATCH('IG LGFV Non-CNH'!F$1,IGlgfv_load!$1:$1,0),FALSE)</f>
        <v>0.9</v>
      </c>
      <c r="G48" s="80" t="str">
        <f>VLOOKUP($A48,IGlgfv_load!$A:$AB,MATCH('IG LGFV Non-CNH'!G$1,IGlgfv_load!$1:$1,0),FALSE)</f>
        <v>3</v>
      </c>
      <c r="H48" s="80" t="str">
        <f>VLOOKUP($A48,IGlgfv_load!$A:$AB,MATCH('IG LGFV Non-CNH'!H$1,IGlgfv_load!$1:$1,0),FALSE)</f>
        <v>3.1%</v>
      </c>
      <c r="I48" s="80" t="str">
        <f>VLOOKUP($A48,IGlgfv_load!$A:$AB,MATCH('IG LGFV Non-CNH'!I$1,IGlgfv_load!$1:$1,0),FALSE)</f>
        <v>3.3%a</v>
      </c>
      <c r="J48" s="82" t="str">
        <f>VLOOKUP($A48,IGlgfv_load!$A:$AB,MATCH('IG LGFV Non-CNH'!J$1,IGlgfv_load!$1:$1,0),FALSE)</f>
        <v>20</v>
      </c>
      <c r="K48" s="83" t="str">
        <f>VLOOKUP($A48,IGlgfv_load!$A:$AB,MATCH('IG LGFV Non-CNH'!K$1,IGlgfv_load!$1:$1,0),FALSE)</f>
        <v>担保</v>
      </c>
      <c r="L48" s="83" t="str">
        <f>VLOOKUP($A48,IGlgfv_load!$A:$AB,MATCH('IG LGFV Non-CNH'!L$1,IGlgfv_load!$1:$1,0),FALSE)</f>
        <v>--</v>
      </c>
      <c r="M48" s="83" t="str">
        <f>VLOOKUP($A48,IGlgfv_load!$A:$AB,MATCH('IG LGFV Non-CNH'!M$1,IGlgfv_load!$1:$1,0),FALSE)</f>
        <v>浙江</v>
      </c>
      <c r="N48" s="72" t="str">
        <f>VLOOKUP($A48,IGlgfv_load!$A:$AB,MATCH('IG LGFV Non-CNH'!N$1,IGlgfv_load!$1:$1,0),FALSE)</f>
        <v>--</v>
      </c>
    </row>
    <row r="49" spans="1:14" x14ac:dyDescent="0.25">
      <c r="A49" s="73">
        <f>IGlgfv[[#This Row],[Index]]</f>
        <v>37</v>
      </c>
      <c r="B49" s="80">
        <f>VLOOKUP(A49,IGlgfv_load!A:AB,MATCH('IG LGFV Non-CNH'!B48,IGlgfv_load!48:48,0),FALSE)</f>
        <v>44767</v>
      </c>
      <c r="C49" s="81" t="str">
        <f>VLOOKUP($A49,IGlgfv_load!$A:$AB,MATCH('IG LGFV Non-CNH'!C$1,IGlgfv_load!$1:$1,0),FALSE)</f>
        <v>山东国惠</v>
      </c>
      <c r="D49" s="80" t="str">
        <f>VLOOKUP($A49,IGlgfv_load!$A:$AB,MATCH('IG LGFV Non-CNH'!D$1,IGlgfv_load!$1:$1,0),FALSE)</f>
        <v>--/--/BBB+</v>
      </c>
      <c r="E49" s="80" t="str">
        <f>VLOOKUP($A49,IGlgfv_load!$A:$AB,MATCH('IG LGFV Non-CNH'!E$1,IGlgfv_load!$1:$1,0),FALSE)</f>
        <v>USD</v>
      </c>
      <c r="F49" s="82">
        <f>VLOOKUP($A49,IGlgfv_load!$A:$AB,MATCH('IG LGFV Non-CNH'!F$1,IGlgfv_load!$1:$1,0),FALSE)</f>
        <v>1.1000000000000001</v>
      </c>
      <c r="G49" s="80" t="str">
        <f>VLOOKUP($A49,IGlgfv_load!$A:$AB,MATCH('IG LGFV Non-CNH'!G$1,IGlgfv_load!$1:$1,0),FALSE)</f>
        <v>3</v>
      </c>
      <c r="H49" s="80" t="str">
        <f>VLOOKUP($A49,IGlgfv_load!$A:$AB,MATCH('IG LGFV Non-CNH'!H$1,IGlgfv_load!$1:$1,0),FALSE)</f>
        <v>5.3%</v>
      </c>
      <c r="I49" s="80" t="str">
        <f>VLOOKUP($A49,IGlgfv_load!$A:$AB,MATCH('IG LGFV Non-CNH'!I$1,IGlgfv_load!$1:$1,0),FALSE)</f>
        <v>5.5%a</v>
      </c>
      <c r="J49" s="82" t="str">
        <f>VLOOKUP($A49,IGlgfv_load!$A:$AB,MATCH('IG LGFV Non-CNH'!J$1,IGlgfv_load!$1:$1,0),FALSE)</f>
        <v>20</v>
      </c>
      <c r="K49" s="83" t="str">
        <f>VLOOKUP($A49,IGlgfv_load!$A:$AB,MATCH('IG LGFV Non-CNH'!K$1,IGlgfv_load!$1:$1,0),FALSE)</f>
        <v>担保</v>
      </c>
      <c r="L49" s="83" t="str">
        <f>VLOOKUP($A49,IGlgfv_load!$A:$AB,MATCH('IG LGFV Non-CNH'!L$1,IGlgfv_load!$1:$1,0),FALSE)</f>
        <v>--</v>
      </c>
      <c r="M49" s="83" t="str">
        <f>VLOOKUP($A49,IGlgfv_load!$A:$AB,MATCH('IG LGFV Non-CNH'!M$1,IGlgfv_load!$1:$1,0),FALSE)</f>
        <v>山东</v>
      </c>
      <c r="N49" s="72" t="str">
        <f>VLOOKUP($A49,IGlgfv_load!$A:$AB,MATCH('IG LGFV Non-CNH'!N$1,IGlgfv_load!$1:$1,0),FALSE)</f>
        <v>港分</v>
      </c>
    </row>
    <row r="50" spans="1:14" x14ac:dyDescent="0.25">
      <c r="A50" s="73">
        <f>IGlgfv[[#This Row],[Index]]</f>
        <v>36</v>
      </c>
      <c r="B50" s="80">
        <f>VLOOKUP(A50,IGlgfv_load!A:AB,MATCH('IG LGFV Non-CNH'!B49,IGlgfv_load!49:49,0),FALSE)</f>
        <v>44764</v>
      </c>
      <c r="C50" s="81" t="str">
        <f>VLOOKUP($A50,IGlgfv_load!$A:$AB,MATCH('IG LGFV Non-CNH'!C$1,IGlgfv_load!$1:$1,0),FALSE)</f>
        <v>青岛即墨城投</v>
      </c>
      <c r="D50" s="80" t="str">
        <f>VLOOKUP($A50,IGlgfv_load!$A:$AB,MATCH('IG LGFV Non-CNH'!D$1,IGlgfv_load!$1:$1,0),FALSE)</f>
        <v>--/--/BBB-</v>
      </c>
      <c r="E50" s="80" t="str">
        <f>VLOOKUP($A50,IGlgfv_load!$A:$AB,MATCH('IG LGFV Non-CNH'!E$1,IGlgfv_load!$1:$1,0),FALSE)</f>
        <v>USD</v>
      </c>
      <c r="F50" s="82">
        <f>VLOOKUP($A50,IGlgfv_load!$A:$AB,MATCH('IG LGFV Non-CNH'!F$1,IGlgfv_load!$1:$1,0),FALSE)</f>
        <v>1.7</v>
      </c>
      <c r="G50" s="80" t="str">
        <f>VLOOKUP($A50,IGlgfv_load!$A:$AB,MATCH('IG LGFV Non-CNH'!G$1,IGlgfv_load!$1:$1,0),FALSE)</f>
        <v>3</v>
      </c>
      <c r="H50" s="80" t="str">
        <f>VLOOKUP($A50,IGlgfv_load!$A:$AB,MATCH('IG LGFV Non-CNH'!H$1,IGlgfv_load!$1:$1,0),FALSE)</f>
        <v>4.9%</v>
      </c>
      <c r="I50" s="80" t="str">
        <f>VLOOKUP($A50,IGlgfv_load!$A:$AB,MATCH('IG LGFV Non-CNH'!I$1,IGlgfv_load!$1:$1,0),FALSE)</f>
        <v>5.2%a</v>
      </c>
      <c r="J50" s="82" t="str">
        <f>VLOOKUP($A50,IGlgfv_load!$A:$AB,MATCH('IG LGFV Non-CNH'!J$1,IGlgfv_load!$1:$1,0),FALSE)</f>
        <v>30</v>
      </c>
      <c r="K50" s="83" t="str">
        <f>VLOOKUP($A50,IGlgfv_load!$A:$AB,MATCH('IG LGFV Non-CNH'!K$1,IGlgfv_load!$1:$1,0),FALSE)</f>
        <v>直发</v>
      </c>
      <c r="L50" s="83" t="str">
        <f>VLOOKUP($A50,IGlgfv_load!$A:$AB,MATCH('IG LGFV Non-CNH'!L$1,IGlgfv_load!$1:$1,0),FALSE)</f>
        <v>--</v>
      </c>
      <c r="M50" s="83" t="str">
        <f>VLOOKUP($A50,IGlgfv_load!$A:$AB,MATCH('IG LGFV Non-CNH'!M$1,IGlgfv_load!$1:$1,0),FALSE)</f>
        <v>山东</v>
      </c>
      <c r="N50" s="72" t="str">
        <f>VLOOKUP($A50,IGlgfv_load!$A:$AB,MATCH('IG LGFV Non-CNH'!N$1,IGlgfv_load!$1:$1,0),FALSE)</f>
        <v>--</v>
      </c>
    </row>
    <row r="51" spans="1:14" x14ac:dyDescent="0.25">
      <c r="A51" s="73">
        <f>IGlgfv[[#This Row],[Index]]</f>
        <v>35</v>
      </c>
      <c r="B51" s="80">
        <f>VLOOKUP(A51,IGlgfv_load!A:AB,MATCH('IG LGFV Non-CNH'!B50,IGlgfv_load!50:50,0),FALSE)</f>
        <v>44762</v>
      </c>
      <c r="C51" s="81" t="str">
        <f>VLOOKUP($A51,IGlgfv_load!$A:$AB,MATCH('IG LGFV Non-CNH'!C$1,IGlgfv_load!$1:$1,0),FALSE)</f>
        <v>漳州九龙江</v>
      </c>
      <c r="D51" s="80" t="str">
        <f>VLOOKUP($A51,IGlgfv_load!$A:$AB,MATCH('IG LGFV Non-CNH'!D$1,IGlgfv_load!$1:$1,0),FALSE)</f>
        <v>--/--/BBB-</v>
      </c>
      <c r="E51" s="80" t="str">
        <f>VLOOKUP($A51,IGlgfv_load!$A:$AB,MATCH('IG LGFV Non-CNH'!E$1,IGlgfv_load!$1:$1,0),FALSE)</f>
        <v>USD</v>
      </c>
      <c r="F51" s="82">
        <f>VLOOKUP($A51,IGlgfv_load!$A:$AB,MATCH('IG LGFV Non-CNH'!F$1,IGlgfv_load!$1:$1,0),FALSE)</f>
        <v>5</v>
      </c>
      <c r="G51" s="80" t="str">
        <f>VLOOKUP($A51,IGlgfv_load!$A:$AB,MATCH('IG LGFV Non-CNH'!G$1,IGlgfv_load!$1:$1,0),FALSE)</f>
        <v>3</v>
      </c>
      <c r="H51" s="80" t="str">
        <f>VLOOKUP($A51,IGlgfv_load!$A:$AB,MATCH('IG LGFV Non-CNH'!H$1,IGlgfv_load!$1:$1,0),FALSE)</f>
        <v>4.7%</v>
      </c>
      <c r="I51" s="80" t="str">
        <f>VLOOKUP($A51,IGlgfv_load!$A:$AB,MATCH('IG LGFV Non-CNH'!I$1,IGlgfv_load!$1:$1,0),FALSE)</f>
        <v>5.25%a</v>
      </c>
      <c r="J51" s="82" t="str">
        <f>VLOOKUP($A51,IGlgfv_load!$A:$AB,MATCH('IG LGFV Non-CNH'!J$1,IGlgfv_load!$1:$1,0),FALSE)</f>
        <v>35</v>
      </c>
      <c r="K51" s="83" t="str">
        <f>VLOOKUP($A51,IGlgfv_load!$A:$AB,MATCH('IG LGFV Non-CNH'!K$1,IGlgfv_load!$1:$1,0),FALSE)</f>
        <v>直发</v>
      </c>
      <c r="L51" s="83" t="str">
        <f>VLOOKUP($A51,IGlgfv_load!$A:$AB,MATCH('IG LGFV Non-CNH'!L$1,IGlgfv_load!$1:$1,0),FALSE)</f>
        <v>可持续债券</v>
      </c>
      <c r="M51" s="83" t="str">
        <f>VLOOKUP($A51,IGlgfv_load!$A:$AB,MATCH('IG LGFV Non-CNH'!M$1,IGlgfv_load!$1:$1,0),FALSE)</f>
        <v>福建</v>
      </c>
      <c r="N51" s="72" t="str">
        <f>VLOOKUP($A51,IGlgfv_load!$A:$AB,MATCH('IG LGFV Non-CNH'!N$1,IGlgfv_load!$1:$1,0),FALSE)</f>
        <v>--</v>
      </c>
    </row>
    <row r="52" spans="1:14" x14ac:dyDescent="0.25">
      <c r="A52" s="73">
        <f>IGlgfv[[#This Row],[Index]]</f>
        <v>34</v>
      </c>
      <c r="B52" s="80">
        <f>VLOOKUP(A52,IGlgfv_load!A:AB,MATCH('IG LGFV Non-CNH'!B51,IGlgfv_load!51:51,0),FALSE)</f>
        <v>44755</v>
      </c>
      <c r="C52" s="81" t="str">
        <f>VLOOKUP($A52,IGlgfv_load!$A:$AB,MATCH('IG LGFV Non-CNH'!C$1,IGlgfv_load!$1:$1,0),FALSE)</f>
        <v>福建漳龙</v>
      </c>
      <c r="D52" s="80" t="str">
        <f>VLOOKUP($A52,IGlgfv_load!$A:$AB,MATCH('IG LGFV Non-CNH'!D$1,IGlgfv_load!$1:$1,0),FALSE)</f>
        <v>--/--/BBB-</v>
      </c>
      <c r="E52" s="80" t="str">
        <f>VLOOKUP($A52,IGlgfv_load!$A:$AB,MATCH('IG LGFV Non-CNH'!E$1,IGlgfv_load!$1:$1,0),FALSE)</f>
        <v>USD</v>
      </c>
      <c r="F52" s="82">
        <f>VLOOKUP($A52,IGlgfv_load!$A:$AB,MATCH('IG LGFV Non-CNH'!F$1,IGlgfv_load!$1:$1,0),FALSE)</f>
        <v>5</v>
      </c>
      <c r="G52" s="80" t="str">
        <f>VLOOKUP($A52,IGlgfv_load!$A:$AB,MATCH('IG LGFV Non-CNH'!G$1,IGlgfv_load!$1:$1,0),FALSE)</f>
        <v>2.9</v>
      </c>
      <c r="H52" s="80" t="str">
        <f>VLOOKUP($A52,IGlgfv_load!$A:$AB,MATCH('IG LGFV Non-CNH'!H$1,IGlgfv_load!$1:$1,0),FALSE)</f>
        <v>4.8%</v>
      </c>
      <c r="I52" s="80" t="str">
        <f>VLOOKUP($A52,IGlgfv_load!$A:$AB,MATCH('IG LGFV Non-CNH'!I$1,IGlgfv_load!$1:$1,0),FALSE)</f>
        <v>5.3%a</v>
      </c>
      <c r="J52" s="82" t="str">
        <f>VLOOKUP($A52,IGlgfv_load!$A:$AB,MATCH('IG LGFV Non-CNH'!J$1,IGlgfv_load!$1:$1,0),FALSE)</f>
        <v>35</v>
      </c>
      <c r="K52" s="83" t="str">
        <f>VLOOKUP($A52,IGlgfv_load!$A:$AB,MATCH('IG LGFV Non-CNH'!K$1,IGlgfv_load!$1:$1,0),FALSE)</f>
        <v>直发</v>
      </c>
      <c r="L52" s="83" t="str">
        <f>VLOOKUP($A52,IGlgfv_load!$A:$AB,MATCH('IG LGFV Non-CNH'!L$1,IGlgfv_load!$1:$1,0),FALSE)</f>
        <v>绿色债券</v>
      </c>
      <c r="M52" s="83" t="str">
        <f>VLOOKUP($A52,IGlgfv_load!$A:$AB,MATCH('IG LGFV Non-CNH'!M$1,IGlgfv_load!$1:$1,0),FALSE)</f>
        <v>福建</v>
      </c>
      <c r="N52" s="72" t="str">
        <f>VLOOKUP($A52,IGlgfv_load!$A:$AB,MATCH('IG LGFV Non-CNH'!N$1,IGlgfv_load!$1:$1,0),FALSE)</f>
        <v>--</v>
      </c>
    </row>
    <row r="53" spans="1:14" x14ac:dyDescent="0.25">
      <c r="A53" s="73">
        <f>IGlgfv[[#This Row],[Index]]</f>
        <v>33</v>
      </c>
      <c r="B53" s="80">
        <f>VLOOKUP(A53,IGlgfv_load!A:AB,MATCH('IG LGFV Non-CNH'!B52,IGlgfv_load!52:52,0),FALSE)</f>
        <v>44747</v>
      </c>
      <c r="C53" s="81" t="str">
        <f>VLOOKUP($A53,IGlgfv_load!$A:$AB,MATCH('IG LGFV Non-CNH'!C$1,IGlgfv_load!$1:$1,0),FALSE)</f>
        <v>广西交投</v>
      </c>
      <c r="D53" s="80" t="str">
        <f>VLOOKUP($A53,IGlgfv_load!$A:$AB,MATCH('IG LGFV Non-CNH'!D$1,IGlgfv_load!$1:$1,0),FALSE)</f>
        <v>--/--/BBB</v>
      </c>
      <c r="E53" s="80" t="str">
        <f>VLOOKUP($A53,IGlgfv_load!$A:$AB,MATCH('IG LGFV Non-CNH'!E$1,IGlgfv_load!$1:$1,0),FALSE)</f>
        <v>USD</v>
      </c>
      <c r="F53" s="82">
        <f>VLOOKUP($A53,IGlgfv_load!$A:$AB,MATCH('IG LGFV Non-CNH'!F$1,IGlgfv_load!$1:$1,0),FALSE)</f>
        <v>3</v>
      </c>
      <c r="G53" s="80" t="str">
        <f>VLOOKUP($A53,IGlgfv_load!$A:$AB,MATCH('IG LGFV Non-CNH'!G$1,IGlgfv_load!$1:$1,0),FALSE)</f>
        <v>3</v>
      </c>
      <c r="H53" s="80" t="str">
        <f>VLOOKUP($A53,IGlgfv_load!$A:$AB,MATCH('IG LGFV Non-CNH'!H$1,IGlgfv_load!$1:$1,0),FALSE)</f>
        <v>3.95%</v>
      </c>
      <c r="I53" s="80" t="str">
        <f>VLOOKUP($A53,IGlgfv_load!$A:$AB,MATCH('IG LGFV Non-CNH'!I$1,IGlgfv_load!$1:$1,0),FALSE)</f>
        <v>4.6%a</v>
      </c>
      <c r="J53" s="82" t="str">
        <f>VLOOKUP($A53,IGlgfv_load!$A:$AB,MATCH('IG LGFV Non-CNH'!J$1,IGlgfv_load!$1:$1,0),FALSE)</f>
        <v>50</v>
      </c>
      <c r="K53" s="83" t="str">
        <f>VLOOKUP($A53,IGlgfv_load!$A:$AB,MATCH('IG LGFV Non-CNH'!K$1,IGlgfv_load!$1:$1,0),FALSE)</f>
        <v>直发</v>
      </c>
      <c r="L53" s="83" t="str">
        <f>VLOOKUP($A53,IGlgfv_load!$A:$AB,MATCH('IG LGFV Non-CNH'!L$1,IGlgfv_load!$1:$1,0),FALSE)</f>
        <v>--</v>
      </c>
      <c r="M53" s="83" t="str">
        <f>VLOOKUP($A53,IGlgfv_load!$A:$AB,MATCH('IG LGFV Non-CNH'!M$1,IGlgfv_load!$1:$1,0),FALSE)</f>
        <v>广西</v>
      </c>
      <c r="N53" s="72" t="str">
        <f>VLOOKUP($A53,IGlgfv_load!$A:$AB,MATCH('IG LGFV Non-CNH'!N$1,IGlgfv_load!$1:$1,0),FALSE)</f>
        <v>BISL</v>
      </c>
    </row>
    <row r="54" spans="1:14" x14ac:dyDescent="0.25">
      <c r="A54" s="73">
        <f>IGlgfv[[#This Row],[Index]]</f>
        <v>32</v>
      </c>
      <c r="B54" s="80">
        <f>VLOOKUP(A54,IGlgfv_load!A:AB,MATCH('IG LGFV Non-CNH'!B53,IGlgfv_load!53:53,0),FALSE)</f>
        <v>44733</v>
      </c>
      <c r="C54" s="81" t="str">
        <f>VLOOKUP($A54,IGlgfv_load!$A:$AB,MATCH('IG LGFV Non-CNH'!C$1,IGlgfv_load!$1:$1,0),FALSE)</f>
        <v>临沂城发</v>
      </c>
      <c r="D54" s="80" t="str">
        <f>VLOOKUP($A54,IGlgfv_load!$A:$AB,MATCH('IG LGFV Non-CNH'!D$1,IGlgfv_load!$1:$1,0),FALSE)</f>
        <v>--/--/BBB-</v>
      </c>
      <c r="E54" s="80" t="str">
        <f>VLOOKUP($A54,IGlgfv_load!$A:$AB,MATCH('IG LGFV Non-CNH'!E$1,IGlgfv_load!$1:$1,0),FALSE)</f>
        <v>USD</v>
      </c>
      <c r="F54" s="82">
        <f>VLOOKUP($A54,IGlgfv_load!$A:$AB,MATCH('IG LGFV Non-CNH'!F$1,IGlgfv_load!$1:$1,0),FALSE)</f>
        <v>3</v>
      </c>
      <c r="G54" s="80" t="str">
        <f>VLOOKUP($A54,IGlgfv_load!$A:$AB,MATCH('IG LGFV Non-CNH'!G$1,IGlgfv_load!$1:$1,0),FALSE)</f>
        <v>3</v>
      </c>
      <c r="H54" s="80" t="str">
        <f>VLOOKUP($A54,IGlgfv_load!$A:$AB,MATCH('IG LGFV Non-CNH'!H$1,IGlgfv_load!$1:$1,0),FALSE)</f>
        <v>5.2%</v>
      </c>
      <c r="I54" s="80" t="str">
        <f>VLOOKUP($A54,IGlgfv_load!$A:$AB,MATCH('IG LGFV Non-CNH'!I$1,IGlgfv_load!$1:$1,0),FALSE)</f>
        <v>5.5%a</v>
      </c>
      <c r="J54" s="82" t="str">
        <f>VLOOKUP($A54,IGlgfv_load!$A:$AB,MATCH('IG LGFV Non-CNH'!J$1,IGlgfv_load!$1:$1,0),FALSE)</f>
        <v>30</v>
      </c>
      <c r="K54" s="83" t="str">
        <f>VLOOKUP($A54,IGlgfv_load!$A:$AB,MATCH('IG LGFV Non-CNH'!K$1,IGlgfv_load!$1:$1,0),FALSE)</f>
        <v>担保</v>
      </c>
      <c r="L54" s="83" t="str">
        <f>VLOOKUP($A54,IGlgfv_load!$A:$AB,MATCH('IG LGFV Non-CNH'!L$1,IGlgfv_load!$1:$1,0),FALSE)</f>
        <v>--</v>
      </c>
      <c r="M54" s="83" t="str">
        <f>VLOOKUP($A54,IGlgfv_load!$A:$AB,MATCH('IG LGFV Non-CNH'!M$1,IGlgfv_load!$1:$1,0),FALSE)</f>
        <v>山东</v>
      </c>
      <c r="N54" s="72" t="str">
        <f>VLOOKUP($A54,IGlgfv_load!$A:$AB,MATCH('IG LGFV Non-CNH'!N$1,IGlgfv_load!$1:$1,0),FALSE)</f>
        <v>--</v>
      </c>
    </row>
    <row r="55" spans="1:14" x14ac:dyDescent="0.25">
      <c r="A55" s="73">
        <f>IGlgfv[[#This Row],[Index]]</f>
        <v>31</v>
      </c>
      <c r="B55" s="80">
        <f>VLOOKUP(A55,IGlgfv_load!A:AB,MATCH('IG LGFV Non-CNH'!B54,IGlgfv_load!54:54,0),FALSE)</f>
        <v>44726</v>
      </c>
      <c r="C55" s="81" t="str">
        <f>VLOOKUP($A55,IGlgfv_load!$A:$AB,MATCH('IG LGFV Non-CNH'!C$1,IGlgfv_load!$1:$1,0),FALSE)</f>
        <v>甘肃公航旅*</v>
      </c>
      <c r="D55" s="80" t="str">
        <f>VLOOKUP($A55,IGlgfv_load!$A:$AB,MATCH('IG LGFV Non-CNH'!D$1,IGlgfv_load!$1:$1,0),FALSE)</f>
        <v>--/BBB+/--</v>
      </c>
      <c r="E55" s="80" t="str">
        <f>VLOOKUP($A55,IGlgfv_load!$A:$AB,MATCH('IG LGFV Non-CNH'!E$1,IGlgfv_load!$1:$1,0),FALSE)</f>
        <v>USD</v>
      </c>
      <c r="F55" s="82">
        <f>VLOOKUP($A55,IGlgfv_load!$A:$AB,MATCH('IG LGFV Non-CNH'!F$1,IGlgfv_load!$1:$1,0),FALSE)</f>
        <v>0.5</v>
      </c>
      <c r="G55" s="80" t="str">
        <f>VLOOKUP($A55,IGlgfv_load!$A:$AB,MATCH('IG LGFV Non-CNH'!G$1,IGlgfv_load!$1:$1,0),FALSE)</f>
        <v>3</v>
      </c>
      <c r="H55" s="80" t="str">
        <f>VLOOKUP($A55,IGlgfv_load!$A:$AB,MATCH('IG LGFV Non-CNH'!H$1,IGlgfv_load!$1:$1,0),FALSE)</f>
        <v>4.9%</v>
      </c>
      <c r="I55" s="80" t="str">
        <f>VLOOKUP($A55,IGlgfv_load!$A:$AB,MATCH('IG LGFV Non-CNH'!I$1,IGlgfv_load!$1:$1,0),FALSE)</f>
        <v>5.9%a</v>
      </c>
      <c r="J55" s="82" t="str">
        <f>VLOOKUP($A55,IGlgfv_load!$A:$AB,MATCH('IG LGFV Non-CNH'!J$1,IGlgfv_load!$1:$1,0),FALSE)</f>
        <v>0</v>
      </c>
      <c r="K55" s="83" t="str">
        <f>VLOOKUP($A55,IGlgfv_load!$A:$AB,MATCH('IG LGFV Non-CNH'!K$1,IGlgfv_load!$1:$1,0),FALSE)</f>
        <v>直发</v>
      </c>
      <c r="L55" s="83" t="str">
        <f>VLOOKUP($A55,IGlgfv_load!$A:$AB,MATCH('IG LGFV Non-CNH'!L$1,IGlgfv_load!$1:$1,0),FALSE)</f>
        <v>可持续债券</v>
      </c>
      <c r="M55" s="83" t="str">
        <f>VLOOKUP($A55,IGlgfv_load!$A:$AB,MATCH('IG LGFV Non-CNH'!M$1,IGlgfv_load!$1:$1,0),FALSE)</f>
        <v>甘肃</v>
      </c>
      <c r="N55" s="72" t="str">
        <f>VLOOKUP($A55,IGlgfv_load!$A:$AB,MATCH('IG LGFV Non-CNH'!N$1,IGlgfv_load!$1:$1,0),FALSE)</f>
        <v>--</v>
      </c>
    </row>
    <row r="56" spans="1:14" x14ac:dyDescent="0.25">
      <c r="A56" s="73">
        <f>IGlgfv[[#This Row],[Index]]</f>
        <v>30</v>
      </c>
      <c r="B56" s="80">
        <f>VLOOKUP(A56,IGlgfv_load!A:AB,MATCH('IG LGFV Non-CNH'!B55,IGlgfv_load!55:55,0),FALSE)</f>
        <v>44721</v>
      </c>
      <c r="C56" s="81" t="str">
        <f>VLOOKUP($A56,IGlgfv_load!$A:$AB,MATCH('IG LGFV Non-CNH'!C$1,IGlgfv_load!$1:$1,0),FALSE)</f>
        <v>连云港港口</v>
      </c>
      <c r="D56" s="80" t="str">
        <f>VLOOKUP($A56,IGlgfv_load!$A:$AB,MATCH('IG LGFV Non-CNH'!D$1,IGlgfv_load!$1:$1,0),FALSE)</f>
        <v>--/--/BBB</v>
      </c>
      <c r="E56" s="80" t="str">
        <f>VLOOKUP($A56,IGlgfv_load!$A:$AB,MATCH('IG LGFV Non-CNH'!E$1,IGlgfv_load!$1:$1,0),FALSE)</f>
        <v>USD</v>
      </c>
      <c r="F56" s="82">
        <f>VLOOKUP($A56,IGlgfv_load!$A:$AB,MATCH('IG LGFV Non-CNH'!F$1,IGlgfv_load!$1:$1,0),FALSE)</f>
        <v>2.5</v>
      </c>
      <c r="G56" s="80" t="str">
        <f>VLOOKUP($A56,IGlgfv_load!$A:$AB,MATCH('IG LGFV Non-CNH'!G$1,IGlgfv_load!$1:$1,0),FALSE)</f>
        <v>3</v>
      </c>
      <c r="H56" s="80" t="str">
        <f>VLOOKUP($A56,IGlgfv_load!$A:$AB,MATCH('IG LGFV Non-CNH'!H$1,IGlgfv_load!$1:$1,0),FALSE)</f>
        <v>5%</v>
      </c>
      <c r="I56" s="80" t="str">
        <f>VLOOKUP($A56,IGlgfv_load!$A:$AB,MATCH('IG LGFV Non-CNH'!I$1,IGlgfv_load!$1:$1,0),FALSE)</f>
        <v>5.3%a</v>
      </c>
      <c r="J56" s="82" t="str">
        <f>VLOOKUP($A56,IGlgfv_load!$A:$AB,MATCH('IG LGFV Non-CNH'!J$1,IGlgfv_load!$1:$1,0),FALSE)</f>
        <v>30</v>
      </c>
      <c r="K56" s="83" t="str">
        <f>VLOOKUP($A56,IGlgfv_load!$A:$AB,MATCH('IG LGFV Non-CNH'!K$1,IGlgfv_load!$1:$1,0),FALSE)</f>
        <v>担保</v>
      </c>
      <c r="L56" s="83" t="str">
        <f>VLOOKUP($A56,IGlgfv_load!$A:$AB,MATCH('IG LGFV Non-CNH'!L$1,IGlgfv_load!$1:$1,0),FALSE)</f>
        <v>绿色债券</v>
      </c>
      <c r="M56" s="83" t="str">
        <f>VLOOKUP($A56,IGlgfv_load!$A:$AB,MATCH('IG LGFV Non-CNH'!M$1,IGlgfv_load!$1:$1,0),FALSE)</f>
        <v>江苏</v>
      </c>
      <c r="N56" s="72" t="str">
        <f>VLOOKUP($A56,IGlgfv_load!$A:$AB,MATCH('IG LGFV Non-CNH'!N$1,IGlgfv_load!$1:$1,0),FALSE)</f>
        <v>--</v>
      </c>
    </row>
    <row r="57" spans="1:14" x14ac:dyDescent="0.25">
      <c r="A57" s="73">
        <f>IGlgfv[[#This Row],[Index]]</f>
        <v>29</v>
      </c>
      <c r="B57" s="80">
        <f>VLOOKUP(A57,IGlgfv_load!A:AB,MATCH('IG LGFV Non-CNH'!B56,IGlgfv_load!56:56,0),FALSE)</f>
        <v>44721</v>
      </c>
      <c r="C57" s="81" t="str">
        <f>VLOOKUP($A57,IGlgfv_load!$A:$AB,MATCH('IG LGFV Non-CNH'!C$1,IGlgfv_load!$1:$1,0),FALSE)</f>
        <v>山东高速</v>
      </c>
      <c r="D57" s="80" t="str">
        <f>VLOOKUP($A57,IGlgfv_load!$A:$AB,MATCH('IG LGFV Non-CNH'!D$1,IGlgfv_load!$1:$1,0),FALSE)</f>
        <v>A3/--/A</v>
      </c>
      <c r="E57" s="80" t="str">
        <f>VLOOKUP($A57,IGlgfv_load!$A:$AB,MATCH('IG LGFV Non-CNH'!E$1,IGlgfv_load!$1:$1,0),FALSE)</f>
        <v>USD</v>
      </c>
      <c r="F57" s="82">
        <f>VLOOKUP($A57,IGlgfv_load!$A:$AB,MATCH('IG LGFV Non-CNH'!F$1,IGlgfv_load!$1:$1,0),FALSE)</f>
        <v>5</v>
      </c>
      <c r="G57" s="80" t="str">
        <f>VLOOKUP($A57,IGlgfv_load!$A:$AB,MATCH('IG LGFV Non-CNH'!G$1,IGlgfv_load!$1:$1,0),FALSE)</f>
        <v>3</v>
      </c>
      <c r="H57" s="80" t="str">
        <f>VLOOKUP($A57,IGlgfv_load!$A:$AB,MATCH('IG LGFV Non-CNH'!H$1,IGlgfv_load!$1:$1,0),FALSE)</f>
        <v>4.1%</v>
      </c>
      <c r="I57" s="80" t="str">
        <f>VLOOKUP($A57,IGlgfv_load!$A:$AB,MATCH('IG LGFV Non-CNH'!I$1,IGlgfv_load!$1:$1,0),FALSE)</f>
        <v>4.6%a</v>
      </c>
      <c r="J57" s="82" t="str">
        <f>VLOOKUP($A57,IGlgfv_load!$A:$AB,MATCH('IG LGFV Non-CNH'!J$1,IGlgfv_load!$1:$1,0),FALSE)</f>
        <v>50</v>
      </c>
      <c r="K57" s="83" t="str">
        <f>VLOOKUP($A57,IGlgfv_load!$A:$AB,MATCH('IG LGFV Non-CNH'!K$1,IGlgfv_load!$1:$1,0),FALSE)</f>
        <v>担保</v>
      </c>
      <c r="L57" s="83" t="str">
        <f>VLOOKUP($A57,IGlgfv_load!$A:$AB,MATCH('IG LGFV Non-CNH'!L$1,IGlgfv_load!$1:$1,0),FALSE)</f>
        <v>绿色债券</v>
      </c>
      <c r="M57" s="83" t="str">
        <f>VLOOKUP($A57,IGlgfv_load!$A:$AB,MATCH('IG LGFV Non-CNH'!M$1,IGlgfv_load!$1:$1,0),FALSE)</f>
        <v>山东</v>
      </c>
      <c r="N57" s="72" t="str">
        <f>VLOOKUP($A57,IGlgfv_load!$A:$AB,MATCH('IG LGFV Non-CNH'!N$1,IGlgfv_load!$1:$1,0),FALSE)</f>
        <v>--</v>
      </c>
    </row>
    <row r="58" spans="1:14" x14ac:dyDescent="0.25">
      <c r="A58" s="73">
        <f>IGlgfv[[#This Row],[Index]]</f>
        <v>28</v>
      </c>
      <c r="B58" s="80">
        <f>VLOOKUP(A58,IGlgfv_load!A:AB,MATCH('IG LGFV Non-CNH'!B57,IGlgfv_load!57:57,0),FALSE)</f>
        <v>44720</v>
      </c>
      <c r="C58" s="81" t="str">
        <f>VLOOKUP($A58,IGlgfv_load!$A:$AB,MATCH('IG LGFV Non-CNH'!C$1,IGlgfv_load!$1:$1,0),FALSE)</f>
        <v>青岛胶州湾</v>
      </c>
      <c r="D58" s="80" t="str">
        <f>VLOOKUP($A58,IGlgfv_load!$A:$AB,MATCH('IG LGFV Non-CNH'!D$1,IGlgfv_load!$1:$1,0),FALSE)</f>
        <v>--/--/BBB-</v>
      </c>
      <c r="E58" s="80" t="str">
        <f>VLOOKUP($A58,IGlgfv_load!$A:$AB,MATCH('IG LGFV Non-CNH'!E$1,IGlgfv_load!$1:$1,0),FALSE)</f>
        <v>USD</v>
      </c>
      <c r="F58" s="82">
        <f>VLOOKUP($A58,IGlgfv_load!$A:$AB,MATCH('IG LGFV Non-CNH'!F$1,IGlgfv_load!$1:$1,0),FALSE)</f>
        <v>3</v>
      </c>
      <c r="G58" s="80" t="str">
        <f>VLOOKUP($A58,IGlgfv_load!$A:$AB,MATCH('IG LGFV Non-CNH'!G$1,IGlgfv_load!$1:$1,0),FALSE)</f>
        <v>3</v>
      </c>
      <c r="H58" s="80" t="str">
        <f>VLOOKUP($A58,IGlgfv_load!$A:$AB,MATCH('IG LGFV Non-CNH'!H$1,IGlgfv_load!$1:$1,0),FALSE)</f>
        <v>4.9%</v>
      </c>
      <c r="I58" s="80" t="str">
        <f>VLOOKUP($A58,IGlgfv_load!$A:$AB,MATCH('IG LGFV Non-CNH'!I$1,IGlgfv_load!$1:$1,0),FALSE)</f>
        <v>5.3%a</v>
      </c>
      <c r="J58" s="82" t="str">
        <f>VLOOKUP($A58,IGlgfv_load!$A:$AB,MATCH('IG LGFV Non-CNH'!J$1,IGlgfv_load!$1:$1,0),FALSE)</f>
        <v>40</v>
      </c>
      <c r="K58" s="83" t="str">
        <f>VLOOKUP($A58,IGlgfv_load!$A:$AB,MATCH('IG LGFV Non-CNH'!K$1,IGlgfv_load!$1:$1,0),FALSE)</f>
        <v>直发</v>
      </c>
      <c r="L58" s="83" t="str">
        <f>VLOOKUP($A58,IGlgfv_load!$A:$AB,MATCH('IG LGFV Non-CNH'!L$1,IGlgfv_load!$1:$1,0),FALSE)</f>
        <v>--</v>
      </c>
      <c r="M58" s="83" t="str">
        <f>VLOOKUP($A58,IGlgfv_load!$A:$AB,MATCH('IG LGFV Non-CNH'!M$1,IGlgfv_load!$1:$1,0),FALSE)</f>
        <v>山东</v>
      </c>
      <c r="N58" s="72" t="str">
        <f>VLOOKUP($A58,IGlgfv_load!$A:$AB,MATCH('IG LGFV Non-CNH'!N$1,IGlgfv_load!$1:$1,0),FALSE)</f>
        <v>--</v>
      </c>
    </row>
    <row r="59" spans="1:14" x14ac:dyDescent="0.25">
      <c r="A59" s="73">
        <f>IGlgfv[[#This Row],[Index]]</f>
        <v>27</v>
      </c>
      <c r="B59" s="80">
        <f>VLOOKUP(A59,IGlgfv_load!A:AB,MATCH('IG LGFV Non-CNH'!B58,IGlgfv_load!58:58,0),FALSE)</f>
        <v>44720</v>
      </c>
      <c r="C59" s="81" t="str">
        <f>VLOOKUP($A59,IGlgfv_load!$A:$AB,MATCH('IG LGFV Non-CNH'!C$1,IGlgfv_load!$1:$1,0),FALSE)</f>
        <v>山东国惠</v>
      </c>
      <c r="D59" s="80" t="str">
        <f>VLOOKUP($A59,IGlgfv_load!$A:$AB,MATCH('IG LGFV Non-CNH'!D$1,IGlgfv_load!$1:$1,0),FALSE)</f>
        <v>--/--/BBB+</v>
      </c>
      <c r="E59" s="80" t="str">
        <f>VLOOKUP($A59,IGlgfv_load!$A:$AB,MATCH('IG LGFV Non-CNH'!E$1,IGlgfv_load!$1:$1,0),FALSE)</f>
        <v>USD</v>
      </c>
      <c r="F59" s="82">
        <f>VLOOKUP($A59,IGlgfv_load!$A:$AB,MATCH('IG LGFV Non-CNH'!F$1,IGlgfv_load!$1:$1,0),FALSE)</f>
        <v>5</v>
      </c>
      <c r="G59" s="80" t="str">
        <f>VLOOKUP($A59,IGlgfv_load!$A:$AB,MATCH('IG LGFV Non-CNH'!G$1,IGlgfv_load!$1:$1,0),FALSE)</f>
        <v>3</v>
      </c>
      <c r="H59" s="80" t="str">
        <f>VLOOKUP($A59,IGlgfv_load!$A:$AB,MATCH('IG LGFV Non-CNH'!H$1,IGlgfv_load!$1:$1,0),FALSE)</f>
        <v>4.7%</v>
      </c>
      <c r="I59" s="80" t="str">
        <f>VLOOKUP($A59,IGlgfv_load!$A:$AB,MATCH('IG LGFV Non-CNH'!I$1,IGlgfv_load!$1:$1,0),FALSE)</f>
        <v>5.05%a</v>
      </c>
      <c r="J59" s="82" t="str">
        <f>VLOOKUP($A59,IGlgfv_load!$A:$AB,MATCH('IG LGFV Non-CNH'!J$1,IGlgfv_load!$1:$1,0),FALSE)</f>
        <v>30</v>
      </c>
      <c r="K59" s="83" t="str">
        <f>VLOOKUP($A59,IGlgfv_load!$A:$AB,MATCH('IG LGFV Non-CNH'!K$1,IGlgfv_load!$1:$1,0),FALSE)</f>
        <v>担保</v>
      </c>
      <c r="L59" s="83" t="str">
        <f>VLOOKUP($A59,IGlgfv_load!$A:$AB,MATCH('IG LGFV Non-CNH'!L$1,IGlgfv_load!$1:$1,0),FALSE)</f>
        <v>--</v>
      </c>
      <c r="M59" s="83" t="str">
        <f>VLOOKUP($A59,IGlgfv_load!$A:$AB,MATCH('IG LGFV Non-CNH'!M$1,IGlgfv_load!$1:$1,0),FALSE)</f>
        <v>山东</v>
      </c>
      <c r="N59" s="72" t="str">
        <f>VLOOKUP($A59,IGlgfv_load!$A:$AB,MATCH('IG LGFV Non-CNH'!N$1,IGlgfv_load!$1:$1,0),FALSE)</f>
        <v>--</v>
      </c>
    </row>
    <row r="60" spans="1:14" x14ac:dyDescent="0.25">
      <c r="A60" s="73">
        <f>IGlgfv[[#This Row],[Index]]</f>
        <v>26</v>
      </c>
      <c r="B60" s="80">
        <f>VLOOKUP(A60,IGlgfv_load!A:AB,MATCH('IG LGFV Non-CNH'!B59,IGlgfv_load!59:59,0),FALSE)</f>
        <v>44719</v>
      </c>
      <c r="C60" s="81" t="str">
        <f>VLOOKUP($A60,IGlgfv_load!$A:$AB,MATCH('IG LGFV Non-CNH'!C$1,IGlgfv_load!$1:$1,0),FALSE)</f>
        <v>长发集团</v>
      </c>
      <c r="D60" s="80" t="str">
        <f>VLOOKUP($A60,IGlgfv_load!$A:$AB,MATCH('IG LGFV Non-CNH'!D$1,IGlgfv_load!$1:$1,0),FALSE)</f>
        <v>Baa1/--/BBB+</v>
      </c>
      <c r="E60" s="80" t="str">
        <f>VLOOKUP($A60,IGlgfv_load!$A:$AB,MATCH('IG LGFV Non-CNH'!E$1,IGlgfv_load!$1:$1,0),FALSE)</f>
        <v>USD</v>
      </c>
      <c r="F60" s="82">
        <f>VLOOKUP($A60,IGlgfv_load!$A:$AB,MATCH('IG LGFV Non-CNH'!F$1,IGlgfv_load!$1:$1,0),FALSE)</f>
        <v>2</v>
      </c>
      <c r="G60" s="80" t="str">
        <f>VLOOKUP($A60,IGlgfv_load!$A:$AB,MATCH('IG LGFV Non-CNH'!G$1,IGlgfv_load!$1:$1,0),FALSE)</f>
        <v>3</v>
      </c>
      <c r="H60" s="80" t="str">
        <f>VLOOKUP($A60,IGlgfv_load!$A:$AB,MATCH('IG LGFV Non-CNH'!H$1,IGlgfv_load!$1:$1,0),FALSE)</f>
        <v>5%</v>
      </c>
      <c r="I60" s="80" t="str">
        <f>VLOOKUP($A60,IGlgfv_load!$A:$AB,MATCH('IG LGFV Non-CNH'!I$1,IGlgfv_load!$1:$1,0),FALSE)</f>
        <v>5.2%a</v>
      </c>
      <c r="J60" s="82" t="str">
        <f>VLOOKUP($A60,IGlgfv_load!$A:$AB,MATCH('IG LGFV Non-CNH'!J$1,IGlgfv_load!$1:$1,0),FALSE)</f>
        <v>20</v>
      </c>
      <c r="K60" s="83" t="str">
        <f>VLOOKUP($A60,IGlgfv_load!$A:$AB,MATCH('IG LGFV Non-CNH'!K$1,IGlgfv_load!$1:$1,0),FALSE)</f>
        <v>担保</v>
      </c>
      <c r="L60" s="83" t="str">
        <f>VLOOKUP($A60,IGlgfv_load!$A:$AB,MATCH('IG LGFV Non-CNH'!L$1,IGlgfv_load!$1:$1,0),FALSE)</f>
        <v>绿色债券</v>
      </c>
      <c r="M60" s="83" t="str">
        <f>VLOOKUP($A60,IGlgfv_load!$A:$AB,MATCH('IG LGFV Non-CNH'!M$1,IGlgfv_load!$1:$1,0),FALSE)</f>
        <v>吉林</v>
      </c>
      <c r="N60" s="72" t="str">
        <f>VLOOKUP($A60,IGlgfv_load!$A:$AB,MATCH('IG LGFV Non-CNH'!N$1,IGlgfv_load!$1:$1,0),FALSE)</f>
        <v>--</v>
      </c>
    </row>
    <row r="61" spans="1:14" x14ac:dyDescent="0.25">
      <c r="A61" s="73">
        <f>IGlgfv[[#This Row],[Index]]</f>
        <v>25</v>
      </c>
      <c r="B61" s="80">
        <f>VLOOKUP(A61,IGlgfv_load!A:AB,MATCH('IG LGFV Non-CNH'!B60,IGlgfv_load!60:60,0),FALSE)</f>
        <v>44718</v>
      </c>
      <c r="C61" s="81" t="str">
        <f>VLOOKUP($A61,IGlgfv_load!$A:$AB,MATCH('IG LGFV Non-CNH'!C$1,IGlgfv_load!$1:$1,0),FALSE)</f>
        <v>青岛即墨旅发</v>
      </c>
      <c r="D61" s="80" t="str">
        <f>VLOOKUP($A61,IGlgfv_load!$A:$AB,MATCH('IG LGFV Non-CNH'!D$1,IGlgfv_load!$1:$1,0),FALSE)</f>
        <v>--/--/BBB-</v>
      </c>
      <c r="E61" s="80" t="str">
        <f>VLOOKUP($A61,IGlgfv_load!$A:$AB,MATCH('IG LGFV Non-CNH'!E$1,IGlgfv_load!$1:$1,0),FALSE)</f>
        <v>USD</v>
      </c>
      <c r="F61" s="82">
        <f>VLOOKUP($A61,IGlgfv_load!$A:$AB,MATCH('IG LGFV Non-CNH'!F$1,IGlgfv_load!$1:$1,0),FALSE)</f>
        <v>1.1000000000000001</v>
      </c>
      <c r="G61" s="80" t="str">
        <f>VLOOKUP($A61,IGlgfv_load!$A:$AB,MATCH('IG LGFV Non-CNH'!G$1,IGlgfv_load!$1:$1,0),FALSE)</f>
        <v>3</v>
      </c>
      <c r="H61" s="80" t="str">
        <f>VLOOKUP($A61,IGlgfv_load!$A:$AB,MATCH('IG LGFV Non-CNH'!H$1,IGlgfv_load!$1:$1,0),FALSE)</f>
        <v>4.5%</v>
      </c>
      <c r="I61" s="80" t="str">
        <f>VLOOKUP($A61,IGlgfv_load!$A:$AB,MATCH('IG LGFV Non-CNH'!I$1,IGlgfv_load!$1:$1,0),FALSE)</f>
        <v>4.5%a</v>
      </c>
      <c r="J61" s="82" t="str">
        <f>VLOOKUP($A61,IGlgfv_load!$A:$AB,MATCH('IG LGFV Non-CNH'!J$1,IGlgfv_load!$1:$1,0),FALSE)</f>
        <v>0</v>
      </c>
      <c r="K61" s="83" t="str">
        <f>VLOOKUP($A61,IGlgfv_load!$A:$AB,MATCH('IG LGFV Non-CNH'!K$1,IGlgfv_load!$1:$1,0),FALSE)</f>
        <v>担保</v>
      </c>
      <c r="L61" s="83" t="str">
        <f>VLOOKUP($A61,IGlgfv_load!$A:$AB,MATCH('IG LGFV Non-CNH'!L$1,IGlgfv_load!$1:$1,0),FALSE)</f>
        <v>--</v>
      </c>
      <c r="M61" s="83" t="str">
        <f>VLOOKUP($A61,IGlgfv_load!$A:$AB,MATCH('IG LGFV Non-CNH'!M$1,IGlgfv_load!$1:$1,0),FALSE)</f>
        <v>山东</v>
      </c>
      <c r="N61" s="72" t="str">
        <f>VLOOKUP($A61,IGlgfv_load!$A:$AB,MATCH('IG LGFV Non-CNH'!N$1,IGlgfv_load!$1:$1,0),FALSE)</f>
        <v>--</v>
      </c>
    </row>
    <row r="62" spans="1:14" x14ac:dyDescent="0.25">
      <c r="A62" s="73">
        <f>IGlgfv[[#This Row],[Index]]</f>
        <v>24</v>
      </c>
      <c r="B62" s="80">
        <f>VLOOKUP(A62,IGlgfv_load!A:AB,MATCH('IG LGFV Non-CNH'!B61,IGlgfv_load!61:61,0),FALSE)</f>
        <v>44712</v>
      </c>
      <c r="C62" s="81" t="str">
        <f>VLOOKUP($A62,IGlgfv_load!$A:$AB,MATCH('IG LGFV Non-CNH'!C$1,IGlgfv_load!$1:$1,0),FALSE)</f>
        <v>重庆南岸城建*</v>
      </c>
      <c r="D62" s="80" t="str">
        <f>VLOOKUP($A62,IGlgfv_load!$A:$AB,MATCH('IG LGFV Non-CNH'!D$1,IGlgfv_load!$1:$1,0),FALSE)</f>
        <v>--/--/BBB</v>
      </c>
      <c r="E62" s="80" t="str">
        <f>VLOOKUP($A62,IGlgfv_load!$A:$AB,MATCH('IG LGFV Non-CNH'!E$1,IGlgfv_load!$1:$1,0),FALSE)</f>
        <v>USD</v>
      </c>
      <c r="F62" s="82">
        <f>VLOOKUP($A62,IGlgfv_load!$A:$AB,MATCH('IG LGFV Non-CNH'!F$1,IGlgfv_load!$1:$1,0),FALSE)</f>
        <v>0.4</v>
      </c>
      <c r="G62" s="80" t="str">
        <f>VLOOKUP($A62,IGlgfv_load!$A:$AB,MATCH('IG LGFV Non-CNH'!G$1,IGlgfv_load!$1:$1,0),FALSE)</f>
        <v>3</v>
      </c>
      <c r="H62" s="80" t="str">
        <f>VLOOKUP($A62,IGlgfv_load!$A:$AB,MATCH('IG LGFV Non-CNH'!H$1,IGlgfv_load!$1:$1,0),FALSE)</f>
        <v>4.98%</v>
      </c>
      <c r="I62" s="80" t="str">
        <f>VLOOKUP($A62,IGlgfv_load!$A:$AB,MATCH('IG LGFV Non-CNH'!I$1,IGlgfv_load!$1:$1,0),FALSE)</f>
        <v>5.5%a</v>
      </c>
      <c r="J62" s="82" t="str">
        <f>VLOOKUP($A62,IGlgfv_load!$A:$AB,MATCH('IG LGFV Non-CNH'!J$1,IGlgfv_load!$1:$1,0),FALSE)</f>
        <v>30</v>
      </c>
      <c r="K62" s="83" t="str">
        <f>VLOOKUP($A62,IGlgfv_load!$A:$AB,MATCH('IG LGFV Non-CNH'!K$1,IGlgfv_load!$1:$1,0),FALSE)</f>
        <v>直发</v>
      </c>
      <c r="L62" s="83" t="str">
        <f>VLOOKUP($A62,IGlgfv_load!$A:$AB,MATCH('IG LGFV Non-CNH'!L$1,IGlgfv_load!$1:$1,0),FALSE)</f>
        <v>--</v>
      </c>
      <c r="M62" s="83" t="str">
        <f>VLOOKUP($A62,IGlgfv_load!$A:$AB,MATCH('IG LGFV Non-CNH'!M$1,IGlgfv_load!$1:$1,0),FALSE)</f>
        <v>重庆</v>
      </c>
      <c r="N62" s="72" t="str">
        <f>VLOOKUP($A62,IGlgfv_load!$A:$AB,MATCH('IG LGFV Non-CNH'!N$1,IGlgfv_load!$1:$1,0),FALSE)</f>
        <v>BISL</v>
      </c>
    </row>
    <row r="63" spans="1:14" x14ac:dyDescent="0.25">
      <c r="A63" s="73">
        <f>IGlgfv[[#This Row],[Index]]</f>
        <v>23</v>
      </c>
      <c r="B63" s="80">
        <f>VLOOKUP(A63,IGlgfv_load!A:AB,MATCH('IG LGFV Non-CNH'!B62,IGlgfv_load!62:62,0),FALSE)</f>
        <v>44712</v>
      </c>
      <c r="C63" s="81" t="str">
        <f>VLOOKUP($A63,IGlgfv_load!$A:$AB,MATCH('IG LGFV Non-CNH'!C$1,IGlgfv_load!$1:$1,0),FALSE)</f>
        <v>珠海华发*</v>
      </c>
      <c r="D63" s="80" t="str">
        <f>VLOOKUP($A63,IGlgfv_load!$A:$AB,MATCH('IG LGFV Non-CNH'!D$1,IGlgfv_load!$1:$1,0),FALSE)</f>
        <v>--/--/BBB-</v>
      </c>
      <c r="E63" s="80" t="str">
        <f>VLOOKUP($A63,IGlgfv_load!$A:$AB,MATCH('IG LGFV Non-CNH'!E$1,IGlgfv_load!$1:$1,0),FALSE)</f>
        <v>USD</v>
      </c>
      <c r="F63" s="82">
        <f>VLOOKUP($A63,IGlgfv_load!$A:$AB,MATCH('IG LGFV Non-CNH'!F$1,IGlgfv_load!$1:$1,0),FALSE)</f>
        <v>1</v>
      </c>
      <c r="G63" s="80" t="str">
        <f>VLOOKUP($A63,IGlgfv_load!$A:$AB,MATCH('IG LGFV Non-CNH'!G$1,IGlgfv_load!$1:$1,0),FALSE)</f>
        <v>PNC3</v>
      </c>
      <c r="H63" s="80" t="str">
        <f>VLOOKUP($A63,IGlgfv_load!$A:$AB,MATCH('IG LGFV Non-CNH'!H$1,IGlgfv_load!$1:$1,0),FALSE)</f>
        <v>4.25%</v>
      </c>
      <c r="I63" s="80" t="str">
        <f>VLOOKUP($A63,IGlgfv_load!$A:$AB,MATCH('IG LGFV Non-CNH'!I$1,IGlgfv_load!$1:$1,0),FALSE)</f>
        <v>--</v>
      </c>
      <c r="J63" s="82" t="str">
        <f>VLOOKUP($A63,IGlgfv_load!$A:$AB,MATCH('IG LGFV Non-CNH'!J$1,IGlgfv_load!$1:$1,0),FALSE)</f>
        <v>--</v>
      </c>
      <c r="K63" s="83" t="str">
        <f>VLOOKUP($A63,IGlgfv_load!$A:$AB,MATCH('IG LGFV Non-CNH'!K$1,IGlgfv_load!$1:$1,0),FALSE)</f>
        <v>担保</v>
      </c>
      <c r="L63" s="83" t="str">
        <f>VLOOKUP($A63,IGlgfv_load!$A:$AB,MATCH('IG LGFV Non-CNH'!L$1,IGlgfv_load!$1:$1,0),FALSE)</f>
        <v>高级永续债券</v>
      </c>
      <c r="M63" s="83" t="str">
        <f>VLOOKUP($A63,IGlgfv_load!$A:$AB,MATCH('IG LGFV Non-CNH'!M$1,IGlgfv_load!$1:$1,0),FALSE)</f>
        <v>广东</v>
      </c>
      <c r="N63" s="72" t="str">
        <f>VLOOKUP($A63,IGlgfv_load!$A:$AB,MATCH('IG LGFV Non-CNH'!N$1,IGlgfv_load!$1:$1,0),FALSE)</f>
        <v>BISL</v>
      </c>
    </row>
    <row r="64" spans="1:14" x14ac:dyDescent="0.25">
      <c r="A64" s="73">
        <f>IGlgfv[[#This Row],[Index]]</f>
        <v>22</v>
      </c>
      <c r="B64" s="80">
        <f>VLOOKUP(A64,IGlgfv_load!A:AB,MATCH('IG LGFV Non-CNH'!B63,IGlgfv_load!63:63,0),FALSE)</f>
        <v>44712</v>
      </c>
      <c r="C64" s="81" t="str">
        <f>VLOOKUP($A64,IGlgfv_load!$A:$AB,MATCH('IG LGFV Non-CNH'!C$1,IGlgfv_load!$1:$1,0),FALSE)</f>
        <v>合肥产投</v>
      </c>
      <c r="D64" s="80" t="str">
        <f>VLOOKUP($A64,IGlgfv_load!$A:$AB,MATCH('IG LGFV Non-CNH'!D$1,IGlgfv_load!$1:$1,0),FALSE)</f>
        <v>--/--/BBB</v>
      </c>
      <c r="E64" s="80" t="str">
        <f>VLOOKUP($A64,IGlgfv_load!$A:$AB,MATCH('IG LGFV Non-CNH'!E$1,IGlgfv_load!$1:$1,0),FALSE)</f>
        <v>USD</v>
      </c>
      <c r="F64" s="82">
        <f>VLOOKUP($A64,IGlgfv_load!$A:$AB,MATCH('IG LGFV Non-CNH'!F$1,IGlgfv_load!$1:$1,0),FALSE)</f>
        <v>5</v>
      </c>
      <c r="G64" s="80" t="str">
        <f>VLOOKUP($A64,IGlgfv_load!$A:$AB,MATCH('IG LGFV Non-CNH'!G$1,IGlgfv_load!$1:$1,0),FALSE)</f>
        <v>3</v>
      </c>
      <c r="H64" s="80" t="str">
        <f>VLOOKUP($A64,IGlgfv_load!$A:$AB,MATCH('IG LGFV Non-CNH'!H$1,IGlgfv_load!$1:$1,0),FALSE)</f>
        <v>3.9%</v>
      </c>
      <c r="I64" s="80" t="str">
        <f>VLOOKUP($A64,IGlgfv_load!$A:$AB,MATCH('IG LGFV Non-CNH'!I$1,IGlgfv_load!$1:$1,0),FALSE)</f>
        <v>4.3%a</v>
      </c>
      <c r="J64" s="82" t="str">
        <f>VLOOKUP($A64,IGlgfv_load!$A:$AB,MATCH('IG LGFV Non-CNH'!J$1,IGlgfv_load!$1:$1,0),FALSE)</f>
        <v>40</v>
      </c>
      <c r="K64" s="83" t="str">
        <f>VLOOKUP($A64,IGlgfv_load!$A:$AB,MATCH('IG LGFV Non-CNH'!K$1,IGlgfv_load!$1:$1,0),FALSE)</f>
        <v>担保</v>
      </c>
      <c r="L64" s="83" t="str">
        <f>VLOOKUP($A64,IGlgfv_load!$A:$AB,MATCH('IG LGFV Non-CNH'!L$1,IGlgfv_load!$1:$1,0),FALSE)</f>
        <v>--</v>
      </c>
      <c r="M64" s="83" t="str">
        <f>VLOOKUP($A64,IGlgfv_load!$A:$AB,MATCH('IG LGFV Non-CNH'!M$1,IGlgfv_load!$1:$1,0),FALSE)</f>
        <v>安徽</v>
      </c>
      <c r="N64" s="72" t="str">
        <f>VLOOKUP($A64,IGlgfv_load!$A:$AB,MATCH('IG LGFV Non-CNH'!N$1,IGlgfv_load!$1:$1,0),FALSE)</f>
        <v>港分</v>
      </c>
    </row>
    <row r="65" spans="1:14" x14ac:dyDescent="0.25">
      <c r="A65" s="73">
        <f>IGlgfv[[#This Row],[Index]]</f>
        <v>21</v>
      </c>
      <c r="B65" s="80">
        <f>VLOOKUP(A65,IGlgfv_load!A:AB,MATCH('IG LGFV Non-CNH'!B64,IGlgfv_load!64:64,0),FALSE)</f>
        <v>44679</v>
      </c>
      <c r="C65" s="81" t="str">
        <f>VLOOKUP($A65,IGlgfv_load!$A:$AB,MATCH('IG LGFV Non-CNH'!C$1,IGlgfv_load!$1:$1,0),FALSE)</f>
        <v>重庆南岸城建</v>
      </c>
      <c r="D65" s="80" t="str">
        <f>VLOOKUP($A65,IGlgfv_load!$A:$AB,MATCH('IG LGFV Non-CNH'!D$1,IGlgfv_load!$1:$1,0),FALSE)</f>
        <v>--/--/BBB</v>
      </c>
      <c r="E65" s="80" t="str">
        <f>VLOOKUP($A65,IGlgfv_load!$A:$AB,MATCH('IG LGFV Non-CNH'!E$1,IGlgfv_load!$1:$1,0),FALSE)</f>
        <v>USD</v>
      </c>
      <c r="F65" s="82">
        <f>VLOOKUP($A65,IGlgfv_load!$A:$AB,MATCH('IG LGFV Non-CNH'!F$1,IGlgfv_load!$1:$1,0),FALSE)</f>
        <v>2.6</v>
      </c>
      <c r="G65" s="80" t="str">
        <f>VLOOKUP($A65,IGlgfv_load!$A:$AB,MATCH('IG LGFV Non-CNH'!G$1,IGlgfv_load!$1:$1,0),FALSE)</f>
        <v>3</v>
      </c>
      <c r="H65" s="80" t="str">
        <f>VLOOKUP($A65,IGlgfv_load!$A:$AB,MATCH('IG LGFV Non-CNH'!H$1,IGlgfv_load!$1:$1,0),FALSE)</f>
        <v>4.98%</v>
      </c>
      <c r="I65" s="80" t="str">
        <f>VLOOKUP($A65,IGlgfv_load!$A:$AB,MATCH('IG LGFV Non-CNH'!I$1,IGlgfv_load!$1:$1,0),FALSE)</f>
        <v>5%a</v>
      </c>
      <c r="J65" s="82" t="str">
        <f>VLOOKUP($A65,IGlgfv_load!$A:$AB,MATCH('IG LGFV Non-CNH'!J$1,IGlgfv_load!$1:$1,0),FALSE)</f>
        <v>0</v>
      </c>
      <c r="K65" s="83" t="str">
        <f>VLOOKUP($A65,IGlgfv_load!$A:$AB,MATCH('IG LGFV Non-CNH'!K$1,IGlgfv_load!$1:$1,0),FALSE)</f>
        <v>直发</v>
      </c>
      <c r="L65" s="83" t="str">
        <f>VLOOKUP($A65,IGlgfv_load!$A:$AB,MATCH('IG LGFV Non-CNH'!L$1,IGlgfv_load!$1:$1,0),FALSE)</f>
        <v>--</v>
      </c>
      <c r="M65" s="83" t="str">
        <f>VLOOKUP($A65,IGlgfv_load!$A:$AB,MATCH('IG LGFV Non-CNH'!M$1,IGlgfv_load!$1:$1,0),FALSE)</f>
        <v>重庆</v>
      </c>
      <c r="N65" s="72" t="str">
        <f>VLOOKUP($A65,IGlgfv_load!$A:$AB,MATCH('IG LGFV Non-CNH'!N$1,IGlgfv_load!$1:$1,0),FALSE)</f>
        <v>--</v>
      </c>
    </row>
    <row r="66" spans="1:14" x14ac:dyDescent="0.25">
      <c r="A66" s="73">
        <f>IGlgfv[[#This Row],[Index]]</f>
        <v>20</v>
      </c>
      <c r="B66" s="80">
        <f>VLOOKUP(A66,IGlgfv_load!A:AB,MATCH('IG LGFV Non-CNH'!B65,IGlgfv_load!65:65,0),FALSE)</f>
        <v>44672</v>
      </c>
      <c r="C66" s="81" t="str">
        <f>VLOOKUP($A66,IGlgfv_load!$A:$AB,MATCH('IG LGFV Non-CNH'!C$1,IGlgfv_load!$1:$1,0),FALSE)</f>
        <v>岳阳城投</v>
      </c>
      <c r="D66" s="80" t="str">
        <f>VLOOKUP($A66,IGlgfv_load!$A:$AB,MATCH('IG LGFV Non-CNH'!D$1,IGlgfv_load!$1:$1,0),FALSE)</f>
        <v>--/--/--</v>
      </c>
      <c r="E66" s="80" t="str">
        <f>VLOOKUP($A66,IGlgfv_load!$A:$AB,MATCH('IG LGFV Non-CNH'!E$1,IGlgfv_load!$1:$1,0),FALSE)</f>
        <v>USD</v>
      </c>
      <c r="F66" s="82">
        <f>VLOOKUP($A66,IGlgfv_load!$A:$AB,MATCH('IG LGFV Non-CNH'!F$1,IGlgfv_load!$1:$1,0),FALSE)</f>
        <v>2.2000000000000002</v>
      </c>
      <c r="G66" s="80" t="str">
        <f>VLOOKUP($A66,IGlgfv_load!$A:$AB,MATCH('IG LGFV Non-CNH'!G$1,IGlgfv_load!$1:$1,0),FALSE)</f>
        <v>3</v>
      </c>
      <c r="H66" s="80" t="str">
        <f>VLOOKUP($A66,IGlgfv_load!$A:$AB,MATCH('IG LGFV Non-CNH'!H$1,IGlgfv_load!$1:$1,0),FALSE)</f>
        <v>4.6%</v>
      </c>
      <c r="I66" s="80" t="str">
        <f>VLOOKUP($A66,IGlgfv_load!$A:$AB,MATCH('IG LGFV Non-CNH'!I$1,IGlgfv_load!$1:$1,0),FALSE)</f>
        <v>4.7%a</v>
      </c>
      <c r="J66" s="82" t="str">
        <f>VLOOKUP($A66,IGlgfv_load!$A:$AB,MATCH('IG LGFV Non-CNH'!J$1,IGlgfv_load!$1:$1,0),FALSE)</f>
        <v>10</v>
      </c>
      <c r="K66" s="83" t="str">
        <f>VLOOKUP($A66,IGlgfv_load!$A:$AB,MATCH('IG LGFV Non-CNH'!K$1,IGlgfv_load!$1:$1,0),FALSE)</f>
        <v>直发</v>
      </c>
      <c r="L66" s="83" t="str">
        <f>VLOOKUP($A66,IGlgfv_load!$A:$AB,MATCH('IG LGFV Non-CNH'!L$1,IGlgfv_load!$1:$1,0),FALSE)</f>
        <v>--</v>
      </c>
      <c r="M66" s="83" t="str">
        <f>VLOOKUP($A66,IGlgfv_load!$A:$AB,MATCH('IG LGFV Non-CNH'!M$1,IGlgfv_load!$1:$1,0),FALSE)</f>
        <v>湖南</v>
      </c>
      <c r="N66" s="72" t="str">
        <f>VLOOKUP($A66,IGlgfv_load!$A:$AB,MATCH('IG LGFV Non-CNH'!N$1,IGlgfv_load!$1:$1,0),FALSE)</f>
        <v>--</v>
      </c>
    </row>
    <row r="67" spans="1:14" x14ac:dyDescent="0.25">
      <c r="A67" s="73">
        <f>IGlgfv[[#This Row],[Index]]</f>
        <v>19</v>
      </c>
      <c r="B67" s="80">
        <f>VLOOKUP(A67,IGlgfv_load!A:AB,MATCH('IG LGFV Non-CNH'!B66,IGlgfv_load!66:66,0),FALSE)</f>
        <v>44664</v>
      </c>
      <c r="C67" s="81" t="str">
        <f>VLOOKUP($A67,IGlgfv_load!$A:$AB,MATCH('IG LGFV Non-CNH'!C$1,IGlgfv_load!$1:$1,0),FALSE)</f>
        <v>云南能投</v>
      </c>
      <c r="D67" s="80" t="str">
        <f>VLOOKUP($A67,IGlgfv_load!$A:$AB,MATCH('IG LGFV Non-CNH'!D$1,IGlgfv_load!$1:$1,0),FALSE)</f>
        <v>--/--/BBB-</v>
      </c>
      <c r="E67" s="80" t="str">
        <f>VLOOKUP($A67,IGlgfv_load!$A:$AB,MATCH('IG LGFV Non-CNH'!E$1,IGlgfv_load!$1:$1,0),FALSE)</f>
        <v>USD</v>
      </c>
      <c r="F67" s="82">
        <f>VLOOKUP($A67,IGlgfv_load!$A:$AB,MATCH('IG LGFV Non-CNH'!F$1,IGlgfv_load!$1:$1,0),FALSE)</f>
        <v>2.2999999999999998</v>
      </c>
      <c r="G67" s="80" t="str">
        <f>VLOOKUP($A67,IGlgfv_load!$A:$AB,MATCH('IG LGFV Non-CNH'!G$1,IGlgfv_load!$1:$1,0),FALSE)</f>
        <v>3</v>
      </c>
      <c r="H67" s="80" t="str">
        <f>VLOOKUP($A67,IGlgfv_load!$A:$AB,MATCH('IG LGFV Non-CNH'!H$1,IGlgfv_load!$1:$1,0),FALSE)</f>
        <v>5.3%</v>
      </c>
      <c r="I67" s="80" t="str">
        <f>VLOOKUP($A67,IGlgfv_load!$A:$AB,MATCH('IG LGFV Non-CNH'!I$1,IGlgfv_load!$1:$1,0),FALSE)</f>
        <v>6%a</v>
      </c>
      <c r="J67" s="82" t="str">
        <f>VLOOKUP($A67,IGlgfv_load!$A:$AB,MATCH('IG LGFV Non-CNH'!J$1,IGlgfv_load!$1:$1,0),FALSE)</f>
        <v>50</v>
      </c>
      <c r="K67" s="83" t="str">
        <f>VLOOKUP($A67,IGlgfv_load!$A:$AB,MATCH('IG LGFV Non-CNH'!K$1,IGlgfv_load!$1:$1,0),FALSE)</f>
        <v>担保</v>
      </c>
      <c r="L67" s="83" t="str">
        <f>VLOOKUP($A67,IGlgfv_load!$A:$AB,MATCH('IG LGFV Non-CNH'!L$1,IGlgfv_load!$1:$1,0),FALSE)</f>
        <v>可持续挂钩债券</v>
      </c>
      <c r="M67" s="83" t="str">
        <f>VLOOKUP($A67,IGlgfv_load!$A:$AB,MATCH('IG LGFV Non-CNH'!M$1,IGlgfv_load!$1:$1,0),FALSE)</f>
        <v>云南</v>
      </c>
      <c r="N67" s="72" t="str">
        <f>VLOOKUP($A67,IGlgfv_load!$A:$AB,MATCH('IG LGFV Non-CNH'!N$1,IGlgfv_load!$1:$1,0),FALSE)</f>
        <v>--</v>
      </c>
    </row>
    <row r="68" spans="1:14" x14ac:dyDescent="0.25">
      <c r="A68" s="73">
        <f>IGlgfv[[#This Row],[Index]]</f>
        <v>18</v>
      </c>
      <c r="B68" s="80">
        <f>VLOOKUP(A68,IGlgfv_load!A:AB,MATCH('IG LGFV Non-CNH'!B67,IGlgfv_load!67:67,0),FALSE)</f>
        <v>44663</v>
      </c>
      <c r="C68" s="81" t="str">
        <f>VLOOKUP($A68,IGlgfv_load!$A:$AB,MATCH('IG LGFV Non-CNH'!C$1,IGlgfv_load!$1:$1,0),FALSE)</f>
        <v>义乌国资</v>
      </c>
      <c r="D68" s="80" t="str">
        <f>VLOOKUP($A68,IGlgfv_load!$A:$AB,MATCH('IG LGFV Non-CNH'!D$1,IGlgfv_load!$1:$1,0),FALSE)</f>
        <v>Baa3/--/BBB</v>
      </c>
      <c r="E68" s="80" t="str">
        <f>VLOOKUP($A68,IGlgfv_load!$A:$AB,MATCH('IG LGFV Non-CNH'!E$1,IGlgfv_load!$1:$1,0),FALSE)</f>
        <v>USD</v>
      </c>
      <c r="F68" s="82">
        <f>VLOOKUP($A68,IGlgfv_load!$A:$AB,MATCH('IG LGFV Non-CNH'!F$1,IGlgfv_load!$1:$1,0),FALSE)</f>
        <v>5</v>
      </c>
      <c r="G68" s="80" t="str">
        <f>VLOOKUP($A68,IGlgfv_load!$A:$AB,MATCH('IG LGFV Non-CNH'!G$1,IGlgfv_load!$1:$1,0),FALSE)</f>
        <v>3.5</v>
      </c>
      <c r="H68" s="80" t="str">
        <f>VLOOKUP($A68,IGlgfv_load!$A:$AB,MATCH('IG LGFV Non-CNH'!H$1,IGlgfv_load!$1:$1,0),FALSE)</f>
        <v>4.1%</v>
      </c>
      <c r="I68" s="80" t="str">
        <f>VLOOKUP($A68,IGlgfv_load!$A:$AB,MATCH('IG LGFV Non-CNH'!I$1,IGlgfv_load!$1:$1,0),FALSE)</f>
        <v>4.5%a</v>
      </c>
      <c r="J68" s="82" t="str">
        <f>VLOOKUP($A68,IGlgfv_load!$A:$AB,MATCH('IG LGFV Non-CNH'!J$1,IGlgfv_load!$1:$1,0),FALSE)</f>
        <v>40</v>
      </c>
      <c r="K68" s="83" t="str">
        <f>VLOOKUP($A68,IGlgfv_load!$A:$AB,MATCH('IG LGFV Non-CNH'!K$1,IGlgfv_load!$1:$1,0),FALSE)</f>
        <v>担保</v>
      </c>
      <c r="L68" s="83" t="str">
        <f>VLOOKUP($A68,IGlgfv_load!$A:$AB,MATCH('IG LGFV Non-CNH'!L$1,IGlgfv_load!$1:$1,0),FALSE)</f>
        <v>--</v>
      </c>
      <c r="M68" s="83" t="str">
        <f>VLOOKUP($A68,IGlgfv_load!$A:$AB,MATCH('IG LGFV Non-CNH'!M$1,IGlgfv_load!$1:$1,0),FALSE)</f>
        <v>浙江</v>
      </c>
      <c r="N68" s="72" t="str">
        <f>VLOOKUP($A68,IGlgfv_load!$A:$AB,MATCH('IG LGFV Non-CNH'!N$1,IGlgfv_load!$1:$1,0),FALSE)</f>
        <v>港分</v>
      </c>
    </row>
    <row r="69" spans="1:14" x14ac:dyDescent="0.25">
      <c r="A69" s="73">
        <f>IGlgfv[[#This Row],[Index]]</f>
        <v>17</v>
      </c>
      <c r="B69" s="80">
        <f>VLOOKUP(A69,IGlgfv_load!A:AB,MATCH('IG LGFV Non-CNH'!B68,IGlgfv_load!68:68,0),FALSE)</f>
        <v>44658</v>
      </c>
      <c r="C69" s="81" t="str">
        <f>VLOOKUP($A69,IGlgfv_load!$A:$AB,MATCH('IG LGFV Non-CNH'!C$1,IGlgfv_load!$1:$1,0),FALSE)</f>
        <v>赣州发投</v>
      </c>
      <c r="D69" s="80" t="str">
        <f>VLOOKUP($A69,IGlgfv_load!$A:$AB,MATCH('IG LGFV Non-CNH'!D$1,IGlgfv_load!$1:$1,0),FALSE)</f>
        <v>Baa3/--/BBB-</v>
      </c>
      <c r="E69" s="80" t="str">
        <f>VLOOKUP($A69,IGlgfv_load!$A:$AB,MATCH('IG LGFV Non-CNH'!E$1,IGlgfv_load!$1:$1,0),FALSE)</f>
        <v>USD</v>
      </c>
      <c r="F69" s="82">
        <f>VLOOKUP($A69,IGlgfv_load!$A:$AB,MATCH('IG LGFV Non-CNH'!F$1,IGlgfv_load!$1:$1,0),FALSE)</f>
        <v>3</v>
      </c>
      <c r="G69" s="80" t="str">
        <f>VLOOKUP($A69,IGlgfv_load!$A:$AB,MATCH('IG LGFV Non-CNH'!G$1,IGlgfv_load!$1:$1,0),FALSE)</f>
        <v>3</v>
      </c>
      <c r="H69" s="80" t="str">
        <f>VLOOKUP($A69,IGlgfv_load!$A:$AB,MATCH('IG LGFV Non-CNH'!H$1,IGlgfv_load!$1:$1,0),FALSE)</f>
        <v>4.5%</v>
      </c>
      <c r="I69" s="80" t="str">
        <f>VLOOKUP($A69,IGlgfv_load!$A:$AB,MATCH('IG LGFV Non-CNH'!I$1,IGlgfv_load!$1:$1,0),FALSE)</f>
        <v>4.8%a</v>
      </c>
      <c r="J69" s="82" t="str">
        <f>VLOOKUP($A69,IGlgfv_load!$A:$AB,MATCH('IG LGFV Non-CNH'!J$1,IGlgfv_load!$1:$1,0),FALSE)</f>
        <v>30</v>
      </c>
      <c r="K69" s="83" t="str">
        <f>VLOOKUP($A69,IGlgfv_load!$A:$AB,MATCH('IG LGFV Non-CNH'!K$1,IGlgfv_load!$1:$1,0),FALSE)</f>
        <v>直发</v>
      </c>
      <c r="L69" s="83" t="str">
        <f>VLOOKUP($A69,IGlgfv_load!$A:$AB,MATCH('IG LGFV Non-CNH'!L$1,IGlgfv_load!$1:$1,0),FALSE)</f>
        <v>--</v>
      </c>
      <c r="M69" s="83" t="str">
        <f>VLOOKUP($A69,IGlgfv_load!$A:$AB,MATCH('IG LGFV Non-CNH'!M$1,IGlgfv_load!$1:$1,0),FALSE)</f>
        <v>江西</v>
      </c>
      <c r="N69" s="72" t="str">
        <f>VLOOKUP($A69,IGlgfv_load!$A:$AB,MATCH('IG LGFV Non-CNH'!N$1,IGlgfv_load!$1:$1,0),FALSE)</f>
        <v>--</v>
      </c>
    </row>
    <row r="70" spans="1:14" x14ac:dyDescent="0.25">
      <c r="A70" s="73">
        <f>IGlgfv[[#This Row],[Index]]</f>
        <v>16</v>
      </c>
      <c r="B70" s="80">
        <f>VLOOKUP(A70,IGlgfv_load!A:AB,MATCH('IG LGFV Non-CNH'!B69,IGlgfv_load!69:69,0),FALSE)</f>
        <v>44658</v>
      </c>
      <c r="C70" s="81" t="str">
        <f>VLOOKUP($A70,IGlgfv_load!$A:$AB,MATCH('IG LGFV Non-CNH'!C$1,IGlgfv_load!$1:$1,0),FALSE)</f>
        <v>西安城投</v>
      </c>
      <c r="D70" s="80" t="str">
        <f>VLOOKUP($A70,IGlgfv_load!$A:$AB,MATCH('IG LGFV Non-CNH'!D$1,IGlgfv_load!$1:$1,0),FALSE)</f>
        <v>--/--/BBB+</v>
      </c>
      <c r="E70" s="80" t="str">
        <f>VLOOKUP($A70,IGlgfv_load!$A:$AB,MATCH('IG LGFV Non-CNH'!E$1,IGlgfv_load!$1:$1,0),FALSE)</f>
        <v>USD</v>
      </c>
      <c r="F70" s="82">
        <f>VLOOKUP($A70,IGlgfv_load!$A:$AB,MATCH('IG LGFV Non-CNH'!F$1,IGlgfv_load!$1:$1,0),FALSE)</f>
        <v>2</v>
      </c>
      <c r="G70" s="80" t="str">
        <f>VLOOKUP($A70,IGlgfv_load!$A:$AB,MATCH('IG LGFV Non-CNH'!G$1,IGlgfv_load!$1:$1,0),FALSE)</f>
        <v>3</v>
      </c>
      <c r="H70" s="80" t="str">
        <f>VLOOKUP($A70,IGlgfv_load!$A:$AB,MATCH('IG LGFV Non-CNH'!H$1,IGlgfv_load!$1:$1,0),FALSE)</f>
        <v>3.5%</v>
      </c>
      <c r="I70" s="80" t="str">
        <f>VLOOKUP($A70,IGlgfv_load!$A:$AB,MATCH('IG LGFV Non-CNH'!I$1,IGlgfv_load!$1:$1,0),FALSE)</f>
        <v>4%a</v>
      </c>
      <c r="J70" s="82" t="str">
        <f>VLOOKUP($A70,IGlgfv_load!$A:$AB,MATCH('IG LGFV Non-CNH'!J$1,IGlgfv_load!$1:$1,0),FALSE)</f>
        <v>50</v>
      </c>
      <c r="K70" s="83" t="str">
        <f>VLOOKUP($A70,IGlgfv_load!$A:$AB,MATCH('IG LGFV Non-CNH'!K$1,IGlgfv_load!$1:$1,0),FALSE)</f>
        <v>直发</v>
      </c>
      <c r="L70" s="83" t="str">
        <f>VLOOKUP($A70,IGlgfv_load!$A:$AB,MATCH('IG LGFV Non-CNH'!L$1,IGlgfv_load!$1:$1,0),FALSE)</f>
        <v>--</v>
      </c>
      <c r="M70" s="83" t="str">
        <f>VLOOKUP($A70,IGlgfv_load!$A:$AB,MATCH('IG LGFV Non-CNH'!M$1,IGlgfv_load!$1:$1,0),FALSE)</f>
        <v>陕西</v>
      </c>
      <c r="N70" s="72" t="str">
        <f>VLOOKUP($A70,IGlgfv_load!$A:$AB,MATCH('IG LGFV Non-CNH'!N$1,IGlgfv_load!$1:$1,0),FALSE)</f>
        <v>--</v>
      </c>
    </row>
    <row r="71" spans="1:14" x14ac:dyDescent="0.25">
      <c r="A71" s="73">
        <f>IGlgfv[[#This Row],[Index]]</f>
        <v>15</v>
      </c>
      <c r="B71" s="80">
        <f>VLOOKUP(A71,IGlgfv_load!A:AB,MATCH('IG LGFV Non-CNH'!B70,IGlgfv_load!70:70,0),FALSE)</f>
        <v>44648</v>
      </c>
      <c r="C71" s="81" t="str">
        <f>VLOOKUP($A71,IGlgfv_load!$A:$AB,MATCH('IG LGFV Non-CNH'!C$1,IGlgfv_load!$1:$1,0),FALSE)</f>
        <v>郑州兴港投资</v>
      </c>
      <c r="D71" s="80" t="str">
        <f>VLOOKUP($A71,IGlgfv_load!$A:$AB,MATCH('IG LGFV Non-CNH'!D$1,IGlgfv_load!$1:$1,0),FALSE)</f>
        <v>--/--/BBB</v>
      </c>
      <c r="E71" s="80" t="str">
        <f>VLOOKUP($A71,IGlgfv_load!$A:$AB,MATCH('IG LGFV Non-CNH'!E$1,IGlgfv_load!$1:$1,0),FALSE)</f>
        <v>USD</v>
      </c>
      <c r="F71" s="82">
        <f>VLOOKUP($A71,IGlgfv_load!$A:$AB,MATCH('IG LGFV Non-CNH'!F$1,IGlgfv_load!$1:$1,0),FALSE)</f>
        <v>2</v>
      </c>
      <c r="G71" s="80" t="str">
        <f>VLOOKUP($A71,IGlgfv_load!$A:$AB,MATCH('IG LGFV Non-CNH'!G$1,IGlgfv_load!$1:$1,0),FALSE)</f>
        <v>3</v>
      </c>
      <c r="H71" s="80" t="str">
        <f>VLOOKUP($A71,IGlgfv_load!$A:$AB,MATCH('IG LGFV Non-CNH'!H$1,IGlgfv_load!$1:$1,0),FALSE)</f>
        <v>4.7%</v>
      </c>
      <c r="I71" s="80" t="str">
        <f>VLOOKUP($A71,IGlgfv_load!$A:$AB,MATCH('IG LGFV Non-CNH'!I$1,IGlgfv_load!$1:$1,0),FALSE)</f>
        <v>4.9%a</v>
      </c>
      <c r="J71" s="82" t="str">
        <f>VLOOKUP($A71,IGlgfv_load!$A:$AB,MATCH('IG LGFV Non-CNH'!J$1,IGlgfv_load!$1:$1,0),FALSE)</f>
        <v>20</v>
      </c>
      <c r="K71" s="83" t="str">
        <f>VLOOKUP($A71,IGlgfv_load!$A:$AB,MATCH('IG LGFV Non-CNH'!K$1,IGlgfv_load!$1:$1,0),FALSE)</f>
        <v>直发</v>
      </c>
      <c r="L71" s="83" t="str">
        <f>VLOOKUP($A71,IGlgfv_load!$A:$AB,MATCH('IG LGFV Non-CNH'!L$1,IGlgfv_load!$1:$1,0),FALSE)</f>
        <v>--</v>
      </c>
      <c r="M71" s="83" t="str">
        <f>VLOOKUP($A71,IGlgfv_load!$A:$AB,MATCH('IG LGFV Non-CNH'!M$1,IGlgfv_load!$1:$1,0),FALSE)</f>
        <v>河南</v>
      </c>
      <c r="N71" s="72" t="str">
        <f>VLOOKUP($A71,IGlgfv_load!$A:$AB,MATCH('IG LGFV Non-CNH'!N$1,IGlgfv_load!$1:$1,0),FALSE)</f>
        <v>港分</v>
      </c>
    </row>
    <row r="72" spans="1:14" x14ac:dyDescent="0.25">
      <c r="A72" s="73">
        <f>IGlgfv[[#This Row],[Index]]</f>
        <v>14</v>
      </c>
      <c r="B72" s="80">
        <f>VLOOKUP(A72,IGlgfv_load!A:AB,MATCH('IG LGFV Non-CNH'!B71,IGlgfv_load!71:71,0),FALSE)</f>
        <v>44645</v>
      </c>
      <c r="C72" s="81" t="str">
        <f>VLOOKUP($A72,IGlgfv_load!$A:$AB,MATCH('IG LGFV Non-CNH'!C$1,IGlgfv_load!$1:$1,0),FALSE)</f>
        <v>广州知识城</v>
      </c>
      <c r="D72" s="80" t="str">
        <f>VLOOKUP($A72,IGlgfv_load!$A:$AB,MATCH('IG LGFV Non-CNH'!D$1,IGlgfv_load!$1:$1,0),FALSE)</f>
        <v>--/--/BBB</v>
      </c>
      <c r="E72" s="80" t="str">
        <f>VLOOKUP($A72,IGlgfv_load!$A:$AB,MATCH('IG LGFV Non-CNH'!E$1,IGlgfv_load!$1:$1,0),FALSE)</f>
        <v>USD</v>
      </c>
      <c r="F72" s="82">
        <f>VLOOKUP($A72,IGlgfv_load!$A:$AB,MATCH('IG LGFV Non-CNH'!F$1,IGlgfv_load!$1:$1,0),FALSE)</f>
        <v>4.5</v>
      </c>
      <c r="G72" s="80" t="str">
        <f>VLOOKUP($A72,IGlgfv_load!$A:$AB,MATCH('IG LGFV Non-CNH'!G$1,IGlgfv_load!$1:$1,0),FALSE)</f>
        <v>3</v>
      </c>
      <c r="H72" s="80" t="str">
        <f>VLOOKUP($A72,IGlgfv_load!$A:$AB,MATCH('IG LGFV Non-CNH'!H$1,IGlgfv_load!$1:$1,0),FALSE)</f>
        <v>3.5%</v>
      </c>
      <c r="I72" s="80" t="str">
        <f>VLOOKUP($A72,IGlgfv_load!$A:$AB,MATCH('IG LGFV Non-CNH'!I$1,IGlgfv_load!$1:$1,0),FALSE)</f>
        <v>3.7%a</v>
      </c>
      <c r="J72" s="82" t="str">
        <f>VLOOKUP($A72,IGlgfv_load!$A:$AB,MATCH('IG LGFV Non-CNH'!J$1,IGlgfv_load!$1:$1,0),FALSE)</f>
        <v>20</v>
      </c>
      <c r="K72" s="83" t="str">
        <f>VLOOKUP($A72,IGlgfv_load!$A:$AB,MATCH('IG LGFV Non-CNH'!K$1,IGlgfv_load!$1:$1,0),FALSE)</f>
        <v>直发</v>
      </c>
      <c r="L72" s="83" t="str">
        <f>VLOOKUP($A72,IGlgfv_load!$A:$AB,MATCH('IG LGFV Non-CNH'!L$1,IGlgfv_load!$1:$1,0),FALSE)</f>
        <v>绿色债券</v>
      </c>
      <c r="M72" s="83" t="str">
        <f>VLOOKUP($A72,IGlgfv_load!$A:$AB,MATCH('IG LGFV Non-CNH'!M$1,IGlgfv_load!$1:$1,0),FALSE)</f>
        <v>广东</v>
      </c>
      <c r="N72" s="72" t="str">
        <f>VLOOKUP($A72,IGlgfv_load!$A:$AB,MATCH('IG LGFV Non-CNH'!N$1,IGlgfv_load!$1:$1,0),FALSE)</f>
        <v>--</v>
      </c>
    </row>
    <row r="73" spans="1:14" x14ac:dyDescent="0.25">
      <c r="A73" s="73">
        <f>IGlgfv[[#This Row],[Index]]</f>
        <v>13</v>
      </c>
      <c r="B73" s="80">
        <f>VLOOKUP(A73,IGlgfv_load!A:AB,MATCH('IG LGFV Non-CNH'!B72,IGlgfv_load!72:72,0),FALSE)</f>
        <v>44644</v>
      </c>
      <c r="C73" s="81" t="str">
        <f>VLOOKUP($A73,IGlgfv_load!$A:$AB,MATCH('IG LGFV Non-CNH'!C$1,IGlgfv_load!$1:$1,0),FALSE)</f>
        <v>甘肃公航旅</v>
      </c>
      <c r="D73" s="80" t="str">
        <f>VLOOKUP($A73,IGlgfv_load!$A:$AB,MATCH('IG LGFV Non-CNH'!D$1,IGlgfv_load!$1:$1,0),FALSE)</f>
        <v>--/BBB+/--</v>
      </c>
      <c r="E73" s="80" t="str">
        <f>VLOOKUP($A73,IGlgfv_load!$A:$AB,MATCH('IG LGFV Non-CNH'!E$1,IGlgfv_load!$1:$1,0),FALSE)</f>
        <v>USD</v>
      </c>
      <c r="F73" s="82">
        <f>VLOOKUP($A73,IGlgfv_load!$A:$AB,MATCH('IG LGFV Non-CNH'!F$1,IGlgfv_load!$1:$1,0),FALSE)</f>
        <v>2.5</v>
      </c>
      <c r="G73" s="80" t="str">
        <f>VLOOKUP($A73,IGlgfv_load!$A:$AB,MATCH('IG LGFV Non-CNH'!G$1,IGlgfv_load!$1:$1,0),FALSE)</f>
        <v>3</v>
      </c>
      <c r="H73" s="80" t="str">
        <f>VLOOKUP($A73,IGlgfv_load!$A:$AB,MATCH('IG LGFV Non-CNH'!H$1,IGlgfv_load!$1:$1,0),FALSE)</f>
        <v>4.9%</v>
      </c>
      <c r="I73" s="80" t="str">
        <f>VLOOKUP($A73,IGlgfv_load!$A:$AB,MATCH('IG LGFV Non-CNH'!I$1,IGlgfv_load!$1:$1,0),FALSE)</f>
        <v>5%a</v>
      </c>
      <c r="J73" s="82" t="str">
        <f>VLOOKUP($A73,IGlgfv_load!$A:$AB,MATCH('IG LGFV Non-CNH'!J$1,IGlgfv_load!$1:$1,0),FALSE)</f>
        <v>10</v>
      </c>
      <c r="K73" s="83" t="str">
        <f>VLOOKUP($A73,IGlgfv_load!$A:$AB,MATCH('IG LGFV Non-CNH'!K$1,IGlgfv_load!$1:$1,0),FALSE)</f>
        <v>直发</v>
      </c>
      <c r="L73" s="83" t="str">
        <f>VLOOKUP($A73,IGlgfv_load!$A:$AB,MATCH('IG LGFV Non-CNH'!L$1,IGlgfv_load!$1:$1,0),FALSE)</f>
        <v>可持续债券</v>
      </c>
      <c r="M73" s="83" t="str">
        <f>VLOOKUP($A73,IGlgfv_load!$A:$AB,MATCH('IG LGFV Non-CNH'!M$1,IGlgfv_load!$1:$1,0),FALSE)</f>
        <v>甘肃</v>
      </c>
      <c r="N73" s="72" t="str">
        <f>VLOOKUP($A73,IGlgfv_load!$A:$AB,MATCH('IG LGFV Non-CNH'!N$1,IGlgfv_load!$1:$1,0),FALSE)</f>
        <v>BISL</v>
      </c>
    </row>
    <row r="74" spans="1:14" x14ac:dyDescent="0.25">
      <c r="A74" s="73">
        <f>IGlgfv[[#This Row],[Index]]</f>
        <v>12</v>
      </c>
      <c r="B74" s="80">
        <f>VLOOKUP(A74,IGlgfv_load!A:AB,MATCH('IG LGFV Non-CNH'!B73,IGlgfv_load!73:73,0),FALSE)</f>
        <v>44644</v>
      </c>
      <c r="C74" s="81" t="str">
        <f>VLOOKUP($A74,IGlgfv_load!$A:$AB,MATCH('IG LGFV Non-CNH'!C$1,IGlgfv_load!$1:$1,0),FALSE)</f>
        <v>株洲城发</v>
      </c>
      <c r="D74" s="80" t="str">
        <f>VLOOKUP($A74,IGlgfv_load!$A:$AB,MATCH('IG LGFV Non-CNH'!D$1,IGlgfv_load!$1:$1,0),FALSE)</f>
        <v>Baa3/--/BBB-</v>
      </c>
      <c r="E74" s="80" t="str">
        <f>VLOOKUP($A74,IGlgfv_load!$A:$AB,MATCH('IG LGFV Non-CNH'!E$1,IGlgfv_load!$1:$1,0),FALSE)</f>
        <v>USD</v>
      </c>
      <c r="F74" s="82">
        <f>VLOOKUP($A74,IGlgfv_load!$A:$AB,MATCH('IG LGFV Non-CNH'!F$1,IGlgfv_load!$1:$1,0),FALSE)</f>
        <v>4</v>
      </c>
      <c r="G74" s="80" t="str">
        <f>VLOOKUP($A74,IGlgfv_load!$A:$AB,MATCH('IG LGFV Non-CNH'!G$1,IGlgfv_load!$1:$1,0),FALSE)</f>
        <v>3</v>
      </c>
      <c r="H74" s="80" t="str">
        <f>VLOOKUP($A74,IGlgfv_load!$A:$AB,MATCH('IG LGFV Non-CNH'!H$1,IGlgfv_load!$1:$1,0),FALSE)</f>
        <v>4.6%</v>
      </c>
      <c r="I74" s="80" t="str">
        <f>VLOOKUP($A74,IGlgfv_load!$A:$AB,MATCH('IG LGFV Non-CNH'!I$1,IGlgfv_load!$1:$1,0),FALSE)</f>
        <v>4.8%a</v>
      </c>
      <c r="J74" s="82" t="str">
        <f>VLOOKUP($A74,IGlgfv_load!$A:$AB,MATCH('IG LGFV Non-CNH'!J$1,IGlgfv_load!$1:$1,0),FALSE)</f>
        <v>20</v>
      </c>
      <c r="K74" s="83" t="str">
        <f>VLOOKUP($A74,IGlgfv_load!$A:$AB,MATCH('IG LGFV Non-CNH'!K$1,IGlgfv_load!$1:$1,0),FALSE)</f>
        <v>直发</v>
      </c>
      <c r="L74" s="83" t="str">
        <f>VLOOKUP($A74,IGlgfv_load!$A:$AB,MATCH('IG LGFV Non-CNH'!L$1,IGlgfv_load!$1:$1,0),FALSE)</f>
        <v>绿色债券</v>
      </c>
      <c r="M74" s="83" t="str">
        <f>VLOOKUP($A74,IGlgfv_load!$A:$AB,MATCH('IG LGFV Non-CNH'!M$1,IGlgfv_load!$1:$1,0),FALSE)</f>
        <v>湖南</v>
      </c>
      <c r="N74" s="72" t="str">
        <f>VLOOKUP($A74,IGlgfv_load!$A:$AB,MATCH('IG LGFV Non-CNH'!N$1,IGlgfv_load!$1:$1,0),FALSE)</f>
        <v>港分</v>
      </c>
    </row>
    <row r="75" spans="1:14" x14ac:dyDescent="0.25">
      <c r="A75" s="73">
        <f>IGlgfv[[#This Row],[Index]]</f>
        <v>11</v>
      </c>
      <c r="B75" s="80">
        <f>VLOOKUP(A75,IGlgfv_load!A:AB,MATCH('IG LGFV Non-CNH'!B74,IGlgfv_load!74:74,0),FALSE)</f>
        <v>44643</v>
      </c>
      <c r="C75" s="81" t="str">
        <f>VLOOKUP($A75,IGlgfv_load!$A:$AB,MATCH('IG LGFV Non-CNH'!C$1,IGlgfv_load!$1:$1,0),FALSE)</f>
        <v>杭州水务</v>
      </c>
      <c r="D75" s="80" t="str">
        <f>VLOOKUP($A75,IGlgfv_load!$A:$AB,MATCH('IG LGFV Non-CNH'!D$1,IGlgfv_load!$1:$1,0),FALSE)</f>
        <v>Baa1/--/--</v>
      </c>
      <c r="E75" s="80" t="str">
        <f>VLOOKUP($A75,IGlgfv_load!$A:$AB,MATCH('IG LGFV Non-CNH'!E$1,IGlgfv_load!$1:$1,0),FALSE)</f>
        <v>USD</v>
      </c>
      <c r="F75" s="82">
        <f>VLOOKUP($A75,IGlgfv_load!$A:$AB,MATCH('IG LGFV Non-CNH'!F$1,IGlgfv_load!$1:$1,0),FALSE)</f>
        <v>3</v>
      </c>
      <c r="G75" s="80" t="str">
        <f>VLOOKUP($A75,IGlgfv_load!$A:$AB,MATCH('IG LGFV Non-CNH'!G$1,IGlgfv_load!$1:$1,0),FALSE)</f>
        <v>3</v>
      </c>
      <c r="H75" s="80" t="str">
        <f>VLOOKUP($A75,IGlgfv_load!$A:$AB,MATCH('IG LGFV Non-CNH'!H$1,IGlgfv_load!$1:$1,0),FALSE)</f>
        <v>2.9%</v>
      </c>
      <c r="I75" s="80" t="str">
        <f>VLOOKUP($A75,IGlgfv_load!$A:$AB,MATCH('IG LGFV Non-CNH'!I$1,IGlgfv_load!$1:$1,0),FALSE)</f>
        <v>3.3%a</v>
      </c>
      <c r="J75" s="82" t="str">
        <f>VLOOKUP($A75,IGlgfv_load!$A:$AB,MATCH('IG LGFV Non-CNH'!J$1,IGlgfv_load!$1:$1,0),FALSE)</f>
        <v>40</v>
      </c>
      <c r="K75" s="83" t="str">
        <f>VLOOKUP($A75,IGlgfv_load!$A:$AB,MATCH('IG LGFV Non-CNH'!K$1,IGlgfv_load!$1:$1,0),FALSE)</f>
        <v>直发</v>
      </c>
      <c r="L75" s="83" t="str">
        <f>VLOOKUP($A75,IGlgfv_load!$A:$AB,MATCH('IG LGFV Non-CNH'!L$1,IGlgfv_load!$1:$1,0),FALSE)</f>
        <v>绿色债券</v>
      </c>
      <c r="M75" s="83" t="str">
        <f>VLOOKUP($A75,IGlgfv_load!$A:$AB,MATCH('IG LGFV Non-CNH'!M$1,IGlgfv_load!$1:$1,0),FALSE)</f>
        <v>浙江</v>
      </c>
      <c r="N75" s="72" t="str">
        <f>VLOOKUP($A75,IGlgfv_load!$A:$AB,MATCH('IG LGFV Non-CNH'!N$1,IGlgfv_load!$1:$1,0),FALSE)</f>
        <v>港分</v>
      </c>
    </row>
    <row r="76" spans="1:14" x14ac:dyDescent="0.25">
      <c r="A76" s="73">
        <f>IGlgfv[[#This Row],[Index]]</f>
        <v>10</v>
      </c>
      <c r="B76" s="80">
        <f>VLOOKUP(A76,IGlgfv_load!A:AB,MATCH('IG LGFV Non-CNH'!B75,IGlgfv_load!75:75,0),FALSE)</f>
        <v>44628</v>
      </c>
      <c r="C76" s="81" t="str">
        <f>VLOOKUP($A76,IGlgfv_load!$A:$AB,MATCH('IG LGFV Non-CNH'!C$1,IGlgfv_load!$1:$1,0),FALSE)</f>
        <v>河南铁投</v>
      </c>
      <c r="D76" s="80" t="str">
        <f>VLOOKUP($A76,IGlgfv_load!$A:$AB,MATCH('IG LGFV Non-CNH'!D$1,IGlgfv_load!$1:$1,0),FALSE)</f>
        <v>A2/--/--</v>
      </c>
      <c r="E76" s="80" t="str">
        <f>VLOOKUP($A76,IGlgfv_load!$A:$AB,MATCH('IG LGFV Non-CNH'!E$1,IGlgfv_load!$1:$1,0),FALSE)</f>
        <v>USD</v>
      </c>
      <c r="F76" s="82">
        <f>VLOOKUP($A76,IGlgfv_load!$A:$AB,MATCH('IG LGFV Non-CNH'!F$1,IGlgfv_load!$1:$1,0),FALSE)</f>
        <v>1</v>
      </c>
      <c r="G76" s="80" t="str">
        <f>VLOOKUP($A76,IGlgfv_load!$A:$AB,MATCH('IG LGFV Non-CNH'!G$1,IGlgfv_load!$1:$1,0),FALSE)</f>
        <v>5</v>
      </c>
      <c r="H76" s="80" t="str">
        <f>VLOOKUP($A76,IGlgfv_load!$A:$AB,MATCH('IG LGFV Non-CNH'!H$1,IGlgfv_load!$1:$1,0),FALSE)</f>
        <v>3.214%</v>
      </c>
      <c r="I76" s="80" t="str">
        <f>VLOOKUP($A76,IGlgfv_load!$A:$AB,MATCH('IG LGFV Non-CNH'!I$1,IGlgfv_load!$1:$1,0),FALSE)</f>
        <v>--</v>
      </c>
      <c r="J76" s="82" t="str">
        <f>VLOOKUP($A76,IGlgfv_load!$A:$AB,MATCH('IG LGFV Non-CNH'!J$1,IGlgfv_load!$1:$1,0),FALSE)</f>
        <v>--</v>
      </c>
      <c r="K76" s="83" t="str">
        <f>VLOOKUP($A76,IGlgfv_load!$A:$AB,MATCH('IG LGFV Non-CNH'!K$1,IGlgfv_load!$1:$1,0),FALSE)</f>
        <v>直发</v>
      </c>
      <c r="L76" s="83" t="str">
        <f>VLOOKUP($A76,IGlgfv_load!$A:$AB,MATCH('IG LGFV Non-CNH'!L$1,IGlgfv_load!$1:$1,0),FALSE)</f>
        <v>绿色债券</v>
      </c>
      <c r="M76" s="83" t="str">
        <f>VLOOKUP($A76,IGlgfv_load!$A:$AB,MATCH('IG LGFV Non-CNH'!M$1,IGlgfv_load!$1:$1,0),FALSE)</f>
        <v>河南</v>
      </c>
      <c r="N76" s="72" t="str">
        <f>VLOOKUP($A76,IGlgfv_load!$A:$AB,MATCH('IG LGFV Non-CNH'!N$1,IGlgfv_load!$1:$1,0),FALSE)</f>
        <v>--</v>
      </c>
    </row>
    <row r="77" spans="1:14" x14ac:dyDescent="0.25">
      <c r="A77" s="73">
        <f>IGlgfv[[#This Row],[Index]]</f>
        <v>9</v>
      </c>
      <c r="B77" s="80">
        <f>VLOOKUP(A77,IGlgfv_load!A:AB,MATCH('IG LGFV Non-CNH'!B76,IGlgfv_load!76:76,0),FALSE)</f>
        <v>44617</v>
      </c>
      <c r="C77" s="81" t="str">
        <f>VLOOKUP($A77,IGlgfv_load!$A:$AB,MATCH('IG LGFV Non-CNH'!C$1,IGlgfv_load!$1:$1,0),FALSE)</f>
        <v>青岛胶州湾</v>
      </c>
      <c r="D77" s="80" t="str">
        <f>VLOOKUP($A77,IGlgfv_load!$A:$AB,MATCH('IG LGFV Non-CNH'!D$1,IGlgfv_load!$1:$1,0),FALSE)</f>
        <v>--/--/BBB-</v>
      </c>
      <c r="E77" s="80" t="str">
        <f>VLOOKUP($A77,IGlgfv_load!$A:$AB,MATCH('IG LGFV Non-CNH'!E$1,IGlgfv_load!$1:$1,0),FALSE)</f>
        <v>USD</v>
      </c>
      <c r="F77" s="82">
        <f>VLOOKUP($A77,IGlgfv_load!$A:$AB,MATCH('IG LGFV Non-CNH'!F$1,IGlgfv_load!$1:$1,0),FALSE)</f>
        <v>3</v>
      </c>
      <c r="G77" s="80" t="str">
        <f>VLOOKUP($A77,IGlgfv_load!$A:$AB,MATCH('IG LGFV Non-CNH'!G$1,IGlgfv_load!$1:$1,0),FALSE)</f>
        <v>3</v>
      </c>
      <c r="H77" s="80" t="str">
        <f>VLOOKUP($A77,IGlgfv_load!$A:$AB,MATCH('IG LGFV Non-CNH'!H$1,IGlgfv_load!$1:$1,0),FALSE)</f>
        <v>3.2%</v>
      </c>
      <c r="I77" s="80" t="str">
        <f>VLOOKUP($A77,IGlgfv_load!$A:$AB,MATCH('IG LGFV Non-CNH'!I$1,IGlgfv_load!$1:$1,0),FALSE)</f>
        <v>3.5%a</v>
      </c>
      <c r="J77" s="82" t="str">
        <f>VLOOKUP($A77,IGlgfv_load!$A:$AB,MATCH('IG LGFV Non-CNH'!J$1,IGlgfv_load!$1:$1,0),FALSE)</f>
        <v>30</v>
      </c>
      <c r="K77" s="83" t="str">
        <f>VLOOKUP($A77,IGlgfv_load!$A:$AB,MATCH('IG LGFV Non-CNH'!K$1,IGlgfv_load!$1:$1,0),FALSE)</f>
        <v>直发</v>
      </c>
      <c r="L77" s="83" t="str">
        <f>VLOOKUP($A77,IGlgfv_load!$A:$AB,MATCH('IG LGFV Non-CNH'!L$1,IGlgfv_load!$1:$1,0),FALSE)</f>
        <v>绿色债券</v>
      </c>
      <c r="M77" s="83" t="str">
        <f>VLOOKUP($A77,IGlgfv_load!$A:$AB,MATCH('IG LGFV Non-CNH'!M$1,IGlgfv_load!$1:$1,0),FALSE)</f>
        <v>山东</v>
      </c>
      <c r="N77" s="72" t="str">
        <f>VLOOKUP($A77,IGlgfv_load!$A:$AB,MATCH('IG LGFV Non-CNH'!N$1,IGlgfv_load!$1:$1,0),FALSE)</f>
        <v>--</v>
      </c>
    </row>
    <row r="78" spans="1:14" x14ac:dyDescent="0.25">
      <c r="A78" s="73">
        <f>IGlgfv[[#This Row],[Index]]</f>
        <v>8</v>
      </c>
      <c r="B78" s="80">
        <f>VLOOKUP(A78,IGlgfv_load!A:AB,MATCH('IG LGFV Non-CNH'!B77,IGlgfv_load!77:77,0),FALSE)</f>
        <v>44617</v>
      </c>
      <c r="C78" s="81" t="str">
        <f>VLOOKUP($A78,IGlgfv_load!$A:$AB,MATCH('IG LGFV Non-CNH'!C$1,IGlgfv_load!$1:$1,0),FALSE)</f>
        <v>湖北联投</v>
      </c>
      <c r="D78" s="80" t="str">
        <f>VLOOKUP($A78,IGlgfv_load!$A:$AB,MATCH('IG LGFV Non-CNH'!D$1,IGlgfv_load!$1:$1,0),FALSE)</f>
        <v>Baa2/--/--</v>
      </c>
      <c r="E78" s="80" t="str">
        <f>VLOOKUP($A78,IGlgfv_load!$A:$AB,MATCH('IG LGFV Non-CNH'!E$1,IGlgfv_load!$1:$1,0),FALSE)</f>
        <v>USD</v>
      </c>
      <c r="F78" s="82">
        <f>VLOOKUP($A78,IGlgfv_load!$A:$AB,MATCH('IG LGFV Non-CNH'!F$1,IGlgfv_load!$1:$1,0),FALSE)</f>
        <v>3</v>
      </c>
      <c r="G78" s="80" t="str">
        <f>VLOOKUP($A78,IGlgfv_load!$A:$AB,MATCH('IG LGFV Non-CNH'!G$1,IGlgfv_load!$1:$1,0),FALSE)</f>
        <v>3</v>
      </c>
      <c r="H78" s="80" t="str">
        <f>VLOOKUP($A78,IGlgfv_load!$A:$AB,MATCH('IG LGFV Non-CNH'!H$1,IGlgfv_load!$1:$1,0),FALSE)</f>
        <v>3.1%</v>
      </c>
      <c r="I78" s="80" t="str">
        <f>VLOOKUP($A78,IGlgfv_load!$A:$AB,MATCH('IG LGFV Non-CNH'!I$1,IGlgfv_load!$1:$1,0),FALSE)</f>
        <v>3.35%a</v>
      </c>
      <c r="J78" s="82" t="str">
        <f>VLOOKUP($A78,IGlgfv_load!$A:$AB,MATCH('IG LGFV Non-CNH'!J$1,IGlgfv_load!$1:$1,0),FALSE)</f>
        <v>25</v>
      </c>
      <c r="K78" s="83" t="str">
        <f>VLOOKUP($A78,IGlgfv_load!$A:$AB,MATCH('IG LGFV Non-CNH'!K$1,IGlgfv_load!$1:$1,0),FALSE)</f>
        <v>直发</v>
      </c>
      <c r="L78" s="83" t="str">
        <f>VLOOKUP($A78,IGlgfv_load!$A:$AB,MATCH('IG LGFV Non-CNH'!L$1,IGlgfv_load!$1:$1,0),FALSE)</f>
        <v>绿色债券</v>
      </c>
      <c r="M78" s="83" t="str">
        <f>VLOOKUP($A78,IGlgfv_load!$A:$AB,MATCH('IG LGFV Non-CNH'!M$1,IGlgfv_load!$1:$1,0),FALSE)</f>
        <v>湖北</v>
      </c>
      <c r="N78" s="72" t="str">
        <f>VLOOKUP($A78,IGlgfv_load!$A:$AB,MATCH('IG LGFV Non-CNH'!N$1,IGlgfv_load!$1:$1,0),FALSE)</f>
        <v>港分</v>
      </c>
    </row>
    <row r="79" spans="1:14" x14ac:dyDescent="0.25">
      <c r="A79" s="73">
        <f>IGlgfv[[#This Row],[Index]]</f>
        <v>7</v>
      </c>
      <c r="B79" s="80">
        <f>VLOOKUP(A79,IGlgfv_load!A:AB,MATCH('IG LGFV Non-CNH'!B78,IGlgfv_load!78:78,0),FALSE)</f>
        <v>44608</v>
      </c>
      <c r="C79" s="81" t="str">
        <f>VLOOKUP($A79,IGlgfv_load!$A:$AB,MATCH('IG LGFV Non-CNH'!C$1,IGlgfv_load!$1:$1,0),FALSE)</f>
        <v>北京国管中心</v>
      </c>
      <c r="D79" s="80" t="str">
        <f>VLOOKUP($A79,IGlgfv_load!$A:$AB,MATCH('IG LGFV Non-CNH'!D$1,IGlgfv_load!$1:$1,0),FALSE)</f>
        <v>A1/A+/--</v>
      </c>
      <c r="E79" s="80" t="str">
        <f>VLOOKUP($A79,IGlgfv_load!$A:$AB,MATCH('IG LGFV Non-CNH'!E$1,IGlgfv_load!$1:$1,0),FALSE)</f>
        <v>EUR</v>
      </c>
      <c r="F79" s="82">
        <f>VLOOKUP($A79,IGlgfv_load!$A:$AB,MATCH('IG LGFV Non-CNH'!F$1,IGlgfv_load!$1:$1,0),FALSE)</f>
        <v>10</v>
      </c>
      <c r="G79" s="80" t="str">
        <f>VLOOKUP($A79,IGlgfv_load!$A:$AB,MATCH('IG LGFV Non-CNH'!G$1,IGlgfv_load!$1:$1,0),FALSE)</f>
        <v>3</v>
      </c>
      <c r="H79" s="80" t="str">
        <f>VLOOKUP($A79,IGlgfv_load!$A:$AB,MATCH('IG LGFV Non-CNH'!H$1,IGlgfv_load!$1:$1,0),FALSE)</f>
        <v>1.206%</v>
      </c>
      <c r="I79" s="80" t="str">
        <f>VLOOKUP($A79,IGlgfv_load!$A:$AB,MATCH('IG LGFV Non-CNH'!I$1,IGlgfv_load!$1:$1,0),FALSE)</f>
        <v>MS+105a</v>
      </c>
      <c r="J79" s="82" t="str">
        <f>VLOOKUP($A79,IGlgfv_load!$A:$AB,MATCH('IG LGFV Non-CNH'!J$1,IGlgfv_load!$1:$1,0),FALSE)</f>
        <v>25</v>
      </c>
      <c r="K79" s="83" t="str">
        <f>VLOOKUP($A79,IGlgfv_load!$A:$AB,MATCH('IG LGFV Non-CNH'!K$1,IGlgfv_load!$1:$1,0),FALSE)</f>
        <v>担保</v>
      </c>
      <c r="L79" s="83" t="str">
        <f>VLOOKUP($A79,IGlgfv_load!$A:$AB,MATCH('IG LGFV Non-CNH'!L$1,IGlgfv_load!$1:$1,0),FALSE)</f>
        <v>--</v>
      </c>
      <c r="M79" s="83" t="str">
        <f>VLOOKUP($A79,IGlgfv_load!$A:$AB,MATCH('IG LGFV Non-CNH'!M$1,IGlgfv_load!$1:$1,0),FALSE)</f>
        <v>北京</v>
      </c>
      <c r="N79" s="72" t="str">
        <f>VLOOKUP($A79,IGlgfv_load!$A:$AB,MATCH('IG LGFV Non-CNH'!N$1,IGlgfv_load!$1:$1,0),FALSE)</f>
        <v>--</v>
      </c>
    </row>
    <row r="80" spans="1:14" x14ac:dyDescent="0.25">
      <c r="A80" s="73">
        <f>IGlgfv[[#This Row],[Index]]</f>
        <v>6</v>
      </c>
      <c r="B80" s="80">
        <f>VLOOKUP(A80,IGlgfv_load!A:AB,MATCH('IG LGFV Non-CNH'!B79,IGlgfv_load!79:79,0),FALSE)</f>
        <v>44580</v>
      </c>
      <c r="C80" s="81" t="str">
        <f>VLOOKUP($A80,IGlgfv_load!$A:$AB,MATCH('IG LGFV Non-CNH'!C$1,IGlgfv_load!$1:$1,0),FALSE)</f>
        <v>河南铁投</v>
      </c>
      <c r="D80" s="80" t="str">
        <f>VLOOKUP($A80,IGlgfv_load!$A:$AB,MATCH('IG LGFV Non-CNH'!D$1,IGlgfv_load!$1:$1,0),FALSE)</f>
        <v>A2/--/--</v>
      </c>
      <c r="E80" s="80" t="str">
        <f>VLOOKUP($A80,IGlgfv_load!$A:$AB,MATCH('IG LGFV Non-CNH'!E$1,IGlgfv_load!$1:$1,0),FALSE)</f>
        <v>USD</v>
      </c>
      <c r="F80" s="82">
        <f>VLOOKUP($A80,IGlgfv_load!$A:$AB,MATCH('IG LGFV Non-CNH'!F$1,IGlgfv_load!$1:$1,0),FALSE)</f>
        <v>4</v>
      </c>
      <c r="G80" s="80" t="str">
        <f>VLOOKUP($A80,IGlgfv_load!$A:$AB,MATCH('IG LGFV Non-CNH'!G$1,IGlgfv_load!$1:$1,0),FALSE)</f>
        <v>3</v>
      </c>
      <c r="H80" s="80" t="str">
        <f>VLOOKUP($A80,IGlgfv_load!$A:$AB,MATCH('IG LGFV Non-CNH'!H$1,IGlgfv_load!$1:$1,0),FALSE)</f>
        <v>2.2%</v>
      </c>
      <c r="I80" s="80" t="str">
        <f>VLOOKUP($A80,IGlgfv_load!$A:$AB,MATCH('IG LGFV Non-CNH'!I$1,IGlgfv_load!$1:$1,0),FALSE)</f>
        <v>2.45%a</v>
      </c>
      <c r="J80" s="82" t="str">
        <f>VLOOKUP($A80,IGlgfv_load!$A:$AB,MATCH('IG LGFV Non-CNH'!J$1,IGlgfv_load!$1:$1,0),FALSE)</f>
        <v>25</v>
      </c>
      <c r="K80" s="83" t="str">
        <f>VLOOKUP($A80,IGlgfv_load!$A:$AB,MATCH('IG LGFV Non-CNH'!K$1,IGlgfv_load!$1:$1,0),FALSE)</f>
        <v>直发</v>
      </c>
      <c r="L80" s="83" t="str">
        <f>VLOOKUP($A80,IGlgfv_load!$A:$AB,MATCH('IG LGFV Non-CNH'!L$1,IGlgfv_load!$1:$1,0),FALSE)</f>
        <v>绿色债券</v>
      </c>
      <c r="M80" s="83" t="str">
        <f>VLOOKUP($A80,IGlgfv_load!$A:$AB,MATCH('IG LGFV Non-CNH'!M$1,IGlgfv_load!$1:$1,0),FALSE)</f>
        <v>河南</v>
      </c>
      <c r="N80" s="72" t="str">
        <f>VLOOKUP($A80,IGlgfv_load!$A:$AB,MATCH('IG LGFV Non-CNH'!N$1,IGlgfv_load!$1:$1,0),FALSE)</f>
        <v>BISL</v>
      </c>
    </row>
    <row r="81" spans="1:14" x14ac:dyDescent="0.25">
      <c r="A81" s="73">
        <f>IGlgfv[[#This Row],[Index]]</f>
        <v>5</v>
      </c>
      <c r="B81" s="80">
        <f>VLOOKUP(A81,IGlgfv_load!A:AB,MATCH('IG LGFV Non-CNH'!B80,IGlgfv_load!80:80,0),FALSE)</f>
        <v>44579</v>
      </c>
      <c r="C81" s="81" t="str">
        <f>VLOOKUP($A81,IGlgfv_load!$A:$AB,MATCH('IG LGFV Non-CNH'!C$1,IGlgfv_load!$1:$1,0),FALSE)</f>
        <v>湖州城投</v>
      </c>
      <c r="D81" s="80" t="str">
        <f>VLOOKUP($A81,IGlgfv_load!$A:$AB,MATCH('IG LGFV Non-CNH'!D$1,IGlgfv_load!$1:$1,0),FALSE)</f>
        <v>--/--/BBB</v>
      </c>
      <c r="E81" s="80" t="str">
        <f>VLOOKUP($A81,IGlgfv_load!$A:$AB,MATCH('IG LGFV Non-CNH'!E$1,IGlgfv_load!$1:$1,0),FALSE)</f>
        <v>USD</v>
      </c>
      <c r="F81" s="82">
        <f>VLOOKUP($A81,IGlgfv_load!$A:$AB,MATCH('IG LGFV Non-CNH'!F$1,IGlgfv_load!$1:$1,0),FALSE)</f>
        <v>3</v>
      </c>
      <c r="G81" s="80" t="str">
        <f>VLOOKUP($A81,IGlgfv_load!$A:$AB,MATCH('IG LGFV Non-CNH'!G$1,IGlgfv_load!$1:$1,0),FALSE)</f>
        <v>3</v>
      </c>
      <c r="H81" s="80" t="str">
        <f>VLOOKUP($A81,IGlgfv_load!$A:$AB,MATCH('IG LGFV Non-CNH'!H$1,IGlgfv_load!$1:$1,0),FALSE)</f>
        <v>2.85%</v>
      </c>
      <c r="I81" s="80" t="str">
        <f>VLOOKUP($A81,IGlgfv_load!$A:$AB,MATCH('IG LGFV Non-CNH'!I$1,IGlgfv_load!$1:$1,0),FALSE)</f>
        <v>3.3%a</v>
      </c>
      <c r="J81" s="82" t="str">
        <f>VLOOKUP($A81,IGlgfv_load!$A:$AB,MATCH('IG LGFV Non-CNH'!J$1,IGlgfv_load!$1:$1,0),FALSE)</f>
        <v>45</v>
      </c>
      <c r="K81" s="83" t="str">
        <f>VLOOKUP($A81,IGlgfv_load!$A:$AB,MATCH('IG LGFV Non-CNH'!K$1,IGlgfv_load!$1:$1,0),FALSE)</f>
        <v>直发</v>
      </c>
      <c r="L81" s="83" t="str">
        <f>VLOOKUP($A81,IGlgfv_load!$A:$AB,MATCH('IG LGFV Non-CNH'!L$1,IGlgfv_load!$1:$1,0),FALSE)</f>
        <v>--</v>
      </c>
      <c r="M81" s="83" t="str">
        <f>VLOOKUP($A81,IGlgfv_load!$A:$AB,MATCH('IG LGFV Non-CNH'!M$1,IGlgfv_load!$1:$1,0),FALSE)</f>
        <v>浙江</v>
      </c>
      <c r="N81" s="72" t="str">
        <f>VLOOKUP($A81,IGlgfv_load!$A:$AB,MATCH('IG LGFV Non-CNH'!N$1,IGlgfv_load!$1:$1,0),FALSE)</f>
        <v>BISL</v>
      </c>
    </row>
    <row r="82" spans="1:14" x14ac:dyDescent="0.25">
      <c r="A82" s="73">
        <f>IGlgfv[[#This Row],[Index]]</f>
        <v>4</v>
      </c>
      <c r="B82" s="80">
        <f>VLOOKUP(A82,IGlgfv_load!A:AB,MATCH('IG LGFV Non-CNH'!B81,IGlgfv_load!81:81,0),FALSE)</f>
        <v>44579</v>
      </c>
      <c r="C82" s="81" t="str">
        <f>VLOOKUP($A82,IGlgfv_load!$A:$AB,MATCH('IG LGFV Non-CNH'!C$1,IGlgfv_load!$1:$1,0),FALSE)</f>
        <v>广东交通</v>
      </c>
      <c r="D82" s="80" t="str">
        <f>VLOOKUP($A82,IGlgfv_load!$A:$AB,MATCH('IG LGFV Non-CNH'!D$1,IGlgfv_load!$1:$1,0),FALSE)</f>
        <v>--/--/A+</v>
      </c>
      <c r="E82" s="80" t="str">
        <f>VLOOKUP($A82,IGlgfv_load!$A:$AB,MATCH('IG LGFV Non-CNH'!E$1,IGlgfv_load!$1:$1,0),FALSE)</f>
        <v>USD</v>
      </c>
      <c r="F82" s="82">
        <f>VLOOKUP($A82,IGlgfv_load!$A:$AB,MATCH('IG LGFV Non-CNH'!F$1,IGlgfv_load!$1:$1,0),FALSE)</f>
        <v>5</v>
      </c>
      <c r="G82" s="80" t="str">
        <f>VLOOKUP($A82,IGlgfv_load!$A:$AB,MATCH('IG LGFV Non-CNH'!G$1,IGlgfv_load!$1:$1,0),FALSE)</f>
        <v>5</v>
      </c>
      <c r="H82" s="80" t="str">
        <f>VLOOKUP($A82,IGlgfv_load!$A:$AB,MATCH('IG LGFV Non-CNH'!H$1,IGlgfv_load!$1:$1,0),FALSE)</f>
        <v>2.358%</v>
      </c>
      <c r="I82" s="80" t="str">
        <f>VLOOKUP($A82,IGlgfv_load!$A:$AB,MATCH('IG LGFV Non-CNH'!I$1,IGlgfv_load!$1:$1,0),FALSE)</f>
        <v>T+120a</v>
      </c>
      <c r="J82" s="82" t="str">
        <f>VLOOKUP($A82,IGlgfv_load!$A:$AB,MATCH('IG LGFV Non-CNH'!J$1,IGlgfv_load!$1:$1,0),FALSE)</f>
        <v>45</v>
      </c>
      <c r="K82" s="83" t="str">
        <f>VLOOKUP($A82,IGlgfv_load!$A:$AB,MATCH('IG LGFV Non-CNH'!K$1,IGlgfv_load!$1:$1,0),FALSE)</f>
        <v>担保</v>
      </c>
      <c r="L82" s="83" t="str">
        <f>VLOOKUP($A82,IGlgfv_load!$A:$AB,MATCH('IG LGFV Non-CNH'!L$1,IGlgfv_load!$1:$1,0),FALSE)</f>
        <v>--</v>
      </c>
      <c r="M82" s="83" t="str">
        <f>VLOOKUP($A82,IGlgfv_load!$A:$AB,MATCH('IG LGFV Non-CNH'!M$1,IGlgfv_load!$1:$1,0),FALSE)</f>
        <v>广东</v>
      </c>
      <c r="N82" s="72" t="str">
        <f>VLOOKUP($A82,IGlgfv_load!$A:$AB,MATCH('IG LGFV Non-CNH'!N$1,IGlgfv_load!$1:$1,0),FALSE)</f>
        <v>BISL</v>
      </c>
    </row>
    <row r="83" spans="1:14" x14ac:dyDescent="0.25">
      <c r="A83" s="73">
        <f>IGlgfv[[#This Row],[Index]]</f>
        <v>3</v>
      </c>
      <c r="B83" s="80">
        <f>VLOOKUP(A83,IGlgfv_load!A:AB,MATCH('IG LGFV Non-CNH'!B82,IGlgfv_load!82:82,0),FALSE)</f>
        <v>44572</v>
      </c>
      <c r="C83" s="81" t="str">
        <f>VLOOKUP($A83,IGlgfv_load!$A:$AB,MATCH('IG LGFV Non-CNH'!C$1,IGlgfv_load!$1:$1,0),FALSE)</f>
        <v>重庆国际物流园</v>
      </c>
      <c r="D83" s="80" t="str">
        <f>VLOOKUP($A83,IGlgfv_load!$A:$AB,MATCH('IG LGFV Non-CNH'!D$1,IGlgfv_load!$1:$1,0),FALSE)</f>
        <v>--/--/--</v>
      </c>
      <c r="E83" s="80" t="str">
        <f>VLOOKUP($A83,IGlgfv_load!$A:$AB,MATCH('IG LGFV Non-CNH'!E$1,IGlgfv_load!$1:$1,0),FALSE)</f>
        <v>USD</v>
      </c>
      <c r="F83" s="82">
        <f>VLOOKUP($A83,IGlgfv_load!$A:$AB,MATCH('IG LGFV Non-CNH'!F$1,IGlgfv_load!$1:$1,0),FALSE)</f>
        <v>0.375</v>
      </c>
      <c r="G83" s="80" t="str">
        <f>VLOOKUP($A83,IGlgfv_load!$A:$AB,MATCH('IG LGFV Non-CNH'!G$1,IGlgfv_load!$1:$1,0),FALSE)</f>
        <v>3</v>
      </c>
      <c r="H83" s="80" t="str">
        <f>VLOOKUP($A83,IGlgfv_load!$A:$AB,MATCH('IG LGFV Non-CNH'!H$1,IGlgfv_load!$1:$1,0),FALSE)</f>
        <v>5.3%</v>
      </c>
      <c r="I83" s="80" t="str">
        <f>VLOOKUP($A83,IGlgfv_load!$A:$AB,MATCH('IG LGFV Non-CNH'!I$1,IGlgfv_load!$1:$1,0),FALSE)</f>
        <v>--</v>
      </c>
      <c r="J83" s="82" t="str">
        <f>VLOOKUP($A83,IGlgfv_load!$A:$AB,MATCH('IG LGFV Non-CNH'!J$1,IGlgfv_load!$1:$1,0),FALSE)</f>
        <v>--</v>
      </c>
      <c r="K83" s="83" t="str">
        <f>VLOOKUP($A83,IGlgfv_load!$A:$AB,MATCH('IG LGFV Non-CNH'!K$1,IGlgfv_load!$1:$1,0),FALSE)</f>
        <v>直发</v>
      </c>
      <c r="L83" s="83" t="str">
        <f>VLOOKUP($A83,IGlgfv_load!$A:$AB,MATCH('IG LGFV Non-CNH'!L$1,IGlgfv_load!$1:$1,0),FALSE)</f>
        <v>--</v>
      </c>
      <c r="M83" s="83" t="str">
        <f>VLOOKUP($A83,IGlgfv_load!$A:$AB,MATCH('IG LGFV Non-CNH'!M$1,IGlgfv_load!$1:$1,0),FALSE)</f>
        <v>重庆</v>
      </c>
      <c r="N83" s="72" t="str">
        <f>VLOOKUP($A83,IGlgfv_load!$A:$AB,MATCH('IG LGFV Non-CNH'!N$1,IGlgfv_load!$1:$1,0),FALSE)</f>
        <v>--</v>
      </c>
    </row>
  </sheetData>
  <conditionalFormatting sqref="B2:M1048576">
    <cfRule type="expression" dxfId="19" priority="55">
      <formula>IF($N2&lt;&gt;"--",IF($N2&lt;&gt;"",1,0))</formula>
    </cfRule>
  </conditionalFormatting>
  <conditionalFormatting sqref="B2:M1048576">
    <cfRule type="expression" dxfId="18" priority="57">
      <formula>$P$1 ="OFF"</formula>
    </cfRule>
  </conditionalFormatting>
  <dataValidations count="1">
    <dataValidation type="list" allowBlank="1" showInputMessage="1" showErrorMessage="1" sqref="P1" xr:uid="{E1424CF0-077A-4CE5-B2AF-9F11CF75FF83}">
      <formula1>"ON,OFF"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6D736-198B-4488-B449-A2C029498817}">
  <dimension ref="A1:Z85"/>
  <sheetViews>
    <sheetView workbookViewId="0">
      <selection activeCell="J32" sqref="J32"/>
    </sheetView>
  </sheetViews>
  <sheetFormatPr defaultRowHeight="15" x14ac:dyDescent="0.25"/>
  <cols>
    <col min="1" max="1" width="7.33203125" bestFit="1" customWidth="1"/>
    <col min="2" max="2" width="13.21875" bestFit="1" customWidth="1"/>
    <col min="3" max="3" width="10.33203125" bestFit="1" customWidth="1"/>
    <col min="4" max="4" width="15.6640625" bestFit="1" customWidth="1"/>
    <col min="5" max="5" width="12.109375" bestFit="1" customWidth="1"/>
    <col min="6" max="6" width="11.6640625" bestFit="1" customWidth="1"/>
    <col min="7" max="7" width="6.109375" bestFit="1" customWidth="1"/>
    <col min="8" max="8" width="12.21875" bestFit="1" customWidth="1"/>
    <col min="9" max="9" width="6.109375" bestFit="1" customWidth="1"/>
    <col min="10" max="10" width="6.77734375" bestFit="1" customWidth="1"/>
    <col min="11" max="11" width="8.6640625" bestFit="1" customWidth="1"/>
    <col min="12" max="12" width="9.44140625" bestFit="1" customWidth="1"/>
    <col min="13" max="13" width="8.88671875" bestFit="1" customWidth="1"/>
    <col min="14" max="14" width="12.6640625" bestFit="1" customWidth="1"/>
    <col min="15" max="15" width="12.77734375" bestFit="1" customWidth="1"/>
    <col min="16" max="16" width="6.109375" bestFit="1" customWidth="1"/>
    <col min="17" max="17" width="9.33203125" bestFit="1" customWidth="1"/>
    <col min="18" max="18" width="15.33203125" bestFit="1" customWidth="1"/>
    <col min="19" max="19" width="11.33203125" bestFit="1" customWidth="1"/>
    <col min="20" max="20" width="16.77734375" bestFit="1" customWidth="1"/>
    <col min="21" max="21" width="34.44140625" bestFit="1" customWidth="1"/>
    <col min="22" max="22" width="9.33203125" bestFit="1" customWidth="1"/>
    <col min="23" max="23" width="9.44140625" bestFit="1" customWidth="1"/>
    <col min="24" max="24" width="12.77734375" bestFit="1" customWidth="1"/>
    <col min="25" max="25" width="19.33203125" bestFit="1" customWidth="1"/>
    <col min="26" max="26" width="7.77734375" bestFit="1" customWidth="1"/>
    <col min="27" max="27" width="13.44140625" bestFit="1" customWidth="1"/>
    <col min="28" max="28" width="20" bestFit="1" customWidth="1"/>
  </cols>
  <sheetData>
    <row r="1" spans="1:26" x14ac:dyDescent="0.25">
      <c r="A1" t="s">
        <v>0</v>
      </c>
      <c r="B1" t="s">
        <v>10</v>
      </c>
      <c r="C1" t="s">
        <v>1</v>
      </c>
      <c r="D1" t="s">
        <v>109</v>
      </c>
      <c r="E1" t="s">
        <v>2053</v>
      </c>
      <c r="F1" t="s">
        <v>124</v>
      </c>
      <c r="G1" t="s">
        <v>2</v>
      </c>
      <c r="H1" t="s">
        <v>101</v>
      </c>
      <c r="I1" t="s">
        <v>3</v>
      </c>
      <c r="J1" t="s">
        <v>4</v>
      </c>
      <c r="K1" t="s">
        <v>5</v>
      </c>
      <c r="L1" t="s">
        <v>1920</v>
      </c>
      <c r="M1" t="s">
        <v>6</v>
      </c>
      <c r="N1" t="s">
        <v>7</v>
      </c>
      <c r="O1" t="s">
        <v>1922</v>
      </c>
      <c r="P1" t="s">
        <v>9</v>
      </c>
      <c r="Q1" t="s">
        <v>9796</v>
      </c>
      <c r="R1" t="s">
        <v>1921</v>
      </c>
      <c r="S1" t="s">
        <v>169</v>
      </c>
      <c r="T1" t="s">
        <v>123</v>
      </c>
      <c r="U1" t="s">
        <v>139</v>
      </c>
      <c r="V1" t="s">
        <v>9797</v>
      </c>
      <c r="W1" t="s">
        <v>176</v>
      </c>
      <c r="X1" t="s">
        <v>9798</v>
      </c>
      <c r="Y1" t="s">
        <v>179</v>
      </c>
      <c r="Z1" t="s">
        <v>2051</v>
      </c>
    </row>
    <row r="2" spans="1:26" x14ac:dyDescent="0.25">
      <c r="A2">
        <v>84</v>
      </c>
      <c r="B2" t="s">
        <v>10746</v>
      </c>
      <c r="C2" s="7">
        <v>45219</v>
      </c>
      <c r="D2" t="s">
        <v>1705</v>
      </c>
      <c r="E2" t="s">
        <v>107</v>
      </c>
      <c r="F2" t="s">
        <v>107</v>
      </c>
      <c r="G2" t="s">
        <v>100</v>
      </c>
      <c r="H2">
        <v>2.8</v>
      </c>
      <c r="I2" t="s">
        <v>13</v>
      </c>
      <c r="J2" t="s">
        <v>6696</v>
      </c>
      <c r="K2" t="s">
        <v>10747</v>
      </c>
      <c r="L2">
        <v>30</v>
      </c>
      <c r="M2" t="s">
        <v>32</v>
      </c>
      <c r="N2" t="s">
        <v>4345</v>
      </c>
      <c r="O2" t="s">
        <v>1926</v>
      </c>
      <c r="P2" t="s">
        <v>58</v>
      </c>
      <c r="Q2" t="s">
        <v>9677</v>
      </c>
      <c r="R2" t="s">
        <v>1925</v>
      </c>
      <c r="S2" t="s">
        <v>181</v>
      </c>
      <c r="T2" t="s">
        <v>6282</v>
      </c>
      <c r="U2" t="s">
        <v>1707</v>
      </c>
      <c r="V2" t="s">
        <v>9800</v>
      </c>
      <c r="W2" t="s">
        <v>4840</v>
      </c>
      <c r="X2" t="s">
        <v>252</v>
      </c>
      <c r="Y2" t="s">
        <v>10748</v>
      </c>
      <c r="Z2">
        <v>2.8</v>
      </c>
    </row>
    <row r="3" spans="1:26" x14ac:dyDescent="0.25">
      <c r="A3">
        <v>83</v>
      </c>
      <c r="B3" t="s">
        <v>10749</v>
      </c>
      <c r="C3" s="7">
        <v>45217</v>
      </c>
      <c r="D3" t="s">
        <v>10750</v>
      </c>
      <c r="E3" t="s">
        <v>1976</v>
      </c>
      <c r="F3" t="s">
        <v>11</v>
      </c>
      <c r="G3" t="s">
        <v>100</v>
      </c>
      <c r="H3">
        <v>2.1</v>
      </c>
      <c r="I3" t="s">
        <v>13</v>
      </c>
      <c r="J3" t="s">
        <v>826</v>
      </c>
      <c r="K3" t="s">
        <v>5768</v>
      </c>
      <c r="L3">
        <v>60</v>
      </c>
      <c r="M3" t="s">
        <v>87</v>
      </c>
      <c r="N3" t="s">
        <v>5514</v>
      </c>
      <c r="O3" t="s">
        <v>1926</v>
      </c>
      <c r="P3" t="s">
        <v>58</v>
      </c>
      <c r="Q3" t="s">
        <v>189</v>
      </c>
      <c r="R3" t="s">
        <v>16</v>
      </c>
      <c r="S3" t="s">
        <v>16</v>
      </c>
      <c r="T3" t="s">
        <v>6236</v>
      </c>
      <c r="U3" t="s">
        <v>10751</v>
      </c>
      <c r="V3" t="s">
        <v>9801</v>
      </c>
      <c r="W3" t="s">
        <v>9802</v>
      </c>
      <c r="X3" t="s">
        <v>252</v>
      </c>
      <c r="Y3" t="s">
        <v>10752</v>
      </c>
      <c r="Z3">
        <v>2.1</v>
      </c>
    </row>
    <row r="4" spans="1:26" x14ac:dyDescent="0.25">
      <c r="A4">
        <v>82</v>
      </c>
      <c r="B4" t="s">
        <v>9799</v>
      </c>
      <c r="C4" s="7">
        <v>45212</v>
      </c>
      <c r="D4" t="s">
        <v>339</v>
      </c>
      <c r="E4" t="s">
        <v>448</v>
      </c>
      <c r="F4" t="s">
        <v>340</v>
      </c>
      <c r="G4" t="s">
        <v>100</v>
      </c>
      <c r="H4">
        <v>2.23</v>
      </c>
      <c r="I4" t="s">
        <v>121</v>
      </c>
      <c r="J4" t="s">
        <v>2512</v>
      </c>
      <c r="K4" t="s">
        <v>7024</v>
      </c>
      <c r="L4">
        <v>60</v>
      </c>
      <c r="M4" t="s">
        <v>87</v>
      </c>
      <c r="N4" t="s">
        <v>16</v>
      </c>
      <c r="O4" t="s">
        <v>1926</v>
      </c>
      <c r="P4" t="s">
        <v>27</v>
      </c>
      <c r="Q4" t="s">
        <v>195</v>
      </c>
      <c r="R4" t="s">
        <v>4341</v>
      </c>
      <c r="S4" t="s">
        <v>181</v>
      </c>
      <c r="T4" t="s">
        <v>6283</v>
      </c>
      <c r="U4" t="s">
        <v>342</v>
      </c>
      <c r="V4" t="s">
        <v>9800</v>
      </c>
      <c r="W4" t="s">
        <v>4840</v>
      </c>
      <c r="X4" t="s">
        <v>252</v>
      </c>
      <c r="Y4" t="s">
        <v>10753</v>
      </c>
      <c r="Z4">
        <v>2.23</v>
      </c>
    </row>
    <row r="5" spans="1:26" x14ac:dyDescent="0.25">
      <c r="A5">
        <v>81</v>
      </c>
      <c r="B5" t="s">
        <v>9665</v>
      </c>
      <c r="C5" s="7">
        <v>45197</v>
      </c>
      <c r="D5" t="s">
        <v>9662</v>
      </c>
      <c r="E5" t="s">
        <v>106</v>
      </c>
      <c r="F5" t="s">
        <v>551</v>
      </c>
      <c r="G5" t="s">
        <v>100</v>
      </c>
      <c r="H5">
        <v>1</v>
      </c>
      <c r="I5" t="s">
        <v>13</v>
      </c>
      <c r="J5" t="s">
        <v>2646</v>
      </c>
      <c r="K5" t="s">
        <v>2645</v>
      </c>
      <c r="L5">
        <v>20</v>
      </c>
      <c r="M5" t="s">
        <v>22</v>
      </c>
      <c r="N5" t="s">
        <v>16</v>
      </c>
      <c r="O5" t="s">
        <v>1929</v>
      </c>
      <c r="P5" t="s">
        <v>23</v>
      </c>
      <c r="Q5" t="s">
        <v>185</v>
      </c>
      <c r="R5" t="s">
        <v>1925</v>
      </c>
      <c r="S5" t="s">
        <v>181</v>
      </c>
      <c r="T5" t="s">
        <v>6282</v>
      </c>
      <c r="U5" t="s">
        <v>1505</v>
      </c>
      <c r="V5" t="s">
        <v>9800</v>
      </c>
      <c r="W5" t="s">
        <v>4840</v>
      </c>
      <c r="X5" t="s">
        <v>252</v>
      </c>
      <c r="Y5" t="s">
        <v>10754</v>
      </c>
      <c r="Z5">
        <v>1</v>
      </c>
    </row>
    <row r="6" spans="1:26" x14ac:dyDescent="0.25">
      <c r="A6">
        <v>80</v>
      </c>
      <c r="B6" t="s">
        <v>9319</v>
      </c>
      <c r="C6" s="7">
        <v>45180</v>
      </c>
      <c r="D6" t="s">
        <v>3049</v>
      </c>
      <c r="E6" t="s">
        <v>84</v>
      </c>
      <c r="F6" t="s">
        <v>11</v>
      </c>
      <c r="G6" t="s">
        <v>100</v>
      </c>
      <c r="H6">
        <v>1.4</v>
      </c>
      <c r="I6" t="s">
        <v>121</v>
      </c>
      <c r="J6" t="s">
        <v>333</v>
      </c>
      <c r="K6" t="s">
        <v>5768</v>
      </c>
      <c r="L6">
        <v>10</v>
      </c>
      <c r="M6" t="s">
        <v>32</v>
      </c>
      <c r="N6" t="s">
        <v>16</v>
      </c>
      <c r="O6" t="s">
        <v>1926</v>
      </c>
      <c r="P6" t="s">
        <v>133</v>
      </c>
      <c r="Q6" t="s">
        <v>414</v>
      </c>
      <c r="R6" t="s">
        <v>16</v>
      </c>
      <c r="S6" t="s">
        <v>16</v>
      </c>
      <c r="T6" t="s">
        <v>6282</v>
      </c>
      <c r="U6" t="s">
        <v>3046</v>
      </c>
      <c r="V6" t="s">
        <v>9801</v>
      </c>
      <c r="W6" t="s">
        <v>9802</v>
      </c>
      <c r="X6" t="s">
        <v>252</v>
      </c>
      <c r="Y6" t="s">
        <v>10755</v>
      </c>
      <c r="Z6">
        <v>1.4</v>
      </c>
    </row>
    <row r="7" spans="1:26" x14ac:dyDescent="0.25">
      <c r="A7">
        <v>79</v>
      </c>
      <c r="B7" t="s">
        <v>6981</v>
      </c>
      <c r="C7" s="7">
        <v>45169</v>
      </c>
      <c r="D7" t="s">
        <v>6982</v>
      </c>
      <c r="E7" t="s">
        <v>107</v>
      </c>
      <c r="F7" t="s">
        <v>107</v>
      </c>
      <c r="G7" t="s">
        <v>100</v>
      </c>
      <c r="H7">
        <v>5</v>
      </c>
      <c r="I7" t="s">
        <v>13</v>
      </c>
      <c r="J7" t="s">
        <v>2646</v>
      </c>
      <c r="K7" t="s">
        <v>122</v>
      </c>
      <c r="L7" t="s">
        <v>65</v>
      </c>
      <c r="M7" t="s">
        <v>15</v>
      </c>
      <c r="N7" t="s">
        <v>5514</v>
      </c>
      <c r="O7" t="s">
        <v>1929</v>
      </c>
      <c r="P7" t="s">
        <v>27</v>
      </c>
      <c r="Q7" t="s">
        <v>185</v>
      </c>
      <c r="R7" t="s">
        <v>16</v>
      </c>
      <c r="S7" t="s">
        <v>16</v>
      </c>
      <c r="T7" t="s">
        <v>6983</v>
      </c>
      <c r="U7" t="s">
        <v>6984</v>
      </c>
      <c r="V7" t="s">
        <v>9800</v>
      </c>
      <c r="W7" t="s">
        <v>4840</v>
      </c>
      <c r="X7" t="s">
        <v>252</v>
      </c>
      <c r="Y7" t="s">
        <v>10756</v>
      </c>
      <c r="Z7">
        <v>5</v>
      </c>
    </row>
    <row r="8" spans="1:26" x14ac:dyDescent="0.25">
      <c r="A8">
        <v>78</v>
      </c>
      <c r="B8" t="s">
        <v>6985</v>
      </c>
      <c r="C8" s="7">
        <v>45168</v>
      </c>
      <c r="D8" t="s">
        <v>3568</v>
      </c>
      <c r="E8" t="s">
        <v>107</v>
      </c>
      <c r="F8" t="s">
        <v>107</v>
      </c>
      <c r="G8" t="s">
        <v>100</v>
      </c>
      <c r="H8">
        <v>3</v>
      </c>
      <c r="I8" t="s">
        <v>13</v>
      </c>
      <c r="J8" t="s">
        <v>43</v>
      </c>
      <c r="K8" t="s">
        <v>122</v>
      </c>
      <c r="L8" t="s">
        <v>41</v>
      </c>
      <c r="M8" t="s">
        <v>32</v>
      </c>
      <c r="N8" t="s">
        <v>16</v>
      </c>
      <c r="O8" t="s">
        <v>1926</v>
      </c>
      <c r="P8" t="s">
        <v>47</v>
      </c>
      <c r="Q8" t="s">
        <v>189</v>
      </c>
      <c r="R8" t="s">
        <v>2136</v>
      </c>
      <c r="S8" t="s">
        <v>16</v>
      </c>
      <c r="T8" t="s">
        <v>6282</v>
      </c>
      <c r="U8" t="s">
        <v>3565</v>
      </c>
      <c r="V8" t="s">
        <v>9800</v>
      </c>
      <c r="W8" t="s">
        <v>4840</v>
      </c>
      <c r="X8" t="s">
        <v>252</v>
      </c>
      <c r="Y8" t="s">
        <v>10757</v>
      </c>
      <c r="Z8">
        <v>3</v>
      </c>
    </row>
    <row r="9" spans="1:26" x14ac:dyDescent="0.25">
      <c r="A9">
        <v>77</v>
      </c>
      <c r="B9" t="s">
        <v>6987</v>
      </c>
      <c r="C9" s="7">
        <v>45167</v>
      </c>
      <c r="D9" t="s">
        <v>6988</v>
      </c>
      <c r="E9" t="s">
        <v>448</v>
      </c>
      <c r="F9" t="s">
        <v>11</v>
      </c>
      <c r="G9" t="s">
        <v>100</v>
      </c>
      <c r="H9">
        <v>0.5</v>
      </c>
      <c r="I9" t="s">
        <v>121</v>
      </c>
      <c r="J9" t="s">
        <v>826</v>
      </c>
      <c r="K9" t="s">
        <v>16</v>
      </c>
      <c r="L9" t="s">
        <v>16</v>
      </c>
      <c r="M9" t="s">
        <v>72</v>
      </c>
      <c r="N9" t="s">
        <v>16</v>
      </c>
      <c r="O9" t="s">
        <v>1926</v>
      </c>
      <c r="P9" t="s">
        <v>133</v>
      </c>
      <c r="Q9" t="s">
        <v>9698</v>
      </c>
      <c r="R9" t="s">
        <v>16</v>
      </c>
      <c r="S9" t="s">
        <v>16</v>
      </c>
      <c r="T9" t="s">
        <v>6282</v>
      </c>
      <c r="U9" t="s">
        <v>3102</v>
      </c>
      <c r="V9" t="s">
        <v>9801</v>
      </c>
      <c r="W9" t="s">
        <v>9802</v>
      </c>
      <c r="X9" t="s">
        <v>252</v>
      </c>
      <c r="Y9" t="s">
        <v>10758</v>
      </c>
      <c r="Z9">
        <v>0.5</v>
      </c>
    </row>
    <row r="10" spans="1:26" x14ac:dyDescent="0.25">
      <c r="A10">
        <v>76</v>
      </c>
      <c r="B10" t="s">
        <v>6986</v>
      </c>
      <c r="C10" s="7">
        <v>45167</v>
      </c>
      <c r="D10" t="s">
        <v>2170</v>
      </c>
      <c r="E10" t="s">
        <v>106</v>
      </c>
      <c r="F10" t="s">
        <v>106</v>
      </c>
      <c r="G10" t="s">
        <v>100</v>
      </c>
      <c r="H10">
        <v>1.22</v>
      </c>
      <c r="I10" t="s">
        <v>13</v>
      </c>
      <c r="J10" t="s">
        <v>2646</v>
      </c>
      <c r="K10" t="s">
        <v>1360</v>
      </c>
      <c r="L10" t="s">
        <v>1936</v>
      </c>
      <c r="M10" t="s">
        <v>32</v>
      </c>
      <c r="N10" t="s">
        <v>16</v>
      </c>
      <c r="O10" t="s">
        <v>1929</v>
      </c>
      <c r="P10" t="s">
        <v>27</v>
      </c>
      <c r="Q10" t="s">
        <v>195</v>
      </c>
      <c r="R10" t="s">
        <v>1925</v>
      </c>
      <c r="S10" t="s">
        <v>181</v>
      </c>
      <c r="T10" t="s">
        <v>6282</v>
      </c>
      <c r="U10" t="s">
        <v>2171</v>
      </c>
      <c r="V10" t="s">
        <v>9800</v>
      </c>
      <c r="W10" t="s">
        <v>4840</v>
      </c>
      <c r="X10" t="s">
        <v>252</v>
      </c>
      <c r="Y10" t="s">
        <v>10759</v>
      </c>
      <c r="Z10">
        <v>1.22</v>
      </c>
    </row>
    <row r="11" spans="1:26" x14ac:dyDescent="0.25">
      <c r="A11">
        <v>75</v>
      </c>
      <c r="B11" t="s">
        <v>6746</v>
      </c>
      <c r="C11" s="7">
        <v>45160</v>
      </c>
      <c r="D11" t="s">
        <v>6870</v>
      </c>
      <c r="E11" t="s">
        <v>106</v>
      </c>
      <c r="F11" t="s">
        <v>106</v>
      </c>
      <c r="G11" t="s">
        <v>100</v>
      </c>
      <c r="H11">
        <v>2</v>
      </c>
      <c r="I11" t="s">
        <v>13</v>
      </c>
      <c r="J11" t="s">
        <v>6747</v>
      </c>
      <c r="K11" t="s">
        <v>6748</v>
      </c>
      <c r="L11" t="s">
        <v>1936</v>
      </c>
      <c r="M11" t="s">
        <v>32</v>
      </c>
      <c r="N11" t="s">
        <v>4345</v>
      </c>
      <c r="O11" t="s">
        <v>1929</v>
      </c>
      <c r="P11" t="s">
        <v>27</v>
      </c>
      <c r="Q11" t="s">
        <v>195</v>
      </c>
      <c r="R11" t="s">
        <v>1925</v>
      </c>
      <c r="S11" t="s">
        <v>181</v>
      </c>
      <c r="T11" t="s">
        <v>6282</v>
      </c>
      <c r="U11" t="s">
        <v>799</v>
      </c>
      <c r="V11" t="s">
        <v>9800</v>
      </c>
      <c r="W11" t="s">
        <v>4840</v>
      </c>
      <c r="X11" t="s">
        <v>252</v>
      </c>
      <c r="Y11" t="s">
        <v>10760</v>
      </c>
      <c r="Z11">
        <v>2</v>
      </c>
    </row>
    <row r="12" spans="1:26" x14ac:dyDescent="0.25">
      <c r="A12">
        <v>74</v>
      </c>
      <c r="B12" t="s">
        <v>6695</v>
      </c>
      <c r="C12" s="7">
        <v>45148</v>
      </c>
      <c r="D12" t="s">
        <v>1234</v>
      </c>
      <c r="E12" t="s">
        <v>1975</v>
      </c>
      <c r="F12" t="s">
        <v>340</v>
      </c>
      <c r="G12" t="s">
        <v>100</v>
      </c>
      <c r="H12">
        <v>3.1</v>
      </c>
      <c r="I12" t="s">
        <v>13</v>
      </c>
      <c r="J12" t="s">
        <v>6696</v>
      </c>
      <c r="K12" t="s">
        <v>5768</v>
      </c>
      <c r="L12" t="s">
        <v>41</v>
      </c>
      <c r="M12" t="s">
        <v>32</v>
      </c>
      <c r="N12" t="s">
        <v>16</v>
      </c>
      <c r="O12" t="s">
        <v>1926</v>
      </c>
      <c r="P12" t="s">
        <v>58</v>
      </c>
      <c r="Q12" t="s">
        <v>185</v>
      </c>
      <c r="R12" t="s">
        <v>1925</v>
      </c>
      <c r="S12" t="s">
        <v>181</v>
      </c>
      <c r="T12" t="s">
        <v>6282</v>
      </c>
      <c r="U12" t="s">
        <v>1235</v>
      </c>
      <c r="V12" t="s">
        <v>9800</v>
      </c>
      <c r="W12" t="s">
        <v>4840</v>
      </c>
      <c r="X12" t="s">
        <v>252</v>
      </c>
      <c r="Y12" t="s">
        <v>10761</v>
      </c>
      <c r="Z12">
        <v>3.1</v>
      </c>
    </row>
    <row r="13" spans="1:26" x14ac:dyDescent="0.25">
      <c r="A13">
        <v>73</v>
      </c>
      <c r="B13" t="s">
        <v>6697</v>
      </c>
      <c r="C13" s="7">
        <v>45145</v>
      </c>
      <c r="D13" t="s">
        <v>6698</v>
      </c>
      <c r="E13" t="s">
        <v>106</v>
      </c>
      <c r="F13" t="s">
        <v>11</v>
      </c>
      <c r="G13" t="s">
        <v>100</v>
      </c>
      <c r="H13">
        <v>0.7</v>
      </c>
      <c r="I13" t="s">
        <v>13</v>
      </c>
      <c r="J13" t="s">
        <v>488</v>
      </c>
      <c r="K13" t="s">
        <v>1360</v>
      </c>
      <c r="L13" t="s">
        <v>2089</v>
      </c>
      <c r="M13" t="s">
        <v>72</v>
      </c>
      <c r="N13" t="s">
        <v>4345</v>
      </c>
      <c r="O13" t="s">
        <v>1926</v>
      </c>
      <c r="P13" t="s">
        <v>130</v>
      </c>
      <c r="Q13" t="s">
        <v>189</v>
      </c>
      <c r="R13" t="s">
        <v>16</v>
      </c>
      <c r="S13" t="s">
        <v>16</v>
      </c>
      <c r="T13" t="s">
        <v>6282</v>
      </c>
      <c r="U13" t="s">
        <v>3768</v>
      </c>
      <c r="V13" t="s">
        <v>9801</v>
      </c>
      <c r="W13" t="s">
        <v>9802</v>
      </c>
      <c r="X13" t="s">
        <v>252</v>
      </c>
      <c r="Y13" t="s">
        <v>10762</v>
      </c>
      <c r="Z13">
        <v>0.7</v>
      </c>
    </row>
    <row r="14" spans="1:26" x14ac:dyDescent="0.25">
      <c r="A14">
        <v>72</v>
      </c>
      <c r="B14" t="s">
        <v>6300</v>
      </c>
      <c r="C14" s="7">
        <v>45120</v>
      </c>
      <c r="D14" t="s">
        <v>6301</v>
      </c>
      <c r="E14" t="s">
        <v>107</v>
      </c>
      <c r="F14" t="s">
        <v>11</v>
      </c>
      <c r="G14" t="s">
        <v>100</v>
      </c>
      <c r="H14">
        <v>3</v>
      </c>
      <c r="I14" t="s">
        <v>13</v>
      </c>
      <c r="J14" t="s">
        <v>6302</v>
      </c>
      <c r="K14" t="s">
        <v>489</v>
      </c>
      <c r="L14" t="s">
        <v>2071</v>
      </c>
      <c r="M14" t="s">
        <v>15</v>
      </c>
      <c r="N14" t="s">
        <v>16</v>
      </c>
      <c r="O14" t="s">
        <v>1929</v>
      </c>
      <c r="P14" t="s">
        <v>18</v>
      </c>
      <c r="Q14" t="s">
        <v>185</v>
      </c>
      <c r="R14" t="s">
        <v>2136</v>
      </c>
      <c r="S14" t="s">
        <v>16</v>
      </c>
      <c r="T14" t="s">
        <v>6236</v>
      </c>
      <c r="U14" t="s">
        <v>6303</v>
      </c>
      <c r="V14" t="s">
        <v>9801</v>
      </c>
      <c r="W14" t="s">
        <v>9802</v>
      </c>
      <c r="X14" t="s">
        <v>252</v>
      </c>
      <c r="Y14" t="s">
        <v>10763</v>
      </c>
      <c r="Z14">
        <v>3</v>
      </c>
    </row>
    <row r="15" spans="1:26" x14ac:dyDescent="0.25">
      <c r="A15">
        <v>71</v>
      </c>
      <c r="B15" t="s">
        <v>5455</v>
      </c>
      <c r="C15" s="7">
        <v>45097</v>
      </c>
      <c r="D15" t="s">
        <v>1258</v>
      </c>
      <c r="E15" t="s">
        <v>1953</v>
      </c>
      <c r="F15" t="s">
        <v>1953</v>
      </c>
      <c r="G15" t="s">
        <v>100</v>
      </c>
      <c r="H15">
        <v>4</v>
      </c>
      <c r="I15" t="s">
        <v>13</v>
      </c>
      <c r="J15" t="s">
        <v>290</v>
      </c>
      <c r="K15" t="s">
        <v>2645</v>
      </c>
      <c r="L15" t="s">
        <v>1936</v>
      </c>
      <c r="M15" t="s">
        <v>32</v>
      </c>
      <c r="N15" t="s">
        <v>5514</v>
      </c>
      <c r="O15" t="s">
        <v>1929</v>
      </c>
      <c r="P15" t="s">
        <v>27</v>
      </c>
      <c r="Q15" t="s">
        <v>195</v>
      </c>
      <c r="R15" t="s">
        <v>1925</v>
      </c>
      <c r="S15" t="s">
        <v>181</v>
      </c>
      <c r="T15" t="s">
        <v>6282</v>
      </c>
      <c r="U15" t="s">
        <v>1259</v>
      </c>
      <c r="V15" t="s">
        <v>9800</v>
      </c>
      <c r="W15" t="s">
        <v>4840</v>
      </c>
      <c r="X15" t="s">
        <v>252</v>
      </c>
      <c r="Y15" t="s">
        <v>10764</v>
      </c>
      <c r="Z15">
        <v>4</v>
      </c>
    </row>
    <row r="16" spans="1:26" x14ac:dyDescent="0.25">
      <c r="A16">
        <v>70</v>
      </c>
      <c r="B16" t="s">
        <v>4816</v>
      </c>
      <c r="C16" s="7">
        <v>45076</v>
      </c>
      <c r="D16" t="s">
        <v>559</v>
      </c>
      <c r="E16" t="s">
        <v>1953</v>
      </c>
      <c r="F16" t="s">
        <v>107</v>
      </c>
      <c r="G16" t="s">
        <v>100</v>
      </c>
      <c r="H16">
        <v>3</v>
      </c>
      <c r="I16" t="s">
        <v>13</v>
      </c>
      <c r="J16" t="s">
        <v>4817</v>
      </c>
      <c r="K16" t="s">
        <v>122</v>
      </c>
      <c r="L16" t="s">
        <v>2072</v>
      </c>
      <c r="M16" t="s">
        <v>15</v>
      </c>
      <c r="N16" t="s">
        <v>5514</v>
      </c>
      <c r="O16" t="s">
        <v>1926</v>
      </c>
      <c r="P16" t="s">
        <v>27</v>
      </c>
      <c r="Q16" t="s">
        <v>185</v>
      </c>
      <c r="R16" t="s">
        <v>2136</v>
      </c>
      <c r="S16" t="s">
        <v>16</v>
      </c>
      <c r="T16" t="s">
        <v>6282</v>
      </c>
      <c r="U16" t="s">
        <v>561</v>
      </c>
      <c r="V16" t="s">
        <v>9800</v>
      </c>
      <c r="W16" t="s">
        <v>4840</v>
      </c>
      <c r="X16" t="s">
        <v>252</v>
      </c>
      <c r="Y16" t="s">
        <v>10765</v>
      </c>
      <c r="Z16">
        <v>3</v>
      </c>
    </row>
    <row r="17" spans="1:26" x14ac:dyDescent="0.25">
      <c r="A17">
        <v>69</v>
      </c>
      <c r="B17" t="s">
        <v>4659</v>
      </c>
      <c r="C17" s="7">
        <v>45062</v>
      </c>
      <c r="D17" t="s">
        <v>6260</v>
      </c>
      <c r="E17" t="s">
        <v>1963</v>
      </c>
      <c r="F17" t="s">
        <v>84</v>
      </c>
      <c r="G17" t="s">
        <v>100</v>
      </c>
      <c r="H17">
        <v>3</v>
      </c>
      <c r="I17" t="s">
        <v>13</v>
      </c>
      <c r="J17" t="s">
        <v>71</v>
      </c>
      <c r="K17" t="s">
        <v>4660</v>
      </c>
      <c r="L17" t="s">
        <v>2087</v>
      </c>
      <c r="M17" t="s">
        <v>32</v>
      </c>
      <c r="N17" t="s">
        <v>16</v>
      </c>
      <c r="O17" t="s">
        <v>1926</v>
      </c>
      <c r="P17" t="s">
        <v>58</v>
      </c>
      <c r="Q17" t="s">
        <v>414</v>
      </c>
      <c r="R17" t="s">
        <v>2136</v>
      </c>
      <c r="S17" t="s">
        <v>16</v>
      </c>
      <c r="T17" t="s">
        <v>6284</v>
      </c>
      <c r="U17" t="s">
        <v>987</v>
      </c>
      <c r="V17" t="s">
        <v>9800</v>
      </c>
      <c r="W17" t="s">
        <v>4840</v>
      </c>
      <c r="X17" t="s">
        <v>252</v>
      </c>
      <c r="Y17" t="s">
        <v>10766</v>
      </c>
      <c r="Z17">
        <v>3</v>
      </c>
    </row>
    <row r="18" spans="1:26" x14ac:dyDescent="0.25">
      <c r="A18">
        <v>68</v>
      </c>
      <c r="B18" t="s">
        <v>1924</v>
      </c>
      <c r="C18" s="7">
        <v>45028</v>
      </c>
      <c r="D18" t="s">
        <v>5990</v>
      </c>
      <c r="E18" t="s">
        <v>106</v>
      </c>
      <c r="F18" t="s">
        <v>106</v>
      </c>
      <c r="G18" t="s">
        <v>100</v>
      </c>
      <c r="H18">
        <v>1.2</v>
      </c>
      <c r="I18" t="s">
        <v>13</v>
      </c>
      <c r="J18" t="s">
        <v>1663</v>
      </c>
      <c r="K18" t="s">
        <v>16</v>
      </c>
      <c r="L18" t="s">
        <v>16</v>
      </c>
      <c r="M18" t="s">
        <v>32</v>
      </c>
      <c r="N18" t="s">
        <v>5514</v>
      </c>
      <c r="O18" t="s">
        <v>1926</v>
      </c>
      <c r="P18" t="s">
        <v>30</v>
      </c>
      <c r="Q18" t="s">
        <v>185</v>
      </c>
      <c r="R18" t="s">
        <v>1925</v>
      </c>
      <c r="S18" t="s">
        <v>181</v>
      </c>
      <c r="T18" t="s">
        <v>6236</v>
      </c>
      <c r="U18" t="s">
        <v>1927</v>
      </c>
      <c r="V18" t="s">
        <v>9800</v>
      </c>
      <c r="W18" t="s">
        <v>4840</v>
      </c>
      <c r="X18" t="s">
        <v>252</v>
      </c>
      <c r="Y18" t="s">
        <v>10767</v>
      </c>
      <c r="Z18">
        <v>1.2</v>
      </c>
    </row>
    <row r="19" spans="1:26" x14ac:dyDescent="0.25">
      <c r="A19">
        <v>67</v>
      </c>
      <c r="B19" t="s">
        <v>2648</v>
      </c>
      <c r="C19" s="7">
        <v>44978</v>
      </c>
      <c r="D19" t="s">
        <v>2649</v>
      </c>
      <c r="E19" t="s">
        <v>106</v>
      </c>
      <c r="F19" t="s">
        <v>11</v>
      </c>
      <c r="G19" t="s">
        <v>100</v>
      </c>
      <c r="H19">
        <v>0.62</v>
      </c>
      <c r="I19" t="s">
        <v>2048</v>
      </c>
      <c r="J19" t="s">
        <v>2644</v>
      </c>
      <c r="K19" t="s">
        <v>2645</v>
      </c>
      <c r="L19" t="s">
        <v>41</v>
      </c>
      <c r="M19" t="s">
        <v>22</v>
      </c>
      <c r="N19" t="s">
        <v>16</v>
      </c>
      <c r="O19" t="s">
        <v>1929</v>
      </c>
      <c r="P19" t="s">
        <v>30</v>
      </c>
      <c r="Q19" t="s">
        <v>185</v>
      </c>
      <c r="R19" t="s">
        <v>16</v>
      </c>
      <c r="S19" t="s">
        <v>16</v>
      </c>
      <c r="T19" t="s">
        <v>6282</v>
      </c>
      <c r="U19" t="s">
        <v>268</v>
      </c>
      <c r="V19" t="s">
        <v>9801</v>
      </c>
      <c r="W19" t="s">
        <v>9802</v>
      </c>
      <c r="X19" t="s">
        <v>252</v>
      </c>
      <c r="Y19" t="s">
        <v>10768</v>
      </c>
      <c r="Z19">
        <v>0.62</v>
      </c>
    </row>
    <row r="20" spans="1:26" x14ac:dyDescent="0.25">
      <c r="A20">
        <v>66</v>
      </c>
      <c r="B20" t="s">
        <v>263</v>
      </c>
      <c r="C20" s="7">
        <v>44978</v>
      </c>
      <c r="D20" t="s">
        <v>265</v>
      </c>
      <c r="E20" t="s">
        <v>106</v>
      </c>
      <c r="F20" t="s">
        <v>106</v>
      </c>
      <c r="G20" t="s">
        <v>100</v>
      </c>
      <c r="H20">
        <v>1.6</v>
      </c>
      <c r="I20" t="s">
        <v>13</v>
      </c>
      <c r="J20" t="s">
        <v>266</v>
      </c>
      <c r="K20" t="s">
        <v>267</v>
      </c>
      <c r="L20" t="s">
        <v>41</v>
      </c>
      <c r="M20" t="s">
        <v>15</v>
      </c>
      <c r="N20" t="s">
        <v>16</v>
      </c>
      <c r="O20" t="s">
        <v>1929</v>
      </c>
      <c r="P20" t="s">
        <v>30</v>
      </c>
      <c r="Q20" t="s">
        <v>185</v>
      </c>
      <c r="R20" t="s">
        <v>1925</v>
      </c>
      <c r="S20" t="s">
        <v>181</v>
      </c>
      <c r="T20" t="s">
        <v>6282</v>
      </c>
      <c r="U20" t="s">
        <v>268</v>
      </c>
      <c r="V20" t="s">
        <v>9800</v>
      </c>
      <c r="W20" t="s">
        <v>4840</v>
      </c>
      <c r="X20" t="s">
        <v>252</v>
      </c>
      <c r="Y20" t="s">
        <v>10769</v>
      </c>
      <c r="Z20">
        <v>1.6</v>
      </c>
    </row>
    <row r="21" spans="1:26" x14ac:dyDescent="0.25">
      <c r="A21">
        <v>65</v>
      </c>
      <c r="B21" t="s">
        <v>2830</v>
      </c>
      <c r="C21" s="7">
        <v>44896</v>
      </c>
      <c r="D21" t="s">
        <v>1414</v>
      </c>
      <c r="E21" t="s">
        <v>108</v>
      </c>
      <c r="F21" t="s">
        <v>108</v>
      </c>
      <c r="G21" t="s">
        <v>100</v>
      </c>
      <c r="H21">
        <v>2.5299999999999998</v>
      </c>
      <c r="I21" t="s">
        <v>13</v>
      </c>
      <c r="J21" t="s">
        <v>1006</v>
      </c>
      <c r="K21" t="s">
        <v>16</v>
      </c>
      <c r="L21" t="s">
        <v>16</v>
      </c>
      <c r="M21" t="s">
        <v>15</v>
      </c>
      <c r="N21" t="s">
        <v>4345</v>
      </c>
      <c r="O21" t="s">
        <v>1926</v>
      </c>
      <c r="P21" t="s">
        <v>130</v>
      </c>
      <c r="Q21" t="s">
        <v>185</v>
      </c>
      <c r="R21" t="s">
        <v>16</v>
      </c>
      <c r="S21" t="s">
        <v>16</v>
      </c>
      <c r="T21" t="s">
        <v>6282</v>
      </c>
      <c r="U21" t="s">
        <v>1415</v>
      </c>
      <c r="V21" t="s">
        <v>9800</v>
      </c>
      <c r="W21" t="s">
        <v>4840</v>
      </c>
      <c r="X21" t="s">
        <v>252</v>
      </c>
      <c r="Y21" t="s">
        <v>10770</v>
      </c>
      <c r="Z21">
        <v>2.5299999999999998</v>
      </c>
    </row>
    <row r="22" spans="1:26" x14ac:dyDescent="0.25">
      <c r="A22">
        <v>64</v>
      </c>
      <c r="B22" t="s">
        <v>2564</v>
      </c>
      <c r="C22" s="7">
        <v>44896</v>
      </c>
      <c r="D22" t="s">
        <v>2186</v>
      </c>
      <c r="E22" t="s">
        <v>106</v>
      </c>
      <c r="F22" t="s">
        <v>106</v>
      </c>
      <c r="G22" t="s">
        <v>100</v>
      </c>
      <c r="H22">
        <v>3.5</v>
      </c>
      <c r="I22" t="s">
        <v>13</v>
      </c>
      <c r="J22" t="s">
        <v>826</v>
      </c>
      <c r="K22" t="s">
        <v>2829</v>
      </c>
      <c r="L22" t="s">
        <v>1936</v>
      </c>
      <c r="M22" t="s">
        <v>15</v>
      </c>
      <c r="N22" t="s">
        <v>5514</v>
      </c>
      <c r="O22" t="s">
        <v>1929</v>
      </c>
      <c r="P22" t="s">
        <v>52</v>
      </c>
      <c r="Q22" t="s">
        <v>185</v>
      </c>
      <c r="R22" t="s">
        <v>16</v>
      </c>
      <c r="S22" t="s">
        <v>16</v>
      </c>
      <c r="T22" t="s">
        <v>6282</v>
      </c>
      <c r="U22" t="s">
        <v>2188</v>
      </c>
      <c r="V22" t="s">
        <v>9800</v>
      </c>
      <c r="W22" t="s">
        <v>4840</v>
      </c>
      <c r="X22" t="s">
        <v>252</v>
      </c>
      <c r="Y22" t="s">
        <v>10771</v>
      </c>
      <c r="Z22">
        <v>3.5</v>
      </c>
    </row>
    <row r="23" spans="1:26" x14ac:dyDescent="0.25">
      <c r="A23">
        <v>63</v>
      </c>
      <c r="B23" t="s">
        <v>2460</v>
      </c>
      <c r="C23" s="7">
        <v>44887</v>
      </c>
      <c r="D23" t="s">
        <v>5990</v>
      </c>
      <c r="E23" t="s">
        <v>106</v>
      </c>
      <c r="F23" t="s">
        <v>106</v>
      </c>
      <c r="G23" t="s">
        <v>100</v>
      </c>
      <c r="H23">
        <v>1.2</v>
      </c>
      <c r="I23" t="s">
        <v>13</v>
      </c>
      <c r="J23" t="s">
        <v>1663</v>
      </c>
      <c r="K23" t="s">
        <v>352</v>
      </c>
      <c r="L23" t="s">
        <v>65</v>
      </c>
      <c r="M23" t="s">
        <v>32</v>
      </c>
      <c r="N23" t="s">
        <v>5514</v>
      </c>
      <c r="O23" t="s">
        <v>1926</v>
      </c>
      <c r="P23" t="s">
        <v>30</v>
      </c>
      <c r="Q23" t="s">
        <v>185</v>
      </c>
      <c r="R23" t="s">
        <v>16</v>
      </c>
      <c r="S23" t="s">
        <v>16</v>
      </c>
      <c r="T23" t="s">
        <v>6282</v>
      </c>
      <c r="U23" t="s">
        <v>1927</v>
      </c>
      <c r="V23" t="s">
        <v>9800</v>
      </c>
      <c r="W23" t="s">
        <v>4840</v>
      </c>
      <c r="X23" t="s">
        <v>252</v>
      </c>
      <c r="Y23" t="s">
        <v>10772</v>
      </c>
      <c r="Z23">
        <v>1.2</v>
      </c>
    </row>
    <row r="24" spans="1:26" x14ac:dyDescent="0.25">
      <c r="A24">
        <v>62</v>
      </c>
      <c r="B24" t="s">
        <v>2870</v>
      </c>
      <c r="C24" s="7">
        <v>44886</v>
      </c>
      <c r="D24" t="s">
        <v>597</v>
      </c>
      <c r="E24" t="s">
        <v>440</v>
      </c>
      <c r="F24" t="s">
        <v>440</v>
      </c>
      <c r="G24" t="s">
        <v>100</v>
      </c>
      <c r="H24">
        <v>2</v>
      </c>
      <c r="I24" t="s">
        <v>121</v>
      </c>
      <c r="J24" t="s">
        <v>2869</v>
      </c>
      <c r="K24" t="s">
        <v>2664</v>
      </c>
      <c r="L24" t="s">
        <v>2071</v>
      </c>
      <c r="M24" t="s">
        <v>32</v>
      </c>
      <c r="N24" t="s">
        <v>4345</v>
      </c>
      <c r="O24" t="s">
        <v>1926</v>
      </c>
      <c r="P24" t="s">
        <v>58</v>
      </c>
      <c r="Q24" t="s">
        <v>185</v>
      </c>
      <c r="R24" t="s">
        <v>2136</v>
      </c>
      <c r="S24" t="s">
        <v>16</v>
      </c>
      <c r="T24" t="s">
        <v>6282</v>
      </c>
      <c r="U24" t="s">
        <v>599</v>
      </c>
      <c r="V24" t="s">
        <v>9800</v>
      </c>
      <c r="W24" t="s">
        <v>4840</v>
      </c>
      <c r="X24" t="s">
        <v>252</v>
      </c>
      <c r="Y24" t="s">
        <v>10773</v>
      </c>
      <c r="Z24">
        <v>2</v>
      </c>
    </row>
    <row r="25" spans="1:26" x14ac:dyDescent="0.25">
      <c r="A25">
        <v>61</v>
      </c>
      <c r="B25" t="s">
        <v>2903</v>
      </c>
      <c r="C25" s="7">
        <v>44879</v>
      </c>
      <c r="D25" t="s">
        <v>656</v>
      </c>
      <c r="E25" t="s">
        <v>2901</v>
      </c>
      <c r="F25" t="s">
        <v>440</v>
      </c>
      <c r="G25" t="s">
        <v>100</v>
      </c>
      <c r="H25">
        <v>3</v>
      </c>
      <c r="I25" t="s">
        <v>13</v>
      </c>
      <c r="J25" t="s">
        <v>1681</v>
      </c>
      <c r="K25" t="s">
        <v>2902</v>
      </c>
      <c r="L25" t="s">
        <v>2080</v>
      </c>
      <c r="M25" t="s">
        <v>15</v>
      </c>
      <c r="N25" t="s">
        <v>5514</v>
      </c>
      <c r="O25" t="s">
        <v>1926</v>
      </c>
      <c r="P25" t="s">
        <v>18</v>
      </c>
      <c r="Q25" t="s">
        <v>9698</v>
      </c>
      <c r="R25" t="s">
        <v>16</v>
      </c>
      <c r="S25" t="s">
        <v>16</v>
      </c>
      <c r="T25" t="s">
        <v>6282</v>
      </c>
      <c r="U25" t="s">
        <v>658</v>
      </c>
      <c r="V25" t="s">
        <v>9800</v>
      </c>
      <c r="W25" t="s">
        <v>4840</v>
      </c>
      <c r="X25" t="s">
        <v>252</v>
      </c>
      <c r="Y25" t="s">
        <v>10774</v>
      </c>
      <c r="Z25">
        <v>3</v>
      </c>
    </row>
    <row r="26" spans="1:26" x14ac:dyDescent="0.25">
      <c r="A26">
        <v>60</v>
      </c>
      <c r="B26" t="s">
        <v>2914</v>
      </c>
      <c r="C26" s="7">
        <v>44873</v>
      </c>
      <c r="D26" t="s">
        <v>1705</v>
      </c>
      <c r="E26" t="s">
        <v>107</v>
      </c>
      <c r="F26" t="s">
        <v>107</v>
      </c>
      <c r="G26" t="s">
        <v>100</v>
      </c>
      <c r="H26">
        <v>2</v>
      </c>
      <c r="I26" t="s">
        <v>13</v>
      </c>
      <c r="J26" t="s">
        <v>1593</v>
      </c>
      <c r="K26" t="s">
        <v>2664</v>
      </c>
      <c r="L26" t="s">
        <v>2080</v>
      </c>
      <c r="M26" t="s">
        <v>32</v>
      </c>
      <c r="N26" t="s">
        <v>16</v>
      </c>
      <c r="O26" t="s">
        <v>1926</v>
      </c>
      <c r="P26" t="s">
        <v>58</v>
      </c>
      <c r="Q26" t="s">
        <v>9677</v>
      </c>
      <c r="R26" t="s">
        <v>16</v>
      </c>
      <c r="S26" t="s">
        <v>16</v>
      </c>
      <c r="T26" t="s">
        <v>6282</v>
      </c>
      <c r="U26" t="s">
        <v>1707</v>
      </c>
      <c r="V26" t="s">
        <v>9800</v>
      </c>
      <c r="W26" t="s">
        <v>4840</v>
      </c>
      <c r="X26" t="s">
        <v>252</v>
      </c>
      <c r="Y26" t="s">
        <v>10775</v>
      </c>
      <c r="Z26">
        <v>2</v>
      </c>
    </row>
    <row r="27" spans="1:26" x14ac:dyDescent="0.25">
      <c r="A27">
        <v>59</v>
      </c>
      <c r="B27" t="s">
        <v>2953</v>
      </c>
      <c r="C27" s="7">
        <v>44861</v>
      </c>
      <c r="D27" t="s">
        <v>2955</v>
      </c>
      <c r="E27" t="s">
        <v>106</v>
      </c>
      <c r="F27" t="s">
        <v>106</v>
      </c>
      <c r="G27" t="s">
        <v>100</v>
      </c>
      <c r="H27">
        <v>2.1</v>
      </c>
      <c r="I27" t="s">
        <v>13</v>
      </c>
      <c r="J27" t="s">
        <v>826</v>
      </c>
      <c r="K27" t="s">
        <v>2664</v>
      </c>
      <c r="L27" t="s">
        <v>41</v>
      </c>
      <c r="M27" t="s">
        <v>15</v>
      </c>
      <c r="N27" t="s">
        <v>16</v>
      </c>
      <c r="O27" t="s">
        <v>1929</v>
      </c>
      <c r="P27" t="s">
        <v>30</v>
      </c>
      <c r="Q27" t="s">
        <v>185</v>
      </c>
      <c r="R27" t="s">
        <v>16</v>
      </c>
      <c r="S27" t="s">
        <v>16</v>
      </c>
      <c r="T27" t="s">
        <v>6282</v>
      </c>
      <c r="U27" t="s">
        <v>2952</v>
      </c>
      <c r="V27" t="s">
        <v>9800</v>
      </c>
      <c r="W27" t="s">
        <v>4840</v>
      </c>
      <c r="X27" t="s">
        <v>252</v>
      </c>
      <c r="Y27" t="s">
        <v>10776</v>
      </c>
      <c r="Z27">
        <v>2.1</v>
      </c>
    </row>
    <row r="28" spans="1:26" x14ac:dyDescent="0.25">
      <c r="A28">
        <v>58</v>
      </c>
      <c r="B28" t="s">
        <v>2346</v>
      </c>
      <c r="C28" s="7">
        <v>44861</v>
      </c>
      <c r="D28" t="s">
        <v>2347</v>
      </c>
      <c r="E28" t="s">
        <v>2348</v>
      </c>
      <c r="F28" t="s">
        <v>91</v>
      </c>
      <c r="G28" t="s">
        <v>92</v>
      </c>
      <c r="H28">
        <v>0.5</v>
      </c>
      <c r="I28" t="s">
        <v>121</v>
      </c>
      <c r="J28" t="s">
        <v>93</v>
      </c>
      <c r="K28" t="s">
        <v>16</v>
      </c>
      <c r="L28" t="s">
        <v>16</v>
      </c>
      <c r="M28" t="s">
        <v>32</v>
      </c>
      <c r="N28" t="s">
        <v>9803</v>
      </c>
      <c r="O28" t="s">
        <v>1926</v>
      </c>
      <c r="P28" t="s">
        <v>37</v>
      </c>
      <c r="Q28" t="s">
        <v>414</v>
      </c>
      <c r="R28" t="s">
        <v>2136</v>
      </c>
      <c r="S28" t="s">
        <v>16</v>
      </c>
      <c r="T28" t="s">
        <v>6284</v>
      </c>
      <c r="U28" t="s">
        <v>2349</v>
      </c>
      <c r="V28" t="s">
        <v>9800</v>
      </c>
      <c r="W28" t="s">
        <v>4840</v>
      </c>
      <c r="X28" t="s">
        <v>252</v>
      </c>
      <c r="Y28" t="s">
        <v>10777</v>
      </c>
      <c r="Z28">
        <v>0.5</v>
      </c>
    </row>
    <row r="29" spans="1:26" x14ac:dyDescent="0.25">
      <c r="A29">
        <v>57</v>
      </c>
      <c r="B29" t="s">
        <v>2995</v>
      </c>
      <c r="C29" s="7">
        <v>44846</v>
      </c>
      <c r="D29" t="s">
        <v>6871</v>
      </c>
      <c r="E29" t="s">
        <v>1951</v>
      </c>
      <c r="F29" t="s">
        <v>1951</v>
      </c>
      <c r="G29" t="s">
        <v>100</v>
      </c>
      <c r="H29">
        <v>5</v>
      </c>
      <c r="I29" t="s">
        <v>1988</v>
      </c>
      <c r="J29" t="s">
        <v>48</v>
      </c>
      <c r="K29" t="s">
        <v>482</v>
      </c>
      <c r="L29" t="s">
        <v>2071</v>
      </c>
      <c r="M29" t="s">
        <v>32</v>
      </c>
      <c r="N29" t="s">
        <v>16</v>
      </c>
      <c r="O29" t="s">
        <v>1926</v>
      </c>
      <c r="P29" t="s">
        <v>37</v>
      </c>
      <c r="Q29" t="s">
        <v>189</v>
      </c>
      <c r="R29" t="s">
        <v>2136</v>
      </c>
      <c r="S29" t="s">
        <v>16</v>
      </c>
      <c r="T29" t="s">
        <v>6282</v>
      </c>
      <c r="U29" t="s">
        <v>2994</v>
      </c>
      <c r="V29" t="s">
        <v>9800</v>
      </c>
      <c r="W29" t="s">
        <v>4840</v>
      </c>
      <c r="X29" t="s">
        <v>252</v>
      </c>
      <c r="Y29" t="s">
        <v>10778</v>
      </c>
      <c r="Z29">
        <v>5</v>
      </c>
    </row>
    <row r="30" spans="1:26" x14ac:dyDescent="0.25">
      <c r="A30">
        <v>56</v>
      </c>
      <c r="B30" t="s">
        <v>3047</v>
      </c>
      <c r="C30" s="7">
        <v>44825</v>
      </c>
      <c r="D30" t="s">
        <v>3049</v>
      </c>
      <c r="E30" t="s">
        <v>3045</v>
      </c>
      <c r="F30" t="s">
        <v>11</v>
      </c>
      <c r="G30" t="s">
        <v>100</v>
      </c>
      <c r="H30">
        <v>1.0780000000000001</v>
      </c>
      <c r="I30" t="s">
        <v>121</v>
      </c>
      <c r="J30" t="s">
        <v>56</v>
      </c>
      <c r="K30" t="s">
        <v>1360</v>
      </c>
      <c r="L30" t="s">
        <v>65</v>
      </c>
      <c r="M30" t="s">
        <v>32</v>
      </c>
      <c r="N30" t="s">
        <v>16</v>
      </c>
      <c r="O30" t="s">
        <v>1926</v>
      </c>
      <c r="P30" t="s">
        <v>133</v>
      </c>
      <c r="Q30" t="s">
        <v>414</v>
      </c>
      <c r="R30" t="s">
        <v>16</v>
      </c>
      <c r="S30" t="s">
        <v>16</v>
      </c>
      <c r="T30" t="s">
        <v>6282</v>
      </c>
      <c r="U30" t="s">
        <v>3046</v>
      </c>
      <c r="V30" t="s">
        <v>9801</v>
      </c>
      <c r="W30" t="s">
        <v>9802</v>
      </c>
      <c r="X30" t="s">
        <v>252</v>
      </c>
      <c r="Y30" t="s">
        <v>10779</v>
      </c>
      <c r="Z30">
        <v>1.08</v>
      </c>
    </row>
    <row r="31" spans="1:26" x14ac:dyDescent="0.25">
      <c r="A31">
        <v>55</v>
      </c>
      <c r="B31" t="s">
        <v>372</v>
      </c>
      <c r="C31" s="7">
        <v>44820</v>
      </c>
      <c r="D31" t="s">
        <v>148</v>
      </c>
      <c r="E31" t="s">
        <v>106</v>
      </c>
      <c r="F31" t="s">
        <v>106</v>
      </c>
      <c r="G31" t="s">
        <v>100</v>
      </c>
      <c r="H31">
        <v>3</v>
      </c>
      <c r="I31" t="s">
        <v>13</v>
      </c>
      <c r="J31" t="s">
        <v>59</v>
      </c>
      <c r="K31" t="s">
        <v>374</v>
      </c>
      <c r="L31" t="s">
        <v>1936</v>
      </c>
      <c r="M31" t="s">
        <v>15</v>
      </c>
      <c r="N31" t="s">
        <v>16</v>
      </c>
      <c r="O31" t="s">
        <v>1929</v>
      </c>
      <c r="P31" t="s">
        <v>27</v>
      </c>
      <c r="Q31" t="s">
        <v>195</v>
      </c>
      <c r="R31" t="s">
        <v>1925</v>
      </c>
      <c r="S31" t="s">
        <v>199</v>
      </c>
      <c r="T31" t="s">
        <v>6282</v>
      </c>
      <c r="U31" t="s">
        <v>282</v>
      </c>
      <c r="V31" t="s">
        <v>9800</v>
      </c>
      <c r="W31" t="s">
        <v>4840</v>
      </c>
      <c r="X31" t="s">
        <v>252</v>
      </c>
      <c r="Y31" t="s">
        <v>10780</v>
      </c>
      <c r="Z31">
        <v>3</v>
      </c>
    </row>
    <row r="32" spans="1:26" x14ac:dyDescent="0.25">
      <c r="A32">
        <v>54</v>
      </c>
      <c r="B32" t="s">
        <v>3100</v>
      </c>
      <c r="C32" s="7">
        <v>44813</v>
      </c>
      <c r="D32" t="s">
        <v>5469</v>
      </c>
      <c r="E32" t="s">
        <v>3099</v>
      </c>
      <c r="F32" t="s">
        <v>107</v>
      </c>
      <c r="G32" t="s">
        <v>100</v>
      </c>
      <c r="H32">
        <v>0.6</v>
      </c>
      <c r="I32" t="s">
        <v>13</v>
      </c>
      <c r="J32" t="s">
        <v>48</v>
      </c>
      <c r="K32" t="s">
        <v>2645</v>
      </c>
      <c r="L32" t="s">
        <v>65</v>
      </c>
      <c r="M32" t="s">
        <v>32</v>
      </c>
      <c r="N32" t="s">
        <v>4345</v>
      </c>
      <c r="O32" t="s">
        <v>1929</v>
      </c>
      <c r="P32" t="s">
        <v>18</v>
      </c>
      <c r="Q32" t="s">
        <v>189</v>
      </c>
      <c r="R32" t="s">
        <v>16</v>
      </c>
      <c r="S32" t="s">
        <v>16</v>
      </c>
      <c r="T32" t="s">
        <v>6282</v>
      </c>
      <c r="U32" t="s">
        <v>1864</v>
      </c>
      <c r="V32" t="s">
        <v>9800</v>
      </c>
      <c r="W32" t="s">
        <v>4840</v>
      </c>
      <c r="X32" t="s">
        <v>252</v>
      </c>
      <c r="Y32" t="s">
        <v>10781</v>
      </c>
      <c r="Z32">
        <v>0.6</v>
      </c>
    </row>
    <row r="33" spans="1:26" x14ac:dyDescent="0.25">
      <c r="A33">
        <v>53</v>
      </c>
      <c r="B33" t="s">
        <v>3101</v>
      </c>
      <c r="C33" s="7">
        <v>44813</v>
      </c>
      <c r="D33" t="s">
        <v>1863</v>
      </c>
      <c r="E33" t="s">
        <v>3099</v>
      </c>
      <c r="F33" t="s">
        <v>107</v>
      </c>
      <c r="G33" t="s">
        <v>100</v>
      </c>
      <c r="H33">
        <v>0.6</v>
      </c>
      <c r="I33" t="s">
        <v>13</v>
      </c>
      <c r="J33" t="s">
        <v>48</v>
      </c>
      <c r="K33" t="s">
        <v>16</v>
      </c>
      <c r="L33" t="s">
        <v>16</v>
      </c>
      <c r="M33" t="s">
        <v>32</v>
      </c>
      <c r="N33" t="s">
        <v>16</v>
      </c>
      <c r="O33" t="s">
        <v>1929</v>
      </c>
      <c r="P33" t="s">
        <v>18</v>
      </c>
      <c r="Q33" t="s">
        <v>189</v>
      </c>
      <c r="R33" t="s">
        <v>16</v>
      </c>
      <c r="S33" t="s">
        <v>16</v>
      </c>
      <c r="T33" t="s">
        <v>6282</v>
      </c>
      <c r="U33" t="s">
        <v>1864</v>
      </c>
      <c r="V33" t="s">
        <v>9800</v>
      </c>
      <c r="W33" t="s">
        <v>4840</v>
      </c>
      <c r="X33" t="s">
        <v>252</v>
      </c>
      <c r="Y33" t="s">
        <v>10782</v>
      </c>
      <c r="Z33">
        <v>0.6</v>
      </c>
    </row>
    <row r="34" spans="1:26" x14ac:dyDescent="0.25">
      <c r="A34">
        <v>52</v>
      </c>
      <c r="B34" t="s">
        <v>3103</v>
      </c>
      <c r="C34" s="7">
        <v>44812</v>
      </c>
      <c r="D34" t="s">
        <v>3105</v>
      </c>
      <c r="E34" t="s">
        <v>448</v>
      </c>
      <c r="F34" t="s">
        <v>448</v>
      </c>
      <c r="G34" t="s">
        <v>100</v>
      </c>
      <c r="H34">
        <v>0.5</v>
      </c>
      <c r="I34" t="s">
        <v>121</v>
      </c>
      <c r="J34" t="s">
        <v>826</v>
      </c>
      <c r="K34" t="s">
        <v>193</v>
      </c>
      <c r="L34" t="s">
        <v>2079</v>
      </c>
      <c r="M34" t="s">
        <v>32</v>
      </c>
      <c r="N34" t="s">
        <v>16</v>
      </c>
      <c r="O34" t="s">
        <v>1926</v>
      </c>
      <c r="P34" t="s">
        <v>133</v>
      </c>
      <c r="Q34" t="s">
        <v>9698</v>
      </c>
      <c r="R34" t="s">
        <v>16</v>
      </c>
      <c r="S34" t="s">
        <v>16</v>
      </c>
      <c r="T34" t="s">
        <v>6282</v>
      </c>
      <c r="U34" t="s">
        <v>3102</v>
      </c>
      <c r="V34" t="s">
        <v>9800</v>
      </c>
      <c r="W34" t="s">
        <v>4840</v>
      </c>
      <c r="X34" t="s">
        <v>252</v>
      </c>
      <c r="Y34" t="s">
        <v>10783</v>
      </c>
      <c r="Z34">
        <v>0.5</v>
      </c>
    </row>
    <row r="35" spans="1:26" x14ac:dyDescent="0.25">
      <c r="A35">
        <v>51</v>
      </c>
      <c r="B35" t="s">
        <v>3138</v>
      </c>
      <c r="C35" s="7">
        <v>44811</v>
      </c>
      <c r="D35" t="s">
        <v>3139</v>
      </c>
      <c r="E35" t="s">
        <v>448</v>
      </c>
      <c r="F35" t="s">
        <v>11</v>
      </c>
      <c r="G35" t="s">
        <v>100</v>
      </c>
      <c r="H35">
        <v>1.44</v>
      </c>
      <c r="I35" t="s">
        <v>13</v>
      </c>
      <c r="J35" t="s">
        <v>1519</v>
      </c>
      <c r="K35" t="s">
        <v>16</v>
      </c>
      <c r="L35" t="s">
        <v>16</v>
      </c>
      <c r="M35" t="s">
        <v>72</v>
      </c>
      <c r="N35" t="s">
        <v>16</v>
      </c>
      <c r="O35" t="s">
        <v>1926</v>
      </c>
      <c r="P35" t="s">
        <v>133</v>
      </c>
      <c r="Q35" t="s">
        <v>9698</v>
      </c>
      <c r="R35" t="s">
        <v>16</v>
      </c>
      <c r="S35" t="s">
        <v>16</v>
      </c>
      <c r="T35" t="s">
        <v>6282</v>
      </c>
      <c r="U35" t="s">
        <v>3102</v>
      </c>
      <c r="V35" t="s">
        <v>9801</v>
      </c>
      <c r="W35" t="s">
        <v>9802</v>
      </c>
      <c r="X35" t="s">
        <v>252</v>
      </c>
      <c r="Y35" t="s">
        <v>10784</v>
      </c>
      <c r="Z35">
        <v>1.44</v>
      </c>
    </row>
    <row r="36" spans="1:26" x14ac:dyDescent="0.25">
      <c r="A36">
        <v>50</v>
      </c>
      <c r="B36" t="s">
        <v>3153</v>
      </c>
      <c r="C36" s="7">
        <v>44810</v>
      </c>
      <c r="D36" t="s">
        <v>265</v>
      </c>
      <c r="E36" t="s">
        <v>106</v>
      </c>
      <c r="F36" t="s">
        <v>106</v>
      </c>
      <c r="G36" t="s">
        <v>100</v>
      </c>
      <c r="H36">
        <v>2.5</v>
      </c>
      <c r="I36" t="s">
        <v>13</v>
      </c>
      <c r="J36" t="s">
        <v>31</v>
      </c>
      <c r="K36" t="s">
        <v>2902</v>
      </c>
      <c r="L36" t="s">
        <v>41</v>
      </c>
      <c r="M36" t="s">
        <v>15</v>
      </c>
      <c r="N36" t="s">
        <v>5514</v>
      </c>
      <c r="O36" t="s">
        <v>1929</v>
      </c>
      <c r="P36" t="s">
        <v>30</v>
      </c>
      <c r="Q36" t="s">
        <v>185</v>
      </c>
      <c r="R36" t="s">
        <v>16</v>
      </c>
      <c r="S36" t="s">
        <v>16</v>
      </c>
      <c r="T36" t="s">
        <v>6282</v>
      </c>
      <c r="U36" t="s">
        <v>268</v>
      </c>
      <c r="V36" t="s">
        <v>9800</v>
      </c>
      <c r="W36" t="s">
        <v>4840</v>
      </c>
      <c r="X36" t="s">
        <v>252</v>
      </c>
      <c r="Y36" t="s">
        <v>10785</v>
      </c>
      <c r="Z36">
        <v>2.5</v>
      </c>
    </row>
    <row r="37" spans="1:26" x14ac:dyDescent="0.25">
      <c r="A37">
        <v>49</v>
      </c>
      <c r="B37" t="s">
        <v>3151</v>
      </c>
      <c r="C37" s="7">
        <v>44810</v>
      </c>
      <c r="D37" t="s">
        <v>3152</v>
      </c>
      <c r="E37" t="s">
        <v>448</v>
      </c>
      <c r="F37" t="s">
        <v>448</v>
      </c>
      <c r="G37" t="s">
        <v>100</v>
      </c>
      <c r="H37">
        <v>1</v>
      </c>
      <c r="I37" t="s">
        <v>13</v>
      </c>
      <c r="J37" t="s">
        <v>1042</v>
      </c>
      <c r="K37" t="s">
        <v>3150</v>
      </c>
      <c r="L37" t="s">
        <v>2079</v>
      </c>
      <c r="M37" t="s">
        <v>72</v>
      </c>
      <c r="N37" t="s">
        <v>16</v>
      </c>
      <c r="O37" t="s">
        <v>1926</v>
      </c>
      <c r="P37" t="s">
        <v>133</v>
      </c>
      <c r="Q37" t="s">
        <v>9698</v>
      </c>
      <c r="R37" t="s">
        <v>16</v>
      </c>
      <c r="S37" t="s">
        <v>16</v>
      </c>
      <c r="T37" t="s">
        <v>6282</v>
      </c>
      <c r="U37" t="s">
        <v>3102</v>
      </c>
      <c r="V37" t="s">
        <v>9800</v>
      </c>
      <c r="W37" t="s">
        <v>4840</v>
      </c>
      <c r="X37" t="s">
        <v>252</v>
      </c>
      <c r="Y37" t="s">
        <v>10786</v>
      </c>
      <c r="Z37">
        <v>1</v>
      </c>
    </row>
    <row r="38" spans="1:26" x14ac:dyDescent="0.25">
      <c r="A38">
        <v>48</v>
      </c>
      <c r="B38" t="s">
        <v>3083</v>
      </c>
      <c r="C38" s="7">
        <v>44809</v>
      </c>
      <c r="D38" t="s">
        <v>2358</v>
      </c>
      <c r="E38" t="s">
        <v>154</v>
      </c>
      <c r="F38" t="s">
        <v>154</v>
      </c>
      <c r="G38" t="s">
        <v>100</v>
      </c>
      <c r="H38">
        <v>3.5</v>
      </c>
      <c r="I38" t="s">
        <v>13</v>
      </c>
      <c r="J38" t="s">
        <v>71</v>
      </c>
      <c r="K38" t="s">
        <v>374</v>
      </c>
      <c r="L38" t="s">
        <v>2073</v>
      </c>
      <c r="M38" t="s">
        <v>15</v>
      </c>
      <c r="N38" t="s">
        <v>16</v>
      </c>
      <c r="O38" t="s">
        <v>1926</v>
      </c>
      <c r="P38" t="s">
        <v>96</v>
      </c>
      <c r="Q38" t="s">
        <v>185</v>
      </c>
      <c r="R38" t="s">
        <v>16</v>
      </c>
      <c r="S38" t="s">
        <v>16</v>
      </c>
      <c r="T38" t="s">
        <v>6282</v>
      </c>
      <c r="U38" t="s">
        <v>2359</v>
      </c>
      <c r="V38" t="s">
        <v>9800</v>
      </c>
      <c r="W38" t="s">
        <v>4840</v>
      </c>
      <c r="X38" t="s">
        <v>252</v>
      </c>
      <c r="Y38" t="s">
        <v>10787</v>
      </c>
      <c r="Z38">
        <v>3.5</v>
      </c>
    </row>
    <row r="39" spans="1:26" x14ac:dyDescent="0.25">
      <c r="A39">
        <v>47</v>
      </c>
      <c r="B39" t="s">
        <v>3178</v>
      </c>
      <c r="C39" s="7">
        <v>44798</v>
      </c>
      <c r="D39" t="s">
        <v>689</v>
      </c>
      <c r="E39" t="s">
        <v>1975</v>
      </c>
      <c r="F39" t="s">
        <v>1975</v>
      </c>
      <c r="G39" t="s">
        <v>100</v>
      </c>
      <c r="H39">
        <v>1</v>
      </c>
      <c r="I39" t="s">
        <v>13</v>
      </c>
      <c r="J39" t="s">
        <v>31</v>
      </c>
      <c r="K39" t="s">
        <v>16</v>
      </c>
      <c r="L39" t="s">
        <v>16</v>
      </c>
      <c r="M39" t="s">
        <v>15</v>
      </c>
      <c r="N39" t="s">
        <v>4345</v>
      </c>
      <c r="O39" t="s">
        <v>1926</v>
      </c>
      <c r="P39" t="s">
        <v>58</v>
      </c>
      <c r="Q39" t="s">
        <v>185</v>
      </c>
      <c r="R39" t="s">
        <v>16</v>
      </c>
      <c r="S39" t="s">
        <v>16</v>
      </c>
      <c r="T39" t="s">
        <v>6282</v>
      </c>
      <c r="U39" t="s">
        <v>691</v>
      </c>
      <c r="V39" t="s">
        <v>9800</v>
      </c>
      <c r="W39" t="s">
        <v>4840</v>
      </c>
      <c r="X39" t="s">
        <v>252</v>
      </c>
      <c r="Y39" t="s">
        <v>10788</v>
      </c>
      <c r="Z39">
        <v>1</v>
      </c>
    </row>
    <row r="40" spans="1:26" x14ac:dyDescent="0.25">
      <c r="A40">
        <v>46</v>
      </c>
      <c r="B40" t="s">
        <v>3182</v>
      </c>
      <c r="C40" s="7">
        <v>44797</v>
      </c>
      <c r="D40" t="s">
        <v>1400</v>
      </c>
      <c r="E40" t="s">
        <v>154</v>
      </c>
      <c r="F40" t="s">
        <v>154</v>
      </c>
      <c r="G40" t="s">
        <v>100</v>
      </c>
      <c r="H40">
        <v>3.5</v>
      </c>
      <c r="I40" t="s">
        <v>13</v>
      </c>
      <c r="J40" t="s">
        <v>59</v>
      </c>
      <c r="K40" t="s">
        <v>374</v>
      </c>
      <c r="L40" t="s">
        <v>1936</v>
      </c>
      <c r="M40" t="s">
        <v>15</v>
      </c>
      <c r="N40" t="s">
        <v>16</v>
      </c>
      <c r="O40" t="s">
        <v>1929</v>
      </c>
      <c r="P40" t="s">
        <v>96</v>
      </c>
      <c r="Q40" t="s">
        <v>185</v>
      </c>
      <c r="R40" t="s">
        <v>16</v>
      </c>
      <c r="S40" t="s">
        <v>16</v>
      </c>
      <c r="T40" t="s">
        <v>6285</v>
      </c>
      <c r="U40" t="s">
        <v>1401</v>
      </c>
      <c r="V40" t="s">
        <v>9800</v>
      </c>
      <c r="W40" t="s">
        <v>4840</v>
      </c>
      <c r="X40" t="s">
        <v>252</v>
      </c>
      <c r="Y40" t="s">
        <v>10789</v>
      </c>
      <c r="Z40">
        <v>3.5</v>
      </c>
    </row>
    <row r="41" spans="1:26" x14ac:dyDescent="0.25">
      <c r="A41">
        <v>45</v>
      </c>
      <c r="B41" t="s">
        <v>3199</v>
      </c>
      <c r="C41" s="7">
        <v>44792</v>
      </c>
      <c r="D41" t="s">
        <v>1504</v>
      </c>
      <c r="E41" t="s">
        <v>106</v>
      </c>
      <c r="F41" t="s">
        <v>106</v>
      </c>
      <c r="G41" t="s">
        <v>100</v>
      </c>
      <c r="H41">
        <v>2</v>
      </c>
      <c r="I41" t="s">
        <v>13</v>
      </c>
      <c r="J41" t="s">
        <v>290</v>
      </c>
      <c r="K41" t="s">
        <v>16</v>
      </c>
      <c r="L41" t="s">
        <v>16</v>
      </c>
      <c r="M41" t="s">
        <v>15</v>
      </c>
      <c r="N41" t="s">
        <v>5514</v>
      </c>
      <c r="O41" t="s">
        <v>1929</v>
      </c>
      <c r="P41" t="s">
        <v>23</v>
      </c>
      <c r="Q41" t="s">
        <v>185</v>
      </c>
      <c r="R41" t="s">
        <v>2136</v>
      </c>
      <c r="S41" t="s">
        <v>16</v>
      </c>
      <c r="T41" t="s">
        <v>6282</v>
      </c>
      <c r="U41" t="s">
        <v>1505</v>
      </c>
      <c r="V41" t="s">
        <v>9800</v>
      </c>
      <c r="W41" t="s">
        <v>4840</v>
      </c>
      <c r="X41" t="s">
        <v>252</v>
      </c>
      <c r="Y41" t="s">
        <v>10790</v>
      </c>
      <c r="Z41">
        <v>2</v>
      </c>
    </row>
    <row r="42" spans="1:26" x14ac:dyDescent="0.25">
      <c r="A42">
        <v>44</v>
      </c>
      <c r="B42" t="s">
        <v>3222</v>
      </c>
      <c r="C42" s="7">
        <v>44784</v>
      </c>
      <c r="D42" t="s">
        <v>3226</v>
      </c>
      <c r="E42" t="s">
        <v>106</v>
      </c>
      <c r="F42" t="s">
        <v>11</v>
      </c>
      <c r="G42" t="s">
        <v>100</v>
      </c>
      <c r="H42">
        <v>1</v>
      </c>
      <c r="I42" t="s">
        <v>13</v>
      </c>
      <c r="J42" t="s">
        <v>63</v>
      </c>
      <c r="K42" t="s">
        <v>16</v>
      </c>
      <c r="L42" t="s">
        <v>16</v>
      </c>
      <c r="M42" t="s">
        <v>22</v>
      </c>
      <c r="N42" t="s">
        <v>16</v>
      </c>
      <c r="O42" t="s">
        <v>1929</v>
      </c>
      <c r="P42" t="s">
        <v>47</v>
      </c>
      <c r="Q42" t="s">
        <v>185</v>
      </c>
      <c r="R42" t="s">
        <v>16</v>
      </c>
      <c r="S42" t="s">
        <v>16</v>
      </c>
      <c r="T42" t="s">
        <v>6282</v>
      </c>
      <c r="U42" t="s">
        <v>3221</v>
      </c>
      <c r="V42" t="s">
        <v>9801</v>
      </c>
      <c r="W42" t="s">
        <v>9802</v>
      </c>
      <c r="X42" t="s">
        <v>252</v>
      </c>
      <c r="Y42" t="s">
        <v>10791</v>
      </c>
      <c r="Z42">
        <v>1</v>
      </c>
    </row>
    <row r="43" spans="1:26" x14ac:dyDescent="0.25">
      <c r="A43">
        <v>43</v>
      </c>
      <c r="B43" t="s">
        <v>2691</v>
      </c>
      <c r="C43" s="7">
        <v>44783</v>
      </c>
      <c r="D43" t="s">
        <v>149</v>
      </c>
      <c r="E43" t="s">
        <v>106</v>
      </c>
      <c r="F43" t="s">
        <v>106</v>
      </c>
      <c r="G43" t="s">
        <v>100</v>
      </c>
      <c r="H43">
        <v>0.91</v>
      </c>
      <c r="I43" t="s">
        <v>13</v>
      </c>
      <c r="J43" t="s">
        <v>33</v>
      </c>
      <c r="K43" t="s">
        <v>122</v>
      </c>
      <c r="L43" t="s">
        <v>2079</v>
      </c>
      <c r="M43" t="s">
        <v>15</v>
      </c>
      <c r="N43" t="s">
        <v>16</v>
      </c>
      <c r="O43" t="s">
        <v>1929</v>
      </c>
      <c r="P43" t="s">
        <v>58</v>
      </c>
      <c r="Q43" t="s">
        <v>195</v>
      </c>
      <c r="R43" t="s">
        <v>16</v>
      </c>
      <c r="S43" t="s">
        <v>16</v>
      </c>
      <c r="T43" t="s">
        <v>6283</v>
      </c>
      <c r="U43" t="s">
        <v>285</v>
      </c>
      <c r="V43" t="s">
        <v>9800</v>
      </c>
      <c r="W43" t="s">
        <v>4840</v>
      </c>
      <c r="X43" t="s">
        <v>252</v>
      </c>
      <c r="Y43" t="s">
        <v>10792</v>
      </c>
      <c r="Z43">
        <v>0.91</v>
      </c>
    </row>
    <row r="44" spans="1:26" x14ac:dyDescent="0.25">
      <c r="A44">
        <v>42</v>
      </c>
      <c r="B44" t="s">
        <v>3262</v>
      </c>
      <c r="C44" s="7">
        <v>44776</v>
      </c>
      <c r="D44" t="s">
        <v>5470</v>
      </c>
      <c r="E44" t="s">
        <v>2031</v>
      </c>
      <c r="F44" t="s">
        <v>2031</v>
      </c>
      <c r="G44" t="s">
        <v>100</v>
      </c>
      <c r="H44">
        <v>0.5</v>
      </c>
      <c r="I44" t="s">
        <v>13</v>
      </c>
      <c r="J44" t="s">
        <v>48</v>
      </c>
      <c r="K44" t="s">
        <v>3261</v>
      </c>
      <c r="L44" t="s">
        <v>41</v>
      </c>
      <c r="M44" t="s">
        <v>32</v>
      </c>
      <c r="N44" t="s">
        <v>4345</v>
      </c>
      <c r="O44" t="s">
        <v>1926</v>
      </c>
      <c r="P44" t="s">
        <v>134</v>
      </c>
      <c r="Q44" t="s">
        <v>185</v>
      </c>
      <c r="R44" t="s">
        <v>16</v>
      </c>
      <c r="S44" t="s">
        <v>16</v>
      </c>
      <c r="T44" t="s">
        <v>6282</v>
      </c>
      <c r="U44" t="s">
        <v>1038</v>
      </c>
      <c r="V44" t="s">
        <v>9800</v>
      </c>
      <c r="W44" t="s">
        <v>4840</v>
      </c>
      <c r="X44" t="s">
        <v>252</v>
      </c>
      <c r="Y44" t="s">
        <v>10793</v>
      </c>
      <c r="Z44">
        <v>0.5</v>
      </c>
    </row>
    <row r="45" spans="1:26" x14ac:dyDescent="0.25">
      <c r="A45">
        <v>41</v>
      </c>
      <c r="B45" t="s">
        <v>3260</v>
      </c>
      <c r="C45" s="7">
        <v>44776</v>
      </c>
      <c r="D45" t="s">
        <v>1037</v>
      </c>
      <c r="E45" t="s">
        <v>2031</v>
      </c>
      <c r="F45" t="s">
        <v>11</v>
      </c>
      <c r="G45" t="s">
        <v>100</v>
      </c>
      <c r="H45">
        <v>0.5</v>
      </c>
      <c r="I45" t="s">
        <v>1998</v>
      </c>
      <c r="J45" t="s">
        <v>48</v>
      </c>
      <c r="K45" t="s">
        <v>16</v>
      </c>
      <c r="L45" t="s">
        <v>16</v>
      </c>
      <c r="M45" t="s">
        <v>32</v>
      </c>
      <c r="N45" t="s">
        <v>4345</v>
      </c>
      <c r="O45" t="s">
        <v>1926</v>
      </c>
      <c r="P45" t="s">
        <v>134</v>
      </c>
      <c r="Q45" t="s">
        <v>185</v>
      </c>
      <c r="R45" t="s">
        <v>16</v>
      </c>
      <c r="S45" t="s">
        <v>16</v>
      </c>
      <c r="T45" t="s">
        <v>6282</v>
      </c>
      <c r="U45" t="s">
        <v>1038</v>
      </c>
      <c r="V45" t="s">
        <v>9801</v>
      </c>
      <c r="W45" t="s">
        <v>9802</v>
      </c>
      <c r="X45" t="s">
        <v>252</v>
      </c>
      <c r="Y45" t="s">
        <v>10794</v>
      </c>
      <c r="Z45">
        <v>0.5</v>
      </c>
    </row>
    <row r="46" spans="1:26" x14ac:dyDescent="0.25">
      <c r="A46">
        <v>40</v>
      </c>
      <c r="B46" t="s">
        <v>3259</v>
      </c>
      <c r="C46" s="7">
        <v>44776</v>
      </c>
      <c r="D46" t="s">
        <v>3224</v>
      </c>
      <c r="E46" t="s">
        <v>106</v>
      </c>
      <c r="F46" t="s">
        <v>106</v>
      </c>
      <c r="G46" t="s">
        <v>100</v>
      </c>
      <c r="H46">
        <v>2</v>
      </c>
      <c r="I46" t="s">
        <v>13</v>
      </c>
      <c r="J46" t="s">
        <v>31</v>
      </c>
      <c r="K46" t="s">
        <v>2902</v>
      </c>
      <c r="L46" t="s">
        <v>41</v>
      </c>
      <c r="M46" t="s">
        <v>15</v>
      </c>
      <c r="N46" t="s">
        <v>16</v>
      </c>
      <c r="O46" t="s">
        <v>1929</v>
      </c>
      <c r="P46" t="s">
        <v>47</v>
      </c>
      <c r="Q46" t="s">
        <v>185</v>
      </c>
      <c r="R46" t="s">
        <v>16</v>
      </c>
      <c r="S46" t="s">
        <v>16</v>
      </c>
      <c r="T46" t="s">
        <v>6282</v>
      </c>
      <c r="U46" t="s">
        <v>3221</v>
      </c>
      <c r="V46" t="s">
        <v>9800</v>
      </c>
      <c r="W46" t="s">
        <v>4840</v>
      </c>
      <c r="X46" t="s">
        <v>252</v>
      </c>
      <c r="Y46" t="s">
        <v>10795</v>
      </c>
      <c r="Z46">
        <v>2</v>
      </c>
    </row>
    <row r="47" spans="1:26" x14ac:dyDescent="0.25">
      <c r="A47">
        <v>39</v>
      </c>
      <c r="B47" t="s">
        <v>3264</v>
      </c>
      <c r="C47" s="7">
        <v>44775</v>
      </c>
      <c r="D47" t="s">
        <v>1705</v>
      </c>
      <c r="E47" t="s">
        <v>107</v>
      </c>
      <c r="F47" t="s">
        <v>107</v>
      </c>
      <c r="G47" t="s">
        <v>100</v>
      </c>
      <c r="H47">
        <v>3</v>
      </c>
      <c r="I47" t="s">
        <v>13</v>
      </c>
      <c r="J47" t="s">
        <v>63</v>
      </c>
      <c r="K47" t="s">
        <v>3263</v>
      </c>
      <c r="L47" t="s">
        <v>1938</v>
      </c>
      <c r="M47" t="s">
        <v>15</v>
      </c>
      <c r="N47" t="s">
        <v>16</v>
      </c>
      <c r="O47" t="s">
        <v>1926</v>
      </c>
      <c r="P47" t="s">
        <v>58</v>
      </c>
      <c r="Q47" t="s">
        <v>9677</v>
      </c>
      <c r="R47" t="s">
        <v>16</v>
      </c>
      <c r="S47" t="s">
        <v>16</v>
      </c>
      <c r="T47" t="s">
        <v>6282</v>
      </c>
      <c r="U47" t="s">
        <v>1707</v>
      </c>
      <c r="V47" t="s">
        <v>9800</v>
      </c>
      <c r="W47" t="s">
        <v>4840</v>
      </c>
      <c r="X47" t="s">
        <v>252</v>
      </c>
      <c r="Y47" t="s">
        <v>10796</v>
      </c>
      <c r="Z47">
        <v>3</v>
      </c>
    </row>
    <row r="48" spans="1:26" x14ac:dyDescent="0.25">
      <c r="A48">
        <v>38</v>
      </c>
      <c r="B48" t="s">
        <v>3280</v>
      </c>
      <c r="C48" s="7">
        <v>44768</v>
      </c>
      <c r="D48" t="s">
        <v>3282</v>
      </c>
      <c r="E48" t="s">
        <v>1953</v>
      </c>
      <c r="F48" t="s">
        <v>340</v>
      </c>
      <c r="G48" t="s">
        <v>92</v>
      </c>
      <c r="H48">
        <v>0.9</v>
      </c>
      <c r="I48" t="s">
        <v>13</v>
      </c>
      <c r="J48" t="s">
        <v>1027</v>
      </c>
      <c r="K48" t="s">
        <v>690</v>
      </c>
      <c r="L48" t="s">
        <v>41</v>
      </c>
      <c r="M48" t="s">
        <v>32</v>
      </c>
      <c r="N48" t="s">
        <v>16</v>
      </c>
      <c r="O48" t="s">
        <v>1929</v>
      </c>
      <c r="P48" t="s">
        <v>27</v>
      </c>
      <c r="Q48" t="s">
        <v>195</v>
      </c>
      <c r="R48" t="s">
        <v>16</v>
      </c>
      <c r="S48" t="s">
        <v>16</v>
      </c>
      <c r="T48" t="s">
        <v>6282</v>
      </c>
      <c r="U48" t="s">
        <v>3279</v>
      </c>
      <c r="V48" t="s">
        <v>9800</v>
      </c>
      <c r="W48" t="s">
        <v>4840</v>
      </c>
      <c r="X48" t="s">
        <v>252</v>
      </c>
      <c r="Y48" t="s">
        <v>10797</v>
      </c>
      <c r="Z48">
        <v>0.91</v>
      </c>
    </row>
    <row r="49" spans="1:26" x14ac:dyDescent="0.25">
      <c r="A49">
        <v>37</v>
      </c>
      <c r="B49" t="s">
        <v>3302</v>
      </c>
      <c r="C49" s="7">
        <v>44767</v>
      </c>
      <c r="D49" t="s">
        <v>1153</v>
      </c>
      <c r="E49" t="s">
        <v>2031</v>
      </c>
      <c r="F49" t="s">
        <v>154</v>
      </c>
      <c r="G49" t="s">
        <v>100</v>
      </c>
      <c r="H49">
        <v>1.1000000000000001</v>
      </c>
      <c r="I49" t="s">
        <v>13</v>
      </c>
      <c r="J49" t="s">
        <v>1042</v>
      </c>
      <c r="K49" t="s">
        <v>70</v>
      </c>
      <c r="L49" t="s">
        <v>41</v>
      </c>
      <c r="M49" t="s">
        <v>32</v>
      </c>
      <c r="N49" t="s">
        <v>16</v>
      </c>
      <c r="O49" t="s">
        <v>1926</v>
      </c>
      <c r="P49" t="s">
        <v>58</v>
      </c>
      <c r="Q49" t="s">
        <v>189</v>
      </c>
      <c r="R49" t="s">
        <v>2136</v>
      </c>
      <c r="S49" t="s">
        <v>16</v>
      </c>
      <c r="T49" t="s">
        <v>6283</v>
      </c>
      <c r="U49" t="s">
        <v>1154</v>
      </c>
      <c r="V49" t="s">
        <v>9800</v>
      </c>
      <c r="W49" t="s">
        <v>4840</v>
      </c>
      <c r="X49" t="s">
        <v>252</v>
      </c>
      <c r="Y49" t="s">
        <v>10798</v>
      </c>
      <c r="Z49">
        <v>1.1000000000000001</v>
      </c>
    </row>
    <row r="50" spans="1:26" x14ac:dyDescent="0.25">
      <c r="A50">
        <v>36</v>
      </c>
      <c r="B50" t="s">
        <v>3320</v>
      </c>
      <c r="C50" s="7">
        <v>44764</v>
      </c>
      <c r="D50" t="s">
        <v>149</v>
      </c>
      <c r="E50" t="s">
        <v>106</v>
      </c>
      <c r="F50" t="s">
        <v>106</v>
      </c>
      <c r="G50" t="s">
        <v>100</v>
      </c>
      <c r="H50">
        <v>1.7</v>
      </c>
      <c r="I50" t="s">
        <v>13</v>
      </c>
      <c r="J50" t="s">
        <v>33</v>
      </c>
      <c r="K50" t="s">
        <v>68</v>
      </c>
      <c r="L50" t="s">
        <v>1938</v>
      </c>
      <c r="M50" t="s">
        <v>15</v>
      </c>
      <c r="N50" t="s">
        <v>16</v>
      </c>
      <c r="O50" t="s">
        <v>1929</v>
      </c>
      <c r="P50" t="s">
        <v>58</v>
      </c>
      <c r="Q50" t="s">
        <v>195</v>
      </c>
      <c r="R50" t="s">
        <v>16</v>
      </c>
      <c r="S50" t="s">
        <v>16</v>
      </c>
      <c r="T50" t="s">
        <v>6283</v>
      </c>
      <c r="U50" t="s">
        <v>285</v>
      </c>
      <c r="V50" t="s">
        <v>9800</v>
      </c>
      <c r="W50" t="s">
        <v>4840</v>
      </c>
      <c r="X50" t="s">
        <v>252</v>
      </c>
      <c r="Y50" t="s">
        <v>10799</v>
      </c>
      <c r="Z50">
        <v>1.7</v>
      </c>
    </row>
    <row r="51" spans="1:26" x14ac:dyDescent="0.25">
      <c r="A51">
        <v>35</v>
      </c>
      <c r="B51" t="s">
        <v>3338</v>
      </c>
      <c r="C51" s="7">
        <v>44762</v>
      </c>
      <c r="D51" t="s">
        <v>1518</v>
      </c>
      <c r="E51" t="s">
        <v>106</v>
      </c>
      <c r="F51" t="s">
        <v>106</v>
      </c>
      <c r="G51" t="s">
        <v>100</v>
      </c>
      <c r="H51">
        <v>5</v>
      </c>
      <c r="I51" t="s">
        <v>13</v>
      </c>
      <c r="J51" t="s">
        <v>77</v>
      </c>
      <c r="K51" t="s">
        <v>747</v>
      </c>
      <c r="L51" t="s">
        <v>2082</v>
      </c>
      <c r="M51" t="s">
        <v>15</v>
      </c>
      <c r="N51" t="s">
        <v>5514</v>
      </c>
      <c r="O51" t="s">
        <v>1926</v>
      </c>
      <c r="P51" t="s">
        <v>74</v>
      </c>
      <c r="Q51" t="s">
        <v>189</v>
      </c>
      <c r="R51" t="s">
        <v>16</v>
      </c>
      <c r="S51" t="s">
        <v>16</v>
      </c>
      <c r="T51" t="s">
        <v>6282</v>
      </c>
      <c r="U51" t="s">
        <v>1520</v>
      </c>
      <c r="V51" t="s">
        <v>9800</v>
      </c>
      <c r="W51" t="s">
        <v>4840</v>
      </c>
      <c r="X51" t="s">
        <v>252</v>
      </c>
      <c r="Y51" t="s">
        <v>10800</v>
      </c>
      <c r="Z51">
        <v>5</v>
      </c>
    </row>
    <row r="52" spans="1:26" x14ac:dyDescent="0.25">
      <c r="A52">
        <v>34</v>
      </c>
      <c r="B52" t="s">
        <v>3380</v>
      </c>
      <c r="C52" s="7">
        <v>44755</v>
      </c>
      <c r="D52" t="s">
        <v>5651</v>
      </c>
      <c r="E52" t="s">
        <v>106</v>
      </c>
      <c r="F52" t="s">
        <v>106</v>
      </c>
      <c r="G52" t="s">
        <v>100</v>
      </c>
      <c r="H52">
        <v>5</v>
      </c>
      <c r="I52" t="s">
        <v>2048</v>
      </c>
      <c r="J52" t="s">
        <v>28</v>
      </c>
      <c r="K52" t="s">
        <v>3150</v>
      </c>
      <c r="L52" t="s">
        <v>2082</v>
      </c>
      <c r="M52" t="s">
        <v>15</v>
      </c>
      <c r="N52" t="s">
        <v>4345</v>
      </c>
      <c r="O52" t="s">
        <v>1929</v>
      </c>
      <c r="P52" t="s">
        <v>74</v>
      </c>
      <c r="Q52" t="s">
        <v>185</v>
      </c>
      <c r="R52" t="s">
        <v>16</v>
      </c>
      <c r="S52" t="s">
        <v>16</v>
      </c>
      <c r="T52" t="s">
        <v>6282</v>
      </c>
      <c r="U52" t="s">
        <v>1164</v>
      </c>
      <c r="V52" t="s">
        <v>9800</v>
      </c>
      <c r="W52" t="s">
        <v>4840</v>
      </c>
      <c r="X52" t="s">
        <v>252</v>
      </c>
      <c r="Y52" t="s">
        <v>10801</v>
      </c>
      <c r="Z52">
        <v>5</v>
      </c>
    </row>
    <row r="53" spans="1:26" x14ac:dyDescent="0.25">
      <c r="A53">
        <v>33</v>
      </c>
      <c r="B53" t="s">
        <v>409</v>
      </c>
      <c r="C53" s="7">
        <v>44747</v>
      </c>
      <c r="D53" t="s">
        <v>412</v>
      </c>
      <c r="E53" t="s">
        <v>1946</v>
      </c>
      <c r="F53" t="s">
        <v>107</v>
      </c>
      <c r="G53" t="s">
        <v>100</v>
      </c>
      <c r="H53">
        <v>3</v>
      </c>
      <c r="I53" t="s">
        <v>13</v>
      </c>
      <c r="J53" t="s">
        <v>61</v>
      </c>
      <c r="K53" t="s">
        <v>97</v>
      </c>
      <c r="L53" t="s">
        <v>2073</v>
      </c>
      <c r="M53" t="s">
        <v>15</v>
      </c>
      <c r="N53" t="s">
        <v>16</v>
      </c>
      <c r="O53" t="s">
        <v>1926</v>
      </c>
      <c r="P53" t="s">
        <v>103</v>
      </c>
      <c r="Q53" t="s">
        <v>414</v>
      </c>
      <c r="R53" t="s">
        <v>1925</v>
      </c>
      <c r="S53" t="s">
        <v>199</v>
      </c>
      <c r="T53" t="s">
        <v>6872</v>
      </c>
      <c r="U53" t="s">
        <v>413</v>
      </c>
      <c r="V53" t="s">
        <v>9800</v>
      </c>
      <c r="W53" t="s">
        <v>4840</v>
      </c>
      <c r="X53" t="s">
        <v>252</v>
      </c>
      <c r="Y53" t="s">
        <v>10802</v>
      </c>
      <c r="Z53">
        <v>3</v>
      </c>
    </row>
    <row r="54" spans="1:26" x14ac:dyDescent="0.25">
      <c r="A54">
        <v>32</v>
      </c>
      <c r="B54" t="s">
        <v>3454</v>
      </c>
      <c r="C54" s="7">
        <v>44733</v>
      </c>
      <c r="D54" t="s">
        <v>3456</v>
      </c>
      <c r="E54" t="s">
        <v>1975</v>
      </c>
      <c r="F54" t="s">
        <v>106</v>
      </c>
      <c r="G54" t="s">
        <v>100</v>
      </c>
      <c r="H54">
        <v>3</v>
      </c>
      <c r="I54" t="s">
        <v>13</v>
      </c>
      <c r="J54" t="s">
        <v>59</v>
      </c>
      <c r="K54" t="s">
        <v>70</v>
      </c>
      <c r="L54" t="s">
        <v>1938</v>
      </c>
      <c r="M54" t="s">
        <v>32</v>
      </c>
      <c r="N54" t="s">
        <v>16</v>
      </c>
      <c r="O54" t="s">
        <v>1929</v>
      </c>
      <c r="P54" t="s">
        <v>58</v>
      </c>
      <c r="Q54" t="s">
        <v>185</v>
      </c>
      <c r="R54" t="s">
        <v>16</v>
      </c>
      <c r="S54" t="s">
        <v>16</v>
      </c>
      <c r="T54" t="s">
        <v>6282</v>
      </c>
      <c r="U54" t="s">
        <v>3453</v>
      </c>
      <c r="V54" t="s">
        <v>9800</v>
      </c>
      <c r="W54" t="s">
        <v>4840</v>
      </c>
      <c r="X54" t="s">
        <v>252</v>
      </c>
      <c r="Y54" t="s">
        <v>10803</v>
      </c>
      <c r="Z54">
        <v>3</v>
      </c>
    </row>
    <row r="55" spans="1:26" x14ac:dyDescent="0.25">
      <c r="A55">
        <v>31</v>
      </c>
      <c r="B55" t="s">
        <v>490</v>
      </c>
      <c r="C55" s="7">
        <v>44726</v>
      </c>
      <c r="D55" t="s">
        <v>5474</v>
      </c>
      <c r="E55" t="s">
        <v>1949</v>
      </c>
      <c r="F55" t="s">
        <v>91</v>
      </c>
      <c r="G55" t="s">
        <v>100</v>
      </c>
      <c r="H55">
        <v>0.5</v>
      </c>
      <c r="I55" t="s">
        <v>13</v>
      </c>
      <c r="J55" t="s">
        <v>33</v>
      </c>
      <c r="K55" t="s">
        <v>836</v>
      </c>
      <c r="L55" t="s">
        <v>2079</v>
      </c>
      <c r="M55" t="s">
        <v>15</v>
      </c>
      <c r="N55" t="s">
        <v>5514</v>
      </c>
      <c r="O55" t="s">
        <v>1926</v>
      </c>
      <c r="P55" t="s">
        <v>136</v>
      </c>
      <c r="Q55" t="s">
        <v>414</v>
      </c>
      <c r="R55" t="s">
        <v>16</v>
      </c>
      <c r="S55" t="s">
        <v>16</v>
      </c>
      <c r="T55" t="s">
        <v>6282</v>
      </c>
      <c r="U55" t="s">
        <v>494</v>
      </c>
      <c r="V55" t="s">
        <v>9800</v>
      </c>
      <c r="W55" t="s">
        <v>4840</v>
      </c>
      <c r="X55" t="s">
        <v>252</v>
      </c>
      <c r="Y55" t="s">
        <v>10804</v>
      </c>
      <c r="Z55">
        <v>0.5</v>
      </c>
    </row>
    <row r="56" spans="1:26" x14ac:dyDescent="0.25">
      <c r="A56">
        <v>30</v>
      </c>
      <c r="B56" t="s">
        <v>3100</v>
      </c>
      <c r="C56" s="7">
        <v>44721</v>
      </c>
      <c r="D56" t="s">
        <v>1863</v>
      </c>
      <c r="E56" t="s">
        <v>3099</v>
      </c>
      <c r="F56" t="s">
        <v>107</v>
      </c>
      <c r="G56" t="s">
        <v>100</v>
      </c>
      <c r="H56">
        <v>2.5</v>
      </c>
      <c r="I56" t="s">
        <v>13</v>
      </c>
      <c r="J56" t="s">
        <v>48</v>
      </c>
      <c r="K56" t="s">
        <v>3150</v>
      </c>
      <c r="L56" t="s">
        <v>1938</v>
      </c>
      <c r="M56" t="s">
        <v>32</v>
      </c>
      <c r="N56" t="s">
        <v>4345</v>
      </c>
      <c r="O56" t="s">
        <v>1929</v>
      </c>
      <c r="P56" t="s">
        <v>18</v>
      </c>
      <c r="Q56" t="s">
        <v>189</v>
      </c>
      <c r="R56" t="s">
        <v>16</v>
      </c>
      <c r="S56" t="s">
        <v>16</v>
      </c>
      <c r="T56" t="s">
        <v>6282</v>
      </c>
      <c r="U56" t="s">
        <v>1864</v>
      </c>
      <c r="V56" t="s">
        <v>9800</v>
      </c>
      <c r="W56" t="s">
        <v>4840</v>
      </c>
      <c r="X56" t="s">
        <v>252</v>
      </c>
      <c r="Y56" t="s">
        <v>10805</v>
      </c>
      <c r="Z56">
        <v>2.5</v>
      </c>
    </row>
    <row r="57" spans="1:26" x14ac:dyDescent="0.25">
      <c r="A57">
        <v>29</v>
      </c>
      <c r="B57" t="s">
        <v>3523</v>
      </c>
      <c r="C57" s="7">
        <v>44721</v>
      </c>
      <c r="D57" t="s">
        <v>6260</v>
      </c>
      <c r="E57" t="s">
        <v>1963</v>
      </c>
      <c r="F57" t="s">
        <v>1963</v>
      </c>
      <c r="G57" t="s">
        <v>100</v>
      </c>
      <c r="H57">
        <v>5</v>
      </c>
      <c r="I57" t="s">
        <v>13</v>
      </c>
      <c r="J57" t="s">
        <v>854</v>
      </c>
      <c r="K57" t="s">
        <v>97</v>
      </c>
      <c r="L57" t="s">
        <v>2073</v>
      </c>
      <c r="M57" t="s">
        <v>32</v>
      </c>
      <c r="N57" t="s">
        <v>4345</v>
      </c>
      <c r="O57" t="s">
        <v>1926</v>
      </c>
      <c r="P57" t="s">
        <v>58</v>
      </c>
      <c r="Q57" t="s">
        <v>414</v>
      </c>
      <c r="R57" t="s">
        <v>16</v>
      </c>
      <c r="S57" t="s">
        <v>16</v>
      </c>
      <c r="T57" t="s">
        <v>6283</v>
      </c>
      <c r="U57" t="s">
        <v>987</v>
      </c>
      <c r="V57" t="s">
        <v>9800</v>
      </c>
      <c r="W57" t="s">
        <v>4840</v>
      </c>
      <c r="X57" t="s">
        <v>252</v>
      </c>
      <c r="Y57" t="s">
        <v>10806</v>
      </c>
      <c r="Z57">
        <v>5</v>
      </c>
    </row>
    <row r="58" spans="1:26" x14ac:dyDescent="0.25">
      <c r="A58">
        <v>28</v>
      </c>
      <c r="B58" t="s">
        <v>3529</v>
      </c>
      <c r="C58" s="7">
        <v>44720</v>
      </c>
      <c r="D58" t="s">
        <v>941</v>
      </c>
      <c r="E58" t="s">
        <v>106</v>
      </c>
      <c r="F58" t="s">
        <v>106</v>
      </c>
      <c r="G58" t="s">
        <v>100</v>
      </c>
      <c r="H58">
        <v>3</v>
      </c>
      <c r="I58" t="s">
        <v>13</v>
      </c>
      <c r="J58" t="s">
        <v>33</v>
      </c>
      <c r="K58" t="s">
        <v>3150</v>
      </c>
      <c r="L58" t="s">
        <v>1936</v>
      </c>
      <c r="M58" t="s">
        <v>15</v>
      </c>
      <c r="N58" t="s">
        <v>16</v>
      </c>
      <c r="O58" t="s">
        <v>1929</v>
      </c>
      <c r="P58" t="s">
        <v>58</v>
      </c>
      <c r="Q58" t="s">
        <v>195</v>
      </c>
      <c r="R58" t="s">
        <v>16</v>
      </c>
      <c r="S58" t="s">
        <v>16</v>
      </c>
      <c r="T58" t="s">
        <v>6285</v>
      </c>
      <c r="U58" t="s">
        <v>943</v>
      </c>
      <c r="V58" t="s">
        <v>9800</v>
      </c>
      <c r="W58" t="s">
        <v>4840</v>
      </c>
      <c r="X58" t="s">
        <v>252</v>
      </c>
      <c r="Y58" t="s">
        <v>10807</v>
      </c>
      <c r="Z58">
        <v>3</v>
      </c>
    </row>
    <row r="59" spans="1:26" x14ac:dyDescent="0.25">
      <c r="A59">
        <v>27</v>
      </c>
      <c r="B59" t="s">
        <v>3303</v>
      </c>
      <c r="C59" s="7">
        <v>44720</v>
      </c>
      <c r="D59" t="s">
        <v>1153</v>
      </c>
      <c r="E59" t="s">
        <v>2031</v>
      </c>
      <c r="F59" t="s">
        <v>154</v>
      </c>
      <c r="G59" t="s">
        <v>100</v>
      </c>
      <c r="H59">
        <v>5</v>
      </c>
      <c r="I59" t="s">
        <v>13</v>
      </c>
      <c r="J59" t="s">
        <v>77</v>
      </c>
      <c r="K59" t="s">
        <v>3524</v>
      </c>
      <c r="L59" t="s">
        <v>1938</v>
      </c>
      <c r="M59" t="s">
        <v>32</v>
      </c>
      <c r="N59" t="s">
        <v>16</v>
      </c>
      <c r="O59" t="s">
        <v>1926</v>
      </c>
      <c r="P59" t="s">
        <v>58</v>
      </c>
      <c r="Q59" t="s">
        <v>189</v>
      </c>
      <c r="R59" t="s">
        <v>16</v>
      </c>
      <c r="S59" t="s">
        <v>16</v>
      </c>
      <c r="T59" t="s">
        <v>6282</v>
      </c>
      <c r="U59" t="s">
        <v>1154</v>
      </c>
      <c r="V59" t="s">
        <v>9800</v>
      </c>
      <c r="W59" t="s">
        <v>4840</v>
      </c>
      <c r="X59" t="s">
        <v>252</v>
      </c>
      <c r="Y59" t="s">
        <v>10808</v>
      </c>
      <c r="Z59">
        <v>5</v>
      </c>
    </row>
    <row r="60" spans="1:26" x14ac:dyDescent="0.25">
      <c r="A60">
        <v>26</v>
      </c>
      <c r="B60" t="s">
        <v>3262</v>
      </c>
      <c r="C60" s="7">
        <v>44719</v>
      </c>
      <c r="D60" t="s">
        <v>1037</v>
      </c>
      <c r="E60" t="s">
        <v>2031</v>
      </c>
      <c r="F60" t="s">
        <v>108</v>
      </c>
      <c r="G60" t="s">
        <v>100</v>
      </c>
      <c r="H60">
        <v>2</v>
      </c>
      <c r="I60" t="s">
        <v>13</v>
      </c>
      <c r="J60" t="s">
        <v>48</v>
      </c>
      <c r="K60" t="s">
        <v>68</v>
      </c>
      <c r="L60" t="s">
        <v>41</v>
      </c>
      <c r="M60" t="s">
        <v>32</v>
      </c>
      <c r="N60" t="s">
        <v>4345</v>
      </c>
      <c r="O60" t="s">
        <v>1926</v>
      </c>
      <c r="P60" t="s">
        <v>134</v>
      </c>
      <c r="Q60" t="s">
        <v>185</v>
      </c>
      <c r="R60" t="s">
        <v>16</v>
      </c>
      <c r="S60" t="s">
        <v>16</v>
      </c>
      <c r="T60" t="s">
        <v>6282</v>
      </c>
      <c r="U60" t="s">
        <v>1038</v>
      </c>
      <c r="V60" t="s">
        <v>9800</v>
      </c>
      <c r="W60" t="s">
        <v>4840</v>
      </c>
      <c r="X60" t="s">
        <v>252</v>
      </c>
      <c r="Y60" t="s">
        <v>10809</v>
      </c>
      <c r="Z60">
        <v>2</v>
      </c>
    </row>
    <row r="61" spans="1:26" x14ac:dyDescent="0.25">
      <c r="A61">
        <v>25</v>
      </c>
      <c r="B61" t="s">
        <v>3546</v>
      </c>
      <c r="C61" s="7">
        <v>44718</v>
      </c>
      <c r="D61" t="s">
        <v>3549</v>
      </c>
      <c r="E61" t="s">
        <v>106</v>
      </c>
      <c r="F61" t="s">
        <v>106</v>
      </c>
      <c r="G61" t="s">
        <v>100</v>
      </c>
      <c r="H61">
        <v>1.1000000000000001</v>
      </c>
      <c r="I61" t="s">
        <v>13</v>
      </c>
      <c r="J61" t="s">
        <v>66</v>
      </c>
      <c r="K61" t="s">
        <v>146</v>
      </c>
      <c r="L61" t="s">
        <v>2079</v>
      </c>
      <c r="M61" t="s">
        <v>32</v>
      </c>
      <c r="N61" t="s">
        <v>16</v>
      </c>
      <c r="O61" t="s">
        <v>1929</v>
      </c>
      <c r="P61" t="s">
        <v>58</v>
      </c>
      <c r="Q61" t="s">
        <v>195</v>
      </c>
      <c r="R61" t="s">
        <v>16</v>
      </c>
      <c r="S61" t="s">
        <v>16</v>
      </c>
      <c r="T61" t="s">
        <v>6282</v>
      </c>
      <c r="U61" t="s">
        <v>3545</v>
      </c>
      <c r="V61" t="s">
        <v>9800</v>
      </c>
      <c r="W61" t="s">
        <v>4840</v>
      </c>
      <c r="X61" t="s">
        <v>252</v>
      </c>
      <c r="Y61" t="s">
        <v>10810</v>
      </c>
      <c r="Z61">
        <v>1.1000000000000001</v>
      </c>
    </row>
    <row r="62" spans="1:26" x14ac:dyDescent="0.25">
      <c r="A62">
        <v>24</v>
      </c>
      <c r="B62" t="s">
        <v>432</v>
      </c>
      <c r="C62" s="7">
        <v>44712</v>
      </c>
      <c r="D62" t="s">
        <v>5476</v>
      </c>
      <c r="E62" t="s">
        <v>107</v>
      </c>
      <c r="F62" t="s">
        <v>107</v>
      </c>
      <c r="G62" t="s">
        <v>100</v>
      </c>
      <c r="H62">
        <v>0.4</v>
      </c>
      <c r="I62" t="s">
        <v>13</v>
      </c>
      <c r="J62" t="s">
        <v>73</v>
      </c>
      <c r="K62" t="s">
        <v>70</v>
      </c>
      <c r="L62" t="s">
        <v>1938</v>
      </c>
      <c r="M62" t="s">
        <v>15</v>
      </c>
      <c r="N62" t="s">
        <v>16</v>
      </c>
      <c r="O62" t="s">
        <v>1929</v>
      </c>
      <c r="P62" t="s">
        <v>35</v>
      </c>
      <c r="Q62" t="s">
        <v>195</v>
      </c>
      <c r="R62" t="s">
        <v>1925</v>
      </c>
      <c r="S62" t="s">
        <v>181</v>
      </c>
      <c r="T62" t="s">
        <v>6283</v>
      </c>
      <c r="U62" t="s">
        <v>435</v>
      </c>
      <c r="V62" t="s">
        <v>9800</v>
      </c>
      <c r="W62" t="s">
        <v>4840</v>
      </c>
      <c r="X62" t="s">
        <v>252</v>
      </c>
      <c r="Y62" t="s">
        <v>10811</v>
      </c>
      <c r="Z62">
        <v>0.4</v>
      </c>
    </row>
    <row r="63" spans="1:26" x14ac:dyDescent="0.25">
      <c r="A63">
        <v>23</v>
      </c>
      <c r="B63" t="s">
        <v>425</v>
      </c>
      <c r="C63" s="7">
        <v>44712</v>
      </c>
      <c r="D63" t="s">
        <v>5475</v>
      </c>
      <c r="E63" t="s">
        <v>107</v>
      </c>
      <c r="F63" t="s">
        <v>106</v>
      </c>
      <c r="G63" t="s">
        <v>100</v>
      </c>
      <c r="H63">
        <v>1</v>
      </c>
      <c r="I63" t="s">
        <v>604</v>
      </c>
      <c r="J63" t="s">
        <v>428</v>
      </c>
      <c r="K63" t="s">
        <v>16</v>
      </c>
      <c r="L63" t="s">
        <v>16</v>
      </c>
      <c r="M63" t="s">
        <v>32</v>
      </c>
      <c r="N63" t="s">
        <v>9804</v>
      </c>
      <c r="O63" t="s">
        <v>1926</v>
      </c>
      <c r="P63" t="s">
        <v>67</v>
      </c>
      <c r="Q63" t="s">
        <v>189</v>
      </c>
      <c r="R63" t="s">
        <v>1925</v>
      </c>
      <c r="S63" t="s">
        <v>199</v>
      </c>
      <c r="T63" t="s">
        <v>6282</v>
      </c>
      <c r="U63" t="s">
        <v>429</v>
      </c>
      <c r="V63" t="s">
        <v>9800</v>
      </c>
      <c r="W63" t="s">
        <v>4840</v>
      </c>
      <c r="X63" t="s">
        <v>252</v>
      </c>
      <c r="Y63" t="s">
        <v>10812</v>
      </c>
      <c r="Z63">
        <v>1</v>
      </c>
    </row>
    <row r="64" spans="1:26" x14ac:dyDescent="0.25">
      <c r="A64">
        <v>22</v>
      </c>
      <c r="B64" t="s">
        <v>3566</v>
      </c>
      <c r="C64" s="7">
        <v>44712</v>
      </c>
      <c r="D64" t="s">
        <v>3568</v>
      </c>
      <c r="E64" t="s">
        <v>107</v>
      </c>
      <c r="F64" t="s">
        <v>107</v>
      </c>
      <c r="G64" t="s">
        <v>100</v>
      </c>
      <c r="H64">
        <v>5</v>
      </c>
      <c r="I64" t="s">
        <v>13</v>
      </c>
      <c r="J64" t="s">
        <v>40</v>
      </c>
      <c r="K64" t="s">
        <v>64</v>
      </c>
      <c r="L64" t="s">
        <v>1936</v>
      </c>
      <c r="M64" t="s">
        <v>32</v>
      </c>
      <c r="N64" t="s">
        <v>16</v>
      </c>
      <c r="O64" t="s">
        <v>1926</v>
      </c>
      <c r="P64" t="s">
        <v>47</v>
      </c>
      <c r="Q64" t="s">
        <v>189</v>
      </c>
      <c r="R64" t="s">
        <v>2136</v>
      </c>
      <c r="S64" t="s">
        <v>16</v>
      </c>
      <c r="T64" t="s">
        <v>6282</v>
      </c>
      <c r="U64" t="s">
        <v>3565</v>
      </c>
      <c r="V64" t="s">
        <v>9800</v>
      </c>
      <c r="W64" t="s">
        <v>4840</v>
      </c>
      <c r="X64" t="s">
        <v>252</v>
      </c>
      <c r="Y64" t="s">
        <v>10813</v>
      </c>
      <c r="Z64">
        <v>5</v>
      </c>
    </row>
    <row r="65" spans="1:26" x14ac:dyDescent="0.25">
      <c r="A65">
        <v>21</v>
      </c>
      <c r="B65" t="s">
        <v>432</v>
      </c>
      <c r="C65" s="7">
        <v>44679</v>
      </c>
      <c r="D65" t="s">
        <v>434</v>
      </c>
      <c r="E65" t="s">
        <v>107</v>
      </c>
      <c r="F65" t="s">
        <v>107</v>
      </c>
      <c r="G65" t="s">
        <v>100</v>
      </c>
      <c r="H65">
        <v>2.6</v>
      </c>
      <c r="I65" t="s">
        <v>13</v>
      </c>
      <c r="J65" t="s">
        <v>73</v>
      </c>
      <c r="K65" t="s">
        <v>493</v>
      </c>
      <c r="L65" t="s">
        <v>2079</v>
      </c>
      <c r="M65" t="s">
        <v>15</v>
      </c>
      <c r="N65" t="s">
        <v>16</v>
      </c>
      <c r="O65" t="s">
        <v>1929</v>
      </c>
      <c r="P65" t="s">
        <v>35</v>
      </c>
      <c r="Q65" t="s">
        <v>195</v>
      </c>
      <c r="R65" t="s">
        <v>16</v>
      </c>
      <c r="S65" t="s">
        <v>16</v>
      </c>
      <c r="T65" t="s">
        <v>6283</v>
      </c>
      <c r="U65" t="s">
        <v>435</v>
      </c>
      <c r="V65" t="s">
        <v>9800</v>
      </c>
      <c r="W65" t="s">
        <v>4840</v>
      </c>
      <c r="X65" t="s">
        <v>252</v>
      </c>
      <c r="Y65" t="s">
        <v>10814</v>
      </c>
      <c r="Z65">
        <v>2.6</v>
      </c>
    </row>
    <row r="66" spans="1:26" x14ac:dyDescent="0.25">
      <c r="A66">
        <v>20</v>
      </c>
      <c r="B66" t="s">
        <v>3754</v>
      </c>
      <c r="C66" s="7">
        <v>44672</v>
      </c>
      <c r="D66" t="s">
        <v>3756</v>
      </c>
      <c r="E66" t="s">
        <v>106</v>
      </c>
      <c r="F66" t="s">
        <v>11</v>
      </c>
      <c r="G66" t="s">
        <v>100</v>
      </c>
      <c r="H66">
        <v>2.2000000000000002</v>
      </c>
      <c r="I66" t="s">
        <v>13</v>
      </c>
      <c r="J66" t="s">
        <v>14</v>
      </c>
      <c r="K66" t="s">
        <v>26</v>
      </c>
      <c r="L66" t="s">
        <v>65</v>
      </c>
      <c r="M66" t="s">
        <v>15</v>
      </c>
      <c r="N66" t="s">
        <v>16</v>
      </c>
      <c r="O66" t="s">
        <v>1929</v>
      </c>
      <c r="P66" t="s">
        <v>23</v>
      </c>
      <c r="Q66" t="s">
        <v>185</v>
      </c>
      <c r="R66" t="s">
        <v>16</v>
      </c>
      <c r="S66" t="s">
        <v>16</v>
      </c>
      <c r="T66" t="s">
        <v>6283</v>
      </c>
      <c r="U66" t="s">
        <v>3753</v>
      </c>
      <c r="V66" t="s">
        <v>9801</v>
      </c>
      <c r="W66" t="s">
        <v>9802</v>
      </c>
      <c r="X66" t="s">
        <v>252</v>
      </c>
      <c r="Y66" t="s">
        <v>10815</v>
      </c>
      <c r="Z66">
        <v>2.2000000000000002</v>
      </c>
    </row>
    <row r="67" spans="1:26" x14ac:dyDescent="0.25">
      <c r="A67">
        <v>19</v>
      </c>
      <c r="B67" t="s">
        <v>3770</v>
      </c>
      <c r="C67" s="7">
        <v>44664</v>
      </c>
      <c r="D67" t="s">
        <v>3772</v>
      </c>
      <c r="E67" t="s">
        <v>106</v>
      </c>
      <c r="F67" t="s">
        <v>106</v>
      </c>
      <c r="G67" t="s">
        <v>100</v>
      </c>
      <c r="H67">
        <v>2.2999999999999998</v>
      </c>
      <c r="I67" t="s">
        <v>13</v>
      </c>
      <c r="J67" t="s">
        <v>1042</v>
      </c>
      <c r="K67" t="s">
        <v>122</v>
      </c>
      <c r="L67" t="s">
        <v>2073</v>
      </c>
      <c r="M67" t="s">
        <v>32</v>
      </c>
      <c r="N67" t="s">
        <v>4356</v>
      </c>
      <c r="O67" t="s">
        <v>1926</v>
      </c>
      <c r="P67" t="s">
        <v>130</v>
      </c>
      <c r="Q67" t="s">
        <v>189</v>
      </c>
      <c r="R67" t="s">
        <v>16</v>
      </c>
      <c r="S67" t="s">
        <v>16</v>
      </c>
      <c r="T67" t="s">
        <v>6283</v>
      </c>
      <c r="U67" t="s">
        <v>3768</v>
      </c>
      <c r="V67" t="s">
        <v>9800</v>
      </c>
      <c r="W67" t="s">
        <v>4840</v>
      </c>
      <c r="X67" t="s">
        <v>252</v>
      </c>
      <c r="Y67" t="s">
        <v>10816</v>
      </c>
      <c r="Z67">
        <v>2.2999999999999998</v>
      </c>
    </row>
    <row r="68" spans="1:26" x14ac:dyDescent="0.25">
      <c r="A68">
        <v>18</v>
      </c>
      <c r="B68" t="s">
        <v>3775</v>
      </c>
      <c r="C68" s="7">
        <v>44663</v>
      </c>
      <c r="D68" t="s">
        <v>1258</v>
      </c>
      <c r="E68" t="s">
        <v>1953</v>
      </c>
      <c r="F68" t="s">
        <v>1953</v>
      </c>
      <c r="G68" t="s">
        <v>100</v>
      </c>
      <c r="H68">
        <v>5</v>
      </c>
      <c r="I68" t="s">
        <v>1988</v>
      </c>
      <c r="J68" t="s">
        <v>854</v>
      </c>
      <c r="K68" t="s">
        <v>146</v>
      </c>
      <c r="L68" t="s">
        <v>1936</v>
      </c>
      <c r="M68" t="s">
        <v>32</v>
      </c>
      <c r="N68" t="s">
        <v>16</v>
      </c>
      <c r="O68" t="s">
        <v>1929</v>
      </c>
      <c r="P68" t="s">
        <v>27</v>
      </c>
      <c r="Q68" t="s">
        <v>195</v>
      </c>
      <c r="R68" t="s">
        <v>2136</v>
      </c>
      <c r="S68" t="s">
        <v>16</v>
      </c>
      <c r="T68" t="s">
        <v>6283</v>
      </c>
      <c r="U68" t="s">
        <v>1259</v>
      </c>
      <c r="V68" t="s">
        <v>9800</v>
      </c>
      <c r="W68" t="s">
        <v>4840</v>
      </c>
      <c r="X68" t="s">
        <v>252</v>
      </c>
      <c r="Y68" t="s">
        <v>10817</v>
      </c>
      <c r="Z68">
        <v>5</v>
      </c>
    </row>
    <row r="69" spans="1:26" x14ac:dyDescent="0.25">
      <c r="A69">
        <v>17</v>
      </c>
      <c r="B69" t="s">
        <v>3801</v>
      </c>
      <c r="C69" s="7">
        <v>44658</v>
      </c>
      <c r="D69" t="s">
        <v>3803</v>
      </c>
      <c r="E69" t="s">
        <v>1975</v>
      </c>
      <c r="F69" t="s">
        <v>1975</v>
      </c>
      <c r="G69" t="s">
        <v>100</v>
      </c>
      <c r="H69">
        <v>3</v>
      </c>
      <c r="I69" t="s">
        <v>13</v>
      </c>
      <c r="J69" t="s">
        <v>66</v>
      </c>
      <c r="K69" t="s">
        <v>397</v>
      </c>
      <c r="L69" t="s">
        <v>1938</v>
      </c>
      <c r="M69" t="s">
        <v>15</v>
      </c>
      <c r="N69" t="s">
        <v>16</v>
      </c>
      <c r="O69" t="s">
        <v>1926</v>
      </c>
      <c r="P69" t="s">
        <v>30</v>
      </c>
      <c r="Q69" t="s">
        <v>185</v>
      </c>
      <c r="R69" t="s">
        <v>16</v>
      </c>
      <c r="S69" t="s">
        <v>16</v>
      </c>
      <c r="T69" t="s">
        <v>6283</v>
      </c>
      <c r="U69" t="s">
        <v>3800</v>
      </c>
      <c r="V69" t="s">
        <v>9800</v>
      </c>
      <c r="W69" t="s">
        <v>4840</v>
      </c>
      <c r="X69" t="s">
        <v>252</v>
      </c>
      <c r="Y69" t="s">
        <v>10818</v>
      </c>
      <c r="Z69">
        <v>3</v>
      </c>
    </row>
    <row r="70" spans="1:26" x14ac:dyDescent="0.25">
      <c r="A70">
        <v>16</v>
      </c>
      <c r="B70" t="s">
        <v>3797</v>
      </c>
      <c r="C70" s="7">
        <v>44658</v>
      </c>
      <c r="D70" t="s">
        <v>3799</v>
      </c>
      <c r="E70" t="s">
        <v>154</v>
      </c>
      <c r="F70" t="s">
        <v>154</v>
      </c>
      <c r="G70" t="s">
        <v>100</v>
      </c>
      <c r="H70">
        <v>2</v>
      </c>
      <c r="I70" t="s">
        <v>13</v>
      </c>
      <c r="J70" t="s">
        <v>930</v>
      </c>
      <c r="K70" t="s">
        <v>46</v>
      </c>
      <c r="L70" t="s">
        <v>2073</v>
      </c>
      <c r="M70" t="s">
        <v>15</v>
      </c>
      <c r="N70" t="s">
        <v>16</v>
      </c>
      <c r="O70" t="s">
        <v>1926</v>
      </c>
      <c r="P70" t="s">
        <v>39</v>
      </c>
      <c r="Q70" t="s">
        <v>185</v>
      </c>
      <c r="R70" t="s">
        <v>16</v>
      </c>
      <c r="S70" t="s">
        <v>16</v>
      </c>
      <c r="T70" t="s">
        <v>6283</v>
      </c>
      <c r="U70" t="s">
        <v>3796</v>
      </c>
      <c r="V70" t="s">
        <v>9800</v>
      </c>
      <c r="W70" t="s">
        <v>4840</v>
      </c>
      <c r="X70" t="s">
        <v>252</v>
      </c>
      <c r="Y70" t="s">
        <v>10819</v>
      </c>
      <c r="Z70">
        <v>2</v>
      </c>
    </row>
    <row r="71" spans="1:26" x14ac:dyDescent="0.25">
      <c r="A71">
        <v>15</v>
      </c>
      <c r="B71" t="s">
        <v>3844</v>
      </c>
      <c r="C71" s="7">
        <v>44648</v>
      </c>
      <c r="D71" t="s">
        <v>3846</v>
      </c>
      <c r="E71" t="s">
        <v>107</v>
      </c>
      <c r="F71" t="s">
        <v>107</v>
      </c>
      <c r="G71" t="s">
        <v>100</v>
      </c>
      <c r="H71">
        <v>2</v>
      </c>
      <c r="I71" t="s">
        <v>13</v>
      </c>
      <c r="J71" t="s">
        <v>77</v>
      </c>
      <c r="K71" t="s">
        <v>2187</v>
      </c>
      <c r="L71" t="s">
        <v>41</v>
      </c>
      <c r="M71" t="s">
        <v>15</v>
      </c>
      <c r="N71" t="s">
        <v>16</v>
      </c>
      <c r="O71" t="s">
        <v>1926</v>
      </c>
      <c r="P71" t="s">
        <v>96</v>
      </c>
      <c r="Q71" t="s">
        <v>9677</v>
      </c>
      <c r="R71" t="s">
        <v>2136</v>
      </c>
      <c r="S71" t="s">
        <v>16</v>
      </c>
      <c r="T71" t="s">
        <v>6282</v>
      </c>
      <c r="U71" t="s">
        <v>3843</v>
      </c>
      <c r="V71" t="s">
        <v>9800</v>
      </c>
      <c r="W71" t="s">
        <v>4840</v>
      </c>
      <c r="X71" t="s">
        <v>252</v>
      </c>
      <c r="Y71" t="s">
        <v>10820</v>
      </c>
      <c r="Z71">
        <v>2</v>
      </c>
    </row>
    <row r="72" spans="1:26" x14ac:dyDescent="0.25">
      <c r="A72">
        <v>14</v>
      </c>
      <c r="B72" t="s">
        <v>3853</v>
      </c>
      <c r="C72" s="7">
        <v>44645</v>
      </c>
      <c r="D72" t="s">
        <v>3855</v>
      </c>
      <c r="E72" t="s">
        <v>107</v>
      </c>
      <c r="F72" t="s">
        <v>107</v>
      </c>
      <c r="G72" t="s">
        <v>100</v>
      </c>
      <c r="H72">
        <v>4.5</v>
      </c>
      <c r="I72" t="s">
        <v>13</v>
      </c>
      <c r="J72" t="s">
        <v>930</v>
      </c>
      <c r="K72" t="s">
        <v>1158</v>
      </c>
      <c r="L72" t="s">
        <v>41</v>
      </c>
      <c r="M72" t="s">
        <v>15</v>
      </c>
      <c r="N72" t="s">
        <v>4345</v>
      </c>
      <c r="O72" t="s">
        <v>1926</v>
      </c>
      <c r="P72" t="s">
        <v>67</v>
      </c>
      <c r="Q72" t="s">
        <v>195</v>
      </c>
      <c r="R72" t="s">
        <v>16</v>
      </c>
      <c r="S72" t="s">
        <v>16</v>
      </c>
      <c r="T72" t="s">
        <v>6872</v>
      </c>
      <c r="U72" t="s">
        <v>3852</v>
      </c>
      <c r="V72" t="s">
        <v>9800</v>
      </c>
      <c r="W72" t="s">
        <v>4840</v>
      </c>
      <c r="X72" t="s">
        <v>252</v>
      </c>
      <c r="Y72" t="s">
        <v>10821</v>
      </c>
      <c r="Z72">
        <v>4.5</v>
      </c>
    </row>
    <row r="73" spans="1:26" x14ac:dyDescent="0.25">
      <c r="A73">
        <v>13</v>
      </c>
      <c r="B73" t="s">
        <v>490</v>
      </c>
      <c r="C73" s="7">
        <v>44644</v>
      </c>
      <c r="D73" t="s">
        <v>492</v>
      </c>
      <c r="E73" t="s">
        <v>1949</v>
      </c>
      <c r="F73" t="s">
        <v>91</v>
      </c>
      <c r="G73" t="s">
        <v>100</v>
      </c>
      <c r="H73">
        <v>2.5</v>
      </c>
      <c r="I73" t="s">
        <v>13</v>
      </c>
      <c r="J73" t="s">
        <v>33</v>
      </c>
      <c r="K73" t="s">
        <v>493</v>
      </c>
      <c r="L73" t="s">
        <v>65</v>
      </c>
      <c r="M73" t="s">
        <v>15</v>
      </c>
      <c r="N73" t="s">
        <v>5514</v>
      </c>
      <c r="O73" t="s">
        <v>1926</v>
      </c>
      <c r="P73" t="s">
        <v>136</v>
      </c>
      <c r="Q73" t="s">
        <v>414</v>
      </c>
      <c r="R73" t="s">
        <v>1925</v>
      </c>
      <c r="S73" t="s">
        <v>199</v>
      </c>
      <c r="T73" t="s">
        <v>6282</v>
      </c>
      <c r="U73" t="s">
        <v>494</v>
      </c>
      <c r="V73" t="s">
        <v>9800</v>
      </c>
      <c r="W73" t="s">
        <v>4840</v>
      </c>
      <c r="X73" t="s">
        <v>252</v>
      </c>
      <c r="Y73" t="s">
        <v>10822</v>
      </c>
      <c r="Z73">
        <v>2.5</v>
      </c>
    </row>
    <row r="74" spans="1:26" x14ac:dyDescent="0.25">
      <c r="A74">
        <v>12</v>
      </c>
      <c r="B74" t="s">
        <v>3861</v>
      </c>
      <c r="C74" s="7">
        <v>44644</v>
      </c>
      <c r="D74" t="s">
        <v>1615</v>
      </c>
      <c r="E74" t="s">
        <v>1975</v>
      </c>
      <c r="F74" t="s">
        <v>1975</v>
      </c>
      <c r="G74" t="s">
        <v>100</v>
      </c>
      <c r="H74">
        <v>4</v>
      </c>
      <c r="I74" t="s">
        <v>13</v>
      </c>
      <c r="J74" t="s">
        <v>14</v>
      </c>
      <c r="K74" t="s">
        <v>397</v>
      </c>
      <c r="L74" t="s">
        <v>41</v>
      </c>
      <c r="M74" t="s">
        <v>15</v>
      </c>
      <c r="N74" t="s">
        <v>4345</v>
      </c>
      <c r="O74" t="s">
        <v>1929</v>
      </c>
      <c r="P74" t="s">
        <v>23</v>
      </c>
      <c r="Q74" t="s">
        <v>185</v>
      </c>
      <c r="R74" t="s">
        <v>2136</v>
      </c>
      <c r="S74" t="s">
        <v>16</v>
      </c>
      <c r="T74" t="s">
        <v>6282</v>
      </c>
      <c r="U74" t="s">
        <v>1616</v>
      </c>
      <c r="V74" t="s">
        <v>9800</v>
      </c>
      <c r="W74" t="s">
        <v>4840</v>
      </c>
      <c r="X74" t="s">
        <v>252</v>
      </c>
      <c r="Y74" t="s">
        <v>10823</v>
      </c>
      <c r="Z74">
        <v>4</v>
      </c>
    </row>
    <row r="75" spans="1:26" x14ac:dyDescent="0.25">
      <c r="A75">
        <v>11</v>
      </c>
      <c r="B75" t="s">
        <v>3865</v>
      </c>
      <c r="C75" s="7">
        <v>44643</v>
      </c>
      <c r="D75" t="s">
        <v>3867</v>
      </c>
      <c r="E75" t="s">
        <v>108</v>
      </c>
      <c r="F75" t="s">
        <v>1958</v>
      </c>
      <c r="G75" t="s">
        <v>100</v>
      </c>
      <c r="H75">
        <v>3</v>
      </c>
      <c r="I75" t="s">
        <v>13</v>
      </c>
      <c r="J75" t="s">
        <v>85</v>
      </c>
      <c r="K75" t="s">
        <v>690</v>
      </c>
      <c r="L75" t="s">
        <v>1936</v>
      </c>
      <c r="M75" t="s">
        <v>15</v>
      </c>
      <c r="N75" t="s">
        <v>4345</v>
      </c>
      <c r="O75" t="s">
        <v>1926</v>
      </c>
      <c r="P75" t="s">
        <v>27</v>
      </c>
      <c r="Q75" t="s">
        <v>185</v>
      </c>
      <c r="R75" t="s">
        <v>2136</v>
      </c>
      <c r="S75" t="s">
        <v>16</v>
      </c>
      <c r="T75" t="s">
        <v>6282</v>
      </c>
      <c r="U75" t="s">
        <v>3864</v>
      </c>
      <c r="V75" t="s">
        <v>9800</v>
      </c>
      <c r="W75" t="s">
        <v>4840</v>
      </c>
      <c r="X75" t="s">
        <v>252</v>
      </c>
      <c r="Y75" t="s">
        <v>10824</v>
      </c>
      <c r="Z75">
        <v>3</v>
      </c>
    </row>
    <row r="76" spans="1:26" x14ac:dyDescent="0.25">
      <c r="A76">
        <v>10</v>
      </c>
      <c r="B76" t="s">
        <v>3955</v>
      </c>
      <c r="C76" s="7">
        <v>44628</v>
      </c>
      <c r="D76" t="s">
        <v>537</v>
      </c>
      <c r="E76" t="s">
        <v>256</v>
      </c>
      <c r="F76" t="s">
        <v>256</v>
      </c>
      <c r="G76" t="s">
        <v>100</v>
      </c>
      <c r="H76">
        <v>1</v>
      </c>
      <c r="I76" t="s">
        <v>104</v>
      </c>
      <c r="J76" t="s">
        <v>3953</v>
      </c>
      <c r="K76" t="s">
        <v>16</v>
      </c>
      <c r="L76" t="s">
        <v>16</v>
      </c>
      <c r="M76" t="s">
        <v>15</v>
      </c>
      <c r="N76" t="s">
        <v>4345</v>
      </c>
      <c r="O76" t="s">
        <v>1926</v>
      </c>
      <c r="P76" t="s">
        <v>96</v>
      </c>
      <c r="Q76" t="s">
        <v>414</v>
      </c>
      <c r="R76" t="s">
        <v>16</v>
      </c>
      <c r="S76" t="s">
        <v>16</v>
      </c>
      <c r="T76" t="s">
        <v>6282</v>
      </c>
      <c r="U76" t="s">
        <v>540</v>
      </c>
      <c r="V76" t="s">
        <v>9800</v>
      </c>
      <c r="W76" t="s">
        <v>4840</v>
      </c>
      <c r="X76" t="s">
        <v>252</v>
      </c>
      <c r="Y76" t="s">
        <v>10825</v>
      </c>
      <c r="Z76">
        <v>1</v>
      </c>
    </row>
    <row r="77" spans="1:26" x14ac:dyDescent="0.25">
      <c r="A77">
        <v>9</v>
      </c>
      <c r="B77" t="s">
        <v>4017</v>
      </c>
      <c r="C77" s="7">
        <v>44617</v>
      </c>
      <c r="D77" t="s">
        <v>941</v>
      </c>
      <c r="E77" t="s">
        <v>106</v>
      </c>
      <c r="F77" t="s">
        <v>106</v>
      </c>
      <c r="G77" t="s">
        <v>100</v>
      </c>
      <c r="H77">
        <v>3</v>
      </c>
      <c r="I77" t="s">
        <v>13</v>
      </c>
      <c r="J77" t="s">
        <v>888</v>
      </c>
      <c r="K77" t="s">
        <v>387</v>
      </c>
      <c r="L77" t="s">
        <v>1938</v>
      </c>
      <c r="M77" t="s">
        <v>15</v>
      </c>
      <c r="N77" t="s">
        <v>4345</v>
      </c>
      <c r="O77" t="s">
        <v>1929</v>
      </c>
      <c r="P77" t="s">
        <v>58</v>
      </c>
      <c r="Q77" t="s">
        <v>195</v>
      </c>
      <c r="R77" t="s">
        <v>16</v>
      </c>
      <c r="S77" t="s">
        <v>16</v>
      </c>
      <c r="T77" t="s">
        <v>6285</v>
      </c>
      <c r="U77" t="s">
        <v>943</v>
      </c>
      <c r="V77" t="s">
        <v>9800</v>
      </c>
      <c r="W77" t="s">
        <v>4840</v>
      </c>
      <c r="X77" t="s">
        <v>252</v>
      </c>
      <c r="Y77" t="s">
        <v>10826</v>
      </c>
      <c r="Z77">
        <v>3</v>
      </c>
    </row>
    <row r="78" spans="1:26" x14ac:dyDescent="0.25">
      <c r="A78">
        <v>8</v>
      </c>
      <c r="B78" t="s">
        <v>4012</v>
      </c>
      <c r="C78" s="7">
        <v>44617</v>
      </c>
      <c r="D78" t="s">
        <v>4014</v>
      </c>
      <c r="E78" t="s">
        <v>448</v>
      </c>
      <c r="F78" t="s">
        <v>448</v>
      </c>
      <c r="G78" t="s">
        <v>100</v>
      </c>
      <c r="H78">
        <v>3</v>
      </c>
      <c r="I78" t="s">
        <v>13</v>
      </c>
      <c r="J78" t="s">
        <v>1027</v>
      </c>
      <c r="K78" t="s">
        <v>743</v>
      </c>
      <c r="L78" t="s">
        <v>2080</v>
      </c>
      <c r="M78" t="s">
        <v>15</v>
      </c>
      <c r="N78" t="s">
        <v>4345</v>
      </c>
      <c r="O78" t="s">
        <v>1926</v>
      </c>
      <c r="P78" t="s">
        <v>50</v>
      </c>
      <c r="Q78" t="s">
        <v>414</v>
      </c>
      <c r="R78" t="s">
        <v>2136</v>
      </c>
      <c r="S78" t="s">
        <v>16</v>
      </c>
      <c r="T78" t="s">
        <v>6282</v>
      </c>
      <c r="U78" t="s">
        <v>4011</v>
      </c>
      <c r="V78" t="s">
        <v>9800</v>
      </c>
      <c r="W78" t="s">
        <v>4840</v>
      </c>
      <c r="X78" t="s">
        <v>252</v>
      </c>
      <c r="Y78" t="s">
        <v>10827</v>
      </c>
      <c r="Z78">
        <v>3</v>
      </c>
    </row>
    <row r="79" spans="1:26" x14ac:dyDescent="0.25">
      <c r="A79">
        <v>7</v>
      </c>
      <c r="B79" t="s">
        <v>4067</v>
      </c>
      <c r="C79" s="7">
        <v>44608</v>
      </c>
      <c r="D79" t="s">
        <v>4069</v>
      </c>
      <c r="E79" t="s">
        <v>1045</v>
      </c>
      <c r="F79" t="s">
        <v>4062</v>
      </c>
      <c r="G79" t="s">
        <v>92</v>
      </c>
      <c r="H79">
        <v>10</v>
      </c>
      <c r="I79" t="s">
        <v>13</v>
      </c>
      <c r="J79" t="s">
        <v>4063</v>
      </c>
      <c r="K79" t="s">
        <v>4064</v>
      </c>
      <c r="L79" t="s">
        <v>2080</v>
      </c>
      <c r="M79" t="s">
        <v>32</v>
      </c>
      <c r="N79" t="s">
        <v>16</v>
      </c>
      <c r="O79" t="s">
        <v>1926</v>
      </c>
      <c r="P79" t="s">
        <v>129</v>
      </c>
      <c r="Q79" t="s">
        <v>189</v>
      </c>
      <c r="R79" t="s">
        <v>16</v>
      </c>
      <c r="S79" t="s">
        <v>16</v>
      </c>
      <c r="T79" t="s">
        <v>6374</v>
      </c>
      <c r="U79" t="s">
        <v>4066</v>
      </c>
      <c r="V79" t="s">
        <v>9800</v>
      </c>
      <c r="W79" t="s">
        <v>4840</v>
      </c>
      <c r="X79" t="s">
        <v>252</v>
      </c>
      <c r="Y79" t="s">
        <v>10828</v>
      </c>
      <c r="Z79">
        <v>11.37</v>
      </c>
    </row>
    <row r="80" spans="1:26" x14ac:dyDescent="0.25">
      <c r="A80">
        <v>6</v>
      </c>
      <c r="B80" t="s">
        <v>536</v>
      </c>
      <c r="C80" s="7">
        <v>44580</v>
      </c>
      <c r="D80" t="s">
        <v>537</v>
      </c>
      <c r="E80" t="s">
        <v>256</v>
      </c>
      <c r="F80" t="s">
        <v>256</v>
      </c>
      <c r="G80" t="s">
        <v>100</v>
      </c>
      <c r="H80">
        <v>4</v>
      </c>
      <c r="I80" t="s">
        <v>13</v>
      </c>
      <c r="J80" t="s">
        <v>538</v>
      </c>
      <c r="K80" t="s">
        <v>539</v>
      </c>
      <c r="L80" t="s">
        <v>2080</v>
      </c>
      <c r="M80" t="s">
        <v>15</v>
      </c>
      <c r="N80" t="s">
        <v>4345</v>
      </c>
      <c r="O80" t="s">
        <v>1926</v>
      </c>
      <c r="P80" t="s">
        <v>96</v>
      </c>
      <c r="Q80" t="s">
        <v>414</v>
      </c>
      <c r="R80" t="s">
        <v>1925</v>
      </c>
      <c r="S80" t="s">
        <v>181</v>
      </c>
      <c r="T80" t="s">
        <v>6282</v>
      </c>
      <c r="U80" t="s">
        <v>540</v>
      </c>
      <c r="V80" t="s">
        <v>9800</v>
      </c>
      <c r="W80" t="s">
        <v>4840</v>
      </c>
      <c r="X80" t="s">
        <v>252</v>
      </c>
      <c r="Y80" t="s">
        <v>10829</v>
      </c>
      <c r="Z80">
        <v>4</v>
      </c>
    </row>
    <row r="81" spans="1:26" x14ac:dyDescent="0.25">
      <c r="A81">
        <v>5</v>
      </c>
      <c r="B81" t="s">
        <v>556</v>
      </c>
      <c r="C81" s="7">
        <v>44579</v>
      </c>
      <c r="D81" t="s">
        <v>559</v>
      </c>
      <c r="E81" t="s">
        <v>1953</v>
      </c>
      <c r="F81" t="s">
        <v>107</v>
      </c>
      <c r="G81" t="s">
        <v>100</v>
      </c>
      <c r="H81">
        <v>3</v>
      </c>
      <c r="I81" t="s">
        <v>13</v>
      </c>
      <c r="J81" t="s">
        <v>560</v>
      </c>
      <c r="K81" t="s">
        <v>690</v>
      </c>
      <c r="L81" t="s">
        <v>2071</v>
      </c>
      <c r="M81" t="s">
        <v>15</v>
      </c>
      <c r="N81" t="s">
        <v>16</v>
      </c>
      <c r="O81" t="s">
        <v>1929</v>
      </c>
      <c r="P81" t="s">
        <v>27</v>
      </c>
      <c r="Q81" t="s">
        <v>185</v>
      </c>
      <c r="R81" t="s">
        <v>1925</v>
      </c>
      <c r="S81" t="s">
        <v>181</v>
      </c>
      <c r="T81" t="s">
        <v>6282</v>
      </c>
      <c r="U81" t="s">
        <v>561</v>
      </c>
      <c r="V81" t="s">
        <v>9800</v>
      </c>
      <c r="W81" t="s">
        <v>4840</v>
      </c>
      <c r="X81" t="s">
        <v>252</v>
      </c>
      <c r="Y81" t="s">
        <v>10830</v>
      </c>
      <c r="Z81">
        <v>3</v>
      </c>
    </row>
    <row r="82" spans="1:26" x14ac:dyDescent="0.25">
      <c r="A82">
        <v>4</v>
      </c>
      <c r="B82" t="s">
        <v>549</v>
      </c>
      <c r="C82" s="7">
        <v>44579</v>
      </c>
      <c r="D82" t="s">
        <v>550</v>
      </c>
      <c r="E82" t="s">
        <v>1952</v>
      </c>
      <c r="F82" t="s">
        <v>551</v>
      </c>
      <c r="G82" t="s">
        <v>100</v>
      </c>
      <c r="H82">
        <v>5</v>
      </c>
      <c r="I82" t="s">
        <v>104</v>
      </c>
      <c r="J82" t="s">
        <v>552</v>
      </c>
      <c r="K82" t="s">
        <v>553</v>
      </c>
      <c r="L82" t="s">
        <v>2071</v>
      </c>
      <c r="M82" t="s">
        <v>32</v>
      </c>
      <c r="N82" t="s">
        <v>16</v>
      </c>
      <c r="O82" t="s">
        <v>1926</v>
      </c>
      <c r="P82" t="s">
        <v>67</v>
      </c>
      <c r="Q82" t="s">
        <v>189</v>
      </c>
      <c r="R82" t="s">
        <v>1925</v>
      </c>
      <c r="S82" t="s">
        <v>181</v>
      </c>
      <c r="T82" t="s">
        <v>6282</v>
      </c>
      <c r="U82" t="s">
        <v>555</v>
      </c>
      <c r="V82" t="s">
        <v>9800</v>
      </c>
      <c r="W82" t="s">
        <v>4840</v>
      </c>
      <c r="X82" t="s">
        <v>252</v>
      </c>
      <c r="Y82" t="s">
        <v>10831</v>
      </c>
      <c r="Z82">
        <v>5</v>
      </c>
    </row>
    <row r="83" spans="1:26" x14ac:dyDescent="0.25">
      <c r="A83">
        <v>3</v>
      </c>
      <c r="B83" t="s">
        <v>4222</v>
      </c>
      <c r="C83" s="7">
        <v>44572</v>
      </c>
      <c r="D83" t="s">
        <v>1492</v>
      </c>
      <c r="E83" t="s">
        <v>106</v>
      </c>
      <c r="F83" t="s">
        <v>11</v>
      </c>
      <c r="G83" t="s">
        <v>100</v>
      </c>
      <c r="H83">
        <v>0.375</v>
      </c>
      <c r="I83" t="s">
        <v>13</v>
      </c>
      <c r="J83" t="s">
        <v>1042</v>
      </c>
      <c r="K83" t="s">
        <v>16</v>
      </c>
      <c r="L83" t="s">
        <v>16</v>
      </c>
      <c r="M83" t="s">
        <v>15</v>
      </c>
      <c r="N83" t="s">
        <v>16</v>
      </c>
      <c r="O83" t="s">
        <v>1929</v>
      </c>
      <c r="P83" t="s">
        <v>35</v>
      </c>
      <c r="Q83" t="s">
        <v>195</v>
      </c>
      <c r="R83" t="s">
        <v>16</v>
      </c>
      <c r="S83" t="s">
        <v>16</v>
      </c>
      <c r="T83" t="s">
        <v>6283</v>
      </c>
      <c r="U83" t="s">
        <v>1493</v>
      </c>
      <c r="V83" t="s">
        <v>9801</v>
      </c>
      <c r="W83" t="s">
        <v>9802</v>
      </c>
      <c r="X83" t="s">
        <v>252</v>
      </c>
      <c r="Y83" t="s">
        <v>10832</v>
      </c>
      <c r="Z83">
        <v>0.38</v>
      </c>
    </row>
    <row r="84" spans="1:26" x14ac:dyDescent="0.25">
      <c r="A84">
        <v>2</v>
      </c>
      <c r="B84" t="s">
        <v>4215</v>
      </c>
      <c r="C84" s="7">
        <v>44572</v>
      </c>
      <c r="D84" t="s">
        <v>142</v>
      </c>
      <c r="E84" t="s">
        <v>108</v>
      </c>
      <c r="F84" t="s">
        <v>108</v>
      </c>
      <c r="G84" t="s">
        <v>100</v>
      </c>
      <c r="H84">
        <v>4.9000000000000004</v>
      </c>
      <c r="I84" t="s">
        <v>104</v>
      </c>
      <c r="J84" t="s">
        <v>560</v>
      </c>
      <c r="K84" t="s">
        <v>690</v>
      </c>
      <c r="L84" t="s">
        <v>2071</v>
      </c>
      <c r="M84" t="s">
        <v>15</v>
      </c>
      <c r="N84" t="s">
        <v>4345</v>
      </c>
      <c r="O84" t="s">
        <v>1926</v>
      </c>
      <c r="P84" t="s">
        <v>67</v>
      </c>
      <c r="Q84" t="s">
        <v>189</v>
      </c>
      <c r="R84" t="s">
        <v>2136</v>
      </c>
      <c r="S84" t="s">
        <v>16</v>
      </c>
      <c r="T84" t="s">
        <v>6872</v>
      </c>
      <c r="U84" t="s">
        <v>183</v>
      </c>
      <c r="V84" t="s">
        <v>9800</v>
      </c>
      <c r="W84" t="s">
        <v>4840</v>
      </c>
      <c r="X84" t="s">
        <v>252</v>
      </c>
      <c r="Y84" t="s">
        <v>10833</v>
      </c>
      <c r="Z84">
        <v>4.9000000000000004</v>
      </c>
    </row>
    <row r="85" spans="1:26" x14ac:dyDescent="0.25">
      <c r="A85">
        <v>1</v>
      </c>
      <c r="B85" t="s">
        <v>4211</v>
      </c>
      <c r="C85" s="7">
        <v>44572</v>
      </c>
      <c r="D85" t="s">
        <v>4213</v>
      </c>
      <c r="E85" t="s">
        <v>1942</v>
      </c>
      <c r="F85" t="s">
        <v>1963</v>
      </c>
      <c r="G85" t="s">
        <v>100</v>
      </c>
      <c r="H85">
        <v>5</v>
      </c>
      <c r="I85" t="s">
        <v>13</v>
      </c>
      <c r="J85" t="s">
        <v>991</v>
      </c>
      <c r="K85" t="s">
        <v>726</v>
      </c>
      <c r="L85" t="s">
        <v>1936</v>
      </c>
      <c r="M85" t="s">
        <v>32</v>
      </c>
      <c r="N85" t="s">
        <v>4345</v>
      </c>
      <c r="O85" t="s">
        <v>16</v>
      </c>
      <c r="P85" t="s">
        <v>129</v>
      </c>
      <c r="Q85" t="s">
        <v>189</v>
      </c>
      <c r="R85" t="s">
        <v>16</v>
      </c>
      <c r="S85" t="s">
        <v>16</v>
      </c>
      <c r="T85" t="s">
        <v>6282</v>
      </c>
      <c r="U85" t="s">
        <v>4210</v>
      </c>
      <c r="V85" t="s">
        <v>9800</v>
      </c>
      <c r="W85" t="s">
        <v>4840</v>
      </c>
      <c r="X85" t="s">
        <v>252</v>
      </c>
      <c r="Y85" t="s">
        <v>10834</v>
      </c>
      <c r="Z85">
        <v>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3FF9E-300B-482F-A86B-E0EFCC2C40C2}">
  <dimension ref="A1:Y131"/>
  <sheetViews>
    <sheetView topLeftCell="K1" workbookViewId="0">
      <selection activeCell="U1" sqref="U1"/>
    </sheetView>
  </sheetViews>
  <sheetFormatPr defaultRowHeight="15" x14ac:dyDescent="0.25"/>
  <cols>
    <col min="1" max="1" width="7.33203125" bestFit="1" customWidth="1"/>
    <col min="2" max="2" width="14" bestFit="1" customWidth="1"/>
    <col min="3" max="3" width="10.33203125" bestFit="1" customWidth="1"/>
    <col min="4" max="4" width="16.109375" bestFit="1" customWidth="1"/>
    <col min="5" max="5" width="12.109375" bestFit="1" customWidth="1"/>
    <col min="6" max="6" width="6.109375" bestFit="1" customWidth="1"/>
    <col min="7" max="7" width="12.21875" bestFit="1" customWidth="1"/>
    <col min="8" max="8" width="6.109375" bestFit="1" customWidth="1"/>
    <col min="9" max="9" width="12.44140625" bestFit="1" customWidth="1"/>
    <col min="10" max="10" width="13.44140625" bestFit="1" customWidth="1"/>
    <col min="11" max="11" width="9.44140625" bestFit="1" customWidth="1"/>
    <col min="12" max="12" width="8.88671875" bestFit="1" customWidth="1"/>
    <col min="13" max="13" width="14.44140625" bestFit="1" customWidth="1"/>
    <col min="14" max="14" width="20.5546875" bestFit="1" customWidth="1"/>
    <col min="15" max="15" width="6.109375" bestFit="1" customWidth="1"/>
    <col min="16" max="16" width="20.44140625" bestFit="1" customWidth="1"/>
    <col min="17" max="17" width="14.6640625" bestFit="1" customWidth="1"/>
    <col min="18" max="18" width="9.44140625" bestFit="1" customWidth="1"/>
    <col min="19" max="19" width="28.109375" bestFit="1" customWidth="1"/>
    <col min="20" max="20" width="7.77734375" bestFit="1" customWidth="1"/>
    <col min="21" max="23" width="9.44140625" bestFit="1" customWidth="1"/>
    <col min="24" max="24" width="80.88671875" bestFit="1" customWidth="1"/>
    <col min="25" max="25" width="20.109375" bestFit="1" customWidth="1"/>
    <col min="26" max="26" width="80.88671875" bestFit="1" customWidth="1"/>
    <col min="27" max="27" width="20.109375" bestFit="1" customWidth="1"/>
    <col min="28" max="28" width="80.88671875" bestFit="1" customWidth="1"/>
    <col min="29" max="29" width="20.109375" bestFit="1" customWidth="1"/>
  </cols>
  <sheetData>
    <row r="1" spans="1:25" x14ac:dyDescent="0.25">
      <c r="A1" t="s">
        <v>0</v>
      </c>
      <c r="B1" t="s">
        <v>10</v>
      </c>
      <c r="C1" t="s">
        <v>1</v>
      </c>
      <c r="D1" t="s">
        <v>109</v>
      </c>
      <c r="E1" t="s">
        <v>124</v>
      </c>
      <c r="F1" t="s">
        <v>2</v>
      </c>
      <c r="G1" t="s">
        <v>101</v>
      </c>
      <c r="H1" t="s">
        <v>3</v>
      </c>
      <c r="I1" t="s">
        <v>4</v>
      </c>
      <c r="J1" t="s">
        <v>5</v>
      </c>
      <c r="K1" t="s">
        <v>1920</v>
      </c>
      <c r="L1" t="s">
        <v>6</v>
      </c>
      <c r="M1" t="s">
        <v>7</v>
      </c>
      <c r="N1" t="s">
        <v>123</v>
      </c>
      <c r="O1" t="s">
        <v>9</v>
      </c>
      <c r="P1" t="s">
        <v>1921</v>
      </c>
      <c r="Q1" t="s">
        <v>2053</v>
      </c>
      <c r="R1" t="s">
        <v>9805</v>
      </c>
      <c r="S1" t="s">
        <v>139</v>
      </c>
      <c r="T1" t="s">
        <v>2051</v>
      </c>
      <c r="U1" t="s">
        <v>9658</v>
      </c>
      <c r="V1" t="s">
        <v>9659</v>
      </c>
      <c r="W1" t="s">
        <v>9806</v>
      </c>
      <c r="X1" t="s">
        <v>7109</v>
      </c>
      <c r="Y1" t="s">
        <v>179</v>
      </c>
    </row>
    <row r="2" spans="1:25" x14ac:dyDescent="0.25">
      <c r="A2">
        <v>130</v>
      </c>
      <c r="B2" t="s">
        <v>10835</v>
      </c>
      <c r="C2" s="138">
        <v>45217</v>
      </c>
      <c r="D2" t="s">
        <v>7125</v>
      </c>
      <c r="E2" t="s">
        <v>2692</v>
      </c>
      <c r="F2" t="s">
        <v>12</v>
      </c>
      <c r="G2">
        <v>16</v>
      </c>
      <c r="H2" t="s">
        <v>137</v>
      </c>
      <c r="I2" t="s">
        <v>888</v>
      </c>
      <c r="J2" t="s">
        <v>1067</v>
      </c>
      <c r="K2">
        <v>35</v>
      </c>
      <c r="L2" t="s">
        <v>15</v>
      </c>
      <c r="M2" t="s">
        <v>5521</v>
      </c>
      <c r="N2" t="s">
        <v>10836</v>
      </c>
      <c r="O2" t="s">
        <v>129</v>
      </c>
      <c r="P2" t="s">
        <v>2136</v>
      </c>
      <c r="Q2" t="s">
        <v>2521</v>
      </c>
      <c r="R2" t="s">
        <v>4464</v>
      </c>
      <c r="S2" t="s">
        <v>2729</v>
      </c>
      <c r="T2">
        <v>2.1760000000000002</v>
      </c>
      <c r="U2" t="s">
        <v>9678</v>
      </c>
      <c r="V2" t="s">
        <v>9679</v>
      </c>
      <c r="W2" t="s">
        <v>16</v>
      </c>
      <c r="X2" t="s">
        <v>189</v>
      </c>
      <c r="Y2" t="s">
        <v>10837</v>
      </c>
    </row>
    <row r="3" spans="1:25" x14ac:dyDescent="0.25">
      <c r="A3">
        <v>129</v>
      </c>
      <c r="B3" t="s">
        <v>10838</v>
      </c>
      <c r="C3" s="138">
        <v>45217</v>
      </c>
      <c r="D3" t="s">
        <v>7134</v>
      </c>
      <c r="E3" t="s">
        <v>2692</v>
      </c>
      <c r="F3" t="s">
        <v>100</v>
      </c>
      <c r="G3">
        <v>5</v>
      </c>
      <c r="H3" t="s">
        <v>13</v>
      </c>
      <c r="I3" t="s">
        <v>10839</v>
      </c>
      <c r="J3" t="s">
        <v>4048</v>
      </c>
      <c r="K3" t="s">
        <v>16</v>
      </c>
      <c r="L3" t="s">
        <v>15</v>
      </c>
      <c r="M3" t="s">
        <v>4345</v>
      </c>
      <c r="N3" t="s">
        <v>10836</v>
      </c>
      <c r="O3" t="s">
        <v>129</v>
      </c>
      <c r="P3" t="s">
        <v>2136</v>
      </c>
      <c r="Q3" t="s">
        <v>2521</v>
      </c>
      <c r="R3" t="s">
        <v>9813</v>
      </c>
      <c r="S3" t="s">
        <v>2729</v>
      </c>
      <c r="T3">
        <v>5</v>
      </c>
      <c r="U3" t="s">
        <v>9678</v>
      </c>
      <c r="V3" t="s">
        <v>9679</v>
      </c>
      <c r="W3" t="s">
        <v>16</v>
      </c>
      <c r="X3" t="s">
        <v>189</v>
      </c>
      <c r="Y3" t="s">
        <v>10840</v>
      </c>
    </row>
    <row r="4" spans="1:25" x14ac:dyDescent="0.25">
      <c r="A4">
        <v>128</v>
      </c>
      <c r="B4" t="s">
        <v>10841</v>
      </c>
      <c r="C4" s="138">
        <v>45217</v>
      </c>
      <c r="D4" t="s">
        <v>7133</v>
      </c>
      <c r="E4" t="s">
        <v>2692</v>
      </c>
      <c r="F4" t="s">
        <v>100</v>
      </c>
      <c r="G4">
        <v>10</v>
      </c>
      <c r="H4" t="s">
        <v>13</v>
      </c>
      <c r="I4" t="s">
        <v>6782</v>
      </c>
      <c r="J4" t="s">
        <v>6783</v>
      </c>
      <c r="K4">
        <v>45</v>
      </c>
      <c r="L4" t="s">
        <v>15</v>
      </c>
      <c r="M4" t="s">
        <v>9815</v>
      </c>
      <c r="N4" t="s">
        <v>10836</v>
      </c>
      <c r="O4" t="s">
        <v>129</v>
      </c>
      <c r="P4" t="s">
        <v>16</v>
      </c>
      <c r="Q4" t="s">
        <v>2521</v>
      </c>
      <c r="R4" t="s">
        <v>9813</v>
      </c>
      <c r="S4" t="s">
        <v>2729</v>
      </c>
      <c r="T4">
        <v>10</v>
      </c>
      <c r="U4" t="s">
        <v>9678</v>
      </c>
      <c r="V4" t="s">
        <v>9679</v>
      </c>
      <c r="W4" t="s">
        <v>9814</v>
      </c>
      <c r="X4" t="s">
        <v>189</v>
      </c>
      <c r="Y4" t="s">
        <v>10842</v>
      </c>
    </row>
    <row r="5" spans="1:25" x14ac:dyDescent="0.25">
      <c r="A5">
        <v>127</v>
      </c>
      <c r="B5" t="s">
        <v>10843</v>
      </c>
      <c r="C5" s="138">
        <v>45217</v>
      </c>
      <c r="D5" t="s">
        <v>10844</v>
      </c>
      <c r="E5" t="s">
        <v>2692</v>
      </c>
      <c r="F5" t="s">
        <v>92</v>
      </c>
      <c r="G5">
        <v>3</v>
      </c>
      <c r="H5" t="s">
        <v>13</v>
      </c>
      <c r="I5" t="s">
        <v>1758</v>
      </c>
      <c r="J5" t="s">
        <v>9808</v>
      </c>
      <c r="K5">
        <v>20</v>
      </c>
      <c r="L5" t="s">
        <v>15</v>
      </c>
      <c r="M5" t="s">
        <v>4345</v>
      </c>
      <c r="N5" t="s">
        <v>10836</v>
      </c>
      <c r="O5" t="s">
        <v>129</v>
      </c>
      <c r="P5" t="s">
        <v>2136</v>
      </c>
      <c r="Q5" t="s">
        <v>2521</v>
      </c>
      <c r="R5" t="s">
        <v>9809</v>
      </c>
      <c r="S5" t="s">
        <v>2729</v>
      </c>
      <c r="T5">
        <v>3.1589999999999998</v>
      </c>
      <c r="U5" t="s">
        <v>9678</v>
      </c>
      <c r="V5" t="s">
        <v>9679</v>
      </c>
      <c r="W5" t="s">
        <v>16</v>
      </c>
      <c r="X5" t="s">
        <v>189</v>
      </c>
      <c r="Y5" t="s">
        <v>10845</v>
      </c>
    </row>
    <row r="6" spans="1:25" x14ac:dyDescent="0.25">
      <c r="A6">
        <v>126</v>
      </c>
      <c r="B6" t="s">
        <v>9807</v>
      </c>
      <c r="C6" s="138">
        <v>45211</v>
      </c>
      <c r="D6" t="s">
        <v>7138</v>
      </c>
      <c r="E6" t="s">
        <v>1973</v>
      </c>
      <c r="F6" t="s">
        <v>92</v>
      </c>
      <c r="G6">
        <v>3</v>
      </c>
      <c r="H6" t="s">
        <v>13</v>
      </c>
      <c r="I6" t="s">
        <v>20</v>
      </c>
      <c r="J6" t="s">
        <v>9808</v>
      </c>
      <c r="K6">
        <v>20</v>
      </c>
      <c r="L6" t="s">
        <v>15</v>
      </c>
      <c r="M6" t="s">
        <v>4345</v>
      </c>
      <c r="N6" t="s">
        <v>6290</v>
      </c>
      <c r="O6" t="s">
        <v>129</v>
      </c>
      <c r="P6" t="s">
        <v>2136</v>
      </c>
      <c r="Q6" t="s">
        <v>2521</v>
      </c>
      <c r="R6" t="s">
        <v>9809</v>
      </c>
      <c r="S6" t="s">
        <v>2524</v>
      </c>
      <c r="T6">
        <v>3.165</v>
      </c>
      <c r="U6" t="s">
        <v>9678</v>
      </c>
      <c r="V6" t="s">
        <v>9679</v>
      </c>
      <c r="W6" t="s">
        <v>16</v>
      </c>
      <c r="X6" t="s">
        <v>189</v>
      </c>
      <c r="Y6" t="s">
        <v>10846</v>
      </c>
    </row>
    <row r="7" spans="1:25" x14ac:dyDescent="0.25">
      <c r="A7">
        <v>125</v>
      </c>
      <c r="B7" t="s">
        <v>9810</v>
      </c>
      <c r="C7" s="138">
        <v>45210</v>
      </c>
      <c r="D7" t="s">
        <v>7143</v>
      </c>
      <c r="E7" t="s">
        <v>2521</v>
      </c>
      <c r="F7" t="s">
        <v>12</v>
      </c>
      <c r="G7">
        <v>16</v>
      </c>
      <c r="H7" t="s">
        <v>137</v>
      </c>
      <c r="I7" t="s">
        <v>888</v>
      </c>
      <c r="J7" t="s">
        <v>1067</v>
      </c>
      <c r="K7">
        <v>35</v>
      </c>
      <c r="L7" t="s">
        <v>15</v>
      </c>
      <c r="M7" t="s">
        <v>5521</v>
      </c>
      <c r="N7" t="s">
        <v>6374</v>
      </c>
      <c r="O7" t="s">
        <v>129</v>
      </c>
      <c r="P7" t="s">
        <v>2136</v>
      </c>
      <c r="Q7" t="s">
        <v>2521</v>
      </c>
      <c r="R7" t="s">
        <v>4464</v>
      </c>
      <c r="S7" t="s">
        <v>2524</v>
      </c>
      <c r="T7">
        <v>2.1920000000000002</v>
      </c>
      <c r="U7" t="s">
        <v>9678</v>
      </c>
      <c r="V7" t="s">
        <v>9679</v>
      </c>
      <c r="W7" t="s">
        <v>16</v>
      </c>
      <c r="X7" t="s">
        <v>9811</v>
      </c>
      <c r="Y7" t="s">
        <v>10847</v>
      </c>
    </row>
    <row r="8" spans="1:25" x14ac:dyDescent="0.25">
      <c r="A8">
        <v>124</v>
      </c>
      <c r="B8" t="s">
        <v>9320</v>
      </c>
      <c r="C8" s="138">
        <v>45182</v>
      </c>
      <c r="D8" t="s">
        <v>9321</v>
      </c>
      <c r="E8" t="s">
        <v>91</v>
      </c>
      <c r="F8" t="s">
        <v>100</v>
      </c>
      <c r="G8">
        <v>5.5</v>
      </c>
      <c r="H8" t="s">
        <v>13</v>
      </c>
      <c r="I8" t="s">
        <v>9317</v>
      </c>
      <c r="J8" t="s">
        <v>4790</v>
      </c>
      <c r="K8">
        <v>47</v>
      </c>
      <c r="L8" t="s">
        <v>15</v>
      </c>
      <c r="M8" t="s">
        <v>9812</v>
      </c>
      <c r="N8" t="s">
        <v>6282</v>
      </c>
      <c r="O8" t="s">
        <v>129</v>
      </c>
      <c r="P8" t="s">
        <v>4341</v>
      </c>
      <c r="Q8" t="s">
        <v>9322</v>
      </c>
      <c r="R8" t="s">
        <v>9813</v>
      </c>
      <c r="S8" t="s">
        <v>249</v>
      </c>
      <c r="T8">
        <v>5.5</v>
      </c>
      <c r="U8" t="s">
        <v>9678</v>
      </c>
      <c r="V8" t="s">
        <v>9680</v>
      </c>
      <c r="W8" t="s">
        <v>9814</v>
      </c>
      <c r="X8" t="s">
        <v>189</v>
      </c>
      <c r="Y8" t="s">
        <v>10848</v>
      </c>
    </row>
    <row r="9" spans="1:25" x14ac:dyDescent="0.25">
      <c r="A9">
        <v>123</v>
      </c>
      <c r="B9" t="s">
        <v>9325</v>
      </c>
      <c r="C9" s="138">
        <v>45180</v>
      </c>
      <c r="D9" t="s">
        <v>7137</v>
      </c>
      <c r="E9" t="s">
        <v>2521</v>
      </c>
      <c r="F9" t="s">
        <v>100</v>
      </c>
      <c r="G9">
        <v>5</v>
      </c>
      <c r="H9" t="s">
        <v>13</v>
      </c>
      <c r="I9" t="s">
        <v>6782</v>
      </c>
      <c r="J9" t="s">
        <v>6783</v>
      </c>
      <c r="K9">
        <v>45</v>
      </c>
      <c r="L9" t="s">
        <v>15</v>
      </c>
      <c r="M9" t="s">
        <v>9815</v>
      </c>
      <c r="N9" t="s">
        <v>9324</v>
      </c>
      <c r="O9" t="s">
        <v>129</v>
      </c>
      <c r="P9" t="s">
        <v>4341</v>
      </c>
      <c r="Q9" t="s">
        <v>2521</v>
      </c>
      <c r="R9" t="s">
        <v>9813</v>
      </c>
      <c r="S9" t="s">
        <v>2524</v>
      </c>
      <c r="T9">
        <v>5</v>
      </c>
      <c r="U9" t="s">
        <v>9678</v>
      </c>
      <c r="V9" t="s">
        <v>9679</v>
      </c>
      <c r="W9" t="s">
        <v>9814</v>
      </c>
      <c r="X9" t="s">
        <v>189</v>
      </c>
      <c r="Y9" t="s">
        <v>10849</v>
      </c>
    </row>
    <row r="10" spans="1:25" x14ac:dyDescent="0.25">
      <c r="A10">
        <v>122</v>
      </c>
      <c r="B10" t="s">
        <v>9323</v>
      </c>
      <c r="C10" s="138">
        <v>45180</v>
      </c>
      <c r="D10" t="s">
        <v>7138</v>
      </c>
      <c r="E10" t="s">
        <v>2521</v>
      </c>
      <c r="F10" t="s">
        <v>12</v>
      </c>
      <c r="G10">
        <v>20</v>
      </c>
      <c r="H10" t="s">
        <v>13</v>
      </c>
      <c r="I10" t="s">
        <v>94</v>
      </c>
      <c r="J10" t="s">
        <v>690</v>
      </c>
      <c r="K10">
        <v>32</v>
      </c>
      <c r="L10" t="s">
        <v>15</v>
      </c>
      <c r="M10" t="s">
        <v>5521</v>
      </c>
      <c r="N10" t="s">
        <v>9324</v>
      </c>
      <c r="O10" t="s">
        <v>129</v>
      </c>
      <c r="P10" t="s">
        <v>2136</v>
      </c>
      <c r="Q10" t="s">
        <v>2521</v>
      </c>
      <c r="R10" t="s">
        <v>4464</v>
      </c>
      <c r="S10" t="s">
        <v>2524</v>
      </c>
      <c r="T10">
        <v>2.74</v>
      </c>
      <c r="U10" t="s">
        <v>9678</v>
      </c>
      <c r="V10" t="s">
        <v>9679</v>
      </c>
      <c r="W10" t="s">
        <v>189</v>
      </c>
      <c r="X10" t="s">
        <v>189</v>
      </c>
      <c r="Y10" t="s">
        <v>10850</v>
      </c>
    </row>
    <row r="11" spans="1:25" x14ac:dyDescent="0.25">
      <c r="A11">
        <v>121</v>
      </c>
      <c r="B11" t="s">
        <v>9279</v>
      </c>
      <c r="C11" s="138">
        <v>45176</v>
      </c>
      <c r="D11" t="s">
        <v>9280</v>
      </c>
      <c r="E11" t="s">
        <v>2521</v>
      </c>
      <c r="F11" t="s">
        <v>100</v>
      </c>
      <c r="G11">
        <v>6</v>
      </c>
      <c r="H11" t="s">
        <v>13</v>
      </c>
      <c r="I11" t="s">
        <v>9281</v>
      </c>
      <c r="J11" t="s">
        <v>6783</v>
      </c>
      <c r="K11" t="s">
        <v>4866</v>
      </c>
      <c r="L11" t="s">
        <v>15</v>
      </c>
      <c r="M11" t="s">
        <v>4345</v>
      </c>
      <c r="N11" t="s">
        <v>6289</v>
      </c>
      <c r="O11" t="s">
        <v>129</v>
      </c>
      <c r="P11" t="s">
        <v>2136</v>
      </c>
      <c r="Q11" t="s">
        <v>2521</v>
      </c>
      <c r="R11" t="s">
        <v>9813</v>
      </c>
      <c r="S11" t="s">
        <v>2524</v>
      </c>
      <c r="T11">
        <v>6</v>
      </c>
      <c r="U11" t="s">
        <v>9678</v>
      </c>
      <c r="V11" t="s">
        <v>9679</v>
      </c>
      <c r="W11" t="s">
        <v>189</v>
      </c>
      <c r="X11" t="s">
        <v>16</v>
      </c>
      <c r="Y11" t="s">
        <v>10851</v>
      </c>
    </row>
    <row r="12" spans="1:25" x14ac:dyDescent="0.25">
      <c r="A12">
        <v>120</v>
      </c>
      <c r="B12" t="s">
        <v>9282</v>
      </c>
      <c r="C12" s="138">
        <v>45174</v>
      </c>
      <c r="D12" t="s">
        <v>7130</v>
      </c>
      <c r="E12" t="s">
        <v>107</v>
      </c>
      <c r="F12" t="s">
        <v>100</v>
      </c>
      <c r="G12">
        <v>5</v>
      </c>
      <c r="H12" t="s">
        <v>13</v>
      </c>
      <c r="I12" t="s">
        <v>9283</v>
      </c>
      <c r="J12" t="s">
        <v>4790</v>
      </c>
      <c r="K12" t="s">
        <v>2091</v>
      </c>
      <c r="L12" t="s">
        <v>15</v>
      </c>
      <c r="M12" t="s">
        <v>16</v>
      </c>
      <c r="N12" t="s">
        <v>6282</v>
      </c>
      <c r="O12" t="s">
        <v>129</v>
      </c>
      <c r="P12" t="s">
        <v>2136</v>
      </c>
      <c r="Q12" t="s">
        <v>9284</v>
      </c>
      <c r="R12" t="s">
        <v>9813</v>
      </c>
      <c r="S12" t="s">
        <v>249</v>
      </c>
      <c r="T12">
        <v>5</v>
      </c>
      <c r="U12" t="s">
        <v>9678</v>
      </c>
      <c r="V12" t="s">
        <v>9680</v>
      </c>
      <c r="W12" t="s">
        <v>189</v>
      </c>
      <c r="X12" t="s">
        <v>16</v>
      </c>
      <c r="Y12" t="s">
        <v>10852</v>
      </c>
    </row>
    <row r="13" spans="1:25" x14ac:dyDescent="0.25">
      <c r="A13">
        <v>119</v>
      </c>
      <c r="B13" t="s">
        <v>9285</v>
      </c>
      <c r="C13" s="138">
        <v>45174</v>
      </c>
      <c r="D13" t="s">
        <v>7130</v>
      </c>
      <c r="E13" t="s">
        <v>107</v>
      </c>
      <c r="F13" t="s">
        <v>12</v>
      </c>
      <c r="G13">
        <v>15</v>
      </c>
      <c r="H13" t="s">
        <v>137</v>
      </c>
      <c r="I13" t="s">
        <v>661</v>
      </c>
      <c r="J13" t="s">
        <v>690</v>
      </c>
      <c r="K13" t="s">
        <v>2082</v>
      </c>
      <c r="L13" t="s">
        <v>15</v>
      </c>
      <c r="M13" t="s">
        <v>4464</v>
      </c>
      <c r="N13" t="s">
        <v>6282</v>
      </c>
      <c r="O13" t="s">
        <v>129</v>
      </c>
      <c r="P13" t="s">
        <v>2136</v>
      </c>
      <c r="Q13" t="s">
        <v>9284</v>
      </c>
      <c r="R13" t="s">
        <v>4464</v>
      </c>
      <c r="S13" t="s">
        <v>249</v>
      </c>
      <c r="T13">
        <v>2.0550000000000002</v>
      </c>
      <c r="U13" t="s">
        <v>9678</v>
      </c>
      <c r="V13" t="s">
        <v>9680</v>
      </c>
      <c r="W13" t="s">
        <v>189</v>
      </c>
      <c r="X13" t="s">
        <v>16</v>
      </c>
      <c r="Y13" t="s">
        <v>10853</v>
      </c>
    </row>
    <row r="14" spans="1:25" x14ac:dyDescent="0.25">
      <c r="A14">
        <v>118</v>
      </c>
      <c r="B14" t="s">
        <v>6781</v>
      </c>
      <c r="C14" s="138">
        <v>45161</v>
      </c>
      <c r="D14" t="s">
        <v>7121</v>
      </c>
      <c r="E14" t="s">
        <v>256</v>
      </c>
      <c r="F14" t="s">
        <v>100</v>
      </c>
      <c r="G14">
        <v>5</v>
      </c>
      <c r="H14" t="s">
        <v>13</v>
      </c>
      <c r="I14" t="s">
        <v>6782</v>
      </c>
      <c r="J14" t="s">
        <v>6783</v>
      </c>
      <c r="K14" t="s">
        <v>2071</v>
      </c>
      <c r="L14" t="s">
        <v>15</v>
      </c>
      <c r="M14" t="s">
        <v>9815</v>
      </c>
      <c r="N14" t="s">
        <v>6282</v>
      </c>
      <c r="O14" t="s">
        <v>37</v>
      </c>
      <c r="P14" t="s">
        <v>4341</v>
      </c>
      <c r="Q14" t="s">
        <v>500</v>
      </c>
      <c r="R14" t="s">
        <v>9813</v>
      </c>
      <c r="S14" t="s">
        <v>259</v>
      </c>
      <c r="T14">
        <v>5</v>
      </c>
      <c r="U14" t="s">
        <v>9678</v>
      </c>
      <c r="V14" t="s">
        <v>9679</v>
      </c>
      <c r="W14" t="s">
        <v>9814</v>
      </c>
      <c r="X14" t="s">
        <v>16</v>
      </c>
      <c r="Y14" t="s">
        <v>10854</v>
      </c>
    </row>
    <row r="15" spans="1:25" x14ac:dyDescent="0.25">
      <c r="A15">
        <v>117</v>
      </c>
      <c r="B15" t="s">
        <v>6727</v>
      </c>
      <c r="C15" s="138">
        <v>45153</v>
      </c>
      <c r="D15" t="s">
        <v>6728</v>
      </c>
      <c r="E15" t="s">
        <v>11</v>
      </c>
      <c r="F15" t="s">
        <v>12</v>
      </c>
      <c r="G15">
        <v>5</v>
      </c>
      <c r="H15" t="s">
        <v>13</v>
      </c>
      <c r="I15" t="s">
        <v>930</v>
      </c>
      <c r="J15" t="s">
        <v>16</v>
      </c>
      <c r="K15" t="s">
        <v>16</v>
      </c>
      <c r="L15" t="s">
        <v>15</v>
      </c>
      <c r="M15" t="s">
        <v>6737</v>
      </c>
      <c r="N15" t="s">
        <v>6236</v>
      </c>
      <c r="O15" t="s">
        <v>67</v>
      </c>
      <c r="P15" t="s">
        <v>16</v>
      </c>
      <c r="Q15" t="s">
        <v>11</v>
      </c>
      <c r="R15" t="s">
        <v>4464</v>
      </c>
      <c r="S15" t="s">
        <v>6729</v>
      </c>
      <c r="T15">
        <v>0.68500000000000005</v>
      </c>
      <c r="U15" t="s">
        <v>9678</v>
      </c>
      <c r="V15" t="s">
        <v>6899</v>
      </c>
      <c r="W15" t="s">
        <v>189</v>
      </c>
      <c r="X15" t="s">
        <v>16</v>
      </c>
      <c r="Y15" t="s">
        <v>10855</v>
      </c>
    </row>
    <row r="16" spans="1:25" x14ac:dyDescent="0.25">
      <c r="A16">
        <v>116</v>
      </c>
      <c r="B16" t="s">
        <v>6714</v>
      </c>
      <c r="C16" s="138">
        <v>45146</v>
      </c>
      <c r="D16" t="s">
        <v>6715</v>
      </c>
      <c r="E16" t="s">
        <v>11</v>
      </c>
      <c r="F16" t="s">
        <v>100</v>
      </c>
      <c r="G16">
        <v>20</v>
      </c>
      <c r="H16" t="s">
        <v>65</v>
      </c>
      <c r="I16" t="s">
        <v>361</v>
      </c>
      <c r="J16" t="s">
        <v>3263</v>
      </c>
      <c r="K16" t="s">
        <v>2071</v>
      </c>
      <c r="L16" t="s">
        <v>15</v>
      </c>
      <c r="M16" t="s">
        <v>4347</v>
      </c>
      <c r="N16" t="s">
        <v>6282</v>
      </c>
      <c r="O16" t="s">
        <v>67</v>
      </c>
      <c r="P16" t="s">
        <v>2136</v>
      </c>
      <c r="Q16" t="s">
        <v>1973</v>
      </c>
      <c r="R16" t="s">
        <v>9813</v>
      </c>
      <c r="S16" t="s">
        <v>6716</v>
      </c>
      <c r="T16">
        <v>20</v>
      </c>
      <c r="U16" t="s">
        <v>9682</v>
      </c>
      <c r="V16" t="s">
        <v>6880</v>
      </c>
      <c r="W16" t="s">
        <v>879</v>
      </c>
      <c r="X16" t="s">
        <v>7215</v>
      </c>
      <c r="Y16" t="s">
        <v>10856</v>
      </c>
    </row>
    <row r="17" spans="1:25" x14ac:dyDescent="0.25">
      <c r="A17">
        <v>115</v>
      </c>
      <c r="B17" t="s">
        <v>6682</v>
      </c>
      <c r="C17" s="138">
        <v>45140</v>
      </c>
      <c r="D17" t="s">
        <v>3149</v>
      </c>
      <c r="E17" t="s">
        <v>1958</v>
      </c>
      <c r="F17" t="s">
        <v>100</v>
      </c>
      <c r="G17">
        <v>8</v>
      </c>
      <c r="H17" t="s">
        <v>13</v>
      </c>
      <c r="I17" t="s">
        <v>1981</v>
      </c>
      <c r="J17" t="s">
        <v>247</v>
      </c>
      <c r="K17" t="s">
        <v>1938</v>
      </c>
      <c r="L17" t="s">
        <v>32</v>
      </c>
      <c r="M17" t="s">
        <v>16</v>
      </c>
      <c r="N17" t="s">
        <v>6282</v>
      </c>
      <c r="O17" t="s">
        <v>18</v>
      </c>
      <c r="P17" t="s">
        <v>4341</v>
      </c>
      <c r="Q17" t="s">
        <v>3145</v>
      </c>
      <c r="R17" t="s">
        <v>9813</v>
      </c>
      <c r="S17" t="s">
        <v>3146</v>
      </c>
      <c r="T17">
        <v>8</v>
      </c>
      <c r="U17" t="s">
        <v>9682</v>
      </c>
      <c r="V17" t="s">
        <v>6875</v>
      </c>
      <c r="W17" t="s">
        <v>189</v>
      </c>
      <c r="X17" t="s">
        <v>16</v>
      </c>
      <c r="Y17" t="s">
        <v>10857</v>
      </c>
    </row>
    <row r="18" spans="1:25" x14ac:dyDescent="0.25">
      <c r="A18">
        <v>114</v>
      </c>
      <c r="B18" t="s">
        <v>6690</v>
      </c>
      <c r="C18" s="138">
        <v>45138</v>
      </c>
      <c r="D18" t="s">
        <v>519</v>
      </c>
      <c r="E18" t="s">
        <v>91</v>
      </c>
      <c r="F18" t="s">
        <v>100</v>
      </c>
      <c r="G18">
        <v>4</v>
      </c>
      <c r="H18" t="s">
        <v>1988</v>
      </c>
      <c r="I18" t="s">
        <v>488</v>
      </c>
      <c r="J18" t="s">
        <v>6691</v>
      </c>
      <c r="K18" t="s">
        <v>2071</v>
      </c>
      <c r="L18" t="s">
        <v>32</v>
      </c>
      <c r="M18" t="s">
        <v>16</v>
      </c>
      <c r="N18" t="s">
        <v>6282</v>
      </c>
      <c r="O18" t="s">
        <v>129</v>
      </c>
      <c r="P18" t="s">
        <v>4341</v>
      </c>
      <c r="Q18" t="s">
        <v>1951</v>
      </c>
      <c r="R18" t="s">
        <v>9813</v>
      </c>
      <c r="S18" t="s">
        <v>523</v>
      </c>
      <c r="T18">
        <v>4</v>
      </c>
      <c r="U18" t="s">
        <v>9682</v>
      </c>
      <c r="V18" t="s">
        <v>7122</v>
      </c>
      <c r="W18" t="s">
        <v>189</v>
      </c>
      <c r="X18" t="s">
        <v>7230</v>
      </c>
      <c r="Y18" t="s">
        <v>10858</v>
      </c>
    </row>
    <row r="19" spans="1:25" x14ac:dyDescent="0.25">
      <c r="A19">
        <v>113</v>
      </c>
      <c r="B19" t="s">
        <v>6323</v>
      </c>
      <c r="C19" s="138">
        <v>45118</v>
      </c>
      <c r="D19" t="s">
        <v>2623</v>
      </c>
      <c r="E19" t="s">
        <v>91</v>
      </c>
      <c r="F19" t="s">
        <v>100</v>
      </c>
      <c r="G19">
        <v>5</v>
      </c>
      <c r="H19" t="s">
        <v>13</v>
      </c>
      <c r="I19" t="s">
        <v>6324</v>
      </c>
      <c r="J19" t="s">
        <v>6325</v>
      </c>
      <c r="K19" t="s">
        <v>2082</v>
      </c>
      <c r="L19" t="s">
        <v>568</v>
      </c>
      <c r="M19" t="s">
        <v>16</v>
      </c>
      <c r="N19" t="s">
        <v>6282</v>
      </c>
      <c r="O19" t="s">
        <v>129</v>
      </c>
      <c r="P19" t="s">
        <v>4341</v>
      </c>
      <c r="Q19" t="s">
        <v>2011</v>
      </c>
      <c r="R19" t="s">
        <v>9813</v>
      </c>
      <c r="S19" t="s">
        <v>2620</v>
      </c>
      <c r="T19">
        <v>5</v>
      </c>
      <c r="U19" t="s">
        <v>9682</v>
      </c>
      <c r="V19" t="s">
        <v>6875</v>
      </c>
      <c r="W19" t="s">
        <v>189</v>
      </c>
      <c r="X19" t="s">
        <v>7254</v>
      </c>
      <c r="Y19" t="s">
        <v>10859</v>
      </c>
    </row>
    <row r="20" spans="1:25" x14ac:dyDescent="0.25">
      <c r="A20">
        <v>112</v>
      </c>
      <c r="B20" t="s">
        <v>6084</v>
      </c>
      <c r="C20" s="138">
        <v>45113</v>
      </c>
      <c r="D20" t="s">
        <v>480</v>
      </c>
      <c r="E20" t="s">
        <v>11</v>
      </c>
      <c r="F20" t="s">
        <v>12</v>
      </c>
      <c r="G20">
        <v>25</v>
      </c>
      <c r="H20" t="s">
        <v>13</v>
      </c>
      <c r="I20" t="s">
        <v>1027</v>
      </c>
      <c r="J20" t="s">
        <v>2523</v>
      </c>
      <c r="K20" t="s">
        <v>1938</v>
      </c>
      <c r="L20" t="s">
        <v>32</v>
      </c>
      <c r="M20" t="s">
        <v>4464</v>
      </c>
      <c r="N20" t="s">
        <v>6282</v>
      </c>
      <c r="O20" t="s">
        <v>67</v>
      </c>
      <c r="P20" t="s">
        <v>4341</v>
      </c>
      <c r="Q20" t="s">
        <v>91</v>
      </c>
      <c r="R20" t="s">
        <v>4464</v>
      </c>
      <c r="S20" t="s">
        <v>484</v>
      </c>
      <c r="T20">
        <v>3.45</v>
      </c>
      <c r="U20" t="s">
        <v>9682</v>
      </c>
      <c r="V20" t="s">
        <v>6875</v>
      </c>
      <c r="W20" t="s">
        <v>189</v>
      </c>
      <c r="X20" t="s">
        <v>16</v>
      </c>
      <c r="Y20" t="s">
        <v>10860</v>
      </c>
    </row>
    <row r="21" spans="1:25" x14ac:dyDescent="0.25">
      <c r="A21">
        <v>111</v>
      </c>
      <c r="B21" t="s">
        <v>5766</v>
      </c>
      <c r="C21" s="138">
        <v>45104</v>
      </c>
      <c r="D21" t="s">
        <v>5767</v>
      </c>
      <c r="E21" t="s">
        <v>11</v>
      </c>
      <c r="F21" t="s">
        <v>100</v>
      </c>
      <c r="G21">
        <v>3.5</v>
      </c>
      <c r="H21" t="s">
        <v>65</v>
      </c>
      <c r="I21" t="s">
        <v>2921</v>
      </c>
      <c r="J21" t="s">
        <v>5768</v>
      </c>
      <c r="K21" t="s">
        <v>1936</v>
      </c>
      <c r="L21" t="s">
        <v>15</v>
      </c>
      <c r="M21" t="s">
        <v>4347</v>
      </c>
      <c r="N21" t="s">
        <v>6285</v>
      </c>
      <c r="O21" t="s">
        <v>5771</v>
      </c>
      <c r="P21" t="s">
        <v>1925</v>
      </c>
      <c r="Q21" t="s">
        <v>11</v>
      </c>
      <c r="R21" t="s">
        <v>9813</v>
      </c>
      <c r="S21" t="s">
        <v>5770</v>
      </c>
      <c r="T21">
        <v>3.5</v>
      </c>
      <c r="U21" t="s">
        <v>9678</v>
      </c>
      <c r="V21" t="s">
        <v>9684</v>
      </c>
      <c r="W21" t="s">
        <v>879</v>
      </c>
      <c r="X21" t="s">
        <v>16</v>
      </c>
      <c r="Y21" t="s">
        <v>10861</v>
      </c>
    </row>
    <row r="22" spans="1:25" x14ac:dyDescent="0.25">
      <c r="A22">
        <v>110</v>
      </c>
      <c r="B22" t="s">
        <v>4996</v>
      </c>
      <c r="C22" s="138">
        <v>45092</v>
      </c>
      <c r="D22" t="s">
        <v>7123</v>
      </c>
      <c r="E22" t="s">
        <v>4090</v>
      </c>
      <c r="F22" t="s">
        <v>100</v>
      </c>
      <c r="G22">
        <v>5</v>
      </c>
      <c r="H22" t="s">
        <v>13</v>
      </c>
      <c r="I22" t="s">
        <v>3694</v>
      </c>
      <c r="J22" t="s">
        <v>3387</v>
      </c>
      <c r="K22" t="s">
        <v>2082</v>
      </c>
      <c r="L22" t="s">
        <v>15</v>
      </c>
      <c r="M22" t="s">
        <v>4345</v>
      </c>
      <c r="N22" t="s">
        <v>6282</v>
      </c>
      <c r="O22" t="s">
        <v>129</v>
      </c>
      <c r="P22" t="s">
        <v>2136</v>
      </c>
      <c r="Q22" t="s">
        <v>11</v>
      </c>
      <c r="R22" t="s">
        <v>9813</v>
      </c>
      <c r="S22" t="s">
        <v>2524</v>
      </c>
      <c r="T22">
        <v>5</v>
      </c>
      <c r="U22" t="s">
        <v>9678</v>
      </c>
      <c r="V22" t="s">
        <v>9679</v>
      </c>
      <c r="W22" t="s">
        <v>189</v>
      </c>
      <c r="X22" t="s">
        <v>16</v>
      </c>
      <c r="Y22" t="s">
        <v>10862</v>
      </c>
    </row>
    <row r="23" spans="1:25" x14ac:dyDescent="0.25">
      <c r="A23">
        <v>109</v>
      </c>
      <c r="B23" t="s">
        <v>4780</v>
      </c>
      <c r="C23" s="138">
        <v>45084</v>
      </c>
      <c r="D23" t="s">
        <v>1251</v>
      </c>
      <c r="E23" t="s">
        <v>11</v>
      </c>
      <c r="F23" t="s">
        <v>100</v>
      </c>
      <c r="G23">
        <v>2</v>
      </c>
      <c r="H23" t="s">
        <v>137</v>
      </c>
      <c r="I23" t="s">
        <v>2512</v>
      </c>
      <c r="J23" t="s">
        <v>193</v>
      </c>
      <c r="K23" t="s">
        <v>1938</v>
      </c>
      <c r="L23" t="s">
        <v>568</v>
      </c>
      <c r="M23" t="s">
        <v>16</v>
      </c>
      <c r="N23" t="s">
        <v>6282</v>
      </c>
      <c r="O23" t="s">
        <v>58</v>
      </c>
      <c r="P23" t="s">
        <v>2136</v>
      </c>
      <c r="Q23" t="s">
        <v>11</v>
      </c>
      <c r="R23" t="s">
        <v>9813</v>
      </c>
      <c r="S23" t="s">
        <v>1254</v>
      </c>
      <c r="T23">
        <v>2</v>
      </c>
      <c r="U23" t="s">
        <v>9682</v>
      </c>
      <c r="V23" t="s">
        <v>6875</v>
      </c>
      <c r="W23" t="s">
        <v>189</v>
      </c>
      <c r="X23" t="s">
        <v>16</v>
      </c>
      <c r="Y23" t="s">
        <v>10863</v>
      </c>
    </row>
    <row r="24" spans="1:25" x14ac:dyDescent="0.25">
      <c r="A24">
        <v>108</v>
      </c>
      <c r="B24" t="s">
        <v>4789</v>
      </c>
      <c r="C24" s="138">
        <v>45083</v>
      </c>
      <c r="D24" t="s">
        <v>7124</v>
      </c>
      <c r="E24" t="s">
        <v>256</v>
      </c>
      <c r="F24" t="s">
        <v>100</v>
      </c>
      <c r="G24">
        <v>4</v>
      </c>
      <c r="H24" t="s">
        <v>13</v>
      </c>
      <c r="I24" t="s">
        <v>4788</v>
      </c>
      <c r="J24" t="s">
        <v>4790</v>
      </c>
      <c r="K24" t="s">
        <v>2071</v>
      </c>
      <c r="L24" t="s">
        <v>15</v>
      </c>
      <c r="M24" t="s">
        <v>9816</v>
      </c>
      <c r="N24" t="s">
        <v>6289</v>
      </c>
      <c r="O24" t="s">
        <v>67</v>
      </c>
      <c r="P24" t="s">
        <v>2136</v>
      </c>
      <c r="Q24" t="s">
        <v>11</v>
      </c>
      <c r="R24" t="s">
        <v>9813</v>
      </c>
      <c r="S24" t="s">
        <v>4034</v>
      </c>
      <c r="T24">
        <v>4</v>
      </c>
      <c r="U24" t="s">
        <v>9678</v>
      </c>
      <c r="V24" t="s">
        <v>9680</v>
      </c>
      <c r="W24" t="s">
        <v>9814</v>
      </c>
      <c r="X24" t="s">
        <v>7311</v>
      </c>
      <c r="Y24" t="s">
        <v>10864</v>
      </c>
    </row>
    <row r="25" spans="1:25" x14ac:dyDescent="0.25">
      <c r="A25">
        <v>107</v>
      </c>
      <c r="B25" t="s">
        <v>4787</v>
      </c>
      <c r="C25" s="138">
        <v>45083</v>
      </c>
      <c r="D25" t="s">
        <v>7125</v>
      </c>
      <c r="E25" t="s">
        <v>11</v>
      </c>
      <c r="F25" t="s">
        <v>100</v>
      </c>
      <c r="G25">
        <v>1.94</v>
      </c>
      <c r="H25" t="s">
        <v>13</v>
      </c>
      <c r="I25" t="s">
        <v>4788</v>
      </c>
      <c r="J25" t="s">
        <v>16</v>
      </c>
      <c r="K25" t="s">
        <v>16</v>
      </c>
      <c r="L25" t="s">
        <v>15</v>
      </c>
      <c r="M25" t="s">
        <v>9812</v>
      </c>
      <c r="N25" t="s">
        <v>1883</v>
      </c>
      <c r="O25" t="s">
        <v>129</v>
      </c>
      <c r="P25" t="s">
        <v>16</v>
      </c>
      <c r="Q25" t="s">
        <v>2692</v>
      </c>
      <c r="R25" t="s">
        <v>9813</v>
      </c>
      <c r="S25" t="s">
        <v>2729</v>
      </c>
      <c r="T25">
        <v>1.94</v>
      </c>
      <c r="U25" t="s">
        <v>9678</v>
      </c>
      <c r="V25" t="s">
        <v>9679</v>
      </c>
      <c r="W25" t="s">
        <v>9814</v>
      </c>
      <c r="X25" t="s">
        <v>16</v>
      </c>
      <c r="Y25" t="s">
        <v>10865</v>
      </c>
    </row>
    <row r="26" spans="1:25" x14ac:dyDescent="0.25">
      <c r="A26">
        <v>106</v>
      </c>
      <c r="B26" t="s">
        <v>4698</v>
      </c>
      <c r="C26" s="138">
        <v>45069</v>
      </c>
      <c r="D26" t="s">
        <v>7127</v>
      </c>
      <c r="E26" t="s">
        <v>2692</v>
      </c>
      <c r="F26" t="s">
        <v>100</v>
      </c>
      <c r="G26">
        <v>5</v>
      </c>
      <c r="H26" t="s">
        <v>13</v>
      </c>
      <c r="I26" t="s">
        <v>66</v>
      </c>
      <c r="J26" t="s">
        <v>4699</v>
      </c>
      <c r="K26" t="s">
        <v>1936</v>
      </c>
      <c r="L26" t="s">
        <v>15</v>
      </c>
      <c r="M26" t="s">
        <v>4345</v>
      </c>
      <c r="N26" t="s">
        <v>6290</v>
      </c>
      <c r="O26" t="s">
        <v>129</v>
      </c>
      <c r="P26" t="s">
        <v>4341</v>
      </c>
      <c r="Q26" t="s">
        <v>2521</v>
      </c>
      <c r="R26" t="s">
        <v>9813</v>
      </c>
      <c r="S26" t="s">
        <v>686</v>
      </c>
      <c r="T26">
        <v>5</v>
      </c>
      <c r="U26" t="s">
        <v>9678</v>
      </c>
      <c r="V26" t="s">
        <v>9679</v>
      </c>
      <c r="W26" t="s">
        <v>189</v>
      </c>
      <c r="X26" t="s">
        <v>7337</v>
      </c>
      <c r="Y26" t="s">
        <v>10866</v>
      </c>
    </row>
    <row r="27" spans="1:25" x14ac:dyDescent="0.25">
      <c r="A27">
        <v>105</v>
      </c>
      <c r="B27" t="s">
        <v>4694</v>
      </c>
      <c r="C27" s="138">
        <v>45069</v>
      </c>
      <c r="D27" t="s">
        <v>7126</v>
      </c>
      <c r="E27" t="s">
        <v>2692</v>
      </c>
      <c r="F27" t="s">
        <v>12</v>
      </c>
      <c r="G27">
        <v>20</v>
      </c>
      <c r="H27" t="s">
        <v>137</v>
      </c>
      <c r="I27" t="s">
        <v>770</v>
      </c>
      <c r="J27" t="s">
        <v>662</v>
      </c>
      <c r="K27" t="s">
        <v>2071</v>
      </c>
      <c r="L27" t="s">
        <v>15</v>
      </c>
      <c r="M27" t="s">
        <v>5521</v>
      </c>
      <c r="N27" t="s">
        <v>6287</v>
      </c>
      <c r="O27" t="s">
        <v>129</v>
      </c>
      <c r="P27" t="s">
        <v>4341</v>
      </c>
      <c r="Q27" t="s">
        <v>2521</v>
      </c>
      <c r="R27" t="s">
        <v>4464</v>
      </c>
      <c r="S27" t="s">
        <v>686</v>
      </c>
      <c r="T27">
        <v>2.84</v>
      </c>
      <c r="U27" t="s">
        <v>9678</v>
      </c>
      <c r="V27" t="s">
        <v>9679</v>
      </c>
      <c r="W27" t="s">
        <v>189</v>
      </c>
      <c r="X27" t="s">
        <v>7340</v>
      </c>
      <c r="Y27" t="s">
        <v>10867</v>
      </c>
    </row>
    <row r="28" spans="1:25" x14ac:dyDescent="0.25">
      <c r="A28">
        <v>104</v>
      </c>
      <c r="B28" t="s">
        <v>4707</v>
      </c>
      <c r="C28" s="138">
        <v>45068</v>
      </c>
      <c r="D28" t="s">
        <v>7128</v>
      </c>
      <c r="E28" t="s">
        <v>2521</v>
      </c>
      <c r="F28" t="s">
        <v>12</v>
      </c>
      <c r="G28">
        <v>20</v>
      </c>
      <c r="H28" t="s">
        <v>137</v>
      </c>
      <c r="I28" t="s">
        <v>560</v>
      </c>
      <c r="J28" t="s">
        <v>662</v>
      </c>
      <c r="K28" t="s">
        <v>1936</v>
      </c>
      <c r="L28" t="s">
        <v>15</v>
      </c>
      <c r="M28" t="s">
        <v>5980</v>
      </c>
      <c r="N28" t="s">
        <v>6282</v>
      </c>
      <c r="O28" t="s">
        <v>129</v>
      </c>
      <c r="P28" t="s">
        <v>2136</v>
      </c>
      <c r="Q28" t="s">
        <v>2521</v>
      </c>
      <c r="R28" t="s">
        <v>4464</v>
      </c>
      <c r="S28" t="s">
        <v>2524</v>
      </c>
      <c r="T28">
        <v>2.84</v>
      </c>
      <c r="U28" t="s">
        <v>9678</v>
      </c>
      <c r="V28" t="s">
        <v>9679</v>
      </c>
      <c r="W28" t="s">
        <v>189</v>
      </c>
      <c r="X28" t="s">
        <v>16</v>
      </c>
      <c r="Y28" t="s">
        <v>10868</v>
      </c>
    </row>
    <row r="29" spans="1:25" x14ac:dyDescent="0.25">
      <c r="A29">
        <v>103</v>
      </c>
      <c r="B29" t="s">
        <v>4633</v>
      </c>
      <c r="C29" s="138">
        <v>45064</v>
      </c>
      <c r="D29" t="s">
        <v>519</v>
      </c>
      <c r="E29" t="s">
        <v>11</v>
      </c>
      <c r="F29" t="s">
        <v>12</v>
      </c>
      <c r="G29">
        <v>15</v>
      </c>
      <c r="H29" t="s">
        <v>13</v>
      </c>
      <c r="I29" t="s">
        <v>2388</v>
      </c>
      <c r="J29" t="s">
        <v>4634</v>
      </c>
      <c r="K29" t="s">
        <v>2082</v>
      </c>
      <c r="L29" t="s">
        <v>32</v>
      </c>
      <c r="M29" t="s">
        <v>9817</v>
      </c>
      <c r="N29" t="s">
        <v>6236</v>
      </c>
      <c r="O29" t="s">
        <v>129</v>
      </c>
      <c r="P29" t="s">
        <v>4341</v>
      </c>
      <c r="Q29" t="s">
        <v>1951</v>
      </c>
      <c r="R29" t="s">
        <v>9817</v>
      </c>
      <c r="S29" t="s">
        <v>523</v>
      </c>
      <c r="T29">
        <v>2.16</v>
      </c>
      <c r="U29" t="s">
        <v>9682</v>
      </c>
      <c r="V29" t="s">
        <v>7122</v>
      </c>
      <c r="W29" t="s">
        <v>189</v>
      </c>
      <c r="X29" t="s">
        <v>16</v>
      </c>
      <c r="Y29" t="s">
        <v>10869</v>
      </c>
    </row>
    <row r="30" spans="1:25" x14ac:dyDescent="0.25">
      <c r="A30">
        <v>102</v>
      </c>
      <c r="B30" t="s">
        <v>4656</v>
      </c>
      <c r="C30" s="138">
        <v>45062</v>
      </c>
      <c r="D30" t="s">
        <v>4478</v>
      </c>
      <c r="E30" t="s">
        <v>4479</v>
      </c>
      <c r="F30" t="s">
        <v>100</v>
      </c>
      <c r="G30">
        <v>5</v>
      </c>
      <c r="H30" t="s">
        <v>104</v>
      </c>
      <c r="I30" t="s">
        <v>66</v>
      </c>
      <c r="J30" t="s">
        <v>610</v>
      </c>
      <c r="K30" t="s">
        <v>1936</v>
      </c>
      <c r="L30" t="s">
        <v>15</v>
      </c>
      <c r="M30" t="s">
        <v>16</v>
      </c>
      <c r="N30" t="s">
        <v>6283</v>
      </c>
      <c r="O30" t="s">
        <v>133</v>
      </c>
      <c r="P30" t="s">
        <v>16</v>
      </c>
      <c r="Q30" t="s">
        <v>4479</v>
      </c>
      <c r="R30" t="s">
        <v>9813</v>
      </c>
      <c r="S30" t="s">
        <v>4484</v>
      </c>
      <c r="T30">
        <v>5</v>
      </c>
      <c r="U30" t="s">
        <v>9682</v>
      </c>
      <c r="V30" t="s">
        <v>6878</v>
      </c>
      <c r="W30" t="s">
        <v>189</v>
      </c>
      <c r="X30" t="s">
        <v>16</v>
      </c>
      <c r="Y30" t="s">
        <v>10870</v>
      </c>
    </row>
    <row r="31" spans="1:25" x14ac:dyDescent="0.25">
      <c r="A31">
        <v>101</v>
      </c>
      <c r="B31" t="s">
        <v>4600</v>
      </c>
      <c r="C31" s="138">
        <v>45056</v>
      </c>
      <c r="D31" t="s">
        <v>2135</v>
      </c>
      <c r="E31" t="s">
        <v>1960</v>
      </c>
      <c r="F31" t="s">
        <v>12</v>
      </c>
      <c r="G31">
        <v>28</v>
      </c>
      <c r="H31" t="s">
        <v>13</v>
      </c>
      <c r="I31" t="s">
        <v>888</v>
      </c>
      <c r="J31" t="s">
        <v>1067</v>
      </c>
      <c r="K31" t="s">
        <v>2082</v>
      </c>
      <c r="L31" t="s">
        <v>32</v>
      </c>
      <c r="M31" t="s">
        <v>4464</v>
      </c>
      <c r="N31" t="s">
        <v>6282</v>
      </c>
      <c r="O31" t="s">
        <v>37</v>
      </c>
      <c r="P31" t="s">
        <v>4341</v>
      </c>
      <c r="Q31" t="s">
        <v>1960</v>
      </c>
      <c r="R31" t="s">
        <v>4464</v>
      </c>
      <c r="S31" t="s">
        <v>2137</v>
      </c>
      <c r="T31">
        <v>4.0599999999999996</v>
      </c>
      <c r="U31" t="s">
        <v>9682</v>
      </c>
      <c r="V31" t="s">
        <v>6875</v>
      </c>
      <c r="W31" t="s">
        <v>189</v>
      </c>
      <c r="X31" t="s">
        <v>16</v>
      </c>
      <c r="Y31" t="s">
        <v>10871</v>
      </c>
    </row>
    <row r="32" spans="1:25" x14ac:dyDescent="0.25">
      <c r="A32">
        <v>100</v>
      </c>
      <c r="B32" t="s">
        <v>4605</v>
      </c>
      <c r="C32" s="138">
        <v>45055</v>
      </c>
      <c r="D32" t="s">
        <v>6885</v>
      </c>
      <c r="E32" t="s">
        <v>11</v>
      </c>
      <c r="F32" t="s">
        <v>100</v>
      </c>
      <c r="G32">
        <v>15</v>
      </c>
      <c r="H32" t="s">
        <v>13</v>
      </c>
      <c r="I32" t="s">
        <v>1562</v>
      </c>
      <c r="J32" t="s">
        <v>4607</v>
      </c>
      <c r="K32" t="s">
        <v>1936</v>
      </c>
      <c r="L32" t="s">
        <v>15</v>
      </c>
      <c r="M32" t="s">
        <v>16</v>
      </c>
      <c r="N32" t="s">
        <v>6283</v>
      </c>
      <c r="O32" t="s">
        <v>129</v>
      </c>
      <c r="P32" t="s">
        <v>2136</v>
      </c>
      <c r="Q32" t="s">
        <v>4606</v>
      </c>
      <c r="R32" t="s">
        <v>9813</v>
      </c>
      <c r="S32" t="s">
        <v>1470</v>
      </c>
      <c r="T32">
        <v>15</v>
      </c>
      <c r="U32" t="s">
        <v>9678</v>
      </c>
      <c r="V32" t="s">
        <v>9736</v>
      </c>
      <c r="W32" t="s">
        <v>189</v>
      </c>
      <c r="X32" t="s">
        <v>7368</v>
      </c>
      <c r="Y32" t="s">
        <v>10872</v>
      </c>
    </row>
    <row r="33" spans="1:25" x14ac:dyDescent="0.25">
      <c r="A33">
        <v>99</v>
      </c>
      <c r="B33" t="s">
        <v>4477</v>
      </c>
      <c r="C33" s="138">
        <v>45041</v>
      </c>
      <c r="D33" t="s">
        <v>4478</v>
      </c>
      <c r="E33" t="s">
        <v>4479</v>
      </c>
      <c r="F33" t="s">
        <v>100</v>
      </c>
      <c r="G33">
        <v>5</v>
      </c>
      <c r="H33" t="s">
        <v>65</v>
      </c>
      <c r="I33" t="s">
        <v>257</v>
      </c>
      <c r="J33" t="s">
        <v>4480</v>
      </c>
      <c r="K33" t="s">
        <v>2082</v>
      </c>
      <c r="L33" t="s">
        <v>32</v>
      </c>
      <c r="M33" t="s">
        <v>16</v>
      </c>
      <c r="N33" t="s">
        <v>6283</v>
      </c>
      <c r="O33" t="s">
        <v>133</v>
      </c>
      <c r="P33" t="s">
        <v>16</v>
      </c>
      <c r="Q33" t="s">
        <v>4479</v>
      </c>
      <c r="R33" t="s">
        <v>9813</v>
      </c>
      <c r="S33" t="s">
        <v>4484</v>
      </c>
      <c r="T33">
        <v>5</v>
      </c>
      <c r="U33" t="s">
        <v>9682</v>
      </c>
      <c r="V33" t="s">
        <v>6878</v>
      </c>
      <c r="W33" t="s">
        <v>189</v>
      </c>
      <c r="X33" t="s">
        <v>7378</v>
      </c>
      <c r="Y33" t="s">
        <v>10873</v>
      </c>
    </row>
    <row r="34" spans="1:25" x14ac:dyDescent="0.25">
      <c r="A34">
        <v>98</v>
      </c>
      <c r="B34" t="s">
        <v>2058</v>
      </c>
      <c r="C34" s="138">
        <v>45036</v>
      </c>
      <c r="D34" t="s">
        <v>5988</v>
      </c>
      <c r="E34" t="s">
        <v>91</v>
      </c>
      <c r="F34" t="s">
        <v>12</v>
      </c>
      <c r="G34">
        <v>15</v>
      </c>
      <c r="H34" t="s">
        <v>13</v>
      </c>
      <c r="I34" t="s">
        <v>449</v>
      </c>
      <c r="J34" t="s">
        <v>1067</v>
      </c>
      <c r="K34" t="s">
        <v>1938</v>
      </c>
      <c r="L34" t="s">
        <v>32</v>
      </c>
      <c r="M34" t="s">
        <v>4464</v>
      </c>
      <c r="N34" t="s">
        <v>6282</v>
      </c>
      <c r="O34" t="s">
        <v>129</v>
      </c>
      <c r="P34" t="s">
        <v>4341</v>
      </c>
      <c r="Q34" t="s">
        <v>2011</v>
      </c>
      <c r="R34" t="s">
        <v>4464</v>
      </c>
      <c r="S34" t="s">
        <v>913</v>
      </c>
      <c r="T34">
        <v>2.1800000000000002</v>
      </c>
      <c r="U34" t="s">
        <v>9682</v>
      </c>
      <c r="V34" t="s">
        <v>6875</v>
      </c>
      <c r="W34" t="s">
        <v>189</v>
      </c>
      <c r="X34" t="s">
        <v>16</v>
      </c>
      <c r="Y34" t="s">
        <v>10874</v>
      </c>
    </row>
    <row r="35" spans="1:25" x14ac:dyDescent="0.25">
      <c r="A35">
        <v>97</v>
      </c>
      <c r="B35" t="s">
        <v>2055</v>
      </c>
      <c r="C35" s="138">
        <v>45036</v>
      </c>
      <c r="D35" t="s">
        <v>5988</v>
      </c>
      <c r="E35" t="s">
        <v>91</v>
      </c>
      <c r="F35" t="s">
        <v>12</v>
      </c>
      <c r="G35">
        <v>15</v>
      </c>
      <c r="H35" t="s">
        <v>137</v>
      </c>
      <c r="I35" t="s">
        <v>298</v>
      </c>
      <c r="J35" t="s">
        <v>2056</v>
      </c>
      <c r="K35" t="s">
        <v>1938</v>
      </c>
      <c r="L35" t="s">
        <v>32</v>
      </c>
      <c r="M35" t="s">
        <v>4464</v>
      </c>
      <c r="N35" t="s">
        <v>6282</v>
      </c>
      <c r="O35" t="s">
        <v>129</v>
      </c>
      <c r="P35" t="s">
        <v>4341</v>
      </c>
      <c r="Q35" t="s">
        <v>2011</v>
      </c>
      <c r="R35" t="s">
        <v>4464</v>
      </c>
      <c r="S35" t="s">
        <v>913</v>
      </c>
      <c r="T35">
        <v>2.1800000000000002</v>
      </c>
      <c r="U35" t="s">
        <v>9682</v>
      </c>
      <c r="V35" t="s">
        <v>6875</v>
      </c>
      <c r="W35" t="s">
        <v>189</v>
      </c>
      <c r="X35" t="s">
        <v>16</v>
      </c>
      <c r="Y35" t="s">
        <v>10875</v>
      </c>
    </row>
    <row r="36" spans="1:25" x14ac:dyDescent="0.25">
      <c r="A36">
        <v>96</v>
      </c>
      <c r="B36" t="s">
        <v>2061</v>
      </c>
      <c r="C36" s="138">
        <v>45034</v>
      </c>
      <c r="D36" t="s">
        <v>6877</v>
      </c>
      <c r="E36" t="s">
        <v>11</v>
      </c>
      <c r="F36" t="s">
        <v>12</v>
      </c>
      <c r="G36">
        <v>3</v>
      </c>
      <c r="H36" t="s">
        <v>13</v>
      </c>
      <c r="I36" t="s">
        <v>28</v>
      </c>
      <c r="J36" t="s">
        <v>16</v>
      </c>
      <c r="K36" t="s">
        <v>16</v>
      </c>
      <c r="L36" t="s">
        <v>15</v>
      </c>
      <c r="M36" t="s">
        <v>9817</v>
      </c>
      <c r="N36" t="s">
        <v>6236</v>
      </c>
      <c r="O36" t="s">
        <v>37</v>
      </c>
      <c r="P36" t="s">
        <v>1925</v>
      </c>
      <c r="Q36" t="s">
        <v>11</v>
      </c>
      <c r="R36" t="s">
        <v>9817</v>
      </c>
      <c r="S36" t="s">
        <v>295</v>
      </c>
      <c r="T36">
        <v>0.44</v>
      </c>
      <c r="U36" t="s">
        <v>9682</v>
      </c>
      <c r="V36" t="s">
        <v>6878</v>
      </c>
      <c r="W36" t="s">
        <v>189</v>
      </c>
      <c r="X36" t="s">
        <v>16</v>
      </c>
      <c r="Y36" t="s">
        <v>10876</v>
      </c>
    </row>
    <row r="37" spans="1:25" x14ac:dyDescent="0.25">
      <c r="A37">
        <v>95</v>
      </c>
      <c r="B37" t="s">
        <v>2134</v>
      </c>
      <c r="C37" s="138">
        <v>45029</v>
      </c>
      <c r="D37" t="s">
        <v>2135</v>
      </c>
      <c r="E37" t="s">
        <v>11</v>
      </c>
      <c r="F37" t="s">
        <v>12</v>
      </c>
      <c r="G37">
        <v>40</v>
      </c>
      <c r="H37" t="s">
        <v>13</v>
      </c>
      <c r="I37" t="s">
        <v>942</v>
      </c>
      <c r="J37" t="s">
        <v>299</v>
      </c>
      <c r="K37" t="s">
        <v>41</v>
      </c>
      <c r="L37" t="s">
        <v>32</v>
      </c>
      <c r="M37" t="s">
        <v>9817</v>
      </c>
      <c r="N37" t="s">
        <v>6236</v>
      </c>
      <c r="O37" t="s">
        <v>37</v>
      </c>
      <c r="P37" t="s">
        <v>2136</v>
      </c>
      <c r="Q37" t="s">
        <v>1960</v>
      </c>
      <c r="R37" t="s">
        <v>9817</v>
      </c>
      <c r="S37" t="s">
        <v>2137</v>
      </c>
      <c r="T37">
        <v>5.84</v>
      </c>
      <c r="U37" t="s">
        <v>9682</v>
      </c>
      <c r="V37" t="s">
        <v>6875</v>
      </c>
      <c r="W37" t="s">
        <v>189</v>
      </c>
      <c r="X37" t="s">
        <v>16</v>
      </c>
      <c r="Y37" t="s">
        <v>10877</v>
      </c>
    </row>
    <row r="38" spans="1:25" x14ac:dyDescent="0.25">
      <c r="A38">
        <v>94</v>
      </c>
      <c r="B38" t="s">
        <v>2157</v>
      </c>
      <c r="C38" s="138">
        <v>45013</v>
      </c>
      <c r="D38" t="s">
        <v>144</v>
      </c>
      <c r="E38" t="s">
        <v>11</v>
      </c>
      <c r="F38" t="s">
        <v>12</v>
      </c>
      <c r="G38">
        <v>11</v>
      </c>
      <c r="H38" t="s">
        <v>13</v>
      </c>
      <c r="I38" t="s">
        <v>145</v>
      </c>
      <c r="J38" t="s">
        <v>42</v>
      </c>
      <c r="K38" t="s">
        <v>2071</v>
      </c>
      <c r="L38" t="s">
        <v>15</v>
      </c>
      <c r="M38" t="s">
        <v>9803</v>
      </c>
      <c r="N38" t="s">
        <v>6283</v>
      </c>
      <c r="O38" t="s">
        <v>37</v>
      </c>
      <c r="P38" t="s">
        <v>2136</v>
      </c>
      <c r="Q38" t="s">
        <v>1947</v>
      </c>
      <c r="R38" t="s">
        <v>9817</v>
      </c>
      <c r="S38" t="s">
        <v>444</v>
      </c>
      <c r="T38">
        <v>1.6</v>
      </c>
      <c r="U38" t="s">
        <v>9682</v>
      </c>
      <c r="V38" t="s">
        <v>6878</v>
      </c>
      <c r="W38" t="s">
        <v>189</v>
      </c>
      <c r="X38" t="s">
        <v>16</v>
      </c>
      <c r="Y38" t="s">
        <v>10878</v>
      </c>
    </row>
    <row r="39" spans="1:25" x14ac:dyDescent="0.25">
      <c r="A39">
        <v>93</v>
      </c>
      <c r="B39" t="s">
        <v>2525</v>
      </c>
      <c r="C39" s="138">
        <v>45005</v>
      </c>
      <c r="D39" t="s">
        <v>7129</v>
      </c>
      <c r="E39" t="s">
        <v>2521</v>
      </c>
      <c r="F39" t="s">
        <v>12</v>
      </c>
      <c r="G39">
        <v>10</v>
      </c>
      <c r="H39" t="s">
        <v>137</v>
      </c>
      <c r="I39" t="s">
        <v>2522</v>
      </c>
      <c r="J39" t="s">
        <v>2523</v>
      </c>
      <c r="K39" t="s">
        <v>2091</v>
      </c>
      <c r="L39" t="s">
        <v>15</v>
      </c>
      <c r="M39" t="s">
        <v>5623</v>
      </c>
      <c r="N39" t="s">
        <v>6282</v>
      </c>
      <c r="O39" t="s">
        <v>129</v>
      </c>
      <c r="P39" t="s">
        <v>2136</v>
      </c>
      <c r="Q39" t="s">
        <v>11</v>
      </c>
      <c r="R39" t="s">
        <v>4464</v>
      </c>
      <c r="S39" t="s">
        <v>2524</v>
      </c>
      <c r="T39">
        <v>1.45</v>
      </c>
      <c r="U39" t="s">
        <v>9678</v>
      </c>
      <c r="V39" t="s">
        <v>9679</v>
      </c>
      <c r="W39" t="s">
        <v>189</v>
      </c>
      <c r="X39" t="s">
        <v>7440</v>
      </c>
      <c r="Y39" t="s">
        <v>10879</v>
      </c>
    </row>
    <row r="40" spans="1:25" x14ac:dyDescent="0.25">
      <c r="A40">
        <v>92</v>
      </c>
      <c r="B40" t="s">
        <v>2600</v>
      </c>
      <c r="C40" s="138">
        <v>44987</v>
      </c>
      <c r="D40" t="s">
        <v>6901</v>
      </c>
      <c r="E40" t="s">
        <v>154</v>
      </c>
      <c r="F40" t="s">
        <v>100</v>
      </c>
      <c r="G40">
        <v>20</v>
      </c>
      <c r="H40" t="s">
        <v>237</v>
      </c>
      <c r="I40" t="s">
        <v>1706</v>
      </c>
      <c r="J40" t="s">
        <v>2598</v>
      </c>
      <c r="K40" t="s">
        <v>2082</v>
      </c>
      <c r="L40" t="s">
        <v>15</v>
      </c>
      <c r="M40" t="s">
        <v>9818</v>
      </c>
      <c r="N40" t="s">
        <v>6282</v>
      </c>
      <c r="O40" t="s">
        <v>37</v>
      </c>
      <c r="P40" t="s">
        <v>16</v>
      </c>
      <c r="Q40" t="s">
        <v>464</v>
      </c>
      <c r="R40" t="s">
        <v>9813</v>
      </c>
      <c r="S40" t="s">
        <v>2599</v>
      </c>
      <c r="T40">
        <v>20</v>
      </c>
      <c r="U40" t="s">
        <v>9682</v>
      </c>
      <c r="V40" t="s">
        <v>6880</v>
      </c>
      <c r="W40" t="s">
        <v>9819</v>
      </c>
      <c r="X40" t="s">
        <v>16</v>
      </c>
      <c r="Y40" t="s">
        <v>10880</v>
      </c>
    </row>
    <row r="41" spans="1:25" x14ac:dyDescent="0.25">
      <c r="A41">
        <v>91</v>
      </c>
      <c r="B41" t="s">
        <v>2213</v>
      </c>
      <c r="C41" s="138">
        <v>44985</v>
      </c>
      <c r="D41" t="s">
        <v>6902</v>
      </c>
      <c r="E41" t="s">
        <v>11</v>
      </c>
      <c r="F41" t="s">
        <v>12</v>
      </c>
      <c r="G41">
        <v>7</v>
      </c>
      <c r="H41" t="s">
        <v>13</v>
      </c>
      <c r="I41" t="s">
        <v>36</v>
      </c>
      <c r="J41" t="s">
        <v>16</v>
      </c>
      <c r="K41" t="s">
        <v>16</v>
      </c>
      <c r="L41" t="s">
        <v>15</v>
      </c>
      <c r="M41" t="s">
        <v>9817</v>
      </c>
      <c r="N41" t="s">
        <v>6236</v>
      </c>
      <c r="O41" t="s">
        <v>37</v>
      </c>
      <c r="P41" t="s">
        <v>2214</v>
      </c>
      <c r="Q41" t="s">
        <v>11</v>
      </c>
      <c r="R41" t="s">
        <v>9817</v>
      </c>
      <c r="S41" t="s">
        <v>2215</v>
      </c>
      <c r="T41">
        <v>1.01</v>
      </c>
      <c r="U41" t="s">
        <v>9682</v>
      </c>
      <c r="V41" t="s">
        <v>6878</v>
      </c>
      <c r="W41" t="s">
        <v>189</v>
      </c>
      <c r="X41" t="s">
        <v>16</v>
      </c>
      <c r="Y41" t="s">
        <v>10881</v>
      </c>
    </row>
    <row r="42" spans="1:25" x14ac:dyDescent="0.25">
      <c r="A42">
        <v>90</v>
      </c>
      <c r="B42" t="s">
        <v>235</v>
      </c>
      <c r="C42" s="138">
        <v>44985</v>
      </c>
      <c r="D42" t="s">
        <v>728</v>
      </c>
      <c r="E42" t="s">
        <v>236</v>
      </c>
      <c r="F42" t="s">
        <v>100</v>
      </c>
      <c r="G42">
        <v>3</v>
      </c>
      <c r="H42" t="s">
        <v>237</v>
      </c>
      <c r="I42" t="s">
        <v>238</v>
      </c>
      <c r="J42" t="s">
        <v>4348</v>
      </c>
      <c r="K42" t="s">
        <v>1938</v>
      </c>
      <c r="L42" t="s">
        <v>15</v>
      </c>
      <c r="M42" t="s">
        <v>4349</v>
      </c>
      <c r="N42" t="s">
        <v>6282</v>
      </c>
      <c r="O42" t="s">
        <v>37</v>
      </c>
      <c r="P42" t="s">
        <v>1925</v>
      </c>
      <c r="Q42" t="s">
        <v>11</v>
      </c>
      <c r="R42" t="s">
        <v>9813</v>
      </c>
      <c r="S42" t="s">
        <v>239</v>
      </c>
      <c r="T42">
        <v>3</v>
      </c>
      <c r="U42" t="s">
        <v>9678</v>
      </c>
      <c r="V42" t="s">
        <v>9684</v>
      </c>
      <c r="W42" t="s">
        <v>1879</v>
      </c>
      <c r="X42" t="s">
        <v>16</v>
      </c>
      <c r="Y42" t="s">
        <v>10882</v>
      </c>
    </row>
    <row r="43" spans="1:25" x14ac:dyDescent="0.25">
      <c r="A43">
        <v>89</v>
      </c>
      <c r="B43" t="s">
        <v>242</v>
      </c>
      <c r="C43" s="138">
        <v>44980</v>
      </c>
      <c r="D43" t="s">
        <v>7130</v>
      </c>
      <c r="E43" t="s">
        <v>245</v>
      </c>
      <c r="F43" t="s">
        <v>100</v>
      </c>
      <c r="G43">
        <v>4</v>
      </c>
      <c r="H43" t="s">
        <v>13</v>
      </c>
      <c r="I43" t="s">
        <v>246</v>
      </c>
      <c r="J43" t="s">
        <v>247</v>
      </c>
      <c r="K43" t="s">
        <v>2074</v>
      </c>
      <c r="L43" t="s">
        <v>15</v>
      </c>
      <c r="M43" t="s">
        <v>16</v>
      </c>
      <c r="N43" t="s">
        <v>6282</v>
      </c>
      <c r="O43" t="s">
        <v>129</v>
      </c>
      <c r="P43" t="s">
        <v>4341</v>
      </c>
      <c r="Q43" t="s">
        <v>11</v>
      </c>
      <c r="R43" t="s">
        <v>9813</v>
      </c>
      <c r="S43" t="s">
        <v>249</v>
      </c>
      <c r="T43">
        <v>4</v>
      </c>
      <c r="U43" t="s">
        <v>9678</v>
      </c>
      <c r="V43" t="s">
        <v>9680</v>
      </c>
      <c r="W43" t="s">
        <v>189</v>
      </c>
      <c r="X43" t="s">
        <v>7488</v>
      </c>
      <c r="Y43" t="s">
        <v>10883</v>
      </c>
    </row>
    <row r="44" spans="1:25" x14ac:dyDescent="0.25">
      <c r="A44">
        <v>88</v>
      </c>
      <c r="B44" t="s">
        <v>2621</v>
      </c>
      <c r="C44" s="138">
        <v>44979</v>
      </c>
      <c r="D44" t="s">
        <v>2623</v>
      </c>
      <c r="E44" t="s">
        <v>1958</v>
      </c>
      <c r="F44" t="s">
        <v>100</v>
      </c>
      <c r="G44">
        <v>12.5</v>
      </c>
      <c r="H44" t="s">
        <v>13</v>
      </c>
      <c r="I44" t="s">
        <v>2619</v>
      </c>
      <c r="J44" t="s">
        <v>633</v>
      </c>
      <c r="K44" t="s">
        <v>2073</v>
      </c>
      <c r="L44" t="s">
        <v>568</v>
      </c>
      <c r="M44" t="s">
        <v>16</v>
      </c>
      <c r="N44" t="s">
        <v>6282</v>
      </c>
      <c r="O44" t="s">
        <v>129</v>
      </c>
      <c r="P44" t="s">
        <v>2136</v>
      </c>
      <c r="Q44" t="s">
        <v>2011</v>
      </c>
      <c r="R44" t="s">
        <v>9813</v>
      </c>
      <c r="S44" t="s">
        <v>2620</v>
      </c>
      <c r="T44">
        <v>12.5</v>
      </c>
      <c r="U44" t="s">
        <v>9682</v>
      </c>
      <c r="V44" t="s">
        <v>6875</v>
      </c>
      <c r="W44" t="s">
        <v>189</v>
      </c>
      <c r="X44" t="s">
        <v>16</v>
      </c>
      <c r="Y44" t="s">
        <v>10884</v>
      </c>
    </row>
    <row r="45" spans="1:25" x14ac:dyDescent="0.25">
      <c r="A45">
        <v>87</v>
      </c>
      <c r="B45" t="s">
        <v>253</v>
      </c>
      <c r="C45" s="138">
        <v>44978</v>
      </c>
      <c r="D45" t="s">
        <v>7121</v>
      </c>
      <c r="E45" t="s">
        <v>256</v>
      </c>
      <c r="F45" t="s">
        <v>100</v>
      </c>
      <c r="G45">
        <v>6</v>
      </c>
      <c r="H45" t="s">
        <v>13</v>
      </c>
      <c r="I45" t="s">
        <v>257</v>
      </c>
      <c r="J45" t="s">
        <v>258</v>
      </c>
      <c r="K45" t="s">
        <v>2075</v>
      </c>
      <c r="L45" t="s">
        <v>15</v>
      </c>
      <c r="M45" t="s">
        <v>16</v>
      </c>
      <c r="N45" t="s">
        <v>6282</v>
      </c>
      <c r="O45" t="s">
        <v>37</v>
      </c>
      <c r="P45" t="s">
        <v>4341</v>
      </c>
      <c r="Q45" t="s">
        <v>1939</v>
      </c>
      <c r="R45" t="s">
        <v>9813</v>
      </c>
      <c r="S45" t="s">
        <v>259</v>
      </c>
      <c r="T45">
        <v>6</v>
      </c>
      <c r="U45" t="s">
        <v>9678</v>
      </c>
      <c r="V45" t="s">
        <v>9679</v>
      </c>
      <c r="W45" t="s">
        <v>189</v>
      </c>
      <c r="X45" t="s">
        <v>16</v>
      </c>
      <c r="Y45" t="s">
        <v>10885</v>
      </c>
    </row>
    <row r="46" spans="1:25" x14ac:dyDescent="0.25">
      <c r="A46">
        <v>86</v>
      </c>
      <c r="B46" t="s">
        <v>2632</v>
      </c>
      <c r="C46" s="138">
        <v>44978</v>
      </c>
      <c r="D46" t="s">
        <v>7121</v>
      </c>
      <c r="E46" t="s">
        <v>256</v>
      </c>
      <c r="F46" t="s">
        <v>513</v>
      </c>
      <c r="G46">
        <v>27</v>
      </c>
      <c r="H46" t="s">
        <v>137</v>
      </c>
      <c r="I46" t="s">
        <v>66</v>
      </c>
      <c r="J46" t="s">
        <v>493</v>
      </c>
      <c r="K46" t="s">
        <v>2073</v>
      </c>
      <c r="L46" t="s">
        <v>15</v>
      </c>
      <c r="M46" t="s">
        <v>16</v>
      </c>
      <c r="N46" t="s">
        <v>6282</v>
      </c>
      <c r="O46" t="s">
        <v>37</v>
      </c>
      <c r="P46" t="s">
        <v>2136</v>
      </c>
      <c r="Q46" t="s">
        <v>1939</v>
      </c>
      <c r="R46" t="s">
        <v>9820</v>
      </c>
      <c r="S46" t="s">
        <v>259</v>
      </c>
      <c r="T46">
        <v>3.43</v>
      </c>
      <c r="U46" t="s">
        <v>9678</v>
      </c>
      <c r="V46" t="s">
        <v>9679</v>
      </c>
      <c r="W46" t="s">
        <v>189</v>
      </c>
      <c r="X46" t="s">
        <v>16</v>
      </c>
      <c r="Y46" t="s">
        <v>10886</v>
      </c>
    </row>
    <row r="47" spans="1:25" x14ac:dyDescent="0.25">
      <c r="A47">
        <v>85</v>
      </c>
      <c r="B47" t="s">
        <v>2631</v>
      </c>
      <c r="C47" s="138">
        <v>44978</v>
      </c>
      <c r="D47" t="s">
        <v>7121</v>
      </c>
      <c r="E47" t="s">
        <v>256</v>
      </c>
      <c r="F47" t="s">
        <v>12</v>
      </c>
      <c r="G47">
        <v>38</v>
      </c>
      <c r="H47" t="s">
        <v>137</v>
      </c>
      <c r="I47" t="s">
        <v>2629</v>
      </c>
      <c r="J47" t="s">
        <v>387</v>
      </c>
      <c r="K47" t="s">
        <v>2630</v>
      </c>
      <c r="L47" t="s">
        <v>15</v>
      </c>
      <c r="M47" t="s">
        <v>4464</v>
      </c>
      <c r="N47" t="s">
        <v>6282</v>
      </c>
      <c r="O47" t="s">
        <v>37</v>
      </c>
      <c r="P47" t="s">
        <v>2136</v>
      </c>
      <c r="Q47" t="s">
        <v>1939</v>
      </c>
      <c r="R47" t="s">
        <v>4464</v>
      </c>
      <c r="S47" t="s">
        <v>259</v>
      </c>
      <c r="T47">
        <v>5.51</v>
      </c>
      <c r="U47" t="s">
        <v>9678</v>
      </c>
      <c r="V47" t="s">
        <v>9679</v>
      </c>
      <c r="W47" t="s">
        <v>189</v>
      </c>
      <c r="X47" t="s">
        <v>16</v>
      </c>
      <c r="Y47" t="s">
        <v>10887</v>
      </c>
    </row>
    <row r="48" spans="1:25" x14ac:dyDescent="0.25">
      <c r="A48">
        <v>84</v>
      </c>
      <c r="B48" t="s">
        <v>2694</v>
      </c>
      <c r="C48" s="138">
        <v>44944</v>
      </c>
      <c r="D48" t="s">
        <v>7131</v>
      </c>
      <c r="E48" t="s">
        <v>2692</v>
      </c>
      <c r="F48" t="s">
        <v>12</v>
      </c>
      <c r="G48">
        <v>25</v>
      </c>
      <c r="H48" t="s">
        <v>137</v>
      </c>
      <c r="I48" t="s">
        <v>2629</v>
      </c>
      <c r="J48" t="s">
        <v>387</v>
      </c>
      <c r="K48" t="s">
        <v>2630</v>
      </c>
      <c r="L48" t="s">
        <v>15</v>
      </c>
      <c r="M48" t="s">
        <v>4464</v>
      </c>
      <c r="N48" t="s">
        <v>6282</v>
      </c>
      <c r="O48" t="s">
        <v>129</v>
      </c>
      <c r="P48" t="s">
        <v>2136</v>
      </c>
      <c r="Q48" t="s">
        <v>11</v>
      </c>
      <c r="R48" t="s">
        <v>4464</v>
      </c>
      <c r="S48" t="s">
        <v>2693</v>
      </c>
      <c r="T48">
        <v>3.7</v>
      </c>
      <c r="U48" t="s">
        <v>9678</v>
      </c>
      <c r="V48" t="s">
        <v>9679</v>
      </c>
      <c r="W48" t="s">
        <v>189</v>
      </c>
      <c r="X48" t="s">
        <v>16</v>
      </c>
      <c r="Y48" t="s">
        <v>10888</v>
      </c>
    </row>
    <row r="49" spans="1:25" x14ac:dyDescent="0.25">
      <c r="A49">
        <v>83</v>
      </c>
      <c r="B49" t="s">
        <v>62</v>
      </c>
      <c r="C49" s="138">
        <v>44938</v>
      </c>
      <c r="D49" t="s">
        <v>6877</v>
      </c>
      <c r="E49" t="s">
        <v>11</v>
      </c>
      <c r="F49" t="s">
        <v>12</v>
      </c>
      <c r="G49">
        <v>6</v>
      </c>
      <c r="H49" t="s">
        <v>13</v>
      </c>
      <c r="I49" t="s">
        <v>63</v>
      </c>
      <c r="J49" t="s">
        <v>16</v>
      </c>
      <c r="K49" t="s">
        <v>16</v>
      </c>
      <c r="L49" t="s">
        <v>15</v>
      </c>
      <c r="M49" t="s">
        <v>9817</v>
      </c>
      <c r="N49" t="s">
        <v>6236</v>
      </c>
      <c r="O49" t="s">
        <v>37</v>
      </c>
      <c r="P49" t="s">
        <v>1925</v>
      </c>
      <c r="Q49" t="s">
        <v>11</v>
      </c>
      <c r="R49" t="s">
        <v>9817</v>
      </c>
      <c r="S49" t="s">
        <v>295</v>
      </c>
      <c r="T49">
        <v>0.89</v>
      </c>
      <c r="U49" t="s">
        <v>9682</v>
      </c>
      <c r="V49" t="s">
        <v>6878</v>
      </c>
      <c r="W49" t="s">
        <v>189</v>
      </c>
      <c r="X49" t="s">
        <v>16</v>
      </c>
      <c r="Y49" t="s">
        <v>10889</v>
      </c>
    </row>
    <row r="50" spans="1:25" x14ac:dyDescent="0.25">
      <c r="A50">
        <v>82</v>
      </c>
      <c r="B50" t="s">
        <v>2733</v>
      </c>
      <c r="C50" s="138">
        <v>44937</v>
      </c>
      <c r="D50" t="s">
        <v>7125</v>
      </c>
      <c r="E50" t="s">
        <v>2692</v>
      </c>
      <c r="F50" t="s">
        <v>100</v>
      </c>
      <c r="G50">
        <v>6</v>
      </c>
      <c r="H50" t="s">
        <v>13</v>
      </c>
      <c r="I50" t="s">
        <v>2740</v>
      </c>
      <c r="J50" t="s">
        <v>2741</v>
      </c>
      <c r="K50" t="s">
        <v>2091</v>
      </c>
      <c r="L50" t="s">
        <v>15</v>
      </c>
      <c r="M50" t="s">
        <v>9812</v>
      </c>
      <c r="N50" t="s">
        <v>6891</v>
      </c>
      <c r="O50" t="s">
        <v>129</v>
      </c>
      <c r="P50" t="s">
        <v>2136</v>
      </c>
      <c r="Q50" t="s">
        <v>2692</v>
      </c>
      <c r="R50" t="s">
        <v>9813</v>
      </c>
      <c r="S50" t="s">
        <v>2729</v>
      </c>
      <c r="T50">
        <v>6</v>
      </c>
      <c r="U50" t="s">
        <v>9678</v>
      </c>
      <c r="V50" t="s">
        <v>9679</v>
      </c>
      <c r="W50" t="s">
        <v>9814</v>
      </c>
      <c r="X50" t="s">
        <v>7553</v>
      </c>
      <c r="Y50" t="s">
        <v>10890</v>
      </c>
    </row>
    <row r="51" spans="1:25" x14ac:dyDescent="0.25">
      <c r="A51">
        <v>81</v>
      </c>
      <c r="B51" t="s">
        <v>2738</v>
      </c>
      <c r="C51" s="138">
        <v>44937</v>
      </c>
      <c r="D51" t="s">
        <v>7134</v>
      </c>
      <c r="E51" t="s">
        <v>2692</v>
      </c>
      <c r="F51" t="s">
        <v>100</v>
      </c>
      <c r="G51">
        <v>9</v>
      </c>
      <c r="H51" t="s">
        <v>13</v>
      </c>
      <c r="I51" t="s">
        <v>66</v>
      </c>
      <c r="J51" t="s">
        <v>2736</v>
      </c>
      <c r="K51" t="s">
        <v>2737</v>
      </c>
      <c r="L51" t="s">
        <v>15</v>
      </c>
      <c r="M51" t="s">
        <v>16</v>
      </c>
      <c r="N51" t="s">
        <v>6891</v>
      </c>
      <c r="O51" t="s">
        <v>129</v>
      </c>
      <c r="P51" t="s">
        <v>2136</v>
      </c>
      <c r="Q51" t="s">
        <v>11</v>
      </c>
      <c r="R51" t="s">
        <v>9813</v>
      </c>
      <c r="S51" t="s">
        <v>2729</v>
      </c>
      <c r="T51">
        <v>9</v>
      </c>
      <c r="U51" t="s">
        <v>9678</v>
      </c>
      <c r="V51" t="s">
        <v>9679</v>
      </c>
      <c r="W51" t="s">
        <v>189</v>
      </c>
      <c r="X51" t="s">
        <v>7550</v>
      </c>
      <c r="Y51" t="s">
        <v>10891</v>
      </c>
    </row>
    <row r="52" spans="1:25" x14ac:dyDescent="0.25">
      <c r="A52">
        <v>80</v>
      </c>
      <c r="B52" t="s">
        <v>2734</v>
      </c>
      <c r="C52" s="138">
        <v>44937</v>
      </c>
      <c r="D52" t="s">
        <v>7133</v>
      </c>
      <c r="E52" t="s">
        <v>2692</v>
      </c>
      <c r="F52" t="s">
        <v>12</v>
      </c>
      <c r="G52">
        <v>25</v>
      </c>
      <c r="H52" t="s">
        <v>137</v>
      </c>
      <c r="I52" t="s">
        <v>93</v>
      </c>
      <c r="J52" t="s">
        <v>387</v>
      </c>
      <c r="K52" t="s">
        <v>2073</v>
      </c>
      <c r="L52" t="s">
        <v>15</v>
      </c>
      <c r="M52" t="s">
        <v>4464</v>
      </c>
      <c r="N52" t="s">
        <v>6891</v>
      </c>
      <c r="O52" t="s">
        <v>129</v>
      </c>
      <c r="P52" t="s">
        <v>2136</v>
      </c>
      <c r="Q52" t="s">
        <v>11</v>
      </c>
      <c r="R52" t="s">
        <v>4464</v>
      </c>
      <c r="S52" t="s">
        <v>2729</v>
      </c>
      <c r="T52">
        <v>3.7</v>
      </c>
      <c r="U52" t="s">
        <v>9678</v>
      </c>
      <c r="V52" t="s">
        <v>9679</v>
      </c>
      <c r="W52" t="s">
        <v>189</v>
      </c>
      <c r="X52" t="s">
        <v>7556</v>
      </c>
      <c r="Y52" t="s">
        <v>10892</v>
      </c>
    </row>
    <row r="53" spans="1:25" x14ac:dyDescent="0.25">
      <c r="A53">
        <v>79</v>
      </c>
      <c r="B53" t="s">
        <v>2730</v>
      </c>
      <c r="C53" s="138">
        <v>44937</v>
      </c>
      <c r="D53" t="s">
        <v>7132</v>
      </c>
      <c r="E53" t="s">
        <v>2692</v>
      </c>
      <c r="F53" t="s">
        <v>2726</v>
      </c>
      <c r="G53">
        <v>5</v>
      </c>
      <c r="H53" t="s">
        <v>13</v>
      </c>
      <c r="I53" t="s">
        <v>2727</v>
      </c>
      <c r="J53" t="s">
        <v>2728</v>
      </c>
      <c r="K53" t="s">
        <v>104</v>
      </c>
      <c r="L53" t="s">
        <v>15</v>
      </c>
      <c r="M53" t="s">
        <v>9812</v>
      </c>
      <c r="N53" t="s">
        <v>6891</v>
      </c>
      <c r="O53" t="s">
        <v>129</v>
      </c>
      <c r="P53" t="s">
        <v>16</v>
      </c>
      <c r="Q53" t="s">
        <v>11</v>
      </c>
      <c r="R53" t="s">
        <v>9821</v>
      </c>
      <c r="S53" t="s">
        <v>2729</v>
      </c>
      <c r="T53">
        <v>3.45</v>
      </c>
      <c r="U53" t="s">
        <v>9678</v>
      </c>
      <c r="V53" t="s">
        <v>9679</v>
      </c>
      <c r="W53" t="s">
        <v>9814</v>
      </c>
      <c r="X53" t="s">
        <v>7554</v>
      </c>
      <c r="Y53" t="s">
        <v>10893</v>
      </c>
    </row>
    <row r="54" spans="1:25" x14ac:dyDescent="0.25">
      <c r="A54">
        <v>78</v>
      </c>
      <c r="B54" t="s">
        <v>296</v>
      </c>
      <c r="C54" s="138">
        <v>44936</v>
      </c>
      <c r="D54" t="s">
        <v>7135</v>
      </c>
      <c r="E54" t="s">
        <v>127</v>
      </c>
      <c r="F54" t="s">
        <v>12</v>
      </c>
      <c r="G54">
        <v>20</v>
      </c>
      <c r="H54" t="s">
        <v>137</v>
      </c>
      <c r="I54" t="s">
        <v>298</v>
      </c>
      <c r="J54" t="s">
        <v>299</v>
      </c>
      <c r="K54" t="s">
        <v>2071</v>
      </c>
      <c r="L54" t="s">
        <v>15</v>
      </c>
      <c r="M54" t="s">
        <v>5521</v>
      </c>
      <c r="N54" t="s">
        <v>6282</v>
      </c>
      <c r="O54" t="s">
        <v>129</v>
      </c>
      <c r="P54" t="s">
        <v>4341</v>
      </c>
      <c r="Q54" t="s">
        <v>127</v>
      </c>
      <c r="R54" t="s">
        <v>4464</v>
      </c>
      <c r="S54" t="s">
        <v>300</v>
      </c>
      <c r="T54">
        <v>2.96</v>
      </c>
      <c r="U54" t="s">
        <v>9678</v>
      </c>
      <c r="V54" t="s">
        <v>9680</v>
      </c>
      <c r="W54" t="s">
        <v>189</v>
      </c>
      <c r="X54" t="s">
        <v>16</v>
      </c>
      <c r="Y54" t="s">
        <v>10894</v>
      </c>
    </row>
    <row r="55" spans="1:25" x14ac:dyDescent="0.25">
      <c r="A55">
        <v>77</v>
      </c>
      <c r="B55" t="s">
        <v>83</v>
      </c>
      <c r="C55" s="138">
        <v>44903</v>
      </c>
      <c r="D55" t="s">
        <v>140</v>
      </c>
      <c r="E55" t="s">
        <v>84</v>
      </c>
      <c r="F55" t="s">
        <v>12</v>
      </c>
      <c r="G55">
        <v>24</v>
      </c>
      <c r="H55" t="s">
        <v>13</v>
      </c>
      <c r="I55" t="s">
        <v>85</v>
      </c>
      <c r="J55" t="s">
        <v>86</v>
      </c>
      <c r="K55" t="s">
        <v>1938</v>
      </c>
      <c r="L55" t="s">
        <v>87</v>
      </c>
      <c r="M55" t="s">
        <v>9822</v>
      </c>
      <c r="N55" t="s">
        <v>6284</v>
      </c>
      <c r="O55" t="s">
        <v>37</v>
      </c>
      <c r="P55" t="s">
        <v>6251</v>
      </c>
      <c r="Q55" t="s">
        <v>1942</v>
      </c>
      <c r="R55" t="s">
        <v>9817</v>
      </c>
      <c r="S55" t="s">
        <v>314</v>
      </c>
      <c r="T55">
        <v>3.43</v>
      </c>
      <c r="U55" t="s">
        <v>9682</v>
      </c>
      <c r="V55" t="s">
        <v>6876</v>
      </c>
      <c r="W55" t="s">
        <v>189</v>
      </c>
      <c r="X55" t="s">
        <v>16</v>
      </c>
      <c r="Y55" t="s">
        <v>10895</v>
      </c>
    </row>
    <row r="56" spans="1:25" x14ac:dyDescent="0.25">
      <c r="A56">
        <v>76</v>
      </c>
      <c r="B56" t="s">
        <v>2824</v>
      </c>
      <c r="C56" s="138">
        <v>44902</v>
      </c>
      <c r="D56" t="s">
        <v>7136</v>
      </c>
      <c r="E56" t="s">
        <v>1939</v>
      </c>
      <c r="F56" t="s">
        <v>100</v>
      </c>
      <c r="G56">
        <v>2.5</v>
      </c>
      <c r="H56" t="s">
        <v>137</v>
      </c>
      <c r="I56" t="s">
        <v>2822</v>
      </c>
      <c r="J56" t="s">
        <v>2823</v>
      </c>
      <c r="K56" t="s">
        <v>1936</v>
      </c>
      <c r="L56" t="s">
        <v>15</v>
      </c>
      <c r="M56" t="s">
        <v>9823</v>
      </c>
      <c r="N56" t="s">
        <v>6284</v>
      </c>
      <c r="O56" t="s">
        <v>129</v>
      </c>
      <c r="P56" t="s">
        <v>2214</v>
      </c>
      <c r="Q56" t="s">
        <v>11</v>
      </c>
      <c r="R56" t="s">
        <v>9813</v>
      </c>
      <c r="S56" t="s">
        <v>2729</v>
      </c>
      <c r="T56">
        <v>2.5</v>
      </c>
      <c r="U56" t="s">
        <v>9678</v>
      </c>
      <c r="V56" t="s">
        <v>9679</v>
      </c>
      <c r="W56" t="s">
        <v>9814</v>
      </c>
      <c r="X56" t="s">
        <v>16</v>
      </c>
      <c r="Y56" t="s">
        <v>10896</v>
      </c>
    </row>
    <row r="57" spans="1:25" x14ac:dyDescent="0.25">
      <c r="A57">
        <v>75</v>
      </c>
      <c r="B57" t="s">
        <v>2832</v>
      </c>
      <c r="C57" s="138">
        <v>44894</v>
      </c>
      <c r="D57" t="s">
        <v>2835</v>
      </c>
      <c r="E57" t="s">
        <v>11</v>
      </c>
      <c r="F57" t="s">
        <v>100</v>
      </c>
      <c r="G57">
        <v>2.4</v>
      </c>
      <c r="H57" t="s">
        <v>1987</v>
      </c>
      <c r="I57" t="s">
        <v>341</v>
      </c>
      <c r="J57" t="s">
        <v>2598</v>
      </c>
      <c r="K57" t="s">
        <v>2080</v>
      </c>
      <c r="L57" t="s">
        <v>32</v>
      </c>
      <c r="M57" t="s">
        <v>16</v>
      </c>
      <c r="N57" t="s">
        <v>6282</v>
      </c>
      <c r="O57" t="s">
        <v>50</v>
      </c>
      <c r="P57" t="s">
        <v>2136</v>
      </c>
      <c r="Q57" t="s">
        <v>11</v>
      </c>
      <c r="R57" t="s">
        <v>9813</v>
      </c>
      <c r="S57" t="s">
        <v>2831</v>
      </c>
      <c r="T57">
        <v>2.4</v>
      </c>
      <c r="U57" t="s">
        <v>9682</v>
      </c>
      <c r="V57" t="s">
        <v>6875</v>
      </c>
      <c r="W57" t="s">
        <v>189</v>
      </c>
      <c r="X57" t="s">
        <v>16</v>
      </c>
      <c r="Y57" t="s">
        <v>10897</v>
      </c>
    </row>
    <row r="58" spans="1:25" x14ac:dyDescent="0.25">
      <c r="A58">
        <v>74</v>
      </c>
      <c r="B58" t="s">
        <v>2838</v>
      </c>
      <c r="C58" s="138">
        <v>44893</v>
      </c>
      <c r="D58" t="s">
        <v>7137</v>
      </c>
      <c r="E58" t="s">
        <v>2521</v>
      </c>
      <c r="F58" t="s">
        <v>100</v>
      </c>
      <c r="G58">
        <v>3</v>
      </c>
      <c r="H58" t="s">
        <v>13</v>
      </c>
      <c r="I58" t="s">
        <v>328</v>
      </c>
      <c r="J58" t="s">
        <v>258</v>
      </c>
      <c r="K58" t="s">
        <v>2078</v>
      </c>
      <c r="L58" t="s">
        <v>15</v>
      </c>
      <c r="M58" t="s">
        <v>16</v>
      </c>
      <c r="N58" t="s">
        <v>6904</v>
      </c>
      <c r="O58" t="s">
        <v>129</v>
      </c>
      <c r="P58" t="s">
        <v>2136</v>
      </c>
      <c r="Q58" t="s">
        <v>11</v>
      </c>
      <c r="R58" t="s">
        <v>9813</v>
      </c>
      <c r="S58" t="s">
        <v>2524</v>
      </c>
      <c r="T58">
        <v>3</v>
      </c>
      <c r="U58" t="s">
        <v>9678</v>
      </c>
      <c r="V58" t="s">
        <v>9679</v>
      </c>
      <c r="W58" t="s">
        <v>189</v>
      </c>
      <c r="X58" t="s">
        <v>16</v>
      </c>
      <c r="Y58" t="s">
        <v>10898</v>
      </c>
    </row>
    <row r="59" spans="1:25" x14ac:dyDescent="0.25">
      <c r="A59">
        <v>73</v>
      </c>
      <c r="B59" t="s">
        <v>325</v>
      </c>
      <c r="C59" s="138">
        <v>44887</v>
      </c>
      <c r="D59" t="s">
        <v>7121</v>
      </c>
      <c r="E59" t="s">
        <v>327</v>
      </c>
      <c r="F59" t="s">
        <v>100</v>
      </c>
      <c r="G59">
        <v>2</v>
      </c>
      <c r="H59" t="s">
        <v>13</v>
      </c>
      <c r="I59" t="s">
        <v>328</v>
      </c>
      <c r="J59" t="s">
        <v>258</v>
      </c>
      <c r="K59" t="s">
        <v>2078</v>
      </c>
      <c r="L59" t="s">
        <v>15</v>
      </c>
      <c r="M59" t="s">
        <v>16</v>
      </c>
      <c r="N59" t="s">
        <v>6282</v>
      </c>
      <c r="O59" t="s">
        <v>37</v>
      </c>
      <c r="P59" t="s">
        <v>4341</v>
      </c>
      <c r="Q59" t="s">
        <v>1939</v>
      </c>
      <c r="R59" t="s">
        <v>9813</v>
      </c>
      <c r="S59" t="s">
        <v>259</v>
      </c>
      <c r="T59">
        <v>2</v>
      </c>
      <c r="U59" t="s">
        <v>9678</v>
      </c>
      <c r="V59" t="s">
        <v>9679</v>
      </c>
      <c r="W59" t="s">
        <v>189</v>
      </c>
      <c r="X59" t="s">
        <v>16</v>
      </c>
      <c r="Y59" t="s">
        <v>10899</v>
      </c>
    </row>
    <row r="60" spans="1:25" x14ac:dyDescent="0.25">
      <c r="A60">
        <v>72</v>
      </c>
      <c r="B60" t="s">
        <v>2868</v>
      </c>
      <c r="C60" s="138">
        <v>44887</v>
      </c>
      <c r="D60" t="s">
        <v>7121</v>
      </c>
      <c r="E60" t="s">
        <v>327</v>
      </c>
      <c r="F60" t="s">
        <v>12</v>
      </c>
      <c r="G60">
        <v>14.2</v>
      </c>
      <c r="H60" t="s">
        <v>137</v>
      </c>
      <c r="I60" t="s">
        <v>2867</v>
      </c>
      <c r="J60" t="s">
        <v>387</v>
      </c>
      <c r="K60" t="s">
        <v>2071</v>
      </c>
      <c r="L60" t="s">
        <v>15</v>
      </c>
      <c r="M60" t="s">
        <v>4464</v>
      </c>
      <c r="N60" t="s">
        <v>6282</v>
      </c>
      <c r="O60" t="s">
        <v>37</v>
      </c>
      <c r="P60" t="s">
        <v>2136</v>
      </c>
      <c r="Q60" t="s">
        <v>1939</v>
      </c>
      <c r="R60" t="s">
        <v>4464</v>
      </c>
      <c r="S60" t="s">
        <v>259</v>
      </c>
      <c r="T60">
        <v>1.99</v>
      </c>
      <c r="U60" t="s">
        <v>9678</v>
      </c>
      <c r="V60" t="s">
        <v>9679</v>
      </c>
      <c r="W60" t="s">
        <v>189</v>
      </c>
      <c r="X60" t="s">
        <v>16</v>
      </c>
      <c r="Y60" t="s">
        <v>10900</v>
      </c>
    </row>
    <row r="61" spans="1:25" x14ac:dyDescent="0.25">
      <c r="A61">
        <v>71</v>
      </c>
      <c r="B61" t="s">
        <v>2873</v>
      </c>
      <c r="C61" s="138">
        <v>44882</v>
      </c>
      <c r="D61" t="s">
        <v>7138</v>
      </c>
      <c r="E61" t="s">
        <v>2521</v>
      </c>
      <c r="F61" t="s">
        <v>100</v>
      </c>
      <c r="G61">
        <v>5</v>
      </c>
      <c r="H61" t="s">
        <v>13</v>
      </c>
      <c r="I61" t="s">
        <v>2871</v>
      </c>
      <c r="J61" t="s">
        <v>2872</v>
      </c>
      <c r="K61" t="s">
        <v>1936</v>
      </c>
      <c r="L61" t="s">
        <v>15</v>
      </c>
      <c r="M61" t="s">
        <v>9812</v>
      </c>
      <c r="N61" t="s">
        <v>6290</v>
      </c>
      <c r="O61" t="s">
        <v>129</v>
      </c>
      <c r="P61" t="s">
        <v>2136</v>
      </c>
      <c r="Q61" t="s">
        <v>11</v>
      </c>
      <c r="R61" t="s">
        <v>9813</v>
      </c>
      <c r="S61" t="s">
        <v>2524</v>
      </c>
      <c r="T61">
        <v>5</v>
      </c>
      <c r="U61" t="s">
        <v>9678</v>
      </c>
      <c r="V61" t="s">
        <v>9679</v>
      </c>
      <c r="W61" t="s">
        <v>9814</v>
      </c>
      <c r="X61" t="s">
        <v>16</v>
      </c>
      <c r="Y61" t="s">
        <v>10901</v>
      </c>
    </row>
    <row r="62" spans="1:25" x14ac:dyDescent="0.25">
      <c r="A62">
        <v>70</v>
      </c>
      <c r="B62" t="s">
        <v>2889</v>
      </c>
      <c r="C62" s="138">
        <v>44881</v>
      </c>
      <c r="D62" t="s">
        <v>7139</v>
      </c>
      <c r="E62" t="s">
        <v>2521</v>
      </c>
      <c r="F62" t="s">
        <v>100</v>
      </c>
      <c r="G62">
        <v>4</v>
      </c>
      <c r="H62" t="s">
        <v>13</v>
      </c>
      <c r="I62" t="s">
        <v>328</v>
      </c>
      <c r="J62" t="s">
        <v>258</v>
      </c>
      <c r="K62" t="s">
        <v>2078</v>
      </c>
      <c r="L62" t="s">
        <v>15</v>
      </c>
      <c r="M62" t="s">
        <v>4345</v>
      </c>
      <c r="N62" t="s">
        <v>4492</v>
      </c>
      <c r="O62" t="s">
        <v>129</v>
      </c>
      <c r="P62" t="s">
        <v>2136</v>
      </c>
      <c r="Q62" t="s">
        <v>11</v>
      </c>
      <c r="R62" t="s">
        <v>9813</v>
      </c>
      <c r="S62" t="s">
        <v>2524</v>
      </c>
      <c r="T62">
        <v>4</v>
      </c>
      <c r="U62" t="s">
        <v>9678</v>
      </c>
      <c r="V62" t="s">
        <v>9679</v>
      </c>
      <c r="W62" t="s">
        <v>189</v>
      </c>
      <c r="X62" t="s">
        <v>7658</v>
      </c>
      <c r="Y62" t="s">
        <v>10902</v>
      </c>
    </row>
    <row r="63" spans="1:25" x14ac:dyDescent="0.25">
      <c r="A63">
        <v>69</v>
      </c>
      <c r="B63" t="s">
        <v>2624</v>
      </c>
      <c r="C63" s="138">
        <v>44880</v>
      </c>
      <c r="D63" t="s">
        <v>2623</v>
      </c>
      <c r="E63" t="s">
        <v>154</v>
      </c>
      <c r="F63" t="s">
        <v>100</v>
      </c>
      <c r="G63">
        <v>6.5</v>
      </c>
      <c r="H63" t="s">
        <v>13</v>
      </c>
      <c r="I63" t="s">
        <v>2896</v>
      </c>
      <c r="J63" t="s">
        <v>2897</v>
      </c>
      <c r="K63" t="s">
        <v>2080</v>
      </c>
      <c r="L63" t="s">
        <v>568</v>
      </c>
      <c r="M63" t="s">
        <v>16</v>
      </c>
      <c r="N63" t="s">
        <v>6282</v>
      </c>
      <c r="O63" t="s">
        <v>129</v>
      </c>
      <c r="P63" t="s">
        <v>2136</v>
      </c>
      <c r="Q63" t="s">
        <v>2011</v>
      </c>
      <c r="R63" t="s">
        <v>9813</v>
      </c>
      <c r="S63" t="s">
        <v>2620</v>
      </c>
      <c r="T63">
        <v>6.5</v>
      </c>
      <c r="U63" t="s">
        <v>9682</v>
      </c>
      <c r="V63" t="s">
        <v>6875</v>
      </c>
      <c r="W63" t="s">
        <v>189</v>
      </c>
      <c r="X63" t="s">
        <v>16</v>
      </c>
      <c r="Y63" t="s">
        <v>10903</v>
      </c>
    </row>
    <row r="64" spans="1:25" x14ac:dyDescent="0.25">
      <c r="A64">
        <v>68</v>
      </c>
      <c r="B64" t="s">
        <v>2975</v>
      </c>
      <c r="C64" s="138">
        <v>44854</v>
      </c>
      <c r="D64" t="s">
        <v>2977</v>
      </c>
      <c r="E64" t="s">
        <v>448</v>
      </c>
      <c r="F64" t="s">
        <v>100</v>
      </c>
      <c r="G64">
        <v>3</v>
      </c>
      <c r="H64" t="s">
        <v>13</v>
      </c>
      <c r="I64" t="s">
        <v>2022</v>
      </c>
      <c r="J64" t="s">
        <v>247</v>
      </c>
      <c r="K64" t="s">
        <v>2084</v>
      </c>
      <c r="L64" t="s">
        <v>32</v>
      </c>
      <c r="M64" t="s">
        <v>16</v>
      </c>
      <c r="N64" t="s">
        <v>6282</v>
      </c>
      <c r="O64" t="s">
        <v>37</v>
      </c>
      <c r="P64" t="s">
        <v>2136</v>
      </c>
      <c r="Q64" t="s">
        <v>470</v>
      </c>
      <c r="R64" t="s">
        <v>9813</v>
      </c>
      <c r="S64" t="s">
        <v>2974</v>
      </c>
      <c r="T64">
        <v>3</v>
      </c>
      <c r="U64" t="s">
        <v>9682</v>
      </c>
      <c r="V64" t="s">
        <v>6875</v>
      </c>
      <c r="W64" t="s">
        <v>189</v>
      </c>
      <c r="X64" t="s">
        <v>16</v>
      </c>
      <c r="Y64" t="s">
        <v>10904</v>
      </c>
    </row>
    <row r="65" spans="1:25" x14ac:dyDescent="0.25">
      <c r="A65">
        <v>67</v>
      </c>
      <c r="B65" t="s">
        <v>348</v>
      </c>
      <c r="C65" s="138">
        <v>44853</v>
      </c>
      <c r="D65" t="s">
        <v>350</v>
      </c>
      <c r="E65" t="s">
        <v>11</v>
      </c>
      <c r="F65" t="s">
        <v>100</v>
      </c>
      <c r="G65">
        <v>2</v>
      </c>
      <c r="H65" t="s">
        <v>237</v>
      </c>
      <c r="I65" t="s">
        <v>351</v>
      </c>
      <c r="J65" t="s">
        <v>352</v>
      </c>
      <c r="K65" t="s">
        <v>2079</v>
      </c>
      <c r="L65" t="s">
        <v>15</v>
      </c>
      <c r="M65" t="s">
        <v>4349</v>
      </c>
      <c r="N65" t="s">
        <v>6282</v>
      </c>
      <c r="O65" t="s">
        <v>74</v>
      </c>
      <c r="P65" t="s">
        <v>1925</v>
      </c>
      <c r="Q65" t="s">
        <v>11</v>
      </c>
      <c r="R65" t="s">
        <v>9813</v>
      </c>
      <c r="S65" t="s">
        <v>353</v>
      </c>
      <c r="T65">
        <v>2</v>
      </c>
      <c r="U65" t="s">
        <v>9678</v>
      </c>
      <c r="V65" t="s">
        <v>9684</v>
      </c>
      <c r="W65" t="s">
        <v>1879</v>
      </c>
      <c r="X65" t="s">
        <v>16</v>
      </c>
      <c r="Y65" t="s">
        <v>10905</v>
      </c>
    </row>
    <row r="66" spans="1:25" x14ac:dyDescent="0.25">
      <c r="A66">
        <v>66</v>
      </c>
      <c r="B66" t="s">
        <v>3147</v>
      </c>
      <c r="C66" s="138">
        <v>44810</v>
      </c>
      <c r="D66" t="s">
        <v>3149</v>
      </c>
      <c r="E66" t="s">
        <v>1958</v>
      </c>
      <c r="F66" t="s">
        <v>12</v>
      </c>
      <c r="G66">
        <v>50</v>
      </c>
      <c r="H66" t="s">
        <v>13</v>
      </c>
      <c r="I66" t="s">
        <v>560</v>
      </c>
      <c r="J66" t="s">
        <v>671</v>
      </c>
      <c r="K66" t="s">
        <v>2077</v>
      </c>
      <c r="L66" t="s">
        <v>32</v>
      </c>
      <c r="M66" t="s">
        <v>4464</v>
      </c>
      <c r="N66" t="s">
        <v>6285</v>
      </c>
      <c r="O66" t="s">
        <v>18</v>
      </c>
      <c r="P66" t="s">
        <v>2136</v>
      </c>
      <c r="Q66" t="s">
        <v>3145</v>
      </c>
      <c r="R66" t="s">
        <v>4464</v>
      </c>
      <c r="S66" t="s">
        <v>3146</v>
      </c>
      <c r="T66">
        <v>7.2</v>
      </c>
      <c r="U66" t="s">
        <v>9682</v>
      </c>
      <c r="V66" t="s">
        <v>6875</v>
      </c>
      <c r="W66" t="s">
        <v>189</v>
      </c>
      <c r="X66" t="s">
        <v>16</v>
      </c>
      <c r="Y66" t="s">
        <v>10906</v>
      </c>
    </row>
    <row r="67" spans="1:25" x14ac:dyDescent="0.25">
      <c r="A67">
        <v>65</v>
      </c>
      <c r="B67" t="s">
        <v>3274</v>
      </c>
      <c r="C67" s="138">
        <v>44769</v>
      </c>
      <c r="D67" t="s">
        <v>3276</v>
      </c>
      <c r="E67" t="s">
        <v>11</v>
      </c>
      <c r="F67" t="s">
        <v>100</v>
      </c>
      <c r="G67">
        <v>2.2400000000000002</v>
      </c>
      <c r="H67" t="s">
        <v>65</v>
      </c>
      <c r="I67" t="s">
        <v>33</v>
      </c>
      <c r="J67" t="s">
        <v>16</v>
      </c>
      <c r="K67" t="s">
        <v>16</v>
      </c>
      <c r="L67" t="s">
        <v>15</v>
      </c>
      <c r="M67" t="s">
        <v>4347</v>
      </c>
      <c r="N67" t="s">
        <v>1883</v>
      </c>
      <c r="O67" t="s">
        <v>67</v>
      </c>
      <c r="P67" t="s">
        <v>16</v>
      </c>
      <c r="Q67" t="s">
        <v>107</v>
      </c>
      <c r="R67" t="s">
        <v>9813</v>
      </c>
      <c r="S67" t="s">
        <v>3273</v>
      </c>
      <c r="T67">
        <v>2.2400000000000002</v>
      </c>
      <c r="U67" t="s">
        <v>9678</v>
      </c>
      <c r="V67" t="s">
        <v>9684</v>
      </c>
      <c r="W67" t="s">
        <v>879</v>
      </c>
      <c r="X67" t="s">
        <v>16</v>
      </c>
      <c r="Y67" t="s">
        <v>10907</v>
      </c>
    </row>
    <row r="68" spans="1:25" x14ac:dyDescent="0.25">
      <c r="A68">
        <v>64</v>
      </c>
      <c r="B68" t="s">
        <v>3271</v>
      </c>
      <c r="C68" s="138">
        <v>44769</v>
      </c>
      <c r="D68" t="s">
        <v>7140</v>
      </c>
      <c r="E68" t="s">
        <v>2521</v>
      </c>
      <c r="F68" t="s">
        <v>12</v>
      </c>
      <c r="G68">
        <v>25</v>
      </c>
      <c r="H68" t="s">
        <v>13</v>
      </c>
      <c r="I68" t="s">
        <v>661</v>
      </c>
      <c r="J68" t="s">
        <v>2523</v>
      </c>
      <c r="K68" t="s">
        <v>2071</v>
      </c>
      <c r="L68" t="s">
        <v>15</v>
      </c>
      <c r="M68" t="s">
        <v>4464</v>
      </c>
      <c r="N68" t="s">
        <v>6282</v>
      </c>
      <c r="O68" t="s">
        <v>129</v>
      </c>
      <c r="P68" t="s">
        <v>2136</v>
      </c>
      <c r="Q68" t="s">
        <v>11</v>
      </c>
      <c r="R68" t="s">
        <v>4464</v>
      </c>
      <c r="S68" t="s">
        <v>2524</v>
      </c>
      <c r="T68">
        <v>3.7</v>
      </c>
      <c r="U68" t="s">
        <v>9678</v>
      </c>
      <c r="V68" t="s">
        <v>9679</v>
      </c>
      <c r="W68" t="s">
        <v>189</v>
      </c>
      <c r="X68" t="s">
        <v>7886</v>
      </c>
      <c r="Y68" t="s">
        <v>10908</v>
      </c>
    </row>
    <row r="69" spans="1:25" x14ac:dyDescent="0.25">
      <c r="A69">
        <v>63</v>
      </c>
      <c r="B69" t="s">
        <v>3354</v>
      </c>
      <c r="C69" s="138">
        <v>44761</v>
      </c>
      <c r="D69" t="s">
        <v>5471</v>
      </c>
      <c r="E69" t="s">
        <v>3351</v>
      </c>
      <c r="F69" t="s">
        <v>100</v>
      </c>
      <c r="G69">
        <v>1</v>
      </c>
      <c r="H69" t="s">
        <v>104</v>
      </c>
      <c r="I69" t="s">
        <v>621</v>
      </c>
      <c r="J69" t="s">
        <v>4351</v>
      </c>
      <c r="K69" t="s">
        <v>2079</v>
      </c>
      <c r="L69" t="s">
        <v>15</v>
      </c>
      <c r="M69" t="s">
        <v>16</v>
      </c>
      <c r="N69" t="s">
        <v>6282</v>
      </c>
      <c r="O69" t="s">
        <v>129</v>
      </c>
      <c r="P69" t="s">
        <v>16</v>
      </c>
      <c r="Q69" t="s">
        <v>3351</v>
      </c>
      <c r="R69" t="s">
        <v>9813</v>
      </c>
      <c r="S69" t="s">
        <v>3353</v>
      </c>
      <c r="T69">
        <v>1</v>
      </c>
      <c r="U69" t="s">
        <v>9790</v>
      </c>
      <c r="V69" t="s">
        <v>9790</v>
      </c>
      <c r="W69" t="s">
        <v>189</v>
      </c>
      <c r="X69" t="s">
        <v>16</v>
      </c>
      <c r="Y69" t="s">
        <v>10909</v>
      </c>
    </row>
    <row r="70" spans="1:25" x14ac:dyDescent="0.25">
      <c r="A70">
        <v>62</v>
      </c>
      <c r="B70" t="s">
        <v>3385</v>
      </c>
      <c r="C70" s="138">
        <v>44754</v>
      </c>
      <c r="D70" t="s">
        <v>7141</v>
      </c>
      <c r="E70" t="s">
        <v>3381</v>
      </c>
      <c r="F70" t="s">
        <v>513</v>
      </c>
      <c r="G70">
        <v>35</v>
      </c>
      <c r="H70" t="s">
        <v>137</v>
      </c>
      <c r="I70" t="s">
        <v>560</v>
      </c>
      <c r="J70" t="s">
        <v>2523</v>
      </c>
      <c r="K70" t="s">
        <v>2089</v>
      </c>
      <c r="L70" t="s">
        <v>15</v>
      </c>
      <c r="M70" t="s">
        <v>16</v>
      </c>
      <c r="N70" t="s">
        <v>6282</v>
      </c>
      <c r="O70" t="s">
        <v>129</v>
      </c>
      <c r="P70" t="s">
        <v>2136</v>
      </c>
      <c r="Q70" t="s">
        <v>3381</v>
      </c>
      <c r="R70" t="s">
        <v>9820</v>
      </c>
      <c r="S70" t="s">
        <v>3382</v>
      </c>
      <c r="T70">
        <v>4.4400000000000004</v>
      </c>
      <c r="U70" t="s">
        <v>9678</v>
      </c>
      <c r="V70" t="s">
        <v>9736</v>
      </c>
      <c r="W70" t="s">
        <v>189</v>
      </c>
      <c r="X70" t="s">
        <v>16</v>
      </c>
      <c r="Y70" t="s">
        <v>10910</v>
      </c>
    </row>
    <row r="71" spans="1:25" x14ac:dyDescent="0.25">
      <c r="A71">
        <v>61</v>
      </c>
      <c r="B71" t="s">
        <v>3383</v>
      </c>
      <c r="C71" s="138">
        <v>44754</v>
      </c>
      <c r="D71" t="s">
        <v>7141</v>
      </c>
      <c r="E71" t="s">
        <v>3381</v>
      </c>
      <c r="F71" t="s">
        <v>12</v>
      </c>
      <c r="G71">
        <v>25</v>
      </c>
      <c r="H71" t="s">
        <v>104</v>
      </c>
      <c r="I71" t="s">
        <v>661</v>
      </c>
      <c r="J71" t="s">
        <v>2523</v>
      </c>
      <c r="K71" t="s">
        <v>2071</v>
      </c>
      <c r="L71" t="s">
        <v>15</v>
      </c>
      <c r="M71" t="s">
        <v>4464</v>
      </c>
      <c r="N71" t="s">
        <v>6282</v>
      </c>
      <c r="O71" t="s">
        <v>129</v>
      </c>
      <c r="P71" t="s">
        <v>2136</v>
      </c>
      <c r="Q71" t="s">
        <v>3381</v>
      </c>
      <c r="R71" t="s">
        <v>4464</v>
      </c>
      <c r="S71" t="s">
        <v>3382</v>
      </c>
      <c r="T71">
        <v>3.72</v>
      </c>
      <c r="U71" t="s">
        <v>9678</v>
      </c>
      <c r="V71" t="s">
        <v>9736</v>
      </c>
      <c r="W71" t="s">
        <v>189</v>
      </c>
      <c r="X71" t="s">
        <v>16</v>
      </c>
      <c r="Y71" t="s">
        <v>10911</v>
      </c>
    </row>
    <row r="72" spans="1:25" x14ac:dyDescent="0.25">
      <c r="A72">
        <v>60</v>
      </c>
      <c r="B72" t="s">
        <v>3389</v>
      </c>
      <c r="C72" s="138">
        <v>44749</v>
      </c>
      <c r="D72" t="s">
        <v>7142</v>
      </c>
      <c r="E72" t="s">
        <v>448</v>
      </c>
      <c r="F72" t="s">
        <v>100</v>
      </c>
      <c r="G72">
        <v>4</v>
      </c>
      <c r="H72" t="s">
        <v>13</v>
      </c>
      <c r="I72" t="s">
        <v>449</v>
      </c>
      <c r="J72" t="s">
        <v>3387</v>
      </c>
      <c r="K72" t="s">
        <v>2074</v>
      </c>
      <c r="L72" t="s">
        <v>15</v>
      </c>
      <c r="M72" t="s">
        <v>4345</v>
      </c>
      <c r="N72" t="s">
        <v>6289</v>
      </c>
      <c r="O72" t="s">
        <v>37</v>
      </c>
      <c r="P72" t="s">
        <v>2136</v>
      </c>
      <c r="Q72" t="s">
        <v>11</v>
      </c>
      <c r="R72" t="s">
        <v>9813</v>
      </c>
      <c r="S72" t="s">
        <v>866</v>
      </c>
      <c r="T72">
        <v>4</v>
      </c>
      <c r="U72" t="s">
        <v>9678</v>
      </c>
      <c r="V72" t="s">
        <v>9680</v>
      </c>
      <c r="W72" t="s">
        <v>189</v>
      </c>
      <c r="X72" t="s">
        <v>16</v>
      </c>
      <c r="Y72" t="s">
        <v>10912</v>
      </c>
    </row>
    <row r="73" spans="1:25" x14ac:dyDescent="0.25">
      <c r="A73">
        <v>59</v>
      </c>
      <c r="B73" t="s">
        <v>3521</v>
      </c>
      <c r="C73" s="138">
        <v>44721</v>
      </c>
      <c r="D73" t="s">
        <v>7143</v>
      </c>
      <c r="E73" t="s">
        <v>2521</v>
      </c>
      <c r="F73" t="s">
        <v>100</v>
      </c>
      <c r="G73">
        <v>5</v>
      </c>
      <c r="H73" t="s">
        <v>13</v>
      </c>
      <c r="I73" t="s">
        <v>3518</v>
      </c>
      <c r="J73" t="s">
        <v>3519</v>
      </c>
      <c r="K73" t="s">
        <v>2071</v>
      </c>
      <c r="L73" t="s">
        <v>15</v>
      </c>
      <c r="M73" t="s">
        <v>4345</v>
      </c>
      <c r="N73" t="s">
        <v>6374</v>
      </c>
      <c r="O73" t="s">
        <v>129</v>
      </c>
      <c r="P73" t="s">
        <v>2136</v>
      </c>
      <c r="Q73" t="s">
        <v>11</v>
      </c>
      <c r="R73" t="s">
        <v>9813</v>
      </c>
      <c r="S73" t="s">
        <v>2524</v>
      </c>
      <c r="T73">
        <v>5</v>
      </c>
      <c r="U73" t="s">
        <v>9678</v>
      </c>
      <c r="V73" t="s">
        <v>9679</v>
      </c>
      <c r="W73" t="s">
        <v>189</v>
      </c>
      <c r="X73" t="s">
        <v>8025</v>
      </c>
      <c r="Y73" t="s">
        <v>10913</v>
      </c>
    </row>
    <row r="74" spans="1:25" x14ac:dyDescent="0.25">
      <c r="A74">
        <v>58</v>
      </c>
      <c r="B74" t="s">
        <v>3539</v>
      </c>
      <c r="C74" s="138">
        <v>44718</v>
      </c>
      <c r="D74" t="s">
        <v>7144</v>
      </c>
      <c r="E74" t="s">
        <v>2692</v>
      </c>
      <c r="F74" t="s">
        <v>3537</v>
      </c>
      <c r="G74">
        <v>3.5</v>
      </c>
      <c r="H74" t="s">
        <v>137</v>
      </c>
      <c r="I74" t="s">
        <v>560</v>
      </c>
      <c r="J74" t="s">
        <v>3538</v>
      </c>
      <c r="K74" t="s">
        <v>41</v>
      </c>
      <c r="L74" t="s">
        <v>15</v>
      </c>
      <c r="M74" t="s">
        <v>16</v>
      </c>
      <c r="N74" t="s">
        <v>6283</v>
      </c>
      <c r="O74" t="s">
        <v>129</v>
      </c>
      <c r="P74" t="s">
        <v>16</v>
      </c>
      <c r="Q74" t="s">
        <v>11</v>
      </c>
      <c r="R74" t="s">
        <v>9824</v>
      </c>
      <c r="S74" t="s">
        <v>686</v>
      </c>
      <c r="T74">
        <v>2.54</v>
      </c>
      <c r="U74" t="s">
        <v>9678</v>
      </c>
      <c r="V74" t="s">
        <v>9679</v>
      </c>
      <c r="W74" t="s">
        <v>189</v>
      </c>
      <c r="X74" t="s">
        <v>8042</v>
      </c>
      <c r="Y74" t="s">
        <v>10914</v>
      </c>
    </row>
    <row r="75" spans="1:25" x14ac:dyDescent="0.25">
      <c r="A75">
        <v>57</v>
      </c>
      <c r="B75" t="s">
        <v>3637</v>
      </c>
      <c r="C75" s="138">
        <v>44705</v>
      </c>
      <c r="D75" t="s">
        <v>7125</v>
      </c>
      <c r="E75" t="s">
        <v>2692</v>
      </c>
      <c r="F75" t="s">
        <v>12</v>
      </c>
      <c r="G75">
        <v>20</v>
      </c>
      <c r="H75" t="s">
        <v>137</v>
      </c>
      <c r="I75" t="s">
        <v>888</v>
      </c>
      <c r="J75" t="s">
        <v>158</v>
      </c>
      <c r="K75" t="s">
        <v>2089</v>
      </c>
      <c r="L75" t="s">
        <v>15</v>
      </c>
      <c r="M75" t="s">
        <v>5521</v>
      </c>
      <c r="N75" t="s">
        <v>6892</v>
      </c>
      <c r="O75" t="s">
        <v>129</v>
      </c>
      <c r="P75" t="s">
        <v>2136</v>
      </c>
      <c r="Q75" t="s">
        <v>2692</v>
      </c>
      <c r="R75" t="s">
        <v>4464</v>
      </c>
      <c r="S75" t="s">
        <v>2729</v>
      </c>
      <c r="T75">
        <v>3</v>
      </c>
      <c r="U75" t="s">
        <v>9678</v>
      </c>
      <c r="V75" t="s">
        <v>9679</v>
      </c>
      <c r="W75" t="s">
        <v>189</v>
      </c>
      <c r="X75" t="s">
        <v>8095</v>
      </c>
      <c r="Y75" t="s">
        <v>10915</v>
      </c>
    </row>
    <row r="76" spans="1:25" x14ac:dyDescent="0.25">
      <c r="A76">
        <v>56</v>
      </c>
      <c r="B76" t="s">
        <v>3645</v>
      </c>
      <c r="C76" s="138">
        <v>44705</v>
      </c>
      <c r="D76" t="s">
        <v>7134</v>
      </c>
      <c r="E76" t="s">
        <v>2692</v>
      </c>
      <c r="F76" t="s">
        <v>100</v>
      </c>
      <c r="G76">
        <v>12</v>
      </c>
      <c r="H76" t="s">
        <v>13</v>
      </c>
      <c r="I76" t="s">
        <v>661</v>
      </c>
      <c r="J76" t="s">
        <v>865</v>
      </c>
      <c r="K76" t="s">
        <v>2091</v>
      </c>
      <c r="L76" t="s">
        <v>15</v>
      </c>
      <c r="M76" t="s">
        <v>4345</v>
      </c>
      <c r="N76" t="s">
        <v>6892</v>
      </c>
      <c r="O76" t="s">
        <v>129</v>
      </c>
      <c r="P76" t="s">
        <v>2136</v>
      </c>
      <c r="Q76" t="s">
        <v>11</v>
      </c>
      <c r="R76" t="s">
        <v>9813</v>
      </c>
      <c r="S76" t="s">
        <v>2729</v>
      </c>
      <c r="T76">
        <v>12</v>
      </c>
      <c r="U76" t="s">
        <v>9678</v>
      </c>
      <c r="V76" t="s">
        <v>9679</v>
      </c>
      <c r="W76" t="s">
        <v>189</v>
      </c>
      <c r="X76" t="s">
        <v>8087</v>
      </c>
      <c r="Y76" t="s">
        <v>10916</v>
      </c>
    </row>
    <row r="77" spans="1:25" x14ac:dyDescent="0.25">
      <c r="A77">
        <v>55</v>
      </c>
      <c r="B77" t="s">
        <v>3643</v>
      </c>
      <c r="C77" s="138">
        <v>44705</v>
      </c>
      <c r="D77" t="s">
        <v>7134</v>
      </c>
      <c r="E77" t="s">
        <v>2692</v>
      </c>
      <c r="F77" t="s">
        <v>513</v>
      </c>
      <c r="G77">
        <v>20</v>
      </c>
      <c r="H77" t="s">
        <v>137</v>
      </c>
      <c r="I77" t="s">
        <v>661</v>
      </c>
      <c r="J77" t="s">
        <v>743</v>
      </c>
      <c r="K77" t="s">
        <v>1936</v>
      </c>
      <c r="L77" t="s">
        <v>15</v>
      </c>
      <c r="M77" t="s">
        <v>4345</v>
      </c>
      <c r="N77" t="s">
        <v>6892</v>
      </c>
      <c r="O77" t="s">
        <v>129</v>
      </c>
      <c r="P77" t="s">
        <v>2136</v>
      </c>
      <c r="Q77" t="s">
        <v>11</v>
      </c>
      <c r="R77" t="s">
        <v>9820</v>
      </c>
      <c r="S77" t="s">
        <v>2729</v>
      </c>
      <c r="T77">
        <v>2.54</v>
      </c>
      <c r="U77" t="s">
        <v>9678</v>
      </c>
      <c r="V77" t="s">
        <v>9679</v>
      </c>
      <c r="W77" t="s">
        <v>189</v>
      </c>
      <c r="X77" t="s">
        <v>8093</v>
      </c>
      <c r="Y77" t="s">
        <v>10917</v>
      </c>
    </row>
    <row r="78" spans="1:25" x14ac:dyDescent="0.25">
      <c r="A78">
        <v>54</v>
      </c>
      <c r="B78" t="s">
        <v>3648</v>
      </c>
      <c r="C78" s="138">
        <v>44705</v>
      </c>
      <c r="D78" t="s">
        <v>7133</v>
      </c>
      <c r="E78" t="s">
        <v>2692</v>
      </c>
      <c r="F78" t="s">
        <v>100</v>
      </c>
      <c r="G78">
        <v>6</v>
      </c>
      <c r="H78" t="s">
        <v>13</v>
      </c>
      <c r="I78" t="s">
        <v>3646</v>
      </c>
      <c r="J78" t="s">
        <v>3647</v>
      </c>
      <c r="K78" t="s">
        <v>1936</v>
      </c>
      <c r="L78" t="s">
        <v>15</v>
      </c>
      <c r="M78" t="s">
        <v>9815</v>
      </c>
      <c r="N78" t="s">
        <v>6892</v>
      </c>
      <c r="O78" t="s">
        <v>129</v>
      </c>
      <c r="P78" t="s">
        <v>4353</v>
      </c>
      <c r="Q78" t="s">
        <v>11</v>
      </c>
      <c r="R78" t="s">
        <v>9813</v>
      </c>
      <c r="S78" t="s">
        <v>2729</v>
      </c>
      <c r="T78">
        <v>6</v>
      </c>
      <c r="U78" t="s">
        <v>9678</v>
      </c>
      <c r="V78" t="s">
        <v>9679</v>
      </c>
      <c r="W78" t="s">
        <v>9814</v>
      </c>
      <c r="X78" t="s">
        <v>8091</v>
      </c>
      <c r="Y78" t="s">
        <v>10918</v>
      </c>
    </row>
    <row r="79" spans="1:25" x14ac:dyDescent="0.25">
      <c r="A79">
        <v>53</v>
      </c>
      <c r="B79" t="s">
        <v>3641</v>
      </c>
      <c r="C79" s="138">
        <v>44705</v>
      </c>
      <c r="D79" t="s">
        <v>7145</v>
      </c>
      <c r="E79" t="s">
        <v>2692</v>
      </c>
      <c r="F79" t="s">
        <v>92</v>
      </c>
      <c r="G79">
        <v>3</v>
      </c>
      <c r="H79" t="s">
        <v>13</v>
      </c>
      <c r="I79" t="s">
        <v>779</v>
      </c>
      <c r="J79" t="s">
        <v>3639</v>
      </c>
      <c r="K79" t="s">
        <v>41</v>
      </c>
      <c r="L79" t="s">
        <v>15</v>
      </c>
      <c r="M79" t="s">
        <v>4345</v>
      </c>
      <c r="N79" t="s">
        <v>6892</v>
      </c>
      <c r="O79" t="s">
        <v>129</v>
      </c>
      <c r="P79" t="s">
        <v>2136</v>
      </c>
      <c r="Q79" t="s">
        <v>11</v>
      </c>
      <c r="R79" t="s">
        <v>9809</v>
      </c>
      <c r="S79" t="s">
        <v>2729</v>
      </c>
      <c r="T79">
        <v>3.22</v>
      </c>
      <c r="U79" t="s">
        <v>9678</v>
      </c>
      <c r="V79" t="s">
        <v>9679</v>
      </c>
      <c r="W79" t="s">
        <v>189</v>
      </c>
      <c r="X79" t="s">
        <v>16</v>
      </c>
      <c r="Y79" t="s">
        <v>10919</v>
      </c>
    </row>
    <row r="80" spans="1:25" x14ac:dyDescent="0.25">
      <c r="A80">
        <v>52</v>
      </c>
      <c r="B80" t="s">
        <v>2452</v>
      </c>
      <c r="C80" s="138">
        <v>44704</v>
      </c>
      <c r="D80" t="s">
        <v>2135</v>
      </c>
      <c r="E80" t="s">
        <v>1960</v>
      </c>
      <c r="F80" t="s">
        <v>100</v>
      </c>
      <c r="G80">
        <v>1.5</v>
      </c>
      <c r="H80" t="s">
        <v>104</v>
      </c>
      <c r="I80" t="s">
        <v>20</v>
      </c>
      <c r="J80" t="s">
        <v>553</v>
      </c>
      <c r="K80" t="s">
        <v>16</v>
      </c>
      <c r="L80" t="s">
        <v>32</v>
      </c>
      <c r="M80" t="s">
        <v>16</v>
      </c>
      <c r="N80" t="s">
        <v>3656</v>
      </c>
      <c r="O80" t="s">
        <v>37</v>
      </c>
      <c r="P80" t="s">
        <v>2136</v>
      </c>
      <c r="Q80" t="s">
        <v>1960</v>
      </c>
      <c r="R80" t="s">
        <v>9813</v>
      </c>
      <c r="S80" t="s">
        <v>2137</v>
      </c>
      <c r="T80">
        <v>1.5</v>
      </c>
      <c r="U80" t="s">
        <v>9682</v>
      </c>
      <c r="V80" t="s">
        <v>6875</v>
      </c>
      <c r="W80" t="s">
        <v>189</v>
      </c>
      <c r="X80" t="s">
        <v>16</v>
      </c>
      <c r="Y80" t="s">
        <v>10920</v>
      </c>
    </row>
    <row r="81" spans="1:25" x14ac:dyDescent="0.25">
      <c r="A81">
        <v>51</v>
      </c>
      <c r="B81" t="s">
        <v>3652</v>
      </c>
      <c r="C81" s="138">
        <v>44704</v>
      </c>
      <c r="D81" t="s">
        <v>3655</v>
      </c>
      <c r="E81" t="s">
        <v>3649</v>
      </c>
      <c r="F81" t="s">
        <v>100</v>
      </c>
      <c r="G81">
        <v>1.9</v>
      </c>
      <c r="H81" t="s">
        <v>121</v>
      </c>
      <c r="I81" t="s">
        <v>831</v>
      </c>
      <c r="J81" t="s">
        <v>16</v>
      </c>
      <c r="K81" t="s">
        <v>16</v>
      </c>
      <c r="L81" t="s">
        <v>568</v>
      </c>
      <c r="M81" t="s">
        <v>16</v>
      </c>
      <c r="N81" t="s">
        <v>6283</v>
      </c>
      <c r="O81" t="s">
        <v>135</v>
      </c>
      <c r="P81" t="s">
        <v>16</v>
      </c>
      <c r="Q81" t="s">
        <v>3650</v>
      </c>
      <c r="R81" t="s">
        <v>9813</v>
      </c>
      <c r="S81" t="s">
        <v>3651</v>
      </c>
      <c r="T81">
        <v>1.9</v>
      </c>
      <c r="U81" t="s">
        <v>9682</v>
      </c>
      <c r="V81" t="s">
        <v>9791</v>
      </c>
      <c r="W81" t="s">
        <v>189</v>
      </c>
      <c r="X81" t="s">
        <v>16</v>
      </c>
      <c r="Y81" t="s">
        <v>10921</v>
      </c>
    </row>
    <row r="82" spans="1:25" x14ac:dyDescent="0.25">
      <c r="A82">
        <v>50</v>
      </c>
      <c r="B82" t="s">
        <v>438</v>
      </c>
      <c r="C82" s="138">
        <v>44700</v>
      </c>
      <c r="D82" t="s">
        <v>144</v>
      </c>
      <c r="E82" t="s">
        <v>440</v>
      </c>
      <c r="F82" t="s">
        <v>100</v>
      </c>
      <c r="G82">
        <v>4.5</v>
      </c>
      <c r="H82" t="s">
        <v>13</v>
      </c>
      <c r="I82" t="s">
        <v>441</v>
      </c>
      <c r="J82" t="s">
        <v>442</v>
      </c>
      <c r="K82" t="s">
        <v>2071</v>
      </c>
      <c r="L82" t="s">
        <v>32</v>
      </c>
      <c r="M82" t="s">
        <v>16</v>
      </c>
      <c r="N82" t="s">
        <v>6282</v>
      </c>
      <c r="O82" t="s">
        <v>37</v>
      </c>
      <c r="P82" t="s">
        <v>4341</v>
      </c>
      <c r="Q82" t="s">
        <v>1947</v>
      </c>
      <c r="R82" t="s">
        <v>9813</v>
      </c>
      <c r="S82" t="s">
        <v>444</v>
      </c>
      <c r="T82">
        <v>4.5</v>
      </c>
      <c r="U82" t="s">
        <v>9682</v>
      </c>
      <c r="V82" t="s">
        <v>6878</v>
      </c>
      <c r="W82" t="s">
        <v>189</v>
      </c>
      <c r="X82" t="s">
        <v>16</v>
      </c>
      <c r="Y82" t="s">
        <v>10922</v>
      </c>
    </row>
    <row r="83" spans="1:25" x14ac:dyDescent="0.25">
      <c r="A83">
        <v>49</v>
      </c>
      <c r="B83" t="s">
        <v>446</v>
      </c>
      <c r="C83" s="138">
        <v>44692</v>
      </c>
      <c r="D83" t="s">
        <v>7146</v>
      </c>
      <c r="E83" t="s">
        <v>448</v>
      </c>
      <c r="F83" t="s">
        <v>100</v>
      </c>
      <c r="G83">
        <v>6.5</v>
      </c>
      <c r="H83" t="s">
        <v>13</v>
      </c>
      <c r="I83" t="s">
        <v>449</v>
      </c>
      <c r="J83" t="s">
        <v>450</v>
      </c>
      <c r="K83" t="s">
        <v>2075</v>
      </c>
      <c r="L83" t="s">
        <v>15</v>
      </c>
      <c r="M83" t="s">
        <v>4345</v>
      </c>
      <c r="N83" t="s">
        <v>6282</v>
      </c>
      <c r="O83" t="s">
        <v>74</v>
      </c>
      <c r="P83" t="s">
        <v>4341</v>
      </c>
      <c r="Q83" t="s">
        <v>11</v>
      </c>
      <c r="R83" t="s">
        <v>9813</v>
      </c>
      <c r="S83" t="s">
        <v>452</v>
      </c>
      <c r="T83">
        <v>6.5</v>
      </c>
      <c r="U83" t="s">
        <v>9678</v>
      </c>
      <c r="V83" t="s">
        <v>9680</v>
      </c>
      <c r="W83" t="s">
        <v>189</v>
      </c>
      <c r="X83" t="s">
        <v>16</v>
      </c>
      <c r="Y83" t="s">
        <v>10923</v>
      </c>
    </row>
    <row r="84" spans="1:25" x14ac:dyDescent="0.25">
      <c r="A84">
        <v>48</v>
      </c>
      <c r="B84" t="s">
        <v>3691</v>
      </c>
      <c r="C84" s="138">
        <v>44692</v>
      </c>
      <c r="D84" t="s">
        <v>2977</v>
      </c>
      <c r="E84" t="s">
        <v>448</v>
      </c>
      <c r="F84" t="s">
        <v>100</v>
      </c>
      <c r="G84">
        <v>3</v>
      </c>
      <c r="H84" t="s">
        <v>13</v>
      </c>
      <c r="I84" t="s">
        <v>930</v>
      </c>
      <c r="J84" t="s">
        <v>553</v>
      </c>
      <c r="K84" t="s">
        <v>2088</v>
      </c>
      <c r="L84" t="s">
        <v>15</v>
      </c>
      <c r="M84" t="s">
        <v>16</v>
      </c>
      <c r="N84" t="s">
        <v>6282</v>
      </c>
      <c r="O84" t="s">
        <v>37</v>
      </c>
      <c r="P84" t="s">
        <v>2136</v>
      </c>
      <c r="Q84" t="s">
        <v>470</v>
      </c>
      <c r="R84" t="s">
        <v>9813</v>
      </c>
      <c r="S84" t="s">
        <v>2974</v>
      </c>
      <c r="T84">
        <v>3</v>
      </c>
      <c r="U84" t="s">
        <v>9682</v>
      </c>
      <c r="V84" t="s">
        <v>6875</v>
      </c>
      <c r="W84" t="s">
        <v>189</v>
      </c>
      <c r="X84" t="s">
        <v>16</v>
      </c>
      <c r="Y84" t="s">
        <v>10924</v>
      </c>
    </row>
    <row r="85" spans="1:25" x14ac:dyDescent="0.25">
      <c r="A85">
        <v>47</v>
      </c>
      <c r="B85" t="s">
        <v>3700</v>
      </c>
      <c r="C85" s="138">
        <v>44691</v>
      </c>
      <c r="D85" t="s">
        <v>7126</v>
      </c>
      <c r="E85" t="s">
        <v>2692</v>
      </c>
      <c r="F85" t="s">
        <v>100</v>
      </c>
      <c r="G85">
        <v>10</v>
      </c>
      <c r="H85" t="s">
        <v>13</v>
      </c>
      <c r="I85" t="s">
        <v>3518</v>
      </c>
      <c r="J85" t="s">
        <v>908</v>
      </c>
      <c r="K85" t="s">
        <v>2075</v>
      </c>
      <c r="L85" t="s">
        <v>15</v>
      </c>
      <c r="M85" t="s">
        <v>4345</v>
      </c>
      <c r="N85" t="s">
        <v>6287</v>
      </c>
      <c r="O85" t="s">
        <v>129</v>
      </c>
      <c r="P85" t="s">
        <v>2136</v>
      </c>
      <c r="Q85" t="s">
        <v>11</v>
      </c>
      <c r="R85" t="s">
        <v>9813</v>
      </c>
      <c r="S85" t="s">
        <v>686</v>
      </c>
      <c r="T85">
        <v>10</v>
      </c>
      <c r="U85" t="s">
        <v>9678</v>
      </c>
      <c r="V85" t="s">
        <v>9679</v>
      </c>
      <c r="W85" t="s">
        <v>189</v>
      </c>
      <c r="X85" t="s">
        <v>16</v>
      </c>
      <c r="Y85" t="s">
        <v>10925</v>
      </c>
    </row>
    <row r="86" spans="1:25" x14ac:dyDescent="0.25">
      <c r="A86">
        <v>46</v>
      </c>
      <c r="B86" t="s">
        <v>3541</v>
      </c>
      <c r="C86" s="138">
        <v>44691</v>
      </c>
      <c r="D86" t="s">
        <v>7126</v>
      </c>
      <c r="E86" t="s">
        <v>2692</v>
      </c>
      <c r="F86" t="s">
        <v>12</v>
      </c>
      <c r="G86">
        <v>10</v>
      </c>
      <c r="H86" t="s">
        <v>137</v>
      </c>
      <c r="I86" t="s">
        <v>942</v>
      </c>
      <c r="J86" t="s">
        <v>605</v>
      </c>
      <c r="K86" t="s">
        <v>2071</v>
      </c>
      <c r="L86" t="s">
        <v>15</v>
      </c>
      <c r="M86" t="s">
        <v>5521</v>
      </c>
      <c r="N86" t="s">
        <v>6287</v>
      </c>
      <c r="O86" t="s">
        <v>129</v>
      </c>
      <c r="P86" t="s">
        <v>2136</v>
      </c>
      <c r="Q86" t="s">
        <v>11</v>
      </c>
      <c r="R86" t="s">
        <v>4464</v>
      </c>
      <c r="S86" t="s">
        <v>686</v>
      </c>
      <c r="T86">
        <v>1.48</v>
      </c>
      <c r="U86" t="s">
        <v>9678</v>
      </c>
      <c r="V86" t="s">
        <v>9679</v>
      </c>
      <c r="W86" t="s">
        <v>189</v>
      </c>
      <c r="X86" t="s">
        <v>16</v>
      </c>
      <c r="Y86" t="s">
        <v>10926</v>
      </c>
    </row>
    <row r="87" spans="1:25" x14ac:dyDescent="0.25">
      <c r="A87">
        <v>45</v>
      </c>
      <c r="B87" t="s">
        <v>3718</v>
      </c>
      <c r="C87" s="138">
        <v>44677</v>
      </c>
      <c r="D87" t="s">
        <v>2977</v>
      </c>
      <c r="E87" t="s">
        <v>448</v>
      </c>
      <c r="F87" t="s">
        <v>92</v>
      </c>
      <c r="G87">
        <v>1</v>
      </c>
      <c r="H87" t="s">
        <v>13</v>
      </c>
      <c r="I87" t="s">
        <v>625</v>
      </c>
      <c r="J87" t="s">
        <v>3715</v>
      </c>
      <c r="K87" t="s">
        <v>3717</v>
      </c>
      <c r="L87" t="s">
        <v>15</v>
      </c>
      <c r="M87" t="s">
        <v>6226</v>
      </c>
      <c r="N87" t="s">
        <v>6282</v>
      </c>
      <c r="O87" t="s">
        <v>37</v>
      </c>
      <c r="P87" t="s">
        <v>2136</v>
      </c>
      <c r="Q87" t="s">
        <v>470</v>
      </c>
      <c r="R87" t="s">
        <v>9809</v>
      </c>
      <c r="S87" t="s">
        <v>2974</v>
      </c>
      <c r="T87">
        <v>1.06</v>
      </c>
      <c r="U87" t="s">
        <v>9682</v>
      </c>
      <c r="V87" t="s">
        <v>6875</v>
      </c>
      <c r="W87" t="s">
        <v>189</v>
      </c>
      <c r="X87" t="s">
        <v>16</v>
      </c>
      <c r="Y87" t="s">
        <v>10927</v>
      </c>
    </row>
    <row r="88" spans="1:25" x14ac:dyDescent="0.25">
      <c r="A88">
        <v>44</v>
      </c>
      <c r="B88" t="s">
        <v>3743</v>
      </c>
      <c r="C88" s="138">
        <v>44673</v>
      </c>
      <c r="D88" t="s">
        <v>3745</v>
      </c>
      <c r="E88" t="s">
        <v>11</v>
      </c>
      <c r="F88" t="s">
        <v>100</v>
      </c>
      <c r="G88">
        <v>2</v>
      </c>
      <c r="H88" t="s">
        <v>13</v>
      </c>
      <c r="I88" t="s">
        <v>36</v>
      </c>
      <c r="J88" t="s">
        <v>16</v>
      </c>
      <c r="K88" t="s">
        <v>16</v>
      </c>
      <c r="L88" t="s">
        <v>32</v>
      </c>
      <c r="M88" t="s">
        <v>16</v>
      </c>
      <c r="N88" t="s">
        <v>6282</v>
      </c>
      <c r="O88" t="s">
        <v>37</v>
      </c>
      <c r="P88" t="s">
        <v>2136</v>
      </c>
      <c r="Q88" t="s">
        <v>11</v>
      </c>
      <c r="R88" t="s">
        <v>9813</v>
      </c>
      <c r="S88" t="s">
        <v>3742</v>
      </c>
      <c r="T88">
        <v>2</v>
      </c>
      <c r="U88" t="s">
        <v>9682</v>
      </c>
      <c r="V88" t="s">
        <v>6878</v>
      </c>
      <c r="W88" t="s">
        <v>189</v>
      </c>
      <c r="X88" t="s">
        <v>16</v>
      </c>
      <c r="Y88" t="s">
        <v>10928</v>
      </c>
    </row>
    <row r="89" spans="1:25" x14ac:dyDescent="0.25">
      <c r="A89">
        <v>43</v>
      </c>
      <c r="B89" t="s">
        <v>461</v>
      </c>
      <c r="C89" s="138">
        <v>44672</v>
      </c>
      <c r="D89" t="s">
        <v>463</v>
      </c>
      <c r="E89" t="s">
        <v>464</v>
      </c>
      <c r="F89" t="s">
        <v>100</v>
      </c>
      <c r="G89">
        <v>5</v>
      </c>
      <c r="H89" t="s">
        <v>13</v>
      </c>
      <c r="I89" t="s">
        <v>428</v>
      </c>
      <c r="J89" t="s">
        <v>465</v>
      </c>
      <c r="K89" t="s">
        <v>2071</v>
      </c>
      <c r="L89" t="s">
        <v>32</v>
      </c>
      <c r="M89" t="s">
        <v>16</v>
      </c>
      <c r="N89" t="s">
        <v>6282</v>
      </c>
      <c r="O89" t="s">
        <v>129</v>
      </c>
      <c r="P89" t="s">
        <v>4341</v>
      </c>
      <c r="Q89" t="s">
        <v>1948</v>
      </c>
      <c r="R89" t="s">
        <v>9813</v>
      </c>
      <c r="S89" t="s">
        <v>467</v>
      </c>
      <c r="T89">
        <v>5</v>
      </c>
      <c r="U89" t="s">
        <v>9682</v>
      </c>
      <c r="V89" t="s">
        <v>7122</v>
      </c>
      <c r="W89" t="s">
        <v>189</v>
      </c>
      <c r="X89" t="s">
        <v>8164</v>
      </c>
      <c r="Y89" t="s">
        <v>10929</v>
      </c>
    </row>
    <row r="90" spans="1:25" x14ac:dyDescent="0.25">
      <c r="A90">
        <v>42</v>
      </c>
      <c r="B90" t="s">
        <v>458</v>
      </c>
      <c r="C90" s="138">
        <v>44672</v>
      </c>
      <c r="D90" t="s">
        <v>728</v>
      </c>
      <c r="E90" t="s">
        <v>460</v>
      </c>
      <c r="F90" t="s">
        <v>100</v>
      </c>
      <c r="G90">
        <v>6.5</v>
      </c>
      <c r="H90" t="s">
        <v>237</v>
      </c>
      <c r="I90" t="s">
        <v>341</v>
      </c>
      <c r="J90" t="s">
        <v>1884</v>
      </c>
      <c r="K90" t="s">
        <v>41</v>
      </c>
      <c r="L90" t="s">
        <v>15</v>
      </c>
      <c r="M90" t="s">
        <v>4349</v>
      </c>
      <c r="N90" t="s">
        <v>6282</v>
      </c>
      <c r="O90" t="s">
        <v>37</v>
      </c>
      <c r="P90" t="s">
        <v>1925</v>
      </c>
      <c r="Q90" t="s">
        <v>11</v>
      </c>
      <c r="R90" t="s">
        <v>9813</v>
      </c>
      <c r="S90" t="s">
        <v>239</v>
      </c>
      <c r="T90">
        <v>6.5</v>
      </c>
      <c r="U90" t="s">
        <v>9678</v>
      </c>
      <c r="V90" t="s">
        <v>9684</v>
      </c>
      <c r="W90" t="s">
        <v>1879</v>
      </c>
      <c r="X90" t="s">
        <v>16</v>
      </c>
      <c r="Y90" t="s">
        <v>10930</v>
      </c>
    </row>
    <row r="91" spans="1:25" x14ac:dyDescent="0.25">
      <c r="A91">
        <v>41</v>
      </c>
      <c r="B91" t="s">
        <v>3749</v>
      </c>
      <c r="C91" s="138">
        <v>44672</v>
      </c>
      <c r="D91" t="s">
        <v>7128</v>
      </c>
      <c r="E91" t="s">
        <v>2521</v>
      </c>
      <c r="F91" t="s">
        <v>100</v>
      </c>
      <c r="G91">
        <v>10</v>
      </c>
      <c r="H91" t="s">
        <v>13</v>
      </c>
      <c r="I91" t="s">
        <v>3748</v>
      </c>
      <c r="J91" t="s">
        <v>3647</v>
      </c>
      <c r="K91" t="s">
        <v>2083</v>
      </c>
      <c r="L91" t="s">
        <v>15</v>
      </c>
      <c r="M91" t="s">
        <v>9815</v>
      </c>
      <c r="N91" t="s">
        <v>6282</v>
      </c>
      <c r="O91" t="s">
        <v>129</v>
      </c>
      <c r="P91" t="s">
        <v>4353</v>
      </c>
      <c r="Q91" t="s">
        <v>11</v>
      </c>
      <c r="R91" t="s">
        <v>9813</v>
      </c>
      <c r="S91" t="s">
        <v>2524</v>
      </c>
      <c r="T91">
        <v>10</v>
      </c>
      <c r="U91" t="s">
        <v>9678</v>
      </c>
      <c r="V91" t="s">
        <v>9679</v>
      </c>
      <c r="W91" t="s">
        <v>9814</v>
      </c>
      <c r="X91" t="s">
        <v>16</v>
      </c>
      <c r="Y91" t="s">
        <v>10931</v>
      </c>
    </row>
    <row r="92" spans="1:25" x14ac:dyDescent="0.25">
      <c r="A92">
        <v>40</v>
      </c>
      <c r="B92" t="s">
        <v>2528</v>
      </c>
      <c r="C92" s="138">
        <v>44672</v>
      </c>
      <c r="D92" t="s">
        <v>7147</v>
      </c>
      <c r="E92" t="s">
        <v>2521</v>
      </c>
      <c r="F92" t="s">
        <v>100</v>
      </c>
      <c r="G92">
        <v>5</v>
      </c>
      <c r="H92" t="s">
        <v>13</v>
      </c>
      <c r="I92" t="s">
        <v>449</v>
      </c>
      <c r="J92" t="s">
        <v>502</v>
      </c>
      <c r="K92" t="s">
        <v>1936</v>
      </c>
      <c r="L92" t="s">
        <v>15</v>
      </c>
      <c r="M92" t="s">
        <v>4345</v>
      </c>
      <c r="N92" t="s">
        <v>6283</v>
      </c>
      <c r="O92" t="s">
        <v>129</v>
      </c>
      <c r="P92" t="s">
        <v>2136</v>
      </c>
      <c r="Q92" t="s">
        <v>11</v>
      </c>
      <c r="R92" t="s">
        <v>9813</v>
      </c>
      <c r="S92" t="s">
        <v>2524</v>
      </c>
      <c r="T92">
        <v>5</v>
      </c>
      <c r="U92" t="s">
        <v>9678</v>
      </c>
      <c r="V92" t="s">
        <v>9679</v>
      </c>
      <c r="W92" t="s">
        <v>189</v>
      </c>
      <c r="X92" t="s">
        <v>16</v>
      </c>
      <c r="Y92" t="s">
        <v>10932</v>
      </c>
    </row>
    <row r="93" spans="1:25" x14ac:dyDescent="0.25">
      <c r="A93">
        <v>39</v>
      </c>
      <c r="B93" t="s">
        <v>3746</v>
      </c>
      <c r="C93" s="138">
        <v>44672</v>
      </c>
      <c r="D93" t="s">
        <v>7138</v>
      </c>
      <c r="E93" t="s">
        <v>2521</v>
      </c>
      <c r="F93" t="s">
        <v>92</v>
      </c>
      <c r="G93">
        <v>5</v>
      </c>
      <c r="H93" t="s">
        <v>13</v>
      </c>
      <c r="I93" t="s">
        <v>642</v>
      </c>
      <c r="J93" t="s">
        <v>3639</v>
      </c>
      <c r="K93" t="s">
        <v>41</v>
      </c>
      <c r="L93" t="s">
        <v>15</v>
      </c>
      <c r="M93" t="s">
        <v>4345</v>
      </c>
      <c r="N93" t="s">
        <v>6290</v>
      </c>
      <c r="O93" t="s">
        <v>129</v>
      </c>
      <c r="P93" t="s">
        <v>2136</v>
      </c>
      <c r="Q93" t="s">
        <v>11</v>
      </c>
      <c r="R93" t="s">
        <v>9809</v>
      </c>
      <c r="S93" t="s">
        <v>2524</v>
      </c>
      <c r="T93">
        <v>5.42</v>
      </c>
      <c r="U93" t="s">
        <v>9678</v>
      </c>
      <c r="V93" t="s">
        <v>9679</v>
      </c>
      <c r="W93" t="s">
        <v>189</v>
      </c>
      <c r="X93" t="s">
        <v>16</v>
      </c>
      <c r="Y93" t="s">
        <v>10933</v>
      </c>
    </row>
    <row r="94" spans="1:25" x14ac:dyDescent="0.25">
      <c r="A94">
        <v>38</v>
      </c>
      <c r="B94" t="s">
        <v>474</v>
      </c>
      <c r="C94" s="138">
        <v>44664</v>
      </c>
      <c r="D94" t="s">
        <v>6043</v>
      </c>
      <c r="E94" t="s">
        <v>236</v>
      </c>
      <c r="F94" t="s">
        <v>100</v>
      </c>
      <c r="G94">
        <v>6</v>
      </c>
      <c r="H94" t="s">
        <v>237</v>
      </c>
      <c r="I94" t="s">
        <v>28</v>
      </c>
      <c r="J94" t="s">
        <v>476</v>
      </c>
      <c r="K94" t="s">
        <v>2081</v>
      </c>
      <c r="L94" t="s">
        <v>15</v>
      </c>
      <c r="M94" t="s">
        <v>4349</v>
      </c>
      <c r="N94" t="s">
        <v>6282</v>
      </c>
      <c r="O94" t="s">
        <v>129</v>
      </c>
      <c r="P94" t="s">
        <v>4341</v>
      </c>
      <c r="Q94" t="s">
        <v>154</v>
      </c>
      <c r="R94" t="s">
        <v>9813</v>
      </c>
      <c r="S94" t="s">
        <v>477</v>
      </c>
      <c r="T94">
        <v>6</v>
      </c>
      <c r="U94" t="s">
        <v>9678</v>
      </c>
      <c r="V94" t="s">
        <v>9680</v>
      </c>
      <c r="W94" t="s">
        <v>1879</v>
      </c>
      <c r="X94" t="s">
        <v>8188</v>
      </c>
      <c r="Y94" t="s">
        <v>10934</v>
      </c>
    </row>
    <row r="95" spans="1:25" x14ac:dyDescent="0.25">
      <c r="A95">
        <v>37</v>
      </c>
      <c r="B95" t="s">
        <v>468</v>
      </c>
      <c r="C95" s="138">
        <v>44664</v>
      </c>
      <c r="D95" t="s">
        <v>469</v>
      </c>
      <c r="E95" t="s">
        <v>470</v>
      </c>
      <c r="F95" t="s">
        <v>100</v>
      </c>
      <c r="G95">
        <v>5</v>
      </c>
      <c r="H95" t="s">
        <v>65</v>
      </c>
      <c r="I95" t="s">
        <v>257</v>
      </c>
      <c r="J95" t="s">
        <v>471</v>
      </c>
      <c r="K95" t="s">
        <v>1938</v>
      </c>
      <c r="L95" t="s">
        <v>15</v>
      </c>
      <c r="M95" t="s">
        <v>4347</v>
      </c>
      <c r="N95" t="s">
        <v>6282</v>
      </c>
      <c r="O95" t="s">
        <v>250</v>
      </c>
      <c r="P95" t="s">
        <v>1925</v>
      </c>
      <c r="Q95" t="s">
        <v>327</v>
      </c>
      <c r="R95" t="s">
        <v>9813</v>
      </c>
      <c r="S95" t="s">
        <v>473</v>
      </c>
      <c r="T95">
        <v>5</v>
      </c>
      <c r="U95" t="s">
        <v>9678</v>
      </c>
      <c r="V95" t="s">
        <v>9684</v>
      </c>
      <c r="W95" t="s">
        <v>879</v>
      </c>
      <c r="X95" t="s">
        <v>16</v>
      </c>
      <c r="Y95" t="s">
        <v>10935</v>
      </c>
    </row>
    <row r="96" spans="1:25" x14ac:dyDescent="0.25">
      <c r="A96">
        <v>36</v>
      </c>
      <c r="B96" t="s">
        <v>479</v>
      </c>
      <c r="C96" s="138">
        <v>44663</v>
      </c>
      <c r="D96" t="s">
        <v>480</v>
      </c>
      <c r="E96" t="s">
        <v>91</v>
      </c>
      <c r="F96" t="s">
        <v>100</v>
      </c>
      <c r="G96">
        <v>3</v>
      </c>
      <c r="H96" t="s">
        <v>13</v>
      </c>
      <c r="I96" t="s">
        <v>481</v>
      </c>
      <c r="J96" t="s">
        <v>482</v>
      </c>
      <c r="K96" t="s">
        <v>2082</v>
      </c>
      <c r="L96" t="s">
        <v>32</v>
      </c>
      <c r="M96" t="s">
        <v>16</v>
      </c>
      <c r="N96" t="s">
        <v>6282</v>
      </c>
      <c r="O96" t="s">
        <v>67</v>
      </c>
      <c r="P96" t="s">
        <v>4341</v>
      </c>
      <c r="Q96" t="s">
        <v>91</v>
      </c>
      <c r="R96" t="s">
        <v>9813</v>
      </c>
      <c r="S96" t="s">
        <v>484</v>
      </c>
      <c r="T96">
        <v>3</v>
      </c>
      <c r="U96" t="s">
        <v>9682</v>
      </c>
      <c r="V96" t="s">
        <v>6875</v>
      </c>
      <c r="W96" t="s">
        <v>189</v>
      </c>
      <c r="X96" t="s">
        <v>16</v>
      </c>
      <c r="Y96" t="s">
        <v>10936</v>
      </c>
    </row>
    <row r="97" spans="1:25" x14ac:dyDescent="0.25">
      <c r="A97">
        <v>35</v>
      </c>
      <c r="B97" t="s">
        <v>486</v>
      </c>
      <c r="C97" s="138">
        <v>44649</v>
      </c>
      <c r="D97" t="s">
        <v>350</v>
      </c>
      <c r="E97" t="s">
        <v>11</v>
      </c>
      <c r="F97" t="s">
        <v>100</v>
      </c>
      <c r="G97">
        <v>2</v>
      </c>
      <c r="H97" t="s">
        <v>65</v>
      </c>
      <c r="I97" t="s">
        <v>488</v>
      </c>
      <c r="J97" t="s">
        <v>489</v>
      </c>
      <c r="K97" t="s">
        <v>41</v>
      </c>
      <c r="L97" t="s">
        <v>15</v>
      </c>
      <c r="M97" t="s">
        <v>4347</v>
      </c>
      <c r="N97" t="s">
        <v>6282</v>
      </c>
      <c r="O97" t="s">
        <v>74</v>
      </c>
      <c r="P97" t="s">
        <v>1925</v>
      </c>
      <c r="Q97" t="s">
        <v>11</v>
      </c>
      <c r="R97" t="s">
        <v>9813</v>
      </c>
      <c r="S97" t="s">
        <v>353</v>
      </c>
      <c r="T97">
        <v>2</v>
      </c>
      <c r="U97" t="s">
        <v>9678</v>
      </c>
      <c r="V97" t="s">
        <v>9684</v>
      </c>
      <c r="W97" t="s">
        <v>879</v>
      </c>
      <c r="X97" t="s">
        <v>16</v>
      </c>
      <c r="Y97" t="s">
        <v>10937</v>
      </c>
    </row>
    <row r="98" spans="1:25" x14ac:dyDescent="0.25">
      <c r="A98">
        <v>34</v>
      </c>
      <c r="B98" t="s">
        <v>3884</v>
      </c>
      <c r="C98" s="138">
        <v>44641</v>
      </c>
      <c r="D98" t="s">
        <v>3887</v>
      </c>
      <c r="E98" t="s">
        <v>11</v>
      </c>
      <c r="F98" t="s">
        <v>100</v>
      </c>
      <c r="G98">
        <v>2.7</v>
      </c>
      <c r="H98" t="s">
        <v>13</v>
      </c>
      <c r="I98" t="s">
        <v>428</v>
      </c>
      <c r="J98" t="s">
        <v>16</v>
      </c>
      <c r="K98" t="s">
        <v>16</v>
      </c>
      <c r="L98" t="s">
        <v>568</v>
      </c>
      <c r="M98" t="s">
        <v>16</v>
      </c>
      <c r="N98" t="s">
        <v>1883</v>
      </c>
      <c r="O98" t="s">
        <v>129</v>
      </c>
      <c r="P98" t="s">
        <v>16</v>
      </c>
      <c r="Q98" t="s">
        <v>11</v>
      </c>
      <c r="R98" t="s">
        <v>9813</v>
      </c>
      <c r="S98" t="s">
        <v>3883</v>
      </c>
      <c r="T98">
        <v>2.7</v>
      </c>
      <c r="U98" t="s">
        <v>9682</v>
      </c>
      <c r="V98" t="s">
        <v>9791</v>
      </c>
      <c r="W98" t="s">
        <v>189</v>
      </c>
      <c r="X98" t="s">
        <v>16</v>
      </c>
      <c r="Y98" t="s">
        <v>10938</v>
      </c>
    </row>
    <row r="99" spans="1:25" x14ac:dyDescent="0.25">
      <c r="A99">
        <v>33</v>
      </c>
      <c r="B99" t="s">
        <v>3893</v>
      </c>
      <c r="C99" s="138">
        <v>44638</v>
      </c>
      <c r="D99" t="s">
        <v>7148</v>
      </c>
      <c r="E99" t="s">
        <v>2521</v>
      </c>
      <c r="F99" t="s">
        <v>3890</v>
      </c>
      <c r="G99">
        <v>100</v>
      </c>
      <c r="H99" t="s">
        <v>137</v>
      </c>
      <c r="I99" t="s">
        <v>3891</v>
      </c>
      <c r="J99" t="s">
        <v>3892</v>
      </c>
      <c r="K99" t="s">
        <v>104</v>
      </c>
      <c r="L99" t="s">
        <v>15</v>
      </c>
      <c r="M99" t="s">
        <v>9812</v>
      </c>
      <c r="N99" t="s">
        <v>6282</v>
      </c>
      <c r="O99" t="s">
        <v>129</v>
      </c>
      <c r="P99" t="s">
        <v>16</v>
      </c>
      <c r="Q99" t="s">
        <v>11</v>
      </c>
      <c r="R99" t="s">
        <v>9825</v>
      </c>
      <c r="S99" t="s">
        <v>2524</v>
      </c>
      <c r="T99">
        <v>0.8</v>
      </c>
      <c r="U99" t="s">
        <v>9678</v>
      </c>
      <c r="V99" t="s">
        <v>9679</v>
      </c>
      <c r="W99" t="s">
        <v>9814</v>
      </c>
      <c r="X99" t="s">
        <v>16</v>
      </c>
      <c r="Y99" t="s">
        <v>10939</v>
      </c>
    </row>
    <row r="100" spans="1:25" x14ac:dyDescent="0.25">
      <c r="A100">
        <v>32</v>
      </c>
      <c r="B100" t="s">
        <v>3907</v>
      </c>
      <c r="C100" s="138">
        <v>44636</v>
      </c>
      <c r="D100" t="s">
        <v>3910</v>
      </c>
      <c r="E100" t="s">
        <v>11</v>
      </c>
      <c r="F100" t="s">
        <v>100</v>
      </c>
      <c r="G100">
        <v>1</v>
      </c>
      <c r="H100" t="s">
        <v>13</v>
      </c>
      <c r="I100" t="s">
        <v>20</v>
      </c>
      <c r="J100" t="s">
        <v>1253</v>
      </c>
      <c r="K100" t="s">
        <v>2080</v>
      </c>
      <c r="L100" t="s">
        <v>32</v>
      </c>
      <c r="M100" t="s">
        <v>16</v>
      </c>
      <c r="N100" t="s">
        <v>6282</v>
      </c>
      <c r="O100" t="s">
        <v>96</v>
      </c>
      <c r="P100" t="s">
        <v>16</v>
      </c>
      <c r="Q100" t="s">
        <v>11</v>
      </c>
      <c r="R100" t="s">
        <v>9813</v>
      </c>
      <c r="S100" t="s">
        <v>3906</v>
      </c>
      <c r="T100">
        <v>1</v>
      </c>
      <c r="U100" t="s">
        <v>9682</v>
      </c>
      <c r="V100" t="s">
        <v>6875</v>
      </c>
      <c r="W100" t="s">
        <v>189</v>
      </c>
      <c r="X100" t="s">
        <v>16</v>
      </c>
      <c r="Y100" t="s">
        <v>10940</v>
      </c>
    </row>
    <row r="101" spans="1:25" x14ac:dyDescent="0.25">
      <c r="A101">
        <v>31</v>
      </c>
      <c r="B101" t="s">
        <v>499</v>
      </c>
      <c r="C101" s="138">
        <v>44634</v>
      </c>
      <c r="D101" t="s">
        <v>7121</v>
      </c>
      <c r="E101" t="s">
        <v>500</v>
      </c>
      <c r="F101" t="s">
        <v>100</v>
      </c>
      <c r="G101">
        <v>4</v>
      </c>
      <c r="H101" t="s">
        <v>13</v>
      </c>
      <c r="I101" t="s">
        <v>501</v>
      </c>
      <c r="J101" t="s">
        <v>502</v>
      </c>
      <c r="K101" t="s">
        <v>1936</v>
      </c>
      <c r="L101" t="s">
        <v>15</v>
      </c>
      <c r="M101" t="s">
        <v>16</v>
      </c>
      <c r="N101" t="s">
        <v>6282</v>
      </c>
      <c r="O101" t="s">
        <v>37</v>
      </c>
      <c r="P101" t="s">
        <v>4341</v>
      </c>
      <c r="Q101" t="s">
        <v>1939</v>
      </c>
      <c r="R101" t="s">
        <v>9813</v>
      </c>
      <c r="S101" t="s">
        <v>259</v>
      </c>
      <c r="T101">
        <v>4</v>
      </c>
      <c r="U101" t="s">
        <v>9678</v>
      </c>
      <c r="V101" t="s">
        <v>9679</v>
      </c>
      <c r="W101" t="s">
        <v>189</v>
      </c>
      <c r="X101" t="s">
        <v>16</v>
      </c>
      <c r="Y101" t="s">
        <v>10941</v>
      </c>
    </row>
    <row r="102" spans="1:25" x14ac:dyDescent="0.25">
      <c r="A102">
        <v>30</v>
      </c>
      <c r="B102" t="s">
        <v>3916</v>
      </c>
      <c r="C102" s="138">
        <v>44634</v>
      </c>
      <c r="D102" t="s">
        <v>7121</v>
      </c>
      <c r="E102" t="s">
        <v>500</v>
      </c>
      <c r="F102" t="s">
        <v>513</v>
      </c>
      <c r="G102">
        <v>12</v>
      </c>
      <c r="H102" t="s">
        <v>137</v>
      </c>
      <c r="I102" t="s">
        <v>858</v>
      </c>
      <c r="J102" t="s">
        <v>575</v>
      </c>
      <c r="K102" t="s">
        <v>2080</v>
      </c>
      <c r="L102" t="s">
        <v>15</v>
      </c>
      <c r="M102" t="s">
        <v>16</v>
      </c>
      <c r="N102" t="s">
        <v>6282</v>
      </c>
      <c r="O102" t="s">
        <v>37</v>
      </c>
      <c r="P102" t="s">
        <v>2136</v>
      </c>
      <c r="Q102" t="s">
        <v>1939</v>
      </c>
      <c r="R102" t="s">
        <v>9820</v>
      </c>
      <c r="S102" t="s">
        <v>259</v>
      </c>
      <c r="T102">
        <v>1.54</v>
      </c>
      <c r="U102" t="s">
        <v>9678</v>
      </c>
      <c r="V102" t="s">
        <v>9679</v>
      </c>
      <c r="W102" t="s">
        <v>189</v>
      </c>
      <c r="X102" t="s">
        <v>16</v>
      </c>
      <c r="Y102" t="s">
        <v>10942</v>
      </c>
    </row>
    <row r="103" spans="1:25" x14ac:dyDescent="0.25">
      <c r="A103">
        <v>29</v>
      </c>
      <c r="B103" t="s">
        <v>3915</v>
      </c>
      <c r="C103" s="138">
        <v>44634</v>
      </c>
      <c r="D103" t="s">
        <v>7121</v>
      </c>
      <c r="E103" t="s">
        <v>500</v>
      </c>
      <c r="F103" t="s">
        <v>12</v>
      </c>
      <c r="G103">
        <v>28</v>
      </c>
      <c r="H103" t="s">
        <v>137</v>
      </c>
      <c r="I103" t="s">
        <v>888</v>
      </c>
      <c r="J103" t="s">
        <v>299</v>
      </c>
      <c r="K103" t="s">
        <v>1936</v>
      </c>
      <c r="L103" t="s">
        <v>15</v>
      </c>
      <c r="M103" t="s">
        <v>4464</v>
      </c>
      <c r="N103" t="s">
        <v>6282</v>
      </c>
      <c r="O103" t="s">
        <v>37</v>
      </c>
      <c r="P103" t="s">
        <v>2136</v>
      </c>
      <c r="Q103" t="s">
        <v>1939</v>
      </c>
      <c r="R103" t="s">
        <v>4464</v>
      </c>
      <c r="S103" t="s">
        <v>259</v>
      </c>
      <c r="T103">
        <v>4.4000000000000004</v>
      </c>
      <c r="U103" t="s">
        <v>9678</v>
      </c>
      <c r="V103" t="s">
        <v>9679</v>
      </c>
      <c r="W103" t="s">
        <v>189</v>
      </c>
      <c r="X103" t="s">
        <v>16</v>
      </c>
      <c r="Y103" t="s">
        <v>10943</v>
      </c>
    </row>
    <row r="104" spans="1:25" x14ac:dyDescent="0.25">
      <c r="A104">
        <v>28</v>
      </c>
      <c r="B104" t="s">
        <v>3913</v>
      </c>
      <c r="C104" s="138">
        <v>44634</v>
      </c>
      <c r="D104" t="s">
        <v>2623</v>
      </c>
      <c r="E104" t="s">
        <v>91</v>
      </c>
      <c r="F104" t="s">
        <v>100</v>
      </c>
      <c r="G104">
        <v>6</v>
      </c>
      <c r="H104" t="s">
        <v>13</v>
      </c>
      <c r="I104" t="s">
        <v>621</v>
      </c>
      <c r="J104" t="s">
        <v>1267</v>
      </c>
      <c r="K104" t="s">
        <v>1938</v>
      </c>
      <c r="L104" t="s">
        <v>568</v>
      </c>
      <c r="M104" t="s">
        <v>16</v>
      </c>
      <c r="N104" t="s">
        <v>6282</v>
      </c>
      <c r="O104" t="s">
        <v>129</v>
      </c>
      <c r="P104" t="s">
        <v>2136</v>
      </c>
      <c r="Q104" t="s">
        <v>2011</v>
      </c>
      <c r="R104" t="s">
        <v>9813</v>
      </c>
      <c r="S104" t="s">
        <v>2620</v>
      </c>
      <c r="T104">
        <v>6</v>
      </c>
      <c r="U104" t="s">
        <v>9682</v>
      </c>
      <c r="V104" t="s">
        <v>6875</v>
      </c>
      <c r="W104" t="s">
        <v>189</v>
      </c>
      <c r="X104" t="s">
        <v>16</v>
      </c>
      <c r="Y104" t="s">
        <v>10944</v>
      </c>
    </row>
    <row r="105" spans="1:25" x14ac:dyDescent="0.25">
      <c r="A105">
        <v>27</v>
      </c>
      <c r="B105" t="s">
        <v>3923</v>
      </c>
      <c r="C105" s="138">
        <v>44631</v>
      </c>
      <c r="D105" t="s">
        <v>2835</v>
      </c>
      <c r="E105" t="s">
        <v>11</v>
      </c>
      <c r="F105" t="s">
        <v>100</v>
      </c>
      <c r="G105">
        <v>3.4</v>
      </c>
      <c r="H105" t="s">
        <v>137</v>
      </c>
      <c r="I105" t="s">
        <v>20</v>
      </c>
      <c r="J105" t="s">
        <v>1253</v>
      </c>
      <c r="K105" t="s">
        <v>2080</v>
      </c>
      <c r="L105" t="s">
        <v>15</v>
      </c>
      <c r="M105" t="s">
        <v>16</v>
      </c>
      <c r="N105" t="s">
        <v>6285</v>
      </c>
      <c r="O105" t="s">
        <v>50</v>
      </c>
      <c r="P105" t="s">
        <v>2136</v>
      </c>
      <c r="Q105" t="s">
        <v>11</v>
      </c>
      <c r="R105" t="s">
        <v>9813</v>
      </c>
      <c r="S105" t="s">
        <v>2831</v>
      </c>
      <c r="T105">
        <v>3.4</v>
      </c>
      <c r="U105" t="s">
        <v>9682</v>
      </c>
      <c r="V105" t="s">
        <v>6875</v>
      </c>
      <c r="W105" t="s">
        <v>189</v>
      </c>
      <c r="X105" t="s">
        <v>16</v>
      </c>
      <c r="Y105" t="s">
        <v>10945</v>
      </c>
    </row>
    <row r="106" spans="1:25" x14ac:dyDescent="0.25">
      <c r="A106">
        <v>26</v>
      </c>
      <c r="B106" t="s">
        <v>3947</v>
      </c>
      <c r="C106" s="138">
        <v>44629</v>
      </c>
      <c r="D106" t="s">
        <v>6045</v>
      </c>
      <c r="E106" t="s">
        <v>448</v>
      </c>
      <c r="F106" t="s">
        <v>100</v>
      </c>
      <c r="G106">
        <v>3</v>
      </c>
      <c r="H106" t="s">
        <v>13</v>
      </c>
      <c r="I106" t="s">
        <v>1524</v>
      </c>
      <c r="J106" t="s">
        <v>643</v>
      </c>
      <c r="K106" t="s">
        <v>1936</v>
      </c>
      <c r="L106" t="s">
        <v>32</v>
      </c>
      <c r="M106" t="s">
        <v>16</v>
      </c>
      <c r="N106" t="s">
        <v>6282</v>
      </c>
      <c r="O106" t="s">
        <v>37</v>
      </c>
      <c r="P106" t="s">
        <v>2136</v>
      </c>
      <c r="Q106" t="s">
        <v>2006</v>
      </c>
      <c r="R106" t="s">
        <v>9813</v>
      </c>
      <c r="S106" t="s">
        <v>859</v>
      </c>
      <c r="T106">
        <v>3</v>
      </c>
      <c r="U106" t="s">
        <v>9682</v>
      </c>
      <c r="V106" t="s">
        <v>6875</v>
      </c>
      <c r="W106" t="s">
        <v>189</v>
      </c>
      <c r="X106" t="s">
        <v>16</v>
      </c>
      <c r="Y106" t="s">
        <v>10946</v>
      </c>
    </row>
    <row r="107" spans="1:25" x14ac:dyDescent="0.25">
      <c r="A107">
        <v>25</v>
      </c>
      <c r="B107" t="s">
        <v>3999</v>
      </c>
      <c r="C107" s="138">
        <v>44620</v>
      </c>
      <c r="D107" t="s">
        <v>7140</v>
      </c>
      <c r="E107" t="s">
        <v>2521</v>
      </c>
      <c r="F107" t="s">
        <v>100</v>
      </c>
      <c r="G107">
        <v>4</v>
      </c>
      <c r="H107" t="s">
        <v>13</v>
      </c>
      <c r="I107" t="s">
        <v>565</v>
      </c>
      <c r="J107" t="s">
        <v>3997</v>
      </c>
      <c r="K107" t="s">
        <v>1936</v>
      </c>
      <c r="L107" t="s">
        <v>15</v>
      </c>
      <c r="M107" t="s">
        <v>5514</v>
      </c>
      <c r="N107" t="s">
        <v>6282</v>
      </c>
      <c r="O107" t="s">
        <v>129</v>
      </c>
      <c r="P107" t="s">
        <v>2136</v>
      </c>
      <c r="Q107" t="s">
        <v>11</v>
      </c>
      <c r="R107" t="s">
        <v>9813</v>
      </c>
      <c r="S107" t="s">
        <v>2524</v>
      </c>
      <c r="T107">
        <v>4</v>
      </c>
      <c r="U107" t="s">
        <v>9678</v>
      </c>
      <c r="V107" t="s">
        <v>9679</v>
      </c>
      <c r="W107" t="s">
        <v>189</v>
      </c>
      <c r="X107" t="s">
        <v>16</v>
      </c>
      <c r="Y107" t="s">
        <v>10947</v>
      </c>
    </row>
    <row r="108" spans="1:25" x14ac:dyDescent="0.25">
      <c r="A108">
        <v>24</v>
      </c>
      <c r="B108" t="s">
        <v>4021</v>
      </c>
      <c r="C108" s="138">
        <v>44616</v>
      </c>
      <c r="D108" t="s">
        <v>3149</v>
      </c>
      <c r="E108" t="s">
        <v>91</v>
      </c>
      <c r="F108" t="s">
        <v>100</v>
      </c>
      <c r="G108">
        <v>10</v>
      </c>
      <c r="H108" t="s">
        <v>13</v>
      </c>
      <c r="I108" t="s">
        <v>501</v>
      </c>
      <c r="J108" t="s">
        <v>643</v>
      </c>
      <c r="K108" t="s">
        <v>1936</v>
      </c>
      <c r="L108" t="s">
        <v>32</v>
      </c>
      <c r="M108" t="s">
        <v>16</v>
      </c>
      <c r="N108" t="s">
        <v>6282</v>
      </c>
      <c r="O108" t="s">
        <v>18</v>
      </c>
      <c r="P108" t="s">
        <v>2136</v>
      </c>
      <c r="Q108" t="s">
        <v>3145</v>
      </c>
      <c r="R108" t="s">
        <v>9813</v>
      </c>
      <c r="S108" t="s">
        <v>3146</v>
      </c>
      <c r="T108">
        <v>10</v>
      </c>
      <c r="U108" t="s">
        <v>9682</v>
      </c>
      <c r="V108" t="s">
        <v>6875</v>
      </c>
      <c r="W108" t="s">
        <v>189</v>
      </c>
      <c r="X108" t="s">
        <v>16</v>
      </c>
      <c r="Y108" t="s">
        <v>10948</v>
      </c>
    </row>
    <row r="109" spans="1:25" x14ac:dyDescent="0.25">
      <c r="A109">
        <v>23</v>
      </c>
      <c r="B109" t="s">
        <v>4035</v>
      </c>
      <c r="C109" s="138">
        <v>44615</v>
      </c>
      <c r="D109" t="s">
        <v>7149</v>
      </c>
      <c r="E109" t="s">
        <v>84</v>
      </c>
      <c r="F109" t="s">
        <v>100</v>
      </c>
      <c r="G109">
        <v>4</v>
      </c>
      <c r="H109" t="s">
        <v>13</v>
      </c>
      <c r="I109" t="s">
        <v>565</v>
      </c>
      <c r="J109" t="s">
        <v>4033</v>
      </c>
      <c r="K109" t="s">
        <v>2084</v>
      </c>
      <c r="L109" t="s">
        <v>15</v>
      </c>
      <c r="M109" t="s">
        <v>4345</v>
      </c>
      <c r="N109" t="s">
        <v>6282</v>
      </c>
      <c r="O109" t="s">
        <v>67</v>
      </c>
      <c r="P109" t="s">
        <v>16</v>
      </c>
      <c r="Q109" t="s">
        <v>11</v>
      </c>
      <c r="R109" t="s">
        <v>9813</v>
      </c>
      <c r="S109" t="s">
        <v>4034</v>
      </c>
      <c r="T109">
        <v>4</v>
      </c>
      <c r="U109" t="s">
        <v>9678</v>
      </c>
      <c r="V109" t="s">
        <v>9680</v>
      </c>
      <c r="W109" t="s">
        <v>189</v>
      </c>
      <c r="X109" t="s">
        <v>16</v>
      </c>
      <c r="Y109" t="s">
        <v>10949</v>
      </c>
    </row>
    <row r="110" spans="1:25" x14ac:dyDescent="0.25">
      <c r="A110">
        <v>22</v>
      </c>
      <c r="B110" t="s">
        <v>4028</v>
      </c>
      <c r="C110" s="138">
        <v>44615</v>
      </c>
      <c r="D110" t="s">
        <v>1744</v>
      </c>
      <c r="E110" t="s">
        <v>2012</v>
      </c>
      <c r="F110" t="s">
        <v>100</v>
      </c>
      <c r="G110">
        <v>2.5</v>
      </c>
      <c r="H110" t="s">
        <v>104</v>
      </c>
      <c r="I110" t="s">
        <v>3518</v>
      </c>
      <c r="J110" t="s">
        <v>4026</v>
      </c>
      <c r="K110" t="s">
        <v>2082</v>
      </c>
      <c r="L110" t="s">
        <v>568</v>
      </c>
      <c r="M110" t="s">
        <v>16</v>
      </c>
      <c r="N110" t="s">
        <v>6282</v>
      </c>
      <c r="O110" t="s">
        <v>67</v>
      </c>
      <c r="P110" t="s">
        <v>2136</v>
      </c>
      <c r="Q110" t="s">
        <v>11</v>
      </c>
      <c r="R110" t="s">
        <v>9813</v>
      </c>
      <c r="S110" t="s">
        <v>1746</v>
      </c>
      <c r="T110">
        <v>2.5</v>
      </c>
      <c r="U110" t="s">
        <v>9682</v>
      </c>
      <c r="V110" t="s">
        <v>6876</v>
      </c>
      <c r="W110" t="s">
        <v>189</v>
      </c>
      <c r="X110" t="s">
        <v>16</v>
      </c>
      <c r="Y110" t="s">
        <v>10950</v>
      </c>
    </row>
    <row r="111" spans="1:25" x14ac:dyDescent="0.25">
      <c r="A111">
        <v>21</v>
      </c>
      <c r="B111" t="s">
        <v>4023</v>
      </c>
      <c r="C111" s="138">
        <v>44615</v>
      </c>
      <c r="D111" t="s">
        <v>1744</v>
      </c>
      <c r="E111" t="s">
        <v>2012</v>
      </c>
      <c r="F111" t="s">
        <v>100</v>
      </c>
      <c r="G111">
        <v>7</v>
      </c>
      <c r="H111" t="s">
        <v>13</v>
      </c>
      <c r="I111" t="s">
        <v>571</v>
      </c>
      <c r="J111" t="s">
        <v>4022</v>
      </c>
      <c r="K111" t="s">
        <v>2082</v>
      </c>
      <c r="L111" t="s">
        <v>568</v>
      </c>
      <c r="M111" t="s">
        <v>16</v>
      </c>
      <c r="N111" t="s">
        <v>6282</v>
      </c>
      <c r="O111" t="s">
        <v>67</v>
      </c>
      <c r="P111" t="s">
        <v>2136</v>
      </c>
      <c r="Q111" t="s">
        <v>11</v>
      </c>
      <c r="R111" t="s">
        <v>9813</v>
      </c>
      <c r="S111" t="s">
        <v>1746</v>
      </c>
      <c r="T111">
        <v>7</v>
      </c>
      <c r="U111" t="s">
        <v>9682</v>
      </c>
      <c r="V111" t="s">
        <v>6876</v>
      </c>
      <c r="W111" t="s">
        <v>189</v>
      </c>
      <c r="X111" t="s">
        <v>16</v>
      </c>
      <c r="Y111" t="s">
        <v>10951</v>
      </c>
    </row>
    <row r="112" spans="1:25" x14ac:dyDescent="0.25">
      <c r="A112">
        <v>20</v>
      </c>
      <c r="B112" t="s">
        <v>4050</v>
      </c>
      <c r="C112" s="138">
        <v>44614</v>
      </c>
      <c r="D112" t="s">
        <v>7131</v>
      </c>
      <c r="E112" t="s">
        <v>2692</v>
      </c>
      <c r="F112" t="s">
        <v>100</v>
      </c>
      <c r="G112">
        <v>3</v>
      </c>
      <c r="H112" t="s">
        <v>104</v>
      </c>
      <c r="I112" t="s">
        <v>797</v>
      </c>
      <c r="J112" t="s">
        <v>4048</v>
      </c>
      <c r="K112" t="s">
        <v>1936</v>
      </c>
      <c r="L112" t="s">
        <v>15</v>
      </c>
      <c r="M112" t="s">
        <v>4345</v>
      </c>
      <c r="N112" t="s">
        <v>6282</v>
      </c>
      <c r="O112" t="s">
        <v>129</v>
      </c>
      <c r="P112" t="s">
        <v>2136</v>
      </c>
      <c r="Q112" t="s">
        <v>11</v>
      </c>
      <c r="R112" t="s">
        <v>9813</v>
      </c>
      <c r="S112" t="s">
        <v>2693</v>
      </c>
      <c r="T112">
        <v>3</v>
      </c>
      <c r="U112" t="s">
        <v>9678</v>
      </c>
      <c r="V112" t="s">
        <v>9679</v>
      </c>
      <c r="W112" t="s">
        <v>189</v>
      </c>
      <c r="X112" t="s">
        <v>16</v>
      </c>
      <c r="Y112" t="s">
        <v>10952</v>
      </c>
    </row>
    <row r="113" spans="1:25" x14ac:dyDescent="0.25">
      <c r="A113">
        <v>19</v>
      </c>
      <c r="B113" t="s">
        <v>4047</v>
      </c>
      <c r="C113" s="138">
        <v>44614</v>
      </c>
      <c r="D113" t="s">
        <v>7131</v>
      </c>
      <c r="E113" t="s">
        <v>2692</v>
      </c>
      <c r="F113" t="s">
        <v>100</v>
      </c>
      <c r="G113">
        <v>6</v>
      </c>
      <c r="H113" t="s">
        <v>13</v>
      </c>
      <c r="I113" t="s">
        <v>565</v>
      </c>
      <c r="J113" t="s">
        <v>3997</v>
      </c>
      <c r="K113" t="s">
        <v>1936</v>
      </c>
      <c r="L113" t="s">
        <v>15</v>
      </c>
      <c r="M113" t="s">
        <v>4345</v>
      </c>
      <c r="N113" t="s">
        <v>6282</v>
      </c>
      <c r="O113" t="s">
        <v>129</v>
      </c>
      <c r="P113" t="s">
        <v>2136</v>
      </c>
      <c r="Q113" t="s">
        <v>11</v>
      </c>
      <c r="R113" t="s">
        <v>9813</v>
      </c>
      <c r="S113" t="s">
        <v>2693</v>
      </c>
      <c r="T113">
        <v>6</v>
      </c>
      <c r="U113" t="s">
        <v>9678</v>
      </c>
      <c r="V113" t="s">
        <v>9679</v>
      </c>
      <c r="W113" t="s">
        <v>189</v>
      </c>
      <c r="X113" t="s">
        <v>16</v>
      </c>
      <c r="Y113" t="s">
        <v>10953</v>
      </c>
    </row>
    <row r="114" spans="1:25" x14ac:dyDescent="0.25">
      <c r="A114">
        <v>18</v>
      </c>
      <c r="B114" t="s">
        <v>4045</v>
      </c>
      <c r="C114" s="138">
        <v>44614</v>
      </c>
      <c r="D114" t="s">
        <v>7131</v>
      </c>
      <c r="E114" t="s">
        <v>2692</v>
      </c>
      <c r="F114" t="s">
        <v>12</v>
      </c>
      <c r="G114">
        <v>13</v>
      </c>
      <c r="H114" t="s">
        <v>137</v>
      </c>
      <c r="I114" t="s">
        <v>85</v>
      </c>
      <c r="J114" t="s">
        <v>743</v>
      </c>
      <c r="K114" t="s">
        <v>2071</v>
      </c>
      <c r="L114" t="s">
        <v>15</v>
      </c>
      <c r="M114" t="s">
        <v>4464</v>
      </c>
      <c r="N114" t="s">
        <v>6282</v>
      </c>
      <c r="O114" t="s">
        <v>129</v>
      </c>
      <c r="P114" t="s">
        <v>2136</v>
      </c>
      <c r="Q114" t="s">
        <v>11</v>
      </c>
      <c r="R114" t="s">
        <v>4464</v>
      </c>
      <c r="S114" t="s">
        <v>2693</v>
      </c>
      <c r="T114">
        <v>2.0499999999999998</v>
      </c>
      <c r="U114" t="s">
        <v>9678</v>
      </c>
      <c r="V114" t="s">
        <v>9679</v>
      </c>
      <c r="W114" t="s">
        <v>189</v>
      </c>
      <c r="X114" t="s">
        <v>16</v>
      </c>
      <c r="Y114" t="s">
        <v>10954</v>
      </c>
    </row>
    <row r="115" spans="1:25" x14ac:dyDescent="0.25">
      <c r="A115">
        <v>17</v>
      </c>
      <c r="B115" t="s">
        <v>4057</v>
      </c>
      <c r="C115" s="138">
        <v>44609</v>
      </c>
      <c r="D115" t="s">
        <v>7129</v>
      </c>
      <c r="E115" t="s">
        <v>2521</v>
      </c>
      <c r="F115" t="s">
        <v>100</v>
      </c>
      <c r="G115">
        <v>4.5</v>
      </c>
      <c r="H115" t="s">
        <v>104</v>
      </c>
      <c r="I115" t="s">
        <v>501</v>
      </c>
      <c r="J115" t="s">
        <v>4048</v>
      </c>
      <c r="K115" t="s">
        <v>1936</v>
      </c>
      <c r="L115" t="s">
        <v>15</v>
      </c>
      <c r="M115" t="s">
        <v>16</v>
      </c>
      <c r="N115" t="s">
        <v>6282</v>
      </c>
      <c r="O115" t="s">
        <v>129</v>
      </c>
      <c r="P115" t="s">
        <v>2136</v>
      </c>
      <c r="Q115" t="s">
        <v>11</v>
      </c>
      <c r="R115" t="s">
        <v>9813</v>
      </c>
      <c r="S115" t="s">
        <v>2524</v>
      </c>
      <c r="T115">
        <v>4.5</v>
      </c>
      <c r="U115" t="s">
        <v>9678</v>
      </c>
      <c r="V115" t="s">
        <v>9679</v>
      </c>
      <c r="W115" t="s">
        <v>189</v>
      </c>
      <c r="X115" t="s">
        <v>16</v>
      </c>
      <c r="Y115" t="s">
        <v>10955</v>
      </c>
    </row>
    <row r="116" spans="1:25" x14ac:dyDescent="0.25">
      <c r="A116">
        <v>16</v>
      </c>
      <c r="B116" t="s">
        <v>4056</v>
      </c>
      <c r="C116" s="138">
        <v>44609</v>
      </c>
      <c r="D116" t="s">
        <v>7129</v>
      </c>
      <c r="E116" t="s">
        <v>2521</v>
      </c>
      <c r="F116" t="s">
        <v>100</v>
      </c>
      <c r="G116">
        <v>5.5</v>
      </c>
      <c r="H116" t="s">
        <v>13</v>
      </c>
      <c r="I116" t="s">
        <v>565</v>
      </c>
      <c r="J116" t="s">
        <v>3997</v>
      </c>
      <c r="K116" t="s">
        <v>1936</v>
      </c>
      <c r="L116" t="s">
        <v>15</v>
      </c>
      <c r="M116" t="s">
        <v>16</v>
      </c>
      <c r="N116" t="s">
        <v>6282</v>
      </c>
      <c r="O116" t="s">
        <v>129</v>
      </c>
      <c r="P116" t="s">
        <v>2136</v>
      </c>
      <c r="Q116" t="s">
        <v>11</v>
      </c>
      <c r="R116" t="s">
        <v>9813</v>
      </c>
      <c r="S116" t="s">
        <v>2524</v>
      </c>
      <c r="T116">
        <v>5.5</v>
      </c>
      <c r="U116" t="s">
        <v>9678</v>
      </c>
      <c r="V116" t="s">
        <v>9679</v>
      </c>
      <c r="W116" t="s">
        <v>189</v>
      </c>
      <c r="X116" t="s">
        <v>16</v>
      </c>
      <c r="Y116" t="s">
        <v>10956</v>
      </c>
    </row>
    <row r="117" spans="1:25" x14ac:dyDescent="0.25">
      <c r="A117">
        <v>15</v>
      </c>
      <c r="B117" t="s">
        <v>4084</v>
      </c>
      <c r="C117" s="138">
        <v>44607</v>
      </c>
      <c r="D117" t="s">
        <v>7150</v>
      </c>
      <c r="E117" t="s">
        <v>2692</v>
      </c>
      <c r="F117" t="s">
        <v>4082</v>
      </c>
      <c r="G117">
        <v>10</v>
      </c>
      <c r="H117" t="s">
        <v>1987</v>
      </c>
      <c r="I117" t="s">
        <v>4083</v>
      </c>
      <c r="J117" t="s">
        <v>16</v>
      </c>
      <c r="K117" t="s">
        <v>16</v>
      </c>
      <c r="L117" t="s">
        <v>15</v>
      </c>
      <c r="M117" t="s">
        <v>4359</v>
      </c>
      <c r="N117" t="s">
        <v>6236</v>
      </c>
      <c r="O117" t="s">
        <v>129</v>
      </c>
      <c r="P117" t="s">
        <v>2214</v>
      </c>
      <c r="Q117" t="s">
        <v>11</v>
      </c>
      <c r="R117" t="s">
        <v>9826</v>
      </c>
      <c r="S117" t="s">
        <v>2693</v>
      </c>
      <c r="T117">
        <v>1.24</v>
      </c>
      <c r="U117" t="s">
        <v>9678</v>
      </c>
      <c r="V117" t="s">
        <v>9679</v>
      </c>
      <c r="W117" t="s">
        <v>189</v>
      </c>
      <c r="X117" t="s">
        <v>16</v>
      </c>
      <c r="Y117" t="s">
        <v>10957</v>
      </c>
    </row>
    <row r="118" spans="1:25" x14ac:dyDescent="0.25">
      <c r="A118">
        <v>14</v>
      </c>
      <c r="B118" t="s">
        <v>510</v>
      </c>
      <c r="C118" s="138">
        <v>44602</v>
      </c>
      <c r="D118" t="s">
        <v>4638</v>
      </c>
      <c r="E118" t="s">
        <v>512</v>
      </c>
      <c r="F118" t="s">
        <v>513</v>
      </c>
      <c r="G118">
        <v>20</v>
      </c>
      <c r="H118" t="s">
        <v>137</v>
      </c>
      <c r="I118" t="s">
        <v>514</v>
      </c>
      <c r="J118" t="s">
        <v>515</v>
      </c>
      <c r="K118" t="s">
        <v>2083</v>
      </c>
      <c r="L118" t="s">
        <v>15</v>
      </c>
      <c r="M118" t="s">
        <v>4345</v>
      </c>
      <c r="N118" t="s">
        <v>6282</v>
      </c>
      <c r="O118" t="s">
        <v>129</v>
      </c>
      <c r="P118" t="s">
        <v>1925</v>
      </c>
      <c r="Q118" t="s">
        <v>1950</v>
      </c>
      <c r="R118" t="s">
        <v>9820</v>
      </c>
      <c r="S118" t="s">
        <v>516</v>
      </c>
      <c r="T118">
        <v>2.56</v>
      </c>
      <c r="U118" t="s">
        <v>9678</v>
      </c>
      <c r="V118" t="s">
        <v>9679</v>
      </c>
      <c r="W118" t="s">
        <v>189</v>
      </c>
      <c r="X118" t="s">
        <v>16</v>
      </c>
      <c r="Y118" t="s">
        <v>10958</v>
      </c>
    </row>
    <row r="119" spans="1:25" x14ac:dyDescent="0.25">
      <c r="A119">
        <v>13</v>
      </c>
      <c r="B119" t="s">
        <v>3354</v>
      </c>
      <c r="C119" s="138">
        <v>44602</v>
      </c>
      <c r="D119" t="s">
        <v>3356</v>
      </c>
      <c r="E119" t="s">
        <v>3351</v>
      </c>
      <c r="F119" t="s">
        <v>100</v>
      </c>
      <c r="G119">
        <v>7</v>
      </c>
      <c r="H119" t="s">
        <v>104</v>
      </c>
      <c r="I119" t="s">
        <v>621</v>
      </c>
      <c r="J119" t="s">
        <v>3352</v>
      </c>
      <c r="K119" t="s">
        <v>2084</v>
      </c>
      <c r="L119" t="s">
        <v>15</v>
      </c>
      <c r="M119" t="s">
        <v>16</v>
      </c>
      <c r="N119" t="s">
        <v>6282</v>
      </c>
      <c r="O119" t="s">
        <v>129</v>
      </c>
      <c r="P119" t="s">
        <v>16</v>
      </c>
      <c r="Q119" t="s">
        <v>3351</v>
      </c>
      <c r="R119" t="s">
        <v>9813</v>
      </c>
      <c r="S119" t="s">
        <v>3353</v>
      </c>
      <c r="T119">
        <v>7</v>
      </c>
      <c r="U119" t="s">
        <v>9790</v>
      </c>
      <c r="V119" t="s">
        <v>9790</v>
      </c>
      <c r="W119" t="s">
        <v>189</v>
      </c>
      <c r="X119" t="s">
        <v>8390</v>
      </c>
      <c r="Y119" t="s">
        <v>10959</v>
      </c>
    </row>
    <row r="120" spans="1:25" x14ac:dyDescent="0.25">
      <c r="A120">
        <v>12</v>
      </c>
      <c r="B120" t="s">
        <v>4086</v>
      </c>
      <c r="C120" s="138">
        <v>44602</v>
      </c>
      <c r="D120" t="s">
        <v>3356</v>
      </c>
      <c r="E120" t="s">
        <v>3351</v>
      </c>
      <c r="F120" t="s">
        <v>100</v>
      </c>
      <c r="G120">
        <v>3</v>
      </c>
      <c r="H120" t="s">
        <v>65</v>
      </c>
      <c r="I120" t="s">
        <v>930</v>
      </c>
      <c r="J120" t="s">
        <v>4360</v>
      </c>
      <c r="K120" t="s">
        <v>2079</v>
      </c>
      <c r="L120" t="s">
        <v>15</v>
      </c>
      <c r="M120" t="s">
        <v>16</v>
      </c>
      <c r="N120" t="s">
        <v>6282</v>
      </c>
      <c r="O120" t="s">
        <v>129</v>
      </c>
      <c r="P120" t="s">
        <v>16</v>
      </c>
      <c r="Q120" t="s">
        <v>3351</v>
      </c>
      <c r="R120" t="s">
        <v>9813</v>
      </c>
      <c r="S120" t="s">
        <v>3353</v>
      </c>
      <c r="T120">
        <v>3</v>
      </c>
      <c r="U120" t="s">
        <v>9790</v>
      </c>
      <c r="V120" t="s">
        <v>9790</v>
      </c>
      <c r="W120" t="s">
        <v>189</v>
      </c>
      <c r="X120" t="s">
        <v>8393</v>
      </c>
      <c r="Y120" t="s">
        <v>10960</v>
      </c>
    </row>
    <row r="121" spans="1:25" x14ac:dyDescent="0.25">
      <c r="A121">
        <v>11</v>
      </c>
      <c r="B121" t="s">
        <v>4098</v>
      </c>
      <c r="C121" s="138">
        <v>44601</v>
      </c>
      <c r="D121" t="s">
        <v>7141</v>
      </c>
      <c r="E121" t="s">
        <v>2692</v>
      </c>
      <c r="F121" t="s">
        <v>100</v>
      </c>
      <c r="G121">
        <v>5.5</v>
      </c>
      <c r="H121" t="s">
        <v>104</v>
      </c>
      <c r="I121" t="s">
        <v>565</v>
      </c>
      <c r="J121" t="s">
        <v>3997</v>
      </c>
      <c r="K121" t="s">
        <v>2084</v>
      </c>
      <c r="L121" t="s">
        <v>15</v>
      </c>
      <c r="M121" t="s">
        <v>16</v>
      </c>
      <c r="N121" t="s">
        <v>6285</v>
      </c>
      <c r="O121" t="s">
        <v>129</v>
      </c>
      <c r="P121" t="s">
        <v>2136</v>
      </c>
      <c r="Q121" t="s">
        <v>3381</v>
      </c>
      <c r="R121" t="s">
        <v>9813</v>
      </c>
      <c r="S121" t="s">
        <v>3382</v>
      </c>
      <c r="T121">
        <v>5.5</v>
      </c>
      <c r="U121" t="s">
        <v>9678</v>
      </c>
      <c r="V121" t="s">
        <v>9736</v>
      </c>
      <c r="W121" t="s">
        <v>189</v>
      </c>
      <c r="X121" t="s">
        <v>8398</v>
      </c>
      <c r="Y121" t="s">
        <v>10961</v>
      </c>
    </row>
    <row r="122" spans="1:25" x14ac:dyDescent="0.25">
      <c r="A122">
        <v>10</v>
      </c>
      <c r="B122" t="s">
        <v>4097</v>
      </c>
      <c r="C122" s="138">
        <v>44601</v>
      </c>
      <c r="D122" t="s">
        <v>7141</v>
      </c>
      <c r="E122" t="s">
        <v>2692</v>
      </c>
      <c r="F122" t="s">
        <v>513</v>
      </c>
      <c r="G122">
        <v>53</v>
      </c>
      <c r="H122" t="s">
        <v>13</v>
      </c>
      <c r="I122" t="s">
        <v>756</v>
      </c>
      <c r="J122" t="s">
        <v>4096</v>
      </c>
      <c r="K122" t="s">
        <v>1936</v>
      </c>
      <c r="L122" t="s">
        <v>15</v>
      </c>
      <c r="M122" t="s">
        <v>16</v>
      </c>
      <c r="N122" t="s">
        <v>6282</v>
      </c>
      <c r="O122" t="s">
        <v>129</v>
      </c>
      <c r="P122" t="s">
        <v>2136</v>
      </c>
      <c r="Q122" t="s">
        <v>3381</v>
      </c>
      <c r="R122" t="s">
        <v>9820</v>
      </c>
      <c r="S122" t="s">
        <v>3382</v>
      </c>
      <c r="T122">
        <v>6.78</v>
      </c>
      <c r="U122" t="s">
        <v>9678</v>
      </c>
      <c r="V122" t="s">
        <v>9736</v>
      </c>
      <c r="W122" t="s">
        <v>189</v>
      </c>
      <c r="X122" t="s">
        <v>8395</v>
      </c>
      <c r="Y122" t="s">
        <v>10962</v>
      </c>
    </row>
    <row r="123" spans="1:25" x14ac:dyDescent="0.25">
      <c r="A123">
        <v>9</v>
      </c>
      <c r="B123" t="s">
        <v>4094</v>
      </c>
      <c r="C123" s="138">
        <v>44601</v>
      </c>
      <c r="D123" t="s">
        <v>7152</v>
      </c>
      <c r="E123" t="s">
        <v>4090</v>
      </c>
      <c r="F123" t="s">
        <v>100</v>
      </c>
      <c r="G123">
        <v>3</v>
      </c>
      <c r="H123" t="s">
        <v>13</v>
      </c>
      <c r="I123" t="s">
        <v>991</v>
      </c>
      <c r="J123" t="s">
        <v>617</v>
      </c>
      <c r="K123" t="s">
        <v>2082</v>
      </c>
      <c r="L123" t="s">
        <v>15</v>
      </c>
      <c r="M123" t="s">
        <v>4345</v>
      </c>
      <c r="N123" t="s">
        <v>6282</v>
      </c>
      <c r="O123" t="s">
        <v>129</v>
      </c>
      <c r="P123" t="s">
        <v>2136</v>
      </c>
      <c r="Q123" t="s">
        <v>11</v>
      </c>
      <c r="R123" t="s">
        <v>9813</v>
      </c>
      <c r="S123" t="s">
        <v>2524</v>
      </c>
      <c r="T123">
        <v>3</v>
      </c>
      <c r="U123" t="s">
        <v>9678</v>
      </c>
      <c r="V123" t="s">
        <v>9679</v>
      </c>
      <c r="W123" t="s">
        <v>189</v>
      </c>
      <c r="X123" t="s">
        <v>8400</v>
      </c>
      <c r="Y123" t="s">
        <v>10963</v>
      </c>
    </row>
    <row r="124" spans="1:25" x14ac:dyDescent="0.25">
      <c r="A124">
        <v>8</v>
      </c>
      <c r="B124" t="s">
        <v>4092</v>
      </c>
      <c r="C124" s="138">
        <v>44601</v>
      </c>
      <c r="D124" t="s">
        <v>7151</v>
      </c>
      <c r="E124" t="s">
        <v>4090</v>
      </c>
      <c r="F124" t="s">
        <v>100</v>
      </c>
      <c r="G124">
        <v>3</v>
      </c>
      <c r="H124" t="s">
        <v>137</v>
      </c>
      <c r="I124" t="s">
        <v>779</v>
      </c>
      <c r="J124" t="s">
        <v>3519</v>
      </c>
      <c r="K124" t="s">
        <v>2082</v>
      </c>
      <c r="L124" t="s">
        <v>15</v>
      </c>
      <c r="M124" t="s">
        <v>4345</v>
      </c>
      <c r="N124" t="s">
        <v>6282</v>
      </c>
      <c r="O124" t="s">
        <v>129</v>
      </c>
      <c r="P124" t="s">
        <v>2136</v>
      </c>
      <c r="Q124" t="s">
        <v>11</v>
      </c>
      <c r="R124" t="s">
        <v>9813</v>
      </c>
      <c r="S124" t="s">
        <v>2524</v>
      </c>
      <c r="T124">
        <v>3</v>
      </c>
      <c r="U124" t="s">
        <v>9678</v>
      </c>
      <c r="V124" t="s">
        <v>9679</v>
      </c>
      <c r="W124" t="s">
        <v>189</v>
      </c>
      <c r="X124" t="s">
        <v>8403</v>
      </c>
      <c r="Y124" t="s">
        <v>10964</v>
      </c>
    </row>
    <row r="125" spans="1:25" x14ac:dyDescent="0.25">
      <c r="A125">
        <v>7</v>
      </c>
      <c r="B125" t="s">
        <v>518</v>
      </c>
      <c r="C125" s="138">
        <v>44585</v>
      </c>
      <c r="D125" t="s">
        <v>519</v>
      </c>
      <c r="E125" t="s">
        <v>520</v>
      </c>
      <c r="F125" t="s">
        <v>100</v>
      </c>
      <c r="G125">
        <v>10</v>
      </c>
      <c r="H125" t="s">
        <v>104</v>
      </c>
      <c r="I125" t="s">
        <v>449</v>
      </c>
      <c r="J125" t="s">
        <v>521</v>
      </c>
      <c r="K125" t="s">
        <v>2082</v>
      </c>
      <c r="L125" t="s">
        <v>32</v>
      </c>
      <c r="M125" t="s">
        <v>16</v>
      </c>
      <c r="N125" t="s">
        <v>6282</v>
      </c>
      <c r="O125" t="s">
        <v>129</v>
      </c>
      <c r="P125" t="s">
        <v>4341</v>
      </c>
      <c r="Q125" t="s">
        <v>1951</v>
      </c>
      <c r="R125" t="s">
        <v>9813</v>
      </c>
      <c r="S125" t="s">
        <v>523</v>
      </c>
      <c r="T125">
        <v>10</v>
      </c>
      <c r="U125" t="s">
        <v>9682</v>
      </c>
      <c r="V125" t="s">
        <v>7122</v>
      </c>
      <c r="W125" t="s">
        <v>189</v>
      </c>
      <c r="X125" t="s">
        <v>8418</v>
      </c>
      <c r="Y125" t="s">
        <v>10965</v>
      </c>
    </row>
    <row r="126" spans="1:25" x14ac:dyDescent="0.25">
      <c r="A126">
        <v>6</v>
      </c>
      <c r="B126" t="s">
        <v>4142</v>
      </c>
      <c r="C126" s="138">
        <v>44581</v>
      </c>
      <c r="D126" t="s">
        <v>4667</v>
      </c>
      <c r="E126" t="s">
        <v>11</v>
      </c>
      <c r="F126" t="s">
        <v>100</v>
      </c>
      <c r="G126">
        <v>2</v>
      </c>
      <c r="H126" t="s">
        <v>121</v>
      </c>
      <c r="I126" t="s">
        <v>642</v>
      </c>
      <c r="J126" t="s">
        <v>4140</v>
      </c>
      <c r="K126" t="s">
        <v>1936</v>
      </c>
      <c r="L126" t="s">
        <v>15</v>
      </c>
      <c r="M126" t="s">
        <v>16</v>
      </c>
      <c r="N126" t="s">
        <v>6282</v>
      </c>
      <c r="O126" t="s">
        <v>37</v>
      </c>
      <c r="P126" t="s">
        <v>16</v>
      </c>
      <c r="Q126" t="s">
        <v>1960</v>
      </c>
      <c r="R126" t="s">
        <v>9813</v>
      </c>
      <c r="S126" t="s">
        <v>4141</v>
      </c>
      <c r="T126">
        <v>2</v>
      </c>
      <c r="U126" t="s">
        <v>9682</v>
      </c>
      <c r="V126" t="s">
        <v>6875</v>
      </c>
      <c r="W126" t="s">
        <v>189</v>
      </c>
      <c r="X126" t="s">
        <v>16</v>
      </c>
      <c r="Y126" t="s">
        <v>10966</v>
      </c>
    </row>
    <row r="127" spans="1:25" x14ac:dyDescent="0.25">
      <c r="A127">
        <v>5</v>
      </c>
      <c r="B127" t="s">
        <v>4136</v>
      </c>
      <c r="C127" s="138">
        <v>44581</v>
      </c>
      <c r="D127" t="s">
        <v>4135</v>
      </c>
      <c r="E127" t="s">
        <v>500</v>
      </c>
      <c r="F127" t="s">
        <v>100</v>
      </c>
      <c r="G127">
        <v>5</v>
      </c>
      <c r="H127" t="s">
        <v>104</v>
      </c>
      <c r="I127" t="s">
        <v>506</v>
      </c>
      <c r="J127" t="s">
        <v>1224</v>
      </c>
      <c r="K127" t="s">
        <v>1938</v>
      </c>
      <c r="L127" t="s">
        <v>87</v>
      </c>
      <c r="M127" t="s">
        <v>16</v>
      </c>
      <c r="N127" t="s">
        <v>6282</v>
      </c>
      <c r="O127" t="s">
        <v>133</v>
      </c>
      <c r="P127" t="s">
        <v>2136</v>
      </c>
      <c r="Q127" t="s">
        <v>4130</v>
      </c>
      <c r="R127" t="s">
        <v>9813</v>
      </c>
      <c r="S127" t="s">
        <v>4132</v>
      </c>
      <c r="T127">
        <v>5</v>
      </c>
      <c r="U127" t="s">
        <v>9682</v>
      </c>
      <c r="V127" t="s">
        <v>6876</v>
      </c>
      <c r="W127" t="s">
        <v>189</v>
      </c>
      <c r="X127" t="s">
        <v>8436</v>
      </c>
      <c r="Y127" t="s">
        <v>10967</v>
      </c>
    </row>
    <row r="128" spans="1:25" x14ac:dyDescent="0.25">
      <c r="A128">
        <v>4</v>
      </c>
      <c r="B128" t="s">
        <v>4133</v>
      </c>
      <c r="C128" s="138">
        <v>44581</v>
      </c>
      <c r="D128" t="s">
        <v>4135</v>
      </c>
      <c r="E128" t="s">
        <v>500</v>
      </c>
      <c r="F128" t="s">
        <v>100</v>
      </c>
      <c r="G128">
        <v>7</v>
      </c>
      <c r="H128" t="s">
        <v>13</v>
      </c>
      <c r="I128" t="s">
        <v>4131</v>
      </c>
      <c r="J128" t="s">
        <v>553</v>
      </c>
      <c r="K128" t="s">
        <v>1938</v>
      </c>
      <c r="L128" t="s">
        <v>87</v>
      </c>
      <c r="M128" t="s">
        <v>16</v>
      </c>
      <c r="N128" t="s">
        <v>6282</v>
      </c>
      <c r="O128" t="s">
        <v>133</v>
      </c>
      <c r="P128" t="s">
        <v>2136</v>
      </c>
      <c r="Q128" t="s">
        <v>4130</v>
      </c>
      <c r="R128" t="s">
        <v>9813</v>
      </c>
      <c r="S128" t="s">
        <v>4132</v>
      </c>
      <c r="T128">
        <v>7</v>
      </c>
      <c r="U128" t="s">
        <v>9682</v>
      </c>
      <c r="V128" t="s">
        <v>6876</v>
      </c>
      <c r="W128" t="s">
        <v>189</v>
      </c>
      <c r="X128" t="s">
        <v>8433</v>
      </c>
      <c r="Y128" t="s">
        <v>10968</v>
      </c>
    </row>
    <row r="129" spans="1:25" x14ac:dyDescent="0.25">
      <c r="A129">
        <v>3</v>
      </c>
      <c r="B129" t="s">
        <v>4190</v>
      </c>
      <c r="C129" s="138">
        <v>44574</v>
      </c>
      <c r="D129" t="s">
        <v>684</v>
      </c>
      <c r="E129" t="s">
        <v>1949</v>
      </c>
      <c r="F129" t="s">
        <v>100</v>
      </c>
      <c r="G129">
        <v>20</v>
      </c>
      <c r="H129" t="s">
        <v>65</v>
      </c>
      <c r="I129" t="s">
        <v>560</v>
      </c>
      <c r="J129" t="s">
        <v>593</v>
      </c>
      <c r="K129" t="s">
        <v>1938</v>
      </c>
      <c r="L129" t="s">
        <v>15</v>
      </c>
      <c r="M129" t="s">
        <v>4347</v>
      </c>
      <c r="N129" t="s">
        <v>6282</v>
      </c>
      <c r="O129" t="s">
        <v>129</v>
      </c>
      <c r="P129" t="s">
        <v>16</v>
      </c>
      <c r="Q129" t="s">
        <v>4075</v>
      </c>
      <c r="R129" t="s">
        <v>9813</v>
      </c>
      <c r="S129" t="s">
        <v>686</v>
      </c>
      <c r="T129">
        <v>20</v>
      </c>
      <c r="U129" t="s">
        <v>9678</v>
      </c>
      <c r="V129" t="s">
        <v>9679</v>
      </c>
      <c r="W129" t="s">
        <v>879</v>
      </c>
      <c r="X129" t="s">
        <v>8472</v>
      </c>
      <c r="Y129" t="s">
        <v>10969</v>
      </c>
    </row>
    <row r="130" spans="1:25" x14ac:dyDescent="0.25">
      <c r="A130">
        <v>2</v>
      </c>
      <c r="B130" t="s">
        <v>4209</v>
      </c>
      <c r="C130" s="138">
        <v>44572</v>
      </c>
      <c r="D130" t="s">
        <v>7153</v>
      </c>
      <c r="E130" t="s">
        <v>2692</v>
      </c>
      <c r="F130" t="s">
        <v>100</v>
      </c>
      <c r="G130">
        <v>3</v>
      </c>
      <c r="H130" t="s">
        <v>104</v>
      </c>
      <c r="I130" t="s">
        <v>565</v>
      </c>
      <c r="J130" t="s">
        <v>502</v>
      </c>
      <c r="K130" t="s">
        <v>2085</v>
      </c>
      <c r="L130" t="s">
        <v>15</v>
      </c>
      <c r="M130" t="s">
        <v>4345</v>
      </c>
      <c r="N130" t="s">
        <v>6282</v>
      </c>
      <c r="O130" t="s">
        <v>129</v>
      </c>
      <c r="P130" t="s">
        <v>2136</v>
      </c>
      <c r="Q130" t="s">
        <v>11</v>
      </c>
      <c r="R130" t="s">
        <v>9813</v>
      </c>
      <c r="S130" t="s">
        <v>2693</v>
      </c>
      <c r="T130">
        <v>3</v>
      </c>
      <c r="U130" t="s">
        <v>9678</v>
      </c>
      <c r="V130" t="s">
        <v>9679</v>
      </c>
      <c r="W130" t="s">
        <v>189</v>
      </c>
      <c r="X130" t="s">
        <v>16</v>
      </c>
      <c r="Y130" t="s">
        <v>10970</v>
      </c>
    </row>
    <row r="131" spans="1:25" x14ac:dyDescent="0.25">
      <c r="A131">
        <v>1</v>
      </c>
      <c r="B131" t="s">
        <v>4206</v>
      </c>
      <c r="C131" s="138">
        <v>44572</v>
      </c>
      <c r="D131" t="s">
        <v>7153</v>
      </c>
      <c r="E131" t="s">
        <v>2692</v>
      </c>
      <c r="F131" t="s">
        <v>100</v>
      </c>
      <c r="G131">
        <v>4</v>
      </c>
      <c r="H131" t="s">
        <v>13</v>
      </c>
      <c r="I131" t="s">
        <v>642</v>
      </c>
      <c r="J131" t="s">
        <v>617</v>
      </c>
      <c r="K131" t="s">
        <v>2082</v>
      </c>
      <c r="L131" t="s">
        <v>15</v>
      </c>
      <c r="M131" t="s">
        <v>16</v>
      </c>
      <c r="N131" t="s">
        <v>6282</v>
      </c>
      <c r="O131" t="s">
        <v>129</v>
      </c>
      <c r="P131" t="s">
        <v>2136</v>
      </c>
      <c r="Q131" t="s">
        <v>11</v>
      </c>
      <c r="R131" t="s">
        <v>9813</v>
      </c>
      <c r="S131" t="s">
        <v>2693</v>
      </c>
      <c r="T131">
        <v>4</v>
      </c>
      <c r="U131" t="s">
        <v>9678</v>
      </c>
      <c r="V131" t="s">
        <v>9679</v>
      </c>
      <c r="W131" t="s">
        <v>189</v>
      </c>
      <c r="X131" t="s">
        <v>16</v>
      </c>
      <c r="Y131" t="s">
        <v>10971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B7FF8-4C4D-45AF-99D6-8587E4047EFB}">
  <sheetPr>
    <tabColor theme="5" tint="-0.249977111117893"/>
  </sheetPr>
  <dimension ref="A1:R83"/>
  <sheetViews>
    <sheetView zoomScaleNormal="100" workbookViewId="0">
      <selection activeCell="O14" sqref="O14"/>
    </sheetView>
  </sheetViews>
  <sheetFormatPr defaultRowHeight="15" x14ac:dyDescent="0.25"/>
  <cols>
    <col min="1" max="1" width="4.77734375" style="24" bestFit="1" customWidth="1"/>
    <col min="2" max="2" width="9.21875" style="24" bestFit="1" customWidth="1"/>
    <col min="3" max="3" width="18.77734375" style="32" bestFit="1" customWidth="1"/>
    <col min="4" max="4" width="10.44140625" style="24" bestFit="1" customWidth="1"/>
    <col min="5" max="5" width="4.44140625" style="24" bestFit="1" customWidth="1"/>
    <col min="6" max="6" width="11.21875" style="24" bestFit="1" customWidth="1"/>
    <col min="7" max="7" width="5.21875" style="24" bestFit="1" customWidth="1"/>
    <col min="8" max="8" width="11.77734375" style="24" bestFit="1" customWidth="1"/>
    <col min="9" max="9" width="12.6640625" style="24" bestFit="1" customWidth="1"/>
    <col min="10" max="10" width="11.88671875" style="24" bestFit="1" customWidth="1"/>
    <col min="11" max="11" width="8.77734375" style="24" bestFit="1" customWidth="1"/>
    <col min="12" max="12" width="15.109375" style="24" bestFit="1" customWidth="1"/>
    <col min="13" max="13" width="6.109375" style="24" bestFit="1" customWidth="1"/>
    <col min="14" max="14" width="22.44140625" style="24" bestFit="1" customWidth="1"/>
    <col min="15" max="15" width="12.6640625" style="24" bestFit="1" customWidth="1"/>
    <col min="16" max="16" width="8.33203125" style="24" bestFit="1" customWidth="1"/>
    <col min="17" max="17" width="8.88671875" style="24"/>
    <col min="18" max="18" width="17" style="24" customWidth="1"/>
    <col min="19" max="16384" width="8.88671875" style="24"/>
  </cols>
  <sheetData>
    <row r="1" spans="1:18" ht="24.75" thickTop="1" thickBot="1" x14ac:dyDescent="0.3">
      <c r="A1" s="62" t="s">
        <v>0</v>
      </c>
      <c r="B1" s="111" t="s">
        <v>1</v>
      </c>
      <c r="C1" s="112" t="s">
        <v>109</v>
      </c>
      <c r="D1" s="112" t="s">
        <v>124</v>
      </c>
      <c r="E1" s="112" t="s">
        <v>2</v>
      </c>
      <c r="F1" s="112" t="s">
        <v>101</v>
      </c>
      <c r="G1" s="112" t="s">
        <v>3</v>
      </c>
      <c r="H1" s="113" t="s">
        <v>4</v>
      </c>
      <c r="I1" s="114" t="s">
        <v>5</v>
      </c>
      <c r="J1" s="112" t="s">
        <v>1920</v>
      </c>
      <c r="K1" s="112" t="s">
        <v>6</v>
      </c>
      <c r="L1" s="112" t="s">
        <v>7</v>
      </c>
      <c r="M1" s="112" t="s">
        <v>9</v>
      </c>
      <c r="N1" s="121" t="s">
        <v>1921</v>
      </c>
      <c r="O1" s="121" t="s">
        <v>9658</v>
      </c>
      <c r="P1" s="121" t="s">
        <v>9659</v>
      </c>
      <c r="R1" s="115" t="s">
        <v>4826</v>
      </c>
    </row>
    <row r="2" spans="1:18" ht="15.75" thickTop="1" x14ac:dyDescent="0.25">
      <c r="A2" s="73">
        <f>FI[[#This Row],[Index]]</f>
        <v>130</v>
      </c>
      <c r="B2" s="80">
        <f>VLOOKUP($A2,FI_load!$A:$AB,MATCH(FI!$B$1,FI_load!$1:$1,0),FALSE)</f>
        <v>45217</v>
      </c>
      <c r="C2" s="81" t="str">
        <f>VLOOKUP($A2,FI_load!$A:$AB,MATCH(FI!C$1,FI_load!$1:$1,0),FALSE)</f>
        <v>工银迪拜分行</v>
      </c>
      <c r="D2" s="80" t="str">
        <f>VLOOKUP($A2,FI_load!$A:$AB,MATCH(FI!D$1,FI_load!$1:$1,0),FALSE)</f>
        <v>A1/--/--</v>
      </c>
      <c r="E2" s="80" t="str">
        <f>VLOOKUP($A2,FI_load!$A:$AB,MATCH(FI!E$1,FI_load!$1:$1,0),FALSE)</f>
        <v>CNH</v>
      </c>
      <c r="F2" s="82">
        <f>VLOOKUP($A2,FI_load!$A:$AB,MATCH(FI!F$1,FI_load!$1:$1,0),FALSE)</f>
        <v>16</v>
      </c>
      <c r="G2" s="80" t="str">
        <f>VLOOKUP($A2,FI_load!$A:$AB,MATCH(FI!G$1,FI_load!$1:$1,0),FALSE)</f>
        <v>2</v>
      </c>
      <c r="H2" s="80" t="str">
        <f>VLOOKUP($A2,FI_load!$A:$AB,MATCH(FI!H$1,FI_load!$1:$1,0),FALSE)</f>
        <v>3.2%</v>
      </c>
      <c r="I2" s="80" t="str">
        <f>VLOOKUP($A2,FI_load!$A:$AB,MATCH(FI!I$1,FI_load!$1:$1,0),FALSE)</f>
        <v>3.55%a</v>
      </c>
      <c r="J2" s="82">
        <f>VLOOKUP($A2,FI_load!$A:$AB,MATCH(FI!J$1,FI_load!$1:$1,0),FALSE)</f>
        <v>35</v>
      </c>
      <c r="K2" s="83" t="str">
        <f>VLOOKUP($A2,FI_load!$A:$AB,MATCH(FI!K$1,FI_load!$1:$1,0),FALSE)</f>
        <v>直发</v>
      </c>
      <c r="L2" s="83" t="str">
        <f>VLOOKUP($A2,FI_load!$A:$AB,MATCH(FI!L$1,FI_load!$1:$1,0),FALSE)</f>
        <v>绿色点心债</v>
      </c>
      <c r="M2" s="83" t="str">
        <f>VLOOKUP($A2,FI_load!$A:$AB,MATCH(FI!M$1,FI_load!$1:$1,0),FALSE)</f>
        <v>北京</v>
      </c>
      <c r="N2" s="125" t="str">
        <f>VLOOKUP($A2,FI_load!$A:$AB,MATCH(FI!N$1,FI_load!$1:$1,0),FALSE)</f>
        <v>港分</v>
      </c>
      <c r="O2" s="125" t="str">
        <f>VLOOKUP($A2,FI_load!$A:$AB,MATCH(FI!O$1,FI_load!$1:$1,0),FALSE)</f>
        <v>银行</v>
      </c>
      <c r="P2" s="125" t="str">
        <f>VLOOKUP($A2,FI_load!$A:$AB,MATCH(FI!P$1,FI_load!$1:$1,0),FALSE)</f>
        <v>国有行</v>
      </c>
    </row>
    <row r="3" spans="1:18" x14ac:dyDescent="0.25">
      <c r="A3" s="73">
        <f>FI[[#This Row],[Index]]</f>
        <v>129</v>
      </c>
      <c r="B3" s="80">
        <f>VLOOKUP($A3,FI_load!$A:$AB,MATCH(FI!$B$1,FI_load!$1:$1,0),FALSE)</f>
        <v>45217</v>
      </c>
      <c r="C3" s="81" t="str">
        <f>VLOOKUP($A3,FI_load!$A:$AB,MATCH(FI!C$1,FI_load!$1:$1,0),FALSE)</f>
        <v>工银港分</v>
      </c>
      <c r="D3" s="80" t="str">
        <f>VLOOKUP($A3,FI_load!$A:$AB,MATCH(FI!D$1,FI_load!$1:$1,0),FALSE)</f>
        <v>A1/--/--</v>
      </c>
      <c r="E3" s="80" t="str">
        <f>VLOOKUP($A3,FI_load!$A:$AB,MATCH(FI!E$1,FI_load!$1:$1,0),FALSE)</f>
        <v>USD</v>
      </c>
      <c r="F3" s="82">
        <f>VLOOKUP($A3,FI_load!$A:$AB,MATCH(FI!F$1,FI_load!$1:$1,0),FALSE)</f>
        <v>5</v>
      </c>
      <c r="G3" s="80" t="str">
        <f>VLOOKUP($A3,FI_load!$A:$AB,MATCH(FI!G$1,FI_load!$1:$1,0),FALSE)</f>
        <v>3</v>
      </c>
      <c r="H3" s="80" t="str">
        <f>VLOOKUP($A3,FI_load!$A:$AB,MATCH(FI!H$1,FI_load!$1:$1,0),FALSE)</f>
        <v>5.375%</v>
      </c>
      <c r="I3" s="80" t="str">
        <f>VLOOKUP($A3,FI_load!$A:$AB,MATCH(FI!I$1,FI_load!$1:$1,0),FALSE)</f>
        <v>T+90a</v>
      </c>
      <c r="J3" s="82" t="str">
        <f>VLOOKUP($A3,FI_load!$A:$AB,MATCH(FI!J$1,FI_load!$1:$1,0),FALSE)</f>
        <v>--</v>
      </c>
      <c r="K3" s="83" t="str">
        <f>VLOOKUP($A3,FI_load!$A:$AB,MATCH(FI!K$1,FI_load!$1:$1,0),FALSE)</f>
        <v>直发</v>
      </c>
      <c r="L3" s="83" t="str">
        <f>VLOOKUP($A3,FI_load!$A:$AB,MATCH(FI!L$1,FI_load!$1:$1,0),FALSE)</f>
        <v>绿色债券</v>
      </c>
      <c r="M3" s="83" t="str">
        <f>VLOOKUP($A3,FI_load!$A:$AB,MATCH(FI!M$1,FI_load!$1:$1,0),FALSE)</f>
        <v>北京</v>
      </c>
      <c r="N3" s="125" t="str">
        <f>VLOOKUP($A3,FI_load!$A:$AB,MATCH(FI!N$1,FI_load!$1:$1,0),FALSE)</f>
        <v>港分</v>
      </c>
      <c r="O3" s="125" t="str">
        <f>VLOOKUP($A3,FI_load!$A:$AB,MATCH(FI!O$1,FI_load!$1:$1,0),FALSE)</f>
        <v>银行</v>
      </c>
      <c r="P3" s="125" t="str">
        <f>VLOOKUP($A3,FI_load!$A:$AB,MATCH(FI!P$1,FI_load!$1:$1,0),FALSE)</f>
        <v>国有行</v>
      </c>
    </row>
    <row r="4" spans="1:18" x14ac:dyDescent="0.25">
      <c r="A4" s="73">
        <f>FI[[#This Row],[Index]]</f>
        <v>128</v>
      </c>
      <c r="B4" s="80">
        <f>VLOOKUP($A4,FI_load!$A:$AB,MATCH(FI!$B$1,FI_load!$1:$1,0),FALSE)</f>
        <v>45217</v>
      </c>
      <c r="C4" s="81" t="str">
        <f>VLOOKUP($A4,FI_load!$A:$AB,MATCH(FI!C$1,FI_load!$1:$1,0),FALSE)</f>
        <v>工银新分</v>
      </c>
      <c r="D4" s="80" t="str">
        <f>VLOOKUP($A4,FI_load!$A:$AB,MATCH(FI!D$1,FI_load!$1:$1,0),FALSE)</f>
        <v>A1/--/--</v>
      </c>
      <c r="E4" s="80" t="str">
        <f>VLOOKUP($A4,FI_load!$A:$AB,MATCH(FI!E$1,FI_load!$1:$1,0),FALSE)</f>
        <v>USD</v>
      </c>
      <c r="F4" s="82">
        <f>VLOOKUP($A4,FI_load!$A:$AB,MATCH(FI!F$1,FI_load!$1:$1,0),FALSE)</f>
        <v>10</v>
      </c>
      <c r="G4" s="80" t="str">
        <f>VLOOKUP($A4,FI_load!$A:$AB,MATCH(FI!G$1,FI_load!$1:$1,0),FALSE)</f>
        <v>3</v>
      </c>
      <c r="H4" s="80" t="str">
        <f>VLOOKUP($A4,FI_load!$A:$AB,MATCH(FI!H$1,FI_load!$1:$1,0),FALSE)</f>
        <v>SOFR+60</v>
      </c>
      <c r="I4" s="80" t="str">
        <f>VLOOKUP($A4,FI_load!$A:$AB,MATCH(FI!I$1,FI_load!$1:$1,0),FALSE)</f>
        <v>SOFR+105a</v>
      </c>
      <c r="J4" s="82">
        <f>VLOOKUP($A4,FI_load!$A:$AB,MATCH(FI!J$1,FI_load!$1:$1,0),FALSE)</f>
        <v>45</v>
      </c>
      <c r="K4" s="83" t="str">
        <f>VLOOKUP($A4,FI_load!$A:$AB,MATCH(FI!K$1,FI_load!$1:$1,0),FALSE)</f>
        <v>直发</v>
      </c>
      <c r="L4" s="83" t="str">
        <f>VLOOKUP($A4,FI_load!$A:$AB,MATCH(FI!L$1,FI_load!$1:$1,0),FALSE)</f>
        <v>绿色浮息债券</v>
      </c>
      <c r="M4" s="83" t="str">
        <f>VLOOKUP($A4,FI_load!$A:$AB,MATCH(FI!M$1,FI_load!$1:$1,0),FALSE)</f>
        <v>北京</v>
      </c>
      <c r="N4" s="125" t="str">
        <f>VLOOKUP($A4,FI_load!$A:$AB,MATCH(FI!N$1,FI_load!$1:$1,0),FALSE)</f>
        <v>--</v>
      </c>
      <c r="O4" s="125" t="str">
        <f>VLOOKUP($A4,FI_load!$A:$AB,MATCH(FI!O$1,FI_load!$1:$1,0),FALSE)</f>
        <v>银行</v>
      </c>
      <c r="P4" s="125" t="str">
        <f>VLOOKUP($A4,FI_load!$A:$AB,MATCH(FI!P$1,FI_load!$1:$1,0),FALSE)</f>
        <v>国有行</v>
      </c>
    </row>
    <row r="5" spans="1:18" x14ac:dyDescent="0.25">
      <c r="A5" s="73">
        <f>FI[[#This Row],[Index]]</f>
        <v>127</v>
      </c>
      <c r="B5" s="80">
        <f>VLOOKUP($A5,FI_load!$A:$AB,MATCH(FI!$B$1,FI_load!$1:$1,0),FALSE)</f>
        <v>45217</v>
      </c>
      <c r="C5" s="81" t="str">
        <f>VLOOKUP($A5,FI_load!$A:$AB,MATCH(FI!C$1,FI_load!$1:$1,0),FALSE)</f>
        <v>工银卢森堡分行</v>
      </c>
      <c r="D5" s="80" t="str">
        <f>VLOOKUP($A5,FI_load!$A:$AB,MATCH(FI!D$1,FI_load!$1:$1,0),FALSE)</f>
        <v>A1/--/--</v>
      </c>
      <c r="E5" s="80" t="str">
        <f>VLOOKUP($A5,FI_load!$A:$AB,MATCH(FI!E$1,FI_load!$1:$1,0),FALSE)</f>
        <v>EUR</v>
      </c>
      <c r="F5" s="82">
        <f>VLOOKUP($A5,FI_load!$A:$AB,MATCH(FI!F$1,FI_load!$1:$1,0),FALSE)</f>
        <v>3</v>
      </c>
      <c r="G5" s="80" t="str">
        <f>VLOOKUP($A5,FI_load!$A:$AB,MATCH(FI!G$1,FI_load!$1:$1,0),FALSE)</f>
        <v>3</v>
      </c>
      <c r="H5" s="80" t="str">
        <f>VLOOKUP($A5,FI_load!$A:$AB,MATCH(FI!H$1,FI_load!$1:$1,0),FALSE)</f>
        <v>4.125%</v>
      </c>
      <c r="I5" s="80" t="str">
        <f>VLOOKUP($A5,FI_load!$A:$AB,MATCH(FI!I$1,FI_load!$1:$1,0),FALSE)</f>
        <v>MS+80a</v>
      </c>
      <c r="J5" s="82">
        <f>VLOOKUP($A5,FI_load!$A:$AB,MATCH(FI!J$1,FI_load!$1:$1,0),FALSE)</f>
        <v>20</v>
      </c>
      <c r="K5" s="83" t="str">
        <f>VLOOKUP($A5,FI_load!$A:$AB,MATCH(FI!K$1,FI_load!$1:$1,0),FALSE)</f>
        <v>直发</v>
      </c>
      <c r="L5" s="83" t="str">
        <f>VLOOKUP($A5,FI_load!$A:$AB,MATCH(FI!L$1,FI_load!$1:$1,0),FALSE)</f>
        <v>绿色债券</v>
      </c>
      <c r="M5" s="83" t="str">
        <f>VLOOKUP($A5,FI_load!$A:$AB,MATCH(FI!M$1,FI_load!$1:$1,0),FALSE)</f>
        <v>北京</v>
      </c>
      <c r="N5" s="125" t="str">
        <f>VLOOKUP($A5,FI_load!$A:$AB,MATCH(FI!N$1,FI_load!$1:$1,0),FALSE)</f>
        <v>港分</v>
      </c>
      <c r="O5" s="125" t="str">
        <f>VLOOKUP($A5,FI_load!$A:$AB,MATCH(FI!O$1,FI_load!$1:$1,0),FALSE)</f>
        <v>银行</v>
      </c>
      <c r="P5" s="125" t="str">
        <f>VLOOKUP($A5,FI_load!$A:$AB,MATCH(FI!P$1,FI_load!$1:$1,0),FALSE)</f>
        <v>国有行</v>
      </c>
    </row>
    <row r="6" spans="1:18" x14ac:dyDescent="0.25">
      <c r="A6" s="73">
        <f>FI[[#This Row],[Index]]</f>
        <v>126</v>
      </c>
      <c r="B6" s="80">
        <f>VLOOKUP($A6,FI_load!$A:$AB,MATCH(FI!$B$1,FI_load!$1:$1,0),FALSE)</f>
        <v>45211</v>
      </c>
      <c r="C6" s="81" t="str">
        <f>VLOOKUP($A6,FI_load!$A:$AB,MATCH(FI!C$1,FI_load!$1:$1,0),FALSE)</f>
        <v>中银卢森堡分行</v>
      </c>
      <c r="D6" s="80" t="str">
        <f>VLOOKUP($A6,FI_load!$A:$AB,MATCH(FI!D$1,FI_load!$1:$1,0),FALSE)</f>
        <v>A1/A/--</v>
      </c>
      <c r="E6" s="80" t="str">
        <f>VLOOKUP($A6,FI_load!$A:$AB,MATCH(FI!E$1,FI_load!$1:$1,0),FALSE)</f>
        <v>EUR</v>
      </c>
      <c r="F6" s="82">
        <f>VLOOKUP($A6,FI_load!$A:$AB,MATCH(FI!F$1,FI_load!$1:$1,0),FALSE)</f>
        <v>3</v>
      </c>
      <c r="G6" s="80" t="str">
        <f>VLOOKUP($A6,FI_load!$A:$AB,MATCH(FI!G$1,FI_load!$1:$1,0),FALSE)</f>
        <v>3</v>
      </c>
      <c r="H6" s="80" t="str">
        <f>VLOOKUP($A6,FI_load!$A:$AB,MATCH(FI!H$1,FI_load!$1:$1,0),FALSE)</f>
        <v>4%</v>
      </c>
      <c r="I6" s="80" t="str">
        <f>VLOOKUP($A6,FI_load!$A:$AB,MATCH(FI!I$1,FI_load!$1:$1,0),FALSE)</f>
        <v>MS+80a</v>
      </c>
      <c r="J6" s="82">
        <f>VLOOKUP($A6,FI_load!$A:$AB,MATCH(FI!J$1,FI_load!$1:$1,0),FALSE)</f>
        <v>20</v>
      </c>
      <c r="K6" s="83" t="str">
        <f>VLOOKUP($A6,FI_load!$A:$AB,MATCH(FI!K$1,FI_load!$1:$1,0),FALSE)</f>
        <v>直发</v>
      </c>
      <c r="L6" s="83" t="str">
        <f>VLOOKUP($A6,FI_load!$A:$AB,MATCH(FI!L$1,FI_load!$1:$1,0),FALSE)</f>
        <v>绿色债券</v>
      </c>
      <c r="M6" s="83" t="str">
        <f>VLOOKUP($A6,FI_load!$A:$AB,MATCH(FI!M$1,FI_load!$1:$1,0),FALSE)</f>
        <v>北京</v>
      </c>
      <c r="N6" s="125" t="str">
        <f>VLOOKUP($A6,FI_load!$A:$AB,MATCH(FI!N$1,FI_load!$1:$1,0),FALSE)</f>
        <v>港分</v>
      </c>
      <c r="O6" s="125" t="str">
        <f>VLOOKUP($A6,FI_load!$A:$AB,MATCH(FI!O$1,FI_load!$1:$1,0),FALSE)</f>
        <v>银行</v>
      </c>
      <c r="P6" s="125" t="str">
        <f>VLOOKUP($A6,FI_load!$A:$AB,MATCH(FI!P$1,FI_load!$1:$1,0),FALSE)</f>
        <v>国有行</v>
      </c>
    </row>
    <row r="7" spans="1:18" x14ac:dyDescent="0.25">
      <c r="A7" s="73">
        <f>FI[[#This Row],[Index]]</f>
        <v>125</v>
      </c>
      <c r="B7" s="80">
        <f>VLOOKUP($A7,FI_load!$A:$AB,MATCH(FI!$B$1,FI_load!$1:$1,0),FALSE)</f>
        <v>45210</v>
      </c>
      <c r="C7" s="81" t="str">
        <f>VLOOKUP($A7,FI_load!$A:$AB,MATCH(FI!C$1,FI_load!$1:$1,0),FALSE)</f>
        <v>中银法兰克福分行</v>
      </c>
      <c r="D7" s="80" t="str">
        <f>VLOOKUP($A7,FI_load!$A:$AB,MATCH(FI!D$1,FI_load!$1:$1,0),FALSE)</f>
        <v>A1/A/A</v>
      </c>
      <c r="E7" s="80" t="str">
        <f>VLOOKUP($A7,FI_load!$A:$AB,MATCH(FI!E$1,FI_load!$1:$1,0),FALSE)</f>
        <v>CNH</v>
      </c>
      <c r="F7" s="82">
        <f>VLOOKUP($A7,FI_load!$A:$AB,MATCH(FI!F$1,FI_load!$1:$1,0),FALSE)</f>
        <v>16</v>
      </c>
      <c r="G7" s="80" t="str">
        <f>VLOOKUP($A7,FI_load!$A:$AB,MATCH(FI!G$1,FI_load!$1:$1,0),FALSE)</f>
        <v>2</v>
      </c>
      <c r="H7" s="80" t="str">
        <f>VLOOKUP($A7,FI_load!$A:$AB,MATCH(FI!H$1,FI_load!$1:$1,0),FALSE)</f>
        <v>3.2%</v>
      </c>
      <c r="I7" s="80" t="str">
        <f>VLOOKUP($A7,FI_load!$A:$AB,MATCH(FI!I$1,FI_load!$1:$1,0),FALSE)</f>
        <v>3.55%a</v>
      </c>
      <c r="J7" s="82">
        <f>VLOOKUP($A7,FI_load!$A:$AB,MATCH(FI!J$1,FI_load!$1:$1,0),FALSE)</f>
        <v>35</v>
      </c>
      <c r="K7" s="83" t="str">
        <f>VLOOKUP($A7,FI_load!$A:$AB,MATCH(FI!K$1,FI_load!$1:$1,0),FALSE)</f>
        <v>直发</v>
      </c>
      <c r="L7" s="83" t="str">
        <f>VLOOKUP($A7,FI_load!$A:$AB,MATCH(FI!L$1,FI_load!$1:$1,0),FALSE)</f>
        <v>绿色点心债</v>
      </c>
      <c r="M7" s="83" t="str">
        <f>VLOOKUP($A7,FI_load!$A:$AB,MATCH(FI!M$1,FI_load!$1:$1,0),FALSE)</f>
        <v>北京</v>
      </c>
      <c r="N7" s="125" t="str">
        <f>VLOOKUP($A7,FI_load!$A:$AB,MATCH(FI!N$1,FI_load!$1:$1,0),FALSE)</f>
        <v>港分</v>
      </c>
      <c r="O7" s="125" t="str">
        <f>VLOOKUP($A7,FI_load!$A:$AB,MATCH(FI!O$1,FI_load!$1:$1,0),FALSE)</f>
        <v>银行</v>
      </c>
      <c r="P7" s="125" t="str">
        <f>VLOOKUP($A7,FI_load!$A:$AB,MATCH(FI!P$1,FI_load!$1:$1,0),FALSE)</f>
        <v>国有行</v>
      </c>
    </row>
    <row r="8" spans="1:18" x14ac:dyDescent="0.25">
      <c r="A8" s="73">
        <f>FI[[#This Row],[Index]]</f>
        <v>124</v>
      </c>
      <c r="B8" s="80">
        <f>VLOOKUP($A8,FI_load!$A:$AB,MATCH(FI!$B$1,FI_load!$1:$1,0),FALSE)</f>
        <v>45182</v>
      </c>
      <c r="C8" s="81" t="str">
        <f>VLOOKUP($A8,FI_load!$A:$AB,MATCH(FI!C$1,FI_load!$1:$1,0),FALSE)</f>
        <v>光银悉尼分行</v>
      </c>
      <c r="D8" s="80" t="str">
        <f>VLOOKUP($A8,FI_load!$A:$AB,MATCH(FI!D$1,FI_load!$1:$1,0),FALSE)</f>
        <v>--/BBB+/--</v>
      </c>
      <c r="E8" s="80" t="str">
        <f>VLOOKUP($A8,FI_load!$A:$AB,MATCH(FI!E$1,FI_load!$1:$1,0),FALSE)</f>
        <v>USD</v>
      </c>
      <c r="F8" s="82">
        <f>VLOOKUP($A8,FI_load!$A:$AB,MATCH(FI!F$1,FI_load!$1:$1,0),FALSE)</f>
        <v>5.5</v>
      </c>
      <c r="G8" s="80" t="str">
        <f>VLOOKUP($A8,FI_load!$A:$AB,MATCH(FI!G$1,FI_load!$1:$1,0),FALSE)</f>
        <v>3</v>
      </c>
      <c r="H8" s="80" t="str">
        <f>VLOOKUP($A8,FI_load!$A:$AB,MATCH(FI!H$1,FI_load!$1:$1,0),FALSE)</f>
        <v>SOFR+63</v>
      </c>
      <c r="I8" s="80" t="str">
        <f>VLOOKUP($A8,FI_load!$A:$AB,MATCH(FI!I$1,FI_load!$1:$1,0),FALSE)</f>
        <v>SOFR+110a</v>
      </c>
      <c r="J8" s="82">
        <f>VLOOKUP($A8,FI_load!$A:$AB,MATCH(FI!J$1,FI_load!$1:$1,0),FALSE)</f>
        <v>47</v>
      </c>
      <c r="K8" s="83" t="str">
        <f>VLOOKUP($A8,FI_load!$A:$AB,MATCH(FI!K$1,FI_load!$1:$1,0),FALSE)</f>
        <v>直发</v>
      </c>
      <c r="L8" s="83" t="str">
        <f>VLOOKUP($A8,FI_load!$A:$AB,MATCH(FI!L$1,FI_load!$1:$1,0),FALSE)</f>
        <v>浮息债券</v>
      </c>
      <c r="M8" s="83" t="str">
        <f>VLOOKUP($A8,FI_load!$A:$AB,MATCH(FI!M$1,FI_load!$1:$1,0),FALSE)</f>
        <v>北京</v>
      </c>
      <c r="N8" s="125" t="str">
        <f>VLOOKUP($A8,FI_load!$A:$AB,MATCH(FI!N$1,FI_load!$1:$1,0),FALSE)</f>
        <v>BISL,港分</v>
      </c>
      <c r="O8" s="125" t="str">
        <f>VLOOKUP($A8,FI_load!$A:$AB,MATCH(FI!O$1,FI_load!$1:$1,0),FALSE)</f>
        <v>银行</v>
      </c>
      <c r="P8" s="125" t="str">
        <f>VLOOKUP($A8,FI_load!$A:$AB,MATCH(FI!P$1,FI_load!$1:$1,0),FALSE)</f>
        <v>股份行</v>
      </c>
    </row>
    <row r="9" spans="1:18" x14ac:dyDescent="0.25">
      <c r="A9" s="73">
        <f>FI[[#This Row],[Index]]</f>
        <v>123</v>
      </c>
      <c r="B9" s="80">
        <f>VLOOKUP($A9,FI_load!$A:$AB,MATCH(FI!$B$1,FI_load!$1:$1,0),FALSE)</f>
        <v>45180</v>
      </c>
      <c r="C9" s="81" t="str">
        <f>VLOOKUP($A9,FI_load!$A:$AB,MATCH(FI!C$1,FI_load!$1:$1,0),FALSE)</f>
        <v>中银迪拜分行</v>
      </c>
      <c r="D9" s="80" t="str">
        <f>VLOOKUP($A9,FI_load!$A:$AB,MATCH(FI!D$1,FI_load!$1:$1,0),FALSE)</f>
        <v>A1/A/A</v>
      </c>
      <c r="E9" s="80" t="str">
        <f>VLOOKUP($A9,FI_load!$A:$AB,MATCH(FI!E$1,FI_load!$1:$1,0),FALSE)</f>
        <v>USD</v>
      </c>
      <c r="F9" s="82">
        <f>VLOOKUP($A9,FI_load!$A:$AB,MATCH(FI!F$1,FI_load!$1:$1,0),FALSE)</f>
        <v>5</v>
      </c>
      <c r="G9" s="80" t="str">
        <f>VLOOKUP($A9,FI_load!$A:$AB,MATCH(FI!G$1,FI_load!$1:$1,0),FALSE)</f>
        <v>3</v>
      </c>
      <c r="H9" s="80" t="str">
        <f>VLOOKUP($A9,FI_load!$A:$AB,MATCH(FI!H$1,FI_load!$1:$1,0),FALSE)</f>
        <v>SOFR+60</v>
      </c>
      <c r="I9" s="80" t="str">
        <f>VLOOKUP($A9,FI_load!$A:$AB,MATCH(FI!I$1,FI_load!$1:$1,0),FALSE)</f>
        <v>SOFR+105a</v>
      </c>
      <c r="J9" s="82">
        <f>VLOOKUP($A9,FI_load!$A:$AB,MATCH(FI!J$1,FI_load!$1:$1,0),FALSE)</f>
        <v>45</v>
      </c>
      <c r="K9" s="83" t="str">
        <f>VLOOKUP($A9,FI_load!$A:$AB,MATCH(FI!K$1,FI_load!$1:$1,0),FALSE)</f>
        <v>直发</v>
      </c>
      <c r="L9" s="83" t="str">
        <f>VLOOKUP($A9,FI_load!$A:$AB,MATCH(FI!L$1,FI_load!$1:$1,0),FALSE)</f>
        <v>绿色浮息债券</v>
      </c>
      <c r="M9" s="83" t="str">
        <f>VLOOKUP($A9,FI_load!$A:$AB,MATCH(FI!M$1,FI_load!$1:$1,0),FALSE)</f>
        <v>北京</v>
      </c>
      <c r="N9" s="125" t="str">
        <f>VLOOKUP($A9,FI_load!$A:$AB,MATCH(FI!N$1,FI_load!$1:$1,0),FALSE)</f>
        <v>BISL,港分</v>
      </c>
      <c r="O9" s="125" t="str">
        <f>VLOOKUP($A9,FI_load!$A:$AB,MATCH(FI!O$1,FI_load!$1:$1,0),FALSE)</f>
        <v>银行</v>
      </c>
      <c r="P9" s="125" t="str">
        <f>VLOOKUP($A9,FI_load!$A:$AB,MATCH(FI!P$1,FI_load!$1:$1,0),FALSE)</f>
        <v>国有行</v>
      </c>
    </row>
    <row r="10" spans="1:18" x14ac:dyDescent="0.25">
      <c r="A10" s="73">
        <f>FI[[#This Row],[Index]]</f>
        <v>122</v>
      </c>
      <c r="B10" s="80">
        <f>VLOOKUP($A10,FI_load!$A:$AB,MATCH(FI!$B$1,FI_load!$1:$1,0),FALSE)</f>
        <v>45180</v>
      </c>
      <c r="C10" s="81" t="str">
        <f>VLOOKUP($A10,FI_load!$A:$AB,MATCH(FI!C$1,FI_load!$1:$1,0),FALSE)</f>
        <v>中银卢森堡分行</v>
      </c>
      <c r="D10" s="80" t="str">
        <f>VLOOKUP($A10,FI_load!$A:$AB,MATCH(FI!D$1,FI_load!$1:$1,0),FALSE)</f>
        <v>A1/A/A</v>
      </c>
      <c r="E10" s="80" t="str">
        <f>VLOOKUP($A10,FI_load!$A:$AB,MATCH(FI!E$1,FI_load!$1:$1,0),FALSE)</f>
        <v>CNH</v>
      </c>
      <c r="F10" s="82">
        <f>VLOOKUP($A10,FI_load!$A:$AB,MATCH(FI!F$1,FI_load!$1:$1,0),FALSE)</f>
        <v>20</v>
      </c>
      <c r="G10" s="80" t="str">
        <f>VLOOKUP($A10,FI_load!$A:$AB,MATCH(FI!G$1,FI_load!$1:$1,0),FALSE)</f>
        <v>3</v>
      </c>
      <c r="H10" s="80" t="str">
        <f>VLOOKUP($A10,FI_load!$A:$AB,MATCH(FI!H$1,FI_load!$1:$1,0),FALSE)</f>
        <v>2.98%</v>
      </c>
      <c r="I10" s="80" t="str">
        <f>VLOOKUP($A10,FI_load!$A:$AB,MATCH(FI!I$1,FI_load!$1:$1,0),FALSE)</f>
        <v>3.3%a</v>
      </c>
      <c r="J10" s="82">
        <f>VLOOKUP($A10,FI_load!$A:$AB,MATCH(FI!J$1,FI_load!$1:$1,0),FALSE)</f>
        <v>32</v>
      </c>
      <c r="K10" s="83" t="str">
        <f>VLOOKUP($A10,FI_load!$A:$AB,MATCH(FI!K$1,FI_load!$1:$1,0),FALSE)</f>
        <v>直发</v>
      </c>
      <c r="L10" s="83" t="str">
        <f>VLOOKUP($A10,FI_load!$A:$AB,MATCH(FI!L$1,FI_load!$1:$1,0),FALSE)</f>
        <v>绿色点心债</v>
      </c>
      <c r="M10" s="83" t="str">
        <f>VLOOKUP($A10,FI_load!$A:$AB,MATCH(FI!M$1,FI_load!$1:$1,0),FALSE)</f>
        <v>北京</v>
      </c>
      <c r="N10" s="125" t="str">
        <f>VLOOKUP($A10,FI_load!$A:$AB,MATCH(FI!N$1,FI_load!$1:$1,0),FALSE)</f>
        <v>港分</v>
      </c>
      <c r="O10" s="125" t="str">
        <f>VLOOKUP($A10,FI_load!$A:$AB,MATCH(FI!O$1,FI_load!$1:$1,0),FALSE)</f>
        <v>银行</v>
      </c>
      <c r="P10" s="125" t="str">
        <f>VLOOKUP($A10,FI_load!$A:$AB,MATCH(FI!P$1,FI_load!$1:$1,0),FALSE)</f>
        <v>国有行</v>
      </c>
    </row>
    <row r="11" spans="1:18" x14ac:dyDescent="0.25">
      <c r="A11" s="73">
        <f>FI[[#This Row],[Index]]</f>
        <v>121</v>
      </c>
      <c r="B11" s="80">
        <f>VLOOKUP($A11,FI_load!$A:$AB,MATCH(FI!$B$1,FI_load!$1:$1,0),FALSE)</f>
        <v>45176</v>
      </c>
      <c r="C11" s="81" t="str">
        <f>VLOOKUP($A11,FI_load!$A:$AB,MATCH(FI!C$1,FI_load!$1:$1,0),FALSE)</f>
        <v>中银伦分</v>
      </c>
      <c r="D11" s="80" t="str">
        <f>VLOOKUP($A11,FI_load!$A:$AB,MATCH(FI!D$1,FI_load!$1:$1,0),FALSE)</f>
        <v>A1/A/A</v>
      </c>
      <c r="E11" s="80" t="str">
        <f>VLOOKUP($A11,FI_load!$A:$AB,MATCH(FI!E$1,FI_load!$1:$1,0),FALSE)</f>
        <v>USD</v>
      </c>
      <c r="F11" s="82">
        <f>VLOOKUP($A11,FI_load!$A:$AB,MATCH(FI!F$1,FI_load!$1:$1,0),FALSE)</f>
        <v>6</v>
      </c>
      <c r="G11" s="80" t="str">
        <f>VLOOKUP($A11,FI_load!$A:$AB,MATCH(FI!G$1,FI_load!$1:$1,0),FALSE)</f>
        <v>3</v>
      </c>
      <c r="H11" s="80" t="str">
        <f>VLOOKUP($A11,FI_load!$A:$AB,MATCH(FI!H$1,FI_load!$1:$1,0),FALSE)</f>
        <v>5.925%</v>
      </c>
      <c r="I11" s="80" t="str">
        <f>VLOOKUP($A11,FI_load!$A:$AB,MATCH(FI!I$1,FI_load!$1:$1,0),FALSE)</f>
        <v>SOFR+105a</v>
      </c>
      <c r="J11" s="82" t="str">
        <f>VLOOKUP($A11,FI_load!$A:$AB,MATCH(FI!J$1,FI_load!$1:$1,0),FALSE)</f>
        <v>46</v>
      </c>
      <c r="K11" s="83" t="str">
        <f>VLOOKUP($A11,FI_load!$A:$AB,MATCH(FI!K$1,FI_load!$1:$1,0),FALSE)</f>
        <v>直发</v>
      </c>
      <c r="L11" s="83" t="str">
        <f>VLOOKUP($A11,FI_load!$A:$AB,MATCH(FI!L$1,FI_load!$1:$1,0),FALSE)</f>
        <v>绿色债券</v>
      </c>
      <c r="M11" s="83" t="str">
        <f>VLOOKUP($A11,FI_load!$A:$AB,MATCH(FI!M$1,FI_load!$1:$1,0),FALSE)</f>
        <v>北京</v>
      </c>
      <c r="N11" s="125" t="str">
        <f>VLOOKUP($A11,FI_load!$A:$AB,MATCH(FI!N$1,FI_load!$1:$1,0),FALSE)</f>
        <v>港分</v>
      </c>
      <c r="O11" s="125" t="str">
        <f>VLOOKUP($A11,FI_load!$A:$AB,MATCH(FI!O$1,FI_load!$1:$1,0),FALSE)</f>
        <v>银行</v>
      </c>
      <c r="P11" s="125" t="str">
        <f>VLOOKUP($A11,FI_load!$A:$AB,MATCH(FI!P$1,FI_load!$1:$1,0),FALSE)</f>
        <v>国有行</v>
      </c>
    </row>
    <row r="12" spans="1:18" x14ac:dyDescent="0.25">
      <c r="A12" s="73">
        <f>FI[[#This Row],[Index]]</f>
        <v>120</v>
      </c>
      <c r="B12" s="80">
        <f>VLOOKUP($A12,FI_load!$A:$AB,MATCH(FI!$B$1,FI_load!$1:$1,0),FALSE)</f>
        <v>45174</v>
      </c>
      <c r="C12" s="81" t="str">
        <f>VLOOKUP($A12,FI_load!$A:$AB,MATCH(FI!C$1,FI_load!$1:$1,0),FALSE)</f>
        <v>光银港分</v>
      </c>
      <c r="D12" s="80" t="str">
        <f>VLOOKUP($A12,FI_load!$A:$AB,MATCH(FI!D$1,FI_load!$1:$1,0),FALSE)</f>
        <v>--/--/BBB</v>
      </c>
      <c r="E12" s="80" t="str">
        <f>VLOOKUP($A12,FI_load!$A:$AB,MATCH(FI!E$1,FI_load!$1:$1,0),FALSE)</f>
        <v>USD</v>
      </c>
      <c r="F12" s="82">
        <f>VLOOKUP($A12,FI_load!$A:$AB,MATCH(FI!F$1,FI_load!$1:$1,0),FALSE)</f>
        <v>5</v>
      </c>
      <c r="G12" s="80" t="str">
        <f>VLOOKUP($A12,FI_load!$A:$AB,MATCH(FI!G$1,FI_load!$1:$1,0),FALSE)</f>
        <v>3</v>
      </c>
      <c r="H12" s="80" t="str">
        <f>VLOOKUP($A12,FI_load!$A:$AB,MATCH(FI!H$1,FI_load!$1:$1,0),FALSE)</f>
        <v>1.727%</v>
      </c>
      <c r="I12" s="80" t="str">
        <f>VLOOKUP($A12,FI_load!$A:$AB,MATCH(FI!I$1,FI_load!$1:$1,0),FALSE)</f>
        <v>SOFR+110a</v>
      </c>
      <c r="J12" s="82" t="str">
        <f>VLOOKUP($A12,FI_load!$A:$AB,MATCH(FI!J$1,FI_load!$1:$1,0),FALSE)</f>
        <v>47</v>
      </c>
      <c r="K12" s="83" t="str">
        <f>VLOOKUP($A12,FI_load!$A:$AB,MATCH(FI!K$1,FI_load!$1:$1,0),FALSE)</f>
        <v>直发</v>
      </c>
      <c r="L12" s="83" t="str">
        <f>VLOOKUP($A12,FI_load!$A:$AB,MATCH(FI!L$1,FI_load!$1:$1,0),FALSE)</f>
        <v>--</v>
      </c>
      <c r="M12" s="83" t="str">
        <f>VLOOKUP($A12,FI_load!$A:$AB,MATCH(FI!M$1,FI_load!$1:$1,0),FALSE)</f>
        <v>北京</v>
      </c>
      <c r="N12" s="125" t="str">
        <f>VLOOKUP($A12,FI_load!$A:$AB,MATCH(FI!N$1,FI_load!$1:$1,0),FALSE)</f>
        <v>港分</v>
      </c>
      <c r="O12" s="125" t="str">
        <f>VLOOKUP($A12,FI_load!$A:$AB,MATCH(FI!O$1,FI_load!$1:$1,0),FALSE)</f>
        <v>银行</v>
      </c>
      <c r="P12" s="125" t="str">
        <f>VLOOKUP($A12,FI_load!$A:$AB,MATCH(FI!P$1,FI_load!$1:$1,0),FALSE)</f>
        <v>股份行</v>
      </c>
    </row>
    <row r="13" spans="1:18" x14ac:dyDescent="0.25">
      <c r="A13" s="73">
        <f>FI[[#This Row],[Index]]</f>
        <v>119</v>
      </c>
      <c r="B13" s="80">
        <f>VLOOKUP($A13,FI_load!$A:$AB,MATCH(FI!$B$1,FI_load!$1:$1,0),FALSE)</f>
        <v>45174</v>
      </c>
      <c r="C13" s="81" t="str">
        <f>VLOOKUP($A13,FI_load!$A:$AB,MATCH(FI!C$1,FI_load!$1:$1,0),FALSE)</f>
        <v>光银港分</v>
      </c>
      <c r="D13" s="80" t="str">
        <f>VLOOKUP($A13,FI_load!$A:$AB,MATCH(FI!D$1,FI_load!$1:$1,0),FALSE)</f>
        <v>--/--/BBB</v>
      </c>
      <c r="E13" s="80" t="str">
        <f>VLOOKUP($A13,FI_load!$A:$AB,MATCH(FI!E$1,FI_load!$1:$1,0),FALSE)</f>
        <v>CNH</v>
      </c>
      <c r="F13" s="82">
        <f>VLOOKUP($A13,FI_load!$A:$AB,MATCH(FI!F$1,FI_load!$1:$1,0),FALSE)</f>
        <v>15</v>
      </c>
      <c r="G13" s="80" t="str">
        <f>VLOOKUP($A13,FI_load!$A:$AB,MATCH(FI!G$1,FI_load!$1:$1,0),FALSE)</f>
        <v>2</v>
      </c>
      <c r="H13" s="80" t="str">
        <f>VLOOKUP($A13,FI_load!$A:$AB,MATCH(FI!H$1,FI_load!$1:$1,0),FALSE)</f>
        <v>2.95%</v>
      </c>
      <c r="I13" s="80" t="str">
        <f>VLOOKUP($A13,FI_load!$A:$AB,MATCH(FI!I$1,FI_load!$1:$1,0),FALSE)</f>
        <v>3.3%a</v>
      </c>
      <c r="J13" s="82" t="str">
        <f>VLOOKUP($A13,FI_load!$A:$AB,MATCH(FI!J$1,FI_load!$1:$1,0),FALSE)</f>
        <v>35</v>
      </c>
      <c r="K13" s="83" t="str">
        <f>VLOOKUP($A13,FI_load!$A:$AB,MATCH(FI!K$1,FI_load!$1:$1,0),FALSE)</f>
        <v>直发</v>
      </c>
      <c r="L13" s="83" t="str">
        <f>VLOOKUP($A13,FI_load!$A:$AB,MATCH(FI!L$1,FI_load!$1:$1,0),FALSE)</f>
        <v>点心债</v>
      </c>
      <c r="M13" s="83" t="str">
        <f>VLOOKUP($A13,FI_load!$A:$AB,MATCH(FI!M$1,FI_load!$1:$1,0),FALSE)</f>
        <v>北京</v>
      </c>
      <c r="N13" s="125" t="str">
        <f>VLOOKUP($A13,FI_load!$A:$AB,MATCH(FI!N$1,FI_load!$1:$1,0),FALSE)</f>
        <v>港分</v>
      </c>
      <c r="O13" s="125" t="str">
        <f>VLOOKUP($A13,FI_load!$A:$AB,MATCH(FI!O$1,FI_load!$1:$1,0),FALSE)</f>
        <v>银行</v>
      </c>
      <c r="P13" s="125" t="str">
        <f>VLOOKUP($A13,FI_load!$A:$AB,MATCH(FI!P$1,FI_load!$1:$1,0),FALSE)</f>
        <v>股份行</v>
      </c>
    </row>
    <row r="14" spans="1:18" x14ac:dyDescent="0.25">
      <c r="A14" s="73">
        <f>FI[[#This Row],[Index]]</f>
        <v>118</v>
      </c>
      <c r="B14" s="80">
        <f>VLOOKUP($A14,FI_load!$A:$AB,MATCH(FI!$B$1,FI_load!$1:$1,0),FALSE)</f>
        <v>45161</v>
      </c>
      <c r="C14" s="81" t="str">
        <f>VLOOKUP($A14,FI_load!$A:$AB,MATCH(FI!C$1,FI_load!$1:$1,0),FALSE)</f>
        <v>交银港分</v>
      </c>
      <c r="D14" s="80" t="str">
        <f>VLOOKUP($A14,FI_load!$A:$AB,MATCH(FI!D$1,FI_load!$1:$1,0),FALSE)</f>
        <v>A2/--/--</v>
      </c>
      <c r="E14" s="80" t="str">
        <f>VLOOKUP($A14,FI_load!$A:$AB,MATCH(FI!E$1,FI_load!$1:$1,0),FALSE)</f>
        <v>USD</v>
      </c>
      <c r="F14" s="82">
        <f>VLOOKUP($A14,FI_load!$A:$AB,MATCH(FI!F$1,FI_load!$1:$1,0),FALSE)</f>
        <v>5</v>
      </c>
      <c r="G14" s="80" t="str">
        <f>VLOOKUP($A14,FI_load!$A:$AB,MATCH(FI!G$1,FI_load!$1:$1,0),FALSE)</f>
        <v>3</v>
      </c>
      <c r="H14" s="80" t="str">
        <f>VLOOKUP($A14,FI_load!$A:$AB,MATCH(FI!H$1,FI_load!$1:$1,0),FALSE)</f>
        <v>SOFR+60</v>
      </c>
      <c r="I14" s="80" t="str">
        <f>VLOOKUP($A14,FI_load!$A:$AB,MATCH(FI!I$1,FI_load!$1:$1,0),FALSE)</f>
        <v>SOFR+105a</v>
      </c>
      <c r="J14" s="82" t="str">
        <f>VLOOKUP($A14,FI_load!$A:$AB,MATCH(FI!J$1,FI_load!$1:$1,0),FALSE)</f>
        <v>45</v>
      </c>
      <c r="K14" s="83" t="str">
        <f>VLOOKUP($A14,FI_load!$A:$AB,MATCH(FI!K$1,FI_load!$1:$1,0),FALSE)</f>
        <v>直发</v>
      </c>
      <c r="L14" s="83" t="str">
        <f>VLOOKUP($A14,FI_load!$A:$AB,MATCH(FI!L$1,FI_load!$1:$1,0),FALSE)</f>
        <v>绿色浮息债券</v>
      </c>
      <c r="M14" s="83" t="str">
        <f>VLOOKUP($A14,FI_load!$A:$AB,MATCH(FI!M$1,FI_load!$1:$1,0),FALSE)</f>
        <v>上海</v>
      </c>
      <c r="N14" s="125" t="str">
        <f>VLOOKUP($A14,FI_load!$A:$AB,MATCH(FI!N$1,FI_load!$1:$1,0),FALSE)</f>
        <v>BISL,港分</v>
      </c>
      <c r="O14" s="125" t="str">
        <f>VLOOKUP($A14,FI_load!$A:$AB,MATCH(FI!O$1,FI_load!$1:$1,0),FALSE)</f>
        <v>银行</v>
      </c>
      <c r="P14" s="125" t="str">
        <f>VLOOKUP($A14,FI_load!$A:$AB,MATCH(FI!P$1,FI_load!$1:$1,0),FALSE)</f>
        <v>国有行</v>
      </c>
    </row>
    <row r="15" spans="1:18" x14ac:dyDescent="0.25">
      <c r="A15" s="73">
        <f>FI[[#This Row],[Index]]</f>
        <v>117</v>
      </c>
      <c r="B15" s="80">
        <f>VLOOKUP($A15,FI_load!$A:$AB,MATCH(FI!$B$1,FI_load!$1:$1,0),FALSE)</f>
        <v>45153</v>
      </c>
      <c r="C15" s="81" t="str">
        <f>VLOOKUP($A15,FI_load!$A:$AB,MATCH(FI!C$1,FI_load!$1:$1,0),FALSE)</f>
        <v>珠海农商行</v>
      </c>
      <c r="D15" s="80" t="str">
        <f>VLOOKUP($A15,FI_load!$A:$AB,MATCH(FI!D$1,FI_load!$1:$1,0),FALSE)</f>
        <v>--/--/--</v>
      </c>
      <c r="E15" s="80" t="str">
        <f>VLOOKUP($A15,FI_load!$A:$AB,MATCH(FI!E$1,FI_load!$1:$1,0),FALSE)</f>
        <v>CNH</v>
      </c>
      <c r="F15" s="82">
        <f>VLOOKUP($A15,FI_load!$A:$AB,MATCH(FI!F$1,FI_load!$1:$1,0),FALSE)</f>
        <v>5</v>
      </c>
      <c r="G15" s="80" t="str">
        <f>VLOOKUP($A15,FI_load!$A:$AB,MATCH(FI!G$1,FI_load!$1:$1,0),FALSE)</f>
        <v>3</v>
      </c>
      <c r="H15" s="80" t="str">
        <f>VLOOKUP($A15,FI_load!$A:$AB,MATCH(FI!H$1,FI_load!$1:$1,0),FALSE)</f>
        <v>3.5%</v>
      </c>
      <c r="I15" s="80" t="str">
        <f>VLOOKUP($A15,FI_load!$A:$AB,MATCH(FI!I$1,FI_load!$1:$1,0),FALSE)</f>
        <v>--</v>
      </c>
      <c r="J15" s="82" t="str">
        <f>VLOOKUP($A15,FI_load!$A:$AB,MATCH(FI!J$1,FI_load!$1:$1,0),FALSE)</f>
        <v>--</v>
      </c>
      <c r="K15" s="83" t="str">
        <f>VLOOKUP($A15,FI_load!$A:$AB,MATCH(FI!K$1,FI_load!$1:$1,0),FALSE)</f>
        <v>直发</v>
      </c>
      <c r="L15" s="83" t="str">
        <f>VLOOKUP($A15,FI_load!$A:$AB,MATCH(FI!L$1,FI_load!$1:$1,0),FALSE)</f>
        <v>绿色澳交所点心债</v>
      </c>
      <c r="M15" s="83" t="str">
        <f>VLOOKUP($A15,FI_load!$A:$AB,MATCH(FI!M$1,FI_load!$1:$1,0),FALSE)</f>
        <v>广东</v>
      </c>
      <c r="N15" s="125" t="str">
        <f>VLOOKUP($A15,FI_load!$A:$AB,MATCH(FI!N$1,FI_load!$1:$1,0),FALSE)</f>
        <v>--</v>
      </c>
      <c r="O15" s="125" t="str">
        <f>VLOOKUP($A15,FI_load!$A:$AB,MATCH(FI!O$1,FI_load!$1:$1,0),FALSE)</f>
        <v>银行</v>
      </c>
      <c r="P15" s="125" t="str">
        <f>VLOOKUP($A15,FI_load!$A:$AB,MATCH(FI!P$1,FI_load!$1:$1,0),FALSE)</f>
        <v>农商行</v>
      </c>
    </row>
    <row r="16" spans="1:18" x14ac:dyDescent="0.25">
      <c r="A16" s="73">
        <f>FI[[#This Row],[Index]]</f>
        <v>116</v>
      </c>
      <c r="B16" s="80">
        <f>VLOOKUP($A16,FI_load!$A:$AB,MATCH(FI!$B$1,FI_load!$1:$1,0),FALSE)</f>
        <v>45146</v>
      </c>
      <c r="C16" s="81" t="str">
        <f>VLOOKUP($A16,FI_load!$A:$AB,MATCH(FI!C$1,FI_load!$1:$1,0),FALSE)</f>
        <v>中国人寿海外</v>
      </c>
      <c r="D16" s="80" t="str">
        <f>VLOOKUP($A16,FI_load!$A:$AB,MATCH(FI!D$1,FI_load!$1:$1,0),FALSE)</f>
        <v>--/--/--</v>
      </c>
      <c r="E16" s="80" t="str">
        <f>VLOOKUP($A16,FI_load!$A:$AB,MATCH(FI!E$1,FI_load!$1:$1,0),FALSE)</f>
        <v>USD</v>
      </c>
      <c r="F16" s="82">
        <f>VLOOKUP($A16,FI_load!$A:$AB,MATCH(FI!F$1,FI_load!$1:$1,0),FALSE)</f>
        <v>20</v>
      </c>
      <c r="G16" s="80" t="str">
        <f>VLOOKUP($A16,FI_load!$A:$AB,MATCH(FI!G$1,FI_load!$1:$1,0),FALSE)</f>
        <v>10</v>
      </c>
      <c r="H16" s="80" t="str">
        <f>VLOOKUP($A16,FI_load!$A:$AB,MATCH(FI!H$1,FI_load!$1:$1,0),FALSE)</f>
        <v>5.35%</v>
      </c>
      <c r="I16" s="80" t="str">
        <f>VLOOKUP($A16,FI_load!$A:$AB,MATCH(FI!I$1,FI_load!$1:$1,0),FALSE)</f>
        <v>5.8%a</v>
      </c>
      <c r="J16" s="82" t="str">
        <f>VLOOKUP($A16,FI_load!$A:$AB,MATCH(FI!J$1,FI_load!$1:$1,0),FALSE)</f>
        <v>45</v>
      </c>
      <c r="K16" s="83" t="str">
        <f>VLOOKUP($A16,FI_load!$A:$AB,MATCH(FI!K$1,FI_load!$1:$1,0),FALSE)</f>
        <v>直发</v>
      </c>
      <c r="L16" s="83" t="str">
        <f>VLOOKUP($A16,FI_load!$A:$AB,MATCH(FI!L$1,FI_load!$1:$1,0),FALSE)</f>
        <v>二级资本债</v>
      </c>
      <c r="M16" s="83" t="str">
        <f>VLOOKUP($A16,FI_load!$A:$AB,MATCH(FI!M$1,FI_load!$1:$1,0),FALSE)</f>
        <v>广东</v>
      </c>
      <c r="N16" s="125" t="str">
        <f>VLOOKUP($A16,FI_load!$A:$AB,MATCH(FI!N$1,FI_load!$1:$1,0),FALSE)</f>
        <v>港分</v>
      </c>
      <c r="O16" s="125" t="str">
        <f>VLOOKUP($A16,FI_load!$A:$AB,MATCH(FI!O$1,FI_load!$1:$1,0),FALSE)</f>
        <v>非银</v>
      </c>
      <c r="P16" s="125" t="str">
        <f>VLOOKUP($A16,FI_load!$A:$AB,MATCH(FI!P$1,FI_load!$1:$1,0),FALSE)</f>
        <v>保险</v>
      </c>
    </row>
    <row r="17" spans="1:16" x14ac:dyDescent="0.25">
      <c r="A17" s="73">
        <f>FI[[#This Row],[Index]]</f>
        <v>115</v>
      </c>
      <c r="B17" s="80">
        <f>VLOOKUP($A17,FI_load!$A:$AB,MATCH(FI!$B$1,FI_load!$1:$1,0),FALSE)</f>
        <v>45140</v>
      </c>
      <c r="C17" s="81" t="str">
        <f>VLOOKUP($A17,FI_load!$A:$AB,MATCH(FI!C$1,FI_load!$1:$1,0),FALSE)</f>
        <v>华泰证券</v>
      </c>
      <c r="D17" s="80" t="str">
        <f>VLOOKUP($A17,FI_load!$A:$AB,MATCH(FI!D$1,FI_load!$1:$1,0),FALSE)</f>
        <v>Baa1/--/--</v>
      </c>
      <c r="E17" s="80" t="str">
        <f>VLOOKUP($A17,FI_load!$A:$AB,MATCH(FI!E$1,FI_load!$1:$1,0),FALSE)</f>
        <v>USD</v>
      </c>
      <c r="F17" s="82">
        <f>VLOOKUP($A17,FI_load!$A:$AB,MATCH(FI!F$1,FI_load!$1:$1,0),FALSE)</f>
        <v>8</v>
      </c>
      <c r="G17" s="80" t="str">
        <f>VLOOKUP($A17,FI_load!$A:$AB,MATCH(FI!G$1,FI_load!$1:$1,0),FALSE)</f>
        <v>3</v>
      </c>
      <c r="H17" s="80" t="str">
        <f>VLOOKUP($A17,FI_load!$A:$AB,MATCH(FI!H$1,FI_load!$1:$1,0),FALSE)</f>
        <v>5.25%</v>
      </c>
      <c r="I17" s="80" t="str">
        <f>VLOOKUP($A17,FI_load!$A:$AB,MATCH(FI!I$1,FI_load!$1:$1,0),FALSE)</f>
        <v>T+105a</v>
      </c>
      <c r="J17" s="82" t="str">
        <f>VLOOKUP($A17,FI_load!$A:$AB,MATCH(FI!J$1,FI_load!$1:$1,0),FALSE)</f>
        <v>30</v>
      </c>
      <c r="K17" s="83" t="str">
        <f>VLOOKUP($A17,FI_load!$A:$AB,MATCH(FI!K$1,FI_load!$1:$1,0),FALSE)</f>
        <v>担保</v>
      </c>
      <c r="L17" s="83" t="str">
        <f>VLOOKUP($A17,FI_load!$A:$AB,MATCH(FI!L$1,FI_load!$1:$1,0),FALSE)</f>
        <v>--</v>
      </c>
      <c r="M17" s="83" t="str">
        <f>VLOOKUP($A17,FI_load!$A:$AB,MATCH(FI!M$1,FI_load!$1:$1,0),FALSE)</f>
        <v>江苏</v>
      </c>
      <c r="N17" s="125" t="str">
        <f>VLOOKUP($A17,FI_load!$A:$AB,MATCH(FI!N$1,FI_load!$1:$1,0),FALSE)</f>
        <v>BISL,港分</v>
      </c>
      <c r="O17" s="125" t="str">
        <f>VLOOKUP($A17,FI_load!$A:$AB,MATCH(FI!O$1,FI_load!$1:$1,0),FALSE)</f>
        <v>非银</v>
      </c>
      <c r="P17" s="125" t="str">
        <f>VLOOKUP($A17,FI_load!$A:$AB,MATCH(FI!P$1,FI_load!$1:$1,0),FALSE)</f>
        <v>证券</v>
      </c>
    </row>
    <row r="18" spans="1:16" x14ac:dyDescent="0.25">
      <c r="A18" s="73">
        <f>FI[[#This Row],[Index]]</f>
        <v>114</v>
      </c>
      <c r="B18" s="80">
        <f>VLOOKUP($A18,FI_load!$A:$AB,MATCH(FI!$B$1,FI_load!$1:$1,0),FALSE)</f>
        <v>45138</v>
      </c>
      <c r="C18" s="81" t="str">
        <f>VLOOKUP($A18,FI_load!$A:$AB,MATCH(FI!C$1,FI_load!$1:$1,0),FALSE)</f>
        <v>信达香港</v>
      </c>
      <c r="D18" s="80" t="str">
        <f>VLOOKUP($A18,FI_load!$A:$AB,MATCH(FI!D$1,FI_load!$1:$1,0),FALSE)</f>
        <v>--/BBB+/--</v>
      </c>
      <c r="E18" s="80" t="str">
        <f>VLOOKUP($A18,FI_load!$A:$AB,MATCH(FI!E$1,FI_load!$1:$1,0),FALSE)</f>
        <v>USD</v>
      </c>
      <c r="F18" s="82">
        <f>VLOOKUP($A18,FI_load!$A:$AB,MATCH(FI!F$1,FI_load!$1:$1,0),FALSE)</f>
        <v>4</v>
      </c>
      <c r="G18" s="80" t="str">
        <f>VLOOKUP($A18,FI_load!$A:$AB,MATCH(FI!G$1,FI_load!$1:$1,0),FALSE)</f>
        <v>3.5</v>
      </c>
      <c r="H18" s="80" t="str">
        <f>VLOOKUP($A18,FI_load!$A:$AB,MATCH(FI!H$1,FI_load!$1:$1,0),FALSE)</f>
        <v>5.75%</v>
      </c>
      <c r="I18" s="80" t="str">
        <f>VLOOKUP($A18,FI_load!$A:$AB,MATCH(FI!I$1,FI_load!$1:$1,0),FALSE)</f>
        <v>T3+175a</v>
      </c>
      <c r="J18" s="82" t="str">
        <f>VLOOKUP($A18,FI_load!$A:$AB,MATCH(FI!J$1,FI_load!$1:$1,0),FALSE)</f>
        <v>45</v>
      </c>
      <c r="K18" s="83" t="str">
        <f>VLOOKUP($A18,FI_load!$A:$AB,MATCH(FI!K$1,FI_load!$1:$1,0),FALSE)</f>
        <v>担保</v>
      </c>
      <c r="L18" s="83" t="str">
        <f>VLOOKUP($A18,FI_load!$A:$AB,MATCH(FI!L$1,FI_load!$1:$1,0),FALSE)</f>
        <v>--</v>
      </c>
      <c r="M18" s="83" t="str">
        <f>VLOOKUP($A18,FI_load!$A:$AB,MATCH(FI!M$1,FI_load!$1:$1,0),FALSE)</f>
        <v>北京</v>
      </c>
      <c r="N18" s="125" t="str">
        <f>VLOOKUP($A18,FI_load!$A:$AB,MATCH(FI!N$1,FI_load!$1:$1,0),FALSE)</f>
        <v>BISL,港分</v>
      </c>
      <c r="O18" s="125" t="str">
        <f>VLOOKUP($A18,FI_load!$A:$AB,MATCH(FI!O$1,FI_load!$1:$1,0),FALSE)</f>
        <v>非银</v>
      </c>
      <c r="P18" s="125" t="str">
        <f>VLOOKUP($A18,FI_load!$A:$AB,MATCH(FI!P$1,FI_load!$1:$1,0),FALSE)</f>
        <v>金融资管</v>
      </c>
    </row>
    <row r="19" spans="1:16" x14ac:dyDescent="0.25">
      <c r="A19" s="73">
        <f>FI[[#This Row],[Index]]</f>
        <v>113</v>
      </c>
      <c r="B19" s="80">
        <f>VLOOKUP($A19,FI_load!$A:$AB,MATCH(FI!$B$1,FI_load!$1:$1,0),FALSE)</f>
        <v>45118</v>
      </c>
      <c r="C19" s="81" t="str">
        <f>VLOOKUP($A19,FI_load!$A:$AB,MATCH(FI!C$1,FI_load!$1:$1,0),FALSE)</f>
        <v>中金公司</v>
      </c>
      <c r="D19" s="80" t="str">
        <f>VLOOKUP($A19,FI_load!$A:$AB,MATCH(FI!D$1,FI_load!$1:$1,0),FALSE)</f>
        <v>--/BBB+/--</v>
      </c>
      <c r="E19" s="80" t="str">
        <f>VLOOKUP($A19,FI_load!$A:$AB,MATCH(FI!E$1,FI_load!$1:$1,0),FALSE)</f>
        <v>USD</v>
      </c>
      <c r="F19" s="82">
        <f>VLOOKUP($A19,FI_load!$A:$AB,MATCH(FI!F$1,FI_load!$1:$1,0),FALSE)</f>
        <v>5</v>
      </c>
      <c r="G19" s="80" t="str">
        <f>VLOOKUP($A19,FI_load!$A:$AB,MATCH(FI!G$1,FI_load!$1:$1,0),FALSE)</f>
        <v>3</v>
      </c>
      <c r="H19" s="80" t="str">
        <f>VLOOKUP($A19,FI_load!$A:$AB,MATCH(FI!H$1,FI_load!$1:$1,0),FALSE)</f>
        <v>5.442%</v>
      </c>
      <c r="I19" s="80" t="str">
        <f>VLOOKUP($A19,FI_load!$A:$AB,MATCH(FI!I$1,FI_load!$1:$1,0),FALSE)</f>
        <v>T3+125a</v>
      </c>
      <c r="J19" s="82" t="str">
        <f>VLOOKUP($A19,FI_load!$A:$AB,MATCH(FI!J$1,FI_load!$1:$1,0),FALSE)</f>
        <v>35</v>
      </c>
      <c r="K19" s="83" t="str">
        <f>VLOOKUP($A19,FI_load!$A:$AB,MATCH(FI!K$1,FI_load!$1:$1,0),FALSE)</f>
        <v>维好+担保</v>
      </c>
      <c r="L19" s="83" t="str">
        <f>VLOOKUP($A19,FI_load!$A:$AB,MATCH(FI!L$1,FI_load!$1:$1,0),FALSE)</f>
        <v>--</v>
      </c>
      <c r="M19" s="83" t="str">
        <f>VLOOKUP($A19,FI_load!$A:$AB,MATCH(FI!M$1,FI_load!$1:$1,0),FALSE)</f>
        <v>北京</v>
      </c>
      <c r="N19" s="125" t="str">
        <f>VLOOKUP($A19,FI_load!$A:$AB,MATCH(FI!N$1,FI_load!$1:$1,0),FALSE)</f>
        <v>BISL,港分</v>
      </c>
      <c r="O19" s="125" t="str">
        <f>VLOOKUP($A19,FI_load!$A:$AB,MATCH(FI!O$1,FI_load!$1:$1,0),FALSE)</f>
        <v>非银</v>
      </c>
      <c r="P19" s="125" t="str">
        <f>VLOOKUP($A19,FI_load!$A:$AB,MATCH(FI!P$1,FI_load!$1:$1,0),FALSE)</f>
        <v>证券</v>
      </c>
    </row>
    <row r="20" spans="1:16" x14ac:dyDescent="0.25">
      <c r="A20" s="73">
        <f>FI[[#This Row],[Index]]</f>
        <v>112</v>
      </c>
      <c r="B20" s="80">
        <f>VLOOKUP($A20,FI_load!$A:$AB,MATCH(FI!$B$1,FI_load!$1:$1,0),FALSE)</f>
        <v>45113</v>
      </c>
      <c r="C20" s="81" t="str">
        <f>VLOOKUP($A20,FI_load!$A:$AB,MATCH(FI!C$1,FI_load!$1:$1,0),FALSE)</f>
        <v>中信证券国际</v>
      </c>
      <c r="D20" s="80" t="str">
        <f>VLOOKUP($A20,FI_load!$A:$AB,MATCH(FI!D$1,FI_load!$1:$1,0),FALSE)</f>
        <v>--/--/--</v>
      </c>
      <c r="E20" s="80" t="str">
        <f>VLOOKUP($A20,FI_load!$A:$AB,MATCH(FI!E$1,FI_load!$1:$1,0),FALSE)</f>
        <v>CNH</v>
      </c>
      <c r="F20" s="82">
        <f>VLOOKUP($A20,FI_load!$A:$AB,MATCH(FI!F$1,FI_load!$1:$1,0),FALSE)</f>
        <v>25</v>
      </c>
      <c r="G20" s="80" t="str">
        <f>VLOOKUP($A20,FI_load!$A:$AB,MATCH(FI!G$1,FI_load!$1:$1,0),FALSE)</f>
        <v>3</v>
      </c>
      <c r="H20" s="80" t="str">
        <f>VLOOKUP($A20,FI_load!$A:$AB,MATCH(FI!H$1,FI_load!$1:$1,0),FALSE)</f>
        <v>3.1%</v>
      </c>
      <c r="I20" s="80" t="str">
        <f>VLOOKUP($A20,FI_load!$A:$AB,MATCH(FI!I$1,FI_load!$1:$1,0),FALSE)</f>
        <v>3.4%a</v>
      </c>
      <c r="J20" s="82" t="str">
        <f>VLOOKUP($A20,FI_load!$A:$AB,MATCH(FI!J$1,FI_load!$1:$1,0),FALSE)</f>
        <v>30</v>
      </c>
      <c r="K20" s="83" t="str">
        <f>VLOOKUP($A20,FI_load!$A:$AB,MATCH(FI!K$1,FI_load!$1:$1,0),FALSE)</f>
        <v>担保</v>
      </c>
      <c r="L20" s="83" t="str">
        <f>VLOOKUP($A20,FI_load!$A:$AB,MATCH(FI!L$1,FI_load!$1:$1,0),FALSE)</f>
        <v>点心债</v>
      </c>
      <c r="M20" s="83" t="str">
        <f>VLOOKUP($A20,FI_load!$A:$AB,MATCH(FI!M$1,FI_load!$1:$1,0),FALSE)</f>
        <v>广东</v>
      </c>
      <c r="N20" s="125" t="str">
        <f>VLOOKUP($A20,FI_load!$A:$AB,MATCH(FI!N$1,FI_load!$1:$1,0),FALSE)</f>
        <v>BISL,港分</v>
      </c>
      <c r="O20" s="125" t="str">
        <f>VLOOKUP($A20,FI_load!$A:$AB,MATCH(FI!O$1,FI_load!$1:$1,0),FALSE)</f>
        <v>非银</v>
      </c>
      <c r="P20" s="125" t="str">
        <f>VLOOKUP($A20,FI_load!$A:$AB,MATCH(FI!P$1,FI_load!$1:$1,0),FALSE)</f>
        <v>证券</v>
      </c>
    </row>
    <row r="21" spans="1:16" x14ac:dyDescent="0.25">
      <c r="A21" s="73">
        <f>FI[[#This Row],[Index]]</f>
        <v>111</v>
      </c>
      <c r="B21" s="80">
        <f>VLOOKUP($A21,FI_load!$A:$AB,MATCH(FI!$B$1,FI_load!$1:$1,0),FALSE)</f>
        <v>45104</v>
      </c>
      <c r="C21" s="81" t="str">
        <f>VLOOKUP($A21,FI_load!$A:$AB,MATCH(FI!C$1,FI_load!$1:$1,0),FALSE)</f>
        <v>澳门国际银行</v>
      </c>
      <c r="D21" s="80" t="str">
        <f>VLOOKUP($A21,FI_load!$A:$AB,MATCH(FI!D$1,FI_load!$1:$1,0),FALSE)</f>
        <v>--/--/--</v>
      </c>
      <c r="E21" s="80" t="str">
        <f>VLOOKUP($A21,FI_load!$A:$AB,MATCH(FI!E$1,FI_load!$1:$1,0),FALSE)</f>
        <v>USD</v>
      </c>
      <c r="F21" s="82">
        <f>VLOOKUP($A21,FI_load!$A:$AB,MATCH(FI!F$1,FI_load!$1:$1,0),FALSE)</f>
        <v>3.5</v>
      </c>
      <c r="G21" s="80" t="str">
        <f>VLOOKUP($A21,FI_load!$A:$AB,MATCH(FI!G$1,FI_load!$1:$1,0),FALSE)</f>
        <v>10</v>
      </c>
      <c r="H21" s="80" t="str">
        <f>VLOOKUP($A21,FI_load!$A:$AB,MATCH(FI!H$1,FI_load!$1:$1,0),FALSE)</f>
        <v>7.2%</v>
      </c>
      <c r="I21" s="80" t="str">
        <f>VLOOKUP($A21,FI_load!$A:$AB,MATCH(FI!I$1,FI_load!$1:$1,0),FALSE)</f>
        <v>7.6%a</v>
      </c>
      <c r="J21" s="82" t="str">
        <f>VLOOKUP($A21,FI_load!$A:$AB,MATCH(FI!J$1,FI_load!$1:$1,0),FALSE)</f>
        <v>40</v>
      </c>
      <c r="K21" s="83" t="str">
        <f>VLOOKUP($A21,FI_load!$A:$AB,MATCH(FI!K$1,FI_load!$1:$1,0),FALSE)</f>
        <v>直发</v>
      </c>
      <c r="L21" s="83" t="str">
        <f>VLOOKUP($A21,FI_load!$A:$AB,MATCH(FI!L$1,FI_load!$1:$1,0),FALSE)</f>
        <v>二级资本债</v>
      </c>
      <c r="M21" s="83" t="str">
        <f>VLOOKUP($A21,FI_load!$A:$AB,MATCH(FI!M$1,FI_load!$1:$1,0),FALSE)</f>
        <v>澳门</v>
      </c>
      <c r="N21" s="125" t="str">
        <f>VLOOKUP($A21,FI_load!$A:$AB,MATCH(FI!N$1,FI_load!$1:$1,0),FALSE)</f>
        <v>BISL</v>
      </c>
      <c r="O21" s="125" t="str">
        <f>VLOOKUP($A21,FI_load!$A:$AB,MATCH(FI!O$1,FI_load!$1:$1,0),FALSE)</f>
        <v>银行</v>
      </c>
      <c r="P21" s="125" t="str">
        <f>VLOOKUP($A21,FI_load!$A:$AB,MATCH(FI!P$1,FI_load!$1:$1,0),FALSE)</f>
        <v>港澳行</v>
      </c>
    </row>
    <row r="22" spans="1:16" x14ac:dyDescent="0.25">
      <c r="A22" s="73">
        <f>FI[[#This Row],[Index]]</f>
        <v>110</v>
      </c>
      <c r="B22" s="80">
        <f>VLOOKUP($A22,FI_load!$A:$AB,MATCH(FI!$B$1,FI_load!$1:$1,0),FALSE)</f>
        <v>45092</v>
      </c>
      <c r="C22" s="81" t="str">
        <f>VLOOKUP($A22,FI_load!$A:$AB,MATCH(FI!C$1,FI_load!$1:$1,0),FALSE)</f>
        <v>中银纽分</v>
      </c>
      <c r="D22" s="80" t="str">
        <f>VLOOKUP($A22,FI_load!$A:$AB,MATCH(FI!D$1,FI_load!$1:$1,0),FALSE)</f>
        <v>A1/--/A</v>
      </c>
      <c r="E22" s="80" t="str">
        <f>VLOOKUP($A22,FI_load!$A:$AB,MATCH(FI!E$1,FI_load!$1:$1,0),FALSE)</f>
        <v>USD</v>
      </c>
      <c r="F22" s="82">
        <f>VLOOKUP($A22,FI_load!$A:$AB,MATCH(FI!F$1,FI_load!$1:$1,0),FALSE)</f>
        <v>5</v>
      </c>
      <c r="G22" s="80" t="str">
        <f>VLOOKUP($A22,FI_load!$A:$AB,MATCH(FI!G$1,FI_load!$1:$1,0),FALSE)</f>
        <v>3</v>
      </c>
      <c r="H22" s="80" t="str">
        <f>VLOOKUP($A22,FI_load!$A:$AB,MATCH(FI!H$1,FI_load!$1:$1,0),FALSE)</f>
        <v>4.625%</v>
      </c>
      <c r="I22" s="80" t="str">
        <f>VLOOKUP($A22,FI_load!$A:$AB,MATCH(FI!I$1,FI_load!$1:$1,0),FALSE)</f>
        <v>T+80a</v>
      </c>
      <c r="J22" s="82" t="str">
        <f>VLOOKUP($A22,FI_load!$A:$AB,MATCH(FI!J$1,FI_load!$1:$1,0),FALSE)</f>
        <v>35</v>
      </c>
      <c r="K22" s="83" t="str">
        <f>VLOOKUP($A22,FI_load!$A:$AB,MATCH(FI!K$1,FI_load!$1:$1,0),FALSE)</f>
        <v>直发</v>
      </c>
      <c r="L22" s="83" t="str">
        <f>VLOOKUP($A22,FI_load!$A:$AB,MATCH(FI!L$1,FI_load!$1:$1,0),FALSE)</f>
        <v>绿色债券</v>
      </c>
      <c r="M22" s="83" t="str">
        <f>VLOOKUP($A22,FI_load!$A:$AB,MATCH(FI!M$1,FI_load!$1:$1,0),FALSE)</f>
        <v>北京</v>
      </c>
      <c r="N22" s="125" t="str">
        <f>VLOOKUP($A22,FI_load!$A:$AB,MATCH(FI!N$1,FI_load!$1:$1,0),FALSE)</f>
        <v>港分</v>
      </c>
      <c r="O22" s="125" t="str">
        <f>VLOOKUP($A22,FI_load!$A:$AB,MATCH(FI!O$1,FI_load!$1:$1,0),FALSE)</f>
        <v>银行</v>
      </c>
      <c r="P22" s="125" t="str">
        <f>VLOOKUP($A22,FI_load!$A:$AB,MATCH(FI!P$1,FI_load!$1:$1,0),FALSE)</f>
        <v>国有行</v>
      </c>
    </row>
    <row r="23" spans="1:16" x14ac:dyDescent="0.25">
      <c r="A23" s="73">
        <f>FI[[#This Row],[Index]]</f>
        <v>109</v>
      </c>
      <c r="B23" s="80">
        <f>VLOOKUP($A23,FI_load!$A:$AB,MATCH(FI!$B$1,FI_load!$1:$1,0),FALSE)</f>
        <v>45084</v>
      </c>
      <c r="C23" s="81" t="str">
        <f>VLOOKUP($A23,FI_load!$A:$AB,MATCH(FI!C$1,FI_load!$1:$1,0),FALSE)</f>
        <v>中泰证券</v>
      </c>
      <c r="D23" s="80" t="str">
        <f>VLOOKUP($A23,FI_load!$A:$AB,MATCH(FI!D$1,FI_load!$1:$1,0),FALSE)</f>
        <v>--/--/--</v>
      </c>
      <c r="E23" s="80" t="str">
        <f>VLOOKUP($A23,FI_load!$A:$AB,MATCH(FI!E$1,FI_load!$1:$1,0),FALSE)</f>
        <v>USD</v>
      </c>
      <c r="F23" s="82">
        <f>VLOOKUP($A23,FI_load!$A:$AB,MATCH(FI!F$1,FI_load!$1:$1,0),FALSE)</f>
        <v>2</v>
      </c>
      <c r="G23" s="80" t="str">
        <f>VLOOKUP($A23,FI_load!$A:$AB,MATCH(FI!G$1,FI_load!$1:$1,0),FALSE)</f>
        <v>2</v>
      </c>
      <c r="H23" s="80" t="str">
        <f>VLOOKUP($A23,FI_load!$A:$AB,MATCH(FI!H$1,FI_load!$1:$1,0),FALSE)</f>
        <v>6.7%</v>
      </c>
      <c r="I23" s="80" t="str">
        <f>VLOOKUP($A23,FI_load!$A:$AB,MATCH(FI!I$1,FI_load!$1:$1,0),FALSE)</f>
        <v>7%a</v>
      </c>
      <c r="J23" s="82" t="str">
        <f>VLOOKUP($A23,FI_load!$A:$AB,MATCH(FI!J$1,FI_load!$1:$1,0),FALSE)</f>
        <v>30</v>
      </c>
      <c r="K23" s="83" t="str">
        <f>VLOOKUP($A23,FI_load!$A:$AB,MATCH(FI!K$1,FI_load!$1:$1,0),FALSE)</f>
        <v>维好+担保</v>
      </c>
      <c r="L23" s="83" t="str">
        <f>VLOOKUP($A23,FI_load!$A:$AB,MATCH(FI!L$1,FI_load!$1:$1,0),FALSE)</f>
        <v>--</v>
      </c>
      <c r="M23" s="83" t="str">
        <f>VLOOKUP($A23,FI_load!$A:$AB,MATCH(FI!M$1,FI_load!$1:$1,0),FALSE)</f>
        <v>山东</v>
      </c>
      <c r="N23" s="125" t="str">
        <f>VLOOKUP($A23,FI_load!$A:$AB,MATCH(FI!N$1,FI_load!$1:$1,0),FALSE)</f>
        <v>港分</v>
      </c>
      <c r="O23" s="125" t="str">
        <f>VLOOKUP($A23,FI_load!$A:$AB,MATCH(FI!O$1,FI_load!$1:$1,0),FALSE)</f>
        <v>非银</v>
      </c>
      <c r="P23" s="125" t="str">
        <f>VLOOKUP($A23,FI_load!$A:$AB,MATCH(FI!P$1,FI_load!$1:$1,0),FALSE)</f>
        <v>证券</v>
      </c>
    </row>
    <row r="24" spans="1:16" x14ac:dyDescent="0.25">
      <c r="A24" s="73">
        <f>FI[[#This Row],[Index]]</f>
        <v>108</v>
      </c>
      <c r="B24" s="80">
        <f>VLOOKUP($A24,FI_load!$A:$AB,MATCH(FI!$B$1,FI_load!$1:$1,0),FALSE)</f>
        <v>45083</v>
      </c>
      <c r="C24" s="81" t="str">
        <f>VLOOKUP($A24,FI_load!$A:$AB,MATCH(FI!C$1,FI_load!$1:$1,0),FALSE)</f>
        <v>招银伦分</v>
      </c>
      <c r="D24" s="80" t="str">
        <f>VLOOKUP($A24,FI_load!$A:$AB,MATCH(FI!D$1,FI_load!$1:$1,0),FALSE)</f>
        <v>A2/--/--</v>
      </c>
      <c r="E24" s="80" t="str">
        <f>VLOOKUP($A24,FI_load!$A:$AB,MATCH(FI!E$1,FI_load!$1:$1,0),FALSE)</f>
        <v>USD</v>
      </c>
      <c r="F24" s="82">
        <f>VLOOKUP($A24,FI_load!$A:$AB,MATCH(FI!F$1,FI_load!$1:$1,0),FALSE)</f>
        <v>4</v>
      </c>
      <c r="G24" s="80" t="str">
        <f>VLOOKUP($A24,FI_load!$A:$AB,MATCH(FI!G$1,FI_load!$1:$1,0),FALSE)</f>
        <v>3</v>
      </c>
      <c r="H24" s="80" t="str">
        <f>VLOOKUP($A24,FI_load!$A:$AB,MATCH(FI!H$1,FI_load!$1:$1,0),FALSE)</f>
        <v>SOFR+65</v>
      </c>
      <c r="I24" s="80" t="str">
        <f>VLOOKUP($A24,FI_load!$A:$AB,MATCH(FI!I$1,FI_load!$1:$1,0),FALSE)</f>
        <v>SOFR+110a</v>
      </c>
      <c r="J24" s="82" t="str">
        <f>VLOOKUP($A24,FI_load!$A:$AB,MATCH(FI!J$1,FI_load!$1:$1,0),FALSE)</f>
        <v>45</v>
      </c>
      <c r="K24" s="83" t="str">
        <f>VLOOKUP($A24,FI_load!$A:$AB,MATCH(FI!K$1,FI_load!$1:$1,0),FALSE)</f>
        <v>直发</v>
      </c>
      <c r="L24" s="83" t="str">
        <f>VLOOKUP($A24,FI_load!$A:$AB,MATCH(FI!L$1,FI_load!$1:$1,0),FALSE)</f>
        <v>蓝色浮息债券</v>
      </c>
      <c r="M24" s="83" t="str">
        <f>VLOOKUP($A24,FI_load!$A:$AB,MATCH(FI!M$1,FI_load!$1:$1,0),FALSE)</f>
        <v>广东</v>
      </c>
      <c r="N24" s="125" t="str">
        <f>VLOOKUP($A24,FI_load!$A:$AB,MATCH(FI!N$1,FI_load!$1:$1,0),FALSE)</f>
        <v>港分</v>
      </c>
      <c r="O24" s="125" t="str">
        <f>VLOOKUP($A24,FI_load!$A:$AB,MATCH(FI!O$1,FI_load!$1:$1,0),FALSE)</f>
        <v>银行</v>
      </c>
      <c r="P24" s="125" t="str">
        <f>VLOOKUP($A24,FI_load!$A:$AB,MATCH(FI!P$1,FI_load!$1:$1,0),FALSE)</f>
        <v>股份行</v>
      </c>
    </row>
    <row r="25" spans="1:16" x14ac:dyDescent="0.25">
      <c r="A25" s="73">
        <f>FI[[#This Row],[Index]]</f>
        <v>107</v>
      </c>
      <c r="B25" s="80">
        <f>VLOOKUP($A25,FI_load!$A:$AB,MATCH(FI!$B$1,FI_load!$1:$1,0),FALSE)</f>
        <v>45083</v>
      </c>
      <c r="C25" s="81" t="str">
        <f>VLOOKUP($A25,FI_load!$A:$AB,MATCH(FI!C$1,FI_load!$1:$1,0),FALSE)</f>
        <v>工银迪拜分行</v>
      </c>
      <c r="D25" s="80" t="str">
        <f>VLOOKUP($A25,FI_load!$A:$AB,MATCH(FI!D$1,FI_load!$1:$1,0),FALSE)</f>
        <v>--/--/--</v>
      </c>
      <c r="E25" s="80" t="str">
        <f>VLOOKUP($A25,FI_load!$A:$AB,MATCH(FI!E$1,FI_load!$1:$1,0),FALSE)</f>
        <v>USD</v>
      </c>
      <c r="F25" s="82">
        <f>VLOOKUP($A25,FI_load!$A:$AB,MATCH(FI!F$1,FI_load!$1:$1,0),FALSE)</f>
        <v>1.94</v>
      </c>
      <c r="G25" s="80" t="str">
        <f>VLOOKUP($A25,FI_load!$A:$AB,MATCH(FI!G$1,FI_load!$1:$1,0),FALSE)</f>
        <v>3</v>
      </c>
      <c r="H25" s="80" t="str">
        <f>VLOOKUP($A25,FI_load!$A:$AB,MATCH(FI!H$1,FI_load!$1:$1,0),FALSE)</f>
        <v>SOFR+65</v>
      </c>
      <c r="I25" s="80" t="str">
        <f>VLOOKUP($A25,FI_load!$A:$AB,MATCH(FI!I$1,FI_load!$1:$1,0),FALSE)</f>
        <v>--</v>
      </c>
      <c r="J25" s="82" t="str">
        <f>VLOOKUP($A25,FI_load!$A:$AB,MATCH(FI!J$1,FI_load!$1:$1,0),FALSE)</f>
        <v>--</v>
      </c>
      <c r="K25" s="83" t="str">
        <f>VLOOKUP($A25,FI_load!$A:$AB,MATCH(FI!K$1,FI_load!$1:$1,0),FALSE)</f>
        <v>直发</v>
      </c>
      <c r="L25" s="83" t="str">
        <f>VLOOKUP($A25,FI_load!$A:$AB,MATCH(FI!L$1,FI_load!$1:$1,0),FALSE)</f>
        <v>浮息债券</v>
      </c>
      <c r="M25" s="83" t="str">
        <f>VLOOKUP($A25,FI_load!$A:$AB,MATCH(FI!M$1,FI_load!$1:$1,0),FALSE)</f>
        <v>北京</v>
      </c>
      <c r="N25" s="125" t="str">
        <f>VLOOKUP($A25,FI_load!$A:$AB,MATCH(FI!N$1,FI_load!$1:$1,0),FALSE)</f>
        <v>--</v>
      </c>
      <c r="O25" s="125" t="str">
        <f>VLOOKUP($A25,FI_load!$A:$AB,MATCH(FI!O$1,FI_load!$1:$1,0),FALSE)</f>
        <v>银行</v>
      </c>
      <c r="P25" s="125" t="str">
        <f>VLOOKUP($A25,FI_load!$A:$AB,MATCH(FI!P$1,FI_load!$1:$1,0),FALSE)</f>
        <v>国有行</v>
      </c>
    </row>
    <row r="26" spans="1:16" x14ac:dyDescent="0.25">
      <c r="A26" s="73">
        <f>FI[[#This Row],[Index]]</f>
        <v>106</v>
      </c>
      <c r="B26" s="80">
        <f>VLOOKUP($A26,FI_load!$A:$AB,MATCH(FI!$B$1,FI_load!$1:$1,0),FALSE)</f>
        <v>45069</v>
      </c>
      <c r="C26" s="81" t="str">
        <f>VLOOKUP($A26,FI_load!$A:$AB,MATCH(FI!C$1,FI_load!$1:$1,0),FALSE)</f>
        <v>建银悉尼分行</v>
      </c>
      <c r="D26" s="80" t="str">
        <f>VLOOKUP($A26,FI_load!$A:$AB,MATCH(FI!D$1,FI_load!$1:$1,0),FALSE)</f>
        <v>A1/--/--</v>
      </c>
      <c r="E26" s="80" t="str">
        <f>VLOOKUP($A26,FI_load!$A:$AB,MATCH(FI!E$1,FI_load!$1:$1,0),FALSE)</f>
        <v>USD</v>
      </c>
      <c r="F26" s="82">
        <f>VLOOKUP($A26,FI_load!$A:$AB,MATCH(FI!F$1,FI_load!$1:$1,0),FALSE)</f>
        <v>5</v>
      </c>
      <c r="G26" s="80" t="str">
        <f>VLOOKUP($A26,FI_load!$A:$AB,MATCH(FI!G$1,FI_load!$1:$1,0),FALSE)</f>
        <v>3</v>
      </c>
      <c r="H26" s="80" t="str">
        <f>VLOOKUP($A26,FI_load!$A:$AB,MATCH(FI!H$1,FI_load!$1:$1,0),FALSE)</f>
        <v>4.5%</v>
      </c>
      <c r="I26" s="80" t="str">
        <f>VLOOKUP($A26,FI_load!$A:$AB,MATCH(FI!I$1,FI_load!$1:$1,0),FALSE)</f>
        <v>T3+95a</v>
      </c>
      <c r="J26" s="82" t="str">
        <f>VLOOKUP($A26,FI_load!$A:$AB,MATCH(FI!J$1,FI_load!$1:$1,0),FALSE)</f>
        <v>40</v>
      </c>
      <c r="K26" s="83" t="str">
        <f>VLOOKUP($A26,FI_load!$A:$AB,MATCH(FI!K$1,FI_load!$1:$1,0),FALSE)</f>
        <v>直发</v>
      </c>
      <c r="L26" s="83" t="str">
        <f>VLOOKUP($A26,FI_load!$A:$AB,MATCH(FI!L$1,FI_load!$1:$1,0),FALSE)</f>
        <v>绿色债券</v>
      </c>
      <c r="M26" s="83" t="str">
        <f>VLOOKUP($A26,FI_load!$A:$AB,MATCH(FI!M$1,FI_load!$1:$1,0),FALSE)</f>
        <v>北京</v>
      </c>
      <c r="N26" s="125" t="str">
        <f>VLOOKUP($A26,FI_load!$A:$AB,MATCH(FI!N$1,FI_load!$1:$1,0),FALSE)</f>
        <v>BISL,港分</v>
      </c>
      <c r="O26" s="125" t="str">
        <f>VLOOKUP($A26,FI_load!$A:$AB,MATCH(FI!O$1,FI_load!$1:$1,0),FALSE)</f>
        <v>银行</v>
      </c>
      <c r="P26" s="125" t="str">
        <f>VLOOKUP($A26,FI_load!$A:$AB,MATCH(FI!P$1,FI_load!$1:$1,0),FALSE)</f>
        <v>国有行</v>
      </c>
    </row>
    <row r="27" spans="1:16" x14ac:dyDescent="0.25">
      <c r="A27" s="73">
        <f>FI[[#This Row],[Index]]</f>
        <v>105</v>
      </c>
      <c r="B27" s="80">
        <f>VLOOKUP($A27,FI_load!$A:$AB,MATCH(FI!$B$1,FI_load!$1:$1,0),FALSE)</f>
        <v>45069</v>
      </c>
      <c r="C27" s="81" t="str">
        <f>VLOOKUP($A27,FI_load!$A:$AB,MATCH(FI!C$1,FI_load!$1:$1,0),FALSE)</f>
        <v>建银伦分</v>
      </c>
      <c r="D27" s="80" t="str">
        <f>VLOOKUP($A27,FI_load!$A:$AB,MATCH(FI!D$1,FI_load!$1:$1,0),FALSE)</f>
        <v>A1/--/--</v>
      </c>
      <c r="E27" s="80" t="str">
        <f>VLOOKUP($A27,FI_load!$A:$AB,MATCH(FI!E$1,FI_load!$1:$1,0),FALSE)</f>
        <v>CNH</v>
      </c>
      <c r="F27" s="82">
        <f>VLOOKUP($A27,FI_load!$A:$AB,MATCH(FI!F$1,FI_load!$1:$1,0),FALSE)</f>
        <v>20</v>
      </c>
      <c r="G27" s="80" t="str">
        <f>VLOOKUP($A27,FI_load!$A:$AB,MATCH(FI!G$1,FI_load!$1:$1,0),FALSE)</f>
        <v>2</v>
      </c>
      <c r="H27" s="80" t="str">
        <f>VLOOKUP($A27,FI_load!$A:$AB,MATCH(FI!H$1,FI_load!$1:$1,0),FALSE)</f>
        <v>2.8%</v>
      </c>
      <c r="I27" s="80" t="str">
        <f>VLOOKUP($A27,FI_load!$A:$AB,MATCH(FI!I$1,FI_load!$1:$1,0),FALSE)</f>
        <v>3.25%a</v>
      </c>
      <c r="J27" s="82" t="str">
        <f>VLOOKUP($A27,FI_load!$A:$AB,MATCH(FI!J$1,FI_load!$1:$1,0),FALSE)</f>
        <v>45</v>
      </c>
      <c r="K27" s="83" t="str">
        <f>VLOOKUP($A27,FI_load!$A:$AB,MATCH(FI!K$1,FI_load!$1:$1,0),FALSE)</f>
        <v>直发</v>
      </c>
      <c r="L27" s="83" t="str">
        <f>VLOOKUP($A27,FI_load!$A:$AB,MATCH(FI!L$1,FI_load!$1:$1,0),FALSE)</f>
        <v>绿色点心债</v>
      </c>
      <c r="M27" s="83" t="str">
        <f>VLOOKUP($A27,FI_load!$A:$AB,MATCH(FI!M$1,FI_load!$1:$1,0),FALSE)</f>
        <v>北京</v>
      </c>
      <c r="N27" s="125" t="str">
        <f>VLOOKUP($A27,FI_load!$A:$AB,MATCH(FI!N$1,FI_load!$1:$1,0),FALSE)</f>
        <v>BISL,港分</v>
      </c>
      <c r="O27" s="125" t="str">
        <f>VLOOKUP($A27,FI_load!$A:$AB,MATCH(FI!O$1,FI_load!$1:$1,0),FALSE)</f>
        <v>银行</v>
      </c>
      <c r="P27" s="125" t="str">
        <f>VLOOKUP($A27,FI_load!$A:$AB,MATCH(FI!P$1,FI_load!$1:$1,0),FALSE)</f>
        <v>国有行</v>
      </c>
    </row>
    <row r="28" spans="1:16" x14ac:dyDescent="0.25">
      <c r="A28" s="73">
        <f>FI[[#This Row],[Index]]</f>
        <v>104</v>
      </c>
      <c r="B28" s="80">
        <f>VLOOKUP($A28,FI_load!$A:$AB,MATCH(FI!$B$1,FI_load!$1:$1,0),FALSE)</f>
        <v>45068</v>
      </c>
      <c r="C28" s="81" t="str">
        <f>VLOOKUP($A28,FI_load!$A:$AB,MATCH(FI!C$1,FI_load!$1:$1,0),FALSE)</f>
        <v>中银澳分</v>
      </c>
      <c r="D28" s="80" t="str">
        <f>VLOOKUP($A28,FI_load!$A:$AB,MATCH(FI!D$1,FI_load!$1:$1,0),FALSE)</f>
        <v>A1/A/A</v>
      </c>
      <c r="E28" s="80" t="str">
        <f>VLOOKUP($A28,FI_load!$A:$AB,MATCH(FI!E$1,FI_load!$1:$1,0),FALSE)</f>
        <v>CNH</v>
      </c>
      <c r="F28" s="82">
        <f>VLOOKUP($A28,FI_load!$A:$AB,MATCH(FI!F$1,FI_load!$1:$1,0),FALSE)</f>
        <v>20</v>
      </c>
      <c r="G28" s="80" t="str">
        <f>VLOOKUP($A28,FI_load!$A:$AB,MATCH(FI!G$1,FI_load!$1:$1,0),FALSE)</f>
        <v>2</v>
      </c>
      <c r="H28" s="80" t="str">
        <f>VLOOKUP($A28,FI_load!$A:$AB,MATCH(FI!H$1,FI_load!$1:$1,0),FALSE)</f>
        <v>2.85%</v>
      </c>
      <c r="I28" s="80" t="str">
        <f>VLOOKUP($A28,FI_load!$A:$AB,MATCH(FI!I$1,FI_load!$1:$1,0),FALSE)</f>
        <v>3.25%a</v>
      </c>
      <c r="J28" s="82" t="str">
        <f>VLOOKUP($A28,FI_load!$A:$AB,MATCH(FI!J$1,FI_load!$1:$1,0),FALSE)</f>
        <v>40</v>
      </c>
      <c r="K28" s="83" t="str">
        <f>VLOOKUP($A28,FI_load!$A:$AB,MATCH(FI!K$1,FI_load!$1:$1,0),FALSE)</f>
        <v>直发</v>
      </c>
      <c r="L28" s="83" t="str">
        <f>VLOOKUP($A28,FI_load!$A:$AB,MATCH(FI!L$1,FI_load!$1:$1,0),FALSE)</f>
        <v>玉兰点心债</v>
      </c>
      <c r="M28" s="83" t="str">
        <f>VLOOKUP($A28,FI_load!$A:$AB,MATCH(FI!M$1,FI_load!$1:$1,0),FALSE)</f>
        <v>北京</v>
      </c>
      <c r="N28" s="125" t="str">
        <f>VLOOKUP($A28,FI_load!$A:$AB,MATCH(FI!N$1,FI_load!$1:$1,0),FALSE)</f>
        <v>港分</v>
      </c>
      <c r="O28" s="125" t="str">
        <f>VLOOKUP($A28,FI_load!$A:$AB,MATCH(FI!O$1,FI_load!$1:$1,0),FALSE)</f>
        <v>银行</v>
      </c>
      <c r="P28" s="125" t="str">
        <f>VLOOKUP($A28,FI_load!$A:$AB,MATCH(FI!P$1,FI_load!$1:$1,0),FALSE)</f>
        <v>国有行</v>
      </c>
    </row>
    <row r="29" spans="1:16" x14ac:dyDescent="0.25">
      <c r="A29" s="73">
        <f>FI[[#This Row],[Index]]</f>
        <v>103</v>
      </c>
      <c r="B29" s="80">
        <f>VLOOKUP($A29,FI_load!$A:$AB,MATCH(FI!$B$1,FI_load!$1:$1,0),FALSE)</f>
        <v>45064</v>
      </c>
      <c r="C29" s="81" t="str">
        <f>VLOOKUP($A29,FI_load!$A:$AB,MATCH(FI!C$1,FI_load!$1:$1,0),FALSE)</f>
        <v>信达香港</v>
      </c>
      <c r="D29" s="80" t="str">
        <f>VLOOKUP($A29,FI_load!$A:$AB,MATCH(FI!D$1,FI_load!$1:$1,0),FALSE)</f>
        <v>--/--/--</v>
      </c>
      <c r="E29" s="80" t="str">
        <f>VLOOKUP($A29,FI_load!$A:$AB,MATCH(FI!E$1,FI_load!$1:$1,0),FALSE)</f>
        <v>CNH</v>
      </c>
      <c r="F29" s="82">
        <f>VLOOKUP($A29,FI_load!$A:$AB,MATCH(FI!F$1,FI_load!$1:$1,0),FALSE)</f>
        <v>15</v>
      </c>
      <c r="G29" s="80" t="str">
        <f>VLOOKUP($A29,FI_load!$A:$AB,MATCH(FI!G$1,FI_load!$1:$1,0),FALSE)</f>
        <v>3</v>
      </c>
      <c r="H29" s="80" t="str">
        <f>VLOOKUP($A29,FI_load!$A:$AB,MATCH(FI!H$1,FI_load!$1:$1,0),FALSE)</f>
        <v>3.7%</v>
      </c>
      <c r="I29" s="80" t="str">
        <f>VLOOKUP($A29,FI_load!$A:$AB,MATCH(FI!I$1,FI_load!$1:$1,0),FALSE)</f>
        <v>4.05%a</v>
      </c>
      <c r="J29" s="82" t="str">
        <f>VLOOKUP($A29,FI_load!$A:$AB,MATCH(FI!J$1,FI_load!$1:$1,0),FALSE)</f>
        <v>35</v>
      </c>
      <c r="K29" s="83" t="str">
        <f>VLOOKUP($A29,FI_load!$A:$AB,MATCH(FI!K$1,FI_load!$1:$1,0),FALSE)</f>
        <v>担保</v>
      </c>
      <c r="L29" s="83" t="str">
        <f>VLOOKUP($A29,FI_load!$A:$AB,MATCH(FI!L$1,FI_load!$1:$1,0),FALSE)</f>
        <v>自贸债</v>
      </c>
      <c r="M29" s="83" t="str">
        <f>VLOOKUP($A29,FI_load!$A:$AB,MATCH(FI!M$1,FI_load!$1:$1,0),FALSE)</f>
        <v>北京</v>
      </c>
      <c r="N29" s="125" t="str">
        <f>VLOOKUP($A29,FI_load!$A:$AB,MATCH(FI!N$1,FI_load!$1:$1,0),FALSE)</f>
        <v>BISL,港分</v>
      </c>
      <c r="O29" s="125" t="str">
        <f>VLOOKUP($A29,FI_load!$A:$AB,MATCH(FI!O$1,FI_load!$1:$1,0),FALSE)</f>
        <v>非银</v>
      </c>
      <c r="P29" s="125" t="str">
        <f>VLOOKUP($A29,FI_load!$A:$AB,MATCH(FI!P$1,FI_load!$1:$1,0),FALSE)</f>
        <v>金融资管</v>
      </c>
    </row>
    <row r="30" spans="1:16" x14ac:dyDescent="0.25">
      <c r="A30" s="73">
        <f>FI[[#This Row],[Index]]</f>
        <v>102</v>
      </c>
      <c r="B30" s="80">
        <f>VLOOKUP($A30,FI_load!$A:$AB,MATCH(FI!$B$1,FI_load!$1:$1,0),FALSE)</f>
        <v>45062</v>
      </c>
      <c r="C30" s="81" t="str">
        <f>VLOOKUP($A30,FI_load!$A:$AB,MATCH(FI!C$1,FI_load!$1:$1,0),FALSE)</f>
        <v>中银航空租赁</v>
      </c>
      <c r="D30" s="80" t="str">
        <f>VLOOKUP($A30,FI_load!$A:$AB,MATCH(FI!D$1,FI_load!$1:$1,0),FALSE)</f>
        <v>--/A-/A-</v>
      </c>
      <c r="E30" s="80" t="str">
        <f>VLOOKUP($A30,FI_load!$A:$AB,MATCH(FI!E$1,FI_load!$1:$1,0),FALSE)</f>
        <v>USD</v>
      </c>
      <c r="F30" s="82">
        <f>VLOOKUP($A30,FI_load!$A:$AB,MATCH(FI!F$1,FI_load!$1:$1,0),FALSE)</f>
        <v>5</v>
      </c>
      <c r="G30" s="80" t="str">
        <f>VLOOKUP($A30,FI_load!$A:$AB,MATCH(FI!G$1,FI_load!$1:$1,0),FALSE)</f>
        <v>5</v>
      </c>
      <c r="H30" s="80" t="str">
        <f>VLOOKUP($A30,FI_load!$A:$AB,MATCH(FI!H$1,FI_load!$1:$1,0),FALSE)</f>
        <v>4.5%</v>
      </c>
      <c r="I30" s="80" t="str">
        <f>VLOOKUP($A30,FI_load!$A:$AB,MATCH(FI!I$1,FI_load!$1:$1,0),FALSE)</f>
        <v>T+160a</v>
      </c>
      <c r="J30" s="82" t="str">
        <f>VLOOKUP($A30,FI_load!$A:$AB,MATCH(FI!J$1,FI_load!$1:$1,0),FALSE)</f>
        <v>40</v>
      </c>
      <c r="K30" s="83" t="str">
        <f>VLOOKUP($A30,FI_load!$A:$AB,MATCH(FI!K$1,FI_load!$1:$1,0),FALSE)</f>
        <v>直发</v>
      </c>
      <c r="L30" s="83" t="str">
        <f>VLOOKUP($A30,FI_load!$A:$AB,MATCH(FI!L$1,FI_load!$1:$1,0),FALSE)</f>
        <v>--</v>
      </c>
      <c r="M30" s="83" t="str">
        <f>VLOOKUP($A30,FI_load!$A:$AB,MATCH(FI!M$1,FI_load!$1:$1,0),FALSE)</f>
        <v>天津</v>
      </c>
      <c r="N30" s="125" t="str">
        <f>VLOOKUP($A30,FI_load!$A:$AB,MATCH(FI!N$1,FI_load!$1:$1,0),FALSE)</f>
        <v>--</v>
      </c>
      <c r="O30" s="125" t="str">
        <f>VLOOKUP($A30,FI_load!$A:$AB,MATCH(FI!O$1,FI_load!$1:$1,0),FALSE)</f>
        <v>非银</v>
      </c>
      <c r="P30" s="125" t="str">
        <f>VLOOKUP($A30,FI_load!$A:$AB,MATCH(FI!P$1,FI_load!$1:$1,0),FALSE)</f>
        <v>融资租赁</v>
      </c>
    </row>
    <row r="31" spans="1:16" x14ac:dyDescent="0.25">
      <c r="A31" s="73">
        <f>FI[[#This Row],[Index]]</f>
        <v>101</v>
      </c>
      <c r="B31" s="80">
        <f>VLOOKUP($A31,FI_load!$A:$AB,MATCH(FI!$B$1,FI_load!$1:$1,0),FALSE)</f>
        <v>45056</v>
      </c>
      <c r="C31" s="81" t="str">
        <f>VLOOKUP($A31,FI_load!$A:$AB,MATCH(FI!C$1,FI_load!$1:$1,0),FALSE)</f>
        <v>海通证券</v>
      </c>
      <c r="D31" s="80" t="str">
        <f>VLOOKUP($A31,FI_load!$A:$AB,MATCH(FI!D$1,FI_load!$1:$1,0),FALSE)</f>
        <v>--/BBB/--</v>
      </c>
      <c r="E31" s="80" t="str">
        <f>VLOOKUP($A31,FI_load!$A:$AB,MATCH(FI!E$1,FI_load!$1:$1,0),FALSE)</f>
        <v>CNH</v>
      </c>
      <c r="F31" s="82">
        <f>VLOOKUP($A31,FI_load!$A:$AB,MATCH(FI!F$1,FI_load!$1:$1,0),FALSE)</f>
        <v>28</v>
      </c>
      <c r="G31" s="80" t="str">
        <f>VLOOKUP($A31,FI_load!$A:$AB,MATCH(FI!G$1,FI_load!$1:$1,0),FALSE)</f>
        <v>3</v>
      </c>
      <c r="H31" s="80" t="str">
        <f>VLOOKUP($A31,FI_load!$A:$AB,MATCH(FI!H$1,FI_load!$1:$1,0),FALSE)</f>
        <v>3.2%</v>
      </c>
      <c r="I31" s="80" t="str">
        <f>VLOOKUP($A31,FI_load!$A:$AB,MATCH(FI!I$1,FI_load!$1:$1,0),FALSE)</f>
        <v>3.55%a</v>
      </c>
      <c r="J31" s="82" t="str">
        <f>VLOOKUP($A31,FI_load!$A:$AB,MATCH(FI!J$1,FI_load!$1:$1,0),FALSE)</f>
        <v>35</v>
      </c>
      <c r="K31" s="83" t="str">
        <f>VLOOKUP($A31,FI_load!$A:$AB,MATCH(FI!K$1,FI_load!$1:$1,0),FALSE)</f>
        <v>担保</v>
      </c>
      <c r="L31" s="83" t="str">
        <f>VLOOKUP($A31,FI_load!$A:$AB,MATCH(FI!L$1,FI_load!$1:$1,0),FALSE)</f>
        <v>点心债</v>
      </c>
      <c r="M31" s="83" t="str">
        <f>VLOOKUP($A31,FI_load!$A:$AB,MATCH(FI!M$1,FI_load!$1:$1,0),FALSE)</f>
        <v>上海</v>
      </c>
      <c r="N31" s="125" t="str">
        <f>VLOOKUP($A31,FI_load!$A:$AB,MATCH(FI!N$1,FI_load!$1:$1,0),FALSE)</f>
        <v>BISL,港分</v>
      </c>
      <c r="O31" s="125" t="str">
        <f>VLOOKUP($A31,FI_load!$A:$AB,MATCH(FI!O$1,FI_load!$1:$1,0),FALSE)</f>
        <v>非银</v>
      </c>
      <c r="P31" s="125" t="str">
        <f>VLOOKUP($A31,FI_load!$A:$AB,MATCH(FI!P$1,FI_load!$1:$1,0),FALSE)</f>
        <v>证券</v>
      </c>
    </row>
    <row r="32" spans="1:16" x14ac:dyDescent="0.25">
      <c r="A32" s="73">
        <f>FI[[#This Row],[Index]]</f>
        <v>100</v>
      </c>
      <c r="B32" s="80">
        <f>VLOOKUP($A32,FI_load!$A:$AB,MATCH(FI!$B$1,FI_load!$1:$1,0),FALSE)</f>
        <v>45055</v>
      </c>
      <c r="C32" s="81" t="str">
        <f>VLOOKUP($A32,FI_load!$A:$AB,MATCH(FI!C$1,FI_load!$1:$1,0),FALSE)</f>
        <v>进出口银行</v>
      </c>
      <c r="D32" s="80" t="str">
        <f>VLOOKUP($A32,FI_load!$A:$AB,MATCH(FI!D$1,FI_load!$1:$1,0),FALSE)</f>
        <v>--/--/--</v>
      </c>
      <c r="E32" s="80" t="str">
        <f>VLOOKUP($A32,FI_load!$A:$AB,MATCH(FI!E$1,FI_load!$1:$1,0),FALSE)</f>
        <v>USD</v>
      </c>
      <c r="F32" s="82">
        <f>VLOOKUP($A32,FI_load!$A:$AB,MATCH(FI!F$1,FI_load!$1:$1,0),FALSE)</f>
        <v>15</v>
      </c>
      <c r="G32" s="80" t="str">
        <f>VLOOKUP($A32,FI_load!$A:$AB,MATCH(FI!G$1,FI_load!$1:$1,0),FALSE)</f>
        <v>3</v>
      </c>
      <c r="H32" s="80" t="str">
        <f>VLOOKUP($A32,FI_load!$A:$AB,MATCH(FI!H$1,FI_load!$1:$1,0),FALSE)</f>
        <v>3.875%</v>
      </c>
      <c r="I32" s="80" t="str">
        <f>VLOOKUP($A32,FI_load!$A:$AB,MATCH(FI!I$1,FI_load!$1:$1,0),FALSE)</f>
        <v>T3+75a</v>
      </c>
      <c r="J32" s="82" t="str">
        <f>VLOOKUP($A32,FI_load!$A:$AB,MATCH(FI!J$1,FI_load!$1:$1,0),FALSE)</f>
        <v>40</v>
      </c>
      <c r="K32" s="83" t="str">
        <f>VLOOKUP($A32,FI_load!$A:$AB,MATCH(FI!K$1,FI_load!$1:$1,0),FALSE)</f>
        <v>直发</v>
      </c>
      <c r="L32" s="83" t="str">
        <f>VLOOKUP($A32,FI_load!$A:$AB,MATCH(FI!L$1,FI_load!$1:$1,0),FALSE)</f>
        <v>--</v>
      </c>
      <c r="M32" s="83" t="str">
        <f>VLOOKUP($A32,FI_load!$A:$AB,MATCH(FI!M$1,FI_load!$1:$1,0),FALSE)</f>
        <v>北京</v>
      </c>
      <c r="N32" s="125" t="str">
        <f>VLOOKUP($A32,FI_load!$A:$AB,MATCH(FI!N$1,FI_load!$1:$1,0),FALSE)</f>
        <v>港分</v>
      </c>
      <c r="O32" s="125" t="str">
        <f>VLOOKUP($A32,FI_load!$A:$AB,MATCH(FI!O$1,FI_load!$1:$1,0),FALSE)</f>
        <v>银行</v>
      </c>
      <c r="P32" s="125" t="str">
        <f>VLOOKUP($A32,FI_load!$A:$AB,MATCH(FI!P$1,FI_load!$1:$1,0),FALSE)</f>
        <v>政策行</v>
      </c>
    </row>
    <row r="33" spans="1:16" x14ac:dyDescent="0.25">
      <c r="A33" s="73">
        <f>FI[[#This Row],[Index]]</f>
        <v>99</v>
      </c>
      <c r="B33" s="80">
        <f>VLOOKUP($A33,FI_load!$A:$AB,MATCH(FI!$B$1,FI_load!$1:$1,0),FALSE)</f>
        <v>45041</v>
      </c>
      <c r="C33" s="81" t="str">
        <f>VLOOKUP($A33,FI_load!$A:$AB,MATCH(FI!C$1,FI_load!$1:$1,0),FALSE)</f>
        <v>中银航空租赁</v>
      </c>
      <c r="D33" s="80" t="str">
        <f>VLOOKUP($A33,FI_load!$A:$AB,MATCH(FI!D$1,FI_load!$1:$1,0),FALSE)</f>
        <v>--/A-/A-</v>
      </c>
      <c r="E33" s="80" t="str">
        <f>VLOOKUP($A33,FI_load!$A:$AB,MATCH(FI!E$1,FI_load!$1:$1,0),FALSE)</f>
        <v>USD</v>
      </c>
      <c r="F33" s="82">
        <f>VLOOKUP($A33,FI_load!$A:$AB,MATCH(FI!F$1,FI_load!$1:$1,0),FALSE)</f>
        <v>5</v>
      </c>
      <c r="G33" s="80" t="str">
        <f>VLOOKUP($A33,FI_load!$A:$AB,MATCH(FI!G$1,FI_load!$1:$1,0),FALSE)</f>
        <v>10</v>
      </c>
      <c r="H33" s="80" t="str">
        <f>VLOOKUP($A33,FI_load!$A:$AB,MATCH(FI!H$1,FI_load!$1:$1,0),FALSE)</f>
        <v>4.875%</v>
      </c>
      <c r="I33" s="80" t="str">
        <f>VLOOKUP($A33,FI_load!$A:$AB,MATCH(FI!I$1,FI_load!$1:$1,0),FALSE)</f>
        <v>T+195a</v>
      </c>
      <c r="J33" s="82" t="str">
        <f>VLOOKUP($A33,FI_load!$A:$AB,MATCH(FI!J$1,FI_load!$1:$1,0),FALSE)</f>
        <v>35</v>
      </c>
      <c r="K33" s="83" t="str">
        <f>VLOOKUP($A33,FI_load!$A:$AB,MATCH(FI!K$1,FI_load!$1:$1,0),FALSE)</f>
        <v>担保</v>
      </c>
      <c r="L33" s="83" t="str">
        <f>VLOOKUP($A33,FI_load!$A:$AB,MATCH(FI!L$1,FI_load!$1:$1,0),FALSE)</f>
        <v>--</v>
      </c>
      <c r="M33" s="83" t="str">
        <f>VLOOKUP($A33,FI_load!$A:$AB,MATCH(FI!M$1,FI_load!$1:$1,0),FALSE)</f>
        <v>天津</v>
      </c>
      <c r="N33" s="125" t="str">
        <f>VLOOKUP($A33,FI_load!$A:$AB,MATCH(FI!N$1,FI_load!$1:$1,0),FALSE)</f>
        <v>--</v>
      </c>
      <c r="O33" s="125" t="str">
        <f>VLOOKUP($A33,FI_load!$A:$AB,MATCH(FI!O$1,FI_load!$1:$1,0),FALSE)</f>
        <v>非银</v>
      </c>
      <c r="P33" s="125" t="str">
        <f>VLOOKUP($A33,FI_load!$A:$AB,MATCH(FI!P$1,FI_load!$1:$1,0),FALSE)</f>
        <v>融资租赁</v>
      </c>
    </row>
    <row r="34" spans="1:16" x14ac:dyDescent="0.25">
      <c r="A34" s="73">
        <f>FI[[#This Row],[Index]]</f>
        <v>98</v>
      </c>
      <c r="B34" s="80">
        <f>VLOOKUP($A34,FI_load!$A:$AB,MATCH(FI!$B$1,FI_load!$1:$1,0),FALSE)</f>
        <v>45036</v>
      </c>
      <c r="C34" s="81" t="str">
        <f>VLOOKUP($A34,FI_load!$A:$AB,MATCH(FI!C$1,FI_load!$1:$1,0),FALSE)</f>
        <v>中信建投</v>
      </c>
      <c r="D34" s="80" t="str">
        <f>VLOOKUP($A34,FI_load!$A:$AB,MATCH(FI!D$1,FI_load!$1:$1,0),FALSE)</f>
        <v>--/BBB+/--</v>
      </c>
      <c r="E34" s="80" t="str">
        <f>VLOOKUP($A34,FI_load!$A:$AB,MATCH(FI!E$1,FI_load!$1:$1,0),FALSE)</f>
        <v>CNH</v>
      </c>
      <c r="F34" s="82">
        <f>VLOOKUP($A34,FI_load!$A:$AB,MATCH(FI!F$1,FI_load!$1:$1,0),FALSE)</f>
        <v>15</v>
      </c>
      <c r="G34" s="80" t="str">
        <f>VLOOKUP($A34,FI_load!$A:$AB,MATCH(FI!G$1,FI_load!$1:$1,0),FALSE)</f>
        <v>3</v>
      </c>
      <c r="H34" s="80" t="str">
        <f>VLOOKUP($A34,FI_load!$A:$AB,MATCH(FI!H$1,FI_load!$1:$1,0),FALSE)</f>
        <v>3.25%</v>
      </c>
      <c r="I34" s="80" t="str">
        <f>VLOOKUP($A34,FI_load!$A:$AB,MATCH(FI!I$1,FI_load!$1:$1,0),FALSE)</f>
        <v>3.55%a</v>
      </c>
      <c r="J34" s="82" t="str">
        <f>VLOOKUP($A34,FI_load!$A:$AB,MATCH(FI!J$1,FI_load!$1:$1,0),FALSE)</f>
        <v>30</v>
      </c>
      <c r="K34" s="83" t="str">
        <f>VLOOKUP($A34,FI_load!$A:$AB,MATCH(FI!K$1,FI_load!$1:$1,0),FALSE)</f>
        <v>担保</v>
      </c>
      <c r="L34" s="83" t="str">
        <f>VLOOKUP($A34,FI_load!$A:$AB,MATCH(FI!L$1,FI_load!$1:$1,0),FALSE)</f>
        <v>点心债</v>
      </c>
      <c r="M34" s="83" t="str">
        <f>VLOOKUP($A34,FI_load!$A:$AB,MATCH(FI!M$1,FI_load!$1:$1,0),FALSE)</f>
        <v>北京</v>
      </c>
      <c r="N34" s="125" t="str">
        <f>VLOOKUP($A34,FI_load!$A:$AB,MATCH(FI!N$1,FI_load!$1:$1,0),FALSE)</f>
        <v>BISL,港分</v>
      </c>
      <c r="O34" s="125" t="str">
        <f>VLOOKUP($A34,FI_load!$A:$AB,MATCH(FI!O$1,FI_load!$1:$1,0),FALSE)</f>
        <v>非银</v>
      </c>
      <c r="P34" s="125" t="str">
        <f>VLOOKUP($A34,FI_load!$A:$AB,MATCH(FI!P$1,FI_load!$1:$1,0),FALSE)</f>
        <v>证券</v>
      </c>
    </row>
    <row r="35" spans="1:16" x14ac:dyDescent="0.25">
      <c r="A35" s="73">
        <f>FI[[#This Row],[Index]]</f>
        <v>97</v>
      </c>
      <c r="B35" s="80">
        <f>VLOOKUP($A35,FI_load!$A:$AB,MATCH(FI!$B$1,FI_load!$1:$1,0),FALSE)</f>
        <v>45036</v>
      </c>
      <c r="C35" s="81" t="str">
        <f>VLOOKUP($A35,FI_load!$A:$AB,MATCH(FI!C$1,FI_load!$1:$1,0),FALSE)</f>
        <v>中信建投</v>
      </c>
      <c r="D35" s="80" t="str">
        <f>VLOOKUP($A35,FI_load!$A:$AB,MATCH(FI!D$1,FI_load!$1:$1,0),FALSE)</f>
        <v>--/BBB+/--</v>
      </c>
      <c r="E35" s="80" t="str">
        <f>VLOOKUP($A35,FI_load!$A:$AB,MATCH(FI!E$1,FI_load!$1:$1,0),FALSE)</f>
        <v>CNH</v>
      </c>
      <c r="F35" s="82">
        <f>VLOOKUP($A35,FI_load!$A:$AB,MATCH(FI!F$1,FI_load!$1:$1,0),FALSE)</f>
        <v>15</v>
      </c>
      <c r="G35" s="80" t="str">
        <f>VLOOKUP($A35,FI_load!$A:$AB,MATCH(FI!G$1,FI_load!$1:$1,0),FALSE)</f>
        <v>2</v>
      </c>
      <c r="H35" s="80" t="str">
        <f>VLOOKUP($A35,FI_load!$A:$AB,MATCH(FI!H$1,FI_load!$1:$1,0),FALSE)</f>
        <v>3.15%</v>
      </c>
      <c r="I35" s="80" t="str">
        <f>VLOOKUP($A35,FI_load!$A:$AB,MATCH(FI!I$1,FI_load!$1:$1,0),FALSE)</f>
        <v>3.45%a</v>
      </c>
      <c r="J35" s="82" t="str">
        <f>VLOOKUP($A35,FI_load!$A:$AB,MATCH(FI!J$1,FI_load!$1:$1,0),FALSE)</f>
        <v>30</v>
      </c>
      <c r="K35" s="83" t="str">
        <f>VLOOKUP($A35,FI_load!$A:$AB,MATCH(FI!K$1,FI_load!$1:$1,0),FALSE)</f>
        <v>担保</v>
      </c>
      <c r="L35" s="83" t="str">
        <f>VLOOKUP($A35,FI_load!$A:$AB,MATCH(FI!L$1,FI_load!$1:$1,0),FALSE)</f>
        <v>点心债</v>
      </c>
      <c r="M35" s="83" t="str">
        <f>VLOOKUP($A35,FI_load!$A:$AB,MATCH(FI!M$1,FI_load!$1:$1,0),FALSE)</f>
        <v>北京</v>
      </c>
      <c r="N35" s="125" t="str">
        <f>VLOOKUP($A35,FI_load!$A:$AB,MATCH(FI!N$1,FI_load!$1:$1,0),FALSE)</f>
        <v>BISL,港分</v>
      </c>
      <c r="O35" s="125" t="str">
        <f>VLOOKUP($A35,FI_load!$A:$AB,MATCH(FI!O$1,FI_load!$1:$1,0),FALSE)</f>
        <v>非银</v>
      </c>
      <c r="P35" s="125" t="str">
        <f>VLOOKUP($A35,FI_load!$A:$AB,MATCH(FI!P$1,FI_load!$1:$1,0),FALSE)</f>
        <v>证券</v>
      </c>
    </row>
    <row r="36" spans="1:16" x14ac:dyDescent="0.25">
      <c r="A36" s="73">
        <f>FI[[#This Row],[Index]]</f>
        <v>96</v>
      </c>
      <c r="B36" s="80">
        <f>VLOOKUP($A36,FI_load!$A:$AB,MATCH(FI!$B$1,FI_load!$1:$1,0),FALSE)</f>
        <v>45034</v>
      </c>
      <c r="C36" s="81" t="str">
        <f>VLOOKUP($A36,FI_load!$A:$AB,MATCH(FI!C$1,FI_load!$1:$1,0),FALSE)</f>
        <v>远东租赁</v>
      </c>
      <c r="D36" s="80" t="str">
        <f>VLOOKUP($A36,FI_load!$A:$AB,MATCH(FI!D$1,FI_load!$1:$1,0),FALSE)</f>
        <v>--/--/--</v>
      </c>
      <c r="E36" s="80" t="str">
        <f>VLOOKUP($A36,FI_load!$A:$AB,MATCH(FI!E$1,FI_load!$1:$1,0),FALSE)</f>
        <v>CNH</v>
      </c>
      <c r="F36" s="82">
        <f>VLOOKUP($A36,FI_load!$A:$AB,MATCH(FI!F$1,FI_load!$1:$1,0),FALSE)</f>
        <v>3</v>
      </c>
      <c r="G36" s="80" t="str">
        <f>VLOOKUP($A36,FI_load!$A:$AB,MATCH(FI!G$1,FI_load!$1:$1,0),FALSE)</f>
        <v>3</v>
      </c>
      <c r="H36" s="80" t="str">
        <f>VLOOKUP($A36,FI_load!$A:$AB,MATCH(FI!H$1,FI_load!$1:$1,0),FALSE)</f>
        <v>4.8%</v>
      </c>
      <c r="I36" s="80" t="str">
        <f>VLOOKUP($A36,FI_load!$A:$AB,MATCH(FI!I$1,FI_load!$1:$1,0),FALSE)</f>
        <v>--</v>
      </c>
      <c r="J36" s="82" t="str">
        <f>VLOOKUP($A36,FI_load!$A:$AB,MATCH(FI!J$1,FI_load!$1:$1,0),FALSE)</f>
        <v>--</v>
      </c>
      <c r="K36" s="83" t="str">
        <f>VLOOKUP($A36,FI_load!$A:$AB,MATCH(FI!K$1,FI_load!$1:$1,0),FALSE)</f>
        <v>直发</v>
      </c>
      <c r="L36" s="83" t="str">
        <f>VLOOKUP($A36,FI_load!$A:$AB,MATCH(FI!L$1,FI_load!$1:$1,0),FALSE)</f>
        <v>自贸债</v>
      </c>
      <c r="M36" s="83" t="str">
        <f>VLOOKUP($A36,FI_load!$A:$AB,MATCH(FI!M$1,FI_load!$1:$1,0),FALSE)</f>
        <v>上海</v>
      </c>
      <c r="N36" s="125" t="str">
        <f>VLOOKUP($A36,FI_load!$A:$AB,MATCH(FI!N$1,FI_load!$1:$1,0),FALSE)</f>
        <v>BISL</v>
      </c>
      <c r="O36" s="125" t="str">
        <f>VLOOKUP($A36,FI_load!$A:$AB,MATCH(FI!O$1,FI_load!$1:$1,0),FALSE)</f>
        <v>非银</v>
      </c>
      <c r="P36" s="125" t="str">
        <f>VLOOKUP($A36,FI_load!$A:$AB,MATCH(FI!P$1,FI_load!$1:$1,0),FALSE)</f>
        <v>融资租赁</v>
      </c>
    </row>
    <row r="37" spans="1:16" x14ac:dyDescent="0.25">
      <c r="A37" s="73">
        <f>FI[[#This Row],[Index]]</f>
        <v>95</v>
      </c>
      <c r="B37" s="80">
        <f>VLOOKUP($A37,FI_load!$A:$AB,MATCH(FI!$B$1,FI_load!$1:$1,0),FALSE)</f>
        <v>45029</v>
      </c>
      <c r="C37" s="81" t="str">
        <f>VLOOKUP($A37,FI_load!$A:$AB,MATCH(FI!C$1,FI_load!$1:$1,0),FALSE)</f>
        <v>海通证券</v>
      </c>
      <c r="D37" s="80" t="str">
        <f>VLOOKUP($A37,FI_load!$A:$AB,MATCH(FI!D$1,FI_load!$1:$1,0),FALSE)</f>
        <v>--/--/--</v>
      </c>
      <c r="E37" s="80" t="str">
        <f>VLOOKUP($A37,FI_load!$A:$AB,MATCH(FI!E$1,FI_load!$1:$1,0),FALSE)</f>
        <v>CNH</v>
      </c>
      <c r="F37" s="82">
        <f>VLOOKUP($A37,FI_load!$A:$AB,MATCH(FI!F$1,FI_load!$1:$1,0),FALSE)</f>
        <v>40</v>
      </c>
      <c r="G37" s="80" t="str">
        <f>VLOOKUP($A37,FI_load!$A:$AB,MATCH(FI!G$1,FI_load!$1:$1,0),FALSE)</f>
        <v>3</v>
      </c>
      <c r="H37" s="80" t="str">
        <f>VLOOKUP($A37,FI_load!$A:$AB,MATCH(FI!H$1,FI_load!$1:$1,0),FALSE)</f>
        <v>3.4%</v>
      </c>
      <c r="I37" s="80" t="str">
        <f>VLOOKUP($A37,FI_load!$A:$AB,MATCH(FI!I$1,FI_load!$1:$1,0),FALSE)</f>
        <v>3.6%a</v>
      </c>
      <c r="J37" s="82" t="str">
        <f>VLOOKUP($A37,FI_load!$A:$AB,MATCH(FI!J$1,FI_load!$1:$1,0),FALSE)</f>
        <v>20</v>
      </c>
      <c r="K37" s="83" t="str">
        <f>VLOOKUP($A37,FI_load!$A:$AB,MATCH(FI!K$1,FI_load!$1:$1,0),FALSE)</f>
        <v>担保</v>
      </c>
      <c r="L37" s="83" t="str">
        <f>VLOOKUP($A37,FI_load!$A:$AB,MATCH(FI!L$1,FI_load!$1:$1,0),FALSE)</f>
        <v>自贸债</v>
      </c>
      <c r="M37" s="83" t="str">
        <f>VLOOKUP($A37,FI_load!$A:$AB,MATCH(FI!M$1,FI_load!$1:$1,0),FALSE)</f>
        <v>上海</v>
      </c>
      <c r="N37" s="125" t="str">
        <f>VLOOKUP($A37,FI_load!$A:$AB,MATCH(FI!N$1,FI_load!$1:$1,0),FALSE)</f>
        <v>港分</v>
      </c>
      <c r="O37" s="125" t="str">
        <f>VLOOKUP($A37,FI_load!$A:$AB,MATCH(FI!O$1,FI_load!$1:$1,0),FALSE)</f>
        <v>非银</v>
      </c>
      <c r="P37" s="125" t="str">
        <f>VLOOKUP($A37,FI_load!$A:$AB,MATCH(FI!P$1,FI_load!$1:$1,0),FALSE)</f>
        <v>证券</v>
      </c>
    </row>
    <row r="38" spans="1:16" x14ac:dyDescent="0.25">
      <c r="A38" s="73">
        <f>FI[[#This Row],[Index]]</f>
        <v>94</v>
      </c>
      <c r="B38" s="80">
        <f>VLOOKUP($A38,FI_load!$A:$AB,MATCH(FI!$B$1,FI_load!$1:$1,0),FALSE)</f>
        <v>45013</v>
      </c>
      <c r="C38" s="81" t="str">
        <f>VLOOKUP($A38,FI_load!$A:$AB,MATCH(FI!C$1,FI_load!$1:$1,0),FALSE)</f>
        <v>中航租赁</v>
      </c>
      <c r="D38" s="80" t="str">
        <f>VLOOKUP($A38,FI_load!$A:$AB,MATCH(FI!D$1,FI_load!$1:$1,0),FALSE)</f>
        <v>--/--/--</v>
      </c>
      <c r="E38" s="80" t="str">
        <f>VLOOKUP($A38,FI_load!$A:$AB,MATCH(FI!E$1,FI_load!$1:$1,0),FALSE)</f>
        <v>CNH</v>
      </c>
      <c r="F38" s="82">
        <f>VLOOKUP($A38,FI_load!$A:$AB,MATCH(FI!F$1,FI_load!$1:$1,0),FALSE)</f>
        <v>11</v>
      </c>
      <c r="G38" s="80" t="str">
        <f>VLOOKUP($A38,FI_load!$A:$AB,MATCH(FI!G$1,FI_load!$1:$1,0),FALSE)</f>
        <v>3</v>
      </c>
      <c r="H38" s="80" t="str">
        <f>VLOOKUP($A38,FI_load!$A:$AB,MATCH(FI!H$1,FI_load!$1:$1,0),FALSE)</f>
        <v>3.75%</v>
      </c>
      <c r="I38" s="80" t="str">
        <f>VLOOKUP($A38,FI_load!$A:$AB,MATCH(FI!I$1,FI_load!$1:$1,0),FALSE)</f>
        <v>4.2%a</v>
      </c>
      <c r="J38" s="82" t="str">
        <f>VLOOKUP($A38,FI_load!$A:$AB,MATCH(FI!J$1,FI_load!$1:$1,0),FALSE)</f>
        <v>45</v>
      </c>
      <c r="K38" s="83" t="str">
        <f>VLOOKUP($A38,FI_load!$A:$AB,MATCH(FI!K$1,FI_load!$1:$1,0),FALSE)</f>
        <v>直发</v>
      </c>
      <c r="L38" s="83" t="str">
        <f>VLOOKUP($A38,FI_load!$A:$AB,MATCH(FI!L$1,FI_load!$1:$1,0),FALSE)</f>
        <v>绿色自贸债</v>
      </c>
      <c r="M38" s="83" t="str">
        <f>VLOOKUP($A38,FI_load!$A:$AB,MATCH(FI!M$1,FI_load!$1:$1,0),FALSE)</f>
        <v>上海</v>
      </c>
      <c r="N38" s="125" t="str">
        <f>VLOOKUP($A38,FI_load!$A:$AB,MATCH(FI!N$1,FI_load!$1:$1,0),FALSE)</f>
        <v>港分</v>
      </c>
      <c r="O38" s="125" t="str">
        <f>VLOOKUP($A38,FI_load!$A:$AB,MATCH(FI!O$1,FI_load!$1:$1,0),FALSE)</f>
        <v>非银</v>
      </c>
      <c r="P38" s="125" t="str">
        <f>VLOOKUP($A38,FI_load!$A:$AB,MATCH(FI!P$1,FI_load!$1:$1,0),FALSE)</f>
        <v>融资租赁</v>
      </c>
    </row>
    <row r="39" spans="1:16" x14ac:dyDescent="0.25">
      <c r="A39" s="73">
        <f>FI[[#This Row],[Index]]</f>
        <v>93</v>
      </c>
      <c r="B39" s="80">
        <f>VLOOKUP($A39,FI_load!$A:$AB,MATCH(FI!$B$1,FI_load!$1:$1,0),FALSE)</f>
        <v>45005</v>
      </c>
      <c r="C39" s="81" t="str">
        <f>VLOOKUP($A39,FI_load!$A:$AB,MATCH(FI!C$1,FI_load!$1:$1,0),FALSE)</f>
        <v>中银港分</v>
      </c>
      <c r="D39" s="80" t="str">
        <f>VLOOKUP($A39,FI_load!$A:$AB,MATCH(FI!D$1,FI_load!$1:$1,0),FALSE)</f>
        <v>A1/A/A</v>
      </c>
      <c r="E39" s="80" t="str">
        <f>VLOOKUP($A39,FI_load!$A:$AB,MATCH(FI!E$1,FI_load!$1:$1,0),FALSE)</f>
        <v>CNH</v>
      </c>
      <c r="F39" s="82">
        <f>VLOOKUP($A39,FI_load!$A:$AB,MATCH(FI!F$1,FI_load!$1:$1,0),FALSE)</f>
        <v>10</v>
      </c>
      <c r="G39" s="80" t="str">
        <f>VLOOKUP($A39,FI_load!$A:$AB,MATCH(FI!G$1,FI_load!$1:$1,0),FALSE)</f>
        <v>2</v>
      </c>
      <c r="H39" s="80" t="str">
        <f>VLOOKUP($A39,FI_load!$A:$AB,MATCH(FI!H$1,FI_load!$1:$1,0),FALSE)</f>
        <v>2.93%</v>
      </c>
      <c r="I39" s="80" t="str">
        <f>VLOOKUP($A39,FI_load!$A:$AB,MATCH(FI!I$1,FI_load!$1:$1,0),FALSE)</f>
        <v>3.4%a</v>
      </c>
      <c r="J39" s="82" t="str">
        <f>VLOOKUP($A39,FI_load!$A:$AB,MATCH(FI!J$1,FI_load!$1:$1,0),FALSE)</f>
        <v>47</v>
      </c>
      <c r="K39" s="83" t="str">
        <f>VLOOKUP($A39,FI_load!$A:$AB,MATCH(FI!K$1,FI_load!$1:$1,0),FALSE)</f>
        <v>直发</v>
      </c>
      <c r="L39" s="83" t="str">
        <f>VLOOKUP($A39,FI_load!$A:$AB,MATCH(FI!L$1,FI_load!$1:$1,0),FALSE)</f>
        <v>可持续点心债</v>
      </c>
      <c r="M39" s="83" t="str">
        <f>VLOOKUP($A39,FI_load!$A:$AB,MATCH(FI!M$1,FI_load!$1:$1,0),FALSE)</f>
        <v>北京</v>
      </c>
      <c r="N39" s="125" t="str">
        <f>VLOOKUP($A39,FI_load!$A:$AB,MATCH(FI!N$1,FI_load!$1:$1,0),FALSE)</f>
        <v>港分</v>
      </c>
      <c r="O39" s="125" t="str">
        <f>VLOOKUP($A39,FI_load!$A:$AB,MATCH(FI!O$1,FI_load!$1:$1,0),FALSE)</f>
        <v>银行</v>
      </c>
      <c r="P39" s="125" t="str">
        <f>VLOOKUP($A39,FI_load!$A:$AB,MATCH(FI!P$1,FI_load!$1:$1,0),FALSE)</f>
        <v>国有行</v>
      </c>
    </row>
    <row r="40" spans="1:16" x14ac:dyDescent="0.25">
      <c r="A40" s="73">
        <f>FI[[#This Row],[Index]]</f>
        <v>92</v>
      </c>
      <c r="B40" s="80">
        <f>VLOOKUP($A40,FI_load!$A:$AB,MATCH(FI!$B$1,FI_load!$1:$1,0),FALSE)</f>
        <v>44987</v>
      </c>
      <c r="C40" s="81" t="str">
        <f>VLOOKUP($A40,FI_load!$A:$AB,MATCH(FI!C$1,FI_load!$1:$1,0),FALSE)</f>
        <v>中国太平控股</v>
      </c>
      <c r="D40" s="80" t="str">
        <f>VLOOKUP($A40,FI_load!$A:$AB,MATCH(FI!D$1,FI_load!$1:$1,0),FALSE)</f>
        <v>--/--/BBB+</v>
      </c>
      <c r="E40" s="80" t="str">
        <f>VLOOKUP($A40,FI_load!$A:$AB,MATCH(FI!E$1,FI_load!$1:$1,0),FALSE)</f>
        <v>USD</v>
      </c>
      <c r="F40" s="82">
        <f>VLOOKUP($A40,FI_load!$A:$AB,MATCH(FI!F$1,FI_load!$1:$1,0),FALSE)</f>
        <v>20</v>
      </c>
      <c r="G40" s="80" t="str">
        <f>VLOOKUP($A40,FI_load!$A:$AB,MATCH(FI!G$1,FI_load!$1:$1,0),FALSE)</f>
        <v>PNC5</v>
      </c>
      <c r="H40" s="80" t="str">
        <f>VLOOKUP($A40,FI_load!$A:$AB,MATCH(FI!H$1,FI_load!$1:$1,0),FALSE)</f>
        <v>6.4%</v>
      </c>
      <c r="I40" s="80" t="str">
        <f>VLOOKUP($A40,FI_load!$A:$AB,MATCH(FI!I$1,FI_load!$1:$1,0),FALSE)</f>
        <v>6.75%a</v>
      </c>
      <c r="J40" s="82" t="str">
        <f>VLOOKUP($A40,FI_load!$A:$AB,MATCH(FI!J$1,FI_load!$1:$1,0),FALSE)</f>
        <v>35</v>
      </c>
      <c r="K40" s="83" t="str">
        <f>VLOOKUP($A40,FI_load!$A:$AB,MATCH(FI!K$1,FI_load!$1:$1,0),FALSE)</f>
        <v>直发</v>
      </c>
      <c r="L40" s="83" t="str">
        <f>VLOOKUP($A40,FI_load!$A:$AB,MATCH(FI!L$1,FI_load!$1:$1,0),FALSE)</f>
        <v>次级永续债券</v>
      </c>
      <c r="M40" s="83" t="str">
        <f>VLOOKUP($A40,FI_load!$A:$AB,MATCH(FI!M$1,FI_load!$1:$1,0),FALSE)</f>
        <v>上海</v>
      </c>
      <c r="N40" s="125" t="str">
        <f>VLOOKUP($A40,FI_load!$A:$AB,MATCH(FI!N$1,FI_load!$1:$1,0),FALSE)</f>
        <v>--</v>
      </c>
      <c r="O40" s="125" t="str">
        <f>VLOOKUP($A40,FI_load!$A:$AB,MATCH(FI!O$1,FI_load!$1:$1,0),FALSE)</f>
        <v>非银</v>
      </c>
      <c r="P40" s="125" t="str">
        <f>VLOOKUP($A40,FI_load!$A:$AB,MATCH(FI!P$1,FI_load!$1:$1,0),FALSE)</f>
        <v>保险</v>
      </c>
    </row>
    <row r="41" spans="1:16" x14ac:dyDescent="0.25">
      <c r="A41" s="73">
        <f>FI[[#This Row],[Index]]</f>
        <v>91</v>
      </c>
      <c r="B41" s="80">
        <f>VLOOKUP($A41,FI_load!$A:$AB,MATCH(FI!$B$1,FI_load!$1:$1,0),FALSE)</f>
        <v>44985</v>
      </c>
      <c r="C41" s="81" t="str">
        <f>VLOOKUP($A41,FI_load!$A:$AB,MATCH(FI!C$1,FI_load!$1:$1,0),FALSE)</f>
        <v>平安租赁</v>
      </c>
      <c r="D41" s="80" t="str">
        <f>VLOOKUP($A41,FI_load!$A:$AB,MATCH(FI!D$1,FI_load!$1:$1,0),FALSE)</f>
        <v>--/--/--</v>
      </c>
      <c r="E41" s="80" t="str">
        <f>VLOOKUP($A41,FI_load!$A:$AB,MATCH(FI!E$1,FI_load!$1:$1,0),FALSE)</f>
        <v>CNH</v>
      </c>
      <c r="F41" s="82">
        <f>VLOOKUP($A41,FI_load!$A:$AB,MATCH(FI!F$1,FI_load!$1:$1,0),FALSE)</f>
        <v>7</v>
      </c>
      <c r="G41" s="80" t="str">
        <f>VLOOKUP($A41,FI_load!$A:$AB,MATCH(FI!G$1,FI_load!$1:$1,0),FALSE)</f>
        <v>3</v>
      </c>
      <c r="H41" s="80" t="str">
        <f>VLOOKUP($A41,FI_load!$A:$AB,MATCH(FI!H$1,FI_load!$1:$1,0),FALSE)</f>
        <v>4.2%</v>
      </c>
      <c r="I41" s="80" t="str">
        <f>VLOOKUP($A41,FI_load!$A:$AB,MATCH(FI!I$1,FI_load!$1:$1,0),FALSE)</f>
        <v>--</v>
      </c>
      <c r="J41" s="82" t="str">
        <f>VLOOKUP($A41,FI_load!$A:$AB,MATCH(FI!J$1,FI_load!$1:$1,0),FALSE)</f>
        <v>--</v>
      </c>
      <c r="K41" s="83" t="str">
        <f>VLOOKUP($A41,FI_load!$A:$AB,MATCH(FI!K$1,FI_load!$1:$1,0),FALSE)</f>
        <v>直发</v>
      </c>
      <c r="L41" s="83" t="str">
        <f>VLOOKUP($A41,FI_load!$A:$AB,MATCH(FI!L$1,FI_load!$1:$1,0),FALSE)</f>
        <v>自贸债</v>
      </c>
      <c r="M41" s="83" t="str">
        <f>VLOOKUP($A41,FI_load!$A:$AB,MATCH(FI!M$1,FI_load!$1:$1,0),FALSE)</f>
        <v>上海</v>
      </c>
      <c r="N41" s="125" t="str">
        <f>VLOOKUP($A41,FI_load!$A:$AB,MATCH(FI!N$1,FI_load!$1:$1,0),FALSE)</f>
        <v>澳分</v>
      </c>
      <c r="O41" s="125" t="str">
        <f>VLOOKUP($A41,FI_load!$A:$AB,MATCH(FI!O$1,FI_load!$1:$1,0),FALSE)</f>
        <v>非银</v>
      </c>
      <c r="P41" s="125" t="str">
        <f>VLOOKUP($A41,FI_load!$A:$AB,MATCH(FI!P$1,FI_load!$1:$1,0),FALSE)</f>
        <v>融资租赁</v>
      </c>
    </row>
    <row r="42" spans="1:16" x14ac:dyDescent="0.25">
      <c r="A42" s="73">
        <f>FI[[#This Row],[Index]]</f>
        <v>90</v>
      </c>
      <c r="B42" s="80">
        <f>VLOOKUP($A42,FI_load!$A:$AB,MATCH(FI!$B$1,FI_load!$1:$1,0),FALSE)</f>
        <v>44985</v>
      </c>
      <c r="C42" s="81" t="str">
        <f>VLOOKUP($A42,FI_load!$A:$AB,MATCH(FI!C$1,FI_load!$1:$1,0),FALSE)</f>
        <v>南商银行</v>
      </c>
      <c r="D42" s="80" t="str">
        <f>VLOOKUP($A42,FI_load!$A:$AB,MATCH(FI!D$1,FI_load!$1:$1,0),FALSE)</f>
        <v>Ba2/--/--</v>
      </c>
      <c r="E42" s="80" t="str">
        <f>VLOOKUP($A42,FI_load!$A:$AB,MATCH(FI!E$1,FI_load!$1:$1,0),FALSE)</f>
        <v>USD</v>
      </c>
      <c r="F42" s="82">
        <f>VLOOKUP($A42,FI_load!$A:$AB,MATCH(FI!F$1,FI_load!$1:$1,0),FALSE)</f>
        <v>3</v>
      </c>
      <c r="G42" s="80" t="str">
        <f>VLOOKUP($A42,FI_load!$A:$AB,MATCH(FI!G$1,FI_load!$1:$1,0),FALSE)</f>
        <v>PNC5</v>
      </c>
      <c r="H42" s="80" t="str">
        <f>VLOOKUP($A42,FI_load!$A:$AB,MATCH(FI!H$1,FI_load!$1:$1,0),FALSE)</f>
        <v>7.35%</v>
      </c>
      <c r="I42" s="80" t="str">
        <f>VLOOKUP($A42,FI_load!$A:$AB,MATCH(FI!I$1,FI_load!$1:$1,0),FALSE)</f>
        <v>7.65%a</v>
      </c>
      <c r="J42" s="82" t="str">
        <f>VLOOKUP($A42,FI_load!$A:$AB,MATCH(FI!J$1,FI_load!$1:$1,0),FALSE)</f>
        <v>30</v>
      </c>
      <c r="K42" s="83" t="str">
        <f>VLOOKUP($A42,FI_load!$A:$AB,MATCH(FI!K$1,FI_load!$1:$1,0),FALSE)</f>
        <v>直发</v>
      </c>
      <c r="L42" s="83" t="str">
        <f>VLOOKUP($A42,FI_load!$A:$AB,MATCH(FI!L$1,FI_load!$1:$1,0),FALSE)</f>
        <v>额外一级资本债</v>
      </c>
      <c r="M42" s="83" t="str">
        <f>VLOOKUP($A42,FI_load!$A:$AB,MATCH(FI!M$1,FI_load!$1:$1,0),FALSE)</f>
        <v>上海</v>
      </c>
      <c r="N42" s="125" t="str">
        <f>VLOOKUP($A42,FI_load!$A:$AB,MATCH(FI!N$1,FI_load!$1:$1,0),FALSE)</f>
        <v>BISL</v>
      </c>
      <c r="O42" s="125" t="str">
        <f>VLOOKUP($A42,FI_load!$A:$AB,MATCH(FI!O$1,FI_load!$1:$1,0),FALSE)</f>
        <v>银行</v>
      </c>
      <c r="P42" s="125" t="str">
        <f>VLOOKUP($A42,FI_load!$A:$AB,MATCH(FI!P$1,FI_load!$1:$1,0),FALSE)</f>
        <v>港澳行</v>
      </c>
    </row>
    <row r="43" spans="1:16" x14ac:dyDescent="0.25">
      <c r="A43" s="73">
        <f>FI[[#This Row],[Index]]</f>
        <v>89</v>
      </c>
      <c r="B43" s="80">
        <f>VLOOKUP($A43,FI_load!$A:$AB,MATCH(FI!$B$1,FI_load!$1:$1,0),FALSE)</f>
        <v>44980</v>
      </c>
      <c r="C43" s="81" t="str">
        <f>VLOOKUP($A43,FI_load!$A:$AB,MATCH(FI!C$1,FI_load!$1:$1,0),FALSE)</f>
        <v>光银港分</v>
      </c>
      <c r="D43" s="80" t="str">
        <f>VLOOKUP($A43,FI_load!$A:$AB,MATCH(FI!D$1,FI_load!$1:$1,0),FALSE)</f>
        <v>--/BBB+/BBB</v>
      </c>
      <c r="E43" s="80" t="str">
        <f>VLOOKUP($A43,FI_load!$A:$AB,MATCH(FI!E$1,FI_load!$1:$1,0),FALSE)</f>
        <v>USD</v>
      </c>
      <c r="F43" s="82">
        <f>VLOOKUP($A43,FI_load!$A:$AB,MATCH(FI!F$1,FI_load!$1:$1,0),FALSE)</f>
        <v>4</v>
      </c>
      <c r="G43" s="80" t="str">
        <f>VLOOKUP($A43,FI_load!$A:$AB,MATCH(FI!G$1,FI_load!$1:$1,0),FALSE)</f>
        <v>3</v>
      </c>
      <c r="H43" s="80" t="str">
        <f>VLOOKUP($A43,FI_load!$A:$AB,MATCH(FI!H$1,FI_load!$1:$1,0),FALSE)</f>
        <v>4.994%</v>
      </c>
      <c r="I43" s="80" t="str">
        <f>VLOOKUP($A43,FI_load!$A:$AB,MATCH(FI!I$1,FI_load!$1:$1,0),FALSE)</f>
        <v>T+105a</v>
      </c>
      <c r="J43" s="82" t="str">
        <f>VLOOKUP($A43,FI_load!$A:$AB,MATCH(FI!J$1,FI_load!$1:$1,0),FALSE)</f>
        <v>48</v>
      </c>
      <c r="K43" s="83" t="str">
        <f>VLOOKUP($A43,FI_load!$A:$AB,MATCH(FI!K$1,FI_load!$1:$1,0),FALSE)</f>
        <v>直发</v>
      </c>
      <c r="L43" s="83" t="str">
        <f>VLOOKUP($A43,FI_load!$A:$AB,MATCH(FI!L$1,FI_load!$1:$1,0),FALSE)</f>
        <v>--</v>
      </c>
      <c r="M43" s="83" t="str">
        <f>VLOOKUP($A43,FI_load!$A:$AB,MATCH(FI!M$1,FI_load!$1:$1,0),FALSE)</f>
        <v>北京</v>
      </c>
      <c r="N43" s="125" t="str">
        <f>VLOOKUP($A43,FI_load!$A:$AB,MATCH(FI!N$1,FI_load!$1:$1,0),FALSE)</f>
        <v>BISL,港分</v>
      </c>
      <c r="O43" s="125" t="str">
        <f>VLOOKUP($A43,FI_load!$A:$AB,MATCH(FI!O$1,FI_load!$1:$1,0),FALSE)</f>
        <v>银行</v>
      </c>
      <c r="P43" s="125" t="str">
        <f>VLOOKUP($A43,FI_load!$A:$AB,MATCH(FI!P$1,FI_load!$1:$1,0),FALSE)</f>
        <v>股份行</v>
      </c>
    </row>
    <row r="44" spans="1:16" x14ac:dyDescent="0.25">
      <c r="A44" s="73">
        <f>FI[[#This Row],[Index]]</f>
        <v>88</v>
      </c>
      <c r="B44" s="80">
        <f>VLOOKUP($A44,FI_load!$A:$AB,MATCH(FI!$B$1,FI_load!$1:$1,0),FALSE)</f>
        <v>44979</v>
      </c>
      <c r="C44" s="81" t="str">
        <f>VLOOKUP($A44,FI_load!$A:$AB,MATCH(FI!C$1,FI_load!$1:$1,0),FALSE)</f>
        <v>中金公司</v>
      </c>
      <c r="D44" s="80" t="str">
        <f>VLOOKUP($A44,FI_load!$A:$AB,MATCH(FI!D$1,FI_load!$1:$1,0),FALSE)</f>
        <v>Baa1/--/--</v>
      </c>
      <c r="E44" s="80" t="str">
        <f>VLOOKUP($A44,FI_load!$A:$AB,MATCH(FI!E$1,FI_load!$1:$1,0),FALSE)</f>
        <v>USD</v>
      </c>
      <c r="F44" s="82">
        <f>VLOOKUP($A44,FI_load!$A:$AB,MATCH(FI!F$1,FI_load!$1:$1,0),FALSE)</f>
        <v>12.5</v>
      </c>
      <c r="G44" s="80" t="str">
        <f>VLOOKUP($A44,FI_load!$A:$AB,MATCH(FI!G$1,FI_load!$1:$1,0),FALSE)</f>
        <v>3</v>
      </c>
      <c r="H44" s="80" t="str">
        <f>VLOOKUP($A44,FI_load!$A:$AB,MATCH(FI!H$1,FI_load!$1:$1,0),FALSE)</f>
        <v>5.493%</v>
      </c>
      <c r="I44" s="80" t="str">
        <f>VLOOKUP($A44,FI_load!$A:$AB,MATCH(FI!I$1,FI_load!$1:$1,0),FALSE)</f>
        <v>T3+160a</v>
      </c>
      <c r="J44" s="82" t="str">
        <f>VLOOKUP($A44,FI_load!$A:$AB,MATCH(FI!J$1,FI_load!$1:$1,0),FALSE)</f>
        <v>50</v>
      </c>
      <c r="K44" s="83" t="str">
        <f>VLOOKUP($A44,FI_load!$A:$AB,MATCH(FI!K$1,FI_load!$1:$1,0),FALSE)</f>
        <v>维好+担保</v>
      </c>
      <c r="L44" s="83" t="str">
        <f>VLOOKUP($A44,FI_load!$A:$AB,MATCH(FI!L$1,FI_load!$1:$1,0),FALSE)</f>
        <v>--</v>
      </c>
      <c r="M44" s="83" t="str">
        <f>VLOOKUP($A44,FI_load!$A:$AB,MATCH(FI!M$1,FI_load!$1:$1,0),FALSE)</f>
        <v>北京</v>
      </c>
      <c r="N44" s="125" t="str">
        <f>VLOOKUP($A44,FI_load!$A:$AB,MATCH(FI!N$1,FI_load!$1:$1,0),FALSE)</f>
        <v>港分</v>
      </c>
      <c r="O44" s="125" t="str">
        <f>VLOOKUP($A44,FI_load!$A:$AB,MATCH(FI!O$1,FI_load!$1:$1,0),FALSE)</f>
        <v>非银</v>
      </c>
      <c r="P44" s="125" t="str">
        <f>VLOOKUP($A44,FI_load!$A:$AB,MATCH(FI!P$1,FI_load!$1:$1,0),FALSE)</f>
        <v>证券</v>
      </c>
    </row>
    <row r="45" spans="1:16" x14ac:dyDescent="0.25">
      <c r="A45" s="73">
        <f>FI[[#This Row],[Index]]</f>
        <v>87</v>
      </c>
      <c r="B45" s="80">
        <f>VLOOKUP($A45,FI_load!$A:$AB,MATCH(FI!$B$1,FI_load!$1:$1,0),FALSE)</f>
        <v>44978</v>
      </c>
      <c r="C45" s="81" t="str">
        <f>VLOOKUP($A45,FI_load!$A:$AB,MATCH(FI!C$1,FI_load!$1:$1,0),FALSE)</f>
        <v>交银港分</v>
      </c>
      <c r="D45" s="80" t="str">
        <f>VLOOKUP($A45,FI_load!$A:$AB,MATCH(FI!D$1,FI_load!$1:$1,0),FALSE)</f>
        <v>A2/--/--</v>
      </c>
      <c r="E45" s="80" t="str">
        <f>VLOOKUP($A45,FI_load!$A:$AB,MATCH(FI!E$1,FI_load!$1:$1,0),FALSE)</f>
        <v>USD</v>
      </c>
      <c r="F45" s="82">
        <f>VLOOKUP($A45,FI_load!$A:$AB,MATCH(FI!F$1,FI_load!$1:$1,0),FALSE)</f>
        <v>6</v>
      </c>
      <c r="G45" s="80" t="str">
        <f>VLOOKUP($A45,FI_load!$A:$AB,MATCH(FI!G$1,FI_load!$1:$1,0),FALSE)</f>
        <v>3</v>
      </c>
      <c r="H45" s="80" t="str">
        <f>VLOOKUP($A45,FI_load!$A:$AB,MATCH(FI!H$1,FI_load!$1:$1,0),FALSE)</f>
        <v>4.875%</v>
      </c>
      <c r="I45" s="80" t="str">
        <f>VLOOKUP($A45,FI_load!$A:$AB,MATCH(FI!I$1,FI_load!$1:$1,0),FALSE)</f>
        <v>T+100a</v>
      </c>
      <c r="J45" s="82" t="str">
        <f>VLOOKUP($A45,FI_load!$A:$AB,MATCH(FI!J$1,FI_load!$1:$1,0),FALSE)</f>
        <v>43</v>
      </c>
      <c r="K45" s="83" t="str">
        <f>VLOOKUP($A45,FI_load!$A:$AB,MATCH(FI!K$1,FI_load!$1:$1,0),FALSE)</f>
        <v>直发</v>
      </c>
      <c r="L45" s="83" t="str">
        <f>VLOOKUP($A45,FI_load!$A:$AB,MATCH(FI!L$1,FI_load!$1:$1,0),FALSE)</f>
        <v>--</v>
      </c>
      <c r="M45" s="83" t="str">
        <f>VLOOKUP($A45,FI_load!$A:$AB,MATCH(FI!M$1,FI_load!$1:$1,0),FALSE)</f>
        <v>上海</v>
      </c>
      <c r="N45" s="125" t="str">
        <f>VLOOKUP($A45,FI_load!$A:$AB,MATCH(FI!N$1,FI_load!$1:$1,0),FALSE)</f>
        <v>BISL,港分</v>
      </c>
      <c r="O45" s="125" t="str">
        <f>VLOOKUP($A45,FI_load!$A:$AB,MATCH(FI!O$1,FI_load!$1:$1,0),FALSE)</f>
        <v>银行</v>
      </c>
      <c r="P45" s="125" t="str">
        <f>VLOOKUP($A45,FI_load!$A:$AB,MATCH(FI!P$1,FI_load!$1:$1,0),FALSE)</f>
        <v>国有行</v>
      </c>
    </row>
    <row r="46" spans="1:16" x14ac:dyDescent="0.25">
      <c r="A46" s="73">
        <f>FI[[#This Row],[Index]]</f>
        <v>86</v>
      </c>
      <c r="B46" s="80">
        <f>VLOOKUP($A46,FI_load!$A:$AB,MATCH(FI!$B$1,FI_load!$1:$1,0),FALSE)</f>
        <v>44978</v>
      </c>
      <c r="C46" s="81" t="str">
        <f>VLOOKUP($A46,FI_load!$A:$AB,MATCH(FI!C$1,FI_load!$1:$1,0),FALSE)</f>
        <v>交银港分</v>
      </c>
      <c r="D46" s="80" t="str">
        <f>VLOOKUP($A46,FI_load!$A:$AB,MATCH(FI!D$1,FI_load!$1:$1,0),FALSE)</f>
        <v>A2/--/--</v>
      </c>
      <c r="E46" s="80" t="str">
        <f>VLOOKUP($A46,FI_load!$A:$AB,MATCH(FI!E$1,FI_load!$1:$1,0),FALSE)</f>
        <v>HKD</v>
      </c>
      <c r="F46" s="82">
        <f>VLOOKUP($A46,FI_load!$A:$AB,MATCH(FI!F$1,FI_load!$1:$1,0),FALSE)</f>
        <v>27</v>
      </c>
      <c r="G46" s="80" t="str">
        <f>VLOOKUP($A46,FI_load!$A:$AB,MATCH(FI!G$1,FI_load!$1:$1,0),FALSE)</f>
        <v>2</v>
      </c>
      <c r="H46" s="80" t="str">
        <f>VLOOKUP($A46,FI_load!$A:$AB,MATCH(FI!H$1,FI_load!$1:$1,0),FALSE)</f>
        <v>4.5%</v>
      </c>
      <c r="I46" s="80" t="str">
        <f>VLOOKUP($A46,FI_load!$A:$AB,MATCH(FI!I$1,FI_load!$1:$1,0),FALSE)</f>
        <v>5%a</v>
      </c>
      <c r="J46" s="82" t="str">
        <f>VLOOKUP($A46,FI_load!$A:$AB,MATCH(FI!J$1,FI_load!$1:$1,0),FALSE)</f>
        <v>50</v>
      </c>
      <c r="K46" s="83" t="str">
        <f>VLOOKUP($A46,FI_load!$A:$AB,MATCH(FI!K$1,FI_load!$1:$1,0),FALSE)</f>
        <v>直发</v>
      </c>
      <c r="L46" s="83" t="str">
        <f>VLOOKUP($A46,FI_load!$A:$AB,MATCH(FI!L$1,FI_load!$1:$1,0),FALSE)</f>
        <v>--</v>
      </c>
      <c r="M46" s="83" t="str">
        <f>VLOOKUP($A46,FI_load!$A:$AB,MATCH(FI!M$1,FI_load!$1:$1,0),FALSE)</f>
        <v>上海</v>
      </c>
      <c r="N46" s="125" t="str">
        <f>VLOOKUP($A46,FI_load!$A:$AB,MATCH(FI!N$1,FI_load!$1:$1,0),FALSE)</f>
        <v>港分</v>
      </c>
      <c r="O46" s="125" t="str">
        <f>VLOOKUP($A46,FI_load!$A:$AB,MATCH(FI!O$1,FI_load!$1:$1,0),FALSE)</f>
        <v>银行</v>
      </c>
      <c r="P46" s="125" t="str">
        <f>VLOOKUP($A46,FI_load!$A:$AB,MATCH(FI!P$1,FI_load!$1:$1,0),FALSE)</f>
        <v>国有行</v>
      </c>
    </row>
    <row r="47" spans="1:16" x14ac:dyDescent="0.25">
      <c r="A47" s="73">
        <f>FI[[#This Row],[Index]]</f>
        <v>85</v>
      </c>
      <c r="B47" s="80">
        <f>VLOOKUP($A47,FI_load!$A:$AB,MATCH(FI!$B$1,FI_load!$1:$1,0),FALSE)</f>
        <v>44978</v>
      </c>
      <c r="C47" s="81" t="str">
        <f>VLOOKUP($A47,FI_load!$A:$AB,MATCH(FI!C$1,FI_load!$1:$1,0),FALSE)</f>
        <v>交银港分</v>
      </c>
      <c r="D47" s="80" t="str">
        <f>VLOOKUP($A47,FI_load!$A:$AB,MATCH(FI!D$1,FI_load!$1:$1,0),FALSE)</f>
        <v>A2/--/--</v>
      </c>
      <c r="E47" s="80" t="str">
        <f>VLOOKUP($A47,FI_load!$A:$AB,MATCH(FI!E$1,FI_load!$1:$1,0),FALSE)</f>
        <v>CNH</v>
      </c>
      <c r="F47" s="82">
        <f>VLOOKUP($A47,FI_load!$A:$AB,MATCH(FI!F$1,FI_load!$1:$1,0),FALSE)</f>
        <v>38</v>
      </c>
      <c r="G47" s="80" t="str">
        <f>VLOOKUP($A47,FI_load!$A:$AB,MATCH(FI!G$1,FI_load!$1:$1,0),FALSE)</f>
        <v>2</v>
      </c>
      <c r="H47" s="80" t="str">
        <f>VLOOKUP($A47,FI_load!$A:$AB,MATCH(FI!H$1,FI_load!$1:$1,0),FALSE)</f>
        <v>2.97%</v>
      </c>
      <c r="I47" s="80" t="str">
        <f>VLOOKUP($A47,FI_load!$A:$AB,MATCH(FI!I$1,FI_load!$1:$1,0),FALSE)</f>
        <v>3.5%a</v>
      </c>
      <c r="J47" s="82" t="str">
        <f>VLOOKUP($A47,FI_load!$A:$AB,MATCH(FI!J$1,FI_load!$1:$1,0),FALSE)</f>
        <v>53</v>
      </c>
      <c r="K47" s="83" t="str">
        <f>VLOOKUP($A47,FI_load!$A:$AB,MATCH(FI!K$1,FI_load!$1:$1,0),FALSE)</f>
        <v>直发</v>
      </c>
      <c r="L47" s="83" t="str">
        <f>VLOOKUP($A47,FI_load!$A:$AB,MATCH(FI!L$1,FI_load!$1:$1,0),FALSE)</f>
        <v>点心债</v>
      </c>
      <c r="M47" s="83" t="str">
        <f>VLOOKUP($A47,FI_load!$A:$AB,MATCH(FI!M$1,FI_load!$1:$1,0),FALSE)</f>
        <v>上海</v>
      </c>
      <c r="N47" s="125" t="str">
        <f>VLOOKUP($A47,FI_load!$A:$AB,MATCH(FI!N$1,FI_load!$1:$1,0),FALSE)</f>
        <v>港分</v>
      </c>
      <c r="O47" s="125" t="str">
        <f>VLOOKUP($A47,FI_load!$A:$AB,MATCH(FI!O$1,FI_load!$1:$1,0),FALSE)</f>
        <v>银行</v>
      </c>
      <c r="P47" s="125" t="str">
        <f>VLOOKUP($A47,FI_load!$A:$AB,MATCH(FI!P$1,FI_load!$1:$1,0),FALSE)</f>
        <v>国有行</v>
      </c>
    </row>
    <row r="48" spans="1:16" x14ac:dyDescent="0.25">
      <c r="A48" s="73">
        <f>FI[[#This Row],[Index]]</f>
        <v>84</v>
      </c>
      <c r="B48" s="80">
        <f>VLOOKUP($A48,FI_load!$A:$AB,MATCH(FI!$B$1,FI_load!$1:$1,0),FALSE)</f>
        <v>44944</v>
      </c>
      <c r="C48" s="81" t="str">
        <f>VLOOKUP($A48,FI_load!$A:$AB,MATCH(FI!C$1,FI_load!$1:$1,0),FALSE)</f>
        <v>农银港分</v>
      </c>
      <c r="D48" s="80" t="str">
        <f>VLOOKUP($A48,FI_load!$A:$AB,MATCH(FI!D$1,FI_load!$1:$1,0),FALSE)</f>
        <v>A1/--/--</v>
      </c>
      <c r="E48" s="80" t="str">
        <f>VLOOKUP($A48,FI_load!$A:$AB,MATCH(FI!E$1,FI_load!$1:$1,0),FALSE)</f>
        <v>CNH</v>
      </c>
      <c r="F48" s="82">
        <f>VLOOKUP($A48,FI_load!$A:$AB,MATCH(FI!F$1,FI_load!$1:$1,0),FALSE)</f>
        <v>25</v>
      </c>
      <c r="G48" s="80" t="str">
        <f>VLOOKUP($A48,FI_load!$A:$AB,MATCH(FI!G$1,FI_load!$1:$1,0),FALSE)</f>
        <v>2</v>
      </c>
      <c r="H48" s="80" t="str">
        <f>VLOOKUP($A48,FI_load!$A:$AB,MATCH(FI!H$1,FI_load!$1:$1,0),FALSE)</f>
        <v>2.97%</v>
      </c>
      <c r="I48" s="80" t="str">
        <f>VLOOKUP($A48,FI_load!$A:$AB,MATCH(FI!I$1,FI_load!$1:$1,0),FALSE)</f>
        <v>3.5%a</v>
      </c>
      <c r="J48" s="82" t="str">
        <f>VLOOKUP($A48,FI_load!$A:$AB,MATCH(FI!J$1,FI_load!$1:$1,0),FALSE)</f>
        <v>53</v>
      </c>
      <c r="K48" s="83" t="str">
        <f>VLOOKUP($A48,FI_load!$A:$AB,MATCH(FI!K$1,FI_load!$1:$1,0),FALSE)</f>
        <v>直发</v>
      </c>
      <c r="L48" s="83" t="str">
        <f>VLOOKUP($A48,FI_load!$A:$AB,MATCH(FI!L$1,FI_load!$1:$1,0),FALSE)</f>
        <v>点心债</v>
      </c>
      <c r="M48" s="83" t="str">
        <f>VLOOKUP($A48,FI_load!$A:$AB,MATCH(FI!M$1,FI_load!$1:$1,0),FALSE)</f>
        <v>北京</v>
      </c>
      <c r="N48" s="125" t="str">
        <f>VLOOKUP($A48,FI_load!$A:$AB,MATCH(FI!N$1,FI_load!$1:$1,0),FALSE)</f>
        <v>港分</v>
      </c>
      <c r="O48" s="125" t="str">
        <f>VLOOKUP($A48,FI_load!$A:$AB,MATCH(FI!O$1,FI_load!$1:$1,0),FALSE)</f>
        <v>银行</v>
      </c>
      <c r="P48" s="125" t="str">
        <f>VLOOKUP($A48,FI_load!$A:$AB,MATCH(FI!P$1,FI_load!$1:$1,0),FALSE)</f>
        <v>国有行</v>
      </c>
    </row>
    <row r="49" spans="1:16" x14ac:dyDescent="0.25">
      <c r="A49" s="73">
        <f>FI[[#This Row],[Index]]</f>
        <v>83</v>
      </c>
      <c r="B49" s="80">
        <f>VLOOKUP($A49,FI_load!$A:$AB,MATCH(FI!$B$1,FI_load!$1:$1,0),FALSE)</f>
        <v>44938</v>
      </c>
      <c r="C49" s="81" t="str">
        <f>VLOOKUP($A49,FI_load!$A:$AB,MATCH(FI!C$1,FI_load!$1:$1,0),FALSE)</f>
        <v>远东租赁</v>
      </c>
      <c r="D49" s="80" t="str">
        <f>VLOOKUP($A49,FI_load!$A:$AB,MATCH(FI!D$1,FI_load!$1:$1,0),FALSE)</f>
        <v>--/--/--</v>
      </c>
      <c r="E49" s="80" t="str">
        <f>VLOOKUP($A49,FI_load!$A:$AB,MATCH(FI!E$1,FI_load!$1:$1,0),FALSE)</f>
        <v>CNH</v>
      </c>
      <c r="F49" s="82">
        <f>VLOOKUP($A49,FI_load!$A:$AB,MATCH(FI!F$1,FI_load!$1:$1,0),FALSE)</f>
        <v>6</v>
      </c>
      <c r="G49" s="80" t="str">
        <f>VLOOKUP($A49,FI_load!$A:$AB,MATCH(FI!G$1,FI_load!$1:$1,0),FALSE)</f>
        <v>3</v>
      </c>
      <c r="H49" s="80" t="str">
        <f>VLOOKUP($A49,FI_load!$A:$AB,MATCH(FI!H$1,FI_load!$1:$1,0),FALSE)</f>
        <v>5.5%</v>
      </c>
      <c r="I49" s="80" t="str">
        <f>VLOOKUP($A49,FI_load!$A:$AB,MATCH(FI!I$1,FI_load!$1:$1,0),FALSE)</f>
        <v>--</v>
      </c>
      <c r="J49" s="82" t="str">
        <f>VLOOKUP($A49,FI_load!$A:$AB,MATCH(FI!J$1,FI_load!$1:$1,0),FALSE)</f>
        <v>--</v>
      </c>
      <c r="K49" s="83" t="str">
        <f>VLOOKUP($A49,FI_load!$A:$AB,MATCH(FI!K$1,FI_load!$1:$1,0),FALSE)</f>
        <v>直发</v>
      </c>
      <c r="L49" s="83" t="str">
        <f>VLOOKUP($A49,FI_load!$A:$AB,MATCH(FI!L$1,FI_load!$1:$1,0),FALSE)</f>
        <v>自贸债</v>
      </c>
      <c r="M49" s="83" t="str">
        <f>VLOOKUP($A49,FI_load!$A:$AB,MATCH(FI!M$1,FI_load!$1:$1,0),FALSE)</f>
        <v>上海</v>
      </c>
      <c r="N49" s="125" t="str">
        <f>VLOOKUP($A49,FI_load!$A:$AB,MATCH(FI!N$1,FI_load!$1:$1,0),FALSE)</f>
        <v>BISL</v>
      </c>
      <c r="O49" s="125" t="str">
        <f>VLOOKUP($A49,FI_load!$A:$AB,MATCH(FI!O$1,FI_load!$1:$1,0),FALSE)</f>
        <v>非银</v>
      </c>
      <c r="P49" s="125" t="str">
        <f>VLOOKUP($A49,FI_load!$A:$AB,MATCH(FI!P$1,FI_load!$1:$1,0),FALSE)</f>
        <v>融资租赁</v>
      </c>
    </row>
    <row r="50" spans="1:16" x14ac:dyDescent="0.25">
      <c r="A50" s="73">
        <f>FI[[#This Row],[Index]]</f>
        <v>82</v>
      </c>
      <c r="B50" s="80">
        <f>VLOOKUP($A50,FI_load!$A:$AB,MATCH(FI!$B$1,FI_load!$1:$1,0),FALSE)</f>
        <v>44937</v>
      </c>
      <c r="C50" s="81" t="str">
        <f>VLOOKUP($A50,FI_load!$A:$AB,MATCH(FI!C$1,FI_load!$1:$1,0),FALSE)</f>
        <v>工银迪拜分行</v>
      </c>
      <c r="D50" s="80" t="str">
        <f>VLOOKUP($A50,FI_load!$A:$AB,MATCH(FI!D$1,FI_load!$1:$1,0),FALSE)</f>
        <v>A1/--/--</v>
      </c>
      <c r="E50" s="80" t="str">
        <f>VLOOKUP($A50,FI_load!$A:$AB,MATCH(FI!E$1,FI_load!$1:$1,0),FALSE)</f>
        <v>USD</v>
      </c>
      <c r="F50" s="82">
        <f>VLOOKUP($A50,FI_load!$A:$AB,MATCH(FI!F$1,FI_load!$1:$1,0),FALSE)</f>
        <v>6</v>
      </c>
      <c r="G50" s="80" t="str">
        <f>VLOOKUP($A50,FI_load!$A:$AB,MATCH(FI!G$1,FI_load!$1:$1,0),FALSE)</f>
        <v>3</v>
      </c>
      <c r="H50" s="80" t="str">
        <f>VLOOKUP($A50,FI_load!$A:$AB,MATCH(FI!H$1,FI_load!$1:$1,0),FALSE)</f>
        <v>SOFR+93</v>
      </c>
      <c r="I50" s="80" t="str">
        <f>VLOOKUP($A50,FI_load!$A:$AB,MATCH(FI!I$1,FI_load!$1:$1,0),FALSE)</f>
        <v>SOFR+140a</v>
      </c>
      <c r="J50" s="82" t="str">
        <f>VLOOKUP($A50,FI_load!$A:$AB,MATCH(FI!J$1,FI_load!$1:$1,0),FALSE)</f>
        <v>47</v>
      </c>
      <c r="K50" s="83" t="str">
        <f>VLOOKUP($A50,FI_load!$A:$AB,MATCH(FI!K$1,FI_load!$1:$1,0),FALSE)</f>
        <v>直发</v>
      </c>
      <c r="L50" s="83" t="str">
        <f>VLOOKUP($A50,FI_load!$A:$AB,MATCH(FI!L$1,FI_load!$1:$1,0),FALSE)</f>
        <v>浮息债券</v>
      </c>
      <c r="M50" s="83" t="str">
        <f>VLOOKUP($A50,FI_load!$A:$AB,MATCH(FI!M$1,FI_load!$1:$1,0),FALSE)</f>
        <v>北京</v>
      </c>
      <c r="N50" s="125" t="str">
        <f>VLOOKUP($A50,FI_load!$A:$AB,MATCH(FI!N$1,FI_load!$1:$1,0),FALSE)</f>
        <v>港分</v>
      </c>
      <c r="O50" s="125" t="str">
        <f>VLOOKUP($A50,FI_load!$A:$AB,MATCH(FI!O$1,FI_load!$1:$1,0),FALSE)</f>
        <v>银行</v>
      </c>
      <c r="P50" s="125" t="str">
        <f>VLOOKUP($A50,FI_load!$A:$AB,MATCH(FI!P$1,FI_load!$1:$1,0),FALSE)</f>
        <v>国有行</v>
      </c>
    </row>
    <row r="51" spans="1:16" x14ac:dyDescent="0.25">
      <c r="A51" s="73">
        <f>FI[[#This Row],[Index]]</f>
        <v>81</v>
      </c>
      <c r="B51" s="80">
        <f>VLOOKUP($A51,FI_load!$A:$AB,MATCH(FI!$B$1,FI_load!$1:$1,0),FALSE)</f>
        <v>44937</v>
      </c>
      <c r="C51" s="81" t="str">
        <f>VLOOKUP($A51,FI_load!$A:$AB,MATCH(FI!C$1,FI_load!$1:$1,0),FALSE)</f>
        <v>工银港分</v>
      </c>
      <c r="D51" s="80" t="str">
        <f>VLOOKUP($A51,FI_load!$A:$AB,MATCH(FI!D$1,FI_load!$1:$1,0),FALSE)</f>
        <v>A1/--/--</v>
      </c>
      <c r="E51" s="80" t="str">
        <f>VLOOKUP($A51,FI_load!$A:$AB,MATCH(FI!E$1,FI_load!$1:$1,0),FALSE)</f>
        <v>USD</v>
      </c>
      <c r="F51" s="82">
        <f>VLOOKUP($A51,FI_load!$A:$AB,MATCH(FI!F$1,FI_load!$1:$1,0),FALSE)</f>
        <v>9</v>
      </c>
      <c r="G51" s="80" t="str">
        <f>VLOOKUP($A51,FI_load!$A:$AB,MATCH(FI!G$1,FI_load!$1:$1,0),FALSE)</f>
        <v>3</v>
      </c>
      <c r="H51" s="80" t="str">
        <f>VLOOKUP($A51,FI_load!$A:$AB,MATCH(FI!H$1,FI_load!$1:$1,0),FALSE)</f>
        <v>4.5%</v>
      </c>
      <c r="I51" s="80" t="str">
        <f>VLOOKUP($A51,FI_load!$A:$AB,MATCH(FI!I$1,FI_load!$1:$1,0),FALSE)</f>
        <v>T+110a</v>
      </c>
      <c r="J51" s="82" t="str">
        <f>VLOOKUP($A51,FI_load!$A:$AB,MATCH(FI!J$1,FI_load!$1:$1,0),FALSE)</f>
        <v>49</v>
      </c>
      <c r="K51" s="83" t="str">
        <f>VLOOKUP($A51,FI_load!$A:$AB,MATCH(FI!K$1,FI_load!$1:$1,0),FALSE)</f>
        <v>直发</v>
      </c>
      <c r="L51" s="83" t="str">
        <f>VLOOKUP($A51,FI_load!$A:$AB,MATCH(FI!L$1,FI_load!$1:$1,0),FALSE)</f>
        <v>--</v>
      </c>
      <c r="M51" s="83" t="str">
        <f>VLOOKUP($A51,FI_load!$A:$AB,MATCH(FI!M$1,FI_load!$1:$1,0),FALSE)</f>
        <v>北京</v>
      </c>
      <c r="N51" s="125" t="str">
        <f>VLOOKUP($A51,FI_load!$A:$AB,MATCH(FI!N$1,FI_load!$1:$1,0),FALSE)</f>
        <v>港分</v>
      </c>
      <c r="O51" s="125" t="str">
        <f>VLOOKUP($A51,FI_load!$A:$AB,MATCH(FI!O$1,FI_load!$1:$1,0),FALSE)</f>
        <v>银行</v>
      </c>
      <c r="P51" s="125" t="str">
        <f>VLOOKUP($A51,FI_load!$A:$AB,MATCH(FI!P$1,FI_load!$1:$1,0),FALSE)</f>
        <v>国有行</v>
      </c>
    </row>
    <row r="52" spans="1:16" x14ac:dyDescent="0.25">
      <c r="A52" s="73">
        <f>FI[[#This Row],[Index]]</f>
        <v>80</v>
      </c>
      <c r="B52" s="80">
        <f>VLOOKUP($A52,FI_load!$A:$AB,MATCH(FI!$B$1,FI_load!$1:$1,0),FALSE)</f>
        <v>44937</v>
      </c>
      <c r="C52" s="81" t="str">
        <f>VLOOKUP($A52,FI_load!$A:$AB,MATCH(FI!C$1,FI_load!$1:$1,0),FALSE)</f>
        <v>工银新分</v>
      </c>
      <c r="D52" s="80" t="str">
        <f>VLOOKUP($A52,FI_load!$A:$AB,MATCH(FI!D$1,FI_load!$1:$1,0),FALSE)</f>
        <v>A1/--/--</v>
      </c>
      <c r="E52" s="80" t="str">
        <f>VLOOKUP($A52,FI_load!$A:$AB,MATCH(FI!E$1,FI_load!$1:$1,0),FALSE)</f>
        <v>CNH</v>
      </c>
      <c r="F52" s="82">
        <f>VLOOKUP($A52,FI_load!$A:$AB,MATCH(FI!F$1,FI_load!$1:$1,0),FALSE)</f>
        <v>25</v>
      </c>
      <c r="G52" s="80" t="str">
        <f>VLOOKUP($A52,FI_load!$A:$AB,MATCH(FI!G$1,FI_load!$1:$1,0),FALSE)</f>
        <v>2</v>
      </c>
      <c r="H52" s="80" t="str">
        <f>VLOOKUP($A52,FI_load!$A:$AB,MATCH(FI!H$1,FI_load!$1:$1,0),FALSE)</f>
        <v>3%</v>
      </c>
      <c r="I52" s="80" t="str">
        <f>VLOOKUP($A52,FI_load!$A:$AB,MATCH(FI!I$1,FI_load!$1:$1,0),FALSE)</f>
        <v>3.5%a</v>
      </c>
      <c r="J52" s="82" t="str">
        <f>VLOOKUP($A52,FI_load!$A:$AB,MATCH(FI!J$1,FI_load!$1:$1,0),FALSE)</f>
        <v>50</v>
      </c>
      <c r="K52" s="83" t="str">
        <f>VLOOKUP($A52,FI_load!$A:$AB,MATCH(FI!K$1,FI_load!$1:$1,0),FALSE)</f>
        <v>直发</v>
      </c>
      <c r="L52" s="83" t="str">
        <f>VLOOKUP($A52,FI_load!$A:$AB,MATCH(FI!L$1,FI_load!$1:$1,0),FALSE)</f>
        <v>点心债</v>
      </c>
      <c r="M52" s="83" t="str">
        <f>VLOOKUP($A52,FI_load!$A:$AB,MATCH(FI!M$1,FI_load!$1:$1,0),FALSE)</f>
        <v>北京</v>
      </c>
      <c r="N52" s="125" t="str">
        <f>VLOOKUP($A52,FI_load!$A:$AB,MATCH(FI!N$1,FI_load!$1:$1,0),FALSE)</f>
        <v>港分</v>
      </c>
      <c r="O52" s="125" t="str">
        <f>VLOOKUP($A52,FI_load!$A:$AB,MATCH(FI!O$1,FI_load!$1:$1,0),FALSE)</f>
        <v>银行</v>
      </c>
      <c r="P52" s="125" t="str">
        <f>VLOOKUP($A52,FI_load!$A:$AB,MATCH(FI!P$1,FI_load!$1:$1,0),FALSE)</f>
        <v>国有行</v>
      </c>
    </row>
    <row r="53" spans="1:16" x14ac:dyDescent="0.25">
      <c r="A53" s="73">
        <f>FI[[#This Row],[Index]]</f>
        <v>79</v>
      </c>
      <c r="B53" s="80">
        <f>VLOOKUP($A53,FI_load!$A:$AB,MATCH(FI!$B$1,FI_load!$1:$1,0),FALSE)</f>
        <v>44937</v>
      </c>
      <c r="C53" s="81" t="str">
        <f>VLOOKUP($A53,FI_load!$A:$AB,MATCH(FI!C$1,FI_load!$1:$1,0),FALSE)</f>
        <v>工银悉尼分行</v>
      </c>
      <c r="D53" s="80" t="str">
        <f>VLOOKUP($A53,FI_load!$A:$AB,MATCH(FI!D$1,FI_load!$1:$1,0),FALSE)</f>
        <v>A1/--/--</v>
      </c>
      <c r="E53" s="80" t="str">
        <f>VLOOKUP($A53,FI_load!$A:$AB,MATCH(FI!E$1,FI_load!$1:$1,0),FALSE)</f>
        <v>AUD</v>
      </c>
      <c r="F53" s="82">
        <f>VLOOKUP($A53,FI_load!$A:$AB,MATCH(FI!F$1,FI_load!$1:$1,0),FALSE)</f>
        <v>5</v>
      </c>
      <c r="G53" s="80" t="str">
        <f>VLOOKUP($A53,FI_load!$A:$AB,MATCH(FI!G$1,FI_load!$1:$1,0),FALSE)</f>
        <v>3</v>
      </c>
      <c r="H53" s="80" t="str">
        <f>VLOOKUP($A53,FI_load!$A:$AB,MATCH(FI!H$1,FI_load!$1:$1,0),FALSE)</f>
        <v>3mBBSW+103</v>
      </c>
      <c r="I53" s="80" t="str">
        <f>VLOOKUP($A53,FI_load!$A:$AB,MATCH(FI!I$1,FI_load!$1:$1,0),FALSE)</f>
        <v>3mBBSW+108a</v>
      </c>
      <c r="J53" s="82" t="str">
        <f>VLOOKUP($A53,FI_load!$A:$AB,MATCH(FI!J$1,FI_load!$1:$1,0),FALSE)</f>
        <v>5</v>
      </c>
      <c r="K53" s="83" t="str">
        <f>VLOOKUP($A53,FI_load!$A:$AB,MATCH(FI!K$1,FI_load!$1:$1,0),FALSE)</f>
        <v>直发</v>
      </c>
      <c r="L53" s="83" t="str">
        <f>VLOOKUP($A53,FI_load!$A:$AB,MATCH(FI!L$1,FI_load!$1:$1,0),FALSE)</f>
        <v>浮息债券</v>
      </c>
      <c r="M53" s="83" t="str">
        <f>VLOOKUP($A53,FI_load!$A:$AB,MATCH(FI!M$1,FI_load!$1:$1,0),FALSE)</f>
        <v>北京</v>
      </c>
      <c r="N53" s="125" t="str">
        <f>VLOOKUP($A53,FI_load!$A:$AB,MATCH(FI!N$1,FI_load!$1:$1,0),FALSE)</f>
        <v>--</v>
      </c>
      <c r="O53" s="125" t="str">
        <f>VLOOKUP($A53,FI_load!$A:$AB,MATCH(FI!O$1,FI_load!$1:$1,0),FALSE)</f>
        <v>银行</v>
      </c>
      <c r="P53" s="125" t="str">
        <f>VLOOKUP($A53,FI_load!$A:$AB,MATCH(FI!P$1,FI_load!$1:$1,0),FALSE)</f>
        <v>国有行</v>
      </c>
    </row>
    <row r="54" spans="1:16" x14ac:dyDescent="0.25">
      <c r="A54" s="73">
        <f>FI[[#This Row],[Index]]</f>
        <v>78</v>
      </c>
      <c r="B54" s="80">
        <f>VLOOKUP($A54,FI_load!$A:$AB,MATCH(FI!$B$1,FI_load!$1:$1,0),FALSE)</f>
        <v>44936</v>
      </c>
      <c r="C54" s="81" t="str">
        <f>VLOOKUP($A54,FI_load!$A:$AB,MATCH(FI!C$1,FI_load!$1:$1,0),FALSE)</f>
        <v>民银港分</v>
      </c>
      <c r="D54" s="80" t="str">
        <f>VLOOKUP($A54,FI_load!$A:$AB,MATCH(FI!D$1,FI_load!$1:$1,0),FALSE)</f>
        <v>--/BBB-/--</v>
      </c>
      <c r="E54" s="80" t="str">
        <f>VLOOKUP($A54,FI_load!$A:$AB,MATCH(FI!E$1,FI_load!$1:$1,0),FALSE)</f>
        <v>CNH</v>
      </c>
      <c r="F54" s="82">
        <f>VLOOKUP($A54,FI_load!$A:$AB,MATCH(FI!F$1,FI_load!$1:$1,0),FALSE)</f>
        <v>20</v>
      </c>
      <c r="G54" s="80" t="str">
        <f>VLOOKUP($A54,FI_load!$A:$AB,MATCH(FI!G$1,FI_load!$1:$1,0),FALSE)</f>
        <v>2</v>
      </c>
      <c r="H54" s="80" t="str">
        <f>VLOOKUP($A54,FI_load!$A:$AB,MATCH(FI!H$1,FI_load!$1:$1,0),FALSE)</f>
        <v>3.15%</v>
      </c>
      <c r="I54" s="80" t="str">
        <f>VLOOKUP($A54,FI_load!$A:$AB,MATCH(FI!I$1,FI_load!$1:$1,0),FALSE)</f>
        <v>3.6%a</v>
      </c>
      <c r="J54" s="82" t="str">
        <f>VLOOKUP($A54,FI_load!$A:$AB,MATCH(FI!J$1,FI_load!$1:$1,0),FALSE)</f>
        <v>45</v>
      </c>
      <c r="K54" s="83" t="str">
        <f>VLOOKUP($A54,FI_load!$A:$AB,MATCH(FI!K$1,FI_load!$1:$1,0),FALSE)</f>
        <v>直发</v>
      </c>
      <c r="L54" s="83" t="str">
        <f>VLOOKUP($A54,FI_load!$A:$AB,MATCH(FI!L$1,FI_load!$1:$1,0),FALSE)</f>
        <v>绿色点心债</v>
      </c>
      <c r="M54" s="83" t="str">
        <f>VLOOKUP($A54,FI_load!$A:$AB,MATCH(FI!M$1,FI_load!$1:$1,0),FALSE)</f>
        <v>北京</v>
      </c>
      <c r="N54" s="125" t="str">
        <f>VLOOKUP($A54,FI_load!$A:$AB,MATCH(FI!N$1,FI_load!$1:$1,0),FALSE)</f>
        <v>BISL,港分</v>
      </c>
      <c r="O54" s="125" t="str">
        <f>VLOOKUP($A54,FI_load!$A:$AB,MATCH(FI!O$1,FI_load!$1:$1,0),FALSE)</f>
        <v>银行</v>
      </c>
      <c r="P54" s="125" t="str">
        <f>VLOOKUP($A54,FI_load!$A:$AB,MATCH(FI!P$1,FI_load!$1:$1,0),FALSE)</f>
        <v>股份行</v>
      </c>
    </row>
    <row r="55" spans="1:16" x14ac:dyDescent="0.25">
      <c r="A55" s="73">
        <f>FI[[#This Row],[Index]]</f>
        <v>77</v>
      </c>
      <c r="B55" s="80">
        <f>VLOOKUP($A55,FI_load!$A:$AB,MATCH(FI!$B$1,FI_load!$1:$1,0),FALSE)</f>
        <v>44903</v>
      </c>
      <c r="C55" s="81" t="str">
        <f>VLOOKUP($A55,FI_load!$A:$AB,MATCH(FI!C$1,FI_load!$1:$1,0),FALSE)</f>
        <v>交银金租</v>
      </c>
      <c r="D55" s="80" t="str">
        <f>VLOOKUP($A55,FI_load!$A:$AB,MATCH(FI!D$1,FI_load!$1:$1,0),FALSE)</f>
        <v>A3/--/--</v>
      </c>
      <c r="E55" s="80" t="str">
        <f>VLOOKUP($A55,FI_load!$A:$AB,MATCH(FI!E$1,FI_load!$1:$1,0),FALSE)</f>
        <v>CNH</v>
      </c>
      <c r="F55" s="82">
        <f>VLOOKUP($A55,FI_load!$A:$AB,MATCH(FI!F$1,FI_load!$1:$1,0),FALSE)</f>
        <v>24</v>
      </c>
      <c r="G55" s="80" t="str">
        <f>VLOOKUP($A55,FI_load!$A:$AB,MATCH(FI!G$1,FI_load!$1:$1,0),FALSE)</f>
        <v>3</v>
      </c>
      <c r="H55" s="80" t="str">
        <f>VLOOKUP($A55,FI_load!$A:$AB,MATCH(FI!H$1,FI_load!$1:$1,0),FALSE)</f>
        <v>2.9%</v>
      </c>
      <c r="I55" s="80" t="str">
        <f>VLOOKUP($A55,FI_load!$A:$AB,MATCH(FI!I$1,FI_load!$1:$1,0),FALSE)</f>
        <v>3.2%a</v>
      </c>
      <c r="J55" s="82" t="str">
        <f>VLOOKUP($A55,FI_load!$A:$AB,MATCH(FI!J$1,FI_load!$1:$1,0),FALSE)</f>
        <v>30</v>
      </c>
      <c r="K55" s="83" t="str">
        <f>VLOOKUP($A55,FI_load!$A:$AB,MATCH(FI!K$1,FI_load!$1:$1,0),FALSE)</f>
        <v>维好</v>
      </c>
      <c r="L55" s="83" t="str">
        <f>VLOOKUP($A55,FI_load!$A:$AB,MATCH(FI!L$1,FI_load!$1:$1,0),FALSE)</f>
        <v>可持续自贸债</v>
      </c>
      <c r="M55" s="83" t="str">
        <f>VLOOKUP($A55,FI_load!$A:$AB,MATCH(FI!M$1,FI_load!$1:$1,0),FALSE)</f>
        <v>上海</v>
      </c>
      <c r="N55" s="125" t="str">
        <f>VLOOKUP($A55,FI_load!$A:$AB,MATCH(FI!N$1,FI_load!$1:$1,0),FALSE)</f>
        <v>BISL,港分Global Advisor*</v>
      </c>
      <c r="O55" s="125" t="str">
        <f>VLOOKUP($A55,FI_load!$A:$AB,MATCH(FI!O$1,FI_load!$1:$1,0),FALSE)</f>
        <v>非银</v>
      </c>
      <c r="P55" s="125" t="str">
        <f>VLOOKUP($A55,FI_load!$A:$AB,MATCH(FI!P$1,FI_load!$1:$1,0),FALSE)</f>
        <v>金融租赁</v>
      </c>
    </row>
    <row r="56" spans="1:16" x14ac:dyDescent="0.25">
      <c r="A56" s="73">
        <f>FI[[#This Row],[Index]]</f>
        <v>76</v>
      </c>
      <c r="B56" s="80">
        <f>VLOOKUP($A56,FI_load!$A:$AB,MATCH(FI!$B$1,FI_load!$1:$1,0),FALSE)</f>
        <v>44902</v>
      </c>
      <c r="C56" s="81" t="str">
        <f>VLOOKUP($A56,FI_load!$A:$AB,MATCH(FI!C$1,FI_load!$1:$1,0),FALSE)</f>
        <v>工银澳分</v>
      </c>
      <c r="D56" s="80" t="str">
        <f>VLOOKUP($A56,FI_load!$A:$AB,MATCH(FI!D$1,FI_load!$1:$1,0),FALSE)</f>
        <v>--/--/A</v>
      </c>
      <c r="E56" s="80" t="str">
        <f>VLOOKUP($A56,FI_load!$A:$AB,MATCH(FI!E$1,FI_load!$1:$1,0),FALSE)</f>
        <v>USD</v>
      </c>
      <c r="F56" s="82">
        <f>VLOOKUP($A56,FI_load!$A:$AB,MATCH(FI!F$1,FI_load!$1:$1,0),FALSE)</f>
        <v>2.5</v>
      </c>
      <c r="G56" s="80" t="str">
        <f>VLOOKUP($A56,FI_load!$A:$AB,MATCH(FI!G$1,FI_load!$1:$1,0),FALSE)</f>
        <v>2</v>
      </c>
      <c r="H56" s="80" t="str">
        <f>VLOOKUP($A56,FI_load!$A:$AB,MATCH(FI!H$1,FI_load!$1:$1,0),FALSE)</f>
        <v>SOFR+80</v>
      </c>
      <c r="I56" s="80" t="str">
        <f>VLOOKUP($A56,FI_load!$A:$AB,MATCH(FI!I$1,FI_load!$1:$1,0),FALSE)</f>
        <v>SOFR+120a</v>
      </c>
      <c r="J56" s="82" t="str">
        <f>VLOOKUP($A56,FI_load!$A:$AB,MATCH(FI!J$1,FI_load!$1:$1,0),FALSE)</f>
        <v>40</v>
      </c>
      <c r="K56" s="83" t="str">
        <f>VLOOKUP($A56,FI_load!$A:$AB,MATCH(FI!K$1,FI_load!$1:$1,0),FALSE)</f>
        <v>直发</v>
      </c>
      <c r="L56" s="83" t="str">
        <f>VLOOKUP($A56,FI_load!$A:$AB,MATCH(FI!L$1,FI_load!$1:$1,0),FALSE)</f>
        <v>浮息澳交所债券</v>
      </c>
      <c r="M56" s="83" t="str">
        <f>VLOOKUP($A56,FI_load!$A:$AB,MATCH(FI!M$1,FI_load!$1:$1,0),FALSE)</f>
        <v>北京</v>
      </c>
      <c r="N56" s="125" t="str">
        <f>VLOOKUP($A56,FI_load!$A:$AB,MATCH(FI!N$1,FI_load!$1:$1,0),FALSE)</f>
        <v>澳分</v>
      </c>
      <c r="O56" s="125" t="str">
        <f>VLOOKUP($A56,FI_load!$A:$AB,MATCH(FI!O$1,FI_load!$1:$1,0),FALSE)</f>
        <v>银行</v>
      </c>
      <c r="P56" s="125" t="str">
        <f>VLOOKUP($A56,FI_load!$A:$AB,MATCH(FI!P$1,FI_load!$1:$1,0),FALSE)</f>
        <v>国有行</v>
      </c>
    </row>
    <row r="57" spans="1:16" x14ac:dyDescent="0.25">
      <c r="A57" s="73">
        <f>FI[[#This Row],[Index]]</f>
        <v>75</v>
      </c>
      <c r="B57" s="80">
        <f>VLOOKUP($A57,FI_load!$A:$AB,MATCH(FI!$B$1,FI_load!$1:$1,0),FALSE)</f>
        <v>44894</v>
      </c>
      <c r="C57" s="81" t="str">
        <f>VLOOKUP($A57,FI_load!$A:$AB,MATCH(FI!C$1,FI_load!$1:$1,0),FALSE)</f>
        <v>天风证券</v>
      </c>
      <c r="D57" s="80" t="str">
        <f>VLOOKUP($A57,FI_load!$A:$AB,MATCH(FI!D$1,FI_load!$1:$1,0),FALSE)</f>
        <v>--/--/--</v>
      </c>
      <c r="E57" s="80" t="str">
        <f>VLOOKUP($A57,FI_load!$A:$AB,MATCH(FI!E$1,FI_load!$1:$1,0),FALSE)</f>
        <v>USD</v>
      </c>
      <c r="F57" s="82">
        <f>VLOOKUP($A57,FI_load!$A:$AB,MATCH(FI!F$1,FI_load!$1:$1,0),FALSE)</f>
        <v>2.4</v>
      </c>
      <c r="G57" s="80" t="str">
        <f>VLOOKUP($A57,FI_load!$A:$AB,MATCH(FI!G$1,FI_load!$1:$1,0),FALSE)</f>
        <v>1.5</v>
      </c>
      <c r="H57" s="80" t="str">
        <f>VLOOKUP($A57,FI_load!$A:$AB,MATCH(FI!H$1,FI_load!$1:$1,0),FALSE)</f>
        <v>6.5%</v>
      </c>
      <c r="I57" s="80" t="str">
        <f>VLOOKUP($A57,FI_load!$A:$AB,MATCH(FI!I$1,FI_load!$1:$1,0),FALSE)</f>
        <v>6.75%a</v>
      </c>
      <c r="J57" s="82" t="str">
        <f>VLOOKUP($A57,FI_load!$A:$AB,MATCH(FI!J$1,FI_load!$1:$1,0),FALSE)</f>
        <v>25</v>
      </c>
      <c r="K57" s="83" t="str">
        <f>VLOOKUP($A57,FI_load!$A:$AB,MATCH(FI!K$1,FI_load!$1:$1,0),FALSE)</f>
        <v>担保</v>
      </c>
      <c r="L57" s="83" t="str">
        <f>VLOOKUP($A57,FI_load!$A:$AB,MATCH(FI!L$1,FI_load!$1:$1,0),FALSE)</f>
        <v>--</v>
      </c>
      <c r="M57" s="83" t="str">
        <f>VLOOKUP($A57,FI_load!$A:$AB,MATCH(FI!M$1,FI_load!$1:$1,0),FALSE)</f>
        <v>湖北</v>
      </c>
      <c r="N57" s="125" t="str">
        <f>VLOOKUP($A57,FI_load!$A:$AB,MATCH(FI!N$1,FI_load!$1:$1,0),FALSE)</f>
        <v>港分</v>
      </c>
      <c r="O57" s="125" t="str">
        <f>VLOOKUP($A57,FI_load!$A:$AB,MATCH(FI!O$1,FI_load!$1:$1,0),FALSE)</f>
        <v>非银</v>
      </c>
      <c r="P57" s="125" t="str">
        <f>VLOOKUP($A57,FI_load!$A:$AB,MATCH(FI!P$1,FI_load!$1:$1,0),FALSE)</f>
        <v>证券</v>
      </c>
    </row>
    <row r="58" spans="1:16" x14ac:dyDescent="0.25">
      <c r="A58" s="73">
        <f>FI[[#This Row],[Index]]</f>
        <v>74</v>
      </c>
      <c r="B58" s="80">
        <f>VLOOKUP($A58,FI_load!$A:$AB,MATCH(FI!$B$1,FI_load!$1:$1,0),FALSE)</f>
        <v>44893</v>
      </c>
      <c r="C58" s="81" t="str">
        <f>VLOOKUP($A58,FI_load!$A:$AB,MATCH(FI!C$1,FI_load!$1:$1,0),FALSE)</f>
        <v>中银迪拜分行</v>
      </c>
      <c r="D58" s="80" t="str">
        <f>VLOOKUP($A58,FI_load!$A:$AB,MATCH(FI!D$1,FI_load!$1:$1,0),FALSE)</f>
        <v>A1/A/A</v>
      </c>
      <c r="E58" s="80" t="str">
        <f>VLOOKUP($A58,FI_load!$A:$AB,MATCH(FI!E$1,FI_load!$1:$1,0),FALSE)</f>
        <v>USD</v>
      </c>
      <c r="F58" s="82">
        <f>VLOOKUP($A58,FI_load!$A:$AB,MATCH(FI!F$1,FI_load!$1:$1,0),FALSE)</f>
        <v>3</v>
      </c>
      <c r="G58" s="80" t="str">
        <f>VLOOKUP($A58,FI_load!$A:$AB,MATCH(FI!G$1,FI_load!$1:$1,0),FALSE)</f>
        <v>3</v>
      </c>
      <c r="H58" s="80" t="str">
        <f>VLOOKUP($A58,FI_load!$A:$AB,MATCH(FI!H$1,FI_load!$1:$1,0),FALSE)</f>
        <v>4.75%</v>
      </c>
      <c r="I58" s="80" t="str">
        <f>VLOOKUP($A58,FI_load!$A:$AB,MATCH(FI!I$1,FI_load!$1:$1,0),FALSE)</f>
        <v>T+100a</v>
      </c>
      <c r="J58" s="82" t="str">
        <f>VLOOKUP($A58,FI_load!$A:$AB,MATCH(FI!J$1,FI_load!$1:$1,0),FALSE)</f>
        <v>39</v>
      </c>
      <c r="K58" s="83" t="str">
        <f>VLOOKUP($A58,FI_load!$A:$AB,MATCH(FI!K$1,FI_load!$1:$1,0),FALSE)</f>
        <v>直发</v>
      </c>
      <c r="L58" s="83" t="str">
        <f>VLOOKUP($A58,FI_load!$A:$AB,MATCH(FI!L$1,FI_load!$1:$1,0),FALSE)</f>
        <v>--</v>
      </c>
      <c r="M58" s="83" t="str">
        <f>VLOOKUP($A58,FI_load!$A:$AB,MATCH(FI!M$1,FI_load!$1:$1,0),FALSE)</f>
        <v>北京</v>
      </c>
      <c r="N58" s="125" t="str">
        <f>VLOOKUP($A58,FI_load!$A:$AB,MATCH(FI!N$1,FI_load!$1:$1,0),FALSE)</f>
        <v>港分</v>
      </c>
      <c r="O58" s="125" t="str">
        <f>VLOOKUP($A58,FI_load!$A:$AB,MATCH(FI!O$1,FI_load!$1:$1,0),FALSE)</f>
        <v>银行</v>
      </c>
      <c r="P58" s="125" t="str">
        <f>VLOOKUP($A58,FI_load!$A:$AB,MATCH(FI!P$1,FI_load!$1:$1,0),FALSE)</f>
        <v>国有行</v>
      </c>
    </row>
    <row r="59" spans="1:16" x14ac:dyDescent="0.25">
      <c r="A59" s="73">
        <f>FI[[#This Row],[Index]]</f>
        <v>73</v>
      </c>
      <c r="B59" s="80">
        <f>VLOOKUP($A59,FI_load!$A:$AB,MATCH(FI!$B$1,FI_load!$1:$1,0),FALSE)</f>
        <v>44887</v>
      </c>
      <c r="C59" s="81" t="str">
        <f>VLOOKUP($A59,FI_load!$A:$AB,MATCH(FI!C$1,FI_load!$1:$1,0),FALSE)</f>
        <v>交银港分</v>
      </c>
      <c r="D59" s="80" t="str">
        <f>VLOOKUP($A59,FI_load!$A:$AB,MATCH(FI!D$1,FI_load!$1:$1,0),FALSE)</f>
        <v>--/A-/--</v>
      </c>
      <c r="E59" s="80" t="str">
        <f>VLOOKUP($A59,FI_load!$A:$AB,MATCH(FI!E$1,FI_load!$1:$1,0),FALSE)</f>
        <v>USD</v>
      </c>
      <c r="F59" s="82">
        <f>VLOOKUP($A59,FI_load!$A:$AB,MATCH(FI!F$1,FI_load!$1:$1,0),FALSE)</f>
        <v>2</v>
      </c>
      <c r="G59" s="80" t="str">
        <f>VLOOKUP($A59,FI_load!$A:$AB,MATCH(FI!G$1,FI_load!$1:$1,0),FALSE)</f>
        <v>3</v>
      </c>
      <c r="H59" s="80" t="str">
        <f>VLOOKUP($A59,FI_load!$A:$AB,MATCH(FI!H$1,FI_load!$1:$1,0),FALSE)</f>
        <v>4.75%</v>
      </c>
      <c r="I59" s="80" t="str">
        <f>VLOOKUP($A59,FI_load!$A:$AB,MATCH(FI!I$1,FI_load!$1:$1,0),FALSE)</f>
        <v>T+100a</v>
      </c>
      <c r="J59" s="82" t="str">
        <f>VLOOKUP($A59,FI_load!$A:$AB,MATCH(FI!J$1,FI_load!$1:$1,0),FALSE)</f>
        <v>39</v>
      </c>
      <c r="K59" s="83" t="str">
        <f>VLOOKUP($A59,FI_load!$A:$AB,MATCH(FI!K$1,FI_load!$1:$1,0),FALSE)</f>
        <v>直发</v>
      </c>
      <c r="L59" s="83" t="str">
        <f>VLOOKUP($A59,FI_load!$A:$AB,MATCH(FI!L$1,FI_load!$1:$1,0),FALSE)</f>
        <v>--</v>
      </c>
      <c r="M59" s="83" t="str">
        <f>VLOOKUP($A59,FI_load!$A:$AB,MATCH(FI!M$1,FI_load!$1:$1,0),FALSE)</f>
        <v>上海</v>
      </c>
      <c r="N59" s="125" t="str">
        <f>VLOOKUP($A59,FI_load!$A:$AB,MATCH(FI!N$1,FI_load!$1:$1,0),FALSE)</f>
        <v>BISL,港分</v>
      </c>
      <c r="O59" s="125" t="str">
        <f>VLOOKUP($A59,FI_load!$A:$AB,MATCH(FI!O$1,FI_load!$1:$1,0),FALSE)</f>
        <v>银行</v>
      </c>
      <c r="P59" s="125" t="str">
        <f>VLOOKUP($A59,FI_load!$A:$AB,MATCH(FI!P$1,FI_load!$1:$1,0),FALSE)</f>
        <v>国有行</v>
      </c>
    </row>
    <row r="60" spans="1:16" x14ac:dyDescent="0.25">
      <c r="A60" s="73">
        <f>FI[[#This Row],[Index]]</f>
        <v>72</v>
      </c>
      <c r="B60" s="80">
        <f>VLOOKUP($A60,FI_load!$A:$AB,MATCH(FI!$B$1,FI_load!$1:$1,0),FALSE)</f>
        <v>44887</v>
      </c>
      <c r="C60" s="81" t="str">
        <f>VLOOKUP($A60,FI_load!$A:$AB,MATCH(FI!C$1,FI_load!$1:$1,0),FALSE)</f>
        <v>交银港分</v>
      </c>
      <c r="D60" s="80" t="str">
        <f>VLOOKUP($A60,FI_load!$A:$AB,MATCH(FI!D$1,FI_load!$1:$1,0),FALSE)</f>
        <v>--/A-/--</v>
      </c>
      <c r="E60" s="80" t="str">
        <f>VLOOKUP($A60,FI_load!$A:$AB,MATCH(FI!E$1,FI_load!$1:$1,0),FALSE)</f>
        <v>CNH</v>
      </c>
      <c r="F60" s="82">
        <f>VLOOKUP($A60,FI_load!$A:$AB,MATCH(FI!F$1,FI_load!$1:$1,0),FALSE)</f>
        <v>14.2</v>
      </c>
      <c r="G60" s="80" t="str">
        <f>VLOOKUP($A60,FI_load!$A:$AB,MATCH(FI!G$1,FI_load!$1:$1,0),FALSE)</f>
        <v>2</v>
      </c>
      <c r="H60" s="80" t="str">
        <f>VLOOKUP($A60,FI_load!$A:$AB,MATCH(FI!H$1,FI_load!$1:$1,0),FALSE)</f>
        <v>3.05%</v>
      </c>
      <c r="I60" s="80" t="str">
        <f>VLOOKUP($A60,FI_load!$A:$AB,MATCH(FI!I$1,FI_load!$1:$1,0),FALSE)</f>
        <v>3.5%a</v>
      </c>
      <c r="J60" s="82" t="str">
        <f>VLOOKUP($A60,FI_load!$A:$AB,MATCH(FI!J$1,FI_load!$1:$1,0),FALSE)</f>
        <v>45</v>
      </c>
      <c r="K60" s="83" t="str">
        <f>VLOOKUP($A60,FI_load!$A:$AB,MATCH(FI!K$1,FI_load!$1:$1,0),FALSE)</f>
        <v>直发</v>
      </c>
      <c r="L60" s="83" t="str">
        <f>VLOOKUP($A60,FI_load!$A:$AB,MATCH(FI!L$1,FI_load!$1:$1,0),FALSE)</f>
        <v>点心债</v>
      </c>
      <c r="M60" s="83" t="str">
        <f>VLOOKUP($A60,FI_load!$A:$AB,MATCH(FI!M$1,FI_load!$1:$1,0),FALSE)</f>
        <v>上海</v>
      </c>
      <c r="N60" s="125" t="str">
        <f>VLOOKUP($A60,FI_load!$A:$AB,MATCH(FI!N$1,FI_load!$1:$1,0),FALSE)</f>
        <v>港分</v>
      </c>
      <c r="O60" s="125" t="str">
        <f>VLOOKUP($A60,FI_load!$A:$AB,MATCH(FI!O$1,FI_load!$1:$1,0),FALSE)</f>
        <v>银行</v>
      </c>
      <c r="P60" s="125" t="str">
        <f>VLOOKUP($A60,FI_load!$A:$AB,MATCH(FI!P$1,FI_load!$1:$1,0),FALSE)</f>
        <v>国有行</v>
      </c>
    </row>
    <row r="61" spans="1:16" x14ac:dyDescent="0.25">
      <c r="A61" s="73">
        <f>FI[[#This Row],[Index]]</f>
        <v>71</v>
      </c>
      <c r="B61" s="80">
        <f>VLOOKUP($A61,FI_load!$A:$AB,MATCH(FI!$B$1,FI_load!$1:$1,0),FALSE)</f>
        <v>44882</v>
      </c>
      <c r="C61" s="81" t="str">
        <f>VLOOKUP($A61,FI_load!$A:$AB,MATCH(FI!C$1,FI_load!$1:$1,0),FALSE)</f>
        <v>中银卢森堡分行</v>
      </c>
      <c r="D61" s="80" t="str">
        <f>VLOOKUP($A61,FI_load!$A:$AB,MATCH(FI!D$1,FI_load!$1:$1,0),FALSE)</f>
        <v>A1/A/A</v>
      </c>
      <c r="E61" s="80" t="str">
        <f>VLOOKUP($A61,FI_load!$A:$AB,MATCH(FI!E$1,FI_load!$1:$1,0),FALSE)</f>
        <v>USD</v>
      </c>
      <c r="F61" s="82">
        <f>VLOOKUP($A61,FI_load!$A:$AB,MATCH(FI!F$1,FI_load!$1:$1,0),FALSE)</f>
        <v>5</v>
      </c>
      <c r="G61" s="80" t="str">
        <f>VLOOKUP($A61,FI_load!$A:$AB,MATCH(FI!G$1,FI_load!$1:$1,0),FALSE)</f>
        <v>3</v>
      </c>
      <c r="H61" s="80" t="str">
        <f>VLOOKUP($A61,FI_load!$A:$AB,MATCH(FI!H$1,FI_load!$1:$1,0),FALSE)</f>
        <v>SOFR+95</v>
      </c>
      <c r="I61" s="80" t="str">
        <f>VLOOKUP($A61,FI_load!$A:$AB,MATCH(FI!I$1,FI_load!$1:$1,0),FALSE)</f>
        <v>SOFR+135a</v>
      </c>
      <c r="J61" s="82" t="str">
        <f>VLOOKUP($A61,FI_load!$A:$AB,MATCH(FI!J$1,FI_load!$1:$1,0),FALSE)</f>
        <v>40</v>
      </c>
      <c r="K61" s="83" t="str">
        <f>VLOOKUP($A61,FI_load!$A:$AB,MATCH(FI!K$1,FI_load!$1:$1,0),FALSE)</f>
        <v>直发</v>
      </c>
      <c r="L61" s="83" t="str">
        <f>VLOOKUP($A61,FI_load!$A:$AB,MATCH(FI!L$1,FI_load!$1:$1,0),FALSE)</f>
        <v>浮息债券</v>
      </c>
      <c r="M61" s="83" t="str">
        <f>VLOOKUP($A61,FI_load!$A:$AB,MATCH(FI!M$1,FI_load!$1:$1,0),FALSE)</f>
        <v>北京</v>
      </c>
      <c r="N61" s="125" t="str">
        <f>VLOOKUP($A61,FI_load!$A:$AB,MATCH(FI!N$1,FI_load!$1:$1,0),FALSE)</f>
        <v>港分</v>
      </c>
      <c r="O61" s="125" t="str">
        <f>VLOOKUP($A61,FI_load!$A:$AB,MATCH(FI!O$1,FI_load!$1:$1,0),FALSE)</f>
        <v>银行</v>
      </c>
      <c r="P61" s="125" t="str">
        <f>VLOOKUP($A61,FI_load!$A:$AB,MATCH(FI!P$1,FI_load!$1:$1,0),FALSE)</f>
        <v>国有行</v>
      </c>
    </row>
    <row r="62" spans="1:16" x14ac:dyDescent="0.25">
      <c r="A62" s="73">
        <f>FI[[#This Row],[Index]]</f>
        <v>70</v>
      </c>
      <c r="B62" s="80">
        <f>VLOOKUP($A62,FI_load!$A:$AB,MATCH(FI!$B$1,FI_load!$1:$1,0),FALSE)</f>
        <v>44881</v>
      </c>
      <c r="C62" s="81" t="str">
        <f>VLOOKUP($A62,FI_load!$A:$AB,MATCH(FI!C$1,FI_load!$1:$1,0),FALSE)</f>
        <v>中银巴黎分行</v>
      </c>
      <c r="D62" s="80" t="str">
        <f>VLOOKUP($A62,FI_load!$A:$AB,MATCH(FI!D$1,FI_load!$1:$1,0),FALSE)</f>
        <v>A1/A/A</v>
      </c>
      <c r="E62" s="80" t="str">
        <f>VLOOKUP($A62,FI_load!$A:$AB,MATCH(FI!E$1,FI_load!$1:$1,0),FALSE)</f>
        <v>USD</v>
      </c>
      <c r="F62" s="82">
        <f>VLOOKUP($A62,FI_load!$A:$AB,MATCH(FI!F$1,FI_load!$1:$1,0),FALSE)</f>
        <v>4</v>
      </c>
      <c r="G62" s="80" t="str">
        <f>VLOOKUP($A62,FI_load!$A:$AB,MATCH(FI!G$1,FI_load!$1:$1,0),FALSE)</f>
        <v>3</v>
      </c>
      <c r="H62" s="80" t="str">
        <f>VLOOKUP($A62,FI_load!$A:$AB,MATCH(FI!H$1,FI_load!$1:$1,0),FALSE)</f>
        <v>4.75%</v>
      </c>
      <c r="I62" s="80" t="str">
        <f>VLOOKUP($A62,FI_load!$A:$AB,MATCH(FI!I$1,FI_load!$1:$1,0),FALSE)</f>
        <v>T+100a</v>
      </c>
      <c r="J62" s="82" t="str">
        <f>VLOOKUP($A62,FI_load!$A:$AB,MATCH(FI!J$1,FI_load!$1:$1,0),FALSE)</f>
        <v>39</v>
      </c>
      <c r="K62" s="83" t="str">
        <f>VLOOKUP($A62,FI_load!$A:$AB,MATCH(FI!K$1,FI_load!$1:$1,0),FALSE)</f>
        <v>直发</v>
      </c>
      <c r="L62" s="83" t="str">
        <f>VLOOKUP($A62,FI_load!$A:$AB,MATCH(FI!L$1,FI_load!$1:$1,0),FALSE)</f>
        <v>绿色债券</v>
      </c>
      <c r="M62" s="83" t="str">
        <f>VLOOKUP($A62,FI_load!$A:$AB,MATCH(FI!M$1,FI_load!$1:$1,0),FALSE)</f>
        <v>北京</v>
      </c>
      <c r="N62" s="125" t="str">
        <f>VLOOKUP($A62,FI_load!$A:$AB,MATCH(FI!N$1,FI_load!$1:$1,0),FALSE)</f>
        <v>港分</v>
      </c>
      <c r="O62" s="125" t="str">
        <f>VLOOKUP($A62,FI_load!$A:$AB,MATCH(FI!O$1,FI_load!$1:$1,0),FALSE)</f>
        <v>银行</v>
      </c>
      <c r="P62" s="125" t="str">
        <f>VLOOKUP($A62,FI_load!$A:$AB,MATCH(FI!P$1,FI_load!$1:$1,0),FALSE)</f>
        <v>国有行</v>
      </c>
    </row>
    <row r="63" spans="1:16" x14ac:dyDescent="0.25">
      <c r="A63" s="73">
        <f>FI[[#This Row],[Index]]</f>
        <v>69</v>
      </c>
      <c r="B63" s="80">
        <f>VLOOKUP($A63,FI_load!$A:$AB,MATCH(FI!$B$1,FI_load!$1:$1,0),FALSE)</f>
        <v>44880</v>
      </c>
      <c r="C63" s="81" t="str">
        <f>VLOOKUP($A63,FI_load!$A:$AB,MATCH(FI!C$1,FI_load!$1:$1,0),FALSE)</f>
        <v>中金公司</v>
      </c>
      <c r="D63" s="80" t="str">
        <f>VLOOKUP($A63,FI_load!$A:$AB,MATCH(FI!D$1,FI_load!$1:$1,0),FALSE)</f>
        <v>--/--/BBB+</v>
      </c>
      <c r="E63" s="80" t="str">
        <f>VLOOKUP($A63,FI_load!$A:$AB,MATCH(FI!E$1,FI_load!$1:$1,0),FALSE)</f>
        <v>USD</v>
      </c>
      <c r="F63" s="82">
        <f>VLOOKUP($A63,FI_load!$A:$AB,MATCH(FI!F$1,FI_load!$1:$1,0),FALSE)</f>
        <v>6.5</v>
      </c>
      <c r="G63" s="80" t="str">
        <f>VLOOKUP($A63,FI_load!$A:$AB,MATCH(FI!G$1,FI_load!$1:$1,0),FALSE)</f>
        <v>3</v>
      </c>
      <c r="H63" s="80" t="str">
        <f>VLOOKUP($A63,FI_load!$A:$AB,MATCH(FI!H$1,FI_load!$1:$1,0),FALSE)</f>
        <v>5.42%</v>
      </c>
      <c r="I63" s="80" t="str">
        <f>VLOOKUP($A63,FI_load!$A:$AB,MATCH(FI!I$1,FI_load!$1:$1,0),FALSE)</f>
        <v>T3+150a</v>
      </c>
      <c r="J63" s="82" t="str">
        <f>VLOOKUP($A63,FI_load!$A:$AB,MATCH(FI!J$1,FI_load!$1:$1,0),FALSE)</f>
        <v>25</v>
      </c>
      <c r="K63" s="83" t="str">
        <f>VLOOKUP($A63,FI_load!$A:$AB,MATCH(FI!K$1,FI_load!$1:$1,0),FALSE)</f>
        <v>维好+担保</v>
      </c>
      <c r="L63" s="83" t="str">
        <f>VLOOKUP($A63,FI_load!$A:$AB,MATCH(FI!L$1,FI_load!$1:$1,0),FALSE)</f>
        <v>--</v>
      </c>
      <c r="M63" s="83" t="str">
        <f>VLOOKUP($A63,FI_load!$A:$AB,MATCH(FI!M$1,FI_load!$1:$1,0),FALSE)</f>
        <v>北京</v>
      </c>
      <c r="N63" s="125" t="str">
        <f>VLOOKUP($A63,FI_load!$A:$AB,MATCH(FI!N$1,FI_load!$1:$1,0),FALSE)</f>
        <v>港分</v>
      </c>
      <c r="O63" s="125" t="str">
        <f>VLOOKUP($A63,FI_load!$A:$AB,MATCH(FI!O$1,FI_load!$1:$1,0),FALSE)</f>
        <v>非银</v>
      </c>
      <c r="P63" s="125" t="str">
        <f>VLOOKUP($A63,FI_load!$A:$AB,MATCH(FI!P$1,FI_load!$1:$1,0),FALSE)</f>
        <v>证券</v>
      </c>
    </row>
    <row r="64" spans="1:16" x14ac:dyDescent="0.25">
      <c r="A64" s="73">
        <f>FI[[#This Row],[Index]]</f>
        <v>68</v>
      </c>
      <c r="B64" s="80">
        <f>VLOOKUP($A64,FI_load!$A:$AB,MATCH(FI!$B$1,FI_load!$1:$1,0),FALSE)</f>
        <v>44854</v>
      </c>
      <c r="C64" s="81" t="str">
        <f>VLOOKUP($A64,FI_load!$A:$AB,MATCH(FI!C$1,FI_load!$1:$1,0),FALSE)</f>
        <v>东方证券</v>
      </c>
      <c r="D64" s="80" t="str">
        <f>VLOOKUP($A64,FI_load!$A:$AB,MATCH(FI!D$1,FI_load!$1:$1,0),FALSE)</f>
        <v>Baa2/--/--</v>
      </c>
      <c r="E64" s="80" t="str">
        <f>VLOOKUP($A64,FI_load!$A:$AB,MATCH(FI!E$1,FI_load!$1:$1,0),FALSE)</f>
        <v>USD</v>
      </c>
      <c r="F64" s="82">
        <f>VLOOKUP($A64,FI_load!$A:$AB,MATCH(FI!F$1,FI_load!$1:$1,0),FALSE)</f>
        <v>3</v>
      </c>
      <c r="G64" s="80" t="str">
        <f>VLOOKUP($A64,FI_load!$A:$AB,MATCH(FI!G$1,FI_load!$1:$1,0),FALSE)</f>
        <v>3</v>
      </c>
      <c r="H64" s="80" t="str">
        <f>VLOOKUP($A64,FI_load!$A:$AB,MATCH(FI!H$1,FI_load!$1:$1,0),FALSE)</f>
        <v>5.125%</v>
      </c>
      <c r="I64" s="80" t="str">
        <f>VLOOKUP($A64,FI_load!$A:$AB,MATCH(FI!I$1,FI_load!$1:$1,0),FALSE)</f>
        <v>T+105a</v>
      </c>
      <c r="J64" s="82" t="str">
        <f>VLOOKUP($A64,FI_load!$A:$AB,MATCH(FI!J$1,FI_load!$1:$1,0),FALSE)</f>
        <v>42</v>
      </c>
      <c r="K64" s="83" t="str">
        <f>VLOOKUP($A64,FI_load!$A:$AB,MATCH(FI!K$1,FI_load!$1:$1,0),FALSE)</f>
        <v>担保</v>
      </c>
      <c r="L64" s="83" t="str">
        <f>VLOOKUP($A64,FI_load!$A:$AB,MATCH(FI!L$1,FI_load!$1:$1,0),FALSE)</f>
        <v>--</v>
      </c>
      <c r="M64" s="83" t="str">
        <f>VLOOKUP($A64,FI_load!$A:$AB,MATCH(FI!M$1,FI_load!$1:$1,0),FALSE)</f>
        <v>上海</v>
      </c>
      <c r="N64" s="125" t="str">
        <f>VLOOKUP($A64,FI_load!$A:$AB,MATCH(FI!N$1,FI_load!$1:$1,0),FALSE)</f>
        <v>港分</v>
      </c>
      <c r="O64" s="125" t="str">
        <f>VLOOKUP($A64,FI_load!$A:$AB,MATCH(FI!O$1,FI_load!$1:$1,0),FALSE)</f>
        <v>非银</v>
      </c>
      <c r="P64" s="125" t="str">
        <f>VLOOKUP($A64,FI_load!$A:$AB,MATCH(FI!P$1,FI_load!$1:$1,0),FALSE)</f>
        <v>证券</v>
      </c>
    </row>
    <row r="65" spans="1:16" x14ac:dyDescent="0.25">
      <c r="A65" s="73">
        <f>FI[[#This Row],[Index]]</f>
        <v>67</v>
      </c>
      <c r="B65" s="80">
        <f>VLOOKUP($A65,FI_load!$A:$AB,MATCH(FI!$B$1,FI_load!$1:$1,0),FALSE)</f>
        <v>44853</v>
      </c>
      <c r="C65" s="81" t="str">
        <f>VLOOKUP($A65,FI_load!$A:$AB,MATCH(FI!C$1,FI_load!$1:$1,0),FALSE)</f>
        <v>集友银行</v>
      </c>
      <c r="D65" s="80" t="str">
        <f>VLOOKUP($A65,FI_load!$A:$AB,MATCH(FI!D$1,FI_load!$1:$1,0),FALSE)</f>
        <v>--/--/--</v>
      </c>
      <c r="E65" s="80" t="str">
        <f>VLOOKUP($A65,FI_load!$A:$AB,MATCH(FI!E$1,FI_load!$1:$1,0),FALSE)</f>
        <v>USD</v>
      </c>
      <c r="F65" s="82">
        <f>VLOOKUP($A65,FI_load!$A:$AB,MATCH(FI!F$1,FI_load!$1:$1,0),FALSE)</f>
        <v>2</v>
      </c>
      <c r="G65" s="80" t="str">
        <f>VLOOKUP($A65,FI_load!$A:$AB,MATCH(FI!G$1,FI_load!$1:$1,0),FALSE)</f>
        <v>PNC5</v>
      </c>
      <c r="H65" s="80" t="str">
        <f>VLOOKUP($A65,FI_load!$A:$AB,MATCH(FI!H$1,FI_load!$1:$1,0),FALSE)</f>
        <v>8%</v>
      </c>
      <c r="I65" s="80" t="str">
        <f>VLOOKUP($A65,FI_load!$A:$AB,MATCH(FI!I$1,FI_load!$1:$1,0),FALSE)</f>
        <v>8%a</v>
      </c>
      <c r="J65" s="82" t="str">
        <f>VLOOKUP($A65,FI_load!$A:$AB,MATCH(FI!J$1,FI_load!$1:$1,0),FALSE)</f>
        <v>0</v>
      </c>
      <c r="K65" s="83" t="str">
        <f>VLOOKUP($A65,FI_load!$A:$AB,MATCH(FI!K$1,FI_load!$1:$1,0),FALSE)</f>
        <v>直发</v>
      </c>
      <c r="L65" s="83" t="str">
        <f>VLOOKUP($A65,FI_load!$A:$AB,MATCH(FI!L$1,FI_load!$1:$1,0),FALSE)</f>
        <v>额外一级资本债</v>
      </c>
      <c r="M65" s="83" t="str">
        <f>VLOOKUP($A65,FI_load!$A:$AB,MATCH(FI!M$1,FI_load!$1:$1,0),FALSE)</f>
        <v>福建</v>
      </c>
      <c r="N65" s="125" t="str">
        <f>VLOOKUP($A65,FI_load!$A:$AB,MATCH(FI!N$1,FI_load!$1:$1,0),FALSE)</f>
        <v>BISL</v>
      </c>
      <c r="O65" s="125" t="str">
        <f>VLOOKUP($A65,FI_load!$A:$AB,MATCH(FI!O$1,FI_load!$1:$1,0),FALSE)</f>
        <v>银行</v>
      </c>
      <c r="P65" s="125" t="str">
        <f>VLOOKUP($A65,FI_load!$A:$AB,MATCH(FI!P$1,FI_load!$1:$1,0),FALSE)</f>
        <v>港澳行</v>
      </c>
    </row>
    <row r="66" spans="1:16" x14ac:dyDescent="0.25">
      <c r="A66" s="73">
        <f>FI[[#This Row],[Index]]</f>
        <v>66</v>
      </c>
      <c r="B66" s="80">
        <f>VLOOKUP($A66,FI_load!$A:$AB,MATCH(FI!$B$1,FI_load!$1:$1,0),FALSE)</f>
        <v>44810</v>
      </c>
      <c r="C66" s="81" t="str">
        <f>VLOOKUP($A66,FI_load!$A:$AB,MATCH(FI!C$1,FI_load!$1:$1,0),FALSE)</f>
        <v>华泰证券</v>
      </c>
      <c r="D66" s="80" t="str">
        <f>VLOOKUP($A66,FI_load!$A:$AB,MATCH(FI!D$1,FI_load!$1:$1,0),FALSE)</f>
        <v>Baa1/--/--</v>
      </c>
      <c r="E66" s="80" t="str">
        <f>VLOOKUP($A66,FI_load!$A:$AB,MATCH(FI!E$1,FI_load!$1:$1,0),FALSE)</f>
        <v>CNH</v>
      </c>
      <c r="F66" s="82">
        <f>VLOOKUP($A66,FI_load!$A:$AB,MATCH(FI!F$1,FI_load!$1:$1,0),FALSE)</f>
        <v>50</v>
      </c>
      <c r="G66" s="80" t="str">
        <f>VLOOKUP($A66,FI_load!$A:$AB,MATCH(FI!G$1,FI_load!$1:$1,0),FALSE)</f>
        <v>3</v>
      </c>
      <c r="H66" s="80" t="str">
        <f>VLOOKUP($A66,FI_load!$A:$AB,MATCH(FI!H$1,FI_load!$1:$1,0),FALSE)</f>
        <v>2.85%</v>
      </c>
      <c r="I66" s="80" t="str">
        <f>VLOOKUP($A66,FI_load!$A:$AB,MATCH(FI!I$1,FI_load!$1:$1,0),FALSE)</f>
        <v>3%a</v>
      </c>
      <c r="J66" s="82" t="str">
        <f>VLOOKUP($A66,FI_load!$A:$AB,MATCH(FI!J$1,FI_load!$1:$1,0),FALSE)</f>
        <v>15</v>
      </c>
      <c r="K66" s="83" t="str">
        <f>VLOOKUP($A66,FI_load!$A:$AB,MATCH(FI!K$1,FI_load!$1:$1,0),FALSE)</f>
        <v>担保</v>
      </c>
      <c r="L66" s="83" t="str">
        <f>VLOOKUP($A66,FI_load!$A:$AB,MATCH(FI!L$1,FI_load!$1:$1,0),FALSE)</f>
        <v>点心债</v>
      </c>
      <c r="M66" s="83" t="str">
        <f>VLOOKUP($A66,FI_load!$A:$AB,MATCH(FI!M$1,FI_load!$1:$1,0),FALSE)</f>
        <v>江苏</v>
      </c>
      <c r="N66" s="125" t="str">
        <f>VLOOKUP($A66,FI_load!$A:$AB,MATCH(FI!N$1,FI_load!$1:$1,0),FALSE)</f>
        <v>港分</v>
      </c>
      <c r="O66" s="125" t="str">
        <f>VLOOKUP($A66,FI_load!$A:$AB,MATCH(FI!O$1,FI_load!$1:$1,0),FALSE)</f>
        <v>非银</v>
      </c>
      <c r="P66" s="125" t="str">
        <f>VLOOKUP($A66,FI_load!$A:$AB,MATCH(FI!P$1,FI_load!$1:$1,0),FALSE)</f>
        <v>证券</v>
      </c>
    </row>
    <row r="67" spans="1:16" x14ac:dyDescent="0.25">
      <c r="A67" s="73">
        <f>FI[[#This Row],[Index]]</f>
        <v>65</v>
      </c>
      <c r="B67" s="80">
        <f>VLOOKUP($A67,FI_load!$A:$AB,MATCH(FI!$B$1,FI_load!$1:$1,0),FALSE)</f>
        <v>44769</v>
      </c>
      <c r="C67" s="81" t="str">
        <f>VLOOKUP($A67,FI_load!$A:$AB,MATCH(FI!C$1,FI_load!$1:$1,0),FALSE)</f>
        <v>创兴银行</v>
      </c>
      <c r="D67" s="80" t="str">
        <f>VLOOKUP($A67,FI_load!$A:$AB,MATCH(FI!D$1,FI_load!$1:$1,0),FALSE)</f>
        <v>--/--/--</v>
      </c>
      <c r="E67" s="80" t="str">
        <f>VLOOKUP($A67,FI_load!$A:$AB,MATCH(FI!E$1,FI_load!$1:$1,0),FALSE)</f>
        <v>USD</v>
      </c>
      <c r="F67" s="82">
        <f>VLOOKUP($A67,FI_load!$A:$AB,MATCH(FI!F$1,FI_load!$1:$1,0),FALSE)</f>
        <v>2.2400000000000002</v>
      </c>
      <c r="G67" s="80" t="str">
        <f>VLOOKUP($A67,FI_load!$A:$AB,MATCH(FI!G$1,FI_load!$1:$1,0),FALSE)</f>
        <v>10</v>
      </c>
      <c r="H67" s="80" t="str">
        <f>VLOOKUP($A67,FI_load!$A:$AB,MATCH(FI!H$1,FI_load!$1:$1,0),FALSE)</f>
        <v>4.9%</v>
      </c>
      <c r="I67" s="80" t="str">
        <f>VLOOKUP($A67,FI_load!$A:$AB,MATCH(FI!I$1,FI_load!$1:$1,0),FALSE)</f>
        <v>--</v>
      </c>
      <c r="J67" s="82" t="str">
        <f>VLOOKUP($A67,FI_load!$A:$AB,MATCH(FI!J$1,FI_load!$1:$1,0),FALSE)</f>
        <v>--</v>
      </c>
      <c r="K67" s="83" t="str">
        <f>VLOOKUP($A67,FI_load!$A:$AB,MATCH(FI!K$1,FI_load!$1:$1,0),FALSE)</f>
        <v>直发</v>
      </c>
      <c r="L67" s="83" t="str">
        <f>VLOOKUP($A67,FI_load!$A:$AB,MATCH(FI!L$1,FI_load!$1:$1,0),FALSE)</f>
        <v>二级资本债</v>
      </c>
      <c r="M67" s="83" t="str">
        <f>VLOOKUP($A67,FI_load!$A:$AB,MATCH(FI!M$1,FI_load!$1:$1,0),FALSE)</f>
        <v>广东</v>
      </c>
      <c r="N67" s="125" t="str">
        <f>VLOOKUP($A67,FI_load!$A:$AB,MATCH(FI!N$1,FI_load!$1:$1,0),FALSE)</f>
        <v>--</v>
      </c>
      <c r="O67" s="125" t="str">
        <f>VLOOKUP($A67,FI_load!$A:$AB,MATCH(FI!O$1,FI_load!$1:$1,0),FALSE)</f>
        <v>银行</v>
      </c>
      <c r="P67" s="125" t="str">
        <f>VLOOKUP($A67,FI_load!$A:$AB,MATCH(FI!P$1,FI_load!$1:$1,0),FALSE)</f>
        <v>港澳行</v>
      </c>
    </row>
    <row r="68" spans="1:16" x14ac:dyDescent="0.25">
      <c r="A68" s="73">
        <f>FI[[#This Row],[Index]]</f>
        <v>64</v>
      </c>
      <c r="B68" s="80">
        <f>VLOOKUP($A68,FI_load!$A:$AB,MATCH(FI!$B$1,FI_load!$1:$1,0),FALSE)</f>
        <v>44769</v>
      </c>
      <c r="C68" s="81" t="str">
        <f>VLOOKUP($A68,FI_load!$A:$AB,MATCH(FI!C$1,FI_load!$1:$1,0),FALSE)</f>
        <v>中银悉尼分行</v>
      </c>
      <c r="D68" s="80" t="str">
        <f>VLOOKUP($A68,FI_load!$A:$AB,MATCH(FI!D$1,FI_load!$1:$1,0),FALSE)</f>
        <v>A1/A/A</v>
      </c>
      <c r="E68" s="80" t="str">
        <f>VLOOKUP($A68,FI_load!$A:$AB,MATCH(FI!E$1,FI_load!$1:$1,0),FALSE)</f>
        <v>CNH</v>
      </c>
      <c r="F68" s="82">
        <f>VLOOKUP($A68,FI_load!$A:$AB,MATCH(FI!F$1,FI_load!$1:$1,0),FALSE)</f>
        <v>25</v>
      </c>
      <c r="G68" s="80" t="str">
        <f>VLOOKUP($A68,FI_load!$A:$AB,MATCH(FI!G$1,FI_load!$1:$1,0),FALSE)</f>
        <v>3</v>
      </c>
      <c r="H68" s="80" t="str">
        <f>VLOOKUP($A68,FI_load!$A:$AB,MATCH(FI!H$1,FI_load!$1:$1,0),FALSE)</f>
        <v>2.95%</v>
      </c>
      <c r="I68" s="80" t="str">
        <f>VLOOKUP($A68,FI_load!$A:$AB,MATCH(FI!I$1,FI_load!$1:$1,0),FALSE)</f>
        <v>3.4%a</v>
      </c>
      <c r="J68" s="82" t="str">
        <f>VLOOKUP($A68,FI_load!$A:$AB,MATCH(FI!J$1,FI_load!$1:$1,0),FALSE)</f>
        <v>45</v>
      </c>
      <c r="K68" s="83" t="str">
        <f>VLOOKUP($A68,FI_load!$A:$AB,MATCH(FI!K$1,FI_load!$1:$1,0),FALSE)</f>
        <v>直发</v>
      </c>
      <c r="L68" s="83" t="str">
        <f>VLOOKUP($A68,FI_load!$A:$AB,MATCH(FI!L$1,FI_load!$1:$1,0),FALSE)</f>
        <v>点心债</v>
      </c>
      <c r="M68" s="83" t="str">
        <f>VLOOKUP($A68,FI_load!$A:$AB,MATCH(FI!M$1,FI_load!$1:$1,0),FALSE)</f>
        <v>北京</v>
      </c>
      <c r="N68" s="125" t="str">
        <f>VLOOKUP($A68,FI_load!$A:$AB,MATCH(FI!N$1,FI_load!$1:$1,0),FALSE)</f>
        <v>港分</v>
      </c>
      <c r="O68" s="125" t="str">
        <f>VLOOKUP($A68,FI_load!$A:$AB,MATCH(FI!O$1,FI_load!$1:$1,0),FALSE)</f>
        <v>银行</v>
      </c>
      <c r="P68" s="125" t="str">
        <f>VLOOKUP($A68,FI_load!$A:$AB,MATCH(FI!P$1,FI_load!$1:$1,0),FALSE)</f>
        <v>国有行</v>
      </c>
    </row>
    <row r="69" spans="1:16" x14ac:dyDescent="0.25">
      <c r="A69" s="73">
        <f>FI[[#This Row],[Index]]</f>
        <v>63</v>
      </c>
      <c r="B69" s="80">
        <f>VLOOKUP($A69,FI_load!$A:$AB,MATCH(FI!$B$1,FI_load!$1:$1,0),FALSE)</f>
        <v>44761</v>
      </c>
      <c r="C69" s="81" t="str">
        <f>VLOOKUP($A69,FI_load!$A:$AB,MATCH(FI!C$1,FI_load!$1:$1,0),FALSE)</f>
        <v>中国中信*</v>
      </c>
      <c r="D69" s="80" t="str">
        <f>VLOOKUP($A69,FI_load!$A:$AB,MATCH(FI!D$1,FI_load!$1:$1,0),FALSE)</f>
        <v>A3/BBB+/--</v>
      </c>
      <c r="E69" s="80" t="str">
        <f>VLOOKUP($A69,FI_load!$A:$AB,MATCH(FI!E$1,FI_load!$1:$1,0),FALSE)</f>
        <v>USD</v>
      </c>
      <c r="F69" s="82">
        <f>VLOOKUP($A69,FI_load!$A:$AB,MATCH(FI!F$1,FI_load!$1:$1,0),FALSE)</f>
        <v>1</v>
      </c>
      <c r="G69" s="80" t="str">
        <f>VLOOKUP($A69,FI_load!$A:$AB,MATCH(FI!G$1,FI_load!$1:$1,0),FALSE)</f>
        <v>5</v>
      </c>
      <c r="H69" s="80" t="str">
        <f>VLOOKUP($A69,FI_load!$A:$AB,MATCH(FI!H$1,FI_load!$1:$1,0),FALSE)</f>
        <v>2.875%</v>
      </c>
      <c r="I69" s="80" t="str">
        <f>VLOOKUP($A69,FI_load!$A:$AB,MATCH(FI!I$1,FI_load!$1:$1,0),FALSE)</f>
        <v>4.22%a</v>
      </c>
      <c r="J69" s="82" t="str">
        <f>VLOOKUP($A69,FI_load!$A:$AB,MATCH(FI!J$1,FI_load!$1:$1,0),FALSE)</f>
        <v>0</v>
      </c>
      <c r="K69" s="83" t="str">
        <f>VLOOKUP($A69,FI_load!$A:$AB,MATCH(FI!K$1,FI_load!$1:$1,0),FALSE)</f>
        <v>直发</v>
      </c>
      <c r="L69" s="83" t="str">
        <f>VLOOKUP($A69,FI_load!$A:$AB,MATCH(FI!L$1,FI_load!$1:$1,0),FALSE)</f>
        <v>--</v>
      </c>
      <c r="M69" s="83" t="str">
        <f>VLOOKUP($A69,FI_load!$A:$AB,MATCH(FI!M$1,FI_load!$1:$1,0),FALSE)</f>
        <v>北京</v>
      </c>
      <c r="N69" s="125" t="str">
        <f>VLOOKUP($A69,FI_load!$A:$AB,MATCH(FI!N$1,FI_load!$1:$1,0),FALSE)</f>
        <v>--</v>
      </c>
      <c r="O69" s="125" t="str">
        <f>VLOOKUP($A69,FI_load!$A:$AB,MATCH(FI!O$1,FI_load!$1:$1,0),FALSE)</f>
        <v>金控</v>
      </c>
      <c r="P69" s="125" t="str">
        <f>VLOOKUP($A69,FI_load!$A:$AB,MATCH(FI!P$1,FI_load!$1:$1,0),FALSE)</f>
        <v>金控</v>
      </c>
    </row>
    <row r="70" spans="1:16" x14ac:dyDescent="0.25">
      <c r="A70" s="73">
        <f>FI[[#This Row],[Index]]</f>
        <v>62</v>
      </c>
      <c r="B70" s="80">
        <f>VLOOKUP($A70,FI_load!$A:$AB,MATCH(FI!$B$1,FI_load!$1:$1,0),FALSE)</f>
        <v>44754</v>
      </c>
      <c r="C70" s="81" t="str">
        <f>VLOOKUP($A70,FI_load!$A:$AB,MATCH(FI!C$1,FI_load!$1:$1,0),FALSE)</f>
        <v>国开行港分</v>
      </c>
      <c r="D70" s="80" t="str">
        <f>VLOOKUP($A70,FI_load!$A:$AB,MATCH(FI!D$1,FI_load!$1:$1,0),FALSE)</f>
        <v>--/A+/--</v>
      </c>
      <c r="E70" s="80" t="str">
        <f>VLOOKUP($A70,FI_load!$A:$AB,MATCH(FI!E$1,FI_load!$1:$1,0),FALSE)</f>
        <v>HKD</v>
      </c>
      <c r="F70" s="82">
        <f>VLOOKUP($A70,FI_load!$A:$AB,MATCH(FI!F$1,FI_load!$1:$1,0),FALSE)</f>
        <v>35</v>
      </c>
      <c r="G70" s="80" t="str">
        <f>VLOOKUP($A70,FI_load!$A:$AB,MATCH(FI!G$1,FI_load!$1:$1,0),FALSE)</f>
        <v>2</v>
      </c>
      <c r="H70" s="80" t="str">
        <f>VLOOKUP($A70,FI_load!$A:$AB,MATCH(FI!H$1,FI_load!$1:$1,0),FALSE)</f>
        <v>2.85%</v>
      </c>
      <c r="I70" s="80" t="str">
        <f>VLOOKUP($A70,FI_load!$A:$AB,MATCH(FI!I$1,FI_load!$1:$1,0),FALSE)</f>
        <v>3.4%a</v>
      </c>
      <c r="J70" s="82" t="str">
        <f>VLOOKUP($A70,FI_load!$A:$AB,MATCH(FI!J$1,FI_load!$1:$1,0),FALSE)</f>
        <v>55</v>
      </c>
      <c r="K70" s="83" t="str">
        <f>VLOOKUP($A70,FI_load!$A:$AB,MATCH(FI!K$1,FI_load!$1:$1,0),FALSE)</f>
        <v>直发</v>
      </c>
      <c r="L70" s="83" t="str">
        <f>VLOOKUP($A70,FI_load!$A:$AB,MATCH(FI!L$1,FI_load!$1:$1,0),FALSE)</f>
        <v>--</v>
      </c>
      <c r="M70" s="83" t="str">
        <f>VLOOKUP($A70,FI_load!$A:$AB,MATCH(FI!M$1,FI_load!$1:$1,0),FALSE)</f>
        <v>北京</v>
      </c>
      <c r="N70" s="125" t="str">
        <f>VLOOKUP($A70,FI_load!$A:$AB,MATCH(FI!N$1,FI_load!$1:$1,0),FALSE)</f>
        <v>港分</v>
      </c>
      <c r="O70" s="125" t="str">
        <f>VLOOKUP($A70,FI_load!$A:$AB,MATCH(FI!O$1,FI_load!$1:$1,0),FALSE)</f>
        <v>银行</v>
      </c>
      <c r="P70" s="125" t="str">
        <f>VLOOKUP($A70,FI_load!$A:$AB,MATCH(FI!P$1,FI_load!$1:$1,0),FALSE)</f>
        <v>政策行</v>
      </c>
    </row>
    <row r="71" spans="1:16" x14ac:dyDescent="0.25">
      <c r="A71" s="73">
        <f>FI[[#This Row],[Index]]</f>
        <v>61</v>
      </c>
      <c r="B71" s="80">
        <f>VLOOKUP($A71,FI_load!$A:$AB,MATCH(FI!$B$1,FI_load!$1:$1,0),FALSE)</f>
        <v>44754</v>
      </c>
      <c r="C71" s="81" t="str">
        <f>VLOOKUP($A71,FI_load!$A:$AB,MATCH(FI!C$1,FI_load!$1:$1,0),FALSE)</f>
        <v>国开行港分</v>
      </c>
      <c r="D71" s="80" t="str">
        <f>VLOOKUP($A71,FI_load!$A:$AB,MATCH(FI!D$1,FI_load!$1:$1,0),FALSE)</f>
        <v>--/A+/--</v>
      </c>
      <c r="E71" s="80" t="str">
        <f>VLOOKUP($A71,FI_load!$A:$AB,MATCH(FI!E$1,FI_load!$1:$1,0),FALSE)</f>
        <v>CNH</v>
      </c>
      <c r="F71" s="82">
        <f>VLOOKUP($A71,FI_load!$A:$AB,MATCH(FI!F$1,FI_load!$1:$1,0),FALSE)</f>
        <v>25</v>
      </c>
      <c r="G71" s="80" t="str">
        <f>VLOOKUP($A71,FI_load!$A:$AB,MATCH(FI!G$1,FI_load!$1:$1,0),FALSE)</f>
        <v>5</v>
      </c>
      <c r="H71" s="80" t="str">
        <f>VLOOKUP($A71,FI_load!$A:$AB,MATCH(FI!H$1,FI_load!$1:$1,0),FALSE)</f>
        <v>2.95%</v>
      </c>
      <c r="I71" s="80" t="str">
        <f>VLOOKUP($A71,FI_load!$A:$AB,MATCH(FI!I$1,FI_load!$1:$1,0),FALSE)</f>
        <v>3.4%a</v>
      </c>
      <c r="J71" s="82" t="str">
        <f>VLOOKUP($A71,FI_load!$A:$AB,MATCH(FI!J$1,FI_load!$1:$1,0),FALSE)</f>
        <v>45</v>
      </c>
      <c r="K71" s="83" t="str">
        <f>VLOOKUP($A71,FI_load!$A:$AB,MATCH(FI!K$1,FI_load!$1:$1,0),FALSE)</f>
        <v>直发</v>
      </c>
      <c r="L71" s="83" t="str">
        <f>VLOOKUP($A71,FI_load!$A:$AB,MATCH(FI!L$1,FI_load!$1:$1,0),FALSE)</f>
        <v>点心债</v>
      </c>
      <c r="M71" s="83" t="str">
        <f>VLOOKUP($A71,FI_load!$A:$AB,MATCH(FI!M$1,FI_load!$1:$1,0),FALSE)</f>
        <v>北京</v>
      </c>
      <c r="N71" s="125" t="str">
        <f>VLOOKUP($A71,FI_load!$A:$AB,MATCH(FI!N$1,FI_load!$1:$1,0),FALSE)</f>
        <v>港分</v>
      </c>
      <c r="O71" s="125" t="str">
        <f>VLOOKUP($A71,FI_load!$A:$AB,MATCH(FI!O$1,FI_load!$1:$1,0),FALSE)</f>
        <v>银行</v>
      </c>
      <c r="P71" s="125" t="str">
        <f>VLOOKUP($A71,FI_load!$A:$AB,MATCH(FI!P$1,FI_load!$1:$1,0),FALSE)</f>
        <v>政策行</v>
      </c>
    </row>
    <row r="72" spans="1:16" x14ac:dyDescent="0.25">
      <c r="A72" s="73">
        <f>FI[[#This Row],[Index]]</f>
        <v>60</v>
      </c>
      <c r="B72" s="80">
        <f>VLOOKUP($A72,FI_load!$A:$AB,MATCH(FI!$B$1,FI_load!$1:$1,0),FALSE)</f>
        <v>44749</v>
      </c>
      <c r="C72" s="81" t="str">
        <f>VLOOKUP($A72,FI_load!$A:$AB,MATCH(FI!C$1,FI_load!$1:$1,0),FALSE)</f>
        <v>浦银伦分</v>
      </c>
      <c r="D72" s="80" t="str">
        <f>VLOOKUP($A72,FI_load!$A:$AB,MATCH(FI!D$1,FI_load!$1:$1,0),FALSE)</f>
        <v>Baa2/--/--</v>
      </c>
      <c r="E72" s="80" t="str">
        <f>VLOOKUP($A72,FI_load!$A:$AB,MATCH(FI!E$1,FI_load!$1:$1,0),FALSE)</f>
        <v>USD</v>
      </c>
      <c r="F72" s="82">
        <f>VLOOKUP($A72,FI_load!$A:$AB,MATCH(FI!F$1,FI_load!$1:$1,0),FALSE)</f>
        <v>4</v>
      </c>
      <c r="G72" s="80" t="str">
        <f>VLOOKUP($A72,FI_load!$A:$AB,MATCH(FI!G$1,FI_load!$1:$1,0),FALSE)</f>
        <v>3</v>
      </c>
      <c r="H72" s="80" t="str">
        <f>VLOOKUP($A72,FI_load!$A:$AB,MATCH(FI!H$1,FI_load!$1:$1,0),FALSE)</f>
        <v>3.25%</v>
      </c>
      <c r="I72" s="80" t="str">
        <f>VLOOKUP($A72,FI_load!$A:$AB,MATCH(FI!I$1,FI_load!$1:$1,0),FALSE)</f>
        <v>T+80a</v>
      </c>
      <c r="J72" s="82" t="str">
        <f>VLOOKUP($A72,FI_load!$A:$AB,MATCH(FI!J$1,FI_load!$1:$1,0),FALSE)</f>
        <v>48</v>
      </c>
      <c r="K72" s="83" t="str">
        <f>VLOOKUP($A72,FI_load!$A:$AB,MATCH(FI!K$1,FI_load!$1:$1,0),FALSE)</f>
        <v>直发</v>
      </c>
      <c r="L72" s="83" t="str">
        <f>VLOOKUP($A72,FI_load!$A:$AB,MATCH(FI!L$1,FI_load!$1:$1,0),FALSE)</f>
        <v>绿色债券</v>
      </c>
      <c r="M72" s="83" t="str">
        <f>VLOOKUP($A72,FI_load!$A:$AB,MATCH(FI!M$1,FI_load!$1:$1,0),FALSE)</f>
        <v>上海</v>
      </c>
      <c r="N72" s="125" t="str">
        <f>VLOOKUP($A72,FI_load!$A:$AB,MATCH(FI!N$1,FI_load!$1:$1,0),FALSE)</f>
        <v>港分</v>
      </c>
      <c r="O72" s="125" t="str">
        <f>VLOOKUP($A72,FI_load!$A:$AB,MATCH(FI!O$1,FI_load!$1:$1,0),FALSE)</f>
        <v>银行</v>
      </c>
      <c r="P72" s="125" t="str">
        <f>VLOOKUP($A72,FI_load!$A:$AB,MATCH(FI!P$1,FI_load!$1:$1,0),FALSE)</f>
        <v>股份行</v>
      </c>
    </row>
    <row r="73" spans="1:16" x14ac:dyDescent="0.25">
      <c r="A73" s="73">
        <f>FI[[#This Row],[Index]]</f>
        <v>59</v>
      </c>
      <c r="B73" s="80">
        <f>VLOOKUP($A73,FI_load!$A:$AB,MATCH(FI!$B$1,FI_load!$1:$1,0),FALSE)</f>
        <v>44721</v>
      </c>
      <c r="C73" s="81" t="str">
        <f>VLOOKUP($A73,FI_load!$A:$AB,MATCH(FI!C$1,FI_load!$1:$1,0),FALSE)</f>
        <v>中银法兰克福分行</v>
      </c>
      <c r="D73" s="80" t="str">
        <f>VLOOKUP($A73,FI_load!$A:$AB,MATCH(FI!D$1,FI_load!$1:$1,0),FALSE)</f>
        <v>A1/A/A</v>
      </c>
      <c r="E73" s="80" t="str">
        <f>VLOOKUP($A73,FI_load!$A:$AB,MATCH(FI!E$1,FI_load!$1:$1,0),FALSE)</f>
        <v>USD</v>
      </c>
      <c r="F73" s="82">
        <f>VLOOKUP($A73,FI_load!$A:$AB,MATCH(FI!F$1,FI_load!$1:$1,0),FALSE)</f>
        <v>5</v>
      </c>
      <c r="G73" s="80" t="str">
        <f>VLOOKUP($A73,FI_load!$A:$AB,MATCH(FI!G$1,FI_load!$1:$1,0),FALSE)</f>
        <v>3</v>
      </c>
      <c r="H73" s="80" t="str">
        <f>VLOOKUP($A73,FI_load!$A:$AB,MATCH(FI!H$1,FI_load!$1:$1,0),FALSE)</f>
        <v>3.125%</v>
      </c>
      <c r="I73" s="80" t="str">
        <f>VLOOKUP($A73,FI_load!$A:$AB,MATCH(FI!I$1,FI_load!$1:$1,0),FALSE)</f>
        <v>T+65a</v>
      </c>
      <c r="J73" s="82" t="str">
        <f>VLOOKUP($A73,FI_load!$A:$AB,MATCH(FI!J$1,FI_load!$1:$1,0),FALSE)</f>
        <v>45</v>
      </c>
      <c r="K73" s="83" t="str">
        <f>VLOOKUP($A73,FI_load!$A:$AB,MATCH(FI!K$1,FI_load!$1:$1,0),FALSE)</f>
        <v>直发</v>
      </c>
      <c r="L73" s="83" t="str">
        <f>VLOOKUP($A73,FI_load!$A:$AB,MATCH(FI!L$1,FI_load!$1:$1,0),FALSE)</f>
        <v>绿色债券</v>
      </c>
      <c r="M73" s="83" t="str">
        <f>VLOOKUP($A73,FI_load!$A:$AB,MATCH(FI!M$1,FI_load!$1:$1,0),FALSE)</f>
        <v>北京</v>
      </c>
      <c r="N73" s="125" t="str">
        <f>VLOOKUP($A73,FI_load!$A:$AB,MATCH(FI!N$1,FI_load!$1:$1,0),FALSE)</f>
        <v>港分</v>
      </c>
      <c r="O73" s="125" t="str">
        <f>VLOOKUP($A73,FI_load!$A:$AB,MATCH(FI!O$1,FI_load!$1:$1,0),FALSE)</f>
        <v>银行</v>
      </c>
      <c r="P73" s="125" t="str">
        <f>VLOOKUP($A73,FI_load!$A:$AB,MATCH(FI!P$1,FI_load!$1:$1,0),FALSE)</f>
        <v>国有行</v>
      </c>
    </row>
    <row r="74" spans="1:16" x14ac:dyDescent="0.25">
      <c r="A74" s="73">
        <f>FI[[#This Row],[Index]]</f>
        <v>58</v>
      </c>
      <c r="B74" s="80">
        <f>VLOOKUP($A74,FI_load!$A:$AB,MATCH(FI!$B$1,FI_load!$1:$1,0),FALSE)</f>
        <v>44718</v>
      </c>
      <c r="C74" s="81" t="str">
        <f>VLOOKUP($A74,FI_load!$A:$AB,MATCH(FI!C$1,FI_load!$1:$1,0),FALSE)</f>
        <v>建银新分</v>
      </c>
      <c r="D74" s="80" t="str">
        <f>VLOOKUP($A74,FI_load!$A:$AB,MATCH(FI!D$1,FI_load!$1:$1,0),FALSE)</f>
        <v>A1/--/--</v>
      </c>
      <c r="E74" s="80" t="str">
        <f>VLOOKUP($A74,FI_load!$A:$AB,MATCH(FI!E$1,FI_load!$1:$1,0),FALSE)</f>
        <v>SGD</v>
      </c>
      <c r="F74" s="82">
        <f>VLOOKUP($A74,FI_load!$A:$AB,MATCH(FI!F$1,FI_load!$1:$1,0),FALSE)</f>
        <v>3.5</v>
      </c>
      <c r="G74" s="80" t="str">
        <f>VLOOKUP($A74,FI_load!$A:$AB,MATCH(FI!G$1,FI_load!$1:$1,0),FALSE)</f>
        <v>2</v>
      </c>
      <c r="H74" s="80" t="str">
        <f>VLOOKUP($A74,FI_load!$A:$AB,MATCH(FI!H$1,FI_load!$1:$1,0),FALSE)</f>
        <v>2.85%</v>
      </c>
      <c r="I74" s="80" t="str">
        <f>VLOOKUP($A74,FI_load!$A:$AB,MATCH(FI!I$1,FI_load!$1:$1,0),FALSE)</f>
        <v>3.05%a</v>
      </c>
      <c r="J74" s="82" t="str">
        <f>VLOOKUP($A74,FI_load!$A:$AB,MATCH(FI!J$1,FI_load!$1:$1,0),FALSE)</f>
        <v>20</v>
      </c>
      <c r="K74" s="83" t="str">
        <f>VLOOKUP($A74,FI_load!$A:$AB,MATCH(FI!K$1,FI_load!$1:$1,0),FALSE)</f>
        <v>直发</v>
      </c>
      <c r="L74" s="83" t="str">
        <f>VLOOKUP($A74,FI_load!$A:$AB,MATCH(FI!L$1,FI_load!$1:$1,0),FALSE)</f>
        <v>--</v>
      </c>
      <c r="M74" s="83" t="str">
        <f>VLOOKUP($A74,FI_load!$A:$AB,MATCH(FI!M$1,FI_load!$1:$1,0),FALSE)</f>
        <v>北京</v>
      </c>
      <c r="N74" s="125" t="str">
        <f>VLOOKUP($A74,FI_load!$A:$AB,MATCH(FI!N$1,FI_load!$1:$1,0),FALSE)</f>
        <v>--</v>
      </c>
      <c r="O74" s="125" t="str">
        <f>VLOOKUP($A74,FI_load!$A:$AB,MATCH(FI!O$1,FI_load!$1:$1,0),FALSE)</f>
        <v>银行</v>
      </c>
      <c r="P74" s="125" t="str">
        <f>VLOOKUP($A74,FI_load!$A:$AB,MATCH(FI!P$1,FI_load!$1:$1,0),FALSE)</f>
        <v>国有行</v>
      </c>
    </row>
    <row r="75" spans="1:16" x14ac:dyDescent="0.25">
      <c r="A75" s="73">
        <f>FI[[#This Row],[Index]]</f>
        <v>57</v>
      </c>
      <c r="B75" s="80">
        <f>VLOOKUP($A75,FI_load!$A:$AB,MATCH(FI!$B$1,FI_load!$1:$1,0),FALSE)</f>
        <v>44705</v>
      </c>
      <c r="C75" s="81" t="str">
        <f>VLOOKUP($A75,FI_load!$A:$AB,MATCH(FI!C$1,FI_load!$1:$1,0),FALSE)</f>
        <v>工银迪拜分行</v>
      </c>
      <c r="D75" s="80" t="str">
        <f>VLOOKUP($A75,FI_load!$A:$AB,MATCH(FI!D$1,FI_load!$1:$1,0),FALSE)</f>
        <v>A1/--/--</v>
      </c>
      <c r="E75" s="80" t="str">
        <f>VLOOKUP($A75,FI_load!$A:$AB,MATCH(FI!E$1,FI_load!$1:$1,0),FALSE)</f>
        <v>CNH</v>
      </c>
      <c r="F75" s="82">
        <f>VLOOKUP($A75,FI_load!$A:$AB,MATCH(FI!F$1,FI_load!$1:$1,0),FALSE)</f>
        <v>20</v>
      </c>
      <c r="G75" s="80" t="str">
        <f>VLOOKUP($A75,FI_load!$A:$AB,MATCH(FI!G$1,FI_load!$1:$1,0),FALSE)</f>
        <v>2</v>
      </c>
      <c r="H75" s="80" t="str">
        <f>VLOOKUP($A75,FI_load!$A:$AB,MATCH(FI!H$1,FI_load!$1:$1,0),FALSE)</f>
        <v>3.2%</v>
      </c>
      <c r="I75" s="80" t="str">
        <f>VLOOKUP($A75,FI_load!$A:$AB,MATCH(FI!I$1,FI_load!$1:$1,0),FALSE)</f>
        <v>3.75%a</v>
      </c>
      <c r="J75" s="82" t="str">
        <f>VLOOKUP($A75,FI_load!$A:$AB,MATCH(FI!J$1,FI_load!$1:$1,0),FALSE)</f>
        <v>55</v>
      </c>
      <c r="K75" s="83" t="str">
        <f>VLOOKUP($A75,FI_load!$A:$AB,MATCH(FI!K$1,FI_load!$1:$1,0),FALSE)</f>
        <v>直发</v>
      </c>
      <c r="L75" s="83" t="str">
        <f>VLOOKUP($A75,FI_load!$A:$AB,MATCH(FI!L$1,FI_load!$1:$1,0),FALSE)</f>
        <v>绿色点心债</v>
      </c>
      <c r="M75" s="83" t="str">
        <f>VLOOKUP($A75,FI_load!$A:$AB,MATCH(FI!M$1,FI_load!$1:$1,0),FALSE)</f>
        <v>北京</v>
      </c>
      <c r="N75" s="125" t="str">
        <f>VLOOKUP($A75,FI_load!$A:$AB,MATCH(FI!N$1,FI_load!$1:$1,0),FALSE)</f>
        <v>港分</v>
      </c>
      <c r="O75" s="125" t="str">
        <f>VLOOKUP($A75,FI_load!$A:$AB,MATCH(FI!O$1,FI_load!$1:$1,0),FALSE)</f>
        <v>银行</v>
      </c>
      <c r="P75" s="125" t="str">
        <f>VLOOKUP($A75,FI_load!$A:$AB,MATCH(FI!P$1,FI_load!$1:$1,0),FALSE)</f>
        <v>国有行</v>
      </c>
    </row>
    <row r="76" spans="1:16" x14ac:dyDescent="0.25">
      <c r="A76" s="73">
        <f>FI[[#This Row],[Index]]</f>
        <v>56</v>
      </c>
      <c r="B76" s="80">
        <f>VLOOKUP($A76,FI_load!$A:$AB,MATCH(FI!$B$1,FI_load!$1:$1,0),FALSE)</f>
        <v>44705</v>
      </c>
      <c r="C76" s="81" t="str">
        <f>VLOOKUP($A76,FI_load!$A:$AB,MATCH(FI!C$1,FI_load!$1:$1,0),FALSE)</f>
        <v>工银港分</v>
      </c>
      <c r="D76" s="80" t="str">
        <f>VLOOKUP($A76,FI_load!$A:$AB,MATCH(FI!D$1,FI_load!$1:$1,0),FALSE)</f>
        <v>A1/--/--</v>
      </c>
      <c r="E76" s="80" t="str">
        <f>VLOOKUP($A76,FI_load!$A:$AB,MATCH(FI!E$1,FI_load!$1:$1,0),FALSE)</f>
        <v>USD</v>
      </c>
      <c r="F76" s="82">
        <f>VLOOKUP($A76,FI_load!$A:$AB,MATCH(FI!F$1,FI_load!$1:$1,0),FALSE)</f>
        <v>12</v>
      </c>
      <c r="G76" s="80" t="str">
        <f>VLOOKUP($A76,FI_load!$A:$AB,MATCH(FI!G$1,FI_load!$1:$1,0),FALSE)</f>
        <v>3</v>
      </c>
      <c r="H76" s="80" t="str">
        <f>VLOOKUP($A76,FI_load!$A:$AB,MATCH(FI!H$1,FI_load!$1:$1,0),FALSE)</f>
        <v>2.95%</v>
      </c>
      <c r="I76" s="80" t="str">
        <f>VLOOKUP($A76,FI_load!$A:$AB,MATCH(FI!I$1,FI_load!$1:$1,0),FALSE)</f>
        <v>T3+85a</v>
      </c>
      <c r="J76" s="82" t="str">
        <f>VLOOKUP($A76,FI_load!$A:$AB,MATCH(FI!J$1,FI_load!$1:$1,0),FALSE)</f>
        <v>47</v>
      </c>
      <c r="K76" s="83" t="str">
        <f>VLOOKUP($A76,FI_load!$A:$AB,MATCH(FI!K$1,FI_load!$1:$1,0),FALSE)</f>
        <v>直发</v>
      </c>
      <c r="L76" s="83" t="str">
        <f>VLOOKUP($A76,FI_load!$A:$AB,MATCH(FI!L$1,FI_load!$1:$1,0),FALSE)</f>
        <v>绿色债券</v>
      </c>
      <c r="M76" s="83" t="str">
        <f>VLOOKUP($A76,FI_load!$A:$AB,MATCH(FI!M$1,FI_load!$1:$1,0),FALSE)</f>
        <v>北京</v>
      </c>
      <c r="N76" s="125" t="str">
        <f>VLOOKUP($A76,FI_load!$A:$AB,MATCH(FI!N$1,FI_load!$1:$1,0),FALSE)</f>
        <v>港分</v>
      </c>
      <c r="O76" s="125" t="str">
        <f>VLOOKUP($A76,FI_load!$A:$AB,MATCH(FI!O$1,FI_load!$1:$1,0),FALSE)</f>
        <v>银行</v>
      </c>
      <c r="P76" s="125" t="str">
        <f>VLOOKUP($A76,FI_load!$A:$AB,MATCH(FI!P$1,FI_load!$1:$1,0),FALSE)</f>
        <v>国有行</v>
      </c>
    </row>
    <row r="77" spans="1:16" x14ac:dyDescent="0.25">
      <c r="A77" s="73">
        <f>FI[[#This Row],[Index]]</f>
        <v>55</v>
      </c>
      <c r="B77" s="80">
        <f>VLOOKUP($A77,FI_load!$A:$AB,MATCH(FI!$B$1,FI_load!$1:$1,0),FALSE)</f>
        <v>44705</v>
      </c>
      <c r="C77" s="81" t="str">
        <f>VLOOKUP($A77,FI_load!$A:$AB,MATCH(FI!C$1,FI_load!$1:$1,0),FALSE)</f>
        <v>工银港分</v>
      </c>
      <c r="D77" s="80" t="str">
        <f>VLOOKUP($A77,FI_load!$A:$AB,MATCH(FI!D$1,FI_load!$1:$1,0),FALSE)</f>
        <v>A1/--/--</v>
      </c>
      <c r="E77" s="80" t="str">
        <f>VLOOKUP($A77,FI_load!$A:$AB,MATCH(FI!E$1,FI_load!$1:$1,0),FALSE)</f>
        <v>HKD</v>
      </c>
      <c r="F77" s="82">
        <f>VLOOKUP($A77,FI_load!$A:$AB,MATCH(FI!F$1,FI_load!$1:$1,0),FALSE)</f>
        <v>20</v>
      </c>
      <c r="G77" s="80" t="str">
        <f>VLOOKUP($A77,FI_load!$A:$AB,MATCH(FI!G$1,FI_load!$1:$1,0),FALSE)</f>
        <v>2</v>
      </c>
      <c r="H77" s="80" t="str">
        <f>VLOOKUP($A77,FI_load!$A:$AB,MATCH(FI!H$1,FI_load!$1:$1,0),FALSE)</f>
        <v>2.95%</v>
      </c>
      <c r="I77" s="80" t="str">
        <f>VLOOKUP($A77,FI_load!$A:$AB,MATCH(FI!I$1,FI_load!$1:$1,0),FALSE)</f>
        <v>3.35%a</v>
      </c>
      <c r="J77" s="82" t="str">
        <f>VLOOKUP($A77,FI_load!$A:$AB,MATCH(FI!J$1,FI_load!$1:$1,0),FALSE)</f>
        <v>40</v>
      </c>
      <c r="K77" s="83" t="str">
        <f>VLOOKUP($A77,FI_load!$A:$AB,MATCH(FI!K$1,FI_load!$1:$1,0),FALSE)</f>
        <v>直发</v>
      </c>
      <c r="L77" s="83" t="str">
        <f>VLOOKUP($A77,FI_load!$A:$AB,MATCH(FI!L$1,FI_load!$1:$1,0),FALSE)</f>
        <v>绿色债券</v>
      </c>
      <c r="M77" s="83" t="str">
        <f>VLOOKUP($A77,FI_load!$A:$AB,MATCH(FI!M$1,FI_load!$1:$1,0),FALSE)</f>
        <v>北京</v>
      </c>
      <c r="N77" s="125" t="str">
        <f>VLOOKUP($A77,FI_load!$A:$AB,MATCH(FI!N$1,FI_load!$1:$1,0),FALSE)</f>
        <v>港分</v>
      </c>
      <c r="O77" s="125" t="str">
        <f>VLOOKUP($A77,FI_load!$A:$AB,MATCH(FI!O$1,FI_load!$1:$1,0),FALSE)</f>
        <v>银行</v>
      </c>
      <c r="P77" s="125" t="str">
        <f>VLOOKUP($A77,FI_load!$A:$AB,MATCH(FI!P$1,FI_load!$1:$1,0),FALSE)</f>
        <v>国有行</v>
      </c>
    </row>
    <row r="78" spans="1:16" x14ac:dyDescent="0.25">
      <c r="A78" s="73">
        <f>FI[[#This Row],[Index]]</f>
        <v>54</v>
      </c>
      <c r="B78" s="80">
        <f>VLOOKUP($A78,FI_load!$A:$AB,MATCH(FI!$B$1,FI_load!$1:$1,0),FALSE)</f>
        <v>44705</v>
      </c>
      <c r="C78" s="81" t="str">
        <f>VLOOKUP($A78,FI_load!$A:$AB,MATCH(FI!C$1,FI_load!$1:$1,0),FALSE)</f>
        <v>工银新分</v>
      </c>
      <c r="D78" s="80" t="str">
        <f>VLOOKUP($A78,FI_load!$A:$AB,MATCH(FI!D$1,FI_load!$1:$1,0),FALSE)</f>
        <v>A1/--/--</v>
      </c>
      <c r="E78" s="80" t="str">
        <f>VLOOKUP($A78,FI_load!$A:$AB,MATCH(FI!E$1,FI_load!$1:$1,0),FALSE)</f>
        <v>USD</v>
      </c>
      <c r="F78" s="82">
        <f>VLOOKUP($A78,FI_load!$A:$AB,MATCH(FI!F$1,FI_load!$1:$1,0),FALSE)</f>
        <v>6</v>
      </c>
      <c r="G78" s="80" t="str">
        <f>VLOOKUP($A78,FI_load!$A:$AB,MATCH(FI!G$1,FI_load!$1:$1,0),FALSE)</f>
        <v>3</v>
      </c>
      <c r="H78" s="80" t="str">
        <f>VLOOKUP($A78,FI_load!$A:$AB,MATCH(FI!H$1,FI_load!$1:$1,0),FALSE)</f>
        <v>SOFR+75</v>
      </c>
      <c r="I78" s="80" t="str">
        <f>VLOOKUP($A78,FI_load!$A:$AB,MATCH(FI!I$1,FI_load!$1:$1,0),FALSE)</f>
        <v>SOFR+115a</v>
      </c>
      <c r="J78" s="82" t="str">
        <f>VLOOKUP($A78,FI_load!$A:$AB,MATCH(FI!J$1,FI_load!$1:$1,0),FALSE)</f>
        <v>40</v>
      </c>
      <c r="K78" s="83" t="str">
        <f>VLOOKUP($A78,FI_load!$A:$AB,MATCH(FI!K$1,FI_load!$1:$1,0),FALSE)</f>
        <v>直发</v>
      </c>
      <c r="L78" s="83" t="str">
        <f>VLOOKUP($A78,FI_load!$A:$AB,MATCH(FI!L$1,FI_load!$1:$1,0),FALSE)</f>
        <v>绿色浮息债券</v>
      </c>
      <c r="M78" s="83" t="str">
        <f>VLOOKUP($A78,FI_load!$A:$AB,MATCH(FI!M$1,FI_load!$1:$1,0),FALSE)</f>
        <v>北京</v>
      </c>
      <c r="N78" s="125" t="str">
        <f>VLOOKUP($A78,FI_load!$A:$AB,MATCH(FI!N$1,FI_load!$1:$1,0),FALSE)</f>
        <v>港分,澳分</v>
      </c>
      <c r="O78" s="125" t="str">
        <f>VLOOKUP($A78,FI_load!$A:$AB,MATCH(FI!O$1,FI_load!$1:$1,0),FALSE)</f>
        <v>银行</v>
      </c>
      <c r="P78" s="125" t="str">
        <f>VLOOKUP($A78,FI_load!$A:$AB,MATCH(FI!P$1,FI_load!$1:$1,0),FALSE)</f>
        <v>国有行</v>
      </c>
    </row>
    <row r="79" spans="1:16" x14ac:dyDescent="0.25">
      <c r="A79" s="73">
        <f>FI[[#This Row],[Index]]</f>
        <v>53</v>
      </c>
      <c r="B79" s="80">
        <f>VLOOKUP($A79,FI_load!$A:$AB,MATCH(FI!$B$1,FI_load!$1:$1,0),FALSE)</f>
        <v>44705</v>
      </c>
      <c r="C79" s="81" t="str">
        <f>VLOOKUP($A79,FI_load!$A:$AB,MATCH(FI!C$1,FI_load!$1:$1,0),FALSE)</f>
        <v>工银伦分</v>
      </c>
      <c r="D79" s="80" t="str">
        <f>VLOOKUP($A79,FI_load!$A:$AB,MATCH(FI!D$1,FI_load!$1:$1,0),FALSE)</f>
        <v>A1/--/--</v>
      </c>
      <c r="E79" s="80" t="str">
        <f>VLOOKUP($A79,FI_load!$A:$AB,MATCH(FI!E$1,FI_load!$1:$1,0),FALSE)</f>
        <v>EUR</v>
      </c>
      <c r="F79" s="82">
        <f>VLOOKUP($A79,FI_load!$A:$AB,MATCH(FI!F$1,FI_load!$1:$1,0),FALSE)</f>
        <v>3</v>
      </c>
      <c r="G79" s="80" t="str">
        <f>VLOOKUP($A79,FI_load!$A:$AB,MATCH(FI!G$1,FI_load!$1:$1,0),FALSE)</f>
        <v>3</v>
      </c>
      <c r="H79" s="80" t="str">
        <f>VLOOKUP($A79,FI_load!$A:$AB,MATCH(FI!H$1,FI_load!$1:$1,0),FALSE)</f>
        <v>1.625%</v>
      </c>
      <c r="I79" s="80" t="str">
        <f>VLOOKUP($A79,FI_load!$A:$AB,MATCH(FI!I$1,FI_load!$1:$1,0),FALSE)</f>
        <v>MS+70a</v>
      </c>
      <c r="J79" s="82" t="str">
        <f>VLOOKUP($A79,FI_load!$A:$AB,MATCH(FI!J$1,FI_load!$1:$1,0),FALSE)</f>
        <v>20</v>
      </c>
      <c r="K79" s="83" t="str">
        <f>VLOOKUP($A79,FI_load!$A:$AB,MATCH(FI!K$1,FI_load!$1:$1,0),FALSE)</f>
        <v>直发</v>
      </c>
      <c r="L79" s="83" t="str">
        <f>VLOOKUP($A79,FI_load!$A:$AB,MATCH(FI!L$1,FI_load!$1:$1,0),FALSE)</f>
        <v>绿色债券</v>
      </c>
      <c r="M79" s="83" t="str">
        <f>VLOOKUP($A79,FI_load!$A:$AB,MATCH(FI!M$1,FI_load!$1:$1,0),FALSE)</f>
        <v>北京</v>
      </c>
      <c r="N79" s="125" t="str">
        <f>VLOOKUP($A79,FI_load!$A:$AB,MATCH(FI!N$1,FI_load!$1:$1,0),FALSE)</f>
        <v>港分</v>
      </c>
      <c r="O79" s="125" t="str">
        <f>VLOOKUP($A79,FI_load!$A:$AB,MATCH(FI!O$1,FI_load!$1:$1,0),FALSE)</f>
        <v>银行</v>
      </c>
      <c r="P79" s="125" t="str">
        <f>VLOOKUP($A79,FI_load!$A:$AB,MATCH(FI!P$1,FI_load!$1:$1,0),FALSE)</f>
        <v>国有行</v>
      </c>
    </row>
    <row r="80" spans="1:16" x14ac:dyDescent="0.25">
      <c r="A80" s="73">
        <f>FI[[#This Row],[Index]]</f>
        <v>52</v>
      </c>
      <c r="B80" s="80">
        <f>VLOOKUP($A80,FI_load!$A:$AB,MATCH(FI!$B$1,FI_load!$1:$1,0),FALSE)</f>
        <v>44704</v>
      </c>
      <c r="C80" s="81" t="str">
        <f>VLOOKUP($A80,FI_load!$A:$AB,MATCH(FI!C$1,FI_load!$1:$1,0),FALSE)</f>
        <v>海通证券</v>
      </c>
      <c r="D80" s="80" t="str">
        <f>VLOOKUP($A80,FI_load!$A:$AB,MATCH(FI!D$1,FI_load!$1:$1,0),FALSE)</f>
        <v>--/BBB/--</v>
      </c>
      <c r="E80" s="80" t="str">
        <f>VLOOKUP($A80,FI_load!$A:$AB,MATCH(FI!E$1,FI_load!$1:$1,0),FALSE)</f>
        <v>USD</v>
      </c>
      <c r="F80" s="82">
        <f>VLOOKUP($A80,FI_load!$A:$AB,MATCH(FI!F$1,FI_load!$1:$1,0),FALSE)</f>
        <v>1.5</v>
      </c>
      <c r="G80" s="80" t="str">
        <f>VLOOKUP($A80,FI_load!$A:$AB,MATCH(FI!G$1,FI_load!$1:$1,0),FALSE)</f>
        <v>5</v>
      </c>
      <c r="H80" s="80" t="str">
        <f>VLOOKUP($A80,FI_load!$A:$AB,MATCH(FI!H$1,FI_load!$1:$1,0),FALSE)</f>
        <v>4%</v>
      </c>
      <c r="I80" s="80" t="str">
        <f>VLOOKUP($A80,FI_load!$A:$AB,MATCH(FI!I$1,FI_load!$1:$1,0),FALSE)</f>
        <v>T+120a</v>
      </c>
      <c r="J80" s="82" t="str">
        <f>VLOOKUP($A80,FI_load!$A:$AB,MATCH(FI!J$1,FI_load!$1:$1,0),FALSE)</f>
        <v>--</v>
      </c>
      <c r="K80" s="83" t="str">
        <f>VLOOKUP($A80,FI_load!$A:$AB,MATCH(FI!K$1,FI_load!$1:$1,0),FALSE)</f>
        <v>担保</v>
      </c>
      <c r="L80" s="83" t="str">
        <f>VLOOKUP($A80,FI_load!$A:$AB,MATCH(FI!L$1,FI_load!$1:$1,0),FALSE)</f>
        <v>--</v>
      </c>
      <c r="M80" s="83" t="str">
        <f>VLOOKUP($A80,FI_load!$A:$AB,MATCH(FI!M$1,FI_load!$1:$1,0),FALSE)</f>
        <v>上海</v>
      </c>
      <c r="N80" s="125" t="str">
        <f>VLOOKUP($A80,FI_load!$A:$AB,MATCH(FI!N$1,FI_load!$1:$1,0),FALSE)</f>
        <v>港分</v>
      </c>
      <c r="O80" s="125" t="str">
        <f>VLOOKUP($A80,FI_load!$A:$AB,MATCH(FI!O$1,FI_load!$1:$1,0),FALSE)</f>
        <v>非银</v>
      </c>
      <c r="P80" s="125" t="str">
        <f>VLOOKUP($A80,FI_load!$A:$AB,MATCH(FI!P$1,FI_load!$1:$1,0),FALSE)</f>
        <v>证券</v>
      </c>
    </row>
    <row r="81" spans="1:16" x14ac:dyDescent="0.25">
      <c r="A81" s="73">
        <f>FI[[#This Row],[Index]]</f>
        <v>51</v>
      </c>
      <c r="B81" s="80">
        <f>VLOOKUP($A81,FI_load!$A:$AB,MATCH(FI!$B$1,FI_load!$1:$1,0),FALSE)</f>
        <v>44704</v>
      </c>
      <c r="C81" s="81" t="str">
        <f>VLOOKUP($A81,FI_load!$A:$AB,MATCH(FI!C$1,FI_load!$1:$1,0),FALSE)</f>
        <v>中融信托</v>
      </c>
      <c r="D81" s="80" t="str">
        <f>VLOOKUP($A81,FI_load!$A:$AB,MATCH(FI!D$1,FI_load!$1:$1,0),FALSE)</f>
        <v>--/B/--</v>
      </c>
      <c r="E81" s="80" t="str">
        <f>VLOOKUP($A81,FI_load!$A:$AB,MATCH(FI!E$1,FI_load!$1:$1,0),FALSE)</f>
        <v>USD</v>
      </c>
      <c r="F81" s="82">
        <f>VLOOKUP($A81,FI_load!$A:$AB,MATCH(FI!F$1,FI_load!$1:$1,0),FALSE)</f>
        <v>1.9</v>
      </c>
      <c r="G81" s="80" t="str">
        <f>VLOOKUP($A81,FI_load!$A:$AB,MATCH(FI!G$1,FI_load!$1:$1,0),FALSE)</f>
        <v>1</v>
      </c>
      <c r="H81" s="80" t="str">
        <f>VLOOKUP($A81,FI_load!$A:$AB,MATCH(FI!H$1,FI_load!$1:$1,0),FALSE)</f>
        <v>6.8%</v>
      </c>
      <c r="I81" s="80" t="str">
        <f>VLOOKUP($A81,FI_load!$A:$AB,MATCH(FI!I$1,FI_load!$1:$1,0),FALSE)</f>
        <v>--</v>
      </c>
      <c r="J81" s="82" t="str">
        <f>VLOOKUP($A81,FI_load!$A:$AB,MATCH(FI!J$1,FI_load!$1:$1,0),FALSE)</f>
        <v>--</v>
      </c>
      <c r="K81" s="83" t="str">
        <f>VLOOKUP($A81,FI_load!$A:$AB,MATCH(FI!K$1,FI_load!$1:$1,0),FALSE)</f>
        <v>维好+担保</v>
      </c>
      <c r="L81" s="83" t="str">
        <f>VLOOKUP($A81,FI_load!$A:$AB,MATCH(FI!L$1,FI_load!$1:$1,0),FALSE)</f>
        <v>--</v>
      </c>
      <c r="M81" s="83" t="str">
        <f>VLOOKUP($A81,FI_load!$A:$AB,MATCH(FI!M$1,FI_load!$1:$1,0),FALSE)</f>
        <v>黑龙江</v>
      </c>
      <c r="N81" s="125" t="str">
        <f>VLOOKUP($A81,FI_load!$A:$AB,MATCH(FI!N$1,FI_load!$1:$1,0),FALSE)</f>
        <v>--</v>
      </c>
      <c r="O81" s="125" t="str">
        <f>VLOOKUP($A81,FI_load!$A:$AB,MATCH(FI!O$1,FI_load!$1:$1,0),FALSE)</f>
        <v>非银</v>
      </c>
      <c r="P81" s="125" t="str">
        <f>VLOOKUP($A81,FI_load!$A:$AB,MATCH(FI!P$1,FI_load!$1:$1,0),FALSE)</f>
        <v>信托</v>
      </c>
    </row>
    <row r="82" spans="1:16" x14ac:dyDescent="0.25">
      <c r="A82" s="73">
        <f>FI[[#This Row],[Index]]</f>
        <v>50</v>
      </c>
      <c r="B82" s="80">
        <f>VLOOKUP($A82,FI_load!$A:$AB,MATCH(FI!$B$1,FI_load!$1:$1,0),FALSE)</f>
        <v>44700</v>
      </c>
      <c r="C82" s="81" t="str">
        <f>VLOOKUP($A82,FI_load!$A:$AB,MATCH(FI!C$1,FI_load!$1:$1,0),FALSE)</f>
        <v>中航租赁</v>
      </c>
      <c r="D82" s="80" t="str">
        <f>VLOOKUP($A82,FI_load!$A:$AB,MATCH(FI!D$1,FI_load!$1:$1,0),FALSE)</f>
        <v>--/--/A-</v>
      </c>
      <c r="E82" s="80" t="str">
        <f>VLOOKUP($A82,FI_load!$A:$AB,MATCH(FI!E$1,FI_load!$1:$1,0),FALSE)</f>
        <v>USD</v>
      </c>
      <c r="F82" s="82">
        <f>VLOOKUP($A82,FI_load!$A:$AB,MATCH(FI!F$1,FI_load!$1:$1,0),FALSE)</f>
        <v>4.5</v>
      </c>
      <c r="G82" s="80" t="str">
        <f>VLOOKUP($A82,FI_load!$A:$AB,MATCH(FI!G$1,FI_load!$1:$1,0),FALSE)</f>
        <v>3</v>
      </c>
      <c r="H82" s="80" t="str">
        <f>VLOOKUP($A82,FI_load!$A:$AB,MATCH(FI!H$1,FI_load!$1:$1,0),FALSE)</f>
        <v>4.05%</v>
      </c>
      <c r="I82" s="80" t="str">
        <f>VLOOKUP($A82,FI_load!$A:$AB,MATCH(FI!I$1,FI_load!$1:$1,0),FALSE)</f>
        <v>T+175a</v>
      </c>
      <c r="J82" s="82" t="str">
        <f>VLOOKUP($A82,FI_load!$A:$AB,MATCH(FI!J$1,FI_load!$1:$1,0),FALSE)</f>
        <v>45</v>
      </c>
      <c r="K82" s="83" t="str">
        <f>VLOOKUP($A82,FI_load!$A:$AB,MATCH(FI!K$1,FI_load!$1:$1,0),FALSE)</f>
        <v>担保</v>
      </c>
      <c r="L82" s="83" t="str">
        <f>VLOOKUP($A82,FI_load!$A:$AB,MATCH(FI!L$1,FI_load!$1:$1,0),FALSE)</f>
        <v>--</v>
      </c>
      <c r="M82" s="83" t="str">
        <f>VLOOKUP($A82,FI_load!$A:$AB,MATCH(FI!M$1,FI_load!$1:$1,0),FALSE)</f>
        <v>上海</v>
      </c>
      <c r="N82" s="125" t="str">
        <f>VLOOKUP($A82,FI_load!$A:$AB,MATCH(FI!N$1,FI_load!$1:$1,0),FALSE)</f>
        <v>BISL,港分</v>
      </c>
      <c r="O82" s="125" t="str">
        <f>VLOOKUP($A82,FI_load!$A:$AB,MATCH(FI!O$1,FI_load!$1:$1,0),FALSE)</f>
        <v>非银</v>
      </c>
      <c r="P82" s="125" t="str">
        <f>VLOOKUP($A82,FI_load!$A:$AB,MATCH(FI!P$1,FI_load!$1:$1,0),FALSE)</f>
        <v>融资租赁</v>
      </c>
    </row>
    <row r="83" spans="1:16" x14ac:dyDescent="0.25">
      <c r="A83" s="73">
        <f>FI[[#This Row],[Index]]</f>
        <v>49</v>
      </c>
      <c r="B83" s="80">
        <f>VLOOKUP($A83,FI_load!$A:$AB,MATCH(FI!$B$1,FI_load!$1:$1,0),FALSE)</f>
        <v>44692</v>
      </c>
      <c r="C83" s="81" t="str">
        <f>VLOOKUP($A83,FI_load!$A:$AB,MATCH(FI!C$1,FI_load!$1:$1,0),FALSE)</f>
        <v>兴银港分</v>
      </c>
      <c r="D83" s="80" t="str">
        <f>VLOOKUP($A83,FI_load!$A:$AB,MATCH(FI!D$1,FI_load!$1:$1,0),FALSE)</f>
        <v>Baa2/--/--</v>
      </c>
      <c r="E83" s="80" t="str">
        <f>VLOOKUP($A83,FI_load!$A:$AB,MATCH(FI!E$1,FI_load!$1:$1,0),FALSE)</f>
        <v>USD</v>
      </c>
      <c r="F83" s="82">
        <f>VLOOKUP($A83,FI_load!$A:$AB,MATCH(FI!F$1,FI_load!$1:$1,0),FALSE)</f>
        <v>6.5</v>
      </c>
      <c r="G83" s="80" t="str">
        <f>VLOOKUP($A83,FI_load!$A:$AB,MATCH(FI!G$1,FI_load!$1:$1,0),FALSE)</f>
        <v>3</v>
      </c>
      <c r="H83" s="80" t="str">
        <f>VLOOKUP($A83,FI_load!$A:$AB,MATCH(FI!H$1,FI_load!$1:$1,0),FALSE)</f>
        <v>3.25%</v>
      </c>
      <c r="I83" s="80" t="str">
        <f>VLOOKUP($A83,FI_load!$A:$AB,MATCH(FI!I$1,FI_load!$1:$1,0),FALSE)</f>
        <v>T+95a</v>
      </c>
      <c r="J83" s="82" t="str">
        <f>VLOOKUP($A83,FI_load!$A:$AB,MATCH(FI!J$1,FI_load!$1:$1,0),FALSE)</f>
        <v>43</v>
      </c>
      <c r="K83" s="83" t="str">
        <f>VLOOKUP($A83,FI_load!$A:$AB,MATCH(FI!K$1,FI_load!$1:$1,0),FALSE)</f>
        <v>直发</v>
      </c>
      <c r="L83" s="83" t="str">
        <f>VLOOKUP($A83,FI_load!$A:$AB,MATCH(FI!L$1,FI_load!$1:$1,0),FALSE)</f>
        <v>绿色债券</v>
      </c>
      <c r="M83" s="83" t="str">
        <f>VLOOKUP($A83,FI_load!$A:$AB,MATCH(FI!M$1,FI_load!$1:$1,0),FALSE)</f>
        <v>福建</v>
      </c>
      <c r="N83" s="125" t="str">
        <f>VLOOKUP($A83,FI_load!$A:$AB,MATCH(FI!N$1,FI_load!$1:$1,0),FALSE)</f>
        <v>BISL,港分</v>
      </c>
      <c r="O83" s="125" t="str">
        <f>VLOOKUP($A83,FI_load!$A:$AB,MATCH(FI!O$1,FI_load!$1:$1,0),FALSE)</f>
        <v>银行</v>
      </c>
      <c r="P83" s="125" t="str">
        <f>VLOOKUP($A83,FI_load!$A:$AB,MATCH(FI!P$1,FI_load!$1:$1,0),FALSE)</f>
        <v>股份行</v>
      </c>
    </row>
  </sheetData>
  <sheetProtection algorithmName="SHA-512" hashValue="Iiz9MfwJgm+/lgfwCXB3JZIFmehTAOM7G/LDNb6IkuLp9BMnVc+SH+ublm1UOX5s3zIMr1ulupIrDy3kLhLlqw==" saltValue="O+svb3gLR6cqth2oe+WtkA==" spinCount="100000" sheet="1" objects="1" scenarios="1"/>
  <autoFilter ref="A1:P1" xr:uid="{40A31A28-9D28-417C-B76A-08E056F96EBC}"/>
  <conditionalFormatting sqref="B2:M1048576">
    <cfRule type="expression" dxfId="17" priority="54">
      <formula>IF($N2&lt;&gt;"--",IF($N2&lt;&gt;"",1,0))</formula>
    </cfRule>
  </conditionalFormatting>
  <conditionalFormatting sqref="B2:M1048576">
    <cfRule type="expression" dxfId="16" priority="52">
      <formula>$R$1 ="OFF"</formula>
    </cfRule>
  </conditionalFormatting>
  <dataValidations count="1">
    <dataValidation type="list" allowBlank="1" showInputMessage="1" showErrorMessage="1" sqref="R1" xr:uid="{0355A9D4-6B06-4D8A-AB9C-DD9DEBEB854F}">
      <formula1>"ON,OFF"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0CE15-3732-46EE-AA58-312FD16BBDE4}">
  <dimension ref="A1:AA106"/>
  <sheetViews>
    <sheetView workbookViewId="0">
      <selection activeCell="O3" sqref="O3"/>
    </sheetView>
  </sheetViews>
  <sheetFormatPr defaultRowHeight="15" x14ac:dyDescent="0.25"/>
  <cols>
    <col min="1" max="1" width="7.33203125" bestFit="1" customWidth="1"/>
    <col min="2" max="2" width="14" bestFit="1" customWidth="1"/>
    <col min="3" max="3" width="10.33203125" bestFit="1" customWidth="1"/>
    <col min="4" max="4" width="22.44140625" bestFit="1" customWidth="1"/>
    <col min="5" max="5" width="14.6640625" bestFit="1" customWidth="1"/>
    <col min="6" max="6" width="9.44140625" bestFit="1" customWidth="1"/>
    <col min="7" max="7" width="12.21875" bestFit="1" customWidth="1"/>
    <col min="8" max="9" width="6.109375" bestFit="1" customWidth="1"/>
    <col min="10" max="10" width="6.6640625" bestFit="1" customWidth="1"/>
    <col min="11" max="11" width="9.44140625" bestFit="1" customWidth="1"/>
    <col min="12" max="12" width="8.88671875" bestFit="1" customWidth="1"/>
    <col min="13" max="13" width="14.44140625" bestFit="1" customWidth="1"/>
    <col min="14" max="14" width="8.33203125" bestFit="1" customWidth="1"/>
    <col min="15" max="15" width="12.77734375" bestFit="1" customWidth="1"/>
    <col min="16" max="16" width="6.109375" bestFit="1" customWidth="1"/>
    <col min="17" max="17" width="8.33203125" bestFit="1" customWidth="1"/>
    <col min="18" max="18" width="15.33203125" bestFit="1" customWidth="1"/>
    <col min="19" max="19" width="11.33203125" bestFit="1" customWidth="1"/>
    <col min="20" max="20" width="20.5546875" bestFit="1" customWidth="1"/>
    <col min="21" max="21" width="9.44140625" bestFit="1" customWidth="1"/>
    <col min="22" max="22" width="36.6640625" bestFit="1" customWidth="1"/>
    <col min="23" max="23" width="9.44140625" bestFit="1" customWidth="1"/>
    <col min="24" max="24" width="12.77734375" bestFit="1" customWidth="1"/>
    <col min="25" max="25" width="9.44140625" bestFit="1" customWidth="1"/>
    <col min="26" max="26" width="8.33203125" bestFit="1" customWidth="1"/>
    <col min="27" max="27" width="20.109375" bestFit="1" customWidth="1"/>
    <col min="28" max="28" width="8.33203125" bestFit="1" customWidth="1"/>
    <col min="29" max="29" width="20.88671875" bestFit="1" customWidth="1"/>
  </cols>
  <sheetData>
    <row r="1" spans="1:27" x14ac:dyDescent="0.25">
      <c r="A1" t="s">
        <v>0</v>
      </c>
      <c r="B1" t="s">
        <v>10</v>
      </c>
      <c r="C1" t="s">
        <v>1</v>
      </c>
      <c r="D1" t="s">
        <v>109</v>
      </c>
      <c r="E1" t="s">
        <v>2053</v>
      </c>
      <c r="F1" t="s">
        <v>124</v>
      </c>
      <c r="G1" t="s">
        <v>101</v>
      </c>
      <c r="H1" t="s">
        <v>3</v>
      </c>
      <c r="I1" t="s">
        <v>4</v>
      </c>
      <c r="J1" t="s">
        <v>5</v>
      </c>
      <c r="K1" t="s">
        <v>1920</v>
      </c>
      <c r="L1" t="s">
        <v>6</v>
      </c>
      <c r="M1" t="s">
        <v>7</v>
      </c>
      <c r="N1" t="s">
        <v>9827</v>
      </c>
      <c r="O1" t="s">
        <v>1922</v>
      </c>
      <c r="P1" t="s">
        <v>9</v>
      </c>
      <c r="Q1" t="s">
        <v>6232</v>
      </c>
      <c r="R1" t="s">
        <v>1921</v>
      </c>
      <c r="S1" t="s">
        <v>169</v>
      </c>
      <c r="T1" t="s">
        <v>123</v>
      </c>
      <c r="U1" t="s">
        <v>6873</v>
      </c>
      <c r="V1" t="s">
        <v>139</v>
      </c>
      <c r="W1" t="s">
        <v>176</v>
      </c>
      <c r="X1" t="s">
        <v>9798</v>
      </c>
      <c r="Y1" t="s">
        <v>2405</v>
      </c>
      <c r="Z1" t="s">
        <v>4494</v>
      </c>
      <c r="AA1" t="s">
        <v>179</v>
      </c>
    </row>
    <row r="2" spans="1:27" x14ac:dyDescent="0.25">
      <c r="A2">
        <v>105</v>
      </c>
      <c r="B2" t="s">
        <v>10972</v>
      </c>
      <c r="C2" s="7">
        <v>45217</v>
      </c>
      <c r="D2" t="s">
        <v>10973</v>
      </c>
      <c r="E2" t="s">
        <v>11</v>
      </c>
      <c r="F2" t="s">
        <v>11</v>
      </c>
      <c r="G2">
        <v>0.6</v>
      </c>
      <c r="H2" t="s">
        <v>121</v>
      </c>
      <c r="I2" t="s">
        <v>715</v>
      </c>
      <c r="J2" t="s">
        <v>16</v>
      </c>
      <c r="K2" t="s">
        <v>16</v>
      </c>
      <c r="L2" t="s">
        <v>32</v>
      </c>
      <c r="M2" t="s">
        <v>16</v>
      </c>
      <c r="N2" t="s">
        <v>6730</v>
      </c>
      <c r="O2" t="s">
        <v>1929</v>
      </c>
      <c r="P2" t="s">
        <v>58</v>
      </c>
      <c r="Q2" t="s">
        <v>6744</v>
      </c>
      <c r="R2" t="s">
        <v>16</v>
      </c>
      <c r="S2" t="s">
        <v>16</v>
      </c>
      <c r="T2" t="s">
        <v>6236</v>
      </c>
      <c r="U2" t="s">
        <v>6236</v>
      </c>
      <c r="V2" t="s">
        <v>10974</v>
      </c>
      <c r="W2" t="s">
        <v>9802</v>
      </c>
      <c r="X2" t="s">
        <v>188</v>
      </c>
      <c r="Y2" t="s">
        <v>2414</v>
      </c>
      <c r="Z2" t="s">
        <v>9832</v>
      </c>
      <c r="AA2" t="s">
        <v>10975</v>
      </c>
    </row>
    <row r="3" spans="1:27" x14ac:dyDescent="0.25">
      <c r="A3">
        <v>104</v>
      </c>
      <c r="B3" t="s">
        <v>10835</v>
      </c>
      <c r="C3" s="7">
        <v>45217</v>
      </c>
      <c r="D3" t="s">
        <v>7125</v>
      </c>
      <c r="E3" t="s">
        <v>2521</v>
      </c>
      <c r="F3" t="s">
        <v>2692</v>
      </c>
      <c r="G3">
        <v>16</v>
      </c>
      <c r="H3" t="s">
        <v>137</v>
      </c>
      <c r="I3" t="s">
        <v>888</v>
      </c>
      <c r="J3" t="s">
        <v>1067</v>
      </c>
      <c r="K3">
        <v>35</v>
      </c>
      <c r="L3" t="s">
        <v>15</v>
      </c>
      <c r="M3" t="s">
        <v>5521</v>
      </c>
      <c r="N3" t="s">
        <v>6234</v>
      </c>
      <c r="O3" t="s">
        <v>1926</v>
      </c>
      <c r="P3" t="s">
        <v>129</v>
      </c>
      <c r="Q3" t="s">
        <v>5653</v>
      </c>
      <c r="R3" t="s">
        <v>2136</v>
      </c>
      <c r="S3" t="s">
        <v>16</v>
      </c>
      <c r="T3" t="s">
        <v>10836</v>
      </c>
      <c r="U3" t="s">
        <v>1048</v>
      </c>
      <c r="V3" t="s">
        <v>2729</v>
      </c>
      <c r="W3" t="s">
        <v>4840</v>
      </c>
      <c r="X3" t="s">
        <v>252</v>
      </c>
      <c r="Y3" t="s">
        <v>2414</v>
      </c>
      <c r="Z3" t="s">
        <v>9832</v>
      </c>
      <c r="AA3" t="s">
        <v>10837</v>
      </c>
    </row>
    <row r="4" spans="1:27" x14ac:dyDescent="0.25">
      <c r="A4">
        <v>103</v>
      </c>
      <c r="B4" t="s">
        <v>10976</v>
      </c>
      <c r="C4" s="7">
        <v>45217</v>
      </c>
      <c r="D4" t="s">
        <v>10977</v>
      </c>
      <c r="E4" t="s">
        <v>2348</v>
      </c>
      <c r="F4" t="s">
        <v>11</v>
      </c>
      <c r="G4">
        <v>31.9</v>
      </c>
      <c r="H4" t="s">
        <v>13</v>
      </c>
      <c r="I4" t="s">
        <v>930</v>
      </c>
      <c r="J4" t="s">
        <v>16</v>
      </c>
      <c r="K4" t="s">
        <v>16</v>
      </c>
      <c r="L4" t="s">
        <v>32</v>
      </c>
      <c r="M4" t="s">
        <v>16</v>
      </c>
      <c r="N4" t="s">
        <v>6730</v>
      </c>
      <c r="O4" t="s">
        <v>16</v>
      </c>
      <c r="P4" t="s">
        <v>250</v>
      </c>
      <c r="Q4" t="s">
        <v>1937</v>
      </c>
      <c r="R4" t="s">
        <v>2136</v>
      </c>
      <c r="S4" t="s">
        <v>16</v>
      </c>
      <c r="T4" t="s">
        <v>1883</v>
      </c>
      <c r="U4" t="s">
        <v>1883</v>
      </c>
      <c r="V4" t="s">
        <v>10978</v>
      </c>
      <c r="W4" t="s">
        <v>9802</v>
      </c>
      <c r="X4" t="s">
        <v>252</v>
      </c>
      <c r="Y4" t="s">
        <v>2414</v>
      </c>
      <c r="Z4" t="s">
        <v>9832</v>
      </c>
      <c r="AA4" t="s">
        <v>10979</v>
      </c>
    </row>
    <row r="5" spans="1:27" x14ac:dyDescent="0.25">
      <c r="A5">
        <v>102</v>
      </c>
      <c r="B5" t="s">
        <v>10980</v>
      </c>
      <c r="C5" s="7">
        <v>45216</v>
      </c>
      <c r="D5" t="s">
        <v>10981</v>
      </c>
      <c r="E5" t="s">
        <v>11</v>
      </c>
      <c r="F5" t="s">
        <v>11</v>
      </c>
      <c r="G5">
        <v>4.5</v>
      </c>
      <c r="H5" t="s">
        <v>13</v>
      </c>
      <c r="I5" t="s">
        <v>66</v>
      </c>
      <c r="J5" t="s">
        <v>16</v>
      </c>
      <c r="K5" t="s">
        <v>16</v>
      </c>
      <c r="L5" t="s">
        <v>15</v>
      </c>
      <c r="M5" t="s">
        <v>16</v>
      </c>
      <c r="N5" t="s">
        <v>6234</v>
      </c>
      <c r="O5" t="s">
        <v>1929</v>
      </c>
      <c r="P5" t="s">
        <v>18</v>
      </c>
      <c r="Q5" t="s">
        <v>6744</v>
      </c>
      <c r="R5" t="s">
        <v>16</v>
      </c>
      <c r="S5" t="s">
        <v>16</v>
      </c>
      <c r="T5" t="s">
        <v>6236</v>
      </c>
      <c r="U5" t="s">
        <v>6236</v>
      </c>
      <c r="V5" t="s">
        <v>10982</v>
      </c>
      <c r="W5" t="s">
        <v>9802</v>
      </c>
      <c r="X5" t="s">
        <v>188</v>
      </c>
      <c r="Y5" t="s">
        <v>2414</v>
      </c>
      <c r="Z5" t="s">
        <v>9832</v>
      </c>
      <c r="AA5" t="s">
        <v>10983</v>
      </c>
    </row>
    <row r="6" spans="1:27" x14ac:dyDescent="0.25">
      <c r="A6">
        <v>101</v>
      </c>
      <c r="B6" t="s">
        <v>10984</v>
      </c>
      <c r="C6" s="7">
        <v>45215</v>
      </c>
      <c r="D6" t="s">
        <v>10985</v>
      </c>
      <c r="E6" t="s">
        <v>11</v>
      </c>
      <c r="F6" t="s">
        <v>11</v>
      </c>
      <c r="G6">
        <v>2.7</v>
      </c>
      <c r="H6" t="s">
        <v>13</v>
      </c>
      <c r="I6" t="s">
        <v>715</v>
      </c>
      <c r="J6" t="s">
        <v>16</v>
      </c>
      <c r="K6" t="s">
        <v>16</v>
      </c>
      <c r="L6" t="s">
        <v>72</v>
      </c>
      <c r="M6" t="s">
        <v>16</v>
      </c>
      <c r="N6" t="s">
        <v>6730</v>
      </c>
      <c r="O6" t="s">
        <v>1929</v>
      </c>
      <c r="P6" t="s">
        <v>58</v>
      </c>
      <c r="Q6" t="s">
        <v>6744</v>
      </c>
      <c r="R6" t="s">
        <v>16</v>
      </c>
      <c r="S6" t="s">
        <v>16</v>
      </c>
      <c r="T6" t="s">
        <v>6236</v>
      </c>
      <c r="U6" t="s">
        <v>6236</v>
      </c>
      <c r="V6" t="s">
        <v>9831</v>
      </c>
      <c r="W6" t="s">
        <v>9802</v>
      </c>
      <c r="X6" t="s">
        <v>188</v>
      </c>
      <c r="Y6" t="s">
        <v>2414</v>
      </c>
      <c r="Z6" t="s">
        <v>9832</v>
      </c>
      <c r="AA6" t="s">
        <v>10986</v>
      </c>
    </row>
    <row r="7" spans="1:27" x14ac:dyDescent="0.25">
      <c r="A7">
        <v>100</v>
      </c>
      <c r="B7" t="s">
        <v>10987</v>
      </c>
      <c r="C7" s="7">
        <v>45215</v>
      </c>
      <c r="D7" t="s">
        <v>10988</v>
      </c>
      <c r="E7" t="s">
        <v>1946</v>
      </c>
      <c r="F7" t="s">
        <v>11</v>
      </c>
      <c r="G7">
        <v>17.75</v>
      </c>
      <c r="H7" t="s">
        <v>13</v>
      </c>
      <c r="I7" t="s">
        <v>20</v>
      </c>
      <c r="J7" t="s">
        <v>42</v>
      </c>
      <c r="K7">
        <v>20</v>
      </c>
      <c r="L7" t="s">
        <v>15</v>
      </c>
      <c r="M7" t="s">
        <v>16</v>
      </c>
      <c r="N7" t="s">
        <v>6234</v>
      </c>
      <c r="O7" t="s">
        <v>1926</v>
      </c>
      <c r="P7" t="s">
        <v>27</v>
      </c>
      <c r="Q7" t="s">
        <v>6744</v>
      </c>
      <c r="R7" t="s">
        <v>16</v>
      </c>
      <c r="S7" t="s">
        <v>16</v>
      </c>
      <c r="T7" t="s">
        <v>6282</v>
      </c>
      <c r="U7" t="s">
        <v>6282</v>
      </c>
      <c r="V7" t="s">
        <v>10989</v>
      </c>
      <c r="W7" t="s">
        <v>9802</v>
      </c>
      <c r="X7" t="s">
        <v>252</v>
      </c>
      <c r="Y7" t="s">
        <v>2414</v>
      </c>
      <c r="Z7" t="s">
        <v>9832</v>
      </c>
      <c r="AA7" t="s">
        <v>10990</v>
      </c>
    </row>
    <row r="8" spans="1:27" x14ac:dyDescent="0.25">
      <c r="A8">
        <v>99</v>
      </c>
      <c r="B8" t="s">
        <v>9828</v>
      </c>
      <c r="C8" s="7">
        <v>45212</v>
      </c>
      <c r="D8" t="s">
        <v>10985</v>
      </c>
      <c r="E8" t="s">
        <v>11</v>
      </c>
      <c r="F8" t="s">
        <v>11</v>
      </c>
      <c r="G8">
        <v>4.0999999999999996</v>
      </c>
      <c r="H8" t="s">
        <v>9830</v>
      </c>
      <c r="I8" t="s">
        <v>28</v>
      </c>
      <c r="J8" t="s">
        <v>16</v>
      </c>
      <c r="K8" t="s">
        <v>16</v>
      </c>
      <c r="L8" t="s">
        <v>72</v>
      </c>
      <c r="M8" t="s">
        <v>16</v>
      </c>
      <c r="N8" t="s">
        <v>6234</v>
      </c>
      <c r="O8" t="s">
        <v>1929</v>
      </c>
      <c r="P8" t="s">
        <v>58</v>
      </c>
      <c r="Q8" t="s">
        <v>6744</v>
      </c>
      <c r="R8" t="s">
        <v>16</v>
      </c>
      <c r="S8" t="s">
        <v>16</v>
      </c>
      <c r="T8" t="s">
        <v>6236</v>
      </c>
      <c r="U8" t="s">
        <v>6236</v>
      </c>
      <c r="V8" t="s">
        <v>9831</v>
      </c>
      <c r="W8" t="s">
        <v>9802</v>
      </c>
      <c r="X8" t="s">
        <v>188</v>
      </c>
      <c r="Y8" t="s">
        <v>2414</v>
      </c>
      <c r="Z8" t="s">
        <v>9832</v>
      </c>
      <c r="AA8" t="s">
        <v>10991</v>
      </c>
    </row>
    <row r="9" spans="1:27" x14ac:dyDescent="0.25">
      <c r="A9">
        <v>98</v>
      </c>
      <c r="B9" t="s">
        <v>9810</v>
      </c>
      <c r="C9" s="7">
        <v>45210</v>
      </c>
      <c r="D9" t="s">
        <v>7143</v>
      </c>
      <c r="E9" t="s">
        <v>2521</v>
      </c>
      <c r="F9" t="s">
        <v>2521</v>
      </c>
      <c r="G9">
        <v>16</v>
      </c>
      <c r="H9" t="s">
        <v>137</v>
      </c>
      <c r="I9" t="s">
        <v>888</v>
      </c>
      <c r="J9" t="s">
        <v>1067</v>
      </c>
      <c r="K9">
        <v>35</v>
      </c>
      <c r="L9" t="s">
        <v>15</v>
      </c>
      <c r="M9" t="s">
        <v>5521</v>
      </c>
      <c r="N9" t="s">
        <v>6234</v>
      </c>
      <c r="O9" t="s">
        <v>1926</v>
      </c>
      <c r="P9" t="s">
        <v>129</v>
      </c>
      <c r="Q9" t="s">
        <v>5653</v>
      </c>
      <c r="R9" t="s">
        <v>2136</v>
      </c>
      <c r="S9" t="s">
        <v>16</v>
      </c>
      <c r="T9" t="s">
        <v>6374</v>
      </c>
      <c r="U9" t="s">
        <v>1048</v>
      </c>
      <c r="V9" t="s">
        <v>2524</v>
      </c>
      <c r="W9" t="s">
        <v>4840</v>
      </c>
      <c r="X9" t="s">
        <v>252</v>
      </c>
      <c r="Y9" t="s">
        <v>2414</v>
      </c>
      <c r="Z9" t="s">
        <v>9832</v>
      </c>
      <c r="AA9" t="s">
        <v>10847</v>
      </c>
    </row>
    <row r="10" spans="1:27" x14ac:dyDescent="0.25">
      <c r="A10">
        <v>97</v>
      </c>
      <c r="B10" t="s">
        <v>9833</v>
      </c>
      <c r="C10" s="7">
        <v>45209</v>
      </c>
      <c r="D10" t="s">
        <v>9834</v>
      </c>
      <c r="E10" t="s">
        <v>11</v>
      </c>
      <c r="F10" t="s">
        <v>11</v>
      </c>
      <c r="G10">
        <v>3.85</v>
      </c>
      <c r="H10" t="s">
        <v>2048</v>
      </c>
      <c r="I10" t="s">
        <v>40</v>
      </c>
      <c r="J10" t="s">
        <v>46</v>
      </c>
      <c r="K10">
        <v>10</v>
      </c>
      <c r="L10" t="s">
        <v>22</v>
      </c>
      <c r="M10" t="s">
        <v>16</v>
      </c>
      <c r="N10" t="s">
        <v>6234</v>
      </c>
      <c r="O10" t="s">
        <v>1932</v>
      </c>
      <c r="P10" t="s">
        <v>50</v>
      </c>
      <c r="Q10" t="s">
        <v>6744</v>
      </c>
      <c r="R10" t="s">
        <v>16</v>
      </c>
      <c r="S10" t="s">
        <v>16</v>
      </c>
      <c r="T10" t="s">
        <v>6236</v>
      </c>
      <c r="U10" t="s">
        <v>6236</v>
      </c>
      <c r="V10" t="s">
        <v>6756</v>
      </c>
      <c r="W10" t="s">
        <v>9802</v>
      </c>
      <c r="X10" t="s">
        <v>188</v>
      </c>
      <c r="Y10" t="s">
        <v>2414</v>
      </c>
      <c r="Z10" t="s">
        <v>9832</v>
      </c>
      <c r="AA10" t="s">
        <v>10992</v>
      </c>
    </row>
    <row r="11" spans="1:27" x14ac:dyDescent="0.25">
      <c r="A11">
        <v>96</v>
      </c>
      <c r="B11" t="s">
        <v>9835</v>
      </c>
      <c r="C11" s="7">
        <v>45209</v>
      </c>
      <c r="D11" t="s">
        <v>6778</v>
      </c>
      <c r="E11" t="s">
        <v>11</v>
      </c>
      <c r="F11" t="s">
        <v>11</v>
      </c>
      <c r="G11">
        <v>3</v>
      </c>
      <c r="H11" t="s">
        <v>13</v>
      </c>
      <c r="I11" t="s">
        <v>31</v>
      </c>
      <c r="J11" t="s">
        <v>16</v>
      </c>
      <c r="K11" t="s">
        <v>16</v>
      </c>
      <c r="L11" t="s">
        <v>15</v>
      </c>
      <c r="M11" t="s">
        <v>16</v>
      </c>
      <c r="N11" t="s">
        <v>6730</v>
      </c>
      <c r="O11" t="s">
        <v>1932</v>
      </c>
      <c r="P11" t="s">
        <v>50</v>
      </c>
      <c r="Q11" t="s">
        <v>6744</v>
      </c>
      <c r="R11" t="s">
        <v>16</v>
      </c>
      <c r="S11" t="s">
        <v>16</v>
      </c>
      <c r="T11" t="s">
        <v>6236</v>
      </c>
      <c r="U11" t="s">
        <v>6236</v>
      </c>
      <c r="V11" t="s">
        <v>6756</v>
      </c>
      <c r="W11" t="s">
        <v>9802</v>
      </c>
      <c r="X11" t="s">
        <v>188</v>
      </c>
      <c r="Y11" t="s">
        <v>2414</v>
      </c>
      <c r="Z11" t="s">
        <v>9832</v>
      </c>
      <c r="AA11" t="s">
        <v>10993</v>
      </c>
    </row>
    <row r="12" spans="1:27" x14ac:dyDescent="0.25">
      <c r="A12">
        <v>95</v>
      </c>
      <c r="B12" t="s">
        <v>9836</v>
      </c>
      <c r="C12" s="7">
        <v>45208</v>
      </c>
      <c r="D12" t="s">
        <v>4569</v>
      </c>
      <c r="E12" t="s">
        <v>107</v>
      </c>
      <c r="F12" t="s">
        <v>107</v>
      </c>
      <c r="G12">
        <v>7.2</v>
      </c>
      <c r="H12" t="s">
        <v>13</v>
      </c>
      <c r="I12" t="s">
        <v>9837</v>
      </c>
      <c r="J12" t="s">
        <v>986</v>
      </c>
      <c r="K12">
        <v>22</v>
      </c>
      <c r="L12" t="s">
        <v>15</v>
      </c>
      <c r="M12" t="s">
        <v>16</v>
      </c>
      <c r="N12" t="s">
        <v>6234</v>
      </c>
      <c r="O12" t="s">
        <v>1926</v>
      </c>
      <c r="P12" t="s">
        <v>18</v>
      </c>
      <c r="Q12" t="s">
        <v>6744</v>
      </c>
      <c r="R12" t="s">
        <v>16</v>
      </c>
      <c r="S12" t="s">
        <v>16</v>
      </c>
      <c r="T12" t="s">
        <v>6282</v>
      </c>
      <c r="U12" t="s">
        <v>6282</v>
      </c>
      <c r="V12" t="s">
        <v>2800</v>
      </c>
      <c r="W12" t="s">
        <v>4840</v>
      </c>
      <c r="X12" t="s">
        <v>252</v>
      </c>
      <c r="Y12" t="s">
        <v>2419</v>
      </c>
      <c r="Z12" t="s">
        <v>9832</v>
      </c>
      <c r="AA12" t="s">
        <v>10994</v>
      </c>
    </row>
    <row r="13" spans="1:27" x14ac:dyDescent="0.25">
      <c r="A13">
        <v>94</v>
      </c>
      <c r="B13" t="s">
        <v>9738</v>
      </c>
      <c r="C13" s="7">
        <v>45197</v>
      </c>
      <c r="D13" t="s">
        <v>9739</v>
      </c>
      <c r="E13" t="s">
        <v>11</v>
      </c>
      <c r="F13" t="s">
        <v>11</v>
      </c>
      <c r="G13">
        <v>0.9</v>
      </c>
      <c r="H13" t="s">
        <v>121</v>
      </c>
      <c r="I13" t="s">
        <v>333</v>
      </c>
      <c r="J13" t="s">
        <v>16</v>
      </c>
      <c r="K13" t="s">
        <v>16</v>
      </c>
      <c r="L13" t="s">
        <v>15</v>
      </c>
      <c r="M13" t="s">
        <v>16</v>
      </c>
      <c r="N13" t="s">
        <v>6730</v>
      </c>
      <c r="O13" t="s">
        <v>1929</v>
      </c>
      <c r="P13" t="s">
        <v>58</v>
      </c>
      <c r="Q13" t="s">
        <v>6744</v>
      </c>
      <c r="R13" t="s">
        <v>16</v>
      </c>
      <c r="S13" t="s">
        <v>16</v>
      </c>
      <c r="T13" t="s">
        <v>1883</v>
      </c>
      <c r="U13" t="s">
        <v>1883</v>
      </c>
      <c r="V13" t="s">
        <v>9740</v>
      </c>
      <c r="W13" t="s">
        <v>9802</v>
      </c>
      <c r="X13" t="s">
        <v>188</v>
      </c>
      <c r="Y13" t="s">
        <v>189</v>
      </c>
      <c r="Z13" t="s">
        <v>9838</v>
      </c>
      <c r="AA13" t="s">
        <v>10995</v>
      </c>
    </row>
    <row r="14" spans="1:27" x14ac:dyDescent="0.25">
      <c r="A14">
        <v>93</v>
      </c>
      <c r="B14" t="s">
        <v>9749</v>
      </c>
      <c r="C14" s="7">
        <v>45197</v>
      </c>
      <c r="D14" t="s">
        <v>9793</v>
      </c>
      <c r="E14" t="s">
        <v>11</v>
      </c>
      <c r="F14" t="s">
        <v>11</v>
      </c>
      <c r="G14">
        <v>15.6</v>
      </c>
      <c r="H14" t="s">
        <v>13</v>
      </c>
      <c r="I14" t="s">
        <v>28</v>
      </c>
      <c r="J14" t="s">
        <v>397</v>
      </c>
      <c r="K14">
        <v>0</v>
      </c>
      <c r="L14" t="s">
        <v>15</v>
      </c>
      <c r="M14" t="s">
        <v>16</v>
      </c>
      <c r="N14" t="s">
        <v>6234</v>
      </c>
      <c r="O14" t="s">
        <v>1929</v>
      </c>
      <c r="P14" t="s">
        <v>52</v>
      </c>
      <c r="Q14" t="s">
        <v>6744</v>
      </c>
      <c r="R14" t="s">
        <v>16</v>
      </c>
      <c r="S14" t="s">
        <v>16</v>
      </c>
      <c r="T14" t="s">
        <v>6236</v>
      </c>
      <c r="U14" t="s">
        <v>6236</v>
      </c>
      <c r="V14" t="s">
        <v>9751</v>
      </c>
      <c r="W14" t="s">
        <v>9802</v>
      </c>
      <c r="X14" t="s">
        <v>188</v>
      </c>
      <c r="Y14" t="s">
        <v>2419</v>
      </c>
      <c r="Z14" t="s">
        <v>9838</v>
      </c>
      <c r="AA14" t="s">
        <v>10996</v>
      </c>
    </row>
    <row r="15" spans="1:27" x14ac:dyDescent="0.25">
      <c r="A15">
        <v>92</v>
      </c>
      <c r="B15" t="s">
        <v>9758</v>
      </c>
      <c r="C15" s="7">
        <v>45196</v>
      </c>
      <c r="D15" t="s">
        <v>9759</v>
      </c>
      <c r="E15" t="s">
        <v>11</v>
      </c>
      <c r="F15" t="s">
        <v>11</v>
      </c>
      <c r="G15">
        <v>3</v>
      </c>
      <c r="H15" t="s">
        <v>2048</v>
      </c>
      <c r="I15" t="s">
        <v>4986</v>
      </c>
      <c r="J15" t="s">
        <v>46</v>
      </c>
      <c r="K15">
        <v>30</v>
      </c>
      <c r="L15" t="s">
        <v>22</v>
      </c>
      <c r="M15" t="s">
        <v>16</v>
      </c>
      <c r="N15" t="s">
        <v>6730</v>
      </c>
      <c r="O15" t="s">
        <v>1929</v>
      </c>
      <c r="P15" t="s">
        <v>96</v>
      </c>
      <c r="Q15" t="s">
        <v>6744</v>
      </c>
      <c r="R15" t="s">
        <v>16</v>
      </c>
      <c r="S15" t="s">
        <v>16</v>
      </c>
      <c r="T15" t="s">
        <v>6236</v>
      </c>
      <c r="U15" t="s">
        <v>6236</v>
      </c>
      <c r="V15" t="s">
        <v>9761</v>
      </c>
      <c r="W15" t="s">
        <v>9802</v>
      </c>
      <c r="X15" t="s">
        <v>188</v>
      </c>
      <c r="Y15" t="s">
        <v>2414</v>
      </c>
      <c r="Z15" t="s">
        <v>9838</v>
      </c>
      <c r="AA15" t="s">
        <v>10997</v>
      </c>
    </row>
    <row r="16" spans="1:27" x14ac:dyDescent="0.25">
      <c r="A16">
        <v>91</v>
      </c>
      <c r="B16" t="s">
        <v>9776</v>
      </c>
      <c r="C16" s="7">
        <v>45194</v>
      </c>
      <c r="D16" t="s">
        <v>4569</v>
      </c>
      <c r="E16" t="s">
        <v>107</v>
      </c>
      <c r="F16" t="s">
        <v>107</v>
      </c>
      <c r="G16">
        <v>7.3</v>
      </c>
      <c r="H16" t="s">
        <v>13</v>
      </c>
      <c r="I16" t="s">
        <v>143</v>
      </c>
      <c r="J16" t="s">
        <v>42</v>
      </c>
      <c r="K16">
        <v>22</v>
      </c>
      <c r="L16" t="s">
        <v>32</v>
      </c>
      <c r="M16" t="s">
        <v>16</v>
      </c>
      <c r="N16" t="s">
        <v>6234</v>
      </c>
      <c r="O16" t="s">
        <v>1926</v>
      </c>
      <c r="P16" t="s">
        <v>18</v>
      </c>
      <c r="Q16" t="s">
        <v>6744</v>
      </c>
      <c r="R16" t="s">
        <v>16</v>
      </c>
      <c r="S16" t="s">
        <v>16</v>
      </c>
      <c r="T16" t="s">
        <v>6282</v>
      </c>
      <c r="U16" t="s">
        <v>6282</v>
      </c>
      <c r="V16" t="s">
        <v>2800</v>
      </c>
      <c r="W16" t="s">
        <v>4840</v>
      </c>
      <c r="X16" t="s">
        <v>252</v>
      </c>
      <c r="Y16" t="s">
        <v>2419</v>
      </c>
      <c r="Z16" t="s">
        <v>9838</v>
      </c>
      <c r="AA16" t="s">
        <v>10998</v>
      </c>
    </row>
    <row r="17" spans="1:27" x14ac:dyDescent="0.25">
      <c r="A17">
        <v>90</v>
      </c>
      <c r="B17" t="s">
        <v>9582</v>
      </c>
      <c r="C17" s="7">
        <v>45190</v>
      </c>
      <c r="D17" t="s">
        <v>9583</v>
      </c>
      <c r="E17" t="s">
        <v>11</v>
      </c>
      <c r="F17" t="s">
        <v>11</v>
      </c>
      <c r="G17">
        <v>10.65</v>
      </c>
      <c r="H17" t="s">
        <v>13</v>
      </c>
      <c r="I17" t="s">
        <v>49</v>
      </c>
      <c r="J17" t="s">
        <v>16</v>
      </c>
      <c r="K17" t="s">
        <v>16</v>
      </c>
      <c r="L17" t="s">
        <v>22</v>
      </c>
      <c r="M17" t="s">
        <v>16</v>
      </c>
      <c r="N17" t="s">
        <v>6234</v>
      </c>
      <c r="O17" t="s">
        <v>1932</v>
      </c>
      <c r="P17" t="s">
        <v>39</v>
      </c>
      <c r="Q17" t="s">
        <v>6744</v>
      </c>
      <c r="R17" t="s">
        <v>16</v>
      </c>
      <c r="S17" t="s">
        <v>16</v>
      </c>
      <c r="T17" t="s">
        <v>6285</v>
      </c>
      <c r="U17" t="s">
        <v>1048</v>
      </c>
      <c r="V17" t="s">
        <v>9584</v>
      </c>
      <c r="W17" t="s">
        <v>9802</v>
      </c>
      <c r="X17" t="s">
        <v>188</v>
      </c>
      <c r="Y17" t="s">
        <v>2414</v>
      </c>
      <c r="Z17" t="s">
        <v>9838</v>
      </c>
      <c r="AA17" t="s">
        <v>10999</v>
      </c>
    </row>
    <row r="18" spans="1:27" x14ac:dyDescent="0.25">
      <c r="A18">
        <v>89</v>
      </c>
      <c r="B18" t="s">
        <v>9585</v>
      </c>
      <c r="C18" s="7">
        <v>45189</v>
      </c>
      <c r="D18" t="s">
        <v>9586</v>
      </c>
      <c r="E18" t="s">
        <v>1949</v>
      </c>
      <c r="F18" t="s">
        <v>551</v>
      </c>
      <c r="G18">
        <v>18.600000000000001</v>
      </c>
      <c r="H18" t="s">
        <v>13</v>
      </c>
      <c r="I18" t="s">
        <v>40</v>
      </c>
      <c r="J18" t="s">
        <v>21</v>
      </c>
      <c r="K18">
        <v>10</v>
      </c>
      <c r="L18" t="s">
        <v>22</v>
      </c>
      <c r="M18" t="s">
        <v>5521</v>
      </c>
      <c r="N18" t="s">
        <v>6234</v>
      </c>
      <c r="O18" t="s">
        <v>1926</v>
      </c>
      <c r="P18" t="s">
        <v>136</v>
      </c>
      <c r="Q18" t="s">
        <v>6744</v>
      </c>
      <c r="R18" t="s">
        <v>16</v>
      </c>
      <c r="S18" t="s">
        <v>16</v>
      </c>
      <c r="T18" t="s">
        <v>6282</v>
      </c>
      <c r="U18" t="s">
        <v>6282</v>
      </c>
      <c r="V18" t="s">
        <v>494</v>
      </c>
      <c r="W18" t="s">
        <v>4840</v>
      </c>
      <c r="X18" t="s">
        <v>252</v>
      </c>
      <c r="Y18" t="s">
        <v>2414</v>
      </c>
      <c r="Z18" t="s">
        <v>9838</v>
      </c>
      <c r="AA18" t="s">
        <v>11000</v>
      </c>
    </row>
    <row r="19" spans="1:27" x14ac:dyDescent="0.25">
      <c r="A19">
        <v>88</v>
      </c>
      <c r="B19" t="s">
        <v>9587</v>
      </c>
      <c r="C19" s="7">
        <v>45189</v>
      </c>
      <c r="D19" t="s">
        <v>1518</v>
      </c>
      <c r="E19" t="s">
        <v>106</v>
      </c>
      <c r="F19" t="s">
        <v>11</v>
      </c>
      <c r="G19">
        <v>21.3</v>
      </c>
      <c r="H19" t="s">
        <v>13</v>
      </c>
      <c r="I19" t="s">
        <v>36</v>
      </c>
      <c r="J19" t="s">
        <v>26</v>
      </c>
      <c r="K19">
        <v>50</v>
      </c>
      <c r="L19" t="s">
        <v>15</v>
      </c>
      <c r="M19" t="s">
        <v>5623</v>
      </c>
      <c r="N19" t="s">
        <v>6234</v>
      </c>
      <c r="O19" t="s">
        <v>1926</v>
      </c>
      <c r="P19" t="s">
        <v>74</v>
      </c>
      <c r="Q19" t="s">
        <v>6744</v>
      </c>
      <c r="R19" t="s">
        <v>2136</v>
      </c>
      <c r="S19" t="s">
        <v>16</v>
      </c>
      <c r="T19" t="s">
        <v>6236</v>
      </c>
      <c r="U19" t="s">
        <v>6236</v>
      </c>
      <c r="V19" t="s">
        <v>1520</v>
      </c>
      <c r="W19" t="s">
        <v>9802</v>
      </c>
      <c r="X19" t="s">
        <v>252</v>
      </c>
      <c r="Y19" t="s">
        <v>2414</v>
      </c>
      <c r="Z19" t="s">
        <v>9838</v>
      </c>
      <c r="AA19" t="s">
        <v>11001</v>
      </c>
    </row>
    <row r="20" spans="1:27" x14ac:dyDescent="0.25">
      <c r="A20">
        <v>87</v>
      </c>
      <c r="B20" t="s">
        <v>9588</v>
      </c>
      <c r="C20" s="7">
        <v>45189</v>
      </c>
      <c r="D20" t="s">
        <v>9589</v>
      </c>
      <c r="E20" t="s">
        <v>11</v>
      </c>
      <c r="F20" t="s">
        <v>11</v>
      </c>
      <c r="G20">
        <v>7.3</v>
      </c>
      <c r="H20" t="s">
        <v>13</v>
      </c>
      <c r="I20" t="s">
        <v>9590</v>
      </c>
      <c r="J20" t="s">
        <v>970</v>
      </c>
      <c r="K20">
        <v>6</v>
      </c>
      <c r="L20" t="s">
        <v>72</v>
      </c>
      <c r="M20" t="s">
        <v>5521</v>
      </c>
      <c r="N20" t="s">
        <v>6234</v>
      </c>
      <c r="O20" t="s">
        <v>16</v>
      </c>
      <c r="P20" t="s">
        <v>18</v>
      </c>
      <c r="Q20" t="s">
        <v>6744</v>
      </c>
      <c r="R20" t="s">
        <v>1925</v>
      </c>
      <c r="S20" t="s">
        <v>181</v>
      </c>
      <c r="T20" t="s">
        <v>6236</v>
      </c>
      <c r="U20" t="s">
        <v>6236</v>
      </c>
      <c r="V20" t="s">
        <v>9591</v>
      </c>
      <c r="W20" t="s">
        <v>9802</v>
      </c>
      <c r="X20" t="s">
        <v>188</v>
      </c>
      <c r="Y20" t="s">
        <v>2414</v>
      </c>
      <c r="Z20" t="s">
        <v>9838</v>
      </c>
      <c r="AA20" t="s">
        <v>11002</v>
      </c>
    </row>
    <row r="21" spans="1:27" x14ac:dyDescent="0.25">
      <c r="A21">
        <v>86</v>
      </c>
      <c r="B21" t="s">
        <v>9593</v>
      </c>
      <c r="C21" s="7">
        <v>45189</v>
      </c>
      <c r="D21" t="s">
        <v>3135</v>
      </c>
      <c r="E21" t="s">
        <v>1045</v>
      </c>
      <c r="F21" t="s">
        <v>11</v>
      </c>
      <c r="G21">
        <v>40</v>
      </c>
      <c r="H21" t="s">
        <v>137</v>
      </c>
      <c r="I21" t="s">
        <v>705</v>
      </c>
      <c r="J21" t="s">
        <v>798</v>
      </c>
      <c r="K21">
        <v>35</v>
      </c>
      <c r="L21" t="s">
        <v>15</v>
      </c>
      <c r="M21" t="s">
        <v>5987</v>
      </c>
      <c r="N21" t="s">
        <v>6236</v>
      </c>
      <c r="O21" t="s">
        <v>16</v>
      </c>
      <c r="P21" t="s">
        <v>129</v>
      </c>
      <c r="Q21" t="s">
        <v>6238</v>
      </c>
      <c r="R21" t="s">
        <v>2214</v>
      </c>
      <c r="S21" t="s">
        <v>16</v>
      </c>
      <c r="T21" t="s">
        <v>6236</v>
      </c>
      <c r="U21" t="s">
        <v>6236</v>
      </c>
      <c r="V21" t="s">
        <v>3132</v>
      </c>
      <c r="W21" t="s">
        <v>9802</v>
      </c>
      <c r="X21" t="s">
        <v>252</v>
      </c>
      <c r="Y21" t="s">
        <v>2414</v>
      </c>
      <c r="Z21" t="s">
        <v>9838</v>
      </c>
      <c r="AA21" t="s">
        <v>11003</v>
      </c>
    </row>
    <row r="22" spans="1:27" x14ac:dyDescent="0.25">
      <c r="A22">
        <v>85</v>
      </c>
      <c r="B22" t="s">
        <v>9592</v>
      </c>
      <c r="C22" s="7">
        <v>45189</v>
      </c>
      <c r="D22" t="s">
        <v>3135</v>
      </c>
      <c r="E22" t="s">
        <v>1045</v>
      </c>
      <c r="F22" t="s">
        <v>11</v>
      </c>
      <c r="G22">
        <v>10</v>
      </c>
      <c r="H22" t="s">
        <v>104</v>
      </c>
      <c r="I22" t="s">
        <v>6360</v>
      </c>
      <c r="J22" t="s">
        <v>671</v>
      </c>
      <c r="K22">
        <v>32</v>
      </c>
      <c r="L22" t="s">
        <v>15</v>
      </c>
      <c r="M22" t="s">
        <v>5987</v>
      </c>
      <c r="N22" t="s">
        <v>6236</v>
      </c>
      <c r="O22" t="s">
        <v>16</v>
      </c>
      <c r="P22" t="s">
        <v>129</v>
      </c>
      <c r="Q22" t="s">
        <v>6238</v>
      </c>
      <c r="R22" t="s">
        <v>2214</v>
      </c>
      <c r="S22" t="s">
        <v>16</v>
      </c>
      <c r="T22" t="s">
        <v>6236</v>
      </c>
      <c r="U22" t="s">
        <v>6236</v>
      </c>
      <c r="V22" t="s">
        <v>3132</v>
      </c>
      <c r="W22" t="s">
        <v>9802</v>
      </c>
      <c r="X22" t="s">
        <v>252</v>
      </c>
      <c r="Y22" t="s">
        <v>2414</v>
      </c>
      <c r="Z22" t="s">
        <v>9838</v>
      </c>
      <c r="AA22" t="s">
        <v>11004</v>
      </c>
    </row>
    <row r="23" spans="1:27" x14ac:dyDescent="0.25">
      <c r="A23">
        <v>84</v>
      </c>
      <c r="B23" t="s">
        <v>9594</v>
      </c>
      <c r="C23" s="7">
        <v>45188</v>
      </c>
      <c r="D23" t="s">
        <v>941</v>
      </c>
      <c r="E23" t="s">
        <v>11</v>
      </c>
      <c r="F23" t="s">
        <v>11</v>
      </c>
      <c r="G23">
        <v>8</v>
      </c>
      <c r="H23" t="s">
        <v>13</v>
      </c>
      <c r="I23" t="s">
        <v>63</v>
      </c>
      <c r="J23" t="s">
        <v>16</v>
      </c>
      <c r="K23" t="s">
        <v>16</v>
      </c>
      <c r="L23" t="s">
        <v>15</v>
      </c>
      <c r="M23" t="s">
        <v>16</v>
      </c>
      <c r="N23" t="s">
        <v>6234</v>
      </c>
      <c r="O23" t="s">
        <v>1929</v>
      </c>
      <c r="P23" t="s">
        <v>58</v>
      </c>
      <c r="Q23" t="s">
        <v>6744</v>
      </c>
      <c r="R23" t="s">
        <v>16</v>
      </c>
      <c r="S23" t="s">
        <v>16</v>
      </c>
      <c r="T23" t="s">
        <v>6282</v>
      </c>
      <c r="U23" t="s">
        <v>6282</v>
      </c>
      <c r="V23" t="s">
        <v>943</v>
      </c>
      <c r="W23" t="s">
        <v>9802</v>
      </c>
      <c r="X23" t="s">
        <v>188</v>
      </c>
      <c r="Y23" t="s">
        <v>2414</v>
      </c>
      <c r="Z23" t="s">
        <v>9838</v>
      </c>
      <c r="AA23" t="s">
        <v>11005</v>
      </c>
    </row>
    <row r="24" spans="1:27" x14ac:dyDescent="0.25">
      <c r="A24">
        <v>83</v>
      </c>
      <c r="B24" t="s">
        <v>9595</v>
      </c>
      <c r="C24" s="7">
        <v>45187</v>
      </c>
      <c r="D24" t="s">
        <v>9596</v>
      </c>
      <c r="E24" t="s">
        <v>11</v>
      </c>
      <c r="F24" t="s">
        <v>11</v>
      </c>
      <c r="G24">
        <v>3.85</v>
      </c>
      <c r="H24" t="s">
        <v>13</v>
      </c>
      <c r="I24" t="s">
        <v>63</v>
      </c>
      <c r="J24" t="s">
        <v>16</v>
      </c>
      <c r="K24" t="s">
        <v>16</v>
      </c>
      <c r="L24" t="s">
        <v>32</v>
      </c>
      <c r="M24" t="s">
        <v>16</v>
      </c>
      <c r="N24" t="s">
        <v>6730</v>
      </c>
      <c r="O24" t="s">
        <v>1929</v>
      </c>
      <c r="P24" t="s">
        <v>105</v>
      </c>
      <c r="Q24" t="s">
        <v>6744</v>
      </c>
      <c r="R24" t="s">
        <v>16</v>
      </c>
      <c r="S24" t="s">
        <v>16</v>
      </c>
      <c r="T24" t="s">
        <v>6236</v>
      </c>
      <c r="U24" t="s">
        <v>6236</v>
      </c>
      <c r="V24" t="s">
        <v>9597</v>
      </c>
      <c r="W24" t="s">
        <v>9802</v>
      </c>
      <c r="X24" t="s">
        <v>188</v>
      </c>
      <c r="Y24" t="s">
        <v>2414</v>
      </c>
      <c r="Z24" t="s">
        <v>9838</v>
      </c>
      <c r="AA24" t="s">
        <v>11006</v>
      </c>
    </row>
    <row r="25" spans="1:27" x14ac:dyDescent="0.25">
      <c r="A25">
        <v>82</v>
      </c>
      <c r="B25" t="s">
        <v>9326</v>
      </c>
      <c r="C25" s="7">
        <v>45183</v>
      </c>
      <c r="D25" t="s">
        <v>9327</v>
      </c>
      <c r="E25" t="s">
        <v>11</v>
      </c>
      <c r="F25" t="s">
        <v>11</v>
      </c>
      <c r="G25">
        <v>2.6</v>
      </c>
      <c r="H25" t="s">
        <v>13</v>
      </c>
      <c r="I25" t="s">
        <v>28</v>
      </c>
      <c r="J25" t="s">
        <v>16</v>
      </c>
      <c r="K25" t="s">
        <v>16</v>
      </c>
      <c r="L25" t="s">
        <v>72</v>
      </c>
      <c r="M25" t="s">
        <v>16</v>
      </c>
      <c r="N25" t="s">
        <v>6234</v>
      </c>
      <c r="O25" t="s">
        <v>1929</v>
      </c>
      <c r="P25" t="s">
        <v>58</v>
      </c>
      <c r="Q25" t="s">
        <v>6744</v>
      </c>
      <c r="R25" t="s">
        <v>16</v>
      </c>
      <c r="S25" t="s">
        <v>16</v>
      </c>
      <c r="T25" t="s">
        <v>6236</v>
      </c>
      <c r="U25" t="s">
        <v>6236</v>
      </c>
      <c r="V25" t="s">
        <v>9288</v>
      </c>
      <c r="W25" t="s">
        <v>9802</v>
      </c>
      <c r="X25" t="s">
        <v>188</v>
      </c>
      <c r="Y25" t="s">
        <v>2414</v>
      </c>
      <c r="Z25" t="s">
        <v>9838</v>
      </c>
      <c r="AA25" t="s">
        <v>11007</v>
      </c>
    </row>
    <row r="26" spans="1:27" x14ac:dyDescent="0.25">
      <c r="A26">
        <v>81</v>
      </c>
      <c r="B26" t="s">
        <v>9328</v>
      </c>
      <c r="C26" s="7">
        <v>45182</v>
      </c>
      <c r="D26" t="s">
        <v>9329</v>
      </c>
      <c r="E26" t="s">
        <v>11</v>
      </c>
      <c r="F26" t="s">
        <v>11</v>
      </c>
      <c r="G26">
        <v>5.8</v>
      </c>
      <c r="H26" t="s">
        <v>13</v>
      </c>
      <c r="I26" t="s">
        <v>2388</v>
      </c>
      <c r="J26" t="s">
        <v>1158</v>
      </c>
      <c r="K26">
        <v>0</v>
      </c>
      <c r="L26" t="s">
        <v>22</v>
      </c>
      <c r="M26" t="s">
        <v>16</v>
      </c>
      <c r="N26" t="s">
        <v>6234</v>
      </c>
      <c r="O26" t="s">
        <v>1929</v>
      </c>
      <c r="P26" t="s">
        <v>58</v>
      </c>
      <c r="Q26" t="s">
        <v>6744</v>
      </c>
      <c r="R26" t="s">
        <v>1925</v>
      </c>
      <c r="S26" t="s">
        <v>181</v>
      </c>
      <c r="T26" t="s">
        <v>6282</v>
      </c>
      <c r="U26" t="s">
        <v>6282</v>
      </c>
      <c r="V26" t="s">
        <v>9330</v>
      </c>
      <c r="W26" t="s">
        <v>9802</v>
      </c>
      <c r="X26" t="s">
        <v>188</v>
      </c>
      <c r="Y26" t="s">
        <v>2414</v>
      </c>
      <c r="Z26" t="s">
        <v>9838</v>
      </c>
      <c r="AA26" t="s">
        <v>11008</v>
      </c>
    </row>
    <row r="27" spans="1:27" x14ac:dyDescent="0.25">
      <c r="A27">
        <v>80</v>
      </c>
      <c r="B27" t="s">
        <v>9332</v>
      </c>
      <c r="C27" s="7">
        <v>45182</v>
      </c>
      <c r="D27" t="s">
        <v>2960</v>
      </c>
      <c r="E27" t="s">
        <v>11</v>
      </c>
      <c r="F27" t="s">
        <v>11</v>
      </c>
      <c r="G27">
        <v>30</v>
      </c>
      <c r="H27" t="s">
        <v>137</v>
      </c>
      <c r="I27" t="s">
        <v>1119</v>
      </c>
      <c r="J27" t="s">
        <v>948</v>
      </c>
      <c r="K27">
        <v>35</v>
      </c>
      <c r="L27" t="s">
        <v>15</v>
      </c>
      <c r="M27" t="s">
        <v>5623</v>
      </c>
      <c r="N27" t="s">
        <v>6234</v>
      </c>
      <c r="O27" t="s">
        <v>16</v>
      </c>
      <c r="P27" t="s">
        <v>132</v>
      </c>
      <c r="Q27" t="s">
        <v>6238</v>
      </c>
      <c r="R27" t="s">
        <v>2136</v>
      </c>
      <c r="S27" t="s">
        <v>16</v>
      </c>
      <c r="T27" t="s">
        <v>6282</v>
      </c>
      <c r="U27" t="s">
        <v>6282</v>
      </c>
      <c r="V27" t="s">
        <v>2957</v>
      </c>
      <c r="W27" t="s">
        <v>9802</v>
      </c>
      <c r="X27" t="s">
        <v>188</v>
      </c>
      <c r="Y27" t="s">
        <v>2414</v>
      </c>
      <c r="Z27" t="s">
        <v>9838</v>
      </c>
      <c r="AA27" t="s">
        <v>11009</v>
      </c>
    </row>
    <row r="28" spans="1:27" x14ac:dyDescent="0.25">
      <c r="A28">
        <v>79</v>
      </c>
      <c r="B28" t="s">
        <v>9331</v>
      </c>
      <c r="C28" s="7">
        <v>45182</v>
      </c>
      <c r="D28" t="s">
        <v>2960</v>
      </c>
      <c r="E28" t="s">
        <v>11</v>
      </c>
      <c r="F28" t="s">
        <v>11</v>
      </c>
      <c r="G28">
        <v>10</v>
      </c>
      <c r="H28" t="s">
        <v>13</v>
      </c>
      <c r="I28" t="s">
        <v>6387</v>
      </c>
      <c r="J28" t="s">
        <v>546</v>
      </c>
      <c r="K28">
        <v>37</v>
      </c>
      <c r="L28" t="s">
        <v>15</v>
      </c>
      <c r="M28" t="s">
        <v>5521</v>
      </c>
      <c r="N28" t="s">
        <v>6234</v>
      </c>
      <c r="O28" t="s">
        <v>16</v>
      </c>
      <c r="P28" t="s">
        <v>132</v>
      </c>
      <c r="Q28" t="s">
        <v>6238</v>
      </c>
      <c r="R28" t="s">
        <v>2136</v>
      </c>
      <c r="S28" t="s">
        <v>16</v>
      </c>
      <c r="T28" t="s">
        <v>6282</v>
      </c>
      <c r="U28" t="s">
        <v>6282</v>
      </c>
      <c r="V28" t="s">
        <v>2957</v>
      </c>
      <c r="W28" t="s">
        <v>9802</v>
      </c>
      <c r="X28" t="s">
        <v>188</v>
      </c>
      <c r="Y28" t="s">
        <v>2414</v>
      </c>
      <c r="Z28" t="s">
        <v>9838</v>
      </c>
      <c r="AA28" t="s">
        <v>11010</v>
      </c>
    </row>
    <row r="29" spans="1:27" x14ac:dyDescent="0.25">
      <c r="A29">
        <v>78</v>
      </c>
      <c r="B29" t="s">
        <v>9333</v>
      </c>
      <c r="C29" s="7">
        <v>45182</v>
      </c>
      <c r="D29" t="s">
        <v>2960</v>
      </c>
      <c r="E29" t="s">
        <v>11</v>
      </c>
      <c r="F29" t="s">
        <v>11</v>
      </c>
      <c r="G29">
        <v>10</v>
      </c>
      <c r="H29" t="s">
        <v>104</v>
      </c>
      <c r="I29" t="s">
        <v>506</v>
      </c>
      <c r="J29" t="s">
        <v>785</v>
      </c>
      <c r="K29">
        <v>40</v>
      </c>
      <c r="L29" t="s">
        <v>15</v>
      </c>
      <c r="M29" t="s">
        <v>7690</v>
      </c>
      <c r="N29" t="s">
        <v>6234</v>
      </c>
      <c r="O29" t="s">
        <v>16</v>
      </c>
      <c r="P29" t="s">
        <v>132</v>
      </c>
      <c r="Q29" t="s">
        <v>6238</v>
      </c>
      <c r="R29" t="s">
        <v>2136</v>
      </c>
      <c r="S29" t="s">
        <v>16</v>
      </c>
      <c r="T29" t="s">
        <v>6282</v>
      </c>
      <c r="U29" t="s">
        <v>6282</v>
      </c>
      <c r="V29" t="s">
        <v>2957</v>
      </c>
      <c r="W29" t="s">
        <v>9802</v>
      </c>
      <c r="X29" t="s">
        <v>188</v>
      </c>
      <c r="Y29" t="s">
        <v>2414</v>
      </c>
      <c r="Z29" t="s">
        <v>9838</v>
      </c>
      <c r="AA29" t="s">
        <v>11011</v>
      </c>
    </row>
    <row r="30" spans="1:27" x14ac:dyDescent="0.25">
      <c r="A30">
        <v>77</v>
      </c>
      <c r="B30" t="s">
        <v>9334</v>
      </c>
      <c r="C30" s="7">
        <v>45181</v>
      </c>
      <c r="D30" t="s">
        <v>9571</v>
      </c>
      <c r="E30" t="s">
        <v>107</v>
      </c>
      <c r="F30" t="s">
        <v>11</v>
      </c>
      <c r="G30">
        <v>2.15</v>
      </c>
      <c r="H30" t="s">
        <v>13</v>
      </c>
      <c r="I30" t="s">
        <v>43</v>
      </c>
      <c r="J30" t="s">
        <v>16</v>
      </c>
      <c r="K30" t="s">
        <v>16</v>
      </c>
      <c r="L30" t="s">
        <v>32</v>
      </c>
      <c r="M30" t="s">
        <v>16</v>
      </c>
      <c r="N30" t="s">
        <v>6730</v>
      </c>
      <c r="O30" t="s">
        <v>16</v>
      </c>
      <c r="P30" t="s">
        <v>67</v>
      </c>
      <c r="Q30" t="s">
        <v>6744</v>
      </c>
      <c r="R30" t="s">
        <v>16</v>
      </c>
      <c r="S30" t="s">
        <v>16</v>
      </c>
      <c r="T30" t="s">
        <v>6236</v>
      </c>
      <c r="U30" t="s">
        <v>6236</v>
      </c>
      <c r="V30" t="s">
        <v>1073</v>
      </c>
      <c r="W30" t="s">
        <v>9802</v>
      </c>
      <c r="X30" t="s">
        <v>252</v>
      </c>
      <c r="Y30" t="s">
        <v>2414</v>
      </c>
      <c r="Z30" t="s">
        <v>9838</v>
      </c>
      <c r="AA30" t="s">
        <v>11012</v>
      </c>
    </row>
    <row r="31" spans="1:27" x14ac:dyDescent="0.25">
      <c r="A31">
        <v>76</v>
      </c>
      <c r="B31" t="s">
        <v>9323</v>
      </c>
      <c r="C31" s="7">
        <v>45180</v>
      </c>
      <c r="D31" t="s">
        <v>7138</v>
      </c>
      <c r="E31" t="s">
        <v>2521</v>
      </c>
      <c r="F31" t="s">
        <v>2521</v>
      </c>
      <c r="G31">
        <v>20</v>
      </c>
      <c r="H31" t="s">
        <v>13</v>
      </c>
      <c r="I31" t="s">
        <v>94</v>
      </c>
      <c r="J31" t="s">
        <v>690</v>
      </c>
      <c r="K31">
        <v>32</v>
      </c>
      <c r="L31" t="s">
        <v>15</v>
      </c>
      <c r="M31" t="s">
        <v>5521</v>
      </c>
      <c r="N31" t="s">
        <v>6234</v>
      </c>
      <c r="O31" t="s">
        <v>1926</v>
      </c>
      <c r="P31" t="s">
        <v>129</v>
      </c>
      <c r="Q31" t="s">
        <v>5653</v>
      </c>
      <c r="R31" t="s">
        <v>2136</v>
      </c>
      <c r="S31" t="s">
        <v>16</v>
      </c>
      <c r="T31" t="s">
        <v>9324</v>
      </c>
      <c r="U31" t="s">
        <v>1048</v>
      </c>
      <c r="V31" t="s">
        <v>2524</v>
      </c>
      <c r="W31" t="s">
        <v>4840</v>
      </c>
      <c r="X31" t="s">
        <v>252</v>
      </c>
      <c r="Y31" t="s">
        <v>2414</v>
      </c>
      <c r="Z31" t="s">
        <v>9838</v>
      </c>
      <c r="AA31" t="s">
        <v>10850</v>
      </c>
    </row>
    <row r="32" spans="1:27" x14ac:dyDescent="0.25">
      <c r="A32">
        <v>75</v>
      </c>
      <c r="B32" t="s">
        <v>9286</v>
      </c>
      <c r="C32" s="7">
        <v>45177</v>
      </c>
      <c r="D32" t="s">
        <v>9287</v>
      </c>
      <c r="E32" t="s">
        <v>11</v>
      </c>
      <c r="F32" t="s">
        <v>11</v>
      </c>
      <c r="G32">
        <v>4.41</v>
      </c>
      <c r="H32" t="s">
        <v>13</v>
      </c>
      <c r="I32" t="s">
        <v>28</v>
      </c>
      <c r="J32" t="s">
        <v>16</v>
      </c>
      <c r="K32" t="s">
        <v>16</v>
      </c>
      <c r="L32" t="s">
        <v>22</v>
      </c>
      <c r="M32" t="s">
        <v>16</v>
      </c>
      <c r="N32" t="s">
        <v>6234</v>
      </c>
      <c r="O32" t="s">
        <v>16</v>
      </c>
      <c r="P32" t="s">
        <v>58</v>
      </c>
      <c r="Q32" t="s">
        <v>6744</v>
      </c>
      <c r="R32" t="s">
        <v>16</v>
      </c>
      <c r="S32" t="s">
        <v>16</v>
      </c>
      <c r="T32" t="s">
        <v>16</v>
      </c>
      <c r="U32" t="s">
        <v>16</v>
      </c>
      <c r="V32" t="s">
        <v>9288</v>
      </c>
      <c r="W32" t="s">
        <v>9802</v>
      </c>
      <c r="X32" t="s">
        <v>188</v>
      </c>
      <c r="Y32" t="s">
        <v>189</v>
      </c>
      <c r="Z32" t="s">
        <v>9838</v>
      </c>
      <c r="AA32" t="s">
        <v>11013</v>
      </c>
    </row>
    <row r="33" spans="1:27" x14ac:dyDescent="0.25">
      <c r="A33">
        <v>74</v>
      </c>
      <c r="B33" t="s">
        <v>9285</v>
      </c>
      <c r="C33" s="7">
        <v>45174</v>
      </c>
      <c r="D33" t="s">
        <v>7130</v>
      </c>
      <c r="E33" t="s">
        <v>9284</v>
      </c>
      <c r="F33" t="s">
        <v>107</v>
      </c>
      <c r="G33">
        <v>15</v>
      </c>
      <c r="H33" t="s">
        <v>137</v>
      </c>
      <c r="I33" t="s">
        <v>661</v>
      </c>
      <c r="J33" t="s">
        <v>690</v>
      </c>
      <c r="K33" t="s">
        <v>2082</v>
      </c>
      <c r="L33" t="s">
        <v>15</v>
      </c>
      <c r="M33" t="s">
        <v>16</v>
      </c>
      <c r="N33" t="s">
        <v>6234</v>
      </c>
      <c r="O33" t="s">
        <v>16</v>
      </c>
      <c r="P33" t="s">
        <v>129</v>
      </c>
      <c r="Q33" t="s">
        <v>5653</v>
      </c>
      <c r="R33" t="s">
        <v>2136</v>
      </c>
      <c r="S33" t="s">
        <v>16</v>
      </c>
      <c r="T33" t="s">
        <v>6282</v>
      </c>
      <c r="U33" t="s">
        <v>6282</v>
      </c>
      <c r="V33" t="s">
        <v>249</v>
      </c>
      <c r="W33" t="s">
        <v>4840</v>
      </c>
      <c r="X33" t="s">
        <v>252</v>
      </c>
      <c r="Y33" t="s">
        <v>2414</v>
      </c>
      <c r="Z33" t="s">
        <v>9838</v>
      </c>
      <c r="AA33" t="s">
        <v>10853</v>
      </c>
    </row>
    <row r="34" spans="1:27" x14ac:dyDescent="0.25">
      <c r="A34">
        <v>73</v>
      </c>
      <c r="B34" t="s">
        <v>6989</v>
      </c>
      <c r="C34" s="7">
        <v>45169</v>
      </c>
      <c r="D34" t="s">
        <v>6990</v>
      </c>
      <c r="E34" t="s">
        <v>11</v>
      </c>
      <c r="F34" t="s">
        <v>11</v>
      </c>
      <c r="G34">
        <v>2</v>
      </c>
      <c r="H34" t="s">
        <v>13</v>
      </c>
      <c r="I34" t="s">
        <v>28</v>
      </c>
      <c r="J34" t="s">
        <v>16</v>
      </c>
      <c r="K34" t="s">
        <v>16</v>
      </c>
      <c r="L34" t="s">
        <v>22</v>
      </c>
      <c r="M34" t="s">
        <v>16</v>
      </c>
      <c r="N34" t="s">
        <v>6234</v>
      </c>
      <c r="O34" t="s">
        <v>1932</v>
      </c>
      <c r="P34" t="s">
        <v>58</v>
      </c>
      <c r="Q34" t="s">
        <v>6744</v>
      </c>
      <c r="R34" t="s">
        <v>16</v>
      </c>
      <c r="S34" t="s">
        <v>16</v>
      </c>
      <c r="T34" t="s">
        <v>1883</v>
      </c>
      <c r="U34" t="s">
        <v>1883</v>
      </c>
      <c r="V34" t="s">
        <v>3465</v>
      </c>
      <c r="W34" t="s">
        <v>9802</v>
      </c>
      <c r="X34" t="s">
        <v>188</v>
      </c>
      <c r="Y34" t="s">
        <v>2414</v>
      </c>
      <c r="Z34" t="s">
        <v>9839</v>
      </c>
      <c r="AA34" t="s">
        <v>11014</v>
      </c>
    </row>
    <row r="35" spans="1:27" x14ac:dyDescent="0.25">
      <c r="A35">
        <v>72</v>
      </c>
      <c r="B35" t="s">
        <v>6991</v>
      </c>
      <c r="C35" s="7">
        <v>45169</v>
      </c>
      <c r="D35" t="s">
        <v>2950</v>
      </c>
      <c r="E35" t="s">
        <v>11</v>
      </c>
      <c r="F35" t="s">
        <v>11</v>
      </c>
      <c r="G35">
        <v>10</v>
      </c>
      <c r="H35" t="s">
        <v>137</v>
      </c>
      <c r="I35" t="s">
        <v>705</v>
      </c>
      <c r="J35" t="s">
        <v>798</v>
      </c>
      <c r="K35" t="s">
        <v>2082</v>
      </c>
      <c r="L35" t="s">
        <v>15</v>
      </c>
      <c r="M35" t="s">
        <v>6737</v>
      </c>
      <c r="N35" t="s">
        <v>6236</v>
      </c>
      <c r="O35" t="s">
        <v>16</v>
      </c>
      <c r="P35" t="s">
        <v>67</v>
      </c>
      <c r="Q35" t="s">
        <v>6238</v>
      </c>
      <c r="R35" t="s">
        <v>2214</v>
      </c>
      <c r="S35" t="s">
        <v>16</v>
      </c>
      <c r="T35" t="s">
        <v>6236</v>
      </c>
      <c r="U35" t="s">
        <v>6236</v>
      </c>
      <c r="V35" t="s">
        <v>2947</v>
      </c>
      <c r="W35" t="s">
        <v>9802</v>
      </c>
      <c r="X35" t="s">
        <v>188</v>
      </c>
      <c r="Y35" t="s">
        <v>2414</v>
      </c>
      <c r="Z35" t="s">
        <v>9839</v>
      </c>
      <c r="AA35" t="s">
        <v>11015</v>
      </c>
    </row>
    <row r="36" spans="1:27" x14ac:dyDescent="0.25">
      <c r="A36">
        <v>71</v>
      </c>
      <c r="B36" t="s">
        <v>6992</v>
      </c>
      <c r="C36" s="7">
        <v>45167</v>
      </c>
      <c r="D36" t="s">
        <v>2943</v>
      </c>
      <c r="E36" t="s">
        <v>11</v>
      </c>
      <c r="F36" t="s">
        <v>11</v>
      </c>
      <c r="G36">
        <v>9</v>
      </c>
      <c r="H36" t="s">
        <v>137</v>
      </c>
      <c r="I36" t="s">
        <v>705</v>
      </c>
      <c r="J36" t="s">
        <v>798</v>
      </c>
      <c r="K36" t="s">
        <v>2082</v>
      </c>
      <c r="L36" t="s">
        <v>15</v>
      </c>
      <c r="M36" t="s">
        <v>16</v>
      </c>
      <c r="N36" t="s">
        <v>6234</v>
      </c>
      <c r="O36" t="s">
        <v>16</v>
      </c>
      <c r="P36" t="s">
        <v>67</v>
      </c>
      <c r="Q36" t="s">
        <v>6238</v>
      </c>
      <c r="R36" t="s">
        <v>2136</v>
      </c>
      <c r="S36" t="s">
        <v>16</v>
      </c>
      <c r="T36" t="s">
        <v>6282</v>
      </c>
      <c r="U36" t="s">
        <v>6282</v>
      </c>
      <c r="V36" t="s">
        <v>2940</v>
      </c>
      <c r="W36" t="s">
        <v>9802</v>
      </c>
      <c r="X36" t="s">
        <v>188</v>
      </c>
      <c r="Y36" t="s">
        <v>2414</v>
      </c>
      <c r="Z36" t="s">
        <v>9839</v>
      </c>
      <c r="AA36" t="s">
        <v>11016</v>
      </c>
    </row>
    <row r="37" spans="1:27" x14ac:dyDescent="0.25">
      <c r="A37">
        <v>70</v>
      </c>
      <c r="B37" t="s">
        <v>6994</v>
      </c>
      <c r="C37" s="7">
        <v>45167</v>
      </c>
      <c r="D37" t="s">
        <v>2943</v>
      </c>
      <c r="E37" t="s">
        <v>11</v>
      </c>
      <c r="F37" t="s">
        <v>11</v>
      </c>
      <c r="G37">
        <v>21</v>
      </c>
      <c r="H37" t="s">
        <v>13</v>
      </c>
      <c r="I37" t="s">
        <v>3481</v>
      </c>
      <c r="J37" t="s">
        <v>546</v>
      </c>
      <c r="K37" t="s">
        <v>2082</v>
      </c>
      <c r="L37" t="s">
        <v>15</v>
      </c>
      <c r="M37" t="s">
        <v>5521</v>
      </c>
      <c r="N37" t="s">
        <v>6234</v>
      </c>
      <c r="O37" t="s">
        <v>16</v>
      </c>
      <c r="P37" t="s">
        <v>67</v>
      </c>
      <c r="Q37" t="s">
        <v>6238</v>
      </c>
      <c r="R37" t="s">
        <v>2136</v>
      </c>
      <c r="S37" t="s">
        <v>16</v>
      </c>
      <c r="T37" t="s">
        <v>6282</v>
      </c>
      <c r="U37" t="s">
        <v>6282</v>
      </c>
      <c r="V37" t="s">
        <v>2940</v>
      </c>
      <c r="W37" t="s">
        <v>9802</v>
      </c>
      <c r="X37" t="s">
        <v>188</v>
      </c>
      <c r="Y37" t="s">
        <v>2414</v>
      </c>
      <c r="Z37" t="s">
        <v>9839</v>
      </c>
      <c r="AA37" t="s">
        <v>11017</v>
      </c>
    </row>
    <row r="38" spans="1:27" x14ac:dyDescent="0.25">
      <c r="A38">
        <v>69</v>
      </c>
      <c r="B38" t="s">
        <v>6993</v>
      </c>
      <c r="C38" s="7">
        <v>45167</v>
      </c>
      <c r="D38" t="s">
        <v>2943</v>
      </c>
      <c r="E38" t="s">
        <v>11</v>
      </c>
      <c r="F38" t="s">
        <v>11</v>
      </c>
      <c r="G38">
        <v>20</v>
      </c>
      <c r="H38" t="s">
        <v>104</v>
      </c>
      <c r="I38" t="s">
        <v>571</v>
      </c>
      <c r="J38" t="s">
        <v>3948</v>
      </c>
      <c r="K38" t="s">
        <v>1936</v>
      </c>
      <c r="L38" t="s">
        <v>15</v>
      </c>
      <c r="M38" t="s">
        <v>11018</v>
      </c>
      <c r="N38" t="s">
        <v>6234</v>
      </c>
      <c r="O38" t="s">
        <v>16</v>
      </c>
      <c r="P38" t="s">
        <v>67</v>
      </c>
      <c r="Q38" t="s">
        <v>6238</v>
      </c>
      <c r="R38" t="s">
        <v>2136</v>
      </c>
      <c r="S38" t="s">
        <v>16</v>
      </c>
      <c r="T38" t="s">
        <v>6282</v>
      </c>
      <c r="U38" t="s">
        <v>6282</v>
      </c>
      <c r="V38" t="s">
        <v>2940</v>
      </c>
      <c r="W38" t="s">
        <v>9802</v>
      </c>
      <c r="X38" t="s">
        <v>188</v>
      </c>
      <c r="Y38" t="s">
        <v>2414</v>
      </c>
      <c r="Z38" t="s">
        <v>9839</v>
      </c>
      <c r="AA38" t="s">
        <v>11019</v>
      </c>
    </row>
    <row r="39" spans="1:27" x14ac:dyDescent="0.25">
      <c r="A39">
        <v>68</v>
      </c>
      <c r="B39" t="s">
        <v>6995</v>
      </c>
      <c r="C39" s="7">
        <v>45167</v>
      </c>
      <c r="D39" t="s">
        <v>6996</v>
      </c>
      <c r="E39" t="s">
        <v>1930</v>
      </c>
      <c r="F39" t="s">
        <v>11</v>
      </c>
      <c r="G39">
        <v>8.0619999999999994</v>
      </c>
      <c r="H39" t="s">
        <v>13</v>
      </c>
      <c r="I39" t="s">
        <v>63</v>
      </c>
      <c r="J39" t="s">
        <v>374</v>
      </c>
      <c r="K39" t="s">
        <v>65</v>
      </c>
      <c r="L39" t="s">
        <v>15</v>
      </c>
      <c r="M39" t="s">
        <v>16</v>
      </c>
      <c r="N39" t="s">
        <v>6234</v>
      </c>
      <c r="O39" t="s">
        <v>1929</v>
      </c>
      <c r="P39" t="s">
        <v>99</v>
      </c>
      <c r="Q39" t="s">
        <v>6744</v>
      </c>
      <c r="R39" t="s">
        <v>1925</v>
      </c>
      <c r="S39" t="s">
        <v>199</v>
      </c>
      <c r="T39" t="s">
        <v>6282</v>
      </c>
      <c r="U39" t="s">
        <v>6282</v>
      </c>
      <c r="V39" t="s">
        <v>6997</v>
      </c>
      <c r="W39" t="s">
        <v>9802</v>
      </c>
      <c r="X39" t="s">
        <v>241</v>
      </c>
      <c r="Y39" t="s">
        <v>2414</v>
      </c>
      <c r="Z39" t="s">
        <v>9839</v>
      </c>
      <c r="AA39" t="s">
        <v>11020</v>
      </c>
    </row>
    <row r="40" spans="1:27" x14ac:dyDescent="0.25">
      <c r="A40">
        <v>67</v>
      </c>
      <c r="B40" t="s">
        <v>6749</v>
      </c>
      <c r="C40" s="7">
        <v>45163</v>
      </c>
      <c r="D40" t="s">
        <v>6750</v>
      </c>
      <c r="E40" t="s">
        <v>11</v>
      </c>
      <c r="F40" t="s">
        <v>11</v>
      </c>
      <c r="G40">
        <v>2.1800000000000002</v>
      </c>
      <c r="H40" t="s">
        <v>13</v>
      </c>
      <c r="I40" t="s">
        <v>77</v>
      </c>
      <c r="J40" t="s">
        <v>16</v>
      </c>
      <c r="K40" t="s">
        <v>16</v>
      </c>
      <c r="L40" t="s">
        <v>72</v>
      </c>
      <c r="M40" t="s">
        <v>16</v>
      </c>
      <c r="N40" t="s">
        <v>6234</v>
      </c>
      <c r="O40" t="s">
        <v>1932</v>
      </c>
      <c r="P40" t="s">
        <v>58</v>
      </c>
      <c r="Q40" t="s">
        <v>6744</v>
      </c>
      <c r="R40" t="s">
        <v>16</v>
      </c>
      <c r="S40" t="s">
        <v>16</v>
      </c>
      <c r="T40" t="s">
        <v>6236</v>
      </c>
      <c r="U40" t="s">
        <v>6236</v>
      </c>
      <c r="V40" t="s">
        <v>5801</v>
      </c>
      <c r="W40" t="s">
        <v>9802</v>
      </c>
      <c r="X40" t="s">
        <v>188</v>
      </c>
      <c r="Y40" t="s">
        <v>2414</v>
      </c>
      <c r="Z40" t="s">
        <v>9839</v>
      </c>
      <c r="AA40" t="s">
        <v>11021</v>
      </c>
    </row>
    <row r="41" spans="1:27" x14ac:dyDescent="0.25">
      <c r="A41">
        <v>66</v>
      </c>
      <c r="B41" t="s">
        <v>6751</v>
      </c>
      <c r="C41" s="7">
        <v>45162</v>
      </c>
      <c r="D41" t="s">
        <v>6752</v>
      </c>
      <c r="E41" t="s">
        <v>11</v>
      </c>
      <c r="F41" t="s">
        <v>11</v>
      </c>
      <c r="G41">
        <v>7.18</v>
      </c>
      <c r="H41" t="s">
        <v>13</v>
      </c>
      <c r="I41" t="s">
        <v>48</v>
      </c>
      <c r="J41" t="s">
        <v>16</v>
      </c>
      <c r="K41" t="s">
        <v>16</v>
      </c>
      <c r="L41" t="s">
        <v>22</v>
      </c>
      <c r="M41" t="s">
        <v>16</v>
      </c>
      <c r="N41" t="s">
        <v>6234</v>
      </c>
      <c r="O41" t="s">
        <v>1932</v>
      </c>
      <c r="P41" t="s">
        <v>50</v>
      </c>
      <c r="Q41" t="s">
        <v>6744</v>
      </c>
      <c r="R41" t="s">
        <v>16</v>
      </c>
      <c r="S41" t="s">
        <v>16</v>
      </c>
      <c r="T41" t="s">
        <v>6236</v>
      </c>
      <c r="U41" t="s">
        <v>6236</v>
      </c>
      <c r="V41" t="s">
        <v>6753</v>
      </c>
      <c r="W41" t="s">
        <v>9802</v>
      </c>
      <c r="X41" t="s">
        <v>188</v>
      </c>
      <c r="Y41" t="s">
        <v>2414</v>
      </c>
      <c r="Z41" t="s">
        <v>9839</v>
      </c>
      <c r="AA41" t="s">
        <v>11022</v>
      </c>
    </row>
    <row r="42" spans="1:27" x14ac:dyDescent="0.25">
      <c r="A42">
        <v>65</v>
      </c>
      <c r="B42" t="s">
        <v>6754</v>
      </c>
      <c r="C42" s="7">
        <v>45162</v>
      </c>
      <c r="D42" t="s">
        <v>6755</v>
      </c>
      <c r="E42" t="s">
        <v>11</v>
      </c>
      <c r="F42" t="s">
        <v>11</v>
      </c>
      <c r="G42">
        <v>1.7</v>
      </c>
      <c r="H42" t="s">
        <v>13</v>
      </c>
      <c r="I42" t="s">
        <v>28</v>
      </c>
      <c r="J42" t="s">
        <v>16</v>
      </c>
      <c r="K42" t="s">
        <v>16</v>
      </c>
      <c r="L42" t="s">
        <v>22</v>
      </c>
      <c r="M42" t="s">
        <v>16</v>
      </c>
      <c r="N42" t="s">
        <v>6234</v>
      </c>
      <c r="O42" t="s">
        <v>1932</v>
      </c>
      <c r="P42" t="s">
        <v>50</v>
      </c>
      <c r="Q42" t="s">
        <v>6744</v>
      </c>
      <c r="R42" t="s">
        <v>16</v>
      </c>
      <c r="S42" t="s">
        <v>16</v>
      </c>
      <c r="T42" t="s">
        <v>6236</v>
      </c>
      <c r="U42" t="s">
        <v>6236</v>
      </c>
      <c r="V42" t="s">
        <v>6756</v>
      </c>
      <c r="W42" t="s">
        <v>9802</v>
      </c>
      <c r="X42" t="s">
        <v>188</v>
      </c>
      <c r="Y42" t="s">
        <v>189</v>
      </c>
      <c r="Z42" t="s">
        <v>9839</v>
      </c>
      <c r="AA42" t="s">
        <v>11023</v>
      </c>
    </row>
    <row r="43" spans="1:27" x14ac:dyDescent="0.25">
      <c r="A43">
        <v>64</v>
      </c>
      <c r="B43" t="s">
        <v>6757</v>
      </c>
      <c r="C43" s="7">
        <v>45159</v>
      </c>
      <c r="D43" t="s">
        <v>1347</v>
      </c>
      <c r="E43" t="s">
        <v>11</v>
      </c>
      <c r="F43" t="s">
        <v>11</v>
      </c>
      <c r="G43">
        <v>0.41</v>
      </c>
      <c r="H43" t="s">
        <v>121</v>
      </c>
      <c r="I43" t="s">
        <v>826</v>
      </c>
      <c r="J43" t="s">
        <v>16</v>
      </c>
      <c r="K43" t="s">
        <v>16</v>
      </c>
      <c r="L43" t="s">
        <v>32</v>
      </c>
      <c r="M43" t="s">
        <v>6898</v>
      </c>
      <c r="N43" t="s">
        <v>6730</v>
      </c>
      <c r="O43" t="s">
        <v>1929</v>
      </c>
      <c r="P43" t="s">
        <v>67</v>
      </c>
      <c r="Q43" t="s">
        <v>1937</v>
      </c>
      <c r="R43" t="s">
        <v>16</v>
      </c>
      <c r="S43" t="s">
        <v>16</v>
      </c>
      <c r="T43" t="s">
        <v>1883</v>
      </c>
      <c r="U43" t="s">
        <v>1883</v>
      </c>
      <c r="V43" t="s">
        <v>1349</v>
      </c>
      <c r="W43" t="s">
        <v>9802</v>
      </c>
      <c r="X43" t="s">
        <v>188</v>
      </c>
      <c r="Y43" t="s">
        <v>2414</v>
      </c>
      <c r="Z43" t="s">
        <v>9839</v>
      </c>
      <c r="AA43" t="s">
        <v>11024</v>
      </c>
    </row>
    <row r="44" spans="1:27" x14ac:dyDescent="0.25">
      <c r="A44">
        <v>63</v>
      </c>
      <c r="B44" t="s">
        <v>6724</v>
      </c>
      <c r="C44" s="7">
        <v>45154</v>
      </c>
      <c r="D44" t="s">
        <v>6725</v>
      </c>
      <c r="E44" t="s">
        <v>11</v>
      </c>
      <c r="F44" t="s">
        <v>11</v>
      </c>
      <c r="G44">
        <v>2.9</v>
      </c>
      <c r="H44" t="s">
        <v>13</v>
      </c>
      <c r="I44" t="s">
        <v>143</v>
      </c>
      <c r="J44" t="s">
        <v>16</v>
      </c>
      <c r="K44" t="s">
        <v>16</v>
      </c>
      <c r="L44" t="s">
        <v>22</v>
      </c>
      <c r="M44" t="s">
        <v>16</v>
      </c>
      <c r="N44" t="s">
        <v>6234</v>
      </c>
      <c r="O44" t="s">
        <v>1932</v>
      </c>
      <c r="P44" t="s">
        <v>18</v>
      </c>
      <c r="Q44" t="s">
        <v>6744</v>
      </c>
      <c r="R44" t="s">
        <v>16</v>
      </c>
      <c r="S44" t="s">
        <v>16</v>
      </c>
      <c r="T44" t="s">
        <v>6236</v>
      </c>
      <c r="U44" t="s">
        <v>6236</v>
      </c>
      <c r="V44" t="s">
        <v>6726</v>
      </c>
      <c r="W44" t="s">
        <v>9802</v>
      </c>
      <c r="X44" t="s">
        <v>188</v>
      </c>
      <c r="Y44" t="s">
        <v>2414</v>
      </c>
      <c r="Z44" t="s">
        <v>9839</v>
      </c>
      <c r="AA44" t="s">
        <v>11025</v>
      </c>
    </row>
    <row r="45" spans="1:27" x14ac:dyDescent="0.25">
      <c r="A45">
        <v>62</v>
      </c>
      <c r="B45" t="s">
        <v>6727</v>
      </c>
      <c r="C45" s="7">
        <v>45153</v>
      </c>
      <c r="D45" t="s">
        <v>6728</v>
      </c>
      <c r="E45" t="s">
        <v>11</v>
      </c>
      <c r="F45" t="s">
        <v>11</v>
      </c>
      <c r="G45">
        <v>5</v>
      </c>
      <c r="H45" t="s">
        <v>13</v>
      </c>
      <c r="I45" t="s">
        <v>930</v>
      </c>
      <c r="J45" t="s">
        <v>16</v>
      </c>
      <c r="K45" t="s">
        <v>16</v>
      </c>
      <c r="L45" t="s">
        <v>15</v>
      </c>
      <c r="M45" t="s">
        <v>6737</v>
      </c>
      <c r="N45" t="s">
        <v>6236</v>
      </c>
      <c r="O45" t="s">
        <v>1929</v>
      </c>
      <c r="P45" t="s">
        <v>67</v>
      </c>
      <c r="Q45" t="s">
        <v>5653</v>
      </c>
      <c r="R45" t="s">
        <v>16</v>
      </c>
      <c r="S45" t="s">
        <v>16</v>
      </c>
      <c r="T45" t="s">
        <v>6236</v>
      </c>
      <c r="U45" t="s">
        <v>6236</v>
      </c>
      <c r="V45" t="s">
        <v>6729</v>
      </c>
      <c r="W45" t="s">
        <v>9802</v>
      </c>
      <c r="X45" t="s">
        <v>188</v>
      </c>
      <c r="Y45" t="s">
        <v>2414</v>
      </c>
      <c r="Z45" t="s">
        <v>9839</v>
      </c>
      <c r="AA45" t="s">
        <v>10855</v>
      </c>
    </row>
    <row r="46" spans="1:27" x14ac:dyDescent="0.25">
      <c r="A46">
        <v>61</v>
      </c>
      <c r="B46" t="s">
        <v>6699</v>
      </c>
      <c r="C46" s="7">
        <v>45147</v>
      </c>
      <c r="D46" t="s">
        <v>6700</v>
      </c>
      <c r="E46" t="s">
        <v>11</v>
      </c>
      <c r="F46" t="s">
        <v>11</v>
      </c>
      <c r="G46">
        <v>2.569</v>
      </c>
      <c r="H46" t="s">
        <v>13</v>
      </c>
      <c r="I46" t="s">
        <v>1752</v>
      </c>
      <c r="J46" t="s">
        <v>16</v>
      </c>
      <c r="K46" t="s">
        <v>16</v>
      </c>
      <c r="L46" t="s">
        <v>22</v>
      </c>
      <c r="M46" t="s">
        <v>16</v>
      </c>
      <c r="N46" t="s">
        <v>6730</v>
      </c>
      <c r="O46" t="s">
        <v>1932</v>
      </c>
      <c r="P46" t="s">
        <v>52</v>
      </c>
      <c r="Q46" t="s">
        <v>6744</v>
      </c>
      <c r="R46" t="s">
        <v>1925</v>
      </c>
      <c r="S46" t="s">
        <v>199</v>
      </c>
      <c r="T46" t="s">
        <v>6282</v>
      </c>
      <c r="U46" t="s">
        <v>6282</v>
      </c>
      <c r="V46" t="s">
        <v>6701</v>
      </c>
      <c r="W46" t="s">
        <v>9802</v>
      </c>
      <c r="X46" t="s">
        <v>188</v>
      </c>
      <c r="Y46" t="s">
        <v>2414</v>
      </c>
      <c r="Z46" t="s">
        <v>9839</v>
      </c>
      <c r="AA46" t="s">
        <v>11026</v>
      </c>
    </row>
    <row r="47" spans="1:27" x14ac:dyDescent="0.25">
      <c r="A47">
        <v>60</v>
      </c>
      <c r="B47" t="s">
        <v>6702</v>
      </c>
      <c r="C47" s="7">
        <v>45146</v>
      </c>
      <c r="D47" t="s">
        <v>3817</v>
      </c>
      <c r="E47" t="s">
        <v>11</v>
      </c>
      <c r="F47" t="s">
        <v>327</v>
      </c>
      <c r="G47">
        <v>4.8499999999999996</v>
      </c>
      <c r="H47" t="s">
        <v>13</v>
      </c>
      <c r="I47" t="s">
        <v>40</v>
      </c>
      <c r="J47" t="s">
        <v>64</v>
      </c>
      <c r="K47" t="s">
        <v>1936</v>
      </c>
      <c r="L47" t="s">
        <v>22</v>
      </c>
      <c r="M47" t="s">
        <v>16</v>
      </c>
      <c r="N47" t="s">
        <v>6730</v>
      </c>
      <c r="O47" t="s">
        <v>1929</v>
      </c>
      <c r="P47" t="s">
        <v>58</v>
      </c>
      <c r="Q47" t="s">
        <v>6745</v>
      </c>
      <c r="R47" t="s">
        <v>16</v>
      </c>
      <c r="S47" t="s">
        <v>16</v>
      </c>
      <c r="T47" t="s">
        <v>6282</v>
      </c>
      <c r="U47" t="s">
        <v>6282</v>
      </c>
      <c r="V47" t="s">
        <v>3813</v>
      </c>
      <c r="W47" t="s">
        <v>4840</v>
      </c>
      <c r="X47" t="s">
        <v>188</v>
      </c>
      <c r="Y47" t="s">
        <v>2414</v>
      </c>
      <c r="Z47" t="s">
        <v>9839</v>
      </c>
      <c r="AA47" t="s">
        <v>11027</v>
      </c>
    </row>
    <row r="48" spans="1:27" x14ac:dyDescent="0.25">
      <c r="A48">
        <v>59</v>
      </c>
      <c r="B48" t="s">
        <v>6667</v>
      </c>
      <c r="C48" s="7">
        <v>45142</v>
      </c>
      <c r="D48" t="s">
        <v>7154</v>
      </c>
      <c r="E48" t="s">
        <v>11</v>
      </c>
      <c r="F48" t="s">
        <v>11</v>
      </c>
      <c r="G48">
        <v>1.4</v>
      </c>
      <c r="H48" t="s">
        <v>13</v>
      </c>
      <c r="I48" t="s">
        <v>48</v>
      </c>
      <c r="J48" t="s">
        <v>16</v>
      </c>
      <c r="K48" t="s">
        <v>16</v>
      </c>
      <c r="L48" t="s">
        <v>22</v>
      </c>
      <c r="M48" t="s">
        <v>16</v>
      </c>
      <c r="N48" t="s">
        <v>6730</v>
      </c>
      <c r="O48" t="s">
        <v>16</v>
      </c>
      <c r="P48" t="s">
        <v>47</v>
      </c>
      <c r="Q48" t="s">
        <v>6744</v>
      </c>
      <c r="R48" t="s">
        <v>16</v>
      </c>
      <c r="S48" t="s">
        <v>16</v>
      </c>
      <c r="T48" t="s">
        <v>6282</v>
      </c>
      <c r="U48" t="s">
        <v>6282</v>
      </c>
      <c r="V48" t="s">
        <v>6338</v>
      </c>
      <c r="W48" t="s">
        <v>9802</v>
      </c>
      <c r="X48" t="s">
        <v>188</v>
      </c>
      <c r="Y48" t="s">
        <v>2414</v>
      </c>
      <c r="Z48" t="s">
        <v>9839</v>
      </c>
      <c r="AA48" t="s">
        <v>11028</v>
      </c>
    </row>
    <row r="49" spans="1:27" x14ac:dyDescent="0.25">
      <c r="A49">
        <v>58</v>
      </c>
      <c r="B49" t="s">
        <v>6670</v>
      </c>
      <c r="C49" s="7">
        <v>45140</v>
      </c>
      <c r="D49" t="s">
        <v>6671</v>
      </c>
      <c r="E49" t="s">
        <v>1045</v>
      </c>
      <c r="F49" t="s">
        <v>11</v>
      </c>
      <c r="G49">
        <v>30</v>
      </c>
      <c r="H49" t="s">
        <v>1988</v>
      </c>
      <c r="I49" t="s">
        <v>638</v>
      </c>
      <c r="J49" t="s">
        <v>16</v>
      </c>
      <c r="K49" t="s">
        <v>16</v>
      </c>
      <c r="L49" t="s">
        <v>15</v>
      </c>
      <c r="M49" t="s">
        <v>16</v>
      </c>
      <c r="N49" t="s">
        <v>6234</v>
      </c>
      <c r="O49" t="s">
        <v>16</v>
      </c>
      <c r="P49" t="s">
        <v>129</v>
      </c>
      <c r="Q49" t="s">
        <v>6238</v>
      </c>
      <c r="R49" t="s">
        <v>6703</v>
      </c>
      <c r="S49" t="s">
        <v>16</v>
      </c>
      <c r="T49" t="s">
        <v>6282</v>
      </c>
      <c r="U49" t="s">
        <v>6282</v>
      </c>
      <c r="V49" t="s">
        <v>3132</v>
      </c>
      <c r="W49" t="s">
        <v>9802</v>
      </c>
      <c r="X49" t="s">
        <v>252</v>
      </c>
      <c r="Y49" t="s">
        <v>2414</v>
      </c>
      <c r="Z49" t="s">
        <v>9839</v>
      </c>
      <c r="AA49" t="s">
        <v>11029</v>
      </c>
    </row>
    <row r="50" spans="1:27" x14ac:dyDescent="0.25">
      <c r="A50">
        <v>57</v>
      </c>
      <c r="B50" t="s">
        <v>6672</v>
      </c>
      <c r="C50" s="7">
        <v>45140</v>
      </c>
      <c r="D50" t="s">
        <v>6671</v>
      </c>
      <c r="E50" t="s">
        <v>1045</v>
      </c>
      <c r="F50" t="s">
        <v>11</v>
      </c>
      <c r="G50">
        <v>60</v>
      </c>
      <c r="H50" t="s">
        <v>1983</v>
      </c>
      <c r="I50" t="s">
        <v>538</v>
      </c>
      <c r="J50" t="s">
        <v>16</v>
      </c>
      <c r="K50" t="s">
        <v>16</v>
      </c>
      <c r="L50" t="s">
        <v>15</v>
      </c>
      <c r="M50" t="s">
        <v>16</v>
      </c>
      <c r="N50" t="s">
        <v>6234</v>
      </c>
      <c r="O50" t="s">
        <v>16</v>
      </c>
      <c r="P50" t="s">
        <v>129</v>
      </c>
      <c r="Q50" t="s">
        <v>6238</v>
      </c>
      <c r="R50" t="s">
        <v>6703</v>
      </c>
      <c r="S50" t="s">
        <v>16</v>
      </c>
      <c r="T50" t="s">
        <v>6282</v>
      </c>
      <c r="U50" t="s">
        <v>6282</v>
      </c>
      <c r="V50" t="s">
        <v>3132</v>
      </c>
      <c r="W50" t="s">
        <v>9802</v>
      </c>
      <c r="X50" t="s">
        <v>252</v>
      </c>
      <c r="Y50" t="s">
        <v>2414</v>
      </c>
      <c r="Z50" t="s">
        <v>9839</v>
      </c>
      <c r="AA50" t="s">
        <v>11030</v>
      </c>
    </row>
    <row r="51" spans="1:27" x14ac:dyDescent="0.25">
      <c r="A51">
        <v>56</v>
      </c>
      <c r="B51" t="s">
        <v>6668</v>
      </c>
      <c r="C51" s="7">
        <v>45140</v>
      </c>
      <c r="D51" t="s">
        <v>3135</v>
      </c>
      <c r="E51" t="s">
        <v>1045</v>
      </c>
      <c r="F51" t="s">
        <v>11</v>
      </c>
      <c r="G51">
        <v>30</v>
      </c>
      <c r="H51" t="s">
        <v>104</v>
      </c>
      <c r="I51" t="s">
        <v>6669</v>
      </c>
      <c r="J51" t="s">
        <v>16</v>
      </c>
      <c r="K51" t="s">
        <v>16</v>
      </c>
      <c r="L51" t="s">
        <v>15</v>
      </c>
      <c r="M51" t="s">
        <v>16</v>
      </c>
      <c r="N51" t="s">
        <v>6234</v>
      </c>
      <c r="O51" t="s">
        <v>16</v>
      </c>
      <c r="P51" t="s">
        <v>129</v>
      </c>
      <c r="Q51" t="s">
        <v>6238</v>
      </c>
      <c r="R51" t="s">
        <v>6703</v>
      </c>
      <c r="S51" t="s">
        <v>16</v>
      </c>
      <c r="T51" t="s">
        <v>1883</v>
      </c>
      <c r="U51" t="s">
        <v>1883</v>
      </c>
      <c r="V51" t="s">
        <v>3132</v>
      </c>
      <c r="W51" t="s">
        <v>9802</v>
      </c>
      <c r="X51" t="s">
        <v>252</v>
      </c>
      <c r="Y51" t="s">
        <v>2414</v>
      </c>
      <c r="Z51" t="s">
        <v>9839</v>
      </c>
      <c r="AA51" t="s">
        <v>11031</v>
      </c>
    </row>
    <row r="52" spans="1:27" x14ac:dyDescent="0.25">
      <c r="A52">
        <v>55</v>
      </c>
      <c r="B52" t="s">
        <v>6673</v>
      </c>
      <c r="C52" s="7">
        <v>45139</v>
      </c>
      <c r="D52" t="s">
        <v>2244</v>
      </c>
      <c r="E52" t="s">
        <v>11</v>
      </c>
      <c r="F52" t="s">
        <v>11</v>
      </c>
      <c r="G52">
        <v>1.97</v>
      </c>
      <c r="H52" t="s">
        <v>13</v>
      </c>
      <c r="I52" t="s">
        <v>33</v>
      </c>
      <c r="J52" t="s">
        <v>16</v>
      </c>
      <c r="K52" t="s">
        <v>16</v>
      </c>
      <c r="L52" t="s">
        <v>22</v>
      </c>
      <c r="M52" t="s">
        <v>16</v>
      </c>
      <c r="N52" t="s">
        <v>6730</v>
      </c>
      <c r="O52" t="s">
        <v>1932</v>
      </c>
      <c r="P52" t="s">
        <v>35</v>
      </c>
      <c r="Q52" t="s">
        <v>6744</v>
      </c>
      <c r="R52" t="s">
        <v>16</v>
      </c>
      <c r="S52" t="s">
        <v>16</v>
      </c>
      <c r="T52" t="s">
        <v>6283</v>
      </c>
      <c r="U52" t="s">
        <v>6283</v>
      </c>
      <c r="V52" t="s">
        <v>2245</v>
      </c>
      <c r="W52" t="s">
        <v>9802</v>
      </c>
      <c r="X52" t="s">
        <v>188</v>
      </c>
      <c r="Y52" t="s">
        <v>2414</v>
      </c>
      <c r="Z52" t="s">
        <v>9839</v>
      </c>
      <c r="AA52" t="s">
        <v>11032</v>
      </c>
    </row>
    <row r="53" spans="1:27" x14ac:dyDescent="0.25">
      <c r="A53">
        <v>54</v>
      </c>
      <c r="B53" t="s">
        <v>6330</v>
      </c>
      <c r="C53" s="7">
        <v>45127</v>
      </c>
      <c r="D53" t="s">
        <v>6331</v>
      </c>
      <c r="E53" t="s">
        <v>11</v>
      </c>
      <c r="F53" t="s">
        <v>11</v>
      </c>
      <c r="G53">
        <v>4.5999999999999996</v>
      </c>
      <c r="H53" t="s">
        <v>2048</v>
      </c>
      <c r="I53" t="s">
        <v>157</v>
      </c>
      <c r="J53" t="s">
        <v>6332</v>
      </c>
      <c r="K53" t="s">
        <v>2082</v>
      </c>
      <c r="L53" t="s">
        <v>22</v>
      </c>
      <c r="M53" t="s">
        <v>16</v>
      </c>
      <c r="N53" t="s">
        <v>6730</v>
      </c>
      <c r="O53" t="s">
        <v>1929</v>
      </c>
      <c r="P53" t="s">
        <v>30</v>
      </c>
      <c r="Q53" t="s">
        <v>6744</v>
      </c>
      <c r="R53" t="s">
        <v>1925</v>
      </c>
      <c r="S53" t="s">
        <v>181</v>
      </c>
      <c r="T53" t="s">
        <v>6236</v>
      </c>
      <c r="U53" t="s">
        <v>6236</v>
      </c>
      <c r="V53" t="s">
        <v>2160</v>
      </c>
      <c r="W53" t="s">
        <v>9802</v>
      </c>
      <c r="X53" t="s">
        <v>188</v>
      </c>
      <c r="Y53" t="s">
        <v>2414</v>
      </c>
      <c r="Z53" t="s">
        <v>9840</v>
      </c>
      <c r="AA53" t="s">
        <v>11033</v>
      </c>
    </row>
    <row r="54" spans="1:27" x14ac:dyDescent="0.25">
      <c r="A54">
        <v>53</v>
      </c>
      <c r="B54" t="s">
        <v>6333</v>
      </c>
      <c r="C54" s="7">
        <v>45127</v>
      </c>
      <c r="D54" t="s">
        <v>6334</v>
      </c>
      <c r="E54" t="s">
        <v>11</v>
      </c>
      <c r="F54" t="s">
        <v>11</v>
      </c>
      <c r="G54">
        <v>0.91</v>
      </c>
      <c r="H54" t="s">
        <v>13</v>
      </c>
      <c r="I54" t="s">
        <v>20</v>
      </c>
      <c r="J54" t="s">
        <v>16</v>
      </c>
      <c r="K54" t="s">
        <v>16</v>
      </c>
      <c r="L54" t="s">
        <v>72</v>
      </c>
      <c r="M54" t="s">
        <v>16</v>
      </c>
      <c r="N54" t="s">
        <v>6730</v>
      </c>
      <c r="O54" t="s">
        <v>1932</v>
      </c>
      <c r="P54" t="s">
        <v>58</v>
      </c>
      <c r="Q54" t="s">
        <v>6744</v>
      </c>
      <c r="R54" t="s">
        <v>16</v>
      </c>
      <c r="S54" t="s">
        <v>16</v>
      </c>
      <c r="T54" t="s">
        <v>6236</v>
      </c>
      <c r="U54" t="s">
        <v>6236</v>
      </c>
      <c r="V54" t="s">
        <v>5801</v>
      </c>
      <c r="W54" t="s">
        <v>9802</v>
      </c>
      <c r="X54" t="s">
        <v>188</v>
      </c>
      <c r="Y54" t="s">
        <v>2414</v>
      </c>
      <c r="Z54" t="s">
        <v>9840</v>
      </c>
      <c r="AA54" t="s">
        <v>11034</v>
      </c>
    </row>
    <row r="55" spans="1:27" x14ac:dyDescent="0.25">
      <c r="A55">
        <v>52</v>
      </c>
      <c r="B55" t="s">
        <v>6335</v>
      </c>
      <c r="C55" s="7">
        <v>45124</v>
      </c>
      <c r="D55" t="s">
        <v>6336</v>
      </c>
      <c r="E55" t="s">
        <v>11</v>
      </c>
      <c r="F55" t="s">
        <v>2692</v>
      </c>
      <c r="G55">
        <v>6.7</v>
      </c>
      <c r="H55" t="s">
        <v>13</v>
      </c>
      <c r="I55" t="s">
        <v>6337</v>
      </c>
      <c r="J55" t="s">
        <v>16</v>
      </c>
      <c r="K55" t="s">
        <v>16</v>
      </c>
      <c r="L55" t="s">
        <v>22</v>
      </c>
      <c r="M55" t="s">
        <v>16</v>
      </c>
      <c r="N55" t="s">
        <v>6234</v>
      </c>
      <c r="O55" t="s">
        <v>16</v>
      </c>
      <c r="P55" t="s">
        <v>47</v>
      </c>
      <c r="Q55" t="s">
        <v>6744</v>
      </c>
      <c r="R55" t="s">
        <v>16</v>
      </c>
      <c r="S55" t="s">
        <v>16</v>
      </c>
      <c r="T55" t="s">
        <v>6236</v>
      </c>
      <c r="U55" t="s">
        <v>6236</v>
      </c>
      <c r="V55" t="s">
        <v>6338</v>
      </c>
      <c r="W55" t="s">
        <v>4840</v>
      </c>
      <c r="X55" t="s">
        <v>188</v>
      </c>
      <c r="Y55" t="s">
        <v>2414</v>
      </c>
      <c r="Z55" t="s">
        <v>9840</v>
      </c>
      <c r="AA55" t="s">
        <v>11035</v>
      </c>
    </row>
    <row r="56" spans="1:27" x14ac:dyDescent="0.25">
      <c r="A56">
        <v>51</v>
      </c>
      <c r="B56" t="s">
        <v>6293</v>
      </c>
      <c r="C56" s="7">
        <v>45121</v>
      </c>
      <c r="D56" t="s">
        <v>6890</v>
      </c>
      <c r="E56" t="s">
        <v>11</v>
      </c>
      <c r="F56" t="s">
        <v>11</v>
      </c>
      <c r="G56">
        <v>1.2749999999999999</v>
      </c>
      <c r="H56" t="s">
        <v>13</v>
      </c>
      <c r="I56" t="s">
        <v>36</v>
      </c>
      <c r="J56" t="s">
        <v>16</v>
      </c>
      <c r="K56" t="s">
        <v>16</v>
      </c>
      <c r="L56" t="s">
        <v>22</v>
      </c>
      <c r="M56" t="s">
        <v>16</v>
      </c>
      <c r="N56" t="s">
        <v>6730</v>
      </c>
      <c r="O56" t="s">
        <v>16</v>
      </c>
      <c r="P56" t="s">
        <v>35</v>
      </c>
      <c r="Q56" t="s">
        <v>6744</v>
      </c>
      <c r="R56" t="s">
        <v>16</v>
      </c>
      <c r="S56" t="s">
        <v>16</v>
      </c>
      <c r="T56" t="s">
        <v>6283</v>
      </c>
      <c r="U56" t="s">
        <v>6283</v>
      </c>
      <c r="V56" t="s">
        <v>6294</v>
      </c>
      <c r="W56" t="s">
        <v>9802</v>
      </c>
      <c r="X56" t="s">
        <v>188</v>
      </c>
      <c r="Y56" t="s">
        <v>2419</v>
      </c>
      <c r="Z56" t="s">
        <v>9840</v>
      </c>
      <c r="AA56" t="s">
        <v>11036</v>
      </c>
    </row>
    <row r="57" spans="1:27" x14ac:dyDescent="0.25">
      <c r="A57">
        <v>50</v>
      </c>
      <c r="B57" t="s">
        <v>6295</v>
      </c>
      <c r="C57" s="7">
        <v>45119</v>
      </c>
      <c r="D57" t="s">
        <v>6296</v>
      </c>
      <c r="E57" t="s">
        <v>11</v>
      </c>
      <c r="F57" t="s">
        <v>11</v>
      </c>
      <c r="G57">
        <v>3</v>
      </c>
      <c r="H57" t="s">
        <v>13</v>
      </c>
      <c r="I57" t="s">
        <v>77</v>
      </c>
      <c r="J57" t="s">
        <v>16</v>
      </c>
      <c r="K57" t="s">
        <v>16</v>
      </c>
      <c r="L57" t="s">
        <v>22</v>
      </c>
      <c r="M57" t="s">
        <v>16</v>
      </c>
      <c r="N57" t="s">
        <v>6730</v>
      </c>
      <c r="O57" t="s">
        <v>16</v>
      </c>
      <c r="P57" t="s">
        <v>52</v>
      </c>
      <c r="Q57" t="s">
        <v>6744</v>
      </c>
      <c r="R57" t="s">
        <v>16</v>
      </c>
      <c r="S57" t="s">
        <v>16</v>
      </c>
      <c r="T57" t="s">
        <v>1883</v>
      </c>
      <c r="U57" t="s">
        <v>1883</v>
      </c>
      <c r="V57" t="s">
        <v>6297</v>
      </c>
      <c r="W57" t="s">
        <v>9802</v>
      </c>
      <c r="X57" t="s">
        <v>188</v>
      </c>
      <c r="Y57" t="s">
        <v>2414</v>
      </c>
      <c r="Z57" t="s">
        <v>9840</v>
      </c>
      <c r="AA57" t="s">
        <v>11037</v>
      </c>
    </row>
    <row r="58" spans="1:27" x14ac:dyDescent="0.25">
      <c r="A58">
        <v>49</v>
      </c>
      <c r="B58" t="s">
        <v>6298</v>
      </c>
      <c r="C58" s="7">
        <v>45119</v>
      </c>
      <c r="D58" t="s">
        <v>6314</v>
      </c>
      <c r="E58" t="s">
        <v>11</v>
      </c>
      <c r="F58" t="s">
        <v>11</v>
      </c>
      <c r="G58">
        <v>12.5</v>
      </c>
      <c r="H58" t="s">
        <v>13</v>
      </c>
      <c r="I58" t="s">
        <v>157</v>
      </c>
      <c r="J58" t="s">
        <v>21</v>
      </c>
      <c r="K58" t="s">
        <v>2073</v>
      </c>
      <c r="L58" t="s">
        <v>22</v>
      </c>
      <c r="M58" t="s">
        <v>5521</v>
      </c>
      <c r="N58" t="s">
        <v>6730</v>
      </c>
      <c r="O58" t="s">
        <v>1932</v>
      </c>
      <c r="P58" t="s">
        <v>18</v>
      </c>
      <c r="Q58" t="s">
        <v>6744</v>
      </c>
      <c r="R58" t="s">
        <v>1925</v>
      </c>
      <c r="S58" t="s">
        <v>181</v>
      </c>
      <c r="T58" t="s">
        <v>6236</v>
      </c>
      <c r="U58" t="s">
        <v>6236</v>
      </c>
      <c r="V58" t="s">
        <v>6299</v>
      </c>
      <c r="W58" t="s">
        <v>9802</v>
      </c>
      <c r="X58" t="s">
        <v>188</v>
      </c>
      <c r="Y58" t="s">
        <v>2419</v>
      </c>
      <c r="Z58" t="s">
        <v>9840</v>
      </c>
      <c r="AA58" t="s">
        <v>11038</v>
      </c>
    </row>
    <row r="59" spans="1:27" x14ac:dyDescent="0.25">
      <c r="A59">
        <v>48</v>
      </c>
      <c r="B59" t="s">
        <v>6084</v>
      </c>
      <c r="C59" s="7">
        <v>45113</v>
      </c>
      <c r="D59" t="s">
        <v>480</v>
      </c>
      <c r="E59" t="s">
        <v>91</v>
      </c>
      <c r="F59" t="s">
        <v>11</v>
      </c>
      <c r="G59">
        <v>25</v>
      </c>
      <c r="H59" t="s">
        <v>13</v>
      </c>
      <c r="I59" t="s">
        <v>1027</v>
      </c>
      <c r="J59" t="s">
        <v>2523</v>
      </c>
      <c r="K59" t="s">
        <v>1938</v>
      </c>
      <c r="L59" t="s">
        <v>32</v>
      </c>
      <c r="M59" t="s">
        <v>16</v>
      </c>
      <c r="N59" t="s">
        <v>6234</v>
      </c>
      <c r="O59" t="s">
        <v>16</v>
      </c>
      <c r="P59" t="s">
        <v>67</v>
      </c>
      <c r="Q59" t="s">
        <v>5653</v>
      </c>
      <c r="R59" t="s">
        <v>4341</v>
      </c>
      <c r="S59" t="s">
        <v>181</v>
      </c>
      <c r="T59" t="s">
        <v>6282</v>
      </c>
      <c r="U59" t="s">
        <v>6282</v>
      </c>
      <c r="V59" t="s">
        <v>484</v>
      </c>
      <c r="W59" t="s">
        <v>9802</v>
      </c>
      <c r="X59" t="s">
        <v>252</v>
      </c>
      <c r="Y59" t="s">
        <v>2419</v>
      </c>
      <c r="Z59" t="s">
        <v>9840</v>
      </c>
      <c r="AA59" t="s">
        <v>10860</v>
      </c>
    </row>
    <row r="60" spans="1:27" x14ac:dyDescent="0.25">
      <c r="A60">
        <v>47</v>
      </c>
      <c r="B60" t="s">
        <v>5758</v>
      </c>
      <c r="C60" s="7">
        <v>45104</v>
      </c>
      <c r="D60" t="s">
        <v>5759</v>
      </c>
      <c r="E60" t="s">
        <v>11</v>
      </c>
      <c r="F60" t="s">
        <v>11</v>
      </c>
      <c r="G60">
        <v>1.88</v>
      </c>
      <c r="H60" t="s">
        <v>13</v>
      </c>
      <c r="I60" t="s">
        <v>36</v>
      </c>
      <c r="J60" t="s">
        <v>16</v>
      </c>
      <c r="K60" t="s">
        <v>16</v>
      </c>
      <c r="L60" t="s">
        <v>22</v>
      </c>
      <c r="M60" t="s">
        <v>16</v>
      </c>
      <c r="N60" t="s">
        <v>6730</v>
      </c>
      <c r="O60" t="s">
        <v>16</v>
      </c>
      <c r="P60" t="s">
        <v>35</v>
      </c>
      <c r="Q60" t="s">
        <v>6744</v>
      </c>
      <c r="R60" t="s">
        <v>1925</v>
      </c>
      <c r="S60" t="s">
        <v>199</v>
      </c>
      <c r="T60" t="s">
        <v>6236</v>
      </c>
      <c r="U60" t="s">
        <v>6236</v>
      </c>
      <c r="V60" t="s">
        <v>5762</v>
      </c>
      <c r="W60" t="s">
        <v>9802</v>
      </c>
      <c r="X60" t="s">
        <v>188</v>
      </c>
      <c r="Y60" t="s">
        <v>2414</v>
      </c>
      <c r="Z60" t="s">
        <v>9841</v>
      </c>
      <c r="AA60" t="s">
        <v>11039</v>
      </c>
    </row>
    <row r="61" spans="1:27" x14ac:dyDescent="0.25">
      <c r="A61">
        <v>46</v>
      </c>
      <c r="B61" t="s">
        <v>5775</v>
      </c>
      <c r="C61" s="7">
        <v>45104</v>
      </c>
      <c r="D61" t="s">
        <v>2124</v>
      </c>
      <c r="E61" t="s">
        <v>11</v>
      </c>
      <c r="F61" t="s">
        <v>11</v>
      </c>
      <c r="G61">
        <v>2.97</v>
      </c>
      <c r="H61" t="s">
        <v>5776</v>
      </c>
      <c r="I61" t="s">
        <v>715</v>
      </c>
      <c r="J61" t="s">
        <v>16</v>
      </c>
      <c r="K61" t="s">
        <v>16</v>
      </c>
      <c r="L61" t="s">
        <v>15</v>
      </c>
      <c r="M61" t="s">
        <v>16</v>
      </c>
      <c r="N61" t="s">
        <v>6730</v>
      </c>
      <c r="O61" t="s">
        <v>1932</v>
      </c>
      <c r="P61" t="s">
        <v>52</v>
      </c>
      <c r="Q61" t="s">
        <v>6744</v>
      </c>
      <c r="R61" t="s">
        <v>16</v>
      </c>
      <c r="S61" t="s">
        <v>16</v>
      </c>
      <c r="T61" t="s">
        <v>1883</v>
      </c>
      <c r="U61" t="s">
        <v>1883</v>
      </c>
      <c r="V61" t="s">
        <v>2125</v>
      </c>
      <c r="W61" t="s">
        <v>9802</v>
      </c>
      <c r="X61" t="s">
        <v>188</v>
      </c>
      <c r="Y61" t="s">
        <v>2419</v>
      </c>
      <c r="Z61" t="s">
        <v>9841</v>
      </c>
      <c r="AA61" t="s">
        <v>11040</v>
      </c>
    </row>
    <row r="62" spans="1:27" x14ac:dyDescent="0.25">
      <c r="A62">
        <v>45</v>
      </c>
      <c r="B62" t="s">
        <v>5778</v>
      </c>
      <c r="C62" s="7">
        <v>45103</v>
      </c>
      <c r="D62" t="s">
        <v>5779</v>
      </c>
      <c r="E62" t="s">
        <v>11</v>
      </c>
      <c r="F62" t="s">
        <v>11</v>
      </c>
      <c r="G62">
        <v>11</v>
      </c>
      <c r="H62" t="s">
        <v>13</v>
      </c>
      <c r="I62" t="s">
        <v>28</v>
      </c>
      <c r="J62" t="s">
        <v>16</v>
      </c>
      <c r="K62" t="s">
        <v>16</v>
      </c>
      <c r="L62" t="s">
        <v>166</v>
      </c>
      <c r="M62" t="s">
        <v>16</v>
      </c>
      <c r="N62" t="s">
        <v>6730</v>
      </c>
      <c r="O62" t="s">
        <v>16</v>
      </c>
      <c r="P62" t="s">
        <v>58</v>
      </c>
      <c r="Q62" t="s">
        <v>6744</v>
      </c>
      <c r="R62" t="s">
        <v>16</v>
      </c>
      <c r="S62" t="s">
        <v>16</v>
      </c>
      <c r="T62" t="s">
        <v>6236</v>
      </c>
      <c r="U62" t="s">
        <v>6236</v>
      </c>
      <c r="V62" t="s">
        <v>5780</v>
      </c>
      <c r="W62" t="s">
        <v>9802</v>
      </c>
      <c r="X62" t="s">
        <v>188</v>
      </c>
      <c r="Y62" t="s">
        <v>2414</v>
      </c>
      <c r="Z62" t="s">
        <v>9841</v>
      </c>
      <c r="AA62" t="s">
        <v>11041</v>
      </c>
    </row>
    <row r="63" spans="1:27" x14ac:dyDescent="0.25">
      <c r="A63">
        <v>44</v>
      </c>
      <c r="B63" t="s">
        <v>5784</v>
      </c>
      <c r="C63" s="7">
        <v>45103</v>
      </c>
      <c r="D63" t="s">
        <v>5785</v>
      </c>
      <c r="E63" t="s">
        <v>11</v>
      </c>
      <c r="F63" t="s">
        <v>11</v>
      </c>
      <c r="G63">
        <v>2</v>
      </c>
      <c r="H63" t="s">
        <v>13</v>
      </c>
      <c r="I63" t="s">
        <v>63</v>
      </c>
      <c r="J63" t="s">
        <v>16</v>
      </c>
      <c r="K63" t="s">
        <v>16</v>
      </c>
      <c r="L63" t="s">
        <v>72</v>
      </c>
      <c r="M63" t="s">
        <v>16</v>
      </c>
      <c r="N63" t="s">
        <v>6730</v>
      </c>
      <c r="O63" t="s">
        <v>1929</v>
      </c>
      <c r="P63" t="s">
        <v>58</v>
      </c>
      <c r="Q63" t="s">
        <v>6744</v>
      </c>
      <c r="R63" t="s">
        <v>16</v>
      </c>
      <c r="S63" t="s">
        <v>16</v>
      </c>
      <c r="T63" t="s">
        <v>6236</v>
      </c>
      <c r="U63" t="s">
        <v>6236</v>
      </c>
      <c r="V63" t="s">
        <v>5786</v>
      </c>
      <c r="W63" t="s">
        <v>9802</v>
      </c>
      <c r="X63" t="s">
        <v>188</v>
      </c>
      <c r="Y63" t="s">
        <v>2414</v>
      </c>
      <c r="Z63" t="s">
        <v>9841</v>
      </c>
      <c r="AA63" t="s">
        <v>11042</v>
      </c>
    </row>
    <row r="64" spans="1:27" x14ac:dyDescent="0.25">
      <c r="A64">
        <v>43</v>
      </c>
      <c r="B64" t="s">
        <v>5795</v>
      </c>
      <c r="C64" s="7">
        <v>45103</v>
      </c>
      <c r="D64" t="s">
        <v>5796</v>
      </c>
      <c r="E64" t="s">
        <v>11</v>
      </c>
      <c r="F64" t="s">
        <v>11</v>
      </c>
      <c r="G64">
        <v>1.85</v>
      </c>
      <c r="H64" t="s">
        <v>13</v>
      </c>
      <c r="I64" t="s">
        <v>63</v>
      </c>
      <c r="J64" t="s">
        <v>16</v>
      </c>
      <c r="K64" t="s">
        <v>16</v>
      </c>
      <c r="L64" t="s">
        <v>15</v>
      </c>
      <c r="M64" t="s">
        <v>16</v>
      </c>
      <c r="N64" t="s">
        <v>6730</v>
      </c>
      <c r="O64" t="s">
        <v>16</v>
      </c>
      <c r="P64" t="s">
        <v>58</v>
      </c>
      <c r="Q64" t="s">
        <v>6744</v>
      </c>
      <c r="R64" t="s">
        <v>16</v>
      </c>
      <c r="S64" t="s">
        <v>16</v>
      </c>
      <c r="T64" t="s">
        <v>1883</v>
      </c>
      <c r="U64" t="s">
        <v>1883</v>
      </c>
      <c r="V64" t="s">
        <v>5797</v>
      </c>
      <c r="W64" t="s">
        <v>9802</v>
      </c>
      <c r="X64" t="s">
        <v>188</v>
      </c>
      <c r="Y64" t="s">
        <v>2414</v>
      </c>
      <c r="Z64" t="s">
        <v>9841</v>
      </c>
      <c r="AA64" t="s">
        <v>11043</v>
      </c>
    </row>
    <row r="65" spans="1:27" x14ac:dyDescent="0.25">
      <c r="A65">
        <v>42</v>
      </c>
      <c r="B65" t="s">
        <v>4694</v>
      </c>
      <c r="C65" s="7">
        <v>45069</v>
      </c>
      <c r="D65" t="s">
        <v>7126</v>
      </c>
      <c r="E65" t="s">
        <v>2521</v>
      </c>
      <c r="F65" t="s">
        <v>2692</v>
      </c>
      <c r="G65">
        <v>20</v>
      </c>
      <c r="H65" t="s">
        <v>137</v>
      </c>
      <c r="I65" t="s">
        <v>770</v>
      </c>
      <c r="J65" t="s">
        <v>662</v>
      </c>
      <c r="K65" t="s">
        <v>2071</v>
      </c>
      <c r="L65" t="s">
        <v>15</v>
      </c>
      <c r="M65" t="s">
        <v>5521</v>
      </c>
      <c r="N65" t="s">
        <v>6234</v>
      </c>
      <c r="O65" t="s">
        <v>1926</v>
      </c>
      <c r="P65" t="s">
        <v>129</v>
      </c>
      <c r="Q65" t="s">
        <v>5653</v>
      </c>
      <c r="R65" t="s">
        <v>4341</v>
      </c>
      <c r="S65" t="s">
        <v>199</v>
      </c>
      <c r="T65" t="s">
        <v>6287</v>
      </c>
      <c r="U65" t="s">
        <v>1048</v>
      </c>
      <c r="V65" t="s">
        <v>686</v>
      </c>
      <c r="W65" t="s">
        <v>4840</v>
      </c>
      <c r="X65" t="s">
        <v>252</v>
      </c>
      <c r="Y65" t="s">
        <v>2414</v>
      </c>
      <c r="Z65" t="s">
        <v>9842</v>
      </c>
      <c r="AA65" t="s">
        <v>10867</v>
      </c>
    </row>
    <row r="66" spans="1:27" x14ac:dyDescent="0.25">
      <c r="A66">
        <v>41</v>
      </c>
      <c r="B66" t="s">
        <v>4707</v>
      </c>
      <c r="C66" s="7">
        <v>45068</v>
      </c>
      <c r="D66" t="s">
        <v>7128</v>
      </c>
      <c r="E66" t="s">
        <v>2521</v>
      </c>
      <c r="F66" t="s">
        <v>2521</v>
      </c>
      <c r="G66">
        <v>20</v>
      </c>
      <c r="H66" t="s">
        <v>137</v>
      </c>
      <c r="I66" t="s">
        <v>560</v>
      </c>
      <c r="J66" t="s">
        <v>662</v>
      </c>
      <c r="K66" t="s">
        <v>1936</v>
      </c>
      <c r="L66" t="s">
        <v>15</v>
      </c>
      <c r="M66" t="s">
        <v>5980</v>
      </c>
      <c r="N66" t="s">
        <v>6235</v>
      </c>
      <c r="O66" t="s">
        <v>1926</v>
      </c>
      <c r="P66" t="s">
        <v>129</v>
      </c>
      <c r="Q66" t="s">
        <v>5653</v>
      </c>
      <c r="R66" t="s">
        <v>2136</v>
      </c>
      <c r="S66" t="s">
        <v>16</v>
      </c>
      <c r="T66" t="s">
        <v>6282</v>
      </c>
      <c r="U66" t="s">
        <v>6282</v>
      </c>
      <c r="V66" t="s">
        <v>2524</v>
      </c>
      <c r="W66" t="s">
        <v>4840</v>
      </c>
      <c r="X66" t="s">
        <v>252</v>
      </c>
      <c r="Y66" t="s">
        <v>2414</v>
      </c>
      <c r="Z66" t="s">
        <v>9842</v>
      </c>
      <c r="AA66" t="s">
        <v>10868</v>
      </c>
    </row>
    <row r="67" spans="1:27" x14ac:dyDescent="0.25">
      <c r="A67">
        <v>40</v>
      </c>
      <c r="B67" t="s">
        <v>4590</v>
      </c>
      <c r="C67" s="7">
        <v>45057</v>
      </c>
      <c r="D67" t="s">
        <v>2124</v>
      </c>
      <c r="E67" t="s">
        <v>11</v>
      </c>
      <c r="F67" t="s">
        <v>11</v>
      </c>
      <c r="G67">
        <v>3.5</v>
      </c>
      <c r="H67" t="s">
        <v>13</v>
      </c>
      <c r="I67" t="s">
        <v>4591</v>
      </c>
      <c r="J67" t="s">
        <v>16</v>
      </c>
      <c r="K67" t="s">
        <v>16</v>
      </c>
      <c r="L67" t="s">
        <v>15</v>
      </c>
      <c r="M67" t="s">
        <v>16</v>
      </c>
      <c r="N67" t="s">
        <v>6730</v>
      </c>
      <c r="O67" t="s">
        <v>1932</v>
      </c>
      <c r="P67" t="s">
        <v>52</v>
      </c>
      <c r="Q67" t="s">
        <v>6744</v>
      </c>
      <c r="R67" t="s">
        <v>16</v>
      </c>
      <c r="S67" t="s">
        <v>16</v>
      </c>
      <c r="T67" t="s">
        <v>1883</v>
      </c>
      <c r="U67" t="s">
        <v>1883</v>
      </c>
      <c r="V67" t="s">
        <v>2125</v>
      </c>
      <c r="W67" t="s">
        <v>9802</v>
      </c>
      <c r="X67" t="s">
        <v>188</v>
      </c>
      <c r="Y67" t="s">
        <v>2414</v>
      </c>
      <c r="Z67" t="s">
        <v>9842</v>
      </c>
      <c r="AA67" t="s">
        <v>11044</v>
      </c>
    </row>
    <row r="68" spans="1:27" x14ac:dyDescent="0.25">
      <c r="A68">
        <v>39</v>
      </c>
      <c r="B68" t="s">
        <v>4600</v>
      </c>
      <c r="C68" s="7">
        <v>45056</v>
      </c>
      <c r="D68" t="s">
        <v>2135</v>
      </c>
      <c r="E68" t="s">
        <v>1960</v>
      </c>
      <c r="F68" t="s">
        <v>1960</v>
      </c>
      <c r="G68">
        <v>28</v>
      </c>
      <c r="H68" t="s">
        <v>13</v>
      </c>
      <c r="I68" t="s">
        <v>888</v>
      </c>
      <c r="J68" t="s">
        <v>1067</v>
      </c>
      <c r="K68" t="s">
        <v>2082</v>
      </c>
      <c r="L68" t="s">
        <v>32</v>
      </c>
      <c r="M68" t="s">
        <v>16</v>
      </c>
      <c r="N68" t="s">
        <v>6234</v>
      </c>
      <c r="O68" t="s">
        <v>1926</v>
      </c>
      <c r="P68" t="s">
        <v>37</v>
      </c>
      <c r="Q68" t="s">
        <v>5653</v>
      </c>
      <c r="R68" t="s">
        <v>4341</v>
      </c>
      <c r="S68" t="s">
        <v>181</v>
      </c>
      <c r="T68" t="s">
        <v>6282</v>
      </c>
      <c r="U68" t="s">
        <v>6282</v>
      </c>
      <c r="V68" t="s">
        <v>2137</v>
      </c>
      <c r="W68" t="s">
        <v>4840</v>
      </c>
      <c r="X68" t="s">
        <v>252</v>
      </c>
      <c r="Y68" t="s">
        <v>2414</v>
      </c>
      <c r="Z68" t="s">
        <v>9842</v>
      </c>
      <c r="AA68" t="s">
        <v>10871</v>
      </c>
    </row>
    <row r="69" spans="1:27" x14ac:dyDescent="0.25">
      <c r="A69">
        <v>38</v>
      </c>
      <c r="B69" t="s">
        <v>2430</v>
      </c>
      <c r="C69" s="7">
        <v>45036</v>
      </c>
      <c r="D69" t="s">
        <v>427</v>
      </c>
      <c r="E69" t="s">
        <v>107</v>
      </c>
      <c r="F69" t="s">
        <v>11</v>
      </c>
      <c r="G69">
        <v>5</v>
      </c>
      <c r="H69" t="s">
        <v>13</v>
      </c>
      <c r="I69" t="s">
        <v>66</v>
      </c>
      <c r="J69" t="s">
        <v>16</v>
      </c>
      <c r="K69" t="s">
        <v>16</v>
      </c>
      <c r="L69" t="s">
        <v>32</v>
      </c>
      <c r="M69" t="s">
        <v>5987</v>
      </c>
      <c r="N69" t="s">
        <v>6236</v>
      </c>
      <c r="O69" t="s">
        <v>1926</v>
      </c>
      <c r="P69" t="s">
        <v>67</v>
      </c>
      <c r="Q69" t="s">
        <v>6744</v>
      </c>
      <c r="R69" t="s">
        <v>16</v>
      </c>
      <c r="S69" t="s">
        <v>16</v>
      </c>
      <c r="T69" t="s">
        <v>6288</v>
      </c>
      <c r="U69" t="s">
        <v>1048</v>
      </c>
      <c r="V69" t="s">
        <v>429</v>
      </c>
      <c r="W69" t="s">
        <v>9802</v>
      </c>
      <c r="X69" t="s">
        <v>252</v>
      </c>
      <c r="Y69" t="s">
        <v>2414</v>
      </c>
      <c r="Z69" t="s">
        <v>9843</v>
      </c>
      <c r="AA69" t="s">
        <v>11045</v>
      </c>
    </row>
    <row r="70" spans="1:27" x14ac:dyDescent="0.25">
      <c r="A70">
        <v>37</v>
      </c>
      <c r="B70" t="s">
        <v>2055</v>
      </c>
      <c r="C70" s="7">
        <v>45036</v>
      </c>
      <c r="D70" t="s">
        <v>5988</v>
      </c>
      <c r="E70" t="s">
        <v>2011</v>
      </c>
      <c r="F70" t="s">
        <v>91</v>
      </c>
      <c r="G70">
        <v>15</v>
      </c>
      <c r="H70" t="s">
        <v>137</v>
      </c>
      <c r="I70" t="s">
        <v>298</v>
      </c>
      <c r="J70" t="s">
        <v>2056</v>
      </c>
      <c r="K70" t="s">
        <v>1938</v>
      </c>
      <c r="L70" t="s">
        <v>32</v>
      </c>
      <c r="M70" t="s">
        <v>16</v>
      </c>
      <c r="N70" t="s">
        <v>6234</v>
      </c>
      <c r="O70" t="s">
        <v>1926</v>
      </c>
      <c r="P70" t="s">
        <v>129</v>
      </c>
      <c r="Q70" t="s">
        <v>5653</v>
      </c>
      <c r="R70" t="s">
        <v>4341</v>
      </c>
      <c r="S70" t="s">
        <v>181</v>
      </c>
      <c r="T70" t="s">
        <v>6282</v>
      </c>
      <c r="U70" t="s">
        <v>6282</v>
      </c>
      <c r="V70" t="s">
        <v>913</v>
      </c>
      <c r="W70" t="s">
        <v>4840</v>
      </c>
      <c r="X70" t="s">
        <v>252</v>
      </c>
      <c r="Y70" t="s">
        <v>2414</v>
      </c>
      <c r="Z70" t="s">
        <v>9843</v>
      </c>
      <c r="AA70" t="s">
        <v>10875</v>
      </c>
    </row>
    <row r="71" spans="1:27" x14ac:dyDescent="0.25">
      <c r="A71">
        <v>36</v>
      </c>
      <c r="B71" t="s">
        <v>2058</v>
      </c>
      <c r="C71" s="7">
        <v>45036</v>
      </c>
      <c r="D71" t="s">
        <v>5988</v>
      </c>
      <c r="E71" t="s">
        <v>2011</v>
      </c>
      <c r="F71" t="s">
        <v>91</v>
      </c>
      <c r="G71">
        <v>15</v>
      </c>
      <c r="H71" t="s">
        <v>13</v>
      </c>
      <c r="I71" t="s">
        <v>449</v>
      </c>
      <c r="J71" t="s">
        <v>1067</v>
      </c>
      <c r="K71" t="s">
        <v>1938</v>
      </c>
      <c r="L71" t="s">
        <v>32</v>
      </c>
      <c r="M71" t="s">
        <v>16</v>
      </c>
      <c r="N71" t="s">
        <v>6234</v>
      </c>
      <c r="O71" t="s">
        <v>1926</v>
      </c>
      <c r="P71" t="s">
        <v>129</v>
      </c>
      <c r="Q71" t="s">
        <v>5653</v>
      </c>
      <c r="R71" t="s">
        <v>4341</v>
      </c>
      <c r="S71" t="s">
        <v>181</v>
      </c>
      <c r="T71" t="s">
        <v>6282</v>
      </c>
      <c r="U71" t="s">
        <v>6282</v>
      </c>
      <c r="V71" t="s">
        <v>913</v>
      </c>
      <c r="W71" t="s">
        <v>4840</v>
      </c>
      <c r="X71" t="s">
        <v>252</v>
      </c>
      <c r="Y71" t="s">
        <v>2414</v>
      </c>
      <c r="Z71" t="s">
        <v>9843</v>
      </c>
      <c r="AA71" t="s">
        <v>10874</v>
      </c>
    </row>
    <row r="72" spans="1:27" x14ac:dyDescent="0.25">
      <c r="A72">
        <v>35</v>
      </c>
      <c r="B72" t="s">
        <v>2463</v>
      </c>
      <c r="C72" s="7">
        <v>45028</v>
      </c>
      <c r="D72" t="s">
        <v>2466</v>
      </c>
      <c r="E72" t="s">
        <v>2461</v>
      </c>
      <c r="F72" t="s">
        <v>11</v>
      </c>
      <c r="G72">
        <v>5</v>
      </c>
      <c r="H72" t="s">
        <v>13</v>
      </c>
      <c r="I72" t="s">
        <v>20</v>
      </c>
      <c r="J72" t="s">
        <v>26</v>
      </c>
      <c r="K72" t="s">
        <v>2071</v>
      </c>
      <c r="L72" t="s">
        <v>32</v>
      </c>
      <c r="M72" t="s">
        <v>16</v>
      </c>
      <c r="N72" t="s">
        <v>6234</v>
      </c>
      <c r="O72" t="s">
        <v>16</v>
      </c>
      <c r="P72" t="s">
        <v>30</v>
      </c>
      <c r="Q72" t="s">
        <v>6745</v>
      </c>
      <c r="R72" t="s">
        <v>2136</v>
      </c>
      <c r="S72" t="s">
        <v>16</v>
      </c>
      <c r="T72" t="s">
        <v>6283</v>
      </c>
      <c r="U72" t="s">
        <v>6283</v>
      </c>
      <c r="V72" t="s">
        <v>2462</v>
      </c>
      <c r="W72" t="s">
        <v>9802</v>
      </c>
      <c r="X72" t="s">
        <v>252</v>
      </c>
      <c r="Y72" t="s">
        <v>2414</v>
      </c>
      <c r="Z72" t="s">
        <v>9843</v>
      </c>
      <c r="AA72" t="s">
        <v>11046</v>
      </c>
    </row>
    <row r="73" spans="1:27" x14ac:dyDescent="0.25">
      <c r="A73">
        <v>34</v>
      </c>
      <c r="B73" t="s">
        <v>2525</v>
      </c>
      <c r="C73" s="7">
        <v>45005</v>
      </c>
      <c r="D73" t="s">
        <v>7129</v>
      </c>
      <c r="E73" t="s">
        <v>11</v>
      </c>
      <c r="F73" t="s">
        <v>2521</v>
      </c>
      <c r="G73">
        <v>10</v>
      </c>
      <c r="H73" t="s">
        <v>137</v>
      </c>
      <c r="I73" t="s">
        <v>2522</v>
      </c>
      <c r="J73" t="s">
        <v>2523</v>
      </c>
      <c r="K73" t="s">
        <v>2091</v>
      </c>
      <c r="L73" t="s">
        <v>15</v>
      </c>
      <c r="M73" t="s">
        <v>5623</v>
      </c>
      <c r="N73" t="s">
        <v>6234</v>
      </c>
      <c r="O73" t="s">
        <v>1926</v>
      </c>
      <c r="P73" t="s">
        <v>129</v>
      </c>
      <c r="Q73" t="s">
        <v>5653</v>
      </c>
      <c r="R73" t="s">
        <v>2136</v>
      </c>
      <c r="S73" t="s">
        <v>16</v>
      </c>
      <c r="T73" t="s">
        <v>6282</v>
      </c>
      <c r="U73" t="s">
        <v>6282</v>
      </c>
      <c r="V73" t="s">
        <v>2524</v>
      </c>
      <c r="W73" t="s">
        <v>4840</v>
      </c>
      <c r="X73" t="s">
        <v>188</v>
      </c>
      <c r="Y73" t="s">
        <v>2414</v>
      </c>
      <c r="Z73" t="s">
        <v>9844</v>
      </c>
      <c r="AA73" t="s">
        <v>10879</v>
      </c>
    </row>
    <row r="74" spans="1:27" x14ac:dyDescent="0.25">
      <c r="A74">
        <v>33</v>
      </c>
      <c r="B74" t="s">
        <v>2589</v>
      </c>
      <c r="C74" s="7">
        <v>44991</v>
      </c>
      <c r="D74" t="s">
        <v>2591</v>
      </c>
      <c r="E74" t="s">
        <v>11</v>
      </c>
      <c r="F74" t="s">
        <v>11</v>
      </c>
      <c r="G74">
        <v>10.5</v>
      </c>
      <c r="H74" t="s">
        <v>13</v>
      </c>
      <c r="I74" t="s">
        <v>715</v>
      </c>
      <c r="J74" t="s">
        <v>16</v>
      </c>
      <c r="K74" t="s">
        <v>16</v>
      </c>
      <c r="L74" t="s">
        <v>15</v>
      </c>
      <c r="M74" t="s">
        <v>16</v>
      </c>
      <c r="N74" t="s">
        <v>6730</v>
      </c>
      <c r="O74" t="s">
        <v>1932</v>
      </c>
      <c r="P74" t="s">
        <v>128</v>
      </c>
      <c r="Q74" t="s">
        <v>6744</v>
      </c>
      <c r="R74" t="s">
        <v>16</v>
      </c>
      <c r="S74" t="s">
        <v>16</v>
      </c>
      <c r="T74" t="s">
        <v>1883</v>
      </c>
      <c r="U74" t="s">
        <v>1883</v>
      </c>
      <c r="V74" t="s">
        <v>2588</v>
      </c>
      <c r="W74" t="s">
        <v>9802</v>
      </c>
      <c r="X74" t="s">
        <v>188</v>
      </c>
      <c r="Y74" t="s">
        <v>2414</v>
      </c>
      <c r="Z74" t="s">
        <v>9844</v>
      </c>
      <c r="AA74" t="s">
        <v>11047</v>
      </c>
    </row>
    <row r="75" spans="1:27" x14ac:dyDescent="0.25">
      <c r="A75">
        <v>32</v>
      </c>
      <c r="B75" t="s">
        <v>2631</v>
      </c>
      <c r="C75" s="7">
        <v>44978</v>
      </c>
      <c r="D75" t="s">
        <v>7121</v>
      </c>
      <c r="E75" t="s">
        <v>1939</v>
      </c>
      <c r="F75" t="s">
        <v>256</v>
      </c>
      <c r="G75">
        <v>38</v>
      </c>
      <c r="H75" t="s">
        <v>137</v>
      </c>
      <c r="I75" t="s">
        <v>2629</v>
      </c>
      <c r="J75" t="s">
        <v>387</v>
      </c>
      <c r="K75" t="s">
        <v>2630</v>
      </c>
      <c r="L75" t="s">
        <v>15</v>
      </c>
      <c r="M75" t="s">
        <v>16</v>
      </c>
      <c r="N75" t="s">
        <v>6234</v>
      </c>
      <c r="O75" t="s">
        <v>1926</v>
      </c>
      <c r="P75" t="s">
        <v>37</v>
      </c>
      <c r="Q75" t="s">
        <v>5653</v>
      </c>
      <c r="R75" t="s">
        <v>2136</v>
      </c>
      <c r="S75" t="s">
        <v>16</v>
      </c>
      <c r="T75" t="s">
        <v>6282</v>
      </c>
      <c r="U75" t="s">
        <v>6282</v>
      </c>
      <c r="V75" t="s">
        <v>259</v>
      </c>
      <c r="W75" t="s">
        <v>4840</v>
      </c>
      <c r="X75" t="s">
        <v>252</v>
      </c>
      <c r="Y75" t="s">
        <v>2414</v>
      </c>
      <c r="Z75" t="s">
        <v>9845</v>
      </c>
      <c r="AA75" t="s">
        <v>10887</v>
      </c>
    </row>
    <row r="76" spans="1:27" x14ac:dyDescent="0.25">
      <c r="A76">
        <v>31</v>
      </c>
      <c r="B76" t="s">
        <v>2694</v>
      </c>
      <c r="C76" s="7">
        <v>44944</v>
      </c>
      <c r="D76" t="s">
        <v>7131</v>
      </c>
      <c r="E76" t="s">
        <v>11</v>
      </c>
      <c r="F76" t="s">
        <v>2692</v>
      </c>
      <c r="G76">
        <v>25</v>
      </c>
      <c r="H76" t="s">
        <v>137</v>
      </c>
      <c r="I76" t="s">
        <v>2629</v>
      </c>
      <c r="J76" t="s">
        <v>387</v>
      </c>
      <c r="K76" t="s">
        <v>2630</v>
      </c>
      <c r="L76" t="s">
        <v>15</v>
      </c>
      <c r="M76" t="s">
        <v>16</v>
      </c>
      <c r="N76" t="s">
        <v>6234</v>
      </c>
      <c r="O76" t="s">
        <v>1926</v>
      </c>
      <c r="P76" t="s">
        <v>129</v>
      </c>
      <c r="Q76" t="s">
        <v>5653</v>
      </c>
      <c r="R76" t="s">
        <v>2136</v>
      </c>
      <c r="S76" t="s">
        <v>16</v>
      </c>
      <c r="T76" t="s">
        <v>6282</v>
      </c>
      <c r="U76" t="s">
        <v>6282</v>
      </c>
      <c r="V76" t="s">
        <v>2693</v>
      </c>
      <c r="W76" t="s">
        <v>4840</v>
      </c>
      <c r="X76" t="s">
        <v>188</v>
      </c>
      <c r="Y76" t="s">
        <v>2419</v>
      </c>
      <c r="Z76" t="s">
        <v>9846</v>
      </c>
      <c r="AA76" t="s">
        <v>10888</v>
      </c>
    </row>
    <row r="77" spans="1:27" x14ac:dyDescent="0.25">
      <c r="A77">
        <v>30</v>
      </c>
      <c r="B77" t="s">
        <v>2734</v>
      </c>
      <c r="C77" s="7">
        <v>44937</v>
      </c>
      <c r="D77" t="s">
        <v>7133</v>
      </c>
      <c r="E77" t="s">
        <v>11</v>
      </c>
      <c r="F77" t="s">
        <v>2692</v>
      </c>
      <c r="G77">
        <v>25</v>
      </c>
      <c r="H77" t="s">
        <v>137</v>
      </c>
      <c r="I77" t="s">
        <v>93</v>
      </c>
      <c r="J77" t="s">
        <v>387</v>
      </c>
      <c r="K77" t="s">
        <v>2073</v>
      </c>
      <c r="L77" t="s">
        <v>15</v>
      </c>
      <c r="M77" t="s">
        <v>16</v>
      </c>
      <c r="N77" t="s">
        <v>6234</v>
      </c>
      <c r="O77" t="s">
        <v>1926</v>
      </c>
      <c r="P77" t="s">
        <v>129</v>
      </c>
      <c r="Q77" t="s">
        <v>5653</v>
      </c>
      <c r="R77" t="s">
        <v>2136</v>
      </c>
      <c r="S77" t="s">
        <v>16</v>
      </c>
      <c r="T77" t="s">
        <v>6891</v>
      </c>
      <c r="U77" t="s">
        <v>1048</v>
      </c>
      <c r="V77" t="s">
        <v>2729</v>
      </c>
      <c r="W77" t="s">
        <v>4840</v>
      </c>
      <c r="X77" t="s">
        <v>188</v>
      </c>
      <c r="Y77" t="s">
        <v>2414</v>
      </c>
      <c r="Z77" t="s">
        <v>9846</v>
      </c>
      <c r="AA77" t="s">
        <v>10892</v>
      </c>
    </row>
    <row r="78" spans="1:27" x14ac:dyDescent="0.25">
      <c r="A78">
        <v>29</v>
      </c>
      <c r="B78" t="s">
        <v>296</v>
      </c>
      <c r="C78" s="7">
        <v>44936</v>
      </c>
      <c r="D78" t="s">
        <v>7135</v>
      </c>
      <c r="E78" t="s">
        <v>127</v>
      </c>
      <c r="F78" t="s">
        <v>127</v>
      </c>
      <c r="G78">
        <v>20</v>
      </c>
      <c r="H78" t="s">
        <v>137</v>
      </c>
      <c r="I78" t="s">
        <v>298</v>
      </c>
      <c r="J78" t="s">
        <v>299</v>
      </c>
      <c r="K78" t="s">
        <v>2071</v>
      </c>
      <c r="L78" t="s">
        <v>15</v>
      </c>
      <c r="M78" t="s">
        <v>5521</v>
      </c>
      <c r="N78" t="s">
        <v>6234</v>
      </c>
      <c r="O78" t="s">
        <v>1926</v>
      </c>
      <c r="P78" t="s">
        <v>129</v>
      </c>
      <c r="Q78" t="s">
        <v>5653</v>
      </c>
      <c r="R78" t="s">
        <v>4341</v>
      </c>
      <c r="S78" t="s">
        <v>181</v>
      </c>
      <c r="T78" t="s">
        <v>6282</v>
      </c>
      <c r="U78" t="s">
        <v>6282</v>
      </c>
      <c r="V78" t="s">
        <v>300</v>
      </c>
      <c r="W78" t="s">
        <v>4840</v>
      </c>
      <c r="X78" t="s">
        <v>252</v>
      </c>
      <c r="Y78" t="s">
        <v>2414</v>
      </c>
      <c r="Z78" t="s">
        <v>9846</v>
      </c>
      <c r="AA78" t="s">
        <v>10894</v>
      </c>
    </row>
    <row r="79" spans="1:27" x14ac:dyDescent="0.25">
      <c r="A79">
        <v>28</v>
      </c>
      <c r="B79" t="s">
        <v>2761</v>
      </c>
      <c r="C79" s="7">
        <v>44935</v>
      </c>
      <c r="D79" t="s">
        <v>6261</v>
      </c>
      <c r="E79" t="s">
        <v>11</v>
      </c>
      <c r="F79" t="s">
        <v>11</v>
      </c>
      <c r="G79">
        <v>4.28</v>
      </c>
      <c r="H79" t="s">
        <v>13</v>
      </c>
      <c r="I79" t="s">
        <v>25</v>
      </c>
      <c r="J79" t="s">
        <v>16</v>
      </c>
      <c r="K79" t="s">
        <v>16</v>
      </c>
      <c r="L79" t="s">
        <v>22</v>
      </c>
      <c r="M79" t="s">
        <v>16</v>
      </c>
      <c r="N79" t="s">
        <v>6730</v>
      </c>
      <c r="O79" t="s">
        <v>1932</v>
      </c>
      <c r="P79" t="s">
        <v>35</v>
      </c>
      <c r="Q79" t="s">
        <v>6744</v>
      </c>
      <c r="R79" t="s">
        <v>16</v>
      </c>
      <c r="S79" t="s">
        <v>16</v>
      </c>
      <c r="T79" t="s">
        <v>6283</v>
      </c>
      <c r="U79" t="s">
        <v>6283</v>
      </c>
      <c r="V79" t="s">
        <v>2322</v>
      </c>
      <c r="W79" t="s">
        <v>9802</v>
      </c>
      <c r="X79" t="s">
        <v>188</v>
      </c>
      <c r="Y79" t="s">
        <v>2414</v>
      </c>
      <c r="Z79" t="s">
        <v>9846</v>
      </c>
      <c r="AA79" t="s">
        <v>11048</v>
      </c>
    </row>
    <row r="80" spans="1:27" x14ac:dyDescent="0.25">
      <c r="A80">
        <v>27</v>
      </c>
      <c r="B80" t="s">
        <v>2789</v>
      </c>
      <c r="C80" s="7">
        <v>44914</v>
      </c>
      <c r="D80" t="s">
        <v>1347</v>
      </c>
      <c r="E80" t="s">
        <v>11</v>
      </c>
      <c r="F80" t="s">
        <v>11</v>
      </c>
      <c r="G80">
        <v>0.51800000000000002</v>
      </c>
      <c r="H80" t="s">
        <v>121</v>
      </c>
      <c r="I80" t="s">
        <v>351</v>
      </c>
      <c r="J80" t="s">
        <v>16</v>
      </c>
      <c r="K80" t="s">
        <v>16</v>
      </c>
      <c r="L80" t="s">
        <v>32</v>
      </c>
      <c r="M80" t="s">
        <v>16</v>
      </c>
      <c r="N80" t="s">
        <v>6730</v>
      </c>
      <c r="O80" t="s">
        <v>1929</v>
      </c>
      <c r="P80" t="s">
        <v>67</v>
      </c>
      <c r="Q80" t="s">
        <v>1937</v>
      </c>
      <c r="R80" t="s">
        <v>16</v>
      </c>
      <c r="S80" t="s">
        <v>16</v>
      </c>
      <c r="T80" t="s">
        <v>1883</v>
      </c>
      <c r="U80" t="s">
        <v>1883</v>
      </c>
      <c r="V80" t="s">
        <v>1349</v>
      </c>
      <c r="W80" t="s">
        <v>9802</v>
      </c>
      <c r="X80" t="s">
        <v>188</v>
      </c>
      <c r="Y80" t="s">
        <v>2414</v>
      </c>
      <c r="Z80" t="s">
        <v>6065</v>
      </c>
      <c r="AA80" t="s">
        <v>11049</v>
      </c>
    </row>
    <row r="81" spans="1:27" x14ac:dyDescent="0.25">
      <c r="A81">
        <v>26</v>
      </c>
      <c r="B81" t="s">
        <v>2868</v>
      </c>
      <c r="C81" s="7">
        <v>44887</v>
      </c>
      <c r="D81" t="s">
        <v>7121</v>
      </c>
      <c r="E81" t="s">
        <v>1939</v>
      </c>
      <c r="F81" t="s">
        <v>327</v>
      </c>
      <c r="G81">
        <v>14.2</v>
      </c>
      <c r="H81" t="s">
        <v>137</v>
      </c>
      <c r="I81" t="s">
        <v>2867</v>
      </c>
      <c r="J81" t="s">
        <v>387</v>
      </c>
      <c r="K81" t="s">
        <v>2071</v>
      </c>
      <c r="L81" t="s">
        <v>15</v>
      </c>
      <c r="M81" t="s">
        <v>16</v>
      </c>
      <c r="N81" t="s">
        <v>6234</v>
      </c>
      <c r="O81" t="s">
        <v>1926</v>
      </c>
      <c r="P81" t="s">
        <v>37</v>
      </c>
      <c r="Q81" t="s">
        <v>5653</v>
      </c>
      <c r="R81" t="s">
        <v>2136</v>
      </c>
      <c r="S81" t="s">
        <v>16</v>
      </c>
      <c r="T81" t="s">
        <v>6282</v>
      </c>
      <c r="U81" t="s">
        <v>6282</v>
      </c>
      <c r="V81" t="s">
        <v>259</v>
      </c>
      <c r="W81" t="s">
        <v>4840</v>
      </c>
      <c r="X81" t="s">
        <v>252</v>
      </c>
      <c r="Y81" t="s">
        <v>2414</v>
      </c>
      <c r="Z81" t="s">
        <v>6066</v>
      </c>
      <c r="AA81" t="s">
        <v>10900</v>
      </c>
    </row>
    <row r="82" spans="1:27" x14ac:dyDescent="0.25">
      <c r="A82">
        <v>25</v>
      </c>
      <c r="B82" t="s">
        <v>2941</v>
      </c>
      <c r="C82" s="7">
        <v>44865</v>
      </c>
      <c r="D82" t="s">
        <v>2943</v>
      </c>
      <c r="E82" t="s">
        <v>11</v>
      </c>
      <c r="F82" t="s">
        <v>11</v>
      </c>
      <c r="G82">
        <v>24</v>
      </c>
      <c r="H82" t="s">
        <v>137</v>
      </c>
      <c r="I82" t="s">
        <v>2939</v>
      </c>
      <c r="J82" t="s">
        <v>798</v>
      </c>
      <c r="K82" t="s">
        <v>2081</v>
      </c>
      <c r="L82" t="s">
        <v>15</v>
      </c>
      <c r="M82" t="s">
        <v>16</v>
      </c>
      <c r="N82" t="s">
        <v>6234</v>
      </c>
      <c r="O82" t="s">
        <v>16</v>
      </c>
      <c r="P82" t="s">
        <v>67</v>
      </c>
      <c r="Q82" t="s">
        <v>6238</v>
      </c>
      <c r="R82" t="s">
        <v>2136</v>
      </c>
      <c r="S82" t="s">
        <v>16</v>
      </c>
      <c r="T82" t="s">
        <v>6282</v>
      </c>
      <c r="U82" t="s">
        <v>6282</v>
      </c>
      <c r="V82" t="s">
        <v>2940</v>
      </c>
      <c r="W82" t="s">
        <v>9802</v>
      </c>
      <c r="X82" t="s">
        <v>188</v>
      </c>
      <c r="Y82" t="s">
        <v>2414</v>
      </c>
      <c r="Z82" t="s">
        <v>6067</v>
      </c>
      <c r="AA82" t="s">
        <v>11050</v>
      </c>
    </row>
    <row r="83" spans="1:27" x14ac:dyDescent="0.25">
      <c r="A83">
        <v>24</v>
      </c>
      <c r="B83" t="s">
        <v>2944</v>
      </c>
      <c r="C83" s="7">
        <v>44865</v>
      </c>
      <c r="D83" t="s">
        <v>2943</v>
      </c>
      <c r="E83" t="s">
        <v>11</v>
      </c>
      <c r="F83" t="s">
        <v>11</v>
      </c>
      <c r="G83">
        <v>15</v>
      </c>
      <c r="H83" t="s">
        <v>13</v>
      </c>
      <c r="I83" t="s">
        <v>1137</v>
      </c>
      <c r="J83" t="s">
        <v>671</v>
      </c>
      <c r="K83" t="s">
        <v>2082</v>
      </c>
      <c r="L83" t="s">
        <v>15</v>
      </c>
      <c r="M83" t="s">
        <v>5521</v>
      </c>
      <c r="N83" t="s">
        <v>6234</v>
      </c>
      <c r="O83" t="s">
        <v>16</v>
      </c>
      <c r="P83" t="s">
        <v>67</v>
      </c>
      <c r="Q83" t="s">
        <v>6238</v>
      </c>
      <c r="R83" t="s">
        <v>2136</v>
      </c>
      <c r="S83" t="s">
        <v>16</v>
      </c>
      <c r="T83" t="s">
        <v>6282</v>
      </c>
      <c r="U83" t="s">
        <v>6282</v>
      </c>
      <c r="V83" t="s">
        <v>2940</v>
      </c>
      <c r="W83" t="s">
        <v>9802</v>
      </c>
      <c r="X83" t="s">
        <v>188</v>
      </c>
      <c r="Y83" t="s">
        <v>2414</v>
      </c>
      <c r="Z83" t="s">
        <v>6067</v>
      </c>
      <c r="AA83" t="s">
        <v>11051</v>
      </c>
    </row>
    <row r="84" spans="1:27" x14ac:dyDescent="0.25">
      <c r="A84">
        <v>23</v>
      </c>
      <c r="B84" t="s">
        <v>2946</v>
      </c>
      <c r="C84" s="7">
        <v>44865</v>
      </c>
      <c r="D84" t="s">
        <v>2943</v>
      </c>
      <c r="E84" t="s">
        <v>11</v>
      </c>
      <c r="F84" t="s">
        <v>11</v>
      </c>
      <c r="G84">
        <v>11</v>
      </c>
      <c r="H84" t="s">
        <v>104</v>
      </c>
      <c r="I84" t="s">
        <v>2945</v>
      </c>
      <c r="J84" t="s">
        <v>86</v>
      </c>
      <c r="K84" t="s">
        <v>2083</v>
      </c>
      <c r="L84" t="s">
        <v>15</v>
      </c>
      <c r="M84" t="s">
        <v>7690</v>
      </c>
      <c r="N84" t="s">
        <v>6234</v>
      </c>
      <c r="O84" t="s">
        <v>16</v>
      </c>
      <c r="P84" t="s">
        <v>67</v>
      </c>
      <c r="Q84" t="s">
        <v>6238</v>
      </c>
      <c r="R84" t="s">
        <v>2136</v>
      </c>
      <c r="S84" t="s">
        <v>16</v>
      </c>
      <c r="T84" t="s">
        <v>6282</v>
      </c>
      <c r="U84" t="s">
        <v>6282</v>
      </c>
      <c r="V84" t="s">
        <v>2940</v>
      </c>
      <c r="W84" t="s">
        <v>9802</v>
      </c>
      <c r="X84" t="s">
        <v>188</v>
      </c>
      <c r="Y84" t="s">
        <v>2414</v>
      </c>
      <c r="Z84" t="s">
        <v>6067</v>
      </c>
      <c r="AA84" t="s">
        <v>11052</v>
      </c>
    </row>
    <row r="85" spans="1:27" x14ac:dyDescent="0.25">
      <c r="A85">
        <v>22</v>
      </c>
      <c r="B85" t="s">
        <v>2948</v>
      </c>
      <c r="C85" s="7">
        <v>44862</v>
      </c>
      <c r="D85" t="s">
        <v>2950</v>
      </c>
      <c r="E85" t="s">
        <v>11</v>
      </c>
      <c r="F85" t="s">
        <v>11</v>
      </c>
      <c r="G85">
        <v>20</v>
      </c>
      <c r="H85" t="s">
        <v>13</v>
      </c>
      <c r="I85" t="s">
        <v>1137</v>
      </c>
      <c r="J85" t="s">
        <v>671</v>
      </c>
      <c r="K85" t="s">
        <v>2082</v>
      </c>
      <c r="L85" t="s">
        <v>15</v>
      </c>
      <c r="M85" t="s">
        <v>5987</v>
      </c>
      <c r="N85" t="s">
        <v>6236</v>
      </c>
      <c r="O85" t="s">
        <v>16</v>
      </c>
      <c r="P85" t="s">
        <v>67</v>
      </c>
      <c r="Q85" t="s">
        <v>6238</v>
      </c>
      <c r="R85" t="s">
        <v>2214</v>
      </c>
      <c r="S85" t="s">
        <v>16</v>
      </c>
      <c r="T85" t="s">
        <v>6236</v>
      </c>
      <c r="U85" t="s">
        <v>6236</v>
      </c>
      <c r="V85" t="s">
        <v>2947</v>
      </c>
      <c r="W85" t="s">
        <v>9802</v>
      </c>
      <c r="X85" t="s">
        <v>188</v>
      </c>
      <c r="Y85" t="s">
        <v>2414</v>
      </c>
      <c r="Z85" t="s">
        <v>6067</v>
      </c>
      <c r="AA85" t="s">
        <v>11053</v>
      </c>
    </row>
    <row r="86" spans="1:27" x14ac:dyDescent="0.25">
      <c r="A86">
        <v>21</v>
      </c>
      <c r="B86" t="s">
        <v>2958</v>
      </c>
      <c r="C86" s="7">
        <v>44860</v>
      </c>
      <c r="D86" t="s">
        <v>2960</v>
      </c>
      <c r="E86" t="s">
        <v>11</v>
      </c>
      <c r="F86" t="s">
        <v>11</v>
      </c>
      <c r="G86">
        <v>12</v>
      </c>
      <c r="H86" t="s">
        <v>137</v>
      </c>
      <c r="I86" t="s">
        <v>2939</v>
      </c>
      <c r="J86" t="s">
        <v>798</v>
      </c>
      <c r="K86" t="s">
        <v>2081</v>
      </c>
      <c r="L86" t="s">
        <v>15</v>
      </c>
      <c r="M86" t="s">
        <v>7690</v>
      </c>
      <c r="N86" t="s">
        <v>6234</v>
      </c>
      <c r="O86" t="s">
        <v>16</v>
      </c>
      <c r="P86" t="s">
        <v>132</v>
      </c>
      <c r="Q86" t="s">
        <v>6238</v>
      </c>
      <c r="R86" t="s">
        <v>2136</v>
      </c>
      <c r="S86" t="s">
        <v>16</v>
      </c>
      <c r="T86" t="s">
        <v>6282</v>
      </c>
      <c r="U86" t="s">
        <v>6282</v>
      </c>
      <c r="V86" t="s">
        <v>2957</v>
      </c>
      <c r="W86" t="s">
        <v>9802</v>
      </c>
      <c r="X86" t="s">
        <v>188</v>
      </c>
      <c r="Y86" t="s">
        <v>2414</v>
      </c>
      <c r="Z86" t="s">
        <v>6067</v>
      </c>
      <c r="AA86" t="s">
        <v>11054</v>
      </c>
    </row>
    <row r="87" spans="1:27" x14ac:dyDescent="0.25">
      <c r="A87">
        <v>20</v>
      </c>
      <c r="B87" t="s">
        <v>2962</v>
      </c>
      <c r="C87" s="7">
        <v>44860</v>
      </c>
      <c r="D87" t="s">
        <v>2960</v>
      </c>
      <c r="E87" t="s">
        <v>11</v>
      </c>
      <c r="F87" t="s">
        <v>11</v>
      </c>
      <c r="G87">
        <v>26</v>
      </c>
      <c r="H87" t="s">
        <v>13</v>
      </c>
      <c r="I87" t="s">
        <v>1137</v>
      </c>
      <c r="J87" t="s">
        <v>671</v>
      </c>
      <c r="K87" t="s">
        <v>2082</v>
      </c>
      <c r="L87" t="s">
        <v>15</v>
      </c>
      <c r="M87" t="s">
        <v>5623</v>
      </c>
      <c r="N87" t="s">
        <v>6234</v>
      </c>
      <c r="O87" t="s">
        <v>16</v>
      </c>
      <c r="P87" t="s">
        <v>132</v>
      </c>
      <c r="Q87" t="s">
        <v>6238</v>
      </c>
      <c r="R87" t="s">
        <v>2136</v>
      </c>
      <c r="S87" t="s">
        <v>16</v>
      </c>
      <c r="T87" t="s">
        <v>6282</v>
      </c>
      <c r="U87" t="s">
        <v>6282</v>
      </c>
      <c r="V87" t="s">
        <v>2957</v>
      </c>
      <c r="W87" t="s">
        <v>9802</v>
      </c>
      <c r="X87" t="s">
        <v>188</v>
      </c>
      <c r="Y87" t="s">
        <v>2414</v>
      </c>
      <c r="Z87" t="s">
        <v>6067</v>
      </c>
      <c r="AA87" t="s">
        <v>11055</v>
      </c>
    </row>
    <row r="88" spans="1:27" x14ac:dyDescent="0.25">
      <c r="A88">
        <v>19</v>
      </c>
      <c r="B88" t="s">
        <v>2961</v>
      </c>
      <c r="C88" s="7">
        <v>44860</v>
      </c>
      <c r="D88" t="s">
        <v>2960</v>
      </c>
      <c r="E88" t="s">
        <v>11</v>
      </c>
      <c r="F88" t="s">
        <v>11</v>
      </c>
      <c r="G88">
        <v>12</v>
      </c>
      <c r="H88" t="s">
        <v>104</v>
      </c>
      <c r="I88" t="s">
        <v>560</v>
      </c>
      <c r="J88" t="s">
        <v>86</v>
      </c>
      <c r="K88" t="s">
        <v>2082</v>
      </c>
      <c r="L88" t="s">
        <v>15</v>
      </c>
      <c r="M88" t="s">
        <v>5623</v>
      </c>
      <c r="N88" t="s">
        <v>6234</v>
      </c>
      <c r="O88" t="s">
        <v>16</v>
      </c>
      <c r="P88" t="s">
        <v>132</v>
      </c>
      <c r="Q88" t="s">
        <v>6238</v>
      </c>
      <c r="R88" t="s">
        <v>2136</v>
      </c>
      <c r="S88" t="s">
        <v>16</v>
      </c>
      <c r="T88" t="s">
        <v>6282</v>
      </c>
      <c r="U88" t="s">
        <v>6282</v>
      </c>
      <c r="V88" t="s">
        <v>2957</v>
      </c>
      <c r="W88" t="s">
        <v>9802</v>
      </c>
      <c r="X88" t="s">
        <v>188</v>
      </c>
      <c r="Y88" t="s">
        <v>2414</v>
      </c>
      <c r="Z88" t="s">
        <v>6067</v>
      </c>
      <c r="AA88" t="s">
        <v>11056</v>
      </c>
    </row>
    <row r="89" spans="1:27" x14ac:dyDescent="0.25">
      <c r="A89">
        <v>18</v>
      </c>
      <c r="B89" t="s">
        <v>3133</v>
      </c>
      <c r="C89" s="7">
        <v>44811</v>
      </c>
      <c r="D89" t="s">
        <v>3135</v>
      </c>
      <c r="E89" t="s">
        <v>1045</v>
      </c>
      <c r="F89" t="s">
        <v>11</v>
      </c>
      <c r="G89">
        <v>20</v>
      </c>
      <c r="H89" t="s">
        <v>137</v>
      </c>
      <c r="I89" t="s">
        <v>538</v>
      </c>
      <c r="J89" t="s">
        <v>598</v>
      </c>
      <c r="K89" t="s">
        <v>41</v>
      </c>
      <c r="L89" t="s">
        <v>15</v>
      </c>
      <c r="M89" t="s">
        <v>5987</v>
      </c>
      <c r="N89" t="s">
        <v>6236</v>
      </c>
      <c r="O89" t="s">
        <v>16</v>
      </c>
      <c r="P89" t="s">
        <v>129</v>
      </c>
      <c r="Q89" t="s">
        <v>6238</v>
      </c>
      <c r="R89" t="s">
        <v>2214</v>
      </c>
      <c r="S89" t="s">
        <v>16</v>
      </c>
      <c r="T89" t="s">
        <v>6236</v>
      </c>
      <c r="U89" t="s">
        <v>6236</v>
      </c>
      <c r="V89" t="s">
        <v>3132</v>
      </c>
      <c r="W89" t="s">
        <v>9802</v>
      </c>
      <c r="X89" t="s">
        <v>252</v>
      </c>
      <c r="Y89" t="s">
        <v>2414</v>
      </c>
      <c r="Z89" t="s">
        <v>9847</v>
      </c>
      <c r="AA89" t="s">
        <v>11057</v>
      </c>
    </row>
    <row r="90" spans="1:27" x14ac:dyDescent="0.25">
      <c r="A90">
        <v>17</v>
      </c>
      <c r="B90" t="s">
        <v>3137</v>
      </c>
      <c r="C90" s="7">
        <v>44811</v>
      </c>
      <c r="D90" t="s">
        <v>3135</v>
      </c>
      <c r="E90" t="s">
        <v>1045</v>
      </c>
      <c r="F90" t="s">
        <v>11</v>
      </c>
      <c r="G90">
        <v>10</v>
      </c>
      <c r="H90" t="s">
        <v>13</v>
      </c>
      <c r="I90" t="s">
        <v>3136</v>
      </c>
      <c r="J90" t="s">
        <v>1126</v>
      </c>
      <c r="K90" t="s">
        <v>2076</v>
      </c>
      <c r="L90" t="s">
        <v>15</v>
      </c>
      <c r="M90" t="s">
        <v>5987</v>
      </c>
      <c r="N90" t="s">
        <v>6236</v>
      </c>
      <c r="O90" t="s">
        <v>16</v>
      </c>
      <c r="P90" t="s">
        <v>129</v>
      </c>
      <c r="Q90" t="s">
        <v>6238</v>
      </c>
      <c r="R90" t="s">
        <v>2214</v>
      </c>
      <c r="S90" t="s">
        <v>16</v>
      </c>
      <c r="T90" t="s">
        <v>6236</v>
      </c>
      <c r="U90" t="s">
        <v>6236</v>
      </c>
      <c r="V90" t="s">
        <v>3132</v>
      </c>
      <c r="W90" t="s">
        <v>9802</v>
      </c>
      <c r="X90" t="s">
        <v>252</v>
      </c>
      <c r="Y90" t="s">
        <v>2414</v>
      </c>
      <c r="Z90" t="s">
        <v>9847</v>
      </c>
      <c r="AA90" t="s">
        <v>11058</v>
      </c>
    </row>
    <row r="91" spans="1:27" x14ac:dyDescent="0.25">
      <c r="A91">
        <v>16</v>
      </c>
      <c r="B91" t="s">
        <v>3154</v>
      </c>
      <c r="C91" s="7">
        <v>44810</v>
      </c>
      <c r="D91" t="s">
        <v>2591</v>
      </c>
      <c r="E91" t="s">
        <v>11</v>
      </c>
      <c r="F91" t="s">
        <v>11</v>
      </c>
      <c r="G91">
        <v>14.3</v>
      </c>
      <c r="H91" t="s">
        <v>13</v>
      </c>
      <c r="I91" t="s">
        <v>1663</v>
      </c>
      <c r="J91" t="s">
        <v>16</v>
      </c>
      <c r="K91" t="s">
        <v>16</v>
      </c>
      <c r="L91" t="s">
        <v>15</v>
      </c>
      <c r="M91" t="s">
        <v>16</v>
      </c>
      <c r="N91" t="s">
        <v>6730</v>
      </c>
      <c r="O91" t="s">
        <v>1932</v>
      </c>
      <c r="P91" t="s">
        <v>128</v>
      </c>
      <c r="Q91" t="s">
        <v>6744</v>
      </c>
      <c r="R91" t="s">
        <v>16</v>
      </c>
      <c r="S91" t="s">
        <v>16</v>
      </c>
      <c r="T91" t="s">
        <v>1883</v>
      </c>
      <c r="U91" t="s">
        <v>1883</v>
      </c>
      <c r="V91" t="s">
        <v>2588</v>
      </c>
      <c r="W91" t="s">
        <v>9802</v>
      </c>
      <c r="X91" t="s">
        <v>188</v>
      </c>
      <c r="Y91" t="s">
        <v>2414</v>
      </c>
      <c r="Z91" t="s">
        <v>9847</v>
      </c>
      <c r="AA91" t="s">
        <v>11059</v>
      </c>
    </row>
    <row r="92" spans="1:27" x14ac:dyDescent="0.25">
      <c r="A92">
        <v>15</v>
      </c>
      <c r="B92" t="s">
        <v>3147</v>
      </c>
      <c r="C92" s="7">
        <v>44810</v>
      </c>
      <c r="D92" t="s">
        <v>3149</v>
      </c>
      <c r="E92" t="s">
        <v>3145</v>
      </c>
      <c r="F92" t="s">
        <v>1958</v>
      </c>
      <c r="G92">
        <v>50</v>
      </c>
      <c r="H92" t="s">
        <v>13</v>
      </c>
      <c r="I92" t="s">
        <v>560</v>
      </c>
      <c r="J92" t="s">
        <v>671</v>
      </c>
      <c r="K92" t="s">
        <v>2077</v>
      </c>
      <c r="L92" t="s">
        <v>32</v>
      </c>
      <c r="M92" t="s">
        <v>16</v>
      </c>
      <c r="N92" t="s">
        <v>6234</v>
      </c>
      <c r="O92" t="s">
        <v>1926</v>
      </c>
      <c r="P92" t="s">
        <v>18</v>
      </c>
      <c r="Q92" t="s">
        <v>5653</v>
      </c>
      <c r="R92" t="s">
        <v>2136</v>
      </c>
      <c r="S92" t="s">
        <v>16</v>
      </c>
      <c r="T92" t="s">
        <v>6285</v>
      </c>
      <c r="U92" t="s">
        <v>1048</v>
      </c>
      <c r="V92" t="s">
        <v>3146</v>
      </c>
      <c r="W92" t="s">
        <v>4840</v>
      </c>
      <c r="X92" t="s">
        <v>252</v>
      </c>
      <c r="Y92" t="s">
        <v>2414</v>
      </c>
      <c r="Z92" t="s">
        <v>9847</v>
      </c>
      <c r="AA92" t="s">
        <v>10906</v>
      </c>
    </row>
    <row r="93" spans="1:27" x14ac:dyDescent="0.25">
      <c r="A93">
        <v>14</v>
      </c>
      <c r="B93" t="s">
        <v>3243</v>
      </c>
      <c r="C93" s="7">
        <v>44783</v>
      </c>
      <c r="D93" t="s">
        <v>3135</v>
      </c>
      <c r="E93" t="s">
        <v>1045</v>
      </c>
      <c r="F93" t="s">
        <v>11</v>
      </c>
      <c r="G93">
        <v>20</v>
      </c>
      <c r="H93" t="s">
        <v>65</v>
      </c>
      <c r="I93" t="s">
        <v>3242</v>
      </c>
      <c r="J93" t="s">
        <v>16</v>
      </c>
      <c r="K93" t="s">
        <v>16</v>
      </c>
      <c r="L93" t="s">
        <v>15</v>
      </c>
      <c r="M93" t="s">
        <v>16</v>
      </c>
      <c r="N93" t="s">
        <v>6234</v>
      </c>
      <c r="O93" t="s">
        <v>16</v>
      </c>
      <c r="P93" t="s">
        <v>129</v>
      </c>
      <c r="Q93" t="s">
        <v>6238</v>
      </c>
      <c r="R93" t="s">
        <v>16</v>
      </c>
      <c r="S93" t="s">
        <v>16</v>
      </c>
      <c r="T93" t="s">
        <v>6282</v>
      </c>
      <c r="U93" t="s">
        <v>6282</v>
      </c>
      <c r="V93" t="s">
        <v>3132</v>
      </c>
      <c r="W93" t="s">
        <v>9802</v>
      </c>
      <c r="X93" t="s">
        <v>252</v>
      </c>
      <c r="Y93" t="s">
        <v>2414</v>
      </c>
      <c r="Z93" t="s">
        <v>9848</v>
      </c>
      <c r="AA93" t="s">
        <v>11060</v>
      </c>
    </row>
    <row r="94" spans="1:27" x14ac:dyDescent="0.25">
      <c r="A94">
        <v>13</v>
      </c>
      <c r="B94" t="s">
        <v>3271</v>
      </c>
      <c r="C94" s="7">
        <v>44769</v>
      </c>
      <c r="D94" t="s">
        <v>7140</v>
      </c>
      <c r="E94" t="s">
        <v>11</v>
      </c>
      <c r="F94" t="s">
        <v>2521</v>
      </c>
      <c r="G94">
        <v>25</v>
      </c>
      <c r="H94" t="s">
        <v>13</v>
      </c>
      <c r="I94" t="s">
        <v>661</v>
      </c>
      <c r="J94" t="s">
        <v>2523</v>
      </c>
      <c r="K94" t="s">
        <v>2071</v>
      </c>
      <c r="L94" t="s">
        <v>15</v>
      </c>
      <c r="M94" t="s">
        <v>16</v>
      </c>
      <c r="N94" t="s">
        <v>6234</v>
      </c>
      <c r="O94" t="s">
        <v>1926</v>
      </c>
      <c r="P94" t="s">
        <v>129</v>
      </c>
      <c r="Q94" t="s">
        <v>5653</v>
      </c>
      <c r="R94" t="s">
        <v>2136</v>
      </c>
      <c r="S94" t="s">
        <v>16</v>
      </c>
      <c r="T94" t="s">
        <v>6282</v>
      </c>
      <c r="U94" t="s">
        <v>6282</v>
      </c>
      <c r="V94" t="s">
        <v>2524</v>
      </c>
      <c r="W94" t="s">
        <v>4840</v>
      </c>
      <c r="X94" t="s">
        <v>188</v>
      </c>
      <c r="Y94" t="s">
        <v>2414</v>
      </c>
      <c r="Z94" t="s">
        <v>9849</v>
      </c>
      <c r="AA94" t="s">
        <v>10908</v>
      </c>
    </row>
    <row r="95" spans="1:27" x14ac:dyDescent="0.25">
      <c r="A95">
        <v>12</v>
      </c>
      <c r="B95" t="s">
        <v>3383</v>
      </c>
      <c r="C95" s="7">
        <v>44754</v>
      </c>
      <c r="D95" t="s">
        <v>7141</v>
      </c>
      <c r="E95" t="s">
        <v>3381</v>
      </c>
      <c r="F95" t="s">
        <v>3381</v>
      </c>
      <c r="G95">
        <v>25</v>
      </c>
      <c r="H95" t="s">
        <v>104</v>
      </c>
      <c r="I95" t="s">
        <v>661</v>
      </c>
      <c r="J95" t="s">
        <v>2523</v>
      </c>
      <c r="K95" t="s">
        <v>2071</v>
      </c>
      <c r="L95" t="s">
        <v>15</v>
      </c>
      <c r="M95" t="s">
        <v>16</v>
      </c>
      <c r="N95" t="s">
        <v>6234</v>
      </c>
      <c r="O95" t="s">
        <v>1926</v>
      </c>
      <c r="P95" t="s">
        <v>129</v>
      </c>
      <c r="Q95" t="s">
        <v>5653</v>
      </c>
      <c r="R95" t="s">
        <v>2136</v>
      </c>
      <c r="S95" t="s">
        <v>16</v>
      </c>
      <c r="T95" t="s">
        <v>6282</v>
      </c>
      <c r="U95" t="s">
        <v>6282</v>
      </c>
      <c r="V95" t="s">
        <v>3382</v>
      </c>
      <c r="W95" t="s">
        <v>4840</v>
      </c>
      <c r="X95" t="s">
        <v>252</v>
      </c>
      <c r="Y95" t="s">
        <v>2414</v>
      </c>
      <c r="Z95" t="s">
        <v>9849</v>
      </c>
      <c r="AA95" t="s">
        <v>10911</v>
      </c>
    </row>
    <row r="96" spans="1:27" x14ac:dyDescent="0.25">
      <c r="A96">
        <v>11</v>
      </c>
      <c r="B96" t="s">
        <v>3480</v>
      </c>
      <c r="C96" s="7">
        <v>44727</v>
      </c>
      <c r="D96" t="s">
        <v>3135</v>
      </c>
      <c r="E96" t="s">
        <v>1045</v>
      </c>
      <c r="F96" t="s">
        <v>11</v>
      </c>
      <c r="G96">
        <v>140</v>
      </c>
      <c r="H96" t="s">
        <v>137</v>
      </c>
      <c r="I96" t="s">
        <v>3479</v>
      </c>
      <c r="J96" t="s">
        <v>16</v>
      </c>
      <c r="K96" t="s">
        <v>16</v>
      </c>
      <c r="L96" t="s">
        <v>15</v>
      </c>
      <c r="M96" t="s">
        <v>16</v>
      </c>
      <c r="N96" t="s">
        <v>6234</v>
      </c>
      <c r="O96" t="s">
        <v>16</v>
      </c>
      <c r="P96" t="s">
        <v>129</v>
      </c>
      <c r="Q96" t="s">
        <v>6238</v>
      </c>
      <c r="R96" t="s">
        <v>16</v>
      </c>
      <c r="S96" t="s">
        <v>16</v>
      </c>
      <c r="T96" t="s">
        <v>6282</v>
      </c>
      <c r="U96" t="s">
        <v>6282</v>
      </c>
      <c r="V96" t="s">
        <v>3132</v>
      </c>
      <c r="W96" t="s">
        <v>9802</v>
      </c>
      <c r="X96" t="s">
        <v>252</v>
      </c>
      <c r="Y96" t="s">
        <v>2414</v>
      </c>
      <c r="Z96" t="s">
        <v>9850</v>
      </c>
      <c r="AA96" t="s">
        <v>11061</v>
      </c>
    </row>
    <row r="97" spans="1:27" x14ac:dyDescent="0.25">
      <c r="A97">
        <v>10</v>
      </c>
      <c r="B97" t="s">
        <v>3482</v>
      </c>
      <c r="C97" s="7">
        <v>44727</v>
      </c>
      <c r="D97" t="s">
        <v>3135</v>
      </c>
      <c r="E97" t="s">
        <v>1045</v>
      </c>
      <c r="F97" t="s">
        <v>11</v>
      </c>
      <c r="G97">
        <v>25</v>
      </c>
      <c r="H97" t="s">
        <v>13</v>
      </c>
      <c r="I97" t="s">
        <v>3481</v>
      </c>
      <c r="J97" t="s">
        <v>16</v>
      </c>
      <c r="K97" t="s">
        <v>16</v>
      </c>
      <c r="L97" t="s">
        <v>15</v>
      </c>
      <c r="M97" t="s">
        <v>16</v>
      </c>
      <c r="N97" t="s">
        <v>6234</v>
      </c>
      <c r="O97" t="s">
        <v>16</v>
      </c>
      <c r="P97" t="s">
        <v>129</v>
      </c>
      <c r="Q97" t="s">
        <v>6238</v>
      </c>
      <c r="R97" t="s">
        <v>16</v>
      </c>
      <c r="S97" t="s">
        <v>16</v>
      </c>
      <c r="T97" t="s">
        <v>6282</v>
      </c>
      <c r="U97" t="s">
        <v>6282</v>
      </c>
      <c r="V97" t="s">
        <v>3132</v>
      </c>
      <c r="W97" t="s">
        <v>9802</v>
      </c>
      <c r="X97" t="s">
        <v>252</v>
      </c>
      <c r="Y97" t="s">
        <v>2414</v>
      </c>
      <c r="Z97" t="s">
        <v>9850</v>
      </c>
      <c r="AA97" t="s">
        <v>11062</v>
      </c>
    </row>
    <row r="98" spans="1:27" x14ac:dyDescent="0.25">
      <c r="A98">
        <v>9</v>
      </c>
      <c r="B98" t="s">
        <v>3483</v>
      </c>
      <c r="C98" s="7">
        <v>44727</v>
      </c>
      <c r="D98" t="s">
        <v>3135</v>
      </c>
      <c r="E98" t="s">
        <v>1045</v>
      </c>
      <c r="F98" t="s">
        <v>11</v>
      </c>
      <c r="G98">
        <v>45</v>
      </c>
      <c r="H98" t="s">
        <v>104</v>
      </c>
      <c r="I98" t="s">
        <v>571</v>
      </c>
      <c r="J98" t="s">
        <v>16</v>
      </c>
      <c r="K98" t="s">
        <v>16</v>
      </c>
      <c r="L98" t="s">
        <v>15</v>
      </c>
      <c r="M98" t="s">
        <v>16</v>
      </c>
      <c r="N98" t="s">
        <v>6234</v>
      </c>
      <c r="O98" t="s">
        <v>16</v>
      </c>
      <c r="P98" t="s">
        <v>129</v>
      </c>
      <c r="Q98" t="s">
        <v>6238</v>
      </c>
      <c r="R98" t="s">
        <v>16</v>
      </c>
      <c r="S98" t="s">
        <v>16</v>
      </c>
      <c r="T98" t="s">
        <v>6282</v>
      </c>
      <c r="U98" t="s">
        <v>6282</v>
      </c>
      <c r="V98" t="s">
        <v>3132</v>
      </c>
      <c r="W98" t="s">
        <v>9802</v>
      </c>
      <c r="X98" t="s">
        <v>252</v>
      </c>
      <c r="Y98" t="s">
        <v>2414</v>
      </c>
      <c r="Z98" t="s">
        <v>9850</v>
      </c>
      <c r="AA98" t="s">
        <v>11063</v>
      </c>
    </row>
    <row r="99" spans="1:27" x14ac:dyDescent="0.25">
      <c r="A99">
        <v>8</v>
      </c>
      <c r="B99" t="s">
        <v>3554</v>
      </c>
      <c r="C99" s="7">
        <v>44713</v>
      </c>
      <c r="D99" t="s">
        <v>3556</v>
      </c>
      <c r="E99" t="s">
        <v>3551</v>
      </c>
      <c r="F99" t="s">
        <v>3550</v>
      </c>
      <c r="G99">
        <v>5.0999999999999996</v>
      </c>
      <c r="H99" t="s">
        <v>13</v>
      </c>
      <c r="I99" t="s">
        <v>3552</v>
      </c>
      <c r="J99" t="s">
        <v>16</v>
      </c>
      <c r="K99" t="s">
        <v>16</v>
      </c>
      <c r="L99" t="s">
        <v>87</v>
      </c>
      <c r="M99" t="s">
        <v>16</v>
      </c>
      <c r="N99" t="s">
        <v>6234</v>
      </c>
      <c r="O99" t="s">
        <v>1926</v>
      </c>
      <c r="P99" t="s">
        <v>67</v>
      </c>
      <c r="Q99" t="s">
        <v>1937</v>
      </c>
      <c r="R99" t="s">
        <v>16</v>
      </c>
      <c r="S99" t="s">
        <v>16</v>
      </c>
      <c r="T99" t="s">
        <v>6282</v>
      </c>
      <c r="U99" t="s">
        <v>6282</v>
      </c>
      <c r="V99" t="s">
        <v>3553</v>
      </c>
      <c r="W99" t="s">
        <v>4840</v>
      </c>
      <c r="X99" t="s">
        <v>252</v>
      </c>
      <c r="Y99" t="s">
        <v>2414</v>
      </c>
      <c r="Z99" t="s">
        <v>9850</v>
      </c>
      <c r="AA99" t="s">
        <v>11064</v>
      </c>
    </row>
    <row r="100" spans="1:27" x14ac:dyDescent="0.25">
      <c r="A100">
        <v>7</v>
      </c>
      <c r="B100" t="s">
        <v>3637</v>
      </c>
      <c r="C100" s="7">
        <v>44705</v>
      </c>
      <c r="D100" t="s">
        <v>7125</v>
      </c>
      <c r="E100" t="s">
        <v>2692</v>
      </c>
      <c r="F100" t="s">
        <v>2692</v>
      </c>
      <c r="G100">
        <v>20</v>
      </c>
      <c r="H100" t="s">
        <v>137</v>
      </c>
      <c r="I100" t="s">
        <v>888</v>
      </c>
      <c r="J100" t="s">
        <v>158</v>
      </c>
      <c r="K100" t="s">
        <v>2089</v>
      </c>
      <c r="L100" t="s">
        <v>15</v>
      </c>
      <c r="M100" t="s">
        <v>5521</v>
      </c>
      <c r="N100" t="s">
        <v>6234</v>
      </c>
      <c r="O100" t="s">
        <v>1926</v>
      </c>
      <c r="P100" t="s">
        <v>129</v>
      </c>
      <c r="Q100" t="s">
        <v>5653</v>
      </c>
      <c r="R100" t="s">
        <v>2136</v>
      </c>
      <c r="S100" t="s">
        <v>16</v>
      </c>
      <c r="T100" t="s">
        <v>6892</v>
      </c>
      <c r="U100" t="s">
        <v>1048</v>
      </c>
      <c r="V100" t="s">
        <v>2729</v>
      </c>
      <c r="W100" t="s">
        <v>4840</v>
      </c>
      <c r="X100" t="s">
        <v>252</v>
      </c>
      <c r="Y100" t="s">
        <v>2414</v>
      </c>
      <c r="Z100" t="s">
        <v>9851</v>
      </c>
      <c r="AA100" t="s">
        <v>10915</v>
      </c>
    </row>
    <row r="101" spans="1:27" x14ac:dyDescent="0.25">
      <c r="A101">
        <v>6</v>
      </c>
      <c r="B101" t="s">
        <v>3541</v>
      </c>
      <c r="C101" s="7">
        <v>44691</v>
      </c>
      <c r="D101" t="s">
        <v>7126</v>
      </c>
      <c r="E101" t="s">
        <v>11</v>
      </c>
      <c r="F101" t="s">
        <v>2692</v>
      </c>
      <c r="G101">
        <v>10</v>
      </c>
      <c r="H101" t="s">
        <v>137</v>
      </c>
      <c r="I101" t="s">
        <v>942</v>
      </c>
      <c r="J101" t="s">
        <v>605</v>
      </c>
      <c r="K101" t="s">
        <v>2071</v>
      </c>
      <c r="L101" t="s">
        <v>15</v>
      </c>
      <c r="M101" t="s">
        <v>5521</v>
      </c>
      <c r="N101" t="s">
        <v>6234</v>
      </c>
      <c r="O101" t="s">
        <v>1926</v>
      </c>
      <c r="P101" t="s">
        <v>129</v>
      </c>
      <c r="Q101" t="s">
        <v>5653</v>
      </c>
      <c r="R101" t="s">
        <v>2136</v>
      </c>
      <c r="S101" t="s">
        <v>16</v>
      </c>
      <c r="T101" t="s">
        <v>6287</v>
      </c>
      <c r="U101" t="s">
        <v>1048</v>
      </c>
      <c r="V101" t="s">
        <v>686</v>
      </c>
      <c r="W101" t="s">
        <v>4840</v>
      </c>
      <c r="X101" t="s">
        <v>188</v>
      </c>
      <c r="Y101" t="s">
        <v>2414</v>
      </c>
      <c r="Z101" t="s">
        <v>9851</v>
      </c>
      <c r="AA101" t="s">
        <v>10926</v>
      </c>
    </row>
    <row r="102" spans="1:27" x14ac:dyDescent="0.25">
      <c r="A102">
        <v>5</v>
      </c>
      <c r="B102" t="s">
        <v>2467</v>
      </c>
      <c r="C102" s="7">
        <v>44636</v>
      </c>
      <c r="D102" t="s">
        <v>2466</v>
      </c>
      <c r="E102" t="s">
        <v>2461</v>
      </c>
      <c r="F102" t="s">
        <v>2461</v>
      </c>
      <c r="G102">
        <v>5</v>
      </c>
      <c r="H102" t="s">
        <v>13</v>
      </c>
      <c r="I102" t="s">
        <v>20</v>
      </c>
      <c r="J102" t="s">
        <v>16</v>
      </c>
      <c r="K102" t="s">
        <v>16</v>
      </c>
      <c r="L102" t="s">
        <v>32</v>
      </c>
      <c r="M102" t="s">
        <v>16</v>
      </c>
      <c r="N102" t="s">
        <v>6234</v>
      </c>
      <c r="O102" t="s">
        <v>16</v>
      </c>
      <c r="P102" t="s">
        <v>30</v>
      </c>
      <c r="Q102" t="s">
        <v>6745</v>
      </c>
      <c r="R102" t="s">
        <v>2136</v>
      </c>
      <c r="S102" t="s">
        <v>16</v>
      </c>
      <c r="T102" t="s">
        <v>6283</v>
      </c>
      <c r="U102" t="s">
        <v>6283</v>
      </c>
      <c r="V102" t="s">
        <v>2462</v>
      </c>
      <c r="W102" t="s">
        <v>4840</v>
      </c>
      <c r="X102" t="s">
        <v>252</v>
      </c>
      <c r="Y102" t="s">
        <v>2414</v>
      </c>
      <c r="Z102" t="s">
        <v>9852</v>
      </c>
      <c r="AA102" t="s">
        <v>11065</v>
      </c>
    </row>
    <row r="103" spans="1:27" x14ac:dyDescent="0.25">
      <c r="A103">
        <v>4</v>
      </c>
      <c r="B103" t="s">
        <v>3915</v>
      </c>
      <c r="C103" s="7">
        <v>44634</v>
      </c>
      <c r="D103" t="s">
        <v>7121</v>
      </c>
      <c r="E103" t="s">
        <v>1939</v>
      </c>
      <c r="F103" t="s">
        <v>500</v>
      </c>
      <c r="G103">
        <v>28</v>
      </c>
      <c r="H103" t="s">
        <v>137</v>
      </c>
      <c r="I103" t="s">
        <v>888</v>
      </c>
      <c r="J103" t="s">
        <v>299</v>
      </c>
      <c r="K103" t="s">
        <v>1936</v>
      </c>
      <c r="L103" t="s">
        <v>15</v>
      </c>
      <c r="M103" t="s">
        <v>16</v>
      </c>
      <c r="N103" t="s">
        <v>6234</v>
      </c>
      <c r="O103" t="s">
        <v>1926</v>
      </c>
      <c r="P103" t="s">
        <v>37</v>
      </c>
      <c r="Q103" t="s">
        <v>5653</v>
      </c>
      <c r="R103" t="s">
        <v>2136</v>
      </c>
      <c r="S103" t="s">
        <v>16</v>
      </c>
      <c r="T103" t="s">
        <v>6282</v>
      </c>
      <c r="U103" t="s">
        <v>6282</v>
      </c>
      <c r="V103" t="s">
        <v>259</v>
      </c>
      <c r="W103" t="s">
        <v>4840</v>
      </c>
      <c r="X103" t="s">
        <v>252</v>
      </c>
      <c r="Y103" t="s">
        <v>2414</v>
      </c>
      <c r="Z103" t="s">
        <v>9852</v>
      </c>
      <c r="AA103" t="s">
        <v>10943</v>
      </c>
    </row>
    <row r="104" spans="1:27" x14ac:dyDescent="0.25">
      <c r="A104">
        <v>3</v>
      </c>
      <c r="B104" t="s">
        <v>3926</v>
      </c>
      <c r="C104" s="7">
        <v>44630</v>
      </c>
      <c r="D104" t="s">
        <v>3928</v>
      </c>
      <c r="E104" t="s">
        <v>11</v>
      </c>
      <c r="F104" t="s">
        <v>11</v>
      </c>
      <c r="G104">
        <v>10</v>
      </c>
      <c r="H104" t="s">
        <v>13</v>
      </c>
      <c r="I104" t="s">
        <v>888</v>
      </c>
      <c r="J104" t="s">
        <v>16</v>
      </c>
      <c r="K104" t="s">
        <v>16</v>
      </c>
      <c r="L104" t="s">
        <v>15</v>
      </c>
      <c r="M104" t="s">
        <v>5521</v>
      </c>
      <c r="N104" t="s">
        <v>6234</v>
      </c>
      <c r="O104" t="s">
        <v>1926</v>
      </c>
      <c r="P104" t="s">
        <v>37</v>
      </c>
      <c r="Q104" t="s">
        <v>6745</v>
      </c>
      <c r="R104" t="s">
        <v>16</v>
      </c>
      <c r="S104" t="s">
        <v>16</v>
      </c>
      <c r="T104" t="s">
        <v>6282</v>
      </c>
      <c r="U104" t="s">
        <v>6282</v>
      </c>
      <c r="V104" t="s">
        <v>3925</v>
      </c>
      <c r="W104" t="s">
        <v>9802</v>
      </c>
      <c r="X104" t="s">
        <v>188</v>
      </c>
      <c r="Y104" t="s">
        <v>2414</v>
      </c>
      <c r="Z104" t="s">
        <v>9852</v>
      </c>
      <c r="AA104" t="s">
        <v>11066</v>
      </c>
    </row>
    <row r="105" spans="1:27" x14ac:dyDescent="0.25">
      <c r="A105">
        <v>2</v>
      </c>
      <c r="B105" t="s">
        <v>4045</v>
      </c>
      <c r="C105" s="7">
        <v>44614</v>
      </c>
      <c r="D105" t="s">
        <v>7131</v>
      </c>
      <c r="E105" t="s">
        <v>11</v>
      </c>
      <c r="F105" t="s">
        <v>2692</v>
      </c>
      <c r="G105">
        <v>13</v>
      </c>
      <c r="H105" t="s">
        <v>137</v>
      </c>
      <c r="I105" t="s">
        <v>85</v>
      </c>
      <c r="J105" t="s">
        <v>743</v>
      </c>
      <c r="K105" t="s">
        <v>2071</v>
      </c>
      <c r="L105" t="s">
        <v>15</v>
      </c>
      <c r="M105" t="s">
        <v>16</v>
      </c>
      <c r="N105" t="s">
        <v>6234</v>
      </c>
      <c r="O105" t="s">
        <v>1926</v>
      </c>
      <c r="P105" t="s">
        <v>129</v>
      </c>
      <c r="Q105" t="s">
        <v>5653</v>
      </c>
      <c r="R105" t="s">
        <v>2136</v>
      </c>
      <c r="S105" t="s">
        <v>16</v>
      </c>
      <c r="T105" t="s">
        <v>6282</v>
      </c>
      <c r="U105" t="s">
        <v>6282</v>
      </c>
      <c r="V105" t="s">
        <v>2693</v>
      </c>
      <c r="W105" t="s">
        <v>4840</v>
      </c>
      <c r="X105" t="s">
        <v>188</v>
      </c>
      <c r="Y105" t="s">
        <v>2414</v>
      </c>
      <c r="Z105" t="s">
        <v>9853</v>
      </c>
      <c r="AA105" t="s">
        <v>10954</v>
      </c>
    </row>
    <row r="106" spans="1:27" x14ac:dyDescent="0.25">
      <c r="A106">
        <v>1</v>
      </c>
      <c r="B106" t="s">
        <v>4218</v>
      </c>
      <c r="C106" s="7">
        <v>44572</v>
      </c>
      <c r="D106" t="s">
        <v>4221</v>
      </c>
      <c r="E106" t="s">
        <v>11</v>
      </c>
      <c r="F106" t="s">
        <v>11</v>
      </c>
      <c r="G106">
        <v>9.7200000000000006</v>
      </c>
      <c r="H106" t="s">
        <v>13</v>
      </c>
      <c r="I106" t="s">
        <v>854</v>
      </c>
      <c r="J106" t="s">
        <v>146</v>
      </c>
      <c r="K106" t="s">
        <v>1936</v>
      </c>
      <c r="L106" t="s">
        <v>22</v>
      </c>
      <c r="M106" t="s">
        <v>16</v>
      </c>
      <c r="N106" t="s">
        <v>6730</v>
      </c>
      <c r="O106" t="s">
        <v>16</v>
      </c>
      <c r="P106" t="s">
        <v>27</v>
      </c>
      <c r="Q106" t="s">
        <v>6744</v>
      </c>
      <c r="R106" t="s">
        <v>16</v>
      </c>
      <c r="S106" t="s">
        <v>16</v>
      </c>
      <c r="T106" t="s">
        <v>6283</v>
      </c>
      <c r="U106" t="s">
        <v>6283</v>
      </c>
      <c r="V106" t="s">
        <v>4217</v>
      </c>
      <c r="W106" t="s">
        <v>9802</v>
      </c>
      <c r="X106" t="s">
        <v>188</v>
      </c>
      <c r="Y106" t="s">
        <v>2414</v>
      </c>
      <c r="Z106" t="s">
        <v>9854</v>
      </c>
      <c r="AA106" t="s">
        <v>11067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45991-A543-454E-AADB-2EF7F85F0BC7}">
  <sheetPr>
    <tabColor rgb="FFD0C7B4"/>
  </sheetPr>
  <dimension ref="A1:V441"/>
  <sheetViews>
    <sheetView zoomScale="115" zoomScaleNormal="115" workbookViewId="0">
      <selection activeCell="E7" sqref="E7"/>
    </sheetView>
  </sheetViews>
  <sheetFormatPr defaultRowHeight="15" x14ac:dyDescent="0.25"/>
  <cols>
    <col min="1" max="1" width="5.109375" style="24" bestFit="1" customWidth="1"/>
    <col min="2" max="2" width="9" style="24" bestFit="1" customWidth="1"/>
    <col min="3" max="4" width="18.77734375" style="32" bestFit="1" customWidth="1"/>
    <col min="5" max="5" width="10.5546875" style="24" bestFit="1" customWidth="1"/>
    <col min="6" max="6" width="8.5546875" style="24" customWidth="1"/>
    <col min="7" max="7" width="13.5546875" style="24" customWidth="1"/>
    <col min="8" max="8" width="5.109375" style="24" bestFit="1" customWidth="1"/>
    <col min="9" max="9" width="11.88671875" style="24" bestFit="1" customWidth="1"/>
    <col min="10" max="10" width="6.21875" style="24" bestFit="1" customWidth="1"/>
    <col min="11" max="11" width="7.44140625" style="24" bestFit="1" customWidth="1"/>
    <col min="12" max="12" width="13.33203125" style="24" bestFit="1" customWidth="1"/>
    <col min="13" max="13" width="17" style="24" bestFit="1" customWidth="1"/>
    <col min="14" max="14" width="4.33203125" style="24" bestFit="1" customWidth="1"/>
    <col min="15" max="17" width="14.21875" style="128" bestFit="1" customWidth="1"/>
    <col min="18" max="18" width="14.21875" style="128" customWidth="1"/>
    <col min="19" max="19" width="14.21875" style="128" bestFit="1" customWidth="1"/>
    <col min="20" max="21" width="2" style="24" customWidth="1"/>
    <col min="22" max="22" width="17.33203125" style="24" customWidth="1"/>
    <col min="23" max="16384" width="8.88671875" style="24"/>
  </cols>
  <sheetData>
    <row r="1" spans="1:22" ht="24.75" thickTop="1" thickBot="1" x14ac:dyDescent="0.3">
      <c r="A1" s="102" t="s">
        <v>0</v>
      </c>
      <c r="B1" s="116" t="s">
        <v>1</v>
      </c>
      <c r="C1" s="117" t="s">
        <v>2409</v>
      </c>
      <c r="D1" s="117" t="s">
        <v>174</v>
      </c>
      <c r="E1" s="117" t="s">
        <v>124</v>
      </c>
      <c r="F1" s="117" t="s">
        <v>2</v>
      </c>
      <c r="G1" s="117" t="s">
        <v>101</v>
      </c>
      <c r="H1" s="117" t="s">
        <v>3</v>
      </c>
      <c r="I1" s="118" t="s">
        <v>4</v>
      </c>
      <c r="J1" s="119" t="s">
        <v>5</v>
      </c>
      <c r="K1" s="117" t="s">
        <v>1920</v>
      </c>
      <c r="L1" s="117" t="s">
        <v>6</v>
      </c>
      <c r="M1" s="117" t="s">
        <v>7</v>
      </c>
      <c r="N1" s="117" t="s">
        <v>9</v>
      </c>
      <c r="O1" s="126" t="s">
        <v>6232</v>
      </c>
      <c r="P1" s="126" t="s">
        <v>2051</v>
      </c>
      <c r="Q1" s="126" t="s">
        <v>4722</v>
      </c>
      <c r="R1" s="126" t="s">
        <v>7113</v>
      </c>
      <c r="S1" s="126" t="s">
        <v>1921</v>
      </c>
      <c r="V1" s="120" t="s">
        <v>4826</v>
      </c>
    </row>
    <row r="2" spans="1:22" ht="15.75" thickTop="1" x14ac:dyDescent="0.25">
      <c r="A2" s="101">
        <f>SBLC[[#This Row],[Index]]</f>
        <v>321</v>
      </c>
      <c r="B2" s="75">
        <f>VLOOKUP($A2,'SBLC load'!$A:$Y,MATCH(SBLC!B$1,'SBLC load'!$1:$1,0),0)</f>
        <v>45218</v>
      </c>
      <c r="C2" s="76" t="str">
        <f>VLOOKUP($A2,'SBLC load'!$A:$AD,MATCH(SBLC!C$1,'SBLC load'!$1:$1,0),0)</f>
        <v>成都兴蓉西集团</v>
      </c>
      <c r="D2" s="76" t="str">
        <f>VLOOKUP($A2,'SBLC load'!$A:$Y,MATCH(SBLC!D$1,'SBLC load'!$1:$1,0),0)</f>
        <v>上海银行</v>
      </c>
      <c r="E2" s="75" t="str">
        <f>VLOOKUP($A2,'SBLC load'!$A:$Y,MATCH(SBLC!E$1,'SBLC load'!$1:$1,0),0)</f>
        <v>--/--/--</v>
      </c>
      <c r="F2" s="77" t="str">
        <f>VLOOKUP($A2,'SBLC load'!$A:$Y,MATCH(SBLC!F$1,'SBLC load'!$1:$1,0),0)</f>
        <v>JPY</v>
      </c>
      <c r="G2" s="77">
        <f>VLOOKUP($A2,'SBLC load'!$A:$Y,MATCH(SBLC!G$1,'SBLC load'!$1:$1,0),0)</f>
        <v>106</v>
      </c>
      <c r="H2" s="75" t="str">
        <f>VLOOKUP($A2,'SBLC load'!$A:$Y,MATCH(SBLC!H$1,'SBLC load'!$1:$1,0),0)</f>
        <v>3</v>
      </c>
      <c r="I2" s="75" t="str">
        <f>VLOOKUP($A2,'SBLC load'!$A:$Y,MATCH(SBLC!I$1,'SBLC load'!$1:$1,0),0)</f>
        <v>1.4%</v>
      </c>
      <c r="J2" s="75" t="str">
        <f>VLOOKUP($A2,'SBLC load'!$A:$Y,MATCH(SBLC!J$1,'SBLC load'!$1:$1,0),0)</f>
        <v>1.7%a</v>
      </c>
      <c r="K2" s="77">
        <f>VLOOKUP($A2,'SBLC load'!$A:$Y,MATCH(SBLC!K$1,'SBLC load'!$1:$1,0),0)</f>
        <v>30</v>
      </c>
      <c r="L2" s="76" t="str">
        <f>VLOOKUP($A2,'SBLC load'!$A:$Y,MATCH(SBLC!L$1,'SBLC load'!$1:$1,0),0)</f>
        <v>备证</v>
      </c>
      <c r="M2" s="76" t="str">
        <f>VLOOKUP($A2,'SBLC load'!$A:$Y,MATCH(SBLC!M$1,'SBLC load'!$1:$1,0),0)</f>
        <v>--</v>
      </c>
      <c r="N2" s="76" t="str">
        <f>VLOOKUP($A2,'SBLC load'!$A:$Y,MATCH(SBLC!N$1,'SBLC load'!$1:$1,0),0)</f>
        <v>四川</v>
      </c>
      <c r="O2" s="127" t="str">
        <f>VLOOKUP($A2,'SBLC load'!$A:$Y,MATCH(SBLC!O$1,'SBLC load'!$1:$1,0),0)</f>
        <v>地方平台</v>
      </c>
      <c r="P2" s="127">
        <f>VLOOKUP($A2,'SBLC load'!$A:$Y,MATCH(SBLC!P$1,'SBLC load'!$1:$1,0),0)</f>
        <v>0.74199999999999999</v>
      </c>
      <c r="Q2" s="127" t="str">
        <f>VLOOKUP($A2,'SBLC load'!$A:$Y,MATCH(SBLC!Q$1,'SBLC load'!$1:$1,0),0)</f>
        <v>城商行备证</v>
      </c>
      <c r="R2" s="127" t="str">
        <f>VLOOKUP($A2,'SBLC load'!$A:$Y,MATCH(SBLC!R$1,'SBLC load'!$1:$1,0),0)</f>
        <v>城商行第一梯队</v>
      </c>
      <c r="S2" s="127" t="str">
        <f>VLOOKUP($A2,'SBLC load'!$A:$Y,MATCH(SBLC!S$1,'SBLC load'!$1:$1,0),0)</f>
        <v>--</v>
      </c>
    </row>
    <row r="3" spans="1:22" x14ac:dyDescent="0.25">
      <c r="A3" s="101">
        <f>SBLC[[#This Row],[Index]]</f>
        <v>320</v>
      </c>
      <c r="B3" s="75">
        <f>VLOOKUP($A3,'SBLC load'!$A:$Y,MATCH(SBLC!B$1,'SBLC load'!$1:$1,0),0)</f>
        <v>45216</v>
      </c>
      <c r="C3" s="76" t="str">
        <f>VLOOKUP($A3,'SBLC load'!$A:$AD,MATCH(SBLC!C$1,'SBLC load'!$1:$1,0),0)</f>
        <v>宝应开投</v>
      </c>
      <c r="D3" s="76" t="str">
        <f>VLOOKUP($A3,'SBLC load'!$A:$Y,MATCH(SBLC!D$1,'SBLC load'!$1:$1,0),0)</f>
        <v>江苏银行</v>
      </c>
      <c r="E3" s="75" t="str">
        <f>VLOOKUP($A3,'SBLC load'!$A:$Y,MATCH(SBLC!E$1,'SBLC load'!$1:$1,0),0)</f>
        <v>--/--/--</v>
      </c>
      <c r="F3" s="77" t="str">
        <f>VLOOKUP($A3,'SBLC load'!$A:$Y,MATCH(SBLC!F$1,'SBLC load'!$1:$1,0),0)</f>
        <v>JPY</v>
      </c>
      <c r="G3" s="77">
        <f>VLOOKUP($A3,'SBLC load'!$A:$Y,MATCH(SBLC!G$1,'SBLC load'!$1:$1,0),0)</f>
        <v>45</v>
      </c>
      <c r="H3" s="75" t="str">
        <f>VLOOKUP($A3,'SBLC load'!$A:$Y,MATCH(SBLC!H$1,'SBLC load'!$1:$1,0),0)</f>
        <v>3</v>
      </c>
      <c r="I3" s="75" t="str">
        <f>VLOOKUP($A3,'SBLC load'!$A:$Y,MATCH(SBLC!I$1,'SBLC load'!$1:$1,0),0)</f>
        <v>1.65%</v>
      </c>
      <c r="J3" s="75" t="str">
        <f>VLOOKUP($A3,'SBLC load'!$A:$Y,MATCH(SBLC!J$1,'SBLC load'!$1:$1,0),0)</f>
        <v>1.8%a</v>
      </c>
      <c r="K3" s="77">
        <f>VLOOKUP($A3,'SBLC load'!$A:$Y,MATCH(SBLC!K$1,'SBLC load'!$1:$1,0),0)</f>
        <v>15</v>
      </c>
      <c r="L3" s="76" t="str">
        <f>VLOOKUP($A3,'SBLC load'!$A:$Y,MATCH(SBLC!L$1,'SBLC load'!$1:$1,0),0)</f>
        <v>备证</v>
      </c>
      <c r="M3" s="76" t="str">
        <f>VLOOKUP($A3,'SBLC load'!$A:$Y,MATCH(SBLC!M$1,'SBLC load'!$1:$1,0),0)</f>
        <v>--</v>
      </c>
      <c r="N3" s="76" t="str">
        <f>VLOOKUP($A3,'SBLC load'!$A:$Y,MATCH(SBLC!N$1,'SBLC load'!$1:$1,0),0)</f>
        <v>江苏</v>
      </c>
      <c r="O3" s="127" t="str">
        <f>VLOOKUP($A3,'SBLC load'!$A:$Y,MATCH(SBLC!O$1,'SBLC load'!$1:$1,0),0)</f>
        <v>地方平台</v>
      </c>
      <c r="P3" s="127">
        <f>VLOOKUP($A3,'SBLC load'!$A:$Y,MATCH(SBLC!P$1,'SBLC load'!$1:$1,0),0)</f>
        <v>0.315</v>
      </c>
      <c r="Q3" s="127" t="str">
        <f>VLOOKUP($A3,'SBLC load'!$A:$Y,MATCH(SBLC!Q$1,'SBLC load'!$1:$1,0),0)</f>
        <v>城商行备证</v>
      </c>
      <c r="R3" s="127" t="str">
        <f>VLOOKUP($A3,'SBLC load'!$A:$Y,MATCH(SBLC!R$1,'SBLC load'!$1:$1,0),0)</f>
        <v>城商行第一梯队</v>
      </c>
      <c r="S3" s="127" t="str">
        <f>VLOOKUP($A3,'SBLC load'!$A:$Y,MATCH(SBLC!S$1,'SBLC load'!$1:$1,0),0)</f>
        <v>--</v>
      </c>
    </row>
    <row r="4" spans="1:22" x14ac:dyDescent="0.25">
      <c r="A4" s="101">
        <f>SBLC[[#This Row],[Index]]</f>
        <v>319</v>
      </c>
      <c r="B4" s="75">
        <f>VLOOKUP($A4,'SBLC load'!$A:$Y,MATCH(SBLC!B$1,'SBLC load'!$1:$1,0),0)</f>
        <v>45215</v>
      </c>
      <c r="C4" s="76" t="str">
        <f>VLOOKUP($A4,'SBLC load'!$A:$AD,MATCH(SBLC!C$1,'SBLC load'!$1:$1,0),0)</f>
        <v>齐河城建</v>
      </c>
      <c r="D4" s="76" t="str">
        <f>VLOOKUP($A4,'SBLC load'!$A:$Y,MATCH(SBLC!D$1,'SBLC load'!$1:$1,0),0)</f>
        <v>恒丰银行</v>
      </c>
      <c r="E4" s="75" t="str">
        <f>VLOOKUP($A4,'SBLC load'!$A:$Y,MATCH(SBLC!E$1,'SBLC load'!$1:$1,0),0)</f>
        <v>--/--/--</v>
      </c>
      <c r="F4" s="77" t="str">
        <f>VLOOKUP($A4,'SBLC load'!$A:$Y,MATCH(SBLC!F$1,'SBLC load'!$1:$1,0),0)</f>
        <v>CNH</v>
      </c>
      <c r="G4" s="77">
        <f>VLOOKUP($A4,'SBLC load'!$A:$Y,MATCH(SBLC!G$1,'SBLC load'!$1:$1,0),0)</f>
        <v>2.7</v>
      </c>
      <c r="H4" s="75" t="str">
        <f>VLOOKUP($A4,'SBLC load'!$A:$Y,MATCH(SBLC!H$1,'SBLC load'!$1:$1,0),0)</f>
        <v>3</v>
      </c>
      <c r="I4" s="75" t="str">
        <f>VLOOKUP($A4,'SBLC load'!$A:$Y,MATCH(SBLC!I$1,'SBLC load'!$1:$1,0),0)</f>
        <v>7.8%</v>
      </c>
      <c r="J4" s="75" t="str">
        <f>VLOOKUP($A4,'SBLC load'!$A:$Y,MATCH(SBLC!J$1,'SBLC load'!$1:$1,0),0)</f>
        <v>--</v>
      </c>
      <c r="K4" s="77" t="str">
        <f>VLOOKUP($A4,'SBLC load'!$A:$Y,MATCH(SBLC!K$1,'SBLC load'!$1:$1,0),0)</f>
        <v>--</v>
      </c>
      <c r="L4" s="76" t="str">
        <f>VLOOKUP($A4,'SBLC load'!$A:$Y,MATCH(SBLC!L$1,'SBLC load'!$1:$1,0),0)</f>
        <v>备证+担保</v>
      </c>
      <c r="M4" s="76" t="str">
        <f>VLOOKUP($A4,'SBLC load'!$A:$Y,MATCH(SBLC!M$1,'SBLC load'!$1:$1,0),0)</f>
        <v>点心债</v>
      </c>
      <c r="N4" s="76" t="str">
        <f>VLOOKUP($A4,'SBLC load'!$A:$Y,MATCH(SBLC!N$1,'SBLC load'!$1:$1,0),0)</f>
        <v>山东</v>
      </c>
      <c r="O4" s="127" t="str">
        <f>VLOOKUP($A4,'SBLC load'!$A:$Y,MATCH(SBLC!O$1,'SBLC load'!$1:$1,0),0)</f>
        <v>地方平台</v>
      </c>
      <c r="P4" s="127">
        <f>VLOOKUP($A4,'SBLC load'!$A:$Y,MATCH(SBLC!P$1,'SBLC load'!$1:$1,0),0)</f>
        <v>0.37</v>
      </c>
      <c r="Q4" s="127" t="str">
        <f>VLOOKUP($A4,'SBLC load'!$A:$Y,MATCH(SBLC!Q$1,'SBLC load'!$1:$1,0),0)</f>
        <v>股份行备证</v>
      </c>
      <c r="R4" s="127" t="str">
        <f>VLOOKUP($A4,'SBLC load'!$A:$Y,MATCH(SBLC!R$1,'SBLC load'!$1:$1,0),0)</f>
        <v>股份行第三梯队</v>
      </c>
      <c r="S4" s="127" t="str">
        <f>VLOOKUP($A4,'SBLC load'!$A:$Y,MATCH(SBLC!S$1,'SBLC load'!$1:$1,0),0)</f>
        <v>--</v>
      </c>
    </row>
    <row r="5" spans="1:22" x14ac:dyDescent="0.25">
      <c r="A5" s="101">
        <f>SBLC[[#This Row],[Index]]</f>
        <v>318</v>
      </c>
      <c r="B5" s="75">
        <f>VLOOKUP($A5,'SBLC load'!$A:$Y,MATCH(SBLC!B$1,'SBLC load'!$1:$1,0),0)</f>
        <v>45215</v>
      </c>
      <c r="C5" s="76" t="str">
        <f>VLOOKUP($A5,'SBLC load'!$A:$AD,MATCH(SBLC!C$1,'SBLC load'!$1:$1,0),0)</f>
        <v>上饶城投</v>
      </c>
      <c r="D5" s="76" t="str">
        <f>VLOOKUP($A5,'SBLC load'!$A:$Y,MATCH(SBLC!D$1,'SBLC load'!$1:$1,0),0)</f>
        <v>北京银行</v>
      </c>
      <c r="E5" s="75" t="str">
        <f>VLOOKUP($A5,'SBLC load'!$A:$Y,MATCH(SBLC!E$1,'SBLC load'!$1:$1,0),0)</f>
        <v>--/--/--</v>
      </c>
      <c r="F5" s="77" t="str">
        <f>VLOOKUP($A5,'SBLC load'!$A:$Y,MATCH(SBLC!F$1,'SBLC load'!$1:$1,0),0)</f>
        <v>USD</v>
      </c>
      <c r="G5" s="77">
        <f>VLOOKUP($A5,'SBLC load'!$A:$Y,MATCH(SBLC!G$1,'SBLC load'!$1:$1,0),0)</f>
        <v>0.3</v>
      </c>
      <c r="H5" s="75" t="str">
        <f>VLOOKUP($A5,'SBLC load'!$A:$Y,MATCH(SBLC!H$1,'SBLC load'!$1:$1,0),0)</f>
        <v>3</v>
      </c>
      <c r="I5" s="75" t="str">
        <f>VLOOKUP($A5,'SBLC load'!$A:$Y,MATCH(SBLC!I$1,'SBLC load'!$1:$1,0),0)</f>
        <v>6.5%</v>
      </c>
      <c r="J5" s="75" t="str">
        <f>VLOOKUP($A5,'SBLC load'!$A:$Y,MATCH(SBLC!J$1,'SBLC load'!$1:$1,0),0)</f>
        <v>--</v>
      </c>
      <c r="K5" s="77" t="str">
        <f>VLOOKUP($A5,'SBLC load'!$A:$Y,MATCH(SBLC!K$1,'SBLC load'!$1:$1,0),0)</f>
        <v>--</v>
      </c>
      <c r="L5" s="76" t="str">
        <f>VLOOKUP($A5,'SBLC load'!$A:$Y,MATCH(SBLC!L$1,'SBLC load'!$1:$1,0),0)</f>
        <v>备证</v>
      </c>
      <c r="M5" s="76" t="str">
        <f>VLOOKUP($A5,'SBLC load'!$A:$Y,MATCH(SBLC!M$1,'SBLC load'!$1:$1,0),0)</f>
        <v>--</v>
      </c>
      <c r="N5" s="76" t="str">
        <f>VLOOKUP($A5,'SBLC load'!$A:$Y,MATCH(SBLC!N$1,'SBLC load'!$1:$1,0),0)</f>
        <v>江西</v>
      </c>
      <c r="O5" s="127" t="str">
        <f>VLOOKUP($A5,'SBLC load'!$A:$Y,MATCH(SBLC!O$1,'SBLC load'!$1:$1,0),0)</f>
        <v>地方平台</v>
      </c>
      <c r="P5" s="127">
        <f>VLOOKUP($A5,'SBLC load'!$A:$Y,MATCH(SBLC!P$1,'SBLC load'!$1:$1,0),0)</f>
        <v>0.3</v>
      </c>
      <c r="Q5" s="127" t="str">
        <f>VLOOKUP($A5,'SBLC load'!$A:$Y,MATCH(SBLC!Q$1,'SBLC load'!$1:$1,0),0)</f>
        <v>城商行备证</v>
      </c>
      <c r="R5" s="127" t="str">
        <f>VLOOKUP($A5,'SBLC load'!$A:$Y,MATCH(SBLC!R$1,'SBLC load'!$1:$1,0),0)</f>
        <v>城商行第一梯队</v>
      </c>
      <c r="S5" s="127" t="str">
        <f>VLOOKUP($A5,'SBLC load'!$A:$Y,MATCH(SBLC!S$1,'SBLC load'!$1:$1,0),0)</f>
        <v>--</v>
      </c>
    </row>
    <row r="6" spans="1:22" x14ac:dyDescent="0.25">
      <c r="A6" s="101">
        <f>SBLC[[#This Row],[Index]]</f>
        <v>317</v>
      </c>
      <c r="B6" s="75">
        <f>VLOOKUP($A6,'SBLC load'!$A:$Y,MATCH(SBLC!B$1,'SBLC load'!$1:$1,0),0)</f>
        <v>45212</v>
      </c>
      <c r="C6" s="76" t="str">
        <f>VLOOKUP($A6,'SBLC load'!$A:$AD,MATCH(SBLC!C$1,'SBLC load'!$1:$1,0),0)</f>
        <v>齐河城建</v>
      </c>
      <c r="D6" s="76" t="str">
        <f>VLOOKUP($A6,'SBLC load'!$A:$Y,MATCH(SBLC!D$1,'SBLC load'!$1:$1,0),0)</f>
        <v>恒丰银行</v>
      </c>
      <c r="E6" s="75" t="str">
        <f>VLOOKUP($A6,'SBLC load'!$A:$Y,MATCH(SBLC!E$1,'SBLC load'!$1:$1,0),0)</f>
        <v>--/--/--</v>
      </c>
      <c r="F6" s="77" t="str">
        <f>VLOOKUP($A6,'SBLC load'!$A:$Y,MATCH(SBLC!F$1,'SBLC load'!$1:$1,0),0)</f>
        <v>CNH</v>
      </c>
      <c r="G6" s="77">
        <f>VLOOKUP($A6,'SBLC load'!$A:$Y,MATCH(SBLC!G$1,'SBLC load'!$1:$1,0),0)</f>
        <v>4.0999999999999996</v>
      </c>
      <c r="H6" s="75" t="str">
        <f>VLOOKUP($A6,'SBLC load'!$A:$Y,MATCH(SBLC!H$1,'SBLC load'!$1:$1,0),0)</f>
        <v>1.1</v>
      </c>
      <c r="I6" s="75" t="str">
        <f>VLOOKUP($A6,'SBLC load'!$A:$Y,MATCH(SBLC!I$1,'SBLC load'!$1:$1,0),0)</f>
        <v>4.8%</v>
      </c>
      <c r="J6" s="75" t="str">
        <f>VLOOKUP($A6,'SBLC load'!$A:$Y,MATCH(SBLC!J$1,'SBLC load'!$1:$1,0),0)</f>
        <v>--</v>
      </c>
      <c r="K6" s="77" t="str">
        <f>VLOOKUP($A6,'SBLC load'!$A:$Y,MATCH(SBLC!K$1,'SBLC load'!$1:$1,0),0)</f>
        <v>--</v>
      </c>
      <c r="L6" s="76" t="str">
        <f>VLOOKUP($A6,'SBLC load'!$A:$Y,MATCH(SBLC!L$1,'SBLC load'!$1:$1,0),0)</f>
        <v>备证+担保</v>
      </c>
      <c r="M6" s="76" t="str">
        <f>VLOOKUP($A6,'SBLC load'!$A:$Y,MATCH(SBLC!M$1,'SBLC load'!$1:$1,0),0)</f>
        <v>点心债</v>
      </c>
      <c r="N6" s="76" t="str">
        <f>VLOOKUP($A6,'SBLC load'!$A:$Y,MATCH(SBLC!N$1,'SBLC load'!$1:$1,0),0)</f>
        <v>山东</v>
      </c>
      <c r="O6" s="127" t="str">
        <f>VLOOKUP($A6,'SBLC load'!$A:$Y,MATCH(SBLC!O$1,'SBLC load'!$1:$1,0),0)</f>
        <v>地方平台</v>
      </c>
      <c r="P6" s="127">
        <f>VLOOKUP($A6,'SBLC load'!$A:$Y,MATCH(SBLC!P$1,'SBLC load'!$1:$1,0),0)</f>
        <v>0.56200000000000006</v>
      </c>
      <c r="Q6" s="127" t="str">
        <f>VLOOKUP($A6,'SBLC load'!$A:$Y,MATCH(SBLC!Q$1,'SBLC load'!$1:$1,0),0)</f>
        <v>股份行备证</v>
      </c>
      <c r="R6" s="127" t="str">
        <f>VLOOKUP($A6,'SBLC load'!$A:$Y,MATCH(SBLC!R$1,'SBLC load'!$1:$1,0),0)</f>
        <v>股份行第三梯队</v>
      </c>
      <c r="S6" s="127" t="str">
        <f>VLOOKUP($A6,'SBLC load'!$A:$Y,MATCH(SBLC!S$1,'SBLC load'!$1:$1,0),0)</f>
        <v>--</v>
      </c>
    </row>
    <row r="7" spans="1:22" x14ac:dyDescent="0.25">
      <c r="A7" s="101">
        <f>SBLC[[#This Row],[Index]]</f>
        <v>316</v>
      </c>
      <c r="B7" s="75">
        <f>VLOOKUP($A7,'SBLC load'!$A:$Y,MATCH(SBLC!B$1,'SBLC load'!$1:$1,0),0)</f>
        <v>45209</v>
      </c>
      <c r="C7" s="76" t="str">
        <f>VLOOKUP($A7,'SBLC load'!$A:$AD,MATCH(SBLC!C$1,'SBLC load'!$1:$1,0),0)</f>
        <v>孝感高创</v>
      </c>
      <c r="D7" s="76" t="str">
        <f>VLOOKUP($A7,'SBLC load'!$A:$Y,MATCH(SBLC!D$1,'SBLC load'!$1:$1,0),0)</f>
        <v>邮储银行</v>
      </c>
      <c r="E7" s="75" t="str">
        <f>VLOOKUP($A7,'SBLC load'!$A:$Y,MATCH(SBLC!E$1,'SBLC load'!$1:$1,0),0)</f>
        <v>--/--/--</v>
      </c>
      <c r="F7" s="77" t="str">
        <f>VLOOKUP($A7,'SBLC load'!$A:$Y,MATCH(SBLC!F$1,'SBLC load'!$1:$1,0),0)</f>
        <v>CNH</v>
      </c>
      <c r="G7" s="77">
        <f>VLOOKUP($A7,'SBLC load'!$A:$Y,MATCH(SBLC!G$1,'SBLC load'!$1:$1,0),0)</f>
        <v>3.85</v>
      </c>
      <c r="H7" s="75" t="str">
        <f>VLOOKUP($A7,'SBLC load'!$A:$Y,MATCH(SBLC!H$1,'SBLC load'!$1:$1,0),0)</f>
        <v>2.9</v>
      </c>
      <c r="I7" s="75" t="str">
        <f>VLOOKUP($A7,'SBLC load'!$A:$Y,MATCH(SBLC!I$1,'SBLC load'!$1:$1,0),0)</f>
        <v>3.9%</v>
      </c>
      <c r="J7" s="75" t="str">
        <f>VLOOKUP($A7,'SBLC load'!$A:$Y,MATCH(SBLC!J$1,'SBLC load'!$1:$1,0),0)</f>
        <v>4%a</v>
      </c>
      <c r="K7" s="77">
        <f>VLOOKUP($A7,'SBLC load'!$A:$Y,MATCH(SBLC!K$1,'SBLC load'!$1:$1,0),0)</f>
        <v>10</v>
      </c>
      <c r="L7" s="76" t="str">
        <f>VLOOKUP($A7,'SBLC load'!$A:$Y,MATCH(SBLC!L$1,'SBLC load'!$1:$1,0),0)</f>
        <v>备证</v>
      </c>
      <c r="M7" s="76" t="str">
        <f>VLOOKUP($A7,'SBLC load'!$A:$Y,MATCH(SBLC!M$1,'SBLC load'!$1:$1,0),0)</f>
        <v>点心债</v>
      </c>
      <c r="N7" s="76" t="str">
        <f>VLOOKUP($A7,'SBLC load'!$A:$Y,MATCH(SBLC!N$1,'SBLC load'!$1:$1,0),0)</f>
        <v>湖北</v>
      </c>
      <c r="O7" s="127" t="str">
        <f>VLOOKUP($A7,'SBLC load'!$A:$Y,MATCH(SBLC!O$1,'SBLC load'!$1:$1,0),0)</f>
        <v>地方平台</v>
      </c>
      <c r="P7" s="127">
        <f>VLOOKUP($A7,'SBLC load'!$A:$Y,MATCH(SBLC!P$1,'SBLC load'!$1:$1,0),0)</f>
        <v>0.52700000000000002</v>
      </c>
      <c r="Q7" s="127" t="str">
        <f>VLOOKUP($A7,'SBLC load'!$A:$Y,MATCH(SBLC!Q$1,'SBLC load'!$1:$1,0),0)</f>
        <v>国有行备证</v>
      </c>
      <c r="R7" s="127" t="str">
        <f>VLOOKUP($A7,'SBLC load'!$A:$Y,MATCH(SBLC!R$1,'SBLC load'!$1:$1,0),0)</f>
        <v>--</v>
      </c>
      <c r="S7" s="127" t="str">
        <f>VLOOKUP($A7,'SBLC load'!$A:$Y,MATCH(SBLC!S$1,'SBLC load'!$1:$1,0),0)</f>
        <v>--</v>
      </c>
    </row>
    <row r="8" spans="1:22" x14ac:dyDescent="0.25">
      <c r="A8" s="101">
        <f>SBLC[[#This Row],[Index]]</f>
        <v>315</v>
      </c>
      <c r="B8" s="75">
        <f>VLOOKUP($A8,'SBLC load'!$A:$Y,MATCH(SBLC!B$1,'SBLC load'!$1:$1,0),0)</f>
        <v>45197</v>
      </c>
      <c r="C8" s="76" t="str">
        <f>VLOOKUP($A8,'SBLC load'!$A:$AD,MATCH(SBLC!C$1,'SBLC load'!$1:$1,0),0)</f>
        <v>西安航天高技术</v>
      </c>
      <c r="D8" s="76" t="str">
        <f>VLOOKUP($A8,'SBLC load'!$A:$Y,MATCH(SBLC!D$1,'SBLC load'!$1:$1,0),0)</f>
        <v>长安银行</v>
      </c>
      <c r="E8" s="75" t="str">
        <f>VLOOKUP($A8,'SBLC load'!$A:$Y,MATCH(SBLC!E$1,'SBLC load'!$1:$1,0),0)</f>
        <v>--/--/--</v>
      </c>
      <c r="F8" s="77" t="str">
        <f>VLOOKUP($A8,'SBLC load'!$A:$Y,MATCH(SBLC!F$1,'SBLC load'!$1:$1,0),0)</f>
        <v>USD</v>
      </c>
      <c r="G8" s="77">
        <f>VLOOKUP($A8,'SBLC load'!$A:$Y,MATCH(SBLC!G$1,'SBLC load'!$1:$1,0),0)</f>
        <v>0.16</v>
      </c>
      <c r="H8" s="75" t="str">
        <f>VLOOKUP($A8,'SBLC load'!$A:$Y,MATCH(SBLC!H$1,'SBLC load'!$1:$1,0),0)</f>
        <v>3</v>
      </c>
      <c r="I8" s="75" t="str">
        <f>VLOOKUP($A8,'SBLC load'!$A:$Y,MATCH(SBLC!I$1,'SBLC load'!$1:$1,0),0)</f>
        <v>7.1%</v>
      </c>
      <c r="J8" s="75" t="str">
        <f>VLOOKUP($A8,'SBLC load'!$A:$Y,MATCH(SBLC!J$1,'SBLC load'!$1:$1,0),0)</f>
        <v>--</v>
      </c>
      <c r="K8" s="77" t="str">
        <f>VLOOKUP($A8,'SBLC load'!$A:$Y,MATCH(SBLC!K$1,'SBLC load'!$1:$1,0),0)</f>
        <v>--</v>
      </c>
      <c r="L8" s="76" t="str">
        <f>VLOOKUP($A8,'SBLC load'!$A:$Y,MATCH(SBLC!L$1,'SBLC load'!$1:$1,0),0)</f>
        <v>备证</v>
      </c>
      <c r="M8" s="76" t="str">
        <f>VLOOKUP($A8,'SBLC load'!$A:$Y,MATCH(SBLC!M$1,'SBLC load'!$1:$1,0),0)</f>
        <v>--</v>
      </c>
      <c r="N8" s="76" t="str">
        <f>VLOOKUP($A8,'SBLC load'!$A:$Y,MATCH(SBLC!N$1,'SBLC load'!$1:$1,0),0)</f>
        <v>陕西</v>
      </c>
      <c r="O8" s="127" t="str">
        <f>VLOOKUP($A8,'SBLC load'!$A:$Y,MATCH(SBLC!O$1,'SBLC load'!$1:$1,0),0)</f>
        <v>地方平台</v>
      </c>
      <c r="P8" s="127">
        <f>VLOOKUP($A8,'SBLC load'!$A:$Y,MATCH(SBLC!P$1,'SBLC load'!$1:$1,0),0)</f>
        <v>0.16</v>
      </c>
      <c r="Q8" s="127" t="str">
        <f>VLOOKUP($A8,'SBLC load'!$A:$Y,MATCH(SBLC!Q$1,'SBLC load'!$1:$1,0),0)</f>
        <v>城商行备证</v>
      </c>
      <c r="R8" s="127" t="str">
        <f>VLOOKUP($A8,'SBLC load'!$A:$Y,MATCH(SBLC!R$1,'SBLC load'!$1:$1,0),0)</f>
        <v>--</v>
      </c>
      <c r="S8" s="127" t="str">
        <f>VLOOKUP($A8,'SBLC load'!$A:$Y,MATCH(SBLC!S$1,'SBLC load'!$1:$1,0),0)</f>
        <v>--</v>
      </c>
    </row>
    <row r="9" spans="1:22" x14ac:dyDescent="0.25">
      <c r="A9" s="101">
        <f>SBLC[[#This Row],[Index]]</f>
        <v>314</v>
      </c>
      <c r="B9" s="75">
        <f>VLOOKUP($A9,'SBLC load'!$A:$Y,MATCH(SBLC!B$1,'SBLC load'!$1:$1,0),0)</f>
        <v>45197</v>
      </c>
      <c r="C9" s="76" t="str">
        <f>VLOOKUP($A9,'SBLC load'!$A:$AD,MATCH(SBLC!C$1,'SBLC load'!$1:$1,0),0)</f>
        <v>常德城投</v>
      </c>
      <c r="D9" s="76" t="str">
        <f>VLOOKUP($A9,'SBLC load'!$A:$Y,MATCH(SBLC!D$1,'SBLC load'!$1:$1,0),0)</f>
        <v>邮储银行</v>
      </c>
      <c r="E9" s="75" t="str">
        <f>VLOOKUP($A9,'SBLC load'!$A:$Y,MATCH(SBLC!E$1,'SBLC load'!$1:$1,0),0)</f>
        <v>--/--/A+</v>
      </c>
      <c r="F9" s="77" t="str">
        <f>VLOOKUP($A9,'SBLC load'!$A:$Y,MATCH(SBLC!F$1,'SBLC load'!$1:$1,0),0)</f>
        <v>USD</v>
      </c>
      <c r="G9" s="77">
        <f>VLOOKUP($A9,'SBLC load'!$A:$Y,MATCH(SBLC!G$1,'SBLC load'!$1:$1,0),0)</f>
        <v>1</v>
      </c>
      <c r="H9" s="75" t="str">
        <f>VLOOKUP($A9,'SBLC load'!$A:$Y,MATCH(SBLC!H$1,'SBLC load'!$1:$1,0),0)</f>
        <v>3</v>
      </c>
      <c r="I9" s="75" t="str">
        <f>VLOOKUP($A9,'SBLC load'!$A:$Y,MATCH(SBLC!I$1,'SBLC load'!$1:$1,0),0)</f>
        <v>5.9%</v>
      </c>
      <c r="J9" s="75" t="str">
        <f>VLOOKUP($A9,'SBLC load'!$A:$Y,MATCH(SBLC!J$1,'SBLC load'!$1:$1,0),0)</f>
        <v>6.1%a</v>
      </c>
      <c r="K9" s="77">
        <f>VLOOKUP($A9,'SBLC load'!$A:$Y,MATCH(SBLC!K$1,'SBLC load'!$1:$1,0),0)</f>
        <v>20</v>
      </c>
      <c r="L9" s="76" t="str">
        <f>VLOOKUP($A9,'SBLC load'!$A:$Y,MATCH(SBLC!L$1,'SBLC load'!$1:$1,0),0)</f>
        <v>备证</v>
      </c>
      <c r="M9" s="76" t="str">
        <f>VLOOKUP($A9,'SBLC load'!$A:$Y,MATCH(SBLC!M$1,'SBLC load'!$1:$1,0),0)</f>
        <v>--</v>
      </c>
      <c r="N9" s="76" t="str">
        <f>VLOOKUP($A9,'SBLC load'!$A:$Y,MATCH(SBLC!N$1,'SBLC load'!$1:$1,0),0)</f>
        <v>湖南</v>
      </c>
      <c r="O9" s="127" t="str">
        <f>VLOOKUP($A9,'SBLC load'!$A:$Y,MATCH(SBLC!O$1,'SBLC load'!$1:$1,0),0)</f>
        <v>地方平台</v>
      </c>
      <c r="P9" s="127">
        <f>VLOOKUP($A9,'SBLC load'!$A:$Y,MATCH(SBLC!P$1,'SBLC load'!$1:$1,0),0)</f>
        <v>1</v>
      </c>
      <c r="Q9" s="127" t="str">
        <f>VLOOKUP($A9,'SBLC load'!$A:$Y,MATCH(SBLC!Q$1,'SBLC load'!$1:$1,0),0)</f>
        <v>国有行备证</v>
      </c>
      <c r="R9" s="127" t="str">
        <f>VLOOKUP($A9,'SBLC load'!$A:$Y,MATCH(SBLC!R$1,'SBLC load'!$1:$1,0),0)</f>
        <v>--</v>
      </c>
      <c r="S9" s="127" t="str">
        <f>VLOOKUP($A9,'SBLC load'!$A:$Y,MATCH(SBLC!S$1,'SBLC load'!$1:$1,0),0)</f>
        <v>BISL</v>
      </c>
    </row>
    <row r="10" spans="1:22" x14ac:dyDescent="0.25">
      <c r="A10" s="101">
        <f>SBLC[[#This Row],[Index]]</f>
        <v>313</v>
      </c>
      <c r="B10" s="75">
        <f>VLOOKUP($A10,'SBLC load'!$A:$Y,MATCH(SBLC!B$1,'SBLC load'!$1:$1,0),0)</f>
        <v>45196</v>
      </c>
      <c r="C10" s="76" t="str">
        <f>VLOOKUP($A10,'SBLC load'!$A:$AD,MATCH(SBLC!C$1,'SBLC load'!$1:$1,0),0)</f>
        <v>许昌投资</v>
      </c>
      <c r="D10" s="76" t="str">
        <f>VLOOKUP($A10,'SBLC load'!$A:$Y,MATCH(SBLC!D$1,'SBLC load'!$1:$1,0),0)</f>
        <v>邮储银行</v>
      </c>
      <c r="E10" s="75" t="str">
        <f>VLOOKUP($A10,'SBLC load'!$A:$Y,MATCH(SBLC!E$1,'SBLC load'!$1:$1,0),0)</f>
        <v>--/--/--</v>
      </c>
      <c r="F10" s="77" t="str">
        <f>VLOOKUP($A10,'SBLC load'!$A:$Y,MATCH(SBLC!F$1,'SBLC load'!$1:$1,0),0)</f>
        <v>CNH</v>
      </c>
      <c r="G10" s="77">
        <f>VLOOKUP($A10,'SBLC load'!$A:$Y,MATCH(SBLC!G$1,'SBLC load'!$1:$1,0),0)</f>
        <v>3</v>
      </c>
      <c r="H10" s="75" t="str">
        <f>VLOOKUP($A10,'SBLC load'!$A:$Y,MATCH(SBLC!H$1,'SBLC load'!$1:$1,0),0)</f>
        <v>2.9</v>
      </c>
      <c r="I10" s="75" t="str">
        <f>VLOOKUP($A10,'SBLC load'!$A:$Y,MATCH(SBLC!I$1,'SBLC load'!$1:$1,0),0)</f>
        <v>3.69%</v>
      </c>
      <c r="J10" s="75" t="str">
        <f>VLOOKUP($A10,'SBLC load'!$A:$Y,MATCH(SBLC!J$1,'SBLC load'!$1:$1,0),0)</f>
        <v>4%a</v>
      </c>
      <c r="K10" s="77">
        <f>VLOOKUP($A10,'SBLC load'!$A:$Y,MATCH(SBLC!K$1,'SBLC load'!$1:$1,0),0)</f>
        <v>30</v>
      </c>
      <c r="L10" s="76" t="str">
        <f>VLOOKUP($A10,'SBLC load'!$A:$Y,MATCH(SBLC!L$1,'SBLC load'!$1:$1,0),0)</f>
        <v>备证</v>
      </c>
      <c r="M10" s="76" t="str">
        <f>VLOOKUP($A10,'SBLC load'!$A:$Y,MATCH(SBLC!M$1,'SBLC load'!$1:$1,0),0)</f>
        <v>点心债</v>
      </c>
      <c r="N10" s="76" t="str">
        <f>VLOOKUP($A10,'SBLC load'!$A:$Y,MATCH(SBLC!N$1,'SBLC load'!$1:$1,0),0)</f>
        <v>河南</v>
      </c>
      <c r="O10" s="127" t="str">
        <f>VLOOKUP($A10,'SBLC load'!$A:$Y,MATCH(SBLC!O$1,'SBLC load'!$1:$1,0),0)</f>
        <v>地方平台</v>
      </c>
      <c r="P10" s="127">
        <f>VLOOKUP($A10,'SBLC load'!$A:$Y,MATCH(SBLC!P$1,'SBLC load'!$1:$1,0),0)</f>
        <v>0.41099999999999998</v>
      </c>
      <c r="Q10" s="127" t="str">
        <f>VLOOKUP($A10,'SBLC load'!$A:$Y,MATCH(SBLC!Q$1,'SBLC load'!$1:$1,0),0)</f>
        <v>国有行备证</v>
      </c>
      <c r="R10" s="127" t="str">
        <f>VLOOKUP($A10,'SBLC load'!$A:$Y,MATCH(SBLC!R$1,'SBLC load'!$1:$1,0),0)</f>
        <v>--</v>
      </c>
      <c r="S10" s="127" t="str">
        <f>VLOOKUP($A10,'SBLC load'!$A:$Y,MATCH(SBLC!S$1,'SBLC load'!$1:$1,0),0)</f>
        <v>--</v>
      </c>
    </row>
    <row r="11" spans="1:22" x14ac:dyDescent="0.25">
      <c r="A11" s="101">
        <f>SBLC[[#This Row],[Index]]</f>
        <v>312</v>
      </c>
      <c r="B11" s="75">
        <f>VLOOKUP($A11,'SBLC load'!$A:$Y,MATCH(SBLC!B$1,'SBLC load'!$1:$1,0),0)</f>
        <v>45191</v>
      </c>
      <c r="C11" s="76" t="str">
        <f>VLOOKUP($A11,'SBLC load'!$A:$AD,MATCH(SBLC!C$1,'SBLC load'!$1:$1,0),0)</f>
        <v>西安航天高技术</v>
      </c>
      <c r="D11" s="76" t="str">
        <f>VLOOKUP($A11,'SBLC load'!$A:$Y,MATCH(SBLC!D$1,'SBLC load'!$1:$1,0),0)</f>
        <v>长安银行</v>
      </c>
      <c r="E11" s="75" t="str">
        <f>VLOOKUP($A11,'SBLC load'!$A:$Y,MATCH(SBLC!E$1,'SBLC load'!$1:$1,0),0)</f>
        <v>--/--/--</v>
      </c>
      <c r="F11" s="77" t="str">
        <f>VLOOKUP($A11,'SBLC load'!$A:$Y,MATCH(SBLC!F$1,'SBLC load'!$1:$1,0),0)</f>
        <v>USD</v>
      </c>
      <c r="G11" s="77">
        <f>VLOOKUP($A11,'SBLC load'!$A:$Y,MATCH(SBLC!G$1,'SBLC load'!$1:$1,0),0)</f>
        <v>1</v>
      </c>
      <c r="H11" s="75" t="str">
        <f>VLOOKUP($A11,'SBLC load'!$A:$Y,MATCH(SBLC!H$1,'SBLC load'!$1:$1,0),0)</f>
        <v>3</v>
      </c>
      <c r="I11" s="75" t="str">
        <f>VLOOKUP($A11,'SBLC load'!$A:$Y,MATCH(SBLC!I$1,'SBLC load'!$1:$1,0),0)</f>
        <v>7.1%</v>
      </c>
      <c r="J11" s="75" t="str">
        <f>VLOOKUP($A11,'SBLC load'!$A:$Y,MATCH(SBLC!J$1,'SBLC load'!$1:$1,0),0)</f>
        <v>--</v>
      </c>
      <c r="K11" s="77" t="str">
        <f>VLOOKUP($A11,'SBLC load'!$A:$Y,MATCH(SBLC!K$1,'SBLC load'!$1:$1,0),0)</f>
        <v>--</v>
      </c>
      <c r="L11" s="76" t="str">
        <f>VLOOKUP($A11,'SBLC load'!$A:$Y,MATCH(SBLC!L$1,'SBLC load'!$1:$1,0),0)</f>
        <v>备证</v>
      </c>
      <c r="M11" s="76" t="str">
        <f>VLOOKUP($A11,'SBLC load'!$A:$Y,MATCH(SBLC!M$1,'SBLC load'!$1:$1,0),0)</f>
        <v>--</v>
      </c>
      <c r="N11" s="76" t="str">
        <f>VLOOKUP($A11,'SBLC load'!$A:$Y,MATCH(SBLC!N$1,'SBLC load'!$1:$1,0),0)</f>
        <v>陕西</v>
      </c>
      <c r="O11" s="127" t="str">
        <f>VLOOKUP($A11,'SBLC load'!$A:$Y,MATCH(SBLC!O$1,'SBLC load'!$1:$1,0),0)</f>
        <v>地方平台</v>
      </c>
      <c r="P11" s="127">
        <f>VLOOKUP($A11,'SBLC load'!$A:$Y,MATCH(SBLC!P$1,'SBLC load'!$1:$1,0),0)</f>
        <v>1</v>
      </c>
      <c r="Q11" s="127" t="str">
        <f>VLOOKUP($A11,'SBLC load'!$A:$Y,MATCH(SBLC!Q$1,'SBLC load'!$1:$1,0),0)</f>
        <v>城商行备证</v>
      </c>
      <c r="R11" s="127" t="str">
        <f>VLOOKUP($A11,'SBLC load'!$A:$Y,MATCH(SBLC!R$1,'SBLC load'!$1:$1,0),0)</f>
        <v>--</v>
      </c>
      <c r="S11" s="127" t="str">
        <f>VLOOKUP($A11,'SBLC load'!$A:$Y,MATCH(SBLC!S$1,'SBLC load'!$1:$1,0),0)</f>
        <v>--</v>
      </c>
    </row>
    <row r="12" spans="1:22" x14ac:dyDescent="0.25">
      <c r="A12" s="101">
        <f>SBLC[[#This Row],[Index]]</f>
        <v>311</v>
      </c>
      <c r="B12" s="75">
        <f>VLOOKUP($A12,'SBLC load'!$A:$Y,MATCH(SBLC!B$1,'SBLC load'!$1:$1,0),0)</f>
        <v>45190</v>
      </c>
      <c r="C12" s="76" t="str">
        <f>VLOOKUP($A12,'SBLC load'!$A:$AD,MATCH(SBLC!C$1,'SBLC load'!$1:$1,0),0)</f>
        <v>陕西沣西发展</v>
      </c>
      <c r="D12" s="76" t="str">
        <f>VLOOKUP($A12,'SBLC load'!$A:$Y,MATCH(SBLC!D$1,'SBLC load'!$1:$1,0),0)</f>
        <v>西安银行</v>
      </c>
      <c r="E12" s="75" t="str">
        <f>VLOOKUP($A12,'SBLC load'!$A:$Y,MATCH(SBLC!E$1,'SBLC load'!$1:$1,0),0)</f>
        <v>--/--/--</v>
      </c>
      <c r="F12" s="77" t="str">
        <f>VLOOKUP($A12,'SBLC load'!$A:$Y,MATCH(SBLC!F$1,'SBLC load'!$1:$1,0),0)</f>
        <v>CNH</v>
      </c>
      <c r="G12" s="77">
        <f>VLOOKUP($A12,'SBLC load'!$A:$Y,MATCH(SBLC!G$1,'SBLC load'!$1:$1,0),0)</f>
        <v>10.65</v>
      </c>
      <c r="H12" s="75" t="str">
        <f>VLOOKUP($A12,'SBLC load'!$A:$Y,MATCH(SBLC!H$1,'SBLC load'!$1:$1,0),0)</f>
        <v>3</v>
      </c>
      <c r="I12" s="75" t="str">
        <f>VLOOKUP($A12,'SBLC load'!$A:$Y,MATCH(SBLC!I$1,'SBLC load'!$1:$1,0),0)</f>
        <v>4.95%</v>
      </c>
      <c r="J12" s="75" t="str">
        <f>VLOOKUP($A12,'SBLC load'!$A:$Y,MATCH(SBLC!J$1,'SBLC load'!$1:$1,0),0)</f>
        <v>--</v>
      </c>
      <c r="K12" s="77" t="str">
        <f>VLOOKUP($A12,'SBLC load'!$A:$Y,MATCH(SBLC!K$1,'SBLC load'!$1:$1,0),0)</f>
        <v>--</v>
      </c>
      <c r="L12" s="76" t="str">
        <f>VLOOKUP($A12,'SBLC load'!$A:$Y,MATCH(SBLC!L$1,'SBLC load'!$1:$1,0),0)</f>
        <v>备证</v>
      </c>
      <c r="M12" s="76" t="str">
        <f>VLOOKUP($A12,'SBLC load'!$A:$Y,MATCH(SBLC!M$1,'SBLC load'!$1:$1,0),0)</f>
        <v>点心债</v>
      </c>
      <c r="N12" s="76" t="str">
        <f>VLOOKUP($A12,'SBLC load'!$A:$Y,MATCH(SBLC!N$1,'SBLC load'!$1:$1,0),0)</f>
        <v>陕西</v>
      </c>
      <c r="O12" s="127" t="str">
        <f>VLOOKUP($A12,'SBLC load'!$A:$Y,MATCH(SBLC!O$1,'SBLC load'!$1:$1,0),0)</f>
        <v>地方平台</v>
      </c>
      <c r="P12" s="127">
        <f>VLOOKUP($A12,'SBLC load'!$A:$Y,MATCH(SBLC!P$1,'SBLC load'!$1:$1,0),0)</f>
        <v>1.4590000000000001</v>
      </c>
      <c r="Q12" s="127" t="str">
        <f>VLOOKUP($A12,'SBLC load'!$A:$Y,MATCH(SBLC!Q$1,'SBLC load'!$1:$1,0),0)</f>
        <v>城商行备证</v>
      </c>
      <c r="R12" s="127" t="str">
        <f>VLOOKUP($A12,'SBLC load'!$A:$Y,MATCH(SBLC!R$1,'SBLC load'!$1:$1,0),0)</f>
        <v>城商行第四梯队</v>
      </c>
      <c r="S12" s="127" t="str">
        <f>VLOOKUP($A12,'SBLC load'!$A:$Y,MATCH(SBLC!S$1,'SBLC load'!$1:$1,0),0)</f>
        <v>--</v>
      </c>
    </row>
    <row r="13" spans="1:22" x14ac:dyDescent="0.25">
      <c r="A13" s="101">
        <f>SBLC[[#This Row],[Index]]</f>
        <v>310</v>
      </c>
      <c r="B13" s="75">
        <f>VLOOKUP($A13,'SBLC load'!$A:$Y,MATCH(SBLC!B$1,'SBLC load'!$1:$1,0),0)</f>
        <v>45189</v>
      </c>
      <c r="C13" s="76" t="str">
        <f>VLOOKUP($A13,'SBLC load'!$A:$AD,MATCH(SBLC!C$1,'SBLC load'!$1:$1,0),0)</f>
        <v>甘肃公航旅</v>
      </c>
      <c r="D13" s="76" t="str">
        <f>VLOOKUP($A13,'SBLC load'!$A:$Y,MATCH(SBLC!D$1,'SBLC load'!$1:$1,0),0)</f>
        <v>邮储银行</v>
      </c>
      <c r="E13" s="75" t="str">
        <f>VLOOKUP($A13,'SBLC load'!$A:$Y,MATCH(SBLC!E$1,'SBLC load'!$1:$1,0),0)</f>
        <v>--/--/A+</v>
      </c>
      <c r="F13" s="77" t="str">
        <f>VLOOKUP($A13,'SBLC load'!$A:$Y,MATCH(SBLC!F$1,'SBLC load'!$1:$1,0),0)</f>
        <v>CNH</v>
      </c>
      <c r="G13" s="77">
        <f>VLOOKUP($A13,'SBLC load'!$A:$Y,MATCH(SBLC!G$1,'SBLC load'!$1:$1,0),0)</f>
        <v>18.600000000000001</v>
      </c>
      <c r="H13" s="75" t="str">
        <f>VLOOKUP($A13,'SBLC load'!$A:$Y,MATCH(SBLC!H$1,'SBLC load'!$1:$1,0),0)</f>
        <v>3</v>
      </c>
      <c r="I13" s="75" t="str">
        <f>VLOOKUP($A13,'SBLC load'!$A:$Y,MATCH(SBLC!I$1,'SBLC load'!$1:$1,0),0)</f>
        <v>3.9%</v>
      </c>
      <c r="J13" s="75" t="str">
        <f>VLOOKUP($A13,'SBLC load'!$A:$Y,MATCH(SBLC!J$1,'SBLC load'!$1:$1,0),0)</f>
        <v>4.1%a</v>
      </c>
      <c r="K13" s="77">
        <f>VLOOKUP($A13,'SBLC load'!$A:$Y,MATCH(SBLC!K$1,'SBLC load'!$1:$1,0),0)</f>
        <v>10</v>
      </c>
      <c r="L13" s="76" t="str">
        <f>VLOOKUP($A13,'SBLC load'!$A:$Y,MATCH(SBLC!L$1,'SBLC load'!$1:$1,0),0)</f>
        <v>备证</v>
      </c>
      <c r="M13" s="76" t="str">
        <f>VLOOKUP($A13,'SBLC load'!$A:$Y,MATCH(SBLC!M$1,'SBLC load'!$1:$1,0),0)</f>
        <v>绿色点心债</v>
      </c>
      <c r="N13" s="76" t="str">
        <f>VLOOKUP($A13,'SBLC load'!$A:$Y,MATCH(SBLC!N$1,'SBLC load'!$1:$1,0),0)</f>
        <v>甘肃</v>
      </c>
      <c r="O13" s="127" t="str">
        <f>VLOOKUP($A13,'SBLC load'!$A:$Y,MATCH(SBLC!O$1,'SBLC load'!$1:$1,0),0)</f>
        <v>地方平台</v>
      </c>
      <c r="P13" s="127">
        <f>VLOOKUP($A13,'SBLC load'!$A:$Y,MATCH(SBLC!P$1,'SBLC load'!$1:$1,0),0)</f>
        <v>2.548</v>
      </c>
      <c r="Q13" s="127" t="str">
        <f>VLOOKUP($A13,'SBLC load'!$A:$Y,MATCH(SBLC!Q$1,'SBLC load'!$1:$1,0),0)</f>
        <v>国有行备证</v>
      </c>
      <c r="R13" s="127" t="str">
        <f>VLOOKUP($A13,'SBLC load'!$A:$Y,MATCH(SBLC!R$1,'SBLC load'!$1:$1,0),0)</f>
        <v>--</v>
      </c>
      <c r="S13" s="127" t="str">
        <f>VLOOKUP($A13,'SBLC load'!$A:$Y,MATCH(SBLC!S$1,'SBLC load'!$1:$1,0),0)</f>
        <v>--</v>
      </c>
    </row>
    <row r="14" spans="1:22" x14ac:dyDescent="0.25">
      <c r="A14" s="101">
        <f>SBLC[[#This Row],[Index]]</f>
        <v>309</v>
      </c>
      <c r="B14" s="75">
        <f>VLOOKUP($A14,'SBLC load'!$A:$Y,MATCH(SBLC!B$1,'SBLC load'!$1:$1,0),0)</f>
        <v>45189</v>
      </c>
      <c r="C14" s="76" t="str">
        <f>VLOOKUP($A14,'SBLC load'!$A:$AD,MATCH(SBLC!C$1,'SBLC load'!$1:$1,0),0)</f>
        <v>江苏平陵建投</v>
      </c>
      <c r="D14" s="76" t="str">
        <f>VLOOKUP($A14,'SBLC load'!$A:$Y,MATCH(SBLC!D$1,'SBLC load'!$1:$1,0),0)</f>
        <v>邮储银行</v>
      </c>
      <c r="E14" s="75" t="str">
        <f>VLOOKUP($A14,'SBLC load'!$A:$Y,MATCH(SBLC!E$1,'SBLC load'!$1:$1,0),0)</f>
        <v>--/--/--</v>
      </c>
      <c r="F14" s="77" t="str">
        <f>VLOOKUP($A14,'SBLC load'!$A:$Y,MATCH(SBLC!F$1,'SBLC load'!$1:$1,0),0)</f>
        <v>CNH</v>
      </c>
      <c r="G14" s="77">
        <f>VLOOKUP($A14,'SBLC load'!$A:$Y,MATCH(SBLC!G$1,'SBLC load'!$1:$1,0),0)</f>
        <v>7.3</v>
      </c>
      <c r="H14" s="75" t="str">
        <f>VLOOKUP($A14,'SBLC load'!$A:$Y,MATCH(SBLC!H$1,'SBLC load'!$1:$1,0),0)</f>
        <v>3</v>
      </c>
      <c r="I14" s="75" t="str">
        <f>VLOOKUP($A14,'SBLC load'!$A:$Y,MATCH(SBLC!I$1,'SBLC load'!$1:$1,0),0)</f>
        <v>3.88%</v>
      </c>
      <c r="J14" s="75" t="str">
        <f>VLOOKUP($A14,'SBLC load'!$A:$Y,MATCH(SBLC!J$1,'SBLC load'!$1:$1,0),0)</f>
        <v>3.9%a</v>
      </c>
      <c r="K14" s="77">
        <f>VLOOKUP($A14,'SBLC load'!$A:$Y,MATCH(SBLC!K$1,'SBLC load'!$1:$1,0),0)</f>
        <v>6</v>
      </c>
      <c r="L14" s="76" t="str">
        <f>VLOOKUP($A14,'SBLC load'!$A:$Y,MATCH(SBLC!L$1,'SBLC load'!$1:$1,0),0)</f>
        <v>备证+担保</v>
      </c>
      <c r="M14" s="76" t="str">
        <f>VLOOKUP($A14,'SBLC load'!$A:$Y,MATCH(SBLC!M$1,'SBLC load'!$1:$1,0),0)</f>
        <v>绿色点心债</v>
      </c>
      <c r="N14" s="76" t="str">
        <f>VLOOKUP($A14,'SBLC load'!$A:$Y,MATCH(SBLC!N$1,'SBLC load'!$1:$1,0),0)</f>
        <v>江苏</v>
      </c>
      <c r="O14" s="127" t="str">
        <f>VLOOKUP($A14,'SBLC load'!$A:$Y,MATCH(SBLC!O$1,'SBLC load'!$1:$1,0),0)</f>
        <v>地方平台</v>
      </c>
      <c r="P14" s="127">
        <f>VLOOKUP($A14,'SBLC load'!$A:$Y,MATCH(SBLC!P$1,'SBLC load'!$1:$1,0),0)</f>
        <v>1</v>
      </c>
      <c r="Q14" s="127" t="str">
        <f>VLOOKUP($A14,'SBLC load'!$A:$Y,MATCH(SBLC!Q$1,'SBLC load'!$1:$1,0),0)</f>
        <v>国有行备证</v>
      </c>
      <c r="R14" s="127" t="str">
        <f>VLOOKUP($A14,'SBLC load'!$A:$Y,MATCH(SBLC!R$1,'SBLC load'!$1:$1,0),0)</f>
        <v>--</v>
      </c>
      <c r="S14" s="127" t="str">
        <f>VLOOKUP($A14,'SBLC load'!$A:$Y,MATCH(SBLC!S$1,'SBLC load'!$1:$1,0),0)</f>
        <v>BISL</v>
      </c>
    </row>
    <row r="15" spans="1:22" x14ac:dyDescent="0.25">
      <c r="A15" s="101">
        <f>SBLC[[#This Row],[Index]]</f>
        <v>308</v>
      </c>
      <c r="B15" s="75">
        <f>VLOOKUP($A15,'SBLC load'!$A:$Y,MATCH(SBLC!B$1,'SBLC load'!$1:$1,0),0)</f>
        <v>45183</v>
      </c>
      <c r="C15" s="76" t="str">
        <f>VLOOKUP($A15,'SBLC load'!$A:$AD,MATCH(SBLC!C$1,'SBLC load'!$1:$1,0),0)</f>
        <v>枣庄高新</v>
      </c>
      <c r="D15" s="76" t="str">
        <f>VLOOKUP($A15,'SBLC load'!$A:$Y,MATCH(SBLC!D$1,'SBLC load'!$1:$1,0),0)</f>
        <v>恒丰银行</v>
      </c>
      <c r="E15" s="75" t="str">
        <f>VLOOKUP($A15,'SBLC load'!$A:$Y,MATCH(SBLC!E$1,'SBLC load'!$1:$1,0),0)</f>
        <v>--/--/--</v>
      </c>
      <c r="F15" s="77" t="str">
        <f>VLOOKUP($A15,'SBLC load'!$A:$Y,MATCH(SBLC!F$1,'SBLC load'!$1:$1,0),0)</f>
        <v>CNH</v>
      </c>
      <c r="G15" s="77">
        <f>VLOOKUP($A15,'SBLC load'!$A:$Y,MATCH(SBLC!G$1,'SBLC load'!$1:$1,0),0)</f>
        <v>2.6</v>
      </c>
      <c r="H15" s="75" t="str">
        <f>VLOOKUP($A15,'SBLC load'!$A:$Y,MATCH(SBLC!H$1,'SBLC load'!$1:$1,0),0)</f>
        <v>3</v>
      </c>
      <c r="I15" s="75" t="str">
        <f>VLOOKUP($A15,'SBLC load'!$A:$Y,MATCH(SBLC!I$1,'SBLC load'!$1:$1,0),0)</f>
        <v>4.8%</v>
      </c>
      <c r="J15" s="75" t="str">
        <f>VLOOKUP($A15,'SBLC load'!$A:$Y,MATCH(SBLC!J$1,'SBLC load'!$1:$1,0),0)</f>
        <v>--</v>
      </c>
      <c r="K15" s="77" t="str">
        <f>VLOOKUP($A15,'SBLC load'!$A:$Y,MATCH(SBLC!K$1,'SBLC load'!$1:$1,0),0)</f>
        <v>--</v>
      </c>
      <c r="L15" s="76" t="str">
        <f>VLOOKUP($A15,'SBLC load'!$A:$Y,MATCH(SBLC!L$1,'SBLC load'!$1:$1,0),0)</f>
        <v>备证+担保</v>
      </c>
      <c r="M15" s="76" t="str">
        <f>VLOOKUP($A15,'SBLC load'!$A:$Y,MATCH(SBLC!M$1,'SBLC load'!$1:$1,0),0)</f>
        <v>点心债</v>
      </c>
      <c r="N15" s="76" t="str">
        <f>VLOOKUP($A15,'SBLC load'!$A:$Y,MATCH(SBLC!N$1,'SBLC load'!$1:$1,0),0)</f>
        <v>山东</v>
      </c>
      <c r="O15" s="127" t="str">
        <f>VLOOKUP($A15,'SBLC load'!$A:$Y,MATCH(SBLC!O$1,'SBLC load'!$1:$1,0),0)</f>
        <v>地方平台</v>
      </c>
      <c r="P15" s="127">
        <f>VLOOKUP($A15,'SBLC load'!$A:$Y,MATCH(SBLC!P$1,'SBLC load'!$1:$1,0),0)</f>
        <v>0.35599999999999998</v>
      </c>
      <c r="Q15" s="127" t="str">
        <f>VLOOKUP($A15,'SBLC load'!$A:$Y,MATCH(SBLC!Q$1,'SBLC load'!$1:$1,0),0)</f>
        <v>股份行备证</v>
      </c>
      <c r="R15" s="127" t="str">
        <f>VLOOKUP($A15,'SBLC load'!$A:$Y,MATCH(SBLC!R$1,'SBLC load'!$1:$1,0),0)</f>
        <v>股份行第三梯队</v>
      </c>
      <c r="S15" s="127" t="str">
        <f>VLOOKUP($A15,'SBLC load'!$A:$Y,MATCH(SBLC!S$1,'SBLC load'!$1:$1,0),0)</f>
        <v>--</v>
      </c>
    </row>
    <row r="16" spans="1:22" x14ac:dyDescent="0.25">
      <c r="A16" s="101">
        <f>SBLC[[#This Row],[Index]]</f>
        <v>307</v>
      </c>
      <c r="B16" s="75">
        <f>VLOOKUP($A16,'SBLC load'!$A:$Y,MATCH(SBLC!B$1,'SBLC load'!$1:$1,0),0)</f>
        <v>45182</v>
      </c>
      <c r="C16" s="76" t="str">
        <f>VLOOKUP($A16,'SBLC load'!$A:$AD,MATCH(SBLC!C$1,'SBLC load'!$1:$1,0),0)</f>
        <v>邹平财金</v>
      </c>
      <c r="D16" s="76" t="str">
        <f>VLOOKUP($A16,'SBLC load'!$A:$Y,MATCH(SBLC!D$1,'SBLC load'!$1:$1,0),0)</f>
        <v>青岛银行</v>
      </c>
      <c r="E16" s="75" t="str">
        <f>VLOOKUP($A16,'SBLC load'!$A:$Y,MATCH(SBLC!E$1,'SBLC load'!$1:$1,0),0)</f>
        <v>--/--/--</v>
      </c>
      <c r="F16" s="77" t="str">
        <f>VLOOKUP($A16,'SBLC load'!$A:$Y,MATCH(SBLC!F$1,'SBLC load'!$1:$1,0),0)</f>
        <v>JPY</v>
      </c>
      <c r="G16" s="77">
        <f>VLOOKUP($A16,'SBLC load'!$A:$Y,MATCH(SBLC!G$1,'SBLC load'!$1:$1,0),0)</f>
        <v>76</v>
      </c>
      <c r="H16" s="75" t="str">
        <f>VLOOKUP($A16,'SBLC load'!$A:$Y,MATCH(SBLC!H$1,'SBLC load'!$1:$1,0),0)</f>
        <v>3</v>
      </c>
      <c r="I16" s="75" t="str">
        <f>VLOOKUP($A16,'SBLC load'!$A:$Y,MATCH(SBLC!I$1,'SBLC load'!$1:$1,0),0)</f>
        <v>2.3%</v>
      </c>
      <c r="J16" s="75" t="str">
        <f>VLOOKUP($A16,'SBLC load'!$A:$Y,MATCH(SBLC!J$1,'SBLC load'!$1:$1,0),0)</f>
        <v>2.3%a</v>
      </c>
      <c r="K16" s="77">
        <f>VLOOKUP($A16,'SBLC load'!$A:$Y,MATCH(SBLC!K$1,'SBLC load'!$1:$1,0),0)</f>
        <v>0</v>
      </c>
      <c r="L16" s="76" t="str">
        <f>VLOOKUP($A16,'SBLC load'!$A:$Y,MATCH(SBLC!L$1,'SBLC load'!$1:$1,0),0)</f>
        <v>备证+担保</v>
      </c>
      <c r="M16" s="76" t="str">
        <f>VLOOKUP($A16,'SBLC load'!$A:$Y,MATCH(SBLC!M$1,'SBLC load'!$1:$1,0),0)</f>
        <v>--</v>
      </c>
      <c r="N16" s="76" t="str">
        <f>VLOOKUP($A16,'SBLC load'!$A:$Y,MATCH(SBLC!N$1,'SBLC load'!$1:$1,0),0)</f>
        <v>山东</v>
      </c>
      <c r="O16" s="127" t="str">
        <f>VLOOKUP($A16,'SBLC load'!$A:$Y,MATCH(SBLC!O$1,'SBLC load'!$1:$1,0),0)</f>
        <v>地方平台</v>
      </c>
      <c r="P16" s="127">
        <f>VLOOKUP($A16,'SBLC load'!$A:$Y,MATCH(SBLC!P$1,'SBLC load'!$1:$1,0),0)</f>
        <v>0.53200000000000003</v>
      </c>
      <c r="Q16" s="127" t="str">
        <f>VLOOKUP($A16,'SBLC load'!$A:$Y,MATCH(SBLC!Q$1,'SBLC load'!$1:$1,0),0)</f>
        <v>城商行备证</v>
      </c>
      <c r="R16" s="127" t="str">
        <f>VLOOKUP($A16,'SBLC load'!$A:$Y,MATCH(SBLC!R$1,'SBLC load'!$1:$1,0),0)</f>
        <v>城商行第四梯队</v>
      </c>
      <c r="S16" s="127" t="str">
        <f>VLOOKUP($A16,'SBLC load'!$A:$Y,MATCH(SBLC!S$1,'SBLC load'!$1:$1,0),0)</f>
        <v>--</v>
      </c>
    </row>
    <row r="17" spans="1:19" x14ac:dyDescent="0.25">
      <c r="A17" s="101">
        <f>SBLC[[#This Row],[Index]]</f>
        <v>306</v>
      </c>
      <c r="B17" s="75">
        <f>VLOOKUP($A17,'SBLC load'!$A:$Y,MATCH(SBLC!B$1,'SBLC load'!$1:$1,0),0)</f>
        <v>45182</v>
      </c>
      <c r="C17" s="76" t="str">
        <f>VLOOKUP($A17,'SBLC load'!$A:$AD,MATCH(SBLC!C$1,'SBLC load'!$1:$1,0),0)</f>
        <v>淄博财金</v>
      </c>
      <c r="D17" s="76" t="str">
        <f>VLOOKUP($A17,'SBLC load'!$A:$Y,MATCH(SBLC!D$1,'SBLC load'!$1:$1,0),0)</f>
        <v>邮储银行</v>
      </c>
      <c r="E17" s="75" t="str">
        <f>VLOOKUP($A17,'SBLC load'!$A:$Y,MATCH(SBLC!E$1,'SBLC load'!$1:$1,0),0)</f>
        <v>--/--/--</v>
      </c>
      <c r="F17" s="77" t="str">
        <f>VLOOKUP($A17,'SBLC load'!$A:$Y,MATCH(SBLC!F$1,'SBLC load'!$1:$1,0),0)</f>
        <v>CNH</v>
      </c>
      <c r="G17" s="77">
        <f>VLOOKUP($A17,'SBLC load'!$A:$Y,MATCH(SBLC!G$1,'SBLC load'!$1:$1,0),0)</f>
        <v>5.8</v>
      </c>
      <c r="H17" s="75" t="str">
        <f>VLOOKUP($A17,'SBLC load'!$A:$Y,MATCH(SBLC!H$1,'SBLC load'!$1:$1,0),0)</f>
        <v>3</v>
      </c>
      <c r="I17" s="75" t="str">
        <f>VLOOKUP($A17,'SBLC load'!$A:$Y,MATCH(SBLC!I$1,'SBLC load'!$1:$1,0),0)</f>
        <v>3.7%</v>
      </c>
      <c r="J17" s="75" t="str">
        <f>VLOOKUP($A17,'SBLC load'!$A:$Y,MATCH(SBLC!J$1,'SBLC load'!$1:$1,0),0)</f>
        <v>3.7%a</v>
      </c>
      <c r="K17" s="77">
        <f>VLOOKUP($A17,'SBLC load'!$A:$Y,MATCH(SBLC!K$1,'SBLC load'!$1:$1,0),0)</f>
        <v>0</v>
      </c>
      <c r="L17" s="76" t="str">
        <f>VLOOKUP($A17,'SBLC load'!$A:$Y,MATCH(SBLC!L$1,'SBLC load'!$1:$1,0),0)</f>
        <v>备证</v>
      </c>
      <c r="M17" s="76" t="str">
        <f>VLOOKUP($A17,'SBLC load'!$A:$Y,MATCH(SBLC!M$1,'SBLC load'!$1:$1,0),0)</f>
        <v>点心债</v>
      </c>
      <c r="N17" s="76" t="str">
        <f>VLOOKUP($A17,'SBLC load'!$A:$Y,MATCH(SBLC!N$1,'SBLC load'!$1:$1,0),0)</f>
        <v>山东</v>
      </c>
      <c r="O17" s="127" t="str">
        <f>VLOOKUP($A17,'SBLC load'!$A:$Y,MATCH(SBLC!O$1,'SBLC load'!$1:$1,0),0)</f>
        <v>地方平台</v>
      </c>
      <c r="P17" s="127">
        <f>VLOOKUP($A17,'SBLC load'!$A:$Y,MATCH(SBLC!P$1,'SBLC load'!$1:$1,0),0)</f>
        <v>0.79500000000000004</v>
      </c>
      <c r="Q17" s="127" t="str">
        <f>VLOOKUP($A17,'SBLC load'!$A:$Y,MATCH(SBLC!Q$1,'SBLC load'!$1:$1,0),0)</f>
        <v>国有行备证</v>
      </c>
      <c r="R17" s="127" t="str">
        <f>VLOOKUP($A17,'SBLC load'!$A:$Y,MATCH(SBLC!R$1,'SBLC load'!$1:$1,0),0)</f>
        <v>--</v>
      </c>
      <c r="S17" s="127" t="str">
        <f>VLOOKUP($A17,'SBLC load'!$A:$Y,MATCH(SBLC!S$1,'SBLC load'!$1:$1,0),0)</f>
        <v>BISL</v>
      </c>
    </row>
    <row r="18" spans="1:19" x14ac:dyDescent="0.25">
      <c r="A18" s="101">
        <f>SBLC[[#This Row],[Index]]</f>
        <v>305</v>
      </c>
      <c r="B18" s="75">
        <f>VLOOKUP($A18,'SBLC load'!$A:$Y,MATCH(SBLC!B$1,'SBLC load'!$1:$1,0),0)</f>
        <v>45177</v>
      </c>
      <c r="C18" s="76" t="str">
        <f>VLOOKUP($A18,'SBLC load'!$A:$AD,MATCH(SBLC!C$1,'SBLC load'!$1:$1,0),0)</f>
        <v>枣庄高新</v>
      </c>
      <c r="D18" s="76" t="str">
        <f>VLOOKUP($A18,'SBLC load'!$A:$Y,MATCH(SBLC!D$1,'SBLC load'!$1:$1,0),0)</f>
        <v>青岛银行</v>
      </c>
      <c r="E18" s="75" t="str">
        <f>VLOOKUP($A18,'SBLC load'!$A:$Y,MATCH(SBLC!E$1,'SBLC load'!$1:$1,0),0)</f>
        <v>--/--/--</v>
      </c>
      <c r="F18" s="77" t="str">
        <f>VLOOKUP($A18,'SBLC load'!$A:$Y,MATCH(SBLC!F$1,'SBLC load'!$1:$1,0),0)</f>
        <v>CNH</v>
      </c>
      <c r="G18" s="77">
        <f>VLOOKUP($A18,'SBLC load'!$A:$Y,MATCH(SBLC!G$1,'SBLC load'!$1:$1,0),0)</f>
        <v>4.41</v>
      </c>
      <c r="H18" s="75" t="str">
        <f>VLOOKUP($A18,'SBLC load'!$A:$Y,MATCH(SBLC!H$1,'SBLC load'!$1:$1,0),0)</f>
        <v>3</v>
      </c>
      <c r="I18" s="75" t="str">
        <f>VLOOKUP($A18,'SBLC load'!$A:$Y,MATCH(SBLC!I$1,'SBLC load'!$1:$1,0),0)</f>
        <v>4.8%</v>
      </c>
      <c r="J18" s="75" t="str">
        <f>VLOOKUP($A18,'SBLC load'!$A:$Y,MATCH(SBLC!J$1,'SBLC load'!$1:$1,0),0)</f>
        <v>--</v>
      </c>
      <c r="K18" s="77" t="str">
        <f>VLOOKUP($A18,'SBLC load'!$A:$Y,MATCH(SBLC!K$1,'SBLC load'!$1:$1,0),0)</f>
        <v>--</v>
      </c>
      <c r="L18" s="76" t="str">
        <f>VLOOKUP($A18,'SBLC load'!$A:$Y,MATCH(SBLC!L$1,'SBLC load'!$1:$1,0),0)</f>
        <v>备证</v>
      </c>
      <c r="M18" s="76" t="str">
        <f>VLOOKUP($A18,'SBLC load'!$A:$Y,MATCH(SBLC!M$1,'SBLC load'!$1:$1,0),0)</f>
        <v>点心债</v>
      </c>
      <c r="N18" s="76" t="str">
        <f>VLOOKUP($A18,'SBLC load'!$A:$Y,MATCH(SBLC!N$1,'SBLC load'!$1:$1,0),0)</f>
        <v>山东</v>
      </c>
      <c r="O18" s="127" t="str">
        <f>VLOOKUP($A18,'SBLC load'!$A:$Y,MATCH(SBLC!O$1,'SBLC load'!$1:$1,0),0)</f>
        <v>地方平台</v>
      </c>
      <c r="P18" s="127">
        <f>VLOOKUP($A18,'SBLC load'!$A:$Y,MATCH(SBLC!P$1,'SBLC load'!$1:$1,0),0)</f>
        <v>0.6</v>
      </c>
      <c r="Q18" s="127" t="str">
        <f>VLOOKUP($A18,'SBLC load'!$A:$Y,MATCH(SBLC!Q$1,'SBLC load'!$1:$1,0),0)</f>
        <v>城商行备证</v>
      </c>
      <c r="R18" s="127" t="str">
        <f>VLOOKUP($A18,'SBLC load'!$A:$Y,MATCH(SBLC!R$1,'SBLC load'!$1:$1,0),0)</f>
        <v>城商行第四梯队</v>
      </c>
      <c r="S18" s="127" t="str">
        <f>VLOOKUP($A18,'SBLC load'!$A:$Y,MATCH(SBLC!S$1,'SBLC load'!$1:$1,0),0)</f>
        <v>--</v>
      </c>
    </row>
    <row r="19" spans="1:19" x14ac:dyDescent="0.25">
      <c r="A19" s="101">
        <f>SBLC[[#This Row],[Index]]</f>
        <v>304</v>
      </c>
      <c r="B19" s="75">
        <f>VLOOKUP($A19,'SBLC load'!$A:$Y,MATCH(SBLC!B$1,'SBLC load'!$1:$1,0),0)</f>
        <v>45176</v>
      </c>
      <c r="C19" s="76" t="str">
        <f>VLOOKUP($A19,'SBLC load'!$A:$AD,MATCH(SBLC!C$1,'SBLC load'!$1:$1,0),0)</f>
        <v>武汉江夏农业</v>
      </c>
      <c r="D19" s="76" t="str">
        <f>VLOOKUP($A19,'SBLC load'!$A:$Y,MATCH(SBLC!D$1,'SBLC load'!$1:$1,0),0)</f>
        <v>恒丰银行</v>
      </c>
      <c r="E19" s="75" t="str">
        <f>VLOOKUP($A19,'SBLC load'!$A:$Y,MATCH(SBLC!E$1,'SBLC load'!$1:$1,0),0)</f>
        <v>--/--/--</v>
      </c>
      <c r="F19" s="77" t="str">
        <f>VLOOKUP($A19,'SBLC load'!$A:$Y,MATCH(SBLC!F$1,'SBLC load'!$1:$1,0),0)</f>
        <v>USD</v>
      </c>
      <c r="G19" s="77">
        <f>VLOOKUP($A19,'SBLC load'!$A:$Y,MATCH(SBLC!G$1,'SBLC load'!$1:$1,0),0)</f>
        <v>0.64</v>
      </c>
      <c r="H19" s="75" t="str">
        <f>VLOOKUP($A19,'SBLC load'!$A:$Y,MATCH(SBLC!H$1,'SBLC load'!$1:$1,0),0)</f>
        <v>3</v>
      </c>
      <c r="I19" s="75" t="str">
        <f>VLOOKUP($A19,'SBLC load'!$A:$Y,MATCH(SBLC!I$1,'SBLC load'!$1:$1,0),0)</f>
        <v>6.9%</v>
      </c>
      <c r="J19" s="75" t="str">
        <f>VLOOKUP($A19,'SBLC load'!$A:$Y,MATCH(SBLC!J$1,'SBLC load'!$1:$1,0),0)</f>
        <v>7.2%a</v>
      </c>
      <c r="K19" s="77" t="str">
        <f>VLOOKUP($A19,'SBLC load'!$A:$Y,MATCH(SBLC!K$1,'SBLC load'!$1:$1,0),0)</f>
        <v>30</v>
      </c>
      <c r="L19" s="76" t="str">
        <f>VLOOKUP($A19,'SBLC load'!$A:$Y,MATCH(SBLC!L$1,'SBLC load'!$1:$1,0),0)</f>
        <v>备证</v>
      </c>
      <c r="M19" s="76" t="str">
        <f>VLOOKUP($A19,'SBLC load'!$A:$Y,MATCH(SBLC!M$1,'SBLC load'!$1:$1,0),0)</f>
        <v>--</v>
      </c>
      <c r="N19" s="76" t="str">
        <f>VLOOKUP($A19,'SBLC load'!$A:$Y,MATCH(SBLC!N$1,'SBLC load'!$1:$1,0),0)</f>
        <v>湖北</v>
      </c>
      <c r="O19" s="127" t="str">
        <f>VLOOKUP($A19,'SBLC load'!$A:$Y,MATCH(SBLC!O$1,'SBLC load'!$1:$1,0),0)</f>
        <v>地方平台</v>
      </c>
      <c r="P19" s="127">
        <f>VLOOKUP($A19,'SBLC load'!$A:$Y,MATCH(SBLC!P$1,'SBLC load'!$1:$1,0),0)</f>
        <v>0.64</v>
      </c>
      <c r="Q19" s="127" t="str">
        <f>VLOOKUP($A19,'SBLC load'!$A:$Y,MATCH(SBLC!Q$1,'SBLC load'!$1:$1,0),0)</f>
        <v>股份行备证</v>
      </c>
      <c r="R19" s="127" t="str">
        <f>VLOOKUP($A19,'SBLC load'!$A:$Y,MATCH(SBLC!R$1,'SBLC load'!$1:$1,0),0)</f>
        <v>股份行第三梯队</v>
      </c>
      <c r="S19" s="127" t="str">
        <f>VLOOKUP($A19,'SBLC load'!$A:$Y,MATCH(SBLC!S$1,'SBLC load'!$1:$1,0),0)</f>
        <v>--</v>
      </c>
    </row>
    <row r="20" spans="1:19" x14ac:dyDescent="0.25">
      <c r="A20" s="101">
        <f>SBLC[[#This Row],[Index]]</f>
        <v>303</v>
      </c>
      <c r="B20" s="75">
        <f>VLOOKUP($A20,'SBLC load'!$A:$Y,MATCH(SBLC!B$1,'SBLC load'!$1:$1,0),0)</f>
        <v>45174</v>
      </c>
      <c r="C20" s="76" t="str">
        <f>VLOOKUP($A20,'SBLC load'!$A:$AD,MATCH(SBLC!C$1,'SBLC load'!$1:$1,0),0)</f>
        <v>山东滨达实业</v>
      </c>
      <c r="D20" s="76" t="str">
        <f>VLOOKUP($A20,'SBLC load'!$A:$Y,MATCH(SBLC!D$1,'SBLC load'!$1:$1,0),0)</f>
        <v>齐鲁银行</v>
      </c>
      <c r="E20" s="75" t="str">
        <f>VLOOKUP($A20,'SBLC load'!$A:$Y,MATCH(SBLC!E$1,'SBLC load'!$1:$1,0),0)</f>
        <v>--/--/--</v>
      </c>
      <c r="F20" s="77" t="str">
        <f>VLOOKUP($A20,'SBLC load'!$A:$Y,MATCH(SBLC!F$1,'SBLC load'!$1:$1,0),0)</f>
        <v>JPY</v>
      </c>
      <c r="G20" s="77">
        <f>VLOOKUP($A20,'SBLC load'!$A:$Y,MATCH(SBLC!G$1,'SBLC load'!$1:$1,0),0)</f>
        <v>71</v>
      </c>
      <c r="H20" s="75" t="str">
        <f>VLOOKUP($A20,'SBLC load'!$A:$Y,MATCH(SBLC!H$1,'SBLC load'!$1:$1,0),0)</f>
        <v>3</v>
      </c>
      <c r="I20" s="75" t="str">
        <f>VLOOKUP($A20,'SBLC load'!$A:$Y,MATCH(SBLC!I$1,'SBLC load'!$1:$1,0),0)</f>
        <v>2.3%</v>
      </c>
      <c r="J20" s="75" t="str">
        <f>VLOOKUP($A20,'SBLC load'!$A:$Y,MATCH(SBLC!J$1,'SBLC load'!$1:$1,0),0)</f>
        <v>--</v>
      </c>
      <c r="K20" s="77" t="str">
        <f>VLOOKUP($A20,'SBLC load'!$A:$Y,MATCH(SBLC!K$1,'SBLC load'!$1:$1,0),0)</f>
        <v>--</v>
      </c>
      <c r="L20" s="76" t="str">
        <f>VLOOKUP($A20,'SBLC load'!$A:$Y,MATCH(SBLC!L$1,'SBLC load'!$1:$1,0),0)</f>
        <v>备证</v>
      </c>
      <c r="M20" s="76" t="str">
        <f>VLOOKUP($A20,'SBLC load'!$A:$Y,MATCH(SBLC!M$1,'SBLC load'!$1:$1,0),0)</f>
        <v>--</v>
      </c>
      <c r="N20" s="76" t="str">
        <f>VLOOKUP($A20,'SBLC load'!$A:$Y,MATCH(SBLC!N$1,'SBLC load'!$1:$1,0),0)</f>
        <v>山东</v>
      </c>
      <c r="O20" s="127" t="str">
        <f>VLOOKUP($A20,'SBLC load'!$A:$Y,MATCH(SBLC!O$1,'SBLC load'!$1:$1,0),0)</f>
        <v>地方平台</v>
      </c>
      <c r="P20" s="127">
        <f>VLOOKUP($A20,'SBLC load'!$A:$Y,MATCH(SBLC!P$1,'SBLC load'!$1:$1,0),0)</f>
        <v>0.497</v>
      </c>
      <c r="Q20" s="127" t="str">
        <f>VLOOKUP($A20,'SBLC load'!$A:$Y,MATCH(SBLC!Q$1,'SBLC load'!$1:$1,0),0)</f>
        <v>城商行备证</v>
      </c>
      <c r="R20" s="127" t="str">
        <f>VLOOKUP($A20,'SBLC load'!$A:$Y,MATCH(SBLC!R$1,'SBLC load'!$1:$1,0),0)</f>
        <v>城商行第四梯队</v>
      </c>
      <c r="S20" s="127" t="str">
        <f>VLOOKUP($A20,'SBLC load'!$A:$Y,MATCH(SBLC!S$1,'SBLC load'!$1:$1,0),0)</f>
        <v>--</v>
      </c>
    </row>
    <row r="21" spans="1:19" x14ac:dyDescent="0.25">
      <c r="A21" s="101">
        <f>SBLC[[#This Row],[Index]]</f>
        <v>302</v>
      </c>
      <c r="B21" s="75">
        <f>VLOOKUP($A21,'SBLC load'!$A:$Y,MATCH(SBLC!B$1,'SBLC load'!$1:$1,0),0)</f>
        <v>45169</v>
      </c>
      <c r="C21" s="76" t="str">
        <f>VLOOKUP($A21,'SBLC load'!$A:$AD,MATCH(SBLC!C$1,'SBLC load'!$1:$1,0),0)</f>
        <v>齐鲁财金</v>
      </c>
      <c r="D21" s="76" t="str">
        <f>VLOOKUP($A21,'SBLC load'!$A:$Y,MATCH(SBLC!D$1,'SBLC load'!$1:$1,0),0)</f>
        <v>恒丰银行</v>
      </c>
      <c r="E21" s="75" t="str">
        <f>VLOOKUP($A21,'SBLC load'!$A:$Y,MATCH(SBLC!E$1,'SBLC load'!$1:$1,0),0)</f>
        <v>--/--/--</v>
      </c>
      <c r="F21" s="77" t="str">
        <f>VLOOKUP($A21,'SBLC load'!$A:$Y,MATCH(SBLC!F$1,'SBLC load'!$1:$1,0),0)</f>
        <v>CNH</v>
      </c>
      <c r="G21" s="77">
        <f>VLOOKUP($A21,'SBLC load'!$A:$Y,MATCH(SBLC!G$1,'SBLC load'!$1:$1,0),0)</f>
        <v>2</v>
      </c>
      <c r="H21" s="75" t="str">
        <f>VLOOKUP($A21,'SBLC load'!$A:$Y,MATCH(SBLC!H$1,'SBLC load'!$1:$1,0),0)</f>
        <v>3</v>
      </c>
      <c r="I21" s="75" t="str">
        <f>VLOOKUP($A21,'SBLC load'!$A:$Y,MATCH(SBLC!I$1,'SBLC load'!$1:$1,0),0)</f>
        <v>4.8%</v>
      </c>
      <c r="J21" s="75" t="str">
        <f>VLOOKUP($A21,'SBLC load'!$A:$Y,MATCH(SBLC!J$1,'SBLC load'!$1:$1,0),0)</f>
        <v>--</v>
      </c>
      <c r="K21" s="77" t="str">
        <f>VLOOKUP($A21,'SBLC load'!$A:$Y,MATCH(SBLC!K$1,'SBLC load'!$1:$1,0),0)</f>
        <v>--</v>
      </c>
      <c r="L21" s="76" t="str">
        <f>VLOOKUP($A21,'SBLC load'!$A:$Y,MATCH(SBLC!L$1,'SBLC load'!$1:$1,0),0)</f>
        <v>备证</v>
      </c>
      <c r="M21" s="76" t="str">
        <f>VLOOKUP($A21,'SBLC load'!$A:$Y,MATCH(SBLC!M$1,'SBLC load'!$1:$1,0),0)</f>
        <v>点心债</v>
      </c>
      <c r="N21" s="76" t="str">
        <f>VLOOKUP($A21,'SBLC load'!$A:$Y,MATCH(SBLC!N$1,'SBLC load'!$1:$1,0),0)</f>
        <v>山东</v>
      </c>
      <c r="O21" s="127" t="str">
        <f>VLOOKUP($A21,'SBLC load'!$A:$Y,MATCH(SBLC!O$1,'SBLC load'!$1:$1,0),0)</f>
        <v>地方平台</v>
      </c>
      <c r="P21" s="127">
        <f>VLOOKUP($A21,'SBLC load'!$A:$Y,MATCH(SBLC!P$1,'SBLC load'!$1:$1,0),0)</f>
        <v>0.27400000000000002</v>
      </c>
      <c r="Q21" s="127" t="str">
        <f>VLOOKUP($A21,'SBLC load'!$A:$Y,MATCH(SBLC!Q$1,'SBLC load'!$1:$1,0),0)</f>
        <v>股份行备证</v>
      </c>
      <c r="R21" s="127" t="str">
        <f>VLOOKUP($A21,'SBLC load'!$A:$Y,MATCH(SBLC!R$1,'SBLC load'!$1:$1,0),0)</f>
        <v>股份行第三梯队</v>
      </c>
      <c r="S21" s="127" t="str">
        <f>VLOOKUP($A21,'SBLC load'!$A:$Y,MATCH(SBLC!S$1,'SBLC load'!$1:$1,0),0)</f>
        <v>--</v>
      </c>
    </row>
    <row r="22" spans="1:19" x14ac:dyDescent="0.25">
      <c r="A22" s="101">
        <f>SBLC[[#This Row],[Index]]</f>
        <v>301</v>
      </c>
      <c r="B22" s="75">
        <f>VLOOKUP($A22,'SBLC load'!$A:$Y,MATCH(SBLC!B$1,'SBLC load'!$1:$1,0),0)</f>
        <v>45168</v>
      </c>
      <c r="C22" s="76" t="str">
        <f>VLOOKUP($A22,'SBLC load'!$A:$AD,MATCH(SBLC!C$1,'SBLC load'!$1:$1,0),0)</f>
        <v>日照城投</v>
      </c>
      <c r="D22" s="76" t="str">
        <f>VLOOKUP($A22,'SBLC load'!$A:$Y,MATCH(SBLC!D$1,'SBLC load'!$1:$1,0),0)</f>
        <v>齐鲁银行</v>
      </c>
      <c r="E22" s="75" t="str">
        <f>VLOOKUP($A22,'SBLC load'!$A:$Y,MATCH(SBLC!E$1,'SBLC load'!$1:$1,0),0)</f>
        <v>--/--/--</v>
      </c>
      <c r="F22" s="77" t="str">
        <f>VLOOKUP($A22,'SBLC load'!$A:$Y,MATCH(SBLC!F$1,'SBLC load'!$1:$1,0),0)</f>
        <v>JPY</v>
      </c>
      <c r="G22" s="77">
        <f>VLOOKUP($A22,'SBLC load'!$A:$Y,MATCH(SBLC!G$1,'SBLC load'!$1:$1,0),0)</f>
        <v>56.6</v>
      </c>
      <c r="H22" s="75" t="str">
        <f>VLOOKUP($A22,'SBLC load'!$A:$Y,MATCH(SBLC!H$1,'SBLC load'!$1:$1,0),0)</f>
        <v>3</v>
      </c>
      <c r="I22" s="75" t="str">
        <f>VLOOKUP($A22,'SBLC load'!$A:$Y,MATCH(SBLC!I$1,'SBLC load'!$1:$1,0),0)</f>
        <v>2.3%</v>
      </c>
      <c r="J22" s="75" t="str">
        <f>VLOOKUP($A22,'SBLC load'!$A:$Y,MATCH(SBLC!J$1,'SBLC load'!$1:$1,0),0)</f>
        <v>--</v>
      </c>
      <c r="K22" s="77" t="str">
        <f>VLOOKUP($A22,'SBLC load'!$A:$Y,MATCH(SBLC!K$1,'SBLC load'!$1:$1,0),0)</f>
        <v>--</v>
      </c>
      <c r="L22" s="76" t="str">
        <f>VLOOKUP($A22,'SBLC load'!$A:$Y,MATCH(SBLC!L$1,'SBLC load'!$1:$1,0),0)</f>
        <v>备证+担保+维好</v>
      </c>
      <c r="M22" s="76" t="str">
        <f>VLOOKUP($A22,'SBLC load'!$A:$Y,MATCH(SBLC!M$1,'SBLC load'!$1:$1,0),0)</f>
        <v>--</v>
      </c>
      <c r="N22" s="76" t="str">
        <f>VLOOKUP($A22,'SBLC load'!$A:$Y,MATCH(SBLC!N$1,'SBLC load'!$1:$1,0),0)</f>
        <v>山东</v>
      </c>
      <c r="O22" s="127" t="str">
        <f>VLOOKUP($A22,'SBLC load'!$A:$Y,MATCH(SBLC!O$1,'SBLC load'!$1:$1,0),0)</f>
        <v>地方平台</v>
      </c>
      <c r="P22" s="127">
        <f>VLOOKUP($A22,'SBLC load'!$A:$Y,MATCH(SBLC!P$1,'SBLC load'!$1:$1,0),0)</f>
        <v>0.39600000000000002</v>
      </c>
      <c r="Q22" s="127" t="str">
        <f>VLOOKUP($A22,'SBLC load'!$A:$Y,MATCH(SBLC!Q$1,'SBLC load'!$1:$1,0),0)</f>
        <v>城商行备证</v>
      </c>
      <c r="R22" s="127" t="str">
        <f>VLOOKUP($A22,'SBLC load'!$A:$Y,MATCH(SBLC!R$1,'SBLC load'!$1:$1,0),0)</f>
        <v>城商行第四梯队</v>
      </c>
      <c r="S22" s="127" t="str">
        <f>VLOOKUP($A22,'SBLC load'!$A:$Y,MATCH(SBLC!S$1,'SBLC load'!$1:$1,0),0)</f>
        <v>--</v>
      </c>
    </row>
    <row r="23" spans="1:19" x14ac:dyDescent="0.25">
      <c r="A23" s="101">
        <f>SBLC[[#This Row],[Index]]</f>
        <v>300</v>
      </c>
      <c r="B23" s="75">
        <f>VLOOKUP($A23,'SBLC load'!$A:$Y,MATCH(SBLC!B$1,'SBLC load'!$1:$1,0),0)</f>
        <v>45167</v>
      </c>
      <c r="C23" s="76" t="str">
        <f>VLOOKUP($A23,'SBLC load'!$A:$AD,MATCH(SBLC!C$1,'SBLC load'!$1:$1,0),0)</f>
        <v>滨海建投</v>
      </c>
      <c r="D23" s="76" t="str">
        <f>VLOOKUP($A23,'SBLC load'!$A:$Y,MATCH(SBLC!D$1,'SBLC load'!$1:$1,0),0)</f>
        <v>天津银行</v>
      </c>
      <c r="E23" s="75" t="str">
        <f>VLOOKUP($A23,'SBLC load'!$A:$Y,MATCH(SBLC!E$1,'SBLC load'!$1:$1,0),0)</f>
        <v>--/--/--</v>
      </c>
      <c r="F23" s="77" t="str">
        <f>VLOOKUP($A23,'SBLC load'!$A:$Y,MATCH(SBLC!F$1,'SBLC load'!$1:$1,0),0)</f>
        <v>USD</v>
      </c>
      <c r="G23" s="77">
        <f>VLOOKUP($A23,'SBLC load'!$A:$Y,MATCH(SBLC!G$1,'SBLC load'!$1:$1,0),0)</f>
        <v>0.5</v>
      </c>
      <c r="H23" s="75" t="str">
        <f>VLOOKUP($A23,'SBLC load'!$A:$Y,MATCH(SBLC!H$1,'SBLC load'!$1:$1,0),0)</f>
        <v>1</v>
      </c>
      <c r="I23" s="75" t="str">
        <f>VLOOKUP($A23,'SBLC load'!$A:$Y,MATCH(SBLC!I$1,'SBLC load'!$1:$1,0),0)</f>
        <v>7%</v>
      </c>
      <c r="J23" s="75" t="str">
        <f>VLOOKUP($A23,'SBLC load'!$A:$Y,MATCH(SBLC!J$1,'SBLC load'!$1:$1,0),0)</f>
        <v>--</v>
      </c>
      <c r="K23" s="77" t="str">
        <f>VLOOKUP($A23,'SBLC load'!$A:$Y,MATCH(SBLC!K$1,'SBLC load'!$1:$1,0),0)</f>
        <v>--</v>
      </c>
      <c r="L23" s="76" t="str">
        <f>VLOOKUP($A23,'SBLC load'!$A:$Y,MATCH(SBLC!L$1,'SBLC load'!$1:$1,0),0)</f>
        <v>备证+担保</v>
      </c>
      <c r="M23" s="76" t="str">
        <f>VLOOKUP($A23,'SBLC load'!$A:$Y,MATCH(SBLC!M$1,'SBLC load'!$1:$1,0),0)</f>
        <v>--</v>
      </c>
      <c r="N23" s="76" t="str">
        <f>VLOOKUP($A23,'SBLC load'!$A:$Y,MATCH(SBLC!N$1,'SBLC load'!$1:$1,0),0)</f>
        <v>天津</v>
      </c>
      <c r="O23" s="127" t="str">
        <f>VLOOKUP($A23,'SBLC load'!$A:$Y,MATCH(SBLC!O$1,'SBLC load'!$1:$1,0),0)</f>
        <v>地方平台</v>
      </c>
      <c r="P23" s="127">
        <f>VLOOKUP($A23,'SBLC load'!$A:$Y,MATCH(SBLC!P$1,'SBLC load'!$1:$1,0),0)</f>
        <v>0.5</v>
      </c>
      <c r="Q23" s="127" t="str">
        <f>VLOOKUP($A23,'SBLC load'!$A:$Y,MATCH(SBLC!Q$1,'SBLC load'!$1:$1,0),0)</f>
        <v>城商行备证</v>
      </c>
      <c r="R23" s="127" t="str">
        <f>VLOOKUP($A23,'SBLC load'!$A:$Y,MATCH(SBLC!R$1,'SBLC load'!$1:$1,0),0)</f>
        <v>--</v>
      </c>
      <c r="S23" s="127" t="str">
        <f>VLOOKUP($A23,'SBLC load'!$A:$Y,MATCH(SBLC!S$1,'SBLC load'!$1:$1,0),0)</f>
        <v>--</v>
      </c>
    </row>
    <row r="24" spans="1:19" x14ac:dyDescent="0.25">
      <c r="A24" s="101">
        <f>SBLC[[#This Row],[Index]]</f>
        <v>299</v>
      </c>
      <c r="B24" s="75">
        <f>VLOOKUP($A24,'SBLC load'!$A:$Y,MATCH(SBLC!B$1,'SBLC load'!$1:$1,0),0)</f>
        <v>45163</v>
      </c>
      <c r="C24" s="76" t="str">
        <f>VLOOKUP($A24,'SBLC load'!$A:$AD,MATCH(SBLC!C$1,'SBLC load'!$1:$1,0),0)</f>
        <v>临沂兰山财金</v>
      </c>
      <c r="D24" s="76" t="str">
        <f>VLOOKUP($A24,'SBLC load'!$A:$Y,MATCH(SBLC!D$1,'SBLC load'!$1:$1,0),0)</f>
        <v>恒丰银行</v>
      </c>
      <c r="E24" s="75" t="str">
        <f>VLOOKUP($A24,'SBLC load'!$A:$Y,MATCH(SBLC!E$1,'SBLC load'!$1:$1,0),0)</f>
        <v>--/--/--</v>
      </c>
      <c r="F24" s="77" t="str">
        <f>VLOOKUP($A24,'SBLC load'!$A:$Y,MATCH(SBLC!F$1,'SBLC load'!$1:$1,0),0)</f>
        <v>CNH</v>
      </c>
      <c r="G24" s="77">
        <f>VLOOKUP($A24,'SBLC load'!$A:$Y,MATCH(SBLC!G$1,'SBLC load'!$1:$1,0),0)</f>
        <v>2.1800000000000002</v>
      </c>
      <c r="H24" s="75" t="str">
        <f>VLOOKUP($A24,'SBLC load'!$A:$Y,MATCH(SBLC!H$1,'SBLC load'!$1:$1,0),0)</f>
        <v>3</v>
      </c>
      <c r="I24" s="75" t="str">
        <f>VLOOKUP($A24,'SBLC load'!$A:$Y,MATCH(SBLC!I$1,'SBLC load'!$1:$1,0),0)</f>
        <v>4.7%</v>
      </c>
      <c r="J24" s="75" t="str">
        <f>VLOOKUP($A24,'SBLC load'!$A:$Y,MATCH(SBLC!J$1,'SBLC load'!$1:$1,0),0)</f>
        <v>--</v>
      </c>
      <c r="K24" s="77" t="str">
        <f>VLOOKUP($A24,'SBLC load'!$A:$Y,MATCH(SBLC!K$1,'SBLC load'!$1:$1,0),0)</f>
        <v>--</v>
      </c>
      <c r="L24" s="76" t="str">
        <f>VLOOKUP($A24,'SBLC load'!$A:$Y,MATCH(SBLC!L$1,'SBLC load'!$1:$1,0),0)</f>
        <v>备证+担保</v>
      </c>
      <c r="M24" s="76" t="str">
        <f>VLOOKUP($A24,'SBLC load'!$A:$Y,MATCH(SBLC!M$1,'SBLC load'!$1:$1,0),0)</f>
        <v>点心债</v>
      </c>
      <c r="N24" s="76" t="str">
        <f>VLOOKUP($A24,'SBLC load'!$A:$Y,MATCH(SBLC!N$1,'SBLC load'!$1:$1,0),0)</f>
        <v>山东</v>
      </c>
      <c r="O24" s="127" t="str">
        <f>VLOOKUP($A24,'SBLC load'!$A:$Y,MATCH(SBLC!O$1,'SBLC load'!$1:$1,0),0)</f>
        <v>地方平台</v>
      </c>
      <c r="P24" s="127">
        <f>VLOOKUP($A24,'SBLC load'!$A:$Y,MATCH(SBLC!P$1,'SBLC load'!$1:$1,0),0)</f>
        <v>0.29899999999999999</v>
      </c>
      <c r="Q24" s="127" t="str">
        <f>VLOOKUP($A24,'SBLC load'!$A:$Y,MATCH(SBLC!Q$1,'SBLC load'!$1:$1,0),0)</f>
        <v>股份行备证</v>
      </c>
      <c r="R24" s="127" t="str">
        <f>VLOOKUP($A24,'SBLC load'!$A:$Y,MATCH(SBLC!R$1,'SBLC load'!$1:$1,0),0)</f>
        <v>股份行第三梯队</v>
      </c>
      <c r="S24" s="127" t="str">
        <f>VLOOKUP($A24,'SBLC load'!$A:$Y,MATCH(SBLC!S$1,'SBLC load'!$1:$1,0),0)</f>
        <v>--</v>
      </c>
    </row>
    <row r="25" spans="1:19" x14ac:dyDescent="0.25">
      <c r="A25" s="101">
        <f>SBLC[[#This Row],[Index]]</f>
        <v>298</v>
      </c>
      <c r="B25" s="75">
        <f>VLOOKUP($A25,'SBLC load'!$A:$Y,MATCH(SBLC!B$1,'SBLC load'!$1:$1,0),0)</f>
        <v>45162</v>
      </c>
      <c r="C25" s="76" t="str">
        <f>VLOOKUP($A25,'SBLC load'!$A:$AD,MATCH(SBLC!C$1,'SBLC load'!$1:$1,0),0)</f>
        <v>武汉葛化</v>
      </c>
      <c r="D25" s="76" t="str">
        <f>VLOOKUP($A25,'SBLC load'!$A:$Y,MATCH(SBLC!D$1,'SBLC load'!$1:$1,0),0)</f>
        <v>湖北银行</v>
      </c>
      <c r="E25" s="75" t="str">
        <f>VLOOKUP($A25,'SBLC load'!$A:$Y,MATCH(SBLC!E$1,'SBLC load'!$1:$1,0),0)</f>
        <v>--/--/--</v>
      </c>
      <c r="F25" s="77" t="str">
        <f>VLOOKUP($A25,'SBLC load'!$A:$Y,MATCH(SBLC!F$1,'SBLC load'!$1:$1,0),0)</f>
        <v>CNH</v>
      </c>
      <c r="G25" s="77">
        <f>VLOOKUP($A25,'SBLC load'!$A:$Y,MATCH(SBLC!G$1,'SBLC load'!$1:$1,0),0)</f>
        <v>7.18</v>
      </c>
      <c r="H25" s="75" t="str">
        <f>VLOOKUP($A25,'SBLC load'!$A:$Y,MATCH(SBLC!H$1,'SBLC load'!$1:$1,0),0)</f>
        <v>3</v>
      </c>
      <c r="I25" s="75" t="str">
        <f>VLOOKUP($A25,'SBLC load'!$A:$Y,MATCH(SBLC!I$1,'SBLC load'!$1:$1,0),0)</f>
        <v>5%</v>
      </c>
      <c r="J25" s="75" t="str">
        <f>VLOOKUP($A25,'SBLC load'!$A:$Y,MATCH(SBLC!J$1,'SBLC load'!$1:$1,0),0)</f>
        <v>--</v>
      </c>
      <c r="K25" s="77" t="str">
        <f>VLOOKUP($A25,'SBLC load'!$A:$Y,MATCH(SBLC!K$1,'SBLC load'!$1:$1,0),0)</f>
        <v>--</v>
      </c>
      <c r="L25" s="76" t="str">
        <f>VLOOKUP($A25,'SBLC load'!$A:$Y,MATCH(SBLC!L$1,'SBLC load'!$1:$1,0),0)</f>
        <v>备证</v>
      </c>
      <c r="M25" s="76" t="str">
        <f>VLOOKUP($A25,'SBLC load'!$A:$Y,MATCH(SBLC!M$1,'SBLC load'!$1:$1,0),0)</f>
        <v>点心债</v>
      </c>
      <c r="N25" s="76" t="str">
        <f>VLOOKUP($A25,'SBLC load'!$A:$Y,MATCH(SBLC!N$1,'SBLC load'!$1:$1,0),0)</f>
        <v>湖北</v>
      </c>
      <c r="O25" s="127" t="str">
        <f>VLOOKUP($A25,'SBLC load'!$A:$Y,MATCH(SBLC!O$1,'SBLC load'!$1:$1,0),0)</f>
        <v>地方平台</v>
      </c>
      <c r="P25" s="127">
        <f>VLOOKUP($A25,'SBLC load'!$A:$Y,MATCH(SBLC!P$1,'SBLC load'!$1:$1,0),0)</f>
        <v>0.98399999999999999</v>
      </c>
      <c r="Q25" s="127" t="str">
        <f>VLOOKUP($A25,'SBLC load'!$A:$Y,MATCH(SBLC!Q$1,'SBLC load'!$1:$1,0),0)</f>
        <v>城商行备证</v>
      </c>
      <c r="R25" s="127" t="str">
        <f>VLOOKUP($A25,'SBLC load'!$A:$Y,MATCH(SBLC!R$1,'SBLC load'!$1:$1,0),0)</f>
        <v>--</v>
      </c>
      <c r="S25" s="127" t="str">
        <f>VLOOKUP($A25,'SBLC load'!$A:$Y,MATCH(SBLC!S$1,'SBLC load'!$1:$1,0),0)</f>
        <v>--</v>
      </c>
    </row>
    <row r="26" spans="1:19" x14ac:dyDescent="0.25">
      <c r="A26" s="101">
        <f>SBLC[[#This Row],[Index]]</f>
        <v>297</v>
      </c>
      <c r="B26" s="75">
        <f>VLOOKUP($A26,'SBLC load'!$A:$Y,MATCH(SBLC!B$1,'SBLC load'!$1:$1,0),0)</f>
        <v>45162</v>
      </c>
      <c r="C26" s="76" t="str">
        <f>VLOOKUP($A26,'SBLC load'!$A:$AD,MATCH(SBLC!C$1,'SBLC load'!$1:$1,0),0)</f>
        <v>孝感高创</v>
      </c>
      <c r="D26" s="76" t="str">
        <f>VLOOKUP($A26,'SBLC load'!$A:$Y,MATCH(SBLC!D$1,'SBLC load'!$1:$1,0),0)</f>
        <v>恒丰银行</v>
      </c>
      <c r="E26" s="75" t="str">
        <f>VLOOKUP($A26,'SBLC load'!$A:$Y,MATCH(SBLC!E$1,'SBLC load'!$1:$1,0),0)</f>
        <v>--/--/--</v>
      </c>
      <c r="F26" s="77" t="str">
        <f>VLOOKUP($A26,'SBLC load'!$A:$Y,MATCH(SBLC!F$1,'SBLC load'!$1:$1,0),0)</f>
        <v>CNH</v>
      </c>
      <c r="G26" s="77">
        <f>VLOOKUP($A26,'SBLC load'!$A:$Y,MATCH(SBLC!G$1,'SBLC load'!$1:$1,0),0)</f>
        <v>1.7</v>
      </c>
      <c r="H26" s="75" t="str">
        <f>VLOOKUP($A26,'SBLC load'!$A:$Y,MATCH(SBLC!H$1,'SBLC load'!$1:$1,0),0)</f>
        <v>3</v>
      </c>
      <c r="I26" s="75" t="str">
        <f>VLOOKUP($A26,'SBLC load'!$A:$Y,MATCH(SBLC!I$1,'SBLC load'!$1:$1,0),0)</f>
        <v>4.8%</v>
      </c>
      <c r="J26" s="75" t="str">
        <f>VLOOKUP($A26,'SBLC load'!$A:$Y,MATCH(SBLC!J$1,'SBLC load'!$1:$1,0),0)</f>
        <v>--</v>
      </c>
      <c r="K26" s="77" t="str">
        <f>VLOOKUP($A26,'SBLC load'!$A:$Y,MATCH(SBLC!K$1,'SBLC load'!$1:$1,0),0)</f>
        <v>--</v>
      </c>
      <c r="L26" s="76" t="str">
        <f>VLOOKUP($A26,'SBLC load'!$A:$Y,MATCH(SBLC!L$1,'SBLC load'!$1:$1,0),0)</f>
        <v>备证</v>
      </c>
      <c r="M26" s="76" t="str">
        <f>VLOOKUP($A26,'SBLC load'!$A:$Y,MATCH(SBLC!M$1,'SBLC load'!$1:$1,0),0)</f>
        <v>点心债</v>
      </c>
      <c r="N26" s="76" t="str">
        <f>VLOOKUP($A26,'SBLC load'!$A:$Y,MATCH(SBLC!N$1,'SBLC load'!$1:$1,0),0)</f>
        <v>湖北</v>
      </c>
      <c r="O26" s="127" t="str">
        <f>VLOOKUP($A26,'SBLC load'!$A:$Y,MATCH(SBLC!O$1,'SBLC load'!$1:$1,0),0)</f>
        <v>地方平台</v>
      </c>
      <c r="P26" s="127">
        <f>VLOOKUP($A26,'SBLC load'!$A:$Y,MATCH(SBLC!P$1,'SBLC load'!$1:$1,0),0)</f>
        <v>0.23300000000000001</v>
      </c>
      <c r="Q26" s="127" t="str">
        <f>VLOOKUP($A26,'SBLC load'!$A:$Y,MATCH(SBLC!Q$1,'SBLC load'!$1:$1,0),0)</f>
        <v>股份行备证</v>
      </c>
      <c r="R26" s="127" t="str">
        <f>VLOOKUP($A26,'SBLC load'!$A:$Y,MATCH(SBLC!R$1,'SBLC load'!$1:$1,0),0)</f>
        <v>股份行第三梯队</v>
      </c>
      <c r="S26" s="127" t="str">
        <f>VLOOKUP($A26,'SBLC load'!$A:$Y,MATCH(SBLC!S$1,'SBLC load'!$1:$1,0),0)</f>
        <v>--</v>
      </c>
    </row>
    <row r="27" spans="1:19" x14ac:dyDescent="0.25">
      <c r="A27" s="101">
        <f>SBLC[[#This Row],[Index]]</f>
        <v>296</v>
      </c>
      <c r="B27" s="75">
        <f>VLOOKUP($A27,'SBLC load'!$A:$Y,MATCH(SBLC!B$1,'SBLC load'!$1:$1,0),0)</f>
        <v>45160</v>
      </c>
      <c r="C27" s="76" t="str">
        <f>VLOOKUP($A27,'SBLC load'!$A:$AD,MATCH(SBLC!C$1,'SBLC load'!$1:$1,0),0)</f>
        <v>无锡能达热电</v>
      </c>
      <c r="D27" s="76" t="str">
        <f>VLOOKUP($A27,'SBLC load'!$A:$Y,MATCH(SBLC!D$1,'SBLC load'!$1:$1,0),0)</f>
        <v>上海银行</v>
      </c>
      <c r="E27" s="75" t="str">
        <f>VLOOKUP($A27,'SBLC load'!$A:$Y,MATCH(SBLC!E$1,'SBLC load'!$1:$1,0),0)</f>
        <v>--/--/--</v>
      </c>
      <c r="F27" s="77" t="str">
        <f>VLOOKUP($A27,'SBLC load'!$A:$Y,MATCH(SBLC!F$1,'SBLC load'!$1:$1,0),0)</f>
        <v>JPY</v>
      </c>
      <c r="G27" s="77">
        <f>VLOOKUP($A27,'SBLC load'!$A:$Y,MATCH(SBLC!G$1,'SBLC load'!$1:$1,0),0)</f>
        <v>130</v>
      </c>
      <c r="H27" s="75" t="str">
        <f>VLOOKUP($A27,'SBLC load'!$A:$Y,MATCH(SBLC!H$1,'SBLC load'!$1:$1,0),0)</f>
        <v>3</v>
      </c>
      <c r="I27" s="75" t="str">
        <f>VLOOKUP($A27,'SBLC load'!$A:$Y,MATCH(SBLC!I$1,'SBLC load'!$1:$1,0),0)</f>
        <v>1.6%</v>
      </c>
      <c r="J27" s="75" t="str">
        <f>VLOOKUP($A27,'SBLC load'!$A:$Y,MATCH(SBLC!J$1,'SBLC load'!$1:$1,0),0)</f>
        <v>1.8%a</v>
      </c>
      <c r="K27" s="77" t="str">
        <f>VLOOKUP($A27,'SBLC load'!$A:$Y,MATCH(SBLC!K$1,'SBLC load'!$1:$1,0),0)</f>
        <v>20</v>
      </c>
      <c r="L27" s="76" t="str">
        <f>VLOOKUP($A27,'SBLC load'!$A:$Y,MATCH(SBLC!L$1,'SBLC load'!$1:$1,0),0)</f>
        <v>备证+担保</v>
      </c>
      <c r="M27" s="76" t="str">
        <f>VLOOKUP($A27,'SBLC load'!$A:$Y,MATCH(SBLC!M$1,'SBLC load'!$1:$1,0),0)</f>
        <v>--</v>
      </c>
      <c r="N27" s="76" t="str">
        <f>VLOOKUP($A27,'SBLC load'!$A:$Y,MATCH(SBLC!N$1,'SBLC load'!$1:$1,0),0)</f>
        <v>江苏</v>
      </c>
      <c r="O27" s="127" t="str">
        <f>VLOOKUP($A27,'SBLC load'!$A:$Y,MATCH(SBLC!O$1,'SBLC load'!$1:$1,0),0)</f>
        <v>产业</v>
      </c>
      <c r="P27" s="127">
        <f>VLOOKUP($A27,'SBLC load'!$A:$Y,MATCH(SBLC!P$1,'SBLC load'!$1:$1,0),0)</f>
        <v>0.91</v>
      </c>
      <c r="Q27" s="127" t="str">
        <f>VLOOKUP($A27,'SBLC load'!$A:$Y,MATCH(SBLC!Q$1,'SBLC load'!$1:$1,0),0)</f>
        <v>城商行备证</v>
      </c>
      <c r="R27" s="127" t="str">
        <f>VLOOKUP($A27,'SBLC load'!$A:$Y,MATCH(SBLC!R$1,'SBLC load'!$1:$1,0),0)</f>
        <v>城商行第一梯队</v>
      </c>
      <c r="S27" s="127" t="str">
        <f>VLOOKUP($A27,'SBLC load'!$A:$Y,MATCH(SBLC!S$1,'SBLC load'!$1:$1,0),0)</f>
        <v>BISL</v>
      </c>
    </row>
    <row r="28" spans="1:19" x14ac:dyDescent="0.25">
      <c r="A28" s="101">
        <f>SBLC[[#This Row],[Index]]</f>
        <v>295</v>
      </c>
      <c r="B28" s="75">
        <f>VLOOKUP($A28,'SBLC load'!$A:$Y,MATCH(SBLC!B$1,'SBLC load'!$1:$1,0),0)</f>
        <v>45159</v>
      </c>
      <c r="C28" s="76" t="str">
        <f>VLOOKUP($A28,'SBLC load'!$A:$AD,MATCH(SBLC!C$1,'SBLC load'!$1:$1,0),0)</f>
        <v>江苏瀚瑞</v>
      </c>
      <c r="D28" s="76" t="str">
        <f>VLOOKUP($A28,'SBLC load'!$A:$Y,MATCH(SBLC!D$1,'SBLC load'!$1:$1,0),0)</f>
        <v>江苏银行</v>
      </c>
      <c r="E28" s="75" t="str">
        <f>VLOOKUP($A28,'SBLC load'!$A:$Y,MATCH(SBLC!E$1,'SBLC load'!$1:$1,0),0)</f>
        <v>--/--/--</v>
      </c>
      <c r="F28" s="77" t="str">
        <f>VLOOKUP($A28,'SBLC load'!$A:$Y,MATCH(SBLC!F$1,'SBLC load'!$1:$1,0),0)</f>
        <v>JPY</v>
      </c>
      <c r="G28" s="77">
        <f>VLOOKUP($A28,'SBLC load'!$A:$Y,MATCH(SBLC!G$1,'SBLC load'!$1:$1,0),0)</f>
        <v>167.2</v>
      </c>
      <c r="H28" s="75" t="str">
        <f>VLOOKUP($A28,'SBLC load'!$A:$Y,MATCH(SBLC!H$1,'SBLC load'!$1:$1,0),0)</f>
        <v>3</v>
      </c>
      <c r="I28" s="75" t="str">
        <f>VLOOKUP($A28,'SBLC load'!$A:$Y,MATCH(SBLC!I$1,'SBLC load'!$1:$1,0),0)</f>
        <v>1.7%</v>
      </c>
      <c r="J28" s="75" t="str">
        <f>VLOOKUP($A28,'SBLC load'!$A:$Y,MATCH(SBLC!J$1,'SBLC load'!$1:$1,0),0)</f>
        <v>1.8%a</v>
      </c>
      <c r="K28" s="77" t="str">
        <f>VLOOKUP($A28,'SBLC load'!$A:$Y,MATCH(SBLC!K$1,'SBLC load'!$1:$1,0),0)</f>
        <v>10</v>
      </c>
      <c r="L28" s="76" t="str">
        <f>VLOOKUP($A28,'SBLC load'!$A:$Y,MATCH(SBLC!L$1,'SBLC load'!$1:$1,0),0)</f>
        <v>备证+担保</v>
      </c>
      <c r="M28" s="76" t="str">
        <f>VLOOKUP($A28,'SBLC load'!$A:$Y,MATCH(SBLC!M$1,'SBLC load'!$1:$1,0),0)</f>
        <v>--</v>
      </c>
      <c r="N28" s="76" t="str">
        <f>VLOOKUP($A28,'SBLC load'!$A:$Y,MATCH(SBLC!N$1,'SBLC load'!$1:$1,0),0)</f>
        <v>江苏</v>
      </c>
      <c r="O28" s="127" t="str">
        <f>VLOOKUP($A28,'SBLC load'!$A:$Y,MATCH(SBLC!O$1,'SBLC load'!$1:$1,0),0)</f>
        <v>地方平台</v>
      </c>
      <c r="P28" s="127">
        <f>VLOOKUP($A28,'SBLC load'!$A:$Y,MATCH(SBLC!P$1,'SBLC load'!$1:$1,0),0)</f>
        <v>1.17</v>
      </c>
      <c r="Q28" s="127" t="str">
        <f>VLOOKUP($A28,'SBLC load'!$A:$Y,MATCH(SBLC!Q$1,'SBLC load'!$1:$1,0),0)</f>
        <v>城商行备证</v>
      </c>
      <c r="R28" s="127" t="str">
        <f>VLOOKUP($A28,'SBLC load'!$A:$Y,MATCH(SBLC!R$1,'SBLC load'!$1:$1,0),0)</f>
        <v>城商行第一梯队</v>
      </c>
      <c r="S28" s="127" t="str">
        <f>VLOOKUP($A28,'SBLC load'!$A:$Y,MATCH(SBLC!S$1,'SBLC load'!$1:$1,0),0)</f>
        <v>--</v>
      </c>
    </row>
    <row r="29" spans="1:19" x14ac:dyDescent="0.25">
      <c r="A29" s="101">
        <f>SBLC[[#This Row],[Index]]</f>
        <v>294</v>
      </c>
      <c r="B29" s="75">
        <f>VLOOKUP($A29,'SBLC load'!$A:$Y,MATCH(SBLC!B$1,'SBLC load'!$1:$1,0),0)</f>
        <v>45154</v>
      </c>
      <c r="C29" s="76" t="str">
        <f>VLOOKUP($A29,'SBLC load'!$A:$AD,MATCH(SBLC!C$1,'SBLC load'!$1:$1,0),0)</f>
        <v>宿迁裕丰产投</v>
      </c>
      <c r="D29" s="76" t="str">
        <f>VLOOKUP($A29,'SBLC load'!$A:$Y,MATCH(SBLC!D$1,'SBLC load'!$1:$1,0),0)</f>
        <v>南京银行</v>
      </c>
      <c r="E29" s="75" t="str">
        <f>VLOOKUP($A29,'SBLC load'!$A:$Y,MATCH(SBLC!E$1,'SBLC load'!$1:$1,0),0)</f>
        <v>--/--/--</v>
      </c>
      <c r="F29" s="77" t="str">
        <f>VLOOKUP($A29,'SBLC load'!$A:$Y,MATCH(SBLC!F$1,'SBLC load'!$1:$1,0),0)</f>
        <v>CNH</v>
      </c>
      <c r="G29" s="77">
        <f>VLOOKUP($A29,'SBLC load'!$A:$Y,MATCH(SBLC!G$1,'SBLC load'!$1:$1,0),0)</f>
        <v>2.9</v>
      </c>
      <c r="H29" s="75" t="str">
        <f>VLOOKUP($A29,'SBLC load'!$A:$Y,MATCH(SBLC!H$1,'SBLC load'!$1:$1,0),0)</f>
        <v>3</v>
      </c>
      <c r="I29" s="75" t="str">
        <f>VLOOKUP($A29,'SBLC load'!$A:$Y,MATCH(SBLC!I$1,'SBLC load'!$1:$1,0),0)</f>
        <v>3.98%</v>
      </c>
      <c r="J29" s="75" t="str">
        <f>VLOOKUP($A29,'SBLC load'!$A:$Y,MATCH(SBLC!J$1,'SBLC load'!$1:$1,0),0)</f>
        <v>--</v>
      </c>
      <c r="K29" s="77" t="str">
        <f>VLOOKUP($A29,'SBLC load'!$A:$Y,MATCH(SBLC!K$1,'SBLC load'!$1:$1,0),0)</f>
        <v>--</v>
      </c>
      <c r="L29" s="76" t="str">
        <f>VLOOKUP($A29,'SBLC load'!$A:$Y,MATCH(SBLC!L$1,'SBLC load'!$1:$1,0),0)</f>
        <v>备证</v>
      </c>
      <c r="M29" s="76" t="str">
        <f>VLOOKUP($A29,'SBLC load'!$A:$Y,MATCH(SBLC!M$1,'SBLC load'!$1:$1,0),0)</f>
        <v>点心债</v>
      </c>
      <c r="N29" s="76" t="str">
        <f>VLOOKUP($A29,'SBLC load'!$A:$Y,MATCH(SBLC!N$1,'SBLC load'!$1:$1,0),0)</f>
        <v>江苏</v>
      </c>
      <c r="O29" s="127" t="str">
        <f>VLOOKUP($A29,'SBLC load'!$A:$Y,MATCH(SBLC!O$1,'SBLC load'!$1:$1,0),0)</f>
        <v>地方平台</v>
      </c>
      <c r="P29" s="127">
        <f>VLOOKUP($A29,'SBLC load'!$A:$Y,MATCH(SBLC!P$1,'SBLC load'!$1:$1,0),0)</f>
        <v>0.39400000000000002</v>
      </c>
      <c r="Q29" s="127" t="str">
        <f>VLOOKUP($A29,'SBLC load'!$A:$Y,MATCH(SBLC!Q$1,'SBLC load'!$1:$1,0),0)</f>
        <v>城商行备证</v>
      </c>
      <c r="R29" s="127" t="str">
        <f>VLOOKUP($A29,'SBLC load'!$A:$Y,MATCH(SBLC!R$1,'SBLC load'!$1:$1,0),0)</f>
        <v>城商行第二梯队</v>
      </c>
      <c r="S29" s="127" t="str">
        <f>VLOOKUP($A29,'SBLC load'!$A:$Y,MATCH(SBLC!S$1,'SBLC load'!$1:$1,0),0)</f>
        <v>--</v>
      </c>
    </row>
    <row r="30" spans="1:19" x14ac:dyDescent="0.25">
      <c r="A30" s="101">
        <f>SBLC[[#This Row],[Index]]</f>
        <v>293</v>
      </c>
      <c r="B30" s="75">
        <f>VLOOKUP($A30,'SBLC load'!$A:$Y,MATCH(SBLC!B$1,'SBLC load'!$1:$1,0),0)</f>
        <v>45147</v>
      </c>
      <c r="C30" s="76" t="str">
        <f>VLOOKUP($A30,'SBLC load'!$A:$AD,MATCH(SBLC!C$1,'SBLC load'!$1:$1,0),0)</f>
        <v>攀枝花城建交通</v>
      </c>
      <c r="D30" s="76" t="str">
        <f>VLOOKUP($A30,'SBLC load'!$A:$Y,MATCH(SBLC!D$1,'SBLC load'!$1:$1,0),0)</f>
        <v>天津银行</v>
      </c>
      <c r="E30" s="75" t="str">
        <f>VLOOKUP($A30,'SBLC load'!$A:$Y,MATCH(SBLC!E$1,'SBLC load'!$1:$1,0),0)</f>
        <v>--/--/--</v>
      </c>
      <c r="F30" s="77" t="str">
        <f>VLOOKUP($A30,'SBLC load'!$A:$Y,MATCH(SBLC!F$1,'SBLC load'!$1:$1,0),0)</f>
        <v>CNH</v>
      </c>
      <c r="G30" s="77">
        <f>VLOOKUP($A30,'SBLC load'!$A:$Y,MATCH(SBLC!G$1,'SBLC load'!$1:$1,0),0)</f>
        <v>2.569</v>
      </c>
      <c r="H30" s="75" t="str">
        <f>VLOOKUP($A30,'SBLC load'!$A:$Y,MATCH(SBLC!H$1,'SBLC load'!$1:$1,0),0)</f>
        <v>3</v>
      </c>
      <c r="I30" s="75" t="str">
        <f>VLOOKUP($A30,'SBLC load'!$A:$Y,MATCH(SBLC!I$1,'SBLC load'!$1:$1,0),0)</f>
        <v>4.65%</v>
      </c>
      <c r="J30" s="75" t="str">
        <f>VLOOKUP($A30,'SBLC load'!$A:$Y,MATCH(SBLC!J$1,'SBLC load'!$1:$1,0),0)</f>
        <v>--</v>
      </c>
      <c r="K30" s="77" t="str">
        <f>VLOOKUP($A30,'SBLC load'!$A:$Y,MATCH(SBLC!K$1,'SBLC load'!$1:$1,0),0)</f>
        <v>--</v>
      </c>
      <c r="L30" s="76" t="str">
        <f>VLOOKUP($A30,'SBLC load'!$A:$Y,MATCH(SBLC!L$1,'SBLC load'!$1:$1,0),0)</f>
        <v>备证</v>
      </c>
      <c r="M30" s="76" t="str">
        <f>VLOOKUP($A30,'SBLC load'!$A:$Y,MATCH(SBLC!M$1,'SBLC load'!$1:$1,0),0)</f>
        <v>点心债</v>
      </c>
      <c r="N30" s="76" t="str">
        <f>VLOOKUP($A30,'SBLC load'!$A:$Y,MATCH(SBLC!N$1,'SBLC load'!$1:$1,0),0)</f>
        <v>四川</v>
      </c>
      <c r="O30" s="127" t="str">
        <f>VLOOKUP($A30,'SBLC load'!$A:$Y,MATCH(SBLC!O$1,'SBLC load'!$1:$1,0),0)</f>
        <v>地方平台</v>
      </c>
      <c r="P30" s="127">
        <f>VLOOKUP($A30,'SBLC load'!$A:$Y,MATCH(SBLC!P$1,'SBLC load'!$1:$1,0),0)</f>
        <v>0.35499999999999998</v>
      </c>
      <c r="Q30" s="127" t="str">
        <f>VLOOKUP($A30,'SBLC load'!$A:$Y,MATCH(SBLC!Q$1,'SBLC load'!$1:$1,0),0)</f>
        <v>城商行备证</v>
      </c>
      <c r="R30" s="127" t="str">
        <f>VLOOKUP($A30,'SBLC load'!$A:$Y,MATCH(SBLC!R$1,'SBLC load'!$1:$1,0),0)</f>
        <v>--</v>
      </c>
      <c r="S30" s="127" t="str">
        <f>VLOOKUP($A30,'SBLC load'!$A:$Y,MATCH(SBLC!S$1,'SBLC load'!$1:$1,0),0)</f>
        <v>BISL</v>
      </c>
    </row>
    <row r="31" spans="1:19" x14ac:dyDescent="0.25">
      <c r="A31" s="101">
        <f>SBLC[[#This Row],[Index]]</f>
        <v>292</v>
      </c>
      <c r="B31" s="75">
        <f>VLOOKUP($A31,'SBLC load'!$A:$Y,MATCH(SBLC!B$1,'SBLC load'!$1:$1,0),0)</f>
        <v>45146</v>
      </c>
      <c r="C31" s="76" t="str">
        <f>VLOOKUP($A31,'SBLC load'!$A:$AD,MATCH(SBLC!C$1,'SBLC load'!$1:$1,0),0)</f>
        <v>鲁商集团</v>
      </c>
      <c r="D31" s="76" t="str">
        <f>VLOOKUP($A31,'SBLC load'!$A:$Y,MATCH(SBLC!D$1,'SBLC load'!$1:$1,0),0)</f>
        <v>北京银行</v>
      </c>
      <c r="E31" s="75" t="str">
        <f>VLOOKUP($A31,'SBLC load'!$A:$Y,MATCH(SBLC!E$1,'SBLC load'!$1:$1,0),0)</f>
        <v>--/A-/--</v>
      </c>
      <c r="F31" s="77" t="str">
        <f>VLOOKUP($A31,'SBLC load'!$A:$Y,MATCH(SBLC!F$1,'SBLC load'!$1:$1,0),0)</f>
        <v>CNH</v>
      </c>
      <c r="G31" s="77">
        <f>VLOOKUP($A31,'SBLC load'!$A:$Y,MATCH(SBLC!G$1,'SBLC load'!$1:$1,0),0)</f>
        <v>4.8499999999999996</v>
      </c>
      <c r="H31" s="75" t="str">
        <f>VLOOKUP($A31,'SBLC load'!$A:$Y,MATCH(SBLC!H$1,'SBLC load'!$1:$1,0),0)</f>
        <v>3</v>
      </c>
      <c r="I31" s="75" t="str">
        <f>VLOOKUP($A31,'SBLC load'!$A:$Y,MATCH(SBLC!I$1,'SBLC load'!$1:$1,0),0)</f>
        <v>3.9%</v>
      </c>
      <c r="J31" s="75" t="str">
        <f>VLOOKUP($A31,'SBLC load'!$A:$Y,MATCH(SBLC!J$1,'SBLC load'!$1:$1,0),0)</f>
        <v>4.3%a</v>
      </c>
      <c r="K31" s="77" t="str">
        <f>VLOOKUP($A31,'SBLC load'!$A:$Y,MATCH(SBLC!K$1,'SBLC load'!$1:$1,0),0)</f>
        <v>40</v>
      </c>
      <c r="L31" s="76" t="str">
        <f>VLOOKUP($A31,'SBLC load'!$A:$Y,MATCH(SBLC!L$1,'SBLC load'!$1:$1,0),0)</f>
        <v>备证</v>
      </c>
      <c r="M31" s="76" t="str">
        <f>VLOOKUP($A31,'SBLC load'!$A:$Y,MATCH(SBLC!M$1,'SBLC load'!$1:$1,0),0)</f>
        <v>点心债</v>
      </c>
      <c r="N31" s="76" t="str">
        <f>VLOOKUP($A31,'SBLC load'!$A:$Y,MATCH(SBLC!N$1,'SBLC load'!$1:$1,0),0)</f>
        <v>山东</v>
      </c>
      <c r="O31" s="127" t="str">
        <f>VLOOKUP($A31,'SBLC load'!$A:$Y,MATCH(SBLC!O$1,'SBLC load'!$1:$1,0),0)</f>
        <v>产业</v>
      </c>
      <c r="P31" s="127">
        <f>VLOOKUP($A31,'SBLC load'!$A:$Y,MATCH(SBLC!P$1,'SBLC load'!$1:$1,0),0)</f>
        <v>0.66900000000000004</v>
      </c>
      <c r="Q31" s="127" t="str">
        <f>VLOOKUP($A31,'SBLC load'!$A:$Y,MATCH(SBLC!Q$1,'SBLC load'!$1:$1,0),0)</f>
        <v>城商行备证</v>
      </c>
      <c r="R31" s="127" t="str">
        <f>VLOOKUP($A31,'SBLC load'!$A:$Y,MATCH(SBLC!R$1,'SBLC load'!$1:$1,0),0)</f>
        <v>城商行第一梯队</v>
      </c>
      <c r="S31" s="127" t="str">
        <f>VLOOKUP($A31,'SBLC load'!$A:$Y,MATCH(SBLC!S$1,'SBLC load'!$1:$1,0),0)</f>
        <v>--</v>
      </c>
    </row>
    <row r="32" spans="1:19" x14ac:dyDescent="0.25">
      <c r="A32" s="101">
        <f>SBLC[[#This Row],[Index]]</f>
        <v>291</v>
      </c>
      <c r="B32" s="75">
        <f>VLOOKUP($A32,'SBLC load'!$A:$Y,MATCH(SBLC!B$1,'SBLC load'!$1:$1,0),0)</f>
        <v>45145</v>
      </c>
      <c r="C32" s="76" t="str">
        <f>VLOOKUP($A32,'SBLC load'!$A:$AD,MATCH(SBLC!C$1,'SBLC load'!$1:$1,0),0)</f>
        <v>云南能投</v>
      </c>
      <c r="D32" s="76" t="str">
        <f>VLOOKUP($A32,'SBLC load'!$A:$Y,MATCH(SBLC!D$1,'SBLC load'!$1:$1,0),0)</f>
        <v>邮储银行</v>
      </c>
      <c r="E32" s="75" t="str">
        <f>VLOOKUP($A32,'SBLC load'!$A:$Y,MATCH(SBLC!E$1,'SBLC load'!$1:$1,0),0)</f>
        <v>--/--/--</v>
      </c>
      <c r="F32" s="77" t="str">
        <f>VLOOKUP($A32,'SBLC load'!$A:$Y,MATCH(SBLC!F$1,'SBLC load'!$1:$1,0),0)</f>
        <v>USD</v>
      </c>
      <c r="G32" s="77">
        <f>VLOOKUP($A32,'SBLC load'!$A:$Y,MATCH(SBLC!G$1,'SBLC load'!$1:$1,0),0)</f>
        <v>0.7</v>
      </c>
      <c r="H32" s="75" t="str">
        <f>VLOOKUP($A32,'SBLC load'!$A:$Y,MATCH(SBLC!H$1,'SBLC load'!$1:$1,0),0)</f>
        <v>3</v>
      </c>
      <c r="I32" s="75" t="str">
        <f>VLOOKUP($A32,'SBLC load'!$A:$Y,MATCH(SBLC!I$1,'SBLC load'!$1:$1,0),0)</f>
        <v>5.75%</v>
      </c>
      <c r="J32" s="75" t="str">
        <f>VLOOKUP($A32,'SBLC load'!$A:$Y,MATCH(SBLC!J$1,'SBLC load'!$1:$1,0),0)</f>
        <v>6.3%a</v>
      </c>
      <c r="K32" s="77" t="str">
        <f>VLOOKUP($A32,'SBLC load'!$A:$Y,MATCH(SBLC!K$1,'SBLC load'!$1:$1,0),0)</f>
        <v>55</v>
      </c>
      <c r="L32" s="76" t="str">
        <f>VLOOKUP($A32,'SBLC load'!$A:$Y,MATCH(SBLC!L$1,'SBLC load'!$1:$1,0),0)</f>
        <v>备证+担保</v>
      </c>
      <c r="M32" s="76" t="str">
        <f>VLOOKUP($A32,'SBLC load'!$A:$Y,MATCH(SBLC!M$1,'SBLC load'!$1:$1,0),0)</f>
        <v>绿色债券</v>
      </c>
      <c r="N32" s="76" t="str">
        <f>VLOOKUP($A32,'SBLC load'!$A:$Y,MATCH(SBLC!N$1,'SBLC load'!$1:$1,0),0)</f>
        <v>云南</v>
      </c>
      <c r="O32" s="127" t="str">
        <f>VLOOKUP($A32,'SBLC load'!$A:$Y,MATCH(SBLC!O$1,'SBLC load'!$1:$1,0),0)</f>
        <v>产业</v>
      </c>
      <c r="P32" s="127">
        <f>VLOOKUP($A32,'SBLC load'!$A:$Y,MATCH(SBLC!P$1,'SBLC load'!$1:$1,0),0)</f>
        <v>0.7</v>
      </c>
      <c r="Q32" s="127" t="str">
        <f>VLOOKUP($A32,'SBLC load'!$A:$Y,MATCH(SBLC!Q$1,'SBLC load'!$1:$1,0),0)</f>
        <v>国有行备证</v>
      </c>
      <c r="R32" s="127" t="str">
        <f>VLOOKUP($A32,'SBLC load'!$A:$Y,MATCH(SBLC!R$1,'SBLC load'!$1:$1,0),0)</f>
        <v>--</v>
      </c>
      <c r="S32" s="127" t="str">
        <f>VLOOKUP($A32,'SBLC load'!$A:$Y,MATCH(SBLC!S$1,'SBLC load'!$1:$1,0),0)</f>
        <v>--</v>
      </c>
    </row>
    <row r="33" spans="1:19" x14ac:dyDescent="0.25">
      <c r="A33" s="101">
        <f>SBLC[[#This Row],[Index]]</f>
        <v>290</v>
      </c>
      <c r="B33" s="75">
        <f>VLOOKUP($A33,'SBLC load'!$A:$Y,MATCH(SBLC!B$1,'SBLC load'!$1:$1,0),0)</f>
        <v>45142</v>
      </c>
      <c r="C33" s="76" t="str">
        <f>VLOOKUP($A33,'SBLC load'!$A:$AD,MATCH(SBLC!C$1,'SBLC load'!$1:$1,0),0)</f>
        <v>蒙城兴蒙投资</v>
      </c>
      <c r="D33" s="76" t="str">
        <f>VLOOKUP($A33,'SBLC load'!$A:$Y,MATCH(SBLC!D$1,'SBLC load'!$1:$1,0),0)</f>
        <v>合肥科农行</v>
      </c>
      <c r="E33" s="75" t="str">
        <f>VLOOKUP($A33,'SBLC load'!$A:$Y,MATCH(SBLC!E$1,'SBLC load'!$1:$1,0),0)</f>
        <v>--/--/--</v>
      </c>
      <c r="F33" s="77" t="str">
        <f>VLOOKUP($A33,'SBLC load'!$A:$Y,MATCH(SBLC!F$1,'SBLC load'!$1:$1,0),0)</f>
        <v>CNH</v>
      </c>
      <c r="G33" s="77">
        <f>VLOOKUP($A33,'SBLC load'!$A:$Y,MATCH(SBLC!G$1,'SBLC load'!$1:$1,0),0)</f>
        <v>1.4</v>
      </c>
      <c r="H33" s="75" t="str">
        <f>VLOOKUP($A33,'SBLC load'!$A:$Y,MATCH(SBLC!H$1,'SBLC load'!$1:$1,0),0)</f>
        <v>3</v>
      </c>
      <c r="I33" s="75" t="str">
        <f>VLOOKUP($A33,'SBLC load'!$A:$Y,MATCH(SBLC!I$1,'SBLC load'!$1:$1,0),0)</f>
        <v>5%</v>
      </c>
      <c r="J33" s="75" t="str">
        <f>VLOOKUP($A33,'SBLC load'!$A:$Y,MATCH(SBLC!J$1,'SBLC load'!$1:$1,0),0)</f>
        <v>--</v>
      </c>
      <c r="K33" s="77" t="str">
        <f>VLOOKUP($A33,'SBLC load'!$A:$Y,MATCH(SBLC!K$1,'SBLC load'!$1:$1,0),0)</f>
        <v>--</v>
      </c>
      <c r="L33" s="76" t="str">
        <f>VLOOKUP($A33,'SBLC load'!$A:$Y,MATCH(SBLC!L$1,'SBLC load'!$1:$1,0),0)</f>
        <v>备证</v>
      </c>
      <c r="M33" s="76" t="str">
        <f>VLOOKUP($A33,'SBLC load'!$A:$Y,MATCH(SBLC!M$1,'SBLC load'!$1:$1,0),0)</f>
        <v>点心债</v>
      </c>
      <c r="N33" s="76" t="str">
        <f>VLOOKUP($A33,'SBLC load'!$A:$Y,MATCH(SBLC!N$1,'SBLC load'!$1:$1,0),0)</f>
        <v>安徽</v>
      </c>
      <c r="O33" s="127" t="str">
        <f>VLOOKUP($A33,'SBLC load'!$A:$Y,MATCH(SBLC!O$1,'SBLC load'!$1:$1,0),0)</f>
        <v>地方平台</v>
      </c>
      <c r="P33" s="127">
        <f>VLOOKUP($A33,'SBLC load'!$A:$Y,MATCH(SBLC!P$1,'SBLC load'!$1:$1,0),0)</f>
        <v>0.19500000000000001</v>
      </c>
      <c r="Q33" s="127" t="str">
        <f>VLOOKUP($A33,'SBLC load'!$A:$Y,MATCH(SBLC!Q$1,'SBLC load'!$1:$1,0),0)</f>
        <v>农商行备证</v>
      </c>
      <c r="R33" s="127" t="str">
        <f>VLOOKUP($A33,'SBLC load'!$A:$Y,MATCH(SBLC!R$1,'SBLC load'!$1:$1,0),0)</f>
        <v>--</v>
      </c>
      <c r="S33" s="127" t="str">
        <f>VLOOKUP($A33,'SBLC load'!$A:$Y,MATCH(SBLC!S$1,'SBLC load'!$1:$1,0),0)</f>
        <v>--</v>
      </c>
    </row>
    <row r="34" spans="1:19" x14ac:dyDescent="0.25">
      <c r="A34" s="101">
        <f>SBLC[[#This Row],[Index]]</f>
        <v>289</v>
      </c>
      <c r="B34" s="75">
        <f>VLOOKUP($A34,'SBLC load'!$A:$Y,MATCH(SBLC!B$1,'SBLC load'!$1:$1,0),0)</f>
        <v>45141</v>
      </c>
      <c r="C34" s="76" t="str">
        <f>VLOOKUP($A34,'SBLC load'!$A:$AD,MATCH(SBLC!C$1,'SBLC load'!$1:$1,0),0)</f>
        <v>宜宾丝丽雅</v>
      </c>
      <c r="D34" s="76" t="str">
        <f>VLOOKUP($A34,'SBLC load'!$A:$Y,MATCH(SBLC!D$1,'SBLC load'!$1:$1,0),0)</f>
        <v>上海银行</v>
      </c>
      <c r="E34" s="75" t="str">
        <f>VLOOKUP($A34,'SBLC load'!$A:$Y,MATCH(SBLC!E$1,'SBLC load'!$1:$1,0),0)</f>
        <v>--/--/--</v>
      </c>
      <c r="F34" s="77" t="str">
        <f>VLOOKUP($A34,'SBLC load'!$A:$Y,MATCH(SBLC!F$1,'SBLC load'!$1:$1,0),0)</f>
        <v>USD</v>
      </c>
      <c r="G34" s="77">
        <f>VLOOKUP($A34,'SBLC load'!$A:$Y,MATCH(SBLC!G$1,'SBLC load'!$1:$1,0),0)</f>
        <v>1.5</v>
      </c>
      <c r="H34" s="75" t="str">
        <f>VLOOKUP($A34,'SBLC load'!$A:$Y,MATCH(SBLC!H$1,'SBLC load'!$1:$1,0),0)</f>
        <v>3</v>
      </c>
      <c r="I34" s="75" t="str">
        <f>VLOOKUP($A34,'SBLC load'!$A:$Y,MATCH(SBLC!I$1,'SBLC load'!$1:$1,0),0)</f>
        <v>6%</v>
      </c>
      <c r="J34" s="75" t="str">
        <f>VLOOKUP($A34,'SBLC load'!$A:$Y,MATCH(SBLC!J$1,'SBLC load'!$1:$1,0),0)</f>
        <v>6.5%a</v>
      </c>
      <c r="K34" s="77" t="str">
        <f>VLOOKUP($A34,'SBLC load'!$A:$Y,MATCH(SBLC!K$1,'SBLC load'!$1:$1,0),0)</f>
        <v>50</v>
      </c>
      <c r="L34" s="76" t="str">
        <f>VLOOKUP($A34,'SBLC load'!$A:$Y,MATCH(SBLC!L$1,'SBLC load'!$1:$1,0),0)</f>
        <v>备证</v>
      </c>
      <c r="M34" s="76" t="str">
        <f>VLOOKUP($A34,'SBLC load'!$A:$Y,MATCH(SBLC!M$1,'SBLC load'!$1:$1,0),0)</f>
        <v>--</v>
      </c>
      <c r="N34" s="76" t="str">
        <f>VLOOKUP($A34,'SBLC load'!$A:$Y,MATCH(SBLC!N$1,'SBLC load'!$1:$1,0),0)</f>
        <v>四川</v>
      </c>
      <c r="O34" s="127" t="str">
        <f>VLOOKUP($A34,'SBLC load'!$A:$Y,MATCH(SBLC!O$1,'SBLC load'!$1:$1,0),0)</f>
        <v>产业</v>
      </c>
      <c r="P34" s="127">
        <f>VLOOKUP($A34,'SBLC load'!$A:$Y,MATCH(SBLC!P$1,'SBLC load'!$1:$1,0),0)</f>
        <v>1.5</v>
      </c>
      <c r="Q34" s="127" t="str">
        <f>VLOOKUP($A34,'SBLC load'!$A:$Y,MATCH(SBLC!Q$1,'SBLC load'!$1:$1,0),0)</f>
        <v>城商行备证</v>
      </c>
      <c r="R34" s="127" t="str">
        <f>VLOOKUP($A34,'SBLC load'!$A:$Y,MATCH(SBLC!R$1,'SBLC load'!$1:$1,0),0)</f>
        <v>城商行第一梯队</v>
      </c>
      <c r="S34" s="127" t="str">
        <f>VLOOKUP($A34,'SBLC load'!$A:$Y,MATCH(SBLC!S$1,'SBLC load'!$1:$1,0),0)</f>
        <v>BISL</v>
      </c>
    </row>
    <row r="35" spans="1:19" x14ac:dyDescent="0.25">
      <c r="A35" s="101">
        <f>SBLC[[#This Row],[Index]]</f>
        <v>288</v>
      </c>
      <c r="B35" s="75">
        <f>VLOOKUP($A35,'SBLC load'!$A:$Y,MATCH(SBLC!B$1,'SBLC load'!$1:$1,0),0)</f>
        <v>45139</v>
      </c>
      <c r="C35" s="76" t="str">
        <f>VLOOKUP($A35,'SBLC load'!$A:$AD,MATCH(SBLC!C$1,'SBLC load'!$1:$1,0),0)</f>
        <v>重庆浦里开发</v>
      </c>
      <c r="D35" s="76" t="str">
        <f>VLOOKUP($A35,'SBLC load'!$A:$Y,MATCH(SBLC!D$1,'SBLC load'!$1:$1,0),0)</f>
        <v>重庆三峡银行</v>
      </c>
      <c r="E35" s="75" t="str">
        <f>VLOOKUP($A35,'SBLC load'!$A:$Y,MATCH(SBLC!E$1,'SBLC load'!$1:$1,0),0)</f>
        <v>--/--/--</v>
      </c>
      <c r="F35" s="77" t="str">
        <f>VLOOKUP($A35,'SBLC load'!$A:$Y,MATCH(SBLC!F$1,'SBLC load'!$1:$1,0),0)</f>
        <v>CNH</v>
      </c>
      <c r="G35" s="77">
        <f>VLOOKUP($A35,'SBLC load'!$A:$Y,MATCH(SBLC!G$1,'SBLC load'!$1:$1,0),0)</f>
        <v>1.97</v>
      </c>
      <c r="H35" s="75" t="str">
        <f>VLOOKUP($A35,'SBLC load'!$A:$Y,MATCH(SBLC!H$1,'SBLC load'!$1:$1,0),0)</f>
        <v>3</v>
      </c>
      <c r="I35" s="75" t="str">
        <f>VLOOKUP($A35,'SBLC load'!$A:$Y,MATCH(SBLC!I$1,'SBLC load'!$1:$1,0),0)</f>
        <v>4.9%</v>
      </c>
      <c r="J35" s="75" t="str">
        <f>VLOOKUP($A35,'SBLC load'!$A:$Y,MATCH(SBLC!J$1,'SBLC load'!$1:$1,0),0)</f>
        <v>--</v>
      </c>
      <c r="K35" s="77" t="str">
        <f>VLOOKUP($A35,'SBLC load'!$A:$Y,MATCH(SBLC!K$1,'SBLC load'!$1:$1,0),0)</f>
        <v>--</v>
      </c>
      <c r="L35" s="76" t="str">
        <f>VLOOKUP($A35,'SBLC load'!$A:$Y,MATCH(SBLC!L$1,'SBLC load'!$1:$1,0),0)</f>
        <v>备证</v>
      </c>
      <c r="M35" s="76" t="str">
        <f>VLOOKUP($A35,'SBLC load'!$A:$Y,MATCH(SBLC!M$1,'SBLC load'!$1:$1,0),0)</f>
        <v>点心债</v>
      </c>
      <c r="N35" s="76" t="str">
        <f>VLOOKUP($A35,'SBLC load'!$A:$Y,MATCH(SBLC!N$1,'SBLC load'!$1:$1,0),0)</f>
        <v>重庆</v>
      </c>
      <c r="O35" s="127" t="str">
        <f>VLOOKUP($A35,'SBLC load'!$A:$Y,MATCH(SBLC!O$1,'SBLC load'!$1:$1,0),0)</f>
        <v>地方平台</v>
      </c>
      <c r="P35" s="127">
        <f>VLOOKUP($A35,'SBLC load'!$A:$Y,MATCH(SBLC!P$1,'SBLC load'!$1:$1,0),0)</f>
        <v>0.27400000000000002</v>
      </c>
      <c r="Q35" s="127" t="str">
        <f>VLOOKUP($A35,'SBLC load'!$A:$Y,MATCH(SBLC!Q$1,'SBLC load'!$1:$1,0),0)</f>
        <v>城商行备证</v>
      </c>
      <c r="R35" s="127" t="str">
        <f>VLOOKUP($A35,'SBLC load'!$A:$Y,MATCH(SBLC!R$1,'SBLC load'!$1:$1,0),0)</f>
        <v>--</v>
      </c>
      <c r="S35" s="127" t="str">
        <f>VLOOKUP($A35,'SBLC load'!$A:$Y,MATCH(SBLC!S$1,'SBLC load'!$1:$1,0),0)</f>
        <v>--</v>
      </c>
    </row>
    <row r="36" spans="1:19" x14ac:dyDescent="0.25">
      <c r="A36" s="101">
        <f>SBLC[[#This Row],[Index]]</f>
        <v>287</v>
      </c>
      <c r="B36" s="75">
        <f>VLOOKUP($A36,'SBLC load'!$A:$Y,MATCH(SBLC!B$1,'SBLC load'!$1:$1,0),0)</f>
        <v>45133</v>
      </c>
      <c r="C36" s="76" t="str">
        <f>VLOOKUP($A36,'SBLC load'!$A:$AD,MATCH(SBLC!C$1,'SBLC load'!$1:$1,0),0)</f>
        <v>成都东进准投</v>
      </c>
      <c r="D36" s="76" t="str">
        <f>VLOOKUP($A36,'SBLC load'!$A:$Y,MATCH(SBLC!D$1,'SBLC load'!$1:$1,0),0)</f>
        <v>成都银行</v>
      </c>
      <c r="E36" s="75" t="str">
        <f>VLOOKUP($A36,'SBLC load'!$A:$Y,MATCH(SBLC!E$1,'SBLC load'!$1:$1,0),0)</f>
        <v>--/--/--</v>
      </c>
      <c r="F36" s="77" t="str">
        <f>VLOOKUP($A36,'SBLC load'!$A:$Y,MATCH(SBLC!F$1,'SBLC load'!$1:$1,0),0)</f>
        <v>USD</v>
      </c>
      <c r="G36" s="77">
        <f>VLOOKUP($A36,'SBLC load'!$A:$Y,MATCH(SBLC!G$1,'SBLC load'!$1:$1,0),0)</f>
        <v>0.39</v>
      </c>
      <c r="H36" s="75" t="str">
        <f>VLOOKUP($A36,'SBLC load'!$A:$Y,MATCH(SBLC!H$1,'SBLC load'!$1:$1,0),0)</f>
        <v>3</v>
      </c>
      <c r="I36" s="75" t="str">
        <f>VLOOKUP($A36,'SBLC load'!$A:$Y,MATCH(SBLC!I$1,'SBLC load'!$1:$1,0),0)</f>
        <v>6.5%</v>
      </c>
      <c r="J36" s="75" t="str">
        <f>VLOOKUP($A36,'SBLC load'!$A:$Y,MATCH(SBLC!J$1,'SBLC load'!$1:$1,0),0)</f>
        <v>--</v>
      </c>
      <c r="K36" s="77" t="str">
        <f>VLOOKUP($A36,'SBLC load'!$A:$Y,MATCH(SBLC!K$1,'SBLC load'!$1:$1,0),0)</f>
        <v>--</v>
      </c>
      <c r="L36" s="76" t="str">
        <f>VLOOKUP($A36,'SBLC load'!$A:$Y,MATCH(SBLC!L$1,'SBLC load'!$1:$1,0),0)</f>
        <v>备证</v>
      </c>
      <c r="M36" s="76" t="str">
        <f>VLOOKUP($A36,'SBLC load'!$A:$Y,MATCH(SBLC!M$1,'SBLC load'!$1:$1,0),0)</f>
        <v>--</v>
      </c>
      <c r="N36" s="76" t="str">
        <f>VLOOKUP($A36,'SBLC load'!$A:$Y,MATCH(SBLC!N$1,'SBLC load'!$1:$1,0),0)</f>
        <v>四川</v>
      </c>
      <c r="O36" s="127" t="str">
        <f>VLOOKUP($A36,'SBLC load'!$A:$Y,MATCH(SBLC!O$1,'SBLC load'!$1:$1,0),0)</f>
        <v>地方平台</v>
      </c>
      <c r="P36" s="127">
        <f>VLOOKUP($A36,'SBLC load'!$A:$Y,MATCH(SBLC!P$1,'SBLC load'!$1:$1,0),0)</f>
        <v>0.39</v>
      </c>
      <c r="Q36" s="127" t="str">
        <f>VLOOKUP($A36,'SBLC load'!$A:$Y,MATCH(SBLC!Q$1,'SBLC load'!$1:$1,0),0)</f>
        <v>城商行备证</v>
      </c>
      <c r="R36" s="127" t="str">
        <f>VLOOKUP($A36,'SBLC load'!$A:$Y,MATCH(SBLC!R$1,'SBLC load'!$1:$1,0),0)</f>
        <v>城商行第三梯队</v>
      </c>
      <c r="S36" s="127" t="str">
        <f>VLOOKUP($A36,'SBLC load'!$A:$Y,MATCH(SBLC!S$1,'SBLC load'!$1:$1,0),0)</f>
        <v>--</v>
      </c>
    </row>
    <row r="37" spans="1:19" x14ac:dyDescent="0.25">
      <c r="A37" s="101">
        <f>SBLC[[#This Row],[Index]]</f>
        <v>286</v>
      </c>
      <c r="B37" s="75">
        <f>VLOOKUP($A37,'SBLC load'!$A:$Y,MATCH(SBLC!B$1,'SBLC load'!$1:$1,0),0)</f>
        <v>45127</v>
      </c>
      <c r="C37" s="76" t="str">
        <f>VLOOKUP($A37,'SBLC load'!$A:$AD,MATCH(SBLC!C$1,'SBLC load'!$1:$1,0),0)</f>
        <v>赣州旅投</v>
      </c>
      <c r="D37" s="76" t="str">
        <f>VLOOKUP($A37,'SBLC load'!$A:$Y,MATCH(SBLC!D$1,'SBLC load'!$1:$1,0),0)</f>
        <v>邮储银行</v>
      </c>
      <c r="E37" s="75" t="str">
        <f>VLOOKUP($A37,'SBLC load'!$A:$Y,MATCH(SBLC!E$1,'SBLC load'!$1:$1,0),0)</f>
        <v>--/--/--</v>
      </c>
      <c r="F37" s="77" t="str">
        <f>VLOOKUP($A37,'SBLC load'!$A:$Y,MATCH(SBLC!F$1,'SBLC load'!$1:$1,0),0)</f>
        <v>CNH</v>
      </c>
      <c r="G37" s="77">
        <f>VLOOKUP($A37,'SBLC load'!$A:$Y,MATCH(SBLC!G$1,'SBLC load'!$1:$1,0),0)</f>
        <v>4.5999999999999996</v>
      </c>
      <c r="H37" s="75" t="str">
        <f>VLOOKUP($A37,'SBLC load'!$A:$Y,MATCH(SBLC!H$1,'SBLC load'!$1:$1,0),0)</f>
        <v>2.9</v>
      </c>
      <c r="I37" s="75" t="str">
        <f>VLOOKUP($A37,'SBLC load'!$A:$Y,MATCH(SBLC!I$1,'SBLC load'!$1:$1,0),0)</f>
        <v>3.6%</v>
      </c>
      <c r="J37" s="75" t="str">
        <f>VLOOKUP($A37,'SBLC load'!$A:$Y,MATCH(SBLC!J$1,'SBLC load'!$1:$1,0),0)</f>
        <v>3.95%a</v>
      </c>
      <c r="K37" s="77" t="str">
        <f>VLOOKUP($A37,'SBLC load'!$A:$Y,MATCH(SBLC!K$1,'SBLC load'!$1:$1,0),0)</f>
        <v>35</v>
      </c>
      <c r="L37" s="76" t="str">
        <f>VLOOKUP($A37,'SBLC load'!$A:$Y,MATCH(SBLC!L$1,'SBLC load'!$1:$1,0),0)</f>
        <v>备证</v>
      </c>
      <c r="M37" s="76" t="str">
        <f>VLOOKUP($A37,'SBLC load'!$A:$Y,MATCH(SBLC!M$1,'SBLC load'!$1:$1,0),0)</f>
        <v>点心债</v>
      </c>
      <c r="N37" s="76" t="str">
        <f>VLOOKUP($A37,'SBLC load'!$A:$Y,MATCH(SBLC!N$1,'SBLC load'!$1:$1,0),0)</f>
        <v>江西</v>
      </c>
      <c r="O37" s="127" t="str">
        <f>VLOOKUP($A37,'SBLC load'!$A:$Y,MATCH(SBLC!O$1,'SBLC load'!$1:$1,0),0)</f>
        <v>地方平台</v>
      </c>
      <c r="P37" s="127">
        <f>VLOOKUP($A37,'SBLC load'!$A:$Y,MATCH(SBLC!P$1,'SBLC load'!$1:$1,0),0)</f>
        <v>0.63900000000000001</v>
      </c>
      <c r="Q37" s="127" t="str">
        <f>VLOOKUP($A37,'SBLC load'!$A:$Y,MATCH(SBLC!Q$1,'SBLC load'!$1:$1,0),0)</f>
        <v>国有行备证</v>
      </c>
      <c r="R37" s="127" t="str">
        <f>VLOOKUP($A37,'SBLC load'!$A:$Y,MATCH(SBLC!R$1,'SBLC load'!$1:$1,0),0)</f>
        <v>--</v>
      </c>
      <c r="S37" s="127" t="str">
        <f>VLOOKUP($A37,'SBLC load'!$A:$Y,MATCH(SBLC!S$1,'SBLC load'!$1:$1,0),0)</f>
        <v>BISL</v>
      </c>
    </row>
    <row r="38" spans="1:19" x14ac:dyDescent="0.25">
      <c r="A38" s="101">
        <f>SBLC[[#This Row],[Index]]</f>
        <v>285</v>
      </c>
      <c r="B38" s="75">
        <f>VLOOKUP($A38,'SBLC load'!$A:$Y,MATCH(SBLC!B$1,'SBLC load'!$1:$1,0),0)</f>
        <v>45127</v>
      </c>
      <c r="C38" s="76" t="str">
        <f>VLOOKUP($A38,'SBLC load'!$A:$AD,MATCH(SBLC!C$1,'SBLC load'!$1:$1,0),0)</f>
        <v>临沂兰山财金</v>
      </c>
      <c r="D38" s="76" t="str">
        <f>VLOOKUP($A38,'SBLC load'!$A:$Y,MATCH(SBLC!D$1,'SBLC load'!$1:$1,0),0)</f>
        <v>北京银行</v>
      </c>
      <c r="E38" s="75" t="str">
        <f>VLOOKUP($A38,'SBLC load'!$A:$Y,MATCH(SBLC!E$1,'SBLC load'!$1:$1,0),0)</f>
        <v>--/--/--</v>
      </c>
      <c r="F38" s="77" t="str">
        <f>VLOOKUP($A38,'SBLC load'!$A:$Y,MATCH(SBLC!F$1,'SBLC load'!$1:$1,0),0)</f>
        <v>CNH</v>
      </c>
      <c r="G38" s="77">
        <f>VLOOKUP($A38,'SBLC load'!$A:$Y,MATCH(SBLC!G$1,'SBLC load'!$1:$1,0),0)</f>
        <v>0.91</v>
      </c>
      <c r="H38" s="75" t="str">
        <f>VLOOKUP($A38,'SBLC load'!$A:$Y,MATCH(SBLC!H$1,'SBLC load'!$1:$1,0),0)</f>
        <v>3</v>
      </c>
      <c r="I38" s="75" t="str">
        <f>VLOOKUP($A38,'SBLC load'!$A:$Y,MATCH(SBLC!I$1,'SBLC load'!$1:$1,0),0)</f>
        <v>4%</v>
      </c>
      <c r="J38" s="75" t="str">
        <f>VLOOKUP($A38,'SBLC load'!$A:$Y,MATCH(SBLC!J$1,'SBLC load'!$1:$1,0),0)</f>
        <v>--</v>
      </c>
      <c r="K38" s="77" t="str">
        <f>VLOOKUP($A38,'SBLC load'!$A:$Y,MATCH(SBLC!K$1,'SBLC load'!$1:$1,0),0)</f>
        <v>--</v>
      </c>
      <c r="L38" s="76" t="str">
        <f>VLOOKUP($A38,'SBLC load'!$A:$Y,MATCH(SBLC!L$1,'SBLC load'!$1:$1,0),0)</f>
        <v>备证+担保</v>
      </c>
      <c r="M38" s="76" t="str">
        <f>VLOOKUP($A38,'SBLC load'!$A:$Y,MATCH(SBLC!M$1,'SBLC load'!$1:$1,0),0)</f>
        <v>点心债</v>
      </c>
      <c r="N38" s="76" t="str">
        <f>VLOOKUP($A38,'SBLC load'!$A:$Y,MATCH(SBLC!N$1,'SBLC load'!$1:$1,0),0)</f>
        <v>山东</v>
      </c>
      <c r="O38" s="127" t="str">
        <f>VLOOKUP($A38,'SBLC load'!$A:$Y,MATCH(SBLC!O$1,'SBLC load'!$1:$1,0),0)</f>
        <v>地方平台</v>
      </c>
      <c r="P38" s="127">
        <f>VLOOKUP($A38,'SBLC load'!$A:$Y,MATCH(SBLC!P$1,'SBLC load'!$1:$1,0),0)</f>
        <v>0.126</v>
      </c>
      <c r="Q38" s="127" t="str">
        <f>VLOOKUP($A38,'SBLC load'!$A:$Y,MATCH(SBLC!Q$1,'SBLC load'!$1:$1,0),0)</f>
        <v>城商行备证</v>
      </c>
      <c r="R38" s="127" t="str">
        <f>VLOOKUP($A38,'SBLC load'!$A:$Y,MATCH(SBLC!R$1,'SBLC load'!$1:$1,0),0)</f>
        <v>城商行第一梯队</v>
      </c>
      <c r="S38" s="127" t="str">
        <f>VLOOKUP($A38,'SBLC load'!$A:$Y,MATCH(SBLC!S$1,'SBLC load'!$1:$1,0),0)</f>
        <v>--</v>
      </c>
    </row>
    <row r="39" spans="1:19" x14ac:dyDescent="0.25">
      <c r="A39" s="101">
        <f>SBLC[[#This Row],[Index]]</f>
        <v>284</v>
      </c>
      <c r="B39" s="75">
        <f>VLOOKUP($A39,'SBLC load'!$A:$Y,MATCH(SBLC!B$1,'SBLC load'!$1:$1,0),0)</f>
        <v>45124</v>
      </c>
      <c r="C39" s="76" t="str">
        <f>VLOOKUP($A39,'SBLC load'!$A:$AD,MATCH(SBLC!C$1,'SBLC load'!$1:$1,0),0)</f>
        <v>蒙城兴蒙投资</v>
      </c>
      <c r="D39" s="76" t="str">
        <f>VLOOKUP($A39,'SBLC load'!$A:$Y,MATCH(SBLC!D$1,'SBLC load'!$1:$1,0),0)</f>
        <v>工商银行</v>
      </c>
      <c r="E39" s="75" t="str">
        <f>VLOOKUP($A39,'SBLC load'!$A:$Y,MATCH(SBLC!E$1,'SBLC load'!$1:$1,0),0)</f>
        <v>A1/--/--</v>
      </c>
      <c r="F39" s="77" t="str">
        <f>VLOOKUP($A39,'SBLC load'!$A:$Y,MATCH(SBLC!F$1,'SBLC load'!$1:$1,0),0)</f>
        <v>CNH</v>
      </c>
      <c r="G39" s="77">
        <f>VLOOKUP($A39,'SBLC load'!$A:$Y,MATCH(SBLC!G$1,'SBLC load'!$1:$1,0),0)</f>
        <v>6.7</v>
      </c>
      <c r="H39" s="75" t="str">
        <f>VLOOKUP($A39,'SBLC load'!$A:$Y,MATCH(SBLC!H$1,'SBLC load'!$1:$1,0),0)</f>
        <v>3</v>
      </c>
      <c r="I39" s="75" t="str">
        <f>VLOOKUP($A39,'SBLC load'!$A:$Y,MATCH(SBLC!I$1,'SBLC load'!$1:$1,0),0)</f>
        <v>3.58%</v>
      </c>
      <c r="J39" s="75" t="str">
        <f>VLOOKUP($A39,'SBLC load'!$A:$Y,MATCH(SBLC!J$1,'SBLC load'!$1:$1,0),0)</f>
        <v>--</v>
      </c>
      <c r="K39" s="77" t="str">
        <f>VLOOKUP($A39,'SBLC load'!$A:$Y,MATCH(SBLC!K$1,'SBLC load'!$1:$1,0),0)</f>
        <v>--</v>
      </c>
      <c r="L39" s="76" t="str">
        <f>VLOOKUP($A39,'SBLC load'!$A:$Y,MATCH(SBLC!L$1,'SBLC load'!$1:$1,0),0)</f>
        <v>备证</v>
      </c>
      <c r="M39" s="76" t="str">
        <f>VLOOKUP($A39,'SBLC load'!$A:$Y,MATCH(SBLC!M$1,'SBLC load'!$1:$1,0),0)</f>
        <v>点心债</v>
      </c>
      <c r="N39" s="76" t="str">
        <f>VLOOKUP($A39,'SBLC load'!$A:$Y,MATCH(SBLC!N$1,'SBLC load'!$1:$1,0),0)</f>
        <v>安徽</v>
      </c>
      <c r="O39" s="127" t="str">
        <f>VLOOKUP($A39,'SBLC load'!$A:$Y,MATCH(SBLC!O$1,'SBLC load'!$1:$1,0),0)</f>
        <v>地方平台</v>
      </c>
      <c r="P39" s="127">
        <f>VLOOKUP($A39,'SBLC load'!$A:$Y,MATCH(SBLC!P$1,'SBLC load'!$1:$1,0),0)</f>
        <v>0.93100000000000005</v>
      </c>
      <c r="Q39" s="127" t="str">
        <f>VLOOKUP($A39,'SBLC load'!$A:$Y,MATCH(SBLC!Q$1,'SBLC load'!$1:$1,0),0)</f>
        <v>国有行备证</v>
      </c>
      <c r="R39" s="127" t="str">
        <f>VLOOKUP($A39,'SBLC load'!$A:$Y,MATCH(SBLC!R$1,'SBLC load'!$1:$1,0),0)</f>
        <v>--</v>
      </c>
      <c r="S39" s="127" t="str">
        <f>VLOOKUP($A39,'SBLC load'!$A:$Y,MATCH(SBLC!S$1,'SBLC load'!$1:$1,0),0)</f>
        <v>--</v>
      </c>
    </row>
    <row r="40" spans="1:19" x14ac:dyDescent="0.25">
      <c r="A40" s="101">
        <f>SBLC[[#This Row],[Index]]</f>
        <v>283</v>
      </c>
      <c r="B40" s="75">
        <f>VLOOKUP($A40,'SBLC load'!$A:$Y,MATCH(SBLC!B$1,'SBLC load'!$1:$1,0),0)</f>
        <v>45121</v>
      </c>
      <c r="C40" s="76" t="str">
        <f>VLOOKUP($A40,'SBLC load'!$A:$AD,MATCH(SBLC!C$1,'SBLC load'!$1:$1,0),0)</f>
        <v>重庆万盛工业园</v>
      </c>
      <c r="D40" s="76" t="str">
        <f>VLOOKUP($A40,'SBLC load'!$A:$Y,MATCH(SBLC!D$1,'SBLC load'!$1:$1,0),0)</f>
        <v>重庆农商行</v>
      </c>
      <c r="E40" s="75" t="str">
        <f>VLOOKUP($A40,'SBLC load'!$A:$Y,MATCH(SBLC!E$1,'SBLC load'!$1:$1,0),0)</f>
        <v>--/--/--</v>
      </c>
      <c r="F40" s="77" t="str">
        <f>VLOOKUP($A40,'SBLC load'!$A:$Y,MATCH(SBLC!F$1,'SBLC load'!$1:$1,0),0)</f>
        <v>CNH</v>
      </c>
      <c r="G40" s="77">
        <f>VLOOKUP($A40,'SBLC load'!$A:$Y,MATCH(SBLC!G$1,'SBLC load'!$1:$1,0),0)</f>
        <v>1.2749999999999999</v>
      </c>
      <c r="H40" s="75" t="str">
        <f>VLOOKUP($A40,'SBLC load'!$A:$Y,MATCH(SBLC!H$1,'SBLC load'!$1:$1,0),0)</f>
        <v>3</v>
      </c>
      <c r="I40" s="75" t="str">
        <f>VLOOKUP($A40,'SBLC load'!$A:$Y,MATCH(SBLC!I$1,'SBLC load'!$1:$1,0),0)</f>
        <v>4.2%</v>
      </c>
      <c r="J40" s="75" t="str">
        <f>VLOOKUP($A40,'SBLC load'!$A:$Y,MATCH(SBLC!J$1,'SBLC load'!$1:$1,0),0)</f>
        <v>--</v>
      </c>
      <c r="K40" s="77" t="str">
        <f>VLOOKUP($A40,'SBLC load'!$A:$Y,MATCH(SBLC!K$1,'SBLC load'!$1:$1,0),0)</f>
        <v>--</v>
      </c>
      <c r="L40" s="76" t="str">
        <f>VLOOKUP($A40,'SBLC load'!$A:$Y,MATCH(SBLC!L$1,'SBLC load'!$1:$1,0),0)</f>
        <v>备证</v>
      </c>
      <c r="M40" s="76" t="str">
        <f>VLOOKUP($A40,'SBLC load'!$A:$Y,MATCH(SBLC!M$1,'SBLC load'!$1:$1,0),0)</f>
        <v>点心债</v>
      </c>
      <c r="N40" s="76" t="str">
        <f>VLOOKUP($A40,'SBLC load'!$A:$Y,MATCH(SBLC!N$1,'SBLC load'!$1:$1,0),0)</f>
        <v>重庆</v>
      </c>
      <c r="O40" s="127" t="str">
        <f>VLOOKUP($A40,'SBLC load'!$A:$Y,MATCH(SBLC!O$1,'SBLC load'!$1:$1,0),0)</f>
        <v>地方平台</v>
      </c>
      <c r="P40" s="127">
        <f>VLOOKUP($A40,'SBLC load'!$A:$Y,MATCH(SBLC!P$1,'SBLC load'!$1:$1,0),0)</f>
        <v>0.17799999999999999</v>
      </c>
      <c r="Q40" s="127" t="str">
        <f>VLOOKUP($A40,'SBLC load'!$A:$Y,MATCH(SBLC!Q$1,'SBLC load'!$1:$1,0),0)</f>
        <v>农商行备证</v>
      </c>
      <c r="R40" s="127" t="str">
        <f>VLOOKUP($A40,'SBLC load'!$A:$Y,MATCH(SBLC!R$1,'SBLC load'!$1:$1,0),0)</f>
        <v>--</v>
      </c>
      <c r="S40" s="127" t="str">
        <f>VLOOKUP($A40,'SBLC load'!$A:$Y,MATCH(SBLC!S$1,'SBLC load'!$1:$1,0),0)</f>
        <v>--</v>
      </c>
    </row>
    <row r="41" spans="1:19" x14ac:dyDescent="0.25">
      <c r="A41" s="101">
        <f>SBLC[[#This Row],[Index]]</f>
        <v>282</v>
      </c>
      <c r="B41" s="75">
        <f>VLOOKUP($A41,'SBLC load'!$A:$Y,MATCH(SBLC!B$1,'SBLC load'!$1:$1,0),0)</f>
        <v>45119</v>
      </c>
      <c r="C41" s="76" t="str">
        <f>VLOOKUP($A41,'SBLC load'!$A:$AD,MATCH(SBLC!C$1,'SBLC load'!$1:$1,0),0)</f>
        <v>渠恒基工业建发</v>
      </c>
      <c r="D41" s="76" t="str">
        <f>VLOOKUP($A41,'SBLC load'!$A:$Y,MATCH(SBLC!D$1,'SBLC load'!$1:$1,0),0)</f>
        <v>天津银行</v>
      </c>
      <c r="E41" s="75" t="str">
        <f>VLOOKUP($A41,'SBLC load'!$A:$Y,MATCH(SBLC!E$1,'SBLC load'!$1:$1,0),0)</f>
        <v>--/--/--</v>
      </c>
      <c r="F41" s="77" t="str">
        <f>VLOOKUP($A41,'SBLC load'!$A:$Y,MATCH(SBLC!F$1,'SBLC load'!$1:$1,0),0)</f>
        <v>CNH</v>
      </c>
      <c r="G41" s="77">
        <f>VLOOKUP($A41,'SBLC load'!$A:$Y,MATCH(SBLC!G$1,'SBLC load'!$1:$1,0),0)</f>
        <v>3</v>
      </c>
      <c r="H41" s="75" t="str">
        <f>VLOOKUP($A41,'SBLC load'!$A:$Y,MATCH(SBLC!H$1,'SBLC load'!$1:$1,0),0)</f>
        <v>3</v>
      </c>
      <c r="I41" s="75" t="str">
        <f>VLOOKUP($A41,'SBLC load'!$A:$Y,MATCH(SBLC!I$1,'SBLC load'!$1:$1,0),0)</f>
        <v>4.7%</v>
      </c>
      <c r="J41" s="75" t="str">
        <f>VLOOKUP($A41,'SBLC load'!$A:$Y,MATCH(SBLC!J$1,'SBLC load'!$1:$1,0),0)</f>
        <v>--</v>
      </c>
      <c r="K41" s="77" t="str">
        <f>VLOOKUP($A41,'SBLC load'!$A:$Y,MATCH(SBLC!K$1,'SBLC load'!$1:$1,0),0)</f>
        <v>--</v>
      </c>
      <c r="L41" s="76" t="str">
        <f>VLOOKUP($A41,'SBLC load'!$A:$Y,MATCH(SBLC!L$1,'SBLC load'!$1:$1,0),0)</f>
        <v>备证</v>
      </c>
      <c r="M41" s="76" t="str">
        <f>VLOOKUP($A41,'SBLC load'!$A:$Y,MATCH(SBLC!M$1,'SBLC load'!$1:$1,0),0)</f>
        <v>点心债</v>
      </c>
      <c r="N41" s="76" t="str">
        <f>VLOOKUP($A41,'SBLC load'!$A:$Y,MATCH(SBLC!N$1,'SBLC load'!$1:$1,0),0)</f>
        <v>四川</v>
      </c>
      <c r="O41" s="127" t="str">
        <f>VLOOKUP($A41,'SBLC load'!$A:$Y,MATCH(SBLC!O$1,'SBLC load'!$1:$1,0),0)</f>
        <v>地方平台</v>
      </c>
      <c r="P41" s="127">
        <f>VLOOKUP($A41,'SBLC load'!$A:$Y,MATCH(SBLC!P$1,'SBLC load'!$1:$1,0),0)</f>
        <v>0.42</v>
      </c>
      <c r="Q41" s="127" t="str">
        <f>VLOOKUP($A41,'SBLC load'!$A:$Y,MATCH(SBLC!Q$1,'SBLC load'!$1:$1,0),0)</f>
        <v>城商行备证</v>
      </c>
      <c r="R41" s="127" t="str">
        <f>VLOOKUP($A41,'SBLC load'!$A:$Y,MATCH(SBLC!R$1,'SBLC load'!$1:$1,0),0)</f>
        <v>--</v>
      </c>
      <c r="S41" s="127" t="str">
        <f>VLOOKUP($A41,'SBLC load'!$A:$Y,MATCH(SBLC!S$1,'SBLC load'!$1:$1,0),0)</f>
        <v>--</v>
      </c>
    </row>
    <row r="42" spans="1:19" x14ac:dyDescent="0.25">
      <c r="A42" s="101">
        <f>SBLC[[#This Row],[Index]]</f>
        <v>281</v>
      </c>
      <c r="B42" s="75">
        <f>VLOOKUP($A42,'SBLC load'!$A:$Y,MATCH(SBLC!B$1,'SBLC load'!$1:$1,0),0)</f>
        <v>45119</v>
      </c>
      <c r="C42" s="76" t="str">
        <f>VLOOKUP($A42,'SBLC load'!$A:$AD,MATCH(SBLC!C$1,'SBLC load'!$1:$1,0),0)</f>
        <v>无锡太湖新城</v>
      </c>
      <c r="D42" s="76" t="str">
        <f>VLOOKUP($A42,'SBLC load'!$A:$Y,MATCH(SBLC!D$1,'SBLC load'!$1:$1,0),0)</f>
        <v>邮储银行</v>
      </c>
      <c r="E42" s="75" t="str">
        <f>VLOOKUP($A42,'SBLC load'!$A:$Y,MATCH(SBLC!E$1,'SBLC load'!$1:$1,0),0)</f>
        <v>--/--/--</v>
      </c>
      <c r="F42" s="77" t="str">
        <f>VLOOKUP($A42,'SBLC load'!$A:$Y,MATCH(SBLC!F$1,'SBLC load'!$1:$1,0),0)</f>
        <v>CNH</v>
      </c>
      <c r="G42" s="77">
        <f>VLOOKUP($A42,'SBLC load'!$A:$Y,MATCH(SBLC!G$1,'SBLC load'!$1:$1,0),0)</f>
        <v>12.5</v>
      </c>
      <c r="H42" s="75" t="str">
        <f>VLOOKUP($A42,'SBLC load'!$A:$Y,MATCH(SBLC!H$1,'SBLC load'!$1:$1,0),0)</f>
        <v>3</v>
      </c>
      <c r="I42" s="75" t="str">
        <f>VLOOKUP($A42,'SBLC load'!$A:$Y,MATCH(SBLC!I$1,'SBLC load'!$1:$1,0),0)</f>
        <v>3.6%</v>
      </c>
      <c r="J42" s="75" t="str">
        <f>VLOOKUP($A42,'SBLC load'!$A:$Y,MATCH(SBLC!J$1,'SBLC load'!$1:$1,0),0)</f>
        <v>4.1%a</v>
      </c>
      <c r="K42" s="77" t="str">
        <f>VLOOKUP($A42,'SBLC load'!$A:$Y,MATCH(SBLC!K$1,'SBLC load'!$1:$1,0),0)</f>
        <v>50</v>
      </c>
      <c r="L42" s="76" t="str">
        <f>VLOOKUP($A42,'SBLC load'!$A:$Y,MATCH(SBLC!L$1,'SBLC load'!$1:$1,0),0)</f>
        <v>备证</v>
      </c>
      <c r="M42" s="76" t="str">
        <f>VLOOKUP($A42,'SBLC load'!$A:$Y,MATCH(SBLC!M$1,'SBLC load'!$1:$1,0),0)</f>
        <v>绿色点心债</v>
      </c>
      <c r="N42" s="76" t="str">
        <f>VLOOKUP($A42,'SBLC load'!$A:$Y,MATCH(SBLC!N$1,'SBLC load'!$1:$1,0),0)</f>
        <v>江苏</v>
      </c>
      <c r="O42" s="127" t="str">
        <f>VLOOKUP($A42,'SBLC load'!$A:$Y,MATCH(SBLC!O$1,'SBLC load'!$1:$1,0),0)</f>
        <v>地方平台</v>
      </c>
      <c r="P42" s="127">
        <f>VLOOKUP($A42,'SBLC load'!$A:$Y,MATCH(SBLC!P$1,'SBLC load'!$1:$1,0),0)</f>
        <v>1.75</v>
      </c>
      <c r="Q42" s="127" t="str">
        <f>VLOOKUP($A42,'SBLC load'!$A:$Y,MATCH(SBLC!Q$1,'SBLC load'!$1:$1,0),0)</f>
        <v>国有行备证</v>
      </c>
      <c r="R42" s="127" t="str">
        <f>VLOOKUP($A42,'SBLC load'!$A:$Y,MATCH(SBLC!R$1,'SBLC load'!$1:$1,0),0)</f>
        <v>--</v>
      </c>
      <c r="S42" s="127" t="str">
        <f>VLOOKUP($A42,'SBLC load'!$A:$Y,MATCH(SBLC!S$1,'SBLC load'!$1:$1,0),0)</f>
        <v>BISL</v>
      </c>
    </row>
    <row r="43" spans="1:19" x14ac:dyDescent="0.25">
      <c r="A43" s="101">
        <f>SBLC[[#This Row],[Index]]</f>
        <v>280</v>
      </c>
      <c r="B43" s="75">
        <f>VLOOKUP($A43,'SBLC load'!$A:$Y,MATCH(SBLC!B$1,'SBLC load'!$1:$1,0),0)</f>
        <v>45110</v>
      </c>
      <c r="C43" s="76" t="str">
        <f>VLOOKUP($A43,'SBLC load'!$A:$AD,MATCH(SBLC!C$1,'SBLC load'!$1:$1,0),0)</f>
        <v>内江投控</v>
      </c>
      <c r="D43" s="76" t="str">
        <f>VLOOKUP($A43,'SBLC load'!$A:$Y,MATCH(SBLC!D$1,'SBLC load'!$1:$1,0),0)</f>
        <v>中国银行</v>
      </c>
      <c r="E43" s="75" t="str">
        <f>VLOOKUP($A43,'SBLC load'!$A:$Y,MATCH(SBLC!E$1,'SBLC load'!$1:$1,0),0)</f>
        <v>--/--/--</v>
      </c>
      <c r="F43" s="77" t="str">
        <f>VLOOKUP($A43,'SBLC load'!$A:$Y,MATCH(SBLC!F$1,'SBLC load'!$1:$1,0),0)</f>
        <v>JPY</v>
      </c>
      <c r="G43" s="77">
        <f>VLOOKUP($A43,'SBLC load'!$A:$Y,MATCH(SBLC!G$1,'SBLC load'!$1:$1,0),0)</f>
        <v>105</v>
      </c>
      <c r="H43" s="75" t="str">
        <f>VLOOKUP($A43,'SBLC load'!$A:$Y,MATCH(SBLC!H$1,'SBLC load'!$1:$1,0),0)</f>
        <v>3</v>
      </c>
      <c r="I43" s="75" t="str">
        <f>VLOOKUP($A43,'SBLC load'!$A:$Y,MATCH(SBLC!I$1,'SBLC load'!$1:$1,0),0)</f>
        <v>1.4%</v>
      </c>
      <c r="J43" s="75" t="str">
        <f>VLOOKUP($A43,'SBLC load'!$A:$Y,MATCH(SBLC!J$1,'SBLC load'!$1:$1,0),0)</f>
        <v>1.7%a</v>
      </c>
      <c r="K43" s="77" t="str">
        <f>VLOOKUP($A43,'SBLC load'!$A:$Y,MATCH(SBLC!K$1,'SBLC load'!$1:$1,0),0)</f>
        <v>30</v>
      </c>
      <c r="L43" s="76" t="str">
        <f>VLOOKUP($A43,'SBLC load'!$A:$Y,MATCH(SBLC!L$1,'SBLC load'!$1:$1,0),0)</f>
        <v>备证</v>
      </c>
      <c r="M43" s="76" t="str">
        <f>VLOOKUP($A43,'SBLC load'!$A:$Y,MATCH(SBLC!M$1,'SBLC load'!$1:$1,0),0)</f>
        <v>--</v>
      </c>
      <c r="N43" s="76" t="str">
        <f>VLOOKUP($A43,'SBLC load'!$A:$Y,MATCH(SBLC!N$1,'SBLC load'!$1:$1,0),0)</f>
        <v>四川</v>
      </c>
      <c r="O43" s="127" t="str">
        <f>VLOOKUP($A43,'SBLC load'!$A:$Y,MATCH(SBLC!O$1,'SBLC load'!$1:$1,0),0)</f>
        <v>地方平台</v>
      </c>
      <c r="P43" s="127">
        <f>VLOOKUP($A43,'SBLC load'!$A:$Y,MATCH(SBLC!P$1,'SBLC load'!$1:$1,0),0)</f>
        <v>0.73499999999999999</v>
      </c>
      <c r="Q43" s="127" t="str">
        <f>VLOOKUP($A43,'SBLC load'!$A:$Y,MATCH(SBLC!Q$1,'SBLC load'!$1:$1,0),0)</f>
        <v>国有行备证</v>
      </c>
      <c r="R43" s="127" t="str">
        <f>VLOOKUP($A43,'SBLC load'!$A:$Y,MATCH(SBLC!R$1,'SBLC load'!$1:$1,0),0)</f>
        <v>--</v>
      </c>
      <c r="S43" s="127" t="str">
        <f>VLOOKUP($A43,'SBLC load'!$A:$Y,MATCH(SBLC!S$1,'SBLC load'!$1:$1,0),0)</f>
        <v>--</v>
      </c>
    </row>
    <row r="44" spans="1:19" x14ac:dyDescent="0.25">
      <c r="A44" s="101">
        <f>SBLC[[#This Row],[Index]]</f>
        <v>279</v>
      </c>
      <c r="B44" s="75">
        <f>VLOOKUP($A44,'SBLC load'!$A:$Y,MATCH(SBLC!B$1,'SBLC load'!$1:$1,0),0)</f>
        <v>45104</v>
      </c>
      <c r="C44" s="76" t="str">
        <f>VLOOKUP($A44,'SBLC load'!$A:$AD,MATCH(SBLC!C$1,'SBLC load'!$1:$1,0),0)</f>
        <v>重庆赤甲旅发</v>
      </c>
      <c r="D44" s="76" t="str">
        <f>VLOOKUP($A44,'SBLC load'!$A:$Y,MATCH(SBLC!D$1,'SBLC load'!$1:$1,0),0)</f>
        <v>重庆农商行</v>
      </c>
      <c r="E44" s="75" t="str">
        <f>VLOOKUP($A44,'SBLC load'!$A:$Y,MATCH(SBLC!E$1,'SBLC load'!$1:$1,0),0)</f>
        <v>--/--/--</v>
      </c>
      <c r="F44" s="77" t="str">
        <f>VLOOKUP($A44,'SBLC load'!$A:$Y,MATCH(SBLC!F$1,'SBLC load'!$1:$1,0),0)</f>
        <v>CNH</v>
      </c>
      <c r="G44" s="77">
        <f>VLOOKUP($A44,'SBLC load'!$A:$Y,MATCH(SBLC!G$1,'SBLC load'!$1:$1,0),0)</f>
        <v>1.88</v>
      </c>
      <c r="H44" s="75" t="str">
        <f>VLOOKUP($A44,'SBLC load'!$A:$Y,MATCH(SBLC!H$1,'SBLC load'!$1:$1,0),0)</f>
        <v>3</v>
      </c>
      <c r="I44" s="75" t="str">
        <f>VLOOKUP($A44,'SBLC load'!$A:$Y,MATCH(SBLC!I$1,'SBLC load'!$1:$1,0),0)</f>
        <v>4.2%</v>
      </c>
      <c r="J44" s="75" t="str">
        <f>VLOOKUP($A44,'SBLC load'!$A:$Y,MATCH(SBLC!J$1,'SBLC load'!$1:$1,0),0)</f>
        <v>--</v>
      </c>
      <c r="K44" s="77" t="str">
        <f>VLOOKUP($A44,'SBLC load'!$A:$Y,MATCH(SBLC!K$1,'SBLC load'!$1:$1,0),0)</f>
        <v>--</v>
      </c>
      <c r="L44" s="76" t="str">
        <f>VLOOKUP($A44,'SBLC load'!$A:$Y,MATCH(SBLC!L$1,'SBLC load'!$1:$1,0),0)</f>
        <v>备证</v>
      </c>
      <c r="M44" s="76" t="str">
        <f>VLOOKUP($A44,'SBLC load'!$A:$Y,MATCH(SBLC!M$1,'SBLC load'!$1:$1,0),0)</f>
        <v>点心债</v>
      </c>
      <c r="N44" s="76" t="str">
        <f>VLOOKUP($A44,'SBLC load'!$A:$Y,MATCH(SBLC!N$1,'SBLC load'!$1:$1,0),0)</f>
        <v>重庆</v>
      </c>
      <c r="O44" s="127" t="str">
        <f>VLOOKUP($A44,'SBLC load'!$A:$Y,MATCH(SBLC!O$1,'SBLC load'!$1:$1,0),0)</f>
        <v>地方平台</v>
      </c>
      <c r="P44" s="127">
        <f>VLOOKUP($A44,'SBLC load'!$A:$Y,MATCH(SBLC!P$1,'SBLC load'!$1:$1,0),0)</f>
        <v>0.25900000000000001</v>
      </c>
      <c r="Q44" s="127" t="str">
        <f>VLOOKUP($A44,'SBLC load'!$A:$Y,MATCH(SBLC!Q$1,'SBLC load'!$1:$1,0),0)</f>
        <v>农商行备证</v>
      </c>
      <c r="R44" s="127" t="str">
        <f>VLOOKUP($A44,'SBLC load'!$A:$Y,MATCH(SBLC!R$1,'SBLC load'!$1:$1,0),0)</f>
        <v>--</v>
      </c>
      <c r="S44" s="127" t="str">
        <f>VLOOKUP($A44,'SBLC load'!$A:$Y,MATCH(SBLC!S$1,'SBLC load'!$1:$1,0),0)</f>
        <v>BISL</v>
      </c>
    </row>
    <row r="45" spans="1:19" x14ac:dyDescent="0.25">
      <c r="A45" s="101">
        <f>SBLC[[#This Row],[Index]]</f>
        <v>278</v>
      </c>
      <c r="B45" s="75">
        <f>VLOOKUP($A45,'SBLC load'!$A:$Y,MATCH(SBLC!B$1,'SBLC load'!$1:$1,0),0)</f>
        <v>45103</v>
      </c>
      <c r="C45" s="76" t="str">
        <f>VLOOKUP($A45,'SBLC load'!$A:$AD,MATCH(SBLC!C$1,'SBLC load'!$1:$1,0),0)</f>
        <v>青岛崂山科创</v>
      </c>
      <c r="D45" s="76" t="str">
        <f>VLOOKUP($A45,'SBLC load'!$A:$Y,MATCH(SBLC!D$1,'SBLC load'!$1:$1,0),0)</f>
        <v>青岛银行</v>
      </c>
      <c r="E45" s="75" t="str">
        <f>VLOOKUP($A45,'SBLC load'!$A:$Y,MATCH(SBLC!E$1,'SBLC load'!$1:$1,0),0)</f>
        <v>--/--/--</v>
      </c>
      <c r="F45" s="77" t="str">
        <f>VLOOKUP($A45,'SBLC load'!$A:$Y,MATCH(SBLC!F$1,'SBLC load'!$1:$1,0),0)</f>
        <v>CNH</v>
      </c>
      <c r="G45" s="77">
        <f>VLOOKUP($A45,'SBLC load'!$A:$Y,MATCH(SBLC!G$1,'SBLC load'!$1:$1,0),0)</f>
        <v>11</v>
      </c>
      <c r="H45" s="75" t="str">
        <f>VLOOKUP($A45,'SBLC load'!$A:$Y,MATCH(SBLC!H$1,'SBLC load'!$1:$1,0),0)</f>
        <v>3</v>
      </c>
      <c r="I45" s="75" t="str">
        <f>VLOOKUP($A45,'SBLC load'!$A:$Y,MATCH(SBLC!I$1,'SBLC load'!$1:$1,0),0)</f>
        <v>4.8%</v>
      </c>
      <c r="J45" s="75" t="str">
        <f>VLOOKUP($A45,'SBLC load'!$A:$Y,MATCH(SBLC!J$1,'SBLC load'!$1:$1,0),0)</f>
        <v>--</v>
      </c>
      <c r="K45" s="77" t="str">
        <f>VLOOKUP($A45,'SBLC load'!$A:$Y,MATCH(SBLC!K$1,'SBLC load'!$1:$1,0),0)</f>
        <v>--</v>
      </c>
      <c r="L45" s="76" t="str">
        <f>VLOOKUP($A45,'SBLC load'!$A:$Y,MATCH(SBLC!L$1,'SBLC load'!$1:$1,0),0)</f>
        <v>备证+维好</v>
      </c>
      <c r="M45" s="76" t="str">
        <f>VLOOKUP($A45,'SBLC load'!$A:$Y,MATCH(SBLC!M$1,'SBLC load'!$1:$1,0),0)</f>
        <v>点心债</v>
      </c>
      <c r="N45" s="76" t="str">
        <f>VLOOKUP($A45,'SBLC load'!$A:$Y,MATCH(SBLC!N$1,'SBLC load'!$1:$1,0),0)</f>
        <v>山东</v>
      </c>
      <c r="O45" s="127" t="str">
        <f>VLOOKUP($A45,'SBLC load'!$A:$Y,MATCH(SBLC!O$1,'SBLC load'!$1:$1,0),0)</f>
        <v>地方平台</v>
      </c>
      <c r="P45" s="127">
        <f>VLOOKUP($A45,'SBLC load'!$A:$Y,MATCH(SBLC!P$1,'SBLC load'!$1:$1,0),0)</f>
        <v>1.518</v>
      </c>
      <c r="Q45" s="127" t="str">
        <f>VLOOKUP($A45,'SBLC load'!$A:$Y,MATCH(SBLC!Q$1,'SBLC load'!$1:$1,0),0)</f>
        <v>城商行备证</v>
      </c>
      <c r="R45" s="127" t="str">
        <f>VLOOKUP($A45,'SBLC load'!$A:$Y,MATCH(SBLC!R$1,'SBLC load'!$1:$1,0),0)</f>
        <v>城商行第四梯队</v>
      </c>
      <c r="S45" s="127" t="str">
        <f>VLOOKUP($A45,'SBLC load'!$A:$Y,MATCH(SBLC!S$1,'SBLC load'!$1:$1,0),0)</f>
        <v>--</v>
      </c>
    </row>
    <row r="46" spans="1:19" x14ac:dyDescent="0.25">
      <c r="A46" s="101">
        <f>SBLC[[#This Row],[Index]]</f>
        <v>277</v>
      </c>
      <c r="B46" s="75">
        <f>VLOOKUP($A46,'SBLC load'!$A:$Y,MATCH(SBLC!B$1,'SBLC load'!$1:$1,0),0)</f>
        <v>45103</v>
      </c>
      <c r="C46" s="76" t="str">
        <f>VLOOKUP($A46,'SBLC load'!$A:$AD,MATCH(SBLC!C$1,'SBLC load'!$1:$1,0),0)</f>
        <v>淄博张店国资</v>
      </c>
      <c r="D46" s="76" t="str">
        <f>VLOOKUP($A46,'SBLC load'!$A:$Y,MATCH(SBLC!D$1,'SBLC load'!$1:$1,0),0)</f>
        <v>齐商银行</v>
      </c>
      <c r="E46" s="75" t="str">
        <f>VLOOKUP($A46,'SBLC load'!$A:$Y,MATCH(SBLC!E$1,'SBLC load'!$1:$1,0),0)</f>
        <v>--/--/--</v>
      </c>
      <c r="F46" s="77" t="str">
        <f>VLOOKUP($A46,'SBLC load'!$A:$Y,MATCH(SBLC!F$1,'SBLC load'!$1:$1,0),0)</f>
        <v>CNH</v>
      </c>
      <c r="G46" s="77">
        <f>VLOOKUP($A46,'SBLC load'!$A:$Y,MATCH(SBLC!G$1,'SBLC load'!$1:$1,0),0)</f>
        <v>2</v>
      </c>
      <c r="H46" s="75" t="str">
        <f>VLOOKUP($A46,'SBLC load'!$A:$Y,MATCH(SBLC!H$1,'SBLC load'!$1:$1,0),0)</f>
        <v>3</v>
      </c>
      <c r="I46" s="75" t="str">
        <f>VLOOKUP($A46,'SBLC load'!$A:$Y,MATCH(SBLC!I$1,'SBLC load'!$1:$1,0),0)</f>
        <v>5.5%</v>
      </c>
      <c r="J46" s="75" t="str">
        <f>VLOOKUP($A46,'SBLC load'!$A:$Y,MATCH(SBLC!J$1,'SBLC load'!$1:$1,0),0)</f>
        <v>--</v>
      </c>
      <c r="K46" s="77" t="str">
        <f>VLOOKUP($A46,'SBLC load'!$A:$Y,MATCH(SBLC!K$1,'SBLC load'!$1:$1,0),0)</f>
        <v>--</v>
      </c>
      <c r="L46" s="76" t="str">
        <f>VLOOKUP($A46,'SBLC load'!$A:$Y,MATCH(SBLC!L$1,'SBLC load'!$1:$1,0),0)</f>
        <v>备证+担保</v>
      </c>
      <c r="M46" s="76" t="str">
        <f>VLOOKUP($A46,'SBLC load'!$A:$Y,MATCH(SBLC!M$1,'SBLC load'!$1:$1,0),0)</f>
        <v>点心债</v>
      </c>
      <c r="N46" s="76" t="str">
        <f>VLOOKUP($A46,'SBLC load'!$A:$Y,MATCH(SBLC!N$1,'SBLC load'!$1:$1,0),0)</f>
        <v>山东</v>
      </c>
      <c r="O46" s="127" t="str">
        <f>VLOOKUP($A46,'SBLC load'!$A:$Y,MATCH(SBLC!O$1,'SBLC load'!$1:$1,0),0)</f>
        <v>地方平台</v>
      </c>
      <c r="P46" s="127">
        <f>VLOOKUP($A46,'SBLC load'!$A:$Y,MATCH(SBLC!P$1,'SBLC load'!$1:$1,0),0)</f>
        <v>0.27600000000000002</v>
      </c>
      <c r="Q46" s="127" t="str">
        <f>VLOOKUP($A46,'SBLC load'!$A:$Y,MATCH(SBLC!Q$1,'SBLC load'!$1:$1,0),0)</f>
        <v>城商行备证</v>
      </c>
      <c r="R46" s="127" t="str">
        <f>VLOOKUP($A46,'SBLC load'!$A:$Y,MATCH(SBLC!R$1,'SBLC load'!$1:$1,0),0)</f>
        <v>--</v>
      </c>
      <c r="S46" s="127" t="str">
        <f>VLOOKUP($A46,'SBLC load'!$A:$Y,MATCH(SBLC!S$1,'SBLC load'!$1:$1,0),0)</f>
        <v>--</v>
      </c>
    </row>
    <row r="47" spans="1:19" x14ac:dyDescent="0.25">
      <c r="A47" s="101">
        <f>SBLC[[#This Row],[Index]]</f>
        <v>276</v>
      </c>
      <c r="B47" s="75">
        <f>VLOOKUP($A47,'SBLC load'!$A:$Y,MATCH(SBLC!B$1,'SBLC load'!$1:$1,0),0)</f>
        <v>45103</v>
      </c>
      <c r="C47" s="76" t="str">
        <f>VLOOKUP($A47,'SBLC load'!$A:$AD,MATCH(SBLC!C$1,'SBLC load'!$1:$1,0),0)</f>
        <v>临沂兰山财金</v>
      </c>
      <c r="D47" s="76" t="str">
        <f>VLOOKUP($A47,'SBLC load'!$A:$Y,MATCH(SBLC!D$1,'SBLC load'!$1:$1,0),0)</f>
        <v>齐鲁银行</v>
      </c>
      <c r="E47" s="75" t="str">
        <f>VLOOKUP($A47,'SBLC load'!$A:$Y,MATCH(SBLC!E$1,'SBLC load'!$1:$1,0),0)</f>
        <v>--/--/--</v>
      </c>
      <c r="F47" s="77" t="str">
        <f>VLOOKUP($A47,'SBLC load'!$A:$Y,MATCH(SBLC!F$1,'SBLC load'!$1:$1,0),0)</f>
        <v>USD</v>
      </c>
      <c r="G47" s="77">
        <f>VLOOKUP($A47,'SBLC load'!$A:$Y,MATCH(SBLC!G$1,'SBLC load'!$1:$1,0),0)</f>
        <v>0.38500000000000001</v>
      </c>
      <c r="H47" s="75" t="str">
        <f>VLOOKUP($A47,'SBLC load'!$A:$Y,MATCH(SBLC!H$1,'SBLC load'!$1:$1,0),0)</f>
        <v>3</v>
      </c>
      <c r="I47" s="75" t="str">
        <f>VLOOKUP($A47,'SBLC load'!$A:$Y,MATCH(SBLC!I$1,'SBLC load'!$1:$1,0),0)</f>
        <v>7%</v>
      </c>
      <c r="J47" s="75" t="str">
        <f>VLOOKUP($A47,'SBLC load'!$A:$Y,MATCH(SBLC!J$1,'SBLC load'!$1:$1,0),0)</f>
        <v>--</v>
      </c>
      <c r="K47" s="77" t="str">
        <f>VLOOKUP($A47,'SBLC load'!$A:$Y,MATCH(SBLC!K$1,'SBLC load'!$1:$1,0),0)</f>
        <v>--</v>
      </c>
      <c r="L47" s="76" t="str">
        <f>VLOOKUP($A47,'SBLC load'!$A:$Y,MATCH(SBLC!L$1,'SBLC load'!$1:$1,0),0)</f>
        <v>备证+担保</v>
      </c>
      <c r="M47" s="76" t="str">
        <f>VLOOKUP($A47,'SBLC load'!$A:$Y,MATCH(SBLC!M$1,'SBLC load'!$1:$1,0),0)</f>
        <v>--</v>
      </c>
      <c r="N47" s="76" t="str">
        <f>VLOOKUP($A47,'SBLC load'!$A:$Y,MATCH(SBLC!N$1,'SBLC load'!$1:$1,0),0)</f>
        <v>山东</v>
      </c>
      <c r="O47" s="127" t="str">
        <f>VLOOKUP($A47,'SBLC load'!$A:$Y,MATCH(SBLC!O$1,'SBLC load'!$1:$1,0),0)</f>
        <v>地方平台</v>
      </c>
      <c r="P47" s="127">
        <f>VLOOKUP($A47,'SBLC load'!$A:$Y,MATCH(SBLC!P$1,'SBLC load'!$1:$1,0),0)</f>
        <v>0.38500000000000001</v>
      </c>
      <c r="Q47" s="127" t="str">
        <f>VLOOKUP($A47,'SBLC load'!$A:$Y,MATCH(SBLC!Q$1,'SBLC load'!$1:$1,0),0)</f>
        <v>城商行备证</v>
      </c>
      <c r="R47" s="127" t="str">
        <f>VLOOKUP($A47,'SBLC load'!$A:$Y,MATCH(SBLC!R$1,'SBLC load'!$1:$1,0),0)</f>
        <v>城商行第四梯队</v>
      </c>
      <c r="S47" s="127" t="str">
        <f>VLOOKUP($A47,'SBLC load'!$A:$Y,MATCH(SBLC!S$1,'SBLC load'!$1:$1,0),0)</f>
        <v>--</v>
      </c>
    </row>
    <row r="48" spans="1:19" x14ac:dyDescent="0.25">
      <c r="A48" s="101">
        <f>SBLC[[#This Row],[Index]]</f>
        <v>275</v>
      </c>
      <c r="B48" s="75">
        <f>VLOOKUP($A48,'SBLC load'!$A:$Y,MATCH(SBLC!B$1,'SBLC load'!$1:$1,0),0)</f>
        <v>45089</v>
      </c>
      <c r="C48" s="76" t="str">
        <f>VLOOKUP($A48,'SBLC load'!$A:$AD,MATCH(SBLC!C$1,'SBLC load'!$1:$1,0),0)</f>
        <v>桐庐新城</v>
      </c>
      <c r="D48" s="76" t="str">
        <f>VLOOKUP($A48,'SBLC load'!$A:$Y,MATCH(SBLC!D$1,'SBLC load'!$1:$1,0),0)</f>
        <v>宁波银行</v>
      </c>
      <c r="E48" s="75" t="str">
        <f>VLOOKUP($A48,'SBLC load'!$A:$Y,MATCH(SBLC!E$1,'SBLC load'!$1:$1,0),0)</f>
        <v>--/--/--</v>
      </c>
      <c r="F48" s="77" t="str">
        <f>VLOOKUP($A48,'SBLC load'!$A:$Y,MATCH(SBLC!F$1,'SBLC load'!$1:$1,0),0)</f>
        <v>CNH</v>
      </c>
      <c r="G48" s="77">
        <f>VLOOKUP($A48,'SBLC load'!$A:$Y,MATCH(SBLC!G$1,'SBLC load'!$1:$1,0),0)</f>
        <v>4.84</v>
      </c>
      <c r="H48" s="75" t="str">
        <f>VLOOKUP($A48,'SBLC load'!$A:$Y,MATCH(SBLC!H$1,'SBLC load'!$1:$1,0),0)</f>
        <v>3</v>
      </c>
      <c r="I48" s="75" t="str">
        <f>VLOOKUP($A48,'SBLC load'!$A:$Y,MATCH(SBLC!I$1,'SBLC load'!$1:$1,0),0)</f>
        <v>3.69%</v>
      </c>
      <c r="J48" s="75" t="str">
        <f>VLOOKUP($A48,'SBLC load'!$A:$Y,MATCH(SBLC!J$1,'SBLC load'!$1:$1,0),0)</f>
        <v>3.85%a</v>
      </c>
      <c r="K48" s="77" t="str">
        <f>VLOOKUP($A48,'SBLC load'!$A:$Y,MATCH(SBLC!K$1,'SBLC load'!$1:$1,0),0)</f>
        <v>16</v>
      </c>
      <c r="L48" s="76" t="str">
        <f>VLOOKUP($A48,'SBLC load'!$A:$Y,MATCH(SBLC!L$1,'SBLC load'!$1:$1,0),0)</f>
        <v>备证</v>
      </c>
      <c r="M48" s="76" t="str">
        <f>VLOOKUP($A48,'SBLC load'!$A:$Y,MATCH(SBLC!M$1,'SBLC load'!$1:$1,0),0)</f>
        <v>自贸债</v>
      </c>
      <c r="N48" s="76" t="str">
        <f>VLOOKUP($A48,'SBLC load'!$A:$Y,MATCH(SBLC!N$1,'SBLC load'!$1:$1,0),0)</f>
        <v>浙江</v>
      </c>
      <c r="O48" s="127" t="str">
        <f>VLOOKUP($A48,'SBLC load'!$A:$Y,MATCH(SBLC!O$1,'SBLC load'!$1:$1,0),0)</f>
        <v>地方平台</v>
      </c>
      <c r="P48" s="127">
        <f>VLOOKUP($A48,'SBLC load'!$A:$Y,MATCH(SBLC!P$1,'SBLC load'!$1:$1,0),0)</f>
        <v>0.68</v>
      </c>
      <c r="Q48" s="127" t="str">
        <f>VLOOKUP($A48,'SBLC load'!$A:$Y,MATCH(SBLC!Q$1,'SBLC load'!$1:$1,0),0)</f>
        <v>城商行备证</v>
      </c>
      <c r="R48" s="127" t="str">
        <f>VLOOKUP($A48,'SBLC load'!$A:$Y,MATCH(SBLC!R$1,'SBLC load'!$1:$1,0),0)</f>
        <v>城商行第一梯队</v>
      </c>
      <c r="S48" s="127" t="str">
        <f>VLOOKUP($A48,'SBLC load'!$A:$Y,MATCH(SBLC!S$1,'SBLC load'!$1:$1,0),0)</f>
        <v>BISL</v>
      </c>
    </row>
    <row r="49" spans="1:19" x14ac:dyDescent="0.25">
      <c r="A49" s="101">
        <f>SBLC[[#This Row],[Index]]</f>
        <v>274</v>
      </c>
      <c r="B49" s="75">
        <f>VLOOKUP($A49,'SBLC load'!$A:$Y,MATCH(SBLC!B$1,'SBLC load'!$1:$1,0),0)</f>
        <v>45089</v>
      </c>
      <c r="C49" s="76" t="str">
        <f>VLOOKUP($A49,'SBLC load'!$A:$AD,MATCH(SBLC!C$1,'SBLC load'!$1:$1,0),0)</f>
        <v>桐庐新城</v>
      </c>
      <c r="D49" s="76" t="str">
        <f>VLOOKUP($A49,'SBLC load'!$A:$Y,MATCH(SBLC!D$1,'SBLC load'!$1:$1,0),0)</f>
        <v>上海银行</v>
      </c>
      <c r="E49" s="75" t="str">
        <f>VLOOKUP($A49,'SBLC load'!$A:$Y,MATCH(SBLC!E$1,'SBLC load'!$1:$1,0),0)</f>
        <v>--/--/--</v>
      </c>
      <c r="F49" s="77" t="str">
        <f>VLOOKUP($A49,'SBLC load'!$A:$Y,MATCH(SBLC!F$1,'SBLC load'!$1:$1,0),0)</f>
        <v>CNH</v>
      </c>
      <c r="G49" s="77">
        <f>VLOOKUP($A49,'SBLC load'!$A:$Y,MATCH(SBLC!G$1,'SBLC load'!$1:$1,0),0)</f>
        <v>8.0399999999999991</v>
      </c>
      <c r="H49" s="75" t="str">
        <f>VLOOKUP($A49,'SBLC load'!$A:$Y,MATCH(SBLC!H$1,'SBLC load'!$1:$1,0),0)</f>
        <v>3</v>
      </c>
      <c r="I49" s="75" t="str">
        <f>VLOOKUP($A49,'SBLC load'!$A:$Y,MATCH(SBLC!I$1,'SBLC load'!$1:$1,0),0)</f>
        <v>3.69%</v>
      </c>
      <c r="J49" s="75" t="str">
        <f>VLOOKUP($A49,'SBLC load'!$A:$Y,MATCH(SBLC!J$1,'SBLC load'!$1:$1,0),0)</f>
        <v>3.85%a</v>
      </c>
      <c r="K49" s="77" t="str">
        <f>VLOOKUP($A49,'SBLC load'!$A:$Y,MATCH(SBLC!K$1,'SBLC load'!$1:$1,0),0)</f>
        <v>16</v>
      </c>
      <c r="L49" s="76" t="str">
        <f>VLOOKUP($A49,'SBLC load'!$A:$Y,MATCH(SBLC!L$1,'SBLC load'!$1:$1,0),0)</f>
        <v>备证</v>
      </c>
      <c r="M49" s="76" t="str">
        <f>VLOOKUP($A49,'SBLC load'!$A:$Y,MATCH(SBLC!M$1,'SBLC load'!$1:$1,0),0)</f>
        <v>自贸债</v>
      </c>
      <c r="N49" s="76" t="str">
        <f>VLOOKUP($A49,'SBLC load'!$A:$Y,MATCH(SBLC!N$1,'SBLC load'!$1:$1,0),0)</f>
        <v>浙江</v>
      </c>
      <c r="O49" s="127" t="str">
        <f>VLOOKUP($A49,'SBLC load'!$A:$Y,MATCH(SBLC!O$1,'SBLC load'!$1:$1,0),0)</f>
        <v>地方平台</v>
      </c>
      <c r="P49" s="127">
        <f>VLOOKUP($A49,'SBLC load'!$A:$Y,MATCH(SBLC!P$1,'SBLC load'!$1:$1,0),0)</f>
        <v>1.1299999999999999</v>
      </c>
      <c r="Q49" s="127" t="str">
        <f>VLOOKUP($A49,'SBLC load'!$A:$Y,MATCH(SBLC!Q$1,'SBLC load'!$1:$1,0),0)</f>
        <v>城商行备证</v>
      </c>
      <c r="R49" s="127" t="str">
        <f>VLOOKUP($A49,'SBLC load'!$A:$Y,MATCH(SBLC!R$1,'SBLC load'!$1:$1,0),0)</f>
        <v>城商行第一梯队</v>
      </c>
      <c r="S49" s="127" t="str">
        <f>VLOOKUP($A49,'SBLC load'!$A:$Y,MATCH(SBLC!S$1,'SBLC load'!$1:$1,0),0)</f>
        <v>港分</v>
      </c>
    </row>
    <row r="50" spans="1:19" x14ac:dyDescent="0.25">
      <c r="A50" s="101">
        <f>SBLC[[#This Row],[Index]]</f>
        <v>273</v>
      </c>
      <c r="B50" s="75">
        <f>VLOOKUP($A50,'SBLC load'!$A:$Y,MATCH(SBLC!B$1,'SBLC load'!$1:$1,0),0)</f>
        <v>45086</v>
      </c>
      <c r="C50" s="76" t="str">
        <f>VLOOKUP($A50,'SBLC load'!$A:$AD,MATCH(SBLC!C$1,'SBLC load'!$1:$1,0),0)</f>
        <v>湖州吴兴交旅投</v>
      </c>
      <c r="D50" s="76" t="str">
        <f>VLOOKUP($A50,'SBLC load'!$A:$Y,MATCH(SBLC!D$1,'SBLC load'!$1:$1,0),0)</f>
        <v>北京银行</v>
      </c>
      <c r="E50" s="75" t="str">
        <f>VLOOKUP($A50,'SBLC load'!$A:$Y,MATCH(SBLC!E$1,'SBLC load'!$1:$1,0),0)</f>
        <v>--/--/--</v>
      </c>
      <c r="F50" s="77" t="str">
        <f>VLOOKUP($A50,'SBLC load'!$A:$Y,MATCH(SBLC!F$1,'SBLC load'!$1:$1,0),0)</f>
        <v>CNH</v>
      </c>
      <c r="G50" s="77">
        <f>VLOOKUP($A50,'SBLC load'!$A:$Y,MATCH(SBLC!G$1,'SBLC load'!$1:$1,0),0)</f>
        <v>2.87</v>
      </c>
      <c r="H50" s="75" t="str">
        <f>VLOOKUP($A50,'SBLC load'!$A:$Y,MATCH(SBLC!H$1,'SBLC load'!$1:$1,0),0)</f>
        <v>3</v>
      </c>
      <c r="I50" s="75" t="str">
        <f>VLOOKUP($A50,'SBLC load'!$A:$Y,MATCH(SBLC!I$1,'SBLC load'!$1:$1,0),0)</f>
        <v>3.8%</v>
      </c>
      <c r="J50" s="75" t="str">
        <f>VLOOKUP($A50,'SBLC load'!$A:$Y,MATCH(SBLC!J$1,'SBLC load'!$1:$1,0),0)</f>
        <v>3.8%a</v>
      </c>
      <c r="K50" s="77" t="str">
        <f>VLOOKUP($A50,'SBLC load'!$A:$Y,MATCH(SBLC!K$1,'SBLC load'!$1:$1,0),0)</f>
        <v>0</v>
      </c>
      <c r="L50" s="76" t="str">
        <f>VLOOKUP($A50,'SBLC load'!$A:$Y,MATCH(SBLC!L$1,'SBLC load'!$1:$1,0),0)</f>
        <v>备证</v>
      </c>
      <c r="M50" s="76" t="str">
        <f>VLOOKUP($A50,'SBLC load'!$A:$Y,MATCH(SBLC!M$1,'SBLC load'!$1:$1,0),0)</f>
        <v>自贸债</v>
      </c>
      <c r="N50" s="76" t="str">
        <f>VLOOKUP($A50,'SBLC load'!$A:$Y,MATCH(SBLC!N$1,'SBLC load'!$1:$1,0),0)</f>
        <v>浙江</v>
      </c>
      <c r="O50" s="127" t="str">
        <f>VLOOKUP($A50,'SBLC load'!$A:$Y,MATCH(SBLC!O$1,'SBLC load'!$1:$1,0),0)</f>
        <v>地方平台</v>
      </c>
      <c r="P50" s="127">
        <f>VLOOKUP($A50,'SBLC load'!$A:$Y,MATCH(SBLC!P$1,'SBLC load'!$1:$1,0),0)</f>
        <v>0.4</v>
      </c>
      <c r="Q50" s="127" t="str">
        <f>VLOOKUP($A50,'SBLC load'!$A:$Y,MATCH(SBLC!Q$1,'SBLC load'!$1:$1,0),0)</f>
        <v>城商行备证</v>
      </c>
      <c r="R50" s="127" t="str">
        <f>VLOOKUP($A50,'SBLC load'!$A:$Y,MATCH(SBLC!R$1,'SBLC load'!$1:$1,0),0)</f>
        <v>城商行第一梯队</v>
      </c>
      <c r="S50" s="127" t="str">
        <f>VLOOKUP($A50,'SBLC load'!$A:$Y,MATCH(SBLC!S$1,'SBLC load'!$1:$1,0),0)</f>
        <v>--</v>
      </c>
    </row>
    <row r="51" spans="1:19" x14ac:dyDescent="0.25">
      <c r="A51" s="101">
        <f>SBLC[[#This Row],[Index]]</f>
        <v>272</v>
      </c>
      <c r="B51" s="75">
        <f>VLOOKUP($A51,'SBLC load'!$A:$Y,MATCH(SBLC!B$1,'SBLC load'!$1:$1,0),0)</f>
        <v>45086</v>
      </c>
      <c r="C51" s="76" t="str">
        <f>VLOOKUP($A51,'SBLC load'!$A:$AD,MATCH(SBLC!C$1,'SBLC load'!$1:$1,0),0)</f>
        <v>南宁五象建投</v>
      </c>
      <c r="D51" s="76" t="str">
        <f>VLOOKUP($A51,'SBLC load'!$A:$Y,MATCH(SBLC!D$1,'SBLC load'!$1:$1,0),0)</f>
        <v>桂林银行</v>
      </c>
      <c r="E51" s="75" t="str">
        <f>VLOOKUP($A51,'SBLC load'!$A:$Y,MATCH(SBLC!E$1,'SBLC load'!$1:$1,0),0)</f>
        <v>--/--/--</v>
      </c>
      <c r="F51" s="77" t="str">
        <f>VLOOKUP($A51,'SBLC load'!$A:$Y,MATCH(SBLC!F$1,'SBLC load'!$1:$1,0),0)</f>
        <v>CNH</v>
      </c>
      <c r="G51" s="77">
        <f>VLOOKUP($A51,'SBLC load'!$A:$Y,MATCH(SBLC!G$1,'SBLC load'!$1:$1,0),0)</f>
        <v>5.5</v>
      </c>
      <c r="H51" s="75" t="str">
        <f>VLOOKUP($A51,'SBLC load'!$A:$Y,MATCH(SBLC!H$1,'SBLC load'!$1:$1,0),0)</f>
        <v>3</v>
      </c>
      <c r="I51" s="75" t="str">
        <f>VLOOKUP($A51,'SBLC load'!$A:$Y,MATCH(SBLC!I$1,'SBLC load'!$1:$1,0),0)</f>
        <v>4.7%</v>
      </c>
      <c r="J51" s="75" t="str">
        <f>VLOOKUP($A51,'SBLC load'!$A:$Y,MATCH(SBLC!J$1,'SBLC load'!$1:$1,0),0)</f>
        <v>4.7%a</v>
      </c>
      <c r="K51" s="77" t="str">
        <f>VLOOKUP($A51,'SBLC load'!$A:$Y,MATCH(SBLC!K$1,'SBLC load'!$1:$1,0),0)</f>
        <v>0</v>
      </c>
      <c r="L51" s="76" t="str">
        <f>VLOOKUP($A51,'SBLC load'!$A:$Y,MATCH(SBLC!L$1,'SBLC load'!$1:$1,0),0)</f>
        <v>备证</v>
      </c>
      <c r="M51" s="76" t="str">
        <f>VLOOKUP($A51,'SBLC load'!$A:$Y,MATCH(SBLC!M$1,'SBLC load'!$1:$1,0),0)</f>
        <v>自贸债</v>
      </c>
      <c r="N51" s="76" t="str">
        <f>VLOOKUP($A51,'SBLC load'!$A:$Y,MATCH(SBLC!N$1,'SBLC load'!$1:$1,0),0)</f>
        <v>广西</v>
      </c>
      <c r="O51" s="127" t="str">
        <f>VLOOKUP($A51,'SBLC load'!$A:$Y,MATCH(SBLC!O$1,'SBLC load'!$1:$1,0),0)</f>
        <v>地方平台</v>
      </c>
      <c r="P51" s="127">
        <f>VLOOKUP($A51,'SBLC load'!$A:$Y,MATCH(SBLC!P$1,'SBLC load'!$1:$1,0),0)</f>
        <v>0.78</v>
      </c>
      <c r="Q51" s="127" t="str">
        <f>VLOOKUP($A51,'SBLC load'!$A:$Y,MATCH(SBLC!Q$1,'SBLC load'!$1:$1,0),0)</f>
        <v>城商行备证</v>
      </c>
      <c r="R51" s="127" t="str">
        <f>VLOOKUP($A51,'SBLC load'!$A:$Y,MATCH(SBLC!R$1,'SBLC load'!$1:$1,0),0)</f>
        <v>--</v>
      </c>
      <c r="S51" s="127" t="str">
        <f>VLOOKUP($A51,'SBLC load'!$A:$Y,MATCH(SBLC!S$1,'SBLC load'!$1:$1,0),0)</f>
        <v>BISL</v>
      </c>
    </row>
    <row r="52" spans="1:19" x14ac:dyDescent="0.25">
      <c r="A52" s="101">
        <f>SBLC[[#This Row],[Index]]</f>
        <v>271</v>
      </c>
      <c r="B52" s="75">
        <f>VLOOKUP($A52,'SBLC load'!$A:$Y,MATCH(SBLC!B$1,'SBLC load'!$1:$1,0),0)</f>
        <v>45086</v>
      </c>
      <c r="C52" s="76" t="str">
        <f>VLOOKUP($A52,'SBLC load'!$A:$AD,MATCH(SBLC!C$1,'SBLC load'!$1:$1,0),0)</f>
        <v>伊犁财通国资</v>
      </c>
      <c r="D52" s="76" t="str">
        <f>VLOOKUP($A52,'SBLC load'!$A:$Y,MATCH(SBLC!D$1,'SBLC load'!$1:$1,0),0)</f>
        <v>邮储银行</v>
      </c>
      <c r="E52" s="75" t="str">
        <f>VLOOKUP($A52,'SBLC load'!$A:$Y,MATCH(SBLC!E$1,'SBLC load'!$1:$1,0),0)</f>
        <v>--/--/--</v>
      </c>
      <c r="F52" s="77" t="str">
        <f>VLOOKUP($A52,'SBLC load'!$A:$Y,MATCH(SBLC!F$1,'SBLC load'!$1:$1,0),0)</f>
        <v>CNH</v>
      </c>
      <c r="G52" s="77">
        <f>VLOOKUP($A52,'SBLC load'!$A:$Y,MATCH(SBLC!G$1,'SBLC load'!$1:$1,0),0)</f>
        <v>0.89</v>
      </c>
      <c r="H52" s="75" t="str">
        <f>VLOOKUP($A52,'SBLC load'!$A:$Y,MATCH(SBLC!H$1,'SBLC load'!$1:$1,0),0)</f>
        <v>3</v>
      </c>
      <c r="I52" s="75" t="str">
        <f>VLOOKUP($A52,'SBLC load'!$A:$Y,MATCH(SBLC!I$1,'SBLC load'!$1:$1,0),0)</f>
        <v>3.6%</v>
      </c>
      <c r="J52" s="75" t="str">
        <f>VLOOKUP($A52,'SBLC load'!$A:$Y,MATCH(SBLC!J$1,'SBLC load'!$1:$1,0),0)</f>
        <v>--</v>
      </c>
      <c r="K52" s="77" t="str">
        <f>VLOOKUP($A52,'SBLC load'!$A:$Y,MATCH(SBLC!K$1,'SBLC load'!$1:$1,0),0)</f>
        <v>--</v>
      </c>
      <c r="L52" s="76" t="str">
        <f>VLOOKUP($A52,'SBLC load'!$A:$Y,MATCH(SBLC!L$1,'SBLC load'!$1:$1,0),0)</f>
        <v>备证</v>
      </c>
      <c r="M52" s="76" t="str">
        <f>VLOOKUP($A52,'SBLC load'!$A:$Y,MATCH(SBLC!M$1,'SBLC load'!$1:$1,0),0)</f>
        <v>自贸债</v>
      </c>
      <c r="N52" s="76" t="str">
        <f>VLOOKUP($A52,'SBLC load'!$A:$Y,MATCH(SBLC!N$1,'SBLC load'!$1:$1,0),0)</f>
        <v>新疆</v>
      </c>
      <c r="O52" s="127" t="str">
        <f>VLOOKUP($A52,'SBLC load'!$A:$Y,MATCH(SBLC!O$1,'SBLC load'!$1:$1,0),0)</f>
        <v>地方平台</v>
      </c>
      <c r="P52" s="127">
        <f>VLOOKUP($A52,'SBLC load'!$A:$Y,MATCH(SBLC!P$1,'SBLC load'!$1:$1,0),0)</f>
        <v>0.13</v>
      </c>
      <c r="Q52" s="127" t="str">
        <f>VLOOKUP($A52,'SBLC load'!$A:$Y,MATCH(SBLC!Q$1,'SBLC load'!$1:$1,0),0)</f>
        <v>国有行备证</v>
      </c>
      <c r="R52" s="127" t="str">
        <f>VLOOKUP($A52,'SBLC load'!$A:$Y,MATCH(SBLC!R$1,'SBLC load'!$1:$1,0),0)</f>
        <v>--</v>
      </c>
      <c r="S52" s="127" t="str">
        <f>VLOOKUP($A52,'SBLC load'!$A:$Y,MATCH(SBLC!S$1,'SBLC load'!$1:$1,0),0)</f>
        <v>BISL</v>
      </c>
    </row>
    <row r="53" spans="1:19" x14ac:dyDescent="0.25">
      <c r="A53" s="101">
        <f>SBLC[[#This Row],[Index]]</f>
        <v>270</v>
      </c>
      <c r="B53" s="75">
        <f>VLOOKUP($A53,'SBLC load'!$A:$Y,MATCH(SBLC!B$1,'SBLC load'!$1:$1,0),0)</f>
        <v>45085</v>
      </c>
      <c r="C53" s="76" t="str">
        <f>VLOOKUP($A53,'SBLC load'!$A:$AD,MATCH(SBLC!C$1,'SBLC load'!$1:$1,0),0)</f>
        <v>宝应开投</v>
      </c>
      <c r="D53" s="76" t="str">
        <f>VLOOKUP($A53,'SBLC load'!$A:$Y,MATCH(SBLC!D$1,'SBLC load'!$1:$1,0),0)</f>
        <v>南京银行</v>
      </c>
      <c r="E53" s="75" t="str">
        <f>VLOOKUP($A53,'SBLC load'!$A:$Y,MATCH(SBLC!E$1,'SBLC load'!$1:$1,0),0)</f>
        <v>--/--/--</v>
      </c>
      <c r="F53" s="77" t="str">
        <f>VLOOKUP($A53,'SBLC load'!$A:$Y,MATCH(SBLC!F$1,'SBLC load'!$1:$1,0),0)</f>
        <v>CNH</v>
      </c>
      <c r="G53" s="77">
        <f>VLOOKUP($A53,'SBLC load'!$A:$Y,MATCH(SBLC!G$1,'SBLC load'!$1:$1,0),0)</f>
        <v>3.35</v>
      </c>
      <c r="H53" s="75" t="str">
        <f>VLOOKUP($A53,'SBLC load'!$A:$Y,MATCH(SBLC!H$1,'SBLC load'!$1:$1,0),0)</f>
        <v>3</v>
      </c>
      <c r="I53" s="75" t="str">
        <f>VLOOKUP($A53,'SBLC load'!$A:$Y,MATCH(SBLC!I$1,'SBLC load'!$1:$1,0),0)</f>
        <v>3.63%</v>
      </c>
      <c r="J53" s="75" t="str">
        <f>VLOOKUP($A53,'SBLC load'!$A:$Y,MATCH(SBLC!J$1,'SBLC load'!$1:$1,0),0)</f>
        <v>3.75%a</v>
      </c>
      <c r="K53" s="77" t="str">
        <f>VLOOKUP($A53,'SBLC load'!$A:$Y,MATCH(SBLC!K$1,'SBLC load'!$1:$1,0),0)</f>
        <v>12</v>
      </c>
      <c r="L53" s="76" t="str">
        <f>VLOOKUP($A53,'SBLC load'!$A:$Y,MATCH(SBLC!L$1,'SBLC load'!$1:$1,0),0)</f>
        <v>备证</v>
      </c>
      <c r="M53" s="76" t="str">
        <f>VLOOKUP($A53,'SBLC load'!$A:$Y,MATCH(SBLC!M$1,'SBLC load'!$1:$1,0),0)</f>
        <v>自贸债</v>
      </c>
      <c r="N53" s="76" t="str">
        <f>VLOOKUP($A53,'SBLC load'!$A:$Y,MATCH(SBLC!N$1,'SBLC load'!$1:$1,0),0)</f>
        <v>江苏</v>
      </c>
      <c r="O53" s="127" t="str">
        <f>VLOOKUP($A53,'SBLC load'!$A:$Y,MATCH(SBLC!O$1,'SBLC load'!$1:$1,0),0)</f>
        <v>地方平台</v>
      </c>
      <c r="P53" s="127">
        <f>VLOOKUP($A53,'SBLC load'!$A:$Y,MATCH(SBLC!P$1,'SBLC load'!$1:$1,0),0)</f>
        <v>0.47</v>
      </c>
      <c r="Q53" s="127" t="str">
        <f>VLOOKUP($A53,'SBLC load'!$A:$Y,MATCH(SBLC!Q$1,'SBLC load'!$1:$1,0),0)</f>
        <v>城商行备证</v>
      </c>
      <c r="R53" s="127" t="str">
        <f>VLOOKUP($A53,'SBLC load'!$A:$Y,MATCH(SBLC!R$1,'SBLC load'!$1:$1,0),0)</f>
        <v>城商行第二梯队</v>
      </c>
      <c r="S53" s="127" t="str">
        <f>VLOOKUP($A53,'SBLC load'!$A:$Y,MATCH(SBLC!S$1,'SBLC load'!$1:$1,0),0)</f>
        <v>--</v>
      </c>
    </row>
    <row r="54" spans="1:19" x14ac:dyDescent="0.25">
      <c r="A54" s="101">
        <f>SBLC[[#This Row],[Index]]</f>
        <v>269</v>
      </c>
      <c r="B54" s="75">
        <f>VLOOKUP($A54,'SBLC load'!$A:$Y,MATCH(SBLC!B$1,'SBLC load'!$1:$1,0),0)</f>
        <v>45083</v>
      </c>
      <c r="C54" s="76" t="str">
        <f>VLOOKUP($A54,'SBLC load'!$A:$AD,MATCH(SBLC!C$1,'SBLC load'!$1:$1,0),0)</f>
        <v>莱芜高投</v>
      </c>
      <c r="D54" s="76" t="str">
        <f>VLOOKUP($A54,'SBLC load'!$A:$Y,MATCH(SBLC!D$1,'SBLC load'!$1:$1,0),0)</f>
        <v>齐鲁银行</v>
      </c>
      <c r="E54" s="75" t="str">
        <f>VLOOKUP($A54,'SBLC load'!$A:$Y,MATCH(SBLC!E$1,'SBLC load'!$1:$1,0),0)</f>
        <v>--/--/--</v>
      </c>
      <c r="F54" s="77" t="str">
        <f>VLOOKUP($A54,'SBLC load'!$A:$Y,MATCH(SBLC!F$1,'SBLC load'!$1:$1,0),0)</f>
        <v>USD</v>
      </c>
      <c r="G54" s="77">
        <f>VLOOKUP($A54,'SBLC load'!$A:$Y,MATCH(SBLC!G$1,'SBLC load'!$1:$1,0),0)</f>
        <v>0.52</v>
      </c>
      <c r="H54" s="75" t="str">
        <f>VLOOKUP($A54,'SBLC load'!$A:$Y,MATCH(SBLC!H$1,'SBLC load'!$1:$1,0),0)</f>
        <v>3</v>
      </c>
      <c r="I54" s="75" t="str">
        <f>VLOOKUP($A54,'SBLC load'!$A:$Y,MATCH(SBLC!I$1,'SBLC load'!$1:$1,0),0)</f>
        <v>6.8%</v>
      </c>
      <c r="J54" s="75" t="str">
        <f>VLOOKUP($A54,'SBLC load'!$A:$Y,MATCH(SBLC!J$1,'SBLC load'!$1:$1,0),0)</f>
        <v>--</v>
      </c>
      <c r="K54" s="77" t="str">
        <f>VLOOKUP($A54,'SBLC load'!$A:$Y,MATCH(SBLC!K$1,'SBLC load'!$1:$1,0),0)</f>
        <v>--</v>
      </c>
      <c r="L54" s="76" t="str">
        <f>VLOOKUP($A54,'SBLC load'!$A:$Y,MATCH(SBLC!L$1,'SBLC load'!$1:$1,0),0)</f>
        <v>备证</v>
      </c>
      <c r="M54" s="76" t="str">
        <f>VLOOKUP($A54,'SBLC load'!$A:$Y,MATCH(SBLC!M$1,'SBLC load'!$1:$1,0),0)</f>
        <v>--</v>
      </c>
      <c r="N54" s="76" t="str">
        <f>VLOOKUP($A54,'SBLC load'!$A:$Y,MATCH(SBLC!N$1,'SBLC load'!$1:$1,0),0)</f>
        <v>山东</v>
      </c>
      <c r="O54" s="127" t="str">
        <f>VLOOKUP($A54,'SBLC load'!$A:$Y,MATCH(SBLC!O$1,'SBLC load'!$1:$1,0),0)</f>
        <v>地方平台</v>
      </c>
      <c r="P54" s="127">
        <f>VLOOKUP($A54,'SBLC load'!$A:$Y,MATCH(SBLC!P$1,'SBLC load'!$1:$1,0),0)</f>
        <v>0.52</v>
      </c>
      <c r="Q54" s="127" t="str">
        <f>VLOOKUP($A54,'SBLC load'!$A:$Y,MATCH(SBLC!Q$1,'SBLC load'!$1:$1,0),0)</f>
        <v>城商行备证</v>
      </c>
      <c r="R54" s="127" t="str">
        <f>VLOOKUP($A54,'SBLC load'!$A:$Y,MATCH(SBLC!R$1,'SBLC load'!$1:$1,0),0)</f>
        <v>城商行第四梯队</v>
      </c>
      <c r="S54" s="127" t="str">
        <f>VLOOKUP($A54,'SBLC load'!$A:$Y,MATCH(SBLC!S$1,'SBLC load'!$1:$1,0),0)</f>
        <v>--</v>
      </c>
    </row>
    <row r="55" spans="1:19" x14ac:dyDescent="0.25">
      <c r="A55" s="101">
        <f>SBLC[[#This Row],[Index]]</f>
        <v>268</v>
      </c>
      <c r="B55" s="75">
        <f>VLOOKUP($A55,'SBLC load'!$A:$Y,MATCH(SBLC!B$1,'SBLC load'!$1:$1,0),0)</f>
        <v>45082</v>
      </c>
      <c r="C55" s="76" t="str">
        <f>VLOOKUP($A55,'SBLC load'!$A:$AD,MATCH(SBLC!C$1,'SBLC load'!$1:$1,0),0)</f>
        <v>咸阳金控</v>
      </c>
      <c r="D55" s="76" t="str">
        <f>VLOOKUP($A55,'SBLC load'!$A:$Y,MATCH(SBLC!D$1,'SBLC load'!$1:$1,0),0)</f>
        <v>长安银行</v>
      </c>
      <c r="E55" s="75" t="str">
        <f>VLOOKUP($A55,'SBLC load'!$A:$Y,MATCH(SBLC!E$1,'SBLC load'!$1:$1,0),0)</f>
        <v>--/--/--</v>
      </c>
      <c r="F55" s="77" t="str">
        <f>VLOOKUP($A55,'SBLC load'!$A:$Y,MATCH(SBLC!F$1,'SBLC load'!$1:$1,0),0)</f>
        <v>CNH</v>
      </c>
      <c r="G55" s="77">
        <f>VLOOKUP($A55,'SBLC load'!$A:$Y,MATCH(SBLC!G$1,'SBLC load'!$1:$1,0),0)</f>
        <v>6.86</v>
      </c>
      <c r="H55" s="75" t="str">
        <f>VLOOKUP($A55,'SBLC load'!$A:$Y,MATCH(SBLC!H$1,'SBLC load'!$1:$1,0),0)</f>
        <v>3</v>
      </c>
      <c r="I55" s="75" t="str">
        <f>VLOOKUP($A55,'SBLC load'!$A:$Y,MATCH(SBLC!I$1,'SBLC load'!$1:$1,0),0)</f>
        <v>5.5%</v>
      </c>
      <c r="J55" s="75" t="str">
        <f>VLOOKUP($A55,'SBLC load'!$A:$Y,MATCH(SBLC!J$1,'SBLC load'!$1:$1,0),0)</f>
        <v>5.5%a</v>
      </c>
      <c r="K55" s="77" t="str">
        <f>VLOOKUP($A55,'SBLC load'!$A:$Y,MATCH(SBLC!K$1,'SBLC load'!$1:$1,0),0)</f>
        <v>0</v>
      </c>
      <c r="L55" s="76" t="str">
        <f>VLOOKUP($A55,'SBLC load'!$A:$Y,MATCH(SBLC!L$1,'SBLC load'!$1:$1,0),0)</f>
        <v>备证</v>
      </c>
      <c r="M55" s="76" t="str">
        <f>VLOOKUP($A55,'SBLC load'!$A:$Y,MATCH(SBLC!M$1,'SBLC load'!$1:$1,0),0)</f>
        <v>自贸债</v>
      </c>
      <c r="N55" s="76" t="str">
        <f>VLOOKUP($A55,'SBLC load'!$A:$Y,MATCH(SBLC!N$1,'SBLC load'!$1:$1,0),0)</f>
        <v>陕西</v>
      </c>
      <c r="O55" s="127" t="str">
        <f>VLOOKUP($A55,'SBLC load'!$A:$Y,MATCH(SBLC!O$1,'SBLC load'!$1:$1,0),0)</f>
        <v>地方平台</v>
      </c>
      <c r="P55" s="127">
        <f>VLOOKUP($A55,'SBLC load'!$A:$Y,MATCH(SBLC!P$1,'SBLC load'!$1:$1,0),0)</f>
        <v>0.97</v>
      </c>
      <c r="Q55" s="127" t="str">
        <f>VLOOKUP($A55,'SBLC load'!$A:$Y,MATCH(SBLC!Q$1,'SBLC load'!$1:$1,0),0)</f>
        <v>城商行备证</v>
      </c>
      <c r="R55" s="127" t="str">
        <f>VLOOKUP($A55,'SBLC load'!$A:$Y,MATCH(SBLC!R$1,'SBLC load'!$1:$1,0),0)</f>
        <v>--</v>
      </c>
      <c r="S55" s="127" t="str">
        <f>VLOOKUP($A55,'SBLC load'!$A:$Y,MATCH(SBLC!S$1,'SBLC load'!$1:$1,0),0)</f>
        <v>--</v>
      </c>
    </row>
    <row r="56" spans="1:19" x14ac:dyDescent="0.25">
      <c r="A56" s="101">
        <f>SBLC[[#This Row],[Index]]</f>
        <v>267</v>
      </c>
      <c r="B56" s="75">
        <f>VLOOKUP($A56,'SBLC load'!$A:$Y,MATCH(SBLC!B$1,'SBLC load'!$1:$1,0),0)</f>
        <v>45079</v>
      </c>
      <c r="C56" s="76" t="str">
        <f>VLOOKUP($A56,'SBLC load'!$A:$AD,MATCH(SBLC!C$1,'SBLC load'!$1:$1,0),0)</f>
        <v>安庆盛唐投控</v>
      </c>
      <c r="D56" s="76" t="str">
        <f>VLOOKUP($A56,'SBLC load'!$A:$Y,MATCH(SBLC!D$1,'SBLC load'!$1:$1,0),0)</f>
        <v>工商银行</v>
      </c>
      <c r="E56" s="75" t="str">
        <f>VLOOKUP($A56,'SBLC load'!$A:$Y,MATCH(SBLC!E$1,'SBLC load'!$1:$1,0),0)</f>
        <v>--/--/--</v>
      </c>
      <c r="F56" s="77" t="str">
        <f>VLOOKUP($A56,'SBLC load'!$A:$Y,MATCH(SBLC!F$1,'SBLC load'!$1:$1,0),0)</f>
        <v>CNH</v>
      </c>
      <c r="G56" s="77">
        <f>VLOOKUP($A56,'SBLC load'!$A:$Y,MATCH(SBLC!G$1,'SBLC load'!$1:$1,0),0)</f>
        <v>4.4000000000000004</v>
      </c>
      <c r="H56" s="75" t="str">
        <f>VLOOKUP($A56,'SBLC load'!$A:$Y,MATCH(SBLC!H$1,'SBLC load'!$1:$1,0),0)</f>
        <v>3</v>
      </c>
      <c r="I56" s="75" t="str">
        <f>VLOOKUP($A56,'SBLC load'!$A:$Y,MATCH(SBLC!I$1,'SBLC load'!$1:$1,0),0)</f>
        <v>3.43%</v>
      </c>
      <c r="J56" s="75" t="str">
        <f>VLOOKUP($A56,'SBLC load'!$A:$Y,MATCH(SBLC!J$1,'SBLC load'!$1:$1,0),0)</f>
        <v>3.6%a</v>
      </c>
      <c r="K56" s="77" t="str">
        <f>VLOOKUP($A56,'SBLC load'!$A:$Y,MATCH(SBLC!K$1,'SBLC load'!$1:$1,0),0)</f>
        <v>17</v>
      </c>
      <c r="L56" s="76" t="str">
        <f>VLOOKUP($A56,'SBLC load'!$A:$Y,MATCH(SBLC!L$1,'SBLC load'!$1:$1,0),0)</f>
        <v>备证</v>
      </c>
      <c r="M56" s="76" t="str">
        <f>VLOOKUP($A56,'SBLC load'!$A:$Y,MATCH(SBLC!M$1,'SBLC load'!$1:$1,0),0)</f>
        <v>自贸债</v>
      </c>
      <c r="N56" s="76" t="str">
        <f>VLOOKUP($A56,'SBLC load'!$A:$Y,MATCH(SBLC!N$1,'SBLC load'!$1:$1,0),0)</f>
        <v>安徽</v>
      </c>
      <c r="O56" s="127" t="str">
        <f>VLOOKUP($A56,'SBLC load'!$A:$Y,MATCH(SBLC!O$1,'SBLC load'!$1:$1,0),0)</f>
        <v>地方平台</v>
      </c>
      <c r="P56" s="127">
        <f>VLOOKUP($A56,'SBLC load'!$A:$Y,MATCH(SBLC!P$1,'SBLC load'!$1:$1,0),0)</f>
        <v>0.62</v>
      </c>
      <c r="Q56" s="127" t="str">
        <f>VLOOKUP($A56,'SBLC load'!$A:$Y,MATCH(SBLC!Q$1,'SBLC load'!$1:$1,0),0)</f>
        <v>国有行备证</v>
      </c>
      <c r="R56" s="127" t="str">
        <f>VLOOKUP($A56,'SBLC load'!$A:$Y,MATCH(SBLC!R$1,'SBLC load'!$1:$1,0),0)</f>
        <v>--</v>
      </c>
      <c r="S56" s="127" t="str">
        <f>VLOOKUP($A56,'SBLC load'!$A:$Y,MATCH(SBLC!S$1,'SBLC load'!$1:$1,0),0)</f>
        <v>--</v>
      </c>
    </row>
    <row r="57" spans="1:19" x14ac:dyDescent="0.25">
      <c r="A57" s="101">
        <f>SBLC[[#This Row],[Index]]</f>
        <v>266</v>
      </c>
      <c r="B57" s="75">
        <f>VLOOKUP($A57,'SBLC load'!$A:$Y,MATCH(SBLC!B$1,'SBLC load'!$1:$1,0),0)</f>
        <v>45078</v>
      </c>
      <c r="C57" s="76" t="str">
        <f>VLOOKUP($A57,'SBLC load'!$A:$AD,MATCH(SBLC!C$1,'SBLC load'!$1:$1,0),0)</f>
        <v>银川通联</v>
      </c>
      <c r="D57" s="76" t="str">
        <f>VLOOKUP($A57,'SBLC load'!$A:$Y,MATCH(SBLC!D$1,'SBLC load'!$1:$1,0),0)</f>
        <v>邮储银行</v>
      </c>
      <c r="E57" s="75" t="str">
        <f>VLOOKUP($A57,'SBLC load'!$A:$Y,MATCH(SBLC!E$1,'SBLC load'!$1:$1,0),0)</f>
        <v>--/--/--</v>
      </c>
      <c r="F57" s="77" t="str">
        <f>VLOOKUP($A57,'SBLC load'!$A:$Y,MATCH(SBLC!F$1,'SBLC load'!$1:$1,0),0)</f>
        <v>CNH</v>
      </c>
      <c r="G57" s="77">
        <f>VLOOKUP($A57,'SBLC load'!$A:$Y,MATCH(SBLC!G$1,'SBLC load'!$1:$1,0),0)</f>
        <v>21.2</v>
      </c>
      <c r="H57" s="75" t="str">
        <f>VLOOKUP($A57,'SBLC load'!$A:$Y,MATCH(SBLC!H$1,'SBLC load'!$1:$1,0),0)</f>
        <v>3</v>
      </c>
      <c r="I57" s="75" t="str">
        <f>VLOOKUP($A57,'SBLC load'!$A:$Y,MATCH(SBLC!I$1,'SBLC load'!$1:$1,0),0)</f>
        <v>3.9%</v>
      </c>
      <c r="J57" s="75" t="str">
        <f>VLOOKUP($A57,'SBLC load'!$A:$Y,MATCH(SBLC!J$1,'SBLC load'!$1:$1,0),0)</f>
        <v>4.5%a</v>
      </c>
      <c r="K57" s="77" t="str">
        <f>VLOOKUP($A57,'SBLC load'!$A:$Y,MATCH(SBLC!K$1,'SBLC load'!$1:$1,0),0)</f>
        <v>60</v>
      </c>
      <c r="L57" s="76" t="str">
        <f>VLOOKUP($A57,'SBLC load'!$A:$Y,MATCH(SBLC!L$1,'SBLC load'!$1:$1,0),0)</f>
        <v>备证</v>
      </c>
      <c r="M57" s="76" t="str">
        <f>VLOOKUP($A57,'SBLC load'!$A:$Y,MATCH(SBLC!M$1,'SBLC load'!$1:$1,0),0)</f>
        <v>自贸债</v>
      </c>
      <c r="N57" s="76" t="str">
        <f>VLOOKUP($A57,'SBLC load'!$A:$Y,MATCH(SBLC!N$1,'SBLC load'!$1:$1,0),0)</f>
        <v>宁夏</v>
      </c>
      <c r="O57" s="127" t="str">
        <f>VLOOKUP($A57,'SBLC load'!$A:$Y,MATCH(SBLC!O$1,'SBLC load'!$1:$1,0),0)</f>
        <v>地方平台</v>
      </c>
      <c r="P57" s="127">
        <f>VLOOKUP($A57,'SBLC load'!$A:$Y,MATCH(SBLC!P$1,'SBLC load'!$1:$1,0),0)</f>
        <v>2.99</v>
      </c>
      <c r="Q57" s="127" t="str">
        <f>VLOOKUP($A57,'SBLC load'!$A:$Y,MATCH(SBLC!Q$1,'SBLC load'!$1:$1,0),0)</f>
        <v>国有行备证</v>
      </c>
      <c r="R57" s="127" t="str">
        <f>VLOOKUP($A57,'SBLC load'!$A:$Y,MATCH(SBLC!R$1,'SBLC load'!$1:$1,0),0)</f>
        <v>--</v>
      </c>
      <c r="S57" s="127" t="str">
        <f>VLOOKUP($A57,'SBLC load'!$A:$Y,MATCH(SBLC!S$1,'SBLC load'!$1:$1,0),0)</f>
        <v>--</v>
      </c>
    </row>
    <row r="58" spans="1:19" x14ac:dyDescent="0.25">
      <c r="A58" s="101">
        <f>SBLC[[#This Row],[Index]]</f>
        <v>265</v>
      </c>
      <c r="B58" s="75">
        <f>VLOOKUP($A58,'SBLC load'!$A:$Y,MATCH(SBLC!B$1,'SBLC load'!$1:$1,0),0)</f>
        <v>45075</v>
      </c>
      <c r="C58" s="76" t="str">
        <f>VLOOKUP($A58,'SBLC load'!$A:$AD,MATCH(SBLC!C$1,'SBLC load'!$1:$1,0),0)</f>
        <v>重庆大足实业</v>
      </c>
      <c r="D58" s="76" t="str">
        <f>VLOOKUP($A58,'SBLC load'!$A:$Y,MATCH(SBLC!D$1,'SBLC load'!$1:$1,0),0)</f>
        <v>恒丰银行</v>
      </c>
      <c r="E58" s="75" t="str">
        <f>VLOOKUP($A58,'SBLC load'!$A:$Y,MATCH(SBLC!E$1,'SBLC load'!$1:$1,0),0)</f>
        <v>--/--/--</v>
      </c>
      <c r="F58" s="77" t="str">
        <f>VLOOKUP($A58,'SBLC load'!$A:$Y,MATCH(SBLC!F$1,'SBLC load'!$1:$1,0),0)</f>
        <v>CNH</v>
      </c>
      <c r="G58" s="77">
        <f>VLOOKUP($A58,'SBLC load'!$A:$Y,MATCH(SBLC!G$1,'SBLC load'!$1:$1,0),0)</f>
        <v>2.86</v>
      </c>
      <c r="H58" s="75" t="str">
        <f>VLOOKUP($A58,'SBLC load'!$A:$Y,MATCH(SBLC!H$1,'SBLC load'!$1:$1,0),0)</f>
        <v>3</v>
      </c>
      <c r="I58" s="75" t="str">
        <f>VLOOKUP($A58,'SBLC load'!$A:$Y,MATCH(SBLC!I$1,'SBLC load'!$1:$1,0),0)</f>
        <v>4.5%</v>
      </c>
      <c r="J58" s="75" t="str">
        <f>VLOOKUP($A58,'SBLC load'!$A:$Y,MATCH(SBLC!J$1,'SBLC load'!$1:$1,0),0)</f>
        <v>--</v>
      </c>
      <c r="K58" s="77" t="str">
        <f>VLOOKUP($A58,'SBLC load'!$A:$Y,MATCH(SBLC!K$1,'SBLC load'!$1:$1,0),0)</f>
        <v>--</v>
      </c>
      <c r="L58" s="76" t="str">
        <f>VLOOKUP($A58,'SBLC load'!$A:$Y,MATCH(SBLC!L$1,'SBLC load'!$1:$1,0),0)</f>
        <v>备证</v>
      </c>
      <c r="M58" s="76" t="str">
        <f>VLOOKUP($A58,'SBLC load'!$A:$Y,MATCH(SBLC!M$1,'SBLC load'!$1:$1,0),0)</f>
        <v>自贸债</v>
      </c>
      <c r="N58" s="76" t="str">
        <f>VLOOKUP($A58,'SBLC load'!$A:$Y,MATCH(SBLC!N$1,'SBLC load'!$1:$1,0),0)</f>
        <v>重庆</v>
      </c>
      <c r="O58" s="127" t="str">
        <f>VLOOKUP($A58,'SBLC load'!$A:$Y,MATCH(SBLC!O$1,'SBLC load'!$1:$1,0),0)</f>
        <v>地方平台</v>
      </c>
      <c r="P58" s="127">
        <f>VLOOKUP($A58,'SBLC load'!$A:$Y,MATCH(SBLC!P$1,'SBLC load'!$1:$1,0),0)</f>
        <v>0.4</v>
      </c>
      <c r="Q58" s="127" t="str">
        <f>VLOOKUP($A58,'SBLC load'!$A:$Y,MATCH(SBLC!Q$1,'SBLC load'!$1:$1,0),0)</f>
        <v>股份行备证</v>
      </c>
      <c r="R58" s="127" t="str">
        <f>VLOOKUP($A58,'SBLC load'!$A:$Y,MATCH(SBLC!R$1,'SBLC load'!$1:$1,0),0)</f>
        <v>股份行第三梯队</v>
      </c>
      <c r="S58" s="127" t="str">
        <f>VLOOKUP($A58,'SBLC load'!$A:$Y,MATCH(SBLC!S$1,'SBLC load'!$1:$1,0),0)</f>
        <v>--</v>
      </c>
    </row>
    <row r="59" spans="1:19" x14ac:dyDescent="0.25">
      <c r="A59" s="101">
        <f>SBLC[[#This Row],[Index]]</f>
        <v>264</v>
      </c>
      <c r="B59" s="75">
        <f>VLOOKUP($A59,'SBLC load'!$A:$Y,MATCH(SBLC!B$1,'SBLC load'!$1:$1,0),0)</f>
        <v>45075</v>
      </c>
      <c r="C59" s="76" t="str">
        <f>VLOOKUP($A59,'SBLC load'!$A:$AD,MATCH(SBLC!C$1,'SBLC load'!$1:$1,0),0)</f>
        <v>如皋经贸</v>
      </c>
      <c r="D59" s="76" t="str">
        <f>VLOOKUP($A59,'SBLC load'!$A:$Y,MATCH(SBLC!D$1,'SBLC load'!$1:$1,0),0)</f>
        <v>徽商银行</v>
      </c>
      <c r="E59" s="75" t="str">
        <f>VLOOKUP($A59,'SBLC load'!$A:$Y,MATCH(SBLC!E$1,'SBLC load'!$1:$1,0),0)</f>
        <v>--/--/--</v>
      </c>
      <c r="F59" s="77" t="str">
        <f>VLOOKUP($A59,'SBLC load'!$A:$Y,MATCH(SBLC!F$1,'SBLC load'!$1:$1,0),0)</f>
        <v>CNH</v>
      </c>
      <c r="G59" s="77">
        <f>VLOOKUP($A59,'SBLC load'!$A:$Y,MATCH(SBLC!G$1,'SBLC load'!$1:$1,0),0)</f>
        <v>6.25</v>
      </c>
      <c r="H59" s="75" t="str">
        <f>VLOOKUP($A59,'SBLC load'!$A:$Y,MATCH(SBLC!H$1,'SBLC load'!$1:$1,0),0)</f>
        <v>3</v>
      </c>
      <c r="I59" s="75" t="str">
        <f>VLOOKUP($A59,'SBLC load'!$A:$Y,MATCH(SBLC!I$1,'SBLC load'!$1:$1,0),0)</f>
        <v>3.9%</v>
      </c>
      <c r="J59" s="75" t="str">
        <f>VLOOKUP($A59,'SBLC load'!$A:$Y,MATCH(SBLC!J$1,'SBLC load'!$1:$1,0),0)</f>
        <v>4%a</v>
      </c>
      <c r="K59" s="77" t="str">
        <f>VLOOKUP($A59,'SBLC load'!$A:$Y,MATCH(SBLC!K$1,'SBLC load'!$1:$1,0),0)</f>
        <v>10</v>
      </c>
      <c r="L59" s="76" t="str">
        <f>VLOOKUP($A59,'SBLC load'!$A:$Y,MATCH(SBLC!L$1,'SBLC load'!$1:$1,0),0)</f>
        <v>备证</v>
      </c>
      <c r="M59" s="76" t="str">
        <f>VLOOKUP($A59,'SBLC load'!$A:$Y,MATCH(SBLC!M$1,'SBLC load'!$1:$1,0),0)</f>
        <v>自贸债</v>
      </c>
      <c r="N59" s="76" t="str">
        <f>VLOOKUP($A59,'SBLC load'!$A:$Y,MATCH(SBLC!N$1,'SBLC load'!$1:$1,0),0)</f>
        <v>江苏</v>
      </c>
      <c r="O59" s="127" t="str">
        <f>VLOOKUP($A59,'SBLC load'!$A:$Y,MATCH(SBLC!O$1,'SBLC load'!$1:$1,0),0)</f>
        <v>地方平台</v>
      </c>
      <c r="P59" s="127">
        <f>VLOOKUP($A59,'SBLC load'!$A:$Y,MATCH(SBLC!P$1,'SBLC load'!$1:$1,0),0)</f>
        <v>0.88</v>
      </c>
      <c r="Q59" s="127" t="str">
        <f>VLOOKUP($A59,'SBLC load'!$A:$Y,MATCH(SBLC!Q$1,'SBLC load'!$1:$1,0),0)</f>
        <v>城商行备证</v>
      </c>
      <c r="R59" s="127" t="str">
        <f>VLOOKUP($A59,'SBLC load'!$A:$Y,MATCH(SBLC!R$1,'SBLC load'!$1:$1,0),0)</f>
        <v>--</v>
      </c>
      <c r="S59" s="127" t="str">
        <f>VLOOKUP($A59,'SBLC load'!$A:$Y,MATCH(SBLC!S$1,'SBLC load'!$1:$1,0),0)</f>
        <v>--</v>
      </c>
    </row>
    <row r="60" spans="1:19" x14ac:dyDescent="0.25">
      <c r="A60" s="101">
        <f>SBLC[[#This Row],[Index]]</f>
        <v>263</v>
      </c>
      <c r="B60" s="75">
        <f>VLOOKUP($A60,'SBLC load'!$A:$Y,MATCH(SBLC!B$1,'SBLC load'!$1:$1,0),0)</f>
        <v>45071</v>
      </c>
      <c r="C60" s="76" t="str">
        <f>VLOOKUP($A60,'SBLC load'!$A:$AD,MATCH(SBLC!C$1,'SBLC load'!$1:$1,0),0)</f>
        <v>湖州吴兴城投</v>
      </c>
      <c r="D60" s="76" t="str">
        <f>VLOOKUP($A60,'SBLC load'!$A:$Y,MATCH(SBLC!D$1,'SBLC load'!$1:$1,0),0)</f>
        <v>嘉兴银行</v>
      </c>
      <c r="E60" s="75" t="str">
        <f>VLOOKUP($A60,'SBLC load'!$A:$Y,MATCH(SBLC!E$1,'SBLC load'!$1:$1,0),0)</f>
        <v>--/--/--</v>
      </c>
      <c r="F60" s="77" t="str">
        <f>VLOOKUP($A60,'SBLC load'!$A:$Y,MATCH(SBLC!F$1,'SBLC load'!$1:$1,0),0)</f>
        <v>CNH</v>
      </c>
      <c r="G60" s="77">
        <f>VLOOKUP($A60,'SBLC load'!$A:$Y,MATCH(SBLC!G$1,'SBLC load'!$1:$1,0),0)</f>
        <v>3.87</v>
      </c>
      <c r="H60" s="75" t="str">
        <f>VLOOKUP($A60,'SBLC load'!$A:$Y,MATCH(SBLC!H$1,'SBLC load'!$1:$1,0),0)</f>
        <v>3</v>
      </c>
      <c r="I60" s="75" t="str">
        <f>VLOOKUP($A60,'SBLC load'!$A:$Y,MATCH(SBLC!I$1,'SBLC load'!$1:$1,0),0)</f>
        <v>4.8%</v>
      </c>
      <c r="J60" s="75" t="str">
        <f>VLOOKUP($A60,'SBLC load'!$A:$Y,MATCH(SBLC!J$1,'SBLC load'!$1:$1,0),0)</f>
        <v>--</v>
      </c>
      <c r="K60" s="77" t="str">
        <f>VLOOKUP($A60,'SBLC load'!$A:$Y,MATCH(SBLC!K$1,'SBLC load'!$1:$1,0),0)</f>
        <v>--</v>
      </c>
      <c r="L60" s="76" t="str">
        <f>VLOOKUP($A60,'SBLC load'!$A:$Y,MATCH(SBLC!L$1,'SBLC load'!$1:$1,0),0)</f>
        <v>备证</v>
      </c>
      <c r="M60" s="76" t="str">
        <f>VLOOKUP($A60,'SBLC load'!$A:$Y,MATCH(SBLC!M$1,'SBLC load'!$1:$1,0),0)</f>
        <v>自贸债</v>
      </c>
      <c r="N60" s="76" t="str">
        <f>VLOOKUP($A60,'SBLC load'!$A:$Y,MATCH(SBLC!N$1,'SBLC load'!$1:$1,0),0)</f>
        <v>浙江</v>
      </c>
      <c r="O60" s="127" t="str">
        <f>VLOOKUP($A60,'SBLC load'!$A:$Y,MATCH(SBLC!O$1,'SBLC load'!$1:$1,0),0)</f>
        <v>地方平台</v>
      </c>
      <c r="P60" s="127">
        <f>VLOOKUP($A60,'SBLC load'!$A:$Y,MATCH(SBLC!P$1,'SBLC load'!$1:$1,0),0)</f>
        <v>0.55000000000000004</v>
      </c>
      <c r="Q60" s="127" t="str">
        <f>VLOOKUP($A60,'SBLC load'!$A:$Y,MATCH(SBLC!Q$1,'SBLC load'!$1:$1,0),0)</f>
        <v>城商行备证</v>
      </c>
      <c r="R60" s="127" t="str">
        <f>VLOOKUP($A60,'SBLC load'!$A:$Y,MATCH(SBLC!R$1,'SBLC load'!$1:$1,0),0)</f>
        <v>--</v>
      </c>
      <c r="S60" s="127" t="str">
        <f>VLOOKUP($A60,'SBLC load'!$A:$Y,MATCH(SBLC!S$1,'SBLC load'!$1:$1,0),0)</f>
        <v>--</v>
      </c>
    </row>
    <row r="61" spans="1:19" x14ac:dyDescent="0.25">
      <c r="A61" s="101">
        <f>SBLC[[#This Row],[Index]]</f>
        <v>262</v>
      </c>
      <c r="B61" s="75">
        <f>VLOOKUP($A61,'SBLC load'!$A:$Y,MATCH(SBLC!B$1,'SBLC load'!$1:$1,0),0)</f>
        <v>45071</v>
      </c>
      <c r="C61" s="76" t="str">
        <f>VLOOKUP($A61,'SBLC load'!$A:$AD,MATCH(SBLC!C$1,'SBLC load'!$1:$1,0),0)</f>
        <v>江西金资</v>
      </c>
      <c r="D61" s="76" t="str">
        <f>VLOOKUP($A61,'SBLC load'!$A:$Y,MATCH(SBLC!D$1,'SBLC load'!$1:$1,0),0)</f>
        <v>邮储银行</v>
      </c>
      <c r="E61" s="75" t="str">
        <f>VLOOKUP($A61,'SBLC load'!$A:$Y,MATCH(SBLC!E$1,'SBLC load'!$1:$1,0),0)</f>
        <v>--/--/--</v>
      </c>
      <c r="F61" s="77" t="str">
        <f>VLOOKUP($A61,'SBLC load'!$A:$Y,MATCH(SBLC!F$1,'SBLC load'!$1:$1,0),0)</f>
        <v>CNH</v>
      </c>
      <c r="G61" s="77">
        <f>VLOOKUP($A61,'SBLC load'!$A:$Y,MATCH(SBLC!G$1,'SBLC load'!$1:$1,0),0)</f>
        <v>2.48</v>
      </c>
      <c r="H61" s="75" t="str">
        <f>VLOOKUP($A61,'SBLC load'!$A:$Y,MATCH(SBLC!H$1,'SBLC load'!$1:$1,0),0)</f>
        <v>2.5</v>
      </c>
      <c r="I61" s="75" t="str">
        <f>VLOOKUP($A61,'SBLC load'!$A:$Y,MATCH(SBLC!I$1,'SBLC load'!$1:$1,0),0)</f>
        <v>3.5%</v>
      </c>
      <c r="J61" s="75" t="str">
        <f>VLOOKUP($A61,'SBLC load'!$A:$Y,MATCH(SBLC!J$1,'SBLC load'!$1:$1,0),0)</f>
        <v>3.7%a</v>
      </c>
      <c r="K61" s="77" t="str">
        <f>VLOOKUP($A61,'SBLC load'!$A:$Y,MATCH(SBLC!K$1,'SBLC load'!$1:$1,0),0)</f>
        <v>20</v>
      </c>
      <c r="L61" s="76" t="str">
        <f>VLOOKUP($A61,'SBLC load'!$A:$Y,MATCH(SBLC!L$1,'SBLC load'!$1:$1,0),0)</f>
        <v>备证</v>
      </c>
      <c r="M61" s="76" t="str">
        <f>VLOOKUP($A61,'SBLC load'!$A:$Y,MATCH(SBLC!M$1,'SBLC load'!$1:$1,0),0)</f>
        <v>自贸债</v>
      </c>
      <c r="N61" s="76" t="str">
        <f>VLOOKUP($A61,'SBLC load'!$A:$Y,MATCH(SBLC!N$1,'SBLC load'!$1:$1,0),0)</f>
        <v>江西</v>
      </c>
      <c r="O61" s="127" t="str">
        <f>VLOOKUP($A61,'SBLC load'!$A:$Y,MATCH(SBLC!O$1,'SBLC load'!$1:$1,0),0)</f>
        <v>地方平台</v>
      </c>
      <c r="P61" s="127">
        <f>VLOOKUP($A61,'SBLC load'!$A:$Y,MATCH(SBLC!P$1,'SBLC load'!$1:$1,0),0)</f>
        <v>0.35</v>
      </c>
      <c r="Q61" s="127" t="str">
        <f>VLOOKUP($A61,'SBLC load'!$A:$Y,MATCH(SBLC!Q$1,'SBLC load'!$1:$1,0),0)</f>
        <v>国有行备证</v>
      </c>
      <c r="R61" s="127" t="str">
        <f>VLOOKUP($A61,'SBLC load'!$A:$Y,MATCH(SBLC!R$1,'SBLC load'!$1:$1,0),0)</f>
        <v>--</v>
      </c>
      <c r="S61" s="127" t="str">
        <f>VLOOKUP($A61,'SBLC load'!$A:$Y,MATCH(SBLC!S$1,'SBLC load'!$1:$1,0),0)</f>
        <v>港分</v>
      </c>
    </row>
    <row r="62" spans="1:19" x14ac:dyDescent="0.25">
      <c r="A62" s="101">
        <f>SBLC[[#This Row],[Index]]</f>
        <v>261</v>
      </c>
      <c r="B62" s="75">
        <f>VLOOKUP($A62,'SBLC load'!$A:$Y,MATCH(SBLC!B$1,'SBLC load'!$1:$1,0),0)</f>
        <v>45069</v>
      </c>
      <c r="C62" s="76" t="str">
        <f>VLOOKUP($A62,'SBLC load'!$A:$AD,MATCH(SBLC!C$1,'SBLC load'!$1:$1,0),0)</f>
        <v>靖江港口</v>
      </c>
      <c r="D62" s="76" t="str">
        <f>VLOOKUP($A62,'SBLC load'!$A:$Y,MATCH(SBLC!D$1,'SBLC load'!$1:$1,0),0)</f>
        <v>邮储银行</v>
      </c>
      <c r="E62" s="75" t="str">
        <f>VLOOKUP($A62,'SBLC load'!$A:$Y,MATCH(SBLC!E$1,'SBLC load'!$1:$1,0),0)</f>
        <v>--/--/--</v>
      </c>
      <c r="F62" s="77" t="str">
        <f>VLOOKUP($A62,'SBLC load'!$A:$Y,MATCH(SBLC!F$1,'SBLC load'!$1:$1,0),0)</f>
        <v>CNH</v>
      </c>
      <c r="G62" s="77">
        <f>VLOOKUP($A62,'SBLC load'!$A:$Y,MATCH(SBLC!G$1,'SBLC load'!$1:$1,0),0)</f>
        <v>2.87</v>
      </c>
      <c r="H62" s="75" t="str">
        <f>VLOOKUP($A62,'SBLC load'!$A:$Y,MATCH(SBLC!H$1,'SBLC load'!$1:$1,0),0)</f>
        <v>2.5</v>
      </c>
      <c r="I62" s="75" t="str">
        <f>VLOOKUP($A62,'SBLC load'!$A:$Y,MATCH(SBLC!I$1,'SBLC load'!$1:$1,0),0)</f>
        <v>3.8%</v>
      </c>
      <c r="J62" s="75" t="str">
        <f>VLOOKUP($A62,'SBLC load'!$A:$Y,MATCH(SBLC!J$1,'SBLC load'!$1:$1,0),0)</f>
        <v>--</v>
      </c>
      <c r="K62" s="77" t="str">
        <f>VLOOKUP($A62,'SBLC load'!$A:$Y,MATCH(SBLC!K$1,'SBLC load'!$1:$1,0),0)</f>
        <v>--</v>
      </c>
      <c r="L62" s="76" t="str">
        <f>VLOOKUP($A62,'SBLC load'!$A:$Y,MATCH(SBLC!L$1,'SBLC load'!$1:$1,0),0)</f>
        <v>备证</v>
      </c>
      <c r="M62" s="76" t="str">
        <f>VLOOKUP($A62,'SBLC load'!$A:$Y,MATCH(SBLC!M$1,'SBLC load'!$1:$1,0),0)</f>
        <v>自贸债</v>
      </c>
      <c r="N62" s="76" t="str">
        <f>VLOOKUP($A62,'SBLC load'!$A:$Y,MATCH(SBLC!N$1,'SBLC load'!$1:$1,0),0)</f>
        <v>江苏</v>
      </c>
      <c r="O62" s="127" t="str">
        <f>VLOOKUP($A62,'SBLC load'!$A:$Y,MATCH(SBLC!O$1,'SBLC load'!$1:$1,0),0)</f>
        <v>地方平台</v>
      </c>
      <c r="P62" s="127">
        <f>VLOOKUP($A62,'SBLC load'!$A:$Y,MATCH(SBLC!P$1,'SBLC load'!$1:$1,0),0)</f>
        <v>0.41</v>
      </c>
      <c r="Q62" s="127" t="str">
        <f>VLOOKUP($A62,'SBLC load'!$A:$Y,MATCH(SBLC!Q$1,'SBLC load'!$1:$1,0),0)</f>
        <v>国有行备证</v>
      </c>
      <c r="R62" s="127" t="str">
        <f>VLOOKUP($A62,'SBLC load'!$A:$Y,MATCH(SBLC!R$1,'SBLC load'!$1:$1,0),0)</f>
        <v>--</v>
      </c>
      <c r="S62" s="127" t="str">
        <f>VLOOKUP($A62,'SBLC load'!$A:$Y,MATCH(SBLC!S$1,'SBLC load'!$1:$1,0),0)</f>
        <v>--</v>
      </c>
    </row>
    <row r="63" spans="1:19" x14ac:dyDescent="0.25">
      <c r="A63" s="101">
        <f>SBLC[[#This Row],[Index]]</f>
        <v>260</v>
      </c>
      <c r="B63" s="75">
        <f>VLOOKUP($A63,'SBLC load'!$A:$Y,MATCH(SBLC!B$1,'SBLC load'!$1:$1,0),0)</f>
        <v>45065</v>
      </c>
      <c r="C63" s="76" t="str">
        <f>VLOOKUP($A63,'SBLC load'!$A:$AD,MATCH(SBLC!C$1,'SBLC load'!$1:$1,0),0)</f>
        <v>株洲国投</v>
      </c>
      <c r="D63" s="76" t="str">
        <f>VLOOKUP($A63,'SBLC load'!$A:$Y,MATCH(SBLC!D$1,'SBLC load'!$1:$1,0),0)</f>
        <v>邮储银行</v>
      </c>
      <c r="E63" s="75" t="str">
        <f>VLOOKUP($A63,'SBLC load'!$A:$Y,MATCH(SBLC!E$1,'SBLC load'!$1:$1,0),0)</f>
        <v>--/--/--</v>
      </c>
      <c r="F63" s="77" t="str">
        <f>VLOOKUP($A63,'SBLC load'!$A:$Y,MATCH(SBLC!F$1,'SBLC load'!$1:$1,0),0)</f>
        <v>CNH</v>
      </c>
      <c r="G63" s="77">
        <f>VLOOKUP($A63,'SBLC load'!$A:$Y,MATCH(SBLC!G$1,'SBLC load'!$1:$1,0),0)</f>
        <v>3.5</v>
      </c>
      <c r="H63" s="75" t="str">
        <f>VLOOKUP($A63,'SBLC load'!$A:$Y,MATCH(SBLC!H$1,'SBLC load'!$1:$1,0),0)</f>
        <v>3</v>
      </c>
      <c r="I63" s="75" t="str">
        <f>VLOOKUP($A63,'SBLC load'!$A:$Y,MATCH(SBLC!I$1,'SBLC load'!$1:$1,0),0)</f>
        <v>3.7%</v>
      </c>
      <c r="J63" s="75" t="str">
        <f>VLOOKUP($A63,'SBLC load'!$A:$Y,MATCH(SBLC!J$1,'SBLC load'!$1:$1,0),0)</f>
        <v>3.7%a</v>
      </c>
      <c r="K63" s="77" t="str">
        <f>VLOOKUP($A63,'SBLC load'!$A:$Y,MATCH(SBLC!K$1,'SBLC load'!$1:$1,0),0)</f>
        <v>0</v>
      </c>
      <c r="L63" s="76" t="str">
        <f>VLOOKUP($A63,'SBLC load'!$A:$Y,MATCH(SBLC!L$1,'SBLC load'!$1:$1,0),0)</f>
        <v>备证</v>
      </c>
      <c r="M63" s="76" t="str">
        <f>VLOOKUP($A63,'SBLC load'!$A:$Y,MATCH(SBLC!M$1,'SBLC load'!$1:$1,0),0)</f>
        <v>自贸债</v>
      </c>
      <c r="N63" s="76" t="str">
        <f>VLOOKUP($A63,'SBLC load'!$A:$Y,MATCH(SBLC!N$1,'SBLC load'!$1:$1,0),0)</f>
        <v>湖南</v>
      </c>
      <c r="O63" s="127" t="str">
        <f>VLOOKUP($A63,'SBLC load'!$A:$Y,MATCH(SBLC!O$1,'SBLC load'!$1:$1,0),0)</f>
        <v>地方平台</v>
      </c>
      <c r="P63" s="127">
        <f>VLOOKUP($A63,'SBLC load'!$A:$Y,MATCH(SBLC!P$1,'SBLC load'!$1:$1,0),0)</f>
        <v>0.5</v>
      </c>
      <c r="Q63" s="127" t="str">
        <f>VLOOKUP($A63,'SBLC load'!$A:$Y,MATCH(SBLC!Q$1,'SBLC load'!$1:$1,0),0)</f>
        <v>国有行备证</v>
      </c>
      <c r="R63" s="127" t="str">
        <f>VLOOKUP($A63,'SBLC load'!$A:$Y,MATCH(SBLC!R$1,'SBLC load'!$1:$1,0),0)</f>
        <v>--</v>
      </c>
      <c r="S63" s="127" t="str">
        <f>VLOOKUP($A63,'SBLC load'!$A:$Y,MATCH(SBLC!S$1,'SBLC load'!$1:$1,0),0)</f>
        <v>--</v>
      </c>
    </row>
    <row r="64" spans="1:19" x14ac:dyDescent="0.25">
      <c r="A64" s="101">
        <f>SBLC[[#This Row],[Index]]</f>
        <v>259</v>
      </c>
      <c r="B64" s="75">
        <f>VLOOKUP($A64,'SBLC load'!$A:$Y,MATCH(SBLC!B$1,'SBLC load'!$1:$1,0),0)</f>
        <v>45064</v>
      </c>
      <c r="C64" s="76" t="str">
        <f>VLOOKUP($A64,'SBLC load'!$A:$AD,MATCH(SBLC!C$1,'SBLC load'!$1:$1,0),0)</f>
        <v>仙居城建</v>
      </c>
      <c r="D64" s="76" t="str">
        <f>VLOOKUP($A64,'SBLC load'!$A:$Y,MATCH(SBLC!D$1,'SBLC load'!$1:$1,0),0)</f>
        <v>杭州银行</v>
      </c>
      <c r="E64" s="75" t="str">
        <f>VLOOKUP($A64,'SBLC load'!$A:$Y,MATCH(SBLC!E$1,'SBLC load'!$1:$1,0),0)</f>
        <v>--/--/--</v>
      </c>
      <c r="F64" s="77" t="str">
        <f>VLOOKUP($A64,'SBLC load'!$A:$Y,MATCH(SBLC!F$1,'SBLC load'!$1:$1,0),0)</f>
        <v>CNH</v>
      </c>
      <c r="G64" s="77">
        <f>VLOOKUP($A64,'SBLC load'!$A:$Y,MATCH(SBLC!G$1,'SBLC load'!$1:$1,0),0)</f>
        <v>7.78</v>
      </c>
      <c r="H64" s="75" t="str">
        <f>VLOOKUP($A64,'SBLC load'!$A:$Y,MATCH(SBLC!H$1,'SBLC load'!$1:$1,0),0)</f>
        <v>3</v>
      </c>
      <c r="I64" s="75" t="str">
        <f>VLOOKUP($A64,'SBLC load'!$A:$Y,MATCH(SBLC!I$1,'SBLC load'!$1:$1,0),0)</f>
        <v>3.7%</v>
      </c>
      <c r="J64" s="75" t="str">
        <f>VLOOKUP($A64,'SBLC load'!$A:$Y,MATCH(SBLC!J$1,'SBLC load'!$1:$1,0),0)</f>
        <v>3.9%a</v>
      </c>
      <c r="K64" s="77" t="str">
        <f>VLOOKUP($A64,'SBLC load'!$A:$Y,MATCH(SBLC!K$1,'SBLC load'!$1:$1,0),0)</f>
        <v>20</v>
      </c>
      <c r="L64" s="76" t="str">
        <f>VLOOKUP($A64,'SBLC load'!$A:$Y,MATCH(SBLC!L$1,'SBLC load'!$1:$1,0),0)</f>
        <v>备证</v>
      </c>
      <c r="M64" s="76" t="str">
        <f>VLOOKUP($A64,'SBLC load'!$A:$Y,MATCH(SBLC!M$1,'SBLC load'!$1:$1,0),0)</f>
        <v>自贸债</v>
      </c>
      <c r="N64" s="76" t="str">
        <f>VLOOKUP($A64,'SBLC load'!$A:$Y,MATCH(SBLC!N$1,'SBLC load'!$1:$1,0),0)</f>
        <v>浙江</v>
      </c>
      <c r="O64" s="127" t="str">
        <f>VLOOKUP($A64,'SBLC load'!$A:$Y,MATCH(SBLC!O$1,'SBLC load'!$1:$1,0),0)</f>
        <v>地方平台</v>
      </c>
      <c r="P64" s="127">
        <f>VLOOKUP($A64,'SBLC load'!$A:$Y,MATCH(SBLC!P$1,'SBLC load'!$1:$1,0),0)</f>
        <v>1.1200000000000001</v>
      </c>
      <c r="Q64" s="127" t="str">
        <f>VLOOKUP($A64,'SBLC load'!$A:$Y,MATCH(SBLC!Q$1,'SBLC load'!$1:$1,0),0)</f>
        <v>城商行备证</v>
      </c>
      <c r="R64" s="127" t="str">
        <f>VLOOKUP($A64,'SBLC load'!$A:$Y,MATCH(SBLC!R$1,'SBLC load'!$1:$1,0),0)</f>
        <v>城商行第二梯队</v>
      </c>
      <c r="S64" s="127" t="str">
        <f>VLOOKUP($A64,'SBLC load'!$A:$Y,MATCH(SBLC!S$1,'SBLC load'!$1:$1,0),0)</f>
        <v>--</v>
      </c>
    </row>
    <row r="65" spans="1:19" x14ac:dyDescent="0.25">
      <c r="A65" s="101">
        <f>SBLC[[#This Row],[Index]]</f>
        <v>258</v>
      </c>
      <c r="B65" s="75">
        <f>VLOOKUP($A65,'SBLC load'!$A:$Y,MATCH(SBLC!B$1,'SBLC load'!$1:$1,0),0)</f>
        <v>45063</v>
      </c>
      <c r="C65" s="76" t="str">
        <f>VLOOKUP($A65,'SBLC load'!$A:$AD,MATCH(SBLC!C$1,'SBLC load'!$1:$1,0),0)</f>
        <v>青田交投</v>
      </c>
      <c r="D65" s="76" t="str">
        <f>VLOOKUP($A65,'SBLC load'!$A:$Y,MATCH(SBLC!D$1,'SBLC load'!$1:$1,0),0)</f>
        <v>宁波银行</v>
      </c>
      <c r="E65" s="75" t="str">
        <f>VLOOKUP($A65,'SBLC load'!$A:$Y,MATCH(SBLC!E$1,'SBLC load'!$1:$1,0),0)</f>
        <v>--/--/--</v>
      </c>
      <c r="F65" s="77" t="str">
        <f>VLOOKUP($A65,'SBLC load'!$A:$Y,MATCH(SBLC!F$1,'SBLC load'!$1:$1,0),0)</f>
        <v>CNH</v>
      </c>
      <c r="G65" s="77">
        <f>VLOOKUP($A65,'SBLC load'!$A:$Y,MATCH(SBLC!G$1,'SBLC load'!$1:$1,0),0)</f>
        <v>4.83</v>
      </c>
      <c r="H65" s="75" t="str">
        <f>VLOOKUP($A65,'SBLC load'!$A:$Y,MATCH(SBLC!H$1,'SBLC load'!$1:$1,0),0)</f>
        <v>3</v>
      </c>
      <c r="I65" s="75" t="str">
        <f>VLOOKUP($A65,'SBLC load'!$A:$Y,MATCH(SBLC!I$1,'SBLC load'!$1:$1,0),0)</f>
        <v>3.7%</v>
      </c>
      <c r="J65" s="75" t="str">
        <f>VLOOKUP($A65,'SBLC load'!$A:$Y,MATCH(SBLC!J$1,'SBLC load'!$1:$1,0),0)</f>
        <v>3.8%a</v>
      </c>
      <c r="K65" s="77" t="str">
        <f>VLOOKUP($A65,'SBLC load'!$A:$Y,MATCH(SBLC!K$1,'SBLC load'!$1:$1,0),0)</f>
        <v>10</v>
      </c>
      <c r="L65" s="76" t="str">
        <f>VLOOKUP($A65,'SBLC load'!$A:$Y,MATCH(SBLC!L$1,'SBLC load'!$1:$1,0),0)</f>
        <v>备证</v>
      </c>
      <c r="M65" s="76" t="str">
        <f>VLOOKUP($A65,'SBLC load'!$A:$Y,MATCH(SBLC!M$1,'SBLC load'!$1:$1,0),0)</f>
        <v>自贸债</v>
      </c>
      <c r="N65" s="76" t="str">
        <f>VLOOKUP($A65,'SBLC load'!$A:$Y,MATCH(SBLC!N$1,'SBLC load'!$1:$1,0),0)</f>
        <v>浙江</v>
      </c>
      <c r="O65" s="127" t="str">
        <f>VLOOKUP($A65,'SBLC load'!$A:$Y,MATCH(SBLC!O$1,'SBLC load'!$1:$1,0),0)</f>
        <v>地方平台</v>
      </c>
      <c r="P65" s="127">
        <f>VLOOKUP($A65,'SBLC load'!$A:$Y,MATCH(SBLC!P$1,'SBLC load'!$1:$1,0),0)</f>
        <v>0.7</v>
      </c>
      <c r="Q65" s="127" t="str">
        <f>VLOOKUP($A65,'SBLC load'!$A:$Y,MATCH(SBLC!Q$1,'SBLC load'!$1:$1,0),0)</f>
        <v>城商行备证</v>
      </c>
      <c r="R65" s="127" t="str">
        <f>VLOOKUP($A65,'SBLC load'!$A:$Y,MATCH(SBLC!R$1,'SBLC load'!$1:$1,0),0)</f>
        <v>城商行第一梯队</v>
      </c>
      <c r="S65" s="127" t="str">
        <f>VLOOKUP($A65,'SBLC load'!$A:$Y,MATCH(SBLC!S$1,'SBLC load'!$1:$1,0),0)</f>
        <v>--</v>
      </c>
    </row>
    <row r="66" spans="1:19" x14ac:dyDescent="0.25">
      <c r="A66" s="101">
        <f>SBLC[[#This Row],[Index]]</f>
        <v>257</v>
      </c>
      <c r="B66" s="75">
        <f>VLOOKUP($A66,'SBLC load'!$A:$Y,MATCH(SBLC!B$1,'SBLC load'!$1:$1,0),0)</f>
        <v>45063</v>
      </c>
      <c r="C66" s="76" t="str">
        <f>VLOOKUP($A66,'SBLC load'!$A:$AD,MATCH(SBLC!C$1,'SBLC load'!$1:$1,0),0)</f>
        <v>长兴城投</v>
      </c>
      <c r="D66" s="76" t="str">
        <f>VLOOKUP($A66,'SBLC load'!$A:$Y,MATCH(SBLC!D$1,'SBLC load'!$1:$1,0),0)</f>
        <v>邮储银行</v>
      </c>
      <c r="E66" s="75" t="str">
        <f>VLOOKUP($A66,'SBLC load'!$A:$Y,MATCH(SBLC!E$1,'SBLC load'!$1:$1,0),0)</f>
        <v>--/--/--</v>
      </c>
      <c r="F66" s="77" t="str">
        <f>VLOOKUP($A66,'SBLC load'!$A:$Y,MATCH(SBLC!F$1,'SBLC load'!$1:$1,0),0)</f>
        <v>CNH</v>
      </c>
      <c r="G66" s="77">
        <f>VLOOKUP($A66,'SBLC load'!$A:$Y,MATCH(SBLC!G$1,'SBLC load'!$1:$1,0),0)</f>
        <v>3.35</v>
      </c>
      <c r="H66" s="75" t="str">
        <f>VLOOKUP($A66,'SBLC load'!$A:$Y,MATCH(SBLC!H$1,'SBLC load'!$1:$1,0),0)</f>
        <v>3</v>
      </c>
      <c r="I66" s="75" t="str">
        <f>VLOOKUP($A66,'SBLC load'!$A:$Y,MATCH(SBLC!I$1,'SBLC load'!$1:$1,0),0)</f>
        <v>3.7%</v>
      </c>
      <c r="J66" s="75" t="str">
        <f>VLOOKUP($A66,'SBLC load'!$A:$Y,MATCH(SBLC!J$1,'SBLC load'!$1:$1,0),0)</f>
        <v>--</v>
      </c>
      <c r="K66" s="77" t="str">
        <f>VLOOKUP($A66,'SBLC load'!$A:$Y,MATCH(SBLC!K$1,'SBLC load'!$1:$1,0),0)</f>
        <v>--</v>
      </c>
      <c r="L66" s="76" t="str">
        <f>VLOOKUP($A66,'SBLC load'!$A:$Y,MATCH(SBLC!L$1,'SBLC load'!$1:$1,0),0)</f>
        <v>备证</v>
      </c>
      <c r="M66" s="76" t="str">
        <f>VLOOKUP($A66,'SBLC load'!$A:$Y,MATCH(SBLC!M$1,'SBLC load'!$1:$1,0),0)</f>
        <v>自贸债</v>
      </c>
      <c r="N66" s="76" t="str">
        <f>VLOOKUP($A66,'SBLC load'!$A:$Y,MATCH(SBLC!N$1,'SBLC load'!$1:$1,0),0)</f>
        <v>浙江</v>
      </c>
      <c r="O66" s="127" t="str">
        <f>VLOOKUP($A66,'SBLC load'!$A:$Y,MATCH(SBLC!O$1,'SBLC load'!$1:$1,0),0)</f>
        <v>地方平台</v>
      </c>
      <c r="P66" s="127">
        <f>VLOOKUP($A66,'SBLC load'!$A:$Y,MATCH(SBLC!P$1,'SBLC load'!$1:$1,0),0)</f>
        <v>0.48</v>
      </c>
      <c r="Q66" s="127" t="str">
        <f>VLOOKUP($A66,'SBLC load'!$A:$Y,MATCH(SBLC!Q$1,'SBLC load'!$1:$1,0),0)</f>
        <v>国有行备证</v>
      </c>
      <c r="R66" s="127" t="str">
        <f>VLOOKUP($A66,'SBLC load'!$A:$Y,MATCH(SBLC!R$1,'SBLC load'!$1:$1,0),0)</f>
        <v>--</v>
      </c>
      <c r="S66" s="127" t="str">
        <f>VLOOKUP($A66,'SBLC load'!$A:$Y,MATCH(SBLC!S$1,'SBLC load'!$1:$1,0),0)</f>
        <v>--</v>
      </c>
    </row>
    <row r="67" spans="1:19" x14ac:dyDescent="0.25">
      <c r="A67" s="101">
        <f>SBLC[[#This Row],[Index]]</f>
        <v>256</v>
      </c>
      <c r="B67" s="75">
        <f>VLOOKUP($A67,'SBLC load'!$A:$Y,MATCH(SBLC!B$1,'SBLC load'!$1:$1,0),0)</f>
        <v>45061</v>
      </c>
      <c r="C67" s="76" t="str">
        <f>VLOOKUP($A67,'SBLC load'!$A:$AD,MATCH(SBLC!C$1,'SBLC load'!$1:$1,0),0)</f>
        <v>陕西西咸空港建投</v>
      </c>
      <c r="D67" s="76" t="str">
        <f>VLOOKUP($A67,'SBLC load'!$A:$Y,MATCH(SBLC!D$1,'SBLC load'!$1:$1,0),0)</f>
        <v>长安银行</v>
      </c>
      <c r="E67" s="75" t="str">
        <f>VLOOKUP($A67,'SBLC load'!$A:$Y,MATCH(SBLC!E$1,'SBLC load'!$1:$1,0),0)</f>
        <v>--/--/--</v>
      </c>
      <c r="F67" s="77" t="str">
        <f>VLOOKUP($A67,'SBLC load'!$A:$Y,MATCH(SBLC!F$1,'SBLC load'!$1:$1,0),0)</f>
        <v>USD</v>
      </c>
      <c r="G67" s="77">
        <f>VLOOKUP($A67,'SBLC load'!$A:$Y,MATCH(SBLC!G$1,'SBLC load'!$1:$1,0),0)</f>
        <v>0.26500000000000001</v>
      </c>
      <c r="H67" s="75" t="str">
        <f>VLOOKUP($A67,'SBLC load'!$A:$Y,MATCH(SBLC!H$1,'SBLC load'!$1:$1,0),0)</f>
        <v>3</v>
      </c>
      <c r="I67" s="75" t="str">
        <f>VLOOKUP($A67,'SBLC load'!$A:$Y,MATCH(SBLC!I$1,'SBLC load'!$1:$1,0),0)</f>
        <v>7.1%</v>
      </c>
      <c r="J67" s="75" t="str">
        <f>VLOOKUP($A67,'SBLC load'!$A:$Y,MATCH(SBLC!J$1,'SBLC load'!$1:$1,0),0)</f>
        <v>7.2%a</v>
      </c>
      <c r="K67" s="77" t="str">
        <f>VLOOKUP($A67,'SBLC load'!$A:$Y,MATCH(SBLC!K$1,'SBLC load'!$1:$1,0),0)</f>
        <v>10</v>
      </c>
      <c r="L67" s="76" t="str">
        <f>VLOOKUP($A67,'SBLC load'!$A:$Y,MATCH(SBLC!L$1,'SBLC load'!$1:$1,0),0)</f>
        <v>备证</v>
      </c>
      <c r="M67" s="76" t="str">
        <f>VLOOKUP($A67,'SBLC load'!$A:$Y,MATCH(SBLC!M$1,'SBLC load'!$1:$1,0),0)</f>
        <v>--</v>
      </c>
      <c r="N67" s="76" t="str">
        <f>VLOOKUP($A67,'SBLC load'!$A:$Y,MATCH(SBLC!N$1,'SBLC load'!$1:$1,0),0)</f>
        <v>陕西</v>
      </c>
      <c r="O67" s="127" t="str">
        <f>VLOOKUP($A67,'SBLC load'!$A:$Y,MATCH(SBLC!O$1,'SBLC load'!$1:$1,0),0)</f>
        <v>地方平台</v>
      </c>
      <c r="P67" s="127">
        <f>VLOOKUP($A67,'SBLC load'!$A:$Y,MATCH(SBLC!P$1,'SBLC load'!$1:$1,0),0)</f>
        <v>0.26</v>
      </c>
      <c r="Q67" s="127" t="str">
        <f>VLOOKUP($A67,'SBLC load'!$A:$Y,MATCH(SBLC!Q$1,'SBLC load'!$1:$1,0),0)</f>
        <v>城商行备证</v>
      </c>
      <c r="R67" s="127" t="str">
        <f>VLOOKUP($A67,'SBLC load'!$A:$Y,MATCH(SBLC!R$1,'SBLC load'!$1:$1,0),0)</f>
        <v>--</v>
      </c>
      <c r="S67" s="127" t="str">
        <f>VLOOKUP($A67,'SBLC load'!$A:$Y,MATCH(SBLC!S$1,'SBLC load'!$1:$1,0),0)</f>
        <v>--</v>
      </c>
    </row>
    <row r="68" spans="1:19" x14ac:dyDescent="0.25">
      <c r="A68" s="101">
        <f>SBLC[[#This Row],[Index]]</f>
        <v>255</v>
      </c>
      <c r="B68" s="75">
        <f>VLOOKUP($A68,'SBLC load'!$A:$Y,MATCH(SBLC!B$1,'SBLC load'!$1:$1,0),0)</f>
        <v>45057</v>
      </c>
      <c r="C68" s="76" t="str">
        <f>VLOOKUP($A68,'SBLC load'!$A:$AD,MATCH(SBLC!C$1,'SBLC load'!$1:$1,0),0)</f>
        <v>陕西西咸空港建投</v>
      </c>
      <c r="D68" s="76" t="str">
        <f>VLOOKUP($A68,'SBLC load'!$A:$Y,MATCH(SBLC!D$1,'SBLC load'!$1:$1,0),0)</f>
        <v>南京银行</v>
      </c>
      <c r="E68" s="75" t="str">
        <f>VLOOKUP($A68,'SBLC load'!$A:$Y,MATCH(SBLC!E$1,'SBLC load'!$1:$1,0),0)</f>
        <v>--/--/--</v>
      </c>
      <c r="F68" s="77" t="str">
        <f>VLOOKUP($A68,'SBLC load'!$A:$Y,MATCH(SBLC!F$1,'SBLC load'!$1:$1,0),0)</f>
        <v>USD</v>
      </c>
      <c r="G68" s="77">
        <f>VLOOKUP($A68,'SBLC load'!$A:$Y,MATCH(SBLC!G$1,'SBLC load'!$1:$1,0),0)</f>
        <v>0.5</v>
      </c>
      <c r="H68" s="75" t="str">
        <f>VLOOKUP($A68,'SBLC load'!$A:$Y,MATCH(SBLC!H$1,'SBLC load'!$1:$1,0),0)</f>
        <v>3</v>
      </c>
      <c r="I68" s="75" t="str">
        <f>VLOOKUP($A68,'SBLC load'!$A:$Y,MATCH(SBLC!I$1,'SBLC load'!$1:$1,0),0)</f>
        <v>6.2%</v>
      </c>
      <c r="J68" s="75" t="str">
        <f>VLOOKUP($A68,'SBLC load'!$A:$Y,MATCH(SBLC!J$1,'SBLC load'!$1:$1,0),0)</f>
        <v>6.5%a</v>
      </c>
      <c r="K68" s="77" t="str">
        <f>VLOOKUP($A68,'SBLC load'!$A:$Y,MATCH(SBLC!K$1,'SBLC load'!$1:$1,0),0)</f>
        <v>30</v>
      </c>
      <c r="L68" s="76" t="str">
        <f>VLOOKUP($A68,'SBLC load'!$A:$Y,MATCH(SBLC!L$1,'SBLC load'!$1:$1,0),0)</f>
        <v>备证</v>
      </c>
      <c r="M68" s="76" t="str">
        <f>VLOOKUP($A68,'SBLC load'!$A:$Y,MATCH(SBLC!M$1,'SBLC load'!$1:$1,0),0)</f>
        <v>--</v>
      </c>
      <c r="N68" s="76" t="str">
        <f>VLOOKUP($A68,'SBLC load'!$A:$Y,MATCH(SBLC!N$1,'SBLC load'!$1:$1,0),0)</f>
        <v>陕西</v>
      </c>
      <c r="O68" s="127" t="str">
        <f>VLOOKUP($A68,'SBLC load'!$A:$Y,MATCH(SBLC!O$1,'SBLC load'!$1:$1,0),0)</f>
        <v>地方平台</v>
      </c>
      <c r="P68" s="127">
        <f>VLOOKUP($A68,'SBLC load'!$A:$Y,MATCH(SBLC!P$1,'SBLC load'!$1:$1,0),0)</f>
        <v>0.5</v>
      </c>
      <c r="Q68" s="127" t="str">
        <f>VLOOKUP($A68,'SBLC load'!$A:$Y,MATCH(SBLC!Q$1,'SBLC load'!$1:$1,0),0)</f>
        <v>城商行备证</v>
      </c>
      <c r="R68" s="127" t="str">
        <f>VLOOKUP($A68,'SBLC load'!$A:$Y,MATCH(SBLC!R$1,'SBLC load'!$1:$1,0),0)</f>
        <v>城商行第二梯队</v>
      </c>
      <c r="S68" s="127" t="str">
        <f>VLOOKUP($A68,'SBLC load'!$A:$Y,MATCH(SBLC!S$1,'SBLC load'!$1:$1,0),0)</f>
        <v>--</v>
      </c>
    </row>
    <row r="69" spans="1:19" x14ac:dyDescent="0.25">
      <c r="A69" s="101">
        <f>SBLC[[#This Row],[Index]]</f>
        <v>254</v>
      </c>
      <c r="B69" s="75">
        <f>VLOOKUP($A69,'SBLC load'!$A:$Y,MATCH(SBLC!B$1,'SBLC load'!$1:$1,0),0)</f>
        <v>45057</v>
      </c>
      <c r="C69" s="76" t="str">
        <f>VLOOKUP($A69,'SBLC load'!$A:$AD,MATCH(SBLC!C$1,'SBLC load'!$1:$1,0),0)</f>
        <v>成都新津城发</v>
      </c>
      <c r="D69" s="76" t="str">
        <f>VLOOKUP($A69,'SBLC load'!$A:$Y,MATCH(SBLC!D$1,'SBLC load'!$1:$1,0),0)</f>
        <v>成都银行</v>
      </c>
      <c r="E69" s="75" t="str">
        <f>VLOOKUP($A69,'SBLC load'!$A:$Y,MATCH(SBLC!E$1,'SBLC load'!$1:$1,0),0)</f>
        <v>--/--/--</v>
      </c>
      <c r="F69" s="77" t="str">
        <f>VLOOKUP($A69,'SBLC load'!$A:$Y,MATCH(SBLC!F$1,'SBLC load'!$1:$1,0),0)</f>
        <v>CNH</v>
      </c>
      <c r="G69" s="77">
        <f>VLOOKUP($A69,'SBLC load'!$A:$Y,MATCH(SBLC!G$1,'SBLC load'!$1:$1,0),0)</f>
        <v>7.07</v>
      </c>
      <c r="H69" s="75" t="str">
        <f>VLOOKUP($A69,'SBLC load'!$A:$Y,MATCH(SBLC!H$1,'SBLC load'!$1:$1,0),0)</f>
        <v>3</v>
      </c>
      <c r="I69" s="75" t="str">
        <f>VLOOKUP($A69,'SBLC load'!$A:$Y,MATCH(SBLC!I$1,'SBLC load'!$1:$1,0),0)</f>
        <v>3.8%</v>
      </c>
      <c r="J69" s="75" t="str">
        <f>VLOOKUP($A69,'SBLC load'!$A:$Y,MATCH(SBLC!J$1,'SBLC load'!$1:$1,0),0)</f>
        <v>--</v>
      </c>
      <c r="K69" s="77" t="str">
        <f>VLOOKUP($A69,'SBLC load'!$A:$Y,MATCH(SBLC!K$1,'SBLC load'!$1:$1,0),0)</f>
        <v>--</v>
      </c>
      <c r="L69" s="76" t="str">
        <f>VLOOKUP($A69,'SBLC load'!$A:$Y,MATCH(SBLC!L$1,'SBLC load'!$1:$1,0),0)</f>
        <v>备证</v>
      </c>
      <c r="M69" s="76" t="str">
        <f>VLOOKUP($A69,'SBLC load'!$A:$Y,MATCH(SBLC!M$1,'SBLC load'!$1:$1,0),0)</f>
        <v>自贸债</v>
      </c>
      <c r="N69" s="76" t="str">
        <f>VLOOKUP($A69,'SBLC load'!$A:$Y,MATCH(SBLC!N$1,'SBLC load'!$1:$1,0),0)</f>
        <v>四川</v>
      </c>
      <c r="O69" s="127" t="str">
        <f>VLOOKUP($A69,'SBLC load'!$A:$Y,MATCH(SBLC!O$1,'SBLC load'!$1:$1,0),0)</f>
        <v>地方平台</v>
      </c>
      <c r="P69" s="127">
        <f>VLOOKUP($A69,'SBLC load'!$A:$Y,MATCH(SBLC!P$1,'SBLC load'!$1:$1,0),0)</f>
        <v>1.03</v>
      </c>
      <c r="Q69" s="127" t="str">
        <f>VLOOKUP($A69,'SBLC load'!$A:$Y,MATCH(SBLC!Q$1,'SBLC load'!$1:$1,0),0)</f>
        <v>城商行备证</v>
      </c>
      <c r="R69" s="127" t="str">
        <f>VLOOKUP($A69,'SBLC load'!$A:$Y,MATCH(SBLC!R$1,'SBLC load'!$1:$1,0),0)</f>
        <v>城商行第三梯队</v>
      </c>
      <c r="S69" s="127" t="str">
        <f>VLOOKUP($A69,'SBLC load'!$A:$Y,MATCH(SBLC!S$1,'SBLC load'!$1:$1,0),0)</f>
        <v>--</v>
      </c>
    </row>
    <row r="70" spans="1:19" x14ac:dyDescent="0.25">
      <c r="A70" s="101">
        <f>SBLC[[#This Row],[Index]]</f>
        <v>253</v>
      </c>
      <c r="B70" s="75">
        <f>VLOOKUP($A70,'SBLC load'!$A:$Y,MATCH(SBLC!B$1,'SBLC load'!$1:$1,0),0)</f>
        <v>45055</v>
      </c>
      <c r="C70" s="76" t="str">
        <f>VLOOKUP($A70,'SBLC load'!$A:$AD,MATCH(SBLC!C$1,'SBLC load'!$1:$1,0),0)</f>
        <v>湘潭城建</v>
      </c>
      <c r="D70" s="76" t="str">
        <f>VLOOKUP($A70,'SBLC load'!$A:$Y,MATCH(SBLC!D$1,'SBLC load'!$1:$1,0),0)</f>
        <v>长沙银行</v>
      </c>
      <c r="E70" s="75" t="str">
        <f>VLOOKUP($A70,'SBLC load'!$A:$Y,MATCH(SBLC!E$1,'SBLC load'!$1:$1,0),0)</f>
        <v>--/--/--</v>
      </c>
      <c r="F70" s="77" t="str">
        <f>VLOOKUP($A70,'SBLC load'!$A:$Y,MATCH(SBLC!F$1,'SBLC load'!$1:$1,0),0)</f>
        <v>CNH</v>
      </c>
      <c r="G70" s="77">
        <f>VLOOKUP($A70,'SBLC load'!$A:$Y,MATCH(SBLC!G$1,'SBLC load'!$1:$1,0),0)</f>
        <v>7.133</v>
      </c>
      <c r="H70" s="75" t="str">
        <f>VLOOKUP($A70,'SBLC load'!$A:$Y,MATCH(SBLC!H$1,'SBLC load'!$1:$1,0),0)</f>
        <v>3</v>
      </c>
      <c r="I70" s="75" t="str">
        <f>VLOOKUP($A70,'SBLC load'!$A:$Y,MATCH(SBLC!I$1,'SBLC load'!$1:$1,0),0)</f>
        <v>4.5%</v>
      </c>
      <c r="J70" s="75" t="str">
        <f>VLOOKUP($A70,'SBLC load'!$A:$Y,MATCH(SBLC!J$1,'SBLC load'!$1:$1,0),0)</f>
        <v>--</v>
      </c>
      <c r="K70" s="77" t="str">
        <f>VLOOKUP($A70,'SBLC load'!$A:$Y,MATCH(SBLC!K$1,'SBLC load'!$1:$1,0),0)</f>
        <v>--</v>
      </c>
      <c r="L70" s="76" t="str">
        <f>VLOOKUP($A70,'SBLC load'!$A:$Y,MATCH(SBLC!L$1,'SBLC load'!$1:$1,0),0)</f>
        <v>备证</v>
      </c>
      <c r="M70" s="76" t="str">
        <f>VLOOKUP($A70,'SBLC load'!$A:$Y,MATCH(SBLC!M$1,'SBLC load'!$1:$1,0),0)</f>
        <v>自贸债</v>
      </c>
      <c r="N70" s="76" t="str">
        <f>VLOOKUP($A70,'SBLC load'!$A:$Y,MATCH(SBLC!N$1,'SBLC load'!$1:$1,0),0)</f>
        <v>湖南</v>
      </c>
      <c r="O70" s="127" t="str">
        <f>VLOOKUP($A70,'SBLC load'!$A:$Y,MATCH(SBLC!O$1,'SBLC load'!$1:$1,0),0)</f>
        <v>地方平台</v>
      </c>
      <c r="P70" s="127">
        <f>VLOOKUP($A70,'SBLC load'!$A:$Y,MATCH(SBLC!P$1,'SBLC load'!$1:$1,0),0)</f>
        <v>1.03</v>
      </c>
      <c r="Q70" s="127" t="str">
        <f>VLOOKUP($A70,'SBLC load'!$A:$Y,MATCH(SBLC!Q$1,'SBLC load'!$1:$1,0),0)</f>
        <v>城商行备证</v>
      </c>
      <c r="R70" s="127" t="str">
        <f>VLOOKUP($A70,'SBLC load'!$A:$Y,MATCH(SBLC!R$1,'SBLC load'!$1:$1,0),0)</f>
        <v>城商行第三梯队</v>
      </c>
      <c r="S70" s="127" t="str">
        <f>VLOOKUP($A70,'SBLC load'!$A:$Y,MATCH(SBLC!S$1,'SBLC load'!$1:$1,0),0)</f>
        <v>--</v>
      </c>
    </row>
    <row r="71" spans="1:19" x14ac:dyDescent="0.25">
      <c r="A71" s="101">
        <f>SBLC[[#This Row],[Index]]</f>
        <v>252</v>
      </c>
      <c r="B71" s="75">
        <f>VLOOKUP($A71,'SBLC load'!$A:$Y,MATCH(SBLC!B$1,'SBLC load'!$1:$1,0),0)</f>
        <v>45055</v>
      </c>
      <c r="C71" s="76" t="str">
        <f>VLOOKUP($A71,'SBLC load'!$A:$AD,MATCH(SBLC!C$1,'SBLC load'!$1:$1,0),0)</f>
        <v>四川酒业集团</v>
      </c>
      <c r="D71" s="76" t="str">
        <f>VLOOKUP($A71,'SBLC load'!$A:$Y,MATCH(SBLC!D$1,'SBLC load'!$1:$1,0),0)</f>
        <v>天津银行</v>
      </c>
      <c r="E71" s="75" t="str">
        <f>VLOOKUP($A71,'SBLC load'!$A:$Y,MATCH(SBLC!E$1,'SBLC load'!$1:$1,0),0)</f>
        <v>--/--/--</v>
      </c>
      <c r="F71" s="77" t="str">
        <f>VLOOKUP($A71,'SBLC load'!$A:$Y,MATCH(SBLC!F$1,'SBLC load'!$1:$1,0),0)</f>
        <v>CNH</v>
      </c>
      <c r="G71" s="77">
        <f>VLOOKUP($A71,'SBLC load'!$A:$Y,MATCH(SBLC!G$1,'SBLC load'!$1:$1,0),0)</f>
        <v>2.1</v>
      </c>
      <c r="H71" s="75" t="str">
        <f>VLOOKUP($A71,'SBLC load'!$A:$Y,MATCH(SBLC!H$1,'SBLC load'!$1:$1,0),0)</f>
        <v>3</v>
      </c>
      <c r="I71" s="75" t="str">
        <f>VLOOKUP($A71,'SBLC load'!$A:$Y,MATCH(SBLC!I$1,'SBLC load'!$1:$1,0),0)</f>
        <v>4.2%</v>
      </c>
      <c r="J71" s="75" t="str">
        <f>VLOOKUP($A71,'SBLC load'!$A:$Y,MATCH(SBLC!J$1,'SBLC load'!$1:$1,0),0)</f>
        <v>--</v>
      </c>
      <c r="K71" s="77" t="str">
        <f>VLOOKUP($A71,'SBLC load'!$A:$Y,MATCH(SBLC!K$1,'SBLC load'!$1:$1,0),0)</f>
        <v>--</v>
      </c>
      <c r="L71" s="76" t="str">
        <f>VLOOKUP($A71,'SBLC load'!$A:$Y,MATCH(SBLC!L$1,'SBLC load'!$1:$1,0),0)</f>
        <v>备证</v>
      </c>
      <c r="M71" s="76" t="str">
        <f>VLOOKUP($A71,'SBLC load'!$A:$Y,MATCH(SBLC!M$1,'SBLC load'!$1:$1,0),0)</f>
        <v>自贸债</v>
      </c>
      <c r="N71" s="76" t="str">
        <f>VLOOKUP($A71,'SBLC load'!$A:$Y,MATCH(SBLC!N$1,'SBLC load'!$1:$1,0),0)</f>
        <v>四川</v>
      </c>
      <c r="O71" s="127" t="str">
        <f>VLOOKUP($A71,'SBLC load'!$A:$Y,MATCH(SBLC!O$1,'SBLC load'!$1:$1,0),0)</f>
        <v>产业</v>
      </c>
      <c r="P71" s="127">
        <f>VLOOKUP($A71,'SBLC load'!$A:$Y,MATCH(SBLC!P$1,'SBLC load'!$1:$1,0),0)</f>
        <v>0.3</v>
      </c>
      <c r="Q71" s="127" t="str">
        <f>VLOOKUP($A71,'SBLC load'!$A:$Y,MATCH(SBLC!Q$1,'SBLC load'!$1:$1,0),0)</f>
        <v>城商行备证</v>
      </c>
      <c r="R71" s="127" t="str">
        <f>VLOOKUP($A71,'SBLC load'!$A:$Y,MATCH(SBLC!R$1,'SBLC load'!$1:$1,0),0)</f>
        <v>--</v>
      </c>
      <c r="S71" s="127" t="str">
        <f>VLOOKUP($A71,'SBLC load'!$A:$Y,MATCH(SBLC!S$1,'SBLC load'!$1:$1,0),0)</f>
        <v>--</v>
      </c>
    </row>
    <row r="72" spans="1:19" x14ac:dyDescent="0.25">
      <c r="A72" s="101">
        <f>SBLC[[#This Row],[Index]]</f>
        <v>251</v>
      </c>
      <c r="B72" s="75">
        <f>VLOOKUP($A72,'SBLC load'!$A:$Y,MATCH(SBLC!B$1,'SBLC load'!$1:$1,0),0)</f>
        <v>45051</v>
      </c>
      <c r="C72" s="76" t="str">
        <f>VLOOKUP($A72,'SBLC load'!$A:$AD,MATCH(SBLC!C$1,'SBLC load'!$1:$1,0),0)</f>
        <v>南昌临空城建</v>
      </c>
      <c r="D72" s="76" t="str">
        <f>VLOOKUP($A72,'SBLC load'!$A:$Y,MATCH(SBLC!D$1,'SBLC load'!$1:$1,0),0)</f>
        <v>工商银行</v>
      </c>
      <c r="E72" s="75" t="str">
        <f>VLOOKUP($A72,'SBLC load'!$A:$Y,MATCH(SBLC!E$1,'SBLC load'!$1:$1,0),0)</f>
        <v>--/--/--</v>
      </c>
      <c r="F72" s="77" t="str">
        <f>VLOOKUP($A72,'SBLC load'!$A:$Y,MATCH(SBLC!F$1,'SBLC load'!$1:$1,0),0)</f>
        <v>CNH</v>
      </c>
      <c r="G72" s="77">
        <f>VLOOKUP($A72,'SBLC load'!$A:$Y,MATCH(SBLC!G$1,'SBLC load'!$1:$1,0),0)</f>
        <v>4.6399999999999997</v>
      </c>
      <c r="H72" s="75" t="str">
        <f>VLOOKUP($A72,'SBLC load'!$A:$Y,MATCH(SBLC!H$1,'SBLC load'!$1:$1,0),0)</f>
        <v>3</v>
      </c>
      <c r="I72" s="75" t="str">
        <f>VLOOKUP($A72,'SBLC load'!$A:$Y,MATCH(SBLC!I$1,'SBLC load'!$1:$1,0),0)</f>
        <v>3.6%</v>
      </c>
      <c r="J72" s="75" t="str">
        <f>VLOOKUP($A72,'SBLC load'!$A:$Y,MATCH(SBLC!J$1,'SBLC load'!$1:$1,0),0)</f>
        <v>3.8%a</v>
      </c>
      <c r="K72" s="77" t="str">
        <f>VLOOKUP($A72,'SBLC load'!$A:$Y,MATCH(SBLC!K$1,'SBLC load'!$1:$1,0),0)</f>
        <v>20</v>
      </c>
      <c r="L72" s="76" t="str">
        <f>VLOOKUP($A72,'SBLC load'!$A:$Y,MATCH(SBLC!L$1,'SBLC load'!$1:$1,0),0)</f>
        <v>备证</v>
      </c>
      <c r="M72" s="76" t="str">
        <f>VLOOKUP($A72,'SBLC load'!$A:$Y,MATCH(SBLC!M$1,'SBLC load'!$1:$1,0),0)</f>
        <v>自贸债</v>
      </c>
      <c r="N72" s="76" t="str">
        <f>VLOOKUP($A72,'SBLC load'!$A:$Y,MATCH(SBLC!N$1,'SBLC load'!$1:$1,0),0)</f>
        <v>江西</v>
      </c>
      <c r="O72" s="127" t="str">
        <f>VLOOKUP($A72,'SBLC load'!$A:$Y,MATCH(SBLC!O$1,'SBLC load'!$1:$1,0),0)</f>
        <v>地方平台</v>
      </c>
      <c r="P72" s="127">
        <f>VLOOKUP($A72,'SBLC load'!$A:$Y,MATCH(SBLC!P$1,'SBLC load'!$1:$1,0),0)</f>
        <v>0.67</v>
      </c>
      <c r="Q72" s="127" t="str">
        <f>VLOOKUP($A72,'SBLC load'!$A:$Y,MATCH(SBLC!Q$1,'SBLC load'!$1:$1,0),0)</f>
        <v>国有行备证</v>
      </c>
      <c r="R72" s="127" t="str">
        <f>VLOOKUP($A72,'SBLC load'!$A:$Y,MATCH(SBLC!R$1,'SBLC load'!$1:$1,0),0)</f>
        <v>--</v>
      </c>
      <c r="S72" s="127" t="str">
        <f>VLOOKUP($A72,'SBLC load'!$A:$Y,MATCH(SBLC!S$1,'SBLC load'!$1:$1,0),0)</f>
        <v>--</v>
      </c>
    </row>
    <row r="73" spans="1:19" x14ac:dyDescent="0.25">
      <c r="A73" s="101">
        <f>SBLC[[#This Row],[Index]]</f>
        <v>250</v>
      </c>
      <c r="B73" s="75">
        <f>VLOOKUP($A73,'SBLC load'!$A:$Y,MATCH(SBLC!B$1,'SBLC load'!$1:$1,0),0)</f>
        <v>45042</v>
      </c>
      <c r="C73" s="76" t="str">
        <f>VLOOKUP($A73,'SBLC load'!$A:$AD,MATCH(SBLC!C$1,'SBLC load'!$1:$1,0),0)</f>
        <v>连云港赣榆建设</v>
      </c>
      <c r="D73" s="76" t="str">
        <f>VLOOKUP($A73,'SBLC load'!$A:$Y,MATCH(SBLC!D$1,'SBLC load'!$1:$1,0),0)</f>
        <v>江苏银行</v>
      </c>
      <c r="E73" s="75" t="str">
        <f>VLOOKUP($A73,'SBLC load'!$A:$Y,MATCH(SBLC!E$1,'SBLC load'!$1:$1,0),0)</f>
        <v>--/--/--</v>
      </c>
      <c r="F73" s="77" t="str">
        <f>VLOOKUP($A73,'SBLC load'!$A:$Y,MATCH(SBLC!F$1,'SBLC load'!$1:$1,0),0)</f>
        <v>JPY</v>
      </c>
      <c r="G73" s="77">
        <f>VLOOKUP($A73,'SBLC load'!$A:$Y,MATCH(SBLC!G$1,'SBLC load'!$1:$1,0),0)</f>
        <v>58</v>
      </c>
      <c r="H73" s="75" t="str">
        <f>VLOOKUP($A73,'SBLC load'!$A:$Y,MATCH(SBLC!H$1,'SBLC load'!$1:$1,0),0)</f>
        <v>3</v>
      </c>
      <c r="I73" s="75" t="str">
        <f>VLOOKUP($A73,'SBLC load'!$A:$Y,MATCH(SBLC!I$1,'SBLC load'!$1:$1,0),0)</f>
        <v>1.8%</v>
      </c>
      <c r="J73" s="75" t="str">
        <f>VLOOKUP($A73,'SBLC load'!$A:$Y,MATCH(SBLC!J$1,'SBLC load'!$1:$1,0),0)</f>
        <v>2%a</v>
      </c>
      <c r="K73" s="77" t="str">
        <f>VLOOKUP($A73,'SBLC load'!$A:$Y,MATCH(SBLC!K$1,'SBLC load'!$1:$1,0),0)</f>
        <v>20</v>
      </c>
      <c r="L73" s="76" t="str">
        <f>VLOOKUP($A73,'SBLC load'!$A:$Y,MATCH(SBLC!L$1,'SBLC load'!$1:$1,0),0)</f>
        <v>备证+担保</v>
      </c>
      <c r="M73" s="76" t="str">
        <f>VLOOKUP($A73,'SBLC load'!$A:$Y,MATCH(SBLC!M$1,'SBLC load'!$1:$1,0),0)</f>
        <v>绿色债券</v>
      </c>
      <c r="N73" s="76" t="str">
        <f>VLOOKUP($A73,'SBLC load'!$A:$Y,MATCH(SBLC!N$1,'SBLC load'!$1:$1,0),0)</f>
        <v>江苏</v>
      </c>
      <c r="O73" s="127" t="str">
        <f>VLOOKUP($A73,'SBLC load'!$A:$Y,MATCH(SBLC!O$1,'SBLC load'!$1:$1,0),0)</f>
        <v>地方平台</v>
      </c>
      <c r="P73" s="127">
        <f>VLOOKUP($A73,'SBLC load'!$A:$Y,MATCH(SBLC!P$1,'SBLC load'!$1:$1,0),0)</f>
        <v>0.41</v>
      </c>
      <c r="Q73" s="127" t="str">
        <f>VLOOKUP($A73,'SBLC load'!$A:$Y,MATCH(SBLC!Q$1,'SBLC load'!$1:$1,0),0)</f>
        <v>城商行备证</v>
      </c>
      <c r="R73" s="127" t="str">
        <f>VLOOKUP($A73,'SBLC load'!$A:$Y,MATCH(SBLC!R$1,'SBLC load'!$1:$1,0),0)</f>
        <v>城商行第一梯队</v>
      </c>
      <c r="S73" s="127" t="str">
        <f>VLOOKUP($A73,'SBLC load'!$A:$Y,MATCH(SBLC!S$1,'SBLC load'!$1:$1,0),0)</f>
        <v>--</v>
      </c>
    </row>
    <row r="74" spans="1:19" x14ac:dyDescent="0.25">
      <c r="A74" s="101">
        <f>SBLC[[#This Row],[Index]]</f>
        <v>249</v>
      </c>
      <c r="B74" s="75">
        <f>VLOOKUP($A74,'SBLC load'!$A:$Y,MATCH(SBLC!B$1,'SBLC load'!$1:$1,0),0)</f>
        <v>45041</v>
      </c>
      <c r="C74" s="76" t="str">
        <f>VLOOKUP($A74,'SBLC load'!$A:$AD,MATCH(SBLC!C$1,'SBLC load'!$1:$1,0),0)</f>
        <v>长兴文旅发展</v>
      </c>
      <c r="D74" s="76" t="str">
        <f>VLOOKUP($A74,'SBLC load'!$A:$Y,MATCH(SBLC!D$1,'SBLC load'!$1:$1,0),0)</f>
        <v>北京银行</v>
      </c>
      <c r="E74" s="75" t="str">
        <f>VLOOKUP($A74,'SBLC load'!$A:$Y,MATCH(SBLC!E$1,'SBLC load'!$1:$1,0),0)</f>
        <v>--/--/--</v>
      </c>
      <c r="F74" s="77" t="str">
        <f>VLOOKUP($A74,'SBLC load'!$A:$Y,MATCH(SBLC!F$1,'SBLC load'!$1:$1,0),0)</f>
        <v>CNH</v>
      </c>
      <c r="G74" s="77">
        <f>VLOOKUP($A74,'SBLC load'!$A:$Y,MATCH(SBLC!G$1,'SBLC load'!$1:$1,0),0)</f>
        <v>2.86</v>
      </c>
      <c r="H74" s="75" t="str">
        <f>VLOOKUP($A74,'SBLC load'!$A:$Y,MATCH(SBLC!H$1,'SBLC load'!$1:$1,0),0)</f>
        <v>3</v>
      </c>
      <c r="I74" s="75" t="str">
        <f>VLOOKUP($A74,'SBLC load'!$A:$Y,MATCH(SBLC!I$1,'SBLC load'!$1:$1,0),0)</f>
        <v>3.8%</v>
      </c>
      <c r="J74" s="75" t="str">
        <f>VLOOKUP($A74,'SBLC load'!$A:$Y,MATCH(SBLC!J$1,'SBLC load'!$1:$1,0),0)</f>
        <v>--</v>
      </c>
      <c r="K74" s="77" t="str">
        <f>VLOOKUP($A74,'SBLC load'!$A:$Y,MATCH(SBLC!K$1,'SBLC load'!$1:$1,0),0)</f>
        <v>--</v>
      </c>
      <c r="L74" s="76" t="str">
        <f>VLOOKUP($A74,'SBLC load'!$A:$Y,MATCH(SBLC!L$1,'SBLC load'!$1:$1,0),0)</f>
        <v>备证</v>
      </c>
      <c r="M74" s="76" t="str">
        <f>VLOOKUP($A74,'SBLC load'!$A:$Y,MATCH(SBLC!M$1,'SBLC load'!$1:$1,0),0)</f>
        <v>自贸债</v>
      </c>
      <c r="N74" s="76" t="str">
        <f>VLOOKUP($A74,'SBLC load'!$A:$Y,MATCH(SBLC!N$1,'SBLC load'!$1:$1,0),0)</f>
        <v>浙江</v>
      </c>
      <c r="O74" s="127" t="str">
        <f>VLOOKUP($A74,'SBLC load'!$A:$Y,MATCH(SBLC!O$1,'SBLC load'!$1:$1,0),0)</f>
        <v>地方平台</v>
      </c>
      <c r="P74" s="127">
        <f>VLOOKUP($A74,'SBLC load'!$A:$Y,MATCH(SBLC!P$1,'SBLC load'!$1:$1,0),0)</f>
        <v>0.41</v>
      </c>
      <c r="Q74" s="127" t="str">
        <f>VLOOKUP($A74,'SBLC load'!$A:$Y,MATCH(SBLC!Q$1,'SBLC load'!$1:$1,0),0)</f>
        <v>城商行备证</v>
      </c>
      <c r="R74" s="127" t="str">
        <f>VLOOKUP($A74,'SBLC load'!$A:$Y,MATCH(SBLC!R$1,'SBLC load'!$1:$1,0),0)</f>
        <v>城商行第一梯队</v>
      </c>
      <c r="S74" s="127" t="str">
        <f>VLOOKUP($A74,'SBLC load'!$A:$Y,MATCH(SBLC!S$1,'SBLC load'!$1:$1,0),0)</f>
        <v>--</v>
      </c>
    </row>
    <row r="75" spans="1:19" x14ac:dyDescent="0.25">
      <c r="A75" s="101">
        <f>SBLC[[#This Row],[Index]]</f>
        <v>248</v>
      </c>
      <c r="B75" s="75">
        <f>VLOOKUP($A75,'SBLC load'!$A:$Y,MATCH(SBLC!B$1,'SBLC load'!$1:$1,0),0)</f>
        <v>45037</v>
      </c>
      <c r="C75" s="76" t="str">
        <f>VLOOKUP($A75,'SBLC load'!$A:$AD,MATCH(SBLC!C$1,'SBLC load'!$1:$1,0),0)</f>
        <v>滁州经开</v>
      </c>
      <c r="D75" s="76" t="str">
        <f>VLOOKUP($A75,'SBLC load'!$A:$Y,MATCH(SBLC!D$1,'SBLC load'!$1:$1,0),0)</f>
        <v>工商银行</v>
      </c>
      <c r="E75" s="75" t="str">
        <f>VLOOKUP($A75,'SBLC load'!$A:$Y,MATCH(SBLC!E$1,'SBLC load'!$1:$1,0),0)</f>
        <v>--/--/--</v>
      </c>
      <c r="F75" s="77" t="str">
        <f>VLOOKUP($A75,'SBLC load'!$A:$Y,MATCH(SBLC!F$1,'SBLC load'!$1:$1,0),0)</f>
        <v>CNH</v>
      </c>
      <c r="G75" s="77">
        <f>VLOOKUP($A75,'SBLC load'!$A:$Y,MATCH(SBLC!G$1,'SBLC load'!$1:$1,0),0)</f>
        <v>6.6</v>
      </c>
      <c r="H75" s="75" t="str">
        <f>VLOOKUP($A75,'SBLC load'!$A:$Y,MATCH(SBLC!H$1,'SBLC load'!$1:$1,0),0)</f>
        <v>3</v>
      </c>
      <c r="I75" s="75" t="str">
        <f>VLOOKUP($A75,'SBLC load'!$A:$Y,MATCH(SBLC!I$1,'SBLC load'!$1:$1,0),0)</f>
        <v>3.45%</v>
      </c>
      <c r="J75" s="75" t="str">
        <f>VLOOKUP($A75,'SBLC load'!$A:$Y,MATCH(SBLC!J$1,'SBLC load'!$1:$1,0),0)</f>
        <v>3.8%a</v>
      </c>
      <c r="K75" s="77" t="str">
        <f>VLOOKUP($A75,'SBLC load'!$A:$Y,MATCH(SBLC!K$1,'SBLC load'!$1:$1,0),0)</f>
        <v>35</v>
      </c>
      <c r="L75" s="76" t="str">
        <f>VLOOKUP($A75,'SBLC load'!$A:$Y,MATCH(SBLC!L$1,'SBLC load'!$1:$1,0),0)</f>
        <v>备证</v>
      </c>
      <c r="M75" s="76" t="str">
        <f>VLOOKUP($A75,'SBLC load'!$A:$Y,MATCH(SBLC!M$1,'SBLC load'!$1:$1,0),0)</f>
        <v>自贸债</v>
      </c>
      <c r="N75" s="76" t="str">
        <f>VLOOKUP($A75,'SBLC load'!$A:$Y,MATCH(SBLC!N$1,'SBLC load'!$1:$1,0),0)</f>
        <v>安徽</v>
      </c>
      <c r="O75" s="127" t="str">
        <f>VLOOKUP($A75,'SBLC load'!$A:$Y,MATCH(SBLC!O$1,'SBLC load'!$1:$1,0),0)</f>
        <v>地方平台</v>
      </c>
      <c r="P75" s="127">
        <f>VLOOKUP($A75,'SBLC load'!$A:$Y,MATCH(SBLC!P$1,'SBLC load'!$1:$1,0),0)</f>
        <v>0.96</v>
      </c>
      <c r="Q75" s="127" t="str">
        <f>VLOOKUP($A75,'SBLC load'!$A:$Y,MATCH(SBLC!Q$1,'SBLC load'!$1:$1,0),0)</f>
        <v>国有行备证</v>
      </c>
      <c r="R75" s="127" t="str">
        <f>VLOOKUP($A75,'SBLC load'!$A:$Y,MATCH(SBLC!R$1,'SBLC load'!$1:$1,0),0)</f>
        <v>--</v>
      </c>
      <c r="S75" s="127" t="str">
        <f>VLOOKUP($A75,'SBLC load'!$A:$Y,MATCH(SBLC!S$1,'SBLC load'!$1:$1,0),0)</f>
        <v>--</v>
      </c>
    </row>
    <row r="76" spans="1:19" x14ac:dyDescent="0.25">
      <c r="A76" s="101">
        <f>SBLC[[#This Row],[Index]]</f>
        <v>247</v>
      </c>
      <c r="B76" s="75">
        <f>VLOOKUP($A76,'SBLC load'!$A:$Y,MATCH(SBLC!B$1,'SBLC load'!$1:$1,0),0)</f>
        <v>45036</v>
      </c>
      <c r="C76" s="76" t="str">
        <f>VLOOKUP($A76,'SBLC load'!$A:$AD,MATCH(SBLC!C$1,'SBLC load'!$1:$1,0),0)</f>
        <v>东台城兴</v>
      </c>
      <c r="D76" s="76" t="str">
        <f>VLOOKUP($A76,'SBLC load'!$A:$Y,MATCH(SBLC!D$1,'SBLC load'!$1:$1,0),0)</f>
        <v>上海银行</v>
      </c>
      <c r="E76" s="75" t="str">
        <f>VLOOKUP($A76,'SBLC load'!$A:$Y,MATCH(SBLC!E$1,'SBLC load'!$1:$1,0),0)</f>
        <v>--/--/--</v>
      </c>
      <c r="F76" s="77" t="str">
        <f>VLOOKUP($A76,'SBLC load'!$A:$Y,MATCH(SBLC!F$1,'SBLC load'!$1:$1,0),0)</f>
        <v>CNH</v>
      </c>
      <c r="G76" s="77">
        <f>VLOOKUP($A76,'SBLC load'!$A:$Y,MATCH(SBLC!G$1,'SBLC load'!$1:$1,0),0)</f>
        <v>4.0999999999999996</v>
      </c>
      <c r="H76" s="75" t="str">
        <f>VLOOKUP($A76,'SBLC load'!$A:$Y,MATCH(SBLC!H$1,'SBLC load'!$1:$1,0),0)</f>
        <v>3</v>
      </c>
      <c r="I76" s="75" t="str">
        <f>VLOOKUP($A76,'SBLC load'!$A:$Y,MATCH(SBLC!I$1,'SBLC load'!$1:$1,0),0)</f>
        <v>3.65%</v>
      </c>
      <c r="J76" s="75" t="str">
        <f>VLOOKUP($A76,'SBLC load'!$A:$Y,MATCH(SBLC!J$1,'SBLC load'!$1:$1,0),0)</f>
        <v>3.8%a</v>
      </c>
      <c r="K76" s="77" t="str">
        <f>VLOOKUP($A76,'SBLC load'!$A:$Y,MATCH(SBLC!K$1,'SBLC load'!$1:$1,0),0)</f>
        <v>15</v>
      </c>
      <c r="L76" s="76" t="str">
        <f>VLOOKUP($A76,'SBLC load'!$A:$Y,MATCH(SBLC!L$1,'SBLC load'!$1:$1,0),0)</f>
        <v>备证</v>
      </c>
      <c r="M76" s="76" t="str">
        <f>VLOOKUP($A76,'SBLC load'!$A:$Y,MATCH(SBLC!M$1,'SBLC load'!$1:$1,0),0)</f>
        <v>自贸债</v>
      </c>
      <c r="N76" s="76" t="str">
        <f>VLOOKUP($A76,'SBLC load'!$A:$Y,MATCH(SBLC!N$1,'SBLC load'!$1:$1,0),0)</f>
        <v>江苏</v>
      </c>
      <c r="O76" s="127" t="str">
        <f>VLOOKUP($A76,'SBLC load'!$A:$Y,MATCH(SBLC!O$1,'SBLC load'!$1:$1,0),0)</f>
        <v>地方平台</v>
      </c>
      <c r="P76" s="127">
        <f>VLOOKUP($A76,'SBLC load'!$A:$Y,MATCH(SBLC!P$1,'SBLC load'!$1:$1,0),0)</f>
        <v>0.59</v>
      </c>
      <c r="Q76" s="127" t="str">
        <f>VLOOKUP($A76,'SBLC load'!$A:$Y,MATCH(SBLC!Q$1,'SBLC load'!$1:$1,0),0)</f>
        <v>城商行备证</v>
      </c>
      <c r="R76" s="127" t="str">
        <f>VLOOKUP($A76,'SBLC load'!$A:$Y,MATCH(SBLC!R$1,'SBLC load'!$1:$1,0),0)</f>
        <v>城商行第一梯队</v>
      </c>
      <c r="S76" s="127" t="str">
        <f>VLOOKUP($A76,'SBLC load'!$A:$Y,MATCH(SBLC!S$1,'SBLC load'!$1:$1,0),0)</f>
        <v>--</v>
      </c>
    </row>
    <row r="77" spans="1:19" x14ac:dyDescent="0.25">
      <c r="A77" s="101">
        <f>SBLC[[#This Row],[Index]]</f>
        <v>246</v>
      </c>
      <c r="B77" s="75">
        <f>VLOOKUP($A77,'SBLC load'!$A:$Y,MATCH(SBLC!B$1,'SBLC load'!$1:$1,0),0)</f>
        <v>45033</v>
      </c>
      <c r="C77" s="76" t="str">
        <f>VLOOKUP($A77,'SBLC load'!$A:$AD,MATCH(SBLC!C$1,'SBLC load'!$1:$1,0),0)</f>
        <v>南宁五象建投</v>
      </c>
      <c r="D77" s="76" t="str">
        <f>VLOOKUP($A77,'SBLC load'!$A:$Y,MATCH(SBLC!D$1,'SBLC load'!$1:$1,0),0)</f>
        <v>桂林银行</v>
      </c>
      <c r="E77" s="75" t="str">
        <f>VLOOKUP($A77,'SBLC load'!$A:$Y,MATCH(SBLC!E$1,'SBLC load'!$1:$1,0),0)</f>
        <v>--/--/--</v>
      </c>
      <c r="F77" s="77" t="str">
        <f>VLOOKUP($A77,'SBLC load'!$A:$Y,MATCH(SBLC!F$1,'SBLC load'!$1:$1,0),0)</f>
        <v>CNH</v>
      </c>
      <c r="G77" s="77">
        <f>VLOOKUP($A77,'SBLC load'!$A:$Y,MATCH(SBLC!G$1,'SBLC load'!$1:$1,0),0)</f>
        <v>1.4</v>
      </c>
      <c r="H77" s="75" t="str">
        <f>VLOOKUP($A77,'SBLC load'!$A:$Y,MATCH(SBLC!H$1,'SBLC load'!$1:$1,0),0)</f>
        <v>3</v>
      </c>
      <c r="I77" s="75" t="str">
        <f>VLOOKUP($A77,'SBLC load'!$A:$Y,MATCH(SBLC!I$1,'SBLC load'!$1:$1,0),0)</f>
        <v>4.65%</v>
      </c>
      <c r="J77" s="75" t="str">
        <f>VLOOKUP($A77,'SBLC load'!$A:$Y,MATCH(SBLC!J$1,'SBLC load'!$1:$1,0),0)</f>
        <v>4.7%a</v>
      </c>
      <c r="K77" s="77" t="str">
        <f>VLOOKUP($A77,'SBLC load'!$A:$Y,MATCH(SBLC!K$1,'SBLC load'!$1:$1,0),0)</f>
        <v>5</v>
      </c>
      <c r="L77" s="76" t="str">
        <f>VLOOKUP($A77,'SBLC load'!$A:$Y,MATCH(SBLC!L$1,'SBLC load'!$1:$1,0),0)</f>
        <v>备证</v>
      </c>
      <c r="M77" s="76" t="str">
        <f>VLOOKUP($A77,'SBLC load'!$A:$Y,MATCH(SBLC!M$1,'SBLC load'!$1:$1,0),0)</f>
        <v>自贸债</v>
      </c>
      <c r="N77" s="76" t="str">
        <f>VLOOKUP($A77,'SBLC load'!$A:$Y,MATCH(SBLC!N$1,'SBLC load'!$1:$1,0),0)</f>
        <v>广西</v>
      </c>
      <c r="O77" s="127" t="str">
        <f>VLOOKUP($A77,'SBLC load'!$A:$Y,MATCH(SBLC!O$1,'SBLC load'!$1:$1,0),0)</f>
        <v>地方平台</v>
      </c>
      <c r="P77" s="127">
        <f>VLOOKUP($A77,'SBLC load'!$A:$Y,MATCH(SBLC!P$1,'SBLC load'!$1:$1,0),0)</f>
        <v>0.2</v>
      </c>
      <c r="Q77" s="127" t="str">
        <f>VLOOKUP($A77,'SBLC load'!$A:$Y,MATCH(SBLC!Q$1,'SBLC load'!$1:$1,0),0)</f>
        <v>城商行备证</v>
      </c>
      <c r="R77" s="127" t="str">
        <f>VLOOKUP($A77,'SBLC load'!$A:$Y,MATCH(SBLC!R$1,'SBLC load'!$1:$1,0),0)</f>
        <v>--</v>
      </c>
      <c r="S77" s="127" t="str">
        <f>VLOOKUP($A77,'SBLC load'!$A:$Y,MATCH(SBLC!S$1,'SBLC load'!$1:$1,0),0)</f>
        <v>BISL</v>
      </c>
    </row>
    <row r="78" spans="1:19" x14ac:dyDescent="0.25">
      <c r="A78" s="101">
        <f>SBLC[[#This Row],[Index]]</f>
        <v>245</v>
      </c>
      <c r="B78" s="75">
        <f>VLOOKUP($A78,'SBLC load'!$A:$Y,MATCH(SBLC!B$1,'SBLC load'!$1:$1,0),0)</f>
        <v>45019</v>
      </c>
      <c r="C78" s="76" t="str">
        <f>VLOOKUP($A78,'SBLC load'!$A:$AD,MATCH(SBLC!C$1,'SBLC load'!$1:$1,0),0)</f>
        <v>抚州东乡市政工程</v>
      </c>
      <c r="D78" s="76" t="str">
        <f>VLOOKUP($A78,'SBLC load'!$A:$Y,MATCH(SBLC!D$1,'SBLC load'!$1:$1,0),0)</f>
        <v>九江银行</v>
      </c>
      <c r="E78" s="75" t="str">
        <f>VLOOKUP($A78,'SBLC load'!$A:$Y,MATCH(SBLC!E$1,'SBLC load'!$1:$1,0),0)</f>
        <v>--/--/--</v>
      </c>
      <c r="F78" s="77" t="str">
        <f>VLOOKUP($A78,'SBLC load'!$A:$Y,MATCH(SBLC!F$1,'SBLC load'!$1:$1,0),0)</f>
        <v>CNH</v>
      </c>
      <c r="G78" s="77">
        <f>VLOOKUP($A78,'SBLC load'!$A:$Y,MATCH(SBLC!G$1,'SBLC load'!$1:$1,0),0)</f>
        <v>3.28</v>
      </c>
      <c r="H78" s="75" t="str">
        <f>VLOOKUP($A78,'SBLC load'!$A:$Y,MATCH(SBLC!H$1,'SBLC load'!$1:$1,0),0)</f>
        <v>2.5</v>
      </c>
      <c r="I78" s="75" t="str">
        <f>VLOOKUP($A78,'SBLC load'!$A:$Y,MATCH(SBLC!I$1,'SBLC load'!$1:$1,0),0)</f>
        <v>4.9%</v>
      </c>
      <c r="J78" s="75" t="str">
        <f>VLOOKUP($A78,'SBLC load'!$A:$Y,MATCH(SBLC!J$1,'SBLC load'!$1:$1,0),0)</f>
        <v>--</v>
      </c>
      <c r="K78" s="77" t="str">
        <f>VLOOKUP($A78,'SBLC load'!$A:$Y,MATCH(SBLC!K$1,'SBLC load'!$1:$1,0),0)</f>
        <v>--</v>
      </c>
      <c r="L78" s="76" t="str">
        <f>VLOOKUP($A78,'SBLC load'!$A:$Y,MATCH(SBLC!L$1,'SBLC load'!$1:$1,0),0)</f>
        <v>备证</v>
      </c>
      <c r="M78" s="76" t="str">
        <f>VLOOKUP($A78,'SBLC load'!$A:$Y,MATCH(SBLC!M$1,'SBLC load'!$1:$1,0),0)</f>
        <v>自贸债</v>
      </c>
      <c r="N78" s="76" t="str">
        <f>VLOOKUP($A78,'SBLC load'!$A:$Y,MATCH(SBLC!N$1,'SBLC load'!$1:$1,0),0)</f>
        <v>江西</v>
      </c>
      <c r="O78" s="127" t="str">
        <f>VLOOKUP($A78,'SBLC load'!$A:$Y,MATCH(SBLC!O$1,'SBLC load'!$1:$1,0),0)</f>
        <v>地方平台</v>
      </c>
      <c r="P78" s="127">
        <f>VLOOKUP($A78,'SBLC load'!$A:$Y,MATCH(SBLC!P$1,'SBLC load'!$1:$1,0),0)</f>
        <v>0.48</v>
      </c>
      <c r="Q78" s="127" t="str">
        <f>VLOOKUP($A78,'SBLC load'!$A:$Y,MATCH(SBLC!Q$1,'SBLC load'!$1:$1,0),0)</f>
        <v>城商行备证</v>
      </c>
      <c r="R78" s="127" t="str">
        <f>VLOOKUP($A78,'SBLC load'!$A:$Y,MATCH(SBLC!R$1,'SBLC load'!$1:$1,0),0)</f>
        <v>--</v>
      </c>
      <c r="S78" s="127" t="str">
        <f>VLOOKUP($A78,'SBLC load'!$A:$Y,MATCH(SBLC!S$1,'SBLC load'!$1:$1,0),0)</f>
        <v>--</v>
      </c>
    </row>
    <row r="79" spans="1:19" x14ac:dyDescent="0.25">
      <c r="A79" s="101">
        <f>SBLC[[#This Row],[Index]]</f>
        <v>244</v>
      </c>
      <c r="B79" s="75">
        <f>VLOOKUP($A79,'SBLC load'!$A:$Y,MATCH(SBLC!B$1,'SBLC load'!$1:$1,0),0)</f>
        <v>45015</v>
      </c>
      <c r="C79" s="76" t="str">
        <f>VLOOKUP($A79,'SBLC load'!$A:$AD,MATCH(SBLC!C$1,'SBLC load'!$1:$1,0),0)</f>
        <v>醴陵渌江投控</v>
      </c>
      <c r="D79" s="76" t="str">
        <f>VLOOKUP($A79,'SBLC load'!$A:$Y,MATCH(SBLC!D$1,'SBLC load'!$1:$1,0),0)</f>
        <v>湖南银行(原华融湘江)</v>
      </c>
      <c r="E79" s="75" t="str">
        <f>VLOOKUP($A79,'SBLC load'!$A:$Y,MATCH(SBLC!E$1,'SBLC load'!$1:$1,0),0)</f>
        <v>--/--/--</v>
      </c>
      <c r="F79" s="77" t="str">
        <f>VLOOKUP($A79,'SBLC load'!$A:$Y,MATCH(SBLC!F$1,'SBLC load'!$1:$1,0),0)</f>
        <v>CNH</v>
      </c>
      <c r="G79" s="77">
        <f>VLOOKUP($A79,'SBLC load'!$A:$Y,MATCH(SBLC!G$1,'SBLC load'!$1:$1,0),0)</f>
        <v>3.2</v>
      </c>
      <c r="H79" s="75" t="str">
        <f>VLOOKUP($A79,'SBLC load'!$A:$Y,MATCH(SBLC!H$1,'SBLC load'!$1:$1,0),0)</f>
        <v>3</v>
      </c>
      <c r="I79" s="75" t="str">
        <f>VLOOKUP($A79,'SBLC load'!$A:$Y,MATCH(SBLC!I$1,'SBLC load'!$1:$1,0),0)</f>
        <v>5%</v>
      </c>
      <c r="J79" s="75" t="str">
        <f>VLOOKUP($A79,'SBLC load'!$A:$Y,MATCH(SBLC!J$1,'SBLC load'!$1:$1,0),0)</f>
        <v>--</v>
      </c>
      <c r="K79" s="77" t="str">
        <f>VLOOKUP($A79,'SBLC load'!$A:$Y,MATCH(SBLC!K$1,'SBLC load'!$1:$1,0),0)</f>
        <v>--</v>
      </c>
      <c r="L79" s="76" t="str">
        <f>VLOOKUP($A79,'SBLC load'!$A:$Y,MATCH(SBLC!L$1,'SBLC load'!$1:$1,0),0)</f>
        <v>备证</v>
      </c>
      <c r="M79" s="76" t="str">
        <f>VLOOKUP($A79,'SBLC load'!$A:$Y,MATCH(SBLC!M$1,'SBLC load'!$1:$1,0),0)</f>
        <v>自贸债</v>
      </c>
      <c r="N79" s="76" t="str">
        <f>VLOOKUP($A79,'SBLC load'!$A:$Y,MATCH(SBLC!N$1,'SBLC load'!$1:$1,0),0)</f>
        <v>湖南</v>
      </c>
      <c r="O79" s="127" t="str">
        <f>VLOOKUP($A79,'SBLC load'!$A:$Y,MATCH(SBLC!O$1,'SBLC load'!$1:$1,0),0)</f>
        <v>地方平台</v>
      </c>
      <c r="P79" s="127">
        <f>VLOOKUP($A79,'SBLC load'!$A:$Y,MATCH(SBLC!P$1,'SBLC load'!$1:$1,0),0)</f>
        <v>0.47</v>
      </c>
      <c r="Q79" s="127" t="str">
        <f>VLOOKUP($A79,'SBLC load'!$A:$Y,MATCH(SBLC!Q$1,'SBLC load'!$1:$1,0),0)</f>
        <v>--</v>
      </c>
      <c r="R79" s="127" t="str">
        <f>VLOOKUP($A79,'SBLC load'!$A:$Y,MATCH(SBLC!R$1,'SBLC load'!$1:$1,0),0)</f>
        <v>--</v>
      </c>
      <c r="S79" s="127" t="str">
        <f>VLOOKUP($A79,'SBLC load'!$A:$Y,MATCH(SBLC!S$1,'SBLC load'!$1:$1,0),0)</f>
        <v>--</v>
      </c>
    </row>
    <row r="80" spans="1:19" x14ac:dyDescent="0.25">
      <c r="A80" s="101">
        <f>SBLC[[#This Row],[Index]]</f>
        <v>243</v>
      </c>
      <c r="B80" s="75">
        <f>VLOOKUP($A80,'SBLC load'!$A:$Y,MATCH(SBLC!B$1,'SBLC load'!$1:$1,0),0)</f>
        <v>45015</v>
      </c>
      <c r="C80" s="76" t="str">
        <f>VLOOKUP($A80,'SBLC load'!$A:$AD,MATCH(SBLC!C$1,'SBLC load'!$1:$1,0),0)</f>
        <v>江苏富轩实业</v>
      </c>
      <c r="D80" s="76" t="str">
        <f>VLOOKUP($A80,'SBLC load'!$A:$Y,MATCH(SBLC!D$1,'SBLC load'!$1:$1,0),0)</f>
        <v>江苏银行</v>
      </c>
      <c r="E80" s="75" t="str">
        <f>VLOOKUP($A80,'SBLC load'!$A:$Y,MATCH(SBLC!E$1,'SBLC load'!$1:$1,0),0)</f>
        <v>--/--/--</v>
      </c>
      <c r="F80" s="77" t="str">
        <f>VLOOKUP($A80,'SBLC load'!$A:$Y,MATCH(SBLC!F$1,'SBLC load'!$1:$1,0),0)</f>
        <v>EUR</v>
      </c>
      <c r="G80" s="77">
        <f>VLOOKUP($A80,'SBLC load'!$A:$Y,MATCH(SBLC!G$1,'SBLC load'!$1:$1,0),0)</f>
        <v>0.56000000000000005</v>
      </c>
      <c r="H80" s="75" t="str">
        <f>VLOOKUP($A80,'SBLC load'!$A:$Y,MATCH(SBLC!H$1,'SBLC load'!$1:$1,0),0)</f>
        <v>3</v>
      </c>
      <c r="I80" s="75" t="str">
        <f>VLOOKUP($A80,'SBLC load'!$A:$Y,MATCH(SBLC!I$1,'SBLC load'!$1:$1,0),0)</f>
        <v>4.6%</v>
      </c>
      <c r="J80" s="75" t="str">
        <f>VLOOKUP($A80,'SBLC load'!$A:$Y,MATCH(SBLC!J$1,'SBLC load'!$1:$1,0),0)</f>
        <v>--</v>
      </c>
      <c r="K80" s="77" t="str">
        <f>VLOOKUP($A80,'SBLC load'!$A:$Y,MATCH(SBLC!K$1,'SBLC load'!$1:$1,0),0)</f>
        <v>--</v>
      </c>
      <c r="L80" s="76" t="str">
        <f>VLOOKUP($A80,'SBLC load'!$A:$Y,MATCH(SBLC!L$1,'SBLC load'!$1:$1,0),0)</f>
        <v>备证</v>
      </c>
      <c r="M80" s="76" t="str">
        <f>VLOOKUP($A80,'SBLC load'!$A:$Y,MATCH(SBLC!M$1,'SBLC load'!$1:$1,0),0)</f>
        <v>--</v>
      </c>
      <c r="N80" s="76" t="str">
        <f>VLOOKUP($A80,'SBLC load'!$A:$Y,MATCH(SBLC!N$1,'SBLC load'!$1:$1,0),0)</f>
        <v>江苏</v>
      </c>
      <c r="O80" s="127" t="str">
        <f>VLOOKUP($A80,'SBLC load'!$A:$Y,MATCH(SBLC!O$1,'SBLC load'!$1:$1,0),0)</f>
        <v>地方平台</v>
      </c>
      <c r="P80" s="127">
        <f>VLOOKUP($A80,'SBLC load'!$A:$Y,MATCH(SBLC!P$1,'SBLC load'!$1:$1,0),0)</f>
        <v>0.61</v>
      </c>
      <c r="Q80" s="127" t="str">
        <f>VLOOKUP($A80,'SBLC load'!$A:$Y,MATCH(SBLC!Q$1,'SBLC load'!$1:$1,0),0)</f>
        <v>城商行备证</v>
      </c>
      <c r="R80" s="127" t="str">
        <f>VLOOKUP($A80,'SBLC load'!$A:$Y,MATCH(SBLC!R$1,'SBLC load'!$1:$1,0),0)</f>
        <v>城商行第一梯队</v>
      </c>
      <c r="S80" s="127" t="str">
        <f>VLOOKUP($A80,'SBLC load'!$A:$Y,MATCH(SBLC!S$1,'SBLC load'!$1:$1,0),0)</f>
        <v>--</v>
      </c>
    </row>
    <row r="81" spans="1:19" x14ac:dyDescent="0.25">
      <c r="A81" s="101">
        <f>SBLC[[#This Row],[Index]]</f>
        <v>242</v>
      </c>
      <c r="B81" s="75">
        <f>VLOOKUP($A81,'SBLC load'!$A:$Y,MATCH(SBLC!B$1,'SBLC load'!$1:$1,0),0)</f>
        <v>45015</v>
      </c>
      <c r="C81" s="76" t="str">
        <f>VLOOKUP($A81,'SBLC load'!$A:$AD,MATCH(SBLC!C$1,'SBLC load'!$1:$1,0),0)</f>
        <v>四川酒业集团</v>
      </c>
      <c r="D81" s="76" t="str">
        <f>VLOOKUP($A81,'SBLC load'!$A:$Y,MATCH(SBLC!D$1,'SBLC load'!$1:$1,0),0)</f>
        <v>上海银行</v>
      </c>
      <c r="E81" s="75" t="str">
        <f>VLOOKUP($A81,'SBLC load'!$A:$Y,MATCH(SBLC!E$1,'SBLC load'!$1:$1,0),0)</f>
        <v>--/--/--</v>
      </c>
      <c r="F81" s="77" t="str">
        <f>VLOOKUP($A81,'SBLC load'!$A:$Y,MATCH(SBLC!F$1,'SBLC load'!$1:$1,0),0)</f>
        <v>CNH</v>
      </c>
      <c r="G81" s="77">
        <f>VLOOKUP($A81,'SBLC load'!$A:$Y,MATCH(SBLC!G$1,'SBLC load'!$1:$1,0),0)</f>
        <v>4.05</v>
      </c>
      <c r="H81" s="75" t="str">
        <f>VLOOKUP($A81,'SBLC load'!$A:$Y,MATCH(SBLC!H$1,'SBLC load'!$1:$1,0),0)</f>
        <v>3</v>
      </c>
      <c r="I81" s="75" t="str">
        <f>VLOOKUP($A81,'SBLC load'!$A:$Y,MATCH(SBLC!I$1,'SBLC load'!$1:$1,0),0)</f>
        <v>3.8%</v>
      </c>
      <c r="J81" s="75" t="str">
        <f>VLOOKUP($A81,'SBLC load'!$A:$Y,MATCH(SBLC!J$1,'SBLC load'!$1:$1,0),0)</f>
        <v>4%a</v>
      </c>
      <c r="K81" s="77" t="str">
        <f>VLOOKUP($A81,'SBLC load'!$A:$Y,MATCH(SBLC!K$1,'SBLC load'!$1:$1,0),0)</f>
        <v>20</v>
      </c>
      <c r="L81" s="76" t="str">
        <f>VLOOKUP($A81,'SBLC load'!$A:$Y,MATCH(SBLC!L$1,'SBLC load'!$1:$1,0),0)</f>
        <v>备证</v>
      </c>
      <c r="M81" s="76" t="str">
        <f>VLOOKUP($A81,'SBLC load'!$A:$Y,MATCH(SBLC!M$1,'SBLC load'!$1:$1,0),0)</f>
        <v>自贸债</v>
      </c>
      <c r="N81" s="76" t="str">
        <f>VLOOKUP($A81,'SBLC load'!$A:$Y,MATCH(SBLC!N$1,'SBLC load'!$1:$1,0),0)</f>
        <v>四川</v>
      </c>
      <c r="O81" s="127" t="str">
        <f>VLOOKUP($A81,'SBLC load'!$A:$Y,MATCH(SBLC!O$1,'SBLC load'!$1:$1,0),0)</f>
        <v>产业</v>
      </c>
      <c r="P81" s="127">
        <f>VLOOKUP($A81,'SBLC load'!$A:$Y,MATCH(SBLC!P$1,'SBLC load'!$1:$1,0),0)</f>
        <v>0.59</v>
      </c>
      <c r="Q81" s="127" t="str">
        <f>VLOOKUP($A81,'SBLC load'!$A:$Y,MATCH(SBLC!Q$1,'SBLC load'!$1:$1,0),0)</f>
        <v>城商行备证</v>
      </c>
      <c r="R81" s="127" t="str">
        <f>VLOOKUP($A81,'SBLC load'!$A:$Y,MATCH(SBLC!R$1,'SBLC load'!$1:$1,0),0)</f>
        <v>城商行第一梯队</v>
      </c>
      <c r="S81" s="127" t="str">
        <f>VLOOKUP($A81,'SBLC load'!$A:$Y,MATCH(SBLC!S$1,'SBLC load'!$1:$1,0),0)</f>
        <v>--</v>
      </c>
    </row>
    <row r="82" spans="1:19" x14ac:dyDescent="0.25">
      <c r="A82" s="101">
        <f>SBLC[[#This Row],[Index]]</f>
        <v>241</v>
      </c>
      <c r="B82" s="75">
        <f>VLOOKUP($A82,'SBLC load'!$A:$Y,MATCH(SBLC!B$1,'SBLC load'!$1:$1,0),0)</f>
        <v>45013</v>
      </c>
      <c r="C82" s="76" t="str">
        <f>VLOOKUP($A82,'SBLC load'!$A:$AD,MATCH(SBLC!C$1,'SBLC load'!$1:$1,0),0)</f>
        <v>成都龙腾水利</v>
      </c>
      <c r="D82" s="76" t="str">
        <f>VLOOKUP($A82,'SBLC load'!$A:$Y,MATCH(SBLC!D$1,'SBLC load'!$1:$1,0),0)</f>
        <v>绵阳商业银行</v>
      </c>
      <c r="E82" s="75" t="str">
        <f>VLOOKUP($A82,'SBLC load'!$A:$Y,MATCH(SBLC!E$1,'SBLC load'!$1:$1,0),0)</f>
        <v>--/--/--</v>
      </c>
      <c r="F82" s="77" t="str">
        <f>VLOOKUP($A82,'SBLC load'!$A:$Y,MATCH(SBLC!F$1,'SBLC load'!$1:$1,0),0)</f>
        <v>CNH</v>
      </c>
      <c r="G82" s="77">
        <f>VLOOKUP($A82,'SBLC load'!$A:$Y,MATCH(SBLC!G$1,'SBLC load'!$1:$1,0),0)</f>
        <v>5.2969999999999997</v>
      </c>
      <c r="H82" s="75" t="str">
        <f>VLOOKUP($A82,'SBLC load'!$A:$Y,MATCH(SBLC!H$1,'SBLC load'!$1:$1,0),0)</f>
        <v>3</v>
      </c>
      <c r="I82" s="75" t="str">
        <f>VLOOKUP($A82,'SBLC load'!$A:$Y,MATCH(SBLC!I$1,'SBLC load'!$1:$1,0),0)</f>
        <v>5%</v>
      </c>
      <c r="J82" s="75" t="str">
        <f>VLOOKUP($A82,'SBLC load'!$A:$Y,MATCH(SBLC!J$1,'SBLC load'!$1:$1,0),0)</f>
        <v>--</v>
      </c>
      <c r="K82" s="77" t="str">
        <f>VLOOKUP($A82,'SBLC load'!$A:$Y,MATCH(SBLC!K$1,'SBLC load'!$1:$1,0),0)</f>
        <v>--</v>
      </c>
      <c r="L82" s="76" t="str">
        <f>VLOOKUP($A82,'SBLC load'!$A:$Y,MATCH(SBLC!L$1,'SBLC load'!$1:$1,0),0)</f>
        <v>备证</v>
      </c>
      <c r="M82" s="76" t="str">
        <f>VLOOKUP($A82,'SBLC load'!$A:$Y,MATCH(SBLC!M$1,'SBLC load'!$1:$1,0),0)</f>
        <v>自贸债</v>
      </c>
      <c r="N82" s="76" t="str">
        <f>VLOOKUP($A82,'SBLC load'!$A:$Y,MATCH(SBLC!N$1,'SBLC load'!$1:$1,0),0)</f>
        <v>四川</v>
      </c>
      <c r="O82" s="127" t="str">
        <f>VLOOKUP($A82,'SBLC load'!$A:$Y,MATCH(SBLC!O$1,'SBLC load'!$1:$1,0),0)</f>
        <v>地方平台</v>
      </c>
      <c r="P82" s="127">
        <f>VLOOKUP($A82,'SBLC load'!$A:$Y,MATCH(SBLC!P$1,'SBLC load'!$1:$1,0),0)</f>
        <v>0.77</v>
      </c>
      <c r="Q82" s="127" t="str">
        <f>VLOOKUP($A82,'SBLC load'!$A:$Y,MATCH(SBLC!Q$1,'SBLC load'!$1:$1,0),0)</f>
        <v>城商行备证</v>
      </c>
      <c r="R82" s="127" t="str">
        <f>VLOOKUP($A82,'SBLC load'!$A:$Y,MATCH(SBLC!R$1,'SBLC load'!$1:$1,0),0)</f>
        <v>--</v>
      </c>
      <c r="S82" s="127" t="str">
        <f>VLOOKUP($A82,'SBLC load'!$A:$Y,MATCH(SBLC!S$1,'SBLC load'!$1:$1,0),0)</f>
        <v>--</v>
      </c>
    </row>
    <row r="83" spans="1:19" x14ac:dyDescent="0.25">
      <c r="A83" s="101">
        <f>SBLC[[#This Row],[Index]]</f>
        <v>240</v>
      </c>
      <c r="B83" s="75">
        <f>VLOOKUP($A83,'SBLC load'!$A:$Y,MATCH(SBLC!B$1,'SBLC load'!$1:$1,0),0)</f>
        <v>45009</v>
      </c>
      <c r="C83" s="76" t="str">
        <f>VLOOKUP($A83,'SBLC load'!$A:$AD,MATCH(SBLC!C$1,'SBLC load'!$1:$1,0),0)</f>
        <v>龙南旅发</v>
      </c>
      <c r="D83" s="76" t="str">
        <f>VLOOKUP($A83,'SBLC load'!$A:$Y,MATCH(SBLC!D$1,'SBLC load'!$1:$1,0),0)</f>
        <v>九江银行</v>
      </c>
      <c r="E83" s="75" t="str">
        <f>VLOOKUP($A83,'SBLC load'!$A:$Y,MATCH(SBLC!E$1,'SBLC load'!$1:$1,0),0)</f>
        <v>--/--/--</v>
      </c>
      <c r="F83" s="77" t="str">
        <f>VLOOKUP($A83,'SBLC load'!$A:$Y,MATCH(SBLC!F$1,'SBLC load'!$1:$1,0),0)</f>
        <v>USD</v>
      </c>
      <c r="G83" s="77">
        <f>VLOOKUP($A83,'SBLC load'!$A:$Y,MATCH(SBLC!G$1,'SBLC load'!$1:$1,0),0)</f>
        <v>0.6</v>
      </c>
      <c r="H83" s="75" t="str">
        <f>VLOOKUP($A83,'SBLC load'!$A:$Y,MATCH(SBLC!H$1,'SBLC load'!$1:$1,0),0)</f>
        <v>2.9</v>
      </c>
      <c r="I83" s="75" t="str">
        <f>VLOOKUP($A83,'SBLC load'!$A:$Y,MATCH(SBLC!I$1,'SBLC load'!$1:$1,0),0)</f>
        <v>6.7%</v>
      </c>
      <c r="J83" s="75" t="str">
        <f>VLOOKUP($A83,'SBLC load'!$A:$Y,MATCH(SBLC!J$1,'SBLC load'!$1:$1,0),0)</f>
        <v>--</v>
      </c>
      <c r="K83" s="77" t="str">
        <f>VLOOKUP($A83,'SBLC load'!$A:$Y,MATCH(SBLC!K$1,'SBLC load'!$1:$1,0),0)</f>
        <v>--</v>
      </c>
      <c r="L83" s="76" t="str">
        <f>VLOOKUP($A83,'SBLC load'!$A:$Y,MATCH(SBLC!L$1,'SBLC load'!$1:$1,0),0)</f>
        <v>备证</v>
      </c>
      <c r="M83" s="76" t="str">
        <f>VLOOKUP($A83,'SBLC load'!$A:$Y,MATCH(SBLC!M$1,'SBLC load'!$1:$1,0),0)</f>
        <v>--</v>
      </c>
      <c r="N83" s="76" t="str">
        <f>VLOOKUP($A83,'SBLC load'!$A:$Y,MATCH(SBLC!N$1,'SBLC load'!$1:$1,0),0)</f>
        <v>江西</v>
      </c>
      <c r="O83" s="127" t="str">
        <f>VLOOKUP($A83,'SBLC load'!$A:$Y,MATCH(SBLC!O$1,'SBLC load'!$1:$1,0),0)</f>
        <v>地方平台</v>
      </c>
      <c r="P83" s="127">
        <f>VLOOKUP($A83,'SBLC load'!$A:$Y,MATCH(SBLC!P$1,'SBLC load'!$1:$1,0),0)</f>
        <v>0.6</v>
      </c>
      <c r="Q83" s="127" t="str">
        <f>VLOOKUP($A83,'SBLC load'!$A:$Y,MATCH(SBLC!Q$1,'SBLC load'!$1:$1,0),0)</f>
        <v>城商行备证</v>
      </c>
      <c r="R83" s="127" t="str">
        <f>VLOOKUP($A83,'SBLC load'!$A:$Y,MATCH(SBLC!R$1,'SBLC load'!$1:$1,0),0)</f>
        <v>--</v>
      </c>
      <c r="S83" s="127" t="str">
        <f>VLOOKUP($A83,'SBLC load'!$A:$Y,MATCH(SBLC!S$1,'SBLC load'!$1:$1,0),0)</f>
        <v>--</v>
      </c>
    </row>
    <row r="84" spans="1:19" x14ac:dyDescent="0.25">
      <c r="A84" s="101">
        <f>SBLC[[#This Row],[Index]]</f>
        <v>239</v>
      </c>
      <c r="B84" s="75">
        <f>VLOOKUP($A84,'SBLC load'!$A:$Y,MATCH(SBLC!B$1,'SBLC load'!$1:$1,0),0)</f>
        <v>45009</v>
      </c>
      <c r="C84" s="76" t="str">
        <f>VLOOKUP($A84,'SBLC load'!$A:$AD,MATCH(SBLC!C$1,'SBLC load'!$1:$1,0),0)</f>
        <v>赣州旅投</v>
      </c>
      <c r="D84" s="76" t="str">
        <f>VLOOKUP($A84,'SBLC load'!$A:$Y,MATCH(SBLC!D$1,'SBLC load'!$1:$1,0),0)</f>
        <v>北京银行</v>
      </c>
      <c r="E84" s="75" t="str">
        <f>VLOOKUP($A84,'SBLC load'!$A:$Y,MATCH(SBLC!E$1,'SBLC load'!$1:$1,0),0)</f>
        <v>--/--/--</v>
      </c>
      <c r="F84" s="77" t="str">
        <f>VLOOKUP($A84,'SBLC load'!$A:$Y,MATCH(SBLC!F$1,'SBLC load'!$1:$1,0),0)</f>
        <v>CNH</v>
      </c>
      <c r="G84" s="77">
        <f>VLOOKUP($A84,'SBLC load'!$A:$Y,MATCH(SBLC!G$1,'SBLC load'!$1:$1,0),0)</f>
        <v>3.4</v>
      </c>
      <c r="H84" s="75" t="str">
        <f>VLOOKUP($A84,'SBLC load'!$A:$Y,MATCH(SBLC!H$1,'SBLC load'!$1:$1,0),0)</f>
        <v>3</v>
      </c>
      <c r="I84" s="75" t="str">
        <f>VLOOKUP($A84,'SBLC load'!$A:$Y,MATCH(SBLC!I$1,'SBLC load'!$1:$1,0),0)</f>
        <v>4%</v>
      </c>
      <c r="J84" s="75" t="str">
        <f>VLOOKUP($A84,'SBLC load'!$A:$Y,MATCH(SBLC!J$1,'SBLC load'!$1:$1,0),0)</f>
        <v>--</v>
      </c>
      <c r="K84" s="77" t="str">
        <f>VLOOKUP($A84,'SBLC load'!$A:$Y,MATCH(SBLC!K$1,'SBLC load'!$1:$1,0),0)</f>
        <v>--</v>
      </c>
      <c r="L84" s="76" t="str">
        <f>VLOOKUP($A84,'SBLC load'!$A:$Y,MATCH(SBLC!L$1,'SBLC load'!$1:$1,0),0)</f>
        <v>备证</v>
      </c>
      <c r="M84" s="76" t="str">
        <f>VLOOKUP($A84,'SBLC load'!$A:$Y,MATCH(SBLC!M$1,'SBLC load'!$1:$1,0),0)</f>
        <v>自贸债</v>
      </c>
      <c r="N84" s="76" t="str">
        <f>VLOOKUP($A84,'SBLC load'!$A:$Y,MATCH(SBLC!N$1,'SBLC load'!$1:$1,0),0)</f>
        <v>江西</v>
      </c>
      <c r="O84" s="127" t="str">
        <f>VLOOKUP($A84,'SBLC load'!$A:$Y,MATCH(SBLC!O$1,'SBLC load'!$1:$1,0),0)</f>
        <v>地方平台</v>
      </c>
      <c r="P84" s="127">
        <f>VLOOKUP($A84,'SBLC load'!$A:$Y,MATCH(SBLC!P$1,'SBLC load'!$1:$1,0),0)</f>
        <v>0.5</v>
      </c>
      <c r="Q84" s="127" t="str">
        <f>VLOOKUP($A84,'SBLC load'!$A:$Y,MATCH(SBLC!Q$1,'SBLC load'!$1:$1,0),0)</f>
        <v>城商行备证</v>
      </c>
      <c r="R84" s="127" t="str">
        <f>VLOOKUP($A84,'SBLC load'!$A:$Y,MATCH(SBLC!R$1,'SBLC load'!$1:$1,0),0)</f>
        <v>城商行第一梯队</v>
      </c>
      <c r="S84" s="127" t="str">
        <f>VLOOKUP($A84,'SBLC load'!$A:$Y,MATCH(SBLC!S$1,'SBLC load'!$1:$1,0),0)</f>
        <v>--</v>
      </c>
    </row>
    <row r="85" spans="1:19" x14ac:dyDescent="0.25">
      <c r="A85" s="101">
        <f>SBLC[[#This Row],[Index]]</f>
        <v>238</v>
      </c>
      <c r="B85" s="75">
        <f>VLOOKUP($A85,'SBLC load'!$A:$Y,MATCH(SBLC!B$1,'SBLC load'!$1:$1,0),0)</f>
        <v>45009</v>
      </c>
      <c r="C85" s="76" t="str">
        <f>VLOOKUP($A85,'SBLC load'!$A:$AD,MATCH(SBLC!C$1,'SBLC load'!$1:$1,0),0)</f>
        <v>攀枝花攀西科技城</v>
      </c>
      <c r="D85" s="76" t="str">
        <f>VLOOKUP($A85,'SBLC load'!$A:$Y,MATCH(SBLC!D$1,'SBLC load'!$1:$1,0),0)</f>
        <v>上海银行</v>
      </c>
      <c r="E85" s="75" t="str">
        <f>VLOOKUP($A85,'SBLC load'!$A:$Y,MATCH(SBLC!E$1,'SBLC load'!$1:$1,0),0)</f>
        <v>--/--/--</v>
      </c>
      <c r="F85" s="77" t="str">
        <f>VLOOKUP($A85,'SBLC load'!$A:$Y,MATCH(SBLC!F$1,'SBLC load'!$1:$1,0),0)</f>
        <v>CNH</v>
      </c>
      <c r="G85" s="77">
        <f>VLOOKUP($A85,'SBLC load'!$A:$Y,MATCH(SBLC!G$1,'SBLC load'!$1:$1,0),0)</f>
        <v>3</v>
      </c>
      <c r="H85" s="75" t="str">
        <f>VLOOKUP($A85,'SBLC load'!$A:$Y,MATCH(SBLC!H$1,'SBLC load'!$1:$1,0),0)</f>
        <v>3</v>
      </c>
      <c r="I85" s="75" t="str">
        <f>VLOOKUP($A85,'SBLC load'!$A:$Y,MATCH(SBLC!I$1,'SBLC load'!$1:$1,0),0)</f>
        <v>3.8%</v>
      </c>
      <c r="J85" s="75" t="str">
        <f>VLOOKUP($A85,'SBLC load'!$A:$Y,MATCH(SBLC!J$1,'SBLC load'!$1:$1,0),0)</f>
        <v>4.1%a</v>
      </c>
      <c r="K85" s="77" t="str">
        <f>VLOOKUP($A85,'SBLC load'!$A:$Y,MATCH(SBLC!K$1,'SBLC load'!$1:$1,0),0)</f>
        <v>30</v>
      </c>
      <c r="L85" s="76" t="str">
        <f>VLOOKUP($A85,'SBLC load'!$A:$Y,MATCH(SBLC!L$1,'SBLC load'!$1:$1,0),0)</f>
        <v>备证</v>
      </c>
      <c r="M85" s="76" t="str">
        <f>VLOOKUP($A85,'SBLC load'!$A:$Y,MATCH(SBLC!M$1,'SBLC load'!$1:$1,0),0)</f>
        <v>自贸债</v>
      </c>
      <c r="N85" s="76" t="str">
        <f>VLOOKUP($A85,'SBLC load'!$A:$Y,MATCH(SBLC!N$1,'SBLC load'!$1:$1,0),0)</f>
        <v>四川</v>
      </c>
      <c r="O85" s="127" t="str">
        <f>VLOOKUP($A85,'SBLC load'!$A:$Y,MATCH(SBLC!O$1,'SBLC load'!$1:$1,0),0)</f>
        <v>地方平台</v>
      </c>
      <c r="P85" s="127">
        <f>VLOOKUP($A85,'SBLC load'!$A:$Y,MATCH(SBLC!P$1,'SBLC load'!$1:$1,0),0)</f>
        <v>0.44</v>
      </c>
      <c r="Q85" s="127" t="str">
        <f>VLOOKUP($A85,'SBLC load'!$A:$Y,MATCH(SBLC!Q$1,'SBLC load'!$1:$1,0),0)</f>
        <v>城商行备证</v>
      </c>
      <c r="R85" s="127" t="str">
        <f>VLOOKUP($A85,'SBLC load'!$A:$Y,MATCH(SBLC!R$1,'SBLC load'!$1:$1,0),0)</f>
        <v>城商行第一梯队</v>
      </c>
      <c r="S85" s="127" t="str">
        <f>VLOOKUP($A85,'SBLC load'!$A:$Y,MATCH(SBLC!S$1,'SBLC load'!$1:$1,0),0)</f>
        <v>--</v>
      </c>
    </row>
    <row r="86" spans="1:19" x14ac:dyDescent="0.25">
      <c r="A86" s="101">
        <f>SBLC[[#This Row],[Index]]</f>
        <v>237</v>
      </c>
      <c r="B86" s="75">
        <f>VLOOKUP($A86,'SBLC load'!$A:$Y,MATCH(SBLC!B$1,'SBLC load'!$1:$1,0),0)</f>
        <v>45009</v>
      </c>
      <c r="C86" s="76" t="str">
        <f>VLOOKUP($A86,'SBLC load'!$A:$AD,MATCH(SBLC!C$1,'SBLC load'!$1:$1,0),0)</f>
        <v>十堰聚鑫城投</v>
      </c>
      <c r="D86" s="76" t="str">
        <f>VLOOKUP($A86,'SBLC load'!$A:$Y,MATCH(SBLC!D$1,'SBLC load'!$1:$1,0),0)</f>
        <v>湖北银行</v>
      </c>
      <c r="E86" s="75" t="str">
        <f>VLOOKUP($A86,'SBLC load'!$A:$Y,MATCH(SBLC!E$1,'SBLC load'!$1:$1,0),0)</f>
        <v>--/--/--</v>
      </c>
      <c r="F86" s="77" t="str">
        <f>VLOOKUP($A86,'SBLC load'!$A:$Y,MATCH(SBLC!F$1,'SBLC load'!$1:$1,0),0)</f>
        <v>CNH</v>
      </c>
      <c r="G86" s="77">
        <f>VLOOKUP($A86,'SBLC load'!$A:$Y,MATCH(SBLC!G$1,'SBLC load'!$1:$1,0),0)</f>
        <v>4.0999999999999996</v>
      </c>
      <c r="H86" s="75" t="str">
        <f>VLOOKUP($A86,'SBLC load'!$A:$Y,MATCH(SBLC!H$1,'SBLC load'!$1:$1,0),0)</f>
        <v>3</v>
      </c>
      <c r="I86" s="75" t="str">
        <f>VLOOKUP($A86,'SBLC load'!$A:$Y,MATCH(SBLC!I$1,'SBLC load'!$1:$1,0),0)</f>
        <v>4.85%</v>
      </c>
      <c r="J86" s="75" t="str">
        <f>VLOOKUP($A86,'SBLC load'!$A:$Y,MATCH(SBLC!J$1,'SBLC load'!$1:$1,0),0)</f>
        <v>--</v>
      </c>
      <c r="K86" s="77" t="str">
        <f>VLOOKUP($A86,'SBLC load'!$A:$Y,MATCH(SBLC!K$1,'SBLC load'!$1:$1,0),0)</f>
        <v>--</v>
      </c>
      <c r="L86" s="76" t="str">
        <f>VLOOKUP($A86,'SBLC load'!$A:$Y,MATCH(SBLC!L$1,'SBLC load'!$1:$1,0),0)</f>
        <v>备证</v>
      </c>
      <c r="M86" s="76" t="str">
        <f>VLOOKUP($A86,'SBLC load'!$A:$Y,MATCH(SBLC!M$1,'SBLC load'!$1:$1,0),0)</f>
        <v>自贸债</v>
      </c>
      <c r="N86" s="76" t="str">
        <f>VLOOKUP($A86,'SBLC load'!$A:$Y,MATCH(SBLC!N$1,'SBLC load'!$1:$1,0),0)</f>
        <v>湖北</v>
      </c>
      <c r="O86" s="127" t="str">
        <f>VLOOKUP($A86,'SBLC load'!$A:$Y,MATCH(SBLC!O$1,'SBLC load'!$1:$1,0),0)</f>
        <v>地方平台</v>
      </c>
      <c r="P86" s="127">
        <f>VLOOKUP($A86,'SBLC load'!$A:$Y,MATCH(SBLC!P$1,'SBLC load'!$1:$1,0),0)</f>
        <v>0.6</v>
      </c>
      <c r="Q86" s="127" t="str">
        <f>VLOOKUP($A86,'SBLC load'!$A:$Y,MATCH(SBLC!Q$1,'SBLC load'!$1:$1,0),0)</f>
        <v>城商行备证</v>
      </c>
      <c r="R86" s="127" t="str">
        <f>VLOOKUP($A86,'SBLC load'!$A:$Y,MATCH(SBLC!R$1,'SBLC load'!$1:$1,0),0)</f>
        <v>--</v>
      </c>
      <c r="S86" s="127" t="str">
        <f>VLOOKUP($A86,'SBLC load'!$A:$Y,MATCH(SBLC!S$1,'SBLC load'!$1:$1,0),0)</f>
        <v>--</v>
      </c>
    </row>
    <row r="87" spans="1:19" x14ac:dyDescent="0.25">
      <c r="A87" s="101">
        <f>SBLC[[#This Row],[Index]]</f>
        <v>236</v>
      </c>
      <c r="B87" s="75">
        <f>VLOOKUP($A87,'SBLC load'!$A:$Y,MATCH(SBLC!B$1,'SBLC load'!$1:$1,0),0)</f>
        <v>45002</v>
      </c>
      <c r="C87" s="76" t="str">
        <f>VLOOKUP($A87,'SBLC load'!$A:$AD,MATCH(SBLC!C$1,'SBLC load'!$1:$1,0),0)</f>
        <v>青田城投</v>
      </c>
      <c r="D87" s="76" t="str">
        <f>VLOOKUP($A87,'SBLC load'!$A:$Y,MATCH(SBLC!D$1,'SBLC load'!$1:$1,0),0)</f>
        <v>杭州银行</v>
      </c>
      <c r="E87" s="75" t="str">
        <f>VLOOKUP($A87,'SBLC load'!$A:$Y,MATCH(SBLC!E$1,'SBLC load'!$1:$1,0),0)</f>
        <v>--/--/--</v>
      </c>
      <c r="F87" s="77" t="str">
        <f>VLOOKUP($A87,'SBLC load'!$A:$Y,MATCH(SBLC!F$1,'SBLC load'!$1:$1,0),0)</f>
        <v>CNH</v>
      </c>
      <c r="G87" s="77">
        <f>VLOOKUP($A87,'SBLC load'!$A:$Y,MATCH(SBLC!G$1,'SBLC load'!$1:$1,0),0)</f>
        <v>5</v>
      </c>
      <c r="H87" s="75" t="str">
        <f>VLOOKUP($A87,'SBLC load'!$A:$Y,MATCH(SBLC!H$1,'SBLC load'!$1:$1,0),0)</f>
        <v>3</v>
      </c>
      <c r="I87" s="75" t="str">
        <f>VLOOKUP($A87,'SBLC load'!$A:$Y,MATCH(SBLC!I$1,'SBLC load'!$1:$1,0),0)</f>
        <v>3.8%</v>
      </c>
      <c r="J87" s="75" t="str">
        <f>VLOOKUP($A87,'SBLC load'!$A:$Y,MATCH(SBLC!J$1,'SBLC load'!$1:$1,0),0)</f>
        <v>4%a</v>
      </c>
      <c r="K87" s="77" t="str">
        <f>VLOOKUP($A87,'SBLC load'!$A:$Y,MATCH(SBLC!K$1,'SBLC load'!$1:$1,0),0)</f>
        <v>20</v>
      </c>
      <c r="L87" s="76" t="str">
        <f>VLOOKUP($A87,'SBLC load'!$A:$Y,MATCH(SBLC!L$1,'SBLC load'!$1:$1,0),0)</f>
        <v>备证</v>
      </c>
      <c r="M87" s="76" t="str">
        <f>VLOOKUP($A87,'SBLC load'!$A:$Y,MATCH(SBLC!M$1,'SBLC load'!$1:$1,0),0)</f>
        <v>自贸债</v>
      </c>
      <c r="N87" s="76" t="str">
        <f>VLOOKUP($A87,'SBLC load'!$A:$Y,MATCH(SBLC!N$1,'SBLC load'!$1:$1,0),0)</f>
        <v>浙江</v>
      </c>
      <c r="O87" s="127" t="str">
        <f>VLOOKUP($A87,'SBLC load'!$A:$Y,MATCH(SBLC!O$1,'SBLC load'!$1:$1,0),0)</f>
        <v>地方平台</v>
      </c>
      <c r="P87" s="127">
        <f>VLOOKUP($A87,'SBLC load'!$A:$Y,MATCH(SBLC!P$1,'SBLC load'!$1:$1,0),0)</f>
        <v>0.72</v>
      </c>
      <c r="Q87" s="127" t="str">
        <f>VLOOKUP($A87,'SBLC load'!$A:$Y,MATCH(SBLC!Q$1,'SBLC load'!$1:$1,0),0)</f>
        <v>城商行备证</v>
      </c>
      <c r="R87" s="127" t="str">
        <f>VLOOKUP($A87,'SBLC load'!$A:$Y,MATCH(SBLC!R$1,'SBLC load'!$1:$1,0),0)</f>
        <v>城商行第二梯队</v>
      </c>
      <c r="S87" s="127" t="str">
        <f>VLOOKUP($A87,'SBLC load'!$A:$Y,MATCH(SBLC!S$1,'SBLC load'!$1:$1,0),0)</f>
        <v>--</v>
      </c>
    </row>
    <row r="88" spans="1:19" x14ac:dyDescent="0.25">
      <c r="A88" s="101">
        <f>SBLC[[#This Row],[Index]]</f>
        <v>235</v>
      </c>
      <c r="B88" s="75">
        <f>VLOOKUP($A88,'SBLC load'!$A:$Y,MATCH(SBLC!B$1,'SBLC load'!$1:$1,0),0)</f>
        <v>45002</v>
      </c>
      <c r="C88" s="76" t="str">
        <f>VLOOKUP($A88,'SBLC load'!$A:$AD,MATCH(SBLC!C$1,'SBLC load'!$1:$1,0),0)</f>
        <v>湖州吴兴产投</v>
      </c>
      <c r="D88" s="76" t="str">
        <f>VLOOKUP($A88,'SBLC load'!$A:$Y,MATCH(SBLC!D$1,'SBLC load'!$1:$1,0),0)</f>
        <v>绍兴银行</v>
      </c>
      <c r="E88" s="75" t="str">
        <f>VLOOKUP($A88,'SBLC load'!$A:$Y,MATCH(SBLC!E$1,'SBLC load'!$1:$1,0),0)</f>
        <v>--/--/--</v>
      </c>
      <c r="F88" s="77" t="str">
        <f>VLOOKUP($A88,'SBLC load'!$A:$Y,MATCH(SBLC!F$1,'SBLC load'!$1:$1,0),0)</f>
        <v>CNH</v>
      </c>
      <c r="G88" s="77">
        <f>VLOOKUP($A88,'SBLC load'!$A:$Y,MATCH(SBLC!G$1,'SBLC load'!$1:$1,0),0)</f>
        <v>2.2999999999999998</v>
      </c>
      <c r="H88" s="75" t="str">
        <f>VLOOKUP($A88,'SBLC load'!$A:$Y,MATCH(SBLC!H$1,'SBLC load'!$1:$1,0),0)</f>
        <v>3</v>
      </c>
      <c r="I88" s="75" t="str">
        <f>VLOOKUP($A88,'SBLC load'!$A:$Y,MATCH(SBLC!I$1,'SBLC load'!$1:$1,0),0)</f>
        <v>4.4%</v>
      </c>
      <c r="J88" s="75" t="str">
        <f>VLOOKUP($A88,'SBLC load'!$A:$Y,MATCH(SBLC!J$1,'SBLC load'!$1:$1,0),0)</f>
        <v>--</v>
      </c>
      <c r="K88" s="77" t="str">
        <f>VLOOKUP($A88,'SBLC load'!$A:$Y,MATCH(SBLC!K$1,'SBLC load'!$1:$1,0),0)</f>
        <v>--</v>
      </c>
      <c r="L88" s="76" t="str">
        <f>VLOOKUP($A88,'SBLC load'!$A:$Y,MATCH(SBLC!L$1,'SBLC load'!$1:$1,0),0)</f>
        <v>备证</v>
      </c>
      <c r="M88" s="76" t="str">
        <f>VLOOKUP($A88,'SBLC load'!$A:$Y,MATCH(SBLC!M$1,'SBLC load'!$1:$1,0),0)</f>
        <v>自贸债</v>
      </c>
      <c r="N88" s="76" t="str">
        <f>VLOOKUP($A88,'SBLC load'!$A:$Y,MATCH(SBLC!N$1,'SBLC load'!$1:$1,0),0)</f>
        <v>浙江</v>
      </c>
      <c r="O88" s="127" t="str">
        <f>VLOOKUP($A88,'SBLC load'!$A:$Y,MATCH(SBLC!O$1,'SBLC load'!$1:$1,0),0)</f>
        <v>地方平台</v>
      </c>
      <c r="P88" s="127">
        <f>VLOOKUP($A88,'SBLC load'!$A:$Y,MATCH(SBLC!P$1,'SBLC load'!$1:$1,0),0)</f>
        <v>0.33</v>
      </c>
      <c r="Q88" s="127" t="str">
        <f>VLOOKUP($A88,'SBLC load'!$A:$Y,MATCH(SBLC!Q$1,'SBLC load'!$1:$1,0),0)</f>
        <v>城商行备证</v>
      </c>
      <c r="R88" s="127" t="str">
        <f>VLOOKUP($A88,'SBLC load'!$A:$Y,MATCH(SBLC!R$1,'SBLC load'!$1:$1,0),0)</f>
        <v>--</v>
      </c>
      <c r="S88" s="127" t="str">
        <f>VLOOKUP($A88,'SBLC load'!$A:$Y,MATCH(SBLC!S$1,'SBLC load'!$1:$1,0),0)</f>
        <v>--</v>
      </c>
    </row>
    <row r="89" spans="1:19" x14ac:dyDescent="0.25">
      <c r="A89" s="101">
        <f>SBLC[[#This Row],[Index]]</f>
        <v>234</v>
      </c>
      <c r="B89" s="75">
        <f>VLOOKUP($A89,'SBLC load'!$A:$Y,MATCH(SBLC!B$1,'SBLC load'!$1:$1,0),0)</f>
        <v>45002</v>
      </c>
      <c r="C89" s="76" t="str">
        <f>VLOOKUP($A89,'SBLC load'!$A:$AD,MATCH(SBLC!C$1,'SBLC load'!$1:$1,0),0)</f>
        <v>桂林经开</v>
      </c>
      <c r="D89" s="76" t="str">
        <f>VLOOKUP($A89,'SBLC load'!$A:$Y,MATCH(SBLC!D$1,'SBLC load'!$1:$1,0),0)</f>
        <v>北部湾银行</v>
      </c>
      <c r="E89" s="75" t="str">
        <f>VLOOKUP($A89,'SBLC load'!$A:$Y,MATCH(SBLC!E$1,'SBLC load'!$1:$1,0),0)</f>
        <v>--/--/--</v>
      </c>
      <c r="F89" s="77" t="str">
        <f>VLOOKUP($A89,'SBLC load'!$A:$Y,MATCH(SBLC!F$1,'SBLC load'!$1:$1,0),0)</f>
        <v>CNH</v>
      </c>
      <c r="G89" s="77">
        <f>VLOOKUP($A89,'SBLC load'!$A:$Y,MATCH(SBLC!G$1,'SBLC load'!$1:$1,0),0)</f>
        <v>1</v>
      </c>
      <c r="H89" s="75" t="str">
        <f>VLOOKUP($A89,'SBLC load'!$A:$Y,MATCH(SBLC!H$1,'SBLC load'!$1:$1,0),0)</f>
        <v>3</v>
      </c>
      <c r="I89" s="75" t="str">
        <f>VLOOKUP($A89,'SBLC load'!$A:$Y,MATCH(SBLC!I$1,'SBLC load'!$1:$1,0),0)</f>
        <v>4.8%</v>
      </c>
      <c r="J89" s="75" t="str">
        <f>VLOOKUP($A89,'SBLC load'!$A:$Y,MATCH(SBLC!J$1,'SBLC load'!$1:$1,0),0)</f>
        <v>--</v>
      </c>
      <c r="K89" s="77" t="str">
        <f>VLOOKUP($A89,'SBLC load'!$A:$Y,MATCH(SBLC!K$1,'SBLC load'!$1:$1,0),0)</f>
        <v>--</v>
      </c>
      <c r="L89" s="76" t="str">
        <f>VLOOKUP($A89,'SBLC load'!$A:$Y,MATCH(SBLC!L$1,'SBLC load'!$1:$1,0),0)</f>
        <v>备证</v>
      </c>
      <c r="M89" s="76" t="str">
        <f>VLOOKUP($A89,'SBLC load'!$A:$Y,MATCH(SBLC!M$1,'SBLC load'!$1:$1,0),0)</f>
        <v>可持续自贸债</v>
      </c>
      <c r="N89" s="76" t="str">
        <f>VLOOKUP($A89,'SBLC load'!$A:$Y,MATCH(SBLC!N$1,'SBLC load'!$1:$1,0),0)</f>
        <v>广西</v>
      </c>
      <c r="O89" s="127" t="str">
        <f>VLOOKUP($A89,'SBLC load'!$A:$Y,MATCH(SBLC!O$1,'SBLC load'!$1:$1,0),0)</f>
        <v>地方平台</v>
      </c>
      <c r="P89" s="127">
        <f>VLOOKUP($A89,'SBLC load'!$A:$Y,MATCH(SBLC!P$1,'SBLC load'!$1:$1,0),0)</f>
        <v>0.14000000000000001</v>
      </c>
      <c r="Q89" s="127" t="str">
        <f>VLOOKUP($A89,'SBLC load'!$A:$Y,MATCH(SBLC!Q$1,'SBLC load'!$1:$1,0),0)</f>
        <v>城商行备证</v>
      </c>
      <c r="R89" s="127" t="str">
        <f>VLOOKUP($A89,'SBLC load'!$A:$Y,MATCH(SBLC!R$1,'SBLC load'!$1:$1,0),0)</f>
        <v>--</v>
      </c>
      <c r="S89" s="127" t="str">
        <f>VLOOKUP($A89,'SBLC load'!$A:$Y,MATCH(SBLC!S$1,'SBLC load'!$1:$1,0),0)</f>
        <v>BISL</v>
      </c>
    </row>
    <row r="90" spans="1:19" x14ac:dyDescent="0.25">
      <c r="A90" s="101">
        <f>SBLC[[#This Row],[Index]]</f>
        <v>233</v>
      </c>
      <c r="B90" s="75">
        <f>VLOOKUP($A90,'SBLC load'!$A:$Y,MATCH(SBLC!B$1,'SBLC load'!$1:$1,0),0)</f>
        <v>45001</v>
      </c>
      <c r="C90" s="76" t="str">
        <f>VLOOKUP($A90,'SBLC load'!$A:$AD,MATCH(SBLC!C$1,'SBLC load'!$1:$1,0),0)</f>
        <v>长兴文旅发展</v>
      </c>
      <c r="D90" s="76" t="str">
        <f>VLOOKUP($A90,'SBLC load'!$A:$Y,MATCH(SBLC!D$1,'SBLC load'!$1:$1,0),0)</f>
        <v>上海银行</v>
      </c>
      <c r="E90" s="75" t="str">
        <f>VLOOKUP($A90,'SBLC load'!$A:$Y,MATCH(SBLC!E$1,'SBLC load'!$1:$1,0),0)</f>
        <v>--/--/--</v>
      </c>
      <c r="F90" s="77" t="str">
        <f>VLOOKUP($A90,'SBLC load'!$A:$Y,MATCH(SBLC!F$1,'SBLC load'!$1:$1,0),0)</f>
        <v>CNH</v>
      </c>
      <c r="G90" s="77">
        <f>VLOOKUP($A90,'SBLC load'!$A:$Y,MATCH(SBLC!G$1,'SBLC load'!$1:$1,0),0)</f>
        <v>11.7</v>
      </c>
      <c r="H90" s="75" t="str">
        <f>VLOOKUP($A90,'SBLC load'!$A:$Y,MATCH(SBLC!H$1,'SBLC load'!$1:$1,0),0)</f>
        <v>3</v>
      </c>
      <c r="I90" s="75" t="str">
        <f>VLOOKUP($A90,'SBLC load'!$A:$Y,MATCH(SBLC!I$1,'SBLC load'!$1:$1,0),0)</f>
        <v>3.8%</v>
      </c>
      <c r="J90" s="75" t="str">
        <f>VLOOKUP($A90,'SBLC load'!$A:$Y,MATCH(SBLC!J$1,'SBLC load'!$1:$1,0),0)</f>
        <v>4%a</v>
      </c>
      <c r="K90" s="77" t="str">
        <f>VLOOKUP($A90,'SBLC load'!$A:$Y,MATCH(SBLC!K$1,'SBLC load'!$1:$1,0),0)</f>
        <v>20</v>
      </c>
      <c r="L90" s="76" t="str">
        <f>VLOOKUP($A90,'SBLC load'!$A:$Y,MATCH(SBLC!L$1,'SBLC load'!$1:$1,0),0)</f>
        <v>备证</v>
      </c>
      <c r="M90" s="76" t="str">
        <f>VLOOKUP($A90,'SBLC load'!$A:$Y,MATCH(SBLC!M$1,'SBLC load'!$1:$1,0),0)</f>
        <v>自贸债</v>
      </c>
      <c r="N90" s="76" t="str">
        <f>VLOOKUP($A90,'SBLC load'!$A:$Y,MATCH(SBLC!N$1,'SBLC load'!$1:$1,0),0)</f>
        <v>浙江</v>
      </c>
      <c r="O90" s="127" t="str">
        <f>VLOOKUP($A90,'SBLC load'!$A:$Y,MATCH(SBLC!O$1,'SBLC load'!$1:$1,0),0)</f>
        <v>地方平台</v>
      </c>
      <c r="P90" s="127">
        <f>VLOOKUP($A90,'SBLC load'!$A:$Y,MATCH(SBLC!P$1,'SBLC load'!$1:$1,0),0)</f>
        <v>1.7</v>
      </c>
      <c r="Q90" s="127" t="str">
        <f>VLOOKUP($A90,'SBLC load'!$A:$Y,MATCH(SBLC!Q$1,'SBLC load'!$1:$1,0),0)</f>
        <v>城商行备证</v>
      </c>
      <c r="R90" s="127" t="str">
        <f>VLOOKUP($A90,'SBLC load'!$A:$Y,MATCH(SBLC!R$1,'SBLC load'!$1:$1,0),0)</f>
        <v>城商行第一梯队</v>
      </c>
      <c r="S90" s="127" t="str">
        <f>VLOOKUP($A90,'SBLC load'!$A:$Y,MATCH(SBLC!S$1,'SBLC load'!$1:$1,0),0)</f>
        <v>--</v>
      </c>
    </row>
    <row r="91" spans="1:19" x14ac:dyDescent="0.25">
      <c r="A91" s="101">
        <f>SBLC[[#This Row],[Index]]</f>
        <v>232</v>
      </c>
      <c r="B91" s="75">
        <f>VLOOKUP($A91,'SBLC load'!$A:$Y,MATCH(SBLC!B$1,'SBLC load'!$1:$1,0),0)</f>
        <v>45001</v>
      </c>
      <c r="C91" s="76" t="str">
        <f>VLOOKUP($A91,'SBLC load'!$A:$AD,MATCH(SBLC!C$1,'SBLC load'!$1:$1,0),0)</f>
        <v>莱芜高投</v>
      </c>
      <c r="D91" s="76" t="str">
        <f>VLOOKUP($A91,'SBLC load'!$A:$Y,MATCH(SBLC!D$1,'SBLC load'!$1:$1,0),0)</f>
        <v>齐鲁银行</v>
      </c>
      <c r="E91" s="75" t="str">
        <f>VLOOKUP($A91,'SBLC load'!$A:$Y,MATCH(SBLC!E$1,'SBLC load'!$1:$1,0),0)</f>
        <v>--/--/--</v>
      </c>
      <c r="F91" s="77" t="str">
        <f>VLOOKUP($A91,'SBLC load'!$A:$Y,MATCH(SBLC!F$1,'SBLC load'!$1:$1,0),0)</f>
        <v>USD</v>
      </c>
      <c r="G91" s="77">
        <f>VLOOKUP($A91,'SBLC load'!$A:$Y,MATCH(SBLC!G$1,'SBLC load'!$1:$1,0),0)</f>
        <v>0.47</v>
      </c>
      <c r="H91" s="75" t="str">
        <f>VLOOKUP($A91,'SBLC load'!$A:$Y,MATCH(SBLC!H$1,'SBLC load'!$1:$1,0),0)</f>
        <v>3</v>
      </c>
      <c r="I91" s="75" t="str">
        <f>VLOOKUP($A91,'SBLC load'!$A:$Y,MATCH(SBLC!I$1,'SBLC load'!$1:$1,0),0)</f>
        <v>7%</v>
      </c>
      <c r="J91" s="75" t="str">
        <f>VLOOKUP($A91,'SBLC load'!$A:$Y,MATCH(SBLC!J$1,'SBLC load'!$1:$1,0),0)</f>
        <v>--</v>
      </c>
      <c r="K91" s="77" t="str">
        <f>VLOOKUP($A91,'SBLC load'!$A:$Y,MATCH(SBLC!K$1,'SBLC load'!$1:$1,0),0)</f>
        <v>--</v>
      </c>
      <c r="L91" s="76" t="str">
        <f>VLOOKUP($A91,'SBLC load'!$A:$Y,MATCH(SBLC!L$1,'SBLC load'!$1:$1,0),0)</f>
        <v>备证+担保</v>
      </c>
      <c r="M91" s="76" t="str">
        <f>VLOOKUP($A91,'SBLC load'!$A:$Y,MATCH(SBLC!M$1,'SBLC load'!$1:$1,0),0)</f>
        <v>--</v>
      </c>
      <c r="N91" s="76" t="str">
        <f>VLOOKUP($A91,'SBLC load'!$A:$Y,MATCH(SBLC!N$1,'SBLC load'!$1:$1,0),0)</f>
        <v>山东</v>
      </c>
      <c r="O91" s="127" t="str">
        <f>VLOOKUP($A91,'SBLC load'!$A:$Y,MATCH(SBLC!O$1,'SBLC load'!$1:$1,0),0)</f>
        <v>地方平台</v>
      </c>
      <c r="P91" s="127">
        <f>VLOOKUP($A91,'SBLC load'!$A:$Y,MATCH(SBLC!P$1,'SBLC load'!$1:$1,0),0)</f>
        <v>0.47</v>
      </c>
      <c r="Q91" s="127" t="str">
        <f>VLOOKUP($A91,'SBLC load'!$A:$Y,MATCH(SBLC!Q$1,'SBLC load'!$1:$1,0),0)</f>
        <v>城商行备证</v>
      </c>
      <c r="R91" s="127" t="str">
        <f>VLOOKUP($A91,'SBLC load'!$A:$Y,MATCH(SBLC!R$1,'SBLC load'!$1:$1,0),0)</f>
        <v>城商行第四梯队</v>
      </c>
      <c r="S91" s="127" t="str">
        <f>VLOOKUP($A91,'SBLC load'!$A:$Y,MATCH(SBLC!S$1,'SBLC load'!$1:$1,0),0)</f>
        <v>--</v>
      </c>
    </row>
    <row r="92" spans="1:19" x14ac:dyDescent="0.25">
      <c r="A92" s="101">
        <f>SBLC[[#This Row],[Index]]</f>
        <v>231</v>
      </c>
      <c r="B92" s="75">
        <f>VLOOKUP($A92,'SBLC load'!$A:$Y,MATCH(SBLC!B$1,'SBLC load'!$1:$1,0),0)</f>
        <v>45000</v>
      </c>
      <c r="C92" s="76" t="str">
        <f>VLOOKUP($A92,'SBLC load'!$A:$AD,MATCH(SBLC!C$1,'SBLC load'!$1:$1,0),0)</f>
        <v>桂阳蓉城控股</v>
      </c>
      <c r="D92" s="76" t="str">
        <f>VLOOKUP($A92,'SBLC load'!$A:$Y,MATCH(SBLC!D$1,'SBLC load'!$1:$1,0),0)</f>
        <v>长沙银行</v>
      </c>
      <c r="E92" s="75" t="str">
        <f>VLOOKUP($A92,'SBLC load'!$A:$Y,MATCH(SBLC!E$1,'SBLC load'!$1:$1,0),0)</f>
        <v>--/--/--</v>
      </c>
      <c r="F92" s="77" t="str">
        <f>VLOOKUP($A92,'SBLC load'!$A:$Y,MATCH(SBLC!F$1,'SBLC load'!$1:$1,0),0)</f>
        <v>CNH</v>
      </c>
      <c r="G92" s="77">
        <f>VLOOKUP($A92,'SBLC load'!$A:$Y,MATCH(SBLC!G$1,'SBLC load'!$1:$1,0),0)</f>
        <v>2.78</v>
      </c>
      <c r="H92" s="75" t="str">
        <f>VLOOKUP($A92,'SBLC load'!$A:$Y,MATCH(SBLC!H$1,'SBLC load'!$1:$1,0),0)</f>
        <v>3</v>
      </c>
      <c r="I92" s="75" t="str">
        <f>VLOOKUP($A92,'SBLC load'!$A:$Y,MATCH(SBLC!I$1,'SBLC load'!$1:$1,0),0)</f>
        <v>4.5%</v>
      </c>
      <c r="J92" s="75" t="str">
        <f>VLOOKUP($A92,'SBLC load'!$A:$Y,MATCH(SBLC!J$1,'SBLC load'!$1:$1,0),0)</f>
        <v>--</v>
      </c>
      <c r="K92" s="77" t="str">
        <f>VLOOKUP($A92,'SBLC load'!$A:$Y,MATCH(SBLC!K$1,'SBLC load'!$1:$1,0),0)</f>
        <v>--</v>
      </c>
      <c r="L92" s="76" t="str">
        <f>VLOOKUP($A92,'SBLC load'!$A:$Y,MATCH(SBLC!L$1,'SBLC load'!$1:$1,0),0)</f>
        <v>备证</v>
      </c>
      <c r="M92" s="76" t="str">
        <f>VLOOKUP($A92,'SBLC load'!$A:$Y,MATCH(SBLC!M$1,'SBLC load'!$1:$1,0),0)</f>
        <v>自贸债</v>
      </c>
      <c r="N92" s="76" t="str">
        <f>VLOOKUP($A92,'SBLC load'!$A:$Y,MATCH(SBLC!N$1,'SBLC load'!$1:$1,0),0)</f>
        <v>湖南</v>
      </c>
      <c r="O92" s="127" t="str">
        <f>VLOOKUP($A92,'SBLC load'!$A:$Y,MATCH(SBLC!O$1,'SBLC load'!$1:$1,0),0)</f>
        <v>地方平台</v>
      </c>
      <c r="P92" s="127">
        <f>VLOOKUP($A92,'SBLC load'!$A:$Y,MATCH(SBLC!P$1,'SBLC load'!$1:$1,0),0)</f>
        <v>0.4</v>
      </c>
      <c r="Q92" s="127" t="str">
        <f>VLOOKUP($A92,'SBLC load'!$A:$Y,MATCH(SBLC!Q$1,'SBLC load'!$1:$1,0),0)</f>
        <v>城商行备证</v>
      </c>
      <c r="R92" s="127" t="str">
        <f>VLOOKUP($A92,'SBLC load'!$A:$Y,MATCH(SBLC!R$1,'SBLC load'!$1:$1,0),0)</f>
        <v>城商行第三梯队</v>
      </c>
      <c r="S92" s="127" t="str">
        <f>VLOOKUP($A92,'SBLC load'!$A:$Y,MATCH(SBLC!S$1,'SBLC load'!$1:$1,0),0)</f>
        <v>--</v>
      </c>
    </row>
    <row r="93" spans="1:19" x14ac:dyDescent="0.25">
      <c r="A93" s="101">
        <f>SBLC[[#This Row],[Index]]</f>
        <v>230</v>
      </c>
      <c r="B93" s="75">
        <f>VLOOKUP($A93,'SBLC load'!$A:$Y,MATCH(SBLC!B$1,'SBLC load'!$1:$1,0),0)</f>
        <v>44999</v>
      </c>
      <c r="C93" s="76" t="str">
        <f>VLOOKUP($A93,'SBLC load'!$A:$AD,MATCH(SBLC!C$1,'SBLC load'!$1:$1,0),0)</f>
        <v>邢台路桥建设</v>
      </c>
      <c r="D93" s="76" t="str">
        <f>VLOOKUP($A93,'SBLC load'!$A:$Y,MATCH(SBLC!D$1,'SBLC load'!$1:$1,0),0)</f>
        <v>南京银行</v>
      </c>
      <c r="E93" s="75" t="str">
        <f>VLOOKUP($A93,'SBLC load'!$A:$Y,MATCH(SBLC!E$1,'SBLC load'!$1:$1,0),0)</f>
        <v>--/--/--</v>
      </c>
      <c r="F93" s="77" t="str">
        <f>VLOOKUP($A93,'SBLC load'!$A:$Y,MATCH(SBLC!F$1,'SBLC load'!$1:$1,0),0)</f>
        <v>CNH</v>
      </c>
      <c r="G93" s="77">
        <f>VLOOKUP($A93,'SBLC load'!$A:$Y,MATCH(SBLC!G$1,'SBLC load'!$1:$1,0),0)</f>
        <v>3.4</v>
      </c>
      <c r="H93" s="75" t="str">
        <f>VLOOKUP($A93,'SBLC load'!$A:$Y,MATCH(SBLC!H$1,'SBLC load'!$1:$1,0),0)</f>
        <v>3</v>
      </c>
      <c r="I93" s="75" t="str">
        <f>VLOOKUP($A93,'SBLC load'!$A:$Y,MATCH(SBLC!I$1,'SBLC load'!$1:$1,0),0)</f>
        <v>4%</v>
      </c>
      <c r="J93" s="75" t="str">
        <f>VLOOKUP($A93,'SBLC load'!$A:$Y,MATCH(SBLC!J$1,'SBLC load'!$1:$1,0),0)</f>
        <v>--</v>
      </c>
      <c r="K93" s="77" t="str">
        <f>VLOOKUP($A93,'SBLC load'!$A:$Y,MATCH(SBLC!K$1,'SBLC load'!$1:$1,0),0)</f>
        <v>--</v>
      </c>
      <c r="L93" s="76" t="str">
        <f>VLOOKUP($A93,'SBLC load'!$A:$Y,MATCH(SBLC!L$1,'SBLC load'!$1:$1,0),0)</f>
        <v>备证</v>
      </c>
      <c r="M93" s="76" t="str">
        <f>VLOOKUP($A93,'SBLC load'!$A:$Y,MATCH(SBLC!M$1,'SBLC load'!$1:$1,0),0)</f>
        <v>自贸债</v>
      </c>
      <c r="N93" s="76" t="str">
        <f>VLOOKUP($A93,'SBLC load'!$A:$Y,MATCH(SBLC!N$1,'SBLC load'!$1:$1,0),0)</f>
        <v>河北</v>
      </c>
      <c r="O93" s="127" t="str">
        <f>VLOOKUP($A93,'SBLC load'!$A:$Y,MATCH(SBLC!O$1,'SBLC load'!$1:$1,0),0)</f>
        <v>地方平台</v>
      </c>
      <c r="P93" s="127">
        <f>VLOOKUP($A93,'SBLC load'!$A:$Y,MATCH(SBLC!P$1,'SBLC load'!$1:$1,0),0)</f>
        <v>0.49</v>
      </c>
      <c r="Q93" s="127" t="str">
        <f>VLOOKUP($A93,'SBLC load'!$A:$Y,MATCH(SBLC!Q$1,'SBLC load'!$1:$1,0),0)</f>
        <v>城商行备证</v>
      </c>
      <c r="R93" s="127" t="str">
        <f>VLOOKUP($A93,'SBLC load'!$A:$Y,MATCH(SBLC!R$1,'SBLC load'!$1:$1,0),0)</f>
        <v>城商行第二梯队</v>
      </c>
      <c r="S93" s="127" t="str">
        <f>VLOOKUP($A93,'SBLC load'!$A:$Y,MATCH(SBLC!S$1,'SBLC load'!$1:$1,0),0)</f>
        <v>--</v>
      </c>
    </row>
    <row r="94" spans="1:19" x14ac:dyDescent="0.25">
      <c r="A94" s="101">
        <f>SBLC[[#This Row],[Index]]</f>
        <v>229</v>
      </c>
      <c r="B94" s="75">
        <f>VLOOKUP($A94,'SBLC load'!$A:$Y,MATCH(SBLC!B$1,'SBLC load'!$1:$1,0),0)</f>
        <v>44999</v>
      </c>
      <c r="C94" s="76" t="str">
        <f>VLOOKUP($A94,'SBLC load'!$A:$AD,MATCH(SBLC!C$1,'SBLC load'!$1:$1,0),0)</f>
        <v>邢台路桥建设</v>
      </c>
      <c r="D94" s="76" t="str">
        <f>VLOOKUP($A94,'SBLC load'!$A:$Y,MATCH(SBLC!D$1,'SBLC load'!$1:$1,0),0)</f>
        <v>天津银行</v>
      </c>
      <c r="E94" s="75" t="str">
        <f>VLOOKUP($A94,'SBLC load'!$A:$Y,MATCH(SBLC!E$1,'SBLC load'!$1:$1,0),0)</f>
        <v>--/--/--</v>
      </c>
      <c r="F94" s="77" t="str">
        <f>VLOOKUP($A94,'SBLC load'!$A:$Y,MATCH(SBLC!F$1,'SBLC load'!$1:$1,0),0)</f>
        <v>CNH</v>
      </c>
      <c r="G94" s="77">
        <f>VLOOKUP($A94,'SBLC load'!$A:$Y,MATCH(SBLC!G$1,'SBLC load'!$1:$1,0),0)</f>
        <v>0.94</v>
      </c>
      <c r="H94" s="75" t="str">
        <f>VLOOKUP($A94,'SBLC load'!$A:$Y,MATCH(SBLC!H$1,'SBLC load'!$1:$1,0),0)</f>
        <v>3</v>
      </c>
      <c r="I94" s="75" t="str">
        <f>VLOOKUP($A94,'SBLC load'!$A:$Y,MATCH(SBLC!I$1,'SBLC load'!$1:$1,0),0)</f>
        <v>4.6%</v>
      </c>
      <c r="J94" s="75" t="str">
        <f>VLOOKUP($A94,'SBLC load'!$A:$Y,MATCH(SBLC!J$1,'SBLC load'!$1:$1,0),0)</f>
        <v>--</v>
      </c>
      <c r="K94" s="77" t="str">
        <f>VLOOKUP($A94,'SBLC load'!$A:$Y,MATCH(SBLC!K$1,'SBLC load'!$1:$1,0),0)</f>
        <v>--</v>
      </c>
      <c r="L94" s="76" t="str">
        <f>VLOOKUP($A94,'SBLC load'!$A:$Y,MATCH(SBLC!L$1,'SBLC load'!$1:$1,0),0)</f>
        <v>备证</v>
      </c>
      <c r="M94" s="76" t="str">
        <f>VLOOKUP($A94,'SBLC load'!$A:$Y,MATCH(SBLC!M$1,'SBLC load'!$1:$1,0),0)</f>
        <v>自贸债</v>
      </c>
      <c r="N94" s="76" t="str">
        <f>VLOOKUP($A94,'SBLC load'!$A:$Y,MATCH(SBLC!N$1,'SBLC load'!$1:$1,0),0)</f>
        <v>河北</v>
      </c>
      <c r="O94" s="127" t="str">
        <f>VLOOKUP($A94,'SBLC load'!$A:$Y,MATCH(SBLC!O$1,'SBLC load'!$1:$1,0),0)</f>
        <v>地方平台</v>
      </c>
      <c r="P94" s="127">
        <f>VLOOKUP($A94,'SBLC load'!$A:$Y,MATCH(SBLC!P$1,'SBLC load'!$1:$1,0),0)</f>
        <v>0.14000000000000001</v>
      </c>
      <c r="Q94" s="127" t="str">
        <f>VLOOKUP($A94,'SBLC load'!$A:$Y,MATCH(SBLC!Q$1,'SBLC load'!$1:$1,0),0)</f>
        <v>城商行备证</v>
      </c>
      <c r="R94" s="127" t="str">
        <f>VLOOKUP($A94,'SBLC load'!$A:$Y,MATCH(SBLC!R$1,'SBLC load'!$1:$1,0),0)</f>
        <v>--</v>
      </c>
      <c r="S94" s="127" t="str">
        <f>VLOOKUP($A94,'SBLC load'!$A:$Y,MATCH(SBLC!S$1,'SBLC load'!$1:$1,0),0)</f>
        <v>--</v>
      </c>
    </row>
    <row r="95" spans="1:19" x14ac:dyDescent="0.25">
      <c r="A95" s="101">
        <f>SBLC[[#This Row],[Index]]</f>
        <v>228</v>
      </c>
      <c r="B95" s="75">
        <f>VLOOKUP($A95,'SBLC load'!$A:$Y,MATCH(SBLC!B$1,'SBLC load'!$1:$1,0),0)</f>
        <v>44998</v>
      </c>
      <c r="C95" s="76" t="str">
        <f>VLOOKUP($A95,'SBLC load'!$A:$AD,MATCH(SBLC!C$1,'SBLC load'!$1:$1,0),0)</f>
        <v>安吉城投</v>
      </c>
      <c r="D95" s="76" t="str">
        <f>VLOOKUP($A95,'SBLC load'!$A:$Y,MATCH(SBLC!D$1,'SBLC load'!$1:$1,0),0)</f>
        <v>杭州银行</v>
      </c>
      <c r="E95" s="75" t="str">
        <f>VLOOKUP($A95,'SBLC load'!$A:$Y,MATCH(SBLC!E$1,'SBLC load'!$1:$1,0),0)</f>
        <v>--/--/--</v>
      </c>
      <c r="F95" s="77" t="str">
        <f>VLOOKUP($A95,'SBLC load'!$A:$Y,MATCH(SBLC!F$1,'SBLC load'!$1:$1,0),0)</f>
        <v>CNH</v>
      </c>
      <c r="G95" s="77">
        <f>VLOOKUP($A95,'SBLC load'!$A:$Y,MATCH(SBLC!G$1,'SBLC load'!$1:$1,0),0)</f>
        <v>6.8</v>
      </c>
      <c r="H95" s="75" t="str">
        <f>VLOOKUP($A95,'SBLC load'!$A:$Y,MATCH(SBLC!H$1,'SBLC load'!$1:$1,0),0)</f>
        <v>3</v>
      </c>
      <c r="I95" s="75" t="str">
        <f>VLOOKUP($A95,'SBLC load'!$A:$Y,MATCH(SBLC!I$1,'SBLC load'!$1:$1,0),0)</f>
        <v>3.8%</v>
      </c>
      <c r="J95" s="75" t="str">
        <f>VLOOKUP($A95,'SBLC load'!$A:$Y,MATCH(SBLC!J$1,'SBLC load'!$1:$1,0),0)</f>
        <v>4.1%a</v>
      </c>
      <c r="K95" s="77" t="str">
        <f>VLOOKUP($A95,'SBLC load'!$A:$Y,MATCH(SBLC!K$1,'SBLC load'!$1:$1,0),0)</f>
        <v>30</v>
      </c>
      <c r="L95" s="76" t="str">
        <f>VLOOKUP($A95,'SBLC load'!$A:$Y,MATCH(SBLC!L$1,'SBLC load'!$1:$1,0),0)</f>
        <v>备证</v>
      </c>
      <c r="M95" s="76" t="str">
        <f>VLOOKUP($A95,'SBLC load'!$A:$Y,MATCH(SBLC!M$1,'SBLC load'!$1:$1,0),0)</f>
        <v>自贸债</v>
      </c>
      <c r="N95" s="76" t="str">
        <f>VLOOKUP($A95,'SBLC load'!$A:$Y,MATCH(SBLC!N$1,'SBLC load'!$1:$1,0),0)</f>
        <v>浙江</v>
      </c>
      <c r="O95" s="127" t="str">
        <f>VLOOKUP($A95,'SBLC load'!$A:$Y,MATCH(SBLC!O$1,'SBLC load'!$1:$1,0),0)</f>
        <v>地方平台</v>
      </c>
      <c r="P95" s="127">
        <f>VLOOKUP($A95,'SBLC load'!$A:$Y,MATCH(SBLC!P$1,'SBLC load'!$1:$1,0),0)</f>
        <v>0.99</v>
      </c>
      <c r="Q95" s="127" t="str">
        <f>VLOOKUP($A95,'SBLC load'!$A:$Y,MATCH(SBLC!Q$1,'SBLC load'!$1:$1,0),0)</f>
        <v>城商行备证</v>
      </c>
      <c r="R95" s="127" t="str">
        <f>VLOOKUP($A95,'SBLC load'!$A:$Y,MATCH(SBLC!R$1,'SBLC load'!$1:$1,0),0)</f>
        <v>城商行第二梯队</v>
      </c>
      <c r="S95" s="127" t="str">
        <f>VLOOKUP($A95,'SBLC load'!$A:$Y,MATCH(SBLC!S$1,'SBLC load'!$1:$1,0),0)</f>
        <v>--</v>
      </c>
    </row>
    <row r="96" spans="1:19" x14ac:dyDescent="0.25">
      <c r="A96" s="101">
        <f>SBLC[[#This Row],[Index]]</f>
        <v>227</v>
      </c>
      <c r="B96" s="75">
        <f>VLOOKUP($A96,'SBLC load'!$A:$Y,MATCH(SBLC!B$1,'SBLC load'!$1:$1,0),0)</f>
        <v>44993</v>
      </c>
      <c r="C96" s="76" t="str">
        <f>VLOOKUP($A96,'SBLC load'!$A:$AD,MATCH(SBLC!C$1,'SBLC load'!$1:$1,0),0)</f>
        <v>郴州产投</v>
      </c>
      <c r="D96" s="76" t="str">
        <f>VLOOKUP($A96,'SBLC load'!$A:$Y,MATCH(SBLC!D$1,'SBLC load'!$1:$1,0),0)</f>
        <v>华夏银行</v>
      </c>
      <c r="E96" s="75" t="str">
        <f>VLOOKUP($A96,'SBLC load'!$A:$Y,MATCH(SBLC!E$1,'SBLC load'!$1:$1,0),0)</f>
        <v>--/--/--</v>
      </c>
      <c r="F96" s="77" t="str">
        <f>VLOOKUP($A96,'SBLC load'!$A:$Y,MATCH(SBLC!F$1,'SBLC load'!$1:$1,0),0)</f>
        <v>CNH</v>
      </c>
      <c r="G96" s="77">
        <f>VLOOKUP($A96,'SBLC load'!$A:$Y,MATCH(SBLC!G$1,'SBLC load'!$1:$1,0),0)</f>
        <v>8.75</v>
      </c>
      <c r="H96" s="75" t="str">
        <f>VLOOKUP($A96,'SBLC load'!$A:$Y,MATCH(SBLC!H$1,'SBLC load'!$1:$1,0),0)</f>
        <v>3</v>
      </c>
      <c r="I96" s="75" t="str">
        <f>VLOOKUP($A96,'SBLC load'!$A:$Y,MATCH(SBLC!I$1,'SBLC load'!$1:$1,0),0)</f>
        <v>4%</v>
      </c>
      <c r="J96" s="75" t="str">
        <f>VLOOKUP($A96,'SBLC load'!$A:$Y,MATCH(SBLC!J$1,'SBLC load'!$1:$1,0),0)</f>
        <v>4.1%a</v>
      </c>
      <c r="K96" s="77" t="str">
        <f>VLOOKUP($A96,'SBLC load'!$A:$Y,MATCH(SBLC!K$1,'SBLC load'!$1:$1,0),0)</f>
        <v>10</v>
      </c>
      <c r="L96" s="76" t="str">
        <f>VLOOKUP($A96,'SBLC load'!$A:$Y,MATCH(SBLC!L$1,'SBLC load'!$1:$1,0),0)</f>
        <v>备证</v>
      </c>
      <c r="M96" s="76" t="str">
        <f>VLOOKUP($A96,'SBLC load'!$A:$Y,MATCH(SBLC!M$1,'SBLC load'!$1:$1,0),0)</f>
        <v>自贸债</v>
      </c>
      <c r="N96" s="76" t="str">
        <f>VLOOKUP($A96,'SBLC load'!$A:$Y,MATCH(SBLC!N$1,'SBLC load'!$1:$1,0),0)</f>
        <v>湖南</v>
      </c>
      <c r="O96" s="127" t="str">
        <f>VLOOKUP($A96,'SBLC load'!$A:$Y,MATCH(SBLC!O$1,'SBLC load'!$1:$1,0),0)</f>
        <v>地方平台</v>
      </c>
      <c r="P96" s="127">
        <f>VLOOKUP($A96,'SBLC load'!$A:$Y,MATCH(SBLC!P$1,'SBLC load'!$1:$1,0),0)</f>
        <v>1.26</v>
      </c>
      <c r="Q96" s="127" t="str">
        <f>VLOOKUP($A96,'SBLC load'!$A:$Y,MATCH(SBLC!Q$1,'SBLC load'!$1:$1,0),0)</f>
        <v>股份行备证</v>
      </c>
      <c r="R96" s="127" t="str">
        <f>VLOOKUP($A96,'SBLC load'!$A:$Y,MATCH(SBLC!R$1,'SBLC load'!$1:$1,0),0)</f>
        <v>股份行第二梯队</v>
      </c>
      <c r="S96" s="127" t="str">
        <f>VLOOKUP($A96,'SBLC load'!$A:$Y,MATCH(SBLC!S$1,'SBLC load'!$1:$1,0),0)</f>
        <v>BISL</v>
      </c>
    </row>
    <row r="97" spans="1:19" x14ac:dyDescent="0.25">
      <c r="A97" s="101">
        <f>SBLC[[#This Row],[Index]]</f>
        <v>226</v>
      </c>
      <c r="B97" s="75">
        <f>VLOOKUP($A97,'SBLC load'!$A:$Y,MATCH(SBLC!B$1,'SBLC load'!$1:$1,0),0)</f>
        <v>44993</v>
      </c>
      <c r="C97" s="76" t="str">
        <f>VLOOKUP($A97,'SBLC load'!$A:$AD,MATCH(SBLC!C$1,'SBLC load'!$1:$1,0),0)</f>
        <v>盐城大丰区海城实业</v>
      </c>
      <c r="D97" s="76" t="str">
        <f>VLOOKUP($A97,'SBLC load'!$A:$Y,MATCH(SBLC!D$1,'SBLC load'!$1:$1,0),0)</f>
        <v>江苏银行</v>
      </c>
      <c r="E97" s="75" t="str">
        <f>VLOOKUP($A97,'SBLC load'!$A:$Y,MATCH(SBLC!E$1,'SBLC load'!$1:$1,0),0)</f>
        <v>--/--/--</v>
      </c>
      <c r="F97" s="77" t="str">
        <f>VLOOKUP($A97,'SBLC load'!$A:$Y,MATCH(SBLC!F$1,'SBLC load'!$1:$1,0),0)</f>
        <v>EUR</v>
      </c>
      <c r="G97" s="77">
        <f>VLOOKUP($A97,'SBLC load'!$A:$Y,MATCH(SBLC!G$1,'SBLC load'!$1:$1,0),0)</f>
        <v>0.24</v>
      </c>
      <c r="H97" s="75" t="str">
        <f>VLOOKUP($A97,'SBLC load'!$A:$Y,MATCH(SBLC!H$1,'SBLC load'!$1:$1,0),0)</f>
        <v>3</v>
      </c>
      <c r="I97" s="75" t="str">
        <f>VLOOKUP($A97,'SBLC load'!$A:$Y,MATCH(SBLC!I$1,'SBLC load'!$1:$1,0),0)</f>
        <v>4.6%</v>
      </c>
      <c r="J97" s="75" t="str">
        <f>VLOOKUP($A97,'SBLC load'!$A:$Y,MATCH(SBLC!J$1,'SBLC load'!$1:$1,0),0)</f>
        <v>--</v>
      </c>
      <c r="K97" s="77" t="str">
        <f>VLOOKUP($A97,'SBLC load'!$A:$Y,MATCH(SBLC!K$1,'SBLC load'!$1:$1,0),0)</f>
        <v>--</v>
      </c>
      <c r="L97" s="76" t="str">
        <f>VLOOKUP($A97,'SBLC load'!$A:$Y,MATCH(SBLC!L$1,'SBLC load'!$1:$1,0),0)</f>
        <v>备证</v>
      </c>
      <c r="M97" s="76" t="str">
        <f>VLOOKUP($A97,'SBLC load'!$A:$Y,MATCH(SBLC!M$1,'SBLC load'!$1:$1,0),0)</f>
        <v>--</v>
      </c>
      <c r="N97" s="76" t="str">
        <f>VLOOKUP($A97,'SBLC load'!$A:$Y,MATCH(SBLC!N$1,'SBLC load'!$1:$1,0),0)</f>
        <v>江苏</v>
      </c>
      <c r="O97" s="127" t="str">
        <f>VLOOKUP($A97,'SBLC load'!$A:$Y,MATCH(SBLC!O$1,'SBLC load'!$1:$1,0),0)</f>
        <v>地方平台</v>
      </c>
      <c r="P97" s="127">
        <f>VLOOKUP($A97,'SBLC load'!$A:$Y,MATCH(SBLC!P$1,'SBLC load'!$1:$1,0),0)</f>
        <v>0.25</v>
      </c>
      <c r="Q97" s="127" t="str">
        <f>VLOOKUP($A97,'SBLC load'!$A:$Y,MATCH(SBLC!Q$1,'SBLC load'!$1:$1,0),0)</f>
        <v>城商行备证</v>
      </c>
      <c r="R97" s="127" t="str">
        <f>VLOOKUP($A97,'SBLC load'!$A:$Y,MATCH(SBLC!R$1,'SBLC load'!$1:$1,0),0)</f>
        <v>城商行第一梯队</v>
      </c>
      <c r="S97" s="127" t="str">
        <f>VLOOKUP($A97,'SBLC load'!$A:$Y,MATCH(SBLC!S$1,'SBLC load'!$1:$1,0),0)</f>
        <v>--</v>
      </c>
    </row>
    <row r="98" spans="1:19" x14ac:dyDescent="0.25">
      <c r="A98" s="101">
        <f>SBLC[[#This Row],[Index]]</f>
        <v>225</v>
      </c>
      <c r="B98" s="75">
        <f>VLOOKUP($A98,'SBLC load'!$A:$Y,MATCH(SBLC!B$1,'SBLC load'!$1:$1,0),0)</f>
        <v>44992</v>
      </c>
      <c r="C98" s="76" t="str">
        <f>VLOOKUP($A98,'SBLC load'!$A:$AD,MATCH(SBLC!C$1,'SBLC load'!$1:$1,0),0)</f>
        <v>兴国城控</v>
      </c>
      <c r="D98" s="76" t="str">
        <f>VLOOKUP($A98,'SBLC load'!$A:$Y,MATCH(SBLC!D$1,'SBLC load'!$1:$1,0),0)</f>
        <v>九江银行</v>
      </c>
      <c r="E98" s="75" t="str">
        <f>VLOOKUP($A98,'SBLC load'!$A:$Y,MATCH(SBLC!E$1,'SBLC load'!$1:$1,0),0)</f>
        <v>--/--/--</v>
      </c>
      <c r="F98" s="77" t="str">
        <f>VLOOKUP($A98,'SBLC load'!$A:$Y,MATCH(SBLC!F$1,'SBLC load'!$1:$1,0),0)</f>
        <v>CNH</v>
      </c>
      <c r="G98" s="77">
        <f>VLOOKUP($A98,'SBLC load'!$A:$Y,MATCH(SBLC!G$1,'SBLC load'!$1:$1,0),0)</f>
        <v>2.0499999999999998</v>
      </c>
      <c r="H98" s="75" t="str">
        <f>VLOOKUP($A98,'SBLC load'!$A:$Y,MATCH(SBLC!H$1,'SBLC load'!$1:$1,0),0)</f>
        <v>3</v>
      </c>
      <c r="I98" s="75" t="str">
        <f>VLOOKUP($A98,'SBLC load'!$A:$Y,MATCH(SBLC!I$1,'SBLC load'!$1:$1,0),0)</f>
        <v>4.8%</v>
      </c>
      <c r="J98" s="75" t="str">
        <f>VLOOKUP($A98,'SBLC load'!$A:$Y,MATCH(SBLC!J$1,'SBLC load'!$1:$1,0),0)</f>
        <v>--</v>
      </c>
      <c r="K98" s="77" t="str">
        <f>VLOOKUP($A98,'SBLC load'!$A:$Y,MATCH(SBLC!K$1,'SBLC load'!$1:$1,0),0)</f>
        <v>--</v>
      </c>
      <c r="L98" s="76" t="str">
        <f>VLOOKUP($A98,'SBLC load'!$A:$Y,MATCH(SBLC!L$1,'SBLC load'!$1:$1,0),0)</f>
        <v>备证</v>
      </c>
      <c r="M98" s="76" t="str">
        <f>VLOOKUP($A98,'SBLC load'!$A:$Y,MATCH(SBLC!M$1,'SBLC load'!$1:$1,0),0)</f>
        <v>自贸债</v>
      </c>
      <c r="N98" s="76" t="str">
        <f>VLOOKUP($A98,'SBLC load'!$A:$Y,MATCH(SBLC!N$1,'SBLC load'!$1:$1,0),0)</f>
        <v>江西</v>
      </c>
      <c r="O98" s="127" t="str">
        <f>VLOOKUP($A98,'SBLC load'!$A:$Y,MATCH(SBLC!O$1,'SBLC load'!$1:$1,0),0)</f>
        <v>地方平台</v>
      </c>
      <c r="P98" s="127">
        <f>VLOOKUP($A98,'SBLC load'!$A:$Y,MATCH(SBLC!P$1,'SBLC load'!$1:$1,0),0)</f>
        <v>0.3</v>
      </c>
      <c r="Q98" s="127" t="str">
        <f>VLOOKUP($A98,'SBLC load'!$A:$Y,MATCH(SBLC!Q$1,'SBLC load'!$1:$1,0),0)</f>
        <v>城商行备证</v>
      </c>
      <c r="R98" s="127" t="str">
        <f>VLOOKUP($A98,'SBLC load'!$A:$Y,MATCH(SBLC!R$1,'SBLC load'!$1:$1,0),0)</f>
        <v>--</v>
      </c>
      <c r="S98" s="127" t="str">
        <f>VLOOKUP($A98,'SBLC load'!$A:$Y,MATCH(SBLC!S$1,'SBLC load'!$1:$1,0),0)</f>
        <v>--</v>
      </c>
    </row>
    <row r="99" spans="1:19" x14ac:dyDescent="0.25">
      <c r="A99" s="101">
        <f>SBLC[[#This Row],[Index]]</f>
        <v>224</v>
      </c>
      <c r="B99" s="75">
        <f>VLOOKUP($A99,'SBLC load'!$A:$Y,MATCH(SBLC!B$1,'SBLC load'!$1:$1,0),0)</f>
        <v>44985</v>
      </c>
      <c r="C99" s="76" t="str">
        <f>VLOOKUP($A99,'SBLC load'!$A:$AD,MATCH(SBLC!C$1,'SBLC load'!$1:$1,0),0)</f>
        <v>重庆大足永晟</v>
      </c>
      <c r="D99" s="76" t="str">
        <f>VLOOKUP($A99,'SBLC load'!$A:$Y,MATCH(SBLC!D$1,'SBLC load'!$1:$1,0),0)</f>
        <v>成都银行</v>
      </c>
      <c r="E99" s="75" t="str">
        <f>VLOOKUP($A99,'SBLC load'!$A:$Y,MATCH(SBLC!E$1,'SBLC load'!$1:$1,0),0)</f>
        <v>--/--/--</v>
      </c>
      <c r="F99" s="77" t="str">
        <f>VLOOKUP($A99,'SBLC load'!$A:$Y,MATCH(SBLC!F$1,'SBLC load'!$1:$1,0),0)</f>
        <v>CNH</v>
      </c>
      <c r="G99" s="77">
        <f>VLOOKUP($A99,'SBLC load'!$A:$Y,MATCH(SBLC!G$1,'SBLC load'!$1:$1,0),0)</f>
        <v>2.65</v>
      </c>
      <c r="H99" s="75" t="str">
        <f>VLOOKUP($A99,'SBLC load'!$A:$Y,MATCH(SBLC!H$1,'SBLC load'!$1:$1,0),0)</f>
        <v>3</v>
      </c>
      <c r="I99" s="75" t="str">
        <f>VLOOKUP($A99,'SBLC load'!$A:$Y,MATCH(SBLC!I$1,'SBLC load'!$1:$1,0),0)</f>
        <v>4.2%</v>
      </c>
      <c r="J99" s="75" t="str">
        <f>VLOOKUP($A99,'SBLC load'!$A:$Y,MATCH(SBLC!J$1,'SBLC load'!$1:$1,0),0)</f>
        <v>--</v>
      </c>
      <c r="K99" s="77" t="str">
        <f>VLOOKUP($A99,'SBLC load'!$A:$Y,MATCH(SBLC!K$1,'SBLC load'!$1:$1,0),0)</f>
        <v>--</v>
      </c>
      <c r="L99" s="76" t="str">
        <f>VLOOKUP($A99,'SBLC load'!$A:$Y,MATCH(SBLC!L$1,'SBLC load'!$1:$1,0),0)</f>
        <v>备证</v>
      </c>
      <c r="M99" s="76" t="str">
        <f>VLOOKUP($A99,'SBLC load'!$A:$Y,MATCH(SBLC!M$1,'SBLC load'!$1:$1,0),0)</f>
        <v>自贸债</v>
      </c>
      <c r="N99" s="76" t="str">
        <f>VLOOKUP($A99,'SBLC load'!$A:$Y,MATCH(SBLC!N$1,'SBLC load'!$1:$1,0),0)</f>
        <v>重庆</v>
      </c>
      <c r="O99" s="127" t="str">
        <f>VLOOKUP($A99,'SBLC load'!$A:$Y,MATCH(SBLC!O$1,'SBLC load'!$1:$1,0),0)</f>
        <v>地方平台</v>
      </c>
      <c r="P99" s="127">
        <f>VLOOKUP($A99,'SBLC load'!$A:$Y,MATCH(SBLC!P$1,'SBLC load'!$1:$1,0),0)</f>
        <v>0.38</v>
      </c>
      <c r="Q99" s="127" t="str">
        <f>VLOOKUP($A99,'SBLC load'!$A:$Y,MATCH(SBLC!Q$1,'SBLC load'!$1:$1,0),0)</f>
        <v>城商行备证</v>
      </c>
      <c r="R99" s="127" t="str">
        <f>VLOOKUP($A99,'SBLC load'!$A:$Y,MATCH(SBLC!R$1,'SBLC load'!$1:$1,0),0)</f>
        <v>城商行第三梯队</v>
      </c>
      <c r="S99" s="127" t="str">
        <f>VLOOKUP($A99,'SBLC load'!$A:$Y,MATCH(SBLC!S$1,'SBLC load'!$1:$1,0),0)</f>
        <v>--</v>
      </c>
    </row>
    <row r="100" spans="1:19" x14ac:dyDescent="0.25">
      <c r="A100" s="101">
        <f>SBLC[[#This Row],[Index]]</f>
        <v>223</v>
      </c>
      <c r="B100" s="75">
        <f>VLOOKUP($A100,'SBLC load'!$A:$Y,MATCH(SBLC!B$1,'SBLC load'!$1:$1,0),0)</f>
        <v>44984</v>
      </c>
      <c r="C100" s="76" t="str">
        <f>VLOOKUP($A100,'SBLC load'!$A:$AD,MATCH(SBLC!C$1,'SBLC load'!$1:$1,0),0)</f>
        <v>湖州南浔振浔污水处理</v>
      </c>
      <c r="D100" s="76" t="str">
        <f>VLOOKUP($A100,'SBLC load'!$A:$Y,MATCH(SBLC!D$1,'SBLC load'!$1:$1,0),0)</f>
        <v>上海银行</v>
      </c>
      <c r="E100" s="75" t="str">
        <f>VLOOKUP($A100,'SBLC load'!$A:$Y,MATCH(SBLC!E$1,'SBLC load'!$1:$1,0),0)</f>
        <v>--/--/--</v>
      </c>
      <c r="F100" s="77" t="str">
        <f>VLOOKUP($A100,'SBLC load'!$A:$Y,MATCH(SBLC!F$1,'SBLC load'!$1:$1,0),0)</f>
        <v>CNH</v>
      </c>
      <c r="G100" s="77">
        <f>VLOOKUP($A100,'SBLC load'!$A:$Y,MATCH(SBLC!G$1,'SBLC load'!$1:$1,0),0)</f>
        <v>4.2</v>
      </c>
      <c r="H100" s="75" t="str">
        <f>VLOOKUP($A100,'SBLC load'!$A:$Y,MATCH(SBLC!H$1,'SBLC load'!$1:$1,0),0)</f>
        <v>3</v>
      </c>
      <c r="I100" s="75" t="str">
        <f>VLOOKUP($A100,'SBLC load'!$A:$Y,MATCH(SBLC!I$1,'SBLC load'!$1:$1,0),0)</f>
        <v>4%</v>
      </c>
      <c r="J100" s="75" t="str">
        <f>VLOOKUP($A100,'SBLC load'!$A:$Y,MATCH(SBLC!J$1,'SBLC load'!$1:$1,0),0)</f>
        <v>4.4%a</v>
      </c>
      <c r="K100" s="77" t="str">
        <f>VLOOKUP($A100,'SBLC load'!$A:$Y,MATCH(SBLC!K$1,'SBLC load'!$1:$1,0),0)</f>
        <v>40</v>
      </c>
      <c r="L100" s="76" t="str">
        <f>VLOOKUP($A100,'SBLC load'!$A:$Y,MATCH(SBLC!L$1,'SBLC load'!$1:$1,0),0)</f>
        <v>备证</v>
      </c>
      <c r="M100" s="76" t="str">
        <f>VLOOKUP($A100,'SBLC load'!$A:$Y,MATCH(SBLC!M$1,'SBLC load'!$1:$1,0),0)</f>
        <v>自贸债</v>
      </c>
      <c r="N100" s="76" t="str">
        <f>VLOOKUP($A100,'SBLC load'!$A:$Y,MATCH(SBLC!N$1,'SBLC load'!$1:$1,0),0)</f>
        <v>浙江</v>
      </c>
      <c r="O100" s="127" t="str">
        <f>VLOOKUP($A100,'SBLC load'!$A:$Y,MATCH(SBLC!O$1,'SBLC load'!$1:$1,0),0)</f>
        <v>地方平台</v>
      </c>
      <c r="P100" s="127">
        <f>VLOOKUP($A100,'SBLC load'!$A:$Y,MATCH(SBLC!P$1,'SBLC load'!$1:$1,0),0)</f>
        <v>0.6</v>
      </c>
      <c r="Q100" s="127" t="str">
        <f>VLOOKUP($A100,'SBLC load'!$A:$Y,MATCH(SBLC!Q$1,'SBLC load'!$1:$1,0),0)</f>
        <v>城商行备证</v>
      </c>
      <c r="R100" s="127" t="str">
        <f>VLOOKUP($A100,'SBLC load'!$A:$Y,MATCH(SBLC!R$1,'SBLC load'!$1:$1,0),0)</f>
        <v>城商行第一梯队</v>
      </c>
      <c r="S100" s="127" t="str">
        <f>VLOOKUP($A100,'SBLC load'!$A:$Y,MATCH(SBLC!S$1,'SBLC load'!$1:$1,0),0)</f>
        <v>--</v>
      </c>
    </row>
    <row r="101" spans="1:19" x14ac:dyDescent="0.25">
      <c r="A101" s="101">
        <f>SBLC[[#This Row],[Index]]</f>
        <v>222</v>
      </c>
      <c r="B101" s="75">
        <f>VLOOKUP($A101,'SBLC load'!$A:$Y,MATCH(SBLC!B$1,'SBLC load'!$1:$1,0),0)</f>
        <v>44982</v>
      </c>
      <c r="C101" s="76" t="str">
        <f>VLOOKUP($A101,'SBLC load'!$A:$AD,MATCH(SBLC!C$1,'SBLC load'!$1:$1,0),0)</f>
        <v>贵州双龙航空港</v>
      </c>
      <c r="D101" s="76" t="str">
        <f>VLOOKUP($A101,'SBLC load'!$A:$Y,MATCH(SBLC!D$1,'SBLC load'!$1:$1,0),0)</f>
        <v>华夏银行</v>
      </c>
      <c r="E101" s="75" t="str">
        <f>VLOOKUP($A101,'SBLC load'!$A:$Y,MATCH(SBLC!E$1,'SBLC load'!$1:$1,0),0)</f>
        <v>--/--/--</v>
      </c>
      <c r="F101" s="77" t="str">
        <f>VLOOKUP($A101,'SBLC load'!$A:$Y,MATCH(SBLC!F$1,'SBLC load'!$1:$1,0),0)</f>
        <v>USD</v>
      </c>
      <c r="G101" s="77">
        <f>VLOOKUP($A101,'SBLC load'!$A:$Y,MATCH(SBLC!G$1,'SBLC load'!$1:$1,0),0)</f>
        <v>0.125</v>
      </c>
      <c r="H101" s="75" t="str">
        <f>VLOOKUP($A101,'SBLC load'!$A:$Y,MATCH(SBLC!H$1,'SBLC load'!$1:$1,0),0)</f>
        <v>3</v>
      </c>
      <c r="I101" s="75" t="str">
        <f>VLOOKUP($A101,'SBLC load'!$A:$Y,MATCH(SBLC!I$1,'SBLC load'!$1:$1,0),0)</f>
        <v>7%</v>
      </c>
      <c r="J101" s="75" t="str">
        <f>VLOOKUP($A101,'SBLC load'!$A:$Y,MATCH(SBLC!J$1,'SBLC load'!$1:$1,0),0)</f>
        <v>--</v>
      </c>
      <c r="K101" s="77" t="str">
        <f>VLOOKUP($A101,'SBLC load'!$A:$Y,MATCH(SBLC!K$1,'SBLC load'!$1:$1,0),0)</f>
        <v>--</v>
      </c>
      <c r="L101" s="76" t="str">
        <f>VLOOKUP($A101,'SBLC load'!$A:$Y,MATCH(SBLC!L$1,'SBLC load'!$1:$1,0),0)</f>
        <v>备证</v>
      </c>
      <c r="M101" s="76" t="str">
        <f>VLOOKUP($A101,'SBLC load'!$A:$Y,MATCH(SBLC!M$1,'SBLC load'!$1:$1,0),0)</f>
        <v>--</v>
      </c>
      <c r="N101" s="76" t="str">
        <f>VLOOKUP($A101,'SBLC load'!$A:$Y,MATCH(SBLC!N$1,'SBLC load'!$1:$1,0),0)</f>
        <v>贵州</v>
      </c>
      <c r="O101" s="127" t="str">
        <f>VLOOKUP($A101,'SBLC load'!$A:$Y,MATCH(SBLC!O$1,'SBLC load'!$1:$1,0),0)</f>
        <v>地方平台</v>
      </c>
      <c r="P101" s="127">
        <f>VLOOKUP($A101,'SBLC load'!$A:$Y,MATCH(SBLC!P$1,'SBLC load'!$1:$1,0),0)</f>
        <v>0.12</v>
      </c>
      <c r="Q101" s="127" t="str">
        <f>VLOOKUP($A101,'SBLC load'!$A:$Y,MATCH(SBLC!Q$1,'SBLC load'!$1:$1,0),0)</f>
        <v>股份行备证</v>
      </c>
      <c r="R101" s="127" t="str">
        <f>VLOOKUP($A101,'SBLC load'!$A:$Y,MATCH(SBLC!R$1,'SBLC load'!$1:$1,0),0)</f>
        <v>股份行第二梯队</v>
      </c>
      <c r="S101" s="127" t="str">
        <f>VLOOKUP($A101,'SBLC load'!$A:$Y,MATCH(SBLC!S$1,'SBLC load'!$1:$1,0),0)</f>
        <v>--</v>
      </c>
    </row>
    <row r="102" spans="1:19" x14ac:dyDescent="0.25">
      <c r="A102" s="101">
        <f>SBLC[[#This Row],[Index]]</f>
        <v>221</v>
      </c>
      <c r="B102" s="75">
        <f>VLOOKUP($A102,'SBLC load'!$A:$Y,MATCH(SBLC!B$1,'SBLC load'!$1:$1,0),0)</f>
        <v>44981</v>
      </c>
      <c r="C102" s="76" t="str">
        <f>VLOOKUP($A102,'SBLC load'!$A:$AD,MATCH(SBLC!C$1,'SBLC load'!$1:$1,0),0)</f>
        <v>西安航天高技术</v>
      </c>
      <c r="D102" s="76" t="str">
        <f>VLOOKUP($A102,'SBLC load'!$A:$Y,MATCH(SBLC!D$1,'SBLC load'!$1:$1,0),0)</f>
        <v>西安银行</v>
      </c>
      <c r="E102" s="75" t="str">
        <f>VLOOKUP($A102,'SBLC load'!$A:$Y,MATCH(SBLC!E$1,'SBLC load'!$1:$1,0),0)</f>
        <v>--/--/--</v>
      </c>
      <c r="F102" s="77" t="str">
        <f>VLOOKUP($A102,'SBLC load'!$A:$Y,MATCH(SBLC!F$1,'SBLC load'!$1:$1,0),0)</f>
        <v>CNH</v>
      </c>
      <c r="G102" s="77">
        <f>VLOOKUP($A102,'SBLC load'!$A:$Y,MATCH(SBLC!G$1,'SBLC load'!$1:$1,0),0)</f>
        <v>11</v>
      </c>
      <c r="H102" s="75" t="str">
        <f>VLOOKUP($A102,'SBLC load'!$A:$Y,MATCH(SBLC!H$1,'SBLC load'!$1:$1,0),0)</f>
        <v>3</v>
      </c>
      <c r="I102" s="75" t="str">
        <f>VLOOKUP($A102,'SBLC load'!$A:$Y,MATCH(SBLC!I$1,'SBLC load'!$1:$1,0),0)</f>
        <v>4.6%</v>
      </c>
      <c r="J102" s="75" t="str">
        <f>VLOOKUP($A102,'SBLC load'!$A:$Y,MATCH(SBLC!J$1,'SBLC load'!$1:$1,0),0)</f>
        <v>--</v>
      </c>
      <c r="K102" s="77" t="str">
        <f>VLOOKUP($A102,'SBLC load'!$A:$Y,MATCH(SBLC!K$1,'SBLC load'!$1:$1,0),0)</f>
        <v>--</v>
      </c>
      <c r="L102" s="76" t="str">
        <f>VLOOKUP($A102,'SBLC load'!$A:$Y,MATCH(SBLC!L$1,'SBLC load'!$1:$1,0),0)</f>
        <v>备证</v>
      </c>
      <c r="M102" s="76" t="str">
        <f>VLOOKUP($A102,'SBLC load'!$A:$Y,MATCH(SBLC!M$1,'SBLC load'!$1:$1,0),0)</f>
        <v>自贸债</v>
      </c>
      <c r="N102" s="76" t="str">
        <f>VLOOKUP($A102,'SBLC load'!$A:$Y,MATCH(SBLC!N$1,'SBLC load'!$1:$1,0),0)</f>
        <v>陕西</v>
      </c>
      <c r="O102" s="127" t="str">
        <f>VLOOKUP($A102,'SBLC load'!$A:$Y,MATCH(SBLC!O$1,'SBLC load'!$1:$1,0),0)</f>
        <v>地方平台</v>
      </c>
      <c r="P102" s="127">
        <f>VLOOKUP($A102,'SBLC load'!$A:$Y,MATCH(SBLC!P$1,'SBLC load'!$1:$1,0),0)</f>
        <v>1.58</v>
      </c>
      <c r="Q102" s="127" t="str">
        <f>VLOOKUP($A102,'SBLC load'!$A:$Y,MATCH(SBLC!Q$1,'SBLC load'!$1:$1,0),0)</f>
        <v>城商行备证</v>
      </c>
      <c r="R102" s="127" t="str">
        <f>VLOOKUP($A102,'SBLC load'!$A:$Y,MATCH(SBLC!R$1,'SBLC load'!$1:$1,0),0)</f>
        <v>城商行第四梯队</v>
      </c>
      <c r="S102" s="127" t="str">
        <f>VLOOKUP($A102,'SBLC load'!$A:$Y,MATCH(SBLC!S$1,'SBLC load'!$1:$1,0),0)</f>
        <v>--</v>
      </c>
    </row>
    <row r="103" spans="1:19" x14ac:dyDescent="0.25">
      <c r="A103" s="101">
        <f>SBLC[[#This Row],[Index]]</f>
        <v>220</v>
      </c>
      <c r="B103" s="75">
        <f>VLOOKUP($A103,'SBLC load'!$A:$Y,MATCH(SBLC!B$1,'SBLC load'!$1:$1,0),0)</f>
        <v>44981</v>
      </c>
      <c r="C103" s="76" t="str">
        <f>VLOOKUP($A103,'SBLC load'!$A:$AD,MATCH(SBLC!C$1,'SBLC load'!$1:$1,0),0)</f>
        <v>东台城兴</v>
      </c>
      <c r="D103" s="76" t="str">
        <f>VLOOKUP($A103,'SBLC load'!$A:$Y,MATCH(SBLC!D$1,'SBLC load'!$1:$1,0),0)</f>
        <v>江苏银行</v>
      </c>
      <c r="E103" s="75" t="str">
        <f>VLOOKUP($A103,'SBLC load'!$A:$Y,MATCH(SBLC!E$1,'SBLC load'!$1:$1,0),0)</f>
        <v>--/--/--</v>
      </c>
      <c r="F103" s="77" t="str">
        <f>VLOOKUP($A103,'SBLC load'!$A:$Y,MATCH(SBLC!F$1,'SBLC load'!$1:$1,0),0)</f>
        <v>EUR</v>
      </c>
      <c r="G103" s="77">
        <f>VLOOKUP($A103,'SBLC load'!$A:$Y,MATCH(SBLC!G$1,'SBLC load'!$1:$1,0),0)</f>
        <v>0.37</v>
      </c>
      <c r="H103" s="75" t="str">
        <f>VLOOKUP($A103,'SBLC load'!$A:$Y,MATCH(SBLC!H$1,'SBLC load'!$1:$1,0),0)</f>
        <v>3</v>
      </c>
      <c r="I103" s="75" t="str">
        <f>VLOOKUP($A103,'SBLC load'!$A:$Y,MATCH(SBLC!I$1,'SBLC load'!$1:$1,0),0)</f>
        <v>4.6%</v>
      </c>
      <c r="J103" s="75" t="str">
        <f>VLOOKUP($A103,'SBLC load'!$A:$Y,MATCH(SBLC!J$1,'SBLC load'!$1:$1,0),0)</f>
        <v>4.6%a</v>
      </c>
      <c r="K103" s="77" t="str">
        <f>VLOOKUP($A103,'SBLC load'!$A:$Y,MATCH(SBLC!K$1,'SBLC load'!$1:$1,0),0)</f>
        <v>0</v>
      </c>
      <c r="L103" s="76" t="str">
        <f>VLOOKUP($A103,'SBLC load'!$A:$Y,MATCH(SBLC!L$1,'SBLC load'!$1:$1,0),0)</f>
        <v>备证</v>
      </c>
      <c r="M103" s="76" t="str">
        <f>VLOOKUP($A103,'SBLC load'!$A:$Y,MATCH(SBLC!M$1,'SBLC load'!$1:$1,0),0)</f>
        <v>--</v>
      </c>
      <c r="N103" s="76" t="str">
        <f>VLOOKUP($A103,'SBLC load'!$A:$Y,MATCH(SBLC!N$1,'SBLC load'!$1:$1,0),0)</f>
        <v>江苏</v>
      </c>
      <c r="O103" s="127" t="str">
        <f>VLOOKUP($A103,'SBLC load'!$A:$Y,MATCH(SBLC!O$1,'SBLC load'!$1:$1,0),0)</f>
        <v>地方平台</v>
      </c>
      <c r="P103" s="127">
        <f>VLOOKUP($A103,'SBLC load'!$A:$Y,MATCH(SBLC!P$1,'SBLC load'!$1:$1,0),0)</f>
        <v>0.39</v>
      </c>
      <c r="Q103" s="127" t="str">
        <f>VLOOKUP($A103,'SBLC load'!$A:$Y,MATCH(SBLC!Q$1,'SBLC load'!$1:$1,0),0)</f>
        <v>城商行备证</v>
      </c>
      <c r="R103" s="127" t="str">
        <f>VLOOKUP($A103,'SBLC load'!$A:$Y,MATCH(SBLC!R$1,'SBLC load'!$1:$1,0),0)</f>
        <v>城商行第一梯队</v>
      </c>
      <c r="S103" s="127" t="str">
        <f>VLOOKUP($A103,'SBLC load'!$A:$Y,MATCH(SBLC!S$1,'SBLC load'!$1:$1,0),0)</f>
        <v>--</v>
      </c>
    </row>
    <row r="104" spans="1:19" x14ac:dyDescent="0.25">
      <c r="A104" s="101">
        <f>SBLC[[#This Row],[Index]]</f>
        <v>219</v>
      </c>
      <c r="B104" s="75">
        <f>VLOOKUP($A104,'SBLC load'!$A:$Y,MATCH(SBLC!B$1,'SBLC load'!$1:$1,0),0)</f>
        <v>44979</v>
      </c>
      <c r="C104" s="76" t="str">
        <f>VLOOKUP($A104,'SBLC load'!$A:$AD,MATCH(SBLC!C$1,'SBLC load'!$1:$1,0),0)</f>
        <v>新昌交投</v>
      </c>
      <c r="D104" s="76" t="str">
        <f>VLOOKUP($A104,'SBLC load'!$A:$Y,MATCH(SBLC!D$1,'SBLC load'!$1:$1,0),0)</f>
        <v>杭州银行</v>
      </c>
      <c r="E104" s="75" t="str">
        <f>VLOOKUP($A104,'SBLC load'!$A:$Y,MATCH(SBLC!E$1,'SBLC load'!$1:$1,0),0)</f>
        <v>--/--/--</v>
      </c>
      <c r="F104" s="77" t="str">
        <f>VLOOKUP($A104,'SBLC load'!$A:$Y,MATCH(SBLC!F$1,'SBLC load'!$1:$1,0),0)</f>
        <v>CNH</v>
      </c>
      <c r="G104" s="77">
        <f>VLOOKUP($A104,'SBLC load'!$A:$Y,MATCH(SBLC!G$1,'SBLC load'!$1:$1,0),0)</f>
        <v>6.8</v>
      </c>
      <c r="H104" s="75" t="str">
        <f>VLOOKUP($A104,'SBLC load'!$A:$Y,MATCH(SBLC!H$1,'SBLC load'!$1:$1,0),0)</f>
        <v>3</v>
      </c>
      <c r="I104" s="75" t="str">
        <f>VLOOKUP($A104,'SBLC load'!$A:$Y,MATCH(SBLC!I$1,'SBLC load'!$1:$1,0),0)</f>
        <v>3.9%</v>
      </c>
      <c r="J104" s="75" t="str">
        <f>VLOOKUP($A104,'SBLC load'!$A:$Y,MATCH(SBLC!J$1,'SBLC load'!$1:$1,0),0)</f>
        <v>4.1%a</v>
      </c>
      <c r="K104" s="77" t="str">
        <f>VLOOKUP($A104,'SBLC load'!$A:$Y,MATCH(SBLC!K$1,'SBLC load'!$1:$1,0),0)</f>
        <v>20</v>
      </c>
      <c r="L104" s="76" t="str">
        <f>VLOOKUP($A104,'SBLC load'!$A:$Y,MATCH(SBLC!L$1,'SBLC load'!$1:$1,0),0)</f>
        <v>备证</v>
      </c>
      <c r="M104" s="76" t="str">
        <f>VLOOKUP($A104,'SBLC load'!$A:$Y,MATCH(SBLC!M$1,'SBLC load'!$1:$1,0),0)</f>
        <v>自贸债</v>
      </c>
      <c r="N104" s="76" t="str">
        <f>VLOOKUP($A104,'SBLC load'!$A:$Y,MATCH(SBLC!N$1,'SBLC load'!$1:$1,0),0)</f>
        <v>浙江</v>
      </c>
      <c r="O104" s="127" t="str">
        <f>VLOOKUP($A104,'SBLC load'!$A:$Y,MATCH(SBLC!O$1,'SBLC load'!$1:$1,0),0)</f>
        <v>地方平台</v>
      </c>
      <c r="P104" s="127">
        <f>VLOOKUP($A104,'SBLC load'!$A:$Y,MATCH(SBLC!P$1,'SBLC load'!$1:$1,0),0)</f>
        <v>0.99</v>
      </c>
      <c r="Q104" s="127" t="str">
        <f>VLOOKUP($A104,'SBLC load'!$A:$Y,MATCH(SBLC!Q$1,'SBLC load'!$1:$1,0),0)</f>
        <v>城商行备证</v>
      </c>
      <c r="R104" s="127" t="str">
        <f>VLOOKUP($A104,'SBLC load'!$A:$Y,MATCH(SBLC!R$1,'SBLC load'!$1:$1,0),0)</f>
        <v>城商行第二梯队</v>
      </c>
      <c r="S104" s="127" t="str">
        <f>VLOOKUP($A104,'SBLC load'!$A:$Y,MATCH(SBLC!S$1,'SBLC load'!$1:$1,0),0)</f>
        <v>--</v>
      </c>
    </row>
    <row r="105" spans="1:19" x14ac:dyDescent="0.25">
      <c r="A105" s="101">
        <f>SBLC[[#This Row],[Index]]</f>
        <v>218</v>
      </c>
      <c r="B105" s="75">
        <f>VLOOKUP($A105,'SBLC load'!$A:$Y,MATCH(SBLC!B$1,'SBLC load'!$1:$1,0),0)</f>
        <v>44978</v>
      </c>
      <c r="C105" s="76" t="str">
        <f>VLOOKUP($A105,'SBLC load'!$A:$AD,MATCH(SBLC!C$1,'SBLC load'!$1:$1,0),0)</f>
        <v>赣州城投</v>
      </c>
      <c r="D105" s="76" t="str">
        <f>VLOOKUP($A105,'SBLC load'!$A:$Y,MATCH(SBLC!D$1,'SBLC load'!$1:$1,0),0)</f>
        <v>邮储银行</v>
      </c>
      <c r="E105" s="75" t="str">
        <f>VLOOKUP($A105,'SBLC load'!$A:$Y,MATCH(SBLC!E$1,'SBLC load'!$1:$1,0),0)</f>
        <v>--/--/--</v>
      </c>
      <c r="F105" s="77" t="str">
        <f>VLOOKUP($A105,'SBLC load'!$A:$Y,MATCH(SBLC!F$1,'SBLC load'!$1:$1,0),0)</f>
        <v>USD</v>
      </c>
      <c r="G105" s="77">
        <f>VLOOKUP($A105,'SBLC load'!$A:$Y,MATCH(SBLC!G$1,'SBLC load'!$1:$1,0),0)</f>
        <v>0.62</v>
      </c>
      <c r="H105" s="75" t="str">
        <f>VLOOKUP($A105,'SBLC load'!$A:$Y,MATCH(SBLC!H$1,'SBLC load'!$1:$1,0),0)</f>
        <v>2.9</v>
      </c>
      <c r="I105" s="75" t="str">
        <f>VLOOKUP($A105,'SBLC load'!$A:$Y,MATCH(SBLC!I$1,'SBLC load'!$1:$1,0),0)</f>
        <v>5.898%</v>
      </c>
      <c r="J105" s="75" t="str">
        <f>VLOOKUP($A105,'SBLC load'!$A:$Y,MATCH(SBLC!J$1,'SBLC load'!$1:$1,0),0)</f>
        <v>6.1%a</v>
      </c>
      <c r="K105" s="77" t="str">
        <f>VLOOKUP($A105,'SBLC load'!$A:$Y,MATCH(SBLC!K$1,'SBLC load'!$1:$1,0),0)</f>
        <v>20</v>
      </c>
      <c r="L105" s="76" t="str">
        <f>VLOOKUP($A105,'SBLC load'!$A:$Y,MATCH(SBLC!L$1,'SBLC load'!$1:$1,0),0)</f>
        <v>备证</v>
      </c>
      <c r="M105" s="76" t="str">
        <f>VLOOKUP($A105,'SBLC load'!$A:$Y,MATCH(SBLC!M$1,'SBLC load'!$1:$1,0),0)</f>
        <v>--</v>
      </c>
      <c r="N105" s="76" t="str">
        <f>VLOOKUP($A105,'SBLC load'!$A:$Y,MATCH(SBLC!N$1,'SBLC load'!$1:$1,0),0)</f>
        <v>江西</v>
      </c>
      <c r="O105" s="127" t="str">
        <f>VLOOKUP($A105,'SBLC load'!$A:$Y,MATCH(SBLC!O$1,'SBLC load'!$1:$1,0),0)</f>
        <v>地方平台</v>
      </c>
      <c r="P105" s="127">
        <f>VLOOKUP($A105,'SBLC load'!$A:$Y,MATCH(SBLC!P$1,'SBLC load'!$1:$1,0),0)</f>
        <v>0.62</v>
      </c>
      <c r="Q105" s="127" t="str">
        <f>VLOOKUP($A105,'SBLC load'!$A:$Y,MATCH(SBLC!Q$1,'SBLC load'!$1:$1,0),0)</f>
        <v>国有行备证</v>
      </c>
      <c r="R105" s="127" t="str">
        <f>VLOOKUP($A105,'SBLC load'!$A:$Y,MATCH(SBLC!R$1,'SBLC load'!$1:$1,0),0)</f>
        <v>--</v>
      </c>
      <c r="S105" s="127" t="str">
        <f>VLOOKUP($A105,'SBLC load'!$A:$Y,MATCH(SBLC!S$1,'SBLC load'!$1:$1,0),0)</f>
        <v>--</v>
      </c>
    </row>
    <row r="106" spans="1:19" x14ac:dyDescent="0.25">
      <c r="A106" s="101">
        <f>SBLC[[#This Row],[Index]]</f>
        <v>217</v>
      </c>
      <c r="B106" s="75">
        <f>VLOOKUP($A106,'SBLC load'!$A:$Y,MATCH(SBLC!B$1,'SBLC load'!$1:$1,0),0)</f>
        <v>44978</v>
      </c>
      <c r="C106" s="76" t="str">
        <f>VLOOKUP($A106,'SBLC load'!$A:$AD,MATCH(SBLC!C$1,'SBLC load'!$1:$1,0),0)</f>
        <v>台州黄岩经开</v>
      </c>
      <c r="D106" s="76" t="str">
        <f>VLOOKUP($A106,'SBLC load'!$A:$Y,MATCH(SBLC!D$1,'SBLC load'!$1:$1,0),0)</f>
        <v>北京银行</v>
      </c>
      <c r="E106" s="75" t="str">
        <f>VLOOKUP($A106,'SBLC load'!$A:$Y,MATCH(SBLC!E$1,'SBLC load'!$1:$1,0),0)</f>
        <v>--/--/--</v>
      </c>
      <c r="F106" s="77" t="str">
        <f>VLOOKUP($A106,'SBLC load'!$A:$Y,MATCH(SBLC!F$1,'SBLC load'!$1:$1,0),0)</f>
        <v>CNH</v>
      </c>
      <c r="G106" s="77">
        <f>VLOOKUP($A106,'SBLC load'!$A:$Y,MATCH(SBLC!G$1,'SBLC load'!$1:$1,0),0)</f>
        <v>2.1</v>
      </c>
      <c r="H106" s="75" t="str">
        <f>VLOOKUP($A106,'SBLC load'!$A:$Y,MATCH(SBLC!H$1,'SBLC load'!$1:$1,0),0)</f>
        <v>3</v>
      </c>
      <c r="I106" s="75" t="str">
        <f>VLOOKUP($A106,'SBLC load'!$A:$Y,MATCH(SBLC!I$1,'SBLC load'!$1:$1,0),0)</f>
        <v>4%</v>
      </c>
      <c r="J106" s="75" t="str">
        <f>VLOOKUP($A106,'SBLC load'!$A:$Y,MATCH(SBLC!J$1,'SBLC load'!$1:$1,0),0)</f>
        <v>4.2%a</v>
      </c>
      <c r="K106" s="77" t="str">
        <f>VLOOKUP($A106,'SBLC load'!$A:$Y,MATCH(SBLC!K$1,'SBLC load'!$1:$1,0),0)</f>
        <v>20</v>
      </c>
      <c r="L106" s="76" t="str">
        <f>VLOOKUP($A106,'SBLC load'!$A:$Y,MATCH(SBLC!L$1,'SBLC load'!$1:$1,0),0)</f>
        <v>备证</v>
      </c>
      <c r="M106" s="76" t="str">
        <f>VLOOKUP($A106,'SBLC load'!$A:$Y,MATCH(SBLC!M$1,'SBLC load'!$1:$1,0),0)</f>
        <v>自贸债</v>
      </c>
      <c r="N106" s="76" t="str">
        <f>VLOOKUP($A106,'SBLC load'!$A:$Y,MATCH(SBLC!N$1,'SBLC load'!$1:$1,0),0)</f>
        <v>浙江</v>
      </c>
      <c r="O106" s="127" t="str">
        <f>VLOOKUP($A106,'SBLC load'!$A:$Y,MATCH(SBLC!O$1,'SBLC load'!$1:$1,0),0)</f>
        <v>地方平台</v>
      </c>
      <c r="P106" s="127">
        <f>VLOOKUP($A106,'SBLC load'!$A:$Y,MATCH(SBLC!P$1,'SBLC load'!$1:$1,0),0)</f>
        <v>0.3</v>
      </c>
      <c r="Q106" s="127" t="str">
        <f>VLOOKUP($A106,'SBLC load'!$A:$Y,MATCH(SBLC!Q$1,'SBLC load'!$1:$1,0),0)</f>
        <v>城商行备证</v>
      </c>
      <c r="R106" s="127" t="str">
        <f>VLOOKUP($A106,'SBLC load'!$A:$Y,MATCH(SBLC!R$1,'SBLC load'!$1:$1,0),0)</f>
        <v>城商行第一梯队</v>
      </c>
      <c r="S106" s="127" t="str">
        <f>VLOOKUP($A106,'SBLC load'!$A:$Y,MATCH(SBLC!S$1,'SBLC load'!$1:$1,0),0)</f>
        <v>--</v>
      </c>
    </row>
    <row r="107" spans="1:19" x14ac:dyDescent="0.25">
      <c r="A107" s="101">
        <f>SBLC[[#This Row],[Index]]</f>
        <v>216</v>
      </c>
      <c r="B107" s="75">
        <f>VLOOKUP($A107,'SBLC load'!$A:$Y,MATCH(SBLC!B$1,'SBLC load'!$1:$1,0),0)</f>
        <v>44977</v>
      </c>
      <c r="C107" s="76" t="str">
        <f>VLOOKUP($A107,'SBLC load'!$A:$AD,MATCH(SBLC!C$1,'SBLC load'!$1:$1,0),0)</f>
        <v>湖州吴兴交旅投</v>
      </c>
      <c r="D107" s="76" t="str">
        <f>VLOOKUP($A107,'SBLC load'!$A:$Y,MATCH(SBLC!D$1,'SBLC load'!$1:$1,0),0)</f>
        <v>杭州银行</v>
      </c>
      <c r="E107" s="75" t="str">
        <f>VLOOKUP($A107,'SBLC load'!$A:$Y,MATCH(SBLC!E$1,'SBLC load'!$1:$1,0),0)</f>
        <v>--/--/--</v>
      </c>
      <c r="F107" s="77" t="str">
        <f>VLOOKUP($A107,'SBLC load'!$A:$Y,MATCH(SBLC!F$1,'SBLC load'!$1:$1,0),0)</f>
        <v>CNH</v>
      </c>
      <c r="G107" s="77">
        <f>VLOOKUP($A107,'SBLC load'!$A:$Y,MATCH(SBLC!G$1,'SBLC load'!$1:$1,0),0)</f>
        <v>3.5</v>
      </c>
      <c r="H107" s="75" t="str">
        <f>VLOOKUP($A107,'SBLC load'!$A:$Y,MATCH(SBLC!H$1,'SBLC load'!$1:$1,0),0)</f>
        <v>3</v>
      </c>
      <c r="I107" s="75" t="str">
        <f>VLOOKUP($A107,'SBLC load'!$A:$Y,MATCH(SBLC!I$1,'SBLC load'!$1:$1,0),0)</f>
        <v>4.2%</v>
      </c>
      <c r="J107" s="75" t="str">
        <f>VLOOKUP($A107,'SBLC load'!$A:$Y,MATCH(SBLC!J$1,'SBLC load'!$1:$1,0),0)</f>
        <v>--</v>
      </c>
      <c r="K107" s="77" t="str">
        <f>VLOOKUP($A107,'SBLC load'!$A:$Y,MATCH(SBLC!K$1,'SBLC load'!$1:$1,0),0)</f>
        <v>--</v>
      </c>
      <c r="L107" s="76" t="str">
        <f>VLOOKUP($A107,'SBLC load'!$A:$Y,MATCH(SBLC!L$1,'SBLC load'!$1:$1,0),0)</f>
        <v>备证</v>
      </c>
      <c r="M107" s="76" t="str">
        <f>VLOOKUP($A107,'SBLC load'!$A:$Y,MATCH(SBLC!M$1,'SBLC load'!$1:$1,0),0)</f>
        <v>自贸债</v>
      </c>
      <c r="N107" s="76" t="str">
        <f>VLOOKUP($A107,'SBLC load'!$A:$Y,MATCH(SBLC!N$1,'SBLC load'!$1:$1,0),0)</f>
        <v>浙江</v>
      </c>
      <c r="O107" s="127" t="str">
        <f>VLOOKUP($A107,'SBLC load'!$A:$Y,MATCH(SBLC!O$1,'SBLC load'!$1:$1,0),0)</f>
        <v>地方平台</v>
      </c>
      <c r="P107" s="127">
        <f>VLOOKUP($A107,'SBLC load'!$A:$Y,MATCH(SBLC!P$1,'SBLC load'!$1:$1,0),0)</f>
        <v>0.51</v>
      </c>
      <c r="Q107" s="127" t="str">
        <f>VLOOKUP($A107,'SBLC load'!$A:$Y,MATCH(SBLC!Q$1,'SBLC load'!$1:$1,0),0)</f>
        <v>城商行备证</v>
      </c>
      <c r="R107" s="127" t="str">
        <f>VLOOKUP($A107,'SBLC load'!$A:$Y,MATCH(SBLC!R$1,'SBLC load'!$1:$1,0),0)</f>
        <v>城商行第二梯队</v>
      </c>
      <c r="S107" s="127" t="str">
        <f>VLOOKUP($A107,'SBLC load'!$A:$Y,MATCH(SBLC!S$1,'SBLC load'!$1:$1,0),0)</f>
        <v>--</v>
      </c>
    </row>
    <row r="108" spans="1:19" x14ac:dyDescent="0.25">
      <c r="A108" s="101">
        <f>SBLC[[#This Row],[Index]]</f>
        <v>215</v>
      </c>
      <c r="B108" s="75">
        <f>VLOOKUP($A108,'SBLC load'!$A:$Y,MATCH(SBLC!B$1,'SBLC load'!$1:$1,0),0)</f>
        <v>44973</v>
      </c>
      <c r="C108" s="76" t="str">
        <f>VLOOKUP($A108,'SBLC load'!$A:$AD,MATCH(SBLC!C$1,'SBLC load'!$1:$1,0),0)</f>
        <v>高邮建投</v>
      </c>
      <c r="D108" s="76" t="str">
        <f>VLOOKUP($A108,'SBLC load'!$A:$Y,MATCH(SBLC!D$1,'SBLC load'!$1:$1,0),0)</f>
        <v>江苏银行</v>
      </c>
      <c r="E108" s="75" t="str">
        <f>VLOOKUP($A108,'SBLC load'!$A:$Y,MATCH(SBLC!E$1,'SBLC load'!$1:$1,0),0)</f>
        <v>--/--/--</v>
      </c>
      <c r="F108" s="77" t="str">
        <f>VLOOKUP($A108,'SBLC load'!$A:$Y,MATCH(SBLC!F$1,'SBLC load'!$1:$1,0),0)</f>
        <v>EUR</v>
      </c>
      <c r="G108" s="77">
        <f>VLOOKUP($A108,'SBLC load'!$A:$Y,MATCH(SBLC!G$1,'SBLC load'!$1:$1,0),0)</f>
        <v>0.75</v>
      </c>
      <c r="H108" s="75" t="str">
        <f>VLOOKUP($A108,'SBLC load'!$A:$Y,MATCH(SBLC!H$1,'SBLC load'!$1:$1,0),0)</f>
        <v>3</v>
      </c>
      <c r="I108" s="75" t="str">
        <f>VLOOKUP($A108,'SBLC load'!$A:$Y,MATCH(SBLC!I$1,'SBLC load'!$1:$1,0),0)</f>
        <v>4.6%</v>
      </c>
      <c r="J108" s="75" t="str">
        <f>VLOOKUP($A108,'SBLC load'!$A:$Y,MATCH(SBLC!J$1,'SBLC load'!$1:$1,0),0)</f>
        <v>4.8%a</v>
      </c>
      <c r="K108" s="77" t="str">
        <f>VLOOKUP($A108,'SBLC load'!$A:$Y,MATCH(SBLC!K$1,'SBLC load'!$1:$1,0),0)</f>
        <v>20</v>
      </c>
      <c r="L108" s="76" t="str">
        <f>VLOOKUP($A108,'SBLC load'!$A:$Y,MATCH(SBLC!L$1,'SBLC load'!$1:$1,0),0)</f>
        <v>备证+担保</v>
      </c>
      <c r="M108" s="76" t="str">
        <f>VLOOKUP($A108,'SBLC load'!$A:$Y,MATCH(SBLC!M$1,'SBLC load'!$1:$1,0),0)</f>
        <v>--</v>
      </c>
      <c r="N108" s="76" t="str">
        <f>VLOOKUP($A108,'SBLC load'!$A:$Y,MATCH(SBLC!N$1,'SBLC load'!$1:$1,0),0)</f>
        <v>江苏</v>
      </c>
      <c r="O108" s="127" t="str">
        <f>VLOOKUP($A108,'SBLC load'!$A:$Y,MATCH(SBLC!O$1,'SBLC load'!$1:$1,0),0)</f>
        <v>地方平台</v>
      </c>
      <c r="P108" s="127">
        <f>VLOOKUP($A108,'SBLC load'!$A:$Y,MATCH(SBLC!P$1,'SBLC load'!$1:$1,0),0)</f>
        <v>0.8</v>
      </c>
      <c r="Q108" s="127" t="str">
        <f>VLOOKUP($A108,'SBLC load'!$A:$Y,MATCH(SBLC!Q$1,'SBLC load'!$1:$1,0),0)</f>
        <v>城商行备证</v>
      </c>
      <c r="R108" s="127" t="str">
        <f>VLOOKUP($A108,'SBLC load'!$A:$Y,MATCH(SBLC!R$1,'SBLC load'!$1:$1,0),0)</f>
        <v>城商行第一梯队</v>
      </c>
      <c r="S108" s="127" t="str">
        <f>VLOOKUP($A108,'SBLC load'!$A:$Y,MATCH(SBLC!S$1,'SBLC load'!$1:$1,0),0)</f>
        <v>--</v>
      </c>
    </row>
    <row r="109" spans="1:19" x14ac:dyDescent="0.25">
      <c r="A109" s="101">
        <f>SBLC[[#This Row],[Index]]</f>
        <v>214</v>
      </c>
      <c r="B109" s="75">
        <f>VLOOKUP($A109,'SBLC load'!$A:$Y,MATCH(SBLC!B$1,'SBLC load'!$1:$1,0),0)</f>
        <v>44973</v>
      </c>
      <c r="C109" s="76" t="str">
        <f>VLOOKUP($A109,'SBLC load'!$A:$AD,MATCH(SBLC!C$1,'SBLC load'!$1:$1,0),0)</f>
        <v>淮北公用</v>
      </c>
      <c r="D109" s="76" t="str">
        <f>VLOOKUP($A109,'SBLC load'!$A:$Y,MATCH(SBLC!D$1,'SBLC load'!$1:$1,0),0)</f>
        <v>工商银行</v>
      </c>
      <c r="E109" s="75" t="str">
        <f>VLOOKUP($A109,'SBLC load'!$A:$Y,MATCH(SBLC!E$1,'SBLC load'!$1:$1,0),0)</f>
        <v>--/--/--</v>
      </c>
      <c r="F109" s="77" t="str">
        <f>VLOOKUP($A109,'SBLC load'!$A:$Y,MATCH(SBLC!F$1,'SBLC load'!$1:$1,0),0)</f>
        <v>CNH</v>
      </c>
      <c r="G109" s="77">
        <f>VLOOKUP($A109,'SBLC load'!$A:$Y,MATCH(SBLC!G$1,'SBLC load'!$1:$1,0),0)</f>
        <v>6.4</v>
      </c>
      <c r="H109" s="75" t="str">
        <f>VLOOKUP($A109,'SBLC load'!$A:$Y,MATCH(SBLC!H$1,'SBLC load'!$1:$1,0),0)</f>
        <v>3</v>
      </c>
      <c r="I109" s="75" t="str">
        <f>VLOOKUP($A109,'SBLC load'!$A:$Y,MATCH(SBLC!I$1,'SBLC load'!$1:$1,0),0)</f>
        <v>3.78%</v>
      </c>
      <c r="J109" s="75" t="str">
        <f>VLOOKUP($A109,'SBLC load'!$A:$Y,MATCH(SBLC!J$1,'SBLC load'!$1:$1,0),0)</f>
        <v>4%a</v>
      </c>
      <c r="K109" s="77" t="str">
        <f>VLOOKUP($A109,'SBLC load'!$A:$Y,MATCH(SBLC!K$1,'SBLC load'!$1:$1,0),0)</f>
        <v>22</v>
      </c>
      <c r="L109" s="76" t="str">
        <f>VLOOKUP($A109,'SBLC load'!$A:$Y,MATCH(SBLC!L$1,'SBLC load'!$1:$1,0),0)</f>
        <v>备证</v>
      </c>
      <c r="M109" s="76" t="str">
        <f>VLOOKUP($A109,'SBLC load'!$A:$Y,MATCH(SBLC!M$1,'SBLC load'!$1:$1,0),0)</f>
        <v>自贸债</v>
      </c>
      <c r="N109" s="76" t="str">
        <f>VLOOKUP($A109,'SBLC load'!$A:$Y,MATCH(SBLC!N$1,'SBLC load'!$1:$1,0),0)</f>
        <v>安徽</v>
      </c>
      <c r="O109" s="127" t="str">
        <f>VLOOKUP($A109,'SBLC load'!$A:$Y,MATCH(SBLC!O$1,'SBLC load'!$1:$1,0),0)</f>
        <v>地方平台</v>
      </c>
      <c r="P109" s="127">
        <f>VLOOKUP($A109,'SBLC load'!$A:$Y,MATCH(SBLC!P$1,'SBLC load'!$1:$1,0),0)</f>
        <v>0.93</v>
      </c>
      <c r="Q109" s="127" t="str">
        <f>VLOOKUP($A109,'SBLC load'!$A:$Y,MATCH(SBLC!Q$1,'SBLC load'!$1:$1,0),0)</f>
        <v>国有行备证</v>
      </c>
      <c r="R109" s="127" t="str">
        <f>VLOOKUP($A109,'SBLC load'!$A:$Y,MATCH(SBLC!R$1,'SBLC load'!$1:$1,0),0)</f>
        <v>--</v>
      </c>
      <c r="S109" s="127" t="str">
        <f>VLOOKUP($A109,'SBLC load'!$A:$Y,MATCH(SBLC!S$1,'SBLC load'!$1:$1,0),0)</f>
        <v>BISL</v>
      </c>
    </row>
    <row r="110" spans="1:19" x14ac:dyDescent="0.25">
      <c r="A110" s="101">
        <f>SBLC[[#This Row],[Index]]</f>
        <v>213</v>
      </c>
      <c r="B110" s="75">
        <f>VLOOKUP($A110,'SBLC load'!$A:$Y,MATCH(SBLC!B$1,'SBLC load'!$1:$1,0),0)</f>
        <v>44973</v>
      </c>
      <c r="C110" s="76" t="str">
        <f>VLOOKUP($A110,'SBLC load'!$A:$AD,MATCH(SBLC!C$1,'SBLC load'!$1:$1,0),0)</f>
        <v>泰安国泰民安</v>
      </c>
      <c r="D110" s="76" t="str">
        <f>VLOOKUP($A110,'SBLC load'!$A:$Y,MATCH(SBLC!D$1,'SBLC load'!$1:$1,0),0)</f>
        <v>恒丰银行</v>
      </c>
      <c r="E110" s="75" t="str">
        <f>VLOOKUP($A110,'SBLC load'!$A:$Y,MATCH(SBLC!E$1,'SBLC load'!$1:$1,0),0)</f>
        <v>--/--/--</v>
      </c>
      <c r="F110" s="77" t="str">
        <f>VLOOKUP($A110,'SBLC load'!$A:$Y,MATCH(SBLC!F$1,'SBLC load'!$1:$1,0),0)</f>
        <v>USD</v>
      </c>
      <c r="G110" s="77">
        <f>VLOOKUP($A110,'SBLC load'!$A:$Y,MATCH(SBLC!G$1,'SBLC load'!$1:$1,0),0)</f>
        <v>0.5</v>
      </c>
      <c r="H110" s="75" t="str">
        <f>VLOOKUP($A110,'SBLC load'!$A:$Y,MATCH(SBLC!H$1,'SBLC load'!$1:$1,0),0)</f>
        <v>3</v>
      </c>
      <c r="I110" s="75" t="str">
        <f>VLOOKUP($A110,'SBLC load'!$A:$Y,MATCH(SBLC!I$1,'SBLC load'!$1:$1,0),0)</f>
        <v>6.8%</v>
      </c>
      <c r="J110" s="75" t="str">
        <f>VLOOKUP($A110,'SBLC load'!$A:$Y,MATCH(SBLC!J$1,'SBLC load'!$1:$1,0),0)</f>
        <v>7%a</v>
      </c>
      <c r="K110" s="77" t="str">
        <f>VLOOKUP($A110,'SBLC load'!$A:$Y,MATCH(SBLC!K$1,'SBLC load'!$1:$1,0),0)</f>
        <v>20</v>
      </c>
      <c r="L110" s="76" t="str">
        <f>VLOOKUP($A110,'SBLC load'!$A:$Y,MATCH(SBLC!L$1,'SBLC load'!$1:$1,0),0)</f>
        <v>备证+担保</v>
      </c>
      <c r="M110" s="76" t="str">
        <f>VLOOKUP($A110,'SBLC load'!$A:$Y,MATCH(SBLC!M$1,'SBLC load'!$1:$1,0),0)</f>
        <v>--</v>
      </c>
      <c r="N110" s="76" t="str">
        <f>VLOOKUP($A110,'SBLC load'!$A:$Y,MATCH(SBLC!N$1,'SBLC load'!$1:$1,0),0)</f>
        <v>山东</v>
      </c>
      <c r="O110" s="127" t="str">
        <f>VLOOKUP($A110,'SBLC load'!$A:$Y,MATCH(SBLC!O$1,'SBLC load'!$1:$1,0),0)</f>
        <v>地方平台</v>
      </c>
      <c r="P110" s="127">
        <f>VLOOKUP($A110,'SBLC load'!$A:$Y,MATCH(SBLC!P$1,'SBLC load'!$1:$1,0),0)</f>
        <v>0.5</v>
      </c>
      <c r="Q110" s="127" t="str">
        <f>VLOOKUP($A110,'SBLC load'!$A:$Y,MATCH(SBLC!Q$1,'SBLC load'!$1:$1,0),0)</f>
        <v>股份行备证</v>
      </c>
      <c r="R110" s="127" t="str">
        <f>VLOOKUP($A110,'SBLC load'!$A:$Y,MATCH(SBLC!R$1,'SBLC load'!$1:$1,0),0)</f>
        <v>股份行第三梯队</v>
      </c>
      <c r="S110" s="127" t="str">
        <f>VLOOKUP($A110,'SBLC load'!$A:$Y,MATCH(SBLC!S$1,'SBLC load'!$1:$1,0),0)</f>
        <v>--</v>
      </c>
    </row>
    <row r="111" spans="1:19" x14ac:dyDescent="0.25">
      <c r="A111" s="101">
        <f>SBLC[[#This Row],[Index]]</f>
        <v>212</v>
      </c>
      <c r="B111" s="75">
        <f>VLOOKUP($A111,'SBLC load'!$A:$Y,MATCH(SBLC!B$1,'SBLC load'!$1:$1,0),0)</f>
        <v>44973</v>
      </c>
      <c r="C111" s="76" t="str">
        <f>VLOOKUP($A111,'SBLC load'!$A:$AD,MATCH(SBLC!C$1,'SBLC load'!$1:$1,0),0)</f>
        <v>泰安国泰民安</v>
      </c>
      <c r="D111" s="76" t="str">
        <f>VLOOKUP($A111,'SBLC load'!$A:$Y,MATCH(SBLC!D$1,'SBLC load'!$1:$1,0),0)</f>
        <v>齐鲁银行</v>
      </c>
      <c r="E111" s="75" t="str">
        <f>VLOOKUP($A111,'SBLC load'!$A:$Y,MATCH(SBLC!E$1,'SBLC load'!$1:$1,0),0)</f>
        <v>--/--/--</v>
      </c>
      <c r="F111" s="77" t="str">
        <f>VLOOKUP($A111,'SBLC load'!$A:$Y,MATCH(SBLC!F$1,'SBLC load'!$1:$1,0),0)</f>
        <v>USD</v>
      </c>
      <c r="G111" s="77">
        <f>VLOOKUP($A111,'SBLC load'!$A:$Y,MATCH(SBLC!G$1,'SBLC load'!$1:$1,0),0)</f>
        <v>0.47</v>
      </c>
      <c r="H111" s="75" t="str">
        <f>VLOOKUP($A111,'SBLC load'!$A:$Y,MATCH(SBLC!H$1,'SBLC load'!$1:$1,0),0)</f>
        <v>3</v>
      </c>
      <c r="I111" s="75" t="str">
        <f>VLOOKUP($A111,'SBLC load'!$A:$Y,MATCH(SBLC!I$1,'SBLC load'!$1:$1,0),0)</f>
        <v>7%</v>
      </c>
      <c r="J111" s="75" t="str">
        <f>VLOOKUP($A111,'SBLC load'!$A:$Y,MATCH(SBLC!J$1,'SBLC load'!$1:$1,0),0)</f>
        <v>7.2%a</v>
      </c>
      <c r="K111" s="77" t="str">
        <f>VLOOKUP($A111,'SBLC load'!$A:$Y,MATCH(SBLC!K$1,'SBLC load'!$1:$1,0),0)</f>
        <v>20</v>
      </c>
      <c r="L111" s="76" t="str">
        <f>VLOOKUP($A111,'SBLC load'!$A:$Y,MATCH(SBLC!L$1,'SBLC load'!$1:$1,0),0)</f>
        <v>备证+担保</v>
      </c>
      <c r="M111" s="76" t="str">
        <f>VLOOKUP($A111,'SBLC load'!$A:$Y,MATCH(SBLC!M$1,'SBLC load'!$1:$1,0),0)</f>
        <v>--</v>
      </c>
      <c r="N111" s="76" t="str">
        <f>VLOOKUP($A111,'SBLC load'!$A:$Y,MATCH(SBLC!N$1,'SBLC load'!$1:$1,0),0)</f>
        <v>山东</v>
      </c>
      <c r="O111" s="127" t="str">
        <f>VLOOKUP($A111,'SBLC load'!$A:$Y,MATCH(SBLC!O$1,'SBLC load'!$1:$1,0),0)</f>
        <v>地方平台</v>
      </c>
      <c r="P111" s="127">
        <f>VLOOKUP($A111,'SBLC load'!$A:$Y,MATCH(SBLC!P$1,'SBLC load'!$1:$1,0),0)</f>
        <v>0.47</v>
      </c>
      <c r="Q111" s="127" t="str">
        <f>VLOOKUP($A111,'SBLC load'!$A:$Y,MATCH(SBLC!Q$1,'SBLC load'!$1:$1,0),0)</f>
        <v>城商行备证</v>
      </c>
      <c r="R111" s="127" t="str">
        <f>VLOOKUP($A111,'SBLC load'!$A:$Y,MATCH(SBLC!R$1,'SBLC load'!$1:$1,0),0)</f>
        <v>城商行第四梯队</v>
      </c>
      <c r="S111" s="127" t="str">
        <f>VLOOKUP($A111,'SBLC load'!$A:$Y,MATCH(SBLC!S$1,'SBLC load'!$1:$1,0),0)</f>
        <v>--</v>
      </c>
    </row>
    <row r="112" spans="1:19" x14ac:dyDescent="0.25">
      <c r="A112" s="101">
        <f>SBLC[[#This Row],[Index]]</f>
        <v>211</v>
      </c>
      <c r="B112" s="75">
        <f>VLOOKUP($A112,'SBLC load'!$A:$Y,MATCH(SBLC!B$1,'SBLC load'!$1:$1,0),0)</f>
        <v>44972</v>
      </c>
      <c r="C112" s="76" t="str">
        <f>VLOOKUP($A112,'SBLC load'!$A:$AD,MATCH(SBLC!C$1,'SBLC load'!$1:$1,0),0)</f>
        <v>桂阳蓉城控股</v>
      </c>
      <c r="D112" s="76" t="str">
        <f>VLOOKUP($A112,'SBLC load'!$A:$Y,MATCH(SBLC!D$1,'SBLC load'!$1:$1,0),0)</f>
        <v>湖南银行(原华融湘江)</v>
      </c>
      <c r="E112" s="75" t="str">
        <f>VLOOKUP($A112,'SBLC load'!$A:$Y,MATCH(SBLC!E$1,'SBLC load'!$1:$1,0),0)</f>
        <v>--/--/--</v>
      </c>
      <c r="F112" s="77" t="str">
        <f>VLOOKUP($A112,'SBLC load'!$A:$Y,MATCH(SBLC!F$1,'SBLC load'!$1:$1,0),0)</f>
        <v>CNH</v>
      </c>
      <c r="G112" s="77">
        <f>VLOOKUP($A112,'SBLC load'!$A:$Y,MATCH(SBLC!G$1,'SBLC load'!$1:$1,0),0)</f>
        <v>2.58</v>
      </c>
      <c r="H112" s="75" t="str">
        <f>VLOOKUP($A112,'SBLC load'!$A:$Y,MATCH(SBLC!H$1,'SBLC load'!$1:$1,0),0)</f>
        <v>3</v>
      </c>
      <c r="I112" s="75" t="str">
        <f>VLOOKUP($A112,'SBLC load'!$A:$Y,MATCH(SBLC!I$1,'SBLC load'!$1:$1,0),0)</f>
        <v>5%</v>
      </c>
      <c r="J112" s="75" t="str">
        <f>VLOOKUP($A112,'SBLC load'!$A:$Y,MATCH(SBLC!J$1,'SBLC load'!$1:$1,0),0)</f>
        <v>--</v>
      </c>
      <c r="K112" s="77" t="str">
        <f>VLOOKUP($A112,'SBLC load'!$A:$Y,MATCH(SBLC!K$1,'SBLC load'!$1:$1,0),0)</f>
        <v>--</v>
      </c>
      <c r="L112" s="76" t="str">
        <f>VLOOKUP($A112,'SBLC load'!$A:$Y,MATCH(SBLC!L$1,'SBLC load'!$1:$1,0),0)</f>
        <v>备证</v>
      </c>
      <c r="M112" s="76" t="str">
        <f>VLOOKUP($A112,'SBLC load'!$A:$Y,MATCH(SBLC!M$1,'SBLC load'!$1:$1,0),0)</f>
        <v>自贸债</v>
      </c>
      <c r="N112" s="76" t="str">
        <f>VLOOKUP($A112,'SBLC load'!$A:$Y,MATCH(SBLC!N$1,'SBLC load'!$1:$1,0),0)</f>
        <v>湖南</v>
      </c>
      <c r="O112" s="127" t="str">
        <f>VLOOKUP($A112,'SBLC load'!$A:$Y,MATCH(SBLC!O$1,'SBLC load'!$1:$1,0),0)</f>
        <v>地方平台</v>
      </c>
      <c r="P112" s="127">
        <f>VLOOKUP($A112,'SBLC load'!$A:$Y,MATCH(SBLC!P$1,'SBLC load'!$1:$1,0),0)</f>
        <v>0.38</v>
      </c>
      <c r="Q112" s="127" t="str">
        <f>VLOOKUP($A112,'SBLC load'!$A:$Y,MATCH(SBLC!Q$1,'SBLC load'!$1:$1,0),0)</f>
        <v>--</v>
      </c>
      <c r="R112" s="127" t="str">
        <f>VLOOKUP($A112,'SBLC load'!$A:$Y,MATCH(SBLC!R$1,'SBLC load'!$1:$1,0),0)</f>
        <v>--</v>
      </c>
      <c r="S112" s="127" t="str">
        <f>VLOOKUP($A112,'SBLC load'!$A:$Y,MATCH(SBLC!S$1,'SBLC load'!$1:$1,0),0)</f>
        <v>--</v>
      </c>
    </row>
    <row r="113" spans="1:19" x14ac:dyDescent="0.25">
      <c r="A113" s="101">
        <f>SBLC[[#This Row],[Index]]</f>
        <v>210</v>
      </c>
      <c r="B113" s="75">
        <f>VLOOKUP($A113,'SBLC load'!$A:$Y,MATCH(SBLC!B$1,'SBLC load'!$1:$1,0),0)</f>
        <v>44971</v>
      </c>
      <c r="C113" s="76" t="str">
        <f>VLOOKUP($A113,'SBLC load'!$A:$AD,MATCH(SBLC!C$1,'SBLC load'!$1:$1,0),0)</f>
        <v>湖北农谷实业</v>
      </c>
      <c r="D113" s="76" t="str">
        <f>VLOOKUP($A113,'SBLC load'!$A:$Y,MATCH(SBLC!D$1,'SBLC load'!$1:$1,0),0)</f>
        <v>湖北银行</v>
      </c>
      <c r="E113" s="75" t="str">
        <f>VLOOKUP($A113,'SBLC load'!$A:$Y,MATCH(SBLC!E$1,'SBLC load'!$1:$1,0),0)</f>
        <v>--/--/--</v>
      </c>
      <c r="F113" s="77" t="str">
        <f>VLOOKUP($A113,'SBLC load'!$A:$Y,MATCH(SBLC!F$1,'SBLC load'!$1:$1,0),0)</f>
        <v>CNH</v>
      </c>
      <c r="G113" s="77">
        <f>VLOOKUP($A113,'SBLC load'!$A:$Y,MATCH(SBLC!G$1,'SBLC load'!$1:$1,0),0)</f>
        <v>5.78</v>
      </c>
      <c r="H113" s="75" t="str">
        <f>VLOOKUP($A113,'SBLC load'!$A:$Y,MATCH(SBLC!H$1,'SBLC load'!$1:$1,0),0)</f>
        <v>2.9</v>
      </c>
      <c r="I113" s="75" t="str">
        <f>VLOOKUP($A113,'SBLC load'!$A:$Y,MATCH(SBLC!I$1,'SBLC load'!$1:$1,0),0)</f>
        <v>4.95%</v>
      </c>
      <c r="J113" s="75" t="str">
        <f>VLOOKUP($A113,'SBLC load'!$A:$Y,MATCH(SBLC!J$1,'SBLC load'!$1:$1,0),0)</f>
        <v>--</v>
      </c>
      <c r="K113" s="77" t="str">
        <f>VLOOKUP($A113,'SBLC load'!$A:$Y,MATCH(SBLC!K$1,'SBLC load'!$1:$1,0),0)</f>
        <v>--</v>
      </c>
      <c r="L113" s="76" t="str">
        <f>VLOOKUP($A113,'SBLC load'!$A:$Y,MATCH(SBLC!L$1,'SBLC load'!$1:$1,0),0)</f>
        <v>备证</v>
      </c>
      <c r="M113" s="76" t="str">
        <f>VLOOKUP($A113,'SBLC load'!$A:$Y,MATCH(SBLC!M$1,'SBLC load'!$1:$1,0),0)</f>
        <v>自贸债</v>
      </c>
      <c r="N113" s="76" t="str">
        <f>VLOOKUP($A113,'SBLC load'!$A:$Y,MATCH(SBLC!N$1,'SBLC load'!$1:$1,0),0)</f>
        <v>湖北</v>
      </c>
      <c r="O113" s="127" t="str">
        <f>VLOOKUP($A113,'SBLC load'!$A:$Y,MATCH(SBLC!O$1,'SBLC load'!$1:$1,0),0)</f>
        <v>地方平台</v>
      </c>
      <c r="P113" s="127">
        <f>VLOOKUP($A113,'SBLC load'!$A:$Y,MATCH(SBLC!P$1,'SBLC load'!$1:$1,0),0)</f>
        <v>0.84</v>
      </c>
      <c r="Q113" s="127" t="str">
        <f>VLOOKUP($A113,'SBLC load'!$A:$Y,MATCH(SBLC!Q$1,'SBLC load'!$1:$1,0),0)</f>
        <v>城商行备证</v>
      </c>
      <c r="R113" s="127" t="str">
        <f>VLOOKUP($A113,'SBLC load'!$A:$Y,MATCH(SBLC!R$1,'SBLC load'!$1:$1,0),0)</f>
        <v>--</v>
      </c>
      <c r="S113" s="127" t="str">
        <f>VLOOKUP($A113,'SBLC load'!$A:$Y,MATCH(SBLC!S$1,'SBLC load'!$1:$1,0),0)</f>
        <v>--</v>
      </c>
    </row>
    <row r="114" spans="1:19" x14ac:dyDescent="0.25">
      <c r="A114" s="101">
        <f>SBLC[[#This Row],[Index]]</f>
        <v>209</v>
      </c>
      <c r="B114" s="75">
        <f>VLOOKUP($A114,'SBLC load'!$A:$Y,MATCH(SBLC!B$1,'SBLC load'!$1:$1,0),0)</f>
        <v>44971</v>
      </c>
      <c r="C114" s="76" t="str">
        <f>VLOOKUP($A114,'SBLC load'!$A:$AD,MATCH(SBLC!C$1,'SBLC load'!$1:$1,0),0)</f>
        <v>四川港荣</v>
      </c>
      <c r="D114" s="76" t="str">
        <f>VLOOKUP($A114,'SBLC load'!$A:$Y,MATCH(SBLC!D$1,'SBLC load'!$1:$1,0),0)</f>
        <v>上海银行</v>
      </c>
      <c r="E114" s="75" t="str">
        <f>VLOOKUP($A114,'SBLC load'!$A:$Y,MATCH(SBLC!E$1,'SBLC load'!$1:$1,0),0)</f>
        <v>--/--/--</v>
      </c>
      <c r="F114" s="77" t="str">
        <f>VLOOKUP($A114,'SBLC load'!$A:$Y,MATCH(SBLC!F$1,'SBLC load'!$1:$1,0),0)</f>
        <v>CNH</v>
      </c>
      <c r="G114" s="77">
        <f>VLOOKUP($A114,'SBLC load'!$A:$Y,MATCH(SBLC!G$1,'SBLC load'!$1:$1,0),0)</f>
        <v>3.45</v>
      </c>
      <c r="H114" s="75" t="str">
        <f>VLOOKUP($A114,'SBLC load'!$A:$Y,MATCH(SBLC!H$1,'SBLC load'!$1:$1,0),0)</f>
        <v>3</v>
      </c>
      <c r="I114" s="75" t="str">
        <f>VLOOKUP($A114,'SBLC load'!$A:$Y,MATCH(SBLC!I$1,'SBLC load'!$1:$1,0),0)</f>
        <v>3.8%</v>
      </c>
      <c r="J114" s="75" t="str">
        <f>VLOOKUP($A114,'SBLC load'!$A:$Y,MATCH(SBLC!J$1,'SBLC load'!$1:$1,0),0)</f>
        <v>4.2%a</v>
      </c>
      <c r="K114" s="77" t="str">
        <f>VLOOKUP($A114,'SBLC load'!$A:$Y,MATCH(SBLC!K$1,'SBLC load'!$1:$1,0),0)</f>
        <v>40</v>
      </c>
      <c r="L114" s="76" t="str">
        <f>VLOOKUP($A114,'SBLC load'!$A:$Y,MATCH(SBLC!L$1,'SBLC load'!$1:$1,0),0)</f>
        <v>备证</v>
      </c>
      <c r="M114" s="76" t="str">
        <f>VLOOKUP($A114,'SBLC load'!$A:$Y,MATCH(SBLC!M$1,'SBLC load'!$1:$1,0),0)</f>
        <v>自贸债</v>
      </c>
      <c r="N114" s="76" t="str">
        <f>VLOOKUP($A114,'SBLC load'!$A:$Y,MATCH(SBLC!N$1,'SBLC load'!$1:$1,0),0)</f>
        <v>四川</v>
      </c>
      <c r="O114" s="127" t="str">
        <f>VLOOKUP($A114,'SBLC load'!$A:$Y,MATCH(SBLC!O$1,'SBLC load'!$1:$1,0),0)</f>
        <v>地方平台</v>
      </c>
      <c r="P114" s="127">
        <f>VLOOKUP($A114,'SBLC load'!$A:$Y,MATCH(SBLC!P$1,'SBLC load'!$1:$1,0),0)</f>
        <v>0.5</v>
      </c>
      <c r="Q114" s="127" t="str">
        <f>VLOOKUP($A114,'SBLC load'!$A:$Y,MATCH(SBLC!Q$1,'SBLC load'!$1:$1,0),0)</f>
        <v>城商行备证</v>
      </c>
      <c r="R114" s="127" t="str">
        <f>VLOOKUP($A114,'SBLC load'!$A:$Y,MATCH(SBLC!R$1,'SBLC load'!$1:$1,0),0)</f>
        <v>城商行第一梯队</v>
      </c>
      <c r="S114" s="127" t="str">
        <f>VLOOKUP($A114,'SBLC load'!$A:$Y,MATCH(SBLC!S$1,'SBLC load'!$1:$1,0),0)</f>
        <v>--</v>
      </c>
    </row>
    <row r="115" spans="1:19" x14ac:dyDescent="0.25">
      <c r="A115" s="101">
        <f>SBLC[[#This Row],[Index]]</f>
        <v>208</v>
      </c>
      <c r="B115" s="75">
        <f>VLOOKUP($A115,'SBLC load'!$A:$Y,MATCH(SBLC!B$1,'SBLC load'!$1:$1,0),0)</f>
        <v>44970</v>
      </c>
      <c r="C115" s="76" t="str">
        <f>VLOOKUP($A115,'SBLC load'!$A:$AD,MATCH(SBLC!C$1,'SBLC load'!$1:$1,0),0)</f>
        <v>江西赣湘发展</v>
      </c>
      <c r="D115" s="76" t="str">
        <f>VLOOKUP($A115,'SBLC load'!$A:$Y,MATCH(SBLC!D$1,'SBLC load'!$1:$1,0),0)</f>
        <v>九江银行</v>
      </c>
      <c r="E115" s="75" t="str">
        <f>VLOOKUP($A115,'SBLC load'!$A:$Y,MATCH(SBLC!E$1,'SBLC load'!$1:$1,0),0)</f>
        <v>--/--/--</v>
      </c>
      <c r="F115" s="77" t="str">
        <f>VLOOKUP($A115,'SBLC load'!$A:$Y,MATCH(SBLC!F$1,'SBLC load'!$1:$1,0),0)</f>
        <v>CNH</v>
      </c>
      <c r="G115" s="77">
        <f>VLOOKUP($A115,'SBLC load'!$A:$Y,MATCH(SBLC!G$1,'SBLC load'!$1:$1,0),0)</f>
        <v>1.25</v>
      </c>
      <c r="H115" s="75" t="str">
        <f>VLOOKUP($A115,'SBLC load'!$A:$Y,MATCH(SBLC!H$1,'SBLC load'!$1:$1,0),0)</f>
        <v>3</v>
      </c>
      <c r="I115" s="75" t="str">
        <f>VLOOKUP($A115,'SBLC load'!$A:$Y,MATCH(SBLC!I$1,'SBLC load'!$1:$1,0),0)</f>
        <v>4.9%</v>
      </c>
      <c r="J115" s="75" t="str">
        <f>VLOOKUP($A115,'SBLC load'!$A:$Y,MATCH(SBLC!J$1,'SBLC load'!$1:$1,0),0)</f>
        <v>--</v>
      </c>
      <c r="K115" s="77" t="str">
        <f>VLOOKUP($A115,'SBLC load'!$A:$Y,MATCH(SBLC!K$1,'SBLC load'!$1:$1,0),0)</f>
        <v>--</v>
      </c>
      <c r="L115" s="76" t="str">
        <f>VLOOKUP($A115,'SBLC load'!$A:$Y,MATCH(SBLC!L$1,'SBLC load'!$1:$1,0),0)</f>
        <v>备证</v>
      </c>
      <c r="M115" s="76" t="str">
        <f>VLOOKUP($A115,'SBLC load'!$A:$Y,MATCH(SBLC!M$1,'SBLC load'!$1:$1,0),0)</f>
        <v>自贸债</v>
      </c>
      <c r="N115" s="76" t="str">
        <f>VLOOKUP($A115,'SBLC load'!$A:$Y,MATCH(SBLC!N$1,'SBLC load'!$1:$1,0),0)</f>
        <v>江西</v>
      </c>
      <c r="O115" s="127" t="str">
        <f>VLOOKUP($A115,'SBLC load'!$A:$Y,MATCH(SBLC!O$1,'SBLC load'!$1:$1,0),0)</f>
        <v>地方平台</v>
      </c>
      <c r="P115" s="127">
        <f>VLOOKUP($A115,'SBLC load'!$A:$Y,MATCH(SBLC!P$1,'SBLC load'!$1:$1,0),0)</f>
        <v>0.18</v>
      </c>
      <c r="Q115" s="127" t="str">
        <f>VLOOKUP($A115,'SBLC load'!$A:$Y,MATCH(SBLC!Q$1,'SBLC load'!$1:$1,0),0)</f>
        <v>城商行备证</v>
      </c>
      <c r="R115" s="127" t="str">
        <f>VLOOKUP($A115,'SBLC load'!$A:$Y,MATCH(SBLC!R$1,'SBLC load'!$1:$1,0),0)</f>
        <v>--</v>
      </c>
      <c r="S115" s="127" t="str">
        <f>VLOOKUP($A115,'SBLC load'!$A:$Y,MATCH(SBLC!S$1,'SBLC load'!$1:$1,0),0)</f>
        <v>--</v>
      </c>
    </row>
    <row r="116" spans="1:19" x14ac:dyDescent="0.25">
      <c r="A116" s="101">
        <f>SBLC[[#This Row],[Index]]</f>
        <v>207</v>
      </c>
      <c r="B116" s="75">
        <f>VLOOKUP($A116,'SBLC load'!$A:$Y,MATCH(SBLC!B$1,'SBLC load'!$1:$1,0),0)</f>
        <v>44944</v>
      </c>
      <c r="C116" s="76" t="str">
        <f>VLOOKUP($A116,'SBLC load'!$A:$AD,MATCH(SBLC!C$1,'SBLC load'!$1:$1,0),0)</f>
        <v>重庆浦里开发</v>
      </c>
      <c r="D116" s="76" t="str">
        <f>VLOOKUP($A116,'SBLC load'!$A:$Y,MATCH(SBLC!D$1,'SBLC load'!$1:$1,0),0)</f>
        <v>重庆三峡银行</v>
      </c>
      <c r="E116" s="75" t="str">
        <f>VLOOKUP($A116,'SBLC load'!$A:$Y,MATCH(SBLC!E$1,'SBLC load'!$1:$1,0),0)</f>
        <v>--/--/--</v>
      </c>
      <c r="F116" s="77" t="str">
        <f>VLOOKUP($A116,'SBLC load'!$A:$Y,MATCH(SBLC!F$1,'SBLC load'!$1:$1,0),0)</f>
        <v>CNH</v>
      </c>
      <c r="G116" s="77">
        <f>VLOOKUP($A116,'SBLC load'!$A:$Y,MATCH(SBLC!G$1,'SBLC load'!$1:$1,0),0)</f>
        <v>2.2000000000000002</v>
      </c>
      <c r="H116" s="75" t="str">
        <f>VLOOKUP($A116,'SBLC load'!$A:$Y,MATCH(SBLC!H$1,'SBLC load'!$1:$1,0),0)</f>
        <v>3</v>
      </c>
      <c r="I116" s="75" t="str">
        <f>VLOOKUP($A116,'SBLC load'!$A:$Y,MATCH(SBLC!I$1,'SBLC load'!$1:$1,0),0)</f>
        <v>5.2%</v>
      </c>
      <c r="J116" s="75" t="str">
        <f>VLOOKUP($A116,'SBLC load'!$A:$Y,MATCH(SBLC!J$1,'SBLC load'!$1:$1,0),0)</f>
        <v>--</v>
      </c>
      <c r="K116" s="77" t="str">
        <f>VLOOKUP($A116,'SBLC load'!$A:$Y,MATCH(SBLC!K$1,'SBLC load'!$1:$1,0),0)</f>
        <v>--</v>
      </c>
      <c r="L116" s="76" t="str">
        <f>VLOOKUP($A116,'SBLC load'!$A:$Y,MATCH(SBLC!L$1,'SBLC load'!$1:$1,0),0)</f>
        <v>备证</v>
      </c>
      <c r="M116" s="76" t="str">
        <f>VLOOKUP($A116,'SBLC load'!$A:$Y,MATCH(SBLC!M$1,'SBLC load'!$1:$1,0),0)</f>
        <v>自贸债</v>
      </c>
      <c r="N116" s="76" t="str">
        <f>VLOOKUP($A116,'SBLC load'!$A:$Y,MATCH(SBLC!N$1,'SBLC load'!$1:$1,0),0)</f>
        <v>重庆</v>
      </c>
      <c r="O116" s="127" t="str">
        <f>VLOOKUP($A116,'SBLC load'!$A:$Y,MATCH(SBLC!O$1,'SBLC load'!$1:$1,0),0)</f>
        <v>地方平台</v>
      </c>
      <c r="P116" s="127">
        <f>VLOOKUP($A116,'SBLC load'!$A:$Y,MATCH(SBLC!P$1,'SBLC load'!$1:$1,0),0)</f>
        <v>0.33</v>
      </c>
      <c r="Q116" s="127" t="str">
        <f>VLOOKUP($A116,'SBLC load'!$A:$Y,MATCH(SBLC!Q$1,'SBLC load'!$1:$1,0),0)</f>
        <v>城商行备证</v>
      </c>
      <c r="R116" s="127" t="str">
        <f>VLOOKUP($A116,'SBLC load'!$A:$Y,MATCH(SBLC!R$1,'SBLC load'!$1:$1,0),0)</f>
        <v>--</v>
      </c>
      <c r="S116" s="127" t="str">
        <f>VLOOKUP($A116,'SBLC load'!$A:$Y,MATCH(SBLC!S$1,'SBLC load'!$1:$1,0),0)</f>
        <v>--</v>
      </c>
    </row>
    <row r="117" spans="1:19" x14ac:dyDescent="0.25">
      <c r="A117" s="101">
        <f>SBLC[[#This Row],[Index]]</f>
        <v>206</v>
      </c>
      <c r="B117" s="75">
        <f>VLOOKUP($A117,'SBLC load'!$A:$Y,MATCH(SBLC!B$1,'SBLC load'!$1:$1,0),0)</f>
        <v>44939</v>
      </c>
      <c r="C117" s="76" t="str">
        <f>VLOOKUP($A117,'SBLC load'!$A:$AD,MATCH(SBLC!C$1,'SBLC load'!$1:$1,0),0)</f>
        <v>醴陵渌江投控</v>
      </c>
      <c r="D117" s="76" t="str">
        <f>VLOOKUP($A117,'SBLC load'!$A:$Y,MATCH(SBLC!D$1,'SBLC load'!$1:$1,0),0)</f>
        <v>长沙银行</v>
      </c>
      <c r="E117" s="75" t="str">
        <f>VLOOKUP($A117,'SBLC load'!$A:$Y,MATCH(SBLC!E$1,'SBLC load'!$1:$1,0),0)</f>
        <v>--/--/--</v>
      </c>
      <c r="F117" s="77" t="str">
        <f>VLOOKUP($A117,'SBLC load'!$A:$Y,MATCH(SBLC!F$1,'SBLC load'!$1:$1,0),0)</f>
        <v>CNH</v>
      </c>
      <c r="G117" s="77">
        <f>VLOOKUP($A117,'SBLC load'!$A:$Y,MATCH(SBLC!G$1,'SBLC load'!$1:$1,0),0)</f>
        <v>10.65</v>
      </c>
      <c r="H117" s="75" t="str">
        <f>VLOOKUP($A117,'SBLC load'!$A:$Y,MATCH(SBLC!H$1,'SBLC load'!$1:$1,0),0)</f>
        <v>3</v>
      </c>
      <c r="I117" s="75" t="str">
        <f>VLOOKUP($A117,'SBLC load'!$A:$Y,MATCH(SBLC!I$1,'SBLC load'!$1:$1,0),0)</f>
        <v>4.6%</v>
      </c>
      <c r="J117" s="75" t="str">
        <f>VLOOKUP($A117,'SBLC load'!$A:$Y,MATCH(SBLC!J$1,'SBLC load'!$1:$1,0),0)</f>
        <v>--</v>
      </c>
      <c r="K117" s="77" t="str">
        <f>VLOOKUP($A117,'SBLC load'!$A:$Y,MATCH(SBLC!K$1,'SBLC load'!$1:$1,0),0)</f>
        <v>--</v>
      </c>
      <c r="L117" s="76" t="str">
        <f>VLOOKUP($A117,'SBLC load'!$A:$Y,MATCH(SBLC!L$1,'SBLC load'!$1:$1,0),0)</f>
        <v>备证</v>
      </c>
      <c r="M117" s="76" t="str">
        <f>VLOOKUP($A117,'SBLC load'!$A:$Y,MATCH(SBLC!M$1,'SBLC load'!$1:$1,0),0)</f>
        <v>自贸债</v>
      </c>
      <c r="N117" s="76" t="str">
        <f>VLOOKUP($A117,'SBLC load'!$A:$Y,MATCH(SBLC!N$1,'SBLC load'!$1:$1,0),0)</f>
        <v>湖南</v>
      </c>
      <c r="O117" s="127" t="str">
        <f>VLOOKUP($A117,'SBLC load'!$A:$Y,MATCH(SBLC!O$1,'SBLC load'!$1:$1,0),0)</f>
        <v>地方平台</v>
      </c>
      <c r="P117" s="127">
        <f>VLOOKUP($A117,'SBLC load'!$A:$Y,MATCH(SBLC!P$1,'SBLC load'!$1:$1,0),0)</f>
        <v>1.59</v>
      </c>
      <c r="Q117" s="127" t="str">
        <f>VLOOKUP($A117,'SBLC load'!$A:$Y,MATCH(SBLC!Q$1,'SBLC load'!$1:$1,0),0)</f>
        <v>城商行备证</v>
      </c>
      <c r="R117" s="127" t="str">
        <f>VLOOKUP($A117,'SBLC load'!$A:$Y,MATCH(SBLC!R$1,'SBLC load'!$1:$1,0),0)</f>
        <v>城商行第三梯队</v>
      </c>
      <c r="S117" s="127" t="str">
        <f>VLOOKUP($A117,'SBLC load'!$A:$Y,MATCH(SBLC!S$1,'SBLC load'!$1:$1,0),0)</f>
        <v>--</v>
      </c>
    </row>
    <row r="118" spans="1:19" x14ac:dyDescent="0.25">
      <c r="A118" s="101">
        <f>SBLC[[#This Row],[Index]]</f>
        <v>205</v>
      </c>
      <c r="B118" s="75">
        <f>VLOOKUP($A118,'SBLC load'!$A:$Y,MATCH(SBLC!B$1,'SBLC load'!$1:$1,0),0)</f>
        <v>44939</v>
      </c>
      <c r="C118" s="76" t="str">
        <f>VLOOKUP($A118,'SBLC load'!$A:$AD,MATCH(SBLC!C$1,'SBLC load'!$1:$1,0),0)</f>
        <v>西安航天高技术</v>
      </c>
      <c r="D118" s="76" t="str">
        <f>VLOOKUP($A118,'SBLC load'!$A:$Y,MATCH(SBLC!D$1,'SBLC load'!$1:$1,0),0)</f>
        <v>成都银行</v>
      </c>
      <c r="E118" s="75" t="str">
        <f>VLOOKUP($A118,'SBLC load'!$A:$Y,MATCH(SBLC!E$1,'SBLC load'!$1:$1,0),0)</f>
        <v>--/--/--</v>
      </c>
      <c r="F118" s="77" t="str">
        <f>VLOOKUP($A118,'SBLC load'!$A:$Y,MATCH(SBLC!F$1,'SBLC load'!$1:$1,0),0)</f>
        <v>USD</v>
      </c>
      <c r="G118" s="77">
        <f>VLOOKUP($A118,'SBLC load'!$A:$Y,MATCH(SBLC!G$1,'SBLC load'!$1:$1,0),0)</f>
        <v>0.5</v>
      </c>
      <c r="H118" s="75" t="str">
        <f>VLOOKUP($A118,'SBLC load'!$A:$Y,MATCH(SBLC!H$1,'SBLC load'!$1:$1,0),0)</f>
        <v>3</v>
      </c>
      <c r="I118" s="75" t="str">
        <f>VLOOKUP($A118,'SBLC load'!$A:$Y,MATCH(SBLC!I$1,'SBLC load'!$1:$1,0),0)</f>
        <v>6.5%</v>
      </c>
      <c r="J118" s="75" t="str">
        <f>VLOOKUP($A118,'SBLC load'!$A:$Y,MATCH(SBLC!J$1,'SBLC load'!$1:$1,0),0)</f>
        <v>--</v>
      </c>
      <c r="K118" s="77" t="str">
        <f>VLOOKUP($A118,'SBLC load'!$A:$Y,MATCH(SBLC!K$1,'SBLC load'!$1:$1,0),0)</f>
        <v>--</v>
      </c>
      <c r="L118" s="76" t="str">
        <f>VLOOKUP($A118,'SBLC load'!$A:$Y,MATCH(SBLC!L$1,'SBLC load'!$1:$1,0),0)</f>
        <v>备证</v>
      </c>
      <c r="M118" s="76" t="str">
        <f>VLOOKUP($A118,'SBLC load'!$A:$Y,MATCH(SBLC!M$1,'SBLC load'!$1:$1,0),0)</f>
        <v>--</v>
      </c>
      <c r="N118" s="76" t="str">
        <f>VLOOKUP($A118,'SBLC load'!$A:$Y,MATCH(SBLC!N$1,'SBLC load'!$1:$1,0),0)</f>
        <v>陕西</v>
      </c>
      <c r="O118" s="127" t="str">
        <f>VLOOKUP($A118,'SBLC load'!$A:$Y,MATCH(SBLC!O$1,'SBLC load'!$1:$1,0),0)</f>
        <v>地方平台</v>
      </c>
      <c r="P118" s="127">
        <f>VLOOKUP($A118,'SBLC load'!$A:$Y,MATCH(SBLC!P$1,'SBLC load'!$1:$1,0),0)</f>
        <v>0.5</v>
      </c>
      <c r="Q118" s="127" t="str">
        <f>VLOOKUP($A118,'SBLC load'!$A:$Y,MATCH(SBLC!Q$1,'SBLC load'!$1:$1,0),0)</f>
        <v>城商行备证</v>
      </c>
      <c r="R118" s="127" t="str">
        <f>VLOOKUP($A118,'SBLC load'!$A:$Y,MATCH(SBLC!R$1,'SBLC load'!$1:$1,0),0)</f>
        <v>城商行第三梯队</v>
      </c>
      <c r="S118" s="127" t="str">
        <f>VLOOKUP($A118,'SBLC load'!$A:$Y,MATCH(SBLC!S$1,'SBLC load'!$1:$1,0),0)</f>
        <v>--</v>
      </c>
    </row>
    <row r="119" spans="1:19" x14ac:dyDescent="0.25">
      <c r="A119" s="101">
        <f>SBLC[[#This Row],[Index]]</f>
        <v>204</v>
      </c>
      <c r="B119" s="75">
        <f>VLOOKUP($A119,'SBLC load'!$A:$Y,MATCH(SBLC!B$1,'SBLC load'!$1:$1,0),0)</f>
        <v>44939</v>
      </c>
      <c r="C119" s="76" t="str">
        <f>VLOOKUP($A119,'SBLC load'!$A:$AD,MATCH(SBLC!C$1,'SBLC load'!$1:$1,0),0)</f>
        <v>绍兴袍江建发</v>
      </c>
      <c r="D119" s="76" t="str">
        <f>VLOOKUP($A119,'SBLC load'!$A:$Y,MATCH(SBLC!D$1,'SBLC load'!$1:$1,0),0)</f>
        <v>绍兴银行</v>
      </c>
      <c r="E119" s="75" t="str">
        <f>VLOOKUP($A119,'SBLC load'!$A:$Y,MATCH(SBLC!E$1,'SBLC load'!$1:$1,0),0)</f>
        <v>--/--/--</v>
      </c>
      <c r="F119" s="77" t="str">
        <f>VLOOKUP($A119,'SBLC load'!$A:$Y,MATCH(SBLC!F$1,'SBLC load'!$1:$1,0),0)</f>
        <v>CNH</v>
      </c>
      <c r="G119" s="77">
        <f>VLOOKUP($A119,'SBLC load'!$A:$Y,MATCH(SBLC!G$1,'SBLC load'!$1:$1,0),0)</f>
        <v>1</v>
      </c>
      <c r="H119" s="75" t="str">
        <f>VLOOKUP($A119,'SBLC load'!$A:$Y,MATCH(SBLC!H$1,'SBLC load'!$1:$1,0),0)</f>
        <v>3</v>
      </c>
      <c r="I119" s="75" t="str">
        <f>VLOOKUP($A119,'SBLC load'!$A:$Y,MATCH(SBLC!I$1,'SBLC load'!$1:$1,0),0)</f>
        <v>4.3%</v>
      </c>
      <c r="J119" s="75" t="str">
        <f>VLOOKUP($A119,'SBLC load'!$A:$Y,MATCH(SBLC!J$1,'SBLC load'!$1:$1,0),0)</f>
        <v>--</v>
      </c>
      <c r="K119" s="77" t="str">
        <f>VLOOKUP($A119,'SBLC load'!$A:$Y,MATCH(SBLC!K$1,'SBLC load'!$1:$1,0),0)</f>
        <v>--</v>
      </c>
      <c r="L119" s="76" t="str">
        <f>VLOOKUP($A119,'SBLC load'!$A:$Y,MATCH(SBLC!L$1,'SBLC load'!$1:$1,0),0)</f>
        <v>备证</v>
      </c>
      <c r="M119" s="76" t="str">
        <f>VLOOKUP($A119,'SBLC load'!$A:$Y,MATCH(SBLC!M$1,'SBLC load'!$1:$1,0),0)</f>
        <v>自贸债</v>
      </c>
      <c r="N119" s="76" t="str">
        <f>VLOOKUP($A119,'SBLC load'!$A:$Y,MATCH(SBLC!N$1,'SBLC load'!$1:$1,0),0)</f>
        <v>浙江</v>
      </c>
      <c r="O119" s="127" t="str">
        <f>VLOOKUP($A119,'SBLC load'!$A:$Y,MATCH(SBLC!O$1,'SBLC load'!$1:$1,0),0)</f>
        <v>地方平台</v>
      </c>
      <c r="P119" s="127">
        <f>VLOOKUP($A119,'SBLC load'!$A:$Y,MATCH(SBLC!P$1,'SBLC load'!$1:$1,0),0)</f>
        <v>0.15</v>
      </c>
      <c r="Q119" s="127" t="str">
        <f>VLOOKUP($A119,'SBLC load'!$A:$Y,MATCH(SBLC!Q$1,'SBLC load'!$1:$1,0),0)</f>
        <v>城商行备证</v>
      </c>
      <c r="R119" s="127" t="str">
        <f>VLOOKUP($A119,'SBLC load'!$A:$Y,MATCH(SBLC!R$1,'SBLC load'!$1:$1,0),0)</f>
        <v>--</v>
      </c>
      <c r="S119" s="127" t="str">
        <f>VLOOKUP($A119,'SBLC load'!$A:$Y,MATCH(SBLC!S$1,'SBLC load'!$1:$1,0),0)</f>
        <v>--</v>
      </c>
    </row>
    <row r="120" spans="1:19" x14ac:dyDescent="0.25">
      <c r="A120" s="101">
        <f>SBLC[[#This Row],[Index]]</f>
        <v>203</v>
      </c>
      <c r="B120" s="75">
        <f>VLOOKUP($A120,'SBLC load'!$A:$Y,MATCH(SBLC!B$1,'SBLC load'!$1:$1,0),0)</f>
        <v>44939</v>
      </c>
      <c r="C120" s="76" t="str">
        <f>VLOOKUP($A120,'SBLC load'!$A:$AD,MATCH(SBLC!C$1,'SBLC load'!$1:$1,0),0)</f>
        <v>绍兴袍江建发</v>
      </c>
      <c r="D120" s="76" t="str">
        <f>VLOOKUP($A120,'SBLC load'!$A:$Y,MATCH(SBLC!D$1,'SBLC load'!$1:$1,0),0)</f>
        <v>上海银行</v>
      </c>
      <c r="E120" s="75" t="str">
        <f>VLOOKUP($A120,'SBLC load'!$A:$Y,MATCH(SBLC!E$1,'SBLC load'!$1:$1,0),0)</f>
        <v>--/--/--</v>
      </c>
      <c r="F120" s="77" t="str">
        <f>VLOOKUP($A120,'SBLC load'!$A:$Y,MATCH(SBLC!F$1,'SBLC load'!$1:$1,0),0)</f>
        <v>CNH</v>
      </c>
      <c r="G120" s="77">
        <f>VLOOKUP($A120,'SBLC load'!$A:$Y,MATCH(SBLC!G$1,'SBLC load'!$1:$1,0),0)</f>
        <v>5.08</v>
      </c>
      <c r="H120" s="75" t="str">
        <f>VLOOKUP($A120,'SBLC load'!$A:$Y,MATCH(SBLC!H$1,'SBLC load'!$1:$1,0),0)</f>
        <v>3</v>
      </c>
      <c r="I120" s="75" t="str">
        <f>VLOOKUP($A120,'SBLC load'!$A:$Y,MATCH(SBLC!I$1,'SBLC load'!$1:$1,0),0)</f>
        <v>3.95%</v>
      </c>
      <c r="J120" s="75" t="str">
        <f>VLOOKUP($A120,'SBLC load'!$A:$Y,MATCH(SBLC!J$1,'SBLC load'!$1:$1,0),0)</f>
        <v>--</v>
      </c>
      <c r="K120" s="77" t="str">
        <f>VLOOKUP($A120,'SBLC load'!$A:$Y,MATCH(SBLC!K$1,'SBLC load'!$1:$1,0),0)</f>
        <v>--</v>
      </c>
      <c r="L120" s="76" t="str">
        <f>VLOOKUP($A120,'SBLC load'!$A:$Y,MATCH(SBLC!L$1,'SBLC load'!$1:$1,0),0)</f>
        <v>备证</v>
      </c>
      <c r="M120" s="76" t="str">
        <f>VLOOKUP($A120,'SBLC load'!$A:$Y,MATCH(SBLC!M$1,'SBLC load'!$1:$1,0),0)</f>
        <v>自贸债</v>
      </c>
      <c r="N120" s="76" t="str">
        <f>VLOOKUP($A120,'SBLC load'!$A:$Y,MATCH(SBLC!N$1,'SBLC load'!$1:$1,0),0)</f>
        <v>浙江</v>
      </c>
      <c r="O120" s="127" t="str">
        <f>VLOOKUP($A120,'SBLC load'!$A:$Y,MATCH(SBLC!O$1,'SBLC load'!$1:$1,0),0)</f>
        <v>地方平台</v>
      </c>
      <c r="P120" s="127">
        <f>VLOOKUP($A120,'SBLC load'!$A:$Y,MATCH(SBLC!P$1,'SBLC load'!$1:$1,0),0)</f>
        <v>0.76</v>
      </c>
      <c r="Q120" s="127" t="str">
        <f>VLOOKUP($A120,'SBLC load'!$A:$Y,MATCH(SBLC!Q$1,'SBLC load'!$1:$1,0),0)</f>
        <v>城商行备证</v>
      </c>
      <c r="R120" s="127" t="str">
        <f>VLOOKUP($A120,'SBLC load'!$A:$Y,MATCH(SBLC!R$1,'SBLC load'!$1:$1,0),0)</f>
        <v>城商行第一梯队</v>
      </c>
      <c r="S120" s="127" t="str">
        <f>VLOOKUP($A120,'SBLC load'!$A:$Y,MATCH(SBLC!S$1,'SBLC load'!$1:$1,0),0)</f>
        <v>--</v>
      </c>
    </row>
    <row r="121" spans="1:19" x14ac:dyDescent="0.25">
      <c r="A121" s="101">
        <f>SBLC[[#This Row],[Index]]</f>
        <v>202</v>
      </c>
      <c r="B121" s="75">
        <f>VLOOKUP($A121,'SBLC load'!$A:$Y,MATCH(SBLC!B$1,'SBLC load'!$1:$1,0),0)</f>
        <v>44938</v>
      </c>
      <c r="C121" s="76" t="str">
        <f>VLOOKUP($A121,'SBLC load'!$A:$AD,MATCH(SBLC!C$1,'SBLC load'!$1:$1,0),0)</f>
        <v>长兴文旅发展</v>
      </c>
      <c r="D121" s="76" t="str">
        <f>VLOOKUP($A121,'SBLC load'!$A:$Y,MATCH(SBLC!D$1,'SBLC load'!$1:$1,0),0)</f>
        <v>杭州银行</v>
      </c>
      <c r="E121" s="75" t="str">
        <f>VLOOKUP($A121,'SBLC load'!$A:$Y,MATCH(SBLC!E$1,'SBLC load'!$1:$1,0),0)</f>
        <v>--/--/--</v>
      </c>
      <c r="F121" s="77" t="str">
        <f>VLOOKUP($A121,'SBLC load'!$A:$Y,MATCH(SBLC!F$1,'SBLC load'!$1:$1,0),0)</f>
        <v>CNH</v>
      </c>
      <c r="G121" s="77">
        <f>VLOOKUP($A121,'SBLC load'!$A:$Y,MATCH(SBLC!G$1,'SBLC load'!$1:$1,0),0)</f>
        <v>2.2999999999999998</v>
      </c>
      <c r="H121" s="75" t="str">
        <f>VLOOKUP($A121,'SBLC load'!$A:$Y,MATCH(SBLC!H$1,'SBLC load'!$1:$1,0),0)</f>
        <v>3</v>
      </c>
      <c r="I121" s="75" t="str">
        <f>VLOOKUP($A121,'SBLC load'!$A:$Y,MATCH(SBLC!I$1,'SBLC load'!$1:$1,0),0)</f>
        <v>4.2%</v>
      </c>
      <c r="J121" s="75" t="str">
        <f>VLOOKUP($A121,'SBLC load'!$A:$Y,MATCH(SBLC!J$1,'SBLC load'!$1:$1,0),0)</f>
        <v>--</v>
      </c>
      <c r="K121" s="77" t="str">
        <f>VLOOKUP($A121,'SBLC load'!$A:$Y,MATCH(SBLC!K$1,'SBLC load'!$1:$1,0),0)</f>
        <v>--</v>
      </c>
      <c r="L121" s="76" t="str">
        <f>VLOOKUP($A121,'SBLC load'!$A:$Y,MATCH(SBLC!L$1,'SBLC load'!$1:$1,0),0)</f>
        <v>备证</v>
      </c>
      <c r="M121" s="76" t="str">
        <f>VLOOKUP($A121,'SBLC load'!$A:$Y,MATCH(SBLC!M$1,'SBLC load'!$1:$1,0),0)</f>
        <v>自贸债</v>
      </c>
      <c r="N121" s="76" t="str">
        <f>VLOOKUP($A121,'SBLC load'!$A:$Y,MATCH(SBLC!N$1,'SBLC load'!$1:$1,0),0)</f>
        <v>浙江</v>
      </c>
      <c r="O121" s="127" t="str">
        <f>VLOOKUP($A121,'SBLC load'!$A:$Y,MATCH(SBLC!O$1,'SBLC load'!$1:$1,0),0)</f>
        <v>地方平台</v>
      </c>
      <c r="P121" s="127">
        <f>VLOOKUP($A121,'SBLC load'!$A:$Y,MATCH(SBLC!P$1,'SBLC load'!$1:$1,0),0)</f>
        <v>0.34</v>
      </c>
      <c r="Q121" s="127" t="str">
        <f>VLOOKUP($A121,'SBLC load'!$A:$Y,MATCH(SBLC!Q$1,'SBLC load'!$1:$1,0),0)</f>
        <v>城商行备证</v>
      </c>
      <c r="R121" s="127" t="str">
        <f>VLOOKUP($A121,'SBLC load'!$A:$Y,MATCH(SBLC!R$1,'SBLC load'!$1:$1,0),0)</f>
        <v>城商行第二梯队</v>
      </c>
      <c r="S121" s="127" t="str">
        <f>VLOOKUP($A121,'SBLC load'!$A:$Y,MATCH(SBLC!S$1,'SBLC load'!$1:$1,0),0)</f>
        <v>--</v>
      </c>
    </row>
    <row r="122" spans="1:19" x14ac:dyDescent="0.25">
      <c r="A122" s="101">
        <f>SBLC[[#This Row],[Index]]</f>
        <v>201</v>
      </c>
      <c r="B122" s="75">
        <f>VLOOKUP($A122,'SBLC load'!$A:$Y,MATCH(SBLC!B$1,'SBLC load'!$1:$1,0),0)</f>
        <v>44938</v>
      </c>
      <c r="C122" s="76" t="str">
        <f>VLOOKUP($A122,'SBLC load'!$A:$AD,MATCH(SBLC!C$1,'SBLC load'!$1:$1,0),0)</f>
        <v>淄博高新国投</v>
      </c>
      <c r="D122" s="76" t="str">
        <f>VLOOKUP($A122,'SBLC load'!$A:$Y,MATCH(SBLC!D$1,'SBLC load'!$1:$1,0),0)</f>
        <v>青岛银行</v>
      </c>
      <c r="E122" s="75" t="str">
        <f>VLOOKUP($A122,'SBLC load'!$A:$Y,MATCH(SBLC!E$1,'SBLC load'!$1:$1,0),0)</f>
        <v>--/--/--</v>
      </c>
      <c r="F122" s="77" t="str">
        <f>VLOOKUP($A122,'SBLC load'!$A:$Y,MATCH(SBLC!F$1,'SBLC load'!$1:$1,0),0)</f>
        <v>USD</v>
      </c>
      <c r="G122" s="77">
        <f>VLOOKUP($A122,'SBLC load'!$A:$Y,MATCH(SBLC!G$1,'SBLC load'!$1:$1,0),0)</f>
        <v>0.31</v>
      </c>
      <c r="H122" s="75" t="str">
        <f>VLOOKUP($A122,'SBLC load'!$A:$Y,MATCH(SBLC!H$1,'SBLC load'!$1:$1,0),0)</f>
        <v>3</v>
      </c>
      <c r="I122" s="75" t="str">
        <f>VLOOKUP($A122,'SBLC load'!$A:$Y,MATCH(SBLC!I$1,'SBLC load'!$1:$1,0),0)</f>
        <v>7%</v>
      </c>
      <c r="J122" s="75" t="str">
        <f>VLOOKUP($A122,'SBLC load'!$A:$Y,MATCH(SBLC!J$1,'SBLC load'!$1:$1,0),0)</f>
        <v>--</v>
      </c>
      <c r="K122" s="77" t="str">
        <f>VLOOKUP($A122,'SBLC load'!$A:$Y,MATCH(SBLC!K$1,'SBLC load'!$1:$1,0),0)</f>
        <v>--</v>
      </c>
      <c r="L122" s="76" t="str">
        <f>VLOOKUP($A122,'SBLC load'!$A:$Y,MATCH(SBLC!L$1,'SBLC load'!$1:$1,0),0)</f>
        <v>备证+担保</v>
      </c>
      <c r="M122" s="76" t="str">
        <f>VLOOKUP($A122,'SBLC load'!$A:$Y,MATCH(SBLC!M$1,'SBLC load'!$1:$1,0),0)</f>
        <v>--</v>
      </c>
      <c r="N122" s="76" t="str">
        <f>VLOOKUP($A122,'SBLC load'!$A:$Y,MATCH(SBLC!N$1,'SBLC load'!$1:$1,0),0)</f>
        <v>山东</v>
      </c>
      <c r="O122" s="127" t="str">
        <f>VLOOKUP($A122,'SBLC load'!$A:$Y,MATCH(SBLC!O$1,'SBLC load'!$1:$1,0),0)</f>
        <v>地方平台</v>
      </c>
      <c r="P122" s="127">
        <f>VLOOKUP($A122,'SBLC load'!$A:$Y,MATCH(SBLC!P$1,'SBLC load'!$1:$1,0),0)</f>
        <v>0.31</v>
      </c>
      <c r="Q122" s="127" t="str">
        <f>VLOOKUP($A122,'SBLC load'!$A:$Y,MATCH(SBLC!Q$1,'SBLC load'!$1:$1,0),0)</f>
        <v>城商行备证</v>
      </c>
      <c r="R122" s="127" t="str">
        <f>VLOOKUP($A122,'SBLC load'!$A:$Y,MATCH(SBLC!R$1,'SBLC load'!$1:$1,0),0)</f>
        <v>城商行第四梯队</v>
      </c>
      <c r="S122" s="127" t="str">
        <f>VLOOKUP($A122,'SBLC load'!$A:$Y,MATCH(SBLC!S$1,'SBLC load'!$1:$1,0),0)</f>
        <v>--</v>
      </c>
    </row>
    <row r="123" spans="1:19" x14ac:dyDescent="0.25">
      <c r="A123" s="101">
        <f>SBLC[[#This Row],[Index]]</f>
        <v>200</v>
      </c>
      <c r="B123" s="75">
        <f>VLOOKUP($A123,'SBLC load'!$A:$Y,MATCH(SBLC!B$1,'SBLC load'!$1:$1,0),0)</f>
        <v>44937</v>
      </c>
      <c r="C123" s="76" t="str">
        <f>VLOOKUP($A123,'SBLC load'!$A:$AD,MATCH(SBLC!C$1,'SBLC load'!$1:$1,0),0)</f>
        <v>益阳赫山发展</v>
      </c>
      <c r="D123" s="76" t="str">
        <f>VLOOKUP($A123,'SBLC load'!$A:$Y,MATCH(SBLC!D$1,'SBLC load'!$1:$1,0),0)</f>
        <v>长沙银行</v>
      </c>
      <c r="E123" s="75" t="str">
        <f>VLOOKUP($A123,'SBLC load'!$A:$Y,MATCH(SBLC!E$1,'SBLC load'!$1:$1,0),0)</f>
        <v>--/--/--</v>
      </c>
      <c r="F123" s="77" t="str">
        <f>VLOOKUP($A123,'SBLC load'!$A:$Y,MATCH(SBLC!F$1,'SBLC load'!$1:$1,0),0)</f>
        <v>CNH</v>
      </c>
      <c r="G123" s="77">
        <f>VLOOKUP($A123,'SBLC load'!$A:$Y,MATCH(SBLC!G$1,'SBLC load'!$1:$1,0),0)</f>
        <v>7.25</v>
      </c>
      <c r="H123" s="75" t="str">
        <f>VLOOKUP($A123,'SBLC load'!$A:$Y,MATCH(SBLC!H$1,'SBLC load'!$1:$1,0),0)</f>
        <v>3</v>
      </c>
      <c r="I123" s="75" t="str">
        <f>VLOOKUP($A123,'SBLC load'!$A:$Y,MATCH(SBLC!I$1,'SBLC load'!$1:$1,0),0)</f>
        <v>4.8%</v>
      </c>
      <c r="J123" s="75" t="str">
        <f>VLOOKUP($A123,'SBLC load'!$A:$Y,MATCH(SBLC!J$1,'SBLC load'!$1:$1,0),0)</f>
        <v>--</v>
      </c>
      <c r="K123" s="77" t="str">
        <f>VLOOKUP($A123,'SBLC load'!$A:$Y,MATCH(SBLC!K$1,'SBLC load'!$1:$1,0),0)</f>
        <v>--</v>
      </c>
      <c r="L123" s="76" t="str">
        <f>VLOOKUP($A123,'SBLC load'!$A:$Y,MATCH(SBLC!L$1,'SBLC load'!$1:$1,0),0)</f>
        <v>备证</v>
      </c>
      <c r="M123" s="76" t="str">
        <f>VLOOKUP($A123,'SBLC load'!$A:$Y,MATCH(SBLC!M$1,'SBLC load'!$1:$1,0),0)</f>
        <v>自贸债</v>
      </c>
      <c r="N123" s="76" t="str">
        <f>VLOOKUP($A123,'SBLC load'!$A:$Y,MATCH(SBLC!N$1,'SBLC load'!$1:$1,0),0)</f>
        <v>湖南</v>
      </c>
      <c r="O123" s="127" t="str">
        <f>VLOOKUP($A123,'SBLC load'!$A:$Y,MATCH(SBLC!O$1,'SBLC load'!$1:$1,0),0)</f>
        <v>地方平台</v>
      </c>
      <c r="P123" s="127">
        <f>VLOOKUP($A123,'SBLC load'!$A:$Y,MATCH(SBLC!P$1,'SBLC load'!$1:$1,0),0)</f>
        <v>1.07</v>
      </c>
      <c r="Q123" s="127" t="str">
        <f>VLOOKUP($A123,'SBLC load'!$A:$Y,MATCH(SBLC!Q$1,'SBLC load'!$1:$1,0),0)</f>
        <v>城商行备证</v>
      </c>
      <c r="R123" s="127" t="str">
        <f>VLOOKUP($A123,'SBLC load'!$A:$Y,MATCH(SBLC!R$1,'SBLC load'!$1:$1,0),0)</f>
        <v>城商行第三梯队</v>
      </c>
      <c r="S123" s="127" t="str">
        <f>VLOOKUP($A123,'SBLC load'!$A:$Y,MATCH(SBLC!S$1,'SBLC load'!$1:$1,0),0)</f>
        <v>--</v>
      </c>
    </row>
    <row r="124" spans="1:19" x14ac:dyDescent="0.25">
      <c r="A124" s="101">
        <f>SBLC[[#This Row],[Index]]</f>
        <v>199</v>
      </c>
      <c r="B124" s="75">
        <f>VLOOKUP($A124,'SBLC load'!$A:$Y,MATCH(SBLC!B$1,'SBLC load'!$1:$1,0),0)</f>
        <v>44936</v>
      </c>
      <c r="C124" s="76" t="str">
        <f>VLOOKUP($A124,'SBLC load'!$A:$AD,MATCH(SBLC!C$1,'SBLC load'!$1:$1,0),0)</f>
        <v>如皋经贸</v>
      </c>
      <c r="D124" s="76" t="str">
        <f>VLOOKUP($A124,'SBLC load'!$A:$Y,MATCH(SBLC!D$1,'SBLC load'!$1:$1,0),0)</f>
        <v>南京银行</v>
      </c>
      <c r="E124" s="75" t="str">
        <f>VLOOKUP($A124,'SBLC load'!$A:$Y,MATCH(SBLC!E$1,'SBLC load'!$1:$1,0),0)</f>
        <v>--/--/--</v>
      </c>
      <c r="F124" s="77" t="str">
        <f>VLOOKUP($A124,'SBLC load'!$A:$Y,MATCH(SBLC!F$1,'SBLC load'!$1:$1,0),0)</f>
        <v>CNH</v>
      </c>
      <c r="G124" s="77">
        <f>VLOOKUP($A124,'SBLC load'!$A:$Y,MATCH(SBLC!G$1,'SBLC load'!$1:$1,0),0)</f>
        <v>3.35</v>
      </c>
      <c r="H124" s="75" t="str">
        <f>VLOOKUP($A124,'SBLC load'!$A:$Y,MATCH(SBLC!H$1,'SBLC load'!$1:$1,0),0)</f>
        <v>3</v>
      </c>
      <c r="I124" s="75" t="str">
        <f>VLOOKUP($A124,'SBLC load'!$A:$Y,MATCH(SBLC!I$1,'SBLC load'!$1:$1,0),0)</f>
        <v>4.2%</v>
      </c>
      <c r="J124" s="75" t="str">
        <f>VLOOKUP($A124,'SBLC load'!$A:$Y,MATCH(SBLC!J$1,'SBLC load'!$1:$1,0),0)</f>
        <v>--</v>
      </c>
      <c r="K124" s="77" t="str">
        <f>VLOOKUP($A124,'SBLC load'!$A:$Y,MATCH(SBLC!K$1,'SBLC load'!$1:$1,0),0)</f>
        <v>--</v>
      </c>
      <c r="L124" s="76" t="str">
        <f>VLOOKUP($A124,'SBLC load'!$A:$Y,MATCH(SBLC!L$1,'SBLC load'!$1:$1,0),0)</f>
        <v>备证</v>
      </c>
      <c r="M124" s="76" t="str">
        <f>VLOOKUP($A124,'SBLC load'!$A:$Y,MATCH(SBLC!M$1,'SBLC load'!$1:$1,0),0)</f>
        <v>自贸债</v>
      </c>
      <c r="N124" s="76" t="str">
        <f>VLOOKUP($A124,'SBLC load'!$A:$Y,MATCH(SBLC!N$1,'SBLC load'!$1:$1,0),0)</f>
        <v>江苏</v>
      </c>
      <c r="O124" s="127" t="str">
        <f>VLOOKUP($A124,'SBLC load'!$A:$Y,MATCH(SBLC!O$1,'SBLC load'!$1:$1,0),0)</f>
        <v>地方平台</v>
      </c>
      <c r="P124" s="127">
        <f>VLOOKUP($A124,'SBLC load'!$A:$Y,MATCH(SBLC!P$1,'SBLC load'!$1:$1,0),0)</f>
        <v>0.5</v>
      </c>
      <c r="Q124" s="127" t="str">
        <f>VLOOKUP($A124,'SBLC load'!$A:$Y,MATCH(SBLC!Q$1,'SBLC load'!$1:$1,0),0)</f>
        <v>城商行备证</v>
      </c>
      <c r="R124" s="127" t="str">
        <f>VLOOKUP($A124,'SBLC load'!$A:$Y,MATCH(SBLC!R$1,'SBLC load'!$1:$1,0),0)</f>
        <v>城商行第二梯队</v>
      </c>
      <c r="S124" s="127" t="str">
        <f>VLOOKUP($A124,'SBLC load'!$A:$Y,MATCH(SBLC!S$1,'SBLC load'!$1:$1,0),0)</f>
        <v>--</v>
      </c>
    </row>
    <row r="125" spans="1:19" x14ac:dyDescent="0.25">
      <c r="A125" s="101">
        <f>SBLC[[#This Row],[Index]]</f>
        <v>198</v>
      </c>
      <c r="B125" s="75">
        <f>VLOOKUP($A125,'SBLC load'!$A:$Y,MATCH(SBLC!B$1,'SBLC load'!$1:$1,0),0)</f>
        <v>44935</v>
      </c>
      <c r="C125" s="76" t="str">
        <f>VLOOKUP($A125,'SBLC load'!$A:$AD,MATCH(SBLC!C$1,'SBLC load'!$1:$1,0),0)</f>
        <v>重庆巴洲文旅</v>
      </c>
      <c r="D125" s="76" t="str">
        <f>VLOOKUP($A125,'SBLC load'!$A:$Y,MATCH(SBLC!D$1,'SBLC load'!$1:$1,0),0)</f>
        <v>工商银行</v>
      </c>
      <c r="E125" s="75" t="str">
        <f>VLOOKUP($A125,'SBLC load'!$A:$Y,MATCH(SBLC!E$1,'SBLC load'!$1:$1,0),0)</f>
        <v>--/--/--</v>
      </c>
      <c r="F125" s="77" t="str">
        <f>VLOOKUP($A125,'SBLC load'!$A:$Y,MATCH(SBLC!F$1,'SBLC load'!$1:$1,0),0)</f>
        <v>CNH</v>
      </c>
      <c r="G125" s="77">
        <f>VLOOKUP($A125,'SBLC load'!$A:$Y,MATCH(SBLC!G$1,'SBLC load'!$1:$1,0),0)</f>
        <v>4.28</v>
      </c>
      <c r="H125" s="75" t="str">
        <f>VLOOKUP($A125,'SBLC load'!$A:$Y,MATCH(SBLC!H$1,'SBLC load'!$1:$1,0),0)</f>
        <v>3</v>
      </c>
      <c r="I125" s="75" t="str">
        <f>VLOOKUP($A125,'SBLC load'!$A:$Y,MATCH(SBLC!I$1,'SBLC load'!$1:$1,0),0)</f>
        <v>4.3%</v>
      </c>
      <c r="J125" s="75" t="str">
        <f>VLOOKUP($A125,'SBLC load'!$A:$Y,MATCH(SBLC!J$1,'SBLC load'!$1:$1,0),0)</f>
        <v>--</v>
      </c>
      <c r="K125" s="77" t="str">
        <f>VLOOKUP($A125,'SBLC load'!$A:$Y,MATCH(SBLC!K$1,'SBLC load'!$1:$1,0),0)</f>
        <v>--</v>
      </c>
      <c r="L125" s="76" t="str">
        <f>VLOOKUP($A125,'SBLC load'!$A:$Y,MATCH(SBLC!L$1,'SBLC load'!$1:$1,0),0)</f>
        <v>备证</v>
      </c>
      <c r="M125" s="76" t="str">
        <f>VLOOKUP($A125,'SBLC load'!$A:$Y,MATCH(SBLC!M$1,'SBLC load'!$1:$1,0),0)</f>
        <v>点心债</v>
      </c>
      <c r="N125" s="76" t="str">
        <f>VLOOKUP($A125,'SBLC load'!$A:$Y,MATCH(SBLC!N$1,'SBLC load'!$1:$1,0),0)</f>
        <v>重庆</v>
      </c>
      <c r="O125" s="127" t="str">
        <f>VLOOKUP($A125,'SBLC load'!$A:$Y,MATCH(SBLC!O$1,'SBLC load'!$1:$1,0),0)</f>
        <v>地方平台</v>
      </c>
      <c r="P125" s="127">
        <f>VLOOKUP($A125,'SBLC load'!$A:$Y,MATCH(SBLC!P$1,'SBLC load'!$1:$1,0),0)</f>
        <v>0.63</v>
      </c>
      <c r="Q125" s="127" t="str">
        <f>VLOOKUP($A125,'SBLC load'!$A:$Y,MATCH(SBLC!Q$1,'SBLC load'!$1:$1,0),0)</f>
        <v>国有行备证</v>
      </c>
      <c r="R125" s="127" t="str">
        <f>VLOOKUP($A125,'SBLC load'!$A:$Y,MATCH(SBLC!R$1,'SBLC load'!$1:$1,0),0)</f>
        <v>--</v>
      </c>
      <c r="S125" s="127" t="str">
        <f>VLOOKUP($A125,'SBLC load'!$A:$Y,MATCH(SBLC!S$1,'SBLC load'!$1:$1,0),0)</f>
        <v>--</v>
      </c>
    </row>
    <row r="126" spans="1:19" x14ac:dyDescent="0.25">
      <c r="A126" s="101">
        <f>SBLC[[#This Row],[Index]]</f>
        <v>197</v>
      </c>
      <c r="B126" s="75">
        <f>VLOOKUP($A126,'SBLC load'!$A:$Y,MATCH(SBLC!B$1,'SBLC load'!$1:$1,0),0)</f>
        <v>44932</v>
      </c>
      <c r="C126" s="76" t="str">
        <f>VLOOKUP($A126,'SBLC load'!$A:$AD,MATCH(SBLC!C$1,'SBLC load'!$1:$1,0),0)</f>
        <v>成都中法生态园</v>
      </c>
      <c r="D126" s="76" t="str">
        <f>VLOOKUP($A126,'SBLC load'!$A:$Y,MATCH(SBLC!D$1,'SBLC load'!$1:$1,0),0)</f>
        <v>成都银行</v>
      </c>
      <c r="E126" s="75" t="str">
        <f>VLOOKUP($A126,'SBLC load'!$A:$Y,MATCH(SBLC!E$1,'SBLC load'!$1:$1,0),0)</f>
        <v>--/--/--</v>
      </c>
      <c r="F126" s="77" t="str">
        <f>VLOOKUP($A126,'SBLC load'!$A:$Y,MATCH(SBLC!F$1,'SBLC load'!$1:$1,0),0)</f>
        <v>USD</v>
      </c>
      <c r="G126" s="77">
        <f>VLOOKUP($A126,'SBLC load'!$A:$Y,MATCH(SBLC!G$1,'SBLC load'!$1:$1,0),0)</f>
        <v>1</v>
      </c>
      <c r="H126" s="75" t="str">
        <f>VLOOKUP($A126,'SBLC load'!$A:$Y,MATCH(SBLC!H$1,'SBLC load'!$1:$1,0),0)</f>
        <v>3</v>
      </c>
      <c r="I126" s="75" t="str">
        <f>VLOOKUP($A126,'SBLC load'!$A:$Y,MATCH(SBLC!I$1,'SBLC load'!$1:$1,0),0)</f>
        <v>6.5%</v>
      </c>
      <c r="J126" s="75" t="str">
        <f>VLOOKUP($A126,'SBLC load'!$A:$Y,MATCH(SBLC!J$1,'SBLC load'!$1:$1,0),0)</f>
        <v>6.5%a</v>
      </c>
      <c r="K126" s="77" t="str">
        <f>VLOOKUP($A126,'SBLC load'!$A:$Y,MATCH(SBLC!K$1,'SBLC load'!$1:$1,0),0)</f>
        <v>0</v>
      </c>
      <c r="L126" s="76" t="str">
        <f>VLOOKUP($A126,'SBLC load'!$A:$Y,MATCH(SBLC!L$1,'SBLC load'!$1:$1,0),0)</f>
        <v>备证</v>
      </c>
      <c r="M126" s="76" t="str">
        <f>VLOOKUP($A126,'SBLC load'!$A:$Y,MATCH(SBLC!M$1,'SBLC load'!$1:$1,0),0)</f>
        <v>--</v>
      </c>
      <c r="N126" s="76" t="str">
        <f>VLOOKUP($A126,'SBLC load'!$A:$Y,MATCH(SBLC!N$1,'SBLC load'!$1:$1,0),0)</f>
        <v>四川</v>
      </c>
      <c r="O126" s="127" t="str">
        <f>VLOOKUP($A126,'SBLC load'!$A:$Y,MATCH(SBLC!O$1,'SBLC load'!$1:$1,0),0)</f>
        <v>地方平台</v>
      </c>
      <c r="P126" s="127">
        <f>VLOOKUP($A126,'SBLC load'!$A:$Y,MATCH(SBLC!P$1,'SBLC load'!$1:$1,0),0)</f>
        <v>1</v>
      </c>
      <c r="Q126" s="127" t="str">
        <f>VLOOKUP($A126,'SBLC load'!$A:$Y,MATCH(SBLC!Q$1,'SBLC load'!$1:$1,0),0)</f>
        <v>城商行备证</v>
      </c>
      <c r="R126" s="127" t="str">
        <f>VLOOKUP($A126,'SBLC load'!$A:$Y,MATCH(SBLC!R$1,'SBLC load'!$1:$1,0),0)</f>
        <v>城商行第三梯队</v>
      </c>
      <c r="S126" s="127" t="str">
        <f>VLOOKUP($A126,'SBLC load'!$A:$Y,MATCH(SBLC!S$1,'SBLC load'!$1:$1,0),0)</f>
        <v>澳分</v>
      </c>
    </row>
    <row r="127" spans="1:19" x14ac:dyDescent="0.25">
      <c r="A127" s="101">
        <f>SBLC[[#This Row],[Index]]</f>
        <v>196</v>
      </c>
      <c r="B127" s="75">
        <f>VLOOKUP($A127,'SBLC load'!$A:$Y,MATCH(SBLC!B$1,'SBLC load'!$1:$1,0),0)</f>
        <v>44925</v>
      </c>
      <c r="C127" s="76" t="str">
        <f>VLOOKUP($A127,'SBLC load'!$A:$AD,MATCH(SBLC!C$1,'SBLC load'!$1:$1,0),0)</f>
        <v>西安未央城建</v>
      </c>
      <c r="D127" s="76" t="str">
        <f>VLOOKUP($A127,'SBLC load'!$A:$Y,MATCH(SBLC!D$1,'SBLC load'!$1:$1,0),0)</f>
        <v>长安银行</v>
      </c>
      <c r="E127" s="75" t="str">
        <f>VLOOKUP($A127,'SBLC load'!$A:$Y,MATCH(SBLC!E$1,'SBLC load'!$1:$1,0),0)</f>
        <v>--/--/--</v>
      </c>
      <c r="F127" s="77" t="str">
        <f>VLOOKUP($A127,'SBLC load'!$A:$Y,MATCH(SBLC!F$1,'SBLC load'!$1:$1,0),0)</f>
        <v>CNH</v>
      </c>
      <c r="G127" s="77">
        <f>VLOOKUP($A127,'SBLC load'!$A:$Y,MATCH(SBLC!G$1,'SBLC load'!$1:$1,0),0)</f>
        <v>3.62</v>
      </c>
      <c r="H127" s="75" t="str">
        <f>VLOOKUP($A127,'SBLC load'!$A:$Y,MATCH(SBLC!H$1,'SBLC load'!$1:$1,0),0)</f>
        <v>3</v>
      </c>
      <c r="I127" s="75" t="str">
        <f>VLOOKUP($A127,'SBLC load'!$A:$Y,MATCH(SBLC!I$1,'SBLC load'!$1:$1,0),0)</f>
        <v>5.8%</v>
      </c>
      <c r="J127" s="75" t="str">
        <f>VLOOKUP($A127,'SBLC load'!$A:$Y,MATCH(SBLC!J$1,'SBLC load'!$1:$1,0),0)</f>
        <v>--</v>
      </c>
      <c r="K127" s="77" t="str">
        <f>VLOOKUP($A127,'SBLC load'!$A:$Y,MATCH(SBLC!K$1,'SBLC load'!$1:$1,0),0)</f>
        <v>--</v>
      </c>
      <c r="L127" s="76" t="str">
        <f>VLOOKUP($A127,'SBLC load'!$A:$Y,MATCH(SBLC!L$1,'SBLC load'!$1:$1,0),0)</f>
        <v>备证</v>
      </c>
      <c r="M127" s="76" t="str">
        <f>VLOOKUP($A127,'SBLC load'!$A:$Y,MATCH(SBLC!M$1,'SBLC load'!$1:$1,0),0)</f>
        <v>自贸债</v>
      </c>
      <c r="N127" s="76" t="str">
        <f>VLOOKUP($A127,'SBLC load'!$A:$Y,MATCH(SBLC!N$1,'SBLC load'!$1:$1,0),0)</f>
        <v>陕西</v>
      </c>
      <c r="O127" s="127" t="str">
        <f>VLOOKUP($A127,'SBLC load'!$A:$Y,MATCH(SBLC!O$1,'SBLC load'!$1:$1,0),0)</f>
        <v>地方平台</v>
      </c>
      <c r="P127" s="127">
        <f>VLOOKUP($A127,'SBLC load'!$A:$Y,MATCH(SBLC!P$1,'SBLC load'!$1:$1,0),0)</f>
        <v>0.52</v>
      </c>
      <c r="Q127" s="127" t="str">
        <f>VLOOKUP($A127,'SBLC load'!$A:$Y,MATCH(SBLC!Q$1,'SBLC load'!$1:$1,0),0)</f>
        <v>城商行备证</v>
      </c>
      <c r="R127" s="127" t="str">
        <f>VLOOKUP($A127,'SBLC load'!$A:$Y,MATCH(SBLC!R$1,'SBLC load'!$1:$1,0),0)</f>
        <v>--</v>
      </c>
      <c r="S127" s="127" t="str">
        <f>VLOOKUP($A127,'SBLC load'!$A:$Y,MATCH(SBLC!S$1,'SBLC load'!$1:$1,0),0)</f>
        <v>--</v>
      </c>
    </row>
    <row r="128" spans="1:19" x14ac:dyDescent="0.25">
      <c r="A128" s="101">
        <f>SBLC[[#This Row],[Index]]</f>
        <v>195</v>
      </c>
      <c r="B128" s="75">
        <f>VLOOKUP($A128,'SBLC load'!$A:$Y,MATCH(SBLC!B$1,'SBLC load'!$1:$1,0),0)</f>
        <v>44924</v>
      </c>
      <c r="C128" s="76" t="str">
        <f>VLOOKUP($A128,'SBLC load'!$A:$AD,MATCH(SBLC!C$1,'SBLC load'!$1:$1,0),0)</f>
        <v>西安航天高技术</v>
      </c>
      <c r="D128" s="76" t="str">
        <f>VLOOKUP($A128,'SBLC load'!$A:$Y,MATCH(SBLC!D$1,'SBLC load'!$1:$1,0),0)</f>
        <v>长安银行</v>
      </c>
      <c r="E128" s="75" t="str">
        <f>VLOOKUP($A128,'SBLC load'!$A:$Y,MATCH(SBLC!E$1,'SBLC load'!$1:$1,0),0)</f>
        <v>--/--/--</v>
      </c>
      <c r="F128" s="77" t="str">
        <f>VLOOKUP($A128,'SBLC load'!$A:$Y,MATCH(SBLC!F$1,'SBLC load'!$1:$1,0),0)</f>
        <v>CNH</v>
      </c>
      <c r="G128" s="77">
        <f>VLOOKUP($A128,'SBLC load'!$A:$Y,MATCH(SBLC!G$1,'SBLC load'!$1:$1,0),0)</f>
        <v>6</v>
      </c>
      <c r="H128" s="75" t="str">
        <f>VLOOKUP($A128,'SBLC load'!$A:$Y,MATCH(SBLC!H$1,'SBLC load'!$1:$1,0),0)</f>
        <v>3</v>
      </c>
      <c r="I128" s="75" t="str">
        <f>VLOOKUP($A128,'SBLC load'!$A:$Y,MATCH(SBLC!I$1,'SBLC load'!$1:$1,0),0)</f>
        <v>5.1%</v>
      </c>
      <c r="J128" s="75" t="str">
        <f>VLOOKUP($A128,'SBLC load'!$A:$Y,MATCH(SBLC!J$1,'SBLC load'!$1:$1,0),0)</f>
        <v>--</v>
      </c>
      <c r="K128" s="77" t="str">
        <f>VLOOKUP($A128,'SBLC load'!$A:$Y,MATCH(SBLC!K$1,'SBLC load'!$1:$1,0),0)</f>
        <v>--</v>
      </c>
      <c r="L128" s="76" t="str">
        <f>VLOOKUP($A128,'SBLC load'!$A:$Y,MATCH(SBLC!L$1,'SBLC load'!$1:$1,0),0)</f>
        <v>备证</v>
      </c>
      <c r="M128" s="76" t="str">
        <f>VLOOKUP($A128,'SBLC load'!$A:$Y,MATCH(SBLC!M$1,'SBLC load'!$1:$1,0),0)</f>
        <v>自贸债</v>
      </c>
      <c r="N128" s="76" t="str">
        <f>VLOOKUP($A128,'SBLC load'!$A:$Y,MATCH(SBLC!N$1,'SBLC load'!$1:$1,0),0)</f>
        <v>陕西</v>
      </c>
      <c r="O128" s="127" t="str">
        <f>VLOOKUP($A128,'SBLC load'!$A:$Y,MATCH(SBLC!O$1,'SBLC load'!$1:$1,0),0)</f>
        <v>地方平台</v>
      </c>
      <c r="P128" s="127">
        <f>VLOOKUP($A128,'SBLC load'!$A:$Y,MATCH(SBLC!P$1,'SBLC load'!$1:$1,0),0)</f>
        <v>0.86</v>
      </c>
      <c r="Q128" s="127" t="str">
        <f>VLOOKUP($A128,'SBLC load'!$A:$Y,MATCH(SBLC!Q$1,'SBLC load'!$1:$1,0),0)</f>
        <v>城商行备证</v>
      </c>
      <c r="R128" s="127" t="str">
        <f>VLOOKUP($A128,'SBLC load'!$A:$Y,MATCH(SBLC!R$1,'SBLC load'!$1:$1,0),0)</f>
        <v>--</v>
      </c>
      <c r="S128" s="127" t="str">
        <f>VLOOKUP($A128,'SBLC load'!$A:$Y,MATCH(SBLC!S$1,'SBLC load'!$1:$1,0),0)</f>
        <v>--</v>
      </c>
    </row>
    <row r="129" spans="1:19" x14ac:dyDescent="0.25">
      <c r="A129" s="101">
        <f>SBLC[[#This Row],[Index]]</f>
        <v>194</v>
      </c>
      <c r="B129" s="75">
        <f>VLOOKUP($A129,'SBLC load'!$A:$Y,MATCH(SBLC!B$1,'SBLC load'!$1:$1,0),0)</f>
        <v>44918</v>
      </c>
      <c r="C129" s="76" t="str">
        <f>VLOOKUP($A129,'SBLC load'!$A:$AD,MATCH(SBLC!C$1,'SBLC load'!$1:$1,0),0)</f>
        <v>盐城大丰区海城实业</v>
      </c>
      <c r="D129" s="76" t="str">
        <f>VLOOKUP($A129,'SBLC load'!$A:$Y,MATCH(SBLC!D$1,'SBLC load'!$1:$1,0),0)</f>
        <v>上海银行</v>
      </c>
      <c r="E129" s="75" t="str">
        <f>VLOOKUP($A129,'SBLC load'!$A:$Y,MATCH(SBLC!E$1,'SBLC load'!$1:$1,0),0)</f>
        <v>--/--/--</v>
      </c>
      <c r="F129" s="77" t="str">
        <f>VLOOKUP($A129,'SBLC load'!$A:$Y,MATCH(SBLC!F$1,'SBLC load'!$1:$1,0),0)</f>
        <v>CNH</v>
      </c>
      <c r="G129" s="77">
        <f>VLOOKUP($A129,'SBLC load'!$A:$Y,MATCH(SBLC!G$1,'SBLC load'!$1:$1,0),0)</f>
        <v>5.21</v>
      </c>
      <c r="H129" s="75" t="str">
        <f>VLOOKUP($A129,'SBLC load'!$A:$Y,MATCH(SBLC!H$1,'SBLC load'!$1:$1,0),0)</f>
        <v>3</v>
      </c>
      <c r="I129" s="75" t="str">
        <f>VLOOKUP($A129,'SBLC load'!$A:$Y,MATCH(SBLC!I$1,'SBLC load'!$1:$1,0),0)</f>
        <v>4.2%</v>
      </c>
      <c r="J129" s="75" t="str">
        <f>VLOOKUP($A129,'SBLC load'!$A:$Y,MATCH(SBLC!J$1,'SBLC load'!$1:$1,0),0)</f>
        <v>4.3%a</v>
      </c>
      <c r="K129" s="77" t="str">
        <f>VLOOKUP($A129,'SBLC load'!$A:$Y,MATCH(SBLC!K$1,'SBLC load'!$1:$1,0),0)</f>
        <v>10</v>
      </c>
      <c r="L129" s="76" t="str">
        <f>VLOOKUP($A129,'SBLC load'!$A:$Y,MATCH(SBLC!L$1,'SBLC load'!$1:$1,0),0)</f>
        <v>备证</v>
      </c>
      <c r="M129" s="76" t="str">
        <f>VLOOKUP($A129,'SBLC load'!$A:$Y,MATCH(SBLC!M$1,'SBLC load'!$1:$1,0),0)</f>
        <v>自贸债</v>
      </c>
      <c r="N129" s="76" t="str">
        <f>VLOOKUP($A129,'SBLC load'!$A:$Y,MATCH(SBLC!N$1,'SBLC load'!$1:$1,0),0)</f>
        <v>江苏</v>
      </c>
      <c r="O129" s="127" t="str">
        <f>VLOOKUP($A129,'SBLC load'!$A:$Y,MATCH(SBLC!O$1,'SBLC load'!$1:$1,0),0)</f>
        <v>地方平台</v>
      </c>
      <c r="P129" s="127">
        <f>VLOOKUP($A129,'SBLC load'!$A:$Y,MATCH(SBLC!P$1,'SBLC load'!$1:$1,0),0)</f>
        <v>0.75</v>
      </c>
      <c r="Q129" s="127" t="str">
        <f>VLOOKUP($A129,'SBLC load'!$A:$Y,MATCH(SBLC!Q$1,'SBLC load'!$1:$1,0),0)</f>
        <v>城商行备证</v>
      </c>
      <c r="R129" s="127" t="str">
        <f>VLOOKUP($A129,'SBLC load'!$A:$Y,MATCH(SBLC!R$1,'SBLC load'!$1:$1,0),0)</f>
        <v>城商行第一梯队</v>
      </c>
      <c r="S129" s="127" t="str">
        <f>VLOOKUP($A129,'SBLC load'!$A:$Y,MATCH(SBLC!S$1,'SBLC load'!$1:$1,0),0)</f>
        <v>--</v>
      </c>
    </row>
    <row r="130" spans="1:19" x14ac:dyDescent="0.25">
      <c r="A130" s="101">
        <f>SBLC[[#This Row],[Index]]</f>
        <v>193</v>
      </c>
      <c r="B130" s="75">
        <f>VLOOKUP($A130,'SBLC load'!$A:$Y,MATCH(SBLC!B$1,'SBLC load'!$1:$1,0),0)</f>
        <v>44918</v>
      </c>
      <c r="C130" s="76" t="str">
        <f>VLOOKUP($A130,'SBLC load'!$A:$AD,MATCH(SBLC!C$1,'SBLC load'!$1:$1,0),0)</f>
        <v>如皋经贸</v>
      </c>
      <c r="D130" s="76" t="str">
        <f>VLOOKUP($A130,'SBLC load'!$A:$Y,MATCH(SBLC!D$1,'SBLC load'!$1:$1,0),0)</f>
        <v>上海银行</v>
      </c>
      <c r="E130" s="75" t="str">
        <f>VLOOKUP($A130,'SBLC load'!$A:$Y,MATCH(SBLC!E$1,'SBLC load'!$1:$1,0),0)</f>
        <v>--/--/--</v>
      </c>
      <c r="F130" s="77" t="str">
        <f>VLOOKUP($A130,'SBLC load'!$A:$Y,MATCH(SBLC!F$1,'SBLC load'!$1:$1,0),0)</f>
        <v>CNH</v>
      </c>
      <c r="G130" s="77">
        <f>VLOOKUP($A130,'SBLC load'!$A:$Y,MATCH(SBLC!G$1,'SBLC load'!$1:$1,0),0)</f>
        <v>6.75</v>
      </c>
      <c r="H130" s="75" t="str">
        <f>VLOOKUP($A130,'SBLC load'!$A:$Y,MATCH(SBLC!H$1,'SBLC load'!$1:$1,0),0)</f>
        <v>3</v>
      </c>
      <c r="I130" s="75" t="str">
        <f>VLOOKUP($A130,'SBLC load'!$A:$Y,MATCH(SBLC!I$1,'SBLC load'!$1:$1,0),0)</f>
        <v>4.2%</v>
      </c>
      <c r="J130" s="75" t="str">
        <f>VLOOKUP($A130,'SBLC load'!$A:$Y,MATCH(SBLC!J$1,'SBLC load'!$1:$1,0),0)</f>
        <v>4.3%a</v>
      </c>
      <c r="K130" s="77" t="str">
        <f>VLOOKUP($A130,'SBLC load'!$A:$Y,MATCH(SBLC!K$1,'SBLC load'!$1:$1,0),0)</f>
        <v>10</v>
      </c>
      <c r="L130" s="76" t="str">
        <f>VLOOKUP($A130,'SBLC load'!$A:$Y,MATCH(SBLC!L$1,'SBLC load'!$1:$1,0),0)</f>
        <v>备证</v>
      </c>
      <c r="M130" s="76" t="str">
        <f>VLOOKUP($A130,'SBLC load'!$A:$Y,MATCH(SBLC!M$1,'SBLC load'!$1:$1,0),0)</f>
        <v>自贸债</v>
      </c>
      <c r="N130" s="76" t="str">
        <f>VLOOKUP($A130,'SBLC load'!$A:$Y,MATCH(SBLC!N$1,'SBLC load'!$1:$1,0),0)</f>
        <v>江苏</v>
      </c>
      <c r="O130" s="127" t="str">
        <f>VLOOKUP($A130,'SBLC load'!$A:$Y,MATCH(SBLC!O$1,'SBLC load'!$1:$1,0),0)</f>
        <v>地方平台</v>
      </c>
      <c r="P130" s="127">
        <f>VLOOKUP($A130,'SBLC load'!$A:$Y,MATCH(SBLC!P$1,'SBLC load'!$1:$1,0),0)</f>
        <v>0.97</v>
      </c>
      <c r="Q130" s="127" t="str">
        <f>VLOOKUP($A130,'SBLC load'!$A:$Y,MATCH(SBLC!Q$1,'SBLC load'!$1:$1,0),0)</f>
        <v>城商行备证</v>
      </c>
      <c r="R130" s="127" t="str">
        <f>VLOOKUP($A130,'SBLC load'!$A:$Y,MATCH(SBLC!R$1,'SBLC load'!$1:$1,0),0)</f>
        <v>城商行第一梯队</v>
      </c>
      <c r="S130" s="127" t="str">
        <f>VLOOKUP($A130,'SBLC load'!$A:$Y,MATCH(SBLC!S$1,'SBLC load'!$1:$1,0),0)</f>
        <v>--</v>
      </c>
    </row>
    <row r="131" spans="1:19" x14ac:dyDescent="0.25">
      <c r="A131" s="101">
        <f>SBLC[[#This Row],[Index]]</f>
        <v>192</v>
      </c>
      <c r="B131" s="75">
        <f>VLOOKUP($A131,'SBLC load'!$A:$Y,MATCH(SBLC!B$1,'SBLC load'!$1:$1,0),0)</f>
        <v>44917</v>
      </c>
      <c r="C131" s="76" t="str">
        <f>VLOOKUP($A131,'SBLC load'!$A:$AD,MATCH(SBLC!C$1,'SBLC load'!$1:$1,0),0)</f>
        <v>淄博高新国投</v>
      </c>
      <c r="D131" s="76" t="str">
        <f>VLOOKUP($A131,'SBLC load'!$A:$Y,MATCH(SBLC!D$1,'SBLC load'!$1:$1,0),0)</f>
        <v>齐商银行</v>
      </c>
      <c r="E131" s="75" t="str">
        <f>VLOOKUP($A131,'SBLC load'!$A:$Y,MATCH(SBLC!E$1,'SBLC load'!$1:$1,0),0)</f>
        <v>--/--/--</v>
      </c>
      <c r="F131" s="77" t="str">
        <f>VLOOKUP($A131,'SBLC load'!$A:$Y,MATCH(SBLC!F$1,'SBLC load'!$1:$1,0),0)</f>
        <v>CNH</v>
      </c>
      <c r="G131" s="77">
        <f>VLOOKUP($A131,'SBLC load'!$A:$Y,MATCH(SBLC!G$1,'SBLC load'!$1:$1,0),0)</f>
        <v>2.85</v>
      </c>
      <c r="H131" s="75" t="str">
        <f>VLOOKUP($A131,'SBLC load'!$A:$Y,MATCH(SBLC!H$1,'SBLC load'!$1:$1,0),0)</f>
        <v>3</v>
      </c>
      <c r="I131" s="75" t="str">
        <f>VLOOKUP($A131,'SBLC load'!$A:$Y,MATCH(SBLC!I$1,'SBLC load'!$1:$1,0),0)</f>
        <v>5.5%</v>
      </c>
      <c r="J131" s="75" t="str">
        <f>VLOOKUP($A131,'SBLC load'!$A:$Y,MATCH(SBLC!J$1,'SBLC load'!$1:$1,0),0)</f>
        <v>--</v>
      </c>
      <c r="K131" s="77" t="str">
        <f>VLOOKUP($A131,'SBLC load'!$A:$Y,MATCH(SBLC!K$1,'SBLC load'!$1:$1,0),0)</f>
        <v>--</v>
      </c>
      <c r="L131" s="76" t="str">
        <f>VLOOKUP($A131,'SBLC load'!$A:$Y,MATCH(SBLC!L$1,'SBLC load'!$1:$1,0),0)</f>
        <v>备证+担保</v>
      </c>
      <c r="M131" s="76" t="str">
        <f>VLOOKUP($A131,'SBLC load'!$A:$Y,MATCH(SBLC!M$1,'SBLC load'!$1:$1,0),0)</f>
        <v>自贸债</v>
      </c>
      <c r="N131" s="76" t="str">
        <f>VLOOKUP($A131,'SBLC load'!$A:$Y,MATCH(SBLC!N$1,'SBLC load'!$1:$1,0),0)</f>
        <v>山东</v>
      </c>
      <c r="O131" s="127" t="str">
        <f>VLOOKUP($A131,'SBLC load'!$A:$Y,MATCH(SBLC!O$1,'SBLC load'!$1:$1,0),0)</f>
        <v>地方平台</v>
      </c>
      <c r="P131" s="127">
        <f>VLOOKUP($A131,'SBLC load'!$A:$Y,MATCH(SBLC!P$1,'SBLC load'!$1:$1,0),0)</f>
        <v>0.41</v>
      </c>
      <c r="Q131" s="127" t="str">
        <f>VLOOKUP($A131,'SBLC load'!$A:$Y,MATCH(SBLC!Q$1,'SBLC load'!$1:$1,0),0)</f>
        <v>城商行备证</v>
      </c>
      <c r="R131" s="127" t="str">
        <f>VLOOKUP($A131,'SBLC load'!$A:$Y,MATCH(SBLC!R$1,'SBLC load'!$1:$1,0),0)</f>
        <v>--</v>
      </c>
      <c r="S131" s="127" t="str">
        <f>VLOOKUP($A131,'SBLC load'!$A:$Y,MATCH(SBLC!S$1,'SBLC load'!$1:$1,0),0)</f>
        <v>--</v>
      </c>
    </row>
    <row r="132" spans="1:19" x14ac:dyDescent="0.25">
      <c r="A132" s="101">
        <f>SBLC[[#This Row],[Index]]</f>
        <v>191</v>
      </c>
      <c r="B132" s="75">
        <f>VLOOKUP($A132,'SBLC load'!$A:$Y,MATCH(SBLC!B$1,'SBLC load'!$1:$1,0),0)</f>
        <v>44915</v>
      </c>
      <c r="C132" s="76" t="str">
        <f>VLOOKUP($A132,'SBLC load'!$A:$AD,MATCH(SBLC!C$1,'SBLC load'!$1:$1,0),0)</f>
        <v>湖北澴川国资</v>
      </c>
      <c r="D132" s="76" t="str">
        <f>VLOOKUP($A132,'SBLC load'!$A:$Y,MATCH(SBLC!D$1,'SBLC load'!$1:$1,0),0)</f>
        <v>恒丰银行</v>
      </c>
      <c r="E132" s="75" t="str">
        <f>VLOOKUP($A132,'SBLC load'!$A:$Y,MATCH(SBLC!E$1,'SBLC load'!$1:$1,0),0)</f>
        <v>--/--/--</v>
      </c>
      <c r="F132" s="77" t="str">
        <f>VLOOKUP($A132,'SBLC load'!$A:$Y,MATCH(SBLC!F$1,'SBLC load'!$1:$1,0),0)</f>
        <v>CNH</v>
      </c>
      <c r="G132" s="77">
        <f>VLOOKUP($A132,'SBLC load'!$A:$Y,MATCH(SBLC!G$1,'SBLC load'!$1:$1,0),0)</f>
        <v>9.6999999999999993</v>
      </c>
      <c r="H132" s="75" t="str">
        <f>VLOOKUP($A132,'SBLC load'!$A:$Y,MATCH(SBLC!H$1,'SBLC load'!$1:$1,0),0)</f>
        <v>3</v>
      </c>
      <c r="I132" s="75" t="str">
        <f>VLOOKUP($A132,'SBLC load'!$A:$Y,MATCH(SBLC!I$1,'SBLC load'!$1:$1,0),0)</f>
        <v>4.7%</v>
      </c>
      <c r="J132" s="75" t="str">
        <f>VLOOKUP($A132,'SBLC load'!$A:$Y,MATCH(SBLC!J$1,'SBLC load'!$1:$1,0),0)</f>
        <v>--</v>
      </c>
      <c r="K132" s="77" t="str">
        <f>VLOOKUP($A132,'SBLC load'!$A:$Y,MATCH(SBLC!K$1,'SBLC load'!$1:$1,0),0)</f>
        <v>--</v>
      </c>
      <c r="L132" s="76" t="str">
        <f>VLOOKUP($A132,'SBLC load'!$A:$Y,MATCH(SBLC!L$1,'SBLC load'!$1:$1,0),0)</f>
        <v>备证</v>
      </c>
      <c r="M132" s="76" t="str">
        <f>VLOOKUP($A132,'SBLC load'!$A:$Y,MATCH(SBLC!M$1,'SBLC load'!$1:$1,0),0)</f>
        <v>自贸债</v>
      </c>
      <c r="N132" s="76" t="str">
        <f>VLOOKUP($A132,'SBLC load'!$A:$Y,MATCH(SBLC!N$1,'SBLC load'!$1:$1,0),0)</f>
        <v>湖北</v>
      </c>
      <c r="O132" s="127" t="str">
        <f>VLOOKUP($A132,'SBLC load'!$A:$Y,MATCH(SBLC!O$1,'SBLC load'!$1:$1,0),0)</f>
        <v>地方平台</v>
      </c>
      <c r="P132" s="127">
        <f>VLOOKUP($A132,'SBLC load'!$A:$Y,MATCH(SBLC!P$1,'SBLC load'!$1:$1,0),0)</f>
        <v>1.4</v>
      </c>
      <c r="Q132" s="127" t="str">
        <f>VLOOKUP($A132,'SBLC load'!$A:$Y,MATCH(SBLC!Q$1,'SBLC load'!$1:$1,0),0)</f>
        <v>股份行备证</v>
      </c>
      <c r="R132" s="127" t="str">
        <f>VLOOKUP($A132,'SBLC load'!$A:$Y,MATCH(SBLC!R$1,'SBLC load'!$1:$1,0),0)</f>
        <v>股份行第三梯队</v>
      </c>
      <c r="S132" s="127" t="str">
        <f>VLOOKUP($A132,'SBLC load'!$A:$Y,MATCH(SBLC!S$1,'SBLC load'!$1:$1,0),0)</f>
        <v>BISL</v>
      </c>
    </row>
    <row r="133" spans="1:19" x14ac:dyDescent="0.25">
      <c r="A133" s="101">
        <f>SBLC[[#This Row],[Index]]</f>
        <v>190</v>
      </c>
      <c r="B133" s="75">
        <f>VLOOKUP($A133,'SBLC load'!$A:$Y,MATCH(SBLC!B$1,'SBLC load'!$1:$1,0),0)</f>
        <v>44915</v>
      </c>
      <c r="C133" s="76" t="str">
        <f>VLOOKUP($A133,'SBLC load'!$A:$AD,MATCH(SBLC!C$1,'SBLC load'!$1:$1,0),0)</f>
        <v>彭泽城建</v>
      </c>
      <c r="D133" s="76" t="str">
        <f>VLOOKUP($A133,'SBLC load'!$A:$Y,MATCH(SBLC!D$1,'SBLC load'!$1:$1,0),0)</f>
        <v>九江银行</v>
      </c>
      <c r="E133" s="75" t="str">
        <f>VLOOKUP($A133,'SBLC load'!$A:$Y,MATCH(SBLC!E$1,'SBLC load'!$1:$1,0),0)</f>
        <v>--/--/--</v>
      </c>
      <c r="F133" s="77" t="str">
        <f>VLOOKUP($A133,'SBLC load'!$A:$Y,MATCH(SBLC!F$1,'SBLC load'!$1:$1,0),0)</f>
        <v>USD</v>
      </c>
      <c r="G133" s="77">
        <f>VLOOKUP($A133,'SBLC load'!$A:$Y,MATCH(SBLC!G$1,'SBLC load'!$1:$1,0),0)</f>
        <v>0.47</v>
      </c>
      <c r="H133" s="75" t="str">
        <f>VLOOKUP($A133,'SBLC load'!$A:$Y,MATCH(SBLC!H$1,'SBLC load'!$1:$1,0),0)</f>
        <v>2.9</v>
      </c>
      <c r="I133" s="75" t="str">
        <f>VLOOKUP($A133,'SBLC load'!$A:$Y,MATCH(SBLC!I$1,'SBLC load'!$1:$1,0),0)</f>
        <v>8%</v>
      </c>
      <c r="J133" s="75" t="str">
        <f>VLOOKUP($A133,'SBLC load'!$A:$Y,MATCH(SBLC!J$1,'SBLC load'!$1:$1,0),0)</f>
        <v>--</v>
      </c>
      <c r="K133" s="77" t="str">
        <f>VLOOKUP($A133,'SBLC load'!$A:$Y,MATCH(SBLC!K$1,'SBLC load'!$1:$1,0),0)</f>
        <v>--</v>
      </c>
      <c r="L133" s="76" t="str">
        <f>VLOOKUP($A133,'SBLC load'!$A:$Y,MATCH(SBLC!L$1,'SBLC load'!$1:$1,0),0)</f>
        <v>备证</v>
      </c>
      <c r="M133" s="76" t="str">
        <f>VLOOKUP($A133,'SBLC load'!$A:$Y,MATCH(SBLC!M$1,'SBLC load'!$1:$1,0),0)</f>
        <v>--</v>
      </c>
      <c r="N133" s="76" t="str">
        <f>VLOOKUP($A133,'SBLC load'!$A:$Y,MATCH(SBLC!N$1,'SBLC load'!$1:$1,0),0)</f>
        <v>江西</v>
      </c>
      <c r="O133" s="127" t="str">
        <f>VLOOKUP($A133,'SBLC load'!$A:$Y,MATCH(SBLC!O$1,'SBLC load'!$1:$1,0),0)</f>
        <v>地方平台</v>
      </c>
      <c r="P133" s="127">
        <f>VLOOKUP($A133,'SBLC load'!$A:$Y,MATCH(SBLC!P$1,'SBLC load'!$1:$1,0),0)</f>
        <v>0.47</v>
      </c>
      <c r="Q133" s="127" t="str">
        <f>VLOOKUP($A133,'SBLC load'!$A:$Y,MATCH(SBLC!Q$1,'SBLC load'!$1:$1,0),0)</f>
        <v>城商行备证</v>
      </c>
      <c r="R133" s="127" t="str">
        <f>VLOOKUP($A133,'SBLC load'!$A:$Y,MATCH(SBLC!R$1,'SBLC load'!$1:$1,0),0)</f>
        <v>--</v>
      </c>
      <c r="S133" s="127" t="str">
        <f>VLOOKUP($A133,'SBLC load'!$A:$Y,MATCH(SBLC!S$1,'SBLC load'!$1:$1,0),0)</f>
        <v>--</v>
      </c>
    </row>
    <row r="134" spans="1:19" x14ac:dyDescent="0.25">
      <c r="A134" s="101">
        <f>SBLC[[#This Row],[Index]]</f>
        <v>189</v>
      </c>
      <c r="B134" s="75">
        <f>VLOOKUP($A134,'SBLC load'!$A:$Y,MATCH(SBLC!B$1,'SBLC load'!$1:$1,0),0)</f>
        <v>44911</v>
      </c>
      <c r="C134" s="76" t="str">
        <f>VLOOKUP($A134,'SBLC load'!$A:$AD,MATCH(SBLC!C$1,'SBLC load'!$1:$1,0),0)</f>
        <v>东台惠民城镇化建设</v>
      </c>
      <c r="D134" s="76" t="str">
        <f>VLOOKUP($A134,'SBLC load'!$A:$Y,MATCH(SBLC!D$1,'SBLC load'!$1:$1,0),0)</f>
        <v>上海银行</v>
      </c>
      <c r="E134" s="75" t="str">
        <f>VLOOKUP($A134,'SBLC load'!$A:$Y,MATCH(SBLC!E$1,'SBLC load'!$1:$1,0),0)</f>
        <v>--/--/--</v>
      </c>
      <c r="F134" s="77" t="str">
        <f>VLOOKUP($A134,'SBLC load'!$A:$Y,MATCH(SBLC!F$1,'SBLC load'!$1:$1,0),0)</f>
        <v>CNH</v>
      </c>
      <c r="G134" s="77">
        <f>VLOOKUP($A134,'SBLC load'!$A:$Y,MATCH(SBLC!G$1,'SBLC load'!$1:$1,0),0)</f>
        <v>3.92</v>
      </c>
      <c r="H134" s="75" t="str">
        <f>VLOOKUP($A134,'SBLC load'!$A:$Y,MATCH(SBLC!H$1,'SBLC load'!$1:$1,0),0)</f>
        <v>3</v>
      </c>
      <c r="I134" s="75" t="str">
        <f>VLOOKUP($A134,'SBLC load'!$A:$Y,MATCH(SBLC!I$1,'SBLC load'!$1:$1,0),0)</f>
        <v>4.2%</v>
      </c>
      <c r="J134" s="75" t="str">
        <f>VLOOKUP($A134,'SBLC load'!$A:$Y,MATCH(SBLC!J$1,'SBLC load'!$1:$1,0),0)</f>
        <v>4.2%a</v>
      </c>
      <c r="K134" s="77" t="str">
        <f>VLOOKUP($A134,'SBLC load'!$A:$Y,MATCH(SBLC!K$1,'SBLC load'!$1:$1,0),0)</f>
        <v>0</v>
      </c>
      <c r="L134" s="76" t="str">
        <f>VLOOKUP($A134,'SBLC load'!$A:$Y,MATCH(SBLC!L$1,'SBLC load'!$1:$1,0),0)</f>
        <v>备证</v>
      </c>
      <c r="M134" s="76" t="str">
        <f>VLOOKUP($A134,'SBLC load'!$A:$Y,MATCH(SBLC!M$1,'SBLC load'!$1:$1,0),0)</f>
        <v>自贸债</v>
      </c>
      <c r="N134" s="76" t="str">
        <f>VLOOKUP($A134,'SBLC load'!$A:$Y,MATCH(SBLC!N$1,'SBLC load'!$1:$1,0),0)</f>
        <v>江苏</v>
      </c>
      <c r="O134" s="127" t="str">
        <f>VLOOKUP($A134,'SBLC load'!$A:$Y,MATCH(SBLC!O$1,'SBLC load'!$1:$1,0),0)</f>
        <v>地方平台</v>
      </c>
      <c r="P134" s="127">
        <f>VLOOKUP($A134,'SBLC load'!$A:$Y,MATCH(SBLC!P$1,'SBLC load'!$1:$1,0),0)</f>
        <v>0.56000000000000005</v>
      </c>
      <c r="Q134" s="127" t="str">
        <f>VLOOKUP($A134,'SBLC load'!$A:$Y,MATCH(SBLC!Q$1,'SBLC load'!$1:$1,0),0)</f>
        <v>城商行备证</v>
      </c>
      <c r="R134" s="127" t="str">
        <f>VLOOKUP($A134,'SBLC load'!$A:$Y,MATCH(SBLC!R$1,'SBLC load'!$1:$1,0),0)</f>
        <v>城商行第一梯队</v>
      </c>
      <c r="S134" s="127" t="str">
        <f>VLOOKUP($A134,'SBLC load'!$A:$Y,MATCH(SBLC!S$1,'SBLC load'!$1:$1,0),0)</f>
        <v>--</v>
      </c>
    </row>
    <row r="135" spans="1:19" x14ac:dyDescent="0.25">
      <c r="A135" s="101">
        <f>SBLC[[#This Row],[Index]]</f>
        <v>188</v>
      </c>
      <c r="B135" s="75">
        <f>VLOOKUP($A135,'SBLC load'!$A:$Y,MATCH(SBLC!B$1,'SBLC load'!$1:$1,0),0)</f>
        <v>44910</v>
      </c>
      <c r="C135" s="76" t="str">
        <f>VLOOKUP($A135,'SBLC load'!$A:$AD,MATCH(SBLC!C$1,'SBLC load'!$1:$1,0),0)</f>
        <v>鲁南枣庄经开</v>
      </c>
      <c r="D135" s="76" t="str">
        <f>VLOOKUP($A135,'SBLC load'!$A:$Y,MATCH(SBLC!D$1,'SBLC load'!$1:$1,0),0)</f>
        <v>南京银行</v>
      </c>
      <c r="E135" s="75" t="str">
        <f>VLOOKUP($A135,'SBLC load'!$A:$Y,MATCH(SBLC!E$1,'SBLC load'!$1:$1,0),0)</f>
        <v>--/--/--</v>
      </c>
      <c r="F135" s="77" t="str">
        <f>VLOOKUP($A135,'SBLC load'!$A:$Y,MATCH(SBLC!F$1,'SBLC load'!$1:$1,0),0)</f>
        <v>CNH</v>
      </c>
      <c r="G135" s="77">
        <f>VLOOKUP($A135,'SBLC load'!$A:$Y,MATCH(SBLC!G$1,'SBLC load'!$1:$1,0),0)</f>
        <v>3.5</v>
      </c>
      <c r="H135" s="75" t="str">
        <f>VLOOKUP($A135,'SBLC load'!$A:$Y,MATCH(SBLC!H$1,'SBLC load'!$1:$1,0),0)</f>
        <v>3</v>
      </c>
      <c r="I135" s="75" t="str">
        <f>VLOOKUP($A135,'SBLC load'!$A:$Y,MATCH(SBLC!I$1,'SBLC load'!$1:$1,0),0)</f>
        <v>4.4%</v>
      </c>
      <c r="J135" s="75" t="str">
        <f>VLOOKUP($A135,'SBLC load'!$A:$Y,MATCH(SBLC!J$1,'SBLC load'!$1:$1,0),0)</f>
        <v>--</v>
      </c>
      <c r="K135" s="77" t="str">
        <f>VLOOKUP($A135,'SBLC load'!$A:$Y,MATCH(SBLC!K$1,'SBLC load'!$1:$1,0),0)</f>
        <v>--</v>
      </c>
      <c r="L135" s="76" t="str">
        <f>VLOOKUP($A135,'SBLC load'!$A:$Y,MATCH(SBLC!L$1,'SBLC load'!$1:$1,0),0)</f>
        <v>备证</v>
      </c>
      <c r="M135" s="76" t="str">
        <f>VLOOKUP($A135,'SBLC load'!$A:$Y,MATCH(SBLC!M$1,'SBLC load'!$1:$1,0),0)</f>
        <v>自贸债</v>
      </c>
      <c r="N135" s="76" t="str">
        <f>VLOOKUP($A135,'SBLC load'!$A:$Y,MATCH(SBLC!N$1,'SBLC load'!$1:$1,0),0)</f>
        <v>山东</v>
      </c>
      <c r="O135" s="127" t="str">
        <f>VLOOKUP($A135,'SBLC load'!$A:$Y,MATCH(SBLC!O$1,'SBLC load'!$1:$1,0),0)</f>
        <v>地方平台</v>
      </c>
      <c r="P135" s="127">
        <f>VLOOKUP($A135,'SBLC load'!$A:$Y,MATCH(SBLC!P$1,'SBLC load'!$1:$1,0),0)</f>
        <v>0.5</v>
      </c>
      <c r="Q135" s="127" t="str">
        <f>VLOOKUP($A135,'SBLC load'!$A:$Y,MATCH(SBLC!Q$1,'SBLC load'!$1:$1,0),0)</f>
        <v>城商行备证</v>
      </c>
      <c r="R135" s="127" t="str">
        <f>VLOOKUP($A135,'SBLC load'!$A:$Y,MATCH(SBLC!R$1,'SBLC load'!$1:$1,0),0)</f>
        <v>城商行第二梯队</v>
      </c>
      <c r="S135" s="127" t="str">
        <f>VLOOKUP($A135,'SBLC load'!$A:$Y,MATCH(SBLC!S$1,'SBLC load'!$1:$1,0),0)</f>
        <v>--</v>
      </c>
    </row>
    <row r="136" spans="1:19" x14ac:dyDescent="0.25">
      <c r="A136" s="101">
        <f>SBLC[[#This Row],[Index]]</f>
        <v>187</v>
      </c>
      <c r="B136" s="75">
        <f>VLOOKUP($A136,'SBLC load'!$A:$Y,MATCH(SBLC!B$1,'SBLC load'!$1:$1,0),0)</f>
        <v>44910</v>
      </c>
      <c r="C136" s="76" t="str">
        <f>VLOOKUP($A136,'SBLC load'!$A:$AD,MATCH(SBLC!C$1,'SBLC load'!$1:$1,0),0)</f>
        <v>菏泽铁投</v>
      </c>
      <c r="D136" s="76" t="str">
        <f>VLOOKUP($A136,'SBLC load'!$A:$Y,MATCH(SBLC!D$1,'SBLC load'!$1:$1,0),0)</f>
        <v>恒丰银行</v>
      </c>
      <c r="E136" s="75" t="str">
        <f>VLOOKUP($A136,'SBLC load'!$A:$Y,MATCH(SBLC!E$1,'SBLC load'!$1:$1,0),0)</f>
        <v>--/--/--</v>
      </c>
      <c r="F136" s="77" t="str">
        <f>VLOOKUP($A136,'SBLC load'!$A:$Y,MATCH(SBLC!F$1,'SBLC load'!$1:$1,0),0)</f>
        <v>CNH</v>
      </c>
      <c r="G136" s="77">
        <f>VLOOKUP($A136,'SBLC load'!$A:$Y,MATCH(SBLC!G$1,'SBLC load'!$1:$1,0),0)</f>
        <v>6</v>
      </c>
      <c r="H136" s="75" t="str">
        <f>VLOOKUP($A136,'SBLC load'!$A:$Y,MATCH(SBLC!H$1,'SBLC load'!$1:$1,0),0)</f>
        <v>3</v>
      </c>
      <c r="I136" s="75" t="str">
        <f>VLOOKUP($A136,'SBLC load'!$A:$Y,MATCH(SBLC!I$1,'SBLC load'!$1:$1,0),0)</f>
        <v>4.7%</v>
      </c>
      <c r="J136" s="75" t="str">
        <f>VLOOKUP($A136,'SBLC load'!$A:$Y,MATCH(SBLC!J$1,'SBLC load'!$1:$1,0),0)</f>
        <v>--</v>
      </c>
      <c r="K136" s="77" t="str">
        <f>VLOOKUP($A136,'SBLC load'!$A:$Y,MATCH(SBLC!K$1,'SBLC load'!$1:$1,0),0)</f>
        <v>--</v>
      </c>
      <c r="L136" s="76" t="str">
        <f>VLOOKUP($A136,'SBLC load'!$A:$Y,MATCH(SBLC!L$1,'SBLC load'!$1:$1,0),0)</f>
        <v>备证</v>
      </c>
      <c r="M136" s="76" t="str">
        <f>VLOOKUP($A136,'SBLC load'!$A:$Y,MATCH(SBLC!M$1,'SBLC load'!$1:$1,0),0)</f>
        <v>自贸债</v>
      </c>
      <c r="N136" s="76" t="str">
        <f>VLOOKUP($A136,'SBLC load'!$A:$Y,MATCH(SBLC!N$1,'SBLC load'!$1:$1,0),0)</f>
        <v>山东</v>
      </c>
      <c r="O136" s="127" t="str">
        <f>VLOOKUP($A136,'SBLC load'!$A:$Y,MATCH(SBLC!O$1,'SBLC load'!$1:$1,0),0)</f>
        <v>地方平台</v>
      </c>
      <c r="P136" s="127">
        <f>VLOOKUP($A136,'SBLC load'!$A:$Y,MATCH(SBLC!P$1,'SBLC load'!$1:$1,0),0)</f>
        <v>0.86</v>
      </c>
      <c r="Q136" s="127" t="str">
        <f>VLOOKUP($A136,'SBLC load'!$A:$Y,MATCH(SBLC!Q$1,'SBLC load'!$1:$1,0),0)</f>
        <v>股份行备证</v>
      </c>
      <c r="R136" s="127" t="str">
        <f>VLOOKUP($A136,'SBLC load'!$A:$Y,MATCH(SBLC!R$1,'SBLC load'!$1:$1,0),0)</f>
        <v>股份行第三梯队</v>
      </c>
      <c r="S136" s="127" t="str">
        <f>VLOOKUP($A136,'SBLC load'!$A:$Y,MATCH(SBLC!S$1,'SBLC load'!$1:$1,0),0)</f>
        <v>BISL</v>
      </c>
    </row>
    <row r="137" spans="1:19" x14ac:dyDescent="0.25">
      <c r="A137" s="101">
        <f>SBLC[[#This Row],[Index]]</f>
        <v>186</v>
      </c>
      <c r="B137" s="75">
        <f>VLOOKUP($A137,'SBLC load'!$A:$Y,MATCH(SBLC!B$1,'SBLC load'!$1:$1,0),0)</f>
        <v>44908</v>
      </c>
      <c r="C137" s="76" t="str">
        <f>VLOOKUP($A137,'SBLC load'!$A:$AD,MATCH(SBLC!C$1,'SBLC load'!$1:$1,0),0)</f>
        <v>镇江国投</v>
      </c>
      <c r="D137" s="76" t="str">
        <f>VLOOKUP($A137,'SBLC load'!$A:$Y,MATCH(SBLC!D$1,'SBLC load'!$1:$1,0),0)</f>
        <v>江苏银行</v>
      </c>
      <c r="E137" s="75" t="str">
        <f>VLOOKUP($A137,'SBLC load'!$A:$Y,MATCH(SBLC!E$1,'SBLC load'!$1:$1,0),0)</f>
        <v>--/--/--</v>
      </c>
      <c r="F137" s="77" t="str">
        <f>VLOOKUP($A137,'SBLC load'!$A:$Y,MATCH(SBLC!F$1,'SBLC load'!$1:$1,0),0)</f>
        <v>EUR</v>
      </c>
      <c r="G137" s="77">
        <f>VLOOKUP($A137,'SBLC load'!$A:$Y,MATCH(SBLC!G$1,'SBLC load'!$1:$1,0),0)</f>
        <v>1.42</v>
      </c>
      <c r="H137" s="75" t="str">
        <f>VLOOKUP($A137,'SBLC load'!$A:$Y,MATCH(SBLC!H$1,'SBLC load'!$1:$1,0),0)</f>
        <v>1</v>
      </c>
      <c r="I137" s="75" t="str">
        <f>VLOOKUP($A137,'SBLC load'!$A:$Y,MATCH(SBLC!I$1,'SBLC load'!$1:$1,0),0)</f>
        <v>4.7%</v>
      </c>
      <c r="J137" s="75" t="str">
        <f>VLOOKUP($A137,'SBLC load'!$A:$Y,MATCH(SBLC!J$1,'SBLC load'!$1:$1,0),0)</f>
        <v>--</v>
      </c>
      <c r="K137" s="77" t="str">
        <f>VLOOKUP($A137,'SBLC load'!$A:$Y,MATCH(SBLC!K$1,'SBLC load'!$1:$1,0),0)</f>
        <v>--</v>
      </c>
      <c r="L137" s="76" t="str">
        <f>VLOOKUP($A137,'SBLC load'!$A:$Y,MATCH(SBLC!L$1,'SBLC load'!$1:$1,0),0)</f>
        <v>备证+维好</v>
      </c>
      <c r="M137" s="76" t="str">
        <f>VLOOKUP($A137,'SBLC load'!$A:$Y,MATCH(SBLC!M$1,'SBLC load'!$1:$1,0),0)</f>
        <v>--</v>
      </c>
      <c r="N137" s="76" t="str">
        <f>VLOOKUP($A137,'SBLC load'!$A:$Y,MATCH(SBLC!N$1,'SBLC load'!$1:$1,0),0)</f>
        <v>江苏</v>
      </c>
      <c r="O137" s="127" t="str">
        <f>VLOOKUP($A137,'SBLC load'!$A:$Y,MATCH(SBLC!O$1,'SBLC load'!$1:$1,0),0)</f>
        <v>地方平台</v>
      </c>
      <c r="P137" s="127">
        <f>VLOOKUP($A137,'SBLC load'!$A:$Y,MATCH(SBLC!P$1,'SBLC load'!$1:$1,0),0)</f>
        <v>1.51</v>
      </c>
      <c r="Q137" s="127" t="str">
        <f>VLOOKUP($A137,'SBLC load'!$A:$Y,MATCH(SBLC!Q$1,'SBLC load'!$1:$1,0),0)</f>
        <v>城商行备证</v>
      </c>
      <c r="R137" s="127" t="str">
        <f>VLOOKUP($A137,'SBLC load'!$A:$Y,MATCH(SBLC!R$1,'SBLC load'!$1:$1,0),0)</f>
        <v>城商行第一梯队</v>
      </c>
      <c r="S137" s="127" t="str">
        <f>VLOOKUP($A137,'SBLC load'!$A:$Y,MATCH(SBLC!S$1,'SBLC load'!$1:$1,0),0)</f>
        <v>--</v>
      </c>
    </row>
    <row r="138" spans="1:19" x14ac:dyDescent="0.25">
      <c r="A138" s="101">
        <f>SBLC[[#This Row],[Index]]</f>
        <v>185</v>
      </c>
      <c r="B138" s="75">
        <f>VLOOKUP($A138,'SBLC load'!$A:$Y,MATCH(SBLC!B$1,'SBLC load'!$1:$1,0),0)</f>
        <v>44908</v>
      </c>
      <c r="C138" s="76" t="str">
        <f>VLOOKUP($A138,'SBLC load'!$A:$AD,MATCH(SBLC!C$1,'SBLC load'!$1:$1,0),0)</f>
        <v>四川港荣</v>
      </c>
      <c r="D138" s="76" t="str">
        <f>VLOOKUP($A138,'SBLC load'!$A:$Y,MATCH(SBLC!D$1,'SBLC load'!$1:$1,0),0)</f>
        <v>上海银行</v>
      </c>
      <c r="E138" s="75" t="str">
        <f>VLOOKUP($A138,'SBLC load'!$A:$Y,MATCH(SBLC!E$1,'SBLC load'!$1:$1,0),0)</f>
        <v>--/--/--</v>
      </c>
      <c r="F138" s="77" t="str">
        <f>VLOOKUP($A138,'SBLC load'!$A:$Y,MATCH(SBLC!F$1,'SBLC load'!$1:$1,0),0)</f>
        <v>CNH</v>
      </c>
      <c r="G138" s="77">
        <f>VLOOKUP($A138,'SBLC load'!$A:$Y,MATCH(SBLC!G$1,'SBLC load'!$1:$1,0),0)</f>
        <v>16.399999999999999</v>
      </c>
      <c r="H138" s="75" t="str">
        <f>VLOOKUP($A138,'SBLC load'!$A:$Y,MATCH(SBLC!H$1,'SBLC load'!$1:$1,0),0)</f>
        <v>3</v>
      </c>
      <c r="I138" s="75" t="str">
        <f>VLOOKUP($A138,'SBLC load'!$A:$Y,MATCH(SBLC!I$1,'SBLC load'!$1:$1,0),0)</f>
        <v>4.2%</v>
      </c>
      <c r="J138" s="75" t="str">
        <f>VLOOKUP($A138,'SBLC load'!$A:$Y,MATCH(SBLC!J$1,'SBLC load'!$1:$1,0),0)</f>
        <v>4.4%a</v>
      </c>
      <c r="K138" s="77" t="str">
        <f>VLOOKUP($A138,'SBLC load'!$A:$Y,MATCH(SBLC!K$1,'SBLC load'!$1:$1,0),0)</f>
        <v>20</v>
      </c>
      <c r="L138" s="76" t="str">
        <f>VLOOKUP($A138,'SBLC load'!$A:$Y,MATCH(SBLC!L$1,'SBLC load'!$1:$1,0),0)</f>
        <v>备证</v>
      </c>
      <c r="M138" s="76" t="str">
        <f>VLOOKUP($A138,'SBLC load'!$A:$Y,MATCH(SBLC!M$1,'SBLC load'!$1:$1,0),0)</f>
        <v>自贸债</v>
      </c>
      <c r="N138" s="76" t="str">
        <f>VLOOKUP($A138,'SBLC load'!$A:$Y,MATCH(SBLC!N$1,'SBLC load'!$1:$1,0),0)</f>
        <v>四川</v>
      </c>
      <c r="O138" s="127" t="str">
        <f>VLOOKUP($A138,'SBLC load'!$A:$Y,MATCH(SBLC!O$1,'SBLC load'!$1:$1,0),0)</f>
        <v>地方平台</v>
      </c>
      <c r="P138" s="127">
        <f>VLOOKUP($A138,'SBLC load'!$A:$Y,MATCH(SBLC!P$1,'SBLC load'!$1:$1,0),0)</f>
        <v>2.36</v>
      </c>
      <c r="Q138" s="127" t="str">
        <f>VLOOKUP($A138,'SBLC load'!$A:$Y,MATCH(SBLC!Q$1,'SBLC load'!$1:$1,0),0)</f>
        <v>城商行备证</v>
      </c>
      <c r="R138" s="127" t="str">
        <f>VLOOKUP($A138,'SBLC load'!$A:$Y,MATCH(SBLC!R$1,'SBLC load'!$1:$1,0),0)</f>
        <v>城商行第一梯队</v>
      </c>
      <c r="S138" s="127" t="str">
        <f>VLOOKUP($A138,'SBLC load'!$A:$Y,MATCH(SBLC!S$1,'SBLC load'!$1:$1,0),0)</f>
        <v>--</v>
      </c>
    </row>
    <row r="139" spans="1:19" x14ac:dyDescent="0.25">
      <c r="A139" s="101">
        <f>SBLC[[#This Row],[Index]]</f>
        <v>184</v>
      </c>
      <c r="B139" s="75">
        <f>VLOOKUP($A139,'SBLC load'!$A:$Y,MATCH(SBLC!B$1,'SBLC load'!$1:$1,0),0)</f>
        <v>44907</v>
      </c>
      <c r="C139" s="76" t="str">
        <f>VLOOKUP($A139,'SBLC load'!$A:$AD,MATCH(SBLC!C$1,'SBLC load'!$1:$1,0),0)</f>
        <v>青田国资</v>
      </c>
      <c r="D139" s="76" t="str">
        <f>VLOOKUP($A139,'SBLC load'!$A:$Y,MATCH(SBLC!D$1,'SBLC load'!$1:$1,0),0)</f>
        <v>杭州银行</v>
      </c>
      <c r="E139" s="75" t="str">
        <f>VLOOKUP($A139,'SBLC load'!$A:$Y,MATCH(SBLC!E$1,'SBLC load'!$1:$1,0),0)</f>
        <v>--/--/--</v>
      </c>
      <c r="F139" s="77" t="str">
        <f>VLOOKUP($A139,'SBLC load'!$A:$Y,MATCH(SBLC!F$1,'SBLC load'!$1:$1,0),0)</f>
        <v>CNH</v>
      </c>
      <c r="G139" s="77">
        <f>VLOOKUP($A139,'SBLC load'!$A:$Y,MATCH(SBLC!G$1,'SBLC load'!$1:$1,0),0)</f>
        <v>6</v>
      </c>
      <c r="H139" s="75" t="str">
        <f>VLOOKUP($A139,'SBLC load'!$A:$Y,MATCH(SBLC!H$1,'SBLC load'!$1:$1,0),0)</f>
        <v>3</v>
      </c>
      <c r="I139" s="75" t="str">
        <f>VLOOKUP($A139,'SBLC load'!$A:$Y,MATCH(SBLC!I$1,'SBLC load'!$1:$1,0),0)</f>
        <v>4%</v>
      </c>
      <c r="J139" s="75" t="str">
        <f>VLOOKUP($A139,'SBLC load'!$A:$Y,MATCH(SBLC!J$1,'SBLC load'!$1:$1,0),0)</f>
        <v>4.2%a</v>
      </c>
      <c r="K139" s="77" t="str">
        <f>VLOOKUP($A139,'SBLC load'!$A:$Y,MATCH(SBLC!K$1,'SBLC load'!$1:$1,0),0)</f>
        <v>20</v>
      </c>
      <c r="L139" s="76" t="str">
        <f>VLOOKUP($A139,'SBLC load'!$A:$Y,MATCH(SBLC!L$1,'SBLC load'!$1:$1,0),0)</f>
        <v>备证</v>
      </c>
      <c r="M139" s="76" t="str">
        <f>VLOOKUP($A139,'SBLC load'!$A:$Y,MATCH(SBLC!M$1,'SBLC load'!$1:$1,0),0)</f>
        <v>自贸债</v>
      </c>
      <c r="N139" s="76" t="str">
        <f>VLOOKUP($A139,'SBLC load'!$A:$Y,MATCH(SBLC!N$1,'SBLC load'!$1:$1,0),0)</f>
        <v>浙江</v>
      </c>
      <c r="O139" s="127" t="str">
        <f>VLOOKUP($A139,'SBLC load'!$A:$Y,MATCH(SBLC!O$1,'SBLC load'!$1:$1,0),0)</f>
        <v>地方平台</v>
      </c>
      <c r="P139" s="127">
        <f>VLOOKUP($A139,'SBLC load'!$A:$Y,MATCH(SBLC!P$1,'SBLC load'!$1:$1,0),0)</f>
        <v>0.86</v>
      </c>
      <c r="Q139" s="127" t="str">
        <f>VLOOKUP($A139,'SBLC load'!$A:$Y,MATCH(SBLC!Q$1,'SBLC load'!$1:$1,0),0)</f>
        <v>城商行备证</v>
      </c>
      <c r="R139" s="127" t="str">
        <f>VLOOKUP($A139,'SBLC load'!$A:$Y,MATCH(SBLC!R$1,'SBLC load'!$1:$1,0),0)</f>
        <v>城商行第二梯队</v>
      </c>
      <c r="S139" s="127" t="str">
        <f>VLOOKUP($A139,'SBLC load'!$A:$Y,MATCH(SBLC!S$1,'SBLC load'!$1:$1,0),0)</f>
        <v>--</v>
      </c>
    </row>
    <row r="140" spans="1:19" x14ac:dyDescent="0.25">
      <c r="A140" s="101">
        <f>SBLC[[#This Row],[Index]]</f>
        <v>183</v>
      </c>
      <c r="B140" s="75">
        <f>VLOOKUP($A140,'SBLC load'!$A:$Y,MATCH(SBLC!B$1,'SBLC load'!$1:$1,0),0)</f>
        <v>44904</v>
      </c>
      <c r="C140" s="76" t="str">
        <f>VLOOKUP($A140,'SBLC load'!$A:$AD,MATCH(SBLC!C$1,'SBLC load'!$1:$1,0),0)</f>
        <v>无锡能达热电</v>
      </c>
      <c r="D140" s="76" t="str">
        <f>VLOOKUP($A140,'SBLC load'!$A:$Y,MATCH(SBLC!D$1,'SBLC load'!$1:$1,0),0)</f>
        <v>上海银行</v>
      </c>
      <c r="E140" s="75" t="str">
        <f>VLOOKUP($A140,'SBLC load'!$A:$Y,MATCH(SBLC!E$1,'SBLC load'!$1:$1,0),0)</f>
        <v>--/--/--</v>
      </c>
      <c r="F140" s="77" t="str">
        <f>VLOOKUP($A140,'SBLC load'!$A:$Y,MATCH(SBLC!F$1,'SBLC load'!$1:$1,0),0)</f>
        <v>CNH</v>
      </c>
      <c r="G140" s="77">
        <f>VLOOKUP($A140,'SBLC load'!$A:$Y,MATCH(SBLC!G$1,'SBLC load'!$1:$1,0),0)</f>
        <v>7.5</v>
      </c>
      <c r="H140" s="75" t="str">
        <f>VLOOKUP($A140,'SBLC load'!$A:$Y,MATCH(SBLC!H$1,'SBLC load'!$1:$1,0),0)</f>
        <v>3</v>
      </c>
      <c r="I140" s="75" t="str">
        <f>VLOOKUP($A140,'SBLC load'!$A:$Y,MATCH(SBLC!I$1,'SBLC load'!$1:$1,0),0)</f>
        <v>4.2%</v>
      </c>
      <c r="J140" s="75" t="str">
        <f>VLOOKUP($A140,'SBLC load'!$A:$Y,MATCH(SBLC!J$1,'SBLC load'!$1:$1,0),0)</f>
        <v>4.3%a</v>
      </c>
      <c r="K140" s="77" t="str">
        <f>VLOOKUP($A140,'SBLC load'!$A:$Y,MATCH(SBLC!K$1,'SBLC load'!$1:$1,0),0)</f>
        <v>10</v>
      </c>
      <c r="L140" s="76" t="str">
        <f>VLOOKUP($A140,'SBLC load'!$A:$Y,MATCH(SBLC!L$1,'SBLC load'!$1:$1,0),0)</f>
        <v>备证+担保</v>
      </c>
      <c r="M140" s="76" t="str">
        <f>VLOOKUP($A140,'SBLC load'!$A:$Y,MATCH(SBLC!M$1,'SBLC load'!$1:$1,0),0)</f>
        <v>自贸债</v>
      </c>
      <c r="N140" s="76" t="str">
        <f>VLOOKUP($A140,'SBLC load'!$A:$Y,MATCH(SBLC!N$1,'SBLC load'!$1:$1,0),0)</f>
        <v>江苏</v>
      </c>
      <c r="O140" s="127" t="str">
        <f>VLOOKUP($A140,'SBLC load'!$A:$Y,MATCH(SBLC!O$1,'SBLC load'!$1:$1,0),0)</f>
        <v>产业</v>
      </c>
      <c r="P140" s="127">
        <f>VLOOKUP($A140,'SBLC load'!$A:$Y,MATCH(SBLC!P$1,'SBLC load'!$1:$1,0),0)</f>
        <v>1.08</v>
      </c>
      <c r="Q140" s="127" t="str">
        <f>VLOOKUP($A140,'SBLC load'!$A:$Y,MATCH(SBLC!Q$1,'SBLC load'!$1:$1,0),0)</f>
        <v>城商行备证</v>
      </c>
      <c r="R140" s="127" t="str">
        <f>VLOOKUP($A140,'SBLC load'!$A:$Y,MATCH(SBLC!R$1,'SBLC load'!$1:$1,0),0)</f>
        <v>城商行第一梯队</v>
      </c>
      <c r="S140" s="127" t="str">
        <f>VLOOKUP($A140,'SBLC load'!$A:$Y,MATCH(SBLC!S$1,'SBLC load'!$1:$1,0),0)</f>
        <v>BISL</v>
      </c>
    </row>
    <row r="141" spans="1:19" x14ac:dyDescent="0.25">
      <c r="A141" s="101">
        <f>SBLC[[#This Row],[Index]]</f>
        <v>182</v>
      </c>
      <c r="B141" s="75">
        <f>VLOOKUP($A141,'SBLC load'!$A:$Y,MATCH(SBLC!B$1,'SBLC load'!$1:$1,0),0)</f>
        <v>44896</v>
      </c>
      <c r="C141" s="76" t="str">
        <f>VLOOKUP($A141,'SBLC load'!$A:$AD,MATCH(SBLC!C$1,'SBLC load'!$1:$1,0),0)</f>
        <v>绍兴袍江建发</v>
      </c>
      <c r="D141" s="76" t="str">
        <f>VLOOKUP($A141,'SBLC load'!$A:$Y,MATCH(SBLC!D$1,'SBLC load'!$1:$1,0),0)</f>
        <v>杭州银行</v>
      </c>
      <c r="E141" s="75" t="str">
        <f>VLOOKUP($A141,'SBLC load'!$A:$Y,MATCH(SBLC!E$1,'SBLC load'!$1:$1,0),0)</f>
        <v>--/--/--</v>
      </c>
      <c r="F141" s="77" t="str">
        <f>VLOOKUP($A141,'SBLC load'!$A:$Y,MATCH(SBLC!F$1,'SBLC load'!$1:$1,0),0)</f>
        <v>CNH</v>
      </c>
      <c r="G141" s="77">
        <f>VLOOKUP($A141,'SBLC load'!$A:$Y,MATCH(SBLC!G$1,'SBLC load'!$1:$1,0),0)</f>
        <v>6.79</v>
      </c>
      <c r="H141" s="75" t="str">
        <f>VLOOKUP($A141,'SBLC load'!$A:$Y,MATCH(SBLC!H$1,'SBLC load'!$1:$1,0),0)</f>
        <v>3</v>
      </c>
      <c r="I141" s="75" t="str">
        <f>VLOOKUP($A141,'SBLC load'!$A:$Y,MATCH(SBLC!I$1,'SBLC load'!$1:$1,0),0)</f>
        <v>4%</v>
      </c>
      <c r="J141" s="75" t="str">
        <f>VLOOKUP($A141,'SBLC load'!$A:$Y,MATCH(SBLC!J$1,'SBLC load'!$1:$1,0),0)</f>
        <v>4.2%a</v>
      </c>
      <c r="K141" s="77" t="str">
        <f>VLOOKUP($A141,'SBLC load'!$A:$Y,MATCH(SBLC!K$1,'SBLC load'!$1:$1,0),0)</f>
        <v>20</v>
      </c>
      <c r="L141" s="76" t="str">
        <f>VLOOKUP($A141,'SBLC load'!$A:$Y,MATCH(SBLC!L$1,'SBLC load'!$1:$1,0),0)</f>
        <v>备证</v>
      </c>
      <c r="M141" s="76" t="str">
        <f>VLOOKUP($A141,'SBLC load'!$A:$Y,MATCH(SBLC!M$1,'SBLC load'!$1:$1,0),0)</f>
        <v>自贸债</v>
      </c>
      <c r="N141" s="76" t="str">
        <f>VLOOKUP($A141,'SBLC load'!$A:$Y,MATCH(SBLC!N$1,'SBLC load'!$1:$1,0),0)</f>
        <v>浙江</v>
      </c>
      <c r="O141" s="127" t="str">
        <f>VLOOKUP($A141,'SBLC load'!$A:$Y,MATCH(SBLC!O$1,'SBLC load'!$1:$1,0),0)</f>
        <v>地方平台</v>
      </c>
      <c r="P141" s="127">
        <f>VLOOKUP($A141,'SBLC load'!$A:$Y,MATCH(SBLC!P$1,'SBLC load'!$1:$1,0),0)</f>
        <v>0.96</v>
      </c>
      <c r="Q141" s="127" t="str">
        <f>VLOOKUP($A141,'SBLC load'!$A:$Y,MATCH(SBLC!Q$1,'SBLC load'!$1:$1,0),0)</f>
        <v>城商行备证</v>
      </c>
      <c r="R141" s="127" t="str">
        <f>VLOOKUP($A141,'SBLC load'!$A:$Y,MATCH(SBLC!R$1,'SBLC load'!$1:$1,0),0)</f>
        <v>城商行第二梯队</v>
      </c>
      <c r="S141" s="127" t="str">
        <f>VLOOKUP($A141,'SBLC load'!$A:$Y,MATCH(SBLC!S$1,'SBLC load'!$1:$1,0),0)</f>
        <v>--</v>
      </c>
    </row>
    <row r="142" spans="1:19" x14ac:dyDescent="0.25">
      <c r="A142" s="101">
        <f>SBLC[[#This Row],[Index]]</f>
        <v>181</v>
      </c>
      <c r="B142" s="75">
        <f>VLOOKUP($A142,'SBLC load'!$A:$Y,MATCH(SBLC!B$1,'SBLC load'!$1:$1,0),0)</f>
        <v>44894</v>
      </c>
      <c r="C142" s="76" t="str">
        <f>VLOOKUP($A142,'SBLC load'!$A:$AD,MATCH(SBLC!C$1,'SBLC load'!$1:$1,0),0)</f>
        <v>湖州南浔振浔污水处理</v>
      </c>
      <c r="D142" s="76" t="str">
        <f>VLOOKUP($A142,'SBLC load'!$A:$Y,MATCH(SBLC!D$1,'SBLC load'!$1:$1,0),0)</f>
        <v>杭州银行</v>
      </c>
      <c r="E142" s="75" t="str">
        <f>VLOOKUP($A142,'SBLC load'!$A:$Y,MATCH(SBLC!E$1,'SBLC load'!$1:$1,0),0)</f>
        <v>--/--/--</v>
      </c>
      <c r="F142" s="77" t="str">
        <f>VLOOKUP($A142,'SBLC load'!$A:$Y,MATCH(SBLC!F$1,'SBLC load'!$1:$1,0),0)</f>
        <v>CNH</v>
      </c>
      <c r="G142" s="77">
        <f>VLOOKUP($A142,'SBLC load'!$A:$Y,MATCH(SBLC!G$1,'SBLC load'!$1:$1,0),0)</f>
        <v>3.5</v>
      </c>
      <c r="H142" s="75" t="str">
        <f>VLOOKUP($A142,'SBLC load'!$A:$Y,MATCH(SBLC!H$1,'SBLC load'!$1:$1,0),0)</f>
        <v>3</v>
      </c>
      <c r="I142" s="75" t="str">
        <f>VLOOKUP($A142,'SBLC load'!$A:$Y,MATCH(SBLC!I$1,'SBLC load'!$1:$1,0),0)</f>
        <v>4.5%</v>
      </c>
      <c r="J142" s="75" t="str">
        <f>VLOOKUP($A142,'SBLC load'!$A:$Y,MATCH(SBLC!J$1,'SBLC load'!$1:$1,0),0)</f>
        <v>--</v>
      </c>
      <c r="K142" s="77" t="str">
        <f>VLOOKUP($A142,'SBLC load'!$A:$Y,MATCH(SBLC!K$1,'SBLC load'!$1:$1,0),0)</f>
        <v>--</v>
      </c>
      <c r="L142" s="76" t="str">
        <f>VLOOKUP($A142,'SBLC load'!$A:$Y,MATCH(SBLC!L$1,'SBLC load'!$1:$1,0),0)</f>
        <v>备证</v>
      </c>
      <c r="M142" s="76" t="str">
        <f>VLOOKUP($A142,'SBLC load'!$A:$Y,MATCH(SBLC!M$1,'SBLC load'!$1:$1,0),0)</f>
        <v>自贸债</v>
      </c>
      <c r="N142" s="76" t="str">
        <f>VLOOKUP($A142,'SBLC load'!$A:$Y,MATCH(SBLC!N$1,'SBLC load'!$1:$1,0),0)</f>
        <v>浙江</v>
      </c>
      <c r="O142" s="127" t="str">
        <f>VLOOKUP($A142,'SBLC load'!$A:$Y,MATCH(SBLC!O$1,'SBLC load'!$1:$1,0),0)</f>
        <v>地方平台</v>
      </c>
      <c r="P142" s="127">
        <f>VLOOKUP($A142,'SBLC load'!$A:$Y,MATCH(SBLC!P$1,'SBLC load'!$1:$1,0),0)</f>
        <v>0.49</v>
      </c>
      <c r="Q142" s="127" t="str">
        <f>VLOOKUP($A142,'SBLC load'!$A:$Y,MATCH(SBLC!Q$1,'SBLC load'!$1:$1,0),0)</f>
        <v>城商行备证</v>
      </c>
      <c r="R142" s="127" t="str">
        <f>VLOOKUP($A142,'SBLC load'!$A:$Y,MATCH(SBLC!R$1,'SBLC load'!$1:$1,0),0)</f>
        <v>城商行第二梯队</v>
      </c>
      <c r="S142" s="127" t="str">
        <f>VLOOKUP($A142,'SBLC load'!$A:$Y,MATCH(SBLC!S$1,'SBLC load'!$1:$1,0),0)</f>
        <v>--</v>
      </c>
    </row>
    <row r="143" spans="1:19" x14ac:dyDescent="0.25">
      <c r="A143" s="101">
        <f>SBLC[[#This Row],[Index]]</f>
        <v>180</v>
      </c>
      <c r="B143" s="75">
        <f>VLOOKUP($A143,'SBLC load'!$A:$Y,MATCH(SBLC!B$1,'SBLC load'!$1:$1,0),0)</f>
        <v>44890</v>
      </c>
      <c r="C143" s="76" t="str">
        <f>VLOOKUP($A143,'SBLC load'!$A:$AD,MATCH(SBLC!C$1,'SBLC load'!$1:$1,0),0)</f>
        <v>重庆巴洲文旅</v>
      </c>
      <c r="D143" s="76" t="str">
        <f>VLOOKUP($A143,'SBLC load'!$A:$Y,MATCH(SBLC!D$1,'SBLC load'!$1:$1,0),0)</f>
        <v>恒丰银行</v>
      </c>
      <c r="E143" s="75" t="str">
        <f>VLOOKUP($A143,'SBLC load'!$A:$Y,MATCH(SBLC!E$1,'SBLC load'!$1:$1,0),0)</f>
        <v>--/--/--</v>
      </c>
      <c r="F143" s="77" t="str">
        <f>VLOOKUP($A143,'SBLC load'!$A:$Y,MATCH(SBLC!F$1,'SBLC load'!$1:$1,0),0)</f>
        <v>CNH</v>
      </c>
      <c r="G143" s="77">
        <f>VLOOKUP($A143,'SBLC load'!$A:$Y,MATCH(SBLC!G$1,'SBLC load'!$1:$1,0),0)</f>
        <v>2.66</v>
      </c>
      <c r="H143" s="75" t="str">
        <f>VLOOKUP($A143,'SBLC load'!$A:$Y,MATCH(SBLC!H$1,'SBLC load'!$1:$1,0),0)</f>
        <v>3</v>
      </c>
      <c r="I143" s="75" t="str">
        <f>VLOOKUP($A143,'SBLC load'!$A:$Y,MATCH(SBLC!I$1,'SBLC load'!$1:$1,0),0)</f>
        <v>4.7%</v>
      </c>
      <c r="J143" s="75" t="str">
        <f>VLOOKUP($A143,'SBLC load'!$A:$Y,MATCH(SBLC!J$1,'SBLC load'!$1:$1,0),0)</f>
        <v>--</v>
      </c>
      <c r="K143" s="77" t="str">
        <f>VLOOKUP($A143,'SBLC load'!$A:$Y,MATCH(SBLC!K$1,'SBLC load'!$1:$1,0),0)</f>
        <v>--</v>
      </c>
      <c r="L143" s="76" t="str">
        <f>VLOOKUP($A143,'SBLC load'!$A:$Y,MATCH(SBLC!L$1,'SBLC load'!$1:$1,0),0)</f>
        <v>备证</v>
      </c>
      <c r="M143" s="76" t="str">
        <f>VLOOKUP($A143,'SBLC load'!$A:$Y,MATCH(SBLC!M$1,'SBLC load'!$1:$1,0),0)</f>
        <v>自贸债</v>
      </c>
      <c r="N143" s="76" t="str">
        <f>VLOOKUP($A143,'SBLC load'!$A:$Y,MATCH(SBLC!N$1,'SBLC load'!$1:$1,0),0)</f>
        <v>重庆</v>
      </c>
      <c r="O143" s="127" t="str">
        <f>VLOOKUP($A143,'SBLC load'!$A:$Y,MATCH(SBLC!O$1,'SBLC load'!$1:$1,0),0)</f>
        <v>地方平台</v>
      </c>
      <c r="P143" s="127">
        <f>VLOOKUP($A143,'SBLC load'!$A:$Y,MATCH(SBLC!P$1,'SBLC load'!$1:$1,0),0)</f>
        <v>0.37</v>
      </c>
      <c r="Q143" s="127" t="str">
        <f>VLOOKUP($A143,'SBLC load'!$A:$Y,MATCH(SBLC!Q$1,'SBLC load'!$1:$1,0),0)</f>
        <v>股份行备证</v>
      </c>
      <c r="R143" s="127" t="str">
        <f>VLOOKUP($A143,'SBLC load'!$A:$Y,MATCH(SBLC!R$1,'SBLC load'!$1:$1,0),0)</f>
        <v>股份行第三梯队</v>
      </c>
      <c r="S143" s="127" t="str">
        <f>VLOOKUP($A143,'SBLC load'!$A:$Y,MATCH(SBLC!S$1,'SBLC load'!$1:$1,0),0)</f>
        <v>--</v>
      </c>
    </row>
    <row r="144" spans="1:19" x14ac:dyDescent="0.25">
      <c r="A144" s="101">
        <f>SBLC[[#This Row],[Index]]</f>
        <v>179</v>
      </c>
      <c r="B144" s="75">
        <f>VLOOKUP($A144,'SBLC load'!$A:$Y,MATCH(SBLC!B$1,'SBLC load'!$1:$1,0),0)</f>
        <v>44890</v>
      </c>
      <c r="C144" s="76" t="str">
        <f>VLOOKUP($A144,'SBLC load'!$A:$AD,MATCH(SBLC!C$1,'SBLC load'!$1:$1,0),0)</f>
        <v>成都陆港枢纽</v>
      </c>
      <c r="D144" s="76" t="str">
        <f>VLOOKUP($A144,'SBLC load'!$A:$Y,MATCH(SBLC!D$1,'SBLC load'!$1:$1,0),0)</f>
        <v>上海银行</v>
      </c>
      <c r="E144" s="75" t="str">
        <f>VLOOKUP($A144,'SBLC load'!$A:$Y,MATCH(SBLC!E$1,'SBLC load'!$1:$1,0),0)</f>
        <v>--/--/--</v>
      </c>
      <c r="F144" s="77" t="str">
        <f>VLOOKUP($A144,'SBLC load'!$A:$Y,MATCH(SBLC!F$1,'SBLC load'!$1:$1,0),0)</f>
        <v>CNH</v>
      </c>
      <c r="G144" s="77">
        <f>VLOOKUP($A144,'SBLC load'!$A:$Y,MATCH(SBLC!G$1,'SBLC load'!$1:$1,0),0)</f>
        <v>2.8</v>
      </c>
      <c r="H144" s="75" t="str">
        <f>VLOOKUP($A144,'SBLC load'!$A:$Y,MATCH(SBLC!H$1,'SBLC load'!$1:$1,0),0)</f>
        <v>3</v>
      </c>
      <c r="I144" s="75" t="str">
        <f>VLOOKUP($A144,'SBLC load'!$A:$Y,MATCH(SBLC!I$1,'SBLC load'!$1:$1,0),0)</f>
        <v>4.3%</v>
      </c>
      <c r="J144" s="75" t="str">
        <f>VLOOKUP($A144,'SBLC load'!$A:$Y,MATCH(SBLC!J$1,'SBLC load'!$1:$1,0),0)</f>
        <v>--</v>
      </c>
      <c r="K144" s="77" t="str">
        <f>VLOOKUP($A144,'SBLC load'!$A:$Y,MATCH(SBLC!K$1,'SBLC load'!$1:$1,0),0)</f>
        <v>--</v>
      </c>
      <c r="L144" s="76" t="str">
        <f>VLOOKUP($A144,'SBLC load'!$A:$Y,MATCH(SBLC!L$1,'SBLC load'!$1:$1,0),0)</f>
        <v>备证</v>
      </c>
      <c r="M144" s="76" t="str">
        <f>VLOOKUP($A144,'SBLC load'!$A:$Y,MATCH(SBLC!M$1,'SBLC load'!$1:$1,0),0)</f>
        <v>自贸债</v>
      </c>
      <c r="N144" s="76" t="str">
        <f>VLOOKUP($A144,'SBLC load'!$A:$Y,MATCH(SBLC!N$1,'SBLC load'!$1:$1,0),0)</f>
        <v>四川</v>
      </c>
      <c r="O144" s="127" t="str">
        <f>VLOOKUP($A144,'SBLC load'!$A:$Y,MATCH(SBLC!O$1,'SBLC load'!$1:$1,0),0)</f>
        <v>地方平台</v>
      </c>
      <c r="P144" s="127">
        <f>VLOOKUP($A144,'SBLC load'!$A:$Y,MATCH(SBLC!P$1,'SBLC load'!$1:$1,0),0)</f>
        <v>0.39</v>
      </c>
      <c r="Q144" s="127" t="str">
        <f>VLOOKUP($A144,'SBLC load'!$A:$Y,MATCH(SBLC!Q$1,'SBLC load'!$1:$1,0),0)</f>
        <v>城商行备证</v>
      </c>
      <c r="R144" s="127" t="str">
        <f>VLOOKUP($A144,'SBLC load'!$A:$Y,MATCH(SBLC!R$1,'SBLC load'!$1:$1,0),0)</f>
        <v>城商行第一梯队</v>
      </c>
      <c r="S144" s="127" t="str">
        <f>VLOOKUP($A144,'SBLC load'!$A:$Y,MATCH(SBLC!S$1,'SBLC load'!$1:$1,0),0)</f>
        <v>BISL</v>
      </c>
    </row>
    <row r="145" spans="1:19" x14ac:dyDescent="0.25">
      <c r="A145" s="101">
        <f>SBLC[[#This Row],[Index]]</f>
        <v>178</v>
      </c>
      <c r="B145" s="75">
        <f>VLOOKUP($A145,'SBLC load'!$A:$Y,MATCH(SBLC!B$1,'SBLC load'!$1:$1,0),0)</f>
        <v>44890</v>
      </c>
      <c r="C145" s="76" t="str">
        <f>VLOOKUP($A145,'SBLC load'!$A:$AD,MATCH(SBLC!C$1,'SBLC load'!$1:$1,0),0)</f>
        <v>东台国资</v>
      </c>
      <c r="D145" s="76" t="str">
        <f>VLOOKUP($A145,'SBLC load'!$A:$Y,MATCH(SBLC!D$1,'SBLC load'!$1:$1,0),0)</f>
        <v>南京银行</v>
      </c>
      <c r="E145" s="75" t="str">
        <f>VLOOKUP($A145,'SBLC load'!$A:$Y,MATCH(SBLC!E$1,'SBLC load'!$1:$1,0),0)</f>
        <v>--/--/--</v>
      </c>
      <c r="F145" s="77" t="str">
        <f>VLOOKUP($A145,'SBLC load'!$A:$Y,MATCH(SBLC!F$1,'SBLC load'!$1:$1,0),0)</f>
        <v>CNH</v>
      </c>
      <c r="G145" s="77">
        <f>VLOOKUP($A145,'SBLC load'!$A:$Y,MATCH(SBLC!G$1,'SBLC load'!$1:$1,0),0)</f>
        <v>3.1</v>
      </c>
      <c r="H145" s="75" t="str">
        <f>VLOOKUP($A145,'SBLC load'!$A:$Y,MATCH(SBLC!H$1,'SBLC load'!$1:$1,0),0)</f>
        <v>3</v>
      </c>
      <c r="I145" s="75" t="str">
        <f>VLOOKUP($A145,'SBLC load'!$A:$Y,MATCH(SBLC!I$1,'SBLC load'!$1:$1,0),0)</f>
        <v>4.4%</v>
      </c>
      <c r="J145" s="75" t="str">
        <f>VLOOKUP($A145,'SBLC load'!$A:$Y,MATCH(SBLC!J$1,'SBLC load'!$1:$1,0),0)</f>
        <v>--</v>
      </c>
      <c r="K145" s="77" t="str">
        <f>VLOOKUP($A145,'SBLC load'!$A:$Y,MATCH(SBLC!K$1,'SBLC load'!$1:$1,0),0)</f>
        <v>--</v>
      </c>
      <c r="L145" s="76" t="str">
        <f>VLOOKUP($A145,'SBLC load'!$A:$Y,MATCH(SBLC!L$1,'SBLC load'!$1:$1,0),0)</f>
        <v>备证</v>
      </c>
      <c r="M145" s="76" t="str">
        <f>VLOOKUP($A145,'SBLC load'!$A:$Y,MATCH(SBLC!M$1,'SBLC load'!$1:$1,0),0)</f>
        <v>自贸债</v>
      </c>
      <c r="N145" s="76" t="str">
        <f>VLOOKUP($A145,'SBLC load'!$A:$Y,MATCH(SBLC!N$1,'SBLC load'!$1:$1,0),0)</f>
        <v>江苏</v>
      </c>
      <c r="O145" s="127" t="str">
        <f>VLOOKUP($A145,'SBLC load'!$A:$Y,MATCH(SBLC!O$1,'SBLC load'!$1:$1,0),0)</f>
        <v>地方平台</v>
      </c>
      <c r="P145" s="127">
        <f>VLOOKUP($A145,'SBLC load'!$A:$Y,MATCH(SBLC!P$1,'SBLC load'!$1:$1,0),0)</f>
        <v>0.43</v>
      </c>
      <c r="Q145" s="127" t="str">
        <f>VLOOKUP($A145,'SBLC load'!$A:$Y,MATCH(SBLC!Q$1,'SBLC load'!$1:$1,0),0)</f>
        <v>城商行备证</v>
      </c>
      <c r="R145" s="127" t="str">
        <f>VLOOKUP($A145,'SBLC load'!$A:$Y,MATCH(SBLC!R$1,'SBLC load'!$1:$1,0),0)</f>
        <v>城商行第二梯队</v>
      </c>
      <c r="S145" s="127" t="str">
        <f>VLOOKUP($A145,'SBLC load'!$A:$Y,MATCH(SBLC!S$1,'SBLC load'!$1:$1,0),0)</f>
        <v>--</v>
      </c>
    </row>
    <row r="146" spans="1:19" x14ac:dyDescent="0.25">
      <c r="A146" s="101">
        <f>SBLC[[#This Row],[Index]]</f>
        <v>177</v>
      </c>
      <c r="B146" s="75">
        <f>VLOOKUP($A146,'SBLC load'!$A:$Y,MATCH(SBLC!B$1,'SBLC load'!$1:$1,0),0)</f>
        <v>44889</v>
      </c>
      <c r="C146" s="76" t="str">
        <f>VLOOKUP($A146,'SBLC load'!$A:$AD,MATCH(SBLC!C$1,'SBLC load'!$1:$1,0),0)</f>
        <v>台州黄岩经开</v>
      </c>
      <c r="D146" s="76" t="str">
        <f>VLOOKUP($A146,'SBLC load'!$A:$Y,MATCH(SBLC!D$1,'SBLC load'!$1:$1,0),0)</f>
        <v>杭州银行</v>
      </c>
      <c r="E146" s="75" t="str">
        <f>VLOOKUP($A146,'SBLC load'!$A:$Y,MATCH(SBLC!E$1,'SBLC load'!$1:$1,0),0)</f>
        <v>--/--/--</v>
      </c>
      <c r="F146" s="77" t="str">
        <f>VLOOKUP($A146,'SBLC load'!$A:$Y,MATCH(SBLC!F$1,'SBLC load'!$1:$1,0),0)</f>
        <v>CNH</v>
      </c>
      <c r="G146" s="77">
        <f>VLOOKUP($A146,'SBLC load'!$A:$Y,MATCH(SBLC!G$1,'SBLC load'!$1:$1,0),0)</f>
        <v>6</v>
      </c>
      <c r="H146" s="75" t="str">
        <f>VLOOKUP($A146,'SBLC load'!$A:$Y,MATCH(SBLC!H$1,'SBLC load'!$1:$1,0),0)</f>
        <v>3</v>
      </c>
      <c r="I146" s="75" t="str">
        <f>VLOOKUP($A146,'SBLC load'!$A:$Y,MATCH(SBLC!I$1,'SBLC load'!$1:$1,0),0)</f>
        <v>4.2%</v>
      </c>
      <c r="J146" s="75" t="str">
        <f>VLOOKUP($A146,'SBLC load'!$A:$Y,MATCH(SBLC!J$1,'SBLC load'!$1:$1,0),0)</f>
        <v>--</v>
      </c>
      <c r="K146" s="77" t="str">
        <f>VLOOKUP($A146,'SBLC load'!$A:$Y,MATCH(SBLC!K$1,'SBLC load'!$1:$1,0),0)</f>
        <v>--</v>
      </c>
      <c r="L146" s="76" t="str">
        <f>VLOOKUP($A146,'SBLC load'!$A:$Y,MATCH(SBLC!L$1,'SBLC load'!$1:$1,0),0)</f>
        <v>备证</v>
      </c>
      <c r="M146" s="76" t="str">
        <f>VLOOKUP($A146,'SBLC load'!$A:$Y,MATCH(SBLC!M$1,'SBLC load'!$1:$1,0),0)</f>
        <v>自贸债</v>
      </c>
      <c r="N146" s="76" t="str">
        <f>VLOOKUP($A146,'SBLC load'!$A:$Y,MATCH(SBLC!N$1,'SBLC load'!$1:$1,0),0)</f>
        <v>浙江</v>
      </c>
      <c r="O146" s="127" t="str">
        <f>VLOOKUP($A146,'SBLC load'!$A:$Y,MATCH(SBLC!O$1,'SBLC load'!$1:$1,0),0)</f>
        <v>地方平台</v>
      </c>
      <c r="P146" s="127">
        <f>VLOOKUP($A146,'SBLC load'!$A:$Y,MATCH(SBLC!P$1,'SBLC load'!$1:$1,0),0)</f>
        <v>0.84</v>
      </c>
      <c r="Q146" s="127" t="str">
        <f>VLOOKUP($A146,'SBLC load'!$A:$Y,MATCH(SBLC!Q$1,'SBLC load'!$1:$1,0),0)</f>
        <v>城商行备证</v>
      </c>
      <c r="R146" s="127" t="str">
        <f>VLOOKUP($A146,'SBLC load'!$A:$Y,MATCH(SBLC!R$1,'SBLC load'!$1:$1,0),0)</f>
        <v>城商行第二梯队</v>
      </c>
      <c r="S146" s="127" t="str">
        <f>VLOOKUP($A146,'SBLC load'!$A:$Y,MATCH(SBLC!S$1,'SBLC load'!$1:$1,0),0)</f>
        <v>--</v>
      </c>
    </row>
    <row r="147" spans="1:19" x14ac:dyDescent="0.25">
      <c r="A147" s="101">
        <f>SBLC[[#This Row],[Index]]</f>
        <v>176</v>
      </c>
      <c r="B147" s="75">
        <f>VLOOKUP($A147,'SBLC load'!$A:$Y,MATCH(SBLC!B$1,'SBLC load'!$1:$1,0),0)</f>
        <v>44882</v>
      </c>
      <c r="C147" s="76" t="str">
        <f>VLOOKUP($A147,'SBLC load'!$A:$AD,MATCH(SBLC!C$1,'SBLC load'!$1:$1,0),0)</f>
        <v>陕西榆神能源</v>
      </c>
      <c r="D147" s="76" t="str">
        <f>VLOOKUP($A147,'SBLC load'!$A:$Y,MATCH(SBLC!D$1,'SBLC load'!$1:$1,0),0)</f>
        <v>西安银行</v>
      </c>
      <c r="E147" s="75" t="str">
        <f>VLOOKUP($A147,'SBLC load'!$A:$Y,MATCH(SBLC!E$1,'SBLC load'!$1:$1,0),0)</f>
        <v>--/--/--</v>
      </c>
      <c r="F147" s="77" t="str">
        <f>VLOOKUP($A147,'SBLC load'!$A:$Y,MATCH(SBLC!F$1,'SBLC load'!$1:$1,0),0)</f>
        <v>USD</v>
      </c>
      <c r="G147" s="77">
        <f>VLOOKUP($A147,'SBLC load'!$A:$Y,MATCH(SBLC!G$1,'SBLC load'!$1:$1,0),0)</f>
        <v>0.85</v>
      </c>
      <c r="H147" s="75" t="str">
        <f>VLOOKUP($A147,'SBLC load'!$A:$Y,MATCH(SBLC!H$1,'SBLC load'!$1:$1,0),0)</f>
        <v>3</v>
      </c>
      <c r="I147" s="75" t="str">
        <f>VLOOKUP($A147,'SBLC load'!$A:$Y,MATCH(SBLC!I$1,'SBLC load'!$1:$1,0),0)</f>
        <v>7%</v>
      </c>
      <c r="J147" s="75" t="str">
        <f>VLOOKUP($A147,'SBLC load'!$A:$Y,MATCH(SBLC!J$1,'SBLC load'!$1:$1,0),0)</f>
        <v>7%a</v>
      </c>
      <c r="K147" s="77" t="str">
        <f>VLOOKUP($A147,'SBLC load'!$A:$Y,MATCH(SBLC!K$1,'SBLC load'!$1:$1,0),0)</f>
        <v>0</v>
      </c>
      <c r="L147" s="76" t="str">
        <f>VLOOKUP($A147,'SBLC load'!$A:$Y,MATCH(SBLC!L$1,'SBLC load'!$1:$1,0),0)</f>
        <v>备证</v>
      </c>
      <c r="M147" s="76" t="str">
        <f>VLOOKUP($A147,'SBLC load'!$A:$Y,MATCH(SBLC!M$1,'SBLC load'!$1:$1,0),0)</f>
        <v>绿色债券</v>
      </c>
      <c r="N147" s="76" t="str">
        <f>VLOOKUP($A147,'SBLC load'!$A:$Y,MATCH(SBLC!N$1,'SBLC load'!$1:$1,0),0)</f>
        <v>陕西</v>
      </c>
      <c r="O147" s="127" t="str">
        <f>VLOOKUP($A147,'SBLC load'!$A:$Y,MATCH(SBLC!O$1,'SBLC load'!$1:$1,0),0)</f>
        <v>地方平台</v>
      </c>
      <c r="P147" s="127">
        <f>VLOOKUP($A147,'SBLC load'!$A:$Y,MATCH(SBLC!P$1,'SBLC load'!$1:$1,0),0)</f>
        <v>0.85</v>
      </c>
      <c r="Q147" s="127" t="str">
        <f>VLOOKUP($A147,'SBLC load'!$A:$Y,MATCH(SBLC!Q$1,'SBLC load'!$1:$1,0),0)</f>
        <v>城商行备证</v>
      </c>
      <c r="R147" s="127" t="str">
        <f>VLOOKUP($A147,'SBLC load'!$A:$Y,MATCH(SBLC!R$1,'SBLC load'!$1:$1,0),0)</f>
        <v>城商行第四梯队</v>
      </c>
      <c r="S147" s="127" t="str">
        <f>VLOOKUP($A147,'SBLC load'!$A:$Y,MATCH(SBLC!S$1,'SBLC load'!$1:$1,0),0)</f>
        <v>--</v>
      </c>
    </row>
    <row r="148" spans="1:19" x14ac:dyDescent="0.25">
      <c r="A148" s="101">
        <f>SBLC[[#This Row],[Index]]</f>
        <v>175</v>
      </c>
      <c r="B148" s="75">
        <f>VLOOKUP($A148,'SBLC load'!$A:$Y,MATCH(SBLC!B$1,'SBLC load'!$1:$1,0),0)</f>
        <v>44882</v>
      </c>
      <c r="C148" s="76" t="str">
        <f>VLOOKUP($A148,'SBLC load'!$A:$AD,MATCH(SBLC!C$1,'SBLC load'!$1:$1,0),0)</f>
        <v>蚌埠高投</v>
      </c>
      <c r="D148" s="76" t="str">
        <f>VLOOKUP($A148,'SBLC load'!$A:$Y,MATCH(SBLC!D$1,'SBLC load'!$1:$1,0),0)</f>
        <v>合肥科农行</v>
      </c>
      <c r="E148" s="75" t="str">
        <f>VLOOKUP($A148,'SBLC load'!$A:$Y,MATCH(SBLC!E$1,'SBLC load'!$1:$1,0),0)</f>
        <v>--/--/--</v>
      </c>
      <c r="F148" s="77" t="str">
        <f>VLOOKUP($A148,'SBLC load'!$A:$Y,MATCH(SBLC!F$1,'SBLC load'!$1:$1,0),0)</f>
        <v>CNH</v>
      </c>
      <c r="G148" s="77">
        <f>VLOOKUP($A148,'SBLC load'!$A:$Y,MATCH(SBLC!G$1,'SBLC load'!$1:$1,0),0)</f>
        <v>2.1</v>
      </c>
      <c r="H148" s="75" t="str">
        <f>VLOOKUP($A148,'SBLC load'!$A:$Y,MATCH(SBLC!H$1,'SBLC load'!$1:$1,0),0)</f>
        <v>3</v>
      </c>
      <c r="I148" s="75" t="str">
        <f>VLOOKUP($A148,'SBLC load'!$A:$Y,MATCH(SBLC!I$1,'SBLC load'!$1:$1,0),0)</f>
        <v>5.2%</v>
      </c>
      <c r="J148" s="75" t="str">
        <f>VLOOKUP($A148,'SBLC load'!$A:$Y,MATCH(SBLC!J$1,'SBLC load'!$1:$1,0),0)</f>
        <v>--</v>
      </c>
      <c r="K148" s="77" t="str">
        <f>VLOOKUP($A148,'SBLC load'!$A:$Y,MATCH(SBLC!K$1,'SBLC load'!$1:$1,0),0)</f>
        <v>--</v>
      </c>
      <c r="L148" s="76" t="str">
        <f>VLOOKUP($A148,'SBLC load'!$A:$Y,MATCH(SBLC!L$1,'SBLC load'!$1:$1,0),0)</f>
        <v>备证</v>
      </c>
      <c r="M148" s="76" t="str">
        <f>VLOOKUP($A148,'SBLC load'!$A:$Y,MATCH(SBLC!M$1,'SBLC load'!$1:$1,0),0)</f>
        <v>自贸债</v>
      </c>
      <c r="N148" s="76" t="str">
        <f>VLOOKUP($A148,'SBLC load'!$A:$Y,MATCH(SBLC!N$1,'SBLC load'!$1:$1,0),0)</f>
        <v>安徽</v>
      </c>
      <c r="O148" s="127" t="str">
        <f>VLOOKUP($A148,'SBLC load'!$A:$Y,MATCH(SBLC!O$1,'SBLC load'!$1:$1,0),0)</f>
        <v>地方平台</v>
      </c>
      <c r="P148" s="127">
        <f>VLOOKUP($A148,'SBLC load'!$A:$Y,MATCH(SBLC!P$1,'SBLC load'!$1:$1,0),0)</f>
        <v>0.28999999999999998</v>
      </c>
      <c r="Q148" s="127" t="str">
        <f>VLOOKUP($A148,'SBLC load'!$A:$Y,MATCH(SBLC!Q$1,'SBLC load'!$1:$1,0),0)</f>
        <v>农商行备证</v>
      </c>
      <c r="R148" s="127" t="str">
        <f>VLOOKUP($A148,'SBLC load'!$A:$Y,MATCH(SBLC!R$1,'SBLC load'!$1:$1,0),0)</f>
        <v>--</v>
      </c>
      <c r="S148" s="127" t="str">
        <f>VLOOKUP($A148,'SBLC load'!$A:$Y,MATCH(SBLC!S$1,'SBLC load'!$1:$1,0),0)</f>
        <v>--</v>
      </c>
    </row>
    <row r="149" spans="1:19" x14ac:dyDescent="0.25">
      <c r="A149" s="101">
        <f>SBLC[[#This Row],[Index]]</f>
        <v>174</v>
      </c>
      <c r="B149" s="75">
        <f>VLOOKUP($A149,'SBLC load'!$A:$Y,MATCH(SBLC!B$1,'SBLC load'!$1:$1,0),0)</f>
        <v>44881</v>
      </c>
      <c r="C149" s="76" t="str">
        <f>VLOOKUP($A149,'SBLC load'!$A:$AD,MATCH(SBLC!C$1,'SBLC load'!$1:$1,0),0)</f>
        <v>济南产投</v>
      </c>
      <c r="D149" s="76" t="str">
        <f>VLOOKUP($A149,'SBLC load'!$A:$Y,MATCH(SBLC!D$1,'SBLC load'!$1:$1,0),0)</f>
        <v>青岛银行</v>
      </c>
      <c r="E149" s="75" t="str">
        <f>VLOOKUP($A149,'SBLC load'!$A:$Y,MATCH(SBLC!E$1,'SBLC load'!$1:$1,0),0)</f>
        <v>--/--/--</v>
      </c>
      <c r="F149" s="77" t="str">
        <f>VLOOKUP($A149,'SBLC load'!$A:$Y,MATCH(SBLC!F$1,'SBLC load'!$1:$1,0),0)</f>
        <v>USD</v>
      </c>
      <c r="G149" s="77">
        <f>VLOOKUP($A149,'SBLC load'!$A:$Y,MATCH(SBLC!G$1,'SBLC load'!$1:$1,0),0)</f>
        <v>1.1399999999999999</v>
      </c>
      <c r="H149" s="75" t="str">
        <f>VLOOKUP($A149,'SBLC load'!$A:$Y,MATCH(SBLC!H$1,'SBLC load'!$1:$1,0),0)</f>
        <v>1</v>
      </c>
      <c r="I149" s="75" t="str">
        <f>VLOOKUP($A149,'SBLC load'!$A:$Y,MATCH(SBLC!I$1,'SBLC load'!$1:$1,0),0)</f>
        <v>7.5%</v>
      </c>
      <c r="J149" s="75" t="str">
        <f>VLOOKUP($A149,'SBLC load'!$A:$Y,MATCH(SBLC!J$1,'SBLC load'!$1:$1,0),0)</f>
        <v>7.5%a</v>
      </c>
      <c r="K149" s="77" t="str">
        <f>VLOOKUP($A149,'SBLC load'!$A:$Y,MATCH(SBLC!K$1,'SBLC load'!$1:$1,0),0)</f>
        <v>0</v>
      </c>
      <c r="L149" s="76" t="str">
        <f>VLOOKUP($A149,'SBLC load'!$A:$Y,MATCH(SBLC!L$1,'SBLC load'!$1:$1,0),0)</f>
        <v>备证+担保</v>
      </c>
      <c r="M149" s="76" t="str">
        <f>VLOOKUP($A149,'SBLC load'!$A:$Y,MATCH(SBLC!M$1,'SBLC load'!$1:$1,0),0)</f>
        <v>--</v>
      </c>
      <c r="N149" s="76" t="str">
        <f>VLOOKUP($A149,'SBLC load'!$A:$Y,MATCH(SBLC!N$1,'SBLC load'!$1:$1,0),0)</f>
        <v>山东</v>
      </c>
      <c r="O149" s="127" t="str">
        <f>VLOOKUP($A149,'SBLC load'!$A:$Y,MATCH(SBLC!O$1,'SBLC load'!$1:$1,0),0)</f>
        <v>地方平台</v>
      </c>
      <c r="P149" s="127">
        <f>VLOOKUP($A149,'SBLC load'!$A:$Y,MATCH(SBLC!P$1,'SBLC load'!$1:$1,0),0)</f>
        <v>1.1399999999999999</v>
      </c>
      <c r="Q149" s="127" t="str">
        <f>VLOOKUP($A149,'SBLC load'!$A:$Y,MATCH(SBLC!Q$1,'SBLC load'!$1:$1,0),0)</f>
        <v>城商行备证</v>
      </c>
      <c r="R149" s="127" t="str">
        <f>VLOOKUP($A149,'SBLC load'!$A:$Y,MATCH(SBLC!R$1,'SBLC load'!$1:$1,0),0)</f>
        <v>城商行第四梯队</v>
      </c>
      <c r="S149" s="127" t="str">
        <f>VLOOKUP($A149,'SBLC load'!$A:$Y,MATCH(SBLC!S$1,'SBLC load'!$1:$1,0),0)</f>
        <v>--</v>
      </c>
    </row>
    <row r="150" spans="1:19" x14ac:dyDescent="0.25">
      <c r="A150" s="101">
        <f>SBLC[[#This Row],[Index]]</f>
        <v>173</v>
      </c>
      <c r="B150" s="75">
        <f>VLOOKUP($A150,'SBLC load'!$A:$Y,MATCH(SBLC!B$1,'SBLC load'!$1:$1,0),0)</f>
        <v>44875</v>
      </c>
      <c r="C150" s="76" t="str">
        <f>VLOOKUP($A150,'SBLC load'!$A:$AD,MATCH(SBLC!C$1,'SBLC load'!$1:$1,0),0)</f>
        <v>益阳赫山发展</v>
      </c>
      <c r="D150" s="76" t="str">
        <f>VLOOKUP($A150,'SBLC load'!$A:$Y,MATCH(SBLC!D$1,'SBLC load'!$1:$1,0),0)</f>
        <v>湖南银行(原华融湘江)</v>
      </c>
      <c r="E150" s="75" t="str">
        <f>VLOOKUP($A150,'SBLC load'!$A:$Y,MATCH(SBLC!E$1,'SBLC load'!$1:$1,0),0)</f>
        <v>--/--/--</v>
      </c>
      <c r="F150" s="77" t="str">
        <f>VLOOKUP($A150,'SBLC load'!$A:$Y,MATCH(SBLC!F$1,'SBLC load'!$1:$1,0),0)</f>
        <v>CNH</v>
      </c>
      <c r="G150" s="77">
        <f>VLOOKUP($A150,'SBLC load'!$A:$Y,MATCH(SBLC!G$1,'SBLC load'!$1:$1,0),0)</f>
        <v>5.29</v>
      </c>
      <c r="H150" s="75" t="str">
        <f>VLOOKUP($A150,'SBLC load'!$A:$Y,MATCH(SBLC!H$1,'SBLC load'!$1:$1,0),0)</f>
        <v>3</v>
      </c>
      <c r="I150" s="75" t="str">
        <f>VLOOKUP($A150,'SBLC load'!$A:$Y,MATCH(SBLC!I$1,'SBLC load'!$1:$1,0),0)</f>
        <v>4.9%</v>
      </c>
      <c r="J150" s="75" t="str">
        <f>VLOOKUP($A150,'SBLC load'!$A:$Y,MATCH(SBLC!J$1,'SBLC load'!$1:$1,0),0)</f>
        <v>--</v>
      </c>
      <c r="K150" s="77" t="str">
        <f>VLOOKUP($A150,'SBLC load'!$A:$Y,MATCH(SBLC!K$1,'SBLC load'!$1:$1,0),0)</f>
        <v>--</v>
      </c>
      <c r="L150" s="76" t="str">
        <f>VLOOKUP($A150,'SBLC load'!$A:$Y,MATCH(SBLC!L$1,'SBLC load'!$1:$1,0),0)</f>
        <v>备证</v>
      </c>
      <c r="M150" s="76" t="str">
        <f>VLOOKUP($A150,'SBLC load'!$A:$Y,MATCH(SBLC!M$1,'SBLC load'!$1:$1,0),0)</f>
        <v>自贸债</v>
      </c>
      <c r="N150" s="76" t="str">
        <f>VLOOKUP($A150,'SBLC load'!$A:$Y,MATCH(SBLC!N$1,'SBLC load'!$1:$1,0),0)</f>
        <v>湖南</v>
      </c>
      <c r="O150" s="127" t="str">
        <f>VLOOKUP($A150,'SBLC load'!$A:$Y,MATCH(SBLC!O$1,'SBLC load'!$1:$1,0),0)</f>
        <v>地方平台</v>
      </c>
      <c r="P150" s="127">
        <f>VLOOKUP($A150,'SBLC load'!$A:$Y,MATCH(SBLC!P$1,'SBLC load'!$1:$1,0),0)</f>
        <v>0.74</v>
      </c>
      <c r="Q150" s="127" t="str">
        <f>VLOOKUP($A150,'SBLC load'!$A:$Y,MATCH(SBLC!Q$1,'SBLC load'!$1:$1,0),0)</f>
        <v>--</v>
      </c>
      <c r="R150" s="127" t="str">
        <f>VLOOKUP($A150,'SBLC load'!$A:$Y,MATCH(SBLC!R$1,'SBLC load'!$1:$1,0),0)</f>
        <v>--</v>
      </c>
      <c r="S150" s="127" t="str">
        <f>VLOOKUP($A150,'SBLC load'!$A:$Y,MATCH(SBLC!S$1,'SBLC load'!$1:$1,0),0)</f>
        <v>--</v>
      </c>
    </row>
    <row r="151" spans="1:19" x14ac:dyDescent="0.25">
      <c r="A151" s="101">
        <f>SBLC[[#This Row],[Index]]</f>
        <v>172</v>
      </c>
      <c r="B151" s="75">
        <f>VLOOKUP($A151,'SBLC load'!$A:$Y,MATCH(SBLC!B$1,'SBLC load'!$1:$1,0),0)</f>
        <v>44873</v>
      </c>
      <c r="C151" s="76" t="str">
        <f>VLOOKUP($A151,'SBLC load'!$A:$AD,MATCH(SBLC!C$1,'SBLC load'!$1:$1,0),0)</f>
        <v>郴州产投</v>
      </c>
      <c r="D151" s="76" t="str">
        <f>VLOOKUP($A151,'SBLC load'!$A:$Y,MATCH(SBLC!D$1,'SBLC load'!$1:$1,0),0)</f>
        <v>长沙银行</v>
      </c>
      <c r="E151" s="75" t="str">
        <f>VLOOKUP($A151,'SBLC load'!$A:$Y,MATCH(SBLC!E$1,'SBLC load'!$1:$1,0),0)</f>
        <v>--/--/--</v>
      </c>
      <c r="F151" s="77" t="str">
        <f>VLOOKUP($A151,'SBLC load'!$A:$Y,MATCH(SBLC!F$1,'SBLC load'!$1:$1,0),0)</f>
        <v>CNH</v>
      </c>
      <c r="G151" s="77">
        <f>VLOOKUP($A151,'SBLC load'!$A:$Y,MATCH(SBLC!G$1,'SBLC load'!$1:$1,0),0)</f>
        <v>5.5</v>
      </c>
      <c r="H151" s="75" t="str">
        <f>VLOOKUP($A151,'SBLC load'!$A:$Y,MATCH(SBLC!H$1,'SBLC load'!$1:$1,0),0)</f>
        <v>3</v>
      </c>
      <c r="I151" s="75" t="str">
        <f>VLOOKUP($A151,'SBLC load'!$A:$Y,MATCH(SBLC!I$1,'SBLC load'!$1:$1,0),0)</f>
        <v>4.5%</v>
      </c>
      <c r="J151" s="75" t="str">
        <f>VLOOKUP($A151,'SBLC load'!$A:$Y,MATCH(SBLC!J$1,'SBLC load'!$1:$1,0),0)</f>
        <v>--</v>
      </c>
      <c r="K151" s="77" t="str">
        <f>VLOOKUP($A151,'SBLC load'!$A:$Y,MATCH(SBLC!K$1,'SBLC load'!$1:$1,0),0)</f>
        <v>--</v>
      </c>
      <c r="L151" s="76" t="str">
        <f>VLOOKUP($A151,'SBLC load'!$A:$Y,MATCH(SBLC!L$1,'SBLC load'!$1:$1,0),0)</f>
        <v>备证</v>
      </c>
      <c r="M151" s="76" t="str">
        <f>VLOOKUP($A151,'SBLC load'!$A:$Y,MATCH(SBLC!M$1,'SBLC load'!$1:$1,0),0)</f>
        <v>自贸债</v>
      </c>
      <c r="N151" s="76" t="str">
        <f>VLOOKUP($A151,'SBLC load'!$A:$Y,MATCH(SBLC!N$1,'SBLC load'!$1:$1,0),0)</f>
        <v>湖南</v>
      </c>
      <c r="O151" s="127" t="str">
        <f>VLOOKUP($A151,'SBLC load'!$A:$Y,MATCH(SBLC!O$1,'SBLC load'!$1:$1,0),0)</f>
        <v>地方平台</v>
      </c>
      <c r="P151" s="127">
        <f>VLOOKUP($A151,'SBLC load'!$A:$Y,MATCH(SBLC!P$1,'SBLC load'!$1:$1,0),0)</f>
        <v>0.76</v>
      </c>
      <c r="Q151" s="127" t="str">
        <f>VLOOKUP($A151,'SBLC load'!$A:$Y,MATCH(SBLC!Q$1,'SBLC load'!$1:$1,0),0)</f>
        <v>城商行备证</v>
      </c>
      <c r="R151" s="127" t="str">
        <f>VLOOKUP($A151,'SBLC load'!$A:$Y,MATCH(SBLC!R$1,'SBLC load'!$1:$1,0),0)</f>
        <v>城商行第三梯队</v>
      </c>
      <c r="S151" s="127" t="str">
        <f>VLOOKUP($A151,'SBLC load'!$A:$Y,MATCH(SBLC!S$1,'SBLC load'!$1:$1,0),0)</f>
        <v>--</v>
      </c>
    </row>
    <row r="152" spans="1:19" x14ac:dyDescent="0.25">
      <c r="A152" s="101">
        <f>SBLC[[#This Row],[Index]]</f>
        <v>171</v>
      </c>
      <c r="B152" s="75">
        <f>VLOOKUP($A152,'SBLC load'!$A:$Y,MATCH(SBLC!B$1,'SBLC load'!$1:$1,0),0)</f>
        <v>44873</v>
      </c>
      <c r="C152" s="76" t="str">
        <f>VLOOKUP($A152,'SBLC load'!$A:$AD,MATCH(SBLC!C$1,'SBLC load'!$1:$1,0),0)</f>
        <v>嵊州交投</v>
      </c>
      <c r="D152" s="76" t="str">
        <f>VLOOKUP($A152,'SBLC load'!$A:$Y,MATCH(SBLC!D$1,'SBLC load'!$1:$1,0),0)</f>
        <v>南京银行</v>
      </c>
      <c r="E152" s="75" t="str">
        <f>VLOOKUP($A152,'SBLC load'!$A:$Y,MATCH(SBLC!E$1,'SBLC load'!$1:$1,0),0)</f>
        <v>--/--/--</v>
      </c>
      <c r="F152" s="77" t="str">
        <f>VLOOKUP($A152,'SBLC load'!$A:$Y,MATCH(SBLC!F$1,'SBLC load'!$1:$1,0),0)</f>
        <v>CNH</v>
      </c>
      <c r="G152" s="77">
        <f>VLOOKUP($A152,'SBLC load'!$A:$Y,MATCH(SBLC!G$1,'SBLC load'!$1:$1,0),0)</f>
        <v>3.3</v>
      </c>
      <c r="H152" s="75" t="str">
        <f>VLOOKUP($A152,'SBLC load'!$A:$Y,MATCH(SBLC!H$1,'SBLC load'!$1:$1,0),0)</f>
        <v>3</v>
      </c>
      <c r="I152" s="75" t="str">
        <f>VLOOKUP($A152,'SBLC load'!$A:$Y,MATCH(SBLC!I$1,'SBLC load'!$1:$1,0),0)</f>
        <v>4.2%</v>
      </c>
      <c r="J152" s="75" t="str">
        <f>VLOOKUP($A152,'SBLC load'!$A:$Y,MATCH(SBLC!J$1,'SBLC load'!$1:$1,0),0)</f>
        <v>--</v>
      </c>
      <c r="K152" s="77" t="str">
        <f>VLOOKUP($A152,'SBLC load'!$A:$Y,MATCH(SBLC!K$1,'SBLC load'!$1:$1,0),0)</f>
        <v>--</v>
      </c>
      <c r="L152" s="76" t="str">
        <f>VLOOKUP($A152,'SBLC load'!$A:$Y,MATCH(SBLC!L$1,'SBLC load'!$1:$1,0),0)</f>
        <v>备证</v>
      </c>
      <c r="M152" s="76" t="str">
        <f>VLOOKUP($A152,'SBLC load'!$A:$Y,MATCH(SBLC!M$1,'SBLC load'!$1:$1,0),0)</f>
        <v>自贸债</v>
      </c>
      <c r="N152" s="76" t="str">
        <f>VLOOKUP($A152,'SBLC load'!$A:$Y,MATCH(SBLC!N$1,'SBLC load'!$1:$1,0),0)</f>
        <v>浙江</v>
      </c>
      <c r="O152" s="127" t="str">
        <f>VLOOKUP($A152,'SBLC load'!$A:$Y,MATCH(SBLC!O$1,'SBLC load'!$1:$1,0),0)</f>
        <v>地方平台</v>
      </c>
      <c r="P152" s="127">
        <f>VLOOKUP($A152,'SBLC load'!$A:$Y,MATCH(SBLC!P$1,'SBLC load'!$1:$1,0),0)</f>
        <v>0.46</v>
      </c>
      <c r="Q152" s="127" t="str">
        <f>VLOOKUP($A152,'SBLC load'!$A:$Y,MATCH(SBLC!Q$1,'SBLC load'!$1:$1,0),0)</f>
        <v>城商行备证</v>
      </c>
      <c r="R152" s="127" t="str">
        <f>VLOOKUP($A152,'SBLC load'!$A:$Y,MATCH(SBLC!R$1,'SBLC load'!$1:$1,0),0)</f>
        <v>城商行第二梯队</v>
      </c>
      <c r="S152" s="127" t="str">
        <f>VLOOKUP($A152,'SBLC load'!$A:$Y,MATCH(SBLC!S$1,'SBLC load'!$1:$1,0),0)</f>
        <v>--</v>
      </c>
    </row>
    <row r="153" spans="1:19" x14ac:dyDescent="0.25">
      <c r="A153" s="101">
        <f>SBLC[[#This Row],[Index]]</f>
        <v>170</v>
      </c>
      <c r="B153" s="75">
        <f>VLOOKUP($A153,'SBLC load'!$A:$Y,MATCH(SBLC!B$1,'SBLC load'!$1:$1,0),0)</f>
        <v>44869</v>
      </c>
      <c r="C153" s="76" t="str">
        <f>VLOOKUP($A153,'SBLC load'!$A:$AD,MATCH(SBLC!C$1,'SBLC load'!$1:$1,0),0)</f>
        <v>青岛海发国资</v>
      </c>
      <c r="D153" s="76" t="str">
        <f>VLOOKUP($A153,'SBLC load'!$A:$Y,MATCH(SBLC!D$1,'SBLC load'!$1:$1,0),0)</f>
        <v>恒丰银行</v>
      </c>
      <c r="E153" s="75" t="str">
        <f>VLOOKUP($A153,'SBLC load'!$A:$Y,MATCH(SBLC!E$1,'SBLC load'!$1:$1,0),0)</f>
        <v>--/--/--</v>
      </c>
      <c r="F153" s="77" t="str">
        <f>VLOOKUP($A153,'SBLC load'!$A:$Y,MATCH(SBLC!F$1,'SBLC load'!$1:$1,0),0)</f>
        <v>CNH</v>
      </c>
      <c r="G153" s="77">
        <f>VLOOKUP($A153,'SBLC load'!$A:$Y,MATCH(SBLC!G$1,'SBLC load'!$1:$1,0),0)</f>
        <v>13.3</v>
      </c>
      <c r="H153" s="75" t="str">
        <f>VLOOKUP($A153,'SBLC load'!$A:$Y,MATCH(SBLC!H$1,'SBLC load'!$1:$1,0),0)</f>
        <v>3</v>
      </c>
      <c r="I153" s="75" t="str">
        <f>VLOOKUP($A153,'SBLC load'!$A:$Y,MATCH(SBLC!I$1,'SBLC load'!$1:$1,0),0)</f>
        <v>4.5%</v>
      </c>
      <c r="J153" s="75" t="str">
        <f>VLOOKUP($A153,'SBLC load'!$A:$Y,MATCH(SBLC!J$1,'SBLC load'!$1:$1,0),0)</f>
        <v>--</v>
      </c>
      <c r="K153" s="77" t="str">
        <f>VLOOKUP($A153,'SBLC load'!$A:$Y,MATCH(SBLC!K$1,'SBLC load'!$1:$1,0),0)</f>
        <v>--</v>
      </c>
      <c r="L153" s="76" t="str">
        <f>VLOOKUP($A153,'SBLC load'!$A:$Y,MATCH(SBLC!L$1,'SBLC load'!$1:$1,0),0)</f>
        <v>备证+维好</v>
      </c>
      <c r="M153" s="76" t="str">
        <f>VLOOKUP($A153,'SBLC load'!$A:$Y,MATCH(SBLC!M$1,'SBLC load'!$1:$1,0),0)</f>
        <v>自贸债</v>
      </c>
      <c r="N153" s="76" t="str">
        <f>VLOOKUP($A153,'SBLC load'!$A:$Y,MATCH(SBLC!N$1,'SBLC load'!$1:$1,0),0)</f>
        <v>山东</v>
      </c>
      <c r="O153" s="127" t="str">
        <f>VLOOKUP($A153,'SBLC load'!$A:$Y,MATCH(SBLC!O$1,'SBLC load'!$1:$1,0),0)</f>
        <v>地方平台</v>
      </c>
      <c r="P153" s="127">
        <f>VLOOKUP($A153,'SBLC load'!$A:$Y,MATCH(SBLC!P$1,'SBLC load'!$1:$1,0),0)</f>
        <v>1.85</v>
      </c>
      <c r="Q153" s="127" t="str">
        <f>VLOOKUP($A153,'SBLC load'!$A:$Y,MATCH(SBLC!Q$1,'SBLC load'!$1:$1,0),0)</f>
        <v>股份行备证</v>
      </c>
      <c r="R153" s="127" t="str">
        <f>VLOOKUP($A153,'SBLC load'!$A:$Y,MATCH(SBLC!R$1,'SBLC load'!$1:$1,0),0)</f>
        <v>股份行第三梯队</v>
      </c>
      <c r="S153" s="127" t="str">
        <f>VLOOKUP($A153,'SBLC load'!$A:$Y,MATCH(SBLC!S$1,'SBLC load'!$1:$1,0),0)</f>
        <v>--</v>
      </c>
    </row>
    <row r="154" spans="1:19" x14ac:dyDescent="0.25">
      <c r="A154" s="101">
        <f>SBLC[[#This Row],[Index]]</f>
        <v>169</v>
      </c>
      <c r="B154" s="75">
        <f>VLOOKUP($A154,'SBLC load'!$A:$Y,MATCH(SBLC!B$1,'SBLC load'!$1:$1,0),0)</f>
        <v>44866</v>
      </c>
      <c r="C154" s="76" t="str">
        <f>VLOOKUP($A154,'SBLC load'!$A:$AD,MATCH(SBLC!C$1,'SBLC load'!$1:$1,0),0)</f>
        <v>南京溧水经开</v>
      </c>
      <c r="D154" s="76" t="str">
        <f>VLOOKUP($A154,'SBLC load'!$A:$Y,MATCH(SBLC!D$1,'SBLC load'!$1:$1,0),0)</f>
        <v>上海银行</v>
      </c>
      <c r="E154" s="75" t="str">
        <f>VLOOKUP($A154,'SBLC load'!$A:$Y,MATCH(SBLC!E$1,'SBLC load'!$1:$1,0),0)</f>
        <v>--/--/--</v>
      </c>
      <c r="F154" s="77" t="str">
        <f>VLOOKUP($A154,'SBLC load'!$A:$Y,MATCH(SBLC!F$1,'SBLC load'!$1:$1,0),0)</f>
        <v>EUR</v>
      </c>
      <c r="G154" s="77">
        <f>VLOOKUP($A154,'SBLC load'!$A:$Y,MATCH(SBLC!G$1,'SBLC load'!$1:$1,0),0)</f>
        <v>1.3</v>
      </c>
      <c r="H154" s="75" t="str">
        <f>VLOOKUP($A154,'SBLC load'!$A:$Y,MATCH(SBLC!H$1,'SBLC load'!$1:$1,0),0)</f>
        <v>3</v>
      </c>
      <c r="I154" s="75" t="str">
        <f>VLOOKUP($A154,'SBLC load'!$A:$Y,MATCH(SBLC!I$1,'SBLC load'!$1:$1,0),0)</f>
        <v>4.9%</v>
      </c>
      <c r="J154" s="75" t="str">
        <f>VLOOKUP($A154,'SBLC load'!$A:$Y,MATCH(SBLC!J$1,'SBLC load'!$1:$1,0),0)</f>
        <v>5%a</v>
      </c>
      <c r="K154" s="77" t="str">
        <f>VLOOKUP($A154,'SBLC load'!$A:$Y,MATCH(SBLC!K$1,'SBLC load'!$1:$1,0),0)</f>
        <v>10</v>
      </c>
      <c r="L154" s="76" t="str">
        <f>VLOOKUP($A154,'SBLC load'!$A:$Y,MATCH(SBLC!L$1,'SBLC load'!$1:$1,0),0)</f>
        <v>备证+维好</v>
      </c>
      <c r="M154" s="76" t="str">
        <f>VLOOKUP($A154,'SBLC load'!$A:$Y,MATCH(SBLC!M$1,'SBLC load'!$1:$1,0),0)</f>
        <v>--</v>
      </c>
      <c r="N154" s="76" t="str">
        <f>VLOOKUP($A154,'SBLC load'!$A:$Y,MATCH(SBLC!N$1,'SBLC load'!$1:$1,0),0)</f>
        <v>江苏</v>
      </c>
      <c r="O154" s="127" t="str">
        <f>VLOOKUP($A154,'SBLC load'!$A:$Y,MATCH(SBLC!O$1,'SBLC load'!$1:$1,0),0)</f>
        <v>地方平台</v>
      </c>
      <c r="P154" s="127">
        <f>VLOOKUP($A154,'SBLC load'!$A:$Y,MATCH(SBLC!P$1,'SBLC load'!$1:$1,0),0)</f>
        <v>1.28</v>
      </c>
      <c r="Q154" s="127" t="str">
        <f>VLOOKUP($A154,'SBLC load'!$A:$Y,MATCH(SBLC!Q$1,'SBLC load'!$1:$1,0),0)</f>
        <v>城商行备证</v>
      </c>
      <c r="R154" s="127" t="str">
        <f>VLOOKUP($A154,'SBLC load'!$A:$Y,MATCH(SBLC!R$1,'SBLC load'!$1:$1,0),0)</f>
        <v>城商行第一梯队</v>
      </c>
      <c r="S154" s="127" t="str">
        <f>VLOOKUP($A154,'SBLC load'!$A:$Y,MATCH(SBLC!S$1,'SBLC load'!$1:$1,0),0)</f>
        <v>--</v>
      </c>
    </row>
    <row r="155" spans="1:19" x14ac:dyDescent="0.25">
      <c r="A155" s="101">
        <f>SBLC[[#This Row],[Index]]</f>
        <v>168</v>
      </c>
      <c r="B155" s="75">
        <f>VLOOKUP($A155,'SBLC load'!$A:$Y,MATCH(SBLC!B$1,'SBLC load'!$1:$1,0),0)</f>
        <v>44859</v>
      </c>
      <c r="C155" s="76" t="str">
        <f>VLOOKUP($A155,'SBLC load'!$A:$AD,MATCH(SBLC!C$1,'SBLC load'!$1:$1,0),0)</f>
        <v>新昌交投</v>
      </c>
      <c r="D155" s="76" t="str">
        <f>VLOOKUP($A155,'SBLC load'!$A:$Y,MATCH(SBLC!D$1,'SBLC load'!$1:$1,0),0)</f>
        <v>杭州银行</v>
      </c>
      <c r="E155" s="75" t="str">
        <f>VLOOKUP($A155,'SBLC load'!$A:$Y,MATCH(SBLC!E$1,'SBLC load'!$1:$1,0),0)</f>
        <v>--/--/--</v>
      </c>
      <c r="F155" s="77" t="str">
        <f>VLOOKUP($A155,'SBLC load'!$A:$Y,MATCH(SBLC!F$1,'SBLC load'!$1:$1,0),0)</f>
        <v>EUR</v>
      </c>
      <c r="G155" s="77">
        <f>VLOOKUP($A155,'SBLC load'!$A:$Y,MATCH(SBLC!G$1,'SBLC load'!$1:$1,0),0)</f>
        <v>1</v>
      </c>
      <c r="H155" s="75" t="str">
        <f>VLOOKUP($A155,'SBLC load'!$A:$Y,MATCH(SBLC!H$1,'SBLC load'!$1:$1,0),0)</f>
        <v>3</v>
      </c>
      <c r="I155" s="75" t="str">
        <f>VLOOKUP($A155,'SBLC load'!$A:$Y,MATCH(SBLC!I$1,'SBLC load'!$1:$1,0),0)</f>
        <v>4.4%</v>
      </c>
      <c r="J155" s="75" t="str">
        <f>VLOOKUP($A155,'SBLC load'!$A:$Y,MATCH(SBLC!J$1,'SBLC load'!$1:$1,0),0)</f>
        <v>4.5%a</v>
      </c>
      <c r="K155" s="77" t="str">
        <f>VLOOKUP($A155,'SBLC load'!$A:$Y,MATCH(SBLC!K$1,'SBLC load'!$1:$1,0),0)</f>
        <v>10</v>
      </c>
      <c r="L155" s="76" t="str">
        <f>VLOOKUP($A155,'SBLC load'!$A:$Y,MATCH(SBLC!L$1,'SBLC load'!$1:$1,0),0)</f>
        <v>备证</v>
      </c>
      <c r="M155" s="76" t="str">
        <f>VLOOKUP($A155,'SBLC load'!$A:$Y,MATCH(SBLC!M$1,'SBLC load'!$1:$1,0),0)</f>
        <v>--</v>
      </c>
      <c r="N155" s="76" t="str">
        <f>VLOOKUP($A155,'SBLC load'!$A:$Y,MATCH(SBLC!N$1,'SBLC load'!$1:$1,0),0)</f>
        <v>浙江</v>
      </c>
      <c r="O155" s="127" t="str">
        <f>VLOOKUP($A155,'SBLC load'!$A:$Y,MATCH(SBLC!O$1,'SBLC load'!$1:$1,0),0)</f>
        <v>地方平台</v>
      </c>
      <c r="P155" s="127">
        <f>VLOOKUP($A155,'SBLC load'!$A:$Y,MATCH(SBLC!P$1,'SBLC load'!$1:$1,0),0)</f>
        <v>1</v>
      </c>
      <c r="Q155" s="127" t="str">
        <f>VLOOKUP($A155,'SBLC load'!$A:$Y,MATCH(SBLC!Q$1,'SBLC load'!$1:$1,0),0)</f>
        <v>城商行备证</v>
      </c>
      <c r="R155" s="127" t="str">
        <f>VLOOKUP($A155,'SBLC load'!$A:$Y,MATCH(SBLC!R$1,'SBLC load'!$1:$1,0),0)</f>
        <v>城商行第二梯队</v>
      </c>
      <c r="S155" s="127" t="str">
        <f>VLOOKUP($A155,'SBLC load'!$A:$Y,MATCH(SBLC!S$1,'SBLC load'!$1:$1,0),0)</f>
        <v>--</v>
      </c>
    </row>
    <row r="156" spans="1:19" x14ac:dyDescent="0.25">
      <c r="A156" s="101">
        <f>SBLC[[#This Row],[Index]]</f>
        <v>167</v>
      </c>
      <c r="B156" s="75">
        <f>VLOOKUP($A156,'SBLC load'!$A:$Y,MATCH(SBLC!B$1,'SBLC load'!$1:$1,0),0)</f>
        <v>44859</v>
      </c>
      <c r="C156" s="76" t="str">
        <f>VLOOKUP($A156,'SBLC load'!$A:$AD,MATCH(SBLC!C$1,'SBLC load'!$1:$1,0),0)</f>
        <v>东台惠民城镇化建设</v>
      </c>
      <c r="D156" s="76" t="str">
        <f>VLOOKUP($A156,'SBLC load'!$A:$Y,MATCH(SBLC!D$1,'SBLC load'!$1:$1,0),0)</f>
        <v>杭州银行</v>
      </c>
      <c r="E156" s="75" t="str">
        <f>VLOOKUP($A156,'SBLC load'!$A:$Y,MATCH(SBLC!E$1,'SBLC load'!$1:$1,0),0)</f>
        <v>--/--/--</v>
      </c>
      <c r="F156" s="77" t="str">
        <f>VLOOKUP($A156,'SBLC load'!$A:$Y,MATCH(SBLC!F$1,'SBLC load'!$1:$1,0),0)</f>
        <v>EUR</v>
      </c>
      <c r="G156" s="77">
        <f>VLOOKUP($A156,'SBLC load'!$A:$Y,MATCH(SBLC!G$1,'SBLC load'!$1:$1,0),0)</f>
        <v>0.46</v>
      </c>
      <c r="H156" s="75" t="str">
        <f>VLOOKUP($A156,'SBLC load'!$A:$Y,MATCH(SBLC!H$1,'SBLC load'!$1:$1,0),0)</f>
        <v>3</v>
      </c>
      <c r="I156" s="75" t="str">
        <f>VLOOKUP($A156,'SBLC load'!$A:$Y,MATCH(SBLC!I$1,'SBLC load'!$1:$1,0),0)</f>
        <v>4.7%</v>
      </c>
      <c r="J156" s="75" t="str">
        <f>VLOOKUP($A156,'SBLC load'!$A:$Y,MATCH(SBLC!J$1,'SBLC load'!$1:$1,0),0)</f>
        <v>--</v>
      </c>
      <c r="K156" s="77" t="str">
        <f>VLOOKUP($A156,'SBLC load'!$A:$Y,MATCH(SBLC!K$1,'SBLC load'!$1:$1,0),0)</f>
        <v>--</v>
      </c>
      <c r="L156" s="76" t="str">
        <f>VLOOKUP($A156,'SBLC load'!$A:$Y,MATCH(SBLC!L$1,'SBLC load'!$1:$1,0),0)</f>
        <v>备证</v>
      </c>
      <c r="M156" s="76" t="str">
        <f>VLOOKUP($A156,'SBLC load'!$A:$Y,MATCH(SBLC!M$1,'SBLC load'!$1:$1,0),0)</f>
        <v>--</v>
      </c>
      <c r="N156" s="76" t="str">
        <f>VLOOKUP($A156,'SBLC load'!$A:$Y,MATCH(SBLC!N$1,'SBLC load'!$1:$1,0),0)</f>
        <v>江苏</v>
      </c>
      <c r="O156" s="127" t="str">
        <f>VLOOKUP($A156,'SBLC load'!$A:$Y,MATCH(SBLC!O$1,'SBLC load'!$1:$1,0),0)</f>
        <v>地方平台</v>
      </c>
      <c r="P156" s="127">
        <f>VLOOKUP($A156,'SBLC load'!$A:$Y,MATCH(SBLC!P$1,'SBLC load'!$1:$1,0),0)</f>
        <v>0.46</v>
      </c>
      <c r="Q156" s="127" t="str">
        <f>VLOOKUP($A156,'SBLC load'!$A:$Y,MATCH(SBLC!Q$1,'SBLC load'!$1:$1,0),0)</f>
        <v>城商行备证</v>
      </c>
      <c r="R156" s="127" t="str">
        <f>VLOOKUP($A156,'SBLC load'!$A:$Y,MATCH(SBLC!R$1,'SBLC load'!$1:$1,0),0)</f>
        <v>城商行第二梯队</v>
      </c>
      <c r="S156" s="127" t="str">
        <f>VLOOKUP($A156,'SBLC load'!$A:$Y,MATCH(SBLC!S$1,'SBLC load'!$1:$1,0),0)</f>
        <v>--</v>
      </c>
    </row>
    <row r="157" spans="1:19" x14ac:dyDescent="0.25">
      <c r="A157" s="101">
        <f>SBLC[[#This Row],[Index]]</f>
        <v>166</v>
      </c>
      <c r="B157" s="75">
        <f>VLOOKUP($A157,'SBLC load'!$A:$Y,MATCH(SBLC!B$1,'SBLC load'!$1:$1,0),0)</f>
        <v>44853</v>
      </c>
      <c r="C157" s="76" t="str">
        <f>VLOOKUP($A157,'SBLC load'!$A:$AD,MATCH(SBLC!C$1,'SBLC load'!$1:$1,0),0)</f>
        <v>四川酒业集团</v>
      </c>
      <c r="D157" s="76" t="str">
        <f>VLOOKUP($A157,'SBLC load'!$A:$Y,MATCH(SBLC!D$1,'SBLC load'!$1:$1,0),0)</f>
        <v>天津银行</v>
      </c>
      <c r="E157" s="75" t="str">
        <f>VLOOKUP($A157,'SBLC load'!$A:$Y,MATCH(SBLC!E$1,'SBLC load'!$1:$1,0),0)</f>
        <v>--/--/--</v>
      </c>
      <c r="F157" s="77" t="str">
        <f>VLOOKUP($A157,'SBLC load'!$A:$Y,MATCH(SBLC!F$1,'SBLC load'!$1:$1,0),0)</f>
        <v>CNH</v>
      </c>
      <c r="G157" s="77">
        <f>VLOOKUP($A157,'SBLC load'!$A:$Y,MATCH(SBLC!G$1,'SBLC load'!$1:$1,0),0)</f>
        <v>3.85</v>
      </c>
      <c r="H157" s="75" t="str">
        <f>VLOOKUP($A157,'SBLC load'!$A:$Y,MATCH(SBLC!H$1,'SBLC load'!$1:$1,0),0)</f>
        <v>3</v>
      </c>
      <c r="I157" s="75" t="str">
        <f>VLOOKUP($A157,'SBLC load'!$A:$Y,MATCH(SBLC!I$1,'SBLC load'!$1:$1,0),0)</f>
        <v>4.3%</v>
      </c>
      <c r="J157" s="75" t="str">
        <f>VLOOKUP($A157,'SBLC load'!$A:$Y,MATCH(SBLC!J$1,'SBLC load'!$1:$1,0),0)</f>
        <v>--</v>
      </c>
      <c r="K157" s="77" t="str">
        <f>VLOOKUP($A157,'SBLC load'!$A:$Y,MATCH(SBLC!K$1,'SBLC load'!$1:$1,0),0)</f>
        <v>--</v>
      </c>
      <c r="L157" s="76" t="str">
        <f>VLOOKUP($A157,'SBLC load'!$A:$Y,MATCH(SBLC!L$1,'SBLC load'!$1:$1,0),0)</f>
        <v>备证</v>
      </c>
      <c r="M157" s="76" t="str">
        <f>VLOOKUP($A157,'SBLC load'!$A:$Y,MATCH(SBLC!M$1,'SBLC load'!$1:$1,0),0)</f>
        <v>自贸债</v>
      </c>
      <c r="N157" s="76" t="str">
        <f>VLOOKUP($A157,'SBLC load'!$A:$Y,MATCH(SBLC!N$1,'SBLC load'!$1:$1,0),0)</f>
        <v>四川</v>
      </c>
      <c r="O157" s="127" t="str">
        <f>VLOOKUP($A157,'SBLC load'!$A:$Y,MATCH(SBLC!O$1,'SBLC load'!$1:$1,0),0)</f>
        <v>产业</v>
      </c>
      <c r="P157" s="127">
        <f>VLOOKUP($A157,'SBLC load'!$A:$Y,MATCH(SBLC!P$1,'SBLC load'!$1:$1,0),0)</f>
        <v>0.53</v>
      </c>
      <c r="Q157" s="127" t="str">
        <f>VLOOKUP($A157,'SBLC load'!$A:$Y,MATCH(SBLC!Q$1,'SBLC load'!$1:$1,0),0)</f>
        <v>城商行备证</v>
      </c>
      <c r="R157" s="127" t="str">
        <f>VLOOKUP($A157,'SBLC load'!$A:$Y,MATCH(SBLC!R$1,'SBLC load'!$1:$1,0),0)</f>
        <v>--</v>
      </c>
      <c r="S157" s="127" t="str">
        <f>VLOOKUP($A157,'SBLC load'!$A:$Y,MATCH(SBLC!S$1,'SBLC load'!$1:$1,0),0)</f>
        <v>--</v>
      </c>
    </row>
    <row r="158" spans="1:19" x14ac:dyDescent="0.25">
      <c r="A158" s="101">
        <f>SBLC[[#This Row],[Index]]</f>
        <v>165</v>
      </c>
      <c r="B158" s="75">
        <f>VLOOKUP($A158,'SBLC load'!$A:$Y,MATCH(SBLC!B$1,'SBLC load'!$1:$1,0),0)</f>
        <v>44852</v>
      </c>
      <c r="C158" s="76" t="str">
        <f>VLOOKUP($A158,'SBLC load'!$A:$AD,MATCH(SBLC!C$1,'SBLC load'!$1:$1,0),0)</f>
        <v>成都中法生态园</v>
      </c>
      <c r="D158" s="76" t="str">
        <f>VLOOKUP($A158,'SBLC load'!$A:$Y,MATCH(SBLC!D$1,'SBLC load'!$1:$1,0),0)</f>
        <v>上海银行</v>
      </c>
      <c r="E158" s="75" t="str">
        <f>VLOOKUP($A158,'SBLC load'!$A:$Y,MATCH(SBLC!E$1,'SBLC load'!$1:$1,0),0)</f>
        <v>--/--/--</v>
      </c>
      <c r="F158" s="77" t="str">
        <f>VLOOKUP($A158,'SBLC load'!$A:$Y,MATCH(SBLC!F$1,'SBLC load'!$1:$1,0),0)</f>
        <v>USD</v>
      </c>
      <c r="G158" s="77">
        <f>VLOOKUP($A158,'SBLC load'!$A:$Y,MATCH(SBLC!G$1,'SBLC load'!$1:$1,0),0)</f>
        <v>2</v>
      </c>
      <c r="H158" s="75" t="str">
        <f>VLOOKUP($A158,'SBLC load'!$A:$Y,MATCH(SBLC!H$1,'SBLC load'!$1:$1,0),0)</f>
        <v>3</v>
      </c>
      <c r="I158" s="75" t="str">
        <f>VLOOKUP($A158,'SBLC load'!$A:$Y,MATCH(SBLC!I$1,'SBLC load'!$1:$1,0),0)</f>
        <v>6%</v>
      </c>
      <c r="J158" s="75" t="str">
        <f>VLOOKUP($A158,'SBLC load'!$A:$Y,MATCH(SBLC!J$1,'SBLC load'!$1:$1,0),0)</f>
        <v>6%a</v>
      </c>
      <c r="K158" s="77" t="str">
        <f>VLOOKUP($A158,'SBLC load'!$A:$Y,MATCH(SBLC!K$1,'SBLC load'!$1:$1,0),0)</f>
        <v>0</v>
      </c>
      <c r="L158" s="76" t="str">
        <f>VLOOKUP($A158,'SBLC load'!$A:$Y,MATCH(SBLC!L$1,'SBLC load'!$1:$1,0),0)</f>
        <v>备证</v>
      </c>
      <c r="M158" s="76" t="str">
        <f>VLOOKUP($A158,'SBLC load'!$A:$Y,MATCH(SBLC!M$1,'SBLC load'!$1:$1,0),0)</f>
        <v>可持续债券</v>
      </c>
      <c r="N158" s="76" t="str">
        <f>VLOOKUP($A158,'SBLC load'!$A:$Y,MATCH(SBLC!N$1,'SBLC load'!$1:$1,0),0)</f>
        <v>四川</v>
      </c>
      <c r="O158" s="127" t="str">
        <f>VLOOKUP($A158,'SBLC load'!$A:$Y,MATCH(SBLC!O$1,'SBLC load'!$1:$1,0),0)</f>
        <v>地方平台</v>
      </c>
      <c r="P158" s="127">
        <f>VLOOKUP($A158,'SBLC load'!$A:$Y,MATCH(SBLC!P$1,'SBLC load'!$1:$1,0),0)</f>
        <v>2</v>
      </c>
      <c r="Q158" s="127" t="str">
        <f>VLOOKUP($A158,'SBLC load'!$A:$Y,MATCH(SBLC!Q$1,'SBLC load'!$1:$1,0),0)</f>
        <v>城商行备证</v>
      </c>
      <c r="R158" s="127" t="str">
        <f>VLOOKUP($A158,'SBLC load'!$A:$Y,MATCH(SBLC!R$1,'SBLC load'!$1:$1,0),0)</f>
        <v>城商行第一梯队</v>
      </c>
      <c r="S158" s="127" t="str">
        <f>VLOOKUP($A158,'SBLC load'!$A:$Y,MATCH(SBLC!S$1,'SBLC load'!$1:$1,0),0)</f>
        <v>澳分</v>
      </c>
    </row>
    <row r="159" spans="1:19" x14ac:dyDescent="0.25">
      <c r="A159" s="101">
        <f>SBLC[[#This Row],[Index]]</f>
        <v>164</v>
      </c>
      <c r="B159" s="75">
        <f>VLOOKUP($A159,'SBLC load'!$A:$Y,MATCH(SBLC!B$1,'SBLC load'!$1:$1,0),0)</f>
        <v>44848</v>
      </c>
      <c r="C159" s="76" t="str">
        <f>VLOOKUP($A159,'SBLC load'!$A:$AD,MATCH(SBLC!C$1,'SBLC load'!$1:$1,0),0)</f>
        <v>武汉江夏农业</v>
      </c>
      <c r="D159" s="76" t="str">
        <f>VLOOKUP($A159,'SBLC load'!$A:$Y,MATCH(SBLC!D$1,'SBLC load'!$1:$1,0),0)</f>
        <v>恒丰银行</v>
      </c>
      <c r="E159" s="75" t="str">
        <f>VLOOKUP($A159,'SBLC load'!$A:$Y,MATCH(SBLC!E$1,'SBLC load'!$1:$1,0),0)</f>
        <v>--/--/--</v>
      </c>
      <c r="F159" s="77" t="str">
        <f>VLOOKUP($A159,'SBLC load'!$A:$Y,MATCH(SBLC!F$1,'SBLC load'!$1:$1,0),0)</f>
        <v>EUR</v>
      </c>
      <c r="G159" s="77">
        <f>VLOOKUP($A159,'SBLC load'!$A:$Y,MATCH(SBLC!G$1,'SBLC load'!$1:$1,0),0)</f>
        <v>0.35</v>
      </c>
      <c r="H159" s="75" t="str">
        <f>VLOOKUP($A159,'SBLC load'!$A:$Y,MATCH(SBLC!H$1,'SBLC load'!$1:$1,0),0)</f>
        <v>3</v>
      </c>
      <c r="I159" s="75" t="str">
        <f>VLOOKUP($A159,'SBLC load'!$A:$Y,MATCH(SBLC!I$1,'SBLC load'!$1:$1,0),0)</f>
        <v>4.6%</v>
      </c>
      <c r="J159" s="75" t="str">
        <f>VLOOKUP($A159,'SBLC load'!$A:$Y,MATCH(SBLC!J$1,'SBLC load'!$1:$1,0),0)</f>
        <v>--</v>
      </c>
      <c r="K159" s="77" t="str">
        <f>VLOOKUP($A159,'SBLC load'!$A:$Y,MATCH(SBLC!K$1,'SBLC load'!$1:$1,0),0)</f>
        <v>--</v>
      </c>
      <c r="L159" s="76" t="str">
        <f>VLOOKUP($A159,'SBLC load'!$A:$Y,MATCH(SBLC!L$1,'SBLC load'!$1:$1,0),0)</f>
        <v>备证</v>
      </c>
      <c r="M159" s="76" t="str">
        <f>VLOOKUP($A159,'SBLC load'!$A:$Y,MATCH(SBLC!M$1,'SBLC load'!$1:$1,0),0)</f>
        <v>--</v>
      </c>
      <c r="N159" s="76" t="str">
        <f>VLOOKUP($A159,'SBLC load'!$A:$Y,MATCH(SBLC!N$1,'SBLC load'!$1:$1,0),0)</f>
        <v>湖北</v>
      </c>
      <c r="O159" s="127" t="str">
        <f>VLOOKUP($A159,'SBLC load'!$A:$Y,MATCH(SBLC!O$1,'SBLC load'!$1:$1,0),0)</f>
        <v>地方平台</v>
      </c>
      <c r="P159" s="127">
        <f>VLOOKUP($A159,'SBLC load'!$A:$Y,MATCH(SBLC!P$1,'SBLC load'!$1:$1,0),0)</f>
        <v>0.34</v>
      </c>
      <c r="Q159" s="127" t="str">
        <f>VLOOKUP($A159,'SBLC load'!$A:$Y,MATCH(SBLC!Q$1,'SBLC load'!$1:$1,0),0)</f>
        <v>股份行备证</v>
      </c>
      <c r="R159" s="127" t="str">
        <f>VLOOKUP($A159,'SBLC load'!$A:$Y,MATCH(SBLC!R$1,'SBLC load'!$1:$1,0),0)</f>
        <v>股份行第三梯队</v>
      </c>
      <c r="S159" s="127" t="str">
        <f>VLOOKUP($A159,'SBLC load'!$A:$Y,MATCH(SBLC!S$1,'SBLC load'!$1:$1,0),0)</f>
        <v>--</v>
      </c>
    </row>
    <row r="160" spans="1:19" x14ac:dyDescent="0.25">
      <c r="A160" s="101">
        <f>SBLC[[#This Row],[Index]]</f>
        <v>163</v>
      </c>
      <c r="B160" s="75">
        <f>VLOOKUP($A160,'SBLC load'!$A:$Y,MATCH(SBLC!B$1,'SBLC load'!$1:$1,0),0)</f>
        <v>44845</v>
      </c>
      <c r="C160" s="76" t="str">
        <f>VLOOKUP($A160,'SBLC load'!$A:$AD,MATCH(SBLC!C$1,'SBLC load'!$1:$1,0),0)</f>
        <v>桐庐国投运营</v>
      </c>
      <c r="D160" s="76" t="str">
        <f>VLOOKUP($A160,'SBLC load'!$A:$Y,MATCH(SBLC!D$1,'SBLC load'!$1:$1,0),0)</f>
        <v>上海银行</v>
      </c>
      <c r="E160" s="75" t="str">
        <f>VLOOKUP($A160,'SBLC load'!$A:$Y,MATCH(SBLC!E$1,'SBLC load'!$1:$1,0),0)</f>
        <v>--/--/--</v>
      </c>
      <c r="F160" s="77" t="str">
        <f>VLOOKUP($A160,'SBLC load'!$A:$Y,MATCH(SBLC!F$1,'SBLC load'!$1:$1,0),0)</f>
        <v>CNH</v>
      </c>
      <c r="G160" s="77">
        <f>VLOOKUP($A160,'SBLC load'!$A:$Y,MATCH(SBLC!G$1,'SBLC load'!$1:$1,0),0)</f>
        <v>9.5</v>
      </c>
      <c r="H160" s="75" t="str">
        <f>VLOOKUP($A160,'SBLC load'!$A:$Y,MATCH(SBLC!H$1,'SBLC load'!$1:$1,0),0)</f>
        <v>3</v>
      </c>
      <c r="I160" s="75" t="str">
        <f>VLOOKUP($A160,'SBLC load'!$A:$Y,MATCH(SBLC!I$1,'SBLC load'!$1:$1,0),0)</f>
        <v>4.2%</v>
      </c>
      <c r="J160" s="75" t="str">
        <f>VLOOKUP($A160,'SBLC load'!$A:$Y,MATCH(SBLC!J$1,'SBLC load'!$1:$1,0),0)</f>
        <v>--</v>
      </c>
      <c r="K160" s="77" t="str">
        <f>VLOOKUP($A160,'SBLC load'!$A:$Y,MATCH(SBLC!K$1,'SBLC load'!$1:$1,0),0)</f>
        <v>--</v>
      </c>
      <c r="L160" s="76" t="str">
        <f>VLOOKUP($A160,'SBLC load'!$A:$Y,MATCH(SBLC!L$1,'SBLC load'!$1:$1,0),0)</f>
        <v>备证</v>
      </c>
      <c r="M160" s="76" t="str">
        <f>VLOOKUP($A160,'SBLC load'!$A:$Y,MATCH(SBLC!M$1,'SBLC load'!$1:$1,0),0)</f>
        <v>自贸债</v>
      </c>
      <c r="N160" s="76" t="str">
        <f>VLOOKUP($A160,'SBLC load'!$A:$Y,MATCH(SBLC!N$1,'SBLC load'!$1:$1,0),0)</f>
        <v>浙江</v>
      </c>
      <c r="O160" s="127" t="str">
        <f>VLOOKUP($A160,'SBLC load'!$A:$Y,MATCH(SBLC!O$1,'SBLC load'!$1:$1,0),0)</f>
        <v>地方平台</v>
      </c>
      <c r="P160" s="127">
        <f>VLOOKUP($A160,'SBLC load'!$A:$Y,MATCH(SBLC!P$1,'SBLC load'!$1:$1,0),0)</f>
        <v>1.33</v>
      </c>
      <c r="Q160" s="127" t="str">
        <f>VLOOKUP($A160,'SBLC load'!$A:$Y,MATCH(SBLC!Q$1,'SBLC load'!$1:$1,0),0)</f>
        <v>城商行备证</v>
      </c>
      <c r="R160" s="127" t="str">
        <f>VLOOKUP($A160,'SBLC load'!$A:$Y,MATCH(SBLC!R$1,'SBLC load'!$1:$1,0),0)</f>
        <v>城商行第一梯队</v>
      </c>
      <c r="S160" s="127" t="str">
        <f>VLOOKUP($A160,'SBLC load'!$A:$Y,MATCH(SBLC!S$1,'SBLC load'!$1:$1,0),0)</f>
        <v>BISL</v>
      </c>
    </row>
    <row r="161" spans="1:19" x14ac:dyDescent="0.25">
      <c r="A161" s="101">
        <f>SBLC[[#This Row],[Index]]</f>
        <v>162</v>
      </c>
      <c r="B161" s="75">
        <f>VLOOKUP($A161,'SBLC load'!$A:$Y,MATCH(SBLC!B$1,'SBLC load'!$1:$1,0),0)</f>
        <v>44834</v>
      </c>
      <c r="C161" s="76" t="str">
        <f>VLOOKUP($A161,'SBLC load'!$A:$AD,MATCH(SBLC!C$1,'SBLC load'!$1:$1,0),0)</f>
        <v>南京江宁经开</v>
      </c>
      <c r="D161" s="76" t="str">
        <f>VLOOKUP($A161,'SBLC load'!$A:$Y,MATCH(SBLC!D$1,'SBLC load'!$1:$1,0),0)</f>
        <v>上海银行</v>
      </c>
      <c r="E161" s="75" t="str">
        <f>VLOOKUP($A161,'SBLC load'!$A:$Y,MATCH(SBLC!E$1,'SBLC load'!$1:$1,0),0)</f>
        <v>--/--/--</v>
      </c>
      <c r="F161" s="77" t="str">
        <f>VLOOKUP($A161,'SBLC load'!$A:$Y,MATCH(SBLC!F$1,'SBLC load'!$1:$1,0),0)</f>
        <v>USD</v>
      </c>
      <c r="G161" s="77">
        <f>VLOOKUP($A161,'SBLC load'!$A:$Y,MATCH(SBLC!G$1,'SBLC load'!$1:$1,0),0)</f>
        <v>0.93500000000000005</v>
      </c>
      <c r="H161" s="75" t="str">
        <f>VLOOKUP($A161,'SBLC load'!$A:$Y,MATCH(SBLC!H$1,'SBLC load'!$1:$1,0),0)</f>
        <v>1</v>
      </c>
      <c r="I161" s="75" t="str">
        <f>VLOOKUP($A161,'SBLC load'!$A:$Y,MATCH(SBLC!I$1,'SBLC load'!$1:$1,0),0)</f>
        <v>5.35%</v>
      </c>
      <c r="J161" s="75" t="str">
        <f>VLOOKUP($A161,'SBLC load'!$A:$Y,MATCH(SBLC!J$1,'SBLC load'!$1:$1,0),0)</f>
        <v>5.45%a</v>
      </c>
      <c r="K161" s="77" t="str">
        <f>VLOOKUP($A161,'SBLC load'!$A:$Y,MATCH(SBLC!K$1,'SBLC load'!$1:$1,0),0)</f>
        <v>10</v>
      </c>
      <c r="L161" s="76" t="str">
        <f>VLOOKUP($A161,'SBLC load'!$A:$Y,MATCH(SBLC!L$1,'SBLC load'!$1:$1,0),0)</f>
        <v>备证+维好</v>
      </c>
      <c r="M161" s="76" t="str">
        <f>VLOOKUP($A161,'SBLC load'!$A:$Y,MATCH(SBLC!M$1,'SBLC load'!$1:$1,0),0)</f>
        <v>--</v>
      </c>
      <c r="N161" s="76" t="str">
        <f>VLOOKUP($A161,'SBLC load'!$A:$Y,MATCH(SBLC!N$1,'SBLC load'!$1:$1,0),0)</f>
        <v>江苏</v>
      </c>
      <c r="O161" s="127" t="str">
        <f>VLOOKUP($A161,'SBLC load'!$A:$Y,MATCH(SBLC!O$1,'SBLC load'!$1:$1,0),0)</f>
        <v>地方平台</v>
      </c>
      <c r="P161" s="127">
        <f>VLOOKUP($A161,'SBLC load'!$A:$Y,MATCH(SBLC!P$1,'SBLC load'!$1:$1,0),0)</f>
        <v>0.94</v>
      </c>
      <c r="Q161" s="127" t="str">
        <f>VLOOKUP($A161,'SBLC load'!$A:$Y,MATCH(SBLC!Q$1,'SBLC load'!$1:$1,0),0)</f>
        <v>城商行备证</v>
      </c>
      <c r="R161" s="127" t="str">
        <f>VLOOKUP($A161,'SBLC load'!$A:$Y,MATCH(SBLC!R$1,'SBLC load'!$1:$1,0),0)</f>
        <v>城商行第一梯队</v>
      </c>
      <c r="S161" s="127" t="str">
        <f>VLOOKUP($A161,'SBLC load'!$A:$Y,MATCH(SBLC!S$1,'SBLC load'!$1:$1,0),0)</f>
        <v>BISL</v>
      </c>
    </row>
    <row r="162" spans="1:19" x14ac:dyDescent="0.25">
      <c r="A162" s="101">
        <f>SBLC[[#This Row],[Index]]</f>
        <v>161</v>
      </c>
      <c r="B162" s="75">
        <f>VLOOKUP($A162,'SBLC load'!$A:$Y,MATCH(SBLC!B$1,'SBLC load'!$1:$1,0),0)</f>
        <v>44833</v>
      </c>
      <c r="C162" s="76" t="str">
        <f>VLOOKUP($A162,'SBLC load'!$A:$AD,MATCH(SBLC!C$1,'SBLC load'!$1:$1,0),0)</f>
        <v>铜陵国资</v>
      </c>
      <c r="D162" s="76" t="str">
        <f>VLOOKUP($A162,'SBLC load'!$A:$Y,MATCH(SBLC!D$1,'SBLC load'!$1:$1,0),0)</f>
        <v>徽商银行</v>
      </c>
      <c r="E162" s="75" t="str">
        <f>VLOOKUP($A162,'SBLC load'!$A:$Y,MATCH(SBLC!E$1,'SBLC load'!$1:$1,0),0)</f>
        <v>--/--/--</v>
      </c>
      <c r="F162" s="77" t="str">
        <f>VLOOKUP($A162,'SBLC load'!$A:$Y,MATCH(SBLC!F$1,'SBLC load'!$1:$1,0),0)</f>
        <v>USD</v>
      </c>
      <c r="G162" s="77">
        <f>VLOOKUP($A162,'SBLC load'!$A:$Y,MATCH(SBLC!G$1,'SBLC load'!$1:$1,0),0)</f>
        <v>2</v>
      </c>
      <c r="H162" s="75" t="str">
        <f>VLOOKUP($A162,'SBLC load'!$A:$Y,MATCH(SBLC!H$1,'SBLC load'!$1:$1,0),0)</f>
        <v>3</v>
      </c>
      <c r="I162" s="75" t="str">
        <f>VLOOKUP($A162,'SBLC load'!$A:$Y,MATCH(SBLC!I$1,'SBLC load'!$1:$1,0),0)</f>
        <v>6%</v>
      </c>
      <c r="J162" s="75" t="str">
        <f>VLOOKUP($A162,'SBLC load'!$A:$Y,MATCH(SBLC!J$1,'SBLC load'!$1:$1,0),0)</f>
        <v>6.45%a</v>
      </c>
      <c r="K162" s="77" t="str">
        <f>VLOOKUP($A162,'SBLC load'!$A:$Y,MATCH(SBLC!K$1,'SBLC load'!$1:$1,0),0)</f>
        <v>45</v>
      </c>
      <c r="L162" s="76" t="str">
        <f>VLOOKUP($A162,'SBLC load'!$A:$Y,MATCH(SBLC!L$1,'SBLC load'!$1:$1,0),0)</f>
        <v>备证</v>
      </c>
      <c r="M162" s="76" t="str">
        <f>VLOOKUP($A162,'SBLC load'!$A:$Y,MATCH(SBLC!M$1,'SBLC load'!$1:$1,0),0)</f>
        <v>--</v>
      </c>
      <c r="N162" s="76" t="str">
        <f>VLOOKUP($A162,'SBLC load'!$A:$Y,MATCH(SBLC!N$1,'SBLC load'!$1:$1,0),0)</f>
        <v>安徽</v>
      </c>
      <c r="O162" s="127" t="str">
        <f>VLOOKUP($A162,'SBLC load'!$A:$Y,MATCH(SBLC!O$1,'SBLC load'!$1:$1,0),0)</f>
        <v>地方平台</v>
      </c>
      <c r="P162" s="127">
        <f>VLOOKUP($A162,'SBLC load'!$A:$Y,MATCH(SBLC!P$1,'SBLC load'!$1:$1,0),0)</f>
        <v>2</v>
      </c>
      <c r="Q162" s="127" t="str">
        <f>VLOOKUP($A162,'SBLC load'!$A:$Y,MATCH(SBLC!Q$1,'SBLC load'!$1:$1,0),0)</f>
        <v>城商行备证</v>
      </c>
      <c r="R162" s="127" t="str">
        <f>VLOOKUP($A162,'SBLC load'!$A:$Y,MATCH(SBLC!R$1,'SBLC load'!$1:$1,0),0)</f>
        <v>--</v>
      </c>
      <c r="S162" s="127" t="str">
        <f>VLOOKUP($A162,'SBLC load'!$A:$Y,MATCH(SBLC!S$1,'SBLC load'!$1:$1,0),0)</f>
        <v>--</v>
      </c>
    </row>
    <row r="163" spans="1:19" x14ac:dyDescent="0.25">
      <c r="A163" s="101">
        <f>SBLC[[#This Row],[Index]]</f>
        <v>160</v>
      </c>
      <c r="B163" s="75">
        <f>VLOOKUP($A163,'SBLC load'!$A:$Y,MATCH(SBLC!B$1,'SBLC load'!$1:$1,0),0)</f>
        <v>44833</v>
      </c>
      <c r="C163" s="76" t="str">
        <f>VLOOKUP($A163,'SBLC load'!$A:$AD,MATCH(SBLC!C$1,'SBLC load'!$1:$1,0),0)</f>
        <v>南京浦口经开</v>
      </c>
      <c r="D163" s="76" t="str">
        <f>VLOOKUP($A163,'SBLC load'!$A:$Y,MATCH(SBLC!D$1,'SBLC load'!$1:$1,0),0)</f>
        <v>上海银行</v>
      </c>
      <c r="E163" s="75" t="str">
        <f>VLOOKUP($A163,'SBLC load'!$A:$Y,MATCH(SBLC!E$1,'SBLC load'!$1:$1,0),0)</f>
        <v>--/--/--</v>
      </c>
      <c r="F163" s="77" t="str">
        <f>VLOOKUP($A163,'SBLC load'!$A:$Y,MATCH(SBLC!F$1,'SBLC load'!$1:$1,0),0)</f>
        <v>USD</v>
      </c>
      <c r="G163" s="77">
        <f>VLOOKUP($A163,'SBLC load'!$A:$Y,MATCH(SBLC!G$1,'SBLC load'!$1:$1,0),0)</f>
        <v>0.8</v>
      </c>
      <c r="H163" s="75" t="str">
        <f>VLOOKUP($A163,'SBLC load'!$A:$Y,MATCH(SBLC!H$1,'SBLC load'!$1:$1,0),0)</f>
        <v>3</v>
      </c>
      <c r="I163" s="75" t="str">
        <f>VLOOKUP($A163,'SBLC load'!$A:$Y,MATCH(SBLC!I$1,'SBLC load'!$1:$1,0),0)</f>
        <v>5.6%</v>
      </c>
      <c r="J163" s="75" t="str">
        <f>VLOOKUP($A163,'SBLC load'!$A:$Y,MATCH(SBLC!J$1,'SBLC load'!$1:$1,0),0)</f>
        <v>--</v>
      </c>
      <c r="K163" s="77" t="str">
        <f>VLOOKUP($A163,'SBLC load'!$A:$Y,MATCH(SBLC!K$1,'SBLC load'!$1:$1,0),0)</f>
        <v>--</v>
      </c>
      <c r="L163" s="76" t="str">
        <f>VLOOKUP($A163,'SBLC load'!$A:$Y,MATCH(SBLC!L$1,'SBLC load'!$1:$1,0),0)</f>
        <v>备证+维好</v>
      </c>
      <c r="M163" s="76" t="str">
        <f>VLOOKUP($A163,'SBLC load'!$A:$Y,MATCH(SBLC!M$1,'SBLC load'!$1:$1,0),0)</f>
        <v>--</v>
      </c>
      <c r="N163" s="76" t="str">
        <f>VLOOKUP($A163,'SBLC load'!$A:$Y,MATCH(SBLC!N$1,'SBLC load'!$1:$1,0),0)</f>
        <v>江苏</v>
      </c>
      <c r="O163" s="127" t="str">
        <f>VLOOKUP($A163,'SBLC load'!$A:$Y,MATCH(SBLC!O$1,'SBLC load'!$1:$1,0),0)</f>
        <v>地方平台</v>
      </c>
      <c r="P163" s="127">
        <f>VLOOKUP($A163,'SBLC load'!$A:$Y,MATCH(SBLC!P$1,'SBLC load'!$1:$1,0),0)</f>
        <v>0.8</v>
      </c>
      <c r="Q163" s="127" t="str">
        <f>VLOOKUP($A163,'SBLC load'!$A:$Y,MATCH(SBLC!Q$1,'SBLC load'!$1:$1,0),0)</f>
        <v>城商行备证</v>
      </c>
      <c r="R163" s="127" t="str">
        <f>VLOOKUP($A163,'SBLC load'!$A:$Y,MATCH(SBLC!R$1,'SBLC load'!$1:$1,0),0)</f>
        <v>城商行第一梯队</v>
      </c>
      <c r="S163" s="127" t="str">
        <f>VLOOKUP($A163,'SBLC load'!$A:$Y,MATCH(SBLC!S$1,'SBLC load'!$1:$1,0),0)</f>
        <v>--</v>
      </c>
    </row>
    <row r="164" spans="1:19" x14ac:dyDescent="0.25">
      <c r="A164" s="101">
        <f>SBLC[[#This Row],[Index]]</f>
        <v>159</v>
      </c>
      <c r="B164" s="75">
        <f>VLOOKUP($A164,'SBLC load'!$A:$Y,MATCH(SBLC!B$1,'SBLC load'!$1:$1,0),0)</f>
        <v>44832</v>
      </c>
      <c r="C164" s="76" t="str">
        <f>VLOOKUP($A164,'SBLC load'!$A:$AD,MATCH(SBLC!C$1,'SBLC load'!$1:$1,0),0)</f>
        <v>洛阳文旅投</v>
      </c>
      <c r="D164" s="76" t="str">
        <f>VLOOKUP($A164,'SBLC load'!$A:$Y,MATCH(SBLC!D$1,'SBLC load'!$1:$1,0),0)</f>
        <v>恒丰银行</v>
      </c>
      <c r="E164" s="75" t="str">
        <f>VLOOKUP($A164,'SBLC load'!$A:$Y,MATCH(SBLC!E$1,'SBLC load'!$1:$1,0),0)</f>
        <v>--/--/--</v>
      </c>
      <c r="F164" s="77" t="str">
        <f>VLOOKUP($A164,'SBLC load'!$A:$Y,MATCH(SBLC!F$1,'SBLC load'!$1:$1,0),0)</f>
        <v>EUR</v>
      </c>
      <c r="G164" s="77">
        <f>VLOOKUP($A164,'SBLC load'!$A:$Y,MATCH(SBLC!G$1,'SBLC load'!$1:$1,0),0)</f>
        <v>0.32</v>
      </c>
      <c r="H164" s="75" t="str">
        <f>VLOOKUP($A164,'SBLC load'!$A:$Y,MATCH(SBLC!H$1,'SBLC load'!$1:$1,0),0)</f>
        <v>3</v>
      </c>
      <c r="I164" s="75" t="str">
        <f>VLOOKUP($A164,'SBLC load'!$A:$Y,MATCH(SBLC!I$1,'SBLC load'!$1:$1,0),0)</f>
        <v>4.3%</v>
      </c>
      <c r="J164" s="75" t="str">
        <f>VLOOKUP($A164,'SBLC load'!$A:$Y,MATCH(SBLC!J$1,'SBLC load'!$1:$1,0),0)</f>
        <v>--</v>
      </c>
      <c r="K164" s="77" t="str">
        <f>VLOOKUP($A164,'SBLC load'!$A:$Y,MATCH(SBLC!K$1,'SBLC load'!$1:$1,0),0)</f>
        <v>--</v>
      </c>
      <c r="L164" s="76" t="str">
        <f>VLOOKUP($A164,'SBLC load'!$A:$Y,MATCH(SBLC!L$1,'SBLC load'!$1:$1,0),0)</f>
        <v>备证</v>
      </c>
      <c r="M164" s="76" t="str">
        <f>VLOOKUP($A164,'SBLC load'!$A:$Y,MATCH(SBLC!M$1,'SBLC load'!$1:$1,0),0)</f>
        <v>--</v>
      </c>
      <c r="N164" s="76" t="str">
        <f>VLOOKUP($A164,'SBLC load'!$A:$Y,MATCH(SBLC!N$1,'SBLC load'!$1:$1,0),0)</f>
        <v>河南</v>
      </c>
      <c r="O164" s="127" t="str">
        <f>VLOOKUP($A164,'SBLC load'!$A:$Y,MATCH(SBLC!O$1,'SBLC load'!$1:$1,0),0)</f>
        <v>地方平台</v>
      </c>
      <c r="P164" s="127">
        <f>VLOOKUP($A164,'SBLC load'!$A:$Y,MATCH(SBLC!P$1,'SBLC load'!$1:$1,0),0)</f>
        <v>0.31</v>
      </c>
      <c r="Q164" s="127" t="str">
        <f>VLOOKUP($A164,'SBLC load'!$A:$Y,MATCH(SBLC!Q$1,'SBLC load'!$1:$1,0),0)</f>
        <v>股份行备证</v>
      </c>
      <c r="R164" s="127" t="str">
        <f>VLOOKUP($A164,'SBLC load'!$A:$Y,MATCH(SBLC!R$1,'SBLC load'!$1:$1,0),0)</f>
        <v>股份行第三梯队</v>
      </c>
      <c r="S164" s="127" t="str">
        <f>VLOOKUP($A164,'SBLC load'!$A:$Y,MATCH(SBLC!S$1,'SBLC load'!$1:$1,0),0)</f>
        <v>--</v>
      </c>
    </row>
    <row r="165" spans="1:19" x14ac:dyDescent="0.25">
      <c r="A165" s="101">
        <f>SBLC[[#This Row],[Index]]</f>
        <v>158</v>
      </c>
      <c r="B165" s="75">
        <f>VLOOKUP($A165,'SBLC load'!$A:$Y,MATCH(SBLC!B$1,'SBLC load'!$1:$1,0),0)</f>
        <v>44832</v>
      </c>
      <c r="C165" s="76" t="str">
        <f>VLOOKUP($A165,'SBLC load'!$A:$AD,MATCH(SBLC!C$1,'SBLC load'!$1:$1,0),0)</f>
        <v>常州新运城发</v>
      </c>
      <c r="D165" s="76" t="str">
        <f>VLOOKUP($A165,'SBLC load'!$A:$Y,MATCH(SBLC!D$1,'SBLC load'!$1:$1,0),0)</f>
        <v>江苏银行</v>
      </c>
      <c r="E165" s="75" t="str">
        <f>VLOOKUP($A165,'SBLC load'!$A:$Y,MATCH(SBLC!E$1,'SBLC load'!$1:$1,0),0)</f>
        <v>--/--/--</v>
      </c>
      <c r="F165" s="77" t="str">
        <f>VLOOKUP($A165,'SBLC load'!$A:$Y,MATCH(SBLC!F$1,'SBLC load'!$1:$1,0),0)</f>
        <v>EUR</v>
      </c>
      <c r="G165" s="77">
        <f>VLOOKUP($A165,'SBLC load'!$A:$Y,MATCH(SBLC!G$1,'SBLC load'!$1:$1,0),0)</f>
        <v>0.5</v>
      </c>
      <c r="H165" s="75" t="str">
        <f>VLOOKUP($A165,'SBLC load'!$A:$Y,MATCH(SBLC!H$1,'SBLC load'!$1:$1,0),0)</f>
        <v>3</v>
      </c>
      <c r="I165" s="75" t="str">
        <f>VLOOKUP($A165,'SBLC load'!$A:$Y,MATCH(SBLC!I$1,'SBLC load'!$1:$1,0),0)</f>
        <v>4.1%</v>
      </c>
      <c r="J165" s="75" t="str">
        <f>VLOOKUP($A165,'SBLC load'!$A:$Y,MATCH(SBLC!J$1,'SBLC load'!$1:$1,0),0)</f>
        <v>--</v>
      </c>
      <c r="K165" s="77" t="str">
        <f>VLOOKUP($A165,'SBLC load'!$A:$Y,MATCH(SBLC!K$1,'SBLC load'!$1:$1,0),0)</f>
        <v>--</v>
      </c>
      <c r="L165" s="76" t="str">
        <f>VLOOKUP($A165,'SBLC load'!$A:$Y,MATCH(SBLC!L$1,'SBLC load'!$1:$1,0),0)</f>
        <v>备证+担保</v>
      </c>
      <c r="M165" s="76" t="str">
        <f>VLOOKUP($A165,'SBLC load'!$A:$Y,MATCH(SBLC!M$1,'SBLC load'!$1:$1,0),0)</f>
        <v>--</v>
      </c>
      <c r="N165" s="76" t="str">
        <f>VLOOKUP($A165,'SBLC load'!$A:$Y,MATCH(SBLC!N$1,'SBLC load'!$1:$1,0),0)</f>
        <v>江苏</v>
      </c>
      <c r="O165" s="127" t="str">
        <f>VLOOKUP($A165,'SBLC load'!$A:$Y,MATCH(SBLC!O$1,'SBLC load'!$1:$1,0),0)</f>
        <v>地方平台</v>
      </c>
      <c r="P165" s="127">
        <f>VLOOKUP($A165,'SBLC load'!$A:$Y,MATCH(SBLC!P$1,'SBLC load'!$1:$1,0),0)</f>
        <v>0.49</v>
      </c>
      <c r="Q165" s="127" t="str">
        <f>VLOOKUP($A165,'SBLC load'!$A:$Y,MATCH(SBLC!Q$1,'SBLC load'!$1:$1,0),0)</f>
        <v>城商行备证</v>
      </c>
      <c r="R165" s="127" t="str">
        <f>VLOOKUP($A165,'SBLC load'!$A:$Y,MATCH(SBLC!R$1,'SBLC load'!$1:$1,0),0)</f>
        <v>城商行第一梯队</v>
      </c>
      <c r="S165" s="127" t="str">
        <f>VLOOKUP($A165,'SBLC load'!$A:$Y,MATCH(SBLC!S$1,'SBLC load'!$1:$1,0),0)</f>
        <v>--</v>
      </c>
    </row>
    <row r="166" spans="1:19" x14ac:dyDescent="0.25">
      <c r="A166" s="101">
        <f>SBLC[[#This Row],[Index]]</f>
        <v>157</v>
      </c>
      <c r="B166" s="75">
        <f>VLOOKUP($A166,'SBLC load'!$A:$Y,MATCH(SBLC!B$1,'SBLC load'!$1:$1,0),0)</f>
        <v>44832</v>
      </c>
      <c r="C166" s="76" t="str">
        <f>VLOOKUP($A166,'SBLC load'!$A:$AD,MATCH(SBLC!C$1,'SBLC load'!$1:$1,0),0)</f>
        <v>常州新运城发</v>
      </c>
      <c r="D166" s="76" t="str">
        <f>VLOOKUP($A166,'SBLC load'!$A:$Y,MATCH(SBLC!D$1,'SBLC load'!$1:$1,0),0)</f>
        <v>上海银行</v>
      </c>
      <c r="E166" s="75" t="str">
        <f>VLOOKUP($A166,'SBLC load'!$A:$Y,MATCH(SBLC!E$1,'SBLC load'!$1:$1,0),0)</f>
        <v>--/--/--</v>
      </c>
      <c r="F166" s="77" t="str">
        <f>VLOOKUP($A166,'SBLC load'!$A:$Y,MATCH(SBLC!F$1,'SBLC load'!$1:$1,0),0)</f>
        <v>EUR</v>
      </c>
      <c r="G166" s="77">
        <f>VLOOKUP($A166,'SBLC load'!$A:$Y,MATCH(SBLC!G$1,'SBLC load'!$1:$1,0),0)</f>
        <v>0.5</v>
      </c>
      <c r="H166" s="75" t="str">
        <f>VLOOKUP($A166,'SBLC load'!$A:$Y,MATCH(SBLC!H$1,'SBLC load'!$1:$1,0),0)</f>
        <v>3</v>
      </c>
      <c r="I166" s="75" t="str">
        <f>VLOOKUP($A166,'SBLC load'!$A:$Y,MATCH(SBLC!I$1,'SBLC load'!$1:$1,0),0)</f>
        <v>4.1%</v>
      </c>
      <c r="J166" s="75" t="str">
        <f>VLOOKUP($A166,'SBLC load'!$A:$Y,MATCH(SBLC!J$1,'SBLC load'!$1:$1,0),0)</f>
        <v>4.2%a</v>
      </c>
      <c r="K166" s="77" t="str">
        <f>VLOOKUP($A166,'SBLC load'!$A:$Y,MATCH(SBLC!K$1,'SBLC load'!$1:$1,0),0)</f>
        <v>10</v>
      </c>
      <c r="L166" s="76" t="str">
        <f>VLOOKUP($A166,'SBLC load'!$A:$Y,MATCH(SBLC!L$1,'SBLC load'!$1:$1,0),0)</f>
        <v>备证+担保</v>
      </c>
      <c r="M166" s="76" t="str">
        <f>VLOOKUP($A166,'SBLC load'!$A:$Y,MATCH(SBLC!M$1,'SBLC load'!$1:$1,0),0)</f>
        <v>--</v>
      </c>
      <c r="N166" s="76" t="str">
        <f>VLOOKUP($A166,'SBLC load'!$A:$Y,MATCH(SBLC!N$1,'SBLC load'!$1:$1,0),0)</f>
        <v>江苏</v>
      </c>
      <c r="O166" s="127" t="str">
        <f>VLOOKUP($A166,'SBLC load'!$A:$Y,MATCH(SBLC!O$1,'SBLC load'!$1:$1,0),0)</f>
        <v>地方平台</v>
      </c>
      <c r="P166" s="127">
        <f>VLOOKUP($A166,'SBLC load'!$A:$Y,MATCH(SBLC!P$1,'SBLC load'!$1:$1,0),0)</f>
        <v>0.49</v>
      </c>
      <c r="Q166" s="127" t="str">
        <f>VLOOKUP($A166,'SBLC load'!$A:$Y,MATCH(SBLC!Q$1,'SBLC load'!$1:$1,0),0)</f>
        <v>城商行备证</v>
      </c>
      <c r="R166" s="127" t="str">
        <f>VLOOKUP($A166,'SBLC load'!$A:$Y,MATCH(SBLC!R$1,'SBLC load'!$1:$1,0),0)</f>
        <v>城商行第一梯队</v>
      </c>
      <c r="S166" s="127" t="str">
        <f>VLOOKUP($A166,'SBLC load'!$A:$Y,MATCH(SBLC!S$1,'SBLC load'!$1:$1,0),0)</f>
        <v>--</v>
      </c>
    </row>
    <row r="167" spans="1:19" x14ac:dyDescent="0.25">
      <c r="A167" s="101">
        <f>SBLC[[#This Row],[Index]]</f>
        <v>156</v>
      </c>
      <c r="B167" s="75">
        <f>VLOOKUP($A167,'SBLC load'!$A:$Y,MATCH(SBLC!B$1,'SBLC load'!$1:$1,0),0)</f>
        <v>44830</v>
      </c>
      <c r="C167" s="76" t="str">
        <f>VLOOKUP($A167,'SBLC load'!$A:$AD,MATCH(SBLC!C$1,'SBLC load'!$1:$1,0),0)</f>
        <v>南京江宁经开</v>
      </c>
      <c r="D167" s="76" t="str">
        <f>VLOOKUP($A167,'SBLC load'!$A:$Y,MATCH(SBLC!D$1,'SBLC load'!$1:$1,0),0)</f>
        <v>江苏银行</v>
      </c>
      <c r="E167" s="75" t="str">
        <f>VLOOKUP($A167,'SBLC load'!$A:$Y,MATCH(SBLC!E$1,'SBLC load'!$1:$1,0),0)</f>
        <v>--/--/--</v>
      </c>
      <c r="F167" s="77" t="str">
        <f>VLOOKUP($A167,'SBLC load'!$A:$Y,MATCH(SBLC!F$1,'SBLC load'!$1:$1,0),0)</f>
        <v>USD</v>
      </c>
      <c r="G167" s="77">
        <f>VLOOKUP($A167,'SBLC load'!$A:$Y,MATCH(SBLC!G$1,'SBLC load'!$1:$1,0),0)</f>
        <v>1.2</v>
      </c>
      <c r="H167" s="75" t="str">
        <f>VLOOKUP($A167,'SBLC load'!$A:$Y,MATCH(SBLC!H$1,'SBLC load'!$1:$1,0),0)</f>
        <v>1</v>
      </c>
      <c r="I167" s="75" t="str">
        <f>VLOOKUP($A167,'SBLC load'!$A:$Y,MATCH(SBLC!I$1,'SBLC load'!$1:$1,0),0)</f>
        <v>5.35%</v>
      </c>
      <c r="J167" s="75" t="str">
        <f>VLOOKUP($A167,'SBLC load'!$A:$Y,MATCH(SBLC!J$1,'SBLC load'!$1:$1,0),0)</f>
        <v>5.45%a</v>
      </c>
      <c r="K167" s="77" t="str">
        <f>VLOOKUP($A167,'SBLC load'!$A:$Y,MATCH(SBLC!K$1,'SBLC load'!$1:$1,0),0)</f>
        <v>10</v>
      </c>
      <c r="L167" s="76" t="str">
        <f>VLOOKUP($A167,'SBLC load'!$A:$Y,MATCH(SBLC!L$1,'SBLC load'!$1:$1,0),0)</f>
        <v>备证+维好</v>
      </c>
      <c r="M167" s="76" t="str">
        <f>VLOOKUP($A167,'SBLC load'!$A:$Y,MATCH(SBLC!M$1,'SBLC load'!$1:$1,0),0)</f>
        <v>--</v>
      </c>
      <c r="N167" s="76" t="str">
        <f>VLOOKUP($A167,'SBLC load'!$A:$Y,MATCH(SBLC!N$1,'SBLC load'!$1:$1,0),0)</f>
        <v>江苏</v>
      </c>
      <c r="O167" s="127" t="str">
        <f>VLOOKUP($A167,'SBLC load'!$A:$Y,MATCH(SBLC!O$1,'SBLC load'!$1:$1,0),0)</f>
        <v>地方平台</v>
      </c>
      <c r="P167" s="127">
        <f>VLOOKUP($A167,'SBLC load'!$A:$Y,MATCH(SBLC!P$1,'SBLC load'!$1:$1,0),0)</f>
        <v>1.2</v>
      </c>
      <c r="Q167" s="127" t="str">
        <f>VLOOKUP($A167,'SBLC load'!$A:$Y,MATCH(SBLC!Q$1,'SBLC load'!$1:$1,0),0)</f>
        <v>城商行备证</v>
      </c>
      <c r="R167" s="127" t="str">
        <f>VLOOKUP($A167,'SBLC load'!$A:$Y,MATCH(SBLC!R$1,'SBLC load'!$1:$1,0),0)</f>
        <v>城商行第一梯队</v>
      </c>
      <c r="S167" s="127" t="str">
        <f>VLOOKUP($A167,'SBLC load'!$A:$Y,MATCH(SBLC!S$1,'SBLC load'!$1:$1,0),0)</f>
        <v>BISL</v>
      </c>
    </row>
    <row r="168" spans="1:19" x14ac:dyDescent="0.25">
      <c r="A168" s="101">
        <f>SBLC[[#This Row],[Index]]</f>
        <v>155</v>
      </c>
      <c r="B168" s="75">
        <f>VLOOKUP($A168,'SBLC load'!$A:$Y,MATCH(SBLC!B$1,'SBLC load'!$1:$1,0),0)</f>
        <v>44826</v>
      </c>
      <c r="C168" s="76" t="str">
        <f>VLOOKUP($A168,'SBLC load'!$A:$AD,MATCH(SBLC!C$1,'SBLC load'!$1:$1,0),0)</f>
        <v>南京浦口经开</v>
      </c>
      <c r="D168" s="76" t="str">
        <f>VLOOKUP($A168,'SBLC load'!$A:$Y,MATCH(SBLC!D$1,'SBLC load'!$1:$1,0),0)</f>
        <v>北京银行</v>
      </c>
      <c r="E168" s="75" t="str">
        <f>VLOOKUP($A168,'SBLC load'!$A:$Y,MATCH(SBLC!E$1,'SBLC load'!$1:$1,0),0)</f>
        <v>--/--/--</v>
      </c>
      <c r="F168" s="77" t="str">
        <f>VLOOKUP($A168,'SBLC load'!$A:$Y,MATCH(SBLC!F$1,'SBLC load'!$1:$1,0),0)</f>
        <v>USD</v>
      </c>
      <c r="G168" s="77">
        <f>VLOOKUP($A168,'SBLC load'!$A:$Y,MATCH(SBLC!G$1,'SBLC load'!$1:$1,0),0)</f>
        <v>1</v>
      </c>
      <c r="H168" s="75" t="str">
        <f>VLOOKUP($A168,'SBLC load'!$A:$Y,MATCH(SBLC!H$1,'SBLC load'!$1:$1,0),0)</f>
        <v>3</v>
      </c>
      <c r="I168" s="75" t="str">
        <f>VLOOKUP($A168,'SBLC load'!$A:$Y,MATCH(SBLC!I$1,'SBLC load'!$1:$1,0),0)</f>
        <v>5.5%</v>
      </c>
      <c r="J168" s="75" t="str">
        <f>VLOOKUP($A168,'SBLC load'!$A:$Y,MATCH(SBLC!J$1,'SBLC load'!$1:$1,0),0)</f>
        <v>--</v>
      </c>
      <c r="K168" s="77" t="str">
        <f>VLOOKUP($A168,'SBLC load'!$A:$Y,MATCH(SBLC!K$1,'SBLC load'!$1:$1,0),0)</f>
        <v>--</v>
      </c>
      <c r="L168" s="76" t="str">
        <f>VLOOKUP($A168,'SBLC load'!$A:$Y,MATCH(SBLC!L$1,'SBLC load'!$1:$1,0),0)</f>
        <v>备证+维好</v>
      </c>
      <c r="M168" s="76" t="str">
        <f>VLOOKUP($A168,'SBLC load'!$A:$Y,MATCH(SBLC!M$1,'SBLC load'!$1:$1,0),0)</f>
        <v>--</v>
      </c>
      <c r="N168" s="76" t="str">
        <f>VLOOKUP($A168,'SBLC load'!$A:$Y,MATCH(SBLC!N$1,'SBLC load'!$1:$1,0),0)</f>
        <v>江苏</v>
      </c>
      <c r="O168" s="127" t="str">
        <f>VLOOKUP($A168,'SBLC load'!$A:$Y,MATCH(SBLC!O$1,'SBLC load'!$1:$1,0),0)</f>
        <v>地方平台</v>
      </c>
      <c r="P168" s="127">
        <f>VLOOKUP($A168,'SBLC load'!$A:$Y,MATCH(SBLC!P$1,'SBLC load'!$1:$1,0),0)</f>
        <v>1</v>
      </c>
      <c r="Q168" s="127" t="str">
        <f>VLOOKUP($A168,'SBLC load'!$A:$Y,MATCH(SBLC!Q$1,'SBLC load'!$1:$1,0),0)</f>
        <v>城商行备证</v>
      </c>
      <c r="R168" s="127" t="str">
        <f>VLOOKUP($A168,'SBLC load'!$A:$Y,MATCH(SBLC!R$1,'SBLC load'!$1:$1,0),0)</f>
        <v>城商行第一梯队</v>
      </c>
      <c r="S168" s="127" t="str">
        <f>VLOOKUP($A168,'SBLC load'!$A:$Y,MATCH(SBLC!S$1,'SBLC load'!$1:$1,0),0)</f>
        <v>--</v>
      </c>
    </row>
    <row r="169" spans="1:19" x14ac:dyDescent="0.25">
      <c r="A169" s="101">
        <f>SBLC[[#This Row],[Index]]</f>
        <v>154</v>
      </c>
      <c r="B169" s="75">
        <f>VLOOKUP($A169,'SBLC load'!$A:$Y,MATCH(SBLC!B$1,'SBLC load'!$1:$1,0),0)</f>
        <v>44820</v>
      </c>
      <c r="C169" s="76" t="str">
        <f>VLOOKUP($A169,'SBLC load'!$A:$AD,MATCH(SBLC!C$1,'SBLC load'!$1:$1,0),0)</f>
        <v>西安未央城建</v>
      </c>
      <c r="D169" s="76" t="str">
        <f>VLOOKUP($A169,'SBLC load'!$A:$Y,MATCH(SBLC!D$1,'SBLC load'!$1:$1,0),0)</f>
        <v>成都银行</v>
      </c>
      <c r="E169" s="75" t="str">
        <f>VLOOKUP($A169,'SBLC load'!$A:$Y,MATCH(SBLC!E$1,'SBLC load'!$1:$1,0),0)</f>
        <v>--/--/--</v>
      </c>
      <c r="F169" s="77" t="str">
        <f>VLOOKUP($A169,'SBLC load'!$A:$Y,MATCH(SBLC!F$1,'SBLC load'!$1:$1,0),0)</f>
        <v>USD</v>
      </c>
      <c r="G169" s="77">
        <f>VLOOKUP($A169,'SBLC load'!$A:$Y,MATCH(SBLC!G$1,'SBLC load'!$1:$1,0),0)</f>
        <v>0.77</v>
      </c>
      <c r="H169" s="75" t="str">
        <f>VLOOKUP($A169,'SBLC load'!$A:$Y,MATCH(SBLC!H$1,'SBLC load'!$1:$1,0),0)</f>
        <v>3</v>
      </c>
      <c r="I169" s="75" t="str">
        <f>VLOOKUP($A169,'SBLC load'!$A:$Y,MATCH(SBLC!I$1,'SBLC load'!$1:$1,0),0)</f>
        <v>5.3%</v>
      </c>
      <c r="J169" s="75" t="str">
        <f>VLOOKUP($A169,'SBLC load'!$A:$Y,MATCH(SBLC!J$1,'SBLC load'!$1:$1,0),0)</f>
        <v>5.5%a</v>
      </c>
      <c r="K169" s="77" t="str">
        <f>VLOOKUP($A169,'SBLC load'!$A:$Y,MATCH(SBLC!K$1,'SBLC load'!$1:$1,0),0)</f>
        <v>20</v>
      </c>
      <c r="L169" s="76" t="str">
        <f>VLOOKUP($A169,'SBLC load'!$A:$Y,MATCH(SBLC!L$1,'SBLC load'!$1:$1,0),0)</f>
        <v>备证</v>
      </c>
      <c r="M169" s="76" t="str">
        <f>VLOOKUP($A169,'SBLC load'!$A:$Y,MATCH(SBLC!M$1,'SBLC load'!$1:$1,0),0)</f>
        <v>--</v>
      </c>
      <c r="N169" s="76" t="str">
        <f>VLOOKUP($A169,'SBLC load'!$A:$Y,MATCH(SBLC!N$1,'SBLC load'!$1:$1,0),0)</f>
        <v>陕西</v>
      </c>
      <c r="O169" s="127" t="str">
        <f>VLOOKUP($A169,'SBLC load'!$A:$Y,MATCH(SBLC!O$1,'SBLC load'!$1:$1,0),0)</f>
        <v>地方平台</v>
      </c>
      <c r="P169" s="127">
        <f>VLOOKUP($A169,'SBLC load'!$A:$Y,MATCH(SBLC!P$1,'SBLC load'!$1:$1,0),0)</f>
        <v>0.77</v>
      </c>
      <c r="Q169" s="127" t="str">
        <f>VLOOKUP($A169,'SBLC load'!$A:$Y,MATCH(SBLC!Q$1,'SBLC load'!$1:$1,0),0)</f>
        <v>城商行备证</v>
      </c>
      <c r="R169" s="127" t="str">
        <f>VLOOKUP($A169,'SBLC load'!$A:$Y,MATCH(SBLC!R$1,'SBLC load'!$1:$1,0),0)</f>
        <v>城商行第三梯队</v>
      </c>
      <c r="S169" s="127" t="str">
        <f>VLOOKUP($A169,'SBLC load'!$A:$Y,MATCH(SBLC!S$1,'SBLC load'!$1:$1,0),0)</f>
        <v>--</v>
      </c>
    </row>
    <row r="170" spans="1:19" x14ac:dyDescent="0.25">
      <c r="A170" s="101">
        <f>SBLC[[#This Row],[Index]]</f>
        <v>153</v>
      </c>
      <c r="B170" s="75">
        <f>VLOOKUP($A170,'SBLC load'!$A:$Y,MATCH(SBLC!B$1,'SBLC load'!$1:$1,0),0)</f>
        <v>44819</v>
      </c>
      <c r="C170" s="76" t="str">
        <f>VLOOKUP($A170,'SBLC load'!$A:$AD,MATCH(SBLC!C$1,'SBLC load'!$1:$1,0),0)</f>
        <v>济南经开</v>
      </c>
      <c r="D170" s="76" t="str">
        <f>VLOOKUP($A170,'SBLC load'!$A:$Y,MATCH(SBLC!D$1,'SBLC load'!$1:$1,0),0)</f>
        <v>青岛银行</v>
      </c>
      <c r="E170" s="75" t="str">
        <f>VLOOKUP($A170,'SBLC load'!$A:$Y,MATCH(SBLC!E$1,'SBLC load'!$1:$1,0),0)</f>
        <v>--/--/--</v>
      </c>
      <c r="F170" s="77" t="str">
        <f>VLOOKUP($A170,'SBLC load'!$A:$Y,MATCH(SBLC!F$1,'SBLC load'!$1:$1,0),0)</f>
        <v>EUR</v>
      </c>
      <c r="G170" s="77">
        <f>VLOOKUP($A170,'SBLC load'!$A:$Y,MATCH(SBLC!G$1,'SBLC load'!$1:$1,0),0)</f>
        <v>0.48</v>
      </c>
      <c r="H170" s="75" t="str">
        <f>VLOOKUP($A170,'SBLC load'!$A:$Y,MATCH(SBLC!H$1,'SBLC load'!$1:$1,0),0)</f>
        <v>2.9</v>
      </c>
      <c r="I170" s="75" t="str">
        <f>VLOOKUP($A170,'SBLC load'!$A:$Y,MATCH(SBLC!I$1,'SBLC load'!$1:$1,0),0)</f>
        <v>4%</v>
      </c>
      <c r="J170" s="75" t="str">
        <f>VLOOKUP($A170,'SBLC load'!$A:$Y,MATCH(SBLC!J$1,'SBLC load'!$1:$1,0),0)</f>
        <v>4%a</v>
      </c>
      <c r="K170" s="77" t="str">
        <f>VLOOKUP($A170,'SBLC load'!$A:$Y,MATCH(SBLC!K$1,'SBLC load'!$1:$1,0),0)</f>
        <v>0</v>
      </c>
      <c r="L170" s="76" t="str">
        <f>VLOOKUP($A170,'SBLC load'!$A:$Y,MATCH(SBLC!L$1,'SBLC load'!$1:$1,0),0)</f>
        <v>备证</v>
      </c>
      <c r="M170" s="76" t="str">
        <f>VLOOKUP($A170,'SBLC load'!$A:$Y,MATCH(SBLC!M$1,'SBLC load'!$1:$1,0),0)</f>
        <v>--</v>
      </c>
      <c r="N170" s="76" t="str">
        <f>VLOOKUP($A170,'SBLC load'!$A:$Y,MATCH(SBLC!N$1,'SBLC load'!$1:$1,0),0)</f>
        <v>山东</v>
      </c>
      <c r="O170" s="127" t="str">
        <f>VLOOKUP($A170,'SBLC load'!$A:$Y,MATCH(SBLC!O$1,'SBLC load'!$1:$1,0),0)</f>
        <v>地方平台</v>
      </c>
      <c r="P170" s="127">
        <f>VLOOKUP($A170,'SBLC load'!$A:$Y,MATCH(SBLC!P$1,'SBLC load'!$1:$1,0),0)</f>
        <v>0.48</v>
      </c>
      <c r="Q170" s="127" t="str">
        <f>VLOOKUP($A170,'SBLC load'!$A:$Y,MATCH(SBLC!Q$1,'SBLC load'!$1:$1,0),0)</f>
        <v>城商行备证</v>
      </c>
      <c r="R170" s="127" t="str">
        <f>VLOOKUP($A170,'SBLC load'!$A:$Y,MATCH(SBLC!R$1,'SBLC load'!$1:$1,0),0)</f>
        <v>城商行第四梯队</v>
      </c>
      <c r="S170" s="127" t="str">
        <f>VLOOKUP($A170,'SBLC load'!$A:$Y,MATCH(SBLC!S$1,'SBLC load'!$1:$1,0),0)</f>
        <v>--</v>
      </c>
    </row>
    <row r="171" spans="1:19" x14ac:dyDescent="0.25">
      <c r="A171" s="101">
        <f>SBLC[[#This Row],[Index]]</f>
        <v>152</v>
      </c>
      <c r="B171" s="75">
        <f>VLOOKUP($A171,'SBLC load'!$A:$Y,MATCH(SBLC!B$1,'SBLC load'!$1:$1,0),0)</f>
        <v>44819</v>
      </c>
      <c r="C171" s="76" t="str">
        <f>VLOOKUP($A171,'SBLC load'!$A:$AD,MATCH(SBLC!C$1,'SBLC load'!$1:$1,0),0)</f>
        <v>晶科科技</v>
      </c>
      <c r="D171" s="76" t="str">
        <f>VLOOKUP($A171,'SBLC load'!$A:$Y,MATCH(SBLC!D$1,'SBLC load'!$1:$1,0),0)</f>
        <v>招商银行</v>
      </c>
      <c r="E171" s="75" t="str">
        <f>VLOOKUP($A171,'SBLC load'!$A:$Y,MATCH(SBLC!E$1,'SBLC load'!$1:$1,0),0)</f>
        <v>--/--/--</v>
      </c>
      <c r="F171" s="77" t="str">
        <f>VLOOKUP($A171,'SBLC load'!$A:$Y,MATCH(SBLC!F$1,'SBLC load'!$1:$1,0),0)</f>
        <v>USD</v>
      </c>
      <c r="G171" s="77">
        <f>VLOOKUP($A171,'SBLC load'!$A:$Y,MATCH(SBLC!G$1,'SBLC load'!$1:$1,0),0)</f>
        <v>1</v>
      </c>
      <c r="H171" s="75" t="str">
        <f>VLOOKUP($A171,'SBLC load'!$A:$Y,MATCH(SBLC!H$1,'SBLC load'!$1:$1,0),0)</f>
        <v>3</v>
      </c>
      <c r="I171" s="75" t="str">
        <f>VLOOKUP($A171,'SBLC load'!$A:$Y,MATCH(SBLC!I$1,'SBLC load'!$1:$1,0),0)</f>
        <v>4.8%</v>
      </c>
      <c r="J171" s="75" t="str">
        <f>VLOOKUP($A171,'SBLC load'!$A:$Y,MATCH(SBLC!J$1,'SBLC load'!$1:$1,0),0)</f>
        <v>--</v>
      </c>
      <c r="K171" s="77" t="str">
        <f>VLOOKUP($A171,'SBLC load'!$A:$Y,MATCH(SBLC!K$1,'SBLC load'!$1:$1,0),0)</f>
        <v>--</v>
      </c>
      <c r="L171" s="76" t="str">
        <f>VLOOKUP($A171,'SBLC load'!$A:$Y,MATCH(SBLC!L$1,'SBLC load'!$1:$1,0),0)</f>
        <v>备证</v>
      </c>
      <c r="M171" s="76" t="str">
        <f>VLOOKUP($A171,'SBLC load'!$A:$Y,MATCH(SBLC!M$1,'SBLC load'!$1:$1,0),0)</f>
        <v>绿色债券</v>
      </c>
      <c r="N171" s="76" t="str">
        <f>VLOOKUP($A171,'SBLC load'!$A:$Y,MATCH(SBLC!N$1,'SBLC load'!$1:$1,0),0)</f>
        <v>江西</v>
      </c>
      <c r="O171" s="127" t="str">
        <f>VLOOKUP($A171,'SBLC load'!$A:$Y,MATCH(SBLC!O$1,'SBLC load'!$1:$1,0),0)</f>
        <v>产业</v>
      </c>
      <c r="P171" s="127">
        <f>VLOOKUP($A171,'SBLC load'!$A:$Y,MATCH(SBLC!P$1,'SBLC load'!$1:$1,0),0)</f>
        <v>1</v>
      </c>
      <c r="Q171" s="127" t="str">
        <f>VLOOKUP($A171,'SBLC load'!$A:$Y,MATCH(SBLC!Q$1,'SBLC load'!$1:$1,0),0)</f>
        <v>股份行备证</v>
      </c>
      <c r="R171" s="127" t="str">
        <f>VLOOKUP($A171,'SBLC load'!$A:$Y,MATCH(SBLC!R$1,'SBLC load'!$1:$1,0),0)</f>
        <v>股份行第一梯队</v>
      </c>
      <c r="S171" s="127" t="str">
        <f>VLOOKUP($A171,'SBLC load'!$A:$Y,MATCH(SBLC!S$1,'SBLC load'!$1:$1,0),0)</f>
        <v>--</v>
      </c>
    </row>
    <row r="172" spans="1:19" x14ac:dyDescent="0.25">
      <c r="A172" s="101">
        <f>SBLC[[#This Row],[Index]]</f>
        <v>151</v>
      </c>
      <c r="B172" s="75">
        <f>VLOOKUP($A172,'SBLC load'!$A:$Y,MATCH(SBLC!B$1,'SBLC load'!$1:$1,0),0)</f>
        <v>44813</v>
      </c>
      <c r="C172" s="76" t="str">
        <f>VLOOKUP($A172,'SBLC load'!$A:$AD,MATCH(SBLC!C$1,'SBLC load'!$1:$1,0),0)</f>
        <v>腾海投控</v>
      </c>
      <c r="D172" s="76" t="str">
        <f>VLOOKUP($A172,'SBLC load'!$A:$Y,MATCH(SBLC!D$1,'SBLC load'!$1:$1,0),0)</f>
        <v>上海银行</v>
      </c>
      <c r="E172" s="75" t="str">
        <f>VLOOKUP($A172,'SBLC load'!$A:$Y,MATCH(SBLC!E$1,'SBLC load'!$1:$1,0),0)</f>
        <v>--/--/--</v>
      </c>
      <c r="F172" s="77" t="str">
        <f>VLOOKUP($A172,'SBLC load'!$A:$Y,MATCH(SBLC!F$1,'SBLC load'!$1:$1,0),0)</f>
        <v>EUR</v>
      </c>
      <c r="G172" s="77">
        <f>VLOOKUP($A172,'SBLC load'!$A:$Y,MATCH(SBLC!G$1,'SBLC load'!$1:$1,0),0)</f>
        <v>0.46</v>
      </c>
      <c r="H172" s="75" t="str">
        <f>VLOOKUP($A172,'SBLC load'!$A:$Y,MATCH(SBLC!H$1,'SBLC load'!$1:$1,0),0)</f>
        <v>3</v>
      </c>
      <c r="I172" s="75" t="str">
        <f>VLOOKUP($A172,'SBLC load'!$A:$Y,MATCH(SBLC!I$1,'SBLC load'!$1:$1,0),0)</f>
        <v>3.5%</v>
      </c>
      <c r="J172" s="75" t="str">
        <f>VLOOKUP($A172,'SBLC load'!$A:$Y,MATCH(SBLC!J$1,'SBLC load'!$1:$1,0),0)</f>
        <v>--</v>
      </c>
      <c r="K172" s="77" t="str">
        <f>VLOOKUP($A172,'SBLC load'!$A:$Y,MATCH(SBLC!K$1,'SBLC load'!$1:$1,0),0)</f>
        <v>--</v>
      </c>
      <c r="L172" s="76" t="str">
        <f>VLOOKUP($A172,'SBLC load'!$A:$Y,MATCH(SBLC!L$1,'SBLC load'!$1:$1,0),0)</f>
        <v>备证</v>
      </c>
      <c r="M172" s="76" t="str">
        <f>VLOOKUP($A172,'SBLC load'!$A:$Y,MATCH(SBLC!M$1,'SBLC load'!$1:$1,0),0)</f>
        <v>--</v>
      </c>
      <c r="N172" s="76" t="str">
        <f>VLOOKUP($A172,'SBLC load'!$A:$Y,MATCH(SBLC!N$1,'SBLC load'!$1:$1,0),0)</f>
        <v>江苏</v>
      </c>
      <c r="O172" s="127" t="str">
        <f>VLOOKUP($A172,'SBLC load'!$A:$Y,MATCH(SBLC!O$1,'SBLC load'!$1:$1,0),0)</f>
        <v>地方平台</v>
      </c>
      <c r="P172" s="127">
        <f>VLOOKUP($A172,'SBLC load'!$A:$Y,MATCH(SBLC!P$1,'SBLC load'!$1:$1,0),0)</f>
        <v>0.46</v>
      </c>
      <c r="Q172" s="127" t="str">
        <f>VLOOKUP($A172,'SBLC load'!$A:$Y,MATCH(SBLC!Q$1,'SBLC load'!$1:$1,0),0)</f>
        <v>城商行备证</v>
      </c>
      <c r="R172" s="127" t="str">
        <f>VLOOKUP($A172,'SBLC load'!$A:$Y,MATCH(SBLC!R$1,'SBLC load'!$1:$1,0),0)</f>
        <v>城商行第一梯队</v>
      </c>
      <c r="S172" s="127" t="str">
        <f>VLOOKUP($A172,'SBLC load'!$A:$Y,MATCH(SBLC!S$1,'SBLC load'!$1:$1,0),0)</f>
        <v>--</v>
      </c>
    </row>
    <row r="173" spans="1:19" x14ac:dyDescent="0.25">
      <c r="A173" s="101">
        <f>SBLC[[#This Row],[Index]]</f>
        <v>150</v>
      </c>
      <c r="B173" s="75">
        <f>VLOOKUP($A173,'SBLC load'!$A:$Y,MATCH(SBLC!B$1,'SBLC load'!$1:$1,0),0)</f>
        <v>44812</v>
      </c>
      <c r="C173" s="76" t="str">
        <f>VLOOKUP($A173,'SBLC load'!$A:$AD,MATCH(SBLC!C$1,'SBLC load'!$1:$1,0),0)</f>
        <v>绍兴袍江建发</v>
      </c>
      <c r="D173" s="76" t="str">
        <f>VLOOKUP($A173,'SBLC load'!$A:$Y,MATCH(SBLC!D$1,'SBLC load'!$1:$1,0),0)</f>
        <v>上海银行</v>
      </c>
      <c r="E173" s="75" t="str">
        <f>VLOOKUP($A173,'SBLC load'!$A:$Y,MATCH(SBLC!E$1,'SBLC load'!$1:$1,0),0)</f>
        <v>--/--/--</v>
      </c>
      <c r="F173" s="77" t="str">
        <f>VLOOKUP($A173,'SBLC load'!$A:$Y,MATCH(SBLC!F$1,'SBLC load'!$1:$1,0),0)</f>
        <v>CNH</v>
      </c>
      <c r="G173" s="77">
        <f>VLOOKUP($A173,'SBLC load'!$A:$Y,MATCH(SBLC!G$1,'SBLC load'!$1:$1,0),0)</f>
        <v>8</v>
      </c>
      <c r="H173" s="75" t="str">
        <f>VLOOKUP($A173,'SBLC load'!$A:$Y,MATCH(SBLC!H$1,'SBLC load'!$1:$1,0),0)</f>
        <v>3</v>
      </c>
      <c r="I173" s="75" t="str">
        <f>VLOOKUP($A173,'SBLC load'!$A:$Y,MATCH(SBLC!I$1,'SBLC load'!$1:$1,0),0)</f>
        <v>4.2%</v>
      </c>
      <c r="J173" s="75" t="str">
        <f>VLOOKUP($A173,'SBLC load'!$A:$Y,MATCH(SBLC!J$1,'SBLC load'!$1:$1,0),0)</f>
        <v>--</v>
      </c>
      <c r="K173" s="77" t="str">
        <f>VLOOKUP($A173,'SBLC load'!$A:$Y,MATCH(SBLC!K$1,'SBLC load'!$1:$1,0),0)</f>
        <v>--</v>
      </c>
      <c r="L173" s="76" t="str">
        <f>VLOOKUP($A173,'SBLC load'!$A:$Y,MATCH(SBLC!L$1,'SBLC load'!$1:$1,0),0)</f>
        <v>备证</v>
      </c>
      <c r="M173" s="76" t="str">
        <f>VLOOKUP($A173,'SBLC load'!$A:$Y,MATCH(SBLC!M$1,'SBLC load'!$1:$1,0),0)</f>
        <v>自贸债</v>
      </c>
      <c r="N173" s="76" t="str">
        <f>VLOOKUP($A173,'SBLC load'!$A:$Y,MATCH(SBLC!N$1,'SBLC load'!$1:$1,0),0)</f>
        <v>浙江</v>
      </c>
      <c r="O173" s="127" t="str">
        <f>VLOOKUP($A173,'SBLC load'!$A:$Y,MATCH(SBLC!O$1,'SBLC load'!$1:$1,0),0)</f>
        <v>地方平台</v>
      </c>
      <c r="P173" s="127">
        <f>VLOOKUP($A173,'SBLC load'!$A:$Y,MATCH(SBLC!P$1,'SBLC load'!$1:$1,0),0)</f>
        <v>1.1499999999999999</v>
      </c>
      <c r="Q173" s="127" t="str">
        <f>VLOOKUP($A173,'SBLC load'!$A:$Y,MATCH(SBLC!Q$1,'SBLC load'!$1:$1,0),0)</f>
        <v>城商行备证</v>
      </c>
      <c r="R173" s="127" t="str">
        <f>VLOOKUP($A173,'SBLC load'!$A:$Y,MATCH(SBLC!R$1,'SBLC load'!$1:$1,0),0)</f>
        <v>城商行第一梯队</v>
      </c>
      <c r="S173" s="127" t="str">
        <f>VLOOKUP($A173,'SBLC load'!$A:$Y,MATCH(SBLC!S$1,'SBLC load'!$1:$1,0),0)</f>
        <v>--</v>
      </c>
    </row>
    <row r="174" spans="1:19" x14ac:dyDescent="0.25">
      <c r="A174" s="101">
        <f>SBLC[[#This Row],[Index]]</f>
        <v>149</v>
      </c>
      <c r="B174" s="75">
        <f>VLOOKUP($A174,'SBLC load'!$A:$Y,MATCH(SBLC!B$1,'SBLC load'!$1:$1,0),0)</f>
        <v>44812</v>
      </c>
      <c r="C174" s="76" t="str">
        <f>VLOOKUP($A174,'SBLC load'!$A:$AD,MATCH(SBLC!C$1,'SBLC load'!$1:$1,0),0)</f>
        <v>漳州圆山发展</v>
      </c>
      <c r="D174" s="76" t="str">
        <f>VLOOKUP($A174,'SBLC load'!$A:$Y,MATCH(SBLC!D$1,'SBLC load'!$1:$1,0),0)</f>
        <v>厦门国际银行</v>
      </c>
      <c r="E174" s="75" t="str">
        <f>VLOOKUP($A174,'SBLC load'!$A:$Y,MATCH(SBLC!E$1,'SBLC load'!$1:$1,0),0)</f>
        <v>--/--/--</v>
      </c>
      <c r="F174" s="77" t="str">
        <f>VLOOKUP($A174,'SBLC load'!$A:$Y,MATCH(SBLC!F$1,'SBLC load'!$1:$1,0),0)</f>
        <v>USD</v>
      </c>
      <c r="G174" s="77">
        <f>VLOOKUP($A174,'SBLC load'!$A:$Y,MATCH(SBLC!G$1,'SBLC load'!$1:$1,0),0)</f>
        <v>0.22</v>
      </c>
      <c r="H174" s="75" t="str">
        <f>VLOOKUP($A174,'SBLC load'!$A:$Y,MATCH(SBLC!H$1,'SBLC load'!$1:$1,0),0)</f>
        <v>3</v>
      </c>
      <c r="I174" s="75" t="str">
        <f>VLOOKUP($A174,'SBLC load'!$A:$Y,MATCH(SBLC!I$1,'SBLC load'!$1:$1,0),0)</f>
        <v>5.29%</v>
      </c>
      <c r="J174" s="75" t="str">
        <f>VLOOKUP($A174,'SBLC load'!$A:$Y,MATCH(SBLC!J$1,'SBLC load'!$1:$1,0),0)</f>
        <v>--</v>
      </c>
      <c r="K174" s="77" t="str">
        <f>VLOOKUP($A174,'SBLC load'!$A:$Y,MATCH(SBLC!K$1,'SBLC load'!$1:$1,0),0)</f>
        <v>--</v>
      </c>
      <c r="L174" s="76" t="str">
        <f>VLOOKUP($A174,'SBLC load'!$A:$Y,MATCH(SBLC!L$1,'SBLC load'!$1:$1,0),0)</f>
        <v>备证</v>
      </c>
      <c r="M174" s="76" t="str">
        <f>VLOOKUP($A174,'SBLC load'!$A:$Y,MATCH(SBLC!M$1,'SBLC load'!$1:$1,0),0)</f>
        <v>澳交所债券</v>
      </c>
      <c r="N174" s="76" t="str">
        <f>VLOOKUP($A174,'SBLC load'!$A:$Y,MATCH(SBLC!N$1,'SBLC load'!$1:$1,0),0)</f>
        <v>福建</v>
      </c>
      <c r="O174" s="127" t="str">
        <f>VLOOKUP($A174,'SBLC load'!$A:$Y,MATCH(SBLC!O$1,'SBLC load'!$1:$1,0),0)</f>
        <v>地方平台</v>
      </c>
      <c r="P174" s="127">
        <f>VLOOKUP($A174,'SBLC load'!$A:$Y,MATCH(SBLC!P$1,'SBLC load'!$1:$1,0),0)</f>
        <v>0.22</v>
      </c>
      <c r="Q174" s="127" t="str">
        <f>VLOOKUP($A174,'SBLC load'!$A:$Y,MATCH(SBLC!Q$1,'SBLC load'!$1:$1,0),0)</f>
        <v>城商行备证</v>
      </c>
      <c r="R174" s="127" t="str">
        <f>VLOOKUP($A174,'SBLC load'!$A:$Y,MATCH(SBLC!R$1,'SBLC load'!$1:$1,0),0)</f>
        <v>--</v>
      </c>
      <c r="S174" s="127" t="str">
        <f>VLOOKUP($A174,'SBLC load'!$A:$Y,MATCH(SBLC!S$1,'SBLC load'!$1:$1,0),0)</f>
        <v>--</v>
      </c>
    </row>
    <row r="175" spans="1:19" x14ac:dyDescent="0.25">
      <c r="A175" s="101">
        <f>SBLC[[#This Row],[Index]]</f>
        <v>148</v>
      </c>
      <c r="B175" s="75">
        <f>VLOOKUP($A175,'SBLC load'!$A:$Y,MATCH(SBLC!B$1,'SBLC load'!$1:$1,0),0)</f>
        <v>44812</v>
      </c>
      <c r="C175" s="76" t="str">
        <f>VLOOKUP($A175,'SBLC load'!$A:$AD,MATCH(SBLC!C$1,'SBLC load'!$1:$1,0),0)</f>
        <v>抚州数字经投</v>
      </c>
      <c r="D175" s="76" t="str">
        <f>VLOOKUP($A175,'SBLC load'!$A:$Y,MATCH(SBLC!D$1,'SBLC load'!$1:$1,0),0)</f>
        <v>九江银行</v>
      </c>
      <c r="E175" s="75" t="str">
        <f>VLOOKUP($A175,'SBLC load'!$A:$Y,MATCH(SBLC!E$1,'SBLC load'!$1:$1,0),0)</f>
        <v>--/--/--</v>
      </c>
      <c r="F175" s="77" t="str">
        <f>VLOOKUP($A175,'SBLC load'!$A:$Y,MATCH(SBLC!F$1,'SBLC load'!$1:$1,0),0)</f>
        <v>USD</v>
      </c>
      <c r="G175" s="77">
        <f>VLOOKUP($A175,'SBLC load'!$A:$Y,MATCH(SBLC!G$1,'SBLC load'!$1:$1,0),0)</f>
        <v>0.96</v>
      </c>
      <c r="H175" s="75" t="str">
        <f>VLOOKUP($A175,'SBLC load'!$A:$Y,MATCH(SBLC!H$1,'SBLC load'!$1:$1,0),0)</f>
        <v>2.9</v>
      </c>
      <c r="I175" s="75" t="str">
        <f>VLOOKUP($A175,'SBLC load'!$A:$Y,MATCH(SBLC!I$1,'SBLC load'!$1:$1,0),0)</f>
        <v>6%</v>
      </c>
      <c r="J175" s="75" t="str">
        <f>VLOOKUP($A175,'SBLC load'!$A:$Y,MATCH(SBLC!J$1,'SBLC load'!$1:$1,0),0)</f>
        <v>--</v>
      </c>
      <c r="K175" s="77" t="str">
        <f>VLOOKUP($A175,'SBLC load'!$A:$Y,MATCH(SBLC!K$1,'SBLC load'!$1:$1,0),0)</f>
        <v>--</v>
      </c>
      <c r="L175" s="76" t="str">
        <f>VLOOKUP($A175,'SBLC load'!$A:$Y,MATCH(SBLC!L$1,'SBLC load'!$1:$1,0),0)</f>
        <v>备证</v>
      </c>
      <c r="M175" s="76" t="str">
        <f>VLOOKUP($A175,'SBLC load'!$A:$Y,MATCH(SBLC!M$1,'SBLC load'!$1:$1,0),0)</f>
        <v>--</v>
      </c>
      <c r="N175" s="76" t="str">
        <f>VLOOKUP($A175,'SBLC load'!$A:$Y,MATCH(SBLC!N$1,'SBLC load'!$1:$1,0),0)</f>
        <v>江西</v>
      </c>
      <c r="O175" s="127" t="str">
        <f>VLOOKUP($A175,'SBLC load'!$A:$Y,MATCH(SBLC!O$1,'SBLC load'!$1:$1,0),0)</f>
        <v>地方平台</v>
      </c>
      <c r="P175" s="127">
        <f>VLOOKUP($A175,'SBLC load'!$A:$Y,MATCH(SBLC!P$1,'SBLC load'!$1:$1,0),0)</f>
        <v>0.96</v>
      </c>
      <c r="Q175" s="127" t="str">
        <f>VLOOKUP($A175,'SBLC load'!$A:$Y,MATCH(SBLC!Q$1,'SBLC load'!$1:$1,0),0)</f>
        <v>城商行备证</v>
      </c>
      <c r="R175" s="127" t="str">
        <f>VLOOKUP($A175,'SBLC load'!$A:$Y,MATCH(SBLC!R$1,'SBLC load'!$1:$1,0),0)</f>
        <v>--</v>
      </c>
      <c r="S175" s="127" t="str">
        <f>VLOOKUP($A175,'SBLC load'!$A:$Y,MATCH(SBLC!S$1,'SBLC load'!$1:$1,0),0)</f>
        <v>--</v>
      </c>
    </row>
    <row r="176" spans="1:19" x14ac:dyDescent="0.25">
      <c r="A176" s="101">
        <f>SBLC[[#This Row],[Index]]</f>
        <v>147</v>
      </c>
      <c r="B176" s="75">
        <f>VLOOKUP($A176,'SBLC load'!$A:$Y,MATCH(SBLC!B$1,'SBLC load'!$1:$1,0),0)</f>
        <v>44811</v>
      </c>
      <c r="C176" s="76" t="str">
        <f>VLOOKUP($A176,'SBLC load'!$A:$AD,MATCH(SBLC!C$1,'SBLC load'!$1:$1,0),0)</f>
        <v>滨海建投</v>
      </c>
      <c r="D176" s="76" t="str">
        <f>VLOOKUP($A176,'SBLC load'!$A:$Y,MATCH(SBLC!D$1,'SBLC load'!$1:$1,0),0)</f>
        <v>渤海银行</v>
      </c>
      <c r="E176" s="75" t="str">
        <f>VLOOKUP($A176,'SBLC load'!$A:$Y,MATCH(SBLC!E$1,'SBLC load'!$1:$1,0),0)</f>
        <v>--/--/--</v>
      </c>
      <c r="F176" s="77" t="str">
        <f>VLOOKUP($A176,'SBLC load'!$A:$Y,MATCH(SBLC!F$1,'SBLC load'!$1:$1,0),0)</f>
        <v>USD</v>
      </c>
      <c r="G176" s="77">
        <f>VLOOKUP($A176,'SBLC load'!$A:$Y,MATCH(SBLC!G$1,'SBLC load'!$1:$1,0),0)</f>
        <v>1.44</v>
      </c>
      <c r="H176" s="75" t="str">
        <f>VLOOKUP($A176,'SBLC load'!$A:$Y,MATCH(SBLC!H$1,'SBLC load'!$1:$1,0),0)</f>
        <v>3</v>
      </c>
      <c r="I176" s="75" t="str">
        <f>VLOOKUP($A176,'SBLC load'!$A:$Y,MATCH(SBLC!I$1,'SBLC load'!$1:$1,0),0)</f>
        <v>5.6%</v>
      </c>
      <c r="J176" s="75" t="str">
        <f>VLOOKUP($A176,'SBLC load'!$A:$Y,MATCH(SBLC!J$1,'SBLC load'!$1:$1,0),0)</f>
        <v>--</v>
      </c>
      <c r="K176" s="77" t="str">
        <f>VLOOKUP($A176,'SBLC load'!$A:$Y,MATCH(SBLC!K$1,'SBLC load'!$1:$1,0),0)</f>
        <v>--</v>
      </c>
      <c r="L176" s="76" t="str">
        <f>VLOOKUP($A176,'SBLC load'!$A:$Y,MATCH(SBLC!L$1,'SBLC load'!$1:$1,0),0)</f>
        <v>备证+担保</v>
      </c>
      <c r="M176" s="76" t="str">
        <f>VLOOKUP($A176,'SBLC load'!$A:$Y,MATCH(SBLC!M$1,'SBLC load'!$1:$1,0),0)</f>
        <v>--</v>
      </c>
      <c r="N176" s="76" t="str">
        <f>VLOOKUP($A176,'SBLC load'!$A:$Y,MATCH(SBLC!N$1,'SBLC load'!$1:$1,0),0)</f>
        <v>天津</v>
      </c>
      <c r="O176" s="127" t="str">
        <f>VLOOKUP($A176,'SBLC load'!$A:$Y,MATCH(SBLC!O$1,'SBLC load'!$1:$1,0),0)</f>
        <v>地方平台</v>
      </c>
      <c r="P176" s="127">
        <f>VLOOKUP($A176,'SBLC load'!$A:$Y,MATCH(SBLC!P$1,'SBLC load'!$1:$1,0),0)</f>
        <v>1.44</v>
      </c>
      <c r="Q176" s="127" t="str">
        <f>VLOOKUP($A176,'SBLC load'!$A:$Y,MATCH(SBLC!Q$1,'SBLC load'!$1:$1,0),0)</f>
        <v>股份行备证</v>
      </c>
      <c r="R176" s="127" t="str">
        <f>VLOOKUP($A176,'SBLC load'!$A:$Y,MATCH(SBLC!R$1,'SBLC load'!$1:$1,0),0)</f>
        <v>股份行第三梯队</v>
      </c>
      <c r="S176" s="127" t="str">
        <f>VLOOKUP($A176,'SBLC load'!$A:$Y,MATCH(SBLC!S$1,'SBLC load'!$1:$1,0),0)</f>
        <v>--</v>
      </c>
    </row>
    <row r="177" spans="1:19" x14ac:dyDescent="0.25">
      <c r="A177" s="101">
        <f>SBLC[[#This Row],[Index]]</f>
        <v>146</v>
      </c>
      <c r="B177" s="75">
        <f>VLOOKUP($A177,'SBLC load'!$A:$Y,MATCH(SBLC!B$1,'SBLC load'!$1:$1,0),0)</f>
        <v>44810</v>
      </c>
      <c r="C177" s="76" t="str">
        <f>VLOOKUP($A177,'SBLC load'!$A:$AD,MATCH(SBLC!C$1,'SBLC load'!$1:$1,0),0)</f>
        <v>滨海建投</v>
      </c>
      <c r="D177" s="76" t="str">
        <f>VLOOKUP($A177,'SBLC load'!$A:$Y,MATCH(SBLC!D$1,'SBLC load'!$1:$1,0),0)</f>
        <v>上海银行</v>
      </c>
      <c r="E177" s="75" t="str">
        <f>VLOOKUP($A177,'SBLC load'!$A:$Y,MATCH(SBLC!E$1,'SBLC load'!$1:$1,0),0)</f>
        <v>Baa2/--/--</v>
      </c>
      <c r="F177" s="77" t="str">
        <f>VLOOKUP($A177,'SBLC load'!$A:$Y,MATCH(SBLC!F$1,'SBLC load'!$1:$1,0),0)</f>
        <v>USD</v>
      </c>
      <c r="G177" s="77">
        <f>VLOOKUP($A177,'SBLC load'!$A:$Y,MATCH(SBLC!G$1,'SBLC load'!$1:$1,0),0)</f>
        <v>1</v>
      </c>
      <c r="H177" s="75" t="str">
        <f>VLOOKUP($A177,'SBLC load'!$A:$Y,MATCH(SBLC!H$1,'SBLC load'!$1:$1,0),0)</f>
        <v>3</v>
      </c>
      <c r="I177" s="75" t="str">
        <f>VLOOKUP($A177,'SBLC load'!$A:$Y,MATCH(SBLC!I$1,'SBLC load'!$1:$1,0),0)</f>
        <v>5.3%</v>
      </c>
      <c r="J177" s="75" t="str">
        <f>VLOOKUP($A177,'SBLC load'!$A:$Y,MATCH(SBLC!J$1,'SBLC load'!$1:$1,0),0)</f>
        <v>5.3%a</v>
      </c>
      <c r="K177" s="77" t="str">
        <f>VLOOKUP($A177,'SBLC load'!$A:$Y,MATCH(SBLC!K$1,'SBLC load'!$1:$1,0),0)</f>
        <v>0</v>
      </c>
      <c r="L177" s="76" t="str">
        <f>VLOOKUP($A177,'SBLC load'!$A:$Y,MATCH(SBLC!L$1,'SBLC load'!$1:$1,0),0)</f>
        <v>备证+担保</v>
      </c>
      <c r="M177" s="76" t="str">
        <f>VLOOKUP($A177,'SBLC load'!$A:$Y,MATCH(SBLC!M$1,'SBLC load'!$1:$1,0),0)</f>
        <v>--</v>
      </c>
      <c r="N177" s="76" t="str">
        <f>VLOOKUP($A177,'SBLC load'!$A:$Y,MATCH(SBLC!N$1,'SBLC load'!$1:$1,0),0)</f>
        <v>天津</v>
      </c>
      <c r="O177" s="127" t="str">
        <f>VLOOKUP($A177,'SBLC load'!$A:$Y,MATCH(SBLC!O$1,'SBLC load'!$1:$1,0),0)</f>
        <v>地方平台</v>
      </c>
      <c r="P177" s="127">
        <f>VLOOKUP($A177,'SBLC load'!$A:$Y,MATCH(SBLC!P$1,'SBLC load'!$1:$1,0),0)</f>
        <v>1</v>
      </c>
      <c r="Q177" s="127" t="str">
        <f>VLOOKUP($A177,'SBLC load'!$A:$Y,MATCH(SBLC!Q$1,'SBLC load'!$1:$1,0),0)</f>
        <v>城商行备证</v>
      </c>
      <c r="R177" s="127" t="str">
        <f>VLOOKUP($A177,'SBLC load'!$A:$Y,MATCH(SBLC!R$1,'SBLC load'!$1:$1,0),0)</f>
        <v>城商行第一梯队</v>
      </c>
      <c r="S177" s="127" t="str">
        <f>VLOOKUP($A177,'SBLC load'!$A:$Y,MATCH(SBLC!S$1,'SBLC load'!$1:$1,0),0)</f>
        <v>--</v>
      </c>
    </row>
    <row r="178" spans="1:19" x14ac:dyDescent="0.25">
      <c r="A178" s="101">
        <f>SBLC[[#This Row],[Index]]</f>
        <v>145</v>
      </c>
      <c r="B178" s="75">
        <f>VLOOKUP($A178,'SBLC load'!$A:$Y,MATCH(SBLC!B$1,'SBLC load'!$1:$1,0),0)</f>
        <v>44806</v>
      </c>
      <c r="C178" s="76" t="str">
        <f>VLOOKUP($A178,'SBLC load'!$A:$AD,MATCH(SBLC!C$1,'SBLC load'!$1:$1,0),0)</f>
        <v>镇江交通</v>
      </c>
      <c r="D178" s="76" t="str">
        <f>VLOOKUP($A178,'SBLC load'!$A:$Y,MATCH(SBLC!D$1,'SBLC load'!$1:$1,0),0)</f>
        <v>南京银行</v>
      </c>
      <c r="E178" s="75" t="str">
        <f>VLOOKUP($A178,'SBLC load'!$A:$Y,MATCH(SBLC!E$1,'SBLC load'!$1:$1,0),0)</f>
        <v>--/--/--</v>
      </c>
      <c r="F178" s="77" t="str">
        <f>VLOOKUP($A178,'SBLC load'!$A:$Y,MATCH(SBLC!F$1,'SBLC load'!$1:$1,0),0)</f>
        <v>USD</v>
      </c>
      <c r="G178" s="77">
        <f>VLOOKUP($A178,'SBLC load'!$A:$Y,MATCH(SBLC!G$1,'SBLC load'!$1:$1,0),0)</f>
        <v>0.57499999999999996</v>
      </c>
      <c r="H178" s="75" t="str">
        <f>VLOOKUP($A178,'SBLC load'!$A:$Y,MATCH(SBLC!H$1,'SBLC load'!$1:$1,0),0)</f>
        <v>3</v>
      </c>
      <c r="I178" s="75" t="str">
        <f>VLOOKUP($A178,'SBLC load'!$A:$Y,MATCH(SBLC!I$1,'SBLC load'!$1:$1,0),0)</f>
        <v>5.2%</v>
      </c>
      <c r="J178" s="75" t="str">
        <f>VLOOKUP($A178,'SBLC load'!$A:$Y,MATCH(SBLC!J$1,'SBLC load'!$1:$1,0),0)</f>
        <v>5.2%a</v>
      </c>
      <c r="K178" s="77" t="str">
        <f>VLOOKUP($A178,'SBLC load'!$A:$Y,MATCH(SBLC!K$1,'SBLC load'!$1:$1,0),0)</f>
        <v>0</v>
      </c>
      <c r="L178" s="76" t="str">
        <f>VLOOKUP($A178,'SBLC load'!$A:$Y,MATCH(SBLC!L$1,'SBLC load'!$1:$1,0),0)</f>
        <v>备证</v>
      </c>
      <c r="M178" s="76" t="str">
        <f>VLOOKUP($A178,'SBLC load'!$A:$Y,MATCH(SBLC!M$1,'SBLC load'!$1:$1,0),0)</f>
        <v>--</v>
      </c>
      <c r="N178" s="76" t="str">
        <f>VLOOKUP($A178,'SBLC load'!$A:$Y,MATCH(SBLC!N$1,'SBLC load'!$1:$1,0),0)</f>
        <v>江苏</v>
      </c>
      <c r="O178" s="127" t="str">
        <f>VLOOKUP($A178,'SBLC load'!$A:$Y,MATCH(SBLC!O$1,'SBLC load'!$1:$1,0),0)</f>
        <v>地方平台</v>
      </c>
      <c r="P178" s="127">
        <f>VLOOKUP($A178,'SBLC load'!$A:$Y,MATCH(SBLC!P$1,'SBLC load'!$1:$1,0),0)</f>
        <v>0.57999999999999996</v>
      </c>
      <c r="Q178" s="127" t="str">
        <f>VLOOKUP($A178,'SBLC load'!$A:$Y,MATCH(SBLC!Q$1,'SBLC load'!$1:$1,0),0)</f>
        <v>城商行备证</v>
      </c>
      <c r="R178" s="127" t="str">
        <f>VLOOKUP($A178,'SBLC load'!$A:$Y,MATCH(SBLC!R$1,'SBLC load'!$1:$1,0),0)</f>
        <v>城商行第二梯队</v>
      </c>
      <c r="S178" s="127" t="str">
        <f>VLOOKUP($A178,'SBLC load'!$A:$Y,MATCH(SBLC!S$1,'SBLC load'!$1:$1,0),0)</f>
        <v>--</v>
      </c>
    </row>
    <row r="179" spans="1:19" x14ac:dyDescent="0.25">
      <c r="A179" s="101">
        <f>SBLC[[#This Row],[Index]]</f>
        <v>144</v>
      </c>
      <c r="B179" s="75">
        <f>VLOOKUP($A179,'SBLC load'!$A:$Y,MATCH(SBLC!B$1,'SBLC load'!$1:$1,0),0)</f>
        <v>44804</v>
      </c>
      <c r="C179" s="76" t="str">
        <f>VLOOKUP($A179,'SBLC load'!$A:$AD,MATCH(SBLC!C$1,'SBLC load'!$1:$1,0),0)</f>
        <v>镇江文旅</v>
      </c>
      <c r="D179" s="76" t="str">
        <f>VLOOKUP($A179,'SBLC load'!$A:$Y,MATCH(SBLC!D$1,'SBLC load'!$1:$1,0),0)</f>
        <v>南京银行</v>
      </c>
      <c r="E179" s="75" t="str">
        <f>VLOOKUP($A179,'SBLC load'!$A:$Y,MATCH(SBLC!E$1,'SBLC load'!$1:$1,0),0)</f>
        <v>--/--/--</v>
      </c>
      <c r="F179" s="77" t="str">
        <f>VLOOKUP($A179,'SBLC load'!$A:$Y,MATCH(SBLC!F$1,'SBLC load'!$1:$1,0),0)</f>
        <v>USD</v>
      </c>
      <c r="G179" s="77">
        <f>VLOOKUP($A179,'SBLC load'!$A:$Y,MATCH(SBLC!G$1,'SBLC load'!$1:$1,0),0)</f>
        <v>0.57499999999999996</v>
      </c>
      <c r="H179" s="75" t="str">
        <f>VLOOKUP($A179,'SBLC load'!$A:$Y,MATCH(SBLC!H$1,'SBLC load'!$1:$1,0),0)</f>
        <v>3</v>
      </c>
      <c r="I179" s="75" t="str">
        <f>VLOOKUP($A179,'SBLC load'!$A:$Y,MATCH(SBLC!I$1,'SBLC load'!$1:$1,0),0)</f>
        <v>5.2%</v>
      </c>
      <c r="J179" s="75" t="str">
        <f>VLOOKUP($A179,'SBLC load'!$A:$Y,MATCH(SBLC!J$1,'SBLC load'!$1:$1,0),0)</f>
        <v>5.2%a</v>
      </c>
      <c r="K179" s="77" t="str">
        <f>VLOOKUP($A179,'SBLC load'!$A:$Y,MATCH(SBLC!K$1,'SBLC load'!$1:$1,0),0)</f>
        <v>0</v>
      </c>
      <c r="L179" s="76" t="str">
        <f>VLOOKUP($A179,'SBLC load'!$A:$Y,MATCH(SBLC!L$1,'SBLC load'!$1:$1,0),0)</f>
        <v>备证</v>
      </c>
      <c r="M179" s="76" t="str">
        <f>VLOOKUP($A179,'SBLC load'!$A:$Y,MATCH(SBLC!M$1,'SBLC load'!$1:$1,0),0)</f>
        <v>--</v>
      </c>
      <c r="N179" s="76" t="str">
        <f>VLOOKUP($A179,'SBLC load'!$A:$Y,MATCH(SBLC!N$1,'SBLC load'!$1:$1,0),0)</f>
        <v>江苏</v>
      </c>
      <c r="O179" s="127" t="str">
        <f>VLOOKUP($A179,'SBLC load'!$A:$Y,MATCH(SBLC!O$1,'SBLC load'!$1:$1,0),0)</f>
        <v>地方平台</v>
      </c>
      <c r="P179" s="127">
        <f>VLOOKUP($A179,'SBLC load'!$A:$Y,MATCH(SBLC!P$1,'SBLC load'!$1:$1,0),0)</f>
        <v>0.57999999999999996</v>
      </c>
      <c r="Q179" s="127" t="str">
        <f>VLOOKUP($A179,'SBLC load'!$A:$Y,MATCH(SBLC!Q$1,'SBLC load'!$1:$1,0),0)</f>
        <v>城商行备证</v>
      </c>
      <c r="R179" s="127" t="str">
        <f>VLOOKUP($A179,'SBLC load'!$A:$Y,MATCH(SBLC!R$1,'SBLC load'!$1:$1,0),0)</f>
        <v>城商行第二梯队</v>
      </c>
      <c r="S179" s="127" t="str">
        <f>VLOOKUP($A179,'SBLC load'!$A:$Y,MATCH(SBLC!S$1,'SBLC load'!$1:$1,0),0)</f>
        <v>--</v>
      </c>
    </row>
    <row r="180" spans="1:19" x14ac:dyDescent="0.25">
      <c r="A180" s="101">
        <f>SBLC[[#This Row],[Index]]</f>
        <v>143</v>
      </c>
      <c r="B180" s="75">
        <f>VLOOKUP($A180,'SBLC load'!$A:$Y,MATCH(SBLC!B$1,'SBLC load'!$1:$1,0),0)</f>
        <v>44804</v>
      </c>
      <c r="C180" s="76" t="str">
        <f>VLOOKUP($A180,'SBLC load'!$A:$AD,MATCH(SBLC!C$1,'SBLC load'!$1:$1,0),0)</f>
        <v>中伟股份</v>
      </c>
      <c r="D180" s="76" t="str">
        <f>VLOOKUP($A180,'SBLC load'!$A:$Y,MATCH(SBLC!D$1,'SBLC load'!$1:$1,0),0)</f>
        <v>长沙银行</v>
      </c>
      <c r="E180" s="75" t="str">
        <f>VLOOKUP($A180,'SBLC load'!$A:$Y,MATCH(SBLC!E$1,'SBLC load'!$1:$1,0),0)</f>
        <v>--/--/--</v>
      </c>
      <c r="F180" s="77" t="str">
        <f>VLOOKUP($A180,'SBLC load'!$A:$Y,MATCH(SBLC!F$1,'SBLC load'!$1:$1,0),0)</f>
        <v>USD</v>
      </c>
      <c r="G180" s="77">
        <f>VLOOKUP($A180,'SBLC load'!$A:$Y,MATCH(SBLC!G$1,'SBLC load'!$1:$1,0),0)</f>
        <v>1.4</v>
      </c>
      <c r="H180" s="75" t="str">
        <f>VLOOKUP($A180,'SBLC load'!$A:$Y,MATCH(SBLC!H$1,'SBLC load'!$1:$1,0),0)</f>
        <v>3</v>
      </c>
      <c r="I180" s="75" t="str">
        <f>VLOOKUP($A180,'SBLC load'!$A:$Y,MATCH(SBLC!I$1,'SBLC load'!$1:$1,0),0)</f>
        <v>5.7%</v>
      </c>
      <c r="J180" s="75" t="str">
        <f>VLOOKUP($A180,'SBLC load'!$A:$Y,MATCH(SBLC!J$1,'SBLC load'!$1:$1,0),0)</f>
        <v>--</v>
      </c>
      <c r="K180" s="77" t="str">
        <f>VLOOKUP($A180,'SBLC load'!$A:$Y,MATCH(SBLC!K$1,'SBLC load'!$1:$1,0),0)</f>
        <v>--</v>
      </c>
      <c r="L180" s="76" t="str">
        <f>VLOOKUP($A180,'SBLC load'!$A:$Y,MATCH(SBLC!L$1,'SBLC load'!$1:$1,0),0)</f>
        <v>备证+担保</v>
      </c>
      <c r="M180" s="76" t="str">
        <f>VLOOKUP($A180,'SBLC load'!$A:$Y,MATCH(SBLC!M$1,'SBLC load'!$1:$1,0),0)</f>
        <v>--</v>
      </c>
      <c r="N180" s="76" t="str">
        <f>VLOOKUP($A180,'SBLC load'!$A:$Y,MATCH(SBLC!N$1,'SBLC load'!$1:$1,0),0)</f>
        <v>贵州</v>
      </c>
      <c r="O180" s="127" t="str">
        <f>VLOOKUP($A180,'SBLC load'!$A:$Y,MATCH(SBLC!O$1,'SBLC load'!$1:$1,0),0)</f>
        <v>产业</v>
      </c>
      <c r="P180" s="127">
        <f>VLOOKUP($A180,'SBLC load'!$A:$Y,MATCH(SBLC!P$1,'SBLC load'!$1:$1,0),0)</f>
        <v>1.4</v>
      </c>
      <c r="Q180" s="127" t="str">
        <f>VLOOKUP($A180,'SBLC load'!$A:$Y,MATCH(SBLC!Q$1,'SBLC load'!$1:$1,0),0)</f>
        <v>城商行备证</v>
      </c>
      <c r="R180" s="127" t="str">
        <f>VLOOKUP($A180,'SBLC load'!$A:$Y,MATCH(SBLC!R$1,'SBLC load'!$1:$1,0),0)</f>
        <v>城商行第三梯队</v>
      </c>
      <c r="S180" s="127" t="str">
        <f>VLOOKUP($A180,'SBLC load'!$A:$Y,MATCH(SBLC!S$1,'SBLC load'!$1:$1,0),0)</f>
        <v>BISL</v>
      </c>
    </row>
    <row r="181" spans="1:19" x14ac:dyDescent="0.25">
      <c r="A181" s="101">
        <f>SBLC[[#This Row],[Index]]</f>
        <v>142</v>
      </c>
      <c r="B181" s="75">
        <f>VLOOKUP($A181,'SBLC load'!$A:$Y,MATCH(SBLC!B$1,'SBLC load'!$1:$1,0),0)</f>
        <v>44799</v>
      </c>
      <c r="C181" s="76" t="str">
        <f>VLOOKUP($A181,'SBLC load'!$A:$AD,MATCH(SBLC!C$1,'SBLC load'!$1:$1,0),0)</f>
        <v>成都西盛</v>
      </c>
      <c r="D181" s="76" t="str">
        <f>VLOOKUP($A181,'SBLC load'!$A:$Y,MATCH(SBLC!D$1,'SBLC load'!$1:$1,0),0)</f>
        <v>上海银行</v>
      </c>
      <c r="E181" s="75" t="str">
        <f>VLOOKUP($A181,'SBLC load'!$A:$Y,MATCH(SBLC!E$1,'SBLC load'!$1:$1,0),0)</f>
        <v>--/--/--</v>
      </c>
      <c r="F181" s="77" t="str">
        <f>VLOOKUP($A181,'SBLC load'!$A:$Y,MATCH(SBLC!F$1,'SBLC load'!$1:$1,0),0)</f>
        <v>USD</v>
      </c>
      <c r="G181" s="77">
        <f>VLOOKUP($A181,'SBLC load'!$A:$Y,MATCH(SBLC!G$1,'SBLC load'!$1:$1,0),0)</f>
        <v>0.92500000000000004</v>
      </c>
      <c r="H181" s="75" t="str">
        <f>VLOOKUP($A181,'SBLC load'!$A:$Y,MATCH(SBLC!H$1,'SBLC load'!$1:$1,0),0)</f>
        <v>3</v>
      </c>
      <c r="I181" s="75" t="str">
        <f>VLOOKUP($A181,'SBLC load'!$A:$Y,MATCH(SBLC!I$1,'SBLC load'!$1:$1,0),0)</f>
        <v>4.8%</v>
      </c>
      <c r="J181" s="75" t="str">
        <f>VLOOKUP($A181,'SBLC load'!$A:$Y,MATCH(SBLC!J$1,'SBLC load'!$1:$1,0),0)</f>
        <v>4.8%a</v>
      </c>
      <c r="K181" s="77" t="str">
        <f>VLOOKUP($A181,'SBLC load'!$A:$Y,MATCH(SBLC!K$1,'SBLC load'!$1:$1,0),0)</f>
        <v>0</v>
      </c>
      <c r="L181" s="76" t="str">
        <f>VLOOKUP($A181,'SBLC load'!$A:$Y,MATCH(SBLC!L$1,'SBLC load'!$1:$1,0),0)</f>
        <v>备证</v>
      </c>
      <c r="M181" s="76" t="str">
        <f>VLOOKUP($A181,'SBLC load'!$A:$Y,MATCH(SBLC!M$1,'SBLC load'!$1:$1,0),0)</f>
        <v>--</v>
      </c>
      <c r="N181" s="76" t="str">
        <f>VLOOKUP($A181,'SBLC load'!$A:$Y,MATCH(SBLC!N$1,'SBLC load'!$1:$1,0),0)</f>
        <v>四川</v>
      </c>
      <c r="O181" s="127" t="str">
        <f>VLOOKUP($A181,'SBLC load'!$A:$Y,MATCH(SBLC!O$1,'SBLC load'!$1:$1,0),0)</f>
        <v>地方平台</v>
      </c>
      <c r="P181" s="127">
        <f>VLOOKUP($A181,'SBLC load'!$A:$Y,MATCH(SBLC!P$1,'SBLC load'!$1:$1,0),0)</f>
        <v>0.92</v>
      </c>
      <c r="Q181" s="127" t="str">
        <f>VLOOKUP($A181,'SBLC load'!$A:$Y,MATCH(SBLC!Q$1,'SBLC load'!$1:$1,0),0)</f>
        <v>城商行备证</v>
      </c>
      <c r="R181" s="127" t="str">
        <f>VLOOKUP($A181,'SBLC load'!$A:$Y,MATCH(SBLC!R$1,'SBLC load'!$1:$1,0),0)</f>
        <v>城商行第一梯队</v>
      </c>
      <c r="S181" s="127" t="str">
        <f>VLOOKUP($A181,'SBLC load'!$A:$Y,MATCH(SBLC!S$1,'SBLC load'!$1:$1,0),0)</f>
        <v>--</v>
      </c>
    </row>
    <row r="182" spans="1:19" x14ac:dyDescent="0.25">
      <c r="A182" s="101">
        <f>SBLC[[#This Row],[Index]]</f>
        <v>141</v>
      </c>
      <c r="B182" s="75">
        <f>VLOOKUP($A182,'SBLC load'!$A:$Y,MATCH(SBLC!B$1,'SBLC load'!$1:$1,0),0)</f>
        <v>44798</v>
      </c>
      <c r="C182" s="76" t="str">
        <f>VLOOKUP($A182,'SBLC load'!$A:$AD,MATCH(SBLC!C$1,'SBLC load'!$1:$1,0),0)</f>
        <v>青岛动车小镇</v>
      </c>
      <c r="D182" s="76" t="str">
        <f>VLOOKUP($A182,'SBLC load'!$A:$Y,MATCH(SBLC!D$1,'SBLC load'!$1:$1,0),0)</f>
        <v>渤海银行</v>
      </c>
      <c r="E182" s="75" t="str">
        <f>VLOOKUP($A182,'SBLC load'!$A:$Y,MATCH(SBLC!E$1,'SBLC load'!$1:$1,0),0)</f>
        <v>--/--/--</v>
      </c>
      <c r="F182" s="77" t="str">
        <f>VLOOKUP($A182,'SBLC load'!$A:$Y,MATCH(SBLC!F$1,'SBLC load'!$1:$1,0),0)</f>
        <v>CNH</v>
      </c>
      <c r="G182" s="77">
        <f>VLOOKUP($A182,'SBLC load'!$A:$Y,MATCH(SBLC!G$1,'SBLC load'!$1:$1,0),0)</f>
        <v>4</v>
      </c>
      <c r="H182" s="75" t="str">
        <f>VLOOKUP($A182,'SBLC load'!$A:$Y,MATCH(SBLC!H$1,'SBLC load'!$1:$1,0),0)</f>
        <v>3</v>
      </c>
      <c r="I182" s="75" t="str">
        <f>VLOOKUP($A182,'SBLC load'!$A:$Y,MATCH(SBLC!I$1,'SBLC load'!$1:$1,0),0)</f>
        <v>4.45%</v>
      </c>
      <c r="J182" s="75" t="str">
        <f>VLOOKUP($A182,'SBLC load'!$A:$Y,MATCH(SBLC!J$1,'SBLC load'!$1:$1,0),0)</f>
        <v>--</v>
      </c>
      <c r="K182" s="77" t="str">
        <f>VLOOKUP($A182,'SBLC load'!$A:$Y,MATCH(SBLC!K$1,'SBLC load'!$1:$1,0),0)</f>
        <v>--</v>
      </c>
      <c r="L182" s="76" t="str">
        <f>VLOOKUP($A182,'SBLC load'!$A:$Y,MATCH(SBLC!L$1,'SBLC load'!$1:$1,0),0)</f>
        <v>备证+维好</v>
      </c>
      <c r="M182" s="76" t="str">
        <f>VLOOKUP($A182,'SBLC load'!$A:$Y,MATCH(SBLC!M$1,'SBLC load'!$1:$1,0),0)</f>
        <v>自贸债</v>
      </c>
      <c r="N182" s="76" t="str">
        <f>VLOOKUP($A182,'SBLC load'!$A:$Y,MATCH(SBLC!N$1,'SBLC load'!$1:$1,0),0)</f>
        <v>山东</v>
      </c>
      <c r="O182" s="127" t="str">
        <f>VLOOKUP($A182,'SBLC load'!$A:$Y,MATCH(SBLC!O$1,'SBLC load'!$1:$1,0),0)</f>
        <v>地方平台</v>
      </c>
      <c r="P182" s="127">
        <f>VLOOKUP($A182,'SBLC load'!$A:$Y,MATCH(SBLC!P$1,'SBLC load'!$1:$1,0),0)</f>
        <v>0.57999999999999996</v>
      </c>
      <c r="Q182" s="127" t="str">
        <f>VLOOKUP($A182,'SBLC load'!$A:$Y,MATCH(SBLC!Q$1,'SBLC load'!$1:$1,0),0)</f>
        <v>股份行备证</v>
      </c>
      <c r="R182" s="127" t="str">
        <f>VLOOKUP($A182,'SBLC load'!$A:$Y,MATCH(SBLC!R$1,'SBLC load'!$1:$1,0),0)</f>
        <v>股份行第三梯队</v>
      </c>
      <c r="S182" s="127" t="str">
        <f>VLOOKUP($A182,'SBLC load'!$A:$Y,MATCH(SBLC!S$1,'SBLC load'!$1:$1,0),0)</f>
        <v>--</v>
      </c>
    </row>
    <row r="183" spans="1:19" x14ac:dyDescent="0.25">
      <c r="A183" s="101">
        <f>SBLC[[#This Row],[Index]]</f>
        <v>140</v>
      </c>
      <c r="B183" s="75">
        <f>VLOOKUP($A183,'SBLC load'!$A:$Y,MATCH(SBLC!B$1,'SBLC load'!$1:$1,0),0)</f>
        <v>44798</v>
      </c>
      <c r="C183" s="76" t="str">
        <f>VLOOKUP($A183,'SBLC load'!$A:$AD,MATCH(SBLC!C$1,'SBLC load'!$1:$1,0),0)</f>
        <v>如东民泰</v>
      </c>
      <c r="D183" s="76" t="str">
        <f>VLOOKUP($A183,'SBLC load'!$A:$Y,MATCH(SBLC!D$1,'SBLC load'!$1:$1,0),0)</f>
        <v>南京银行</v>
      </c>
      <c r="E183" s="75" t="str">
        <f>VLOOKUP($A183,'SBLC load'!$A:$Y,MATCH(SBLC!E$1,'SBLC load'!$1:$1,0),0)</f>
        <v>--/--/--</v>
      </c>
      <c r="F183" s="77" t="str">
        <f>VLOOKUP($A183,'SBLC load'!$A:$Y,MATCH(SBLC!F$1,'SBLC load'!$1:$1,0),0)</f>
        <v>EUR</v>
      </c>
      <c r="G183" s="77">
        <f>VLOOKUP($A183,'SBLC load'!$A:$Y,MATCH(SBLC!G$1,'SBLC load'!$1:$1,0),0)</f>
        <v>0.44500000000000001</v>
      </c>
      <c r="H183" s="75" t="str">
        <f>VLOOKUP($A183,'SBLC load'!$A:$Y,MATCH(SBLC!H$1,'SBLC load'!$1:$1,0),0)</f>
        <v>3</v>
      </c>
      <c r="I183" s="75" t="str">
        <f>VLOOKUP($A183,'SBLC load'!$A:$Y,MATCH(SBLC!I$1,'SBLC load'!$1:$1,0),0)</f>
        <v>3.45%</v>
      </c>
      <c r="J183" s="75" t="str">
        <f>VLOOKUP($A183,'SBLC load'!$A:$Y,MATCH(SBLC!J$1,'SBLC load'!$1:$1,0),0)</f>
        <v>3.5%a</v>
      </c>
      <c r="K183" s="77" t="str">
        <f>VLOOKUP($A183,'SBLC load'!$A:$Y,MATCH(SBLC!K$1,'SBLC load'!$1:$1,0),0)</f>
        <v>5</v>
      </c>
      <c r="L183" s="76" t="str">
        <f>VLOOKUP($A183,'SBLC load'!$A:$Y,MATCH(SBLC!L$1,'SBLC load'!$1:$1,0),0)</f>
        <v>备证</v>
      </c>
      <c r="M183" s="76" t="str">
        <f>VLOOKUP($A183,'SBLC load'!$A:$Y,MATCH(SBLC!M$1,'SBLC load'!$1:$1,0),0)</f>
        <v>--</v>
      </c>
      <c r="N183" s="76" t="str">
        <f>VLOOKUP($A183,'SBLC load'!$A:$Y,MATCH(SBLC!N$1,'SBLC load'!$1:$1,0),0)</f>
        <v>江苏</v>
      </c>
      <c r="O183" s="127" t="str">
        <f>VLOOKUP($A183,'SBLC load'!$A:$Y,MATCH(SBLC!O$1,'SBLC load'!$1:$1,0),0)</f>
        <v>地方平台</v>
      </c>
      <c r="P183" s="127">
        <f>VLOOKUP($A183,'SBLC load'!$A:$Y,MATCH(SBLC!P$1,'SBLC load'!$1:$1,0),0)</f>
        <v>0.44</v>
      </c>
      <c r="Q183" s="127" t="str">
        <f>VLOOKUP($A183,'SBLC load'!$A:$Y,MATCH(SBLC!Q$1,'SBLC load'!$1:$1,0),0)</f>
        <v>城商行备证</v>
      </c>
      <c r="R183" s="127" t="str">
        <f>VLOOKUP($A183,'SBLC load'!$A:$Y,MATCH(SBLC!R$1,'SBLC load'!$1:$1,0),0)</f>
        <v>城商行第二梯队</v>
      </c>
      <c r="S183" s="127" t="str">
        <f>VLOOKUP($A183,'SBLC load'!$A:$Y,MATCH(SBLC!S$1,'SBLC load'!$1:$1,0),0)</f>
        <v>BISL</v>
      </c>
    </row>
    <row r="184" spans="1:19" x14ac:dyDescent="0.25">
      <c r="A184" s="101">
        <f>SBLC[[#This Row],[Index]]</f>
        <v>139</v>
      </c>
      <c r="B184" s="75">
        <f>VLOOKUP($A184,'SBLC load'!$A:$Y,MATCH(SBLC!B$1,'SBLC load'!$1:$1,0),0)</f>
        <v>44797</v>
      </c>
      <c r="C184" s="76" t="str">
        <f>VLOOKUP($A184,'SBLC load'!$A:$AD,MATCH(SBLC!C$1,'SBLC load'!$1:$1,0),0)</f>
        <v>东台惠民城镇化建设</v>
      </c>
      <c r="D184" s="76" t="str">
        <f>VLOOKUP($A184,'SBLC load'!$A:$Y,MATCH(SBLC!D$1,'SBLC load'!$1:$1,0),0)</f>
        <v>上海银行</v>
      </c>
      <c r="E184" s="75" t="str">
        <f>VLOOKUP($A184,'SBLC load'!$A:$Y,MATCH(SBLC!E$1,'SBLC load'!$1:$1,0),0)</f>
        <v>--/--/--</v>
      </c>
      <c r="F184" s="77" t="str">
        <f>VLOOKUP($A184,'SBLC load'!$A:$Y,MATCH(SBLC!F$1,'SBLC load'!$1:$1,0),0)</f>
        <v>EUR</v>
      </c>
      <c r="G184" s="77">
        <f>VLOOKUP($A184,'SBLC load'!$A:$Y,MATCH(SBLC!G$1,'SBLC load'!$1:$1,0),0)</f>
        <v>0.62</v>
      </c>
      <c r="H184" s="75" t="str">
        <f>VLOOKUP($A184,'SBLC load'!$A:$Y,MATCH(SBLC!H$1,'SBLC load'!$1:$1,0),0)</f>
        <v>3</v>
      </c>
      <c r="I184" s="75" t="str">
        <f>VLOOKUP($A184,'SBLC load'!$A:$Y,MATCH(SBLC!I$1,'SBLC load'!$1:$1,0),0)</f>
        <v>3.05%</v>
      </c>
      <c r="J184" s="75" t="str">
        <f>VLOOKUP($A184,'SBLC load'!$A:$Y,MATCH(SBLC!J$1,'SBLC load'!$1:$1,0),0)</f>
        <v>3.1%a</v>
      </c>
      <c r="K184" s="77" t="str">
        <f>VLOOKUP($A184,'SBLC load'!$A:$Y,MATCH(SBLC!K$1,'SBLC load'!$1:$1,0),0)</f>
        <v>5</v>
      </c>
      <c r="L184" s="76" t="str">
        <f>VLOOKUP($A184,'SBLC load'!$A:$Y,MATCH(SBLC!L$1,'SBLC load'!$1:$1,0),0)</f>
        <v>备证</v>
      </c>
      <c r="M184" s="76" t="str">
        <f>VLOOKUP($A184,'SBLC load'!$A:$Y,MATCH(SBLC!M$1,'SBLC load'!$1:$1,0),0)</f>
        <v>--</v>
      </c>
      <c r="N184" s="76" t="str">
        <f>VLOOKUP($A184,'SBLC load'!$A:$Y,MATCH(SBLC!N$1,'SBLC load'!$1:$1,0),0)</f>
        <v>江苏</v>
      </c>
      <c r="O184" s="127" t="str">
        <f>VLOOKUP($A184,'SBLC load'!$A:$Y,MATCH(SBLC!O$1,'SBLC load'!$1:$1,0),0)</f>
        <v>地方平台</v>
      </c>
      <c r="P184" s="127">
        <f>VLOOKUP($A184,'SBLC load'!$A:$Y,MATCH(SBLC!P$1,'SBLC load'!$1:$1,0),0)</f>
        <v>0.62</v>
      </c>
      <c r="Q184" s="127" t="str">
        <f>VLOOKUP($A184,'SBLC load'!$A:$Y,MATCH(SBLC!Q$1,'SBLC load'!$1:$1,0),0)</f>
        <v>城商行备证</v>
      </c>
      <c r="R184" s="127" t="str">
        <f>VLOOKUP($A184,'SBLC load'!$A:$Y,MATCH(SBLC!R$1,'SBLC load'!$1:$1,0),0)</f>
        <v>城商行第一梯队</v>
      </c>
      <c r="S184" s="127" t="str">
        <f>VLOOKUP($A184,'SBLC load'!$A:$Y,MATCH(SBLC!S$1,'SBLC load'!$1:$1,0),0)</f>
        <v>--</v>
      </c>
    </row>
    <row r="185" spans="1:19" x14ac:dyDescent="0.25">
      <c r="A185" s="101">
        <f>SBLC[[#This Row],[Index]]</f>
        <v>138</v>
      </c>
      <c r="B185" s="75">
        <f>VLOOKUP($A185,'SBLC load'!$A:$Y,MATCH(SBLC!B$1,'SBLC load'!$1:$1,0),0)</f>
        <v>44796</v>
      </c>
      <c r="C185" s="76" t="str">
        <f>VLOOKUP($A185,'SBLC load'!$A:$AD,MATCH(SBLC!C$1,'SBLC load'!$1:$1,0),0)</f>
        <v>红星美凯龙</v>
      </c>
      <c r="D185" s="76" t="str">
        <f>VLOOKUP($A185,'SBLC load'!$A:$Y,MATCH(SBLC!D$1,'SBLC load'!$1:$1,0),0)</f>
        <v>上海银行</v>
      </c>
      <c r="E185" s="75" t="str">
        <f>VLOOKUP($A185,'SBLC load'!$A:$Y,MATCH(SBLC!E$1,'SBLC load'!$1:$1,0),0)</f>
        <v>--/--/--</v>
      </c>
      <c r="F185" s="77" t="str">
        <f>VLOOKUP($A185,'SBLC load'!$A:$Y,MATCH(SBLC!F$1,'SBLC load'!$1:$1,0),0)</f>
        <v>USD</v>
      </c>
      <c r="G185" s="77">
        <f>VLOOKUP($A185,'SBLC load'!$A:$Y,MATCH(SBLC!G$1,'SBLC load'!$1:$1,0),0)</f>
        <v>2.4969999999999999</v>
      </c>
      <c r="H185" s="75" t="str">
        <f>VLOOKUP($A185,'SBLC load'!$A:$Y,MATCH(SBLC!H$1,'SBLC load'!$1:$1,0),0)</f>
        <v>3</v>
      </c>
      <c r="I185" s="75" t="str">
        <f>VLOOKUP($A185,'SBLC load'!$A:$Y,MATCH(SBLC!I$1,'SBLC load'!$1:$1,0),0)</f>
        <v>5.2%</v>
      </c>
      <c r="J185" s="75" t="str">
        <f>VLOOKUP($A185,'SBLC load'!$A:$Y,MATCH(SBLC!J$1,'SBLC load'!$1:$1,0),0)</f>
        <v>5.2%a</v>
      </c>
      <c r="K185" s="77" t="str">
        <f>VLOOKUP($A185,'SBLC load'!$A:$Y,MATCH(SBLC!K$1,'SBLC load'!$1:$1,0),0)</f>
        <v>0</v>
      </c>
      <c r="L185" s="76" t="str">
        <f>VLOOKUP($A185,'SBLC load'!$A:$Y,MATCH(SBLC!L$1,'SBLC load'!$1:$1,0),0)</f>
        <v>备证</v>
      </c>
      <c r="M185" s="76" t="str">
        <f>VLOOKUP($A185,'SBLC load'!$A:$Y,MATCH(SBLC!M$1,'SBLC load'!$1:$1,0),0)</f>
        <v>--</v>
      </c>
      <c r="N185" s="76" t="str">
        <f>VLOOKUP($A185,'SBLC load'!$A:$Y,MATCH(SBLC!N$1,'SBLC load'!$1:$1,0),0)</f>
        <v>上海</v>
      </c>
      <c r="O185" s="127" t="str">
        <f>VLOOKUP($A185,'SBLC load'!$A:$Y,MATCH(SBLC!O$1,'SBLC load'!$1:$1,0),0)</f>
        <v>产业</v>
      </c>
      <c r="P185" s="127">
        <f>VLOOKUP($A185,'SBLC load'!$A:$Y,MATCH(SBLC!P$1,'SBLC load'!$1:$1,0),0)</f>
        <v>2.5</v>
      </c>
      <c r="Q185" s="127" t="str">
        <f>VLOOKUP($A185,'SBLC load'!$A:$Y,MATCH(SBLC!Q$1,'SBLC load'!$1:$1,0),0)</f>
        <v>城商行备证</v>
      </c>
      <c r="R185" s="127" t="str">
        <f>VLOOKUP($A185,'SBLC load'!$A:$Y,MATCH(SBLC!R$1,'SBLC load'!$1:$1,0),0)</f>
        <v>城商行第一梯队</v>
      </c>
      <c r="S185" s="127" t="str">
        <f>VLOOKUP($A185,'SBLC load'!$A:$Y,MATCH(SBLC!S$1,'SBLC load'!$1:$1,0),0)</f>
        <v>--</v>
      </c>
    </row>
    <row r="186" spans="1:19" x14ac:dyDescent="0.25">
      <c r="A186" s="101">
        <f>SBLC[[#This Row],[Index]]</f>
        <v>137</v>
      </c>
      <c r="B186" s="75">
        <f>VLOOKUP($A186,'SBLC load'!$A:$Y,MATCH(SBLC!B$1,'SBLC load'!$1:$1,0),0)</f>
        <v>44796</v>
      </c>
      <c r="C186" s="76" t="str">
        <f>VLOOKUP($A186,'SBLC load'!$A:$AD,MATCH(SBLC!C$1,'SBLC load'!$1:$1,0),0)</f>
        <v>如东民泰</v>
      </c>
      <c r="D186" s="76" t="str">
        <f>VLOOKUP($A186,'SBLC load'!$A:$Y,MATCH(SBLC!D$1,'SBLC load'!$1:$1,0),0)</f>
        <v>江苏银行</v>
      </c>
      <c r="E186" s="75" t="str">
        <f>VLOOKUP($A186,'SBLC load'!$A:$Y,MATCH(SBLC!E$1,'SBLC load'!$1:$1,0),0)</f>
        <v>--/--/--</v>
      </c>
      <c r="F186" s="77" t="str">
        <f>VLOOKUP($A186,'SBLC load'!$A:$Y,MATCH(SBLC!F$1,'SBLC load'!$1:$1,0),0)</f>
        <v>EUR</v>
      </c>
      <c r="G186" s="77">
        <f>VLOOKUP($A186,'SBLC load'!$A:$Y,MATCH(SBLC!G$1,'SBLC load'!$1:$1,0),0)</f>
        <v>0.4</v>
      </c>
      <c r="H186" s="75" t="str">
        <f>VLOOKUP($A186,'SBLC load'!$A:$Y,MATCH(SBLC!H$1,'SBLC load'!$1:$1,0),0)</f>
        <v>3</v>
      </c>
      <c r="I186" s="75" t="str">
        <f>VLOOKUP($A186,'SBLC load'!$A:$Y,MATCH(SBLC!I$1,'SBLC load'!$1:$1,0),0)</f>
        <v>3.3%</v>
      </c>
      <c r="J186" s="75" t="str">
        <f>VLOOKUP($A186,'SBLC load'!$A:$Y,MATCH(SBLC!J$1,'SBLC load'!$1:$1,0),0)</f>
        <v>--</v>
      </c>
      <c r="K186" s="77" t="str">
        <f>VLOOKUP($A186,'SBLC load'!$A:$Y,MATCH(SBLC!K$1,'SBLC load'!$1:$1,0),0)</f>
        <v>--</v>
      </c>
      <c r="L186" s="76" t="str">
        <f>VLOOKUP($A186,'SBLC load'!$A:$Y,MATCH(SBLC!L$1,'SBLC load'!$1:$1,0),0)</f>
        <v>备证</v>
      </c>
      <c r="M186" s="76" t="str">
        <f>VLOOKUP($A186,'SBLC load'!$A:$Y,MATCH(SBLC!M$1,'SBLC load'!$1:$1,0),0)</f>
        <v>--</v>
      </c>
      <c r="N186" s="76" t="str">
        <f>VLOOKUP($A186,'SBLC load'!$A:$Y,MATCH(SBLC!N$1,'SBLC load'!$1:$1,0),0)</f>
        <v>江苏</v>
      </c>
      <c r="O186" s="127" t="str">
        <f>VLOOKUP($A186,'SBLC load'!$A:$Y,MATCH(SBLC!O$1,'SBLC load'!$1:$1,0),0)</f>
        <v>地方平台</v>
      </c>
      <c r="P186" s="127">
        <f>VLOOKUP($A186,'SBLC load'!$A:$Y,MATCH(SBLC!P$1,'SBLC load'!$1:$1,0),0)</f>
        <v>0.4</v>
      </c>
      <c r="Q186" s="127" t="str">
        <f>VLOOKUP($A186,'SBLC load'!$A:$Y,MATCH(SBLC!Q$1,'SBLC load'!$1:$1,0),0)</f>
        <v>城商行备证</v>
      </c>
      <c r="R186" s="127" t="str">
        <f>VLOOKUP($A186,'SBLC load'!$A:$Y,MATCH(SBLC!R$1,'SBLC load'!$1:$1,0),0)</f>
        <v>城商行第一梯队</v>
      </c>
      <c r="S186" s="127" t="str">
        <f>VLOOKUP($A186,'SBLC load'!$A:$Y,MATCH(SBLC!S$1,'SBLC load'!$1:$1,0),0)</f>
        <v>BISL</v>
      </c>
    </row>
    <row r="187" spans="1:19" x14ac:dyDescent="0.25">
      <c r="A187" s="101">
        <f>SBLC[[#This Row],[Index]]</f>
        <v>136</v>
      </c>
      <c r="B187" s="75">
        <f>VLOOKUP($A187,'SBLC load'!$A:$Y,MATCH(SBLC!B$1,'SBLC load'!$1:$1,0),0)</f>
        <v>44795</v>
      </c>
      <c r="C187" s="76" t="str">
        <f>VLOOKUP($A187,'SBLC load'!$A:$AD,MATCH(SBLC!C$1,'SBLC load'!$1:$1,0),0)</f>
        <v>成都湔江</v>
      </c>
      <c r="D187" s="76" t="str">
        <f>VLOOKUP($A187,'SBLC load'!$A:$Y,MATCH(SBLC!D$1,'SBLC load'!$1:$1,0),0)</f>
        <v>徽商银行</v>
      </c>
      <c r="E187" s="75" t="str">
        <f>VLOOKUP($A187,'SBLC load'!$A:$Y,MATCH(SBLC!E$1,'SBLC load'!$1:$1,0),0)</f>
        <v>--/--/--</v>
      </c>
      <c r="F187" s="77" t="str">
        <f>VLOOKUP($A187,'SBLC load'!$A:$Y,MATCH(SBLC!F$1,'SBLC load'!$1:$1,0),0)</f>
        <v>USD</v>
      </c>
      <c r="G187" s="77">
        <f>VLOOKUP($A187,'SBLC load'!$A:$Y,MATCH(SBLC!G$1,'SBLC load'!$1:$1,0),0)</f>
        <v>0.93</v>
      </c>
      <c r="H187" s="75" t="str">
        <f>VLOOKUP($A187,'SBLC load'!$A:$Y,MATCH(SBLC!H$1,'SBLC load'!$1:$1,0),0)</f>
        <v>3</v>
      </c>
      <c r="I187" s="75" t="str">
        <f>VLOOKUP($A187,'SBLC load'!$A:$Y,MATCH(SBLC!I$1,'SBLC load'!$1:$1,0),0)</f>
        <v>5.3%</v>
      </c>
      <c r="J187" s="75" t="str">
        <f>VLOOKUP($A187,'SBLC load'!$A:$Y,MATCH(SBLC!J$1,'SBLC load'!$1:$1,0),0)</f>
        <v>--</v>
      </c>
      <c r="K187" s="77" t="str">
        <f>VLOOKUP($A187,'SBLC load'!$A:$Y,MATCH(SBLC!K$1,'SBLC load'!$1:$1,0),0)</f>
        <v>--</v>
      </c>
      <c r="L187" s="76" t="str">
        <f>VLOOKUP($A187,'SBLC load'!$A:$Y,MATCH(SBLC!L$1,'SBLC load'!$1:$1,0),0)</f>
        <v>备证</v>
      </c>
      <c r="M187" s="76" t="str">
        <f>VLOOKUP($A187,'SBLC load'!$A:$Y,MATCH(SBLC!M$1,'SBLC load'!$1:$1,0),0)</f>
        <v>--</v>
      </c>
      <c r="N187" s="76" t="str">
        <f>VLOOKUP($A187,'SBLC load'!$A:$Y,MATCH(SBLC!N$1,'SBLC load'!$1:$1,0),0)</f>
        <v>四川</v>
      </c>
      <c r="O187" s="127" t="str">
        <f>VLOOKUP($A187,'SBLC load'!$A:$Y,MATCH(SBLC!O$1,'SBLC load'!$1:$1,0),0)</f>
        <v>地方平台</v>
      </c>
      <c r="P187" s="127">
        <f>VLOOKUP($A187,'SBLC load'!$A:$Y,MATCH(SBLC!P$1,'SBLC load'!$1:$1,0),0)</f>
        <v>0.93</v>
      </c>
      <c r="Q187" s="127" t="str">
        <f>VLOOKUP($A187,'SBLC load'!$A:$Y,MATCH(SBLC!Q$1,'SBLC load'!$1:$1,0),0)</f>
        <v>城商行备证</v>
      </c>
      <c r="R187" s="127" t="str">
        <f>VLOOKUP($A187,'SBLC load'!$A:$Y,MATCH(SBLC!R$1,'SBLC load'!$1:$1,0),0)</f>
        <v>--</v>
      </c>
      <c r="S187" s="127" t="str">
        <f>VLOOKUP($A187,'SBLC load'!$A:$Y,MATCH(SBLC!S$1,'SBLC load'!$1:$1,0),0)</f>
        <v>--</v>
      </c>
    </row>
    <row r="188" spans="1:19" x14ac:dyDescent="0.25">
      <c r="A188" s="101">
        <f>SBLC[[#This Row],[Index]]</f>
        <v>135</v>
      </c>
      <c r="B188" s="75">
        <f>VLOOKUP($A188,'SBLC load'!$A:$Y,MATCH(SBLC!B$1,'SBLC load'!$1:$1,0),0)</f>
        <v>44790</v>
      </c>
      <c r="C188" s="76" t="str">
        <f>VLOOKUP($A188,'SBLC load'!$A:$AD,MATCH(SBLC!C$1,'SBLC load'!$1:$1,0),0)</f>
        <v>龙南旅发</v>
      </c>
      <c r="D188" s="76" t="str">
        <f>VLOOKUP($A188,'SBLC load'!$A:$Y,MATCH(SBLC!D$1,'SBLC load'!$1:$1,0),0)</f>
        <v>九江银行</v>
      </c>
      <c r="E188" s="75" t="str">
        <f>VLOOKUP($A188,'SBLC load'!$A:$Y,MATCH(SBLC!E$1,'SBLC load'!$1:$1,0),0)</f>
        <v>--/--/--</v>
      </c>
      <c r="F188" s="77" t="str">
        <f>VLOOKUP($A188,'SBLC load'!$A:$Y,MATCH(SBLC!F$1,'SBLC load'!$1:$1,0),0)</f>
        <v>USD</v>
      </c>
      <c r="G188" s="77">
        <f>VLOOKUP($A188,'SBLC load'!$A:$Y,MATCH(SBLC!G$1,'SBLC load'!$1:$1,0),0)</f>
        <v>0.96</v>
      </c>
      <c r="H188" s="75" t="str">
        <f>VLOOKUP($A188,'SBLC load'!$A:$Y,MATCH(SBLC!H$1,'SBLC load'!$1:$1,0),0)</f>
        <v>2.9</v>
      </c>
      <c r="I188" s="75" t="str">
        <f>VLOOKUP($A188,'SBLC load'!$A:$Y,MATCH(SBLC!I$1,'SBLC load'!$1:$1,0),0)</f>
        <v>6%</v>
      </c>
      <c r="J188" s="75" t="str">
        <f>VLOOKUP($A188,'SBLC load'!$A:$Y,MATCH(SBLC!J$1,'SBLC load'!$1:$1,0),0)</f>
        <v>--</v>
      </c>
      <c r="K188" s="77" t="str">
        <f>VLOOKUP($A188,'SBLC load'!$A:$Y,MATCH(SBLC!K$1,'SBLC load'!$1:$1,0),0)</f>
        <v>--</v>
      </c>
      <c r="L188" s="76" t="str">
        <f>VLOOKUP($A188,'SBLC load'!$A:$Y,MATCH(SBLC!L$1,'SBLC load'!$1:$1,0),0)</f>
        <v>备证</v>
      </c>
      <c r="M188" s="76" t="str">
        <f>VLOOKUP($A188,'SBLC load'!$A:$Y,MATCH(SBLC!M$1,'SBLC load'!$1:$1,0),0)</f>
        <v>--</v>
      </c>
      <c r="N188" s="76" t="str">
        <f>VLOOKUP($A188,'SBLC load'!$A:$Y,MATCH(SBLC!N$1,'SBLC load'!$1:$1,0),0)</f>
        <v>江西</v>
      </c>
      <c r="O188" s="127" t="str">
        <f>VLOOKUP($A188,'SBLC load'!$A:$Y,MATCH(SBLC!O$1,'SBLC load'!$1:$1,0),0)</f>
        <v>地方平台</v>
      </c>
      <c r="P188" s="127">
        <f>VLOOKUP($A188,'SBLC load'!$A:$Y,MATCH(SBLC!P$1,'SBLC load'!$1:$1,0),0)</f>
        <v>0.96</v>
      </c>
      <c r="Q188" s="127" t="str">
        <f>VLOOKUP($A188,'SBLC load'!$A:$Y,MATCH(SBLC!Q$1,'SBLC load'!$1:$1,0),0)</f>
        <v>城商行备证</v>
      </c>
      <c r="R188" s="127" t="str">
        <f>VLOOKUP($A188,'SBLC load'!$A:$Y,MATCH(SBLC!R$1,'SBLC load'!$1:$1,0),0)</f>
        <v>--</v>
      </c>
      <c r="S188" s="127" t="str">
        <f>VLOOKUP($A188,'SBLC load'!$A:$Y,MATCH(SBLC!S$1,'SBLC load'!$1:$1,0),0)</f>
        <v>--</v>
      </c>
    </row>
    <row r="189" spans="1:19" x14ac:dyDescent="0.25">
      <c r="A189" s="101">
        <f>SBLC[[#This Row],[Index]]</f>
        <v>134</v>
      </c>
      <c r="B189" s="75">
        <f>VLOOKUP($A189,'SBLC load'!$A:$Y,MATCH(SBLC!B$1,'SBLC load'!$1:$1,0),0)</f>
        <v>44790</v>
      </c>
      <c r="C189" s="76" t="str">
        <f>VLOOKUP($A189,'SBLC load'!$A:$AD,MATCH(SBLC!C$1,'SBLC load'!$1:$1,0),0)</f>
        <v>西安未央城建</v>
      </c>
      <c r="D189" s="76" t="str">
        <f>VLOOKUP($A189,'SBLC load'!$A:$Y,MATCH(SBLC!D$1,'SBLC load'!$1:$1,0),0)</f>
        <v>恒丰银行</v>
      </c>
      <c r="E189" s="75" t="str">
        <f>VLOOKUP($A189,'SBLC load'!$A:$Y,MATCH(SBLC!E$1,'SBLC load'!$1:$1,0),0)</f>
        <v>--/--/--</v>
      </c>
      <c r="F189" s="77" t="str">
        <f>VLOOKUP($A189,'SBLC load'!$A:$Y,MATCH(SBLC!F$1,'SBLC load'!$1:$1,0),0)</f>
        <v>USD</v>
      </c>
      <c r="G189" s="77">
        <f>VLOOKUP($A189,'SBLC load'!$A:$Y,MATCH(SBLC!G$1,'SBLC load'!$1:$1,0),0)</f>
        <v>0.745</v>
      </c>
      <c r="H189" s="75" t="str">
        <f>VLOOKUP($A189,'SBLC load'!$A:$Y,MATCH(SBLC!H$1,'SBLC load'!$1:$1,0),0)</f>
        <v>3</v>
      </c>
      <c r="I189" s="75" t="str">
        <f>VLOOKUP($A189,'SBLC load'!$A:$Y,MATCH(SBLC!I$1,'SBLC load'!$1:$1,0),0)</f>
        <v>5.1%</v>
      </c>
      <c r="J189" s="75" t="str">
        <f>VLOOKUP($A189,'SBLC load'!$A:$Y,MATCH(SBLC!J$1,'SBLC load'!$1:$1,0),0)</f>
        <v>5.3%a</v>
      </c>
      <c r="K189" s="77" t="str">
        <f>VLOOKUP($A189,'SBLC load'!$A:$Y,MATCH(SBLC!K$1,'SBLC load'!$1:$1,0),0)</f>
        <v>20</v>
      </c>
      <c r="L189" s="76" t="str">
        <f>VLOOKUP($A189,'SBLC load'!$A:$Y,MATCH(SBLC!L$1,'SBLC load'!$1:$1,0),0)</f>
        <v>备证</v>
      </c>
      <c r="M189" s="76" t="str">
        <f>VLOOKUP($A189,'SBLC load'!$A:$Y,MATCH(SBLC!M$1,'SBLC load'!$1:$1,0),0)</f>
        <v>--</v>
      </c>
      <c r="N189" s="76" t="str">
        <f>VLOOKUP($A189,'SBLC load'!$A:$Y,MATCH(SBLC!N$1,'SBLC load'!$1:$1,0),0)</f>
        <v>陕西</v>
      </c>
      <c r="O189" s="127" t="str">
        <f>VLOOKUP($A189,'SBLC load'!$A:$Y,MATCH(SBLC!O$1,'SBLC load'!$1:$1,0),0)</f>
        <v>地方平台</v>
      </c>
      <c r="P189" s="127">
        <f>VLOOKUP($A189,'SBLC load'!$A:$Y,MATCH(SBLC!P$1,'SBLC load'!$1:$1,0),0)</f>
        <v>0.74</v>
      </c>
      <c r="Q189" s="127" t="str">
        <f>VLOOKUP($A189,'SBLC load'!$A:$Y,MATCH(SBLC!Q$1,'SBLC load'!$1:$1,0),0)</f>
        <v>股份行备证</v>
      </c>
      <c r="R189" s="127" t="str">
        <f>VLOOKUP($A189,'SBLC load'!$A:$Y,MATCH(SBLC!R$1,'SBLC load'!$1:$1,0),0)</f>
        <v>股份行第三梯队</v>
      </c>
      <c r="S189" s="127" t="str">
        <f>VLOOKUP($A189,'SBLC load'!$A:$Y,MATCH(SBLC!S$1,'SBLC load'!$1:$1,0),0)</f>
        <v>--</v>
      </c>
    </row>
    <row r="190" spans="1:19" x14ac:dyDescent="0.25">
      <c r="A190" s="101">
        <f>SBLC[[#This Row],[Index]]</f>
        <v>133</v>
      </c>
      <c r="B190" s="75">
        <f>VLOOKUP($A190,'SBLC load'!$A:$Y,MATCH(SBLC!B$1,'SBLC load'!$1:$1,0),0)</f>
        <v>44789</v>
      </c>
      <c r="C190" s="76" t="str">
        <f>VLOOKUP($A190,'SBLC load'!$A:$AD,MATCH(SBLC!C$1,'SBLC load'!$1:$1,0),0)</f>
        <v>天津临港</v>
      </c>
      <c r="D190" s="76" t="str">
        <f>VLOOKUP($A190,'SBLC load'!$A:$Y,MATCH(SBLC!D$1,'SBLC load'!$1:$1,0),0)</f>
        <v>渤海银行</v>
      </c>
      <c r="E190" s="75" t="str">
        <f>VLOOKUP($A190,'SBLC load'!$A:$Y,MATCH(SBLC!E$1,'SBLC load'!$1:$1,0),0)</f>
        <v>--/--/--</v>
      </c>
      <c r="F190" s="77" t="str">
        <f>VLOOKUP($A190,'SBLC load'!$A:$Y,MATCH(SBLC!F$1,'SBLC load'!$1:$1,0),0)</f>
        <v>USD</v>
      </c>
      <c r="G190" s="77">
        <f>VLOOKUP($A190,'SBLC load'!$A:$Y,MATCH(SBLC!G$1,'SBLC load'!$1:$1,0),0)</f>
        <v>0.41</v>
      </c>
      <c r="H190" s="75" t="str">
        <f>VLOOKUP($A190,'SBLC load'!$A:$Y,MATCH(SBLC!H$1,'SBLC load'!$1:$1,0),0)</f>
        <v>3</v>
      </c>
      <c r="I190" s="75" t="str">
        <f>VLOOKUP($A190,'SBLC load'!$A:$Y,MATCH(SBLC!I$1,'SBLC load'!$1:$1,0),0)</f>
        <v>5.5%</v>
      </c>
      <c r="J190" s="75" t="str">
        <f>VLOOKUP($A190,'SBLC load'!$A:$Y,MATCH(SBLC!J$1,'SBLC load'!$1:$1,0),0)</f>
        <v>--</v>
      </c>
      <c r="K190" s="77" t="str">
        <f>VLOOKUP($A190,'SBLC load'!$A:$Y,MATCH(SBLC!K$1,'SBLC load'!$1:$1,0),0)</f>
        <v>--</v>
      </c>
      <c r="L190" s="76" t="str">
        <f>VLOOKUP($A190,'SBLC load'!$A:$Y,MATCH(SBLC!L$1,'SBLC load'!$1:$1,0),0)</f>
        <v>备证</v>
      </c>
      <c r="M190" s="76" t="str">
        <f>VLOOKUP($A190,'SBLC load'!$A:$Y,MATCH(SBLC!M$1,'SBLC load'!$1:$1,0),0)</f>
        <v>--</v>
      </c>
      <c r="N190" s="76" t="str">
        <f>VLOOKUP($A190,'SBLC load'!$A:$Y,MATCH(SBLC!N$1,'SBLC load'!$1:$1,0),0)</f>
        <v>天津</v>
      </c>
      <c r="O190" s="127" t="str">
        <f>VLOOKUP($A190,'SBLC load'!$A:$Y,MATCH(SBLC!O$1,'SBLC load'!$1:$1,0),0)</f>
        <v>地方平台</v>
      </c>
      <c r="P190" s="127">
        <f>VLOOKUP($A190,'SBLC load'!$A:$Y,MATCH(SBLC!P$1,'SBLC load'!$1:$1,0),0)</f>
        <v>0.41</v>
      </c>
      <c r="Q190" s="127" t="str">
        <f>VLOOKUP($A190,'SBLC load'!$A:$Y,MATCH(SBLC!Q$1,'SBLC load'!$1:$1,0),0)</f>
        <v>股份行备证</v>
      </c>
      <c r="R190" s="127" t="str">
        <f>VLOOKUP($A190,'SBLC load'!$A:$Y,MATCH(SBLC!R$1,'SBLC load'!$1:$1,0),0)</f>
        <v>股份行第三梯队</v>
      </c>
      <c r="S190" s="127" t="str">
        <f>VLOOKUP($A190,'SBLC load'!$A:$Y,MATCH(SBLC!S$1,'SBLC load'!$1:$1,0),0)</f>
        <v>--</v>
      </c>
    </row>
    <row r="191" spans="1:19" x14ac:dyDescent="0.25">
      <c r="A191" s="101">
        <f>SBLC[[#This Row],[Index]]</f>
        <v>132</v>
      </c>
      <c r="B191" s="75">
        <f>VLOOKUP($A191,'SBLC load'!$A:$Y,MATCH(SBLC!B$1,'SBLC load'!$1:$1,0),0)</f>
        <v>44785</v>
      </c>
      <c r="C191" s="76" t="str">
        <f>VLOOKUP($A191,'SBLC load'!$A:$AD,MATCH(SBLC!C$1,'SBLC load'!$1:$1,0),0)</f>
        <v>江苏句容投资</v>
      </c>
      <c r="D191" s="76" t="str">
        <f>VLOOKUP($A191,'SBLC load'!$A:$Y,MATCH(SBLC!D$1,'SBLC load'!$1:$1,0),0)</f>
        <v>南京银行</v>
      </c>
      <c r="E191" s="75" t="str">
        <f>VLOOKUP($A191,'SBLC load'!$A:$Y,MATCH(SBLC!E$1,'SBLC load'!$1:$1,0),0)</f>
        <v>--/--/--</v>
      </c>
      <c r="F191" s="77" t="str">
        <f>VLOOKUP($A191,'SBLC load'!$A:$Y,MATCH(SBLC!F$1,'SBLC load'!$1:$1,0),0)</f>
        <v>EUR</v>
      </c>
      <c r="G191" s="77">
        <f>VLOOKUP($A191,'SBLC load'!$A:$Y,MATCH(SBLC!G$1,'SBLC load'!$1:$1,0),0)</f>
        <v>0.46500000000000002</v>
      </c>
      <c r="H191" s="75" t="str">
        <f>VLOOKUP($A191,'SBLC load'!$A:$Y,MATCH(SBLC!H$1,'SBLC load'!$1:$1,0),0)</f>
        <v>3</v>
      </c>
      <c r="I191" s="75" t="str">
        <f>VLOOKUP($A191,'SBLC load'!$A:$Y,MATCH(SBLC!I$1,'SBLC load'!$1:$1,0),0)</f>
        <v>3.5%</v>
      </c>
      <c r="J191" s="75" t="str">
        <f>VLOOKUP($A191,'SBLC load'!$A:$Y,MATCH(SBLC!J$1,'SBLC load'!$1:$1,0),0)</f>
        <v>--</v>
      </c>
      <c r="K191" s="77" t="str">
        <f>VLOOKUP($A191,'SBLC load'!$A:$Y,MATCH(SBLC!K$1,'SBLC load'!$1:$1,0),0)</f>
        <v>--</v>
      </c>
      <c r="L191" s="76" t="str">
        <f>VLOOKUP($A191,'SBLC load'!$A:$Y,MATCH(SBLC!L$1,'SBLC load'!$1:$1,0),0)</f>
        <v>备证</v>
      </c>
      <c r="M191" s="76" t="str">
        <f>VLOOKUP($A191,'SBLC load'!$A:$Y,MATCH(SBLC!M$1,'SBLC load'!$1:$1,0),0)</f>
        <v>--</v>
      </c>
      <c r="N191" s="76" t="str">
        <f>VLOOKUP($A191,'SBLC load'!$A:$Y,MATCH(SBLC!N$1,'SBLC load'!$1:$1,0),0)</f>
        <v>江苏</v>
      </c>
      <c r="O191" s="127" t="str">
        <f>VLOOKUP($A191,'SBLC load'!$A:$Y,MATCH(SBLC!O$1,'SBLC load'!$1:$1,0),0)</f>
        <v>地方平台</v>
      </c>
      <c r="P191" s="127">
        <f>VLOOKUP($A191,'SBLC load'!$A:$Y,MATCH(SBLC!P$1,'SBLC load'!$1:$1,0),0)</f>
        <v>0.48</v>
      </c>
      <c r="Q191" s="127" t="str">
        <f>VLOOKUP($A191,'SBLC load'!$A:$Y,MATCH(SBLC!Q$1,'SBLC load'!$1:$1,0),0)</f>
        <v>城商行备证</v>
      </c>
      <c r="R191" s="127" t="str">
        <f>VLOOKUP($A191,'SBLC load'!$A:$Y,MATCH(SBLC!R$1,'SBLC load'!$1:$1,0),0)</f>
        <v>城商行第二梯队</v>
      </c>
      <c r="S191" s="127" t="str">
        <f>VLOOKUP($A191,'SBLC load'!$A:$Y,MATCH(SBLC!S$1,'SBLC load'!$1:$1,0),0)</f>
        <v>--</v>
      </c>
    </row>
    <row r="192" spans="1:19" x14ac:dyDescent="0.25">
      <c r="A192" s="101">
        <f>SBLC[[#This Row],[Index]]</f>
        <v>131</v>
      </c>
      <c r="B192" s="75">
        <f>VLOOKUP($A192,'SBLC load'!$A:$Y,MATCH(SBLC!B$1,'SBLC load'!$1:$1,0),0)</f>
        <v>44785</v>
      </c>
      <c r="C192" s="76" t="str">
        <f>VLOOKUP($A192,'SBLC load'!$A:$AD,MATCH(SBLC!C$1,'SBLC load'!$1:$1,0),0)</f>
        <v>安徽伯阳城建</v>
      </c>
      <c r="D192" s="76" t="str">
        <f>VLOOKUP($A192,'SBLC load'!$A:$Y,MATCH(SBLC!D$1,'SBLC load'!$1:$1,0),0)</f>
        <v>徽商银行</v>
      </c>
      <c r="E192" s="75" t="str">
        <f>VLOOKUP($A192,'SBLC load'!$A:$Y,MATCH(SBLC!E$1,'SBLC load'!$1:$1,0),0)</f>
        <v>--/--/--</v>
      </c>
      <c r="F192" s="77" t="str">
        <f>VLOOKUP($A192,'SBLC load'!$A:$Y,MATCH(SBLC!F$1,'SBLC load'!$1:$1,0),0)</f>
        <v>USD</v>
      </c>
      <c r="G192" s="77">
        <f>VLOOKUP($A192,'SBLC load'!$A:$Y,MATCH(SBLC!G$1,'SBLC load'!$1:$1,0),0)</f>
        <v>0.5</v>
      </c>
      <c r="H192" s="75" t="str">
        <f>VLOOKUP($A192,'SBLC load'!$A:$Y,MATCH(SBLC!H$1,'SBLC load'!$1:$1,0),0)</f>
        <v>3</v>
      </c>
      <c r="I192" s="75" t="str">
        <f>VLOOKUP($A192,'SBLC load'!$A:$Y,MATCH(SBLC!I$1,'SBLC load'!$1:$1,0),0)</f>
        <v>5.5%</v>
      </c>
      <c r="J192" s="75" t="str">
        <f>VLOOKUP($A192,'SBLC load'!$A:$Y,MATCH(SBLC!J$1,'SBLC load'!$1:$1,0),0)</f>
        <v>--</v>
      </c>
      <c r="K192" s="77" t="str">
        <f>VLOOKUP($A192,'SBLC load'!$A:$Y,MATCH(SBLC!K$1,'SBLC load'!$1:$1,0),0)</f>
        <v>--</v>
      </c>
      <c r="L192" s="76" t="str">
        <f>VLOOKUP($A192,'SBLC load'!$A:$Y,MATCH(SBLC!L$1,'SBLC load'!$1:$1,0),0)</f>
        <v>备证</v>
      </c>
      <c r="M192" s="76" t="str">
        <f>VLOOKUP($A192,'SBLC load'!$A:$Y,MATCH(SBLC!M$1,'SBLC load'!$1:$1,0),0)</f>
        <v>--</v>
      </c>
      <c r="N192" s="76" t="str">
        <f>VLOOKUP($A192,'SBLC load'!$A:$Y,MATCH(SBLC!N$1,'SBLC load'!$1:$1,0),0)</f>
        <v>安徽</v>
      </c>
      <c r="O192" s="127" t="str">
        <f>VLOOKUP($A192,'SBLC load'!$A:$Y,MATCH(SBLC!O$1,'SBLC load'!$1:$1,0),0)</f>
        <v>地方平台</v>
      </c>
      <c r="P192" s="127">
        <f>VLOOKUP($A192,'SBLC load'!$A:$Y,MATCH(SBLC!P$1,'SBLC load'!$1:$1,0),0)</f>
        <v>0.5</v>
      </c>
      <c r="Q192" s="127" t="str">
        <f>VLOOKUP($A192,'SBLC load'!$A:$Y,MATCH(SBLC!Q$1,'SBLC load'!$1:$1,0),0)</f>
        <v>城商行备证</v>
      </c>
      <c r="R192" s="127" t="str">
        <f>VLOOKUP($A192,'SBLC load'!$A:$Y,MATCH(SBLC!R$1,'SBLC load'!$1:$1,0),0)</f>
        <v>--</v>
      </c>
      <c r="S192" s="127" t="str">
        <f>VLOOKUP($A192,'SBLC load'!$A:$Y,MATCH(SBLC!S$1,'SBLC load'!$1:$1,0),0)</f>
        <v>--</v>
      </c>
    </row>
    <row r="193" spans="1:19" x14ac:dyDescent="0.25">
      <c r="A193" s="101">
        <f>SBLC[[#This Row],[Index]]</f>
        <v>130</v>
      </c>
      <c r="B193" s="75">
        <f>VLOOKUP($A193,'SBLC load'!$A:$Y,MATCH(SBLC!B$1,'SBLC load'!$1:$1,0),0)</f>
        <v>44784</v>
      </c>
      <c r="C193" s="76" t="str">
        <f>VLOOKUP($A193,'SBLC load'!$A:$AD,MATCH(SBLC!C$1,'SBLC load'!$1:$1,0),0)</f>
        <v>滨州滨城经开</v>
      </c>
      <c r="D193" s="76" t="str">
        <f>VLOOKUP($A193,'SBLC load'!$A:$Y,MATCH(SBLC!D$1,'SBLC load'!$1:$1,0),0)</f>
        <v>浦发银行</v>
      </c>
      <c r="E193" s="75" t="str">
        <f>VLOOKUP($A193,'SBLC load'!$A:$Y,MATCH(SBLC!E$1,'SBLC load'!$1:$1,0),0)</f>
        <v>--/--/--</v>
      </c>
      <c r="F193" s="77" t="str">
        <f>VLOOKUP($A193,'SBLC load'!$A:$Y,MATCH(SBLC!F$1,'SBLC load'!$1:$1,0),0)</f>
        <v>USD</v>
      </c>
      <c r="G193" s="77">
        <f>VLOOKUP($A193,'SBLC load'!$A:$Y,MATCH(SBLC!G$1,'SBLC load'!$1:$1,0),0)</f>
        <v>0.28199999999999997</v>
      </c>
      <c r="H193" s="75" t="str">
        <f>VLOOKUP($A193,'SBLC load'!$A:$Y,MATCH(SBLC!H$1,'SBLC load'!$1:$1,0),0)</f>
        <v>3</v>
      </c>
      <c r="I193" s="75" t="str">
        <f>VLOOKUP($A193,'SBLC load'!$A:$Y,MATCH(SBLC!I$1,'SBLC load'!$1:$1,0),0)</f>
        <v>4.8%</v>
      </c>
      <c r="J193" s="75" t="str">
        <f>VLOOKUP($A193,'SBLC load'!$A:$Y,MATCH(SBLC!J$1,'SBLC load'!$1:$1,0),0)</f>
        <v>--</v>
      </c>
      <c r="K193" s="77" t="str">
        <f>VLOOKUP($A193,'SBLC load'!$A:$Y,MATCH(SBLC!K$1,'SBLC load'!$1:$1,0),0)</f>
        <v>--</v>
      </c>
      <c r="L193" s="76" t="str">
        <f>VLOOKUP($A193,'SBLC load'!$A:$Y,MATCH(SBLC!L$1,'SBLC load'!$1:$1,0),0)</f>
        <v>备证</v>
      </c>
      <c r="M193" s="76" t="str">
        <f>VLOOKUP($A193,'SBLC load'!$A:$Y,MATCH(SBLC!M$1,'SBLC load'!$1:$1,0),0)</f>
        <v>--</v>
      </c>
      <c r="N193" s="76" t="str">
        <f>VLOOKUP($A193,'SBLC load'!$A:$Y,MATCH(SBLC!N$1,'SBLC load'!$1:$1,0),0)</f>
        <v>山东</v>
      </c>
      <c r="O193" s="127" t="str">
        <f>VLOOKUP($A193,'SBLC load'!$A:$Y,MATCH(SBLC!O$1,'SBLC load'!$1:$1,0),0)</f>
        <v>地方平台</v>
      </c>
      <c r="P193" s="127">
        <f>VLOOKUP($A193,'SBLC load'!$A:$Y,MATCH(SBLC!P$1,'SBLC load'!$1:$1,0),0)</f>
        <v>0.28000000000000003</v>
      </c>
      <c r="Q193" s="127" t="str">
        <f>VLOOKUP($A193,'SBLC load'!$A:$Y,MATCH(SBLC!Q$1,'SBLC load'!$1:$1,0),0)</f>
        <v>股份行备证</v>
      </c>
      <c r="R193" s="127" t="str">
        <f>VLOOKUP($A193,'SBLC load'!$A:$Y,MATCH(SBLC!R$1,'SBLC load'!$1:$1,0),0)</f>
        <v>股份行第一梯队</v>
      </c>
      <c r="S193" s="127" t="str">
        <f>VLOOKUP($A193,'SBLC load'!$A:$Y,MATCH(SBLC!S$1,'SBLC load'!$1:$1,0),0)</f>
        <v>--</v>
      </c>
    </row>
    <row r="194" spans="1:19" x14ac:dyDescent="0.25">
      <c r="A194" s="101">
        <f>SBLC[[#This Row],[Index]]</f>
        <v>129</v>
      </c>
      <c r="B194" s="75">
        <f>VLOOKUP($A194,'SBLC load'!$A:$Y,MATCH(SBLC!B$1,'SBLC load'!$1:$1,0),0)</f>
        <v>44784</v>
      </c>
      <c r="C194" s="76" t="str">
        <f>VLOOKUP($A194,'SBLC load'!$A:$AD,MATCH(SBLC!C$1,'SBLC load'!$1:$1,0),0)</f>
        <v>宿州城建</v>
      </c>
      <c r="D194" s="76" t="str">
        <f>VLOOKUP($A194,'SBLC load'!$A:$Y,MATCH(SBLC!D$1,'SBLC load'!$1:$1,0),0)</f>
        <v>徽商银行</v>
      </c>
      <c r="E194" s="75" t="str">
        <f>VLOOKUP($A194,'SBLC load'!$A:$Y,MATCH(SBLC!E$1,'SBLC load'!$1:$1,0),0)</f>
        <v>--/--/--</v>
      </c>
      <c r="F194" s="77" t="str">
        <f>VLOOKUP($A194,'SBLC load'!$A:$Y,MATCH(SBLC!F$1,'SBLC load'!$1:$1,0),0)</f>
        <v>USD</v>
      </c>
      <c r="G194" s="77">
        <f>VLOOKUP($A194,'SBLC load'!$A:$Y,MATCH(SBLC!G$1,'SBLC load'!$1:$1,0),0)</f>
        <v>1</v>
      </c>
      <c r="H194" s="75" t="str">
        <f>VLOOKUP($A194,'SBLC load'!$A:$Y,MATCH(SBLC!H$1,'SBLC load'!$1:$1,0),0)</f>
        <v>3</v>
      </c>
      <c r="I194" s="75" t="str">
        <f>VLOOKUP($A194,'SBLC load'!$A:$Y,MATCH(SBLC!I$1,'SBLC load'!$1:$1,0),0)</f>
        <v>5.5%</v>
      </c>
      <c r="J194" s="75" t="str">
        <f>VLOOKUP($A194,'SBLC load'!$A:$Y,MATCH(SBLC!J$1,'SBLC load'!$1:$1,0),0)</f>
        <v>--</v>
      </c>
      <c r="K194" s="77" t="str">
        <f>VLOOKUP($A194,'SBLC load'!$A:$Y,MATCH(SBLC!K$1,'SBLC load'!$1:$1,0),0)</f>
        <v>--</v>
      </c>
      <c r="L194" s="76" t="str">
        <f>VLOOKUP($A194,'SBLC load'!$A:$Y,MATCH(SBLC!L$1,'SBLC load'!$1:$1,0),0)</f>
        <v>备证</v>
      </c>
      <c r="M194" s="76" t="str">
        <f>VLOOKUP($A194,'SBLC load'!$A:$Y,MATCH(SBLC!M$1,'SBLC load'!$1:$1,0),0)</f>
        <v>--</v>
      </c>
      <c r="N194" s="76" t="str">
        <f>VLOOKUP($A194,'SBLC load'!$A:$Y,MATCH(SBLC!N$1,'SBLC load'!$1:$1,0),0)</f>
        <v>安徽</v>
      </c>
      <c r="O194" s="127" t="str">
        <f>VLOOKUP($A194,'SBLC load'!$A:$Y,MATCH(SBLC!O$1,'SBLC load'!$1:$1,0),0)</f>
        <v>地方平台</v>
      </c>
      <c r="P194" s="127">
        <f>VLOOKUP($A194,'SBLC load'!$A:$Y,MATCH(SBLC!P$1,'SBLC load'!$1:$1,0),0)</f>
        <v>1</v>
      </c>
      <c r="Q194" s="127" t="str">
        <f>VLOOKUP($A194,'SBLC load'!$A:$Y,MATCH(SBLC!Q$1,'SBLC load'!$1:$1,0),0)</f>
        <v>城商行备证</v>
      </c>
      <c r="R194" s="127" t="str">
        <f>VLOOKUP($A194,'SBLC load'!$A:$Y,MATCH(SBLC!R$1,'SBLC load'!$1:$1,0),0)</f>
        <v>--</v>
      </c>
      <c r="S194" s="127" t="str">
        <f>VLOOKUP($A194,'SBLC load'!$A:$Y,MATCH(SBLC!S$1,'SBLC load'!$1:$1,0),0)</f>
        <v>--</v>
      </c>
    </row>
    <row r="195" spans="1:19" x14ac:dyDescent="0.25">
      <c r="A195" s="101">
        <f>SBLC[[#This Row],[Index]]</f>
        <v>128</v>
      </c>
      <c r="B195" s="75">
        <f>VLOOKUP($A195,'SBLC load'!$A:$Y,MATCH(SBLC!B$1,'SBLC load'!$1:$1,0),0)</f>
        <v>44783</v>
      </c>
      <c r="C195" s="76" t="str">
        <f>VLOOKUP($A195,'SBLC load'!$A:$AD,MATCH(SBLC!C$1,'SBLC load'!$1:$1,0),0)</f>
        <v>无锡城开实业</v>
      </c>
      <c r="D195" s="76" t="str">
        <f>VLOOKUP($A195,'SBLC load'!$A:$Y,MATCH(SBLC!D$1,'SBLC load'!$1:$1,0),0)</f>
        <v>宁波银行</v>
      </c>
      <c r="E195" s="75" t="str">
        <f>VLOOKUP($A195,'SBLC load'!$A:$Y,MATCH(SBLC!E$1,'SBLC load'!$1:$1,0),0)</f>
        <v>--/--/--</v>
      </c>
      <c r="F195" s="77" t="str">
        <f>VLOOKUP($A195,'SBLC load'!$A:$Y,MATCH(SBLC!F$1,'SBLC load'!$1:$1,0),0)</f>
        <v>EUR</v>
      </c>
      <c r="G195" s="77">
        <f>VLOOKUP($A195,'SBLC load'!$A:$Y,MATCH(SBLC!G$1,'SBLC load'!$1:$1,0),0)</f>
        <v>1.6</v>
      </c>
      <c r="H195" s="75" t="str">
        <f>VLOOKUP($A195,'SBLC load'!$A:$Y,MATCH(SBLC!H$1,'SBLC load'!$1:$1,0),0)</f>
        <v>3</v>
      </c>
      <c r="I195" s="75" t="str">
        <f>VLOOKUP($A195,'SBLC load'!$A:$Y,MATCH(SBLC!I$1,'SBLC load'!$1:$1,0),0)</f>
        <v>2.95%</v>
      </c>
      <c r="J195" s="75" t="str">
        <f>VLOOKUP($A195,'SBLC load'!$A:$Y,MATCH(SBLC!J$1,'SBLC load'!$1:$1,0),0)</f>
        <v>3%a</v>
      </c>
      <c r="K195" s="77" t="str">
        <f>VLOOKUP($A195,'SBLC load'!$A:$Y,MATCH(SBLC!K$1,'SBLC load'!$1:$1,0),0)</f>
        <v>5</v>
      </c>
      <c r="L195" s="76" t="str">
        <f>VLOOKUP($A195,'SBLC load'!$A:$Y,MATCH(SBLC!L$1,'SBLC load'!$1:$1,0),0)</f>
        <v>备证</v>
      </c>
      <c r="M195" s="76" t="str">
        <f>VLOOKUP($A195,'SBLC load'!$A:$Y,MATCH(SBLC!M$1,'SBLC load'!$1:$1,0),0)</f>
        <v>--</v>
      </c>
      <c r="N195" s="76" t="str">
        <f>VLOOKUP($A195,'SBLC load'!$A:$Y,MATCH(SBLC!N$1,'SBLC load'!$1:$1,0),0)</f>
        <v>江苏</v>
      </c>
      <c r="O195" s="127" t="str">
        <f>VLOOKUP($A195,'SBLC load'!$A:$Y,MATCH(SBLC!O$1,'SBLC load'!$1:$1,0),0)</f>
        <v>地方平台</v>
      </c>
      <c r="P195" s="127">
        <f>VLOOKUP($A195,'SBLC load'!$A:$Y,MATCH(SBLC!P$1,'SBLC load'!$1:$1,0),0)</f>
        <v>1.65</v>
      </c>
      <c r="Q195" s="127" t="str">
        <f>VLOOKUP($A195,'SBLC load'!$A:$Y,MATCH(SBLC!Q$1,'SBLC load'!$1:$1,0),0)</f>
        <v>城商行备证</v>
      </c>
      <c r="R195" s="127" t="str">
        <f>VLOOKUP($A195,'SBLC load'!$A:$Y,MATCH(SBLC!R$1,'SBLC load'!$1:$1,0),0)</f>
        <v>城商行第一梯队</v>
      </c>
      <c r="S195" s="127" t="str">
        <f>VLOOKUP($A195,'SBLC load'!$A:$Y,MATCH(SBLC!S$1,'SBLC load'!$1:$1,0),0)</f>
        <v>--</v>
      </c>
    </row>
    <row r="196" spans="1:19" x14ac:dyDescent="0.25">
      <c r="A196" s="101">
        <f>SBLC[[#This Row],[Index]]</f>
        <v>127</v>
      </c>
      <c r="B196" s="75">
        <f>VLOOKUP($A196,'SBLC load'!$A:$Y,MATCH(SBLC!B$1,'SBLC load'!$1:$1,0),0)</f>
        <v>44782</v>
      </c>
      <c r="C196" s="76" t="str">
        <f>VLOOKUP($A196,'SBLC load'!$A:$AD,MATCH(SBLC!C$1,'SBLC load'!$1:$1,0),0)</f>
        <v>邵东城发</v>
      </c>
      <c r="D196" s="76" t="str">
        <f>VLOOKUP($A196,'SBLC load'!$A:$Y,MATCH(SBLC!D$1,'SBLC load'!$1:$1,0),0)</f>
        <v>长沙银行</v>
      </c>
      <c r="E196" s="75" t="str">
        <f>VLOOKUP($A196,'SBLC load'!$A:$Y,MATCH(SBLC!E$1,'SBLC load'!$1:$1,0),0)</f>
        <v>--/--/--</v>
      </c>
      <c r="F196" s="77" t="str">
        <f>VLOOKUP($A196,'SBLC load'!$A:$Y,MATCH(SBLC!F$1,'SBLC load'!$1:$1,0),0)</f>
        <v>EUR</v>
      </c>
      <c r="G196" s="77">
        <f>VLOOKUP($A196,'SBLC load'!$A:$Y,MATCH(SBLC!G$1,'SBLC load'!$1:$1,0),0)</f>
        <v>1.47</v>
      </c>
      <c r="H196" s="75" t="str">
        <f>VLOOKUP($A196,'SBLC load'!$A:$Y,MATCH(SBLC!H$1,'SBLC load'!$1:$1,0),0)</f>
        <v>3</v>
      </c>
      <c r="I196" s="75" t="str">
        <f>VLOOKUP($A196,'SBLC load'!$A:$Y,MATCH(SBLC!I$1,'SBLC load'!$1:$1,0),0)</f>
        <v>3.2%</v>
      </c>
      <c r="J196" s="75" t="str">
        <f>VLOOKUP($A196,'SBLC load'!$A:$Y,MATCH(SBLC!J$1,'SBLC load'!$1:$1,0),0)</f>
        <v>--</v>
      </c>
      <c r="K196" s="77" t="str">
        <f>VLOOKUP($A196,'SBLC load'!$A:$Y,MATCH(SBLC!K$1,'SBLC load'!$1:$1,0),0)</f>
        <v>--</v>
      </c>
      <c r="L196" s="76" t="str">
        <f>VLOOKUP($A196,'SBLC load'!$A:$Y,MATCH(SBLC!L$1,'SBLC load'!$1:$1,0),0)</f>
        <v>备证</v>
      </c>
      <c r="M196" s="76" t="str">
        <f>VLOOKUP($A196,'SBLC load'!$A:$Y,MATCH(SBLC!M$1,'SBLC load'!$1:$1,0),0)</f>
        <v>--</v>
      </c>
      <c r="N196" s="76" t="str">
        <f>VLOOKUP($A196,'SBLC load'!$A:$Y,MATCH(SBLC!N$1,'SBLC load'!$1:$1,0),0)</f>
        <v>湖南</v>
      </c>
      <c r="O196" s="127" t="str">
        <f>VLOOKUP($A196,'SBLC load'!$A:$Y,MATCH(SBLC!O$1,'SBLC load'!$1:$1,0),0)</f>
        <v>地方平台</v>
      </c>
      <c r="P196" s="127">
        <f>VLOOKUP($A196,'SBLC load'!$A:$Y,MATCH(SBLC!P$1,'SBLC load'!$1:$1,0),0)</f>
        <v>1.5</v>
      </c>
      <c r="Q196" s="127" t="str">
        <f>VLOOKUP($A196,'SBLC load'!$A:$Y,MATCH(SBLC!Q$1,'SBLC load'!$1:$1,0),0)</f>
        <v>城商行备证</v>
      </c>
      <c r="R196" s="127" t="str">
        <f>VLOOKUP($A196,'SBLC load'!$A:$Y,MATCH(SBLC!R$1,'SBLC load'!$1:$1,0),0)</f>
        <v>城商行第三梯队</v>
      </c>
      <c r="S196" s="127" t="str">
        <f>VLOOKUP($A196,'SBLC load'!$A:$Y,MATCH(SBLC!S$1,'SBLC load'!$1:$1,0),0)</f>
        <v>--</v>
      </c>
    </row>
    <row r="197" spans="1:19" x14ac:dyDescent="0.25">
      <c r="A197" s="101">
        <f>SBLC[[#This Row],[Index]]</f>
        <v>126</v>
      </c>
      <c r="B197" s="75">
        <f>VLOOKUP($A197,'SBLC load'!$A:$Y,MATCH(SBLC!B$1,'SBLC load'!$1:$1,0),0)</f>
        <v>44777</v>
      </c>
      <c r="C197" s="76" t="str">
        <f>VLOOKUP($A197,'SBLC load'!$A:$AD,MATCH(SBLC!C$1,'SBLC load'!$1:$1,0),0)</f>
        <v>蚌埠高投</v>
      </c>
      <c r="D197" s="76" t="str">
        <f>VLOOKUP($A197,'SBLC load'!$A:$Y,MATCH(SBLC!D$1,'SBLC load'!$1:$1,0),0)</f>
        <v>徽商银行</v>
      </c>
      <c r="E197" s="75" t="str">
        <f>VLOOKUP($A197,'SBLC load'!$A:$Y,MATCH(SBLC!E$1,'SBLC load'!$1:$1,0),0)</f>
        <v>--/--/--</v>
      </c>
      <c r="F197" s="77" t="str">
        <f>VLOOKUP($A197,'SBLC load'!$A:$Y,MATCH(SBLC!F$1,'SBLC load'!$1:$1,0),0)</f>
        <v>USD</v>
      </c>
      <c r="G197" s="77">
        <f>VLOOKUP($A197,'SBLC load'!$A:$Y,MATCH(SBLC!G$1,'SBLC load'!$1:$1,0),0)</f>
        <v>2</v>
      </c>
      <c r="H197" s="75" t="str">
        <f>VLOOKUP($A197,'SBLC load'!$A:$Y,MATCH(SBLC!H$1,'SBLC load'!$1:$1,0),0)</f>
        <v>3</v>
      </c>
      <c r="I197" s="75" t="str">
        <f>VLOOKUP($A197,'SBLC load'!$A:$Y,MATCH(SBLC!I$1,'SBLC load'!$1:$1,0),0)</f>
        <v>5.3%</v>
      </c>
      <c r="J197" s="75" t="str">
        <f>VLOOKUP($A197,'SBLC load'!$A:$Y,MATCH(SBLC!J$1,'SBLC load'!$1:$1,0),0)</f>
        <v>--</v>
      </c>
      <c r="K197" s="77" t="str">
        <f>VLOOKUP($A197,'SBLC load'!$A:$Y,MATCH(SBLC!K$1,'SBLC load'!$1:$1,0),0)</f>
        <v>--</v>
      </c>
      <c r="L197" s="76" t="str">
        <f>VLOOKUP($A197,'SBLC load'!$A:$Y,MATCH(SBLC!L$1,'SBLC load'!$1:$1,0),0)</f>
        <v>备证</v>
      </c>
      <c r="M197" s="76" t="str">
        <f>VLOOKUP($A197,'SBLC load'!$A:$Y,MATCH(SBLC!M$1,'SBLC load'!$1:$1,0),0)</f>
        <v>--</v>
      </c>
      <c r="N197" s="76" t="str">
        <f>VLOOKUP($A197,'SBLC load'!$A:$Y,MATCH(SBLC!N$1,'SBLC load'!$1:$1,0),0)</f>
        <v>安徽</v>
      </c>
      <c r="O197" s="127" t="str">
        <f>VLOOKUP($A197,'SBLC load'!$A:$Y,MATCH(SBLC!O$1,'SBLC load'!$1:$1,0),0)</f>
        <v>地方平台</v>
      </c>
      <c r="P197" s="127">
        <f>VLOOKUP($A197,'SBLC load'!$A:$Y,MATCH(SBLC!P$1,'SBLC load'!$1:$1,0),0)</f>
        <v>2</v>
      </c>
      <c r="Q197" s="127" t="str">
        <f>VLOOKUP($A197,'SBLC load'!$A:$Y,MATCH(SBLC!Q$1,'SBLC load'!$1:$1,0),0)</f>
        <v>城商行备证</v>
      </c>
      <c r="R197" s="127" t="str">
        <f>VLOOKUP($A197,'SBLC load'!$A:$Y,MATCH(SBLC!R$1,'SBLC load'!$1:$1,0),0)</f>
        <v>--</v>
      </c>
      <c r="S197" s="127" t="str">
        <f>VLOOKUP($A197,'SBLC load'!$A:$Y,MATCH(SBLC!S$1,'SBLC load'!$1:$1,0),0)</f>
        <v>--</v>
      </c>
    </row>
    <row r="198" spans="1:19" x14ac:dyDescent="0.25">
      <c r="A198" s="101">
        <f>SBLC[[#This Row],[Index]]</f>
        <v>125</v>
      </c>
      <c r="B198" s="75">
        <f>VLOOKUP($A198,'SBLC load'!$A:$Y,MATCH(SBLC!B$1,'SBLC load'!$1:$1,0),0)</f>
        <v>44771</v>
      </c>
      <c r="C198" s="76" t="str">
        <f>VLOOKUP($A198,'SBLC load'!$A:$AD,MATCH(SBLC!C$1,'SBLC load'!$1:$1,0),0)</f>
        <v>江苏句容投资</v>
      </c>
      <c r="D198" s="76" t="str">
        <f>VLOOKUP($A198,'SBLC load'!$A:$Y,MATCH(SBLC!D$1,'SBLC load'!$1:$1,0),0)</f>
        <v>江苏银行</v>
      </c>
      <c r="E198" s="75" t="str">
        <f>VLOOKUP($A198,'SBLC load'!$A:$Y,MATCH(SBLC!E$1,'SBLC load'!$1:$1,0),0)</f>
        <v>--/--/--</v>
      </c>
      <c r="F198" s="77" t="str">
        <f>VLOOKUP($A198,'SBLC load'!$A:$Y,MATCH(SBLC!F$1,'SBLC load'!$1:$1,0),0)</f>
        <v>EUR</v>
      </c>
      <c r="G198" s="77">
        <f>VLOOKUP($A198,'SBLC load'!$A:$Y,MATCH(SBLC!G$1,'SBLC load'!$1:$1,0),0)</f>
        <v>1.35</v>
      </c>
      <c r="H198" s="75" t="str">
        <f>VLOOKUP($A198,'SBLC load'!$A:$Y,MATCH(SBLC!H$1,'SBLC load'!$1:$1,0),0)</f>
        <v>3</v>
      </c>
      <c r="I198" s="75" t="str">
        <f>VLOOKUP($A198,'SBLC load'!$A:$Y,MATCH(SBLC!I$1,'SBLC load'!$1:$1,0),0)</f>
        <v>2.9%</v>
      </c>
      <c r="J198" s="75" t="str">
        <f>VLOOKUP($A198,'SBLC load'!$A:$Y,MATCH(SBLC!J$1,'SBLC load'!$1:$1,0),0)</f>
        <v>--</v>
      </c>
      <c r="K198" s="77" t="str">
        <f>VLOOKUP($A198,'SBLC load'!$A:$Y,MATCH(SBLC!K$1,'SBLC load'!$1:$1,0),0)</f>
        <v>--</v>
      </c>
      <c r="L198" s="76" t="str">
        <f>VLOOKUP($A198,'SBLC load'!$A:$Y,MATCH(SBLC!L$1,'SBLC load'!$1:$1,0),0)</f>
        <v>备证</v>
      </c>
      <c r="M198" s="76" t="str">
        <f>VLOOKUP($A198,'SBLC load'!$A:$Y,MATCH(SBLC!M$1,'SBLC load'!$1:$1,0),0)</f>
        <v>--</v>
      </c>
      <c r="N198" s="76" t="str">
        <f>VLOOKUP($A198,'SBLC load'!$A:$Y,MATCH(SBLC!N$1,'SBLC load'!$1:$1,0),0)</f>
        <v>江苏</v>
      </c>
      <c r="O198" s="127" t="str">
        <f>VLOOKUP($A198,'SBLC load'!$A:$Y,MATCH(SBLC!O$1,'SBLC load'!$1:$1,0),0)</f>
        <v>地方平台</v>
      </c>
      <c r="P198" s="127">
        <f>VLOOKUP($A198,'SBLC load'!$A:$Y,MATCH(SBLC!P$1,'SBLC load'!$1:$1,0),0)</f>
        <v>1.38</v>
      </c>
      <c r="Q198" s="127" t="str">
        <f>VLOOKUP($A198,'SBLC load'!$A:$Y,MATCH(SBLC!Q$1,'SBLC load'!$1:$1,0),0)</f>
        <v>城商行备证</v>
      </c>
      <c r="R198" s="127" t="str">
        <f>VLOOKUP($A198,'SBLC load'!$A:$Y,MATCH(SBLC!R$1,'SBLC load'!$1:$1,0),0)</f>
        <v>城商行第一梯队</v>
      </c>
      <c r="S198" s="127" t="str">
        <f>VLOOKUP($A198,'SBLC load'!$A:$Y,MATCH(SBLC!S$1,'SBLC load'!$1:$1,0),0)</f>
        <v>--</v>
      </c>
    </row>
    <row r="199" spans="1:19" x14ac:dyDescent="0.25">
      <c r="A199" s="101">
        <f>SBLC[[#This Row],[Index]]</f>
        <v>124</v>
      </c>
      <c r="B199" s="75">
        <f>VLOOKUP($A199,'SBLC load'!$A:$Y,MATCH(SBLC!B$1,'SBLC load'!$1:$1,0),0)</f>
        <v>44768</v>
      </c>
      <c r="C199" s="76" t="str">
        <f>VLOOKUP($A199,'SBLC load'!$A:$AD,MATCH(SBLC!C$1,'SBLC load'!$1:$1,0),0)</f>
        <v>西安世园</v>
      </c>
      <c r="D199" s="76" t="str">
        <f>VLOOKUP($A199,'SBLC load'!$A:$Y,MATCH(SBLC!D$1,'SBLC load'!$1:$1,0),0)</f>
        <v>浙商银行</v>
      </c>
      <c r="E199" s="75" t="str">
        <f>VLOOKUP($A199,'SBLC load'!$A:$Y,MATCH(SBLC!E$1,'SBLC load'!$1:$1,0),0)</f>
        <v>--/--/--</v>
      </c>
      <c r="F199" s="77" t="str">
        <f>VLOOKUP($A199,'SBLC load'!$A:$Y,MATCH(SBLC!F$1,'SBLC load'!$1:$1,0),0)</f>
        <v>USD</v>
      </c>
      <c r="G199" s="77">
        <f>VLOOKUP($A199,'SBLC load'!$A:$Y,MATCH(SBLC!G$1,'SBLC load'!$1:$1,0),0)</f>
        <v>0.71</v>
      </c>
      <c r="H199" s="75" t="str">
        <f>VLOOKUP($A199,'SBLC load'!$A:$Y,MATCH(SBLC!H$1,'SBLC load'!$1:$1,0),0)</f>
        <v>2.9</v>
      </c>
      <c r="I199" s="75" t="str">
        <f>VLOOKUP($A199,'SBLC load'!$A:$Y,MATCH(SBLC!I$1,'SBLC load'!$1:$1,0),0)</f>
        <v>4.5%</v>
      </c>
      <c r="J199" s="75" t="str">
        <f>VLOOKUP($A199,'SBLC load'!$A:$Y,MATCH(SBLC!J$1,'SBLC load'!$1:$1,0),0)</f>
        <v>--</v>
      </c>
      <c r="K199" s="77" t="str">
        <f>VLOOKUP($A199,'SBLC load'!$A:$Y,MATCH(SBLC!K$1,'SBLC load'!$1:$1,0),0)</f>
        <v>--</v>
      </c>
      <c r="L199" s="76" t="str">
        <f>VLOOKUP($A199,'SBLC load'!$A:$Y,MATCH(SBLC!L$1,'SBLC load'!$1:$1,0),0)</f>
        <v>备证</v>
      </c>
      <c r="M199" s="76" t="str">
        <f>VLOOKUP($A199,'SBLC load'!$A:$Y,MATCH(SBLC!M$1,'SBLC load'!$1:$1,0),0)</f>
        <v>--</v>
      </c>
      <c r="N199" s="76" t="str">
        <f>VLOOKUP($A199,'SBLC load'!$A:$Y,MATCH(SBLC!N$1,'SBLC load'!$1:$1,0),0)</f>
        <v>陕西</v>
      </c>
      <c r="O199" s="127" t="str">
        <f>VLOOKUP($A199,'SBLC load'!$A:$Y,MATCH(SBLC!O$1,'SBLC load'!$1:$1,0),0)</f>
        <v>地方平台</v>
      </c>
      <c r="P199" s="127">
        <f>VLOOKUP($A199,'SBLC load'!$A:$Y,MATCH(SBLC!P$1,'SBLC load'!$1:$1,0),0)</f>
        <v>0.71</v>
      </c>
      <c r="Q199" s="127" t="str">
        <f>VLOOKUP($A199,'SBLC load'!$A:$Y,MATCH(SBLC!Q$1,'SBLC load'!$1:$1,0),0)</f>
        <v>股份行备证</v>
      </c>
      <c r="R199" s="127" t="str">
        <f>VLOOKUP($A199,'SBLC load'!$A:$Y,MATCH(SBLC!R$1,'SBLC load'!$1:$1,0),0)</f>
        <v>股份行第二梯队</v>
      </c>
      <c r="S199" s="127" t="str">
        <f>VLOOKUP($A199,'SBLC load'!$A:$Y,MATCH(SBLC!S$1,'SBLC load'!$1:$1,0),0)</f>
        <v>--</v>
      </c>
    </row>
    <row r="200" spans="1:19" x14ac:dyDescent="0.25">
      <c r="A200" s="101">
        <f>SBLC[[#This Row],[Index]]</f>
        <v>123</v>
      </c>
      <c r="B200" s="75">
        <f>VLOOKUP($A200,'SBLC load'!$A:$Y,MATCH(SBLC!B$1,'SBLC load'!$1:$1,0),0)</f>
        <v>44768</v>
      </c>
      <c r="C200" s="76" t="str">
        <f>VLOOKUP($A200,'SBLC load'!$A:$AD,MATCH(SBLC!C$1,'SBLC load'!$1:$1,0),0)</f>
        <v>泰兴襟江投资</v>
      </c>
      <c r="D200" s="76" t="str">
        <f>VLOOKUP($A200,'SBLC load'!$A:$Y,MATCH(SBLC!D$1,'SBLC load'!$1:$1,0),0)</f>
        <v>渤海银行</v>
      </c>
      <c r="E200" s="75" t="str">
        <f>VLOOKUP($A200,'SBLC load'!$A:$Y,MATCH(SBLC!E$1,'SBLC load'!$1:$1,0),0)</f>
        <v>--/--/--</v>
      </c>
      <c r="F200" s="77" t="str">
        <f>VLOOKUP($A200,'SBLC load'!$A:$Y,MATCH(SBLC!F$1,'SBLC load'!$1:$1,0),0)</f>
        <v>EUR</v>
      </c>
      <c r="G200" s="77">
        <f>VLOOKUP($A200,'SBLC load'!$A:$Y,MATCH(SBLC!G$1,'SBLC load'!$1:$1,0),0)</f>
        <v>0.3</v>
      </c>
      <c r="H200" s="75" t="str">
        <f>VLOOKUP($A200,'SBLC load'!$A:$Y,MATCH(SBLC!H$1,'SBLC load'!$1:$1,0),0)</f>
        <v>2.9</v>
      </c>
      <c r="I200" s="75" t="str">
        <f>VLOOKUP($A200,'SBLC load'!$A:$Y,MATCH(SBLC!I$1,'SBLC load'!$1:$1,0),0)</f>
        <v>3.5%</v>
      </c>
      <c r="J200" s="75" t="str">
        <f>VLOOKUP($A200,'SBLC load'!$A:$Y,MATCH(SBLC!J$1,'SBLC load'!$1:$1,0),0)</f>
        <v>--</v>
      </c>
      <c r="K200" s="77" t="str">
        <f>VLOOKUP($A200,'SBLC load'!$A:$Y,MATCH(SBLC!K$1,'SBLC load'!$1:$1,0),0)</f>
        <v>--</v>
      </c>
      <c r="L200" s="76" t="str">
        <f>VLOOKUP($A200,'SBLC load'!$A:$Y,MATCH(SBLC!L$1,'SBLC load'!$1:$1,0),0)</f>
        <v>备证</v>
      </c>
      <c r="M200" s="76" t="str">
        <f>VLOOKUP($A200,'SBLC load'!$A:$Y,MATCH(SBLC!M$1,'SBLC load'!$1:$1,0),0)</f>
        <v>--</v>
      </c>
      <c r="N200" s="76" t="str">
        <f>VLOOKUP($A200,'SBLC load'!$A:$Y,MATCH(SBLC!N$1,'SBLC load'!$1:$1,0),0)</f>
        <v>江苏</v>
      </c>
      <c r="O200" s="127" t="str">
        <f>VLOOKUP($A200,'SBLC load'!$A:$Y,MATCH(SBLC!O$1,'SBLC load'!$1:$1,0),0)</f>
        <v>地方平台</v>
      </c>
      <c r="P200" s="127">
        <f>VLOOKUP($A200,'SBLC load'!$A:$Y,MATCH(SBLC!P$1,'SBLC load'!$1:$1,0),0)</f>
        <v>0.3</v>
      </c>
      <c r="Q200" s="127" t="str">
        <f>VLOOKUP($A200,'SBLC load'!$A:$Y,MATCH(SBLC!Q$1,'SBLC load'!$1:$1,0),0)</f>
        <v>股份行备证</v>
      </c>
      <c r="R200" s="127" t="str">
        <f>VLOOKUP($A200,'SBLC load'!$A:$Y,MATCH(SBLC!R$1,'SBLC load'!$1:$1,0),0)</f>
        <v>股份行第三梯队</v>
      </c>
      <c r="S200" s="127" t="str">
        <f>VLOOKUP($A200,'SBLC load'!$A:$Y,MATCH(SBLC!S$1,'SBLC load'!$1:$1,0),0)</f>
        <v>--</v>
      </c>
    </row>
    <row r="201" spans="1:19" x14ac:dyDescent="0.25">
      <c r="A201" s="101">
        <f>SBLC[[#This Row],[Index]]</f>
        <v>122</v>
      </c>
      <c r="B201" s="75">
        <f>VLOOKUP($A201,'SBLC load'!$A:$Y,MATCH(SBLC!B$1,'SBLC load'!$1:$1,0),0)</f>
        <v>44768</v>
      </c>
      <c r="C201" s="76" t="str">
        <f>VLOOKUP($A201,'SBLC load'!$A:$AD,MATCH(SBLC!C$1,'SBLC load'!$1:$1,0),0)</f>
        <v>扬州江都沿江开发</v>
      </c>
      <c r="D201" s="76" t="str">
        <f>VLOOKUP($A201,'SBLC load'!$A:$Y,MATCH(SBLC!D$1,'SBLC load'!$1:$1,0),0)</f>
        <v>渤海银行</v>
      </c>
      <c r="E201" s="75" t="str">
        <f>VLOOKUP($A201,'SBLC load'!$A:$Y,MATCH(SBLC!E$1,'SBLC load'!$1:$1,0),0)</f>
        <v>--/--/--</v>
      </c>
      <c r="F201" s="77" t="str">
        <f>VLOOKUP($A201,'SBLC load'!$A:$Y,MATCH(SBLC!F$1,'SBLC load'!$1:$1,0),0)</f>
        <v>USD</v>
      </c>
      <c r="G201" s="77">
        <f>VLOOKUP($A201,'SBLC load'!$A:$Y,MATCH(SBLC!G$1,'SBLC load'!$1:$1,0),0)</f>
        <v>0.4</v>
      </c>
      <c r="H201" s="75" t="str">
        <f>VLOOKUP($A201,'SBLC load'!$A:$Y,MATCH(SBLC!H$1,'SBLC load'!$1:$1,0),0)</f>
        <v>1</v>
      </c>
      <c r="I201" s="75" t="str">
        <f>VLOOKUP($A201,'SBLC load'!$A:$Y,MATCH(SBLC!I$1,'SBLC load'!$1:$1,0),0)</f>
        <v>5.2%</v>
      </c>
      <c r="J201" s="75" t="str">
        <f>VLOOKUP($A201,'SBLC load'!$A:$Y,MATCH(SBLC!J$1,'SBLC load'!$1:$1,0),0)</f>
        <v>--</v>
      </c>
      <c r="K201" s="77" t="str">
        <f>VLOOKUP($A201,'SBLC load'!$A:$Y,MATCH(SBLC!K$1,'SBLC load'!$1:$1,0),0)</f>
        <v>--</v>
      </c>
      <c r="L201" s="76" t="str">
        <f>VLOOKUP($A201,'SBLC load'!$A:$Y,MATCH(SBLC!L$1,'SBLC load'!$1:$1,0),0)</f>
        <v>备证+担保</v>
      </c>
      <c r="M201" s="76" t="str">
        <f>VLOOKUP($A201,'SBLC load'!$A:$Y,MATCH(SBLC!M$1,'SBLC load'!$1:$1,0),0)</f>
        <v>--</v>
      </c>
      <c r="N201" s="76" t="str">
        <f>VLOOKUP($A201,'SBLC load'!$A:$Y,MATCH(SBLC!N$1,'SBLC load'!$1:$1,0),0)</f>
        <v>江苏</v>
      </c>
      <c r="O201" s="127" t="str">
        <f>VLOOKUP($A201,'SBLC load'!$A:$Y,MATCH(SBLC!O$1,'SBLC load'!$1:$1,0),0)</f>
        <v>地方平台</v>
      </c>
      <c r="P201" s="127">
        <f>VLOOKUP($A201,'SBLC load'!$A:$Y,MATCH(SBLC!P$1,'SBLC load'!$1:$1,0),0)</f>
        <v>0.4</v>
      </c>
      <c r="Q201" s="127" t="str">
        <f>VLOOKUP($A201,'SBLC load'!$A:$Y,MATCH(SBLC!Q$1,'SBLC load'!$1:$1,0),0)</f>
        <v>股份行备证</v>
      </c>
      <c r="R201" s="127" t="str">
        <f>VLOOKUP($A201,'SBLC load'!$A:$Y,MATCH(SBLC!R$1,'SBLC load'!$1:$1,0),0)</f>
        <v>股份行第三梯队</v>
      </c>
      <c r="S201" s="127" t="str">
        <f>VLOOKUP($A201,'SBLC load'!$A:$Y,MATCH(SBLC!S$1,'SBLC load'!$1:$1,0),0)</f>
        <v>--</v>
      </c>
    </row>
    <row r="202" spans="1:19" x14ac:dyDescent="0.25">
      <c r="A202" s="101">
        <f>SBLC[[#This Row],[Index]]</f>
        <v>121</v>
      </c>
      <c r="B202" s="75">
        <f>VLOOKUP($A202,'SBLC load'!$A:$Y,MATCH(SBLC!B$1,'SBLC load'!$1:$1,0),0)</f>
        <v>44764</v>
      </c>
      <c r="C202" s="76" t="str">
        <f>VLOOKUP($A202,'SBLC load'!$A:$AD,MATCH(SBLC!C$1,'SBLC load'!$1:$1,0),0)</f>
        <v>蓬莱阁旅游</v>
      </c>
      <c r="D202" s="76" t="str">
        <f>VLOOKUP($A202,'SBLC load'!$A:$Y,MATCH(SBLC!D$1,'SBLC load'!$1:$1,0),0)</f>
        <v>齐鲁银行</v>
      </c>
      <c r="E202" s="75" t="str">
        <f>VLOOKUP($A202,'SBLC load'!$A:$Y,MATCH(SBLC!E$1,'SBLC load'!$1:$1,0),0)</f>
        <v>--/--/--</v>
      </c>
      <c r="F202" s="77" t="str">
        <f>VLOOKUP($A202,'SBLC load'!$A:$Y,MATCH(SBLC!F$1,'SBLC load'!$1:$1,0),0)</f>
        <v>USD</v>
      </c>
      <c r="G202" s="77">
        <f>VLOOKUP($A202,'SBLC load'!$A:$Y,MATCH(SBLC!G$1,'SBLC load'!$1:$1,0),0)</f>
        <v>0.56999999999999995</v>
      </c>
      <c r="H202" s="75" t="str">
        <f>VLOOKUP($A202,'SBLC load'!$A:$Y,MATCH(SBLC!H$1,'SBLC load'!$1:$1,0),0)</f>
        <v>3</v>
      </c>
      <c r="I202" s="75" t="str">
        <f>VLOOKUP($A202,'SBLC load'!$A:$Y,MATCH(SBLC!I$1,'SBLC load'!$1:$1,0),0)</f>
        <v>5.5%</v>
      </c>
      <c r="J202" s="75" t="str">
        <f>VLOOKUP($A202,'SBLC load'!$A:$Y,MATCH(SBLC!J$1,'SBLC load'!$1:$1,0),0)</f>
        <v>--</v>
      </c>
      <c r="K202" s="77" t="str">
        <f>VLOOKUP($A202,'SBLC load'!$A:$Y,MATCH(SBLC!K$1,'SBLC load'!$1:$1,0),0)</f>
        <v>--</v>
      </c>
      <c r="L202" s="76" t="str">
        <f>VLOOKUP($A202,'SBLC load'!$A:$Y,MATCH(SBLC!L$1,'SBLC load'!$1:$1,0),0)</f>
        <v>备证+担保</v>
      </c>
      <c r="M202" s="76" t="str">
        <f>VLOOKUP($A202,'SBLC load'!$A:$Y,MATCH(SBLC!M$1,'SBLC load'!$1:$1,0),0)</f>
        <v>--</v>
      </c>
      <c r="N202" s="76" t="str">
        <f>VLOOKUP($A202,'SBLC load'!$A:$Y,MATCH(SBLC!N$1,'SBLC load'!$1:$1,0),0)</f>
        <v>山东</v>
      </c>
      <c r="O202" s="127" t="str">
        <f>VLOOKUP($A202,'SBLC load'!$A:$Y,MATCH(SBLC!O$1,'SBLC load'!$1:$1,0),0)</f>
        <v>地方平台</v>
      </c>
      <c r="P202" s="127">
        <f>VLOOKUP($A202,'SBLC load'!$A:$Y,MATCH(SBLC!P$1,'SBLC load'!$1:$1,0),0)</f>
        <v>0.56999999999999995</v>
      </c>
      <c r="Q202" s="127" t="str">
        <f>VLOOKUP($A202,'SBLC load'!$A:$Y,MATCH(SBLC!Q$1,'SBLC load'!$1:$1,0),0)</f>
        <v>城商行备证</v>
      </c>
      <c r="R202" s="127" t="str">
        <f>VLOOKUP($A202,'SBLC load'!$A:$Y,MATCH(SBLC!R$1,'SBLC load'!$1:$1,0),0)</f>
        <v>城商行第四梯队</v>
      </c>
      <c r="S202" s="127" t="str">
        <f>VLOOKUP($A202,'SBLC load'!$A:$Y,MATCH(SBLC!S$1,'SBLC load'!$1:$1,0),0)</f>
        <v>--</v>
      </c>
    </row>
    <row r="203" spans="1:19" x14ac:dyDescent="0.25">
      <c r="A203" s="101">
        <f>SBLC[[#This Row],[Index]]</f>
        <v>120</v>
      </c>
      <c r="B203" s="75">
        <f>VLOOKUP($A203,'SBLC load'!$A:$Y,MATCH(SBLC!B$1,'SBLC load'!$1:$1,0),0)</f>
        <v>44764</v>
      </c>
      <c r="C203" s="76" t="str">
        <f>VLOOKUP($A203,'SBLC load'!$A:$AD,MATCH(SBLC!C$1,'SBLC load'!$1:$1,0),0)</f>
        <v>蓬莱阁旅游</v>
      </c>
      <c r="D203" s="76" t="str">
        <f>VLOOKUP($A203,'SBLC load'!$A:$Y,MATCH(SBLC!D$1,'SBLC load'!$1:$1,0),0)</f>
        <v>青岛银行</v>
      </c>
      <c r="E203" s="75" t="str">
        <f>VLOOKUP($A203,'SBLC load'!$A:$Y,MATCH(SBLC!E$1,'SBLC load'!$1:$1,0),0)</f>
        <v>--/--/--</v>
      </c>
      <c r="F203" s="77" t="str">
        <f>VLOOKUP($A203,'SBLC load'!$A:$Y,MATCH(SBLC!F$1,'SBLC load'!$1:$1,0),0)</f>
        <v>USD</v>
      </c>
      <c r="G203" s="77">
        <f>VLOOKUP($A203,'SBLC load'!$A:$Y,MATCH(SBLC!G$1,'SBLC load'!$1:$1,0),0)</f>
        <v>0.63</v>
      </c>
      <c r="H203" s="75" t="str">
        <f>VLOOKUP($A203,'SBLC load'!$A:$Y,MATCH(SBLC!H$1,'SBLC load'!$1:$1,0),0)</f>
        <v>3</v>
      </c>
      <c r="I203" s="75" t="str">
        <f>VLOOKUP($A203,'SBLC load'!$A:$Y,MATCH(SBLC!I$1,'SBLC load'!$1:$1,0),0)</f>
        <v>5.3%</v>
      </c>
      <c r="J203" s="75" t="str">
        <f>VLOOKUP($A203,'SBLC load'!$A:$Y,MATCH(SBLC!J$1,'SBLC load'!$1:$1,0),0)</f>
        <v>--</v>
      </c>
      <c r="K203" s="77" t="str">
        <f>VLOOKUP($A203,'SBLC load'!$A:$Y,MATCH(SBLC!K$1,'SBLC load'!$1:$1,0),0)</f>
        <v>--</v>
      </c>
      <c r="L203" s="76" t="str">
        <f>VLOOKUP($A203,'SBLC load'!$A:$Y,MATCH(SBLC!L$1,'SBLC load'!$1:$1,0),0)</f>
        <v>备证+担保</v>
      </c>
      <c r="M203" s="76" t="str">
        <f>VLOOKUP($A203,'SBLC load'!$A:$Y,MATCH(SBLC!M$1,'SBLC load'!$1:$1,0),0)</f>
        <v>--</v>
      </c>
      <c r="N203" s="76" t="str">
        <f>VLOOKUP($A203,'SBLC load'!$A:$Y,MATCH(SBLC!N$1,'SBLC load'!$1:$1,0),0)</f>
        <v>山东</v>
      </c>
      <c r="O203" s="127" t="str">
        <f>VLOOKUP($A203,'SBLC load'!$A:$Y,MATCH(SBLC!O$1,'SBLC load'!$1:$1,0),0)</f>
        <v>地方平台</v>
      </c>
      <c r="P203" s="127">
        <f>VLOOKUP($A203,'SBLC load'!$A:$Y,MATCH(SBLC!P$1,'SBLC load'!$1:$1,0),0)</f>
        <v>0.63</v>
      </c>
      <c r="Q203" s="127" t="str">
        <f>VLOOKUP($A203,'SBLC load'!$A:$Y,MATCH(SBLC!Q$1,'SBLC load'!$1:$1,0),0)</f>
        <v>城商行备证</v>
      </c>
      <c r="R203" s="127" t="str">
        <f>VLOOKUP($A203,'SBLC load'!$A:$Y,MATCH(SBLC!R$1,'SBLC load'!$1:$1,0),0)</f>
        <v>城商行第四梯队</v>
      </c>
      <c r="S203" s="127" t="str">
        <f>VLOOKUP($A203,'SBLC load'!$A:$Y,MATCH(SBLC!S$1,'SBLC load'!$1:$1,0),0)</f>
        <v>--</v>
      </c>
    </row>
    <row r="204" spans="1:19" x14ac:dyDescent="0.25">
      <c r="A204" s="101">
        <f>SBLC[[#This Row],[Index]]</f>
        <v>119</v>
      </c>
      <c r="B204" s="75">
        <f>VLOOKUP($A204,'SBLC load'!$A:$Y,MATCH(SBLC!B$1,'SBLC load'!$1:$1,0),0)</f>
        <v>44764</v>
      </c>
      <c r="C204" s="76" t="str">
        <f>VLOOKUP($A204,'SBLC load'!$A:$AD,MATCH(SBLC!C$1,'SBLC load'!$1:$1,0),0)</f>
        <v>卓越商管</v>
      </c>
      <c r="D204" s="76" t="str">
        <f>VLOOKUP($A204,'SBLC load'!$A:$Y,MATCH(SBLC!D$1,'SBLC load'!$1:$1,0),0)</f>
        <v>招商永隆银行</v>
      </c>
      <c r="E204" s="75" t="str">
        <f>VLOOKUP($A204,'SBLC load'!$A:$Y,MATCH(SBLC!E$1,'SBLC load'!$1:$1,0),0)</f>
        <v>A1/--/--</v>
      </c>
      <c r="F204" s="77" t="str">
        <f>VLOOKUP($A204,'SBLC load'!$A:$Y,MATCH(SBLC!F$1,'SBLC load'!$1:$1,0),0)</f>
        <v>USD</v>
      </c>
      <c r="G204" s="77">
        <f>VLOOKUP($A204,'SBLC load'!$A:$Y,MATCH(SBLC!G$1,'SBLC load'!$1:$1,0),0)</f>
        <v>1</v>
      </c>
      <c r="H204" s="75" t="str">
        <f>VLOOKUP($A204,'SBLC load'!$A:$Y,MATCH(SBLC!H$1,'SBLC load'!$1:$1,0),0)</f>
        <v>3</v>
      </c>
      <c r="I204" s="75" t="str">
        <f>VLOOKUP($A204,'SBLC load'!$A:$Y,MATCH(SBLC!I$1,'SBLC load'!$1:$1,0),0)</f>
        <v>4.3%</v>
      </c>
      <c r="J204" s="75" t="str">
        <f>VLOOKUP($A204,'SBLC load'!$A:$Y,MATCH(SBLC!J$1,'SBLC load'!$1:$1,0),0)</f>
        <v>4.5%a</v>
      </c>
      <c r="K204" s="77" t="str">
        <f>VLOOKUP($A204,'SBLC load'!$A:$Y,MATCH(SBLC!K$1,'SBLC load'!$1:$1,0),0)</f>
        <v>20</v>
      </c>
      <c r="L204" s="76" t="str">
        <f>VLOOKUP($A204,'SBLC load'!$A:$Y,MATCH(SBLC!L$1,'SBLC load'!$1:$1,0),0)</f>
        <v>备证+担保</v>
      </c>
      <c r="M204" s="76" t="str">
        <f>VLOOKUP($A204,'SBLC load'!$A:$Y,MATCH(SBLC!M$1,'SBLC load'!$1:$1,0),0)</f>
        <v>绿色债券</v>
      </c>
      <c r="N204" s="76" t="str">
        <f>VLOOKUP($A204,'SBLC load'!$A:$Y,MATCH(SBLC!N$1,'SBLC load'!$1:$1,0),0)</f>
        <v>广东</v>
      </c>
      <c r="O204" s="127" t="str">
        <f>VLOOKUP($A204,'SBLC load'!$A:$Y,MATCH(SBLC!O$1,'SBLC load'!$1:$1,0),0)</f>
        <v>房地产</v>
      </c>
      <c r="P204" s="127">
        <f>VLOOKUP($A204,'SBLC load'!$A:$Y,MATCH(SBLC!P$1,'SBLC load'!$1:$1,0),0)</f>
        <v>1</v>
      </c>
      <c r="Q204" s="127" t="str">
        <f>VLOOKUP($A204,'SBLC load'!$A:$Y,MATCH(SBLC!Q$1,'SBLC load'!$1:$1,0),0)</f>
        <v>港澳行备证</v>
      </c>
      <c r="R204" s="127" t="str">
        <f>VLOOKUP($A204,'SBLC load'!$A:$Y,MATCH(SBLC!R$1,'SBLC load'!$1:$1,0),0)</f>
        <v>--</v>
      </c>
      <c r="S204" s="127" t="str">
        <f>VLOOKUP($A204,'SBLC load'!$A:$Y,MATCH(SBLC!S$1,'SBLC load'!$1:$1,0),0)</f>
        <v>--</v>
      </c>
    </row>
    <row r="205" spans="1:19" x14ac:dyDescent="0.25">
      <c r="A205" s="101">
        <f>SBLC[[#This Row],[Index]]</f>
        <v>118</v>
      </c>
      <c r="B205" s="75">
        <f>VLOOKUP($A205,'SBLC load'!$A:$Y,MATCH(SBLC!B$1,'SBLC load'!$1:$1,0),0)</f>
        <v>44763</v>
      </c>
      <c r="C205" s="76" t="str">
        <f>VLOOKUP($A205,'SBLC load'!$A:$AD,MATCH(SBLC!C$1,'SBLC load'!$1:$1,0),0)</f>
        <v>象山滨海投资</v>
      </c>
      <c r="D205" s="76" t="str">
        <f>VLOOKUP($A205,'SBLC load'!$A:$Y,MATCH(SBLC!D$1,'SBLC load'!$1:$1,0),0)</f>
        <v>江苏银行</v>
      </c>
      <c r="E205" s="75" t="str">
        <f>VLOOKUP($A205,'SBLC load'!$A:$Y,MATCH(SBLC!E$1,'SBLC load'!$1:$1,0),0)</f>
        <v>--/--/--</v>
      </c>
      <c r="F205" s="77" t="str">
        <f>VLOOKUP($A205,'SBLC load'!$A:$Y,MATCH(SBLC!F$1,'SBLC load'!$1:$1,0),0)</f>
        <v>EUR</v>
      </c>
      <c r="G205" s="77">
        <f>VLOOKUP($A205,'SBLC load'!$A:$Y,MATCH(SBLC!G$1,'SBLC load'!$1:$1,0),0)</f>
        <v>0.72</v>
      </c>
      <c r="H205" s="75" t="str">
        <f>VLOOKUP($A205,'SBLC load'!$A:$Y,MATCH(SBLC!H$1,'SBLC load'!$1:$1,0),0)</f>
        <v>3</v>
      </c>
      <c r="I205" s="75" t="str">
        <f>VLOOKUP($A205,'SBLC load'!$A:$Y,MATCH(SBLC!I$1,'SBLC load'!$1:$1,0),0)</f>
        <v>2.6%</v>
      </c>
      <c r="J205" s="75" t="str">
        <f>VLOOKUP($A205,'SBLC load'!$A:$Y,MATCH(SBLC!J$1,'SBLC load'!$1:$1,0),0)</f>
        <v>--</v>
      </c>
      <c r="K205" s="77" t="str">
        <f>VLOOKUP($A205,'SBLC load'!$A:$Y,MATCH(SBLC!K$1,'SBLC load'!$1:$1,0),0)</f>
        <v>--</v>
      </c>
      <c r="L205" s="76" t="str">
        <f>VLOOKUP($A205,'SBLC load'!$A:$Y,MATCH(SBLC!L$1,'SBLC load'!$1:$1,0),0)</f>
        <v>备证+担保</v>
      </c>
      <c r="M205" s="76" t="str">
        <f>VLOOKUP($A205,'SBLC load'!$A:$Y,MATCH(SBLC!M$1,'SBLC load'!$1:$1,0),0)</f>
        <v>--</v>
      </c>
      <c r="N205" s="76" t="str">
        <f>VLOOKUP($A205,'SBLC load'!$A:$Y,MATCH(SBLC!N$1,'SBLC load'!$1:$1,0),0)</f>
        <v>浙江</v>
      </c>
      <c r="O205" s="127" t="str">
        <f>VLOOKUP($A205,'SBLC load'!$A:$Y,MATCH(SBLC!O$1,'SBLC load'!$1:$1,0),0)</f>
        <v>地方平台</v>
      </c>
      <c r="P205" s="127">
        <f>VLOOKUP($A205,'SBLC load'!$A:$Y,MATCH(SBLC!P$1,'SBLC load'!$1:$1,0),0)</f>
        <v>0.74</v>
      </c>
      <c r="Q205" s="127" t="str">
        <f>VLOOKUP($A205,'SBLC load'!$A:$Y,MATCH(SBLC!Q$1,'SBLC load'!$1:$1,0),0)</f>
        <v>城商行备证</v>
      </c>
      <c r="R205" s="127" t="str">
        <f>VLOOKUP($A205,'SBLC load'!$A:$Y,MATCH(SBLC!R$1,'SBLC load'!$1:$1,0),0)</f>
        <v>城商行第一梯队</v>
      </c>
      <c r="S205" s="127" t="str">
        <f>VLOOKUP($A205,'SBLC load'!$A:$Y,MATCH(SBLC!S$1,'SBLC load'!$1:$1,0),0)</f>
        <v>--</v>
      </c>
    </row>
    <row r="206" spans="1:19" x14ac:dyDescent="0.25">
      <c r="A206" s="101">
        <f>SBLC[[#This Row],[Index]]</f>
        <v>117</v>
      </c>
      <c r="B206" s="75">
        <f>VLOOKUP($A206,'SBLC load'!$A:$Y,MATCH(SBLC!B$1,'SBLC load'!$1:$1,0),0)</f>
        <v>44761</v>
      </c>
      <c r="C206" s="76" t="str">
        <f>VLOOKUP($A206,'SBLC load'!$A:$AD,MATCH(SBLC!C$1,'SBLC load'!$1:$1,0),0)</f>
        <v>重庆盈地实业</v>
      </c>
      <c r="D206" s="76" t="str">
        <f>VLOOKUP($A206,'SBLC load'!$A:$Y,MATCH(SBLC!D$1,'SBLC load'!$1:$1,0),0)</f>
        <v>浦发银行</v>
      </c>
      <c r="E206" s="75" t="str">
        <f>VLOOKUP($A206,'SBLC load'!$A:$Y,MATCH(SBLC!E$1,'SBLC load'!$1:$1,0),0)</f>
        <v>--/--/--</v>
      </c>
      <c r="F206" s="77" t="str">
        <f>VLOOKUP($A206,'SBLC load'!$A:$Y,MATCH(SBLC!F$1,'SBLC load'!$1:$1,0),0)</f>
        <v>EUR</v>
      </c>
      <c r="G206" s="77">
        <f>VLOOKUP($A206,'SBLC load'!$A:$Y,MATCH(SBLC!G$1,'SBLC load'!$1:$1,0),0)</f>
        <v>0.27</v>
      </c>
      <c r="H206" s="75" t="str">
        <f>VLOOKUP($A206,'SBLC load'!$A:$Y,MATCH(SBLC!H$1,'SBLC load'!$1:$1,0),0)</f>
        <v>2.9</v>
      </c>
      <c r="I206" s="75" t="str">
        <f>VLOOKUP($A206,'SBLC load'!$A:$Y,MATCH(SBLC!I$1,'SBLC load'!$1:$1,0),0)</f>
        <v>2.5%</v>
      </c>
      <c r="J206" s="75" t="str">
        <f>VLOOKUP($A206,'SBLC load'!$A:$Y,MATCH(SBLC!J$1,'SBLC load'!$1:$1,0),0)</f>
        <v>--</v>
      </c>
      <c r="K206" s="77" t="str">
        <f>VLOOKUP($A206,'SBLC load'!$A:$Y,MATCH(SBLC!K$1,'SBLC load'!$1:$1,0),0)</f>
        <v>--</v>
      </c>
      <c r="L206" s="76" t="str">
        <f>VLOOKUP($A206,'SBLC load'!$A:$Y,MATCH(SBLC!L$1,'SBLC load'!$1:$1,0),0)</f>
        <v>备证</v>
      </c>
      <c r="M206" s="76" t="str">
        <f>VLOOKUP($A206,'SBLC load'!$A:$Y,MATCH(SBLC!M$1,'SBLC load'!$1:$1,0),0)</f>
        <v>--</v>
      </c>
      <c r="N206" s="76" t="str">
        <f>VLOOKUP($A206,'SBLC load'!$A:$Y,MATCH(SBLC!N$1,'SBLC load'!$1:$1,0),0)</f>
        <v>重庆</v>
      </c>
      <c r="O206" s="127" t="str">
        <f>VLOOKUP($A206,'SBLC load'!$A:$Y,MATCH(SBLC!O$1,'SBLC load'!$1:$1,0),0)</f>
        <v>地方平台</v>
      </c>
      <c r="P206" s="127">
        <f>VLOOKUP($A206,'SBLC load'!$A:$Y,MATCH(SBLC!P$1,'SBLC load'!$1:$1,0),0)</f>
        <v>0.28000000000000003</v>
      </c>
      <c r="Q206" s="127" t="str">
        <f>VLOOKUP($A206,'SBLC load'!$A:$Y,MATCH(SBLC!Q$1,'SBLC load'!$1:$1,0),0)</f>
        <v>股份行备证</v>
      </c>
      <c r="R206" s="127" t="str">
        <f>VLOOKUP($A206,'SBLC load'!$A:$Y,MATCH(SBLC!R$1,'SBLC load'!$1:$1,0),0)</f>
        <v>股份行第一梯队</v>
      </c>
      <c r="S206" s="127" t="str">
        <f>VLOOKUP($A206,'SBLC load'!$A:$Y,MATCH(SBLC!S$1,'SBLC load'!$1:$1,0),0)</f>
        <v>--</v>
      </c>
    </row>
    <row r="207" spans="1:19" x14ac:dyDescent="0.25">
      <c r="A207" s="101">
        <f>SBLC[[#This Row],[Index]]</f>
        <v>116</v>
      </c>
      <c r="B207" s="75">
        <f>VLOOKUP($A207,'SBLC load'!$A:$Y,MATCH(SBLC!B$1,'SBLC load'!$1:$1,0),0)</f>
        <v>44761</v>
      </c>
      <c r="C207" s="76" t="str">
        <f>VLOOKUP($A207,'SBLC load'!$A:$AD,MATCH(SBLC!C$1,'SBLC load'!$1:$1,0),0)</f>
        <v>泰兴智光环保科技</v>
      </c>
      <c r="D207" s="76" t="str">
        <f>VLOOKUP($A207,'SBLC load'!$A:$Y,MATCH(SBLC!D$1,'SBLC load'!$1:$1,0),0)</f>
        <v>浙商银行</v>
      </c>
      <c r="E207" s="75" t="str">
        <f>VLOOKUP($A207,'SBLC load'!$A:$Y,MATCH(SBLC!E$1,'SBLC load'!$1:$1,0),0)</f>
        <v>--/--/--</v>
      </c>
      <c r="F207" s="77" t="str">
        <f>VLOOKUP($A207,'SBLC load'!$A:$Y,MATCH(SBLC!F$1,'SBLC load'!$1:$1,0),0)</f>
        <v>EUR</v>
      </c>
      <c r="G207" s="77">
        <f>VLOOKUP($A207,'SBLC load'!$A:$Y,MATCH(SBLC!G$1,'SBLC load'!$1:$1,0),0)</f>
        <v>0.5</v>
      </c>
      <c r="H207" s="75" t="str">
        <f>VLOOKUP($A207,'SBLC load'!$A:$Y,MATCH(SBLC!H$1,'SBLC load'!$1:$1,0),0)</f>
        <v>1</v>
      </c>
      <c r="I207" s="75" t="str">
        <f>VLOOKUP($A207,'SBLC load'!$A:$Y,MATCH(SBLC!I$1,'SBLC load'!$1:$1,0),0)</f>
        <v>2%</v>
      </c>
      <c r="J207" s="75" t="str">
        <f>VLOOKUP($A207,'SBLC load'!$A:$Y,MATCH(SBLC!J$1,'SBLC load'!$1:$1,0),0)</f>
        <v>--</v>
      </c>
      <c r="K207" s="77" t="str">
        <f>VLOOKUP($A207,'SBLC load'!$A:$Y,MATCH(SBLC!K$1,'SBLC load'!$1:$1,0),0)</f>
        <v>--</v>
      </c>
      <c r="L207" s="76" t="str">
        <f>VLOOKUP($A207,'SBLC load'!$A:$Y,MATCH(SBLC!L$1,'SBLC load'!$1:$1,0),0)</f>
        <v>备证+担保</v>
      </c>
      <c r="M207" s="76" t="str">
        <f>VLOOKUP($A207,'SBLC load'!$A:$Y,MATCH(SBLC!M$1,'SBLC load'!$1:$1,0),0)</f>
        <v>--</v>
      </c>
      <c r="N207" s="76" t="str">
        <f>VLOOKUP($A207,'SBLC load'!$A:$Y,MATCH(SBLC!N$1,'SBLC load'!$1:$1,0),0)</f>
        <v>江苏</v>
      </c>
      <c r="O207" s="127" t="str">
        <f>VLOOKUP($A207,'SBLC load'!$A:$Y,MATCH(SBLC!O$1,'SBLC load'!$1:$1,0),0)</f>
        <v>地方平台</v>
      </c>
      <c r="P207" s="127">
        <f>VLOOKUP($A207,'SBLC load'!$A:$Y,MATCH(SBLC!P$1,'SBLC load'!$1:$1,0),0)</f>
        <v>0.51</v>
      </c>
      <c r="Q207" s="127" t="str">
        <f>VLOOKUP($A207,'SBLC load'!$A:$Y,MATCH(SBLC!Q$1,'SBLC load'!$1:$1,0),0)</f>
        <v>股份行备证</v>
      </c>
      <c r="R207" s="127" t="str">
        <f>VLOOKUP($A207,'SBLC load'!$A:$Y,MATCH(SBLC!R$1,'SBLC load'!$1:$1,0),0)</f>
        <v>股份行第二梯队</v>
      </c>
      <c r="S207" s="127" t="str">
        <f>VLOOKUP($A207,'SBLC load'!$A:$Y,MATCH(SBLC!S$1,'SBLC load'!$1:$1,0),0)</f>
        <v>--</v>
      </c>
    </row>
    <row r="208" spans="1:19" x14ac:dyDescent="0.25">
      <c r="A208" s="101">
        <f>SBLC[[#This Row],[Index]]</f>
        <v>115</v>
      </c>
      <c r="B208" s="75">
        <f>VLOOKUP($A208,'SBLC load'!$A:$Y,MATCH(SBLC!B$1,'SBLC load'!$1:$1,0),0)</f>
        <v>44760</v>
      </c>
      <c r="C208" s="76" t="str">
        <f>VLOOKUP($A208,'SBLC load'!$A:$AD,MATCH(SBLC!C$1,'SBLC load'!$1:$1,0),0)</f>
        <v>都江堰岷江水务</v>
      </c>
      <c r="D208" s="76" t="str">
        <f>VLOOKUP($A208,'SBLC load'!$A:$Y,MATCH(SBLC!D$1,'SBLC load'!$1:$1,0),0)</f>
        <v>徽商银行</v>
      </c>
      <c r="E208" s="75" t="str">
        <f>VLOOKUP($A208,'SBLC load'!$A:$Y,MATCH(SBLC!E$1,'SBLC load'!$1:$1,0),0)</f>
        <v>--/--/--</v>
      </c>
      <c r="F208" s="77" t="str">
        <f>VLOOKUP($A208,'SBLC load'!$A:$Y,MATCH(SBLC!F$1,'SBLC load'!$1:$1,0),0)</f>
        <v>USD</v>
      </c>
      <c r="G208" s="77">
        <f>VLOOKUP($A208,'SBLC load'!$A:$Y,MATCH(SBLC!G$1,'SBLC load'!$1:$1,0),0)</f>
        <v>0.6</v>
      </c>
      <c r="H208" s="75" t="str">
        <f>VLOOKUP($A208,'SBLC load'!$A:$Y,MATCH(SBLC!H$1,'SBLC load'!$1:$1,0),0)</f>
        <v>3</v>
      </c>
      <c r="I208" s="75" t="str">
        <f>VLOOKUP($A208,'SBLC load'!$A:$Y,MATCH(SBLC!I$1,'SBLC load'!$1:$1,0),0)</f>
        <v>5%</v>
      </c>
      <c r="J208" s="75" t="str">
        <f>VLOOKUP($A208,'SBLC load'!$A:$Y,MATCH(SBLC!J$1,'SBLC load'!$1:$1,0),0)</f>
        <v>--</v>
      </c>
      <c r="K208" s="77" t="str">
        <f>VLOOKUP($A208,'SBLC load'!$A:$Y,MATCH(SBLC!K$1,'SBLC load'!$1:$1,0),0)</f>
        <v>--</v>
      </c>
      <c r="L208" s="76" t="str">
        <f>VLOOKUP($A208,'SBLC load'!$A:$Y,MATCH(SBLC!L$1,'SBLC load'!$1:$1,0),0)</f>
        <v>备证</v>
      </c>
      <c r="M208" s="76" t="str">
        <f>VLOOKUP($A208,'SBLC load'!$A:$Y,MATCH(SBLC!M$1,'SBLC load'!$1:$1,0),0)</f>
        <v>--</v>
      </c>
      <c r="N208" s="76" t="str">
        <f>VLOOKUP($A208,'SBLC load'!$A:$Y,MATCH(SBLC!N$1,'SBLC load'!$1:$1,0),0)</f>
        <v>四川</v>
      </c>
      <c r="O208" s="127" t="str">
        <f>VLOOKUP($A208,'SBLC load'!$A:$Y,MATCH(SBLC!O$1,'SBLC load'!$1:$1,0),0)</f>
        <v>地方平台</v>
      </c>
      <c r="P208" s="127">
        <f>VLOOKUP($A208,'SBLC load'!$A:$Y,MATCH(SBLC!P$1,'SBLC load'!$1:$1,0),0)</f>
        <v>0.6</v>
      </c>
      <c r="Q208" s="127" t="str">
        <f>VLOOKUP($A208,'SBLC load'!$A:$Y,MATCH(SBLC!Q$1,'SBLC load'!$1:$1,0),0)</f>
        <v>城商行备证</v>
      </c>
      <c r="R208" s="127" t="str">
        <f>VLOOKUP($A208,'SBLC load'!$A:$Y,MATCH(SBLC!R$1,'SBLC load'!$1:$1,0),0)</f>
        <v>--</v>
      </c>
      <c r="S208" s="127" t="str">
        <f>VLOOKUP($A208,'SBLC load'!$A:$Y,MATCH(SBLC!S$1,'SBLC load'!$1:$1,0),0)</f>
        <v>--</v>
      </c>
    </row>
    <row r="209" spans="1:19" x14ac:dyDescent="0.25">
      <c r="A209" s="101">
        <f>SBLC[[#This Row],[Index]]</f>
        <v>114</v>
      </c>
      <c r="B209" s="75">
        <f>VLOOKUP($A209,'SBLC load'!$A:$Y,MATCH(SBLC!B$1,'SBLC load'!$1:$1,0),0)</f>
        <v>44756</v>
      </c>
      <c r="C209" s="76" t="str">
        <f>VLOOKUP($A209,'SBLC load'!$A:$AD,MATCH(SBLC!C$1,'SBLC load'!$1:$1,0),0)</f>
        <v>大连德泰</v>
      </c>
      <c r="D209" s="76" t="str">
        <f>VLOOKUP($A209,'SBLC load'!$A:$Y,MATCH(SBLC!D$1,'SBLC load'!$1:$1,0),0)</f>
        <v>渤海银行</v>
      </c>
      <c r="E209" s="75" t="str">
        <f>VLOOKUP($A209,'SBLC load'!$A:$Y,MATCH(SBLC!E$1,'SBLC load'!$1:$1,0),0)</f>
        <v>--/--/--</v>
      </c>
      <c r="F209" s="77" t="str">
        <f>VLOOKUP($A209,'SBLC load'!$A:$Y,MATCH(SBLC!F$1,'SBLC load'!$1:$1,0),0)</f>
        <v>USD</v>
      </c>
      <c r="G209" s="77">
        <f>VLOOKUP($A209,'SBLC load'!$A:$Y,MATCH(SBLC!G$1,'SBLC load'!$1:$1,0),0)</f>
        <v>0.3</v>
      </c>
      <c r="H209" s="75" t="str">
        <f>VLOOKUP($A209,'SBLC load'!$A:$Y,MATCH(SBLC!H$1,'SBLC load'!$1:$1,0),0)</f>
        <v>3</v>
      </c>
      <c r="I209" s="75" t="str">
        <f>VLOOKUP($A209,'SBLC load'!$A:$Y,MATCH(SBLC!I$1,'SBLC load'!$1:$1,0),0)</f>
        <v>5%</v>
      </c>
      <c r="J209" s="75" t="str">
        <f>VLOOKUP($A209,'SBLC load'!$A:$Y,MATCH(SBLC!J$1,'SBLC load'!$1:$1,0),0)</f>
        <v>--</v>
      </c>
      <c r="K209" s="77" t="str">
        <f>VLOOKUP($A209,'SBLC load'!$A:$Y,MATCH(SBLC!K$1,'SBLC load'!$1:$1,0),0)</f>
        <v>--</v>
      </c>
      <c r="L209" s="76" t="str">
        <f>VLOOKUP($A209,'SBLC load'!$A:$Y,MATCH(SBLC!L$1,'SBLC load'!$1:$1,0),0)</f>
        <v>备证</v>
      </c>
      <c r="M209" s="76" t="str">
        <f>VLOOKUP($A209,'SBLC load'!$A:$Y,MATCH(SBLC!M$1,'SBLC load'!$1:$1,0),0)</f>
        <v>--</v>
      </c>
      <c r="N209" s="76" t="str">
        <f>VLOOKUP($A209,'SBLC load'!$A:$Y,MATCH(SBLC!N$1,'SBLC load'!$1:$1,0),0)</f>
        <v>辽宁</v>
      </c>
      <c r="O209" s="127" t="str">
        <f>VLOOKUP($A209,'SBLC load'!$A:$Y,MATCH(SBLC!O$1,'SBLC load'!$1:$1,0),0)</f>
        <v>地方平台</v>
      </c>
      <c r="P209" s="127">
        <f>VLOOKUP($A209,'SBLC load'!$A:$Y,MATCH(SBLC!P$1,'SBLC load'!$1:$1,0),0)</f>
        <v>0.3</v>
      </c>
      <c r="Q209" s="127" t="str">
        <f>VLOOKUP($A209,'SBLC load'!$A:$Y,MATCH(SBLC!Q$1,'SBLC load'!$1:$1,0),0)</f>
        <v>股份行备证</v>
      </c>
      <c r="R209" s="127" t="str">
        <f>VLOOKUP($A209,'SBLC load'!$A:$Y,MATCH(SBLC!R$1,'SBLC load'!$1:$1,0),0)</f>
        <v>股份行第三梯队</v>
      </c>
      <c r="S209" s="127" t="str">
        <f>VLOOKUP($A209,'SBLC load'!$A:$Y,MATCH(SBLC!S$1,'SBLC load'!$1:$1,0),0)</f>
        <v>BISL</v>
      </c>
    </row>
    <row r="210" spans="1:19" x14ac:dyDescent="0.25">
      <c r="A210" s="101">
        <f>SBLC[[#This Row],[Index]]</f>
        <v>113</v>
      </c>
      <c r="B210" s="75">
        <f>VLOOKUP($A210,'SBLC load'!$A:$Y,MATCH(SBLC!B$1,'SBLC load'!$1:$1,0),0)</f>
        <v>44754</v>
      </c>
      <c r="C210" s="76" t="str">
        <f>VLOOKUP($A210,'SBLC load'!$A:$AD,MATCH(SBLC!C$1,'SBLC load'!$1:$1,0),0)</f>
        <v>高邮建投</v>
      </c>
      <c r="D210" s="76" t="str">
        <f>VLOOKUP($A210,'SBLC load'!$A:$Y,MATCH(SBLC!D$1,'SBLC load'!$1:$1,0),0)</f>
        <v>南京银行</v>
      </c>
      <c r="E210" s="75" t="str">
        <f>VLOOKUP($A210,'SBLC load'!$A:$Y,MATCH(SBLC!E$1,'SBLC load'!$1:$1,0),0)</f>
        <v>--/--/--</v>
      </c>
      <c r="F210" s="77" t="str">
        <f>VLOOKUP($A210,'SBLC load'!$A:$Y,MATCH(SBLC!F$1,'SBLC load'!$1:$1,0),0)</f>
        <v>USD</v>
      </c>
      <c r="G210" s="77">
        <f>VLOOKUP($A210,'SBLC load'!$A:$Y,MATCH(SBLC!G$1,'SBLC load'!$1:$1,0),0)</f>
        <v>0.46</v>
      </c>
      <c r="H210" s="75" t="str">
        <f>VLOOKUP($A210,'SBLC load'!$A:$Y,MATCH(SBLC!H$1,'SBLC load'!$1:$1,0),0)</f>
        <v>3</v>
      </c>
      <c r="I210" s="75" t="str">
        <f>VLOOKUP($A210,'SBLC load'!$A:$Y,MATCH(SBLC!I$1,'SBLC load'!$1:$1,0),0)</f>
        <v>4.3%</v>
      </c>
      <c r="J210" s="75" t="str">
        <f>VLOOKUP($A210,'SBLC load'!$A:$Y,MATCH(SBLC!J$1,'SBLC load'!$1:$1,0),0)</f>
        <v>4.5%a</v>
      </c>
      <c r="K210" s="77" t="str">
        <f>VLOOKUP($A210,'SBLC load'!$A:$Y,MATCH(SBLC!K$1,'SBLC load'!$1:$1,0),0)</f>
        <v>20</v>
      </c>
      <c r="L210" s="76" t="str">
        <f>VLOOKUP($A210,'SBLC load'!$A:$Y,MATCH(SBLC!L$1,'SBLC load'!$1:$1,0),0)</f>
        <v>备证+担保</v>
      </c>
      <c r="M210" s="76" t="str">
        <f>VLOOKUP($A210,'SBLC load'!$A:$Y,MATCH(SBLC!M$1,'SBLC load'!$1:$1,0),0)</f>
        <v>--</v>
      </c>
      <c r="N210" s="76" t="str">
        <f>VLOOKUP($A210,'SBLC load'!$A:$Y,MATCH(SBLC!N$1,'SBLC load'!$1:$1,0),0)</f>
        <v>江苏</v>
      </c>
      <c r="O210" s="127" t="str">
        <f>VLOOKUP($A210,'SBLC load'!$A:$Y,MATCH(SBLC!O$1,'SBLC load'!$1:$1,0),0)</f>
        <v>地方平台</v>
      </c>
      <c r="P210" s="127">
        <f>VLOOKUP($A210,'SBLC load'!$A:$Y,MATCH(SBLC!P$1,'SBLC load'!$1:$1,0),0)</f>
        <v>0.46</v>
      </c>
      <c r="Q210" s="127" t="str">
        <f>VLOOKUP($A210,'SBLC load'!$A:$Y,MATCH(SBLC!Q$1,'SBLC load'!$1:$1,0),0)</f>
        <v>城商行备证</v>
      </c>
      <c r="R210" s="127" t="str">
        <f>VLOOKUP($A210,'SBLC load'!$A:$Y,MATCH(SBLC!R$1,'SBLC load'!$1:$1,0),0)</f>
        <v>城商行第二梯队</v>
      </c>
      <c r="S210" s="127" t="str">
        <f>VLOOKUP($A210,'SBLC load'!$A:$Y,MATCH(SBLC!S$1,'SBLC load'!$1:$1,0),0)</f>
        <v>--</v>
      </c>
    </row>
    <row r="211" spans="1:19" x14ac:dyDescent="0.25">
      <c r="A211" s="101">
        <f>SBLC[[#This Row],[Index]]</f>
        <v>112</v>
      </c>
      <c r="B211" s="75">
        <f>VLOOKUP($A211,'SBLC load'!$A:$Y,MATCH(SBLC!B$1,'SBLC load'!$1:$1,0),0)</f>
        <v>44748</v>
      </c>
      <c r="C211" s="76" t="str">
        <f>VLOOKUP($A211,'SBLC load'!$A:$AD,MATCH(SBLC!C$1,'SBLC load'!$1:$1,0),0)</f>
        <v>济阳国资</v>
      </c>
      <c r="D211" s="76" t="str">
        <f>VLOOKUP($A211,'SBLC load'!$A:$Y,MATCH(SBLC!D$1,'SBLC load'!$1:$1,0),0)</f>
        <v>浙商银行</v>
      </c>
      <c r="E211" s="75" t="str">
        <f>VLOOKUP($A211,'SBLC load'!$A:$Y,MATCH(SBLC!E$1,'SBLC load'!$1:$1,0),0)</f>
        <v>--/--/--</v>
      </c>
      <c r="F211" s="77" t="str">
        <f>VLOOKUP($A211,'SBLC load'!$A:$Y,MATCH(SBLC!F$1,'SBLC load'!$1:$1,0),0)</f>
        <v>EUR</v>
      </c>
      <c r="G211" s="77">
        <f>VLOOKUP($A211,'SBLC load'!$A:$Y,MATCH(SBLC!G$1,'SBLC load'!$1:$1,0),0)</f>
        <v>0.4</v>
      </c>
      <c r="H211" s="75" t="str">
        <f>VLOOKUP($A211,'SBLC load'!$A:$Y,MATCH(SBLC!H$1,'SBLC load'!$1:$1,0),0)</f>
        <v>0.9</v>
      </c>
      <c r="I211" s="75" t="str">
        <f>VLOOKUP($A211,'SBLC load'!$A:$Y,MATCH(SBLC!I$1,'SBLC load'!$1:$1,0),0)</f>
        <v>1.9%</v>
      </c>
      <c r="J211" s="75" t="str">
        <f>VLOOKUP($A211,'SBLC load'!$A:$Y,MATCH(SBLC!J$1,'SBLC load'!$1:$1,0),0)</f>
        <v>--</v>
      </c>
      <c r="K211" s="77" t="str">
        <f>VLOOKUP($A211,'SBLC load'!$A:$Y,MATCH(SBLC!K$1,'SBLC load'!$1:$1,0),0)</f>
        <v>--</v>
      </c>
      <c r="L211" s="76" t="str">
        <f>VLOOKUP($A211,'SBLC load'!$A:$Y,MATCH(SBLC!L$1,'SBLC load'!$1:$1,0),0)</f>
        <v>备证+担保</v>
      </c>
      <c r="M211" s="76" t="str">
        <f>VLOOKUP($A211,'SBLC load'!$A:$Y,MATCH(SBLC!M$1,'SBLC load'!$1:$1,0),0)</f>
        <v>--</v>
      </c>
      <c r="N211" s="76" t="str">
        <f>VLOOKUP($A211,'SBLC load'!$A:$Y,MATCH(SBLC!N$1,'SBLC load'!$1:$1,0),0)</f>
        <v>山东</v>
      </c>
      <c r="O211" s="127" t="str">
        <f>VLOOKUP($A211,'SBLC load'!$A:$Y,MATCH(SBLC!O$1,'SBLC load'!$1:$1,0),0)</f>
        <v>地方平台</v>
      </c>
      <c r="P211" s="127">
        <f>VLOOKUP($A211,'SBLC load'!$A:$Y,MATCH(SBLC!P$1,'SBLC load'!$1:$1,0),0)</f>
        <v>0.41</v>
      </c>
      <c r="Q211" s="127" t="str">
        <f>VLOOKUP($A211,'SBLC load'!$A:$Y,MATCH(SBLC!Q$1,'SBLC load'!$1:$1,0),0)</f>
        <v>股份行备证</v>
      </c>
      <c r="R211" s="127" t="str">
        <f>VLOOKUP($A211,'SBLC load'!$A:$Y,MATCH(SBLC!R$1,'SBLC load'!$1:$1,0),0)</f>
        <v>股份行第二梯队</v>
      </c>
      <c r="S211" s="127" t="str">
        <f>VLOOKUP($A211,'SBLC load'!$A:$Y,MATCH(SBLC!S$1,'SBLC load'!$1:$1,0),0)</f>
        <v>--</v>
      </c>
    </row>
    <row r="212" spans="1:19" x14ac:dyDescent="0.25">
      <c r="A212" s="101">
        <f>SBLC[[#This Row],[Index]]</f>
        <v>111</v>
      </c>
      <c r="B212" s="75">
        <f>VLOOKUP($A212,'SBLC load'!$A:$Y,MATCH(SBLC!B$1,'SBLC load'!$1:$1,0),0)</f>
        <v>44748</v>
      </c>
      <c r="C212" s="76" t="str">
        <f>VLOOKUP($A212,'SBLC load'!$A:$AD,MATCH(SBLC!C$1,'SBLC load'!$1:$1,0),0)</f>
        <v>新疆中泰</v>
      </c>
      <c r="D212" s="76" t="str">
        <f>VLOOKUP($A212,'SBLC load'!$A:$Y,MATCH(SBLC!D$1,'SBLC load'!$1:$1,0),0)</f>
        <v>渤海银行</v>
      </c>
      <c r="E212" s="75" t="str">
        <f>VLOOKUP($A212,'SBLC load'!$A:$Y,MATCH(SBLC!E$1,'SBLC load'!$1:$1,0),0)</f>
        <v>--/--/--</v>
      </c>
      <c r="F212" s="77" t="str">
        <f>VLOOKUP($A212,'SBLC load'!$A:$Y,MATCH(SBLC!F$1,'SBLC load'!$1:$1,0),0)</f>
        <v>CNH</v>
      </c>
      <c r="G212" s="77">
        <f>VLOOKUP($A212,'SBLC load'!$A:$Y,MATCH(SBLC!G$1,'SBLC load'!$1:$1,0),0)</f>
        <v>7.6</v>
      </c>
      <c r="H212" s="75" t="str">
        <f>VLOOKUP($A212,'SBLC load'!$A:$Y,MATCH(SBLC!H$1,'SBLC load'!$1:$1,0),0)</f>
        <v>3</v>
      </c>
      <c r="I212" s="75" t="str">
        <f>VLOOKUP($A212,'SBLC load'!$A:$Y,MATCH(SBLC!I$1,'SBLC load'!$1:$1,0),0)</f>
        <v>4%</v>
      </c>
      <c r="J212" s="75" t="str">
        <f>VLOOKUP($A212,'SBLC load'!$A:$Y,MATCH(SBLC!J$1,'SBLC load'!$1:$1,0),0)</f>
        <v>--</v>
      </c>
      <c r="K212" s="77" t="str">
        <f>VLOOKUP($A212,'SBLC load'!$A:$Y,MATCH(SBLC!K$1,'SBLC load'!$1:$1,0),0)</f>
        <v>--</v>
      </c>
      <c r="L212" s="76" t="str">
        <f>VLOOKUP($A212,'SBLC load'!$A:$Y,MATCH(SBLC!L$1,'SBLC load'!$1:$1,0),0)</f>
        <v>备证</v>
      </c>
      <c r="M212" s="76" t="str">
        <f>VLOOKUP($A212,'SBLC load'!$A:$Y,MATCH(SBLC!M$1,'SBLC load'!$1:$1,0),0)</f>
        <v>自贸债</v>
      </c>
      <c r="N212" s="76" t="str">
        <f>VLOOKUP($A212,'SBLC load'!$A:$Y,MATCH(SBLC!N$1,'SBLC load'!$1:$1,0),0)</f>
        <v>新疆</v>
      </c>
      <c r="O212" s="127" t="str">
        <f>VLOOKUP($A212,'SBLC load'!$A:$Y,MATCH(SBLC!O$1,'SBLC load'!$1:$1,0),0)</f>
        <v>地方平台</v>
      </c>
      <c r="P212" s="127">
        <f>VLOOKUP($A212,'SBLC load'!$A:$Y,MATCH(SBLC!P$1,'SBLC load'!$1:$1,0),0)</f>
        <v>1.1299999999999999</v>
      </c>
      <c r="Q212" s="127" t="str">
        <f>VLOOKUP($A212,'SBLC load'!$A:$Y,MATCH(SBLC!Q$1,'SBLC load'!$1:$1,0),0)</f>
        <v>股份行备证</v>
      </c>
      <c r="R212" s="127" t="str">
        <f>VLOOKUP($A212,'SBLC load'!$A:$Y,MATCH(SBLC!R$1,'SBLC load'!$1:$1,0),0)</f>
        <v>股份行第三梯队</v>
      </c>
      <c r="S212" s="127" t="str">
        <f>VLOOKUP($A212,'SBLC load'!$A:$Y,MATCH(SBLC!S$1,'SBLC load'!$1:$1,0),0)</f>
        <v>BISL</v>
      </c>
    </row>
    <row r="213" spans="1:19" x14ac:dyDescent="0.25">
      <c r="A213" s="101">
        <f>SBLC[[#This Row],[Index]]</f>
        <v>110</v>
      </c>
      <c r="B213" s="75">
        <f>VLOOKUP($A213,'SBLC load'!$A:$Y,MATCH(SBLC!B$1,'SBLC load'!$1:$1,0),0)</f>
        <v>44747</v>
      </c>
      <c r="C213" s="76" t="str">
        <f>VLOOKUP($A213,'SBLC load'!$A:$AD,MATCH(SBLC!C$1,'SBLC load'!$1:$1,0),0)</f>
        <v>西安灞桥投控</v>
      </c>
      <c r="D213" s="76" t="str">
        <f>VLOOKUP($A213,'SBLC load'!$A:$Y,MATCH(SBLC!D$1,'SBLC load'!$1:$1,0),0)</f>
        <v>浦发银行</v>
      </c>
      <c r="E213" s="75" t="str">
        <f>VLOOKUP($A213,'SBLC load'!$A:$Y,MATCH(SBLC!E$1,'SBLC load'!$1:$1,0),0)</f>
        <v>--/--/--</v>
      </c>
      <c r="F213" s="77" t="str">
        <f>VLOOKUP($A213,'SBLC load'!$A:$Y,MATCH(SBLC!F$1,'SBLC load'!$1:$1,0),0)</f>
        <v>USD</v>
      </c>
      <c r="G213" s="77">
        <f>VLOOKUP($A213,'SBLC load'!$A:$Y,MATCH(SBLC!G$1,'SBLC load'!$1:$1,0),0)</f>
        <v>0.57999999999999996</v>
      </c>
      <c r="H213" s="75" t="str">
        <f>VLOOKUP($A213,'SBLC load'!$A:$Y,MATCH(SBLC!H$1,'SBLC load'!$1:$1,0),0)</f>
        <v>2.8</v>
      </c>
      <c r="I213" s="75" t="str">
        <f>VLOOKUP($A213,'SBLC load'!$A:$Y,MATCH(SBLC!I$1,'SBLC load'!$1:$1,0),0)</f>
        <v>4.1%</v>
      </c>
      <c r="J213" s="75" t="str">
        <f>VLOOKUP($A213,'SBLC load'!$A:$Y,MATCH(SBLC!J$1,'SBLC load'!$1:$1,0),0)</f>
        <v>--</v>
      </c>
      <c r="K213" s="77" t="str">
        <f>VLOOKUP($A213,'SBLC load'!$A:$Y,MATCH(SBLC!K$1,'SBLC load'!$1:$1,0),0)</f>
        <v>--</v>
      </c>
      <c r="L213" s="76" t="str">
        <f>VLOOKUP($A213,'SBLC load'!$A:$Y,MATCH(SBLC!L$1,'SBLC load'!$1:$1,0),0)</f>
        <v>备证</v>
      </c>
      <c r="M213" s="76" t="str">
        <f>VLOOKUP($A213,'SBLC load'!$A:$Y,MATCH(SBLC!M$1,'SBLC load'!$1:$1,0),0)</f>
        <v>--</v>
      </c>
      <c r="N213" s="76" t="str">
        <f>VLOOKUP($A213,'SBLC load'!$A:$Y,MATCH(SBLC!N$1,'SBLC load'!$1:$1,0),0)</f>
        <v>陕西</v>
      </c>
      <c r="O213" s="127" t="str">
        <f>VLOOKUP($A213,'SBLC load'!$A:$Y,MATCH(SBLC!O$1,'SBLC load'!$1:$1,0),0)</f>
        <v>地方平台</v>
      </c>
      <c r="P213" s="127">
        <f>VLOOKUP($A213,'SBLC load'!$A:$Y,MATCH(SBLC!P$1,'SBLC load'!$1:$1,0),0)</f>
        <v>0.57999999999999996</v>
      </c>
      <c r="Q213" s="127" t="str">
        <f>VLOOKUP($A213,'SBLC load'!$A:$Y,MATCH(SBLC!Q$1,'SBLC load'!$1:$1,0),0)</f>
        <v>股份行备证</v>
      </c>
      <c r="R213" s="127" t="str">
        <f>VLOOKUP($A213,'SBLC load'!$A:$Y,MATCH(SBLC!R$1,'SBLC load'!$1:$1,0),0)</f>
        <v>股份行第一梯队</v>
      </c>
      <c r="S213" s="127" t="str">
        <f>VLOOKUP($A213,'SBLC load'!$A:$Y,MATCH(SBLC!S$1,'SBLC load'!$1:$1,0),0)</f>
        <v>--</v>
      </c>
    </row>
    <row r="214" spans="1:19" x14ac:dyDescent="0.25">
      <c r="A214" s="101">
        <f>SBLC[[#This Row],[Index]]</f>
        <v>109</v>
      </c>
      <c r="B214" s="75">
        <f>VLOOKUP($A214,'SBLC load'!$A:$Y,MATCH(SBLC!B$1,'SBLC load'!$1:$1,0),0)</f>
        <v>44740</v>
      </c>
      <c r="C214" s="76" t="str">
        <f>VLOOKUP($A214,'SBLC load'!$A:$AD,MATCH(SBLC!C$1,'SBLC load'!$1:$1,0),0)</f>
        <v>成都天府大港</v>
      </c>
      <c r="D214" s="76" t="str">
        <f>VLOOKUP($A214,'SBLC load'!$A:$Y,MATCH(SBLC!D$1,'SBLC load'!$1:$1,0),0)</f>
        <v>徽商银行</v>
      </c>
      <c r="E214" s="75" t="str">
        <f>VLOOKUP($A214,'SBLC load'!$A:$Y,MATCH(SBLC!E$1,'SBLC load'!$1:$1,0),0)</f>
        <v>--/--/--</v>
      </c>
      <c r="F214" s="77" t="str">
        <f>VLOOKUP($A214,'SBLC load'!$A:$Y,MATCH(SBLC!F$1,'SBLC load'!$1:$1,0),0)</f>
        <v>USD</v>
      </c>
      <c r="G214" s="77">
        <f>VLOOKUP($A214,'SBLC load'!$A:$Y,MATCH(SBLC!G$1,'SBLC load'!$1:$1,0),0)</f>
        <v>0.22</v>
      </c>
      <c r="H214" s="75" t="str">
        <f>VLOOKUP($A214,'SBLC load'!$A:$Y,MATCH(SBLC!H$1,'SBLC load'!$1:$1,0),0)</f>
        <v>3</v>
      </c>
      <c r="I214" s="75" t="str">
        <f>VLOOKUP($A214,'SBLC load'!$A:$Y,MATCH(SBLC!I$1,'SBLC load'!$1:$1,0),0)</f>
        <v>5%</v>
      </c>
      <c r="J214" s="75" t="str">
        <f>VLOOKUP($A214,'SBLC load'!$A:$Y,MATCH(SBLC!J$1,'SBLC load'!$1:$1,0),0)</f>
        <v>--</v>
      </c>
      <c r="K214" s="77" t="str">
        <f>VLOOKUP($A214,'SBLC load'!$A:$Y,MATCH(SBLC!K$1,'SBLC load'!$1:$1,0),0)</f>
        <v>--</v>
      </c>
      <c r="L214" s="76" t="str">
        <f>VLOOKUP($A214,'SBLC load'!$A:$Y,MATCH(SBLC!L$1,'SBLC load'!$1:$1,0),0)</f>
        <v>备证</v>
      </c>
      <c r="M214" s="76" t="str">
        <f>VLOOKUP($A214,'SBLC load'!$A:$Y,MATCH(SBLC!M$1,'SBLC load'!$1:$1,0),0)</f>
        <v>--</v>
      </c>
      <c r="N214" s="76" t="str">
        <f>VLOOKUP($A214,'SBLC load'!$A:$Y,MATCH(SBLC!N$1,'SBLC load'!$1:$1,0),0)</f>
        <v>四川</v>
      </c>
      <c r="O214" s="127" t="str">
        <f>VLOOKUP($A214,'SBLC load'!$A:$Y,MATCH(SBLC!O$1,'SBLC load'!$1:$1,0),0)</f>
        <v>地方平台</v>
      </c>
      <c r="P214" s="127">
        <f>VLOOKUP($A214,'SBLC load'!$A:$Y,MATCH(SBLC!P$1,'SBLC load'!$1:$1,0),0)</f>
        <v>0.22</v>
      </c>
      <c r="Q214" s="127" t="str">
        <f>VLOOKUP($A214,'SBLC load'!$A:$Y,MATCH(SBLC!Q$1,'SBLC load'!$1:$1,0),0)</f>
        <v>城商行备证</v>
      </c>
      <c r="R214" s="127" t="str">
        <f>VLOOKUP($A214,'SBLC load'!$A:$Y,MATCH(SBLC!R$1,'SBLC load'!$1:$1,0),0)</f>
        <v>--</v>
      </c>
      <c r="S214" s="127" t="str">
        <f>VLOOKUP($A214,'SBLC load'!$A:$Y,MATCH(SBLC!S$1,'SBLC load'!$1:$1,0),0)</f>
        <v>--</v>
      </c>
    </row>
    <row r="215" spans="1:19" x14ac:dyDescent="0.25">
      <c r="A215" s="101">
        <f>SBLC[[#This Row],[Index]]</f>
        <v>108</v>
      </c>
      <c r="B215" s="75">
        <f>VLOOKUP($A215,'SBLC load'!$A:$Y,MATCH(SBLC!B$1,'SBLC load'!$1:$1,0),0)</f>
        <v>44740</v>
      </c>
      <c r="C215" s="76" t="str">
        <f>VLOOKUP($A215,'SBLC load'!$A:$AD,MATCH(SBLC!C$1,'SBLC load'!$1:$1,0),0)</f>
        <v>成都天府大港</v>
      </c>
      <c r="D215" s="76" t="str">
        <f>VLOOKUP($A215,'SBLC load'!$A:$Y,MATCH(SBLC!D$1,'SBLC load'!$1:$1,0),0)</f>
        <v>成都农商行</v>
      </c>
      <c r="E215" s="75" t="str">
        <f>VLOOKUP($A215,'SBLC load'!$A:$Y,MATCH(SBLC!E$1,'SBLC load'!$1:$1,0),0)</f>
        <v>--/--/--</v>
      </c>
      <c r="F215" s="77" t="str">
        <f>VLOOKUP($A215,'SBLC load'!$A:$Y,MATCH(SBLC!F$1,'SBLC load'!$1:$1,0),0)</f>
        <v>USD</v>
      </c>
      <c r="G215" s="77">
        <f>VLOOKUP($A215,'SBLC load'!$A:$Y,MATCH(SBLC!G$1,'SBLC load'!$1:$1,0),0)</f>
        <v>0.29499999999999998</v>
      </c>
      <c r="H215" s="75" t="str">
        <f>VLOOKUP($A215,'SBLC load'!$A:$Y,MATCH(SBLC!H$1,'SBLC load'!$1:$1,0),0)</f>
        <v>3</v>
      </c>
      <c r="I215" s="75" t="str">
        <f>VLOOKUP($A215,'SBLC load'!$A:$Y,MATCH(SBLC!I$1,'SBLC load'!$1:$1,0),0)</f>
        <v>5%</v>
      </c>
      <c r="J215" s="75" t="str">
        <f>VLOOKUP($A215,'SBLC load'!$A:$Y,MATCH(SBLC!J$1,'SBLC load'!$1:$1,0),0)</f>
        <v>--</v>
      </c>
      <c r="K215" s="77" t="str">
        <f>VLOOKUP($A215,'SBLC load'!$A:$Y,MATCH(SBLC!K$1,'SBLC load'!$1:$1,0),0)</f>
        <v>--</v>
      </c>
      <c r="L215" s="76" t="str">
        <f>VLOOKUP($A215,'SBLC load'!$A:$Y,MATCH(SBLC!L$1,'SBLC load'!$1:$1,0),0)</f>
        <v>备证</v>
      </c>
      <c r="M215" s="76" t="str">
        <f>VLOOKUP($A215,'SBLC load'!$A:$Y,MATCH(SBLC!M$1,'SBLC load'!$1:$1,0),0)</f>
        <v>--</v>
      </c>
      <c r="N215" s="76" t="str">
        <f>VLOOKUP($A215,'SBLC load'!$A:$Y,MATCH(SBLC!N$1,'SBLC load'!$1:$1,0),0)</f>
        <v>四川</v>
      </c>
      <c r="O215" s="127" t="str">
        <f>VLOOKUP($A215,'SBLC load'!$A:$Y,MATCH(SBLC!O$1,'SBLC load'!$1:$1,0),0)</f>
        <v>地方平台</v>
      </c>
      <c r="P215" s="127">
        <f>VLOOKUP($A215,'SBLC load'!$A:$Y,MATCH(SBLC!P$1,'SBLC load'!$1:$1,0),0)</f>
        <v>0.3</v>
      </c>
      <c r="Q215" s="127" t="str">
        <f>VLOOKUP($A215,'SBLC load'!$A:$Y,MATCH(SBLC!Q$1,'SBLC load'!$1:$1,0),0)</f>
        <v>农商行备证</v>
      </c>
      <c r="R215" s="127" t="str">
        <f>VLOOKUP($A215,'SBLC load'!$A:$Y,MATCH(SBLC!R$1,'SBLC load'!$1:$1,0),0)</f>
        <v>--</v>
      </c>
      <c r="S215" s="127" t="str">
        <f>VLOOKUP($A215,'SBLC load'!$A:$Y,MATCH(SBLC!S$1,'SBLC load'!$1:$1,0),0)</f>
        <v>--</v>
      </c>
    </row>
    <row r="216" spans="1:19" x14ac:dyDescent="0.25">
      <c r="A216" s="101">
        <f>SBLC[[#This Row],[Index]]</f>
        <v>107</v>
      </c>
      <c r="B216" s="75">
        <f>VLOOKUP($A216,'SBLC load'!$A:$Y,MATCH(SBLC!B$1,'SBLC load'!$1:$1,0),0)</f>
        <v>44740</v>
      </c>
      <c r="C216" s="76" t="str">
        <f>VLOOKUP($A216,'SBLC load'!$A:$AD,MATCH(SBLC!C$1,'SBLC load'!$1:$1,0),0)</f>
        <v>内江投控</v>
      </c>
      <c r="D216" s="76" t="str">
        <f>VLOOKUP($A216,'SBLC load'!$A:$Y,MATCH(SBLC!D$1,'SBLC load'!$1:$1,0),0)</f>
        <v>渤海银行</v>
      </c>
      <c r="E216" s="75" t="str">
        <f>VLOOKUP($A216,'SBLC load'!$A:$Y,MATCH(SBLC!E$1,'SBLC load'!$1:$1,0),0)</f>
        <v>--/--/--</v>
      </c>
      <c r="F216" s="77" t="str">
        <f>VLOOKUP($A216,'SBLC load'!$A:$Y,MATCH(SBLC!F$1,'SBLC load'!$1:$1,0),0)</f>
        <v>USD</v>
      </c>
      <c r="G216" s="77">
        <f>VLOOKUP($A216,'SBLC load'!$A:$Y,MATCH(SBLC!G$1,'SBLC load'!$1:$1,0),0)</f>
        <v>0.3</v>
      </c>
      <c r="H216" s="75" t="str">
        <f>VLOOKUP($A216,'SBLC load'!$A:$Y,MATCH(SBLC!H$1,'SBLC load'!$1:$1,0),0)</f>
        <v>2.9</v>
      </c>
      <c r="I216" s="75" t="str">
        <f>VLOOKUP($A216,'SBLC load'!$A:$Y,MATCH(SBLC!I$1,'SBLC load'!$1:$1,0),0)</f>
        <v>5%</v>
      </c>
      <c r="J216" s="75" t="str">
        <f>VLOOKUP($A216,'SBLC load'!$A:$Y,MATCH(SBLC!J$1,'SBLC load'!$1:$1,0),0)</f>
        <v>--</v>
      </c>
      <c r="K216" s="77" t="str">
        <f>VLOOKUP($A216,'SBLC load'!$A:$Y,MATCH(SBLC!K$1,'SBLC load'!$1:$1,0),0)</f>
        <v>--</v>
      </c>
      <c r="L216" s="76" t="str">
        <f>VLOOKUP($A216,'SBLC load'!$A:$Y,MATCH(SBLC!L$1,'SBLC load'!$1:$1,0),0)</f>
        <v>备证</v>
      </c>
      <c r="M216" s="76" t="str">
        <f>VLOOKUP($A216,'SBLC load'!$A:$Y,MATCH(SBLC!M$1,'SBLC load'!$1:$1,0),0)</f>
        <v>--</v>
      </c>
      <c r="N216" s="76" t="str">
        <f>VLOOKUP($A216,'SBLC load'!$A:$Y,MATCH(SBLC!N$1,'SBLC load'!$1:$1,0),0)</f>
        <v>四川</v>
      </c>
      <c r="O216" s="127" t="str">
        <f>VLOOKUP($A216,'SBLC load'!$A:$Y,MATCH(SBLC!O$1,'SBLC load'!$1:$1,0),0)</f>
        <v>地方平台</v>
      </c>
      <c r="P216" s="127">
        <f>VLOOKUP($A216,'SBLC load'!$A:$Y,MATCH(SBLC!P$1,'SBLC load'!$1:$1,0),0)</f>
        <v>0.3</v>
      </c>
      <c r="Q216" s="127" t="str">
        <f>VLOOKUP($A216,'SBLC load'!$A:$Y,MATCH(SBLC!Q$1,'SBLC load'!$1:$1,0),0)</f>
        <v>股份行备证</v>
      </c>
      <c r="R216" s="127" t="str">
        <f>VLOOKUP($A216,'SBLC load'!$A:$Y,MATCH(SBLC!R$1,'SBLC load'!$1:$1,0),0)</f>
        <v>股份行第三梯队</v>
      </c>
      <c r="S216" s="127" t="str">
        <f>VLOOKUP($A216,'SBLC load'!$A:$Y,MATCH(SBLC!S$1,'SBLC load'!$1:$1,0),0)</f>
        <v>--</v>
      </c>
    </row>
    <row r="217" spans="1:19" x14ac:dyDescent="0.25">
      <c r="A217" s="101">
        <f>SBLC[[#This Row],[Index]]</f>
        <v>106</v>
      </c>
      <c r="B217" s="75">
        <f>VLOOKUP($A217,'SBLC load'!$A:$Y,MATCH(SBLC!B$1,'SBLC load'!$1:$1,0),0)</f>
        <v>44735</v>
      </c>
      <c r="C217" s="76" t="str">
        <f>VLOOKUP($A217,'SBLC load'!$A:$AD,MATCH(SBLC!C$1,'SBLC load'!$1:$1,0),0)</f>
        <v>仁寿兴新工业投资</v>
      </c>
      <c r="D217" s="76" t="str">
        <f>VLOOKUP($A217,'SBLC load'!$A:$Y,MATCH(SBLC!D$1,'SBLC load'!$1:$1,0),0)</f>
        <v>天津银行</v>
      </c>
      <c r="E217" s="75" t="str">
        <f>VLOOKUP($A217,'SBLC load'!$A:$Y,MATCH(SBLC!E$1,'SBLC load'!$1:$1,0),0)</f>
        <v>--/--/--</v>
      </c>
      <c r="F217" s="77" t="str">
        <f>VLOOKUP($A217,'SBLC load'!$A:$Y,MATCH(SBLC!F$1,'SBLC load'!$1:$1,0),0)</f>
        <v>EUR</v>
      </c>
      <c r="G217" s="77">
        <f>VLOOKUP($A217,'SBLC load'!$A:$Y,MATCH(SBLC!G$1,'SBLC load'!$1:$1,0),0)</f>
        <v>0.48</v>
      </c>
      <c r="H217" s="75" t="str">
        <f>VLOOKUP($A217,'SBLC load'!$A:$Y,MATCH(SBLC!H$1,'SBLC load'!$1:$1,0),0)</f>
        <v>3</v>
      </c>
      <c r="I217" s="75" t="str">
        <f>VLOOKUP($A217,'SBLC load'!$A:$Y,MATCH(SBLC!I$1,'SBLC load'!$1:$1,0),0)</f>
        <v>2.7%</v>
      </c>
      <c r="J217" s="75" t="str">
        <f>VLOOKUP($A217,'SBLC load'!$A:$Y,MATCH(SBLC!J$1,'SBLC load'!$1:$1,0),0)</f>
        <v>--</v>
      </c>
      <c r="K217" s="77" t="str">
        <f>VLOOKUP($A217,'SBLC load'!$A:$Y,MATCH(SBLC!K$1,'SBLC load'!$1:$1,0),0)</f>
        <v>--</v>
      </c>
      <c r="L217" s="76" t="str">
        <f>VLOOKUP($A217,'SBLC load'!$A:$Y,MATCH(SBLC!L$1,'SBLC load'!$1:$1,0),0)</f>
        <v>备证</v>
      </c>
      <c r="M217" s="76" t="str">
        <f>VLOOKUP($A217,'SBLC load'!$A:$Y,MATCH(SBLC!M$1,'SBLC load'!$1:$1,0),0)</f>
        <v>--</v>
      </c>
      <c r="N217" s="76" t="str">
        <f>VLOOKUP($A217,'SBLC load'!$A:$Y,MATCH(SBLC!N$1,'SBLC load'!$1:$1,0),0)</f>
        <v>四川</v>
      </c>
      <c r="O217" s="127" t="str">
        <f>VLOOKUP($A217,'SBLC load'!$A:$Y,MATCH(SBLC!O$1,'SBLC load'!$1:$1,0),0)</f>
        <v>地方平台</v>
      </c>
      <c r="P217" s="127">
        <f>VLOOKUP($A217,'SBLC load'!$A:$Y,MATCH(SBLC!P$1,'SBLC load'!$1:$1,0),0)</f>
        <v>0.5</v>
      </c>
      <c r="Q217" s="127" t="str">
        <f>VLOOKUP($A217,'SBLC load'!$A:$Y,MATCH(SBLC!Q$1,'SBLC load'!$1:$1,0),0)</f>
        <v>城商行备证</v>
      </c>
      <c r="R217" s="127" t="str">
        <f>VLOOKUP($A217,'SBLC load'!$A:$Y,MATCH(SBLC!R$1,'SBLC load'!$1:$1,0),0)</f>
        <v>--</v>
      </c>
      <c r="S217" s="127" t="str">
        <f>VLOOKUP($A217,'SBLC load'!$A:$Y,MATCH(SBLC!S$1,'SBLC load'!$1:$1,0),0)</f>
        <v>--</v>
      </c>
    </row>
    <row r="218" spans="1:19" x14ac:dyDescent="0.25">
      <c r="A218" s="101">
        <f>SBLC[[#This Row],[Index]]</f>
        <v>105</v>
      </c>
      <c r="B218" s="75">
        <f>VLOOKUP($A218,'SBLC load'!$A:$Y,MATCH(SBLC!B$1,'SBLC load'!$1:$1,0),0)</f>
        <v>44734</v>
      </c>
      <c r="C218" s="76" t="str">
        <f>VLOOKUP($A218,'SBLC load'!$A:$AD,MATCH(SBLC!C$1,'SBLC load'!$1:$1,0),0)</f>
        <v>扬州江都沿江开发</v>
      </c>
      <c r="D218" s="76" t="str">
        <f>VLOOKUP($A218,'SBLC load'!$A:$Y,MATCH(SBLC!D$1,'SBLC load'!$1:$1,0),0)</f>
        <v>浙商银行</v>
      </c>
      <c r="E218" s="75" t="str">
        <f>VLOOKUP($A218,'SBLC load'!$A:$Y,MATCH(SBLC!E$1,'SBLC load'!$1:$1,0),0)</f>
        <v>--/--/--</v>
      </c>
      <c r="F218" s="77" t="str">
        <f>VLOOKUP($A218,'SBLC load'!$A:$Y,MATCH(SBLC!F$1,'SBLC load'!$1:$1,0),0)</f>
        <v>USD</v>
      </c>
      <c r="G218" s="77">
        <f>VLOOKUP($A218,'SBLC load'!$A:$Y,MATCH(SBLC!G$1,'SBLC load'!$1:$1,0),0)</f>
        <v>0.2</v>
      </c>
      <c r="H218" s="75" t="str">
        <f>VLOOKUP($A218,'SBLC load'!$A:$Y,MATCH(SBLC!H$1,'SBLC load'!$1:$1,0),0)</f>
        <v>1</v>
      </c>
      <c r="I218" s="75" t="str">
        <f>VLOOKUP($A218,'SBLC load'!$A:$Y,MATCH(SBLC!I$1,'SBLC load'!$1:$1,0),0)</f>
        <v>3.8%</v>
      </c>
      <c r="J218" s="75" t="str">
        <f>VLOOKUP($A218,'SBLC load'!$A:$Y,MATCH(SBLC!J$1,'SBLC load'!$1:$1,0),0)</f>
        <v>--</v>
      </c>
      <c r="K218" s="77" t="str">
        <f>VLOOKUP($A218,'SBLC load'!$A:$Y,MATCH(SBLC!K$1,'SBLC load'!$1:$1,0),0)</f>
        <v>--</v>
      </c>
      <c r="L218" s="76" t="str">
        <f>VLOOKUP($A218,'SBLC load'!$A:$Y,MATCH(SBLC!L$1,'SBLC load'!$1:$1,0),0)</f>
        <v>备证+担保</v>
      </c>
      <c r="M218" s="76" t="str">
        <f>VLOOKUP($A218,'SBLC load'!$A:$Y,MATCH(SBLC!M$1,'SBLC load'!$1:$1,0),0)</f>
        <v>--</v>
      </c>
      <c r="N218" s="76" t="str">
        <f>VLOOKUP($A218,'SBLC load'!$A:$Y,MATCH(SBLC!N$1,'SBLC load'!$1:$1,0),0)</f>
        <v>江苏</v>
      </c>
      <c r="O218" s="127" t="str">
        <f>VLOOKUP($A218,'SBLC load'!$A:$Y,MATCH(SBLC!O$1,'SBLC load'!$1:$1,0),0)</f>
        <v>地方平台</v>
      </c>
      <c r="P218" s="127">
        <f>VLOOKUP($A218,'SBLC load'!$A:$Y,MATCH(SBLC!P$1,'SBLC load'!$1:$1,0),0)</f>
        <v>0.2</v>
      </c>
      <c r="Q218" s="127" t="str">
        <f>VLOOKUP($A218,'SBLC load'!$A:$Y,MATCH(SBLC!Q$1,'SBLC load'!$1:$1,0),0)</f>
        <v>股份行备证</v>
      </c>
      <c r="R218" s="127" t="str">
        <f>VLOOKUP($A218,'SBLC load'!$A:$Y,MATCH(SBLC!R$1,'SBLC load'!$1:$1,0),0)</f>
        <v>股份行第二梯队</v>
      </c>
      <c r="S218" s="127" t="str">
        <f>VLOOKUP($A218,'SBLC load'!$A:$Y,MATCH(SBLC!S$1,'SBLC load'!$1:$1,0),0)</f>
        <v>--</v>
      </c>
    </row>
    <row r="219" spans="1:19" x14ac:dyDescent="0.25">
      <c r="A219" s="101">
        <f>SBLC[[#This Row],[Index]]</f>
        <v>104</v>
      </c>
      <c r="B219" s="75">
        <f>VLOOKUP($A219,'SBLC load'!$A:$Y,MATCH(SBLC!B$1,'SBLC load'!$1:$1,0),0)</f>
        <v>44734</v>
      </c>
      <c r="C219" s="76" t="str">
        <f>VLOOKUP($A219,'SBLC load'!$A:$AD,MATCH(SBLC!C$1,'SBLC load'!$1:$1,0),0)</f>
        <v>乳山水务</v>
      </c>
      <c r="D219" s="76" t="str">
        <f>VLOOKUP($A219,'SBLC load'!$A:$Y,MATCH(SBLC!D$1,'SBLC load'!$1:$1,0),0)</f>
        <v>齐鲁银行</v>
      </c>
      <c r="E219" s="75" t="str">
        <f>VLOOKUP($A219,'SBLC load'!$A:$Y,MATCH(SBLC!E$1,'SBLC load'!$1:$1,0),0)</f>
        <v>--/--/--</v>
      </c>
      <c r="F219" s="77" t="str">
        <f>VLOOKUP($A219,'SBLC load'!$A:$Y,MATCH(SBLC!F$1,'SBLC load'!$1:$1,0),0)</f>
        <v>USD</v>
      </c>
      <c r="G219" s="77">
        <f>VLOOKUP($A219,'SBLC load'!$A:$Y,MATCH(SBLC!G$1,'SBLC load'!$1:$1,0),0)</f>
        <v>0.28499999999999998</v>
      </c>
      <c r="H219" s="75" t="str">
        <f>VLOOKUP($A219,'SBLC load'!$A:$Y,MATCH(SBLC!H$1,'SBLC load'!$1:$1,0),0)</f>
        <v>1</v>
      </c>
      <c r="I219" s="75" t="str">
        <f>VLOOKUP($A219,'SBLC load'!$A:$Y,MATCH(SBLC!I$1,'SBLC load'!$1:$1,0),0)</f>
        <v>4.5%</v>
      </c>
      <c r="J219" s="75" t="str">
        <f>VLOOKUP($A219,'SBLC load'!$A:$Y,MATCH(SBLC!J$1,'SBLC load'!$1:$1,0),0)</f>
        <v>--</v>
      </c>
      <c r="K219" s="77" t="str">
        <f>VLOOKUP($A219,'SBLC load'!$A:$Y,MATCH(SBLC!K$1,'SBLC load'!$1:$1,0),0)</f>
        <v>--</v>
      </c>
      <c r="L219" s="76" t="str">
        <f>VLOOKUP($A219,'SBLC load'!$A:$Y,MATCH(SBLC!L$1,'SBLC load'!$1:$1,0),0)</f>
        <v>备证</v>
      </c>
      <c r="M219" s="76" t="str">
        <f>VLOOKUP($A219,'SBLC load'!$A:$Y,MATCH(SBLC!M$1,'SBLC load'!$1:$1,0),0)</f>
        <v>--</v>
      </c>
      <c r="N219" s="76" t="str">
        <f>VLOOKUP($A219,'SBLC load'!$A:$Y,MATCH(SBLC!N$1,'SBLC load'!$1:$1,0),0)</f>
        <v>山东</v>
      </c>
      <c r="O219" s="127" t="str">
        <f>VLOOKUP($A219,'SBLC load'!$A:$Y,MATCH(SBLC!O$1,'SBLC load'!$1:$1,0),0)</f>
        <v>地方平台</v>
      </c>
      <c r="P219" s="127">
        <f>VLOOKUP($A219,'SBLC load'!$A:$Y,MATCH(SBLC!P$1,'SBLC load'!$1:$1,0),0)</f>
        <v>0.28000000000000003</v>
      </c>
      <c r="Q219" s="127" t="str">
        <f>VLOOKUP($A219,'SBLC load'!$A:$Y,MATCH(SBLC!Q$1,'SBLC load'!$1:$1,0),0)</f>
        <v>城商行备证</v>
      </c>
      <c r="R219" s="127" t="str">
        <f>VLOOKUP($A219,'SBLC load'!$A:$Y,MATCH(SBLC!R$1,'SBLC load'!$1:$1,0),0)</f>
        <v>城商行第四梯队</v>
      </c>
      <c r="S219" s="127" t="str">
        <f>VLOOKUP($A219,'SBLC load'!$A:$Y,MATCH(SBLC!S$1,'SBLC load'!$1:$1,0),0)</f>
        <v>--</v>
      </c>
    </row>
    <row r="220" spans="1:19" x14ac:dyDescent="0.25">
      <c r="A220" s="101">
        <f>SBLC[[#This Row],[Index]]</f>
        <v>103</v>
      </c>
      <c r="B220" s="75">
        <f>VLOOKUP($A220,'SBLC load'!$A:$Y,MATCH(SBLC!B$1,'SBLC load'!$1:$1,0),0)</f>
        <v>44729</v>
      </c>
      <c r="C220" s="76" t="str">
        <f>VLOOKUP($A220,'SBLC load'!$A:$AD,MATCH(SBLC!C$1,'SBLC load'!$1:$1,0),0)</f>
        <v>齐鲁财金</v>
      </c>
      <c r="D220" s="76" t="str">
        <f>VLOOKUP($A220,'SBLC load'!$A:$Y,MATCH(SBLC!D$1,'SBLC load'!$1:$1,0),0)</f>
        <v>齐鲁银行</v>
      </c>
      <c r="E220" s="75" t="str">
        <f>VLOOKUP($A220,'SBLC load'!$A:$Y,MATCH(SBLC!E$1,'SBLC load'!$1:$1,0),0)</f>
        <v>--/--/--</v>
      </c>
      <c r="F220" s="77" t="str">
        <f>VLOOKUP($A220,'SBLC load'!$A:$Y,MATCH(SBLC!F$1,'SBLC load'!$1:$1,0),0)</f>
        <v>USD</v>
      </c>
      <c r="G220" s="77">
        <f>VLOOKUP($A220,'SBLC load'!$A:$Y,MATCH(SBLC!G$1,'SBLC load'!$1:$1,0),0)</f>
        <v>0.32</v>
      </c>
      <c r="H220" s="75" t="str">
        <f>VLOOKUP($A220,'SBLC load'!$A:$Y,MATCH(SBLC!H$1,'SBLC load'!$1:$1,0),0)</f>
        <v>2.9</v>
      </c>
      <c r="I220" s="75" t="str">
        <f>VLOOKUP($A220,'SBLC load'!$A:$Y,MATCH(SBLC!I$1,'SBLC load'!$1:$1,0),0)</f>
        <v>5.15%</v>
      </c>
      <c r="J220" s="75" t="str">
        <f>VLOOKUP($A220,'SBLC load'!$A:$Y,MATCH(SBLC!J$1,'SBLC load'!$1:$1,0),0)</f>
        <v>--</v>
      </c>
      <c r="K220" s="77" t="str">
        <f>VLOOKUP($A220,'SBLC load'!$A:$Y,MATCH(SBLC!K$1,'SBLC load'!$1:$1,0),0)</f>
        <v>--</v>
      </c>
      <c r="L220" s="76" t="str">
        <f>VLOOKUP($A220,'SBLC load'!$A:$Y,MATCH(SBLC!L$1,'SBLC load'!$1:$1,0),0)</f>
        <v>备证</v>
      </c>
      <c r="M220" s="76" t="str">
        <f>VLOOKUP($A220,'SBLC load'!$A:$Y,MATCH(SBLC!M$1,'SBLC load'!$1:$1,0),0)</f>
        <v>--</v>
      </c>
      <c r="N220" s="76" t="str">
        <f>VLOOKUP($A220,'SBLC load'!$A:$Y,MATCH(SBLC!N$1,'SBLC load'!$1:$1,0),0)</f>
        <v>山东</v>
      </c>
      <c r="O220" s="127" t="str">
        <f>VLOOKUP($A220,'SBLC load'!$A:$Y,MATCH(SBLC!O$1,'SBLC load'!$1:$1,0),0)</f>
        <v>地方平台</v>
      </c>
      <c r="P220" s="127">
        <f>VLOOKUP($A220,'SBLC load'!$A:$Y,MATCH(SBLC!P$1,'SBLC load'!$1:$1,0),0)</f>
        <v>0.32</v>
      </c>
      <c r="Q220" s="127" t="str">
        <f>VLOOKUP($A220,'SBLC load'!$A:$Y,MATCH(SBLC!Q$1,'SBLC load'!$1:$1,0),0)</f>
        <v>城商行备证</v>
      </c>
      <c r="R220" s="127" t="str">
        <f>VLOOKUP($A220,'SBLC load'!$A:$Y,MATCH(SBLC!R$1,'SBLC load'!$1:$1,0),0)</f>
        <v>城商行第四梯队</v>
      </c>
      <c r="S220" s="127" t="str">
        <f>VLOOKUP($A220,'SBLC load'!$A:$Y,MATCH(SBLC!S$1,'SBLC load'!$1:$1,0),0)</f>
        <v>--</v>
      </c>
    </row>
    <row r="221" spans="1:19" x14ac:dyDescent="0.25">
      <c r="A221" s="101">
        <f>SBLC[[#This Row],[Index]]</f>
        <v>102</v>
      </c>
      <c r="B221" s="75">
        <f>VLOOKUP($A221,'SBLC load'!$A:$Y,MATCH(SBLC!B$1,'SBLC load'!$1:$1,0),0)</f>
        <v>44729</v>
      </c>
      <c r="C221" s="76" t="str">
        <f>VLOOKUP($A221,'SBLC load'!$A:$AD,MATCH(SBLC!C$1,'SBLC load'!$1:$1,0),0)</f>
        <v>西安未央城建</v>
      </c>
      <c r="D221" s="76" t="str">
        <f>VLOOKUP($A221,'SBLC load'!$A:$Y,MATCH(SBLC!D$1,'SBLC load'!$1:$1,0),0)</f>
        <v>西安银行</v>
      </c>
      <c r="E221" s="75" t="str">
        <f>VLOOKUP($A221,'SBLC load'!$A:$Y,MATCH(SBLC!E$1,'SBLC load'!$1:$1,0),0)</f>
        <v>--/--/--</v>
      </c>
      <c r="F221" s="77" t="str">
        <f>VLOOKUP($A221,'SBLC load'!$A:$Y,MATCH(SBLC!F$1,'SBLC load'!$1:$1,0),0)</f>
        <v>USD</v>
      </c>
      <c r="G221" s="77">
        <f>VLOOKUP($A221,'SBLC load'!$A:$Y,MATCH(SBLC!G$1,'SBLC load'!$1:$1,0),0)</f>
        <v>0.96499999999999997</v>
      </c>
      <c r="H221" s="75" t="str">
        <f>VLOOKUP($A221,'SBLC load'!$A:$Y,MATCH(SBLC!H$1,'SBLC load'!$1:$1,0),0)</f>
        <v>3</v>
      </c>
      <c r="I221" s="75" t="str">
        <f>VLOOKUP($A221,'SBLC load'!$A:$Y,MATCH(SBLC!I$1,'SBLC load'!$1:$1,0),0)</f>
        <v>4.6%</v>
      </c>
      <c r="J221" s="75" t="str">
        <f>VLOOKUP($A221,'SBLC load'!$A:$Y,MATCH(SBLC!J$1,'SBLC load'!$1:$1,0),0)</f>
        <v>4.8%a</v>
      </c>
      <c r="K221" s="77" t="str">
        <f>VLOOKUP($A221,'SBLC load'!$A:$Y,MATCH(SBLC!K$1,'SBLC load'!$1:$1,0),0)</f>
        <v>20</v>
      </c>
      <c r="L221" s="76" t="str">
        <f>VLOOKUP($A221,'SBLC load'!$A:$Y,MATCH(SBLC!L$1,'SBLC load'!$1:$1,0),0)</f>
        <v>备证</v>
      </c>
      <c r="M221" s="76" t="str">
        <f>VLOOKUP($A221,'SBLC load'!$A:$Y,MATCH(SBLC!M$1,'SBLC load'!$1:$1,0),0)</f>
        <v>--</v>
      </c>
      <c r="N221" s="76" t="str">
        <f>VLOOKUP($A221,'SBLC load'!$A:$Y,MATCH(SBLC!N$1,'SBLC load'!$1:$1,0),0)</f>
        <v>陕西</v>
      </c>
      <c r="O221" s="127" t="str">
        <f>VLOOKUP($A221,'SBLC load'!$A:$Y,MATCH(SBLC!O$1,'SBLC load'!$1:$1,0),0)</f>
        <v>地方平台</v>
      </c>
      <c r="P221" s="127">
        <f>VLOOKUP($A221,'SBLC load'!$A:$Y,MATCH(SBLC!P$1,'SBLC load'!$1:$1,0),0)</f>
        <v>0.96</v>
      </c>
      <c r="Q221" s="127" t="str">
        <f>VLOOKUP($A221,'SBLC load'!$A:$Y,MATCH(SBLC!Q$1,'SBLC load'!$1:$1,0),0)</f>
        <v>城商行备证</v>
      </c>
      <c r="R221" s="127" t="str">
        <f>VLOOKUP($A221,'SBLC load'!$A:$Y,MATCH(SBLC!R$1,'SBLC load'!$1:$1,0),0)</f>
        <v>城商行第四梯队</v>
      </c>
      <c r="S221" s="127" t="str">
        <f>VLOOKUP($A221,'SBLC load'!$A:$Y,MATCH(SBLC!S$1,'SBLC load'!$1:$1,0),0)</f>
        <v>--</v>
      </c>
    </row>
    <row r="222" spans="1:19" x14ac:dyDescent="0.25">
      <c r="A222" s="101">
        <f>SBLC[[#This Row],[Index]]</f>
        <v>101</v>
      </c>
      <c r="B222" s="75">
        <f>VLOOKUP($A222,'SBLC load'!$A:$Y,MATCH(SBLC!B$1,'SBLC load'!$1:$1,0),0)</f>
        <v>44729</v>
      </c>
      <c r="C222" s="76" t="str">
        <f>VLOOKUP($A222,'SBLC load'!$A:$AD,MATCH(SBLC!C$1,'SBLC load'!$1:$1,0),0)</f>
        <v>江苏云港投发</v>
      </c>
      <c r="D222" s="76" t="str">
        <f>VLOOKUP($A222,'SBLC load'!$A:$Y,MATCH(SBLC!D$1,'SBLC load'!$1:$1,0),0)</f>
        <v>浙商银行</v>
      </c>
      <c r="E222" s="75" t="str">
        <f>VLOOKUP($A222,'SBLC load'!$A:$Y,MATCH(SBLC!E$1,'SBLC load'!$1:$1,0),0)</f>
        <v>--/--/--</v>
      </c>
      <c r="F222" s="77" t="str">
        <f>VLOOKUP($A222,'SBLC load'!$A:$Y,MATCH(SBLC!F$1,'SBLC load'!$1:$1,0),0)</f>
        <v>EUR</v>
      </c>
      <c r="G222" s="77">
        <f>VLOOKUP($A222,'SBLC load'!$A:$Y,MATCH(SBLC!G$1,'SBLC load'!$1:$1,0),0)</f>
        <v>0.33</v>
      </c>
      <c r="H222" s="75" t="str">
        <f>VLOOKUP($A222,'SBLC load'!$A:$Y,MATCH(SBLC!H$1,'SBLC load'!$1:$1,0),0)</f>
        <v>1</v>
      </c>
      <c r="I222" s="75" t="str">
        <f>VLOOKUP($A222,'SBLC load'!$A:$Y,MATCH(SBLC!I$1,'SBLC load'!$1:$1,0),0)</f>
        <v>1.9%</v>
      </c>
      <c r="J222" s="75" t="str">
        <f>VLOOKUP($A222,'SBLC load'!$A:$Y,MATCH(SBLC!J$1,'SBLC load'!$1:$1,0),0)</f>
        <v>--</v>
      </c>
      <c r="K222" s="77" t="str">
        <f>VLOOKUP($A222,'SBLC load'!$A:$Y,MATCH(SBLC!K$1,'SBLC load'!$1:$1,0),0)</f>
        <v>--</v>
      </c>
      <c r="L222" s="76" t="str">
        <f>VLOOKUP($A222,'SBLC load'!$A:$Y,MATCH(SBLC!L$1,'SBLC load'!$1:$1,0),0)</f>
        <v>备证+维好</v>
      </c>
      <c r="M222" s="76" t="str">
        <f>VLOOKUP($A222,'SBLC load'!$A:$Y,MATCH(SBLC!M$1,'SBLC load'!$1:$1,0),0)</f>
        <v>--</v>
      </c>
      <c r="N222" s="76" t="str">
        <f>VLOOKUP($A222,'SBLC load'!$A:$Y,MATCH(SBLC!N$1,'SBLC load'!$1:$1,0),0)</f>
        <v>江苏</v>
      </c>
      <c r="O222" s="127" t="str">
        <f>VLOOKUP($A222,'SBLC load'!$A:$Y,MATCH(SBLC!O$1,'SBLC load'!$1:$1,0),0)</f>
        <v>地方平台</v>
      </c>
      <c r="P222" s="127">
        <f>VLOOKUP($A222,'SBLC load'!$A:$Y,MATCH(SBLC!P$1,'SBLC load'!$1:$1,0),0)</f>
        <v>0.35</v>
      </c>
      <c r="Q222" s="127" t="str">
        <f>VLOOKUP($A222,'SBLC load'!$A:$Y,MATCH(SBLC!Q$1,'SBLC load'!$1:$1,0),0)</f>
        <v>股份行备证</v>
      </c>
      <c r="R222" s="127" t="str">
        <f>VLOOKUP($A222,'SBLC load'!$A:$Y,MATCH(SBLC!R$1,'SBLC load'!$1:$1,0),0)</f>
        <v>股份行第二梯队</v>
      </c>
      <c r="S222" s="127" t="str">
        <f>VLOOKUP($A222,'SBLC load'!$A:$Y,MATCH(SBLC!S$1,'SBLC load'!$1:$1,0),0)</f>
        <v>--</v>
      </c>
    </row>
    <row r="223" spans="1:19" x14ac:dyDescent="0.25">
      <c r="A223" s="101">
        <f>SBLC[[#This Row],[Index]]</f>
        <v>100</v>
      </c>
      <c r="B223" s="75">
        <f>VLOOKUP($A223,'SBLC load'!$A:$Y,MATCH(SBLC!B$1,'SBLC load'!$1:$1,0),0)</f>
        <v>44726</v>
      </c>
      <c r="C223" s="76" t="str">
        <f>VLOOKUP($A223,'SBLC load'!$A:$AD,MATCH(SBLC!C$1,'SBLC load'!$1:$1,0),0)</f>
        <v>天津蓟州新城建投</v>
      </c>
      <c r="D223" s="76" t="str">
        <f>VLOOKUP($A223,'SBLC load'!$A:$Y,MATCH(SBLC!D$1,'SBLC load'!$1:$1,0),0)</f>
        <v>浙商银行</v>
      </c>
      <c r="E223" s="75" t="str">
        <f>VLOOKUP($A223,'SBLC load'!$A:$Y,MATCH(SBLC!E$1,'SBLC load'!$1:$1,0),0)</f>
        <v>--/--/--</v>
      </c>
      <c r="F223" s="77" t="str">
        <f>VLOOKUP($A223,'SBLC load'!$A:$Y,MATCH(SBLC!F$1,'SBLC load'!$1:$1,0),0)</f>
        <v>USD</v>
      </c>
      <c r="G223" s="77">
        <f>VLOOKUP($A223,'SBLC load'!$A:$Y,MATCH(SBLC!G$1,'SBLC load'!$1:$1,0),0)</f>
        <v>0.7</v>
      </c>
      <c r="H223" s="75" t="str">
        <f>VLOOKUP($A223,'SBLC load'!$A:$Y,MATCH(SBLC!H$1,'SBLC load'!$1:$1,0),0)</f>
        <v>3</v>
      </c>
      <c r="I223" s="75" t="str">
        <f>VLOOKUP($A223,'SBLC load'!$A:$Y,MATCH(SBLC!I$1,'SBLC load'!$1:$1,0),0)</f>
        <v>3.9%</v>
      </c>
      <c r="J223" s="75" t="str">
        <f>VLOOKUP($A223,'SBLC load'!$A:$Y,MATCH(SBLC!J$1,'SBLC load'!$1:$1,0),0)</f>
        <v>--</v>
      </c>
      <c r="K223" s="77" t="str">
        <f>VLOOKUP($A223,'SBLC load'!$A:$Y,MATCH(SBLC!K$1,'SBLC load'!$1:$1,0),0)</f>
        <v>--</v>
      </c>
      <c r="L223" s="76" t="str">
        <f>VLOOKUP($A223,'SBLC load'!$A:$Y,MATCH(SBLC!L$1,'SBLC load'!$1:$1,0),0)</f>
        <v>备证</v>
      </c>
      <c r="M223" s="76" t="str">
        <f>VLOOKUP($A223,'SBLC load'!$A:$Y,MATCH(SBLC!M$1,'SBLC load'!$1:$1,0),0)</f>
        <v>--</v>
      </c>
      <c r="N223" s="76" t="str">
        <f>VLOOKUP($A223,'SBLC load'!$A:$Y,MATCH(SBLC!N$1,'SBLC load'!$1:$1,0),0)</f>
        <v>天津</v>
      </c>
      <c r="O223" s="127" t="str">
        <f>VLOOKUP($A223,'SBLC load'!$A:$Y,MATCH(SBLC!O$1,'SBLC load'!$1:$1,0),0)</f>
        <v>地方平台</v>
      </c>
      <c r="P223" s="127">
        <f>VLOOKUP($A223,'SBLC load'!$A:$Y,MATCH(SBLC!P$1,'SBLC load'!$1:$1,0),0)</f>
        <v>0.7</v>
      </c>
      <c r="Q223" s="127" t="str">
        <f>VLOOKUP($A223,'SBLC load'!$A:$Y,MATCH(SBLC!Q$1,'SBLC load'!$1:$1,0),0)</f>
        <v>股份行备证</v>
      </c>
      <c r="R223" s="127" t="str">
        <f>VLOOKUP($A223,'SBLC load'!$A:$Y,MATCH(SBLC!R$1,'SBLC load'!$1:$1,0),0)</f>
        <v>股份行第二梯队</v>
      </c>
      <c r="S223" s="127" t="str">
        <f>VLOOKUP($A223,'SBLC load'!$A:$Y,MATCH(SBLC!S$1,'SBLC load'!$1:$1,0),0)</f>
        <v>--</v>
      </c>
    </row>
    <row r="224" spans="1:19" x14ac:dyDescent="0.25">
      <c r="A224" s="101">
        <f>SBLC[[#This Row],[Index]]</f>
        <v>99</v>
      </c>
      <c r="B224" s="75">
        <f>VLOOKUP($A224,'SBLC load'!$A:$Y,MATCH(SBLC!B$1,'SBLC load'!$1:$1,0),0)</f>
        <v>44726</v>
      </c>
      <c r="C224" s="76" t="str">
        <f>VLOOKUP($A224,'SBLC load'!$A:$AD,MATCH(SBLC!C$1,'SBLC load'!$1:$1,0),0)</f>
        <v>丽水经开</v>
      </c>
      <c r="D224" s="76" t="str">
        <f>VLOOKUP($A224,'SBLC load'!$A:$Y,MATCH(SBLC!D$1,'SBLC load'!$1:$1,0),0)</f>
        <v>上海银行</v>
      </c>
      <c r="E224" s="75" t="str">
        <f>VLOOKUP($A224,'SBLC load'!$A:$Y,MATCH(SBLC!E$1,'SBLC load'!$1:$1,0),0)</f>
        <v>--/--/--</v>
      </c>
      <c r="F224" s="77" t="str">
        <f>VLOOKUP($A224,'SBLC load'!$A:$Y,MATCH(SBLC!F$1,'SBLC load'!$1:$1,0),0)</f>
        <v>USD</v>
      </c>
      <c r="G224" s="77">
        <f>VLOOKUP($A224,'SBLC load'!$A:$Y,MATCH(SBLC!G$1,'SBLC load'!$1:$1,0),0)</f>
        <v>0.96499999999999997</v>
      </c>
      <c r="H224" s="75" t="str">
        <f>VLOOKUP($A224,'SBLC load'!$A:$Y,MATCH(SBLC!H$1,'SBLC load'!$1:$1,0),0)</f>
        <v>3</v>
      </c>
      <c r="I224" s="75" t="str">
        <f>VLOOKUP($A224,'SBLC load'!$A:$Y,MATCH(SBLC!I$1,'SBLC load'!$1:$1,0),0)</f>
        <v>4.5%</v>
      </c>
      <c r="J224" s="75" t="str">
        <f>VLOOKUP($A224,'SBLC load'!$A:$Y,MATCH(SBLC!J$1,'SBLC load'!$1:$1,0),0)</f>
        <v>--</v>
      </c>
      <c r="K224" s="77" t="str">
        <f>VLOOKUP($A224,'SBLC load'!$A:$Y,MATCH(SBLC!K$1,'SBLC load'!$1:$1,0),0)</f>
        <v>--</v>
      </c>
      <c r="L224" s="76" t="str">
        <f>VLOOKUP($A224,'SBLC load'!$A:$Y,MATCH(SBLC!L$1,'SBLC load'!$1:$1,0),0)</f>
        <v>备证</v>
      </c>
      <c r="M224" s="76" t="str">
        <f>VLOOKUP($A224,'SBLC load'!$A:$Y,MATCH(SBLC!M$1,'SBLC load'!$1:$1,0),0)</f>
        <v>--</v>
      </c>
      <c r="N224" s="76" t="str">
        <f>VLOOKUP($A224,'SBLC load'!$A:$Y,MATCH(SBLC!N$1,'SBLC load'!$1:$1,0),0)</f>
        <v>浙江</v>
      </c>
      <c r="O224" s="127" t="str">
        <f>VLOOKUP($A224,'SBLC load'!$A:$Y,MATCH(SBLC!O$1,'SBLC load'!$1:$1,0),0)</f>
        <v>地方平台</v>
      </c>
      <c r="P224" s="127">
        <f>VLOOKUP($A224,'SBLC load'!$A:$Y,MATCH(SBLC!P$1,'SBLC load'!$1:$1,0),0)</f>
        <v>0.96</v>
      </c>
      <c r="Q224" s="127" t="str">
        <f>VLOOKUP($A224,'SBLC load'!$A:$Y,MATCH(SBLC!Q$1,'SBLC load'!$1:$1,0),0)</f>
        <v>城商行备证</v>
      </c>
      <c r="R224" s="127" t="str">
        <f>VLOOKUP($A224,'SBLC load'!$A:$Y,MATCH(SBLC!R$1,'SBLC load'!$1:$1,0),0)</f>
        <v>城商行第一梯队</v>
      </c>
      <c r="S224" s="127" t="str">
        <f>VLOOKUP($A224,'SBLC load'!$A:$Y,MATCH(SBLC!S$1,'SBLC load'!$1:$1,0),0)</f>
        <v>--</v>
      </c>
    </row>
    <row r="225" spans="1:19" x14ac:dyDescent="0.25">
      <c r="A225" s="101">
        <f>SBLC[[#This Row],[Index]]</f>
        <v>98</v>
      </c>
      <c r="B225" s="75">
        <f>VLOOKUP($A225,'SBLC load'!$A:$Y,MATCH(SBLC!B$1,'SBLC load'!$1:$1,0),0)</f>
        <v>44722</v>
      </c>
      <c r="C225" s="76" t="str">
        <f>VLOOKUP($A225,'SBLC load'!$A:$AD,MATCH(SBLC!C$1,'SBLC load'!$1:$1,0),0)</f>
        <v>泰州鑫泰</v>
      </c>
      <c r="D225" s="76" t="str">
        <f>VLOOKUP($A225,'SBLC load'!$A:$Y,MATCH(SBLC!D$1,'SBLC load'!$1:$1,0),0)</f>
        <v>渤海银行</v>
      </c>
      <c r="E225" s="75" t="str">
        <f>VLOOKUP($A225,'SBLC load'!$A:$Y,MATCH(SBLC!E$1,'SBLC load'!$1:$1,0),0)</f>
        <v>--/--/--</v>
      </c>
      <c r="F225" s="77" t="str">
        <f>VLOOKUP($A225,'SBLC load'!$A:$Y,MATCH(SBLC!F$1,'SBLC load'!$1:$1,0),0)</f>
        <v>USD</v>
      </c>
      <c r="G225" s="77">
        <f>VLOOKUP($A225,'SBLC load'!$A:$Y,MATCH(SBLC!G$1,'SBLC load'!$1:$1,0),0)</f>
        <v>0.32</v>
      </c>
      <c r="H225" s="75" t="str">
        <f>VLOOKUP($A225,'SBLC load'!$A:$Y,MATCH(SBLC!H$1,'SBLC load'!$1:$1,0),0)</f>
        <v>3</v>
      </c>
      <c r="I225" s="75" t="str">
        <f>VLOOKUP($A225,'SBLC load'!$A:$Y,MATCH(SBLC!I$1,'SBLC load'!$1:$1,0),0)</f>
        <v>4.5%</v>
      </c>
      <c r="J225" s="75" t="str">
        <f>VLOOKUP($A225,'SBLC load'!$A:$Y,MATCH(SBLC!J$1,'SBLC load'!$1:$1,0),0)</f>
        <v>--</v>
      </c>
      <c r="K225" s="77" t="str">
        <f>VLOOKUP($A225,'SBLC load'!$A:$Y,MATCH(SBLC!K$1,'SBLC load'!$1:$1,0),0)</f>
        <v>--</v>
      </c>
      <c r="L225" s="76" t="str">
        <f>VLOOKUP($A225,'SBLC load'!$A:$Y,MATCH(SBLC!L$1,'SBLC load'!$1:$1,0),0)</f>
        <v>备证+担保</v>
      </c>
      <c r="M225" s="76" t="str">
        <f>VLOOKUP($A225,'SBLC load'!$A:$Y,MATCH(SBLC!M$1,'SBLC load'!$1:$1,0),0)</f>
        <v>--</v>
      </c>
      <c r="N225" s="76" t="str">
        <f>VLOOKUP($A225,'SBLC load'!$A:$Y,MATCH(SBLC!N$1,'SBLC load'!$1:$1,0),0)</f>
        <v>江苏</v>
      </c>
      <c r="O225" s="127" t="str">
        <f>VLOOKUP($A225,'SBLC load'!$A:$Y,MATCH(SBLC!O$1,'SBLC load'!$1:$1,0),0)</f>
        <v>地方平台</v>
      </c>
      <c r="P225" s="127">
        <f>VLOOKUP($A225,'SBLC load'!$A:$Y,MATCH(SBLC!P$1,'SBLC load'!$1:$1,0),0)</f>
        <v>0.32</v>
      </c>
      <c r="Q225" s="127" t="str">
        <f>VLOOKUP($A225,'SBLC load'!$A:$Y,MATCH(SBLC!Q$1,'SBLC load'!$1:$1,0),0)</f>
        <v>股份行备证</v>
      </c>
      <c r="R225" s="127" t="str">
        <f>VLOOKUP($A225,'SBLC load'!$A:$Y,MATCH(SBLC!R$1,'SBLC load'!$1:$1,0),0)</f>
        <v>股份行第三梯队</v>
      </c>
      <c r="S225" s="127" t="str">
        <f>VLOOKUP($A225,'SBLC load'!$A:$Y,MATCH(SBLC!S$1,'SBLC load'!$1:$1,0),0)</f>
        <v>--</v>
      </c>
    </row>
    <row r="226" spans="1:19" x14ac:dyDescent="0.25">
      <c r="A226" s="101">
        <f>SBLC[[#This Row],[Index]]</f>
        <v>97</v>
      </c>
      <c r="B226" s="75">
        <f>VLOOKUP($A226,'SBLC load'!$A:$Y,MATCH(SBLC!B$1,'SBLC load'!$1:$1,0),0)</f>
        <v>44722</v>
      </c>
      <c r="C226" s="76" t="str">
        <f>VLOOKUP($A226,'SBLC load'!$A:$AD,MATCH(SBLC!C$1,'SBLC load'!$1:$1,0),0)</f>
        <v>成都陆港枢纽</v>
      </c>
      <c r="D226" s="76" t="str">
        <f>VLOOKUP($A226,'SBLC load'!$A:$Y,MATCH(SBLC!D$1,'SBLC load'!$1:$1,0),0)</f>
        <v>成都银行</v>
      </c>
      <c r="E226" s="75" t="str">
        <f>VLOOKUP($A226,'SBLC load'!$A:$Y,MATCH(SBLC!E$1,'SBLC load'!$1:$1,0),0)</f>
        <v>--/--/--</v>
      </c>
      <c r="F226" s="77" t="str">
        <f>VLOOKUP($A226,'SBLC load'!$A:$Y,MATCH(SBLC!F$1,'SBLC load'!$1:$1,0),0)</f>
        <v>USD</v>
      </c>
      <c r="G226" s="77">
        <f>VLOOKUP($A226,'SBLC load'!$A:$Y,MATCH(SBLC!G$1,'SBLC load'!$1:$1,0),0)</f>
        <v>1</v>
      </c>
      <c r="H226" s="75" t="str">
        <f>VLOOKUP($A226,'SBLC load'!$A:$Y,MATCH(SBLC!H$1,'SBLC load'!$1:$1,0),0)</f>
        <v>3</v>
      </c>
      <c r="I226" s="75" t="str">
        <f>VLOOKUP($A226,'SBLC load'!$A:$Y,MATCH(SBLC!I$1,'SBLC load'!$1:$1,0),0)</f>
        <v>4%</v>
      </c>
      <c r="J226" s="75" t="str">
        <f>VLOOKUP($A226,'SBLC load'!$A:$Y,MATCH(SBLC!J$1,'SBLC load'!$1:$1,0),0)</f>
        <v>--</v>
      </c>
      <c r="K226" s="77" t="str">
        <f>VLOOKUP($A226,'SBLC load'!$A:$Y,MATCH(SBLC!K$1,'SBLC load'!$1:$1,0),0)</f>
        <v>--</v>
      </c>
      <c r="L226" s="76" t="str">
        <f>VLOOKUP($A226,'SBLC load'!$A:$Y,MATCH(SBLC!L$1,'SBLC load'!$1:$1,0),0)</f>
        <v>备证</v>
      </c>
      <c r="M226" s="76" t="str">
        <f>VLOOKUP($A226,'SBLC load'!$A:$Y,MATCH(SBLC!M$1,'SBLC load'!$1:$1,0),0)</f>
        <v>--</v>
      </c>
      <c r="N226" s="76" t="str">
        <f>VLOOKUP($A226,'SBLC load'!$A:$Y,MATCH(SBLC!N$1,'SBLC load'!$1:$1,0),0)</f>
        <v>四川</v>
      </c>
      <c r="O226" s="127" t="str">
        <f>VLOOKUP($A226,'SBLC load'!$A:$Y,MATCH(SBLC!O$1,'SBLC load'!$1:$1,0),0)</f>
        <v>地方平台</v>
      </c>
      <c r="P226" s="127">
        <f>VLOOKUP($A226,'SBLC load'!$A:$Y,MATCH(SBLC!P$1,'SBLC load'!$1:$1,0),0)</f>
        <v>1</v>
      </c>
      <c r="Q226" s="127" t="str">
        <f>VLOOKUP($A226,'SBLC load'!$A:$Y,MATCH(SBLC!Q$1,'SBLC load'!$1:$1,0),0)</f>
        <v>城商行备证</v>
      </c>
      <c r="R226" s="127" t="str">
        <f>VLOOKUP($A226,'SBLC load'!$A:$Y,MATCH(SBLC!R$1,'SBLC load'!$1:$1,0),0)</f>
        <v>城商行第三梯队</v>
      </c>
      <c r="S226" s="127" t="str">
        <f>VLOOKUP($A226,'SBLC load'!$A:$Y,MATCH(SBLC!S$1,'SBLC load'!$1:$1,0),0)</f>
        <v>--</v>
      </c>
    </row>
    <row r="227" spans="1:19" x14ac:dyDescent="0.25">
      <c r="A227" s="101">
        <f>SBLC[[#This Row],[Index]]</f>
        <v>96</v>
      </c>
      <c r="B227" s="75">
        <f>VLOOKUP($A227,'SBLC load'!$A:$Y,MATCH(SBLC!B$1,'SBLC load'!$1:$1,0),0)</f>
        <v>44722</v>
      </c>
      <c r="C227" s="76" t="str">
        <f>VLOOKUP($A227,'SBLC load'!$A:$AD,MATCH(SBLC!C$1,'SBLC load'!$1:$1,0),0)</f>
        <v>凉山州发展</v>
      </c>
      <c r="D227" s="76" t="str">
        <f>VLOOKUP($A227,'SBLC load'!$A:$Y,MATCH(SBLC!D$1,'SBLC load'!$1:$1,0),0)</f>
        <v>天津银行</v>
      </c>
      <c r="E227" s="75" t="str">
        <f>VLOOKUP($A227,'SBLC load'!$A:$Y,MATCH(SBLC!E$1,'SBLC load'!$1:$1,0),0)</f>
        <v>--/--/--</v>
      </c>
      <c r="F227" s="77" t="str">
        <f>VLOOKUP($A227,'SBLC load'!$A:$Y,MATCH(SBLC!F$1,'SBLC load'!$1:$1,0),0)</f>
        <v>USD</v>
      </c>
      <c r="G227" s="77">
        <f>VLOOKUP($A227,'SBLC load'!$A:$Y,MATCH(SBLC!G$1,'SBLC load'!$1:$1,0),0)</f>
        <v>0.6</v>
      </c>
      <c r="H227" s="75" t="str">
        <f>VLOOKUP($A227,'SBLC load'!$A:$Y,MATCH(SBLC!H$1,'SBLC load'!$1:$1,0),0)</f>
        <v>3</v>
      </c>
      <c r="I227" s="75" t="str">
        <f>VLOOKUP($A227,'SBLC load'!$A:$Y,MATCH(SBLC!I$1,'SBLC load'!$1:$1,0),0)</f>
        <v>4.5%</v>
      </c>
      <c r="J227" s="75" t="str">
        <f>VLOOKUP($A227,'SBLC load'!$A:$Y,MATCH(SBLC!J$1,'SBLC load'!$1:$1,0),0)</f>
        <v>--</v>
      </c>
      <c r="K227" s="77" t="str">
        <f>VLOOKUP($A227,'SBLC load'!$A:$Y,MATCH(SBLC!K$1,'SBLC load'!$1:$1,0),0)</f>
        <v>--</v>
      </c>
      <c r="L227" s="76" t="str">
        <f>VLOOKUP($A227,'SBLC load'!$A:$Y,MATCH(SBLC!L$1,'SBLC load'!$1:$1,0),0)</f>
        <v>备证</v>
      </c>
      <c r="M227" s="76" t="str">
        <f>VLOOKUP($A227,'SBLC load'!$A:$Y,MATCH(SBLC!M$1,'SBLC load'!$1:$1,0),0)</f>
        <v>--</v>
      </c>
      <c r="N227" s="76" t="str">
        <f>VLOOKUP($A227,'SBLC load'!$A:$Y,MATCH(SBLC!N$1,'SBLC load'!$1:$1,0),0)</f>
        <v>四川</v>
      </c>
      <c r="O227" s="127" t="str">
        <f>VLOOKUP($A227,'SBLC load'!$A:$Y,MATCH(SBLC!O$1,'SBLC load'!$1:$1,0),0)</f>
        <v>地方平台</v>
      </c>
      <c r="P227" s="127">
        <f>VLOOKUP($A227,'SBLC load'!$A:$Y,MATCH(SBLC!P$1,'SBLC load'!$1:$1,0),0)</f>
        <v>0.6</v>
      </c>
      <c r="Q227" s="127" t="str">
        <f>VLOOKUP($A227,'SBLC load'!$A:$Y,MATCH(SBLC!Q$1,'SBLC load'!$1:$1,0),0)</f>
        <v>城商行备证</v>
      </c>
      <c r="R227" s="127" t="str">
        <f>VLOOKUP($A227,'SBLC load'!$A:$Y,MATCH(SBLC!R$1,'SBLC load'!$1:$1,0),0)</f>
        <v>--</v>
      </c>
      <c r="S227" s="127" t="str">
        <f>VLOOKUP($A227,'SBLC load'!$A:$Y,MATCH(SBLC!S$1,'SBLC load'!$1:$1,0),0)</f>
        <v>--</v>
      </c>
    </row>
    <row r="228" spans="1:19" x14ac:dyDescent="0.25">
      <c r="A228" s="101">
        <f>SBLC[[#This Row],[Index]]</f>
        <v>95</v>
      </c>
      <c r="B228" s="75">
        <f>VLOOKUP($A228,'SBLC load'!$A:$Y,MATCH(SBLC!B$1,'SBLC load'!$1:$1,0),0)</f>
        <v>44719</v>
      </c>
      <c r="C228" s="76" t="str">
        <f>VLOOKUP($A228,'SBLC load'!$A:$AD,MATCH(SBLC!C$1,'SBLC load'!$1:$1,0),0)</f>
        <v>舟山蓬莱国资</v>
      </c>
      <c r="D228" s="76" t="str">
        <f>VLOOKUP($A228,'SBLC load'!$A:$Y,MATCH(SBLC!D$1,'SBLC load'!$1:$1,0),0)</f>
        <v>杭州银行</v>
      </c>
      <c r="E228" s="75" t="str">
        <f>VLOOKUP($A228,'SBLC load'!$A:$Y,MATCH(SBLC!E$1,'SBLC load'!$1:$1,0),0)</f>
        <v>--/--/--</v>
      </c>
      <c r="F228" s="77" t="str">
        <f>VLOOKUP($A228,'SBLC load'!$A:$Y,MATCH(SBLC!F$1,'SBLC load'!$1:$1,0),0)</f>
        <v>USD</v>
      </c>
      <c r="G228" s="77">
        <f>VLOOKUP($A228,'SBLC load'!$A:$Y,MATCH(SBLC!G$1,'SBLC load'!$1:$1,0),0)</f>
        <v>1.5</v>
      </c>
      <c r="H228" s="75" t="str">
        <f>VLOOKUP($A228,'SBLC load'!$A:$Y,MATCH(SBLC!H$1,'SBLC load'!$1:$1,0),0)</f>
        <v>3</v>
      </c>
      <c r="I228" s="75" t="str">
        <f>VLOOKUP($A228,'SBLC load'!$A:$Y,MATCH(SBLC!I$1,'SBLC load'!$1:$1,0),0)</f>
        <v>3.9%</v>
      </c>
      <c r="J228" s="75" t="str">
        <f>VLOOKUP($A228,'SBLC load'!$A:$Y,MATCH(SBLC!J$1,'SBLC load'!$1:$1,0),0)</f>
        <v>4%a</v>
      </c>
      <c r="K228" s="77" t="str">
        <f>VLOOKUP($A228,'SBLC load'!$A:$Y,MATCH(SBLC!K$1,'SBLC load'!$1:$1,0),0)</f>
        <v>10</v>
      </c>
      <c r="L228" s="76" t="str">
        <f>VLOOKUP($A228,'SBLC load'!$A:$Y,MATCH(SBLC!L$1,'SBLC load'!$1:$1,0),0)</f>
        <v>备证</v>
      </c>
      <c r="M228" s="76" t="str">
        <f>VLOOKUP($A228,'SBLC load'!$A:$Y,MATCH(SBLC!M$1,'SBLC load'!$1:$1,0),0)</f>
        <v>--</v>
      </c>
      <c r="N228" s="76" t="str">
        <f>VLOOKUP($A228,'SBLC load'!$A:$Y,MATCH(SBLC!N$1,'SBLC load'!$1:$1,0),0)</f>
        <v>浙江</v>
      </c>
      <c r="O228" s="127" t="str">
        <f>VLOOKUP($A228,'SBLC load'!$A:$Y,MATCH(SBLC!O$1,'SBLC load'!$1:$1,0),0)</f>
        <v>地方平台</v>
      </c>
      <c r="P228" s="127">
        <f>VLOOKUP($A228,'SBLC load'!$A:$Y,MATCH(SBLC!P$1,'SBLC load'!$1:$1,0),0)</f>
        <v>1.5</v>
      </c>
      <c r="Q228" s="127" t="str">
        <f>VLOOKUP($A228,'SBLC load'!$A:$Y,MATCH(SBLC!Q$1,'SBLC load'!$1:$1,0),0)</f>
        <v>城商行备证</v>
      </c>
      <c r="R228" s="127" t="str">
        <f>VLOOKUP($A228,'SBLC load'!$A:$Y,MATCH(SBLC!R$1,'SBLC load'!$1:$1,0),0)</f>
        <v>城商行第二梯队</v>
      </c>
      <c r="S228" s="127" t="str">
        <f>VLOOKUP($A228,'SBLC load'!$A:$Y,MATCH(SBLC!S$1,'SBLC load'!$1:$1,0),0)</f>
        <v>--</v>
      </c>
    </row>
    <row r="229" spans="1:19" x14ac:dyDescent="0.25">
      <c r="A229" s="101">
        <f>SBLC[[#This Row],[Index]]</f>
        <v>94</v>
      </c>
      <c r="B229" s="75">
        <f>VLOOKUP($A229,'SBLC load'!$A:$Y,MATCH(SBLC!B$1,'SBLC load'!$1:$1,0),0)</f>
        <v>44718</v>
      </c>
      <c r="C229" s="76" t="str">
        <f>VLOOKUP($A229,'SBLC load'!$A:$AD,MATCH(SBLC!C$1,'SBLC load'!$1:$1,0),0)</f>
        <v>南京溧水经开</v>
      </c>
      <c r="D229" s="76" t="str">
        <f>VLOOKUP($A229,'SBLC load'!$A:$Y,MATCH(SBLC!D$1,'SBLC load'!$1:$1,0),0)</f>
        <v>浙商银行</v>
      </c>
      <c r="E229" s="75" t="str">
        <f>VLOOKUP($A229,'SBLC load'!$A:$Y,MATCH(SBLC!E$1,'SBLC load'!$1:$1,0),0)</f>
        <v>--/--/--</v>
      </c>
      <c r="F229" s="77" t="str">
        <f>VLOOKUP($A229,'SBLC load'!$A:$Y,MATCH(SBLC!F$1,'SBLC load'!$1:$1,0),0)</f>
        <v>USD</v>
      </c>
      <c r="G229" s="77">
        <f>VLOOKUP($A229,'SBLC load'!$A:$Y,MATCH(SBLC!G$1,'SBLC load'!$1:$1,0),0)</f>
        <v>0.62</v>
      </c>
      <c r="H229" s="75" t="str">
        <f>VLOOKUP($A229,'SBLC load'!$A:$Y,MATCH(SBLC!H$1,'SBLC load'!$1:$1,0),0)</f>
        <v>3</v>
      </c>
      <c r="I229" s="75" t="str">
        <f>VLOOKUP($A229,'SBLC load'!$A:$Y,MATCH(SBLC!I$1,'SBLC load'!$1:$1,0),0)</f>
        <v>3.8%</v>
      </c>
      <c r="J229" s="75" t="str">
        <f>VLOOKUP($A229,'SBLC load'!$A:$Y,MATCH(SBLC!J$1,'SBLC load'!$1:$1,0),0)</f>
        <v>3.9%a</v>
      </c>
      <c r="K229" s="77" t="str">
        <f>VLOOKUP($A229,'SBLC load'!$A:$Y,MATCH(SBLC!K$1,'SBLC load'!$1:$1,0),0)</f>
        <v>10</v>
      </c>
      <c r="L229" s="76" t="str">
        <f>VLOOKUP($A229,'SBLC load'!$A:$Y,MATCH(SBLC!L$1,'SBLC load'!$1:$1,0),0)</f>
        <v>备证+维好</v>
      </c>
      <c r="M229" s="76" t="str">
        <f>VLOOKUP($A229,'SBLC load'!$A:$Y,MATCH(SBLC!M$1,'SBLC load'!$1:$1,0),0)</f>
        <v>--</v>
      </c>
      <c r="N229" s="76" t="str">
        <f>VLOOKUP($A229,'SBLC load'!$A:$Y,MATCH(SBLC!N$1,'SBLC load'!$1:$1,0),0)</f>
        <v>江苏</v>
      </c>
      <c r="O229" s="127" t="str">
        <f>VLOOKUP($A229,'SBLC load'!$A:$Y,MATCH(SBLC!O$1,'SBLC load'!$1:$1,0),0)</f>
        <v>地方平台</v>
      </c>
      <c r="P229" s="127">
        <f>VLOOKUP($A229,'SBLC load'!$A:$Y,MATCH(SBLC!P$1,'SBLC load'!$1:$1,0),0)</f>
        <v>0.62</v>
      </c>
      <c r="Q229" s="127" t="str">
        <f>VLOOKUP($A229,'SBLC load'!$A:$Y,MATCH(SBLC!Q$1,'SBLC load'!$1:$1,0),0)</f>
        <v>股份行备证</v>
      </c>
      <c r="R229" s="127" t="str">
        <f>VLOOKUP($A229,'SBLC load'!$A:$Y,MATCH(SBLC!R$1,'SBLC load'!$1:$1,0),0)</f>
        <v>股份行第二梯队</v>
      </c>
      <c r="S229" s="127" t="str">
        <f>VLOOKUP($A229,'SBLC load'!$A:$Y,MATCH(SBLC!S$1,'SBLC load'!$1:$1,0),0)</f>
        <v>--</v>
      </c>
    </row>
    <row r="230" spans="1:19" x14ac:dyDescent="0.25">
      <c r="A230" s="101">
        <f>SBLC[[#This Row],[Index]]</f>
        <v>93</v>
      </c>
      <c r="B230" s="75">
        <f>VLOOKUP($A230,'SBLC load'!$A:$Y,MATCH(SBLC!B$1,'SBLC load'!$1:$1,0),0)</f>
        <v>44713</v>
      </c>
      <c r="C230" s="76" t="str">
        <f>VLOOKUP($A230,'SBLC load'!$A:$AD,MATCH(SBLC!C$1,'SBLC load'!$1:$1,0),0)</f>
        <v>泰州鑫泰</v>
      </c>
      <c r="D230" s="76" t="str">
        <f>VLOOKUP($A230,'SBLC load'!$A:$Y,MATCH(SBLC!D$1,'SBLC load'!$1:$1,0),0)</f>
        <v>南京银行</v>
      </c>
      <c r="E230" s="75" t="str">
        <f>VLOOKUP($A230,'SBLC load'!$A:$Y,MATCH(SBLC!E$1,'SBLC load'!$1:$1,0),0)</f>
        <v>--/--/--</v>
      </c>
      <c r="F230" s="77" t="str">
        <f>VLOOKUP($A230,'SBLC load'!$A:$Y,MATCH(SBLC!F$1,'SBLC load'!$1:$1,0),0)</f>
        <v>USD</v>
      </c>
      <c r="G230" s="77">
        <f>VLOOKUP($A230,'SBLC load'!$A:$Y,MATCH(SBLC!G$1,'SBLC load'!$1:$1,0),0)</f>
        <v>0.48</v>
      </c>
      <c r="H230" s="75" t="str">
        <f>VLOOKUP($A230,'SBLC load'!$A:$Y,MATCH(SBLC!H$1,'SBLC load'!$1:$1,0),0)</f>
        <v>3</v>
      </c>
      <c r="I230" s="75" t="str">
        <f>VLOOKUP($A230,'SBLC load'!$A:$Y,MATCH(SBLC!I$1,'SBLC load'!$1:$1,0),0)</f>
        <v>3.85%</v>
      </c>
      <c r="J230" s="75" t="str">
        <f>VLOOKUP($A230,'SBLC load'!$A:$Y,MATCH(SBLC!J$1,'SBLC load'!$1:$1,0),0)</f>
        <v>--</v>
      </c>
      <c r="K230" s="77" t="str">
        <f>VLOOKUP($A230,'SBLC load'!$A:$Y,MATCH(SBLC!K$1,'SBLC load'!$1:$1,0),0)</f>
        <v>--</v>
      </c>
      <c r="L230" s="76" t="str">
        <f>VLOOKUP($A230,'SBLC load'!$A:$Y,MATCH(SBLC!L$1,'SBLC load'!$1:$1,0),0)</f>
        <v>备证+担保</v>
      </c>
      <c r="M230" s="76" t="str">
        <f>VLOOKUP($A230,'SBLC load'!$A:$Y,MATCH(SBLC!M$1,'SBLC load'!$1:$1,0),0)</f>
        <v>--</v>
      </c>
      <c r="N230" s="76" t="str">
        <f>VLOOKUP($A230,'SBLC load'!$A:$Y,MATCH(SBLC!N$1,'SBLC load'!$1:$1,0),0)</f>
        <v>江苏</v>
      </c>
      <c r="O230" s="127" t="str">
        <f>VLOOKUP($A230,'SBLC load'!$A:$Y,MATCH(SBLC!O$1,'SBLC load'!$1:$1,0),0)</f>
        <v>地方平台</v>
      </c>
      <c r="P230" s="127">
        <f>VLOOKUP($A230,'SBLC load'!$A:$Y,MATCH(SBLC!P$1,'SBLC load'!$1:$1,0),0)</f>
        <v>0.48</v>
      </c>
      <c r="Q230" s="127" t="str">
        <f>VLOOKUP($A230,'SBLC load'!$A:$Y,MATCH(SBLC!Q$1,'SBLC load'!$1:$1,0),0)</f>
        <v>城商行备证</v>
      </c>
      <c r="R230" s="127" t="str">
        <f>VLOOKUP($A230,'SBLC load'!$A:$Y,MATCH(SBLC!R$1,'SBLC load'!$1:$1,0),0)</f>
        <v>城商行第二梯队</v>
      </c>
      <c r="S230" s="127" t="str">
        <f>VLOOKUP($A230,'SBLC load'!$A:$Y,MATCH(SBLC!S$1,'SBLC load'!$1:$1,0),0)</f>
        <v>--</v>
      </c>
    </row>
    <row r="231" spans="1:19" x14ac:dyDescent="0.25">
      <c r="A231" s="101">
        <f>SBLC[[#This Row],[Index]]</f>
        <v>92</v>
      </c>
      <c r="B231" s="75">
        <f>VLOOKUP($A231,'SBLC load'!$A:$Y,MATCH(SBLC!B$1,'SBLC load'!$1:$1,0),0)</f>
        <v>44713</v>
      </c>
      <c r="C231" s="76" t="str">
        <f>VLOOKUP($A231,'SBLC load'!$A:$AD,MATCH(SBLC!C$1,'SBLC load'!$1:$1,0),0)</f>
        <v>武汉江夏农业</v>
      </c>
      <c r="D231" s="76" t="str">
        <f>VLOOKUP($A231,'SBLC load'!$A:$Y,MATCH(SBLC!D$1,'SBLC load'!$1:$1,0),0)</f>
        <v>华夏银行</v>
      </c>
      <c r="E231" s="75" t="str">
        <f>VLOOKUP($A231,'SBLC load'!$A:$Y,MATCH(SBLC!E$1,'SBLC load'!$1:$1,0),0)</f>
        <v>--/--/--</v>
      </c>
      <c r="F231" s="77" t="str">
        <f>VLOOKUP($A231,'SBLC load'!$A:$Y,MATCH(SBLC!F$1,'SBLC load'!$1:$1,0),0)</f>
        <v>EUR</v>
      </c>
      <c r="G231" s="77">
        <f>VLOOKUP($A231,'SBLC load'!$A:$Y,MATCH(SBLC!G$1,'SBLC load'!$1:$1,0),0)</f>
        <v>0.93</v>
      </c>
      <c r="H231" s="75" t="str">
        <f>VLOOKUP($A231,'SBLC load'!$A:$Y,MATCH(SBLC!H$1,'SBLC load'!$1:$1,0),0)</f>
        <v>2.9</v>
      </c>
      <c r="I231" s="75" t="str">
        <f>VLOOKUP($A231,'SBLC load'!$A:$Y,MATCH(SBLC!I$1,'SBLC load'!$1:$1,0),0)</f>
        <v>2.3%</v>
      </c>
      <c r="J231" s="75" t="str">
        <f>VLOOKUP($A231,'SBLC load'!$A:$Y,MATCH(SBLC!J$1,'SBLC load'!$1:$1,0),0)</f>
        <v>--</v>
      </c>
      <c r="K231" s="77" t="str">
        <f>VLOOKUP($A231,'SBLC load'!$A:$Y,MATCH(SBLC!K$1,'SBLC load'!$1:$1,0),0)</f>
        <v>--</v>
      </c>
      <c r="L231" s="76" t="str">
        <f>VLOOKUP($A231,'SBLC load'!$A:$Y,MATCH(SBLC!L$1,'SBLC load'!$1:$1,0),0)</f>
        <v>备证</v>
      </c>
      <c r="M231" s="76" t="str">
        <f>VLOOKUP($A231,'SBLC load'!$A:$Y,MATCH(SBLC!M$1,'SBLC load'!$1:$1,0),0)</f>
        <v>--</v>
      </c>
      <c r="N231" s="76" t="str">
        <f>VLOOKUP($A231,'SBLC load'!$A:$Y,MATCH(SBLC!N$1,'SBLC load'!$1:$1,0),0)</f>
        <v>湖北</v>
      </c>
      <c r="O231" s="127" t="str">
        <f>VLOOKUP($A231,'SBLC load'!$A:$Y,MATCH(SBLC!O$1,'SBLC load'!$1:$1,0),0)</f>
        <v>地方平台</v>
      </c>
      <c r="P231" s="127">
        <f>VLOOKUP($A231,'SBLC load'!$A:$Y,MATCH(SBLC!P$1,'SBLC load'!$1:$1,0),0)</f>
        <v>0.99</v>
      </c>
      <c r="Q231" s="127" t="str">
        <f>VLOOKUP($A231,'SBLC load'!$A:$Y,MATCH(SBLC!Q$1,'SBLC load'!$1:$1,0),0)</f>
        <v>股份行备证</v>
      </c>
      <c r="R231" s="127" t="str">
        <f>VLOOKUP($A231,'SBLC load'!$A:$Y,MATCH(SBLC!R$1,'SBLC load'!$1:$1,0),0)</f>
        <v>股份行第二梯队</v>
      </c>
      <c r="S231" s="127" t="str">
        <f>VLOOKUP($A231,'SBLC load'!$A:$Y,MATCH(SBLC!S$1,'SBLC load'!$1:$1,0),0)</f>
        <v>--</v>
      </c>
    </row>
    <row r="232" spans="1:19" x14ac:dyDescent="0.25">
      <c r="A232" s="101">
        <f>SBLC[[#This Row],[Index]]</f>
        <v>91</v>
      </c>
      <c r="B232" s="75">
        <f>VLOOKUP($A232,'SBLC load'!$A:$Y,MATCH(SBLC!B$1,'SBLC load'!$1:$1,0),0)</f>
        <v>44712</v>
      </c>
      <c r="C232" s="76" t="str">
        <f>VLOOKUP($A232,'SBLC load'!$A:$AD,MATCH(SBLC!C$1,'SBLC load'!$1:$1,0),0)</f>
        <v>江苏射阳大米</v>
      </c>
      <c r="D232" s="76" t="str">
        <f>VLOOKUP($A232,'SBLC load'!$A:$Y,MATCH(SBLC!D$1,'SBLC load'!$1:$1,0),0)</f>
        <v>浙商银行</v>
      </c>
      <c r="E232" s="75" t="str">
        <f>VLOOKUP($A232,'SBLC load'!$A:$Y,MATCH(SBLC!E$1,'SBLC load'!$1:$1,0),0)</f>
        <v>--/--/--</v>
      </c>
      <c r="F232" s="77" t="str">
        <f>VLOOKUP($A232,'SBLC load'!$A:$Y,MATCH(SBLC!F$1,'SBLC load'!$1:$1,0),0)</f>
        <v>EUR</v>
      </c>
      <c r="G232" s="77">
        <f>VLOOKUP($A232,'SBLC load'!$A:$Y,MATCH(SBLC!G$1,'SBLC load'!$1:$1,0),0)</f>
        <v>0.375</v>
      </c>
      <c r="H232" s="75" t="str">
        <f>VLOOKUP($A232,'SBLC load'!$A:$Y,MATCH(SBLC!H$1,'SBLC load'!$1:$1,0),0)</f>
        <v>1</v>
      </c>
      <c r="I232" s="75" t="str">
        <f>VLOOKUP($A232,'SBLC load'!$A:$Y,MATCH(SBLC!I$1,'SBLC load'!$1:$1,0),0)</f>
        <v>1.7%</v>
      </c>
      <c r="J232" s="75" t="str">
        <f>VLOOKUP($A232,'SBLC load'!$A:$Y,MATCH(SBLC!J$1,'SBLC load'!$1:$1,0),0)</f>
        <v>--</v>
      </c>
      <c r="K232" s="77" t="str">
        <f>VLOOKUP($A232,'SBLC load'!$A:$Y,MATCH(SBLC!K$1,'SBLC load'!$1:$1,0),0)</f>
        <v>--</v>
      </c>
      <c r="L232" s="76" t="str">
        <f>VLOOKUP($A232,'SBLC load'!$A:$Y,MATCH(SBLC!L$1,'SBLC load'!$1:$1,0),0)</f>
        <v>备证</v>
      </c>
      <c r="M232" s="76" t="str">
        <f>VLOOKUP($A232,'SBLC load'!$A:$Y,MATCH(SBLC!M$1,'SBLC load'!$1:$1,0),0)</f>
        <v>--</v>
      </c>
      <c r="N232" s="76" t="str">
        <f>VLOOKUP($A232,'SBLC load'!$A:$Y,MATCH(SBLC!N$1,'SBLC load'!$1:$1,0),0)</f>
        <v>江苏</v>
      </c>
      <c r="O232" s="127" t="str">
        <f>VLOOKUP($A232,'SBLC load'!$A:$Y,MATCH(SBLC!O$1,'SBLC load'!$1:$1,0),0)</f>
        <v>地方平台</v>
      </c>
      <c r="P232" s="127">
        <f>VLOOKUP($A232,'SBLC load'!$A:$Y,MATCH(SBLC!P$1,'SBLC load'!$1:$1,0),0)</f>
        <v>0.4</v>
      </c>
      <c r="Q232" s="127" t="str">
        <f>VLOOKUP($A232,'SBLC load'!$A:$Y,MATCH(SBLC!Q$1,'SBLC load'!$1:$1,0),0)</f>
        <v>股份行备证</v>
      </c>
      <c r="R232" s="127" t="str">
        <f>VLOOKUP($A232,'SBLC load'!$A:$Y,MATCH(SBLC!R$1,'SBLC load'!$1:$1,0),0)</f>
        <v>股份行第二梯队</v>
      </c>
      <c r="S232" s="127" t="str">
        <f>VLOOKUP($A232,'SBLC load'!$A:$Y,MATCH(SBLC!S$1,'SBLC load'!$1:$1,0),0)</f>
        <v>--</v>
      </c>
    </row>
    <row r="233" spans="1:19" x14ac:dyDescent="0.25">
      <c r="A233" s="101">
        <f>SBLC[[#This Row],[Index]]</f>
        <v>90</v>
      </c>
      <c r="B233" s="75">
        <f>VLOOKUP($A233,'SBLC load'!$A:$Y,MATCH(SBLC!B$1,'SBLC load'!$1:$1,0),0)</f>
        <v>44712</v>
      </c>
      <c r="C233" s="76" t="str">
        <f>VLOOKUP($A233,'SBLC load'!$A:$AD,MATCH(SBLC!C$1,'SBLC load'!$1:$1,0),0)</f>
        <v>成都湔江</v>
      </c>
      <c r="D233" s="76" t="str">
        <f>VLOOKUP($A233,'SBLC load'!$A:$Y,MATCH(SBLC!D$1,'SBLC load'!$1:$1,0),0)</f>
        <v>徽商银行</v>
      </c>
      <c r="E233" s="75" t="str">
        <f>VLOOKUP($A233,'SBLC load'!$A:$Y,MATCH(SBLC!E$1,'SBLC load'!$1:$1,0),0)</f>
        <v>--/--/--</v>
      </c>
      <c r="F233" s="77" t="str">
        <f>VLOOKUP($A233,'SBLC load'!$A:$Y,MATCH(SBLC!F$1,'SBLC load'!$1:$1,0),0)</f>
        <v>USD</v>
      </c>
      <c r="G233" s="77">
        <f>VLOOKUP($A233,'SBLC load'!$A:$Y,MATCH(SBLC!G$1,'SBLC load'!$1:$1,0),0)</f>
        <v>1</v>
      </c>
      <c r="H233" s="75" t="str">
        <f>VLOOKUP($A233,'SBLC load'!$A:$Y,MATCH(SBLC!H$1,'SBLC load'!$1:$1,0),0)</f>
        <v>3</v>
      </c>
      <c r="I233" s="75" t="str">
        <f>VLOOKUP($A233,'SBLC load'!$A:$Y,MATCH(SBLC!I$1,'SBLC load'!$1:$1,0),0)</f>
        <v>4.5%</v>
      </c>
      <c r="J233" s="75" t="str">
        <f>VLOOKUP($A233,'SBLC load'!$A:$Y,MATCH(SBLC!J$1,'SBLC load'!$1:$1,0),0)</f>
        <v>--</v>
      </c>
      <c r="K233" s="77" t="str">
        <f>VLOOKUP($A233,'SBLC load'!$A:$Y,MATCH(SBLC!K$1,'SBLC load'!$1:$1,0),0)</f>
        <v>--</v>
      </c>
      <c r="L233" s="76" t="str">
        <f>VLOOKUP($A233,'SBLC load'!$A:$Y,MATCH(SBLC!L$1,'SBLC load'!$1:$1,0),0)</f>
        <v>备证</v>
      </c>
      <c r="M233" s="76" t="str">
        <f>VLOOKUP($A233,'SBLC load'!$A:$Y,MATCH(SBLC!M$1,'SBLC load'!$1:$1,0),0)</f>
        <v>--</v>
      </c>
      <c r="N233" s="76" t="str">
        <f>VLOOKUP($A233,'SBLC load'!$A:$Y,MATCH(SBLC!N$1,'SBLC load'!$1:$1,0),0)</f>
        <v>四川</v>
      </c>
      <c r="O233" s="127" t="str">
        <f>VLOOKUP($A233,'SBLC load'!$A:$Y,MATCH(SBLC!O$1,'SBLC load'!$1:$1,0),0)</f>
        <v>地方平台</v>
      </c>
      <c r="P233" s="127">
        <f>VLOOKUP($A233,'SBLC load'!$A:$Y,MATCH(SBLC!P$1,'SBLC load'!$1:$1,0),0)</f>
        <v>1</v>
      </c>
      <c r="Q233" s="127" t="str">
        <f>VLOOKUP($A233,'SBLC load'!$A:$Y,MATCH(SBLC!Q$1,'SBLC load'!$1:$1,0),0)</f>
        <v>城商行备证</v>
      </c>
      <c r="R233" s="127" t="str">
        <f>VLOOKUP($A233,'SBLC load'!$A:$Y,MATCH(SBLC!R$1,'SBLC load'!$1:$1,0),0)</f>
        <v>--</v>
      </c>
      <c r="S233" s="127" t="str">
        <f>VLOOKUP($A233,'SBLC load'!$A:$Y,MATCH(SBLC!S$1,'SBLC load'!$1:$1,0),0)</f>
        <v>--</v>
      </c>
    </row>
    <row r="234" spans="1:19" x14ac:dyDescent="0.25">
      <c r="A234" s="101">
        <f>SBLC[[#This Row],[Index]]</f>
        <v>89</v>
      </c>
      <c r="B234" s="75">
        <f>VLOOKUP($A234,'SBLC load'!$A:$Y,MATCH(SBLC!B$1,'SBLC load'!$1:$1,0),0)</f>
        <v>44708</v>
      </c>
      <c r="C234" s="76" t="str">
        <f>VLOOKUP($A234,'SBLC load'!$A:$AD,MATCH(SBLC!C$1,'SBLC load'!$1:$1,0),0)</f>
        <v>江苏姜堰经开</v>
      </c>
      <c r="D234" s="76" t="str">
        <f>VLOOKUP($A234,'SBLC load'!$A:$Y,MATCH(SBLC!D$1,'SBLC load'!$1:$1,0),0)</f>
        <v>南京银行</v>
      </c>
      <c r="E234" s="75" t="str">
        <f>VLOOKUP($A234,'SBLC load'!$A:$Y,MATCH(SBLC!E$1,'SBLC load'!$1:$1,0),0)</f>
        <v>--/--/--</v>
      </c>
      <c r="F234" s="77" t="str">
        <f>VLOOKUP($A234,'SBLC load'!$A:$Y,MATCH(SBLC!F$1,'SBLC load'!$1:$1,0),0)</f>
        <v>USD</v>
      </c>
      <c r="G234" s="77">
        <f>VLOOKUP($A234,'SBLC load'!$A:$Y,MATCH(SBLC!G$1,'SBLC load'!$1:$1,0),0)</f>
        <v>0.48</v>
      </c>
      <c r="H234" s="75" t="str">
        <f>VLOOKUP($A234,'SBLC load'!$A:$Y,MATCH(SBLC!H$1,'SBLC load'!$1:$1,0),0)</f>
        <v>3</v>
      </c>
      <c r="I234" s="75" t="str">
        <f>VLOOKUP($A234,'SBLC load'!$A:$Y,MATCH(SBLC!I$1,'SBLC load'!$1:$1,0),0)</f>
        <v>3.9%</v>
      </c>
      <c r="J234" s="75" t="str">
        <f>VLOOKUP($A234,'SBLC load'!$A:$Y,MATCH(SBLC!J$1,'SBLC load'!$1:$1,0),0)</f>
        <v>--</v>
      </c>
      <c r="K234" s="77" t="str">
        <f>VLOOKUP($A234,'SBLC load'!$A:$Y,MATCH(SBLC!K$1,'SBLC load'!$1:$1,0),0)</f>
        <v>--</v>
      </c>
      <c r="L234" s="76" t="str">
        <f>VLOOKUP($A234,'SBLC load'!$A:$Y,MATCH(SBLC!L$1,'SBLC load'!$1:$1,0),0)</f>
        <v>备证+担保</v>
      </c>
      <c r="M234" s="76" t="str">
        <f>VLOOKUP($A234,'SBLC load'!$A:$Y,MATCH(SBLC!M$1,'SBLC load'!$1:$1,0),0)</f>
        <v>--</v>
      </c>
      <c r="N234" s="76" t="str">
        <f>VLOOKUP($A234,'SBLC load'!$A:$Y,MATCH(SBLC!N$1,'SBLC load'!$1:$1,0),0)</f>
        <v>江苏</v>
      </c>
      <c r="O234" s="127" t="str">
        <f>VLOOKUP($A234,'SBLC load'!$A:$Y,MATCH(SBLC!O$1,'SBLC load'!$1:$1,0),0)</f>
        <v>地方平台</v>
      </c>
      <c r="P234" s="127">
        <f>VLOOKUP($A234,'SBLC load'!$A:$Y,MATCH(SBLC!P$1,'SBLC load'!$1:$1,0),0)</f>
        <v>0.48</v>
      </c>
      <c r="Q234" s="127" t="str">
        <f>VLOOKUP($A234,'SBLC load'!$A:$Y,MATCH(SBLC!Q$1,'SBLC load'!$1:$1,0),0)</f>
        <v>城商行备证</v>
      </c>
      <c r="R234" s="127" t="str">
        <f>VLOOKUP($A234,'SBLC load'!$A:$Y,MATCH(SBLC!R$1,'SBLC load'!$1:$1,0),0)</f>
        <v>城商行第二梯队</v>
      </c>
      <c r="S234" s="127" t="str">
        <f>VLOOKUP($A234,'SBLC load'!$A:$Y,MATCH(SBLC!S$1,'SBLC load'!$1:$1,0),0)</f>
        <v>--</v>
      </c>
    </row>
    <row r="235" spans="1:19" x14ac:dyDescent="0.25">
      <c r="A235" s="101">
        <f>SBLC[[#This Row],[Index]]</f>
        <v>88</v>
      </c>
      <c r="B235" s="75">
        <f>VLOOKUP($A235,'SBLC load'!$A:$Y,MATCH(SBLC!B$1,'SBLC load'!$1:$1,0),0)</f>
        <v>44708</v>
      </c>
      <c r="C235" s="76" t="str">
        <f>VLOOKUP($A235,'SBLC load'!$A:$AD,MATCH(SBLC!C$1,'SBLC load'!$1:$1,0),0)</f>
        <v>江苏姜堰经开</v>
      </c>
      <c r="D235" s="76" t="str">
        <f>VLOOKUP($A235,'SBLC load'!$A:$Y,MATCH(SBLC!D$1,'SBLC load'!$1:$1,0),0)</f>
        <v>浙商银行</v>
      </c>
      <c r="E235" s="75" t="str">
        <f>VLOOKUP($A235,'SBLC load'!$A:$Y,MATCH(SBLC!E$1,'SBLC load'!$1:$1,0),0)</f>
        <v>--/--/--</v>
      </c>
      <c r="F235" s="77" t="str">
        <f>VLOOKUP($A235,'SBLC load'!$A:$Y,MATCH(SBLC!F$1,'SBLC load'!$1:$1,0),0)</f>
        <v>USD</v>
      </c>
      <c r="G235" s="77">
        <f>VLOOKUP($A235,'SBLC load'!$A:$Y,MATCH(SBLC!G$1,'SBLC load'!$1:$1,0),0)</f>
        <v>0.27</v>
      </c>
      <c r="H235" s="75" t="str">
        <f>VLOOKUP($A235,'SBLC load'!$A:$Y,MATCH(SBLC!H$1,'SBLC load'!$1:$1,0),0)</f>
        <v>3</v>
      </c>
      <c r="I235" s="75" t="str">
        <f>VLOOKUP($A235,'SBLC load'!$A:$Y,MATCH(SBLC!I$1,'SBLC load'!$1:$1,0),0)</f>
        <v>3.9%</v>
      </c>
      <c r="J235" s="75" t="str">
        <f>VLOOKUP($A235,'SBLC load'!$A:$Y,MATCH(SBLC!J$1,'SBLC load'!$1:$1,0),0)</f>
        <v>--</v>
      </c>
      <c r="K235" s="77" t="str">
        <f>VLOOKUP($A235,'SBLC load'!$A:$Y,MATCH(SBLC!K$1,'SBLC load'!$1:$1,0),0)</f>
        <v>--</v>
      </c>
      <c r="L235" s="76" t="str">
        <f>VLOOKUP($A235,'SBLC load'!$A:$Y,MATCH(SBLC!L$1,'SBLC load'!$1:$1,0),0)</f>
        <v>备证+担保</v>
      </c>
      <c r="M235" s="76" t="str">
        <f>VLOOKUP($A235,'SBLC load'!$A:$Y,MATCH(SBLC!M$1,'SBLC load'!$1:$1,0),0)</f>
        <v>--</v>
      </c>
      <c r="N235" s="76" t="str">
        <f>VLOOKUP($A235,'SBLC load'!$A:$Y,MATCH(SBLC!N$1,'SBLC load'!$1:$1,0),0)</f>
        <v>江苏</v>
      </c>
      <c r="O235" s="127" t="str">
        <f>VLOOKUP($A235,'SBLC load'!$A:$Y,MATCH(SBLC!O$1,'SBLC load'!$1:$1,0),0)</f>
        <v>地方平台</v>
      </c>
      <c r="P235" s="127">
        <f>VLOOKUP($A235,'SBLC load'!$A:$Y,MATCH(SBLC!P$1,'SBLC load'!$1:$1,0),0)</f>
        <v>0.27</v>
      </c>
      <c r="Q235" s="127" t="str">
        <f>VLOOKUP($A235,'SBLC load'!$A:$Y,MATCH(SBLC!Q$1,'SBLC load'!$1:$1,0),0)</f>
        <v>股份行备证</v>
      </c>
      <c r="R235" s="127" t="str">
        <f>VLOOKUP($A235,'SBLC load'!$A:$Y,MATCH(SBLC!R$1,'SBLC load'!$1:$1,0),0)</f>
        <v>股份行第二梯队</v>
      </c>
      <c r="S235" s="127" t="str">
        <f>VLOOKUP($A235,'SBLC load'!$A:$Y,MATCH(SBLC!S$1,'SBLC load'!$1:$1,0),0)</f>
        <v>--</v>
      </c>
    </row>
    <row r="236" spans="1:19" x14ac:dyDescent="0.25">
      <c r="A236" s="101">
        <f>SBLC[[#This Row],[Index]]</f>
        <v>87</v>
      </c>
      <c r="B236" s="75">
        <f>VLOOKUP($A236,'SBLC load'!$A:$Y,MATCH(SBLC!B$1,'SBLC load'!$1:$1,0),0)</f>
        <v>44708</v>
      </c>
      <c r="C236" s="76" t="str">
        <f>VLOOKUP($A236,'SBLC load'!$A:$AD,MATCH(SBLC!C$1,'SBLC load'!$1:$1,0),0)</f>
        <v>江苏姜堰经开</v>
      </c>
      <c r="D236" s="76" t="str">
        <f>VLOOKUP($A236,'SBLC load'!$A:$Y,MATCH(SBLC!D$1,'SBLC load'!$1:$1,0),0)</f>
        <v>江苏银行</v>
      </c>
      <c r="E236" s="75" t="str">
        <f>VLOOKUP($A236,'SBLC load'!$A:$Y,MATCH(SBLC!E$1,'SBLC load'!$1:$1,0),0)</f>
        <v>--/--/--</v>
      </c>
      <c r="F236" s="77" t="str">
        <f>VLOOKUP($A236,'SBLC load'!$A:$Y,MATCH(SBLC!F$1,'SBLC load'!$1:$1,0),0)</f>
        <v>USD</v>
      </c>
      <c r="G236" s="77">
        <f>VLOOKUP($A236,'SBLC load'!$A:$Y,MATCH(SBLC!G$1,'SBLC load'!$1:$1,0),0)</f>
        <v>0.9</v>
      </c>
      <c r="H236" s="75" t="str">
        <f>VLOOKUP($A236,'SBLC load'!$A:$Y,MATCH(SBLC!H$1,'SBLC load'!$1:$1,0),0)</f>
        <v>3</v>
      </c>
      <c r="I236" s="75" t="str">
        <f>VLOOKUP($A236,'SBLC load'!$A:$Y,MATCH(SBLC!I$1,'SBLC load'!$1:$1,0),0)</f>
        <v>3.9%</v>
      </c>
      <c r="J236" s="75" t="str">
        <f>VLOOKUP($A236,'SBLC load'!$A:$Y,MATCH(SBLC!J$1,'SBLC load'!$1:$1,0),0)</f>
        <v>--</v>
      </c>
      <c r="K236" s="77" t="str">
        <f>VLOOKUP($A236,'SBLC load'!$A:$Y,MATCH(SBLC!K$1,'SBLC load'!$1:$1,0),0)</f>
        <v>--</v>
      </c>
      <c r="L236" s="76" t="str">
        <f>VLOOKUP($A236,'SBLC load'!$A:$Y,MATCH(SBLC!L$1,'SBLC load'!$1:$1,0),0)</f>
        <v>备证+担保</v>
      </c>
      <c r="M236" s="76" t="str">
        <f>VLOOKUP($A236,'SBLC load'!$A:$Y,MATCH(SBLC!M$1,'SBLC load'!$1:$1,0),0)</f>
        <v>--</v>
      </c>
      <c r="N236" s="76" t="str">
        <f>VLOOKUP($A236,'SBLC load'!$A:$Y,MATCH(SBLC!N$1,'SBLC load'!$1:$1,0),0)</f>
        <v>江苏</v>
      </c>
      <c r="O236" s="127" t="str">
        <f>VLOOKUP($A236,'SBLC load'!$A:$Y,MATCH(SBLC!O$1,'SBLC load'!$1:$1,0),0)</f>
        <v>地方平台</v>
      </c>
      <c r="P236" s="127">
        <f>VLOOKUP($A236,'SBLC load'!$A:$Y,MATCH(SBLC!P$1,'SBLC load'!$1:$1,0),0)</f>
        <v>0.9</v>
      </c>
      <c r="Q236" s="127" t="str">
        <f>VLOOKUP($A236,'SBLC load'!$A:$Y,MATCH(SBLC!Q$1,'SBLC load'!$1:$1,0),0)</f>
        <v>城商行备证</v>
      </c>
      <c r="R236" s="127" t="str">
        <f>VLOOKUP($A236,'SBLC load'!$A:$Y,MATCH(SBLC!R$1,'SBLC load'!$1:$1,0),0)</f>
        <v>城商行第一梯队</v>
      </c>
      <c r="S236" s="127" t="str">
        <f>VLOOKUP($A236,'SBLC load'!$A:$Y,MATCH(SBLC!S$1,'SBLC load'!$1:$1,0),0)</f>
        <v>--</v>
      </c>
    </row>
    <row r="237" spans="1:19" x14ac:dyDescent="0.25">
      <c r="A237" s="101">
        <f>SBLC[[#This Row],[Index]]</f>
        <v>86</v>
      </c>
      <c r="B237" s="75">
        <f>VLOOKUP($A237,'SBLC load'!$A:$Y,MATCH(SBLC!B$1,'SBLC load'!$1:$1,0),0)</f>
        <v>44708</v>
      </c>
      <c r="C237" s="76" t="str">
        <f>VLOOKUP($A237,'SBLC load'!$A:$AD,MATCH(SBLC!C$1,'SBLC load'!$1:$1,0),0)</f>
        <v>山东明水国开</v>
      </c>
      <c r="D237" s="76" t="str">
        <f>VLOOKUP($A237,'SBLC load'!$A:$Y,MATCH(SBLC!D$1,'SBLC load'!$1:$1,0),0)</f>
        <v>浙商银行</v>
      </c>
      <c r="E237" s="75" t="str">
        <f>VLOOKUP($A237,'SBLC load'!$A:$Y,MATCH(SBLC!E$1,'SBLC load'!$1:$1,0),0)</f>
        <v>--/--/--</v>
      </c>
      <c r="F237" s="77" t="str">
        <f>VLOOKUP($A237,'SBLC load'!$A:$Y,MATCH(SBLC!F$1,'SBLC load'!$1:$1,0),0)</f>
        <v>EUR</v>
      </c>
      <c r="G237" s="77">
        <f>VLOOKUP($A237,'SBLC load'!$A:$Y,MATCH(SBLC!G$1,'SBLC load'!$1:$1,0),0)</f>
        <v>0.11</v>
      </c>
      <c r="H237" s="75" t="str">
        <f>VLOOKUP($A237,'SBLC load'!$A:$Y,MATCH(SBLC!H$1,'SBLC load'!$1:$1,0),0)</f>
        <v>3</v>
      </c>
      <c r="I237" s="75" t="str">
        <f>VLOOKUP($A237,'SBLC load'!$A:$Y,MATCH(SBLC!I$1,'SBLC load'!$1:$1,0),0)</f>
        <v>2.2%</v>
      </c>
      <c r="J237" s="75" t="str">
        <f>VLOOKUP($A237,'SBLC load'!$A:$Y,MATCH(SBLC!J$1,'SBLC load'!$1:$1,0),0)</f>
        <v>--</v>
      </c>
      <c r="K237" s="77" t="str">
        <f>VLOOKUP($A237,'SBLC load'!$A:$Y,MATCH(SBLC!K$1,'SBLC load'!$1:$1,0),0)</f>
        <v>--</v>
      </c>
      <c r="L237" s="76" t="str">
        <f>VLOOKUP($A237,'SBLC load'!$A:$Y,MATCH(SBLC!L$1,'SBLC load'!$1:$1,0),0)</f>
        <v>备证</v>
      </c>
      <c r="M237" s="76" t="str">
        <f>VLOOKUP($A237,'SBLC load'!$A:$Y,MATCH(SBLC!M$1,'SBLC load'!$1:$1,0),0)</f>
        <v>--</v>
      </c>
      <c r="N237" s="76" t="str">
        <f>VLOOKUP($A237,'SBLC load'!$A:$Y,MATCH(SBLC!N$1,'SBLC load'!$1:$1,0),0)</f>
        <v>山东</v>
      </c>
      <c r="O237" s="127" t="str">
        <f>VLOOKUP($A237,'SBLC load'!$A:$Y,MATCH(SBLC!O$1,'SBLC load'!$1:$1,0),0)</f>
        <v>地方平台</v>
      </c>
      <c r="P237" s="127">
        <f>VLOOKUP($A237,'SBLC load'!$A:$Y,MATCH(SBLC!P$1,'SBLC load'!$1:$1,0),0)</f>
        <v>0.12</v>
      </c>
      <c r="Q237" s="127" t="str">
        <f>VLOOKUP($A237,'SBLC load'!$A:$Y,MATCH(SBLC!Q$1,'SBLC load'!$1:$1,0),0)</f>
        <v>股份行备证</v>
      </c>
      <c r="R237" s="127" t="str">
        <f>VLOOKUP($A237,'SBLC load'!$A:$Y,MATCH(SBLC!R$1,'SBLC load'!$1:$1,0),0)</f>
        <v>股份行第二梯队</v>
      </c>
      <c r="S237" s="127" t="str">
        <f>VLOOKUP($A237,'SBLC load'!$A:$Y,MATCH(SBLC!S$1,'SBLC load'!$1:$1,0),0)</f>
        <v>--</v>
      </c>
    </row>
    <row r="238" spans="1:19" x14ac:dyDescent="0.25">
      <c r="A238" s="101">
        <f>SBLC[[#This Row],[Index]]</f>
        <v>85</v>
      </c>
      <c r="B238" s="75">
        <f>VLOOKUP($A238,'SBLC load'!$A:$Y,MATCH(SBLC!B$1,'SBLC load'!$1:$1,0),0)</f>
        <v>44706</v>
      </c>
      <c r="C238" s="76" t="str">
        <f>VLOOKUP($A238,'SBLC load'!$A:$AD,MATCH(SBLC!C$1,'SBLC load'!$1:$1,0),0)</f>
        <v>无锡金源产投</v>
      </c>
      <c r="D238" s="76" t="str">
        <f>VLOOKUP($A238,'SBLC load'!$A:$Y,MATCH(SBLC!D$1,'SBLC load'!$1:$1,0),0)</f>
        <v>宁波银行</v>
      </c>
      <c r="E238" s="75" t="str">
        <f>VLOOKUP($A238,'SBLC load'!$A:$Y,MATCH(SBLC!E$1,'SBLC load'!$1:$1,0),0)</f>
        <v>--/--/--</v>
      </c>
      <c r="F238" s="77" t="str">
        <f>VLOOKUP($A238,'SBLC load'!$A:$Y,MATCH(SBLC!F$1,'SBLC load'!$1:$1,0),0)</f>
        <v>EUR</v>
      </c>
      <c r="G238" s="77">
        <f>VLOOKUP($A238,'SBLC load'!$A:$Y,MATCH(SBLC!G$1,'SBLC load'!$1:$1,0),0)</f>
        <v>1.39</v>
      </c>
      <c r="H238" s="75" t="str">
        <f>VLOOKUP($A238,'SBLC load'!$A:$Y,MATCH(SBLC!H$1,'SBLC load'!$1:$1,0),0)</f>
        <v>3</v>
      </c>
      <c r="I238" s="75" t="str">
        <f>VLOOKUP($A238,'SBLC load'!$A:$Y,MATCH(SBLC!I$1,'SBLC load'!$1:$1,0),0)</f>
        <v>2.4%</v>
      </c>
      <c r="J238" s="75" t="str">
        <f>VLOOKUP($A238,'SBLC load'!$A:$Y,MATCH(SBLC!J$1,'SBLC load'!$1:$1,0),0)</f>
        <v>2.5%a</v>
      </c>
      <c r="K238" s="77" t="str">
        <f>VLOOKUP($A238,'SBLC load'!$A:$Y,MATCH(SBLC!K$1,'SBLC load'!$1:$1,0),0)</f>
        <v>10</v>
      </c>
      <c r="L238" s="76" t="str">
        <f>VLOOKUP($A238,'SBLC load'!$A:$Y,MATCH(SBLC!L$1,'SBLC load'!$1:$1,0),0)</f>
        <v>备证</v>
      </c>
      <c r="M238" s="76" t="str">
        <f>VLOOKUP($A238,'SBLC load'!$A:$Y,MATCH(SBLC!M$1,'SBLC load'!$1:$1,0),0)</f>
        <v>绿色债券</v>
      </c>
      <c r="N238" s="76" t="str">
        <f>VLOOKUP($A238,'SBLC load'!$A:$Y,MATCH(SBLC!N$1,'SBLC load'!$1:$1,0),0)</f>
        <v>江苏</v>
      </c>
      <c r="O238" s="127" t="str">
        <f>VLOOKUP($A238,'SBLC load'!$A:$Y,MATCH(SBLC!O$1,'SBLC load'!$1:$1,0),0)</f>
        <v>地方平台</v>
      </c>
      <c r="P238" s="127">
        <f>VLOOKUP($A238,'SBLC load'!$A:$Y,MATCH(SBLC!P$1,'SBLC load'!$1:$1,0),0)</f>
        <v>1.48</v>
      </c>
      <c r="Q238" s="127" t="str">
        <f>VLOOKUP($A238,'SBLC load'!$A:$Y,MATCH(SBLC!Q$1,'SBLC load'!$1:$1,0),0)</f>
        <v>城商行备证</v>
      </c>
      <c r="R238" s="127" t="str">
        <f>VLOOKUP($A238,'SBLC load'!$A:$Y,MATCH(SBLC!R$1,'SBLC load'!$1:$1,0),0)</f>
        <v>城商行第一梯队</v>
      </c>
      <c r="S238" s="127" t="str">
        <f>VLOOKUP($A238,'SBLC load'!$A:$Y,MATCH(SBLC!S$1,'SBLC load'!$1:$1,0),0)</f>
        <v>--</v>
      </c>
    </row>
    <row r="239" spans="1:19" x14ac:dyDescent="0.25">
      <c r="A239" s="101">
        <f>SBLC[[#This Row],[Index]]</f>
        <v>84</v>
      </c>
      <c r="B239" s="75">
        <f>VLOOKUP($A239,'SBLC load'!$A:$Y,MATCH(SBLC!B$1,'SBLC load'!$1:$1,0),0)</f>
        <v>44706</v>
      </c>
      <c r="C239" s="76" t="str">
        <f>VLOOKUP($A239,'SBLC load'!$A:$AD,MATCH(SBLC!C$1,'SBLC load'!$1:$1,0),0)</f>
        <v>咸宁城发</v>
      </c>
      <c r="D239" s="76" t="str">
        <f>VLOOKUP($A239,'SBLC load'!$A:$Y,MATCH(SBLC!D$1,'SBLC load'!$1:$1,0),0)</f>
        <v>渤海银行</v>
      </c>
      <c r="E239" s="75" t="str">
        <f>VLOOKUP($A239,'SBLC load'!$A:$Y,MATCH(SBLC!E$1,'SBLC load'!$1:$1,0),0)</f>
        <v>--/--/--</v>
      </c>
      <c r="F239" s="77" t="str">
        <f>VLOOKUP($A239,'SBLC load'!$A:$Y,MATCH(SBLC!F$1,'SBLC load'!$1:$1,0),0)</f>
        <v>USD</v>
      </c>
      <c r="G239" s="77">
        <f>VLOOKUP($A239,'SBLC load'!$A:$Y,MATCH(SBLC!G$1,'SBLC load'!$1:$1,0),0)</f>
        <v>0.70499999999999996</v>
      </c>
      <c r="H239" s="75" t="str">
        <f>VLOOKUP($A239,'SBLC load'!$A:$Y,MATCH(SBLC!H$1,'SBLC load'!$1:$1,0),0)</f>
        <v>3</v>
      </c>
      <c r="I239" s="75" t="str">
        <f>VLOOKUP($A239,'SBLC load'!$A:$Y,MATCH(SBLC!I$1,'SBLC load'!$1:$1,0),0)</f>
        <v>4.5%</v>
      </c>
      <c r="J239" s="75" t="str">
        <f>VLOOKUP($A239,'SBLC load'!$A:$Y,MATCH(SBLC!J$1,'SBLC load'!$1:$1,0),0)</f>
        <v>--</v>
      </c>
      <c r="K239" s="77" t="str">
        <f>VLOOKUP($A239,'SBLC load'!$A:$Y,MATCH(SBLC!K$1,'SBLC load'!$1:$1,0),0)</f>
        <v>--</v>
      </c>
      <c r="L239" s="76" t="str">
        <f>VLOOKUP($A239,'SBLC load'!$A:$Y,MATCH(SBLC!L$1,'SBLC load'!$1:$1,0),0)</f>
        <v>备证</v>
      </c>
      <c r="M239" s="76" t="str">
        <f>VLOOKUP($A239,'SBLC load'!$A:$Y,MATCH(SBLC!M$1,'SBLC load'!$1:$1,0),0)</f>
        <v>--</v>
      </c>
      <c r="N239" s="76" t="str">
        <f>VLOOKUP($A239,'SBLC load'!$A:$Y,MATCH(SBLC!N$1,'SBLC load'!$1:$1,0),0)</f>
        <v>湖北</v>
      </c>
      <c r="O239" s="127" t="str">
        <f>VLOOKUP($A239,'SBLC load'!$A:$Y,MATCH(SBLC!O$1,'SBLC load'!$1:$1,0),0)</f>
        <v>地方平台</v>
      </c>
      <c r="P239" s="127">
        <f>VLOOKUP($A239,'SBLC load'!$A:$Y,MATCH(SBLC!P$1,'SBLC load'!$1:$1,0),0)</f>
        <v>0.7</v>
      </c>
      <c r="Q239" s="127" t="str">
        <f>VLOOKUP($A239,'SBLC load'!$A:$Y,MATCH(SBLC!Q$1,'SBLC load'!$1:$1,0),0)</f>
        <v>股份行备证</v>
      </c>
      <c r="R239" s="127" t="str">
        <f>VLOOKUP($A239,'SBLC load'!$A:$Y,MATCH(SBLC!R$1,'SBLC load'!$1:$1,0),0)</f>
        <v>股份行第三梯队</v>
      </c>
      <c r="S239" s="127" t="str">
        <f>VLOOKUP($A239,'SBLC load'!$A:$Y,MATCH(SBLC!S$1,'SBLC load'!$1:$1,0),0)</f>
        <v>--</v>
      </c>
    </row>
    <row r="240" spans="1:19" x14ac:dyDescent="0.25">
      <c r="A240" s="101">
        <f>SBLC[[#This Row],[Index]]</f>
        <v>83</v>
      </c>
      <c r="B240" s="75">
        <f>VLOOKUP($A240,'SBLC load'!$A:$Y,MATCH(SBLC!B$1,'SBLC load'!$1:$1,0),0)</f>
        <v>44701</v>
      </c>
      <c r="C240" s="76" t="str">
        <f>VLOOKUP($A240,'SBLC load'!$A:$AD,MATCH(SBLC!C$1,'SBLC load'!$1:$1,0),0)</f>
        <v>湖州南浔新城</v>
      </c>
      <c r="D240" s="76" t="str">
        <f>VLOOKUP($A240,'SBLC load'!$A:$Y,MATCH(SBLC!D$1,'SBLC load'!$1:$1,0),0)</f>
        <v>浙商银行</v>
      </c>
      <c r="E240" s="75" t="str">
        <f>VLOOKUP($A240,'SBLC load'!$A:$Y,MATCH(SBLC!E$1,'SBLC load'!$1:$1,0),0)</f>
        <v>--/--/--</v>
      </c>
      <c r="F240" s="77" t="str">
        <f>VLOOKUP($A240,'SBLC load'!$A:$Y,MATCH(SBLC!F$1,'SBLC load'!$1:$1,0),0)</f>
        <v>USD</v>
      </c>
      <c r="G240" s="77">
        <f>VLOOKUP($A240,'SBLC load'!$A:$Y,MATCH(SBLC!G$1,'SBLC load'!$1:$1,0),0)</f>
        <v>0.4</v>
      </c>
      <c r="H240" s="75" t="str">
        <f>VLOOKUP($A240,'SBLC load'!$A:$Y,MATCH(SBLC!H$1,'SBLC load'!$1:$1,0),0)</f>
        <v>3</v>
      </c>
      <c r="I240" s="75" t="str">
        <f>VLOOKUP($A240,'SBLC load'!$A:$Y,MATCH(SBLC!I$1,'SBLC load'!$1:$1,0),0)</f>
        <v>3.9%</v>
      </c>
      <c r="J240" s="75" t="str">
        <f>VLOOKUP($A240,'SBLC load'!$A:$Y,MATCH(SBLC!J$1,'SBLC load'!$1:$1,0),0)</f>
        <v>--</v>
      </c>
      <c r="K240" s="77" t="str">
        <f>VLOOKUP($A240,'SBLC load'!$A:$Y,MATCH(SBLC!K$1,'SBLC load'!$1:$1,0),0)</f>
        <v>--</v>
      </c>
      <c r="L240" s="76" t="str">
        <f>VLOOKUP($A240,'SBLC load'!$A:$Y,MATCH(SBLC!L$1,'SBLC load'!$1:$1,0),0)</f>
        <v>备证</v>
      </c>
      <c r="M240" s="76" t="str">
        <f>VLOOKUP($A240,'SBLC load'!$A:$Y,MATCH(SBLC!M$1,'SBLC load'!$1:$1,0),0)</f>
        <v>--</v>
      </c>
      <c r="N240" s="76" t="str">
        <f>VLOOKUP($A240,'SBLC load'!$A:$Y,MATCH(SBLC!N$1,'SBLC load'!$1:$1,0),0)</f>
        <v>浙江</v>
      </c>
      <c r="O240" s="127" t="str">
        <f>VLOOKUP($A240,'SBLC load'!$A:$Y,MATCH(SBLC!O$1,'SBLC load'!$1:$1,0),0)</f>
        <v>地方平台</v>
      </c>
      <c r="P240" s="127">
        <f>VLOOKUP($A240,'SBLC load'!$A:$Y,MATCH(SBLC!P$1,'SBLC load'!$1:$1,0),0)</f>
        <v>0.4</v>
      </c>
      <c r="Q240" s="127" t="str">
        <f>VLOOKUP($A240,'SBLC load'!$A:$Y,MATCH(SBLC!Q$1,'SBLC load'!$1:$1,0),0)</f>
        <v>股份行备证</v>
      </c>
      <c r="R240" s="127" t="str">
        <f>VLOOKUP($A240,'SBLC load'!$A:$Y,MATCH(SBLC!R$1,'SBLC load'!$1:$1,0),0)</f>
        <v>股份行第二梯队</v>
      </c>
      <c r="S240" s="127" t="str">
        <f>VLOOKUP($A240,'SBLC load'!$A:$Y,MATCH(SBLC!S$1,'SBLC load'!$1:$1,0),0)</f>
        <v>--</v>
      </c>
    </row>
    <row r="241" spans="1:19" x14ac:dyDescent="0.25">
      <c r="A241" s="101">
        <f>SBLC[[#This Row],[Index]]</f>
        <v>82</v>
      </c>
      <c r="B241" s="75">
        <f>VLOOKUP($A241,'SBLC load'!$A:$Y,MATCH(SBLC!B$1,'SBLC load'!$1:$1,0),0)</f>
        <v>44701</v>
      </c>
      <c r="C241" s="76" t="str">
        <f>VLOOKUP($A241,'SBLC load'!$A:$AD,MATCH(SBLC!C$1,'SBLC load'!$1:$1,0),0)</f>
        <v>无锡城开实业</v>
      </c>
      <c r="D241" s="76" t="str">
        <f>VLOOKUP($A241,'SBLC load'!$A:$Y,MATCH(SBLC!D$1,'SBLC load'!$1:$1,0),0)</f>
        <v>南京银行</v>
      </c>
      <c r="E241" s="75" t="str">
        <f>VLOOKUP($A241,'SBLC load'!$A:$Y,MATCH(SBLC!E$1,'SBLC load'!$1:$1,0),0)</f>
        <v>--/--/--</v>
      </c>
      <c r="F241" s="77" t="str">
        <f>VLOOKUP($A241,'SBLC load'!$A:$Y,MATCH(SBLC!F$1,'SBLC load'!$1:$1,0),0)</f>
        <v>EUR</v>
      </c>
      <c r="G241" s="77">
        <f>VLOOKUP($A241,'SBLC load'!$A:$Y,MATCH(SBLC!G$1,'SBLC load'!$1:$1,0),0)</f>
        <v>0.4</v>
      </c>
      <c r="H241" s="75" t="str">
        <f>VLOOKUP($A241,'SBLC load'!$A:$Y,MATCH(SBLC!H$1,'SBLC load'!$1:$1,0),0)</f>
        <v>3</v>
      </c>
      <c r="I241" s="75" t="str">
        <f>VLOOKUP($A241,'SBLC load'!$A:$Y,MATCH(SBLC!I$1,'SBLC load'!$1:$1,0),0)</f>
        <v>2.3%</v>
      </c>
      <c r="J241" s="75" t="str">
        <f>VLOOKUP($A241,'SBLC load'!$A:$Y,MATCH(SBLC!J$1,'SBLC load'!$1:$1,0),0)</f>
        <v>--</v>
      </c>
      <c r="K241" s="77" t="str">
        <f>VLOOKUP($A241,'SBLC load'!$A:$Y,MATCH(SBLC!K$1,'SBLC load'!$1:$1,0),0)</f>
        <v>--</v>
      </c>
      <c r="L241" s="76" t="str">
        <f>VLOOKUP($A241,'SBLC load'!$A:$Y,MATCH(SBLC!L$1,'SBLC load'!$1:$1,0),0)</f>
        <v>备证</v>
      </c>
      <c r="M241" s="76" t="str">
        <f>VLOOKUP($A241,'SBLC load'!$A:$Y,MATCH(SBLC!M$1,'SBLC load'!$1:$1,0),0)</f>
        <v>--</v>
      </c>
      <c r="N241" s="76" t="str">
        <f>VLOOKUP($A241,'SBLC load'!$A:$Y,MATCH(SBLC!N$1,'SBLC load'!$1:$1,0),0)</f>
        <v>江苏</v>
      </c>
      <c r="O241" s="127" t="str">
        <f>VLOOKUP($A241,'SBLC load'!$A:$Y,MATCH(SBLC!O$1,'SBLC load'!$1:$1,0),0)</f>
        <v>地方平台</v>
      </c>
      <c r="P241" s="127">
        <f>VLOOKUP($A241,'SBLC load'!$A:$Y,MATCH(SBLC!P$1,'SBLC load'!$1:$1,0),0)</f>
        <v>0.42</v>
      </c>
      <c r="Q241" s="127" t="str">
        <f>VLOOKUP($A241,'SBLC load'!$A:$Y,MATCH(SBLC!Q$1,'SBLC load'!$1:$1,0),0)</f>
        <v>城商行备证</v>
      </c>
      <c r="R241" s="127" t="str">
        <f>VLOOKUP($A241,'SBLC load'!$A:$Y,MATCH(SBLC!R$1,'SBLC load'!$1:$1,0),0)</f>
        <v>城商行第二梯队</v>
      </c>
      <c r="S241" s="127" t="str">
        <f>VLOOKUP($A241,'SBLC load'!$A:$Y,MATCH(SBLC!S$1,'SBLC load'!$1:$1,0),0)</f>
        <v>--</v>
      </c>
    </row>
    <row r="242" spans="1:19" x14ac:dyDescent="0.25">
      <c r="A242" s="101">
        <f>SBLC[[#This Row],[Index]]</f>
        <v>81</v>
      </c>
      <c r="B242" s="75">
        <f>VLOOKUP($A242,'SBLC load'!$A:$Y,MATCH(SBLC!B$1,'SBLC load'!$1:$1,0),0)</f>
        <v>44701</v>
      </c>
      <c r="C242" s="76" t="str">
        <f>VLOOKUP($A242,'SBLC load'!$A:$AD,MATCH(SBLC!C$1,'SBLC load'!$1:$1,0),0)</f>
        <v>天台国资</v>
      </c>
      <c r="D242" s="76" t="str">
        <f>VLOOKUP($A242,'SBLC load'!$A:$Y,MATCH(SBLC!D$1,'SBLC load'!$1:$1,0),0)</f>
        <v>杭州银行</v>
      </c>
      <c r="E242" s="75" t="str">
        <f>VLOOKUP($A242,'SBLC load'!$A:$Y,MATCH(SBLC!E$1,'SBLC load'!$1:$1,0),0)</f>
        <v>--/--/--</v>
      </c>
      <c r="F242" s="77" t="str">
        <f>VLOOKUP($A242,'SBLC load'!$A:$Y,MATCH(SBLC!F$1,'SBLC load'!$1:$1,0),0)</f>
        <v>EUR</v>
      </c>
      <c r="G242" s="77">
        <f>VLOOKUP($A242,'SBLC load'!$A:$Y,MATCH(SBLC!G$1,'SBLC load'!$1:$1,0),0)</f>
        <v>0.63</v>
      </c>
      <c r="H242" s="75" t="str">
        <f>VLOOKUP($A242,'SBLC load'!$A:$Y,MATCH(SBLC!H$1,'SBLC load'!$1:$1,0),0)</f>
        <v>3</v>
      </c>
      <c r="I242" s="75" t="str">
        <f>VLOOKUP($A242,'SBLC load'!$A:$Y,MATCH(SBLC!I$1,'SBLC load'!$1:$1,0),0)</f>
        <v>2.4%</v>
      </c>
      <c r="J242" s="75" t="str">
        <f>VLOOKUP($A242,'SBLC load'!$A:$Y,MATCH(SBLC!J$1,'SBLC load'!$1:$1,0),0)</f>
        <v>--</v>
      </c>
      <c r="K242" s="77" t="str">
        <f>VLOOKUP($A242,'SBLC load'!$A:$Y,MATCH(SBLC!K$1,'SBLC load'!$1:$1,0),0)</f>
        <v>--</v>
      </c>
      <c r="L242" s="76" t="str">
        <f>VLOOKUP($A242,'SBLC load'!$A:$Y,MATCH(SBLC!L$1,'SBLC load'!$1:$1,0),0)</f>
        <v>备证</v>
      </c>
      <c r="M242" s="76" t="str">
        <f>VLOOKUP($A242,'SBLC load'!$A:$Y,MATCH(SBLC!M$1,'SBLC load'!$1:$1,0),0)</f>
        <v>--</v>
      </c>
      <c r="N242" s="76" t="str">
        <f>VLOOKUP($A242,'SBLC load'!$A:$Y,MATCH(SBLC!N$1,'SBLC load'!$1:$1,0),0)</f>
        <v>浙江</v>
      </c>
      <c r="O242" s="127" t="str">
        <f>VLOOKUP($A242,'SBLC load'!$A:$Y,MATCH(SBLC!O$1,'SBLC load'!$1:$1,0),0)</f>
        <v>地方平台</v>
      </c>
      <c r="P242" s="127">
        <f>VLOOKUP($A242,'SBLC load'!$A:$Y,MATCH(SBLC!P$1,'SBLC load'!$1:$1,0),0)</f>
        <v>0.67</v>
      </c>
      <c r="Q242" s="127" t="str">
        <f>VLOOKUP($A242,'SBLC load'!$A:$Y,MATCH(SBLC!Q$1,'SBLC load'!$1:$1,0),0)</f>
        <v>城商行备证</v>
      </c>
      <c r="R242" s="127" t="str">
        <f>VLOOKUP($A242,'SBLC load'!$A:$Y,MATCH(SBLC!R$1,'SBLC load'!$1:$1,0),0)</f>
        <v>城商行第二梯队</v>
      </c>
      <c r="S242" s="127" t="str">
        <f>VLOOKUP($A242,'SBLC load'!$A:$Y,MATCH(SBLC!S$1,'SBLC load'!$1:$1,0),0)</f>
        <v>--</v>
      </c>
    </row>
    <row r="243" spans="1:19" x14ac:dyDescent="0.25">
      <c r="A243" s="101">
        <f>SBLC[[#This Row],[Index]]</f>
        <v>80</v>
      </c>
      <c r="B243" s="75">
        <f>VLOOKUP($A243,'SBLC load'!$A:$Y,MATCH(SBLC!B$1,'SBLC load'!$1:$1,0),0)</f>
        <v>44701</v>
      </c>
      <c r="C243" s="76" t="str">
        <f>VLOOKUP($A243,'SBLC load'!$A:$AD,MATCH(SBLC!C$1,'SBLC load'!$1:$1,0),0)</f>
        <v>天台国资</v>
      </c>
      <c r="D243" s="76" t="str">
        <f>VLOOKUP($A243,'SBLC load'!$A:$Y,MATCH(SBLC!D$1,'SBLC load'!$1:$1,0),0)</f>
        <v>宁波银行</v>
      </c>
      <c r="E243" s="75" t="str">
        <f>VLOOKUP($A243,'SBLC load'!$A:$Y,MATCH(SBLC!E$1,'SBLC load'!$1:$1,0),0)</f>
        <v>--/--/--</v>
      </c>
      <c r="F243" s="77" t="str">
        <f>VLOOKUP($A243,'SBLC load'!$A:$Y,MATCH(SBLC!F$1,'SBLC load'!$1:$1,0),0)</f>
        <v>EUR</v>
      </c>
      <c r="G243" s="77">
        <f>VLOOKUP($A243,'SBLC load'!$A:$Y,MATCH(SBLC!G$1,'SBLC load'!$1:$1,0),0)</f>
        <v>0.9</v>
      </c>
      <c r="H243" s="75" t="str">
        <f>VLOOKUP($A243,'SBLC load'!$A:$Y,MATCH(SBLC!H$1,'SBLC load'!$1:$1,0),0)</f>
        <v>3</v>
      </c>
      <c r="I243" s="75" t="str">
        <f>VLOOKUP($A243,'SBLC load'!$A:$Y,MATCH(SBLC!I$1,'SBLC load'!$1:$1,0),0)</f>
        <v>2.4%</v>
      </c>
      <c r="J243" s="75" t="str">
        <f>VLOOKUP($A243,'SBLC load'!$A:$Y,MATCH(SBLC!J$1,'SBLC load'!$1:$1,0),0)</f>
        <v>--</v>
      </c>
      <c r="K243" s="77" t="str">
        <f>VLOOKUP($A243,'SBLC load'!$A:$Y,MATCH(SBLC!K$1,'SBLC load'!$1:$1,0),0)</f>
        <v>--</v>
      </c>
      <c r="L243" s="76" t="str">
        <f>VLOOKUP($A243,'SBLC load'!$A:$Y,MATCH(SBLC!L$1,'SBLC load'!$1:$1,0),0)</f>
        <v>备证</v>
      </c>
      <c r="M243" s="76" t="str">
        <f>VLOOKUP($A243,'SBLC load'!$A:$Y,MATCH(SBLC!M$1,'SBLC load'!$1:$1,0),0)</f>
        <v>--</v>
      </c>
      <c r="N243" s="76" t="str">
        <f>VLOOKUP($A243,'SBLC load'!$A:$Y,MATCH(SBLC!N$1,'SBLC load'!$1:$1,0),0)</f>
        <v>浙江</v>
      </c>
      <c r="O243" s="127" t="str">
        <f>VLOOKUP($A243,'SBLC load'!$A:$Y,MATCH(SBLC!O$1,'SBLC load'!$1:$1,0),0)</f>
        <v>地方平台</v>
      </c>
      <c r="P243" s="127">
        <f>VLOOKUP($A243,'SBLC load'!$A:$Y,MATCH(SBLC!P$1,'SBLC load'!$1:$1,0),0)</f>
        <v>0.95</v>
      </c>
      <c r="Q243" s="127" t="str">
        <f>VLOOKUP($A243,'SBLC load'!$A:$Y,MATCH(SBLC!Q$1,'SBLC load'!$1:$1,0),0)</f>
        <v>城商行备证</v>
      </c>
      <c r="R243" s="127" t="str">
        <f>VLOOKUP($A243,'SBLC load'!$A:$Y,MATCH(SBLC!R$1,'SBLC load'!$1:$1,0),0)</f>
        <v>城商行第一梯队</v>
      </c>
      <c r="S243" s="127" t="str">
        <f>VLOOKUP($A243,'SBLC load'!$A:$Y,MATCH(SBLC!S$1,'SBLC load'!$1:$1,0),0)</f>
        <v>--</v>
      </c>
    </row>
    <row r="244" spans="1:19" x14ac:dyDescent="0.25">
      <c r="A244" s="101">
        <f>SBLC[[#This Row],[Index]]</f>
        <v>79</v>
      </c>
      <c r="B244" s="75">
        <f>VLOOKUP($A244,'SBLC load'!$A:$Y,MATCH(SBLC!B$1,'SBLC load'!$1:$1,0),0)</f>
        <v>44699</v>
      </c>
      <c r="C244" s="76" t="str">
        <f>VLOOKUP($A244,'SBLC load'!$A:$AD,MATCH(SBLC!C$1,'SBLC load'!$1:$1,0),0)</f>
        <v>无锡恒廷实业</v>
      </c>
      <c r="D244" s="76" t="str">
        <f>VLOOKUP($A244,'SBLC load'!$A:$Y,MATCH(SBLC!D$1,'SBLC load'!$1:$1,0),0)</f>
        <v>宁波银行</v>
      </c>
      <c r="E244" s="75" t="str">
        <f>VLOOKUP($A244,'SBLC load'!$A:$Y,MATCH(SBLC!E$1,'SBLC load'!$1:$1,0),0)</f>
        <v>--/--/--</v>
      </c>
      <c r="F244" s="77" t="str">
        <f>VLOOKUP($A244,'SBLC load'!$A:$Y,MATCH(SBLC!F$1,'SBLC load'!$1:$1,0),0)</f>
        <v>USD</v>
      </c>
      <c r="G244" s="77">
        <f>VLOOKUP($A244,'SBLC load'!$A:$Y,MATCH(SBLC!G$1,'SBLC load'!$1:$1,0),0)</f>
        <v>1.3</v>
      </c>
      <c r="H244" s="75" t="str">
        <f>VLOOKUP($A244,'SBLC load'!$A:$Y,MATCH(SBLC!H$1,'SBLC load'!$1:$1,0),0)</f>
        <v>3</v>
      </c>
      <c r="I244" s="75" t="str">
        <f>VLOOKUP($A244,'SBLC load'!$A:$Y,MATCH(SBLC!I$1,'SBLC load'!$1:$1,0),0)</f>
        <v>3.8%</v>
      </c>
      <c r="J244" s="75" t="str">
        <f>VLOOKUP($A244,'SBLC load'!$A:$Y,MATCH(SBLC!J$1,'SBLC load'!$1:$1,0),0)</f>
        <v>4%a</v>
      </c>
      <c r="K244" s="77" t="str">
        <f>VLOOKUP($A244,'SBLC load'!$A:$Y,MATCH(SBLC!K$1,'SBLC load'!$1:$1,0),0)</f>
        <v>20</v>
      </c>
      <c r="L244" s="76" t="str">
        <f>VLOOKUP($A244,'SBLC load'!$A:$Y,MATCH(SBLC!L$1,'SBLC load'!$1:$1,0),0)</f>
        <v>备证+担保</v>
      </c>
      <c r="M244" s="76" t="str">
        <f>VLOOKUP($A244,'SBLC load'!$A:$Y,MATCH(SBLC!M$1,'SBLC load'!$1:$1,0),0)</f>
        <v>--</v>
      </c>
      <c r="N244" s="76" t="str">
        <f>VLOOKUP($A244,'SBLC load'!$A:$Y,MATCH(SBLC!N$1,'SBLC load'!$1:$1,0),0)</f>
        <v>江苏</v>
      </c>
      <c r="O244" s="127" t="str">
        <f>VLOOKUP($A244,'SBLC load'!$A:$Y,MATCH(SBLC!O$1,'SBLC load'!$1:$1,0),0)</f>
        <v>地方平台</v>
      </c>
      <c r="P244" s="127">
        <f>VLOOKUP($A244,'SBLC load'!$A:$Y,MATCH(SBLC!P$1,'SBLC load'!$1:$1,0),0)</f>
        <v>1.3</v>
      </c>
      <c r="Q244" s="127" t="str">
        <f>VLOOKUP($A244,'SBLC load'!$A:$Y,MATCH(SBLC!Q$1,'SBLC load'!$1:$1,0),0)</f>
        <v>城商行备证</v>
      </c>
      <c r="R244" s="127" t="str">
        <f>VLOOKUP($A244,'SBLC load'!$A:$Y,MATCH(SBLC!R$1,'SBLC load'!$1:$1,0),0)</f>
        <v>城商行第一梯队</v>
      </c>
      <c r="S244" s="127" t="str">
        <f>VLOOKUP($A244,'SBLC load'!$A:$Y,MATCH(SBLC!S$1,'SBLC load'!$1:$1,0),0)</f>
        <v>--</v>
      </c>
    </row>
    <row r="245" spans="1:19" x14ac:dyDescent="0.25">
      <c r="A245" s="101">
        <f>SBLC[[#This Row],[Index]]</f>
        <v>78</v>
      </c>
      <c r="B245" s="75">
        <f>VLOOKUP($A245,'SBLC load'!$A:$Y,MATCH(SBLC!B$1,'SBLC load'!$1:$1,0),0)</f>
        <v>44694</v>
      </c>
      <c r="C245" s="76" t="str">
        <f>VLOOKUP($A245,'SBLC load'!$A:$AD,MATCH(SBLC!C$1,'SBLC load'!$1:$1,0),0)</f>
        <v>成都天府大港</v>
      </c>
      <c r="D245" s="76" t="str">
        <f>VLOOKUP($A245,'SBLC load'!$A:$Y,MATCH(SBLC!D$1,'SBLC load'!$1:$1,0),0)</f>
        <v>徽商银行</v>
      </c>
      <c r="E245" s="75" t="str">
        <f>VLOOKUP($A245,'SBLC load'!$A:$Y,MATCH(SBLC!E$1,'SBLC load'!$1:$1,0),0)</f>
        <v>--/--/--</v>
      </c>
      <c r="F245" s="77" t="str">
        <f>VLOOKUP($A245,'SBLC load'!$A:$Y,MATCH(SBLC!F$1,'SBLC load'!$1:$1,0),0)</f>
        <v>USD</v>
      </c>
      <c r="G245" s="77">
        <f>VLOOKUP($A245,'SBLC load'!$A:$Y,MATCH(SBLC!G$1,'SBLC load'!$1:$1,0),0)</f>
        <v>1</v>
      </c>
      <c r="H245" s="75" t="str">
        <f>VLOOKUP($A245,'SBLC load'!$A:$Y,MATCH(SBLC!H$1,'SBLC load'!$1:$1,0),0)</f>
        <v>3</v>
      </c>
      <c r="I245" s="75" t="str">
        <f>VLOOKUP($A245,'SBLC load'!$A:$Y,MATCH(SBLC!I$1,'SBLC load'!$1:$1,0),0)</f>
        <v>4.5%</v>
      </c>
      <c r="J245" s="75" t="str">
        <f>VLOOKUP($A245,'SBLC load'!$A:$Y,MATCH(SBLC!J$1,'SBLC load'!$1:$1,0),0)</f>
        <v>--</v>
      </c>
      <c r="K245" s="77" t="str">
        <f>VLOOKUP($A245,'SBLC load'!$A:$Y,MATCH(SBLC!K$1,'SBLC load'!$1:$1,0),0)</f>
        <v>--</v>
      </c>
      <c r="L245" s="76" t="str">
        <f>VLOOKUP($A245,'SBLC load'!$A:$Y,MATCH(SBLC!L$1,'SBLC load'!$1:$1,0),0)</f>
        <v>备证</v>
      </c>
      <c r="M245" s="76" t="str">
        <f>VLOOKUP($A245,'SBLC load'!$A:$Y,MATCH(SBLC!M$1,'SBLC load'!$1:$1,0),0)</f>
        <v>--</v>
      </c>
      <c r="N245" s="76" t="str">
        <f>VLOOKUP($A245,'SBLC load'!$A:$Y,MATCH(SBLC!N$1,'SBLC load'!$1:$1,0),0)</f>
        <v>四川</v>
      </c>
      <c r="O245" s="127" t="str">
        <f>VLOOKUP($A245,'SBLC load'!$A:$Y,MATCH(SBLC!O$1,'SBLC load'!$1:$1,0),0)</f>
        <v>地方平台</v>
      </c>
      <c r="P245" s="127">
        <f>VLOOKUP($A245,'SBLC load'!$A:$Y,MATCH(SBLC!P$1,'SBLC load'!$1:$1,0),0)</f>
        <v>1</v>
      </c>
      <c r="Q245" s="127" t="str">
        <f>VLOOKUP($A245,'SBLC load'!$A:$Y,MATCH(SBLC!Q$1,'SBLC load'!$1:$1,0),0)</f>
        <v>城商行备证</v>
      </c>
      <c r="R245" s="127" t="str">
        <f>VLOOKUP($A245,'SBLC load'!$A:$Y,MATCH(SBLC!R$1,'SBLC load'!$1:$1,0),0)</f>
        <v>--</v>
      </c>
      <c r="S245" s="127" t="str">
        <f>VLOOKUP($A245,'SBLC load'!$A:$Y,MATCH(SBLC!S$1,'SBLC load'!$1:$1,0),0)</f>
        <v>--</v>
      </c>
    </row>
    <row r="246" spans="1:19" x14ac:dyDescent="0.25">
      <c r="A246" s="101">
        <f>SBLC[[#This Row],[Index]]</f>
        <v>77</v>
      </c>
      <c r="B246" s="75">
        <f>VLOOKUP($A246,'SBLC load'!$A:$Y,MATCH(SBLC!B$1,'SBLC load'!$1:$1,0),0)</f>
        <v>44694</v>
      </c>
      <c r="C246" s="76" t="str">
        <f>VLOOKUP($A246,'SBLC load'!$A:$AD,MATCH(SBLC!C$1,'SBLC load'!$1:$1,0),0)</f>
        <v>台州黄岩交投</v>
      </c>
      <c r="D246" s="76" t="str">
        <f>VLOOKUP($A246,'SBLC load'!$A:$Y,MATCH(SBLC!D$1,'SBLC load'!$1:$1,0),0)</f>
        <v>杭州银行</v>
      </c>
      <c r="E246" s="75" t="str">
        <f>VLOOKUP($A246,'SBLC load'!$A:$Y,MATCH(SBLC!E$1,'SBLC load'!$1:$1,0),0)</f>
        <v>--/--/--</v>
      </c>
      <c r="F246" s="77" t="str">
        <f>VLOOKUP($A246,'SBLC load'!$A:$Y,MATCH(SBLC!F$1,'SBLC load'!$1:$1,0),0)</f>
        <v>EUR</v>
      </c>
      <c r="G246" s="77">
        <f>VLOOKUP($A246,'SBLC load'!$A:$Y,MATCH(SBLC!G$1,'SBLC load'!$1:$1,0),0)</f>
        <v>0.65</v>
      </c>
      <c r="H246" s="75" t="str">
        <f>VLOOKUP($A246,'SBLC load'!$A:$Y,MATCH(SBLC!H$1,'SBLC load'!$1:$1,0),0)</f>
        <v>3</v>
      </c>
      <c r="I246" s="75" t="str">
        <f>VLOOKUP($A246,'SBLC load'!$A:$Y,MATCH(SBLC!I$1,'SBLC load'!$1:$1,0),0)</f>
        <v>2.4%</v>
      </c>
      <c r="J246" s="75" t="str">
        <f>VLOOKUP($A246,'SBLC load'!$A:$Y,MATCH(SBLC!J$1,'SBLC load'!$1:$1,0),0)</f>
        <v>--</v>
      </c>
      <c r="K246" s="77" t="str">
        <f>VLOOKUP($A246,'SBLC load'!$A:$Y,MATCH(SBLC!K$1,'SBLC load'!$1:$1,0),0)</f>
        <v>--</v>
      </c>
      <c r="L246" s="76" t="str">
        <f>VLOOKUP($A246,'SBLC load'!$A:$Y,MATCH(SBLC!L$1,'SBLC load'!$1:$1,0),0)</f>
        <v>备证</v>
      </c>
      <c r="M246" s="76" t="str">
        <f>VLOOKUP($A246,'SBLC load'!$A:$Y,MATCH(SBLC!M$1,'SBLC load'!$1:$1,0),0)</f>
        <v>--</v>
      </c>
      <c r="N246" s="76" t="str">
        <f>VLOOKUP($A246,'SBLC load'!$A:$Y,MATCH(SBLC!N$1,'SBLC load'!$1:$1,0),0)</f>
        <v>浙江</v>
      </c>
      <c r="O246" s="127" t="str">
        <f>VLOOKUP($A246,'SBLC load'!$A:$Y,MATCH(SBLC!O$1,'SBLC load'!$1:$1,0),0)</f>
        <v>地方平台</v>
      </c>
      <c r="P246" s="127">
        <f>VLOOKUP($A246,'SBLC load'!$A:$Y,MATCH(SBLC!P$1,'SBLC load'!$1:$1,0),0)</f>
        <v>0.68</v>
      </c>
      <c r="Q246" s="127" t="str">
        <f>VLOOKUP($A246,'SBLC load'!$A:$Y,MATCH(SBLC!Q$1,'SBLC load'!$1:$1,0),0)</f>
        <v>城商行备证</v>
      </c>
      <c r="R246" s="127" t="str">
        <f>VLOOKUP($A246,'SBLC load'!$A:$Y,MATCH(SBLC!R$1,'SBLC load'!$1:$1,0),0)</f>
        <v>城商行第二梯队</v>
      </c>
      <c r="S246" s="127" t="str">
        <f>VLOOKUP($A246,'SBLC load'!$A:$Y,MATCH(SBLC!S$1,'SBLC load'!$1:$1,0),0)</f>
        <v>--</v>
      </c>
    </row>
    <row r="247" spans="1:19" x14ac:dyDescent="0.25">
      <c r="A247" s="101">
        <f>SBLC[[#This Row],[Index]]</f>
        <v>76</v>
      </c>
      <c r="B247" s="75">
        <f>VLOOKUP($A247,'SBLC load'!$A:$Y,MATCH(SBLC!B$1,'SBLC load'!$1:$1,0),0)</f>
        <v>44694</v>
      </c>
      <c r="C247" s="76" t="str">
        <f>VLOOKUP($A247,'SBLC load'!$A:$AD,MATCH(SBLC!C$1,'SBLC load'!$1:$1,0),0)</f>
        <v>台州黄岩交投</v>
      </c>
      <c r="D247" s="76" t="str">
        <f>VLOOKUP($A247,'SBLC load'!$A:$Y,MATCH(SBLC!D$1,'SBLC load'!$1:$1,0),0)</f>
        <v>宁波银行</v>
      </c>
      <c r="E247" s="75" t="str">
        <f>VLOOKUP($A247,'SBLC load'!$A:$Y,MATCH(SBLC!E$1,'SBLC load'!$1:$1,0),0)</f>
        <v>--/--/--</v>
      </c>
      <c r="F247" s="77" t="str">
        <f>VLOOKUP($A247,'SBLC load'!$A:$Y,MATCH(SBLC!F$1,'SBLC load'!$1:$1,0),0)</f>
        <v>EUR</v>
      </c>
      <c r="G247" s="77">
        <f>VLOOKUP($A247,'SBLC load'!$A:$Y,MATCH(SBLC!G$1,'SBLC load'!$1:$1,0),0)</f>
        <v>0.75</v>
      </c>
      <c r="H247" s="75" t="str">
        <f>VLOOKUP($A247,'SBLC load'!$A:$Y,MATCH(SBLC!H$1,'SBLC load'!$1:$1,0),0)</f>
        <v>3</v>
      </c>
      <c r="I247" s="75" t="str">
        <f>VLOOKUP($A247,'SBLC load'!$A:$Y,MATCH(SBLC!I$1,'SBLC load'!$1:$1,0),0)</f>
        <v>2.4%</v>
      </c>
      <c r="J247" s="75" t="str">
        <f>VLOOKUP($A247,'SBLC load'!$A:$Y,MATCH(SBLC!J$1,'SBLC load'!$1:$1,0),0)</f>
        <v>2.8%a</v>
      </c>
      <c r="K247" s="77" t="str">
        <f>VLOOKUP($A247,'SBLC load'!$A:$Y,MATCH(SBLC!K$1,'SBLC load'!$1:$1,0),0)</f>
        <v>40</v>
      </c>
      <c r="L247" s="76" t="str">
        <f>VLOOKUP($A247,'SBLC load'!$A:$Y,MATCH(SBLC!L$1,'SBLC load'!$1:$1,0),0)</f>
        <v>备证</v>
      </c>
      <c r="M247" s="76" t="str">
        <f>VLOOKUP($A247,'SBLC load'!$A:$Y,MATCH(SBLC!M$1,'SBLC load'!$1:$1,0),0)</f>
        <v>--</v>
      </c>
      <c r="N247" s="76" t="str">
        <f>VLOOKUP($A247,'SBLC load'!$A:$Y,MATCH(SBLC!N$1,'SBLC load'!$1:$1,0),0)</f>
        <v>浙江</v>
      </c>
      <c r="O247" s="127" t="str">
        <f>VLOOKUP($A247,'SBLC load'!$A:$Y,MATCH(SBLC!O$1,'SBLC load'!$1:$1,0),0)</f>
        <v>地方平台</v>
      </c>
      <c r="P247" s="127">
        <f>VLOOKUP($A247,'SBLC load'!$A:$Y,MATCH(SBLC!P$1,'SBLC load'!$1:$1,0),0)</f>
        <v>0.78</v>
      </c>
      <c r="Q247" s="127" t="str">
        <f>VLOOKUP($A247,'SBLC load'!$A:$Y,MATCH(SBLC!Q$1,'SBLC load'!$1:$1,0),0)</f>
        <v>城商行备证</v>
      </c>
      <c r="R247" s="127" t="str">
        <f>VLOOKUP($A247,'SBLC load'!$A:$Y,MATCH(SBLC!R$1,'SBLC load'!$1:$1,0),0)</f>
        <v>城商行第一梯队</v>
      </c>
      <c r="S247" s="127" t="str">
        <f>VLOOKUP($A247,'SBLC load'!$A:$Y,MATCH(SBLC!S$1,'SBLC load'!$1:$1,0),0)</f>
        <v>--</v>
      </c>
    </row>
    <row r="248" spans="1:19" x14ac:dyDescent="0.25">
      <c r="A248" s="101">
        <f>SBLC[[#This Row],[Index]]</f>
        <v>75</v>
      </c>
      <c r="B248" s="75">
        <f>VLOOKUP($A248,'SBLC load'!$A:$Y,MATCH(SBLC!B$1,'SBLC load'!$1:$1,0),0)</f>
        <v>44693</v>
      </c>
      <c r="C248" s="76" t="str">
        <f>VLOOKUP($A248,'SBLC load'!$A:$AD,MATCH(SBLC!C$1,'SBLC load'!$1:$1,0),0)</f>
        <v>三亚崖州湾科技城</v>
      </c>
      <c r="D248" s="76" t="str">
        <f>VLOOKUP($A248,'SBLC load'!$A:$Y,MATCH(SBLC!D$1,'SBLC load'!$1:$1,0),0)</f>
        <v>渤海银行</v>
      </c>
      <c r="E248" s="75" t="str">
        <f>VLOOKUP($A248,'SBLC load'!$A:$Y,MATCH(SBLC!E$1,'SBLC load'!$1:$1,0),0)</f>
        <v>--/--/--</v>
      </c>
      <c r="F248" s="77" t="str">
        <f>VLOOKUP($A248,'SBLC load'!$A:$Y,MATCH(SBLC!F$1,'SBLC load'!$1:$1,0),0)</f>
        <v>EUR</v>
      </c>
      <c r="G248" s="77">
        <f>VLOOKUP($A248,'SBLC load'!$A:$Y,MATCH(SBLC!G$1,'SBLC load'!$1:$1,0),0)</f>
        <v>0.66</v>
      </c>
      <c r="H248" s="75" t="str">
        <f>VLOOKUP($A248,'SBLC load'!$A:$Y,MATCH(SBLC!H$1,'SBLC load'!$1:$1,0),0)</f>
        <v>0.9</v>
      </c>
      <c r="I248" s="75" t="str">
        <f>VLOOKUP($A248,'SBLC load'!$A:$Y,MATCH(SBLC!I$1,'SBLC load'!$1:$1,0),0)</f>
        <v>2%</v>
      </c>
      <c r="J248" s="75" t="str">
        <f>VLOOKUP($A248,'SBLC load'!$A:$Y,MATCH(SBLC!J$1,'SBLC load'!$1:$1,0),0)</f>
        <v>--</v>
      </c>
      <c r="K248" s="77" t="str">
        <f>VLOOKUP($A248,'SBLC load'!$A:$Y,MATCH(SBLC!K$1,'SBLC load'!$1:$1,0),0)</f>
        <v>--</v>
      </c>
      <c r="L248" s="76" t="str">
        <f>VLOOKUP($A248,'SBLC load'!$A:$Y,MATCH(SBLC!L$1,'SBLC load'!$1:$1,0),0)</f>
        <v>备证</v>
      </c>
      <c r="M248" s="76" t="str">
        <f>VLOOKUP($A248,'SBLC load'!$A:$Y,MATCH(SBLC!M$1,'SBLC load'!$1:$1,0),0)</f>
        <v>--</v>
      </c>
      <c r="N248" s="76" t="str">
        <f>VLOOKUP($A248,'SBLC load'!$A:$Y,MATCH(SBLC!N$1,'SBLC load'!$1:$1,0),0)</f>
        <v>海南</v>
      </c>
      <c r="O248" s="127" t="str">
        <f>VLOOKUP($A248,'SBLC load'!$A:$Y,MATCH(SBLC!O$1,'SBLC load'!$1:$1,0),0)</f>
        <v>地方平台</v>
      </c>
      <c r="P248" s="127">
        <f>VLOOKUP($A248,'SBLC load'!$A:$Y,MATCH(SBLC!P$1,'SBLC load'!$1:$1,0),0)</f>
        <v>0.69</v>
      </c>
      <c r="Q248" s="127" t="str">
        <f>VLOOKUP($A248,'SBLC load'!$A:$Y,MATCH(SBLC!Q$1,'SBLC load'!$1:$1,0),0)</f>
        <v>股份行备证</v>
      </c>
      <c r="R248" s="127" t="str">
        <f>VLOOKUP($A248,'SBLC load'!$A:$Y,MATCH(SBLC!R$1,'SBLC load'!$1:$1,0),0)</f>
        <v>股份行第三梯队</v>
      </c>
      <c r="S248" s="127" t="str">
        <f>VLOOKUP($A248,'SBLC load'!$A:$Y,MATCH(SBLC!S$1,'SBLC load'!$1:$1,0),0)</f>
        <v>--</v>
      </c>
    </row>
    <row r="249" spans="1:19" x14ac:dyDescent="0.25">
      <c r="A249" s="101">
        <f>SBLC[[#This Row],[Index]]</f>
        <v>74</v>
      </c>
      <c r="B249" s="75">
        <f>VLOOKUP($A249,'SBLC load'!$A:$Y,MATCH(SBLC!B$1,'SBLC load'!$1:$1,0),0)</f>
        <v>44691</v>
      </c>
      <c r="C249" s="76" t="str">
        <f>VLOOKUP($A249,'SBLC load'!$A:$AD,MATCH(SBLC!C$1,'SBLC load'!$1:$1,0),0)</f>
        <v>长沙金霞新城城发</v>
      </c>
      <c r="D249" s="76" t="str">
        <f>VLOOKUP($A249,'SBLC load'!$A:$Y,MATCH(SBLC!D$1,'SBLC load'!$1:$1,0),0)</f>
        <v>长沙银行</v>
      </c>
      <c r="E249" s="75" t="str">
        <f>VLOOKUP($A249,'SBLC load'!$A:$Y,MATCH(SBLC!E$1,'SBLC load'!$1:$1,0),0)</f>
        <v>--/--/--</v>
      </c>
      <c r="F249" s="77" t="str">
        <f>VLOOKUP($A249,'SBLC load'!$A:$Y,MATCH(SBLC!F$1,'SBLC load'!$1:$1,0),0)</f>
        <v>USD</v>
      </c>
      <c r="G249" s="77">
        <f>VLOOKUP($A249,'SBLC load'!$A:$Y,MATCH(SBLC!G$1,'SBLC load'!$1:$1,0),0)</f>
        <v>1.45</v>
      </c>
      <c r="H249" s="75" t="str">
        <f>VLOOKUP($A249,'SBLC load'!$A:$Y,MATCH(SBLC!H$1,'SBLC load'!$1:$1,0),0)</f>
        <v>3</v>
      </c>
      <c r="I249" s="75" t="str">
        <f>VLOOKUP($A249,'SBLC load'!$A:$Y,MATCH(SBLC!I$1,'SBLC load'!$1:$1,0),0)</f>
        <v>4.1%</v>
      </c>
      <c r="J249" s="75" t="str">
        <f>VLOOKUP($A249,'SBLC load'!$A:$Y,MATCH(SBLC!J$1,'SBLC load'!$1:$1,0),0)</f>
        <v>4.3%a</v>
      </c>
      <c r="K249" s="77" t="str">
        <f>VLOOKUP($A249,'SBLC load'!$A:$Y,MATCH(SBLC!K$1,'SBLC load'!$1:$1,0),0)</f>
        <v>20</v>
      </c>
      <c r="L249" s="76" t="str">
        <f>VLOOKUP($A249,'SBLC load'!$A:$Y,MATCH(SBLC!L$1,'SBLC load'!$1:$1,0),0)</f>
        <v>备证</v>
      </c>
      <c r="M249" s="76" t="str">
        <f>VLOOKUP($A249,'SBLC load'!$A:$Y,MATCH(SBLC!M$1,'SBLC load'!$1:$1,0),0)</f>
        <v>--</v>
      </c>
      <c r="N249" s="76" t="str">
        <f>VLOOKUP($A249,'SBLC load'!$A:$Y,MATCH(SBLC!N$1,'SBLC load'!$1:$1,0),0)</f>
        <v>湖南</v>
      </c>
      <c r="O249" s="127" t="str">
        <f>VLOOKUP($A249,'SBLC load'!$A:$Y,MATCH(SBLC!O$1,'SBLC load'!$1:$1,0),0)</f>
        <v>地方平台</v>
      </c>
      <c r="P249" s="127">
        <f>VLOOKUP($A249,'SBLC load'!$A:$Y,MATCH(SBLC!P$1,'SBLC load'!$1:$1,0),0)</f>
        <v>1.45</v>
      </c>
      <c r="Q249" s="127" t="str">
        <f>VLOOKUP($A249,'SBLC load'!$A:$Y,MATCH(SBLC!Q$1,'SBLC load'!$1:$1,0),0)</f>
        <v>城商行备证</v>
      </c>
      <c r="R249" s="127" t="str">
        <f>VLOOKUP($A249,'SBLC load'!$A:$Y,MATCH(SBLC!R$1,'SBLC load'!$1:$1,0),0)</f>
        <v>城商行第三梯队</v>
      </c>
      <c r="S249" s="127" t="str">
        <f>VLOOKUP($A249,'SBLC load'!$A:$Y,MATCH(SBLC!S$1,'SBLC load'!$1:$1,0),0)</f>
        <v>--</v>
      </c>
    </row>
    <row r="250" spans="1:19" x14ac:dyDescent="0.25">
      <c r="A250" s="101">
        <f>SBLC[[#This Row],[Index]]</f>
        <v>73</v>
      </c>
      <c r="B250" s="75">
        <f>VLOOKUP($A250,'SBLC load'!$A:$Y,MATCH(SBLC!B$1,'SBLC load'!$1:$1,0),0)</f>
        <v>44680</v>
      </c>
      <c r="C250" s="76" t="str">
        <f>VLOOKUP($A250,'SBLC load'!$A:$AD,MATCH(SBLC!C$1,'SBLC load'!$1:$1,0),0)</f>
        <v>湖州吴兴产投</v>
      </c>
      <c r="D250" s="76" t="str">
        <f>VLOOKUP($A250,'SBLC load'!$A:$Y,MATCH(SBLC!D$1,'SBLC load'!$1:$1,0),0)</f>
        <v>上海银行</v>
      </c>
      <c r="E250" s="75" t="str">
        <f>VLOOKUP($A250,'SBLC load'!$A:$Y,MATCH(SBLC!E$1,'SBLC load'!$1:$1,0),0)</f>
        <v>--/--/--</v>
      </c>
      <c r="F250" s="77" t="str">
        <f>VLOOKUP($A250,'SBLC load'!$A:$Y,MATCH(SBLC!F$1,'SBLC load'!$1:$1,0),0)</f>
        <v>USD</v>
      </c>
      <c r="G250" s="77">
        <f>VLOOKUP($A250,'SBLC load'!$A:$Y,MATCH(SBLC!G$1,'SBLC load'!$1:$1,0),0)</f>
        <v>1.5</v>
      </c>
      <c r="H250" s="75" t="str">
        <f>VLOOKUP($A250,'SBLC load'!$A:$Y,MATCH(SBLC!H$1,'SBLC load'!$1:$1,0),0)</f>
        <v>3</v>
      </c>
      <c r="I250" s="75" t="str">
        <f>VLOOKUP($A250,'SBLC load'!$A:$Y,MATCH(SBLC!I$1,'SBLC load'!$1:$1,0),0)</f>
        <v>4%</v>
      </c>
      <c r="J250" s="75" t="str">
        <f>VLOOKUP($A250,'SBLC load'!$A:$Y,MATCH(SBLC!J$1,'SBLC load'!$1:$1,0),0)</f>
        <v>--</v>
      </c>
      <c r="K250" s="77" t="str">
        <f>VLOOKUP($A250,'SBLC load'!$A:$Y,MATCH(SBLC!K$1,'SBLC load'!$1:$1,0),0)</f>
        <v>--</v>
      </c>
      <c r="L250" s="76" t="str">
        <f>VLOOKUP($A250,'SBLC load'!$A:$Y,MATCH(SBLC!L$1,'SBLC load'!$1:$1,0),0)</f>
        <v>备证+担保</v>
      </c>
      <c r="M250" s="76" t="str">
        <f>VLOOKUP($A250,'SBLC load'!$A:$Y,MATCH(SBLC!M$1,'SBLC load'!$1:$1,0),0)</f>
        <v>--</v>
      </c>
      <c r="N250" s="76" t="str">
        <f>VLOOKUP($A250,'SBLC load'!$A:$Y,MATCH(SBLC!N$1,'SBLC load'!$1:$1,0),0)</f>
        <v>浙江</v>
      </c>
      <c r="O250" s="127" t="str">
        <f>VLOOKUP($A250,'SBLC load'!$A:$Y,MATCH(SBLC!O$1,'SBLC load'!$1:$1,0),0)</f>
        <v>地方平台</v>
      </c>
      <c r="P250" s="127">
        <f>VLOOKUP($A250,'SBLC load'!$A:$Y,MATCH(SBLC!P$1,'SBLC load'!$1:$1,0),0)</f>
        <v>1.5</v>
      </c>
      <c r="Q250" s="127" t="str">
        <f>VLOOKUP($A250,'SBLC load'!$A:$Y,MATCH(SBLC!Q$1,'SBLC load'!$1:$1,0),0)</f>
        <v>城商行备证</v>
      </c>
      <c r="R250" s="127" t="str">
        <f>VLOOKUP($A250,'SBLC load'!$A:$Y,MATCH(SBLC!R$1,'SBLC load'!$1:$1,0),0)</f>
        <v>城商行第一梯队</v>
      </c>
      <c r="S250" s="127" t="str">
        <f>VLOOKUP($A250,'SBLC load'!$A:$Y,MATCH(SBLC!S$1,'SBLC load'!$1:$1,0),0)</f>
        <v>--</v>
      </c>
    </row>
    <row r="251" spans="1:19" x14ac:dyDescent="0.25">
      <c r="A251" s="101">
        <f>SBLC[[#This Row],[Index]]</f>
        <v>72</v>
      </c>
      <c r="B251" s="75">
        <f>VLOOKUP($A251,'SBLC load'!$A:$Y,MATCH(SBLC!B$1,'SBLC load'!$1:$1,0),0)</f>
        <v>44680</v>
      </c>
      <c r="C251" s="76" t="str">
        <f>VLOOKUP($A251,'SBLC load'!$A:$AD,MATCH(SBLC!C$1,'SBLC load'!$1:$1,0),0)</f>
        <v>扬州园博投发</v>
      </c>
      <c r="D251" s="76" t="str">
        <f>VLOOKUP($A251,'SBLC load'!$A:$Y,MATCH(SBLC!D$1,'SBLC load'!$1:$1,0),0)</f>
        <v>浙商银行</v>
      </c>
      <c r="E251" s="75" t="str">
        <f>VLOOKUP($A251,'SBLC load'!$A:$Y,MATCH(SBLC!E$1,'SBLC load'!$1:$1,0),0)</f>
        <v>--/--/--</v>
      </c>
      <c r="F251" s="77" t="str">
        <f>VLOOKUP($A251,'SBLC load'!$A:$Y,MATCH(SBLC!F$1,'SBLC load'!$1:$1,0),0)</f>
        <v>USD</v>
      </c>
      <c r="G251" s="77">
        <f>VLOOKUP($A251,'SBLC load'!$A:$Y,MATCH(SBLC!G$1,'SBLC load'!$1:$1,0),0)</f>
        <v>0.36</v>
      </c>
      <c r="H251" s="75" t="str">
        <f>VLOOKUP($A251,'SBLC load'!$A:$Y,MATCH(SBLC!H$1,'SBLC load'!$1:$1,0),0)</f>
        <v>2.9</v>
      </c>
      <c r="I251" s="75" t="str">
        <f>VLOOKUP($A251,'SBLC load'!$A:$Y,MATCH(SBLC!I$1,'SBLC load'!$1:$1,0),0)</f>
        <v>3.8%</v>
      </c>
      <c r="J251" s="75" t="str">
        <f>VLOOKUP($A251,'SBLC load'!$A:$Y,MATCH(SBLC!J$1,'SBLC load'!$1:$1,0),0)</f>
        <v>--</v>
      </c>
      <c r="K251" s="77" t="str">
        <f>VLOOKUP($A251,'SBLC load'!$A:$Y,MATCH(SBLC!K$1,'SBLC load'!$1:$1,0),0)</f>
        <v>--</v>
      </c>
      <c r="L251" s="76" t="str">
        <f>VLOOKUP($A251,'SBLC load'!$A:$Y,MATCH(SBLC!L$1,'SBLC load'!$1:$1,0),0)</f>
        <v>备证</v>
      </c>
      <c r="M251" s="76" t="str">
        <f>VLOOKUP($A251,'SBLC load'!$A:$Y,MATCH(SBLC!M$1,'SBLC load'!$1:$1,0),0)</f>
        <v>--</v>
      </c>
      <c r="N251" s="76" t="str">
        <f>VLOOKUP($A251,'SBLC load'!$A:$Y,MATCH(SBLC!N$1,'SBLC load'!$1:$1,0),0)</f>
        <v>江苏</v>
      </c>
      <c r="O251" s="127" t="str">
        <f>VLOOKUP($A251,'SBLC load'!$A:$Y,MATCH(SBLC!O$1,'SBLC load'!$1:$1,0),0)</f>
        <v>地方平台</v>
      </c>
      <c r="P251" s="127">
        <f>VLOOKUP($A251,'SBLC load'!$A:$Y,MATCH(SBLC!P$1,'SBLC load'!$1:$1,0),0)</f>
        <v>0.36</v>
      </c>
      <c r="Q251" s="127" t="str">
        <f>VLOOKUP($A251,'SBLC load'!$A:$Y,MATCH(SBLC!Q$1,'SBLC load'!$1:$1,0),0)</f>
        <v>股份行备证</v>
      </c>
      <c r="R251" s="127" t="str">
        <f>VLOOKUP($A251,'SBLC load'!$A:$Y,MATCH(SBLC!R$1,'SBLC load'!$1:$1,0),0)</f>
        <v>股份行第二梯队</v>
      </c>
      <c r="S251" s="127" t="str">
        <f>VLOOKUP($A251,'SBLC load'!$A:$Y,MATCH(SBLC!S$1,'SBLC load'!$1:$1,0),0)</f>
        <v>--</v>
      </c>
    </row>
    <row r="252" spans="1:19" x14ac:dyDescent="0.25">
      <c r="A252" s="101">
        <f>SBLC[[#This Row],[Index]]</f>
        <v>71</v>
      </c>
      <c r="B252" s="75">
        <f>VLOOKUP($A252,'SBLC load'!$A:$Y,MATCH(SBLC!B$1,'SBLC load'!$1:$1,0),0)</f>
        <v>44677</v>
      </c>
      <c r="C252" s="76" t="str">
        <f>VLOOKUP($A252,'SBLC load'!$A:$AD,MATCH(SBLC!C$1,'SBLC load'!$1:$1,0),0)</f>
        <v>西安浐灞</v>
      </c>
      <c r="D252" s="76" t="str">
        <f>VLOOKUP($A252,'SBLC load'!$A:$Y,MATCH(SBLC!D$1,'SBLC load'!$1:$1,0),0)</f>
        <v>恒丰银行</v>
      </c>
      <c r="E252" s="75" t="str">
        <f>VLOOKUP($A252,'SBLC load'!$A:$Y,MATCH(SBLC!E$1,'SBLC load'!$1:$1,0),0)</f>
        <v>--/--/--</v>
      </c>
      <c r="F252" s="77" t="str">
        <f>VLOOKUP($A252,'SBLC load'!$A:$Y,MATCH(SBLC!F$1,'SBLC load'!$1:$1,0),0)</f>
        <v>USD</v>
      </c>
      <c r="G252" s="77">
        <f>VLOOKUP($A252,'SBLC load'!$A:$Y,MATCH(SBLC!G$1,'SBLC load'!$1:$1,0),0)</f>
        <v>0.6</v>
      </c>
      <c r="H252" s="75" t="str">
        <f>VLOOKUP($A252,'SBLC load'!$A:$Y,MATCH(SBLC!H$1,'SBLC load'!$1:$1,0),0)</f>
        <v>3</v>
      </c>
      <c r="I252" s="75" t="str">
        <f>VLOOKUP($A252,'SBLC load'!$A:$Y,MATCH(SBLC!I$1,'SBLC load'!$1:$1,0),0)</f>
        <v>4.2%</v>
      </c>
      <c r="J252" s="75" t="str">
        <f>VLOOKUP($A252,'SBLC load'!$A:$Y,MATCH(SBLC!J$1,'SBLC load'!$1:$1,0),0)</f>
        <v>--</v>
      </c>
      <c r="K252" s="77" t="str">
        <f>VLOOKUP($A252,'SBLC load'!$A:$Y,MATCH(SBLC!K$1,'SBLC load'!$1:$1,0),0)</f>
        <v>--</v>
      </c>
      <c r="L252" s="76" t="str">
        <f>VLOOKUP($A252,'SBLC load'!$A:$Y,MATCH(SBLC!L$1,'SBLC load'!$1:$1,0),0)</f>
        <v>备证</v>
      </c>
      <c r="M252" s="76" t="str">
        <f>VLOOKUP($A252,'SBLC load'!$A:$Y,MATCH(SBLC!M$1,'SBLC load'!$1:$1,0),0)</f>
        <v>--</v>
      </c>
      <c r="N252" s="76" t="str">
        <f>VLOOKUP($A252,'SBLC load'!$A:$Y,MATCH(SBLC!N$1,'SBLC load'!$1:$1,0),0)</f>
        <v>陕西</v>
      </c>
      <c r="O252" s="127" t="str">
        <f>VLOOKUP($A252,'SBLC load'!$A:$Y,MATCH(SBLC!O$1,'SBLC load'!$1:$1,0),0)</f>
        <v>地方平台</v>
      </c>
      <c r="P252" s="127">
        <f>VLOOKUP($A252,'SBLC load'!$A:$Y,MATCH(SBLC!P$1,'SBLC load'!$1:$1,0),0)</f>
        <v>0.6</v>
      </c>
      <c r="Q252" s="127" t="str">
        <f>VLOOKUP($A252,'SBLC load'!$A:$Y,MATCH(SBLC!Q$1,'SBLC load'!$1:$1,0),0)</f>
        <v>股份行备证</v>
      </c>
      <c r="R252" s="127" t="str">
        <f>VLOOKUP($A252,'SBLC load'!$A:$Y,MATCH(SBLC!R$1,'SBLC load'!$1:$1,0),0)</f>
        <v>股份行第三梯队</v>
      </c>
      <c r="S252" s="127" t="str">
        <f>VLOOKUP($A252,'SBLC load'!$A:$Y,MATCH(SBLC!S$1,'SBLC load'!$1:$1,0),0)</f>
        <v>--</v>
      </c>
    </row>
    <row r="253" spans="1:19" x14ac:dyDescent="0.25">
      <c r="A253" s="101">
        <f>SBLC[[#This Row],[Index]]</f>
        <v>70</v>
      </c>
      <c r="B253" s="75">
        <f>VLOOKUP($A253,'SBLC load'!$A:$Y,MATCH(SBLC!B$1,'SBLC load'!$1:$1,0),0)</f>
        <v>44677</v>
      </c>
      <c r="C253" s="76" t="str">
        <f>VLOOKUP($A253,'SBLC load'!$A:$AD,MATCH(SBLC!C$1,'SBLC load'!$1:$1,0),0)</f>
        <v>兰溪交投</v>
      </c>
      <c r="D253" s="76" t="str">
        <f>VLOOKUP($A253,'SBLC load'!$A:$Y,MATCH(SBLC!D$1,'SBLC load'!$1:$1,0),0)</f>
        <v>宁波银行</v>
      </c>
      <c r="E253" s="75" t="str">
        <f>VLOOKUP($A253,'SBLC load'!$A:$Y,MATCH(SBLC!E$1,'SBLC load'!$1:$1,0),0)</f>
        <v>--/--/--</v>
      </c>
      <c r="F253" s="77" t="str">
        <f>VLOOKUP($A253,'SBLC load'!$A:$Y,MATCH(SBLC!F$1,'SBLC load'!$1:$1,0),0)</f>
        <v>USD</v>
      </c>
      <c r="G253" s="77">
        <f>VLOOKUP($A253,'SBLC load'!$A:$Y,MATCH(SBLC!G$1,'SBLC load'!$1:$1,0),0)</f>
        <v>1</v>
      </c>
      <c r="H253" s="75" t="str">
        <f>VLOOKUP($A253,'SBLC load'!$A:$Y,MATCH(SBLC!H$1,'SBLC load'!$1:$1,0),0)</f>
        <v>3</v>
      </c>
      <c r="I253" s="75" t="str">
        <f>VLOOKUP($A253,'SBLC load'!$A:$Y,MATCH(SBLC!I$1,'SBLC load'!$1:$1,0),0)</f>
        <v>3.9%</v>
      </c>
      <c r="J253" s="75" t="str">
        <f>VLOOKUP($A253,'SBLC load'!$A:$Y,MATCH(SBLC!J$1,'SBLC load'!$1:$1,0),0)</f>
        <v>4%a</v>
      </c>
      <c r="K253" s="77" t="str">
        <f>VLOOKUP($A253,'SBLC load'!$A:$Y,MATCH(SBLC!K$1,'SBLC load'!$1:$1,0),0)</f>
        <v>10</v>
      </c>
      <c r="L253" s="76" t="str">
        <f>VLOOKUP($A253,'SBLC load'!$A:$Y,MATCH(SBLC!L$1,'SBLC load'!$1:$1,0),0)</f>
        <v>备证</v>
      </c>
      <c r="M253" s="76" t="str">
        <f>VLOOKUP($A253,'SBLC load'!$A:$Y,MATCH(SBLC!M$1,'SBLC load'!$1:$1,0),0)</f>
        <v>--</v>
      </c>
      <c r="N253" s="76" t="str">
        <f>VLOOKUP($A253,'SBLC load'!$A:$Y,MATCH(SBLC!N$1,'SBLC load'!$1:$1,0),0)</f>
        <v>浙江</v>
      </c>
      <c r="O253" s="127" t="str">
        <f>VLOOKUP($A253,'SBLC load'!$A:$Y,MATCH(SBLC!O$1,'SBLC load'!$1:$1,0),0)</f>
        <v>地方平台</v>
      </c>
      <c r="P253" s="127">
        <f>VLOOKUP($A253,'SBLC load'!$A:$Y,MATCH(SBLC!P$1,'SBLC load'!$1:$1,0),0)</f>
        <v>1</v>
      </c>
      <c r="Q253" s="127" t="str">
        <f>VLOOKUP($A253,'SBLC load'!$A:$Y,MATCH(SBLC!Q$1,'SBLC load'!$1:$1,0),0)</f>
        <v>城商行备证</v>
      </c>
      <c r="R253" s="127" t="str">
        <f>VLOOKUP($A253,'SBLC load'!$A:$Y,MATCH(SBLC!R$1,'SBLC load'!$1:$1,0),0)</f>
        <v>城商行第一梯队</v>
      </c>
      <c r="S253" s="127" t="str">
        <f>VLOOKUP($A253,'SBLC load'!$A:$Y,MATCH(SBLC!S$1,'SBLC load'!$1:$1,0),0)</f>
        <v>--</v>
      </c>
    </row>
    <row r="254" spans="1:19" x14ac:dyDescent="0.25">
      <c r="A254" s="101">
        <f>SBLC[[#This Row],[Index]]</f>
        <v>69</v>
      </c>
      <c r="B254" s="75">
        <f>VLOOKUP($A254,'SBLC load'!$A:$Y,MATCH(SBLC!B$1,'SBLC load'!$1:$1,0),0)</f>
        <v>44676</v>
      </c>
      <c r="C254" s="76" t="str">
        <f>VLOOKUP($A254,'SBLC load'!$A:$AD,MATCH(SBLC!C$1,'SBLC load'!$1:$1,0),0)</f>
        <v>扬州龙川</v>
      </c>
      <c r="D254" s="76" t="str">
        <f>VLOOKUP($A254,'SBLC load'!$A:$Y,MATCH(SBLC!D$1,'SBLC load'!$1:$1,0),0)</f>
        <v>渤海银行</v>
      </c>
      <c r="E254" s="75" t="str">
        <f>VLOOKUP($A254,'SBLC load'!$A:$Y,MATCH(SBLC!E$1,'SBLC load'!$1:$1,0),0)</f>
        <v>--/--/--</v>
      </c>
      <c r="F254" s="77" t="str">
        <f>VLOOKUP($A254,'SBLC load'!$A:$Y,MATCH(SBLC!F$1,'SBLC load'!$1:$1,0),0)</f>
        <v>USD</v>
      </c>
      <c r="G254" s="77">
        <f>VLOOKUP($A254,'SBLC load'!$A:$Y,MATCH(SBLC!G$1,'SBLC load'!$1:$1,0),0)</f>
        <v>1.01</v>
      </c>
      <c r="H254" s="75" t="str">
        <f>VLOOKUP($A254,'SBLC load'!$A:$Y,MATCH(SBLC!H$1,'SBLC load'!$1:$1,0),0)</f>
        <v>1</v>
      </c>
      <c r="I254" s="75" t="str">
        <f>VLOOKUP($A254,'SBLC load'!$A:$Y,MATCH(SBLC!I$1,'SBLC load'!$1:$1,0),0)</f>
        <v>3.8%</v>
      </c>
      <c r="J254" s="75" t="str">
        <f>VLOOKUP($A254,'SBLC load'!$A:$Y,MATCH(SBLC!J$1,'SBLC load'!$1:$1,0),0)</f>
        <v>--</v>
      </c>
      <c r="K254" s="77" t="str">
        <f>VLOOKUP($A254,'SBLC load'!$A:$Y,MATCH(SBLC!K$1,'SBLC load'!$1:$1,0),0)</f>
        <v>--</v>
      </c>
      <c r="L254" s="76" t="str">
        <f>VLOOKUP($A254,'SBLC load'!$A:$Y,MATCH(SBLC!L$1,'SBLC load'!$1:$1,0),0)</f>
        <v>备证+维好</v>
      </c>
      <c r="M254" s="76" t="str">
        <f>VLOOKUP($A254,'SBLC load'!$A:$Y,MATCH(SBLC!M$1,'SBLC load'!$1:$1,0),0)</f>
        <v>--</v>
      </c>
      <c r="N254" s="76" t="str">
        <f>VLOOKUP($A254,'SBLC load'!$A:$Y,MATCH(SBLC!N$1,'SBLC load'!$1:$1,0),0)</f>
        <v>江苏</v>
      </c>
      <c r="O254" s="127" t="str">
        <f>VLOOKUP($A254,'SBLC load'!$A:$Y,MATCH(SBLC!O$1,'SBLC load'!$1:$1,0),0)</f>
        <v>地方平台</v>
      </c>
      <c r="P254" s="127">
        <f>VLOOKUP($A254,'SBLC load'!$A:$Y,MATCH(SBLC!P$1,'SBLC load'!$1:$1,0),0)</f>
        <v>1.01</v>
      </c>
      <c r="Q254" s="127" t="str">
        <f>VLOOKUP($A254,'SBLC load'!$A:$Y,MATCH(SBLC!Q$1,'SBLC load'!$1:$1,0),0)</f>
        <v>股份行备证</v>
      </c>
      <c r="R254" s="127" t="str">
        <f>VLOOKUP($A254,'SBLC load'!$A:$Y,MATCH(SBLC!R$1,'SBLC load'!$1:$1,0),0)</f>
        <v>股份行第三梯队</v>
      </c>
      <c r="S254" s="127" t="str">
        <f>VLOOKUP($A254,'SBLC load'!$A:$Y,MATCH(SBLC!S$1,'SBLC load'!$1:$1,0),0)</f>
        <v>--</v>
      </c>
    </row>
    <row r="255" spans="1:19" x14ac:dyDescent="0.25">
      <c r="A255" s="101">
        <f>SBLC[[#This Row],[Index]]</f>
        <v>68</v>
      </c>
      <c r="B255" s="75">
        <f>VLOOKUP($A255,'SBLC load'!$A:$Y,MATCH(SBLC!B$1,'SBLC load'!$1:$1,0),0)</f>
        <v>44676</v>
      </c>
      <c r="C255" s="76" t="str">
        <f>VLOOKUP($A255,'SBLC load'!$A:$AD,MATCH(SBLC!C$1,'SBLC load'!$1:$1,0),0)</f>
        <v>成都湔江</v>
      </c>
      <c r="D255" s="76" t="str">
        <f>VLOOKUP($A255,'SBLC load'!$A:$Y,MATCH(SBLC!D$1,'SBLC load'!$1:$1,0),0)</f>
        <v>成都农商行</v>
      </c>
      <c r="E255" s="75" t="str">
        <f>VLOOKUP($A255,'SBLC load'!$A:$Y,MATCH(SBLC!E$1,'SBLC load'!$1:$1,0),0)</f>
        <v>--/--/--</v>
      </c>
      <c r="F255" s="77" t="str">
        <f>VLOOKUP($A255,'SBLC load'!$A:$Y,MATCH(SBLC!F$1,'SBLC load'!$1:$1,0),0)</f>
        <v>USD</v>
      </c>
      <c r="G255" s="77">
        <f>VLOOKUP($A255,'SBLC load'!$A:$Y,MATCH(SBLC!G$1,'SBLC load'!$1:$1,0),0)</f>
        <v>0.7</v>
      </c>
      <c r="H255" s="75" t="str">
        <f>VLOOKUP($A255,'SBLC load'!$A:$Y,MATCH(SBLC!H$1,'SBLC load'!$1:$1,0),0)</f>
        <v>3</v>
      </c>
      <c r="I255" s="75" t="str">
        <f>VLOOKUP($A255,'SBLC load'!$A:$Y,MATCH(SBLC!I$1,'SBLC load'!$1:$1,0),0)</f>
        <v>4.2%</v>
      </c>
      <c r="J255" s="75" t="str">
        <f>VLOOKUP($A255,'SBLC load'!$A:$Y,MATCH(SBLC!J$1,'SBLC load'!$1:$1,0),0)</f>
        <v>--</v>
      </c>
      <c r="K255" s="77" t="str">
        <f>VLOOKUP($A255,'SBLC load'!$A:$Y,MATCH(SBLC!K$1,'SBLC load'!$1:$1,0),0)</f>
        <v>--</v>
      </c>
      <c r="L255" s="76" t="str">
        <f>VLOOKUP($A255,'SBLC load'!$A:$Y,MATCH(SBLC!L$1,'SBLC load'!$1:$1,0),0)</f>
        <v>备证</v>
      </c>
      <c r="M255" s="76" t="str">
        <f>VLOOKUP($A255,'SBLC load'!$A:$Y,MATCH(SBLC!M$1,'SBLC load'!$1:$1,0),0)</f>
        <v>--</v>
      </c>
      <c r="N255" s="76" t="str">
        <f>VLOOKUP($A255,'SBLC load'!$A:$Y,MATCH(SBLC!N$1,'SBLC load'!$1:$1,0),0)</f>
        <v>四川</v>
      </c>
      <c r="O255" s="127" t="str">
        <f>VLOOKUP($A255,'SBLC load'!$A:$Y,MATCH(SBLC!O$1,'SBLC load'!$1:$1,0),0)</f>
        <v>地方平台</v>
      </c>
      <c r="P255" s="127">
        <f>VLOOKUP($A255,'SBLC load'!$A:$Y,MATCH(SBLC!P$1,'SBLC load'!$1:$1,0),0)</f>
        <v>0.7</v>
      </c>
      <c r="Q255" s="127" t="str">
        <f>VLOOKUP($A255,'SBLC load'!$A:$Y,MATCH(SBLC!Q$1,'SBLC load'!$1:$1,0),0)</f>
        <v>农商行备证</v>
      </c>
      <c r="R255" s="127" t="str">
        <f>VLOOKUP($A255,'SBLC load'!$A:$Y,MATCH(SBLC!R$1,'SBLC load'!$1:$1,0),0)</f>
        <v>--</v>
      </c>
      <c r="S255" s="127" t="str">
        <f>VLOOKUP($A255,'SBLC load'!$A:$Y,MATCH(SBLC!S$1,'SBLC load'!$1:$1,0),0)</f>
        <v>--</v>
      </c>
    </row>
    <row r="256" spans="1:19" x14ac:dyDescent="0.25">
      <c r="A256" s="101">
        <f>SBLC[[#This Row],[Index]]</f>
        <v>67</v>
      </c>
      <c r="B256" s="75">
        <f>VLOOKUP($A256,'SBLC load'!$A:$Y,MATCH(SBLC!B$1,'SBLC load'!$1:$1,0),0)</f>
        <v>44673</v>
      </c>
      <c r="C256" s="76" t="str">
        <f>VLOOKUP($A256,'SBLC load'!$A:$AD,MATCH(SBLC!C$1,'SBLC load'!$1:$1,0),0)</f>
        <v>江苏瀚瑞</v>
      </c>
      <c r="D256" s="76" t="str">
        <f>VLOOKUP($A256,'SBLC load'!$A:$Y,MATCH(SBLC!D$1,'SBLC load'!$1:$1,0),0)</f>
        <v>江苏银行</v>
      </c>
      <c r="E256" s="75" t="str">
        <f>VLOOKUP($A256,'SBLC load'!$A:$Y,MATCH(SBLC!E$1,'SBLC load'!$1:$1,0),0)</f>
        <v>--/--/--</v>
      </c>
      <c r="F256" s="77" t="str">
        <f>VLOOKUP($A256,'SBLC load'!$A:$Y,MATCH(SBLC!F$1,'SBLC load'!$1:$1,0),0)</f>
        <v>USD</v>
      </c>
      <c r="G256" s="77">
        <f>VLOOKUP($A256,'SBLC load'!$A:$Y,MATCH(SBLC!G$1,'SBLC load'!$1:$1,0),0)</f>
        <v>0.44</v>
      </c>
      <c r="H256" s="75" t="str">
        <f>VLOOKUP($A256,'SBLC load'!$A:$Y,MATCH(SBLC!H$1,'SBLC load'!$1:$1,0),0)</f>
        <v>3</v>
      </c>
      <c r="I256" s="75" t="str">
        <f>VLOOKUP($A256,'SBLC load'!$A:$Y,MATCH(SBLC!I$1,'SBLC load'!$1:$1,0),0)</f>
        <v>3.8%</v>
      </c>
      <c r="J256" s="75" t="str">
        <f>VLOOKUP($A256,'SBLC load'!$A:$Y,MATCH(SBLC!J$1,'SBLC load'!$1:$1,0),0)</f>
        <v>--</v>
      </c>
      <c r="K256" s="77" t="str">
        <f>VLOOKUP($A256,'SBLC load'!$A:$Y,MATCH(SBLC!K$1,'SBLC load'!$1:$1,0),0)</f>
        <v>--</v>
      </c>
      <c r="L256" s="76" t="str">
        <f>VLOOKUP($A256,'SBLC load'!$A:$Y,MATCH(SBLC!L$1,'SBLC load'!$1:$1,0),0)</f>
        <v>备证+担保</v>
      </c>
      <c r="M256" s="76" t="str">
        <f>VLOOKUP($A256,'SBLC load'!$A:$Y,MATCH(SBLC!M$1,'SBLC load'!$1:$1,0),0)</f>
        <v>--</v>
      </c>
      <c r="N256" s="76" t="str">
        <f>VLOOKUP($A256,'SBLC load'!$A:$Y,MATCH(SBLC!N$1,'SBLC load'!$1:$1,0),0)</f>
        <v>江苏</v>
      </c>
      <c r="O256" s="127" t="str">
        <f>VLOOKUP($A256,'SBLC load'!$A:$Y,MATCH(SBLC!O$1,'SBLC load'!$1:$1,0),0)</f>
        <v>地方平台</v>
      </c>
      <c r="P256" s="127">
        <f>VLOOKUP($A256,'SBLC load'!$A:$Y,MATCH(SBLC!P$1,'SBLC load'!$1:$1,0),0)</f>
        <v>0.44</v>
      </c>
      <c r="Q256" s="127" t="str">
        <f>VLOOKUP($A256,'SBLC load'!$A:$Y,MATCH(SBLC!Q$1,'SBLC load'!$1:$1,0),0)</f>
        <v>城商行备证</v>
      </c>
      <c r="R256" s="127" t="str">
        <f>VLOOKUP($A256,'SBLC load'!$A:$Y,MATCH(SBLC!R$1,'SBLC load'!$1:$1,0),0)</f>
        <v>城商行第一梯队</v>
      </c>
      <c r="S256" s="127" t="str">
        <f>VLOOKUP($A256,'SBLC load'!$A:$Y,MATCH(SBLC!S$1,'SBLC load'!$1:$1,0),0)</f>
        <v>--</v>
      </c>
    </row>
    <row r="257" spans="1:19" x14ac:dyDescent="0.25">
      <c r="A257" s="101">
        <f>SBLC[[#This Row],[Index]]</f>
        <v>66</v>
      </c>
      <c r="B257" s="75">
        <f>VLOOKUP($A257,'SBLC load'!$A:$Y,MATCH(SBLC!B$1,'SBLC load'!$1:$1,0),0)</f>
        <v>44673</v>
      </c>
      <c r="C257" s="76" t="str">
        <f>VLOOKUP($A257,'SBLC load'!$A:$AD,MATCH(SBLC!C$1,'SBLC load'!$1:$1,0),0)</f>
        <v>江苏瀚瑞</v>
      </c>
      <c r="D257" s="76" t="str">
        <f>VLOOKUP($A257,'SBLC load'!$A:$Y,MATCH(SBLC!D$1,'SBLC load'!$1:$1,0),0)</f>
        <v>浙商银行</v>
      </c>
      <c r="E257" s="75" t="str">
        <f>VLOOKUP($A257,'SBLC load'!$A:$Y,MATCH(SBLC!E$1,'SBLC load'!$1:$1,0),0)</f>
        <v>--/--/--</v>
      </c>
      <c r="F257" s="77" t="str">
        <f>VLOOKUP($A257,'SBLC load'!$A:$Y,MATCH(SBLC!F$1,'SBLC load'!$1:$1,0),0)</f>
        <v>USD</v>
      </c>
      <c r="G257" s="77">
        <f>VLOOKUP($A257,'SBLC load'!$A:$Y,MATCH(SBLC!G$1,'SBLC load'!$1:$1,0),0)</f>
        <v>1.2</v>
      </c>
      <c r="H257" s="75" t="str">
        <f>VLOOKUP($A257,'SBLC load'!$A:$Y,MATCH(SBLC!H$1,'SBLC load'!$1:$1,0),0)</f>
        <v>3</v>
      </c>
      <c r="I257" s="75" t="str">
        <f>VLOOKUP($A257,'SBLC load'!$A:$Y,MATCH(SBLC!I$1,'SBLC load'!$1:$1,0),0)</f>
        <v>3.8%</v>
      </c>
      <c r="J257" s="75" t="str">
        <f>VLOOKUP($A257,'SBLC load'!$A:$Y,MATCH(SBLC!J$1,'SBLC load'!$1:$1,0),0)</f>
        <v>--</v>
      </c>
      <c r="K257" s="77" t="str">
        <f>VLOOKUP($A257,'SBLC load'!$A:$Y,MATCH(SBLC!K$1,'SBLC load'!$1:$1,0),0)</f>
        <v>--</v>
      </c>
      <c r="L257" s="76" t="str">
        <f>VLOOKUP($A257,'SBLC load'!$A:$Y,MATCH(SBLC!L$1,'SBLC load'!$1:$1,0),0)</f>
        <v>备证+担保</v>
      </c>
      <c r="M257" s="76" t="str">
        <f>VLOOKUP($A257,'SBLC load'!$A:$Y,MATCH(SBLC!M$1,'SBLC load'!$1:$1,0),0)</f>
        <v>--</v>
      </c>
      <c r="N257" s="76" t="str">
        <f>VLOOKUP($A257,'SBLC load'!$A:$Y,MATCH(SBLC!N$1,'SBLC load'!$1:$1,0),0)</f>
        <v>江苏</v>
      </c>
      <c r="O257" s="127" t="str">
        <f>VLOOKUP($A257,'SBLC load'!$A:$Y,MATCH(SBLC!O$1,'SBLC load'!$1:$1,0),0)</f>
        <v>地方平台</v>
      </c>
      <c r="P257" s="127">
        <f>VLOOKUP($A257,'SBLC load'!$A:$Y,MATCH(SBLC!P$1,'SBLC load'!$1:$1,0),0)</f>
        <v>1.2</v>
      </c>
      <c r="Q257" s="127" t="str">
        <f>VLOOKUP($A257,'SBLC load'!$A:$Y,MATCH(SBLC!Q$1,'SBLC load'!$1:$1,0),0)</f>
        <v>股份行备证</v>
      </c>
      <c r="R257" s="127" t="str">
        <f>VLOOKUP($A257,'SBLC load'!$A:$Y,MATCH(SBLC!R$1,'SBLC load'!$1:$1,0),0)</f>
        <v>股份行第二梯队</v>
      </c>
      <c r="S257" s="127" t="str">
        <f>VLOOKUP($A257,'SBLC load'!$A:$Y,MATCH(SBLC!S$1,'SBLC load'!$1:$1,0),0)</f>
        <v>--</v>
      </c>
    </row>
    <row r="258" spans="1:19" x14ac:dyDescent="0.25">
      <c r="A258" s="101">
        <f>SBLC[[#This Row],[Index]]</f>
        <v>65</v>
      </c>
      <c r="B258" s="75">
        <f>VLOOKUP($A258,'SBLC load'!$A:$Y,MATCH(SBLC!B$1,'SBLC load'!$1:$1,0),0)</f>
        <v>44672</v>
      </c>
      <c r="C258" s="76" t="str">
        <f>VLOOKUP($A258,'SBLC load'!$A:$AD,MATCH(SBLC!C$1,'SBLC load'!$1:$1,0),0)</f>
        <v>江苏瀚瑞</v>
      </c>
      <c r="D258" s="76" t="str">
        <f>VLOOKUP($A258,'SBLC load'!$A:$Y,MATCH(SBLC!D$1,'SBLC load'!$1:$1,0),0)</f>
        <v>南商(中国)</v>
      </c>
      <c r="E258" s="75" t="str">
        <f>VLOOKUP($A258,'SBLC load'!$A:$Y,MATCH(SBLC!E$1,'SBLC load'!$1:$1,0),0)</f>
        <v>--/--/--</v>
      </c>
      <c r="F258" s="77" t="str">
        <f>VLOOKUP($A258,'SBLC load'!$A:$Y,MATCH(SBLC!F$1,'SBLC load'!$1:$1,0),0)</f>
        <v>USD</v>
      </c>
      <c r="G258" s="77">
        <f>VLOOKUP($A258,'SBLC load'!$A:$Y,MATCH(SBLC!G$1,'SBLC load'!$1:$1,0),0)</f>
        <v>0.84</v>
      </c>
      <c r="H258" s="75" t="str">
        <f>VLOOKUP($A258,'SBLC load'!$A:$Y,MATCH(SBLC!H$1,'SBLC load'!$1:$1,0),0)</f>
        <v>3</v>
      </c>
      <c r="I258" s="75" t="str">
        <f>VLOOKUP($A258,'SBLC load'!$A:$Y,MATCH(SBLC!I$1,'SBLC load'!$1:$1,0),0)</f>
        <v>4.5%</v>
      </c>
      <c r="J258" s="75" t="str">
        <f>VLOOKUP($A258,'SBLC load'!$A:$Y,MATCH(SBLC!J$1,'SBLC load'!$1:$1,0),0)</f>
        <v>--</v>
      </c>
      <c r="K258" s="77" t="str">
        <f>VLOOKUP($A258,'SBLC load'!$A:$Y,MATCH(SBLC!K$1,'SBLC load'!$1:$1,0),0)</f>
        <v>--</v>
      </c>
      <c r="L258" s="76" t="str">
        <f>VLOOKUP($A258,'SBLC load'!$A:$Y,MATCH(SBLC!L$1,'SBLC load'!$1:$1,0),0)</f>
        <v>备证+担保</v>
      </c>
      <c r="M258" s="76" t="str">
        <f>VLOOKUP($A258,'SBLC load'!$A:$Y,MATCH(SBLC!M$1,'SBLC load'!$1:$1,0),0)</f>
        <v>--</v>
      </c>
      <c r="N258" s="76" t="str">
        <f>VLOOKUP($A258,'SBLC load'!$A:$Y,MATCH(SBLC!N$1,'SBLC load'!$1:$1,0),0)</f>
        <v>江苏</v>
      </c>
      <c r="O258" s="127" t="str">
        <f>VLOOKUP($A258,'SBLC load'!$A:$Y,MATCH(SBLC!O$1,'SBLC load'!$1:$1,0),0)</f>
        <v>地方平台</v>
      </c>
      <c r="P258" s="127">
        <f>VLOOKUP($A258,'SBLC load'!$A:$Y,MATCH(SBLC!P$1,'SBLC load'!$1:$1,0),0)</f>
        <v>0.84</v>
      </c>
      <c r="Q258" s="127" t="str">
        <f>VLOOKUP($A258,'SBLC load'!$A:$Y,MATCH(SBLC!Q$1,'SBLC load'!$1:$1,0),0)</f>
        <v>--</v>
      </c>
      <c r="R258" s="127" t="str">
        <f>VLOOKUP($A258,'SBLC load'!$A:$Y,MATCH(SBLC!R$1,'SBLC load'!$1:$1,0),0)</f>
        <v>--</v>
      </c>
      <c r="S258" s="127" t="str">
        <f>VLOOKUP($A258,'SBLC load'!$A:$Y,MATCH(SBLC!S$1,'SBLC load'!$1:$1,0),0)</f>
        <v>--</v>
      </c>
    </row>
    <row r="259" spans="1:19" x14ac:dyDescent="0.25">
      <c r="A259" s="101">
        <f>SBLC[[#This Row],[Index]]</f>
        <v>64</v>
      </c>
      <c r="B259" s="75">
        <f>VLOOKUP($A259,'SBLC load'!$A:$Y,MATCH(SBLC!B$1,'SBLC load'!$1:$1,0),0)</f>
        <v>44671</v>
      </c>
      <c r="C259" s="76" t="str">
        <f>VLOOKUP($A259,'SBLC load'!$A:$AD,MATCH(SBLC!C$1,'SBLC load'!$1:$1,0),0)</f>
        <v>远洋集团</v>
      </c>
      <c r="D259" s="76" t="str">
        <f>VLOOKUP($A259,'SBLC load'!$A:$Y,MATCH(SBLC!D$1,'SBLC load'!$1:$1,0),0)</f>
        <v>浙商银行</v>
      </c>
      <c r="E259" s="75" t="str">
        <f>VLOOKUP($A259,'SBLC load'!$A:$Y,MATCH(SBLC!E$1,'SBLC load'!$1:$1,0),0)</f>
        <v>Baa3/--/--</v>
      </c>
      <c r="F259" s="77" t="str">
        <f>VLOOKUP($A259,'SBLC load'!$A:$Y,MATCH(SBLC!F$1,'SBLC load'!$1:$1,0),0)</f>
        <v>USD</v>
      </c>
      <c r="G259" s="77">
        <f>VLOOKUP($A259,'SBLC load'!$A:$Y,MATCH(SBLC!G$1,'SBLC load'!$1:$1,0),0)</f>
        <v>2</v>
      </c>
      <c r="H259" s="75" t="str">
        <f>VLOOKUP($A259,'SBLC load'!$A:$Y,MATCH(SBLC!H$1,'SBLC load'!$1:$1,0),0)</f>
        <v>3</v>
      </c>
      <c r="I259" s="75" t="str">
        <f>VLOOKUP($A259,'SBLC load'!$A:$Y,MATCH(SBLC!I$1,'SBLC load'!$1:$1,0),0)</f>
        <v>3.8%</v>
      </c>
      <c r="J259" s="75" t="str">
        <f>VLOOKUP($A259,'SBLC load'!$A:$Y,MATCH(SBLC!J$1,'SBLC load'!$1:$1,0),0)</f>
        <v>3.8%a</v>
      </c>
      <c r="K259" s="77" t="str">
        <f>VLOOKUP($A259,'SBLC load'!$A:$Y,MATCH(SBLC!K$1,'SBLC load'!$1:$1,0),0)</f>
        <v>0</v>
      </c>
      <c r="L259" s="76" t="str">
        <f>VLOOKUP($A259,'SBLC load'!$A:$Y,MATCH(SBLC!L$1,'SBLC load'!$1:$1,0),0)</f>
        <v>备证+担保</v>
      </c>
      <c r="M259" s="76" t="str">
        <f>VLOOKUP($A259,'SBLC load'!$A:$Y,MATCH(SBLC!M$1,'SBLC load'!$1:$1,0),0)</f>
        <v>绿色债券</v>
      </c>
      <c r="N259" s="76" t="str">
        <f>VLOOKUP($A259,'SBLC load'!$A:$Y,MATCH(SBLC!N$1,'SBLC load'!$1:$1,0),0)</f>
        <v>北京</v>
      </c>
      <c r="O259" s="127" t="str">
        <f>VLOOKUP($A259,'SBLC load'!$A:$Y,MATCH(SBLC!O$1,'SBLC load'!$1:$1,0),0)</f>
        <v>房地产</v>
      </c>
      <c r="P259" s="127">
        <f>VLOOKUP($A259,'SBLC load'!$A:$Y,MATCH(SBLC!P$1,'SBLC load'!$1:$1,0),0)</f>
        <v>2</v>
      </c>
      <c r="Q259" s="127" t="str">
        <f>VLOOKUP($A259,'SBLC load'!$A:$Y,MATCH(SBLC!Q$1,'SBLC load'!$1:$1,0),0)</f>
        <v>股份行备证</v>
      </c>
      <c r="R259" s="127" t="str">
        <f>VLOOKUP($A259,'SBLC load'!$A:$Y,MATCH(SBLC!R$1,'SBLC load'!$1:$1,0),0)</f>
        <v>股份行第二梯队</v>
      </c>
      <c r="S259" s="127" t="str">
        <f>VLOOKUP($A259,'SBLC load'!$A:$Y,MATCH(SBLC!S$1,'SBLC load'!$1:$1,0),0)</f>
        <v>--</v>
      </c>
    </row>
    <row r="260" spans="1:19" x14ac:dyDescent="0.25">
      <c r="A260" s="101">
        <f>SBLC[[#This Row],[Index]]</f>
        <v>63</v>
      </c>
      <c r="B260" s="75">
        <f>VLOOKUP($A260,'SBLC load'!$A:$Y,MATCH(SBLC!B$1,'SBLC load'!$1:$1,0),0)</f>
        <v>44665</v>
      </c>
      <c r="C260" s="76" t="str">
        <f>VLOOKUP($A260,'SBLC load'!$A:$AD,MATCH(SBLC!C$1,'SBLC load'!$1:$1,0),0)</f>
        <v>嵊州交投</v>
      </c>
      <c r="D260" s="76" t="str">
        <f>VLOOKUP($A260,'SBLC load'!$A:$Y,MATCH(SBLC!D$1,'SBLC load'!$1:$1,0),0)</f>
        <v>宁波银行</v>
      </c>
      <c r="E260" s="75" t="str">
        <f>VLOOKUP($A260,'SBLC load'!$A:$Y,MATCH(SBLC!E$1,'SBLC load'!$1:$1,0),0)</f>
        <v>--/--/--</v>
      </c>
      <c r="F260" s="77" t="str">
        <f>VLOOKUP($A260,'SBLC load'!$A:$Y,MATCH(SBLC!F$1,'SBLC load'!$1:$1,0),0)</f>
        <v>USD</v>
      </c>
      <c r="G260" s="77">
        <f>VLOOKUP($A260,'SBLC load'!$A:$Y,MATCH(SBLC!G$1,'SBLC load'!$1:$1,0),0)</f>
        <v>1.42</v>
      </c>
      <c r="H260" s="75" t="str">
        <f>VLOOKUP($A260,'SBLC load'!$A:$Y,MATCH(SBLC!H$1,'SBLC load'!$1:$1,0),0)</f>
        <v>3</v>
      </c>
      <c r="I260" s="75" t="str">
        <f>VLOOKUP($A260,'SBLC load'!$A:$Y,MATCH(SBLC!I$1,'SBLC load'!$1:$1,0),0)</f>
        <v>3.5%</v>
      </c>
      <c r="J260" s="75" t="str">
        <f>VLOOKUP($A260,'SBLC load'!$A:$Y,MATCH(SBLC!J$1,'SBLC load'!$1:$1,0),0)</f>
        <v>3.6%a</v>
      </c>
      <c r="K260" s="77" t="str">
        <f>VLOOKUP($A260,'SBLC load'!$A:$Y,MATCH(SBLC!K$1,'SBLC load'!$1:$1,0),0)</f>
        <v>10</v>
      </c>
      <c r="L260" s="76" t="str">
        <f>VLOOKUP($A260,'SBLC load'!$A:$Y,MATCH(SBLC!L$1,'SBLC load'!$1:$1,0),0)</f>
        <v>备证</v>
      </c>
      <c r="M260" s="76" t="str">
        <f>VLOOKUP($A260,'SBLC load'!$A:$Y,MATCH(SBLC!M$1,'SBLC load'!$1:$1,0),0)</f>
        <v>--</v>
      </c>
      <c r="N260" s="76" t="str">
        <f>VLOOKUP($A260,'SBLC load'!$A:$Y,MATCH(SBLC!N$1,'SBLC load'!$1:$1,0),0)</f>
        <v>浙江</v>
      </c>
      <c r="O260" s="127" t="str">
        <f>VLOOKUP($A260,'SBLC load'!$A:$Y,MATCH(SBLC!O$1,'SBLC load'!$1:$1,0),0)</f>
        <v>地方平台</v>
      </c>
      <c r="P260" s="127">
        <f>VLOOKUP($A260,'SBLC load'!$A:$Y,MATCH(SBLC!P$1,'SBLC load'!$1:$1,0),0)</f>
        <v>1.42</v>
      </c>
      <c r="Q260" s="127" t="str">
        <f>VLOOKUP($A260,'SBLC load'!$A:$Y,MATCH(SBLC!Q$1,'SBLC load'!$1:$1,0),0)</f>
        <v>城商行备证</v>
      </c>
      <c r="R260" s="127" t="str">
        <f>VLOOKUP($A260,'SBLC load'!$A:$Y,MATCH(SBLC!R$1,'SBLC load'!$1:$1,0),0)</f>
        <v>城商行第一梯队</v>
      </c>
      <c r="S260" s="127" t="str">
        <f>VLOOKUP($A260,'SBLC load'!$A:$Y,MATCH(SBLC!S$1,'SBLC load'!$1:$1,0),0)</f>
        <v>--</v>
      </c>
    </row>
    <row r="261" spans="1:19" x14ac:dyDescent="0.25">
      <c r="A261" s="101">
        <f>SBLC[[#This Row],[Index]]</f>
        <v>62</v>
      </c>
      <c r="B261" s="75">
        <f>VLOOKUP($A261,'SBLC load'!$A:$Y,MATCH(SBLC!B$1,'SBLC load'!$1:$1,0),0)</f>
        <v>44664</v>
      </c>
      <c r="C261" s="76" t="str">
        <f>VLOOKUP($A261,'SBLC load'!$A:$AD,MATCH(SBLC!C$1,'SBLC load'!$1:$1,0),0)</f>
        <v>泰兴襟江投资</v>
      </c>
      <c r="D261" s="76" t="str">
        <f>VLOOKUP($A261,'SBLC load'!$A:$Y,MATCH(SBLC!D$1,'SBLC load'!$1:$1,0),0)</f>
        <v>浙商银行</v>
      </c>
      <c r="E261" s="75" t="str">
        <f>VLOOKUP($A261,'SBLC load'!$A:$Y,MATCH(SBLC!E$1,'SBLC load'!$1:$1,0),0)</f>
        <v>--/--/--</v>
      </c>
      <c r="F261" s="77" t="str">
        <f>VLOOKUP($A261,'SBLC load'!$A:$Y,MATCH(SBLC!F$1,'SBLC load'!$1:$1,0),0)</f>
        <v>USD</v>
      </c>
      <c r="G261" s="77">
        <f>VLOOKUP($A261,'SBLC load'!$A:$Y,MATCH(SBLC!G$1,'SBLC load'!$1:$1,0),0)</f>
        <v>0.3</v>
      </c>
      <c r="H261" s="75" t="str">
        <f>VLOOKUP($A261,'SBLC load'!$A:$Y,MATCH(SBLC!H$1,'SBLC load'!$1:$1,0),0)</f>
        <v>2.9</v>
      </c>
      <c r="I261" s="75" t="str">
        <f>VLOOKUP($A261,'SBLC load'!$A:$Y,MATCH(SBLC!I$1,'SBLC load'!$1:$1,0),0)</f>
        <v>3.5%</v>
      </c>
      <c r="J261" s="75" t="str">
        <f>VLOOKUP($A261,'SBLC load'!$A:$Y,MATCH(SBLC!J$1,'SBLC load'!$1:$1,0),0)</f>
        <v>--</v>
      </c>
      <c r="K261" s="77" t="str">
        <f>VLOOKUP($A261,'SBLC load'!$A:$Y,MATCH(SBLC!K$1,'SBLC load'!$1:$1,0),0)</f>
        <v>--</v>
      </c>
      <c r="L261" s="76" t="str">
        <f>VLOOKUP($A261,'SBLC load'!$A:$Y,MATCH(SBLC!L$1,'SBLC load'!$1:$1,0),0)</f>
        <v>备证</v>
      </c>
      <c r="M261" s="76" t="str">
        <f>VLOOKUP($A261,'SBLC load'!$A:$Y,MATCH(SBLC!M$1,'SBLC load'!$1:$1,0),0)</f>
        <v>--</v>
      </c>
      <c r="N261" s="76" t="str">
        <f>VLOOKUP($A261,'SBLC load'!$A:$Y,MATCH(SBLC!N$1,'SBLC load'!$1:$1,0),0)</f>
        <v>江苏</v>
      </c>
      <c r="O261" s="127" t="str">
        <f>VLOOKUP($A261,'SBLC load'!$A:$Y,MATCH(SBLC!O$1,'SBLC load'!$1:$1,0),0)</f>
        <v>地方平台</v>
      </c>
      <c r="P261" s="127">
        <f>VLOOKUP($A261,'SBLC load'!$A:$Y,MATCH(SBLC!P$1,'SBLC load'!$1:$1,0),0)</f>
        <v>0.3</v>
      </c>
      <c r="Q261" s="127" t="str">
        <f>VLOOKUP($A261,'SBLC load'!$A:$Y,MATCH(SBLC!Q$1,'SBLC load'!$1:$1,0),0)</f>
        <v>股份行备证</v>
      </c>
      <c r="R261" s="127" t="str">
        <f>VLOOKUP($A261,'SBLC load'!$A:$Y,MATCH(SBLC!R$1,'SBLC load'!$1:$1,0),0)</f>
        <v>股份行第二梯队</v>
      </c>
      <c r="S261" s="127" t="str">
        <f>VLOOKUP($A261,'SBLC load'!$A:$Y,MATCH(SBLC!S$1,'SBLC load'!$1:$1,0),0)</f>
        <v>--</v>
      </c>
    </row>
    <row r="262" spans="1:19" x14ac:dyDescent="0.25">
      <c r="A262" s="101">
        <f>SBLC[[#This Row],[Index]]</f>
        <v>61</v>
      </c>
      <c r="B262" s="75">
        <f>VLOOKUP($A262,'SBLC load'!$A:$Y,MATCH(SBLC!B$1,'SBLC load'!$1:$1,0),0)</f>
        <v>44662</v>
      </c>
      <c r="C262" s="76" t="str">
        <f>VLOOKUP($A262,'SBLC load'!$A:$AD,MATCH(SBLC!C$1,'SBLC load'!$1:$1,0),0)</f>
        <v>佛山高明建投</v>
      </c>
      <c r="D262" s="76" t="str">
        <f>VLOOKUP($A262,'SBLC load'!$A:$Y,MATCH(SBLC!D$1,'SBLC load'!$1:$1,0),0)</f>
        <v>浙商银行</v>
      </c>
      <c r="E262" s="75" t="str">
        <f>VLOOKUP($A262,'SBLC load'!$A:$Y,MATCH(SBLC!E$1,'SBLC load'!$1:$1,0),0)</f>
        <v>--/--/--</v>
      </c>
      <c r="F262" s="77" t="str">
        <f>VLOOKUP($A262,'SBLC load'!$A:$Y,MATCH(SBLC!F$1,'SBLC load'!$1:$1,0),0)</f>
        <v>USD</v>
      </c>
      <c r="G262" s="77">
        <f>VLOOKUP($A262,'SBLC load'!$A:$Y,MATCH(SBLC!G$1,'SBLC load'!$1:$1,0),0)</f>
        <v>2</v>
      </c>
      <c r="H262" s="75" t="str">
        <f>VLOOKUP($A262,'SBLC load'!$A:$Y,MATCH(SBLC!H$1,'SBLC load'!$1:$1,0),0)</f>
        <v>3</v>
      </c>
      <c r="I262" s="75" t="str">
        <f>VLOOKUP($A262,'SBLC load'!$A:$Y,MATCH(SBLC!I$1,'SBLC load'!$1:$1,0),0)</f>
        <v>3.5%</v>
      </c>
      <c r="J262" s="75" t="str">
        <f>VLOOKUP($A262,'SBLC load'!$A:$Y,MATCH(SBLC!J$1,'SBLC load'!$1:$1,0),0)</f>
        <v>--</v>
      </c>
      <c r="K262" s="77" t="str">
        <f>VLOOKUP($A262,'SBLC load'!$A:$Y,MATCH(SBLC!K$1,'SBLC load'!$1:$1,0),0)</f>
        <v>--</v>
      </c>
      <c r="L262" s="76" t="str">
        <f>VLOOKUP($A262,'SBLC load'!$A:$Y,MATCH(SBLC!L$1,'SBLC load'!$1:$1,0),0)</f>
        <v>备证</v>
      </c>
      <c r="M262" s="76" t="str">
        <f>VLOOKUP($A262,'SBLC load'!$A:$Y,MATCH(SBLC!M$1,'SBLC load'!$1:$1,0),0)</f>
        <v>可持续债券</v>
      </c>
      <c r="N262" s="76" t="str">
        <f>VLOOKUP($A262,'SBLC load'!$A:$Y,MATCH(SBLC!N$1,'SBLC load'!$1:$1,0),0)</f>
        <v>广东</v>
      </c>
      <c r="O262" s="127" t="str">
        <f>VLOOKUP($A262,'SBLC load'!$A:$Y,MATCH(SBLC!O$1,'SBLC load'!$1:$1,0),0)</f>
        <v>地方平台</v>
      </c>
      <c r="P262" s="127">
        <f>VLOOKUP($A262,'SBLC load'!$A:$Y,MATCH(SBLC!P$1,'SBLC load'!$1:$1,0),0)</f>
        <v>2</v>
      </c>
      <c r="Q262" s="127" t="str">
        <f>VLOOKUP($A262,'SBLC load'!$A:$Y,MATCH(SBLC!Q$1,'SBLC load'!$1:$1,0),0)</f>
        <v>股份行备证</v>
      </c>
      <c r="R262" s="127" t="str">
        <f>VLOOKUP($A262,'SBLC load'!$A:$Y,MATCH(SBLC!R$1,'SBLC load'!$1:$1,0),0)</f>
        <v>股份行第二梯队</v>
      </c>
      <c r="S262" s="127" t="str">
        <f>VLOOKUP($A262,'SBLC load'!$A:$Y,MATCH(SBLC!S$1,'SBLC load'!$1:$1,0),0)</f>
        <v>--</v>
      </c>
    </row>
    <row r="263" spans="1:19" x14ac:dyDescent="0.25">
      <c r="A263" s="101">
        <f>SBLC[[#This Row],[Index]]</f>
        <v>60</v>
      </c>
      <c r="B263" s="75">
        <f>VLOOKUP($A263,'SBLC load'!$A:$Y,MATCH(SBLC!B$1,'SBLC load'!$1:$1,0),0)</f>
        <v>44661</v>
      </c>
      <c r="C263" s="76" t="str">
        <f>VLOOKUP($A263,'SBLC load'!$A:$AD,MATCH(SBLC!C$1,'SBLC load'!$1:$1,0),0)</f>
        <v>重庆财信</v>
      </c>
      <c r="D263" s="76" t="str">
        <f>VLOOKUP($A263,'SBLC load'!$A:$Y,MATCH(SBLC!D$1,'SBLC load'!$1:$1,0),0)</f>
        <v>招商银行</v>
      </c>
      <c r="E263" s="75" t="str">
        <f>VLOOKUP($A263,'SBLC load'!$A:$Y,MATCH(SBLC!E$1,'SBLC load'!$1:$1,0),0)</f>
        <v>--/--/--</v>
      </c>
      <c r="F263" s="77" t="str">
        <f>VLOOKUP($A263,'SBLC load'!$A:$Y,MATCH(SBLC!F$1,'SBLC load'!$1:$1,0),0)</f>
        <v>USD</v>
      </c>
      <c r="G263" s="77">
        <f>VLOOKUP($A263,'SBLC load'!$A:$Y,MATCH(SBLC!G$1,'SBLC load'!$1:$1,0),0)</f>
        <v>0.33</v>
      </c>
      <c r="H263" s="75" t="str">
        <f>VLOOKUP($A263,'SBLC load'!$A:$Y,MATCH(SBLC!H$1,'SBLC load'!$1:$1,0),0)</f>
        <v>2.8</v>
      </c>
      <c r="I263" s="75" t="str">
        <f>VLOOKUP($A263,'SBLC load'!$A:$Y,MATCH(SBLC!I$1,'SBLC load'!$1:$1,0),0)</f>
        <v>4%</v>
      </c>
      <c r="J263" s="75" t="str">
        <f>VLOOKUP($A263,'SBLC load'!$A:$Y,MATCH(SBLC!J$1,'SBLC load'!$1:$1,0),0)</f>
        <v>--</v>
      </c>
      <c r="K263" s="77" t="str">
        <f>VLOOKUP($A263,'SBLC load'!$A:$Y,MATCH(SBLC!K$1,'SBLC load'!$1:$1,0),0)</f>
        <v>--</v>
      </c>
      <c r="L263" s="76" t="str">
        <f>VLOOKUP($A263,'SBLC load'!$A:$Y,MATCH(SBLC!L$1,'SBLC load'!$1:$1,0),0)</f>
        <v>备证</v>
      </c>
      <c r="M263" s="76" t="str">
        <f>VLOOKUP($A263,'SBLC load'!$A:$Y,MATCH(SBLC!M$1,'SBLC load'!$1:$1,0),0)</f>
        <v>--</v>
      </c>
      <c r="N263" s="76" t="str">
        <f>VLOOKUP($A263,'SBLC load'!$A:$Y,MATCH(SBLC!N$1,'SBLC load'!$1:$1,0),0)</f>
        <v>重庆</v>
      </c>
      <c r="O263" s="127" t="str">
        <f>VLOOKUP($A263,'SBLC load'!$A:$Y,MATCH(SBLC!O$1,'SBLC load'!$1:$1,0),0)</f>
        <v>房地产</v>
      </c>
      <c r="P263" s="127">
        <f>VLOOKUP($A263,'SBLC load'!$A:$Y,MATCH(SBLC!P$1,'SBLC load'!$1:$1,0),0)</f>
        <v>0.33</v>
      </c>
      <c r="Q263" s="127" t="str">
        <f>VLOOKUP($A263,'SBLC load'!$A:$Y,MATCH(SBLC!Q$1,'SBLC load'!$1:$1,0),0)</f>
        <v>股份行备证</v>
      </c>
      <c r="R263" s="127" t="str">
        <f>VLOOKUP($A263,'SBLC load'!$A:$Y,MATCH(SBLC!R$1,'SBLC load'!$1:$1,0),0)</f>
        <v>股份行第一梯队</v>
      </c>
      <c r="S263" s="127" t="str">
        <f>VLOOKUP($A263,'SBLC load'!$A:$Y,MATCH(SBLC!S$1,'SBLC load'!$1:$1,0),0)</f>
        <v>--</v>
      </c>
    </row>
    <row r="264" spans="1:19" x14ac:dyDescent="0.25">
      <c r="A264" s="101">
        <f>SBLC[[#This Row],[Index]]</f>
        <v>59</v>
      </c>
      <c r="B264" s="75">
        <f>VLOOKUP($A264,'SBLC load'!$A:$Y,MATCH(SBLC!B$1,'SBLC load'!$1:$1,0),0)</f>
        <v>44659</v>
      </c>
      <c r="C264" s="76" t="str">
        <f>VLOOKUP($A264,'SBLC load'!$A:$AD,MATCH(SBLC!C$1,'SBLC load'!$1:$1,0),0)</f>
        <v>浙江长兴金控</v>
      </c>
      <c r="D264" s="76" t="str">
        <f>VLOOKUP($A264,'SBLC load'!$A:$Y,MATCH(SBLC!D$1,'SBLC load'!$1:$1,0),0)</f>
        <v>宁波银行</v>
      </c>
      <c r="E264" s="75" t="str">
        <f>VLOOKUP($A264,'SBLC load'!$A:$Y,MATCH(SBLC!E$1,'SBLC load'!$1:$1,0),0)</f>
        <v>--/--/--</v>
      </c>
      <c r="F264" s="77" t="str">
        <f>VLOOKUP($A264,'SBLC load'!$A:$Y,MATCH(SBLC!F$1,'SBLC load'!$1:$1,0),0)</f>
        <v>USD</v>
      </c>
      <c r="G264" s="77">
        <f>VLOOKUP($A264,'SBLC load'!$A:$Y,MATCH(SBLC!G$1,'SBLC load'!$1:$1,0),0)</f>
        <v>0.57499999999999996</v>
      </c>
      <c r="H264" s="75" t="str">
        <f>VLOOKUP($A264,'SBLC load'!$A:$Y,MATCH(SBLC!H$1,'SBLC load'!$1:$1,0),0)</f>
        <v>3</v>
      </c>
      <c r="I264" s="75" t="str">
        <f>VLOOKUP($A264,'SBLC load'!$A:$Y,MATCH(SBLC!I$1,'SBLC load'!$1:$1,0),0)</f>
        <v>3.7%</v>
      </c>
      <c r="J264" s="75" t="str">
        <f>VLOOKUP($A264,'SBLC load'!$A:$Y,MATCH(SBLC!J$1,'SBLC load'!$1:$1,0),0)</f>
        <v>3.7%a</v>
      </c>
      <c r="K264" s="77" t="str">
        <f>VLOOKUP($A264,'SBLC load'!$A:$Y,MATCH(SBLC!K$1,'SBLC load'!$1:$1,0),0)</f>
        <v>0</v>
      </c>
      <c r="L264" s="76" t="str">
        <f>VLOOKUP($A264,'SBLC load'!$A:$Y,MATCH(SBLC!L$1,'SBLC load'!$1:$1,0),0)</f>
        <v>备证</v>
      </c>
      <c r="M264" s="76" t="str">
        <f>VLOOKUP($A264,'SBLC load'!$A:$Y,MATCH(SBLC!M$1,'SBLC load'!$1:$1,0),0)</f>
        <v>绿色债券</v>
      </c>
      <c r="N264" s="76" t="str">
        <f>VLOOKUP($A264,'SBLC load'!$A:$Y,MATCH(SBLC!N$1,'SBLC load'!$1:$1,0),0)</f>
        <v>浙江</v>
      </c>
      <c r="O264" s="127" t="str">
        <f>VLOOKUP($A264,'SBLC load'!$A:$Y,MATCH(SBLC!O$1,'SBLC load'!$1:$1,0),0)</f>
        <v>地方平台</v>
      </c>
      <c r="P264" s="127">
        <f>VLOOKUP($A264,'SBLC load'!$A:$Y,MATCH(SBLC!P$1,'SBLC load'!$1:$1,0),0)</f>
        <v>0.57999999999999996</v>
      </c>
      <c r="Q264" s="127" t="str">
        <f>VLOOKUP($A264,'SBLC load'!$A:$Y,MATCH(SBLC!Q$1,'SBLC load'!$1:$1,0),0)</f>
        <v>城商行备证</v>
      </c>
      <c r="R264" s="127" t="str">
        <f>VLOOKUP($A264,'SBLC load'!$A:$Y,MATCH(SBLC!R$1,'SBLC load'!$1:$1,0),0)</f>
        <v>城商行第一梯队</v>
      </c>
      <c r="S264" s="127" t="str">
        <f>VLOOKUP($A264,'SBLC load'!$A:$Y,MATCH(SBLC!S$1,'SBLC load'!$1:$1,0),0)</f>
        <v>--</v>
      </c>
    </row>
    <row r="265" spans="1:19" x14ac:dyDescent="0.25">
      <c r="A265" s="101">
        <f>SBLC[[#This Row],[Index]]</f>
        <v>58</v>
      </c>
      <c r="B265" s="75">
        <f>VLOOKUP($A265,'SBLC load'!$A:$Y,MATCH(SBLC!B$1,'SBLC load'!$1:$1,0),0)</f>
        <v>44659</v>
      </c>
      <c r="C265" s="76" t="str">
        <f>VLOOKUP($A265,'SBLC load'!$A:$AD,MATCH(SBLC!C$1,'SBLC load'!$1:$1,0),0)</f>
        <v>江苏皋开</v>
      </c>
      <c r="D265" s="76" t="str">
        <f>VLOOKUP($A265,'SBLC load'!$A:$Y,MATCH(SBLC!D$1,'SBLC load'!$1:$1,0),0)</f>
        <v>南京银行</v>
      </c>
      <c r="E265" s="75" t="str">
        <f>VLOOKUP($A265,'SBLC load'!$A:$Y,MATCH(SBLC!E$1,'SBLC load'!$1:$1,0),0)</f>
        <v>--/--/--</v>
      </c>
      <c r="F265" s="77" t="str">
        <f>VLOOKUP($A265,'SBLC load'!$A:$Y,MATCH(SBLC!F$1,'SBLC load'!$1:$1,0),0)</f>
        <v>USD</v>
      </c>
      <c r="G265" s="77">
        <f>VLOOKUP($A265,'SBLC load'!$A:$Y,MATCH(SBLC!G$1,'SBLC load'!$1:$1,0),0)</f>
        <v>0.48</v>
      </c>
      <c r="H265" s="75" t="str">
        <f>VLOOKUP($A265,'SBLC load'!$A:$Y,MATCH(SBLC!H$1,'SBLC load'!$1:$1,0),0)</f>
        <v>3</v>
      </c>
      <c r="I265" s="75" t="str">
        <f>VLOOKUP($A265,'SBLC load'!$A:$Y,MATCH(SBLC!I$1,'SBLC load'!$1:$1,0),0)</f>
        <v>3.5%</v>
      </c>
      <c r="J265" s="75" t="str">
        <f>VLOOKUP($A265,'SBLC load'!$A:$Y,MATCH(SBLC!J$1,'SBLC load'!$1:$1,0),0)</f>
        <v>--</v>
      </c>
      <c r="K265" s="77" t="str">
        <f>VLOOKUP($A265,'SBLC load'!$A:$Y,MATCH(SBLC!K$1,'SBLC load'!$1:$1,0),0)</f>
        <v>--</v>
      </c>
      <c r="L265" s="76" t="str">
        <f>VLOOKUP($A265,'SBLC load'!$A:$Y,MATCH(SBLC!L$1,'SBLC load'!$1:$1,0),0)</f>
        <v>备证</v>
      </c>
      <c r="M265" s="76" t="str">
        <f>VLOOKUP($A265,'SBLC load'!$A:$Y,MATCH(SBLC!M$1,'SBLC load'!$1:$1,0),0)</f>
        <v>--</v>
      </c>
      <c r="N265" s="76" t="str">
        <f>VLOOKUP($A265,'SBLC load'!$A:$Y,MATCH(SBLC!N$1,'SBLC load'!$1:$1,0),0)</f>
        <v>江苏</v>
      </c>
      <c r="O265" s="127" t="str">
        <f>VLOOKUP($A265,'SBLC load'!$A:$Y,MATCH(SBLC!O$1,'SBLC load'!$1:$1,0),0)</f>
        <v>地方平台</v>
      </c>
      <c r="P265" s="127">
        <f>VLOOKUP($A265,'SBLC load'!$A:$Y,MATCH(SBLC!P$1,'SBLC load'!$1:$1,0),0)</f>
        <v>0.48</v>
      </c>
      <c r="Q265" s="127" t="str">
        <f>VLOOKUP($A265,'SBLC load'!$A:$Y,MATCH(SBLC!Q$1,'SBLC load'!$1:$1,0),0)</f>
        <v>城商行备证</v>
      </c>
      <c r="R265" s="127" t="str">
        <f>VLOOKUP($A265,'SBLC load'!$A:$Y,MATCH(SBLC!R$1,'SBLC load'!$1:$1,0),0)</f>
        <v>城商行第二梯队</v>
      </c>
      <c r="S265" s="127" t="str">
        <f>VLOOKUP($A265,'SBLC load'!$A:$Y,MATCH(SBLC!S$1,'SBLC load'!$1:$1,0),0)</f>
        <v>--</v>
      </c>
    </row>
    <row r="266" spans="1:19" x14ac:dyDescent="0.25">
      <c r="A266" s="101">
        <f>SBLC[[#This Row],[Index]]</f>
        <v>57</v>
      </c>
      <c r="B266" s="75">
        <f>VLOOKUP($A266,'SBLC load'!$A:$Y,MATCH(SBLC!B$1,'SBLC load'!$1:$1,0),0)</f>
        <v>44651</v>
      </c>
      <c r="C266" s="76" t="str">
        <f>VLOOKUP($A266,'SBLC load'!$A:$AD,MATCH(SBLC!C$1,'SBLC load'!$1:$1,0),0)</f>
        <v>鲁商集团</v>
      </c>
      <c r="D266" s="76" t="str">
        <f>VLOOKUP($A266,'SBLC load'!$A:$Y,MATCH(SBLC!D$1,'SBLC load'!$1:$1,0),0)</f>
        <v>北京银行</v>
      </c>
      <c r="E266" s="75" t="str">
        <f>VLOOKUP($A266,'SBLC load'!$A:$Y,MATCH(SBLC!E$1,'SBLC load'!$1:$1,0),0)</f>
        <v>--/--/--</v>
      </c>
      <c r="F266" s="77" t="str">
        <f>VLOOKUP($A266,'SBLC load'!$A:$Y,MATCH(SBLC!F$1,'SBLC load'!$1:$1,0),0)</f>
        <v>USD</v>
      </c>
      <c r="G266" s="77">
        <f>VLOOKUP($A266,'SBLC load'!$A:$Y,MATCH(SBLC!G$1,'SBLC load'!$1:$1,0),0)</f>
        <v>0.6</v>
      </c>
      <c r="H266" s="75" t="str">
        <f>VLOOKUP($A266,'SBLC load'!$A:$Y,MATCH(SBLC!H$1,'SBLC load'!$1:$1,0),0)</f>
        <v>2</v>
      </c>
      <c r="I266" s="75" t="str">
        <f>VLOOKUP($A266,'SBLC load'!$A:$Y,MATCH(SBLC!I$1,'SBLC load'!$1:$1,0),0)</f>
        <v>3.4%</v>
      </c>
      <c r="J266" s="75" t="str">
        <f>VLOOKUP($A266,'SBLC load'!$A:$Y,MATCH(SBLC!J$1,'SBLC load'!$1:$1,0),0)</f>
        <v>--</v>
      </c>
      <c r="K266" s="77" t="str">
        <f>VLOOKUP($A266,'SBLC load'!$A:$Y,MATCH(SBLC!K$1,'SBLC load'!$1:$1,0),0)</f>
        <v>--</v>
      </c>
      <c r="L266" s="76" t="str">
        <f>VLOOKUP($A266,'SBLC load'!$A:$Y,MATCH(SBLC!L$1,'SBLC load'!$1:$1,0),0)</f>
        <v>备证+担保</v>
      </c>
      <c r="M266" s="76" t="str">
        <f>VLOOKUP($A266,'SBLC load'!$A:$Y,MATCH(SBLC!M$1,'SBLC load'!$1:$1,0),0)</f>
        <v>--</v>
      </c>
      <c r="N266" s="76" t="str">
        <f>VLOOKUP($A266,'SBLC load'!$A:$Y,MATCH(SBLC!N$1,'SBLC load'!$1:$1,0),0)</f>
        <v>山东</v>
      </c>
      <c r="O266" s="127" t="str">
        <f>VLOOKUP($A266,'SBLC load'!$A:$Y,MATCH(SBLC!O$1,'SBLC load'!$1:$1,0),0)</f>
        <v>产业</v>
      </c>
      <c r="P266" s="127">
        <f>VLOOKUP($A266,'SBLC load'!$A:$Y,MATCH(SBLC!P$1,'SBLC load'!$1:$1,0),0)</f>
        <v>0.6</v>
      </c>
      <c r="Q266" s="127" t="str">
        <f>VLOOKUP($A266,'SBLC load'!$A:$Y,MATCH(SBLC!Q$1,'SBLC load'!$1:$1,0),0)</f>
        <v>城商行备证</v>
      </c>
      <c r="R266" s="127" t="str">
        <f>VLOOKUP($A266,'SBLC load'!$A:$Y,MATCH(SBLC!R$1,'SBLC load'!$1:$1,0),0)</f>
        <v>城商行第一梯队</v>
      </c>
      <c r="S266" s="127" t="str">
        <f>VLOOKUP($A266,'SBLC load'!$A:$Y,MATCH(SBLC!S$1,'SBLC load'!$1:$1,0),0)</f>
        <v>--</v>
      </c>
    </row>
    <row r="267" spans="1:19" x14ac:dyDescent="0.25">
      <c r="A267" s="101">
        <f>SBLC[[#This Row],[Index]]</f>
        <v>56</v>
      </c>
      <c r="B267" s="75">
        <f>VLOOKUP($A267,'SBLC load'!$A:$Y,MATCH(SBLC!B$1,'SBLC load'!$1:$1,0),0)</f>
        <v>44651</v>
      </c>
      <c r="C267" s="76" t="str">
        <f>VLOOKUP($A267,'SBLC load'!$A:$AD,MATCH(SBLC!C$1,'SBLC load'!$1:$1,0),0)</f>
        <v>萍乡城投</v>
      </c>
      <c r="D267" s="76" t="str">
        <f>VLOOKUP($A267,'SBLC load'!$A:$Y,MATCH(SBLC!D$1,'SBLC load'!$1:$1,0),0)</f>
        <v>九江银行</v>
      </c>
      <c r="E267" s="75" t="str">
        <f>VLOOKUP($A267,'SBLC load'!$A:$Y,MATCH(SBLC!E$1,'SBLC load'!$1:$1,0),0)</f>
        <v>--/--/--</v>
      </c>
      <c r="F267" s="77" t="str">
        <f>VLOOKUP($A267,'SBLC load'!$A:$Y,MATCH(SBLC!F$1,'SBLC load'!$1:$1,0),0)</f>
        <v>USD</v>
      </c>
      <c r="G267" s="77">
        <f>VLOOKUP($A267,'SBLC load'!$A:$Y,MATCH(SBLC!G$1,'SBLC load'!$1:$1,0),0)</f>
        <v>2.44</v>
      </c>
      <c r="H267" s="75" t="str">
        <f>VLOOKUP($A267,'SBLC load'!$A:$Y,MATCH(SBLC!H$1,'SBLC load'!$1:$1,0),0)</f>
        <v>2.9</v>
      </c>
      <c r="I267" s="75" t="str">
        <f>VLOOKUP($A267,'SBLC load'!$A:$Y,MATCH(SBLC!I$1,'SBLC load'!$1:$1,0),0)</f>
        <v>4.5%</v>
      </c>
      <c r="J267" s="75" t="str">
        <f>VLOOKUP($A267,'SBLC load'!$A:$Y,MATCH(SBLC!J$1,'SBLC load'!$1:$1,0),0)</f>
        <v>--</v>
      </c>
      <c r="K267" s="77" t="str">
        <f>VLOOKUP($A267,'SBLC load'!$A:$Y,MATCH(SBLC!K$1,'SBLC load'!$1:$1,0),0)</f>
        <v>--</v>
      </c>
      <c r="L267" s="76" t="str">
        <f>VLOOKUP($A267,'SBLC load'!$A:$Y,MATCH(SBLC!L$1,'SBLC load'!$1:$1,0),0)</f>
        <v>备证</v>
      </c>
      <c r="M267" s="76" t="str">
        <f>VLOOKUP($A267,'SBLC load'!$A:$Y,MATCH(SBLC!M$1,'SBLC load'!$1:$1,0),0)</f>
        <v>--</v>
      </c>
      <c r="N267" s="76" t="str">
        <f>VLOOKUP($A267,'SBLC load'!$A:$Y,MATCH(SBLC!N$1,'SBLC load'!$1:$1,0),0)</f>
        <v>江西</v>
      </c>
      <c r="O267" s="127" t="str">
        <f>VLOOKUP($A267,'SBLC load'!$A:$Y,MATCH(SBLC!O$1,'SBLC load'!$1:$1,0),0)</f>
        <v>地方平台</v>
      </c>
      <c r="P267" s="127">
        <f>VLOOKUP($A267,'SBLC load'!$A:$Y,MATCH(SBLC!P$1,'SBLC load'!$1:$1,0),0)</f>
        <v>2.44</v>
      </c>
      <c r="Q267" s="127" t="str">
        <f>VLOOKUP($A267,'SBLC load'!$A:$Y,MATCH(SBLC!Q$1,'SBLC load'!$1:$1,0),0)</f>
        <v>城商行备证</v>
      </c>
      <c r="R267" s="127" t="str">
        <f>VLOOKUP($A267,'SBLC load'!$A:$Y,MATCH(SBLC!R$1,'SBLC load'!$1:$1,0),0)</f>
        <v>--</v>
      </c>
      <c r="S267" s="127" t="str">
        <f>VLOOKUP($A267,'SBLC load'!$A:$Y,MATCH(SBLC!S$1,'SBLC load'!$1:$1,0),0)</f>
        <v>--</v>
      </c>
    </row>
    <row r="268" spans="1:19" x14ac:dyDescent="0.25">
      <c r="A268" s="101">
        <f>SBLC[[#This Row],[Index]]</f>
        <v>55</v>
      </c>
      <c r="B268" s="75">
        <f>VLOOKUP($A268,'SBLC load'!$A:$Y,MATCH(SBLC!B$1,'SBLC load'!$1:$1,0),0)</f>
        <v>44651</v>
      </c>
      <c r="C268" s="76" t="str">
        <f>VLOOKUP($A268,'SBLC load'!$A:$AD,MATCH(SBLC!C$1,'SBLC load'!$1:$1,0),0)</f>
        <v>德清文旅</v>
      </c>
      <c r="D268" s="76" t="str">
        <f>VLOOKUP($A268,'SBLC load'!$A:$Y,MATCH(SBLC!D$1,'SBLC load'!$1:$1,0),0)</f>
        <v>上海银行</v>
      </c>
      <c r="E268" s="75" t="str">
        <f>VLOOKUP($A268,'SBLC load'!$A:$Y,MATCH(SBLC!E$1,'SBLC load'!$1:$1,0),0)</f>
        <v>--/--/--</v>
      </c>
      <c r="F268" s="77" t="str">
        <f>VLOOKUP($A268,'SBLC load'!$A:$Y,MATCH(SBLC!F$1,'SBLC load'!$1:$1,0),0)</f>
        <v>USD</v>
      </c>
      <c r="G268" s="77">
        <f>VLOOKUP($A268,'SBLC load'!$A:$Y,MATCH(SBLC!G$1,'SBLC load'!$1:$1,0),0)</f>
        <v>0.49</v>
      </c>
      <c r="H268" s="75" t="str">
        <f>VLOOKUP($A268,'SBLC load'!$A:$Y,MATCH(SBLC!H$1,'SBLC load'!$1:$1,0),0)</f>
        <v>3</v>
      </c>
      <c r="I268" s="75" t="str">
        <f>VLOOKUP($A268,'SBLC load'!$A:$Y,MATCH(SBLC!I$1,'SBLC load'!$1:$1,0),0)</f>
        <v>3.4%</v>
      </c>
      <c r="J268" s="75" t="str">
        <f>VLOOKUP($A268,'SBLC load'!$A:$Y,MATCH(SBLC!J$1,'SBLC load'!$1:$1,0),0)</f>
        <v>3.4%a</v>
      </c>
      <c r="K268" s="77" t="str">
        <f>VLOOKUP($A268,'SBLC load'!$A:$Y,MATCH(SBLC!K$1,'SBLC load'!$1:$1,0),0)</f>
        <v>0</v>
      </c>
      <c r="L268" s="76" t="str">
        <f>VLOOKUP($A268,'SBLC load'!$A:$Y,MATCH(SBLC!L$1,'SBLC load'!$1:$1,0),0)</f>
        <v>备证</v>
      </c>
      <c r="M268" s="76" t="str">
        <f>VLOOKUP($A268,'SBLC load'!$A:$Y,MATCH(SBLC!M$1,'SBLC load'!$1:$1,0),0)</f>
        <v>--</v>
      </c>
      <c r="N268" s="76" t="str">
        <f>VLOOKUP($A268,'SBLC load'!$A:$Y,MATCH(SBLC!N$1,'SBLC load'!$1:$1,0),0)</f>
        <v>浙江</v>
      </c>
      <c r="O268" s="127" t="str">
        <f>VLOOKUP($A268,'SBLC load'!$A:$Y,MATCH(SBLC!O$1,'SBLC load'!$1:$1,0),0)</f>
        <v>地方平台</v>
      </c>
      <c r="P268" s="127">
        <f>VLOOKUP($A268,'SBLC load'!$A:$Y,MATCH(SBLC!P$1,'SBLC load'!$1:$1,0),0)</f>
        <v>0.49</v>
      </c>
      <c r="Q268" s="127" t="str">
        <f>VLOOKUP($A268,'SBLC load'!$A:$Y,MATCH(SBLC!Q$1,'SBLC load'!$1:$1,0),0)</f>
        <v>城商行备证</v>
      </c>
      <c r="R268" s="127" t="str">
        <f>VLOOKUP($A268,'SBLC load'!$A:$Y,MATCH(SBLC!R$1,'SBLC load'!$1:$1,0),0)</f>
        <v>城商行第一梯队</v>
      </c>
      <c r="S268" s="127" t="str">
        <f>VLOOKUP($A268,'SBLC load'!$A:$Y,MATCH(SBLC!S$1,'SBLC load'!$1:$1,0),0)</f>
        <v>--</v>
      </c>
    </row>
    <row r="269" spans="1:19" x14ac:dyDescent="0.25">
      <c r="A269" s="101">
        <f>SBLC[[#This Row],[Index]]</f>
        <v>54</v>
      </c>
      <c r="B269" s="75">
        <f>VLOOKUP($A269,'SBLC load'!$A:$Y,MATCH(SBLC!B$1,'SBLC load'!$1:$1,0),0)</f>
        <v>44651</v>
      </c>
      <c r="C269" s="76" t="str">
        <f>VLOOKUP($A269,'SBLC load'!$A:$AD,MATCH(SBLC!C$1,'SBLC load'!$1:$1,0),0)</f>
        <v>南京未来科技</v>
      </c>
      <c r="D269" s="76" t="str">
        <f>VLOOKUP($A269,'SBLC load'!$A:$Y,MATCH(SBLC!D$1,'SBLC load'!$1:$1,0),0)</f>
        <v>宁波银行</v>
      </c>
      <c r="E269" s="75" t="str">
        <f>VLOOKUP($A269,'SBLC load'!$A:$Y,MATCH(SBLC!E$1,'SBLC load'!$1:$1,0),0)</f>
        <v>--/--/--</v>
      </c>
      <c r="F269" s="77" t="str">
        <f>VLOOKUP($A269,'SBLC load'!$A:$Y,MATCH(SBLC!F$1,'SBLC load'!$1:$1,0),0)</f>
        <v>USD</v>
      </c>
      <c r="G269" s="77">
        <f>VLOOKUP($A269,'SBLC load'!$A:$Y,MATCH(SBLC!G$1,'SBLC load'!$1:$1,0),0)</f>
        <v>0.35</v>
      </c>
      <c r="H269" s="75" t="str">
        <f>VLOOKUP($A269,'SBLC load'!$A:$Y,MATCH(SBLC!H$1,'SBLC load'!$1:$1,0),0)</f>
        <v>3</v>
      </c>
      <c r="I269" s="75" t="str">
        <f>VLOOKUP($A269,'SBLC load'!$A:$Y,MATCH(SBLC!I$1,'SBLC load'!$1:$1,0),0)</f>
        <v>3.3%</v>
      </c>
      <c r="J269" s="75" t="str">
        <f>VLOOKUP($A269,'SBLC load'!$A:$Y,MATCH(SBLC!J$1,'SBLC load'!$1:$1,0),0)</f>
        <v>3.4%a</v>
      </c>
      <c r="K269" s="77" t="str">
        <f>VLOOKUP($A269,'SBLC load'!$A:$Y,MATCH(SBLC!K$1,'SBLC load'!$1:$1,0),0)</f>
        <v>10</v>
      </c>
      <c r="L269" s="76" t="str">
        <f>VLOOKUP($A269,'SBLC load'!$A:$Y,MATCH(SBLC!L$1,'SBLC load'!$1:$1,0),0)</f>
        <v>备证</v>
      </c>
      <c r="M269" s="76" t="str">
        <f>VLOOKUP($A269,'SBLC load'!$A:$Y,MATCH(SBLC!M$1,'SBLC load'!$1:$1,0),0)</f>
        <v>--</v>
      </c>
      <c r="N269" s="76" t="str">
        <f>VLOOKUP($A269,'SBLC load'!$A:$Y,MATCH(SBLC!N$1,'SBLC load'!$1:$1,0),0)</f>
        <v>江苏</v>
      </c>
      <c r="O269" s="127" t="str">
        <f>VLOOKUP($A269,'SBLC load'!$A:$Y,MATCH(SBLC!O$1,'SBLC load'!$1:$1,0),0)</f>
        <v>地方平台</v>
      </c>
      <c r="P269" s="127">
        <f>VLOOKUP($A269,'SBLC load'!$A:$Y,MATCH(SBLC!P$1,'SBLC load'!$1:$1,0),0)</f>
        <v>0.35</v>
      </c>
      <c r="Q269" s="127" t="str">
        <f>VLOOKUP($A269,'SBLC load'!$A:$Y,MATCH(SBLC!Q$1,'SBLC load'!$1:$1,0),0)</f>
        <v>城商行备证</v>
      </c>
      <c r="R269" s="127" t="str">
        <f>VLOOKUP($A269,'SBLC load'!$A:$Y,MATCH(SBLC!R$1,'SBLC load'!$1:$1,0),0)</f>
        <v>城商行第一梯队</v>
      </c>
      <c r="S269" s="127" t="str">
        <f>VLOOKUP($A269,'SBLC load'!$A:$Y,MATCH(SBLC!S$1,'SBLC load'!$1:$1,0),0)</f>
        <v>--</v>
      </c>
    </row>
    <row r="270" spans="1:19" x14ac:dyDescent="0.25">
      <c r="A270" s="101">
        <f>SBLC[[#This Row],[Index]]</f>
        <v>53</v>
      </c>
      <c r="B270" s="75">
        <f>VLOOKUP($A270,'SBLC load'!$A:$Y,MATCH(SBLC!B$1,'SBLC load'!$1:$1,0),0)</f>
        <v>44650</v>
      </c>
      <c r="C270" s="76" t="str">
        <f>VLOOKUP($A270,'SBLC load'!$A:$AD,MATCH(SBLC!C$1,'SBLC load'!$1:$1,0),0)</f>
        <v>湖州南浔旅游</v>
      </c>
      <c r="D270" s="76" t="str">
        <f>VLOOKUP($A270,'SBLC load'!$A:$Y,MATCH(SBLC!D$1,'SBLC load'!$1:$1,0),0)</f>
        <v>浙商银行</v>
      </c>
      <c r="E270" s="75" t="str">
        <f>VLOOKUP($A270,'SBLC load'!$A:$Y,MATCH(SBLC!E$1,'SBLC load'!$1:$1,0),0)</f>
        <v>--/--/--</v>
      </c>
      <c r="F270" s="77" t="str">
        <f>VLOOKUP($A270,'SBLC load'!$A:$Y,MATCH(SBLC!F$1,'SBLC load'!$1:$1,0),0)</f>
        <v>USD</v>
      </c>
      <c r="G270" s="77">
        <f>VLOOKUP($A270,'SBLC load'!$A:$Y,MATCH(SBLC!G$1,'SBLC load'!$1:$1,0),0)</f>
        <v>0.28999999999999998</v>
      </c>
      <c r="H270" s="75" t="str">
        <f>VLOOKUP($A270,'SBLC load'!$A:$Y,MATCH(SBLC!H$1,'SBLC load'!$1:$1,0),0)</f>
        <v>3</v>
      </c>
      <c r="I270" s="75" t="str">
        <f>VLOOKUP($A270,'SBLC load'!$A:$Y,MATCH(SBLC!I$1,'SBLC load'!$1:$1,0),0)</f>
        <v>3.2%</v>
      </c>
      <c r="J270" s="75" t="str">
        <f>VLOOKUP($A270,'SBLC load'!$A:$Y,MATCH(SBLC!J$1,'SBLC load'!$1:$1,0),0)</f>
        <v>3.3%a</v>
      </c>
      <c r="K270" s="77" t="str">
        <f>VLOOKUP($A270,'SBLC load'!$A:$Y,MATCH(SBLC!K$1,'SBLC load'!$1:$1,0),0)</f>
        <v>10</v>
      </c>
      <c r="L270" s="76" t="str">
        <f>VLOOKUP($A270,'SBLC load'!$A:$Y,MATCH(SBLC!L$1,'SBLC load'!$1:$1,0),0)</f>
        <v>备证</v>
      </c>
      <c r="M270" s="76" t="str">
        <f>VLOOKUP($A270,'SBLC load'!$A:$Y,MATCH(SBLC!M$1,'SBLC load'!$1:$1,0),0)</f>
        <v>--</v>
      </c>
      <c r="N270" s="76" t="str">
        <f>VLOOKUP($A270,'SBLC load'!$A:$Y,MATCH(SBLC!N$1,'SBLC load'!$1:$1,0),0)</f>
        <v>浙江</v>
      </c>
      <c r="O270" s="127" t="str">
        <f>VLOOKUP($A270,'SBLC load'!$A:$Y,MATCH(SBLC!O$1,'SBLC load'!$1:$1,0),0)</f>
        <v>地方平台</v>
      </c>
      <c r="P270" s="127">
        <f>VLOOKUP($A270,'SBLC load'!$A:$Y,MATCH(SBLC!P$1,'SBLC load'!$1:$1,0),0)</f>
        <v>0.28999999999999998</v>
      </c>
      <c r="Q270" s="127" t="str">
        <f>VLOOKUP($A270,'SBLC load'!$A:$Y,MATCH(SBLC!Q$1,'SBLC load'!$1:$1,0),0)</f>
        <v>股份行备证</v>
      </c>
      <c r="R270" s="127" t="str">
        <f>VLOOKUP($A270,'SBLC load'!$A:$Y,MATCH(SBLC!R$1,'SBLC load'!$1:$1,0),0)</f>
        <v>股份行第二梯队</v>
      </c>
      <c r="S270" s="127" t="str">
        <f>VLOOKUP($A270,'SBLC load'!$A:$Y,MATCH(SBLC!S$1,'SBLC load'!$1:$1,0),0)</f>
        <v>--</v>
      </c>
    </row>
    <row r="271" spans="1:19" x14ac:dyDescent="0.25">
      <c r="A271" s="101">
        <f>SBLC[[#This Row],[Index]]</f>
        <v>52</v>
      </c>
      <c r="B271" s="75">
        <f>VLOOKUP($A271,'SBLC load'!$A:$Y,MATCH(SBLC!B$1,'SBLC load'!$1:$1,0),0)</f>
        <v>44649</v>
      </c>
      <c r="C271" s="76" t="str">
        <f>VLOOKUP($A271,'SBLC load'!$A:$AD,MATCH(SBLC!C$1,'SBLC load'!$1:$1,0),0)</f>
        <v>腾海投控</v>
      </c>
      <c r="D271" s="76" t="str">
        <f>VLOOKUP($A271,'SBLC load'!$A:$Y,MATCH(SBLC!D$1,'SBLC load'!$1:$1,0),0)</f>
        <v>江苏银行</v>
      </c>
      <c r="E271" s="75" t="str">
        <f>VLOOKUP($A271,'SBLC load'!$A:$Y,MATCH(SBLC!E$1,'SBLC load'!$1:$1,0),0)</f>
        <v>--/--/--</v>
      </c>
      <c r="F271" s="77" t="str">
        <f>VLOOKUP($A271,'SBLC load'!$A:$Y,MATCH(SBLC!F$1,'SBLC load'!$1:$1,0),0)</f>
        <v>USD</v>
      </c>
      <c r="G271" s="77">
        <f>VLOOKUP($A271,'SBLC load'!$A:$Y,MATCH(SBLC!G$1,'SBLC load'!$1:$1,0),0)</f>
        <v>1</v>
      </c>
      <c r="H271" s="75" t="str">
        <f>VLOOKUP($A271,'SBLC load'!$A:$Y,MATCH(SBLC!H$1,'SBLC load'!$1:$1,0),0)</f>
        <v>3</v>
      </c>
      <c r="I271" s="75" t="str">
        <f>VLOOKUP($A271,'SBLC load'!$A:$Y,MATCH(SBLC!I$1,'SBLC load'!$1:$1,0),0)</f>
        <v>3.4%</v>
      </c>
      <c r="J271" s="75" t="str">
        <f>VLOOKUP($A271,'SBLC load'!$A:$Y,MATCH(SBLC!J$1,'SBLC load'!$1:$1,0),0)</f>
        <v>--</v>
      </c>
      <c r="K271" s="77" t="str">
        <f>VLOOKUP($A271,'SBLC load'!$A:$Y,MATCH(SBLC!K$1,'SBLC load'!$1:$1,0),0)</f>
        <v>--</v>
      </c>
      <c r="L271" s="76" t="str">
        <f>VLOOKUP($A271,'SBLC load'!$A:$Y,MATCH(SBLC!L$1,'SBLC load'!$1:$1,0),0)</f>
        <v>备证</v>
      </c>
      <c r="M271" s="76" t="str">
        <f>VLOOKUP($A271,'SBLC load'!$A:$Y,MATCH(SBLC!M$1,'SBLC load'!$1:$1,0),0)</f>
        <v>--</v>
      </c>
      <c r="N271" s="76" t="str">
        <f>VLOOKUP($A271,'SBLC load'!$A:$Y,MATCH(SBLC!N$1,'SBLC load'!$1:$1,0),0)</f>
        <v>江苏</v>
      </c>
      <c r="O271" s="127" t="str">
        <f>VLOOKUP($A271,'SBLC load'!$A:$Y,MATCH(SBLC!O$1,'SBLC load'!$1:$1,0),0)</f>
        <v>地方平台</v>
      </c>
      <c r="P271" s="127">
        <f>VLOOKUP($A271,'SBLC load'!$A:$Y,MATCH(SBLC!P$1,'SBLC load'!$1:$1,0),0)</f>
        <v>1</v>
      </c>
      <c r="Q271" s="127" t="str">
        <f>VLOOKUP($A271,'SBLC load'!$A:$Y,MATCH(SBLC!Q$1,'SBLC load'!$1:$1,0),0)</f>
        <v>城商行备证</v>
      </c>
      <c r="R271" s="127" t="str">
        <f>VLOOKUP($A271,'SBLC load'!$A:$Y,MATCH(SBLC!R$1,'SBLC load'!$1:$1,0),0)</f>
        <v>城商行第一梯队</v>
      </c>
      <c r="S271" s="127" t="str">
        <f>VLOOKUP($A271,'SBLC load'!$A:$Y,MATCH(SBLC!S$1,'SBLC load'!$1:$1,0),0)</f>
        <v>--</v>
      </c>
    </row>
    <row r="272" spans="1:19" x14ac:dyDescent="0.25">
      <c r="A272" s="101">
        <f>SBLC[[#This Row],[Index]]</f>
        <v>51</v>
      </c>
      <c r="B272" s="75">
        <f>VLOOKUP($A272,'SBLC load'!$A:$Y,MATCH(SBLC!B$1,'SBLC load'!$1:$1,0),0)</f>
        <v>44645</v>
      </c>
      <c r="C272" s="76" t="str">
        <f>VLOOKUP($A272,'SBLC load'!$A:$AD,MATCH(SBLC!C$1,'SBLC load'!$1:$1,0),0)</f>
        <v>浙江湖州南浔经开</v>
      </c>
      <c r="D272" s="76" t="str">
        <f>VLOOKUP($A272,'SBLC load'!$A:$Y,MATCH(SBLC!D$1,'SBLC load'!$1:$1,0),0)</f>
        <v>南京银行</v>
      </c>
      <c r="E272" s="75" t="str">
        <f>VLOOKUP($A272,'SBLC load'!$A:$Y,MATCH(SBLC!E$1,'SBLC load'!$1:$1,0),0)</f>
        <v>--/--/--</v>
      </c>
      <c r="F272" s="77" t="str">
        <f>VLOOKUP($A272,'SBLC load'!$A:$Y,MATCH(SBLC!F$1,'SBLC load'!$1:$1,0),0)</f>
        <v>USD</v>
      </c>
      <c r="G272" s="77">
        <f>VLOOKUP($A272,'SBLC load'!$A:$Y,MATCH(SBLC!G$1,'SBLC load'!$1:$1,0),0)</f>
        <v>0.28499999999999998</v>
      </c>
      <c r="H272" s="75" t="str">
        <f>VLOOKUP($A272,'SBLC load'!$A:$Y,MATCH(SBLC!H$1,'SBLC load'!$1:$1,0),0)</f>
        <v>3</v>
      </c>
      <c r="I272" s="75" t="str">
        <f>VLOOKUP($A272,'SBLC load'!$A:$Y,MATCH(SBLC!I$1,'SBLC load'!$1:$1,0),0)</f>
        <v>3.1%</v>
      </c>
      <c r="J272" s="75" t="str">
        <f>VLOOKUP($A272,'SBLC load'!$A:$Y,MATCH(SBLC!J$1,'SBLC load'!$1:$1,0),0)</f>
        <v>--</v>
      </c>
      <c r="K272" s="77" t="str">
        <f>VLOOKUP($A272,'SBLC load'!$A:$Y,MATCH(SBLC!K$1,'SBLC load'!$1:$1,0),0)</f>
        <v>--</v>
      </c>
      <c r="L272" s="76" t="str">
        <f>VLOOKUP($A272,'SBLC load'!$A:$Y,MATCH(SBLC!L$1,'SBLC load'!$1:$1,0),0)</f>
        <v>备证</v>
      </c>
      <c r="M272" s="76" t="str">
        <f>VLOOKUP($A272,'SBLC load'!$A:$Y,MATCH(SBLC!M$1,'SBLC load'!$1:$1,0),0)</f>
        <v>--</v>
      </c>
      <c r="N272" s="76" t="str">
        <f>VLOOKUP($A272,'SBLC load'!$A:$Y,MATCH(SBLC!N$1,'SBLC load'!$1:$1,0),0)</f>
        <v>浙江</v>
      </c>
      <c r="O272" s="127" t="str">
        <f>VLOOKUP($A272,'SBLC load'!$A:$Y,MATCH(SBLC!O$1,'SBLC load'!$1:$1,0),0)</f>
        <v>地方平台</v>
      </c>
      <c r="P272" s="127">
        <f>VLOOKUP($A272,'SBLC load'!$A:$Y,MATCH(SBLC!P$1,'SBLC load'!$1:$1,0),0)</f>
        <v>0.28000000000000003</v>
      </c>
      <c r="Q272" s="127" t="str">
        <f>VLOOKUP($A272,'SBLC load'!$A:$Y,MATCH(SBLC!Q$1,'SBLC load'!$1:$1,0),0)</f>
        <v>城商行备证</v>
      </c>
      <c r="R272" s="127" t="str">
        <f>VLOOKUP($A272,'SBLC load'!$A:$Y,MATCH(SBLC!R$1,'SBLC load'!$1:$1,0),0)</f>
        <v>城商行第二梯队</v>
      </c>
      <c r="S272" s="127" t="str">
        <f>VLOOKUP($A272,'SBLC load'!$A:$Y,MATCH(SBLC!S$1,'SBLC load'!$1:$1,0),0)</f>
        <v>--</v>
      </c>
    </row>
    <row r="273" spans="1:19" x14ac:dyDescent="0.25">
      <c r="A273" s="101">
        <f>SBLC[[#This Row],[Index]]</f>
        <v>50</v>
      </c>
      <c r="B273" s="75">
        <f>VLOOKUP($A273,'SBLC load'!$A:$Y,MATCH(SBLC!B$1,'SBLC load'!$1:$1,0),0)</f>
        <v>44644</v>
      </c>
      <c r="C273" s="76" t="str">
        <f>VLOOKUP($A273,'SBLC load'!$A:$AD,MATCH(SBLC!C$1,'SBLC load'!$1:$1,0),0)</f>
        <v>湖州吴兴经开</v>
      </c>
      <c r="D273" s="76" t="str">
        <f>VLOOKUP($A273,'SBLC load'!$A:$Y,MATCH(SBLC!D$1,'SBLC load'!$1:$1,0),0)</f>
        <v>上海银行</v>
      </c>
      <c r="E273" s="75" t="str">
        <f>VLOOKUP($A273,'SBLC load'!$A:$Y,MATCH(SBLC!E$1,'SBLC load'!$1:$1,0),0)</f>
        <v>--/--/--</v>
      </c>
      <c r="F273" s="77" t="str">
        <f>VLOOKUP($A273,'SBLC load'!$A:$Y,MATCH(SBLC!F$1,'SBLC load'!$1:$1,0),0)</f>
        <v>USD</v>
      </c>
      <c r="G273" s="77">
        <f>VLOOKUP($A273,'SBLC load'!$A:$Y,MATCH(SBLC!G$1,'SBLC load'!$1:$1,0),0)</f>
        <v>1.46</v>
      </c>
      <c r="H273" s="75" t="str">
        <f>VLOOKUP($A273,'SBLC load'!$A:$Y,MATCH(SBLC!H$1,'SBLC load'!$1:$1,0),0)</f>
        <v>3</v>
      </c>
      <c r="I273" s="75" t="str">
        <f>VLOOKUP($A273,'SBLC load'!$A:$Y,MATCH(SBLC!I$1,'SBLC load'!$1:$1,0),0)</f>
        <v>3.1%</v>
      </c>
      <c r="J273" s="75" t="str">
        <f>VLOOKUP($A273,'SBLC load'!$A:$Y,MATCH(SBLC!J$1,'SBLC load'!$1:$1,0),0)</f>
        <v>3.2%a</v>
      </c>
      <c r="K273" s="77" t="str">
        <f>VLOOKUP($A273,'SBLC load'!$A:$Y,MATCH(SBLC!K$1,'SBLC load'!$1:$1,0),0)</f>
        <v>10</v>
      </c>
      <c r="L273" s="76" t="str">
        <f>VLOOKUP($A273,'SBLC load'!$A:$Y,MATCH(SBLC!L$1,'SBLC load'!$1:$1,0),0)</f>
        <v>备证</v>
      </c>
      <c r="M273" s="76" t="str">
        <f>VLOOKUP($A273,'SBLC load'!$A:$Y,MATCH(SBLC!M$1,'SBLC load'!$1:$1,0),0)</f>
        <v>--</v>
      </c>
      <c r="N273" s="76" t="str">
        <f>VLOOKUP($A273,'SBLC load'!$A:$Y,MATCH(SBLC!N$1,'SBLC load'!$1:$1,0),0)</f>
        <v>浙江</v>
      </c>
      <c r="O273" s="127" t="str">
        <f>VLOOKUP($A273,'SBLC load'!$A:$Y,MATCH(SBLC!O$1,'SBLC load'!$1:$1,0),0)</f>
        <v>地方平台</v>
      </c>
      <c r="P273" s="127">
        <f>VLOOKUP($A273,'SBLC load'!$A:$Y,MATCH(SBLC!P$1,'SBLC load'!$1:$1,0),0)</f>
        <v>1.46</v>
      </c>
      <c r="Q273" s="127" t="str">
        <f>VLOOKUP($A273,'SBLC load'!$A:$Y,MATCH(SBLC!Q$1,'SBLC load'!$1:$1,0),0)</f>
        <v>城商行备证</v>
      </c>
      <c r="R273" s="127" t="str">
        <f>VLOOKUP($A273,'SBLC load'!$A:$Y,MATCH(SBLC!R$1,'SBLC load'!$1:$1,0),0)</f>
        <v>城商行第一梯队</v>
      </c>
      <c r="S273" s="127" t="str">
        <f>VLOOKUP($A273,'SBLC load'!$A:$Y,MATCH(SBLC!S$1,'SBLC load'!$1:$1,0),0)</f>
        <v>--</v>
      </c>
    </row>
    <row r="274" spans="1:19" x14ac:dyDescent="0.25">
      <c r="A274" s="101">
        <f>SBLC[[#This Row],[Index]]</f>
        <v>49</v>
      </c>
      <c r="B274" s="75">
        <f>VLOOKUP($A274,'SBLC load'!$A:$Y,MATCH(SBLC!B$1,'SBLC load'!$1:$1,0),0)</f>
        <v>44643</v>
      </c>
      <c r="C274" s="76" t="str">
        <f>VLOOKUP($A274,'SBLC load'!$A:$AD,MATCH(SBLC!C$1,'SBLC load'!$1:$1,0),0)</f>
        <v>青岛动车小镇</v>
      </c>
      <c r="D274" s="76" t="str">
        <f>VLOOKUP($A274,'SBLC load'!$A:$Y,MATCH(SBLC!D$1,'SBLC load'!$1:$1,0),0)</f>
        <v>齐鲁银行</v>
      </c>
      <c r="E274" s="75" t="str">
        <f>VLOOKUP($A274,'SBLC load'!$A:$Y,MATCH(SBLC!E$1,'SBLC load'!$1:$1,0),0)</f>
        <v>--/--/--</v>
      </c>
      <c r="F274" s="77" t="str">
        <f>VLOOKUP($A274,'SBLC load'!$A:$Y,MATCH(SBLC!F$1,'SBLC load'!$1:$1,0),0)</f>
        <v>USD</v>
      </c>
      <c r="G274" s="77">
        <f>VLOOKUP($A274,'SBLC load'!$A:$Y,MATCH(SBLC!G$1,'SBLC load'!$1:$1,0),0)</f>
        <v>0.6</v>
      </c>
      <c r="H274" s="75" t="str">
        <f>VLOOKUP($A274,'SBLC load'!$A:$Y,MATCH(SBLC!H$1,'SBLC load'!$1:$1,0),0)</f>
        <v>3</v>
      </c>
      <c r="I274" s="75" t="str">
        <f>VLOOKUP($A274,'SBLC load'!$A:$Y,MATCH(SBLC!I$1,'SBLC load'!$1:$1,0),0)</f>
        <v>3.6%</v>
      </c>
      <c r="J274" s="75" t="str">
        <f>VLOOKUP($A274,'SBLC load'!$A:$Y,MATCH(SBLC!J$1,'SBLC load'!$1:$1,0),0)</f>
        <v>--</v>
      </c>
      <c r="K274" s="77" t="str">
        <f>VLOOKUP($A274,'SBLC load'!$A:$Y,MATCH(SBLC!K$1,'SBLC load'!$1:$1,0),0)</f>
        <v>--</v>
      </c>
      <c r="L274" s="76" t="str">
        <f>VLOOKUP($A274,'SBLC load'!$A:$Y,MATCH(SBLC!L$1,'SBLC load'!$1:$1,0),0)</f>
        <v>备证+维好</v>
      </c>
      <c r="M274" s="76" t="str">
        <f>VLOOKUP($A274,'SBLC load'!$A:$Y,MATCH(SBLC!M$1,'SBLC load'!$1:$1,0),0)</f>
        <v>--</v>
      </c>
      <c r="N274" s="76" t="str">
        <f>VLOOKUP($A274,'SBLC load'!$A:$Y,MATCH(SBLC!N$1,'SBLC load'!$1:$1,0),0)</f>
        <v>山东</v>
      </c>
      <c r="O274" s="127" t="str">
        <f>VLOOKUP($A274,'SBLC load'!$A:$Y,MATCH(SBLC!O$1,'SBLC load'!$1:$1,0),0)</f>
        <v>地方平台</v>
      </c>
      <c r="P274" s="127">
        <f>VLOOKUP($A274,'SBLC load'!$A:$Y,MATCH(SBLC!P$1,'SBLC load'!$1:$1,0),0)</f>
        <v>0.6</v>
      </c>
      <c r="Q274" s="127" t="str">
        <f>VLOOKUP($A274,'SBLC load'!$A:$Y,MATCH(SBLC!Q$1,'SBLC load'!$1:$1,0),0)</f>
        <v>城商行备证</v>
      </c>
      <c r="R274" s="127" t="str">
        <f>VLOOKUP($A274,'SBLC load'!$A:$Y,MATCH(SBLC!R$1,'SBLC load'!$1:$1,0),0)</f>
        <v>城商行第四梯队</v>
      </c>
      <c r="S274" s="127" t="str">
        <f>VLOOKUP($A274,'SBLC load'!$A:$Y,MATCH(SBLC!S$1,'SBLC load'!$1:$1,0),0)</f>
        <v>--</v>
      </c>
    </row>
    <row r="275" spans="1:19" x14ac:dyDescent="0.25">
      <c r="A275" s="101">
        <f>SBLC[[#This Row],[Index]]</f>
        <v>48</v>
      </c>
      <c r="B275" s="75">
        <f>VLOOKUP($A275,'SBLC load'!$A:$Y,MATCH(SBLC!B$1,'SBLC load'!$1:$1,0),0)</f>
        <v>44642</v>
      </c>
      <c r="C275" s="76" t="str">
        <f>VLOOKUP($A275,'SBLC load'!$A:$AD,MATCH(SBLC!C$1,'SBLC load'!$1:$1,0),0)</f>
        <v>湘潭振湘国资</v>
      </c>
      <c r="D275" s="76" t="str">
        <f>VLOOKUP($A275,'SBLC load'!$A:$Y,MATCH(SBLC!D$1,'SBLC load'!$1:$1,0),0)</f>
        <v>长沙银行</v>
      </c>
      <c r="E275" s="75" t="str">
        <f>VLOOKUP($A275,'SBLC load'!$A:$Y,MATCH(SBLC!E$1,'SBLC load'!$1:$1,0),0)</f>
        <v>--/--/--</v>
      </c>
      <c r="F275" s="77" t="str">
        <f>VLOOKUP($A275,'SBLC load'!$A:$Y,MATCH(SBLC!F$1,'SBLC load'!$1:$1,0),0)</f>
        <v>USD</v>
      </c>
      <c r="G275" s="77">
        <f>VLOOKUP($A275,'SBLC load'!$A:$Y,MATCH(SBLC!G$1,'SBLC load'!$1:$1,0),0)</f>
        <v>1</v>
      </c>
      <c r="H275" s="75" t="str">
        <f>VLOOKUP($A275,'SBLC load'!$A:$Y,MATCH(SBLC!H$1,'SBLC load'!$1:$1,0),0)</f>
        <v>3</v>
      </c>
      <c r="I275" s="75" t="str">
        <f>VLOOKUP($A275,'SBLC load'!$A:$Y,MATCH(SBLC!I$1,'SBLC load'!$1:$1,0),0)</f>
        <v>3.3%</v>
      </c>
      <c r="J275" s="75" t="str">
        <f>VLOOKUP($A275,'SBLC load'!$A:$Y,MATCH(SBLC!J$1,'SBLC load'!$1:$1,0),0)</f>
        <v>--</v>
      </c>
      <c r="K275" s="77" t="str">
        <f>VLOOKUP($A275,'SBLC load'!$A:$Y,MATCH(SBLC!K$1,'SBLC load'!$1:$1,0),0)</f>
        <v>--</v>
      </c>
      <c r="L275" s="76" t="str">
        <f>VLOOKUP($A275,'SBLC load'!$A:$Y,MATCH(SBLC!L$1,'SBLC load'!$1:$1,0),0)</f>
        <v>备证</v>
      </c>
      <c r="M275" s="76" t="str">
        <f>VLOOKUP($A275,'SBLC load'!$A:$Y,MATCH(SBLC!M$1,'SBLC load'!$1:$1,0),0)</f>
        <v>--</v>
      </c>
      <c r="N275" s="76" t="str">
        <f>VLOOKUP($A275,'SBLC load'!$A:$Y,MATCH(SBLC!N$1,'SBLC load'!$1:$1,0),0)</f>
        <v>湖南</v>
      </c>
      <c r="O275" s="127" t="str">
        <f>VLOOKUP($A275,'SBLC load'!$A:$Y,MATCH(SBLC!O$1,'SBLC load'!$1:$1,0),0)</f>
        <v>地方平台</v>
      </c>
      <c r="P275" s="127">
        <f>VLOOKUP($A275,'SBLC load'!$A:$Y,MATCH(SBLC!P$1,'SBLC load'!$1:$1,0),0)</f>
        <v>1</v>
      </c>
      <c r="Q275" s="127" t="str">
        <f>VLOOKUP($A275,'SBLC load'!$A:$Y,MATCH(SBLC!Q$1,'SBLC load'!$1:$1,0),0)</f>
        <v>城商行备证</v>
      </c>
      <c r="R275" s="127" t="str">
        <f>VLOOKUP($A275,'SBLC load'!$A:$Y,MATCH(SBLC!R$1,'SBLC load'!$1:$1,0),0)</f>
        <v>城商行第三梯队</v>
      </c>
      <c r="S275" s="127" t="str">
        <f>VLOOKUP($A275,'SBLC load'!$A:$Y,MATCH(SBLC!S$1,'SBLC load'!$1:$1,0),0)</f>
        <v>--</v>
      </c>
    </row>
    <row r="276" spans="1:19" x14ac:dyDescent="0.25">
      <c r="A276" s="101">
        <f>SBLC[[#This Row],[Index]]</f>
        <v>47</v>
      </c>
      <c r="B276" s="75">
        <f>VLOOKUP($A276,'SBLC load'!$A:$Y,MATCH(SBLC!B$1,'SBLC load'!$1:$1,0),0)</f>
        <v>44642</v>
      </c>
      <c r="C276" s="76" t="str">
        <f>VLOOKUP($A276,'SBLC load'!$A:$AD,MATCH(SBLC!C$1,'SBLC load'!$1:$1,0),0)</f>
        <v>台州黄岩经开</v>
      </c>
      <c r="D276" s="76" t="str">
        <f>VLOOKUP($A276,'SBLC load'!$A:$Y,MATCH(SBLC!D$1,'SBLC load'!$1:$1,0),0)</f>
        <v>宁波银行</v>
      </c>
      <c r="E276" s="75" t="str">
        <f>VLOOKUP($A276,'SBLC load'!$A:$Y,MATCH(SBLC!E$1,'SBLC load'!$1:$1,0),0)</f>
        <v>--/--/--</v>
      </c>
      <c r="F276" s="77" t="str">
        <f>VLOOKUP($A276,'SBLC load'!$A:$Y,MATCH(SBLC!F$1,'SBLC load'!$1:$1,0),0)</f>
        <v>USD</v>
      </c>
      <c r="G276" s="77">
        <f>VLOOKUP($A276,'SBLC load'!$A:$Y,MATCH(SBLC!G$1,'SBLC load'!$1:$1,0),0)</f>
        <v>1.5</v>
      </c>
      <c r="H276" s="75" t="str">
        <f>VLOOKUP($A276,'SBLC load'!$A:$Y,MATCH(SBLC!H$1,'SBLC load'!$1:$1,0),0)</f>
        <v>3</v>
      </c>
      <c r="I276" s="75" t="str">
        <f>VLOOKUP($A276,'SBLC load'!$A:$Y,MATCH(SBLC!I$1,'SBLC load'!$1:$1,0),0)</f>
        <v>2.98%</v>
      </c>
      <c r="J276" s="75" t="str">
        <f>VLOOKUP($A276,'SBLC load'!$A:$Y,MATCH(SBLC!J$1,'SBLC load'!$1:$1,0),0)</f>
        <v>3%a</v>
      </c>
      <c r="K276" s="77" t="str">
        <f>VLOOKUP($A276,'SBLC load'!$A:$Y,MATCH(SBLC!K$1,'SBLC load'!$1:$1,0),0)</f>
        <v>2</v>
      </c>
      <c r="L276" s="76" t="str">
        <f>VLOOKUP($A276,'SBLC load'!$A:$Y,MATCH(SBLC!L$1,'SBLC load'!$1:$1,0),0)</f>
        <v>备证</v>
      </c>
      <c r="M276" s="76" t="str">
        <f>VLOOKUP($A276,'SBLC load'!$A:$Y,MATCH(SBLC!M$1,'SBLC load'!$1:$1,0),0)</f>
        <v>--</v>
      </c>
      <c r="N276" s="76" t="str">
        <f>VLOOKUP($A276,'SBLC load'!$A:$Y,MATCH(SBLC!N$1,'SBLC load'!$1:$1,0),0)</f>
        <v>浙江</v>
      </c>
      <c r="O276" s="127" t="str">
        <f>VLOOKUP($A276,'SBLC load'!$A:$Y,MATCH(SBLC!O$1,'SBLC load'!$1:$1,0),0)</f>
        <v>地方平台</v>
      </c>
      <c r="P276" s="127">
        <f>VLOOKUP($A276,'SBLC load'!$A:$Y,MATCH(SBLC!P$1,'SBLC load'!$1:$1,0),0)</f>
        <v>1.5</v>
      </c>
      <c r="Q276" s="127" t="str">
        <f>VLOOKUP($A276,'SBLC load'!$A:$Y,MATCH(SBLC!Q$1,'SBLC load'!$1:$1,0),0)</f>
        <v>城商行备证</v>
      </c>
      <c r="R276" s="127" t="str">
        <f>VLOOKUP($A276,'SBLC load'!$A:$Y,MATCH(SBLC!R$1,'SBLC load'!$1:$1,0),0)</f>
        <v>城商行第一梯队</v>
      </c>
      <c r="S276" s="127" t="str">
        <f>VLOOKUP($A276,'SBLC load'!$A:$Y,MATCH(SBLC!S$1,'SBLC load'!$1:$1,0),0)</f>
        <v>--</v>
      </c>
    </row>
    <row r="277" spans="1:19" x14ac:dyDescent="0.25">
      <c r="A277" s="101">
        <f>SBLC[[#This Row],[Index]]</f>
        <v>46</v>
      </c>
      <c r="B277" s="75">
        <f>VLOOKUP($A277,'SBLC load'!$A:$Y,MATCH(SBLC!B$1,'SBLC load'!$1:$1,0),0)</f>
        <v>44642</v>
      </c>
      <c r="C277" s="76" t="str">
        <f>VLOOKUP($A277,'SBLC load'!$A:$AD,MATCH(SBLC!C$1,'SBLC load'!$1:$1,0),0)</f>
        <v>仪征城投</v>
      </c>
      <c r="D277" s="76" t="str">
        <f>VLOOKUP($A277,'SBLC load'!$A:$Y,MATCH(SBLC!D$1,'SBLC load'!$1:$1,0),0)</f>
        <v>浙商银行</v>
      </c>
      <c r="E277" s="75" t="str">
        <f>VLOOKUP($A277,'SBLC load'!$A:$Y,MATCH(SBLC!E$1,'SBLC load'!$1:$1,0),0)</f>
        <v>--/--/--</v>
      </c>
      <c r="F277" s="77" t="str">
        <f>VLOOKUP($A277,'SBLC load'!$A:$Y,MATCH(SBLC!F$1,'SBLC load'!$1:$1,0),0)</f>
        <v>USD</v>
      </c>
      <c r="G277" s="77">
        <f>VLOOKUP($A277,'SBLC load'!$A:$Y,MATCH(SBLC!G$1,'SBLC load'!$1:$1,0),0)</f>
        <v>0.5</v>
      </c>
      <c r="H277" s="75" t="str">
        <f>VLOOKUP($A277,'SBLC load'!$A:$Y,MATCH(SBLC!H$1,'SBLC load'!$1:$1,0),0)</f>
        <v>1</v>
      </c>
      <c r="I277" s="75" t="str">
        <f>VLOOKUP($A277,'SBLC load'!$A:$Y,MATCH(SBLC!I$1,'SBLC load'!$1:$1,0),0)</f>
        <v>2.5%</v>
      </c>
      <c r="J277" s="75" t="str">
        <f>VLOOKUP($A277,'SBLC load'!$A:$Y,MATCH(SBLC!J$1,'SBLC load'!$1:$1,0),0)</f>
        <v>--</v>
      </c>
      <c r="K277" s="77" t="str">
        <f>VLOOKUP($A277,'SBLC load'!$A:$Y,MATCH(SBLC!K$1,'SBLC load'!$1:$1,0),0)</f>
        <v>--</v>
      </c>
      <c r="L277" s="76" t="str">
        <f>VLOOKUP($A277,'SBLC load'!$A:$Y,MATCH(SBLC!L$1,'SBLC load'!$1:$1,0),0)</f>
        <v>备证+维好</v>
      </c>
      <c r="M277" s="76" t="str">
        <f>VLOOKUP($A277,'SBLC load'!$A:$Y,MATCH(SBLC!M$1,'SBLC load'!$1:$1,0),0)</f>
        <v>--</v>
      </c>
      <c r="N277" s="76" t="str">
        <f>VLOOKUP($A277,'SBLC load'!$A:$Y,MATCH(SBLC!N$1,'SBLC load'!$1:$1,0),0)</f>
        <v>江苏</v>
      </c>
      <c r="O277" s="127" t="str">
        <f>VLOOKUP($A277,'SBLC load'!$A:$Y,MATCH(SBLC!O$1,'SBLC load'!$1:$1,0),0)</f>
        <v>地方平台</v>
      </c>
      <c r="P277" s="127">
        <f>VLOOKUP($A277,'SBLC load'!$A:$Y,MATCH(SBLC!P$1,'SBLC load'!$1:$1,0),0)</f>
        <v>0.5</v>
      </c>
      <c r="Q277" s="127" t="str">
        <f>VLOOKUP($A277,'SBLC load'!$A:$Y,MATCH(SBLC!Q$1,'SBLC load'!$1:$1,0),0)</f>
        <v>股份行备证</v>
      </c>
      <c r="R277" s="127" t="str">
        <f>VLOOKUP($A277,'SBLC load'!$A:$Y,MATCH(SBLC!R$1,'SBLC load'!$1:$1,0),0)</f>
        <v>股份行第二梯队</v>
      </c>
      <c r="S277" s="127" t="str">
        <f>VLOOKUP($A277,'SBLC load'!$A:$Y,MATCH(SBLC!S$1,'SBLC load'!$1:$1,0),0)</f>
        <v>--</v>
      </c>
    </row>
    <row r="278" spans="1:19" x14ac:dyDescent="0.25">
      <c r="A278" s="101">
        <f>SBLC[[#This Row],[Index]]</f>
        <v>45</v>
      </c>
      <c r="B278" s="75">
        <f>VLOOKUP($A278,'SBLC load'!$A:$Y,MATCH(SBLC!B$1,'SBLC load'!$1:$1,0),0)</f>
        <v>44638</v>
      </c>
      <c r="C278" s="76" t="str">
        <f>VLOOKUP($A278,'SBLC load'!$A:$AD,MATCH(SBLC!C$1,'SBLC load'!$1:$1,0),0)</f>
        <v>靖江港口</v>
      </c>
      <c r="D278" s="76" t="str">
        <f>VLOOKUP($A278,'SBLC load'!$A:$Y,MATCH(SBLC!D$1,'SBLC load'!$1:$1,0),0)</f>
        <v>杭州银行</v>
      </c>
      <c r="E278" s="75" t="str">
        <f>VLOOKUP($A278,'SBLC load'!$A:$Y,MATCH(SBLC!E$1,'SBLC load'!$1:$1,0),0)</f>
        <v>--/--/--</v>
      </c>
      <c r="F278" s="77" t="str">
        <f>VLOOKUP($A278,'SBLC load'!$A:$Y,MATCH(SBLC!F$1,'SBLC load'!$1:$1,0),0)</f>
        <v>USD</v>
      </c>
      <c r="G278" s="77">
        <f>VLOOKUP($A278,'SBLC load'!$A:$Y,MATCH(SBLC!G$1,'SBLC load'!$1:$1,0),0)</f>
        <v>0.33</v>
      </c>
      <c r="H278" s="75" t="str">
        <f>VLOOKUP($A278,'SBLC load'!$A:$Y,MATCH(SBLC!H$1,'SBLC load'!$1:$1,0),0)</f>
        <v>3</v>
      </c>
      <c r="I278" s="75" t="str">
        <f>VLOOKUP($A278,'SBLC load'!$A:$Y,MATCH(SBLC!I$1,'SBLC load'!$1:$1,0),0)</f>
        <v>2.8%</v>
      </c>
      <c r="J278" s="75" t="str">
        <f>VLOOKUP($A278,'SBLC load'!$A:$Y,MATCH(SBLC!J$1,'SBLC load'!$1:$1,0),0)</f>
        <v>--</v>
      </c>
      <c r="K278" s="77" t="str">
        <f>VLOOKUP($A278,'SBLC load'!$A:$Y,MATCH(SBLC!K$1,'SBLC load'!$1:$1,0),0)</f>
        <v>--</v>
      </c>
      <c r="L278" s="76" t="str">
        <f>VLOOKUP($A278,'SBLC load'!$A:$Y,MATCH(SBLC!L$1,'SBLC load'!$1:$1,0),0)</f>
        <v>备证</v>
      </c>
      <c r="M278" s="76" t="str">
        <f>VLOOKUP($A278,'SBLC load'!$A:$Y,MATCH(SBLC!M$1,'SBLC load'!$1:$1,0),0)</f>
        <v>--</v>
      </c>
      <c r="N278" s="76" t="str">
        <f>VLOOKUP($A278,'SBLC load'!$A:$Y,MATCH(SBLC!N$1,'SBLC load'!$1:$1,0),0)</f>
        <v>江苏</v>
      </c>
      <c r="O278" s="127" t="str">
        <f>VLOOKUP($A278,'SBLC load'!$A:$Y,MATCH(SBLC!O$1,'SBLC load'!$1:$1,0),0)</f>
        <v>地方平台</v>
      </c>
      <c r="P278" s="127">
        <f>VLOOKUP($A278,'SBLC load'!$A:$Y,MATCH(SBLC!P$1,'SBLC load'!$1:$1,0),0)</f>
        <v>0.33</v>
      </c>
      <c r="Q278" s="127" t="str">
        <f>VLOOKUP($A278,'SBLC load'!$A:$Y,MATCH(SBLC!Q$1,'SBLC load'!$1:$1,0),0)</f>
        <v>城商行备证</v>
      </c>
      <c r="R278" s="127" t="str">
        <f>VLOOKUP($A278,'SBLC load'!$A:$Y,MATCH(SBLC!R$1,'SBLC load'!$1:$1,0),0)</f>
        <v>城商行第二梯队</v>
      </c>
      <c r="S278" s="127" t="str">
        <f>VLOOKUP($A278,'SBLC load'!$A:$Y,MATCH(SBLC!S$1,'SBLC load'!$1:$1,0),0)</f>
        <v>--</v>
      </c>
    </row>
    <row r="279" spans="1:19" x14ac:dyDescent="0.25">
      <c r="A279" s="101">
        <f>SBLC[[#This Row],[Index]]</f>
        <v>44</v>
      </c>
      <c r="B279" s="75">
        <f>VLOOKUP($A279,'SBLC load'!$A:$Y,MATCH(SBLC!B$1,'SBLC load'!$1:$1,0),0)</f>
        <v>44638</v>
      </c>
      <c r="C279" s="76" t="str">
        <f>VLOOKUP($A279,'SBLC load'!$A:$AD,MATCH(SBLC!C$1,'SBLC load'!$1:$1,0),0)</f>
        <v>如东民泰</v>
      </c>
      <c r="D279" s="76" t="str">
        <f>VLOOKUP($A279,'SBLC load'!$A:$Y,MATCH(SBLC!D$1,'SBLC load'!$1:$1,0),0)</f>
        <v>上海银行</v>
      </c>
      <c r="E279" s="75" t="str">
        <f>VLOOKUP($A279,'SBLC load'!$A:$Y,MATCH(SBLC!E$1,'SBLC load'!$1:$1,0),0)</f>
        <v>--/--/--</v>
      </c>
      <c r="F279" s="77" t="str">
        <f>VLOOKUP($A279,'SBLC load'!$A:$Y,MATCH(SBLC!F$1,'SBLC load'!$1:$1,0),0)</f>
        <v>USD</v>
      </c>
      <c r="G279" s="77">
        <f>VLOOKUP($A279,'SBLC load'!$A:$Y,MATCH(SBLC!G$1,'SBLC load'!$1:$1,0),0)</f>
        <v>1</v>
      </c>
      <c r="H279" s="75" t="str">
        <f>VLOOKUP($A279,'SBLC load'!$A:$Y,MATCH(SBLC!H$1,'SBLC load'!$1:$1,0),0)</f>
        <v>3</v>
      </c>
      <c r="I279" s="75" t="str">
        <f>VLOOKUP($A279,'SBLC load'!$A:$Y,MATCH(SBLC!I$1,'SBLC load'!$1:$1,0),0)</f>
        <v>2.9%</v>
      </c>
      <c r="J279" s="75" t="str">
        <f>VLOOKUP($A279,'SBLC load'!$A:$Y,MATCH(SBLC!J$1,'SBLC load'!$1:$1,0),0)</f>
        <v>--</v>
      </c>
      <c r="K279" s="77" t="str">
        <f>VLOOKUP($A279,'SBLC load'!$A:$Y,MATCH(SBLC!K$1,'SBLC load'!$1:$1,0),0)</f>
        <v>--</v>
      </c>
      <c r="L279" s="76" t="str">
        <f>VLOOKUP($A279,'SBLC load'!$A:$Y,MATCH(SBLC!L$1,'SBLC load'!$1:$1,0),0)</f>
        <v>备证</v>
      </c>
      <c r="M279" s="76" t="str">
        <f>VLOOKUP($A279,'SBLC load'!$A:$Y,MATCH(SBLC!M$1,'SBLC load'!$1:$1,0),0)</f>
        <v>--</v>
      </c>
      <c r="N279" s="76" t="str">
        <f>VLOOKUP($A279,'SBLC load'!$A:$Y,MATCH(SBLC!N$1,'SBLC load'!$1:$1,0),0)</f>
        <v>江苏</v>
      </c>
      <c r="O279" s="127" t="str">
        <f>VLOOKUP($A279,'SBLC load'!$A:$Y,MATCH(SBLC!O$1,'SBLC load'!$1:$1,0),0)</f>
        <v>地方平台</v>
      </c>
      <c r="P279" s="127">
        <f>VLOOKUP($A279,'SBLC load'!$A:$Y,MATCH(SBLC!P$1,'SBLC load'!$1:$1,0),0)</f>
        <v>1</v>
      </c>
      <c r="Q279" s="127" t="str">
        <f>VLOOKUP($A279,'SBLC load'!$A:$Y,MATCH(SBLC!Q$1,'SBLC load'!$1:$1,0),0)</f>
        <v>城商行备证</v>
      </c>
      <c r="R279" s="127" t="str">
        <f>VLOOKUP($A279,'SBLC load'!$A:$Y,MATCH(SBLC!R$1,'SBLC load'!$1:$1,0),0)</f>
        <v>城商行第一梯队</v>
      </c>
      <c r="S279" s="127" t="str">
        <f>VLOOKUP($A279,'SBLC load'!$A:$Y,MATCH(SBLC!S$1,'SBLC load'!$1:$1,0),0)</f>
        <v>BISL</v>
      </c>
    </row>
    <row r="280" spans="1:19" x14ac:dyDescent="0.25">
      <c r="A280" s="101">
        <f>SBLC[[#This Row],[Index]]</f>
        <v>43</v>
      </c>
      <c r="B280" s="75">
        <f>VLOOKUP($A280,'SBLC load'!$A:$Y,MATCH(SBLC!B$1,'SBLC load'!$1:$1,0),0)</f>
        <v>44638</v>
      </c>
      <c r="C280" s="76" t="str">
        <f>VLOOKUP($A280,'SBLC load'!$A:$AD,MATCH(SBLC!C$1,'SBLC load'!$1:$1,0),0)</f>
        <v>卓越商管</v>
      </c>
      <c r="D280" s="76" t="str">
        <f>VLOOKUP($A280,'SBLC load'!$A:$Y,MATCH(SBLC!D$1,'SBLC load'!$1:$1,0),0)</f>
        <v>浙商银行</v>
      </c>
      <c r="E280" s="75" t="str">
        <f>VLOOKUP($A280,'SBLC load'!$A:$Y,MATCH(SBLC!E$1,'SBLC load'!$1:$1,0),0)</f>
        <v>--/BBB-/--</v>
      </c>
      <c r="F280" s="77" t="str">
        <f>VLOOKUP($A280,'SBLC load'!$A:$Y,MATCH(SBLC!F$1,'SBLC load'!$1:$1,0),0)</f>
        <v>USD</v>
      </c>
      <c r="G280" s="77">
        <f>VLOOKUP($A280,'SBLC load'!$A:$Y,MATCH(SBLC!G$1,'SBLC load'!$1:$1,0),0)</f>
        <v>1</v>
      </c>
      <c r="H280" s="75" t="str">
        <f>VLOOKUP($A280,'SBLC load'!$A:$Y,MATCH(SBLC!H$1,'SBLC load'!$1:$1,0),0)</f>
        <v>3</v>
      </c>
      <c r="I280" s="75" t="str">
        <f>VLOOKUP($A280,'SBLC load'!$A:$Y,MATCH(SBLC!I$1,'SBLC load'!$1:$1,0),0)</f>
        <v>2.91%</v>
      </c>
      <c r="J280" s="75" t="str">
        <f>VLOOKUP($A280,'SBLC load'!$A:$Y,MATCH(SBLC!J$1,'SBLC load'!$1:$1,0),0)</f>
        <v>--</v>
      </c>
      <c r="K280" s="77" t="str">
        <f>VLOOKUP($A280,'SBLC load'!$A:$Y,MATCH(SBLC!K$1,'SBLC load'!$1:$1,0),0)</f>
        <v>--</v>
      </c>
      <c r="L280" s="76" t="str">
        <f>VLOOKUP($A280,'SBLC load'!$A:$Y,MATCH(SBLC!L$1,'SBLC load'!$1:$1,0),0)</f>
        <v>备证+担保</v>
      </c>
      <c r="M280" s="76" t="str">
        <f>VLOOKUP($A280,'SBLC load'!$A:$Y,MATCH(SBLC!M$1,'SBLC load'!$1:$1,0),0)</f>
        <v>--</v>
      </c>
      <c r="N280" s="76" t="str">
        <f>VLOOKUP($A280,'SBLC load'!$A:$Y,MATCH(SBLC!N$1,'SBLC load'!$1:$1,0),0)</f>
        <v>广东</v>
      </c>
      <c r="O280" s="127" t="str">
        <f>VLOOKUP($A280,'SBLC load'!$A:$Y,MATCH(SBLC!O$1,'SBLC load'!$1:$1,0),0)</f>
        <v>房地产</v>
      </c>
      <c r="P280" s="127">
        <f>VLOOKUP($A280,'SBLC load'!$A:$Y,MATCH(SBLC!P$1,'SBLC load'!$1:$1,0),0)</f>
        <v>1</v>
      </c>
      <c r="Q280" s="127" t="str">
        <f>VLOOKUP($A280,'SBLC load'!$A:$Y,MATCH(SBLC!Q$1,'SBLC load'!$1:$1,0),0)</f>
        <v>股份行备证</v>
      </c>
      <c r="R280" s="127" t="str">
        <f>VLOOKUP($A280,'SBLC load'!$A:$Y,MATCH(SBLC!R$1,'SBLC load'!$1:$1,0),0)</f>
        <v>股份行第二梯队</v>
      </c>
      <c r="S280" s="127" t="str">
        <f>VLOOKUP($A280,'SBLC load'!$A:$Y,MATCH(SBLC!S$1,'SBLC load'!$1:$1,0),0)</f>
        <v>--</v>
      </c>
    </row>
    <row r="281" spans="1:19" x14ac:dyDescent="0.25">
      <c r="A281" s="101">
        <f>SBLC[[#This Row],[Index]]</f>
        <v>42</v>
      </c>
      <c r="B281" s="75">
        <f>VLOOKUP($A281,'SBLC load'!$A:$Y,MATCH(SBLC!B$1,'SBLC load'!$1:$1,0),0)</f>
        <v>44630</v>
      </c>
      <c r="C281" s="76" t="str">
        <f>VLOOKUP($A281,'SBLC load'!$A:$AD,MATCH(SBLC!C$1,'SBLC load'!$1:$1,0),0)</f>
        <v>复星集团</v>
      </c>
      <c r="D281" s="76" t="str">
        <f>VLOOKUP($A281,'SBLC load'!$A:$Y,MATCH(SBLC!D$1,'SBLC load'!$1:$1,0),0)</f>
        <v>渤海银行</v>
      </c>
      <c r="E281" s="75" t="str">
        <f>VLOOKUP($A281,'SBLC load'!$A:$Y,MATCH(SBLC!E$1,'SBLC load'!$1:$1,0),0)</f>
        <v>--/--/--</v>
      </c>
      <c r="F281" s="77" t="str">
        <f>VLOOKUP($A281,'SBLC load'!$A:$Y,MATCH(SBLC!F$1,'SBLC load'!$1:$1,0),0)</f>
        <v>USD</v>
      </c>
      <c r="G281" s="77">
        <f>VLOOKUP($A281,'SBLC load'!$A:$Y,MATCH(SBLC!G$1,'SBLC load'!$1:$1,0),0)</f>
        <v>1.5</v>
      </c>
      <c r="H281" s="75" t="str">
        <f>VLOOKUP($A281,'SBLC load'!$A:$Y,MATCH(SBLC!H$1,'SBLC load'!$1:$1,0),0)</f>
        <v>3</v>
      </c>
      <c r="I281" s="75" t="str">
        <f>VLOOKUP($A281,'SBLC load'!$A:$Y,MATCH(SBLC!I$1,'SBLC load'!$1:$1,0),0)</f>
        <v>3%</v>
      </c>
      <c r="J281" s="75" t="str">
        <f>VLOOKUP($A281,'SBLC load'!$A:$Y,MATCH(SBLC!J$1,'SBLC load'!$1:$1,0),0)</f>
        <v>--</v>
      </c>
      <c r="K281" s="77" t="str">
        <f>VLOOKUP($A281,'SBLC load'!$A:$Y,MATCH(SBLC!K$1,'SBLC load'!$1:$1,0),0)</f>
        <v>--</v>
      </c>
      <c r="L281" s="76" t="str">
        <f>VLOOKUP($A281,'SBLC load'!$A:$Y,MATCH(SBLC!L$1,'SBLC load'!$1:$1,0),0)</f>
        <v>备证</v>
      </c>
      <c r="M281" s="76" t="str">
        <f>VLOOKUP($A281,'SBLC load'!$A:$Y,MATCH(SBLC!M$1,'SBLC load'!$1:$1,0),0)</f>
        <v>自贸债</v>
      </c>
      <c r="N281" s="76" t="str">
        <f>VLOOKUP($A281,'SBLC load'!$A:$Y,MATCH(SBLC!N$1,'SBLC load'!$1:$1,0),0)</f>
        <v>上海</v>
      </c>
      <c r="O281" s="127" t="str">
        <f>VLOOKUP($A281,'SBLC load'!$A:$Y,MATCH(SBLC!O$1,'SBLC load'!$1:$1,0),0)</f>
        <v>产业</v>
      </c>
      <c r="P281" s="127">
        <f>VLOOKUP($A281,'SBLC load'!$A:$Y,MATCH(SBLC!P$1,'SBLC load'!$1:$1,0),0)</f>
        <v>1.5</v>
      </c>
      <c r="Q281" s="127" t="str">
        <f>VLOOKUP($A281,'SBLC load'!$A:$Y,MATCH(SBLC!Q$1,'SBLC load'!$1:$1,0),0)</f>
        <v>股份行备证</v>
      </c>
      <c r="R281" s="127" t="str">
        <f>VLOOKUP($A281,'SBLC load'!$A:$Y,MATCH(SBLC!R$1,'SBLC load'!$1:$1,0),0)</f>
        <v>股份行第三梯队</v>
      </c>
      <c r="S281" s="127" t="str">
        <f>VLOOKUP($A281,'SBLC load'!$A:$Y,MATCH(SBLC!S$1,'SBLC load'!$1:$1,0),0)</f>
        <v>--</v>
      </c>
    </row>
    <row r="282" spans="1:19" x14ac:dyDescent="0.25">
      <c r="A282" s="101">
        <f>SBLC[[#This Row],[Index]]</f>
        <v>41</v>
      </c>
      <c r="B282" s="75">
        <f>VLOOKUP($A282,'SBLC load'!$A:$Y,MATCH(SBLC!B$1,'SBLC load'!$1:$1,0),0)</f>
        <v>44629</v>
      </c>
      <c r="C282" s="76" t="str">
        <f>VLOOKUP($A282,'SBLC load'!$A:$AD,MATCH(SBLC!C$1,'SBLC load'!$1:$1,0),0)</f>
        <v>洛阳龙门旅游</v>
      </c>
      <c r="D282" s="76" t="str">
        <f>VLOOKUP($A282,'SBLC load'!$A:$Y,MATCH(SBLC!D$1,'SBLC load'!$1:$1,0),0)</f>
        <v>郑州银行</v>
      </c>
      <c r="E282" s="75" t="str">
        <f>VLOOKUP($A282,'SBLC load'!$A:$Y,MATCH(SBLC!E$1,'SBLC load'!$1:$1,0),0)</f>
        <v>--/--/--</v>
      </c>
      <c r="F282" s="77" t="str">
        <f>VLOOKUP($A282,'SBLC load'!$A:$Y,MATCH(SBLC!F$1,'SBLC load'!$1:$1,0),0)</f>
        <v>USD</v>
      </c>
      <c r="G282" s="77">
        <f>VLOOKUP($A282,'SBLC load'!$A:$Y,MATCH(SBLC!G$1,'SBLC load'!$1:$1,0),0)</f>
        <v>0.57999999999999996</v>
      </c>
      <c r="H282" s="75" t="str">
        <f>VLOOKUP($A282,'SBLC load'!$A:$Y,MATCH(SBLC!H$1,'SBLC load'!$1:$1,0),0)</f>
        <v>1.9</v>
      </c>
      <c r="I282" s="75" t="str">
        <f>VLOOKUP($A282,'SBLC load'!$A:$Y,MATCH(SBLC!I$1,'SBLC load'!$1:$1,0),0)</f>
        <v>2.98%</v>
      </c>
      <c r="J282" s="75" t="str">
        <f>VLOOKUP($A282,'SBLC load'!$A:$Y,MATCH(SBLC!J$1,'SBLC load'!$1:$1,0),0)</f>
        <v>--</v>
      </c>
      <c r="K282" s="77" t="str">
        <f>VLOOKUP($A282,'SBLC load'!$A:$Y,MATCH(SBLC!K$1,'SBLC load'!$1:$1,0),0)</f>
        <v>--</v>
      </c>
      <c r="L282" s="76" t="str">
        <f>VLOOKUP($A282,'SBLC load'!$A:$Y,MATCH(SBLC!L$1,'SBLC load'!$1:$1,0),0)</f>
        <v>备证</v>
      </c>
      <c r="M282" s="76" t="str">
        <f>VLOOKUP($A282,'SBLC load'!$A:$Y,MATCH(SBLC!M$1,'SBLC load'!$1:$1,0),0)</f>
        <v>--</v>
      </c>
      <c r="N282" s="76" t="str">
        <f>VLOOKUP($A282,'SBLC load'!$A:$Y,MATCH(SBLC!N$1,'SBLC load'!$1:$1,0),0)</f>
        <v>河南</v>
      </c>
      <c r="O282" s="127" t="str">
        <f>VLOOKUP($A282,'SBLC load'!$A:$Y,MATCH(SBLC!O$1,'SBLC load'!$1:$1,0),0)</f>
        <v>地方平台</v>
      </c>
      <c r="P282" s="127">
        <f>VLOOKUP($A282,'SBLC load'!$A:$Y,MATCH(SBLC!P$1,'SBLC load'!$1:$1,0),0)</f>
        <v>0.57999999999999996</v>
      </c>
      <c r="Q282" s="127" t="str">
        <f>VLOOKUP($A282,'SBLC load'!$A:$Y,MATCH(SBLC!Q$1,'SBLC load'!$1:$1,0),0)</f>
        <v>城商行备证</v>
      </c>
      <c r="R282" s="127" t="str">
        <f>VLOOKUP($A282,'SBLC load'!$A:$Y,MATCH(SBLC!R$1,'SBLC load'!$1:$1,0),0)</f>
        <v>城商行第四梯队</v>
      </c>
      <c r="S282" s="127" t="str">
        <f>VLOOKUP($A282,'SBLC load'!$A:$Y,MATCH(SBLC!S$1,'SBLC load'!$1:$1,0),0)</f>
        <v>--</v>
      </c>
    </row>
    <row r="283" spans="1:19" x14ac:dyDescent="0.25">
      <c r="A283" s="101">
        <f>SBLC[[#This Row],[Index]]</f>
        <v>40</v>
      </c>
      <c r="B283" s="75">
        <f>VLOOKUP($A283,'SBLC load'!$A:$Y,MATCH(SBLC!B$1,'SBLC load'!$1:$1,0),0)</f>
        <v>44629</v>
      </c>
      <c r="C283" s="76" t="str">
        <f>VLOOKUP($A283,'SBLC load'!$A:$AD,MATCH(SBLC!C$1,'SBLC load'!$1:$1,0),0)</f>
        <v>嵊州城建</v>
      </c>
      <c r="D283" s="76" t="str">
        <f>VLOOKUP($A283,'SBLC load'!$A:$Y,MATCH(SBLC!D$1,'SBLC load'!$1:$1,0),0)</f>
        <v>宁波银行</v>
      </c>
      <c r="E283" s="75" t="str">
        <f>VLOOKUP($A283,'SBLC load'!$A:$Y,MATCH(SBLC!E$1,'SBLC load'!$1:$1,0),0)</f>
        <v>--/--/--</v>
      </c>
      <c r="F283" s="77" t="str">
        <f>VLOOKUP($A283,'SBLC load'!$A:$Y,MATCH(SBLC!F$1,'SBLC load'!$1:$1,0),0)</f>
        <v>USD</v>
      </c>
      <c r="G283" s="77">
        <f>VLOOKUP($A283,'SBLC load'!$A:$Y,MATCH(SBLC!G$1,'SBLC load'!$1:$1,0),0)</f>
        <v>1.43</v>
      </c>
      <c r="H283" s="75" t="str">
        <f>VLOOKUP($A283,'SBLC load'!$A:$Y,MATCH(SBLC!H$1,'SBLC load'!$1:$1,0),0)</f>
        <v>3</v>
      </c>
      <c r="I283" s="75" t="str">
        <f>VLOOKUP($A283,'SBLC load'!$A:$Y,MATCH(SBLC!I$1,'SBLC load'!$1:$1,0),0)</f>
        <v>2.7%</v>
      </c>
      <c r="J283" s="75" t="str">
        <f>VLOOKUP($A283,'SBLC load'!$A:$Y,MATCH(SBLC!J$1,'SBLC load'!$1:$1,0),0)</f>
        <v>2.9%a</v>
      </c>
      <c r="K283" s="77" t="str">
        <f>VLOOKUP($A283,'SBLC load'!$A:$Y,MATCH(SBLC!K$1,'SBLC load'!$1:$1,0),0)</f>
        <v>20</v>
      </c>
      <c r="L283" s="76" t="str">
        <f>VLOOKUP($A283,'SBLC load'!$A:$Y,MATCH(SBLC!L$1,'SBLC load'!$1:$1,0),0)</f>
        <v>备证</v>
      </c>
      <c r="M283" s="76" t="str">
        <f>VLOOKUP($A283,'SBLC load'!$A:$Y,MATCH(SBLC!M$1,'SBLC load'!$1:$1,0),0)</f>
        <v>--</v>
      </c>
      <c r="N283" s="76" t="str">
        <f>VLOOKUP($A283,'SBLC load'!$A:$Y,MATCH(SBLC!N$1,'SBLC load'!$1:$1,0),0)</f>
        <v>浙江</v>
      </c>
      <c r="O283" s="127" t="str">
        <f>VLOOKUP($A283,'SBLC load'!$A:$Y,MATCH(SBLC!O$1,'SBLC load'!$1:$1,0),0)</f>
        <v>地方平台</v>
      </c>
      <c r="P283" s="127">
        <f>VLOOKUP($A283,'SBLC load'!$A:$Y,MATCH(SBLC!P$1,'SBLC load'!$1:$1,0),0)</f>
        <v>1.43</v>
      </c>
      <c r="Q283" s="127" t="str">
        <f>VLOOKUP($A283,'SBLC load'!$A:$Y,MATCH(SBLC!Q$1,'SBLC load'!$1:$1,0),0)</f>
        <v>城商行备证</v>
      </c>
      <c r="R283" s="127" t="str">
        <f>VLOOKUP($A283,'SBLC load'!$A:$Y,MATCH(SBLC!R$1,'SBLC load'!$1:$1,0),0)</f>
        <v>城商行第一梯队</v>
      </c>
      <c r="S283" s="127" t="str">
        <f>VLOOKUP($A283,'SBLC load'!$A:$Y,MATCH(SBLC!S$1,'SBLC load'!$1:$1,0),0)</f>
        <v>--</v>
      </c>
    </row>
    <row r="284" spans="1:19" x14ac:dyDescent="0.25">
      <c r="A284" s="101">
        <f>SBLC[[#This Row],[Index]]</f>
        <v>39</v>
      </c>
      <c r="B284" s="75">
        <f>VLOOKUP($A284,'SBLC load'!$A:$Y,MATCH(SBLC!B$1,'SBLC load'!$1:$1,0),0)</f>
        <v>44628</v>
      </c>
      <c r="C284" s="76" t="str">
        <f>VLOOKUP($A284,'SBLC load'!$A:$AD,MATCH(SBLC!C$1,'SBLC load'!$1:$1,0),0)</f>
        <v>浙江天子湖实业</v>
      </c>
      <c r="D284" s="76" t="str">
        <f>VLOOKUP($A284,'SBLC load'!$A:$Y,MATCH(SBLC!D$1,'SBLC load'!$1:$1,0),0)</f>
        <v>宁波银行</v>
      </c>
      <c r="E284" s="75" t="str">
        <f>VLOOKUP($A284,'SBLC load'!$A:$Y,MATCH(SBLC!E$1,'SBLC load'!$1:$1,0),0)</f>
        <v>--/--/--</v>
      </c>
      <c r="F284" s="77" t="str">
        <f>VLOOKUP($A284,'SBLC load'!$A:$Y,MATCH(SBLC!F$1,'SBLC load'!$1:$1,0),0)</f>
        <v>USD</v>
      </c>
      <c r="G284" s="77">
        <f>VLOOKUP($A284,'SBLC load'!$A:$Y,MATCH(SBLC!G$1,'SBLC load'!$1:$1,0),0)</f>
        <v>0.38400000000000001</v>
      </c>
      <c r="H284" s="75" t="str">
        <f>VLOOKUP($A284,'SBLC load'!$A:$Y,MATCH(SBLC!H$1,'SBLC load'!$1:$1,0),0)</f>
        <v>3</v>
      </c>
      <c r="I284" s="75" t="str">
        <f>VLOOKUP($A284,'SBLC load'!$A:$Y,MATCH(SBLC!I$1,'SBLC load'!$1:$1,0),0)</f>
        <v>2.7%</v>
      </c>
      <c r="J284" s="75" t="str">
        <f>VLOOKUP($A284,'SBLC load'!$A:$Y,MATCH(SBLC!J$1,'SBLC load'!$1:$1,0),0)</f>
        <v>--</v>
      </c>
      <c r="K284" s="77" t="str">
        <f>VLOOKUP($A284,'SBLC load'!$A:$Y,MATCH(SBLC!K$1,'SBLC load'!$1:$1,0),0)</f>
        <v>--</v>
      </c>
      <c r="L284" s="76" t="str">
        <f>VLOOKUP($A284,'SBLC load'!$A:$Y,MATCH(SBLC!L$1,'SBLC load'!$1:$1,0),0)</f>
        <v>备证</v>
      </c>
      <c r="M284" s="76" t="str">
        <f>VLOOKUP($A284,'SBLC load'!$A:$Y,MATCH(SBLC!M$1,'SBLC load'!$1:$1,0),0)</f>
        <v>--</v>
      </c>
      <c r="N284" s="76" t="str">
        <f>VLOOKUP($A284,'SBLC load'!$A:$Y,MATCH(SBLC!N$1,'SBLC load'!$1:$1,0),0)</f>
        <v>浙江</v>
      </c>
      <c r="O284" s="127" t="str">
        <f>VLOOKUP($A284,'SBLC load'!$A:$Y,MATCH(SBLC!O$1,'SBLC load'!$1:$1,0),0)</f>
        <v>地方平台</v>
      </c>
      <c r="P284" s="127">
        <f>VLOOKUP($A284,'SBLC load'!$A:$Y,MATCH(SBLC!P$1,'SBLC load'!$1:$1,0),0)</f>
        <v>0.38</v>
      </c>
      <c r="Q284" s="127" t="str">
        <f>VLOOKUP($A284,'SBLC load'!$A:$Y,MATCH(SBLC!Q$1,'SBLC load'!$1:$1,0),0)</f>
        <v>城商行备证</v>
      </c>
      <c r="R284" s="127" t="str">
        <f>VLOOKUP($A284,'SBLC load'!$A:$Y,MATCH(SBLC!R$1,'SBLC load'!$1:$1,0),0)</f>
        <v>城商行第一梯队</v>
      </c>
      <c r="S284" s="127" t="str">
        <f>VLOOKUP($A284,'SBLC load'!$A:$Y,MATCH(SBLC!S$1,'SBLC load'!$1:$1,0),0)</f>
        <v>BISL</v>
      </c>
    </row>
    <row r="285" spans="1:19" x14ac:dyDescent="0.25">
      <c r="A285" s="101">
        <f>SBLC[[#This Row],[Index]]</f>
        <v>38</v>
      </c>
      <c r="B285" s="75">
        <f>VLOOKUP($A285,'SBLC load'!$A:$Y,MATCH(SBLC!B$1,'SBLC load'!$1:$1,0),0)</f>
        <v>44624</v>
      </c>
      <c r="C285" s="76" t="str">
        <f>VLOOKUP($A285,'SBLC load'!$A:$AD,MATCH(SBLC!C$1,'SBLC load'!$1:$1,0),0)</f>
        <v>新疆金投</v>
      </c>
      <c r="D285" s="76" t="str">
        <f>VLOOKUP($A285,'SBLC load'!$A:$Y,MATCH(SBLC!D$1,'SBLC load'!$1:$1,0),0)</f>
        <v>北京银行</v>
      </c>
      <c r="E285" s="75" t="str">
        <f>VLOOKUP($A285,'SBLC load'!$A:$Y,MATCH(SBLC!E$1,'SBLC load'!$1:$1,0),0)</f>
        <v>--/--/--</v>
      </c>
      <c r="F285" s="77" t="str">
        <f>VLOOKUP($A285,'SBLC load'!$A:$Y,MATCH(SBLC!F$1,'SBLC load'!$1:$1,0),0)</f>
        <v>USD</v>
      </c>
      <c r="G285" s="77">
        <f>VLOOKUP($A285,'SBLC load'!$A:$Y,MATCH(SBLC!G$1,'SBLC load'!$1:$1,0),0)</f>
        <v>0.7</v>
      </c>
      <c r="H285" s="75" t="str">
        <f>VLOOKUP($A285,'SBLC load'!$A:$Y,MATCH(SBLC!H$1,'SBLC load'!$1:$1,0),0)</f>
        <v>3</v>
      </c>
      <c r="I285" s="75" t="str">
        <f>VLOOKUP($A285,'SBLC load'!$A:$Y,MATCH(SBLC!I$1,'SBLC load'!$1:$1,0),0)</f>
        <v>2.88%</v>
      </c>
      <c r="J285" s="75" t="str">
        <f>VLOOKUP($A285,'SBLC load'!$A:$Y,MATCH(SBLC!J$1,'SBLC load'!$1:$1,0),0)</f>
        <v>2.9%a</v>
      </c>
      <c r="K285" s="77" t="str">
        <f>VLOOKUP($A285,'SBLC load'!$A:$Y,MATCH(SBLC!K$1,'SBLC load'!$1:$1,0),0)</f>
        <v>2</v>
      </c>
      <c r="L285" s="76" t="str">
        <f>VLOOKUP($A285,'SBLC load'!$A:$Y,MATCH(SBLC!L$1,'SBLC load'!$1:$1,0),0)</f>
        <v>备证</v>
      </c>
      <c r="M285" s="76" t="str">
        <f>VLOOKUP($A285,'SBLC load'!$A:$Y,MATCH(SBLC!M$1,'SBLC load'!$1:$1,0),0)</f>
        <v>--</v>
      </c>
      <c r="N285" s="76" t="str">
        <f>VLOOKUP($A285,'SBLC load'!$A:$Y,MATCH(SBLC!N$1,'SBLC load'!$1:$1,0),0)</f>
        <v>新疆</v>
      </c>
      <c r="O285" s="127" t="str">
        <f>VLOOKUP($A285,'SBLC load'!$A:$Y,MATCH(SBLC!O$1,'SBLC load'!$1:$1,0),0)</f>
        <v>地方平台</v>
      </c>
      <c r="P285" s="127">
        <f>VLOOKUP($A285,'SBLC load'!$A:$Y,MATCH(SBLC!P$1,'SBLC load'!$1:$1,0),0)</f>
        <v>0.7</v>
      </c>
      <c r="Q285" s="127" t="str">
        <f>VLOOKUP($A285,'SBLC load'!$A:$Y,MATCH(SBLC!Q$1,'SBLC load'!$1:$1,0),0)</f>
        <v>城商行备证</v>
      </c>
      <c r="R285" s="127" t="str">
        <f>VLOOKUP($A285,'SBLC load'!$A:$Y,MATCH(SBLC!R$1,'SBLC load'!$1:$1,0),0)</f>
        <v>城商行第一梯队</v>
      </c>
      <c r="S285" s="127" t="str">
        <f>VLOOKUP($A285,'SBLC load'!$A:$Y,MATCH(SBLC!S$1,'SBLC load'!$1:$1,0),0)</f>
        <v>港分</v>
      </c>
    </row>
    <row r="286" spans="1:19" x14ac:dyDescent="0.25">
      <c r="A286" s="101">
        <f>SBLC[[#This Row],[Index]]</f>
        <v>37</v>
      </c>
      <c r="B286" s="75">
        <f>VLOOKUP($A286,'SBLC load'!$A:$Y,MATCH(SBLC!B$1,'SBLC load'!$1:$1,0),0)</f>
        <v>44624</v>
      </c>
      <c r="C286" s="76" t="str">
        <f>VLOOKUP($A286,'SBLC load'!$A:$AD,MATCH(SBLC!C$1,'SBLC load'!$1:$1,0),0)</f>
        <v>新疆金投</v>
      </c>
      <c r="D286" s="76" t="str">
        <f>VLOOKUP($A286,'SBLC load'!$A:$Y,MATCH(SBLC!D$1,'SBLC load'!$1:$1,0),0)</f>
        <v>邮储银行</v>
      </c>
      <c r="E286" s="75" t="str">
        <f>VLOOKUP($A286,'SBLC load'!$A:$Y,MATCH(SBLC!E$1,'SBLC load'!$1:$1,0),0)</f>
        <v>--/--/--</v>
      </c>
      <c r="F286" s="77" t="str">
        <f>VLOOKUP($A286,'SBLC load'!$A:$Y,MATCH(SBLC!F$1,'SBLC load'!$1:$1,0),0)</f>
        <v>USD</v>
      </c>
      <c r="G286" s="77">
        <f>VLOOKUP($A286,'SBLC load'!$A:$Y,MATCH(SBLC!G$1,'SBLC load'!$1:$1,0),0)</f>
        <v>0.15</v>
      </c>
      <c r="H286" s="75" t="str">
        <f>VLOOKUP($A286,'SBLC load'!$A:$Y,MATCH(SBLC!H$1,'SBLC load'!$1:$1,0),0)</f>
        <v>2.9</v>
      </c>
      <c r="I286" s="75" t="str">
        <f>VLOOKUP($A286,'SBLC load'!$A:$Y,MATCH(SBLC!I$1,'SBLC load'!$1:$1,0),0)</f>
        <v>2.7%</v>
      </c>
      <c r="J286" s="75" t="str">
        <f>VLOOKUP($A286,'SBLC load'!$A:$Y,MATCH(SBLC!J$1,'SBLC load'!$1:$1,0),0)</f>
        <v>2.8%a</v>
      </c>
      <c r="K286" s="77" t="str">
        <f>VLOOKUP($A286,'SBLC load'!$A:$Y,MATCH(SBLC!K$1,'SBLC load'!$1:$1,0),0)</f>
        <v>10</v>
      </c>
      <c r="L286" s="76" t="str">
        <f>VLOOKUP($A286,'SBLC load'!$A:$Y,MATCH(SBLC!L$1,'SBLC load'!$1:$1,0),0)</f>
        <v>备证</v>
      </c>
      <c r="M286" s="76" t="str">
        <f>VLOOKUP($A286,'SBLC load'!$A:$Y,MATCH(SBLC!M$1,'SBLC load'!$1:$1,0),0)</f>
        <v>--</v>
      </c>
      <c r="N286" s="76" t="str">
        <f>VLOOKUP($A286,'SBLC load'!$A:$Y,MATCH(SBLC!N$1,'SBLC load'!$1:$1,0),0)</f>
        <v>新疆</v>
      </c>
      <c r="O286" s="127" t="str">
        <f>VLOOKUP($A286,'SBLC load'!$A:$Y,MATCH(SBLC!O$1,'SBLC load'!$1:$1,0),0)</f>
        <v>地方平台</v>
      </c>
      <c r="P286" s="127">
        <f>VLOOKUP($A286,'SBLC load'!$A:$Y,MATCH(SBLC!P$1,'SBLC load'!$1:$1,0),0)</f>
        <v>0.15</v>
      </c>
      <c r="Q286" s="127" t="str">
        <f>VLOOKUP($A286,'SBLC load'!$A:$Y,MATCH(SBLC!Q$1,'SBLC load'!$1:$1,0),0)</f>
        <v>国有行备证</v>
      </c>
      <c r="R286" s="127" t="str">
        <f>VLOOKUP($A286,'SBLC load'!$A:$Y,MATCH(SBLC!R$1,'SBLC load'!$1:$1,0),0)</f>
        <v>--</v>
      </c>
      <c r="S286" s="127" t="str">
        <f>VLOOKUP($A286,'SBLC load'!$A:$Y,MATCH(SBLC!S$1,'SBLC load'!$1:$1,0),0)</f>
        <v>--</v>
      </c>
    </row>
    <row r="287" spans="1:19" x14ac:dyDescent="0.25">
      <c r="A287" s="101">
        <f>SBLC[[#This Row],[Index]]</f>
        <v>36</v>
      </c>
      <c r="B287" s="75">
        <f>VLOOKUP($A287,'SBLC load'!$A:$Y,MATCH(SBLC!B$1,'SBLC load'!$1:$1,0),0)</f>
        <v>44624</v>
      </c>
      <c r="C287" s="76" t="str">
        <f>VLOOKUP($A287,'SBLC load'!$A:$AD,MATCH(SBLC!C$1,'SBLC load'!$1:$1,0),0)</f>
        <v>成都怡都建投</v>
      </c>
      <c r="D287" s="76" t="str">
        <f>VLOOKUP($A287,'SBLC load'!$A:$Y,MATCH(SBLC!D$1,'SBLC load'!$1:$1,0),0)</f>
        <v>渤海银行</v>
      </c>
      <c r="E287" s="75" t="str">
        <f>VLOOKUP($A287,'SBLC load'!$A:$Y,MATCH(SBLC!E$1,'SBLC load'!$1:$1,0),0)</f>
        <v>--/--/--</v>
      </c>
      <c r="F287" s="77" t="str">
        <f>VLOOKUP($A287,'SBLC load'!$A:$Y,MATCH(SBLC!F$1,'SBLC load'!$1:$1,0),0)</f>
        <v>USD</v>
      </c>
      <c r="G287" s="77">
        <f>VLOOKUP($A287,'SBLC load'!$A:$Y,MATCH(SBLC!G$1,'SBLC load'!$1:$1,0),0)</f>
        <v>1</v>
      </c>
      <c r="H287" s="75" t="str">
        <f>VLOOKUP($A287,'SBLC load'!$A:$Y,MATCH(SBLC!H$1,'SBLC load'!$1:$1,0),0)</f>
        <v>3</v>
      </c>
      <c r="I287" s="75" t="str">
        <f>VLOOKUP($A287,'SBLC load'!$A:$Y,MATCH(SBLC!I$1,'SBLC load'!$1:$1,0),0)</f>
        <v>3%</v>
      </c>
      <c r="J287" s="75" t="str">
        <f>VLOOKUP($A287,'SBLC load'!$A:$Y,MATCH(SBLC!J$1,'SBLC load'!$1:$1,0),0)</f>
        <v>--</v>
      </c>
      <c r="K287" s="77" t="str">
        <f>VLOOKUP($A287,'SBLC load'!$A:$Y,MATCH(SBLC!K$1,'SBLC load'!$1:$1,0),0)</f>
        <v>--</v>
      </c>
      <c r="L287" s="76" t="str">
        <f>VLOOKUP($A287,'SBLC load'!$A:$Y,MATCH(SBLC!L$1,'SBLC load'!$1:$1,0),0)</f>
        <v>备证</v>
      </c>
      <c r="M287" s="76" t="str">
        <f>VLOOKUP($A287,'SBLC load'!$A:$Y,MATCH(SBLC!M$1,'SBLC load'!$1:$1,0),0)</f>
        <v>--</v>
      </c>
      <c r="N287" s="76" t="str">
        <f>VLOOKUP($A287,'SBLC load'!$A:$Y,MATCH(SBLC!N$1,'SBLC load'!$1:$1,0),0)</f>
        <v>四川</v>
      </c>
      <c r="O287" s="127" t="str">
        <f>VLOOKUP($A287,'SBLC load'!$A:$Y,MATCH(SBLC!O$1,'SBLC load'!$1:$1,0),0)</f>
        <v>地方平台</v>
      </c>
      <c r="P287" s="127">
        <f>VLOOKUP($A287,'SBLC load'!$A:$Y,MATCH(SBLC!P$1,'SBLC load'!$1:$1,0),0)</f>
        <v>1</v>
      </c>
      <c r="Q287" s="127" t="str">
        <f>VLOOKUP($A287,'SBLC load'!$A:$Y,MATCH(SBLC!Q$1,'SBLC load'!$1:$1,0),0)</f>
        <v>股份行备证</v>
      </c>
      <c r="R287" s="127" t="str">
        <f>VLOOKUP($A287,'SBLC load'!$A:$Y,MATCH(SBLC!R$1,'SBLC load'!$1:$1,0),0)</f>
        <v>股份行第三梯队</v>
      </c>
      <c r="S287" s="127" t="str">
        <f>VLOOKUP($A287,'SBLC load'!$A:$Y,MATCH(SBLC!S$1,'SBLC load'!$1:$1,0),0)</f>
        <v>--</v>
      </c>
    </row>
    <row r="288" spans="1:19" x14ac:dyDescent="0.25">
      <c r="A288" s="101">
        <f>SBLC[[#This Row],[Index]]</f>
        <v>35</v>
      </c>
      <c r="B288" s="75">
        <f>VLOOKUP($A288,'SBLC load'!$A:$Y,MATCH(SBLC!B$1,'SBLC load'!$1:$1,0),0)</f>
        <v>44623</v>
      </c>
      <c r="C288" s="76" t="str">
        <f>VLOOKUP($A288,'SBLC load'!$A:$AD,MATCH(SBLC!C$1,'SBLC load'!$1:$1,0),0)</f>
        <v>延安旅游</v>
      </c>
      <c r="D288" s="76" t="str">
        <f>VLOOKUP($A288,'SBLC load'!$A:$Y,MATCH(SBLC!D$1,'SBLC load'!$1:$1,0),0)</f>
        <v>西安银行</v>
      </c>
      <c r="E288" s="75" t="str">
        <f>VLOOKUP($A288,'SBLC load'!$A:$Y,MATCH(SBLC!E$1,'SBLC load'!$1:$1,0),0)</f>
        <v>--/--/--</v>
      </c>
      <c r="F288" s="77" t="str">
        <f>VLOOKUP($A288,'SBLC load'!$A:$Y,MATCH(SBLC!F$1,'SBLC load'!$1:$1,0),0)</f>
        <v>USD</v>
      </c>
      <c r="G288" s="77">
        <f>VLOOKUP($A288,'SBLC load'!$A:$Y,MATCH(SBLC!G$1,'SBLC load'!$1:$1,0),0)</f>
        <v>0.77</v>
      </c>
      <c r="H288" s="75" t="str">
        <f>VLOOKUP($A288,'SBLC load'!$A:$Y,MATCH(SBLC!H$1,'SBLC load'!$1:$1,0),0)</f>
        <v>3</v>
      </c>
      <c r="I288" s="75" t="str">
        <f>VLOOKUP($A288,'SBLC load'!$A:$Y,MATCH(SBLC!I$1,'SBLC load'!$1:$1,0),0)</f>
        <v>3.9%</v>
      </c>
      <c r="J288" s="75" t="str">
        <f>VLOOKUP($A288,'SBLC load'!$A:$Y,MATCH(SBLC!J$1,'SBLC load'!$1:$1,0),0)</f>
        <v>--</v>
      </c>
      <c r="K288" s="77" t="str">
        <f>VLOOKUP($A288,'SBLC load'!$A:$Y,MATCH(SBLC!K$1,'SBLC load'!$1:$1,0),0)</f>
        <v>--</v>
      </c>
      <c r="L288" s="76" t="str">
        <f>VLOOKUP($A288,'SBLC load'!$A:$Y,MATCH(SBLC!L$1,'SBLC load'!$1:$1,0),0)</f>
        <v>备证</v>
      </c>
      <c r="M288" s="76" t="str">
        <f>VLOOKUP($A288,'SBLC load'!$A:$Y,MATCH(SBLC!M$1,'SBLC load'!$1:$1,0),0)</f>
        <v>--</v>
      </c>
      <c r="N288" s="76" t="str">
        <f>VLOOKUP($A288,'SBLC load'!$A:$Y,MATCH(SBLC!N$1,'SBLC load'!$1:$1,0),0)</f>
        <v>陕西</v>
      </c>
      <c r="O288" s="127" t="str">
        <f>VLOOKUP($A288,'SBLC load'!$A:$Y,MATCH(SBLC!O$1,'SBLC load'!$1:$1,0),0)</f>
        <v>地方平台</v>
      </c>
      <c r="P288" s="127">
        <f>VLOOKUP($A288,'SBLC load'!$A:$Y,MATCH(SBLC!P$1,'SBLC load'!$1:$1,0),0)</f>
        <v>0.77</v>
      </c>
      <c r="Q288" s="127" t="str">
        <f>VLOOKUP($A288,'SBLC load'!$A:$Y,MATCH(SBLC!Q$1,'SBLC load'!$1:$1,0),0)</f>
        <v>城商行备证</v>
      </c>
      <c r="R288" s="127" t="str">
        <f>VLOOKUP($A288,'SBLC load'!$A:$Y,MATCH(SBLC!R$1,'SBLC load'!$1:$1,0),0)</f>
        <v>城商行第四梯队</v>
      </c>
      <c r="S288" s="127" t="str">
        <f>VLOOKUP($A288,'SBLC load'!$A:$Y,MATCH(SBLC!S$1,'SBLC load'!$1:$1,0),0)</f>
        <v>--</v>
      </c>
    </row>
    <row r="289" spans="1:19" x14ac:dyDescent="0.25">
      <c r="A289" s="101">
        <f>SBLC[[#This Row],[Index]]</f>
        <v>34</v>
      </c>
      <c r="B289" s="75">
        <f>VLOOKUP($A289,'SBLC load'!$A:$Y,MATCH(SBLC!B$1,'SBLC load'!$1:$1,0),0)</f>
        <v>44621</v>
      </c>
      <c r="C289" s="76" t="str">
        <f>VLOOKUP($A289,'SBLC load'!$A:$AD,MATCH(SBLC!C$1,'SBLC load'!$1:$1,0),0)</f>
        <v>怀远新型城建</v>
      </c>
      <c r="D289" s="76" t="str">
        <f>VLOOKUP($A289,'SBLC load'!$A:$Y,MATCH(SBLC!D$1,'SBLC load'!$1:$1,0),0)</f>
        <v>徽商银行</v>
      </c>
      <c r="E289" s="75" t="str">
        <f>VLOOKUP($A289,'SBLC load'!$A:$Y,MATCH(SBLC!E$1,'SBLC load'!$1:$1,0),0)</f>
        <v>--/--/--</v>
      </c>
      <c r="F289" s="77" t="str">
        <f>VLOOKUP($A289,'SBLC load'!$A:$Y,MATCH(SBLC!F$1,'SBLC load'!$1:$1,0),0)</f>
        <v>USD</v>
      </c>
      <c r="G289" s="77">
        <f>VLOOKUP($A289,'SBLC load'!$A:$Y,MATCH(SBLC!G$1,'SBLC load'!$1:$1,0),0)</f>
        <v>1</v>
      </c>
      <c r="H289" s="75" t="str">
        <f>VLOOKUP($A289,'SBLC load'!$A:$Y,MATCH(SBLC!H$1,'SBLC load'!$1:$1,0),0)</f>
        <v>3</v>
      </c>
      <c r="I289" s="75" t="str">
        <f>VLOOKUP($A289,'SBLC load'!$A:$Y,MATCH(SBLC!I$1,'SBLC load'!$1:$1,0),0)</f>
        <v>3%</v>
      </c>
      <c r="J289" s="75" t="str">
        <f>VLOOKUP($A289,'SBLC load'!$A:$Y,MATCH(SBLC!J$1,'SBLC load'!$1:$1,0),0)</f>
        <v>--</v>
      </c>
      <c r="K289" s="77" t="str">
        <f>VLOOKUP($A289,'SBLC load'!$A:$Y,MATCH(SBLC!K$1,'SBLC load'!$1:$1,0),0)</f>
        <v>--</v>
      </c>
      <c r="L289" s="76" t="str">
        <f>VLOOKUP($A289,'SBLC load'!$A:$Y,MATCH(SBLC!L$1,'SBLC load'!$1:$1,0),0)</f>
        <v>备证</v>
      </c>
      <c r="M289" s="76" t="str">
        <f>VLOOKUP($A289,'SBLC load'!$A:$Y,MATCH(SBLC!M$1,'SBLC load'!$1:$1,0),0)</f>
        <v>--</v>
      </c>
      <c r="N289" s="76" t="str">
        <f>VLOOKUP($A289,'SBLC load'!$A:$Y,MATCH(SBLC!N$1,'SBLC load'!$1:$1,0),0)</f>
        <v>安徽</v>
      </c>
      <c r="O289" s="127" t="str">
        <f>VLOOKUP($A289,'SBLC load'!$A:$Y,MATCH(SBLC!O$1,'SBLC load'!$1:$1,0),0)</f>
        <v>地方平台</v>
      </c>
      <c r="P289" s="127">
        <f>VLOOKUP($A289,'SBLC load'!$A:$Y,MATCH(SBLC!P$1,'SBLC load'!$1:$1,0),0)</f>
        <v>1</v>
      </c>
      <c r="Q289" s="127" t="str">
        <f>VLOOKUP($A289,'SBLC load'!$A:$Y,MATCH(SBLC!Q$1,'SBLC load'!$1:$1,0),0)</f>
        <v>城商行备证</v>
      </c>
      <c r="R289" s="127" t="str">
        <f>VLOOKUP($A289,'SBLC load'!$A:$Y,MATCH(SBLC!R$1,'SBLC load'!$1:$1,0),0)</f>
        <v>--</v>
      </c>
      <c r="S289" s="127" t="str">
        <f>VLOOKUP($A289,'SBLC load'!$A:$Y,MATCH(SBLC!S$1,'SBLC load'!$1:$1,0),0)</f>
        <v>--</v>
      </c>
    </row>
    <row r="290" spans="1:19" x14ac:dyDescent="0.25">
      <c r="A290" s="101">
        <f>SBLC[[#This Row],[Index]]</f>
        <v>33</v>
      </c>
      <c r="B290" s="75">
        <f>VLOOKUP($A290,'SBLC load'!$A:$Y,MATCH(SBLC!B$1,'SBLC load'!$1:$1,0),0)</f>
        <v>44620</v>
      </c>
      <c r="C290" s="76" t="str">
        <f>VLOOKUP($A290,'SBLC load'!$A:$AD,MATCH(SBLC!C$1,'SBLC load'!$1:$1,0),0)</f>
        <v>新疆金投</v>
      </c>
      <c r="D290" s="76" t="str">
        <f>VLOOKUP($A290,'SBLC load'!$A:$Y,MATCH(SBLC!D$1,'SBLC load'!$1:$1,0),0)</f>
        <v>中国银行</v>
      </c>
      <c r="E290" s="75" t="str">
        <f>VLOOKUP($A290,'SBLC load'!$A:$Y,MATCH(SBLC!E$1,'SBLC load'!$1:$1,0),0)</f>
        <v>--/--/--</v>
      </c>
      <c r="F290" s="77" t="str">
        <f>VLOOKUP($A290,'SBLC load'!$A:$Y,MATCH(SBLC!F$1,'SBLC load'!$1:$1,0),0)</f>
        <v>USD</v>
      </c>
      <c r="G290" s="77">
        <f>VLOOKUP($A290,'SBLC load'!$A:$Y,MATCH(SBLC!G$1,'SBLC load'!$1:$1,0),0)</f>
        <v>0.2</v>
      </c>
      <c r="H290" s="75" t="str">
        <f>VLOOKUP($A290,'SBLC load'!$A:$Y,MATCH(SBLC!H$1,'SBLC load'!$1:$1,0),0)</f>
        <v>3</v>
      </c>
      <c r="I290" s="75" t="str">
        <f>VLOOKUP($A290,'SBLC load'!$A:$Y,MATCH(SBLC!I$1,'SBLC load'!$1:$1,0),0)</f>
        <v>2.7%</v>
      </c>
      <c r="J290" s="75" t="str">
        <f>VLOOKUP($A290,'SBLC load'!$A:$Y,MATCH(SBLC!J$1,'SBLC load'!$1:$1,0),0)</f>
        <v>2.7%a</v>
      </c>
      <c r="K290" s="77" t="str">
        <f>VLOOKUP($A290,'SBLC load'!$A:$Y,MATCH(SBLC!K$1,'SBLC load'!$1:$1,0),0)</f>
        <v>0</v>
      </c>
      <c r="L290" s="76" t="str">
        <f>VLOOKUP($A290,'SBLC load'!$A:$Y,MATCH(SBLC!L$1,'SBLC load'!$1:$1,0),0)</f>
        <v>备证</v>
      </c>
      <c r="M290" s="76" t="str">
        <f>VLOOKUP($A290,'SBLC load'!$A:$Y,MATCH(SBLC!M$1,'SBLC load'!$1:$1,0),0)</f>
        <v>--</v>
      </c>
      <c r="N290" s="76" t="str">
        <f>VLOOKUP($A290,'SBLC load'!$A:$Y,MATCH(SBLC!N$1,'SBLC load'!$1:$1,0),0)</f>
        <v>新疆</v>
      </c>
      <c r="O290" s="127" t="str">
        <f>VLOOKUP($A290,'SBLC load'!$A:$Y,MATCH(SBLC!O$1,'SBLC load'!$1:$1,0),0)</f>
        <v>地方平台</v>
      </c>
      <c r="P290" s="127">
        <f>VLOOKUP($A290,'SBLC load'!$A:$Y,MATCH(SBLC!P$1,'SBLC load'!$1:$1,0),0)</f>
        <v>0.2</v>
      </c>
      <c r="Q290" s="127" t="str">
        <f>VLOOKUP($A290,'SBLC load'!$A:$Y,MATCH(SBLC!Q$1,'SBLC load'!$1:$1,0),0)</f>
        <v>国有行备证</v>
      </c>
      <c r="R290" s="127" t="str">
        <f>VLOOKUP($A290,'SBLC load'!$A:$Y,MATCH(SBLC!R$1,'SBLC load'!$1:$1,0),0)</f>
        <v>--</v>
      </c>
      <c r="S290" s="127" t="str">
        <f>VLOOKUP($A290,'SBLC load'!$A:$Y,MATCH(SBLC!S$1,'SBLC load'!$1:$1,0),0)</f>
        <v>--</v>
      </c>
    </row>
    <row r="291" spans="1:19" x14ac:dyDescent="0.25">
      <c r="A291" s="101">
        <f>SBLC[[#This Row],[Index]]</f>
        <v>32</v>
      </c>
      <c r="B291" s="75">
        <f>VLOOKUP($A291,'SBLC load'!$A:$Y,MATCH(SBLC!B$1,'SBLC load'!$1:$1,0),0)</f>
        <v>44620</v>
      </c>
      <c r="C291" s="76" t="str">
        <f>VLOOKUP($A291,'SBLC load'!$A:$AD,MATCH(SBLC!C$1,'SBLC load'!$1:$1,0),0)</f>
        <v>新疆金投</v>
      </c>
      <c r="D291" s="76" t="str">
        <f>VLOOKUP($A291,'SBLC load'!$A:$Y,MATCH(SBLC!D$1,'SBLC load'!$1:$1,0),0)</f>
        <v>工商银行</v>
      </c>
      <c r="E291" s="75" t="str">
        <f>VLOOKUP($A291,'SBLC load'!$A:$Y,MATCH(SBLC!E$1,'SBLC load'!$1:$1,0),0)</f>
        <v>--/--/--</v>
      </c>
      <c r="F291" s="77" t="str">
        <f>VLOOKUP($A291,'SBLC load'!$A:$Y,MATCH(SBLC!F$1,'SBLC load'!$1:$1,0),0)</f>
        <v>USD</v>
      </c>
      <c r="G291" s="77">
        <f>VLOOKUP($A291,'SBLC load'!$A:$Y,MATCH(SBLC!G$1,'SBLC load'!$1:$1,0),0)</f>
        <v>0.28000000000000003</v>
      </c>
      <c r="H291" s="75" t="str">
        <f>VLOOKUP($A291,'SBLC load'!$A:$Y,MATCH(SBLC!H$1,'SBLC load'!$1:$1,0),0)</f>
        <v>3</v>
      </c>
      <c r="I291" s="75" t="str">
        <f>VLOOKUP($A291,'SBLC load'!$A:$Y,MATCH(SBLC!I$1,'SBLC load'!$1:$1,0),0)</f>
        <v>2.7%</v>
      </c>
      <c r="J291" s="75" t="str">
        <f>VLOOKUP($A291,'SBLC load'!$A:$Y,MATCH(SBLC!J$1,'SBLC load'!$1:$1,0),0)</f>
        <v>2.7%a</v>
      </c>
      <c r="K291" s="77" t="str">
        <f>VLOOKUP($A291,'SBLC load'!$A:$Y,MATCH(SBLC!K$1,'SBLC load'!$1:$1,0),0)</f>
        <v>0</v>
      </c>
      <c r="L291" s="76" t="str">
        <f>VLOOKUP($A291,'SBLC load'!$A:$Y,MATCH(SBLC!L$1,'SBLC load'!$1:$1,0),0)</f>
        <v>备证</v>
      </c>
      <c r="M291" s="76" t="str">
        <f>VLOOKUP($A291,'SBLC load'!$A:$Y,MATCH(SBLC!M$1,'SBLC load'!$1:$1,0),0)</f>
        <v>--</v>
      </c>
      <c r="N291" s="76" t="str">
        <f>VLOOKUP($A291,'SBLC load'!$A:$Y,MATCH(SBLC!N$1,'SBLC load'!$1:$1,0),0)</f>
        <v>新疆</v>
      </c>
      <c r="O291" s="127" t="str">
        <f>VLOOKUP($A291,'SBLC load'!$A:$Y,MATCH(SBLC!O$1,'SBLC load'!$1:$1,0),0)</f>
        <v>地方平台</v>
      </c>
      <c r="P291" s="127">
        <f>VLOOKUP($A291,'SBLC load'!$A:$Y,MATCH(SBLC!P$1,'SBLC load'!$1:$1,0),0)</f>
        <v>0.28000000000000003</v>
      </c>
      <c r="Q291" s="127" t="str">
        <f>VLOOKUP($A291,'SBLC load'!$A:$Y,MATCH(SBLC!Q$1,'SBLC load'!$1:$1,0),0)</f>
        <v>国有行备证</v>
      </c>
      <c r="R291" s="127" t="str">
        <f>VLOOKUP($A291,'SBLC load'!$A:$Y,MATCH(SBLC!R$1,'SBLC load'!$1:$1,0),0)</f>
        <v>--</v>
      </c>
      <c r="S291" s="127" t="str">
        <f>VLOOKUP($A291,'SBLC load'!$A:$Y,MATCH(SBLC!S$1,'SBLC load'!$1:$1,0),0)</f>
        <v>--</v>
      </c>
    </row>
    <row r="292" spans="1:19" x14ac:dyDescent="0.25">
      <c r="A292" s="101">
        <f>SBLC[[#This Row],[Index]]</f>
        <v>31</v>
      </c>
      <c r="B292" s="75">
        <f>VLOOKUP($A292,'SBLC load'!$A:$Y,MATCH(SBLC!B$1,'SBLC load'!$1:$1,0),0)</f>
        <v>44616</v>
      </c>
      <c r="C292" s="76" t="str">
        <f>VLOOKUP($A292,'SBLC load'!$A:$AD,MATCH(SBLC!C$1,'SBLC load'!$1:$1,0),0)</f>
        <v>丽水经开</v>
      </c>
      <c r="D292" s="76" t="str">
        <f>VLOOKUP($A292,'SBLC load'!$A:$Y,MATCH(SBLC!D$1,'SBLC load'!$1:$1,0),0)</f>
        <v>宁波银行</v>
      </c>
      <c r="E292" s="75" t="str">
        <f>VLOOKUP($A292,'SBLC load'!$A:$Y,MATCH(SBLC!E$1,'SBLC load'!$1:$1,0),0)</f>
        <v>--/--/--</v>
      </c>
      <c r="F292" s="77" t="str">
        <f>VLOOKUP($A292,'SBLC load'!$A:$Y,MATCH(SBLC!F$1,'SBLC load'!$1:$1,0),0)</f>
        <v>USD</v>
      </c>
      <c r="G292" s="77">
        <f>VLOOKUP($A292,'SBLC load'!$A:$Y,MATCH(SBLC!G$1,'SBLC load'!$1:$1,0),0)</f>
        <v>1</v>
      </c>
      <c r="H292" s="75" t="str">
        <f>VLOOKUP($A292,'SBLC load'!$A:$Y,MATCH(SBLC!H$1,'SBLC load'!$1:$1,0),0)</f>
        <v>3</v>
      </c>
      <c r="I292" s="75" t="str">
        <f>VLOOKUP($A292,'SBLC load'!$A:$Y,MATCH(SBLC!I$1,'SBLC load'!$1:$1,0),0)</f>
        <v>2.7%</v>
      </c>
      <c r="J292" s="75" t="str">
        <f>VLOOKUP($A292,'SBLC load'!$A:$Y,MATCH(SBLC!J$1,'SBLC load'!$1:$1,0),0)</f>
        <v>2.8%a</v>
      </c>
      <c r="K292" s="77" t="str">
        <f>VLOOKUP($A292,'SBLC load'!$A:$Y,MATCH(SBLC!K$1,'SBLC load'!$1:$1,0),0)</f>
        <v>10</v>
      </c>
      <c r="L292" s="76" t="str">
        <f>VLOOKUP($A292,'SBLC load'!$A:$Y,MATCH(SBLC!L$1,'SBLC load'!$1:$1,0),0)</f>
        <v>备证</v>
      </c>
      <c r="M292" s="76" t="str">
        <f>VLOOKUP($A292,'SBLC load'!$A:$Y,MATCH(SBLC!M$1,'SBLC load'!$1:$1,0),0)</f>
        <v>--</v>
      </c>
      <c r="N292" s="76" t="str">
        <f>VLOOKUP($A292,'SBLC load'!$A:$Y,MATCH(SBLC!N$1,'SBLC load'!$1:$1,0),0)</f>
        <v>浙江</v>
      </c>
      <c r="O292" s="127" t="str">
        <f>VLOOKUP($A292,'SBLC load'!$A:$Y,MATCH(SBLC!O$1,'SBLC load'!$1:$1,0),0)</f>
        <v>地方平台</v>
      </c>
      <c r="P292" s="127">
        <f>VLOOKUP($A292,'SBLC load'!$A:$Y,MATCH(SBLC!P$1,'SBLC load'!$1:$1,0),0)</f>
        <v>1</v>
      </c>
      <c r="Q292" s="127" t="str">
        <f>VLOOKUP($A292,'SBLC load'!$A:$Y,MATCH(SBLC!Q$1,'SBLC load'!$1:$1,0),0)</f>
        <v>城商行备证</v>
      </c>
      <c r="R292" s="127" t="str">
        <f>VLOOKUP($A292,'SBLC load'!$A:$Y,MATCH(SBLC!R$1,'SBLC load'!$1:$1,0),0)</f>
        <v>城商行第一梯队</v>
      </c>
      <c r="S292" s="127" t="str">
        <f>VLOOKUP($A292,'SBLC load'!$A:$Y,MATCH(SBLC!S$1,'SBLC load'!$1:$1,0),0)</f>
        <v>--</v>
      </c>
    </row>
    <row r="293" spans="1:19" x14ac:dyDescent="0.25">
      <c r="A293" s="101">
        <f>SBLC[[#This Row],[Index]]</f>
        <v>30</v>
      </c>
      <c r="B293" s="75">
        <f>VLOOKUP($A293,'SBLC load'!$A:$Y,MATCH(SBLC!B$1,'SBLC load'!$1:$1,0),0)</f>
        <v>44616</v>
      </c>
      <c r="C293" s="76" t="str">
        <f>VLOOKUP($A293,'SBLC load'!$A:$AD,MATCH(SBLC!C$1,'SBLC load'!$1:$1,0),0)</f>
        <v>丽水经开</v>
      </c>
      <c r="D293" s="76" t="str">
        <f>VLOOKUP($A293,'SBLC load'!$A:$Y,MATCH(SBLC!D$1,'SBLC load'!$1:$1,0),0)</f>
        <v>杭州银行</v>
      </c>
      <c r="E293" s="75" t="str">
        <f>VLOOKUP($A293,'SBLC load'!$A:$Y,MATCH(SBLC!E$1,'SBLC load'!$1:$1,0),0)</f>
        <v>--/--/--</v>
      </c>
      <c r="F293" s="77" t="str">
        <f>VLOOKUP($A293,'SBLC load'!$A:$Y,MATCH(SBLC!F$1,'SBLC load'!$1:$1,0),0)</f>
        <v>USD</v>
      </c>
      <c r="G293" s="77">
        <f>VLOOKUP($A293,'SBLC load'!$A:$Y,MATCH(SBLC!G$1,'SBLC load'!$1:$1,0),0)</f>
        <v>1</v>
      </c>
      <c r="H293" s="75" t="str">
        <f>VLOOKUP($A293,'SBLC load'!$A:$Y,MATCH(SBLC!H$1,'SBLC load'!$1:$1,0),0)</f>
        <v>3</v>
      </c>
      <c r="I293" s="75" t="str">
        <f>VLOOKUP($A293,'SBLC load'!$A:$Y,MATCH(SBLC!I$1,'SBLC load'!$1:$1,0),0)</f>
        <v>2.7%</v>
      </c>
      <c r="J293" s="75" t="str">
        <f>VLOOKUP($A293,'SBLC load'!$A:$Y,MATCH(SBLC!J$1,'SBLC load'!$1:$1,0),0)</f>
        <v>2.8%a</v>
      </c>
      <c r="K293" s="77" t="str">
        <f>VLOOKUP($A293,'SBLC load'!$A:$Y,MATCH(SBLC!K$1,'SBLC load'!$1:$1,0),0)</f>
        <v>10</v>
      </c>
      <c r="L293" s="76" t="str">
        <f>VLOOKUP($A293,'SBLC load'!$A:$Y,MATCH(SBLC!L$1,'SBLC load'!$1:$1,0),0)</f>
        <v>备证</v>
      </c>
      <c r="M293" s="76" t="str">
        <f>VLOOKUP($A293,'SBLC load'!$A:$Y,MATCH(SBLC!M$1,'SBLC load'!$1:$1,0),0)</f>
        <v>--</v>
      </c>
      <c r="N293" s="76" t="str">
        <f>VLOOKUP($A293,'SBLC load'!$A:$Y,MATCH(SBLC!N$1,'SBLC load'!$1:$1,0),0)</f>
        <v>浙江</v>
      </c>
      <c r="O293" s="127" t="str">
        <f>VLOOKUP($A293,'SBLC load'!$A:$Y,MATCH(SBLC!O$1,'SBLC load'!$1:$1,0),0)</f>
        <v>地方平台</v>
      </c>
      <c r="P293" s="127">
        <f>VLOOKUP($A293,'SBLC load'!$A:$Y,MATCH(SBLC!P$1,'SBLC load'!$1:$1,0),0)</f>
        <v>1</v>
      </c>
      <c r="Q293" s="127" t="str">
        <f>VLOOKUP($A293,'SBLC load'!$A:$Y,MATCH(SBLC!Q$1,'SBLC load'!$1:$1,0),0)</f>
        <v>城商行备证</v>
      </c>
      <c r="R293" s="127" t="str">
        <f>VLOOKUP($A293,'SBLC load'!$A:$Y,MATCH(SBLC!R$1,'SBLC load'!$1:$1,0),0)</f>
        <v>城商行第二梯队</v>
      </c>
      <c r="S293" s="127" t="str">
        <f>VLOOKUP($A293,'SBLC load'!$A:$Y,MATCH(SBLC!S$1,'SBLC load'!$1:$1,0),0)</f>
        <v>--</v>
      </c>
    </row>
    <row r="294" spans="1:19" x14ac:dyDescent="0.25">
      <c r="A294" s="101">
        <f>SBLC[[#This Row],[Index]]</f>
        <v>29</v>
      </c>
      <c r="B294" s="75">
        <f>VLOOKUP($A294,'SBLC load'!$A:$Y,MATCH(SBLC!B$1,'SBLC load'!$1:$1,0),0)</f>
        <v>44616</v>
      </c>
      <c r="C294" s="76" t="str">
        <f>VLOOKUP($A294,'SBLC load'!$A:$AD,MATCH(SBLC!C$1,'SBLC load'!$1:$1,0),0)</f>
        <v>中伟股份</v>
      </c>
      <c r="D294" s="76" t="str">
        <f>VLOOKUP($A294,'SBLC load'!$A:$Y,MATCH(SBLC!D$1,'SBLC load'!$1:$1,0),0)</f>
        <v>长沙银行</v>
      </c>
      <c r="E294" s="75" t="str">
        <f>VLOOKUP($A294,'SBLC load'!$A:$Y,MATCH(SBLC!E$1,'SBLC load'!$1:$1,0),0)</f>
        <v>--/--/--</v>
      </c>
      <c r="F294" s="77" t="str">
        <f>VLOOKUP($A294,'SBLC load'!$A:$Y,MATCH(SBLC!F$1,'SBLC load'!$1:$1,0),0)</f>
        <v>USD</v>
      </c>
      <c r="G294" s="77">
        <f>VLOOKUP($A294,'SBLC load'!$A:$Y,MATCH(SBLC!G$1,'SBLC load'!$1:$1,0),0)</f>
        <v>1</v>
      </c>
      <c r="H294" s="75" t="str">
        <f>VLOOKUP($A294,'SBLC load'!$A:$Y,MATCH(SBLC!H$1,'SBLC load'!$1:$1,0),0)</f>
        <v>5</v>
      </c>
      <c r="I294" s="75" t="str">
        <f>VLOOKUP($A294,'SBLC load'!$A:$Y,MATCH(SBLC!I$1,'SBLC load'!$1:$1,0),0)</f>
        <v>4.55%</v>
      </c>
      <c r="J294" s="75" t="str">
        <f>VLOOKUP($A294,'SBLC load'!$A:$Y,MATCH(SBLC!J$1,'SBLC load'!$1:$1,0),0)</f>
        <v>--</v>
      </c>
      <c r="K294" s="77" t="str">
        <f>VLOOKUP($A294,'SBLC load'!$A:$Y,MATCH(SBLC!K$1,'SBLC load'!$1:$1,0),0)</f>
        <v>--</v>
      </c>
      <c r="L294" s="76" t="str">
        <f>VLOOKUP($A294,'SBLC load'!$A:$Y,MATCH(SBLC!L$1,'SBLC load'!$1:$1,0),0)</f>
        <v>备证+担保</v>
      </c>
      <c r="M294" s="76" t="str">
        <f>VLOOKUP($A294,'SBLC load'!$A:$Y,MATCH(SBLC!M$1,'SBLC load'!$1:$1,0),0)</f>
        <v>绿色债券</v>
      </c>
      <c r="N294" s="76" t="str">
        <f>VLOOKUP($A294,'SBLC load'!$A:$Y,MATCH(SBLC!N$1,'SBLC load'!$1:$1,0),0)</f>
        <v>贵州</v>
      </c>
      <c r="O294" s="127" t="str">
        <f>VLOOKUP($A294,'SBLC load'!$A:$Y,MATCH(SBLC!O$1,'SBLC load'!$1:$1,0),0)</f>
        <v>产业</v>
      </c>
      <c r="P294" s="127">
        <f>VLOOKUP($A294,'SBLC load'!$A:$Y,MATCH(SBLC!P$1,'SBLC load'!$1:$1,0),0)</f>
        <v>1</v>
      </c>
      <c r="Q294" s="127" t="str">
        <f>VLOOKUP($A294,'SBLC load'!$A:$Y,MATCH(SBLC!Q$1,'SBLC load'!$1:$1,0),0)</f>
        <v>城商行备证</v>
      </c>
      <c r="R294" s="127" t="str">
        <f>VLOOKUP($A294,'SBLC load'!$A:$Y,MATCH(SBLC!R$1,'SBLC load'!$1:$1,0),0)</f>
        <v>城商行第三梯队</v>
      </c>
      <c r="S294" s="127" t="str">
        <f>VLOOKUP($A294,'SBLC load'!$A:$Y,MATCH(SBLC!S$1,'SBLC load'!$1:$1,0),0)</f>
        <v>--</v>
      </c>
    </row>
    <row r="295" spans="1:19" x14ac:dyDescent="0.25">
      <c r="A295" s="101">
        <f>SBLC[[#This Row],[Index]]</f>
        <v>28</v>
      </c>
      <c r="B295" s="75">
        <f>VLOOKUP($A295,'SBLC load'!$A:$Y,MATCH(SBLC!B$1,'SBLC load'!$1:$1,0),0)</f>
        <v>44610</v>
      </c>
      <c r="C295" s="76" t="str">
        <f>VLOOKUP($A295,'SBLC load'!$A:$AD,MATCH(SBLC!C$1,'SBLC load'!$1:$1,0),0)</f>
        <v>丹阳投资</v>
      </c>
      <c r="D295" s="76" t="str">
        <f>VLOOKUP($A295,'SBLC load'!$A:$Y,MATCH(SBLC!D$1,'SBLC load'!$1:$1,0),0)</f>
        <v>江苏银行</v>
      </c>
      <c r="E295" s="75" t="str">
        <f>VLOOKUP($A295,'SBLC load'!$A:$Y,MATCH(SBLC!E$1,'SBLC load'!$1:$1,0),0)</f>
        <v>--/--/--</v>
      </c>
      <c r="F295" s="77" t="str">
        <f>VLOOKUP($A295,'SBLC load'!$A:$Y,MATCH(SBLC!F$1,'SBLC load'!$1:$1,0),0)</f>
        <v>USD</v>
      </c>
      <c r="G295" s="77">
        <f>VLOOKUP($A295,'SBLC load'!$A:$Y,MATCH(SBLC!G$1,'SBLC load'!$1:$1,0),0)</f>
        <v>0.5</v>
      </c>
      <c r="H295" s="75" t="str">
        <f>VLOOKUP($A295,'SBLC load'!$A:$Y,MATCH(SBLC!H$1,'SBLC load'!$1:$1,0),0)</f>
        <v>3</v>
      </c>
      <c r="I295" s="75" t="str">
        <f>VLOOKUP($A295,'SBLC load'!$A:$Y,MATCH(SBLC!I$1,'SBLC load'!$1:$1,0),0)</f>
        <v>2.5%</v>
      </c>
      <c r="J295" s="75" t="str">
        <f>VLOOKUP($A295,'SBLC load'!$A:$Y,MATCH(SBLC!J$1,'SBLC load'!$1:$1,0),0)</f>
        <v>--</v>
      </c>
      <c r="K295" s="77" t="str">
        <f>VLOOKUP($A295,'SBLC load'!$A:$Y,MATCH(SBLC!K$1,'SBLC load'!$1:$1,0),0)</f>
        <v>--</v>
      </c>
      <c r="L295" s="76" t="str">
        <f>VLOOKUP($A295,'SBLC load'!$A:$Y,MATCH(SBLC!L$1,'SBLC load'!$1:$1,0),0)</f>
        <v>备证+担保</v>
      </c>
      <c r="M295" s="76" t="str">
        <f>VLOOKUP($A295,'SBLC load'!$A:$Y,MATCH(SBLC!M$1,'SBLC load'!$1:$1,0),0)</f>
        <v>--</v>
      </c>
      <c r="N295" s="76" t="str">
        <f>VLOOKUP($A295,'SBLC load'!$A:$Y,MATCH(SBLC!N$1,'SBLC load'!$1:$1,0),0)</f>
        <v>江苏</v>
      </c>
      <c r="O295" s="127" t="str">
        <f>VLOOKUP($A295,'SBLC load'!$A:$Y,MATCH(SBLC!O$1,'SBLC load'!$1:$1,0),0)</f>
        <v>地方平台</v>
      </c>
      <c r="P295" s="127">
        <f>VLOOKUP($A295,'SBLC load'!$A:$Y,MATCH(SBLC!P$1,'SBLC load'!$1:$1,0),0)</f>
        <v>0.5</v>
      </c>
      <c r="Q295" s="127" t="str">
        <f>VLOOKUP($A295,'SBLC load'!$A:$Y,MATCH(SBLC!Q$1,'SBLC load'!$1:$1,0),0)</f>
        <v>城商行备证</v>
      </c>
      <c r="R295" s="127" t="str">
        <f>VLOOKUP($A295,'SBLC load'!$A:$Y,MATCH(SBLC!R$1,'SBLC load'!$1:$1,0),0)</f>
        <v>城商行第一梯队</v>
      </c>
      <c r="S295" s="127" t="str">
        <f>VLOOKUP($A295,'SBLC load'!$A:$Y,MATCH(SBLC!S$1,'SBLC load'!$1:$1,0),0)</f>
        <v>--</v>
      </c>
    </row>
    <row r="296" spans="1:19" x14ac:dyDescent="0.25">
      <c r="A296" s="101">
        <f>SBLC[[#This Row],[Index]]</f>
        <v>27</v>
      </c>
      <c r="B296" s="75">
        <f>VLOOKUP($A296,'SBLC load'!$A:$Y,MATCH(SBLC!B$1,'SBLC load'!$1:$1,0),0)</f>
        <v>44608</v>
      </c>
      <c r="C296" s="76" t="str">
        <f>VLOOKUP($A296,'SBLC load'!$A:$AD,MATCH(SBLC!C$1,'SBLC load'!$1:$1,0),0)</f>
        <v>淮北建投</v>
      </c>
      <c r="D296" s="76" t="str">
        <f>VLOOKUP($A296,'SBLC load'!$A:$Y,MATCH(SBLC!D$1,'SBLC load'!$1:$1,0),0)</f>
        <v>徽商银行</v>
      </c>
      <c r="E296" s="75" t="str">
        <f>VLOOKUP($A296,'SBLC load'!$A:$Y,MATCH(SBLC!E$1,'SBLC load'!$1:$1,0),0)</f>
        <v>--/--/--</v>
      </c>
      <c r="F296" s="77" t="str">
        <f>VLOOKUP($A296,'SBLC load'!$A:$Y,MATCH(SBLC!F$1,'SBLC load'!$1:$1,0),0)</f>
        <v>USD</v>
      </c>
      <c r="G296" s="77">
        <f>VLOOKUP($A296,'SBLC load'!$A:$Y,MATCH(SBLC!G$1,'SBLC load'!$1:$1,0),0)</f>
        <v>1.5</v>
      </c>
      <c r="H296" s="75" t="str">
        <f>VLOOKUP($A296,'SBLC load'!$A:$Y,MATCH(SBLC!H$1,'SBLC load'!$1:$1,0),0)</f>
        <v>3</v>
      </c>
      <c r="I296" s="75" t="str">
        <f>VLOOKUP($A296,'SBLC load'!$A:$Y,MATCH(SBLC!I$1,'SBLC load'!$1:$1,0),0)</f>
        <v>2.9%</v>
      </c>
      <c r="J296" s="75" t="str">
        <f>VLOOKUP($A296,'SBLC load'!$A:$Y,MATCH(SBLC!J$1,'SBLC load'!$1:$1,0),0)</f>
        <v>--</v>
      </c>
      <c r="K296" s="77" t="str">
        <f>VLOOKUP($A296,'SBLC load'!$A:$Y,MATCH(SBLC!K$1,'SBLC load'!$1:$1,0),0)</f>
        <v>--</v>
      </c>
      <c r="L296" s="76" t="str">
        <f>VLOOKUP($A296,'SBLC load'!$A:$Y,MATCH(SBLC!L$1,'SBLC load'!$1:$1,0),0)</f>
        <v>备证</v>
      </c>
      <c r="M296" s="76" t="str">
        <f>VLOOKUP($A296,'SBLC load'!$A:$Y,MATCH(SBLC!M$1,'SBLC load'!$1:$1,0),0)</f>
        <v>--</v>
      </c>
      <c r="N296" s="76" t="str">
        <f>VLOOKUP($A296,'SBLC load'!$A:$Y,MATCH(SBLC!N$1,'SBLC load'!$1:$1,0),0)</f>
        <v>安徽</v>
      </c>
      <c r="O296" s="127" t="str">
        <f>VLOOKUP($A296,'SBLC load'!$A:$Y,MATCH(SBLC!O$1,'SBLC load'!$1:$1,0),0)</f>
        <v>地方平台</v>
      </c>
      <c r="P296" s="127">
        <f>VLOOKUP($A296,'SBLC load'!$A:$Y,MATCH(SBLC!P$1,'SBLC load'!$1:$1,0),0)</f>
        <v>1.5</v>
      </c>
      <c r="Q296" s="127" t="str">
        <f>VLOOKUP($A296,'SBLC load'!$A:$Y,MATCH(SBLC!Q$1,'SBLC load'!$1:$1,0),0)</f>
        <v>城商行备证</v>
      </c>
      <c r="R296" s="127" t="str">
        <f>VLOOKUP($A296,'SBLC load'!$A:$Y,MATCH(SBLC!R$1,'SBLC load'!$1:$1,0),0)</f>
        <v>--</v>
      </c>
      <c r="S296" s="127" t="str">
        <f>VLOOKUP($A296,'SBLC load'!$A:$Y,MATCH(SBLC!S$1,'SBLC load'!$1:$1,0),0)</f>
        <v>--</v>
      </c>
    </row>
    <row r="297" spans="1:19" x14ac:dyDescent="0.25">
      <c r="A297" s="101">
        <f>SBLC[[#This Row],[Index]]</f>
        <v>26</v>
      </c>
      <c r="B297" s="75">
        <f>VLOOKUP($A297,'SBLC load'!$A:$Y,MATCH(SBLC!B$1,'SBLC load'!$1:$1,0),0)</f>
        <v>44589</v>
      </c>
      <c r="C297" s="76" t="str">
        <f>VLOOKUP($A297,'SBLC load'!$A:$AD,MATCH(SBLC!C$1,'SBLC load'!$1:$1,0),0)</f>
        <v>湖州新投</v>
      </c>
      <c r="D297" s="76" t="str">
        <f>VLOOKUP($A297,'SBLC load'!$A:$Y,MATCH(SBLC!D$1,'SBLC load'!$1:$1,0),0)</f>
        <v>上海银行</v>
      </c>
      <c r="E297" s="75" t="str">
        <f>VLOOKUP($A297,'SBLC load'!$A:$Y,MATCH(SBLC!E$1,'SBLC load'!$1:$1,0),0)</f>
        <v>--/--/--</v>
      </c>
      <c r="F297" s="77" t="str">
        <f>VLOOKUP($A297,'SBLC load'!$A:$Y,MATCH(SBLC!F$1,'SBLC load'!$1:$1,0),0)</f>
        <v>CNH</v>
      </c>
      <c r="G297" s="77">
        <f>VLOOKUP($A297,'SBLC load'!$A:$Y,MATCH(SBLC!G$1,'SBLC load'!$1:$1,0),0)</f>
        <v>2.65</v>
      </c>
      <c r="H297" s="75" t="str">
        <f>VLOOKUP($A297,'SBLC load'!$A:$Y,MATCH(SBLC!H$1,'SBLC load'!$1:$1,0),0)</f>
        <v>3</v>
      </c>
      <c r="I297" s="75" t="str">
        <f>VLOOKUP($A297,'SBLC load'!$A:$Y,MATCH(SBLC!I$1,'SBLC load'!$1:$1,0),0)</f>
        <v>4.5%</v>
      </c>
      <c r="J297" s="75" t="str">
        <f>VLOOKUP($A297,'SBLC load'!$A:$Y,MATCH(SBLC!J$1,'SBLC load'!$1:$1,0),0)</f>
        <v>--</v>
      </c>
      <c r="K297" s="77" t="str">
        <f>VLOOKUP($A297,'SBLC load'!$A:$Y,MATCH(SBLC!K$1,'SBLC load'!$1:$1,0),0)</f>
        <v>--</v>
      </c>
      <c r="L297" s="76" t="str">
        <f>VLOOKUP($A297,'SBLC load'!$A:$Y,MATCH(SBLC!L$1,'SBLC load'!$1:$1,0),0)</f>
        <v>备证</v>
      </c>
      <c r="M297" s="76" t="str">
        <f>VLOOKUP($A297,'SBLC load'!$A:$Y,MATCH(SBLC!M$1,'SBLC load'!$1:$1,0),0)</f>
        <v>自贸债</v>
      </c>
      <c r="N297" s="76" t="str">
        <f>VLOOKUP($A297,'SBLC load'!$A:$Y,MATCH(SBLC!N$1,'SBLC load'!$1:$1,0),0)</f>
        <v>浙江</v>
      </c>
      <c r="O297" s="127" t="str">
        <f>VLOOKUP($A297,'SBLC load'!$A:$Y,MATCH(SBLC!O$1,'SBLC load'!$1:$1,0),0)</f>
        <v>地方平台</v>
      </c>
      <c r="P297" s="127">
        <f>VLOOKUP($A297,'SBLC load'!$A:$Y,MATCH(SBLC!P$1,'SBLC load'!$1:$1,0),0)</f>
        <v>0.42</v>
      </c>
      <c r="Q297" s="127" t="str">
        <f>VLOOKUP($A297,'SBLC load'!$A:$Y,MATCH(SBLC!Q$1,'SBLC load'!$1:$1,0),0)</f>
        <v>城商行备证</v>
      </c>
      <c r="R297" s="127" t="str">
        <f>VLOOKUP($A297,'SBLC load'!$A:$Y,MATCH(SBLC!R$1,'SBLC load'!$1:$1,0),0)</f>
        <v>城商行第一梯队</v>
      </c>
      <c r="S297" s="127" t="str">
        <f>VLOOKUP($A297,'SBLC load'!$A:$Y,MATCH(SBLC!S$1,'SBLC load'!$1:$1,0),0)</f>
        <v>--</v>
      </c>
    </row>
    <row r="298" spans="1:19" x14ac:dyDescent="0.25">
      <c r="A298" s="101">
        <f>SBLC[[#This Row],[Index]]</f>
        <v>25</v>
      </c>
      <c r="B298" s="75">
        <f>VLOOKUP($A298,'SBLC load'!$A:$Y,MATCH(SBLC!B$1,'SBLC load'!$1:$1,0),0)</f>
        <v>44587</v>
      </c>
      <c r="C298" s="76" t="str">
        <f>VLOOKUP($A298,'SBLC load'!$A:$AD,MATCH(SBLC!C$1,'SBLC load'!$1:$1,0),0)</f>
        <v>泰兴智光环保科技</v>
      </c>
      <c r="D298" s="76" t="str">
        <f>VLOOKUP($A298,'SBLC load'!$A:$Y,MATCH(SBLC!D$1,'SBLC load'!$1:$1,0),0)</f>
        <v>江苏银行</v>
      </c>
      <c r="E298" s="75" t="str">
        <f>VLOOKUP($A298,'SBLC load'!$A:$Y,MATCH(SBLC!E$1,'SBLC load'!$1:$1,0),0)</f>
        <v>--/--/--</v>
      </c>
      <c r="F298" s="77" t="str">
        <f>VLOOKUP($A298,'SBLC load'!$A:$Y,MATCH(SBLC!F$1,'SBLC load'!$1:$1,0),0)</f>
        <v>USD</v>
      </c>
      <c r="G298" s="77">
        <f>VLOOKUP($A298,'SBLC load'!$A:$Y,MATCH(SBLC!G$1,'SBLC load'!$1:$1,0),0)</f>
        <v>0.5</v>
      </c>
      <c r="H298" s="75" t="str">
        <f>VLOOKUP($A298,'SBLC load'!$A:$Y,MATCH(SBLC!H$1,'SBLC load'!$1:$1,0),0)</f>
        <v>1</v>
      </c>
      <c r="I298" s="75" t="str">
        <f>VLOOKUP($A298,'SBLC load'!$A:$Y,MATCH(SBLC!I$1,'SBLC load'!$1:$1,0),0)</f>
        <v>1.95%</v>
      </c>
      <c r="J298" s="75" t="str">
        <f>VLOOKUP($A298,'SBLC load'!$A:$Y,MATCH(SBLC!J$1,'SBLC load'!$1:$1,0),0)</f>
        <v>--</v>
      </c>
      <c r="K298" s="77" t="str">
        <f>VLOOKUP($A298,'SBLC load'!$A:$Y,MATCH(SBLC!K$1,'SBLC load'!$1:$1,0),0)</f>
        <v>--</v>
      </c>
      <c r="L298" s="76" t="str">
        <f>VLOOKUP($A298,'SBLC load'!$A:$Y,MATCH(SBLC!L$1,'SBLC load'!$1:$1,0),0)</f>
        <v>备证+担保</v>
      </c>
      <c r="M298" s="76" t="str">
        <f>VLOOKUP($A298,'SBLC load'!$A:$Y,MATCH(SBLC!M$1,'SBLC load'!$1:$1,0),0)</f>
        <v>--</v>
      </c>
      <c r="N298" s="76" t="str">
        <f>VLOOKUP($A298,'SBLC load'!$A:$Y,MATCH(SBLC!N$1,'SBLC load'!$1:$1,0),0)</f>
        <v>江苏</v>
      </c>
      <c r="O298" s="127" t="str">
        <f>VLOOKUP($A298,'SBLC load'!$A:$Y,MATCH(SBLC!O$1,'SBLC load'!$1:$1,0),0)</f>
        <v>地方平台</v>
      </c>
      <c r="P298" s="127">
        <f>VLOOKUP($A298,'SBLC load'!$A:$Y,MATCH(SBLC!P$1,'SBLC load'!$1:$1,0),0)</f>
        <v>0.5</v>
      </c>
      <c r="Q298" s="127" t="str">
        <f>VLOOKUP($A298,'SBLC load'!$A:$Y,MATCH(SBLC!Q$1,'SBLC load'!$1:$1,0),0)</f>
        <v>城商行备证</v>
      </c>
      <c r="R298" s="127" t="str">
        <f>VLOOKUP($A298,'SBLC load'!$A:$Y,MATCH(SBLC!R$1,'SBLC load'!$1:$1,0),0)</f>
        <v>城商行第一梯队</v>
      </c>
      <c r="S298" s="127" t="str">
        <f>VLOOKUP($A298,'SBLC load'!$A:$Y,MATCH(SBLC!S$1,'SBLC load'!$1:$1,0),0)</f>
        <v>--</v>
      </c>
    </row>
    <row r="299" spans="1:19" x14ac:dyDescent="0.25">
      <c r="A299" s="101">
        <f>SBLC[[#This Row],[Index]]</f>
        <v>24</v>
      </c>
      <c r="B299" s="75">
        <f>VLOOKUP($A299,'SBLC load'!$A:$Y,MATCH(SBLC!B$1,'SBLC load'!$1:$1,0),0)</f>
        <v>44587</v>
      </c>
      <c r="C299" s="76" t="str">
        <f>VLOOKUP($A299,'SBLC load'!$A:$AD,MATCH(SBLC!C$1,'SBLC load'!$1:$1,0),0)</f>
        <v>江苏洋口港</v>
      </c>
      <c r="D299" s="76" t="str">
        <f>VLOOKUP($A299,'SBLC load'!$A:$Y,MATCH(SBLC!D$1,'SBLC load'!$1:$1,0),0)</f>
        <v>南商(中国)</v>
      </c>
      <c r="E299" s="75" t="str">
        <f>VLOOKUP($A299,'SBLC load'!$A:$Y,MATCH(SBLC!E$1,'SBLC load'!$1:$1,0),0)</f>
        <v>--/--/--</v>
      </c>
      <c r="F299" s="77" t="str">
        <f>VLOOKUP($A299,'SBLC load'!$A:$Y,MATCH(SBLC!F$1,'SBLC load'!$1:$1,0),0)</f>
        <v>USD</v>
      </c>
      <c r="G299" s="77">
        <f>VLOOKUP($A299,'SBLC load'!$A:$Y,MATCH(SBLC!G$1,'SBLC load'!$1:$1,0),0)</f>
        <v>0.48</v>
      </c>
      <c r="H299" s="75" t="str">
        <f>VLOOKUP($A299,'SBLC load'!$A:$Y,MATCH(SBLC!H$1,'SBLC load'!$1:$1,0),0)</f>
        <v>1</v>
      </c>
      <c r="I299" s="75" t="str">
        <f>VLOOKUP($A299,'SBLC load'!$A:$Y,MATCH(SBLC!I$1,'SBLC load'!$1:$1,0),0)</f>
        <v>2.8%</v>
      </c>
      <c r="J299" s="75" t="str">
        <f>VLOOKUP($A299,'SBLC load'!$A:$Y,MATCH(SBLC!J$1,'SBLC load'!$1:$1,0),0)</f>
        <v>--</v>
      </c>
      <c r="K299" s="77" t="str">
        <f>VLOOKUP($A299,'SBLC load'!$A:$Y,MATCH(SBLC!K$1,'SBLC load'!$1:$1,0),0)</f>
        <v>--</v>
      </c>
      <c r="L299" s="76" t="str">
        <f>VLOOKUP($A299,'SBLC load'!$A:$Y,MATCH(SBLC!L$1,'SBLC load'!$1:$1,0),0)</f>
        <v>备证</v>
      </c>
      <c r="M299" s="76" t="str">
        <f>VLOOKUP($A299,'SBLC load'!$A:$Y,MATCH(SBLC!M$1,'SBLC load'!$1:$1,0),0)</f>
        <v>--</v>
      </c>
      <c r="N299" s="76" t="str">
        <f>VLOOKUP($A299,'SBLC load'!$A:$Y,MATCH(SBLC!N$1,'SBLC load'!$1:$1,0),0)</f>
        <v>江苏</v>
      </c>
      <c r="O299" s="127" t="str">
        <f>VLOOKUP($A299,'SBLC load'!$A:$Y,MATCH(SBLC!O$1,'SBLC load'!$1:$1,0),0)</f>
        <v>地方平台</v>
      </c>
      <c r="P299" s="127">
        <f>VLOOKUP($A299,'SBLC load'!$A:$Y,MATCH(SBLC!P$1,'SBLC load'!$1:$1,0),0)</f>
        <v>0.48</v>
      </c>
      <c r="Q299" s="127" t="str">
        <f>VLOOKUP($A299,'SBLC load'!$A:$Y,MATCH(SBLC!Q$1,'SBLC load'!$1:$1,0),0)</f>
        <v>--</v>
      </c>
      <c r="R299" s="127" t="str">
        <f>VLOOKUP($A299,'SBLC load'!$A:$Y,MATCH(SBLC!R$1,'SBLC load'!$1:$1,0),0)</f>
        <v>--</v>
      </c>
      <c r="S299" s="127" t="str">
        <f>VLOOKUP($A299,'SBLC load'!$A:$Y,MATCH(SBLC!S$1,'SBLC load'!$1:$1,0),0)</f>
        <v>--</v>
      </c>
    </row>
    <row r="300" spans="1:19" x14ac:dyDescent="0.25">
      <c r="A300" s="101">
        <f>SBLC[[#This Row],[Index]]</f>
        <v>23</v>
      </c>
      <c r="B300" s="75">
        <f>VLOOKUP($A300,'SBLC load'!$A:$Y,MATCH(SBLC!B$1,'SBLC load'!$1:$1,0),0)</f>
        <v>44587</v>
      </c>
      <c r="C300" s="76" t="str">
        <f>VLOOKUP($A300,'SBLC load'!$A:$AD,MATCH(SBLC!C$1,'SBLC load'!$1:$1,0),0)</f>
        <v>成都羊安新城开建</v>
      </c>
      <c r="D300" s="76" t="str">
        <f>VLOOKUP($A300,'SBLC load'!$A:$Y,MATCH(SBLC!D$1,'SBLC load'!$1:$1,0),0)</f>
        <v>天津银行</v>
      </c>
      <c r="E300" s="75" t="str">
        <f>VLOOKUP($A300,'SBLC load'!$A:$Y,MATCH(SBLC!E$1,'SBLC load'!$1:$1,0),0)</f>
        <v>--/--/--</v>
      </c>
      <c r="F300" s="77" t="str">
        <f>VLOOKUP($A300,'SBLC load'!$A:$Y,MATCH(SBLC!F$1,'SBLC load'!$1:$1,0),0)</f>
        <v>EUR</v>
      </c>
      <c r="G300" s="77">
        <f>VLOOKUP($A300,'SBLC load'!$A:$Y,MATCH(SBLC!G$1,'SBLC load'!$1:$1,0),0)</f>
        <v>0.12</v>
      </c>
      <c r="H300" s="75" t="str">
        <f>VLOOKUP($A300,'SBLC load'!$A:$Y,MATCH(SBLC!H$1,'SBLC load'!$1:$1,0),0)</f>
        <v>3</v>
      </c>
      <c r="I300" s="75" t="str">
        <f>VLOOKUP($A300,'SBLC load'!$A:$Y,MATCH(SBLC!I$1,'SBLC load'!$1:$1,0),0)</f>
        <v>1.85%</v>
      </c>
      <c r="J300" s="75" t="str">
        <f>VLOOKUP($A300,'SBLC load'!$A:$Y,MATCH(SBLC!J$1,'SBLC load'!$1:$1,0),0)</f>
        <v>--</v>
      </c>
      <c r="K300" s="77" t="str">
        <f>VLOOKUP($A300,'SBLC load'!$A:$Y,MATCH(SBLC!K$1,'SBLC load'!$1:$1,0),0)</f>
        <v>--</v>
      </c>
      <c r="L300" s="76" t="str">
        <f>VLOOKUP($A300,'SBLC load'!$A:$Y,MATCH(SBLC!L$1,'SBLC load'!$1:$1,0),0)</f>
        <v>备证</v>
      </c>
      <c r="M300" s="76" t="str">
        <f>VLOOKUP($A300,'SBLC load'!$A:$Y,MATCH(SBLC!M$1,'SBLC load'!$1:$1,0),0)</f>
        <v>--</v>
      </c>
      <c r="N300" s="76" t="str">
        <f>VLOOKUP($A300,'SBLC load'!$A:$Y,MATCH(SBLC!N$1,'SBLC load'!$1:$1,0),0)</f>
        <v>四川</v>
      </c>
      <c r="O300" s="127" t="str">
        <f>VLOOKUP($A300,'SBLC load'!$A:$Y,MATCH(SBLC!O$1,'SBLC load'!$1:$1,0),0)</f>
        <v>地方平台</v>
      </c>
      <c r="P300" s="127">
        <f>VLOOKUP($A300,'SBLC load'!$A:$Y,MATCH(SBLC!P$1,'SBLC load'!$1:$1,0),0)</f>
        <v>0.13</v>
      </c>
      <c r="Q300" s="127" t="str">
        <f>VLOOKUP($A300,'SBLC load'!$A:$Y,MATCH(SBLC!Q$1,'SBLC load'!$1:$1,0),0)</f>
        <v>城商行备证</v>
      </c>
      <c r="R300" s="127" t="str">
        <f>VLOOKUP($A300,'SBLC load'!$A:$Y,MATCH(SBLC!R$1,'SBLC load'!$1:$1,0),0)</f>
        <v>--</v>
      </c>
      <c r="S300" s="127" t="str">
        <f>VLOOKUP($A300,'SBLC load'!$A:$Y,MATCH(SBLC!S$1,'SBLC load'!$1:$1,0),0)</f>
        <v>--</v>
      </c>
    </row>
    <row r="301" spans="1:19" x14ac:dyDescent="0.25">
      <c r="A301" s="101">
        <f>SBLC[[#This Row],[Index]]</f>
        <v>22</v>
      </c>
      <c r="B301" s="75">
        <f>VLOOKUP($A301,'SBLC load'!$A:$Y,MATCH(SBLC!B$1,'SBLC load'!$1:$1,0),0)</f>
        <v>44581</v>
      </c>
      <c r="C301" s="76" t="str">
        <f>VLOOKUP($A301,'SBLC load'!$A:$AD,MATCH(SBLC!C$1,'SBLC load'!$1:$1,0),0)</f>
        <v>绿城中国</v>
      </c>
      <c r="D301" s="76" t="str">
        <f>VLOOKUP($A301,'SBLC load'!$A:$Y,MATCH(SBLC!D$1,'SBLC load'!$1:$1,0),0)</f>
        <v>浙商银行</v>
      </c>
      <c r="E301" s="75" t="str">
        <f>VLOOKUP($A301,'SBLC load'!$A:$Y,MATCH(SBLC!E$1,'SBLC load'!$1:$1,0),0)</f>
        <v>--/BBB-/--</v>
      </c>
      <c r="F301" s="77" t="str">
        <f>VLOOKUP($A301,'SBLC load'!$A:$Y,MATCH(SBLC!F$1,'SBLC load'!$1:$1,0),0)</f>
        <v>USD</v>
      </c>
      <c r="G301" s="77">
        <f>VLOOKUP($A301,'SBLC load'!$A:$Y,MATCH(SBLC!G$1,'SBLC load'!$1:$1,0),0)</f>
        <v>4</v>
      </c>
      <c r="H301" s="75" t="str">
        <f>VLOOKUP($A301,'SBLC load'!$A:$Y,MATCH(SBLC!H$1,'SBLC load'!$1:$1,0),0)</f>
        <v>3</v>
      </c>
      <c r="I301" s="75" t="str">
        <f>VLOOKUP($A301,'SBLC load'!$A:$Y,MATCH(SBLC!I$1,'SBLC load'!$1:$1,0),0)</f>
        <v>2.3%</v>
      </c>
      <c r="J301" s="75" t="str">
        <f>VLOOKUP($A301,'SBLC load'!$A:$Y,MATCH(SBLC!J$1,'SBLC load'!$1:$1,0),0)</f>
        <v>2.4%a</v>
      </c>
      <c r="K301" s="77" t="str">
        <f>VLOOKUP($A301,'SBLC load'!$A:$Y,MATCH(SBLC!K$1,'SBLC load'!$1:$1,0),0)</f>
        <v>10</v>
      </c>
      <c r="L301" s="76" t="str">
        <f>VLOOKUP($A301,'SBLC load'!$A:$Y,MATCH(SBLC!L$1,'SBLC load'!$1:$1,0),0)</f>
        <v>备证</v>
      </c>
      <c r="M301" s="76" t="str">
        <f>VLOOKUP($A301,'SBLC load'!$A:$Y,MATCH(SBLC!M$1,'SBLC load'!$1:$1,0),0)</f>
        <v>绿色债券</v>
      </c>
      <c r="N301" s="76" t="str">
        <f>VLOOKUP($A301,'SBLC load'!$A:$Y,MATCH(SBLC!N$1,'SBLC load'!$1:$1,0),0)</f>
        <v>浙江</v>
      </c>
      <c r="O301" s="127" t="str">
        <f>VLOOKUP($A301,'SBLC load'!$A:$Y,MATCH(SBLC!O$1,'SBLC load'!$1:$1,0),0)</f>
        <v>房地产</v>
      </c>
      <c r="P301" s="127">
        <f>VLOOKUP($A301,'SBLC load'!$A:$Y,MATCH(SBLC!P$1,'SBLC load'!$1:$1,0),0)</f>
        <v>4</v>
      </c>
      <c r="Q301" s="127" t="str">
        <f>VLOOKUP($A301,'SBLC load'!$A:$Y,MATCH(SBLC!Q$1,'SBLC load'!$1:$1,0),0)</f>
        <v>股份行备证</v>
      </c>
      <c r="R301" s="127" t="str">
        <f>VLOOKUP($A301,'SBLC load'!$A:$Y,MATCH(SBLC!R$1,'SBLC load'!$1:$1,0),0)</f>
        <v>股份行第二梯队</v>
      </c>
      <c r="S301" s="127" t="str">
        <f>VLOOKUP($A301,'SBLC load'!$A:$Y,MATCH(SBLC!S$1,'SBLC load'!$1:$1,0),0)</f>
        <v>--</v>
      </c>
    </row>
    <row r="302" spans="1:19" x14ac:dyDescent="0.25">
      <c r="A302" s="101">
        <f>SBLC[[#This Row],[Index]]</f>
        <v>21</v>
      </c>
      <c r="B302" s="75">
        <f>VLOOKUP($A302,'SBLC load'!$A:$Y,MATCH(SBLC!B$1,'SBLC load'!$1:$1,0),0)</f>
        <v>44581</v>
      </c>
      <c r="C302" s="76" t="str">
        <f>VLOOKUP($A302,'SBLC load'!$A:$AD,MATCH(SBLC!C$1,'SBLC load'!$1:$1,0),0)</f>
        <v>湖州南浔旅游</v>
      </c>
      <c r="D302" s="76" t="str">
        <f>VLOOKUP($A302,'SBLC load'!$A:$Y,MATCH(SBLC!D$1,'SBLC load'!$1:$1,0),0)</f>
        <v>南京银行</v>
      </c>
      <c r="E302" s="75" t="str">
        <f>VLOOKUP($A302,'SBLC load'!$A:$Y,MATCH(SBLC!E$1,'SBLC load'!$1:$1,0),0)</f>
        <v>--/--/--</v>
      </c>
      <c r="F302" s="77" t="str">
        <f>VLOOKUP($A302,'SBLC load'!$A:$Y,MATCH(SBLC!F$1,'SBLC load'!$1:$1,0),0)</f>
        <v>USD</v>
      </c>
      <c r="G302" s="77">
        <f>VLOOKUP($A302,'SBLC load'!$A:$Y,MATCH(SBLC!G$1,'SBLC load'!$1:$1,0),0)</f>
        <v>0.48</v>
      </c>
      <c r="H302" s="75" t="str">
        <f>VLOOKUP($A302,'SBLC load'!$A:$Y,MATCH(SBLC!H$1,'SBLC load'!$1:$1,0),0)</f>
        <v>3</v>
      </c>
      <c r="I302" s="75" t="str">
        <f>VLOOKUP($A302,'SBLC load'!$A:$Y,MATCH(SBLC!I$1,'SBLC load'!$1:$1,0),0)</f>
        <v>2.15%</v>
      </c>
      <c r="J302" s="75" t="str">
        <f>VLOOKUP($A302,'SBLC load'!$A:$Y,MATCH(SBLC!J$1,'SBLC load'!$1:$1,0),0)</f>
        <v>2.25%a</v>
      </c>
      <c r="K302" s="77" t="str">
        <f>VLOOKUP($A302,'SBLC load'!$A:$Y,MATCH(SBLC!K$1,'SBLC load'!$1:$1,0),0)</f>
        <v>10</v>
      </c>
      <c r="L302" s="76" t="str">
        <f>VLOOKUP($A302,'SBLC load'!$A:$Y,MATCH(SBLC!L$1,'SBLC load'!$1:$1,0),0)</f>
        <v>备证</v>
      </c>
      <c r="M302" s="76" t="str">
        <f>VLOOKUP($A302,'SBLC load'!$A:$Y,MATCH(SBLC!M$1,'SBLC load'!$1:$1,0),0)</f>
        <v>--</v>
      </c>
      <c r="N302" s="76" t="str">
        <f>VLOOKUP($A302,'SBLC load'!$A:$Y,MATCH(SBLC!N$1,'SBLC load'!$1:$1,0),0)</f>
        <v>浙江</v>
      </c>
      <c r="O302" s="127" t="str">
        <f>VLOOKUP($A302,'SBLC load'!$A:$Y,MATCH(SBLC!O$1,'SBLC load'!$1:$1,0),0)</f>
        <v>地方平台</v>
      </c>
      <c r="P302" s="127">
        <f>VLOOKUP($A302,'SBLC load'!$A:$Y,MATCH(SBLC!P$1,'SBLC load'!$1:$1,0),0)</f>
        <v>0.48</v>
      </c>
      <c r="Q302" s="127" t="str">
        <f>VLOOKUP($A302,'SBLC load'!$A:$Y,MATCH(SBLC!Q$1,'SBLC load'!$1:$1,0),0)</f>
        <v>城商行备证</v>
      </c>
      <c r="R302" s="127" t="str">
        <f>VLOOKUP($A302,'SBLC load'!$A:$Y,MATCH(SBLC!R$1,'SBLC load'!$1:$1,0),0)</f>
        <v>城商行第二梯队</v>
      </c>
      <c r="S302" s="127" t="str">
        <f>VLOOKUP($A302,'SBLC load'!$A:$Y,MATCH(SBLC!S$1,'SBLC load'!$1:$1,0),0)</f>
        <v>--</v>
      </c>
    </row>
    <row r="303" spans="1:19" x14ac:dyDescent="0.25">
      <c r="A303" s="74"/>
      <c r="B303" s="99"/>
      <c r="C303" s="100"/>
      <c r="D303" s="100"/>
      <c r="E303" s="99"/>
      <c r="F303" s="99"/>
      <c r="G303" s="73"/>
      <c r="H303" s="99"/>
      <c r="I303" s="99"/>
      <c r="J303" s="99"/>
      <c r="K303" s="99"/>
      <c r="L303" s="72"/>
      <c r="M303" s="72"/>
      <c r="N303" s="72"/>
      <c r="O303" s="127"/>
      <c r="P303" s="127"/>
      <c r="Q303" s="127"/>
      <c r="R303" s="127"/>
      <c r="S303" s="127"/>
    </row>
    <row r="304" spans="1:19" x14ac:dyDescent="0.25">
      <c r="A304" s="74"/>
      <c r="B304" s="99"/>
      <c r="C304" s="100"/>
      <c r="D304" s="100"/>
      <c r="E304" s="99"/>
      <c r="F304" s="99"/>
      <c r="G304" s="73"/>
      <c r="H304" s="99"/>
      <c r="I304" s="99"/>
      <c r="J304" s="99"/>
      <c r="K304" s="99"/>
      <c r="L304" s="72"/>
      <c r="M304" s="72"/>
      <c r="N304" s="72"/>
      <c r="O304" s="127"/>
      <c r="P304" s="127"/>
      <c r="Q304" s="127"/>
      <c r="R304" s="127"/>
      <c r="S304" s="127"/>
    </row>
    <row r="305" spans="1:19" x14ac:dyDescent="0.25">
      <c r="A305" s="74"/>
      <c r="B305" s="99"/>
      <c r="C305" s="100"/>
      <c r="D305" s="100"/>
      <c r="E305" s="99"/>
      <c r="F305" s="99"/>
      <c r="G305" s="73"/>
      <c r="H305" s="99"/>
      <c r="I305" s="99"/>
      <c r="J305" s="99"/>
      <c r="K305" s="99"/>
      <c r="L305" s="72"/>
      <c r="M305" s="72"/>
      <c r="N305" s="72"/>
      <c r="O305" s="127"/>
      <c r="P305" s="127"/>
      <c r="Q305" s="127"/>
      <c r="R305" s="127"/>
      <c r="S305" s="127"/>
    </row>
    <row r="306" spans="1:19" x14ac:dyDescent="0.25">
      <c r="A306" s="74"/>
      <c r="B306" s="99"/>
      <c r="C306" s="100"/>
      <c r="D306" s="100"/>
      <c r="E306" s="99"/>
      <c r="F306" s="99"/>
      <c r="G306" s="73"/>
      <c r="H306" s="99"/>
      <c r="I306" s="99"/>
      <c r="J306" s="99"/>
      <c r="K306" s="99"/>
      <c r="L306" s="72"/>
      <c r="M306" s="72"/>
      <c r="N306" s="72"/>
      <c r="O306" s="127"/>
      <c r="P306" s="127"/>
      <c r="Q306" s="127"/>
      <c r="R306" s="127"/>
      <c r="S306" s="127"/>
    </row>
    <row r="307" spans="1:19" x14ac:dyDescent="0.25">
      <c r="A307" s="74"/>
      <c r="B307" s="99"/>
      <c r="C307" s="100"/>
      <c r="D307" s="100"/>
      <c r="E307" s="99"/>
      <c r="F307" s="99"/>
      <c r="G307" s="73"/>
      <c r="H307" s="99"/>
      <c r="I307" s="99"/>
      <c r="J307" s="99"/>
      <c r="K307" s="99"/>
      <c r="L307" s="72"/>
      <c r="M307" s="72"/>
      <c r="N307" s="72"/>
      <c r="O307" s="127"/>
      <c r="P307" s="127"/>
      <c r="Q307" s="127"/>
      <c r="R307" s="127"/>
      <c r="S307" s="127"/>
    </row>
    <row r="308" spans="1:19" x14ac:dyDescent="0.25">
      <c r="A308" s="74"/>
      <c r="B308" s="99"/>
      <c r="C308" s="100"/>
      <c r="D308" s="100"/>
      <c r="E308" s="99"/>
      <c r="F308" s="99"/>
      <c r="G308" s="73"/>
      <c r="H308" s="99"/>
      <c r="I308" s="99"/>
      <c r="J308" s="99"/>
      <c r="K308" s="99"/>
      <c r="L308" s="72"/>
      <c r="M308" s="72"/>
      <c r="N308" s="72"/>
      <c r="O308" s="127"/>
      <c r="P308" s="127"/>
      <c r="Q308" s="127"/>
      <c r="R308" s="127"/>
      <c r="S308" s="127"/>
    </row>
    <row r="309" spans="1:19" x14ac:dyDescent="0.25">
      <c r="A309" s="74"/>
      <c r="B309" s="99"/>
      <c r="C309" s="100"/>
      <c r="D309" s="100"/>
      <c r="E309" s="99"/>
      <c r="F309" s="99"/>
      <c r="G309" s="73"/>
      <c r="H309" s="99"/>
      <c r="I309" s="99"/>
      <c r="J309" s="99"/>
      <c r="K309" s="99"/>
      <c r="L309" s="72"/>
      <c r="M309" s="72"/>
      <c r="N309" s="72"/>
      <c r="O309" s="127"/>
      <c r="P309" s="127"/>
      <c r="Q309" s="127"/>
      <c r="R309" s="127"/>
      <c r="S309" s="127"/>
    </row>
    <row r="310" spans="1:19" x14ac:dyDescent="0.25">
      <c r="A310" s="74"/>
      <c r="B310" s="99"/>
      <c r="C310" s="100"/>
      <c r="D310" s="100"/>
      <c r="E310" s="99"/>
      <c r="F310" s="99"/>
      <c r="G310" s="73"/>
      <c r="H310" s="99"/>
      <c r="I310" s="99"/>
      <c r="J310" s="99"/>
      <c r="K310" s="99"/>
      <c r="L310" s="72"/>
      <c r="M310" s="72"/>
      <c r="N310" s="72"/>
      <c r="O310" s="127"/>
      <c r="P310" s="127"/>
      <c r="Q310" s="127"/>
      <c r="R310" s="127"/>
      <c r="S310" s="127"/>
    </row>
    <row r="311" spans="1:19" x14ac:dyDescent="0.25">
      <c r="A311" s="74"/>
      <c r="B311" s="99"/>
      <c r="C311" s="100"/>
      <c r="D311" s="100"/>
      <c r="E311" s="99"/>
      <c r="F311" s="99"/>
      <c r="G311" s="73"/>
      <c r="H311" s="99"/>
      <c r="I311" s="99"/>
      <c r="J311" s="99"/>
      <c r="K311" s="99"/>
      <c r="L311" s="72"/>
      <c r="M311" s="72"/>
      <c r="N311" s="72"/>
      <c r="O311" s="127"/>
      <c r="P311" s="127"/>
      <c r="Q311" s="127"/>
      <c r="R311" s="127"/>
      <c r="S311" s="127"/>
    </row>
    <row r="312" spans="1:19" x14ac:dyDescent="0.25">
      <c r="A312" s="74"/>
      <c r="B312" s="99"/>
      <c r="C312" s="100"/>
      <c r="D312" s="100"/>
      <c r="E312" s="99"/>
      <c r="F312" s="99"/>
      <c r="G312" s="73"/>
      <c r="H312" s="99"/>
      <c r="I312" s="99"/>
      <c r="J312" s="99"/>
      <c r="K312" s="99"/>
      <c r="L312" s="72"/>
      <c r="M312" s="72"/>
      <c r="N312" s="72"/>
      <c r="O312" s="127"/>
      <c r="P312" s="127"/>
      <c r="Q312" s="127"/>
      <c r="R312" s="127"/>
      <c r="S312" s="127"/>
    </row>
    <row r="313" spans="1:19" x14ac:dyDescent="0.25">
      <c r="A313" s="74"/>
      <c r="B313" s="99"/>
      <c r="C313" s="100"/>
      <c r="D313" s="100"/>
      <c r="E313" s="99"/>
      <c r="F313" s="99"/>
      <c r="G313" s="73"/>
      <c r="H313" s="99"/>
      <c r="I313" s="99"/>
      <c r="J313" s="99"/>
      <c r="K313" s="99"/>
      <c r="L313" s="72"/>
      <c r="M313" s="72"/>
      <c r="N313" s="72"/>
      <c r="O313" s="127"/>
      <c r="P313" s="127"/>
      <c r="Q313" s="127"/>
      <c r="R313" s="127"/>
      <c r="S313" s="127"/>
    </row>
    <row r="314" spans="1:19" x14ac:dyDescent="0.25">
      <c r="A314" s="74"/>
      <c r="B314" s="99"/>
      <c r="C314" s="100"/>
      <c r="D314" s="100"/>
      <c r="E314" s="99"/>
      <c r="F314" s="99"/>
      <c r="G314" s="73"/>
      <c r="H314" s="99"/>
      <c r="I314" s="99"/>
      <c r="J314" s="99"/>
      <c r="K314" s="99"/>
      <c r="L314" s="72"/>
      <c r="M314" s="72"/>
      <c r="N314" s="72"/>
      <c r="O314" s="127"/>
      <c r="P314" s="127"/>
      <c r="Q314" s="127"/>
      <c r="R314" s="127"/>
      <c r="S314" s="127"/>
    </row>
    <row r="315" spans="1:19" x14ac:dyDescent="0.25">
      <c r="A315" s="74"/>
      <c r="B315" s="99"/>
      <c r="C315" s="100"/>
      <c r="D315" s="100"/>
      <c r="E315" s="99"/>
      <c r="F315" s="99"/>
      <c r="G315" s="73"/>
      <c r="H315" s="99"/>
      <c r="I315" s="99"/>
      <c r="J315" s="99"/>
      <c r="K315" s="99"/>
      <c r="L315" s="72"/>
      <c r="M315" s="72"/>
      <c r="N315" s="72"/>
      <c r="O315" s="127"/>
      <c r="P315" s="127"/>
      <c r="Q315" s="127"/>
      <c r="R315" s="127"/>
      <c r="S315" s="127"/>
    </row>
    <row r="316" spans="1:19" x14ac:dyDescent="0.25">
      <c r="A316" s="74"/>
      <c r="B316" s="99"/>
      <c r="C316" s="100"/>
      <c r="D316" s="100"/>
      <c r="E316" s="99"/>
      <c r="F316" s="99"/>
      <c r="G316" s="73"/>
      <c r="H316" s="99"/>
      <c r="I316" s="99"/>
      <c r="J316" s="99"/>
      <c r="K316" s="99"/>
      <c r="L316" s="72"/>
      <c r="M316" s="72"/>
      <c r="N316" s="72"/>
      <c r="O316" s="127"/>
      <c r="P316" s="127"/>
      <c r="Q316" s="127"/>
      <c r="R316" s="127"/>
      <c r="S316" s="127"/>
    </row>
    <row r="317" spans="1:19" x14ac:dyDescent="0.25">
      <c r="A317" s="74"/>
      <c r="B317" s="99"/>
      <c r="C317" s="100"/>
      <c r="D317" s="100"/>
      <c r="E317" s="99"/>
      <c r="F317" s="99"/>
      <c r="G317" s="73"/>
      <c r="H317" s="99"/>
      <c r="I317" s="99"/>
      <c r="J317" s="99"/>
      <c r="K317" s="99"/>
      <c r="L317" s="72"/>
      <c r="M317" s="72"/>
      <c r="N317" s="72"/>
      <c r="O317" s="127"/>
      <c r="P317" s="127"/>
      <c r="Q317" s="127"/>
      <c r="R317" s="127"/>
      <c r="S317" s="127"/>
    </row>
    <row r="318" spans="1:19" x14ac:dyDescent="0.25">
      <c r="A318" s="74"/>
      <c r="B318" s="99"/>
      <c r="C318" s="100"/>
      <c r="D318" s="100"/>
      <c r="E318" s="99"/>
      <c r="F318" s="99"/>
      <c r="G318" s="73"/>
      <c r="H318" s="99"/>
      <c r="I318" s="99"/>
      <c r="J318" s="99"/>
      <c r="K318" s="99"/>
      <c r="L318" s="72"/>
      <c r="M318" s="72"/>
      <c r="N318" s="72"/>
      <c r="O318" s="127"/>
      <c r="P318" s="127"/>
      <c r="Q318" s="127"/>
      <c r="R318" s="127"/>
      <c r="S318" s="127"/>
    </row>
    <row r="319" spans="1:19" x14ac:dyDescent="0.25">
      <c r="A319" s="74"/>
      <c r="B319" s="99"/>
      <c r="C319" s="100"/>
      <c r="D319" s="100"/>
      <c r="E319" s="99"/>
      <c r="F319" s="99"/>
      <c r="G319" s="73"/>
      <c r="H319" s="99"/>
      <c r="I319" s="99"/>
      <c r="J319" s="99"/>
      <c r="K319" s="99"/>
      <c r="L319" s="72"/>
      <c r="M319" s="72"/>
      <c r="N319" s="72"/>
      <c r="O319" s="127"/>
      <c r="P319" s="127"/>
      <c r="Q319" s="127"/>
      <c r="R319" s="127"/>
      <c r="S319" s="127"/>
    </row>
    <row r="320" spans="1:19" x14ac:dyDescent="0.25">
      <c r="A320" s="74"/>
      <c r="B320" s="99"/>
      <c r="C320" s="100"/>
      <c r="D320" s="100"/>
      <c r="E320" s="99"/>
      <c r="F320" s="99"/>
      <c r="G320" s="73"/>
      <c r="H320" s="99"/>
      <c r="I320" s="99"/>
      <c r="J320" s="99"/>
      <c r="K320" s="99"/>
      <c r="L320" s="72"/>
      <c r="M320" s="72"/>
      <c r="N320" s="72"/>
      <c r="O320" s="127"/>
      <c r="P320" s="127"/>
      <c r="Q320" s="127"/>
      <c r="R320" s="127"/>
      <c r="S320" s="127"/>
    </row>
    <row r="321" spans="1:19" x14ac:dyDescent="0.25">
      <c r="A321" s="74"/>
      <c r="B321" s="99"/>
      <c r="C321" s="100"/>
      <c r="D321" s="100"/>
      <c r="E321" s="99"/>
      <c r="F321" s="99"/>
      <c r="G321" s="73"/>
      <c r="H321" s="99"/>
      <c r="I321" s="99"/>
      <c r="J321" s="99"/>
      <c r="K321" s="99"/>
      <c r="L321" s="72"/>
      <c r="M321" s="72"/>
      <c r="N321" s="72"/>
      <c r="O321" s="127"/>
      <c r="P321" s="127"/>
      <c r="Q321" s="127"/>
      <c r="R321" s="127"/>
      <c r="S321" s="127"/>
    </row>
    <row r="322" spans="1:19" x14ac:dyDescent="0.25">
      <c r="A322" s="74"/>
      <c r="B322" s="99"/>
      <c r="C322" s="100"/>
      <c r="D322" s="100"/>
      <c r="E322" s="99"/>
      <c r="F322" s="99"/>
      <c r="G322" s="73"/>
      <c r="H322" s="99"/>
      <c r="I322" s="99"/>
      <c r="J322" s="99"/>
      <c r="K322" s="99"/>
      <c r="L322" s="72"/>
      <c r="M322" s="72"/>
      <c r="N322" s="72"/>
      <c r="O322" s="127"/>
      <c r="P322" s="127"/>
      <c r="Q322" s="127"/>
      <c r="R322" s="127"/>
      <c r="S322" s="127"/>
    </row>
    <row r="323" spans="1:19" x14ac:dyDescent="0.25">
      <c r="A323" s="74"/>
      <c r="B323" s="99"/>
      <c r="C323" s="100"/>
      <c r="D323" s="100"/>
      <c r="E323" s="99"/>
      <c r="F323" s="99"/>
      <c r="G323" s="73"/>
      <c r="H323" s="99"/>
      <c r="I323" s="99"/>
      <c r="J323" s="99"/>
      <c r="K323" s="99"/>
      <c r="L323" s="72"/>
      <c r="M323" s="72"/>
      <c r="N323" s="72"/>
      <c r="O323" s="127"/>
      <c r="P323" s="127"/>
      <c r="Q323" s="127"/>
      <c r="R323" s="127"/>
      <c r="S323" s="127"/>
    </row>
    <row r="324" spans="1:19" x14ac:dyDescent="0.25">
      <c r="A324" s="74"/>
      <c r="B324" s="99"/>
      <c r="C324" s="100"/>
      <c r="D324" s="100"/>
      <c r="E324" s="99"/>
      <c r="F324" s="99"/>
      <c r="G324" s="73"/>
      <c r="H324" s="99"/>
      <c r="I324" s="99"/>
      <c r="J324" s="99"/>
      <c r="K324" s="99"/>
      <c r="L324" s="72"/>
      <c r="M324" s="72"/>
      <c r="N324" s="72"/>
      <c r="O324" s="127"/>
      <c r="P324" s="127"/>
      <c r="Q324" s="127"/>
      <c r="R324" s="127"/>
      <c r="S324" s="127"/>
    </row>
    <row r="325" spans="1:19" x14ac:dyDescent="0.25">
      <c r="A325" s="74"/>
      <c r="B325" s="99"/>
      <c r="C325" s="100"/>
      <c r="D325" s="100"/>
      <c r="E325" s="99"/>
      <c r="F325" s="99"/>
      <c r="G325" s="73"/>
      <c r="H325" s="99"/>
      <c r="I325" s="99"/>
      <c r="J325" s="99"/>
      <c r="K325" s="99"/>
      <c r="L325" s="72"/>
      <c r="M325" s="72"/>
      <c r="N325" s="72"/>
      <c r="O325" s="127"/>
      <c r="P325" s="127"/>
      <c r="Q325" s="127"/>
      <c r="R325" s="127"/>
      <c r="S325" s="127"/>
    </row>
    <row r="326" spans="1:19" x14ac:dyDescent="0.25">
      <c r="A326" s="74"/>
      <c r="B326" s="99"/>
      <c r="C326" s="100"/>
      <c r="D326" s="100"/>
      <c r="E326" s="99"/>
      <c r="F326" s="99"/>
      <c r="G326" s="73"/>
      <c r="H326" s="99"/>
      <c r="I326" s="99"/>
      <c r="J326" s="99"/>
      <c r="K326" s="99"/>
      <c r="L326" s="72"/>
      <c r="M326" s="72"/>
      <c r="N326" s="72"/>
      <c r="O326" s="127"/>
      <c r="P326" s="127"/>
      <c r="Q326" s="127"/>
      <c r="R326" s="127"/>
      <c r="S326" s="127"/>
    </row>
    <row r="327" spans="1:19" x14ac:dyDescent="0.25">
      <c r="A327" s="74"/>
      <c r="B327" s="99"/>
      <c r="C327" s="100"/>
      <c r="D327" s="100"/>
      <c r="E327" s="99"/>
      <c r="F327" s="99"/>
      <c r="G327" s="73"/>
      <c r="H327" s="99"/>
      <c r="I327" s="99"/>
      <c r="J327" s="99"/>
      <c r="K327" s="99"/>
      <c r="L327" s="72"/>
      <c r="M327" s="72"/>
      <c r="N327" s="72"/>
      <c r="O327" s="127"/>
      <c r="P327" s="127"/>
      <c r="Q327" s="127"/>
      <c r="R327" s="127"/>
      <c r="S327" s="127"/>
    </row>
    <row r="328" spans="1:19" x14ac:dyDescent="0.25">
      <c r="A328" s="74"/>
      <c r="B328" s="99"/>
      <c r="C328" s="100"/>
      <c r="D328" s="100"/>
      <c r="E328" s="99"/>
      <c r="F328" s="99"/>
      <c r="G328" s="73"/>
      <c r="H328" s="99"/>
      <c r="I328" s="99"/>
      <c r="J328" s="99"/>
      <c r="K328" s="99"/>
      <c r="L328" s="72"/>
      <c r="M328" s="72"/>
      <c r="N328" s="72"/>
      <c r="O328" s="127"/>
      <c r="P328" s="127"/>
      <c r="Q328" s="127"/>
      <c r="R328" s="127"/>
      <c r="S328" s="127"/>
    </row>
    <row r="329" spans="1:19" x14ac:dyDescent="0.25">
      <c r="A329" s="74"/>
      <c r="B329" s="99"/>
      <c r="C329" s="100"/>
      <c r="D329" s="100"/>
      <c r="E329" s="99"/>
      <c r="F329" s="99"/>
      <c r="G329" s="73"/>
      <c r="H329" s="99"/>
      <c r="I329" s="99"/>
      <c r="J329" s="99"/>
      <c r="K329" s="99"/>
      <c r="L329" s="72"/>
      <c r="M329" s="72"/>
      <c r="N329" s="72"/>
      <c r="O329" s="127"/>
      <c r="P329" s="127"/>
      <c r="Q329" s="127"/>
      <c r="R329" s="127"/>
      <c r="S329" s="127"/>
    </row>
    <row r="330" spans="1:19" x14ac:dyDescent="0.25">
      <c r="A330" s="74"/>
      <c r="B330" s="99"/>
      <c r="C330" s="100"/>
      <c r="D330" s="100"/>
      <c r="E330" s="99"/>
      <c r="F330" s="99"/>
      <c r="G330" s="73"/>
      <c r="H330" s="99"/>
      <c r="I330" s="99"/>
      <c r="J330" s="99"/>
      <c r="K330" s="99"/>
      <c r="L330" s="72"/>
      <c r="M330" s="72"/>
      <c r="N330" s="72"/>
      <c r="O330" s="127"/>
      <c r="P330" s="127"/>
      <c r="Q330" s="127"/>
      <c r="R330" s="127"/>
      <c r="S330" s="127"/>
    </row>
    <row r="331" spans="1:19" x14ac:dyDescent="0.25">
      <c r="A331" s="74"/>
      <c r="B331" s="99"/>
      <c r="C331" s="100"/>
      <c r="D331" s="100"/>
      <c r="E331" s="99"/>
      <c r="F331" s="99"/>
      <c r="G331" s="73"/>
      <c r="H331" s="99"/>
      <c r="I331" s="99"/>
      <c r="J331" s="99"/>
      <c r="K331" s="99"/>
      <c r="L331" s="72"/>
      <c r="M331" s="72"/>
      <c r="N331" s="72"/>
      <c r="O331" s="127"/>
      <c r="P331" s="127"/>
      <c r="Q331" s="127"/>
      <c r="R331" s="127"/>
      <c r="S331" s="127"/>
    </row>
    <row r="332" spans="1:19" x14ac:dyDescent="0.25">
      <c r="A332" s="74"/>
      <c r="B332" s="99"/>
      <c r="C332" s="100"/>
      <c r="D332" s="100"/>
      <c r="E332" s="99"/>
      <c r="F332" s="99"/>
      <c r="G332" s="73"/>
      <c r="H332" s="99"/>
      <c r="I332" s="99"/>
      <c r="J332" s="99"/>
      <c r="K332" s="99"/>
      <c r="L332" s="72"/>
      <c r="M332" s="72"/>
      <c r="N332" s="72"/>
      <c r="O332" s="127"/>
      <c r="P332" s="127"/>
      <c r="Q332" s="127"/>
      <c r="R332" s="127"/>
      <c r="S332" s="127"/>
    </row>
    <row r="333" spans="1:19" x14ac:dyDescent="0.25">
      <c r="A333" s="74"/>
      <c r="B333" s="99"/>
      <c r="C333" s="100"/>
      <c r="D333" s="100"/>
      <c r="E333" s="99"/>
      <c r="F333" s="99"/>
      <c r="G333" s="73"/>
      <c r="H333" s="99"/>
      <c r="I333" s="99"/>
      <c r="J333" s="99"/>
      <c r="K333" s="99"/>
      <c r="L333" s="72"/>
      <c r="M333" s="72"/>
      <c r="N333" s="72"/>
      <c r="O333" s="127"/>
      <c r="P333" s="127"/>
      <c r="Q333" s="127"/>
      <c r="R333" s="127"/>
      <c r="S333" s="127"/>
    </row>
    <row r="334" spans="1:19" x14ac:dyDescent="0.25">
      <c r="A334" s="74"/>
      <c r="B334" s="99"/>
      <c r="C334" s="100"/>
      <c r="D334" s="100"/>
      <c r="E334" s="99"/>
      <c r="F334" s="99"/>
      <c r="G334" s="73"/>
      <c r="H334" s="99"/>
      <c r="I334" s="99"/>
      <c r="J334" s="99"/>
      <c r="K334" s="99"/>
      <c r="L334" s="72"/>
      <c r="M334" s="72"/>
      <c r="N334" s="72"/>
      <c r="O334" s="127"/>
      <c r="P334" s="127"/>
      <c r="Q334" s="127"/>
      <c r="R334" s="127"/>
      <c r="S334" s="127"/>
    </row>
    <row r="335" spans="1:19" x14ac:dyDescent="0.25">
      <c r="A335" s="74"/>
      <c r="B335" s="99"/>
      <c r="C335" s="100"/>
      <c r="D335" s="100"/>
      <c r="E335" s="99"/>
      <c r="F335" s="99"/>
      <c r="G335" s="73"/>
      <c r="H335" s="99"/>
      <c r="I335" s="99"/>
      <c r="J335" s="99"/>
      <c r="K335" s="99"/>
      <c r="L335" s="72"/>
      <c r="M335" s="72"/>
      <c r="N335" s="72"/>
      <c r="O335" s="127"/>
      <c r="P335" s="127"/>
      <c r="Q335" s="127"/>
      <c r="R335" s="127"/>
      <c r="S335" s="127"/>
    </row>
    <row r="336" spans="1:19" x14ac:dyDescent="0.25">
      <c r="A336" s="74"/>
      <c r="B336" s="99"/>
      <c r="C336" s="100"/>
      <c r="D336" s="100"/>
      <c r="E336" s="99"/>
      <c r="F336" s="99"/>
      <c r="G336" s="73"/>
      <c r="H336" s="99"/>
      <c r="I336" s="99"/>
      <c r="J336" s="99"/>
      <c r="K336" s="99"/>
      <c r="L336" s="72"/>
      <c r="M336" s="72"/>
      <c r="N336" s="72"/>
      <c r="O336" s="127"/>
      <c r="P336" s="127"/>
      <c r="Q336" s="127"/>
      <c r="R336" s="127"/>
      <c r="S336" s="127"/>
    </row>
    <row r="337" spans="1:19" x14ac:dyDescent="0.25">
      <c r="A337" s="74"/>
      <c r="B337" s="99"/>
      <c r="C337" s="100"/>
      <c r="D337" s="100"/>
      <c r="E337" s="99"/>
      <c r="F337" s="99"/>
      <c r="G337" s="73"/>
      <c r="H337" s="99"/>
      <c r="I337" s="99"/>
      <c r="J337" s="99"/>
      <c r="K337" s="99"/>
      <c r="L337" s="72"/>
      <c r="M337" s="72"/>
      <c r="N337" s="72"/>
      <c r="O337" s="127"/>
      <c r="P337" s="127"/>
      <c r="Q337" s="127"/>
      <c r="R337" s="127"/>
      <c r="S337" s="127"/>
    </row>
    <row r="338" spans="1:19" x14ac:dyDescent="0.25">
      <c r="A338" s="74"/>
      <c r="B338" s="99"/>
      <c r="C338" s="100"/>
      <c r="D338" s="100"/>
      <c r="E338" s="99"/>
      <c r="F338" s="99"/>
      <c r="G338" s="73"/>
      <c r="H338" s="99"/>
      <c r="I338" s="99"/>
      <c r="J338" s="99"/>
      <c r="K338" s="99"/>
      <c r="L338" s="72"/>
      <c r="M338" s="72"/>
      <c r="N338" s="72"/>
      <c r="O338" s="127"/>
      <c r="P338" s="127"/>
      <c r="Q338" s="127"/>
      <c r="R338" s="127"/>
      <c r="S338" s="127"/>
    </row>
    <row r="339" spans="1:19" x14ac:dyDescent="0.25">
      <c r="A339" s="74"/>
      <c r="B339" s="99"/>
      <c r="C339" s="100"/>
      <c r="D339" s="100"/>
      <c r="E339" s="99"/>
      <c r="F339" s="99"/>
      <c r="G339" s="73"/>
      <c r="H339" s="99"/>
      <c r="I339" s="99"/>
      <c r="J339" s="99"/>
      <c r="K339" s="99"/>
      <c r="L339" s="72"/>
      <c r="M339" s="72"/>
      <c r="N339" s="72"/>
      <c r="O339" s="127"/>
      <c r="P339" s="127"/>
      <c r="Q339" s="127"/>
      <c r="R339" s="127"/>
      <c r="S339" s="127"/>
    </row>
    <row r="340" spans="1:19" x14ac:dyDescent="0.25">
      <c r="A340" s="74"/>
      <c r="B340" s="99"/>
      <c r="C340" s="100"/>
      <c r="D340" s="100"/>
      <c r="E340" s="99"/>
      <c r="F340" s="99"/>
      <c r="G340" s="73"/>
      <c r="H340" s="99"/>
      <c r="I340" s="99"/>
      <c r="J340" s="99"/>
      <c r="K340" s="99"/>
      <c r="L340" s="72"/>
      <c r="M340" s="72"/>
      <c r="N340" s="72"/>
      <c r="O340" s="127"/>
      <c r="P340" s="127"/>
      <c r="Q340" s="127"/>
      <c r="R340" s="127"/>
      <c r="S340" s="127"/>
    </row>
    <row r="341" spans="1:19" x14ac:dyDescent="0.25">
      <c r="A341" s="74"/>
      <c r="B341" s="99"/>
      <c r="C341" s="100"/>
      <c r="D341" s="100"/>
      <c r="E341" s="99"/>
      <c r="F341" s="99"/>
      <c r="G341" s="73"/>
      <c r="H341" s="99"/>
      <c r="I341" s="99"/>
      <c r="J341" s="99"/>
      <c r="K341" s="99"/>
      <c r="L341" s="72"/>
      <c r="M341" s="72"/>
      <c r="N341" s="72"/>
      <c r="O341" s="127"/>
      <c r="P341" s="127"/>
      <c r="Q341" s="127"/>
      <c r="R341" s="127"/>
      <c r="S341" s="127"/>
    </row>
    <row r="342" spans="1:19" x14ac:dyDescent="0.25">
      <c r="A342" s="74"/>
      <c r="B342" s="99"/>
      <c r="C342" s="100"/>
      <c r="D342" s="100"/>
      <c r="E342" s="99"/>
      <c r="F342" s="99"/>
      <c r="G342" s="73"/>
      <c r="H342" s="99"/>
      <c r="I342" s="99"/>
      <c r="J342" s="99"/>
      <c r="K342" s="99"/>
      <c r="L342" s="72"/>
      <c r="M342" s="72"/>
      <c r="N342" s="72"/>
      <c r="O342" s="127"/>
      <c r="P342" s="127"/>
      <c r="Q342" s="127"/>
      <c r="R342" s="127"/>
      <c r="S342" s="127"/>
    </row>
    <row r="343" spans="1:19" x14ac:dyDescent="0.25">
      <c r="A343" s="74"/>
      <c r="B343" s="99"/>
      <c r="C343" s="100"/>
      <c r="D343" s="100"/>
      <c r="E343" s="99"/>
      <c r="F343" s="99"/>
      <c r="G343" s="73"/>
      <c r="H343" s="99"/>
      <c r="I343" s="99"/>
      <c r="J343" s="99"/>
      <c r="K343" s="99"/>
      <c r="L343" s="72"/>
      <c r="M343" s="72"/>
      <c r="N343" s="72"/>
      <c r="O343" s="127"/>
      <c r="P343" s="127"/>
      <c r="Q343" s="127"/>
      <c r="R343" s="127"/>
      <c r="S343" s="127"/>
    </row>
    <row r="344" spans="1:19" x14ac:dyDescent="0.25">
      <c r="A344" s="74"/>
      <c r="B344" s="99"/>
      <c r="C344" s="100"/>
      <c r="D344" s="100"/>
      <c r="E344" s="99"/>
      <c r="F344" s="99"/>
      <c r="G344" s="73"/>
      <c r="H344" s="99"/>
      <c r="I344" s="99"/>
      <c r="J344" s="99"/>
      <c r="K344" s="99"/>
      <c r="L344" s="72"/>
      <c r="M344" s="72"/>
      <c r="N344" s="72"/>
      <c r="O344" s="127"/>
      <c r="P344" s="127"/>
      <c r="Q344" s="127"/>
      <c r="R344" s="127"/>
      <c r="S344" s="127"/>
    </row>
    <row r="345" spans="1:19" x14ac:dyDescent="0.25">
      <c r="A345" s="74"/>
      <c r="B345" s="99"/>
      <c r="C345" s="100"/>
      <c r="D345" s="100"/>
      <c r="E345" s="99"/>
      <c r="F345" s="99"/>
      <c r="G345" s="73"/>
      <c r="H345" s="99"/>
      <c r="I345" s="99"/>
      <c r="J345" s="99"/>
      <c r="K345" s="99"/>
      <c r="L345" s="72"/>
      <c r="M345" s="72"/>
      <c r="N345" s="72"/>
      <c r="O345" s="127"/>
      <c r="P345" s="127"/>
      <c r="Q345" s="127"/>
      <c r="R345" s="127"/>
      <c r="S345" s="127"/>
    </row>
    <row r="346" spans="1:19" x14ac:dyDescent="0.25">
      <c r="A346" s="74"/>
      <c r="B346" s="99"/>
      <c r="C346" s="100"/>
      <c r="D346" s="100"/>
      <c r="E346" s="99"/>
      <c r="F346" s="99"/>
      <c r="G346" s="73"/>
      <c r="H346" s="99"/>
      <c r="I346" s="99"/>
      <c r="J346" s="99"/>
      <c r="K346" s="99"/>
      <c r="L346" s="72"/>
      <c r="M346" s="72"/>
      <c r="N346" s="72"/>
      <c r="O346" s="127"/>
      <c r="P346" s="127"/>
      <c r="Q346" s="127"/>
      <c r="R346" s="127"/>
      <c r="S346" s="127"/>
    </row>
    <row r="347" spans="1:19" x14ac:dyDescent="0.25">
      <c r="A347" s="74"/>
      <c r="B347" s="99"/>
      <c r="C347" s="100"/>
      <c r="D347" s="100"/>
      <c r="E347" s="99"/>
      <c r="F347" s="99"/>
      <c r="G347" s="73"/>
      <c r="H347" s="99"/>
      <c r="I347" s="99"/>
      <c r="J347" s="99"/>
      <c r="K347" s="99"/>
      <c r="L347" s="72"/>
      <c r="M347" s="72"/>
      <c r="N347" s="72"/>
      <c r="O347" s="127"/>
      <c r="P347" s="127"/>
      <c r="Q347" s="127"/>
      <c r="R347" s="127"/>
      <c r="S347" s="127"/>
    </row>
    <row r="348" spans="1:19" x14ac:dyDescent="0.25">
      <c r="A348" s="74"/>
      <c r="B348" s="99"/>
      <c r="C348" s="100"/>
      <c r="D348" s="100"/>
      <c r="E348" s="99"/>
      <c r="F348" s="99"/>
      <c r="G348" s="73"/>
      <c r="H348" s="99"/>
      <c r="I348" s="99"/>
      <c r="J348" s="99"/>
      <c r="K348" s="99"/>
      <c r="L348" s="72"/>
      <c r="M348" s="72"/>
      <c r="N348" s="72"/>
      <c r="O348" s="127"/>
      <c r="P348" s="127"/>
      <c r="Q348" s="127"/>
      <c r="R348" s="127"/>
      <c r="S348" s="127"/>
    </row>
    <row r="349" spans="1:19" x14ac:dyDescent="0.25">
      <c r="A349" s="74"/>
      <c r="B349" s="99"/>
      <c r="C349" s="100"/>
      <c r="D349" s="100"/>
      <c r="E349" s="99"/>
      <c r="F349" s="99"/>
      <c r="G349" s="73"/>
      <c r="H349" s="99"/>
      <c r="I349" s="99"/>
      <c r="J349" s="99"/>
      <c r="K349" s="99"/>
      <c r="L349" s="72"/>
      <c r="M349" s="72"/>
      <c r="N349" s="72"/>
      <c r="O349" s="127"/>
      <c r="P349" s="127"/>
      <c r="Q349" s="127"/>
      <c r="R349" s="127"/>
      <c r="S349" s="127"/>
    </row>
    <row r="350" spans="1:19" x14ac:dyDescent="0.25">
      <c r="A350" s="74"/>
      <c r="B350" s="99"/>
      <c r="C350" s="100"/>
      <c r="D350" s="100"/>
      <c r="E350" s="99"/>
      <c r="F350" s="99"/>
      <c r="G350" s="73"/>
      <c r="H350" s="99"/>
      <c r="I350" s="99"/>
      <c r="J350" s="99"/>
      <c r="K350" s="99"/>
      <c r="L350" s="72"/>
      <c r="M350" s="72"/>
      <c r="N350" s="72"/>
      <c r="O350" s="127"/>
      <c r="P350" s="127"/>
      <c r="Q350" s="127"/>
      <c r="R350" s="127"/>
      <c r="S350" s="127"/>
    </row>
    <row r="351" spans="1:19" x14ac:dyDescent="0.25">
      <c r="A351" s="74"/>
      <c r="B351" s="99"/>
      <c r="C351" s="100"/>
      <c r="D351" s="100"/>
      <c r="E351" s="99"/>
      <c r="F351" s="99"/>
      <c r="G351" s="73"/>
      <c r="H351" s="99"/>
      <c r="I351" s="99"/>
      <c r="J351" s="99"/>
      <c r="K351" s="99"/>
      <c r="L351" s="72"/>
      <c r="M351" s="72"/>
      <c r="N351" s="72"/>
      <c r="O351" s="127"/>
      <c r="P351" s="127"/>
      <c r="Q351" s="127"/>
      <c r="R351" s="127"/>
      <c r="S351" s="127"/>
    </row>
    <row r="352" spans="1:19" x14ac:dyDescent="0.25">
      <c r="A352" s="74"/>
      <c r="B352" s="99"/>
      <c r="C352" s="100"/>
      <c r="D352" s="100"/>
      <c r="E352" s="99"/>
      <c r="F352" s="99"/>
      <c r="G352" s="73"/>
      <c r="H352" s="99"/>
      <c r="I352" s="99"/>
      <c r="J352" s="99"/>
      <c r="K352" s="99"/>
      <c r="L352" s="72"/>
      <c r="M352" s="72"/>
      <c r="N352" s="72"/>
      <c r="O352" s="127"/>
      <c r="P352" s="127"/>
      <c r="Q352" s="127"/>
      <c r="R352" s="127"/>
      <c r="S352" s="127"/>
    </row>
    <row r="353" spans="1:19" x14ac:dyDescent="0.25">
      <c r="A353" s="74"/>
      <c r="B353" s="99"/>
      <c r="C353" s="100"/>
      <c r="D353" s="100"/>
      <c r="E353" s="99"/>
      <c r="F353" s="99"/>
      <c r="G353" s="73"/>
      <c r="H353" s="99"/>
      <c r="I353" s="99"/>
      <c r="J353" s="99"/>
      <c r="K353" s="99"/>
      <c r="L353" s="72"/>
      <c r="M353" s="72"/>
      <c r="N353" s="72"/>
      <c r="O353" s="127"/>
      <c r="P353" s="127"/>
      <c r="Q353" s="127"/>
      <c r="R353" s="127"/>
      <c r="S353" s="127"/>
    </row>
    <row r="354" spans="1:19" x14ac:dyDescent="0.25">
      <c r="A354" s="74"/>
      <c r="B354" s="99"/>
      <c r="C354" s="100"/>
      <c r="D354" s="100"/>
      <c r="E354" s="99"/>
      <c r="F354" s="99"/>
      <c r="G354" s="73"/>
      <c r="H354" s="99"/>
      <c r="I354" s="99"/>
      <c r="J354" s="99"/>
      <c r="K354" s="99"/>
      <c r="L354" s="72"/>
      <c r="M354" s="72"/>
      <c r="N354" s="72"/>
      <c r="O354" s="127"/>
      <c r="P354" s="127"/>
      <c r="Q354" s="127"/>
      <c r="R354" s="127"/>
      <c r="S354" s="127"/>
    </row>
    <row r="355" spans="1:19" x14ac:dyDescent="0.25">
      <c r="A355" s="74"/>
      <c r="B355" s="99"/>
      <c r="C355" s="100"/>
      <c r="D355" s="100"/>
      <c r="E355" s="99"/>
      <c r="F355" s="99"/>
      <c r="G355" s="73"/>
      <c r="H355" s="99"/>
      <c r="I355" s="99"/>
      <c r="J355" s="99"/>
      <c r="K355" s="99"/>
      <c r="L355" s="72"/>
      <c r="M355" s="72"/>
      <c r="N355" s="72"/>
      <c r="O355" s="127"/>
      <c r="P355" s="127"/>
      <c r="Q355" s="127"/>
      <c r="R355" s="127"/>
      <c r="S355" s="127"/>
    </row>
    <row r="356" spans="1:19" x14ac:dyDescent="0.25">
      <c r="A356" s="74"/>
      <c r="B356" s="99"/>
      <c r="C356" s="100"/>
      <c r="D356" s="100"/>
      <c r="E356" s="99"/>
      <c r="F356" s="99"/>
      <c r="G356" s="73"/>
      <c r="H356" s="99"/>
      <c r="I356" s="99"/>
      <c r="J356" s="99"/>
      <c r="K356" s="99"/>
      <c r="L356" s="72"/>
      <c r="M356" s="72"/>
      <c r="N356" s="72"/>
      <c r="O356" s="127"/>
      <c r="P356" s="127"/>
      <c r="Q356" s="127"/>
      <c r="R356" s="127"/>
      <c r="S356" s="127"/>
    </row>
    <row r="357" spans="1:19" x14ac:dyDescent="0.25">
      <c r="A357" s="74"/>
      <c r="B357" s="99"/>
      <c r="C357" s="100"/>
      <c r="D357" s="100"/>
      <c r="E357" s="99"/>
      <c r="F357" s="99"/>
      <c r="G357" s="73"/>
      <c r="H357" s="99"/>
      <c r="I357" s="99"/>
      <c r="J357" s="99"/>
      <c r="K357" s="99"/>
      <c r="L357" s="72"/>
      <c r="M357" s="72"/>
      <c r="N357" s="72"/>
      <c r="O357" s="127"/>
      <c r="P357" s="127"/>
      <c r="Q357" s="127"/>
      <c r="R357" s="127"/>
      <c r="S357" s="127"/>
    </row>
    <row r="358" spans="1:19" x14ac:dyDescent="0.25">
      <c r="A358" s="74"/>
      <c r="B358" s="99"/>
      <c r="C358" s="100"/>
      <c r="D358" s="100"/>
      <c r="E358" s="99"/>
      <c r="F358" s="99"/>
      <c r="G358" s="73"/>
      <c r="H358" s="99"/>
      <c r="I358" s="99"/>
      <c r="J358" s="99"/>
      <c r="K358" s="99"/>
      <c r="L358" s="72"/>
      <c r="M358" s="72"/>
      <c r="N358" s="72"/>
      <c r="O358" s="127"/>
      <c r="P358" s="127"/>
      <c r="Q358" s="127"/>
      <c r="R358" s="127"/>
      <c r="S358" s="127"/>
    </row>
    <row r="359" spans="1:19" x14ac:dyDescent="0.25">
      <c r="A359" s="74"/>
      <c r="B359" s="99"/>
      <c r="C359" s="100"/>
      <c r="D359" s="100"/>
      <c r="E359" s="99"/>
      <c r="F359" s="99"/>
      <c r="G359" s="73"/>
      <c r="H359" s="99"/>
      <c r="I359" s="99"/>
      <c r="J359" s="99"/>
      <c r="K359" s="99"/>
      <c r="L359" s="72"/>
      <c r="M359" s="72"/>
      <c r="N359" s="72"/>
      <c r="O359" s="127"/>
      <c r="P359" s="127"/>
      <c r="Q359" s="127"/>
      <c r="R359" s="127"/>
      <c r="S359" s="127"/>
    </row>
    <row r="360" spans="1:19" x14ac:dyDescent="0.25">
      <c r="A360" s="74"/>
      <c r="B360" s="99"/>
      <c r="C360" s="100"/>
      <c r="D360" s="100"/>
      <c r="E360" s="99"/>
      <c r="F360" s="99"/>
      <c r="G360" s="73"/>
      <c r="H360" s="99"/>
      <c r="I360" s="99"/>
      <c r="J360" s="99"/>
      <c r="K360" s="99"/>
      <c r="L360" s="72"/>
      <c r="M360" s="72"/>
      <c r="N360" s="72"/>
      <c r="O360" s="127"/>
      <c r="P360" s="127"/>
      <c r="Q360" s="127"/>
      <c r="R360" s="127"/>
      <c r="S360" s="127"/>
    </row>
    <row r="361" spans="1:19" x14ac:dyDescent="0.25">
      <c r="A361" s="74"/>
      <c r="B361" s="99"/>
      <c r="C361" s="100"/>
      <c r="D361" s="100"/>
      <c r="E361" s="99"/>
      <c r="F361" s="99"/>
      <c r="G361" s="73"/>
      <c r="H361" s="99"/>
      <c r="I361" s="99"/>
      <c r="J361" s="99"/>
      <c r="K361" s="99"/>
      <c r="L361" s="72"/>
      <c r="M361" s="72"/>
      <c r="N361" s="72"/>
      <c r="O361" s="127"/>
      <c r="P361" s="127"/>
      <c r="Q361" s="127"/>
      <c r="R361" s="127"/>
      <c r="S361" s="127"/>
    </row>
    <row r="362" spans="1:19" x14ac:dyDescent="0.25">
      <c r="A362" s="74"/>
      <c r="B362" s="99"/>
      <c r="C362" s="100"/>
      <c r="D362" s="100"/>
      <c r="E362" s="99"/>
      <c r="F362" s="99"/>
      <c r="G362" s="73"/>
      <c r="H362" s="99"/>
      <c r="I362" s="99"/>
      <c r="J362" s="99"/>
      <c r="K362" s="99"/>
      <c r="L362" s="72"/>
      <c r="M362" s="72"/>
      <c r="N362" s="72"/>
      <c r="O362" s="127"/>
      <c r="P362" s="127"/>
      <c r="Q362" s="127"/>
      <c r="R362" s="127"/>
      <c r="S362" s="127"/>
    </row>
    <row r="363" spans="1:19" x14ac:dyDescent="0.25">
      <c r="A363" s="74"/>
      <c r="B363" s="99"/>
      <c r="C363" s="100"/>
      <c r="D363" s="100"/>
      <c r="E363" s="99"/>
      <c r="F363" s="99"/>
      <c r="G363" s="73"/>
      <c r="H363" s="99"/>
      <c r="I363" s="99"/>
      <c r="J363" s="99"/>
      <c r="K363" s="99"/>
      <c r="L363" s="72"/>
      <c r="M363" s="72"/>
      <c r="N363" s="72"/>
      <c r="O363" s="127"/>
      <c r="P363" s="127"/>
      <c r="Q363" s="127"/>
      <c r="R363" s="127"/>
      <c r="S363" s="127"/>
    </row>
    <row r="364" spans="1:19" x14ac:dyDescent="0.25">
      <c r="A364" s="74"/>
      <c r="B364" s="99"/>
      <c r="C364" s="100"/>
      <c r="D364" s="100"/>
      <c r="E364" s="99"/>
      <c r="F364" s="99"/>
      <c r="G364" s="73"/>
      <c r="H364" s="99"/>
      <c r="I364" s="99"/>
      <c r="J364" s="99"/>
      <c r="K364" s="99"/>
      <c r="L364" s="72"/>
      <c r="M364" s="72"/>
      <c r="N364" s="72"/>
      <c r="O364" s="127"/>
      <c r="P364" s="127"/>
      <c r="Q364" s="127"/>
      <c r="R364" s="127"/>
      <c r="S364" s="127"/>
    </row>
    <row r="365" spans="1:19" x14ac:dyDescent="0.25">
      <c r="A365" s="74"/>
      <c r="B365" s="99"/>
      <c r="C365" s="100"/>
      <c r="D365" s="100"/>
      <c r="E365" s="99"/>
      <c r="F365" s="99"/>
      <c r="G365" s="73"/>
      <c r="H365" s="99"/>
      <c r="I365" s="99"/>
      <c r="J365" s="99"/>
      <c r="K365" s="99"/>
      <c r="L365" s="72"/>
      <c r="M365" s="72"/>
      <c r="N365" s="72"/>
      <c r="O365" s="127"/>
      <c r="P365" s="127"/>
      <c r="Q365" s="127"/>
      <c r="R365" s="127"/>
      <c r="S365" s="127"/>
    </row>
    <row r="366" spans="1:19" x14ac:dyDescent="0.25">
      <c r="A366" s="74"/>
      <c r="B366" s="99"/>
      <c r="C366" s="100"/>
      <c r="D366" s="100"/>
      <c r="E366" s="99"/>
      <c r="F366" s="99"/>
      <c r="G366" s="73"/>
      <c r="H366" s="99"/>
      <c r="I366" s="99"/>
      <c r="J366" s="99"/>
      <c r="K366" s="99"/>
      <c r="L366" s="72"/>
      <c r="M366" s="72"/>
      <c r="N366" s="72"/>
      <c r="O366" s="127"/>
      <c r="P366" s="127"/>
      <c r="Q366" s="127"/>
      <c r="R366" s="127"/>
      <c r="S366" s="127"/>
    </row>
    <row r="367" spans="1:19" x14ac:dyDescent="0.25">
      <c r="A367" s="74"/>
      <c r="B367" s="99"/>
      <c r="C367" s="100"/>
      <c r="D367" s="100"/>
      <c r="E367" s="99"/>
      <c r="F367" s="99"/>
      <c r="G367" s="73"/>
      <c r="H367" s="99"/>
      <c r="I367" s="99"/>
      <c r="J367" s="99"/>
      <c r="K367" s="99"/>
      <c r="L367" s="72"/>
      <c r="M367" s="72"/>
      <c r="N367" s="72"/>
      <c r="O367" s="127"/>
      <c r="P367" s="127"/>
      <c r="Q367" s="127"/>
      <c r="R367" s="127"/>
      <c r="S367" s="127"/>
    </row>
    <row r="368" spans="1:19" x14ac:dyDescent="0.25">
      <c r="A368" s="74"/>
      <c r="B368" s="99"/>
      <c r="C368" s="100"/>
      <c r="D368" s="100"/>
      <c r="E368" s="99"/>
      <c r="F368" s="99"/>
      <c r="G368" s="73"/>
      <c r="H368" s="99"/>
      <c r="I368" s="99"/>
      <c r="J368" s="99"/>
      <c r="K368" s="99"/>
      <c r="L368" s="72"/>
      <c r="M368" s="72"/>
      <c r="N368" s="72"/>
      <c r="O368" s="127"/>
      <c r="P368" s="127"/>
      <c r="Q368" s="127"/>
      <c r="R368" s="127"/>
      <c r="S368" s="127"/>
    </row>
    <row r="369" spans="1:19" x14ac:dyDescent="0.25">
      <c r="A369" s="74"/>
      <c r="B369" s="99"/>
      <c r="C369" s="100"/>
      <c r="D369" s="100"/>
      <c r="E369" s="99"/>
      <c r="F369" s="99"/>
      <c r="G369" s="73"/>
      <c r="H369" s="99"/>
      <c r="I369" s="99"/>
      <c r="J369" s="99"/>
      <c r="K369" s="99"/>
      <c r="L369" s="72"/>
      <c r="M369" s="72"/>
      <c r="N369" s="72"/>
      <c r="O369" s="127"/>
      <c r="P369" s="127"/>
      <c r="Q369" s="127"/>
      <c r="R369" s="127"/>
      <c r="S369" s="127"/>
    </row>
    <row r="370" spans="1:19" x14ac:dyDescent="0.25">
      <c r="A370" s="74"/>
      <c r="B370" s="99"/>
      <c r="C370" s="100"/>
      <c r="D370" s="100"/>
      <c r="E370" s="99"/>
      <c r="F370" s="99"/>
      <c r="G370" s="73"/>
      <c r="H370" s="99"/>
      <c r="I370" s="99"/>
      <c r="J370" s="99"/>
      <c r="K370" s="99"/>
      <c r="L370" s="72"/>
      <c r="M370" s="72"/>
      <c r="N370" s="72"/>
      <c r="O370" s="127"/>
      <c r="P370" s="127"/>
      <c r="Q370" s="127"/>
      <c r="R370" s="127"/>
      <c r="S370" s="127"/>
    </row>
    <row r="371" spans="1:19" x14ac:dyDescent="0.25">
      <c r="A371" s="74"/>
      <c r="B371" s="99"/>
      <c r="C371" s="100"/>
      <c r="D371" s="100"/>
      <c r="E371" s="99"/>
      <c r="F371" s="99"/>
      <c r="G371" s="73"/>
      <c r="H371" s="99"/>
      <c r="I371" s="99"/>
      <c r="J371" s="99"/>
      <c r="K371" s="99"/>
      <c r="L371" s="72"/>
      <c r="M371" s="72"/>
      <c r="N371" s="72"/>
      <c r="O371" s="127"/>
      <c r="P371" s="127"/>
      <c r="Q371" s="127"/>
      <c r="R371" s="127"/>
      <c r="S371" s="127"/>
    </row>
    <row r="372" spans="1:19" x14ac:dyDescent="0.25">
      <c r="A372" s="74"/>
      <c r="B372" s="99"/>
      <c r="C372" s="100"/>
      <c r="D372" s="100"/>
      <c r="E372" s="99"/>
      <c r="F372" s="99"/>
      <c r="G372" s="73"/>
      <c r="H372" s="99"/>
      <c r="I372" s="99"/>
      <c r="J372" s="99"/>
      <c r="K372" s="99"/>
      <c r="L372" s="72"/>
      <c r="M372" s="72"/>
      <c r="N372" s="72"/>
      <c r="O372" s="127"/>
      <c r="P372" s="127"/>
      <c r="Q372" s="127"/>
      <c r="R372" s="127"/>
      <c r="S372" s="127"/>
    </row>
    <row r="373" spans="1:19" x14ac:dyDescent="0.25">
      <c r="A373" s="74"/>
      <c r="B373" s="99"/>
      <c r="C373" s="100"/>
      <c r="D373" s="100"/>
      <c r="E373" s="99"/>
      <c r="F373" s="99"/>
      <c r="G373" s="73"/>
      <c r="H373" s="99"/>
      <c r="I373" s="99"/>
      <c r="J373" s="99"/>
      <c r="K373" s="99"/>
      <c r="L373" s="72"/>
      <c r="M373" s="72"/>
      <c r="N373" s="72"/>
      <c r="O373" s="127"/>
      <c r="P373" s="127"/>
      <c r="Q373" s="127"/>
      <c r="R373" s="127"/>
      <c r="S373" s="127"/>
    </row>
    <row r="374" spans="1:19" x14ac:dyDescent="0.25">
      <c r="A374" s="74"/>
      <c r="B374" s="99"/>
      <c r="C374" s="100"/>
      <c r="D374" s="100"/>
      <c r="E374" s="99"/>
      <c r="F374" s="99"/>
      <c r="G374" s="73"/>
      <c r="H374" s="99"/>
      <c r="I374" s="99"/>
      <c r="J374" s="99"/>
      <c r="K374" s="99"/>
      <c r="L374" s="72"/>
      <c r="M374" s="72"/>
      <c r="N374" s="72"/>
      <c r="O374" s="127"/>
      <c r="P374" s="127"/>
      <c r="Q374" s="127"/>
      <c r="R374" s="127"/>
      <c r="S374" s="127"/>
    </row>
    <row r="375" spans="1:19" x14ac:dyDescent="0.25">
      <c r="A375" s="74"/>
      <c r="B375" s="99"/>
      <c r="C375" s="100"/>
      <c r="D375" s="100"/>
      <c r="E375" s="99"/>
      <c r="F375" s="99"/>
      <c r="G375" s="73"/>
      <c r="H375" s="99"/>
      <c r="I375" s="99"/>
      <c r="J375" s="99"/>
      <c r="K375" s="99"/>
      <c r="L375" s="72"/>
      <c r="M375" s="72"/>
      <c r="N375" s="72"/>
      <c r="O375" s="127"/>
      <c r="P375" s="127"/>
      <c r="Q375" s="127"/>
      <c r="R375" s="127"/>
      <c r="S375" s="127"/>
    </row>
    <row r="376" spans="1:19" x14ac:dyDescent="0.25">
      <c r="A376" s="74"/>
      <c r="B376" s="99"/>
      <c r="C376" s="100"/>
      <c r="D376" s="100"/>
      <c r="E376" s="99"/>
      <c r="F376" s="99"/>
      <c r="G376" s="73"/>
      <c r="H376" s="99"/>
      <c r="I376" s="99"/>
      <c r="J376" s="99"/>
      <c r="K376" s="99"/>
      <c r="L376" s="72"/>
      <c r="M376" s="72"/>
      <c r="N376" s="72"/>
      <c r="O376" s="127"/>
      <c r="P376" s="127"/>
      <c r="Q376" s="127"/>
      <c r="R376" s="127"/>
      <c r="S376" s="127"/>
    </row>
    <row r="377" spans="1:19" x14ac:dyDescent="0.25">
      <c r="A377" s="74"/>
      <c r="B377" s="99"/>
      <c r="C377" s="100"/>
      <c r="D377" s="100"/>
      <c r="E377" s="99"/>
      <c r="F377" s="99"/>
      <c r="G377" s="73"/>
      <c r="H377" s="99"/>
      <c r="I377" s="99"/>
      <c r="J377" s="99"/>
      <c r="K377" s="99"/>
      <c r="L377" s="72"/>
      <c r="M377" s="72"/>
      <c r="N377" s="72"/>
      <c r="O377" s="127"/>
      <c r="P377" s="127"/>
      <c r="Q377" s="127"/>
      <c r="R377" s="127"/>
      <c r="S377" s="127"/>
    </row>
    <row r="378" spans="1:19" x14ac:dyDescent="0.25">
      <c r="A378" s="74"/>
      <c r="B378" s="99"/>
      <c r="C378" s="100"/>
      <c r="D378" s="100"/>
      <c r="E378" s="99"/>
      <c r="F378" s="99"/>
      <c r="G378" s="73"/>
      <c r="H378" s="99"/>
      <c r="I378" s="99"/>
      <c r="J378" s="99"/>
      <c r="K378" s="99"/>
      <c r="L378" s="72"/>
      <c r="M378" s="72"/>
      <c r="N378" s="72"/>
      <c r="O378" s="127"/>
      <c r="P378" s="127"/>
      <c r="Q378" s="127"/>
      <c r="R378" s="127"/>
      <c r="S378" s="127"/>
    </row>
    <row r="379" spans="1:19" x14ac:dyDescent="0.25">
      <c r="A379" s="74"/>
      <c r="B379" s="99"/>
      <c r="C379" s="100"/>
      <c r="D379" s="100"/>
      <c r="E379" s="99"/>
      <c r="F379" s="99"/>
      <c r="G379" s="73"/>
      <c r="H379" s="99"/>
      <c r="I379" s="99"/>
      <c r="J379" s="99"/>
      <c r="K379" s="99"/>
      <c r="L379" s="72"/>
      <c r="M379" s="72"/>
      <c r="N379" s="72"/>
      <c r="O379" s="127"/>
      <c r="P379" s="127"/>
      <c r="Q379" s="127"/>
      <c r="R379" s="127"/>
      <c r="S379" s="127"/>
    </row>
    <row r="380" spans="1:19" x14ac:dyDescent="0.25">
      <c r="A380" s="74"/>
      <c r="B380" s="99"/>
      <c r="C380" s="100"/>
      <c r="D380" s="100"/>
      <c r="E380" s="99"/>
      <c r="F380" s="99"/>
      <c r="G380" s="73"/>
      <c r="H380" s="99"/>
      <c r="I380" s="99"/>
      <c r="J380" s="99"/>
      <c r="K380" s="99"/>
      <c r="L380" s="72"/>
      <c r="M380" s="72"/>
      <c r="N380" s="72"/>
      <c r="O380" s="127"/>
      <c r="P380" s="127"/>
      <c r="Q380" s="127"/>
      <c r="R380" s="127"/>
      <c r="S380" s="127"/>
    </row>
    <row r="381" spans="1:19" x14ac:dyDescent="0.25">
      <c r="A381" s="74"/>
      <c r="B381" s="99"/>
      <c r="C381" s="100"/>
      <c r="D381" s="100"/>
      <c r="E381" s="99"/>
      <c r="F381" s="99"/>
      <c r="G381" s="73"/>
      <c r="H381" s="99"/>
      <c r="I381" s="99"/>
      <c r="J381" s="99"/>
      <c r="K381" s="99"/>
      <c r="L381" s="72"/>
      <c r="M381" s="72"/>
      <c r="N381" s="72"/>
      <c r="O381" s="127"/>
      <c r="P381" s="127"/>
      <c r="Q381" s="127"/>
      <c r="R381" s="127"/>
      <c r="S381" s="127"/>
    </row>
    <row r="382" spans="1:19" x14ac:dyDescent="0.25">
      <c r="A382" s="74"/>
      <c r="B382" s="99"/>
      <c r="C382" s="100"/>
      <c r="D382" s="100"/>
      <c r="E382" s="99"/>
      <c r="F382" s="99"/>
      <c r="G382" s="73"/>
      <c r="H382" s="99"/>
      <c r="I382" s="99"/>
      <c r="J382" s="99"/>
      <c r="K382" s="99"/>
      <c r="L382" s="72"/>
      <c r="M382" s="72"/>
      <c r="N382" s="72"/>
      <c r="O382" s="127"/>
      <c r="P382" s="127"/>
      <c r="Q382" s="127"/>
      <c r="R382" s="127"/>
      <c r="S382" s="127"/>
    </row>
    <row r="383" spans="1:19" x14ac:dyDescent="0.25">
      <c r="A383" s="74"/>
      <c r="B383" s="99"/>
      <c r="C383" s="100"/>
      <c r="D383" s="100"/>
      <c r="E383" s="99"/>
      <c r="F383" s="99"/>
      <c r="G383" s="73"/>
      <c r="H383" s="99"/>
      <c r="I383" s="99"/>
      <c r="J383" s="99"/>
      <c r="K383" s="99"/>
      <c r="L383" s="72"/>
      <c r="M383" s="72"/>
      <c r="N383" s="72"/>
      <c r="O383" s="127"/>
      <c r="P383" s="127"/>
      <c r="Q383" s="127"/>
      <c r="R383" s="127"/>
      <c r="S383" s="127"/>
    </row>
    <row r="384" spans="1:19" x14ac:dyDescent="0.25">
      <c r="A384" s="74"/>
      <c r="B384" s="99"/>
      <c r="C384" s="100"/>
      <c r="D384" s="100"/>
      <c r="E384" s="99"/>
      <c r="F384" s="99"/>
      <c r="G384" s="73"/>
      <c r="H384" s="99"/>
      <c r="I384" s="99"/>
      <c r="J384" s="99"/>
      <c r="K384" s="99"/>
      <c r="L384" s="72"/>
      <c r="M384" s="72"/>
      <c r="N384" s="72"/>
      <c r="O384" s="127"/>
      <c r="P384" s="127"/>
      <c r="Q384" s="127"/>
      <c r="R384" s="127"/>
      <c r="S384" s="127"/>
    </row>
    <row r="385" spans="1:19" x14ac:dyDescent="0.25">
      <c r="A385" s="74"/>
      <c r="B385" s="99"/>
      <c r="C385" s="100"/>
      <c r="D385" s="100"/>
      <c r="E385" s="99"/>
      <c r="F385" s="99"/>
      <c r="G385" s="73"/>
      <c r="H385" s="99"/>
      <c r="I385" s="99"/>
      <c r="J385" s="99"/>
      <c r="K385" s="99"/>
      <c r="L385" s="72"/>
      <c r="M385" s="72"/>
      <c r="N385" s="72"/>
      <c r="O385" s="127"/>
      <c r="P385" s="127"/>
      <c r="Q385" s="127"/>
      <c r="R385" s="127"/>
      <c r="S385" s="127"/>
    </row>
    <row r="386" spans="1:19" x14ac:dyDescent="0.25">
      <c r="A386" s="74"/>
      <c r="B386" s="99"/>
      <c r="C386" s="100"/>
      <c r="D386" s="100"/>
      <c r="E386" s="99"/>
      <c r="F386" s="99"/>
      <c r="G386" s="73"/>
      <c r="H386" s="99"/>
      <c r="I386" s="99"/>
      <c r="J386" s="99"/>
      <c r="K386" s="99"/>
      <c r="L386" s="72"/>
      <c r="M386" s="72"/>
      <c r="N386" s="72"/>
      <c r="O386" s="127"/>
      <c r="P386" s="127"/>
      <c r="Q386" s="127"/>
      <c r="R386" s="127"/>
      <c r="S386" s="127"/>
    </row>
    <row r="387" spans="1:19" x14ac:dyDescent="0.25">
      <c r="A387" s="74"/>
      <c r="B387" s="99"/>
      <c r="C387" s="100"/>
      <c r="D387" s="100"/>
      <c r="E387" s="99"/>
      <c r="F387" s="99"/>
      <c r="G387" s="73"/>
      <c r="H387" s="99"/>
      <c r="I387" s="99"/>
      <c r="J387" s="99"/>
      <c r="K387" s="99"/>
      <c r="L387" s="72"/>
      <c r="M387" s="72"/>
      <c r="N387" s="72"/>
      <c r="O387" s="127"/>
      <c r="P387" s="127"/>
      <c r="Q387" s="127"/>
      <c r="R387" s="127"/>
      <c r="S387" s="127"/>
    </row>
    <row r="388" spans="1:19" x14ac:dyDescent="0.25">
      <c r="A388" s="74"/>
      <c r="B388" s="99"/>
      <c r="C388" s="100"/>
      <c r="D388" s="100"/>
      <c r="E388" s="99"/>
      <c r="F388" s="99"/>
      <c r="G388" s="73"/>
      <c r="H388" s="99"/>
      <c r="I388" s="99"/>
      <c r="J388" s="99"/>
      <c r="K388" s="99"/>
      <c r="L388" s="72"/>
      <c r="M388" s="72"/>
      <c r="N388" s="72"/>
      <c r="O388" s="127"/>
      <c r="P388" s="127"/>
      <c r="Q388" s="127"/>
      <c r="R388" s="127"/>
      <c r="S388" s="127"/>
    </row>
    <row r="389" spans="1:19" x14ac:dyDescent="0.25">
      <c r="A389" s="74"/>
      <c r="B389" s="99"/>
      <c r="C389" s="100"/>
      <c r="D389" s="100"/>
      <c r="E389" s="99"/>
      <c r="F389" s="99"/>
      <c r="G389" s="73"/>
      <c r="H389" s="99"/>
      <c r="I389" s="99"/>
      <c r="J389" s="99"/>
      <c r="K389" s="99"/>
      <c r="L389" s="72"/>
      <c r="M389" s="72"/>
      <c r="N389" s="72"/>
      <c r="O389" s="127"/>
      <c r="P389" s="127"/>
      <c r="Q389" s="127"/>
      <c r="R389" s="127"/>
      <c r="S389" s="127"/>
    </row>
    <row r="390" spans="1:19" x14ac:dyDescent="0.25">
      <c r="A390" s="74"/>
      <c r="B390" s="99"/>
      <c r="C390" s="100"/>
      <c r="D390" s="100"/>
      <c r="E390" s="99"/>
      <c r="F390" s="99"/>
      <c r="G390" s="73"/>
      <c r="H390" s="99"/>
      <c r="I390" s="99"/>
      <c r="J390" s="99"/>
      <c r="K390" s="99"/>
      <c r="L390" s="72"/>
      <c r="M390" s="72"/>
      <c r="N390" s="72"/>
      <c r="O390" s="127"/>
      <c r="P390" s="127"/>
      <c r="Q390" s="127"/>
      <c r="R390" s="127"/>
      <c r="S390" s="127"/>
    </row>
    <row r="391" spans="1:19" x14ac:dyDescent="0.25">
      <c r="A391" s="74"/>
      <c r="B391" s="99"/>
      <c r="C391" s="100"/>
      <c r="D391" s="100"/>
      <c r="E391" s="99"/>
      <c r="F391" s="99"/>
      <c r="G391" s="73"/>
      <c r="H391" s="99"/>
      <c r="I391" s="99"/>
      <c r="J391" s="99"/>
      <c r="K391" s="99"/>
      <c r="L391" s="72"/>
      <c r="M391" s="72"/>
      <c r="N391" s="72"/>
      <c r="O391" s="127"/>
      <c r="P391" s="127"/>
      <c r="Q391" s="127"/>
      <c r="R391" s="127"/>
      <c r="S391" s="127"/>
    </row>
    <row r="392" spans="1:19" x14ac:dyDescent="0.25">
      <c r="A392" s="74"/>
      <c r="B392" s="99"/>
      <c r="C392" s="100"/>
      <c r="D392" s="100"/>
      <c r="E392" s="99"/>
      <c r="F392" s="99"/>
      <c r="G392" s="73"/>
      <c r="H392" s="99"/>
      <c r="I392" s="99"/>
      <c r="J392" s="99"/>
      <c r="K392" s="99"/>
      <c r="L392" s="72"/>
      <c r="M392" s="72"/>
      <c r="N392" s="72"/>
      <c r="O392" s="127"/>
      <c r="P392" s="127"/>
      <c r="Q392" s="127"/>
      <c r="R392" s="127"/>
      <c r="S392" s="127"/>
    </row>
    <row r="393" spans="1:19" x14ac:dyDescent="0.25">
      <c r="A393" s="74"/>
      <c r="B393" s="99"/>
      <c r="C393" s="100"/>
      <c r="D393" s="100"/>
      <c r="E393" s="99"/>
      <c r="F393" s="99"/>
      <c r="G393" s="73"/>
      <c r="H393" s="99"/>
      <c r="I393" s="99"/>
      <c r="J393" s="99"/>
      <c r="K393" s="99"/>
      <c r="L393" s="72"/>
      <c r="M393" s="72"/>
      <c r="N393" s="72"/>
      <c r="O393" s="127"/>
      <c r="P393" s="127"/>
      <c r="Q393" s="127"/>
      <c r="R393" s="127"/>
      <c r="S393" s="127"/>
    </row>
    <row r="394" spans="1:19" x14ac:dyDescent="0.25">
      <c r="A394" s="74"/>
      <c r="B394" s="99"/>
      <c r="C394" s="100"/>
      <c r="D394" s="100"/>
      <c r="E394" s="99"/>
      <c r="F394" s="99"/>
      <c r="G394" s="73"/>
      <c r="H394" s="99"/>
      <c r="I394" s="99"/>
      <c r="J394" s="99"/>
      <c r="K394" s="99"/>
      <c r="L394" s="72"/>
      <c r="M394" s="72"/>
      <c r="N394" s="72"/>
      <c r="O394" s="127"/>
      <c r="P394" s="127"/>
      <c r="Q394" s="127"/>
      <c r="R394" s="127"/>
      <c r="S394" s="127"/>
    </row>
    <row r="395" spans="1:19" x14ac:dyDescent="0.25">
      <c r="A395" s="74"/>
      <c r="B395" s="99"/>
      <c r="C395" s="100"/>
      <c r="D395" s="100"/>
      <c r="E395" s="99"/>
      <c r="F395" s="99"/>
      <c r="G395" s="73"/>
      <c r="H395" s="99"/>
      <c r="I395" s="99"/>
      <c r="J395" s="99"/>
      <c r="K395" s="99"/>
      <c r="L395" s="72"/>
      <c r="M395" s="72"/>
      <c r="N395" s="72"/>
      <c r="O395" s="127"/>
      <c r="P395" s="127"/>
      <c r="Q395" s="127"/>
      <c r="R395" s="127"/>
      <c r="S395" s="127"/>
    </row>
    <row r="396" spans="1:19" x14ac:dyDescent="0.25">
      <c r="A396" s="74"/>
      <c r="B396" s="99"/>
      <c r="C396" s="100"/>
      <c r="D396" s="100"/>
      <c r="E396" s="99"/>
      <c r="F396" s="99"/>
      <c r="G396" s="73"/>
      <c r="H396" s="99"/>
      <c r="I396" s="99"/>
      <c r="J396" s="99"/>
      <c r="K396" s="99"/>
      <c r="L396" s="72"/>
      <c r="M396" s="72"/>
      <c r="N396" s="72"/>
      <c r="O396" s="127"/>
      <c r="P396" s="127"/>
      <c r="Q396" s="127"/>
      <c r="R396" s="127"/>
      <c r="S396" s="127"/>
    </row>
    <row r="397" spans="1:19" x14ac:dyDescent="0.25">
      <c r="A397" s="74"/>
      <c r="B397" s="99"/>
      <c r="C397" s="100"/>
      <c r="D397" s="100"/>
      <c r="E397" s="99"/>
      <c r="F397" s="99"/>
      <c r="G397" s="73"/>
      <c r="H397" s="99"/>
      <c r="I397" s="99"/>
      <c r="J397" s="99"/>
      <c r="K397" s="99"/>
      <c r="L397" s="72"/>
      <c r="M397" s="72"/>
      <c r="N397" s="72"/>
      <c r="O397" s="127"/>
      <c r="P397" s="127"/>
      <c r="Q397" s="127"/>
      <c r="R397" s="127"/>
      <c r="S397" s="127"/>
    </row>
    <row r="398" spans="1:19" x14ac:dyDescent="0.25">
      <c r="A398" s="74"/>
      <c r="B398" s="99"/>
      <c r="C398" s="100"/>
      <c r="D398" s="100"/>
      <c r="E398" s="99"/>
      <c r="F398" s="99"/>
      <c r="G398" s="73"/>
      <c r="H398" s="99"/>
      <c r="I398" s="99"/>
      <c r="J398" s="99"/>
      <c r="K398" s="99"/>
      <c r="L398" s="72"/>
      <c r="M398" s="72"/>
      <c r="N398" s="72"/>
      <c r="O398" s="127"/>
      <c r="P398" s="127"/>
      <c r="Q398" s="127"/>
      <c r="R398" s="127"/>
      <c r="S398" s="127"/>
    </row>
    <row r="399" spans="1:19" x14ac:dyDescent="0.25">
      <c r="A399" s="74"/>
      <c r="B399" s="99"/>
      <c r="C399" s="100"/>
      <c r="D399" s="100"/>
      <c r="E399" s="99"/>
      <c r="F399" s="99"/>
      <c r="G399" s="73"/>
      <c r="H399" s="99"/>
      <c r="I399" s="99"/>
      <c r="J399" s="99"/>
      <c r="K399" s="99"/>
      <c r="L399" s="72"/>
      <c r="M399" s="72"/>
      <c r="N399" s="72"/>
      <c r="O399" s="127"/>
      <c r="P399" s="127"/>
      <c r="Q399" s="127"/>
      <c r="R399" s="127"/>
      <c r="S399" s="127"/>
    </row>
    <row r="400" spans="1:19" x14ac:dyDescent="0.25">
      <c r="A400" s="74"/>
      <c r="B400" s="99"/>
      <c r="C400" s="100"/>
      <c r="D400" s="100"/>
      <c r="E400" s="99"/>
      <c r="F400" s="99"/>
      <c r="G400" s="73"/>
      <c r="H400" s="99"/>
      <c r="I400" s="99"/>
      <c r="J400" s="99"/>
      <c r="K400" s="99"/>
      <c r="L400" s="72"/>
      <c r="M400" s="72"/>
      <c r="N400" s="72"/>
      <c r="O400" s="127"/>
      <c r="P400" s="127"/>
      <c r="Q400" s="127"/>
      <c r="R400" s="127"/>
      <c r="S400" s="127"/>
    </row>
    <row r="401" spans="1:19" x14ac:dyDescent="0.25">
      <c r="A401" s="74"/>
      <c r="B401" s="99"/>
      <c r="C401" s="100"/>
      <c r="D401" s="100"/>
      <c r="E401" s="99"/>
      <c r="F401" s="99"/>
      <c r="G401" s="73"/>
      <c r="H401" s="99"/>
      <c r="I401" s="99"/>
      <c r="J401" s="99"/>
      <c r="K401" s="99"/>
      <c r="L401" s="72"/>
      <c r="M401" s="72"/>
      <c r="N401" s="72"/>
      <c r="O401" s="127"/>
      <c r="P401" s="127"/>
      <c r="Q401" s="127"/>
      <c r="R401" s="127"/>
      <c r="S401" s="127"/>
    </row>
    <row r="402" spans="1:19" x14ac:dyDescent="0.25">
      <c r="A402" s="74"/>
      <c r="B402" s="99"/>
      <c r="C402" s="100"/>
      <c r="D402" s="100"/>
      <c r="E402" s="99"/>
      <c r="F402" s="99"/>
      <c r="G402" s="73"/>
      <c r="H402" s="99"/>
      <c r="I402" s="99"/>
      <c r="J402" s="99"/>
      <c r="K402" s="99"/>
      <c r="L402" s="72"/>
      <c r="M402" s="72"/>
      <c r="N402" s="72"/>
      <c r="O402" s="127"/>
      <c r="P402" s="127"/>
      <c r="Q402" s="127"/>
      <c r="R402" s="127"/>
      <c r="S402" s="127"/>
    </row>
    <row r="403" spans="1:19" x14ac:dyDescent="0.25">
      <c r="A403" s="74"/>
      <c r="B403" s="99"/>
      <c r="C403" s="100"/>
      <c r="D403" s="100"/>
      <c r="E403" s="99"/>
      <c r="F403" s="99"/>
      <c r="G403" s="73"/>
      <c r="H403" s="99"/>
      <c r="I403" s="99"/>
      <c r="J403" s="99"/>
      <c r="K403" s="99"/>
      <c r="L403" s="72"/>
      <c r="M403" s="72"/>
      <c r="N403" s="72"/>
      <c r="O403" s="127"/>
      <c r="P403" s="127"/>
      <c r="Q403" s="127"/>
      <c r="R403" s="127"/>
      <c r="S403" s="127"/>
    </row>
    <row r="404" spans="1:19" x14ac:dyDescent="0.25">
      <c r="A404" s="74"/>
      <c r="B404" s="99"/>
      <c r="C404" s="100"/>
      <c r="D404" s="100"/>
      <c r="E404" s="99"/>
      <c r="F404" s="99"/>
      <c r="G404" s="73"/>
      <c r="H404" s="99"/>
      <c r="I404" s="99"/>
      <c r="J404" s="99"/>
      <c r="K404" s="99"/>
      <c r="L404" s="72"/>
      <c r="M404" s="72"/>
      <c r="N404" s="72"/>
      <c r="O404" s="127"/>
      <c r="P404" s="127"/>
      <c r="Q404" s="127"/>
      <c r="R404" s="127"/>
      <c r="S404" s="127"/>
    </row>
    <row r="405" spans="1:19" x14ac:dyDescent="0.25">
      <c r="A405" s="74"/>
      <c r="B405" s="99"/>
      <c r="C405" s="100"/>
      <c r="D405" s="100"/>
      <c r="E405" s="99"/>
      <c r="F405" s="99"/>
      <c r="G405" s="73"/>
      <c r="H405" s="99"/>
      <c r="I405" s="99"/>
      <c r="J405" s="99"/>
      <c r="K405" s="99"/>
      <c r="L405" s="72"/>
      <c r="M405" s="72"/>
      <c r="N405" s="72"/>
      <c r="O405" s="127"/>
      <c r="P405" s="127"/>
      <c r="Q405" s="127"/>
      <c r="R405" s="127"/>
      <c r="S405" s="127"/>
    </row>
    <row r="406" spans="1:19" x14ac:dyDescent="0.25">
      <c r="A406" s="74"/>
      <c r="B406" s="99"/>
      <c r="C406" s="100"/>
      <c r="D406" s="100"/>
      <c r="E406" s="99"/>
      <c r="F406" s="99"/>
      <c r="G406" s="73"/>
      <c r="H406" s="99"/>
      <c r="I406" s="99"/>
      <c r="J406" s="99"/>
      <c r="K406" s="99"/>
      <c r="L406" s="72"/>
      <c r="M406" s="72"/>
      <c r="N406" s="72"/>
      <c r="O406" s="127"/>
      <c r="P406" s="127"/>
      <c r="Q406" s="127"/>
      <c r="R406" s="127"/>
      <c r="S406" s="127"/>
    </row>
    <row r="407" spans="1:19" x14ac:dyDescent="0.25">
      <c r="A407" s="74"/>
      <c r="B407" s="99"/>
      <c r="C407" s="100"/>
      <c r="D407" s="100"/>
      <c r="E407" s="99"/>
      <c r="F407" s="99"/>
      <c r="G407" s="73"/>
      <c r="H407" s="99"/>
      <c r="I407" s="99"/>
      <c r="J407" s="99"/>
      <c r="K407" s="99"/>
      <c r="L407" s="72"/>
      <c r="M407" s="72"/>
      <c r="N407" s="72"/>
      <c r="O407" s="127"/>
      <c r="P407" s="127"/>
      <c r="Q407" s="127"/>
      <c r="R407" s="127"/>
      <c r="S407" s="127"/>
    </row>
    <row r="408" spans="1:19" x14ac:dyDescent="0.25">
      <c r="A408" s="74"/>
      <c r="B408" s="99"/>
      <c r="C408" s="100"/>
      <c r="D408" s="100"/>
      <c r="E408" s="99"/>
      <c r="F408" s="99"/>
      <c r="G408" s="73"/>
      <c r="H408" s="99"/>
      <c r="I408" s="99"/>
      <c r="J408" s="99"/>
      <c r="K408" s="99"/>
      <c r="L408" s="72"/>
      <c r="M408" s="72"/>
      <c r="N408" s="72"/>
      <c r="O408" s="127"/>
      <c r="P408" s="127"/>
      <c r="Q408" s="127"/>
      <c r="R408" s="127"/>
      <c r="S408" s="127"/>
    </row>
    <row r="409" spans="1:19" x14ac:dyDescent="0.25">
      <c r="A409" s="74"/>
      <c r="B409" s="99"/>
      <c r="C409" s="100"/>
      <c r="D409" s="100"/>
      <c r="E409" s="99"/>
      <c r="F409" s="99"/>
      <c r="G409" s="73"/>
      <c r="H409" s="99"/>
      <c r="I409" s="99"/>
      <c r="J409" s="99"/>
      <c r="K409" s="99"/>
      <c r="L409" s="72"/>
      <c r="M409" s="72"/>
      <c r="N409" s="72"/>
      <c r="O409" s="127"/>
      <c r="P409" s="127"/>
      <c r="Q409" s="127"/>
      <c r="R409" s="127"/>
      <c r="S409" s="127"/>
    </row>
    <row r="410" spans="1:19" x14ac:dyDescent="0.25">
      <c r="A410" s="74"/>
      <c r="B410" s="99"/>
      <c r="C410" s="100"/>
      <c r="D410" s="100"/>
      <c r="E410" s="99"/>
      <c r="F410" s="99"/>
      <c r="G410" s="73"/>
      <c r="H410" s="99"/>
      <c r="I410" s="99"/>
      <c r="J410" s="99"/>
      <c r="K410" s="99"/>
      <c r="L410" s="72"/>
      <c r="M410" s="72"/>
      <c r="N410" s="72"/>
      <c r="O410" s="127"/>
      <c r="P410" s="127"/>
      <c r="Q410" s="127"/>
      <c r="R410" s="127"/>
      <c r="S410" s="127"/>
    </row>
    <row r="411" spans="1:19" x14ac:dyDescent="0.25">
      <c r="A411" s="74"/>
      <c r="B411" s="99"/>
      <c r="C411" s="100"/>
      <c r="D411" s="100"/>
      <c r="E411" s="99"/>
      <c r="F411" s="99"/>
      <c r="G411" s="73"/>
      <c r="H411" s="99"/>
      <c r="I411" s="99"/>
      <c r="J411" s="99"/>
      <c r="K411" s="99"/>
      <c r="L411" s="72"/>
      <c r="M411" s="72"/>
      <c r="N411" s="72"/>
      <c r="O411" s="127"/>
      <c r="P411" s="127"/>
      <c r="Q411" s="127"/>
      <c r="R411" s="127"/>
      <c r="S411" s="127"/>
    </row>
    <row r="412" spans="1:19" x14ac:dyDescent="0.25">
      <c r="A412" s="74"/>
      <c r="B412" s="99"/>
      <c r="C412" s="100"/>
      <c r="D412" s="100"/>
      <c r="E412" s="99"/>
      <c r="F412" s="99"/>
      <c r="G412" s="73"/>
      <c r="H412" s="99"/>
      <c r="I412" s="99"/>
      <c r="J412" s="99"/>
      <c r="K412" s="99"/>
      <c r="L412" s="72"/>
      <c r="M412" s="72"/>
      <c r="N412" s="72"/>
      <c r="O412" s="127"/>
      <c r="P412" s="127"/>
      <c r="Q412" s="127"/>
      <c r="R412" s="127"/>
      <c r="S412" s="127"/>
    </row>
    <row r="413" spans="1:19" x14ac:dyDescent="0.25">
      <c r="A413" s="74"/>
      <c r="B413" s="99"/>
      <c r="C413" s="100"/>
      <c r="D413" s="100"/>
      <c r="E413" s="99"/>
      <c r="F413" s="99"/>
      <c r="G413" s="73"/>
      <c r="H413" s="99"/>
      <c r="I413" s="99"/>
      <c r="J413" s="99"/>
      <c r="K413" s="99"/>
      <c r="L413" s="72"/>
      <c r="M413" s="72"/>
      <c r="N413" s="72"/>
      <c r="O413" s="127"/>
      <c r="P413" s="127"/>
      <c r="Q413" s="127"/>
      <c r="R413" s="127"/>
      <c r="S413" s="127"/>
    </row>
    <row r="414" spans="1:19" x14ac:dyDescent="0.25">
      <c r="A414" s="74"/>
      <c r="B414" s="99"/>
      <c r="C414" s="100"/>
      <c r="D414" s="100"/>
      <c r="E414" s="99"/>
      <c r="F414" s="99"/>
      <c r="G414" s="73"/>
      <c r="H414" s="99"/>
      <c r="I414" s="99"/>
      <c r="J414" s="99"/>
      <c r="K414" s="99"/>
      <c r="L414" s="72"/>
      <c r="M414" s="72"/>
      <c r="N414" s="72"/>
      <c r="O414" s="127"/>
      <c r="P414" s="127"/>
      <c r="Q414" s="127"/>
      <c r="R414" s="127"/>
      <c r="S414" s="127"/>
    </row>
    <row r="415" spans="1:19" x14ac:dyDescent="0.25">
      <c r="A415" s="74"/>
      <c r="B415" s="99"/>
      <c r="C415" s="100"/>
      <c r="D415" s="100"/>
      <c r="E415" s="99"/>
      <c r="F415" s="99"/>
      <c r="G415" s="73"/>
      <c r="H415" s="99"/>
      <c r="I415" s="99"/>
      <c r="J415" s="99"/>
      <c r="K415" s="99"/>
      <c r="L415" s="72"/>
      <c r="M415" s="72"/>
      <c r="N415" s="72"/>
      <c r="O415" s="127"/>
      <c r="P415" s="127"/>
      <c r="Q415" s="127"/>
      <c r="R415" s="127"/>
      <c r="S415" s="127"/>
    </row>
    <row r="416" spans="1:19" x14ac:dyDescent="0.25">
      <c r="A416" s="74"/>
      <c r="B416" s="99"/>
      <c r="C416" s="100"/>
      <c r="D416" s="100"/>
      <c r="E416" s="99"/>
      <c r="F416" s="99"/>
      <c r="G416" s="73"/>
      <c r="H416" s="99"/>
      <c r="I416" s="99"/>
      <c r="J416" s="99"/>
      <c r="K416" s="99"/>
      <c r="L416" s="72"/>
      <c r="M416" s="72"/>
      <c r="N416" s="72"/>
      <c r="O416" s="127"/>
      <c r="P416" s="127"/>
      <c r="Q416" s="127"/>
      <c r="R416" s="127"/>
      <c r="S416" s="127"/>
    </row>
    <row r="417" spans="1:19" x14ac:dyDescent="0.25">
      <c r="A417" s="74"/>
      <c r="B417" s="99"/>
      <c r="C417" s="100"/>
      <c r="D417" s="100"/>
      <c r="E417" s="99"/>
      <c r="F417" s="99"/>
      <c r="G417" s="73"/>
      <c r="H417" s="99"/>
      <c r="I417" s="99"/>
      <c r="J417" s="99"/>
      <c r="K417" s="99"/>
      <c r="L417" s="72"/>
      <c r="M417" s="72"/>
      <c r="N417" s="72"/>
      <c r="O417" s="127"/>
      <c r="P417" s="127"/>
      <c r="Q417" s="127"/>
      <c r="R417" s="127"/>
      <c r="S417" s="127"/>
    </row>
    <row r="418" spans="1:19" x14ac:dyDescent="0.25">
      <c r="A418" s="74"/>
      <c r="B418" s="99"/>
      <c r="C418" s="100"/>
      <c r="D418" s="100"/>
      <c r="E418" s="99"/>
      <c r="F418" s="99"/>
      <c r="G418" s="73"/>
      <c r="H418" s="99"/>
      <c r="I418" s="99"/>
      <c r="J418" s="99"/>
      <c r="K418" s="99"/>
      <c r="L418" s="72"/>
      <c r="M418" s="72"/>
      <c r="N418" s="72"/>
      <c r="O418" s="127"/>
      <c r="P418" s="127"/>
      <c r="Q418" s="127"/>
      <c r="R418" s="127"/>
      <c r="S418" s="127"/>
    </row>
    <row r="419" spans="1:19" x14ac:dyDescent="0.25">
      <c r="A419" s="74"/>
      <c r="B419" s="99"/>
      <c r="C419" s="100"/>
      <c r="D419" s="100"/>
      <c r="E419" s="99"/>
      <c r="F419" s="99"/>
      <c r="G419" s="73"/>
      <c r="H419" s="99"/>
      <c r="I419" s="99"/>
      <c r="J419" s="99"/>
      <c r="K419" s="99"/>
      <c r="L419" s="72"/>
      <c r="M419" s="72"/>
      <c r="N419" s="72"/>
      <c r="O419" s="127"/>
      <c r="P419" s="127"/>
      <c r="Q419" s="127"/>
      <c r="R419" s="127"/>
      <c r="S419" s="127"/>
    </row>
    <row r="420" spans="1:19" x14ac:dyDescent="0.25">
      <c r="A420" s="74"/>
      <c r="B420" s="99"/>
      <c r="C420" s="100"/>
      <c r="D420" s="100"/>
      <c r="E420" s="99"/>
      <c r="F420" s="99"/>
      <c r="G420" s="73"/>
      <c r="H420" s="99"/>
      <c r="I420" s="99"/>
      <c r="J420" s="99"/>
      <c r="K420" s="99"/>
      <c r="L420" s="72"/>
      <c r="M420" s="72"/>
      <c r="N420" s="72"/>
      <c r="O420" s="127"/>
      <c r="P420" s="127"/>
      <c r="Q420" s="127"/>
      <c r="R420" s="127"/>
      <c r="S420" s="127"/>
    </row>
    <row r="421" spans="1:19" x14ac:dyDescent="0.25">
      <c r="A421" s="74"/>
      <c r="B421" s="99"/>
      <c r="C421" s="100"/>
      <c r="D421" s="100"/>
      <c r="E421" s="99"/>
      <c r="F421" s="99"/>
      <c r="G421" s="73"/>
      <c r="H421" s="99"/>
      <c r="I421" s="99"/>
      <c r="J421" s="99"/>
      <c r="K421" s="99"/>
      <c r="L421" s="72"/>
      <c r="M421" s="72"/>
      <c r="N421" s="72"/>
      <c r="O421" s="127"/>
      <c r="P421" s="127"/>
      <c r="Q421" s="127"/>
      <c r="R421" s="127"/>
      <c r="S421" s="127"/>
    </row>
    <row r="422" spans="1:19" x14ac:dyDescent="0.25">
      <c r="A422" s="74"/>
      <c r="B422" s="99"/>
      <c r="C422" s="100"/>
      <c r="D422" s="100"/>
      <c r="E422" s="99"/>
      <c r="F422" s="99"/>
      <c r="G422" s="73"/>
      <c r="H422" s="99"/>
      <c r="I422" s="99"/>
      <c r="J422" s="99"/>
      <c r="K422" s="99"/>
      <c r="L422" s="72"/>
      <c r="M422" s="72"/>
      <c r="N422" s="72"/>
      <c r="O422" s="127"/>
      <c r="P422" s="127"/>
      <c r="Q422" s="127"/>
      <c r="R422" s="127"/>
      <c r="S422" s="127"/>
    </row>
    <row r="423" spans="1:19" x14ac:dyDescent="0.25">
      <c r="A423" s="74"/>
      <c r="B423" s="99"/>
      <c r="C423" s="100"/>
      <c r="D423" s="100"/>
      <c r="E423" s="99"/>
      <c r="F423" s="99"/>
      <c r="G423" s="73"/>
      <c r="H423" s="99"/>
      <c r="I423" s="99"/>
      <c r="J423" s="99"/>
      <c r="K423" s="99"/>
      <c r="L423" s="72"/>
      <c r="M423" s="72"/>
      <c r="N423" s="72"/>
      <c r="O423" s="127"/>
      <c r="P423" s="127"/>
      <c r="Q423" s="127"/>
      <c r="R423" s="127"/>
      <c r="S423" s="127"/>
    </row>
    <row r="424" spans="1:19" x14ac:dyDescent="0.25">
      <c r="A424" s="74"/>
      <c r="B424" s="99"/>
      <c r="C424" s="100"/>
      <c r="D424" s="100"/>
      <c r="E424" s="99"/>
      <c r="F424" s="99"/>
      <c r="G424" s="73"/>
      <c r="H424" s="99"/>
      <c r="I424" s="99"/>
      <c r="J424" s="99"/>
      <c r="K424" s="99"/>
      <c r="L424" s="72"/>
      <c r="M424" s="72"/>
      <c r="N424" s="72"/>
      <c r="O424" s="127"/>
      <c r="P424" s="127"/>
      <c r="Q424" s="127"/>
      <c r="R424" s="127"/>
      <c r="S424" s="127"/>
    </row>
    <row r="425" spans="1:19" x14ac:dyDescent="0.25">
      <c r="A425" s="74"/>
      <c r="B425" s="99"/>
      <c r="C425" s="100"/>
      <c r="D425" s="100"/>
      <c r="E425" s="99"/>
      <c r="F425" s="99"/>
      <c r="G425" s="73"/>
      <c r="H425" s="99"/>
      <c r="I425" s="99"/>
      <c r="J425" s="99"/>
      <c r="K425" s="99"/>
      <c r="L425" s="72"/>
      <c r="M425" s="72"/>
      <c r="N425" s="72"/>
      <c r="O425" s="127"/>
      <c r="P425" s="127"/>
      <c r="Q425" s="127"/>
      <c r="R425" s="127"/>
      <c r="S425" s="127"/>
    </row>
    <row r="426" spans="1:19" x14ac:dyDescent="0.25">
      <c r="A426" s="74"/>
      <c r="B426" s="99"/>
      <c r="C426" s="100"/>
      <c r="D426" s="100"/>
      <c r="E426" s="99"/>
      <c r="F426" s="99"/>
      <c r="G426" s="73"/>
      <c r="H426" s="99"/>
      <c r="I426" s="99"/>
      <c r="J426" s="99"/>
      <c r="K426" s="99"/>
      <c r="L426" s="72"/>
      <c r="M426" s="72"/>
      <c r="N426" s="72"/>
      <c r="O426" s="127"/>
      <c r="P426" s="127"/>
      <c r="Q426" s="127"/>
      <c r="R426" s="127"/>
      <c r="S426" s="127"/>
    </row>
    <row r="427" spans="1:19" x14ac:dyDescent="0.25">
      <c r="A427" s="74"/>
      <c r="B427" s="99"/>
      <c r="C427" s="100"/>
      <c r="D427" s="100"/>
      <c r="E427" s="99"/>
      <c r="F427" s="99"/>
      <c r="G427" s="73"/>
      <c r="H427" s="99"/>
      <c r="I427" s="99"/>
      <c r="J427" s="99"/>
      <c r="K427" s="99"/>
      <c r="L427" s="72"/>
      <c r="M427" s="72"/>
      <c r="N427" s="72"/>
      <c r="O427" s="127"/>
      <c r="P427" s="127"/>
      <c r="Q427" s="127"/>
      <c r="R427" s="127"/>
      <c r="S427" s="127"/>
    </row>
    <row r="428" spans="1:19" x14ac:dyDescent="0.25">
      <c r="A428" s="74"/>
      <c r="B428" s="99"/>
      <c r="C428" s="100"/>
      <c r="D428" s="100"/>
      <c r="E428" s="99"/>
      <c r="F428" s="99"/>
      <c r="G428" s="73"/>
      <c r="H428" s="99"/>
      <c r="I428" s="99"/>
      <c r="J428" s="99"/>
      <c r="K428" s="99"/>
      <c r="L428" s="72"/>
      <c r="M428" s="72"/>
      <c r="N428" s="72"/>
      <c r="O428" s="127"/>
      <c r="P428" s="127"/>
      <c r="Q428" s="127"/>
      <c r="R428" s="127"/>
      <c r="S428" s="127"/>
    </row>
    <row r="429" spans="1:19" x14ac:dyDescent="0.25">
      <c r="A429" s="74"/>
      <c r="B429" s="99"/>
      <c r="C429" s="100"/>
      <c r="D429" s="100"/>
      <c r="E429" s="99"/>
      <c r="F429" s="99"/>
      <c r="G429" s="73"/>
      <c r="H429" s="99"/>
      <c r="I429" s="99"/>
      <c r="J429" s="99"/>
      <c r="K429" s="99"/>
      <c r="L429" s="72"/>
      <c r="M429" s="72"/>
      <c r="N429" s="72"/>
      <c r="O429" s="127"/>
      <c r="P429" s="127"/>
      <c r="Q429" s="127"/>
      <c r="R429" s="127"/>
      <c r="S429" s="127"/>
    </row>
    <row r="430" spans="1:19" x14ac:dyDescent="0.25">
      <c r="A430" s="74"/>
      <c r="B430" s="99"/>
      <c r="C430" s="100"/>
      <c r="D430" s="100"/>
      <c r="E430" s="99"/>
      <c r="F430" s="99"/>
      <c r="G430" s="73"/>
      <c r="H430" s="99"/>
      <c r="I430" s="99"/>
      <c r="J430" s="99"/>
      <c r="K430" s="99"/>
      <c r="L430" s="72"/>
      <c r="M430" s="72"/>
      <c r="N430" s="72"/>
      <c r="O430" s="127"/>
      <c r="P430" s="127"/>
      <c r="Q430" s="127"/>
      <c r="R430" s="127"/>
      <c r="S430" s="127"/>
    </row>
    <row r="431" spans="1:19" x14ac:dyDescent="0.25">
      <c r="A431" s="74"/>
      <c r="B431" s="99"/>
      <c r="C431" s="100"/>
      <c r="D431" s="100"/>
      <c r="E431" s="99"/>
      <c r="F431" s="99"/>
      <c r="G431" s="73"/>
      <c r="H431" s="99"/>
      <c r="I431" s="99"/>
      <c r="J431" s="99"/>
      <c r="K431" s="99"/>
      <c r="L431" s="72"/>
      <c r="M431" s="72"/>
      <c r="N431" s="72"/>
      <c r="O431" s="127"/>
      <c r="P431" s="127"/>
      <c r="Q431" s="127"/>
      <c r="R431" s="127"/>
      <c r="S431" s="127"/>
    </row>
    <row r="432" spans="1:19" x14ac:dyDescent="0.25">
      <c r="A432" s="74"/>
      <c r="B432" s="99"/>
      <c r="C432" s="100"/>
      <c r="D432" s="100"/>
      <c r="E432" s="99"/>
      <c r="F432" s="99"/>
      <c r="G432" s="73"/>
      <c r="H432" s="99"/>
      <c r="I432" s="99"/>
      <c r="J432" s="99"/>
      <c r="K432" s="99"/>
      <c r="L432" s="72"/>
      <c r="M432" s="72"/>
      <c r="N432" s="72"/>
      <c r="O432" s="127"/>
      <c r="P432" s="127"/>
      <c r="Q432" s="127"/>
      <c r="R432" s="127"/>
      <c r="S432" s="127"/>
    </row>
    <row r="433" spans="1:19" x14ac:dyDescent="0.25">
      <c r="A433" s="74"/>
      <c r="B433" s="99"/>
      <c r="C433" s="100"/>
      <c r="D433" s="100"/>
      <c r="E433" s="99"/>
      <c r="F433" s="99"/>
      <c r="G433" s="73"/>
      <c r="H433" s="99"/>
      <c r="I433" s="99"/>
      <c r="J433" s="99"/>
      <c r="K433" s="99"/>
      <c r="L433" s="72"/>
      <c r="M433" s="72"/>
      <c r="N433" s="72"/>
      <c r="O433" s="127"/>
      <c r="P433" s="127"/>
      <c r="Q433" s="127"/>
      <c r="R433" s="127"/>
      <c r="S433" s="127"/>
    </row>
    <row r="434" spans="1:19" x14ac:dyDescent="0.25">
      <c r="A434" s="74"/>
      <c r="B434" s="99"/>
      <c r="C434" s="100"/>
      <c r="D434" s="100"/>
      <c r="E434" s="99"/>
      <c r="F434" s="99"/>
      <c r="G434" s="73"/>
      <c r="H434" s="99"/>
      <c r="I434" s="99"/>
      <c r="J434" s="99"/>
      <c r="K434" s="99"/>
      <c r="L434" s="72"/>
      <c r="M434" s="72"/>
      <c r="N434" s="72"/>
      <c r="O434" s="127"/>
      <c r="P434" s="127"/>
      <c r="Q434" s="127"/>
      <c r="R434" s="127"/>
      <c r="S434" s="127"/>
    </row>
    <row r="435" spans="1:19" x14ac:dyDescent="0.25">
      <c r="A435" s="74"/>
      <c r="B435" s="99"/>
      <c r="C435" s="100"/>
      <c r="D435" s="100"/>
      <c r="E435" s="99"/>
      <c r="F435" s="99"/>
      <c r="G435" s="73"/>
      <c r="H435" s="99"/>
      <c r="I435" s="99"/>
      <c r="J435" s="99"/>
      <c r="K435" s="99"/>
      <c r="L435" s="72"/>
      <c r="M435" s="72"/>
      <c r="N435" s="72"/>
      <c r="O435" s="127"/>
      <c r="P435" s="127"/>
      <c r="Q435" s="127"/>
      <c r="R435" s="127"/>
      <c r="S435" s="127"/>
    </row>
    <row r="436" spans="1:19" x14ac:dyDescent="0.25">
      <c r="A436" s="74"/>
      <c r="B436" s="99"/>
      <c r="C436" s="100"/>
      <c r="D436" s="100"/>
      <c r="E436" s="99"/>
      <c r="F436" s="99"/>
      <c r="G436" s="73"/>
      <c r="H436" s="99"/>
      <c r="I436" s="99"/>
      <c r="J436" s="99"/>
      <c r="K436" s="99"/>
      <c r="L436" s="72"/>
      <c r="M436" s="72"/>
      <c r="N436" s="72"/>
      <c r="O436" s="127"/>
      <c r="P436" s="127"/>
      <c r="Q436" s="127"/>
      <c r="R436" s="127"/>
      <c r="S436" s="127"/>
    </row>
    <row r="437" spans="1:19" x14ac:dyDescent="0.25">
      <c r="A437" s="74"/>
      <c r="B437" s="99"/>
      <c r="C437" s="100"/>
      <c r="D437" s="100"/>
      <c r="E437" s="99"/>
      <c r="F437" s="99"/>
      <c r="G437" s="73"/>
      <c r="H437" s="99"/>
      <c r="I437" s="99"/>
      <c r="J437" s="99"/>
      <c r="K437" s="99"/>
      <c r="L437" s="72"/>
      <c r="M437" s="72"/>
      <c r="N437" s="72"/>
      <c r="O437" s="127"/>
      <c r="P437" s="127"/>
      <c r="Q437" s="127"/>
      <c r="R437" s="127"/>
      <c r="S437" s="127"/>
    </row>
    <row r="438" spans="1:19" x14ac:dyDescent="0.25">
      <c r="A438" s="74"/>
      <c r="B438" s="99"/>
      <c r="C438" s="100"/>
      <c r="D438" s="100"/>
      <c r="E438" s="99"/>
      <c r="F438" s="99"/>
      <c r="G438" s="73"/>
      <c r="H438" s="99"/>
      <c r="I438" s="99"/>
      <c r="J438" s="99"/>
      <c r="K438" s="99"/>
      <c r="L438" s="72"/>
      <c r="M438" s="72"/>
      <c r="N438" s="72"/>
      <c r="O438" s="127"/>
      <c r="P438" s="127"/>
      <c r="Q438" s="127"/>
      <c r="R438" s="127"/>
      <c r="S438" s="127"/>
    </row>
    <row r="439" spans="1:19" x14ac:dyDescent="0.25">
      <c r="A439" s="74"/>
      <c r="B439" s="99"/>
      <c r="C439" s="100"/>
      <c r="D439" s="100"/>
      <c r="E439" s="99"/>
      <c r="F439" s="99"/>
      <c r="G439" s="73"/>
      <c r="H439" s="99"/>
      <c r="I439" s="99"/>
      <c r="J439" s="99"/>
      <c r="K439" s="99"/>
      <c r="L439" s="72"/>
      <c r="M439" s="72"/>
      <c r="N439" s="72"/>
      <c r="O439" s="127"/>
      <c r="P439" s="127"/>
      <c r="Q439" s="127"/>
      <c r="R439" s="127"/>
      <c r="S439" s="127"/>
    </row>
    <row r="440" spans="1:19" x14ac:dyDescent="0.25">
      <c r="A440" s="74"/>
      <c r="B440" s="99"/>
      <c r="C440" s="100"/>
      <c r="D440" s="100"/>
      <c r="E440" s="99"/>
      <c r="F440" s="99"/>
      <c r="G440" s="73"/>
      <c r="H440" s="99"/>
      <c r="I440" s="99"/>
      <c r="J440" s="99"/>
      <c r="K440" s="99"/>
      <c r="L440" s="72"/>
      <c r="M440" s="72"/>
      <c r="N440" s="72"/>
      <c r="O440" s="127"/>
      <c r="P440" s="127"/>
      <c r="Q440" s="127"/>
      <c r="R440" s="127"/>
      <c r="S440" s="127"/>
    </row>
    <row r="441" spans="1:19" x14ac:dyDescent="0.25">
      <c r="N441" s="74"/>
    </row>
  </sheetData>
  <sheetProtection algorithmName="SHA-512" hashValue="bZY6qLsmRGwS3AV1YtwFFypLoNc2Sv7yQiGhMREsUv+eNlCQfw3sekzzbKwju+ltJvMYhEt8YQo1FrOrkCFSYg==" saltValue="viopzQpZ0e9pUAYEy45sCA==" spinCount="100000" sheet="1" objects="1" scenarios="1"/>
  <autoFilter ref="B1:S1" xr:uid="{E7832E89-1C01-463A-986E-2E199664A46A}"/>
  <conditionalFormatting sqref="B2:C440 E2:M440 N2:N441">
    <cfRule type="expression" dxfId="15" priority="53">
      <formula>IF($S2&lt;&gt;"--",IF($S2&lt;&gt;"",1,0))</formula>
    </cfRule>
  </conditionalFormatting>
  <conditionalFormatting sqref="B2:C1048576 E2:N1048576">
    <cfRule type="expression" dxfId="14" priority="4">
      <formula>$V$1 = "OFF"</formula>
    </cfRule>
  </conditionalFormatting>
  <conditionalFormatting sqref="D2:D440">
    <cfRule type="expression" dxfId="13" priority="1">
      <formula>IF($S2&lt;&gt;"--",IF($S2&lt;&gt;"",1,0))</formula>
    </cfRule>
  </conditionalFormatting>
  <conditionalFormatting sqref="D2:D1048576">
    <cfRule type="expression" dxfId="12" priority="2">
      <formula>$V$1 = "OFF"</formula>
    </cfRule>
  </conditionalFormatting>
  <dataValidations count="1">
    <dataValidation type="list" allowBlank="1" showInputMessage="1" showErrorMessage="1" sqref="V1" xr:uid="{46D50536-103C-4DC4-B8E3-6C183A661057}">
      <formula1>"ON,OFF"</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5FCDF-48BC-4BD2-AB96-2B87A90F8B5A}">
  <dimension ref="A1:AB322"/>
  <sheetViews>
    <sheetView workbookViewId="0">
      <selection activeCell="E13" sqref="E13"/>
    </sheetView>
  </sheetViews>
  <sheetFormatPr defaultRowHeight="15" x14ac:dyDescent="0.25"/>
  <cols>
    <col min="1" max="1" width="7.33203125" bestFit="1" customWidth="1"/>
    <col min="2" max="2" width="14" bestFit="1" customWidth="1"/>
    <col min="3" max="3" width="10.33203125" bestFit="1" customWidth="1"/>
    <col min="4" max="4" width="17.88671875" bestFit="1" customWidth="1"/>
    <col min="5" max="5" width="17.33203125" bestFit="1" customWidth="1"/>
    <col min="6" max="6" width="9.44140625" bestFit="1" customWidth="1"/>
    <col min="7" max="7" width="6.109375" bestFit="1" customWidth="1"/>
    <col min="8" max="8" width="12.21875" bestFit="1" customWidth="1"/>
    <col min="9" max="9" width="6.109375" bestFit="1" customWidth="1"/>
    <col min="10" max="10" width="6.77734375" bestFit="1" customWidth="1"/>
    <col min="11" max="11" width="6.6640625" bestFit="1" customWidth="1"/>
    <col min="12" max="12" width="9.44140625" bestFit="1" customWidth="1"/>
    <col min="13" max="13" width="13.5546875" bestFit="1" customWidth="1"/>
    <col min="14" max="14" width="11" bestFit="1" customWidth="1"/>
    <col min="15" max="15" width="11.33203125" bestFit="1" customWidth="1"/>
    <col min="16" max="16" width="6.109375" bestFit="1" customWidth="1"/>
    <col min="17" max="17" width="7.6640625" bestFit="1" customWidth="1"/>
    <col min="18" max="18" width="9.44140625" bestFit="1" customWidth="1"/>
    <col min="19" max="19" width="12.6640625" bestFit="1" customWidth="1"/>
    <col min="20" max="20" width="15.33203125" bestFit="1" customWidth="1"/>
    <col min="21" max="21" width="12.109375" bestFit="1" customWidth="1"/>
    <col min="22" max="22" width="12.77734375" bestFit="1" customWidth="1"/>
    <col min="23" max="23" width="9.44140625" bestFit="1" customWidth="1"/>
    <col min="24" max="24" width="38.44140625" bestFit="1" customWidth="1"/>
    <col min="25" max="25" width="7.77734375" bestFit="1" customWidth="1"/>
    <col min="26" max="26" width="4.6640625" bestFit="1" customWidth="1"/>
    <col min="27" max="27" width="8.33203125" bestFit="1" customWidth="1"/>
    <col min="28" max="28" width="20.109375" bestFit="1" customWidth="1"/>
    <col min="29" max="29" width="20.109375" customWidth="1"/>
    <col min="30" max="30" width="17.88671875" bestFit="1" customWidth="1"/>
  </cols>
  <sheetData>
    <row r="1" spans="1:28" x14ac:dyDescent="0.25">
      <c r="A1" t="s">
        <v>0</v>
      </c>
      <c r="B1" t="s">
        <v>10</v>
      </c>
      <c r="C1" t="s">
        <v>1</v>
      </c>
      <c r="D1" t="s">
        <v>2409</v>
      </c>
      <c r="E1" t="s">
        <v>174</v>
      </c>
      <c r="F1" t="s">
        <v>124</v>
      </c>
      <c r="G1" t="s">
        <v>2</v>
      </c>
      <c r="H1" t="s">
        <v>101</v>
      </c>
      <c r="I1" t="s">
        <v>3</v>
      </c>
      <c r="J1" t="s">
        <v>4</v>
      </c>
      <c r="K1" t="s">
        <v>5</v>
      </c>
      <c r="L1" t="s">
        <v>1920</v>
      </c>
      <c r="M1" t="s">
        <v>6</v>
      </c>
      <c r="N1" t="s">
        <v>7</v>
      </c>
      <c r="O1" t="s">
        <v>123</v>
      </c>
      <c r="P1" t="s">
        <v>9</v>
      </c>
      <c r="Q1" t="s">
        <v>6232</v>
      </c>
      <c r="R1" t="s">
        <v>4722</v>
      </c>
      <c r="S1" t="s">
        <v>7113</v>
      </c>
      <c r="T1" t="s">
        <v>1921</v>
      </c>
      <c r="U1" t="s">
        <v>2053</v>
      </c>
      <c r="V1" t="s">
        <v>1922</v>
      </c>
      <c r="W1" t="s">
        <v>9805</v>
      </c>
      <c r="X1" t="s">
        <v>139</v>
      </c>
      <c r="Y1" t="s">
        <v>2051</v>
      </c>
      <c r="Z1" t="s">
        <v>5966</v>
      </c>
      <c r="AA1" t="s">
        <v>4494</v>
      </c>
      <c r="AB1" t="s">
        <v>179</v>
      </c>
    </row>
    <row r="2" spans="1:28" x14ac:dyDescent="0.25">
      <c r="A2">
        <v>321</v>
      </c>
      <c r="B2" t="s">
        <v>11068</v>
      </c>
      <c r="C2" s="7">
        <v>45218</v>
      </c>
      <c r="D2" t="s">
        <v>11069</v>
      </c>
      <c r="E2" t="s">
        <v>311</v>
      </c>
      <c r="F2" t="s">
        <v>11</v>
      </c>
      <c r="G2" t="s">
        <v>3890</v>
      </c>
      <c r="H2">
        <v>106</v>
      </c>
      <c r="I2" t="s">
        <v>13</v>
      </c>
      <c r="J2" t="s">
        <v>6096</v>
      </c>
      <c r="K2" t="s">
        <v>515</v>
      </c>
      <c r="L2">
        <v>30</v>
      </c>
      <c r="M2" t="s">
        <v>22</v>
      </c>
      <c r="N2" t="s">
        <v>16</v>
      </c>
      <c r="O2" t="s">
        <v>6282</v>
      </c>
      <c r="P2" t="s">
        <v>52</v>
      </c>
      <c r="Q2" t="s">
        <v>6744</v>
      </c>
      <c r="R2" t="s">
        <v>6245</v>
      </c>
      <c r="S2" t="s">
        <v>7115</v>
      </c>
      <c r="T2" t="s">
        <v>16</v>
      </c>
      <c r="U2" t="s">
        <v>11</v>
      </c>
      <c r="V2" t="s">
        <v>1929</v>
      </c>
      <c r="W2" t="s">
        <v>9825</v>
      </c>
      <c r="X2" t="s">
        <v>11070</v>
      </c>
      <c r="Y2" s="123">
        <v>0.74199999999999999</v>
      </c>
      <c r="Z2" t="s">
        <v>9855</v>
      </c>
      <c r="AA2" t="s">
        <v>9832</v>
      </c>
      <c r="AB2" t="s">
        <v>11071</v>
      </c>
    </row>
    <row r="3" spans="1:28" x14ac:dyDescent="0.25">
      <c r="A3">
        <v>320</v>
      </c>
      <c r="B3" t="s">
        <v>11072</v>
      </c>
      <c r="C3" s="7">
        <v>45216</v>
      </c>
      <c r="D3" t="s">
        <v>4776</v>
      </c>
      <c r="E3" t="s">
        <v>371</v>
      </c>
      <c r="F3" t="s">
        <v>11</v>
      </c>
      <c r="G3" t="s">
        <v>3890</v>
      </c>
      <c r="H3">
        <v>45</v>
      </c>
      <c r="I3" t="s">
        <v>13</v>
      </c>
      <c r="J3" t="s">
        <v>679</v>
      </c>
      <c r="K3" t="s">
        <v>6759</v>
      </c>
      <c r="L3">
        <v>15</v>
      </c>
      <c r="M3" t="s">
        <v>22</v>
      </c>
      <c r="N3" t="s">
        <v>16</v>
      </c>
      <c r="O3" t="s">
        <v>6236</v>
      </c>
      <c r="P3" t="s">
        <v>18</v>
      </c>
      <c r="Q3" t="s">
        <v>6744</v>
      </c>
      <c r="R3" t="s">
        <v>6245</v>
      </c>
      <c r="S3" t="s">
        <v>7115</v>
      </c>
      <c r="T3" t="s">
        <v>16</v>
      </c>
      <c r="U3" t="s">
        <v>11</v>
      </c>
      <c r="V3" t="s">
        <v>1932</v>
      </c>
      <c r="W3" t="s">
        <v>9825</v>
      </c>
      <c r="X3" t="s">
        <v>4775</v>
      </c>
      <c r="Y3">
        <v>0.315</v>
      </c>
      <c r="Z3" t="s">
        <v>9855</v>
      </c>
      <c r="AA3" t="s">
        <v>9832</v>
      </c>
      <c r="AB3" t="s">
        <v>11073</v>
      </c>
    </row>
    <row r="4" spans="1:28" x14ac:dyDescent="0.25">
      <c r="A4">
        <v>319</v>
      </c>
      <c r="B4" t="s">
        <v>10984</v>
      </c>
      <c r="C4" s="7">
        <v>45215</v>
      </c>
      <c r="D4" t="s">
        <v>9829</v>
      </c>
      <c r="E4" t="s">
        <v>304</v>
      </c>
      <c r="F4" t="s">
        <v>11</v>
      </c>
      <c r="G4" t="s">
        <v>12</v>
      </c>
      <c r="H4">
        <v>2.7</v>
      </c>
      <c r="I4" t="s">
        <v>13</v>
      </c>
      <c r="J4" t="s">
        <v>715</v>
      </c>
      <c r="K4" t="s">
        <v>16</v>
      </c>
      <c r="L4" t="s">
        <v>16</v>
      </c>
      <c r="M4" t="s">
        <v>72</v>
      </c>
      <c r="N4" t="s">
        <v>4464</v>
      </c>
      <c r="O4" t="s">
        <v>6236</v>
      </c>
      <c r="P4" t="s">
        <v>58</v>
      </c>
      <c r="Q4" t="s">
        <v>6744</v>
      </c>
      <c r="R4" t="s">
        <v>9708</v>
      </c>
      <c r="S4" t="s">
        <v>9725</v>
      </c>
      <c r="T4" t="s">
        <v>16</v>
      </c>
      <c r="U4" t="s">
        <v>11</v>
      </c>
      <c r="V4" t="s">
        <v>1929</v>
      </c>
      <c r="W4" t="s">
        <v>4464</v>
      </c>
      <c r="X4" t="s">
        <v>9831</v>
      </c>
      <c r="Y4">
        <v>0.37</v>
      </c>
      <c r="Z4" t="s">
        <v>9855</v>
      </c>
      <c r="AA4" t="s">
        <v>9832</v>
      </c>
      <c r="AB4" t="s">
        <v>10986</v>
      </c>
    </row>
    <row r="5" spans="1:28" x14ac:dyDescent="0.25">
      <c r="A5">
        <v>318</v>
      </c>
      <c r="B5" t="s">
        <v>11074</v>
      </c>
      <c r="C5" s="7">
        <v>45215</v>
      </c>
      <c r="D5" t="s">
        <v>9755</v>
      </c>
      <c r="E5" t="s">
        <v>2509</v>
      </c>
      <c r="F5" t="s">
        <v>11</v>
      </c>
      <c r="G5" t="s">
        <v>100</v>
      </c>
      <c r="H5">
        <v>0.3</v>
      </c>
      <c r="I5" t="s">
        <v>13</v>
      </c>
      <c r="J5" t="s">
        <v>341</v>
      </c>
      <c r="K5" t="s">
        <v>16</v>
      </c>
      <c r="L5" t="s">
        <v>16</v>
      </c>
      <c r="M5" t="s">
        <v>22</v>
      </c>
      <c r="N5" t="s">
        <v>16</v>
      </c>
      <c r="O5" t="s">
        <v>6282</v>
      </c>
      <c r="P5" t="s">
        <v>30</v>
      </c>
      <c r="Q5" t="s">
        <v>6744</v>
      </c>
      <c r="R5" t="s">
        <v>6245</v>
      </c>
      <c r="S5" t="s">
        <v>7115</v>
      </c>
      <c r="T5" t="s">
        <v>16</v>
      </c>
      <c r="U5" t="s">
        <v>1930</v>
      </c>
      <c r="V5" t="s">
        <v>1929</v>
      </c>
      <c r="W5" t="s">
        <v>9813</v>
      </c>
      <c r="X5" t="s">
        <v>9671</v>
      </c>
      <c r="Y5">
        <v>0.3</v>
      </c>
      <c r="Z5" t="s">
        <v>9855</v>
      </c>
      <c r="AA5" t="s">
        <v>9832</v>
      </c>
      <c r="AB5" t="s">
        <v>11075</v>
      </c>
    </row>
    <row r="6" spans="1:28" x14ac:dyDescent="0.25">
      <c r="A6">
        <v>317</v>
      </c>
      <c r="B6" t="s">
        <v>9828</v>
      </c>
      <c r="C6" s="7">
        <v>45212</v>
      </c>
      <c r="D6" t="s">
        <v>9829</v>
      </c>
      <c r="E6" t="s">
        <v>304</v>
      </c>
      <c r="F6" t="s">
        <v>11</v>
      </c>
      <c r="G6" t="s">
        <v>12</v>
      </c>
      <c r="H6">
        <v>4.0999999999999996</v>
      </c>
      <c r="I6" t="s">
        <v>9830</v>
      </c>
      <c r="J6" t="s">
        <v>28</v>
      </c>
      <c r="K6" t="s">
        <v>16</v>
      </c>
      <c r="L6" t="s">
        <v>16</v>
      </c>
      <c r="M6" t="s">
        <v>72</v>
      </c>
      <c r="N6" t="s">
        <v>4464</v>
      </c>
      <c r="O6" t="s">
        <v>6236</v>
      </c>
      <c r="P6" t="s">
        <v>58</v>
      </c>
      <c r="Q6" t="s">
        <v>6744</v>
      </c>
      <c r="R6" t="s">
        <v>9708</v>
      </c>
      <c r="S6" t="s">
        <v>9725</v>
      </c>
      <c r="T6" t="s">
        <v>16</v>
      </c>
      <c r="U6" t="s">
        <v>11</v>
      </c>
      <c r="V6" t="s">
        <v>1929</v>
      </c>
      <c r="W6" t="s">
        <v>4464</v>
      </c>
      <c r="X6" t="s">
        <v>9831</v>
      </c>
      <c r="Y6">
        <v>0.56200000000000006</v>
      </c>
      <c r="Z6" t="s">
        <v>9855</v>
      </c>
      <c r="AA6" t="s">
        <v>9832</v>
      </c>
      <c r="AB6" t="s">
        <v>10991</v>
      </c>
    </row>
    <row r="7" spans="1:28" x14ac:dyDescent="0.25">
      <c r="A7">
        <v>316</v>
      </c>
      <c r="B7" t="s">
        <v>9833</v>
      </c>
      <c r="C7" s="7">
        <v>45209</v>
      </c>
      <c r="D7" t="s">
        <v>6778</v>
      </c>
      <c r="E7" t="s">
        <v>2647</v>
      </c>
      <c r="F7" t="s">
        <v>11</v>
      </c>
      <c r="G7" t="s">
        <v>12</v>
      </c>
      <c r="H7">
        <v>3.85</v>
      </c>
      <c r="I7" t="s">
        <v>2048</v>
      </c>
      <c r="J7" t="s">
        <v>40</v>
      </c>
      <c r="K7" t="s">
        <v>46</v>
      </c>
      <c r="L7">
        <v>10</v>
      </c>
      <c r="M7" t="s">
        <v>22</v>
      </c>
      <c r="N7" t="s">
        <v>4464</v>
      </c>
      <c r="O7" t="s">
        <v>6236</v>
      </c>
      <c r="P7" t="s">
        <v>50</v>
      </c>
      <c r="Q7" t="s">
        <v>6744</v>
      </c>
      <c r="R7" t="s">
        <v>9663</v>
      </c>
      <c r="S7" t="s">
        <v>16</v>
      </c>
      <c r="T7" t="s">
        <v>16</v>
      </c>
      <c r="U7" t="s">
        <v>11</v>
      </c>
      <c r="V7" t="s">
        <v>1932</v>
      </c>
      <c r="W7" t="s">
        <v>4464</v>
      </c>
      <c r="X7" t="s">
        <v>6756</v>
      </c>
      <c r="Y7">
        <v>0.52700000000000002</v>
      </c>
      <c r="Z7" t="s">
        <v>9855</v>
      </c>
      <c r="AA7" t="s">
        <v>9832</v>
      </c>
      <c r="AB7" t="s">
        <v>10992</v>
      </c>
    </row>
    <row r="8" spans="1:28" x14ac:dyDescent="0.25">
      <c r="A8">
        <v>315</v>
      </c>
      <c r="B8" t="s">
        <v>9598</v>
      </c>
      <c r="C8" s="7">
        <v>45197</v>
      </c>
      <c r="D8" t="s">
        <v>4558</v>
      </c>
      <c r="E8" t="s">
        <v>2771</v>
      </c>
      <c r="F8" t="s">
        <v>11</v>
      </c>
      <c r="G8" t="s">
        <v>100</v>
      </c>
      <c r="H8">
        <v>0.16</v>
      </c>
      <c r="I8" t="s">
        <v>13</v>
      </c>
      <c r="J8" t="s">
        <v>2859</v>
      </c>
      <c r="K8" t="s">
        <v>16</v>
      </c>
      <c r="L8" t="s">
        <v>16</v>
      </c>
      <c r="M8" t="s">
        <v>22</v>
      </c>
      <c r="N8" t="s">
        <v>16</v>
      </c>
      <c r="O8" t="s">
        <v>6236</v>
      </c>
      <c r="P8" t="s">
        <v>39</v>
      </c>
      <c r="Q8" t="s">
        <v>6744</v>
      </c>
      <c r="R8" t="s">
        <v>6245</v>
      </c>
      <c r="S8" t="s">
        <v>16</v>
      </c>
      <c r="T8" t="s">
        <v>16</v>
      </c>
      <c r="U8" t="s">
        <v>11</v>
      </c>
      <c r="V8" t="s">
        <v>1932</v>
      </c>
      <c r="W8" t="s">
        <v>9813</v>
      </c>
      <c r="X8" t="s">
        <v>808</v>
      </c>
      <c r="Y8">
        <v>0.16</v>
      </c>
      <c r="Z8" t="s">
        <v>9855</v>
      </c>
      <c r="AA8" t="s">
        <v>9838</v>
      </c>
      <c r="AB8" t="s">
        <v>11076</v>
      </c>
    </row>
    <row r="9" spans="1:28" x14ac:dyDescent="0.25">
      <c r="A9">
        <v>314</v>
      </c>
      <c r="B9" t="s">
        <v>9665</v>
      </c>
      <c r="C9" s="7">
        <v>45197</v>
      </c>
      <c r="D9" t="s">
        <v>1504</v>
      </c>
      <c r="E9" t="s">
        <v>2647</v>
      </c>
      <c r="F9" t="s">
        <v>551</v>
      </c>
      <c r="G9" t="s">
        <v>100</v>
      </c>
      <c r="H9">
        <v>1</v>
      </c>
      <c r="I9" t="s">
        <v>13</v>
      </c>
      <c r="J9" t="s">
        <v>2646</v>
      </c>
      <c r="K9" t="s">
        <v>2645</v>
      </c>
      <c r="L9">
        <v>20</v>
      </c>
      <c r="M9" t="s">
        <v>22</v>
      </c>
      <c r="N9" t="s">
        <v>16</v>
      </c>
      <c r="O9" t="s">
        <v>6282</v>
      </c>
      <c r="P9" t="s">
        <v>23</v>
      </c>
      <c r="Q9" t="s">
        <v>6744</v>
      </c>
      <c r="R9" t="s">
        <v>9663</v>
      </c>
      <c r="S9" t="s">
        <v>16</v>
      </c>
      <c r="T9" t="s">
        <v>1925</v>
      </c>
      <c r="U9" t="s">
        <v>106</v>
      </c>
      <c r="V9" t="s">
        <v>1929</v>
      </c>
      <c r="W9" t="s">
        <v>9813</v>
      </c>
      <c r="X9" t="s">
        <v>1505</v>
      </c>
      <c r="Y9">
        <v>1</v>
      </c>
      <c r="Z9" t="s">
        <v>9855</v>
      </c>
      <c r="AA9" t="s">
        <v>9838</v>
      </c>
      <c r="AB9" t="s">
        <v>10754</v>
      </c>
    </row>
    <row r="10" spans="1:28" x14ac:dyDescent="0.25">
      <c r="A10">
        <v>313</v>
      </c>
      <c r="B10" t="s">
        <v>9758</v>
      </c>
      <c r="C10" s="7">
        <v>45196</v>
      </c>
      <c r="D10" t="s">
        <v>9762</v>
      </c>
      <c r="E10" t="s">
        <v>2647</v>
      </c>
      <c r="F10" t="s">
        <v>11</v>
      </c>
      <c r="G10" t="s">
        <v>12</v>
      </c>
      <c r="H10">
        <v>3</v>
      </c>
      <c r="I10" t="s">
        <v>2048</v>
      </c>
      <c r="J10" t="s">
        <v>4986</v>
      </c>
      <c r="K10" t="s">
        <v>46</v>
      </c>
      <c r="L10">
        <v>30</v>
      </c>
      <c r="M10" t="s">
        <v>22</v>
      </c>
      <c r="N10" t="s">
        <v>4464</v>
      </c>
      <c r="O10" t="s">
        <v>6236</v>
      </c>
      <c r="P10" t="s">
        <v>96</v>
      </c>
      <c r="Q10" t="s">
        <v>6744</v>
      </c>
      <c r="R10" t="s">
        <v>9663</v>
      </c>
      <c r="S10" t="s">
        <v>16</v>
      </c>
      <c r="T10" t="s">
        <v>16</v>
      </c>
      <c r="U10" t="s">
        <v>11</v>
      </c>
      <c r="V10" t="s">
        <v>1929</v>
      </c>
      <c r="W10" t="s">
        <v>4464</v>
      </c>
      <c r="X10" t="s">
        <v>9761</v>
      </c>
      <c r="Y10">
        <v>0.41099999999999998</v>
      </c>
      <c r="Z10" t="s">
        <v>9855</v>
      </c>
      <c r="AA10" t="s">
        <v>9838</v>
      </c>
      <c r="AB10" t="s">
        <v>10997</v>
      </c>
    </row>
    <row r="11" spans="1:28" x14ac:dyDescent="0.25">
      <c r="A11">
        <v>312</v>
      </c>
      <c r="B11" t="s">
        <v>9598</v>
      </c>
      <c r="C11" s="7">
        <v>45191</v>
      </c>
      <c r="D11" t="s">
        <v>4558</v>
      </c>
      <c r="E11" t="s">
        <v>2771</v>
      </c>
      <c r="F11" t="s">
        <v>11</v>
      </c>
      <c r="G11" t="s">
        <v>100</v>
      </c>
      <c r="H11">
        <v>1</v>
      </c>
      <c r="I11" t="s">
        <v>13</v>
      </c>
      <c r="J11" t="s">
        <v>2859</v>
      </c>
      <c r="K11" t="s">
        <v>16</v>
      </c>
      <c r="L11" t="s">
        <v>16</v>
      </c>
      <c r="M11" t="s">
        <v>22</v>
      </c>
      <c r="N11" t="s">
        <v>16</v>
      </c>
      <c r="O11" t="s">
        <v>6236</v>
      </c>
      <c r="P11" t="s">
        <v>39</v>
      </c>
      <c r="Q11" t="s">
        <v>6744</v>
      </c>
      <c r="R11" t="s">
        <v>6245</v>
      </c>
      <c r="S11" t="s">
        <v>16</v>
      </c>
      <c r="T11" t="s">
        <v>16</v>
      </c>
      <c r="U11" t="s">
        <v>11</v>
      </c>
      <c r="V11" t="s">
        <v>1932</v>
      </c>
      <c r="W11" t="s">
        <v>9813</v>
      </c>
      <c r="X11" t="s">
        <v>808</v>
      </c>
      <c r="Y11">
        <v>1</v>
      </c>
      <c r="Z11" t="s">
        <v>9855</v>
      </c>
      <c r="AA11" t="s">
        <v>9838</v>
      </c>
      <c r="AB11" t="s">
        <v>11077</v>
      </c>
    </row>
    <row r="12" spans="1:28" x14ac:dyDescent="0.25">
      <c r="A12">
        <v>311</v>
      </c>
      <c r="B12" t="s">
        <v>9582</v>
      </c>
      <c r="C12" s="7">
        <v>45190</v>
      </c>
      <c r="D12" t="s">
        <v>9599</v>
      </c>
      <c r="E12" t="s">
        <v>2618</v>
      </c>
      <c r="F12" s="124" t="s">
        <v>11</v>
      </c>
      <c r="G12" t="s">
        <v>12</v>
      </c>
      <c r="H12">
        <v>10.65</v>
      </c>
      <c r="I12" t="s">
        <v>13</v>
      </c>
      <c r="J12" t="s">
        <v>49</v>
      </c>
      <c r="K12" t="s">
        <v>16</v>
      </c>
      <c r="L12" t="s">
        <v>16</v>
      </c>
      <c r="M12" t="s">
        <v>22</v>
      </c>
      <c r="N12" t="s">
        <v>4464</v>
      </c>
      <c r="O12" t="s">
        <v>6285</v>
      </c>
      <c r="P12" t="s">
        <v>39</v>
      </c>
      <c r="Q12" t="s">
        <v>6744</v>
      </c>
      <c r="R12" t="s">
        <v>6245</v>
      </c>
      <c r="S12" t="s">
        <v>7114</v>
      </c>
      <c r="T12" t="s">
        <v>16</v>
      </c>
      <c r="U12" t="s">
        <v>11</v>
      </c>
      <c r="V12" t="s">
        <v>1932</v>
      </c>
      <c r="W12" t="s">
        <v>4464</v>
      </c>
      <c r="X12" t="s">
        <v>9584</v>
      </c>
      <c r="Y12">
        <v>1.4590000000000001</v>
      </c>
      <c r="Z12" t="s">
        <v>9855</v>
      </c>
      <c r="AA12" t="s">
        <v>9838</v>
      </c>
      <c r="AB12" t="s">
        <v>10999</v>
      </c>
    </row>
    <row r="13" spans="1:28" x14ac:dyDescent="0.25">
      <c r="A13">
        <v>310</v>
      </c>
      <c r="B13" t="s">
        <v>9585</v>
      </c>
      <c r="C13" s="7">
        <v>45189</v>
      </c>
      <c r="D13" t="s">
        <v>492</v>
      </c>
      <c r="E13" t="s">
        <v>2647</v>
      </c>
      <c r="F13" t="s">
        <v>551</v>
      </c>
      <c r="G13" t="s">
        <v>12</v>
      </c>
      <c r="H13">
        <v>18.600000000000001</v>
      </c>
      <c r="I13" t="s">
        <v>13</v>
      </c>
      <c r="J13" t="s">
        <v>40</v>
      </c>
      <c r="K13" t="s">
        <v>21</v>
      </c>
      <c r="L13">
        <v>10</v>
      </c>
      <c r="M13" t="s">
        <v>22</v>
      </c>
      <c r="N13" t="s">
        <v>5521</v>
      </c>
      <c r="O13" t="s">
        <v>6282</v>
      </c>
      <c r="P13" t="s">
        <v>136</v>
      </c>
      <c r="Q13" t="s">
        <v>6744</v>
      </c>
      <c r="R13" t="s">
        <v>9663</v>
      </c>
      <c r="S13" t="s">
        <v>16</v>
      </c>
      <c r="T13" t="s">
        <v>16</v>
      </c>
      <c r="U13" t="s">
        <v>1949</v>
      </c>
      <c r="V13" t="s">
        <v>1926</v>
      </c>
      <c r="W13" t="s">
        <v>4464</v>
      </c>
      <c r="X13" t="s">
        <v>494</v>
      </c>
      <c r="Y13">
        <v>2.548</v>
      </c>
      <c r="Z13" t="s">
        <v>9855</v>
      </c>
      <c r="AA13" t="s">
        <v>9838</v>
      </c>
      <c r="AB13" t="s">
        <v>11000</v>
      </c>
    </row>
    <row r="14" spans="1:28" x14ac:dyDescent="0.25">
      <c r="A14">
        <v>309</v>
      </c>
      <c r="B14" t="s">
        <v>9588</v>
      </c>
      <c r="C14" s="7">
        <v>45189</v>
      </c>
      <c r="D14" t="s">
        <v>9600</v>
      </c>
      <c r="E14" t="s">
        <v>2647</v>
      </c>
      <c r="F14" t="s">
        <v>11</v>
      </c>
      <c r="G14" t="s">
        <v>12</v>
      </c>
      <c r="H14">
        <v>7.3</v>
      </c>
      <c r="I14" t="s">
        <v>13</v>
      </c>
      <c r="J14" t="s">
        <v>9590</v>
      </c>
      <c r="K14" t="s">
        <v>970</v>
      </c>
      <c r="L14">
        <v>6</v>
      </c>
      <c r="M14" t="s">
        <v>72</v>
      </c>
      <c r="N14" t="s">
        <v>5521</v>
      </c>
      <c r="O14" t="s">
        <v>6236</v>
      </c>
      <c r="P14" t="s">
        <v>18</v>
      </c>
      <c r="Q14" t="s">
        <v>6744</v>
      </c>
      <c r="R14" t="s">
        <v>9663</v>
      </c>
      <c r="S14" t="s">
        <v>16</v>
      </c>
      <c r="T14" t="s">
        <v>1925</v>
      </c>
      <c r="U14" t="s">
        <v>11</v>
      </c>
      <c r="V14" t="s">
        <v>16</v>
      </c>
      <c r="W14" t="s">
        <v>4464</v>
      </c>
      <c r="X14" t="s">
        <v>9591</v>
      </c>
      <c r="Y14">
        <v>1</v>
      </c>
      <c r="Z14" t="s">
        <v>9855</v>
      </c>
      <c r="AA14" t="s">
        <v>9838</v>
      </c>
      <c r="AB14" t="s">
        <v>11002</v>
      </c>
    </row>
    <row r="15" spans="1:28" x14ac:dyDescent="0.25">
      <c r="A15">
        <v>308</v>
      </c>
      <c r="B15" t="s">
        <v>9326</v>
      </c>
      <c r="C15" s="7">
        <v>45183</v>
      </c>
      <c r="D15" t="s">
        <v>9289</v>
      </c>
      <c r="E15" t="s">
        <v>304</v>
      </c>
      <c r="F15" t="s">
        <v>11</v>
      </c>
      <c r="G15" t="s">
        <v>12</v>
      </c>
      <c r="H15">
        <v>2.6</v>
      </c>
      <c r="I15" t="s">
        <v>13</v>
      </c>
      <c r="J15" t="s">
        <v>28</v>
      </c>
      <c r="K15" t="s">
        <v>16</v>
      </c>
      <c r="L15" t="s">
        <v>16</v>
      </c>
      <c r="M15" t="s">
        <v>72</v>
      </c>
      <c r="N15" t="s">
        <v>4464</v>
      </c>
      <c r="O15" t="s">
        <v>6236</v>
      </c>
      <c r="P15" t="s">
        <v>58</v>
      </c>
      <c r="Q15" t="s">
        <v>6744</v>
      </c>
      <c r="R15" t="s">
        <v>9708</v>
      </c>
      <c r="S15" t="s">
        <v>9725</v>
      </c>
      <c r="T15" t="s">
        <v>16</v>
      </c>
      <c r="U15" t="s">
        <v>11</v>
      </c>
      <c r="V15" t="s">
        <v>1929</v>
      </c>
      <c r="W15" t="s">
        <v>4464</v>
      </c>
      <c r="X15" t="s">
        <v>9288</v>
      </c>
      <c r="Y15">
        <v>0.35599999999999998</v>
      </c>
      <c r="Z15" t="s">
        <v>9855</v>
      </c>
      <c r="AA15" t="s">
        <v>9838</v>
      </c>
      <c r="AB15" t="s">
        <v>11007</v>
      </c>
    </row>
    <row r="16" spans="1:28" x14ac:dyDescent="0.25">
      <c r="A16">
        <v>307</v>
      </c>
      <c r="B16" t="s">
        <v>9335</v>
      </c>
      <c r="C16" s="7">
        <v>45182</v>
      </c>
      <c r="D16" t="s">
        <v>9336</v>
      </c>
      <c r="E16" t="s">
        <v>2720</v>
      </c>
      <c r="F16" t="s">
        <v>11</v>
      </c>
      <c r="G16" t="s">
        <v>3890</v>
      </c>
      <c r="H16">
        <v>76</v>
      </c>
      <c r="I16" t="s">
        <v>13</v>
      </c>
      <c r="J16" t="s">
        <v>638</v>
      </c>
      <c r="K16" t="s">
        <v>872</v>
      </c>
      <c r="L16">
        <v>0</v>
      </c>
      <c r="M16" t="s">
        <v>72</v>
      </c>
      <c r="N16" t="s">
        <v>16</v>
      </c>
      <c r="O16" t="s">
        <v>1883</v>
      </c>
      <c r="P16" t="s">
        <v>58</v>
      </c>
      <c r="Q16" t="s">
        <v>6744</v>
      </c>
      <c r="R16" t="s">
        <v>6245</v>
      </c>
      <c r="S16" t="s">
        <v>7114</v>
      </c>
      <c r="T16" t="s">
        <v>16</v>
      </c>
      <c r="U16" t="s">
        <v>11</v>
      </c>
      <c r="V16" t="s">
        <v>16</v>
      </c>
      <c r="W16" t="s">
        <v>9825</v>
      </c>
      <c r="X16" t="s">
        <v>9337</v>
      </c>
      <c r="Y16">
        <v>0.53200000000000003</v>
      </c>
      <c r="Z16" t="s">
        <v>9855</v>
      </c>
      <c r="AA16" t="s">
        <v>9838</v>
      </c>
      <c r="AB16" t="s">
        <v>11078</v>
      </c>
    </row>
    <row r="17" spans="1:28" x14ac:dyDescent="0.25">
      <c r="A17">
        <v>306</v>
      </c>
      <c r="B17" t="s">
        <v>9328</v>
      </c>
      <c r="C17" s="7">
        <v>45182</v>
      </c>
      <c r="D17" t="s">
        <v>9338</v>
      </c>
      <c r="E17" t="s">
        <v>2647</v>
      </c>
      <c r="F17" t="s">
        <v>11</v>
      </c>
      <c r="G17" t="s">
        <v>12</v>
      </c>
      <c r="H17">
        <v>5.8</v>
      </c>
      <c r="I17" t="s">
        <v>13</v>
      </c>
      <c r="J17" t="s">
        <v>2388</v>
      </c>
      <c r="K17" t="s">
        <v>1158</v>
      </c>
      <c r="L17">
        <v>0</v>
      </c>
      <c r="M17" t="s">
        <v>22</v>
      </c>
      <c r="N17" t="s">
        <v>4464</v>
      </c>
      <c r="O17" t="s">
        <v>6282</v>
      </c>
      <c r="P17" t="s">
        <v>58</v>
      </c>
      <c r="Q17" t="s">
        <v>6744</v>
      </c>
      <c r="R17" t="s">
        <v>9663</v>
      </c>
      <c r="S17" t="s">
        <v>16</v>
      </c>
      <c r="T17" t="s">
        <v>1925</v>
      </c>
      <c r="U17" t="s">
        <v>11</v>
      </c>
      <c r="V17" t="s">
        <v>1929</v>
      </c>
      <c r="W17" t="s">
        <v>4464</v>
      </c>
      <c r="X17" t="s">
        <v>9330</v>
      </c>
      <c r="Y17">
        <v>0.79500000000000004</v>
      </c>
      <c r="Z17" t="s">
        <v>9855</v>
      </c>
      <c r="AA17" t="s">
        <v>9838</v>
      </c>
      <c r="AB17" t="s">
        <v>11008</v>
      </c>
    </row>
    <row r="18" spans="1:28" x14ac:dyDescent="0.25">
      <c r="A18">
        <v>305</v>
      </c>
      <c r="B18" t="s">
        <v>9286</v>
      </c>
      <c r="C18" s="7">
        <v>45177</v>
      </c>
      <c r="D18" t="s">
        <v>9289</v>
      </c>
      <c r="E18" t="s">
        <v>2720</v>
      </c>
      <c r="F18" t="s">
        <v>11</v>
      </c>
      <c r="G18" t="s">
        <v>12</v>
      </c>
      <c r="H18">
        <v>4.41</v>
      </c>
      <c r="I18" t="s">
        <v>13</v>
      </c>
      <c r="J18" t="s">
        <v>28</v>
      </c>
      <c r="K18" t="s">
        <v>16</v>
      </c>
      <c r="L18" t="s">
        <v>16</v>
      </c>
      <c r="M18" t="s">
        <v>22</v>
      </c>
      <c r="N18" t="s">
        <v>4464</v>
      </c>
      <c r="O18" t="s">
        <v>16</v>
      </c>
      <c r="P18" t="s">
        <v>58</v>
      </c>
      <c r="Q18" t="s">
        <v>6744</v>
      </c>
      <c r="R18" t="s">
        <v>6245</v>
      </c>
      <c r="S18" t="s">
        <v>7114</v>
      </c>
      <c r="T18" t="s">
        <v>16</v>
      </c>
      <c r="U18" t="s">
        <v>11</v>
      </c>
      <c r="V18" t="s">
        <v>16</v>
      </c>
      <c r="W18" t="s">
        <v>4464</v>
      </c>
      <c r="X18" t="s">
        <v>9288</v>
      </c>
      <c r="Y18">
        <v>0.6</v>
      </c>
      <c r="Z18" t="s">
        <v>9855</v>
      </c>
      <c r="AA18" t="s">
        <v>9838</v>
      </c>
      <c r="AB18" t="s">
        <v>11013</v>
      </c>
    </row>
    <row r="19" spans="1:28" x14ac:dyDescent="0.25">
      <c r="A19">
        <v>304</v>
      </c>
      <c r="B19" t="s">
        <v>9290</v>
      </c>
      <c r="C19" s="7">
        <v>45176</v>
      </c>
      <c r="D19" t="s">
        <v>2990</v>
      </c>
      <c r="E19" t="s">
        <v>304</v>
      </c>
      <c r="F19" t="s">
        <v>11</v>
      </c>
      <c r="G19" t="s">
        <v>100</v>
      </c>
      <c r="H19">
        <v>0.64</v>
      </c>
      <c r="I19" t="s">
        <v>13</v>
      </c>
      <c r="J19" t="s">
        <v>192</v>
      </c>
      <c r="K19" t="s">
        <v>2664</v>
      </c>
      <c r="L19" t="s">
        <v>1938</v>
      </c>
      <c r="M19" t="s">
        <v>22</v>
      </c>
      <c r="N19" t="s">
        <v>16</v>
      </c>
      <c r="O19" t="s">
        <v>6236</v>
      </c>
      <c r="P19" t="s">
        <v>50</v>
      </c>
      <c r="Q19" t="s">
        <v>6744</v>
      </c>
      <c r="R19" t="s">
        <v>9708</v>
      </c>
      <c r="S19" t="s">
        <v>9725</v>
      </c>
      <c r="T19" t="s">
        <v>16</v>
      </c>
      <c r="U19" t="s">
        <v>11</v>
      </c>
      <c r="V19" t="s">
        <v>1932</v>
      </c>
      <c r="W19" t="s">
        <v>9813</v>
      </c>
      <c r="X19" t="s">
        <v>2987</v>
      </c>
      <c r="Y19">
        <v>0.64</v>
      </c>
      <c r="Z19" t="s">
        <v>9855</v>
      </c>
      <c r="AA19" t="s">
        <v>9838</v>
      </c>
      <c r="AB19" t="s">
        <v>11079</v>
      </c>
    </row>
    <row r="20" spans="1:28" x14ac:dyDescent="0.25">
      <c r="A20">
        <v>303</v>
      </c>
      <c r="B20" t="s">
        <v>9291</v>
      </c>
      <c r="C20" s="7">
        <v>45174</v>
      </c>
      <c r="D20" t="s">
        <v>9292</v>
      </c>
      <c r="E20" t="s">
        <v>2554</v>
      </c>
      <c r="F20" t="s">
        <v>11</v>
      </c>
      <c r="G20" t="s">
        <v>3890</v>
      </c>
      <c r="H20">
        <v>71</v>
      </c>
      <c r="I20" t="s">
        <v>13</v>
      </c>
      <c r="J20" t="s">
        <v>638</v>
      </c>
      <c r="K20" t="s">
        <v>16</v>
      </c>
      <c r="L20" t="s">
        <v>16</v>
      </c>
      <c r="M20" t="s">
        <v>22</v>
      </c>
      <c r="N20" t="s">
        <v>16</v>
      </c>
      <c r="O20" t="s">
        <v>16</v>
      </c>
      <c r="P20" t="s">
        <v>58</v>
      </c>
      <c r="Q20" t="s">
        <v>6744</v>
      </c>
      <c r="R20" t="s">
        <v>6245</v>
      </c>
      <c r="S20" t="s">
        <v>7114</v>
      </c>
      <c r="T20" t="s">
        <v>16</v>
      </c>
      <c r="U20" t="s">
        <v>11</v>
      </c>
      <c r="V20" t="s">
        <v>16</v>
      </c>
      <c r="W20" t="s">
        <v>9825</v>
      </c>
      <c r="X20" t="s">
        <v>9293</v>
      </c>
      <c r="Y20">
        <v>0.497</v>
      </c>
      <c r="Z20" t="s">
        <v>9855</v>
      </c>
      <c r="AA20" t="s">
        <v>9838</v>
      </c>
      <c r="AB20" t="s">
        <v>11080</v>
      </c>
    </row>
    <row r="21" spans="1:28" x14ac:dyDescent="0.25">
      <c r="A21">
        <v>302</v>
      </c>
      <c r="B21" t="s">
        <v>6989</v>
      </c>
      <c r="C21" s="7">
        <v>45169</v>
      </c>
      <c r="D21" t="s">
        <v>3468</v>
      </c>
      <c r="E21" t="s">
        <v>304</v>
      </c>
      <c r="F21" t="s">
        <v>11</v>
      </c>
      <c r="G21" t="s">
        <v>12</v>
      </c>
      <c r="H21">
        <v>2</v>
      </c>
      <c r="I21" t="s">
        <v>13</v>
      </c>
      <c r="J21" t="s">
        <v>28</v>
      </c>
      <c r="K21" t="s">
        <v>16</v>
      </c>
      <c r="L21" t="s">
        <v>16</v>
      </c>
      <c r="M21" t="s">
        <v>22</v>
      </c>
      <c r="N21" t="s">
        <v>4464</v>
      </c>
      <c r="O21" t="s">
        <v>1883</v>
      </c>
      <c r="P21" t="s">
        <v>58</v>
      </c>
      <c r="Q21" t="s">
        <v>6744</v>
      </c>
      <c r="R21" t="s">
        <v>9708</v>
      </c>
      <c r="S21" t="s">
        <v>9725</v>
      </c>
      <c r="T21" t="s">
        <v>16</v>
      </c>
      <c r="U21" t="s">
        <v>11</v>
      </c>
      <c r="V21" t="s">
        <v>1932</v>
      </c>
      <c r="W21" t="s">
        <v>4464</v>
      </c>
      <c r="X21" t="s">
        <v>3465</v>
      </c>
      <c r="Y21">
        <v>0.27400000000000002</v>
      </c>
      <c r="Z21" t="s">
        <v>9855</v>
      </c>
      <c r="AA21" t="s">
        <v>9839</v>
      </c>
      <c r="AB21" t="s">
        <v>11014</v>
      </c>
    </row>
    <row r="22" spans="1:28" x14ac:dyDescent="0.25">
      <c r="A22">
        <v>301</v>
      </c>
      <c r="B22" t="s">
        <v>6998</v>
      </c>
      <c r="C22" s="7">
        <v>45168</v>
      </c>
      <c r="D22" t="s">
        <v>7006</v>
      </c>
      <c r="E22" t="s">
        <v>2554</v>
      </c>
      <c r="F22" t="s">
        <v>11</v>
      </c>
      <c r="G22" t="s">
        <v>3890</v>
      </c>
      <c r="H22">
        <v>56.6</v>
      </c>
      <c r="I22" t="s">
        <v>13</v>
      </c>
      <c r="J22" t="s">
        <v>638</v>
      </c>
      <c r="K22" t="s">
        <v>16</v>
      </c>
      <c r="L22" t="s">
        <v>16</v>
      </c>
      <c r="M22" t="s">
        <v>7000</v>
      </c>
      <c r="N22" t="s">
        <v>16</v>
      </c>
      <c r="O22" t="s">
        <v>6236</v>
      </c>
      <c r="P22" t="s">
        <v>58</v>
      </c>
      <c r="Q22" t="s">
        <v>6744</v>
      </c>
      <c r="R22" t="s">
        <v>6245</v>
      </c>
      <c r="S22" t="s">
        <v>7114</v>
      </c>
      <c r="T22" t="s">
        <v>16</v>
      </c>
      <c r="U22" t="s">
        <v>11</v>
      </c>
      <c r="V22" t="s">
        <v>1929</v>
      </c>
      <c r="W22" t="s">
        <v>9825</v>
      </c>
      <c r="X22" t="s">
        <v>7001</v>
      </c>
      <c r="Y22">
        <v>0.39600000000000002</v>
      </c>
      <c r="Z22" t="s">
        <v>9855</v>
      </c>
      <c r="AA22" t="s">
        <v>9839</v>
      </c>
      <c r="AB22" t="s">
        <v>11081</v>
      </c>
    </row>
    <row r="23" spans="1:28" x14ac:dyDescent="0.25">
      <c r="A23">
        <v>300</v>
      </c>
      <c r="B23" t="s">
        <v>6987</v>
      </c>
      <c r="C23" s="7">
        <v>45167</v>
      </c>
      <c r="D23" t="s">
        <v>3105</v>
      </c>
      <c r="E23" t="s">
        <v>2573</v>
      </c>
      <c r="F23" t="s">
        <v>11</v>
      </c>
      <c r="G23" t="s">
        <v>100</v>
      </c>
      <c r="H23">
        <v>0.5</v>
      </c>
      <c r="I23" t="s">
        <v>121</v>
      </c>
      <c r="J23" t="s">
        <v>826</v>
      </c>
      <c r="K23" t="s">
        <v>16</v>
      </c>
      <c r="L23" t="s">
        <v>16</v>
      </c>
      <c r="M23" t="s">
        <v>72</v>
      </c>
      <c r="N23" t="s">
        <v>16</v>
      </c>
      <c r="O23" t="s">
        <v>6282</v>
      </c>
      <c r="P23" t="s">
        <v>133</v>
      </c>
      <c r="Q23" t="s">
        <v>6744</v>
      </c>
      <c r="R23" t="s">
        <v>6245</v>
      </c>
      <c r="S23" t="s">
        <v>16</v>
      </c>
      <c r="T23" t="s">
        <v>16</v>
      </c>
      <c r="U23" t="s">
        <v>448</v>
      </c>
      <c r="V23" t="s">
        <v>1926</v>
      </c>
      <c r="W23" t="s">
        <v>9813</v>
      </c>
      <c r="X23" t="s">
        <v>3102</v>
      </c>
      <c r="Y23">
        <v>0.5</v>
      </c>
      <c r="Z23" t="s">
        <v>9855</v>
      </c>
      <c r="AA23" t="s">
        <v>9839</v>
      </c>
      <c r="AB23" t="s">
        <v>10758</v>
      </c>
    </row>
    <row r="24" spans="1:28" x14ac:dyDescent="0.25">
      <c r="A24">
        <v>299</v>
      </c>
      <c r="B24" t="s">
        <v>6749</v>
      </c>
      <c r="C24" s="7">
        <v>45163</v>
      </c>
      <c r="D24" t="s">
        <v>5802</v>
      </c>
      <c r="E24" t="s">
        <v>304</v>
      </c>
      <c r="F24" t="s">
        <v>11</v>
      </c>
      <c r="G24" t="s">
        <v>12</v>
      </c>
      <c r="H24">
        <v>2.1800000000000002</v>
      </c>
      <c r="I24" t="s">
        <v>13</v>
      </c>
      <c r="J24" t="s">
        <v>77</v>
      </c>
      <c r="K24" t="s">
        <v>16</v>
      </c>
      <c r="L24" t="s">
        <v>16</v>
      </c>
      <c r="M24" t="s">
        <v>72</v>
      </c>
      <c r="N24" t="s">
        <v>4464</v>
      </c>
      <c r="O24" t="s">
        <v>6236</v>
      </c>
      <c r="P24" t="s">
        <v>58</v>
      </c>
      <c r="Q24" t="s">
        <v>6744</v>
      </c>
      <c r="R24" t="s">
        <v>9708</v>
      </c>
      <c r="S24" t="s">
        <v>9725</v>
      </c>
      <c r="T24" t="s">
        <v>16</v>
      </c>
      <c r="U24" t="s">
        <v>11</v>
      </c>
      <c r="V24" t="s">
        <v>1932</v>
      </c>
      <c r="W24" t="s">
        <v>4464</v>
      </c>
      <c r="X24" t="s">
        <v>5801</v>
      </c>
      <c r="Y24">
        <v>0.29899999999999999</v>
      </c>
      <c r="Z24" t="s">
        <v>9855</v>
      </c>
      <c r="AA24" t="s">
        <v>9839</v>
      </c>
      <c r="AB24" t="s">
        <v>11021</v>
      </c>
    </row>
    <row r="25" spans="1:28" x14ac:dyDescent="0.25">
      <c r="A25">
        <v>298</v>
      </c>
      <c r="B25" t="s">
        <v>6751</v>
      </c>
      <c r="C25" s="7">
        <v>45162</v>
      </c>
      <c r="D25" t="s">
        <v>6775</v>
      </c>
      <c r="E25" t="s">
        <v>2501</v>
      </c>
      <c r="F25" t="s">
        <v>11</v>
      </c>
      <c r="G25" t="s">
        <v>12</v>
      </c>
      <c r="H25">
        <v>7.18</v>
      </c>
      <c r="I25" t="s">
        <v>13</v>
      </c>
      <c r="J25" t="s">
        <v>48</v>
      </c>
      <c r="K25" t="s">
        <v>16</v>
      </c>
      <c r="L25" t="s">
        <v>16</v>
      </c>
      <c r="M25" t="s">
        <v>22</v>
      </c>
      <c r="N25" t="s">
        <v>4464</v>
      </c>
      <c r="O25" t="s">
        <v>6236</v>
      </c>
      <c r="P25" t="s">
        <v>50</v>
      </c>
      <c r="Q25" t="s">
        <v>6744</v>
      </c>
      <c r="R25" t="s">
        <v>6245</v>
      </c>
      <c r="S25" t="s">
        <v>16</v>
      </c>
      <c r="T25" t="s">
        <v>16</v>
      </c>
      <c r="U25" t="s">
        <v>11</v>
      </c>
      <c r="V25" t="s">
        <v>1932</v>
      </c>
      <c r="W25" t="s">
        <v>4464</v>
      </c>
      <c r="X25" t="s">
        <v>6753</v>
      </c>
      <c r="Y25">
        <v>0.98399999999999999</v>
      </c>
      <c r="Z25" t="s">
        <v>9855</v>
      </c>
      <c r="AA25" t="s">
        <v>9839</v>
      </c>
      <c r="AB25" t="s">
        <v>11022</v>
      </c>
    </row>
    <row r="26" spans="1:28" x14ac:dyDescent="0.25">
      <c r="A26">
        <v>297</v>
      </c>
      <c r="B26" t="s">
        <v>6754</v>
      </c>
      <c r="C26" s="7">
        <v>45162</v>
      </c>
      <c r="D26" t="s">
        <v>6778</v>
      </c>
      <c r="E26" t="s">
        <v>304</v>
      </c>
      <c r="F26" t="s">
        <v>11</v>
      </c>
      <c r="G26" t="s">
        <v>12</v>
      </c>
      <c r="H26">
        <v>1.7</v>
      </c>
      <c r="I26" t="s">
        <v>13</v>
      </c>
      <c r="J26" t="s">
        <v>28</v>
      </c>
      <c r="K26" t="s">
        <v>16</v>
      </c>
      <c r="L26" t="s">
        <v>16</v>
      </c>
      <c r="M26" t="s">
        <v>22</v>
      </c>
      <c r="N26" t="s">
        <v>4464</v>
      </c>
      <c r="O26" t="s">
        <v>6236</v>
      </c>
      <c r="P26" t="s">
        <v>50</v>
      </c>
      <c r="Q26" t="s">
        <v>6744</v>
      </c>
      <c r="R26" t="s">
        <v>9708</v>
      </c>
      <c r="S26" t="s">
        <v>9725</v>
      </c>
      <c r="T26" t="s">
        <v>16</v>
      </c>
      <c r="U26" t="s">
        <v>11</v>
      </c>
      <c r="V26" t="s">
        <v>1932</v>
      </c>
      <c r="W26" t="s">
        <v>4464</v>
      </c>
      <c r="X26" t="s">
        <v>6756</v>
      </c>
      <c r="Y26">
        <v>0.23300000000000001</v>
      </c>
      <c r="Z26" t="s">
        <v>9855</v>
      </c>
      <c r="AA26" t="s">
        <v>9839</v>
      </c>
      <c r="AB26" t="s">
        <v>11023</v>
      </c>
    </row>
    <row r="27" spans="1:28" x14ac:dyDescent="0.25">
      <c r="A27">
        <v>296</v>
      </c>
      <c r="B27" t="s">
        <v>6758</v>
      </c>
      <c r="C27" s="7">
        <v>45160</v>
      </c>
      <c r="D27" t="s">
        <v>2815</v>
      </c>
      <c r="E27" t="s">
        <v>311</v>
      </c>
      <c r="F27" t="s">
        <v>11</v>
      </c>
      <c r="G27" t="s">
        <v>3890</v>
      </c>
      <c r="H27">
        <v>130</v>
      </c>
      <c r="I27" t="s">
        <v>13</v>
      </c>
      <c r="J27" t="s">
        <v>756</v>
      </c>
      <c r="K27" t="s">
        <v>6759</v>
      </c>
      <c r="L27" t="s">
        <v>41</v>
      </c>
      <c r="M27" t="s">
        <v>72</v>
      </c>
      <c r="N27" t="s">
        <v>16</v>
      </c>
      <c r="O27" t="s">
        <v>6236</v>
      </c>
      <c r="P27" t="s">
        <v>18</v>
      </c>
      <c r="Q27" t="s">
        <v>6745</v>
      </c>
      <c r="R27" t="s">
        <v>6245</v>
      </c>
      <c r="S27" t="s">
        <v>7115</v>
      </c>
      <c r="T27" t="s">
        <v>1925</v>
      </c>
      <c r="U27" t="s">
        <v>11</v>
      </c>
      <c r="V27" t="s">
        <v>16</v>
      </c>
      <c r="W27" t="s">
        <v>9825</v>
      </c>
      <c r="X27" t="s">
        <v>309</v>
      </c>
      <c r="Y27">
        <v>0.91</v>
      </c>
      <c r="Z27" t="s">
        <v>9855</v>
      </c>
      <c r="AA27" t="s">
        <v>9839</v>
      </c>
      <c r="AB27" t="s">
        <v>11082</v>
      </c>
    </row>
    <row r="28" spans="1:28" x14ac:dyDescent="0.25">
      <c r="A28">
        <v>295</v>
      </c>
      <c r="B28" t="s">
        <v>6760</v>
      </c>
      <c r="C28" s="7">
        <v>45159</v>
      </c>
      <c r="D28" t="s">
        <v>3736</v>
      </c>
      <c r="E28" t="s">
        <v>371</v>
      </c>
      <c r="F28" t="s">
        <v>11</v>
      </c>
      <c r="G28" t="s">
        <v>3890</v>
      </c>
      <c r="H28">
        <v>167.2</v>
      </c>
      <c r="I28" t="s">
        <v>13</v>
      </c>
      <c r="J28" t="s">
        <v>3574</v>
      </c>
      <c r="K28" t="s">
        <v>6759</v>
      </c>
      <c r="L28" t="s">
        <v>65</v>
      </c>
      <c r="M28" t="s">
        <v>72</v>
      </c>
      <c r="N28" t="s">
        <v>16</v>
      </c>
      <c r="O28" t="s">
        <v>6236</v>
      </c>
      <c r="P28" t="s">
        <v>18</v>
      </c>
      <c r="Q28" t="s">
        <v>6744</v>
      </c>
      <c r="R28" t="s">
        <v>6245</v>
      </c>
      <c r="S28" t="s">
        <v>7115</v>
      </c>
      <c r="T28" t="s">
        <v>16</v>
      </c>
      <c r="U28" t="s">
        <v>11</v>
      </c>
      <c r="V28" t="s">
        <v>1929</v>
      </c>
      <c r="W28" t="s">
        <v>9825</v>
      </c>
      <c r="X28" t="s">
        <v>3733</v>
      </c>
      <c r="Y28">
        <v>1.17</v>
      </c>
      <c r="Z28" t="s">
        <v>9855</v>
      </c>
      <c r="AA28" t="s">
        <v>9839</v>
      </c>
      <c r="AB28" t="s">
        <v>11083</v>
      </c>
    </row>
    <row r="29" spans="1:28" x14ac:dyDescent="0.25">
      <c r="A29">
        <v>294</v>
      </c>
      <c r="B29" t="s">
        <v>6724</v>
      </c>
      <c r="C29" s="7">
        <v>45154</v>
      </c>
      <c r="D29" t="s">
        <v>6731</v>
      </c>
      <c r="E29" t="s">
        <v>391</v>
      </c>
      <c r="F29" t="s">
        <v>11</v>
      </c>
      <c r="G29" t="s">
        <v>12</v>
      </c>
      <c r="H29">
        <v>2.9</v>
      </c>
      <c r="I29" t="s">
        <v>13</v>
      </c>
      <c r="J29" t="s">
        <v>143</v>
      </c>
      <c r="K29" t="s">
        <v>16</v>
      </c>
      <c r="L29" t="s">
        <v>16</v>
      </c>
      <c r="M29" t="s">
        <v>22</v>
      </c>
      <c r="N29" t="s">
        <v>4464</v>
      </c>
      <c r="O29" t="s">
        <v>6236</v>
      </c>
      <c r="P29" t="s">
        <v>18</v>
      </c>
      <c r="Q29" t="s">
        <v>6744</v>
      </c>
      <c r="R29" t="s">
        <v>6245</v>
      </c>
      <c r="S29" t="s">
        <v>7116</v>
      </c>
      <c r="T29" t="s">
        <v>16</v>
      </c>
      <c r="U29" t="s">
        <v>11</v>
      </c>
      <c r="V29" t="s">
        <v>1932</v>
      </c>
      <c r="W29" t="s">
        <v>4464</v>
      </c>
      <c r="X29" t="s">
        <v>6726</v>
      </c>
      <c r="Y29">
        <v>0.39400000000000002</v>
      </c>
      <c r="Z29" t="s">
        <v>9855</v>
      </c>
      <c r="AA29" t="s">
        <v>9839</v>
      </c>
      <c r="AB29" t="s">
        <v>11025</v>
      </c>
    </row>
    <row r="30" spans="1:28" x14ac:dyDescent="0.25">
      <c r="A30">
        <v>293</v>
      </c>
      <c r="B30" t="s">
        <v>6699</v>
      </c>
      <c r="C30" s="7">
        <v>45147</v>
      </c>
      <c r="D30" t="s">
        <v>6709</v>
      </c>
      <c r="E30" t="s">
        <v>2573</v>
      </c>
      <c r="F30" t="s">
        <v>11</v>
      </c>
      <c r="G30" t="s">
        <v>12</v>
      </c>
      <c r="H30">
        <v>2.569</v>
      </c>
      <c r="I30" t="s">
        <v>13</v>
      </c>
      <c r="J30" t="s">
        <v>1752</v>
      </c>
      <c r="K30" t="s">
        <v>16</v>
      </c>
      <c r="L30" t="s">
        <v>16</v>
      </c>
      <c r="M30" t="s">
        <v>22</v>
      </c>
      <c r="N30" t="s">
        <v>4464</v>
      </c>
      <c r="O30" t="s">
        <v>6282</v>
      </c>
      <c r="P30" t="s">
        <v>52</v>
      </c>
      <c r="Q30" t="s">
        <v>6744</v>
      </c>
      <c r="R30" t="s">
        <v>6245</v>
      </c>
      <c r="S30" t="s">
        <v>16</v>
      </c>
      <c r="T30" t="s">
        <v>1925</v>
      </c>
      <c r="U30" t="s">
        <v>11</v>
      </c>
      <c r="V30" t="s">
        <v>1932</v>
      </c>
      <c r="W30" t="s">
        <v>4464</v>
      </c>
      <c r="X30" t="s">
        <v>6701</v>
      </c>
      <c r="Y30">
        <v>0.35499999999999998</v>
      </c>
      <c r="Z30" t="s">
        <v>9855</v>
      </c>
      <c r="AA30" t="s">
        <v>9839</v>
      </c>
      <c r="AB30" t="s">
        <v>11026</v>
      </c>
    </row>
    <row r="31" spans="1:28" x14ac:dyDescent="0.25">
      <c r="A31">
        <v>292</v>
      </c>
      <c r="B31" t="s">
        <v>6702</v>
      </c>
      <c r="C31" s="7">
        <v>45146</v>
      </c>
      <c r="D31" t="s">
        <v>3816</v>
      </c>
      <c r="E31" t="s">
        <v>2509</v>
      </c>
      <c r="F31" t="s">
        <v>327</v>
      </c>
      <c r="G31" t="s">
        <v>12</v>
      </c>
      <c r="H31">
        <v>4.8499999999999996</v>
      </c>
      <c r="I31" t="s">
        <v>13</v>
      </c>
      <c r="J31" t="s">
        <v>40</v>
      </c>
      <c r="K31" t="s">
        <v>64</v>
      </c>
      <c r="L31" t="s">
        <v>1936</v>
      </c>
      <c r="M31" t="s">
        <v>22</v>
      </c>
      <c r="N31" t="s">
        <v>4464</v>
      </c>
      <c r="O31" t="s">
        <v>6282</v>
      </c>
      <c r="P31" t="s">
        <v>58</v>
      </c>
      <c r="Q31" t="s">
        <v>6745</v>
      </c>
      <c r="R31" t="s">
        <v>6245</v>
      </c>
      <c r="S31" t="s">
        <v>7115</v>
      </c>
      <c r="T31" t="s">
        <v>16</v>
      </c>
      <c r="U31" t="s">
        <v>11</v>
      </c>
      <c r="V31" t="s">
        <v>1929</v>
      </c>
      <c r="W31" t="s">
        <v>4464</v>
      </c>
      <c r="X31" t="s">
        <v>3813</v>
      </c>
      <c r="Y31">
        <v>0.66900000000000004</v>
      </c>
      <c r="Z31" t="s">
        <v>9855</v>
      </c>
      <c r="AA31" t="s">
        <v>9839</v>
      </c>
      <c r="AB31" t="s">
        <v>11027</v>
      </c>
    </row>
    <row r="32" spans="1:28" x14ac:dyDescent="0.25">
      <c r="A32">
        <v>291</v>
      </c>
      <c r="B32" t="s">
        <v>6697</v>
      </c>
      <c r="C32" s="7">
        <v>45145</v>
      </c>
      <c r="D32" t="s">
        <v>3772</v>
      </c>
      <c r="E32" t="s">
        <v>2647</v>
      </c>
      <c r="F32" t="s">
        <v>11</v>
      </c>
      <c r="G32" t="s">
        <v>100</v>
      </c>
      <c r="H32">
        <v>0.7</v>
      </c>
      <c r="I32" t="s">
        <v>13</v>
      </c>
      <c r="J32" t="s">
        <v>488</v>
      </c>
      <c r="K32" t="s">
        <v>1360</v>
      </c>
      <c r="L32" t="s">
        <v>2089</v>
      </c>
      <c r="M32" t="s">
        <v>72</v>
      </c>
      <c r="N32" t="s">
        <v>4345</v>
      </c>
      <c r="O32" t="s">
        <v>6282</v>
      </c>
      <c r="P32" t="s">
        <v>130</v>
      </c>
      <c r="Q32" t="s">
        <v>6745</v>
      </c>
      <c r="R32" t="s">
        <v>9663</v>
      </c>
      <c r="S32" t="s">
        <v>16</v>
      </c>
      <c r="T32" t="s">
        <v>16</v>
      </c>
      <c r="U32" t="s">
        <v>106</v>
      </c>
      <c r="V32" t="s">
        <v>1926</v>
      </c>
      <c r="W32" t="s">
        <v>9813</v>
      </c>
      <c r="X32" t="s">
        <v>3768</v>
      </c>
      <c r="Y32">
        <v>0.7</v>
      </c>
      <c r="Z32" t="s">
        <v>9855</v>
      </c>
      <c r="AA32" t="s">
        <v>9839</v>
      </c>
      <c r="AB32" t="s">
        <v>10762</v>
      </c>
    </row>
    <row r="33" spans="1:28" x14ac:dyDescent="0.25">
      <c r="A33">
        <v>290</v>
      </c>
      <c r="B33" t="s">
        <v>6667</v>
      </c>
      <c r="C33" s="7">
        <v>45142</v>
      </c>
      <c r="D33" t="s">
        <v>6344</v>
      </c>
      <c r="E33" t="s">
        <v>7117</v>
      </c>
      <c r="F33" t="s">
        <v>11</v>
      </c>
      <c r="G33" t="s">
        <v>12</v>
      </c>
      <c r="H33">
        <v>1.4</v>
      </c>
      <c r="I33" t="s">
        <v>13</v>
      </c>
      <c r="J33" t="s">
        <v>48</v>
      </c>
      <c r="K33" t="s">
        <v>16</v>
      </c>
      <c r="L33" t="s">
        <v>16</v>
      </c>
      <c r="M33" t="s">
        <v>22</v>
      </c>
      <c r="N33" t="s">
        <v>4464</v>
      </c>
      <c r="O33" t="s">
        <v>6282</v>
      </c>
      <c r="P33" t="s">
        <v>47</v>
      </c>
      <c r="Q33" t="s">
        <v>6744</v>
      </c>
      <c r="R33" t="s">
        <v>6243</v>
      </c>
      <c r="S33" t="s">
        <v>16</v>
      </c>
      <c r="T33" t="s">
        <v>16</v>
      </c>
      <c r="U33" t="s">
        <v>11</v>
      </c>
      <c r="V33" t="s">
        <v>16</v>
      </c>
      <c r="W33" t="s">
        <v>4464</v>
      </c>
      <c r="X33" t="s">
        <v>6338</v>
      </c>
      <c r="Y33">
        <v>0.19500000000000001</v>
      </c>
      <c r="Z33" t="s">
        <v>9855</v>
      </c>
      <c r="AA33" t="s">
        <v>9839</v>
      </c>
      <c r="AB33" t="s">
        <v>11028</v>
      </c>
    </row>
    <row r="34" spans="1:28" x14ac:dyDescent="0.25">
      <c r="A34">
        <v>289</v>
      </c>
      <c r="B34" t="s">
        <v>6676</v>
      </c>
      <c r="C34" s="7">
        <v>45141</v>
      </c>
      <c r="D34" t="s">
        <v>6681</v>
      </c>
      <c r="E34" t="s">
        <v>311</v>
      </c>
      <c r="F34" t="s">
        <v>11</v>
      </c>
      <c r="G34" t="s">
        <v>100</v>
      </c>
      <c r="H34">
        <v>1.5</v>
      </c>
      <c r="I34" t="s">
        <v>13</v>
      </c>
      <c r="J34" t="s">
        <v>31</v>
      </c>
      <c r="K34" t="s">
        <v>57</v>
      </c>
      <c r="L34" t="s">
        <v>2073</v>
      </c>
      <c r="M34" t="s">
        <v>22</v>
      </c>
      <c r="N34" t="s">
        <v>16</v>
      </c>
      <c r="O34" t="s">
        <v>1883</v>
      </c>
      <c r="P34" t="s">
        <v>52</v>
      </c>
      <c r="Q34" t="s">
        <v>6745</v>
      </c>
      <c r="R34" t="s">
        <v>6245</v>
      </c>
      <c r="S34" t="s">
        <v>7115</v>
      </c>
      <c r="T34" t="s">
        <v>1925</v>
      </c>
      <c r="U34" t="s">
        <v>11</v>
      </c>
      <c r="V34" t="s">
        <v>16</v>
      </c>
      <c r="W34" t="s">
        <v>9813</v>
      </c>
      <c r="X34" t="s">
        <v>6679</v>
      </c>
      <c r="Y34">
        <v>1.5</v>
      </c>
      <c r="Z34" t="s">
        <v>9855</v>
      </c>
      <c r="AA34" t="s">
        <v>9839</v>
      </c>
      <c r="AB34" t="s">
        <v>11084</v>
      </c>
    </row>
    <row r="35" spans="1:28" x14ac:dyDescent="0.25">
      <c r="A35">
        <v>288</v>
      </c>
      <c r="B35" t="s">
        <v>6673</v>
      </c>
      <c r="C35" s="7">
        <v>45139</v>
      </c>
      <c r="D35" t="s">
        <v>2699</v>
      </c>
      <c r="E35" t="s">
        <v>2697</v>
      </c>
      <c r="F35" t="s">
        <v>11</v>
      </c>
      <c r="G35" t="s">
        <v>12</v>
      </c>
      <c r="H35">
        <v>1.97</v>
      </c>
      <c r="I35" t="s">
        <v>13</v>
      </c>
      <c r="J35" t="s">
        <v>33</v>
      </c>
      <c r="K35" t="s">
        <v>16</v>
      </c>
      <c r="L35" t="s">
        <v>16</v>
      </c>
      <c r="M35" t="s">
        <v>22</v>
      </c>
      <c r="N35" t="s">
        <v>4464</v>
      </c>
      <c r="O35" t="s">
        <v>6283</v>
      </c>
      <c r="P35" t="s">
        <v>35</v>
      </c>
      <c r="Q35" t="s">
        <v>6744</v>
      </c>
      <c r="R35" t="s">
        <v>6245</v>
      </c>
      <c r="S35" t="s">
        <v>16</v>
      </c>
      <c r="T35" t="s">
        <v>16</v>
      </c>
      <c r="U35" t="s">
        <v>11</v>
      </c>
      <c r="V35" t="s">
        <v>1932</v>
      </c>
      <c r="W35" t="s">
        <v>4464</v>
      </c>
      <c r="X35" t="s">
        <v>2245</v>
      </c>
      <c r="Y35">
        <v>0.27400000000000002</v>
      </c>
      <c r="Z35" t="s">
        <v>9855</v>
      </c>
      <c r="AA35" t="s">
        <v>9839</v>
      </c>
      <c r="AB35" t="s">
        <v>11032</v>
      </c>
    </row>
    <row r="36" spans="1:28" x14ac:dyDescent="0.25">
      <c r="A36">
        <v>287</v>
      </c>
      <c r="B36" t="s">
        <v>6402</v>
      </c>
      <c r="C36" s="7">
        <v>45133</v>
      </c>
      <c r="D36" t="s">
        <v>6405</v>
      </c>
      <c r="E36" t="s">
        <v>2604</v>
      </c>
      <c r="F36" t="s">
        <v>11</v>
      </c>
      <c r="G36" t="s">
        <v>100</v>
      </c>
      <c r="H36">
        <v>0.39</v>
      </c>
      <c r="I36" t="s">
        <v>13</v>
      </c>
      <c r="J36" t="s">
        <v>341</v>
      </c>
      <c r="K36" t="s">
        <v>16</v>
      </c>
      <c r="L36" t="s">
        <v>16</v>
      </c>
      <c r="M36" t="s">
        <v>22</v>
      </c>
      <c r="N36" t="s">
        <v>16</v>
      </c>
      <c r="O36" t="s">
        <v>6236</v>
      </c>
      <c r="P36" t="s">
        <v>52</v>
      </c>
      <c r="Q36" t="s">
        <v>6744</v>
      </c>
      <c r="R36" t="s">
        <v>6245</v>
      </c>
      <c r="S36" t="s">
        <v>7118</v>
      </c>
      <c r="T36" t="s">
        <v>16</v>
      </c>
      <c r="U36" t="s">
        <v>11</v>
      </c>
      <c r="V36" t="s">
        <v>16</v>
      </c>
      <c r="W36" t="s">
        <v>9813</v>
      </c>
      <c r="X36" t="s">
        <v>6404</v>
      </c>
      <c r="Y36">
        <v>0.39</v>
      </c>
      <c r="Z36" t="s">
        <v>9855</v>
      </c>
      <c r="AA36" t="s">
        <v>9840</v>
      </c>
      <c r="AB36" t="s">
        <v>11085</v>
      </c>
    </row>
    <row r="37" spans="1:28" x14ac:dyDescent="0.25">
      <c r="A37">
        <v>286</v>
      </c>
      <c r="B37" t="s">
        <v>6330</v>
      </c>
      <c r="C37" s="7">
        <v>45127</v>
      </c>
      <c r="D37" t="s">
        <v>2511</v>
      </c>
      <c r="E37" t="s">
        <v>2647</v>
      </c>
      <c r="F37" t="s">
        <v>11</v>
      </c>
      <c r="G37" t="s">
        <v>12</v>
      </c>
      <c r="H37">
        <v>4.5999999999999996</v>
      </c>
      <c r="I37" t="s">
        <v>2048</v>
      </c>
      <c r="J37" t="s">
        <v>157</v>
      </c>
      <c r="K37" t="s">
        <v>6332</v>
      </c>
      <c r="L37" t="s">
        <v>2082</v>
      </c>
      <c r="M37" t="s">
        <v>22</v>
      </c>
      <c r="N37" t="s">
        <v>4464</v>
      </c>
      <c r="O37" t="s">
        <v>6236</v>
      </c>
      <c r="P37" t="s">
        <v>30</v>
      </c>
      <c r="Q37" t="s">
        <v>6744</v>
      </c>
      <c r="R37" t="s">
        <v>9663</v>
      </c>
      <c r="S37" t="s">
        <v>16</v>
      </c>
      <c r="T37" t="s">
        <v>1925</v>
      </c>
      <c r="U37" t="s">
        <v>11</v>
      </c>
      <c r="V37" t="s">
        <v>1929</v>
      </c>
      <c r="W37" t="s">
        <v>4464</v>
      </c>
      <c r="X37" t="s">
        <v>2160</v>
      </c>
      <c r="Y37">
        <v>0.63900000000000001</v>
      </c>
      <c r="Z37" t="s">
        <v>9855</v>
      </c>
      <c r="AA37" t="s">
        <v>9840</v>
      </c>
      <c r="AB37" t="s">
        <v>11033</v>
      </c>
    </row>
    <row r="38" spans="1:28" x14ac:dyDescent="0.25">
      <c r="A38">
        <v>285</v>
      </c>
      <c r="B38" t="s">
        <v>6333</v>
      </c>
      <c r="C38" s="7">
        <v>45127</v>
      </c>
      <c r="D38" t="s">
        <v>5802</v>
      </c>
      <c r="E38" t="s">
        <v>2509</v>
      </c>
      <c r="F38" t="s">
        <v>11</v>
      </c>
      <c r="G38" t="s">
        <v>12</v>
      </c>
      <c r="H38">
        <v>0.91</v>
      </c>
      <c r="I38" t="s">
        <v>13</v>
      </c>
      <c r="J38" t="s">
        <v>20</v>
      </c>
      <c r="K38" t="s">
        <v>16</v>
      </c>
      <c r="L38" t="s">
        <v>16</v>
      </c>
      <c r="M38" t="s">
        <v>72</v>
      </c>
      <c r="N38" t="s">
        <v>4464</v>
      </c>
      <c r="O38" t="s">
        <v>6236</v>
      </c>
      <c r="P38" t="s">
        <v>58</v>
      </c>
      <c r="Q38" t="s">
        <v>6744</v>
      </c>
      <c r="R38" t="s">
        <v>6245</v>
      </c>
      <c r="S38" t="s">
        <v>7115</v>
      </c>
      <c r="T38" t="s">
        <v>16</v>
      </c>
      <c r="U38" t="s">
        <v>11</v>
      </c>
      <c r="V38" t="s">
        <v>1932</v>
      </c>
      <c r="W38" t="s">
        <v>4464</v>
      </c>
      <c r="X38" t="s">
        <v>5801</v>
      </c>
      <c r="Y38">
        <v>0.126</v>
      </c>
      <c r="Z38" t="s">
        <v>9855</v>
      </c>
      <c r="AA38" t="s">
        <v>9840</v>
      </c>
      <c r="AB38" t="s">
        <v>11034</v>
      </c>
    </row>
    <row r="39" spans="1:28" x14ac:dyDescent="0.25">
      <c r="A39">
        <v>284</v>
      </c>
      <c r="B39" t="s">
        <v>6335</v>
      </c>
      <c r="C39" s="7">
        <v>45124</v>
      </c>
      <c r="D39" t="s">
        <v>6344</v>
      </c>
      <c r="E39" t="s">
        <v>273</v>
      </c>
      <c r="F39" t="s">
        <v>2692</v>
      </c>
      <c r="G39" t="s">
        <v>12</v>
      </c>
      <c r="H39">
        <v>6.7</v>
      </c>
      <c r="I39" t="s">
        <v>13</v>
      </c>
      <c r="J39" t="s">
        <v>6337</v>
      </c>
      <c r="K39" t="s">
        <v>16</v>
      </c>
      <c r="L39" t="s">
        <v>16</v>
      </c>
      <c r="M39" t="s">
        <v>22</v>
      </c>
      <c r="N39" t="s">
        <v>4464</v>
      </c>
      <c r="O39" t="s">
        <v>6236</v>
      </c>
      <c r="P39" t="s">
        <v>47</v>
      </c>
      <c r="Q39" t="s">
        <v>6744</v>
      </c>
      <c r="R39" t="s">
        <v>9663</v>
      </c>
      <c r="S39" t="s">
        <v>16</v>
      </c>
      <c r="T39" t="s">
        <v>16</v>
      </c>
      <c r="U39" t="s">
        <v>11</v>
      </c>
      <c r="V39" t="s">
        <v>16</v>
      </c>
      <c r="W39" t="s">
        <v>4464</v>
      </c>
      <c r="X39" t="s">
        <v>6338</v>
      </c>
      <c r="Y39">
        <v>0.93100000000000005</v>
      </c>
      <c r="Z39" t="s">
        <v>9855</v>
      </c>
      <c r="AA39" t="s">
        <v>9840</v>
      </c>
      <c r="AB39" t="s">
        <v>11035</v>
      </c>
    </row>
    <row r="40" spans="1:28" x14ac:dyDescent="0.25">
      <c r="A40">
        <v>283</v>
      </c>
      <c r="B40" t="s">
        <v>6293</v>
      </c>
      <c r="C40" s="7">
        <v>45121</v>
      </c>
      <c r="D40" t="s">
        <v>6900</v>
      </c>
      <c r="E40" t="s">
        <v>5765</v>
      </c>
      <c r="F40" t="s">
        <v>11</v>
      </c>
      <c r="G40" t="s">
        <v>12</v>
      </c>
      <c r="H40">
        <v>1.2749999999999999</v>
      </c>
      <c r="I40" t="s">
        <v>13</v>
      </c>
      <c r="J40" t="s">
        <v>36</v>
      </c>
      <c r="K40" t="s">
        <v>16</v>
      </c>
      <c r="L40" t="s">
        <v>16</v>
      </c>
      <c r="M40" t="s">
        <v>22</v>
      </c>
      <c r="N40" t="s">
        <v>4464</v>
      </c>
      <c r="O40" t="s">
        <v>6283</v>
      </c>
      <c r="P40" t="s">
        <v>35</v>
      </c>
      <c r="Q40" t="s">
        <v>6744</v>
      </c>
      <c r="R40" t="s">
        <v>6243</v>
      </c>
      <c r="S40" t="s">
        <v>16</v>
      </c>
      <c r="T40" t="s">
        <v>16</v>
      </c>
      <c r="U40" t="s">
        <v>11</v>
      </c>
      <c r="V40" t="s">
        <v>16</v>
      </c>
      <c r="W40" t="s">
        <v>4464</v>
      </c>
      <c r="X40" t="s">
        <v>6294</v>
      </c>
      <c r="Y40">
        <v>0.17799999999999999</v>
      </c>
      <c r="Z40" t="s">
        <v>9855</v>
      </c>
      <c r="AA40" t="s">
        <v>9840</v>
      </c>
      <c r="AB40" t="s">
        <v>11036</v>
      </c>
    </row>
    <row r="41" spans="1:28" x14ac:dyDescent="0.25">
      <c r="A41">
        <v>282</v>
      </c>
      <c r="B41" t="s">
        <v>6295</v>
      </c>
      <c r="C41" s="7">
        <v>45119</v>
      </c>
      <c r="D41" t="s">
        <v>6311</v>
      </c>
      <c r="E41" t="s">
        <v>2573</v>
      </c>
      <c r="F41" t="s">
        <v>11</v>
      </c>
      <c r="G41" t="s">
        <v>12</v>
      </c>
      <c r="H41">
        <v>3</v>
      </c>
      <c r="I41" t="s">
        <v>13</v>
      </c>
      <c r="J41" t="s">
        <v>77</v>
      </c>
      <c r="K41" t="s">
        <v>16</v>
      </c>
      <c r="L41" t="s">
        <v>16</v>
      </c>
      <c r="M41" t="s">
        <v>22</v>
      </c>
      <c r="N41" t="s">
        <v>4464</v>
      </c>
      <c r="O41" t="s">
        <v>1883</v>
      </c>
      <c r="P41" t="s">
        <v>52</v>
      </c>
      <c r="Q41" t="s">
        <v>6744</v>
      </c>
      <c r="R41" t="s">
        <v>6245</v>
      </c>
      <c r="S41" t="s">
        <v>16</v>
      </c>
      <c r="T41" t="s">
        <v>16</v>
      </c>
      <c r="U41" t="s">
        <v>11</v>
      </c>
      <c r="V41" t="s">
        <v>16</v>
      </c>
      <c r="W41" t="s">
        <v>4464</v>
      </c>
      <c r="X41" t="s">
        <v>6297</v>
      </c>
      <c r="Y41">
        <v>0.42</v>
      </c>
      <c r="Z41" t="s">
        <v>9855</v>
      </c>
      <c r="AA41" t="s">
        <v>9840</v>
      </c>
      <c r="AB41" t="s">
        <v>11037</v>
      </c>
    </row>
    <row r="42" spans="1:28" x14ac:dyDescent="0.25">
      <c r="A42">
        <v>281</v>
      </c>
      <c r="B42" t="s">
        <v>6298</v>
      </c>
      <c r="C42" s="7">
        <v>45119</v>
      </c>
      <c r="D42" t="s">
        <v>6316</v>
      </c>
      <c r="E42" t="s">
        <v>2647</v>
      </c>
      <c r="F42" t="s">
        <v>11</v>
      </c>
      <c r="G42" t="s">
        <v>12</v>
      </c>
      <c r="H42">
        <v>12.5</v>
      </c>
      <c r="I42" t="s">
        <v>13</v>
      </c>
      <c r="J42" t="s">
        <v>157</v>
      </c>
      <c r="K42" t="s">
        <v>21</v>
      </c>
      <c r="L42" t="s">
        <v>2073</v>
      </c>
      <c r="M42" t="s">
        <v>22</v>
      </c>
      <c r="N42" t="s">
        <v>5521</v>
      </c>
      <c r="O42" t="s">
        <v>6236</v>
      </c>
      <c r="P42" t="s">
        <v>18</v>
      </c>
      <c r="Q42" t="s">
        <v>6744</v>
      </c>
      <c r="R42" t="s">
        <v>9663</v>
      </c>
      <c r="S42" t="s">
        <v>16</v>
      </c>
      <c r="T42" t="s">
        <v>1925</v>
      </c>
      <c r="U42" t="s">
        <v>11</v>
      </c>
      <c r="V42" t="s">
        <v>1932</v>
      </c>
      <c r="W42" t="s">
        <v>4464</v>
      </c>
      <c r="X42" t="s">
        <v>6299</v>
      </c>
      <c r="Y42">
        <v>1.75</v>
      </c>
      <c r="Z42" t="s">
        <v>9855</v>
      </c>
      <c r="AA42" t="s">
        <v>9840</v>
      </c>
      <c r="AB42" t="s">
        <v>11038</v>
      </c>
    </row>
    <row r="43" spans="1:28" x14ac:dyDescent="0.25">
      <c r="A43">
        <v>280</v>
      </c>
      <c r="B43" t="s">
        <v>6094</v>
      </c>
      <c r="C43" s="7">
        <v>45110</v>
      </c>
      <c r="D43" t="s">
        <v>2124</v>
      </c>
      <c r="E43" t="s">
        <v>2527</v>
      </c>
      <c r="F43" t="s">
        <v>11</v>
      </c>
      <c r="G43" t="s">
        <v>3890</v>
      </c>
      <c r="H43">
        <v>105</v>
      </c>
      <c r="I43" t="s">
        <v>13</v>
      </c>
      <c r="J43" t="s">
        <v>6096</v>
      </c>
      <c r="K43" t="s">
        <v>515</v>
      </c>
      <c r="L43" t="s">
        <v>1938</v>
      </c>
      <c r="M43" t="s">
        <v>22</v>
      </c>
      <c r="N43" t="s">
        <v>16</v>
      </c>
      <c r="O43" t="s">
        <v>6282</v>
      </c>
      <c r="P43" t="s">
        <v>52</v>
      </c>
      <c r="Q43" t="s">
        <v>6744</v>
      </c>
      <c r="R43" t="s">
        <v>9663</v>
      </c>
      <c r="S43" t="s">
        <v>16</v>
      </c>
      <c r="T43" t="s">
        <v>16</v>
      </c>
      <c r="U43" t="s">
        <v>11</v>
      </c>
      <c r="V43" t="s">
        <v>1932</v>
      </c>
      <c r="W43" t="s">
        <v>9825</v>
      </c>
      <c r="X43" t="s">
        <v>2125</v>
      </c>
      <c r="Y43">
        <v>0.73499999999999999</v>
      </c>
      <c r="Z43" t="s">
        <v>9855</v>
      </c>
      <c r="AA43" t="s">
        <v>9840</v>
      </c>
      <c r="AB43" t="s">
        <v>11086</v>
      </c>
    </row>
    <row r="44" spans="1:28" x14ac:dyDescent="0.25">
      <c r="A44">
        <v>279</v>
      </c>
      <c r="B44" t="s">
        <v>5758</v>
      </c>
      <c r="C44" s="7">
        <v>45104</v>
      </c>
      <c r="D44" t="s">
        <v>5763</v>
      </c>
      <c r="E44" t="s">
        <v>5765</v>
      </c>
      <c r="F44" t="s">
        <v>11</v>
      </c>
      <c r="G44" t="s">
        <v>12</v>
      </c>
      <c r="H44">
        <v>1.88</v>
      </c>
      <c r="I44" t="s">
        <v>13</v>
      </c>
      <c r="J44" t="s">
        <v>36</v>
      </c>
      <c r="K44" t="s">
        <v>16</v>
      </c>
      <c r="L44" t="s">
        <v>16</v>
      </c>
      <c r="M44" t="s">
        <v>22</v>
      </c>
      <c r="N44" t="s">
        <v>4464</v>
      </c>
      <c r="O44" t="s">
        <v>6236</v>
      </c>
      <c r="P44" t="s">
        <v>35</v>
      </c>
      <c r="Q44" t="s">
        <v>6744</v>
      </c>
      <c r="R44" t="s">
        <v>6243</v>
      </c>
      <c r="S44" t="s">
        <v>16</v>
      </c>
      <c r="T44" t="s">
        <v>1925</v>
      </c>
      <c r="U44" t="s">
        <v>11</v>
      </c>
      <c r="V44" t="s">
        <v>16</v>
      </c>
      <c r="W44" t="s">
        <v>4464</v>
      </c>
      <c r="X44" t="s">
        <v>5762</v>
      </c>
      <c r="Y44">
        <v>0.25900000000000001</v>
      </c>
      <c r="Z44" t="s">
        <v>9855</v>
      </c>
      <c r="AA44" t="s">
        <v>9841</v>
      </c>
      <c r="AB44" t="s">
        <v>11039</v>
      </c>
    </row>
    <row r="45" spans="1:28" x14ac:dyDescent="0.25">
      <c r="A45">
        <v>278</v>
      </c>
      <c r="B45" t="s">
        <v>5778</v>
      </c>
      <c r="C45" s="7">
        <v>45103</v>
      </c>
      <c r="D45" t="s">
        <v>5781</v>
      </c>
      <c r="E45" t="s">
        <v>2720</v>
      </c>
      <c r="F45" t="s">
        <v>11</v>
      </c>
      <c r="G45" t="s">
        <v>12</v>
      </c>
      <c r="H45">
        <v>11</v>
      </c>
      <c r="I45" t="s">
        <v>13</v>
      </c>
      <c r="J45" t="s">
        <v>28</v>
      </c>
      <c r="K45" t="s">
        <v>16</v>
      </c>
      <c r="L45" t="s">
        <v>16</v>
      </c>
      <c r="M45" t="s">
        <v>166</v>
      </c>
      <c r="N45" t="s">
        <v>4464</v>
      </c>
      <c r="O45" t="s">
        <v>6236</v>
      </c>
      <c r="P45" t="s">
        <v>58</v>
      </c>
      <c r="Q45" t="s">
        <v>6744</v>
      </c>
      <c r="R45" t="s">
        <v>6245</v>
      </c>
      <c r="S45" t="s">
        <v>7114</v>
      </c>
      <c r="T45" t="s">
        <v>16</v>
      </c>
      <c r="U45" t="s">
        <v>11</v>
      </c>
      <c r="V45" t="s">
        <v>16</v>
      </c>
      <c r="W45" t="s">
        <v>4464</v>
      </c>
      <c r="X45" t="s">
        <v>5780</v>
      </c>
      <c r="Y45">
        <v>1.518</v>
      </c>
      <c r="Z45" t="s">
        <v>9855</v>
      </c>
      <c r="AA45" t="s">
        <v>9841</v>
      </c>
      <c r="AB45" t="s">
        <v>11041</v>
      </c>
    </row>
    <row r="46" spans="1:28" x14ac:dyDescent="0.25">
      <c r="A46">
        <v>277</v>
      </c>
      <c r="B46" t="s">
        <v>5784</v>
      </c>
      <c r="C46" s="7">
        <v>45103</v>
      </c>
      <c r="D46" t="s">
        <v>5787</v>
      </c>
      <c r="E46" t="s">
        <v>2778</v>
      </c>
      <c r="F46" t="s">
        <v>11</v>
      </c>
      <c r="G46" t="s">
        <v>12</v>
      </c>
      <c r="H46">
        <v>2</v>
      </c>
      <c r="I46" t="s">
        <v>13</v>
      </c>
      <c r="J46" t="s">
        <v>63</v>
      </c>
      <c r="K46" t="s">
        <v>16</v>
      </c>
      <c r="L46" t="s">
        <v>16</v>
      </c>
      <c r="M46" t="s">
        <v>72</v>
      </c>
      <c r="N46" t="s">
        <v>4464</v>
      </c>
      <c r="O46" t="s">
        <v>6236</v>
      </c>
      <c r="P46" t="s">
        <v>58</v>
      </c>
      <c r="Q46" t="s">
        <v>6744</v>
      </c>
      <c r="R46" t="s">
        <v>6245</v>
      </c>
      <c r="S46" t="s">
        <v>16</v>
      </c>
      <c r="T46" t="s">
        <v>16</v>
      </c>
      <c r="U46" t="s">
        <v>11</v>
      </c>
      <c r="V46" t="s">
        <v>1929</v>
      </c>
      <c r="W46" t="s">
        <v>4464</v>
      </c>
      <c r="X46" t="s">
        <v>5786</v>
      </c>
      <c r="Y46">
        <v>0.27600000000000002</v>
      </c>
      <c r="Z46" t="s">
        <v>9855</v>
      </c>
      <c r="AA46" t="s">
        <v>9841</v>
      </c>
      <c r="AB46" t="s">
        <v>11042</v>
      </c>
    </row>
    <row r="47" spans="1:28" x14ac:dyDescent="0.25">
      <c r="A47">
        <v>276</v>
      </c>
      <c r="B47" t="s">
        <v>5799</v>
      </c>
      <c r="C47" s="7">
        <v>45103</v>
      </c>
      <c r="D47" t="s">
        <v>5802</v>
      </c>
      <c r="E47" t="s">
        <v>2554</v>
      </c>
      <c r="F47" t="s">
        <v>11</v>
      </c>
      <c r="G47" t="s">
        <v>100</v>
      </c>
      <c r="H47">
        <v>0.38500000000000001</v>
      </c>
      <c r="I47" t="s">
        <v>13</v>
      </c>
      <c r="J47" t="s">
        <v>826</v>
      </c>
      <c r="K47" t="s">
        <v>16</v>
      </c>
      <c r="L47" t="s">
        <v>16</v>
      </c>
      <c r="M47" t="s">
        <v>72</v>
      </c>
      <c r="N47" t="s">
        <v>16</v>
      </c>
      <c r="O47" t="s">
        <v>1883</v>
      </c>
      <c r="P47" t="s">
        <v>58</v>
      </c>
      <c r="Q47" t="s">
        <v>6744</v>
      </c>
      <c r="R47" t="s">
        <v>6245</v>
      </c>
      <c r="S47" t="s">
        <v>7114</v>
      </c>
      <c r="T47" t="s">
        <v>16</v>
      </c>
      <c r="U47" t="s">
        <v>11</v>
      </c>
      <c r="V47" t="s">
        <v>1932</v>
      </c>
      <c r="W47" t="s">
        <v>9813</v>
      </c>
      <c r="X47" t="s">
        <v>5801</v>
      </c>
      <c r="Y47">
        <v>0.38500000000000001</v>
      </c>
      <c r="Z47" t="s">
        <v>9855</v>
      </c>
      <c r="AA47" t="s">
        <v>9841</v>
      </c>
      <c r="AB47" t="s">
        <v>11087</v>
      </c>
    </row>
    <row r="48" spans="1:28" x14ac:dyDescent="0.25">
      <c r="A48">
        <v>275</v>
      </c>
      <c r="B48" t="s">
        <v>4984</v>
      </c>
      <c r="C48" s="7">
        <v>45089</v>
      </c>
      <c r="D48" t="s">
        <v>4995</v>
      </c>
      <c r="E48" t="s">
        <v>509</v>
      </c>
      <c r="F48" t="s">
        <v>11</v>
      </c>
      <c r="G48" t="s">
        <v>12</v>
      </c>
      <c r="H48">
        <v>4.84</v>
      </c>
      <c r="I48" t="s">
        <v>13</v>
      </c>
      <c r="J48" t="s">
        <v>4986</v>
      </c>
      <c r="K48" t="s">
        <v>605</v>
      </c>
      <c r="L48" t="s">
        <v>4854</v>
      </c>
      <c r="M48" t="s">
        <v>22</v>
      </c>
      <c r="N48" t="s">
        <v>9817</v>
      </c>
      <c r="O48" t="s">
        <v>1883</v>
      </c>
      <c r="P48" t="s">
        <v>27</v>
      </c>
      <c r="Q48" t="s">
        <v>6744</v>
      </c>
      <c r="R48" t="s">
        <v>6245</v>
      </c>
      <c r="S48" t="s">
        <v>7115</v>
      </c>
      <c r="T48" t="s">
        <v>1925</v>
      </c>
      <c r="U48" t="s">
        <v>11</v>
      </c>
      <c r="V48" t="s">
        <v>1932</v>
      </c>
      <c r="W48" t="s">
        <v>9817</v>
      </c>
      <c r="X48" t="s">
        <v>4987</v>
      </c>
      <c r="Y48">
        <v>0.68</v>
      </c>
      <c r="Z48" t="s">
        <v>9855</v>
      </c>
      <c r="AA48" t="s">
        <v>9841</v>
      </c>
      <c r="AB48" t="s">
        <v>11088</v>
      </c>
    </row>
    <row r="49" spans="1:28" x14ac:dyDescent="0.25">
      <c r="A49">
        <v>274</v>
      </c>
      <c r="B49" t="s">
        <v>4988</v>
      </c>
      <c r="C49" s="7">
        <v>45089</v>
      </c>
      <c r="D49" t="s">
        <v>4995</v>
      </c>
      <c r="E49" t="s">
        <v>311</v>
      </c>
      <c r="F49" t="s">
        <v>11</v>
      </c>
      <c r="G49" t="s">
        <v>12</v>
      </c>
      <c r="H49">
        <v>8.0399999999999991</v>
      </c>
      <c r="I49" t="s">
        <v>13</v>
      </c>
      <c r="J49" t="s">
        <v>4986</v>
      </c>
      <c r="K49" t="s">
        <v>605</v>
      </c>
      <c r="L49" t="s">
        <v>4854</v>
      </c>
      <c r="M49" t="s">
        <v>22</v>
      </c>
      <c r="N49" t="s">
        <v>9817</v>
      </c>
      <c r="O49" t="s">
        <v>1883</v>
      </c>
      <c r="P49" t="s">
        <v>27</v>
      </c>
      <c r="Q49" t="s">
        <v>6744</v>
      </c>
      <c r="R49" t="s">
        <v>6245</v>
      </c>
      <c r="S49" t="s">
        <v>7115</v>
      </c>
      <c r="T49" t="s">
        <v>2136</v>
      </c>
      <c r="U49" t="s">
        <v>11</v>
      </c>
      <c r="V49" t="s">
        <v>1932</v>
      </c>
      <c r="W49" t="s">
        <v>9817</v>
      </c>
      <c r="X49" t="s">
        <v>4987</v>
      </c>
      <c r="Y49">
        <v>1.1299999999999999</v>
      </c>
      <c r="Z49" t="s">
        <v>9855</v>
      </c>
      <c r="AA49" t="s">
        <v>9841</v>
      </c>
      <c r="AB49" t="s">
        <v>11089</v>
      </c>
    </row>
    <row r="50" spans="1:28" x14ac:dyDescent="0.25">
      <c r="A50">
        <v>273</v>
      </c>
      <c r="B50" t="s">
        <v>4769</v>
      </c>
      <c r="C50" s="7">
        <v>45086</v>
      </c>
      <c r="D50" t="s">
        <v>2652</v>
      </c>
      <c r="E50" t="s">
        <v>2509</v>
      </c>
      <c r="F50" t="s">
        <v>11</v>
      </c>
      <c r="G50" t="s">
        <v>12</v>
      </c>
      <c r="H50">
        <v>2.87</v>
      </c>
      <c r="I50" t="s">
        <v>13</v>
      </c>
      <c r="J50" t="s">
        <v>51</v>
      </c>
      <c r="K50" t="s">
        <v>648</v>
      </c>
      <c r="L50" t="s">
        <v>2079</v>
      </c>
      <c r="M50" t="s">
        <v>22</v>
      </c>
      <c r="N50" t="s">
        <v>9817</v>
      </c>
      <c r="O50" t="s">
        <v>6236</v>
      </c>
      <c r="P50" t="s">
        <v>27</v>
      </c>
      <c r="Q50" t="s">
        <v>6744</v>
      </c>
      <c r="R50" t="s">
        <v>6245</v>
      </c>
      <c r="S50" t="s">
        <v>7115</v>
      </c>
      <c r="T50" t="s">
        <v>16</v>
      </c>
      <c r="U50" t="s">
        <v>11</v>
      </c>
      <c r="V50" t="s">
        <v>16</v>
      </c>
      <c r="W50" t="s">
        <v>9817</v>
      </c>
      <c r="X50" t="s">
        <v>2228</v>
      </c>
      <c r="Y50">
        <v>0.4</v>
      </c>
      <c r="Z50" t="s">
        <v>9855</v>
      </c>
      <c r="AA50" t="s">
        <v>9841</v>
      </c>
      <c r="AB50" t="s">
        <v>11090</v>
      </c>
    </row>
    <row r="51" spans="1:28" x14ac:dyDescent="0.25">
      <c r="A51">
        <v>272</v>
      </c>
      <c r="B51" t="s">
        <v>4767</v>
      </c>
      <c r="C51" s="7">
        <v>45086</v>
      </c>
      <c r="D51" t="s">
        <v>2436</v>
      </c>
      <c r="E51" t="s">
        <v>2064</v>
      </c>
      <c r="F51" t="s">
        <v>11</v>
      </c>
      <c r="G51" t="s">
        <v>12</v>
      </c>
      <c r="H51">
        <v>5.5</v>
      </c>
      <c r="I51" t="s">
        <v>13</v>
      </c>
      <c r="J51" t="s">
        <v>77</v>
      </c>
      <c r="K51" t="s">
        <v>26</v>
      </c>
      <c r="L51" t="s">
        <v>2079</v>
      </c>
      <c r="M51" t="s">
        <v>22</v>
      </c>
      <c r="N51" t="s">
        <v>9817</v>
      </c>
      <c r="O51" t="s">
        <v>6236</v>
      </c>
      <c r="P51" t="s">
        <v>103</v>
      </c>
      <c r="Q51" t="s">
        <v>6744</v>
      </c>
      <c r="R51" t="s">
        <v>6245</v>
      </c>
      <c r="S51" t="s">
        <v>16</v>
      </c>
      <c r="T51" t="s">
        <v>1925</v>
      </c>
      <c r="U51" t="s">
        <v>11</v>
      </c>
      <c r="V51" t="s">
        <v>1929</v>
      </c>
      <c r="W51" t="s">
        <v>9817</v>
      </c>
      <c r="X51" t="s">
        <v>2066</v>
      </c>
      <c r="Y51">
        <v>0.78</v>
      </c>
      <c r="Z51" t="s">
        <v>9855</v>
      </c>
      <c r="AA51" t="s">
        <v>9841</v>
      </c>
      <c r="AB51" t="s">
        <v>11091</v>
      </c>
    </row>
    <row r="52" spans="1:28" x14ac:dyDescent="0.25">
      <c r="A52">
        <v>271</v>
      </c>
      <c r="B52" t="s">
        <v>4762</v>
      </c>
      <c r="C52" s="7">
        <v>45086</v>
      </c>
      <c r="D52" t="s">
        <v>4766</v>
      </c>
      <c r="E52" t="s">
        <v>2647</v>
      </c>
      <c r="F52" t="s">
        <v>11</v>
      </c>
      <c r="G52" t="s">
        <v>12</v>
      </c>
      <c r="H52">
        <v>0.89</v>
      </c>
      <c r="I52" t="s">
        <v>13</v>
      </c>
      <c r="J52" t="s">
        <v>157</v>
      </c>
      <c r="K52" t="s">
        <v>16</v>
      </c>
      <c r="L52" t="s">
        <v>16</v>
      </c>
      <c r="M52" t="s">
        <v>22</v>
      </c>
      <c r="N52" t="s">
        <v>9817</v>
      </c>
      <c r="O52" t="s">
        <v>6236</v>
      </c>
      <c r="P52" t="s">
        <v>99</v>
      </c>
      <c r="Q52" t="s">
        <v>6744</v>
      </c>
      <c r="R52" t="s">
        <v>9663</v>
      </c>
      <c r="S52" t="s">
        <v>16</v>
      </c>
      <c r="T52" t="s">
        <v>1925</v>
      </c>
      <c r="U52" t="s">
        <v>11</v>
      </c>
      <c r="V52" t="s">
        <v>1929</v>
      </c>
      <c r="W52" t="s">
        <v>9817</v>
      </c>
      <c r="X52" t="s">
        <v>4765</v>
      </c>
      <c r="Y52">
        <v>0.13</v>
      </c>
      <c r="Z52" t="s">
        <v>9855</v>
      </c>
      <c r="AA52" t="s">
        <v>9841</v>
      </c>
      <c r="AB52" t="s">
        <v>11092</v>
      </c>
    </row>
    <row r="53" spans="1:28" x14ac:dyDescent="0.25">
      <c r="A53">
        <v>270</v>
      </c>
      <c r="B53" t="s">
        <v>4771</v>
      </c>
      <c r="C53" s="7">
        <v>45085</v>
      </c>
      <c r="D53" t="s">
        <v>4776</v>
      </c>
      <c r="E53" t="s">
        <v>391</v>
      </c>
      <c r="F53" t="s">
        <v>11</v>
      </c>
      <c r="G53" t="s">
        <v>12</v>
      </c>
      <c r="H53">
        <v>3.35</v>
      </c>
      <c r="I53" t="s">
        <v>13</v>
      </c>
      <c r="J53" t="s">
        <v>4773</v>
      </c>
      <c r="K53" t="s">
        <v>158</v>
      </c>
      <c r="L53" t="s">
        <v>4774</v>
      </c>
      <c r="M53" t="s">
        <v>22</v>
      </c>
      <c r="N53" t="s">
        <v>9817</v>
      </c>
      <c r="O53" t="s">
        <v>6236</v>
      </c>
      <c r="P53" t="s">
        <v>18</v>
      </c>
      <c r="Q53" t="s">
        <v>6744</v>
      </c>
      <c r="R53" t="s">
        <v>6245</v>
      </c>
      <c r="S53" t="s">
        <v>7116</v>
      </c>
      <c r="T53" t="s">
        <v>16</v>
      </c>
      <c r="U53" t="s">
        <v>11</v>
      </c>
      <c r="V53" t="s">
        <v>1932</v>
      </c>
      <c r="W53" t="s">
        <v>9817</v>
      </c>
      <c r="X53" t="s">
        <v>4775</v>
      </c>
      <c r="Y53">
        <v>0.47</v>
      </c>
      <c r="Z53" t="s">
        <v>9855</v>
      </c>
      <c r="AA53" t="s">
        <v>9841</v>
      </c>
      <c r="AB53" t="s">
        <v>11093</v>
      </c>
    </row>
    <row r="54" spans="1:28" x14ac:dyDescent="0.25">
      <c r="A54">
        <v>269</v>
      </c>
      <c r="B54" t="s">
        <v>4794</v>
      </c>
      <c r="C54" s="7">
        <v>45083</v>
      </c>
      <c r="D54" t="s">
        <v>2558</v>
      </c>
      <c r="E54" t="s">
        <v>2554</v>
      </c>
      <c r="F54" t="s">
        <v>11</v>
      </c>
      <c r="G54" t="s">
        <v>100</v>
      </c>
      <c r="H54">
        <v>0.52</v>
      </c>
      <c r="I54" t="s">
        <v>13</v>
      </c>
      <c r="J54" t="s">
        <v>831</v>
      </c>
      <c r="K54" t="s">
        <v>16</v>
      </c>
      <c r="L54" t="s">
        <v>16</v>
      </c>
      <c r="M54" t="s">
        <v>22</v>
      </c>
      <c r="N54" t="s">
        <v>16</v>
      </c>
      <c r="O54" t="s">
        <v>1883</v>
      </c>
      <c r="P54" t="s">
        <v>58</v>
      </c>
      <c r="Q54" t="s">
        <v>6744</v>
      </c>
      <c r="R54" t="s">
        <v>6245</v>
      </c>
      <c r="S54" t="s">
        <v>7114</v>
      </c>
      <c r="T54" t="s">
        <v>16</v>
      </c>
      <c r="U54" t="s">
        <v>11</v>
      </c>
      <c r="V54" t="s">
        <v>16</v>
      </c>
      <c r="W54" t="s">
        <v>9813</v>
      </c>
      <c r="X54" t="s">
        <v>2555</v>
      </c>
      <c r="Y54">
        <v>0.52</v>
      </c>
      <c r="Z54" t="s">
        <v>9855</v>
      </c>
      <c r="AA54" t="s">
        <v>9841</v>
      </c>
      <c r="AB54" t="s">
        <v>11094</v>
      </c>
    </row>
    <row r="55" spans="1:28" x14ac:dyDescent="0.25">
      <c r="A55">
        <v>268</v>
      </c>
      <c r="B55" t="s">
        <v>4796</v>
      </c>
      <c r="C55" s="7">
        <v>45082</v>
      </c>
      <c r="D55" t="s">
        <v>4799</v>
      </c>
      <c r="E55" t="s">
        <v>2771</v>
      </c>
      <c r="F55" t="s">
        <v>11</v>
      </c>
      <c r="G55" t="s">
        <v>12</v>
      </c>
      <c r="H55">
        <v>6.86</v>
      </c>
      <c r="I55" t="s">
        <v>13</v>
      </c>
      <c r="J55" t="s">
        <v>63</v>
      </c>
      <c r="K55" t="s">
        <v>70</v>
      </c>
      <c r="L55" t="s">
        <v>2079</v>
      </c>
      <c r="M55" t="s">
        <v>22</v>
      </c>
      <c r="N55" t="s">
        <v>9817</v>
      </c>
      <c r="O55" t="s">
        <v>6236</v>
      </c>
      <c r="P55" t="s">
        <v>39</v>
      </c>
      <c r="Q55" t="s">
        <v>6744</v>
      </c>
      <c r="R55" t="s">
        <v>6245</v>
      </c>
      <c r="S55" t="s">
        <v>16</v>
      </c>
      <c r="T55" t="s">
        <v>16</v>
      </c>
      <c r="U55" t="s">
        <v>11</v>
      </c>
      <c r="V55" t="s">
        <v>1932</v>
      </c>
      <c r="W55" t="s">
        <v>9817</v>
      </c>
      <c r="X55" t="s">
        <v>4798</v>
      </c>
      <c r="Y55">
        <v>0.97</v>
      </c>
      <c r="Z55" t="s">
        <v>9855</v>
      </c>
      <c r="AA55" t="s">
        <v>9841</v>
      </c>
      <c r="AB55" t="s">
        <v>11095</v>
      </c>
    </row>
    <row r="56" spans="1:28" x14ac:dyDescent="0.25">
      <c r="A56">
        <v>267</v>
      </c>
      <c r="B56" t="s">
        <v>4803</v>
      </c>
      <c r="C56" s="7">
        <v>45079</v>
      </c>
      <c r="D56" t="s">
        <v>4808</v>
      </c>
      <c r="E56" t="s">
        <v>273</v>
      </c>
      <c r="F56" t="s">
        <v>11</v>
      </c>
      <c r="G56" t="s">
        <v>12</v>
      </c>
      <c r="H56">
        <v>4.4000000000000004</v>
      </c>
      <c r="I56" t="s">
        <v>13</v>
      </c>
      <c r="J56" t="s">
        <v>4805</v>
      </c>
      <c r="K56" t="s">
        <v>299</v>
      </c>
      <c r="L56" t="s">
        <v>4806</v>
      </c>
      <c r="M56" t="s">
        <v>22</v>
      </c>
      <c r="N56" t="s">
        <v>9817</v>
      </c>
      <c r="O56" t="s">
        <v>6236</v>
      </c>
      <c r="P56" t="s">
        <v>47</v>
      </c>
      <c r="Q56" t="s">
        <v>6744</v>
      </c>
      <c r="R56" t="s">
        <v>9663</v>
      </c>
      <c r="S56" t="s">
        <v>16</v>
      </c>
      <c r="T56" t="s">
        <v>16</v>
      </c>
      <c r="U56" t="s">
        <v>11</v>
      </c>
      <c r="V56" t="s">
        <v>16</v>
      </c>
      <c r="W56" t="s">
        <v>9817</v>
      </c>
      <c r="X56" t="s">
        <v>4807</v>
      </c>
      <c r="Y56">
        <v>0.62</v>
      </c>
      <c r="Z56" t="s">
        <v>9855</v>
      </c>
      <c r="AA56" t="s">
        <v>9841</v>
      </c>
      <c r="AB56" t="s">
        <v>11096</v>
      </c>
    </row>
    <row r="57" spans="1:28" x14ac:dyDescent="0.25">
      <c r="A57">
        <v>266</v>
      </c>
      <c r="B57" t="s">
        <v>4814</v>
      </c>
      <c r="C57" s="7">
        <v>45078</v>
      </c>
      <c r="D57" t="s">
        <v>1324</v>
      </c>
      <c r="E57" t="s">
        <v>2647</v>
      </c>
      <c r="F57" t="s">
        <v>11</v>
      </c>
      <c r="G57" t="s">
        <v>12</v>
      </c>
      <c r="H57">
        <v>21.2</v>
      </c>
      <c r="I57" t="s">
        <v>13</v>
      </c>
      <c r="J57" t="s">
        <v>40</v>
      </c>
      <c r="K57" t="s">
        <v>146</v>
      </c>
      <c r="L57" t="s">
        <v>2087</v>
      </c>
      <c r="M57" t="s">
        <v>22</v>
      </c>
      <c r="N57" t="s">
        <v>9817</v>
      </c>
      <c r="O57" t="s">
        <v>6236</v>
      </c>
      <c r="P57" t="s">
        <v>4467</v>
      </c>
      <c r="Q57" t="s">
        <v>6744</v>
      </c>
      <c r="R57" t="s">
        <v>9663</v>
      </c>
      <c r="S57" t="s">
        <v>16</v>
      </c>
      <c r="T57" t="s">
        <v>16</v>
      </c>
      <c r="U57" t="s">
        <v>1999</v>
      </c>
      <c r="V57" t="s">
        <v>1929</v>
      </c>
      <c r="W57" t="s">
        <v>9817</v>
      </c>
      <c r="X57" t="s">
        <v>1326</v>
      </c>
      <c r="Y57">
        <v>2.99</v>
      </c>
      <c r="Z57" t="s">
        <v>9855</v>
      </c>
      <c r="AA57" t="s">
        <v>9841</v>
      </c>
      <c r="AB57" t="s">
        <v>11097</v>
      </c>
    </row>
    <row r="58" spans="1:28" x14ac:dyDescent="0.25">
      <c r="A58">
        <v>265</v>
      </c>
      <c r="B58" t="s">
        <v>4820</v>
      </c>
      <c r="C58" s="7">
        <v>45075</v>
      </c>
      <c r="D58" t="s">
        <v>4823</v>
      </c>
      <c r="E58" t="s">
        <v>304</v>
      </c>
      <c r="F58" t="s">
        <v>11</v>
      </c>
      <c r="G58" t="s">
        <v>12</v>
      </c>
      <c r="H58">
        <v>2.86</v>
      </c>
      <c r="I58" t="s">
        <v>13</v>
      </c>
      <c r="J58" t="s">
        <v>66</v>
      </c>
      <c r="K58" t="s">
        <v>16</v>
      </c>
      <c r="L58" t="s">
        <v>16</v>
      </c>
      <c r="M58" t="s">
        <v>22</v>
      </c>
      <c r="N58" t="s">
        <v>9817</v>
      </c>
      <c r="O58" t="s">
        <v>1883</v>
      </c>
      <c r="P58" t="s">
        <v>35</v>
      </c>
      <c r="Q58" t="s">
        <v>6744</v>
      </c>
      <c r="R58" t="s">
        <v>9708</v>
      </c>
      <c r="S58" t="s">
        <v>9725</v>
      </c>
      <c r="T58" t="s">
        <v>16</v>
      </c>
      <c r="U58" t="s">
        <v>11</v>
      </c>
      <c r="V58" t="s">
        <v>1929</v>
      </c>
      <c r="W58" t="s">
        <v>9817</v>
      </c>
      <c r="X58" t="s">
        <v>4822</v>
      </c>
      <c r="Y58">
        <v>0.4</v>
      </c>
      <c r="Z58" t="s">
        <v>9855</v>
      </c>
      <c r="AA58" t="s">
        <v>9842</v>
      </c>
      <c r="AB58" t="s">
        <v>11098</v>
      </c>
    </row>
    <row r="59" spans="1:28" x14ac:dyDescent="0.25">
      <c r="A59">
        <v>264</v>
      </c>
      <c r="B59" t="s">
        <v>4818</v>
      </c>
      <c r="C59" s="7">
        <v>45075</v>
      </c>
      <c r="D59" t="s">
        <v>2753</v>
      </c>
      <c r="E59" t="s">
        <v>589</v>
      </c>
      <c r="F59" t="s">
        <v>11</v>
      </c>
      <c r="G59" t="s">
        <v>12</v>
      </c>
      <c r="H59">
        <v>6.25</v>
      </c>
      <c r="I59" t="s">
        <v>13</v>
      </c>
      <c r="J59" t="s">
        <v>40</v>
      </c>
      <c r="K59" t="s">
        <v>46</v>
      </c>
      <c r="L59" t="s">
        <v>65</v>
      </c>
      <c r="M59" t="s">
        <v>22</v>
      </c>
      <c r="N59" t="s">
        <v>9817</v>
      </c>
      <c r="O59" t="s">
        <v>6236</v>
      </c>
      <c r="P59" t="s">
        <v>18</v>
      </c>
      <c r="Q59" t="s">
        <v>6744</v>
      </c>
      <c r="R59" t="s">
        <v>6245</v>
      </c>
      <c r="S59" t="s">
        <v>16</v>
      </c>
      <c r="T59" t="s">
        <v>16</v>
      </c>
      <c r="U59" t="s">
        <v>11</v>
      </c>
      <c r="V59" t="s">
        <v>1929</v>
      </c>
      <c r="W59" t="s">
        <v>9817</v>
      </c>
      <c r="X59" t="s">
        <v>2266</v>
      </c>
      <c r="Y59">
        <v>0.88</v>
      </c>
      <c r="Z59" t="s">
        <v>9855</v>
      </c>
      <c r="AA59" t="s">
        <v>9842</v>
      </c>
      <c r="AB59" t="s">
        <v>11099</v>
      </c>
    </row>
    <row r="60" spans="1:28" x14ac:dyDescent="0.25">
      <c r="A60">
        <v>263</v>
      </c>
      <c r="B60" t="s">
        <v>4680</v>
      </c>
      <c r="C60" s="7">
        <v>45071</v>
      </c>
      <c r="D60" t="s">
        <v>2276</v>
      </c>
      <c r="E60" t="s">
        <v>4682</v>
      </c>
      <c r="F60" t="s">
        <v>11</v>
      </c>
      <c r="G60" t="s">
        <v>12</v>
      </c>
      <c r="H60">
        <v>3.87</v>
      </c>
      <c r="I60" t="s">
        <v>13</v>
      </c>
      <c r="J60" t="s">
        <v>28</v>
      </c>
      <c r="K60" t="s">
        <v>16</v>
      </c>
      <c r="L60" t="s">
        <v>16</v>
      </c>
      <c r="M60" t="s">
        <v>22</v>
      </c>
      <c r="N60" t="s">
        <v>9817</v>
      </c>
      <c r="O60" t="s">
        <v>6236</v>
      </c>
      <c r="P60" t="s">
        <v>27</v>
      </c>
      <c r="Q60" t="s">
        <v>6744</v>
      </c>
      <c r="R60" t="s">
        <v>6245</v>
      </c>
      <c r="S60" t="s">
        <v>16</v>
      </c>
      <c r="T60" t="s">
        <v>16</v>
      </c>
      <c r="U60" t="s">
        <v>11</v>
      </c>
      <c r="V60" t="s">
        <v>1929</v>
      </c>
      <c r="W60" t="s">
        <v>9817</v>
      </c>
      <c r="X60" t="s">
        <v>2277</v>
      </c>
      <c r="Y60">
        <v>0.55000000000000004</v>
      </c>
      <c r="Z60" t="s">
        <v>9855</v>
      </c>
      <c r="AA60" t="s">
        <v>9842</v>
      </c>
      <c r="AB60" t="s">
        <v>11100</v>
      </c>
    </row>
    <row r="61" spans="1:28" x14ac:dyDescent="0.25">
      <c r="A61">
        <v>262</v>
      </c>
      <c r="B61" t="s">
        <v>4676</v>
      </c>
      <c r="C61" s="7">
        <v>45071</v>
      </c>
      <c r="D61" t="s">
        <v>4679</v>
      </c>
      <c r="E61" t="s">
        <v>2647</v>
      </c>
      <c r="F61" t="s">
        <v>11</v>
      </c>
      <c r="G61" t="s">
        <v>12</v>
      </c>
      <c r="H61">
        <v>2.48</v>
      </c>
      <c r="I61" t="s">
        <v>1983</v>
      </c>
      <c r="J61" t="s">
        <v>930</v>
      </c>
      <c r="K61" t="s">
        <v>1158</v>
      </c>
      <c r="L61" t="s">
        <v>41</v>
      </c>
      <c r="M61" t="s">
        <v>22</v>
      </c>
      <c r="N61" t="s">
        <v>9817</v>
      </c>
      <c r="O61" t="s">
        <v>6236</v>
      </c>
      <c r="P61" t="s">
        <v>30</v>
      </c>
      <c r="Q61" t="s">
        <v>6744</v>
      </c>
      <c r="R61" t="s">
        <v>9663</v>
      </c>
      <c r="S61" t="s">
        <v>16</v>
      </c>
      <c r="T61" t="s">
        <v>2136</v>
      </c>
      <c r="U61" t="s">
        <v>11</v>
      </c>
      <c r="V61" t="s">
        <v>1929</v>
      </c>
      <c r="W61" t="s">
        <v>9817</v>
      </c>
      <c r="X61" t="s">
        <v>4678</v>
      </c>
      <c r="Y61">
        <v>0.35</v>
      </c>
      <c r="Z61" t="s">
        <v>9855</v>
      </c>
      <c r="AA61" t="s">
        <v>9842</v>
      </c>
      <c r="AB61" t="s">
        <v>11101</v>
      </c>
    </row>
    <row r="62" spans="1:28" x14ac:dyDescent="0.25">
      <c r="A62">
        <v>261</v>
      </c>
      <c r="B62" t="s">
        <v>4705</v>
      </c>
      <c r="C62" s="7">
        <v>45069</v>
      </c>
      <c r="D62" t="s">
        <v>3901</v>
      </c>
      <c r="E62" t="s">
        <v>2647</v>
      </c>
      <c r="F62" t="s">
        <v>11</v>
      </c>
      <c r="G62" t="s">
        <v>12</v>
      </c>
      <c r="H62">
        <v>2.87</v>
      </c>
      <c r="I62" t="s">
        <v>1983</v>
      </c>
      <c r="J62" t="s">
        <v>51</v>
      </c>
      <c r="K62" t="s">
        <v>16</v>
      </c>
      <c r="L62" t="s">
        <v>16</v>
      </c>
      <c r="M62" t="s">
        <v>22</v>
      </c>
      <c r="N62" t="s">
        <v>9817</v>
      </c>
      <c r="O62" t="s">
        <v>6236</v>
      </c>
      <c r="P62" t="s">
        <v>18</v>
      </c>
      <c r="Q62" t="s">
        <v>6744</v>
      </c>
      <c r="R62" t="s">
        <v>9663</v>
      </c>
      <c r="S62" t="s">
        <v>16</v>
      </c>
      <c r="T62" t="s">
        <v>16</v>
      </c>
      <c r="U62" t="s">
        <v>11</v>
      </c>
      <c r="V62" t="s">
        <v>1929</v>
      </c>
      <c r="W62" t="s">
        <v>9817</v>
      </c>
      <c r="X62" t="s">
        <v>3898</v>
      </c>
      <c r="Y62">
        <v>0.41</v>
      </c>
      <c r="Z62" t="s">
        <v>9855</v>
      </c>
      <c r="AA62" t="s">
        <v>9842</v>
      </c>
      <c r="AB62" t="s">
        <v>11102</v>
      </c>
    </row>
    <row r="63" spans="1:28" x14ac:dyDescent="0.25">
      <c r="A63">
        <v>260</v>
      </c>
      <c r="B63" t="s">
        <v>4641</v>
      </c>
      <c r="C63" s="7">
        <v>45065</v>
      </c>
      <c r="D63" t="s">
        <v>4644</v>
      </c>
      <c r="E63" t="s">
        <v>2647</v>
      </c>
      <c r="F63" t="s">
        <v>11</v>
      </c>
      <c r="G63" t="s">
        <v>12</v>
      </c>
      <c r="H63">
        <v>3.5</v>
      </c>
      <c r="I63" t="s">
        <v>13</v>
      </c>
      <c r="J63" t="s">
        <v>2388</v>
      </c>
      <c r="K63" t="s">
        <v>1158</v>
      </c>
      <c r="L63" t="s">
        <v>2079</v>
      </c>
      <c r="M63" t="s">
        <v>22</v>
      </c>
      <c r="N63" t="s">
        <v>9817</v>
      </c>
      <c r="O63" t="s">
        <v>6236</v>
      </c>
      <c r="P63" t="s">
        <v>23</v>
      </c>
      <c r="Q63" t="s">
        <v>6744</v>
      </c>
      <c r="R63" t="s">
        <v>9663</v>
      </c>
      <c r="S63" t="s">
        <v>16</v>
      </c>
      <c r="T63" t="s">
        <v>16</v>
      </c>
      <c r="U63" t="s">
        <v>11</v>
      </c>
      <c r="V63" t="s">
        <v>1929</v>
      </c>
      <c r="W63" t="s">
        <v>9817</v>
      </c>
      <c r="X63" t="s">
        <v>4643</v>
      </c>
      <c r="Y63">
        <v>0.5</v>
      </c>
      <c r="Z63" t="s">
        <v>9855</v>
      </c>
      <c r="AA63" t="s">
        <v>9842</v>
      </c>
      <c r="AB63" t="s">
        <v>11103</v>
      </c>
    </row>
    <row r="64" spans="1:28" x14ac:dyDescent="0.25">
      <c r="A64">
        <v>259</v>
      </c>
      <c r="B64" t="s">
        <v>4645</v>
      </c>
      <c r="C64" s="7">
        <v>45064</v>
      </c>
      <c r="D64" t="s">
        <v>4648</v>
      </c>
      <c r="E64" t="s">
        <v>2540</v>
      </c>
      <c r="F64" t="s">
        <v>11</v>
      </c>
      <c r="G64" t="s">
        <v>12</v>
      </c>
      <c r="H64">
        <v>7.78</v>
      </c>
      <c r="I64" t="s">
        <v>13</v>
      </c>
      <c r="J64" t="s">
        <v>2388</v>
      </c>
      <c r="K64" t="s">
        <v>970</v>
      </c>
      <c r="L64" t="s">
        <v>41</v>
      </c>
      <c r="M64" t="s">
        <v>22</v>
      </c>
      <c r="N64" t="s">
        <v>9817</v>
      </c>
      <c r="O64" t="s">
        <v>6236</v>
      </c>
      <c r="P64" t="s">
        <v>27</v>
      </c>
      <c r="Q64" t="s">
        <v>6744</v>
      </c>
      <c r="R64" t="s">
        <v>6245</v>
      </c>
      <c r="S64" t="s">
        <v>7116</v>
      </c>
      <c r="T64" t="s">
        <v>16</v>
      </c>
      <c r="U64" t="s">
        <v>11</v>
      </c>
      <c r="V64" t="s">
        <v>1932</v>
      </c>
      <c r="W64" t="s">
        <v>9817</v>
      </c>
      <c r="X64" t="s">
        <v>4647</v>
      </c>
      <c r="Y64">
        <v>1.1200000000000001</v>
      </c>
      <c r="Z64" t="s">
        <v>9855</v>
      </c>
      <c r="AA64" t="s">
        <v>9842</v>
      </c>
      <c r="AB64" t="s">
        <v>11104</v>
      </c>
    </row>
    <row r="65" spans="1:28" x14ac:dyDescent="0.25">
      <c r="A65">
        <v>258</v>
      </c>
      <c r="B65" t="s">
        <v>4652</v>
      </c>
      <c r="C65" s="7">
        <v>45063</v>
      </c>
      <c r="D65" t="s">
        <v>4655</v>
      </c>
      <c r="E65" t="s">
        <v>509</v>
      </c>
      <c r="F65" t="s">
        <v>11</v>
      </c>
      <c r="G65" t="s">
        <v>12</v>
      </c>
      <c r="H65">
        <v>4.83</v>
      </c>
      <c r="I65" t="s">
        <v>13</v>
      </c>
      <c r="J65" t="s">
        <v>2388</v>
      </c>
      <c r="K65" t="s">
        <v>648</v>
      </c>
      <c r="L65" t="s">
        <v>65</v>
      </c>
      <c r="M65" t="s">
        <v>22</v>
      </c>
      <c r="N65" t="s">
        <v>9817</v>
      </c>
      <c r="O65" t="s">
        <v>6236</v>
      </c>
      <c r="P65" t="s">
        <v>27</v>
      </c>
      <c r="Q65" t="s">
        <v>6744</v>
      </c>
      <c r="R65" t="s">
        <v>6245</v>
      </c>
      <c r="S65" t="s">
        <v>7115</v>
      </c>
      <c r="T65" t="s">
        <v>16</v>
      </c>
      <c r="U65" t="s">
        <v>11</v>
      </c>
      <c r="V65" t="s">
        <v>16</v>
      </c>
      <c r="W65" t="s">
        <v>9817</v>
      </c>
      <c r="X65" t="s">
        <v>4654</v>
      </c>
      <c r="Y65">
        <v>0.7</v>
      </c>
      <c r="Z65" t="s">
        <v>9855</v>
      </c>
      <c r="AA65" t="s">
        <v>9842</v>
      </c>
      <c r="AB65" t="s">
        <v>11105</v>
      </c>
    </row>
    <row r="66" spans="1:28" x14ac:dyDescent="0.25">
      <c r="A66">
        <v>257</v>
      </c>
      <c r="B66" t="s">
        <v>4650</v>
      </c>
      <c r="C66" s="7">
        <v>45063</v>
      </c>
      <c r="D66" t="s">
        <v>4602</v>
      </c>
      <c r="E66" t="s">
        <v>2647</v>
      </c>
      <c r="F66" t="s">
        <v>11</v>
      </c>
      <c r="G66" t="s">
        <v>12</v>
      </c>
      <c r="H66">
        <v>3.35</v>
      </c>
      <c r="I66" t="s">
        <v>13</v>
      </c>
      <c r="J66" t="s">
        <v>2388</v>
      </c>
      <c r="K66" t="s">
        <v>16</v>
      </c>
      <c r="L66" t="s">
        <v>16</v>
      </c>
      <c r="M66" t="s">
        <v>22</v>
      </c>
      <c r="N66" t="s">
        <v>9817</v>
      </c>
      <c r="O66" t="s">
        <v>6236</v>
      </c>
      <c r="P66" t="s">
        <v>27</v>
      </c>
      <c r="Q66" t="s">
        <v>6744</v>
      </c>
      <c r="R66" t="s">
        <v>9663</v>
      </c>
      <c r="S66" t="s">
        <v>16</v>
      </c>
      <c r="T66" t="s">
        <v>16</v>
      </c>
      <c r="U66" t="s">
        <v>11</v>
      </c>
      <c r="V66" t="s">
        <v>1929</v>
      </c>
      <c r="W66" t="s">
        <v>9817</v>
      </c>
      <c r="X66" t="s">
        <v>4604</v>
      </c>
      <c r="Y66">
        <v>0.48</v>
      </c>
      <c r="Z66" t="s">
        <v>9855</v>
      </c>
      <c r="AA66" t="s">
        <v>9842</v>
      </c>
      <c r="AB66" t="s">
        <v>11106</v>
      </c>
    </row>
    <row r="67" spans="1:28" x14ac:dyDescent="0.25">
      <c r="A67">
        <v>256</v>
      </c>
      <c r="B67" t="s">
        <v>4663</v>
      </c>
      <c r="C67" s="7">
        <v>45061</v>
      </c>
      <c r="D67" t="s">
        <v>4587</v>
      </c>
      <c r="E67" t="s">
        <v>2771</v>
      </c>
      <c r="F67" t="s">
        <v>11</v>
      </c>
      <c r="G67" t="s">
        <v>100</v>
      </c>
      <c r="H67">
        <v>0.26500000000000001</v>
      </c>
      <c r="I67" t="s">
        <v>13</v>
      </c>
      <c r="J67" t="s">
        <v>2859</v>
      </c>
      <c r="K67" t="s">
        <v>2664</v>
      </c>
      <c r="L67" t="s">
        <v>65</v>
      </c>
      <c r="M67" t="s">
        <v>22</v>
      </c>
      <c r="N67" t="s">
        <v>16</v>
      </c>
      <c r="O67" t="s">
        <v>1883</v>
      </c>
      <c r="P67" t="s">
        <v>39</v>
      </c>
      <c r="Q67" t="s">
        <v>6744</v>
      </c>
      <c r="R67" t="s">
        <v>6245</v>
      </c>
      <c r="S67" t="s">
        <v>16</v>
      </c>
      <c r="T67" t="s">
        <v>16</v>
      </c>
      <c r="U67" t="s">
        <v>11</v>
      </c>
      <c r="V67" t="s">
        <v>1932</v>
      </c>
      <c r="W67" t="s">
        <v>9813</v>
      </c>
      <c r="X67" t="s">
        <v>4589</v>
      </c>
      <c r="Y67">
        <v>0.26</v>
      </c>
      <c r="Z67" t="s">
        <v>9855</v>
      </c>
      <c r="AA67" t="s">
        <v>9842</v>
      </c>
      <c r="AB67" t="s">
        <v>11107</v>
      </c>
    </row>
    <row r="68" spans="1:28" x14ac:dyDescent="0.25">
      <c r="A68">
        <v>255</v>
      </c>
      <c r="B68" t="s">
        <v>4597</v>
      </c>
      <c r="C68" s="7">
        <v>45057</v>
      </c>
      <c r="D68" t="s">
        <v>4587</v>
      </c>
      <c r="E68" t="s">
        <v>391</v>
      </c>
      <c r="F68" t="s">
        <v>11</v>
      </c>
      <c r="G68" t="s">
        <v>100</v>
      </c>
      <c r="H68">
        <v>0.5</v>
      </c>
      <c r="I68" t="s">
        <v>13</v>
      </c>
      <c r="J68" t="s">
        <v>56</v>
      </c>
      <c r="K68" t="s">
        <v>57</v>
      </c>
      <c r="L68" t="s">
        <v>1938</v>
      </c>
      <c r="M68" t="s">
        <v>22</v>
      </c>
      <c r="N68" t="s">
        <v>16</v>
      </c>
      <c r="O68" t="s">
        <v>6236</v>
      </c>
      <c r="P68" t="s">
        <v>39</v>
      </c>
      <c r="Q68" t="s">
        <v>6744</v>
      </c>
      <c r="R68" t="s">
        <v>6245</v>
      </c>
      <c r="S68" t="s">
        <v>7116</v>
      </c>
      <c r="T68" t="s">
        <v>16</v>
      </c>
      <c r="U68" t="s">
        <v>11</v>
      </c>
      <c r="V68" t="s">
        <v>1932</v>
      </c>
      <c r="W68" t="s">
        <v>9813</v>
      </c>
      <c r="X68" t="s">
        <v>4589</v>
      </c>
      <c r="Y68">
        <v>0.5</v>
      </c>
      <c r="Z68" t="s">
        <v>9855</v>
      </c>
      <c r="AA68" t="s">
        <v>9842</v>
      </c>
      <c r="AB68" t="s">
        <v>11108</v>
      </c>
    </row>
    <row r="69" spans="1:28" x14ac:dyDescent="0.25">
      <c r="A69">
        <v>254</v>
      </c>
      <c r="B69" t="s">
        <v>4592</v>
      </c>
      <c r="C69" s="7">
        <v>45057</v>
      </c>
      <c r="D69" t="s">
        <v>4596</v>
      </c>
      <c r="E69" t="s">
        <v>2604</v>
      </c>
      <c r="F69" t="s">
        <v>11</v>
      </c>
      <c r="G69" t="s">
        <v>12</v>
      </c>
      <c r="H69">
        <v>7.07</v>
      </c>
      <c r="I69" t="s">
        <v>13</v>
      </c>
      <c r="J69" t="s">
        <v>51</v>
      </c>
      <c r="K69" t="s">
        <v>16</v>
      </c>
      <c r="L69" t="s">
        <v>16</v>
      </c>
      <c r="M69" t="s">
        <v>22</v>
      </c>
      <c r="N69" t="s">
        <v>9817</v>
      </c>
      <c r="O69" t="s">
        <v>6236</v>
      </c>
      <c r="P69" t="s">
        <v>52</v>
      </c>
      <c r="Q69" t="s">
        <v>6744</v>
      </c>
      <c r="R69" t="s">
        <v>6245</v>
      </c>
      <c r="S69" t="s">
        <v>7118</v>
      </c>
      <c r="T69" t="s">
        <v>16</v>
      </c>
      <c r="U69" t="s">
        <v>11</v>
      </c>
      <c r="V69" t="s">
        <v>16</v>
      </c>
      <c r="W69" t="s">
        <v>9817</v>
      </c>
      <c r="X69" t="s">
        <v>4595</v>
      </c>
      <c r="Y69">
        <v>1.03</v>
      </c>
      <c r="Z69" t="s">
        <v>9855</v>
      </c>
      <c r="AA69" t="s">
        <v>9842</v>
      </c>
      <c r="AB69" t="s">
        <v>11109</v>
      </c>
    </row>
    <row r="70" spans="1:28" x14ac:dyDescent="0.25">
      <c r="A70">
        <v>253</v>
      </c>
      <c r="B70" t="s">
        <v>4612</v>
      </c>
      <c r="C70" s="7">
        <v>45055</v>
      </c>
      <c r="D70" t="s">
        <v>4616</v>
      </c>
      <c r="E70" t="s">
        <v>381</v>
      </c>
      <c r="F70" t="s">
        <v>11</v>
      </c>
      <c r="G70" t="s">
        <v>12</v>
      </c>
      <c r="H70">
        <v>7.133</v>
      </c>
      <c r="I70" t="s">
        <v>13</v>
      </c>
      <c r="J70" t="s">
        <v>66</v>
      </c>
      <c r="K70" t="s">
        <v>16</v>
      </c>
      <c r="L70" t="s">
        <v>16</v>
      </c>
      <c r="M70" t="s">
        <v>22</v>
      </c>
      <c r="N70" t="s">
        <v>9817</v>
      </c>
      <c r="O70" t="s">
        <v>6236</v>
      </c>
      <c r="P70" t="s">
        <v>23</v>
      </c>
      <c r="Q70" t="s">
        <v>6744</v>
      </c>
      <c r="R70" t="s">
        <v>6245</v>
      </c>
      <c r="S70" t="s">
        <v>7118</v>
      </c>
      <c r="T70" t="s">
        <v>16</v>
      </c>
      <c r="U70" t="s">
        <v>11</v>
      </c>
      <c r="V70" t="s">
        <v>1929</v>
      </c>
      <c r="W70" t="s">
        <v>9817</v>
      </c>
      <c r="X70" t="s">
        <v>4615</v>
      </c>
      <c r="Y70">
        <v>1.03</v>
      </c>
      <c r="Z70" t="s">
        <v>9855</v>
      </c>
      <c r="AA70" t="s">
        <v>9842</v>
      </c>
      <c r="AB70" t="s">
        <v>11110</v>
      </c>
    </row>
    <row r="71" spans="1:28" x14ac:dyDescent="0.25">
      <c r="A71">
        <v>252</v>
      </c>
      <c r="B71" t="s">
        <v>4611</v>
      </c>
      <c r="C71" s="7">
        <v>45055</v>
      </c>
      <c r="D71" t="s">
        <v>2474</v>
      </c>
      <c r="E71" t="s">
        <v>2573</v>
      </c>
      <c r="F71" t="s">
        <v>11</v>
      </c>
      <c r="G71" t="s">
        <v>12</v>
      </c>
      <c r="H71">
        <v>2.1</v>
      </c>
      <c r="I71" t="s">
        <v>13</v>
      </c>
      <c r="J71" t="s">
        <v>36</v>
      </c>
      <c r="K71" t="s">
        <v>16</v>
      </c>
      <c r="L71" t="s">
        <v>16</v>
      </c>
      <c r="M71" t="s">
        <v>22</v>
      </c>
      <c r="N71" t="s">
        <v>9817</v>
      </c>
      <c r="O71" t="s">
        <v>1883</v>
      </c>
      <c r="P71" t="s">
        <v>52</v>
      </c>
      <c r="Q71" t="s">
        <v>6745</v>
      </c>
      <c r="R71" t="s">
        <v>6245</v>
      </c>
      <c r="S71" t="s">
        <v>16</v>
      </c>
      <c r="T71" t="s">
        <v>16</v>
      </c>
      <c r="U71" t="s">
        <v>11</v>
      </c>
      <c r="V71" t="s">
        <v>16</v>
      </c>
      <c r="W71" t="s">
        <v>9817</v>
      </c>
      <c r="X71" t="s">
        <v>2149</v>
      </c>
      <c r="Y71">
        <v>0.3</v>
      </c>
      <c r="Z71" t="s">
        <v>9855</v>
      </c>
      <c r="AA71" t="s">
        <v>9842</v>
      </c>
      <c r="AB71" t="s">
        <v>11111</v>
      </c>
    </row>
    <row r="72" spans="1:28" x14ac:dyDescent="0.25">
      <c r="A72">
        <v>251</v>
      </c>
      <c r="B72" t="s">
        <v>4469</v>
      </c>
      <c r="C72" s="7">
        <v>45051</v>
      </c>
      <c r="D72" t="s">
        <v>4556</v>
      </c>
      <c r="E72" t="s">
        <v>273</v>
      </c>
      <c r="F72" t="s">
        <v>11</v>
      </c>
      <c r="G72" t="s">
        <v>12</v>
      </c>
      <c r="H72">
        <v>4.6399999999999997</v>
      </c>
      <c r="I72" t="s">
        <v>13</v>
      </c>
      <c r="J72" t="s">
        <v>157</v>
      </c>
      <c r="K72" t="s">
        <v>648</v>
      </c>
      <c r="L72" t="s">
        <v>41</v>
      </c>
      <c r="M72" t="s">
        <v>22</v>
      </c>
      <c r="N72" t="s">
        <v>9817</v>
      </c>
      <c r="O72" t="s">
        <v>6283</v>
      </c>
      <c r="P72" t="s">
        <v>30</v>
      </c>
      <c r="Q72" t="s">
        <v>6744</v>
      </c>
      <c r="R72" t="s">
        <v>9663</v>
      </c>
      <c r="S72" t="s">
        <v>16</v>
      </c>
      <c r="T72" t="s">
        <v>16</v>
      </c>
      <c r="U72" t="s">
        <v>11</v>
      </c>
      <c r="V72" t="s">
        <v>16</v>
      </c>
      <c r="W72" t="s">
        <v>9817</v>
      </c>
      <c r="X72" t="s">
        <v>4471</v>
      </c>
      <c r="Y72">
        <v>0.67</v>
      </c>
      <c r="Z72" t="s">
        <v>9855</v>
      </c>
      <c r="AA72" t="s">
        <v>9842</v>
      </c>
      <c r="AB72" t="s">
        <v>11112</v>
      </c>
    </row>
    <row r="73" spans="1:28" x14ac:dyDescent="0.25">
      <c r="A73">
        <v>250</v>
      </c>
      <c r="B73" t="s">
        <v>4474</v>
      </c>
      <c r="C73" s="7">
        <v>45042</v>
      </c>
      <c r="D73" t="s">
        <v>4666</v>
      </c>
      <c r="E73" t="s">
        <v>371</v>
      </c>
      <c r="F73" t="s">
        <v>11</v>
      </c>
      <c r="G73" t="s">
        <v>3890</v>
      </c>
      <c r="H73">
        <v>58</v>
      </c>
      <c r="I73" t="s">
        <v>13</v>
      </c>
      <c r="J73" t="s">
        <v>858</v>
      </c>
      <c r="K73" t="s">
        <v>4096</v>
      </c>
      <c r="L73" t="s">
        <v>41</v>
      </c>
      <c r="M73" t="s">
        <v>72</v>
      </c>
      <c r="N73" t="s">
        <v>4345</v>
      </c>
      <c r="O73" t="s">
        <v>6236</v>
      </c>
      <c r="P73" t="s">
        <v>18</v>
      </c>
      <c r="Q73" t="s">
        <v>6744</v>
      </c>
      <c r="R73" t="s">
        <v>6245</v>
      </c>
      <c r="S73" t="s">
        <v>7115</v>
      </c>
      <c r="T73" t="s">
        <v>16</v>
      </c>
      <c r="U73" t="s">
        <v>11</v>
      </c>
      <c r="V73" t="s">
        <v>16</v>
      </c>
      <c r="W73" t="s">
        <v>9825</v>
      </c>
      <c r="X73" t="s">
        <v>4476</v>
      </c>
      <c r="Y73">
        <v>0.41</v>
      </c>
      <c r="Z73" t="s">
        <v>9855</v>
      </c>
      <c r="AA73" t="s">
        <v>9843</v>
      </c>
      <c r="AB73" t="s">
        <v>11113</v>
      </c>
    </row>
    <row r="74" spans="1:28" x14ac:dyDescent="0.25">
      <c r="A74">
        <v>249</v>
      </c>
      <c r="B74" t="s">
        <v>4485</v>
      </c>
      <c r="C74" s="7">
        <v>45041</v>
      </c>
      <c r="D74" t="s">
        <v>2561</v>
      </c>
      <c r="E74" t="s">
        <v>2509</v>
      </c>
      <c r="F74" t="s">
        <v>11</v>
      </c>
      <c r="G74" t="s">
        <v>12</v>
      </c>
      <c r="H74">
        <v>2.86</v>
      </c>
      <c r="I74" t="s">
        <v>13</v>
      </c>
      <c r="J74" t="s">
        <v>51</v>
      </c>
      <c r="K74" t="s">
        <v>16</v>
      </c>
      <c r="L74" t="s">
        <v>16</v>
      </c>
      <c r="M74" t="s">
        <v>22</v>
      </c>
      <c r="N74" t="s">
        <v>9817</v>
      </c>
      <c r="O74" t="s">
        <v>6236</v>
      </c>
      <c r="P74" t="s">
        <v>27</v>
      </c>
      <c r="Q74" t="s">
        <v>6744</v>
      </c>
      <c r="R74" t="s">
        <v>6245</v>
      </c>
      <c r="S74" t="s">
        <v>7115</v>
      </c>
      <c r="T74" t="s">
        <v>16</v>
      </c>
      <c r="U74" t="s">
        <v>11</v>
      </c>
      <c r="V74" t="s">
        <v>16</v>
      </c>
      <c r="W74" t="s">
        <v>9817</v>
      </c>
      <c r="X74" t="s">
        <v>2180</v>
      </c>
      <c r="Y74">
        <v>0.41</v>
      </c>
      <c r="Z74" t="s">
        <v>9855</v>
      </c>
      <c r="AA74" t="s">
        <v>9843</v>
      </c>
      <c r="AB74" t="s">
        <v>11114</v>
      </c>
    </row>
    <row r="75" spans="1:28" x14ac:dyDescent="0.25">
      <c r="A75">
        <v>248</v>
      </c>
      <c r="B75" t="s">
        <v>2111</v>
      </c>
      <c r="C75" s="7">
        <v>45037</v>
      </c>
      <c r="D75" t="s">
        <v>2145</v>
      </c>
      <c r="E75" t="s">
        <v>273</v>
      </c>
      <c r="F75" t="s">
        <v>11</v>
      </c>
      <c r="G75" t="s">
        <v>12</v>
      </c>
      <c r="H75">
        <v>6.6</v>
      </c>
      <c r="I75" t="s">
        <v>13</v>
      </c>
      <c r="J75" t="s">
        <v>386</v>
      </c>
      <c r="K75" t="s">
        <v>648</v>
      </c>
      <c r="L75" t="s">
        <v>2082</v>
      </c>
      <c r="M75" t="s">
        <v>22</v>
      </c>
      <c r="N75" t="s">
        <v>9817</v>
      </c>
      <c r="O75" t="s">
        <v>6236</v>
      </c>
      <c r="P75" t="s">
        <v>47</v>
      </c>
      <c r="Q75" t="s">
        <v>6744</v>
      </c>
      <c r="R75" t="s">
        <v>9663</v>
      </c>
      <c r="S75" t="s">
        <v>16</v>
      </c>
      <c r="T75" t="s">
        <v>16</v>
      </c>
      <c r="U75" t="s">
        <v>11</v>
      </c>
      <c r="V75" t="s">
        <v>1929</v>
      </c>
      <c r="W75" t="s">
        <v>9817</v>
      </c>
      <c r="X75" t="s">
        <v>2113</v>
      </c>
      <c r="Y75">
        <v>0.96</v>
      </c>
      <c r="Z75" t="s">
        <v>9855</v>
      </c>
      <c r="AA75" t="s">
        <v>9843</v>
      </c>
      <c r="AB75" t="s">
        <v>11115</v>
      </c>
    </row>
    <row r="76" spans="1:28" x14ac:dyDescent="0.25">
      <c r="A76">
        <v>247</v>
      </c>
      <c r="B76" t="s">
        <v>2120</v>
      </c>
      <c r="C76" s="7">
        <v>45036</v>
      </c>
      <c r="D76" t="s">
        <v>2424</v>
      </c>
      <c r="E76" t="s">
        <v>311</v>
      </c>
      <c r="F76" t="s">
        <v>11</v>
      </c>
      <c r="G76" t="s">
        <v>12</v>
      </c>
      <c r="H76">
        <v>4.0999999999999996</v>
      </c>
      <c r="I76" t="s">
        <v>13</v>
      </c>
      <c r="J76" t="s">
        <v>164</v>
      </c>
      <c r="K76" t="s">
        <v>648</v>
      </c>
      <c r="L76" t="s">
        <v>2077</v>
      </c>
      <c r="M76" t="s">
        <v>22</v>
      </c>
      <c r="N76" t="s">
        <v>9817</v>
      </c>
      <c r="O76" t="s">
        <v>6236</v>
      </c>
      <c r="P76" t="s">
        <v>18</v>
      </c>
      <c r="Q76" t="s">
        <v>6744</v>
      </c>
      <c r="R76" t="s">
        <v>6245</v>
      </c>
      <c r="S76" t="s">
        <v>7115</v>
      </c>
      <c r="T76" t="s">
        <v>16</v>
      </c>
      <c r="U76" t="s">
        <v>11</v>
      </c>
      <c r="V76" t="s">
        <v>1932</v>
      </c>
      <c r="W76" t="s">
        <v>9817</v>
      </c>
      <c r="X76" t="s">
        <v>2122</v>
      </c>
      <c r="Y76">
        <v>0.59</v>
      </c>
      <c r="Z76" t="s">
        <v>9855</v>
      </c>
      <c r="AA76" t="s">
        <v>9843</v>
      </c>
      <c r="AB76" t="s">
        <v>11116</v>
      </c>
    </row>
    <row r="77" spans="1:28" x14ac:dyDescent="0.25">
      <c r="A77">
        <v>246</v>
      </c>
      <c r="B77" t="s">
        <v>2062</v>
      </c>
      <c r="C77" s="7">
        <v>45033</v>
      </c>
      <c r="D77" t="s">
        <v>2436</v>
      </c>
      <c r="E77" t="s">
        <v>2064</v>
      </c>
      <c r="F77" t="s">
        <v>11</v>
      </c>
      <c r="G77" t="s">
        <v>12</v>
      </c>
      <c r="H77">
        <v>1.4</v>
      </c>
      <c r="I77" t="s">
        <v>13</v>
      </c>
      <c r="J77" t="s">
        <v>1752</v>
      </c>
      <c r="K77" t="s">
        <v>26</v>
      </c>
      <c r="L77" t="s">
        <v>104</v>
      </c>
      <c r="M77" t="s">
        <v>22</v>
      </c>
      <c r="N77" t="s">
        <v>9817</v>
      </c>
      <c r="O77" t="s">
        <v>6236</v>
      </c>
      <c r="P77" t="s">
        <v>103</v>
      </c>
      <c r="Q77" t="s">
        <v>6744</v>
      </c>
      <c r="R77" t="s">
        <v>6245</v>
      </c>
      <c r="S77" t="s">
        <v>16</v>
      </c>
      <c r="T77" t="s">
        <v>1925</v>
      </c>
      <c r="U77" t="s">
        <v>11</v>
      </c>
      <c r="V77" t="s">
        <v>1929</v>
      </c>
      <c r="W77" t="s">
        <v>9817</v>
      </c>
      <c r="X77" t="s">
        <v>2066</v>
      </c>
      <c r="Y77">
        <v>0.2</v>
      </c>
      <c r="Z77" t="s">
        <v>9855</v>
      </c>
      <c r="AA77" t="s">
        <v>9843</v>
      </c>
      <c r="AB77" t="s">
        <v>11117</v>
      </c>
    </row>
    <row r="78" spans="1:28" x14ac:dyDescent="0.25">
      <c r="A78">
        <v>245</v>
      </c>
      <c r="B78" t="s">
        <v>2138</v>
      </c>
      <c r="C78" s="7">
        <v>45019</v>
      </c>
      <c r="D78" t="s">
        <v>2470</v>
      </c>
      <c r="E78" t="s">
        <v>2468</v>
      </c>
      <c r="F78" t="s">
        <v>11</v>
      </c>
      <c r="G78" t="s">
        <v>12</v>
      </c>
      <c r="H78">
        <v>3.28</v>
      </c>
      <c r="I78" t="s">
        <v>1983</v>
      </c>
      <c r="J78" t="s">
        <v>33</v>
      </c>
      <c r="K78" t="s">
        <v>16</v>
      </c>
      <c r="L78" t="s">
        <v>16</v>
      </c>
      <c r="M78" t="s">
        <v>22</v>
      </c>
      <c r="N78" t="s">
        <v>9817</v>
      </c>
      <c r="O78" t="s">
        <v>6236</v>
      </c>
      <c r="P78" t="s">
        <v>30</v>
      </c>
      <c r="Q78" t="s">
        <v>6744</v>
      </c>
      <c r="R78" t="s">
        <v>6245</v>
      </c>
      <c r="S78" t="s">
        <v>16</v>
      </c>
      <c r="T78" t="s">
        <v>16</v>
      </c>
      <c r="U78" t="s">
        <v>11</v>
      </c>
      <c r="V78" t="s">
        <v>16</v>
      </c>
      <c r="W78" t="s">
        <v>9817</v>
      </c>
      <c r="X78" t="s">
        <v>2140</v>
      </c>
      <c r="Y78">
        <v>0.48</v>
      </c>
      <c r="Z78" t="s">
        <v>9855</v>
      </c>
      <c r="AA78" t="s">
        <v>9843</v>
      </c>
      <c r="AB78" t="s">
        <v>11118</v>
      </c>
    </row>
    <row r="79" spans="1:28" x14ac:dyDescent="0.25">
      <c r="A79">
        <v>244</v>
      </c>
      <c r="B79" t="s">
        <v>2141</v>
      </c>
      <c r="C79" s="7">
        <v>45015</v>
      </c>
      <c r="D79" t="s">
        <v>2490</v>
      </c>
      <c r="E79" t="s">
        <v>7119</v>
      </c>
      <c r="F79" t="s">
        <v>11</v>
      </c>
      <c r="G79" t="s">
        <v>12</v>
      </c>
      <c r="H79">
        <v>3.2</v>
      </c>
      <c r="I79" t="s">
        <v>13</v>
      </c>
      <c r="J79" t="s">
        <v>48</v>
      </c>
      <c r="K79" t="s">
        <v>16</v>
      </c>
      <c r="L79" t="s">
        <v>16</v>
      </c>
      <c r="M79" t="s">
        <v>22</v>
      </c>
      <c r="N79" t="s">
        <v>9817</v>
      </c>
      <c r="O79" t="s">
        <v>1883</v>
      </c>
      <c r="P79" t="s">
        <v>23</v>
      </c>
      <c r="Q79" t="s">
        <v>6744</v>
      </c>
      <c r="R79" t="s">
        <v>16</v>
      </c>
      <c r="S79" t="s">
        <v>16</v>
      </c>
      <c r="T79" t="s">
        <v>16</v>
      </c>
      <c r="U79" t="s">
        <v>11</v>
      </c>
      <c r="V79" t="s">
        <v>1929</v>
      </c>
      <c r="W79" t="s">
        <v>9817</v>
      </c>
      <c r="X79" t="s">
        <v>2143</v>
      </c>
      <c r="Y79">
        <v>0.47</v>
      </c>
      <c r="Z79" t="s">
        <v>9855</v>
      </c>
      <c r="AA79" t="s">
        <v>9844</v>
      </c>
      <c r="AB79" t="s">
        <v>11119</v>
      </c>
    </row>
    <row r="80" spans="1:28" x14ac:dyDescent="0.25">
      <c r="A80">
        <v>243</v>
      </c>
      <c r="B80" t="s">
        <v>2484</v>
      </c>
      <c r="C80" s="7">
        <v>45015</v>
      </c>
      <c r="D80" t="s">
        <v>2486</v>
      </c>
      <c r="E80" t="s">
        <v>371</v>
      </c>
      <c r="F80" t="s">
        <v>11</v>
      </c>
      <c r="G80" t="s">
        <v>92</v>
      </c>
      <c r="H80">
        <v>0.56000000000000005</v>
      </c>
      <c r="I80" t="s">
        <v>13</v>
      </c>
      <c r="J80" t="s">
        <v>14</v>
      </c>
      <c r="K80" t="s">
        <v>16</v>
      </c>
      <c r="L80" t="s">
        <v>16</v>
      </c>
      <c r="M80" t="s">
        <v>22</v>
      </c>
      <c r="N80" t="s">
        <v>16</v>
      </c>
      <c r="O80" t="s">
        <v>6282</v>
      </c>
      <c r="P80" t="s">
        <v>18</v>
      </c>
      <c r="Q80" t="s">
        <v>6744</v>
      </c>
      <c r="R80" t="s">
        <v>6245</v>
      </c>
      <c r="S80" t="s">
        <v>7115</v>
      </c>
      <c r="T80" t="s">
        <v>16</v>
      </c>
      <c r="U80" t="s">
        <v>11</v>
      </c>
      <c r="V80" t="s">
        <v>16</v>
      </c>
      <c r="W80" t="s">
        <v>9809</v>
      </c>
      <c r="X80" t="s">
        <v>2483</v>
      </c>
      <c r="Y80">
        <v>0.61</v>
      </c>
      <c r="Z80" t="s">
        <v>9855</v>
      </c>
      <c r="AA80" t="s">
        <v>9844</v>
      </c>
      <c r="AB80" t="s">
        <v>11120</v>
      </c>
    </row>
    <row r="81" spans="1:28" x14ac:dyDescent="0.25">
      <c r="A81">
        <v>242</v>
      </c>
      <c r="B81" t="s">
        <v>2147</v>
      </c>
      <c r="C81" s="7">
        <v>45015</v>
      </c>
      <c r="D81" t="s">
        <v>2474</v>
      </c>
      <c r="E81" t="s">
        <v>311</v>
      </c>
      <c r="F81" t="s">
        <v>11</v>
      </c>
      <c r="G81" t="s">
        <v>12</v>
      </c>
      <c r="H81">
        <v>4.05</v>
      </c>
      <c r="I81" t="s">
        <v>13</v>
      </c>
      <c r="J81" t="s">
        <v>51</v>
      </c>
      <c r="K81" t="s">
        <v>46</v>
      </c>
      <c r="L81" t="s">
        <v>41</v>
      </c>
      <c r="M81" t="s">
        <v>22</v>
      </c>
      <c r="N81" t="s">
        <v>9817</v>
      </c>
      <c r="O81" t="s">
        <v>1883</v>
      </c>
      <c r="P81" t="s">
        <v>52</v>
      </c>
      <c r="Q81" t="s">
        <v>6745</v>
      </c>
      <c r="R81" t="s">
        <v>6245</v>
      </c>
      <c r="S81" t="s">
        <v>7115</v>
      </c>
      <c r="T81" t="s">
        <v>16</v>
      </c>
      <c r="U81" t="s">
        <v>11</v>
      </c>
      <c r="V81" t="s">
        <v>16</v>
      </c>
      <c r="W81" t="s">
        <v>9817</v>
      </c>
      <c r="X81" t="s">
        <v>2149</v>
      </c>
      <c r="Y81">
        <v>0.59</v>
      </c>
      <c r="Z81" t="s">
        <v>9855</v>
      </c>
      <c r="AA81" t="s">
        <v>9844</v>
      </c>
      <c r="AB81" t="s">
        <v>11121</v>
      </c>
    </row>
    <row r="82" spans="1:28" x14ac:dyDescent="0.25">
      <c r="A82">
        <v>241</v>
      </c>
      <c r="B82" t="s">
        <v>2154</v>
      </c>
      <c r="C82" s="7">
        <v>45013</v>
      </c>
      <c r="D82" t="s">
        <v>2496</v>
      </c>
      <c r="E82" t="s">
        <v>2494</v>
      </c>
      <c r="F82" t="s">
        <v>11</v>
      </c>
      <c r="G82" t="s">
        <v>12</v>
      </c>
      <c r="H82">
        <v>5.2969999999999997</v>
      </c>
      <c r="I82" t="s">
        <v>13</v>
      </c>
      <c r="J82" t="s">
        <v>48</v>
      </c>
      <c r="K82" t="s">
        <v>16</v>
      </c>
      <c r="L82" t="s">
        <v>16</v>
      </c>
      <c r="M82" t="s">
        <v>22</v>
      </c>
      <c r="N82" t="s">
        <v>9817</v>
      </c>
      <c r="O82" t="s">
        <v>6236</v>
      </c>
      <c r="P82" t="s">
        <v>52</v>
      </c>
      <c r="Q82" t="s">
        <v>6744</v>
      </c>
      <c r="R82" t="s">
        <v>6245</v>
      </c>
      <c r="S82" t="s">
        <v>16</v>
      </c>
      <c r="T82" t="s">
        <v>16</v>
      </c>
      <c r="U82" t="s">
        <v>11</v>
      </c>
      <c r="V82" t="s">
        <v>1932</v>
      </c>
      <c r="W82" t="s">
        <v>9817</v>
      </c>
      <c r="X82" t="s">
        <v>2156</v>
      </c>
      <c r="Y82">
        <v>0.77</v>
      </c>
      <c r="Z82" t="s">
        <v>9855</v>
      </c>
      <c r="AA82" t="s">
        <v>9844</v>
      </c>
      <c r="AB82" t="s">
        <v>11122</v>
      </c>
    </row>
    <row r="83" spans="1:28" x14ac:dyDescent="0.25">
      <c r="A83">
        <v>240</v>
      </c>
      <c r="B83" t="s">
        <v>2514</v>
      </c>
      <c r="C83" s="7">
        <v>45009</v>
      </c>
      <c r="D83" t="s">
        <v>2516</v>
      </c>
      <c r="E83" t="s">
        <v>2468</v>
      </c>
      <c r="F83" t="s">
        <v>11</v>
      </c>
      <c r="G83" t="s">
        <v>100</v>
      </c>
      <c r="H83">
        <v>0.6</v>
      </c>
      <c r="I83" t="s">
        <v>2048</v>
      </c>
      <c r="J83" t="s">
        <v>2512</v>
      </c>
      <c r="K83" t="s">
        <v>16</v>
      </c>
      <c r="L83" t="s">
        <v>16</v>
      </c>
      <c r="M83" t="s">
        <v>22</v>
      </c>
      <c r="N83" t="s">
        <v>16</v>
      </c>
      <c r="O83" t="s">
        <v>6282</v>
      </c>
      <c r="P83" t="s">
        <v>30</v>
      </c>
      <c r="Q83" t="s">
        <v>6744</v>
      </c>
      <c r="R83" t="s">
        <v>6245</v>
      </c>
      <c r="S83" t="s">
        <v>16</v>
      </c>
      <c r="T83" t="s">
        <v>16</v>
      </c>
      <c r="U83" t="s">
        <v>11</v>
      </c>
      <c r="V83" t="s">
        <v>16</v>
      </c>
      <c r="W83" t="s">
        <v>9813</v>
      </c>
      <c r="X83" t="s">
        <v>2513</v>
      </c>
      <c r="Y83">
        <v>0.6</v>
      </c>
      <c r="Z83" t="s">
        <v>9855</v>
      </c>
      <c r="AA83" t="s">
        <v>9844</v>
      </c>
      <c r="AB83" t="s">
        <v>11123</v>
      </c>
    </row>
    <row r="84" spans="1:28" x14ac:dyDescent="0.25">
      <c r="A84">
        <v>239</v>
      </c>
      <c r="B84" t="s">
        <v>2158</v>
      </c>
      <c r="C84" s="7">
        <v>45009</v>
      </c>
      <c r="D84" t="s">
        <v>2511</v>
      </c>
      <c r="E84" t="s">
        <v>2509</v>
      </c>
      <c r="F84" t="s">
        <v>11</v>
      </c>
      <c r="G84" t="s">
        <v>12</v>
      </c>
      <c r="H84">
        <v>3.4</v>
      </c>
      <c r="I84" t="s">
        <v>13</v>
      </c>
      <c r="J84" t="s">
        <v>20</v>
      </c>
      <c r="K84" t="s">
        <v>16</v>
      </c>
      <c r="L84" t="s">
        <v>16</v>
      </c>
      <c r="M84" t="s">
        <v>22</v>
      </c>
      <c r="N84" t="s">
        <v>9817</v>
      </c>
      <c r="O84" t="s">
        <v>6236</v>
      </c>
      <c r="P84" t="s">
        <v>30</v>
      </c>
      <c r="Q84" t="s">
        <v>6744</v>
      </c>
      <c r="R84" t="s">
        <v>6245</v>
      </c>
      <c r="S84" t="s">
        <v>7115</v>
      </c>
      <c r="T84" t="s">
        <v>16</v>
      </c>
      <c r="U84" t="s">
        <v>11</v>
      </c>
      <c r="V84" t="s">
        <v>16</v>
      </c>
      <c r="W84" t="s">
        <v>9817</v>
      </c>
      <c r="X84" t="s">
        <v>2160</v>
      </c>
      <c r="Y84">
        <v>0.5</v>
      </c>
      <c r="Z84" t="s">
        <v>9855</v>
      </c>
      <c r="AA84" t="s">
        <v>9844</v>
      </c>
      <c r="AB84" t="s">
        <v>11124</v>
      </c>
    </row>
    <row r="85" spans="1:28" x14ac:dyDescent="0.25">
      <c r="A85">
        <v>238</v>
      </c>
      <c r="B85" t="s">
        <v>2166</v>
      </c>
      <c r="C85" s="7">
        <v>45009</v>
      </c>
      <c r="D85" t="s">
        <v>2505</v>
      </c>
      <c r="E85" t="s">
        <v>311</v>
      </c>
      <c r="F85" t="s">
        <v>11</v>
      </c>
      <c r="G85" t="s">
        <v>12</v>
      </c>
      <c r="H85">
        <v>3</v>
      </c>
      <c r="I85" t="s">
        <v>13</v>
      </c>
      <c r="J85" t="s">
        <v>51</v>
      </c>
      <c r="K85" t="s">
        <v>21</v>
      </c>
      <c r="L85" t="s">
        <v>1938</v>
      </c>
      <c r="M85" t="s">
        <v>22</v>
      </c>
      <c r="N85" t="s">
        <v>9817</v>
      </c>
      <c r="O85" t="s">
        <v>1883</v>
      </c>
      <c r="P85" t="s">
        <v>52</v>
      </c>
      <c r="Q85" t="s">
        <v>6744</v>
      </c>
      <c r="R85" t="s">
        <v>6245</v>
      </c>
      <c r="S85" t="s">
        <v>7115</v>
      </c>
      <c r="T85" t="s">
        <v>16</v>
      </c>
      <c r="U85" t="s">
        <v>11</v>
      </c>
      <c r="V85" t="s">
        <v>16</v>
      </c>
      <c r="W85" t="s">
        <v>9817</v>
      </c>
      <c r="X85" t="s">
        <v>2168</v>
      </c>
      <c r="Y85">
        <v>0.44</v>
      </c>
      <c r="Z85" t="s">
        <v>9855</v>
      </c>
      <c r="AA85" t="s">
        <v>9844</v>
      </c>
      <c r="AB85" t="s">
        <v>11125</v>
      </c>
    </row>
    <row r="86" spans="1:28" x14ac:dyDescent="0.25">
      <c r="A86">
        <v>237</v>
      </c>
      <c r="B86" t="s">
        <v>2164</v>
      </c>
      <c r="C86" s="7">
        <v>45009</v>
      </c>
      <c r="D86" t="s">
        <v>4563</v>
      </c>
      <c r="E86" t="s">
        <v>2501</v>
      </c>
      <c r="F86" t="s">
        <v>11</v>
      </c>
      <c r="G86" t="s">
        <v>12</v>
      </c>
      <c r="H86">
        <v>4.0999999999999996</v>
      </c>
      <c r="I86" t="s">
        <v>13</v>
      </c>
      <c r="J86" t="s">
        <v>110</v>
      </c>
      <c r="K86" t="s">
        <v>16</v>
      </c>
      <c r="L86" t="s">
        <v>16</v>
      </c>
      <c r="M86" t="s">
        <v>22</v>
      </c>
      <c r="N86" t="s">
        <v>9817</v>
      </c>
      <c r="O86" t="s">
        <v>6236</v>
      </c>
      <c r="P86" t="s">
        <v>50</v>
      </c>
      <c r="Q86" t="s">
        <v>6744</v>
      </c>
      <c r="R86" t="s">
        <v>6245</v>
      </c>
      <c r="S86" t="s">
        <v>16</v>
      </c>
      <c r="T86" t="s">
        <v>16</v>
      </c>
      <c r="U86" t="s">
        <v>11</v>
      </c>
      <c r="V86" t="s">
        <v>1932</v>
      </c>
      <c r="W86" t="s">
        <v>9817</v>
      </c>
      <c r="X86" t="s">
        <v>2165</v>
      </c>
      <c r="Y86">
        <v>0.6</v>
      </c>
      <c r="Z86" t="s">
        <v>9855</v>
      </c>
      <c r="AA86" t="s">
        <v>9844</v>
      </c>
      <c r="AB86" t="s">
        <v>11126</v>
      </c>
    </row>
    <row r="87" spans="1:28" x14ac:dyDescent="0.25">
      <c r="A87">
        <v>236</v>
      </c>
      <c r="B87" t="s">
        <v>2173</v>
      </c>
      <c r="C87" s="7">
        <v>45002</v>
      </c>
      <c r="D87" t="s">
        <v>4565</v>
      </c>
      <c r="E87" t="s">
        <v>2540</v>
      </c>
      <c r="F87" t="s">
        <v>11</v>
      </c>
      <c r="G87" t="s">
        <v>12</v>
      </c>
      <c r="H87">
        <v>5</v>
      </c>
      <c r="I87" t="s">
        <v>13</v>
      </c>
      <c r="J87" t="s">
        <v>51</v>
      </c>
      <c r="K87" t="s">
        <v>46</v>
      </c>
      <c r="L87" t="s">
        <v>41</v>
      </c>
      <c r="M87" t="s">
        <v>22</v>
      </c>
      <c r="N87" t="s">
        <v>9817</v>
      </c>
      <c r="O87" t="s">
        <v>6236</v>
      </c>
      <c r="P87" t="s">
        <v>27</v>
      </c>
      <c r="Q87" t="s">
        <v>6744</v>
      </c>
      <c r="R87" t="s">
        <v>6245</v>
      </c>
      <c r="S87" t="s">
        <v>7116</v>
      </c>
      <c r="T87" t="s">
        <v>16</v>
      </c>
      <c r="U87" t="s">
        <v>11</v>
      </c>
      <c r="V87" t="s">
        <v>16</v>
      </c>
      <c r="W87" t="s">
        <v>9817</v>
      </c>
      <c r="X87" t="s">
        <v>2174</v>
      </c>
      <c r="Y87">
        <v>0.72</v>
      </c>
      <c r="Z87" t="s">
        <v>9855</v>
      </c>
      <c r="AA87" t="s">
        <v>9844</v>
      </c>
      <c r="AB87" t="s">
        <v>11127</v>
      </c>
    </row>
    <row r="88" spans="1:28" x14ac:dyDescent="0.25">
      <c r="A88">
        <v>235</v>
      </c>
      <c r="B88" t="s">
        <v>2175</v>
      </c>
      <c r="C88" s="7">
        <v>45002</v>
      </c>
      <c r="D88" t="s">
        <v>2274</v>
      </c>
      <c r="E88" t="s">
        <v>2532</v>
      </c>
      <c r="F88" t="s">
        <v>11</v>
      </c>
      <c r="G88" t="s">
        <v>12</v>
      </c>
      <c r="H88">
        <v>2.2999999999999998</v>
      </c>
      <c r="I88" t="s">
        <v>13</v>
      </c>
      <c r="J88" t="s">
        <v>38</v>
      </c>
      <c r="K88" t="s">
        <v>16</v>
      </c>
      <c r="L88" t="s">
        <v>16</v>
      </c>
      <c r="M88" t="s">
        <v>22</v>
      </c>
      <c r="N88" t="s">
        <v>9817</v>
      </c>
      <c r="O88" t="s">
        <v>6236</v>
      </c>
      <c r="P88" t="s">
        <v>27</v>
      </c>
      <c r="Q88" t="s">
        <v>6744</v>
      </c>
      <c r="R88" t="s">
        <v>6245</v>
      </c>
      <c r="S88" t="s">
        <v>16</v>
      </c>
      <c r="T88" t="s">
        <v>16</v>
      </c>
      <c r="U88" t="s">
        <v>11</v>
      </c>
      <c r="V88" t="s">
        <v>1929</v>
      </c>
      <c r="W88" t="s">
        <v>9817</v>
      </c>
      <c r="X88" t="s">
        <v>2177</v>
      </c>
      <c r="Y88">
        <v>0.33</v>
      </c>
      <c r="Z88" t="s">
        <v>9855</v>
      </c>
      <c r="AA88" t="s">
        <v>9844</v>
      </c>
      <c r="AB88" t="s">
        <v>11128</v>
      </c>
    </row>
    <row r="89" spans="1:28" x14ac:dyDescent="0.25">
      <c r="A89">
        <v>234</v>
      </c>
      <c r="B89" t="s">
        <v>102</v>
      </c>
      <c r="C89" s="7">
        <v>45002</v>
      </c>
      <c r="D89" t="s">
        <v>2531</v>
      </c>
      <c r="E89" t="s">
        <v>6762</v>
      </c>
      <c r="F89" t="s">
        <v>11</v>
      </c>
      <c r="G89" t="s">
        <v>12</v>
      </c>
      <c r="H89">
        <v>1</v>
      </c>
      <c r="I89" t="s">
        <v>13</v>
      </c>
      <c r="J89" t="s">
        <v>28</v>
      </c>
      <c r="K89" t="s">
        <v>16</v>
      </c>
      <c r="L89" t="s">
        <v>16</v>
      </c>
      <c r="M89" t="s">
        <v>22</v>
      </c>
      <c r="N89" t="s">
        <v>9822</v>
      </c>
      <c r="O89" t="s">
        <v>6236</v>
      </c>
      <c r="P89" t="s">
        <v>103</v>
      </c>
      <c r="Q89" t="s">
        <v>6744</v>
      </c>
      <c r="R89" t="s">
        <v>6245</v>
      </c>
      <c r="S89" t="s">
        <v>16</v>
      </c>
      <c r="T89" t="s">
        <v>1925</v>
      </c>
      <c r="U89" t="s">
        <v>11</v>
      </c>
      <c r="V89" t="s">
        <v>1932</v>
      </c>
      <c r="W89" t="s">
        <v>9817</v>
      </c>
      <c r="X89" t="s">
        <v>212</v>
      </c>
      <c r="Y89">
        <v>0.14000000000000001</v>
      </c>
      <c r="Z89" t="s">
        <v>9855</v>
      </c>
      <c r="AA89" t="s">
        <v>9844</v>
      </c>
      <c r="AB89" t="s">
        <v>11129</v>
      </c>
    </row>
    <row r="90" spans="1:28" x14ac:dyDescent="0.25">
      <c r="A90">
        <v>233</v>
      </c>
      <c r="B90" t="s">
        <v>2178</v>
      </c>
      <c r="C90" s="7">
        <v>45001</v>
      </c>
      <c r="D90" t="s">
        <v>2561</v>
      </c>
      <c r="E90" t="s">
        <v>311</v>
      </c>
      <c r="F90" t="s">
        <v>11</v>
      </c>
      <c r="G90" t="s">
        <v>12</v>
      </c>
      <c r="H90">
        <v>11.7</v>
      </c>
      <c r="I90" t="s">
        <v>13</v>
      </c>
      <c r="J90" t="s">
        <v>51</v>
      </c>
      <c r="K90" t="s">
        <v>46</v>
      </c>
      <c r="L90" t="s">
        <v>41</v>
      </c>
      <c r="M90" t="s">
        <v>22</v>
      </c>
      <c r="N90" t="s">
        <v>9817</v>
      </c>
      <c r="O90" t="s">
        <v>6236</v>
      </c>
      <c r="P90" t="s">
        <v>27</v>
      </c>
      <c r="Q90" t="s">
        <v>6744</v>
      </c>
      <c r="R90" t="s">
        <v>6245</v>
      </c>
      <c r="S90" t="s">
        <v>7115</v>
      </c>
      <c r="T90" t="s">
        <v>16</v>
      </c>
      <c r="U90" t="s">
        <v>11</v>
      </c>
      <c r="V90" t="s">
        <v>16</v>
      </c>
      <c r="W90" t="s">
        <v>9817</v>
      </c>
      <c r="X90" t="s">
        <v>2180</v>
      </c>
      <c r="Y90">
        <v>1.7</v>
      </c>
      <c r="Z90" t="s">
        <v>9855</v>
      </c>
      <c r="AA90" t="s">
        <v>9844</v>
      </c>
      <c r="AB90" t="s">
        <v>11130</v>
      </c>
    </row>
    <row r="91" spans="1:28" x14ac:dyDescent="0.25">
      <c r="A91">
        <v>232</v>
      </c>
      <c r="B91" t="s">
        <v>2556</v>
      </c>
      <c r="C91" s="7">
        <v>45001</v>
      </c>
      <c r="D91" t="s">
        <v>2558</v>
      </c>
      <c r="E91" t="s">
        <v>2554</v>
      </c>
      <c r="F91" t="s">
        <v>11</v>
      </c>
      <c r="G91" t="s">
        <v>100</v>
      </c>
      <c r="H91">
        <v>0.47</v>
      </c>
      <c r="I91" t="s">
        <v>13</v>
      </c>
      <c r="J91" t="s">
        <v>826</v>
      </c>
      <c r="K91" t="s">
        <v>16</v>
      </c>
      <c r="L91" t="s">
        <v>16</v>
      </c>
      <c r="M91" t="s">
        <v>72</v>
      </c>
      <c r="N91" t="s">
        <v>16</v>
      </c>
      <c r="O91" t="s">
        <v>1883</v>
      </c>
      <c r="P91" t="s">
        <v>58</v>
      </c>
      <c r="Q91" t="s">
        <v>6744</v>
      </c>
      <c r="R91" t="s">
        <v>6245</v>
      </c>
      <c r="S91" t="s">
        <v>7114</v>
      </c>
      <c r="T91" t="s">
        <v>16</v>
      </c>
      <c r="U91" t="s">
        <v>11</v>
      </c>
      <c r="V91" t="s">
        <v>16</v>
      </c>
      <c r="W91" t="s">
        <v>9813</v>
      </c>
      <c r="X91" t="s">
        <v>2555</v>
      </c>
      <c r="Y91">
        <v>0.47</v>
      </c>
      <c r="Z91" t="s">
        <v>9855</v>
      </c>
      <c r="AA91" t="s">
        <v>9844</v>
      </c>
      <c r="AB91" t="s">
        <v>11131</v>
      </c>
    </row>
    <row r="92" spans="1:28" x14ac:dyDescent="0.25">
      <c r="A92">
        <v>231</v>
      </c>
      <c r="B92" t="s">
        <v>2189</v>
      </c>
      <c r="C92" s="7">
        <v>45000</v>
      </c>
      <c r="D92" t="s">
        <v>2566</v>
      </c>
      <c r="E92" t="s">
        <v>381</v>
      </c>
      <c r="F92" t="s">
        <v>11</v>
      </c>
      <c r="G92" t="s">
        <v>12</v>
      </c>
      <c r="H92">
        <v>2.78</v>
      </c>
      <c r="I92" t="s">
        <v>13</v>
      </c>
      <c r="J92" t="s">
        <v>66</v>
      </c>
      <c r="K92" t="s">
        <v>16</v>
      </c>
      <c r="L92" t="s">
        <v>16</v>
      </c>
      <c r="M92" t="s">
        <v>22</v>
      </c>
      <c r="N92" t="s">
        <v>9817</v>
      </c>
      <c r="O92" t="s">
        <v>6236</v>
      </c>
      <c r="P92" t="s">
        <v>23</v>
      </c>
      <c r="Q92" t="s">
        <v>6744</v>
      </c>
      <c r="R92" t="s">
        <v>6245</v>
      </c>
      <c r="S92" t="s">
        <v>7118</v>
      </c>
      <c r="T92" t="s">
        <v>16</v>
      </c>
      <c r="U92" t="s">
        <v>11</v>
      </c>
      <c r="V92" t="s">
        <v>16</v>
      </c>
      <c r="W92" t="s">
        <v>9817</v>
      </c>
      <c r="X92" t="s">
        <v>2191</v>
      </c>
      <c r="Y92">
        <v>0.4</v>
      </c>
      <c r="Z92" t="s">
        <v>9855</v>
      </c>
      <c r="AA92" t="s">
        <v>9844</v>
      </c>
      <c r="AB92" t="s">
        <v>11132</v>
      </c>
    </row>
    <row r="93" spans="1:28" x14ac:dyDescent="0.25">
      <c r="A93">
        <v>230</v>
      </c>
      <c r="B93" t="s">
        <v>2195</v>
      </c>
      <c r="C93" s="7">
        <v>44999</v>
      </c>
      <c r="D93" t="s">
        <v>2571</v>
      </c>
      <c r="E93" t="s">
        <v>391</v>
      </c>
      <c r="F93" t="s">
        <v>11</v>
      </c>
      <c r="G93" t="s">
        <v>12</v>
      </c>
      <c r="H93">
        <v>3.4</v>
      </c>
      <c r="I93" t="s">
        <v>13</v>
      </c>
      <c r="J93" t="s">
        <v>20</v>
      </c>
      <c r="K93" t="s">
        <v>16</v>
      </c>
      <c r="L93" t="s">
        <v>16</v>
      </c>
      <c r="M93" t="s">
        <v>22</v>
      </c>
      <c r="N93" t="s">
        <v>9817</v>
      </c>
      <c r="O93" t="s">
        <v>6236</v>
      </c>
      <c r="P93" t="s">
        <v>105</v>
      </c>
      <c r="Q93" t="s">
        <v>6744</v>
      </c>
      <c r="R93" t="s">
        <v>6245</v>
      </c>
      <c r="S93" t="s">
        <v>7116</v>
      </c>
      <c r="T93" t="s">
        <v>16</v>
      </c>
      <c r="U93" t="s">
        <v>11</v>
      </c>
      <c r="V93" t="s">
        <v>1932</v>
      </c>
      <c r="W93" t="s">
        <v>9817</v>
      </c>
      <c r="X93" t="s">
        <v>2194</v>
      </c>
      <c r="Y93">
        <v>0.49</v>
      </c>
      <c r="Z93" t="s">
        <v>9855</v>
      </c>
      <c r="AA93" t="s">
        <v>9844</v>
      </c>
      <c r="AB93" t="s">
        <v>11133</v>
      </c>
    </row>
    <row r="94" spans="1:28" x14ac:dyDescent="0.25">
      <c r="A94">
        <v>229</v>
      </c>
      <c r="B94" t="s">
        <v>2192</v>
      </c>
      <c r="C94" s="7">
        <v>44999</v>
      </c>
      <c r="D94" t="s">
        <v>2571</v>
      </c>
      <c r="E94" t="s">
        <v>2573</v>
      </c>
      <c r="F94" t="s">
        <v>11</v>
      </c>
      <c r="G94" t="s">
        <v>12</v>
      </c>
      <c r="H94">
        <v>0.94</v>
      </c>
      <c r="I94" t="s">
        <v>13</v>
      </c>
      <c r="J94" t="s">
        <v>14</v>
      </c>
      <c r="K94" t="s">
        <v>16</v>
      </c>
      <c r="L94" t="s">
        <v>16</v>
      </c>
      <c r="M94" t="s">
        <v>22</v>
      </c>
      <c r="N94" t="s">
        <v>9817</v>
      </c>
      <c r="O94" t="s">
        <v>6236</v>
      </c>
      <c r="P94" t="s">
        <v>105</v>
      </c>
      <c r="Q94" t="s">
        <v>6744</v>
      </c>
      <c r="R94" t="s">
        <v>6245</v>
      </c>
      <c r="S94" t="s">
        <v>16</v>
      </c>
      <c r="T94" t="s">
        <v>16</v>
      </c>
      <c r="U94" t="s">
        <v>11</v>
      </c>
      <c r="V94" t="s">
        <v>1932</v>
      </c>
      <c r="W94" t="s">
        <v>9817</v>
      </c>
      <c r="X94" t="s">
        <v>2194</v>
      </c>
      <c r="Y94">
        <v>0.14000000000000001</v>
      </c>
      <c r="Z94" t="s">
        <v>9855</v>
      </c>
      <c r="AA94" t="s">
        <v>9844</v>
      </c>
      <c r="AB94" t="s">
        <v>11134</v>
      </c>
    </row>
    <row r="95" spans="1:28" x14ac:dyDescent="0.25">
      <c r="A95">
        <v>228</v>
      </c>
      <c r="B95" t="s">
        <v>2197</v>
      </c>
      <c r="C95" s="7">
        <v>44998</v>
      </c>
      <c r="D95" t="s">
        <v>2575</v>
      </c>
      <c r="E95" t="s">
        <v>2540</v>
      </c>
      <c r="F95" t="s">
        <v>11</v>
      </c>
      <c r="G95" t="s">
        <v>12</v>
      </c>
      <c r="H95">
        <v>6.8</v>
      </c>
      <c r="I95" t="s">
        <v>13</v>
      </c>
      <c r="J95" t="s">
        <v>51</v>
      </c>
      <c r="K95" t="s">
        <v>21</v>
      </c>
      <c r="L95" t="s">
        <v>1938</v>
      </c>
      <c r="M95" t="s">
        <v>22</v>
      </c>
      <c r="N95" t="s">
        <v>9817</v>
      </c>
      <c r="O95" t="s">
        <v>6236</v>
      </c>
      <c r="P95" t="s">
        <v>27</v>
      </c>
      <c r="Q95" t="s">
        <v>6744</v>
      </c>
      <c r="R95" t="s">
        <v>6245</v>
      </c>
      <c r="S95" t="s">
        <v>7116</v>
      </c>
      <c r="T95" t="s">
        <v>16</v>
      </c>
      <c r="U95" t="s">
        <v>11</v>
      </c>
      <c r="V95" t="s">
        <v>1932</v>
      </c>
      <c r="W95" t="s">
        <v>9817</v>
      </c>
      <c r="X95" t="s">
        <v>2199</v>
      </c>
      <c r="Y95">
        <v>0.99</v>
      </c>
      <c r="Z95" t="s">
        <v>9855</v>
      </c>
      <c r="AA95" t="s">
        <v>9844</v>
      </c>
      <c r="AB95" t="s">
        <v>11135</v>
      </c>
    </row>
    <row r="96" spans="1:28" x14ac:dyDescent="0.25">
      <c r="A96">
        <v>227</v>
      </c>
      <c r="B96" t="s">
        <v>19</v>
      </c>
      <c r="C96" s="7">
        <v>44993</v>
      </c>
      <c r="D96" t="s">
        <v>2584</v>
      </c>
      <c r="E96" t="s">
        <v>217</v>
      </c>
      <c r="F96" t="s">
        <v>11</v>
      </c>
      <c r="G96" t="s">
        <v>12</v>
      </c>
      <c r="H96">
        <v>8.75</v>
      </c>
      <c r="I96" t="s">
        <v>13</v>
      </c>
      <c r="J96" t="s">
        <v>20</v>
      </c>
      <c r="K96" t="s">
        <v>21</v>
      </c>
      <c r="L96" t="s">
        <v>65</v>
      </c>
      <c r="M96" t="s">
        <v>22</v>
      </c>
      <c r="N96" t="s">
        <v>9817</v>
      </c>
      <c r="O96" t="s">
        <v>6236</v>
      </c>
      <c r="P96" t="s">
        <v>23</v>
      </c>
      <c r="Q96" t="s">
        <v>6744</v>
      </c>
      <c r="R96" t="s">
        <v>9708</v>
      </c>
      <c r="S96" t="s">
        <v>9710</v>
      </c>
      <c r="T96" t="s">
        <v>1925</v>
      </c>
      <c r="U96" t="s">
        <v>11</v>
      </c>
      <c r="V96" t="s">
        <v>1929</v>
      </c>
      <c r="W96" t="s">
        <v>9817</v>
      </c>
      <c r="X96" t="s">
        <v>215</v>
      </c>
      <c r="Y96">
        <v>1.26</v>
      </c>
      <c r="Z96" t="s">
        <v>9855</v>
      </c>
      <c r="AA96" t="s">
        <v>9844</v>
      </c>
      <c r="AB96" t="s">
        <v>11136</v>
      </c>
    </row>
    <row r="97" spans="1:28" x14ac:dyDescent="0.25">
      <c r="A97">
        <v>226</v>
      </c>
      <c r="B97" t="s">
        <v>2579</v>
      </c>
      <c r="C97" s="7">
        <v>44993</v>
      </c>
      <c r="D97" t="s">
        <v>2581</v>
      </c>
      <c r="E97" t="s">
        <v>371</v>
      </c>
      <c r="F97" t="s">
        <v>11</v>
      </c>
      <c r="G97" t="s">
        <v>92</v>
      </c>
      <c r="H97">
        <v>0.24</v>
      </c>
      <c r="I97" t="s">
        <v>13</v>
      </c>
      <c r="J97" t="s">
        <v>14</v>
      </c>
      <c r="K97" t="s">
        <v>16</v>
      </c>
      <c r="L97" t="s">
        <v>16</v>
      </c>
      <c r="M97" t="s">
        <v>22</v>
      </c>
      <c r="N97" t="s">
        <v>16</v>
      </c>
      <c r="O97" t="s">
        <v>6282</v>
      </c>
      <c r="P97" t="s">
        <v>18</v>
      </c>
      <c r="Q97" t="s">
        <v>6744</v>
      </c>
      <c r="R97" t="s">
        <v>6245</v>
      </c>
      <c r="S97" t="s">
        <v>7115</v>
      </c>
      <c r="T97" t="s">
        <v>16</v>
      </c>
      <c r="U97" t="s">
        <v>11</v>
      </c>
      <c r="V97" t="s">
        <v>16</v>
      </c>
      <c r="W97" t="s">
        <v>9809</v>
      </c>
      <c r="X97" t="s">
        <v>2284</v>
      </c>
      <c r="Y97">
        <v>0.25</v>
      </c>
      <c r="Z97" t="s">
        <v>9855</v>
      </c>
      <c r="AA97" t="s">
        <v>9844</v>
      </c>
      <c r="AB97" t="s">
        <v>11137</v>
      </c>
    </row>
    <row r="98" spans="1:28" x14ac:dyDescent="0.25">
      <c r="A98">
        <v>225</v>
      </c>
      <c r="B98" t="s">
        <v>2204</v>
      </c>
      <c r="C98" s="7">
        <v>44992</v>
      </c>
      <c r="D98" t="s">
        <v>2586</v>
      </c>
      <c r="E98" t="s">
        <v>2468</v>
      </c>
      <c r="F98" t="s">
        <v>11</v>
      </c>
      <c r="G98" t="s">
        <v>12</v>
      </c>
      <c r="H98">
        <v>2.0499999999999998</v>
      </c>
      <c r="I98" t="s">
        <v>13</v>
      </c>
      <c r="J98" t="s">
        <v>28</v>
      </c>
      <c r="K98" t="s">
        <v>16</v>
      </c>
      <c r="L98" t="s">
        <v>16</v>
      </c>
      <c r="M98" t="s">
        <v>22</v>
      </c>
      <c r="N98" t="s">
        <v>9817</v>
      </c>
      <c r="O98" t="s">
        <v>1883</v>
      </c>
      <c r="P98" t="s">
        <v>30</v>
      </c>
      <c r="Q98" t="s">
        <v>6744</v>
      </c>
      <c r="R98" t="s">
        <v>6245</v>
      </c>
      <c r="S98" t="s">
        <v>16</v>
      </c>
      <c r="T98" t="s">
        <v>16</v>
      </c>
      <c r="U98" t="s">
        <v>11</v>
      </c>
      <c r="V98" t="s">
        <v>16</v>
      </c>
      <c r="W98" t="s">
        <v>9817</v>
      </c>
      <c r="X98" t="s">
        <v>2206</v>
      </c>
      <c r="Y98">
        <v>0.3</v>
      </c>
      <c r="Z98" t="s">
        <v>9855</v>
      </c>
      <c r="AA98" t="s">
        <v>9844</v>
      </c>
      <c r="AB98" t="s">
        <v>11138</v>
      </c>
    </row>
    <row r="99" spans="1:28" x14ac:dyDescent="0.25">
      <c r="A99">
        <v>224</v>
      </c>
      <c r="B99" t="s">
        <v>2210</v>
      </c>
      <c r="C99" s="7">
        <v>44985</v>
      </c>
      <c r="D99" t="s">
        <v>2606</v>
      </c>
      <c r="E99" t="s">
        <v>2604</v>
      </c>
      <c r="F99" t="s">
        <v>11</v>
      </c>
      <c r="G99" t="s">
        <v>12</v>
      </c>
      <c r="H99">
        <v>2.65</v>
      </c>
      <c r="I99" t="s">
        <v>13</v>
      </c>
      <c r="J99" t="s">
        <v>36</v>
      </c>
      <c r="K99" t="s">
        <v>16</v>
      </c>
      <c r="L99" t="s">
        <v>16</v>
      </c>
      <c r="M99" t="s">
        <v>22</v>
      </c>
      <c r="N99" t="s">
        <v>9817</v>
      </c>
      <c r="O99" t="s">
        <v>6236</v>
      </c>
      <c r="P99" t="s">
        <v>35</v>
      </c>
      <c r="Q99" t="s">
        <v>6744</v>
      </c>
      <c r="R99" t="s">
        <v>6245</v>
      </c>
      <c r="S99" t="s">
        <v>7118</v>
      </c>
      <c r="T99" t="s">
        <v>16</v>
      </c>
      <c r="U99" t="s">
        <v>11</v>
      </c>
      <c r="V99" t="s">
        <v>1932</v>
      </c>
      <c r="W99" t="s">
        <v>9817</v>
      </c>
      <c r="X99" t="s">
        <v>2212</v>
      </c>
      <c r="Y99">
        <v>0.38</v>
      </c>
      <c r="Z99" t="s">
        <v>9855</v>
      </c>
      <c r="AA99" t="s">
        <v>9845</v>
      </c>
      <c r="AB99" t="s">
        <v>11139</v>
      </c>
    </row>
    <row r="100" spans="1:28" x14ac:dyDescent="0.25">
      <c r="A100">
        <v>223</v>
      </c>
      <c r="B100" t="s">
        <v>2216</v>
      </c>
      <c r="C100" s="7">
        <v>44984</v>
      </c>
      <c r="D100" t="s">
        <v>2609</v>
      </c>
      <c r="E100" t="s">
        <v>311</v>
      </c>
      <c r="F100" t="s">
        <v>11</v>
      </c>
      <c r="G100" t="s">
        <v>12</v>
      </c>
      <c r="H100">
        <v>4.2</v>
      </c>
      <c r="I100" t="s">
        <v>13</v>
      </c>
      <c r="J100" t="s">
        <v>20</v>
      </c>
      <c r="K100" t="s">
        <v>80</v>
      </c>
      <c r="L100" t="s">
        <v>1936</v>
      </c>
      <c r="M100" t="s">
        <v>22</v>
      </c>
      <c r="N100" t="s">
        <v>9817</v>
      </c>
      <c r="O100" t="s">
        <v>6236</v>
      </c>
      <c r="P100" t="s">
        <v>27</v>
      </c>
      <c r="Q100" t="s">
        <v>6744</v>
      </c>
      <c r="R100" t="s">
        <v>6245</v>
      </c>
      <c r="S100" t="s">
        <v>7115</v>
      </c>
      <c r="T100" t="s">
        <v>16</v>
      </c>
      <c r="U100" t="s">
        <v>11</v>
      </c>
      <c r="V100" t="s">
        <v>1932</v>
      </c>
      <c r="W100" t="s">
        <v>9817</v>
      </c>
      <c r="X100" t="s">
        <v>2218</v>
      </c>
      <c r="Y100">
        <v>0.6</v>
      </c>
      <c r="Z100" t="s">
        <v>9855</v>
      </c>
      <c r="AA100" t="s">
        <v>9845</v>
      </c>
      <c r="AB100" t="s">
        <v>11140</v>
      </c>
    </row>
    <row r="101" spans="1:28" x14ac:dyDescent="0.25">
      <c r="A101">
        <v>222</v>
      </c>
      <c r="B101" t="s">
        <v>2612</v>
      </c>
      <c r="C101" s="7">
        <v>44982</v>
      </c>
      <c r="D101" t="s">
        <v>2614</v>
      </c>
      <c r="E101" t="s">
        <v>217</v>
      </c>
      <c r="F101" t="s">
        <v>11</v>
      </c>
      <c r="G101" t="s">
        <v>100</v>
      </c>
      <c r="H101">
        <v>0.125</v>
      </c>
      <c r="I101" t="s">
        <v>13</v>
      </c>
      <c r="J101" t="s">
        <v>826</v>
      </c>
      <c r="K101" t="s">
        <v>16</v>
      </c>
      <c r="L101" t="s">
        <v>16</v>
      </c>
      <c r="M101" t="s">
        <v>22</v>
      </c>
      <c r="N101" t="s">
        <v>16</v>
      </c>
      <c r="O101" t="s">
        <v>6282</v>
      </c>
      <c r="P101" t="s">
        <v>131</v>
      </c>
      <c r="Q101" t="s">
        <v>6744</v>
      </c>
      <c r="R101" t="s">
        <v>9708</v>
      </c>
      <c r="S101" t="s">
        <v>9710</v>
      </c>
      <c r="T101" t="s">
        <v>16</v>
      </c>
      <c r="U101" t="s">
        <v>11</v>
      </c>
      <c r="V101" t="s">
        <v>1929</v>
      </c>
      <c r="W101" t="s">
        <v>9813</v>
      </c>
      <c r="X101" t="s">
        <v>2611</v>
      </c>
      <c r="Y101">
        <v>0.12</v>
      </c>
      <c r="Z101" t="s">
        <v>9855</v>
      </c>
      <c r="AA101" t="s">
        <v>9845</v>
      </c>
      <c r="AB101" t="s">
        <v>11141</v>
      </c>
    </row>
    <row r="102" spans="1:28" x14ac:dyDescent="0.25">
      <c r="A102">
        <v>221</v>
      </c>
      <c r="B102" t="s">
        <v>2219</v>
      </c>
      <c r="C102" s="7">
        <v>44981</v>
      </c>
      <c r="D102" t="s">
        <v>4558</v>
      </c>
      <c r="E102" t="s">
        <v>2618</v>
      </c>
      <c r="F102" t="s">
        <v>11</v>
      </c>
      <c r="G102" t="s">
        <v>12</v>
      </c>
      <c r="H102">
        <v>11</v>
      </c>
      <c r="I102" t="s">
        <v>13</v>
      </c>
      <c r="J102" t="s">
        <v>14</v>
      </c>
      <c r="K102" t="s">
        <v>16</v>
      </c>
      <c r="L102" t="s">
        <v>16</v>
      </c>
      <c r="M102" t="s">
        <v>22</v>
      </c>
      <c r="N102" t="s">
        <v>9817</v>
      </c>
      <c r="O102" t="s">
        <v>6236</v>
      </c>
      <c r="P102" t="s">
        <v>39</v>
      </c>
      <c r="Q102" t="s">
        <v>6744</v>
      </c>
      <c r="R102" t="s">
        <v>6245</v>
      </c>
      <c r="S102" t="s">
        <v>7114</v>
      </c>
      <c r="T102" t="s">
        <v>16</v>
      </c>
      <c r="U102" t="s">
        <v>11</v>
      </c>
      <c r="V102" t="s">
        <v>1932</v>
      </c>
      <c r="W102" t="s">
        <v>9817</v>
      </c>
      <c r="X102" t="s">
        <v>808</v>
      </c>
      <c r="Y102">
        <v>1.58</v>
      </c>
      <c r="Z102" t="s">
        <v>9855</v>
      </c>
      <c r="AA102" t="s">
        <v>9845</v>
      </c>
      <c r="AB102" t="s">
        <v>11142</v>
      </c>
    </row>
    <row r="103" spans="1:28" x14ac:dyDescent="0.25">
      <c r="A103">
        <v>220</v>
      </c>
      <c r="B103" t="s">
        <v>2427</v>
      </c>
      <c r="C103" s="7">
        <v>44981</v>
      </c>
      <c r="D103" t="s">
        <v>2424</v>
      </c>
      <c r="E103" t="s">
        <v>371</v>
      </c>
      <c r="F103" t="s">
        <v>11</v>
      </c>
      <c r="G103" t="s">
        <v>92</v>
      </c>
      <c r="H103">
        <v>0.37</v>
      </c>
      <c r="I103" t="s">
        <v>13</v>
      </c>
      <c r="J103" t="s">
        <v>14</v>
      </c>
      <c r="K103" t="s">
        <v>97</v>
      </c>
      <c r="L103" t="s">
        <v>2079</v>
      </c>
      <c r="M103" t="s">
        <v>22</v>
      </c>
      <c r="N103" t="s">
        <v>16</v>
      </c>
      <c r="O103" t="s">
        <v>6282</v>
      </c>
      <c r="P103" t="s">
        <v>18</v>
      </c>
      <c r="Q103" t="s">
        <v>6744</v>
      </c>
      <c r="R103" t="s">
        <v>6245</v>
      </c>
      <c r="S103" t="s">
        <v>7115</v>
      </c>
      <c r="T103" t="s">
        <v>16</v>
      </c>
      <c r="U103" t="s">
        <v>11</v>
      </c>
      <c r="V103" t="s">
        <v>1932</v>
      </c>
      <c r="W103" t="s">
        <v>9809</v>
      </c>
      <c r="X103" t="s">
        <v>2122</v>
      </c>
      <c r="Y103">
        <v>0.39</v>
      </c>
      <c r="Z103" t="s">
        <v>9855</v>
      </c>
      <c r="AA103" t="s">
        <v>9845</v>
      </c>
      <c r="AB103" t="s">
        <v>11143</v>
      </c>
    </row>
    <row r="104" spans="1:28" x14ac:dyDescent="0.25">
      <c r="A104">
        <v>219</v>
      </c>
      <c r="B104" t="s">
        <v>2220</v>
      </c>
      <c r="C104" s="7">
        <v>44979</v>
      </c>
      <c r="D104" t="s">
        <v>2626</v>
      </c>
      <c r="E104" t="s">
        <v>2540</v>
      </c>
      <c r="F104" t="s">
        <v>11</v>
      </c>
      <c r="G104" t="s">
        <v>12</v>
      </c>
      <c r="H104">
        <v>6.8</v>
      </c>
      <c r="I104" t="s">
        <v>13</v>
      </c>
      <c r="J104" t="s">
        <v>40</v>
      </c>
      <c r="K104" t="s">
        <v>21</v>
      </c>
      <c r="L104" t="s">
        <v>41</v>
      </c>
      <c r="M104" t="s">
        <v>22</v>
      </c>
      <c r="N104" t="s">
        <v>9817</v>
      </c>
      <c r="O104" t="s">
        <v>6236</v>
      </c>
      <c r="P104" t="s">
        <v>27</v>
      </c>
      <c r="Q104" t="s">
        <v>6744</v>
      </c>
      <c r="R104" t="s">
        <v>6245</v>
      </c>
      <c r="S104" t="s">
        <v>7116</v>
      </c>
      <c r="T104" t="s">
        <v>16</v>
      </c>
      <c r="U104" t="s">
        <v>11</v>
      </c>
      <c r="V104" t="s">
        <v>1932</v>
      </c>
      <c r="W104" t="s">
        <v>9817</v>
      </c>
      <c r="X104" t="s">
        <v>2222</v>
      </c>
      <c r="Y104">
        <v>0.99</v>
      </c>
      <c r="Z104" t="s">
        <v>9855</v>
      </c>
      <c r="AA104" t="s">
        <v>9845</v>
      </c>
      <c r="AB104" t="s">
        <v>11144</v>
      </c>
    </row>
    <row r="105" spans="1:28" x14ac:dyDescent="0.25">
      <c r="A105">
        <v>218</v>
      </c>
      <c r="B105" t="s">
        <v>2648</v>
      </c>
      <c r="C105" s="7">
        <v>44978</v>
      </c>
      <c r="D105" t="s">
        <v>265</v>
      </c>
      <c r="E105" t="s">
        <v>2647</v>
      </c>
      <c r="F105" t="s">
        <v>11</v>
      </c>
      <c r="G105" t="s">
        <v>100</v>
      </c>
      <c r="H105">
        <v>0.62</v>
      </c>
      <c r="I105" t="s">
        <v>2048</v>
      </c>
      <c r="J105" t="s">
        <v>2644</v>
      </c>
      <c r="K105" t="s">
        <v>2645</v>
      </c>
      <c r="L105" t="s">
        <v>41</v>
      </c>
      <c r="M105" t="s">
        <v>22</v>
      </c>
      <c r="N105" t="s">
        <v>16</v>
      </c>
      <c r="O105" t="s">
        <v>6282</v>
      </c>
      <c r="P105" t="s">
        <v>30</v>
      </c>
      <c r="Q105" t="s">
        <v>6744</v>
      </c>
      <c r="R105" t="s">
        <v>9663</v>
      </c>
      <c r="S105" t="s">
        <v>16</v>
      </c>
      <c r="T105" t="s">
        <v>16</v>
      </c>
      <c r="U105" t="s">
        <v>106</v>
      </c>
      <c r="V105" t="s">
        <v>1929</v>
      </c>
      <c r="W105" t="s">
        <v>9813</v>
      </c>
      <c r="X105" t="s">
        <v>268</v>
      </c>
      <c r="Y105">
        <v>0.62</v>
      </c>
      <c r="Z105" t="s">
        <v>9855</v>
      </c>
      <c r="AA105" t="s">
        <v>9845</v>
      </c>
      <c r="AB105" t="s">
        <v>10768</v>
      </c>
    </row>
    <row r="106" spans="1:28" x14ac:dyDescent="0.25">
      <c r="A106">
        <v>217</v>
      </c>
      <c r="B106" t="s">
        <v>2223</v>
      </c>
      <c r="C106" s="7">
        <v>44978</v>
      </c>
      <c r="D106" t="s">
        <v>2635</v>
      </c>
      <c r="E106" t="s">
        <v>2509</v>
      </c>
      <c r="F106" t="s">
        <v>11</v>
      </c>
      <c r="G106" t="s">
        <v>12</v>
      </c>
      <c r="H106">
        <v>2.1</v>
      </c>
      <c r="I106" t="s">
        <v>13</v>
      </c>
      <c r="J106" t="s">
        <v>20</v>
      </c>
      <c r="K106" t="s">
        <v>42</v>
      </c>
      <c r="L106" t="s">
        <v>41</v>
      </c>
      <c r="M106" t="s">
        <v>22</v>
      </c>
      <c r="N106" t="s">
        <v>9817</v>
      </c>
      <c r="O106" t="s">
        <v>6236</v>
      </c>
      <c r="P106" t="s">
        <v>27</v>
      </c>
      <c r="Q106" t="s">
        <v>6744</v>
      </c>
      <c r="R106" t="s">
        <v>6245</v>
      </c>
      <c r="S106" t="s">
        <v>7115</v>
      </c>
      <c r="T106" t="s">
        <v>16</v>
      </c>
      <c r="U106" t="s">
        <v>11</v>
      </c>
      <c r="V106" t="s">
        <v>1932</v>
      </c>
      <c r="W106" t="s">
        <v>9817</v>
      </c>
      <c r="X106" t="s">
        <v>2225</v>
      </c>
      <c r="Y106">
        <v>0.3</v>
      </c>
      <c r="Z106" t="s">
        <v>9855</v>
      </c>
      <c r="AA106" t="s">
        <v>9845</v>
      </c>
      <c r="AB106" t="s">
        <v>11145</v>
      </c>
    </row>
    <row r="107" spans="1:28" x14ac:dyDescent="0.25">
      <c r="A107">
        <v>216</v>
      </c>
      <c r="B107" t="s">
        <v>2226</v>
      </c>
      <c r="C107" s="7">
        <v>44977</v>
      </c>
      <c r="D107" t="s">
        <v>2652</v>
      </c>
      <c r="E107" t="s">
        <v>2540</v>
      </c>
      <c r="F107" t="s">
        <v>11</v>
      </c>
      <c r="G107" t="s">
        <v>12</v>
      </c>
      <c r="H107">
        <v>3.5</v>
      </c>
      <c r="I107" t="s">
        <v>13</v>
      </c>
      <c r="J107" t="s">
        <v>36</v>
      </c>
      <c r="K107" t="s">
        <v>16</v>
      </c>
      <c r="L107" t="s">
        <v>16</v>
      </c>
      <c r="M107" t="s">
        <v>22</v>
      </c>
      <c r="N107" t="s">
        <v>9817</v>
      </c>
      <c r="O107" t="s">
        <v>6236</v>
      </c>
      <c r="P107" t="s">
        <v>27</v>
      </c>
      <c r="Q107" t="s">
        <v>6744</v>
      </c>
      <c r="R107" t="s">
        <v>6245</v>
      </c>
      <c r="S107" t="s">
        <v>7116</v>
      </c>
      <c r="T107" t="s">
        <v>16</v>
      </c>
      <c r="U107" t="s">
        <v>11</v>
      </c>
      <c r="V107" t="s">
        <v>16</v>
      </c>
      <c r="W107" t="s">
        <v>9817</v>
      </c>
      <c r="X107" t="s">
        <v>2228</v>
      </c>
      <c r="Y107">
        <v>0.51</v>
      </c>
      <c r="Z107" t="s">
        <v>9855</v>
      </c>
      <c r="AA107" t="s">
        <v>9845</v>
      </c>
      <c r="AB107" t="s">
        <v>11146</v>
      </c>
    </row>
    <row r="108" spans="1:28" x14ac:dyDescent="0.25">
      <c r="A108">
        <v>215</v>
      </c>
      <c r="B108" t="s">
        <v>2668</v>
      </c>
      <c r="C108" s="7">
        <v>44973</v>
      </c>
      <c r="D108" t="s">
        <v>2208</v>
      </c>
      <c r="E108" t="s">
        <v>371</v>
      </c>
      <c r="F108" t="s">
        <v>11</v>
      </c>
      <c r="G108" t="s">
        <v>92</v>
      </c>
      <c r="H108">
        <v>0.75</v>
      </c>
      <c r="I108" t="s">
        <v>13</v>
      </c>
      <c r="J108" t="s">
        <v>14</v>
      </c>
      <c r="K108" t="s">
        <v>397</v>
      </c>
      <c r="L108" t="s">
        <v>41</v>
      </c>
      <c r="M108" t="s">
        <v>72</v>
      </c>
      <c r="N108" t="s">
        <v>16</v>
      </c>
      <c r="O108" t="s">
        <v>6236</v>
      </c>
      <c r="P108" t="s">
        <v>18</v>
      </c>
      <c r="Q108" t="s">
        <v>6744</v>
      </c>
      <c r="R108" t="s">
        <v>6245</v>
      </c>
      <c r="S108" t="s">
        <v>7115</v>
      </c>
      <c r="T108" t="s">
        <v>16</v>
      </c>
      <c r="U108" t="s">
        <v>11</v>
      </c>
      <c r="V108" t="s">
        <v>1932</v>
      </c>
      <c r="W108" t="s">
        <v>9809</v>
      </c>
      <c r="X108" t="s">
        <v>2209</v>
      </c>
      <c r="Y108">
        <v>0.8</v>
      </c>
      <c r="Z108" t="s">
        <v>9855</v>
      </c>
      <c r="AA108" t="s">
        <v>9845</v>
      </c>
      <c r="AB108" t="s">
        <v>11147</v>
      </c>
    </row>
    <row r="109" spans="1:28" x14ac:dyDescent="0.25">
      <c r="A109">
        <v>214</v>
      </c>
      <c r="B109" t="s">
        <v>44</v>
      </c>
      <c r="C109" s="7">
        <v>44973</v>
      </c>
      <c r="D109" t="s">
        <v>2667</v>
      </c>
      <c r="E109" t="s">
        <v>273</v>
      </c>
      <c r="F109" t="s">
        <v>11</v>
      </c>
      <c r="G109" t="s">
        <v>12</v>
      </c>
      <c r="H109">
        <v>6.4</v>
      </c>
      <c r="I109" t="s">
        <v>13</v>
      </c>
      <c r="J109" t="s">
        <v>45</v>
      </c>
      <c r="K109" t="s">
        <v>46</v>
      </c>
      <c r="L109" t="s">
        <v>2076</v>
      </c>
      <c r="M109" t="s">
        <v>22</v>
      </c>
      <c r="N109" t="s">
        <v>9817</v>
      </c>
      <c r="O109" t="s">
        <v>6236</v>
      </c>
      <c r="P109" t="s">
        <v>47</v>
      </c>
      <c r="Q109" t="s">
        <v>6744</v>
      </c>
      <c r="R109" t="s">
        <v>9663</v>
      </c>
      <c r="S109" t="s">
        <v>16</v>
      </c>
      <c r="T109" t="s">
        <v>1925</v>
      </c>
      <c r="U109" t="s">
        <v>11</v>
      </c>
      <c r="V109" t="s">
        <v>16</v>
      </c>
      <c r="W109" t="s">
        <v>9817</v>
      </c>
      <c r="X109" t="s">
        <v>271</v>
      </c>
      <c r="Y109">
        <v>0.93</v>
      </c>
      <c r="Z109" t="s">
        <v>9855</v>
      </c>
      <c r="AA109" t="s">
        <v>9845</v>
      </c>
      <c r="AB109" t="s">
        <v>11148</v>
      </c>
    </row>
    <row r="110" spans="1:28" x14ac:dyDescent="0.25">
      <c r="A110">
        <v>213</v>
      </c>
      <c r="B110" t="s">
        <v>2658</v>
      </c>
      <c r="C110" s="7">
        <v>44973</v>
      </c>
      <c r="D110" t="s">
        <v>2660</v>
      </c>
      <c r="E110" t="s">
        <v>304</v>
      </c>
      <c r="F110" t="s">
        <v>11</v>
      </c>
      <c r="G110" t="s">
        <v>100</v>
      </c>
      <c r="H110">
        <v>0.5</v>
      </c>
      <c r="I110" t="s">
        <v>13</v>
      </c>
      <c r="J110" t="s">
        <v>831</v>
      </c>
      <c r="K110" t="s">
        <v>193</v>
      </c>
      <c r="L110" t="s">
        <v>41</v>
      </c>
      <c r="M110" t="s">
        <v>72</v>
      </c>
      <c r="N110" t="s">
        <v>16</v>
      </c>
      <c r="O110" t="s">
        <v>6236</v>
      </c>
      <c r="P110" t="s">
        <v>58</v>
      </c>
      <c r="Q110" t="s">
        <v>6744</v>
      </c>
      <c r="R110" t="s">
        <v>9708</v>
      </c>
      <c r="S110" t="s">
        <v>9725</v>
      </c>
      <c r="T110" t="s">
        <v>16</v>
      </c>
      <c r="U110" t="s">
        <v>11</v>
      </c>
      <c r="V110" t="s">
        <v>16</v>
      </c>
      <c r="W110" t="s">
        <v>9813</v>
      </c>
      <c r="X110" t="s">
        <v>2657</v>
      </c>
      <c r="Y110">
        <v>0.5</v>
      </c>
      <c r="Z110" t="s">
        <v>9855</v>
      </c>
      <c r="AA110" t="s">
        <v>9845</v>
      </c>
      <c r="AB110" t="s">
        <v>11149</v>
      </c>
    </row>
    <row r="111" spans="1:28" x14ac:dyDescent="0.25">
      <c r="A111">
        <v>212</v>
      </c>
      <c r="B111" t="s">
        <v>2662</v>
      </c>
      <c r="C111" s="7">
        <v>44973</v>
      </c>
      <c r="D111" t="s">
        <v>2660</v>
      </c>
      <c r="E111" t="s">
        <v>2554</v>
      </c>
      <c r="F111" t="s">
        <v>11</v>
      </c>
      <c r="G111" t="s">
        <v>100</v>
      </c>
      <c r="H111">
        <v>0.47</v>
      </c>
      <c r="I111" t="s">
        <v>13</v>
      </c>
      <c r="J111" t="s">
        <v>826</v>
      </c>
      <c r="K111" t="s">
        <v>2664</v>
      </c>
      <c r="L111" t="s">
        <v>41</v>
      </c>
      <c r="M111" t="s">
        <v>72</v>
      </c>
      <c r="N111" t="s">
        <v>16</v>
      </c>
      <c r="O111" t="s">
        <v>1883</v>
      </c>
      <c r="P111" t="s">
        <v>58</v>
      </c>
      <c r="Q111" t="s">
        <v>6744</v>
      </c>
      <c r="R111" t="s">
        <v>6245</v>
      </c>
      <c r="S111" t="s">
        <v>7114</v>
      </c>
      <c r="T111" t="s">
        <v>16</v>
      </c>
      <c r="U111" t="s">
        <v>11</v>
      </c>
      <c r="V111" t="s">
        <v>16</v>
      </c>
      <c r="W111" t="s">
        <v>9813</v>
      </c>
      <c r="X111" t="s">
        <v>2657</v>
      </c>
      <c r="Y111">
        <v>0.47</v>
      </c>
      <c r="Z111" t="s">
        <v>9855</v>
      </c>
      <c r="AA111" t="s">
        <v>9845</v>
      </c>
      <c r="AB111" t="s">
        <v>11150</v>
      </c>
    </row>
    <row r="112" spans="1:28" x14ac:dyDescent="0.25">
      <c r="A112">
        <v>211</v>
      </c>
      <c r="B112" t="s">
        <v>2232</v>
      </c>
      <c r="C112" s="7">
        <v>44972</v>
      </c>
      <c r="D112" t="s">
        <v>2566</v>
      </c>
      <c r="E112" t="s">
        <v>7119</v>
      </c>
      <c r="F112" t="s">
        <v>11</v>
      </c>
      <c r="G112" t="s">
        <v>12</v>
      </c>
      <c r="H112">
        <v>2.58</v>
      </c>
      <c r="I112" t="s">
        <v>13</v>
      </c>
      <c r="J112" t="s">
        <v>48</v>
      </c>
      <c r="K112" t="s">
        <v>16</v>
      </c>
      <c r="L112" t="s">
        <v>16</v>
      </c>
      <c r="M112" t="s">
        <v>22</v>
      </c>
      <c r="N112" t="s">
        <v>9817</v>
      </c>
      <c r="O112" t="s">
        <v>6236</v>
      </c>
      <c r="P112" t="s">
        <v>23</v>
      </c>
      <c r="Q112" t="s">
        <v>6744</v>
      </c>
      <c r="R112" t="s">
        <v>16</v>
      </c>
      <c r="S112" t="s">
        <v>16</v>
      </c>
      <c r="T112" t="s">
        <v>16</v>
      </c>
      <c r="U112" t="s">
        <v>11</v>
      </c>
      <c r="V112" t="s">
        <v>16</v>
      </c>
      <c r="W112" t="s">
        <v>9817</v>
      </c>
      <c r="X112" t="s">
        <v>2191</v>
      </c>
      <c r="Y112">
        <v>0.38</v>
      </c>
      <c r="Z112" t="s">
        <v>9855</v>
      </c>
      <c r="AA112" t="s">
        <v>9845</v>
      </c>
      <c r="AB112" t="s">
        <v>11151</v>
      </c>
    </row>
    <row r="113" spans="1:28" x14ac:dyDescent="0.25">
      <c r="A113">
        <v>210</v>
      </c>
      <c r="B113" t="s">
        <v>2234</v>
      </c>
      <c r="C113" s="7">
        <v>44971</v>
      </c>
      <c r="D113" t="s">
        <v>2674</v>
      </c>
      <c r="E113" t="s">
        <v>2501</v>
      </c>
      <c r="F113" t="s">
        <v>11</v>
      </c>
      <c r="G113" t="s">
        <v>12</v>
      </c>
      <c r="H113">
        <v>5.78</v>
      </c>
      <c r="I113" t="s">
        <v>2048</v>
      </c>
      <c r="J113" t="s">
        <v>49</v>
      </c>
      <c r="K113" t="s">
        <v>16</v>
      </c>
      <c r="L113" t="s">
        <v>16</v>
      </c>
      <c r="M113" t="s">
        <v>22</v>
      </c>
      <c r="N113" t="s">
        <v>9817</v>
      </c>
      <c r="O113" t="s">
        <v>1883</v>
      </c>
      <c r="P113" t="s">
        <v>50</v>
      </c>
      <c r="Q113" t="s">
        <v>6744</v>
      </c>
      <c r="R113" t="s">
        <v>6245</v>
      </c>
      <c r="S113" t="s">
        <v>16</v>
      </c>
      <c r="T113" t="s">
        <v>16</v>
      </c>
      <c r="U113" t="s">
        <v>11</v>
      </c>
      <c r="V113" t="s">
        <v>1932</v>
      </c>
      <c r="W113" t="s">
        <v>9817</v>
      </c>
      <c r="X113" t="s">
        <v>2236</v>
      </c>
      <c r="Y113">
        <v>0.84</v>
      </c>
      <c r="Z113" t="s">
        <v>9855</v>
      </c>
      <c r="AA113" t="s">
        <v>9845</v>
      </c>
      <c r="AB113" t="s">
        <v>11152</v>
      </c>
    </row>
    <row r="114" spans="1:28" x14ac:dyDescent="0.25">
      <c r="A114">
        <v>209</v>
      </c>
      <c r="B114" t="s">
        <v>2237</v>
      </c>
      <c r="C114" s="7">
        <v>44971</v>
      </c>
      <c r="D114" t="s">
        <v>2672</v>
      </c>
      <c r="E114" t="s">
        <v>311</v>
      </c>
      <c r="F114" t="s">
        <v>11</v>
      </c>
      <c r="G114" t="s">
        <v>12</v>
      </c>
      <c r="H114">
        <v>3.45</v>
      </c>
      <c r="I114" t="s">
        <v>13</v>
      </c>
      <c r="J114" t="s">
        <v>51</v>
      </c>
      <c r="K114" t="s">
        <v>42</v>
      </c>
      <c r="L114" t="s">
        <v>1936</v>
      </c>
      <c r="M114" t="s">
        <v>22</v>
      </c>
      <c r="N114" t="s">
        <v>9817</v>
      </c>
      <c r="O114" t="s">
        <v>6236</v>
      </c>
      <c r="P114" t="s">
        <v>52</v>
      </c>
      <c r="Q114" t="s">
        <v>6744</v>
      </c>
      <c r="R114" t="s">
        <v>6245</v>
      </c>
      <c r="S114" t="s">
        <v>7115</v>
      </c>
      <c r="T114" t="s">
        <v>16</v>
      </c>
      <c r="U114" t="s">
        <v>11</v>
      </c>
      <c r="V114" t="s">
        <v>1932</v>
      </c>
      <c r="W114" t="s">
        <v>9817</v>
      </c>
      <c r="X114" t="s">
        <v>2239</v>
      </c>
      <c r="Y114">
        <v>0.5</v>
      </c>
      <c r="Z114" t="s">
        <v>9855</v>
      </c>
      <c r="AA114" t="s">
        <v>9845</v>
      </c>
      <c r="AB114" t="s">
        <v>11153</v>
      </c>
    </row>
    <row r="115" spans="1:28" x14ac:dyDescent="0.25">
      <c r="A115">
        <v>208</v>
      </c>
      <c r="B115" t="s">
        <v>2240</v>
      </c>
      <c r="C115" s="7">
        <v>44970</v>
      </c>
      <c r="D115" t="s">
        <v>2677</v>
      </c>
      <c r="E115" t="s">
        <v>2468</v>
      </c>
      <c r="F115" t="s">
        <v>11</v>
      </c>
      <c r="G115" t="s">
        <v>12</v>
      </c>
      <c r="H115">
        <v>1.25</v>
      </c>
      <c r="I115" t="s">
        <v>13</v>
      </c>
      <c r="J115" t="s">
        <v>33</v>
      </c>
      <c r="K115" t="s">
        <v>16</v>
      </c>
      <c r="L115" t="s">
        <v>16</v>
      </c>
      <c r="M115" t="s">
        <v>22</v>
      </c>
      <c r="N115" t="s">
        <v>9817</v>
      </c>
      <c r="O115" t="s">
        <v>6236</v>
      </c>
      <c r="P115" t="s">
        <v>30</v>
      </c>
      <c r="Q115" t="s">
        <v>6744</v>
      </c>
      <c r="R115" t="s">
        <v>6245</v>
      </c>
      <c r="S115" t="s">
        <v>16</v>
      </c>
      <c r="T115" t="s">
        <v>16</v>
      </c>
      <c r="U115" t="s">
        <v>11</v>
      </c>
      <c r="V115" t="s">
        <v>16</v>
      </c>
      <c r="W115" t="s">
        <v>9817</v>
      </c>
      <c r="X115" t="s">
        <v>2242</v>
      </c>
      <c r="Y115">
        <v>0.18</v>
      </c>
      <c r="Z115" t="s">
        <v>9855</v>
      </c>
      <c r="AA115" t="s">
        <v>9845</v>
      </c>
      <c r="AB115" t="s">
        <v>11154</v>
      </c>
    </row>
    <row r="116" spans="1:28" x14ac:dyDescent="0.25">
      <c r="A116">
        <v>207</v>
      </c>
      <c r="B116" t="s">
        <v>2243</v>
      </c>
      <c r="C116" s="7">
        <v>44944</v>
      </c>
      <c r="D116" t="s">
        <v>2699</v>
      </c>
      <c r="E116" t="s">
        <v>2697</v>
      </c>
      <c r="F116" t="s">
        <v>11</v>
      </c>
      <c r="G116" t="s">
        <v>12</v>
      </c>
      <c r="H116">
        <v>2.2000000000000002</v>
      </c>
      <c r="I116" t="s">
        <v>13</v>
      </c>
      <c r="J116" t="s">
        <v>59</v>
      </c>
      <c r="K116" t="s">
        <v>16</v>
      </c>
      <c r="L116" t="s">
        <v>16</v>
      </c>
      <c r="M116" t="s">
        <v>22</v>
      </c>
      <c r="N116" t="s">
        <v>9817</v>
      </c>
      <c r="O116" t="s">
        <v>6283</v>
      </c>
      <c r="P116" t="s">
        <v>35</v>
      </c>
      <c r="Q116" t="s">
        <v>6744</v>
      </c>
      <c r="R116" t="s">
        <v>6245</v>
      </c>
      <c r="S116" t="s">
        <v>16</v>
      </c>
      <c r="T116" t="s">
        <v>16</v>
      </c>
      <c r="U116" t="s">
        <v>11</v>
      </c>
      <c r="V116" t="s">
        <v>1932</v>
      </c>
      <c r="W116" t="s">
        <v>9817</v>
      </c>
      <c r="X116" t="s">
        <v>2245</v>
      </c>
      <c r="Y116">
        <v>0.33</v>
      </c>
      <c r="Z116" t="s">
        <v>9855</v>
      </c>
      <c r="AA116" t="s">
        <v>9846</v>
      </c>
      <c r="AB116" t="s">
        <v>11155</v>
      </c>
    </row>
    <row r="117" spans="1:28" x14ac:dyDescent="0.25">
      <c r="A117">
        <v>206</v>
      </c>
      <c r="B117" t="s">
        <v>2249</v>
      </c>
      <c r="C117" s="7">
        <v>44939</v>
      </c>
      <c r="D117" t="s">
        <v>2490</v>
      </c>
      <c r="E117" t="s">
        <v>381</v>
      </c>
      <c r="F117" t="s">
        <v>11</v>
      </c>
      <c r="G117" t="s">
        <v>12</v>
      </c>
      <c r="H117">
        <v>10.65</v>
      </c>
      <c r="I117" t="s">
        <v>13</v>
      </c>
      <c r="J117" t="s">
        <v>14</v>
      </c>
      <c r="K117" t="s">
        <v>16</v>
      </c>
      <c r="L117" t="s">
        <v>16</v>
      </c>
      <c r="M117" t="s">
        <v>22</v>
      </c>
      <c r="N117" t="s">
        <v>9817</v>
      </c>
      <c r="O117" t="s">
        <v>1883</v>
      </c>
      <c r="P117" t="s">
        <v>23</v>
      </c>
      <c r="Q117" t="s">
        <v>6744</v>
      </c>
      <c r="R117" t="s">
        <v>6245</v>
      </c>
      <c r="S117" t="s">
        <v>7118</v>
      </c>
      <c r="T117" t="s">
        <v>16</v>
      </c>
      <c r="U117" t="s">
        <v>11</v>
      </c>
      <c r="V117" t="s">
        <v>1929</v>
      </c>
      <c r="W117" t="s">
        <v>9817</v>
      </c>
      <c r="X117" t="s">
        <v>2143</v>
      </c>
      <c r="Y117">
        <v>1.59</v>
      </c>
      <c r="Z117" t="s">
        <v>9855</v>
      </c>
      <c r="AA117" t="s">
        <v>9846</v>
      </c>
      <c r="AB117" t="s">
        <v>11156</v>
      </c>
    </row>
    <row r="118" spans="1:28" x14ac:dyDescent="0.25">
      <c r="A118">
        <v>205</v>
      </c>
      <c r="B118" t="s">
        <v>2712</v>
      </c>
      <c r="C118" s="7">
        <v>44939</v>
      </c>
      <c r="D118" t="s">
        <v>4558</v>
      </c>
      <c r="E118" t="s">
        <v>2604</v>
      </c>
      <c r="F118" t="s">
        <v>11</v>
      </c>
      <c r="G118" t="s">
        <v>100</v>
      </c>
      <c r="H118">
        <v>0.5</v>
      </c>
      <c r="I118" t="s">
        <v>13</v>
      </c>
      <c r="J118" t="s">
        <v>341</v>
      </c>
      <c r="K118" t="s">
        <v>16</v>
      </c>
      <c r="L118" t="s">
        <v>16</v>
      </c>
      <c r="M118" t="s">
        <v>22</v>
      </c>
      <c r="N118" t="s">
        <v>16</v>
      </c>
      <c r="O118" t="s">
        <v>6282</v>
      </c>
      <c r="P118" t="s">
        <v>39</v>
      </c>
      <c r="Q118" t="s">
        <v>6744</v>
      </c>
      <c r="R118" t="s">
        <v>6245</v>
      </c>
      <c r="S118" t="s">
        <v>7118</v>
      </c>
      <c r="T118" t="s">
        <v>16</v>
      </c>
      <c r="U118" t="s">
        <v>11</v>
      </c>
      <c r="V118" t="s">
        <v>1932</v>
      </c>
      <c r="W118" t="s">
        <v>9813</v>
      </c>
      <c r="X118" t="s">
        <v>808</v>
      </c>
      <c r="Y118">
        <v>0.5</v>
      </c>
      <c r="Z118" t="s">
        <v>9855</v>
      </c>
      <c r="AA118" t="s">
        <v>9846</v>
      </c>
      <c r="AB118" t="s">
        <v>11157</v>
      </c>
    </row>
    <row r="119" spans="1:28" x14ac:dyDescent="0.25">
      <c r="A119">
        <v>204</v>
      </c>
      <c r="B119" t="s">
        <v>2251</v>
      </c>
      <c r="C119" s="7">
        <v>44939</v>
      </c>
      <c r="D119" t="s">
        <v>2711</v>
      </c>
      <c r="E119" t="s">
        <v>2532</v>
      </c>
      <c r="F119" t="s">
        <v>11</v>
      </c>
      <c r="G119" t="s">
        <v>12</v>
      </c>
      <c r="H119">
        <v>1</v>
      </c>
      <c r="I119" t="s">
        <v>13</v>
      </c>
      <c r="J119" t="s">
        <v>25</v>
      </c>
      <c r="K119" t="s">
        <v>16</v>
      </c>
      <c r="L119" t="s">
        <v>16</v>
      </c>
      <c r="M119" t="s">
        <v>22</v>
      </c>
      <c r="N119" t="s">
        <v>9817</v>
      </c>
      <c r="O119" t="s">
        <v>6236</v>
      </c>
      <c r="P119" t="s">
        <v>27</v>
      </c>
      <c r="Q119" t="s">
        <v>6744</v>
      </c>
      <c r="R119" t="s">
        <v>6245</v>
      </c>
      <c r="S119" t="s">
        <v>16</v>
      </c>
      <c r="T119" t="s">
        <v>16</v>
      </c>
      <c r="U119" t="s">
        <v>11</v>
      </c>
      <c r="V119" t="s">
        <v>16</v>
      </c>
      <c r="W119" t="s">
        <v>9817</v>
      </c>
      <c r="X119" t="s">
        <v>2253</v>
      </c>
      <c r="Y119">
        <v>0.15</v>
      </c>
      <c r="Z119" t="s">
        <v>9855</v>
      </c>
      <c r="AA119" t="s">
        <v>9846</v>
      </c>
      <c r="AB119" t="s">
        <v>11158</v>
      </c>
    </row>
    <row r="120" spans="1:28" x14ac:dyDescent="0.25">
      <c r="A120">
        <v>203</v>
      </c>
      <c r="B120" t="s">
        <v>2254</v>
      </c>
      <c r="C120" s="7">
        <v>44939</v>
      </c>
      <c r="D120" t="s">
        <v>2711</v>
      </c>
      <c r="E120" t="s">
        <v>311</v>
      </c>
      <c r="F120" t="s">
        <v>11</v>
      </c>
      <c r="G120" t="s">
        <v>12</v>
      </c>
      <c r="H120">
        <v>5.08</v>
      </c>
      <c r="I120" t="s">
        <v>13</v>
      </c>
      <c r="J120" t="s">
        <v>61</v>
      </c>
      <c r="K120" t="s">
        <v>16</v>
      </c>
      <c r="L120" t="s">
        <v>16</v>
      </c>
      <c r="M120" t="s">
        <v>22</v>
      </c>
      <c r="N120" t="s">
        <v>9817</v>
      </c>
      <c r="O120" t="s">
        <v>6236</v>
      </c>
      <c r="P120" t="s">
        <v>27</v>
      </c>
      <c r="Q120" t="s">
        <v>6744</v>
      </c>
      <c r="R120" t="s">
        <v>6245</v>
      </c>
      <c r="S120" t="s">
        <v>7115</v>
      </c>
      <c r="T120" t="s">
        <v>16</v>
      </c>
      <c r="U120" t="s">
        <v>11</v>
      </c>
      <c r="V120" t="s">
        <v>16</v>
      </c>
      <c r="W120" t="s">
        <v>9817</v>
      </c>
      <c r="X120" t="s">
        <v>2253</v>
      </c>
      <c r="Y120">
        <v>0.76</v>
      </c>
      <c r="Z120" t="s">
        <v>9855</v>
      </c>
      <c r="AA120" t="s">
        <v>9846</v>
      </c>
      <c r="AB120" t="s">
        <v>11159</v>
      </c>
    </row>
    <row r="121" spans="1:28" x14ac:dyDescent="0.25">
      <c r="A121">
        <v>202</v>
      </c>
      <c r="B121" t="s">
        <v>2256</v>
      </c>
      <c r="C121" s="7">
        <v>44938</v>
      </c>
      <c r="D121" t="s">
        <v>2561</v>
      </c>
      <c r="E121" t="s">
        <v>2540</v>
      </c>
      <c r="F121" t="s">
        <v>11</v>
      </c>
      <c r="G121" t="s">
        <v>12</v>
      </c>
      <c r="H121">
        <v>2.2999999999999998</v>
      </c>
      <c r="I121" t="s">
        <v>13</v>
      </c>
      <c r="J121" t="s">
        <v>36</v>
      </c>
      <c r="K121" t="s">
        <v>16</v>
      </c>
      <c r="L121" t="s">
        <v>16</v>
      </c>
      <c r="M121" t="s">
        <v>22</v>
      </c>
      <c r="N121" t="s">
        <v>9817</v>
      </c>
      <c r="O121" t="s">
        <v>6236</v>
      </c>
      <c r="P121" t="s">
        <v>27</v>
      </c>
      <c r="Q121" t="s">
        <v>6744</v>
      </c>
      <c r="R121" t="s">
        <v>6245</v>
      </c>
      <c r="S121" t="s">
        <v>7116</v>
      </c>
      <c r="T121" t="s">
        <v>16</v>
      </c>
      <c r="U121" t="s">
        <v>11</v>
      </c>
      <c r="V121" t="s">
        <v>16</v>
      </c>
      <c r="W121" t="s">
        <v>9817</v>
      </c>
      <c r="X121" t="s">
        <v>2180</v>
      </c>
      <c r="Y121">
        <v>0.34</v>
      </c>
      <c r="Z121" t="s">
        <v>9855</v>
      </c>
      <c r="AA121" t="s">
        <v>9846</v>
      </c>
      <c r="AB121" t="s">
        <v>11160</v>
      </c>
    </row>
    <row r="122" spans="1:28" x14ac:dyDescent="0.25">
      <c r="A122">
        <v>201</v>
      </c>
      <c r="B122" t="s">
        <v>2721</v>
      </c>
      <c r="C122" s="7">
        <v>44938</v>
      </c>
      <c r="D122" t="s">
        <v>2708</v>
      </c>
      <c r="E122" t="s">
        <v>2720</v>
      </c>
      <c r="F122" t="s">
        <v>11</v>
      </c>
      <c r="G122" t="s">
        <v>100</v>
      </c>
      <c r="H122">
        <v>0.31</v>
      </c>
      <c r="I122" t="s">
        <v>13</v>
      </c>
      <c r="J122" t="s">
        <v>826</v>
      </c>
      <c r="K122" t="s">
        <v>16</v>
      </c>
      <c r="L122" t="s">
        <v>16</v>
      </c>
      <c r="M122" t="s">
        <v>72</v>
      </c>
      <c r="N122" t="s">
        <v>16</v>
      </c>
      <c r="O122" t="s">
        <v>6236</v>
      </c>
      <c r="P122" t="s">
        <v>58</v>
      </c>
      <c r="Q122" t="s">
        <v>6744</v>
      </c>
      <c r="R122" t="s">
        <v>6245</v>
      </c>
      <c r="S122" t="s">
        <v>7114</v>
      </c>
      <c r="T122" t="s">
        <v>16</v>
      </c>
      <c r="U122" t="s">
        <v>11</v>
      </c>
      <c r="V122" t="s">
        <v>1929</v>
      </c>
      <c r="W122" t="s">
        <v>9813</v>
      </c>
      <c r="X122" t="s">
        <v>2289</v>
      </c>
      <c r="Y122">
        <v>0.31</v>
      </c>
      <c r="Z122" t="s">
        <v>9855</v>
      </c>
      <c r="AA122" t="s">
        <v>9846</v>
      </c>
      <c r="AB122" t="s">
        <v>11161</v>
      </c>
    </row>
    <row r="123" spans="1:28" x14ac:dyDescent="0.25">
      <c r="A123">
        <v>200</v>
      </c>
      <c r="B123" t="s">
        <v>2261</v>
      </c>
      <c r="C123" s="7">
        <v>44937</v>
      </c>
      <c r="D123" t="s">
        <v>2745</v>
      </c>
      <c r="E123" t="s">
        <v>381</v>
      </c>
      <c r="F123" t="s">
        <v>11</v>
      </c>
      <c r="G123" t="s">
        <v>12</v>
      </c>
      <c r="H123">
        <v>7.25</v>
      </c>
      <c r="I123" t="s">
        <v>13</v>
      </c>
      <c r="J123" t="s">
        <v>28</v>
      </c>
      <c r="K123" t="s">
        <v>16</v>
      </c>
      <c r="L123" t="s">
        <v>16</v>
      </c>
      <c r="M123" t="s">
        <v>22</v>
      </c>
      <c r="N123" t="s">
        <v>9817</v>
      </c>
      <c r="O123" t="s">
        <v>6236</v>
      </c>
      <c r="P123" t="s">
        <v>23</v>
      </c>
      <c r="Q123" t="s">
        <v>6744</v>
      </c>
      <c r="R123" t="s">
        <v>6245</v>
      </c>
      <c r="S123" t="s">
        <v>7118</v>
      </c>
      <c r="T123" t="s">
        <v>16</v>
      </c>
      <c r="U123" t="s">
        <v>11</v>
      </c>
      <c r="V123" t="s">
        <v>16</v>
      </c>
      <c r="W123" t="s">
        <v>9817</v>
      </c>
      <c r="X123" t="s">
        <v>2263</v>
      </c>
      <c r="Y123">
        <v>1.07</v>
      </c>
      <c r="Z123" t="s">
        <v>9855</v>
      </c>
      <c r="AA123" t="s">
        <v>9846</v>
      </c>
      <c r="AB123" t="s">
        <v>11162</v>
      </c>
    </row>
    <row r="124" spans="1:28" x14ac:dyDescent="0.25">
      <c r="A124">
        <v>199</v>
      </c>
      <c r="B124" t="s">
        <v>2264</v>
      </c>
      <c r="C124" s="7">
        <v>44936</v>
      </c>
      <c r="D124" t="s">
        <v>2753</v>
      </c>
      <c r="E124" t="s">
        <v>391</v>
      </c>
      <c r="F124" t="s">
        <v>11</v>
      </c>
      <c r="G124" t="s">
        <v>12</v>
      </c>
      <c r="H124">
        <v>3.35</v>
      </c>
      <c r="I124" t="s">
        <v>13</v>
      </c>
      <c r="J124" t="s">
        <v>36</v>
      </c>
      <c r="K124" t="s">
        <v>16</v>
      </c>
      <c r="L124" t="s">
        <v>16</v>
      </c>
      <c r="M124" t="s">
        <v>22</v>
      </c>
      <c r="N124" t="s">
        <v>9817</v>
      </c>
      <c r="O124" t="s">
        <v>6236</v>
      </c>
      <c r="P124" t="s">
        <v>18</v>
      </c>
      <c r="Q124" t="s">
        <v>6744</v>
      </c>
      <c r="R124" t="s">
        <v>6245</v>
      </c>
      <c r="S124" t="s">
        <v>7116</v>
      </c>
      <c r="T124" t="s">
        <v>16</v>
      </c>
      <c r="U124" t="s">
        <v>11</v>
      </c>
      <c r="V124" t="s">
        <v>1929</v>
      </c>
      <c r="W124" t="s">
        <v>9817</v>
      </c>
      <c r="X124" t="s">
        <v>2266</v>
      </c>
      <c r="Y124">
        <v>0.5</v>
      </c>
      <c r="Z124" t="s">
        <v>9855</v>
      </c>
      <c r="AA124" t="s">
        <v>9846</v>
      </c>
      <c r="AB124" t="s">
        <v>11163</v>
      </c>
    </row>
    <row r="125" spans="1:28" x14ac:dyDescent="0.25">
      <c r="A125">
        <v>198</v>
      </c>
      <c r="B125" t="s">
        <v>2761</v>
      </c>
      <c r="C125" s="7">
        <v>44935</v>
      </c>
      <c r="D125" t="s">
        <v>6263</v>
      </c>
      <c r="E125" t="s">
        <v>273</v>
      </c>
      <c r="F125" t="s">
        <v>11</v>
      </c>
      <c r="G125" t="s">
        <v>12</v>
      </c>
      <c r="H125">
        <v>4.28</v>
      </c>
      <c r="I125" t="s">
        <v>13</v>
      </c>
      <c r="J125" t="s">
        <v>25</v>
      </c>
      <c r="K125" t="s">
        <v>16</v>
      </c>
      <c r="L125" t="s">
        <v>16</v>
      </c>
      <c r="M125" t="s">
        <v>22</v>
      </c>
      <c r="N125" t="s">
        <v>4464</v>
      </c>
      <c r="O125" t="s">
        <v>6283</v>
      </c>
      <c r="P125" t="s">
        <v>35</v>
      </c>
      <c r="Q125" t="s">
        <v>6744</v>
      </c>
      <c r="R125" t="s">
        <v>9663</v>
      </c>
      <c r="S125" t="s">
        <v>16</v>
      </c>
      <c r="T125" t="s">
        <v>16</v>
      </c>
      <c r="U125" t="s">
        <v>11</v>
      </c>
      <c r="V125" t="s">
        <v>1932</v>
      </c>
      <c r="W125" t="s">
        <v>4464</v>
      </c>
      <c r="X125" t="s">
        <v>2322</v>
      </c>
      <c r="Y125">
        <v>0.63</v>
      </c>
      <c r="Z125" t="s">
        <v>9855</v>
      </c>
      <c r="AA125" t="s">
        <v>9846</v>
      </c>
      <c r="AB125" t="s">
        <v>11048</v>
      </c>
    </row>
    <row r="126" spans="1:28" x14ac:dyDescent="0.25">
      <c r="A126">
        <v>197</v>
      </c>
      <c r="B126" t="s">
        <v>2765</v>
      </c>
      <c r="C126" s="7">
        <v>44932</v>
      </c>
      <c r="D126" t="s">
        <v>2767</v>
      </c>
      <c r="E126" t="s">
        <v>2604</v>
      </c>
      <c r="F126" t="s">
        <v>11</v>
      </c>
      <c r="G126" t="s">
        <v>100</v>
      </c>
      <c r="H126">
        <v>1</v>
      </c>
      <c r="I126" t="s">
        <v>13</v>
      </c>
      <c r="J126" t="s">
        <v>341</v>
      </c>
      <c r="K126" t="s">
        <v>57</v>
      </c>
      <c r="L126" t="s">
        <v>2079</v>
      </c>
      <c r="M126" t="s">
        <v>22</v>
      </c>
      <c r="N126" t="s">
        <v>16</v>
      </c>
      <c r="O126" t="s">
        <v>6282</v>
      </c>
      <c r="P126" t="s">
        <v>52</v>
      </c>
      <c r="Q126" t="s">
        <v>6744</v>
      </c>
      <c r="R126" t="s">
        <v>6245</v>
      </c>
      <c r="S126" t="s">
        <v>7118</v>
      </c>
      <c r="T126" t="s">
        <v>2214</v>
      </c>
      <c r="U126" t="s">
        <v>11</v>
      </c>
      <c r="V126" t="s">
        <v>16</v>
      </c>
      <c r="W126" t="s">
        <v>9813</v>
      </c>
      <c r="X126" t="s">
        <v>2764</v>
      </c>
      <c r="Y126">
        <v>1</v>
      </c>
      <c r="Z126" t="s">
        <v>9855</v>
      </c>
      <c r="AA126" t="s">
        <v>9846</v>
      </c>
      <c r="AB126" t="s">
        <v>11164</v>
      </c>
    </row>
    <row r="127" spans="1:28" x14ac:dyDescent="0.25">
      <c r="A127">
        <v>196</v>
      </c>
      <c r="B127" t="s">
        <v>2278</v>
      </c>
      <c r="C127" s="7">
        <v>44925</v>
      </c>
      <c r="D127" t="s">
        <v>2773</v>
      </c>
      <c r="E127" t="s">
        <v>2771</v>
      </c>
      <c r="F127" t="s">
        <v>11</v>
      </c>
      <c r="G127" t="s">
        <v>12</v>
      </c>
      <c r="H127">
        <v>3.62</v>
      </c>
      <c r="I127" t="s">
        <v>13</v>
      </c>
      <c r="J127" t="s">
        <v>43</v>
      </c>
      <c r="K127" t="s">
        <v>16</v>
      </c>
      <c r="L127" t="s">
        <v>16</v>
      </c>
      <c r="M127" t="s">
        <v>22</v>
      </c>
      <c r="N127" t="s">
        <v>9817</v>
      </c>
      <c r="O127" t="s">
        <v>6236</v>
      </c>
      <c r="P127" t="s">
        <v>39</v>
      </c>
      <c r="Q127" t="s">
        <v>6744</v>
      </c>
      <c r="R127" t="s">
        <v>6245</v>
      </c>
      <c r="S127" t="s">
        <v>16</v>
      </c>
      <c r="T127" t="s">
        <v>16</v>
      </c>
      <c r="U127" t="s">
        <v>11</v>
      </c>
      <c r="V127" t="s">
        <v>1932</v>
      </c>
      <c r="W127" t="s">
        <v>9817</v>
      </c>
      <c r="X127" t="s">
        <v>2280</v>
      </c>
      <c r="Y127">
        <v>0.52</v>
      </c>
      <c r="Z127" t="s">
        <v>9857</v>
      </c>
      <c r="AA127" t="s">
        <v>6065</v>
      </c>
      <c r="AB127" t="s">
        <v>11165</v>
      </c>
    </row>
    <row r="128" spans="1:28" x14ac:dyDescent="0.25">
      <c r="A128">
        <v>195</v>
      </c>
      <c r="B128" t="s">
        <v>2281</v>
      </c>
      <c r="C128" s="7">
        <v>44924</v>
      </c>
      <c r="D128" t="s">
        <v>4558</v>
      </c>
      <c r="E128" t="s">
        <v>2771</v>
      </c>
      <c r="F128" t="s">
        <v>11</v>
      </c>
      <c r="G128" t="s">
        <v>12</v>
      </c>
      <c r="H128">
        <v>6</v>
      </c>
      <c r="I128" t="s">
        <v>13</v>
      </c>
      <c r="J128" t="s">
        <v>71</v>
      </c>
      <c r="K128" t="s">
        <v>16</v>
      </c>
      <c r="L128" t="s">
        <v>16</v>
      </c>
      <c r="M128" t="s">
        <v>22</v>
      </c>
      <c r="N128" t="s">
        <v>9817</v>
      </c>
      <c r="O128" t="s">
        <v>6236</v>
      </c>
      <c r="P128" t="s">
        <v>39</v>
      </c>
      <c r="Q128" t="s">
        <v>6744</v>
      </c>
      <c r="R128" t="s">
        <v>6245</v>
      </c>
      <c r="S128" t="s">
        <v>16</v>
      </c>
      <c r="T128" t="s">
        <v>16</v>
      </c>
      <c r="U128" t="s">
        <v>11</v>
      </c>
      <c r="V128" t="s">
        <v>1932</v>
      </c>
      <c r="W128" t="s">
        <v>9817</v>
      </c>
      <c r="X128" t="s">
        <v>808</v>
      </c>
      <c r="Y128">
        <v>0.86</v>
      </c>
      <c r="Z128" t="s">
        <v>9857</v>
      </c>
      <c r="AA128" t="s">
        <v>6065</v>
      </c>
      <c r="AB128" t="s">
        <v>11166</v>
      </c>
    </row>
    <row r="129" spans="1:28" x14ac:dyDescent="0.25">
      <c r="A129">
        <v>194</v>
      </c>
      <c r="B129" t="s">
        <v>2282</v>
      </c>
      <c r="C129" s="7">
        <v>44918</v>
      </c>
      <c r="D129" t="s">
        <v>2581</v>
      </c>
      <c r="E129" t="s">
        <v>311</v>
      </c>
      <c r="F129" t="s">
        <v>11</v>
      </c>
      <c r="G129" t="s">
        <v>12</v>
      </c>
      <c r="H129">
        <v>5.21</v>
      </c>
      <c r="I129" t="s">
        <v>13</v>
      </c>
      <c r="J129" t="s">
        <v>36</v>
      </c>
      <c r="K129" t="s">
        <v>64</v>
      </c>
      <c r="L129" t="s">
        <v>65</v>
      </c>
      <c r="M129" t="s">
        <v>22</v>
      </c>
      <c r="N129" t="s">
        <v>9817</v>
      </c>
      <c r="O129" t="s">
        <v>6236</v>
      </c>
      <c r="P129" t="s">
        <v>18</v>
      </c>
      <c r="Q129" t="s">
        <v>6744</v>
      </c>
      <c r="R129" t="s">
        <v>6245</v>
      </c>
      <c r="S129" t="s">
        <v>7115</v>
      </c>
      <c r="T129" t="s">
        <v>16</v>
      </c>
      <c r="U129" t="s">
        <v>11</v>
      </c>
      <c r="V129" t="s">
        <v>16</v>
      </c>
      <c r="W129" t="s">
        <v>9817</v>
      </c>
      <c r="X129" t="s">
        <v>2284</v>
      </c>
      <c r="Y129">
        <v>0.75</v>
      </c>
      <c r="Z129" t="s">
        <v>9857</v>
      </c>
      <c r="AA129" t="s">
        <v>6065</v>
      </c>
      <c r="AB129" t="s">
        <v>11167</v>
      </c>
    </row>
    <row r="130" spans="1:28" x14ac:dyDescent="0.25">
      <c r="A130">
        <v>193</v>
      </c>
      <c r="B130" t="s">
        <v>2285</v>
      </c>
      <c r="C130" s="7">
        <v>44918</v>
      </c>
      <c r="D130" t="s">
        <v>2753</v>
      </c>
      <c r="E130" t="s">
        <v>311</v>
      </c>
      <c r="F130" t="s">
        <v>11</v>
      </c>
      <c r="G130" t="s">
        <v>12</v>
      </c>
      <c r="H130">
        <v>6.75</v>
      </c>
      <c r="I130" t="s">
        <v>13</v>
      </c>
      <c r="J130" t="s">
        <v>36</v>
      </c>
      <c r="K130" t="s">
        <v>64</v>
      </c>
      <c r="L130" t="s">
        <v>65</v>
      </c>
      <c r="M130" t="s">
        <v>22</v>
      </c>
      <c r="N130" t="s">
        <v>9817</v>
      </c>
      <c r="O130" t="s">
        <v>6236</v>
      </c>
      <c r="P130" t="s">
        <v>18</v>
      </c>
      <c r="Q130" t="s">
        <v>6744</v>
      </c>
      <c r="R130" t="s">
        <v>6245</v>
      </c>
      <c r="S130" t="s">
        <v>7115</v>
      </c>
      <c r="T130" t="s">
        <v>16</v>
      </c>
      <c r="U130" t="s">
        <v>11</v>
      </c>
      <c r="V130" t="s">
        <v>1929</v>
      </c>
      <c r="W130" t="s">
        <v>9817</v>
      </c>
      <c r="X130" t="s">
        <v>2266</v>
      </c>
      <c r="Y130">
        <v>0.97</v>
      </c>
      <c r="Z130" t="s">
        <v>9857</v>
      </c>
      <c r="AA130" t="s">
        <v>6065</v>
      </c>
      <c r="AB130" t="s">
        <v>11168</v>
      </c>
    </row>
    <row r="131" spans="1:28" x14ac:dyDescent="0.25">
      <c r="A131">
        <v>192</v>
      </c>
      <c r="B131" t="s">
        <v>2287</v>
      </c>
      <c r="C131" s="7">
        <v>44917</v>
      </c>
      <c r="D131" t="s">
        <v>2708</v>
      </c>
      <c r="E131" t="s">
        <v>2778</v>
      </c>
      <c r="F131" t="s">
        <v>11</v>
      </c>
      <c r="G131" t="s">
        <v>12</v>
      </c>
      <c r="H131">
        <v>2.85</v>
      </c>
      <c r="I131" t="s">
        <v>13</v>
      </c>
      <c r="J131" t="s">
        <v>63</v>
      </c>
      <c r="K131" t="s">
        <v>16</v>
      </c>
      <c r="L131" t="s">
        <v>16</v>
      </c>
      <c r="M131" t="s">
        <v>72</v>
      </c>
      <c r="N131" t="s">
        <v>9817</v>
      </c>
      <c r="O131" t="s">
        <v>6236</v>
      </c>
      <c r="P131" t="s">
        <v>58</v>
      </c>
      <c r="Q131" t="s">
        <v>6744</v>
      </c>
      <c r="R131" t="s">
        <v>6245</v>
      </c>
      <c r="S131" t="s">
        <v>16</v>
      </c>
      <c r="T131" t="s">
        <v>16</v>
      </c>
      <c r="U131" t="s">
        <v>11</v>
      </c>
      <c r="V131" t="s">
        <v>1929</v>
      </c>
      <c r="W131" t="s">
        <v>9817</v>
      </c>
      <c r="X131" t="s">
        <v>2289</v>
      </c>
      <c r="Y131">
        <v>0.41</v>
      </c>
      <c r="Z131" t="s">
        <v>9857</v>
      </c>
      <c r="AA131" t="s">
        <v>6065</v>
      </c>
      <c r="AB131" t="s">
        <v>11169</v>
      </c>
    </row>
    <row r="132" spans="1:28" x14ac:dyDescent="0.25">
      <c r="A132">
        <v>191</v>
      </c>
      <c r="B132" t="s">
        <v>75</v>
      </c>
      <c r="C132" s="7">
        <v>44915</v>
      </c>
      <c r="D132" t="s">
        <v>2784</v>
      </c>
      <c r="E132" t="s">
        <v>304</v>
      </c>
      <c r="F132" t="s">
        <v>11</v>
      </c>
      <c r="G132" t="s">
        <v>12</v>
      </c>
      <c r="H132">
        <v>9.6999999999999993</v>
      </c>
      <c r="I132" t="s">
        <v>13</v>
      </c>
      <c r="J132" t="s">
        <v>77</v>
      </c>
      <c r="K132" t="s">
        <v>16</v>
      </c>
      <c r="L132" t="s">
        <v>16</v>
      </c>
      <c r="M132" t="s">
        <v>22</v>
      </c>
      <c r="N132" t="s">
        <v>9817</v>
      </c>
      <c r="O132" t="s">
        <v>6236</v>
      </c>
      <c r="P132" t="s">
        <v>50</v>
      </c>
      <c r="Q132" t="s">
        <v>6744</v>
      </c>
      <c r="R132" t="s">
        <v>9708</v>
      </c>
      <c r="S132" t="s">
        <v>9725</v>
      </c>
      <c r="T132" t="s">
        <v>1925</v>
      </c>
      <c r="U132" t="s">
        <v>11</v>
      </c>
      <c r="V132" t="s">
        <v>1929</v>
      </c>
      <c r="W132" t="s">
        <v>9817</v>
      </c>
      <c r="X132" t="s">
        <v>302</v>
      </c>
      <c r="Y132">
        <v>1.4</v>
      </c>
      <c r="Z132" t="s">
        <v>9857</v>
      </c>
      <c r="AA132" t="s">
        <v>6065</v>
      </c>
      <c r="AB132" t="s">
        <v>11170</v>
      </c>
    </row>
    <row r="133" spans="1:28" x14ac:dyDescent="0.25">
      <c r="A133">
        <v>190</v>
      </c>
      <c r="B133" t="s">
        <v>2780</v>
      </c>
      <c r="C133" s="7">
        <v>44915</v>
      </c>
      <c r="D133" t="s">
        <v>4568</v>
      </c>
      <c r="E133" t="s">
        <v>2468</v>
      </c>
      <c r="F133" t="s">
        <v>11</v>
      </c>
      <c r="G133" t="s">
        <v>100</v>
      </c>
      <c r="H133">
        <v>0.47</v>
      </c>
      <c r="I133" t="s">
        <v>2048</v>
      </c>
      <c r="J133" t="s">
        <v>351</v>
      </c>
      <c r="K133" t="s">
        <v>16</v>
      </c>
      <c r="L133" t="s">
        <v>16</v>
      </c>
      <c r="M133" t="s">
        <v>22</v>
      </c>
      <c r="N133" t="s">
        <v>16</v>
      </c>
      <c r="O133" t="s">
        <v>6282</v>
      </c>
      <c r="P133" t="s">
        <v>30</v>
      </c>
      <c r="Q133" t="s">
        <v>6744</v>
      </c>
      <c r="R133" t="s">
        <v>6245</v>
      </c>
      <c r="S133" t="s">
        <v>16</v>
      </c>
      <c r="T133" t="s">
        <v>16</v>
      </c>
      <c r="U133" t="s">
        <v>11</v>
      </c>
      <c r="V133" t="s">
        <v>1932</v>
      </c>
      <c r="W133" t="s">
        <v>9813</v>
      </c>
      <c r="X133" t="s">
        <v>2779</v>
      </c>
      <c r="Y133">
        <v>0.47</v>
      </c>
      <c r="Z133" t="s">
        <v>9857</v>
      </c>
      <c r="AA133" t="s">
        <v>6065</v>
      </c>
      <c r="AB133" t="s">
        <v>11171</v>
      </c>
    </row>
    <row r="134" spans="1:28" x14ac:dyDescent="0.25">
      <c r="A134">
        <v>189</v>
      </c>
      <c r="B134" t="s">
        <v>2294</v>
      </c>
      <c r="C134" s="7">
        <v>44911</v>
      </c>
      <c r="D134" t="s">
        <v>6903</v>
      </c>
      <c r="E134" t="s">
        <v>311</v>
      </c>
      <c r="F134" t="s">
        <v>11</v>
      </c>
      <c r="G134" t="s">
        <v>12</v>
      </c>
      <c r="H134">
        <v>3.92</v>
      </c>
      <c r="I134" t="s">
        <v>13</v>
      </c>
      <c r="J134" t="s">
        <v>36</v>
      </c>
      <c r="K134" t="s">
        <v>42</v>
      </c>
      <c r="L134" t="s">
        <v>2079</v>
      </c>
      <c r="M134" t="s">
        <v>22</v>
      </c>
      <c r="N134" t="s">
        <v>9817</v>
      </c>
      <c r="O134" t="s">
        <v>6236</v>
      </c>
      <c r="P134" t="s">
        <v>18</v>
      </c>
      <c r="Q134" t="s">
        <v>6744</v>
      </c>
      <c r="R134" t="s">
        <v>6245</v>
      </c>
      <c r="S134" t="s">
        <v>7115</v>
      </c>
      <c r="T134" t="s">
        <v>16</v>
      </c>
      <c r="U134" t="s">
        <v>11</v>
      </c>
      <c r="V134" t="s">
        <v>1932</v>
      </c>
      <c r="W134" t="s">
        <v>9817</v>
      </c>
      <c r="X134" t="s">
        <v>2295</v>
      </c>
      <c r="Y134">
        <v>0.56000000000000005</v>
      </c>
      <c r="Z134" t="s">
        <v>9857</v>
      </c>
      <c r="AA134" t="s">
        <v>6065</v>
      </c>
      <c r="AB134" t="s">
        <v>11172</v>
      </c>
    </row>
    <row r="135" spans="1:28" x14ac:dyDescent="0.25">
      <c r="A135">
        <v>188</v>
      </c>
      <c r="B135" t="s">
        <v>2296</v>
      </c>
      <c r="C135" s="7">
        <v>44910</v>
      </c>
      <c r="D135" t="s">
        <v>2798</v>
      </c>
      <c r="E135" t="s">
        <v>391</v>
      </c>
      <c r="F135" t="s">
        <v>11</v>
      </c>
      <c r="G135" t="s">
        <v>12</v>
      </c>
      <c r="H135">
        <v>3.5</v>
      </c>
      <c r="I135" t="s">
        <v>13</v>
      </c>
      <c r="J135" t="s">
        <v>38</v>
      </c>
      <c r="K135" t="s">
        <v>16</v>
      </c>
      <c r="L135" t="s">
        <v>16</v>
      </c>
      <c r="M135" t="s">
        <v>22</v>
      </c>
      <c r="N135" t="s">
        <v>9817</v>
      </c>
      <c r="O135" t="s">
        <v>6236</v>
      </c>
      <c r="P135" t="s">
        <v>58</v>
      </c>
      <c r="Q135" t="s">
        <v>6744</v>
      </c>
      <c r="R135" t="s">
        <v>6245</v>
      </c>
      <c r="S135" t="s">
        <v>7116</v>
      </c>
      <c r="T135" t="s">
        <v>16</v>
      </c>
      <c r="U135" t="s">
        <v>11</v>
      </c>
      <c r="V135" t="s">
        <v>1932</v>
      </c>
      <c r="W135" t="s">
        <v>9817</v>
      </c>
      <c r="X135" t="s">
        <v>2298</v>
      </c>
      <c r="Y135">
        <v>0.5</v>
      </c>
      <c r="Z135" t="s">
        <v>9857</v>
      </c>
      <c r="AA135" t="s">
        <v>6065</v>
      </c>
      <c r="AB135" t="s">
        <v>11173</v>
      </c>
    </row>
    <row r="136" spans="1:28" x14ac:dyDescent="0.25">
      <c r="A136">
        <v>187</v>
      </c>
      <c r="B136" t="s">
        <v>78</v>
      </c>
      <c r="C136" s="7">
        <v>44910</v>
      </c>
      <c r="D136" t="s">
        <v>120</v>
      </c>
      <c r="E136" t="s">
        <v>304</v>
      </c>
      <c r="F136" t="s">
        <v>11</v>
      </c>
      <c r="G136" t="s">
        <v>12</v>
      </c>
      <c r="H136">
        <v>6</v>
      </c>
      <c r="I136" t="s">
        <v>13</v>
      </c>
      <c r="J136" t="s">
        <v>77</v>
      </c>
      <c r="K136" t="s">
        <v>16</v>
      </c>
      <c r="L136" t="s">
        <v>16</v>
      </c>
      <c r="M136" t="s">
        <v>22</v>
      </c>
      <c r="N136" t="s">
        <v>9817</v>
      </c>
      <c r="O136" t="s">
        <v>6236</v>
      </c>
      <c r="P136" t="s">
        <v>58</v>
      </c>
      <c r="Q136" t="s">
        <v>6744</v>
      </c>
      <c r="R136" t="s">
        <v>9708</v>
      </c>
      <c r="S136" t="s">
        <v>9725</v>
      </c>
      <c r="T136" t="s">
        <v>1925</v>
      </c>
      <c r="U136" t="s">
        <v>11</v>
      </c>
      <c r="V136" t="s">
        <v>16</v>
      </c>
      <c r="W136" t="s">
        <v>9817</v>
      </c>
      <c r="X136" t="s">
        <v>306</v>
      </c>
      <c r="Y136">
        <v>0.86</v>
      </c>
      <c r="Z136" t="s">
        <v>9857</v>
      </c>
      <c r="AA136" t="s">
        <v>6065</v>
      </c>
      <c r="AB136" t="s">
        <v>11174</v>
      </c>
    </row>
    <row r="137" spans="1:28" x14ac:dyDescent="0.25">
      <c r="A137">
        <v>186</v>
      </c>
      <c r="B137" t="s">
        <v>2806</v>
      </c>
      <c r="C137" s="7">
        <v>44908</v>
      </c>
      <c r="D137" t="s">
        <v>2808</v>
      </c>
      <c r="E137" t="s">
        <v>371</v>
      </c>
      <c r="F137" t="s">
        <v>11</v>
      </c>
      <c r="G137" t="s">
        <v>92</v>
      </c>
      <c r="H137">
        <v>1.42</v>
      </c>
      <c r="I137" t="s">
        <v>121</v>
      </c>
      <c r="J137" t="s">
        <v>77</v>
      </c>
      <c r="K137" t="s">
        <v>16</v>
      </c>
      <c r="L137" t="s">
        <v>16</v>
      </c>
      <c r="M137" t="s">
        <v>166</v>
      </c>
      <c r="N137" t="s">
        <v>16</v>
      </c>
      <c r="O137" t="s">
        <v>6283</v>
      </c>
      <c r="P137" t="s">
        <v>18</v>
      </c>
      <c r="Q137" t="s">
        <v>6744</v>
      </c>
      <c r="R137" t="s">
        <v>6245</v>
      </c>
      <c r="S137" t="s">
        <v>7115</v>
      </c>
      <c r="T137" t="s">
        <v>16</v>
      </c>
      <c r="U137" t="s">
        <v>11</v>
      </c>
      <c r="V137" t="s">
        <v>1929</v>
      </c>
      <c r="W137" t="s">
        <v>9809</v>
      </c>
      <c r="X137" t="s">
        <v>2805</v>
      </c>
      <c r="Y137">
        <v>1.51</v>
      </c>
      <c r="Z137" t="s">
        <v>9857</v>
      </c>
      <c r="AA137" t="s">
        <v>6065</v>
      </c>
      <c r="AB137" t="s">
        <v>11175</v>
      </c>
    </row>
    <row r="138" spans="1:28" x14ac:dyDescent="0.25">
      <c r="A138">
        <v>185</v>
      </c>
      <c r="B138" t="s">
        <v>2299</v>
      </c>
      <c r="C138" s="7">
        <v>44908</v>
      </c>
      <c r="D138" t="s">
        <v>2672</v>
      </c>
      <c r="E138" t="s">
        <v>311</v>
      </c>
      <c r="F138" t="s">
        <v>11</v>
      </c>
      <c r="G138" t="s">
        <v>12</v>
      </c>
      <c r="H138">
        <v>16.399999999999999</v>
      </c>
      <c r="I138" t="s">
        <v>13</v>
      </c>
      <c r="J138" t="s">
        <v>36</v>
      </c>
      <c r="K138" t="s">
        <v>80</v>
      </c>
      <c r="L138" t="s">
        <v>41</v>
      </c>
      <c r="M138" t="s">
        <v>22</v>
      </c>
      <c r="N138" t="s">
        <v>9817</v>
      </c>
      <c r="O138" t="s">
        <v>6236</v>
      </c>
      <c r="P138" t="s">
        <v>52</v>
      </c>
      <c r="Q138" t="s">
        <v>6744</v>
      </c>
      <c r="R138" t="s">
        <v>6245</v>
      </c>
      <c r="S138" t="s">
        <v>7115</v>
      </c>
      <c r="T138" t="s">
        <v>16</v>
      </c>
      <c r="U138" t="s">
        <v>11</v>
      </c>
      <c r="V138" t="s">
        <v>1932</v>
      </c>
      <c r="W138" t="s">
        <v>9817</v>
      </c>
      <c r="X138" t="s">
        <v>2239</v>
      </c>
      <c r="Y138">
        <v>2.36</v>
      </c>
      <c r="Z138" t="s">
        <v>9857</v>
      </c>
      <c r="AA138" t="s">
        <v>6065</v>
      </c>
      <c r="AB138" t="s">
        <v>11176</v>
      </c>
    </row>
    <row r="139" spans="1:28" x14ac:dyDescent="0.25">
      <c r="A139">
        <v>184</v>
      </c>
      <c r="B139" t="s">
        <v>2300</v>
      </c>
      <c r="C139" s="7">
        <v>44907</v>
      </c>
      <c r="D139" t="s">
        <v>2812</v>
      </c>
      <c r="E139" t="s">
        <v>2540</v>
      </c>
      <c r="F139" t="s">
        <v>11</v>
      </c>
      <c r="G139" t="s">
        <v>12</v>
      </c>
      <c r="H139">
        <v>6</v>
      </c>
      <c r="I139" t="s">
        <v>13</v>
      </c>
      <c r="J139" t="s">
        <v>20</v>
      </c>
      <c r="K139" t="s">
        <v>42</v>
      </c>
      <c r="L139" t="s">
        <v>41</v>
      </c>
      <c r="M139" t="s">
        <v>22</v>
      </c>
      <c r="N139" t="s">
        <v>9817</v>
      </c>
      <c r="O139" t="s">
        <v>6236</v>
      </c>
      <c r="P139" t="s">
        <v>27</v>
      </c>
      <c r="Q139" t="s">
        <v>6744</v>
      </c>
      <c r="R139" t="s">
        <v>6245</v>
      </c>
      <c r="S139" t="s">
        <v>7116</v>
      </c>
      <c r="T139" t="s">
        <v>16</v>
      </c>
      <c r="U139" t="s">
        <v>11</v>
      </c>
      <c r="V139" t="s">
        <v>1932</v>
      </c>
      <c r="W139" t="s">
        <v>9817</v>
      </c>
      <c r="X139" t="s">
        <v>2302</v>
      </c>
      <c r="Y139">
        <v>0.86</v>
      </c>
      <c r="Z139" t="s">
        <v>9857</v>
      </c>
      <c r="AA139" t="s">
        <v>6065</v>
      </c>
      <c r="AB139" t="s">
        <v>11177</v>
      </c>
    </row>
    <row r="140" spans="1:28" x14ac:dyDescent="0.25">
      <c r="A140">
        <v>183</v>
      </c>
      <c r="B140" t="s">
        <v>81</v>
      </c>
      <c r="C140" s="7">
        <v>44904</v>
      </c>
      <c r="D140" t="s">
        <v>2815</v>
      </c>
      <c r="E140" t="s">
        <v>311</v>
      </c>
      <c r="F140" t="s">
        <v>11</v>
      </c>
      <c r="G140" t="s">
        <v>12</v>
      </c>
      <c r="H140">
        <v>7.5</v>
      </c>
      <c r="I140" t="s">
        <v>13</v>
      </c>
      <c r="J140" t="s">
        <v>36</v>
      </c>
      <c r="K140" t="s">
        <v>64</v>
      </c>
      <c r="L140" t="s">
        <v>65</v>
      </c>
      <c r="M140" t="s">
        <v>72</v>
      </c>
      <c r="N140" t="s">
        <v>9817</v>
      </c>
      <c r="O140" t="s">
        <v>6236</v>
      </c>
      <c r="P140" t="s">
        <v>18</v>
      </c>
      <c r="Q140" t="s">
        <v>6745</v>
      </c>
      <c r="R140" t="s">
        <v>6245</v>
      </c>
      <c r="S140" t="s">
        <v>7115</v>
      </c>
      <c r="T140" t="s">
        <v>1925</v>
      </c>
      <c r="U140" t="s">
        <v>11</v>
      </c>
      <c r="V140" t="s">
        <v>16</v>
      </c>
      <c r="W140" t="s">
        <v>9817</v>
      </c>
      <c r="X140" t="s">
        <v>309</v>
      </c>
      <c r="Y140">
        <v>1.08</v>
      </c>
      <c r="Z140" t="s">
        <v>9857</v>
      </c>
      <c r="AA140" t="s">
        <v>6065</v>
      </c>
      <c r="AB140" t="s">
        <v>11178</v>
      </c>
    </row>
    <row r="141" spans="1:28" x14ac:dyDescent="0.25">
      <c r="A141">
        <v>182</v>
      </c>
      <c r="B141" t="s">
        <v>2307</v>
      </c>
      <c r="C141" s="7">
        <v>44896</v>
      </c>
      <c r="D141" t="s">
        <v>2711</v>
      </c>
      <c r="E141" t="s">
        <v>2540</v>
      </c>
      <c r="F141" t="s">
        <v>11</v>
      </c>
      <c r="G141" t="s">
        <v>12</v>
      </c>
      <c r="H141">
        <v>6.79</v>
      </c>
      <c r="I141" t="s">
        <v>13</v>
      </c>
      <c r="J141" t="s">
        <v>20</v>
      </c>
      <c r="K141" t="s">
        <v>42</v>
      </c>
      <c r="L141" t="s">
        <v>41</v>
      </c>
      <c r="M141" t="s">
        <v>22</v>
      </c>
      <c r="N141" t="s">
        <v>9817</v>
      </c>
      <c r="O141" t="s">
        <v>6236</v>
      </c>
      <c r="P141" t="s">
        <v>27</v>
      </c>
      <c r="Q141" t="s">
        <v>6744</v>
      </c>
      <c r="R141" t="s">
        <v>6245</v>
      </c>
      <c r="S141" t="s">
        <v>7116</v>
      </c>
      <c r="T141" t="s">
        <v>16</v>
      </c>
      <c r="U141" t="s">
        <v>11</v>
      </c>
      <c r="V141" t="s">
        <v>16</v>
      </c>
      <c r="W141" t="s">
        <v>9817</v>
      </c>
      <c r="X141" t="s">
        <v>2253</v>
      </c>
      <c r="Y141">
        <v>0.96</v>
      </c>
      <c r="Z141" t="s">
        <v>9857</v>
      </c>
      <c r="AA141" t="s">
        <v>6065</v>
      </c>
      <c r="AB141" t="s">
        <v>11179</v>
      </c>
    </row>
    <row r="142" spans="1:28" x14ac:dyDescent="0.25">
      <c r="A142">
        <v>181</v>
      </c>
      <c r="B142" t="s">
        <v>2312</v>
      </c>
      <c r="C142" s="7">
        <v>44894</v>
      </c>
      <c r="D142" t="s">
        <v>2609</v>
      </c>
      <c r="E142" t="s">
        <v>2540</v>
      </c>
      <c r="F142" t="s">
        <v>11</v>
      </c>
      <c r="G142" t="s">
        <v>12</v>
      </c>
      <c r="H142">
        <v>3.5</v>
      </c>
      <c r="I142" t="s">
        <v>13</v>
      </c>
      <c r="J142" t="s">
        <v>66</v>
      </c>
      <c r="K142" t="s">
        <v>16</v>
      </c>
      <c r="L142" t="s">
        <v>16</v>
      </c>
      <c r="M142" t="s">
        <v>22</v>
      </c>
      <c r="N142" t="s">
        <v>9817</v>
      </c>
      <c r="O142" t="s">
        <v>6236</v>
      </c>
      <c r="P142" t="s">
        <v>27</v>
      </c>
      <c r="Q142" t="s">
        <v>6744</v>
      </c>
      <c r="R142" t="s">
        <v>6245</v>
      </c>
      <c r="S142" t="s">
        <v>7116</v>
      </c>
      <c r="T142" t="s">
        <v>16</v>
      </c>
      <c r="U142" t="s">
        <v>11</v>
      </c>
      <c r="V142" t="s">
        <v>1932</v>
      </c>
      <c r="W142" t="s">
        <v>9817</v>
      </c>
      <c r="X142" t="s">
        <v>2218</v>
      </c>
      <c r="Y142">
        <v>0.49</v>
      </c>
      <c r="Z142" t="s">
        <v>9857</v>
      </c>
      <c r="AA142" t="s">
        <v>6066</v>
      </c>
      <c r="AB142" t="s">
        <v>11180</v>
      </c>
    </row>
    <row r="143" spans="1:28" x14ac:dyDescent="0.25">
      <c r="A143">
        <v>180</v>
      </c>
      <c r="B143" t="s">
        <v>2321</v>
      </c>
      <c r="C143" s="7">
        <v>44890</v>
      </c>
      <c r="D143" t="s">
        <v>6263</v>
      </c>
      <c r="E143" t="s">
        <v>304</v>
      </c>
      <c r="F143" t="s">
        <v>11</v>
      </c>
      <c r="G143" t="s">
        <v>12</v>
      </c>
      <c r="H143">
        <v>2.66</v>
      </c>
      <c r="I143" t="s">
        <v>13</v>
      </c>
      <c r="J143" t="s">
        <v>77</v>
      </c>
      <c r="K143" t="s">
        <v>16</v>
      </c>
      <c r="L143" t="s">
        <v>16</v>
      </c>
      <c r="M143" t="s">
        <v>22</v>
      </c>
      <c r="N143" t="s">
        <v>9817</v>
      </c>
      <c r="O143" t="s">
        <v>6283</v>
      </c>
      <c r="P143" t="s">
        <v>35</v>
      </c>
      <c r="Q143" t="s">
        <v>6744</v>
      </c>
      <c r="R143" t="s">
        <v>9708</v>
      </c>
      <c r="S143" t="s">
        <v>9725</v>
      </c>
      <c r="T143" t="s">
        <v>16</v>
      </c>
      <c r="U143" t="s">
        <v>11</v>
      </c>
      <c r="V143" t="s">
        <v>1932</v>
      </c>
      <c r="W143" t="s">
        <v>9817</v>
      </c>
      <c r="X143" t="s">
        <v>2322</v>
      </c>
      <c r="Y143">
        <v>0.37</v>
      </c>
      <c r="Z143" t="s">
        <v>9857</v>
      </c>
      <c r="AA143" t="s">
        <v>6066</v>
      </c>
      <c r="AB143" t="s">
        <v>11181</v>
      </c>
    </row>
    <row r="144" spans="1:28" x14ac:dyDescent="0.25">
      <c r="A144">
        <v>179</v>
      </c>
      <c r="B144" t="s">
        <v>89</v>
      </c>
      <c r="C144" s="7">
        <v>44890</v>
      </c>
      <c r="D144" t="s">
        <v>5034</v>
      </c>
      <c r="E144" t="s">
        <v>311</v>
      </c>
      <c r="F144" t="s">
        <v>11</v>
      </c>
      <c r="G144" t="s">
        <v>12</v>
      </c>
      <c r="H144">
        <v>2.8</v>
      </c>
      <c r="I144" t="s">
        <v>13</v>
      </c>
      <c r="J144" t="s">
        <v>25</v>
      </c>
      <c r="K144" t="s">
        <v>16</v>
      </c>
      <c r="L144" t="s">
        <v>16</v>
      </c>
      <c r="M144" t="s">
        <v>22</v>
      </c>
      <c r="N144" t="s">
        <v>9817</v>
      </c>
      <c r="O144" t="s">
        <v>1883</v>
      </c>
      <c r="P144" t="s">
        <v>52</v>
      </c>
      <c r="Q144" t="s">
        <v>6744</v>
      </c>
      <c r="R144" t="s">
        <v>6245</v>
      </c>
      <c r="S144" t="s">
        <v>7115</v>
      </c>
      <c r="T144" t="s">
        <v>1925</v>
      </c>
      <c r="U144" t="s">
        <v>11</v>
      </c>
      <c r="V144" t="s">
        <v>1932</v>
      </c>
      <c r="W144" t="s">
        <v>9817</v>
      </c>
      <c r="X144" t="s">
        <v>319</v>
      </c>
      <c r="Y144">
        <v>0.39</v>
      </c>
      <c r="Z144" t="s">
        <v>9857</v>
      </c>
      <c r="AA144" t="s">
        <v>6066</v>
      </c>
      <c r="AB144" t="s">
        <v>11182</v>
      </c>
    </row>
    <row r="145" spans="1:28" x14ac:dyDescent="0.25">
      <c r="A145">
        <v>178</v>
      </c>
      <c r="B145" t="s">
        <v>2318</v>
      </c>
      <c r="C145" s="7">
        <v>44890</v>
      </c>
      <c r="D145" t="s">
        <v>2843</v>
      </c>
      <c r="E145" t="s">
        <v>391</v>
      </c>
      <c r="F145" t="s">
        <v>11</v>
      </c>
      <c r="G145" t="s">
        <v>12</v>
      </c>
      <c r="H145">
        <v>3.1</v>
      </c>
      <c r="I145" t="s">
        <v>13</v>
      </c>
      <c r="J145" t="s">
        <v>38</v>
      </c>
      <c r="K145" t="s">
        <v>16</v>
      </c>
      <c r="L145" t="s">
        <v>16</v>
      </c>
      <c r="M145" t="s">
        <v>22</v>
      </c>
      <c r="N145" t="s">
        <v>9817</v>
      </c>
      <c r="O145" t="s">
        <v>6236</v>
      </c>
      <c r="P145" t="s">
        <v>18</v>
      </c>
      <c r="Q145" t="s">
        <v>6744</v>
      </c>
      <c r="R145" t="s">
        <v>6245</v>
      </c>
      <c r="S145" t="s">
        <v>7116</v>
      </c>
      <c r="T145" t="s">
        <v>16</v>
      </c>
      <c r="U145" t="s">
        <v>11</v>
      </c>
      <c r="V145" t="s">
        <v>1932</v>
      </c>
      <c r="W145" t="s">
        <v>9817</v>
      </c>
      <c r="X145" t="s">
        <v>2320</v>
      </c>
      <c r="Y145">
        <v>0.43</v>
      </c>
      <c r="Z145" t="s">
        <v>9857</v>
      </c>
      <c r="AA145" t="s">
        <v>6066</v>
      </c>
      <c r="AB145" t="s">
        <v>11183</v>
      </c>
    </row>
    <row r="146" spans="1:28" x14ac:dyDescent="0.25">
      <c r="A146">
        <v>177</v>
      </c>
      <c r="B146" t="s">
        <v>2323</v>
      </c>
      <c r="C146" s="7">
        <v>44889</v>
      </c>
      <c r="D146" t="s">
        <v>2635</v>
      </c>
      <c r="E146" t="s">
        <v>2540</v>
      </c>
      <c r="F146" t="s">
        <v>11</v>
      </c>
      <c r="G146" t="s">
        <v>12</v>
      </c>
      <c r="H146">
        <v>6</v>
      </c>
      <c r="I146" t="s">
        <v>13</v>
      </c>
      <c r="J146" t="s">
        <v>36</v>
      </c>
      <c r="K146" t="s">
        <v>16</v>
      </c>
      <c r="L146" t="s">
        <v>16</v>
      </c>
      <c r="M146" t="s">
        <v>22</v>
      </c>
      <c r="N146" t="s">
        <v>9817</v>
      </c>
      <c r="O146" t="s">
        <v>6236</v>
      </c>
      <c r="P146" t="s">
        <v>27</v>
      </c>
      <c r="Q146" t="s">
        <v>6744</v>
      </c>
      <c r="R146" t="s">
        <v>6245</v>
      </c>
      <c r="S146" t="s">
        <v>7116</v>
      </c>
      <c r="T146" t="s">
        <v>16</v>
      </c>
      <c r="U146" t="s">
        <v>11</v>
      </c>
      <c r="V146" t="s">
        <v>1932</v>
      </c>
      <c r="W146" t="s">
        <v>9817</v>
      </c>
      <c r="X146" t="s">
        <v>2225</v>
      </c>
      <c r="Y146">
        <v>0.84</v>
      </c>
      <c r="Z146" t="s">
        <v>9857</v>
      </c>
      <c r="AA146" t="s">
        <v>6066</v>
      </c>
      <c r="AB146" t="s">
        <v>11184</v>
      </c>
    </row>
    <row r="147" spans="1:28" x14ac:dyDescent="0.25">
      <c r="A147">
        <v>176</v>
      </c>
      <c r="B147" t="s">
        <v>2883</v>
      </c>
      <c r="C147" s="7">
        <v>44882</v>
      </c>
      <c r="D147" t="s">
        <v>2885</v>
      </c>
      <c r="E147" t="s">
        <v>2618</v>
      </c>
      <c r="F147" t="s">
        <v>11</v>
      </c>
      <c r="G147" t="s">
        <v>100</v>
      </c>
      <c r="H147">
        <v>0.85</v>
      </c>
      <c r="I147" t="s">
        <v>13</v>
      </c>
      <c r="J147" t="s">
        <v>826</v>
      </c>
      <c r="K147" t="s">
        <v>193</v>
      </c>
      <c r="L147" t="s">
        <v>2079</v>
      </c>
      <c r="M147" t="s">
        <v>22</v>
      </c>
      <c r="N147" t="s">
        <v>4345</v>
      </c>
      <c r="O147" t="s">
        <v>6282</v>
      </c>
      <c r="P147" t="s">
        <v>39</v>
      </c>
      <c r="Q147" t="s">
        <v>6744</v>
      </c>
      <c r="R147" t="s">
        <v>6245</v>
      </c>
      <c r="S147" t="s">
        <v>7114</v>
      </c>
      <c r="T147" t="s">
        <v>16</v>
      </c>
      <c r="U147" t="s">
        <v>11</v>
      </c>
      <c r="V147" t="s">
        <v>1932</v>
      </c>
      <c r="W147" t="s">
        <v>9813</v>
      </c>
      <c r="X147" t="s">
        <v>2882</v>
      </c>
      <c r="Y147">
        <v>0.85</v>
      </c>
      <c r="Z147" t="s">
        <v>9857</v>
      </c>
      <c r="AA147" t="s">
        <v>6066</v>
      </c>
      <c r="AB147" t="s">
        <v>11185</v>
      </c>
    </row>
    <row r="148" spans="1:28" x14ac:dyDescent="0.25">
      <c r="A148">
        <v>175</v>
      </c>
      <c r="B148" t="s">
        <v>2328</v>
      </c>
      <c r="C148" s="7">
        <v>44882</v>
      </c>
      <c r="D148" t="s">
        <v>2879</v>
      </c>
      <c r="E148" t="s">
        <v>7117</v>
      </c>
      <c r="F148" t="s">
        <v>11</v>
      </c>
      <c r="G148" t="s">
        <v>12</v>
      </c>
      <c r="H148">
        <v>2.1</v>
      </c>
      <c r="I148" t="s">
        <v>13</v>
      </c>
      <c r="J148" t="s">
        <v>59</v>
      </c>
      <c r="K148" t="s">
        <v>16</v>
      </c>
      <c r="L148" t="s">
        <v>16</v>
      </c>
      <c r="M148" t="s">
        <v>22</v>
      </c>
      <c r="N148" t="s">
        <v>9817</v>
      </c>
      <c r="O148" t="s">
        <v>6236</v>
      </c>
      <c r="P148" t="s">
        <v>47</v>
      </c>
      <c r="Q148" t="s">
        <v>6744</v>
      </c>
      <c r="R148" t="s">
        <v>6243</v>
      </c>
      <c r="S148" t="s">
        <v>16</v>
      </c>
      <c r="T148" t="s">
        <v>16</v>
      </c>
      <c r="U148" t="s">
        <v>11</v>
      </c>
      <c r="V148" t="s">
        <v>1932</v>
      </c>
      <c r="W148" t="s">
        <v>9817</v>
      </c>
      <c r="X148" t="s">
        <v>2329</v>
      </c>
      <c r="Y148">
        <v>0.28999999999999998</v>
      </c>
      <c r="Z148" t="s">
        <v>9857</v>
      </c>
      <c r="AA148" t="s">
        <v>6066</v>
      </c>
      <c r="AB148" t="s">
        <v>11186</v>
      </c>
    </row>
    <row r="149" spans="1:28" x14ac:dyDescent="0.25">
      <c r="A149">
        <v>174</v>
      </c>
      <c r="B149" t="s">
        <v>2892</v>
      </c>
      <c r="C149" s="7">
        <v>44881</v>
      </c>
      <c r="D149" t="s">
        <v>2894</v>
      </c>
      <c r="E149" t="s">
        <v>2720</v>
      </c>
      <c r="F149" t="s">
        <v>11</v>
      </c>
      <c r="G149" t="s">
        <v>100</v>
      </c>
      <c r="H149">
        <v>1.1399999999999999</v>
      </c>
      <c r="I149" t="s">
        <v>121</v>
      </c>
      <c r="J149" t="s">
        <v>333</v>
      </c>
      <c r="K149" t="s">
        <v>277</v>
      </c>
      <c r="L149" t="s">
        <v>2079</v>
      </c>
      <c r="M149" t="s">
        <v>72</v>
      </c>
      <c r="N149" t="s">
        <v>16</v>
      </c>
      <c r="O149" t="s">
        <v>6285</v>
      </c>
      <c r="P149" t="s">
        <v>58</v>
      </c>
      <c r="Q149" t="s">
        <v>6744</v>
      </c>
      <c r="R149" t="s">
        <v>6245</v>
      </c>
      <c r="S149" t="s">
        <v>7114</v>
      </c>
      <c r="T149" t="s">
        <v>16</v>
      </c>
      <c r="U149" t="s">
        <v>11</v>
      </c>
      <c r="V149" t="s">
        <v>1932</v>
      </c>
      <c r="W149" t="s">
        <v>9813</v>
      </c>
      <c r="X149" t="s">
        <v>2891</v>
      </c>
      <c r="Y149">
        <v>1.1399999999999999</v>
      </c>
      <c r="Z149" t="s">
        <v>9857</v>
      </c>
      <c r="AA149" t="s">
        <v>6066</v>
      </c>
      <c r="AB149" t="s">
        <v>11187</v>
      </c>
    </row>
    <row r="150" spans="1:28" x14ac:dyDescent="0.25">
      <c r="A150">
        <v>173</v>
      </c>
      <c r="B150" t="s">
        <v>2330</v>
      </c>
      <c r="C150" s="7">
        <v>44875</v>
      </c>
      <c r="D150" t="s">
        <v>2745</v>
      </c>
      <c r="E150" t="s">
        <v>7119</v>
      </c>
      <c r="F150" t="s">
        <v>11</v>
      </c>
      <c r="G150" t="s">
        <v>12</v>
      </c>
      <c r="H150">
        <v>5.29</v>
      </c>
      <c r="I150" t="s">
        <v>13</v>
      </c>
      <c r="J150" t="s">
        <v>33</v>
      </c>
      <c r="K150" t="s">
        <v>16</v>
      </c>
      <c r="L150" t="s">
        <v>16</v>
      </c>
      <c r="M150" t="s">
        <v>22</v>
      </c>
      <c r="N150" t="s">
        <v>9817</v>
      </c>
      <c r="O150" t="s">
        <v>6236</v>
      </c>
      <c r="P150" t="s">
        <v>23</v>
      </c>
      <c r="Q150" t="s">
        <v>6744</v>
      </c>
      <c r="R150" t="s">
        <v>16</v>
      </c>
      <c r="S150" t="s">
        <v>16</v>
      </c>
      <c r="T150" t="s">
        <v>16</v>
      </c>
      <c r="U150" t="s">
        <v>11</v>
      </c>
      <c r="V150" t="s">
        <v>16</v>
      </c>
      <c r="W150" t="s">
        <v>9817</v>
      </c>
      <c r="X150" t="s">
        <v>2263</v>
      </c>
      <c r="Y150">
        <v>0.74</v>
      </c>
      <c r="Z150" t="s">
        <v>9857</v>
      </c>
      <c r="AA150" t="s">
        <v>6066</v>
      </c>
      <c r="AB150" t="s">
        <v>11188</v>
      </c>
    </row>
    <row r="151" spans="1:28" x14ac:dyDescent="0.25">
      <c r="A151">
        <v>172</v>
      </c>
      <c r="B151" t="s">
        <v>2331</v>
      </c>
      <c r="C151" s="7">
        <v>44873</v>
      </c>
      <c r="D151" t="s">
        <v>2584</v>
      </c>
      <c r="E151" t="s">
        <v>381</v>
      </c>
      <c r="F151" t="s">
        <v>11</v>
      </c>
      <c r="G151" t="s">
        <v>12</v>
      </c>
      <c r="H151">
        <v>5.5</v>
      </c>
      <c r="I151" t="s">
        <v>13</v>
      </c>
      <c r="J151" t="s">
        <v>66</v>
      </c>
      <c r="K151" t="s">
        <v>16</v>
      </c>
      <c r="L151" t="s">
        <v>16</v>
      </c>
      <c r="M151" t="s">
        <v>22</v>
      </c>
      <c r="N151" t="s">
        <v>9817</v>
      </c>
      <c r="O151" t="s">
        <v>1883</v>
      </c>
      <c r="P151" t="s">
        <v>23</v>
      </c>
      <c r="Q151" t="s">
        <v>6744</v>
      </c>
      <c r="R151" t="s">
        <v>6245</v>
      </c>
      <c r="S151" t="s">
        <v>7118</v>
      </c>
      <c r="T151" t="s">
        <v>16</v>
      </c>
      <c r="U151" t="s">
        <v>11</v>
      </c>
      <c r="V151" t="s">
        <v>1929</v>
      </c>
      <c r="W151" t="s">
        <v>9817</v>
      </c>
      <c r="X151" t="s">
        <v>215</v>
      </c>
      <c r="Y151">
        <v>0.76</v>
      </c>
      <c r="Z151" t="s">
        <v>9857</v>
      </c>
      <c r="AA151" t="s">
        <v>6066</v>
      </c>
      <c r="AB151" t="s">
        <v>11189</v>
      </c>
    </row>
    <row r="152" spans="1:28" x14ac:dyDescent="0.25">
      <c r="A152">
        <v>171</v>
      </c>
      <c r="B152" t="s">
        <v>2333</v>
      </c>
      <c r="C152" s="7">
        <v>44873</v>
      </c>
      <c r="D152" t="s">
        <v>2912</v>
      </c>
      <c r="E152" t="s">
        <v>391</v>
      </c>
      <c r="F152" t="s">
        <v>11</v>
      </c>
      <c r="G152" t="s">
        <v>12</v>
      </c>
      <c r="H152">
        <v>3.3</v>
      </c>
      <c r="I152" t="s">
        <v>13</v>
      </c>
      <c r="J152" t="s">
        <v>36</v>
      </c>
      <c r="K152" t="s">
        <v>16</v>
      </c>
      <c r="L152" t="s">
        <v>16</v>
      </c>
      <c r="M152" t="s">
        <v>22</v>
      </c>
      <c r="N152" t="s">
        <v>9817</v>
      </c>
      <c r="O152" t="s">
        <v>6236</v>
      </c>
      <c r="P152" t="s">
        <v>27</v>
      </c>
      <c r="Q152" t="s">
        <v>6744</v>
      </c>
      <c r="R152" t="s">
        <v>6245</v>
      </c>
      <c r="S152" t="s">
        <v>7116</v>
      </c>
      <c r="T152" t="s">
        <v>16</v>
      </c>
      <c r="U152" t="s">
        <v>11</v>
      </c>
      <c r="V152" t="s">
        <v>1932</v>
      </c>
      <c r="W152" t="s">
        <v>9817</v>
      </c>
      <c r="X152" t="s">
        <v>2335</v>
      </c>
      <c r="Y152">
        <v>0.46</v>
      </c>
      <c r="Z152" t="s">
        <v>9857</v>
      </c>
      <c r="AA152" t="s">
        <v>6066</v>
      </c>
      <c r="AB152" t="s">
        <v>11190</v>
      </c>
    </row>
    <row r="153" spans="1:28" x14ac:dyDescent="0.25">
      <c r="A153">
        <v>170</v>
      </c>
      <c r="B153" t="s">
        <v>2339</v>
      </c>
      <c r="C153" s="7">
        <v>44869</v>
      </c>
      <c r="D153" t="s">
        <v>2337</v>
      </c>
      <c r="E153" t="s">
        <v>304</v>
      </c>
      <c r="F153" t="s">
        <v>11</v>
      </c>
      <c r="G153" t="s">
        <v>12</v>
      </c>
      <c r="H153">
        <v>13.3</v>
      </c>
      <c r="I153" t="s">
        <v>13</v>
      </c>
      <c r="J153" t="s">
        <v>66</v>
      </c>
      <c r="K153" t="s">
        <v>16</v>
      </c>
      <c r="L153" t="s">
        <v>16</v>
      </c>
      <c r="M153" t="s">
        <v>166</v>
      </c>
      <c r="N153" t="s">
        <v>9817</v>
      </c>
      <c r="O153" t="s">
        <v>6236</v>
      </c>
      <c r="P153" t="s">
        <v>58</v>
      </c>
      <c r="Q153" t="s">
        <v>6744</v>
      </c>
      <c r="R153" t="s">
        <v>9708</v>
      </c>
      <c r="S153" t="s">
        <v>9725</v>
      </c>
      <c r="T153" t="s">
        <v>16</v>
      </c>
      <c r="U153" t="s">
        <v>11</v>
      </c>
      <c r="V153" t="s">
        <v>1926</v>
      </c>
      <c r="W153" t="s">
        <v>9817</v>
      </c>
      <c r="X153" t="s">
        <v>2338</v>
      </c>
      <c r="Y153">
        <v>1.85</v>
      </c>
      <c r="Z153" t="s">
        <v>9857</v>
      </c>
      <c r="AA153" t="s">
        <v>6066</v>
      </c>
      <c r="AB153" t="s">
        <v>11191</v>
      </c>
    </row>
    <row r="154" spans="1:28" x14ac:dyDescent="0.25">
      <c r="A154">
        <v>169</v>
      </c>
      <c r="B154" t="s">
        <v>2931</v>
      </c>
      <c r="C154" s="7">
        <v>44866</v>
      </c>
      <c r="D154" t="s">
        <v>2933</v>
      </c>
      <c r="E154" t="s">
        <v>311</v>
      </c>
      <c r="F154" t="s">
        <v>11</v>
      </c>
      <c r="G154" t="s">
        <v>92</v>
      </c>
      <c r="H154">
        <v>1.3</v>
      </c>
      <c r="I154" t="s">
        <v>13</v>
      </c>
      <c r="J154" t="s">
        <v>33</v>
      </c>
      <c r="K154" t="s">
        <v>493</v>
      </c>
      <c r="L154" t="s">
        <v>65</v>
      </c>
      <c r="M154" t="s">
        <v>166</v>
      </c>
      <c r="N154" t="s">
        <v>16</v>
      </c>
      <c r="O154" t="s">
        <v>6283</v>
      </c>
      <c r="P154" t="s">
        <v>18</v>
      </c>
      <c r="Q154" t="s">
        <v>6744</v>
      </c>
      <c r="R154" t="s">
        <v>6245</v>
      </c>
      <c r="S154" t="s">
        <v>7115</v>
      </c>
      <c r="T154" t="s">
        <v>16</v>
      </c>
      <c r="U154" t="s">
        <v>11</v>
      </c>
      <c r="V154" t="s">
        <v>1932</v>
      </c>
      <c r="W154" t="s">
        <v>9809</v>
      </c>
      <c r="X154" t="s">
        <v>2930</v>
      </c>
      <c r="Y154">
        <v>1.28</v>
      </c>
      <c r="Z154" t="s">
        <v>9857</v>
      </c>
      <c r="AA154" t="s">
        <v>6066</v>
      </c>
      <c r="AB154" t="s">
        <v>11192</v>
      </c>
    </row>
    <row r="155" spans="1:28" x14ac:dyDescent="0.25">
      <c r="A155">
        <v>168</v>
      </c>
      <c r="B155" t="s">
        <v>2628</v>
      </c>
      <c r="C155" s="7">
        <v>44859</v>
      </c>
      <c r="D155" t="s">
        <v>2626</v>
      </c>
      <c r="E155" t="s">
        <v>2540</v>
      </c>
      <c r="F155" t="s">
        <v>11</v>
      </c>
      <c r="G155" t="s">
        <v>92</v>
      </c>
      <c r="H155">
        <v>1</v>
      </c>
      <c r="I155" t="s">
        <v>13</v>
      </c>
      <c r="J155" t="s">
        <v>38</v>
      </c>
      <c r="K155" t="s">
        <v>146</v>
      </c>
      <c r="L155" t="s">
        <v>65</v>
      </c>
      <c r="M155" t="s">
        <v>22</v>
      </c>
      <c r="N155" t="s">
        <v>16</v>
      </c>
      <c r="O155" t="s">
        <v>6282</v>
      </c>
      <c r="P155" t="s">
        <v>27</v>
      </c>
      <c r="Q155" t="s">
        <v>6744</v>
      </c>
      <c r="R155" t="s">
        <v>6245</v>
      </c>
      <c r="S155" t="s">
        <v>7116</v>
      </c>
      <c r="T155" t="s">
        <v>16</v>
      </c>
      <c r="U155" t="s">
        <v>11</v>
      </c>
      <c r="V155" t="s">
        <v>1932</v>
      </c>
      <c r="W155" t="s">
        <v>9809</v>
      </c>
      <c r="X155" t="s">
        <v>2222</v>
      </c>
      <c r="Y155">
        <v>1</v>
      </c>
      <c r="Z155" t="s">
        <v>9857</v>
      </c>
      <c r="AA155" t="s">
        <v>6067</v>
      </c>
      <c r="AB155" t="s">
        <v>11193</v>
      </c>
    </row>
    <row r="156" spans="1:28" x14ac:dyDescent="0.25">
      <c r="A156">
        <v>167</v>
      </c>
      <c r="B156" t="s">
        <v>2963</v>
      </c>
      <c r="C156" s="7">
        <v>44859</v>
      </c>
      <c r="D156" t="s">
        <v>6903</v>
      </c>
      <c r="E156" t="s">
        <v>2540</v>
      </c>
      <c r="F156" t="s">
        <v>11</v>
      </c>
      <c r="G156" t="s">
        <v>92</v>
      </c>
      <c r="H156">
        <v>0.46</v>
      </c>
      <c r="I156" t="s">
        <v>13</v>
      </c>
      <c r="J156" t="s">
        <v>77</v>
      </c>
      <c r="K156" t="s">
        <v>16</v>
      </c>
      <c r="L156" t="s">
        <v>16</v>
      </c>
      <c r="M156" t="s">
        <v>22</v>
      </c>
      <c r="N156" t="s">
        <v>16</v>
      </c>
      <c r="O156" t="s">
        <v>6282</v>
      </c>
      <c r="P156" t="s">
        <v>18</v>
      </c>
      <c r="Q156" t="s">
        <v>6744</v>
      </c>
      <c r="R156" t="s">
        <v>6245</v>
      </c>
      <c r="S156" t="s">
        <v>7116</v>
      </c>
      <c r="T156" t="s">
        <v>16</v>
      </c>
      <c r="U156" t="s">
        <v>11</v>
      </c>
      <c r="V156" t="s">
        <v>1932</v>
      </c>
      <c r="W156" t="s">
        <v>9809</v>
      </c>
      <c r="X156" t="s">
        <v>2295</v>
      </c>
      <c r="Y156">
        <v>0.46</v>
      </c>
      <c r="Z156" t="s">
        <v>9857</v>
      </c>
      <c r="AA156" t="s">
        <v>6067</v>
      </c>
      <c r="AB156" t="s">
        <v>11194</v>
      </c>
    </row>
    <row r="157" spans="1:28" x14ac:dyDescent="0.25">
      <c r="A157">
        <v>166</v>
      </c>
      <c r="B157" t="s">
        <v>2352</v>
      </c>
      <c r="C157" s="7">
        <v>44853</v>
      </c>
      <c r="D157" t="s">
        <v>2474</v>
      </c>
      <c r="E157" t="s">
        <v>2573</v>
      </c>
      <c r="F157" t="s">
        <v>11</v>
      </c>
      <c r="G157" t="s">
        <v>12</v>
      </c>
      <c r="H157">
        <v>3.85</v>
      </c>
      <c r="I157" t="s">
        <v>13</v>
      </c>
      <c r="J157" t="s">
        <v>25</v>
      </c>
      <c r="K157" t="s">
        <v>16</v>
      </c>
      <c r="L157" t="s">
        <v>16</v>
      </c>
      <c r="M157" t="s">
        <v>22</v>
      </c>
      <c r="N157" t="s">
        <v>9817</v>
      </c>
      <c r="O157" t="s">
        <v>1883</v>
      </c>
      <c r="P157" t="s">
        <v>52</v>
      </c>
      <c r="Q157" t="s">
        <v>6745</v>
      </c>
      <c r="R157" t="s">
        <v>6245</v>
      </c>
      <c r="S157" t="s">
        <v>16</v>
      </c>
      <c r="T157" t="s">
        <v>16</v>
      </c>
      <c r="U157" t="s">
        <v>11</v>
      </c>
      <c r="V157" t="s">
        <v>16</v>
      </c>
      <c r="W157" t="s">
        <v>9817</v>
      </c>
      <c r="X157" t="s">
        <v>2149</v>
      </c>
      <c r="Y157">
        <v>0.53</v>
      </c>
      <c r="Z157" t="s">
        <v>9857</v>
      </c>
      <c r="AA157" t="s">
        <v>6067</v>
      </c>
      <c r="AB157" t="s">
        <v>11195</v>
      </c>
    </row>
    <row r="158" spans="1:28" x14ac:dyDescent="0.25">
      <c r="A158">
        <v>165</v>
      </c>
      <c r="B158" t="s">
        <v>2768</v>
      </c>
      <c r="C158" s="7">
        <v>44852</v>
      </c>
      <c r="D158" t="s">
        <v>2767</v>
      </c>
      <c r="E158" t="s">
        <v>311</v>
      </c>
      <c r="F158" t="s">
        <v>11</v>
      </c>
      <c r="G158" t="s">
        <v>100</v>
      </c>
      <c r="H158">
        <v>2</v>
      </c>
      <c r="I158" t="s">
        <v>13</v>
      </c>
      <c r="J158" t="s">
        <v>31</v>
      </c>
      <c r="K158" t="s">
        <v>122</v>
      </c>
      <c r="L158" t="s">
        <v>2079</v>
      </c>
      <c r="M158" t="s">
        <v>22</v>
      </c>
      <c r="N158" t="s">
        <v>5514</v>
      </c>
      <c r="O158" t="s">
        <v>6285</v>
      </c>
      <c r="P158" t="s">
        <v>52</v>
      </c>
      <c r="Q158" t="s">
        <v>6744</v>
      </c>
      <c r="R158" t="s">
        <v>6245</v>
      </c>
      <c r="S158" t="s">
        <v>7115</v>
      </c>
      <c r="T158" t="s">
        <v>2214</v>
      </c>
      <c r="U158" t="s">
        <v>11</v>
      </c>
      <c r="V158" t="s">
        <v>16</v>
      </c>
      <c r="W158" t="s">
        <v>9813</v>
      </c>
      <c r="X158" t="s">
        <v>2764</v>
      </c>
      <c r="Y158">
        <v>2</v>
      </c>
      <c r="Z158" t="s">
        <v>9857</v>
      </c>
      <c r="AA158" t="s">
        <v>6067</v>
      </c>
      <c r="AB158" t="s">
        <v>11196</v>
      </c>
    </row>
    <row r="159" spans="1:28" x14ac:dyDescent="0.25">
      <c r="A159">
        <v>164</v>
      </c>
      <c r="B159" t="s">
        <v>2988</v>
      </c>
      <c r="C159" s="7">
        <v>44848</v>
      </c>
      <c r="D159" t="s">
        <v>2990</v>
      </c>
      <c r="E159" t="s">
        <v>304</v>
      </c>
      <c r="F159" t="s">
        <v>11</v>
      </c>
      <c r="G159" t="s">
        <v>92</v>
      </c>
      <c r="H159">
        <v>0.35</v>
      </c>
      <c r="I159" t="s">
        <v>13</v>
      </c>
      <c r="J159" t="s">
        <v>14</v>
      </c>
      <c r="K159" t="s">
        <v>16</v>
      </c>
      <c r="L159" t="s">
        <v>16</v>
      </c>
      <c r="M159" t="s">
        <v>22</v>
      </c>
      <c r="N159" t="s">
        <v>16</v>
      </c>
      <c r="O159" t="s">
        <v>6282</v>
      </c>
      <c r="P159" t="s">
        <v>50</v>
      </c>
      <c r="Q159" t="s">
        <v>6744</v>
      </c>
      <c r="R159" t="s">
        <v>9708</v>
      </c>
      <c r="S159" t="s">
        <v>9725</v>
      </c>
      <c r="T159" t="s">
        <v>16</v>
      </c>
      <c r="U159" t="s">
        <v>11</v>
      </c>
      <c r="V159" t="s">
        <v>1932</v>
      </c>
      <c r="W159" t="s">
        <v>9809</v>
      </c>
      <c r="X159" t="s">
        <v>2987</v>
      </c>
      <c r="Y159">
        <v>0.34</v>
      </c>
      <c r="Z159" t="s">
        <v>9857</v>
      </c>
      <c r="AA159" t="s">
        <v>6067</v>
      </c>
      <c r="AB159" t="s">
        <v>11197</v>
      </c>
    </row>
    <row r="160" spans="1:28" x14ac:dyDescent="0.25">
      <c r="A160">
        <v>163</v>
      </c>
      <c r="B160" t="s">
        <v>152</v>
      </c>
      <c r="C160" s="7">
        <v>44845</v>
      </c>
      <c r="D160" t="s">
        <v>2998</v>
      </c>
      <c r="E160" t="s">
        <v>311</v>
      </c>
      <c r="F160" t="s">
        <v>11</v>
      </c>
      <c r="G160" t="s">
        <v>12</v>
      </c>
      <c r="H160">
        <v>9.5</v>
      </c>
      <c r="I160" t="s">
        <v>13</v>
      </c>
      <c r="J160" t="s">
        <v>36</v>
      </c>
      <c r="K160" t="s">
        <v>16</v>
      </c>
      <c r="L160" t="s">
        <v>16</v>
      </c>
      <c r="M160" t="s">
        <v>22</v>
      </c>
      <c r="N160" t="s">
        <v>9817</v>
      </c>
      <c r="O160" t="s">
        <v>1883</v>
      </c>
      <c r="P160" t="s">
        <v>27</v>
      </c>
      <c r="Q160" t="s">
        <v>6744</v>
      </c>
      <c r="R160" t="s">
        <v>6245</v>
      </c>
      <c r="S160" t="s">
        <v>7115</v>
      </c>
      <c r="T160" t="s">
        <v>1925</v>
      </c>
      <c r="U160" t="s">
        <v>11</v>
      </c>
      <c r="V160" t="s">
        <v>1932</v>
      </c>
      <c r="W160" t="s">
        <v>9817</v>
      </c>
      <c r="X160" t="s">
        <v>356</v>
      </c>
      <c r="Y160">
        <v>1.33</v>
      </c>
      <c r="Z160" t="s">
        <v>9857</v>
      </c>
      <c r="AA160" t="s">
        <v>6067</v>
      </c>
      <c r="AB160" t="s">
        <v>11198</v>
      </c>
    </row>
    <row r="161" spans="1:28" x14ac:dyDescent="0.25">
      <c r="A161">
        <v>162</v>
      </c>
      <c r="B161" t="s">
        <v>358</v>
      </c>
      <c r="C161" s="7">
        <v>44834</v>
      </c>
      <c r="D161" t="s">
        <v>363</v>
      </c>
      <c r="E161" t="s">
        <v>311</v>
      </c>
      <c r="F161" t="s">
        <v>11</v>
      </c>
      <c r="G161" t="s">
        <v>100</v>
      </c>
      <c r="H161">
        <v>0.93500000000000005</v>
      </c>
      <c r="I161" t="s">
        <v>121</v>
      </c>
      <c r="J161" t="s">
        <v>361</v>
      </c>
      <c r="K161" t="s">
        <v>362</v>
      </c>
      <c r="L161" t="s">
        <v>65</v>
      </c>
      <c r="M161" t="s">
        <v>166</v>
      </c>
      <c r="N161" t="s">
        <v>16</v>
      </c>
      <c r="O161" t="s">
        <v>6283</v>
      </c>
      <c r="P161" t="s">
        <v>18</v>
      </c>
      <c r="Q161" t="s">
        <v>6744</v>
      </c>
      <c r="R161" t="s">
        <v>6245</v>
      </c>
      <c r="S161" t="s">
        <v>7115</v>
      </c>
      <c r="T161" t="s">
        <v>1925</v>
      </c>
      <c r="U161" t="s">
        <v>11</v>
      </c>
      <c r="V161" t="s">
        <v>1926</v>
      </c>
      <c r="W161" t="s">
        <v>9813</v>
      </c>
      <c r="X161" t="s">
        <v>364</v>
      </c>
      <c r="Y161">
        <v>0.94</v>
      </c>
      <c r="Z161" t="s">
        <v>9857</v>
      </c>
      <c r="AA161" t="s">
        <v>9847</v>
      </c>
      <c r="AB161" t="s">
        <v>11199</v>
      </c>
    </row>
    <row r="162" spans="1:28" x14ac:dyDescent="0.25">
      <c r="A162">
        <v>161</v>
      </c>
      <c r="B162" t="s">
        <v>3018</v>
      </c>
      <c r="C162" s="7">
        <v>44833</v>
      </c>
      <c r="D162" t="s">
        <v>3020</v>
      </c>
      <c r="E162" t="s">
        <v>589</v>
      </c>
      <c r="F162" t="s">
        <v>11</v>
      </c>
      <c r="G162" t="s">
        <v>100</v>
      </c>
      <c r="H162">
        <v>2</v>
      </c>
      <c r="I162" t="s">
        <v>13</v>
      </c>
      <c r="J162" t="s">
        <v>31</v>
      </c>
      <c r="K162" t="s">
        <v>3016</v>
      </c>
      <c r="L162" t="s">
        <v>2071</v>
      </c>
      <c r="M162" t="s">
        <v>22</v>
      </c>
      <c r="N162" t="s">
        <v>16</v>
      </c>
      <c r="O162" t="s">
        <v>6282</v>
      </c>
      <c r="P162" t="s">
        <v>47</v>
      </c>
      <c r="Q162" t="s">
        <v>6744</v>
      </c>
      <c r="R162" t="s">
        <v>6245</v>
      </c>
      <c r="S162" t="s">
        <v>16</v>
      </c>
      <c r="T162" t="s">
        <v>16</v>
      </c>
      <c r="U162" t="s">
        <v>11</v>
      </c>
      <c r="V162" t="s">
        <v>1932</v>
      </c>
      <c r="W162" t="s">
        <v>9813</v>
      </c>
      <c r="X162" t="s">
        <v>3017</v>
      </c>
      <c r="Y162">
        <v>2</v>
      </c>
      <c r="Z162" t="s">
        <v>9857</v>
      </c>
      <c r="AA162" t="s">
        <v>9847</v>
      </c>
      <c r="AB162" t="s">
        <v>11200</v>
      </c>
    </row>
    <row r="163" spans="1:28" x14ac:dyDescent="0.25">
      <c r="A163">
        <v>160</v>
      </c>
      <c r="B163" t="s">
        <v>3010</v>
      </c>
      <c r="C163" s="7">
        <v>44833</v>
      </c>
      <c r="D163" t="s">
        <v>3012</v>
      </c>
      <c r="E163" t="s">
        <v>311</v>
      </c>
      <c r="F163" t="s">
        <v>11</v>
      </c>
      <c r="G163" t="s">
        <v>100</v>
      </c>
      <c r="H163">
        <v>0.8</v>
      </c>
      <c r="I163" t="s">
        <v>13</v>
      </c>
      <c r="J163" t="s">
        <v>1519</v>
      </c>
      <c r="K163" t="s">
        <v>16</v>
      </c>
      <c r="L163" t="s">
        <v>16</v>
      </c>
      <c r="M163" t="s">
        <v>166</v>
      </c>
      <c r="N163" t="s">
        <v>16</v>
      </c>
      <c r="O163" t="s">
        <v>6283</v>
      </c>
      <c r="P163" t="s">
        <v>18</v>
      </c>
      <c r="Q163" t="s">
        <v>6744</v>
      </c>
      <c r="R163" t="s">
        <v>6245</v>
      </c>
      <c r="S163" t="s">
        <v>7115</v>
      </c>
      <c r="T163" t="s">
        <v>16</v>
      </c>
      <c r="U163" t="s">
        <v>11</v>
      </c>
      <c r="V163" t="s">
        <v>1929</v>
      </c>
      <c r="W163" t="s">
        <v>9813</v>
      </c>
      <c r="X163" t="s">
        <v>3009</v>
      </c>
      <c r="Y163">
        <v>0.8</v>
      </c>
      <c r="Z163" t="s">
        <v>9857</v>
      </c>
      <c r="AA163" t="s">
        <v>9847</v>
      </c>
      <c r="AB163" t="s">
        <v>11201</v>
      </c>
    </row>
    <row r="164" spans="1:28" x14ac:dyDescent="0.25">
      <c r="A164">
        <v>159</v>
      </c>
      <c r="B164" t="s">
        <v>3031</v>
      </c>
      <c r="C164" s="7">
        <v>44832</v>
      </c>
      <c r="D164" t="s">
        <v>3033</v>
      </c>
      <c r="E164" t="s">
        <v>304</v>
      </c>
      <c r="F164" t="s">
        <v>11</v>
      </c>
      <c r="G164" t="s">
        <v>92</v>
      </c>
      <c r="H164">
        <v>0.32</v>
      </c>
      <c r="I164" t="s">
        <v>13</v>
      </c>
      <c r="J164" t="s">
        <v>25</v>
      </c>
      <c r="K164" t="s">
        <v>16</v>
      </c>
      <c r="L164" t="s">
        <v>16</v>
      </c>
      <c r="M164" t="s">
        <v>22</v>
      </c>
      <c r="N164" t="s">
        <v>16</v>
      </c>
      <c r="O164" t="s">
        <v>1883</v>
      </c>
      <c r="P164" t="s">
        <v>96</v>
      </c>
      <c r="Q164" t="s">
        <v>6744</v>
      </c>
      <c r="R164" t="s">
        <v>9708</v>
      </c>
      <c r="S164" t="s">
        <v>9725</v>
      </c>
      <c r="T164" t="s">
        <v>16</v>
      </c>
      <c r="U164" t="s">
        <v>11</v>
      </c>
      <c r="V164" t="s">
        <v>16</v>
      </c>
      <c r="W164" t="s">
        <v>9809</v>
      </c>
      <c r="X164" t="s">
        <v>3030</v>
      </c>
      <c r="Y164">
        <v>0.31</v>
      </c>
      <c r="Z164" t="s">
        <v>9857</v>
      </c>
      <c r="AA164" t="s">
        <v>9847</v>
      </c>
      <c r="AB164" t="s">
        <v>11202</v>
      </c>
    </row>
    <row r="165" spans="1:28" x14ac:dyDescent="0.25">
      <c r="A165">
        <v>158</v>
      </c>
      <c r="B165" t="s">
        <v>3024</v>
      </c>
      <c r="C165" s="7">
        <v>44832</v>
      </c>
      <c r="D165" t="s">
        <v>3026</v>
      </c>
      <c r="E165" t="s">
        <v>371</v>
      </c>
      <c r="F165" t="s">
        <v>11</v>
      </c>
      <c r="G165" t="s">
        <v>92</v>
      </c>
      <c r="H165">
        <v>0.5</v>
      </c>
      <c r="I165" t="s">
        <v>13</v>
      </c>
      <c r="J165" t="s">
        <v>854</v>
      </c>
      <c r="K165" t="s">
        <v>16</v>
      </c>
      <c r="L165" t="s">
        <v>16</v>
      </c>
      <c r="M165" t="s">
        <v>72</v>
      </c>
      <c r="N165" t="s">
        <v>16</v>
      </c>
      <c r="O165" t="s">
        <v>6236</v>
      </c>
      <c r="P165" t="s">
        <v>18</v>
      </c>
      <c r="Q165" t="s">
        <v>6744</v>
      </c>
      <c r="R165" t="s">
        <v>6245</v>
      </c>
      <c r="S165" t="s">
        <v>7115</v>
      </c>
      <c r="T165" t="s">
        <v>16</v>
      </c>
      <c r="U165" t="s">
        <v>11</v>
      </c>
      <c r="V165" t="s">
        <v>16</v>
      </c>
      <c r="W165" t="s">
        <v>9809</v>
      </c>
      <c r="X165" t="s">
        <v>3023</v>
      </c>
      <c r="Y165">
        <v>0.49</v>
      </c>
      <c r="Z165" t="s">
        <v>9857</v>
      </c>
      <c r="AA165" t="s">
        <v>9847</v>
      </c>
      <c r="AB165" t="s">
        <v>11203</v>
      </c>
    </row>
    <row r="166" spans="1:28" x14ac:dyDescent="0.25">
      <c r="A166">
        <v>157</v>
      </c>
      <c r="B166" t="s">
        <v>3027</v>
      </c>
      <c r="C166" s="7">
        <v>44832</v>
      </c>
      <c r="D166" t="s">
        <v>3026</v>
      </c>
      <c r="E166" t="s">
        <v>311</v>
      </c>
      <c r="F166" t="s">
        <v>11</v>
      </c>
      <c r="G166" t="s">
        <v>92</v>
      </c>
      <c r="H166">
        <v>0.5</v>
      </c>
      <c r="I166" t="s">
        <v>13</v>
      </c>
      <c r="J166" t="s">
        <v>854</v>
      </c>
      <c r="K166" t="s">
        <v>42</v>
      </c>
      <c r="L166" t="s">
        <v>65</v>
      </c>
      <c r="M166" t="s">
        <v>72</v>
      </c>
      <c r="N166" t="s">
        <v>16</v>
      </c>
      <c r="O166" t="s">
        <v>6236</v>
      </c>
      <c r="P166" t="s">
        <v>18</v>
      </c>
      <c r="Q166" t="s">
        <v>6744</v>
      </c>
      <c r="R166" t="s">
        <v>6245</v>
      </c>
      <c r="S166" t="s">
        <v>7115</v>
      </c>
      <c r="T166" t="s">
        <v>16</v>
      </c>
      <c r="U166" t="s">
        <v>11</v>
      </c>
      <c r="V166" t="s">
        <v>16</v>
      </c>
      <c r="W166" t="s">
        <v>9809</v>
      </c>
      <c r="X166" t="s">
        <v>3023</v>
      </c>
      <c r="Y166">
        <v>0.49</v>
      </c>
      <c r="Z166" t="s">
        <v>9857</v>
      </c>
      <c r="AA166" t="s">
        <v>9847</v>
      </c>
      <c r="AB166" t="s">
        <v>11204</v>
      </c>
    </row>
    <row r="167" spans="1:28" x14ac:dyDescent="0.25">
      <c r="A167">
        <v>156</v>
      </c>
      <c r="B167" t="s">
        <v>368</v>
      </c>
      <c r="C167" s="7">
        <v>44830</v>
      </c>
      <c r="D167" t="s">
        <v>363</v>
      </c>
      <c r="E167" t="s">
        <v>371</v>
      </c>
      <c r="F167" t="s">
        <v>11</v>
      </c>
      <c r="G167" t="s">
        <v>100</v>
      </c>
      <c r="H167">
        <v>1.2</v>
      </c>
      <c r="I167" t="s">
        <v>121</v>
      </c>
      <c r="J167" t="s">
        <v>361</v>
      </c>
      <c r="K167" t="s">
        <v>362</v>
      </c>
      <c r="L167" t="s">
        <v>65</v>
      </c>
      <c r="M167" t="s">
        <v>166</v>
      </c>
      <c r="N167" t="s">
        <v>16</v>
      </c>
      <c r="O167" t="s">
        <v>6283</v>
      </c>
      <c r="P167" t="s">
        <v>18</v>
      </c>
      <c r="Q167" t="s">
        <v>6744</v>
      </c>
      <c r="R167" t="s">
        <v>6245</v>
      </c>
      <c r="S167" t="s">
        <v>7115</v>
      </c>
      <c r="T167" t="s">
        <v>1925</v>
      </c>
      <c r="U167" t="s">
        <v>11</v>
      </c>
      <c r="V167" t="s">
        <v>1926</v>
      </c>
      <c r="W167" t="s">
        <v>9813</v>
      </c>
      <c r="X167" t="s">
        <v>364</v>
      </c>
      <c r="Y167">
        <v>1.2</v>
      </c>
      <c r="Z167" t="s">
        <v>9857</v>
      </c>
      <c r="AA167" t="s">
        <v>9847</v>
      </c>
      <c r="AB167" t="s">
        <v>11205</v>
      </c>
    </row>
    <row r="168" spans="1:28" x14ac:dyDescent="0.25">
      <c r="A168">
        <v>155</v>
      </c>
      <c r="B168" t="s">
        <v>3014</v>
      </c>
      <c r="C168" s="7">
        <v>44826</v>
      </c>
      <c r="D168" t="s">
        <v>3012</v>
      </c>
      <c r="E168" t="s">
        <v>2509</v>
      </c>
      <c r="F168" t="s">
        <v>11</v>
      </c>
      <c r="G168" t="s">
        <v>100</v>
      </c>
      <c r="H168">
        <v>1</v>
      </c>
      <c r="I168" t="s">
        <v>13</v>
      </c>
      <c r="J168" t="s">
        <v>63</v>
      </c>
      <c r="K168" t="s">
        <v>16</v>
      </c>
      <c r="L168" t="s">
        <v>16</v>
      </c>
      <c r="M168" t="s">
        <v>166</v>
      </c>
      <c r="N168" t="s">
        <v>16</v>
      </c>
      <c r="O168" t="s">
        <v>6283</v>
      </c>
      <c r="P168" t="s">
        <v>18</v>
      </c>
      <c r="Q168" t="s">
        <v>6744</v>
      </c>
      <c r="R168" t="s">
        <v>6245</v>
      </c>
      <c r="S168" t="s">
        <v>7115</v>
      </c>
      <c r="T168" t="s">
        <v>16</v>
      </c>
      <c r="U168" t="s">
        <v>11</v>
      </c>
      <c r="V168" t="s">
        <v>1929</v>
      </c>
      <c r="W168" t="s">
        <v>9813</v>
      </c>
      <c r="X168" t="s">
        <v>3009</v>
      </c>
      <c r="Y168">
        <v>1</v>
      </c>
      <c r="Z168" t="s">
        <v>9857</v>
      </c>
      <c r="AA168" t="s">
        <v>9847</v>
      </c>
      <c r="AB168" t="s">
        <v>11206</v>
      </c>
    </row>
    <row r="169" spans="1:28" x14ac:dyDescent="0.25">
      <c r="A169">
        <v>154</v>
      </c>
      <c r="B169" t="s">
        <v>3069</v>
      </c>
      <c r="C169" s="7">
        <v>44820</v>
      </c>
      <c r="D169" t="s">
        <v>2773</v>
      </c>
      <c r="E169" t="s">
        <v>2604</v>
      </c>
      <c r="F169" t="s">
        <v>11</v>
      </c>
      <c r="G169" t="s">
        <v>100</v>
      </c>
      <c r="H169">
        <v>0.77</v>
      </c>
      <c r="I169" t="s">
        <v>13</v>
      </c>
      <c r="J169" t="s">
        <v>1042</v>
      </c>
      <c r="K169" t="s">
        <v>70</v>
      </c>
      <c r="L169" t="s">
        <v>41</v>
      </c>
      <c r="M169" t="s">
        <v>22</v>
      </c>
      <c r="N169" t="s">
        <v>16</v>
      </c>
      <c r="O169" t="s">
        <v>6282</v>
      </c>
      <c r="P169" t="s">
        <v>39</v>
      </c>
      <c r="Q169" t="s">
        <v>6744</v>
      </c>
      <c r="R169" t="s">
        <v>6245</v>
      </c>
      <c r="S169" t="s">
        <v>7118</v>
      </c>
      <c r="T169" t="s">
        <v>16</v>
      </c>
      <c r="U169" t="s">
        <v>11</v>
      </c>
      <c r="V169" t="s">
        <v>1932</v>
      </c>
      <c r="W169" t="s">
        <v>9813</v>
      </c>
      <c r="X169" t="s">
        <v>2280</v>
      </c>
      <c r="Y169">
        <v>0.77</v>
      </c>
      <c r="Z169" t="s">
        <v>9857</v>
      </c>
      <c r="AA169" t="s">
        <v>9847</v>
      </c>
      <c r="AB169" t="s">
        <v>11207</v>
      </c>
    </row>
    <row r="170" spans="1:28" x14ac:dyDescent="0.25">
      <c r="A170">
        <v>153</v>
      </c>
      <c r="B170" t="s">
        <v>3078</v>
      </c>
      <c r="C170" s="7">
        <v>44819</v>
      </c>
      <c r="D170" t="s">
        <v>3080</v>
      </c>
      <c r="E170" t="s">
        <v>2720</v>
      </c>
      <c r="F170" t="s">
        <v>11</v>
      </c>
      <c r="G170" t="s">
        <v>92</v>
      </c>
      <c r="H170">
        <v>0.48</v>
      </c>
      <c r="I170" t="s">
        <v>2048</v>
      </c>
      <c r="J170" t="s">
        <v>20</v>
      </c>
      <c r="K170" t="s">
        <v>46</v>
      </c>
      <c r="L170" t="s">
        <v>2079</v>
      </c>
      <c r="M170" t="s">
        <v>22</v>
      </c>
      <c r="N170" t="s">
        <v>16</v>
      </c>
      <c r="O170" t="s">
        <v>6282</v>
      </c>
      <c r="P170" t="s">
        <v>58</v>
      </c>
      <c r="Q170" t="s">
        <v>6744</v>
      </c>
      <c r="R170" t="s">
        <v>6245</v>
      </c>
      <c r="S170" t="s">
        <v>7114</v>
      </c>
      <c r="T170" t="s">
        <v>16</v>
      </c>
      <c r="U170" t="s">
        <v>11</v>
      </c>
      <c r="V170" t="s">
        <v>16</v>
      </c>
      <c r="W170" t="s">
        <v>9809</v>
      </c>
      <c r="X170" t="s">
        <v>3077</v>
      </c>
      <c r="Y170">
        <v>0.48</v>
      </c>
      <c r="Z170" t="s">
        <v>9857</v>
      </c>
      <c r="AA170" t="s">
        <v>9847</v>
      </c>
      <c r="AB170" t="s">
        <v>11208</v>
      </c>
    </row>
    <row r="171" spans="1:28" x14ac:dyDescent="0.25">
      <c r="A171">
        <v>152</v>
      </c>
      <c r="B171" t="s">
        <v>3073</v>
      </c>
      <c r="C171" s="7">
        <v>44819</v>
      </c>
      <c r="D171" t="s">
        <v>3075</v>
      </c>
      <c r="E171" t="s">
        <v>3071</v>
      </c>
      <c r="F171" t="s">
        <v>11</v>
      </c>
      <c r="G171" t="s">
        <v>100</v>
      </c>
      <c r="H171">
        <v>1</v>
      </c>
      <c r="I171" t="s">
        <v>13</v>
      </c>
      <c r="J171" t="s">
        <v>28</v>
      </c>
      <c r="K171" t="s">
        <v>16</v>
      </c>
      <c r="L171" t="s">
        <v>16</v>
      </c>
      <c r="M171" t="s">
        <v>22</v>
      </c>
      <c r="N171" t="s">
        <v>4345</v>
      </c>
      <c r="O171" t="s">
        <v>6282</v>
      </c>
      <c r="P171" t="s">
        <v>30</v>
      </c>
      <c r="Q171" t="s">
        <v>6745</v>
      </c>
      <c r="R171" t="s">
        <v>9708</v>
      </c>
      <c r="S171" t="s">
        <v>9734</v>
      </c>
      <c r="T171" t="s">
        <v>16</v>
      </c>
      <c r="U171" t="s">
        <v>11</v>
      </c>
      <c r="V171" t="s">
        <v>1932</v>
      </c>
      <c r="W171" t="s">
        <v>9813</v>
      </c>
      <c r="X171" t="s">
        <v>3072</v>
      </c>
      <c r="Y171">
        <v>1</v>
      </c>
      <c r="Z171" t="s">
        <v>9857</v>
      </c>
      <c r="AA171" t="s">
        <v>9847</v>
      </c>
      <c r="AB171" t="s">
        <v>11209</v>
      </c>
    </row>
    <row r="172" spans="1:28" x14ac:dyDescent="0.25">
      <c r="A172">
        <v>151</v>
      </c>
      <c r="B172" t="s">
        <v>3094</v>
      </c>
      <c r="C172" s="7">
        <v>44813</v>
      </c>
      <c r="D172" t="s">
        <v>3096</v>
      </c>
      <c r="E172" t="s">
        <v>311</v>
      </c>
      <c r="F172" t="s">
        <v>11</v>
      </c>
      <c r="G172" t="s">
        <v>92</v>
      </c>
      <c r="H172">
        <v>0.46</v>
      </c>
      <c r="I172" t="s">
        <v>13</v>
      </c>
      <c r="J172" t="s">
        <v>930</v>
      </c>
      <c r="K172" t="s">
        <v>16</v>
      </c>
      <c r="L172" t="s">
        <v>16</v>
      </c>
      <c r="M172" t="s">
        <v>22</v>
      </c>
      <c r="N172" t="s">
        <v>16</v>
      </c>
      <c r="O172" t="s">
        <v>6282</v>
      </c>
      <c r="P172" t="s">
        <v>18</v>
      </c>
      <c r="Q172" t="s">
        <v>6744</v>
      </c>
      <c r="R172" t="s">
        <v>6245</v>
      </c>
      <c r="S172" t="s">
        <v>7115</v>
      </c>
      <c r="T172" t="s">
        <v>16</v>
      </c>
      <c r="U172" t="s">
        <v>11</v>
      </c>
      <c r="V172" t="s">
        <v>1932</v>
      </c>
      <c r="W172" t="s">
        <v>9809</v>
      </c>
      <c r="X172" t="s">
        <v>3093</v>
      </c>
      <c r="Y172">
        <v>0.46</v>
      </c>
      <c r="Z172" t="s">
        <v>9857</v>
      </c>
      <c r="AA172" t="s">
        <v>9847</v>
      </c>
      <c r="AB172" t="s">
        <v>11210</v>
      </c>
    </row>
    <row r="173" spans="1:28" x14ac:dyDescent="0.25">
      <c r="A173">
        <v>150</v>
      </c>
      <c r="B173" t="s">
        <v>2360</v>
      </c>
      <c r="C173" s="7">
        <v>44812</v>
      </c>
      <c r="D173" t="s">
        <v>2711</v>
      </c>
      <c r="E173" t="s">
        <v>311</v>
      </c>
      <c r="F173" t="s">
        <v>11</v>
      </c>
      <c r="G173" t="s">
        <v>12</v>
      </c>
      <c r="H173">
        <v>8</v>
      </c>
      <c r="I173" t="s">
        <v>13</v>
      </c>
      <c r="J173" t="s">
        <v>36</v>
      </c>
      <c r="K173" t="s">
        <v>16</v>
      </c>
      <c r="L173" t="s">
        <v>16</v>
      </c>
      <c r="M173" t="s">
        <v>22</v>
      </c>
      <c r="N173" t="s">
        <v>9817</v>
      </c>
      <c r="O173" t="s">
        <v>6236</v>
      </c>
      <c r="P173" t="s">
        <v>27</v>
      </c>
      <c r="Q173" t="s">
        <v>6744</v>
      </c>
      <c r="R173" t="s">
        <v>6245</v>
      </c>
      <c r="S173" t="s">
        <v>7115</v>
      </c>
      <c r="T173" t="s">
        <v>16</v>
      </c>
      <c r="U173" t="s">
        <v>11</v>
      </c>
      <c r="V173" t="s">
        <v>16</v>
      </c>
      <c r="W173" t="s">
        <v>9817</v>
      </c>
      <c r="X173" t="s">
        <v>2253</v>
      </c>
      <c r="Y173">
        <v>1.1499999999999999</v>
      </c>
      <c r="Z173" t="s">
        <v>9857</v>
      </c>
      <c r="AA173" t="s">
        <v>9847</v>
      </c>
      <c r="AB173" t="s">
        <v>11211</v>
      </c>
    </row>
    <row r="174" spans="1:28" x14ac:dyDescent="0.25">
      <c r="A174">
        <v>149</v>
      </c>
      <c r="B174" t="s">
        <v>3121</v>
      </c>
      <c r="C174" s="7">
        <v>44812</v>
      </c>
      <c r="D174" t="s">
        <v>3123</v>
      </c>
      <c r="E174" t="s">
        <v>3119</v>
      </c>
      <c r="F174" t="s">
        <v>11</v>
      </c>
      <c r="G174" t="s">
        <v>100</v>
      </c>
      <c r="H174">
        <v>0.22</v>
      </c>
      <c r="I174" t="s">
        <v>13</v>
      </c>
      <c r="J174" t="s">
        <v>3118</v>
      </c>
      <c r="K174" t="s">
        <v>16</v>
      </c>
      <c r="L174" t="s">
        <v>16</v>
      </c>
      <c r="M174" t="s">
        <v>22</v>
      </c>
      <c r="N174" t="s">
        <v>4350</v>
      </c>
      <c r="O174" t="s">
        <v>6236</v>
      </c>
      <c r="P174" t="s">
        <v>74</v>
      </c>
      <c r="Q174" t="s">
        <v>6744</v>
      </c>
      <c r="R174" t="s">
        <v>6245</v>
      </c>
      <c r="S174" t="s">
        <v>16</v>
      </c>
      <c r="T174" t="s">
        <v>16</v>
      </c>
      <c r="U174" t="s">
        <v>11</v>
      </c>
      <c r="V174" t="s">
        <v>1932</v>
      </c>
      <c r="W174" t="s">
        <v>9813</v>
      </c>
      <c r="X174" t="s">
        <v>3120</v>
      </c>
      <c r="Y174">
        <v>0.22</v>
      </c>
      <c r="Z174" t="s">
        <v>9857</v>
      </c>
      <c r="AA174" t="s">
        <v>9847</v>
      </c>
      <c r="AB174" t="s">
        <v>11212</v>
      </c>
    </row>
    <row r="175" spans="1:28" x14ac:dyDescent="0.25">
      <c r="A175">
        <v>148</v>
      </c>
      <c r="B175" t="s">
        <v>3113</v>
      </c>
      <c r="C175" s="7">
        <v>44812</v>
      </c>
      <c r="D175" t="s">
        <v>3115</v>
      </c>
      <c r="E175" t="s">
        <v>2468</v>
      </c>
      <c r="F175" t="s">
        <v>11</v>
      </c>
      <c r="G175" t="s">
        <v>100</v>
      </c>
      <c r="H175">
        <v>0.96</v>
      </c>
      <c r="I175" t="s">
        <v>2048</v>
      </c>
      <c r="J175" t="s">
        <v>31</v>
      </c>
      <c r="K175" t="s">
        <v>16</v>
      </c>
      <c r="L175" t="s">
        <v>16</v>
      </c>
      <c r="M175" t="s">
        <v>22</v>
      </c>
      <c r="N175" t="s">
        <v>16</v>
      </c>
      <c r="O175" t="s">
        <v>6282</v>
      </c>
      <c r="P175" t="s">
        <v>30</v>
      </c>
      <c r="Q175" t="s">
        <v>6744</v>
      </c>
      <c r="R175" t="s">
        <v>6245</v>
      </c>
      <c r="S175" t="s">
        <v>16</v>
      </c>
      <c r="T175" t="s">
        <v>16</v>
      </c>
      <c r="U175" t="s">
        <v>11</v>
      </c>
      <c r="V175" t="s">
        <v>1932</v>
      </c>
      <c r="W175" t="s">
        <v>9813</v>
      </c>
      <c r="X175" t="s">
        <v>3112</v>
      </c>
      <c r="Y175">
        <v>0.96</v>
      </c>
      <c r="Z175" t="s">
        <v>9857</v>
      </c>
      <c r="AA175" t="s">
        <v>9847</v>
      </c>
      <c r="AB175" t="s">
        <v>11213</v>
      </c>
    </row>
    <row r="176" spans="1:28" x14ac:dyDescent="0.25">
      <c r="A176">
        <v>147</v>
      </c>
      <c r="B176" t="s">
        <v>3138</v>
      </c>
      <c r="C176" s="7">
        <v>44811</v>
      </c>
      <c r="D176" t="s">
        <v>3105</v>
      </c>
      <c r="E176" t="s">
        <v>405</v>
      </c>
      <c r="F176" t="s">
        <v>11</v>
      </c>
      <c r="G176" t="s">
        <v>100</v>
      </c>
      <c r="H176">
        <v>1.44</v>
      </c>
      <c r="I176" t="s">
        <v>13</v>
      </c>
      <c r="J176" t="s">
        <v>1519</v>
      </c>
      <c r="K176" t="s">
        <v>16</v>
      </c>
      <c r="L176" t="s">
        <v>16</v>
      </c>
      <c r="M176" t="s">
        <v>72</v>
      </c>
      <c r="N176" t="s">
        <v>16</v>
      </c>
      <c r="O176" t="s">
        <v>6282</v>
      </c>
      <c r="P176" t="s">
        <v>133</v>
      </c>
      <c r="Q176" t="s">
        <v>6744</v>
      </c>
      <c r="R176" t="s">
        <v>9708</v>
      </c>
      <c r="S176" t="s">
        <v>9725</v>
      </c>
      <c r="T176" t="s">
        <v>16</v>
      </c>
      <c r="U176" t="s">
        <v>448</v>
      </c>
      <c r="V176" t="s">
        <v>1926</v>
      </c>
      <c r="W176" t="s">
        <v>9813</v>
      </c>
      <c r="X176" t="s">
        <v>3102</v>
      </c>
      <c r="Y176">
        <v>1.44</v>
      </c>
      <c r="Z176" t="s">
        <v>9857</v>
      </c>
      <c r="AA176" t="s">
        <v>9847</v>
      </c>
      <c r="AB176" t="s">
        <v>10784</v>
      </c>
    </row>
    <row r="177" spans="1:28" x14ac:dyDescent="0.25">
      <c r="A177">
        <v>146</v>
      </c>
      <c r="B177" t="s">
        <v>3151</v>
      </c>
      <c r="C177" s="7">
        <v>44810</v>
      </c>
      <c r="D177" t="s">
        <v>3105</v>
      </c>
      <c r="E177" t="s">
        <v>311</v>
      </c>
      <c r="F177" t="s">
        <v>448</v>
      </c>
      <c r="G177" t="s">
        <v>100</v>
      </c>
      <c r="H177">
        <v>1</v>
      </c>
      <c r="I177" t="s">
        <v>13</v>
      </c>
      <c r="J177" t="s">
        <v>1042</v>
      </c>
      <c r="K177" t="s">
        <v>3150</v>
      </c>
      <c r="L177" t="s">
        <v>2079</v>
      </c>
      <c r="M177" t="s">
        <v>72</v>
      </c>
      <c r="N177" t="s">
        <v>16</v>
      </c>
      <c r="O177" t="s">
        <v>6282</v>
      </c>
      <c r="P177" t="s">
        <v>133</v>
      </c>
      <c r="Q177" t="s">
        <v>6744</v>
      </c>
      <c r="R177" t="s">
        <v>6245</v>
      </c>
      <c r="S177" t="s">
        <v>7115</v>
      </c>
      <c r="T177" t="s">
        <v>16</v>
      </c>
      <c r="U177" t="s">
        <v>448</v>
      </c>
      <c r="V177" t="s">
        <v>1926</v>
      </c>
      <c r="W177" t="s">
        <v>9813</v>
      </c>
      <c r="X177" t="s">
        <v>3102</v>
      </c>
      <c r="Y177">
        <v>1</v>
      </c>
      <c r="Z177" t="s">
        <v>9857</v>
      </c>
      <c r="AA177" t="s">
        <v>9847</v>
      </c>
      <c r="AB177" t="s">
        <v>10786</v>
      </c>
    </row>
    <row r="178" spans="1:28" x14ac:dyDescent="0.25">
      <c r="A178">
        <v>145</v>
      </c>
      <c r="B178" t="s">
        <v>2982</v>
      </c>
      <c r="C178" s="7">
        <v>44806</v>
      </c>
      <c r="D178" t="s">
        <v>2981</v>
      </c>
      <c r="E178" t="s">
        <v>391</v>
      </c>
      <c r="F178" t="s">
        <v>11</v>
      </c>
      <c r="G178" t="s">
        <v>100</v>
      </c>
      <c r="H178">
        <v>0.57499999999999996</v>
      </c>
      <c r="I178" t="s">
        <v>13</v>
      </c>
      <c r="J178" t="s">
        <v>59</v>
      </c>
      <c r="K178" t="s">
        <v>68</v>
      </c>
      <c r="L178" t="s">
        <v>2079</v>
      </c>
      <c r="M178" t="s">
        <v>22</v>
      </c>
      <c r="N178" t="s">
        <v>16</v>
      </c>
      <c r="O178" t="s">
        <v>6282</v>
      </c>
      <c r="P178" t="s">
        <v>18</v>
      </c>
      <c r="Q178" t="s">
        <v>6744</v>
      </c>
      <c r="R178" t="s">
        <v>6245</v>
      </c>
      <c r="S178" t="s">
        <v>7116</v>
      </c>
      <c r="T178" t="s">
        <v>16</v>
      </c>
      <c r="U178" t="s">
        <v>11</v>
      </c>
      <c r="V178" t="s">
        <v>1929</v>
      </c>
      <c r="W178" t="s">
        <v>9813</v>
      </c>
      <c r="X178" t="s">
        <v>2978</v>
      </c>
      <c r="Y178">
        <v>0.57999999999999996</v>
      </c>
      <c r="Z178" t="s">
        <v>9857</v>
      </c>
      <c r="AA178" t="s">
        <v>9847</v>
      </c>
      <c r="AB178" t="s">
        <v>11214</v>
      </c>
    </row>
    <row r="179" spans="1:28" x14ac:dyDescent="0.25">
      <c r="A179">
        <v>144</v>
      </c>
      <c r="B179" t="s">
        <v>3168</v>
      </c>
      <c r="C179" s="7">
        <v>44804</v>
      </c>
      <c r="D179" t="s">
        <v>2919</v>
      </c>
      <c r="E179" t="s">
        <v>391</v>
      </c>
      <c r="F179" t="s">
        <v>11</v>
      </c>
      <c r="G179" t="s">
        <v>100</v>
      </c>
      <c r="H179">
        <v>0.57499999999999996</v>
      </c>
      <c r="I179" t="s">
        <v>13</v>
      </c>
      <c r="J179" t="s">
        <v>59</v>
      </c>
      <c r="K179" t="s">
        <v>68</v>
      </c>
      <c r="L179" t="s">
        <v>2079</v>
      </c>
      <c r="M179" t="s">
        <v>22</v>
      </c>
      <c r="N179" t="s">
        <v>16</v>
      </c>
      <c r="O179" t="s">
        <v>6282</v>
      </c>
      <c r="P179" t="s">
        <v>18</v>
      </c>
      <c r="Q179" t="s">
        <v>6744</v>
      </c>
      <c r="R179" t="s">
        <v>6245</v>
      </c>
      <c r="S179" t="s">
        <v>7116</v>
      </c>
      <c r="T179" t="s">
        <v>16</v>
      </c>
      <c r="U179" t="s">
        <v>11</v>
      </c>
      <c r="V179" t="s">
        <v>1929</v>
      </c>
      <c r="W179" t="s">
        <v>9813</v>
      </c>
      <c r="X179" t="s">
        <v>2916</v>
      </c>
      <c r="Y179">
        <v>0.57999999999999996</v>
      </c>
      <c r="Z179" t="s">
        <v>9857</v>
      </c>
      <c r="AA179" t="s">
        <v>9848</v>
      </c>
      <c r="AB179" t="s">
        <v>11215</v>
      </c>
    </row>
    <row r="180" spans="1:28" x14ac:dyDescent="0.25">
      <c r="A180">
        <v>143</v>
      </c>
      <c r="B180" t="s">
        <v>376</v>
      </c>
      <c r="C180" s="7">
        <v>44804</v>
      </c>
      <c r="D180" t="s">
        <v>3163</v>
      </c>
      <c r="E180" t="s">
        <v>381</v>
      </c>
      <c r="F180" t="s">
        <v>11</v>
      </c>
      <c r="G180" t="s">
        <v>100</v>
      </c>
      <c r="H180">
        <v>1.4</v>
      </c>
      <c r="I180" t="s">
        <v>13</v>
      </c>
      <c r="J180" t="s">
        <v>290</v>
      </c>
      <c r="K180" t="s">
        <v>16</v>
      </c>
      <c r="L180" t="s">
        <v>16</v>
      </c>
      <c r="M180" t="s">
        <v>72</v>
      </c>
      <c r="N180" t="s">
        <v>16</v>
      </c>
      <c r="O180" t="s">
        <v>6288</v>
      </c>
      <c r="P180" t="s">
        <v>131</v>
      </c>
      <c r="Q180" t="s">
        <v>6745</v>
      </c>
      <c r="R180" t="s">
        <v>6245</v>
      </c>
      <c r="S180" t="s">
        <v>7118</v>
      </c>
      <c r="T180" t="s">
        <v>1925</v>
      </c>
      <c r="U180" t="s">
        <v>11</v>
      </c>
      <c r="V180" t="s">
        <v>16</v>
      </c>
      <c r="W180" t="s">
        <v>9813</v>
      </c>
      <c r="X180" t="s">
        <v>379</v>
      </c>
      <c r="Y180">
        <v>1.4</v>
      </c>
      <c r="Z180" t="s">
        <v>9857</v>
      </c>
      <c r="AA180" t="s">
        <v>9848</v>
      </c>
      <c r="AB180" t="s">
        <v>11216</v>
      </c>
    </row>
    <row r="181" spans="1:28" x14ac:dyDescent="0.25">
      <c r="A181">
        <v>142</v>
      </c>
      <c r="B181" t="s">
        <v>3171</v>
      </c>
      <c r="C181" s="7">
        <v>44799</v>
      </c>
      <c r="D181" t="s">
        <v>3173</v>
      </c>
      <c r="E181" t="s">
        <v>311</v>
      </c>
      <c r="F181" t="s">
        <v>11</v>
      </c>
      <c r="G181" t="s">
        <v>100</v>
      </c>
      <c r="H181">
        <v>0.92500000000000004</v>
      </c>
      <c r="I181" t="s">
        <v>13</v>
      </c>
      <c r="J181" t="s">
        <v>28</v>
      </c>
      <c r="K181" t="s">
        <v>397</v>
      </c>
      <c r="L181" t="s">
        <v>2079</v>
      </c>
      <c r="M181" t="s">
        <v>22</v>
      </c>
      <c r="N181" t="s">
        <v>16</v>
      </c>
      <c r="O181" t="s">
        <v>6282</v>
      </c>
      <c r="P181" t="s">
        <v>52</v>
      </c>
      <c r="Q181" t="s">
        <v>6744</v>
      </c>
      <c r="R181" t="s">
        <v>6245</v>
      </c>
      <c r="S181" t="s">
        <v>7115</v>
      </c>
      <c r="T181" t="s">
        <v>16</v>
      </c>
      <c r="U181" t="s">
        <v>11</v>
      </c>
      <c r="V181" t="s">
        <v>1929</v>
      </c>
      <c r="W181" t="s">
        <v>9813</v>
      </c>
      <c r="X181" t="s">
        <v>3170</v>
      </c>
      <c r="Y181">
        <v>0.92</v>
      </c>
      <c r="Z181" t="s">
        <v>9857</v>
      </c>
      <c r="AA181" t="s">
        <v>9848</v>
      </c>
      <c r="AB181" t="s">
        <v>11217</v>
      </c>
    </row>
    <row r="182" spans="1:28" x14ac:dyDescent="0.25">
      <c r="A182">
        <v>141</v>
      </c>
      <c r="B182" t="s">
        <v>2361</v>
      </c>
      <c r="C182" s="7">
        <v>44798</v>
      </c>
      <c r="D182" t="s">
        <v>3180</v>
      </c>
      <c r="E182" t="s">
        <v>405</v>
      </c>
      <c r="F182" t="s">
        <v>11</v>
      </c>
      <c r="G182" t="s">
        <v>12</v>
      </c>
      <c r="H182">
        <v>4</v>
      </c>
      <c r="I182" t="s">
        <v>13</v>
      </c>
      <c r="J182" t="s">
        <v>155</v>
      </c>
      <c r="K182" t="s">
        <v>16</v>
      </c>
      <c r="L182" t="s">
        <v>16</v>
      </c>
      <c r="M182" t="s">
        <v>166</v>
      </c>
      <c r="N182" t="s">
        <v>9817</v>
      </c>
      <c r="O182" t="s">
        <v>6236</v>
      </c>
      <c r="P182" t="s">
        <v>58</v>
      </c>
      <c r="Q182" t="s">
        <v>6744</v>
      </c>
      <c r="R182" t="s">
        <v>9708</v>
      </c>
      <c r="S182" t="s">
        <v>9725</v>
      </c>
      <c r="T182" t="s">
        <v>16</v>
      </c>
      <c r="U182" t="s">
        <v>11</v>
      </c>
      <c r="V182" t="s">
        <v>1932</v>
      </c>
      <c r="W182" t="s">
        <v>9817</v>
      </c>
      <c r="X182" t="s">
        <v>2363</v>
      </c>
      <c r="Y182">
        <v>0.57999999999999996</v>
      </c>
      <c r="Z182" t="s">
        <v>9857</v>
      </c>
      <c r="AA182" t="s">
        <v>9848</v>
      </c>
      <c r="AB182" t="s">
        <v>11218</v>
      </c>
    </row>
    <row r="183" spans="1:28" x14ac:dyDescent="0.25">
      <c r="A183">
        <v>140</v>
      </c>
      <c r="B183" t="s">
        <v>383</v>
      </c>
      <c r="C183" s="7">
        <v>44798</v>
      </c>
      <c r="D183" t="s">
        <v>3177</v>
      </c>
      <c r="E183" t="s">
        <v>391</v>
      </c>
      <c r="F183" t="s">
        <v>11</v>
      </c>
      <c r="G183" t="s">
        <v>92</v>
      </c>
      <c r="H183">
        <v>0.44500000000000001</v>
      </c>
      <c r="I183" t="s">
        <v>13</v>
      </c>
      <c r="J183" t="s">
        <v>386</v>
      </c>
      <c r="K183" t="s">
        <v>387</v>
      </c>
      <c r="L183" t="s">
        <v>104</v>
      </c>
      <c r="M183" t="s">
        <v>22</v>
      </c>
      <c r="N183" t="s">
        <v>16</v>
      </c>
      <c r="O183" t="s">
        <v>6282</v>
      </c>
      <c r="P183" t="s">
        <v>18</v>
      </c>
      <c r="Q183" t="s">
        <v>6744</v>
      </c>
      <c r="R183" t="s">
        <v>6245</v>
      </c>
      <c r="S183" t="s">
        <v>7116</v>
      </c>
      <c r="T183" t="s">
        <v>1925</v>
      </c>
      <c r="U183" t="s">
        <v>11</v>
      </c>
      <c r="V183" t="s">
        <v>1932</v>
      </c>
      <c r="W183" t="s">
        <v>9809</v>
      </c>
      <c r="X183" t="s">
        <v>388</v>
      </c>
      <c r="Y183">
        <v>0.44</v>
      </c>
      <c r="Z183" t="s">
        <v>9857</v>
      </c>
      <c r="AA183" t="s">
        <v>9848</v>
      </c>
      <c r="AB183" t="s">
        <v>11219</v>
      </c>
    </row>
    <row r="184" spans="1:28" x14ac:dyDescent="0.25">
      <c r="A184">
        <v>139</v>
      </c>
      <c r="B184" t="s">
        <v>2795</v>
      </c>
      <c r="C184" s="7">
        <v>44797</v>
      </c>
      <c r="D184" t="s">
        <v>6903</v>
      </c>
      <c r="E184" t="s">
        <v>311</v>
      </c>
      <c r="F184" t="s">
        <v>11</v>
      </c>
      <c r="G184" t="s">
        <v>92</v>
      </c>
      <c r="H184">
        <v>0.62</v>
      </c>
      <c r="I184" t="s">
        <v>13</v>
      </c>
      <c r="J184" t="s">
        <v>2867</v>
      </c>
      <c r="K184" t="s">
        <v>785</v>
      </c>
      <c r="L184" t="s">
        <v>104</v>
      </c>
      <c r="M184" t="s">
        <v>22</v>
      </c>
      <c r="N184" t="s">
        <v>16</v>
      </c>
      <c r="O184" t="s">
        <v>6282</v>
      </c>
      <c r="P184" t="s">
        <v>18</v>
      </c>
      <c r="Q184" t="s">
        <v>6744</v>
      </c>
      <c r="R184" t="s">
        <v>6245</v>
      </c>
      <c r="S184" t="s">
        <v>7115</v>
      </c>
      <c r="T184" t="s">
        <v>16</v>
      </c>
      <c r="U184" t="s">
        <v>11</v>
      </c>
      <c r="V184" t="s">
        <v>1932</v>
      </c>
      <c r="W184" t="s">
        <v>9809</v>
      </c>
      <c r="X184" t="s">
        <v>2295</v>
      </c>
      <c r="Y184">
        <v>0.62</v>
      </c>
      <c r="Z184" t="s">
        <v>9857</v>
      </c>
      <c r="AA184" t="s">
        <v>9848</v>
      </c>
      <c r="AB184" t="s">
        <v>11220</v>
      </c>
    </row>
    <row r="185" spans="1:28" x14ac:dyDescent="0.25">
      <c r="A185">
        <v>138</v>
      </c>
      <c r="B185" t="s">
        <v>3187</v>
      </c>
      <c r="C185" s="7">
        <v>44796</v>
      </c>
      <c r="D185" t="s">
        <v>3189</v>
      </c>
      <c r="E185" t="s">
        <v>311</v>
      </c>
      <c r="F185" t="s">
        <v>11</v>
      </c>
      <c r="G185" t="s">
        <v>100</v>
      </c>
      <c r="H185">
        <v>2.4969999999999999</v>
      </c>
      <c r="I185" t="s">
        <v>13</v>
      </c>
      <c r="J185" t="s">
        <v>59</v>
      </c>
      <c r="K185" t="s">
        <v>68</v>
      </c>
      <c r="L185" t="s">
        <v>2079</v>
      </c>
      <c r="M185" t="s">
        <v>22</v>
      </c>
      <c r="N185" t="s">
        <v>16</v>
      </c>
      <c r="O185" t="s">
        <v>6282</v>
      </c>
      <c r="P185" t="s">
        <v>37</v>
      </c>
      <c r="Q185" t="s">
        <v>6745</v>
      </c>
      <c r="R185" t="s">
        <v>6245</v>
      </c>
      <c r="S185" t="s">
        <v>7115</v>
      </c>
      <c r="T185" t="s">
        <v>16</v>
      </c>
      <c r="U185" t="s">
        <v>11</v>
      </c>
      <c r="V185" t="s">
        <v>1926</v>
      </c>
      <c r="W185" t="s">
        <v>9813</v>
      </c>
      <c r="X185" t="s">
        <v>3186</v>
      </c>
      <c r="Y185">
        <v>2.5</v>
      </c>
      <c r="Z185" t="s">
        <v>9857</v>
      </c>
      <c r="AA185" t="s">
        <v>9848</v>
      </c>
      <c r="AB185" t="s">
        <v>11221</v>
      </c>
    </row>
    <row r="186" spans="1:28" x14ac:dyDescent="0.25">
      <c r="A186">
        <v>137</v>
      </c>
      <c r="B186" t="s">
        <v>392</v>
      </c>
      <c r="C186" s="7">
        <v>44796</v>
      </c>
      <c r="D186" t="s">
        <v>3177</v>
      </c>
      <c r="E186" t="s">
        <v>371</v>
      </c>
      <c r="F186" t="s">
        <v>11</v>
      </c>
      <c r="G186" t="s">
        <v>92</v>
      </c>
      <c r="H186">
        <v>0.4</v>
      </c>
      <c r="I186" t="s">
        <v>13</v>
      </c>
      <c r="J186" t="s">
        <v>161</v>
      </c>
      <c r="K186" t="s">
        <v>16</v>
      </c>
      <c r="L186" t="s">
        <v>16</v>
      </c>
      <c r="M186" t="s">
        <v>22</v>
      </c>
      <c r="N186" t="s">
        <v>16</v>
      </c>
      <c r="O186" t="s">
        <v>6282</v>
      </c>
      <c r="P186" t="s">
        <v>18</v>
      </c>
      <c r="Q186" t="s">
        <v>6744</v>
      </c>
      <c r="R186" t="s">
        <v>6245</v>
      </c>
      <c r="S186" t="s">
        <v>7115</v>
      </c>
      <c r="T186" t="s">
        <v>1925</v>
      </c>
      <c r="U186" t="s">
        <v>11</v>
      </c>
      <c r="V186" t="s">
        <v>1932</v>
      </c>
      <c r="W186" t="s">
        <v>9809</v>
      </c>
      <c r="X186" t="s">
        <v>388</v>
      </c>
      <c r="Y186">
        <v>0.4</v>
      </c>
      <c r="Z186" t="s">
        <v>9857</v>
      </c>
      <c r="AA186" t="s">
        <v>9848</v>
      </c>
      <c r="AB186" t="s">
        <v>11222</v>
      </c>
    </row>
    <row r="187" spans="1:28" x14ac:dyDescent="0.25">
      <c r="A187">
        <v>136</v>
      </c>
      <c r="B187" t="s">
        <v>3192</v>
      </c>
      <c r="C187" s="7">
        <v>44795</v>
      </c>
      <c r="D187" t="s">
        <v>3194</v>
      </c>
      <c r="E187" t="s">
        <v>589</v>
      </c>
      <c r="F187" t="s">
        <v>11</v>
      </c>
      <c r="G187" t="s">
        <v>100</v>
      </c>
      <c r="H187">
        <v>0.93</v>
      </c>
      <c r="I187" t="s">
        <v>13</v>
      </c>
      <c r="J187" t="s">
        <v>1042</v>
      </c>
      <c r="K187" t="s">
        <v>16</v>
      </c>
      <c r="L187" t="s">
        <v>16</v>
      </c>
      <c r="M187" t="s">
        <v>22</v>
      </c>
      <c r="N187" t="s">
        <v>16</v>
      </c>
      <c r="O187" t="s">
        <v>6282</v>
      </c>
      <c r="P187" t="s">
        <v>52</v>
      </c>
      <c r="Q187" t="s">
        <v>6744</v>
      </c>
      <c r="R187" t="s">
        <v>6245</v>
      </c>
      <c r="S187" t="s">
        <v>16</v>
      </c>
      <c r="T187" t="s">
        <v>16</v>
      </c>
      <c r="U187" t="s">
        <v>11</v>
      </c>
      <c r="V187" t="s">
        <v>1929</v>
      </c>
      <c r="W187" t="s">
        <v>9813</v>
      </c>
      <c r="X187" t="s">
        <v>3191</v>
      </c>
      <c r="Y187">
        <v>0.93</v>
      </c>
      <c r="Z187" t="s">
        <v>9857</v>
      </c>
      <c r="AA187" t="s">
        <v>9848</v>
      </c>
      <c r="AB187" t="s">
        <v>11223</v>
      </c>
    </row>
    <row r="188" spans="1:28" x14ac:dyDescent="0.25">
      <c r="A188">
        <v>135</v>
      </c>
      <c r="B188" t="s">
        <v>2517</v>
      </c>
      <c r="C188" s="7">
        <v>44790</v>
      </c>
      <c r="D188" t="s">
        <v>2516</v>
      </c>
      <c r="E188" t="s">
        <v>2468</v>
      </c>
      <c r="F188" t="s">
        <v>11</v>
      </c>
      <c r="G188" t="s">
        <v>100</v>
      </c>
      <c r="H188">
        <v>0.96</v>
      </c>
      <c r="I188" t="s">
        <v>2048</v>
      </c>
      <c r="J188" t="s">
        <v>31</v>
      </c>
      <c r="K188" t="s">
        <v>16</v>
      </c>
      <c r="L188" t="s">
        <v>16</v>
      </c>
      <c r="M188" t="s">
        <v>22</v>
      </c>
      <c r="N188" t="s">
        <v>16</v>
      </c>
      <c r="O188" t="s">
        <v>6282</v>
      </c>
      <c r="P188" t="s">
        <v>30</v>
      </c>
      <c r="Q188" t="s">
        <v>6744</v>
      </c>
      <c r="R188" t="s">
        <v>6245</v>
      </c>
      <c r="S188" t="s">
        <v>16</v>
      </c>
      <c r="T188" t="s">
        <v>16</v>
      </c>
      <c r="U188" t="s">
        <v>11</v>
      </c>
      <c r="V188" t="s">
        <v>16</v>
      </c>
      <c r="W188" t="s">
        <v>9813</v>
      </c>
      <c r="X188" t="s">
        <v>2513</v>
      </c>
      <c r="Y188">
        <v>0.96</v>
      </c>
      <c r="Z188" t="s">
        <v>9857</v>
      </c>
      <c r="AA188" t="s">
        <v>9848</v>
      </c>
      <c r="AB188" t="s">
        <v>11224</v>
      </c>
    </row>
    <row r="189" spans="1:28" x14ac:dyDescent="0.25">
      <c r="A189">
        <v>134</v>
      </c>
      <c r="B189" t="s">
        <v>3200</v>
      </c>
      <c r="C189" s="7">
        <v>44790</v>
      </c>
      <c r="D189" t="s">
        <v>2773</v>
      </c>
      <c r="E189" t="s">
        <v>304</v>
      </c>
      <c r="F189" t="s">
        <v>11</v>
      </c>
      <c r="G189" t="s">
        <v>100</v>
      </c>
      <c r="H189">
        <v>0.745</v>
      </c>
      <c r="I189" t="s">
        <v>13</v>
      </c>
      <c r="J189" t="s">
        <v>71</v>
      </c>
      <c r="K189" t="s">
        <v>3150</v>
      </c>
      <c r="L189" t="s">
        <v>41</v>
      </c>
      <c r="M189" t="s">
        <v>22</v>
      </c>
      <c r="N189" t="s">
        <v>16</v>
      </c>
      <c r="O189" t="s">
        <v>6282</v>
      </c>
      <c r="P189" t="s">
        <v>39</v>
      </c>
      <c r="Q189" t="s">
        <v>6744</v>
      </c>
      <c r="R189" t="s">
        <v>9708</v>
      </c>
      <c r="S189" t="s">
        <v>9725</v>
      </c>
      <c r="T189" t="s">
        <v>16</v>
      </c>
      <c r="U189" t="s">
        <v>11</v>
      </c>
      <c r="V189" t="s">
        <v>1932</v>
      </c>
      <c r="W189" t="s">
        <v>9813</v>
      </c>
      <c r="X189" t="s">
        <v>2280</v>
      </c>
      <c r="Y189">
        <v>0.74</v>
      </c>
      <c r="Z189" t="s">
        <v>9857</v>
      </c>
      <c r="AA189" t="s">
        <v>9848</v>
      </c>
      <c r="AB189" t="s">
        <v>11225</v>
      </c>
    </row>
    <row r="190" spans="1:28" x14ac:dyDescent="0.25">
      <c r="A190">
        <v>133</v>
      </c>
      <c r="B190" t="s">
        <v>3203</v>
      </c>
      <c r="C190" s="7">
        <v>44789</v>
      </c>
      <c r="D190" t="s">
        <v>4572</v>
      </c>
      <c r="E190" t="s">
        <v>405</v>
      </c>
      <c r="F190" t="s">
        <v>11</v>
      </c>
      <c r="G190" t="s">
        <v>100</v>
      </c>
      <c r="H190">
        <v>0.41</v>
      </c>
      <c r="I190" t="s">
        <v>13</v>
      </c>
      <c r="J190" t="s">
        <v>63</v>
      </c>
      <c r="K190" t="s">
        <v>16</v>
      </c>
      <c r="L190" t="s">
        <v>16</v>
      </c>
      <c r="M190" t="s">
        <v>22</v>
      </c>
      <c r="N190" t="s">
        <v>16</v>
      </c>
      <c r="O190" t="s">
        <v>6282</v>
      </c>
      <c r="P190" t="s">
        <v>133</v>
      </c>
      <c r="Q190" t="s">
        <v>6744</v>
      </c>
      <c r="R190" t="s">
        <v>9708</v>
      </c>
      <c r="S190" t="s">
        <v>9725</v>
      </c>
      <c r="T190" t="s">
        <v>16</v>
      </c>
      <c r="U190" t="s">
        <v>11</v>
      </c>
      <c r="V190" t="s">
        <v>1929</v>
      </c>
      <c r="W190" t="s">
        <v>9813</v>
      </c>
      <c r="X190" t="s">
        <v>3202</v>
      </c>
      <c r="Y190">
        <v>0.41</v>
      </c>
      <c r="Z190" t="s">
        <v>9857</v>
      </c>
      <c r="AA190" t="s">
        <v>9848</v>
      </c>
      <c r="AB190" t="s">
        <v>11226</v>
      </c>
    </row>
    <row r="191" spans="1:28" x14ac:dyDescent="0.25">
      <c r="A191">
        <v>132</v>
      </c>
      <c r="B191" t="s">
        <v>3216</v>
      </c>
      <c r="C191" s="7">
        <v>44785</v>
      </c>
      <c r="D191" t="s">
        <v>3218</v>
      </c>
      <c r="E191" t="s">
        <v>391</v>
      </c>
      <c r="F191" t="s">
        <v>11</v>
      </c>
      <c r="G191" t="s">
        <v>92</v>
      </c>
      <c r="H191">
        <v>0.46500000000000002</v>
      </c>
      <c r="I191" t="s">
        <v>13</v>
      </c>
      <c r="J191" t="s">
        <v>930</v>
      </c>
      <c r="K191" t="s">
        <v>16</v>
      </c>
      <c r="L191" t="s">
        <v>16</v>
      </c>
      <c r="M191" t="s">
        <v>22</v>
      </c>
      <c r="N191" t="s">
        <v>16</v>
      </c>
      <c r="O191" t="s">
        <v>6282</v>
      </c>
      <c r="P191" t="s">
        <v>18</v>
      </c>
      <c r="Q191" t="s">
        <v>6744</v>
      </c>
      <c r="R191" t="s">
        <v>6245</v>
      </c>
      <c r="S191" t="s">
        <v>7116</v>
      </c>
      <c r="T191" t="s">
        <v>16</v>
      </c>
      <c r="U191" t="s">
        <v>11</v>
      </c>
      <c r="V191" t="s">
        <v>16</v>
      </c>
      <c r="W191" t="s">
        <v>9809</v>
      </c>
      <c r="X191" t="s">
        <v>3215</v>
      </c>
      <c r="Y191">
        <v>0.48</v>
      </c>
      <c r="Z191" t="s">
        <v>9857</v>
      </c>
      <c r="AA191" t="s">
        <v>9848</v>
      </c>
      <c r="AB191" t="s">
        <v>11227</v>
      </c>
    </row>
    <row r="192" spans="1:28" x14ac:dyDescent="0.25">
      <c r="A192">
        <v>131</v>
      </c>
      <c r="B192" t="s">
        <v>3210</v>
      </c>
      <c r="C192" s="7">
        <v>44785</v>
      </c>
      <c r="D192" t="s">
        <v>3212</v>
      </c>
      <c r="E192" t="s">
        <v>589</v>
      </c>
      <c r="F192" t="s">
        <v>11</v>
      </c>
      <c r="G192" t="s">
        <v>100</v>
      </c>
      <c r="H192">
        <v>0.5</v>
      </c>
      <c r="I192" t="s">
        <v>13</v>
      </c>
      <c r="J192" t="s">
        <v>63</v>
      </c>
      <c r="K192" t="s">
        <v>16</v>
      </c>
      <c r="L192" t="s">
        <v>16</v>
      </c>
      <c r="M192" t="s">
        <v>22</v>
      </c>
      <c r="N192" t="s">
        <v>16</v>
      </c>
      <c r="O192" t="s">
        <v>6282</v>
      </c>
      <c r="P192" t="s">
        <v>47</v>
      </c>
      <c r="Q192" t="s">
        <v>6744</v>
      </c>
      <c r="R192" t="s">
        <v>6245</v>
      </c>
      <c r="S192" t="s">
        <v>16</v>
      </c>
      <c r="T192" t="s">
        <v>16</v>
      </c>
      <c r="U192" t="s">
        <v>11</v>
      </c>
      <c r="V192" t="s">
        <v>16</v>
      </c>
      <c r="W192" t="s">
        <v>9813</v>
      </c>
      <c r="X192" t="s">
        <v>3209</v>
      </c>
      <c r="Y192">
        <v>0.5</v>
      </c>
      <c r="Z192" t="s">
        <v>9857</v>
      </c>
      <c r="AA192" t="s">
        <v>9848</v>
      </c>
      <c r="AB192" t="s">
        <v>11228</v>
      </c>
    </row>
    <row r="193" spans="1:28" x14ac:dyDescent="0.25">
      <c r="A193">
        <v>130</v>
      </c>
      <c r="B193" t="s">
        <v>3237</v>
      </c>
      <c r="C193" s="7">
        <v>44784</v>
      </c>
      <c r="D193" t="s">
        <v>3239</v>
      </c>
      <c r="E193" t="s">
        <v>811</v>
      </c>
      <c r="F193" t="s">
        <v>11</v>
      </c>
      <c r="G193" t="s">
        <v>100</v>
      </c>
      <c r="H193">
        <v>0.28199999999999997</v>
      </c>
      <c r="I193" t="s">
        <v>13</v>
      </c>
      <c r="J193" t="s">
        <v>28</v>
      </c>
      <c r="K193" t="s">
        <v>16</v>
      </c>
      <c r="L193" t="s">
        <v>16</v>
      </c>
      <c r="M193" t="s">
        <v>22</v>
      </c>
      <c r="N193" t="s">
        <v>16</v>
      </c>
      <c r="O193" t="s">
        <v>6282</v>
      </c>
      <c r="P193" t="s">
        <v>58</v>
      </c>
      <c r="Q193" t="s">
        <v>6744</v>
      </c>
      <c r="R193" t="s">
        <v>9708</v>
      </c>
      <c r="S193" t="s">
        <v>9734</v>
      </c>
      <c r="T193" t="s">
        <v>16</v>
      </c>
      <c r="U193" t="s">
        <v>11</v>
      </c>
      <c r="V193" t="s">
        <v>1932</v>
      </c>
      <c r="W193" t="s">
        <v>9813</v>
      </c>
      <c r="X193" t="s">
        <v>3236</v>
      </c>
      <c r="Y193">
        <v>0.28000000000000003</v>
      </c>
      <c r="Z193" t="s">
        <v>9857</v>
      </c>
      <c r="AA193" t="s">
        <v>9848</v>
      </c>
      <c r="AB193" t="s">
        <v>11229</v>
      </c>
    </row>
    <row r="194" spans="1:28" x14ac:dyDescent="0.25">
      <c r="A194">
        <v>129</v>
      </c>
      <c r="B194" t="s">
        <v>3222</v>
      </c>
      <c r="C194" s="7">
        <v>44784</v>
      </c>
      <c r="D194" t="s">
        <v>3224</v>
      </c>
      <c r="E194" t="s">
        <v>589</v>
      </c>
      <c r="F194" t="s">
        <v>11</v>
      </c>
      <c r="G194" t="s">
        <v>100</v>
      </c>
      <c r="H194">
        <v>1</v>
      </c>
      <c r="I194" t="s">
        <v>13</v>
      </c>
      <c r="J194" t="s">
        <v>63</v>
      </c>
      <c r="K194" t="s">
        <v>16</v>
      </c>
      <c r="L194" t="s">
        <v>16</v>
      </c>
      <c r="M194" t="s">
        <v>22</v>
      </c>
      <c r="N194" t="s">
        <v>16</v>
      </c>
      <c r="O194" t="s">
        <v>6282</v>
      </c>
      <c r="P194" t="s">
        <v>47</v>
      </c>
      <c r="Q194" t="s">
        <v>6744</v>
      </c>
      <c r="R194" t="s">
        <v>6245</v>
      </c>
      <c r="S194" t="s">
        <v>16</v>
      </c>
      <c r="T194" t="s">
        <v>16</v>
      </c>
      <c r="U194" t="s">
        <v>106</v>
      </c>
      <c r="V194" t="s">
        <v>1929</v>
      </c>
      <c r="W194" t="s">
        <v>9813</v>
      </c>
      <c r="X194" t="s">
        <v>3221</v>
      </c>
      <c r="Y194">
        <v>1</v>
      </c>
      <c r="Z194" t="s">
        <v>9857</v>
      </c>
      <c r="AA194" t="s">
        <v>9848</v>
      </c>
      <c r="AB194" t="s">
        <v>10791</v>
      </c>
    </row>
    <row r="195" spans="1:28" x14ac:dyDescent="0.25">
      <c r="A195">
        <v>128</v>
      </c>
      <c r="B195" t="s">
        <v>3244</v>
      </c>
      <c r="C195" s="7">
        <v>44783</v>
      </c>
      <c r="D195" t="s">
        <v>2201</v>
      </c>
      <c r="E195" t="s">
        <v>509</v>
      </c>
      <c r="F195" t="s">
        <v>11</v>
      </c>
      <c r="G195" t="s">
        <v>92</v>
      </c>
      <c r="H195">
        <v>1.6</v>
      </c>
      <c r="I195" t="s">
        <v>13</v>
      </c>
      <c r="J195" t="s">
        <v>661</v>
      </c>
      <c r="K195" t="s">
        <v>671</v>
      </c>
      <c r="L195" t="s">
        <v>104</v>
      </c>
      <c r="M195" t="s">
        <v>22</v>
      </c>
      <c r="N195" t="s">
        <v>16</v>
      </c>
      <c r="O195" t="s">
        <v>6282</v>
      </c>
      <c r="P195" t="s">
        <v>18</v>
      </c>
      <c r="Q195" t="s">
        <v>6744</v>
      </c>
      <c r="R195" t="s">
        <v>6245</v>
      </c>
      <c r="S195" t="s">
        <v>7115</v>
      </c>
      <c r="T195" t="s">
        <v>16</v>
      </c>
      <c r="U195" t="s">
        <v>11</v>
      </c>
      <c r="V195" t="s">
        <v>1932</v>
      </c>
      <c r="W195" t="s">
        <v>9809</v>
      </c>
      <c r="X195" t="s">
        <v>2203</v>
      </c>
      <c r="Y195">
        <v>1.65</v>
      </c>
      <c r="Z195" t="s">
        <v>9857</v>
      </c>
      <c r="AA195" t="s">
        <v>9848</v>
      </c>
      <c r="AB195" t="s">
        <v>11230</v>
      </c>
    </row>
    <row r="196" spans="1:28" x14ac:dyDescent="0.25">
      <c r="A196">
        <v>127</v>
      </c>
      <c r="B196" t="s">
        <v>3251</v>
      </c>
      <c r="C196" s="7">
        <v>44782</v>
      </c>
      <c r="D196" t="s">
        <v>3253</v>
      </c>
      <c r="E196" t="s">
        <v>381</v>
      </c>
      <c r="F196" t="s">
        <v>11</v>
      </c>
      <c r="G196" t="s">
        <v>92</v>
      </c>
      <c r="H196">
        <v>1.47</v>
      </c>
      <c r="I196" t="s">
        <v>13</v>
      </c>
      <c r="J196" t="s">
        <v>888</v>
      </c>
      <c r="K196" t="s">
        <v>16</v>
      </c>
      <c r="L196" t="s">
        <v>16</v>
      </c>
      <c r="M196" t="s">
        <v>22</v>
      </c>
      <c r="N196" t="s">
        <v>16</v>
      </c>
      <c r="O196" t="s">
        <v>6282</v>
      </c>
      <c r="P196" t="s">
        <v>23</v>
      </c>
      <c r="Q196" t="s">
        <v>6744</v>
      </c>
      <c r="R196" t="s">
        <v>6245</v>
      </c>
      <c r="S196" t="s">
        <v>7118</v>
      </c>
      <c r="T196" t="s">
        <v>16</v>
      </c>
      <c r="U196" t="s">
        <v>11</v>
      </c>
      <c r="V196" t="s">
        <v>16</v>
      </c>
      <c r="W196" t="s">
        <v>9809</v>
      </c>
      <c r="X196" t="s">
        <v>3250</v>
      </c>
      <c r="Y196">
        <v>1.5</v>
      </c>
      <c r="Z196" t="s">
        <v>9857</v>
      </c>
      <c r="AA196" t="s">
        <v>9848</v>
      </c>
      <c r="AB196" t="s">
        <v>11231</v>
      </c>
    </row>
    <row r="197" spans="1:28" x14ac:dyDescent="0.25">
      <c r="A197">
        <v>126</v>
      </c>
      <c r="B197" t="s">
        <v>3256</v>
      </c>
      <c r="C197" s="7">
        <v>44777</v>
      </c>
      <c r="D197" t="s">
        <v>2879</v>
      </c>
      <c r="E197" t="s">
        <v>589</v>
      </c>
      <c r="F197" t="s">
        <v>11</v>
      </c>
      <c r="G197" t="s">
        <v>100</v>
      </c>
      <c r="H197">
        <v>2</v>
      </c>
      <c r="I197" t="s">
        <v>13</v>
      </c>
      <c r="J197" t="s">
        <v>1042</v>
      </c>
      <c r="K197" t="s">
        <v>16</v>
      </c>
      <c r="L197" t="s">
        <v>16</v>
      </c>
      <c r="M197" t="s">
        <v>22</v>
      </c>
      <c r="N197" t="s">
        <v>16</v>
      </c>
      <c r="O197" t="s">
        <v>6282</v>
      </c>
      <c r="P197" t="s">
        <v>47</v>
      </c>
      <c r="Q197" t="s">
        <v>6744</v>
      </c>
      <c r="R197" t="s">
        <v>6245</v>
      </c>
      <c r="S197" t="s">
        <v>16</v>
      </c>
      <c r="T197" t="s">
        <v>16</v>
      </c>
      <c r="U197" t="s">
        <v>11</v>
      </c>
      <c r="V197" t="s">
        <v>1932</v>
      </c>
      <c r="W197" t="s">
        <v>9813</v>
      </c>
      <c r="X197" t="s">
        <v>2329</v>
      </c>
      <c r="Y197">
        <v>2</v>
      </c>
      <c r="Z197" t="s">
        <v>9857</v>
      </c>
      <c r="AA197" t="s">
        <v>9848</v>
      </c>
      <c r="AB197" t="s">
        <v>11232</v>
      </c>
    </row>
    <row r="198" spans="1:28" x14ac:dyDescent="0.25">
      <c r="A198">
        <v>125</v>
      </c>
      <c r="B198" t="s">
        <v>3219</v>
      </c>
      <c r="C198" s="7">
        <v>44771</v>
      </c>
      <c r="D198" t="s">
        <v>3218</v>
      </c>
      <c r="E198" t="s">
        <v>371</v>
      </c>
      <c r="F198" t="s">
        <v>11</v>
      </c>
      <c r="G198" t="s">
        <v>92</v>
      </c>
      <c r="H198">
        <v>1.35</v>
      </c>
      <c r="I198" t="s">
        <v>13</v>
      </c>
      <c r="J198" t="s">
        <v>85</v>
      </c>
      <c r="K198" t="s">
        <v>16</v>
      </c>
      <c r="L198" t="s">
        <v>16</v>
      </c>
      <c r="M198" t="s">
        <v>22</v>
      </c>
      <c r="N198" t="s">
        <v>16</v>
      </c>
      <c r="O198" t="s">
        <v>6282</v>
      </c>
      <c r="P198" t="s">
        <v>18</v>
      </c>
      <c r="Q198" t="s">
        <v>6744</v>
      </c>
      <c r="R198" t="s">
        <v>6245</v>
      </c>
      <c r="S198" t="s">
        <v>7115</v>
      </c>
      <c r="T198" t="s">
        <v>16</v>
      </c>
      <c r="U198" t="s">
        <v>11</v>
      </c>
      <c r="V198" t="s">
        <v>16</v>
      </c>
      <c r="W198" t="s">
        <v>9809</v>
      </c>
      <c r="X198" t="s">
        <v>3215</v>
      </c>
      <c r="Y198">
        <v>1.38</v>
      </c>
      <c r="Z198" t="s">
        <v>9857</v>
      </c>
      <c r="AA198" t="s">
        <v>9849</v>
      </c>
      <c r="AB198" t="s">
        <v>11233</v>
      </c>
    </row>
    <row r="199" spans="1:28" x14ac:dyDescent="0.25">
      <c r="A199">
        <v>124</v>
      </c>
      <c r="B199" t="s">
        <v>3299</v>
      </c>
      <c r="C199" s="7">
        <v>44768</v>
      </c>
      <c r="D199" t="s">
        <v>4574</v>
      </c>
      <c r="E199" t="s">
        <v>3297</v>
      </c>
      <c r="F199" t="s">
        <v>11</v>
      </c>
      <c r="G199" t="s">
        <v>100</v>
      </c>
      <c r="H199">
        <v>0.71</v>
      </c>
      <c r="I199" t="s">
        <v>2048</v>
      </c>
      <c r="J199" t="s">
        <v>66</v>
      </c>
      <c r="K199" t="s">
        <v>16</v>
      </c>
      <c r="L199" t="s">
        <v>16</v>
      </c>
      <c r="M199" t="s">
        <v>22</v>
      </c>
      <c r="N199" t="s">
        <v>16</v>
      </c>
      <c r="O199" t="s">
        <v>6282</v>
      </c>
      <c r="P199" t="s">
        <v>39</v>
      </c>
      <c r="Q199" t="s">
        <v>6744</v>
      </c>
      <c r="R199" t="s">
        <v>9708</v>
      </c>
      <c r="S199" t="s">
        <v>9710</v>
      </c>
      <c r="T199" t="s">
        <v>16</v>
      </c>
      <c r="U199" t="s">
        <v>11</v>
      </c>
      <c r="V199" t="s">
        <v>1932</v>
      </c>
      <c r="W199" t="s">
        <v>9813</v>
      </c>
      <c r="X199" t="s">
        <v>3298</v>
      </c>
      <c r="Y199">
        <v>0.71</v>
      </c>
      <c r="Z199" t="s">
        <v>9857</v>
      </c>
      <c r="AA199" t="s">
        <v>9849</v>
      </c>
      <c r="AB199" t="s">
        <v>11234</v>
      </c>
    </row>
    <row r="200" spans="1:28" x14ac:dyDescent="0.25">
      <c r="A200">
        <v>123</v>
      </c>
      <c r="B200" t="s">
        <v>3292</v>
      </c>
      <c r="C200" s="7">
        <v>44768</v>
      </c>
      <c r="D200" t="s">
        <v>3294</v>
      </c>
      <c r="E200" t="s">
        <v>405</v>
      </c>
      <c r="F200" t="s">
        <v>11</v>
      </c>
      <c r="G200" t="s">
        <v>92</v>
      </c>
      <c r="H200">
        <v>0.3</v>
      </c>
      <c r="I200" t="s">
        <v>2048</v>
      </c>
      <c r="J200" t="s">
        <v>930</v>
      </c>
      <c r="K200" t="s">
        <v>16</v>
      </c>
      <c r="L200" t="s">
        <v>16</v>
      </c>
      <c r="M200" t="s">
        <v>22</v>
      </c>
      <c r="N200" t="s">
        <v>16</v>
      </c>
      <c r="O200" t="s">
        <v>6282</v>
      </c>
      <c r="P200" t="s">
        <v>18</v>
      </c>
      <c r="Q200" t="s">
        <v>6744</v>
      </c>
      <c r="R200" t="s">
        <v>9708</v>
      </c>
      <c r="S200" t="s">
        <v>9725</v>
      </c>
      <c r="T200" t="s">
        <v>16</v>
      </c>
      <c r="U200" t="s">
        <v>11</v>
      </c>
      <c r="V200" t="s">
        <v>16</v>
      </c>
      <c r="W200" t="s">
        <v>9809</v>
      </c>
      <c r="X200" t="s">
        <v>3291</v>
      </c>
      <c r="Y200">
        <v>0.3</v>
      </c>
      <c r="Z200" t="s">
        <v>9857</v>
      </c>
      <c r="AA200" t="s">
        <v>9849</v>
      </c>
      <c r="AB200" t="s">
        <v>11235</v>
      </c>
    </row>
    <row r="201" spans="1:28" x14ac:dyDescent="0.25">
      <c r="A201">
        <v>122</v>
      </c>
      <c r="B201" t="s">
        <v>3285</v>
      </c>
      <c r="C201" s="7">
        <v>44768</v>
      </c>
      <c r="D201" t="s">
        <v>3287</v>
      </c>
      <c r="E201" t="s">
        <v>405</v>
      </c>
      <c r="F201" t="s">
        <v>11</v>
      </c>
      <c r="G201" t="s">
        <v>100</v>
      </c>
      <c r="H201">
        <v>0.4</v>
      </c>
      <c r="I201" t="s">
        <v>121</v>
      </c>
      <c r="J201" t="s">
        <v>59</v>
      </c>
      <c r="K201" t="s">
        <v>16</v>
      </c>
      <c r="L201" t="s">
        <v>16</v>
      </c>
      <c r="M201" t="s">
        <v>72</v>
      </c>
      <c r="N201" t="s">
        <v>16</v>
      </c>
      <c r="O201" t="s">
        <v>6282</v>
      </c>
      <c r="P201" t="s">
        <v>18</v>
      </c>
      <c r="Q201" t="s">
        <v>6744</v>
      </c>
      <c r="R201" t="s">
        <v>9708</v>
      </c>
      <c r="S201" t="s">
        <v>9725</v>
      </c>
      <c r="T201" t="s">
        <v>16</v>
      </c>
      <c r="U201" t="s">
        <v>11</v>
      </c>
      <c r="V201" t="s">
        <v>1932</v>
      </c>
      <c r="W201" t="s">
        <v>9813</v>
      </c>
      <c r="X201" t="s">
        <v>3284</v>
      </c>
      <c r="Y201">
        <v>0.4</v>
      </c>
      <c r="Z201" t="s">
        <v>9857</v>
      </c>
      <c r="AA201" t="s">
        <v>9849</v>
      </c>
      <c r="AB201" t="s">
        <v>11236</v>
      </c>
    </row>
    <row r="202" spans="1:28" x14ac:dyDescent="0.25">
      <c r="A202">
        <v>121</v>
      </c>
      <c r="B202" t="s">
        <v>3317</v>
      </c>
      <c r="C202" s="7">
        <v>44764</v>
      </c>
      <c r="D202" t="s">
        <v>3316</v>
      </c>
      <c r="E202" t="s">
        <v>2554</v>
      </c>
      <c r="F202" t="s">
        <v>11</v>
      </c>
      <c r="G202" t="s">
        <v>100</v>
      </c>
      <c r="H202">
        <v>0.56999999999999995</v>
      </c>
      <c r="I202" t="s">
        <v>13</v>
      </c>
      <c r="J202" t="s">
        <v>63</v>
      </c>
      <c r="K202" t="s">
        <v>16</v>
      </c>
      <c r="L202" t="s">
        <v>16</v>
      </c>
      <c r="M202" t="s">
        <v>72</v>
      </c>
      <c r="N202" t="s">
        <v>16</v>
      </c>
      <c r="O202" t="s">
        <v>6284</v>
      </c>
      <c r="P202" t="s">
        <v>58</v>
      </c>
      <c r="Q202" t="s">
        <v>6744</v>
      </c>
      <c r="R202" t="s">
        <v>6245</v>
      </c>
      <c r="S202" t="s">
        <v>7114</v>
      </c>
      <c r="T202" t="s">
        <v>16</v>
      </c>
      <c r="U202" t="s">
        <v>11</v>
      </c>
      <c r="V202" t="s">
        <v>2476</v>
      </c>
      <c r="W202" t="s">
        <v>9813</v>
      </c>
      <c r="X202" t="s">
        <v>3313</v>
      </c>
      <c r="Y202">
        <v>0.56999999999999995</v>
      </c>
      <c r="Z202" t="s">
        <v>9857</v>
      </c>
      <c r="AA202" t="s">
        <v>9849</v>
      </c>
      <c r="AB202" t="s">
        <v>11237</v>
      </c>
    </row>
    <row r="203" spans="1:28" x14ac:dyDescent="0.25">
      <c r="A203">
        <v>120</v>
      </c>
      <c r="B203" t="s">
        <v>3314</v>
      </c>
      <c r="C203" s="7">
        <v>44764</v>
      </c>
      <c r="D203" t="s">
        <v>3316</v>
      </c>
      <c r="E203" t="s">
        <v>2720</v>
      </c>
      <c r="F203" t="s">
        <v>11</v>
      </c>
      <c r="G203" t="s">
        <v>100</v>
      </c>
      <c r="H203">
        <v>0.63</v>
      </c>
      <c r="I203" t="s">
        <v>13</v>
      </c>
      <c r="J203" t="s">
        <v>1042</v>
      </c>
      <c r="K203" t="s">
        <v>16</v>
      </c>
      <c r="L203" t="s">
        <v>16</v>
      </c>
      <c r="M203" t="s">
        <v>72</v>
      </c>
      <c r="N203" t="s">
        <v>16</v>
      </c>
      <c r="O203" t="s">
        <v>6284</v>
      </c>
      <c r="P203" t="s">
        <v>58</v>
      </c>
      <c r="Q203" t="s">
        <v>6744</v>
      </c>
      <c r="R203" t="s">
        <v>6245</v>
      </c>
      <c r="S203" t="s">
        <v>7114</v>
      </c>
      <c r="T203" t="s">
        <v>16</v>
      </c>
      <c r="U203" t="s">
        <v>11</v>
      </c>
      <c r="V203" t="s">
        <v>2476</v>
      </c>
      <c r="W203" t="s">
        <v>9813</v>
      </c>
      <c r="X203" t="s">
        <v>3313</v>
      </c>
      <c r="Y203">
        <v>0.63</v>
      </c>
      <c r="Z203" t="s">
        <v>9857</v>
      </c>
      <c r="AA203" t="s">
        <v>9849</v>
      </c>
      <c r="AB203" t="s">
        <v>11238</v>
      </c>
    </row>
    <row r="204" spans="1:28" x14ac:dyDescent="0.25">
      <c r="A204">
        <v>119</v>
      </c>
      <c r="B204" t="s">
        <v>3311</v>
      </c>
      <c r="C204" s="7">
        <v>44764</v>
      </c>
      <c r="D204" t="s">
        <v>1785</v>
      </c>
      <c r="E204" t="s">
        <v>3310</v>
      </c>
      <c r="F204" t="s">
        <v>2692</v>
      </c>
      <c r="G204" t="s">
        <v>100</v>
      </c>
      <c r="H204">
        <v>1</v>
      </c>
      <c r="I204" t="s">
        <v>13</v>
      </c>
      <c r="J204" t="s">
        <v>25</v>
      </c>
      <c r="K204" t="s">
        <v>146</v>
      </c>
      <c r="L204" t="s">
        <v>41</v>
      </c>
      <c r="M204" t="s">
        <v>72</v>
      </c>
      <c r="N204" t="s">
        <v>4345</v>
      </c>
      <c r="O204" t="s">
        <v>6283</v>
      </c>
      <c r="P204" t="s">
        <v>67</v>
      </c>
      <c r="Q204" t="s">
        <v>1937</v>
      </c>
      <c r="R204" t="s">
        <v>9733</v>
      </c>
      <c r="S204" t="s">
        <v>16</v>
      </c>
      <c r="T204" t="s">
        <v>16</v>
      </c>
      <c r="U204" t="s">
        <v>11</v>
      </c>
      <c r="V204" t="s">
        <v>1926</v>
      </c>
      <c r="W204" t="s">
        <v>9813</v>
      </c>
      <c r="X204" t="s">
        <v>1786</v>
      </c>
      <c r="Y204">
        <v>1</v>
      </c>
      <c r="Z204" t="s">
        <v>9857</v>
      </c>
      <c r="AA204" t="s">
        <v>9849</v>
      </c>
      <c r="AB204" t="s">
        <v>11239</v>
      </c>
    </row>
    <row r="205" spans="1:28" x14ac:dyDescent="0.25">
      <c r="A205">
        <v>118</v>
      </c>
      <c r="B205" t="s">
        <v>2656</v>
      </c>
      <c r="C205" s="7">
        <v>44763</v>
      </c>
      <c r="D205" t="s">
        <v>2230</v>
      </c>
      <c r="E205" t="s">
        <v>371</v>
      </c>
      <c r="F205" t="s">
        <v>11</v>
      </c>
      <c r="G205" t="s">
        <v>92</v>
      </c>
      <c r="H205">
        <v>0.72</v>
      </c>
      <c r="I205" t="s">
        <v>13</v>
      </c>
      <c r="J205" t="s">
        <v>126</v>
      </c>
      <c r="K205" t="s">
        <v>16</v>
      </c>
      <c r="L205" t="s">
        <v>16</v>
      </c>
      <c r="M205" t="s">
        <v>72</v>
      </c>
      <c r="N205" t="s">
        <v>16</v>
      </c>
      <c r="O205" t="s">
        <v>6282</v>
      </c>
      <c r="P205" t="s">
        <v>27</v>
      </c>
      <c r="Q205" t="s">
        <v>6744</v>
      </c>
      <c r="R205" t="s">
        <v>6245</v>
      </c>
      <c r="S205" t="s">
        <v>7115</v>
      </c>
      <c r="T205" t="s">
        <v>16</v>
      </c>
      <c r="U205" t="s">
        <v>11</v>
      </c>
      <c r="V205" t="s">
        <v>1932</v>
      </c>
      <c r="W205" t="s">
        <v>9809</v>
      </c>
      <c r="X205" t="s">
        <v>2231</v>
      </c>
      <c r="Y205">
        <v>0.74</v>
      </c>
      <c r="Z205" t="s">
        <v>9857</v>
      </c>
      <c r="AA205" t="s">
        <v>9849</v>
      </c>
      <c r="AB205" t="s">
        <v>11240</v>
      </c>
    </row>
    <row r="206" spans="1:28" x14ac:dyDescent="0.25">
      <c r="A206">
        <v>117</v>
      </c>
      <c r="B206" t="s">
        <v>3363</v>
      </c>
      <c r="C206" s="7">
        <v>44761</v>
      </c>
      <c r="D206" t="s">
        <v>3365</v>
      </c>
      <c r="E206" t="s">
        <v>811</v>
      </c>
      <c r="F206" t="s">
        <v>11</v>
      </c>
      <c r="G206" t="s">
        <v>92</v>
      </c>
      <c r="H206">
        <v>0.27</v>
      </c>
      <c r="I206" t="s">
        <v>2048</v>
      </c>
      <c r="J206" t="s">
        <v>545</v>
      </c>
      <c r="K206" t="s">
        <v>16</v>
      </c>
      <c r="L206" t="s">
        <v>16</v>
      </c>
      <c r="M206" t="s">
        <v>22</v>
      </c>
      <c r="N206" t="s">
        <v>16</v>
      </c>
      <c r="O206" t="s">
        <v>1883</v>
      </c>
      <c r="P206" t="s">
        <v>35</v>
      </c>
      <c r="Q206" t="s">
        <v>6744</v>
      </c>
      <c r="R206" t="s">
        <v>9708</v>
      </c>
      <c r="S206" t="s">
        <v>9734</v>
      </c>
      <c r="T206" t="s">
        <v>16</v>
      </c>
      <c r="U206" t="s">
        <v>11</v>
      </c>
      <c r="V206" t="s">
        <v>1932</v>
      </c>
      <c r="W206" t="s">
        <v>9809</v>
      </c>
      <c r="X206" t="s">
        <v>3362</v>
      </c>
      <c r="Y206">
        <v>0.28000000000000003</v>
      </c>
      <c r="Z206" t="s">
        <v>9857</v>
      </c>
      <c r="AA206" t="s">
        <v>9849</v>
      </c>
      <c r="AB206" t="s">
        <v>11241</v>
      </c>
    </row>
    <row r="207" spans="1:28" x14ac:dyDescent="0.25">
      <c r="A207">
        <v>116</v>
      </c>
      <c r="B207" t="s">
        <v>3358</v>
      </c>
      <c r="C207" s="7">
        <v>44761</v>
      </c>
      <c r="D207" t="s">
        <v>3360</v>
      </c>
      <c r="E207" t="s">
        <v>3297</v>
      </c>
      <c r="F207" t="s">
        <v>11</v>
      </c>
      <c r="G207" t="s">
        <v>92</v>
      </c>
      <c r="H207">
        <v>0.5</v>
      </c>
      <c r="I207" t="s">
        <v>121</v>
      </c>
      <c r="J207" t="s">
        <v>565</v>
      </c>
      <c r="K207" t="s">
        <v>16</v>
      </c>
      <c r="L207" t="s">
        <v>16</v>
      </c>
      <c r="M207" t="s">
        <v>72</v>
      </c>
      <c r="N207" t="s">
        <v>16</v>
      </c>
      <c r="O207" t="s">
        <v>6282</v>
      </c>
      <c r="P207" t="s">
        <v>18</v>
      </c>
      <c r="Q207" t="s">
        <v>6744</v>
      </c>
      <c r="R207" t="s">
        <v>9708</v>
      </c>
      <c r="S207" t="s">
        <v>9710</v>
      </c>
      <c r="T207" t="s">
        <v>16</v>
      </c>
      <c r="U207" t="s">
        <v>11</v>
      </c>
      <c r="V207" t="s">
        <v>1932</v>
      </c>
      <c r="W207" t="s">
        <v>9809</v>
      </c>
      <c r="X207" t="s">
        <v>3357</v>
      </c>
      <c r="Y207">
        <v>0.51</v>
      </c>
      <c r="Z207" t="s">
        <v>9857</v>
      </c>
      <c r="AA207" t="s">
        <v>9849</v>
      </c>
      <c r="AB207" t="s">
        <v>11242</v>
      </c>
    </row>
    <row r="208" spans="1:28" x14ac:dyDescent="0.25">
      <c r="A208">
        <v>115</v>
      </c>
      <c r="B208" t="s">
        <v>3373</v>
      </c>
      <c r="C208" s="7">
        <v>44760</v>
      </c>
      <c r="D208" t="s">
        <v>3375</v>
      </c>
      <c r="E208" t="s">
        <v>589</v>
      </c>
      <c r="F208" t="s">
        <v>11</v>
      </c>
      <c r="G208" t="s">
        <v>100</v>
      </c>
      <c r="H208">
        <v>0.6</v>
      </c>
      <c r="I208" t="s">
        <v>13</v>
      </c>
      <c r="J208" t="s">
        <v>48</v>
      </c>
      <c r="K208" t="s">
        <v>16</v>
      </c>
      <c r="L208" t="s">
        <v>16</v>
      </c>
      <c r="M208" t="s">
        <v>22</v>
      </c>
      <c r="N208" t="s">
        <v>16</v>
      </c>
      <c r="O208" t="s">
        <v>6282</v>
      </c>
      <c r="P208" t="s">
        <v>52</v>
      </c>
      <c r="Q208" t="s">
        <v>6744</v>
      </c>
      <c r="R208" t="s">
        <v>6245</v>
      </c>
      <c r="S208" t="s">
        <v>16</v>
      </c>
      <c r="T208" t="s">
        <v>16</v>
      </c>
      <c r="U208" t="s">
        <v>11</v>
      </c>
      <c r="V208" t="s">
        <v>16</v>
      </c>
      <c r="W208" t="s">
        <v>9813</v>
      </c>
      <c r="X208" t="s">
        <v>3372</v>
      </c>
      <c r="Y208">
        <v>0.6</v>
      </c>
      <c r="Z208" t="s">
        <v>9857</v>
      </c>
      <c r="AA208" t="s">
        <v>9849</v>
      </c>
      <c r="AB208" t="s">
        <v>11243</v>
      </c>
    </row>
    <row r="209" spans="1:28" x14ac:dyDescent="0.25">
      <c r="A209">
        <v>114</v>
      </c>
      <c r="B209" t="s">
        <v>400</v>
      </c>
      <c r="C209" s="7">
        <v>44756</v>
      </c>
      <c r="D209" t="s">
        <v>3379</v>
      </c>
      <c r="E209" t="s">
        <v>405</v>
      </c>
      <c r="F209" t="s">
        <v>11</v>
      </c>
      <c r="G209" t="s">
        <v>100</v>
      </c>
      <c r="H209">
        <v>0.3</v>
      </c>
      <c r="I209" t="s">
        <v>13</v>
      </c>
      <c r="J209" t="s">
        <v>48</v>
      </c>
      <c r="K209" t="s">
        <v>16</v>
      </c>
      <c r="L209" t="s">
        <v>16</v>
      </c>
      <c r="M209" t="s">
        <v>22</v>
      </c>
      <c r="N209" t="s">
        <v>16</v>
      </c>
      <c r="O209" t="s">
        <v>6282</v>
      </c>
      <c r="P209" t="s">
        <v>128</v>
      </c>
      <c r="Q209" t="s">
        <v>6744</v>
      </c>
      <c r="R209" t="s">
        <v>9708</v>
      </c>
      <c r="S209" t="s">
        <v>9725</v>
      </c>
      <c r="T209" t="s">
        <v>1925</v>
      </c>
      <c r="U209" t="s">
        <v>11</v>
      </c>
      <c r="V209" t="s">
        <v>1929</v>
      </c>
      <c r="W209" t="s">
        <v>9813</v>
      </c>
      <c r="X209" t="s">
        <v>403</v>
      </c>
      <c r="Y209">
        <v>0.3</v>
      </c>
      <c r="Z209" t="s">
        <v>9857</v>
      </c>
      <c r="AA209" t="s">
        <v>9849</v>
      </c>
      <c r="AB209" t="s">
        <v>11244</v>
      </c>
    </row>
    <row r="210" spans="1:28" x14ac:dyDescent="0.25">
      <c r="A210">
        <v>113</v>
      </c>
      <c r="B210" t="s">
        <v>2597</v>
      </c>
      <c r="C210" s="7">
        <v>44754</v>
      </c>
      <c r="D210" t="s">
        <v>2208</v>
      </c>
      <c r="E210" t="s">
        <v>391</v>
      </c>
      <c r="F210" t="s">
        <v>11</v>
      </c>
      <c r="G210" t="s">
        <v>100</v>
      </c>
      <c r="H210">
        <v>0.46</v>
      </c>
      <c r="I210" t="s">
        <v>13</v>
      </c>
      <c r="J210" t="s">
        <v>25</v>
      </c>
      <c r="K210" t="s">
        <v>146</v>
      </c>
      <c r="L210" t="s">
        <v>41</v>
      </c>
      <c r="M210" t="s">
        <v>72</v>
      </c>
      <c r="N210" t="s">
        <v>16</v>
      </c>
      <c r="O210" t="s">
        <v>6282</v>
      </c>
      <c r="P210" t="s">
        <v>18</v>
      </c>
      <c r="Q210" t="s">
        <v>6744</v>
      </c>
      <c r="R210" t="s">
        <v>6245</v>
      </c>
      <c r="S210" t="s">
        <v>7116</v>
      </c>
      <c r="T210" t="s">
        <v>16</v>
      </c>
      <c r="U210" t="s">
        <v>11</v>
      </c>
      <c r="V210" t="s">
        <v>1932</v>
      </c>
      <c r="W210" t="s">
        <v>9813</v>
      </c>
      <c r="X210" t="s">
        <v>2209</v>
      </c>
      <c r="Y210">
        <v>0.46</v>
      </c>
      <c r="Z210" t="s">
        <v>9857</v>
      </c>
      <c r="AA210" t="s">
        <v>9849</v>
      </c>
      <c r="AB210" t="s">
        <v>11245</v>
      </c>
    </row>
    <row r="211" spans="1:28" x14ac:dyDescent="0.25">
      <c r="A211">
        <v>112</v>
      </c>
      <c r="B211" t="s">
        <v>3397</v>
      </c>
      <c r="C211" s="7">
        <v>44748</v>
      </c>
      <c r="D211" t="s">
        <v>3399</v>
      </c>
      <c r="E211" t="s">
        <v>3297</v>
      </c>
      <c r="F211" t="s">
        <v>11</v>
      </c>
      <c r="G211" t="s">
        <v>92</v>
      </c>
      <c r="H211">
        <v>0.4</v>
      </c>
      <c r="I211" t="s">
        <v>3305</v>
      </c>
      <c r="J211" t="s">
        <v>574</v>
      </c>
      <c r="K211" t="s">
        <v>16</v>
      </c>
      <c r="L211" t="s">
        <v>16</v>
      </c>
      <c r="M211" t="s">
        <v>72</v>
      </c>
      <c r="N211" t="s">
        <v>16</v>
      </c>
      <c r="O211" t="s">
        <v>1883</v>
      </c>
      <c r="P211" t="s">
        <v>58</v>
      </c>
      <c r="Q211" t="s">
        <v>6744</v>
      </c>
      <c r="R211" t="s">
        <v>9708</v>
      </c>
      <c r="S211" t="s">
        <v>9710</v>
      </c>
      <c r="T211" t="s">
        <v>16</v>
      </c>
      <c r="U211" t="s">
        <v>11</v>
      </c>
      <c r="V211" t="s">
        <v>16</v>
      </c>
      <c r="W211" t="s">
        <v>9809</v>
      </c>
      <c r="X211" t="s">
        <v>3396</v>
      </c>
      <c r="Y211">
        <v>0.41</v>
      </c>
      <c r="Z211" t="s">
        <v>9857</v>
      </c>
      <c r="AA211" t="s">
        <v>9849</v>
      </c>
      <c r="AB211" t="s">
        <v>11246</v>
      </c>
    </row>
    <row r="212" spans="1:28" x14ac:dyDescent="0.25">
      <c r="A212">
        <v>111</v>
      </c>
      <c r="B212" t="s">
        <v>162</v>
      </c>
      <c r="C212" s="7">
        <v>44748</v>
      </c>
      <c r="D212" t="s">
        <v>6271</v>
      </c>
      <c r="E212" t="s">
        <v>405</v>
      </c>
      <c r="F212" t="s">
        <v>11</v>
      </c>
      <c r="G212" t="s">
        <v>12</v>
      </c>
      <c r="H212">
        <v>7.6</v>
      </c>
      <c r="I212" t="s">
        <v>13</v>
      </c>
      <c r="J212" t="s">
        <v>20</v>
      </c>
      <c r="K212" t="s">
        <v>16</v>
      </c>
      <c r="L212" t="s">
        <v>16</v>
      </c>
      <c r="M212" t="s">
        <v>22</v>
      </c>
      <c r="N212" t="s">
        <v>9817</v>
      </c>
      <c r="O212" t="s">
        <v>6236</v>
      </c>
      <c r="P212" t="s">
        <v>99</v>
      </c>
      <c r="Q212" t="s">
        <v>6744</v>
      </c>
      <c r="R212" t="s">
        <v>9708</v>
      </c>
      <c r="S212" t="s">
        <v>9725</v>
      </c>
      <c r="T212" t="s">
        <v>1925</v>
      </c>
      <c r="U212" t="s">
        <v>11</v>
      </c>
      <c r="V212" t="s">
        <v>1929</v>
      </c>
      <c r="W212" t="s">
        <v>9817</v>
      </c>
      <c r="X212" t="s">
        <v>407</v>
      </c>
      <c r="Y212">
        <v>1.1299999999999999</v>
      </c>
      <c r="Z212" t="s">
        <v>9857</v>
      </c>
      <c r="AA212" t="s">
        <v>9849</v>
      </c>
      <c r="AB212" t="s">
        <v>11247</v>
      </c>
    </row>
    <row r="213" spans="1:28" x14ac:dyDescent="0.25">
      <c r="A213">
        <v>110</v>
      </c>
      <c r="B213" t="s">
        <v>3405</v>
      </c>
      <c r="C213" s="7">
        <v>44747</v>
      </c>
      <c r="D213" t="s">
        <v>6039</v>
      </c>
      <c r="E213" t="s">
        <v>811</v>
      </c>
      <c r="F213" t="s">
        <v>11</v>
      </c>
      <c r="G213" t="s">
        <v>100</v>
      </c>
      <c r="H213">
        <v>0.57999999999999996</v>
      </c>
      <c r="I213" t="s">
        <v>1998</v>
      </c>
      <c r="J213" t="s">
        <v>854</v>
      </c>
      <c r="K213" t="s">
        <v>16</v>
      </c>
      <c r="L213" t="s">
        <v>16</v>
      </c>
      <c r="M213" t="s">
        <v>22</v>
      </c>
      <c r="N213" t="s">
        <v>16</v>
      </c>
      <c r="O213" t="s">
        <v>6282</v>
      </c>
      <c r="P213" t="s">
        <v>39</v>
      </c>
      <c r="Q213" t="s">
        <v>6744</v>
      </c>
      <c r="R213" t="s">
        <v>9708</v>
      </c>
      <c r="S213" t="s">
        <v>9734</v>
      </c>
      <c r="T213" t="s">
        <v>16</v>
      </c>
      <c r="U213" t="s">
        <v>11</v>
      </c>
      <c r="V213" t="s">
        <v>1932</v>
      </c>
      <c r="W213" t="s">
        <v>9813</v>
      </c>
      <c r="X213" t="s">
        <v>3404</v>
      </c>
      <c r="Y213">
        <v>0.57999999999999996</v>
      </c>
      <c r="Z213" t="s">
        <v>9857</v>
      </c>
      <c r="AA213" t="s">
        <v>9849</v>
      </c>
      <c r="AB213" t="s">
        <v>11248</v>
      </c>
    </row>
    <row r="214" spans="1:28" x14ac:dyDescent="0.25">
      <c r="A214">
        <v>109</v>
      </c>
      <c r="B214" t="s">
        <v>3433</v>
      </c>
      <c r="C214" s="7">
        <v>44740</v>
      </c>
      <c r="D214" t="s">
        <v>3431</v>
      </c>
      <c r="E214" t="s">
        <v>589</v>
      </c>
      <c r="F214" t="s">
        <v>11</v>
      </c>
      <c r="G214" t="s">
        <v>100</v>
      </c>
      <c r="H214">
        <v>0.22</v>
      </c>
      <c r="I214" t="s">
        <v>13</v>
      </c>
      <c r="J214" t="s">
        <v>48</v>
      </c>
      <c r="K214" t="s">
        <v>16</v>
      </c>
      <c r="L214" t="s">
        <v>16</v>
      </c>
      <c r="M214" t="s">
        <v>22</v>
      </c>
      <c r="N214" t="s">
        <v>16</v>
      </c>
      <c r="O214" t="s">
        <v>6282</v>
      </c>
      <c r="P214" t="s">
        <v>52</v>
      </c>
      <c r="Q214" t="s">
        <v>6744</v>
      </c>
      <c r="R214" t="s">
        <v>6245</v>
      </c>
      <c r="S214" t="s">
        <v>16</v>
      </c>
      <c r="T214" t="s">
        <v>16</v>
      </c>
      <c r="U214" t="s">
        <v>11</v>
      </c>
      <c r="V214" t="s">
        <v>16</v>
      </c>
      <c r="W214" t="s">
        <v>9813</v>
      </c>
      <c r="X214" t="s">
        <v>3428</v>
      </c>
      <c r="Y214">
        <v>0.22</v>
      </c>
      <c r="Z214" t="s">
        <v>9857</v>
      </c>
      <c r="AA214" t="s">
        <v>9850</v>
      </c>
      <c r="AB214" t="s">
        <v>11249</v>
      </c>
    </row>
    <row r="215" spans="1:28" x14ac:dyDescent="0.25">
      <c r="A215">
        <v>108</v>
      </c>
      <c r="B215" t="s">
        <v>3429</v>
      </c>
      <c r="C215" s="7">
        <v>44740</v>
      </c>
      <c r="D215" t="s">
        <v>3431</v>
      </c>
      <c r="E215" t="s">
        <v>7120</v>
      </c>
      <c r="F215" t="s">
        <v>11</v>
      </c>
      <c r="G215" t="s">
        <v>100</v>
      </c>
      <c r="H215">
        <v>0.29499999999999998</v>
      </c>
      <c r="I215" t="s">
        <v>13</v>
      </c>
      <c r="J215" t="s">
        <v>48</v>
      </c>
      <c r="K215" t="s">
        <v>16</v>
      </c>
      <c r="L215" t="s">
        <v>16</v>
      </c>
      <c r="M215" t="s">
        <v>22</v>
      </c>
      <c r="N215" t="s">
        <v>16</v>
      </c>
      <c r="O215" t="s">
        <v>6282</v>
      </c>
      <c r="P215" t="s">
        <v>52</v>
      </c>
      <c r="Q215" t="s">
        <v>6744</v>
      </c>
      <c r="R215" t="s">
        <v>6243</v>
      </c>
      <c r="S215" t="s">
        <v>16</v>
      </c>
      <c r="T215" t="s">
        <v>16</v>
      </c>
      <c r="U215" t="s">
        <v>11</v>
      </c>
      <c r="V215" t="s">
        <v>16</v>
      </c>
      <c r="W215" t="s">
        <v>9813</v>
      </c>
      <c r="X215" t="s">
        <v>3428</v>
      </c>
      <c r="Y215">
        <v>0.3</v>
      </c>
      <c r="Z215" t="s">
        <v>9857</v>
      </c>
      <c r="AA215" t="s">
        <v>9850</v>
      </c>
      <c r="AB215" t="s">
        <v>11250</v>
      </c>
    </row>
    <row r="216" spans="1:28" x14ac:dyDescent="0.25">
      <c r="A216">
        <v>107</v>
      </c>
      <c r="B216" t="s">
        <v>2434</v>
      </c>
      <c r="C216" s="7">
        <v>44740</v>
      </c>
      <c r="D216" t="s">
        <v>2124</v>
      </c>
      <c r="E216" t="s">
        <v>405</v>
      </c>
      <c r="F216" t="s">
        <v>11</v>
      </c>
      <c r="G216" t="s">
        <v>100</v>
      </c>
      <c r="H216">
        <v>0.3</v>
      </c>
      <c r="I216" t="s">
        <v>2048</v>
      </c>
      <c r="J216" t="s">
        <v>48</v>
      </c>
      <c r="K216" t="s">
        <v>16</v>
      </c>
      <c r="L216" t="s">
        <v>16</v>
      </c>
      <c r="M216" t="s">
        <v>22</v>
      </c>
      <c r="N216" t="s">
        <v>16</v>
      </c>
      <c r="O216" t="s">
        <v>1883</v>
      </c>
      <c r="P216" t="s">
        <v>52</v>
      </c>
      <c r="Q216" t="s">
        <v>6744</v>
      </c>
      <c r="R216" t="s">
        <v>9708</v>
      </c>
      <c r="S216" t="s">
        <v>9725</v>
      </c>
      <c r="T216" t="s">
        <v>16</v>
      </c>
      <c r="U216" t="s">
        <v>11</v>
      </c>
      <c r="V216" t="s">
        <v>1932</v>
      </c>
      <c r="W216" t="s">
        <v>9813</v>
      </c>
      <c r="X216" t="s">
        <v>2125</v>
      </c>
      <c r="Y216">
        <v>0.3</v>
      </c>
      <c r="Z216" t="s">
        <v>9857</v>
      </c>
      <c r="AA216" t="s">
        <v>9850</v>
      </c>
      <c r="AB216" t="s">
        <v>11251</v>
      </c>
    </row>
    <row r="217" spans="1:28" x14ac:dyDescent="0.25">
      <c r="A217">
        <v>106</v>
      </c>
      <c r="B217" t="s">
        <v>3437</v>
      </c>
      <c r="C217" s="7">
        <v>44735</v>
      </c>
      <c r="D217" t="s">
        <v>3439</v>
      </c>
      <c r="E217" t="s">
        <v>2573</v>
      </c>
      <c r="F217" t="s">
        <v>11</v>
      </c>
      <c r="G217" t="s">
        <v>92</v>
      </c>
      <c r="H217">
        <v>0.48</v>
      </c>
      <c r="I217" t="s">
        <v>13</v>
      </c>
      <c r="J217" t="s">
        <v>506</v>
      </c>
      <c r="K217" t="s">
        <v>16</v>
      </c>
      <c r="L217" t="s">
        <v>16</v>
      </c>
      <c r="M217" t="s">
        <v>22</v>
      </c>
      <c r="N217" t="s">
        <v>16</v>
      </c>
      <c r="O217" t="s">
        <v>1883</v>
      </c>
      <c r="P217" t="s">
        <v>52</v>
      </c>
      <c r="Q217" t="s">
        <v>6744</v>
      </c>
      <c r="R217" t="s">
        <v>6245</v>
      </c>
      <c r="S217" t="s">
        <v>16</v>
      </c>
      <c r="T217" t="s">
        <v>16</v>
      </c>
      <c r="U217" t="s">
        <v>11</v>
      </c>
      <c r="V217" t="s">
        <v>16</v>
      </c>
      <c r="W217" t="s">
        <v>9809</v>
      </c>
      <c r="X217" t="s">
        <v>3436</v>
      </c>
      <c r="Y217">
        <v>0.5</v>
      </c>
      <c r="Z217" t="s">
        <v>9857</v>
      </c>
      <c r="AA217" t="s">
        <v>9850</v>
      </c>
      <c r="AB217" t="s">
        <v>11252</v>
      </c>
    </row>
    <row r="218" spans="1:28" x14ac:dyDescent="0.25">
      <c r="A218">
        <v>105</v>
      </c>
      <c r="B218" t="s">
        <v>3451</v>
      </c>
      <c r="C218" s="7">
        <v>44734</v>
      </c>
      <c r="D218" t="s">
        <v>3287</v>
      </c>
      <c r="E218" t="s">
        <v>3297</v>
      </c>
      <c r="F218" t="s">
        <v>11</v>
      </c>
      <c r="G218" t="s">
        <v>100</v>
      </c>
      <c r="H218">
        <v>0.2</v>
      </c>
      <c r="I218" t="s">
        <v>121</v>
      </c>
      <c r="J218" t="s">
        <v>51</v>
      </c>
      <c r="K218" t="s">
        <v>16</v>
      </c>
      <c r="L218" t="s">
        <v>16</v>
      </c>
      <c r="M218" t="s">
        <v>72</v>
      </c>
      <c r="N218" t="s">
        <v>16</v>
      </c>
      <c r="O218" t="s">
        <v>1883</v>
      </c>
      <c r="P218" t="s">
        <v>18</v>
      </c>
      <c r="Q218" t="s">
        <v>6744</v>
      </c>
      <c r="R218" t="s">
        <v>9708</v>
      </c>
      <c r="S218" t="s">
        <v>9710</v>
      </c>
      <c r="T218" t="s">
        <v>16</v>
      </c>
      <c r="U218" t="s">
        <v>11</v>
      </c>
      <c r="V218" t="s">
        <v>1932</v>
      </c>
      <c r="W218" t="s">
        <v>9813</v>
      </c>
      <c r="X218" t="s">
        <v>3284</v>
      </c>
      <c r="Y218">
        <v>0.2</v>
      </c>
      <c r="Z218" t="s">
        <v>9857</v>
      </c>
      <c r="AA218" t="s">
        <v>9850</v>
      </c>
      <c r="AB218" t="s">
        <v>11253</v>
      </c>
    </row>
    <row r="219" spans="1:28" x14ac:dyDescent="0.25">
      <c r="A219">
        <v>104</v>
      </c>
      <c r="B219" t="s">
        <v>3446</v>
      </c>
      <c r="C219" s="7">
        <v>44734</v>
      </c>
      <c r="D219" t="s">
        <v>3448</v>
      </c>
      <c r="E219" t="s">
        <v>2554</v>
      </c>
      <c r="F219" t="s">
        <v>11</v>
      </c>
      <c r="G219" t="s">
        <v>100</v>
      </c>
      <c r="H219">
        <v>0.28499999999999998</v>
      </c>
      <c r="I219" t="s">
        <v>121</v>
      </c>
      <c r="J219" t="s">
        <v>66</v>
      </c>
      <c r="K219" t="s">
        <v>16</v>
      </c>
      <c r="L219" t="s">
        <v>16</v>
      </c>
      <c r="M219" t="s">
        <v>22</v>
      </c>
      <c r="N219" t="s">
        <v>16</v>
      </c>
      <c r="O219" t="s">
        <v>1883</v>
      </c>
      <c r="P219" t="s">
        <v>58</v>
      </c>
      <c r="Q219" t="s">
        <v>6744</v>
      </c>
      <c r="R219" t="s">
        <v>6245</v>
      </c>
      <c r="S219" t="s">
        <v>7114</v>
      </c>
      <c r="T219" t="s">
        <v>16</v>
      </c>
      <c r="U219" t="s">
        <v>11</v>
      </c>
      <c r="V219" t="s">
        <v>16</v>
      </c>
      <c r="W219" t="s">
        <v>9813</v>
      </c>
      <c r="X219" t="s">
        <v>3445</v>
      </c>
      <c r="Y219">
        <v>0.28000000000000003</v>
      </c>
      <c r="Z219" t="s">
        <v>9857</v>
      </c>
      <c r="AA219" t="s">
        <v>9850</v>
      </c>
      <c r="AB219" t="s">
        <v>11254</v>
      </c>
    </row>
    <row r="220" spans="1:28" x14ac:dyDescent="0.25">
      <c r="A220">
        <v>103</v>
      </c>
      <c r="B220" t="s">
        <v>3466</v>
      </c>
      <c r="C220" s="7">
        <v>44729</v>
      </c>
      <c r="D220" t="s">
        <v>3468</v>
      </c>
      <c r="E220" t="s">
        <v>2554</v>
      </c>
      <c r="F220" t="s">
        <v>11</v>
      </c>
      <c r="G220" t="s">
        <v>100</v>
      </c>
      <c r="H220">
        <v>0.32</v>
      </c>
      <c r="I220" t="s">
        <v>2048</v>
      </c>
      <c r="J220" t="s">
        <v>3464</v>
      </c>
      <c r="K220" t="s">
        <v>16</v>
      </c>
      <c r="L220" t="s">
        <v>16</v>
      </c>
      <c r="M220" t="s">
        <v>22</v>
      </c>
      <c r="N220" t="s">
        <v>16</v>
      </c>
      <c r="O220" t="s">
        <v>1883</v>
      </c>
      <c r="P220" t="s">
        <v>58</v>
      </c>
      <c r="Q220" t="s">
        <v>6744</v>
      </c>
      <c r="R220" t="s">
        <v>6245</v>
      </c>
      <c r="S220" t="s">
        <v>7114</v>
      </c>
      <c r="T220" t="s">
        <v>16</v>
      </c>
      <c r="U220" t="s">
        <v>11</v>
      </c>
      <c r="V220" t="s">
        <v>1932</v>
      </c>
      <c r="W220" t="s">
        <v>9813</v>
      </c>
      <c r="X220" t="s">
        <v>3465</v>
      </c>
      <c r="Y220">
        <v>0.32</v>
      </c>
      <c r="Z220" t="s">
        <v>9857</v>
      </c>
      <c r="AA220" t="s">
        <v>9850</v>
      </c>
      <c r="AB220" t="s">
        <v>11255</v>
      </c>
    </row>
    <row r="221" spans="1:28" x14ac:dyDescent="0.25">
      <c r="A221">
        <v>102</v>
      </c>
      <c r="B221" t="s">
        <v>2775</v>
      </c>
      <c r="C221" s="7">
        <v>44729</v>
      </c>
      <c r="D221" t="s">
        <v>2773</v>
      </c>
      <c r="E221" t="s">
        <v>2618</v>
      </c>
      <c r="F221" t="s">
        <v>11</v>
      </c>
      <c r="G221" t="s">
        <v>100</v>
      </c>
      <c r="H221">
        <v>0.96499999999999997</v>
      </c>
      <c r="I221" t="s">
        <v>13</v>
      </c>
      <c r="J221" t="s">
        <v>14</v>
      </c>
      <c r="K221" t="s">
        <v>397</v>
      </c>
      <c r="L221" t="s">
        <v>41</v>
      </c>
      <c r="M221" t="s">
        <v>22</v>
      </c>
      <c r="N221" t="s">
        <v>16</v>
      </c>
      <c r="O221" t="s">
        <v>6282</v>
      </c>
      <c r="P221" t="s">
        <v>39</v>
      </c>
      <c r="Q221" t="s">
        <v>6744</v>
      </c>
      <c r="R221" t="s">
        <v>6245</v>
      </c>
      <c r="S221" t="s">
        <v>7114</v>
      </c>
      <c r="T221" t="s">
        <v>16</v>
      </c>
      <c r="U221" t="s">
        <v>11</v>
      </c>
      <c r="V221" t="s">
        <v>1932</v>
      </c>
      <c r="W221" t="s">
        <v>9813</v>
      </c>
      <c r="X221" t="s">
        <v>2280</v>
      </c>
      <c r="Y221">
        <v>0.96</v>
      </c>
      <c r="Z221" t="s">
        <v>9857</v>
      </c>
      <c r="AA221" t="s">
        <v>9850</v>
      </c>
      <c r="AB221" t="s">
        <v>11256</v>
      </c>
    </row>
    <row r="222" spans="1:28" x14ac:dyDescent="0.25">
      <c r="A222">
        <v>101</v>
      </c>
      <c r="B222" t="s">
        <v>3459</v>
      </c>
      <c r="C222" s="7">
        <v>44729</v>
      </c>
      <c r="D222" t="s">
        <v>3461</v>
      </c>
      <c r="E222" t="s">
        <v>3297</v>
      </c>
      <c r="F222" t="s">
        <v>11</v>
      </c>
      <c r="G222" t="s">
        <v>92</v>
      </c>
      <c r="H222">
        <v>0.33</v>
      </c>
      <c r="I222" t="s">
        <v>121</v>
      </c>
      <c r="J222" t="s">
        <v>574</v>
      </c>
      <c r="K222" t="s">
        <v>16</v>
      </c>
      <c r="L222" t="s">
        <v>16</v>
      </c>
      <c r="M222" t="s">
        <v>166</v>
      </c>
      <c r="N222" t="s">
        <v>16</v>
      </c>
      <c r="O222" t="s">
        <v>6283</v>
      </c>
      <c r="P222" t="s">
        <v>18</v>
      </c>
      <c r="Q222" t="s">
        <v>6744</v>
      </c>
      <c r="R222" t="s">
        <v>9708</v>
      </c>
      <c r="S222" t="s">
        <v>9710</v>
      </c>
      <c r="T222" t="s">
        <v>16</v>
      </c>
      <c r="U222" t="s">
        <v>11</v>
      </c>
      <c r="V222" t="s">
        <v>16</v>
      </c>
      <c r="W222" t="s">
        <v>9809</v>
      </c>
      <c r="X222" t="s">
        <v>3458</v>
      </c>
      <c r="Y222">
        <v>0.35</v>
      </c>
      <c r="Z222" t="s">
        <v>9857</v>
      </c>
      <c r="AA222" t="s">
        <v>9850</v>
      </c>
      <c r="AB222" t="s">
        <v>11257</v>
      </c>
    </row>
    <row r="223" spans="1:28" x14ac:dyDescent="0.25">
      <c r="A223">
        <v>100</v>
      </c>
      <c r="B223" t="s">
        <v>3492</v>
      </c>
      <c r="C223" s="7">
        <v>44726</v>
      </c>
      <c r="D223" t="s">
        <v>3494</v>
      </c>
      <c r="E223" t="s">
        <v>3297</v>
      </c>
      <c r="F223" t="s">
        <v>11</v>
      </c>
      <c r="G223" t="s">
        <v>100</v>
      </c>
      <c r="H223">
        <v>0.7</v>
      </c>
      <c r="I223" t="s">
        <v>13</v>
      </c>
      <c r="J223" t="s">
        <v>40</v>
      </c>
      <c r="K223" t="s">
        <v>16</v>
      </c>
      <c r="L223" t="s">
        <v>16</v>
      </c>
      <c r="M223" t="s">
        <v>22</v>
      </c>
      <c r="N223" t="s">
        <v>16</v>
      </c>
      <c r="O223" t="s">
        <v>6282</v>
      </c>
      <c r="P223" t="s">
        <v>133</v>
      </c>
      <c r="Q223" t="s">
        <v>6744</v>
      </c>
      <c r="R223" t="s">
        <v>9708</v>
      </c>
      <c r="S223" t="s">
        <v>9710</v>
      </c>
      <c r="T223" t="s">
        <v>16</v>
      </c>
      <c r="U223" t="s">
        <v>11</v>
      </c>
      <c r="V223" t="s">
        <v>1932</v>
      </c>
      <c r="W223" t="s">
        <v>9813</v>
      </c>
      <c r="X223" t="s">
        <v>3491</v>
      </c>
      <c r="Y223">
        <v>0.7</v>
      </c>
      <c r="Z223" t="s">
        <v>9857</v>
      </c>
      <c r="AA223" t="s">
        <v>9850</v>
      </c>
      <c r="AB223" t="s">
        <v>11258</v>
      </c>
    </row>
    <row r="224" spans="1:28" x14ac:dyDescent="0.25">
      <c r="A224">
        <v>99</v>
      </c>
      <c r="B224" t="s">
        <v>3485</v>
      </c>
      <c r="C224" s="7">
        <v>44726</v>
      </c>
      <c r="D224" t="s">
        <v>3487</v>
      </c>
      <c r="E224" t="s">
        <v>311</v>
      </c>
      <c r="F224" t="s">
        <v>11</v>
      </c>
      <c r="G224" t="s">
        <v>100</v>
      </c>
      <c r="H224">
        <v>0.96499999999999997</v>
      </c>
      <c r="I224" t="s">
        <v>13</v>
      </c>
      <c r="J224" t="s">
        <v>66</v>
      </c>
      <c r="K224" t="s">
        <v>16</v>
      </c>
      <c r="L224" t="s">
        <v>16</v>
      </c>
      <c r="M224" t="s">
        <v>22</v>
      </c>
      <c r="N224" t="s">
        <v>16</v>
      </c>
      <c r="O224" t="s">
        <v>6282</v>
      </c>
      <c r="P224" t="s">
        <v>27</v>
      </c>
      <c r="Q224" t="s">
        <v>6744</v>
      </c>
      <c r="R224" t="s">
        <v>6245</v>
      </c>
      <c r="S224" t="s">
        <v>7115</v>
      </c>
      <c r="T224" t="s">
        <v>16</v>
      </c>
      <c r="U224" t="s">
        <v>11</v>
      </c>
      <c r="V224" t="s">
        <v>1929</v>
      </c>
      <c r="W224" t="s">
        <v>9813</v>
      </c>
      <c r="X224" t="s">
        <v>3484</v>
      </c>
      <c r="Y224">
        <v>0.96</v>
      </c>
      <c r="Z224" t="s">
        <v>9857</v>
      </c>
      <c r="AA224" t="s">
        <v>9850</v>
      </c>
      <c r="AB224" t="s">
        <v>11259</v>
      </c>
    </row>
    <row r="225" spans="1:28" x14ac:dyDescent="0.25">
      <c r="A225">
        <v>98</v>
      </c>
      <c r="B225" t="s">
        <v>3514</v>
      </c>
      <c r="C225" s="7">
        <v>44722</v>
      </c>
      <c r="D225" t="s">
        <v>3516</v>
      </c>
      <c r="E225" t="s">
        <v>405</v>
      </c>
      <c r="F225" t="s">
        <v>11</v>
      </c>
      <c r="G225" t="s">
        <v>100</v>
      </c>
      <c r="H225">
        <v>0.32</v>
      </c>
      <c r="I225" t="s">
        <v>13</v>
      </c>
      <c r="J225" t="s">
        <v>66</v>
      </c>
      <c r="K225" t="s">
        <v>16</v>
      </c>
      <c r="L225" t="s">
        <v>16</v>
      </c>
      <c r="M225" t="s">
        <v>72</v>
      </c>
      <c r="N225" t="s">
        <v>16</v>
      </c>
      <c r="O225" t="s">
        <v>6282</v>
      </c>
      <c r="P225" t="s">
        <v>18</v>
      </c>
      <c r="Q225" t="s">
        <v>6744</v>
      </c>
      <c r="R225" t="s">
        <v>9708</v>
      </c>
      <c r="S225" t="s">
        <v>9725</v>
      </c>
      <c r="T225" t="s">
        <v>16</v>
      </c>
      <c r="U225" t="s">
        <v>11</v>
      </c>
      <c r="V225" t="s">
        <v>1932</v>
      </c>
      <c r="W225" t="s">
        <v>9813</v>
      </c>
      <c r="X225" t="s">
        <v>3513</v>
      </c>
      <c r="Y225">
        <v>0.32</v>
      </c>
      <c r="Z225" t="s">
        <v>9857</v>
      </c>
      <c r="AA225" t="s">
        <v>9850</v>
      </c>
      <c r="AB225" t="s">
        <v>11260</v>
      </c>
    </row>
    <row r="226" spans="1:28" x14ac:dyDescent="0.25">
      <c r="A226">
        <v>97</v>
      </c>
      <c r="B226" t="s">
        <v>1943</v>
      </c>
      <c r="C226" s="7">
        <v>44722</v>
      </c>
      <c r="D226" t="s">
        <v>5034</v>
      </c>
      <c r="E226" t="s">
        <v>2604</v>
      </c>
      <c r="F226" t="s">
        <v>11</v>
      </c>
      <c r="G226" t="s">
        <v>100</v>
      </c>
      <c r="H226">
        <v>1</v>
      </c>
      <c r="I226" t="s">
        <v>13</v>
      </c>
      <c r="J226" t="s">
        <v>20</v>
      </c>
      <c r="K226" t="s">
        <v>16</v>
      </c>
      <c r="L226" t="s">
        <v>16</v>
      </c>
      <c r="M226" t="s">
        <v>22</v>
      </c>
      <c r="N226" t="s">
        <v>16</v>
      </c>
      <c r="O226" t="s">
        <v>1883</v>
      </c>
      <c r="P226" t="s">
        <v>52</v>
      </c>
      <c r="Q226" t="s">
        <v>6744</v>
      </c>
      <c r="R226" t="s">
        <v>6245</v>
      </c>
      <c r="S226" t="s">
        <v>7118</v>
      </c>
      <c r="T226" t="s">
        <v>16</v>
      </c>
      <c r="U226" t="s">
        <v>11</v>
      </c>
      <c r="V226" t="s">
        <v>1932</v>
      </c>
      <c r="W226" t="s">
        <v>9813</v>
      </c>
      <c r="X226" t="s">
        <v>319</v>
      </c>
      <c r="Y226">
        <v>1</v>
      </c>
      <c r="Z226" t="s">
        <v>9857</v>
      </c>
      <c r="AA226" t="s">
        <v>9850</v>
      </c>
      <c r="AB226" t="s">
        <v>11261</v>
      </c>
    </row>
    <row r="227" spans="1:28" x14ac:dyDescent="0.25">
      <c r="A227">
        <v>96</v>
      </c>
      <c r="B227" t="s">
        <v>3509</v>
      </c>
      <c r="C227" s="7">
        <v>44722</v>
      </c>
      <c r="D227" t="s">
        <v>3511</v>
      </c>
      <c r="E227" t="s">
        <v>2573</v>
      </c>
      <c r="F227" t="s">
        <v>11</v>
      </c>
      <c r="G227" t="s">
        <v>100</v>
      </c>
      <c r="H227">
        <v>0.6</v>
      </c>
      <c r="I227" t="s">
        <v>13</v>
      </c>
      <c r="J227" t="s">
        <v>66</v>
      </c>
      <c r="K227" t="s">
        <v>16</v>
      </c>
      <c r="L227" t="s">
        <v>16</v>
      </c>
      <c r="M227" t="s">
        <v>22</v>
      </c>
      <c r="N227" t="s">
        <v>16</v>
      </c>
      <c r="O227" t="s">
        <v>1883</v>
      </c>
      <c r="P227" t="s">
        <v>52</v>
      </c>
      <c r="Q227" t="s">
        <v>6744</v>
      </c>
      <c r="R227" t="s">
        <v>6245</v>
      </c>
      <c r="S227" t="s">
        <v>16</v>
      </c>
      <c r="T227" t="s">
        <v>16</v>
      </c>
      <c r="U227" t="s">
        <v>11</v>
      </c>
      <c r="V227" t="s">
        <v>1929</v>
      </c>
      <c r="W227" t="s">
        <v>9813</v>
      </c>
      <c r="X227" t="s">
        <v>3508</v>
      </c>
      <c r="Y227">
        <v>0.6</v>
      </c>
      <c r="Z227" t="s">
        <v>9857</v>
      </c>
      <c r="AA227" t="s">
        <v>9850</v>
      </c>
      <c r="AB227" t="s">
        <v>11262</v>
      </c>
    </row>
    <row r="228" spans="1:28" x14ac:dyDescent="0.25">
      <c r="A228">
        <v>95</v>
      </c>
      <c r="B228" t="s">
        <v>3531</v>
      </c>
      <c r="C228" s="7">
        <v>44719</v>
      </c>
      <c r="D228" t="s">
        <v>3533</v>
      </c>
      <c r="E228" t="s">
        <v>2540</v>
      </c>
      <c r="F228" t="s">
        <v>11</v>
      </c>
      <c r="G228" t="s">
        <v>100</v>
      </c>
      <c r="H228">
        <v>1.5</v>
      </c>
      <c r="I228" t="s">
        <v>13</v>
      </c>
      <c r="J228" t="s">
        <v>40</v>
      </c>
      <c r="K228" t="s">
        <v>46</v>
      </c>
      <c r="L228" t="s">
        <v>65</v>
      </c>
      <c r="M228" t="s">
        <v>22</v>
      </c>
      <c r="N228" t="s">
        <v>16</v>
      </c>
      <c r="O228" t="s">
        <v>6282</v>
      </c>
      <c r="P228" t="s">
        <v>27</v>
      </c>
      <c r="Q228" t="s">
        <v>6744</v>
      </c>
      <c r="R228" t="s">
        <v>6245</v>
      </c>
      <c r="S228" t="s">
        <v>7116</v>
      </c>
      <c r="T228" t="s">
        <v>16</v>
      </c>
      <c r="U228" t="s">
        <v>11</v>
      </c>
      <c r="V228" t="s">
        <v>1932</v>
      </c>
      <c r="W228" t="s">
        <v>9813</v>
      </c>
      <c r="X228" t="s">
        <v>3530</v>
      </c>
      <c r="Y228">
        <v>1.5</v>
      </c>
      <c r="Z228" t="s">
        <v>9857</v>
      </c>
      <c r="AA228" t="s">
        <v>9850</v>
      </c>
      <c r="AB228" t="s">
        <v>11263</v>
      </c>
    </row>
    <row r="229" spans="1:28" x14ac:dyDescent="0.25">
      <c r="A229">
        <v>94</v>
      </c>
      <c r="B229" t="s">
        <v>3542</v>
      </c>
      <c r="C229" s="7">
        <v>44718</v>
      </c>
      <c r="D229" t="s">
        <v>2933</v>
      </c>
      <c r="E229" t="s">
        <v>3297</v>
      </c>
      <c r="F229" t="s">
        <v>11</v>
      </c>
      <c r="G229" t="s">
        <v>100</v>
      </c>
      <c r="H229">
        <v>0.62</v>
      </c>
      <c r="I229" t="s">
        <v>13</v>
      </c>
      <c r="J229" t="s">
        <v>51</v>
      </c>
      <c r="K229" t="s">
        <v>970</v>
      </c>
      <c r="L229" t="s">
        <v>65</v>
      </c>
      <c r="M229" t="s">
        <v>166</v>
      </c>
      <c r="N229" t="s">
        <v>16</v>
      </c>
      <c r="O229" t="s">
        <v>6283</v>
      </c>
      <c r="P229" t="s">
        <v>18</v>
      </c>
      <c r="Q229" t="s">
        <v>6744</v>
      </c>
      <c r="R229" t="s">
        <v>9708</v>
      </c>
      <c r="S229" t="s">
        <v>9710</v>
      </c>
      <c r="T229" t="s">
        <v>16</v>
      </c>
      <c r="U229" t="s">
        <v>11</v>
      </c>
      <c r="V229" t="s">
        <v>1932</v>
      </c>
      <c r="W229" t="s">
        <v>9813</v>
      </c>
      <c r="X229" t="s">
        <v>2930</v>
      </c>
      <c r="Y229">
        <v>0.62</v>
      </c>
      <c r="Z229" t="s">
        <v>9857</v>
      </c>
      <c r="AA229" t="s">
        <v>9850</v>
      </c>
      <c r="AB229" t="s">
        <v>11264</v>
      </c>
    </row>
    <row r="230" spans="1:28" x14ac:dyDescent="0.25">
      <c r="A230">
        <v>93</v>
      </c>
      <c r="B230" t="s">
        <v>3559</v>
      </c>
      <c r="C230" s="7">
        <v>44713</v>
      </c>
      <c r="D230" t="s">
        <v>3516</v>
      </c>
      <c r="E230" t="s">
        <v>391</v>
      </c>
      <c r="F230" t="s">
        <v>11</v>
      </c>
      <c r="G230" t="s">
        <v>100</v>
      </c>
      <c r="H230">
        <v>0.48</v>
      </c>
      <c r="I230" t="s">
        <v>13</v>
      </c>
      <c r="J230" t="s">
        <v>1252</v>
      </c>
      <c r="K230" t="s">
        <v>16</v>
      </c>
      <c r="L230" t="s">
        <v>16</v>
      </c>
      <c r="M230" t="s">
        <v>72</v>
      </c>
      <c r="N230" t="s">
        <v>16</v>
      </c>
      <c r="O230" t="s">
        <v>6282</v>
      </c>
      <c r="P230" t="s">
        <v>18</v>
      </c>
      <c r="Q230" t="s">
        <v>6744</v>
      </c>
      <c r="R230" t="s">
        <v>6245</v>
      </c>
      <c r="S230" t="s">
        <v>7116</v>
      </c>
      <c r="T230" t="s">
        <v>16</v>
      </c>
      <c r="U230" t="s">
        <v>11</v>
      </c>
      <c r="V230" t="s">
        <v>1932</v>
      </c>
      <c r="W230" t="s">
        <v>9813</v>
      </c>
      <c r="X230" t="s">
        <v>3513</v>
      </c>
      <c r="Y230">
        <v>0.48</v>
      </c>
      <c r="Z230" t="s">
        <v>9857</v>
      </c>
      <c r="AA230" t="s">
        <v>9850</v>
      </c>
      <c r="AB230" t="s">
        <v>11265</v>
      </c>
    </row>
    <row r="231" spans="1:28" x14ac:dyDescent="0.25">
      <c r="A231">
        <v>92</v>
      </c>
      <c r="B231" t="s">
        <v>3557</v>
      </c>
      <c r="C231" s="7">
        <v>44713</v>
      </c>
      <c r="D231" t="s">
        <v>2990</v>
      </c>
      <c r="E231" t="s">
        <v>217</v>
      </c>
      <c r="F231" t="s">
        <v>11</v>
      </c>
      <c r="G231" t="s">
        <v>92</v>
      </c>
      <c r="H231">
        <v>0.93</v>
      </c>
      <c r="I231" t="s">
        <v>2048</v>
      </c>
      <c r="J231" t="s">
        <v>638</v>
      </c>
      <c r="K231" t="s">
        <v>16</v>
      </c>
      <c r="L231" t="s">
        <v>16</v>
      </c>
      <c r="M231" t="s">
        <v>22</v>
      </c>
      <c r="N231" t="s">
        <v>16</v>
      </c>
      <c r="O231" t="s">
        <v>6282</v>
      </c>
      <c r="P231" t="s">
        <v>50</v>
      </c>
      <c r="Q231" t="s">
        <v>6744</v>
      </c>
      <c r="R231" t="s">
        <v>9708</v>
      </c>
      <c r="S231" t="s">
        <v>9710</v>
      </c>
      <c r="T231" t="s">
        <v>16</v>
      </c>
      <c r="U231" t="s">
        <v>11</v>
      </c>
      <c r="V231" t="s">
        <v>1932</v>
      </c>
      <c r="W231" t="s">
        <v>9809</v>
      </c>
      <c r="X231" t="s">
        <v>2987</v>
      </c>
      <c r="Y231">
        <v>0.99</v>
      </c>
      <c r="Z231" t="s">
        <v>9857</v>
      </c>
      <c r="AA231" t="s">
        <v>9850</v>
      </c>
      <c r="AB231" t="s">
        <v>11266</v>
      </c>
    </row>
    <row r="232" spans="1:28" x14ac:dyDescent="0.25">
      <c r="A232">
        <v>91</v>
      </c>
      <c r="B232" t="s">
        <v>3576</v>
      </c>
      <c r="C232" s="7">
        <v>44712</v>
      </c>
      <c r="D232" t="s">
        <v>6273</v>
      </c>
      <c r="E232" t="s">
        <v>3297</v>
      </c>
      <c r="F232" t="s">
        <v>11</v>
      </c>
      <c r="G232" t="s">
        <v>92</v>
      </c>
      <c r="H232">
        <v>0.375</v>
      </c>
      <c r="I232" t="s">
        <v>121</v>
      </c>
      <c r="J232" t="s">
        <v>3574</v>
      </c>
      <c r="K232" t="s">
        <v>16</v>
      </c>
      <c r="L232" t="s">
        <v>16</v>
      </c>
      <c r="M232" t="s">
        <v>22</v>
      </c>
      <c r="N232" t="s">
        <v>16</v>
      </c>
      <c r="O232" t="s">
        <v>6283</v>
      </c>
      <c r="P232" t="s">
        <v>18</v>
      </c>
      <c r="Q232" t="s">
        <v>6744</v>
      </c>
      <c r="R232" t="s">
        <v>9708</v>
      </c>
      <c r="S232" t="s">
        <v>9710</v>
      </c>
      <c r="T232" t="s">
        <v>16</v>
      </c>
      <c r="U232" t="s">
        <v>11</v>
      </c>
      <c r="V232" t="s">
        <v>16</v>
      </c>
      <c r="W232" t="s">
        <v>9809</v>
      </c>
      <c r="X232" t="s">
        <v>3575</v>
      </c>
      <c r="Y232">
        <v>0.4</v>
      </c>
      <c r="Z232" t="s">
        <v>9857</v>
      </c>
      <c r="AA232" t="s">
        <v>9851</v>
      </c>
      <c r="AB232" t="s">
        <v>11267</v>
      </c>
    </row>
    <row r="233" spans="1:28" x14ac:dyDescent="0.25">
      <c r="A233">
        <v>90</v>
      </c>
      <c r="B233" t="s">
        <v>3197</v>
      </c>
      <c r="C233" s="7">
        <v>44712</v>
      </c>
      <c r="D233" t="s">
        <v>3194</v>
      </c>
      <c r="E233" t="s">
        <v>589</v>
      </c>
      <c r="F233" t="s">
        <v>11</v>
      </c>
      <c r="G233" t="s">
        <v>100</v>
      </c>
      <c r="H233">
        <v>1</v>
      </c>
      <c r="I233" t="s">
        <v>13</v>
      </c>
      <c r="J233" t="s">
        <v>66</v>
      </c>
      <c r="K233" t="s">
        <v>16</v>
      </c>
      <c r="L233" t="s">
        <v>16</v>
      </c>
      <c r="M233" t="s">
        <v>22</v>
      </c>
      <c r="N233" t="s">
        <v>16</v>
      </c>
      <c r="O233" t="s">
        <v>6282</v>
      </c>
      <c r="P233" t="s">
        <v>52</v>
      </c>
      <c r="Q233" t="s">
        <v>6744</v>
      </c>
      <c r="R233" t="s">
        <v>6245</v>
      </c>
      <c r="S233" t="s">
        <v>16</v>
      </c>
      <c r="T233" t="s">
        <v>16</v>
      </c>
      <c r="U233" t="s">
        <v>11</v>
      </c>
      <c r="V233" t="s">
        <v>1929</v>
      </c>
      <c r="W233" t="s">
        <v>9813</v>
      </c>
      <c r="X233" t="s">
        <v>3191</v>
      </c>
      <c r="Y233">
        <v>1</v>
      </c>
      <c r="Z233" t="s">
        <v>9857</v>
      </c>
      <c r="AA233" t="s">
        <v>9851</v>
      </c>
      <c r="AB233" t="s">
        <v>11268</v>
      </c>
    </row>
    <row r="234" spans="1:28" x14ac:dyDescent="0.25">
      <c r="A234">
        <v>89</v>
      </c>
      <c r="B234" t="s">
        <v>3604</v>
      </c>
      <c r="C234" s="7">
        <v>44708</v>
      </c>
      <c r="D234" t="s">
        <v>3600</v>
      </c>
      <c r="E234" t="s">
        <v>391</v>
      </c>
      <c r="F234" t="s">
        <v>11</v>
      </c>
      <c r="G234" t="s">
        <v>100</v>
      </c>
      <c r="H234">
        <v>0.48</v>
      </c>
      <c r="I234" t="s">
        <v>13</v>
      </c>
      <c r="J234" t="s">
        <v>40</v>
      </c>
      <c r="K234" t="s">
        <v>16</v>
      </c>
      <c r="L234" t="s">
        <v>16</v>
      </c>
      <c r="M234" t="s">
        <v>72</v>
      </c>
      <c r="N234" t="s">
        <v>16</v>
      </c>
      <c r="O234" t="s">
        <v>6282</v>
      </c>
      <c r="P234" t="s">
        <v>18</v>
      </c>
      <c r="Q234" t="s">
        <v>6744</v>
      </c>
      <c r="R234" t="s">
        <v>6245</v>
      </c>
      <c r="S234" t="s">
        <v>7116</v>
      </c>
      <c r="T234" t="s">
        <v>16</v>
      </c>
      <c r="U234" t="s">
        <v>11</v>
      </c>
      <c r="V234" t="s">
        <v>1932</v>
      </c>
      <c r="W234" t="s">
        <v>9813</v>
      </c>
      <c r="X234" t="s">
        <v>3597</v>
      </c>
      <c r="Y234">
        <v>0.48</v>
      </c>
      <c r="Z234" t="s">
        <v>9857</v>
      </c>
      <c r="AA234" t="s">
        <v>9851</v>
      </c>
      <c r="AB234" t="s">
        <v>11269</v>
      </c>
    </row>
    <row r="235" spans="1:28" x14ac:dyDescent="0.25">
      <c r="A235">
        <v>88</v>
      </c>
      <c r="B235" t="s">
        <v>3598</v>
      </c>
      <c r="C235" s="7">
        <v>44708</v>
      </c>
      <c r="D235" t="s">
        <v>3600</v>
      </c>
      <c r="E235" t="s">
        <v>3297</v>
      </c>
      <c r="F235" t="s">
        <v>11</v>
      </c>
      <c r="G235" t="s">
        <v>100</v>
      </c>
      <c r="H235">
        <v>0.27</v>
      </c>
      <c r="I235" t="s">
        <v>13</v>
      </c>
      <c r="J235" t="s">
        <v>40</v>
      </c>
      <c r="K235" t="s">
        <v>16</v>
      </c>
      <c r="L235" t="s">
        <v>16</v>
      </c>
      <c r="M235" t="s">
        <v>72</v>
      </c>
      <c r="N235" t="s">
        <v>16</v>
      </c>
      <c r="O235" t="s">
        <v>6282</v>
      </c>
      <c r="P235" t="s">
        <v>18</v>
      </c>
      <c r="Q235" t="s">
        <v>6744</v>
      </c>
      <c r="R235" t="s">
        <v>9708</v>
      </c>
      <c r="S235" t="s">
        <v>9710</v>
      </c>
      <c r="T235" t="s">
        <v>16</v>
      </c>
      <c r="U235" t="s">
        <v>11</v>
      </c>
      <c r="V235" t="s">
        <v>1932</v>
      </c>
      <c r="W235" t="s">
        <v>9813</v>
      </c>
      <c r="X235" t="s">
        <v>3597</v>
      </c>
      <c r="Y235">
        <v>0.27</v>
      </c>
      <c r="Z235" t="s">
        <v>9857</v>
      </c>
      <c r="AA235" t="s">
        <v>9851</v>
      </c>
      <c r="AB235" t="s">
        <v>11270</v>
      </c>
    </row>
    <row r="236" spans="1:28" x14ac:dyDescent="0.25">
      <c r="A236">
        <v>87</v>
      </c>
      <c r="B236" t="s">
        <v>3602</v>
      </c>
      <c r="C236" s="7">
        <v>44708</v>
      </c>
      <c r="D236" t="s">
        <v>3600</v>
      </c>
      <c r="E236" t="s">
        <v>371</v>
      </c>
      <c r="F236" t="s">
        <v>11</v>
      </c>
      <c r="G236" t="s">
        <v>100</v>
      </c>
      <c r="H236">
        <v>0.9</v>
      </c>
      <c r="I236" t="s">
        <v>13</v>
      </c>
      <c r="J236" t="s">
        <v>40</v>
      </c>
      <c r="K236" t="s">
        <v>16</v>
      </c>
      <c r="L236" t="s">
        <v>16</v>
      </c>
      <c r="M236" t="s">
        <v>72</v>
      </c>
      <c r="N236" t="s">
        <v>16</v>
      </c>
      <c r="O236" t="s">
        <v>6282</v>
      </c>
      <c r="P236" t="s">
        <v>18</v>
      </c>
      <c r="Q236" t="s">
        <v>6744</v>
      </c>
      <c r="R236" t="s">
        <v>6245</v>
      </c>
      <c r="S236" t="s">
        <v>7115</v>
      </c>
      <c r="T236" t="s">
        <v>16</v>
      </c>
      <c r="U236" t="s">
        <v>11</v>
      </c>
      <c r="V236" t="s">
        <v>1932</v>
      </c>
      <c r="W236" t="s">
        <v>9813</v>
      </c>
      <c r="X236" t="s">
        <v>3597</v>
      </c>
      <c r="Y236">
        <v>0.9</v>
      </c>
      <c r="Z236" t="s">
        <v>9857</v>
      </c>
      <c r="AA236" t="s">
        <v>9851</v>
      </c>
      <c r="AB236" t="s">
        <v>11271</v>
      </c>
    </row>
    <row r="237" spans="1:28" x14ac:dyDescent="0.25">
      <c r="A237">
        <v>86</v>
      </c>
      <c r="B237" t="s">
        <v>3593</v>
      </c>
      <c r="C237" s="7">
        <v>44708</v>
      </c>
      <c r="D237" t="s">
        <v>3595</v>
      </c>
      <c r="E237" t="s">
        <v>3297</v>
      </c>
      <c r="F237" t="s">
        <v>11</v>
      </c>
      <c r="G237" t="s">
        <v>92</v>
      </c>
      <c r="H237">
        <v>0.11</v>
      </c>
      <c r="I237" t="s">
        <v>13</v>
      </c>
      <c r="J237" t="s">
        <v>538</v>
      </c>
      <c r="K237" t="s">
        <v>16</v>
      </c>
      <c r="L237" t="s">
        <v>16</v>
      </c>
      <c r="M237" t="s">
        <v>22</v>
      </c>
      <c r="N237" t="s">
        <v>16</v>
      </c>
      <c r="O237" t="s">
        <v>1883</v>
      </c>
      <c r="P237" t="s">
        <v>58</v>
      </c>
      <c r="Q237" t="s">
        <v>6744</v>
      </c>
      <c r="R237" t="s">
        <v>9708</v>
      </c>
      <c r="S237" t="s">
        <v>9710</v>
      </c>
      <c r="T237" t="s">
        <v>16</v>
      </c>
      <c r="U237" t="s">
        <v>11</v>
      </c>
      <c r="V237" t="s">
        <v>16</v>
      </c>
      <c r="W237" t="s">
        <v>9809</v>
      </c>
      <c r="X237" t="s">
        <v>3592</v>
      </c>
      <c r="Y237">
        <v>0.12</v>
      </c>
      <c r="Z237" t="s">
        <v>9857</v>
      </c>
      <c r="AA237" t="s">
        <v>9851</v>
      </c>
      <c r="AB237" t="s">
        <v>11272</v>
      </c>
    </row>
    <row r="238" spans="1:28" x14ac:dyDescent="0.25">
      <c r="A238">
        <v>85</v>
      </c>
      <c r="B238" t="s">
        <v>3633</v>
      </c>
      <c r="C238" s="7">
        <v>44706</v>
      </c>
      <c r="D238" t="s">
        <v>3635</v>
      </c>
      <c r="E238" t="s">
        <v>509</v>
      </c>
      <c r="F238" t="s">
        <v>11</v>
      </c>
      <c r="G238" t="s">
        <v>92</v>
      </c>
      <c r="H238">
        <v>1.39</v>
      </c>
      <c r="I238" t="s">
        <v>13</v>
      </c>
      <c r="J238" t="s">
        <v>705</v>
      </c>
      <c r="K238" t="s">
        <v>1126</v>
      </c>
      <c r="L238" t="s">
        <v>65</v>
      </c>
      <c r="M238" t="s">
        <v>22</v>
      </c>
      <c r="N238" t="s">
        <v>4345</v>
      </c>
      <c r="O238" t="s">
        <v>6283</v>
      </c>
      <c r="P238" t="s">
        <v>18</v>
      </c>
      <c r="Q238" t="s">
        <v>6744</v>
      </c>
      <c r="R238" t="s">
        <v>6245</v>
      </c>
      <c r="S238" t="s">
        <v>7115</v>
      </c>
      <c r="T238" t="s">
        <v>16</v>
      </c>
      <c r="U238" t="s">
        <v>11</v>
      </c>
      <c r="V238" t="s">
        <v>16</v>
      </c>
      <c r="W238" t="s">
        <v>9809</v>
      </c>
      <c r="X238" t="s">
        <v>3632</v>
      </c>
      <c r="Y238">
        <v>1.48</v>
      </c>
      <c r="Z238" t="s">
        <v>9857</v>
      </c>
      <c r="AA238" t="s">
        <v>9851</v>
      </c>
      <c r="AB238" t="s">
        <v>11273</v>
      </c>
    </row>
    <row r="239" spans="1:28" x14ac:dyDescent="0.25">
      <c r="A239">
        <v>84</v>
      </c>
      <c r="B239" t="s">
        <v>3620</v>
      </c>
      <c r="C239" s="7">
        <v>44706</v>
      </c>
      <c r="D239" t="s">
        <v>3622</v>
      </c>
      <c r="E239" t="s">
        <v>405</v>
      </c>
      <c r="F239" t="s">
        <v>11</v>
      </c>
      <c r="G239" t="s">
        <v>100</v>
      </c>
      <c r="H239">
        <v>0.70499999999999996</v>
      </c>
      <c r="I239" t="s">
        <v>13</v>
      </c>
      <c r="J239" t="s">
        <v>66</v>
      </c>
      <c r="K239" t="s">
        <v>16</v>
      </c>
      <c r="L239" t="s">
        <v>16</v>
      </c>
      <c r="M239" t="s">
        <v>22</v>
      </c>
      <c r="N239" t="s">
        <v>16</v>
      </c>
      <c r="O239" t="s">
        <v>6282</v>
      </c>
      <c r="P239" t="s">
        <v>50</v>
      </c>
      <c r="Q239" t="s">
        <v>6744</v>
      </c>
      <c r="R239" t="s">
        <v>9708</v>
      </c>
      <c r="S239" t="s">
        <v>9725</v>
      </c>
      <c r="T239" t="s">
        <v>16</v>
      </c>
      <c r="U239" t="s">
        <v>11</v>
      </c>
      <c r="V239" t="s">
        <v>16</v>
      </c>
      <c r="W239" t="s">
        <v>9813</v>
      </c>
      <c r="X239" t="s">
        <v>3619</v>
      </c>
      <c r="Y239">
        <v>0.7</v>
      </c>
      <c r="Z239" t="s">
        <v>9857</v>
      </c>
      <c r="AA239" t="s">
        <v>9851</v>
      </c>
      <c r="AB239" t="s">
        <v>11274</v>
      </c>
    </row>
    <row r="240" spans="1:28" x14ac:dyDescent="0.25">
      <c r="A240">
        <v>83</v>
      </c>
      <c r="B240" t="s">
        <v>3665</v>
      </c>
      <c r="C240" s="7">
        <v>44701</v>
      </c>
      <c r="D240" t="s">
        <v>3667</v>
      </c>
      <c r="E240" t="s">
        <v>3297</v>
      </c>
      <c r="F240" t="s">
        <v>11</v>
      </c>
      <c r="G240" t="s">
        <v>100</v>
      </c>
      <c r="H240">
        <v>0.4</v>
      </c>
      <c r="I240" t="s">
        <v>13</v>
      </c>
      <c r="J240" t="s">
        <v>40</v>
      </c>
      <c r="K240" t="s">
        <v>16</v>
      </c>
      <c r="L240" t="s">
        <v>16</v>
      </c>
      <c r="M240" t="s">
        <v>22</v>
      </c>
      <c r="N240" t="s">
        <v>16</v>
      </c>
      <c r="O240" t="s">
        <v>1883</v>
      </c>
      <c r="P240" t="s">
        <v>27</v>
      </c>
      <c r="Q240" t="s">
        <v>6744</v>
      </c>
      <c r="R240" t="s">
        <v>9708</v>
      </c>
      <c r="S240" t="s">
        <v>9710</v>
      </c>
      <c r="T240" t="s">
        <v>16</v>
      </c>
      <c r="U240" t="s">
        <v>11</v>
      </c>
      <c r="V240" t="s">
        <v>1932</v>
      </c>
      <c r="W240" t="s">
        <v>9813</v>
      </c>
      <c r="X240" t="s">
        <v>3664</v>
      </c>
      <c r="Y240">
        <v>0.4</v>
      </c>
      <c r="Z240" t="s">
        <v>9857</v>
      </c>
      <c r="AA240" t="s">
        <v>9851</v>
      </c>
      <c r="AB240" t="s">
        <v>11275</v>
      </c>
    </row>
    <row r="241" spans="1:28" x14ac:dyDescent="0.25">
      <c r="A241">
        <v>82</v>
      </c>
      <c r="B241" t="s">
        <v>2578</v>
      </c>
      <c r="C241" s="7">
        <v>44701</v>
      </c>
      <c r="D241" t="s">
        <v>2201</v>
      </c>
      <c r="E241" t="s">
        <v>391</v>
      </c>
      <c r="F241" t="s">
        <v>11</v>
      </c>
      <c r="G241" t="s">
        <v>92</v>
      </c>
      <c r="H241">
        <v>0.4</v>
      </c>
      <c r="I241" t="s">
        <v>13</v>
      </c>
      <c r="J241" t="s">
        <v>638</v>
      </c>
      <c r="K241" t="s">
        <v>16</v>
      </c>
      <c r="L241" t="s">
        <v>16</v>
      </c>
      <c r="M241" t="s">
        <v>22</v>
      </c>
      <c r="N241" t="s">
        <v>16</v>
      </c>
      <c r="O241" t="s">
        <v>6282</v>
      </c>
      <c r="P241" t="s">
        <v>18</v>
      </c>
      <c r="Q241" t="s">
        <v>6744</v>
      </c>
      <c r="R241" t="s">
        <v>6245</v>
      </c>
      <c r="S241" t="s">
        <v>7116</v>
      </c>
      <c r="T241" t="s">
        <v>16</v>
      </c>
      <c r="U241" t="s">
        <v>11</v>
      </c>
      <c r="V241" t="s">
        <v>1932</v>
      </c>
      <c r="W241" t="s">
        <v>9809</v>
      </c>
      <c r="X241" t="s">
        <v>2203</v>
      </c>
      <c r="Y241">
        <v>0.42</v>
      </c>
      <c r="Z241" t="s">
        <v>9857</v>
      </c>
      <c r="AA241" t="s">
        <v>9851</v>
      </c>
      <c r="AB241" t="s">
        <v>11276</v>
      </c>
    </row>
    <row r="242" spans="1:28" x14ac:dyDescent="0.25">
      <c r="A242">
        <v>81</v>
      </c>
      <c r="B242" t="s">
        <v>3662</v>
      </c>
      <c r="C242" s="7">
        <v>44701</v>
      </c>
      <c r="D242" t="s">
        <v>4577</v>
      </c>
      <c r="E242" t="s">
        <v>2540</v>
      </c>
      <c r="F242" t="s">
        <v>11</v>
      </c>
      <c r="G242" t="s">
        <v>92</v>
      </c>
      <c r="H242">
        <v>0.63</v>
      </c>
      <c r="I242" t="s">
        <v>13</v>
      </c>
      <c r="J242" t="s">
        <v>705</v>
      </c>
      <c r="K242" t="s">
        <v>16</v>
      </c>
      <c r="L242" t="s">
        <v>16</v>
      </c>
      <c r="M242" t="s">
        <v>22</v>
      </c>
      <c r="N242" t="s">
        <v>16</v>
      </c>
      <c r="O242" t="s">
        <v>1883</v>
      </c>
      <c r="P242" t="s">
        <v>27</v>
      </c>
      <c r="Q242" t="s">
        <v>6744</v>
      </c>
      <c r="R242" t="s">
        <v>6245</v>
      </c>
      <c r="S242" t="s">
        <v>7116</v>
      </c>
      <c r="T242" t="s">
        <v>16</v>
      </c>
      <c r="U242" t="s">
        <v>11</v>
      </c>
      <c r="V242" t="s">
        <v>1932</v>
      </c>
      <c r="W242" t="s">
        <v>9809</v>
      </c>
      <c r="X242" t="s">
        <v>3658</v>
      </c>
      <c r="Y242">
        <v>0.67</v>
      </c>
      <c r="Z242" t="s">
        <v>9857</v>
      </c>
      <c r="AA242" t="s">
        <v>9851</v>
      </c>
      <c r="AB242" t="s">
        <v>11277</v>
      </c>
    </row>
    <row r="243" spans="1:28" x14ac:dyDescent="0.25">
      <c r="A243">
        <v>80</v>
      </c>
      <c r="B243" t="s">
        <v>3659</v>
      </c>
      <c r="C243" s="7">
        <v>44701</v>
      </c>
      <c r="D243" t="s">
        <v>4577</v>
      </c>
      <c r="E243" t="s">
        <v>509</v>
      </c>
      <c r="F243" t="s">
        <v>11</v>
      </c>
      <c r="G243" t="s">
        <v>92</v>
      </c>
      <c r="H243">
        <v>0.9</v>
      </c>
      <c r="I243" t="s">
        <v>13</v>
      </c>
      <c r="J243" t="s">
        <v>705</v>
      </c>
      <c r="K243" t="s">
        <v>16</v>
      </c>
      <c r="L243" t="s">
        <v>16</v>
      </c>
      <c r="M243" t="s">
        <v>22</v>
      </c>
      <c r="N243" t="s">
        <v>16</v>
      </c>
      <c r="O243" t="s">
        <v>1883</v>
      </c>
      <c r="P243" t="s">
        <v>27</v>
      </c>
      <c r="Q243" t="s">
        <v>6744</v>
      </c>
      <c r="R243" t="s">
        <v>6245</v>
      </c>
      <c r="S243" t="s">
        <v>7115</v>
      </c>
      <c r="T243" t="s">
        <v>16</v>
      </c>
      <c r="U243" t="s">
        <v>11</v>
      </c>
      <c r="V243" t="s">
        <v>1932</v>
      </c>
      <c r="W243" t="s">
        <v>9809</v>
      </c>
      <c r="X243" t="s">
        <v>3658</v>
      </c>
      <c r="Y243">
        <v>0.95</v>
      </c>
      <c r="Z243" t="s">
        <v>9857</v>
      </c>
      <c r="AA243" t="s">
        <v>9851</v>
      </c>
      <c r="AB243" t="s">
        <v>11278</v>
      </c>
    </row>
    <row r="244" spans="1:28" x14ac:dyDescent="0.25">
      <c r="A244">
        <v>79</v>
      </c>
      <c r="B244" t="s">
        <v>3672</v>
      </c>
      <c r="C244" s="7">
        <v>44699</v>
      </c>
      <c r="D244" t="s">
        <v>3674</v>
      </c>
      <c r="E244" t="s">
        <v>509</v>
      </c>
      <c r="F244" t="s">
        <v>11</v>
      </c>
      <c r="G244" t="s">
        <v>100</v>
      </c>
      <c r="H244">
        <v>1.3</v>
      </c>
      <c r="I244" t="s">
        <v>13</v>
      </c>
      <c r="J244" t="s">
        <v>51</v>
      </c>
      <c r="K244" t="s">
        <v>46</v>
      </c>
      <c r="L244" t="s">
        <v>41</v>
      </c>
      <c r="M244" t="s">
        <v>72</v>
      </c>
      <c r="N244" t="s">
        <v>16</v>
      </c>
      <c r="O244" t="s">
        <v>6282</v>
      </c>
      <c r="P244" t="s">
        <v>18</v>
      </c>
      <c r="Q244" t="s">
        <v>6744</v>
      </c>
      <c r="R244" t="s">
        <v>6245</v>
      </c>
      <c r="S244" t="s">
        <v>7115</v>
      </c>
      <c r="T244" t="s">
        <v>16</v>
      </c>
      <c r="U244" t="s">
        <v>11</v>
      </c>
      <c r="V244" t="s">
        <v>16</v>
      </c>
      <c r="W244" t="s">
        <v>9813</v>
      </c>
      <c r="X244" t="s">
        <v>3671</v>
      </c>
      <c r="Y244">
        <v>1.3</v>
      </c>
      <c r="Z244" t="s">
        <v>9857</v>
      </c>
      <c r="AA244" t="s">
        <v>9851</v>
      </c>
      <c r="AB244" t="s">
        <v>11279</v>
      </c>
    </row>
    <row r="245" spans="1:28" x14ac:dyDescent="0.25">
      <c r="A245">
        <v>78</v>
      </c>
      <c r="B245" t="s">
        <v>3432</v>
      </c>
      <c r="C245" s="7">
        <v>44694</v>
      </c>
      <c r="D245" t="s">
        <v>3431</v>
      </c>
      <c r="E245" t="s">
        <v>589</v>
      </c>
      <c r="F245" t="s">
        <v>11</v>
      </c>
      <c r="G245" t="s">
        <v>100</v>
      </c>
      <c r="H245">
        <v>1</v>
      </c>
      <c r="I245" t="s">
        <v>13</v>
      </c>
      <c r="J245" t="s">
        <v>66</v>
      </c>
      <c r="K245" t="s">
        <v>16</v>
      </c>
      <c r="L245" t="s">
        <v>16</v>
      </c>
      <c r="M245" t="s">
        <v>22</v>
      </c>
      <c r="N245" t="s">
        <v>16</v>
      </c>
      <c r="O245" t="s">
        <v>6282</v>
      </c>
      <c r="P245" t="s">
        <v>52</v>
      </c>
      <c r="Q245" t="s">
        <v>6744</v>
      </c>
      <c r="R245" t="s">
        <v>6245</v>
      </c>
      <c r="S245" t="s">
        <v>16</v>
      </c>
      <c r="T245" t="s">
        <v>16</v>
      </c>
      <c r="U245" t="s">
        <v>11</v>
      </c>
      <c r="V245" t="s">
        <v>16</v>
      </c>
      <c r="W245" t="s">
        <v>9813</v>
      </c>
      <c r="X245" t="s">
        <v>3428</v>
      </c>
      <c r="Y245">
        <v>1</v>
      </c>
      <c r="Z245" t="s">
        <v>9857</v>
      </c>
      <c r="AA245" t="s">
        <v>9851</v>
      </c>
      <c r="AB245" t="s">
        <v>11280</v>
      </c>
    </row>
    <row r="246" spans="1:28" x14ac:dyDescent="0.25">
      <c r="A246">
        <v>77</v>
      </c>
      <c r="B246" t="s">
        <v>3678</v>
      </c>
      <c r="C246" s="7">
        <v>44694</v>
      </c>
      <c r="D246" t="s">
        <v>3680</v>
      </c>
      <c r="E246" t="s">
        <v>2540</v>
      </c>
      <c r="F246" t="s">
        <v>11</v>
      </c>
      <c r="G246" t="s">
        <v>92</v>
      </c>
      <c r="H246">
        <v>0.65</v>
      </c>
      <c r="I246" t="s">
        <v>13</v>
      </c>
      <c r="J246" t="s">
        <v>705</v>
      </c>
      <c r="K246" t="s">
        <v>16</v>
      </c>
      <c r="L246" t="s">
        <v>16</v>
      </c>
      <c r="M246" t="s">
        <v>22</v>
      </c>
      <c r="N246" t="s">
        <v>16</v>
      </c>
      <c r="O246" t="s">
        <v>6282</v>
      </c>
      <c r="P246" t="s">
        <v>27</v>
      </c>
      <c r="Q246" t="s">
        <v>6744</v>
      </c>
      <c r="R246" t="s">
        <v>6245</v>
      </c>
      <c r="S246" t="s">
        <v>7116</v>
      </c>
      <c r="T246" t="s">
        <v>16</v>
      </c>
      <c r="U246" t="s">
        <v>11</v>
      </c>
      <c r="V246" t="s">
        <v>16</v>
      </c>
      <c r="W246" t="s">
        <v>9809</v>
      </c>
      <c r="X246" t="s">
        <v>3677</v>
      </c>
      <c r="Y246">
        <v>0.68</v>
      </c>
      <c r="Z246" t="s">
        <v>9857</v>
      </c>
      <c r="AA246" t="s">
        <v>9851</v>
      </c>
      <c r="AB246" t="s">
        <v>11281</v>
      </c>
    </row>
    <row r="247" spans="1:28" x14ac:dyDescent="0.25">
      <c r="A247">
        <v>76</v>
      </c>
      <c r="B247" t="s">
        <v>3681</v>
      </c>
      <c r="C247" s="7">
        <v>44694</v>
      </c>
      <c r="D247" t="s">
        <v>3680</v>
      </c>
      <c r="E247" t="s">
        <v>509</v>
      </c>
      <c r="F247" t="s">
        <v>11</v>
      </c>
      <c r="G247" t="s">
        <v>92</v>
      </c>
      <c r="H247">
        <v>0.75</v>
      </c>
      <c r="I247" t="s">
        <v>13</v>
      </c>
      <c r="J247" t="s">
        <v>705</v>
      </c>
      <c r="K247" t="s">
        <v>948</v>
      </c>
      <c r="L247" t="s">
        <v>1936</v>
      </c>
      <c r="M247" t="s">
        <v>22</v>
      </c>
      <c r="N247" t="s">
        <v>16</v>
      </c>
      <c r="O247" t="s">
        <v>6282</v>
      </c>
      <c r="P247" t="s">
        <v>27</v>
      </c>
      <c r="Q247" t="s">
        <v>6744</v>
      </c>
      <c r="R247" t="s">
        <v>6245</v>
      </c>
      <c r="S247" t="s">
        <v>7115</v>
      </c>
      <c r="T247" t="s">
        <v>16</v>
      </c>
      <c r="U247" t="s">
        <v>11</v>
      </c>
      <c r="V247" t="s">
        <v>16</v>
      </c>
      <c r="W247" t="s">
        <v>9809</v>
      </c>
      <c r="X247" t="s">
        <v>3677</v>
      </c>
      <c r="Y247">
        <v>0.78</v>
      </c>
      <c r="Z247" t="s">
        <v>9857</v>
      </c>
      <c r="AA247" t="s">
        <v>9851</v>
      </c>
      <c r="AB247" t="s">
        <v>11282</v>
      </c>
    </row>
    <row r="248" spans="1:28" x14ac:dyDescent="0.25">
      <c r="A248">
        <v>75</v>
      </c>
      <c r="B248" t="s">
        <v>3685</v>
      </c>
      <c r="C248" s="7">
        <v>44693</v>
      </c>
      <c r="D248" t="s">
        <v>3687</v>
      </c>
      <c r="E248" t="s">
        <v>405</v>
      </c>
      <c r="F248" t="s">
        <v>11</v>
      </c>
      <c r="G248" t="s">
        <v>92</v>
      </c>
      <c r="H248">
        <v>0.66</v>
      </c>
      <c r="I248" t="s">
        <v>3305</v>
      </c>
      <c r="J248" t="s">
        <v>565</v>
      </c>
      <c r="K248" t="s">
        <v>16</v>
      </c>
      <c r="L248" t="s">
        <v>16</v>
      </c>
      <c r="M248" t="s">
        <v>22</v>
      </c>
      <c r="N248" t="s">
        <v>16</v>
      </c>
      <c r="O248" t="s">
        <v>1883</v>
      </c>
      <c r="P248" t="s">
        <v>132</v>
      </c>
      <c r="Q248" t="s">
        <v>6744</v>
      </c>
      <c r="R248" t="s">
        <v>9708</v>
      </c>
      <c r="S248" t="s">
        <v>9725</v>
      </c>
      <c r="T248" t="s">
        <v>16</v>
      </c>
      <c r="U248" t="s">
        <v>11</v>
      </c>
      <c r="V248" t="s">
        <v>16</v>
      </c>
      <c r="W248" t="s">
        <v>9809</v>
      </c>
      <c r="X248" t="s">
        <v>3684</v>
      </c>
      <c r="Y248">
        <v>0.69</v>
      </c>
      <c r="Z248" t="s">
        <v>9857</v>
      </c>
      <c r="AA248" t="s">
        <v>9851</v>
      </c>
      <c r="AB248" t="s">
        <v>11283</v>
      </c>
    </row>
    <row r="249" spans="1:28" x14ac:dyDescent="0.25">
      <c r="A249">
        <v>74</v>
      </c>
      <c r="B249" t="s">
        <v>3702</v>
      </c>
      <c r="C249" s="7">
        <v>44691</v>
      </c>
      <c r="D249" t="s">
        <v>3704</v>
      </c>
      <c r="E249" t="s">
        <v>381</v>
      </c>
      <c r="F249" t="s">
        <v>11</v>
      </c>
      <c r="G249" t="s">
        <v>100</v>
      </c>
      <c r="H249">
        <v>1.45</v>
      </c>
      <c r="I249" t="s">
        <v>13</v>
      </c>
      <c r="J249" t="s">
        <v>854</v>
      </c>
      <c r="K249" t="s">
        <v>64</v>
      </c>
      <c r="L249" t="s">
        <v>41</v>
      </c>
      <c r="M249" t="s">
        <v>22</v>
      </c>
      <c r="N249" t="s">
        <v>16</v>
      </c>
      <c r="O249" t="s">
        <v>6282</v>
      </c>
      <c r="P249" t="s">
        <v>23</v>
      </c>
      <c r="Q249" t="s">
        <v>6744</v>
      </c>
      <c r="R249" t="s">
        <v>6245</v>
      </c>
      <c r="S249" t="s">
        <v>7118</v>
      </c>
      <c r="T249" t="s">
        <v>16</v>
      </c>
      <c r="U249" t="s">
        <v>11</v>
      </c>
      <c r="V249" t="s">
        <v>1932</v>
      </c>
      <c r="W249" t="s">
        <v>9813</v>
      </c>
      <c r="X249" t="s">
        <v>3701</v>
      </c>
      <c r="Y249">
        <v>1.45</v>
      </c>
      <c r="Z249" t="s">
        <v>9857</v>
      </c>
      <c r="AA249" t="s">
        <v>9851</v>
      </c>
      <c r="AB249" t="s">
        <v>11284</v>
      </c>
    </row>
    <row r="250" spans="1:28" x14ac:dyDescent="0.25">
      <c r="A250">
        <v>73</v>
      </c>
      <c r="B250" t="s">
        <v>2500</v>
      </c>
      <c r="C250" s="7">
        <v>44680</v>
      </c>
      <c r="D250" t="s">
        <v>2274</v>
      </c>
      <c r="E250" t="s">
        <v>311</v>
      </c>
      <c r="F250" t="s">
        <v>11</v>
      </c>
      <c r="G250" t="s">
        <v>100</v>
      </c>
      <c r="H250">
        <v>1.5</v>
      </c>
      <c r="I250" t="s">
        <v>13</v>
      </c>
      <c r="J250" t="s">
        <v>20</v>
      </c>
      <c r="K250" t="s">
        <v>16</v>
      </c>
      <c r="L250" t="s">
        <v>16</v>
      </c>
      <c r="M250" t="s">
        <v>72</v>
      </c>
      <c r="N250" t="s">
        <v>16</v>
      </c>
      <c r="O250" t="s">
        <v>6282</v>
      </c>
      <c r="P250" t="s">
        <v>27</v>
      </c>
      <c r="Q250" t="s">
        <v>6744</v>
      </c>
      <c r="R250" t="s">
        <v>6245</v>
      </c>
      <c r="S250" t="s">
        <v>7115</v>
      </c>
      <c r="T250" t="s">
        <v>16</v>
      </c>
      <c r="U250" t="s">
        <v>11</v>
      </c>
      <c r="V250" t="s">
        <v>1929</v>
      </c>
      <c r="W250" t="s">
        <v>9813</v>
      </c>
      <c r="X250" t="s">
        <v>2177</v>
      </c>
      <c r="Y250">
        <v>1.5</v>
      </c>
      <c r="Z250" t="s">
        <v>9857</v>
      </c>
      <c r="AA250" t="s">
        <v>9858</v>
      </c>
      <c r="AB250" t="s">
        <v>11285</v>
      </c>
    </row>
    <row r="251" spans="1:28" x14ac:dyDescent="0.25">
      <c r="A251">
        <v>72</v>
      </c>
      <c r="B251" t="s">
        <v>3709</v>
      </c>
      <c r="C251" s="7">
        <v>44680</v>
      </c>
      <c r="D251" t="s">
        <v>3711</v>
      </c>
      <c r="E251" t="s">
        <v>3297</v>
      </c>
      <c r="F251" t="s">
        <v>11</v>
      </c>
      <c r="G251" t="s">
        <v>100</v>
      </c>
      <c r="H251">
        <v>0.36</v>
      </c>
      <c r="I251" t="s">
        <v>2048</v>
      </c>
      <c r="J251" t="s">
        <v>51</v>
      </c>
      <c r="K251" t="s">
        <v>16</v>
      </c>
      <c r="L251" t="s">
        <v>16</v>
      </c>
      <c r="M251" t="s">
        <v>22</v>
      </c>
      <c r="N251" t="s">
        <v>16</v>
      </c>
      <c r="O251" t="s">
        <v>6283</v>
      </c>
      <c r="P251" t="s">
        <v>18</v>
      </c>
      <c r="Q251" t="s">
        <v>6744</v>
      </c>
      <c r="R251" t="s">
        <v>9708</v>
      </c>
      <c r="S251" t="s">
        <v>9710</v>
      </c>
      <c r="T251" t="s">
        <v>16</v>
      </c>
      <c r="U251" t="s">
        <v>11</v>
      </c>
      <c r="V251" t="s">
        <v>16</v>
      </c>
      <c r="W251" t="s">
        <v>9813</v>
      </c>
      <c r="X251" t="s">
        <v>3708</v>
      </c>
      <c r="Y251">
        <v>0.36</v>
      </c>
      <c r="Z251" t="s">
        <v>9857</v>
      </c>
      <c r="AA251" t="s">
        <v>9858</v>
      </c>
      <c r="AB251" t="s">
        <v>11286</v>
      </c>
    </row>
    <row r="252" spans="1:28" x14ac:dyDescent="0.25">
      <c r="A252">
        <v>71</v>
      </c>
      <c r="B252" t="s">
        <v>3726</v>
      </c>
      <c r="C252" s="7">
        <v>44677</v>
      </c>
      <c r="D252" t="s">
        <v>4580</v>
      </c>
      <c r="E252" t="s">
        <v>304</v>
      </c>
      <c r="F252" t="s">
        <v>11</v>
      </c>
      <c r="G252" t="s">
        <v>100</v>
      </c>
      <c r="H252">
        <v>0.6</v>
      </c>
      <c r="I252" t="s">
        <v>13</v>
      </c>
      <c r="J252" t="s">
        <v>36</v>
      </c>
      <c r="K252" t="s">
        <v>16</v>
      </c>
      <c r="L252" t="s">
        <v>16</v>
      </c>
      <c r="M252" t="s">
        <v>22</v>
      </c>
      <c r="N252" t="s">
        <v>16</v>
      </c>
      <c r="O252" t="s">
        <v>6282</v>
      </c>
      <c r="P252" t="s">
        <v>39</v>
      </c>
      <c r="Q252" t="s">
        <v>6744</v>
      </c>
      <c r="R252" t="s">
        <v>9708</v>
      </c>
      <c r="S252" t="s">
        <v>9725</v>
      </c>
      <c r="T252" t="s">
        <v>16</v>
      </c>
      <c r="U252" t="s">
        <v>11</v>
      </c>
      <c r="V252" t="s">
        <v>1932</v>
      </c>
      <c r="W252" t="s">
        <v>9813</v>
      </c>
      <c r="X252" t="s">
        <v>3725</v>
      </c>
      <c r="Y252">
        <v>0.6</v>
      </c>
      <c r="Z252" t="s">
        <v>9857</v>
      </c>
      <c r="AA252" t="s">
        <v>9858</v>
      </c>
      <c r="AB252" t="s">
        <v>11287</v>
      </c>
    </row>
    <row r="253" spans="1:28" x14ac:dyDescent="0.25">
      <c r="A253">
        <v>70</v>
      </c>
      <c r="B253" t="s">
        <v>3720</v>
      </c>
      <c r="C253" s="7">
        <v>44677</v>
      </c>
      <c r="D253" t="s">
        <v>3722</v>
      </c>
      <c r="E253" t="s">
        <v>509</v>
      </c>
      <c r="F253" t="s">
        <v>11</v>
      </c>
      <c r="G253" t="s">
        <v>100</v>
      </c>
      <c r="H253">
        <v>1</v>
      </c>
      <c r="I253" t="s">
        <v>13</v>
      </c>
      <c r="J253" t="s">
        <v>40</v>
      </c>
      <c r="K253" t="s">
        <v>46</v>
      </c>
      <c r="L253" t="s">
        <v>65</v>
      </c>
      <c r="M253" t="s">
        <v>22</v>
      </c>
      <c r="N253" t="s">
        <v>16</v>
      </c>
      <c r="O253" t="s">
        <v>6283</v>
      </c>
      <c r="P253" t="s">
        <v>27</v>
      </c>
      <c r="Q253" t="s">
        <v>6744</v>
      </c>
      <c r="R253" t="s">
        <v>6245</v>
      </c>
      <c r="S253" t="s">
        <v>7115</v>
      </c>
      <c r="T253" t="s">
        <v>16</v>
      </c>
      <c r="U253" t="s">
        <v>11</v>
      </c>
      <c r="V253" t="s">
        <v>16</v>
      </c>
      <c r="W253" t="s">
        <v>9813</v>
      </c>
      <c r="X253" t="s">
        <v>3719</v>
      </c>
      <c r="Y253">
        <v>1</v>
      </c>
      <c r="Z253" t="s">
        <v>9857</v>
      </c>
      <c r="AA253" t="s">
        <v>9858</v>
      </c>
      <c r="AB253" t="s">
        <v>11288</v>
      </c>
    </row>
    <row r="254" spans="1:28" x14ac:dyDescent="0.25">
      <c r="A254">
        <v>69</v>
      </c>
      <c r="B254" t="s">
        <v>3730</v>
      </c>
      <c r="C254" s="7">
        <v>44676</v>
      </c>
      <c r="D254" t="s">
        <v>6042</v>
      </c>
      <c r="E254" t="s">
        <v>405</v>
      </c>
      <c r="F254" t="s">
        <v>11</v>
      </c>
      <c r="G254" t="s">
        <v>100</v>
      </c>
      <c r="H254">
        <v>1.01</v>
      </c>
      <c r="I254" t="s">
        <v>121</v>
      </c>
      <c r="J254" t="s">
        <v>51</v>
      </c>
      <c r="K254" t="s">
        <v>16</v>
      </c>
      <c r="L254" t="s">
        <v>16</v>
      </c>
      <c r="M254" t="s">
        <v>166</v>
      </c>
      <c r="N254" t="s">
        <v>16</v>
      </c>
      <c r="O254" t="s">
        <v>6283</v>
      </c>
      <c r="P254" t="s">
        <v>18</v>
      </c>
      <c r="Q254" t="s">
        <v>6744</v>
      </c>
      <c r="R254" t="s">
        <v>9708</v>
      </c>
      <c r="S254" t="s">
        <v>9725</v>
      </c>
      <c r="T254" t="s">
        <v>16</v>
      </c>
      <c r="U254" t="s">
        <v>11</v>
      </c>
      <c r="V254" t="s">
        <v>1929</v>
      </c>
      <c r="W254" t="s">
        <v>9813</v>
      </c>
      <c r="X254" t="s">
        <v>3729</v>
      </c>
      <c r="Y254">
        <v>1.01</v>
      </c>
      <c r="Z254" t="s">
        <v>9857</v>
      </c>
      <c r="AA254" t="s">
        <v>9858</v>
      </c>
      <c r="AB254" t="s">
        <v>11289</v>
      </c>
    </row>
    <row r="255" spans="1:28" x14ac:dyDescent="0.25">
      <c r="A255">
        <v>68</v>
      </c>
      <c r="B255" t="s">
        <v>3196</v>
      </c>
      <c r="C255" s="7">
        <v>44676</v>
      </c>
      <c r="D255" t="s">
        <v>3194</v>
      </c>
      <c r="E255" t="s">
        <v>7120</v>
      </c>
      <c r="F255" t="s">
        <v>11</v>
      </c>
      <c r="G255" t="s">
        <v>100</v>
      </c>
      <c r="H255">
        <v>0.7</v>
      </c>
      <c r="I255" t="s">
        <v>13</v>
      </c>
      <c r="J255" t="s">
        <v>36</v>
      </c>
      <c r="K255" t="s">
        <v>16</v>
      </c>
      <c r="L255" t="s">
        <v>16</v>
      </c>
      <c r="M255" t="s">
        <v>22</v>
      </c>
      <c r="N255" t="s">
        <v>16</v>
      </c>
      <c r="O255" t="s">
        <v>6282</v>
      </c>
      <c r="P255" t="s">
        <v>52</v>
      </c>
      <c r="Q255" t="s">
        <v>6744</v>
      </c>
      <c r="R255" t="s">
        <v>6243</v>
      </c>
      <c r="S255" t="s">
        <v>16</v>
      </c>
      <c r="T255" t="s">
        <v>16</v>
      </c>
      <c r="U255" t="s">
        <v>11</v>
      </c>
      <c r="V255" t="s">
        <v>1929</v>
      </c>
      <c r="W255" t="s">
        <v>9813</v>
      </c>
      <c r="X255" t="s">
        <v>3191</v>
      </c>
      <c r="Y255">
        <v>0.7</v>
      </c>
      <c r="Z255" t="s">
        <v>9857</v>
      </c>
      <c r="AA255" t="s">
        <v>9858</v>
      </c>
      <c r="AB255" t="s">
        <v>11290</v>
      </c>
    </row>
    <row r="256" spans="1:28" x14ac:dyDescent="0.25">
      <c r="A256">
        <v>67</v>
      </c>
      <c r="B256" t="s">
        <v>3739</v>
      </c>
      <c r="C256" s="7">
        <v>44673</v>
      </c>
      <c r="D256" t="s">
        <v>3736</v>
      </c>
      <c r="E256" t="s">
        <v>371</v>
      </c>
      <c r="F256" t="s">
        <v>11</v>
      </c>
      <c r="G256" t="s">
        <v>100</v>
      </c>
      <c r="H256">
        <v>0.44</v>
      </c>
      <c r="I256" t="s">
        <v>13</v>
      </c>
      <c r="J256" t="s">
        <v>51</v>
      </c>
      <c r="K256" t="s">
        <v>16</v>
      </c>
      <c r="L256" t="s">
        <v>16</v>
      </c>
      <c r="M256" t="s">
        <v>72</v>
      </c>
      <c r="N256" t="s">
        <v>16</v>
      </c>
      <c r="O256" t="s">
        <v>6283</v>
      </c>
      <c r="P256" t="s">
        <v>18</v>
      </c>
      <c r="Q256" t="s">
        <v>6744</v>
      </c>
      <c r="R256" t="s">
        <v>6245</v>
      </c>
      <c r="S256" t="s">
        <v>7115</v>
      </c>
      <c r="T256" t="s">
        <v>16</v>
      </c>
      <c r="U256" t="s">
        <v>11</v>
      </c>
      <c r="V256" t="s">
        <v>1929</v>
      </c>
      <c r="W256" t="s">
        <v>9813</v>
      </c>
      <c r="X256" t="s">
        <v>3733</v>
      </c>
      <c r="Y256">
        <v>0.44</v>
      </c>
      <c r="Z256" t="s">
        <v>9857</v>
      </c>
      <c r="AA256" t="s">
        <v>9858</v>
      </c>
      <c r="AB256" t="s">
        <v>11291</v>
      </c>
    </row>
    <row r="257" spans="1:28" x14ac:dyDescent="0.25">
      <c r="A257">
        <v>66</v>
      </c>
      <c r="B257" t="s">
        <v>3734</v>
      </c>
      <c r="C257" s="7">
        <v>44673</v>
      </c>
      <c r="D257" t="s">
        <v>3736</v>
      </c>
      <c r="E257" t="s">
        <v>3297</v>
      </c>
      <c r="F257" t="s">
        <v>11</v>
      </c>
      <c r="G257" t="s">
        <v>100</v>
      </c>
      <c r="H257">
        <v>1.2</v>
      </c>
      <c r="I257" t="s">
        <v>13</v>
      </c>
      <c r="J257" t="s">
        <v>51</v>
      </c>
      <c r="K257" t="s">
        <v>16</v>
      </c>
      <c r="L257" t="s">
        <v>16</v>
      </c>
      <c r="M257" t="s">
        <v>72</v>
      </c>
      <c r="N257" t="s">
        <v>16</v>
      </c>
      <c r="O257" t="s">
        <v>6283</v>
      </c>
      <c r="P257" t="s">
        <v>18</v>
      </c>
      <c r="Q257" t="s">
        <v>6744</v>
      </c>
      <c r="R257" t="s">
        <v>9708</v>
      </c>
      <c r="S257" t="s">
        <v>9710</v>
      </c>
      <c r="T257" t="s">
        <v>16</v>
      </c>
      <c r="U257" t="s">
        <v>11</v>
      </c>
      <c r="V257" t="s">
        <v>1929</v>
      </c>
      <c r="W257" t="s">
        <v>9813</v>
      </c>
      <c r="X257" t="s">
        <v>3733</v>
      </c>
      <c r="Y257">
        <v>1.2</v>
      </c>
      <c r="Z257" t="s">
        <v>9857</v>
      </c>
      <c r="AA257" t="s">
        <v>9858</v>
      </c>
      <c r="AB257" t="s">
        <v>11292</v>
      </c>
    </row>
    <row r="258" spans="1:28" x14ac:dyDescent="0.25">
      <c r="A258">
        <v>65</v>
      </c>
      <c r="B258" t="s">
        <v>3737</v>
      </c>
      <c r="C258" s="7">
        <v>44672</v>
      </c>
      <c r="D258" t="s">
        <v>3736</v>
      </c>
      <c r="E258" t="s">
        <v>3758</v>
      </c>
      <c r="F258" t="s">
        <v>11</v>
      </c>
      <c r="G258" t="s">
        <v>100</v>
      </c>
      <c r="H258">
        <v>0.84</v>
      </c>
      <c r="I258" t="s">
        <v>13</v>
      </c>
      <c r="J258" t="s">
        <v>66</v>
      </c>
      <c r="K258" t="s">
        <v>16</v>
      </c>
      <c r="L258" t="s">
        <v>16</v>
      </c>
      <c r="M258" t="s">
        <v>72</v>
      </c>
      <c r="N258" t="s">
        <v>16</v>
      </c>
      <c r="O258" t="s">
        <v>6283</v>
      </c>
      <c r="P258" t="s">
        <v>18</v>
      </c>
      <c r="Q258" t="s">
        <v>6744</v>
      </c>
      <c r="R258" t="s">
        <v>16</v>
      </c>
      <c r="S258" t="s">
        <v>16</v>
      </c>
      <c r="T258" t="s">
        <v>16</v>
      </c>
      <c r="U258" t="s">
        <v>11</v>
      </c>
      <c r="V258" t="s">
        <v>1929</v>
      </c>
      <c r="W258" t="s">
        <v>9813</v>
      </c>
      <c r="X258" t="s">
        <v>3733</v>
      </c>
      <c r="Y258">
        <v>0.84</v>
      </c>
      <c r="Z258" t="s">
        <v>9857</v>
      </c>
      <c r="AA258" t="s">
        <v>9858</v>
      </c>
      <c r="AB258" t="s">
        <v>11293</v>
      </c>
    </row>
    <row r="259" spans="1:28" x14ac:dyDescent="0.25">
      <c r="A259">
        <v>64</v>
      </c>
      <c r="B259" t="s">
        <v>3760</v>
      </c>
      <c r="C259" s="7">
        <v>44671</v>
      </c>
      <c r="D259" t="s">
        <v>3762</v>
      </c>
      <c r="E259" t="s">
        <v>3297</v>
      </c>
      <c r="F259" t="s">
        <v>340</v>
      </c>
      <c r="G259" t="s">
        <v>100</v>
      </c>
      <c r="H259">
        <v>2</v>
      </c>
      <c r="I259" t="s">
        <v>13</v>
      </c>
      <c r="J259" t="s">
        <v>51</v>
      </c>
      <c r="K259" t="s">
        <v>648</v>
      </c>
      <c r="L259" t="s">
        <v>2079</v>
      </c>
      <c r="M259" t="s">
        <v>72</v>
      </c>
      <c r="N259" t="s">
        <v>4345</v>
      </c>
      <c r="O259" t="s">
        <v>6282</v>
      </c>
      <c r="P259" t="s">
        <v>129</v>
      </c>
      <c r="Q259" t="s">
        <v>1937</v>
      </c>
      <c r="R259" t="s">
        <v>9708</v>
      </c>
      <c r="S259" t="s">
        <v>9710</v>
      </c>
      <c r="T259" t="s">
        <v>16</v>
      </c>
      <c r="U259" t="s">
        <v>2684</v>
      </c>
      <c r="V259" t="s">
        <v>1926</v>
      </c>
      <c r="W259" t="s">
        <v>9813</v>
      </c>
      <c r="X259" t="s">
        <v>3759</v>
      </c>
      <c r="Y259">
        <v>2</v>
      </c>
      <c r="Z259" t="s">
        <v>9857</v>
      </c>
      <c r="AA259" t="s">
        <v>9858</v>
      </c>
      <c r="AB259" t="s">
        <v>11294</v>
      </c>
    </row>
    <row r="260" spans="1:28" x14ac:dyDescent="0.25">
      <c r="A260">
        <v>63</v>
      </c>
      <c r="B260" t="s">
        <v>2913</v>
      </c>
      <c r="C260" s="7">
        <v>44665</v>
      </c>
      <c r="D260" t="s">
        <v>2912</v>
      </c>
      <c r="E260" t="s">
        <v>509</v>
      </c>
      <c r="F260" t="s">
        <v>11</v>
      </c>
      <c r="G260" t="s">
        <v>100</v>
      </c>
      <c r="H260">
        <v>1.42</v>
      </c>
      <c r="I260" t="s">
        <v>13</v>
      </c>
      <c r="J260" t="s">
        <v>930</v>
      </c>
      <c r="K260" t="s">
        <v>299</v>
      </c>
      <c r="L260" t="s">
        <v>65</v>
      </c>
      <c r="M260" t="s">
        <v>22</v>
      </c>
      <c r="N260" t="s">
        <v>16</v>
      </c>
      <c r="O260" t="s">
        <v>6282</v>
      </c>
      <c r="P260" t="s">
        <v>27</v>
      </c>
      <c r="Q260" t="s">
        <v>6744</v>
      </c>
      <c r="R260" t="s">
        <v>6245</v>
      </c>
      <c r="S260" t="s">
        <v>7115</v>
      </c>
      <c r="T260" t="s">
        <v>16</v>
      </c>
      <c r="U260" t="s">
        <v>11</v>
      </c>
      <c r="V260" t="s">
        <v>1932</v>
      </c>
      <c r="W260" t="s">
        <v>9813</v>
      </c>
      <c r="X260" t="s">
        <v>2335</v>
      </c>
      <c r="Y260">
        <v>1.42</v>
      </c>
      <c r="Z260" t="s">
        <v>9857</v>
      </c>
      <c r="AA260" t="s">
        <v>9858</v>
      </c>
      <c r="AB260" t="s">
        <v>11295</v>
      </c>
    </row>
    <row r="261" spans="1:28" x14ac:dyDescent="0.25">
      <c r="A261">
        <v>62</v>
      </c>
      <c r="B261" t="s">
        <v>3295</v>
      </c>
      <c r="C261" s="7">
        <v>44664</v>
      </c>
      <c r="D261" t="s">
        <v>3294</v>
      </c>
      <c r="E261" t="s">
        <v>3297</v>
      </c>
      <c r="F261" t="s">
        <v>11</v>
      </c>
      <c r="G261" t="s">
        <v>100</v>
      </c>
      <c r="H261">
        <v>0.3</v>
      </c>
      <c r="I261" t="s">
        <v>2048</v>
      </c>
      <c r="J261" t="s">
        <v>930</v>
      </c>
      <c r="K261" t="s">
        <v>16</v>
      </c>
      <c r="L261" t="s">
        <v>16</v>
      </c>
      <c r="M261" t="s">
        <v>22</v>
      </c>
      <c r="N261" t="s">
        <v>16</v>
      </c>
      <c r="O261" t="s">
        <v>6283</v>
      </c>
      <c r="P261" t="s">
        <v>18</v>
      </c>
      <c r="Q261" t="s">
        <v>6744</v>
      </c>
      <c r="R261" t="s">
        <v>9708</v>
      </c>
      <c r="S261" t="s">
        <v>9710</v>
      </c>
      <c r="T261" t="s">
        <v>16</v>
      </c>
      <c r="U261" t="s">
        <v>11</v>
      </c>
      <c r="V261" t="s">
        <v>16</v>
      </c>
      <c r="W261" t="s">
        <v>9813</v>
      </c>
      <c r="X261" t="s">
        <v>3291</v>
      </c>
      <c r="Y261">
        <v>0.3</v>
      </c>
      <c r="Z261" t="s">
        <v>9857</v>
      </c>
      <c r="AA261" t="s">
        <v>9858</v>
      </c>
      <c r="AB261" t="s">
        <v>11296</v>
      </c>
    </row>
    <row r="262" spans="1:28" x14ac:dyDescent="0.25">
      <c r="A262">
        <v>61</v>
      </c>
      <c r="B262" t="s">
        <v>2751</v>
      </c>
      <c r="C262" s="7">
        <v>44662</v>
      </c>
      <c r="D262" t="s">
        <v>2268</v>
      </c>
      <c r="E262" t="s">
        <v>3297</v>
      </c>
      <c r="F262" t="s">
        <v>11</v>
      </c>
      <c r="G262" t="s">
        <v>100</v>
      </c>
      <c r="H262">
        <v>2</v>
      </c>
      <c r="I262" t="s">
        <v>13</v>
      </c>
      <c r="J262" t="s">
        <v>930</v>
      </c>
      <c r="K262" t="s">
        <v>16</v>
      </c>
      <c r="L262" t="s">
        <v>16</v>
      </c>
      <c r="M262" t="s">
        <v>22</v>
      </c>
      <c r="N262" t="s">
        <v>5514</v>
      </c>
      <c r="O262" t="s">
        <v>6282</v>
      </c>
      <c r="P262" t="s">
        <v>67</v>
      </c>
      <c r="Q262" t="s">
        <v>6744</v>
      </c>
      <c r="R262" t="s">
        <v>9708</v>
      </c>
      <c r="S262" t="s">
        <v>9710</v>
      </c>
      <c r="T262" t="s">
        <v>16</v>
      </c>
      <c r="U262" t="s">
        <v>11</v>
      </c>
      <c r="V262" t="s">
        <v>1932</v>
      </c>
      <c r="W262" t="s">
        <v>9813</v>
      </c>
      <c r="X262" t="s">
        <v>2269</v>
      </c>
      <c r="Y262">
        <v>2</v>
      </c>
      <c r="Z262" t="s">
        <v>9857</v>
      </c>
      <c r="AA262" t="s">
        <v>9858</v>
      </c>
      <c r="AB262" t="s">
        <v>11297</v>
      </c>
    </row>
    <row r="263" spans="1:28" x14ac:dyDescent="0.25">
      <c r="A263">
        <v>60</v>
      </c>
      <c r="B263" t="s">
        <v>3779</v>
      </c>
      <c r="C263" s="7">
        <v>44661</v>
      </c>
      <c r="D263" t="s">
        <v>3781</v>
      </c>
      <c r="E263" t="s">
        <v>3071</v>
      </c>
      <c r="F263" t="s">
        <v>11</v>
      </c>
      <c r="G263" t="s">
        <v>100</v>
      </c>
      <c r="H263">
        <v>0.33</v>
      </c>
      <c r="I263" t="s">
        <v>1998</v>
      </c>
      <c r="J263" t="s">
        <v>20</v>
      </c>
      <c r="K263" t="s">
        <v>16</v>
      </c>
      <c r="L263" t="s">
        <v>16</v>
      </c>
      <c r="M263" t="s">
        <v>22</v>
      </c>
      <c r="N263" t="s">
        <v>16</v>
      </c>
      <c r="O263" t="s">
        <v>1883</v>
      </c>
      <c r="P263" t="s">
        <v>35</v>
      </c>
      <c r="Q263" t="s">
        <v>1937</v>
      </c>
      <c r="R263" t="s">
        <v>9708</v>
      </c>
      <c r="S263" t="s">
        <v>9734</v>
      </c>
      <c r="T263" t="s">
        <v>16</v>
      </c>
      <c r="U263" t="s">
        <v>11</v>
      </c>
      <c r="V263" t="s">
        <v>16</v>
      </c>
      <c r="W263" t="s">
        <v>9813</v>
      </c>
      <c r="X263" t="s">
        <v>3778</v>
      </c>
      <c r="Y263">
        <v>0.33</v>
      </c>
      <c r="Z263" t="s">
        <v>9857</v>
      </c>
      <c r="AA263" t="s">
        <v>9858</v>
      </c>
      <c r="AB263" t="s">
        <v>11298</v>
      </c>
    </row>
    <row r="264" spans="1:28" x14ac:dyDescent="0.25">
      <c r="A264">
        <v>59</v>
      </c>
      <c r="B264" t="s">
        <v>3789</v>
      </c>
      <c r="C264" s="7">
        <v>44659</v>
      </c>
      <c r="D264" t="s">
        <v>1309</v>
      </c>
      <c r="E264" t="s">
        <v>509</v>
      </c>
      <c r="F264" t="s">
        <v>11</v>
      </c>
      <c r="G264" t="s">
        <v>100</v>
      </c>
      <c r="H264">
        <v>0.57499999999999996</v>
      </c>
      <c r="I264" t="s">
        <v>13</v>
      </c>
      <c r="J264" t="s">
        <v>2388</v>
      </c>
      <c r="K264" t="s">
        <v>1158</v>
      </c>
      <c r="L264" t="s">
        <v>2079</v>
      </c>
      <c r="M264" t="s">
        <v>22</v>
      </c>
      <c r="N264" t="s">
        <v>4345</v>
      </c>
      <c r="O264" t="s">
        <v>6283</v>
      </c>
      <c r="P264" t="s">
        <v>27</v>
      </c>
      <c r="Q264" t="s">
        <v>6744</v>
      </c>
      <c r="R264" t="s">
        <v>6245</v>
      </c>
      <c r="S264" t="s">
        <v>7115</v>
      </c>
      <c r="T264" t="s">
        <v>16</v>
      </c>
      <c r="U264" t="s">
        <v>11</v>
      </c>
      <c r="V264" t="s">
        <v>1929</v>
      </c>
      <c r="W264" t="s">
        <v>9813</v>
      </c>
      <c r="X264" t="s">
        <v>1310</v>
      </c>
      <c r="Y264">
        <v>0.57999999999999996</v>
      </c>
      <c r="Z264" t="s">
        <v>9857</v>
      </c>
      <c r="AA264" t="s">
        <v>9858</v>
      </c>
      <c r="AB264" t="s">
        <v>11299</v>
      </c>
    </row>
    <row r="265" spans="1:28" x14ac:dyDescent="0.25">
      <c r="A265">
        <v>58</v>
      </c>
      <c r="B265" t="s">
        <v>3784</v>
      </c>
      <c r="C265" s="7">
        <v>44659</v>
      </c>
      <c r="D265" t="s">
        <v>3786</v>
      </c>
      <c r="E265" t="s">
        <v>391</v>
      </c>
      <c r="F265" t="s">
        <v>11</v>
      </c>
      <c r="G265" t="s">
        <v>100</v>
      </c>
      <c r="H265">
        <v>0.48</v>
      </c>
      <c r="I265" t="s">
        <v>13</v>
      </c>
      <c r="J265" t="s">
        <v>930</v>
      </c>
      <c r="K265" t="s">
        <v>16</v>
      </c>
      <c r="L265" t="s">
        <v>16</v>
      </c>
      <c r="M265" t="s">
        <v>22</v>
      </c>
      <c r="N265" t="s">
        <v>16</v>
      </c>
      <c r="O265" t="s">
        <v>1883</v>
      </c>
      <c r="P265" t="s">
        <v>18</v>
      </c>
      <c r="Q265" t="s">
        <v>6744</v>
      </c>
      <c r="R265" t="s">
        <v>6245</v>
      </c>
      <c r="S265" t="s">
        <v>7116</v>
      </c>
      <c r="T265" t="s">
        <v>16</v>
      </c>
      <c r="U265" t="s">
        <v>11</v>
      </c>
      <c r="V265" t="s">
        <v>16</v>
      </c>
      <c r="W265" t="s">
        <v>9813</v>
      </c>
      <c r="X265" t="s">
        <v>3783</v>
      </c>
      <c r="Y265">
        <v>0.48</v>
      </c>
      <c r="Z265" t="s">
        <v>9857</v>
      </c>
      <c r="AA265" t="s">
        <v>9858</v>
      </c>
      <c r="AB265" t="s">
        <v>11300</v>
      </c>
    </row>
    <row r="266" spans="1:28" x14ac:dyDescent="0.25">
      <c r="A266">
        <v>57</v>
      </c>
      <c r="B266" t="s">
        <v>3814</v>
      </c>
      <c r="C266" s="7">
        <v>44651</v>
      </c>
      <c r="D266" t="s">
        <v>3816</v>
      </c>
      <c r="E266" t="s">
        <v>2509</v>
      </c>
      <c r="F266" t="s">
        <v>11</v>
      </c>
      <c r="G266" t="s">
        <v>100</v>
      </c>
      <c r="H266">
        <v>0.6</v>
      </c>
      <c r="I266" t="s">
        <v>137</v>
      </c>
      <c r="J266" t="s">
        <v>942</v>
      </c>
      <c r="K266" t="s">
        <v>16</v>
      </c>
      <c r="L266" t="s">
        <v>16</v>
      </c>
      <c r="M266" t="s">
        <v>72</v>
      </c>
      <c r="N266" t="s">
        <v>16</v>
      </c>
      <c r="O266" t="s">
        <v>6282</v>
      </c>
      <c r="P266" t="s">
        <v>58</v>
      </c>
      <c r="Q266" t="s">
        <v>6745</v>
      </c>
      <c r="R266" t="s">
        <v>6245</v>
      </c>
      <c r="S266" t="s">
        <v>7115</v>
      </c>
      <c r="T266" t="s">
        <v>16</v>
      </c>
      <c r="U266" t="s">
        <v>11</v>
      </c>
      <c r="V266" t="s">
        <v>1929</v>
      </c>
      <c r="W266" t="s">
        <v>9813</v>
      </c>
      <c r="X266" t="s">
        <v>3813</v>
      </c>
      <c r="Y266">
        <v>0.6</v>
      </c>
      <c r="Z266" t="s">
        <v>9857</v>
      </c>
      <c r="AA266" t="s">
        <v>9852</v>
      </c>
      <c r="AB266" t="s">
        <v>11301</v>
      </c>
    </row>
    <row r="267" spans="1:28" x14ac:dyDescent="0.25">
      <c r="A267">
        <v>56</v>
      </c>
      <c r="B267" t="s">
        <v>3822</v>
      </c>
      <c r="C267" s="7">
        <v>44651</v>
      </c>
      <c r="D267" t="s">
        <v>3824</v>
      </c>
      <c r="E267" t="s">
        <v>2468</v>
      </c>
      <c r="F267" t="s">
        <v>11</v>
      </c>
      <c r="G267" t="s">
        <v>100</v>
      </c>
      <c r="H267">
        <v>2.44</v>
      </c>
      <c r="I267" t="s">
        <v>2048</v>
      </c>
      <c r="J267" t="s">
        <v>66</v>
      </c>
      <c r="K267" t="s">
        <v>16</v>
      </c>
      <c r="L267" t="s">
        <v>16</v>
      </c>
      <c r="M267" t="s">
        <v>22</v>
      </c>
      <c r="N267" t="s">
        <v>16</v>
      </c>
      <c r="O267" t="s">
        <v>6282</v>
      </c>
      <c r="P267" t="s">
        <v>30</v>
      </c>
      <c r="Q267" t="s">
        <v>6744</v>
      </c>
      <c r="R267" t="s">
        <v>6245</v>
      </c>
      <c r="S267" t="s">
        <v>16</v>
      </c>
      <c r="T267" t="s">
        <v>16</v>
      </c>
      <c r="U267" t="s">
        <v>11</v>
      </c>
      <c r="V267" t="s">
        <v>1932</v>
      </c>
      <c r="W267" t="s">
        <v>9813</v>
      </c>
      <c r="X267" t="s">
        <v>3821</v>
      </c>
      <c r="Y267">
        <v>2.44</v>
      </c>
      <c r="Z267" t="s">
        <v>9857</v>
      </c>
      <c r="AA267" t="s">
        <v>9852</v>
      </c>
      <c r="AB267" t="s">
        <v>11302</v>
      </c>
    </row>
    <row r="268" spans="1:28" x14ac:dyDescent="0.25">
      <c r="A268">
        <v>55</v>
      </c>
      <c r="B268" t="s">
        <v>3818</v>
      </c>
      <c r="C268" s="7">
        <v>44651</v>
      </c>
      <c r="D268" t="s">
        <v>2375</v>
      </c>
      <c r="E268" t="s">
        <v>311</v>
      </c>
      <c r="F268" t="s">
        <v>11</v>
      </c>
      <c r="G268" t="s">
        <v>100</v>
      </c>
      <c r="H268">
        <v>0.49</v>
      </c>
      <c r="I268" t="s">
        <v>13</v>
      </c>
      <c r="J268" t="s">
        <v>942</v>
      </c>
      <c r="K268" t="s">
        <v>2523</v>
      </c>
      <c r="L268" t="s">
        <v>2079</v>
      </c>
      <c r="M268" t="s">
        <v>22</v>
      </c>
      <c r="N268" t="s">
        <v>16</v>
      </c>
      <c r="O268" t="s">
        <v>6282</v>
      </c>
      <c r="P268" t="s">
        <v>27</v>
      </c>
      <c r="Q268" t="s">
        <v>6744</v>
      </c>
      <c r="R268" t="s">
        <v>6245</v>
      </c>
      <c r="S268" t="s">
        <v>7115</v>
      </c>
      <c r="T268" t="s">
        <v>16</v>
      </c>
      <c r="U268" t="s">
        <v>11</v>
      </c>
      <c r="V268" t="s">
        <v>1932</v>
      </c>
      <c r="W268" t="s">
        <v>9813</v>
      </c>
      <c r="X268" t="s">
        <v>2377</v>
      </c>
      <c r="Y268">
        <v>0.49</v>
      </c>
      <c r="Z268" t="s">
        <v>9857</v>
      </c>
      <c r="AA268" t="s">
        <v>9852</v>
      </c>
      <c r="AB268" t="s">
        <v>11303</v>
      </c>
    </row>
    <row r="269" spans="1:28" x14ac:dyDescent="0.25">
      <c r="A269">
        <v>54</v>
      </c>
      <c r="B269" t="s">
        <v>3809</v>
      </c>
      <c r="C269" s="7">
        <v>44651</v>
      </c>
      <c r="D269" t="s">
        <v>3811</v>
      </c>
      <c r="E269" t="s">
        <v>509</v>
      </c>
      <c r="F269" t="s">
        <v>11</v>
      </c>
      <c r="G269" t="s">
        <v>100</v>
      </c>
      <c r="H269">
        <v>0.35</v>
      </c>
      <c r="I269" t="s">
        <v>13</v>
      </c>
      <c r="J269" t="s">
        <v>161</v>
      </c>
      <c r="K269" t="s">
        <v>2523</v>
      </c>
      <c r="L269" t="s">
        <v>65</v>
      </c>
      <c r="M269" t="s">
        <v>22</v>
      </c>
      <c r="N269" t="s">
        <v>16</v>
      </c>
      <c r="O269" t="s">
        <v>6282</v>
      </c>
      <c r="P269" t="s">
        <v>18</v>
      </c>
      <c r="Q269" t="s">
        <v>6744</v>
      </c>
      <c r="R269" t="s">
        <v>6245</v>
      </c>
      <c r="S269" t="s">
        <v>7115</v>
      </c>
      <c r="T269" t="s">
        <v>16</v>
      </c>
      <c r="U269" t="s">
        <v>11</v>
      </c>
      <c r="V269" t="s">
        <v>1932</v>
      </c>
      <c r="W269" t="s">
        <v>9813</v>
      </c>
      <c r="X269" t="s">
        <v>3808</v>
      </c>
      <c r="Y269">
        <v>0.35</v>
      </c>
      <c r="Z269" t="s">
        <v>9857</v>
      </c>
      <c r="AA269" t="s">
        <v>9852</v>
      </c>
      <c r="AB269" t="s">
        <v>11304</v>
      </c>
    </row>
    <row r="270" spans="1:28" x14ac:dyDescent="0.25">
      <c r="A270">
        <v>53</v>
      </c>
      <c r="B270" t="s">
        <v>3837</v>
      </c>
      <c r="C270" s="7">
        <v>44650</v>
      </c>
      <c r="D270" t="s">
        <v>3839</v>
      </c>
      <c r="E270" t="s">
        <v>3297</v>
      </c>
      <c r="F270" t="s">
        <v>11</v>
      </c>
      <c r="G270" t="s">
        <v>100</v>
      </c>
      <c r="H270">
        <v>0.28999999999999998</v>
      </c>
      <c r="I270" t="s">
        <v>13</v>
      </c>
      <c r="J270" t="s">
        <v>888</v>
      </c>
      <c r="K270" t="s">
        <v>690</v>
      </c>
      <c r="L270" t="s">
        <v>65</v>
      </c>
      <c r="M270" t="s">
        <v>22</v>
      </c>
      <c r="N270" t="s">
        <v>16</v>
      </c>
      <c r="O270" t="s">
        <v>1883</v>
      </c>
      <c r="P270" t="s">
        <v>27</v>
      </c>
      <c r="Q270" t="s">
        <v>6744</v>
      </c>
      <c r="R270" t="s">
        <v>9708</v>
      </c>
      <c r="S270" t="s">
        <v>9710</v>
      </c>
      <c r="T270" t="s">
        <v>16</v>
      </c>
      <c r="U270" t="s">
        <v>11</v>
      </c>
      <c r="V270" t="s">
        <v>1932</v>
      </c>
      <c r="W270" t="s">
        <v>9813</v>
      </c>
      <c r="X270" t="s">
        <v>3836</v>
      </c>
      <c r="Y270">
        <v>0.28999999999999998</v>
      </c>
      <c r="Z270" t="s">
        <v>9857</v>
      </c>
      <c r="AA270" t="s">
        <v>9852</v>
      </c>
      <c r="AB270" t="s">
        <v>11305</v>
      </c>
    </row>
    <row r="271" spans="1:28" x14ac:dyDescent="0.25">
      <c r="A271">
        <v>52</v>
      </c>
      <c r="B271" t="s">
        <v>3097</v>
      </c>
      <c r="C271" s="7">
        <v>44649</v>
      </c>
      <c r="D271" t="s">
        <v>3096</v>
      </c>
      <c r="E271" t="s">
        <v>371</v>
      </c>
      <c r="F271" t="s">
        <v>11</v>
      </c>
      <c r="G271" t="s">
        <v>100</v>
      </c>
      <c r="H271">
        <v>1</v>
      </c>
      <c r="I271" t="s">
        <v>13</v>
      </c>
      <c r="J271" t="s">
        <v>942</v>
      </c>
      <c r="K271" t="s">
        <v>16</v>
      </c>
      <c r="L271" t="s">
        <v>16</v>
      </c>
      <c r="M271" t="s">
        <v>22</v>
      </c>
      <c r="N271" t="s">
        <v>16</v>
      </c>
      <c r="O271" t="s">
        <v>6282</v>
      </c>
      <c r="P271" t="s">
        <v>18</v>
      </c>
      <c r="Q271" t="s">
        <v>6744</v>
      </c>
      <c r="R271" t="s">
        <v>6245</v>
      </c>
      <c r="S271" t="s">
        <v>7115</v>
      </c>
      <c r="T271" t="s">
        <v>16</v>
      </c>
      <c r="U271" t="s">
        <v>11</v>
      </c>
      <c r="V271" t="s">
        <v>1932</v>
      </c>
      <c r="W271" t="s">
        <v>9813</v>
      </c>
      <c r="X271" t="s">
        <v>3093</v>
      </c>
      <c r="Y271">
        <v>1</v>
      </c>
      <c r="Z271" t="s">
        <v>9857</v>
      </c>
      <c r="AA271" t="s">
        <v>9852</v>
      </c>
      <c r="AB271" t="s">
        <v>11306</v>
      </c>
    </row>
    <row r="272" spans="1:28" x14ac:dyDescent="0.25">
      <c r="A272">
        <v>51</v>
      </c>
      <c r="B272" t="s">
        <v>3848</v>
      </c>
      <c r="C272" s="7">
        <v>44645</v>
      </c>
      <c r="D272" t="s">
        <v>3850</v>
      </c>
      <c r="E272" t="s">
        <v>391</v>
      </c>
      <c r="F272" t="s">
        <v>11</v>
      </c>
      <c r="G272" t="s">
        <v>100</v>
      </c>
      <c r="H272">
        <v>0.28499999999999998</v>
      </c>
      <c r="I272" t="s">
        <v>13</v>
      </c>
      <c r="J272" t="s">
        <v>1027</v>
      </c>
      <c r="K272" t="s">
        <v>16</v>
      </c>
      <c r="L272" t="s">
        <v>16</v>
      </c>
      <c r="M272" t="s">
        <v>22</v>
      </c>
      <c r="N272" t="s">
        <v>16</v>
      </c>
      <c r="O272" t="s">
        <v>1883</v>
      </c>
      <c r="P272" t="s">
        <v>27</v>
      </c>
      <c r="Q272" t="s">
        <v>6744</v>
      </c>
      <c r="R272" t="s">
        <v>6245</v>
      </c>
      <c r="S272" t="s">
        <v>7116</v>
      </c>
      <c r="T272" t="s">
        <v>16</v>
      </c>
      <c r="U272" t="s">
        <v>11</v>
      </c>
      <c r="V272" t="s">
        <v>1932</v>
      </c>
      <c r="W272" t="s">
        <v>9813</v>
      </c>
      <c r="X272" t="s">
        <v>3847</v>
      </c>
      <c r="Y272">
        <v>0.28000000000000003</v>
      </c>
      <c r="Z272" t="s">
        <v>9857</v>
      </c>
      <c r="AA272" t="s">
        <v>9852</v>
      </c>
      <c r="AB272" t="s">
        <v>11307</v>
      </c>
    </row>
    <row r="273" spans="1:28" x14ac:dyDescent="0.25">
      <c r="A273">
        <v>50</v>
      </c>
      <c r="B273" t="s">
        <v>2986</v>
      </c>
      <c r="C273" s="7">
        <v>44644</v>
      </c>
      <c r="D273" t="s">
        <v>2355</v>
      </c>
      <c r="E273" t="s">
        <v>311</v>
      </c>
      <c r="F273" t="s">
        <v>11</v>
      </c>
      <c r="G273" t="s">
        <v>100</v>
      </c>
      <c r="H273">
        <v>1.46</v>
      </c>
      <c r="I273" t="s">
        <v>13</v>
      </c>
      <c r="J273" t="s">
        <v>1027</v>
      </c>
      <c r="K273" t="s">
        <v>86</v>
      </c>
      <c r="L273" t="s">
        <v>65</v>
      </c>
      <c r="M273" t="s">
        <v>22</v>
      </c>
      <c r="N273" t="s">
        <v>16</v>
      </c>
      <c r="O273" t="s">
        <v>6282</v>
      </c>
      <c r="P273" t="s">
        <v>27</v>
      </c>
      <c r="Q273" t="s">
        <v>6744</v>
      </c>
      <c r="R273" t="s">
        <v>6245</v>
      </c>
      <c r="S273" t="s">
        <v>7115</v>
      </c>
      <c r="T273" t="s">
        <v>16</v>
      </c>
      <c r="U273" t="s">
        <v>11</v>
      </c>
      <c r="V273" t="s">
        <v>16</v>
      </c>
      <c r="W273" t="s">
        <v>9813</v>
      </c>
      <c r="X273" t="s">
        <v>2356</v>
      </c>
      <c r="Y273">
        <v>1.46</v>
      </c>
      <c r="Z273" t="s">
        <v>9857</v>
      </c>
      <c r="AA273" t="s">
        <v>9852</v>
      </c>
      <c r="AB273" t="s">
        <v>11308</v>
      </c>
    </row>
    <row r="274" spans="1:28" x14ac:dyDescent="0.25">
      <c r="A274">
        <v>49</v>
      </c>
      <c r="B274" t="s">
        <v>3868</v>
      </c>
      <c r="C274" s="7">
        <v>44643</v>
      </c>
      <c r="D274" t="s">
        <v>3180</v>
      </c>
      <c r="E274" t="s">
        <v>2554</v>
      </c>
      <c r="F274" t="s">
        <v>11</v>
      </c>
      <c r="G274" t="s">
        <v>100</v>
      </c>
      <c r="H274">
        <v>0.6</v>
      </c>
      <c r="I274" t="s">
        <v>13</v>
      </c>
      <c r="J274" t="s">
        <v>157</v>
      </c>
      <c r="K274" t="s">
        <v>16</v>
      </c>
      <c r="L274" t="s">
        <v>16</v>
      </c>
      <c r="M274" t="s">
        <v>166</v>
      </c>
      <c r="N274" t="s">
        <v>16</v>
      </c>
      <c r="O274" t="s">
        <v>1883</v>
      </c>
      <c r="P274" t="s">
        <v>58</v>
      </c>
      <c r="Q274" t="s">
        <v>6744</v>
      </c>
      <c r="R274" t="s">
        <v>6245</v>
      </c>
      <c r="S274" t="s">
        <v>7114</v>
      </c>
      <c r="T274" t="s">
        <v>16</v>
      </c>
      <c r="U274" t="s">
        <v>11</v>
      </c>
      <c r="V274" t="s">
        <v>1932</v>
      </c>
      <c r="W274" t="s">
        <v>9813</v>
      </c>
      <c r="X274" t="s">
        <v>2363</v>
      </c>
      <c r="Y274">
        <v>0.6</v>
      </c>
      <c r="Z274" t="s">
        <v>9857</v>
      </c>
      <c r="AA274" t="s">
        <v>9852</v>
      </c>
      <c r="AB274" t="s">
        <v>11309</v>
      </c>
    </row>
    <row r="275" spans="1:28" x14ac:dyDescent="0.25">
      <c r="A275">
        <v>48</v>
      </c>
      <c r="B275" t="s">
        <v>3876</v>
      </c>
      <c r="C275" s="7">
        <v>44642</v>
      </c>
      <c r="D275" t="s">
        <v>3878</v>
      </c>
      <c r="E275" t="s">
        <v>381</v>
      </c>
      <c r="F275" t="s">
        <v>11</v>
      </c>
      <c r="G275" t="s">
        <v>100</v>
      </c>
      <c r="H275">
        <v>1</v>
      </c>
      <c r="I275" t="s">
        <v>13</v>
      </c>
      <c r="J275" t="s">
        <v>161</v>
      </c>
      <c r="K275" t="s">
        <v>16</v>
      </c>
      <c r="L275" t="s">
        <v>16</v>
      </c>
      <c r="M275" t="s">
        <v>22</v>
      </c>
      <c r="N275" t="s">
        <v>16</v>
      </c>
      <c r="O275" t="s">
        <v>6285</v>
      </c>
      <c r="P275" t="s">
        <v>23</v>
      </c>
      <c r="Q275" t="s">
        <v>6744</v>
      </c>
      <c r="R275" t="s">
        <v>6245</v>
      </c>
      <c r="S275" t="s">
        <v>7118</v>
      </c>
      <c r="T275" t="s">
        <v>16</v>
      </c>
      <c r="U275" t="s">
        <v>11</v>
      </c>
      <c r="V275" t="s">
        <v>1932</v>
      </c>
      <c r="W275" t="s">
        <v>9813</v>
      </c>
      <c r="X275" t="s">
        <v>3875</v>
      </c>
      <c r="Y275">
        <v>1</v>
      </c>
      <c r="Z275" t="s">
        <v>9857</v>
      </c>
      <c r="AA275" t="s">
        <v>9852</v>
      </c>
      <c r="AB275" t="s">
        <v>11310</v>
      </c>
    </row>
    <row r="276" spans="1:28" x14ac:dyDescent="0.25">
      <c r="A276">
        <v>47</v>
      </c>
      <c r="B276" t="s">
        <v>2638</v>
      </c>
      <c r="C276" s="7">
        <v>44642</v>
      </c>
      <c r="D276" t="s">
        <v>2635</v>
      </c>
      <c r="E276" t="s">
        <v>509</v>
      </c>
      <c r="F276" t="s">
        <v>11</v>
      </c>
      <c r="G276" t="s">
        <v>100</v>
      </c>
      <c r="H276">
        <v>1.5</v>
      </c>
      <c r="I276" t="s">
        <v>13</v>
      </c>
      <c r="J276" t="s">
        <v>94</v>
      </c>
      <c r="K276" t="s">
        <v>671</v>
      </c>
      <c r="L276" t="s">
        <v>137</v>
      </c>
      <c r="M276" t="s">
        <v>22</v>
      </c>
      <c r="N276" t="s">
        <v>16</v>
      </c>
      <c r="O276" t="s">
        <v>6282</v>
      </c>
      <c r="P276" t="s">
        <v>27</v>
      </c>
      <c r="Q276" t="s">
        <v>6744</v>
      </c>
      <c r="R276" t="s">
        <v>6245</v>
      </c>
      <c r="S276" t="s">
        <v>7115</v>
      </c>
      <c r="T276" t="s">
        <v>16</v>
      </c>
      <c r="U276" t="s">
        <v>11</v>
      </c>
      <c r="V276" t="s">
        <v>1932</v>
      </c>
      <c r="W276" t="s">
        <v>9813</v>
      </c>
      <c r="X276" t="s">
        <v>2225</v>
      </c>
      <c r="Y276">
        <v>1.5</v>
      </c>
      <c r="Z276" t="s">
        <v>9857</v>
      </c>
      <c r="AA276" t="s">
        <v>9852</v>
      </c>
      <c r="AB276" t="s">
        <v>11311</v>
      </c>
    </row>
    <row r="277" spans="1:28" x14ac:dyDescent="0.25">
      <c r="A277">
        <v>46</v>
      </c>
      <c r="B277" t="s">
        <v>3871</v>
      </c>
      <c r="C277" s="7">
        <v>44642</v>
      </c>
      <c r="D277" t="s">
        <v>4582</v>
      </c>
      <c r="E277" t="s">
        <v>3297</v>
      </c>
      <c r="F277" t="s">
        <v>11</v>
      </c>
      <c r="G277" t="s">
        <v>100</v>
      </c>
      <c r="H277">
        <v>0.5</v>
      </c>
      <c r="I277" t="s">
        <v>121</v>
      </c>
      <c r="J277" t="s">
        <v>545</v>
      </c>
      <c r="K277" t="s">
        <v>16</v>
      </c>
      <c r="L277" t="s">
        <v>16</v>
      </c>
      <c r="M277" t="s">
        <v>166</v>
      </c>
      <c r="N277" t="s">
        <v>16</v>
      </c>
      <c r="O277" t="s">
        <v>1883</v>
      </c>
      <c r="P277" t="s">
        <v>18</v>
      </c>
      <c r="Q277" t="s">
        <v>6744</v>
      </c>
      <c r="R277" t="s">
        <v>9708</v>
      </c>
      <c r="S277" t="s">
        <v>9710</v>
      </c>
      <c r="T277" t="s">
        <v>16</v>
      </c>
      <c r="U277" t="s">
        <v>11</v>
      </c>
      <c r="V277" t="s">
        <v>1929</v>
      </c>
      <c r="W277" t="s">
        <v>9813</v>
      </c>
      <c r="X277" t="s">
        <v>3870</v>
      </c>
      <c r="Y277">
        <v>0.5</v>
      </c>
      <c r="Z277" t="s">
        <v>9857</v>
      </c>
      <c r="AA277" t="s">
        <v>9852</v>
      </c>
      <c r="AB277" t="s">
        <v>11312</v>
      </c>
    </row>
    <row r="278" spans="1:28" x14ac:dyDescent="0.25">
      <c r="A278">
        <v>45</v>
      </c>
      <c r="B278" t="s">
        <v>3899</v>
      </c>
      <c r="C278" s="7">
        <v>44638</v>
      </c>
      <c r="D278" t="s">
        <v>3901</v>
      </c>
      <c r="E278" t="s">
        <v>2540</v>
      </c>
      <c r="F278" t="s">
        <v>11</v>
      </c>
      <c r="G278" t="s">
        <v>100</v>
      </c>
      <c r="H278">
        <v>0.33</v>
      </c>
      <c r="I278" t="s">
        <v>13</v>
      </c>
      <c r="J278" t="s">
        <v>770</v>
      </c>
      <c r="K278" t="s">
        <v>16</v>
      </c>
      <c r="L278" t="s">
        <v>16</v>
      </c>
      <c r="M278" t="s">
        <v>22</v>
      </c>
      <c r="N278" t="s">
        <v>16</v>
      </c>
      <c r="O278" t="s">
        <v>6282</v>
      </c>
      <c r="P278" t="s">
        <v>18</v>
      </c>
      <c r="Q278" t="s">
        <v>6744</v>
      </c>
      <c r="R278" t="s">
        <v>6245</v>
      </c>
      <c r="S278" t="s">
        <v>7116</v>
      </c>
      <c r="T278" t="s">
        <v>16</v>
      </c>
      <c r="U278" t="s">
        <v>11</v>
      </c>
      <c r="V278" t="s">
        <v>1929</v>
      </c>
      <c r="W278" t="s">
        <v>9813</v>
      </c>
      <c r="X278" t="s">
        <v>3898</v>
      </c>
      <c r="Y278">
        <v>0.33</v>
      </c>
      <c r="Z278" t="s">
        <v>9857</v>
      </c>
      <c r="AA278" t="s">
        <v>9852</v>
      </c>
      <c r="AB278" t="s">
        <v>11313</v>
      </c>
    </row>
    <row r="279" spans="1:28" x14ac:dyDescent="0.25">
      <c r="A279">
        <v>44</v>
      </c>
      <c r="B279" t="s">
        <v>497</v>
      </c>
      <c r="C279" s="7">
        <v>44638</v>
      </c>
      <c r="D279" t="s">
        <v>3177</v>
      </c>
      <c r="E279" t="s">
        <v>311</v>
      </c>
      <c r="F279" t="s">
        <v>11</v>
      </c>
      <c r="G279" t="s">
        <v>100</v>
      </c>
      <c r="H279">
        <v>1</v>
      </c>
      <c r="I279" t="s">
        <v>13</v>
      </c>
      <c r="J279" t="s">
        <v>85</v>
      </c>
      <c r="K279" t="s">
        <v>16</v>
      </c>
      <c r="L279" t="s">
        <v>16</v>
      </c>
      <c r="M279" t="s">
        <v>22</v>
      </c>
      <c r="N279" t="s">
        <v>16</v>
      </c>
      <c r="O279" t="s">
        <v>6282</v>
      </c>
      <c r="P279" t="s">
        <v>18</v>
      </c>
      <c r="Q279" t="s">
        <v>6744</v>
      </c>
      <c r="R279" t="s">
        <v>6245</v>
      </c>
      <c r="S279" t="s">
        <v>7115</v>
      </c>
      <c r="T279" t="s">
        <v>1925</v>
      </c>
      <c r="U279" t="s">
        <v>11</v>
      </c>
      <c r="V279" t="s">
        <v>1932</v>
      </c>
      <c r="W279" t="s">
        <v>9813</v>
      </c>
      <c r="X279" t="s">
        <v>388</v>
      </c>
      <c r="Y279">
        <v>1</v>
      </c>
      <c r="Z279" t="s">
        <v>9857</v>
      </c>
      <c r="AA279" t="s">
        <v>9852</v>
      </c>
      <c r="AB279" t="s">
        <v>11314</v>
      </c>
    </row>
    <row r="280" spans="1:28" x14ac:dyDescent="0.25">
      <c r="A280">
        <v>43</v>
      </c>
      <c r="B280" t="s">
        <v>3896</v>
      </c>
      <c r="C280" s="7">
        <v>44638</v>
      </c>
      <c r="D280" t="s">
        <v>1785</v>
      </c>
      <c r="E280" t="s">
        <v>3297</v>
      </c>
      <c r="F280" t="s">
        <v>127</v>
      </c>
      <c r="G280" t="s">
        <v>100</v>
      </c>
      <c r="H280">
        <v>1</v>
      </c>
      <c r="I280" t="s">
        <v>13</v>
      </c>
      <c r="J280" t="s">
        <v>3895</v>
      </c>
      <c r="K280" t="s">
        <v>16</v>
      </c>
      <c r="L280" t="s">
        <v>16</v>
      </c>
      <c r="M280" t="s">
        <v>72</v>
      </c>
      <c r="N280" t="s">
        <v>16</v>
      </c>
      <c r="O280" t="s">
        <v>6283</v>
      </c>
      <c r="P280" t="s">
        <v>67</v>
      </c>
      <c r="Q280" t="s">
        <v>1937</v>
      </c>
      <c r="R280" t="s">
        <v>9708</v>
      </c>
      <c r="S280" t="s">
        <v>9710</v>
      </c>
      <c r="T280" t="s">
        <v>16</v>
      </c>
      <c r="U280" t="s">
        <v>11</v>
      </c>
      <c r="V280" t="s">
        <v>1926</v>
      </c>
      <c r="W280" t="s">
        <v>9813</v>
      </c>
      <c r="X280" t="s">
        <v>1786</v>
      </c>
      <c r="Y280">
        <v>1</v>
      </c>
      <c r="Z280" t="s">
        <v>9857</v>
      </c>
      <c r="AA280" t="s">
        <v>9852</v>
      </c>
      <c r="AB280" t="s">
        <v>11315</v>
      </c>
    </row>
    <row r="281" spans="1:28" x14ac:dyDescent="0.25">
      <c r="A281">
        <v>42</v>
      </c>
      <c r="B281" t="s">
        <v>2379</v>
      </c>
      <c r="C281" s="7">
        <v>44630</v>
      </c>
      <c r="D281" t="s">
        <v>2391</v>
      </c>
      <c r="E281" t="s">
        <v>405</v>
      </c>
      <c r="F281" t="s">
        <v>11</v>
      </c>
      <c r="G281" t="s">
        <v>100</v>
      </c>
      <c r="H281">
        <v>1.5</v>
      </c>
      <c r="I281" t="s">
        <v>13</v>
      </c>
      <c r="J281" t="s">
        <v>93</v>
      </c>
      <c r="K281" t="s">
        <v>16</v>
      </c>
      <c r="L281" t="s">
        <v>16</v>
      </c>
      <c r="M281" t="s">
        <v>22</v>
      </c>
      <c r="N281" t="s">
        <v>9817</v>
      </c>
      <c r="O281" t="s">
        <v>6236</v>
      </c>
      <c r="P281" t="s">
        <v>37</v>
      </c>
      <c r="Q281" t="s">
        <v>6745</v>
      </c>
      <c r="R281" t="s">
        <v>9708</v>
      </c>
      <c r="S281" t="s">
        <v>9725</v>
      </c>
      <c r="T281" t="s">
        <v>16</v>
      </c>
      <c r="U281" t="s">
        <v>11</v>
      </c>
      <c r="V281" t="s">
        <v>1926</v>
      </c>
      <c r="W281" t="s">
        <v>9817</v>
      </c>
      <c r="X281" t="s">
        <v>2381</v>
      </c>
      <c r="Y281">
        <v>1.5</v>
      </c>
      <c r="Z281" t="s">
        <v>9857</v>
      </c>
      <c r="AA281" t="s">
        <v>9852</v>
      </c>
      <c r="AB281" t="s">
        <v>11316</v>
      </c>
    </row>
    <row r="282" spans="1:28" x14ac:dyDescent="0.25">
      <c r="A282">
        <v>41</v>
      </c>
      <c r="B282" t="s">
        <v>3942</v>
      </c>
      <c r="C282" s="7">
        <v>44629</v>
      </c>
      <c r="D282" t="s">
        <v>3944</v>
      </c>
      <c r="E282" t="s">
        <v>1848</v>
      </c>
      <c r="F282" t="s">
        <v>11</v>
      </c>
      <c r="G282" t="s">
        <v>100</v>
      </c>
      <c r="H282">
        <v>0.57999999999999996</v>
      </c>
      <c r="I282" t="s">
        <v>3940</v>
      </c>
      <c r="J282" t="s">
        <v>94</v>
      </c>
      <c r="K282" t="s">
        <v>16</v>
      </c>
      <c r="L282" t="s">
        <v>16</v>
      </c>
      <c r="M282" t="s">
        <v>22</v>
      </c>
      <c r="N282" t="s">
        <v>16</v>
      </c>
      <c r="O282" t="s">
        <v>6282</v>
      </c>
      <c r="P282" t="s">
        <v>96</v>
      </c>
      <c r="Q282" t="s">
        <v>6744</v>
      </c>
      <c r="R282" t="s">
        <v>6245</v>
      </c>
      <c r="S282" t="s">
        <v>7114</v>
      </c>
      <c r="T282" t="s">
        <v>16</v>
      </c>
      <c r="U282" t="s">
        <v>11</v>
      </c>
      <c r="V282" t="s">
        <v>1932</v>
      </c>
      <c r="W282" t="s">
        <v>9813</v>
      </c>
      <c r="X282" t="s">
        <v>3941</v>
      </c>
      <c r="Y282">
        <v>0.57999999999999996</v>
      </c>
      <c r="Z282" t="s">
        <v>9857</v>
      </c>
      <c r="AA282" t="s">
        <v>9852</v>
      </c>
      <c r="AB282" t="s">
        <v>11317</v>
      </c>
    </row>
    <row r="283" spans="1:28" x14ac:dyDescent="0.25">
      <c r="A283">
        <v>40</v>
      </c>
      <c r="B283" t="s">
        <v>3936</v>
      </c>
      <c r="C283" s="7">
        <v>44629</v>
      </c>
      <c r="D283" t="s">
        <v>3938</v>
      </c>
      <c r="E283" t="s">
        <v>509</v>
      </c>
      <c r="F283" t="s">
        <v>11</v>
      </c>
      <c r="G283" t="s">
        <v>100</v>
      </c>
      <c r="H283">
        <v>1.43</v>
      </c>
      <c r="I283" t="s">
        <v>13</v>
      </c>
      <c r="J283" t="s">
        <v>506</v>
      </c>
      <c r="K283" t="s">
        <v>546</v>
      </c>
      <c r="L283" t="s">
        <v>41</v>
      </c>
      <c r="M283" t="s">
        <v>22</v>
      </c>
      <c r="N283" t="s">
        <v>16</v>
      </c>
      <c r="O283" t="s">
        <v>6282</v>
      </c>
      <c r="P283" t="s">
        <v>27</v>
      </c>
      <c r="Q283" t="s">
        <v>6744</v>
      </c>
      <c r="R283" t="s">
        <v>6245</v>
      </c>
      <c r="S283" t="s">
        <v>7115</v>
      </c>
      <c r="T283" t="s">
        <v>16</v>
      </c>
      <c r="U283" t="s">
        <v>11</v>
      </c>
      <c r="V283" t="s">
        <v>1932</v>
      </c>
      <c r="W283" t="s">
        <v>9813</v>
      </c>
      <c r="X283" t="s">
        <v>3935</v>
      </c>
      <c r="Y283">
        <v>1.43</v>
      </c>
      <c r="Z283" t="s">
        <v>9857</v>
      </c>
      <c r="AA283" t="s">
        <v>9852</v>
      </c>
      <c r="AB283" t="s">
        <v>11318</v>
      </c>
    </row>
    <row r="284" spans="1:28" x14ac:dyDescent="0.25">
      <c r="A284">
        <v>39</v>
      </c>
      <c r="B284" t="s">
        <v>504</v>
      </c>
      <c r="C284" s="7">
        <v>44628</v>
      </c>
      <c r="D284" t="s">
        <v>3957</v>
      </c>
      <c r="E284" t="s">
        <v>509</v>
      </c>
      <c r="F284" t="s">
        <v>11</v>
      </c>
      <c r="G284" t="s">
        <v>100</v>
      </c>
      <c r="H284">
        <v>0.38400000000000001</v>
      </c>
      <c r="I284" t="s">
        <v>13</v>
      </c>
      <c r="J284" t="s">
        <v>506</v>
      </c>
      <c r="K284" t="s">
        <v>16</v>
      </c>
      <c r="L284" t="s">
        <v>16</v>
      </c>
      <c r="M284" t="s">
        <v>22</v>
      </c>
      <c r="N284" t="s">
        <v>16</v>
      </c>
      <c r="O284" t="s">
        <v>6282</v>
      </c>
      <c r="P284" t="s">
        <v>27</v>
      </c>
      <c r="Q284" t="s">
        <v>6744</v>
      </c>
      <c r="R284" t="s">
        <v>6245</v>
      </c>
      <c r="S284" t="s">
        <v>7115</v>
      </c>
      <c r="T284" t="s">
        <v>1925</v>
      </c>
      <c r="U284" t="s">
        <v>11</v>
      </c>
      <c r="V284" t="s">
        <v>1932</v>
      </c>
      <c r="W284" t="s">
        <v>9813</v>
      </c>
      <c r="X284" t="s">
        <v>507</v>
      </c>
      <c r="Y284">
        <v>0.38</v>
      </c>
      <c r="Z284" t="s">
        <v>9857</v>
      </c>
      <c r="AA284" t="s">
        <v>9852</v>
      </c>
      <c r="AB284" t="s">
        <v>11319</v>
      </c>
    </row>
    <row r="285" spans="1:28" x14ac:dyDescent="0.25">
      <c r="A285">
        <v>38</v>
      </c>
      <c r="B285" t="s">
        <v>3975</v>
      </c>
      <c r="C285" s="7">
        <v>44624</v>
      </c>
      <c r="D285" t="s">
        <v>3973</v>
      </c>
      <c r="E285" t="s">
        <v>2509</v>
      </c>
      <c r="F285" t="s">
        <v>11</v>
      </c>
      <c r="G285" t="s">
        <v>100</v>
      </c>
      <c r="H285">
        <v>0.7</v>
      </c>
      <c r="I285" t="s">
        <v>13</v>
      </c>
      <c r="J285" t="s">
        <v>1046</v>
      </c>
      <c r="K285" t="s">
        <v>546</v>
      </c>
      <c r="L285" t="s">
        <v>137</v>
      </c>
      <c r="M285" t="s">
        <v>22</v>
      </c>
      <c r="N285" t="s">
        <v>16</v>
      </c>
      <c r="O285" t="s">
        <v>6282</v>
      </c>
      <c r="P285" t="s">
        <v>99</v>
      </c>
      <c r="Q285" t="s">
        <v>6744</v>
      </c>
      <c r="R285" t="s">
        <v>6245</v>
      </c>
      <c r="S285" t="s">
        <v>7115</v>
      </c>
      <c r="T285" t="s">
        <v>2136</v>
      </c>
      <c r="U285" t="s">
        <v>1930</v>
      </c>
      <c r="V285" t="s">
        <v>1929</v>
      </c>
      <c r="W285" t="s">
        <v>9813</v>
      </c>
      <c r="X285" t="s">
        <v>3970</v>
      </c>
      <c r="Y285">
        <v>0.7</v>
      </c>
      <c r="Z285" t="s">
        <v>9857</v>
      </c>
      <c r="AA285" t="s">
        <v>9852</v>
      </c>
      <c r="AB285" t="s">
        <v>11320</v>
      </c>
    </row>
    <row r="286" spans="1:28" x14ac:dyDescent="0.25">
      <c r="A286">
        <v>37</v>
      </c>
      <c r="B286" t="s">
        <v>3971</v>
      </c>
      <c r="C286" s="7">
        <v>44624</v>
      </c>
      <c r="D286" t="s">
        <v>3973</v>
      </c>
      <c r="E286" t="s">
        <v>2647</v>
      </c>
      <c r="F286" t="s">
        <v>11</v>
      </c>
      <c r="G286" t="s">
        <v>100</v>
      </c>
      <c r="H286">
        <v>0.15</v>
      </c>
      <c r="I286" t="s">
        <v>2048</v>
      </c>
      <c r="J286" t="s">
        <v>506</v>
      </c>
      <c r="K286" t="s">
        <v>948</v>
      </c>
      <c r="L286" t="s">
        <v>65</v>
      </c>
      <c r="M286" t="s">
        <v>22</v>
      </c>
      <c r="N286" t="s">
        <v>16</v>
      </c>
      <c r="O286" t="s">
        <v>6282</v>
      </c>
      <c r="P286" t="s">
        <v>99</v>
      </c>
      <c r="Q286" t="s">
        <v>6744</v>
      </c>
      <c r="R286" t="s">
        <v>9663</v>
      </c>
      <c r="S286" t="s">
        <v>16</v>
      </c>
      <c r="T286" t="s">
        <v>16</v>
      </c>
      <c r="U286" t="s">
        <v>1930</v>
      </c>
      <c r="V286" t="s">
        <v>1929</v>
      </c>
      <c r="W286" t="s">
        <v>9813</v>
      </c>
      <c r="X286" t="s">
        <v>3970</v>
      </c>
      <c r="Y286">
        <v>0.15</v>
      </c>
      <c r="Z286" t="s">
        <v>9857</v>
      </c>
      <c r="AA286" t="s">
        <v>9852</v>
      </c>
      <c r="AB286" t="s">
        <v>11321</v>
      </c>
    </row>
    <row r="287" spans="1:28" x14ac:dyDescent="0.25">
      <c r="A287">
        <v>36</v>
      </c>
      <c r="B287" t="s">
        <v>3966</v>
      </c>
      <c r="C287" s="7">
        <v>44624</v>
      </c>
      <c r="D287" t="s">
        <v>3968</v>
      </c>
      <c r="E287" t="s">
        <v>405</v>
      </c>
      <c r="F287" t="s">
        <v>11</v>
      </c>
      <c r="G287" t="s">
        <v>100</v>
      </c>
      <c r="H287">
        <v>1</v>
      </c>
      <c r="I287" t="s">
        <v>13</v>
      </c>
      <c r="J287" t="s">
        <v>93</v>
      </c>
      <c r="K287" t="s">
        <v>16</v>
      </c>
      <c r="L287" t="s">
        <v>16</v>
      </c>
      <c r="M287" t="s">
        <v>22</v>
      </c>
      <c r="N287" t="s">
        <v>16</v>
      </c>
      <c r="O287" t="s">
        <v>1883</v>
      </c>
      <c r="P287" t="s">
        <v>52</v>
      </c>
      <c r="Q287" t="s">
        <v>6744</v>
      </c>
      <c r="R287" t="s">
        <v>9708</v>
      </c>
      <c r="S287" t="s">
        <v>9725</v>
      </c>
      <c r="T287" t="s">
        <v>16</v>
      </c>
      <c r="U287" t="s">
        <v>11</v>
      </c>
      <c r="V287" t="s">
        <v>16</v>
      </c>
      <c r="W287" t="s">
        <v>9813</v>
      </c>
      <c r="X287" t="s">
        <v>3965</v>
      </c>
      <c r="Y287">
        <v>1</v>
      </c>
      <c r="Z287" t="s">
        <v>9857</v>
      </c>
      <c r="AA287" t="s">
        <v>9852</v>
      </c>
      <c r="AB287" t="s">
        <v>11322</v>
      </c>
    </row>
    <row r="288" spans="1:28" x14ac:dyDescent="0.25">
      <c r="A288">
        <v>35</v>
      </c>
      <c r="B288" t="s">
        <v>3980</v>
      </c>
      <c r="C288" s="7">
        <v>44623</v>
      </c>
      <c r="D288" t="s">
        <v>3982</v>
      </c>
      <c r="E288" t="s">
        <v>2618</v>
      </c>
      <c r="F288" t="s">
        <v>11</v>
      </c>
      <c r="G288" t="s">
        <v>100</v>
      </c>
      <c r="H288">
        <v>0.77</v>
      </c>
      <c r="I288" t="s">
        <v>13</v>
      </c>
      <c r="J288" t="s">
        <v>40</v>
      </c>
      <c r="K288" t="s">
        <v>16</v>
      </c>
      <c r="L288" t="s">
        <v>16</v>
      </c>
      <c r="M288" t="s">
        <v>22</v>
      </c>
      <c r="N288" t="s">
        <v>16</v>
      </c>
      <c r="O288" t="s">
        <v>6282</v>
      </c>
      <c r="P288" t="s">
        <v>39</v>
      </c>
      <c r="Q288" t="s">
        <v>6744</v>
      </c>
      <c r="R288" t="s">
        <v>6245</v>
      </c>
      <c r="S288" t="s">
        <v>7114</v>
      </c>
      <c r="T288" t="s">
        <v>16</v>
      </c>
      <c r="U288" t="s">
        <v>11</v>
      </c>
      <c r="V288" t="s">
        <v>1932</v>
      </c>
      <c r="W288" t="s">
        <v>9813</v>
      </c>
      <c r="X288" t="s">
        <v>3979</v>
      </c>
      <c r="Y288">
        <v>0.77</v>
      </c>
      <c r="Z288" t="s">
        <v>9857</v>
      </c>
      <c r="AA288" t="s">
        <v>9852</v>
      </c>
      <c r="AB288" t="s">
        <v>11323</v>
      </c>
    </row>
    <row r="289" spans="1:28" x14ac:dyDescent="0.25">
      <c r="A289">
        <v>34</v>
      </c>
      <c r="B289" t="s">
        <v>3986</v>
      </c>
      <c r="C289" s="7">
        <v>44621</v>
      </c>
      <c r="D289" t="s">
        <v>3988</v>
      </c>
      <c r="E289" t="s">
        <v>589</v>
      </c>
      <c r="F289" t="s">
        <v>11</v>
      </c>
      <c r="G289" t="s">
        <v>100</v>
      </c>
      <c r="H289">
        <v>1</v>
      </c>
      <c r="I289" t="s">
        <v>13</v>
      </c>
      <c r="J289" t="s">
        <v>93</v>
      </c>
      <c r="K289" t="s">
        <v>16</v>
      </c>
      <c r="L289" t="s">
        <v>16</v>
      </c>
      <c r="M289" t="s">
        <v>22</v>
      </c>
      <c r="N289" t="s">
        <v>16</v>
      </c>
      <c r="O289" t="s">
        <v>6285</v>
      </c>
      <c r="P289" t="s">
        <v>47</v>
      </c>
      <c r="Q289" t="s">
        <v>6744</v>
      </c>
      <c r="R289" t="s">
        <v>6245</v>
      </c>
      <c r="S289" t="s">
        <v>16</v>
      </c>
      <c r="T289" t="s">
        <v>16</v>
      </c>
      <c r="U289" t="s">
        <v>11</v>
      </c>
      <c r="V289" t="s">
        <v>1932</v>
      </c>
      <c r="W289" t="s">
        <v>9813</v>
      </c>
      <c r="X289" t="s">
        <v>3985</v>
      </c>
      <c r="Y289">
        <v>1</v>
      </c>
      <c r="Z289" t="s">
        <v>9857</v>
      </c>
      <c r="AA289" t="s">
        <v>9852</v>
      </c>
      <c r="AB289" t="s">
        <v>11324</v>
      </c>
    </row>
    <row r="290" spans="1:28" x14ac:dyDescent="0.25">
      <c r="A290">
        <v>33</v>
      </c>
      <c r="B290" t="s">
        <v>4000</v>
      </c>
      <c r="C290" s="7">
        <v>44620</v>
      </c>
      <c r="D290" t="s">
        <v>3973</v>
      </c>
      <c r="E290" t="s">
        <v>2527</v>
      </c>
      <c r="F290" t="s">
        <v>11</v>
      </c>
      <c r="G290" t="s">
        <v>100</v>
      </c>
      <c r="H290">
        <v>0.2</v>
      </c>
      <c r="I290" t="s">
        <v>13</v>
      </c>
      <c r="J290" t="s">
        <v>506</v>
      </c>
      <c r="K290" t="s">
        <v>639</v>
      </c>
      <c r="L290" t="s">
        <v>2079</v>
      </c>
      <c r="M290" t="s">
        <v>22</v>
      </c>
      <c r="N290" t="s">
        <v>16</v>
      </c>
      <c r="O290" t="s">
        <v>6282</v>
      </c>
      <c r="P290" t="s">
        <v>99</v>
      </c>
      <c r="Q290" t="s">
        <v>6744</v>
      </c>
      <c r="R290" t="s">
        <v>9663</v>
      </c>
      <c r="S290" t="s">
        <v>16</v>
      </c>
      <c r="T290" t="s">
        <v>16</v>
      </c>
      <c r="U290" t="s">
        <v>1930</v>
      </c>
      <c r="V290" t="s">
        <v>1929</v>
      </c>
      <c r="W290" t="s">
        <v>9813</v>
      </c>
      <c r="X290" t="s">
        <v>3970</v>
      </c>
      <c r="Y290">
        <v>0.2</v>
      </c>
      <c r="Z290" t="s">
        <v>9857</v>
      </c>
      <c r="AA290" t="s">
        <v>9853</v>
      </c>
      <c r="AB290" t="s">
        <v>11325</v>
      </c>
    </row>
    <row r="291" spans="1:28" x14ac:dyDescent="0.25">
      <c r="A291">
        <v>32</v>
      </c>
      <c r="B291" t="s">
        <v>4002</v>
      </c>
      <c r="C291" s="7">
        <v>44620</v>
      </c>
      <c r="D291" t="s">
        <v>3973</v>
      </c>
      <c r="E291" t="s">
        <v>273</v>
      </c>
      <c r="F291" t="s">
        <v>11</v>
      </c>
      <c r="G291" t="s">
        <v>100</v>
      </c>
      <c r="H291">
        <v>0.28000000000000003</v>
      </c>
      <c r="I291" t="s">
        <v>13</v>
      </c>
      <c r="J291" t="s">
        <v>506</v>
      </c>
      <c r="K291" t="s">
        <v>639</v>
      </c>
      <c r="L291" t="s">
        <v>2079</v>
      </c>
      <c r="M291" t="s">
        <v>22</v>
      </c>
      <c r="N291" t="s">
        <v>16</v>
      </c>
      <c r="O291" t="s">
        <v>6282</v>
      </c>
      <c r="P291" t="s">
        <v>99</v>
      </c>
      <c r="Q291" t="s">
        <v>6744</v>
      </c>
      <c r="R291" t="s">
        <v>9663</v>
      </c>
      <c r="S291" t="s">
        <v>16</v>
      </c>
      <c r="T291" t="s">
        <v>16</v>
      </c>
      <c r="U291" t="s">
        <v>1930</v>
      </c>
      <c r="V291" t="s">
        <v>1929</v>
      </c>
      <c r="W291" t="s">
        <v>9813</v>
      </c>
      <c r="X291" t="s">
        <v>3970</v>
      </c>
      <c r="Y291">
        <v>0.28000000000000003</v>
      </c>
      <c r="Z291" t="s">
        <v>9857</v>
      </c>
      <c r="AA291" t="s">
        <v>9853</v>
      </c>
      <c r="AB291" t="s">
        <v>11326</v>
      </c>
    </row>
    <row r="292" spans="1:28" x14ac:dyDescent="0.25">
      <c r="A292">
        <v>31</v>
      </c>
      <c r="B292" t="s">
        <v>4018</v>
      </c>
      <c r="C292" s="7">
        <v>44616</v>
      </c>
      <c r="D292" t="s">
        <v>3487</v>
      </c>
      <c r="E292" t="s">
        <v>509</v>
      </c>
      <c r="F292" t="s">
        <v>11</v>
      </c>
      <c r="G292" t="s">
        <v>100</v>
      </c>
      <c r="H292">
        <v>1</v>
      </c>
      <c r="I292" t="s">
        <v>13</v>
      </c>
      <c r="J292" t="s">
        <v>506</v>
      </c>
      <c r="K292" t="s">
        <v>948</v>
      </c>
      <c r="L292" t="s">
        <v>65</v>
      </c>
      <c r="M292" t="s">
        <v>22</v>
      </c>
      <c r="N292" t="s">
        <v>16</v>
      </c>
      <c r="O292" t="s">
        <v>6282</v>
      </c>
      <c r="P292" t="s">
        <v>27</v>
      </c>
      <c r="Q292" t="s">
        <v>6744</v>
      </c>
      <c r="R292" t="s">
        <v>6245</v>
      </c>
      <c r="S292" t="s">
        <v>7115</v>
      </c>
      <c r="T292" t="s">
        <v>16</v>
      </c>
      <c r="U292" t="s">
        <v>11</v>
      </c>
      <c r="V292" t="s">
        <v>1929</v>
      </c>
      <c r="W292" t="s">
        <v>9813</v>
      </c>
      <c r="X292" t="s">
        <v>3484</v>
      </c>
      <c r="Y292">
        <v>1</v>
      </c>
      <c r="Z292" t="s">
        <v>9857</v>
      </c>
      <c r="AA292" t="s">
        <v>9853</v>
      </c>
      <c r="AB292" t="s">
        <v>11327</v>
      </c>
    </row>
    <row r="293" spans="1:28" x14ac:dyDescent="0.25">
      <c r="A293">
        <v>30</v>
      </c>
      <c r="B293" t="s">
        <v>3489</v>
      </c>
      <c r="C293" s="7">
        <v>44616</v>
      </c>
      <c r="D293" t="s">
        <v>3487</v>
      </c>
      <c r="E293" t="s">
        <v>2540</v>
      </c>
      <c r="F293" t="s">
        <v>11</v>
      </c>
      <c r="G293" t="s">
        <v>100</v>
      </c>
      <c r="H293">
        <v>1</v>
      </c>
      <c r="I293" t="s">
        <v>13</v>
      </c>
      <c r="J293" t="s">
        <v>506</v>
      </c>
      <c r="K293" t="s">
        <v>948</v>
      </c>
      <c r="L293" t="s">
        <v>65</v>
      </c>
      <c r="M293" t="s">
        <v>22</v>
      </c>
      <c r="N293" t="s">
        <v>16</v>
      </c>
      <c r="O293" t="s">
        <v>6282</v>
      </c>
      <c r="P293" t="s">
        <v>27</v>
      </c>
      <c r="Q293" t="s">
        <v>6744</v>
      </c>
      <c r="R293" t="s">
        <v>6245</v>
      </c>
      <c r="S293" t="s">
        <v>7116</v>
      </c>
      <c r="T293" t="s">
        <v>16</v>
      </c>
      <c r="U293" t="s">
        <v>11</v>
      </c>
      <c r="V293" t="s">
        <v>1929</v>
      </c>
      <c r="W293" t="s">
        <v>9813</v>
      </c>
      <c r="X293" t="s">
        <v>3484</v>
      </c>
      <c r="Y293">
        <v>1</v>
      </c>
      <c r="Z293" t="s">
        <v>9857</v>
      </c>
      <c r="AA293" t="s">
        <v>9853</v>
      </c>
      <c r="AB293" t="s">
        <v>11328</v>
      </c>
    </row>
    <row r="294" spans="1:28" x14ac:dyDescent="0.25">
      <c r="A294">
        <v>29</v>
      </c>
      <c r="B294" t="s">
        <v>1945</v>
      </c>
      <c r="C294" s="7">
        <v>44616</v>
      </c>
      <c r="D294" t="s">
        <v>3163</v>
      </c>
      <c r="E294" t="s">
        <v>381</v>
      </c>
      <c r="F294" t="s">
        <v>11</v>
      </c>
      <c r="G294" t="s">
        <v>100</v>
      </c>
      <c r="H294">
        <v>1</v>
      </c>
      <c r="I294" t="s">
        <v>104</v>
      </c>
      <c r="J294" t="s">
        <v>3497</v>
      </c>
      <c r="K294" t="s">
        <v>16</v>
      </c>
      <c r="L294" t="s">
        <v>16</v>
      </c>
      <c r="M294" t="s">
        <v>72</v>
      </c>
      <c r="N294" t="s">
        <v>4345</v>
      </c>
      <c r="O294" t="s">
        <v>6282</v>
      </c>
      <c r="P294" t="s">
        <v>131</v>
      </c>
      <c r="Q294" t="s">
        <v>6745</v>
      </c>
      <c r="R294" t="s">
        <v>6245</v>
      </c>
      <c r="S294" t="s">
        <v>7118</v>
      </c>
      <c r="T294" t="s">
        <v>16</v>
      </c>
      <c r="U294" t="s">
        <v>11</v>
      </c>
      <c r="V294" t="s">
        <v>16</v>
      </c>
      <c r="W294" t="s">
        <v>9813</v>
      </c>
      <c r="X294" t="s">
        <v>379</v>
      </c>
      <c r="Y294">
        <v>1</v>
      </c>
      <c r="Z294" t="s">
        <v>9857</v>
      </c>
      <c r="AA294" t="s">
        <v>9853</v>
      </c>
      <c r="AB294" t="s">
        <v>11329</v>
      </c>
    </row>
    <row r="295" spans="1:28" x14ac:dyDescent="0.25">
      <c r="A295">
        <v>28</v>
      </c>
      <c r="B295" t="s">
        <v>2910</v>
      </c>
      <c r="C295" s="7">
        <v>44610</v>
      </c>
      <c r="D295" t="s">
        <v>2908</v>
      </c>
      <c r="E295" t="s">
        <v>371</v>
      </c>
      <c r="F295" t="s">
        <v>11</v>
      </c>
      <c r="G295" t="s">
        <v>100</v>
      </c>
      <c r="H295">
        <v>0.5</v>
      </c>
      <c r="I295" t="s">
        <v>13</v>
      </c>
      <c r="J295" t="s">
        <v>545</v>
      </c>
      <c r="K295" t="s">
        <v>16</v>
      </c>
      <c r="L295" t="s">
        <v>16</v>
      </c>
      <c r="M295" t="s">
        <v>72</v>
      </c>
      <c r="N295" t="s">
        <v>16</v>
      </c>
      <c r="O295" t="s">
        <v>6282</v>
      </c>
      <c r="P295" t="s">
        <v>18</v>
      </c>
      <c r="Q295" t="s">
        <v>6744</v>
      </c>
      <c r="R295" t="s">
        <v>6245</v>
      </c>
      <c r="S295" t="s">
        <v>7115</v>
      </c>
      <c r="T295" t="s">
        <v>16</v>
      </c>
      <c r="U295" t="s">
        <v>11</v>
      </c>
      <c r="V295" t="s">
        <v>1929</v>
      </c>
      <c r="W295" t="s">
        <v>9813</v>
      </c>
      <c r="X295" t="s">
        <v>2905</v>
      </c>
      <c r="Y295">
        <v>0.5</v>
      </c>
      <c r="Z295" t="s">
        <v>9857</v>
      </c>
      <c r="AA295" t="s">
        <v>9853</v>
      </c>
      <c r="AB295" t="s">
        <v>11330</v>
      </c>
    </row>
    <row r="296" spans="1:28" x14ac:dyDescent="0.25">
      <c r="A296">
        <v>27</v>
      </c>
      <c r="B296" t="s">
        <v>4071</v>
      </c>
      <c r="C296" s="7">
        <v>44608</v>
      </c>
      <c r="D296" t="s">
        <v>4073</v>
      </c>
      <c r="E296" t="s">
        <v>589</v>
      </c>
      <c r="F296" t="s">
        <v>11</v>
      </c>
      <c r="G296" t="s">
        <v>100</v>
      </c>
      <c r="H296">
        <v>1.5</v>
      </c>
      <c r="I296" t="s">
        <v>13</v>
      </c>
      <c r="J296" t="s">
        <v>85</v>
      </c>
      <c r="K296" t="s">
        <v>16</v>
      </c>
      <c r="L296" t="s">
        <v>16</v>
      </c>
      <c r="M296" t="s">
        <v>22</v>
      </c>
      <c r="N296" t="s">
        <v>16</v>
      </c>
      <c r="O296" t="s">
        <v>6282</v>
      </c>
      <c r="P296" t="s">
        <v>47</v>
      </c>
      <c r="Q296" t="s">
        <v>6744</v>
      </c>
      <c r="R296" t="s">
        <v>6245</v>
      </c>
      <c r="S296" t="s">
        <v>16</v>
      </c>
      <c r="T296" t="s">
        <v>16</v>
      </c>
      <c r="U296" t="s">
        <v>11</v>
      </c>
      <c r="V296" t="s">
        <v>1929</v>
      </c>
      <c r="W296" t="s">
        <v>9813</v>
      </c>
      <c r="X296" t="s">
        <v>4070</v>
      </c>
      <c r="Y296">
        <v>1.5</v>
      </c>
      <c r="Z296" t="s">
        <v>9857</v>
      </c>
      <c r="AA296" t="s">
        <v>9853</v>
      </c>
      <c r="AB296" t="s">
        <v>11331</v>
      </c>
    </row>
    <row r="297" spans="1:28" x14ac:dyDescent="0.25">
      <c r="A297">
        <v>26</v>
      </c>
      <c r="B297" t="s">
        <v>2382</v>
      </c>
      <c r="C297" s="7">
        <v>44589</v>
      </c>
      <c r="D297" t="s">
        <v>6275</v>
      </c>
      <c r="E297" t="s">
        <v>311</v>
      </c>
      <c r="F297" t="s">
        <v>11</v>
      </c>
      <c r="G297" t="s">
        <v>12</v>
      </c>
      <c r="H297">
        <v>2.65</v>
      </c>
      <c r="I297" t="s">
        <v>13</v>
      </c>
      <c r="J297" t="s">
        <v>66</v>
      </c>
      <c r="K297" t="s">
        <v>16</v>
      </c>
      <c r="L297" t="s">
        <v>16</v>
      </c>
      <c r="M297" t="s">
        <v>22</v>
      </c>
      <c r="N297" t="s">
        <v>9817</v>
      </c>
      <c r="O297" t="s">
        <v>6236</v>
      </c>
      <c r="P297" t="s">
        <v>27</v>
      </c>
      <c r="Q297" t="s">
        <v>6744</v>
      </c>
      <c r="R297" t="s">
        <v>6245</v>
      </c>
      <c r="S297" t="s">
        <v>7115</v>
      </c>
      <c r="T297" t="s">
        <v>16</v>
      </c>
      <c r="U297" t="s">
        <v>11</v>
      </c>
      <c r="V297" t="s">
        <v>1932</v>
      </c>
      <c r="W297" t="s">
        <v>9817</v>
      </c>
      <c r="X297" t="s">
        <v>587</v>
      </c>
      <c r="Y297">
        <v>0.42</v>
      </c>
      <c r="Z297" t="s">
        <v>9857</v>
      </c>
      <c r="AA297" t="s">
        <v>9854</v>
      </c>
      <c r="AB297" t="s">
        <v>11332</v>
      </c>
    </row>
    <row r="298" spans="1:28" x14ac:dyDescent="0.25">
      <c r="A298">
        <v>25</v>
      </c>
      <c r="B298" t="s">
        <v>4114</v>
      </c>
      <c r="C298" s="7">
        <v>44587</v>
      </c>
      <c r="D298" t="s">
        <v>3360</v>
      </c>
      <c r="E298" t="s">
        <v>371</v>
      </c>
      <c r="F298" t="s">
        <v>11</v>
      </c>
      <c r="G298" t="s">
        <v>100</v>
      </c>
      <c r="H298">
        <v>0.5</v>
      </c>
      <c r="I298" t="s">
        <v>121</v>
      </c>
      <c r="J298" t="s">
        <v>4113</v>
      </c>
      <c r="K298" t="s">
        <v>16</v>
      </c>
      <c r="L298" t="s">
        <v>16</v>
      </c>
      <c r="M298" t="s">
        <v>72</v>
      </c>
      <c r="N298" t="s">
        <v>16</v>
      </c>
      <c r="O298" t="s">
        <v>6282</v>
      </c>
      <c r="P298" t="s">
        <v>18</v>
      </c>
      <c r="Q298" t="s">
        <v>6744</v>
      </c>
      <c r="R298" t="s">
        <v>6245</v>
      </c>
      <c r="S298" t="s">
        <v>7115</v>
      </c>
      <c r="T298" t="s">
        <v>16</v>
      </c>
      <c r="U298" t="s">
        <v>11</v>
      </c>
      <c r="V298" t="s">
        <v>1932</v>
      </c>
      <c r="W298" t="s">
        <v>9813</v>
      </c>
      <c r="X298" t="s">
        <v>3357</v>
      </c>
      <c r="Y298">
        <v>0.5</v>
      </c>
      <c r="Z298" t="s">
        <v>9857</v>
      </c>
      <c r="AA298" t="s">
        <v>9854</v>
      </c>
      <c r="AB298" t="s">
        <v>11333</v>
      </c>
    </row>
    <row r="299" spans="1:28" x14ac:dyDescent="0.25">
      <c r="A299">
        <v>24</v>
      </c>
      <c r="B299" t="s">
        <v>4110</v>
      </c>
      <c r="C299" s="7">
        <v>44587</v>
      </c>
      <c r="D299" t="s">
        <v>4112</v>
      </c>
      <c r="E299" t="s">
        <v>3758</v>
      </c>
      <c r="F299" t="s">
        <v>11</v>
      </c>
      <c r="G299" t="s">
        <v>100</v>
      </c>
      <c r="H299">
        <v>0.48</v>
      </c>
      <c r="I299" t="s">
        <v>121</v>
      </c>
      <c r="J299" t="s">
        <v>770</v>
      </c>
      <c r="K299" t="s">
        <v>16</v>
      </c>
      <c r="L299" t="s">
        <v>16</v>
      </c>
      <c r="M299" t="s">
        <v>22</v>
      </c>
      <c r="N299" t="s">
        <v>16</v>
      </c>
      <c r="O299" t="s">
        <v>6282</v>
      </c>
      <c r="P299" t="s">
        <v>18</v>
      </c>
      <c r="Q299" t="s">
        <v>6744</v>
      </c>
      <c r="R299" t="s">
        <v>16</v>
      </c>
      <c r="S299" t="s">
        <v>16</v>
      </c>
      <c r="T299" t="s">
        <v>16</v>
      </c>
      <c r="U299" t="s">
        <v>11</v>
      </c>
      <c r="V299" t="s">
        <v>16</v>
      </c>
      <c r="W299" t="s">
        <v>9813</v>
      </c>
      <c r="X299" t="s">
        <v>4109</v>
      </c>
      <c r="Y299">
        <v>0.48</v>
      </c>
      <c r="Z299" t="s">
        <v>9857</v>
      </c>
      <c r="AA299" t="s">
        <v>9854</v>
      </c>
      <c r="AB299" t="s">
        <v>11334</v>
      </c>
    </row>
    <row r="300" spans="1:28" x14ac:dyDescent="0.25">
      <c r="A300">
        <v>23</v>
      </c>
      <c r="B300" t="s">
        <v>4105</v>
      </c>
      <c r="C300" s="7">
        <v>44587</v>
      </c>
      <c r="D300" t="s">
        <v>4107</v>
      </c>
      <c r="E300" t="s">
        <v>2573</v>
      </c>
      <c r="F300" t="s">
        <v>11</v>
      </c>
      <c r="G300" t="s">
        <v>92</v>
      </c>
      <c r="H300">
        <v>0.12</v>
      </c>
      <c r="I300" t="s">
        <v>13</v>
      </c>
      <c r="J300" t="s">
        <v>4103</v>
      </c>
      <c r="K300" t="s">
        <v>16</v>
      </c>
      <c r="L300" t="s">
        <v>16</v>
      </c>
      <c r="M300" t="s">
        <v>22</v>
      </c>
      <c r="N300" t="s">
        <v>16</v>
      </c>
      <c r="O300" t="s">
        <v>1883</v>
      </c>
      <c r="P300" t="s">
        <v>52</v>
      </c>
      <c r="Q300" t="s">
        <v>6744</v>
      </c>
      <c r="R300" t="s">
        <v>6245</v>
      </c>
      <c r="S300" t="s">
        <v>16</v>
      </c>
      <c r="T300" t="s">
        <v>16</v>
      </c>
      <c r="U300" t="s">
        <v>11</v>
      </c>
      <c r="V300" t="s">
        <v>1932</v>
      </c>
      <c r="W300" t="s">
        <v>9809</v>
      </c>
      <c r="X300" t="s">
        <v>4104</v>
      </c>
      <c r="Y300">
        <v>0.13</v>
      </c>
      <c r="Z300" t="s">
        <v>9857</v>
      </c>
      <c r="AA300" t="s">
        <v>9854</v>
      </c>
      <c r="AB300" t="s">
        <v>11335</v>
      </c>
    </row>
    <row r="301" spans="1:28" x14ac:dyDescent="0.25">
      <c r="A301">
        <v>22</v>
      </c>
      <c r="B301" t="s">
        <v>4145</v>
      </c>
      <c r="C301" s="7">
        <v>44581</v>
      </c>
      <c r="D301" t="s">
        <v>4147</v>
      </c>
      <c r="E301" t="s">
        <v>3297</v>
      </c>
      <c r="F301" t="s">
        <v>127</v>
      </c>
      <c r="G301" t="s">
        <v>100</v>
      </c>
      <c r="H301">
        <v>4</v>
      </c>
      <c r="I301" t="s">
        <v>13</v>
      </c>
      <c r="J301" t="s">
        <v>638</v>
      </c>
      <c r="K301" t="s">
        <v>598</v>
      </c>
      <c r="L301" t="s">
        <v>65</v>
      </c>
      <c r="M301" t="s">
        <v>22</v>
      </c>
      <c r="N301" t="s">
        <v>4345</v>
      </c>
      <c r="O301" t="s">
        <v>6282</v>
      </c>
      <c r="P301" t="s">
        <v>27</v>
      </c>
      <c r="Q301" t="s">
        <v>1937</v>
      </c>
      <c r="R301" t="s">
        <v>9708</v>
      </c>
      <c r="S301" t="s">
        <v>9710</v>
      </c>
      <c r="T301" t="s">
        <v>16</v>
      </c>
      <c r="U301" t="s">
        <v>2025</v>
      </c>
      <c r="V301" t="s">
        <v>16</v>
      </c>
      <c r="W301" t="s">
        <v>9813</v>
      </c>
      <c r="X301" t="s">
        <v>4144</v>
      </c>
      <c r="Y301">
        <v>4</v>
      </c>
      <c r="Z301" t="s">
        <v>9857</v>
      </c>
      <c r="AA301" t="s">
        <v>9854</v>
      </c>
      <c r="AB301" t="s">
        <v>11336</v>
      </c>
    </row>
    <row r="302" spans="1:28" x14ac:dyDescent="0.25">
      <c r="A302">
        <v>21</v>
      </c>
      <c r="B302" t="s">
        <v>3840</v>
      </c>
      <c r="C302" s="7">
        <v>44581</v>
      </c>
      <c r="D302" t="s">
        <v>3839</v>
      </c>
      <c r="E302" t="s">
        <v>391</v>
      </c>
      <c r="F302" t="s">
        <v>11</v>
      </c>
      <c r="G302" t="s">
        <v>100</v>
      </c>
      <c r="H302">
        <v>0.48</v>
      </c>
      <c r="I302" t="s">
        <v>13</v>
      </c>
      <c r="J302" t="s">
        <v>1228</v>
      </c>
      <c r="K302" t="s">
        <v>4138</v>
      </c>
      <c r="L302" t="s">
        <v>65</v>
      </c>
      <c r="M302" t="s">
        <v>22</v>
      </c>
      <c r="N302" t="s">
        <v>16</v>
      </c>
      <c r="O302" t="s">
        <v>1883</v>
      </c>
      <c r="P302" t="s">
        <v>27</v>
      </c>
      <c r="Q302" t="s">
        <v>6744</v>
      </c>
      <c r="R302" t="s">
        <v>6245</v>
      </c>
      <c r="S302" t="s">
        <v>7116</v>
      </c>
      <c r="T302" t="s">
        <v>16</v>
      </c>
      <c r="U302" t="s">
        <v>11</v>
      </c>
      <c r="V302" t="s">
        <v>1932</v>
      </c>
      <c r="W302" t="s">
        <v>9813</v>
      </c>
      <c r="X302" t="s">
        <v>3836</v>
      </c>
      <c r="Y302">
        <v>0.48</v>
      </c>
      <c r="Z302" t="s">
        <v>9857</v>
      </c>
      <c r="AA302" t="s">
        <v>9854</v>
      </c>
      <c r="AB302" t="s">
        <v>11337</v>
      </c>
    </row>
    <row r="303" spans="1:28" x14ac:dyDescent="0.25">
      <c r="A303">
        <v>20</v>
      </c>
      <c r="B303" t="s">
        <v>3668</v>
      </c>
      <c r="C303" s="7">
        <v>44581</v>
      </c>
      <c r="D303" t="s">
        <v>3667</v>
      </c>
      <c r="E303" t="s">
        <v>509</v>
      </c>
      <c r="F303" t="s">
        <v>11</v>
      </c>
      <c r="G303" t="s">
        <v>100</v>
      </c>
      <c r="H303">
        <v>0.28599999999999998</v>
      </c>
      <c r="I303" t="s">
        <v>13</v>
      </c>
      <c r="J303" t="s">
        <v>797</v>
      </c>
      <c r="K303" t="s">
        <v>16</v>
      </c>
      <c r="L303" t="s">
        <v>16</v>
      </c>
      <c r="M303" t="s">
        <v>22</v>
      </c>
      <c r="N303" t="s">
        <v>16</v>
      </c>
      <c r="O303" t="s">
        <v>6282</v>
      </c>
      <c r="P303" t="s">
        <v>27</v>
      </c>
      <c r="Q303" t="s">
        <v>6744</v>
      </c>
      <c r="R303" t="s">
        <v>6245</v>
      </c>
      <c r="S303" t="s">
        <v>7115</v>
      </c>
      <c r="T303" t="s">
        <v>16</v>
      </c>
      <c r="U303" t="s">
        <v>11</v>
      </c>
      <c r="V303" t="s">
        <v>1932</v>
      </c>
      <c r="W303" t="s">
        <v>9813</v>
      </c>
      <c r="X303" t="s">
        <v>3664</v>
      </c>
      <c r="Y303">
        <v>0.28999999999999998</v>
      </c>
      <c r="Z303" t="s">
        <v>9857</v>
      </c>
      <c r="AA303" t="s">
        <v>9854</v>
      </c>
      <c r="AB303" t="s">
        <v>11338</v>
      </c>
    </row>
    <row r="304" spans="1:28" x14ac:dyDescent="0.25">
      <c r="A304">
        <v>19</v>
      </c>
      <c r="B304" t="s">
        <v>4122</v>
      </c>
      <c r="C304" s="7">
        <v>44581</v>
      </c>
      <c r="D304" t="s">
        <v>4124</v>
      </c>
      <c r="E304" t="s">
        <v>371</v>
      </c>
      <c r="F304" t="s">
        <v>11</v>
      </c>
      <c r="G304" t="s">
        <v>100</v>
      </c>
      <c r="H304">
        <v>1</v>
      </c>
      <c r="I304" t="s">
        <v>13</v>
      </c>
      <c r="J304" t="s">
        <v>4120</v>
      </c>
      <c r="K304" t="s">
        <v>16</v>
      </c>
      <c r="L304" t="s">
        <v>16</v>
      </c>
      <c r="M304" t="s">
        <v>22</v>
      </c>
      <c r="N304" t="s">
        <v>16</v>
      </c>
      <c r="O304" t="s">
        <v>6282</v>
      </c>
      <c r="P304" t="s">
        <v>18</v>
      </c>
      <c r="Q304" t="s">
        <v>6744</v>
      </c>
      <c r="R304" t="s">
        <v>6245</v>
      </c>
      <c r="S304" t="s">
        <v>7115</v>
      </c>
      <c r="T304" t="s">
        <v>16</v>
      </c>
      <c r="U304" t="s">
        <v>11</v>
      </c>
      <c r="V304" t="s">
        <v>1932</v>
      </c>
      <c r="W304" t="s">
        <v>9813</v>
      </c>
      <c r="X304" t="s">
        <v>4121</v>
      </c>
      <c r="Y304">
        <v>1</v>
      </c>
      <c r="Z304" t="s">
        <v>9857</v>
      </c>
      <c r="AA304" t="s">
        <v>9854</v>
      </c>
      <c r="AB304" t="s">
        <v>11339</v>
      </c>
    </row>
    <row r="305" spans="1:28" x14ac:dyDescent="0.25">
      <c r="A305">
        <v>18</v>
      </c>
      <c r="B305" t="s">
        <v>4125</v>
      </c>
      <c r="C305" s="7">
        <v>44581</v>
      </c>
      <c r="D305" t="s">
        <v>4124</v>
      </c>
      <c r="E305" t="s">
        <v>2540</v>
      </c>
      <c r="F305" t="s">
        <v>11</v>
      </c>
      <c r="G305" t="s">
        <v>100</v>
      </c>
      <c r="H305">
        <v>0.5</v>
      </c>
      <c r="I305" t="s">
        <v>13</v>
      </c>
      <c r="J305" t="s">
        <v>4120</v>
      </c>
      <c r="K305" t="s">
        <v>16</v>
      </c>
      <c r="L305" t="s">
        <v>16</v>
      </c>
      <c r="M305" t="s">
        <v>22</v>
      </c>
      <c r="N305" t="s">
        <v>16</v>
      </c>
      <c r="O305" t="s">
        <v>6282</v>
      </c>
      <c r="P305" t="s">
        <v>18</v>
      </c>
      <c r="Q305" t="s">
        <v>6744</v>
      </c>
      <c r="R305" t="s">
        <v>6245</v>
      </c>
      <c r="S305" t="s">
        <v>7116</v>
      </c>
      <c r="T305" t="s">
        <v>16</v>
      </c>
      <c r="U305" t="s">
        <v>11</v>
      </c>
      <c r="V305" t="s">
        <v>1932</v>
      </c>
      <c r="W305" t="s">
        <v>9813</v>
      </c>
      <c r="X305" t="s">
        <v>4121</v>
      </c>
      <c r="Y305">
        <v>0.5</v>
      </c>
      <c r="Z305" t="s">
        <v>9857</v>
      </c>
      <c r="AA305" t="s">
        <v>9854</v>
      </c>
      <c r="AB305" t="s">
        <v>11340</v>
      </c>
    </row>
    <row r="306" spans="1:28" x14ac:dyDescent="0.25">
      <c r="A306">
        <v>17</v>
      </c>
      <c r="B306" t="s">
        <v>4128</v>
      </c>
      <c r="C306" s="7">
        <v>44581</v>
      </c>
      <c r="D306" t="s">
        <v>4124</v>
      </c>
      <c r="E306" t="s">
        <v>3297</v>
      </c>
      <c r="F306" t="s">
        <v>11</v>
      </c>
      <c r="G306" t="s">
        <v>100</v>
      </c>
      <c r="H306">
        <v>0.5</v>
      </c>
      <c r="I306" t="s">
        <v>13</v>
      </c>
      <c r="J306" t="s">
        <v>4120</v>
      </c>
      <c r="K306" t="s">
        <v>16</v>
      </c>
      <c r="L306" t="s">
        <v>16</v>
      </c>
      <c r="M306" t="s">
        <v>22</v>
      </c>
      <c r="N306" t="s">
        <v>16</v>
      </c>
      <c r="O306" t="s">
        <v>6282</v>
      </c>
      <c r="P306" t="s">
        <v>18</v>
      </c>
      <c r="Q306" t="s">
        <v>6744</v>
      </c>
      <c r="R306" t="s">
        <v>9708</v>
      </c>
      <c r="S306" t="s">
        <v>9710</v>
      </c>
      <c r="T306" t="s">
        <v>16</v>
      </c>
      <c r="U306" t="s">
        <v>11</v>
      </c>
      <c r="V306" t="s">
        <v>1932</v>
      </c>
      <c r="W306" t="s">
        <v>9813</v>
      </c>
      <c r="X306" t="s">
        <v>4121</v>
      </c>
      <c r="Y306">
        <v>0.5</v>
      </c>
      <c r="Z306" t="s">
        <v>9857</v>
      </c>
      <c r="AA306" t="s">
        <v>9854</v>
      </c>
      <c r="AB306" t="s">
        <v>11341</v>
      </c>
    </row>
    <row r="307" spans="1:28" x14ac:dyDescent="0.25">
      <c r="A307">
        <v>16</v>
      </c>
      <c r="B307" t="s">
        <v>3787</v>
      </c>
      <c r="C307" s="7">
        <v>44580</v>
      </c>
      <c r="D307" t="s">
        <v>3786</v>
      </c>
      <c r="E307" t="s">
        <v>371</v>
      </c>
      <c r="F307" t="s">
        <v>11</v>
      </c>
      <c r="G307" t="s">
        <v>100</v>
      </c>
      <c r="H307">
        <v>1</v>
      </c>
      <c r="I307" t="s">
        <v>13</v>
      </c>
      <c r="J307" t="s">
        <v>4120</v>
      </c>
      <c r="K307" t="s">
        <v>16</v>
      </c>
      <c r="L307" t="s">
        <v>16</v>
      </c>
      <c r="M307" t="s">
        <v>22</v>
      </c>
      <c r="N307" t="s">
        <v>16</v>
      </c>
      <c r="O307" t="s">
        <v>6282</v>
      </c>
      <c r="P307" t="s">
        <v>18</v>
      </c>
      <c r="Q307" t="s">
        <v>6744</v>
      </c>
      <c r="R307" t="s">
        <v>6245</v>
      </c>
      <c r="S307" t="s">
        <v>7115</v>
      </c>
      <c r="T307" t="s">
        <v>16</v>
      </c>
      <c r="U307" t="s">
        <v>11</v>
      </c>
      <c r="V307" t="s">
        <v>16</v>
      </c>
      <c r="W307" t="s">
        <v>9813</v>
      </c>
      <c r="X307" t="s">
        <v>3783</v>
      </c>
      <c r="Y307">
        <v>1</v>
      </c>
      <c r="Z307" t="s">
        <v>9857</v>
      </c>
      <c r="AA307" t="s">
        <v>9854</v>
      </c>
      <c r="AB307" t="s">
        <v>11342</v>
      </c>
    </row>
    <row r="308" spans="1:28" x14ac:dyDescent="0.25">
      <c r="A308">
        <v>15</v>
      </c>
      <c r="B308" t="s">
        <v>4163</v>
      </c>
      <c r="C308" s="7">
        <v>44579</v>
      </c>
      <c r="D308" t="s">
        <v>4165</v>
      </c>
      <c r="E308" t="s">
        <v>3297</v>
      </c>
      <c r="F308" t="s">
        <v>11</v>
      </c>
      <c r="G308" t="s">
        <v>100</v>
      </c>
      <c r="H308">
        <v>1</v>
      </c>
      <c r="I308" t="s">
        <v>2048</v>
      </c>
      <c r="J308" t="s">
        <v>4120</v>
      </c>
      <c r="K308" t="s">
        <v>4161</v>
      </c>
      <c r="L308" t="s">
        <v>65</v>
      </c>
      <c r="M308" t="s">
        <v>22</v>
      </c>
      <c r="N308" t="s">
        <v>16</v>
      </c>
      <c r="O308" t="s">
        <v>6282</v>
      </c>
      <c r="P308" t="s">
        <v>105</v>
      </c>
      <c r="Q308" t="s">
        <v>6744</v>
      </c>
      <c r="R308" t="s">
        <v>9708</v>
      </c>
      <c r="S308" t="s">
        <v>9710</v>
      </c>
      <c r="T308" t="s">
        <v>16</v>
      </c>
      <c r="U308" t="s">
        <v>11</v>
      </c>
      <c r="V308" t="s">
        <v>1929</v>
      </c>
      <c r="W308" t="s">
        <v>9813</v>
      </c>
      <c r="X308" t="s">
        <v>4162</v>
      </c>
      <c r="Y308">
        <v>1</v>
      </c>
      <c r="Z308" t="s">
        <v>9857</v>
      </c>
      <c r="AA308" t="s">
        <v>9854</v>
      </c>
      <c r="AB308" t="s">
        <v>11343</v>
      </c>
    </row>
    <row r="309" spans="1:28" x14ac:dyDescent="0.25">
      <c r="A309">
        <v>14</v>
      </c>
      <c r="B309" t="s">
        <v>4174</v>
      </c>
      <c r="C309" s="7">
        <v>44578</v>
      </c>
      <c r="D309" t="s">
        <v>4176</v>
      </c>
      <c r="E309" t="s">
        <v>405</v>
      </c>
      <c r="F309" t="s">
        <v>11</v>
      </c>
      <c r="G309" t="s">
        <v>100</v>
      </c>
      <c r="H309">
        <v>0.42</v>
      </c>
      <c r="I309" t="s">
        <v>13</v>
      </c>
      <c r="J309" t="s">
        <v>93</v>
      </c>
      <c r="K309" t="s">
        <v>16</v>
      </c>
      <c r="L309" t="s">
        <v>16</v>
      </c>
      <c r="M309" t="s">
        <v>72</v>
      </c>
      <c r="N309" t="s">
        <v>16</v>
      </c>
      <c r="O309" t="s">
        <v>6282</v>
      </c>
      <c r="P309" t="s">
        <v>58</v>
      </c>
      <c r="Q309" t="s">
        <v>6744</v>
      </c>
      <c r="R309" t="s">
        <v>9708</v>
      </c>
      <c r="S309" t="s">
        <v>9725</v>
      </c>
      <c r="T309" t="s">
        <v>16</v>
      </c>
      <c r="U309" t="s">
        <v>11</v>
      </c>
      <c r="V309" t="s">
        <v>1932</v>
      </c>
      <c r="W309" t="s">
        <v>9813</v>
      </c>
      <c r="X309" t="s">
        <v>4173</v>
      </c>
      <c r="Y309">
        <v>0.42</v>
      </c>
      <c r="Z309" t="s">
        <v>9857</v>
      </c>
      <c r="AA309" t="s">
        <v>9854</v>
      </c>
      <c r="AB309" t="s">
        <v>11344</v>
      </c>
    </row>
    <row r="310" spans="1:28" x14ac:dyDescent="0.25">
      <c r="A310">
        <v>13</v>
      </c>
      <c r="B310" t="s">
        <v>4183</v>
      </c>
      <c r="C310" s="7">
        <v>44575</v>
      </c>
      <c r="D310" t="s">
        <v>3360</v>
      </c>
      <c r="E310" t="s">
        <v>2540</v>
      </c>
      <c r="F310" t="s">
        <v>11</v>
      </c>
      <c r="G310" t="s">
        <v>100</v>
      </c>
      <c r="H310">
        <v>1</v>
      </c>
      <c r="I310" t="s">
        <v>121</v>
      </c>
      <c r="J310" t="s">
        <v>4113</v>
      </c>
      <c r="K310" t="s">
        <v>16</v>
      </c>
      <c r="L310" t="s">
        <v>16</v>
      </c>
      <c r="M310" t="s">
        <v>72</v>
      </c>
      <c r="N310" t="s">
        <v>16</v>
      </c>
      <c r="O310" t="s">
        <v>6282</v>
      </c>
      <c r="P310" t="s">
        <v>18</v>
      </c>
      <c r="Q310" t="s">
        <v>6744</v>
      </c>
      <c r="R310" t="s">
        <v>6245</v>
      </c>
      <c r="S310" t="s">
        <v>7116</v>
      </c>
      <c r="T310" t="s">
        <v>16</v>
      </c>
      <c r="U310" t="s">
        <v>11</v>
      </c>
      <c r="V310" t="s">
        <v>1932</v>
      </c>
      <c r="W310" t="s">
        <v>9813</v>
      </c>
      <c r="X310" t="s">
        <v>3357</v>
      </c>
      <c r="Y310">
        <v>1</v>
      </c>
      <c r="Z310" t="s">
        <v>9857</v>
      </c>
      <c r="AA310" t="s">
        <v>9854</v>
      </c>
      <c r="AB310" t="s">
        <v>11345</v>
      </c>
    </row>
    <row r="311" spans="1:28" x14ac:dyDescent="0.25">
      <c r="A311">
        <v>12</v>
      </c>
      <c r="B311" t="s">
        <v>4180</v>
      </c>
      <c r="C311" s="7">
        <v>44575</v>
      </c>
      <c r="D311" t="s">
        <v>3059</v>
      </c>
      <c r="E311" t="s">
        <v>371</v>
      </c>
      <c r="F311" t="s">
        <v>11</v>
      </c>
      <c r="G311" t="s">
        <v>100</v>
      </c>
      <c r="H311">
        <v>0.55000000000000004</v>
      </c>
      <c r="I311" t="s">
        <v>13</v>
      </c>
      <c r="J311" t="s">
        <v>4179</v>
      </c>
      <c r="K311" t="s">
        <v>16</v>
      </c>
      <c r="L311" t="s">
        <v>16</v>
      </c>
      <c r="M311" t="s">
        <v>166</v>
      </c>
      <c r="N311" t="s">
        <v>16</v>
      </c>
      <c r="O311" t="s">
        <v>6283</v>
      </c>
      <c r="P311" t="s">
        <v>27</v>
      </c>
      <c r="Q311" t="s">
        <v>6744</v>
      </c>
      <c r="R311" t="s">
        <v>6245</v>
      </c>
      <c r="S311" t="s">
        <v>7115</v>
      </c>
      <c r="T311" t="s">
        <v>16</v>
      </c>
      <c r="U311" t="s">
        <v>11</v>
      </c>
      <c r="V311" t="s">
        <v>1932</v>
      </c>
      <c r="W311" t="s">
        <v>9813</v>
      </c>
      <c r="X311" t="s">
        <v>3056</v>
      </c>
      <c r="Y311">
        <v>0.55000000000000004</v>
      </c>
      <c r="Z311" t="s">
        <v>9857</v>
      </c>
      <c r="AA311" t="s">
        <v>9854</v>
      </c>
      <c r="AB311" t="s">
        <v>11346</v>
      </c>
    </row>
    <row r="312" spans="1:28" x14ac:dyDescent="0.25">
      <c r="A312">
        <v>11</v>
      </c>
      <c r="B312" t="s">
        <v>3116</v>
      </c>
      <c r="C312" s="7">
        <v>44574</v>
      </c>
      <c r="D312" t="s">
        <v>3115</v>
      </c>
      <c r="E312" t="s">
        <v>273</v>
      </c>
      <c r="F312" t="s">
        <v>11</v>
      </c>
      <c r="G312" t="s">
        <v>100</v>
      </c>
      <c r="H312">
        <v>0.98</v>
      </c>
      <c r="I312" t="s">
        <v>13</v>
      </c>
      <c r="J312" t="s">
        <v>657</v>
      </c>
      <c r="K312" t="s">
        <v>16</v>
      </c>
      <c r="L312" t="s">
        <v>16</v>
      </c>
      <c r="M312" t="s">
        <v>22</v>
      </c>
      <c r="N312" t="s">
        <v>16</v>
      </c>
      <c r="O312" t="s">
        <v>6282</v>
      </c>
      <c r="P312" t="s">
        <v>30</v>
      </c>
      <c r="Q312" t="s">
        <v>6744</v>
      </c>
      <c r="R312" t="s">
        <v>9663</v>
      </c>
      <c r="S312" t="s">
        <v>16</v>
      </c>
      <c r="T312" t="s">
        <v>16</v>
      </c>
      <c r="U312" t="s">
        <v>11</v>
      </c>
      <c r="V312" t="s">
        <v>1932</v>
      </c>
      <c r="W312" t="s">
        <v>9813</v>
      </c>
      <c r="X312" t="s">
        <v>3112</v>
      </c>
      <c r="Y312">
        <v>0.98</v>
      </c>
      <c r="Z312" t="s">
        <v>9857</v>
      </c>
      <c r="AA312" t="s">
        <v>9854</v>
      </c>
      <c r="AB312" t="s">
        <v>11347</v>
      </c>
    </row>
    <row r="313" spans="1:28" x14ac:dyDescent="0.25">
      <c r="A313">
        <v>10</v>
      </c>
      <c r="B313" t="s">
        <v>573</v>
      </c>
      <c r="C313" s="7">
        <v>44573</v>
      </c>
      <c r="D313" t="s">
        <v>4201</v>
      </c>
      <c r="E313" t="s">
        <v>311</v>
      </c>
      <c r="F313" t="s">
        <v>11</v>
      </c>
      <c r="G313" t="s">
        <v>100</v>
      </c>
      <c r="H313">
        <v>1</v>
      </c>
      <c r="I313" t="s">
        <v>121</v>
      </c>
      <c r="J313" t="s">
        <v>574</v>
      </c>
      <c r="K313" t="s">
        <v>575</v>
      </c>
      <c r="L313" t="s">
        <v>2077</v>
      </c>
      <c r="M313" t="s">
        <v>22</v>
      </c>
      <c r="N313" t="s">
        <v>16</v>
      </c>
      <c r="O313" t="s">
        <v>6282</v>
      </c>
      <c r="P313" t="s">
        <v>18</v>
      </c>
      <c r="Q313" t="s">
        <v>6744</v>
      </c>
      <c r="R313" t="s">
        <v>6245</v>
      </c>
      <c r="S313" t="s">
        <v>7115</v>
      </c>
      <c r="T313" t="s">
        <v>1925</v>
      </c>
      <c r="U313" t="s">
        <v>11</v>
      </c>
      <c r="V313" t="s">
        <v>1929</v>
      </c>
      <c r="W313" t="s">
        <v>9813</v>
      </c>
      <c r="X313" t="s">
        <v>576</v>
      </c>
      <c r="Y313">
        <v>1</v>
      </c>
      <c r="Z313" t="s">
        <v>9857</v>
      </c>
      <c r="AA313" t="s">
        <v>9854</v>
      </c>
      <c r="AB313" t="s">
        <v>11348</v>
      </c>
    </row>
    <row r="314" spans="1:28" x14ac:dyDescent="0.25">
      <c r="A314">
        <v>9</v>
      </c>
      <c r="B314" t="s">
        <v>4195</v>
      </c>
      <c r="C314" s="7">
        <v>44573</v>
      </c>
      <c r="D314" t="s">
        <v>4197</v>
      </c>
      <c r="E314" t="s">
        <v>273</v>
      </c>
      <c r="F314" t="s">
        <v>11</v>
      </c>
      <c r="G314" t="s">
        <v>100</v>
      </c>
      <c r="H314">
        <v>0.98</v>
      </c>
      <c r="I314" t="s">
        <v>13</v>
      </c>
      <c r="J314" t="s">
        <v>657</v>
      </c>
      <c r="K314" t="s">
        <v>16</v>
      </c>
      <c r="L314" t="s">
        <v>16</v>
      </c>
      <c r="M314" t="s">
        <v>22</v>
      </c>
      <c r="N314" t="s">
        <v>16</v>
      </c>
      <c r="O314" t="s">
        <v>6282</v>
      </c>
      <c r="P314" t="s">
        <v>30</v>
      </c>
      <c r="Q314" t="s">
        <v>6744</v>
      </c>
      <c r="R314" t="s">
        <v>9663</v>
      </c>
      <c r="S314" t="s">
        <v>16</v>
      </c>
      <c r="T314" t="s">
        <v>16</v>
      </c>
      <c r="U314" t="s">
        <v>11</v>
      </c>
      <c r="V314" t="s">
        <v>1932</v>
      </c>
      <c r="W314" t="s">
        <v>9813</v>
      </c>
      <c r="X314" t="s">
        <v>4194</v>
      </c>
      <c r="Y314">
        <v>0.98</v>
      </c>
      <c r="Z314" t="s">
        <v>9857</v>
      </c>
      <c r="AA314" t="s">
        <v>9854</v>
      </c>
      <c r="AB314" t="s">
        <v>11349</v>
      </c>
    </row>
    <row r="315" spans="1:28" x14ac:dyDescent="0.25">
      <c r="A315">
        <v>8</v>
      </c>
      <c r="B315" t="s">
        <v>4218</v>
      </c>
      <c r="C315" s="7">
        <v>44572</v>
      </c>
      <c r="D315" t="s">
        <v>4220</v>
      </c>
      <c r="E315" t="s">
        <v>2540</v>
      </c>
      <c r="F315" t="s">
        <v>11</v>
      </c>
      <c r="G315" t="s">
        <v>12</v>
      </c>
      <c r="H315">
        <v>9.7200000000000006</v>
      </c>
      <c r="I315" t="s">
        <v>13</v>
      </c>
      <c r="J315" t="s">
        <v>854</v>
      </c>
      <c r="K315" t="s">
        <v>146</v>
      </c>
      <c r="L315" t="s">
        <v>1936</v>
      </c>
      <c r="M315" t="s">
        <v>22</v>
      </c>
      <c r="N315" t="s">
        <v>4464</v>
      </c>
      <c r="O315" t="s">
        <v>6283</v>
      </c>
      <c r="P315" t="s">
        <v>27</v>
      </c>
      <c r="Q315" t="s">
        <v>6744</v>
      </c>
      <c r="R315" t="s">
        <v>6245</v>
      </c>
      <c r="S315" t="s">
        <v>7116</v>
      </c>
      <c r="T315" t="s">
        <v>16</v>
      </c>
      <c r="U315" t="s">
        <v>11</v>
      </c>
      <c r="V315" t="s">
        <v>16</v>
      </c>
      <c r="W315" t="s">
        <v>4464</v>
      </c>
      <c r="X315" t="s">
        <v>4217</v>
      </c>
      <c r="Y315">
        <v>1.53</v>
      </c>
      <c r="Z315" t="s">
        <v>9857</v>
      </c>
      <c r="AA315" t="s">
        <v>9854</v>
      </c>
      <c r="AB315" t="s">
        <v>11067</v>
      </c>
    </row>
    <row r="316" spans="1:28" x14ac:dyDescent="0.25">
      <c r="A316">
        <v>7</v>
      </c>
      <c r="B316" t="s">
        <v>578</v>
      </c>
      <c r="C316" s="7">
        <v>44572</v>
      </c>
      <c r="D316" t="s">
        <v>4216</v>
      </c>
      <c r="E316" t="s">
        <v>405</v>
      </c>
      <c r="F316" t="s">
        <v>11</v>
      </c>
      <c r="G316" t="s">
        <v>100</v>
      </c>
      <c r="H316">
        <v>0.35</v>
      </c>
      <c r="I316" t="s">
        <v>13</v>
      </c>
      <c r="J316" t="s">
        <v>93</v>
      </c>
      <c r="K316" t="s">
        <v>16</v>
      </c>
      <c r="L316" t="s">
        <v>16</v>
      </c>
      <c r="M316" t="s">
        <v>22</v>
      </c>
      <c r="N316" t="s">
        <v>16</v>
      </c>
      <c r="O316" t="s">
        <v>6282</v>
      </c>
      <c r="P316" t="s">
        <v>18</v>
      </c>
      <c r="Q316" t="s">
        <v>6744</v>
      </c>
      <c r="R316" t="s">
        <v>9708</v>
      </c>
      <c r="S316" t="s">
        <v>9725</v>
      </c>
      <c r="T316" t="s">
        <v>1925</v>
      </c>
      <c r="U316" t="s">
        <v>11</v>
      </c>
      <c r="V316" t="s">
        <v>1932</v>
      </c>
      <c r="W316" t="s">
        <v>9813</v>
      </c>
      <c r="X316" t="s">
        <v>582</v>
      </c>
      <c r="Y316">
        <v>0.35</v>
      </c>
      <c r="Z316" t="s">
        <v>9857</v>
      </c>
      <c r="AA316" t="s">
        <v>9854</v>
      </c>
      <c r="AB316" t="s">
        <v>11350</v>
      </c>
    </row>
    <row r="317" spans="1:28" x14ac:dyDescent="0.25">
      <c r="A317">
        <v>6</v>
      </c>
      <c r="B317" t="s">
        <v>4236</v>
      </c>
      <c r="C317" s="7">
        <v>44568</v>
      </c>
      <c r="D317" t="s">
        <v>2808</v>
      </c>
      <c r="E317" t="s">
        <v>371</v>
      </c>
      <c r="F317" t="s">
        <v>11</v>
      </c>
      <c r="G317" t="s">
        <v>100</v>
      </c>
      <c r="H317">
        <v>1.5</v>
      </c>
      <c r="I317" t="s">
        <v>121</v>
      </c>
      <c r="J317" t="s">
        <v>574</v>
      </c>
      <c r="K317" t="s">
        <v>16</v>
      </c>
      <c r="L317" t="s">
        <v>16</v>
      </c>
      <c r="M317" t="s">
        <v>166</v>
      </c>
      <c r="N317" t="s">
        <v>16</v>
      </c>
      <c r="O317" t="s">
        <v>6283</v>
      </c>
      <c r="P317" t="s">
        <v>18</v>
      </c>
      <c r="Q317" t="s">
        <v>6744</v>
      </c>
      <c r="R317" t="s">
        <v>6245</v>
      </c>
      <c r="S317" t="s">
        <v>7115</v>
      </c>
      <c r="T317" t="s">
        <v>16</v>
      </c>
      <c r="U317" t="s">
        <v>11</v>
      </c>
      <c r="V317" t="s">
        <v>1929</v>
      </c>
      <c r="W317" t="s">
        <v>9813</v>
      </c>
      <c r="X317" t="s">
        <v>2805</v>
      </c>
      <c r="Y317">
        <v>1.5</v>
      </c>
      <c r="Z317" t="s">
        <v>9857</v>
      </c>
      <c r="AA317" t="s">
        <v>9854</v>
      </c>
      <c r="AB317" t="s">
        <v>11351</v>
      </c>
    </row>
    <row r="318" spans="1:28" x14ac:dyDescent="0.25">
      <c r="A318">
        <v>5</v>
      </c>
      <c r="B318" t="s">
        <v>4234</v>
      </c>
      <c r="C318" s="7">
        <v>44568</v>
      </c>
      <c r="D318" t="s">
        <v>4232</v>
      </c>
      <c r="E318" t="s">
        <v>509</v>
      </c>
      <c r="F318" t="s">
        <v>11</v>
      </c>
      <c r="G318" t="s">
        <v>100</v>
      </c>
      <c r="H318">
        <v>1</v>
      </c>
      <c r="I318" t="s">
        <v>13</v>
      </c>
      <c r="J318" t="s">
        <v>565</v>
      </c>
      <c r="K318" t="s">
        <v>16</v>
      </c>
      <c r="L318" t="s">
        <v>16</v>
      </c>
      <c r="M318" t="s">
        <v>22</v>
      </c>
      <c r="N318" t="s">
        <v>16</v>
      </c>
      <c r="O318" t="s">
        <v>6282</v>
      </c>
      <c r="P318" t="s">
        <v>18</v>
      </c>
      <c r="Q318" t="s">
        <v>6744</v>
      </c>
      <c r="R318" t="s">
        <v>6245</v>
      </c>
      <c r="S318" t="s">
        <v>7115</v>
      </c>
      <c r="T318" t="s">
        <v>16</v>
      </c>
      <c r="U318" t="s">
        <v>11</v>
      </c>
      <c r="V318" t="s">
        <v>1932</v>
      </c>
      <c r="W318" t="s">
        <v>9813</v>
      </c>
      <c r="X318" t="s">
        <v>4229</v>
      </c>
      <c r="Y318">
        <v>1</v>
      </c>
      <c r="Z318" t="s">
        <v>9857</v>
      </c>
      <c r="AA318" t="s">
        <v>9854</v>
      </c>
      <c r="AB318" t="s">
        <v>11352</v>
      </c>
    </row>
    <row r="319" spans="1:28" x14ac:dyDescent="0.25">
      <c r="A319">
        <v>4</v>
      </c>
      <c r="B319" t="s">
        <v>4230</v>
      </c>
      <c r="C319" s="7">
        <v>44568</v>
      </c>
      <c r="D319" t="s">
        <v>4232</v>
      </c>
      <c r="E319" t="s">
        <v>311</v>
      </c>
      <c r="F319" t="s">
        <v>11</v>
      </c>
      <c r="G319" t="s">
        <v>100</v>
      </c>
      <c r="H319">
        <v>1</v>
      </c>
      <c r="I319" t="s">
        <v>13</v>
      </c>
      <c r="J319" t="s">
        <v>565</v>
      </c>
      <c r="K319" t="s">
        <v>4228</v>
      </c>
      <c r="L319" t="s">
        <v>65</v>
      </c>
      <c r="M319" t="s">
        <v>22</v>
      </c>
      <c r="N319" t="s">
        <v>16</v>
      </c>
      <c r="O319" t="s">
        <v>6282</v>
      </c>
      <c r="P319" t="s">
        <v>18</v>
      </c>
      <c r="Q319" t="s">
        <v>6744</v>
      </c>
      <c r="R319" t="s">
        <v>6245</v>
      </c>
      <c r="S319" t="s">
        <v>7115</v>
      </c>
      <c r="T319" t="s">
        <v>16</v>
      </c>
      <c r="U319" t="s">
        <v>11</v>
      </c>
      <c r="V319" t="s">
        <v>1932</v>
      </c>
      <c r="W319" t="s">
        <v>9813</v>
      </c>
      <c r="X319" t="s">
        <v>4229</v>
      </c>
      <c r="Y319">
        <v>1</v>
      </c>
      <c r="Z319" t="s">
        <v>9857</v>
      </c>
      <c r="AA319" t="s">
        <v>9854</v>
      </c>
      <c r="AB319" t="s">
        <v>11353</v>
      </c>
    </row>
    <row r="320" spans="1:28" x14ac:dyDescent="0.25">
      <c r="A320">
        <v>3</v>
      </c>
      <c r="B320" t="s">
        <v>4242</v>
      </c>
      <c r="C320" s="7">
        <v>44567</v>
      </c>
      <c r="D320" t="s">
        <v>3901</v>
      </c>
      <c r="E320" t="s">
        <v>371</v>
      </c>
      <c r="F320" t="s">
        <v>11</v>
      </c>
      <c r="G320" t="s">
        <v>100</v>
      </c>
      <c r="H320">
        <v>1</v>
      </c>
      <c r="I320" t="s">
        <v>13</v>
      </c>
      <c r="J320" t="s">
        <v>565</v>
      </c>
      <c r="K320" t="s">
        <v>16</v>
      </c>
      <c r="L320" t="s">
        <v>16</v>
      </c>
      <c r="M320" t="s">
        <v>22</v>
      </c>
      <c r="N320" t="s">
        <v>16</v>
      </c>
      <c r="O320" t="s">
        <v>6282</v>
      </c>
      <c r="P320" t="s">
        <v>18</v>
      </c>
      <c r="Q320" t="s">
        <v>6744</v>
      </c>
      <c r="R320" t="s">
        <v>6245</v>
      </c>
      <c r="S320" t="s">
        <v>7115</v>
      </c>
      <c r="T320" t="s">
        <v>16</v>
      </c>
      <c r="U320" t="s">
        <v>11</v>
      </c>
      <c r="V320" t="s">
        <v>1929</v>
      </c>
      <c r="W320" t="s">
        <v>9813</v>
      </c>
      <c r="X320" t="s">
        <v>3898</v>
      </c>
      <c r="Y320">
        <v>1</v>
      </c>
      <c r="Z320" t="s">
        <v>9857</v>
      </c>
      <c r="AA320" t="s">
        <v>9854</v>
      </c>
      <c r="AB320" t="s">
        <v>11354</v>
      </c>
    </row>
    <row r="321" spans="1:28" x14ac:dyDescent="0.25">
      <c r="A321">
        <v>2</v>
      </c>
      <c r="B321" t="s">
        <v>4238</v>
      </c>
      <c r="C321" s="7">
        <v>44567</v>
      </c>
      <c r="D321" t="s">
        <v>4240</v>
      </c>
      <c r="E321" t="s">
        <v>311</v>
      </c>
      <c r="F321" t="s">
        <v>11</v>
      </c>
      <c r="G321" t="s">
        <v>100</v>
      </c>
      <c r="H321">
        <v>0.4</v>
      </c>
      <c r="I321" t="s">
        <v>121</v>
      </c>
      <c r="J321" t="s">
        <v>574</v>
      </c>
      <c r="K321" t="s">
        <v>16</v>
      </c>
      <c r="L321" t="s">
        <v>16</v>
      </c>
      <c r="M321" t="s">
        <v>22</v>
      </c>
      <c r="N321" t="s">
        <v>16</v>
      </c>
      <c r="O321" t="s">
        <v>1883</v>
      </c>
      <c r="P321" t="s">
        <v>18</v>
      </c>
      <c r="Q321" t="s">
        <v>6745</v>
      </c>
      <c r="R321" t="s">
        <v>6245</v>
      </c>
      <c r="S321" t="s">
        <v>7115</v>
      </c>
      <c r="T321" t="s">
        <v>16</v>
      </c>
      <c r="U321" t="s">
        <v>11</v>
      </c>
      <c r="V321" t="s">
        <v>1929</v>
      </c>
      <c r="W321" t="s">
        <v>9813</v>
      </c>
      <c r="X321" t="s">
        <v>4237</v>
      </c>
      <c r="Y321">
        <v>0.4</v>
      </c>
      <c r="Z321" t="s">
        <v>9857</v>
      </c>
      <c r="AA321" t="s">
        <v>9854</v>
      </c>
      <c r="AB321" t="s">
        <v>11355</v>
      </c>
    </row>
    <row r="322" spans="1:28" x14ac:dyDescent="0.25">
      <c r="A322">
        <v>1</v>
      </c>
      <c r="B322" t="s">
        <v>4245</v>
      </c>
      <c r="C322" s="7">
        <v>44566</v>
      </c>
      <c r="D322" t="s">
        <v>4247</v>
      </c>
      <c r="E322" t="s">
        <v>311</v>
      </c>
      <c r="F322" t="s">
        <v>11</v>
      </c>
      <c r="G322" t="s">
        <v>100</v>
      </c>
      <c r="H322">
        <v>1</v>
      </c>
      <c r="I322" t="s">
        <v>13</v>
      </c>
      <c r="J322" t="s">
        <v>565</v>
      </c>
      <c r="K322" t="s">
        <v>16</v>
      </c>
      <c r="L322" t="s">
        <v>16</v>
      </c>
      <c r="M322" t="s">
        <v>22</v>
      </c>
      <c r="N322" t="s">
        <v>16</v>
      </c>
      <c r="O322" t="s">
        <v>6282</v>
      </c>
      <c r="P322" t="s">
        <v>18</v>
      </c>
      <c r="Q322" t="s">
        <v>6744</v>
      </c>
      <c r="R322" t="s">
        <v>6245</v>
      </c>
      <c r="S322" t="s">
        <v>7115</v>
      </c>
      <c r="T322" t="s">
        <v>16</v>
      </c>
      <c r="U322" t="s">
        <v>11</v>
      </c>
      <c r="V322" t="s">
        <v>1929</v>
      </c>
      <c r="W322" t="s">
        <v>9813</v>
      </c>
      <c r="X322" t="s">
        <v>4244</v>
      </c>
      <c r="Y322">
        <v>1</v>
      </c>
      <c r="Z322" t="s">
        <v>9857</v>
      </c>
      <c r="AA322" t="s">
        <v>9854</v>
      </c>
      <c r="AB322" t="s">
        <v>11356</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2750D-273C-4EA8-83C1-B5E9998AD46A}">
  <sheetPr>
    <tabColor rgb="FFD0C7B4"/>
  </sheetPr>
  <dimension ref="A1:E16"/>
  <sheetViews>
    <sheetView workbookViewId="0">
      <selection activeCell="I17" sqref="I17"/>
    </sheetView>
  </sheetViews>
  <sheetFormatPr defaultRowHeight="15" x14ac:dyDescent="0.25"/>
  <cols>
    <col min="1" max="1" width="9.44140625" style="24" bestFit="1" customWidth="1"/>
    <col min="2" max="3" width="7.77734375" style="24" bestFit="1" customWidth="1"/>
    <col min="4" max="4" width="6.109375" style="24" bestFit="1" customWidth="1"/>
    <col min="5" max="5" width="7" style="24" bestFit="1" customWidth="1"/>
    <col min="6" max="6" width="7.77734375" style="24" bestFit="1" customWidth="1"/>
    <col min="7" max="7" width="15.6640625" style="24" bestFit="1" customWidth="1"/>
    <col min="8" max="9" width="9.44140625" style="24" bestFit="1" customWidth="1"/>
    <col min="10" max="16384" width="8.88671875" style="24"/>
  </cols>
  <sheetData>
    <row r="1" spans="1:5" ht="47.25" customHeight="1" x14ac:dyDescent="0.25">
      <c r="A1" s="143" t="s">
        <v>7108</v>
      </c>
      <c r="B1" s="122"/>
      <c r="C1" s="122"/>
      <c r="D1" s="122"/>
      <c r="E1" s="122"/>
    </row>
    <row r="6" spans="1:5" x14ac:dyDescent="0.25">
      <c r="A6" s="141" t="s">
        <v>10743</v>
      </c>
      <c r="B6" s="141" t="s">
        <v>174</v>
      </c>
      <c r="C6" s="141" t="s">
        <v>2051</v>
      </c>
      <c r="D6" s="141" t="s">
        <v>10744</v>
      </c>
      <c r="E6" s="141" t="s">
        <v>10745</v>
      </c>
    </row>
    <row r="7" spans="1:5" x14ac:dyDescent="0.25">
      <c r="A7" s="141">
        <v>1</v>
      </c>
      <c r="B7" s="141" t="s">
        <v>311</v>
      </c>
      <c r="C7" s="141">
        <v>38.292000000000009</v>
      </c>
      <c r="D7" s="141">
        <v>39</v>
      </c>
      <c r="E7" s="142">
        <v>0.22939999999999999</v>
      </c>
    </row>
    <row r="8" spans="1:5" x14ac:dyDescent="0.25">
      <c r="A8" s="141">
        <v>2</v>
      </c>
      <c r="B8" s="141" t="s">
        <v>371</v>
      </c>
      <c r="C8" s="141">
        <v>18.055</v>
      </c>
      <c r="D8" s="141">
        <v>23</v>
      </c>
      <c r="E8" s="142">
        <v>0.1081</v>
      </c>
    </row>
    <row r="9" spans="1:5" x14ac:dyDescent="0.25">
      <c r="A9" s="141">
        <v>3</v>
      </c>
      <c r="B9" s="141" t="s">
        <v>3297</v>
      </c>
      <c r="C9" s="141">
        <v>17.84</v>
      </c>
      <c r="D9" s="141">
        <v>22</v>
      </c>
      <c r="E9" s="142">
        <v>0.1069</v>
      </c>
    </row>
    <row r="10" spans="1:5" x14ac:dyDescent="0.25">
      <c r="A10" s="141">
        <v>4</v>
      </c>
      <c r="B10" s="141" t="s">
        <v>2540</v>
      </c>
      <c r="C10" s="141">
        <v>16.490000000000002</v>
      </c>
      <c r="D10" s="141">
        <v>20</v>
      </c>
      <c r="E10" s="142">
        <v>9.8799999999999999E-2</v>
      </c>
    </row>
    <row r="11" spans="1:5" x14ac:dyDescent="0.25">
      <c r="A11" s="141">
        <v>5</v>
      </c>
      <c r="B11" s="141" t="s">
        <v>509</v>
      </c>
      <c r="C11" s="141">
        <v>16.489999999999998</v>
      </c>
      <c r="D11" s="141">
        <v>17</v>
      </c>
      <c r="E11" s="142">
        <v>9.8799999999999999E-2</v>
      </c>
    </row>
    <row r="12" spans="1:5" x14ac:dyDescent="0.25">
      <c r="A12" s="141">
        <v>6</v>
      </c>
      <c r="B12" s="141" t="s">
        <v>2647</v>
      </c>
      <c r="C12" s="141">
        <v>15.000000000000002</v>
      </c>
      <c r="D12" s="141">
        <v>17</v>
      </c>
      <c r="E12" s="142">
        <v>8.9800000000000005E-2</v>
      </c>
    </row>
    <row r="13" spans="1:5" x14ac:dyDescent="0.25">
      <c r="A13" s="141">
        <v>7</v>
      </c>
      <c r="B13" s="141" t="s">
        <v>589</v>
      </c>
      <c r="C13" s="141">
        <v>12.63</v>
      </c>
      <c r="D13" s="141">
        <v>12</v>
      </c>
      <c r="E13" s="142">
        <v>7.5700000000000003E-2</v>
      </c>
    </row>
    <row r="14" spans="1:5" x14ac:dyDescent="0.25">
      <c r="A14" s="141">
        <v>8</v>
      </c>
      <c r="B14" s="141" t="s">
        <v>381</v>
      </c>
      <c r="C14" s="141">
        <v>11.2</v>
      </c>
      <c r="D14" s="141">
        <v>10</v>
      </c>
      <c r="E14" s="142">
        <v>6.7100000000000007E-2</v>
      </c>
    </row>
    <row r="15" spans="1:5" x14ac:dyDescent="0.25">
      <c r="A15" s="141">
        <v>9</v>
      </c>
      <c r="B15" s="141" t="s">
        <v>405</v>
      </c>
      <c r="C15" s="141">
        <v>10.85</v>
      </c>
      <c r="D15" s="141">
        <v>16</v>
      </c>
      <c r="E15" s="142">
        <v>6.5000000000000002E-2</v>
      </c>
    </row>
    <row r="16" spans="1:5" x14ac:dyDescent="0.25">
      <c r="A16" s="141">
        <v>10</v>
      </c>
      <c r="B16" s="141" t="s">
        <v>304</v>
      </c>
      <c r="C16" s="141">
        <v>10.104000000000001</v>
      </c>
      <c r="D16" s="141">
        <v>17</v>
      </c>
      <c r="E16" s="142">
        <v>6.0499999999999998E-2</v>
      </c>
    </row>
  </sheetData>
  <conditionalFormatting sqref="E7:E16">
    <cfRule type="dataBar" priority="1">
      <dataBar>
        <cfvo type="min"/>
        <cfvo type="max"/>
        <color rgb="FF638EC6"/>
      </dataBar>
      <extLst>
        <ext xmlns:x14="http://schemas.microsoft.com/office/spreadsheetml/2009/9/main" uri="{B025F937-C7B1-47D3-B67F-A62EFF666E3E}">
          <x14:id>{CB0145D4-47BD-466C-823D-126E780D4636}</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CB0145D4-47BD-466C-823D-126E780D4636}">
            <x14:dataBar minLength="0" maxLength="100" border="1" negativeBarBorderColorSameAsPositive="0">
              <x14:cfvo type="autoMin"/>
              <x14:cfvo type="autoMax"/>
              <x14:borderColor rgb="FF638EC6"/>
              <x14:negativeFillColor rgb="FFFF0000"/>
              <x14:negativeBorderColor rgb="FFFF0000"/>
              <x14:axisColor rgb="FF000000"/>
            </x14:dataBar>
          </x14:cfRule>
          <xm:sqref>E7:E16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088C1-C306-40B0-9D12-E5F1B93F8C57}">
  <sheetPr>
    <tabColor theme="9" tint="-0.499984740745262"/>
  </sheetPr>
  <dimension ref="A1:Q441"/>
  <sheetViews>
    <sheetView workbookViewId="0">
      <selection activeCell="G10" sqref="G10"/>
    </sheetView>
  </sheetViews>
  <sheetFormatPr defaultRowHeight="15" x14ac:dyDescent="0.25"/>
  <cols>
    <col min="1" max="1" width="4.77734375" style="24" bestFit="1" customWidth="1"/>
    <col min="2" max="2" width="9" style="24" bestFit="1" customWidth="1"/>
    <col min="3" max="3" width="27.88671875" style="32" bestFit="1" customWidth="1"/>
    <col min="4" max="4" width="8.5546875" style="24" bestFit="1" customWidth="1"/>
    <col min="5" max="5" width="10.88671875" style="24" bestFit="1" customWidth="1"/>
    <col min="6" max="6" width="5.109375" style="24" bestFit="1" customWidth="1"/>
    <col min="7" max="7" width="11.88671875" style="24" bestFit="1" customWidth="1"/>
    <col min="8" max="8" width="6.21875" style="24" bestFit="1" customWidth="1"/>
    <col min="9" max="9" width="7.44140625" style="24" bestFit="1" customWidth="1"/>
    <col min="10" max="10" width="9.6640625" style="24" bestFit="1" customWidth="1"/>
    <col min="11" max="11" width="17" style="24" bestFit="1" customWidth="1"/>
    <col min="12" max="12" width="9.6640625" style="24" bestFit="1" customWidth="1"/>
    <col min="13" max="13" width="4.33203125" style="24" bestFit="1" customWidth="1"/>
    <col min="14" max="14" width="14.21875" style="128" bestFit="1" customWidth="1"/>
    <col min="15" max="16" width="8.88671875" style="24"/>
    <col min="17" max="17" width="17.33203125" style="24" customWidth="1"/>
    <col min="18" max="16384" width="8.88671875" style="24"/>
  </cols>
  <sheetData>
    <row r="1" spans="1:17" ht="24.75" thickTop="1" thickBot="1" x14ac:dyDescent="0.3">
      <c r="A1" s="62" t="s">
        <v>0</v>
      </c>
      <c r="B1" s="84" t="s">
        <v>1</v>
      </c>
      <c r="C1" s="85" t="s">
        <v>109</v>
      </c>
      <c r="D1" s="85" t="s">
        <v>124</v>
      </c>
      <c r="E1" s="85" t="s">
        <v>101</v>
      </c>
      <c r="F1" s="85" t="s">
        <v>3</v>
      </c>
      <c r="G1" s="86" t="s">
        <v>4</v>
      </c>
      <c r="H1" s="87" t="s">
        <v>5</v>
      </c>
      <c r="I1" s="85" t="s">
        <v>1920</v>
      </c>
      <c r="J1" s="85" t="s">
        <v>6</v>
      </c>
      <c r="K1" s="85" t="s">
        <v>7</v>
      </c>
      <c r="L1" s="85" t="s">
        <v>6232</v>
      </c>
      <c r="M1" s="85" t="s">
        <v>9</v>
      </c>
      <c r="N1" s="126" t="s">
        <v>1921</v>
      </c>
      <c r="Q1" s="88" t="s">
        <v>4826</v>
      </c>
    </row>
    <row r="2" spans="1:17" ht="15.75" thickTop="1" x14ac:dyDescent="0.25">
      <c r="A2" s="74">
        <f>IFERROR(DimSum[[#This Row],[Index]],"")</f>
        <v>105</v>
      </c>
      <c r="B2" s="75">
        <f>IFERROR(VLOOKUP($A2,DimSum_load!$A:$X,MATCH(DimSum!B$1,DimSum_load!$1:$1,0),0),"")</f>
        <v>45217</v>
      </c>
      <c r="C2" s="79" t="str">
        <f>IFERROR(VLOOKUP($A2,DimSum_load!$A:$X,MATCH(DimSum!C$1,DimSum_load!$1:$1,0),0),"")</f>
        <v>邹城城资</v>
      </c>
      <c r="D2" s="75" t="str">
        <f>IFERROR(VLOOKUP($A2,DimSum_load!$A:$X,MATCH(DimSum!D$1,DimSum_load!$1:$1,0),0),"")</f>
        <v>--/--/--</v>
      </c>
      <c r="E2" s="77">
        <f>IFERROR(VLOOKUP($A2,DimSum_load!$A:$X,MATCH(DimSum!E$1,DimSum_load!$1:$1,0),0),"")</f>
        <v>0.6</v>
      </c>
      <c r="F2" s="75" t="str">
        <f>IFERROR(VLOOKUP($A2,DimSum_load!$A:$X,MATCH(DimSum!F$1,DimSum_load!$1:$1,0),0),"")</f>
        <v>1</v>
      </c>
      <c r="G2" s="75" t="str">
        <f>IFERROR(VLOOKUP($A2,DimSum_load!$A:$X,MATCH(DimSum!G$1,DimSum_load!$1:$1,0),0),"")</f>
        <v>7.8%</v>
      </c>
      <c r="H2" s="75" t="str">
        <f>IFERROR(VLOOKUP($A2,DimSum_load!$A:$X,MATCH(DimSum!H$1,DimSum_load!$1:$1,0),0),"")</f>
        <v>--</v>
      </c>
      <c r="I2" s="77" t="str">
        <f>IFERROR(VLOOKUP($A2,DimSum_load!$A:$X,MATCH(DimSum!I$1,DimSum_load!$1:$1,0),0),"")</f>
        <v>--</v>
      </c>
      <c r="J2" s="76" t="str">
        <f>IFERROR(VLOOKUP($A2,DimSum_load!$A:$X,MATCH(DimSum!J$1,DimSum_load!$1:$1,0),0),"")</f>
        <v>担保</v>
      </c>
      <c r="K2" s="76" t="str">
        <f>IFERROR(VLOOKUP($A2,DimSum_load!$A:$X,MATCH(DimSum!K$1,DimSum_load!$1:$1,0),0),"")</f>
        <v>--</v>
      </c>
      <c r="L2" s="76" t="str">
        <f>IFERROR(VLOOKUP($A2,DimSum_load!$A:$X,MATCH(DimSum!L$1,DimSum_load!$1:$1,0),0),"")</f>
        <v>地方平台</v>
      </c>
      <c r="M2" s="76" t="str">
        <f>IFERROR(VLOOKUP($A2,DimSum_load!$A:$X,MATCH(DimSum!M$1,DimSum_load!$1:$1,0),0),"")</f>
        <v>山东</v>
      </c>
      <c r="N2" s="127" t="str">
        <f>IFERROR(VLOOKUP($A2,DimSum_load!$A:$X,MATCH(DimSum!$N$1,DimSum_load!$1:$1,0),0),"")</f>
        <v>--</v>
      </c>
    </row>
    <row r="3" spans="1:17" x14ac:dyDescent="0.25">
      <c r="A3" s="74">
        <f>IFERROR(DimSum[[#This Row],[Index]],"")</f>
        <v>104</v>
      </c>
      <c r="B3" s="75">
        <f>IFERROR(VLOOKUP($A3,DimSum_load!$A:$X,MATCH(DimSum!B$1,DimSum_load!$1:$1,0),0),"")</f>
        <v>45217</v>
      </c>
      <c r="C3" s="79" t="str">
        <f>IFERROR(VLOOKUP($A3,DimSum_load!$A:$X,MATCH(DimSum!C$1,DimSum_load!$1:$1,0),0),"")</f>
        <v>工银迪拜分行</v>
      </c>
      <c r="D3" s="75" t="str">
        <f>IFERROR(VLOOKUP($A3,DimSum_load!$A:$X,MATCH(DimSum!D$1,DimSum_load!$1:$1,0),0),"")</f>
        <v>A1/--/--</v>
      </c>
      <c r="E3" s="77">
        <f>IFERROR(VLOOKUP($A3,DimSum_load!$A:$X,MATCH(DimSum!E$1,DimSum_load!$1:$1,0),0),"")</f>
        <v>16</v>
      </c>
      <c r="F3" s="75" t="str">
        <f>IFERROR(VLOOKUP($A3,DimSum_load!$A:$X,MATCH(DimSum!F$1,DimSum_load!$1:$1,0),0),"")</f>
        <v>2</v>
      </c>
      <c r="G3" s="75" t="str">
        <f>IFERROR(VLOOKUP($A3,DimSum_load!$A:$X,MATCH(DimSum!G$1,DimSum_load!$1:$1,0),0),"")</f>
        <v>3.2%</v>
      </c>
      <c r="H3" s="75" t="str">
        <f>IFERROR(VLOOKUP($A3,DimSum_load!$A:$X,MATCH(DimSum!H$1,DimSum_load!$1:$1,0),0),"")</f>
        <v>3.55%a</v>
      </c>
      <c r="I3" s="77">
        <f>IFERROR(VLOOKUP($A3,DimSum_load!$A:$X,MATCH(DimSum!I$1,DimSum_load!$1:$1,0),0),"")</f>
        <v>35</v>
      </c>
      <c r="J3" s="76" t="str">
        <f>IFERROR(VLOOKUP($A3,DimSum_load!$A:$X,MATCH(DimSum!J$1,DimSum_load!$1:$1,0),0),"")</f>
        <v>直发</v>
      </c>
      <c r="K3" s="76" t="str">
        <f>IFERROR(VLOOKUP($A3,DimSum_load!$A:$X,MATCH(DimSum!K$1,DimSum_load!$1:$1,0),0),"")</f>
        <v>绿色点心债</v>
      </c>
      <c r="L3" s="76" t="str">
        <f>IFERROR(VLOOKUP($A3,DimSum_load!$A:$X,MATCH(DimSum!L$1,DimSum_load!$1:$1,0),0),"")</f>
        <v>金融机构</v>
      </c>
      <c r="M3" s="76" t="str">
        <f>IFERROR(VLOOKUP($A3,DimSum_load!$A:$X,MATCH(DimSum!M$1,DimSum_load!$1:$1,0),0),"")</f>
        <v>北京</v>
      </c>
      <c r="N3" s="127" t="str">
        <f>IFERROR(VLOOKUP($A3,DimSum_load!$A:$X,MATCH(DimSum!$N$1,DimSum_load!$1:$1,0),0),"")</f>
        <v>港分</v>
      </c>
    </row>
    <row r="4" spans="1:17" x14ac:dyDescent="0.25">
      <c r="A4" s="74">
        <f>IFERROR(DimSum[[#This Row],[Index]],"")</f>
        <v>103</v>
      </c>
      <c r="B4" s="75">
        <f>IFERROR(VLOOKUP($A4,DimSum_load!$A:$X,MATCH(DimSum!B$1,DimSum_load!$1:$1,0),0),"")</f>
        <v>45217</v>
      </c>
      <c r="C4" s="79" t="str">
        <f>IFERROR(VLOOKUP($A4,DimSum_load!$A:$X,MATCH(DimSum!C$1,DimSum_load!$1:$1,0),0),"")</f>
        <v>中国海外</v>
      </c>
      <c r="D4" s="75" t="str">
        <f>IFERROR(VLOOKUP($A4,DimSum_load!$A:$X,MATCH(DimSum!D$1,DimSum_load!$1:$1,0),0),"")</f>
        <v>--/--/--</v>
      </c>
      <c r="E4" s="77">
        <f>IFERROR(VLOOKUP($A4,DimSum_load!$A:$X,MATCH(DimSum!E$1,DimSum_load!$1:$1,0),0),"")</f>
        <v>31.9</v>
      </c>
      <c r="F4" s="75" t="str">
        <f>IFERROR(VLOOKUP($A4,DimSum_load!$A:$X,MATCH(DimSum!F$1,DimSum_load!$1:$1,0),0),"")</f>
        <v>3</v>
      </c>
      <c r="G4" s="75" t="str">
        <f>IFERROR(VLOOKUP($A4,DimSum_load!$A:$X,MATCH(DimSum!G$1,DimSum_load!$1:$1,0),0),"")</f>
        <v>3.5%</v>
      </c>
      <c r="H4" s="75" t="str">
        <f>IFERROR(VLOOKUP($A4,DimSum_load!$A:$X,MATCH(DimSum!H$1,DimSum_load!$1:$1,0),0),"")</f>
        <v>--</v>
      </c>
      <c r="I4" s="77" t="str">
        <f>IFERROR(VLOOKUP($A4,DimSum_load!$A:$X,MATCH(DimSum!I$1,DimSum_load!$1:$1,0),0),"")</f>
        <v>--</v>
      </c>
      <c r="J4" s="76" t="str">
        <f>IFERROR(VLOOKUP($A4,DimSum_load!$A:$X,MATCH(DimSum!J$1,DimSum_load!$1:$1,0),0),"")</f>
        <v>担保</v>
      </c>
      <c r="K4" s="76" t="str">
        <f>IFERROR(VLOOKUP($A4,DimSum_load!$A:$X,MATCH(DimSum!K$1,DimSum_load!$1:$1,0),0),"")</f>
        <v>--</v>
      </c>
      <c r="L4" s="76" t="str">
        <f>IFERROR(VLOOKUP($A4,DimSum_load!$A:$X,MATCH(DimSum!L$1,DimSum_load!$1:$1,0),0),"")</f>
        <v>房地产</v>
      </c>
      <c r="M4" s="76" t="str">
        <f>IFERROR(VLOOKUP($A4,DimSum_load!$A:$X,MATCH(DimSum!M$1,DimSum_load!$1:$1,0),0),"")</f>
        <v>香港</v>
      </c>
      <c r="N4" s="127" t="str">
        <f>IFERROR(VLOOKUP($A4,DimSum_load!$A:$X,MATCH(DimSum!$N$1,DimSum_load!$1:$1,0),0),"")</f>
        <v>港分</v>
      </c>
    </row>
    <row r="5" spans="1:17" x14ac:dyDescent="0.25">
      <c r="A5" s="74">
        <f>IFERROR(DimSum[[#This Row],[Index]],"")</f>
        <v>102</v>
      </c>
      <c r="B5" s="75">
        <f>IFERROR(VLOOKUP($A5,DimSum_load!$A:$X,MATCH(DimSum!B$1,DimSum_load!$1:$1,0),0),"")</f>
        <v>45216</v>
      </c>
      <c r="C5" s="79" t="str">
        <f>IFERROR(VLOOKUP($A5,DimSum_load!$A:$X,MATCH(DimSum!C$1,DimSum_load!$1:$1,0),0),"")</f>
        <v>江苏华靖</v>
      </c>
      <c r="D5" s="75" t="str">
        <f>IFERROR(VLOOKUP($A5,DimSum_load!$A:$X,MATCH(DimSum!D$1,DimSum_load!$1:$1,0),0),"")</f>
        <v>--/--/--</v>
      </c>
      <c r="E5" s="77">
        <f>IFERROR(VLOOKUP($A5,DimSum_load!$A:$X,MATCH(DimSum!E$1,DimSum_load!$1:$1,0),0),"")</f>
        <v>4.5</v>
      </c>
      <c r="F5" s="75" t="str">
        <f>IFERROR(VLOOKUP($A5,DimSum_load!$A:$X,MATCH(DimSum!F$1,DimSum_load!$1:$1,0),0),"")</f>
        <v>3</v>
      </c>
      <c r="G5" s="75" t="str">
        <f>IFERROR(VLOOKUP($A5,DimSum_load!$A:$X,MATCH(DimSum!G$1,DimSum_load!$1:$1,0),0),"")</f>
        <v>4.5%</v>
      </c>
      <c r="H5" s="75" t="str">
        <f>IFERROR(VLOOKUP($A5,DimSum_load!$A:$X,MATCH(DimSum!H$1,DimSum_load!$1:$1,0),0),"")</f>
        <v>--</v>
      </c>
      <c r="I5" s="77" t="str">
        <f>IFERROR(VLOOKUP($A5,DimSum_load!$A:$X,MATCH(DimSum!I$1,DimSum_load!$1:$1,0),0),"")</f>
        <v>--</v>
      </c>
      <c r="J5" s="76" t="str">
        <f>IFERROR(VLOOKUP($A5,DimSum_load!$A:$X,MATCH(DimSum!J$1,DimSum_load!$1:$1,0),0),"")</f>
        <v>直发</v>
      </c>
      <c r="K5" s="76" t="str">
        <f>IFERROR(VLOOKUP($A5,DimSum_load!$A:$X,MATCH(DimSum!K$1,DimSum_load!$1:$1,0),0),"")</f>
        <v>--</v>
      </c>
      <c r="L5" s="76" t="str">
        <f>IFERROR(VLOOKUP($A5,DimSum_load!$A:$X,MATCH(DimSum!L$1,DimSum_load!$1:$1,0),0),"")</f>
        <v>地方平台</v>
      </c>
      <c r="M5" s="76" t="str">
        <f>IFERROR(VLOOKUP($A5,DimSum_load!$A:$X,MATCH(DimSum!M$1,DimSum_load!$1:$1,0),0),"")</f>
        <v>江苏</v>
      </c>
      <c r="N5" s="127" t="str">
        <f>IFERROR(VLOOKUP($A5,DimSum_load!$A:$X,MATCH(DimSum!$N$1,DimSum_load!$1:$1,0),0),"")</f>
        <v>--</v>
      </c>
    </row>
    <row r="6" spans="1:17" x14ac:dyDescent="0.25">
      <c r="A6" s="74">
        <f>IFERROR(DimSum[[#This Row],[Index]],"")</f>
        <v>101</v>
      </c>
      <c r="B6" s="75">
        <f>IFERROR(VLOOKUP($A6,DimSum_load!$A:$X,MATCH(DimSum!B$1,DimSum_load!$1:$1,0),0),"")</f>
        <v>45215</v>
      </c>
      <c r="C6" s="79" t="str">
        <f>IFERROR(VLOOKUP($A6,DimSum_load!$A:$X,MATCH(DimSum!C$1,DimSum_load!$1:$1,0),0),"")</f>
        <v>齐河城建(恒丰银行)</v>
      </c>
      <c r="D6" s="75" t="str">
        <f>IFERROR(VLOOKUP($A6,DimSum_load!$A:$X,MATCH(DimSum!D$1,DimSum_load!$1:$1,0),0),"")</f>
        <v>--/--/--</v>
      </c>
      <c r="E6" s="77">
        <f>IFERROR(VLOOKUP($A6,DimSum_load!$A:$X,MATCH(DimSum!E$1,DimSum_load!$1:$1,0),0),"")</f>
        <v>2.7</v>
      </c>
      <c r="F6" s="75" t="str">
        <f>IFERROR(VLOOKUP($A6,DimSum_load!$A:$X,MATCH(DimSum!F$1,DimSum_load!$1:$1,0),0),"")</f>
        <v>3</v>
      </c>
      <c r="G6" s="75" t="str">
        <f>IFERROR(VLOOKUP($A6,DimSum_load!$A:$X,MATCH(DimSum!G$1,DimSum_load!$1:$1,0),0),"")</f>
        <v>7.8%</v>
      </c>
      <c r="H6" s="75" t="str">
        <f>IFERROR(VLOOKUP($A6,DimSum_load!$A:$X,MATCH(DimSum!H$1,DimSum_load!$1:$1,0),0),"")</f>
        <v>--</v>
      </c>
      <c r="I6" s="77" t="str">
        <f>IFERROR(VLOOKUP($A6,DimSum_load!$A:$X,MATCH(DimSum!I$1,DimSum_load!$1:$1,0),0),"")</f>
        <v>--</v>
      </c>
      <c r="J6" s="76" t="str">
        <f>IFERROR(VLOOKUP($A6,DimSum_load!$A:$X,MATCH(DimSum!J$1,DimSum_load!$1:$1,0),0),"")</f>
        <v>备证+担保</v>
      </c>
      <c r="K6" s="76" t="str">
        <f>IFERROR(VLOOKUP($A6,DimSum_load!$A:$X,MATCH(DimSum!K$1,DimSum_load!$1:$1,0),0),"")</f>
        <v>--</v>
      </c>
      <c r="L6" s="76" t="str">
        <f>IFERROR(VLOOKUP($A6,DimSum_load!$A:$X,MATCH(DimSum!L$1,DimSum_load!$1:$1,0),0),"")</f>
        <v>地方平台</v>
      </c>
      <c r="M6" s="76" t="str">
        <f>IFERROR(VLOOKUP($A6,DimSum_load!$A:$X,MATCH(DimSum!M$1,DimSum_load!$1:$1,0),0),"")</f>
        <v>山东</v>
      </c>
      <c r="N6" s="127" t="str">
        <f>IFERROR(VLOOKUP($A6,DimSum_load!$A:$X,MATCH(DimSum!$N$1,DimSum_load!$1:$1,0),0),"")</f>
        <v>--</v>
      </c>
    </row>
    <row r="7" spans="1:17" x14ac:dyDescent="0.25">
      <c r="A7" s="74">
        <f>IFERROR(DimSum[[#This Row],[Index]],"")</f>
        <v>100</v>
      </c>
      <c r="B7" s="75">
        <f>IFERROR(VLOOKUP($A7,DimSum_load!$A:$X,MATCH(DimSum!B$1,DimSum_load!$1:$1,0),0),"")</f>
        <v>45215</v>
      </c>
      <c r="C7" s="79" t="str">
        <f>IFERROR(VLOOKUP($A7,DimSum_load!$A:$X,MATCH(DimSum!C$1,DimSum_load!$1:$1,0),0),"")</f>
        <v>嘉兴城投</v>
      </c>
      <c r="D7" s="75" t="str">
        <f>IFERROR(VLOOKUP($A7,DimSum_load!$A:$X,MATCH(DimSum!D$1,DimSum_load!$1:$1,0),0),"")</f>
        <v>--/--/--</v>
      </c>
      <c r="E7" s="77">
        <f>IFERROR(VLOOKUP($A7,DimSum_load!$A:$X,MATCH(DimSum!E$1,DimSum_load!$1:$1,0),0),"")</f>
        <v>17.75</v>
      </c>
      <c r="F7" s="75" t="str">
        <f>IFERROR(VLOOKUP($A7,DimSum_load!$A:$X,MATCH(DimSum!F$1,DimSum_load!$1:$1,0),0),"")</f>
        <v>3</v>
      </c>
      <c r="G7" s="75" t="str">
        <f>IFERROR(VLOOKUP($A7,DimSum_load!$A:$X,MATCH(DimSum!G$1,DimSum_load!$1:$1,0),0),"")</f>
        <v>4%</v>
      </c>
      <c r="H7" s="75" t="str">
        <f>IFERROR(VLOOKUP($A7,DimSum_load!$A:$X,MATCH(DimSum!H$1,DimSum_load!$1:$1,0),0),"")</f>
        <v>4.2%a</v>
      </c>
      <c r="I7" s="77">
        <f>IFERROR(VLOOKUP($A7,DimSum_load!$A:$X,MATCH(DimSum!I$1,DimSum_load!$1:$1,0),0),"")</f>
        <v>20</v>
      </c>
      <c r="J7" s="76" t="str">
        <f>IFERROR(VLOOKUP($A7,DimSum_load!$A:$X,MATCH(DimSum!J$1,DimSum_load!$1:$1,0),0),"")</f>
        <v>直发</v>
      </c>
      <c r="K7" s="76" t="str">
        <f>IFERROR(VLOOKUP($A7,DimSum_load!$A:$X,MATCH(DimSum!K$1,DimSum_load!$1:$1,0),0),"")</f>
        <v>--</v>
      </c>
      <c r="L7" s="76" t="str">
        <f>IFERROR(VLOOKUP($A7,DimSum_load!$A:$X,MATCH(DimSum!L$1,DimSum_load!$1:$1,0),0),"")</f>
        <v>地方平台</v>
      </c>
      <c r="M7" s="76" t="str">
        <f>IFERROR(VLOOKUP($A7,DimSum_load!$A:$X,MATCH(DimSum!M$1,DimSum_load!$1:$1,0),0),"")</f>
        <v>浙江</v>
      </c>
      <c r="N7" s="127" t="str">
        <f>IFERROR(VLOOKUP($A7,DimSum_load!$A:$X,MATCH(DimSum!$N$1,DimSum_load!$1:$1,0),0),"")</f>
        <v>--</v>
      </c>
    </row>
    <row r="8" spans="1:17" x14ac:dyDescent="0.25">
      <c r="A8" s="74">
        <f>IFERROR(DimSum[[#This Row],[Index]],"")</f>
        <v>99</v>
      </c>
      <c r="B8" s="75">
        <f>IFERROR(VLOOKUP($A8,DimSum_load!$A:$X,MATCH(DimSum!B$1,DimSum_load!$1:$1,0),0),"")</f>
        <v>45212</v>
      </c>
      <c r="C8" s="79" t="str">
        <f>IFERROR(VLOOKUP($A8,DimSum_load!$A:$X,MATCH(DimSum!C$1,DimSum_load!$1:$1,0),0),"")</f>
        <v>齐河城建(恒丰银行)</v>
      </c>
      <c r="D8" s="75" t="str">
        <f>IFERROR(VLOOKUP($A8,DimSum_load!$A:$X,MATCH(DimSum!D$1,DimSum_load!$1:$1,0),0),"")</f>
        <v>--/--/--</v>
      </c>
      <c r="E8" s="77">
        <f>IFERROR(VLOOKUP($A8,DimSum_load!$A:$X,MATCH(DimSum!E$1,DimSum_load!$1:$1,0),0),"")</f>
        <v>4.0999999999999996</v>
      </c>
      <c r="F8" s="75" t="str">
        <f>IFERROR(VLOOKUP($A8,DimSum_load!$A:$X,MATCH(DimSum!F$1,DimSum_load!$1:$1,0),0),"")</f>
        <v>1.1</v>
      </c>
      <c r="G8" s="75" t="str">
        <f>IFERROR(VLOOKUP($A8,DimSum_load!$A:$X,MATCH(DimSum!G$1,DimSum_load!$1:$1,0),0),"")</f>
        <v>4.8%</v>
      </c>
      <c r="H8" s="75" t="str">
        <f>IFERROR(VLOOKUP($A8,DimSum_load!$A:$X,MATCH(DimSum!H$1,DimSum_load!$1:$1,0),0),"")</f>
        <v>--</v>
      </c>
      <c r="I8" s="77" t="str">
        <f>IFERROR(VLOOKUP($A8,DimSum_load!$A:$X,MATCH(DimSum!I$1,DimSum_load!$1:$1,0),0),"")</f>
        <v>--</v>
      </c>
      <c r="J8" s="76" t="str">
        <f>IFERROR(VLOOKUP($A8,DimSum_load!$A:$X,MATCH(DimSum!J$1,DimSum_load!$1:$1,0),0),"")</f>
        <v>备证+担保</v>
      </c>
      <c r="K8" s="76" t="str">
        <f>IFERROR(VLOOKUP($A8,DimSum_load!$A:$X,MATCH(DimSum!K$1,DimSum_load!$1:$1,0),0),"")</f>
        <v>--</v>
      </c>
      <c r="L8" s="76" t="str">
        <f>IFERROR(VLOOKUP($A8,DimSum_load!$A:$X,MATCH(DimSum!L$1,DimSum_load!$1:$1,0),0),"")</f>
        <v>地方平台</v>
      </c>
      <c r="M8" s="76" t="str">
        <f>IFERROR(VLOOKUP($A8,DimSum_load!$A:$X,MATCH(DimSum!M$1,DimSum_load!$1:$1,0),0),"")</f>
        <v>山东</v>
      </c>
      <c r="N8" s="127" t="str">
        <f>IFERROR(VLOOKUP($A8,DimSum_load!$A:$X,MATCH(DimSum!$N$1,DimSum_load!$1:$1,0),0),"")</f>
        <v>--</v>
      </c>
    </row>
    <row r="9" spans="1:17" x14ac:dyDescent="0.25">
      <c r="A9" s="74">
        <f>IFERROR(DimSum[[#This Row],[Index]],"")</f>
        <v>98</v>
      </c>
      <c r="B9" s="75">
        <f>IFERROR(VLOOKUP($A9,DimSum_load!$A:$X,MATCH(DimSum!B$1,DimSum_load!$1:$1,0),0),"")</f>
        <v>45210</v>
      </c>
      <c r="C9" s="79" t="str">
        <f>IFERROR(VLOOKUP($A9,DimSum_load!$A:$X,MATCH(DimSum!C$1,DimSum_load!$1:$1,0),0),"")</f>
        <v>中银法兰克福分行</v>
      </c>
      <c r="D9" s="75" t="str">
        <f>IFERROR(VLOOKUP($A9,DimSum_load!$A:$X,MATCH(DimSum!D$1,DimSum_load!$1:$1,0),0),"")</f>
        <v>A1/A/A</v>
      </c>
      <c r="E9" s="77">
        <f>IFERROR(VLOOKUP($A9,DimSum_load!$A:$X,MATCH(DimSum!E$1,DimSum_load!$1:$1,0),0),"")</f>
        <v>16</v>
      </c>
      <c r="F9" s="75" t="str">
        <f>IFERROR(VLOOKUP($A9,DimSum_load!$A:$X,MATCH(DimSum!F$1,DimSum_load!$1:$1,0),0),"")</f>
        <v>2</v>
      </c>
      <c r="G9" s="75" t="str">
        <f>IFERROR(VLOOKUP($A9,DimSum_load!$A:$X,MATCH(DimSum!G$1,DimSum_load!$1:$1,0),0),"")</f>
        <v>3.2%</v>
      </c>
      <c r="H9" s="75" t="str">
        <f>IFERROR(VLOOKUP($A9,DimSum_load!$A:$X,MATCH(DimSum!H$1,DimSum_load!$1:$1,0),0),"")</f>
        <v>3.55%a</v>
      </c>
      <c r="I9" s="77">
        <f>IFERROR(VLOOKUP($A9,DimSum_load!$A:$X,MATCH(DimSum!I$1,DimSum_load!$1:$1,0),0),"")</f>
        <v>35</v>
      </c>
      <c r="J9" s="76" t="str">
        <f>IFERROR(VLOOKUP($A9,DimSum_load!$A:$X,MATCH(DimSum!J$1,DimSum_load!$1:$1,0),0),"")</f>
        <v>直发</v>
      </c>
      <c r="K9" s="76" t="str">
        <f>IFERROR(VLOOKUP($A9,DimSum_load!$A:$X,MATCH(DimSum!K$1,DimSum_load!$1:$1,0),0),"")</f>
        <v>绿色点心债</v>
      </c>
      <c r="L9" s="76" t="str">
        <f>IFERROR(VLOOKUP($A9,DimSum_load!$A:$X,MATCH(DimSum!L$1,DimSum_load!$1:$1,0),0),"")</f>
        <v>金融机构</v>
      </c>
      <c r="M9" s="76" t="str">
        <f>IFERROR(VLOOKUP($A9,DimSum_load!$A:$X,MATCH(DimSum!M$1,DimSum_load!$1:$1,0),0),"")</f>
        <v>北京</v>
      </c>
      <c r="N9" s="127" t="str">
        <f>IFERROR(VLOOKUP($A9,DimSum_load!$A:$X,MATCH(DimSum!$N$1,DimSum_load!$1:$1,0),0),"")</f>
        <v>港分</v>
      </c>
    </row>
    <row r="10" spans="1:17" x14ac:dyDescent="0.25">
      <c r="A10" s="74">
        <f>IFERROR(DimSum[[#This Row],[Index]],"")</f>
        <v>97</v>
      </c>
      <c r="B10" s="75">
        <f>IFERROR(VLOOKUP($A10,DimSum_load!$A:$X,MATCH(DimSum!B$1,DimSum_load!$1:$1,0),0),"")</f>
        <v>45209</v>
      </c>
      <c r="C10" s="79" t="str">
        <f>IFERROR(VLOOKUP($A10,DimSum_load!$A:$X,MATCH(DimSum!C$1,DimSum_load!$1:$1,0),0),"")</f>
        <v>孝感高创(邮储银行)</v>
      </c>
      <c r="D10" s="75" t="str">
        <f>IFERROR(VLOOKUP($A10,DimSum_load!$A:$X,MATCH(DimSum!D$1,DimSum_load!$1:$1,0),0),"")</f>
        <v>--/--/--</v>
      </c>
      <c r="E10" s="77">
        <f>IFERROR(VLOOKUP($A10,DimSum_load!$A:$X,MATCH(DimSum!E$1,DimSum_load!$1:$1,0),0),"")</f>
        <v>3.85</v>
      </c>
      <c r="F10" s="75" t="str">
        <f>IFERROR(VLOOKUP($A10,DimSum_load!$A:$X,MATCH(DimSum!F$1,DimSum_load!$1:$1,0),0),"")</f>
        <v>2.9</v>
      </c>
      <c r="G10" s="75" t="str">
        <f>IFERROR(VLOOKUP($A10,DimSum_load!$A:$X,MATCH(DimSum!G$1,DimSum_load!$1:$1,0),0),"")</f>
        <v>3.9%</v>
      </c>
      <c r="H10" s="75" t="str">
        <f>IFERROR(VLOOKUP($A10,DimSum_load!$A:$X,MATCH(DimSum!H$1,DimSum_load!$1:$1,0),0),"")</f>
        <v>4%a</v>
      </c>
      <c r="I10" s="77">
        <f>IFERROR(VLOOKUP($A10,DimSum_load!$A:$X,MATCH(DimSum!I$1,DimSum_load!$1:$1,0),0),"")</f>
        <v>10</v>
      </c>
      <c r="J10" s="76" t="str">
        <f>IFERROR(VLOOKUP($A10,DimSum_load!$A:$X,MATCH(DimSum!J$1,DimSum_load!$1:$1,0),0),"")</f>
        <v>备证</v>
      </c>
      <c r="K10" s="76" t="str">
        <f>IFERROR(VLOOKUP($A10,DimSum_load!$A:$X,MATCH(DimSum!K$1,DimSum_load!$1:$1,0),0),"")</f>
        <v>--</v>
      </c>
      <c r="L10" s="76" t="str">
        <f>IFERROR(VLOOKUP($A10,DimSum_load!$A:$X,MATCH(DimSum!L$1,DimSum_load!$1:$1,0),0),"")</f>
        <v>地方平台</v>
      </c>
      <c r="M10" s="76" t="str">
        <f>IFERROR(VLOOKUP($A10,DimSum_load!$A:$X,MATCH(DimSum!M$1,DimSum_load!$1:$1,0),0),"")</f>
        <v>湖北</v>
      </c>
      <c r="N10" s="127" t="str">
        <f>IFERROR(VLOOKUP($A10,DimSum_load!$A:$X,MATCH(DimSum!$N$1,DimSum_load!$1:$1,0),0),"")</f>
        <v>--</v>
      </c>
    </row>
    <row r="11" spans="1:17" x14ac:dyDescent="0.25">
      <c r="A11" s="74">
        <f>IFERROR(DimSum[[#This Row],[Index]],"")</f>
        <v>96</v>
      </c>
      <c r="B11" s="75">
        <f>IFERROR(VLOOKUP($A11,DimSum_load!$A:$X,MATCH(DimSum!B$1,DimSum_load!$1:$1,0),0),"")</f>
        <v>45209</v>
      </c>
      <c r="C11" s="79" t="str">
        <f>IFERROR(VLOOKUP($A11,DimSum_load!$A:$X,MATCH(DimSum!C$1,DimSum_load!$1:$1,0),0),"")</f>
        <v>孝感高创</v>
      </c>
      <c r="D11" s="75" t="str">
        <f>IFERROR(VLOOKUP($A11,DimSum_load!$A:$X,MATCH(DimSum!D$1,DimSum_load!$1:$1,0),0),"")</f>
        <v>--/--/--</v>
      </c>
      <c r="E11" s="77">
        <f>IFERROR(VLOOKUP($A11,DimSum_load!$A:$X,MATCH(DimSum!E$1,DimSum_load!$1:$1,0),0),"")</f>
        <v>3</v>
      </c>
      <c r="F11" s="75" t="str">
        <f>IFERROR(VLOOKUP($A11,DimSum_load!$A:$X,MATCH(DimSum!F$1,DimSum_load!$1:$1,0),0),"")</f>
        <v>3</v>
      </c>
      <c r="G11" s="75" t="str">
        <f>IFERROR(VLOOKUP($A11,DimSum_load!$A:$X,MATCH(DimSum!G$1,DimSum_load!$1:$1,0),0),"")</f>
        <v>6%</v>
      </c>
      <c r="H11" s="75" t="str">
        <f>IFERROR(VLOOKUP($A11,DimSum_load!$A:$X,MATCH(DimSum!H$1,DimSum_load!$1:$1,0),0),"")</f>
        <v>--</v>
      </c>
      <c r="I11" s="77" t="str">
        <f>IFERROR(VLOOKUP($A11,DimSum_load!$A:$X,MATCH(DimSum!I$1,DimSum_load!$1:$1,0),0),"")</f>
        <v>--</v>
      </c>
      <c r="J11" s="76" t="str">
        <f>IFERROR(VLOOKUP($A11,DimSum_load!$A:$X,MATCH(DimSum!J$1,DimSum_load!$1:$1,0),0),"")</f>
        <v>直发</v>
      </c>
      <c r="K11" s="76" t="str">
        <f>IFERROR(VLOOKUP($A11,DimSum_load!$A:$X,MATCH(DimSum!K$1,DimSum_load!$1:$1,0),0),"")</f>
        <v>--</v>
      </c>
      <c r="L11" s="76" t="str">
        <f>IFERROR(VLOOKUP($A11,DimSum_load!$A:$X,MATCH(DimSum!L$1,DimSum_load!$1:$1,0),0),"")</f>
        <v>地方平台</v>
      </c>
      <c r="M11" s="76" t="str">
        <f>IFERROR(VLOOKUP($A11,DimSum_load!$A:$X,MATCH(DimSum!M$1,DimSum_load!$1:$1,0),0),"")</f>
        <v>湖北</v>
      </c>
      <c r="N11" s="127" t="str">
        <f>IFERROR(VLOOKUP($A11,DimSum_load!$A:$X,MATCH(DimSum!$N$1,DimSum_load!$1:$1,0),0),"")</f>
        <v>--</v>
      </c>
    </row>
    <row r="12" spans="1:17" x14ac:dyDescent="0.25">
      <c r="A12" s="74">
        <f>IFERROR(DimSum[[#This Row],[Index]],"")</f>
        <v>95</v>
      </c>
      <c r="B12" s="75">
        <f>IFERROR(VLOOKUP($A12,DimSum_load!$A:$X,MATCH(DimSum!B$1,DimSum_load!$1:$1,0),0),"")</f>
        <v>45208</v>
      </c>
      <c r="C12" s="79" t="str">
        <f>IFERROR(VLOOKUP($A12,DimSum_load!$A:$X,MATCH(DimSum!C$1,DimSum_load!$1:$1,0),0),"")</f>
        <v>江阴国资</v>
      </c>
      <c r="D12" s="75" t="str">
        <f>IFERROR(VLOOKUP($A12,DimSum_load!$A:$X,MATCH(DimSum!D$1,DimSum_load!$1:$1,0),0),"")</f>
        <v>--/--/BBB</v>
      </c>
      <c r="E12" s="77">
        <f>IFERROR(VLOOKUP($A12,DimSum_load!$A:$X,MATCH(DimSum!E$1,DimSum_load!$1:$1,0),0),"")</f>
        <v>7.2</v>
      </c>
      <c r="F12" s="75" t="str">
        <f>IFERROR(VLOOKUP($A12,DimSum_load!$A:$X,MATCH(DimSum!F$1,DimSum_load!$1:$1,0),0),"")</f>
        <v>3</v>
      </c>
      <c r="G12" s="75" t="str">
        <f>IFERROR(VLOOKUP($A12,DimSum_load!$A:$X,MATCH(DimSum!G$1,DimSum_load!$1:$1,0),0),"")</f>
        <v>3.93%</v>
      </c>
      <c r="H12" s="75" t="str">
        <f>IFERROR(VLOOKUP($A12,DimSum_load!$A:$X,MATCH(DimSum!H$1,DimSum_load!$1:$1,0),0),"")</f>
        <v>4.15%a</v>
      </c>
      <c r="I12" s="77">
        <f>IFERROR(VLOOKUP($A12,DimSum_load!$A:$X,MATCH(DimSum!I$1,DimSum_load!$1:$1,0),0),"")</f>
        <v>22</v>
      </c>
      <c r="J12" s="76" t="str">
        <f>IFERROR(VLOOKUP($A12,DimSum_load!$A:$X,MATCH(DimSum!J$1,DimSum_load!$1:$1,0),0),"")</f>
        <v>直发</v>
      </c>
      <c r="K12" s="76" t="str">
        <f>IFERROR(VLOOKUP($A12,DimSum_load!$A:$X,MATCH(DimSum!K$1,DimSum_load!$1:$1,0),0),"")</f>
        <v>--</v>
      </c>
      <c r="L12" s="76" t="str">
        <f>IFERROR(VLOOKUP($A12,DimSum_load!$A:$X,MATCH(DimSum!L$1,DimSum_load!$1:$1,0),0),"")</f>
        <v>地方平台</v>
      </c>
      <c r="M12" s="76" t="str">
        <f>IFERROR(VLOOKUP($A12,DimSum_load!$A:$X,MATCH(DimSum!M$1,DimSum_load!$1:$1,0),0),"")</f>
        <v>江苏</v>
      </c>
      <c r="N12" s="127" t="str">
        <f>IFERROR(VLOOKUP($A12,DimSum_load!$A:$X,MATCH(DimSum!$N$1,DimSum_load!$1:$1,0),0),"")</f>
        <v>--</v>
      </c>
    </row>
    <row r="13" spans="1:17" x14ac:dyDescent="0.25">
      <c r="A13" s="74">
        <f>IFERROR(DimSum[[#This Row],[Index]],"")</f>
        <v>94</v>
      </c>
      <c r="B13" s="75">
        <f>IFERROR(VLOOKUP($A13,DimSum_load!$A:$X,MATCH(DimSum!B$1,DimSum_load!$1:$1,0),0),"")</f>
        <v>45197</v>
      </c>
      <c r="C13" s="79" t="str">
        <f>IFERROR(VLOOKUP($A13,DimSum_load!$A:$X,MATCH(DimSum!C$1,DimSum_load!$1:$1,0),0),"")</f>
        <v>高密华荣实业</v>
      </c>
      <c r="D13" s="75" t="str">
        <f>IFERROR(VLOOKUP($A13,DimSum_load!$A:$X,MATCH(DimSum!D$1,DimSum_load!$1:$1,0),0),"")</f>
        <v>--/--/--</v>
      </c>
      <c r="E13" s="77">
        <f>IFERROR(VLOOKUP($A13,DimSum_load!$A:$X,MATCH(DimSum!E$1,DimSum_load!$1:$1,0),0),"")</f>
        <v>0.9</v>
      </c>
      <c r="F13" s="75" t="str">
        <f>IFERROR(VLOOKUP($A13,DimSum_load!$A:$X,MATCH(DimSum!F$1,DimSum_load!$1:$1,0),0),"")</f>
        <v>1</v>
      </c>
      <c r="G13" s="75" t="str">
        <f>IFERROR(VLOOKUP($A13,DimSum_load!$A:$X,MATCH(DimSum!G$1,DimSum_load!$1:$1,0),0),"")</f>
        <v>7.5%</v>
      </c>
      <c r="H13" s="75" t="str">
        <f>IFERROR(VLOOKUP($A13,DimSum_load!$A:$X,MATCH(DimSum!H$1,DimSum_load!$1:$1,0),0),"")</f>
        <v>--</v>
      </c>
      <c r="I13" s="77" t="str">
        <f>IFERROR(VLOOKUP($A13,DimSum_load!$A:$X,MATCH(DimSum!I$1,DimSum_load!$1:$1,0),0),"")</f>
        <v>--</v>
      </c>
      <c r="J13" s="76" t="str">
        <f>IFERROR(VLOOKUP($A13,DimSum_load!$A:$X,MATCH(DimSum!J$1,DimSum_load!$1:$1,0),0),"")</f>
        <v>直发</v>
      </c>
      <c r="K13" s="76" t="str">
        <f>IFERROR(VLOOKUP($A13,DimSum_load!$A:$X,MATCH(DimSum!K$1,DimSum_load!$1:$1,0),0),"")</f>
        <v>--</v>
      </c>
      <c r="L13" s="76" t="str">
        <f>IFERROR(VLOOKUP($A13,DimSum_load!$A:$X,MATCH(DimSum!L$1,DimSum_load!$1:$1,0),0),"")</f>
        <v>地方平台</v>
      </c>
      <c r="M13" s="76" t="str">
        <f>IFERROR(VLOOKUP($A13,DimSum_load!$A:$X,MATCH(DimSum!M$1,DimSum_load!$1:$1,0),0),"")</f>
        <v>山东</v>
      </c>
      <c r="N13" s="127" t="str">
        <f>IFERROR(VLOOKUP($A13,DimSum_load!$A:$X,MATCH(DimSum!$N$1,DimSum_load!$1:$1,0),0),"")</f>
        <v>--</v>
      </c>
    </row>
    <row r="14" spans="1:17" x14ac:dyDescent="0.25">
      <c r="A14" s="74">
        <f>IFERROR(DimSum[[#This Row],[Index]],"")</f>
        <v>93</v>
      </c>
      <c r="B14" s="75">
        <f>IFERROR(VLOOKUP($A14,DimSum_load!$A:$X,MATCH(DimSum!B$1,DimSum_load!$1:$1,0),0),"")</f>
        <v>45197</v>
      </c>
      <c r="C14" s="79" t="str">
        <f>IFERROR(VLOOKUP($A14,DimSum_load!$A:$X,MATCH(DimSum!C$1,DimSum_load!$1:$1,0),0),"")</f>
        <v>成都香城投资</v>
      </c>
      <c r="D14" s="75" t="str">
        <f>IFERROR(VLOOKUP($A14,DimSum_load!$A:$X,MATCH(DimSum!D$1,DimSum_load!$1:$1,0),0),"")</f>
        <v>--/--/--</v>
      </c>
      <c r="E14" s="77">
        <f>IFERROR(VLOOKUP($A14,DimSum_load!$A:$X,MATCH(DimSum!E$1,DimSum_load!$1:$1,0),0),"")</f>
        <v>15.6</v>
      </c>
      <c r="F14" s="75" t="str">
        <f>IFERROR(VLOOKUP($A14,DimSum_load!$A:$X,MATCH(DimSum!F$1,DimSum_load!$1:$1,0),0),"")</f>
        <v>3</v>
      </c>
      <c r="G14" s="75" t="str">
        <f>IFERROR(VLOOKUP($A14,DimSum_load!$A:$X,MATCH(DimSum!G$1,DimSum_load!$1:$1,0),0),"")</f>
        <v>4.8%</v>
      </c>
      <c r="H14" s="75" t="str">
        <f>IFERROR(VLOOKUP($A14,DimSum_load!$A:$X,MATCH(DimSum!H$1,DimSum_load!$1:$1,0),0),"")</f>
        <v>4.8%a</v>
      </c>
      <c r="I14" s="77">
        <f>IFERROR(VLOOKUP($A14,DimSum_load!$A:$X,MATCH(DimSum!I$1,DimSum_load!$1:$1,0),0),"")</f>
        <v>0</v>
      </c>
      <c r="J14" s="76" t="str">
        <f>IFERROR(VLOOKUP($A14,DimSum_load!$A:$X,MATCH(DimSum!J$1,DimSum_load!$1:$1,0),0),"")</f>
        <v>直发</v>
      </c>
      <c r="K14" s="76" t="str">
        <f>IFERROR(VLOOKUP($A14,DimSum_load!$A:$X,MATCH(DimSum!K$1,DimSum_load!$1:$1,0),0),"")</f>
        <v>--</v>
      </c>
      <c r="L14" s="76" t="str">
        <f>IFERROR(VLOOKUP($A14,DimSum_load!$A:$X,MATCH(DimSum!L$1,DimSum_load!$1:$1,0),0),"")</f>
        <v>地方平台</v>
      </c>
      <c r="M14" s="76" t="str">
        <f>IFERROR(VLOOKUP($A14,DimSum_load!$A:$X,MATCH(DimSum!M$1,DimSum_load!$1:$1,0),0),"")</f>
        <v>四川</v>
      </c>
      <c r="N14" s="127" t="str">
        <f>IFERROR(VLOOKUP($A14,DimSum_load!$A:$X,MATCH(DimSum!$N$1,DimSum_load!$1:$1,0),0),"")</f>
        <v>--</v>
      </c>
    </row>
    <row r="15" spans="1:17" x14ac:dyDescent="0.25">
      <c r="A15" s="74">
        <f>IFERROR(DimSum[[#This Row],[Index]],"")</f>
        <v>92</v>
      </c>
      <c r="B15" s="75">
        <f>IFERROR(VLOOKUP($A15,DimSum_load!$A:$X,MATCH(DimSum!B$1,DimSum_load!$1:$1,0),0),"")</f>
        <v>45196</v>
      </c>
      <c r="C15" s="79" t="str">
        <f>IFERROR(VLOOKUP($A15,DimSum_load!$A:$X,MATCH(DimSum!C$1,DimSum_load!$1:$1,0),0),"")</f>
        <v>许昌投资(邮储银行)</v>
      </c>
      <c r="D15" s="75" t="str">
        <f>IFERROR(VLOOKUP($A15,DimSum_load!$A:$X,MATCH(DimSum!D$1,DimSum_load!$1:$1,0),0),"")</f>
        <v>--/--/--</v>
      </c>
      <c r="E15" s="77">
        <f>IFERROR(VLOOKUP($A15,DimSum_load!$A:$X,MATCH(DimSum!E$1,DimSum_load!$1:$1,0),0),"")</f>
        <v>3</v>
      </c>
      <c r="F15" s="75" t="str">
        <f>IFERROR(VLOOKUP($A15,DimSum_load!$A:$X,MATCH(DimSum!F$1,DimSum_load!$1:$1,0),0),"")</f>
        <v>2.9</v>
      </c>
      <c r="G15" s="75" t="str">
        <f>IFERROR(VLOOKUP($A15,DimSum_load!$A:$X,MATCH(DimSum!G$1,DimSum_load!$1:$1,0),0),"")</f>
        <v>3.69%</v>
      </c>
      <c r="H15" s="75" t="str">
        <f>IFERROR(VLOOKUP($A15,DimSum_load!$A:$X,MATCH(DimSum!H$1,DimSum_load!$1:$1,0),0),"")</f>
        <v>4%a</v>
      </c>
      <c r="I15" s="77">
        <f>IFERROR(VLOOKUP($A15,DimSum_load!$A:$X,MATCH(DimSum!I$1,DimSum_load!$1:$1,0),0),"")</f>
        <v>30</v>
      </c>
      <c r="J15" s="76" t="str">
        <f>IFERROR(VLOOKUP($A15,DimSum_load!$A:$X,MATCH(DimSum!J$1,DimSum_load!$1:$1,0),0),"")</f>
        <v>备证</v>
      </c>
      <c r="K15" s="76" t="str">
        <f>IFERROR(VLOOKUP($A15,DimSum_load!$A:$X,MATCH(DimSum!K$1,DimSum_load!$1:$1,0),0),"")</f>
        <v>--</v>
      </c>
      <c r="L15" s="76" t="str">
        <f>IFERROR(VLOOKUP($A15,DimSum_load!$A:$X,MATCH(DimSum!L$1,DimSum_load!$1:$1,0),0),"")</f>
        <v>地方平台</v>
      </c>
      <c r="M15" s="76" t="str">
        <f>IFERROR(VLOOKUP($A15,DimSum_load!$A:$X,MATCH(DimSum!M$1,DimSum_load!$1:$1,0),0),"")</f>
        <v>河南</v>
      </c>
      <c r="N15" s="127" t="str">
        <f>IFERROR(VLOOKUP($A15,DimSum_load!$A:$X,MATCH(DimSum!$N$1,DimSum_load!$1:$1,0),0),"")</f>
        <v>--</v>
      </c>
    </row>
    <row r="16" spans="1:17" x14ac:dyDescent="0.25">
      <c r="A16" s="74">
        <f>IFERROR(DimSum[[#This Row],[Index]],"")</f>
        <v>91</v>
      </c>
      <c r="B16" s="75">
        <f>IFERROR(VLOOKUP($A16,DimSum_load!$A:$X,MATCH(DimSum!B$1,DimSum_load!$1:$1,0),0),"")</f>
        <v>45194</v>
      </c>
      <c r="C16" s="79" t="str">
        <f>IFERROR(VLOOKUP($A16,DimSum_load!$A:$X,MATCH(DimSum!C$1,DimSum_load!$1:$1,0),0),"")</f>
        <v>江阴国资</v>
      </c>
      <c r="D16" s="75" t="str">
        <f>IFERROR(VLOOKUP($A16,DimSum_load!$A:$X,MATCH(DimSum!D$1,DimSum_load!$1:$1,0),0),"")</f>
        <v>--/--/BBB</v>
      </c>
      <c r="E16" s="77">
        <f>IFERROR(VLOOKUP($A16,DimSum_load!$A:$X,MATCH(DimSum!E$1,DimSum_load!$1:$1,0),0),"")</f>
        <v>7.3</v>
      </c>
      <c r="F16" s="75" t="str">
        <f>IFERROR(VLOOKUP($A16,DimSum_load!$A:$X,MATCH(DimSum!F$1,DimSum_load!$1:$1,0),0),"")</f>
        <v>3</v>
      </c>
      <c r="G16" s="75" t="str">
        <f>IFERROR(VLOOKUP($A16,DimSum_load!$A:$X,MATCH(DimSum!G$1,DimSum_load!$1:$1,0),0),"")</f>
        <v>3.98%</v>
      </c>
      <c r="H16" s="75" t="str">
        <f>IFERROR(VLOOKUP($A16,DimSum_load!$A:$X,MATCH(DimSum!H$1,DimSum_load!$1:$1,0),0),"")</f>
        <v>4.2%a</v>
      </c>
      <c r="I16" s="77">
        <f>IFERROR(VLOOKUP($A16,DimSum_load!$A:$X,MATCH(DimSum!I$1,DimSum_load!$1:$1,0),0),"")</f>
        <v>22</v>
      </c>
      <c r="J16" s="76" t="str">
        <f>IFERROR(VLOOKUP($A16,DimSum_load!$A:$X,MATCH(DimSum!J$1,DimSum_load!$1:$1,0),0),"")</f>
        <v>担保</v>
      </c>
      <c r="K16" s="76" t="str">
        <f>IFERROR(VLOOKUP($A16,DimSum_load!$A:$X,MATCH(DimSum!K$1,DimSum_load!$1:$1,0),0),"")</f>
        <v>--</v>
      </c>
      <c r="L16" s="76" t="str">
        <f>IFERROR(VLOOKUP($A16,DimSum_load!$A:$X,MATCH(DimSum!L$1,DimSum_load!$1:$1,0),0),"")</f>
        <v>地方平台</v>
      </c>
      <c r="M16" s="76" t="str">
        <f>IFERROR(VLOOKUP($A16,DimSum_load!$A:$X,MATCH(DimSum!M$1,DimSum_load!$1:$1,0),0),"")</f>
        <v>江苏</v>
      </c>
      <c r="N16" s="127" t="str">
        <f>IFERROR(VLOOKUP($A16,DimSum_load!$A:$X,MATCH(DimSum!$N$1,DimSum_load!$1:$1,0),0),"")</f>
        <v>--</v>
      </c>
    </row>
    <row r="17" spans="1:14" x14ac:dyDescent="0.25">
      <c r="A17" s="74">
        <f>IFERROR(DimSum[[#This Row],[Index]],"")</f>
        <v>90</v>
      </c>
      <c r="B17" s="75">
        <f>IFERROR(VLOOKUP($A17,DimSum_load!$A:$X,MATCH(DimSum!B$1,DimSum_load!$1:$1,0),0),"")</f>
        <v>45190</v>
      </c>
      <c r="C17" s="79" t="str">
        <f>IFERROR(VLOOKUP($A17,DimSum_load!$A:$X,MATCH(DimSum!C$1,DimSum_load!$1:$1,0),0),"")</f>
        <v>陕西沣西发展(西安银行)</v>
      </c>
      <c r="D17" s="75" t="str">
        <f>IFERROR(VLOOKUP($A17,DimSum_load!$A:$X,MATCH(DimSum!D$1,DimSum_load!$1:$1,0),0),"")</f>
        <v>--/--/--</v>
      </c>
      <c r="E17" s="77">
        <f>IFERROR(VLOOKUP($A17,DimSum_load!$A:$X,MATCH(DimSum!E$1,DimSum_load!$1:$1,0),0),"")</f>
        <v>10.65</v>
      </c>
      <c r="F17" s="75" t="str">
        <f>IFERROR(VLOOKUP($A17,DimSum_load!$A:$X,MATCH(DimSum!F$1,DimSum_load!$1:$1,0),0),"")</f>
        <v>3</v>
      </c>
      <c r="G17" s="75" t="str">
        <f>IFERROR(VLOOKUP($A17,DimSum_load!$A:$X,MATCH(DimSum!G$1,DimSum_load!$1:$1,0),0),"")</f>
        <v>4.95%</v>
      </c>
      <c r="H17" s="75" t="str">
        <f>IFERROR(VLOOKUP($A17,DimSum_load!$A:$X,MATCH(DimSum!H$1,DimSum_load!$1:$1,0),0),"")</f>
        <v>--</v>
      </c>
      <c r="I17" s="77" t="str">
        <f>IFERROR(VLOOKUP($A17,DimSum_load!$A:$X,MATCH(DimSum!I$1,DimSum_load!$1:$1,0),0),"")</f>
        <v>--</v>
      </c>
      <c r="J17" s="76" t="str">
        <f>IFERROR(VLOOKUP($A17,DimSum_load!$A:$X,MATCH(DimSum!J$1,DimSum_load!$1:$1,0),0),"")</f>
        <v>备证</v>
      </c>
      <c r="K17" s="76" t="str">
        <f>IFERROR(VLOOKUP($A17,DimSum_load!$A:$X,MATCH(DimSum!K$1,DimSum_load!$1:$1,0),0),"")</f>
        <v>--</v>
      </c>
      <c r="L17" s="76" t="str">
        <f>IFERROR(VLOOKUP($A17,DimSum_load!$A:$X,MATCH(DimSum!L$1,DimSum_load!$1:$1,0),0),"")</f>
        <v>地方平台</v>
      </c>
      <c r="M17" s="76" t="str">
        <f>IFERROR(VLOOKUP($A17,DimSum_load!$A:$X,MATCH(DimSum!M$1,DimSum_load!$1:$1,0),0),"")</f>
        <v>陕西</v>
      </c>
      <c r="N17" s="127" t="str">
        <f>IFERROR(VLOOKUP($A17,DimSum_load!$A:$X,MATCH(DimSum!$N$1,DimSum_load!$1:$1,0),0),"")</f>
        <v>--</v>
      </c>
    </row>
    <row r="18" spans="1:14" x14ac:dyDescent="0.25">
      <c r="A18" s="74">
        <f>IFERROR(DimSum[[#This Row],[Index]],"")</f>
        <v>89</v>
      </c>
      <c r="B18" s="75">
        <f>IFERROR(VLOOKUP($A18,DimSum_load!$A:$X,MATCH(DimSum!B$1,DimSum_load!$1:$1,0),0),"")</f>
        <v>45189</v>
      </c>
      <c r="C18" s="79" t="str">
        <f>IFERROR(VLOOKUP($A18,DimSum_load!$A:$X,MATCH(DimSum!C$1,DimSum_load!$1:$1,0),0),"")</f>
        <v>甘肃公航旅(邮储银行)</v>
      </c>
      <c r="D18" s="75" t="str">
        <f>IFERROR(VLOOKUP($A18,DimSum_load!$A:$X,MATCH(DimSum!D$1,DimSum_load!$1:$1,0),0),"")</f>
        <v>--/--/A+</v>
      </c>
      <c r="E18" s="77">
        <f>IFERROR(VLOOKUP($A18,DimSum_load!$A:$X,MATCH(DimSum!E$1,DimSum_load!$1:$1,0),0),"")</f>
        <v>18.600000000000001</v>
      </c>
      <c r="F18" s="75" t="str">
        <f>IFERROR(VLOOKUP($A18,DimSum_load!$A:$X,MATCH(DimSum!F$1,DimSum_load!$1:$1,0),0),"")</f>
        <v>3</v>
      </c>
      <c r="G18" s="75" t="str">
        <f>IFERROR(VLOOKUP($A18,DimSum_load!$A:$X,MATCH(DimSum!G$1,DimSum_load!$1:$1,0),0),"")</f>
        <v>3.9%</v>
      </c>
      <c r="H18" s="75" t="str">
        <f>IFERROR(VLOOKUP($A18,DimSum_load!$A:$X,MATCH(DimSum!H$1,DimSum_load!$1:$1,0),0),"")</f>
        <v>4.1%a</v>
      </c>
      <c r="I18" s="77">
        <f>IFERROR(VLOOKUP($A18,DimSum_load!$A:$X,MATCH(DimSum!I$1,DimSum_load!$1:$1,0),0),"")</f>
        <v>10</v>
      </c>
      <c r="J18" s="76" t="str">
        <f>IFERROR(VLOOKUP($A18,DimSum_load!$A:$X,MATCH(DimSum!J$1,DimSum_load!$1:$1,0),0),"")</f>
        <v>备证</v>
      </c>
      <c r="K18" s="76" t="str">
        <f>IFERROR(VLOOKUP($A18,DimSum_load!$A:$X,MATCH(DimSum!K$1,DimSum_load!$1:$1,0),0),"")</f>
        <v>绿色点心债</v>
      </c>
      <c r="L18" s="76" t="str">
        <f>IFERROR(VLOOKUP($A18,DimSum_load!$A:$X,MATCH(DimSum!L$1,DimSum_load!$1:$1,0),0),"")</f>
        <v>地方平台</v>
      </c>
      <c r="M18" s="76" t="str">
        <f>IFERROR(VLOOKUP($A18,DimSum_load!$A:$X,MATCH(DimSum!M$1,DimSum_load!$1:$1,0),0),"")</f>
        <v>甘肃</v>
      </c>
      <c r="N18" s="127" t="str">
        <f>IFERROR(VLOOKUP($A18,DimSum_load!$A:$X,MATCH(DimSum!$N$1,DimSum_load!$1:$1,0),0),"")</f>
        <v>--</v>
      </c>
    </row>
    <row r="19" spans="1:14" x14ac:dyDescent="0.25">
      <c r="A19" s="74">
        <f>IFERROR(DimSum[[#This Row],[Index]],"")</f>
        <v>88</v>
      </c>
      <c r="B19" s="75">
        <f>IFERROR(VLOOKUP($A19,DimSum_load!$A:$X,MATCH(DimSum!B$1,DimSum_load!$1:$1,0),0),"")</f>
        <v>45189</v>
      </c>
      <c r="C19" s="79" t="str">
        <f>IFERROR(VLOOKUP($A19,DimSum_load!$A:$X,MATCH(DimSum!C$1,DimSum_load!$1:$1,0),0),"")</f>
        <v>漳州九龙江</v>
      </c>
      <c r="D19" s="75" t="str">
        <f>IFERROR(VLOOKUP($A19,DimSum_load!$A:$X,MATCH(DimSum!D$1,DimSum_load!$1:$1,0),0),"")</f>
        <v>--/--/--</v>
      </c>
      <c r="E19" s="77">
        <f>IFERROR(VLOOKUP($A19,DimSum_load!$A:$X,MATCH(DimSum!E$1,DimSum_load!$1:$1,0),0),"")</f>
        <v>21.3</v>
      </c>
      <c r="F19" s="75" t="str">
        <f>IFERROR(VLOOKUP($A19,DimSum_load!$A:$X,MATCH(DimSum!F$1,DimSum_load!$1:$1,0),0),"")</f>
        <v>3</v>
      </c>
      <c r="G19" s="75" t="str">
        <f>IFERROR(VLOOKUP($A19,DimSum_load!$A:$X,MATCH(DimSum!G$1,DimSum_load!$1:$1,0),0),"")</f>
        <v>4.2%</v>
      </c>
      <c r="H19" s="75" t="str">
        <f>IFERROR(VLOOKUP($A19,DimSum_load!$A:$X,MATCH(DimSum!H$1,DimSum_load!$1:$1,0),0),"")</f>
        <v>4.7%a</v>
      </c>
      <c r="I19" s="77">
        <f>IFERROR(VLOOKUP($A19,DimSum_load!$A:$X,MATCH(DimSum!I$1,DimSum_load!$1:$1,0),0),"")</f>
        <v>50</v>
      </c>
      <c r="J19" s="76" t="str">
        <f>IFERROR(VLOOKUP($A19,DimSum_load!$A:$X,MATCH(DimSum!J$1,DimSum_load!$1:$1,0),0),"")</f>
        <v>直发</v>
      </c>
      <c r="K19" s="76" t="str">
        <f>IFERROR(VLOOKUP($A19,DimSum_load!$A:$X,MATCH(DimSum!K$1,DimSum_load!$1:$1,0),0),"")</f>
        <v>可持续点心债</v>
      </c>
      <c r="L19" s="76" t="str">
        <f>IFERROR(VLOOKUP($A19,DimSum_load!$A:$X,MATCH(DimSum!L$1,DimSum_load!$1:$1,0),0),"")</f>
        <v>地方平台</v>
      </c>
      <c r="M19" s="76" t="str">
        <f>IFERROR(VLOOKUP($A19,DimSum_load!$A:$X,MATCH(DimSum!M$1,DimSum_load!$1:$1,0),0),"")</f>
        <v>福建</v>
      </c>
      <c r="N19" s="127" t="str">
        <f>IFERROR(VLOOKUP($A19,DimSum_load!$A:$X,MATCH(DimSum!$N$1,DimSum_load!$1:$1,0),0),"")</f>
        <v>港分</v>
      </c>
    </row>
    <row r="20" spans="1:14" x14ac:dyDescent="0.25">
      <c r="A20" s="74">
        <f>IFERROR(DimSum[[#This Row],[Index]],"")</f>
        <v>87</v>
      </c>
      <c r="B20" s="75">
        <f>IFERROR(VLOOKUP($A20,DimSum_load!$A:$X,MATCH(DimSum!B$1,DimSum_load!$1:$1,0),0),"")</f>
        <v>45189</v>
      </c>
      <c r="C20" s="79" t="str">
        <f>IFERROR(VLOOKUP($A20,DimSum_load!$A:$X,MATCH(DimSum!C$1,DimSum_load!$1:$1,0),0),"")</f>
        <v>江苏平陵建投(邮储银行)</v>
      </c>
      <c r="D20" s="75" t="str">
        <f>IFERROR(VLOOKUP($A20,DimSum_load!$A:$X,MATCH(DimSum!D$1,DimSum_load!$1:$1,0),0),"")</f>
        <v>--/--/--</v>
      </c>
      <c r="E20" s="77">
        <f>IFERROR(VLOOKUP($A20,DimSum_load!$A:$X,MATCH(DimSum!E$1,DimSum_load!$1:$1,0),0),"")</f>
        <v>7.3</v>
      </c>
      <c r="F20" s="75" t="str">
        <f>IFERROR(VLOOKUP($A20,DimSum_load!$A:$X,MATCH(DimSum!F$1,DimSum_load!$1:$1,0),0),"")</f>
        <v>3</v>
      </c>
      <c r="G20" s="75" t="str">
        <f>IFERROR(VLOOKUP($A20,DimSum_load!$A:$X,MATCH(DimSum!G$1,DimSum_load!$1:$1,0),0),"")</f>
        <v>3.88%</v>
      </c>
      <c r="H20" s="75" t="str">
        <f>IFERROR(VLOOKUP($A20,DimSum_load!$A:$X,MATCH(DimSum!H$1,DimSum_load!$1:$1,0),0),"")</f>
        <v>3.9%a</v>
      </c>
      <c r="I20" s="77">
        <f>IFERROR(VLOOKUP($A20,DimSum_load!$A:$X,MATCH(DimSum!I$1,DimSum_load!$1:$1,0),0),"")</f>
        <v>6</v>
      </c>
      <c r="J20" s="76" t="str">
        <f>IFERROR(VLOOKUP($A20,DimSum_load!$A:$X,MATCH(DimSum!J$1,DimSum_load!$1:$1,0),0),"")</f>
        <v>备证+担保</v>
      </c>
      <c r="K20" s="76" t="str">
        <f>IFERROR(VLOOKUP($A20,DimSum_load!$A:$X,MATCH(DimSum!K$1,DimSum_load!$1:$1,0),0),"")</f>
        <v>绿色点心债</v>
      </c>
      <c r="L20" s="76" t="str">
        <f>IFERROR(VLOOKUP($A20,DimSum_load!$A:$X,MATCH(DimSum!L$1,DimSum_load!$1:$1,0),0),"")</f>
        <v>地方平台</v>
      </c>
      <c r="M20" s="76" t="str">
        <f>IFERROR(VLOOKUP($A20,DimSum_load!$A:$X,MATCH(DimSum!M$1,DimSum_load!$1:$1,0),0),"")</f>
        <v>江苏</v>
      </c>
      <c r="N20" s="127" t="str">
        <f>IFERROR(VLOOKUP($A20,DimSum_load!$A:$X,MATCH(DimSum!$N$1,DimSum_load!$1:$1,0),0),"")</f>
        <v>BISL</v>
      </c>
    </row>
    <row r="21" spans="1:14" x14ac:dyDescent="0.25">
      <c r="A21" s="74">
        <f>IFERROR(DimSum[[#This Row],[Index]],"")</f>
        <v>86</v>
      </c>
      <c r="B21" s="75">
        <f>IFERROR(VLOOKUP($A21,DimSum_load!$A:$X,MATCH(DimSum!B$1,DimSum_load!$1:$1,0),0),"")</f>
        <v>45189</v>
      </c>
      <c r="C21" s="79" t="str">
        <f>IFERROR(VLOOKUP($A21,DimSum_load!$A:$X,MATCH(DimSum!C$1,DimSum_load!$1:$1,0),0),"")</f>
        <v>中国财政部</v>
      </c>
      <c r="D21" s="75" t="str">
        <f>IFERROR(VLOOKUP($A21,DimSum_load!$A:$X,MATCH(DimSum!D$1,DimSum_load!$1:$1,0),0),"")</f>
        <v>--/--/--</v>
      </c>
      <c r="E21" s="77">
        <f>IFERROR(VLOOKUP($A21,DimSum_load!$A:$X,MATCH(DimSum!E$1,DimSum_load!$1:$1,0),0),"")</f>
        <v>40</v>
      </c>
      <c r="F21" s="75" t="str">
        <f>IFERROR(VLOOKUP($A21,DimSum_load!$A:$X,MATCH(DimSum!F$1,DimSum_load!$1:$1,0),0),"")</f>
        <v>2</v>
      </c>
      <c r="G21" s="75" t="str">
        <f>IFERROR(VLOOKUP($A21,DimSum_load!$A:$X,MATCH(DimSum!G$1,DimSum_load!$1:$1,0),0),"")</f>
        <v>2.4%</v>
      </c>
      <c r="H21" s="75" t="str">
        <f>IFERROR(VLOOKUP($A21,DimSum_load!$A:$X,MATCH(DimSum!H$1,DimSum_load!$1:$1,0),0),"")</f>
        <v>2.75%a</v>
      </c>
      <c r="I21" s="77">
        <f>IFERROR(VLOOKUP($A21,DimSum_load!$A:$X,MATCH(DimSum!I$1,DimSum_load!$1:$1,0),0),"")</f>
        <v>35</v>
      </c>
      <c r="J21" s="76" t="str">
        <f>IFERROR(VLOOKUP($A21,DimSum_load!$A:$X,MATCH(DimSum!J$1,DimSum_load!$1:$1,0),0),"")</f>
        <v>直发</v>
      </c>
      <c r="K21" s="76" t="str">
        <f>IFERROR(VLOOKUP($A21,DimSum_load!$A:$X,MATCH(DimSum!K$1,DimSum_load!$1:$1,0),0),"")</f>
        <v>澳交所点心债</v>
      </c>
      <c r="L21" s="76" t="str">
        <f>IFERROR(VLOOKUP($A21,DimSum_load!$A:$X,MATCH(DimSum!L$1,DimSum_load!$1:$1,0),0),"")</f>
        <v>主权/政府</v>
      </c>
      <c r="M21" s="76" t="str">
        <f>IFERROR(VLOOKUP($A21,DimSum_load!$A:$X,MATCH(DimSum!M$1,DimSum_load!$1:$1,0),0),"")</f>
        <v>北京</v>
      </c>
      <c r="N21" s="127" t="str">
        <f>IFERROR(VLOOKUP($A21,DimSum_load!$A:$X,MATCH(DimSum!$N$1,DimSum_load!$1:$1,0),0),"")</f>
        <v>澳分</v>
      </c>
    </row>
    <row r="22" spans="1:14" x14ac:dyDescent="0.25">
      <c r="A22" s="74">
        <f>IFERROR(DimSum[[#This Row],[Index]],"")</f>
        <v>85</v>
      </c>
      <c r="B22" s="75">
        <f>IFERROR(VLOOKUP($A22,DimSum_load!$A:$X,MATCH(DimSum!B$1,DimSum_load!$1:$1,0),0),"")</f>
        <v>45189</v>
      </c>
      <c r="C22" s="79" t="str">
        <f>IFERROR(VLOOKUP($A22,DimSum_load!$A:$X,MATCH(DimSum!C$1,DimSum_load!$1:$1,0),0),"")</f>
        <v>中国财政部</v>
      </c>
      <c r="D22" s="75" t="str">
        <f>IFERROR(VLOOKUP($A22,DimSum_load!$A:$X,MATCH(DimSum!D$1,DimSum_load!$1:$1,0),0),"")</f>
        <v>--/--/--</v>
      </c>
      <c r="E22" s="77">
        <f>IFERROR(VLOOKUP($A22,DimSum_load!$A:$X,MATCH(DimSum!E$1,DimSum_load!$1:$1,0),0),"")</f>
        <v>10</v>
      </c>
      <c r="F22" s="75" t="str">
        <f>IFERROR(VLOOKUP($A22,DimSum_load!$A:$X,MATCH(DimSum!F$1,DimSum_load!$1:$1,0),0),"")</f>
        <v>5</v>
      </c>
      <c r="G22" s="75" t="str">
        <f>IFERROR(VLOOKUP($A22,DimSum_load!$A:$X,MATCH(DimSum!G$1,DimSum_load!$1:$1,0),0),"")</f>
        <v>2.68%</v>
      </c>
      <c r="H22" s="75" t="str">
        <f>IFERROR(VLOOKUP($A22,DimSum_load!$A:$X,MATCH(DimSum!H$1,DimSum_load!$1:$1,0),0),"")</f>
        <v>3%a</v>
      </c>
      <c r="I22" s="77">
        <f>IFERROR(VLOOKUP($A22,DimSum_load!$A:$X,MATCH(DimSum!I$1,DimSum_load!$1:$1,0),0),"")</f>
        <v>32</v>
      </c>
      <c r="J22" s="76" t="str">
        <f>IFERROR(VLOOKUP($A22,DimSum_load!$A:$X,MATCH(DimSum!J$1,DimSum_load!$1:$1,0),0),"")</f>
        <v>直发</v>
      </c>
      <c r="K22" s="76" t="str">
        <f>IFERROR(VLOOKUP($A22,DimSum_load!$A:$X,MATCH(DimSum!K$1,DimSum_load!$1:$1,0),0),"")</f>
        <v>澳交所点心债</v>
      </c>
      <c r="L22" s="76" t="str">
        <f>IFERROR(VLOOKUP($A22,DimSum_load!$A:$X,MATCH(DimSum!L$1,DimSum_load!$1:$1,0),0),"")</f>
        <v>主权/政府</v>
      </c>
      <c r="M22" s="76" t="str">
        <f>IFERROR(VLOOKUP($A22,DimSum_load!$A:$X,MATCH(DimSum!M$1,DimSum_load!$1:$1,0),0),"")</f>
        <v>北京</v>
      </c>
      <c r="N22" s="127" t="str">
        <f>IFERROR(VLOOKUP($A22,DimSum_load!$A:$X,MATCH(DimSum!$N$1,DimSum_load!$1:$1,0),0),"")</f>
        <v>澳分</v>
      </c>
    </row>
    <row r="23" spans="1:14" x14ac:dyDescent="0.25">
      <c r="A23" s="74">
        <f>IFERROR(DimSum[[#This Row],[Index]],"")</f>
        <v>84</v>
      </c>
      <c r="B23" s="75">
        <f>IFERROR(VLOOKUP($A23,DimSum_load!$A:$X,MATCH(DimSum!B$1,DimSum_load!$1:$1,0),0),"")</f>
        <v>45188</v>
      </c>
      <c r="C23" s="79" t="str">
        <f>IFERROR(VLOOKUP($A23,DimSum_load!$A:$X,MATCH(DimSum!C$1,DimSum_load!$1:$1,0),0),"")</f>
        <v>青岛胶州湾</v>
      </c>
      <c r="D23" s="75" t="str">
        <f>IFERROR(VLOOKUP($A23,DimSum_load!$A:$X,MATCH(DimSum!D$1,DimSum_load!$1:$1,0),0),"")</f>
        <v>--/--/--</v>
      </c>
      <c r="E23" s="77">
        <f>IFERROR(VLOOKUP($A23,DimSum_load!$A:$X,MATCH(DimSum!E$1,DimSum_load!$1:$1,0),0),"")</f>
        <v>8</v>
      </c>
      <c r="F23" s="75" t="str">
        <f>IFERROR(VLOOKUP($A23,DimSum_load!$A:$X,MATCH(DimSum!F$1,DimSum_load!$1:$1,0),0),"")</f>
        <v>3</v>
      </c>
      <c r="G23" s="75" t="str">
        <f>IFERROR(VLOOKUP($A23,DimSum_load!$A:$X,MATCH(DimSum!G$1,DimSum_load!$1:$1,0),0),"")</f>
        <v>5.5%</v>
      </c>
      <c r="H23" s="75" t="str">
        <f>IFERROR(VLOOKUP($A23,DimSum_load!$A:$X,MATCH(DimSum!H$1,DimSum_load!$1:$1,0),0),"")</f>
        <v>--</v>
      </c>
      <c r="I23" s="77" t="str">
        <f>IFERROR(VLOOKUP($A23,DimSum_load!$A:$X,MATCH(DimSum!I$1,DimSum_load!$1:$1,0),0),"")</f>
        <v>--</v>
      </c>
      <c r="J23" s="76" t="str">
        <f>IFERROR(VLOOKUP($A23,DimSum_load!$A:$X,MATCH(DimSum!J$1,DimSum_load!$1:$1,0),0),"")</f>
        <v>直发</v>
      </c>
      <c r="K23" s="76" t="str">
        <f>IFERROR(VLOOKUP($A23,DimSum_load!$A:$X,MATCH(DimSum!K$1,DimSum_load!$1:$1,0),0),"")</f>
        <v>--</v>
      </c>
      <c r="L23" s="76" t="str">
        <f>IFERROR(VLOOKUP($A23,DimSum_load!$A:$X,MATCH(DimSum!L$1,DimSum_load!$1:$1,0),0),"")</f>
        <v>地方平台</v>
      </c>
      <c r="M23" s="76" t="str">
        <f>IFERROR(VLOOKUP($A23,DimSum_load!$A:$X,MATCH(DimSum!M$1,DimSum_load!$1:$1,0),0),"")</f>
        <v>山东</v>
      </c>
      <c r="N23" s="127" t="str">
        <f>IFERROR(VLOOKUP($A23,DimSum_load!$A:$X,MATCH(DimSum!$N$1,DimSum_load!$1:$1,0),0),"")</f>
        <v>--</v>
      </c>
    </row>
    <row r="24" spans="1:14" x14ac:dyDescent="0.25">
      <c r="A24" s="74">
        <f>IFERROR(DimSum[[#This Row],[Index]],"")</f>
        <v>83</v>
      </c>
      <c r="B24" s="75">
        <f>IFERROR(VLOOKUP($A24,DimSum_load!$A:$X,MATCH(DimSum!B$1,DimSum_load!$1:$1,0),0),"")</f>
        <v>45187</v>
      </c>
      <c r="C24" s="79" t="str">
        <f>IFERROR(VLOOKUP($A24,DimSum_load!$A:$X,MATCH(DimSum!C$1,DimSum_load!$1:$1,0),0),"")</f>
        <v>唐山控股</v>
      </c>
      <c r="D24" s="75" t="str">
        <f>IFERROR(VLOOKUP($A24,DimSum_load!$A:$X,MATCH(DimSum!D$1,DimSum_load!$1:$1,0),0),"")</f>
        <v>--/--/--</v>
      </c>
      <c r="E24" s="77">
        <f>IFERROR(VLOOKUP($A24,DimSum_load!$A:$X,MATCH(DimSum!E$1,DimSum_load!$1:$1,0),0),"")</f>
        <v>3.85</v>
      </c>
      <c r="F24" s="75" t="str">
        <f>IFERROR(VLOOKUP($A24,DimSum_load!$A:$X,MATCH(DimSum!F$1,DimSum_load!$1:$1,0),0),"")</f>
        <v>3</v>
      </c>
      <c r="G24" s="75" t="str">
        <f>IFERROR(VLOOKUP($A24,DimSum_load!$A:$X,MATCH(DimSum!G$1,DimSum_load!$1:$1,0),0),"")</f>
        <v>5.5%</v>
      </c>
      <c r="H24" s="75" t="str">
        <f>IFERROR(VLOOKUP($A24,DimSum_load!$A:$X,MATCH(DimSum!H$1,DimSum_load!$1:$1,0),0),"")</f>
        <v>--</v>
      </c>
      <c r="I24" s="77" t="str">
        <f>IFERROR(VLOOKUP($A24,DimSum_load!$A:$X,MATCH(DimSum!I$1,DimSum_load!$1:$1,0),0),"")</f>
        <v>--</v>
      </c>
      <c r="J24" s="76" t="str">
        <f>IFERROR(VLOOKUP($A24,DimSum_load!$A:$X,MATCH(DimSum!J$1,DimSum_load!$1:$1,0),0),"")</f>
        <v>担保</v>
      </c>
      <c r="K24" s="76" t="str">
        <f>IFERROR(VLOOKUP($A24,DimSum_load!$A:$X,MATCH(DimSum!K$1,DimSum_load!$1:$1,0),0),"")</f>
        <v>--</v>
      </c>
      <c r="L24" s="76" t="str">
        <f>IFERROR(VLOOKUP($A24,DimSum_load!$A:$X,MATCH(DimSum!L$1,DimSum_load!$1:$1,0),0),"")</f>
        <v>地方平台</v>
      </c>
      <c r="M24" s="76" t="str">
        <f>IFERROR(VLOOKUP($A24,DimSum_load!$A:$X,MATCH(DimSum!M$1,DimSum_load!$1:$1,0),0),"")</f>
        <v>河北</v>
      </c>
      <c r="N24" s="127" t="str">
        <f>IFERROR(VLOOKUP($A24,DimSum_load!$A:$X,MATCH(DimSum!$N$1,DimSum_load!$1:$1,0),0),"")</f>
        <v>--</v>
      </c>
    </row>
    <row r="25" spans="1:14" x14ac:dyDescent="0.25">
      <c r="A25" s="74">
        <f>IFERROR(DimSum[[#This Row],[Index]],"")</f>
        <v>82</v>
      </c>
      <c r="B25" s="75">
        <f>IFERROR(VLOOKUP($A25,DimSum_load!$A:$X,MATCH(DimSum!B$1,DimSum_load!$1:$1,0),0),"")</f>
        <v>45183</v>
      </c>
      <c r="C25" s="79" t="str">
        <f>IFERROR(VLOOKUP($A25,DimSum_load!$A:$X,MATCH(DimSum!C$1,DimSum_load!$1:$1,0),0),"")</f>
        <v>枣庄高新(恒丰银行)</v>
      </c>
      <c r="D25" s="75" t="str">
        <f>IFERROR(VLOOKUP($A25,DimSum_load!$A:$X,MATCH(DimSum!D$1,DimSum_load!$1:$1,0),0),"")</f>
        <v>--/--/--</v>
      </c>
      <c r="E25" s="77">
        <f>IFERROR(VLOOKUP($A25,DimSum_load!$A:$X,MATCH(DimSum!E$1,DimSum_load!$1:$1,0),0),"")</f>
        <v>2.6</v>
      </c>
      <c r="F25" s="75" t="str">
        <f>IFERROR(VLOOKUP($A25,DimSum_load!$A:$X,MATCH(DimSum!F$1,DimSum_load!$1:$1,0),0),"")</f>
        <v>3</v>
      </c>
      <c r="G25" s="75" t="str">
        <f>IFERROR(VLOOKUP($A25,DimSum_load!$A:$X,MATCH(DimSum!G$1,DimSum_load!$1:$1,0),0),"")</f>
        <v>4.8%</v>
      </c>
      <c r="H25" s="75" t="str">
        <f>IFERROR(VLOOKUP($A25,DimSum_load!$A:$X,MATCH(DimSum!H$1,DimSum_load!$1:$1,0),0),"")</f>
        <v>--</v>
      </c>
      <c r="I25" s="77" t="str">
        <f>IFERROR(VLOOKUP($A25,DimSum_load!$A:$X,MATCH(DimSum!I$1,DimSum_load!$1:$1,0),0),"")</f>
        <v>--</v>
      </c>
      <c r="J25" s="76" t="str">
        <f>IFERROR(VLOOKUP($A25,DimSum_load!$A:$X,MATCH(DimSum!J$1,DimSum_load!$1:$1,0),0),"")</f>
        <v>备证+担保</v>
      </c>
      <c r="K25" s="76" t="str">
        <f>IFERROR(VLOOKUP($A25,DimSum_load!$A:$X,MATCH(DimSum!K$1,DimSum_load!$1:$1,0),0),"")</f>
        <v>--</v>
      </c>
      <c r="L25" s="76" t="str">
        <f>IFERROR(VLOOKUP($A25,DimSum_load!$A:$X,MATCH(DimSum!L$1,DimSum_load!$1:$1,0),0),"")</f>
        <v>地方平台</v>
      </c>
      <c r="M25" s="76" t="str">
        <f>IFERROR(VLOOKUP($A25,DimSum_load!$A:$X,MATCH(DimSum!M$1,DimSum_load!$1:$1,0),0),"")</f>
        <v>山东</v>
      </c>
      <c r="N25" s="127" t="str">
        <f>IFERROR(VLOOKUP($A25,DimSum_load!$A:$X,MATCH(DimSum!$N$1,DimSum_load!$1:$1,0),0),"")</f>
        <v>--</v>
      </c>
    </row>
    <row r="26" spans="1:14" x14ac:dyDescent="0.25">
      <c r="A26" s="74">
        <f>IFERROR(DimSum[[#This Row],[Index]],"")</f>
        <v>81</v>
      </c>
      <c r="B26" s="75">
        <f>IFERROR(VLOOKUP($A26,DimSum_load!$A:$X,MATCH(DimSum!B$1,DimSum_load!$1:$1,0),0),"")</f>
        <v>45182</v>
      </c>
      <c r="C26" s="79" t="str">
        <f>IFERROR(VLOOKUP($A26,DimSum_load!$A:$X,MATCH(DimSum!C$1,DimSum_load!$1:$1,0),0),"")</f>
        <v>淄博财金(邮储银行)</v>
      </c>
      <c r="D26" s="75" t="str">
        <f>IFERROR(VLOOKUP($A26,DimSum_load!$A:$X,MATCH(DimSum!D$1,DimSum_load!$1:$1,0),0),"")</f>
        <v>--/--/--</v>
      </c>
      <c r="E26" s="77">
        <f>IFERROR(VLOOKUP($A26,DimSum_load!$A:$X,MATCH(DimSum!E$1,DimSum_load!$1:$1,0),0),"")</f>
        <v>5.8</v>
      </c>
      <c r="F26" s="75" t="str">
        <f>IFERROR(VLOOKUP($A26,DimSum_load!$A:$X,MATCH(DimSum!F$1,DimSum_load!$1:$1,0),0),"")</f>
        <v>3</v>
      </c>
      <c r="G26" s="75" t="str">
        <f>IFERROR(VLOOKUP($A26,DimSum_load!$A:$X,MATCH(DimSum!G$1,DimSum_load!$1:$1,0),0),"")</f>
        <v>3.7%</v>
      </c>
      <c r="H26" s="75" t="str">
        <f>IFERROR(VLOOKUP($A26,DimSum_load!$A:$X,MATCH(DimSum!H$1,DimSum_load!$1:$1,0),0),"")</f>
        <v>3.7%a</v>
      </c>
      <c r="I26" s="77">
        <f>IFERROR(VLOOKUP($A26,DimSum_load!$A:$X,MATCH(DimSum!I$1,DimSum_load!$1:$1,0),0),"")</f>
        <v>0</v>
      </c>
      <c r="J26" s="76" t="str">
        <f>IFERROR(VLOOKUP($A26,DimSum_load!$A:$X,MATCH(DimSum!J$1,DimSum_load!$1:$1,0),0),"")</f>
        <v>备证</v>
      </c>
      <c r="K26" s="76" t="str">
        <f>IFERROR(VLOOKUP($A26,DimSum_load!$A:$X,MATCH(DimSum!K$1,DimSum_load!$1:$1,0),0),"")</f>
        <v>--</v>
      </c>
      <c r="L26" s="76" t="str">
        <f>IFERROR(VLOOKUP($A26,DimSum_load!$A:$X,MATCH(DimSum!L$1,DimSum_load!$1:$1,0),0),"")</f>
        <v>地方平台</v>
      </c>
      <c r="M26" s="76" t="str">
        <f>IFERROR(VLOOKUP($A26,DimSum_load!$A:$X,MATCH(DimSum!M$1,DimSum_load!$1:$1,0),0),"")</f>
        <v>山东</v>
      </c>
      <c r="N26" s="127" t="str">
        <f>IFERROR(VLOOKUP($A26,DimSum_load!$A:$X,MATCH(DimSum!$N$1,DimSum_load!$1:$1,0),0),"")</f>
        <v>BISL</v>
      </c>
    </row>
    <row r="27" spans="1:14" x14ac:dyDescent="0.25">
      <c r="A27" s="74">
        <f>IFERROR(DimSum[[#This Row],[Index]],"")</f>
        <v>80</v>
      </c>
      <c r="B27" s="75">
        <f>IFERROR(VLOOKUP($A27,DimSum_load!$A:$X,MATCH(DimSum!B$1,DimSum_load!$1:$1,0),0),"")</f>
        <v>45182</v>
      </c>
      <c r="C27" s="79" t="str">
        <f>IFERROR(VLOOKUP($A27,DimSum_load!$A:$X,MATCH(DimSum!C$1,DimSum_load!$1:$1,0),0),"")</f>
        <v>海南省政府</v>
      </c>
      <c r="D27" s="75" t="str">
        <f>IFERROR(VLOOKUP($A27,DimSum_load!$A:$X,MATCH(DimSum!D$1,DimSum_load!$1:$1,0),0),"")</f>
        <v>--/--/--</v>
      </c>
      <c r="E27" s="77">
        <f>IFERROR(VLOOKUP($A27,DimSum_load!$A:$X,MATCH(DimSum!E$1,DimSum_load!$1:$1,0),0),"")</f>
        <v>30</v>
      </c>
      <c r="F27" s="75" t="str">
        <f>IFERROR(VLOOKUP($A27,DimSum_load!$A:$X,MATCH(DimSum!F$1,DimSum_load!$1:$1,0),0),"")</f>
        <v>2</v>
      </c>
      <c r="G27" s="75" t="str">
        <f>IFERROR(VLOOKUP($A27,DimSum_load!$A:$X,MATCH(DimSum!G$1,DimSum_load!$1:$1,0),0),"")</f>
        <v>2.45%</v>
      </c>
      <c r="H27" s="75" t="str">
        <f>IFERROR(VLOOKUP($A27,DimSum_load!$A:$X,MATCH(DimSum!H$1,DimSum_load!$1:$1,0),0),"")</f>
        <v>2.8%a</v>
      </c>
      <c r="I27" s="77">
        <f>IFERROR(VLOOKUP($A27,DimSum_load!$A:$X,MATCH(DimSum!I$1,DimSum_load!$1:$1,0),0),"")</f>
        <v>35</v>
      </c>
      <c r="J27" s="76" t="str">
        <f>IFERROR(VLOOKUP($A27,DimSum_load!$A:$X,MATCH(DimSum!J$1,DimSum_load!$1:$1,0),0),"")</f>
        <v>直发</v>
      </c>
      <c r="K27" s="76" t="str">
        <f>IFERROR(VLOOKUP($A27,DimSum_load!$A:$X,MATCH(DimSum!K$1,DimSum_load!$1:$1,0),0),"")</f>
        <v>可持续点心债</v>
      </c>
      <c r="L27" s="76" t="str">
        <f>IFERROR(VLOOKUP($A27,DimSum_load!$A:$X,MATCH(DimSum!L$1,DimSum_load!$1:$1,0),0),"")</f>
        <v>主权/政府</v>
      </c>
      <c r="M27" s="76" t="str">
        <f>IFERROR(VLOOKUP($A27,DimSum_load!$A:$X,MATCH(DimSum!M$1,DimSum_load!$1:$1,0),0),"")</f>
        <v>海南</v>
      </c>
      <c r="N27" s="127" t="str">
        <f>IFERROR(VLOOKUP($A27,DimSum_load!$A:$X,MATCH(DimSum!$N$1,DimSum_load!$1:$1,0),0),"")</f>
        <v>港分</v>
      </c>
    </row>
    <row r="28" spans="1:14" x14ac:dyDescent="0.25">
      <c r="A28" s="74">
        <f>IFERROR(DimSum[[#This Row],[Index]],"")</f>
        <v>79</v>
      </c>
      <c r="B28" s="75">
        <f>IFERROR(VLOOKUP($A28,DimSum_load!$A:$X,MATCH(DimSum!B$1,DimSum_load!$1:$1,0),0),"")</f>
        <v>45182</v>
      </c>
      <c r="C28" s="79" t="str">
        <f>IFERROR(VLOOKUP($A28,DimSum_load!$A:$X,MATCH(DimSum!C$1,DimSum_load!$1:$1,0),0),"")</f>
        <v>海南省政府</v>
      </c>
      <c r="D28" s="75" t="str">
        <f>IFERROR(VLOOKUP($A28,DimSum_load!$A:$X,MATCH(DimSum!D$1,DimSum_load!$1:$1,0),0),"")</f>
        <v>--/--/--</v>
      </c>
      <c r="E28" s="77">
        <f>IFERROR(VLOOKUP($A28,DimSum_load!$A:$X,MATCH(DimSum!E$1,DimSum_load!$1:$1,0),0),"")</f>
        <v>10</v>
      </c>
      <c r="F28" s="75" t="str">
        <f>IFERROR(VLOOKUP($A28,DimSum_load!$A:$X,MATCH(DimSum!F$1,DimSum_load!$1:$1,0),0),"")</f>
        <v>3</v>
      </c>
      <c r="G28" s="75" t="str">
        <f>IFERROR(VLOOKUP($A28,DimSum_load!$A:$X,MATCH(DimSum!G$1,DimSum_load!$1:$1,0),0),"")</f>
        <v>2.53%</v>
      </c>
      <c r="H28" s="75" t="str">
        <f>IFERROR(VLOOKUP($A28,DimSum_load!$A:$X,MATCH(DimSum!H$1,DimSum_load!$1:$1,0),0),"")</f>
        <v>2.9%a</v>
      </c>
      <c r="I28" s="77">
        <f>IFERROR(VLOOKUP($A28,DimSum_load!$A:$X,MATCH(DimSum!I$1,DimSum_load!$1:$1,0),0),"")</f>
        <v>37</v>
      </c>
      <c r="J28" s="76" t="str">
        <f>IFERROR(VLOOKUP($A28,DimSum_load!$A:$X,MATCH(DimSum!J$1,DimSum_load!$1:$1,0),0),"")</f>
        <v>直发</v>
      </c>
      <c r="K28" s="76" t="str">
        <f>IFERROR(VLOOKUP($A28,DimSum_load!$A:$X,MATCH(DimSum!K$1,DimSum_load!$1:$1,0),0),"")</f>
        <v>绿色点心债</v>
      </c>
      <c r="L28" s="76" t="str">
        <f>IFERROR(VLOOKUP($A28,DimSum_load!$A:$X,MATCH(DimSum!L$1,DimSum_load!$1:$1,0),0),"")</f>
        <v>主权/政府</v>
      </c>
      <c r="M28" s="76" t="str">
        <f>IFERROR(VLOOKUP($A28,DimSum_load!$A:$X,MATCH(DimSum!M$1,DimSum_load!$1:$1,0),0),"")</f>
        <v>海南</v>
      </c>
      <c r="N28" s="127" t="str">
        <f>IFERROR(VLOOKUP($A28,DimSum_load!$A:$X,MATCH(DimSum!$N$1,DimSum_load!$1:$1,0),0),"")</f>
        <v>港分</v>
      </c>
    </row>
    <row r="29" spans="1:14" x14ac:dyDescent="0.25">
      <c r="A29" s="74">
        <f>IFERROR(DimSum[[#This Row],[Index]],"")</f>
        <v>78</v>
      </c>
      <c r="B29" s="75">
        <f>IFERROR(VLOOKUP($A29,DimSum_load!$A:$X,MATCH(DimSum!B$1,DimSum_load!$1:$1,0),0),"")</f>
        <v>45182</v>
      </c>
      <c r="C29" s="79" t="str">
        <f>IFERROR(VLOOKUP($A29,DimSum_load!$A:$X,MATCH(DimSum!C$1,DimSum_load!$1:$1,0),0),"")</f>
        <v>海南省政府</v>
      </c>
      <c r="D29" s="75" t="str">
        <f>IFERROR(VLOOKUP($A29,DimSum_load!$A:$X,MATCH(DimSum!D$1,DimSum_load!$1:$1,0),0),"")</f>
        <v>--/--/--</v>
      </c>
      <c r="E29" s="77">
        <f>IFERROR(VLOOKUP($A29,DimSum_load!$A:$X,MATCH(DimSum!E$1,DimSum_load!$1:$1,0),0),"")</f>
        <v>10</v>
      </c>
      <c r="F29" s="75" t="str">
        <f>IFERROR(VLOOKUP($A29,DimSum_load!$A:$X,MATCH(DimSum!F$1,DimSum_load!$1:$1,0),0),"")</f>
        <v>5</v>
      </c>
      <c r="G29" s="75" t="str">
        <f>IFERROR(VLOOKUP($A29,DimSum_load!$A:$X,MATCH(DimSum!G$1,DimSum_load!$1:$1,0),0),"")</f>
        <v>2.7%</v>
      </c>
      <c r="H29" s="75" t="str">
        <f>IFERROR(VLOOKUP($A29,DimSum_load!$A:$X,MATCH(DimSum!H$1,DimSum_load!$1:$1,0),0),"")</f>
        <v>3.1%a</v>
      </c>
      <c r="I29" s="77">
        <f>IFERROR(VLOOKUP($A29,DimSum_load!$A:$X,MATCH(DimSum!I$1,DimSum_load!$1:$1,0),0),"")</f>
        <v>40</v>
      </c>
      <c r="J29" s="76" t="str">
        <f>IFERROR(VLOOKUP($A29,DimSum_load!$A:$X,MATCH(DimSum!J$1,DimSum_load!$1:$1,0),0),"")</f>
        <v>直发</v>
      </c>
      <c r="K29" s="76" t="str">
        <f>IFERROR(VLOOKUP($A29,DimSum_load!$A:$X,MATCH(DimSum!K$1,DimSum_load!$1:$1,0),0),"")</f>
        <v>蓝色点心债</v>
      </c>
      <c r="L29" s="76" t="str">
        <f>IFERROR(VLOOKUP($A29,DimSum_load!$A:$X,MATCH(DimSum!L$1,DimSum_load!$1:$1,0),0),"")</f>
        <v>主权/政府</v>
      </c>
      <c r="M29" s="76" t="str">
        <f>IFERROR(VLOOKUP($A29,DimSum_load!$A:$X,MATCH(DimSum!M$1,DimSum_load!$1:$1,0),0),"")</f>
        <v>海南</v>
      </c>
      <c r="N29" s="127" t="str">
        <f>IFERROR(VLOOKUP($A29,DimSum_load!$A:$X,MATCH(DimSum!$N$1,DimSum_load!$1:$1,0),0),"")</f>
        <v>港分</v>
      </c>
    </row>
    <row r="30" spans="1:14" x14ac:dyDescent="0.25">
      <c r="A30" s="74">
        <f>IFERROR(DimSum[[#This Row],[Index]],"")</f>
        <v>77</v>
      </c>
      <c r="B30" s="75">
        <f>IFERROR(VLOOKUP($A30,DimSum_load!$A:$X,MATCH(DimSum!B$1,DimSum_load!$1:$1,0),0),"")</f>
        <v>45181</v>
      </c>
      <c r="C30" s="79" t="str">
        <f>IFERROR(VLOOKUP($A30,DimSum_load!$A:$X,MATCH(DimSum!C$1,DimSum_load!$1:$1,0),0),"")</f>
        <v>广州科学城</v>
      </c>
      <c r="D30" s="75" t="str">
        <f>IFERROR(VLOOKUP($A30,DimSum_load!$A:$X,MATCH(DimSum!D$1,DimSum_load!$1:$1,0),0),"")</f>
        <v>--/--/--</v>
      </c>
      <c r="E30" s="77">
        <f>IFERROR(VLOOKUP($A30,DimSum_load!$A:$X,MATCH(DimSum!E$1,DimSum_load!$1:$1,0),0),"")</f>
        <v>2.15</v>
      </c>
      <c r="F30" s="75" t="str">
        <f>IFERROR(VLOOKUP($A30,DimSum_load!$A:$X,MATCH(DimSum!F$1,DimSum_load!$1:$1,0),0),"")</f>
        <v>3</v>
      </c>
      <c r="G30" s="75" t="str">
        <f>IFERROR(VLOOKUP($A30,DimSum_load!$A:$X,MATCH(DimSum!G$1,DimSum_load!$1:$1,0),0),"")</f>
        <v>5.8%</v>
      </c>
      <c r="H30" s="75" t="str">
        <f>IFERROR(VLOOKUP($A30,DimSum_load!$A:$X,MATCH(DimSum!H$1,DimSum_load!$1:$1,0),0),"")</f>
        <v>--</v>
      </c>
      <c r="I30" s="77" t="str">
        <f>IFERROR(VLOOKUP($A30,DimSum_load!$A:$X,MATCH(DimSum!I$1,DimSum_load!$1:$1,0),0),"")</f>
        <v>--</v>
      </c>
      <c r="J30" s="76" t="str">
        <f>IFERROR(VLOOKUP($A30,DimSum_load!$A:$X,MATCH(DimSum!J$1,DimSum_load!$1:$1,0),0),"")</f>
        <v>担保</v>
      </c>
      <c r="K30" s="76" t="str">
        <f>IFERROR(VLOOKUP($A30,DimSum_load!$A:$X,MATCH(DimSum!K$1,DimSum_load!$1:$1,0),0),"")</f>
        <v>--</v>
      </c>
      <c r="L30" s="76" t="str">
        <f>IFERROR(VLOOKUP($A30,DimSum_load!$A:$X,MATCH(DimSum!L$1,DimSum_load!$1:$1,0),0),"")</f>
        <v>地方平台</v>
      </c>
      <c r="M30" s="76" t="str">
        <f>IFERROR(VLOOKUP($A30,DimSum_load!$A:$X,MATCH(DimSum!M$1,DimSum_load!$1:$1,0),0),"")</f>
        <v>广东</v>
      </c>
      <c r="N30" s="127" t="str">
        <f>IFERROR(VLOOKUP($A30,DimSum_load!$A:$X,MATCH(DimSum!$N$1,DimSum_load!$1:$1,0),0),"")</f>
        <v>--</v>
      </c>
    </row>
    <row r="31" spans="1:14" x14ac:dyDescent="0.25">
      <c r="A31" s="74">
        <f>IFERROR(DimSum[[#This Row],[Index]],"")</f>
        <v>76</v>
      </c>
      <c r="B31" s="75">
        <f>IFERROR(VLOOKUP($A31,DimSum_load!$A:$X,MATCH(DimSum!B$1,DimSum_load!$1:$1,0),0),"")</f>
        <v>45180</v>
      </c>
      <c r="C31" s="79" t="str">
        <f>IFERROR(VLOOKUP($A31,DimSum_load!$A:$X,MATCH(DimSum!C$1,DimSum_load!$1:$1,0),0),"")</f>
        <v>中银卢森堡分行</v>
      </c>
      <c r="D31" s="75" t="str">
        <f>IFERROR(VLOOKUP($A31,DimSum_load!$A:$X,MATCH(DimSum!D$1,DimSum_load!$1:$1,0),0),"")</f>
        <v>A1/A/A</v>
      </c>
      <c r="E31" s="77">
        <f>IFERROR(VLOOKUP($A31,DimSum_load!$A:$X,MATCH(DimSum!E$1,DimSum_load!$1:$1,0),0),"")</f>
        <v>20</v>
      </c>
      <c r="F31" s="75" t="str">
        <f>IFERROR(VLOOKUP($A31,DimSum_load!$A:$X,MATCH(DimSum!F$1,DimSum_load!$1:$1,0),0),"")</f>
        <v>3</v>
      </c>
      <c r="G31" s="75" t="str">
        <f>IFERROR(VLOOKUP($A31,DimSum_load!$A:$X,MATCH(DimSum!G$1,DimSum_load!$1:$1,0),0),"")</f>
        <v>2.98%</v>
      </c>
      <c r="H31" s="75" t="str">
        <f>IFERROR(VLOOKUP($A31,DimSum_load!$A:$X,MATCH(DimSum!H$1,DimSum_load!$1:$1,0),0),"")</f>
        <v>3.3%a</v>
      </c>
      <c r="I31" s="77">
        <f>IFERROR(VLOOKUP($A31,DimSum_load!$A:$X,MATCH(DimSum!I$1,DimSum_load!$1:$1,0),0),"")</f>
        <v>32</v>
      </c>
      <c r="J31" s="76" t="str">
        <f>IFERROR(VLOOKUP($A31,DimSum_load!$A:$X,MATCH(DimSum!J$1,DimSum_load!$1:$1,0),0),"")</f>
        <v>直发</v>
      </c>
      <c r="K31" s="76" t="str">
        <f>IFERROR(VLOOKUP($A31,DimSum_load!$A:$X,MATCH(DimSum!K$1,DimSum_load!$1:$1,0),0),"")</f>
        <v>绿色点心债</v>
      </c>
      <c r="L31" s="76" t="str">
        <f>IFERROR(VLOOKUP($A31,DimSum_load!$A:$X,MATCH(DimSum!L$1,DimSum_load!$1:$1,0),0),"")</f>
        <v>金融机构</v>
      </c>
      <c r="M31" s="76" t="str">
        <f>IFERROR(VLOOKUP($A31,DimSum_load!$A:$X,MATCH(DimSum!M$1,DimSum_load!$1:$1,0),0),"")</f>
        <v>北京</v>
      </c>
      <c r="N31" s="127" t="str">
        <f>IFERROR(VLOOKUP($A31,DimSum_load!$A:$X,MATCH(DimSum!$N$1,DimSum_load!$1:$1,0),0),"")</f>
        <v>港分</v>
      </c>
    </row>
    <row r="32" spans="1:14" x14ac:dyDescent="0.25">
      <c r="A32" s="74">
        <f>IFERROR(DimSum[[#This Row],[Index]],"")</f>
        <v>75</v>
      </c>
      <c r="B32" s="75">
        <f>IFERROR(VLOOKUP($A32,DimSum_load!$A:$X,MATCH(DimSum!B$1,DimSum_load!$1:$1,0),0),"")</f>
        <v>45177</v>
      </c>
      <c r="C32" s="79" t="str">
        <f>IFERROR(VLOOKUP($A32,DimSum_load!$A:$X,MATCH(DimSum!C$1,DimSum_load!$1:$1,0),0),"")</f>
        <v>枣庄高新(青岛银行)</v>
      </c>
      <c r="D32" s="75" t="str">
        <f>IFERROR(VLOOKUP($A32,DimSum_load!$A:$X,MATCH(DimSum!D$1,DimSum_load!$1:$1,0),0),"")</f>
        <v>--/--/--</v>
      </c>
      <c r="E32" s="77">
        <f>IFERROR(VLOOKUP($A32,DimSum_load!$A:$X,MATCH(DimSum!E$1,DimSum_load!$1:$1,0),0),"")</f>
        <v>4.41</v>
      </c>
      <c r="F32" s="75" t="str">
        <f>IFERROR(VLOOKUP($A32,DimSum_load!$A:$X,MATCH(DimSum!F$1,DimSum_load!$1:$1,0),0),"")</f>
        <v>3</v>
      </c>
      <c r="G32" s="75" t="str">
        <f>IFERROR(VLOOKUP($A32,DimSum_load!$A:$X,MATCH(DimSum!G$1,DimSum_load!$1:$1,0),0),"")</f>
        <v>4.8%</v>
      </c>
      <c r="H32" s="75" t="str">
        <f>IFERROR(VLOOKUP($A32,DimSum_load!$A:$X,MATCH(DimSum!H$1,DimSum_load!$1:$1,0),0),"")</f>
        <v>--</v>
      </c>
      <c r="I32" s="77" t="str">
        <f>IFERROR(VLOOKUP($A32,DimSum_load!$A:$X,MATCH(DimSum!I$1,DimSum_load!$1:$1,0),0),"")</f>
        <v>--</v>
      </c>
      <c r="J32" s="76" t="str">
        <f>IFERROR(VLOOKUP($A32,DimSum_load!$A:$X,MATCH(DimSum!J$1,DimSum_load!$1:$1,0),0),"")</f>
        <v>备证</v>
      </c>
      <c r="K32" s="76" t="str">
        <f>IFERROR(VLOOKUP($A32,DimSum_load!$A:$X,MATCH(DimSum!K$1,DimSum_load!$1:$1,0),0),"")</f>
        <v>--</v>
      </c>
      <c r="L32" s="76" t="str">
        <f>IFERROR(VLOOKUP($A32,DimSum_load!$A:$X,MATCH(DimSum!L$1,DimSum_load!$1:$1,0),0),"")</f>
        <v>地方平台</v>
      </c>
      <c r="M32" s="76" t="str">
        <f>IFERROR(VLOOKUP($A32,DimSum_load!$A:$X,MATCH(DimSum!M$1,DimSum_load!$1:$1,0),0),"")</f>
        <v>山东</v>
      </c>
      <c r="N32" s="127" t="str">
        <f>IFERROR(VLOOKUP($A32,DimSum_load!$A:$X,MATCH(DimSum!$N$1,DimSum_load!$1:$1,0),0),"")</f>
        <v>--</v>
      </c>
    </row>
    <row r="33" spans="1:14" x14ac:dyDescent="0.25">
      <c r="A33" s="74">
        <f>IFERROR(DimSum[[#This Row],[Index]],"")</f>
        <v>74</v>
      </c>
      <c r="B33" s="75">
        <f>IFERROR(VLOOKUP($A33,DimSum_load!$A:$X,MATCH(DimSum!B$1,DimSum_load!$1:$1,0),0),"")</f>
        <v>45174</v>
      </c>
      <c r="C33" s="79" t="str">
        <f>IFERROR(VLOOKUP($A33,DimSum_load!$A:$X,MATCH(DimSum!C$1,DimSum_load!$1:$1,0),0),"")</f>
        <v>光银港分</v>
      </c>
      <c r="D33" s="75" t="str">
        <f>IFERROR(VLOOKUP($A33,DimSum_load!$A:$X,MATCH(DimSum!D$1,DimSum_load!$1:$1,0),0),"")</f>
        <v>--/--/BBB</v>
      </c>
      <c r="E33" s="77">
        <f>IFERROR(VLOOKUP($A33,DimSum_load!$A:$X,MATCH(DimSum!E$1,DimSum_load!$1:$1,0),0),"")</f>
        <v>15</v>
      </c>
      <c r="F33" s="75" t="str">
        <f>IFERROR(VLOOKUP($A33,DimSum_load!$A:$X,MATCH(DimSum!F$1,DimSum_load!$1:$1,0),0),"")</f>
        <v>2</v>
      </c>
      <c r="G33" s="75" t="str">
        <f>IFERROR(VLOOKUP($A33,DimSum_load!$A:$X,MATCH(DimSum!G$1,DimSum_load!$1:$1,0),0),"")</f>
        <v>2.95%</v>
      </c>
      <c r="H33" s="75" t="str">
        <f>IFERROR(VLOOKUP($A33,DimSum_load!$A:$X,MATCH(DimSum!H$1,DimSum_load!$1:$1,0),0),"")</f>
        <v>3.3%a</v>
      </c>
      <c r="I33" s="77" t="str">
        <f>IFERROR(VLOOKUP($A33,DimSum_load!$A:$X,MATCH(DimSum!I$1,DimSum_load!$1:$1,0),0),"")</f>
        <v>35</v>
      </c>
      <c r="J33" s="76" t="str">
        <f>IFERROR(VLOOKUP($A33,DimSum_load!$A:$X,MATCH(DimSum!J$1,DimSum_load!$1:$1,0),0),"")</f>
        <v>直发</v>
      </c>
      <c r="K33" s="76" t="str">
        <f>IFERROR(VLOOKUP($A33,DimSum_load!$A:$X,MATCH(DimSum!K$1,DimSum_load!$1:$1,0),0),"")</f>
        <v>--</v>
      </c>
      <c r="L33" s="76" t="str">
        <f>IFERROR(VLOOKUP($A33,DimSum_load!$A:$X,MATCH(DimSum!L$1,DimSum_load!$1:$1,0),0),"")</f>
        <v>金融机构</v>
      </c>
      <c r="M33" s="76" t="str">
        <f>IFERROR(VLOOKUP($A33,DimSum_load!$A:$X,MATCH(DimSum!M$1,DimSum_load!$1:$1,0),0),"")</f>
        <v>北京</v>
      </c>
      <c r="N33" s="127" t="str">
        <f>IFERROR(VLOOKUP($A33,DimSum_load!$A:$X,MATCH(DimSum!$N$1,DimSum_load!$1:$1,0),0),"")</f>
        <v>港分</v>
      </c>
    </row>
    <row r="34" spans="1:14" x14ac:dyDescent="0.25">
      <c r="A34" s="74">
        <f>IFERROR(DimSum[[#This Row],[Index]],"")</f>
        <v>73</v>
      </c>
      <c r="B34" s="75">
        <f>IFERROR(VLOOKUP($A34,DimSum_load!$A:$X,MATCH(DimSum!B$1,DimSum_load!$1:$1,0),0),"")</f>
        <v>45169</v>
      </c>
      <c r="C34" s="79" t="str">
        <f>IFERROR(VLOOKUP($A34,DimSum_load!$A:$X,MATCH(DimSum!C$1,DimSum_load!$1:$1,0),0),"")</f>
        <v>齐鲁财金(恒丰银行)</v>
      </c>
      <c r="D34" s="75" t="str">
        <f>IFERROR(VLOOKUP($A34,DimSum_load!$A:$X,MATCH(DimSum!D$1,DimSum_load!$1:$1,0),0),"")</f>
        <v>--/--/--</v>
      </c>
      <c r="E34" s="77">
        <f>IFERROR(VLOOKUP($A34,DimSum_load!$A:$X,MATCH(DimSum!E$1,DimSum_load!$1:$1,0),0),"")</f>
        <v>2</v>
      </c>
      <c r="F34" s="75" t="str">
        <f>IFERROR(VLOOKUP($A34,DimSum_load!$A:$X,MATCH(DimSum!F$1,DimSum_load!$1:$1,0),0),"")</f>
        <v>3</v>
      </c>
      <c r="G34" s="75" t="str">
        <f>IFERROR(VLOOKUP($A34,DimSum_load!$A:$X,MATCH(DimSum!G$1,DimSum_load!$1:$1,0),0),"")</f>
        <v>4.8%</v>
      </c>
      <c r="H34" s="75" t="str">
        <f>IFERROR(VLOOKUP($A34,DimSum_load!$A:$X,MATCH(DimSum!H$1,DimSum_load!$1:$1,0),0),"")</f>
        <v>--</v>
      </c>
      <c r="I34" s="77" t="str">
        <f>IFERROR(VLOOKUP($A34,DimSum_load!$A:$X,MATCH(DimSum!I$1,DimSum_load!$1:$1,0),0),"")</f>
        <v>--</v>
      </c>
      <c r="J34" s="76" t="str">
        <f>IFERROR(VLOOKUP($A34,DimSum_load!$A:$X,MATCH(DimSum!J$1,DimSum_load!$1:$1,0),0),"")</f>
        <v>备证</v>
      </c>
      <c r="K34" s="76" t="str">
        <f>IFERROR(VLOOKUP($A34,DimSum_load!$A:$X,MATCH(DimSum!K$1,DimSum_load!$1:$1,0),0),"")</f>
        <v>--</v>
      </c>
      <c r="L34" s="76" t="str">
        <f>IFERROR(VLOOKUP($A34,DimSum_load!$A:$X,MATCH(DimSum!L$1,DimSum_load!$1:$1,0),0),"")</f>
        <v>地方平台</v>
      </c>
      <c r="M34" s="76" t="str">
        <f>IFERROR(VLOOKUP($A34,DimSum_load!$A:$X,MATCH(DimSum!M$1,DimSum_load!$1:$1,0),0),"")</f>
        <v>山东</v>
      </c>
      <c r="N34" s="127" t="str">
        <f>IFERROR(VLOOKUP($A34,DimSum_load!$A:$X,MATCH(DimSum!$N$1,DimSum_load!$1:$1,0),0),"")</f>
        <v>--</v>
      </c>
    </row>
    <row r="35" spans="1:14" x14ac:dyDescent="0.25">
      <c r="A35" s="74">
        <f>IFERROR(DimSum[[#This Row],[Index]],"")</f>
        <v>72</v>
      </c>
      <c r="B35" s="75">
        <f>IFERROR(VLOOKUP($A35,DimSum_load!$A:$X,MATCH(DimSum!B$1,DimSum_load!$1:$1,0),0),"")</f>
        <v>45169</v>
      </c>
      <c r="C35" s="79" t="str">
        <f>IFERROR(VLOOKUP($A35,DimSum_load!$A:$X,MATCH(DimSum!C$1,DimSum_load!$1:$1,0),0),"")</f>
        <v>广东省政府</v>
      </c>
      <c r="D35" s="75" t="str">
        <f>IFERROR(VLOOKUP($A35,DimSum_load!$A:$X,MATCH(DimSum!D$1,DimSum_load!$1:$1,0),0),"")</f>
        <v>--/--/--</v>
      </c>
      <c r="E35" s="77">
        <f>IFERROR(VLOOKUP($A35,DimSum_load!$A:$X,MATCH(DimSum!E$1,DimSum_load!$1:$1,0),0),"")</f>
        <v>10</v>
      </c>
      <c r="F35" s="75" t="str">
        <f>IFERROR(VLOOKUP($A35,DimSum_load!$A:$X,MATCH(DimSum!F$1,DimSum_load!$1:$1,0),0),"")</f>
        <v>2</v>
      </c>
      <c r="G35" s="75" t="str">
        <f>IFERROR(VLOOKUP($A35,DimSum_load!$A:$X,MATCH(DimSum!G$1,DimSum_load!$1:$1,0),0),"")</f>
        <v>2.4%</v>
      </c>
      <c r="H35" s="75" t="str">
        <f>IFERROR(VLOOKUP($A35,DimSum_load!$A:$X,MATCH(DimSum!H$1,DimSum_load!$1:$1,0),0),"")</f>
        <v>2.75%a</v>
      </c>
      <c r="I35" s="77" t="str">
        <f>IFERROR(VLOOKUP($A35,DimSum_load!$A:$X,MATCH(DimSum!I$1,DimSum_load!$1:$1,0),0),"")</f>
        <v>35</v>
      </c>
      <c r="J35" s="76" t="str">
        <f>IFERROR(VLOOKUP($A35,DimSum_load!$A:$X,MATCH(DimSum!J$1,DimSum_load!$1:$1,0),0),"")</f>
        <v>直发</v>
      </c>
      <c r="K35" s="76" t="str">
        <f>IFERROR(VLOOKUP($A35,DimSum_load!$A:$X,MATCH(DimSum!K$1,DimSum_load!$1:$1,0),0),"")</f>
        <v>绿色澳交所点心债</v>
      </c>
      <c r="L35" s="76" t="str">
        <f>IFERROR(VLOOKUP($A35,DimSum_load!$A:$X,MATCH(DimSum!L$1,DimSum_load!$1:$1,0),0),"")</f>
        <v>主权/政府</v>
      </c>
      <c r="M35" s="76" t="str">
        <f>IFERROR(VLOOKUP($A35,DimSum_load!$A:$X,MATCH(DimSum!M$1,DimSum_load!$1:$1,0),0),"")</f>
        <v>广东</v>
      </c>
      <c r="N35" s="127" t="str">
        <f>IFERROR(VLOOKUP($A35,DimSum_load!$A:$X,MATCH(DimSum!$N$1,DimSum_load!$1:$1,0),0),"")</f>
        <v>澳分</v>
      </c>
    </row>
    <row r="36" spans="1:14" x14ac:dyDescent="0.25">
      <c r="A36" s="74">
        <f>IFERROR(DimSum[[#This Row],[Index]],"")</f>
        <v>71</v>
      </c>
      <c r="B36" s="75">
        <f>IFERROR(VLOOKUP($A36,DimSum_load!$A:$X,MATCH(DimSum!B$1,DimSum_load!$1:$1,0),0),"")</f>
        <v>45167</v>
      </c>
      <c r="C36" s="79" t="str">
        <f>IFERROR(VLOOKUP($A36,DimSum_load!$A:$X,MATCH(DimSum!C$1,DimSum_load!$1:$1,0),0),"")</f>
        <v>深圳市政府</v>
      </c>
      <c r="D36" s="75" t="str">
        <f>IFERROR(VLOOKUP($A36,DimSum_load!$A:$X,MATCH(DimSum!D$1,DimSum_load!$1:$1,0),0),"")</f>
        <v>--/--/--</v>
      </c>
      <c r="E36" s="77">
        <f>IFERROR(VLOOKUP($A36,DimSum_load!$A:$X,MATCH(DimSum!E$1,DimSum_load!$1:$1,0),0),"")</f>
        <v>9</v>
      </c>
      <c r="F36" s="75" t="str">
        <f>IFERROR(VLOOKUP($A36,DimSum_load!$A:$X,MATCH(DimSum!F$1,DimSum_load!$1:$1,0),0),"")</f>
        <v>2</v>
      </c>
      <c r="G36" s="75" t="str">
        <f>IFERROR(VLOOKUP($A36,DimSum_load!$A:$X,MATCH(DimSum!G$1,DimSum_load!$1:$1,0),0),"")</f>
        <v>2.4%</v>
      </c>
      <c r="H36" s="75" t="str">
        <f>IFERROR(VLOOKUP($A36,DimSum_load!$A:$X,MATCH(DimSum!H$1,DimSum_load!$1:$1,0),0),"")</f>
        <v>2.75%a</v>
      </c>
      <c r="I36" s="77" t="str">
        <f>IFERROR(VLOOKUP($A36,DimSum_load!$A:$X,MATCH(DimSum!I$1,DimSum_load!$1:$1,0),0),"")</f>
        <v>35</v>
      </c>
      <c r="J36" s="76" t="str">
        <f>IFERROR(VLOOKUP($A36,DimSum_load!$A:$X,MATCH(DimSum!J$1,DimSum_load!$1:$1,0),0),"")</f>
        <v>直发</v>
      </c>
      <c r="K36" s="76" t="str">
        <f>IFERROR(VLOOKUP($A36,DimSum_load!$A:$X,MATCH(DimSum!K$1,DimSum_load!$1:$1,0),0),"")</f>
        <v>--</v>
      </c>
      <c r="L36" s="76" t="str">
        <f>IFERROR(VLOOKUP($A36,DimSum_load!$A:$X,MATCH(DimSum!L$1,DimSum_load!$1:$1,0),0),"")</f>
        <v>主权/政府</v>
      </c>
      <c r="M36" s="76" t="str">
        <f>IFERROR(VLOOKUP($A36,DimSum_load!$A:$X,MATCH(DimSum!M$1,DimSum_load!$1:$1,0),0),"")</f>
        <v>广东</v>
      </c>
      <c r="N36" s="127" t="str">
        <f>IFERROR(VLOOKUP($A36,DimSum_load!$A:$X,MATCH(DimSum!$N$1,DimSum_load!$1:$1,0),0),"")</f>
        <v>港分</v>
      </c>
    </row>
    <row r="37" spans="1:14" x14ac:dyDescent="0.25">
      <c r="A37" s="74">
        <f>IFERROR(DimSum[[#This Row],[Index]],"")</f>
        <v>70</v>
      </c>
      <c r="B37" s="75">
        <f>IFERROR(VLOOKUP($A37,DimSum_load!$A:$X,MATCH(DimSum!B$1,DimSum_load!$1:$1,0),0),"")</f>
        <v>45167</v>
      </c>
      <c r="C37" s="79" t="str">
        <f>IFERROR(VLOOKUP($A37,DimSum_load!$A:$X,MATCH(DimSum!C$1,DimSum_load!$1:$1,0),0),"")</f>
        <v>深圳市政府</v>
      </c>
      <c r="D37" s="75" t="str">
        <f>IFERROR(VLOOKUP($A37,DimSum_load!$A:$X,MATCH(DimSum!D$1,DimSum_load!$1:$1,0),0),"")</f>
        <v>--/--/--</v>
      </c>
      <c r="E37" s="77">
        <f>IFERROR(VLOOKUP($A37,DimSum_load!$A:$X,MATCH(DimSum!E$1,DimSum_load!$1:$1,0),0),"")</f>
        <v>21</v>
      </c>
      <c r="F37" s="75" t="str">
        <f>IFERROR(VLOOKUP($A37,DimSum_load!$A:$X,MATCH(DimSum!F$1,DimSum_load!$1:$1,0),0),"")</f>
        <v>3</v>
      </c>
      <c r="G37" s="75" t="str">
        <f>IFERROR(VLOOKUP($A37,DimSum_load!$A:$X,MATCH(DimSum!G$1,DimSum_load!$1:$1,0),0),"")</f>
        <v>2.55%</v>
      </c>
      <c r="H37" s="75" t="str">
        <f>IFERROR(VLOOKUP($A37,DimSum_load!$A:$X,MATCH(DimSum!H$1,DimSum_load!$1:$1,0),0),"")</f>
        <v>2.9%a</v>
      </c>
      <c r="I37" s="77" t="str">
        <f>IFERROR(VLOOKUP($A37,DimSum_load!$A:$X,MATCH(DimSum!I$1,DimSum_load!$1:$1,0),0),"")</f>
        <v>35</v>
      </c>
      <c r="J37" s="76" t="str">
        <f>IFERROR(VLOOKUP($A37,DimSum_load!$A:$X,MATCH(DimSum!J$1,DimSum_load!$1:$1,0),0),"")</f>
        <v>直发</v>
      </c>
      <c r="K37" s="76" t="str">
        <f>IFERROR(VLOOKUP($A37,DimSum_load!$A:$X,MATCH(DimSum!K$1,DimSum_load!$1:$1,0),0),"")</f>
        <v>绿色点心债</v>
      </c>
      <c r="L37" s="76" t="str">
        <f>IFERROR(VLOOKUP($A37,DimSum_load!$A:$X,MATCH(DimSum!L$1,DimSum_load!$1:$1,0),0),"")</f>
        <v>主权/政府</v>
      </c>
      <c r="M37" s="76" t="str">
        <f>IFERROR(VLOOKUP($A37,DimSum_load!$A:$X,MATCH(DimSum!M$1,DimSum_load!$1:$1,0),0),"")</f>
        <v>广东</v>
      </c>
      <c r="N37" s="127" t="str">
        <f>IFERROR(VLOOKUP($A37,DimSum_load!$A:$X,MATCH(DimSum!$N$1,DimSum_load!$1:$1,0),0),"")</f>
        <v>港分</v>
      </c>
    </row>
    <row r="38" spans="1:14" x14ac:dyDescent="0.25">
      <c r="A38" s="74">
        <f>IFERROR(DimSum[[#This Row],[Index]],"")</f>
        <v>69</v>
      </c>
      <c r="B38" s="75">
        <f>IFERROR(VLOOKUP($A38,DimSum_load!$A:$X,MATCH(DimSum!B$1,DimSum_load!$1:$1,0),0),"")</f>
        <v>45167</v>
      </c>
      <c r="C38" s="79" t="str">
        <f>IFERROR(VLOOKUP($A38,DimSum_load!$A:$X,MATCH(DimSum!C$1,DimSum_load!$1:$1,0),0),"")</f>
        <v>深圳市政府</v>
      </c>
      <c r="D38" s="75" t="str">
        <f>IFERROR(VLOOKUP($A38,DimSum_load!$A:$X,MATCH(DimSum!D$1,DimSum_load!$1:$1,0),0),"")</f>
        <v>--/--/--</v>
      </c>
      <c r="E38" s="77">
        <f>IFERROR(VLOOKUP($A38,DimSum_load!$A:$X,MATCH(DimSum!E$1,DimSum_load!$1:$1,0),0),"")</f>
        <v>20</v>
      </c>
      <c r="F38" s="75" t="str">
        <f>IFERROR(VLOOKUP($A38,DimSum_load!$A:$X,MATCH(DimSum!F$1,DimSum_load!$1:$1,0),0),"")</f>
        <v>5</v>
      </c>
      <c r="G38" s="75" t="str">
        <f>IFERROR(VLOOKUP($A38,DimSum_load!$A:$X,MATCH(DimSum!G$1,DimSum_load!$1:$1,0),0),"")</f>
        <v>2.75%</v>
      </c>
      <c r="H38" s="75" t="str">
        <f>IFERROR(VLOOKUP($A38,DimSum_load!$A:$X,MATCH(DimSum!H$1,DimSum_load!$1:$1,0),0),"")</f>
        <v>3.15%a</v>
      </c>
      <c r="I38" s="77" t="str">
        <f>IFERROR(VLOOKUP($A38,DimSum_load!$A:$X,MATCH(DimSum!I$1,DimSum_load!$1:$1,0),0),"")</f>
        <v>40</v>
      </c>
      <c r="J38" s="76" t="str">
        <f>IFERROR(VLOOKUP($A38,DimSum_load!$A:$X,MATCH(DimSum!J$1,DimSum_load!$1:$1,0),0),"")</f>
        <v>直发</v>
      </c>
      <c r="K38" s="76" t="str">
        <f>IFERROR(VLOOKUP($A38,DimSum_load!$A:$X,MATCH(DimSum!K$1,DimSum_load!$1:$1,0),0),"")</f>
        <v>社会责任点心债</v>
      </c>
      <c r="L38" s="76" t="str">
        <f>IFERROR(VLOOKUP($A38,DimSum_load!$A:$X,MATCH(DimSum!L$1,DimSum_load!$1:$1,0),0),"")</f>
        <v>主权/政府</v>
      </c>
      <c r="M38" s="76" t="str">
        <f>IFERROR(VLOOKUP($A38,DimSum_load!$A:$X,MATCH(DimSum!M$1,DimSum_load!$1:$1,0),0),"")</f>
        <v>广东</v>
      </c>
      <c r="N38" s="127" t="str">
        <f>IFERROR(VLOOKUP($A38,DimSum_load!$A:$X,MATCH(DimSum!$N$1,DimSum_load!$1:$1,0),0),"")</f>
        <v>港分</v>
      </c>
    </row>
    <row r="39" spans="1:14" x14ac:dyDescent="0.25">
      <c r="A39" s="74">
        <f>IFERROR(DimSum[[#This Row],[Index]],"")</f>
        <v>68</v>
      </c>
      <c r="B39" s="75">
        <f>IFERROR(VLOOKUP($A39,DimSum_load!$A:$X,MATCH(DimSum!B$1,DimSum_load!$1:$1,0),0),"")</f>
        <v>45167</v>
      </c>
      <c r="C39" s="79" t="str">
        <f>IFERROR(VLOOKUP($A39,DimSum_load!$A:$X,MATCH(DimSum!C$1,DimSum_load!$1:$1,0),0),"")</f>
        <v>乌鲁木齐高新</v>
      </c>
      <c r="D39" s="75" t="str">
        <f>IFERROR(VLOOKUP($A39,DimSum_load!$A:$X,MATCH(DimSum!D$1,DimSum_load!$1:$1,0),0),"")</f>
        <v>--/--/--</v>
      </c>
      <c r="E39" s="77">
        <f>IFERROR(VLOOKUP($A39,DimSum_load!$A:$X,MATCH(DimSum!E$1,DimSum_load!$1:$1,0),0),"")</f>
        <v>8.0619999999999994</v>
      </c>
      <c r="F39" s="75" t="str">
        <f>IFERROR(VLOOKUP($A39,DimSum_load!$A:$X,MATCH(DimSum!F$1,DimSum_load!$1:$1,0),0),"")</f>
        <v>3</v>
      </c>
      <c r="G39" s="75" t="str">
        <f>IFERROR(VLOOKUP($A39,DimSum_load!$A:$X,MATCH(DimSum!G$1,DimSum_load!$1:$1,0),0),"")</f>
        <v>5.5%</v>
      </c>
      <c r="H39" s="75" t="str">
        <f>IFERROR(VLOOKUP($A39,DimSum_load!$A:$X,MATCH(DimSum!H$1,DimSum_load!$1:$1,0),0),"")</f>
        <v>5.6%a</v>
      </c>
      <c r="I39" s="77" t="str">
        <f>IFERROR(VLOOKUP($A39,DimSum_load!$A:$X,MATCH(DimSum!I$1,DimSum_load!$1:$1,0),0),"")</f>
        <v>10</v>
      </c>
      <c r="J39" s="76" t="str">
        <f>IFERROR(VLOOKUP($A39,DimSum_load!$A:$X,MATCH(DimSum!J$1,DimSum_load!$1:$1,0),0),"")</f>
        <v>直发</v>
      </c>
      <c r="K39" s="76" t="str">
        <f>IFERROR(VLOOKUP($A39,DimSum_load!$A:$X,MATCH(DimSum!K$1,DimSum_load!$1:$1,0),0),"")</f>
        <v>--</v>
      </c>
      <c r="L39" s="76" t="str">
        <f>IFERROR(VLOOKUP($A39,DimSum_load!$A:$X,MATCH(DimSum!L$1,DimSum_load!$1:$1,0),0),"")</f>
        <v>地方平台</v>
      </c>
      <c r="M39" s="76" t="str">
        <f>IFERROR(VLOOKUP($A39,DimSum_load!$A:$X,MATCH(DimSum!M$1,DimSum_load!$1:$1,0),0),"")</f>
        <v>新疆</v>
      </c>
      <c r="N39" s="127" t="str">
        <f>IFERROR(VLOOKUP($A39,DimSum_load!$A:$X,MATCH(DimSum!$N$1,DimSum_load!$1:$1,0),0),"")</f>
        <v>BISL</v>
      </c>
    </row>
    <row r="40" spans="1:14" x14ac:dyDescent="0.25">
      <c r="A40" s="74">
        <f>IFERROR(DimSum[[#This Row],[Index]],"")</f>
        <v>67</v>
      </c>
      <c r="B40" s="75">
        <f>IFERROR(VLOOKUP($A40,DimSum_load!$A:$X,MATCH(DimSum!B$1,DimSum_load!$1:$1,0),0),"")</f>
        <v>45163</v>
      </c>
      <c r="C40" s="79" t="str">
        <f>IFERROR(VLOOKUP($A40,DimSum_load!$A:$X,MATCH(DimSum!C$1,DimSum_load!$1:$1,0),0),"")</f>
        <v>临沂兰山财金(恒丰银行)</v>
      </c>
      <c r="D40" s="75" t="str">
        <f>IFERROR(VLOOKUP($A40,DimSum_load!$A:$X,MATCH(DimSum!D$1,DimSum_load!$1:$1,0),0),"")</f>
        <v>--/--/--</v>
      </c>
      <c r="E40" s="77">
        <f>IFERROR(VLOOKUP($A40,DimSum_load!$A:$X,MATCH(DimSum!E$1,DimSum_load!$1:$1,0),0),"")</f>
        <v>2.1800000000000002</v>
      </c>
      <c r="F40" s="75" t="str">
        <f>IFERROR(VLOOKUP($A40,DimSum_load!$A:$X,MATCH(DimSum!F$1,DimSum_load!$1:$1,0),0),"")</f>
        <v>3</v>
      </c>
      <c r="G40" s="75" t="str">
        <f>IFERROR(VLOOKUP($A40,DimSum_load!$A:$X,MATCH(DimSum!G$1,DimSum_load!$1:$1,0),0),"")</f>
        <v>4.7%</v>
      </c>
      <c r="H40" s="75" t="str">
        <f>IFERROR(VLOOKUP($A40,DimSum_load!$A:$X,MATCH(DimSum!H$1,DimSum_load!$1:$1,0),0),"")</f>
        <v>--</v>
      </c>
      <c r="I40" s="77" t="str">
        <f>IFERROR(VLOOKUP($A40,DimSum_load!$A:$X,MATCH(DimSum!I$1,DimSum_load!$1:$1,0),0),"")</f>
        <v>--</v>
      </c>
      <c r="J40" s="76" t="str">
        <f>IFERROR(VLOOKUP($A40,DimSum_load!$A:$X,MATCH(DimSum!J$1,DimSum_load!$1:$1,0),0),"")</f>
        <v>备证+担保</v>
      </c>
      <c r="K40" s="76" t="str">
        <f>IFERROR(VLOOKUP($A40,DimSum_load!$A:$X,MATCH(DimSum!K$1,DimSum_load!$1:$1,0),0),"")</f>
        <v>--</v>
      </c>
      <c r="L40" s="76" t="str">
        <f>IFERROR(VLOOKUP($A40,DimSum_load!$A:$X,MATCH(DimSum!L$1,DimSum_load!$1:$1,0),0),"")</f>
        <v>地方平台</v>
      </c>
      <c r="M40" s="76" t="str">
        <f>IFERROR(VLOOKUP($A40,DimSum_load!$A:$X,MATCH(DimSum!M$1,DimSum_load!$1:$1,0),0),"")</f>
        <v>山东</v>
      </c>
      <c r="N40" s="127" t="str">
        <f>IFERROR(VLOOKUP($A40,DimSum_load!$A:$X,MATCH(DimSum!$N$1,DimSum_load!$1:$1,0),0),"")</f>
        <v>--</v>
      </c>
    </row>
    <row r="41" spans="1:14" x14ac:dyDescent="0.25">
      <c r="A41" s="74">
        <f>IFERROR(DimSum[[#This Row],[Index]],"")</f>
        <v>66</v>
      </c>
      <c r="B41" s="75">
        <f>IFERROR(VLOOKUP($A41,DimSum_load!$A:$X,MATCH(DimSum!B$1,DimSum_load!$1:$1,0),0),"")</f>
        <v>45162</v>
      </c>
      <c r="C41" s="79" t="str">
        <f>IFERROR(VLOOKUP($A41,DimSum_load!$A:$X,MATCH(DimSum!C$1,DimSum_load!$1:$1,0),0),"")</f>
        <v>武汉葛化(湖北银行)</v>
      </c>
      <c r="D41" s="75" t="str">
        <f>IFERROR(VLOOKUP($A41,DimSum_load!$A:$X,MATCH(DimSum!D$1,DimSum_load!$1:$1,0),0),"")</f>
        <v>--/--/--</v>
      </c>
      <c r="E41" s="77">
        <f>IFERROR(VLOOKUP($A41,DimSum_load!$A:$X,MATCH(DimSum!E$1,DimSum_load!$1:$1,0),0),"")</f>
        <v>7.18</v>
      </c>
      <c r="F41" s="75" t="str">
        <f>IFERROR(VLOOKUP($A41,DimSum_load!$A:$X,MATCH(DimSum!F$1,DimSum_load!$1:$1,0),0),"")</f>
        <v>3</v>
      </c>
      <c r="G41" s="75" t="str">
        <f>IFERROR(VLOOKUP($A41,DimSum_load!$A:$X,MATCH(DimSum!G$1,DimSum_load!$1:$1,0),0),"")</f>
        <v>5%</v>
      </c>
      <c r="H41" s="75" t="str">
        <f>IFERROR(VLOOKUP($A41,DimSum_load!$A:$X,MATCH(DimSum!H$1,DimSum_load!$1:$1,0),0),"")</f>
        <v>--</v>
      </c>
      <c r="I41" s="77" t="str">
        <f>IFERROR(VLOOKUP($A41,DimSum_load!$A:$X,MATCH(DimSum!I$1,DimSum_load!$1:$1,0),0),"")</f>
        <v>--</v>
      </c>
      <c r="J41" s="76" t="str">
        <f>IFERROR(VLOOKUP($A41,DimSum_load!$A:$X,MATCH(DimSum!J$1,DimSum_load!$1:$1,0),0),"")</f>
        <v>备证</v>
      </c>
      <c r="K41" s="76" t="str">
        <f>IFERROR(VLOOKUP($A41,DimSum_load!$A:$X,MATCH(DimSum!K$1,DimSum_load!$1:$1,0),0),"")</f>
        <v>--</v>
      </c>
      <c r="L41" s="76" t="str">
        <f>IFERROR(VLOOKUP($A41,DimSum_load!$A:$X,MATCH(DimSum!L$1,DimSum_load!$1:$1,0),0),"")</f>
        <v>地方平台</v>
      </c>
      <c r="M41" s="76" t="str">
        <f>IFERROR(VLOOKUP($A41,DimSum_load!$A:$X,MATCH(DimSum!M$1,DimSum_load!$1:$1,0),0),"")</f>
        <v>湖北</v>
      </c>
      <c r="N41" s="127" t="str">
        <f>IFERROR(VLOOKUP($A41,DimSum_load!$A:$X,MATCH(DimSum!$N$1,DimSum_load!$1:$1,0),0),"")</f>
        <v>--</v>
      </c>
    </row>
    <row r="42" spans="1:14" x14ac:dyDescent="0.25">
      <c r="A42" s="74">
        <f>IFERROR(DimSum[[#This Row],[Index]],"")</f>
        <v>65</v>
      </c>
      <c r="B42" s="75">
        <f>IFERROR(VLOOKUP($A42,DimSum_load!$A:$X,MATCH(DimSum!B$1,DimSum_load!$1:$1,0),0),"")</f>
        <v>45162</v>
      </c>
      <c r="C42" s="79" t="str">
        <f>IFERROR(VLOOKUP($A42,DimSum_load!$A:$X,MATCH(DimSum!C$1,DimSum_load!$1:$1,0),0),"")</f>
        <v>孝感高创(恒丰银行)</v>
      </c>
      <c r="D42" s="75" t="str">
        <f>IFERROR(VLOOKUP($A42,DimSum_load!$A:$X,MATCH(DimSum!D$1,DimSum_load!$1:$1,0),0),"")</f>
        <v>--/--/--</v>
      </c>
      <c r="E42" s="77">
        <f>IFERROR(VLOOKUP($A42,DimSum_load!$A:$X,MATCH(DimSum!E$1,DimSum_load!$1:$1,0),0),"")</f>
        <v>1.7</v>
      </c>
      <c r="F42" s="75" t="str">
        <f>IFERROR(VLOOKUP($A42,DimSum_load!$A:$X,MATCH(DimSum!F$1,DimSum_load!$1:$1,0),0),"")</f>
        <v>3</v>
      </c>
      <c r="G42" s="75" t="str">
        <f>IFERROR(VLOOKUP($A42,DimSum_load!$A:$X,MATCH(DimSum!G$1,DimSum_load!$1:$1,0),0),"")</f>
        <v>4.8%</v>
      </c>
      <c r="H42" s="75" t="str">
        <f>IFERROR(VLOOKUP($A42,DimSum_load!$A:$X,MATCH(DimSum!H$1,DimSum_load!$1:$1,0),0),"")</f>
        <v>--</v>
      </c>
      <c r="I42" s="77" t="str">
        <f>IFERROR(VLOOKUP($A42,DimSum_load!$A:$X,MATCH(DimSum!I$1,DimSum_load!$1:$1,0),0),"")</f>
        <v>--</v>
      </c>
      <c r="J42" s="76" t="str">
        <f>IFERROR(VLOOKUP($A42,DimSum_load!$A:$X,MATCH(DimSum!J$1,DimSum_load!$1:$1,0),0),"")</f>
        <v>备证</v>
      </c>
      <c r="K42" s="76" t="str">
        <f>IFERROR(VLOOKUP($A42,DimSum_load!$A:$X,MATCH(DimSum!K$1,DimSum_load!$1:$1,0),0),"")</f>
        <v>--</v>
      </c>
      <c r="L42" s="76" t="str">
        <f>IFERROR(VLOOKUP($A42,DimSum_load!$A:$X,MATCH(DimSum!L$1,DimSum_load!$1:$1,0),0),"")</f>
        <v>地方平台</v>
      </c>
      <c r="M42" s="76" t="str">
        <f>IFERROR(VLOOKUP($A42,DimSum_load!$A:$X,MATCH(DimSum!M$1,DimSum_load!$1:$1,0),0),"")</f>
        <v>湖北</v>
      </c>
      <c r="N42" s="127" t="str">
        <f>IFERROR(VLOOKUP($A42,DimSum_load!$A:$X,MATCH(DimSum!$N$1,DimSum_load!$1:$1,0),0),"")</f>
        <v>--</v>
      </c>
    </row>
    <row r="43" spans="1:14" x14ac:dyDescent="0.25">
      <c r="A43" s="74">
        <f>IFERROR(DimSum[[#This Row],[Index]],"")</f>
        <v>64</v>
      </c>
      <c r="B43" s="75">
        <f>IFERROR(VLOOKUP($A43,DimSum_load!$A:$X,MATCH(DimSum!B$1,DimSum_load!$1:$1,0),0),"")</f>
        <v>45159</v>
      </c>
      <c r="C43" s="79" t="str">
        <f>IFERROR(VLOOKUP($A43,DimSum_load!$A:$X,MATCH(DimSum!C$1,DimSum_load!$1:$1,0),0),"")</f>
        <v>绿景中国地产</v>
      </c>
      <c r="D43" s="75" t="str">
        <f>IFERROR(VLOOKUP($A43,DimSum_load!$A:$X,MATCH(DimSum!D$1,DimSum_load!$1:$1,0),0),"")</f>
        <v>--/--/--</v>
      </c>
      <c r="E43" s="77">
        <f>IFERROR(VLOOKUP($A43,DimSum_load!$A:$X,MATCH(DimSum!E$1,DimSum_load!$1:$1,0),0),"")</f>
        <v>0.41</v>
      </c>
      <c r="F43" s="75" t="str">
        <f>IFERROR(VLOOKUP($A43,DimSum_load!$A:$X,MATCH(DimSum!F$1,DimSum_load!$1:$1,0),0),"")</f>
        <v>1</v>
      </c>
      <c r="G43" s="75" t="str">
        <f>IFERROR(VLOOKUP($A43,DimSum_load!$A:$X,MATCH(DimSum!G$1,DimSum_load!$1:$1,0),0),"")</f>
        <v>7%</v>
      </c>
      <c r="H43" s="75" t="str">
        <f>IFERROR(VLOOKUP($A43,DimSum_load!$A:$X,MATCH(DimSum!H$1,DimSum_load!$1:$1,0),0),"")</f>
        <v>--</v>
      </c>
      <c r="I43" s="77" t="str">
        <f>IFERROR(VLOOKUP($A43,DimSum_load!$A:$X,MATCH(DimSum!I$1,DimSum_load!$1:$1,0),0),"")</f>
        <v>--</v>
      </c>
      <c r="J43" s="76" t="str">
        <f>IFERROR(VLOOKUP($A43,DimSum_load!$A:$X,MATCH(DimSum!J$1,DimSum_load!$1:$1,0),0),"")</f>
        <v>担保</v>
      </c>
      <c r="K43" s="76" t="str">
        <f>IFERROR(VLOOKUP($A43,DimSum_load!$A:$X,MATCH(DimSum!K$1,DimSum_load!$1:$1,0),0),"")</f>
        <v>私募配售点心债</v>
      </c>
      <c r="L43" s="76" t="str">
        <f>IFERROR(VLOOKUP($A43,DimSum_load!$A:$X,MATCH(DimSum!L$1,DimSum_load!$1:$1,0),0),"")</f>
        <v>房地产</v>
      </c>
      <c r="M43" s="76" t="str">
        <f>IFERROR(VLOOKUP($A43,DimSum_load!$A:$X,MATCH(DimSum!M$1,DimSum_load!$1:$1,0),0),"")</f>
        <v>广东</v>
      </c>
      <c r="N43" s="127" t="str">
        <f>IFERROR(VLOOKUP($A43,DimSum_load!$A:$X,MATCH(DimSum!$N$1,DimSum_load!$1:$1,0),0),"")</f>
        <v>--</v>
      </c>
    </row>
    <row r="44" spans="1:14" x14ac:dyDescent="0.25">
      <c r="A44" s="74">
        <f>IFERROR(DimSum[[#This Row],[Index]],"")</f>
        <v>63</v>
      </c>
      <c r="B44" s="75">
        <f>IFERROR(VLOOKUP($A44,DimSum_load!$A:$X,MATCH(DimSum!B$1,DimSum_load!$1:$1,0),0),"")</f>
        <v>45154</v>
      </c>
      <c r="C44" s="79" t="str">
        <f>IFERROR(VLOOKUP($A44,DimSum_load!$A:$X,MATCH(DimSum!C$1,DimSum_load!$1:$1,0),0),"")</f>
        <v>宿迁裕丰产投(南京银行)</v>
      </c>
      <c r="D44" s="75" t="str">
        <f>IFERROR(VLOOKUP($A44,DimSum_load!$A:$X,MATCH(DimSum!D$1,DimSum_load!$1:$1,0),0),"")</f>
        <v>--/--/--</v>
      </c>
      <c r="E44" s="77">
        <f>IFERROR(VLOOKUP($A44,DimSum_load!$A:$X,MATCH(DimSum!E$1,DimSum_load!$1:$1,0),0),"")</f>
        <v>2.9</v>
      </c>
      <c r="F44" s="75" t="str">
        <f>IFERROR(VLOOKUP($A44,DimSum_load!$A:$X,MATCH(DimSum!F$1,DimSum_load!$1:$1,0),0),"")</f>
        <v>3</v>
      </c>
      <c r="G44" s="75" t="str">
        <f>IFERROR(VLOOKUP($A44,DimSum_load!$A:$X,MATCH(DimSum!G$1,DimSum_load!$1:$1,0),0),"")</f>
        <v>3.98%</v>
      </c>
      <c r="H44" s="75" t="str">
        <f>IFERROR(VLOOKUP($A44,DimSum_load!$A:$X,MATCH(DimSum!H$1,DimSum_load!$1:$1,0),0),"")</f>
        <v>--</v>
      </c>
      <c r="I44" s="77" t="str">
        <f>IFERROR(VLOOKUP($A44,DimSum_load!$A:$X,MATCH(DimSum!I$1,DimSum_load!$1:$1,0),0),"")</f>
        <v>--</v>
      </c>
      <c r="J44" s="76" t="str">
        <f>IFERROR(VLOOKUP($A44,DimSum_load!$A:$X,MATCH(DimSum!J$1,DimSum_load!$1:$1,0),0),"")</f>
        <v>备证</v>
      </c>
      <c r="K44" s="76" t="str">
        <f>IFERROR(VLOOKUP($A44,DimSum_load!$A:$X,MATCH(DimSum!K$1,DimSum_load!$1:$1,0),0),"")</f>
        <v>--</v>
      </c>
      <c r="L44" s="76" t="str">
        <f>IFERROR(VLOOKUP($A44,DimSum_load!$A:$X,MATCH(DimSum!L$1,DimSum_load!$1:$1,0),0),"")</f>
        <v>地方平台</v>
      </c>
      <c r="M44" s="76" t="str">
        <f>IFERROR(VLOOKUP($A44,DimSum_load!$A:$X,MATCH(DimSum!M$1,DimSum_load!$1:$1,0),0),"")</f>
        <v>江苏</v>
      </c>
      <c r="N44" s="127" t="str">
        <f>IFERROR(VLOOKUP($A44,DimSum_load!$A:$X,MATCH(DimSum!$N$1,DimSum_load!$1:$1,0),0),"")</f>
        <v>--</v>
      </c>
    </row>
    <row r="45" spans="1:14" x14ac:dyDescent="0.25">
      <c r="A45" s="74">
        <f>IFERROR(DimSum[[#This Row],[Index]],"")</f>
        <v>62</v>
      </c>
      <c r="B45" s="75">
        <f>IFERROR(VLOOKUP($A45,DimSum_load!$A:$X,MATCH(DimSum!B$1,DimSum_load!$1:$1,0),0),"")</f>
        <v>45153</v>
      </c>
      <c r="C45" s="79" t="str">
        <f>IFERROR(VLOOKUP($A45,DimSum_load!$A:$X,MATCH(DimSum!C$1,DimSum_load!$1:$1,0),0),"")</f>
        <v>珠海农商行</v>
      </c>
      <c r="D45" s="75" t="str">
        <f>IFERROR(VLOOKUP($A45,DimSum_load!$A:$X,MATCH(DimSum!D$1,DimSum_load!$1:$1,0),0),"")</f>
        <v>--/--/--</v>
      </c>
      <c r="E45" s="77">
        <f>IFERROR(VLOOKUP($A45,DimSum_load!$A:$X,MATCH(DimSum!E$1,DimSum_load!$1:$1,0),0),"")</f>
        <v>5</v>
      </c>
      <c r="F45" s="75" t="str">
        <f>IFERROR(VLOOKUP($A45,DimSum_load!$A:$X,MATCH(DimSum!F$1,DimSum_load!$1:$1,0),0),"")</f>
        <v>3</v>
      </c>
      <c r="G45" s="75" t="str">
        <f>IFERROR(VLOOKUP($A45,DimSum_load!$A:$X,MATCH(DimSum!G$1,DimSum_load!$1:$1,0),0),"")</f>
        <v>3.5%</v>
      </c>
      <c r="H45" s="75" t="str">
        <f>IFERROR(VLOOKUP($A45,DimSum_load!$A:$X,MATCH(DimSum!H$1,DimSum_load!$1:$1,0),0),"")</f>
        <v>--</v>
      </c>
      <c r="I45" s="77" t="str">
        <f>IFERROR(VLOOKUP($A45,DimSum_load!$A:$X,MATCH(DimSum!I$1,DimSum_load!$1:$1,0),0),"")</f>
        <v>--</v>
      </c>
      <c r="J45" s="76" t="str">
        <f>IFERROR(VLOOKUP($A45,DimSum_load!$A:$X,MATCH(DimSum!J$1,DimSum_load!$1:$1,0),0),"")</f>
        <v>直发</v>
      </c>
      <c r="K45" s="76" t="str">
        <f>IFERROR(VLOOKUP($A45,DimSum_load!$A:$X,MATCH(DimSum!K$1,DimSum_load!$1:$1,0),0),"")</f>
        <v>绿色澳交所点心债</v>
      </c>
      <c r="L45" s="76" t="str">
        <f>IFERROR(VLOOKUP($A45,DimSum_load!$A:$X,MATCH(DimSum!L$1,DimSum_load!$1:$1,0),0),"")</f>
        <v>金融机构</v>
      </c>
      <c r="M45" s="76" t="str">
        <f>IFERROR(VLOOKUP($A45,DimSum_load!$A:$X,MATCH(DimSum!M$1,DimSum_load!$1:$1,0),0),"")</f>
        <v>广东</v>
      </c>
      <c r="N45" s="127" t="str">
        <f>IFERROR(VLOOKUP($A45,DimSum_load!$A:$X,MATCH(DimSum!$N$1,DimSum_load!$1:$1,0),0),"")</f>
        <v>--</v>
      </c>
    </row>
    <row r="46" spans="1:14" x14ac:dyDescent="0.25">
      <c r="A46" s="74">
        <f>IFERROR(DimSum[[#This Row],[Index]],"")</f>
        <v>61</v>
      </c>
      <c r="B46" s="75">
        <f>IFERROR(VLOOKUP($A46,DimSum_load!$A:$X,MATCH(DimSum!B$1,DimSum_load!$1:$1,0),0),"")</f>
        <v>45147</v>
      </c>
      <c r="C46" s="79" t="str">
        <f>IFERROR(VLOOKUP($A46,DimSum_load!$A:$X,MATCH(DimSum!C$1,DimSum_load!$1:$1,0),0),"")</f>
        <v>攀枝花城建交通(天津银行)</v>
      </c>
      <c r="D46" s="75" t="str">
        <f>IFERROR(VLOOKUP($A46,DimSum_load!$A:$X,MATCH(DimSum!D$1,DimSum_load!$1:$1,0),0),"")</f>
        <v>--/--/--</v>
      </c>
      <c r="E46" s="77">
        <f>IFERROR(VLOOKUP($A46,DimSum_load!$A:$X,MATCH(DimSum!E$1,DimSum_load!$1:$1,0),0),"")</f>
        <v>2.569</v>
      </c>
      <c r="F46" s="75" t="str">
        <f>IFERROR(VLOOKUP($A46,DimSum_load!$A:$X,MATCH(DimSum!F$1,DimSum_load!$1:$1,0),0),"")</f>
        <v>3</v>
      </c>
      <c r="G46" s="75" t="str">
        <f>IFERROR(VLOOKUP($A46,DimSum_load!$A:$X,MATCH(DimSum!G$1,DimSum_load!$1:$1,0),0),"")</f>
        <v>4.65%</v>
      </c>
      <c r="H46" s="75" t="str">
        <f>IFERROR(VLOOKUP($A46,DimSum_load!$A:$X,MATCH(DimSum!H$1,DimSum_load!$1:$1,0),0),"")</f>
        <v>--</v>
      </c>
      <c r="I46" s="77" t="str">
        <f>IFERROR(VLOOKUP($A46,DimSum_load!$A:$X,MATCH(DimSum!I$1,DimSum_load!$1:$1,0),0),"")</f>
        <v>--</v>
      </c>
      <c r="J46" s="76" t="str">
        <f>IFERROR(VLOOKUP($A46,DimSum_load!$A:$X,MATCH(DimSum!J$1,DimSum_load!$1:$1,0),0),"")</f>
        <v>备证</v>
      </c>
      <c r="K46" s="76" t="str">
        <f>IFERROR(VLOOKUP($A46,DimSum_load!$A:$X,MATCH(DimSum!K$1,DimSum_load!$1:$1,0),0),"")</f>
        <v>--</v>
      </c>
      <c r="L46" s="76" t="str">
        <f>IFERROR(VLOOKUP($A46,DimSum_load!$A:$X,MATCH(DimSum!L$1,DimSum_load!$1:$1,0),0),"")</f>
        <v>地方平台</v>
      </c>
      <c r="M46" s="76" t="str">
        <f>IFERROR(VLOOKUP($A46,DimSum_load!$A:$X,MATCH(DimSum!M$1,DimSum_load!$1:$1,0),0),"")</f>
        <v>四川</v>
      </c>
      <c r="N46" s="127" t="str">
        <f>IFERROR(VLOOKUP($A46,DimSum_load!$A:$X,MATCH(DimSum!$N$1,DimSum_load!$1:$1,0),0),"")</f>
        <v>BISL</v>
      </c>
    </row>
    <row r="47" spans="1:14" x14ac:dyDescent="0.25">
      <c r="A47" s="74">
        <f>IFERROR(DimSum[[#This Row],[Index]],"")</f>
        <v>60</v>
      </c>
      <c r="B47" s="75">
        <f>IFERROR(VLOOKUP($A47,DimSum_load!$A:$X,MATCH(DimSum!B$1,DimSum_load!$1:$1,0),0),"")</f>
        <v>45146</v>
      </c>
      <c r="C47" s="79" t="str">
        <f>IFERROR(VLOOKUP($A47,DimSum_load!$A:$X,MATCH(DimSum!C$1,DimSum_load!$1:$1,0),0),"")</f>
        <v>鲁商集团(北京银行)</v>
      </c>
      <c r="D47" s="75" t="str">
        <f>IFERROR(VLOOKUP($A47,DimSum_load!$A:$X,MATCH(DimSum!D$1,DimSum_load!$1:$1,0),0),"")</f>
        <v>--/A-/--</v>
      </c>
      <c r="E47" s="77">
        <f>IFERROR(VLOOKUP($A47,DimSum_load!$A:$X,MATCH(DimSum!E$1,DimSum_load!$1:$1,0),0),"")</f>
        <v>4.8499999999999996</v>
      </c>
      <c r="F47" s="75" t="str">
        <f>IFERROR(VLOOKUP($A47,DimSum_load!$A:$X,MATCH(DimSum!F$1,DimSum_load!$1:$1,0),0),"")</f>
        <v>3</v>
      </c>
      <c r="G47" s="75" t="str">
        <f>IFERROR(VLOOKUP($A47,DimSum_load!$A:$X,MATCH(DimSum!G$1,DimSum_load!$1:$1,0),0),"")</f>
        <v>3.9%</v>
      </c>
      <c r="H47" s="75" t="str">
        <f>IFERROR(VLOOKUP($A47,DimSum_load!$A:$X,MATCH(DimSum!H$1,DimSum_load!$1:$1,0),0),"")</f>
        <v>4.3%a</v>
      </c>
      <c r="I47" s="77" t="str">
        <f>IFERROR(VLOOKUP($A47,DimSum_load!$A:$X,MATCH(DimSum!I$1,DimSum_load!$1:$1,0),0),"")</f>
        <v>40</v>
      </c>
      <c r="J47" s="76" t="str">
        <f>IFERROR(VLOOKUP($A47,DimSum_load!$A:$X,MATCH(DimSum!J$1,DimSum_load!$1:$1,0),0),"")</f>
        <v>备证</v>
      </c>
      <c r="K47" s="76" t="str">
        <f>IFERROR(VLOOKUP($A47,DimSum_load!$A:$X,MATCH(DimSum!K$1,DimSum_load!$1:$1,0),0),"")</f>
        <v>--</v>
      </c>
      <c r="L47" s="76" t="str">
        <f>IFERROR(VLOOKUP($A47,DimSum_load!$A:$X,MATCH(DimSum!L$1,DimSum_load!$1:$1,0),0),"")</f>
        <v>产业</v>
      </c>
      <c r="M47" s="76" t="str">
        <f>IFERROR(VLOOKUP($A47,DimSum_load!$A:$X,MATCH(DimSum!M$1,DimSum_load!$1:$1,0),0),"")</f>
        <v>山东</v>
      </c>
      <c r="N47" s="127" t="str">
        <f>IFERROR(VLOOKUP($A47,DimSum_load!$A:$X,MATCH(DimSum!$N$1,DimSum_load!$1:$1,0),0),"")</f>
        <v>--</v>
      </c>
    </row>
    <row r="48" spans="1:14" x14ac:dyDescent="0.25">
      <c r="A48" s="74">
        <f>IFERROR(DimSum[[#This Row],[Index]],"")</f>
        <v>59</v>
      </c>
      <c r="B48" s="75">
        <f>IFERROR(VLOOKUP($A48,DimSum_load!$A:$X,MATCH(DimSum!B$1,DimSum_load!$1:$1,0),0),"")</f>
        <v>45142</v>
      </c>
      <c r="C48" s="79" t="str">
        <f>IFERROR(VLOOKUP($A48,DimSum_load!$A:$X,MATCH(DimSum!C$1,DimSum_load!$1:$1,0),0),"")</f>
        <v>蒙城兴蒙投资(合肥科农行)</v>
      </c>
      <c r="D48" s="75" t="str">
        <f>IFERROR(VLOOKUP($A48,DimSum_load!$A:$X,MATCH(DimSum!D$1,DimSum_load!$1:$1,0),0),"")</f>
        <v>--/--/--</v>
      </c>
      <c r="E48" s="77">
        <f>IFERROR(VLOOKUP($A48,DimSum_load!$A:$X,MATCH(DimSum!E$1,DimSum_load!$1:$1,0),0),"")</f>
        <v>1.4</v>
      </c>
      <c r="F48" s="75" t="str">
        <f>IFERROR(VLOOKUP($A48,DimSum_load!$A:$X,MATCH(DimSum!F$1,DimSum_load!$1:$1,0),0),"")</f>
        <v>3</v>
      </c>
      <c r="G48" s="75" t="str">
        <f>IFERROR(VLOOKUP($A48,DimSum_load!$A:$X,MATCH(DimSum!G$1,DimSum_load!$1:$1,0),0),"")</f>
        <v>5%</v>
      </c>
      <c r="H48" s="75" t="str">
        <f>IFERROR(VLOOKUP($A48,DimSum_load!$A:$X,MATCH(DimSum!H$1,DimSum_load!$1:$1,0),0),"")</f>
        <v>--</v>
      </c>
      <c r="I48" s="77" t="str">
        <f>IFERROR(VLOOKUP($A48,DimSum_load!$A:$X,MATCH(DimSum!I$1,DimSum_load!$1:$1,0),0),"")</f>
        <v>--</v>
      </c>
      <c r="J48" s="76" t="str">
        <f>IFERROR(VLOOKUP($A48,DimSum_load!$A:$X,MATCH(DimSum!J$1,DimSum_load!$1:$1,0),0),"")</f>
        <v>备证</v>
      </c>
      <c r="K48" s="76" t="str">
        <f>IFERROR(VLOOKUP($A48,DimSum_load!$A:$X,MATCH(DimSum!K$1,DimSum_load!$1:$1,0),0),"")</f>
        <v>--</v>
      </c>
      <c r="L48" s="76" t="str">
        <f>IFERROR(VLOOKUP($A48,DimSum_load!$A:$X,MATCH(DimSum!L$1,DimSum_load!$1:$1,0),0),"")</f>
        <v>地方平台</v>
      </c>
      <c r="M48" s="76" t="str">
        <f>IFERROR(VLOOKUP($A48,DimSum_load!$A:$X,MATCH(DimSum!M$1,DimSum_load!$1:$1,0),0),"")</f>
        <v>安徽</v>
      </c>
      <c r="N48" s="127" t="str">
        <f>IFERROR(VLOOKUP($A48,DimSum_load!$A:$X,MATCH(DimSum!$N$1,DimSum_load!$1:$1,0),0),"")</f>
        <v>--</v>
      </c>
    </row>
    <row r="49" spans="1:14" x14ac:dyDescent="0.25">
      <c r="A49" s="74">
        <f>IFERROR(DimSum[[#This Row],[Index]],"")</f>
        <v>58</v>
      </c>
      <c r="B49" s="75">
        <f>IFERROR(VLOOKUP($A49,DimSum_load!$A:$X,MATCH(DimSum!B$1,DimSum_load!$1:$1,0),0),"")</f>
        <v>45140</v>
      </c>
      <c r="C49" s="79" t="str">
        <f>IFERROR(VLOOKUP($A49,DimSum_load!$A:$X,MATCH(DimSum!C$1,DimSum_load!$1:$1,0),0),"")</f>
        <v>中国财政部*</v>
      </c>
      <c r="D49" s="75" t="str">
        <f>IFERROR(VLOOKUP($A49,DimSum_load!$A:$X,MATCH(DimSum!D$1,DimSum_load!$1:$1,0),0),"")</f>
        <v>--/--/--</v>
      </c>
      <c r="E49" s="77">
        <f>IFERROR(VLOOKUP($A49,DimSum_load!$A:$X,MATCH(DimSum!E$1,DimSum_load!$1:$1,0),0),"")</f>
        <v>30</v>
      </c>
      <c r="F49" s="75" t="str">
        <f>IFERROR(VLOOKUP($A49,DimSum_load!$A:$X,MATCH(DimSum!F$1,DimSum_load!$1:$1,0),0),"")</f>
        <v>3.5</v>
      </c>
      <c r="G49" s="75" t="str">
        <f>IFERROR(VLOOKUP($A49,DimSum_load!$A:$X,MATCH(DimSum!G$1,DimSum_load!$1:$1,0),0),"")</f>
        <v>2.3%</v>
      </c>
      <c r="H49" s="75" t="str">
        <f>IFERROR(VLOOKUP($A49,DimSum_load!$A:$X,MATCH(DimSum!H$1,DimSum_load!$1:$1,0),0),"")</f>
        <v>--</v>
      </c>
      <c r="I49" s="77" t="str">
        <f>IFERROR(VLOOKUP($A49,DimSum_load!$A:$X,MATCH(DimSum!I$1,DimSum_load!$1:$1,0),0),"")</f>
        <v>--</v>
      </c>
      <c r="J49" s="76" t="str">
        <f>IFERROR(VLOOKUP($A49,DimSum_load!$A:$X,MATCH(DimSum!J$1,DimSum_load!$1:$1,0),0),"")</f>
        <v>直发</v>
      </c>
      <c r="K49" s="76" t="str">
        <f>IFERROR(VLOOKUP($A49,DimSum_load!$A:$X,MATCH(DimSum!K$1,DimSum_load!$1:$1,0),0),"")</f>
        <v>--</v>
      </c>
      <c r="L49" s="76" t="str">
        <f>IFERROR(VLOOKUP($A49,DimSum_load!$A:$X,MATCH(DimSum!L$1,DimSum_load!$1:$1,0),0),"")</f>
        <v>主权/政府</v>
      </c>
      <c r="M49" s="76" t="str">
        <f>IFERROR(VLOOKUP($A49,DimSum_load!$A:$X,MATCH(DimSum!M$1,DimSum_load!$1:$1,0),0),"")</f>
        <v>北京</v>
      </c>
      <c r="N49" s="127" t="str">
        <f>IFERROR(VLOOKUP($A49,DimSum_load!$A:$X,MATCH(DimSum!$N$1,DimSum_load!$1:$1,0),0),"")</f>
        <v>发行及交存代理*</v>
      </c>
    </row>
    <row r="50" spans="1:14" x14ac:dyDescent="0.25">
      <c r="A50" s="74">
        <f>IFERROR(DimSum[[#This Row],[Index]],"")</f>
        <v>57</v>
      </c>
      <c r="B50" s="75">
        <f>IFERROR(VLOOKUP($A50,DimSum_load!$A:$X,MATCH(DimSum!B$1,DimSum_load!$1:$1,0),0),"")</f>
        <v>45140</v>
      </c>
      <c r="C50" s="79" t="str">
        <f>IFERROR(VLOOKUP($A50,DimSum_load!$A:$X,MATCH(DimSum!C$1,DimSum_load!$1:$1,0),0),"")</f>
        <v>中国财政部*</v>
      </c>
      <c r="D50" s="75" t="str">
        <f>IFERROR(VLOOKUP($A50,DimSum_load!$A:$X,MATCH(DimSum!D$1,DimSum_load!$1:$1,0),0),"")</f>
        <v>--/--/--</v>
      </c>
      <c r="E50" s="77">
        <f>IFERROR(VLOOKUP($A50,DimSum_load!$A:$X,MATCH(DimSum!E$1,DimSum_load!$1:$1,0),0),"")</f>
        <v>60</v>
      </c>
      <c r="F50" s="75" t="str">
        <f>IFERROR(VLOOKUP($A50,DimSum_load!$A:$X,MATCH(DimSum!F$1,DimSum_load!$1:$1,0),0),"")</f>
        <v>2.5</v>
      </c>
      <c r="G50" s="75" t="str">
        <f>IFERROR(VLOOKUP($A50,DimSum_load!$A:$X,MATCH(DimSum!G$1,DimSum_load!$1:$1,0),0),"")</f>
        <v>2.2%</v>
      </c>
      <c r="H50" s="75" t="str">
        <f>IFERROR(VLOOKUP($A50,DimSum_load!$A:$X,MATCH(DimSum!H$1,DimSum_load!$1:$1,0),0),"")</f>
        <v>--</v>
      </c>
      <c r="I50" s="77" t="str">
        <f>IFERROR(VLOOKUP($A50,DimSum_load!$A:$X,MATCH(DimSum!I$1,DimSum_load!$1:$1,0),0),"")</f>
        <v>--</v>
      </c>
      <c r="J50" s="76" t="str">
        <f>IFERROR(VLOOKUP($A50,DimSum_load!$A:$X,MATCH(DimSum!J$1,DimSum_load!$1:$1,0),0),"")</f>
        <v>直发</v>
      </c>
      <c r="K50" s="76" t="str">
        <f>IFERROR(VLOOKUP($A50,DimSum_load!$A:$X,MATCH(DimSum!K$1,DimSum_load!$1:$1,0),0),"")</f>
        <v>--</v>
      </c>
      <c r="L50" s="76" t="str">
        <f>IFERROR(VLOOKUP($A50,DimSum_load!$A:$X,MATCH(DimSum!L$1,DimSum_load!$1:$1,0),0),"")</f>
        <v>主权/政府</v>
      </c>
      <c r="M50" s="76" t="str">
        <f>IFERROR(VLOOKUP($A50,DimSum_load!$A:$X,MATCH(DimSum!M$1,DimSum_load!$1:$1,0),0),"")</f>
        <v>北京</v>
      </c>
      <c r="N50" s="127" t="str">
        <f>IFERROR(VLOOKUP($A50,DimSum_load!$A:$X,MATCH(DimSum!$N$1,DimSum_load!$1:$1,0),0),"")</f>
        <v>发行及交存代理*</v>
      </c>
    </row>
    <row r="51" spans="1:14" x14ac:dyDescent="0.25">
      <c r="A51" s="74">
        <f>IFERROR(DimSum[[#This Row],[Index]],"")</f>
        <v>56</v>
      </c>
      <c r="B51" s="75">
        <f>IFERROR(VLOOKUP($A51,DimSum_load!$A:$X,MATCH(DimSum!B$1,DimSum_load!$1:$1,0),0),"")</f>
        <v>45140</v>
      </c>
      <c r="C51" s="79" t="str">
        <f>IFERROR(VLOOKUP($A51,DimSum_load!$A:$X,MATCH(DimSum!C$1,DimSum_load!$1:$1,0),0),"")</f>
        <v>中国财政部</v>
      </c>
      <c r="D51" s="75" t="str">
        <f>IFERROR(VLOOKUP($A51,DimSum_load!$A:$X,MATCH(DimSum!D$1,DimSum_load!$1:$1,0),0),"")</f>
        <v>--/--/--</v>
      </c>
      <c r="E51" s="77">
        <f>IFERROR(VLOOKUP($A51,DimSum_load!$A:$X,MATCH(DimSum!E$1,DimSum_load!$1:$1,0),0),"")</f>
        <v>30</v>
      </c>
      <c r="F51" s="75" t="str">
        <f>IFERROR(VLOOKUP($A51,DimSum_load!$A:$X,MATCH(DimSum!F$1,DimSum_load!$1:$1,0),0),"")</f>
        <v>5</v>
      </c>
      <c r="G51" s="75" t="str">
        <f>IFERROR(VLOOKUP($A51,DimSum_load!$A:$X,MATCH(DimSum!G$1,DimSum_load!$1:$1,0),0),"")</f>
        <v>2.52%</v>
      </c>
      <c r="H51" s="75" t="str">
        <f>IFERROR(VLOOKUP($A51,DimSum_load!$A:$X,MATCH(DimSum!H$1,DimSum_load!$1:$1,0),0),"")</f>
        <v>--</v>
      </c>
      <c r="I51" s="77" t="str">
        <f>IFERROR(VLOOKUP($A51,DimSum_load!$A:$X,MATCH(DimSum!I$1,DimSum_load!$1:$1,0),0),"")</f>
        <v>--</v>
      </c>
      <c r="J51" s="76" t="str">
        <f>IFERROR(VLOOKUP($A51,DimSum_load!$A:$X,MATCH(DimSum!J$1,DimSum_load!$1:$1,0),0),"")</f>
        <v>直发</v>
      </c>
      <c r="K51" s="76" t="str">
        <f>IFERROR(VLOOKUP($A51,DimSum_load!$A:$X,MATCH(DimSum!K$1,DimSum_load!$1:$1,0),0),"")</f>
        <v>--</v>
      </c>
      <c r="L51" s="76" t="str">
        <f>IFERROR(VLOOKUP($A51,DimSum_load!$A:$X,MATCH(DimSum!L$1,DimSum_load!$1:$1,0),0),"")</f>
        <v>主权/政府</v>
      </c>
      <c r="M51" s="76" t="str">
        <f>IFERROR(VLOOKUP($A51,DimSum_load!$A:$X,MATCH(DimSum!M$1,DimSum_load!$1:$1,0),0),"")</f>
        <v>北京</v>
      </c>
      <c r="N51" s="127" t="str">
        <f>IFERROR(VLOOKUP($A51,DimSum_load!$A:$X,MATCH(DimSum!$N$1,DimSum_load!$1:$1,0),0),"")</f>
        <v>发行及交存代理*</v>
      </c>
    </row>
    <row r="52" spans="1:14" x14ac:dyDescent="0.25">
      <c r="A52" s="74">
        <f>IFERROR(DimSum[[#This Row],[Index]],"")</f>
        <v>55</v>
      </c>
      <c r="B52" s="75">
        <f>IFERROR(VLOOKUP($A52,DimSum_load!$A:$X,MATCH(DimSum!B$1,DimSum_load!$1:$1,0),0),"")</f>
        <v>45139</v>
      </c>
      <c r="C52" s="79" t="str">
        <f>IFERROR(VLOOKUP($A52,DimSum_load!$A:$X,MATCH(DimSum!C$1,DimSum_load!$1:$1,0),0),"")</f>
        <v>重庆浦里开发(重庆三峡银行)</v>
      </c>
      <c r="D52" s="75" t="str">
        <f>IFERROR(VLOOKUP($A52,DimSum_load!$A:$X,MATCH(DimSum!D$1,DimSum_load!$1:$1,0),0),"")</f>
        <v>--/--/--</v>
      </c>
      <c r="E52" s="77">
        <f>IFERROR(VLOOKUP($A52,DimSum_load!$A:$X,MATCH(DimSum!E$1,DimSum_load!$1:$1,0),0),"")</f>
        <v>1.97</v>
      </c>
      <c r="F52" s="75" t="str">
        <f>IFERROR(VLOOKUP($A52,DimSum_load!$A:$X,MATCH(DimSum!F$1,DimSum_load!$1:$1,0),0),"")</f>
        <v>3</v>
      </c>
      <c r="G52" s="75" t="str">
        <f>IFERROR(VLOOKUP($A52,DimSum_load!$A:$X,MATCH(DimSum!G$1,DimSum_load!$1:$1,0),0),"")</f>
        <v>4.9%</v>
      </c>
      <c r="H52" s="75" t="str">
        <f>IFERROR(VLOOKUP($A52,DimSum_load!$A:$X,MATCH(DimSum!H$1,DimSum_load!$1:$1,0),0),"")</f>
        <v>--</v>
      </c>
      <c r="I52" s="77" t="str">
        <f>IFERROR(VLOOKUP($A52,DimSum_load!$A:$X,MATCH(DimSum!I$1,DimSum_load!$1:$1,0),0),"")</f>
        <v>--</v>
      </c>
      <c r="J52" s="76" t="str">
        <f>IFERROR(VLOOKUP($A52,DimSum_load!$A:$X,MATCH(DimSum!J$1,DimSum_load!$1:$1,0),0),"")</f>
        <v>备证</v>
      </c>
      <c r="K52" s="76" t="str">
        <f>IFERROR(VLOOKUP($A52,DimSum_load!$A:$X,MATCH(DimSum!K$1,DimSum_load!$1:$1,0),0),"")</f>
        <v>--</v>
      </c>
      <c r="L52" s="76" t="str">
        <f>IFERROR(VLOOKUP($A52,DimSum_load!$A:$X,MATCH(DimSum!L$1,DimSum_load!$1:$1,0),0),"")</f>
        <v>地方平台</v>
      </c>
      <c r="M52" s="76" t="str">
        <f>IFERROR(VLOOKUP($A52,DimSum_load!$A:$X,MATCH(DimSum!M$1,DimSum_load!$1:$1,0),0),"")</f>
        <v>重庆</v>
      </c>
      <c r="N52" s="127" t="str">
        <f>IFERROR(VLOOKUP($A52,DimSum_load!$A:$X,MATCH(DimSum!$N$1,DimSum_load!$1:$1,0),0),"")</f>
        <v>--</v>
      </c>
    </row>
    <row r="53" spans="1:14" x14ac:dyDescent="0.25">
      <c r="A53" s="74">
        <f>IFERROR(DimSum[[#This Row],[Index]],"")</f>
        <v>54</v>
      </c>
      <c r="B53" s="75">
        <f>IFERROR(VLOOKUP($A53,DimSum_load!$A:$X,MATCH(DimSum!B$1,DimSum_load!$1:$1,0),0),"")</f>
        <v>45127</v>
      </c>
      <c r="C53" s="79" t="str">
        <f>IFERROR(VLOOKUP($A53,DimSum_load!$A:$X,MATCH(DimSum!C$1,DimSum_load!$1:$1,0),0),"")</f>
        <v>赣州旅投(邮储银行)</v>
      </c>
      <c r="D53" s="75" t="str">
        <f>IFERROR(VLOOKUP($A53,DimSum_load!$A:$X,MATCH(DimSum!D$1,DimSum_load!$1:$1,0),0),"")</f>
        <v>--/--/--</v>
      </c>
      <c r="E53" s="77">
        <f>IFERROR(VLOOKUP($A53,DimSum_load!$A:$X,MATCH(DimSum!E$1,DimSum_load!$1:$1,0),0),"")</f>
        <v>4.5999999999999996</v>
      </c>
      <c r="F53" s="75" t="str">
        <f>IFERROR(VLOOKUP($A53,DimSum_load!$A:$X,MATCH(DimSum!F$1,DimSum_load!$1:$1,0),0),"")</f>
        <v>2.9</v>
      </c>
      <c r="G53" s="75" t="str">
        <f>IFERROR(VLOOKUP($A53,DimSum_load!$A:$X,MATCH(DimSum!G$1,DimSum_load!$1:$1,0),0),"")</f>
        <v>3.6%</v>
      </c>
      <c r="H53" s="75" t="str">
        <f>IFERROR(VLOOKUP($A53,DimSum_load!$A:$X,MATCH(DimSum!H$1,DimSum_load!$1:$1,0),0),"")</f>
        <v>3.95%a</v>
      </c>
      <c r="I53" s="77" t="str">
        <f>IFERROR(VLOOKUP($A53,DimSum_load!$A:$X,MATCH(DimSum!I$1,DimSum_load!$1:$1,0),0),"")</f>
        <v>35</v>
      </c>
      <c r="J53" s="76" t="str">
        <f>IFERROR(VLOOKUP($A53,DimSum_load!$A:$X,MATCH(DimSum!J$1,DimSum_load!$1:$1,0),0),"")</f>
        <v>备证</v>
      </c>
      <c r="K53" s="76" t="str">
        <f>IFERROR(VLOOKUP($A53,DimSum_load!$A:$X,MATCH(DimSum!K$1,DimSum_load!$1:$1,0),0),"")</f>
        <v>--</v>
      </c>
      <c r="L53" s="76" t="str">
        <f>IFERROR(VLOOKUP($A53,DimSum_load!$A:$X,MATCH(DimSum!L$1,DimSum_load!$1:$1,0),0),"")</f>
        <v>地方平台</v>
      </c>
      <c r="M53" s="76" t="str">
        <f>IFERROR(VLOOKUP($A53,DimSum_load!$A:$X,MATCH(DimSum!M$1,DimSum_load!$1:$1,0),0),"")</f>
        <v>江西</v>
      </c>
      <c r="N53" s="127" t="str">
        <f>IFERROR(VLOOKUP($A53,DimSum_load!$A:$X,MATCH(DimSum!$N$1,DimSum_load!$1:$1,0),0),"")</f>
        <v>BISL</v>
      </c>
    </row>
    <row r="54" spans="1:14" x14ac:dyDescent="0.25">
      <c r="A54" s="74">
        <f>IFERROR(DimSum[[#This Row],[Index]],"")</f>
        <v>53</v>
      </c>
      <c r="B54" s="75">
        <f>IFERROR(VLOOKUP($A54,DimSum_load!$A:$X,MATCH(DimSum!B$1,DimSum_load!$1:$1,0),0),"")</f>
        <v>45127</v>
      </c>
      <c r="C54" s="79" t="str">
        <f>IFERROR(VLOOKUP($A54,DimSum_load!$A:$X,MATCH(DimSum!C$1,DimSum_load!$1:$1,0),0),"")</f>
        <v>临沂兰山财金(北京银行)</v>
      </c>
      <c r="D54" s="75" t="str">
        <f>IFERROR(VLOOKUP($A54,DimSum_load!$A:$X,MATCH(DimSum!D$1,DimSum_load!$1:$1,0),0),"")</f>
        <v>--/--/--</v>
      </c>
      <c r="E54" s="77">
        <f>IFERROR(VLOOKUP($A54,DimSum_load!$A:$X,MATCH(DimSum!E$1,DimSum_load!$1:$1,0),0),"")</f>
        <v>0.91</v>
      </c>
      <c r="F54" s="75" t="str">
        <f>IFERROR(VLOOKUP($A54,DimSum_load!$A:$X,MATCH(DimSum!F$1,DimSum_load!$1:$1,0),0),"")</f>
        <v>3</v>
      </c>
      <c r="G54" s="75" t="str">
        <f>IFERROR(VLOOKUP($A54,DimSum_load!$A:$X,MATCH(DimSum!G$1,DimSum_load!$1:$1,0),0),"")</f>
        <v>4%</v>
      </c>
      <c r="H54" s="75" t="str">
        <f>IFERROR(VLOOKUP($A54,DimSum_load!$A:$X,MATCH(DimSum!H$1,DimSum_load!$1:$1,0),0),"")</f>
        <v>--</v>
      </c>
      <c r="I54" s="77" t="str">
        <f>IFERROR(VLOOKUP($A54,DimSum_load!$A:$X,MATCH(DimSum!I$1,DimSum_load!$1:$1,0),0),"")</f>
        <v>--</v>
      </c>
      <c r="J54" s="76" t="str">
        <f>IFERROR(VLOOKUP($A54,DimSum_load!$A:$X,MATCH(DimSum!J$1,DimSum_load!$1:$1,0),0),"")</f>
        <v>备证+担保</v>
      </c>
      <c r="K54" s="76" t="str">
        <f>IFERROR(VLOOKUP($A54,DimSum_load!$A:$X,MATCH(DimSum!K$1,DimSum_load!$1:$1,0),0),"")</f>
        <v>--</v>
      </c>
      <c r="L54" s="76" t="str">
        <f>IFERROR(VLOOKUP($A54,DimSum_load!$A:$X,MATCH(DimSum!L$1,DimSum_load!$1:$1,0),0),"")</f>
        <v>地方平台</v>
      </c>
      <c r="M54" s="76" t="str">
        <f>IFERROR(VLOOKUP($A54,DimSum_load!$A:$X,MATCH(DimSum!M$1,DimSum_load!$1:$1,0),0),"")</f>
        <v>山东</v>
      </c>
      <c r="N54" s="127" t="str">
        <f>IFERROR(VLOOKUP($A54,DimSum_load!$A:$X,MATCH(DimSum!$N$1,DimSum_load!$1:$1,0),0),"")</f>
        <v>--</v>
      </c>
    </row>
    <row r="55" spans="1:14" x14ac:dyDescent="0.25">
      <c r="A55" s="74">
        <f>IFERROR(DimSum[[#This Row],[Index]],"")</f>
        <v>52</v>
      </c>
      <c r="B55" s="75">
        <f>IFERROR(VLOOKUP($A55,DimSum_load!$A:$X,MATCH(DimSum!B$1,DimSum_load!$1:$1,0),0),"")</f>
        <v>45124</v>
      </c>
      <c r="C55" s="79" t="str">
        <f>IFERROR(VLOOKUP($A55,DimSum_load!$A:$X,MATCH(DimSum!C$1,DimSum_load!$1:$1,0),0),"")</f>
        <v>蒙城兴蒙投资(工商银行)</v>
      </c>
      <c r="D55" s="75" t="str">
        <f>IFERROR(VLOOKUP($A55,DimSum_load!$A:$X,MATCH(DimSum!D$1,DimSum_load!$1:$1,0),0),"")</f>
        <v>A1/--/--</v>
      </c>
      <c r="E55" s="77">
        <f>IFERROR(VLOOKUP($A55,DimSum_load!$A:$X,MATCH(DimSum!E$1,DimSum_load!$1:$1,0),0),"")</f>
        <v>6.7</v>
      </c>
      <c r="F55" s="75" t="str">
        <f>IFERROR(VLOOKUP($A55,DimSum_load!$A:$X,MATCH(DimSum!F$1,DimSum_load!$1:$1,0),0),"")</f>
        <v>3</v>
      </c>
      <c r="G55" s="75" t="str">
        <f>IFERROR(VLOOKUP($A55,DimSum_load!$A:$X,MATCH(DimSum!G$1,DimSum_load!$1:$1,0),0),"")</f>
        <v>3.58%</v>
      </c>
      <c r="H55" s="75" t="str">
        <f>IFERROR(VLOOKUP($A55,DimSum_load!$A:$X,MATCH(DimSum!H$1,DimSum_load!$1:$1,0),0),"")</f>
        <v>--</v>
      </c>
      <c r="I55" s="77" t="str">
        <f>IFERROR(VLOOKUP($A55,DimSum_load!$A:$X,MATCH(DimSum!I$1,DimSum_load!$1:$1,0),0),"")</f>
        <v>--</v>
      </c>
      <c r="J55" s="76" t="str">
        <f>IFERROR(VLOOKUP($A55,DimSum_load!$A:$X,MATCH(DimSum!J$1,DimSum_load!$1:$1,0),0),"")</f>
        <v>备证</v>
      </c>
      <c r="K55" s="76" t="str">
        <f>IFERROR(VLOOKUP($A55,DimSum_load!$A:$X,MATCH(DimSum!K$1,DimSum_load!$1:$1,0),0),"")</f>
        <v>--</v>
      </c>
      <c r="L55" s="76" t="str">
        <f>IFERROR(VLOOKUP($A55,DimSum_load!$A:$X,MATCH(DimSum!L$1,DimSum_load!$1:$1,0),0),"")</f>
        <v>地方平台</v>
      </c>
      <c r="M55" s="76" t="str">
        <f>IFERROR(VLOOKUP($A55,DimSum_load!$A:$X,MATCH(DimSum!M$1,DimSum_load!$1:$1,0),0),"")</f>
        <v>安徽</v>
      </c>
      <c r="N55" s="127" t="str">
        <f>IFERROR(VLOOKUP($A55,DimSum_load!$A:$X,MATCH(DimSum!$N$1,DimSum_load!$1:$1,0),0),"")</f>
        <v>--</v>
      </c>
    </row>
    <row r="56" spans="1:14" x14ac:dyDescent="0.25">
      <c r="A56" s="74">
        <f>IFERROR(DimSum[[#This Row],[Index]],"")</f>
        <v>51</v>
      </c>
      <c r="B56" s="75">
        <f>IFERROR(VLOOKUP($A56,DimSum_load!$A:$X,MATCH(DimSum!B$1,DimSum_load!$1:$1,0),0),"")</f>
        <v>45121</v>
      </c>
      <c r="C56" s="79" t="str">
        <f>IFERROR(VLOOKUP($A56,DimSum_load!$A:$X,MATCH(DimSum!C$1,DimSum_load!$1:$1,0),0),"")</f>
        <v>重庆万盛工业园(重庆农商行)</v>
      </c>
      <c r="D56" s="75" t="str">
        <f>IFERROR(VLOOKUP($A56,DimSum_load!$A:$X,MATCH(DimSum!D$1,DimSum_load!$1:$1,0),0),"")</f>
        <v>--/--/--</v>
      </c>
      <c r="E56" s="77">
        <f>IFERROR(VLOOKUP($A56,DimSum_load!$A:$X,MATCH(DimSum!E$1,DimSum_load!$1:$1,0),0),"")</f>
        <v>1.2749999999999999</v>
      </c>
      <c r="F56" s="75" t="str">
        <f>IFERROR(VLOOKUP($A56,DimSum_load!$A:$X,MATCH(DimSum!F$1,DimSum_load!$1:$1,0),0),"")</f>
        <v>3</v>
      </c>
      <c r="G56" s="75" t="str">
        <f>IFERROR(VLOOKUP($A56,DimSum_load!$A:$X,MATCH(DimSum!G$1,DimSum_load!$1:$1,0),0),"")</f>
        <v>4.2%</v>
      </c>
      <c r="H56" s="75" t="str">
        <f>IFERROR(VLOOKUP($A56,DimSum_load!$A:$X,MATCH(DimSum!H$1,DimSum_load!$1:$1,0),0),"")</f>
        <v>--</v>
      </c>
      <c r="I56" s="77" t="str">
        <f>IFERROR(VLOOKUP($A56,DimSum_load!$A:$X,MATCH(DimSum!I$1,DimSum_load!$1:$1,0),0),"")</f>
        <v>--</v>
      </c>
      <c r="J56" s="76" t="str">
        <f>IFERROR(VLOOKUP($A56,DimSum_load!$A:$X,MATCH(DimSum!J$1,DimSum_load!$1:$1,0),0),"")</f>
        <v>备证</v>
      </c>
      <c r="K56" s="76" t="str">
        <f>IFERROR(VLOOKUP($A56,DimSum_load!$A:$X,MATCH(DimSum!K$1,DimSum_load!$1:$1,0),0),"")</f>
        <v>--</v>
      </c>
      <c r="L56" s="76" t="str">
        <f>IFERROR(VLOOKUP($A56,DimSum_load!$A:$X,MATCH(DimSum!L$1,DimSum_load!$1:$1,0),0),"")</f>
        <v>地方平台</v>
      </c>
      <c r="M56" s="76" t="str">
        <f>IFERROR(VLOOKUP($A56,DimSum_load!$A:$X,MATCH(DimSum!M$1,DimSum_load!$1:$1,0),0),"")</f>
        <v>重庆</v>
      </c>
      <c r="N56" s="127" t="str">
        <f>IFERROR(VLOOKUP($A56,DimSum_load!$A:$X,MATCH(DimSum!$N$1,DimSum_load!$1:$1,0),0),"")</f>
        <v>--</v>
      </c>
    </row>
    <row r="57" spans="1:14" x14ac:dyDescent="0.25">
      <c r="A57" s="74">
        <f>IFERROR(DimSum[[#This Row],[Index]],"")</f>
        <v>50</v>
      </c>
      <c r="B57" s="75">
        <f>IFERROR(VLOOKUP($A57,DimSum_load!$A:$X,MATCH(DimSum!B$1,DimSum_load!$1:$1,0),0),"")</f>
        <v>45119</v>
      </c>
      <c r="C57" s="79" t="str">
        <f>IFERROR(VLOOKUP($A57,DimSum_load!$A:$X,MATCH(DimSum!C$1,DimSum_load!$1:$1,0),0),"")</f>
        <v>渠恒基工业建发(天津银行)</v>
      </c>
      <c r="D57" s="75" t="str">
        <f>IFERROR(VLOOKUP($A57,DimSum_load!$A:$X,MATCH(DimSum!D$1,DimSum_load!$1:$1,0),0),"")</f>
        <v>--/--/--</v>
      </c>
      <c r="E57" s="77">
        <f>IFERROR(VLOOKUP($A57,DimSum_load!$A:$X,MATCH(DimSum!E$1,DimSum_load!$1:$1,0),0),"")</f>
        <v>3</v>
      </c>
      <c r="F57" s="75" t="str">
        <f>IFERROR(VLOOKUP($A57,DimSum_load!$A:$X,MATCH(DimSum!F$1,DimSum_load!$1:$1,0),0),"")</f>
        <v>3</v>
      </c>
      <c r="G57" s="75" t="str">
        <f>IFERROR(VLOOKUP($A57,DimSum_load!$A:$X,MATCH(DimSum!G$1,DimSum_load!$1:$1,0),0),"")</f>
        <v>4.7%</v>
      </c>
      <c r="H57" s="75" t="str">
        <f>IFERROR(VLOOKUP($A57,DimSum_load!$A:$X,MATCH(DimSum!H$1,DimSum_load!$1:$1,0),0),"")</f>
        <v>--</v>
      </c>
      <c r="I57" s="77" t="str">
        <f>IFERROR(VLOOKUP($A57,DimSum_load!$A:$X,MATCH(DimSum!I$1,DimSum_load!$1:$1,0),0),"")</f>
        <v>--</v>
      </c>
      <c r="J57" s="76" t="str">
        <f>IFERROR(VLOOKUP($A57,DimSum_load!$A:$X,MATCH(DimSum!J$1,DimSum_load!$1:$1,0),0),"")</f>
        <v>备证</v>
      </c>
      <c r="K57" s="76" t="str">
        <f>IFERROR(VLOOKUP($A57,DimSum_load!$A:$X,MATCH(DimSum!K$1,DimSum_load!$1:$1,0),0),"")</f>
        <v>--</v>
      </c>
      <c r="L57" s="76" t="str">
        <f>IFERROR(VLOOKUP($A57,DimSum_load!$A:$X,MATCH(DimSum!L$1,DimSum_load!$1:$1,0),0),"")</f>
        <v>地方平台</v>
      </c>
      <c r="M57" s="76" t="str">
        <f>IFERROR(VLOOKUP($A57,DimSum_load!$A:$X,MATCH(DimSum!M$1,DimSum_load!$1:$1,0),0),"")</f>
        <v>四川</v>
      </c>
      <c r="N57" s="127" t="str">
        <f>IFERROR(VLOOKUP($A57,DimSum_load!$A:$X,MATCH(DimSum!$N$1,DimSum_load!$1:$1,0),0),"")</f>
        <v>--</v>
      </c>
    </row>
    <row r="58" spans="1:14" x14ac:dyDescent="0.25">
      <c r="A58" s="74">
        <f>IFERROR(DimSum[[#This Row],[Index]],"")</f>
        <v>49</v>
      </c>
      <c r="B58" s="75">
        <f>IFERROR(VLOOKUP($A58,DimSum_load!$A:$X,MATCH(DimSum!B$1,DimSum_load!$1:$1,0),0),"")</f>
        <v>45119</v>
      </c>
      <c r="C58" s="79" t="str">
        <f>IFERROR(VLOOKUP($A58,DimSum_load!$A:$X,MATCH(DimSum!C$1,DimSum_load!$1:$1,0),0),"")</f>
        <v>无锡太湖新城(邮储银行)</v>
      </c>
      <c r="D58" s="75" t="str">
        <f>IFERROR(VLOOKUP($A58,DimSum_load!$A:$X,MATCH(DimSum!D$1,DimSum_load!$1:$1,0),0),"")</f>
        <v>--/--/--</v>
      </c>
      <c r="E58" s="77">
        <f>IFERROR(VLOOKUP($A58,DimSum_load!$A:$X,MATCH(DimSum!E$1,DimSum_load!$1:$1,0),0),"")</f>
        <v>12.5</v>
      </c>
      <c r="F58" s="75" t="str">
        <f>IFERROR(VLOOKUP($A58,DimSum_load!$A:$X,MATCH(DimSum!F$1,DimSum_load!$1:$1,0),0),"")</f>
        <v>3</v>
      </c>
      <c r="G58" s="75" t="str">
        <f>IFERROR(VLOOKUP($A58,DimSum_load!$A:$X,MATCH(DimSum!G$1,DimSum_load!$1:$1,0),0),"")</f>
        <v>3.6%</v>
      </c>
      <c r="H58" s="75" t="str">
        <f>IFERROR(VLOOKUP($A58,DimSum_load!$A:$X,MATCH(DimSum!H$1,DimSum_load!$1:$1,0),0),"")</f>
        <v>4.1%a</v>
      </c>
      <c r="I58" s="77" t="str">
        <f>IFERROR(VLOOKUP($A58,DimSum_load!$A:$X,MATCH(DimSum!I$1,DimSum_load!$1:$1,0),0),"")</f>
        <v>50</v>
      </c>
      <c r="J58" s="76" t="str">
        <f>IFERROR(VLOOKUP($A58,DimSum_load!$A:$X,MATCH(DimSum!J$1,DimSum_load!$1:$1,0),0),"")</f>
        <v>备证</v>
      </c>
      <c r="K58" s="76" t="str">
        <f>IFERROR(VLOOKUP($A58,DimSum_load!$A:$X,MATCH(DimSum!K$1,DimSum_load!$1:$1,0),0),"")</f>
        <v>绿色点心债</v>
      </c>
      <c r="L58" s="76" t="str">
        <f>IFERROR(VLOOKUP($A58,DimSum_load!$A:$X,MATCH(DimSum!L$1,DimSum_load!$1:$1,0),0),"")</f>
        <v>地方平台</v>
      </c>
      <c r="M58" s="76" t="str">
        <f>IFERROR(VLOOKUP($A58,DimSum_load!$A:$X,MATCH(DimSum!M$1,DimSum_load!$1:$1,0),0),"")</f>
        <v>江苏</v>
      </c>
      <c r="N58" s="127" t="str">
        <f>IFERROR(VLOOKUP($A58,DimSum_load!$A:$X,MATCH(DimSum!$N$1,DimSum_load!$1:$1,0),0),"")</f>
        <v>BISL</v>
      </c>
    </row>
    <row r="59" spans="1:14" x14ac:dyDescent="0.25">
      <c r="A59" s="74">
        <f>IFERROR(DimSum[[#This Row],[Index]],"")</f>
        <v>48</v>
      </c>
      <c r="B59" s="75">
        <f>IFERROR(VLOOKUP($A59,DimSum_load!$A:$X,MATCH(DimSum!B$1,DimSum_load!$1:$1,0),0),"")</f>
        <v>45113</v>
      </c>
      <c r="C59" s="79" t="str">
        <f>IFERROR(VLOOKUP($A59,DimSum_load!$A:$X,MATCH(DimSum!C$1,DimSum_load!$1:$1,0),0),"")</f>
        <v>中信证券国际</v>
      </c>
      <c r="D59" s="75" t="str">
        <f>IFERROR(VLOOKUP($A59,DimSum_load!$A:$X,MATCH(DimSum!D$1,DimSum_load!$1:$1,0),0),"")</f>
        <v>--/--/--</v>
      </c>
      <c r="E59" s="77">
        <f>IFERROR(VLOOKUP($A59,DimSum_load!$A:$X,MATCH(DimSum!E$1,DimSum_load!$1:$1,0),0),"")</f>
        <v>25</v>
      </c>
      <c r="F59" s="75" t="str">
        <f>IFERROR(VLOOKUP($A59,DimSum_load!$A:$X,MATCH(DimSum!F$1,DimSum_load!$1:$1,0),0),"")</f>
        <v>3</v>
      </c>
      <c r="G59" s="75" t="str">
        <f>IFERROR(VLOOKUP($A59,DimSum_load!$A:$X,MATCH(DimSum!G$1,DimSum_load!$1:$1,0),0),"")</f>
        <v>3.1%</v>
      </c>
      <c r="H59" s="75" t="str">
        <f>IFERROR(VLOOKUP($A59,DimSum_load!$A:$X,MATCH(DimSum!H$1,DimSum_load!$1:$1,0),0),"")</f>
        <v>3.4%a</v>
      </c>
      <c r="I59" s="77" t="str">
        <f>IFERROR(VLOOKUP($A59,DimSum_load!$A:$X,MATCH(DimSum!I$1,DimSum_load!$1:$1,0),0),"")</f>
        <v>30</v>
      </c>
      <c r="J59" s="76" t="str">
        <f>IFERROR(VLOOKUP($A59,DimSum_load!$A:$X,MATCH(DimSum!J$1,DimSum_load!$1:$1,0),0),"")</f>
        <v>担保</v>
      </c>
      <c r="K59" s="76" t="str">
        <f>IFERROR(VLOOKUP($A59,DimSum_load!$A:$X,MATCH(DimSum!K$1,DimSum_load!$1:$1,0),0),"")</f>
        <v>--</v>
      </c>
      <c r="L59" s="76" t="str">
        <f>IFERROR(VLOOKUP($A59,DimSum_load!$A:$X,MATCH(DimSum!L$1,DimSum_load!$1:$1,0),0),"")</f>
        <v>金融机构</v>
      </c>
      <c r="M59" s="76" t="str">
        <f>IFERROR(VLOOKUP($A59,DimSum_load!$A:$X,MATCH(DimSum!M$1,DimSum_load!$1:$1,0),0),"")</f>
        <v>广东</v>
      </c>
      <c r="N59" s="127" t="str">
        <f>IFERROR(VLOOKUP($A59,DimSum_load!$A:$X,MATCH(DimSum!$N$1,DimSum_load!$1:$1,0),0),"")</f>
        <v>BISL,港分</v>
      </c>
    </row>
    <row r="60" spans="1:14" x14ac:dyDescent="0.25">
      <c r="A60" s="74">
        <f>IFERROR(DimSum[[#This Row],[Index]],"")</f>
        <v>47</v>
      </c>
      <c r="B60" s="75">
        <f>IFERROR(VLOOKUP($A60,DimSum_load!$A:$X,MATCH(DimSum!B$1,DimSum_load!$1:$1,0),0),"")</f>
        <v>45104</v>
      </c>
      <c r="C60" s="79" t="str">
        <f>IFERROR(VLOOKUP($A60,DimSum_load!$A:$X,MATCH(DimSum!C$1,DimSum_load!$1:$1,0),0),"")</f>
        <v>重庆赤甲旅发(重庆农商行)</v>
      </c>
      <c r="D60" s="75" t="str">
        <f>IFERROR(VLOOKUP($A60,DimSum_load!$A:$X,MATCH(DimSum!D$1,DimSum_load!$1:$1,0),0),"")</f>
        <v>--/--/--</v>
      </c>
      <c r="E60" s="77">
        <f>IFERROR(VLOOKUP($A60,DimSum_load!$A:$X,MATCH(DimSum!E$1,DimSum_load!$1:$1,0),0),"")</f>
        <v>1.88</v>
      </c>
      <c r="F60" s="75" t="str">
        <f>IFERROR(VLOOKUP($A60,DimSum_load!$A:$X,MATCH(DimSum!F$1,DimSum_load!$1:$1,0),0),"")</f>
        <v>3</v>
      </c>
      <c r="G60" s="75" t="str">
        <f>IFERROR(VLOOKUP($A60,DimSum_load!$A:$X,MATCH(DimSum!G$1,DimSum_load!$1:$1,0),0),"")</f>
        <v>4.2%</v>
      </c>
      <c r="H60" s="75" t="str">
        <f>IFERROR(VLOOKUP($A60,DimSum_load!$A:$X,MATCH(DimSum!H$1,DimSum_load!$1:$1,0),0),"")</f>
        <v>--</v>
      </c>
      <c r="I60" s="77" t="str">
        <f>IFERROR(VLOOKUP($A60,DimSum_load!$A:$X,MATCH(DimSum!I$1,DimSum_load!$1:$1,0),0),"")</f>
        <v>--</v>
      </c>
      <c r="J60" s="76" t="str">
        <f>IFERROR(VLOOKUP($A60,DimSum_load!$A:$X,MATCH(DimSum!J$1,DimSum_load!$1:$1,0),0),"")</f>
        <v>备证</v>
      </c>
      <c r="K60" s="76" t="str">
        <f>IFERROR(VLOOKUP($A60,DimSum_load!$A:$X,MATCH(DimSum!K$1,DimSum_load!$1:$1,0),0),"")</f>
        <v>--</v>
      </c>
      <c r="L60" s="76" t="str">
        <f>IFERROR(VLOOKUP($A60,DimSum_load!$A:$X,MATCH(DimSum!L$1,DimSum_load!$1:$1,0),0),"")</f>
        <v>地方平台</v>
      </c>
      <c r="M60" s="76" t="str">
        <f>IFERROR(VLOOKUP($A60,DimSum_load!$A:$X,MATCH(DimSum!M$1,DimSum_load!$1:$1,0),0),"")</f>
        <v>重庆</v>
      </c>
      <c r="N60" s="127" t="str">
        <f>IFERROR(VLOOKUP($A60,DimSum_load!$A:$X,MATCH(DimSum!$N$1,DimSum_load!$1:$1,0),0),"")</f>
        <v>BISL</v>
      </c>
    </row>
    <row r="61" spans="1:14" x14ac:dyDescent="0.25">
      <c r="A61" s="74">
        <f>IFERROR(DimSum[[#This Row],[Index]],"")</f>
        <v>46</v>
      </c>
      <c r="B61" s="75">
        <f>IFERROR(VLOOKUP($A61,DimSum_load!$A:$X,MATCH(DimSum!B$1,DimSum_load!$1:$1,0),0),"")</f>
        <v>45104</v>
      </c>
      <c r="C61" s="79" t="str">
        <f>IFERROR(VLOOKUP($A61,DimSum_load!$A:$X,MATCH(DimSum!C$1,DimSum_load!$1:$1,0),0),"")</f>
        <v>内江投控</v>
      </c>
      <c r="D61" s="75" t="str">
        <f>IFERROR(VLOOKUP($A61,DimSum_load!$A:$X,MATCH(DimSum!D$1,DimSum_load!$1:$1,0),0),"")</f>
        <v>--/--/--</v>
      </c>
      <c r="E61" s="77">
        <f>IFERROR(VLOOKUP($A61,DimSum_load!$A:$X,MATCH(DimSum!E$1,DimSum_load!$1:$1,0),0),"")</f>
        <v>2.97</v>
      </c>
      <c r="F61" s="75" t="str">
        <f>IFERROR(VLOOKUP($A61,DimSum_load!$A:$X,MATCH(DimSum!F$1,DimSum_load!$1:$1,0),0),"")</f>
        <v>4.8</v>
      </c>
      <c r="G61" s="75" t="str">
        <f>IFERROR(VLOOKUP($A61,DimSum_load!$A:$X,MATCH(DimSum!G$1,DimSum_load!$1:$1,0),0),"")</f>
        <v>7.8%</v>
      </c>
      <c r="H61" s="75" t="str">
        <f>IFERROR(VLOOKUP($A61,DimSum_load!$A:$X,MATCH(DimSum!H$1,DimSum_load!$1:$1,0),0),"")</f>
        <v>--</v>
      </c>
      <c r="I61" s="77" t="str">
        <f>IFERROR(VLOOKUP($A61,DimSum_load!$A:$X,MATCH(DimSum!I$1,DimSum_load!$1:$1,0),0),"")</f>
        <v>--</v>
      </c>
      <c r="J61" s="76" t="str">
        <f>IFERROR(VLOOKUP($A61,DimSum_load!$A:$X,MATCH(DimSum!J$1,DimSum_load!$1:$1,0),0),"")</f>
        <v>直发</v>
      </c>
      <c r="K61" s="76" t="str">
        <f>IFERROR(VLOOKUP($A61,DimSum_load!$A:$X,MATCH(DimSum!K$1,DimSum_load!$1:$1,0),0),"")</f>
        <v>--</v>
      </c>
      <c r="L61" s="76" t="str">
        <f>IFERROR(VLOOKUP($A61,DimSum_load!$A:$X,MATCH(DimSum!L$1,DimSum_load!$1:$1,0),0),"")</f>
        <v>地方平台</v>
      </c>
      <c r="M61" s="76" t="str">
        <f>IFERROR(VLOOKUP($A61,DimSum_load!$A:$X,MATCH(DimSum!M$1,DimSum_load!$1:$1,0),0),"")</f>
        <v>四川</v>
      </c>
      <c r="N61" s="127" t="str">
        <f>IFERROR(VLOOKUP($A61,DimSum_load!$A:$X,MATCH(DimSum!$N$1,DimSum_load!$1:$1,0),0),"")</f>
        <v>--</v>
      </c>
    </row>
    <row r="62" spans="1:14" x14ac:dyDescent="0.25">
      <c r="A62" s="74">
        <f>IFERROR(DimSum[[#This Row],[Index]],"")</f>
        <v>45</v>
      </c>
      <c r="B62" s="75">
        <f>IFERROR(VLOOKUP($A62,DimSum_load!$A:$X,MATCH(DimSum!B$1,DimSum_load!$1:$1,0),0),"")</f>
        <v>45103</v>
      </c>
      <c r="C62" s="79" t="str">
        <f>IFERROR(VLOOKUP($A62,DimSum_load!$A:$X,MATCH(DimSum!C$1,DimSum_load!$1:$1,0),0),"")</f>
        <v>青岛崂山科创(青岛银行)</v>
      </c>
      <c r="D62" s="75" t="str">
        <f>IFERROR(VLOOKUP($A62,DimSum_load!$A:$X,MATCH(DimSum!D$1,DimSum_load!$1:$1,0),0),"")</f>
        <v>--/--/--</v>
      </c>
      <c r="E62" s="77">
        <f>IFERROR(VLOOKUP($A62,DimSum_load!$A:$X,MATCH(DimSum!E$1,DimSum_load!$1:$1,0),0),"")</f>
        <v>11</v>
      </c>
      <c r="F62" s="75" t="str">
        <f>IFERROR(VLOOKUP($A62,DimSum_load!$A:$X,MATCH(DimSum!F$1,DimSum_load!$1:$1,0),0),"")</f>
        <v>3</v>
      </c>
      <c r="G62" s="75" t="str">
        <f>IFERROR(VLOOKUP($A62,DimSum_load!$A:$X,MATCH(DimSum!G$1,DimSum_load!$1:$1,0),0),"")</f>
        <v>4.8%</v>
      </c>
      <c r="H62" s="75" t="str">
        <f>IFERROR(VLOOKUP($A62,DimSum_load!$A:$X,MATCH(DimSum!H$1,DimSum_load!$1:$1,0),0),"")</f>
        <v>--</v>
      </c>
      <c r="I62" s="77" t="str">
        <f>IFERROR(VLOOKUP($A62,DimSum_load!$A:$X,MATCH(DimSum!I$1,DimSum_load!$1:$1,0),0),"")</f>
        <v>--</v>
      </c>
      <c r="J62" s="76" t="str">
        <f>IFERROR(VLOOKUP($A62,DimSum_load!$A:$X,MATCH(DimSum!J$1,DimSum_load!$1:$1,0),0),"")</f>
        <v>备证+维好</v>
      </c>
      <c r="K62" s="76" t="str">
        <f>IFERROR(VLOOKUP($A62,DimSum_load!$A:$X,MATCH(DimSum!K$1,DimSum_load!$1:$1,0),0),"")</f>
        <v>--</v>
      </c>
      <c r="L62" s="76" t="str">
        <f>IFERROR(VLOOKUP($A62,DimSum_load!$A:$X,MATCH(DimSum!L$1,DimSum_load!$1:$1,0),0),"")</f>
        <v>地方平台</v>
      </c>
      <c r="M62" s="76" t="str">
        <f>IFERROR(VLOOKUP($A62,DimSum_load!$A:$X,MATCH(DimSum!M$1,DimSum_load!$1:$1,0),0),"")</f>
        <v>山东</v>
      </c>
      <c r="N62" s="127" t="str">
        <f>IFERROR(VLOOKUP($A62,DimSum_load!$A:$X,MATCH(DimSum!$N$1,DimSum_load!$1:$1,0),0),"")</f>
        <v>--</v>
      </c>
    </row>
    <row r="63" spans="1:14" x14ac:dyDescent="0.25">
      <c r="A63" s="74">
        <f>IFERROR(DimSum[[#This Row],[Index]],"")</f>
        <v>44</v>
      </c>
      <c r="B63" s="75">
        <f>IFERROR(VLOOKUP($A63,DimSum_load!$A:$X,MATCH(DimSum!B$1,DimSum_load!$1:$1,0),0),"")</f>
        <v>45103</v>
      </c>
      <c r="C63" s="79" t="str">
        <f>IFERROR(VLOOKUP($A63,DimSum_load!$A:$X,MATCH(DimSum!C$1,DimSum_load!$1:$1,0),0),"")</f>
        <v>淄博张店国资(齐商银行)</v>
      </c>
      <c r="D63" s="75" t="str">
        <f>IFERROR(VLOOKUP($A63,DimSum_load!$A:$X,MATCH(DimSum!D$1,DimSum_load!$1:$1,0),0),"")</f>
        <v>--/--/--</v>
      </c>
      <c r="E63" s="77">
        <f>IFERROR(VLOOKUP($A63,DimSum_load!$A:$X,MATCH(DimSum!E$1,DimSum_load!$1:$1,0),0),"")</f>
        <v>2</v>
      </c>
      <c r="F63" s="75" t="str">
        <f>IFERROR(VLOOKUP($A63,DimSum_load!$A:$X,MATCH(DimSum!F$1,DimSum_load!$1:$1,0),0),"")</f>
        <v>3</v>
      </c>
      <c r="G63" s="75" t="str">
        <f>IFERROR(VLOOKUP($A63,DimSum_load!$A:$X,MATCH(DimSum!G$1,DimSum_load!$1:$1,0),0),"")</f>
        <v>5.5%</v>
      </c>
      <c r="H63" s="75" t="str">
        <f>IFERROR(VLOOKUP($A63,DimSum_load!$A:$X,MATCH(DimSum!H$1,DimSum_load!$1:$1,0),0),"")</f>
        <v>--</v>
      </c>
      <c r="I63" s="77" t="str">
        <f>IFERROR(VLOOKUP($A63,DimSum_load!$A:$X,MATCH(DimSum!I$1,DimSum_load!$1:$1,0),0),"")</f>
        <v>--</v>
      </c>
      <c r="J63" s="76" t="str">
        <f>IFERROR(VLOOKUP($A63,DimSum_load!$A:$X,MATCH(DimSum!J$1,DimSum_load!$1:$1,0),0),"")</f>
        <v>备证+担保</v>
      </c>
      <c r="K63" s="76" t="str">
        <f>IFERROR(VLOOKUP($A63,DimSum_load!$A:$X,MATCH(DimSum!K$1,DimSum_load!$1:$1,0),0),"")</f>
        <v>--</v>
      </c>
      <c r="L63" s="76" t="str">
        <f>IFERROR(VLOOKUP($A63,DimSum_load!$A:$X,MATCH(DimSum!L$1,DimSum_load!$1:$1,0),0),"")</f>
        <v>地方平台</v>
      </c>
      <c r="M63" s="76" t="str">
        <f>IFERROR(VLOOKUP($A63,DimSum_load!$A:$X,MATCH(DimSum!M$1,DimSum_load!$1:$1,0),0),"")</f>
        <v>山东</v>
      </c>
      <c r="N63" s="127" t="str">
        <f>IFERROR(VLOOKUP($A63,DimSum_load!$A:$X,MATCH(DimSum!$N$1,DimSum_load!$1:$1,0),0),"")</f>
        <v>--</v>
      </c>
    </row>
    <row r="64" spans="1:14" x14ac:dyDescent="0.25">
      <c r="A64" s="74">
        <f>IFERROR(DimSum[[#This Row],[Index]],"")</f>
        <v>43</v>
      </c>
      <c r="B64" s="75">
        <f>IFERROR(VLOOKUP($A64,DimSum_load!$A:$X,MATCH(DimSum!B$1,DimSum_load!$1:$1,0),0),"")</f>
        <v>45103</v>
      </c>
      <c r="C64" s="79" t="str">
        <f>IFERROR(VLOOKUP($A64,DimSum_load!$A:$X,MATCH(DimSum!C$1,DimSum_load!$1:$1,0),0),"")</f>
        <v>山东鲁中投资</v>
      </c>
      <c r="D64" s="75" t="str">
        <f>IFERROR(VLOOKUP($A64,DimSum_load!$A:$X,MATCH(DimSum!D$1,DimSum_load!$1:$1,0),0),"")</f>
        <v>--/--/--</v>
      </c>
      <c r="E64" s="77">
        <f>IFERROR(VLOOKUP($A64,DimSum_load!$A:$X,MATCH(DimSum!E$1,DimSum_load!$1:$1,0),0),"")</f>
        <v>1.85</v>
      </c>
      <c r="F64" s="75" t="str">
        <f>IFERROR(VLOOKUP($A64,DimSum_load!$A:$X,MATCH(DimSum!F$1,DimSum_load!$1:$1,0),0),"")</f>
        <v>3</v>
      </c>
      <c r="G64" s="75" t="str">
        <f>IFERROR(VLOOKUP($A64,DimSum_load!$A:$X,MATCH(DimSum!G$1,DimSum_load!$1:$1,0),0),"")</f>
        <v>5.5%</v>
      </c>
      <c r="H64" s="75" t="str">
        <f>IFERROR(VLOOKUP($A64,DimSum_load!$A:$X,MATCH(DimSum!H$1,DimSum_load!$1:$1,0),0),"")</f>
        <v>--</v>
      </c>
      <c r="I64" s="77" t="str">
        <f>IFERROR(VLOOKUP($A64,DimSum_load!$A:$X,MATCH(DimSum!I$1,DimSum_load!$1:$1,0),0),"")</f>
        <v>--</v>
      </c>
      <c r="J64" s="76" t="str">
        <f>IFERROR(VLOOKUP($A64,DimSum_load!$A:$X,MATCH(DimSum!J$1,DimSum_load!$1:$1,0),0),"")</f>
        <v>直发</v>
      </c>
      <c r="K64" s="76" t="str">
        <f>IFERROR(VLOOKUP($A64,DimSum_load!$A:$X,MATCH(DimSum!K$1,DimSum_load!$1:$1,0),0),"")</f>
        <v>--</v>
      </c>
      <c r="L64" s="76" t="str">
        <f>IFERROR(VLOOKUP($A64,DimSum_load!$A:$X,MATCH(DimSum!L$1,DimSum_load!$1:$1,0),0),"")</f>
        <v>地方平台</v>
      </c>
      <c r="M64" s="76" t="str">
        <f>IFERROR(VLOOKUP($A64,DimSum_load!$A:$X,MATCH(DimSum!M$1,DimSum_load!$1:$1,0),0),"")</f>
        <v>山东</v>
      </c>
      <c r="N64" s="127" t="str">
        <f>IFERROR(VLOOKUP($A64,DimSum_load!$A:$X,MATCH(DimSum!$N$1,DimSum_load!$1:$1,0),0),"")</f>
        <v>--</v>
      </c>
    </row>
    <row r="65" spans="1:14" x14ac:dyDescent="0.25">
      <c r="A65" s="74">
        <f>IFERROR(DimSum[[#This Row],[Index]],"")</f>
        <v>42</v>
      </c>
      <c r="B65" s="75">
        <f>IFERROR(VLOOKUP($A65,DimSum_load!$A:$X,MATCH(DimSum!B$1,DimSum_load!$1:$1,0),0),"")</f>
        <v>45069</v>
      </c>
      <c r="C65" s="79" t="str">
        <f>IFERROR(VLOOKUP($A65,DimSum_load!$A:$X,MATCH(DimSum!C$1,DimSum_load!$1:$1,0),0),"")</f>
        <v>建银伦分</v>
      </c>
      <c r="D65" s="75" t="str">
        <f>IFERROR(VLOOKUP($A65,DimSum_load!$A:$X,MATCH(DimSum!D$1,DimSum_load!$1:$1,0),0),"")</f>
        <v>A1/--/--</v>
      </c>
      <c r="E65" s="77">
        <f>IFERROR(VLOOKUP($A65,DimSum_load!$A:$X,MATCH(DimSum!E$1,DimSum_load!$1:$1,0),0),"")</f>
        <v>20</v>
      </c>
      <c r="F65" s="75" t="str">
        <f>IFERROR(VLOOKUP($A65,DimSum_load!$A:$X,MATCH(DimSum!F$1,DimSum_load!$1:$1,0),0),"")</f>
        <v>2</v>
      </c>
      <c r="G65" s="75" t="str">
        <f>IFERROR(VLOOKUP($A65,DimSum_load!$A:$X,MATCH(DimSum!G$1,DimSum_load!$1:$1,0),0),"")</f>
        <v>2.8%</v>
      </c>
      <c r="H65" s="75" t="str">
        <f>IFERROR(VLOOKUP($A65,DimSum_load!$A:$X,MATCH(DimSum!H$1,DimSum_load!$1:$1,0),0),"")</f>
        <v>3.25%a</v>
      </c>
      <c r="I65" s="77" t="str">
        <f>IFERROR(VLOOKUP($A65,DimSum_load!$A:$X,MATCH(DimSum!I$1,DimSum_load!$1:$1,0),0),"")</f>
        <v>45</v>
      </c>
      <c r="J65" s="76" t="str">
        <f>IFERROR(VLOOKUP($A65,DimSum_load!$A:$X,MATCH(DimSum!J$1,DimSum_load!$1:$1,0),0),"")</f>
        <v>直发</v>
      </c>
      <c r="K65" s="76" t="str">
        <f>IFERROR(VLOOKUP($A65,DimSum_load!$A:$X,MATCH(DimSum!K$1,DimSum_load!$1:$1,0),0),"")</f>
        <v>绿色点心债</v>
      </c>
      <c r="L65" s="76" t="str">
        <f>IFERROR(VLOOKUP($A65,DimSum_load!$A:$X,MATCH(DimSum!L$1,DimSum_load!$1:$1,0),0),"")</f>
        <v>金融机构</v>
      </c>
      <c r="M65" s="76" t="str">
        <f>IFERROR(VLOOKUP($A65,DimSum_load!$A:$X,MATCH(DimSum!M$1,DimSum_load!$1:$1,0),0),"")</f>
        <v>北京</v>
      </c>
      <c r="N65" s="127" t="str">
        <f>IFERROR(VLOOKUP($A65,DimSum_load!$A:$X,MATCH(DimSum!$N$1,DimSum_load!$1:$1,0),0),"")</f>
        <v>BISL,港分</v>
      </c>
    </row>
    <row r="66" spans="1:14" x14ac:dyDescent="0.25">
      <c r="A66" s="74">
        <f>IFERROR(DimSum[[#This Row],[Index]],"")</f>
        <v>41</v>
      </c>
      <c r="B66" s="75">
        <f>IFERROR(VLOOKUP($A66,DimSum_load!$A:$X,MATCH(DimSum!B$1,DimSum_load!$1:$1,0),0),"")</f>
        <v>45068</v>
      </c>
      <c r="C66" s="79" t="str">
        <f>IFERROR(VLOOKUP($A66,DimSum_load!$A:$X,MATCH(DimSum!C$1,DimSum_load!$1:$1,0),0),"")</f>
        <v>中银澳分</v>
      </c>
      <c r="D66" s="75" t="str">
        <f>IFERROR(VLOOKUP($A66,DimSum_load!$A:$X,MATCH(DimSum!D$1,DimSum_load!$1:$1,0),0),"")</f>
        <v>A1/A/A</v>
      </c>
      <c r="E66" s="77">
        <f>IFERROR(VLOOKUP($A66,DimSum_load!$A:$X,MATCH(DimSum!E$1,DimSum_load!$1:$1,0),0),"")</f>
        <v>20</v>
      </c>
      <c r="F66" s="75" t="str">
        <f>IFERROR(VLOOKUP($A66,DimSum_load!$A:$X,MATCH(DimSum!F$1,DimSum_load!$1:$1,0),0),"")</f>
        <v>2</v>
      </c>
      <c r="G66" s="75" t="str">
        <f>IFERROR(VLOOKUP($A66,DimSum_load!$A:$X,MATCH(DimSum!G$1,DimSum_load!$1:$1,0),0),"")</f>
        <v>2.85%</v>
      </c>
      <c r="H66" s="75" t="str">
        <f>IFERROR(VLOOKUP($A66,DimSum_load!$A:$X,MATCH(DimSum!H$1,DimSum_load!$1:$1,0),0),"")</f>
        <v>3.25%a</v>
      </c>
      <c r="I66" s="77" t="str">
        <f>IFERROR(VLOOKUP($A66,DimSum_load!$A:$X,MATCH(DimSum!I$1,DimSum_load!$1:$1,0),0),"")</f>
        <v>40</v>
      </c>
      <c r="J66" s="76" t="str">
        <f>IFERROR(VLOOKUP($A66,DimSum_load!$A:$X,MATCH(DimSum!J$1,DimSum_load!$1:$1,0),0),"")</f>
        <v>直发</v>
      </c>
      <c r="K66" s="76" t="str">
        <f>IFERROR(VLOOKUP($A66,DimSum_load!$A:$X,MATCH(DimSum!K$1,DimSum_load!$1:$1,0),0),"")</f>
        <v>玉兰点心债</v>
      </c>
      <c r="L66" s="76" t="str">
        <f>IFERROR(VLOOKUP($A66,DimSum_load!$A:$X,MATCH(DimSum!L$1,DimSum_load!$1:$1,0),0),"")</f>
        <v>金融机构</v>
      </c>
      <c r="M66" s="76" t="str">
        <f>IFERROR(VLOOKUP($A66,DimSum_load!$A:$X,MATCH(DimSum!M$1,DimSum_load!$1:$1,0),0),"")</f>
        <v>北京</v>
      </c>
      <c r="N66" s="127" t="str">
        <f>IFERROR(VLOOKUP($A66,DimSum_load!$A:$X,MATCH(DimSum!$N$1,DimSum_load!$1:$1,0),0),"")</f>
        <v>港分</v>
      </c>
    </row>
    <row r="67" spans="1:14" x14ac:dyDescent="0.25">
      <c r="A67" s="74">
        <f>IFERROR(DimSum[[#This Row],[Index]],"")</f>
        <v>40</v>
      </c>
      <c r="B67" s="75">
        <f>IFERROR(VLOOKUP($A67,DimSum_load!$A:$X,MATCH(DimSum!B$1,DimSum_load!$1:$1,0),0),"")</f>
        <v>45057</v>
      </c>
      <c r="C67" s="79" t="str">
        <f>IFERROR(VLOOKUP($A67,DimSum_load!$A:$X,MATCH(DimSum!C$1,DimSum_load!$1:$1,0),0),"")</f>
        <v>内江投控</v>
      </c>
      <c r="D67" s="75" t="str">
        <f>IFERROR(VLOOKUP($A67,DimSum_load!$A:$X,MATCH(DimSum!D$1,DimSum_load!$1:$1,0),0),"")</f>
        <v>--/--/--</v>
      </c>
      <c r="E67" s="77">
        <f>IFERROR(VLOOKUP($A67,DimSum_load!$A:$X,MATCH(DimSum!E$1,DimSum_load!$1:$1,0),0),"")</f>
        <v>3.5</v>
      </c>
      <c r="F67" s="75" t="str">
        <f>IFERROR(VLOOKUP($A67,DimSum_load!$A:$X,MATCH(DimSum!F$1,DimSum_load!$1:$1,0),0),"")</f>
        <v>3</v>
      </c>
      <c r="G67" s="75" t="str">
        <f>IFERROR(VLOOKUP($A67,DimSum_load!$A:$X,MATCH(DimSum!G$1,DimSum_load!$1:$1,0),0),"")</f>
        <v>7.68%</v>
      </c>
      <c r="H67" s="75" t="str">
        <f>IFERROR(VLOOKUP($A67,DimSum_load!$A:$X,MATCH(DimSum!H$1,DimSum_load!$1:$1,0),0),"")</f>
        <v>--</v>
      </c>
      <c r="I67" s="77" t="str">
        <f>IFERROR(VLOOKUP($A67,DimSum_load!$A:$X,MATCH(DimSum!I$1,DimSum_load!$1:$1,0),0),"")</f>
        <v>--</v>
      </c>
      <c r="J67" s="76" t="str">
        <f>IFERROR(VLOOKUP($A67,DimSum_load!$A:$X,MATCH(DimSum!J$1,DimSum_load!$1:$1,0),0),"")</f>
        <v>直发</v>
      </c>
      <c r="K67" s="76" t="str">
        <f>IFERROR(VLOOKUP($A67,DimSum_load!$A:$X,MATCH(DimSum!K$1,DimSum_load!$1:$1,0),0),"")</f>
        <v>--</v>
      </c>
      <c r="L67" s="76" t="str">
        <f>IFERROR(VLOOKUP($A67,DimSum_load!$A:$X,MATCH(DimSum!L$1,DimSum_load!$1:$1,0),0),"")</f>
        <v>地方平台</v>
      </c>
      <c r="M67" s="76" t="str">
        <f>IFERROR(VLOOKUP($A67,DimSum_load!$A:$X,MATCH(DimSum!M$1,DimSum_load!$1:$1,0),0),"")</f>
        <v>四川</v>
      </c>
      <c r="N67" s="127" t="str">
        <f>IFERROR(VLOOKUP($A67,DimSum_load!$A:$X,MATCH(DimSum!$N$1,DimSum_load!$1:$1,0),0),"")</f>
        <v>--</v>
      </c>
    </row>
    <row r="68" spans="1:14" x14ac:dyDescent="0.25">
      <c r="A68" s="74">
        <f>IFERROR(DimSum[[#This Row],[Index]],"")</f>
        <v>39</v>
      </c>
      <c r="B68" s="75">
        <f>IFERROR(VLOOKUP($A68,DimSum_load!$A:$X,MATCH(DimSum!B$1,DimSum_load!$1:$1,0),0),"")</f>
        <v>45056</v>
      </c>
      <c r="C68" s="79" t="str">
        <f>IFERROR(VLOOKUP($A68,DimSum_load!$A:$X,MATCH(DimSum!C$1,DimSum_load!$1:$1,0),0),"")</f>
        <v>海通证券</v>
      </c>
      <c r="D68" s="75" t="str">
        <f>IFERROR(VLOOKUP($A68,DimSum_load!$A:$X,MATCH(DimSum!D$1,DimSum_load!$1:$1,0),0),"")</f>
        <v>--/BBB/--</v>
      </c>
      <c r="E68" s="77">
        <f>IFERROR(VLOOKUP($A68,DimSum_load!$A:$X,MATCH(DimSum!E$1,DimSum_load!$1:$1,0),0),"")</f>
        <v>28</v>
      </c>
      <c r="F68" s="75" t="str">
        <f>IFERROR(VLOOKUP($A68,DimSum_load!$A:$X,MATCH(DimSum!F$1,DimSum_load!$1:$1,0),0),"")</f>
        <v>3</v>
      </c>
      <c r="G68" s="75" t="str">
        <f>IFERROR(VLOOKUP($A68,DimSum_load!$A:$X,MATCH(DimSum!G$1,DimSum_load!$1:$1,0),0),"")</f>
        <v>3.2%</v>
      </c>
      <c r="H68" s="75" t="str">
        <f>IFERROR(VLOOKUP($A68,DimSum_load!$A:$X,MATCH(DimSum!H$1,DimSum_load!$1:$1,0),0),"")</f>
        <v>3.55%a</v>
      </c>
      <c r="I68" s="77" t="str">
        <f>IFERROR(VLOOKUP($A68,DimSum_load!$A:$X,MATCH(DimSum!I$1,DimSum_load!$1:$1,0),0),"")</f>
        <v>35</v>
      </c>
      <c r="J68" s="76" t="str">
        <f>IFERROR(VLOOKUP($A68,DimSum_load!$A:$X,MATCH(DimSum!J$1,DimSum_load!$1:$1,0),0),"")</f>
        <v>担保</v>
      </c>
      <c r="K68" s="76" t="str">
        <f>IFERROR(VLOOKUP($A68,DimSum_load!$A:$X,MATCH(DimSum!K$1,DimSum_load!$1:$1,0),0),"")</f>
        <v>--</v>
      </c>
      <c r="L68" s="76" t="str">
        <f>IFERROR(VLOOKUP($A68,DimSum_load!$A:$X,MATCH(DimSum!L$1,DimSum_load!$1:$1,0),0),"")</f>
        <v>金融机构</v>
      </c>
      <c r="M68" s="76" t="str">
        <f>IFERROR(VLOOKUP($A68,DimSum_load!$A:$X,MATCH(DimSum!M$1,DimSum_load!$1:$1,0),0),"")</f>
        <v>上海</v>
      </c>
      <c r="N68" s="127" t="str">
        <f>IFERROR(VLOOKUP($A68,DimSum_load!$A:$X,MATCH(DimSum!$N$1,DimSum_load!$1:$1,0),0),"")</f>
        <v>BISL,港分</v>
      </c>
    </row>
    <row r="69" spans="1:14" x14ac:dyDescent="0.25">
      <c r="A69" s="74">
        <f>IFERROR(DimSum[[#This Row],[Index]],"")</f>
        <v>38</v>
      </c>
      <c r="B69" s="75">
        <f>IFERROR(VLOOKUP($A69,DimSum_load!$A:$X,MATCH(DimSum!B$1,DimSum_load!$1:$1,0),0),"")</f>
        <v>45036</v>
      </c>
      <c r="C69" s="79" t="str">
        <f>IFERROR(VLOOKUP($A69,DimSum_load!$A:$X,MATCH(DimSum!C$1,DimSum_load!$1:$1,0),0),"")</f>
        <v>珠海华发</v>
      </c>
      <c r="D69" s="75" t="str">
        <f>IFERROR(VLOOKUP($A69,DimSum_load!$A:$X,MATCH(DimSum!D$1,DimSum_load!$1:$1,0),0),"")</f>
        <v>--/--/--</v>
      </c>
      <c r="E69" s="77">
        <f>IFERROR(VLOOKUP($A69,DimSum_load!$A:$X,MATCH(DimSum!E$1,DimSum_load!$1:$1,0),0),"")</f>
        <v>5</v>
      </c>
      <c r="F69" s="75" t="str">
        <f>IFERROR(VLOOKUP($A69,DimSum_load!$A:$X,MATCH(DimSum!F$1,DimSum_load!$1:$1,0),0),"")</f>
        <v>3</v>
      </c>
      <c r="G69" s="75" t="str">
        <f>IFERROR(VLOOKUP($A69,DimSum_load!$A:$X,MATCH(DimSum!G$1,DimSum_load!$1:$1,0),0),"")</f>
        <v>4.5%</v>
      </c>
      <c r="H69" s="75" t="str">
        <f>IFERROR(VLOOKUP($A69,DimSum_load!$A:$X,MATCH(DimSum!H$1,DimSum_load!$1:$1,0),0),"")</f>
        <v>--</v>
      </c>
      <c r="I69" s="77" t="str">
        <f>IFERROR(VLOOKUP($A69,DimSum_load!$A:$X,MATCH(DimSum!I$1,DimSum_load!$1:$1,0),0),"")</f>
        <v>--</v>
      </c>
      <c r="J69" s="76" t="str">
        <f>IFERROR(VLOOKUP($A69,DimSum_load!$A:$X,MATCH(DimSum!J$1,DimSum_load!$1:$1,0),0),"")</f>
        <v>担保</v>
      </c>
      <c r="K69" s="76" t="str">
        <f>IFERROR(VLOOKUP($A69,DimSum_load!$A:$X,MATCH(DimSum!K$1,DimSum_load!$1:$1,0),0),"")</f>
        <v>澳交所点心债</v>
      </c>
      <c r="L69" s="76" t="str">
        <f>IFERROR(VLOOKUP($A69,DimSum_load!$A:$X,MATCH(DimSum!L$1,DimSum_load!$1:$1,0),0),"")</f>
        <v>地方平台</v>
      </c>
      <c r="M69" s="76" t="str">
        <f>IFERROR(VLOOKUP($A69,DimSum_load!$A:$X,MATCH(DimSum!M$1,DimSum_load!$1:$1,0),0),"")</f>
        <v>广东</v>
      </c>
      <c r="N69" s="127" t="str">
        <f>IFERROR(VLOOKUP($A69,DimSum_load!$A:$X,MATCH(DimSum!$N$1,DimSum_load!$1:$1,0),0),"")</f>
        <v>--</v>
      </c>
    </row>
    <row r="70" spans="1:14" x14ac:dyDescent="0.25">
      <c r="A70" s="74">
        <f>IFERROR(DimSum[[#This Row],[Index]],"")</f>
        <v>37</v>
      </c>
      <c r="B70" s="75">
        <f>IFERROR(VLOOKUP($A70,DimSum_load!$A:$X,MATCH(DimSum!B$1,DimSum_load!$1:$1,0),0),"")</f>
        <v>45036</v>
      </c>
      <c r="C70" s="79" t="str">
        <f>IFERROR(VLOOKUP($A70,DimSum_load!$A:$X,MATCH(DimSum!C$1,DimSum_load!$1:$1,0),0),"")</f>
        <v>中信建投</v>
      </c>
      <c r="D70" s="75" t="str">
        <f>IFERROR(VLOOKUP($A70,DimSum_load!$A:$X,MATCH(DimSum!D$1,DimSum_load!$1:$1,0),0),"")</f>
        <v>--/BBB+/--</v>
      </c>
      <c r="E70" s="77">
        <f>IFERROR(VLOOKUP($A70,DimSum_load!$A:$X,MATCH(DimSum!E$1,DimSum_load!$1:$1,0),0),"")</f>
        <v>15</v>
      </c>
      <c r="F70" s="75" t="str">
        <f>IFERROR(VLOOKUP($A70,DimSum_load!$A:$X,MATCH(DimSum!F$1,DimSum_load!$1:$1,0),0),"")</f>
        <v>2</v>
      </c>
      <c r="G70" s="75" t="str">
        <f>IFERROR(VLOOKUP($A70,DimSum_load!$A:$X,MATCH(DimSum!G$1,DimSum_load!$1:$1,0),0),"")</f>
        <v>3.15%</v>
      </c>
      <c r="H70" s="75" t="str">
        <f>IFERROR(VLOOKUP($A70,DimSum_load!$A:$X,MATCH(DimSum!H$1,DimSum_load!$1:$1,0),0),"")</f>
        <v>3.45%a</v>
      </c>
      <c r="I70" s="77" t="str">
        <f>IFERROR(VLOOKUP($A70,DimSum_load!$A:$X,MATCH(DimSum!I$1,DimSum_load!$1:$1,0),0),"")</f>
        <v>30</v>
      </c>
      <c r="J70" s="76" t="str">
        <f>IFERROR(VLOOKUP($A70,DimSum_load!$A:$X,MATCH(DimSum!J$1,DimSum_load!$1:$1,0),0),"")</f>
        <v>担保</v>
      </c>
      <c r="K70" s="76" t="str">
        <f>IFERROR(VLOOKUP($A70,DimSum_load!$A:$X,MATCH(DimSum!K$1,DimSum_load!$1:$1,0),0),"")</f>
        <v>--</v>
      </c>
      <c r="L70" s="76" t="str">
        <f>IFERROR(VLOOKUP($A70,DimSum_load!$A:$X,MATCH(DimSum!L$1,DimSum_load!$1:$1,0),0),"")</f>
        <v>金融机构</v>
      </c>
      <c r="M70" s="76" t="str">
        <f>IFERROR(VLOOKUP($A70,DimSum_load!$A:$X,MATCH(DimSum!M$1,DimSum_load!$1:$1,0),0),"")</f>
        <v>北京</v>
      </c>
      <c r="N70" s="127" t="str">
        <f>IFERROR(VLOOKUP($A70,DimSum_load!$A:$X,MATCH(DimSum!$N$1,DimSum_load!$1:$1,0),0),"")</f>
        <v>BISL,港分</v>
      </c>
    </row>
    <row r="71" spans="1:14" x14ac:dyDescent="0.25">
      <c r="A71" s="74">
        <f>IFERROR(DimSum[[#This Row],[Index]],"")</f>
        <v>36</v>
      </c>
      <c r="B71" s="75">
        <f>IFERROR(VLOOKUP($A71,DimSum_load!$A:$X,MATCH(DimSum!B$1,DimSum_load!$1:$1,0),0),"")</f>
        <v>45036</v>
      </c>
      <c r="C71" s="79" t="str">
        <f>IFERROR(VLOOKUP($A71,DimSum_load!$A:$X,MATCH(DimSum!C$1,DimSum_load!$1:$1,0),0),"")</f>
        <v>中信建投</v>
      </c>
      <c r="D71" s="75" t="str">
        <f>IFERROR(VLOOKUP($A71,DimSum_load!$A:$X,MATCH(DimSum!D$1,DimSum_load!$1:$1,0),0),"")</f>
        <v>--/BBB+/--</v>
      </c>
      <c r="E71" s="77">
        <f>IFERROR(VLOOKUP($A71,DimSum_load!$A:$X,MATCH(DimSum!E$1,DimSum_load!$1:$1,0),0),"")</f>
        <v>15</v>
      </c>
      <c r="F71" s="75" t="str">
        <f>IFERROR(VLOOKUP($A71,DimSum_load!$A:$X,MATCH(DimSum!F$1,DimSum_load!$1:$1,0),0),"")</f>
        <v>3</v>
      </c>
      <c r="G71" s="75" t="str">
        <f>IFERROR(VLOOKUP($A71,DimSum_load!$A:$X,MATCH(DimSum!G$1,DimSum_load!$1:$1,0),0),"")</f>
        <v>3.25%</v>
      </c>
      <c r="H71" s="75" t="str">
        <f>IFERROR(VLOOKUP($A71,DimSum_load!$A:$X,MATCH(DimSum!H$1,DimSum_load!$1:$1,0),0),"")</f>
        <v>3.55%a</v>
      </c>
      <c r="I71" s="77" t="str">
        <f>IFERROR(VLOOKUP($A71,DimSum_load!$A:$X,MATCH(DimSum!I$1,DimSum_load!$1:$1,0),0),"")</f>
        <v>30</v>
      </c>
      <c r="J71" s="76" t="str">
        <f>IFERROR(VLOOKUP($A71,DimSum_load!$A:$X,MATCH(DimSum!J$1,DimSum_load!$1:$1,0),0),"")</f>
        <v>担保</v>
      </c>
      <c r="K71" s="76" t="str">
        <f>IFERROR(VLOOKUP($A71,DimSum_load!$A:$X,MATCH(DimSum!K$1,DimSum_load!$1:$1,0),0),"")</f>
        <v>--</v>
      </c>
      <c r="L71" s="76" t="str">
        <f>IFERROR(VLOOKUP($A71,DimSum_load!$A:$X,MATCH(DimSum!L$1,DimSum_load!$1:$1,0),0),"")</f>
        <v>金融机构</v>
      </c>
      <c r="M71" s="76" t="str">
        <f>IFERROR(VLOOKUP($A71,DimSum_load!$A:$X,MATCH(DimSum!M$1,DimSum_load!$1:$1,0),0),"")</f>
        <v>北京</v>
      </c>
      <c r="N71" s="127" t="str">
        <f>IFERROR(VLOOKUP($A71,DimSum_load!$A:$X,MATCH(DimSum!$N$1,DimSum_load!$1:$1,0),0),"")</f>
        <v>BISL,港分</v>
      </c>
    </row>
    <row r="72" spans="1:14" x14ac:dyDescent="0.25">
      <c r="A72" s="74">
        <f>IFERROR(DimSum[[#This Row],[Index]],"")</f>
        <v>35</v>
      </c>
      <c r="B72" s="75">
        <f>IFERROR(VLOOKUP($A72,DimSum_load!$A:$X,MATCH(DimSum!B$1,DimSum_load!$1:$1,0),0),"")</f>
        <v>45028</v>
      </c>
      <c r="C72" s="79" t="str">
        <f>IFERROR(VLOOKUP($A72,DimSum_load!$A:$X,MATCH(DimSum!C$1,DimSum_load!$1:$1,0),0),"")</f>
        <v>中教控股</v>
      </c>
      <c r="D72" s="75" t="str">
        <f>IFERROR(VLOOKUP($A72,DimSum_load!$A:$X,MATCH(DimSum!D$1,DimSum_load!$1:$1,0),0),"")</f>
        <v>--/--/--</v>
      </c>
      <c r="E72" s="77">
        <f>IFERROR(VLOOKUP($A72,DimSum_load!$A:$X,MATCH(DimSum!E$1,DimSum_load!$1:$1,0),0),"")</f>
        <v>5</v>
      </c>
      <c r="F72" s="75" t="str">
        <f>IFERROR(VLOOKUP($A72,DimSum_load!$A:$X,MATCH(DimSum!F$1,DimSum_load!$1:$1,0),0),"")</f>
        <v>3</v>
      </c>
      <c r="G72" s="75" t="str">
        <f>IFERROR(VLOOKUP($A72,DimSum_load!$A:$X,MATCH(DimSum!G$1,DimSum_load!$1:$1,0),0),"")</f>
        <v>4%</v>
      </c>
      <c r="H72" s="75" t="str">
        <f>IFERROR(VLOOKUP($A72,DimSum_load!$A:$X,MATCH(DimSum!H$1,DimSum_load!$1:$1,0),0),"")</f>
        <v>4.7%a</v>
      </c>
      <c r="I72" s="77" t="str">
        <f>IFERROR(VLOOKUP($A72,DimSum_load!$A:$X,MATCH(DimSum!I$1,DimSum_load!$1:$1,0),0),"")</f>
        <v>45</v>
      </c>
      <c r="J72" s="76" t="str">
        <f>IFERROR(VLOOKUP($A72,DimSum_load!$A:$X,MATCH(DimSum!J$1,DimSum_load!$1:$1,0),0),"")</f>
        <v>担保</v>
      </c>
      <c r="K72" s="76" t="str">
        <f>IFERROR(VLOOKUP($A72,DimSum_load!$A:$X,MATCH(DimSum!K$1,DimSum_load!$1:$1,0),0),"")</f>
        <v>--</v>
      </c>
      <c r="L72" s="76" t="str">
        <f>IFERROR(VLOOKUP($A72,DimSum_load!$A:$X,MATCH(DimSum!L$1,DimSum_load!$1:$1,0),0),"")</f>
        <v>产业</v>
      </c>
      <c r="M72" s="76" t="str">
        <f>IFERROR(VLOOKUP($A72,DimSum_load!$A:$X,MATCH(DimSum!M$1,DimSum_load!$1:$1,0),0),"")</f>
        <v>江西</v>
      </c>
      <c r="N72" s="127" t="str">
        <f>IFERROR(VLOOKUP($A72,DimSum_load!$A:$X,MATCH(DimSum!$N$1,DimSum_load!$1:$1,0),0),"")</f>
        <v>港分</v>
      </c>
    </row>
    <row r="73" spans="1:14" x14ac:dyDescent="0.25">
      <c r="A73" s="74">
        <f>IFERROR(DimSum[[#This Row],[Index]],"")</f>
        <v>34</v>
      </c>
      <c r="B73" s="75">
        <f>IFERROR(VLOOKUP($A73,DimSum_load!$A:$X,MATCH(DimSum!B$1,DimSum_load!$1:$1,0),0),"")</f>
        <v>45005</v>
      </c>
      <c r="C73" s="79" t="str">
        <f>IFERROR(VLOOKUP($A73,DimSum_load!$A:$X,MATCH(DimSum!C$1,DimSum_load!$1:$1,0),0),"")</f>
        <v>中银港分</v>
      </c>
      <c r="D73" s="75" t="str">
        <f>IFERROR(VLOOKUP($A73,DimSum_load!$A:$X,MATCH(DimSum!D$1,DimSum_load!$1:$1,0),0),"")</f>
        <v>A1/A/A</v>
      </c>
      <c r="E73" s="77">
        <f>IFERROR(VLOOKUP($A73,DimSum_load!$A:$X,MATCH(DimSum!E$1,DimSum_load!$1:$1,0),0),"")</f>
        <v>10</v>
      </c>
      <c r="F73" s="75" t="str">
        <f>IFERROR(VLOOKUP($A73,DimSum_load!$A:$X,MATCH(DimSum!F$1,DimSum_load!$1:$1,0),0),"")</f>
        <v>2</v>
      </c>
      <c r="G73" s="75" t="str">
        <f>IFERROR(VLOOKUP($A73,DimSum_load!$A:$X,MATCH(DimSum!G$1,DimSum_load!$1:$1,0),0),"")</f>
        <v>2.93%</v>
      </c>
      <c r="H73" s="75" t="str">
        <f>IFERROR(VLOOKUP($A73,DimSum_load!$A:$X,MATCH(DimSum!H$1,DimSum_load!$1:$1,0),0),"")</f>
        <v>3.4%a</v>
      </c>
      <c r="I73" s="77" t="str">
        <f>IFERROR(VLOOKUP($A73,DimSum_load!$A:$X,MATCH(DimSum!I$1,DimSum_load!$1:$1,0),0),"")</f>
        <v>47</v>
      </c>
      <c r="J73" s="76" t="str">
        <f>IFERROR(VLOOKUP($A73,DimSum_load!$A:$X,MATCH(DimSum!J$1,DimSum_load!$1:$1,0),0),"")</f>
        <v>直发</v>
      </c>
      <c r="K73" s="76" t="str">
        <f>IFERROR(VLOOKUP($A73,DimSum_load!$A:$X,MATCH(DimSum!K$1,DimSum_load!$1:$1,0),0),"")</f>
        <v>可持续点心债</v>
      </c>
      <c r="L73" s="76" t="str">
        <f>IFERROR(VLOOKUP($A73,DimSum_load!$A:$X,MATCH(DimSum!L$1,DimSum_load!$1:$1,0),0),"")</f>
        <v>金融机构</v>
      </c>
      <c r="M73" s="76" t="str">
        <f>IFERROR(VLOOKUP($A73,DimSum_load!$A:$X,MATCH(DimSum!M$1,DimSum_load!$1:$1,0),0),"")</f>
        <v>北京</v>
      </c>
      <c r="N73" s="127" t="str">
        <f>IFERROR(VLOOKUP($A73,DimSum_load!$A:$X,MATCH(DimSum!$N$1,DimSum_load!$1:$1,0),0),"")</f>
        <v>港分</v>
      </c>
    </row>
    <row r="74" spans="1:14" x14ac:dyDescent="0.25">
      <c r="A74" s="74">
        <f>IFERROR(DimSum[[#This Row],[Index]],"")</f>
        <v>33</v>
      </c>
      <c r="B74" s="75">
        <f>IFERROR(VLOOKUP($A74,DimSum_load!$A:$X,MATCH(DimSum!B$1,DimSum_load!$1:$1,0),0),"")</f>
        <v>44991</v>
      </c>
      <c r="C74" s="79" t="str">
        <f>IFERROR(VLOOKUP($A74,DimSum_load!$A:$X,MATCH(DimSum!C$1,DimSum_load!$1:$1,0),0),"")</f>
        <v>铁岭公投</v>
      </c>
      <c r="D74" s="75" t="str">
        <f>IFERROR(VLOOKUP($A74,DimSum_load!$A:$X,MATCH(DimSum!D$1,DimSum_load!$1:$1,0),0),"")</f>
        <v>--/--/--</v>
      </c>
      <c r="E74" s="77">
        <f>IFERROR(VLOOKUP($A74,DimSum_load!$A:$X,MATCH(DimSum!E$1,DimSum_load!$1:$1,0),0),"")</f>
        <v>10.5</v>
      </c>
      <c r="F74" s="75" t="str">
        <f>IFERROR(VLOOKUP($A74,DimSum_load!$A:$X,MATCH(DimSum!F$1,DimSum_load!$1:$1,0),0),"")</f>
        <v>3</v>
      </c>
      <c r="G74" s="75" t="str">
        <f>IFERROR(VLOOKUP($A74,DimSum_load!$A:$X,MATCH(DimSum!G$1,DimSum_load!$1:$1,0),0),"")</f>
        <v>7.8%</v>
      </c>
      <c r="H74" s="75" t="str">
        <f>IFERROR(VLOOKUP($A74,DimSum_load!$A:$X,MATCH(DimSum!H$1,DimSum_load!$1:$1,0),0),"")</f>
        <v>--</v>
      </c>
      <c r="I74" s="77" t="str">
        <f>IFERROR(VLOOKUP($A74,DimSum_load!$A:$X,MATCH(DimSum!I$1,DimSum_load!$1:$1,0),0),"")</f>
        <v>--</v>
      </c>
      <c r="J74" s="76" t="str">
        <f>IFERROR(VLOOKUP($A74,DimSum_load!$A:$X,MATCH(DimSum!J$1,DimSum_load!$1:$1,0),0),"")</f>
        <v>直发</v>
      </c>
      <c r="K74" s="76" t="str">
        <f>IFERROR(VLOOKUP($A74,DimSum_load!$A:$X,MATCH(DimSum!K$1,DimSum_load!$1:$1,0),0),"")</f>
        <v>--</v>
      </c>
      <c r="L74" s="76" t="str">
        <f>IFERROR(VLOOKUP($A74,DimSum_load!$A:$X,MATCH(DimSum!L$1,DimSum_load!$1:$1,0),0),"")</f>
        <v>地方平台</v>
      </c>
      <c r="M74" s="76" t="str">
        <f>IFERROR(VLOOKUP($A74,DimSum_load!$A:$X,MATCH(DimSum!M$1,DimSum_load!$1:$1,0),0),"")</f>
        <v>辽宁</v>
      </c>
      <c r="N74" s="127" t="str">
        <f>IFERROR(VLOOKUP($A74,DimSum_load!$A:$X,MATCH(DimSum!$N$1,DimSum_load!$1:$1,0),0),"")</f>
        <v>--</v>
      </c>
    </row>
    <row r="75" spans="1:14" x14ac:dyDescent="0.25">
      <c r="A75" s="74">
        <f>IFERROR(DimSum[[#This Row],[Index]],"")</f>
        <v>32</v>
      </c>
      <c r="B75" s="75">
        <f>IFERROR(VLOOKUP($A75,DimSum_load!$A:$X,MATCH(DimSum!B$1,DimSum_load!$1:$1,0),0),"")</f>
        <v>44978</v>
      </c>
      <c r="C75" s="79" t="str">
        <f>IFERROR(VLOOKUP($A75,DimSum_load!$A:$X,MATCH(DimSum!C$1,DimSum_load!$1:$1,0),0),"")</f>
        <v>交银港分</v>
      </c>
      <c r="D75" s="75" t="str">
        <f>IFERROR(VLOOKUP($A75,DimSum_load!$A:$X,MATCH(DimSum!D$1,DimSum_load!$1:$1,0),0),"")</f>
        <v>A2/--/--</v>
      </c>
      <c r="E75" s="77">
        <f>IFERROR(VLOOKUP($A75,DimSum_load!$A:$X,MATCH(DimSum!E$1,DimSum_load!$1:$1,0),0),"")</f>
        <v>38</v>
      </c>
      <c r="F75" s="75" t="str">
        <f>IFERROR(VLOOKUP($A75,DimSum_load!$A:$X,MATCH(DimSum!F$1,DimSum_load!$1:$1,0),0),"")</f>
        <v>2</v>
      </c>
      <c r="G75" s="75" t="str">
        <f>IFERROR(VLOOKUP($A75,DimSum_load!$A:$X,MATCH(DimSum!G$1,DimSum_load!$1:$1,0),0),"")</f>
        <v>2.97%</v>
      </c>
      <c r="H75" s="75" t="str">
        <f>IFERROR(VLOOKUP($A75,DimSum_load!$A:$X,MATCH(DimSum!H$1,DimSum_load!$1:$1,0),0),"")</f>
        <v>3.5%a</v>
      </c>
      <c r="I75" s="77" t="str">
        <f>IFERROR(VLOOKUP($A75,DimSum_load!$A:$X,MATCH(DimSum!I$1,DimSum_load!$1:$1,0),0),"")</f>
        <v>53</v>
      </c>
      <c r="J75" s="76" t="str">
        <f>IFERROR(VLOOKUP($A75,DimSum_load!$A:$X,MATCH(DimSum!J$1,DimSum_load!$1:$1,0),0),"")</f>
        <v>直发</v>
      </c>
      <c r="K75" s="76" t="str">
        <f>IFERROR(VLOOKUP($A75,DimSum_load!$A:$X,MATCH(DimSum!K$1,DimSum_load!$1:$1,0),0),"")</f>
        <v>--</v>
      </c>
      <c r="L75" s="76" t="str">
        <f>IFERROR(VLOOKUP($A75,DimSum_load!$A:$X,MATCH(DimSum!L$1,DimSum_load!$1:$1,0),0),"")</f>
        <v>金融机构</v>
      </c>
      <c r="M75" s="76" t="str">
        <f>IFERROR(VLOOKUP($A75,DimSum_load!$A:$X,MATCH(DimSum!M$1,DimSum_load!$1:$1,0),0),"")</f>
        <v>上海</v>
      </c>
      <c r="N75" s="127" t="str">
        <f>IFERROR(VLOOKUP($A75,DimSum_load!$A:$X,MATCH(DimSum!$N$1,DimSum_load!$1:$1,0),0),"")</f>
        <v>港分</v>
      </c>
    </row>
    <row r="76" spans="1:14" x14ac:dyDescent="0.25">
      <c r="A76" s="74">
        <f>IFERROR(DimSum[[#This Row],[Index]],"")</f>
        <v>31</v>
      </c>
      <c r="B76" s="75">
        <f>IFERROR(VLOOKUP($A76,DimSum_load!$A:$X,MATCH(DimSum!B$1,DimSum_load!$1:$1,0),0),"")</f>
        <v>44944</v>
      </c>
      <c r="C76" s="79" t="str">
        <f>IFERROR(VLOOKUP($A76,DimSum_load!$A:$X,MATCH(DimSum!C$1,DimSum_load!$1:$1,0),0),"")</f>
        <v>农银港分</v>
      </c>
      <c r="D76" s="75" t="str">
        <f>IFERROR(VLOOKUP($A76,DimSum_load!$A:$X,MATCH(DimSum!D$1,DimSum_load!$1:$1,0),0),"")</f>
        <v>A1/--/--</v>
      </c>
      <c r="E76" s="77">
        <f>IFERROR(VLOOKUP($A76,DimSum_load!$A:$X,MATCH(DimSum!E$1,DimSum_load!$1:$1,0),0),"")</f>
        <v>25</v>
      </c>
      <c r="F76" s="75" t="str">
        <f>IFERROR(VLOOKUP($A76,DimSum_load!$A:$X,MATCH(DimSum!F$1,DimSum_load!$1:$1,0),0),"")</f>
        <v>2</v>
      </c>
      <c r="G76" s="75" t="str">
        <f>IFERROR(VLOOKUP($A76,DimSum_load!$A:$X,MATCH(DimSum!G$1,DimSum_load!$1:$1,0),0),"")</f>
        <v>2.97%</v>
      </c>
      <c r="H76" s="75" t="str">
        <f>IFERROR(VLOOKUP($A76,DimSum_load!$A:$X,MATCH(DimSum!H$1,DimSum_load!$1:$1,0),0),"")</f>
        <v>3.5%a</v>
      </c>
      <c r="I76" s="77" t="str">
        <f>IFERROR(VLOOKUP($A76,DimSum_load!$A:$X,MATCH(DimSum!I$1,DimSum_load!$1:$1,0),0),"")</f>
        <v>53</v>
      </c>
      <c r="J76" s="76" t="str">
        <f>IFERROR(VLOOKUP($A76,DimSum_load!$A:$X,MATCH(DimSum!J$1,DimSum_load!$1:$1,0),0),"")</f>
        <v>直发</v>
      </c>
      <c r="K76" s="76" t="str">
        <f>IFERROR(VLOOKUP($A76,DimSum_load!$A:$X,MATCH(DimSum!K$1,DimSum_load!$1:$1,0),0),"")</f>
        <v>--</v>
      </c>
      <c r="L76" s="76" t="str">
        <f>IFERROR(VLOOKUP($A76,DimSum_load!$A:$X,MATCH(DimSum!L$1,DimSum_load!$1:$1,0),0),"")</f>
        <v>金融机构</v>
      </c>
      <c r="M76" s="76" t="str">
        <f>IFERROR(VLOOKUP($A76,DimSum_load!$A:$X,MATCH(DimSum!M$1,DimSum_load!$1:$1,0),0),"")</f>
        <v>北京</v>
      </c>
      <c r="N76" s="127" t="str">
        <f>IFERROR(VLOOKUP($A76,DimSum_load!$A:$X,MATCH(DimSum!$N$1,DimSum_load!$1:$1,0),0),"")</f>
        <v>港分</v>
      </c>
    </row>
    <row r="77" spans="1:14" x14ac:dyDescent="0.25">
      <c r="A77" s="74">
        <f>IFERROR(DimSum[[#This Row],[Index]],"")</f>
        <v>30</v>
      </c>
      <c r="B77" s="75">
        <f>IFERROR(VLOOKUP($A77,DimSum_load!$A:$X,MATCH(DimSum!B$1,DimSum_load!$1:$1,0),0),"")</f>
        <v>44937</v>
      </c>
      <c r="C77" s="79" t="str">
        <f>IFERROR(VLOOKUP($A77,DimSum_load!$A:$X,MATCH(DimSum!C$1,DimSum_load!$1:$1,0),0),"")</f>
        <v>工银新分</v>
      </c>
      <c r="D77" s="75" t="str">
        <f>IFERROR(VLOOKUP($A77,DimSum_load!$A:$X,MATCH(DimSum!D$1,DimSum_load!$1:$1,0),0),"")</f>
        <v>A1/--/--</v>
      </c>
      <c r="E77" s="77">
        <f>IFERROR(VLOOKUP($A77,DimSum_load!$A:$X,MATCH(DimSum!E$1,DimSum_load!$1:$1,0),0),"")</f>
        <v>25</v>
      </c>
      <c r="F77" s="75" t="str">
        <f>IFERROR(VLOOKUP($A77,DimSum_load!$A:$X,MATCH(DimSum!F$1,DimSum_load!$1:$1,0),0),"")</f>
        <v>2</v>
      </c>
      <c r="G77" s="75" t="str">
        <f>IFERROR(VLOOKUP($A77,DimSum_load!$A:$X,MATCH(DimSum!G$1,DimSum_load!$1:$1,0),0),"")</f>
        <v>3%</v>
      </c>
      <c r="H77" s="75" t="str">
        <f>IFERROR(VLOOKUP($A77,DimSum_load!$A:$X,MATCH(DimSum!H$1,DimSum_load!$1:$1,0),0),"")</f>
        <v>3.5%a</v>
      </c>
      <c r="I77" s="77" t="str">
        <f>IFERROR(VLOOKUP($A77,DimSum_load!$A:$X,MATCH(DimSum!I$1,DimSum_load!$1:$1,0),0),"")</f>
        <v>50</v>
      </c>
      <c r="J77" s="76" t="str">
        <f>IFERROR(VLOOKUP($A77,DimSum_load!$A:$X,MATCH(DimSum!J$1,DimSum_load!$1:$1,0),0),"")</f>
        <v>直发</v>
      </c>
      <c r="K77" s="76" t="str">
        <f>IFERROR(VLOOKUP($A77,DimSum_load!$A:$X,MATCH(DimSum!K$1,DimSum_load!$1:$1,0),0),"")</f>
        <v>--</v>
      </c>
      <c r="L77" s="76" t="str">
        <f>IFERROR(VLOOKUP($A77,DimSum_load!$A:$X,MATCH(DimSum!L$1,DimSum_load!$1:$1,0),0),"")</f>
        <v>金融机构</v>
      </c>
      <c r="M77" s="76" t="str">
        <f>IFERROR(VLOOKUP($A77,DimSum_load!$A:$X,MATCH(DimSum!M$1,DimSum_load!$1:$1,0),0),"")</f>
        <v>北京</v>
      </c>
      <c r="N77" s="127" t="str">
        <f>IFERROR(VLOOKUP($A77,DimSum_load!$A:$X,MATCH(DimSum!$N$1,DimSum_load!$1:$1,0),0),"")</f>
        <v>港分</v>
      </c>
    </row>
    <row r="78" spans="1:14" x14ac:dyDescent="0.25">
      <c r="A78" s="74">
        <f>IFERROR(DimSum[[#This Row],[Index]],"")</f>
        <v>29</v>
      </c>
      <c r="B78" s="75">
        <f>IFERROR(VLOOKUP($A78,DimSum_load!$A:$X,MATCH(DimSum!B$1,DimSum_load!$1:$1,0),0),"")</f>
        <v>44936</v>
      </c>
      <c r="C78" s="79" t="str">
        <f>IFERROR(VLOOKUP($A78,DimSum_load!$A:$X,MATCH(DimSum!C$1,DimSum_load!$1:$1,0),0),"")</f>
        <v>民银港分</v>
      </c>
      <c r="D78" s="75" t="str">
        <f>IFERROR(VLOOKUP($A78,DimSum_load!$A:$X,MATCH(DimSum!D$1,DimSum_load!$1:$1,0),0),"")</f>
        <v>--/BBB-/--</v>
      </c>
      <c r="E78" s="77">
        <f>IFERROR(VLOOKUP($A78,DimSum_load!$A:$X,MATCH(DimSum!E$1,DimSum_load!$1:$1,0),0),"")</f>
        <v>20</v>
      </c>
      <c r="F78" s="75" t="str">
        <f>IFERROR(VLOOKUP($A78,DimSum_load!$A:$X,MATCH(DimSum!F$1,DimSum_load!$1:$1,0),0),"")</f>
        <v>2</v>
      </c>
      <c r="G78" s="75" t="str">
        <f>IFERROR(VLOOKUP($A78,DimSum_load!$A:$X,MATCH(DimSum!G$1,DimSum_load!$1:$1,0),0),"")</f>
        <v>3.15%</v>
      </c>
      <c r="H78" s="75" t="str">
        <f>IFERROR(VLOOKUP($A78,DimSum_load!$A:$X,MATCH(DimSum!H$1,DimSum_load!$1:$1,0),0),"")</f>
        <v>3.6%a</v>
      </c>
      <c r="I78" s="77" t="str">
        <f>IFERROR(VLOOKUP($A78,DimSum_load!$A:$X,MATCH(DimSum!I$1,DimSum_load!$1:$1,0),0),"")</f>
        <v>45</v>
      </c>
      <c r="J78" s="76" t="str">
        <f>IFERROR(VLOOKUP($A78,DimSum_load!$A:$X,MATCH(DimSum!J$1,DimSum_load!$1:$1,0),0),"")</f>
        <v>直发</v>
      </c>
      <c r="K78" s="76" t="str">
        <f>IFERROR(VLOOKUP($A78,DimSum_load!$A:$X,MATCH(DimSum!K$1,DimSum_load!$1:$1,0),0),"")</f>
        <v>绿色点心债</v>
      </c>
      <c r="L78" s="76" t="str">
        <f>IFERROR(VLOOKUP($A78,DimSum_load!$A:$X,MATCH(DimSum!L$1,DimSum_load!$1:$1,0),0),"")</f>
        <v>金融机构</v>
      </c>
      <c r="M78" s="76" t="str">
        <f>IFERROR(VLOOKUP($A78,DimSum_load!$A:$X,MATCH(DimSum!M$1,DimSum_load!$1:$1,0),0),"")</f>
        <v>北京</v>
      </c>
      <c r="N78" s="127" t="str">
        <f>IFERROR(VLOOKUP($A78,DimSum_load!$A:$X,MATCH(DimSum!$N$1,DimSum_load!$1:$1,0),0),"")</f>
        <v>BISL,港分</v>
      </c>
    </row>
    <row r="79" spans="1:14" x14ac:dyDescent="0.25">
      <c r="A79" s="74">
        <f>IFERROR(DimSum[[#This Row],[Index]],"")</f>
        <v>28</v>
      </c>
      <c r="B79" s="75">
        <f>IFERROR(VLOOKUP($A79,DimSum_load!$A:$X,MATCH(DimSum!B$1,DimSum_load!$1:$1,0),0),"")</f>
        <v>44935</v>
      </c>
      <c r="C79" s="79" t="str">
        <f>IFERROR(VLOOKUP($A79,DimSum_load!$A:$X,MATCH(DimSum!C$1,DimSum_load!$1:$1,0),0),"")</f>
        <v>重庆巴洲文旅(工商银行)</v>
      </c>
      <c r="D79" s="75" t="str">
        <f>IFERROR(VLOOKUP($A79,DimSum_load!$A:$X,MATCH(DimSum!D$1,DimSum_load!$1:$1,0),0),"")</f>
        <v>--/--/--</v>
      </c>
      <c r="E79" s="77">
        <f>IFERROR(VLOOKUP($A79,DimSum_load!$A:$X,MATCH(DimSum!E$1,DimSum_load!$1:$1,0),0),"")</f>
        <v>4.28</v>
      </c>
      <c r="F79" s="75" t="str">
        <f>IFERROR(VLOOKUP($A79,DimSum_load!$A:$X,MATCH(DimSum!F$1,DimSum_load!$1:$1,0),0),"")</f>
        <v>3</v>
      </c>
      <c r="G79" s="75" t="str">
        <f>IFERROR(VLOOKUP($A79,DimSum_load!$A:$X,MATCH(DimSum!G$1,DimSum_load!$1:$1,0),0),"")</f>
        <v>4.3%</v>
      </c>
      <c r="H79" s="75" t="str">
        <f>IFERROR(VLOOKUP($A79,DimSum_load!$A:$X,MATCH(DimSum!H$1,DimSum_load!$1:$1,0),0),"")</f>
        <v>--</v>
      </c>
      <c r="I79" s="77" t="str">
        <f>IFERROR(VLOOKUP($A79,DimSum_load!$A:$X,MATCH(DimSum!I$1,DimSum_load!$1:$1,0),0),"")</f>
        <v>--</v>
      </c>
      <c r="J79" s="76" t="str">
        <f>IFERROR(VLOOKUP($A79,DimSum_load!$A:$X,MATCH(DimSum!J$1,DimSum_load!$1:$1,0),0),"")</f>
        <v>备证</v>
      </c>
      <c r="K79" s="76" t="str">
        <f>IFERROR(VLOOKUP($A79,DimSum_load!$A:$X,MATCH(DimSum!K$1,DimSum_load!$1:$1,0),0),"")</f>
        <v>--</v>
      </c>
      <c r="L79" s="76" t="str">
        <f>IFERROR(VLOOKUP($A79,DimSum_load!$A:$X,MATCH(DimSum!L$1,DimSum_load!$1:$1,0),0),"")</f>
        <v>地方平台</v>
      </c>
      <c r="M79" s="76" t="str">
        <f>IFERROR(VLOOKUP($A79,DimSum_load!$A:$X,MATCH(DimSum!M$1,DimSum_load!$1:$1,0),0),"")</f>
        <v>重庆</v>
      </c>
      <c r="N79" s="127" t="str">
        <f>IFERROR(VLOOKUP($A79,DimSum_load!$A:$X,MATCH(DimSum!$N$1,DimSum_load!$1:$1,0),0),"")</f>
        <v>--</v>
      </c>
    </row>
    <row r="80" spans="1:14" x14ac:dyDescent="0.25">
      <c r="A80" s="74">
        <f>IFERROR(DimSum[[#This Row],[Index]],"")</f>
        <v>27</v>
      </c>
      <c r="B80" s="75">
        <f>IFERROR(VLOOKUP($A80,DimSum_load!$A:$X,MATCH(DimSum!B$1,DimSum_load!$1:$1,0),0),"")</f>
        <v>44914</v>
      </c>
      <c r="C80" s="79" t="str">
        <f>IFERROR(VLOOKUP($A80,DimSum_load!$A:$X,MATCH(DimSum!C$1,DimSum_load!$1:$1,0),0),"")</f>
        <v>绿景中国地产</v>
      </c>
      <c r="D80" s="75" t="str">
        <f>IFERROR(VLOOKUP($A80,DimSum_load!$A:$X,MATCH(DimSum!D$1,DimSum_load!$1:$1,0),0),"")</f>
        <v>--/--/--</v>
      </c>
      <c r="E80" s="77">
        <f>IFERROR(VLOOKUP($A80,DimSum_load!$A:$X,MATCH(DimSum!E$1,DimSum_load!$1:$1,0),0),"")</f>
        <v>0.51800000000000002</v>
      </c>
      <c r="F80" s="75" t="str">
        <f>IFERROR(VLOOKUP($A80,DimSum_load!$A:$X,MATCH(DimSum!F$1,DimSum_load!$1:$1,0),0),"")</f>
        <v>1</v>
      </c>
      <c r="G80" s="75" t="str">
        <f>IFERROR(VLOOKUP($A80,DimSum_load!$A:$X,MATCH(DimSum!G$1,DimSum_load!$1:$1,0),0),"")</f>
        <v>8%</v>
      </c>
      <c r="H80" s="75" t="str">
        <f>IFERROR(VLOOKUP($A80,DimSum_load!$A:$X,MATCH(DimSum!H$1,DimSum_load!$1:$1,0),0),"")</f>
        <v>--</v>
      </c>
      <c r="I80" s="77" t="str">
        <f>IFERROR(VLOOKUP($A80,DimSum_load!$A:$X,MATCH(DimSum!I$1,DimSum_load!$1:$1,0),0),"")</f>
        <v>--</v>
      </c>
      <c r="J80" s="76" t="str">
        <f>IFERROR(VLOOKUP($A80,DimSum_load!$A:$X,MATCH(DimSum!J$1,DimSum_load!$1:$1,0),0),"")</f>
        <v>担保</v>
      </c>
      <c r="K80" s="76" t="str">
        <f>IFERROR(VLOOKUP($A80,DimSum_load!$A:$X,MATCH(DimSum!K$1,DimSum_load!$1:$1,0),0),"")</f>
        <v>--</v>
      </c>
      <c r="L80" s="76" t="str">
        <f>IFERROR(VLOOKUP($A80,DimSum_load!$A:$X,MATCH(DimSum!L$1,DimSum_load!$1:$1,0),0),"")</f>
        <v>房地产</v>
      </c>
      <c r="M80" s="76" t="str">
        <f>IFERROR(VLOOKUP($A80,DimSum_load!$A:$X,MATCH(DimSum!M$1,DimSum_load!$1:$1,0),0),"")</f>
        <v>广东</v>
      </c>
      <c r="N80" s="127" t="str">
        <f>IFERROR(VLOOKUP($A80,DimSum_load!$A:$X,MATCH(DimSum!$N$1,DimSum_load!$1:$1,0),0),"")</f>
        <v>--</v>
      </c>
    </row>
    <row r="81" spans="1:14" x14ac:dyDescent="0.25">
      <c r="A81" s="74">
        <f>IFERROR(DimSum[[#This Row],[Index]],"")</f>
        <v>26</v>
      </c>
      <c r="B81" s="75">
        <f>IFERROR(VLOOKUP($A81,DimSum_load!$A:$X,MATCH(DimSum!B$1,DimSum_load!$1:$1,0),0),"")</f>
        <v>44887</v>
      </c>
      <c r="C81" s="79" t="str">
        <f>IFERROR(VLOOKUP($A81,DimSum_load!$A:$X,MATCH(DimSum!C$1,DimSum_load!$1:$1,0),0),"")</f>
        <v>交银港分</v>
      </c>
      <c r="D81" s="75" t="str">
        <f>IFERROR(VLOOKUP($A81,DimSum_load!$A:$X,MATCH(DimSum!D$1,DimSum_load!$1:$1,0),0),"")</f>
        <v>--/A-/--</v>
      </c>
      <c r="E81" s="77">
        <f>IFERROR(VLOOKUP($A81,DimSum_load!$A:$X,MATCH(DimSum!E$1,DimSum_load!$1:$1,0),0),"")</f>
        <v>14.2</v>
      </c>
      <c r="F81" s="75" t="str">
        <f>IFERROR(VLOOKUP($A81,DimSum_load!$A:$X,MATCH(DimSum!F$1,DimSum_load!$1:$1,0),0),"")</f>
        <v>2</v>
      </c>
      <c r="G81" s="75" t="str">
        <f>IFERROR(VLOOKUP($A81,DimSum_load!$A:$X,MATCH(DimSum!G$1,DimSum_load!$1:$1,0),0),"")</f>
        <v>3.05%</v>
      </c>
      <c r="H81" s="75" t="str">
        <f>IFERROR(VLOOKUP($A81,DimSum_load!$A:$X,MATCH(DimSum!H$1,DimSum_load!$1:$1,0),0),"")</f>
        <v>3.5%a</v>
      </c>
      <c r="I81" s="77" t="str">
        <f>IFERROR(VLOOKUP($A81,DimSum_load!$A:$X,MATCH(DimSum!I$1,DimSum_load!$1:$1,0),0),"")</f>
        <v>45</v>
      </c>
      <c r="J81" s="76" t="str">
        <f>IFERROR(VLOOKUP($A81,DimSum_load!$A:$X,MATCH(DimSum!J$1,DimSum_load!$1:$1,0),0),"")</f>
        <v>直发</v>
      </c>
      <c r="K81" s="76" t="str">
        <f>IFERROR(VLOOKUP($A81,DimSum_load!$A:$X,MATCH(DimSum!K$1,DimSum_load!$1:$1,0),0),"")</f>
        <v>--</v>
      </c>
      <c r="L81" s="76" t="str">
        <f>IFERROR(VLOOKUP($A81,DimSum_load!$A:$X,MATCH(DimSum!L$1,DimSum_load!$1:$1,0),0),"")</f>
        <v>金融机构</v>
      </c>
      <c r="M81" s="76" t="str">
        <f>IFERROR(VLOOKUP($A81,DimSum_load!$A:$X,MATCH(DimSum!M$1,DimSum_load!$1:$1,0),0),"")</f>
        <v>上海</v>
      </c>
      <c r="N81" s="127" t="str">
        <f>IFERROR(VLOOKUP($A81,DimSum_load!$A:$X,MATCH(DimSum!$N$1,DimSum_load!$1:$1,0),0),"")</f>
        <v>港分</v>
      </c>
    </row>
    <row r="82" spans="1:14" x14ac:dyDescent="0.25">
      <c r="A82" s="74">
        <f>IFERROR(DimSum[[#This Row],[Index]],"")</f>
        <v>25</v>
      </c>
      <c r="B82" s="75">
        <f>IFERROR(VLOOKUP($A82,DimSum_load!$A:$X,MATCH(DimSum!B$1,DimSum_load!$1:$1,0),0),"")</f>
        <v>44865</v>
      </c>
      <c r="C82" s="79" t="str">
        <f>IFERROR(VLOOKUP($A82,DimSum_load!$A:$X,MATCH(DimSum!C$1,DimSum_load!$1:$1,0),0),"")</f>
        <v>深圳市政府</v>
      </c>
      <c r="D82" s="75" t="str">
        <f>IFERROR(VLOOKUP($A82,DimSum_load!$A:$X,MATCH(DimSum!D$1,DimSum_load!$1:$1,0),0),"")</f>
        <v>--/--/--</v>
      </c>
      <c r="E82" s="77">
        <f>IFERROR(VLOOKUP($A82,DimSum_load!$A:$X,MATCH(DimSum!E$1,DimSum_load!$1:$1,0),0),"")</f>
        <v>24</v>
      </c>
      <c r="F82" s="75" t="str">
        <f>IFERROR(VLOOKUP($A82,DimSum_load!$A:$X,MATCH(DimSum!F$1,DimSum_load!$1:$1,0),0),"")</f>
        <v>2</v>
      </c>
      <c r="G82" s="75" t="str">
        <f>IFERROR(VLOOKUP($A82,DimSum_load!$A:$X,MATCH(DimSum!G$1,DimSum_load!$1:$1,0),0),"")</f>
        <v>2.42%</v>
      </c>
      <c r="H82" s="75" t="str">
        <f>IFERROR(VLOOKUP($A82,DimSum_load!$A:$X,MATCH(DimSum!H$1,DimSum_load!$1:$1,0),0),"")</f>
        <v>2.75%a</v>
      </c>
      <c r="I82" s="77" t="str">
        <f>IFERROR(VLOOKUP($A82,DimSum_load!$A:$X,MATCH(DimSum!I$1,DimSum_load!$1:$1,0),0),"")</f>
        <v>33</v>
      </c>
      <c r="J82" s="76" t="str">
        <f>IFERROR(VLOOKUP($A82,DimSum_load!$A:$X,MATCH(DimSum!J$1,DimSum_load!$1:$1,0),0),"")</f>
        <v>直发</v>
      </c>
      <c r="K82" s="76" t="str">
        <f>IFERROR(VLOOKUP($A82,DimSum_load!$A:$X,MATCH(DimSum!K$1,DimSum_load!$1:$1,0),0),"")</f>
        <v>--</v>
      </c>
      <c r="L82" s="76" t="str">
        <f>IFERROR(VLOOKUP($A82,DimSum_load!$A:$X,MATCH(DimSum!L$1,DimSum_load!$1:$1,0),0),"")</f>
        <v>主权/政府</v>
      </c>
      <c r="M82" s="76" t="str">
        <f>IFERROR(VLOOKUP($A82,DimSum_load!$A:$X,MATCH(DimSum!M$1,DimSum_load!$1:$1,0),0),"")</f>
        <v>广东</v>
      </c>
      <c r="N82" s="127" t="str">
        <f>IFERROR(VLOOKUP($A82,DimSum_load!$A:$X,MATCH(DimSum!$N$1,DimSum_load!$1:$1,0),0),"")</f>
        <v>港分</v>
      </c>
    </row>
    <row r="83" spans="1:14" x14ac:dyDescent="0.25">
      <c r="A83" s="74">
        <f>IFERROR(DimSum[[#This Row],[Index]],"")</f>
        <v>24</v>
      </c>
      <c r="B83" s="75">
        <f>IFERROR(VLOOKUP($A83,DimSum_load!$A:$X,MATCH(DimSum!B$1,DimSum_load!$1:$1,0),0),"")</f>
        <v>44865</v>
      </c>
      <c r="C83" s="79" t="str">
        <f>IFERROR(VLOOKUP($A83,DimSum_load!$A:$X,MATCH(DimSum!C$1,DimSum_load!$1:$1,0),0),"")</f>
        <v>深圳市政府</v>
      </c>
      <c r="D83" s="75" t="str">
        <f>IFERROR(VLOOKUP($A83,DimSum_load!$A:$X,MATCH(DimSum!D$1,DimSum_load!$1:$1,0),0),"")</f>
        <v>--/--/--</v>
      </c>
      <c r="E83" s="77">
        <f>IFERROR(VLOOKUP($A83,DimSum_load!$A:$X,MATCH(DimSum!E$1,DimSum_load!$1:$1,0),0),"")</f>
        <v>15</v>
      </c>
      <c r="F83" s="75" t="str">
        <f>IFERROR(VLOOKUP($A83,DimSum_load!$A:$X,MATCH(DimSum!F$1,DimSum_load!$1:$1,0),0),"")</f>
        <v>3</v>
      </c>
      <c r="G83" s="75" t="str">
        <f>IFERROR(VLOOKUP($A83,DimSum_load!$A:$X,MATCH(DimSum!G$1,DimSum_load!$1:$1,0),0),"")</f>
        <v>2.65%</v>
      </c>
      <c r="H83" s="75" t="str">
        <f>IFERROR(VLOOKUP($A83,DimSum_load!$A:$X,MATCH(DimSum!H$1,DimSum_load!$1:$1,0),0),"")</f>
        <v>3%a</v>
      </c>
      <c r="I83" s="77" t="str">
        <f>IFERROR(VLOOKUP($A83,DimSum_load!$A:$X,MATCH(DimSum!I$1,DimSum_load!$1:$1,0),0),"")</f>
        <v>35</v>
      </c>
      <c r="J83" s="76" t="str">
        <f>IFERROR(VLOOKUP($A83,DimSum_load!$A:$X,MATCH(DimSum!J$1,DimSum_load!$1:$1,0),0),"")</f>
        <v>直发</v>
      </c>
      <c r="K83" s="76" t="str">
        <f>IFERROR(VLOOKUP($A83,DimSum_load!$A:$X,MATCH(DimSum!K$1,DimSum_load!$1:$1,0),0),"")</f>
        <v>绿色点心债</v>
      </c>
      <c r="L83" s="76" t="str">
        <f>IFERROR(VLOOKUP($A83,DimSum_load!$A:$X,MATCH(DimSum!L$1,DimSum_load!$1:$1,0),0),"")</f>
        <v>主权/政府</v>
      </c>
      <c r="M83" s="76" t="str">
        <f>IFERROR(VLOOKUP($A83,DimSum_load!$A:$X,MATCH(DimSum!M$1,DimSum_load!$1:$1,0),0),"")</f>
        <v>广东</v>
      </c>
      <c r="N83" s="127" t="str">
        <f>IFERROR(VLOOKUP($A83,DimSum_load!$A:$X,MATCH(DimSum!$N$1,DimSum_load!$1:$1,0),0),"")</f>
        <v>港分</v>
      </c>
    </row>
    <row r="84" spans="1:14" x14ac:dyDescent="0.25">
      <c r="A84" s="74">
        <f>IFERROR(DimSum[[#This Row],[Index]],"")</f>
        <v>23</v>
      </c>
      <c r="B84" s="75">
        <f>IFERROR(VLOOKUP($A84,DimSum_load!$A:$X,MATCH(DimSum!B$1,DimSum_load!$1:$1,0),0),"")</f>
        <v>44865</v>
      </c>
      <c r="C84" s="79" t="str">
        <f>IFERROR(VLOOKUP($A84,DimSum_load!$A:$X,MATCH(DimSum!C$1,DimSum_load!$1:$1,0),0),"")</f>
        <v>深圳市政府</v>
      </c>
      <c r="D84" s="75" t="str">
        <f>IFERROR(VLOOKUP($A84,DimSum_load!$A:$X,MATCH(DimSum!D$1,DimSum_load!$1:$1,0),0),"")</f>
        <v>--/--/--</v>
      </c>
      <c r="E84" s="77">
        <f>IFERROR(VLOOKUP($A84,DimSum_load!$A:$X,MATCH(DimSum!E$1,DimSum_load!$1:$1,0),0),"")</f>
        <v>11</v>
      </c>
      <c r="F84" s="75" t="str">
        <f>IFERROR(VLOOKUP($A84,DimSum_load!$A:$X,MATCH(DimSum!F$1,DimSum_load!$1:$1,0),0),"")</f>
        <v>5</v>
      </c>
      <c r="G84" s="75" t="str">
        <f>IFERROR(VLOOKUP($A84,DimSum_load!$A:$X,MATCH(DimSum!G$1,DimSum_load!$1:$1,0),0),"")</f>
        <v>2.83%</v>
      </c>
      <c r="H84" s="75" t="str">
        <f>IFERROR(VLOOKUP($A84,DimSum_load!$A:$X,MATCH(DimSum!H$1,DimSum_load!$1:$1,0),0),"")</f>
        <v>3.2%a</v>
      </c>
      <c r="I84" s="77" t="str">
        <f>IFERROR(VLOOKUP($A84,DimSum_load!$A:$X,MATCH(DimSum!I$1,DimSum_load!$1:$1,0),0),"")</f>
        <v>37</v>
      </c>
      <c r="J84" s="76" t="str">
        <f>IFERROR(VLOOKUP($A84,DimSum_load!$A:$X,MATCH(DimSum!J$1,DimSum_load!$1:$1,0),0),"")</f>
        <v>直发</v>
      </c>
      <c r="K84" s="76" t="str">
        <f>IFERROR(VLOOKUP($A84,DimSum_load!$A:$X,MATCH(DimSum!K$1,DimSum_load!$1:$1,0),0),"")</f>
        <v>蓝色点心债</v>
      </c>
      <c r="L84" s="76" t="str">
        <f>IFERROR(VLOOKUP($A84,DimSum_load!$A:$X,MATCH(DimSum!L$1,DimSum_load!$1:$1,0),0),"")</f>
        <v>主权/政府</v>
      </c>
      <c r="M84" s="76" t="str">
        <f>IFERROR(VLOOKUP($A84,DimSum_load!$A:$X,MATCH(DimSum!M$1,DimSum_load!$1:$1,0),0),"")</f>
        <v>广东</v>
      </c>
      <c r="N84" s="127" t="str">
        <f>IFERROR(VLOOKUP($A84,DimSum_load!$A:$X,MATCH(DimSum!$N$1,DimSum_load!$1:$1,0),0),"")</f>
        <v>港分</v>
      </c>
    </row>
    <row r="85" spans="1:14" x14ac:dyDescent="0.25">
      <c r="A85" s="74">
        <f>IFERROR(DimSum[[#This Row],[Index]],"")</f>
        <v>22</v>
      </c>
      <c r="B85" s="75">
        <f>IFERROR(VLOOKUP($A85,DimSum_load!$A:$X,MATCH(DimSum!B$1,DimSum_load!$1:$1,0),0),"")</f>
        <v>44862</v>
      </c>
      <c r="C85" s="79" t="str">
        <f>IFERROR(VLOOKUP($A85,DimSum_load!$A:$X,MATCH(DimSum!C$1,DimSum_load!$1:$1,0),0),"")</f>
        <v>广东省政府</v>
      </c>
      <c r="D85" s="75" t="str">
        <f>IFERROR(VLOOKUP($A85,DimSum_load!$A:$X,MATCH(DimSum!D$1,DimSum_load!$1:$1,0),0),"")</f>
        <v>--/--/--</v>
      </c>
      <c r="E85" s="77">
        <f>IFERROR(VLOOKUP($A85,DimSum_load!$A:$X,MATCH(DimSum!E$1,DimSum_load!$1:$1,0),0),"")</f>
        <v>20</v>
      </c>
      <c r="F85" s="75" t="str">
        <f>IFERROR(VLOOKUP($A85,DimSum_load!$A:$X,MATCH(DimSum!F$1,DimSum_load!$1:$1,0),0),"")</f>
        <v>3</v>
      </c>
      <c r="G85" s="75" t="str">
        <f>IFERROR(VLOOKUP($A85,DimSum_load!$A:$X,MATCH(DimSum!G$1,DimSum_load!$1:$1,0),0),"")</f>
        <v>2.65%</v>
      </c>
      <c r="H85" s="75" t="str">
        <f>IFERROR(VLOOKUP($A85,DimSum_load!$A:$X,MATCH(DimSum!H$1,DimSum_load!$1:$1,0),0),"")</f>
        <v>3%a</v>
      </c>
      <c r="I85" s="77" t="str">
        <f>IFERROR(VLOOKUP($A85,DimSum_load!$A:$X,MATCH(DimSum!I$1,DimSum_load!$1:$1,0),0),"")</f>
        <v>35</v>
      </c>
      <c r="J85" s="76" t="str">
        <f>IFERROR(VLOOKUP($A85,DimSum_load!$A:$X,MATCH(DimSum!J$1,DimSum_load!$1:$1,0),0),"")</f>
        <v>直发</v>
      </c>
      <c r="K85" s="76" t="str">
        <f>IFERROR(VLOOKUP($A85,DimSum_load!$A:$X,MATCH(DimSum!K$1,DimSum_load!$1:$1,0),0),"")</f>
        <v>澳交所点心债</v>
      </c>
      <c r="L85" s="76" t="str">
        <f>IFERROR(VLOOKUP($A85,DimSum_load!$A:$X,MATCH(DimSum!L$1,DimSum_load!$1:$1,0),0),"")</f>
        <v>主权/政府</v>
      </c>
      <c r="M85" s="76" t="str">
        <f>IFERROR(VLOOKUP($A85,DimSum_load!$A:$X,MATCH(DimSum!M$1,DimSum_load!$1:$1,0),0),"")</f>
        <v>广东</v>
      </c>
      <c r="N85" s="127" t="str">
        <f>IFERROR(VLOOKUP($A85,DimSum_load!$A:$X,MATCH(DimSum!$N$1,DimSum_load!$1:$1,0),0),"")</f>
        <v>澳分</v>
      </c>
    </row>
    <row r="86" spans="1:14" x14ac:dyDescent="0.25">
      <c r="A86" s="74">
        <f>IFERROR(DimSum[[#This Row],[Index]],"")</f>
        <v>21</v>
      </c>
      <c r="B86" s="75">
        <f>IFERROR(VLOOKUP($A86,DimSum_load!$A:$X,MATCH(DimSum!B$1,DimSum_load!$1:$1,0),0),"")</f>
        <v>44860</v>
      </c>
      <c r="C86" s="79" t="str">
        <f>IFERROR(VLOOKUP($A86,DimSum_load!$A:$X,MATCH(DimSum!C$1,DimSum_load!$1:$1,0),0),"")</f>
        <v>海南省政府</v>
      </c>
      <c r="D86" s="75" t="str">
        <f>IFERROR(VLOOKUP($A86,DimSum_load!$A:$X,MATCH(DimSum!D$1,DimSum_load!$1:$1,0),0),"")</f>
        <v>--/--/--</v>
      </c>
      <c r="E86" s="77">
        <f>IFERROR(VLOOKUP($A86,DimSum_load!$A:$X,MATCH(DimSum!E$1,DimSum_load!$1:$1,0),0),"")</f>
        <v>12</v>
      </c>
      <c r="F86" s="75" t="str">
        <f>IFERROR(VLOOKUP($A86,DimSum_load!$A:$X,MATCH(DimSum!F$1,DimSum_load!$1:$1,0),0),"")</f>
        <v>2</v>
      </c>
      <c r="G86" s="75" t="str">
        <f>IFERROR(VLOOKUP($A86,DimSum_load!$A:$X,MATCH(DimSum!G$1,DimSum_load!$1:$1,0),0),"")</f>
        <v>2.42%</v>
      </c>
      <c r="H86" s="75" t="str">
        <f>IFERROR(VLOOKUP($A86,DimSum_load!$A:$X,MATCH(DimSum!H$1,DimSum_load!$1:$1,0),0),"")</f>
        <v>2.75%a</v>
      </c>
      <c r="I86" s="77" t="str">
        <f>IFERROR(VLOOKUP($A86,DimSum_load!$A:$X,MATCH(DimSum!I$1,DimSum_load!$1:$1,0),0),"")</f>
        <v>33</v>
      </c>
      <c r="J86" s="76" t="str">
        <f>IFERROR(VLOOKUP($A86,DimSum_load!$A:$X,MATCH(DimSum!J$1,DimSum_load!$1:$1,0),0),"")</f>
        <v>直发</v>
      </c>
      <c r="K86" s="76" t="str">
        <f>IFERROR(VLOOKUP($A86,DimSum_load!$A:$X,MATCH(DimSum!K$1,DimSum_load!$1:$1,0),0),"")</f>
        <v>蓝色点心债</v>
      </c>
      <c r="L86" s="76" t="str">
        <f>IFERROR(VLOOKUP($A86,DimSum_load!$A:$X,MATCH(DimSum!L$1,DimSum_load!$1:$1,0),0),"")</f>
        <v>主权/政府</v>
      </c>
      <c r="M86" s="76" t="str">
        <f>IFERROR(VLOOKUP($A86,DimSum_load!$A:$X,MATCH(DimSum!M$1,DimSum_load!$1:$1,0),0),"")</f>
        <v>海南</v>
      </c>
      <c r="N86" s="127" t="str">
        <f>IFERROR(VLOOKUP($A86,DimSum_load!$A:$X,MATCH(DimSum!$N$1,DimSum_load!$1:$1,0),0),"")</f>
        <v>港分</v>
      </c>
    </row>
    <row r="87" spans="1:14" x14ac:dyDescent="0.25">
      <c r="A87" s="74">
        <f>IFERROR(DimSum[[#This Row],[Index]],"")</f>
        <v>20</v>
      </c>
      <c r="B87" s="75">
        <f>IFERROR(VLOOKUP($A87,DimSum_load!$A:$X,MATCH(DimSum!B$1,DimSum_load!$1:$1,0),0),"")</f>
        <v>44860</v>
      </c>
      <c r="C87" s="79" t="str">
        <f>IFERROR(VLOOKUP($A87,DimSum_load!$A:$X,MATCH(DimSum!C$1,DimSum_load!$1:$1,0),0),"")</f>
        <v>海南省政府</v>
      </c>
      <c r="D87" s="75" t="str">
        <f>IFERROR(VLOOKUP($A87,DimSum_load!$A:$X,MATCH(DimSum!D$1,DimSum_load!$1:$1,0),0),"")</f>
        <v>--/--/--</v>
      </c>
      <c r="E87" s="77">
        <f>IFERROR(VLOOKUP($A87,DimSum_load!$A:$X,MATCH(DimSum!E$1,DimSum_load!$1:$1,0),0),"")</f>
        <v>26</v>
      </c>
      <c r="F87" s="75" t="str">
        <f>IFERROR(VLOOKUP($A87,DimSum_load!$A:$X,MATCH(DimSum!F$1,DimSum_load!$1:$1,0),0),"")</f>
        <v>3</v>
      </c>
      <c r="G87" s="75" t="str">
        <f>IFERROR(VLOOKUP($A87,DimSum_load!$A:$X,MATCH(DimSum!G$1,DimSum_load!$1:$1,0),0),"")</f>
        <v>2.65%</v>
      </c>
      <c r="H87" s="75" t="str">
        <f>IFERROR(VLOOKUP($A87,DimSum_load!$A:$X,MATCH(DimSum!H$1,DimSum_load!$1:$1,0),0),"")</f>
        <v>3%a</v>
      </c>
      <c r="I87" s="77" t="str">
        <f>IFERROR(VLOOKUP($A87,DimSum_load!$A:$X,MATCH(DimSum!I$1,DimSum_load!$1:$1,0),0),"")</f>
        <v>35</v>
      </c>
      <c r="J87" s="76" t="str">
        <f>IFERROR(VLOOKUP($A87,DimSum_load!$A:$X,MATCH(DimSum!J$1,DimSum_load!$1:$1,0),0),"")</f>
        <v>直发</v>
      </c>
      <c r="K87" s="76" t="str">
        <f>IFERROR(VLOOKUP($A87,DimSum_load!$A:$X,MATCH(DimSum!K$1,DimSum_load!$1:$1,0),0),"")</f>
        <v>可持续点心债</v>
      </c>
      <c r="L87" s="76" t="str">
        <f>IFERROR(VLOOKUP($A87,DimSum_load!$A:$X,MATCH(DimSum!L$1,DimSum_load!$1:$1,0),0),"")</f>
        <v>主权/政府</v>
      </c>
      <c r="M87" s="76" t="str">
        <f>IFERROR(VLOOKUP($A87,DimSum_load!$A:$X,MATCH(DimSum!M$1,DimSum_load!$1:$1,0),0),"")</f>
        <v>海南</v>
      </c>
      <c r="N87" s="127" t="str">
        <f>IFERROR(VLOOKUP($A87,DimSum_load!$A:$X,MATCH(DimSum!$N$1,DimSum_load!$1:$1,0),0),"")</f>
        <v>港分</v>
      </c>
    </row>
    <row r="88" spans="1:14" x14ac:dyDescent="0.25">
      <c r="A88" s="74">
        <f>IFERROR(DimSum[[#This Row],[Index]],"")</f>
        <v>19</v>
      </c>
      <c r="B88" s="75">
        <f>IFERROR(VLOOKUP($A88,DimSum_load!$A:$X,MATCH(DimSum!B$1,DimSum_load!$1:$1,0),0),"")</f>
        <v>44860</v>
      </c>
      <c r="C88" s="79" t="str">
        <f>IFERROR(VLOOKUP($A88,DimSum_load!$A:$X,MATCH(DimSum!C$1,DimSum_load!$1:$1,0),0),"")</f>
        <v>海南省政府</v>
      </c>
      <c r="D88" s="75" t="str">
        <f>IFERROR(VLOOKUP($A88,DimSum_load!$A:$X,MATCH(DimSum!D$1,DimSum_load!$1:$1,0),0),"")</f>
        <v>--/--/--</v>
      </c>
      <c r="E88" s="77">
        <f>IFERROR(VLOOKUP($A88,DimSum_load!$A:$X,MATCH(DimSum!E$1,DimSum_load!$1:$1,0),0),"")</f>
        <v>12</v>
      </c>
      <c r="F88" s="75" t="str">
        <f>IFERROR(VLOOKUP($A88,DimSum_load!$A:$X,MATCH(DimSum!F$1,DimSum_load!$1:$1,0),0),"")</f>
        <v>5</v>
      </c>
      <c r="G88" s="75" t="str">
        <f>IFERROR(VLOOKUP($A88,DimSum_load!$A:$X,MATCH(DimSum!G$1,DimSum_load!$1:$1,0),0),"")</f>
        <v>2.85%</v>
      </c>
      <c r="H88" s="75" t="str">
        <f>IFERROR(VLOOKUP($A88,DimSum_load!$A:$X,MATCH(DimSum!H$1,DimSum_load!$1:$1,0),0),"")</f>
        <v>3.2%a</v>
      </c>
      <c r="I88" s="77" t="str">
        <f>IFERROR(VLOOKUP($A88,DimSum_load!$A:$X,MATCH(DimSum!I$1,DimSum_load!$1:$1,0),0),"")</f>
        <v>35</v>
      </c>
      <c r="J88" s="76" t="str">
        <f>IFERROR(VLOOKUP($A88,DimSum_load!$A:$X,MATCH(DimSum!J$1,DimSum_load!$1:$1,0),0),"")</f>
        <v>直发</v>
      </c>
      <c r="K88" s="76" t="str">
        <f>IFERROR(VLOOKUP($A88,DimSum_load!$A:$X,MATCH(DimSum!K$1,DimSum_load!$1:$1,0),0),"")</f>
        <v>可持续点心债</v>
      </c>
      <c r="L88" s="76" t="str">
        <f>IFERROR(VLOOKUP($A88,DimSum_load!$A:$X,MATCH(DimSum!L$1,DimSum_load!$1:$1,0),0),"")</f>
        <v>主权/政府</v>
      </c>
      <c r="M88" s="76" t="str">
        <f>IFERROR(VLOOKUP($A88,DimSum_load!$A:$X,MATCH(DimSum!M$1,DimSum_load!$1:$1,0),0),"")</f>
        <v>海南</v>
      </c>
      <c r="N88" s="127" t="str">
        <f>IFERROR(VLOOKUP($A88,DimSum_load!$A:$X,MATCH(DimSum!$N$1,DimSum_load!$1:$1,0),0),"")</f>
        <v>港分</v>
      </c>
    </row>
    <row r="89" spans="1:14" x14ac:dyDescent="0.25">
      <c r="A89" s="74">
        <f>IFERROR(DimSum[[#This Row],[Index]],"")</f>
        <v>18</v>
      </c>
      <c r="B89" s="75">
        <f>IFERROR(VLOOKUP($A89,DimSum_load!$A:$X,MATCH(DimSum!B$1,DimSum_load!$1:$1,0),0),"")</f>
        <v>44811</v>
      </c>
      <c r="C89" s="79" t="str">
        <f>IFERROR(VLOOKUP($A89,DimSum_load!$A:$X,MATCH(DimSum!C$1,DimSum_load!$1:$1,0),0),"")</f>
        <v>中国财政部</v>
      </c>
      <c r="D89" s="75" t="str">
        <f>IFERROR(VLOOKUP($A89,DimSum_load!$A:$X,MATCH(DimSum!D$1,DimSum_load!$1:$1,0),0),"")</f>
        <v>--/--/--</v>
      </c>
      <c r="E89" s="77">
        <f>IFERROR(VLOOKUP($A89,DimSum_load!$A:$X,MATCH(DimSum!E$1,DimSum_load!$1:$1,0),0),"")</f>
        <v>20</v>
      </c>
      <c r="F89" s="75" t="str">
        <f>IFERROR(VLOOKUP($A89,DimSum_load!$A:$X,MATCH(DimSum!F$1,DimSum_load!$1:$1,0),0),"")</f>
        <v>2</v>
      </c>
      <c r="G89" s="75" t="str">
        <f>IFERROR(VLOOKUP($A89,DimSum_load!$A:$X,MATCH(DimSum!G$1,DimSum_load!$1:$1,0),0),"")</f>
        <v>2.2%</v>
      </c>
      <c r="H89" s="75" t="str">
        <f>IFERROR(VLOOKUP($A89,DimSum_load!$A:$X,MATCH(DimSum!H$1,DimSum_load!$1:$1,0),0),"")</f>
        <v>2.4%a</v>
      </c>
      <c r="I89" s="77" t="str">
        <f>IFERROR(VLOOKUP($A89,DimSum_load!$A:$X,MATCH(DimSum!I$1,DimSum_load!$1:$1,0),0),"")</f>
        <v>20</v>
      </c>
      <c r="J89" s="76" t="str">
        <f>IFERROR(VLOOKUP($A89,DimSum_load!$A:$X,MATCH(DimSum!J$1,DimSum_load!$1:$1,0),0),"")</f>
        <v>直发</v>
      </c>
      <c r="K89" s="76" t="str">
        <f>IFERROR(VLOOKUP($A89,DimSum_load!$A:$X,MATCH(DimSum!K$1,DimSum_load!$1:$1,0),0),"")</f>
        <v>澳交所点心债</v>
      </c>
      <c r="L89" s="76" t="str">
        <f>IFERROR(VLOOKUP($A89,DimSum_load!$A:$X,MATCH(DimSum!L$1,DimSum_load!$1:$1,0),0),"")</f>
        <v>主权/政府</v>
      </c>
      <c r="M89" s="76" t="str">
        <f>IFERROR(VLOOKUP($A89,DimSum_load!$A:$X,MATCH(DimSum!M$1,DimSum_load!$1:$1,0),0),"")</f>
        <v>北京</v>
      </c>
      <c r="N89" s="127" t="str">
        <f>IFERROR(VLOOKUP($A89,DimSum_load!$A:$X,MATCH(DimSum!$N$1,DimSum_load!$1:$1,0),0),"")</f>
        <v>澳分</v>
      </c>
    </row>
    <row r="90" spans="1:14" x14ac:dyDescent="0.25">
      <c r="A90" s="74">
        <f>IFERROR(DimSum[[#This Row],[Index]],"")</f>
        <v>17</v>
      </c>
      <c r="B90" s="75">
        <f>IFERROR(VLOOKUP($A90,DimSum_load!$A:$X,MATCH(DimSum!B$1,DimSum_load!$1:$1,0),0),"")</f>
        <v>44811</v>
      </c>
      <c r="C90" s="79" t="str">
        <f>IFERROR(VLOOKUP($A90,DimSum_load!$A:$X,MATCH(DimSum!C$1,DimSum_load!$1:$1,0),0),"")</f>
        <v>中国财政部</v>
      </c>
      <c r="D90" s="75" t="str">
        <f>IFERROR(VLOOKUP($A90,DimSum_load!$A:$X,MATCH(DimSum!D$1,DimSum_load!$1:$1,0),0),"")</f>
        <v>--/--/--</v>
      </c>
      <c r="E90" s="77">
        <f>IFERROR(VLOOKUP($A90,DimSum_load!$A:$X,MATCH(DimSum!E$1,DimSum_load!$1:$1,0),0),"")</f>
        <v>10</v>
      </c>
      <c r="F90" s="75" t="str">
        <f>IFERROR(VLOOKUP($A90,DimSum_load!$A:$X,MATCH(DimSum!F$1,DimSum_load!$1:$1,0),0),"")</f>
        <v>3</v>
      </c>
      <c r="G90" s="75" t="str">
        <f>IFERROR(VLOOKUP($A90,DimSum_load!$A:$X,MATCH(DimSum!G$1,DimSum_load!$1:$1,0),0),"")</f>
        <v>2.28%</v>
      </c>
      <c r="H90" s="75" t="str">
        <f>IFERROR(VLOOKUP($A90,DimSum_load!$A:$X,MATCH(DimSum!H$1,DimSum_load!$1:$1,0),0),"")</f>
        <v>2.5%a</v>
      </c>
      <c r="I90" s="77" t="str">
        <f>IFERROR(VLOOKUP($A90,DimSum_load!$A:$X,MATCH(DimSum!I$1,DimSum_load!$1:$1,0),0),"")</f>
        <v>22</v>
      </c>
      <c r="J90" s="76" t="str">
        <f>IFERROR(VLOOKUP($A90,DimSum_load!$A:$X,MATCH(DimSum!J$1,DimSum_load!$1:$1,0),0),"")</f>
        <v>直发</v>
      </c>
      <c r="K90" s="76" t="str">
        <f>IFERROR(VLOOKUP($A90,DimSum_load!$A:$X,MATCH(DimSum!K$1,DimSum_load!$1:$1,0),0),"")</f>
        <v>澳交所点心债</v>
      </c>
      <c r="L90" s="76" t="str">
        <f>IFERROR(VLOOKUP($A90,DimSum_load!$A:$X,MATCH(DimSum!L$1,DimSum_load!$1:$1,0),0),"")</f>
        <v>主权/政府</v>
      </c>
      <c r="M90" s="76" t="str">
        <f>IFERROR(VLOOKUP($A90,DimSum_load!$A:$X,MATCH(DimSum!M$1,DimSum_load!$1:$1,0),0),"")</f>
        <v>北京</v>
      </c>
      <c r="N90" s="127" t="str">
        <f>IFERROR(VLOOKUP($A90,DimSum_load!$A:$X,MATCH(DimSum!$N$1,DimSum_load!$1:$1,0),0),"")</f>
        <v>澳分</v>
      </c>
    </row>
    <row r="91" spans="1:14" x14ac:dyDescent="0.25">
      <c r="A91" s="74">
        <f>IFERROR(DimSum[[#This Row],[Index]],"")</f>
        <v>16</v>
      </c>
      <c r="B91" s="75">
        <f>IFERROR(VLOOKUP($A91,DimSum_load!$A:$X,MATCH(DimSum!B$1,DimSum_load!$1:$1,0),0),"")</f>
        <v>44810</v>
      </c>
      <c r="C91" s="79" t="str">
        <f>IFERROR(VLOOKUP($A91,DimSum_load!$A:$X,MATCH(DimSum!C$1,DimSum_load!$1:$1,0),0),"")</f>
        <v>铁岭公投</v>
      </c>
      <c r="D91" s="75" t="str">
        <f>IFERROR(VLOOKUP($A91,DimSum_load!$A:$X,MATCH(DimSum!D$1,DimSum_load!$1:$1,0),0),"")</f>
        <v>--/--/--</v>
      </c>
      <c r="E91" s="77">
        <f>IFERROR(VLOOKUP($A91,DimSum_load!$A:$X,MATCH(DimSum!E$1,DimSum_load!$1:$1,0),0),"")</f>
        <v>14.3</v>
      </c>
      <c r="F91" s="75" t="str">
        <f>IFERROR(VLOOKUP($A91,DimSum_load!$A:$X,MATCH(DimSum!F$1,DimSum_load!$1:$1,0),0),"")</f>
        <v>3</v>
      </c>
      <c r="G91" s="75" t="str">
        <f>IFERROR(VLOOKUP($A91,DimSum_load!$A:$X,MATCH(DimSum!G$1,DimSum_load!$1:$1,0),0),"")</f>
        <v>7.9%</v>
      </c>
      <c r="H91" s="75" t="str">
        <f>IFERROR(VLOOKUP($A91,DimSum_load!$A:$X,MATCH(DimSum!H$1,DimSum_load!$1:$1,0),0),"")</f>
        <v>--</v>
      </c>
      <c r="I91" s="77" t="str">
        <f>IFERROR(VLOOKUP($A91,DimSum_load!$A:$X,MATCH(DimSum!I$1,DimSum_load!$1:$1,0),0),"")</f>
        <v>--</v>
      </c>
      <c r="J91" s="76" t="str">
        <f>IFERROR(VLOOKUP($A91,DimSum_load!$A:$X,MATCH(DimSum!J$1,DimSum_load!$1:$1,0),0),"")</f>
        <v>直发</v>
      </c>
      <c r="K91" s="76" t="str">
        <f>IFERROR(VLOOKUP($A91,DimSum_load!$A:$X,MATCH(DimSum!K$1,DimSum_load!$1:$1,0),0),"")</f>
        <v>--</v>
      </c>
      <c r="L91" s="76" t="str">
        <f>IFERROR(VLOOKUP($A91,DimSum_load!$A:$X,MATCH(DimSum!L$1,DimSum_load!$1:$1,0),0),"")</f>
        <v>地方平台</v>
      </c>
      <c r="M91" s="76" t="str">
        <f>IFERROR(VLOOKUP($A91,DimSum_load!$A:$X,MATCH(DimSum!M$1,DimSum_load!$1:$1,0),0),"")</f>
        <v>辽宁</v>
      </c>
      <c r="N91" s="127" t="str">
        <f>IFERROR(VLOOKUP($A91,DimSum_load!$A:$X,MATCH(DimSum!$N$1,DimSum_load!$1:$1,0),0),"")</f>
        <v>--</v>
      </c>
    </row>
    <row r="92" spans="1:14" x14ac:dyDescent="0.25">
      <c r="A92" s="74">
        <f>IFERROR(DimSum[[#This Row],[Index]],"")</f>
        <v>15</v>
      </c>
      <c r="B92" s="75">
        <f>IFERROR(VLOOKUP($A92,DimSum_load!$A:$X,MATCH(DimSum!B$1,DimSum_load!$1:$1,0),0),"")</f>
        <v>44810</v>
      </c>
      <c r="C92" s="79" t="str">
        <f>IFERROR(VLOOKUP($A92,DimSum_load!$A:$X,MATCH(DimSum!C$1,DimSum_load!$1:$1,0),0),"")</f>
        <v>华泰证券</v>
      </c>
      <c r="D92" s="75" t="str">
        <f>IFERROR(VLOOKUP($A92,DimSum_load!$A:$X,MATCH(DimSum!D$1,DimSum_load!$1:$1,0),0),"")</f>
        <v>Baa1/--/--</v>
      </c>
      <c r="E92" s="77">
        <f>IFERROR(VLOOKUP($A92,DimSum_load!$A:$X,MATCH(DimSum!E$1,DimSum_load!$1:$1,0),0),"")</f>
        <v>50</v>
      </c>
      <c r="F92" s="75" t="str">
        <f>IFERROR(VLOOKUP($A92,DimSum_load!$A:$X,MATCH(DimSum!F$1,DimSum_load!$1:$1,0),0),"")</f>
        <v>3</v>
      </c>
      <c r="G92" s="75" t="str">
        <f>IFERROR(VLOOKUP($A92,DimSum_load!$A:$X,MATCH(DimSum!G$1,DimSum_load!$1:$1,0),0),"")</f>
        <v>2.85%</v>
      </c>
      <c r="H92" s="75" t="str">
        <f>IFERROR(VLOOKUP($A92,DimSum_load!$A:$X,MATCH(DimSum!H$1,DimSum_load!$1:$1,0),0),"")</f>
        <v>3%a</v>
      </c>
      <c r="I92" s="77" t="str">
        <f>IFERROR(VLOOKUP($A92,DimSum_load!$A:$X,MATCH(DimSum!I$1,DimSum_load!$1:$1,0),0),"")</f>
        <v>15</v>
      </c>
      <c r="J92" s="76" t="str">
        <f>IFERROR(VLOOKUP($A92,DimSum_load!$A:$X,MATCH(DimSum!J$1,DimSum_load!$1:$1,0),0),"")</f>
        <v>担保</v>
      </c>
      <c r="K92" s="76" t="str">
        <f>IFERROR(VLOOKUP($A92,DimSum_load!$A:$X,MATCH(DimSum!K$1,DimSum_load!$1:$1,0),0),"")</f>
        <v>--</v>
      </c>
      <c r="L92" s="76" t="str">
        <f>IFERROR(VLOOKUP($A92,DimSum_load!$A:$X,MATCH(DimSum!L$1,DimSum_load!$1:$1,0),0),"")</f>
        <v>金融机构</v>
      </c>
      <c r="M92" s="76" t="str">
        <f>IFERROR(VLOOKUP($A92,DimSum_load!$A:$X,MATCH(DimSum!M$1,DimSum_load!$1:$1,0),0),"")</f>
        <v>江苏</v>
      </c>
      <c r="N92" s="127" t="str">
        <f>IFERROR(VLOOKUP($A92,DimSum_load!$A:$X,MATCH(DimSum!$N$1,DimSum_load!$1:$1,0),0),"")</f>
        <v>港分</v>
      </c>
    </row>
    <row r="93" spans="1:14" x14ac:dyDescent="0.25">
      <c r="A93" s="74">
        <f>IFERROR(DimSum[[#This Row],[Index]],"")</f>
        <v>14</v>
      </c>
      <c r="B93" s="75">
        <f>IFERROR(VLOOKUP($A93,DimSum_load!$A:$X,MATCH(DimSum!B$1,DimSum_load!$1:$1,0),0),"")</f>
        <v>44783</v>
      </c>
      <c r="C93" s="79" t="str">
        <f>IFERROR(VLOOKUP($A93,DimSum_load!$A:$X,MATCH(DimSum!C$1,DimSum_load!$1:$1,0),0),"")</f>
        <v>中国财政部</v>
      </c>
      <c r="D93" s="75" t="str">
        <f>IFERROR(VLOOKUP($A93,DimSum_load!$A:$X,MATCH(DimSum!D$1,DimSum_load!$1:$1,0),0),"")</f>
        <v>--/--/--</v>
      </c>
      <c r="E93" s="77">
        <f>IFERROR(VLOOKUP($A93,DimSum_load!$A:$X,MATCH(DimSum!E$1,DimSum_load!$1:$1,0),0),"")</f>
        <v>20</v>
      </c>
      <c r="F93" s="75" t="str">
        <f>IFERROR(VLOOKUP($A93,DimSum_load!$A:$X,MATCH(DimSum!F$1,DimSum_load!$1:$1,0),0),"")</f>
        <v>10</v>
      </c>
      <c r="G93" s="75" t="str">
        <f>IFERROR(VLOOKUP($A93,DimSum_load!$A:$X,MATCH(DimSum!G$1,DimSum_load!$1:$1,0),0),"")</f>
        <v>2.82%</v>
      </c>
      <c r="H93" s="75" t="str">
        <f>IFERROR(VLOOKUP($A93,DimSum_load!$A:$X,MATCH(DimSum!H$1,DimSum_load!$1:$1,0),0),"")</f>
        <v>--</v>
      </c>
      <c r="I93" s="77" t="str">
        <f>IFERROR(VLOOKUP($A93,DimSum_load!$A:$X,MATCH(DimSum!I$1,DimSum_load!$1:$1,0),0),"")</f>
        <v>--</v>
      </c>
      <c r="J93" s="76" t="str">
        <f>IFERROR(VLOOKUP($A93,DimSum_load!$A:$X,MATCH(DimSum!J$1,DimSum_load!$1:$1,0),0),"")</f>
        <v>直发</v>
      </c>
      <c r="K93" s="76" t="str">
        <f>IFERROR(VLOOKUP($A93,DimSum_load!$A:$X,MATCH(DimSum!K$1,DimSum_load!$1:$1,0),0),"")</f>
        <v>--</v>
      </c>
      <c r="L93" s="76" t="str">
        <f>IFERROR(VLOOKUP($A93,DimSum_load!$A:$X,MATCH(DimSum!L$1,DimSum_load!$1:$1,0),0),"")</f>
        <v>主权/政府</v>
      </c>
      <c r="M93" s="76" t="str">
        <f>IFERROR(VLOOKUP($A93,DimSum_load!$A:$X,MATCH(DimSum!M$1,DimSum_load!$1:$1,0),0),"")</f>
        <v>北京</v>
      </c>
      <c r="N93" s="127" t="str">
        <f>IFERROR(VLOOKUP($A93,DimSum_load!$A:$X,MATCH(DimSum!$N$1,DimSum_load!$1:$1,0),0),"")</f>
        <v>--</v>
      </c>
    </row>
    <row r="94" spans="1:14" x14ac:dyDescent="0.25">
      <c r="A94" s="74">
        <f>IFERROR(DimSum[[#This Row],[Index]],"")</f>
        <v>13</v>
      </c>
      <c r="B94" s="75">
        <f>IFERROR(VLOOKUP($A94,DimSum_load!$A:$X,MATCH(DimSum!B$1,DimSum_load!$1:$1,0),0),"")</f>
        <v>44769</v>
      </c>
      <c r="C94" s="79" t="str">
        <f>IFERROR(VLOOKUP($A94,DimSum_load!$A:$X,MATCH(DimSum!C$1,DimSum_load!$1:$1,0),0),"")</f>
        <v>中银悉尼分行</v>
      </c>
      <c r="D94" s="75" t="str">
        <f>IFERROR(VLOOKUP($A94,DimSum_load!$A:$X,MATCH(DimSum!D$1,DimSum_load!$1:$1,0),0),"")</f>
        <v>A1/A/A</v>
      </c>
      <c r="E94" s="77">
        <f>IFERROR(VLOOKUP($A94,DimSum_load!$A:$X,MATCH(DimSum!E$1,DimSum_load!$1:$1,0),0),"")</f>
        <v>25</v>
      </c>
      <c r="F94" s="75" t="str">
        <f>IFERROR(VLOOKUP($A94,DimSum_load!$A:$X,MATCH(DimSum!F$1,DimSum_load!$1:$1,0),0),"")</f>
        <v>3</v>
      </c>
      <c r="G94" s="75" t="str">
        <f>IFERROR(VLOOKUP($A94,DimSum_load!$A:$X,MATCH(DimSum!G$1,DimSum_load!$1:$1,0),0),"")</f>
        <v>2.95%</v>
      </c>
      <c r="H94" s="75" t="str">
        <f>IFERROR(VLOOKUP($A94,DimSum_load!$A:$X,MATCH(DimSum!H$1,DimSum_load!$1:$1,0),0),"")</f>
        <v>3.4%a</v>
      </c>
      <c r="I94" s="77" t="str">
        <f>IFERROR(VLOOKUP($A94,DimSum_load!$A:$X,MATCH(DimSum!I$1,DimSum_load!$1:$1,0),0),"")</f>
        <v>45</v>
      </c>
      <c r="J94" s="76" t="str">
        <f>IFERROR(VLOOKUP($A94,DimSum_load!$A:$X,MATCH(DimSum!J$1,DimSum_load!$1:$1,0),0),"")</f>
        <v>直发</v>
      </c>
      <c r="K94" s="76" t="str">
        <f>IFERROR(VLOOKUP($A94,DimSum_load!$A:$X,MATCH(DimSum!K$1,DimSum_load!$1:$1,0),0),"")</f>
        <v>--</v>
      </c>
      <c r="L94" s="76" t="str">
        <f>IFERROR(VLOOKUP($A94,DimSum_load!$A:$X,MATCH(DimSum!L$1,DimSum_load!$1:$1,0),0),"")</f>
        <v>金融机构</v>
      </c>
      <c r="M94" s="76" t="str">
        <f>IFERROR(VLOOKUP($A94,DimSum_load!$A:$X,MATCH(DimSum!M$1,DimSum_load!$1:$1,0),0),"")</f>
        <v>北京</v>
      </c>
      <c r="N94" s="127" t="str">
        <f>IFERROR(VLOOKUP($A94,DimSum_load!$A:$X,MATCH(DimSum!$N$1,DimSum_load!$1:$1,0),0),"")</f>
        <v>港分</v>
      </c>
    </row>
    <row r="95" spans="1:14" x14ac:dyDescent="0.25">
      <c r="A95" s="74">
        <f>IFERROR(DimSum[[#This Row],[Index]],"")</f>
        <v>12</v>
      </c>
      <c r="B95" s="75">
        <f>IFERROR(VLOOKUP($A95,DimSum_load!$A:$X,MATCH(DimSum!B$1,DimSum_load!$1:$1,0),0),"")</f>
        <v>44754</v>
      </c>
      <c r="C95" s="79" t="str">
        <f>IFERROR(VLOOKUP($A95,DimSum_load!$A:$X,MATCH(DimSum!C$1,DimSum_load!$1:$1,0),0),"")</f>
        <v>国开行港分</v>
      </c>
      <c r="D95" s="75" t="str">
        <f>IFERROR(VLOOKUP($A95,DimSum_load!$A:$X,MATCH(DimSum!D$1,DimSum_load!$1:$1,0),0),"")</f>
        <v>--/A+/--</v>
      </c>
      <c r="E95" s="77">
        <f>IFERROR(VLOOKUP($A95,DimSum_load!$A:$X,MATCH(DimSum!E$1,DimSum_load!$1:$1,0),0),"")</f>
        <v>25</v>
      </c>
      <c r="F95" s="75" t="str">
        <f>IFERROR(VLOOKUP($A95,DimSum_load!$A:$X,MATCH(DimSum!F$1,DimSum_load!$1:$1,0),0),"")</f>
        <v>5</v>
      </c>
      <c r="G95" s="75" t="str">
        <f>IFERROR(VLOOKUP($A95,DimSum_load!$A:$X,MATCH(DimSum!G$1,DimSum_load!$1:$1,0),0),"")</f>
        <v>2.95%</v>
      </c>
      <c r="H95" s="75" t="str">
        <f>IFERROR(VLOOKUP($A95,DimSum_load!$A:$X,MATCH(DimSum!H$1,DimSum_load!$1:$1,0),0),"")</f>
        <v>3.4%a</v>
      </c>
      <c r="I95" s="77" t="str">
        <f>IFERROR(VLOOKUP($A95,DimSum_load!$A:$X,MATCH(DimSum!I$1,DimSum_load!$1:$1,0),0),"")</f>
        <v>45</v>
      </c>
      <c r="J95" s="76" t="str">
        <f>IFERROR(VLOOKUP($A95,DimSum_load!$A:$X,MATCH(DimSum!J$1,DimSum_load!$1:$1,0),0),"")</f>
        <v>直发</v>
      </c>
      <c r="K95" s="76" t="str">
        <f>IFERROR(VLOOKUP($A95,DimSum_load!$A:$X,MATCH(DimSum!K$1,DimSum_load!$1:$1,0),0),"")</f>
        <v>--</v>
      </c>
      <c r="L95" s="76" t="str">
        <f>IFERROR(VLOOKUP($A95,DimSum_load!$A:$X,MATCH(DimSum!L$1,DimSum_load!$1:$1,0),0),"")</f>
        <v>金融机构</v>
      </c>
      <c r="M95" s="76" t="str">
        <f>IFERROR(VLOOKUP($A95,DimSum_load!$A:$X,MATCH(DimSum!M$1,DimSum_load!$1:$1,0),0),"")</f>
        <v>北京</v>
      </c>
      <c r="N95" s="127" t="str">
        <f>IFERROR(VLOOKUP($A95,DimSum_load!$A:$X,MATCH(DimSum!$N$1,DimSum_load!$1:$1,0),0),"")</f>
        <v>港分</v>
      </c>
    </row>
    <row r="96" spans="1:14" x14ac:dyDescent="0.25">
      <c r="A96" s="74">
        <f>IFERROR(DimSum[[#This Row],[Index]],"")</f>
        <v>11</v>
      </c>
      <c r="B96" s="75">
        <f>IFERROR(VLOOKUP($A96,DimSum_load!$A:$X,MATCH(DimSum!B$1,DimSum_load!$1:$1,0),0),"")</f>
        <v>44727</v>
      </c>
      <c r="C96" s="79" t="str">
        <f>IFERROR(VLOOKUP($A96,DimSum_load!$A:$X,MATCH(DimSum!C$1,DimSum_load!$1:$1,0),0),"")</f>
        <v>中国财政部</v>
      </c>
      <c r="D96" s="75" t="str">
        <f>IFERROR(VLOOKUP($A96,DimSum_load!$A:$X,MATCH(DimSum!D$1,DimSum_load!$1:$1,0),0),"")</f>
        <v>--/--/--</v>
      </c>
      <c r="E96" s="77">
        <f>IFERROR(VLOOKUP($A96,DimSum_load!$A:$X,MATCH(DimSum!E$1,DimSum_load!$1:$1,0),0),"")</f>
        <v>140</v>
      </c>
      <c r="F96" s="75" t="str">
        <f>IFERROR(VLOOKUP($A96,DimSum_load!$A:$X,MATCH(DimSum!F$1,DimSum_load!$1:$1,0),0),"")</f>
        <v>2</v>
      </c>
      <c r="G96" s="75" t="str">
        <f>IFERROR(VLOOKUP($A96,DimSum_load!$A:$X,MATCH(DimSum!G$1,DimSum_load!$1:$1,0),0),"")</f>
        <v>2.44%</v>
      </c>
      <c r="H96" s="75" t="str">
        <f>IFERROR(VLOOKUP($A96,DimSum_load!$A:$X,MATCH(DimSum!H$1,DimSum_load!$1:$1,0),0),"")</f>
        <v>--</v>
      </c>
      <c r="I96" s="77" t="str">
        <f>IFERROR(VLOOKUP($A96,DimSum_load!$A:$X,MATCH(DimSum!I$1,DimSum_load!$1:$1,0),0),"")</f>
        <v>--</v>
      </c>
      <c r="J96" s="76" t="str">
        <f>IFERROR(VLOOKUP($A96,DimSum_load!$A:$X,MATCH(DimSum!J$1,DimSum_load!$1:$1,0),0),"")</f>
        <v>直发</v>
      </c>
      <c r="K96" s="76" t="str">
        <f>IFERROR(VLOOKUP($A96,DimSum_load!$A:$X,MATCH(DimSum!K$1,DimSum_load!$1:$1,0),0),"")</f>
        <v>--</v>
      </c>
      <c r="L96" s="76" t="str">
        <f>IFERROR(VLOOKUP($A96,DimSum_load!$A:$X,MATCH(DimSum!L$1,DimSum_load!$1:$1,0),0),"")</f>
        <v>主权/政府</v>
      </c>
      <c r="M96" s="76" t="str">
        <f>IFERROR(VLOOKUP($A96,DimSum_load!$A:$X,MATCH(DimSum!M$1,DimSum_load!$1:$1,0),0),"")</f>
        <v>北京</v>
      </c>
      <c r="N96" s="127" t="str">
        <f>IFERROR(VLOOKUP($A96,DimSum_load!$A:$X,MATCH(DimSum!$N$1,DimSum_load!$1:$1,0),0),"")</f>
        <v>--</v>
      </c>
    </row>
    <row r="97" spans="1:14" x14ac:dyDescent="0.25">
      <c r="A97" s="74">
        <f>IFERROR(DimSum[[#This Row],[Index]],"")</f>
        <v>10</v>
      </c>
      <c r="B97" s="75">
        <f>IFERROR(VLOOKUP($A97,DimSum_load!$A:$X,MATCH(DimSum!B$1,DimSum_load!$1:$1,0),0),"")</f>
        <v>44727</v>
      </c>
      <c r="C97" s="79" t="str">
        <f>IFERROR(VLOOKUP($A97,DimSum_load!$A:$X,MATCH(DimSum!C$1,DimSum_load!$1:$1,0),0),"")</f>
        <v>中国财政部</v>
      </c>
      <c r="D97" s="75" t="str">
        <f>IFERROR(VLOOKUP($A97,DimSum_load!$A:$X,MATCH(DimSum!D$1,DimSum_load!$1:$1,0),0),"")</f>
        <v>--/--/--</v>
      </c>
      <c r="E97" s="77">
        <f>IFERROR(VLOOKUP($A97,DimSum_load!$A:$X,MATCH(DimSum!E$1,DimSum_load!$1:$1,0),0),"")</f>
        <v>25</v>
      </c>
      <c r="F97" s="75" t="str">
        <f>IFERROR(VLOOKUP($A97,DimSum_load!$A:$X,MATCH(DimSum!F$1,DimSum_load!$1:$1,0),0),"")</f>
        <v>3</v>
      </c>
      <c r="G97" s="75" t="str">
        <f>IFERROR(VLOOKUP($A97,DimSum_load!$A:$X,MATCH(DimSum!G$1,DimSum_load!$1:$1,0),0),"")</f>
        <v>2.55%</v>
      </c>
      <c r="H97" s="75" t="str">
        <f>IFERROR(VLOOKUP($A97,DimSum_load!$A:$X,MATCH(DimSum!H$1,DimSum_load!$1:$1,0),0),"")</f>
        <v>--</v>
      </c>
      <c r="I97" s="77" t="str">
        <f>IFERROR(VLOOKUP($A97,DimSum_load!$A:$X,MATCH(DimSum!I$1,DimSum_load!$1:$1,0),0),"")</f>
        <v>--</v>
      </c>
      <c r="J97" s="76" t="str">
        <f>IFERROR(VLOOKUP($A97,DimSum_load!$A:$X,MATCH(DimSum!J$1,DimSum_load!$1:$1,0),0),"")</f>
        <v>直发</v>
      </c>
      <c r="K97" s="76" t="str">
        <f>IFERROR(VLOOKUP($A97,DimSum_load!$A:$X,MATCH(DimSum!K$1,DimSum_load!$1:$1,0),0),"")</f>
        <v>--</v>
      </c>
      <c r="L97" s="76" t="str">
        <f>IFERROR(VLOOKUP($A97,DimSum_load!$A:$X,MATCH(DimSum!L$1,DimSum_load!$1:$1,0),0),"")</f>
        <v>主权/政府</v>
      </c>
      <c r="M97" s="76" t="str">
        <f>IFERROR(VLOOKUP($A97,DimSum_load!$A:$X,MATCH(DimSum!M$1,DimSum_load!$1:$1,0),0),"")</f>
        <v>北京</v>
      </c>
      <c r="N97" s="127" t="str">
        <f>IFERROR(VLOOKUP($A97,DimSum_load!$A:$X,MATCH(DimSum!$N$1,DimSum_load!$1:$1,0),0),"")</f>
        <v>--</v>
      </c>
    </row>
    <row r="98" spans="1:14" x14ac:dyDescent="0.25">
      <c r="A98" s="74">
        <f>IFERROR(DimSum[[#This Row],[Index]],"")</f>
        <v>9</v>
      </c>
      <c r="B98" s="75">
        <f>IFERROR(VLOOKUP($A98,DimSum_load!$A:$X,MATCH(DimSum!B$1,DimSum_load!$1:$1,0),0),"")</f>
        <v>44727</v>
      </c>
      <c r="C98" s="79" t="str">
        <f>IFERROR(VLOOKUP($A98,DimSum_load!$A:$X,MATCH(DimSum!C$1,DimSum_load!$1:$1,0),0),"")</f>
        <v>中国财政部</v>
      </c>
      <c r="D98" s="75" t="str">
        <f>IFERROR(VLOOKUP($A98,DimSum_load!$A:$X,MATCH(DimSum!D$1,DimSum_load!$1:$1,0),0),"")</f>
        <v>--/--/--</v>
      </c>
      <c r="E98" s="77">
        <f>IFERROR(VLOOKUP($A98,DimSum_load!$A:$X,MATCH(DimSum!E$1,DimSum_load!$1:$1,0),0),"")</f>
        <v>45</v>
      </c>
      <c r="F98" s="75" t="str">
        <f>IFERROR(VLOOKUP($A98,DimSum_load!$A:$X,MATCH(DimSum!F$1,DimSum_load!$1:$1,0),0),"")</f>
        <v>5</v>
      </c>
      <c r="G98" s="75" t="str">
        <f>IFERROR(VLOOKUP($A98,DimSum_load!$A:$X,MATCH(DimSum!G$1,DimSum_load!$1:$1,0),0),"")</f>
        <v>2.75%</v>
      </c>
      <c r="H98" s="75" t="str">
        <f>IFERROR(VLOOKUP($A98,DimSum_load!$A:$X,MATCH(DimSum!H$1,DimSum_load!$1:$1,0),0),"")</f>
        <v>--</v>
      </c>
      <c r="I98" s="77" t="str">
        <f>IFERROR(VLOOKUP($A98,DimSum_load!$A:$X,MATCH(DimSum!I$1,DimSum_load!$1:$1,0),0),"")</f>
        <v>--</v>
      </c>
      <c r="J98" s="76" t="str">
        <f>IFERROR(VLOOKUP($A98,DimSum_load!$A:$X,MATCH(DimSum!J$1,DimSum_load!$1:$1,0),0),"")</f>
        <v>直发</v>
      </c>
      <c r="K98" s="76" t="str">
        <f>IFERROR(VLOOKUP($A98,DimSum_load!$A:$X,MATCH(DimSum!K$1,DimSum_load!$1:$1,0),0),"")</f>
        <v>--</v>
      </c>
      <c r="L98" s="76" t="str">
        <f>IFERROR(VLOOKUP($A98,DimSum_load!$A:$X,MATCH(DimSum!L$1,DimSum_load!$1:$1,0),0),"")</f>
        <v>主权/政府</v>
      </c>
      <c r="M98" s="76" t="str">
        <f>IFERROR(VLOOKUP($A98,DimSum_load!$A:$X,MATCH(DimSum!M$1,DimSum_load!$1:$1,0),0),"")</f>
        <v>北京</v>
      </c>
      <c r="N98" s="127" t="str">
        <f>IFERROR(VLOOKUP($A98,DimSum_load!$A:$X,MATCH(DimSum!$N$1,DimSum_load!$1:$1,0),0),"")</f>
        <v>--</v>
      </c>
    </row>
    <row r="99" spans="1:14" x14ac:dyDescent="0.25">
      <c r="A99" s="74">
        <f>IFERROR(DimSum[[#This Row],[Index]],"")</f>
        <v>8</v>
      </c>
      <c r="B99" s="75">
        <f>IFERROR(VLOOKUP($A99,DimSum_load!$A:$X,MATCH(DimSum!B$1,DimSum_load!$1:$1,0),0),"")</f>
        <v>44713</v>
      </c>
      <c r="C99" s="79" t="str">
        <f>IFERROR(VLOOKUP($A99,DimSum_load!$A:$X,MATCH(DimSum!C$1,DimSum_load!$1:$1,0),0),"")</f>
        <v>万科</v>
      </c>
      <c r="D99" s="75" t="str">
        <f>IFERROR(VLOOKUP($A99,DimSum_load!$A:$X,MATCH(DimSum!D$1,DimSum_load!$1:$1,0),0),"")</f>
        <v>/BBB/--</v>
      </c>
      <c r="E99" s="77">
        <f>IFERROR(VLOOKUP($A99,DimSum_load!$A:$X,MATCH(DimSum!E$1,DimSum_load!$1:$1,0),0),"")</f>
        <v>5.0999999999999996</v>
      </c>
      <c r="F99" s="75" t="str">
        <f>IFERROR(VLOOKUP($A99,DimSum_load!$A:$X,MATCH(DimSum!F$1,DimSum_load!$1:$1,0),0),"")</f>
        <v>3</v>
      </c>
      <c r="G99" s="75" t="str">
        <f>IFERROR(VLOOKUP($A99,DimSum_load!$A:$X,MATCH(DimSum!G$1,DimSum_load!$1:$1,0),0),"")</f>
        <v>3.55%</v>
      </c>
      <c r="H99" s="75" t="str">
        <f>IFERROR(VLOOKUP($A99,DimSum_load!$A:$X,MATCH(DimSum!H$1,DimSum_load!$1:$1,0),0),"")</f>
        <v>--</v>
      </c>
      <c r="I99" s="77" t="str">
        <f>IFERROR(VLOOKUP($A99,DimSum_load!$A:$X,MATCH(DimSum!I$1,DimSum_load!$1:$1,0),0),"")</f>
        <v>--</v>
      </c>
      <c r="J99" s="76" t="str">
        <f>IFERROR(VLOOKUP($A99,DimSum_load!$A:$X,MATCH(DimSum!J$1,DimSum_load!$1:$1,0),0),"")</f>
        <v>维好</v>
      </c>
      <c r="K99" s="76" t="str">
        <f>IFERROR(VLOOKUP($A99,DimSum_load!$A:$X,MATCH(DimSum!K$1,DimSum_load!$1:$1,0),0),"")</f>
        <v>--</v>
      </c>
      <c r="L99" s="76" t="str">
        <f>IFERROR(VLOOKUP($A99,DimSum_load!$A:$X,MATCH(DimSum!L$1,DimSum_load!$1:$1,0),0),"")</f>
        <v>房地产</v>
      </c>
      <c r="M99" s="76" t="str">
        <f>IFERROR(VLOOKUP($A99,DimSum_load!$A:$X,MATCH(DimSum!M$1,DimSum_load!$1:$1,0),0),"")</f>
        <v>广东</v>
      </c>
      <c r="N99" s="127" t="str">
        <f>IFERROR(VLOOKUP($A99,DimSum_load!$A:$X,MATCH(DimSum!$N$1,DimSum_load!$1:$1,0),0),"")</f>
        <v>--</v>
      </c>
    </row>
    <row r="100" spans="1:14" x14ac:dyDescent="0.25">
      <c r="A100" s="74">
        <f>IFERROR(DimSum[[#This Row],[Index]],"")</f>
        <v>7</v>
      </c>
      <c r="B100" s="75">
        <f>IFERROR(VLOOKUP($A100,DimSum_load!$A:$X,MATCH(DimSum!B$1,DimSum_load!$1:$1,0),0),"")</f>
        <v>44705</v>
      </c>
      <c r="C100" s="79" t="str">
        <f>IFERROR(VLOOKUP($A100,DimSum_load!$A:$X,MATCH(DimSum!C$1,DimSum_load!$1:$1,0),0),"")</f>
        <v>工银迪拜分行</v>
      </c>
      <c r="D100" s="75" t="str">
        <f>IFERROR(VLOOKUP($A100,DimSum_load!$A:$X,MATCH(DimSum!D$1,DimSum_load!$1:$1,0),0),"")</f>
        <v>A1/--/--</v>
      </c>
      <c r="E100" s="77">
        <f>IFERROR(VLOOKUP($A100,DimSum_load!$A:$X,MATCH(DimSum!E$1,DimSum_load!$1:$1,0),0),"")</f>
        <v>20</v>
      </c>
      <c r="F100" s="75" t="str">
        <f>IFERROR(VLOOKUP($A100,DimSum_load!$A:$X,MATCH(DimSum!F$1,DimSum_load!$1:$1,0),0),"")</f>
        <v>2</v>
      </c>
      <c r="G100" s="75" t="str">
        <f>IFERROR(VLOOKUP($A100,DimSum_load!$A:$X,MATCH(DimSum!G$1,DimSum_load!$1:$1,0),0),"")</f>
        <v>3.2%</v>
      </c>
      <c r="H100" s="75" t="str">
        <f>IFERROR(VLOOKUP($A100,DimSum_load!$A:$X,MATCH(DimSum!H$1,DimSum_load!$1:$1,0),0),"")</f>
        <v>3.75%a</v>
      </c>
      <c r="I100" s="77" t="str">
        <f>IFERROR(VLOOKUP($A100,DimSum_load!$A:$X,MATCH(DimSum!I$1,DimSum_load!$1:$1,0),0),"")</f>
        <v>55</v>
      </c>
      <c r="J100" s="76" t="str">
        <f>IFERROR(VLOOKUP($A100,DimSum_load!$A:$X,MATCH(DimSum!J$1,DimSum_load!$1:$1,0),0),"")</f>
        <v>直发</v>
      </c>
      <c r="K100" s="76" t="str">
        <f>IFERROR(VLOOKUP($A100,DimSum_load!$A:$X,MATCH(DimSum!K$1,DimSum_load!$1:$1,0),0),"")</f>
        <v>绿色点心债</v>
      </c>
      <c r="L100" s="76" t="str">
        <f>IFERROR(VLOOKUP($A100,DimSum_load!$A:$X,MATCH(DimSum!L$1,DimSum_load!$1:$1,0),0),"")</f>
        <v>金融机构</v>
      </c>
      <c r="M100" s="76" t="str">
        <f>IFERROR(VLOOKUP($A100,DimSum_load!$A:$X,MATCH(DimSum!M$1,DimSum_load!$1:$1,0),0),"")</f>
        <v>北京</v>
      </c>
      <c r="N100" s="127" t="str">
        <f>IFERROR(VLOOKUP($A100,DimSum_load!$A:$X,MATCH(DimSum!$N$1,DimSum_load!$1:$1,0),0),"")</f>
        <v>港分</v>
      </c>
    </row>
    <row r="101" spans="1:14" x14ac:dyDescent="0.25">
      <c r="A101" s="74">
        <f>IFERROR(DimSum[[#This Row],[Index]],"")</f>
        <v>6</v>
      </c>
      <c r="B101" s="75">
        <f>IFERROR(VLOOKUP($A101,DimSum_load!$A:$X,MATCH(DimSum!B$1,DimSum_load!$1:$1,0),0),"")</f>
        <v>44691</v>
      </c>
      <c r="C101" s="79" t="str">
        <f>IFERROR(VLOOKUP($A101,DimSum_load!$A:$X,MATCH(DimSum!C$1,DimSum_load!$1:$1,0),0),"")</f>
        <v>建银伦分</v>
      </c>
      <c r="D101" s="75" t="str">
        <f>IFERROR(VLOOKUP($A101,DimSum_load!$A:$X,MATCH(DimSum!D$1,DimSum_load!$1:$1,0),0),"")</f>
        <v>A1/--/--</v>
      </c>
      <c r="E101" s="77">
        <f>IFERROR(VLOOKUP($A101,DimSum_load!$A:$X,MATCH(DimSum!E$1,DimSum_load!$1:$1,0),0),"")</f>
        <v>10</v>
      </c>
      <c r="F101" s="75" t="str">
        <f>IFERROR(VLOOKUP($A101,DimSum_load!$A:$X,MATCH(DimSum!F$1,DimSum_load!$1:$1,0),0),"")</f>
        <v>2</v>
      </c>
      <c r="G101" s="75" t="str">
        <f>IFERROR(VLOOKUP($A101,DimSum_load!$A:$X,MATCH(DimSum!G$1,DimSum_load!$1:$1,0),0),"")</f>
        <v>3.4%</v>
      </c>
      <c r="H101" s="75" t="str">
        <f>IFERROR(VLOOKUP($A101,DimSum_load!$A:$X,MATCH(DimSum!H$1,DimSum_load!$1:$1,0),0),"")</f>
        <v>3.85%a</v>
      </c>
      <c r="I101" s="77" t="str">
        <f>IFERROR(VLOOKUP($A101,DimSum_load!$A:$X,MATCH(DimSum!I$1,DimSum_load!$1:$1,0),0),"")</f>
        <v>45</v>
      </c>
      <c r="J101" s="76" t="str">
        <f>IFERROR(VLOOKUP($A101,DimSum_load!$A:$X,MATCH(DimSum!J$1,DimSum_load!$1:$1,0),0),"")</f>
        <v>直发</v>
      </c>
      <c r="K101" s="76" t="str">
        <f>IFERROR(VLOOKUP($A101,DimSum_load!$A:$X,MATCH(DimSum!K$1,DimSum_load!$1:$1,0),0),"")</f>
        <v>绿色点心债</v>
      </c>
      <c r="L101" s="76" t="str">
        <f>IFERROR(VLOOKUP($A101,DimSum_load!$A:$X,MATCH(DimSum!L$1,DimSum_load!$1:$1,0),0),"")</f>
        <v>金融机构</v>
      </c>
      <c r="M101" s="76" t="str">
        <f>IFERROR(VLOOKUP($A101,DimSum_load!$A:$X,MATCH(DimSum!M$1,DimSum_load!$1:$1,0),0),"")</f>
        <v>北京</v>
      </c>
      <c r="N101" s="127" t="str">
        <f>IFERROR(VLOOKUP($A101,DimSum_load!$A:$X,MATCH(DimSum!$N$1,DimSum_load!$1:$1,0),0),"")</f>
        <v>港分</v>
      </c>
    </row>
    <row r="102" spans="1:14" x14ac:dyDescent="0.25">
      <c r="A102" s="74">
        <f>IFERROR(DimSum[[#This Row],[Index]],"")</f>
        <v>5</v>
      </c>
      <c r="B102" s="75">
        <f>IFERROR(VLOOKUP($A102,DimSum_load!$A:$X,MATCH(DimSum!B$1,DimSum_load!$1:$1,0),0),"")</f>
        <v>44636</v>
      </c>
      <c r="C102" s="79" t="str">
        <f>IFERROR(VLOOKUP($A102,DimSum_load!$A:$X,MATCH(DimSum!C$1,DimSum_load!$1:$1,0),0),"")</f>
        <v>中教控股</v>
      </c>
      <c r="D102" s="75" t="str">
        <f>IFERROR(VLOOKUP($A102,DimSum_load!$A:$X,MATCH(DimSum!D$1,DimSum_load!$1:$1,0),0),"")</f>
        <v>--/AA/--</v>
      </c>
      <c r="E102" s="77">
        <f>IFERROR(VLOOKUP($A102,DimSum_load!$A:$X,MATCH(DimSum!E$1,DimSum_load!$1:$1,0),0),"")</f>
        <v>5</v>
      </c>
      <c r="F102" s="75" t="str">
        <f>IFERROR(VLOOKUP($A102,DimSum_load!$A:$X,MATCH(DimSum!F$1,DimSum_load!$1:$1,0),0),"")</f>
        <v>3</v>
      </c>
      <c r="G102" s="75" t="str">
        <f>IFERROR(VLOOKUP($A102,DimSum_load!$A:$X,MATCH(DimSum!G$1,DimSum_load!$1:$1,0),0),"")</f>
        <v>4%</v>
      </c>
      <c r="H102" s="75" t="str">
        <f>IFERROR(VLOOKUP($A102,DimSum_load!$A:$X,MATCH(DimSum!H$1,DimSum_load!$1:$1,0),0),"")</f>
        <v>--</v>
      </c>
      <c r="I102" s="77" t="str">
        <f>IFERROR(VLOOKUP($A102,DimSum_load!$A:$X,MATCH(DimSum!I$1,DimSum_load!$1:$1,0),0),"")</f>
        <v>--</v>
      </c>
      <c r="J102" s="76" t="str">
        <f>IFERROR(VLOOKUP($A102,DimSum_load!$A:$X,MATCH(DimSum!J$1,DimSum_load!$1:$1,0),0),"")</f>
        <v>担保</v>
      </c>
      <c r="K102" s="76" t="str">
        <f>IFERROR(VLOOKUP($A102,DimSum_load!$A:$X,MATCH(DimSum!K$1,DimSum_load!$1:$1,0),0),"")</f>
        <v>--</v>
      </c>
      <c r="L102" s="76" t="str">
        <f>IFERROR(VLOOKUP($A102,DimSum_load!$A:$X,MATCH(DimSum!L$1,DimSum_load!$1:$1,0),0),"")</f>
        <v>产业</v>
      </c>
      <c r="M102" s="76" t="str">
        <f>IFERROR(VLOOKUP($A102,DimSum_load!$A:$X,MATCH(DimSum!M$1,DimSum_load!$1:$1,0),0),"")</f>
        <v>江西</v>
      </c>
      <c r="N102" s="127" t="str">
        <f>IFERROR(VLOOKUP($A102,DimSum_load!$A:$X,MATCH(DimSum!$N$1,DimSum_load!$1:$1,0),0),"")</f>
        <v>港分</v>
      </c>
    </row>
    <row r="103" spans="1:14" x14ac:dyDescent="0.25">
      <c r="A103" s="74">
        <f>IFERROR(DimSum[[#This Row],[Index]],"")</f>
        <v>4</v>
      </c>
      <c r="B103" s="75">
        <f>IFERROR(VLOOKUP($A103,DimSum_load!$A:$X,MATCH(DimSum!B$1,DimSum_load!$1:$1,0),0),"")</f>
        <v>44634</v>
      </c>
      <c r="C103" s="79" t="str">
        <f>IFERROR(VLOOKUP($A103,DimSum_load!$A:$X,MATCH(DimSum!C$1,DimSum_load!$1:$1,0),0),"")</f>
        <v>交银港分</v>
      </c>
      <c r="D103" s="75" t="str">
        <f>IFERROR(VLOOKUP($A103,DimSum_load!$A:$X,MATCH(DimSum!D$1,DimSum_load!$1:$1,0),0),"")</f>
        <v>A2/--/A</v>
      </c>
      <c r="E103" s="77">
        <f>IFERROR(VLOOKUP($A103,DimSum_load!$A:$X,MATCH(DimSum!E$1,DimSum_load!$1:$1,0),0),"")</f>
        <v>28</v>
      </c>
      <c r="F103" s="75" t="str">
        <f>IFERROR(VLOOKUP($A103,DimSum_load!$A:$X,MATCH(DimSum!F$1,DimSum_load!$1:$1,0),0),"")</f>
        <v>2</v>
      </c>
      <c r="G103" s="75" t="str">
        <f>IFERROR(VLOOKUP($A103,DimSum_load!$A:$X,MATCH(DimSum!G$1,DimSum_load!$1:$1,0),0),"")</f>
        <v>3.2%</v>
      </c>
      <c r="H103" s="75" t="str">
        <f>IFERROR(VLOOKUP($A103,DimSum_load!$A:$X,MATCH(DimSum!H$1,DimSum_load!$1:$1,0),0),"")</f>
        <v>3.6%a</v>
      </c>
      <c r="I103" s="77" t="str">
        <f>IFERROR(VLOOKUP($A103,DimSum_load!$A:$X,MATCH(DimSum!I$1,DimSum_load!$1:$1,0),0),"")</f>
        <v>40</v>
      </c>
      <c r="J103" s="76" t="str">
        <f>IFERROR(VLOOKUP($A103,DimSum_load!$A:$X,MATCH(DimSum!J$1,DimSum_load!$1:$1,0),0),"")</f>
        <v>直发</v>
      </c>
      <c r="K103" s="76" t="str">
        <f>IFERROR(VLOOKUP($A103,DimSum_load!$A:$X,MATCH(DimSum!K$1,DimSum_load!$1:$1,0),0),"")</f>
        <v>--</v>
      </c>
      <c r="L103" s="76" t="str">
        <f>IFERROR(VLOOKUP($A103,DimSum_load!$A:$X,MATCH(DimSum!L$1,DimSum_load!$1:$1,0),0),"")</f>
        <v>金融机构</v>
      </c>
      <c r="M103" s="76" t="str">
        <f>IFERROR(VLOOKUP($A103,DimSum_load!$A:$X,MATCH(DimSum!M$1,DimSum_load!$1:$1,0),0),"")</f>
        <v>上海</v>
      </c>
      <c r="N103" s="127" t="str">
        <f>IFERROR(VLOOKUP($A103,DimSum_load!$A:$X,MATCH(DimSum!$N$1,DimSum_load!$1:$1,0),0),"")</f>
        <v>港分</v>
      </c>
    </row>
    <row r="104" spans="1:14" x14ac:dyDescent="0.25">
      <c r="A104" s="74">
        <f>IFERROR(DimSum[[#This Row],[Index]],"")</f>
        <v>3</v>
      </c>
      <c r="B104" s="75">
        <f>IFERROR(VLOOKUP($A104,DimSum_load!$A:$X,MATCH(DimSum!B$1,DimSum_load!$1:$1,0),0),"")</f>
        <v>44630</v>
      </c>
      <c r="C104" s="79" t="str">
        <f>IFERROR(VLOOKUP($A104,DimSum_load!$A:$X,MATCH(DimSum!C$1,DimSum_load!$1:$1,0),0),"")</f>
        <v>上汽通用汽车金融</v>
      </c>
      <c r="D104" s="75" t="str">
        <f>IFERROR(VLOOKUP($A104,DimSum_load!$A:$X,MATCH(DimSum!D$1,DimSum_load!$1:$1,0),0),"")</f>
        <v>--/--/--</v>
      </c>
      <c r="E104" s="77">
        <f>IFERROR(VLOOKUP($A104,DimSum_load!$A:$X,MATCH(DimSum!E$1,DimSum_load!$1:$1,0),0),"")</f>
        <v>10</v>
      </c>
      <c r="F104" s="75" t="str">
        <f>IFERROR(VLOOKUP($A104,DimSum_load!$A:$X,MATCH(DimSum!F$1,DimSum_load!$1:$1,0),0),"")</f>
        <v>3</v>
      </c>
      <c r="G104" s="75" t="str">
        <f>IFERROR(VLOOKUP($A104,DimSum_load!$A:$X,MATCH(DimSum!G$1,DimSum_load!$1:$1,0),0),"")</f>
        <v>3.2%</v>
      </c>
      <c r="H104" s="75" t="str">
        <f>IFERROR(VLOOKUP($A104,DimSum_load!$A:$X,MATCH(DimSum!H$1,DimSum_load!$1:$1,0),0),"")</f>
        <v>--</v>
      </c>
      <c r="I104" s="77" t="str">
        <f>IFERROR(VLOOKUP($A104,DimSum_load!$A:$X,MATCH(DimSum!I$1,DimSum_load!$1:$1,0),0),"")</f>
        <v>--</v>
      </c>
      <c r="J104" s="76" t="str">
        <f>IFERROR(VLOOKUP($A104,DimSum_load!$A:$X,MATCH(DimSum!J$1,DimSum_load!$1:$1,0),0),"")</f>
        <v>直发</v>
      </c>
      <c r="K104" s="76" t="str">
        <f>IFERROR(VLOOKUP($A104,DimSum_load!$A:$X,MATCH(DimSum!K$1,DimSum_load!$1:$1,0),0),"")</f>
        <v>绿色点心债</v>
      </c>
      <c r="L104" s="76" t="str">
        <f>IFERROR(VLOOKUP($A104,DimSum_load!$A:$X,MATCH(DimSum!L$1,DimSum_load!$1:$1,0),0),"")</f>
        <v>产业</v>
      </c>
      <c r="M104" s="76" t="str">
        <f>IFERROR(VLOOKUP($A104,DimSum_load!$A:$X,MATCH(DimSum!M$1,DimSum_load!$1:$1,0),0),"")</f>
        <v>上海</v>
      </c>
      <c r="N104" s="127" t="str">
        <f>IFERROR(VLOOKUP($A104,DimSum_load!$A:$X,MATCH(DimSum!$N$1,DimSum_load!$1:$1,0),0),"")</f>
        <v>--</v>
      </c>
    </row>
    <row r="105" spans="1:14" x14ac:dyDescent="0.25">
      <c r="A105" s="74">
        <f>IFERROR(DimSum[[#This Row],[Index]],"")</f>
        <v>2</v>
      </c>
      <c r="B105" s="75">
        <f>IFERROR(VLOOKUP($A105,DimSum_load!$A:$X,MATCH(DimSum!B$1,DimSum_load!$1:$1,0),0),"")</f>
        <v>44614</v>
      </c>
      <c r="C105" s="79" t="str">
        <f>IFERROR(VLOOKUP($A105,DimSum_load!$A:$X,MATCH(DimSum!C$1,DimSum_load!$1:$1,0),0),"")</f>
        <v>农银港分</v>
      </c>
      <c r="D105" s="75" t="str">
        <f>IFERROR(VLOOKUP($A105,DimSum_load!$A:$X,MATCH(DimSum!D$1,DimSum_load!$1:$1,0),0),"")</f>
        <v>A1/--/--</v>
      </c>
      <c r="E105" s="77">
        <f>IFERROR(VLOOKUP($A105,DimSum_load!$A:$X,MATCH(DimSum!E$1,DimSum_load!$1:$1,0),0),"")</f>
        <v>13</v>
      </c>
      <c r="F105" s="75" t="str">
        <f>IFERROR(VLOOKUP($A105,DimSum_load!$A:$X,MATCH(DimSum!F$1,DimSum_load!$1:$1,0),0),"")</f>
        <v>2</v>
      </c>
      <c r="G105" s="75" t="str">
        <f>IFERROR(VLOOKUP($A105,DimSum_load!$A:$X,MATCH(DimSum!G$1,DimSum_load!$1:$1,0),0),"")</f>
        <v>2.9%</v>
      </c>
      <c r="H105" s="75" t="str">
        <f>IFERROR(VLOOKUP($A105,DimSum_load!$A:$X,MATCH(DimSum!H$1,DimSum_load!$1:$1,0),0),"")</f>
        <v>3.35%a</v>
      </c>
      <c r="I105" s="77" t="str">
        <f>IFERROR(VLOOKUP($A105,DimSum_load!$A:$X,MATCH(DimSum!I$1,DimSum_load!$1:$1,0),0),"")</f>
        <v>45</v>
      </c>
      <c r="J105" s="76" t="str">
        <f>IFERROR(VLOOKUP($A105,DimSum_load!$A:$X,MATCH(DimSum!J$1,DimSum_load!$1:$1,0),0),"")</f>
        <v>直发</v>
      </c>
      <c r="K105" s="76" t="str">
        <f>IFERROR(VLOOKUP($A105,DimSum_load!$A:$X,MATCH(DimSum!K$1,DimSum_load!$1:$1,0),0),"")</f>
        <v>--</v>
      </c>
      <c r="L105" s="76" t="str">
        <f>IFERROR(VLOOKUP($A105,DimSum_load!$A:$X,MATCH(DimSum!L$1,DimSum_load!$1:$1,0),0),"")</f>
        <v>金融机构</v>
      </c>
      <c r="M105" s="76" t="str">
        <f>IFERROR(VLOOKUP($A105,DimSum_load!$A:$X,MATCH(DimSum!M$1,DimSum_load!$1:$1,0),0),"")</f>
        <v>北京</v>
      </c>
      <c r="N105" s="127" t="str">
        <f>IFERROR(VLOOKUP($A105,DimSum_load!$A:$X,MATCH(DimSum!$N$1,DimSum_load!$1:$1,0),0),"")</f>
        <v>港分</v>
      </c>
    </row>
    <row r="106" spans="1:14" x14ac:dyDescent="0.25">
      <c r="A106" s="74">
        <f>IFERROR(DimSum[[#This Row],[Index]],"")</f>
        <v>1</v>
      </c>
      <c r="B106" s="75">
        <f>IFERROR(VLOOKUP($A106,DimSum_load!$A:$X,MATCH(DimSum!B$1,DimSum_load!$1:$1,0),0),"")</f>
        <v>44572</v>
      </c>
      <c r="C106" s="79" t="str">
        <f>IFERROR(VLOOKUP($A106,DimSum_load!$A:$X,MATCH(DimSum!C$1,DimSum_load!$1:$1,0),0),"")</f>
        <v>温州鹿城国控(杭州银行)</v>
      </c>
      <c r="D106" s="75" t="str">
        <f>IFERROR(VLOOKUP($A106,DimSum_load!$A:$X,MATCH(DimSum!D$1,DimSum_load!$1:$1,0),0),"")</f>
        <v>--/--/--</v>
      </c>
      <c r="E106" s="77">
        <f>IFERROR(VLOOKUP($A106,DimSum_load!$A:$X,MATCH(DimSum!E$1,DimSum_load!$1:$1,0),0),"")</f>
        <v>9.7200000000000006</v>
      </c>
      <c r="F106" s="75" t="str">
        <f>IFERROR(VLOOKUP($A106,DimSum_load!$A:$X,MATCH(DimSum!F$1,DimSum_load!$1:$1,0),0),"")</f>
        <v>3</v>
      </c>
      <c r="G106" s="75" t="str">
        <f>IFERROR(VLOOKUP($A106,DimSum_load!$A:$X,MATCH(DimSum!G$1,DimSum_load!$1:$1,0),0),"")</f>
        <v>4.1%</v>
      </c>
      <c r="H106" s="75" t="str">
        <f>IFERROR(VLOOKUP($A106,DimSum_load!$A:$X,MATCH(DimSum!H$1,DimSum_load!$1:$1,0),0),"")</f>
        <v>4.5%a</v>
      </c>
      <c r="I106" s="77" t="str">
        <f>IFERROR(VLOOKUP($A106,DimSum_load!$A:$X,MATCH(DimSum!I$1,DimSum_load!$1:$1,0),0),"")</f>
        <v>40</v>
      </c>
      <c r="J106" s="76" t="str">
        <f>IFERROR(VLOOKUP($A106,DimSum_load!$A:$X,MATCH(DimSum!J$1,DimSum_load!$1:$1,0),0),"")</f>
        <v>备证</v>
      </c>
      <c r="K106" s="76" t="str">
        <f>IFERROR(VLOOKUP($A106,DimSum_load!$A:$X,MATCH(DimSum!K$1,DimSum_load!$1:$1,0),0),"")</f>
        <v>--</v>
      </c>
      <c r="L106" s="76" t="str">
        <f>IFERROR(VLOOKUP($A106,DimSum_load!$A:$X,MATCH(DimSum!L$1,DimSum_load!$1:$1,0),0),"")</f>
        <v>地方平台</v>
      </c>
      <c r="M106" s="76" t="str">
        <f>IFERROR(VLOOKUP($A106,DimSum_load!$A:$X,MATCH(DimSum!M$1,DimSum_load!$1:$1,0),0),"")</f>
        <v>浙江</v>
      </c>
      <c r="N106" s="127" t="str">
        <f>IFERROR(VLOOKUP($A106,DimSum_load!$A:$X,MATCH(DimSum!$N$1,DimSum_load!$1:$1,0),0),"")</f>
        <v>--</v>
      </c>
    </row>
    <row r="107" spans="1:14" x14ac:dyDescent="0.25">
      <c r="A107" s="74" t="str">
        <f>IFERROR(DimSum[[#This Row],[Index]],"")</f>
        <v/>
      </c>
      <c r="B107" s="75" t="str">
        <f>IFERROR(VLOOKUP($A107,DimSum_load!$A:$X,MATCH(DimSum!B$1,DimSum_load!$1:$1,0),0),"")</f>
        <v/>
      </c>
      <c r="C107" s="79" t="str">
        <f>IFERROR(VLOOKUP($A107,DimSum_load!$A:$X,MATCH(DimSum!C$1,DimSum_load!$1:$1,0),0),"")</f>
        <v/>
      </c>
      <c r="D107" s="75" t="str">
        <f>IFERROR(VLOOKUP($A107,DimSum_load!$A:$X,MATCH(DimSum!D$1,DimSum_load!$1:$1,0),0),"")</f>
        <v/>
      </c>
      <c r="E107" s="77" t="str">
        <f>IFERROR(VLOOKUP($A107,DimSum_load!$A:$X,MATCH(DimSum!E$1,DimSum_load!$1:$1,0),0),"")</f>
        <v/>
      </c>
      <c r="F107" s="75" t="str">
        <f>IFERROR(VLOOKUP($A107,DimSum_load!$A:$X,MATCH(DimSum!F$1,DimSum_load!$1:$1,0),0),"")</f>
        <v/>
      </c>
      <c r="G107" s="75" t="str">
        <f>IFERROR(VLOOKUP($A107,DimSum_load!$A:$X,MATCH(DimSum!G$1,DimSum_load!$1:$1,0),0),"")</f>
        <v/>
      </c>
      <c r="H107" s="75" t="str">
        <f>IFERROR(VLOOKUP($A107,DimSum_load!$A:$X,MATCH(DimSum!H$1,DimSum_load!$1:$1,0),0),"")</f>
        <v/>
      </c>
      <c r="I107" s="77" t="str">
        <f>IFERROR(VLOOKUP($A107,DimSum_load!$A:$X,MATCH(DimSum!I$1,DimSum_load!$1:$1,0),0),"")</f>
        <v/>
      </c>
      <c r="J107" s="76" t="str">
        <f>IFERROR(VLOOKUP($A107,DimSum_load!$A:$X,MATCH(DimSum!J$1,DimSum_load!$1:$1,0),0),"")</f>
        <v/>
      </c>
      <c r="K107" s="76" t="str">
        <f>IFERROR(VLOOKUP($A107,DimSum_load!$A:$X,MATCH(DimSum!K$1,DimSum_load!$1:$1,0),0),"")</f>
        <v/>
      </c>
      <c r="L107" s="76" t="str">
        <f>IFERROR(VLOOKUP($A107,DimSum_load!$A:$X,MATCH(DimSum!L$1,DimSum_load!$1:$1,0),0),"")</f>
        <v/>
      </c>
      <c r="M107" s="76" t="str">
        <f>IFERROR(VLOOKUP($A107,DimSum_load!$A:$X,MATCH(DimSum!M$1,DimSum_load!$1:$1,0),0),"")</f>
        <v/>
      </c>
      <c r="N107" s="127" t="str">
        <f>IFERROR(VLOOKUP($A107,DimSum_load!$A:$X,MATCH(DimSum!$N$1,DimSum_load!$1:$1,0),0),"")</f>
        <v/>
      </c>
    </row>
    <row r="108" spans="1:14" x14ac:dyDescent="0.25">
      <c r="A108" s="74" t="str">
        <f>IFERROR(DimSum[[#This Row],[Index]],"")</f>
        <v/>
      </c>
      <c r="B108" s="75" t="str">
        <f>IFERROR(VLOOKUP($A108,DimSum_load!$A:$X,MATCH(DimSum!B$1,DimSum_load!$1:$1,0),0),"")</f>
        <v/>
      </c>
      <c r="C108" s="79" t="str">
        <f>IFERROR(VLOOKUP($A108,DimSum_load!$A:$X,MATCH(DimSum!C$1,DimSum_load!$1:$1,0),0),"")</f>
        <v/>
      </c>
      <c r="D108" s="75" t="str">
        <f>IFERROR(VLOOKUP($A108,DimSum_load!$A:$X,MATCH(DimSum!D$1,DimSum_load!$1:$1,0),0),"")</f>
        <v/>
      </c>
      <c r="E108" s="77" t="str">
        <f>IFERROR(VLOOKUP($A108,DimSum_load!$A:$X,MATCH(DimSum!E$1,DimSum_load!$1:$1,0),0),"")</f>
        <v/>
      </c>
      <c r="F108" s="75" t="str">
        <f>IFERROR(VLOOKUP($A108,DimSum_load!$A:$X,MATCH(DimSum!F$1,DimSum_load!$1:$1,0),0),"")</f>
        <v/>
      </c>
      <c r="G108" s="75" t="str">
        <f>IFERROR(VLOOKUP($A108,DimSum_load!$A:$X,MATCH(DimSum!G$1,DimSum_load!$1:$1,0),0),"")</f>
        <v/>
      </c>
      <c r="H108" s="75" t="str">
        <f>IFERROR(VLOOKUP($A108,DimSum_load!$A:$X,MATCH(DimSum!H$1,DimSum_load!$1:$1,0),0),"")</f>
        <v/>
      </c>
      <c r="I108" s="77" t="str">
        <f>IFERROR(VLOOKUP($A108,DimSum_load!$A:$X,MATCH(DimSum!I$1,DimSum_load!$1:$1,0),0),"")</f>
        <v/>
      </c>
      <c r="J108" s="76" t="str">
        <f>IFERROR(VLOOKUP($A108,DimSum_load!$A:$X,MATCH(DimSum!J$1,DimSum_load!$1:$1,0),0),"")</f>
        <v/>
      </c>
      <c r="K108" s="76" t="str">
        <f>IFERROR(VLOOKUP($A108,DimSum_load!$A:$X,MATCH(DimSum!K$1,DimSum_load!$1:$1,0),0),"")</f>
        <v/>
      </c>
      <c r="L108" s="76" t="str">
        <f>IFERROR(VLOOKUP($A108,DimSum_load!$A:$X,MATCH(DimSum!L$1,DimSum_load!$1:$1,0),0),"")</f>
        <v/>
      </c>
      <c r="M108" s="76" t="str">
        <f>IFERROR(VLOOKUP($A108,DimSum_load!$A:$X,MATCH(DimSum!M$1,DimSum_load!$1:$1,0),0),"")</f>
        <v/>
      </c>
      <c r="N108" s="127" t="str">
        <f>IFERROR(VLOOKUP($A108,DimSum_load!$A:$X,MATCH(DimSum!$N$1,DimSum_load!$1:$1,0),0),"")</f>
        <v/>
      </c>
    </row>
    <row r="109" spans="1:14" x14ac:dyDescent="0.25">
      <c r="A109" s="74" t="str">
        <f>IFERROR(DimSum[[#This Row],[Index]],"")</f>
        <v/>
      </c>
      <c r="B109" s="75" t="str">
        <f>IFERROR(VLOOKUP($A109,DimSum_load!$A:$X,MATCH(DimSum!B$1,DimSum_load!$1:$1,0),0),"")</f>
        <v/>
      </c>
      <c r="C109" s="79" t="str">
        <f>IFERROR(VLOOKUP($A109,DimSum_load!$A:$X,MATCH(DimSum!C$1,DimSum_load!$1:$1,0),0),"")</f>
        <v/>
      </c>
      <c r="D109" s="75" t="str">
        <f>IFERROR(VLOOKUP($A109,DimSum_load!$A:$X,MATCH(DimSum!D$1,DimSum_load!$1:$1,0),0),"")</f>
        <v/>
      </c>
      <c r="E109" s="77" t="str">
        <f>IFERROR(VLOOKUP($A109,DimSum_load!$A:$X,MATCH(DimSum!E$1,DimSum_load!$1:$1,0),0),"")</f>
        <v/>
      </c>
      <c r="F109" s="75" t="str">
        <f>IFERROR(VLOOKUP($A109,DimSum_load!$A:$X,MATCH(DimSum!F$1,DimSum_load!$1:$1,0),0),"")</f>
        <v/>
      </c>
      <c r="G109" s="75" t="str">
        <f>IFERROR(VLOOKUP($A109,DimSum_load!$A:$X,MATCH(DimSum!G$1,DimSum_load!$1:$1,0),0),"")</f>
        <v/>
      </c>
      <c r="H109" s="75" t="str">
        <f>IFERROR(VLOOKUP($A109,DimSum_load!$A:$X,MATCH(DimSum!H$1,DimSum_load!$1:$1,0),0),"")</f>
        <v/>
      </c>
      <c r="I109" s="77" t="str">
        <f>IFERROR(VLOOKUP($A109,DimSum_load!$A:$X,MATCH(DimSum!I$1,DimSum_load!$1:$1,0),0),"")</f>
        <v/>
      </c>
      <c r="J109" s="76" t="str">
        <f>IFERROR(VLOOKUP($A109,DimSum_load!$A:$X,MATCH(DimSum!J$1,DimSum_load!$1:$1,0),0),"")</f>
        <v/>
      </c>
      <c r="K109" s="76" t="str">
        <f>IFERROR(VLOOKUP($A109,DimSum_load!$A:$X,MATCH(DimSum!K$1,DimSum_load!$1:$1,0),0),"")</f>
        <v/>
      </c>
      <c r="L109" s="76" t="str">
        <f>IFERROR(VLOOKUP($A109,DimSum_load!$A:$X,MATCH(DimSum!L$1,DimSum_load!$1:$1,0),0),"")</f>
        <v/>
      </c>
      <c r="M109" s="76" t="str">
        <f>IFERROR(VLOOKUP($A109,DimSum_load!$A:$X,MATCH(DimSum!M$1,DimSum_load!$1:$1,0),0),"")</f>
        <v/>
      </c>
      <c r="N109" s="127" t="str">
        <f>IFERROR(VLOOKUP($A109,DimSum_load!$A:$X,MATCH(DimSum!$N$1,DimSum_load!$1:$1,0),0),"")</f>
        <v/>
      </c>
    </row>
    <row r="110" spans="1:14" x14ac:dyDescent="0.25">
      <c r="A110" s="74" t="str">
        <f>IFERROR(DimSum[[#This Row],[Index]],"")</f>
        <v/>
      </c>
      <c r="B110" s="75" t="str">
        <f>IFERROR(VLOOKUP($A110,DimSum_load!$A:$X,MATCH(DimSum!B$1,DimSum_load!$1:$1,0),0),"")</f>
        <v/>
      </c>
      <c r="C110" s="79" t="str">
        <f>IFERROR(VLOOKUP($A110,DimSum_load!$A:$X,MATCH(DimSum!C$1,DimSum_load!$1:$1,0),0),"")</f>
        <v/>
      </c>
      <c r="D110" s="75" t="str">
        <f>IFERROR(VLOOKUP($A110,DimSum_load!$A:$X,MATCH(DimSum!D$1,DimSum_load!$1:$1,0),0),"")</f>
        <v/>
      </c>
      <c r="E110" s="77" t="str">
        <f>IFERROR(VLOOKUP($A110,DimSum_load!$A:$X,MATCH(DimSum!E$1,DimSum_load!$1:$1,0),0),"")</f>
        <v/>
      </c>
      <c r="F110" s="75" t="str">
        <f>IFERROR(VLOOKUP($A110,DimSum_load!$A:$X,MATCH(DimSum!F$1,DimSum_load!$1:$1,0),0),"")</f>
        <v/>
      </c>
      <c r="G110" s="75" t="str">
        <f>IFERROR(VLOOKUP($A110,DimSum_load!$A:$X,MATCH(DimSum!G$1,DimSum_load!$1:$1,0),0),"")</f>
        <v/>
      </c>
      <c r="H110" s="75" t="str">
        <f>IFERROR(VLOOKUP($A110,DimSum_load!$A:$X,MATCH(DimSum!H$1,DimSum_load!$1:$1,0),0),"")</f>
        <v/>
      </c>
      <c r="I110" s="77" t="str">
        <f>IFERROR(VLOOKUP($A110,DimSum_load!$A:$X,MATCH(DimSum!I$1,DimSum_load!$1:$1,0),0),"")</f>
        <v/>
      </c>
      <c r="J110" s="76" t="str">
        <f>IFERROR(VLOOKUP($A110,DimSum_load!$A:$X,MATCH(DimSum!J$1,DimSum_load!$1:$1,0),0),"")</f>
        <v/>
      </c>
      <c r="K110" s="76" t="str">
        <f>IFERROR(VLOOKUP($A110,DimSum_load!$A:$X,MATCH(DimSum!K$1,DimSum_load!$1:$1,0),0),"")</f>
        <v/>
      </c>
      <c r="L110" s="76" t="str">
        <f>IFERROR(VLOOKUP($A110,DimSum_load!$A:$X,MATCH(DimSum!L$1,DimSum_load!$1:$1,0),0),"")</f>
        <v/>
      </c>
      <c r="M110" s="76" t="str">
        <f>IFERROR(VLOOKUP($A110,DimSum_load!$A:$X,MATCH(DimSum!M$1,DimSum_load!$1:$1,0),0),"")</f>
        <v/>
      </c>
      <c r="N110" s="127" t="str">
        <f>IFERROR(VLOOKUP($A110,DimSum_load!$A:$X,MATCH(DimSum!$N$1,DimSum_load!$1:$1,0),0),"")</f>
        <v/>
      </c>
    </row>
    <row r="111" spans="1:14" x14ac:dyDescent="0.25">
      <c r="A111" s="74" t="str">
        <f>IFERROR(DimSum[[#This Row],[Index]],"")</f>
        <v/>
      </c>
      <c r="B111" s="75" t="str">
        <f>IFERROR(VLOOKUP($A111,DimSum_load!$A:$X,MATCH(DimSum!B$1,DimSum_load!$1:$1,0),0),"")</f>
        <v/>
      </c>
      <c r="C111" s="79" t="str">
        <f>IFERROR(VLOOKUP($A111,DimSum_load!$A:$X,MATCH(DimSum!C$1,DimSum_load!$1:$1,0),0),"")</f>
        <v/>
      </c>
      <c r="D111" s="75" t="str">
        <f>IFERROR(VLOOKUP($A111,DimSum_load!$A:$X,MATCH(DimSum!D$1,DimSum_load!$1:$1,0),0),"")</f>
        <v/>
      </c>
      <c r="E111" s="77" t="str">
        <f>IFERROR(VLOOKUP($A111,DimSum_load!$A:$X,MATCH(DimSum!E$1,DimSum_load!$1:$1,0),0),"")</f>
        <v/>
      </c>
      <c r="F111" s="75" t="str">
        <f>IFERROR(VLOOKUP($A111,DimSum_load!$A:$X,MATCH(DimSum!F$1,DimSum_load!$1:$1,0),0),"")</f>
        <v/>
      </c>
      <c r="G111" s="75" t="str">
        <f>IFERROR(VLOOKUP($A111,DimSum_load!$A:$X,MATCH(DimSum!G$1,DimSum_load!$1:$1,0),0),"")</f>
        <v/>
      </c>
      <c r="H111" s="75" t="str">
        <f>IFERROR(VLOOKUP($A111,DimSum_load!$A:$X,MATCH(DimSum!H$1,DimSum_load!$1:$1,0),0),"")</f>
        <v/>
      </c>
      <c r="I111" s="77" t="str">
        <f>IFERROR(VLOOKUP($A111,DimSum_load!$A:$X,MATCH(DimSum!I$1,DimSum_load!$1:$1,0),0),"")</f>
        <v/>
      </c>
      <c r="J111" s="76" t="str">
        <f>IFERROR(VLOOKUP($A111,DimSum_load!$A:$X,MATCH(DimSum!J$1,DimSum_load!$1:$1,0),0),"")</f>
        <v/>
      </c>
      <c r="K111" s="76" t="str">
        <f>IFERROR(VLOOKUP($A111,DimSum_load!$A:$X,MATCH(DimSum!K$1,DimSum_load!$1:$1,0),0),"")</f>
        <v/>
      </c>
      <c r="L111" s="76" t="str">
        <f>IFERROR(VLOOKUP($A111,DimSum_load!$A:$X,MATCH(DimSum!L$1,DimSum_load!$1:$1,0),0),"")</f>
        <v/>
      </c>
      <c r="M111" s="76" t="str">
        <f>IFERROR(VLOOKUP($A111,DimSum_load!$A:$X,MATCH(DimSum!M$1,DimSum_load!$1:$1,0),0),"")</f>
        <v/>
      </c>
      <c r="N111" s="127" t="str">
        <f>IFERROR(VLOOKUP($A111,DimSum_load!$A:$X,MATCH(DimSum!$N$1,DimSum_load!$1:$1,0),0),"")</f>
        <v/>
      </c>
    </row>
    <row r="112" spans="1:14" x14ac:dyDescent="0.25">
      <c r="A112" s="74" t="str">
        <f>IFERROR(DimSum[[#This Row],[Index]],"")</f>
        <v/>
      </c>
      <c r="B112" s="75" t="str">
        <f>IFERROR(VLOOKUP($A112,DimSum_load!$A:$X,MATCH(DimSum!B$1,DimSum_load!$1:$1,0),0),"")</f>
        <v/>
      </c>
      <c r="C112" s="79" t="str">
        <f>IFERROR(VLOOKUP($A112,DimSum_load!$A:$X,MATCH(DimSum!C$1,DimSum_load!$1:$1,0),0),"")</f>
        <v/>
      </c>
      <c r="D112" s="75" t="str">
        <f>IFERROR(VLOOKUP($A112,DimSum_load!$A:$X,MATCH(DimSum!D$1,DimSum_load!$1:$1,0),0),"")</f>
        <v/>
      </c>
      <c r="E112" s="77" t="str">
        <f>IFERROR(VLOOKUP($A112,DimSum_load!$A:$X,MATCH(DimSum!E$1,DimSum_load!$1:$1,0),0),"")</f>
        <v/>
      </c>
      <c r="F112" s="75" t="str">
        <f>IFERROR(VLOOKUP($A112,DimSum_load!$A:$X,MATCH(DimSum!F$1,DimSum_load!$1:$1,0),0),"")</f>
        <v/>
      </c>
      <c r="G112" s="75" t="str">
        <f>IFERROR(VLOOKUP($A112,DimSum_load!$A:$X,MATCH(DimSum!G$1,DimSum_load!$1:$1,0),0),"")</f>
        <v/>
      </c>
      <c r="H112" s="75" t="str">
        <f>IFERROR(VLOOKUP($A112,DimSum_load!$A:$X,MATCH(DimSum!H$1,DimSum_load!$1:$1,0),0),"")</f>
        <v/>
      </c>
      <c r="I112" s="77" t="str">
        <f>IFERROR(VLOOKUP($A112,DimSum_load!$A:$X,MATCH(DimSum!I$1,DimSum_load!$1:$1,0),0),"")</f>
        <v/>
      </c>
      <c r="J112" s="76" t="str">
        <f>IFERROR(VLOOKUP($A112,DimSum_load!$A:$X,MATCH(DimSum!J$1,DimSum_load!$1:$1,0),0),"")</f>
        <v/>
      </c>
      <c r="K112" s="76" t="str">
        <f>IFERROR(VLOOKUP($A112,DimSum_load!$A:$X,MATCH(DimSum!K$1,DimSum_load!$1:$1,0),0),"")</f>
        <v/>
      </c>
      <c r="L112" s="76" t="str">
        <f>IFERROR(VLOOKUP($A112,DimSum_load!$A:$X,MATCH(DimSum!L$1,DimSum_load!$1:$1,0),0),"")</f>
        <v/>
      </c>
      <c r="M112" s="76" t="str">
        <f>IFERROR(VLOOKUP($A112,DimSum_load!$A:$X,MATCH(DimSum!M$1,DimSum_load!$1:$1,0),0),"")</f>
        <v/>
      </c>
      <c r="N112" s="127" t="str">
        <f>IFERROR(VLOOKUP($A112,DimSum_load!$A:$X,MATCH(DimSum!$N$1,DimSum_load!$1:$1,0),0),"")</f>
        <v/>
      </c>
    </row>
    <row r="113" spans="1:14" x14ac:dyDescent="0.25">
      <c r="A113" s="74" t="str">
        <f>IFERROR(DimSum[[#This Row],[Index]],"")</f>
        <v/>
      </c>
      <c r="B113" s="75" t="str">
        <f>IFERROR(VLOOKUP($A113,DimSum_load!$A:$X,MATCH(DimSum!B$1,DimSum_load!$1:$1,0),0),"")</f>
        <v/>
      </c>
      <c r="C113" s="79" t="str">
        <f>IFERROR(VLOOKUP($A113,DimSum_load!$A:$X,MATCH(DimSum!C$1,DimSum_load!$1:$1,0),0),"")</f>
        <v/>
      </c>
      <c r="D113" s="75" t="str">
        <f>IFERROR(VLOOKUP($A113,DimSum_load!$A:$X,MATCH(DimSum!D$1,DimSum_load!$1:$1,0),0),"")</f>
        <v/>
      </c>
      <c r="E113" s="77" t="str">
        <f>IFERROR(VLOOKUP($A113,DimSum_load!$A:$X,MATCH(DimSum!E$1,DimSum_load!$1:$1,0),0),"")</f>
        <v/>
      </c>
      <c r="F113" s="75" t="str">
        <f>IFERROR(VLOOKUP($A113,DimSum_load!$A:$X,MATCH(DimSum!F$1,DimSum_load!$1:$1,0),0),"")</f>
        <v/>
      </c>
      <c r="G113" s="75" t="str">
        <f>IFERROR(VLOOKUP($A113,DimSum_load!$A:$X,MATCH(DimSum!G$1,DimSum_load!$1:$1,0),0),"")</f>
        <v/>
      </c>
      <c r="H113" s="75" t="str">
        <f>IFERROR(VLOOKUP($A113,DimSum_load!$A:$X,MATCH(DimSum!H$1,DimSum_load!$1:$1,0),0),"")</f>
        <v/>
      </c>
      <c r="I113" s="77" t="str">
        <f>IFERROR(VLOOKUP($A113,DimSum_load!$A:$X,MATCH(DimSum!I$1,DimSum_load!$1:$1,0),0),"")</f>
        <v/>
      </c>
      <c r="J113" s="76" t="str">
        <f>IFERROR(VLOOKUP($A113,DimSum_load!$A:$X,MATCH(DimSum!J$1,DimSum_load!$1:$1,0),0),"")</f>
        <v/>
      </c>
      <c r="K113" s="76" t="str">
        <f>IFERROR(VLOOKUP($A113,DimSum_load!$A:$X,MATCH(DimSum!K$1,DimSum_load!$1:$1,0),0),"")</f>
        <v/>
      </c>
      <c r="L113" s="76" t="str">
        <f>IFERROR(VLOOKUP($A113,DimSum_load!$A:$X,MATCH(DimSum!L$1,DimSum_load!$1:$1,0),0),"")</f>
        <v/>
      </c>
      <c r="M113" s="76" t="str">
        <f>IFERROR(VLOOKUP($A113,DimSum_load!$A:$X,MATCH(DimSum!M$1,DimSum_load!$1:$1,0),0),"")</f>
        <v/>
      </c>
      <c r="N113" s="127" t="str">
        <f>IFERROR(VLOOKUP($A113,DimSum_load!$A:$X,MATCH(DimSum!$N$1,DimSum_load!$1:$1,0),0),"")</f>
        <v/>
      </c>
    </row>
    <row r="114" spans="1:14" x14ac:dyDescent="0.25">
      <c r="A114" s="74" t="str">
        <f>IFERROR(DimSum[[#This Row],[Index]],"")</f>
        <v/>
      </c>
      <c r="B114" s="75" t="str">
        <f>IFERROR(VLOOKUP($A114,DimSum_load!$A:$X,MATCH(DimSum!B$1,DimSum_load!$1:$1,0),0),"")</f>
        <v/>
      </c>
      <c r="C114" s="79" t="str">
        <f>IFERROR(VLOOKUP($A114,DimSum_load!$A:$X,MATCH(DimSum!C$1,DimSum_load!$1:$1,0),0),"")</f>
        <v/>
      </c>
      <c r="D114" s="75" t="str">
        <f>IFERROR(VLOOKUP($A114,DimSum_load!$A:$X,MATCH(DimSum!D$1,DimSum_load!$1:$1,0),0),"")</f>
        <v/>
      </c>
      <c r="E114" s="77" t="str">
        <f>IFERROR(VLOOKUP($A114,DimSum_load!$A:$X,MATCH(DimSum!E$1,DimSum_load!$1:$1,0),0),"")</f>
        <v/>
      </c>
      <c r="F114" s="75" t="str">
        <f>IFERROR(VLOOKUP($A114,DimSum_load!$A:$X,MATCH(DimSum!F$1,DimSum_load!$1:$1,0),0),"")</f>
        <v/>
      </c>
      <c r="G114" s="75" t="str">
        <f>IFERROR(VLOOKUP($A114,DimSum_load!$A:$X,MATCH(DimSum!G$1,DimSum_load!$1:$1,0),0),"")</f>
        <v/>
      </c>
      <c r="H114" s="75" t="str">
        <f>IFERROR(VLOOKUP($A114,DimSum_load!$A:$X,MATCH(DimSum!H$1,DimSum_load!$1:$1,0),0),"")</f>
        <v/>
      </c>
      <c r="I114" s="77" t="str">
        <f>IFERROR(VLOOKUP($A114,DimSum_load!$A:$X,MATCH(DimSum!I$1,DimSum_load!$1:$1,0),0),"")</f>
        <v/>
      </c>
      <c r="J114" s="76" t="str">
        <f>IFERROR(VLOOKUP($A114,DimSum_load!$A:$X,MATCH(DimSum!J$1,DimSum_load!$1:$1,0),0),"")</f>
        <v/>
      </c>
      <c r="K114" s="76" t="str">
        <f>IFERROR(VLOOKUP($A114,DimSum_load!$A:$X,MATCH(DimSum!K$1,DimSum_load!$1:$1,0),0),"")</f>
        <v/>
      </c>
      <c r="L114" s="76" t="str">
        <f>IFERROR(VLOOKUP($A114,DimSum_load!$A:$X,MATCH(DimSum!L$1,DimSum_load!$1:$1,0),0),"")</f>
        <v/>
      </c>
      <c r="M114" s="76" t="str">
        <f>IFERROR(VLOOKUP($A114,DimSum_load!$A:$X,MATCH(DimSum!M$1,DimSum_load!$1:$1,0),0),"")</f>
        <v/>
      </c>
      <c r="N114" s="127" t="str">
        <f>IFERROR(VLOOKUP($A114,DimSum_load!$A:$X,MATCH(DimSum!$N$1,DimSum_load!$1:$1,0),0),"")</f>
        <v/>
      </c>
    </row>
    <row r="115" spans="1:14" x14ac:dyDescent="0.25">
      <c r="A115" s="74" t="str">
        <f>IFERROR(DimSum[[#This Row],[Index]],"")</f>
        <v/>
      </c>
      <c r="B115" s="75" t="str">
        <f>IFERROR(VLOOKUP($A115,DimSum_load!$A:$X,MATCH(DimSum!B$1,DimSum_load!$1:$1,0),0),"")</f>
        <v/>
      </c>
      <c r="C115" s="79" t="str">
        <f>IFERROR(VLOOKUP($A115,DimSum_load!$A:$X,MATCH(DimSum!C$1,DimSum_load!$1:$1,0),0),"")</f>
        <v/>
      </c>
      <c r="D115" s="75" t="str">
        <f>IFERROR(VLOOKUP($A115,DimSum_load!$A:$X,MATCH(DimSum!D$1,DimSum_load!$1:$1,0),0),"")</f>
        <v/>
      </c>
      <c r="E115" s="77" t="str">
        <f>IFERROR(VLOOKUP($A115,DimSum_load!$A:$X,MATCH(DimSum!E$1,DimSum_load!$1:$1,0),0),"")</f>
        <v/>
      </c>
      <c r="F115" s="75" t="str">
        <f>IFERROR(VLOOKUP($A115,DimSum_load!$A:$X,MATCH(DimSum!F$1,DimSum_load!$1:$1,0),0),"")</f>
        <v/>
      </c>
      <c r="G115" s="75" t="str">
        <f>IFERROR(VLOOKUP($A115,DimSum_load!$A:$X,MATCH(DimSum!G$1,DimSum_load!$1:$1,0),0),"")</f>
        <v/>
      </c>
      <c r="H115" s="75" t="str">
        <f>IFERROR(VLOOKUP($A115,DimSum_load!$A:$X,MATCH(DimSum!H$1,DimSum_load!$1:$1,0),0),"")</f>
        <v/>
      </c>
      <c r="I115" s="77" t="str">
        <f>IFERROR(VLOOKUP($A115,DimSum_load!$A:$X,MATCH(DimSum!I$1,DimSum_load!$1:$1,0),0),"")</f>
        <v/>
      </c>
      <c r="J115" s="76" t="str">
        <f>IFERROR(VLOOKUP($A115,DimSum_load!$A:$X,MATCH(DimSum!J$1,DimSum_load!$1:$1,0),0),"")</f>
        <v/>
      </c>
      <c r="K115" s="76" t="str">
        <f>IFERROR(VLOOKUP($A115,DimSum_load!$A:$X,MATCH(DimSum!K$1,DimSum_load!$1:$1,0),0),"")</f>
        <v/>
      </c>
      <c r="L115" s="76" t="str">
        <f>IFERROR(VLOOKUP($A115,DimSum_load!$A:$X,MATCH(DimSum!L$1,DimSum_load!$1:$1,0),0),"")</f>
        <v/>
      </c>
      <c r="M115" s="76" t="str">
        <f>IFERROR(VLOOKUP($A115,DimSum_load!$A:$X,MATCH(DimSum!M$1,DimSum_load!$1:$1,0),0),"")</f>
        <v/>
      </c>
      <c r="N115" s="127" t="str">
        <f>IFERROR(VLOOKUP($A115,DimSum_load!$A:$X,MATCH(DimSum!$N$1,DimSum_load!$1:$1,0),0),"")</f>
        <v/>
      </c>
    </row>
    <row r="116" spans="1:14" x14ac:dyDescent="0.25">
      <c r="A116" s="74" t="str">
        <f>IFERROR(DimSum[[#This Row],[Index]],"")</f>
        <v/>
      </c>
      <c r="B116" s="75" t="str">
        <f>IFERROR(VLOOKUP($A116,DimSum_load!$A:$X,MATCH(DimSum!B$1,DimSum_load!$1:$1,0),0),"")</f>
        <v/>
      </c>
      <c r="C116" s="79" t="str">
        <f>IFERROR(VLOOKUP($A116,DimSum_load!$A:$X,MATCH(DimSum!C$1,DimSum_load!$1:$1,0),0),"")</f>
        <v/>
      </c>
      <c r="D116" s="75" t="str">
        <f>IFERROR(VLOOKUP($A116,DimSum_load!$A:$X,MATCH(DimSum!D$1,DimSum_load!$1:$1,0),0),"")</f>
        <v/>
      </c>
      <c r="E116" s="77" t="str">
        <f>IFERROR(VLOOKUP($A116,DimSum_load!$A:$X,MATCH(DimSum!E$1,DimSum_load!$1:$1,0),0),"")</f>
        <v/>
      </c>
      <c r="F116" s="75" t="str">
        <f>IFERROR(VLOOKUP($A116,DimSum_load!$A:$X,MATCH(DimSum!F$1,DimSum_load!$1:$1,0),0),"")</f>
        <v/>
      </c>
      <c r="G116" s="75" t="str">
        <f>IFERROR(VLOOKUP($A116,DimSum_load!$A:$X,MATCH(DimSum!G$1,DimSum_load!$1:$1,0),0),"")</f>
        <v/>
      </c>
      <c r="H116" s="75" t="str">
        <f>IFERROR(VLOOKUP($A116,DimSum_load!$A:$X,MATCH(DimSum!H$1,DimSum_load!$1:$1,0),0),"")</f>
        <v/>
      </c>
      <c r="I116" s="77" t="str">
        <f>IFERROR(VLOOKUP($A116,DimSum_load!$A:$X,MATCH(DimSum!I$1,DimSum_load!$1:$1,0),0),"")</f>
        <v/>
      </c>
      <c r="J116" s="76" t="str">
        <f>IFERROR(VLOOKUP($A116,DimSum_load!$A:$X,MATCH(DimSum!J$1,DimSum_load!$1:$1,0),0),"")</f>
        <v/>
      </c>
      <c r="K116" s="76" t="str">
        <f>IFERROR(VLOOKUP($A116,DimSum_load!$A:$X,MATCH(DimSum!K$1,DimSum_load!$1:$1,0),0),"")</f>
        <v/>
      </c>
      <c r="L116" s="76" t="str">
        <f>IFERROR(VLOOKUP($A116,DimSum_load!$A:$X,MATCH(DimSum!L$1,DimSum_load!$1:$1,0),0),"")</f>
        <v/>
      </c>
      <c r="M116" s="76" t="str">
        <f>IFERROR(VLOOKUP($A116,DimSum_load!$A:$X,MATCH(DimSum!M$1,DimSum_load!$1:$1,0),0),"")</f>
        <v/>
      </c>
      <c r="N116" s="127" t="str">
        <f>IFERROR(VLOOKUP($A116,DimSum_load!$A:$X,MATCH(DimSum!$N$1,DimSum_load!$1:$1,0),0),"")</f>
        <v/>
      </c>
    </row>
    <row r="117" spans="1:14" x14ac:dyDescent="0.25">
      <c r="A117" s="74" t="str">
        <f>IFERROR(DimSum[[#This Row],[Index]],"")</f>
        <v/>
      </c>
      <c r="B117" s="75" t="str">
        <f>IFERROR(VLOOKUP($A117,DimSum_load!$A:$X,MATCH(DimSum!B$1,DimSum_load!$1:$1,0),0),"")</f>
        <v/>
      </c>
      <c r="C117" s="79" t="str">
        <f>IFERROR(VLOOKUP($A117,DimSum_load!$A:$X,MATCH(DimSum!C$1,DimSum_load!$1:$1,0),0),"")</f>
        <v/>
      </c>
      <c r="D117" s="75" t="str">
        <f>IFERROR(VLOOKUP($A117,DimSum_load!$A:$X,MATCH(DimSum!D$1,DimSum_load!$1:$1,0),0),"")</f>
        <v/>
      </c>
      <c r="E117" s="77" t="str">
        <f>IFERROR(VLOOKUP($A117,DimSum_load!$A:$X,MATCH(DimSum!E$1,DimSum_load!$1:$1,0),0),"")</f>
        <v/>
      </c>
      <c r="F117" s="75" t="str">
        <f>IFERROR(VLOOKUP($A117,DimSum_load!$A:$X,MATCH(DimSum!F$1,DimSum_load!$1:$1,0),0),"")</f>
        <v/>
      </c>
      <c r="G117" s="75" t="str">
        <f>IFERROR(VLOOKUP($A117,DimSum_load!$A:$X,MATCH(DimSum!G$1,DimSum_load!$1:$1,0),0),"")</f>
        <v/>
      </c>
      <c r="H117" s="75" t="str">
        <f>IFERROR(VLOOKUP($A117,DimSum_load!$A:$X,MATCH(DimSum!H$1,DimSum_load!$1:$1,0),0),"")</f>
        <v/>
      </c>
      <c r="I117" s="77" t="str">
        <f>IFERROR(VLOOKUP($A117,DimSum_load!$A:$X,MATCH(DimSum!I$1,DimSum_load!$1:$1,0),0),"")</f>
        <v/>
      </c>
      <c r="J117" s="76" t="str">
        <f>IFERROR(VLOOKUP($A117,DimSum_load!$A:$X,MATCH(DimSum!J$1,DimSum_load!$1:$1,0),0),"")</f>
        <v/>
      </c>
      <c r="K117" s="76" t="str">
        <f>IFERROR(VLOOKUP($A117,DimSum_load!$A:$X,MATCH(DimSum!K$1,DimSum_load!$1:$1,0),0),"")</f>
        <v/>
      </c>
      <c r="L117" s="76" t="str">
        <f>IFERROR(VLOOKUP($A117,DimSum_load!$A:$X,MATCH(DimSum!L$1,DimSum_load!$1:$1,0),0),"")</f>
        <v/>
      </c>
      <c r="M117" s="76" t="str">
        <f>IFERROR(VLOOKUP($A117,DimSum_load!$A:$X,MATCH(DimSum!M$1,DimSum_load!$1:$1,0),0),"")</f>
        <v/>
      </c>
      <c r="N117" s="127" t="str">
        <f>IFERROR(VLOOKUP($A117,DimSum_load!$A:$X,MATCH(DimSum!$N$1,DimSum_load!$1:$1,0),0),"")</f>
        <v/>
      </c>
    </row>
    <row r="118" spans="1:14" x14ac:dyDescent="0.25">
      <c r="A118" s="74" t="str">
        <f>IFERROR(DimSum[[#This Row],[Index]],"")</f>
        <v/>
      </c>
      <c r="B118" s="75" t="str">
        <f>IFERROR(VLOOKUP($A118,DimSum_load!$A:$X,MATCH(DimSum!B$1,DimSum_load!$1:$1,0),0),"")</f>
        <v/>
      </c>
      <c r="C118" s="79" t="str">
        <f>IFERROR(VLOOKUP($A118,DimSum_load!$A:$X,MATCH(DimSum!C$1,DimSum_load!$1:$1,0),0),"")</f>
        <v/>
      </c>
      <c r="D118" s="75" t="str">
        <f>IFERROR(VLOOKUP($A118,DimSum_load!$A:$X,MATCH(DimSum!D$1,DimSum_load!$1:$1,0),0),"")</f>
        <v/>
      </c>
      <c r="E118" s="77" t="str">
        <f>IFERROR(VLOOKUP($A118,DimSum_load!$A:$X,MATCH(DimSum!E$1,DimSum_load!$1:$1,0),0),"")</f>
        <v/>
      </c>
      <c r="F118" s="75" t="str">
        <f>IFERROR(VLOOKUP($A118,DimSum_load!$A:$X,MATCH(DimSum!F$1,DimSum_load!$1:$1,0),0),"")</f>
        <v/>
      </c>
      <c r="G118" s="75" t="str">
        <f>IFERROR(VLOOKUP($A118,DimSum_load!$A:$X,MATCH(DimSum!G$1,DimSum_load!$1:$1,0),0),"")</f>
        <v/>
      </c>
      <c r="H118" s="75" t="str">
        <f>IFERROR(VLOOKUP($A118,DimSum_load!$A:$X,MATCH(DimSum!H$1,DimSum_load!$1:$1,0),0),"")</f>
        <v/>
      </c>
      <c r="I118" s="77" t="str">
        <f>IFERROR(VLOOKUP($A118,DimSum_load!$A:$X,MATCH(DimSum!I$1,DimSum_load!$1:$1,0),0),"")</f>
        <v/>
      </c>
      <c r="J118" s="76" t="str">
        <f>IFERROR(VLOOKUP($A118,DimSum_load!$A:$X,MATCH(DimSum!J$1,DimSum_load!$1:$1,0),0),"")</f>
        <v/>
      </c>
      <c r="K118" s="76" t="str">
        <f>IFERROR(VLOOKUP($A118,DimSum_load!$A:$X,MATCH(DimSum!K$1,DimSum_load!$1:$1,0),0),"")</f>
        <v/>
      </c>
      <c r="L118" s="76" t="str">
        <f>IFERROR(VLOOKUP($A118,DimSum_load!$A:$X,MATCH(DimSum!L$1,DimSum_load!$1:$1,0),0),"")</f>
        <v/>
      </c>
      <c r="M118" s="76" t="str">
        <f>IFERROR(VLOOKUP($A118,DimSum_load!$A:$X,MATCH(DimSum!M$1,DimSum_load!$1:$1,0),0),"")</f>
        <v/>
      </c>
      <c r="N118" s="127" t="str">
        <f>IFERROR(VLOOKUP($A118,DimSum_load!$A:$X,MATCH(DimSum!$N$1,DimSum_load!$1:$1,0),0),"")</f>
        <v/>
      </c>
    </row>
    <row r="119" spans="1:14" x14ac:dyDescent="0.25">
      <c r="A119" s="74" t="str">
        <f>IFERROR(DimSum[[#This Row],[Index]],"")</f>
        <v/>
      </c>
      <c r="B119" s="75" t="str">
        <f>IFERROR(VLOOKUP($A119,DimSum_load!$A:$X,MATCH(DimSum!B$1,DimSum_load!$1:$1,0),0),"")</f>
        <v/>
      </c>
      <c r="C119" s="79" t="str">
        <f>IFERROR(VLOOKUP($A119,DimSum_load!$A:$X,MATCH(DimSum!C$1,DimSum_load!$1:$1,0),0),"")</f>
        <v/>
      </c>
      <c r="D119" s="75" t="str">
        <f>IFERROR(VLOOKUP($A119,DimSum_load!$A:$X,MATCH(DimSum!D$1,DimSum_load!$1:$1,0),0),"")</f>
        <v/>
      </c>
      <c r="E119" s="77" t="str">
        <f>IFERROR(VLOOKUP($A119,DimSum_load!$A:$X,MATCH(DimSum!E$1,DimSum_load!$1:$1,0),0),"")</f>
        <v/>
      </c>
      <c r="F119" s="75" t="str">
        <f>IFERROR(VLOOKUP($A119,DimSum_load!$A:$X,MATCH(DimSum!F$1,DimSum_load!$1:$1,0),0),"")</f>
        <v/>
      </c>
      <c r="G119" s="75" t="str">
        <f>IFERROR(VLOOKUP($A119,DimSum_load!$A:$X,MATCH(DimSum!G$1,DimSum_load!$1:$1,0),0),"")</f>
        <v/>
      </c>
      <c r="H119" s="75" t="str">
        <f>IFERROR(VLOOKUP($A119,DimSum_load!$A:$X,MATCH(DimSum!H$1,DimSum_load!$1:$1,0),0),"")</f>
        <v/>
      </c>
      <c r="I119" s="77" t="str">
        <f>IFERROR(VLOOKUP($A119,DimSum_load!$A:$X,MATCH(DimSum!I$1,DimSum_load!$1:$1,0),0),"")</f>
        <v/>
      </c>
      <c r="J119" s="76" t="str">
        <f>IFERROR(VLOOKUP($A119,DimSum_load!$A:$X,MATCH(DimSum!J$1,DimSum_load!$1:$1,0),0),"")</f>
        <v/>
      </c>
      <c r="K119" s="76" t="str">
        <f>IFERROR(VLOOKUP($A119,DimSum_load!$A:$X,MATCH(DimSum!K$1,DimSum_load!$1:$1,0),0),"")</f>
        <v/>
      </c>
      <c r="L119" s="76" t="str">
        <f>IFERROR(VLOOKUP($A119,DimSum_load!$A:$X,MATCH(DimSum!L$1,DimSum_load!$1:$1,0),0),"")</f>
        <v/>
      </c>
      <c r="M119" s="76" t="str">
        <f>IFERROR(VLOOKUP($A119,DimSum_load!$A:$X,MATCH(DimSum!M$1,DimSum_load!$1:$1,0),0),"")</f>
        <v/>
      </c>
      <c r="N119" s="127" t="str">
        <f>IFERROR(VLOOKUP($A119,DimSum_load!$A:$X,MATCH(DimSum!$N$1,DimSum_load!$1:$1,0),0),"")</f>
        <v/>
      </c>
    </row>
    <row r="120" spans="1:14" x14ac:dyDescent="0.25">
      <c r="A120" s="74" t="str">
        <f>IFERROR(DimSum[[#This Row],[Index]],"")</f>
        <v/>
      </c>
      <c r="B120" s="75" t="str">
        <f>IFERROR(VLOOKUP($A120,DimSum_load!$A:$X,MATCH(DimSum!B$1,DimSum_load!$1:$1,0),0),"")</f>
        <v/>
      </c>
      <c r="C120" s="79" t="str">
        <f>IFERROR(VLOOKUP($A120,DimSum_load!$A:$X,MATCH(DimSum!C$1,DimSum_load!$1:$1,0),0),"")</f>
        <v/>
      </c>
      <c r="D120" s="75" t="str">
        <f>IFERROR(VLOOKUP($A120,DimSum_load!$A:$X,MATCH(DimSum!D$1,DimSum_load!$1:$1,0),0),"")</f>
        <v/>
      </c>
      <c r="E120" s="77" t="str">
        <f>IFERROR(VLOOKUP($A120,DimSum_load!$A:$X,MATCH(DimSum!E$1,DimSum_load!$1:$1,0),0),"")</f>
        <v/>
      </c>
      <c r="F120" s="75" t="str">
        <f>IFERROR(VLOOKUP($A120,DimSum_load!$A:$X,MATCH(DimSum!F$1,DimSum_load!$1:$1,0),0),"")</f>
        <v/>
      </c>
      <c r="G120" s="75" t="str">
        <f>IFERROR(VLOOKUP($A120,DimSum_load!$A:$X,MATCH(DimSum!G$1,DimSum_load!$1:$1,0),0),"")</f>
        <v/>
      </c>
      <c r="H120" s="75" t="str">
        <f>IFERROR(VLOOKUP($A120,DimSum_load!$A:$X,MATCH(DimSum!H$1,DimSum_load!$1:$1,0),0),"")</f>
        <v/>
      </c>
      <c r="I120" s="77" t="str">
        <f>IFERROR(VLOOKUP($A120,DimSum_load!$A:$X,MATCH(DimSum!I$1,DimSum_load!$1:$1,0),0),"")</f>
        <v/>
      </c>
      <c r="J120" s="76" t="str">
        <f>IFERROR(VLOOKUP($A120,DimSum_load!$A:$X,MATCH(DimSum!J$1,DimSum_load!$1:$1,0),0),"")</f>
        <v/>
      </c>
      <c r="K120" s="76" t="str">
        <f>IFERROR(VLOOKUP($A120,DimSum_load!$A:$X,MATCH(DimSum!K$1,DimSum_load!$1:$1,0),0),"")</f>
        <v/>
      </c>
      <c r="L120" s="76" t="str">
        <f>IFERROR(VLOOKUP($A120,DimSum_load!$A:$X,MATCH(DimSum!L$1,DimSum_load!$1:$1,0),0),"")</f>
        <v/>
      </c>
      <c r="M120" s="76" t="str">
        <f>IFERROR(VLOOKUP($A120,DimSum_load!$A:$X,MATCH(DimSum!M$1,DimSum_load!$1:$1,0),0),"")</f>
        <v/>
      </c>
      <c r="N120" s="127" t="str">
        <f>IFERROR(VLOOKUP($A120,DimSum_load!$A:$X,MATCH(DimSum!$N$1,DimSum_load!$1:$1,0),0),"")</f>
        <v/>
      </c>
    </row>
    <row r="121" spans="1:14" x14ac:dyDescent="0.25">
      <c r="A121" s="74" t="str">
        <f>IFERROR(DimSum[[#This Row],[Index]],"")</f>
        <v/>
      </c>
      <c r="B121" s="75" t="str">
        <f>IFERROR(VLOOKUP($A121,DimSum_load!$A:$X,MATCH(DimSum!B$1,DimSum_load!$1:$1,0),0),"")</f>
        <v/>
      </c>
      <c r="C121" s="79" t="str">
        <f>IFERROR(VLOOKUP($A121,DimSum_load!$A:$X,MATCH(DimSum!C$1,DimSum_load!$1:$1,0),0),"")</f>
        <v/>
      </c>
      <c r="D121" s="75" t="str">
        <f>IFERROR(VLOOKUP($A121,DimSum_load!$A:$X,MATCH(DimSum!D$1,DimSum_load!$1:$1,0),0),"")</f>
        <v/>
      </c>
      <c r="E121" s="77" t="str">
        <f>IFERROR(VLOOKUP($A121,DimSum_load!$A:$X,MATCH(DimSum!E$1,DimSum_load!$1:$1,0),0),"")</f>
        <v/>
      </c>
      <c r="F121" s="75" t="str">
        <f>IFERROR(VLOOKUP($A121,DimSum_load!$A:$X,MATCH(DimSum!F$1,DimSum_load!$1:$1,0),0),"")</f>
        <v/>
      </c>
      <c r="G121" s="75" t="str">
        <f>IFERROR(VLOOKUP($A121,DimSum_load!$A:$X,MATCH(DimSum!G$1,DimSum_load!$1:$1,0),0),"")</f>
        <v/>
      </c>
      <c r="H121" s="75" t="str">
        <f>IFERROR(VLOOKUP($A121,DimSum_load!$A:$X,MATCH(DimSum!H$1,DimSum_load!$1:$1,0),0),"")</f>
        <v/>
      </c>
      <c r="I121" s="77" t="str">
        <f>IFERROR(VLOOKUP($A121,DimSum_load!$A:$X,MATCH(DimSum!I$1,DimSum_load!$1:$1,0),0),"")</f>
        <v/>
      </c>
      <c r="J121" s="76" t="str">
        <f>IFERROR(VLOOKUP($A121,DimSum_load!$A:$X,MATCH(DimSum!J$1,DimSum_load!$1:$1,0),0),"")</f>
        <v/>
      </c>
      <c r="K121" s="76" t="str">
        <f>IFERROR(VLOOKUP($A121,DimSum_load!$A:$X,MATCH(DimSum!K$1,DimSum_load!$1:$1,0),0),"")</f>
        <v/>
      </c>
      <c r="L121" s="76" t="str">
        <f>IFERROR(VLOOKUP($A121,DimSum_load!$A:$X,MATCH(DimSum!L$1,DimSum_load!$1:$1,0),0),"")</f>
        <v/>
      </c>
      <c r="M121" s="76" t="str">
        <f>IFERROR(VLOOKUP($A121,DimSum_load!$A:$X,MATCH(DimSum!M$1,DimSum_load!$1:$1,0),0),"")</f>
        <v/>
      </c>
      <c r="N121" s="127" t="str">
        <f>IFERROR(VLOOKUP($A121,DimSum_load!$A:$X,MATCH(DimSum!$N$1,DimSum_load!$1:$1,0),0),"")</f>
        <v/>
      </c>
    </row>
    <row r="122" spans="1:14" x14ac:dyDescent="0.25">
      <c r="A122" s="74" t="str">
        <f>IFERROR(DimSum[[#This Row],[Index]],"")</f>
        <v/>
      </c>
      <c r="B122" s="75" t="str">
        <f>IFERROR(VLOOKUP($A122,DimSum_load!$A:$X,MATCH(DimSum!B$1,DimSum_load!$1:$1,0),0),"")</f>
        <v/>
      </c>
      <c r="C122" s="79" t="str">
        <f>IFERROR(VLOOKUP($A122,DimSum_load!$A:$X,MATCH(DimSum!C$1,DimSum_load!$1:$1,0),0),"")</f>
        <v/>
      </c>
      <c r="D122" s="75" t="str">
        <f>IFERROR(VLOOKUP($A122,DimSum_load!$A:$X,MATCH(DimSum!D$1,DimSum_load!$1:$1,0),0),"")</f>
        <v/>
      </c>
      <c r="E122" s="77" t="str">
        <f>IFERROR(VLOOKUP($A122,DimSum_load!$A:$X,MATCH(DimSum!E$1,DimSum_load!$1:$1,0),0),"")</f>
        <v/>
      </c>
      <c r="F122" s="75" t="str">
        <f>IFERROR(VLOOKUP($A122,DimSum_load!$A:$X,MATCH(DimSum!F$1,DimSum_load!$1:$1,0),0),"")</f>
        <v/>
      </c>
      <c r="G122" s="75" t="str">
        <f>IFERROR(VLOOKUP($A122,DimSum_load!$A:$X,MATCH(DimSum!G$1,DimSum_load!$1:$1,0),0),"")</f>
        <v/>
      </c>
      <c r="H122" s="75" t="str">
        <f>IFERROR(VLOOKUP($A122,DimSum_load!$A:$X,MATCH(DimSum!H$1,DimSum_load!$1:$1,0),0),"")</f>
        <v/>
      </c>
      <c r="I122" s="77" t="str">
        <f>IFERROR(VLOOKUP($A122,DimSum_load!$A:$X,MATCH(DimSum!I$1,DimSum_load!$1:$1,0),0),"")</f>
        <v/>
      </c>
      <c r="J122" s="76" t="str">
        <f>IFERROR(VLOOKUP($A122,DimSum_load!$A:$X,MATCH(DimSum!J$1,DimSum_load!$1:$1,0),0),"")</f>
        <v/>
      </c>
      <c r="K122" s="76" t="str">
        <f>IFERROR(VLOOKUP($A122,DimSum_load!$A:$X,MATCH(DimSum!K$1,DimSum_load!$1:$1,0),0),"")</f>
        <v/>
      </c>
      <c r="L122" s="76" t="str">
        <f>IFERROR(VLOOKUP($A122,DimSum_load!$A:$X,MATCH(DimSum!L$1,DimSum_load!$1:$1,0),0),"")</f>
        <v/>
      </c>
      <c r="M122" s="76" t="str">
        <f>IFERROR(VLOOKUP($A122,DimSum_load!$A:$X,MATCH(DimSum!M$1,DimSum_load!$1:$1,0),0),"")</f>
        <v/>
      </c>
      <c r="N122" s="127" t="str">
        <f>IFERROR(VLOOKUP($A122,DimSum_load!$A:$X,MATCH(DimSum!$N$1,DimSum_load!$1:$1,0),0),"")</f>
        <v/>
      </c>
    </row>
    <row r="123" spans="1:14" x14ac:dyDescent="0.25">
      <c r="A123" s="74" t="str">
        <f>IFERROR(DimSum[[#This Row],[Index]],"")</f>
        <v/>
      </c>
      <c r="B123" s="75" t="str">
        <f>IFERROR(VLOOKUP($A123,DimSum_load!$A:$X,MATCH(DimSum!B$1,DimSum_load!$1:$1,0),0),"")</f>
        <v/>
      </c>
      <c r="C123" s="79" t="str">
        <f>IFERROR(VLOOKUP($A123,DimSum_load!$A:$X,MATCH(DimSum!C$1,DimSum_load!$1:$1,0),0),"")</f>
        <v/>
      </c>
      <c r="D123" s="75" t="str">
        <f>IFERROR(VLOOKUP($A123,DimSum_load!$A:$X,MATCH(DimSum!D$1,DimSum_load!$1:$1,0),0),"")</f>
        <v/>
      </c>
      <c r="E123" s="77" t="str">
        <f>IFERROR(VLOOKUP($A123,DimSum_load!$A:$X,MATCH(DimSum!E$1,DimSum_load!$1:$1,0),0),"")</f>
        <v/>
      </c>
      <c r="F123" s="75" t="str">
        <f>IFERROR(VLOOKUP($A123,DimSum_load!$A:$X,MATCH(DimSum!F$1,DimSum_load!$1:$1,0),0),"")</f>
        <v/>
      </c>
      <c r="G123" s="75" t="str">
        <f>IFERROR(VLOOKUP($A123,DimSum_load!$A:$X,MATCH(DimSum!G$1,DimSum_load!$1:$1,0),0),"")</f>
        <v/>
      </c>
      <c r="H123" s="75" t="str">
        <f>IFERROR(VLOOKUP($A123,DimSum_load!$A:$X,MATCH(DimSum!H$1,DimSum_load!$1:$1,0),0),"")</f>
        <v/>
      </c>
      <c r="I123" s="77" t="str">
        <f>IFERROR(VLOOKUP($A123,DimSum_load!$A:$X,MATCH(DimSum!I$1,DimSum_load!$1:$1,0),0),"")</f>
        <v/>
      </c>
      <c r="J123" s="76" t="str">
        <f>IFERROR(VLOOKUP($A123,DimSum_load!$A:$X,MATCH(DimSum!J$1,DimSum_load!$1:$1,0),0),"")</f>
        <v/>
      </c>
      <c r="K123" s="76" t="str">
        <f>IFERROR(VLOOKUP($A123,DimSum_load!$A:$X,MATCH(DimSum!K$1,DimSum_load!$1:$1,0),0),"")</f>
        <v/>
      </c>
      <c r="L123" s="76" t="str">
        <f>IFERROR(VLOOKUP($A123,DimSum_load!$A:$X,MATCH(DimSum!L$1,DimSum_load!$1:$1,0),0),"")</f>
        <v/>
      </c>
      <c r="M123" s="76" t="str">
        <f>IFERROR(VLOOKUP($A123,DimSum_load!$A:$X,MATCH(DimSum!M$1,DimSum_load!$1:$1,0),0),"")</f>
        <v/>
      </c>
      <c r="N123" s="127" t="str">
        <f>IFERROR(VLOOKUP($A123,DimSum_load!$A:$X,MATCH(DimSum!$N$1,DimSum_load!$1:$1,0),0),"")</f>
        <v/>
      </c>
    </row>
    <row r="124" spans="1:14" x14ac:dyDescent="0.25">
      <c r="A124" s="74" t="str">
        <f>IFERROR(DimSum[[#This Row],[Index]],"")</f>
        <v/>
      </c>
      <c r="B124" s="75" t="str">
        <f>IFERROR(VLOOKUP($A124,DimSum_load!$A:$X,MATCH(DimSum!B$1,DimSum_load!$1:$1,0),0),"")</f>
        <v/>
      </c>
      <c r="C124" s="79" t="str">
        <f>IFERROR(VLOOKUP($A124,DimSum_load!$A:$X,MATCH(DimSum!C$1,DimSum_load!$1:$1,0),0),"")</f>
        <v/>
      </c>
      <c r="D124" s="75" t="str">
        <f>IFERROR(VLOOKUP($A124,DimSum_load!$A:$X,MATCH(DimSum!D$1,DimSum_load!$1:$1,0),0),"")</f>
        <v/>
      </c>
      <c r="E124" s="77" t="str">
        <f>IFERROR(VLOOKUP($A124,DimSum_load!$A:$X,MATCH(DimSum!E$1,DimSum_load!$1:$1,0),0),"")</f>
        <v/>
      </c>
      <c r="F124" s="75" t="str">
        <f>IFERROR(VLOOKUP($A124,DimSum_load!$A:$X,MATCH(DimSum!F$1,DimSum_load!$1:$1,0),0),"")</f>
        <v/>
      </c>
      <c r="G124" s="75" t="str">
        <f>IFERROR(VLOOKUP($A124,DimSum_load!$A:$X,MATCH(DimSum!G$1,DimSum_load!$1:$1,0),0),"")</f>
        <v/>
      </c>
      <c r="H124" s="75" t="str">
        <f>IFERROR(VLOOKUP($A124,DimSum_load!$A:$X,MATCH(DimSum!H$1,DimSum_load!$1:$1,0),0),"")</f>
        <v/>
      </c>
      <c r="I124" s="77" t="str">
        <f>IFERROR(VLOOKUP($A124,DimSum_load!$A:$X,MATCH(DimSum!I$1,DimSum_load!$1:$1,0),0),"")</f>
        <v/>
      </c>
      <c r="J124" s="76" t="str">
        <f>IFERROR(VLOOKUP($A124,DimSum_load!$A:$X,MATCH(DimSum!J$1,DimSum_load!$1:$1,0),0),"")</f>
        <v/>
      </c>
      <c r="K124" s="76" t="str">
        <f>IFERROR(VLOOKUP($A124,DimSum_load!$A:$X,MATCH(DimSum!K$1,DimSum_load!$1:$1,0),0),"")</f>
        <v/>
      </c>
      <c r="L124" s="76" t="str">
        <f>IFERROR(VLOOKUP($A124,DimSum_load!$A:$X,MATCH(DimSum!L$1,DimSum_load!$1:$1,0),0),"")</f>
        <v/>
      </c>
      <c r="M124" s="76" t="str">
        <f>IFERROR(VLOOKUP($A124,DimSum_load!$A:$X,MATCH(DimSum!M$1,DimSum_load!$1:$1,0),0),"")</f>
        <v/>
      </c>
      <c r="N124" s="127" t="str">
        <f>IFERROR(VLOOKUP($A124,DimSum_load!$A:$X,MATCH(DimSum!$N$1,DimSum_load!$1:$1,0),0),"")</f>
        <v/>
      </c>
    </row>
    <row r="125" spans="1:14" x14ac:dyDescent="0.25">
      <c r="A125" s="74" t="str">
        <f>IFERROR(DimSum[[#This Row],[Index]],"")</f>
        <v/>
      </c>
      <c r="B125" s="75" t="str">
        <f>IFERROR(VLOOKUP($A125,DimSum_load!$A:$X,MATCH(DimSum!B$1,DimSum_load!$1:$1,0),0),"")</f>
        <v/>
      </c>
      <c r="C125" s="79" t="str">
        <f>IFERROR(VLOOKUP($A125,DimSum_load!$A:$X,MATCH(DimSum!C$1,DimSum_load!$1:$1,0),0),"")</f>
        <v/>
      </c>
      <c r="D125" s="75" t="str">
        <f>IFERROR(VLOOKUP($A125,DimSum_load!$A:$X,MATCH(DimSum!D$1,DimSum_load!$1:$1,0),0),"")</f>
        <v/>
      </c>
      <c r="E125" s="77" t="str">
        <f>IFERROR(VLOOKUP($A125,DimSum_load!$A:$X,MATCH(DimSum!E$1,DimSum_load!$1:$1,0),0),"")</f>
        <v/>
      </c>
      <c r="F125" s="75" t="str">
        <f>IFERROR(VLOOKUP($A125,DimSum_load!$A:$X,MATCH(DimSum!F$1,DimSum_load!$1:$1,0),0),"")</f>
        <v/>
      </c>
      <c r="G125" s="75" t="str">
        <f>IFERROR(VLOOKUP($A125,DimSum_load!$A:$X,MATCH(DimSum!G$1,DimSum_load!$1:$1,0),0),"")</f>
        <v/>
      </c>
      <c r="H125" s="75" t="str">
        <f>IFERROR(VLOOKUP($A125,DimSum_load!$A:$X,MATCH(DimSum!H$1,DimSum_load!$1:$1,0),0),"")</f>
        <v/>
      </c>
      <c r="I125" s="77" t="str">
        <f>IFERROR(VLOOKUP($A125,DimSum_load!$A:$X,MATCH(DimSum!I$1,DimSum_load!$1:$1,0),0),"")</f>
        <v/>
      </c>
      <c r="J125" s="76" t="str">
        <f>IFERROR(VLOOKUP($A125,DimSum_load!$A:$X,MATCH(DimSum!J$1,DimSum_load!$1:$1,0),0),"")</f>
        <v/>
      </c>
      <c r="K125" s="76" t="str">
        <f>IFERROR(VLOOKUP($A125,DimSum_load!$A:$X,MATCH(DimSum!K$1,DimSum_load!$1:$1,0),0),"")</f>
        <v/>
      </c>
      <c r="L125" s="76" t="str">
        <f>IFERROR(VLOOKUP($A125,DimSum_load!$A:$X,MATCH(DimSum!L$1,DimSum_load!$1:$1,0),0),"")</f>
        <v/>
      </c>
      <c r="M125" s="76" t="str">
        <f>IFERROR(VLOOKUP($A125,DimSum_load!$A:$X,MATCH(DimSum!M$1,DimSum_load!$1:$1,0),0),"")</f>
        <v/>
      </c>
      <c r="N125" s="127" t="str">
        <f>IFERROR(VLOOKUP($A125,DimSum_load!$A:$X,MATCH(DimSum!$N$1,DimSum_load!$1:$1,0),0),"")</f>
        <v/>
      </c>
    </row>
    <row r="126" spans="1:14" x14ac:dyDescent="0.25">
      <c r="A126" s="74" t="str">
        <f>IFERROR(DimSum[[#This Row],[Index]],"")</f>
        <v/>
      </c>
      <c r="B126" s="75" t="str">
        <f>IFERROR(VLOOKUP($A126,DimSum_load!$A:$X,MATCH(DimSum!B$1,DimSum_load!$1:$1,0),0),"")</f>
        <v/>
      </c>
      <c r="C126" s="79" t="str">
        <f>IFERROR(VLOOKUP($A126,DimSum_load!$A:$X,MATCH(DimSum!C$1,DimSum_load!$1:$1,0),0),"")</f>
        <v/>
      </c>
      <c r="D126" s="75" t="str">
        <f>IFERROR(VLOOKUP($A126,DimSum_load!$A:$X,MATCH(DimSum!D$1,DimSum_load!$1:$1,0),0),"")</f>
        <v/>
      </c>
      <c r="E126" s="77" t="str">
        <f>IFERROR(VLOOKUP($A126,DimSum_load!$A:$X,MATCH(DimSum!E$1,DimSum_load!$1:$1,0),0),"")</f>
        <v/>
      </c>
      <c r="F126" s="75" t="str">
        <f>IFERROR(VLOOKUP($A126,DimSum_load!$A:$X,MATCH(DimSum!F$1,DimSum_load!$1:$1,0),0),"")</f>
        <v/>
      </c>
      <c r="G126" s="75" t="str">
        <f>IFERROR(VLOOKUP($A126,DimSum_load!$A:$X,MATCH(DimSum!G$1,DimSum_load!$1:$1,0),0),"")</f>
        <v/>
      </c>
      <c r="H126" s="75" t="str">
        <f>IFERROR(VLOOKUP($A126,DimSum_load!$A:$X,MATCH(DimSum!H$1,DimSum_load!$1:$1,0),0),"")</f>
        <v/>
      </c>
      <c r="I126" s="77" t="str">
        <f>IFERROR(VLOOKUP($A126,DimSum_load!$A:$X,MATCH(DimSum!I$1,DimSum_load!$1:$1,0),0),"")</f>
        <v/>
      </c>
      <c r="J126" s="76" t="str">
        <f>IFERROR(VLOOKUP($A126,DimSum_load!$A:$X,MATCH(DimSum!J$1,DimSum_load!$1:$1,0),0),"")</f>
        <v/>
      </c>
      <c r="K126" s="76" t="str">
        <f>IFERROR(VLOOKUP($A126,DimSum_load!$A:$X,MATCH(DimSum!K$1,DimSum_load!$1:$1,0),0),"")</f>
        <v/>
      </c>
      <c r="L126" s="76" t="str">
        <f>IFERROR(VLOOKUP($A126,DimSum_load!$A:$X,MATCH(DimSum!L$1,DimSum_load!$1:$1,0),0),"")</f>
        <v/>
      </c>
      <c r="M126" s="76" t="str">
        <f>IFERROR(VLOOKUP($A126,DimSum_load!$A:$X,MATCH(DimSum!M$1,DimSum_load!$1:$1,0),0),"")</f>
        <v/>
      </c>
      <c r="N126" s="127" t="str">
        <f>IFERROR(VLOOKUP($A126,DimSum_load!$A:$X,MATCH(DimSum!$N$1,DimSum_load!$1:$1,0),0),"")</f>
        <v/>
      </c>
    </row>
    <row r="127" spans="1:14" x14ac:dyDescent="0.25">
      <c r="A127" s="74" t="str">
        <f>IFERROR(DimSum[[#This Row],[Index]],"")</f>
        <v/>
      </c>
      <c r="B127" s="75" t="str">
        <f>IFERROR(VLOOKUP($A127,DimSum_load!$A:$X,MATCH(DimSum!B$1,DimSum_load!$1:$1,0),0),"")</f>
        <v/>
      </c>
      <c r="C127" s="79" t="str">
        <f>IFERROR(VLOOKUP($A127,DimSum_load!$A:$X,MATCH(DimSum!C$1,DimSum_load!$1:$1,0),0),"")</f>
        <v/>
      </c>
      <c r="D127" s="75" t="str">
        <f>IFERROR(VLOOKUP($A127,DimSum_load!$A:$X,MATCH(DimSum!D$1,DimSum_load!$1:$1,0),0),"")</f>
        <v/>
      </c>
      <c r="E127" s="77" t="str">
        <f>IFERROR(VLOOKUP($A127,DimSum_load!$A:$X,MATCH(DimSum!E$1,DimSum_load!$1:$1,0),0),"")</f>
        <v/>
      </c>
      <c r="F127" s="75" t="str">
        <f>IFERROR(VLOOKUP($A127,DimSum_load!$A:$X,MATCH(DimSum!F$1,DimSum_load!$1:$1,0),0),"")</f>
        <v/>
      </c>
      <c r="G127" s="75" t="str">
        <f>IFERROR(VLOOKUP($A127,DimSum_load!$A:$X,MATCH(DimSum!G$1,DimSum_load!$1:$1,0),0),"")</f>
        <v/>
      </c>
      <c r="H127" s="75" t="str">
        <f>IFERROR(VLOOKUP($A127,DimSum_load!$A:$X,MATCH(DimSum!H$1,DimSum_load!$1:$1,0),0),"")</f>
        <v/>
      </c>
      <c r="I127" s="77" t="str">
        <f>IFERROR(VLOOKUP($A127,DimSum_load!$A:$X,MATCH(DimSum!I$1,DimSum_load!$1:$1,0),0),"")</f>
        <v/>
      </c>
      <c r="J127" s="76" t="str">
        <f>IFERROR(VLOOKUP($A127,DimSum_load!$A:$X,MATCH(DimSum!J$1,DimSum_load!$1:$1,0),0),"")</f>
        <v/>
      </c>
      <c r="K127" s="76" t="str">
        <f>IFERROR(VLOOKUP($A127,DimSum_load!$A:$X,MATCH(DimSum!K$1,DimSum_load!$1:$1,0),0),"")</f>
        <v/>
      </c>
      <c r="L127" s="76" t="str">
        <f>IFERROR(VLOOKUP($A127,DimSum_load!$A:$X,MATCH(DimSum!L$1,DimSum_load!$1:$1,0),0),"")</f>
        <v/>
      </c>
      <c r="M127" s="76" t="str">
        <f>IFERROR(VLOOKUP($A127,DimSum_load!$A:$X,MATCH(DimSum!M$1,DimSum_load!$1:$1,0),0),"")</f>
        <v/>
      </c>
      <c r="N127" s="127" t="str">
        <f>IFERROR(VLOOKUP($A127,DimSum_load!$A:$X,MATCH(DimSum!$N$1,DimSum_load!$1:$1,0),0),"")</f>
        <v/>
      </c>
    </row>
    <row r="128" spans="1:14" x14ac:dyDescent="0.25">
      <c r="A128" s="74" t="str">
        <f>IFERROR(DimSum[[#This Row],[Index]],"")</f>
        <v/>
      </c>
      <c r="B128" s="75" t="str">
        <f>IFERROR(VLOOKUP($A128,DimSum_load!$A:$X,MATCH(DimSum!B$1,DimSum_load!$1:$1,0),0),"")</f>
        <v/>
      </c>
      <c r="C128" s="79" t="str">
        <f>IFERROR(VLOOKUP($A128,DimSum_load!$A:$X,MATCH(DimSum!C$1,DimSum_load!$1:$1,0),0),"")</f>
        <v/>
      </c>
      <c r="D128" s="75" t="str">
        <f>IFERROR(VLOOKUP($A128,DimSum_load!$A:$X,MATCH(DimSum!D$1,DimSum_load!$1:$1,0),0),"")</f>
        <v/>
      </c>
      <c r="E128" s="77" t="str">
        <f>IFERROR(VLOOKUP($A128,DimSum_load!$A:$X,MATCH(DimSum!E$1,DimSum_load!$1:$1,0),0),"")</f>
        <v/>
      </c>
      <c r="F128" s="75" t="str">
        <f>IFERROR(VLOOKUP($A128,DimSum_load!$A:$X,MATCH(DimSum!F$1,DimSum_load!$1:$1,0),0),"")</f>
        <v/>
      </c>
      <c r="G128" s="75" t="str">
        <f>IFERROR(VLOOKUP($A128,DimSum_load!$A:$X,MATCH(DimSum!G$1,DimSum_load!$1:$1,0),0),"")</f>
        <v/>
      </c>
      <c r="H128" s="75" t="str">
        <f>IFERROR(VLOOKUP($A128,DimSum_load!$A:$X,MATCH(DimSum!H$1,DimSum_load!$1:$1,0),0),"")</f>
        <v/>
      </c>
      <c r="I128" s="77" t="str">
        <f>IFERROR(VLOOKUP($A128,DimSum_load!$A:$X,MATCH(DimSum!I$1,DimSum_load!$1:$1,0),0),"")</f>
        <v/>
      </c>
      <c r="J128" s="76" t="str">
        <f>IFERROR(VLOOKUP($A128,DimSum_load!$A:$X,MATCH(DimSum!J$1,DimSum_load!$1:$1,0),0),"")</f>
        <v/>
      </c>
      <c r="K128" s="76" t="str">
        <f>IFERROR(VLOOKUP($A128,DimSum_load!$A:$X,MATCH(DimSum!K$1,DimSum_load!$1:$1,0),0),"")</f>
        <v/>
      </c>
      <c r="L128" s="76" t="str">
        <f>IFERROR(VLOOKUP($A128,DimSum_load!$A:$X,MATCH(DimSum!L$1,DimSum_load!$1:$1,0),0),"")</f>
        <v/>
      </c>
      <c r="M128" s="76" t="str">
        <f>IFERROR(VLOOKUP($A128,DimSum_load!$A:$X,MATCH(DimSum!M$1,DimSum_load!$1:$1,0),0),"")</f>
        <v/>
      </c>
      <c r="N128" s="127" t="str">
        <f>IFERROR(VLOOKUP($A128,DimSum_load!$A:$X,MATCH(DimSum!$N$1,DimSum_load!$1:$1,0),0),"")</f>
        <v/>
      </c>
    </row>
    <row r="129" spans="1:14" x14ac:dyDescent="0.25">
      <c r="A129" s="74" t="str">
        <f>IFERROR(DimSum[[#This Row],[Index]],"")</f>
        <v/>
      </c>
      <c r="B129" s="75" t="str">
        <f>IFERROR(VLOOKUP($A129,DimSum_load!$A:$X,MATCH(DimSum!B$1,DimSum_load!$1:$1,0),0),"")</f>
        <v/>
      </c>
      <c r="C129" s="79" t="str">
        <f>IFERROR(VLOOKUP($A129,DimSum_load!$A:$X,MATCH(DimSum!C$1,DimSum_load!$1:$1,0),0),"")</f>
        <v/>
      </c>
      <c r="D129" s="75" t="str">
        <f>IFERROR(VLOOKUP($A129,DimSum_load!$A:$X,MATCH(DimSum!D$1,DimSum_load!$1:$1,0),0),"")</f>
        <v/>
      </c>
      <c r="E129" s="77" t="str">
        <f>IFERROR(VLOOKUP($A129,DimSum_load!$A:$X,MATCH(DimSum!E$1,DimSum_load!$1:$1,0),0),"")</f>
        <v/>
      </c>
      <c r="F129" s="75" t="str">
        <f>IFERROR(VLOOKUP($A129,DimSum_load!$A:$X,MATCH(DimSum!F$1,DimSum_load!$1:$1,0),0),"")</f>
        <v/>
      </c>
      <c r="G129" s="75" t="str">
        <f>IFERROR(VLOOKUP($A129,DimSum_load!$A:$X,MATCH(DimSum!G$1,DimSum_load!$1:$1,0),0),"")</f>
        <v/>
      </c>
      <c r="H129" s="75" t="str">
        <f>IFERROR(VLOOKUP($A129,DimSum_load!$A:$X,MATCH(DimSum!H$1,DimSum_load!$1:$1,0),0),"")</f>
        <v/>
      </c>
      <c r="I129" s="77" t="str">
        <f>IFERROR(VLOOKUP($A129,DimSum_load!$A:$X,MATCH(DimSum!I$1,DimSum_load!$1:$1,0),0),"")</f>
        <v/>
      </c>
      <c r="J129" s="76" t="str">
        <f>IFERROR(VLOOKUP($A129,DimSum_load!$A:$X,MATCH(DimSum!J$1,DimSum_load!$1:$1,0),0),"")</f>
        <v/>
      </c>
      <c r="K129" s="76" t="str">
        <f>IFERROR(VLOOKUP($A129,DimSum_load!$A:$X,MATCH(DimSum!K$1,DimSum_load!$1:$1,0),0),"")</f>
        <v/>
      </c>
      <c r="L129" s="76" t="str">
        <f>IFERROR(VLOOKUP($A129,DimSum_load!$A:$X,MATCH(DimSum!L$1,DimSum_load!$1:$1,0),0),"")</f>
        <v/>
      </c>
      <c r="M129" s="76" t="str">
        <f>IFERROR(VLOOKUP($A129,DimSum_load!$A:$X,MATCH(DimSum!M$1,DimSum_load!$1:$1,0),0),"")</f>
        <v/>
      </c>
      <c r="N129" s="127" t="str">
        <f>IFERROR(VLOOKUP($A129,DimSum_load!$A:$X,MATCH(DimSum!$N$1,DimSum_load!$1:$1,0),0),"")</f>
        <v/>
      </c>
    </row>
    <row r="130" spans="1:14" x14ac:dyDescent="0.25">
      <c r="A130" s="74" t="str">
        <f>IFERROR(DimSum[[#This Row],[Index]],"")</f>
        <v/>
      </c>
      <c r="B130" s="75" t="str">
        <f>IFERROR(VLOOKUP($A130,DimSum_load!$A:$X,MATCH(DimSum!B$1,DimSum_load!$1:$1,0),0),"")</f>
        <v/>
      </c>
      <c r="C130" s="79" t="str">
        <f>IFERROR(VLOOKUP($A130,DimSum_load!$A:$X,MATCH(DimSum!C$1,DimSum_load!$1:$1,0),0),"")</f>
        <v/>
      </c>
      <c r="D130" s="75" t="str">
        <f>IFERROR(VLOOKUP($A130,DimSum_load!$A:$X,MATCH(DimSum!D$1,DimSum_load!$1:$1,0),0),"")</f>
        <v/>
      </c>
      <c r="E130" s="77" t="str">
        <f>IFERROR(VLOOKUP($A130,DimSum_load!$A:$X,MATCH(DimSum!E$1,DimSum_load!$1:$1,0),0),"")</f>
        <v/>
      </c>
      <c r="F130" s="75" t="str">
        <f>IFERROR(VLOOKUP($A130,DimSum_load!$A:$X,MATCH(DimSum!F$1,DimSum_load!$1:$1,0),0),"")</f>
        <v/>
      </c>
      <c r="G130" s="75" t="str">
        <f>IFERROR(VLOOKUP($A130,DimSum_load!$A:$X,MATCH(DimSum!G$1,DimSum_load!$1:$1,0),0),"")</f>
        <v/>
      </c>
      <c r="H130" s="75" t="str">
        <f>IFERROR(VLOOKUP($A130,DimSum_load!$A:$X,MATCH(DimSum!H$1,DimSum_load!$1:$1,0),0),"")</f>
        <v/>
      </c>
      <c r="I130" s="77" t="str">
        <f>IFERROR(VLOOKUP($A130,DimSum_load!$A:$X,MATCH(DimSum!I$1,DimSum_load!$1:$1,0),0),"")</f>
        <v/>
      </c>
      <c r="J130" s="76" t="str">
        <f>IFERROR(VLOOKUP($A130,DimSum_load!$A:$X,MATCH(DimSum!J$1,DimSum_load!$1:$1,0),0),"")</f>
        <v/>
      </c>
      <c r="K130" s="76" t="str">
        <f>IFERROR(VLOOKUP($A130,DimSum_load!$A:$X,MATCH(DimSum!K$1,DimSum_load!$1:$1,0),0),"")</f>
        <v/>
      </c>
      <c r="L130" s="76" t="str">
        <f>IFERROR(VLOOKUP($A130,DimSum_load!$A:$X,MATCH(DimSum!L$1,DimSum_load!$1:$1,0),0),"")</f>
        <v/>
      </c>
      <c r="M130" s="76" t="str">
        <f>IFERROR(VLOOKUP($A130,DimSum_load!$A:$X,MATCH(DimSum!M$1,DimSum_load!$1:$1,0),0),"")</f>
        <v/>
      </c>
      <c r="N130" s="127" t="str">
        <f>IFERROR(VLOOKUP($A130,DimSum_load!$A:$X,MATCH(DimSum!$N$1,DimSum_load!$1:$1,0),0),"")</f>
        <v/>
      </c>
    </row>
    <row r="131" spans="1:14" x14ac:dyDescent="0.25">
      <c r="A131" s="74" t="str">
        <f>IFERROR(DimSum[[#This Row],[Index]],"")</f>
        <v/>
      </c>
      <c r="B131" s="75" t="str">
        <f>IFERROR(VLOOKUP($A131,DimSum_load!$A:$X,MATCH(DimSum!B$1,DimSum_load!$1:$1,0),0),"")</f>
        <v/>
      </c>
      <c r="C131" s="79" t="str">
        <f>IFERROR(VLOOKUP($A131,DimSum_load!$A:$X,MATCH(DimSum!C$1,DimSum_load!$1:$1,0),0),"")</f>
        <v/>
      </c>
      <c r="D131" s="75" t="str">
        <f>IFERROR(VLOOKUP($A131,DimSum_load!$A:$X,MATCH(DimSum!D$1,DimSum_load!$1:$1,0),0),"")</f>
        <v/>
      </c>
      <c r="E131" s="77" t="str">
        <f>IFERROR(VLOOKUP($A131,DimSum_load!$A:$X,MATCH(DimSum!E$1,DimSum_load!$1:$1,0),0),"")</f>
        <v/>
      </c>
      <c r="F131" s="75" t="str">
        <f>IFERROR(VLOOKUP($A131,DimSum_load!$A:$X,MATCH(DimSum!F$1,DimSum_load!$1:$1,0),0),"")</f>
        <v/>
      </c>
      <c r="G131" s="75" t="str">
        <f>IFERROR(VLOOKUP($A131,DimSum_load!$A:$X,MATCH(DimSum!G$1,DimSum_load!$1:$1,0),0),"")</f>
        <v/>
      </c>
      <c r="H131" s="75" t="str">
        <f>IFERROR(VLOOKUP($A131,DimSum_load!$A:$X,MATCH(DimSum!H$1,DimSum_load!$1:$1,0),0),"")</f>
        <v/>
      </c>
      <c r="I131" s="77" t="str">
        <f>IFERROR(VLOOKUP($A131,DimSum_load!$A:$X,MATCH(DimSum!I$1,DimSum_load!$1:$1,0),0),"")</f>
        <v/>
      </c>
      <c r="J131" s="76" t="str">
        <f>IFERROR(VLOOKUP($A131,DimSum_load!$A:$X,MATCH(DimSum!J$1,DimSum_load!$1:$1,0),0),"")</f>
        <v/>
      </c>
      <c r="K131" s="76" t="str">
        <f>IFERROR(VLOOKUP($A131,DimSum_load!$A:$X,MATCH(DimSum!K$1,DimSum_load!$1:$1,0),0),"")</f>
        <v/>
      </c>
      <c r="L131" s="76" t="str">
        <f>IFERROR(VLOOKUP($A131,DimSum_load!$A:$X,MATCH(DimSum!L$1,DimSum_load!$1:$1,0),0),"")</f>
        <v/>
      </c>
      <c r="M131" s="76" t="str">
        <f>IFERROR(VLOOKUP($A131,DimSum_load!$A:$X,MATCH(DimSum!M$1,DimSum_load!$1:$1,0),0),"")</f>
        <v/>
      </c>
      <c r="N131" s="127" t="str">
        <f>IFERROR(VLOOKUP($A131,DimSum_load!$A:$X,MATCH(DimSum!$N$1,DimSum_load!$1:$1,0),0),"")</f>
        <v/>
      </c>
    </row>
    <row r="132" spans="1:14" x14ac:dyDescent="0.25">
      <c r="A132" s="74" t="str">
        <f>IFERROR(DimSum[[#This Row],[Index]],"")</f>
        <v/>
      </c>
      <c r="B132" s="75" t="str">
        <f>IFERROR(VLOOKUP($A132,DimSum_load!$A:$X,MATCH(DimSum!B$1,DimSum_load!$1:$1,0),0),"")</f>
        <v/>
      </c>
      <c r="C132" s="79" t="str">
        <f>IFERROR(VLOOKUP($A132,DimSum_load!$A:$X,MATCH(DimSum!C$1,DimSum_load!$1:$1,0),0),"")</f>
        <v/>
      </c>
      <c r="D132" s="75" t="str">
        <f>IFERROR(VLOOKUP($A132,DimSum_load!$A:$X,MATCH(DimSum!D$1,DimSum_load!$1:$1,0),0),"")</f>
        <v/>
      </c>
      <c r="E132" s="77" t="str">
        <f>IFERROR(VLOOKUP($A132,DimSum_load!$A:$X,MATCH(DimSum!E$1,DimSum_load!$1:$1,0),0),"")</f>
        <v/>
      </c>
      <c r="F132" s="75" t="str">
        <f>IFERROR(VLOOKUP($A132,DimSum_load!$A:$X,MATCH(DimSum!F$1,DimSum_load!$1:$1,0),0),"")</f>
        <v/>
      </c>
      <c r="G132" s="75" t="str">
        <f>IFERROR(VLOOKUP($A132,DimSum_load!$A:$X,MATCH(DimSum!G$1,DimSum_load!$1:$1,0),0),"")</f>
        <v/>
      </c>
      <c r="H132" s="75" t="str">
        <f>IFERROR(VLOOKUP($A132,DimSum_load!$A:$X,MATCH(DimSum!H$1,DimSum_load!$1:$1,0),0),"")</f>
        <v/>
      </c>
      <c r="I132" s="77" t="str">
        <f>IFERROR(VLOOKUP($A132,DimSum_load!$A:$X,MATCH(DimSum!I$1,DimSum_load!$1:$1,0),0),"")</f>
        <v/>
      </c>
      <c r="J132" s="76" t="str">
        <f>IFERROR(VLOOKUP($A132,DimSum_load!$A:$X,MATCH(DimSum!J$1,DimSum_load!$1:$1,0),0),"")</f>
        <v/>
      </c>
      <c r="K132" s="76" t="str">
        <f>IFERROR(VLOOKUP($A132,DimSum_load!$A:$X,MATCH(DimSum!K$1,DimSum_load!$1:$1,0),0),"")</f>
        <v/>
      </c>
      <c r="L132" s="76" t="str">
        <f>IFERROR(VLOOKUP($A132,DimSum_load!$A:$X,MATCH(DimSum!L$1,DimSum_load!$1:$1,0),0),"")</f>
        <v/>
      </c>
      <c r="M132" s="76" t="str">
        <f>IFERROR(VLOOKUP($A132,DimSum_load!$A:$X,MATCH(DimSum!M$1,DimSum_load!$1:$1,0),0),"")</f>
        <v/>
      </c>
      <c r="N132" s="127" t="str">
        <f>IFERROR(VLOOKUP($A132,DimSum_load!$A:$X,MATCH(DimSum!$N$1,DimSum_load!$1:$1,0),0),"")</f>
        <v/>
      </c>
    </row>
    <row r="133" spans="1:14" x14ac:dyDescent="0.25">
      <c r="A133" s="74" t="str">
        <f>IFERROR(DimSum[[#This Row],[Index]],"")</f>
        <v/>
      </c>
      <c r="B133" s="75" t="str">
        <f>IFERROR(VLOOKUP($A133,DimSum_load!$A:$X,MATCH(DimSum!B$1,DimSum_load!$1:$1,0),0),"")</f>
        <v/>
      </c>
      <c r="C133" s="79" t="str">
        <f>IFERROR(VLOOKUP($A133,DimSum_load!$A:$X,MATCH(DimSum!C$1,DimSum_load!$1:$1,0),0),"")</f>
        <v/>
      </c>
      <c r="D133" s="75" t="str">
        <f>IFERROR(VLOOKUP($A133,DimSum_load!$A:$X,MATCH(DimSum!D$1,DimSum_load!$1:$1,0),0),"")</f>
        <v/>
      </c>
      <c r="E133" s="77" t="str">
        <f>IFERROR(VLOOKUP($A133,DimSum_load!$A:$X,MATCH(DimSum!E$1,DimSum_load!$1:$1,0),0),"")</f>
        <v/>
      </c>
      <c r="F133" s="75" t="str">
        <f>IFERROR(VLOOKUP($A133,DimSum_load!$A:$X,MATCH(DimSum!F$1,DimSum_load!$1:$1,0),0),"")</f>
        <v/>
      </c>
      <c r="G133" s="75" t="str">
        <f>IFERROR(VLOOKUP($A133,DimSum_load!$A:$X,MATCH(DimSum!G$1,DimSum_load!$1:$1,0),0),"")</f>
        <v/>
      </c>
      <c r="H133" s="75" t="str">
        <f>IFERROR(VLOOKUP($A133,DimSum_load!$A:$X,MATCH(DimSum!H$1,DimSum_load!$1:$1,0),0),"")</f>
        <v/>
      </c>
      <c r="I133" s="77" t="str">
        <f>IFERROR(VLOOKUP($A133,DimSum_load!$A:$X,MATCH(DimSum!I$1,DimSum_load!$1:$1,0),0),"")</f>
        <v/>
      </c>
      <c r="J133" s="76" t="str">
        <f>IFERROR(VLOOKUP($A133,DimSum_load!$A:$X,MATCH(DimSum!J$1,DimSum_load!$1:$1,0),0),"")</f>
        <v/>
      </c>
      <c r="K133" s="76" t="str">
        <f>IFERROR(VLOOKUP($A133,DimSum_load!$A:$X,MATCH(DimSum!K$1,DimSum_load!$1:$1,0),0),"")</f>
        <v/>
      </c>
      <c r="L133" s="76" t="str">
        <f>IFERROR(VLOOKUP($A133,DimSum_load!$A:$X,MATCH(DimSum!L$1,DimSum_load!$1:$1,0),0),"")</f>
        <v/>
      </c>
      <c r="M133" s="76" t="str">
        <f>IFERROR(VLOOKUP($A133,DimSum_load!$A:$X,MATCH(DimSum!M$1,DimSum_load!$1:$1,0),0),"")</f>
        <v/>
      </c>
      <c r="N133" s="127" t="str">
        <f>IFERROR(VLOOKUP($A133,DimSum_load!$A:$X,MATCH(DimSum!$N$1,DimSum_load!$1:$1,0),0),"")</f>
        <v/>
      </c>
    </row>
    <row r="134" spans="1:14" x14ac:dyDescent="0.25">
      <c r="A134" s="74" t="str">
        <f>IFERROR(DimSum[[#This Row],[Index]],"")</f>
        <v/>
      </c>
      <c r="B134" s="75" t="str">
        <f>IFERROR(VLOOKUP($A134,DimSum_load!$A:$X,MATCH(DimSum!B$1,DimSum_load!$1:$1,0),0),"")</f>
        <v/>
      </c>
      <c r="C134" s="79" t="str">
        <f>IFERROR(VLOOKUP($A134,DimSum_load!$A:$X,MATCH(DimSum!C$1,DimSum_load!$1:$1,0),0),"")</f>
        <v/>
      </c>
      <c r="D134" s="75" t="str">
        <f>IFERROR(VLOOKUP($A134,DimSum_load!$A:$X,MATCH(DimSum!D$1,DimSum_load!$1:$1,0),0),"")</f>
        <v/>
      </c>
      <c r="E134" s="77" t="str">
        <f>IFERROR(VLOOKUP($A134,DimSum_load!$A:$X,MATCH(DimSum!E$1,DimSum_load!$1:$1,0),0),"")</f>
        <v/>
      </c>
      <c r="F134" s="75" t="str">
        <f>IFERROR(VLOOKUP($A134,DimSum_load!$A:$X,MATCH(DimSum!F$1,DimSum_load!$1:$1,0),0),"")</f>
        <v/>
      </c>
      <c r="G134" s="75" t="str">
        <f>IFERROR(VLOOKUP($A134,DimSum_load!$A:$X,MATCH(DimSum!G$1,DimSum_load!$1:$1,0),0),"")</f>
        <v/>
      </c>
      <c r="H134" s="75" t="str">
        <f>IFERROR(VLOOKUP($A134,DimSum_load!$A:$X,MATCH(DimSum!H$1,DimSum_load!$1:$1,0),0),"")</f>
        <v/>
      </c>
      <c r="I134" s="77" t="str">
        <f>IFERROR(VLOOKUP($A134,DimSum_load!$A:$X,MATCH(DimSum!I$1,DimSum_load!$1:$1,0),0),"")</f>
        <v/>
      </c>
      <c r="J134" s="76" t="str">
        <f>IFERROR(VLOOKUP($A134,DimSum_load!$A:$X,MATCH(DimSum!J$1,DimSum_load!$1:$1,0),0),"")</f>
        <v/>
      </c>
      <c r="K134" s="76" t="str">
        <f>IFERROR(VLOOKUP($A134,DimSum_load!$A:$X,MATCH(DimSum!K$1,DimSum_load!$1:$1,0),0),"")</f>
        <v/>
      </c>
      <c r="L134" s="76" t="str">
        <f>IFERROR(VLOOKUP($A134,DimSum_load!$A:$X,MATCH(DimSum!L$1,DimSum_load!$1:$1,0),0),"")</f>
        <v/>
      </c>
      <c r="M134" s="76" t="str">
        <f>IFERROR(VLOOKUP($A134,DimSum_load!$A:$X,MATCH(DimSum!M$1,DimSum_load!$1:$1,0),0),"")</f>
        <v/>
      </c>
      <c r="N134" s="127" t="str">
        <f>IFERROR(VLOOKUP($A134,DimSum_load!$A:$X,MATCH(DimSum!$N$1,DimSum_load!$1:$1,0),0),"")</f>
        <v/>
      </c>
    </row>
    <row r="135" spans="1:14" x14ac:dyDescent="0.25">
      <c r="A135" s="74" t="str">
        <f>IFERROR(DimSum[[#This Row],[Index]],"")</f>
        <v/>
      </c>
      <c r="B135" s="75" t="str">
        <f>IFERROR(VLOOKUP($A135,DimSum_load!$A:$X,MATCH(DimSum!B$1,DimSum_load!$1:$1,0),0),"")</f>
        <v/>
      </c>
      <c r="C135" s="79" t="str">
        <f>IFERROR(VLOOKUP($A135,DimSum_load!$A:$X,MATCH(DimSum!C$1,DimSum_load!$1:$1,0),0),"")</f>
        <v/>
      </c>
      <c r="D135" s="75" t="str">
        <f>IFERROR(VLOOKUP($A135,DimSum_load!$A:$X,MATCH(DimSum!D$1,DimSum_load!$1:$1,0),0),"")</f>
        <v/>
      </c>
      <c r="E135" s="77" t="str">
        <f>IFERROR(VLOOKUP($A135,DimSum_load!$A:$X,MATCH(DimSum!E$1,DimSum_load!$1:$1,0),0),"")</f>
        <v/>
      </c>
      <c r="F135" s="75" t="str">
        <f>IFERROR(VLOOKUP($A135,DimSum_load!$A:$X,MATCH(DimSum!F$1,DimSum_load!$1:$1,0),0),"")</f>
        <v/>
      </c>
      <c r="G135" s="75" t="str">
        <f>IFERROR(VLOOKUP($A135,DimSum_load!$A:$X,MATCH(DimSum!G$1,DimSum_load!$1:$1,0),0),"")</f>
        <v/>
      </c>
      <c r="H135" s="75" t="str">
        <f>IFERROR(VLOOKUP($A135,DimSum_load!$A:$X,MATCH(DimSum!H$1,DimSum_load!$1:$1,0),0),"")</f>
        <v/>
      </c>
      <c r="I135" s="77" t="str">
        <f>IFERROR(VLOOKUP($A135,DimSum_load!$A:$X,MATCH(DimSum!I$1,DimSum_load!$1:$1,0),0),"")</f>
        <v/>
      </c>
      <c r="J135" s="76" t="str">
        <f>IFERROR(VLOOKUP($A135,DimSum_load!$A:$X,MATCH(DimSum!J$1,DimSum_load!$1:$1,0),0),"")</f>
        <v/>
      </c>
      <c r="K135" s="76" t="str">
        <f>IFERROR(VLOOKUP($A135,DimSum_load!$A:$X,MATCH(DimSum!K$1,DimSum_load!$1:$1,0),0),"")</f>
        <v/>
      </c>
      <c r="L135" s="76" t="str">
        <f>IFERROR(VLOOKUP($A135,DimSum_load!$A:$X,MATCH(DimSum!L$1,DimSum_load!$1:$1,0),0),"")</f>
        <v/>
      </c>
      <c r="M135" s="76" t="str">
        <f>IFERROR(VLOOKUP($A135,DimSum_load!$A:$X,MATCH(DimSum!M$1,DimSum_load!$1:$1,0),0),"")</f>
        <v/>
      </c>
      <c r="N135" s="127" t="str">
        <f>IFERROR(VLOOKUP($A135,DimSum_load!$A:$X,MATCH(DimSum!$N$1,DimSum_load!$1:$1,0),0),"")</f>
        <v/>
      </c>
    </row>
    <row r="136" spans="1:14" x14ac:dyDescent="0.25">
      <c r="A136" s="74" t="str">
        <f>IFERROR(DimSum[[#This Row],[Index]],"")</f>
        <v/>
      </c>
      <c r="B136" s="75" t="str">
        <f>IFERROR(VLOOKUP($A136,DimSum_load!$A:$X,MATCH(DimSum!B$1,DimSum_load!$1:$1,0),0),"")</f>
        <v/>
      </c>
      <c r="C136" s="79" t="str">
        <f>IFERROR(VLOOKUP($A136,DimSum_load!$A:$X,MATCH(DimSum!C$1,DimSum_load!$1:$1,0),0),"")</f>
        <v/>
      </c>
      <c r="D136" s="75" t="str">
        <f>IFERROR(VLOOKUP($A136,DimSum_load!$A:$X,MATCH(DimSum!D$1,DimSum_load!$1:$1,0),0),"")</f>
        <v/>
      </c>
      <c r="E136" s="77" t="str">
        <f>IFERROR(VLOOKUP($A136,DimSum_load!$A:$X,MATCH(DimSum!E$1,DimSum_load!$1:$1,0),0),"")</f>
        <v/>
      </c>
      <c r="F136" s="75" t="str">
        <f>IFERROR(VLOOKUP($A136,DimSum_load!$A:$X,MATCH(DimSum!F$1,DimSum_load!$1:$1,0),0),"")</f>
        <v/>
      </c>
      <c r="G136" s="75" t="str">
        <f>IFERROR(VLOOKUP($A136,DimSum_load!$A:$X,MATCH(DimSum!G$1,DimSum_load!$1:$1,0),0),"")</f>
        <v/>
      </c>
      <c r="H136" s="75" t="str">
        <f>IFERROR(VLOOKUP($A136,DimSum_load!$A:$X,MATCH(DimSum!H$1,DimSum_load!$1:$1,0),0),"")</f>
        <v/>
      </c>
      <c r="I136" s="77" t="str">
        <f>IFERROR(VLOOKUP($A136,DimSum_load!$A:$X,MATCH(DimSum!I$1,DimSum_load!$1:$1,0),0),"")</f>
        <v/>
      </c>
      <c r="J136" s="76" t="str">
        <f>IFERROR(VLOOKUP($A136,DimSum_load!$A:$X,MATCH(DimSum!J$1,DimSum_load!$1:$1,0),0),"")</f>
        <v/>
      </c>
      <c r="K136" s="76" t="str">
        <f>IFERROR(VLOOKUP($A136,DimSum_load!$A:$X,MATCH(DimSum!K$1,DimSum_load!$1:$1,0),0),"")</f>
        <v/>
      </c>
      <c r="L136" s="76" t="str">
        <f>IFERROR(VLOOKUP($A136,DimSum_load!$A:$X,MATCH(DimSum!L$1,DimSum_load!$1:$1,0),0),"")</f>
        <v/>
      </c>
      <c r="M136" s="76" t="str">
        <f>IFERROR(VLOOKUP($A136,DimSum_load!$A:$X,MATCH(DimSum!M$1,DimSum_load!$1:$1,0),0),"")</f>
        <v/>
      </c>
      <c r="N136" s="127" t="str">
        <f>IFERROR(VLOOKUP($A136,DimSum_load!$A:$X,MATCH(DimSum!$N$1,DimSum_load!$1:$1,0),0),"")</f>
        <v/>
      </c>
    </row>
    <row r="137" spans="1:14" x14ac:dyDescent="0.25">
      <c r="A137" s="74" t="str">
        <f>IFERROR(DimSum[[#This Row],[Index]],"")</f>
        <v/>
      </c>
      <c r="B137" s="75" t="str">
        <f>IFERROR(VLOOKUP($A137,DimSum_load!$A:$X,MATCH(DimSum!B$1,DimSum_load!$1:$1,0),0),"")</f>
        <v/>
      </c>
      <c r="C137" s="79" t="str">
        <f>IFERROR(VLOOKUP($A137,DimSum_load!$A:$X,MATCH(DimSum!C$1,DimSum_load!$1:$1,0),0),"")</f>
        <v/>
      </c>
      <c r="D137" s="75" t="str">
        <f>IFERROR(VLOOKUP($A137,DimSum_load!$A:$X,MATCH(DimSum!D$1,DimSum_load!$1:$1,0),0),"")</f>
        <v/>
      </c>
      <c r="E137" s="77" t="str">
        <f>IFERROR(VLOOKUP($A137,DimSum_load!$A:$X,MATCH(DimSum!E$1,DimSum_load!$1:$1,0),0),"")</f>
        <v/>
      </c>
      <c r="F137" s="75" t="str">
        <f>IFERROR(VLOOKUP($A137,DimSum_load!$A:$X,MATCH(DimSum!F$1,DimSum_load!$1:$1,0),0),"")</f>
        <v/>
      </c>
      <c r="G137" s="75" t="str">
        <f>IFERROR(VLOOKUP($A137,DimSum_load!$A:$X,MATCH(DimSum!G$1,DimSum_load!$1:$1,0),0),"")</f>
        <v/>
      </c>
      <c r="H137" s="75" t="str">
        <f>IFERROR(VLOOKUP($A137,DimSum_load!$A:$X,MATCH(DimSum!H$1,DimSum_load!$1:$1,0),0),"")</f>
        <v/>
      </c>
      <c r="I137" s="77" t="str">
        <f>IFERROR(VLOOKUP($A137,DimSum_load!$A:$X,MATCH(DimSum!I$1,DimSum_load!$1:$1,0),0),"")</f>
        <v/>
      </c>
      <c r="J137" s="76" t="str">
        <f>IFERROR(VLOOKUP($A137,DimSum_load!$A:$X,MATCH(DimSum!J$1,DimSum_load!$1:$1,0),0),"")</f>
        <v/>
      </c>
      <c r="K137" s="76" t="str">
        <f>IFERROR(VLOOKUP($A137,DimSum_load!$A:$X,MATCH(DimSum!K$1,DimSum_load!$1:$1,0),0),"")</f>
        <v/>
      </c>
      <c r="L137" s="76" t="str">
        <f>IFERROR(VLOOKUP($A137,DimSum_load!$A:$X,MATCH(DimSum!L$1,DimSum_load!$1:$1,0),0),"")</f>
        <v/>
      </c>
      <c r="M137" s="76" t="str">
        <f>IFERROR(VLOOKUP($A137,DimSum_load!$A:$X,MATCH(DimSum!M$1,DimSum_load!$1:$1,0),0),"")</f>
        <v/>
      </c>
      <c r="N137" s="127" t="str">
        <f>IFERROR(VLOOKUP($A137,DimSum_load!$A:$X,MATCH(DimSum!$N$1,DimSum_load!$1:$1,0),0),"")</f>
        <v/>
      </c>
    </row>
    <row r="138" spans="1:14" x14ac:dyDescent="0.25">
      <c r="A138" s="74" t="str">
        <f>IFERROR(DimSum[[#This Row],[Index]],"")</f>
        <v/>
      </c>
      <c r="B138" s="75" t="str">
        <f>IFERROR(VLOOKUP($A138,DimSum_load!$A:$X,MATCH(DimSum!B$1,DimSum_load!$1:$1,0),0),"")</f>
        <v/>
      </c>
      <c r="C138" s="79" t="str">
        <f>IFERROR(VLOOKUP($A138,DimSum_load!$A:$X,MATCH(DimSum!C$1,DimSum_load!$1:$1,0),0),"")</f>
        <v/>
      </c>
      <c r="D138" s="75" t="str">
        <f>IFERROR(VLOOKUP($A138,DimSum_load!$A:$X,MATCH(DimSum!D$1,DimSum_load!$1:$1,0),0),"")</f>
        <v/>
      </c>
      <c r="E138" s="77" t="str">
        <f>IFERROR(VLOOKUP($A138,DimSum_load!$A:$X,MATCH(DimSum!E$1,DimSum_load!$1:$1,0),0),"")</f>
        <v/>
      </c>
      <c r="F138" s="75" t="str">
        <f>IFERROR(VLOOKUP($A138,DimSum_load!$A:$X,MATCH(DimSum!F$1,DimSum_load!$1:$1,0),0),"")</f>
        <v/>
      </c>
      <c r="G138" s="75" t="str">
        <f>IFERROR(VLOOKUP($A138,DimSum_load!$A:$X,MATCH(DimSum!G$1,DimSum_load!$1:$1,0),0),"")</f>
        <v/>
      </c>
      <c r="H138" s="75" t="str">
        <f>IFERROR(VLOOKUP($A138,DimSum_load!$A:$X,MATCH(DimSum!H$1,DimSum_load!$1:$1,0),0),"")</f>
        <v/>
      </c>
      <c r="I138" s="77" t="str">
        <f>IFERROR(VLOOKUP($A138,DimSum_load!$A:$X,MATCH(DimSum!I$1,DimSum_load!$1:$1,0),0),"")</f>
        <v/>
      </c>
      <c r="J138" s="76" t="str">
        <f>IFERROR(VLOOKUP($A138,DimSum_load!$A:$X,MATCH(DimSum!J$1,DimSum_load!$1:$1,0),0),"")</f>
        <v/>
      </c>
      <c r="K138" s="76" t="str">
        <f>IFERROR(VLOOKUP($A138,DimSum_load!$A:$X,MATCH(DimSum!K$1,DimSum_load!$1:$1,0),0),"")</f>
        <v/>
      </c>
      <c r="L138" s="76" t="str">
        <f>IFERROR(VLOOKUP($A138,DimSum_load!$A:$X,MATCH(DimSum!L$1,DimSum_load!$1:$1,0),0),"")</f>
        <v/>
      </c>
      <c r="M138" s="76" t="str">
        <f>IFERROR(VLOOKUP($A138,DimSum_load!$A:$X,MATCH(DimSum!M$1,DimSum_load!$1:$1,0),0),"")</f>
        <v/>
      </c>
      <c r="N138" s="127" t="str">
        <f>IFERROR(VLOOKUP($A138,DimSum_load!$A:$X,MATCH(DimSum!$N$1,DimSum_load!$1:$1,0),0),"")</f>
        <v/>
      </c>
    </row>
    <row r="139" spans="1:14" x14ac:dyDescent="0.25">
      <c r="A139" s="74" t="str">
        <f>IFERROR(DimSum[[#This Row],[Index]],"")</f>
        <v/>
      </c>
      <c r="B139" s="75" t="str">
        <f>IFERROR(VLOOKUP($A139,DimSum_load!$A:$X,MATCH(DimSum!B$1,DimSum_load!$1:$1,0),0),"")</f>
        <v/>
      </c>
      <c r="C139" s="79" t="str">
        <f>IFERROR(VLOOKUP($A139,DimSum_load!$A:$X,MATCH(DimSum!C$1,DimSum_load!$1:$1,0),0),"")</f>
        <v/>
      </c>
      <c r="D139" s="75" t="str">
        <f>IFERROR(VLOOKUP($A139,DimSum_load!$A:$X,MATCH(DimSum!D$1,DimSum_load!$1:$1,0),0),"")</f>
        <v/>
      </c>
      <c r="E139" s="77" t="str">
        <f>IFERROR(VLOOKUP($A139,DimSum_load!$A:$X,MATCH(DimSum!E$1,DimSum_load!$1:$1,0),0),"")</f>
        <v/>
      </c>
      <c r="F139" s="75" t="str">
        <f>IFERROR(VLOOKUP($A139,DimSum_load!$A:$X,MATCH(DimSum!F$1,DimSum_load!$1:$1,0),0),"")</f>
        <v/>
      </c>
      <c r="G139" s="75" t="str">
        <f>IFERROR(VLOOKUP($A139,DimSum_load!$A:$X,MATCH(DimSum!G$1,DimSum_load!$1:$1,0),0),"")</f>
        <v/>
      </c>
      <c r="H139" s="75" t="str">
        <f>IFERROR(VLOOKUP($A139,DimSum_load!$A:$X,MATCH(DimSum!H$1,DimSum_load!$1:$1,0),0),"")</f>
        <v/>
      </c>
      <c r="I139" s="77" t="str">
        <f>IFERROR(VLOOKUP($A139,DimSum_load!$A:$X,MATCH(DimSum!I$1,DimSum_load!$1:$1,0),0),"")</f>
        <v/>
      </c>
      <c r="J139" s="76" t="str">
        <f>IFERROR(VLOOKUP($A139,DimSum_load!$A:$X,MATCH(DimSum!J$1,DimSum_load!$1:$1,0),0),"")</f>
        <v/>
      </c>
      <c r="K139" s="76" t="str">
        <f>IFERROR(VLOOKUP($A139,DimSum_load!$A:$X,MATCH(DimSum!K$1,DimSum_load!$1:$1,0),0),"")</f>
        <v/>
      </c>
      <c r="L139" s="76" t="str">
        <f>IFERROR(VLOOKUP($A139,DimSum_load!$A:$X,MATCH(DimSum!L$1,DimSum_load!$1:$1,0),0),"")</f>
        <v/>
      </c>
      <c r="M139" s="76" t="str">
        <f>IFERROR(VLOOKUP($A139,DimSum_load!$A:$X,MATCH(DimSum!M$1,DimSum_load!$1:$1,0),0),"")</f>
        <v/>
      </c>
      <c r="N139" s="127" t="str">
        <f>IFERROR(VLOOKUP($A139,DimSum_load!$A:$X,MATCH(DimSum!$N$1,DimSum_load!$1:$1,0),0),"")</f>
        <v/>
      </c>
    </row>
    <row r="140" spans="1:14" x14ac:dyDescent="0.25">
      <c r="A140" s="74" t="str">
        <f>IFERROR(DimSum[[#This Row],[Index]],"")</f>
        <v/>
      </c>
      <c r="B140" s="75" t="str">
        <f>IFERROR(VLOOKUP($A140,DimSum_load!$A:$X,MATCH(DimSum!B$1,DimSum_load!$1:$1,0),0),"")</f>
        <v/>
      </c>
      <c r="C140" s="79" t="str">
        <f>IFERROR(VLOOKUP($A140,DimSum_load!$A:$X,MATCH(DimSum!C$1,DimSum_load!$1:$1,0),0),"")</f>
        <v/>
      </c>
      <c r="D140" s="75" t="str">
        <f>IFERROR(VLOOKUP($A140,DimSum_load!$A:$X,MATCH(DimSum!D$1,DimSum_load!$1:$1,0),0),"")</f>
        <v/>
      </c>
      <c r="E140" s="77" t="str">
        <f>IFERROR(VLOOKUP($A140,DimSum_load!$A:$X,MATCH(DimSum!E$1,DimSum_load!$1:$1,0),0),"")</f>
        <v/>
      </c>
      <c r="F140" s="75" t="str">
        <f>IFERROR(VLOOKUP($A140,DimSum_load!$A:$X,MATCH(DimSum!F$1,DimSum_load!$1:$1,0),0),"")</f>
        <v/>
      </c>
      <c r="G140" s="75" t="str">
        <f>IFERROR(VLOOKUP($A140,DimSum_load!$A:$X,MATCH(DimSum!G$1,DimSum_load!$1:$1,0),0),"")</f>
        <v/>
      </c>
      <c r="H140" s="75" t="str">
        <f>IFERROR(VLOOKUP($A140,DimSum_load!$A:$X,MATCH(DimSum!H$1,DimSum_load!$1:$1,0),0),"")</f>
        <v/>
      </c>
      <c r="I140" s="77" t="str">
        <f>IFERROR(VLOOKUP($A140,DimSum_load!$A:$X,MATCH(DimSum!I$1,DimSum_load!$1:$1,0),0),"")</f>
        <v/>
      </c>
      <c r="J140" s="76" t="str">
        <f>IFERROR(VLOOKUP($A140,DimSum_load!$A:$X,MATCH(DimSum!J$1,DimSum_load!$1:$1,0),0),"")</f>
        <v/>
      </c>
      <c r="K140" s="76" t="str">
        <f>IFERROR(VLOOKUP($A140,DimSum_load!$A:$X,MATCH(DimSum!K$1,DimSum_load!$1:$1,0),0),"")</f>
        <v/>
      </c>
      <c r="L140" s="76" t="str">
        <f>IFERROR(VLOOKUP($A140,DimSum_load!$A:$X,MATCH(DimSum!L$1,DimSum_load!$1:$1,0),0),"")</f>
        <v/>
      </c>
      <c r="M140" s="76" t="str">
        <f>IFERROR(VLOOKUP($A140,DimSum_load!$A:$X,MATCH(DimSum!M$1,DimSum_load!$1:$1,0),0),"")</f>
        <v/>
      </c>
      <c r="N140" s="127" t="str">
        <f>IFERROR(VLOOKUP($A140,DimSum_load!$A:$X,MATCH(DimSum!$N$1,DimSum_load!$1:$1,0),0),"")</f>
        <v/>
      </c>
    </row>
    <row r="141" spans="1:14" x14ac:dyDescent="0.25">
      <c r="A141" s="74" t="str">
        <f>IFERROR(DimSum[[#This Row],[Index]],"")</f>
        <v/>
      </c>
      <c r="B141" s="75" t="str">
        <f>IFERROR(VLOOKUP($A141,DimSum_load!$A:$X,MATCH(DimSum!B$1,DimSum_load!$1:$1,0),0),"")</f>
        <v/>
      </c>
      <c r="C141" s="79" t="str">
        <f>IFERROR(VLOOKUP($A141,DimSum_load!$A:$X,MATCH(DimSum!C$1,DimSum_load!$1:$1,0),0),"")</f>
        <v/>
      </c>
      <c r="D141" s="75" t="str">
        <f>IFERROR(VLOOKUP($A141,DimSum_load!$A:$X,MATCH(DimSum!D$1,DimSum_load!$1:$1,0),0),"")</f>
        <v/>
      </c>
      <c r="E141" s="77" t="str">
        <f>IFERROR(VLOOKUP($A141,DimSum_load!$A:$X,MATCH(DimSum!E$1,DimSum_load!$1:$1,0),0),"")</f>
        <v/>
      </c>
      <c r="F141" s="75" t="str">
        <f>IFERROR(VLOOKUP($A141,DimSum_load!$A:$X,MATCH(DimSum!F$1,DimSum_load!$1:$1,0),0),"")</f>
        <v/>
      </c>
      <c r="G141" s="75" t="str">
        <f>IFERROR(VLOOKUP($A141,DimSum_load!$A:$X,MATCH(DimSum!G$1,DimSum_load!$1:$1,0),0),"")</f>
        <v/>
      </c>
      <c r="H141" s="75" t="str">
        <f>IFERROR(VLOOKUP($A141,DimSum_load!$A:$X,MATCH(DimSum!H$1,DimSum_load!$1:$1,0),0),"")</f>
        <v/>
      </c>
      <c r="I141" s="77" t="str">
        <f>IFERROR(VLOOKUP($A141,DimSum_load!$A:$X,MATCH(DimSum!I$1,DimSum_load!$1:$1,0),0),"")</f>
        <v/>
      </c>
      <c r="J141" s="76" t="str">
        <f>IFERROR(VLOOKUP($A141,DimSum_load!$A:$X,MATCH(DimSum!J$1,DimSum_load!$1:$1,0),0),"")</f>
        <v/>
      </c>
      <c r="K141" s="76" t="str">
        <f>IFERROR(VLOOKUP($A141,DimSum_load!$A:$X,MATCH(DimSum!K$1,DimSum_load!$1:$1,0),0),"")</f>
        <v/>
      </c>
      <c r="L141" s="76" t="str">
        <f>IFERROR(VLOOKUP($A141,DimSum_load!$A:$X,MATCH(DimSum!L$1,DimSum_load!$1:$1,0),0),"")</f>
        <v/>
      </c>
      <c r="M141" s="76" t="str">
        <f>IFERROR(VLOOKUP($A141,DimSum_load!$A:$X,MATCH(DimSum!M$1,DimSum_load!$1:$1,0),0),"")</f>
        <v/>
      </c>
      <c r="N141" s="127" t="str">
        <f>IFERROR(VLOOKUP($A141,DimSum_load!$A:$X,MATCH(DimSum!$N$1,DimSum_load!$1:$1,0),0),"")</f>
        <v/>
      </c>
    </row>
    <row r="142" spans="1:14" x14ac:dyDescent="0.25">
      <c r="A142" s="74" t="str">
        <f>IFERROR(DimSum[[#This Row],[Index]],"")</f>
        <v/>
      </c>
      <c r="B142" s="75" t="str">
        <f>IFERROR(VLOOKUP($A142,DimSum_load!$A:$X,MATCH(DimSum!B$1,DimSum_load!$1:$1,0),0),"")</f>
        <v/>
      </c>
      <c r="C142" s="79" t="str">
        <f>IFERROR(VLOOKUP($A142,DimSum_load!$A:$X,MATCH(DimSum!C$1,DimSum_load!$1:$1,0),0),"")</f>
        <v/>
      </c>
      <c r="D142" s="75" t="str">
        <f>IFERROR(VLOOKUP($A142,DimSum_load!$A:$X,MATCH(DimSum!D$1,DimSum_load!$1:$1,0),0),"")</f>
        <v/>
      </c>
      <c r="E142" s="77" t="str">
        <f>IFERROR(VLOOKUP($A142,DimSum_load!$A:$X,MATCH(DimSum!E$1,DimSum_load!$1:$1,0),0),"")</f>
        <v/>
      </c>
      <c r="F142" s="75" t="str">
        <f>IFERROR(VLOOKUP($A142,DimSum_load!$A:$X,MATCH(DimSum!F$1,DimSum_load!$1:$1,0),0),"")</f>
        <v/>
      </c>
      <c r="G142" s="75" t="str">
        <f>IFERROR(VLOOKUP($A142,DimSum_load!$A:$X,MATCH(DimSum!G$1,DimSum_load!$1:$1,0),0),"")</f>
        <v/>
      </c>
      <c r="H142" s="75" t="str">
        <f>IFERROR(VLOOKUP($A142,DimSum_load!$A:$X,MATCH(DimSum!H$1,DimSum_load!$1:$1,0),0),"")</f>
        <v/>
      </c>
      <c r="I142" s="77" t="str">
        <f>IFERROR(VLOOKUP($A142,DimSum_load!$A:$X,MATCH(DimSum!I$1,DimSum_load!$1:$1,0),0),"")</f>
        <v/>
      </c>
      <c r="J142" s="76" t="str">
        <f>IFERROR(VLOOKUP($A142,DimSum_load!$A:$X,MATCH(DimSum!J$1,DimSum_load!$1:$1,0),0),"")</f>
        <v/>
      </c>
      <c r="K142" s="76" t="str">
        <f>IFERROR(VLOOKUP($A142,DimSum_load!$A:$X,MATCH(DimSum!K$1,DimSum_load!$1:$1,0),0),"")</f>
        <v/>
      </c>
      <c r="L142" s="76" t="str">
        <f>IFERROR(VLOOKUP($A142,DimSum_load!$A:$X,MATCH(DimSum!L$1,DimSum_load!$1:$1,0),0),"")</f>
        <v/>
      </c>
      <c r="M142" s="76" t="str">
        <f>IFERROR(VLOOKUP($A142,DimSum_load!$A:$X,MATCH(DimSum!M$1,DimSum_load!$1:$1,0),0),"")</f>
        <v/>
      </c>
      <c r="N142" s="127" t="str">
        <f>IFERROR(VLOOKUP($A142,DimSum_load!$A:$X,MATCH(DimSum!$N$1,DimSum_load!$1:$1,0),0),"")</f>
        <v/>
      </c>
    </row>
    <row r="143" spans="1:14" x14ac:dyDescent="0.25">
      <c r="A143" s="74" t="str">
        <f>IFERROR(DimSum[[#This Row],[Index]],"")</f>
        <v/>
      </c>
      <c r="B143" s="75" t="str">
        <f>IFERROR(VLOOKUP($A143,DimSum_load!$A:$X,MATCH(DimSum!B$1,DimSum_load!$1:$1,0),0),"")</f>
        <v/>
      </c>
      <c r="C143" s="79" t="str">
        <f>IFERROR(VLOOKUP($A143,DimSum_load!$A:$X,MATCH(DimSum!C$1,DimSum_load!$1:$1,0),0),"")</f>
        <v/>
      </c>
      <c r="D143" s="75" t="str">
        <f>IFERROR(VLOOKUP($A143,DimSum_load!$A:$X,MATCH(DimSum!D$1,DimSum_load!$1:$1,0),0),"")</f>
        <v/>
      </c>
      <c r="E143" s="77" t="str">
        <f>IFERROR(VLOOKUP($A143,DimSum_load!$A:$X,MATCH(DimSum!E$1,DimSum_load!$1:$1,0),0),"")</f>
        <v/>
      </c>
      <c r="F143" s="75" t="str">
        <f>IFERROR(VLOOKUP($A143,DimSum_load!$A:$X,MATCH(DimSum!F$1,DimSum_load!$1:$1,0),0),"")</f>
        <v/>
      </c>
      <c r="G143" s="75" t="str">
        <f>IFERROR(VLOOKUP($A143,DimSum_load!$A:$X,MATCH(DimSum!G$1,DimSum_load!$1:$1,0),0),"")</f>
        <v/>
      </c>
      <c r="H143" s="75" t="str">
        <f>IFERROR(VLOOKUP($A143,DimSum_load!$A:$X,MATCH(DimSum!H$1,DimSum_load!$1:$1,0),0),"")</f>
        <v/>
      </c>
      <c r="I143" s="77" t="str">
        <f>IFERROR(VLOOKUP($A143,DimSum_load!$A:$X,MATCH(DimSum!I$1,DimSum_load!$1:$1,0),0),"")</f>
        <v/>
      </c>
      <c r="J143" s="76" t="str">
        <f>IFERROR(VLOOKUP($A143,DimSum_load!$A:$X,MATCH(DimSum!J$1,DimSum_load!$1:$1,0),0),"")</f>
        <v/>
      </c>
      <c r="K143" s="76" t="str">
        <f>IFERROR(VLOOKUP($A143,DimSum_load!$A:$X,MATCH(DimSum!K$1,DimSum_load!$1:$1,0),0),"")</f>
        <v/>
      </c>
      <c r="L143" s="76" t="str">
        <f>IFERROR(VLOOKUP($A143,DimSum_load!$A:$X,MATCH(DimSum!L$1,DimSum_load!$1:$1,0),0),"")</f>
        <v/>
      </c>
      <c r="M143" s="76" t="str">
        <f>IFERROR(VLOOKUP($A143,DimSum_load!$A:$X,MATCH(DimSum!M$1,DimSum_load!$1:$1,0),0),"")</f>
        <v/>
      </c>
      <c r="N143" s="127" t="str">
        <f>IFERROR(VLOOKUP($A143,DimSum_load!$A:$X,MATCH(DimSum!$N$1,DimSum_load!$1:$1,0),0),"")</f>
        <v/>
      </c>
    </row>
    <row r="144" spans="1:14" x14ac:dyDescent="0.25">
      <c r="A144" s="74" t="str">
        <f>IFERROR(DimSum[[#This Row],[Index]],"")</f>
        <v/>
      </c>
      <c r="B144" s="75" t="str">
        <f>IFERROR(VLOOKUP($A144,DimSum_load!$A:$X,MATCH(DimSum!B$1,DimSum_load!$1:$1,0),0),"")</f>
        <v/>
      </c>
      <c r="C144" s="79" t="str">
        <f>IFERROR(VLOOKUP($A144,DimSum_load!$A:$X,MATCH(DimSum!C$1,DimSum_load!$1:$1,0),0),"")</f>
        <v/>
      </c>
      <c r="D144" s="75" t="str">
        <f>IFERROR(VLOOKUP($A144,DimSum_load!$A:$X,MATCH(DimSum!D$1,DimSum_load!$1:$1,0),0),"")</f>
        <v/>
      </c>
      <c r="E144" s="77" t="str">
        <f>IFERROR(VLOOKUP($A144,DimSum_load!$A:$X,MATCH(DimSum!E$1,DimSum_load!$1:$1,0),0),"")</f>
        <v/>
      </c>
      <c r="F144" s="75" t="str">
        <f>IFERROR(VLOOKUP($A144,DimSum_load!$A:$X,MATCH(DimSum!F$1,DimSum_load!$1:$1,0),0),"")</f>
        <v/>
      </c>
      <c r="G144" s="75" t="str">
        <f>IFERROR(VLOOKUP($A144,DimSum_load!$A:$X,MATCH(DimSum!G$1,DimSum_load!$1:$1,0),0),"")</f>
        <v/>
      </c>
      <c r="H144" s="75" t="str">
        <f>IFERROR(VLOOKUP($A144,DimSum_load!$A:$X,MATCH(DimSum!H$1,DimSum_load!$1:$1,0),0),"")</f>
        <v/>
      </c>
      <c r="I144" s="77" t="str">
        <f>IFERROR(VLOOKUP($A144,DimSum_load!$A:$X,MATCH(DimSum!I$1,DimSum_load!$1:$1,0),0),"")</f>
        <v/>
      </c>
      <c r="J144" s="76" t="str">
        <f>IFERROR(VLOOKUP($A144,DimSum_load!$A:$X,MATCH(DimSum!J$1,DimSum_load!$1:$1,0),0),"")</f>
        <v/>
      </c>
      <c r="K144" s="76" t="str">
        <f>IFERROR(VLOOKUP($A144,DimSum_load!$A:$X,MATCH(DimSum!K$1,DimSum_load!$1:$1,0),0),"")</f>
        <v/>
      </c>
      <c r="L144" s="76" t="str">
        <f>IFERROR(VLOOKUP($A144,DimSum_load!$A:$X,MATCH(DimSum!L$1,DimSum_load!$1:$1,0),0),"")</f>
        <v/>
      </c>
      <c r="M144" s="76" t="str">
        <f>IFERROR(VLOOKUP($A144,DimSum_load!$A:$X,MATCH(DimSum!M$1,DimSum_load!$1:$1,0),0),"")</f>
        <v/>
      </c>
      <c r="N144" s="127" t="str">
        <f>IFERROR(VLOOKUP($A144,DimSum_load!$A:$X,MATCH(DimSum!$N$1,DimSum_load!$1:$1,0),0),"")</f>
        <v/>
      </c>
    </row>
    <row r="145" spans="1:14" x14ac:dyDescent="0.25">
      <c r="A145" s="74" t="str">
        <f>IFERROR(DimSum[[#This Row],[Index]],"")</f>
        <v/>
      </c>
      <c r="B145" s="75" t="str">
        <f>IFERROR(VLOOKUP($A145,DimSum_load!$A:$X,MATCH(DimSum!B$1,DimSum_load!$1:$1,0),0),"")</f>
        <v/>
      </c>
      <c r="C145" s="79" t="str">
        <f>IFERROR(VLOOKUP($A145,DimSum_load!$A:$X,MATCH(DimSum!C$1,DimSum_load!$1:$1,0),0),"")</f>
        <v/>
      </c>
      <c r="D145" s="75" t="str">
        <f>IFERROR(VLOOKUP($A145,DimSum_load!$A:$X,MATCH(DimSum!D$1,DimSum_load!$1:$1,0),0),"")</f>
        <v/>
      </c>
      <c r="E145" s="77" t="str">
        <f>IFERROR(VLOOKUP($A145,DimSum_load!$A:$X,MATCH(DimSum!E$1,DimSum_load!$1:$1,0),0),"")</f>
        <v/>
      </c>
      <c r="F145" s="75" t="str">
        <f>IFERROR(VLOOKUP($A145,DimSum_load!$A:$X,MATCH(DimSum!F$1,DimSum_load!$1:$1,0),0),"")</f>
        <v/>
      </c>
      <c r="G145" s="75" t="str">
        <f>IFERROR(VLOOKUP($A145,DimSum_load!$A:$X,MATCH(DimSum!G$1,DimSum_load!$1:$1,0),0),"")</f>
        <v/>
      </c>
      <c r="H145" s="75" t="str">
        <f>IFERROR(VLOOKUP($A145,DimSum_load!$A:$X,MATCH(DimSum!H$1,DimSum_load!$1:$1,0),0),"")</f>
        <v/>
      </c>
      <c r="I145" s="77" t="str">
        <f>IFERROR(VLOOKUP($A145,DimSum_load!$A:$X,MATCH(DimSum!I$1,DimSum_load!$1:$1,0),0),"")</f>
        <v/>
      </c>
      <c r="J145" s="76" t="str">
        <f>IFERROR(VLOOKUP($A145,DimSum_load!$A:$X,MATCH(DimSum!J$1,DimSum_load!$1:$1,0),0),"")</f>
        <v/>
      </c>
      <c r="K145" s="76" t="str">
        <f>IFERROR(VLOOKUP($A145,DimSum_load!$A:$X,MATCH(DimSum!K$1,DimSum_load!$1:$1,0),0),"")</f>
        <v/>
      </c>
      <c r="L145" s="76" t="str">
        <f>IFERROR(VLOOKUP($A145,DimSum_load!$A:$X,MATCH(DimSum!L$1,DimSum_load!$1:$1,0),0),"")</f>
        <v/>
      </c>
      <c r="M145" s="76" t="str">
        <f>IFERROR(VLOOKUP($A145,DimSum_load!$A:$X,MATCH(DimSum!M$1,DimSum_load!$1:$1,0),0),"")</f>
        <v/>
      </c>
      <c r="N145" s="127" t="str">
        <f>IFERROR(VLOOKUP($A145,DimSum_load!$A:$X,MATCH(DimSum!$N$1,DimSum_load!$1:$1,0),0),"")</f>
        <v/>
      </c>
    </row>
    <row r="146" spans="1:14" x14ac:dyDescent="0.25">
      <c r="A146" s="74" t="str">
        <f>IFERROR(DimSum[[#This Row],[Index]],"")</f>
        <v/>
      </c>
      <c r="B146" s="75" t="str">
        <f>IFERROR(VLOOKUP($A146,DimSum_load!$A:$X,MATCH(DimSum!B$1,DimSum_load!$1:$1,0),0),"")</f>
        <v/>
      </c>
      <c r="C146" s="79" t="str">
        <f>IFERROR(VLOOKUP($A146,DimSum_load!$A:$X,MATCH(DimSum!C$1,DimSum_load!$1:$1,0),0),"")</f>
        <v/>
      </c>
      <c r="D146" s="75" t="str">
        <f>IFERROR(VLOOKUP($A146,DimSum_load!$A:$X,MATCH(DimSum!D$1,DimSum_load!$1:$1,0),0),"")</f>
        <v/>
      </c>
      <c r="E146" s="77" t="str">
        <f>IFERROR(VLOOKUP($A146,DimSum_load!$A:$X,MATCH(DimSum!E$1,DimSum_load!$1:$1,0),0),"")</f>
        <v/>
      </c>
      <c r="F146" s="75" t="str">
        <f>IFERROR(VLOOKUP($A146,DimSum_load!$A:$X,MATCH(DimSum!F$1,DimSum_load!$1:$1,0),0),"")</f>
        <v/>
      </c>
      <c r="G146" s="75" t="str">
        <f>IFERROR(VLOOKUP($A146,DimSum_load!$A:$X,MATCH(DimSum!G$1,DimSum_load!$1:$1,0),0),"")</f>
        <v/>
      </c>
      <c r="H146" s="75" t="str">
        <f>IFERROR(VLOOKUP($A146,DimSum_load!$A:$X,MATCH(DimSum!H$1,DimSum_load!$1:$1,0),0),"")</f>
        <v/>
      </c>
      <c r="I146" s="77" t="str">
        <f>IFERROR(VLOOKUP($A146,DimSum_load!$A:$X,MATCH(DimSum!I$1,DimSum_load!$1:$1,0),0),"")</f>
        <v/>
      </c>
      <c r="J146" s="76" t="str">
        <f>IFERROR(VLOOKUP($A146,DimSum_load!$A:$X,MATCH(DimSum!J$1,DimSum_load!$1:$1,0),0),"")</f>
        <v/>
      </c>
      <c r="K146" s="76" t="str">
        <f>IFERROR(VLOOKUP($A146,DimSum_load!$A:$X,MATCH(DimSum!K$1,DimSum_load!$1:$1,0),0),"")</f>
        <v/>
      </c>
      <c r="L146" s="76" t="str">
        <f>IFERROR(VLOOKUP($A146,DimSum_load!$A:$X,MATCH(DimSum!L$1,DimSum_load!$1:$1,0),0),"")</f>
        <v/>
      </c>
      <c r="M146" s="76" t="str">
        <f>IFERROR(VLOOKUP($A146,DimSum_load!$A:$X,MATCH(DimSum!M$1,DimSum_load!$1:$1,0),0),"")</f>
        <v/>
      </c>
      <c r="N146" s="127" t="str">
        <f>IFERROR(VLOOKUP($A146,DimSum_load!$A:$X,MATCH(DimSum!$N$1,DimSum_load!$1:$1,0),0),"")</f>
        <v/>
      </c>
    </row>
    <row r="147" spans="1:14" x14ac:dyDescent="0.25">
      <c r="A147" s="74" t="str">
        <f>IFERROR(DimSum[[#This Row],[Index]],"")</f>
        <v/>
      </c>
      <c r="B147" s="75" t="str">
        <f>IFERROR(VLOOKUP($A147,DimSum_load!$A:$X,MATCH(DimSum!B$1,DimSum_load!$1:$1,0),0),"")</f>
        <v/>
      </c>
      <c r="C147" s="79" t="str">
        <f>IFERROR(VLOOKUP($A147,DimSum_load!$A:$X,MATCH(DimSum!C$1,DimSum_load!$1:$1,0),0),"")</f>
        <v/>
      </c>
      <c r="D147" s="75" t="str">
        <f>IFERROR(VLOOKUP($A147,DimSum_load!$A:$X,MATCH(DimSum!D$1,DimSum_load!$1:$1,0),0),"")</f>
        <v/>
      </c>
      <c r="E147" s="77" t="str">
        <f>IFERROR(VLOOKUP($A147,DimSum_load!$A:$X,MATCH(DimSum!E$1,DimSum_load!$1:$1,0),0),"")</f>
        <v/>
      </c>
      <c r="F147" s="75" t="str">
        <f>IFERROR(VLOOKUP($A147,DimSum_load!$A:$X,MATCH(DimSum!F$1,DimSum_load!$1:$1,0),0),"")</f>
        <v/>
      </c>
      <c r="G147" s="75" t="str">
        <f>IFERROR(VLOOKUP($A147,DimSum_load!$A:$X,MATCH(DimSum!G$1,DimSum_load!$1:$1,0),0),"")</f>
        <v/>
      </c>
      <c r="H147" s="75" t="str">
        <f>IFERROR(VLOOKUP($A147,DimSum_load!$A:$X,MATCH(DimSum!H$1,DimSum_load!$1:$1,0),0),"")</f>
        <v/>
      </c>
      <c r="I147" s="77" t="str">
        <f>IFERROR(VLOOKUP($A147,DimSum_load!$A:$X,MATCH(DimSum!I$1,DimSum_load!$1:$1,0),0),"")</f>
        <v/>
      </c>
      <c r="J147" s="76" t="str">
        <f>IFERROR(VLOOKUP($A147,DimSum_load!$A:$X,MATCH(DimSum!J$1,DimSum_load!$1:$1,0),0),"")</f>
        <v/>
      </c>
      <c r="K147" s="76" t="str">
        <f>IFERROR(VLOOKUP($A147,DimSum_load!$A:$X,MATCH(DimSum!K$1,DimSum_load!$1:$1,0),0),"")</f>
        <v/>
      </c>
      <c r="L147" s="76" t="str">
        <f>IFERROR(VLOOKUP($A147,DimSum_load!$A:$X,MATCH(DimSum!L$1,DimSum_load!$1:$1,0),0),"")</f>
        <v/>
      </c>
      <c r="M147" s="76" t="str">
        <f>IFERROR(VLOOKUP($A147,DimSum_load!$A:$X,MATCH(DimSum!M$1,DimSum_load!$1:$1,0),0),"")</f>
        <v/>
      </c>
      <c r="N147" s="127" t="str">
        <f>IFERROR(VLOOKUP($A147,DimSum_load!$A:$X,MATCH(DimSum!$N$1,DimSum_load!$1:$1,0),0),"")</f>
        <v/>
      </c>
    </row>
    <row r="148" spans="1:14" x14ac:dyDescent="0.25">
      <c r="A148" s="74" t="str">
        <f>IFERROR(DimSum[[#This Row],[Index]],"")</f>
        <v/>
      </c>
      <c r="B148" s="75" t="str">
        <f>IFERROR(VLOOKUP($A148,DimSum_load!$A:$X,MATCH(DimSum!B$1,DimSum_load!$1:$1,0),0),"")</f>
        <v/>
      </c>
      <c r="C148" s="79" t="str">
        <f>IFERROR(VLOOKUP($A148,DimSum_load!$A:$X,MATCH(DimSum!C$1,DimSum_load!$1:$1,0),0),"")</f>
        <v/>
      </c>
      <c r="D148" s="75" t="str">
        <f>IFERROR(VLOOKUP($A148,DimSum_load!$A:$X,MATCH(DimSum!D$1,DimSum_load!$1:$1,0),0),"")</f>
        <v/>
      </c>
      <c r="E148" s="77" t="str">
        <f>IFERROR(VLOOKUP($A148,DimSum_load!$A:$X,MATCH(DimSum!E$1,DimSum_load!$1:$1,0),0),"")</f>
        <v/>
      </c>
      <c r="F148" s="75" t="str">
        <f>IFERROR(VLOOKUP($A148,DimSum_load!$A:$X,MATCH(DimSum!F$1,DimSum_load!$1:$1,0),0),"")</f>
        <v/>
      </c>
      <c r="G148" s="75" t="str">
        <f>IFERROR(VLOOKUP($A148,DimSum_load!$A:$X,MATCH(DimSum!G$1,DimSum_load!$1:$1,0),0),"")</f>
        <v/>
      </c>
      <c r="H148" s="75" t="str">
        <f>IFERROR(VLOOKUP($A148,DimSum_load!$A:$X,MATCH(DimSum!H$1,DimSum_load!$1:$1,0),0),"")</f>
        <v/>
      </c>
      <c r="I148" s="77" t="str">
        <f>IFERROR(VLOOKUP($A148,DimSum_load!$A:$X,MATCH(DimSum!I$1,DimSum_load!$1:$1,0),0),"")</f>
        <v/>
      </c>
      <c r="J148" s="76" t="str">
        <f>IFERROR(VLOOKUP($A148,DimSum_load!$A:$X,MATCH(DimSum!J$1,DimSum_load!$1:$1,0),0),"")</f>
        <v/>
      </c>
      <c r="K148" s="76" t="str">
        <f>IFERROR(VLOOKUP($A148,DimSum_load!$A:$X,MATCH(DimSum!K$1,DimSum_load!$1:$1,0),0),"")</f>
        <v/>
      </c>
      <c r="L148" s="76" t="str">
        <f>IFERROR(VLOOKUP($A148,DimSum_load!$A:$X,MATCH(DimSum!L$1,DimSum_load!$1:$1,0),0),"")</f>
        <v/>
      </c>
      <c r="M148" s="76" t="str">
        <f>IFERROR(VLOOKUP($A148,DimSum_load!$A:$X,MATCH(DimSum!M$1,DimSum_load!$1:$1,0),0),"")</f>
        <v/>
      </c>
      <c r="N148" s="127" t="str">
        <f>IFERROR(VLOOKUP($A148,DimSum_load!$A:$X,MATCH(DimSum!$N$1,DimSum_load!$1:$1,0),0),"")</f>
        <v/>
      </c>
    </row>
    <row r="149" spans="1:14" x14ac:dyDescent="0.25">
      <c r="A149" s="74" t="str">
        <f>IFERROR(DimSum[[#This Row],[Index]],"")</f>
        <v/>
      </c>
      <c r="B149" s="75" t="str">
        <f>IFERROR(VLOOKUP($A149,DimSum_load!$A:$X,MATCH(DimSum!B$1,DimSum_load!$1:$1,0),0),"")</f>
        <v/>
      </c>
      <c r="C149" s="79" t="str">
        <f>IFERROR(VLOOKUP($A149,DimSum_load!$A:$X,MATCH(DimSum!C$1,DimSum_load!$1:$1,0),0),"")</f>
        <v/>
      </c>
      <c r="D149" s="75" t="str">
        <f>IFERROR(VLOOKUP($A149,DimSum_load!$A:$X,MATCH(DimSum!D$1,DimSum_load!$1:$1,0),0),"")</f>
        <v/>
      </c>
      <c r="E149" s="77" t="str">
        <f>IFERROR(VLOOKUP($A149,DimSum_load!$A:$X,MATCH(DimSum!E$1,DimSum_load!$1:$1,0),0),"")</f>
        <v/>
      </c>
      <c r="F149" s="75" t="str">
        <f>IFERROR(VLOOKUP($A149,DimSum_load!$A:$X,MATCH(DimSum!F$1,DimSum_load!$1:$1,0),0),"")</f>
        <v/>
      </c>
      <c r="G149" s="75" t="str">
        <f>IFERROR(VLOOKUP($A149,DimSum_load!$A:$X,MATCH(DimSum!G$1,DimSum_load!$1:$1,0),0),"")</f>
        <v/>
      </c>
      <c r="H149" s="75" t="str">
        <f>IFERROR(VLOOKUP($A149,DimSum_load!$A:$X,MATCH(DimSum!H$1,DimSum_load!$1:$1,0),0),"")</f>
        <v/>
      </c>
      <c r="I149" s="77" t="str">
        <f>IFERROR(VLOOKUP($A149,DimSum_load!$A:$X,MATCH(DimSum!I$1,DimSum_load!$1:$1,0),0),"")</f>
        <v/>
      </c>
      <c r="J149" s="76" t="str">
        <f>IFERROR(VLOOKUP($A149,DimSum_load!$A:$X,MATCH(DimSum!J$1,DimSum_load!$1:$1,0),0),"")</f>
        <v/>
      </c>
      <c r="K149" s="76" t="str">
        <f>IFERROR(VLOOKUP($A149,DimSum_load!$A:$X,MATCH(DimSum!K$1,DimSum_load!$1:$1,0),0),"")</f>
        <v/>
      </c>
      <c r="L149" s="76" t="str">
        <f>IFERROR(VLOOKUP($A149,DimSum_load!$A:$X,MATCH(DimSum!L$1,DimSum_load!$1:$1,0),0),"")</f>
        <v/>
      </c>
      <c r="M149" s="76" t="str">
        <f>IFERROR(VLOOKUP($A149,DimSum_load!$A:$X,MATCH(DimSum!M$1,DimSum_load!$1:$1,0),0),"")</f>
        <v/>
      </c>
      <c r="N149" s="127" t="str">
        <f>IFERROR(VLOOKUP($A149,DimSum_load!$A:$X,MATCH(DimSum!$N$1,DimSum_load!$1:$1,0),0),"")</f>
        <v/>
      </c>
    </row>
    <row r="150" spans="1:14" x14ac:dyDescent="0.25">
      <c r="A150" s="74" t="str">
        <f>IFERROR(DimSum[[#This Row],[Index]],"")</f>
        <v/>
      </c>
      <c r="B150" s="75" t="str">
        <f>IFERROR(VLOOKUP($A150,DimSum_load!$A:$X,MATCH(DimSum!B$1,DimSum_load!$1:$1,0),0),"")</f>
        <v/>
      </c>
      <c r="C150" s="79" t="str">
        <f>IFERROR(VLOOKUP($A150,DimSum_load!$A:$X,MATCH(DimSum!C$1,DimSum_load!$1:$1,0),0),"")</f>
        <v/>
      </c>
      <c r="D150" s="75" t="str">
        <f>IFERROR(VLOOKUP($A150,DimSum_load!$A:$X,MATCH(DimSum!D$1,DimSum_load!$1:$1,0),0),"")</f>
        <v/>
      </c>
      <c r="E150" s="77" t="str">
        <f>IFERROR(VLOOKUP($A150,DimSum_load!$A:$X,MATCH(DimSum!E$1,DimSum_load!$1:$1,0),0),"")</f>
        <v/>
      </c>
      <c r="F150" s="75" t="str">
        <f>IFERROR(VLOOKUP($A150,DimSum_load!$A:$X,MATCH(DimSum!F$1,DimSum_load!$1:$1,0),0),"")</f>
        <v/>
      </c>
      <c r="G150" s="75" t="str">
        <f>IFERROR(VLOOKUP($A150,DimSum_load!$A:$X,MATCH(DimSum!G$1,DimSum_load!$1:$1,0),0),"")</f>
        <v/>
      </c>
      <c r="H150" s="75" t="str">
        <f>IFERROR(VLOOKUP($A150,DimSum_load!$A:$X,MATCH(DimSum!H$1,DimSum_load!$1:$1,0),0),"")</f>
        <v/>
      </c>
      <c r="I150" s="77" t="str">
        <f>IFERROR(VLOOKUP($A150,DimSum_load!$A:$X,MATCH(DimSum!I$1,DimSum_load!$1:$1,0),0),"")</f>
        <v/>
      </c>
      <c r="J150" s="76" t="str">
        <f>IFERROR(VLOOKUP($A150,DimSum_load!$A:$X,MATCH(DimSum!J$1,DimSum_load!$1:$1,0),0),"")</f>
        <v/>
      </c>
      <c r="K150" s="76" t="str">
        <f>IFERROR(VLOOKUP($A150,DimSum_load!$A:$X,MATCH(DimSum!K$1,DimSum_load!$1:$1,0),0),"")</f>
        <v/>
      </c>
      <c r="L150" s="76" t="str">
        <f>IFERROR(VLOOKUP($A150,DimSum_load!$A:$X,MATCH(DimSum!L$1,DimSum_load!$1:$1,0),0),"")</f>
        <v/>
      </c>
      <c r="M150" s="76" t="str">
        <f>IFERROR(VLOOKUP($A150,DimSum_load!$A:$X,MATCH(DimSum!M$1,DimSum_load!$1:$1,0),0),"")</f>
        <v/>
      </c>
      <c r="N150" s="127" t="str">
        <f>IFERROR(VLOOKUP($A150,DimSum_load!$A:$X,MATCH(DimSum!$N$1,DimSum_load!$1:$1,0),0),"")</f>
        <v/>
      </c>
    </row>
    <row r="151" spans="1:14" x14ac:dyDescent="0.25">
      <c r="A151" s="74" t="str">
        <f>IFERROR(DimSum[[#This Row],[Index]],"")</f>
        <v/>
      </c>
      <c r="B151" s="75" t="str">
        <f>IFERROR(VLOOKUP($A151,DimSum_load!$A:$X,MATCH(DimSum!B$1,DimSum_load!$1:$1,0),0),"")</f>
        <v/>
      </c>
      <c r="C151" s="79" t="str">
        <f>IFERROR(VLOOKUP($A151,DimSum_load!$A:$X,MATCH(DimSum!C$1,DimSum_load!$1:$1,0),0),"")</f>
        <v/>
      </c>
      <c r="D151" s="75" t="str">
        <f>IFERROR(VLOOKUP($A151,DimSum_load!$A:$X,MATCH(DimSum!D$1,DimSum_load!$1:$1,0),0),"")</f>
        <v/>
      </c>
      <c r="E151" s="77" t="str">
        <f>IFERROR(VLOOKUP($A151,DimSum_load!$A:$X,MATCH(DimSum!E$1,DimSum_load!$1:$1,0),0),"")</f>
        <v/>
      </c>
      <c r="F151" s="75" t="str">
        <f>IFERROR(VLOOKUP($A151,DimSum_load!$A:$X,MATCH(DimSum!F$1,DimSum_load!$1:$1,0),0),"")</f>
        <v/>
      </c>
      <c r="G151" s="75" t="str">
        <f>IFERROR(VLOOKUP($A151,DimSum_load!$A:$X,MATCH(DimSum!G$1,DimSum_load!$1:$1,0),0),"")</f>
        <v/>
      </c>
      <c r="H151" s="75" t="str">
        <f>IFERROR(VLOOKUP($A151,DimSum_load!$A:$X,MATCH(DimSum!H$1,DimSum_load!$1:$1,0),0),"")</f>
        <v/>
      </c>
      <c r="I151" s="77" t="str">
        <f>IFERROR(VLOOKUP($A151,DimSum_load!$A:$X,MATCH(DimSum!I$1,DimSum_load!$1:$1,0),0),"")</f>
        <v/>
      </c>
      <c r="J151" s="76" t="str">
        <f>IFERROR(VLOOKUP($A151,DimSum_load!$A:$X,MATCH(DimSum!J$1,DimSum_load!$1:$1,0),0),"")</f>
        <v/>
      </c>
      <c r="K151" s="76" t="str">
        <f>IFERROR(VLOOKUP($A151,DimSum_load!$A:$X,MATCH(DimSum!K$1,DimSum_load!$1:$1,0),0),"")</f>
        <v/>
      </c>
      <c r="L151" s="76" t="str">
        <f>IFERROR(VLOOKUP($A151,DimSum_load!$A:$X,MATCH(DimSum!L$1,DimSum_load!$1:$1,0),0),"")</f>
        <v/>
      </c>
      <c r="M151" s="76" t="str">
        <f>IFERROR(VLOOKUP($A151,DimSum_load!$A:$X,MATCH(DimSum!M$1,DimSum_load!$1:$1,0),0),"")</f>
        <v/>
      </c>
      <c r="N151" s="127" t="str">
        <f>IFERROR(VLOOKUP($A151,DimSum_load!$A:$X,MATCH(DimSum!$N$1,DimSum_load!$1:$1,0),0),"")</f>
        <v/>
      </c>
    </row>
    <row r="152" spans="1:14" x14ac:dyDescent="0.25">
      <c r="A152" s="74" t="str">
        <f>IFERROR(DimSum[[#This Row],[Index]],"")</f>
        <v/>
      </c>
      <c r="B152" s="75" t="str">
        <f>IFERROR(VLOOKUP($A152,DimSum_load!$A:$X,MATCH(DimSum!B$1,DimSum_load!$1:$1,0),0),"")</f>
        <v/>
      </c>
      <c r="C152" s="79" t="str">
        <f>IFERROR(VLOOKUP($A152,DimSum_load!$A:$X,MATCH(DimSum!C$1,DimSum_load!$1:$1,0),0),"")</f>
        <v/>
      </c>
      <c r="D152" s="75" t="str">
        <f>IFERROR(VLOOKUP($A152,DimSum_load!$A:$X,MATCH(DimSum!D$1,DimSum_load!$1:$1,0),0),"")</f>
        <v/>
      </c>
      <c r="E152" s="77" t="str">
        <f>IFERROR(VLOOKUP($A152,DimSum_load!$A:$X,MATCH(DimSum!E$1,DimSum_load!$1:$1,0),0),"")</f>
        <v/>
      </c>
      <c r="F152" s="75" t="str">
        <f>IFERROR(VLOOKUP($A152,DimSum_load!$A:$X,MATCH(DimSum!F$1,DimSum_load!$1:$1,0),0),"")</f>
        <v/>
      </c>
      <c r="G152" s="75" t="str">
        <f>IFERROR(VLOOKUP($A152,DimSum_load!$A:$X,MATCH(DimSum!G$1,DimSum_load!$1:$1,0),0),"")</f>
        <v/>
      </c>
      <c r="H152" s="75" t="str">
        <f>IFERROR(VLOOKUP($A152,DimSum_load!$A:$X,MATCH(DimSum!H$1,DimSum_load!$1:$1,0),0),"")</f>
        <v/>
      </c>
      <c r="I152" s="77" t="str">
        <f>IFERROR(VLOOKUP($A152,DimSum_load!$A:$X,MATCH(DimSum!I$1,DimSum_load!$1:$1,0),0),"")</f>
        <v/>
      </c>
      <c r="J152" s="76" t="str">
        <f>IFERROR(VLOOKUP($A152,DimSum_load!$A:$X,MATCH(DimSum!J$1,DimSum_load!$1:$1,0),0),"")</f>
        <v/>
      </c>
      <c r="K152" s="76" t="str">
        <f>IFERROR(VLOOKUP($A152,DimSum_load!$A:$X,MATCH(DimSum!K$1,DimSum_load!$1:$1,0),0),"")</f>
        <v/>
      </c>
      <c r="L152" s="76" t="str">
        <f>IFERROR(VLOOKUP($A152,DimSum_load!$A:$X,MATCH(DimSum!L$1,DimSum_load!$1:$1,0),0),"")</f>
        <v/>
      </c>
      <c r="M152" s="76" t="str">
        <f>IFERROR(VLOOKUP($A152,DimSum_load!$A:$X,MATCH(DimSum!M$1,DimSum_load!$1:$1,0),0),"")</f>
        <v/>
      </c>
      <c r="N152" s="127" t="str">
        <f>IFERROR(VLOOKUP($A152,DimSum_load!$A:$X,MATCH(DimSum!$N$1,DimSum_load!$1:$1,0),0),"")</f>
        <v/>
      </c>
    </row>
    <row r="153" spans="1:14" x14ac:dyDescent="0.25">
      <c r="A153" s="74" t="str">
        <f>IFERROR(DimSum[[#This Row],[Index]],"")</f>
        <v/>
      </c>
      <c r="B153" s="75" t="str">
        <f>IFERROR(VLOOKUP($A153,DimSum_load!$A:$X,MATCH(DimSum!B$1,DimSum_load!$1:$1,0),0),"")</f>
        <v/>
      </c>
      <c r="C153" s="79" t="str">
        <f>IFERROR(VLOOKUP($A153,DimSum_load!$A:$X,MATCH(DimSum!C$1,DimSum_load!$1:$1,0),0),"")</f>
        <v/>
      </c>
      <c r="D153" s="75" t="str">
        <f>IFERROR(VLOOKUP($A153,DimSum_load!$A:$X,MATCH(DimSum!D$1,DimSum_load!$1:$1,0),0),"")</f>
        <v/>
      </c>
      <c r="E153" s="77" t="str">
        <f>IFERROR(VLOOKUP($A153,DimSum_load!$A:$X,MATCH(DimSum!E$1,DimSum_load!$1:$1,0),0),"")</f>
        <v/>
      </c>
      <c r="F153" s="75" t="str">
        <f>IFERROR(VLOOKUP($A153,DimSum_load!$A:$X,MATCH(DimSum!F$1,DimSum_load!$1:$1,0),0),"")</f>
        <v/>
      </c>
      <c r="G153" s="75" t="str">
        <f>IFERROR(VLOOKUP($A153,DimSum_load!$A:$X,MATCH(DimSum!G$1,DimSum_load!$1:$1,0),0),"")</f>
        <v/>
      </c>
      <c r="H153" s="75" t="str">
        <f>IFERROR(VLOOKUP($A153,DimSum_load!$A:$X,MATCH(DimSum!H$1,DimSum_load!$1:$1,0),0),"")</f>
        <v/>
      </c>
      <c r="I153" s="77" t="str">
        <f>IFERROR(VLOOKUP($A153,DimSum_load!$A:$X,MATCH(DimSum!I$1,DimSum_load!$1:$1,0),0),"")</f>
        <v/>
      </c>
      <c r="J153" s="76" t="str">
        <f>IFERROR(VLOOKUP($A153,DimSum_load!$A:$X,MATCH(DimSum!J$1,DimSum_load!$1:$1,0),0),"")</f>
        <v/>
      </c>
      <c r="K153" s="76" t="str">
        <f>IFERROR(VLOOKUP($A153,DimSum_load!$A:$X,MATCH(DimSum!K$1,DimSum_load!$1:$1,0),0),"")</f>
        <v/>
      </c>
      <c r="L153" s="76" t="str">
        <f>IFERROR(VLOOKUP($A153,DimSum_load!$A:$X,MATCH(DimSum!L$1,DimSum_load!$1:$1,0),0),"")</f>
        <v/>
      </c>
      <c r="M153" s="76" t="str">
        <f>IFERROR(VLOOKUP($A153,DimSum_load!$A:$X,MATCH(DimSum!M$1,DimSum_load!$1:$1,0),0),"")</f>
        <v/>
      </c>
      <c r="N153" s="127" t="str">
        <f>IFERROR(VLOOKUP($A153,DimSum_load!$A:$X,MATCH(DimSum!$N$1,DimSum_load!$1:$1,0),0),"")</f>
        <v/>
      </c>
    </row>
    <row r="154" spans="1:14" x14ac:dyDescent="0.25">
      <c r="A154" s="74" t="str">
        <f>IFERROR(DimSum[[#This Row],[Index]],"")</f>
        <v/>
      </c>
      <c r="B154" s="75" t="str">
        <f>IFERROR(VLOOKUP($A154,DimSum_load!$A:$X,MATCH(DimSum!B$1,DimSum_load!$1:$1,0),0),"")</f>
        <v/>
      </c>
      <c r="C154" s="79" t="str">
        <f>IFERROR(VLOOKUP($A154,DimSum_load!$A:$X,MATCH(DimSum!C$1,DimSum_load!$1:$1,0),0),"")</f>
        <v/>
      </c>
      <c r="D154" s="75" t="str">
        <f>IFERROR(VLOOKUP($A154,DimSum_load!$A:$X,MATCH(DimSum!D$1,DimSum_load!$1:$1,0),0),"")</f>
        <v/>
      </c>
      <c r="E154" s="77" t="str">
        <f>IFERROR(VLOOKUP($A154,DimSum_load!$A:$X,MATCH(DimSum!E$1,DimSum_load!$1:$1,0),0),"")</f>
        <v/>
      </c>
      <c r="F154" s="75" t="str">
        <f>IFERROR(VLOOKUP($A154,DimSum_load!$A:$X,MATCH(DimSum!F$1,DimSum_load!$1:$1,0),0),"")</f>
        <v/>
      </c>
      <c r="G154" s="75" t="str">
        <f>IFERROR(VLOOKUP($A154,DimSum_load!$A:$X,MATCH(DimSum!G$1,DimSum_load!$1:$1,0),0),"")</f>
        <v/>
      </c>
      <c r="H154" s="75" t="str">
        <f>IFERROR(VLOOKUP($A154,DimSum_load!$A:$X,MATCH(DimSum!H$1,DimSum_load!$1:$1,0),0),"")</f>
        <v/>
      </c>
      <c r="I154" s="77" t="str">
        <f>IFERROR(VLOOKUP($A154,DimSum_load!$A:$X,MATCH(DimSum!I$1,DimSum_load!$1:$1,0),0),"")</f>
        <v/>
      </c>
      <c r="J154" s="76" t="str">
        <f>IFERROR(VLOOKUP($A154,DimSum_load!$A:$X,MATCH(DimSum!J$1,DimSum_load!$1:$1,0),0),"")</f>
        <v/>
      </c>
      <c r="K154" s="76" t="str">
        <f>IFERROR(VLOOKUP($A154,DimSum_load!$A:$X,MATCH(DimSum!K$1,DimSum_load!$1:$1,0),0),"")</f>
        <v/>
      </c>
      <c r="L154" s="76" t="str">
        <f>IFERROR(VLOOKUP($A154,DimSum_load!$A:$X,MATCH(DimSum!L$1,DimSum_load!$1:$1,0),0),"")</f>
        <v/>
      </c>
      <c r="M154" s="76" t="str">
        <f>IFERROR(VLOOKUP($A154,DimSum_load!$A:$X,MATCH(DimSum!M$1,DimSum_load!$1:$1,0),0),"")</f>
        <v/>
      </c>
      <c r="N154" s="127" t="str">
        <f>IFERROR(VLOOKUP($A154,DimSum_load!$A:$X,MATCH(DimSum!$N$1,DimSum_load!$1:$1,0),0),"")</f>
        <v/>
      </c>
    </row>
    <row r="155" spans="1:14" x14ac:dyDescent="0.25">
      <c r="A155" s="74" t="str">
        <f>IFERROR(DimSum[[#This Row],[Index]],"")</f>
        <v/>
      </c>
      <c r="B155" s="75" t="str">
        <f>IFERROR(VLOOKUP($A155,DimSum_load!$A:$X,MATCH(DimSum!B$1,DimSum_load!$1:$1,0),0),"")</f>
        <v/>
      </c>
      <c r="C155" s="79" t="str">
        <f>IFERROR(VLOOKUP($A155,DimSum_load!$A:$X,MATCH(DimSum!C$1,DimSum_load!$1:$1,0),0),"")</f>
        <v/>
      </c>
      <c r="D155" s="75" t="str">
        <f>IFERROR(VLOOKUP($A155,DimSum_load!$A:$X,MATCH(DimSum!D$1,DimSum_load!$1:$1,0),0),"")</f>
        <v/>
      </c>
      <c r="E155" s="77" t="str">
        <f>IFERROR(VLOOKUP($A155,DimSum_load!$A:$X,MATCH(DimSum!E$1,DimSum_load!$1:$1,0),0),"")</f>
        <v/>
      </c>
      <c r="F155" s="75" t="str">
        <f>IFERROR(VLOOKUP($A155,DimSum_load!$A:$X,MATCH(DimSum!F$1,DimSum_load!$1:$1,0),0),"")</f>
        <v/>
      </c>
      <c r="G155" s="75" t="str">
        <f>IFERROR(VLOOKUP($A155,DimSum_load!$A:$X,MATCH(DimSum!G$1,DimSum_load!$1:$1,0),0),"")</f>
        <v/>
      </c>
      <c r="H155" s="75" t="str">
        <f>IFERROR(VLOOKUP($A155,DimSum_load!$A:$X,MATCH(DimSum!H$1,DimSum_load!$1:$1,0),0),"")</f>
        <v/>
      </c>
      <c r="I155" s="77" t="str">
        <f>IFERROR(VLOOKUP($A155,DimSum_load!$A:$X,MATCH(DimSum!I$1,DimSum_load!$1:$1,0),0),"")</f>
        <v/>
      </c>
      <c r="J155" s="76" t="str">
        <f>IFERROR(VLOOKUP($A155,DimSum_load!$A:$X,MATCH(DimSum!J$1,DimSum_load!$1:$1,0),0),"")</f>
        <v/>
      </c>
      <c r="K155" s="76" t="str">
        <f>IFERROR(VLOOKUP($A155,DimSum_load!$A:$X,MATCH(DimSum!K$1,DimSum_load!$1:$1,0),0),"")</f>
        <v/>
      </c>
      <c r="L155" s="76" t="str">
        <f>IFERROR(VLOOKUP($A155,DimSum_load!$A:$X,MATCH(DimSum!L$1,DimSum_load!$1:$1,0),0),"")</f>
        <v/>
      </c>
      <c r="M155" s="76" t="str">
        <f>IFERROR(VLOOKUP($A155,DimSum_load!$A:$X,MATCH(DimSum!M$1,DimSum_load!$1:$1,0),0),"")</f>
        <v/>
      </c>
      <c r="N155" s="127" t="str">
        <f>IFERROR(VLOOKUP($A155,DimSum_load!$A:$X,MATCH(DimSum!$N$1,DimSum_load!$1:$1,0),0),"")</f>
        <v/>
      </c>
    </row>
    <row r="156" spans="1:14" x14ac:dyDescent="0.25">
      <c r="A156" s="74" t="str">
        <f>IFERROR(DimSum[[#This Row],[Index]],"")</f>
        <v/>
      </c>
      <c r="B156" s="75" t="str">
        <f>IFERROR(VLOOKUP($A156,DimSum_load!$A:$X,MATCH(DimSum!B$1,DimSum_load!$1:$1,0),0),"")</f>
        <v/>
      </c>
      <c r="C156" s="79" t="str">
        <f>IFERROR(VLOOKUP($A156,DimSum_load!$A:$X,MATCH(DimSum!C$1,DimSum_load!$1:$1,0),0),"")</f>
        <v/>
      </c>
      <c r="D156" s="75" t="str">
        <f>IFERROR(VLOOKUP($A156,DimSum_load!$A:$X,MATCH(DimSum!D$1,DimSum_load!$1:$1,0),0),"")</f>
        <v/>
      </c>
      <c r="E156" s="77" t="str">
        <f>IFERROR(VLOOKUP($A156,DimSum_load!$A:$X,MATCH(DimSum!E$1,DimSum_load!$1:$1,0),0),"")</f>
        <v/>
      </c>
      <c r="F156" s="75" t="str">
        <f>IFERROR(VLOOKUP($A156,DimSum_load!$A:$X,MATCH(DimSum!F$1,DimSum_load!$1:$1,0),0),"")</f>
        <v/>
      </c>
      <c r="G156" s="75" t="str">
        <f>IFERROR(VLOOKUP($A156,DimSum_load!$A:$X,MATCH(DimSum!G$1,DimSum_load!$1:$1,0),0),"")</f>
        <v/>
      </c>
      <c r="H156" s="75" t="str">
        <f>IFERROR(VLOOKUP($A156,DimSum_load!$A:$X,MATCH(DimSum!H$1,DimSum_load!$1:$1,0),0),"")</f>
        <v/>
      </c>
      <c r="I156" s="77" t="str">
        <f>IFERROR(VLOOKUP($A156,DimSum_load!$A:$X,MATCH(DimSum!I$1,DimSum_load!$1:$1,0),0),"")</f>
        <v/>
      </c>
      <c r="J156" s="76" t="str">
        <f>IFERROR(VLOOKUP($A156,DimSum_load!$A:$X,MATCH(DimSum!J$1,DimSum_load!$1:$1,0),0),"")</f>
        <v/>
      </c>
      <c r="K156" s="76" t="str">
        <f>IFERROR(VLOOKUP($A156,DimSum_load!$A:$X,MATCH(DimSum!K$1,DimSum_load!$1:$1,0),0),"")</f>
        <v/>
      </c>
      <c r="L156" s="76" t="str">
        <f>IFERROR(VLOOKUP($A156,DimSum_load!$A:$X,MATCH(DimSum!L$1,DimSum_load!$1:$1,0),0),"")</f>
        <v/>
      </c>
      <c r="M156" s="76" t="str">
        <f>IFERROR(VLOOKUP($A156,DimSum_load!$A:$X,MATCH(DimSum!M$1,DimSum_load!$1:$1,0),0),"")</f>
        <v/>
      </c>
      <c r="N156" s="127" t="str">
        <f>IFERROR(VLOOKUP($A156,DimSum_load!$A:$X,MATCH(DimSum!$N$1,DimSum_load!$1:$1,0),0),"")</f>
        <v/>
      </c>
    </row>
    <row r="157" spans="1:14" x14ac:dyDescent="0.25">
      <c r="A157" s="74" t="str">
        <f>IFERROR(DimSum[[#This Row],[Index]],"")</f>
        <v/>
      </c>
      <c r="B157" s="75" t="str">
        <f>IFERROR(VLOOKUP($A157,DimSum_load!$A:$X,MATCH(DimSum!B$1,DimSum_load!$1:$1,0),0),"")</f>
        <v/>
      </c>
      <c r="C157" s="79" t="str">
        <f>IFERROR(VLOOKUP($A157,DimSum_load!$A:$X,MATCH(DimSum!C$1,DimSum_load!$1:$1,0),0),"")</f>
        <v/>
      </c>
      <c r="D157" s="75" t="str">
        <f>IFERROR(VLOOKUP($A157,DimSum_load!$A:$X,MATCH(DimSum!D$1,DimSum_load!$1:$1,0),0),"")</f>
        <v/>
      </c>
      <c r="E157" s="77" t="str">
        <f>IFERROR(VLOOKUP($A157,DimSum_load!$A:$X,MATCH(DimSum!E$1,DimSum_load!$1:$1,0),0),"")</f>
        <v/>
      </c>
      <c r="F157" s="75" t="str">
        <f>IFERROR(VLOOKUP($A157,DimSum_load!$A:$X,MATCH(DimSum!F$1,DimSum_load!$1:$1,0),0),"")</f>
        <v/>
      </c>
      <c r="G157" s="75" t="str">
        <f>IFERROR(VLOOKUP($A157,DimSum_load!$A:$X,MATCH(DimSum!G$1,DimSum_load!$1:$1,0),0),"")</f>
        <v/>
      </c>
      <c r="H157" s="75" t="str">
        <f>IFERROR(VLOOKUP($A157,DimSum_load!$A:$X,MATCH(DimSum!H$1,DimSum_load!$1:$1,0),0),"")</f>
        <v/>
      </c>
      <c r="I157" s="77" t="str">
        <f>IFERROR(VLOOKUP($A157,DimSum_load!$A:$X,MATCH(DimSum!I$1,DimSum_load!$1:$1,0),0),"")</f>
        <v/>
      </c>
      <c r="J157" s="76" t="str">
        <f>IFERROR(VLOOKUP($A157,DimSum_load!$A:$X,MATCH(DimSum!J$1,DimSum_load!$1:$1,0),0),"")</f>
        <v/>
      </c>
      <c r="K157" s="76" t="str">
        <f>IFERROR(VLOOKUP($A157,DimSum_load!$A:$X,MATCH(DimSum!K$1,DimSum_load!$1:$1,0),0),"")</f>
        <v/>
      </c>
      <c r="L157" s="76" t="str">
        <f>IFERROR(VLOOKUP($A157,DimSum_load!$A:$X,MATCH(DimSum!L$1,DimSum_load!$1:$1,0),0),"")</f>
        <v/>
      </c>
      <c r="M157" s="76" t="str">
        <f>IFERROR(VLOOKUP($A157,DimSum_load!$A:$X,MATCH(DimSum!M$1,DimSum_load!$1:$1,0),0),"")</f>
        <v/>
      </c>
      <c r="N157" s="127" t="str">
        <f>IFERROR(VLOOKUP($A157,DimSum_load!$A:$X,MATCH(DimSum!$N$1,DimSum_load!$1:$1,0),0),"")</f>
        <v/>
      </c>
    </row>
    <row r="158" spans="1:14" x14ac:dyDescent="0.25">
      <c r="A158" s="74" t="str">
        <f>IFERROR(DimSum[[#This Row],[Index]],"")</f>
        <v/>
      </c>
      <c r="B158" s="75" t="str">
        <f>IFERROR(VLOOKUP($A158,DimSum_load!$A:$X,MATCH(DimSum!B$1,DimSum_load!$1:$1,0),0),"")</f>
        <v/>
      </c>
      <c r="C158" s="79" t="str">
        <f>IFERROR(VLOOKUP($A158,DimSum_load!$A:$X,MATCH(DimSum!C$1,DimSum_load!$1:$1,0),0),"")</f>
        <v/>
      </c>
      <c r="D158" s="75" t="str">
        <f>IFERROR(VLOOKUP($A158,DimSum_load!$A:$X,MATCH(DimSum!D$1,DimSum_load!$1:$1,0),0),"")</f>
        <v/>
      </c>
      <c r="E158" s="77" t="str">
        <f>IFERROR(VLOOKUP($A158,DimSum_load!$A:$X,MATCH(DimSum!E$1,DimSum_load!$1:$1,0),0),"")</f>
        <v/>
      </c>
      <c r="F158" s="75" t="str">
        <f>IFERROR(VLOOKUP($A158,DimSum_load!$A:$X,MATCH(DimSum!F$1,DimSum_load!$1:$1,0),0),"")</f>
        <v/>
      </c>
      <c r="G158" s="75" t="str">
        <f>IFERROR(VLOOKUP($A158,DimSum_load!$A:$X,MATCH(DimSum!G$1,DimSum_load!$1:$1,0),0),"")</f>
        <v/>
      </c>
      <c r="H158" s="75" t="str">
        <f>IFERROR(VLOOKUP($A158,DimSum_load!$A:$X,MATCH(DimSum!H$1,DimSum_load!$1:$1,0),0),"")</f>
        <v/>
      </c>
      <c r="I158" s="77" t="str">
        <f>IFERROR(VLOOKUP($A158,DimSum_load!$A:$X,MATCH(DimSum!I$1,DimSum_load!$1:$1,0),0),"")</f>
        <v/>
      </c>
      <c r="J158" s="76" t="str">
        <f>IFERROR(VLOOKUP($A158,DimSum_load!$A:$X,MATCH(DimSum!J$1,DimSum_load!$1:$1,0),0),"")</f>
        <v/>
      </c>
      <c r="K158" s="76" t="str">
        <f>IFERROR(VLOOKUP($A158,DimSum_load!$A:$X,MATCH(DimSum!K$1,DimSum_load!$1:$1,0),0),"")</f>
        <v/>
      </c>
      <c r="L158" s="76" t="str">
        <f>IFERROR(VLOOKUP($A158,DimSum_load!$A:$X,MATCH(DimSum!L$1,DimSum_load!$1:$1,0),0),"")</f>
        <v/>
      </c>
      <c r="M158" s="76" t="str">
        <f>IFERROR(VLOOKUP($A158,DimSum_load!$A:$X,MATCH(DimSum!M$1,DimSum_load!$1:$1,0),0),"")</f>
        <v/>
      </c>
      <c r="N158" s="127" t="str">
        <f>IFERROR(VLOOKUP($A158,DimSum_load!$A:$X,MATCH(DimSum!$N$1,DimSum_load!$1:$1,0),0),"")</f>
        <v/>
      </c>
    </row>
    <row r="159" spans="1:14" x14ac:dyDescent="0.25">
      <c r="A159" s="74" t="str">
        <f>IFERROR(DimSum[[#This Row],[Index]],"")</f>
        <v/>
      </c>
      <c r="B159" s="75" t="str">
        <f>IFERROR(VLOOKUP($A159,DimSum_load!$A:$X,MATCH(DimSum!B$1,DimSum_load!$1:$1,0),0),"")</f>
        <v/>
      </c>
      <c r="C159" s="79" t="str">
        <f>IFERROR(VLOOKUP($A159,DimSum_load!$A:$X,MATCH(DimSum!C$1,DimSum_load!$1:$1,0),0),"")</f>
        <v/>
      </c>
      <c r="D159" s="75" t="str">
        <f>IFERROR(VLOOKUP($A159,DimSum_load!$A:$X,MATCH(DimSum!D$1,DimSum_load!$1:$1,0),0),"")</f>
        <v/>
      </c>
      <c r="E159" s="77" t="str">
        <f>IFERROR(VLOOKUP($A159,DimSum_load!$A:$X,MATCH(DimSum!E$1,DimSum_load!$1:$1,0),0),"")</f>
        <v/>
      </c>
      <c r="F159" s="75" t="str">
        <f>IFERROR(VLOOKUP($A159,DimSum_load!$A:$X,MATCH(DimSum!F$1,DimSum_load!$1:$1,0),0),"")</f>
        <v/>
      </c>
      <c r="G159" s="75" t="str">
        <f>IFERROR(VLOOKUP($A159,DimSum_load!$A:$X,MATCH(DimSum!G$1,DimSum_load!$1:$1,0),0),"")</f>
        <v/>
      </c>
      <c r="H159" s="75" t="str">
        <f>IFERROR(VLOOKUP($A159,DimSum_load!$A:$X,MATCH(DimSum!H$1,DimSum_load!$1:$1,0),0),"")</f>
        <v/>
      </c>
      <c r="I159" s="77" t="str">
        <f>IFERROR(VLOOKUP($A159,DimSum_load!$A:$X,MATCH(DimSum!I$1,DimSum_load!$1:$1,0),0),"")</f>
        <v/>
      </c>
      <c r="J159" s="76" t="str">
        <f>IFERROR(VLOOKUP($A159,DimSum_load!$A:$X,MATCH(DimSum!J$1,DimSum_load!$1:$1,0),0),"")</f>
        <v/>
      </c>
      <c r="K159" s="76" t="str">
        <f>IFERROR(VLOOKUP($A159,DimSum_load!$A:$X,MATCH(DimSum!K$1,DimSum_load!$1:$1,0),0),"")</f>
        <v/>
      </c>
      <c r="L159" s="76" t="str">
        <f>IFERROR(VLOOKUP($A159,DimSum_load!$A:$X,MATCH(DimSum!L$1,DimSum_load!$1:$1,0),0),"")</f>
        <v/>
      </c>
      <c r="M159" s="76" t="str">
        <f>IFERROR(VLOOKUP($A159,DimSum_load!$A:$X,MATCH(DimSum!M$1,DimSum_load!$1:$1,0),0),"")</f>
        <v/>
      </c>
      <c r="N159" s="127" t="str">
        <f>IFERROR(VLOOKUP($A159,DimSum_load!$A:$X,MATCH(DimSum!$N$1,DimSum_load!$1:$1,0),0),"")</f>
        <v/>
      </c>
    </row>
    <row r="160" spans="1:14" x14ac:dyDescent="0.25">
      <c r="A160" s="74" t="str">
        <f>IFERROR(DimSum[[#This Row],[Index]],"")</f>
        <v/>
      </c>
      <c r="B160" s="75" t="str">
        <f>IFERROR(VLOOKUP($A160,DimSum_load!$A:$X,MATCH(DimSum!B$1,DimSum_load!$1:$1,0),0),"")</f>
        <v/>
      </c>
      <c r="C160" s="79" t="str">
        <f>IFERROR(VLOOKUP($A160,DimSum_load!$A:$X,MATCH(DimSum!C$1,DimSum_load!$1:$1,0),0),"")</f>
        <v/>
      </c>
      <c r="D160" s="75" t="str">
        <f>IFERROR(VLOOKUP($A160,DimSum_load!$A:$X,MATCH(DimSum!D$1,DimSum_load!$1:$1,0),0),"")</f>
        <v/>
      </c>
      <c r="E160" s="77" t="str">
        <f>IFERROR(VLOOKUP($A160,DimSum_load!$A:$X,MATCH(DimSum!E$1,DimSum_load!$1:$1,0),0),"")</f>
        <v/>
      </c>
      <c r="F160" s="75" t="str">
        <f>IFERROR(VLOOKUP($A160,DimSum_load!$A:$X,MATCH(DimSum!F$1,DimSum_load!$1:$1,0),0),"")</f>
        <v/>
      </c>
      <c r="G160" s="75" t="str">
        <f>IFERROR(VLOOKUP($A160,DimSum_load!$A:$X,MATCH(DimSum!G$1,DimSum_load!$1:$1,0),0),"")</f>
        <v/>
      </c>
      <c r="H160" s="75" t="str">
        <f>IFERROR(VLOOKUP($A160,DimSum_load!$A:$X,MATCH(DimSum!H$1,DimSum_load!$1:$1,0),0),"")</f>
        <v/>
      </c>
      <c r="I160" s="77" t="str">
        <f>IFERROR(VLOOKUP($A160,DimSum_load!$A:$X,MATCH(DimSum!I$1,DimSum_load!$1:$1,0),0),"")</f>
        <v/>
      </c>
      <c r="J160" s="76" t="str">
        <f>IFERROR(VLOOKUP($A160,DimSum_load!$A:$X,MATCH(DimSum!J$1,DimSum_load!$1:$1,0),0),"")</f>
        <v/>
      </c>
      <c r="K160" s="76" t="str">
        <f>IFERROR(VLOOKUP($A160,DimSum_load!$A:$X,MATCH(DimSum!K$1,DimSum_load!$1:$1,0),0),"")</f>
        <v/>
      </c>
      <c r="L160" s="76" t="str">
        <f>IFERROR(VLOOKUP($A160,DimSum_load!$A:$X,MATCH(DimSum!L$1,DimSum_load!$1:$1,0),0),"")</f>
        <v/>
      </c>
      <c r="M160" s="76" t="str">
        <f>IFERROR(VLOOKUP($A160,DimSum_load!$A:$X,MATCH(DimSum!M$1,DimSum_load!$1:$1,0),0),"")</f>
        <v/>
      </c>
      <c r="N160" s="127" t="str">
        <f>IFERROR(VLOOKUP($A160,DimSum_load!$A:$X,MATCH(DimSum!$N$1,DimSum_load!$1:$1,0),0),"")</f>
        <v/>
      </c>
    </row>
    <row r="161" spans="1:14" x14ac:dyDescent="0.25">
      <c r="A161" s="74" t="str">
        <f>IFERROR(DimSum[[#This Row],[Index]],"")</f>
        <v/>
      </c>
      <c r="B161" s="75" t="str">
        <f>IFERROR(VLOOKUP($A161,DimSum_load!$A:$X,MATCH(DimSum!B$1,DimSum_load!$1:$1,0),0),"")</f>
        <v/>
      </c>
      <c r="C161" s="79" t="str">
        <f>IFERROR(VLOOKUP($A161,DimSum_load!$A:$X,MATCH(DimSum!C$1,DimSum_load!$1:$1,0),0),"")</f>
        <v/>
      </c>
      <c r="D161" s="75" t="str">
        <f>IFERROR(VLOOKUP($A161,DimSum_load!$A:$X,MATCH(DimSum!D$1,DimSum_load!$1:$1,0),0),"")</f>
        <v/>
      </c>
      <c r="E161" s="77" t="str">
        <f>IFERROR(VLOOKUP($A161,DimSum_load!$A:$X,MATCH(DimSum!E$1,DimSum_load!$1:$1,0),0),"")</f>
        <v/>
      </c>
      <c r="F161" s="75" t="str">
        <f>IFERROR(VLOOKUP($A161,DimSum_load!$A:$X,MATCH(DimSum!F$1,DimSum_load!$1:$1,0),0),"")</f>
        <v/>
      </c>
      <c r="G161" s="75" t="str">
        <f>IFERROR(VLOOKUP($A161,DimSum_load!$A:$X,MATCH(DimSum!G$1,DimSum_load!$1:$1,0),0),"")</f>
        <v/>
      </c>
      <c r="H161" s="75" t="str">
        <f>IFERROR(VLOOKUP($A161,DimSum_load!$A:$X,MATCH(DimSum!H$1,DimSum_load!$1:$1,0),0),"")</f>
        <v/>
      </c>
      <c r="I161" s="77" t="str">
        <f>IFERROR(VLOOKUP($A161,DimSum_load!$A:$X,MATCH(DimSum!I$1,DimSum_load!$1:$1,0),0),"")</f>
        <v/>
      </c>
      <c r="J161" s="76" t="str">
        <f>IFERROR(VLOOKUP($A161,DimSum_load!$A:$X,MATCH(DimSum!J$1,DimSum_load!$1:$1,0),0),"")</f>
        <v/>
      </c>
      <c r="K161" s="76" t="str">
        <f>IFERROR(VLOOKUP($A161,DimSum_load!$A:$X,MATCH(DimSum!K$1,DimSum_load!$1:$1,0),0),"")</f>
        <v/>
      </c>
      <c r="L161" s="76" t="str">
        <f>IFERROR(VLOOKUP($A161,DimSum_load!$A:$X,MATCH(DimSum!L$1,DimSum_load!$1:$1,0),0),"")</f>
        <v/>
      </c>
      <c r="M161" s="76" t="str">
        <f>IFERROR(VLOOKUP($A161,DimSum_load!$A:$X,MATCH(DimSum!M$1,DimSum_load!$1:$1,0),0),"")</f>
        <v/>
      </c>
      <c r="N161" s="127" t="str">
        <f>IFERROR(VLOOKUP($A161,DimSum_load!$A:$X,MATCH(DimSum!$N$1,DimSum_load!$1:$1,0),0),"")</f>
        <v/>
      </c>
    </row>
    <row r="162" spans="1:14" x14ac:dyDescent="0.25">
      <c r="A162" s="74" t="str">
        <f>IFERROR(DimSum[[#This Row],[Index]],"")</f>
        <v/>
      </c>
      <c r="B162" s="75" t="str">
        <f>IFERROR(VLOOKUP($A162,DimSum_load!$A:$X,MATCH(DimSum!B$1,DimSum_load!$1:$1,0),0),"")</f>
        <v/>
      </c>
      <c r="C162" s="79" t="str">
        <f>IFERROR(VLOOKUP($A162,DimSum_load!$A:$X,MATCH(DimSum!C$1,DimSum_load!$1:$1,0),0),"")</f>
        <v/>
      </c>
      <c r="D162" s="75" t="str">
        <f>IFERROR(VLOOKUP($A162,DimSum_load!$A:$X,MATCH(DimSum!D$1,DimSum_load!$1:$1,0),0),"")</f>
        <v/>
      </c>
      <c r="E162" s="77" t="str">
        <f>IFERROR(VLOOKUP($A162,DimSum_load!$A:$X,MATCH(DimSum!E$1,DimSum_load!$1:$1,0),0),"")</f>
        <v/>
      </c>
      <c r="F162" s="75" t="str">
        <f>IFERROR(VLOOKUP($A162,DimSum_load!$A:$X,MATCH(DimSum!F$1,DimSum_load!$1:$1,0),0),"")</f>
        <v/>
      </c>
      <c r="G162" s="75" t="str">
        <f>IFERROR(VLOOKUP($A162,DimSum_load!$A:$X,MATCH(DimSum!G$1,DimSum_load!$1:$1,0),0),"")</f>
        <v/>
      </c>
      <c r="H162" s="75" t="str">
        <f>IFERROR(VLOOKUP($A162,DimSum_load!$A:$X,MATCH(DimSum!H$1,DimSum_load!$1:$1,0),0),"")</f>
        <v/>
      </c>
      <c r="I162" s="77" t="str">
        <f>IFERROR(VLOOKUP($A162,DimSum_load!$A:$X,MATCH(DimSum!I$1,DimSum_load!$1:$1,0),0),"")</f>
        <v/>
      </c>
      <c r="J162" s="76" t="str">
        <f>IFERROR(VLOOKUP($A162,DimSum_load!$A:$X,MATCH(DimSum!J$1,DimSum_load!$1:$1,0),0),"")</f>
        <v/>
      </c>
      <c r="K162" s="76" t="str">
        <f>IFERROR(VLOOKUP($A162,DimSum_load!$A:$X,MATCH(DimSum!K$1,DimSum_load!$1:$1,0),0),"")</f>
        <v/>
      </c>
      <c r="L162" s="76" t="str">
        <f>IFERROR(VLOOKUP($A162,DimSum_load!$A:$X,MATCH(DimSum!L$1,DimSum_load!$1:$1,0),0),"")</f>
        <v/>
      </c>
      <c r="M162" s="76" t="str">
        <f>IFERROR(VLOOKUP($A162,DimSum_load!$A:$X,MATCH(DimSum!M$1,DimSum_load!$1:$1,0),0),"")</f>
        <v/>
      </c>
      <c r="N162" s="127" t="str">
        <f>IFERROR(VLOOKUP($A162,DimSum_load!$A:$X,MATCH(DimSum!$N$1,DimSum_load!$1:$1,0),0),"")</f>
        <v/>
      </c>
    </row>
    <row r="163" spans="1:14" x14ac:dyDescent="0.25">
      <c r="A163" s="74" t="str">
        <f>IFERROR(DimSum[[#This Row],[Index]],"")</f>
        <v/>
      </c>
      <c r="B163" s="75" t="str">
        <f>IFERROR(VLOOKUP($A163,DimSum_load!$A:$X,MATCH(DimSum!B$1,DimSum_load!$1:$1,0),0),"")</f>
        <v/>
      </c>
      <c r="C163" s="79" t="str">
        <f>IFERROR(VLOOKUP($A163,DimSum_load!$A:$X,MATCH(DimSum!C$1,DimSum_load!$1:$1,0),0),"")</f>
        <v/>
      </c>
      <c r="D163" s="75" t="str">
        <f>IFERROR(VLOOKUP($A163,DimSum_load!$A:$X,MATCH(DimSum!D$1,DimSum_load!$1:$1,0),0),"")</f>
        <v/>
      </c>
      <c r="E163" s="77" t="str">
        <f>IFERROR(VLOOKUP($A163,DimSum_load!$A:$X,MATCH(DimSum!E$1,DimSum_load!$1:$1,0),0),"")</f>
        <v/>
      </c>
      <c r="F163" s="75" t="str">
        <f>IFERROR(VLOOKUP($A163,DimSum_load!$A:$X,MATCH(DimSum!F$1,DimSum_load!$1:$1,0),0),"")</f>
        <v/>
      </c>
      <c r="G163" s="75" t="str">
        <f>IFERROR(VLOOKUP($A163,DimSum_load!$A:$X,MATCH(DimSum!G$1,DimSum_load!$1:$1,0),0),"")</f>
        <v/>
      </c>
      <c r="H163" s="75" t="str">
        <f>IFERROR(VLOOKUP($A163,DimSum_load!$A:$X,MATCH(DimSum!H$1,DimSum_load!$1:$1,0),0),"")</f>
        <v/>
      </c>
      <c r="I163" s="77" t="str">
        <f>IFERROR(VLOOKUP($A163,DimSum_load!$A:$X,MATCH(DimSum!I$1,DimSum_load!$1:$1,0),0),"")</f>
        <v/>
      </c>
      <c r="J163" s="76" t="str">
        <f>IFERROR(VLOOKUP($A163,DimSum_load!$A:$X,MATCH(DimSum!J$1,DimSum_load!$1:$1,0),0),"")</f>
        <v/>
      </c>
      <c r="K163" s="76" t="str">
        <f>IFERROR(VLOOKUP($A163,DimSum_load!$A:$X,MATCH(DimSum!K$1,DimSum_load!$1:$1,0),0),"")</f>
        <v/>
      </c>
      <c r="L163" s="76" t="str">
        <f>IFERROR(VLOOKUP($A163,DimSum_load!$A:$X,MATCH(DimSum!L$1,DimSum_load!$1:$1,0),0),"")</f>
        <v/>
      </c>
      <c r="M163" s="76" t="str">
        <f>IFERROR(VLOOKUP($A163,DimSum_load!$A:$X,MATCH(DimSum!M$1,DimSum_load!$1:$1,0),0),"")</f>
        <v/>
      </c>
      <c r="N163" s="127" t="str">
        <f>IFERROR(VLOOKUP($A163,DimSum_load!$A:$X,MATCH(DimSum!$N$1,DimSum_load!$1:$1,0),0),"")</f>
        <v/>
      </c>
    </row>
    <row r="164" spans="1:14" x14ac:dyDescent="0.25">
      <c r="A164" s="74" t="str">
        <f>IFERROR(DimSum[[#This Row],[Index]],"")</f>
        <v/>
      </c>
      <c r="B164" s="75" t="str">
        <f>IFERROR(VLOOKUP($A164,DimSum_load!$A:$X,MATCH(DimSum!B$1,DimSum_load!$1:$1,0),0),"")</f>
        <v/>
      </c>
      <c r="C164" s="79" t="str">
        <f>IFERROR(VLOOKUP($A164,DimSum_load!$A:$X,MATCH(DimSum!C$1,DimSum_load!$1:$1,0),0),"")</f>
        <v/>
      </c>
      <c r="D164" s="75" t="str">
        <f>IFERROR(VLOOKUP($A164,DimSum_load!$A:$X,MATCH(DimSum!D$1,DimSum_load!$1:$1,0),0),"")</f>
        <v/>
      </c>
      <c r="E164" s="77" t="str">
        <f>IFERROR(VLOOKUP($A164,DimSum_load!$A:$X,MATCH(DimSum!E$1,DimSum_load!$1:$1,0),0),"")</f>
        <v/>
      </c>
      <c r="F164" s="75" t="str">
        <f>IFERROR(VLOOKUP($A164,DimSum_load!$A:$X,MATCH(DimSum!F$1,DimSum_load!$1:$1,0),0),"")</f>
        <v/>
      </c>
      <c r="G164" s="75" t="str">
        <f>IFERROR(VLOOKUP($A164,DimSum_load!$A:$X,MATCH(DimSum!G$1,DimSum_load!$1:$1,0),0),"")</f>
        <v/>
      </c>
      <c r="H164" s="75" t="str">
        <f>IFERROR(VLOOKUP($A164,DimSum_load!$A:$X,MATCH(DimSum!H$1,DimSum_load!$1:$1,0),0),"")</f>
        <v/>
      </c>
      <c r="I164" s="77" t="str">
        <f>IFERROR(VLOOKUP($A164,DimSum_load!$A:$X,MATCH(DimSum!I$1,DimSum_load!$1:$1,0),0),"")</f>
        <v/>
      </c>
      <c r="J164" s="76" t="str">
        <f>IFERROR(VLOOKUP($A164,DimSum_load!$A:$X,MATCH(DimSum!J$1,DimSum_load!$1:$1,0),0),"")</f>
        <v/>
      </c>
      <c r="K164" s="76" t="str">
        <f>IFERROR(VLOOKUP($A164,DimSum_load!$A:$X,MATCH(DimSum!K$1,DimSum_load!$1:$1,0),0),"")</f>
        <v/>
      </c>
      <c r="L164" s="76" t="str">
        <f>IFERROR(VLOOKUP($A164,DimSum_load!$A:$X,MATCH(DimSum!L$1,DimSum_load!$1:$1,0),0),"")</f>
        <v/>
      </c>
      <c r="M164" s="76" t="str">
        <f>IFERROR(VLOOKUP($A164,DimSum_load!$A:$X,MATCH(DimSum!M$1,DimSum_load!$1:$1,0),0),"")</f>
        <v/>
      </c>
      <c r="N164" s="127" t="str">
        <f>IFERROR(VLOOKUP($A164,DimSum_load!$A:$X,MATCH(DimSum!$N$1,DimSum_load!$1:$1,0),0),"")</f>
        <v/>
      </c>
    </row>
    <row r="165" spans="1:14" x14ac:dyDescent="0.25">
      <c r="A165" s="74" t="str">
        <f>IFERROR(DimSum[[#This Row],[Index]],"")</f>
        <v/>
      </c>
      <c r="B165" s="75" t="str">
        <f>IFERROR(VLOOKUP($A165,DimSum_load!$A:$X,MATCH(DimSum!B$1,DimSum_load!$1:$1,0),0),"")</f>
        <v/>
      </c>
      <c r="C165" s="79" t="str">
        <f>IFERROR(VLOOKUP($A165,DimSum_load!$A:$X,MATCH(DimSum!C$1,DimSum_load!$1:$1,0),0),"")</f>
        <v/>
      </c>
      <c r="D165" s="75" t="str">
        <f>IFERROR(VLOOKUP($A165,DimSum_load!$A:$X,MATCH(DimSum!D$1,DimSum_load!$1:$1,0),0),"")</f>
        <v/>
      </c>
      <c r="E165" s="77" t="str">
        <f>IFERROR(VLOOKUP($A165,DimSum_load!$A:$X,MATCH(DimSum!E$1,DimSum_load!$1:$1,0),0),"")</f>
        <v/>
      </c>
      <c r="F165" s="75" t="str">
        <f>IFERROR(VLOOKUP($A165,DimSum_load!$A:$X,MATCH(DimSum!F$1,DimSum_load!$1:$1,0),0),"")</f>
        <v/>
      </c>
      <c r="G165" s="75" t="str">
        <f>IFERROR(VLOOKUP($A165,DimSum_load!$A:$X,MATCH(DimSum!G$1,DimSum_load!$1:$1,0),0),"")</f>
        <v/>
      </c>
      <c r="H165" s="75" t="str">
        <f>IFERROR(VLOOKUP($A165,DimSum_load!$A:$X,MATCH(DimSum!H$1,DimSum_load!$1:$1,0),0),"")</f>
        <v/>
      </c>
      <c r="I165" s="77" t="str">
        <f>IFERROR(VLOOKUP($A165,DimSum_load!$A:$X,MATCH(DimSum!I$1,DimSum_load!$1:$1,0),0),"")</f>
        <v/>
      </c>
      <c r="J165" s="76" t="str">
        <f>IFERROR(VLOOKUP($A165,DimSum_load!$A:$X,MATCH(DimSum!J$1,DimSum_load!$1:$1,0),0),"")</f>
        <v/>
      </c>
      <c r="K165" s="76" t="str">
        <f>IFERROR(VLOOKUP($A165,DimSum_load!$A:$X,MATCH(DimSum!K$1,DimSum_load!$1:$1,0),0),"")</f>
        <v/>
      </c>
      <c r="L165" s="76" t="str">
        <f>IFERROR(VLOOKUP($A165,DimSum_load!$A:$X,MATCH(DimSum!L$1,DimSum_load!$1:$1,0),0),"")</f>
        <v/>
      </c>
      <c r="M165" s="76" t="str">
        <f>IFERROR(VLOOKUP($A165,DimSum_load!$A:$X,MATCH(DimSum!M$1,DimSum_load!$1:$1,0),0),"")</f>
        <v/>
      </c>
      <c r="N165" s="127" t="str">
        <f>IFERROR(VLOOKUP($A165,DimSum_load!$A:$X,MATCH(DimSum!$N$1,DimSum_load!$1:$1,0),0),"")</f>
        <v/>
      </c>
    </row>
    <row r="166" spans="1:14" x14ac:dyDescent="0.25">
      <c r="A166" s="74" t="str">
        <f>IFERROR(DimSum[[#This Row],[Index]],"")</f>
        <v/>
      </c>
      <c r="B166" s="75" t="str">
        <f>IFERROR(VLOOKUP($A166,DimSum_load!$A:$X,MATCH(DimSum!B$1,DimSum_load!$1:$1,0),0),"")</f>
        <v/>
      </c>
      <c r="C166" s="79" t="str">
        <f>IFERROR(VLOOKUP($A166,DimSum_load!$A:$X,MATCH(DimSum!C$1,DimSum_load!$1:$1,0),0),"")</f>
        <v/>
      </c>
      <c r="D166" s="75" t="str">
        <f>IFERROR(VLOOKUP($A166,DimSum_load!$A:$X,MATCH(DimSum!D$1,DimSum_load!$1:$1,0),0),"")</f>
        <v/>
      </c>
      <c r="E166" s="77" t="str">
        <f>IFERROR(VLOOKUP($A166,DimSum_load!$A:$X,MATCH(DimSum!E$1,DimSum_load!$1:$1,0),0),"")</f>
        <v/>
      </c>
      <c r="F166" s="75" t="str">
        <f>IFERROR(VLOOKUP($A166,DimSum_load!$A:$X,MATCH(DimSum!F$1,DimSum_load!$1:$1,0),0),"")</f>
        <v/>
      </c>
      <c r="G166" s="75" t="str">
        <f>IFERROR(VLOOKUP($A166,DimSum_load!$A:$X,MATCH(DimSum!G$1,DimSum_load!$1:$1,0),0),"")</f>
        <v/>
      </c>
      <c r="H166" s="75" t="str">
        <f>IFERROR(VLOOKUP($A166,DimSum_load!$A:$X,MATCH(DimSum!H$1,DimSum_load!$1:$1,0),0),"")</f>
        <v/>
      </c>
      <c r="I166" s="77" t="str">
        <f>IFERROR(VLOOKUP($A166,DimSum_load!$A:$X,MATCH(DimSum!I$1,DimSum_load!$1:$1,0),0),"")</f>
        <v/>
      </c>
      <c r="J166" s="76" t="str">
        <f>IFERROR(VLOOKUP($A166,DimSum_load!$A:$X,MATCH(DimSum!J$1,DimSum_load!$1:$1,0),0),"")</f>
        <v/>
      </c>
      <c r="K166" s="76" t="str">
        <f>IFERROR(VLOOKUP($A166,DimSum_load!$A:$X,MATCH(DimSum!K$1,DimSum_load!$1:$1,0),0),"")</f>
        <v/>
      </c>
      <c r="L166" s="76" t="str">
        <f>IFERROR(VLOOKUP($A166,DimSum_load!$A:$X,MATCH(DimSum!L$1,DimSum_load!$1:$1,0),0),"")</f>
        <v/>
      </c>
      <c r="M166" s="76" t="str">
        <f>IFERROR(VLOOKUP($A166,DimSum_load!$A:$X,MATCH(DimSum!M$1,DimSum_load!$1:$1,0),0),"")</f>
        <v/>
      </c>
      <c r="N166" s="127" t="str">
        <f>IFERROR(VLOOKUP($A166,DimSum_load!$A:$X,MATCH(DimSum!$N$1,DimSum_load!$1:$1,0),0),"")</f>
        <v/>
      </c>
    </row>
    <row r="167" spans="1:14" x14ac:dyDescent="0.25">
      <c r="A167" s="74" t="str">
        <f>IFERROR(DimSum[[#This Row],[Index]],"")</f>
        <v/>
      </c>
      <c r="B167" s="75" t="str">
        <f>IFERROR(VLOOKUP($A167,DimSum_load!$A:$X,MATCH(DimSum!B$1,DimSum_load!$1:$1,0),0),"")</f>
        <v/>
      </c>
      <c r="C167" s="79" t="str">
        <f>IFERROR(VLOOKUP($A167,DimSum_load!$A:$X,MATCH(DimSum!C$1,DimSum_load!$1:$1,0),0),"")</f>
        <v/>
      </c>
      <c r="D167" s="75" t="str">
        <f>IFERROR(VLOOKUP($A167,DimSum_load!$A:$X,MATCH(DimSum!D$1,DimSum_load!$1:$1,0),0),"")</f>
        <v/>
      </c>
      <c r="E167" s="77" t="str">
        <f>IFERROR(VLOOKUP($A167,DimSum_load!$A:$X,MATCH(DimSum!E$1,DimSum_load!$1:$1,0),0),"")</f>
        <v/>
      </c>
      <c r="F167" s="75" t="str">
        <f>IFERROR(VLOOKUP($A167,DimSum_load!$A:$X,MATCH(DimSum!F$1,DimSum_load!$1:$1,0),0),"")</f>
        <v/>
      </c>
      <c r="G167" s="75" t="str">
        <f>IFERROR(VLOOKUP($A167,DimSum_load!$A:$X,MATCH(DimSum!G$1,DimSum_load!$1:$1,0),0),"")</f>
        <v/>
      </c>
      <c r="H167" s="75" t="str">
        <f>IFERROR(VLOOKUP($A167,DimSum_load!$A:$X,MATCH(DimSum!H$1,DimSum_load!$1:$1,0),0),"")</f>
        <v/>
      </c>
      <c r="I167" s="77" t="str">
        <f>IFERROR(VLOOKUP($A167,DimSum_load!$A:$X,MATCH(DimSum!I$1,DimSum_load!$1:$1,0),0),"")</f>
        <v/>
      </c>
      <c r="J167" s="76" t="str">
        <f>IFERROR(VLOOKUP($A167,DimSum_load!$A:$X,MATCH(DimSum!J$1,DimSum_load!$1:$1,0),0),"")</f>
        <v/>
      </c>
      <c r="K167" s="76" t="str">
        <f>IFERROR(VLOOKUP($A167,DimSum_load!$A:$X,MATCH(DimSum!K$1,DimSum_load!$1:$1,0),0),"")</f>
        <v/>
      </c>
      <c r="L167" s="76" t="str">
        <f>IFERROR(VLOOKUP($A167,DimSum_load!$A:$X,MATCH(DimSum!L$1,DimSum_load!$1:$1,0),0),"")</f>
        <v/>
      </c>
      <c r="M167" s="76" t="str">
        <f>IFERROR(VLOOKUP($A167,DimSum_load!$A:$X,MATCH(DimSum!M$1,DimSum_load!$1:$1,0),0),"")</f>
        <v/>
      </c>
      <c r="N167" s="127" t="str">
        <f>IFERROR(VLOOKUP($A167,DimSum_load!$A:$X,MATCH(DimSum!$N$1,DimSum_load!$1:$1,0),0),"")</f>
        <v/>
      </c>
    </row>
    <row r="168" spans="1:14" x14ac:dyDescent="0.25">
      <c r="A168" s="74" t="str">
        <f>IFERROR(DimSum[[#This Row],[Index]],"")</f>
        <v/>
      </c>
      <c r="B168" s="75" t="str">
        <f>IFERROR(VLOOKUP($A168,DimSum_load!$A:$X,MATCH(DimSum!B$1,DimSum_load!$1:$1,0),0),"")</f>
        <v/>
      </c>
      <c r="C168" s="79" t="str">
        <f>IFERROR(VLOOKUP($A168,DimSum_load!$A:$X,MATCH(DimSum!C$1,DimSum_load!$1:$1,0),0),"")</f>
        <v/>
      </c>
      <c r="D168" s="75" t="str">
        <f>IFERROR(VLOOKUP($A168,DimSum_load!$A:$X,MATCH(DimSum!D$1,DimSum_load!$1:$1,0),0),"")</f>
        <v/>
      </c>
      <c r="E168" s="77" t="str">
        <f>IFERROR(VLOOKUP($A168,DimSum_load!$A:$X,MATCH(DimSum!E$1,DimSum_load!$1:$1,0),0),"")</f>
        <v/>
      </c>
      <c r="F168" s="75" t="str">
        <f>IFERROR(VLOOKUP($A168,DimSum_load!$A:$X,MATCH(DimSum!F$1,DimSum_load!$1:$1,0),0),"")</f>
        <v/>
      </c>
      <c r="G168" s="75" t="str">
        <f>IFERROR(VLOOKUP($A168,DimSum_load!$A:$X,MATCH(DimSum!G$1,DimSum_load!$1:$1,0),0),"")</f>
        <v/>
      </c>
      <c r="H168" s="75" t="str">
        <f>IFERROR(VLOOKUP($A168,DimSum_load!$A:$X,MATCH(DimSum!H$1,DimSum_load!$1:$1,0),0),"")</f>
        <v/>
      </c>
      <c r="I168" s="77" t="str">
        <f>IFERROR(VLOOKUP($A168,DimSum_load!$A:$X,MATCH(DimSum!I$1,DimSum_load!$1:$1,0),0),"")</f>
        <v/>
      </c>
      <c r="J168" s="76" t="str">
        <f>IFERROR(VLOOKUP($A168,DimSum_load!$A:$X,MATCH(DimSum!J$1,DimSum_load!$1:$1,0),0),"")</f>
        <v/>
      </c>
      <c r="K168" s="76" t="str">
        <f>IFERROR(VLOOKUP($A168,DimSum_load!$A:$X,MATCH(DimSum!K$1,DimSum_load!$1:$1,0),0),"")</f>
        <v/>
      </c>
      <c r="L168" s="76" t="str">
        <f>IFERROR(VLOOKUP($A168,DimSum_load!$A:$X,MATCH(DimSum!L$1,DimSum_load!$1:$1,0),0),"")</f>
        <v/>
      </c>
      <c r="M168" s="76" t="str">
        <f>IFERROR(VLOOKUP($A168,DimSum_load!$A:$X,MATCH(DimSum!M$1,DimSum_load!$1:$1,0),0),"")</f>
        <v/>
      </c>
      <c r="N168" s="127" t="str">
        <f>IFERROR(VLOOKUP($A168,DimSum_load!$A:$X,MATCH(DimSum!$N$1,DimSum_load!$1:$1,0),0),"")</f>
        <v/>
      </c>
    </row>
    <row r="169" spans="1:14" x14ac:dyDescent="0.25">
      <c r="A169" s="74" t="str">
        <f>IFERROR(DimSum[[#This Row],[Index]],"")</f>
        <v/>
      </c>
      <c r="B169" s="75" t="str">
        <f>IFERROR(VLOOKUP($A169,DimSum_load!$A:$X,MATCH(DimSum!B$1,DimSum_load!$1:$1,0),0),"")</f>
        <v/>
      </c>
      <c r="C169" s="79" t="str">
        <f>IFERROR(VLOOKUP($A169,DimSum_load!$A:$X,MATCH(DimSum!C$1,DimSum_load!$1:$1,0),0),"")</f>
        <v/>
      </c>
      <c r="D169" s="75" t="str">
        <f>IFERROR(VLOOKUP($A169,DimSum_load!$A:$X,MATCH(DimSum!D$1,DimSum_load!$1:$1,0),0),"")</f>
        <v/>
      </c>
      <c r="E169" s="77" t="str">
        <f>IFERROR(VLOOKUP($A169,DimSum_load!$A:$X,MATCH(DimSum!E$1,DimSum_load!$1:$1,0),0),"")</f>
        <v/>
      </c>
      <c r="F169" s="75" t="str">
        <f>IFERROR(VLOOKUP($A169,DimSum_load!$A:$X,MATCH(DimSum!F$1,DimSum_load!$1:$1,0),0),"")</f>
        <v/>
      </c>
      <c r="G169" s="75" t="str">
        <f>IFERROR(VLOOKUP($A169,DimSum_load!$A:$X,MATCH(DimSum!G$1,DimSum_load!$1:$1,0),0),"")</f>
        <v/>
      </c>
      <c r="H169" s="75" t="str">
        <f>IFERROR(VLOOKUP($A169,DimSum_load!$A:$X,MATCH(DimSum!H$1,DimSum_load!$1:$1,0),0),"")</f>
        <v/>
      </c>
      <c r="I169" s="77" t="str">
        <f>IFERROR(VLOOKUP($A169,DimSum_load!$A:$X,MATCH(DimSum!I$1,DimSum_load!$1:$1,0),0),"")</f>
        <v/>
      </c>
      <c r="J169" s="76" t="str">
        <f>IFERROR(VLOOKUP($A169,DimSum_load!$A:$X,MATCH(DimSum!J$1,DimSum_load!$1:$1,0),0),"")</f>
        <v/>
      </c>
      <c r="K169" s="76" t="str">
        <f>IFERROR(VLOOKUP($A169,DimSum_load!$A:$X,MATCH(DimSum!K$1,DimSum_load!$1:$1,0),0),"")</f>
        <v/>
      </c>
      <c r="L169" s="76" t="str">
        <f>IFERROR(VLOOKUP($A169,DimSum_load!$A:$X,MATCH(DimSum!L$1,DimSum_load!$1:$1,0),0),"")</f>
        <v/>
      </c>
      <c r="M169" s="76" t="str">
        <f>IFERROR(VLOOKUP($A169,DimSum_load!$A:$X,MATCH(DimSum!M$1,DimSum_load!$1:$1,0),0),"")</f>
        <v/>
      </c>
      <c r="N169" s="127" t="str">
        <f>IFERROR(VLOOKUP($A169,DimSum_load!$A:$X,MATCH(DimSum!$N$1,DimSum_load!$1:$1,0),0),"")</f>
        <v/>
      </c>
    </row>
    <row r="170" spans="1:14" x14ac:dyDescent="0.25">
      <c r="A170" s="74" t="str">
        <f>IFERROR(DimSum[[#This Row],[Index]],"")</f>
        <v/>
      </c>
      <c r="B170" s="75" t="str">
        <f>IFERROR(VLOOKUP($A170,DimSum_load!$A:$X,MATCH(DimSum!B$1,DimSum_load!$1:$1,0),0),"")</f>
        <v/>
      </c>
      <c r="C170" s="79" t="str">
        <f>IFERROR(VLOOKUP($A170,DimSum_load!$A:$X,MATCH(DimSum!C$1,DimSum_load!$1:$1,0),0),"")</f>
        <v/>
      </c>
      <c r="D170" s="75" t="str">
        <f>IFERROR(VLOOKUP($A170,DimSum_load!$A:$X,MATCH(DimSum!D$1,DimSum_load!$1:$1,0),0),"")</f>
        <v/>
      </c>
      <c r="E170" s="77" t="str">
        <f>IFERROR(VLOOKUP($A170,DimSum_load!$A:$X,MATCH(DimSum!E$1,DimSum_load!$1:$1,0),0),"")</f>
        <v/>
      </c>
      <c r="F170" s="75" t="str">
        <f>IFERROR(VLOOKUP($A170,DimSum_load!$A:$X,MATCH(DimSum!F$1,DimSum_load!$1:$1,0),0),"")</f>
        <v/>
      </c>
      <c r="G170" s="75" t="str">
        <f>IFERROR(VLOOKUP($A170,DimSum_load!$A:$X,MATCH(DimSum!G$1,DimSum_load!$1:$1,0),0),"")</f>
        <v/>
      </c>
      <c r="H170" s="75" t="str">
        <f>IFERROR(VLOOKUP($A170,DimSum_load!$A:$X,MATCH(DimSum!H$1,DimSum_load!$1:$1,0),0),"")</f>
        <v/>
      </c>
      <c r="I170" s="77" t="str">
        <f>IFERROR(VLOOKUP($A170,DimSum_load!$A:$X,MATCH(DimSum!I$1,DimSum_load!$1:$1,0),0),"")</f>
        <v/>
      </c>
      <c r="J170" s="76" t="str">
        <f>IFERROR(VLOOKUP($A170,DimSum_load!$A:$X,MATCH(DimSum!J$1,DimSum_load!$1:$1,0),0),"")</f>
        <v/>
      </c>
      <c r="K170" s="76" t="str">
        <f>IFERROR(VLOOKUP($A170,DimSum_load!$A:$X,MATCH(DimSum!K$1,DimSum_load!$1:$1,0),0),"")</f>
        <v/>
      </c>
      <c r="L170" s="76" t="str">
        <f>IFERROR(VLOOKUP($A170,DimSum_load!$A:$X,MATCH(DimSum!L$1,DimSum_load!$1:$1,0),0),"")</f>
        <v/>
      </c>
      <c r="M170" s="76" t="str">
        <f>IFERROR(VLOOKUP($A170,DimSum_load!$A:$X,MATCH(DimSum!M$1,DimSum_load!$1:$1,0),0),"")</f>
        <v/>
      </c>
      <c r="N170" s="127" t="str">
        <f>IFERROR(VLOOKUP($A170,DimSum_load!$A:$X,MATCH(DimSum!$N$1,DimSum_load!$1:$1,0),0),"")</f>
        <v/>
      </c>
    </row>
    <row r="171" spans="1:14" x14ac:dyDescent="0.25">
      <c r="A171" s="74" t="str">
        <f>IFERROR(DimSum[[#This Row],[Index]],"")</f>
        <v/>
      </c>
      <c r="B171" s="75" t="str">
        <f>IFERROR(VLOOKUP($A171,DimSum_load!$A:$X,MATCH(DimSum!B$1,DimSum_load!$1:$1,0),0),"")</f>
        <v/>
      </c>
      <c r="C171" s="79" t="str">
        <f>IFERROR(VLOOKUP($A171,DimSum_load!$A:$X,MATCH(DimSum!C$1,DimSum_load!$1:$1,0),0),"")</f>
        <v/>
      </c>
      <c r="D171" s="75" t="str">
        <f>IFERROR(VLOOKUP($A171,DimSum_load!$A:$X,MATCH(DimSum!D$1,DimSum_load!$1:$1,0),0),"")</f>
        <v/>
      </c>
      <c r="E171" s="77" t="str">
        <f>IFERROR(VLOOKUP($A171,DimSum_load!$A:$X,MATCH(DimSum!E$1,DimSum_load!$1:$1,0),0),"")</f>
        <v/>
      </c>
      <c r="F171" s="75" t="str">
        <f>IFERROR(VLOOKUP($A171,DimSum_load!$A:$X,MATCH(DimSum!F$1,DimSum_load!$1:$1,0),0),"")</f>
        <v/>
      </c>
      <c r="G171" s="75" t="str">
        <f>IFERROR(VLOOKUP($A171,DimSum_load!$A:$X,MATCH(DimSum!G$1,DimSum_load!$1:$1,0),0),"")</f>
        <v/>
      </c>
      <c r="H171" s="75" t="str">
        <f>IFERROR(VLOOKUP($A171,DimSum_load!$A:$X,MATCH(DimSum!H$1,DimSum_load!$1:$1,0),0),"")</f>
        <v/>
      </c>
      <c r="I171" s="77" t="str">
        <f>IFERROR(VLOOKUP($A171,DimSum_load!$A:$X,MATCH(DimSum!I$1,DimSum_load!$1:$1,0),0),"")</f>
        <v/>
      </c>
      <c r="J171" s="76" t="str">
        <f>IFERROR(VLOOKUP($A171,DimSum_load!$A:$X,MATCH(DimSum!J$1,DimSum_load!$1:$1,0),0),"")</f>
        <v/>
      </c>
      <c r="K171" s="76" t="str">
        <f>IFERROR(VLOOKUP($A171,DimSum_load!$A:$X,MATCH(DimSum!K$1,DimSum_load!$1:$1,0),0),"")</f>
        <v/>
      </c>
      <c r="L171" s="76" t="str">
        <f>IFERROR(VLOOKUP($A171,DimSum_load!$A:$X,MATCH(DimSum!L$1,DimSum_load!$1:$1,0),0),"")</f>
        <v/>
      </c>
      <c r="M171" s="76" t="str">
        <f>IFERROR(VLOOKUP($A171,DimSum_load!$A:$X,MATCH(DimSum!M$1,DimSum_load!$1:$1,0),0),"")</f>
        <v/>
      </c>
      <c r="N171" s="127" t="str">
        <f>IFERROR(VLOOKUP($A171,DimSum_load!$A:$X,MATCH(DimSum!$N$1,DimSum_load!$1:$1,0),0),"")</f>
        <v/>
      </c>
    </row>
    <row r="172" spans="1:14" x14ac:dyDescent="0.25">
      <c r="A172" s="74" t="str">
        <f>IFERROR(DimSum[[#This Row],[Index]],"")</f>
        <v/>
      </c>
      <c r="B172" s="75" t="str">
        <f>IFERROR(VLOOKUP($A172,DimSum_load!$A:$X,MATCH(DimSum!B$1,DimSum_load!$1:$1,0),0),"")</f>
        <v/>
      </c>
      <c r="C172" s="79" t="str">
        <f>IFERROR(VLOOKUP($A172,DimSum_load!$A:$X,MATCH(DimSum!C$1,DimSum_load!$1:$1,0),0),"")</f>
        <v/>
      </c>
      <c r="D172" s="75" t="str">
        <f>IFERROR(VLOOKUP($A172,DimSum_load!$A:$X,MATCH(DimSum!D$1,DimSum_load!$1:$1,0),0),"")</f>
        <v/>
      </c>
      <c r="E172" s="77" t="str">
        <f>IFERROR(VLOOKUP($A172,DimSum_load!$A:$X,MATCH(DimSum!E$1,DimSum_load!$1:$1,0),0),"")</f>
        <v/>
      </c>
      <c r="F172" s="75" t="str">
        <f>IFERROR(VLOOKUP($A172,DimSum_load!$A:$X,MATCH(DimSum!F$1,DimSum_load!$1:$1,0),0),"")</f>
        <v/>
      </c>
      <c r="G172" s="75" t="str">
        <f>IFERROR(VLOOKUP($A172,DimSum_load!$A:$X,MATCH(DimSum!G$1,DimSum_load!$1:$1,0),0),"")</f>
        <v/>
      </c>
      <c r="H172" s="75" t="str">
        <f>IFERROR(VLOOKUP($A172,DimSum_load!$A:$X,MATCH(DimSum!H$1,DimSum_load!$1:$1,0),0),"")</f>
        <v/>
      </c>
      <c r="I172" s="77" t="str">
        <f>IFERROR(VLOOKUP($A172,DimSum_load!$A:$X,MATCH(DimSum!I$1,DimSum_load!$1:$1,0),0),"")</f>
        <v/>
      </c>
      <c r="J172" s="76" t="str">
        <f>IFERROR(VLOOKUP($A172,DimSum_load!$A:$X,MATCH(DimSum!J$1,DimSum_load!$1:$1,0),0),"")</f>
        <v/>
      </c>
      <c r="K172" s="76" t="str">
        <f>IFERROR(VLOOKUP($A172,DimSum_load!$A:$X,MATCH(DimSum!K$1,DimSum_load!$1:$1,0),0),"")</f>
        <v/>
      </c>
      <c r="L172" s="76" t="str">
        <f>IFERROR(VLOOKUP($A172,DimSum_load!$A:$X,MATCH(DimSum!L$1,DimSum_load!$1:$1,0),0),"")</f>
        <v/>
      </c>
      <c r="M172" s="76" t="str">
        <f>IFERROR(VLOOKUP($A172,DimSum_load!$A:$X,MATCH(DimSum!M$1,DimSum_load!$1:$1,0),0),"")</f>
        <v/>
      </c>
      <c r="N172" s="127" t="str">
        <f>IFERROR(VLOOKUP($A172,DimSum_load!$A:$X,MATCH(DimSum!$N$1,DimSum_load!$1:$1,0),0),"")</f>
        <v/>
      </c>
    </row>
    <row r="173" spans="1:14" x14ac:dyDescent="0.25">
      <c r="A173" s="74" t="str">
        <f>IFERROR(DimSum[[#This Row],[Index]],"")</f>
        <v/>
      </c>
      <c r="B173" s="75" t="str">
        <f>IFERROR(VLOOKUP($A173,DimSum_load!$A:$X,MATCH(DimSum!B$1,DimSum_load!$1:$1,0),0),"")</f>
        <v/>
      </c>
      <c r="C173" s="79" t="str">
        <f>IFERROR(VLOOKUP($A173,DimSum_load!$A:$X,MATCH(DimSum!C$1,DimSum_load!$1:$1,0),0),"")</f>
        <v/>
      </c>
      <c r="D173" s="75" t="str">
        <f>IFERROR(VLOOKUP($A173,DimSum_load!$A:$X,MATCH(DimSum!D$1,DimSum_load!$1:$1,0),0),"")</f>
        <v/>
      </c>
      <c r="E173" s="77" t="str">
        <f>IFERROR(VLOOKUP($A173,DimSum_load!$A:$X,MATCH(DimSum!E$1,DimSum_load!$1:$1,0),0),"")</f>
        <v/>
      </c>
      <c r="F173" s="75" t="str">
        <f>IFERROR(VLOOKUP($A173,DimSum_load!$A:$X,MATCH(DimSum!F$1,DimSum_load!$1:$1,0),0),"")</f>
        <v/>
      </c>
      <c r="G173" s="75" t="str">
        <f>IFERROR(VLOOKUP($A173,DimSum_load!$A:$X,MATCH(DimSum!G$1,DimSum_load!$1:$1,0),0),"")</f>
        <v/>
      </c>
      <c r="H173" s="75" t="str">
        <f>IFERROR(VLOOKUP($A173,DimSum_load!$A:$X,MATCH(DimSum!H$1,DimSum_load!$1:$1,0),0),"")</f>
        <v/>
      </c>
      <c r="I173" s="77" t="str">
        <f>IFERROR(VLOOKUP($A173,DimSum_load!$A:$X,MATCH(DimSum!I$1,DimSum_load!$1:$1,0),0),"")</f>
        <v/>
      </c>
      <c r="J173" s="76" t="str">
        <f>IFERROR(VLOOKUP($A173,DimSum_load!$A:$X,MATCH(DimSum!J$1,DimSum_load!$1:$1,0),0),"")</f>
        <v/>
      </c>
      <c r="K173" s="76" t="str">
        <f>IFERROR(VLOOKUP($A173,DimSum_load!$A:$X,MATCH(DimSum!K$1,DimSum_load!$1:$1,0),0),"")</f>
        <v/>
      </c>
      <c r="L173" s="76" t="str">
        <f>IFERROR(VLOOKUP($A173,DimSum_load!$A:$X,MATCH(DimSum!L$1,DimSum_load!$1:$1,0),0),"")</f>
        <v/>
      </c>
      <c r="M173" s="76" t="str">
        <f>IFERROR(VLOOKUP($A173,DimSum_load!$A:$X,MATCH(DimSum!M$1,DimSum_load!$1:$1,0),0),"")</f>
        <v/>
      </c>
      <c r="N173" s="127" t="str">
        <f>IFERROR(VLOOKUP($A173,DimSum_load!$A:$X,MATCH(DimSum!$N$1,DimSum_load!$1:$1,0),0),"")</f>
        <v/>
      </c>
    </row>
    <row r="174" spans="1:14" x14ac:dyDescent="0.25">
      <c r="A174" s="74" t="str">
        <f>IFERROR(DimSum[[#This Row],[Index]],"")</f>
        <v/>
      </c>
      <c r="B174" s="75" t="str">
        <f>IFERROR(VLOOKUP($A174,DimSum_load!$A:$X,MATCH(DimSum!B$1,DimSum_load!$1:$1,0),0),"")</f>
        <v/>
      </c>
      <c r="C174" s="79" t="str">
        <f>IFERROR(VLOOKUP($A174,DimSum_load!$A:$X,MATCH(DimSum!C$1,DimSum_load!$1:$1,0),0),"")</f>
        <v/>
      </c>
      <c r="D174" s="75" t="str">
        <f>IFERROR(VLOOKUP($A174,DimSum_load!$A:$X,MATCH(DimSum!D$1,DimSum_load!$1:$1,0),0),"")</f>
        <v/>
      </c>
      <c r="E174" s="77" t="str">
        <f>IFERROR(VLOOKUP($A174,DimSum_load!$A:$X,MATCH(DimSum!E$1,DimSum_load!$1:$1,0),0),"")</f>
        <v/>
      </c>
      <c r="F174" s="75" t="str">
        <f>IFERROR(VLOOKUP($A174,DimSum_load!$A:$X,MATCH(DimSum!F$1,DimSum_load!$1:$1,0),0),"")</f>
        <v/>
      </c>
      <c r="G174" s="75" t="str">
        <f>IFERROR(VLOOKUP($A174,DimSum_load!$A:$X,MATCH(DimSum!G$1,DimSum_load!$1:$1,0),0),"")</f>
        <v/>
      </c>
      <c r="H174" s="75" t="str">
        <f>IFERROR(VLOOKUP($A174,DimSum_load!$A:$X,MATCH(DimSum!H$1,DimSum_load!$1:$1,0),0),"")</f>
        <v/>
      </c>
      <c r="I174" s="77" t="str">
        <f>IFERROR(VLOOKUP($A174,DimSum_load!$A:$X,MATCH(DimSum!I$1,DimSum_load!$1:$1,0),0),"")</f>
        <v/>
      </c>
      <c r="J174" s="76" t="str">
        <f>IFERROR(VLOOKUP($A174,DimSum_load!$A:$X,MATCH(DimSum!J$1,DimSum_load!$1:$1,0),0),"")</f>
        <v/>
      </c>
      <c r="K174" s="76" t="str">
        <f>IFERROR(VLOOKUP($A174,DimSum_load!$A:$X,MATCH(DimSum!K$1,DimSum_load!$1:$1,0),0),"")</f>
        <v/>
      </c>
      <c r="L174" s="76" t="str">
        <f>IFERROR(VLOOKUP($A174,DimSum_load!$A:$X,MATCH(DimSum!L$1,DimSum_load!$1:$1,0),0),"")</f>
        <v/>
      </c>
      <c r="M174" s="76" t="str">
        <f>IFERROR(VLOOKUP($A174,DimSum_load!$A:$X,MATCH(DimSum!M$1,DimSum_load!$1:$1,0),0),"")</f>
        <v/>
      </c>
      <c r="N174" s="127" t="str">
        <f>IFERROR(VLOOKUP($A174,DimSum_load!$A:$X,MATCH(DimSum!$N$1,DimSum_load!$1:$1,0),0),"")</f>
        <v/>
      </c>
    </row>
    <row r="175" spans="1:14" x14ac:dyDescent="0.25">
      <c r="A175" s="74" t="str">
        <f>IFERROR(DimSum[[#This Row],[Index]],"")</f>
        <v/>
      </c>
      <c r="B175" s="75" t="str">
        <f>IFERROR(VLOOKUP($A175,DimSum_load!$A:$X,MATCH(DimSum!B$1,DimSum_load!$1:$1,0),0),"")</f>
        <v/>
      </c>
      <c r="C175" s="79" t="str">
        <f>IFERROR(VLOOKUP($A175,DimSum_load!$A:$X,MATCH(DimSum!C$1,DimSum_load!$1:$1,0),0),"")</f>
        <v/>
      </c>
      <c r="D175" s="75" t="str">
        <f>IFERROR(VLOOKUP($A175,DimSum_load!$A:$X,MATCH(DimSum!D$1,DimSum_load!$1:$1,0),0),"")</f>
        <v/>
      </c>
      <c r="E175" s="77" t="str">
        <f>IFERROR(VLOOKUP($A175,DimSum_load!$A:$X,MATCH(DimSum!E$1,DimSum_load!$1:$1,0),0),"")</f>
        <v/>
      </c>
      <c r="F175" s="75" t="str">
        <f>IFERROR(VLOOKUP($A175,DimSum_load!$A:$X,MATCH(DimSum!F$1,DimSum_load!$1:$1,0),0),"")</f>
        <v/>
      </c>
      <c r="G175" s="75" t="str">
        <f>IFERROR(VLOOKUP($A175,DimSum_load!$A:$X,MATCH(DimSum!G$1,DimSum_load!$1:$1,0),0),"")</f>
        <v/>
      </c>
      <c r="H175" s="75" t="str">
        <f>IFERROR(VLOOKUP($A175,DimSum_load!$A:$X,MATCH(DimSum!H$1,DimSum_load!$1:$1,0),0),"")</f>
        <v/>
      </c>
      <c r="I175" s="77" t="str">
        <f>IFERROR(VLOOKUP($A175,DimSum_load!$A:$X,MATCH(DimSum!I$1,DimSum_load!$1:$1,0),0),"")</f>
        <v/>
      </c>
      <c r="J175" s="76" t="str">
        <f>IFERROR(VLOOKUP($A175,DimSum_load!$A:$X,MATCH(DimSum!J$1,DimSum_load!$1:$1,0),0),"")</f>
        <v/>
      </c>
      <c r="K175" s="76" t="str">
        <f>IFERROR(VLOOKUP($A175,DimSum_load!$A:$X,MATCH(DimSum!K$1,DimSum_load!$1:$1,0),0),"")</f>
        <v/>
      </c>
      <c r="L175" s="76" t="str">
        <f>IFERROR(VLOOKUP($A175,DimSum_load!$A:$X,MATCH(DimSum!L$1,DimSum_load!$1:$1,0),0),"")</f>
        <v/>
      </c>
      <c r="M175" s="76" t="str">
        <f>IFERROR(VLOOKUP($A175,DimSum_load!$A:$X,MATCH(DimSum!M$1,DimSum_load!$1:$1,0),0),"")</f>
        <v/>
      </c>
      <c r="N175" s="127" t="str">
        <f>IFERROR(VLOOKUP($A175,DimSum_load!$A:$X,MATCH(DimSum!$N$1,DimSum_load!$1:$1,0),0),"")</f>
        <v/>
      </c>
    </row>
    <row r="176" spans="1:14" x14ac:dyDescent="0.25">
      <c r="A176" s="74" t="str">
        <f>IFERROR(DimSum[[#This Row],[Index]],"")</f>
        <v/>
      </c>
      <c r="B176" s="75" t="str">
        <f>IFERROR(VLOOKUP($A176,DimSum_load!$A:$X,MATCH(DimSum!B$1,DimSum_load!$1:$1,0),0),"")</f>
        <v/>
      </c>
      <c r="C176" s="79" t="str">
        <f>IFERROR(VLOOKUP($A176,DimSum_load!$A:$X,MATCH(DimSum!C$1,DimSum_load!$1:$1,0),0),"")</f>
        <v/>
      </c>
      <c r="D176" s="75" t="str">
        <f>IFERROR(VLOOKUP($A176,DimSum_load!$A:$X,MATCH(DimSum!D$1,DimSum_load!$1:$1,0),0),"")</f>
        <v/>
      </c>
      <c r="E176" s="77" t="str">
        <f>IFERROR(VLOOKUP($A176,DimSum_load!$A:$X,MATCH(DimSum!E$1,DimSum_load!$1:$1,0),0),"")</f>
        <v/>
      </c>
      <c r="F176" s="75" t="str">
        <f>IFERROR(VLOOKUP($A176,DimSum_load!$A:$X,MATCH(DimSum!F$1,DimSum_load!$1:$1,0),0),"")</f>
        <v/>
      </c>
      <c r="G176" s="75" t="str">
        <f>IFERROR(VLOOKUP($A176,DimSum_load!$A:$X,MATCH(DimSum!G$1,DimSum_load!$1:$1,0),0),"")</f>
        <v/>
      </c>
      <c r="H176" s="75" t="str">
        <f>IFERROR(VLOOKUP($A176,DimSum_load!$A:$X,MATCH(DimSum!H$1,DimSum_load!$1:$1,0),0),"")</f>
        <v/>
      </c>
      <c r="I176" s="77" t="str">
        <f>IFERROR(VLOOKUP($A176,DimSum_load!$A:$X,MATCH(DimSum!I$1,DimSum_load!$1:$1,0),0),"")</f>
        <v/>
      </c>
      <c r="J176" s="76" t="str">
        <f>IFERROR(VLOOKUP($A176,DimSum_load!$A:$X,MATCH(DimSum!J$1,DimSum_load!$1:$1,0),0),"")</f>
        <v/>
      </c>
      <c r="K176" s="76" t="str">
        <f>IFERROR(VLOOKUP($A176,DimSum_load!$A:$X,MATCH(DimSum!K$1,DimSum_load!$1:$1,0),0),"")</f>
        <v/>
      </c>
      <c r="L176" s="76" t="str">
        <f>IFERROR(VLOOKUP($A176,DimSum_load!$A:$X,MATCH(DimSum!L$1,DimSum_load!$1:$1,0),0),"")</f>
        <v/>
      </c>
      <c r="M176" s="76" t="str">
        <f>IFERROR(VLOOKUP($A176,DimSum_load!$A:$X,MATCH(DimSum!M$1,DimSum_load!$1:$1,0),0),"")</f>
        <v/>
      </c>
      <c r="N176" s="127" t="str">
        <f>IFERROR(VLOOKUP($A176,DimSum_load!$A:$X,MATCH(DimSum!$N$1,DimSum_load!$1:$1,0),0),"")</f>
        <v/>
      </c>
    </row>
    <row r="177" spans="1:14" x14ac:dyDescent="0.25">
      <c r="A177" s="74" t="str">
        <f>IFERROR(DimSum[[#This Row],[Index]],"")</f>
        <v/>
      </c>
      <c r="B177" s="75" t="str">
        <f>IFERROR(VLOOKUP($A177,DimSum_load!$A:$X,MATCH(DimSum!B$1,DimSum_load!$1:$1,0),0),"")</f>
        <v/>
      </c>
      <c r="C177" s="79" t="str">
        <f>IFERROR(VLOOKUP($A177,DimSum_load!$A:$X,MATCH(DimSum!C$1,DimSum_load!$1:$1,0),0),"")</f>
        <v/>
      </c>
      <c r="D177" s="75" t="str">
        <f>IFERROR(VLOOKUP($A177,DimSum_load!$A:$X,MATCH(DimSum!D$1,DimSum_load!$1:$1,0),0),"")</f>
        <v/>
      </c>
      <c r="E177" s="77" t="str">
        <f>IFERROR(VLOOKUP($A177,DimSum_load!$A:$X,MATCH(DimSum!E$1,DimSum_load!$1:$1,0),0),"")</f>
        <v/>
      </c>
      <c r="F177" s="75" t="str">
        <f>IFERROR(VLOOKUP($A177,DimSum_load!$A:$X,MATCH(DimSum!F$1,DimSum_load!$1:$1,0),0),"")</f>
        <v/>
      </c>
      <c r="G177" s="75" t="str">
        <f>IFERROR(VLOOKUP($A177,DimSum_load!$A:$X,MATCH(DimSum!G$1,DimSum_load!$1:$1,0),0),"")</f>
        <v/>
      </c>
      <c r="H177" s="75" t="str">
        <f>IFERROR(VLOOKUP($A177,DimSum_load!$A:$X,MATCH(DimSum!H$1,DimSum_load!$1:$1,0),0),"")</f>
        <v/>
      </c>
      <c r="I177" s="77" t="str">
        <f>IFERROR(VLOOKUP($A177,DimSum_load!$A:$X,MATCH(DimSum!I$1,DimSum_load!$1:$1,0),0),"")</f>
        <v/>
      </c>
      <c r="J177" s="76" t="str">
        <f>IFERROR(VLOOKUP($A177,DimSum_load!$A:$X,MATCH(DimSum!J$1,DimSum_load!$1:$1,0),0),"")</f>
        <v/>
      </c>
      <c r="K177" s="76" t="str">
        <f>IFERROR(VLOOKUP($A177,DimSum_load!$A:$X,MATCH(DimSum!K$1,DimSum_load!$1:$1,0),0),"")</f>
        <v/>
      </c>
      <c r="L177" s="76" t="str">
        <f>IFERROR(VLOOKUP($A177,DimSum_load!$A:$X,MATCH(DimSum!L$1,DimSum_load!$1:$1,0),0),"")</f>
        <v/>
      </c>
      <c r="M177" s="76" t="str">
        <f>IFERROR(VLOOKUP($A177,DimSum_load!$A:$X,MATCH(DimSum!M$1,DimSum_load!$1:$1,0),0),"")</f>
        <v/>
      </c>
      <c r="N177" s="127" t="str">
        <f>IFERROR(VLOOKUP($A177,DimSum_load!$A:$X,MATCH(DimSum!$N$1,DimSum_load!$1:$1,0),0),"")</f>
        <v/>
      </c>
    </row>
    <row r="178" spans="1:14" x14ac:dyDescent="0.25">
      <c r="A178" s="74" t="str">
        <f>IFERROR(DimSum[[#This Row],[Index]],"")</f>
        <v/>
      </c>
      <c r="B178" s="75" t="str">
        <f>IFERROR(VLOOKUP($A178,DimSum_load!$A:$X,MATCH(DimSum!B$1,DimSum_load!$1:$1,0),0),"")</f>
        <v/>
      </c>
      <c r="C178" s="79" t="str">
        <f>IFERROR(VLOOKUP($A178,DimSum_load!$A:$X,MATCH(DimSum!C$1,DimSum_load!$1:$1,0),0),"")</f>
        <v/>
      </c>
      <c r="D178" s="75" t="str">
        <f>IFERROR(VLOOKUP($A178,DimSum_load!$A:$X,MATCH(DimSum!D$1,DimSum_load!$1:$1,0),0),"")</f>
        <v/>
      </c>
      <c r="E178" s="77" t="str">
        <f>IFERROR(VLOOKUP($A178,DimSum_load!$A:$X,MATCH(DimSum!E$1,DimSum_load!$1:$1,0),0),"")</f>
        <v/>
      </c>
      <c r="F178" s="75" t="str">
        <f>IFERROR(VLOOKUP($A178,DimSum_load!$A:$X,MATCH(DimSum!F$1,DimSum_load!$1:$1,0),0),"")</f>
        <v/>
      </c>
      <c r="G178" s="75" t="str">
        <f>IFERROR(VLOOKUP($A178,DimSum_load!$A:$X,MATCH(DimSum!G$1,DimSum_load!$1:$1,0),0),"")</f>
        <v/>
      </c>
      <c r="H178" s="75" t="str">
        <f>IFERROR(VLOOKUP($A178,DimSum_load!$A:$X,MATCH(DimSum!H$1,DimSum_load!$1:$1,0),0),"")</f>
        <v/>
      </c>
      <c r="I178" s="77" t="str">
        <f>IFERROR(VLOOKUP($A178,DimSum_load!$A:$X,MATCH(DimSum!I$1,DimSum_load!$1:$1,0),0),"")</f>
        <v/>
      </c>
      <c r="J178" s="76" t="str">
        <f>IFERROR(VLOOKUP($A178,DimSum_load!$A:$X,MATCH(DimSum!J$1,DimSum_load!$1:$1,0),0),"")</f>
        <v/>
      </c>
      <c r="K178" s="76" t="str">
        <f>IFERROR(VLOOKUP($A178,DimSum_load!$A:$X,MATCH(DimSum!K$1,DimSum_load!$1:$1,0),0),"")</f>
        <v/>
      </c>
      <c r="L178" s="76" t="str">
        <f>IFERROR(VLOOKUP($A178,DimSum_load!$A:$X,MATCH(DimSum!L$1,DimSum_load!$1:$1,0),0),"")</f>
        <v/>
      </c>
      <c r="M178" s="76" t="str">
        <f>IFERROR(VLOOKUP($A178,DimSum_load!$A:$X,MATCH(DimSum!M$1,DimSum_load!$1:$1,0),0),"")</f>
        <v/>
      </c>
      <c r="N178" s="127" t="str">
        <f>IFERROR(VLOOKUP($A178,DimSum_load!$A:$X,MATCH(DimSum!$N$1,DimSum_load!$1:$1,0),0),"")</f>
        <v/>
      </c>
    </row>
    <row r="179" spans="1:14" x14ac:dyDescent="0.25">
      <c r="A179" s="74" t="str">
        <f>IFERROR(DimSum[[#This Row],[Index]],"")</f>
        <v/>
      </c>
      <c r="B179" s="75" t="str">
        <f>IFERROR(VLOOKUP($A179,DimSum_load!$A:$X,MATCH(DimSum!B$1,DimSum_load!$1:$1,0),0),"")</f>
        <v/>
      </c>
      <c r="C179" s="79" t="str">
        <f>IFERROR(VLOOKUP($A179,DimSum_load!$A:$X,MATCH(DimSum!C$1,DimSum_load!$1:$1,0),0),"")</f>
        <v/>
      </c>
      <c r="D179" s="75" t="str">
        <f>IFERROR(VLOOKUP($A179,DimSum_load!$A:$X,MATCH(DimSum!D$1,DimSum_load!$1:$1,0),0),"")</f>
        <v/>
      </c>
      <c r="E179" s="77" t="str">
        <f>IFERROR(VLOOKUP($A179,DimSum_load!$A:$X,MATCH(DimSum!E$1,DimSum_load!$1:$1,0),0),"")</f>
        <v/>
      </c>
      <c r="F179" s="75" t="str">
        <f>IFERROR(VLOOKUP($A179,DimSum_load!$A:$X,MATCH(DimSum!F$1,DimSum_load!$1:$1,0),0),"")</f>
        <v/>
      </c>
      <c r="G179" s="75" t="str">
        <f>IFERROR(VLOOKUP($A179,DimSum_load!$A:$X,MATCH(DimSum!G$1,DimSum_load!$1:$1,0),0),"")</f>
        <v/>
      </c>
      <c r="H179" s="75" t="str">
        <f>IFERROR(VLOOKUP($A179,DimSum_load!$A:$X,MATCH(DimSum!H$1,DimSum_load!$1:$1,0),0),"")</f>
        <v/>
      </c>
      <c r="I179" s="77" t="str">
        <f>IFERROR(VLOOKUP($A179,DimSum_load!$A:$X,MATCH(DimSum!I$1,DimSum_load!$1:$1,0),0),"")</f>
        <v/>
      </c>
      <c r="J179" s="76" t="str">
        <f>IFERROR(VLOOKUP($A179,DimSum_load!$A:$X,MATCH(DimSum!J$1,DimSum_load!$1:$1,0),0),"")</f>
        <v/>
      </c>
      <c r="K179" s="76" t="str">
        <f>IFERROR(VLOOKUP($A179,DimSum_load!$A:$X,MATCH(DimSum!K$1,DimSum_load!$1:$1,0),0),"")</f>
        <v/>
      </c>
      <c r="L179" s="76" t="str">
        <f>IFERROR(VLOOKUP($A179,DimSum_load!$A:$X,MATCH(DimSum!L$1,DimSum_load!$1:$1,0),0),"")</f>
        <v/>
      </c>
      <c r="M179" s="76" t="str">
        <f>IFERROR(VLOOKUP($A179,DimSum_load!$A:$X,MATCH(DimSum!M$1,DimSum_load!$1:$1,0),0),"")</f>
        <v/>
      </c>
      <c r="N179" s="127" t="str">
        <f>IFERROR(VLOOKUP($A179,DimSum_load!$A:$X,MATCH(DimSum!$N$1,DimSum_load!$1:$1,0),0),"")</f>
        <v/>
      </c>
    </row>
    <row r="180" spans="1:14" x14ac:dyDescent="0.25">
      <c r="A180" s="74" t="str">
        <f>IFERROR(DimSum[[#This Row],[Index]],"")</f>
        <v/>
      </c>
      <c r="B180" s="75" t="str">
        <f>IFERROR(VLOOKUP($A180,DimSum_load!$A:$X,MATCH(DimSum!B$1,DimSum_load!$1:$1,0),0),"")</f>
        <v/>
      </c>
      <c r="C180" s="79" t="str">
        <f>IFERROR(VLOOKUP($A180,DimSum_load!$A:$X,MATCH(DimSum!C$1,DimSum_load!$1:$1,0),0),"")</f>
        <v/>
      </c>
      <c r="D180" s="75" t="str">
        <f>IFERROR(VLOOKUP($A180,DimSum_load!$A:$X,MATCH(DimSum!D$1,DimSum_load!$1:$1,0),0),"")</f>
        <v/>
      </c>
      <c r="E180" s="77" t="str">
        <f>IFERROR(VLOOKUP($A180,DimSum_load!$A:$X,MATCH(DimSum!E$1,DimSum_load!$1:$1,0),0),"")</f>
        <v/>
      </c>
      <c r="F180" s="75" t="str">
        <f>IFERROR(VLOOKUP($A180,DimSum_load!$A:$X,MATCH(DimSum!F$1,DimSum_load!$1:$1,0),0),"")</f>
        <v/>
      </c>
      <c r="G180" s="75" t="str">
        <f>IFERROR(VLOOKUP($A180,DimSum_load!$A:$X,MATCH(DimSum!G$1,DimSum_load!$1:$1,0),0),"")</f>
        <v/>
      </c>
      <c r="H180" s="75" t="str">
        <f>IFERROR(VLOOKUP($A180,DimSum_load!$A:$X,MATCH(DimSum!H$1,DimSum_load!$1:$1,0),0),"")</f>
        <v/>
      </c>
      <c r="I180" s="77" t="str">
        <f>IFERROR(VLOOKUP($A180,DimSum_load!$A:$X,MATCH(DimSum!I$1,DimSum_load!$1:$1,0),0),"")</f>
        <v/>
      </c>
      <c r="J180" s="76" t="str">
        <f>IFERROR(VLOOKUP($A180,DimSum_load!$A:$X,MATCH(DimSum!J$1,DimSum_load!$1:$1,0),0),"")</f>
        <v/>
      </c>
      <c r="K180" s="76" t="str">
        <f>IFERROR(VLOOKUP($A180,DimSum_load!$A:$X,MATCH(DimSum!K$1,DimSum_load!$1:$1,0),0),"")</f>
        <v/>
      </c>
      <c r="L180" s="76" t="str">
        <f>IFERROR(VLOOKUP($A180,DimSum_load!$A:$X,MATCH(DimSum!L$1,DimSum_load!$1:$1,0),0),"")</f>
        <v/>
      </c>
      <c r="M180" s="76" t="str">
        <f>IFERROR(VLOOKUP($A180,DimSum_load!$A:$X,MATCH(DimSum!M$1,DimSum_load!$1:$1,0),0),"")</f>
        <v/>
      </c>
      <c r="N180" s="127" t="str">
        <f>IFERROR(VLOOKUP($A180,DimSum_load!$A:$X,MATCH(DimSum!$N$1,DimSum_load!$1:$1,0),0),"")</f>
        <v/>
      </c>
    </row>
    <row r="181" spans="1:14" x14ac:dyDescent="0.25">
      <c r="A181" s="74" t="str">
        <f>IFERROR(DimSum[[#This Row],[Index]],"")</f>
        <v/>
      </c>
      <c r="B181" s="75" t="str">
        <f>IFERROR(VLOOKUP($A181,DimSum_load!$A:$X,MATCH(DimSum!B$1,DimSum_load!$1:$1,0),0),"")</f>
        <v/>
      </c>
      <c r="C181" s="79" t="str">
        <f>IFERROR(VLOOKUP($A181,DimSum_load!$A:$X,MATCH(DimSum!C$1,DimSum_load!$1:$1,0),0),"")</f>
        <v/>
      </c>
      <c r="D181" s="75" t="str">
        <f>IFERROR(VLOOKUP($A181,DimSum_load!$A:$X,MATCH(DimSum!D$1,DimSum_load!$1:$1,0),0),"")</f>
        <v/>
      </c>
      <c r="E181" s="77" t="str">
        <f>IFERROR(VLOOKUP($A181,DimSum_load!$A:$X,MATCH(DimSum!E$1,DimSum_load!$1:$1,0),0),"")</f>
        <v/>
      </c>
      <c r="F181" s="75" t="str">
        <f>IFERROR(VLOOKUP($A181,DimSum_load!$A:$X,MATCH(DimSum!F$1,DimSum_load!$1:$1,0),0),"")</f>
        <v/>
      </c>
      <c r="G181" s="75" t="str">
        <f>IFERROR(VLOOKUP($A181,DimSum_load!$A:$X,MATCH(DimSum!G$1,DimSum_load!$1:$1,0),0),"")</f>
        <v/>
      </c>
      <c r="H181" s="75" t="str">
        <f>IFERROR(VLOOKUP($A181,DimSum_load!$A:$X,MATCH(DimSum!H$1,DimSum_load!$1:$1,0),0),"")</f>
        <v/>
      </c>
      <c r="I181" s="77" t="str">
        <f>IFERROR(VLOOKUP($A181,DimSum_load!$A:$X,MATCH(DimSum!I$1,DimSum_load!$1:$1,0),0),"")</f>
        <v/>
      </c>
      <c r="J181" s="76" t="str">
        <f>IFERROR(VLOOKUP($A181,DimSum_load!$A:$X,MATCH(DimSum!J$1,DimSum_load!$1:$1,0),0),"")</f>
        <v/>
      </c>
      <c r="K181" s="76" t="str">
        <f>IFERROR(VLOOKUP($A181,DimSum_load!$A:$X,MATCH(DimSum!K$1,DimSum_load!$1:$1,0),0),"")</f>
        <v/>
      </c>
      <c r="L181" s="76" t="str">
        <f>IFERROR(VLOOKUP($A181,DimSum_load!$A:$X,MATCH(DimSum!L$1,DimSum_load!$1:$1,0),0),"")</f>
        <v/>
      </c>
      <c r="M181" s="76" t="str">
        <f>IFERROR(VLOOKUP($A181,DimSum_load!$A:$X,MATCH(DimSum!M$1,DimSum_load!$1:$1,0),0),"")</f>
        <v/>
      </c>
      <c r="N181" s="127" t="str">
        <f>IFERROR(VLOOKUP($A181,DimSum_load!$A:$X,MATCH(DimSum!$N$1,DimSum_load!$1:$1,0),0),"")</f>
        <v/>
      </c>
    </row>
    <row r="182" spans="1:14" x14ac:dyDescent="0.25">
      <c r="A182" s="74" t="str">
        <f>IFERROR(DimSum[[#This Row],[Index]],"")</f>
        <v/>
      </c>
      <c r="B182" s="75" t="str">
        <f>IFERROR(VLOOKUP($A182,DimSum_load!$A:$X,MATCH(DimSum!B$1,DimSum_load!$1:$1,0),0),"")</f>
        <v/>
      </c>
      <c r="C182" s="79" t="str">
        <f>IFERROR(VLOOKUP($A182,DimSum_load!$A:$X,MATCH(DimSum!C$1,DimSum_load!$1:$1,0),0),"")</f>
        <v/>
      </c>
      <c r="D182" s="75" t="str">
        <f>IFERROR(VLOOKUP($A182,DimSum_load!$A:$X,MATCH(DimSum!D$1,DimSum_load!$1:$1,0),0),"")</f>
        <v/>
      </c>
      <c r="E182" s="77" t="str">
        <f>IFERROR(VLOOKUP($A182,DimSum_load!$A:$X,MATCH(DimSum!E$1,DimSum_load!$1:$1,0),0),"")</f>
        <v/>
      </c>
      <c r="F182" s="75" t="str">
        <f>IFERROR(VLOOKUP($A182,DimSum_load!$A:$X,MATCH(DimSum!F$1,DimSum_load!$1:$1,0),0),"")</f>
        <v/>
      </c>
      <c r="G182" s="75" t="str">
        <f>IFERROR(VLOOKUP($A182,DimSum_load!$A:$X,MATCH(DimSum!G$1,DimSum_load!$1:$1,0),0),"")</f>
        <v/>
      </c>
      <c r="H182" s="75" t="str">
        <f>IFERROR(VLOOKUP($A182,DimSum_load!$A:$X,MATCH(DimSum!H$1,DimSum_load!$1:$1,0),0),"")</f>
        <v/>
      </c>
      <c r="I182" s="77" t="str">
        <f>IFERROR(VLOOKUP($A182,DimSum_load!$A:$X,MATCH(DimSum!I$1,DimSum_load!$1:$1,0),0),"")</f>
        <v/>
      </c>
      <c r="J182" s="76" t="str">
        <f>IFERROR(VLOOKUP($A182,DimSum_load!$A:$X,MATCH(DimSum!J$1,DimSum_load!$1:$1,0),0),"")</f>
        <v/>
      </c>
      <c r="K182" s="76" t="str">
        <f>IFERROR(VLOOKUP($A182,DimSum_load!$A:$X,MATCH(DimSum!K$1,DimSum_load!$1:$1,0),0),"")</f>
        <v/>
      </c>
      <c r="L182" s="76" t="str">
        <f>IFERROR(VLOOKUP($A182,DimSum_load!$A:$X,MATCH(DimSum!L$1,DimSum_load!$1:$1,0),0),"")</f>
        <v/>
      </c>
      <c r="M182" s="76" t="str">
        <f>IFERROR(VLOOKUP($A182,DimSum_load!$A:$X,MATCH(DimSum!M$1,DimSum_load!$1:$1,0),0),"")</f>
        <v/>
      </c>
      <c r="N182" s="127" t="str">
        <f>IFERROR(VLOOKUP($A182,DimSum_load!$A:$X,MATCH(DimSum!$N$1,DimSum_load!$1:$1,0),0),"")</f>
        <v/>
      </c>
    </row>
    <row r="183" spans="1:14" x14ac:dyDescent="0.25">
      <c r="A183" s="74" t="str">
        <f>IFERROR(DimSum[[#This Row],[Index]],"")</f>
        <v/>
      </c>
      <c r="B183" s="75" t="str">
        <f>IFERROR(VLOOKUP($A183,DimSum_load!$A:$X,MATCH(DimSum!B$1,DimSum_load!$1:$1,0),0),"")</f>
        <v/>
      </c>
      <c r="C183" s="79" t="str">
        <f>IFERROR(VLOOKUP($A183,DimSum_load!$A:$X,MATCH(DimSum!C$1,DimSum_load!$1:$1,0),0),"")</f>
        <v/>
      </c>
      <c r="D183" s="75" t="str">
        <f>IFERROR(VLOOKUP($A183,DimSum_load!$A:$X,MATCH(DimSum!D$1,DimSum_load!$1:$1,0),0),"")</f>
        <v/>
      </c>
      <c r="E183" s="77" t="str">
        <f>IFERROR(VLOOKUP($A183,DimSum_load!$A:$X,MATCH(DimSum!E$1,DimSum_load!$1:$1,0),0),"")</f>
        <v/>
      </c>
      <c r="F183" s="75" t="str">
        <f>IFERROR(VLOOKUP($A183,DimSum_load!$A:$X,MATCH(DimSum!F$1,DimSum_load!$1:$1,0),0),"")</f>
        <v/>
      </c>
      <c r="G183" s="75" t="str">
        <f>IFERROR(VLOOKUP($A183,DimSum_load!$A:$X,MATCH(DimSum!G$1,DimSum_load!$1:$1,0),0),"")</f>
        <v/>
      </c>
      <c r="H183" s="75" t="str">
        <f>IFERROR(VLOOKUP($A183,DimSum_load!$A:$X,MATCH(DimSum!H$1,DimSum_load!$1:$1,0),0),"")</f>
        <v/>
      </c>
      <c r="I183" s="77" t="str">
        <f>IFERROR(VLOOKUP($A183,DimSum_load!$A:$X,MATCH(DimSum!I$1,DimSum_load!$1:$1,0),0),"")</f>
        <v/>
      </c>
      <c r="J183" s="76" t="str">
        <f>IFERROR(VLOOKUP($A183,DimSum_load!$A:$X,MATCH(DimSum!J$1,DimSum_load!$1:$1,0),0),"")</f>
        <v/>
      </c>
      <c r="K183" s="76" t="str">
        <f>IFERROR(VLOOKUP($A183,DimSum_load!$A:$X,MATCH(DimSum!K$1,DimSum_load!$1:$1,0),0),"")</f>
        <v/>
      </c>
      <c r="L183" s="76" t="str">
        <f>IFERROR(VLOOKUP($A183,DimSum_load!$A:$X,MATCH(DimSum!L$1,DimSum_load!$1:$1,0),0),"")</f>
        <v/>
      </c>
      <c r="M183" s="76" t="str">
        <f>IFERROR(VLOOKUP($A183,DimSum_load!$A:$X,MATCH(DimSum!M$1,DimSum_load!$1:$1,0),0),"")</f>
        <v/>
      </c>
      <c r="N183" s="127" t="str">
        <f>IFERROR(VLOOKUP($A183,DimSum_load!$A:$X,MATCH(DimSum!$N$1,DimSum_load!$1:$1,0),0),"")</f>
        <v/>
      </c>
    </row>
    <row r="184" spans="1:14" x14ac:dyDescent="0.25">
      <c r="A184" s="74" t="str">
        <f>IFERROR(DimSum[[#This Row],[Index]],"")</f>
        <v/>
      </c>
      <c r="B184" s="75" t="str">
        <f>IFERROR(VLOOKUP($A184,DimSum_load!$A:$X,MATCH(DimSum!B$1,DimSum_load!$1:$1,0),0),"")</f>
        <v/>
      </c>
      <c r="C184" s="79" t="str">
        <f>IFERROR(VLOOKUP($A184,DimSum_load!$A:$X,MATCH(DimSum!C$1,DimSum_load!$1:$1,0),0),"")</f>
        <v/>
      </c>
      <c r="D184" s="75" t="str">
        <f>IFERROR(VLOOKUP($A184,DimSum_load!$A:$X,MATCH(DimSum!D$1,DimSum_load!$1:$1,0),0),"")</f>
        <v/>
      </c>
      <c r="E184" s="77" t="str">
        <f>IFERROR(VLOOKUP($A184,DimSum_load!$A:$X,MATCH(DimSum!E$1,DimSum_load!$1:$1,0),0),"")</f>
        <v/>
      </c>
      <c r="F184" s="75" t="str">
        <f>IFERROR(VLOOKUP($A184,DimSum_load!$A:$X,MATCH(DimSum!F$1,DimSum_load!$1:$1,0),0),"")</f>
        <v/>
      </c>
      <c r="G184" s="75" t="str">
        <f>IFERROR(VLOOKUP($A184,DimSum_load!$A:$X,MATCH(DimSum!G$1,DimSum_load!$1:$1,0),0),"")</f>
        <v/>
      </c>
      <c r="H184" s="75" t="str">
        <f>IFERROR(VLOOKUP($A184,DimSum_load!$A:$X,MATCH(DimSum!H$1,DimSum_load!$1:$1,0),0),"")</f>
        <v/>
      </c>
      <c r="I184" s="77" t="str">
        <f>IFERROR(VLOOKUP($A184,DimSum_load!$A:$X,MATCH(DimSum!I$1,DimSum_load!$1:$1,0),0),"")</f>
        <v/>
      </c>
      <c r="J184" s="76" t="str">
        <f>IFERROR(VLOOKUP($A184,DimSum_load!$A:$X,MATCH(DimSum!J$1,DimSum_load!$1:$1,0),0),"")</f>
        <v/>
      </c>
      <c r="K184" s="76" t="str">
        <f>IFERROR(VLOOKUP($A184,DimSum_load!$A:$X,MATCH(DimSum!K$1,DimSum_load!$1:$1,0),0),"")</f>
        <v/>
      </c>
      <c r="L184" s="76" t="str">
        <f>IFERROR(VLOOKUP($A184,DimSum_load!$A:$X,MATCH(DimSum!L$1,DimSum_load!$1:$1,0),0),"")</f>
        <v/>
      </c>
      <c r="M184" s="76" t="str">
        <f>IFERROR(VLOOKUP($A184,DimSum_load!$A:$X,MATCH(DimSum!M$1,DimSum_load!$1:$1,0),0),"")</f>
        <v/>
      </c>
      <c r="N184" s="127" t="str">
        <f>IFERROR(VLOOKUP($A184,DimSum_load!$A:$X,MATCH(DimSum!$N$1,DimSum_load!$1:$1,0),0),"")</f>
        <v/>
      </c>
    </row>
    <row r="185" spans="1:14" x14ac:dyDescent="0.25">
      <c r="A185" s="74" t="str">
        <f>IFERROR(DimSum[[#This Row],[Index]],"")</f>
        <v/>
      </c>
      <c r="B185" s="75" t="str">
        <f>IFERROR(VLOOKUP($A185,DimSum_load!$A:$X,MATCH(DimSum!B$1,DimSum_load!$1:$1,0),0),"")</f>
        <v/>
      </c>
      <c r="C185" s="79" t="str">
        <f>IFERROR(VLOOKUP($A185,DimSum_load!$A:$X,MATCH(DimSum!C$1,DimSum_load!$1:$1,0),0),"")</f>
        <v/>
      </c>
      <c r="D185" s="75" t="str">
        <f>IFERROR(VLOOKUP($A185,DimSum_load!$A:$X,MATCH(DimSum!D$1,DimSum_load!$1:$1,0),0),"")</f>
        <v/>
      </c>
      <c r="E185" s="77" t="str">
        <f>IFERROR(VLOOKUP($A185,DimSum_load!$A:$X,MATCH(DimSum!E$1,DimSum_load!$1:$1,0),0),"")</f>
        <v/>
      </c>
      <c r="F185" s="75" t="str">
        <f>IFERROR(VLOOKUP($A185,DimSum_load!$A:$X,MATCH(DimSum!F$1,DimSum_load!$1:$1,0),0),"")</f>
        <v/>
      </c>
      <c r="G185" s="75" t="str">
        <f>IFERROR(VLOOKUP($A185,DimSum_load!$A:$X,MATCH(DimSum!G$1,DimSum_load!$1:$1,0),0),"")</f>
        <v/>
      </c>
      <c r="H185" s="75" t="str">
        <f>IFERROR(VLOOKUP($A185,DimSum_load!$A:$X,MATCH(DimSum!H$1,DimSum_load!$1:$1,0),0),"")</f>
        <v/>
      </c>
      <c r="I185" s="77" t="str">
        <f>IFERROR(VLOOKUP($A185,DimSum_load!$A:$X,MATCH(DimSum!I$1,DimSum_load!$1:$1,0),0),"")</f>
        <v/>
      </c>
      <c r="J185" s="76" t="str">
        <f>IFERROR(VLOOKUP($A185,DimSum_load!$A:$X,MATCH(DimSum!J$1,DimSum_load!$1:$1,0),0),"")</f>
        <v/>
      </c>
      <c r="K185" s="76" t="str">
        <f>IFERROR(VLOOKUP($A185,DimSum_load!$A:$X,MATCH(DimSum!K$1,DimSum_load!$1:$1,0),0),"")</f>
        <v/>
      </c>
      <c r="L185" s="76" t="str">
        <f>IFERROR(VLOOKUP($A185,DimSum_load!$A:$X,MATCH(DimSum!L$1,DimSum_load!$1:$1,0),0),"")</f>
        <v/>
      </c>
      <c r="M185" s="76" t="str">
        <f>IFERROR(VLOOKUP($A185,DimSum_load!$A:$X,MATCH(DimSum!M$1,DimSum_load!$1:$1,0),0),"")</f>
        <v/>
      </c>
      <c r="N185" s="127" t="str">
        <f>IFERROR(VLOOKUP($A185,DimSum_load!$A:$X,MATCH(DimSum!$N$1,DimSum_load!$1:$1,0),0),"")</f>
        <v/>
      </c>
    </row>
    <row r="186" spans="1:14" x14ac:dyDescent="0.25">
      <c r="A186" s="74" t="str">
        <f>IFERROR(DimSum[[#This Row],[Index]],"")</f>
        <v/>
      </c>
      <c r="B186" s="75" t="str">
        <f>IFERROR(VLOOKUP($A186,DimSum_load!$A:$X,MATCH(DimSum!B$1,DimSum_load!$1:$1,0),0),"")</f>
        <v/>
      </c>
      <c r="C186" s="79" t="str">
        <f>IFERROR(VLOOKUP($A186,DimSum_load!$A:$X,MATCH(DimSum!C$1,DimSum_load!$1:$1,0),0),"")</f>
        <v/>
      </c>
      <c r="D186" s="75" t="str">
        <f>IFERROR(VLOOKUP($A186,DimSum_load!$A:$X,MATCH(DimSum!D$1,DimSum_load!$1:$1,0),0),"")</f>
        <v/>
      </c>
      <c r="E186" s="77" t="str">
        <f>IFERROR(VLOOKUP($A186,DimSum_load!$A:$X,MATCH(DimSum!E$1,DimSum_load!$1:$1,0),0),"")</f>
        <v/>
      </c>
      <c r="F186" s="75" t="str">
        <f>IFERROR(VLOOKUP($A186,DimSum_load!$A:$X,MATCH(DimSum!F$1,DimSum_load!$1:$1,0),0),"")</f>
        <v/>
      </c>
      <c r="G186" s="75" t="str">
        <f>IFERROR(VLOOKUP($A186,DimSum_load!$A:$X,MATCH(DimSum!G$1,DimSum_load!$1:$1,0),0),"")</f>
        <v/>
      </c>
      <c r="H186" s="75" t="str">
        <f>IFERROR(VLOOKUP($A186,DimSum_load!$A:$X,MATCH(DimSum!H$1,DimSum_load!$1:$1,0),0),"")</f>
        <v/>
      </c>
      <c r="I186" s="77" t="str">
        <f>IFERROR(VLOOKUP($A186,DimSum_load!$A:$X,MATCH(DimSum!I$1,DimSum_load!$1:$1,0),0),"")</f>
        <v/>
      </c>
      <c r="J186" s="76" t="str">
        <f>IFERROR(VLOOKUP($A186,DimSum_load!$A:$X,MATCH(DimSum!J$1,DimSum_load!$1:$1,0),0),"")</f>
        <v/>
      </c>
      <c r="K186" s="76" t="str">
        <f>IFERROR(VLOOKUP($A186,DimSum_load!$A:$X,MATCH(DimSum!K$1,DimSum_load!$1:$1,0),0),"")</f>
        <v/>
      </c>
      <c r="L186" s="76" t="str">
        <f>IFERROR(VLOOKUP($A186,DimSum_load!$A:$X,MATCH(DimSum!L$1,DimSum_load!$1:$1,0),0),"")</f>
        <v/>
      </c>
      <c r="M186" s="76" t="str">
        <f>IFERROR(VLOOKUP($A186,DimSum_load!$A:$X,MATCH(DimSum!M$1,DimSum_load!$1:$1,0),0),"")</f>
        <v/>
      </c>
      <c r="N186" s="127" t="str">
        <f>IFERROR(VLOOKUP($A186,DimSum_load!$A:$X,MATCH(DimSum!$N$1,DimSum_load!$1:$1,0),0),"")</f>
        <v/>
      </c>
    </row>
    <row r="187" spans="1:14" x14ac:dyDescent="0.25">
      <c r="A187" s="74" t="str">
        <f>IFERROR(DimSum[[#This Row],[Index]],"")</f>
        <v/>
      </c>
      <c r="B187" s="75" t="str">
        <f>IFERROR(VLOOKUP($A187,DimSum_load!$A:$X,MATCH(DimSum!B$1,DimSum_load!$1:$1,0),0),"")</f>
        <v/>
      </c>
      <c r="C187" s="79" t="str">
        <f>IFERROR(VLOOKUP($A187,DimSum_load!$A:$X,MATCH(DimSum!C$1,DimSum_load!$1:$1,0),0),"")</f>
        <v/>
      </c>
      <c r="D187" s="75" t="str">
        <f>IFERROR(VLOOKUP($A187,DimSum_load!$A:$X,MATCH(DimSum!D$1,DimSum_load!$1:$1,0),0),"")</f>
        <v/>
      </c>
      <c r="E187" s="77" t="str">
        <f>IFERROR(VLOOKUP($A187,DimSum_load!$A:$X,MATCH(DimSum!E$1,DimSum_load!$1:$1,0),0),"")</f>
        <v/>
      </c>
      <c r="F187" s="75" t="str">
        <f>IFERROR(VLOOKUP($A187,DimSum_load!$A:$X,MATCH(DimSum!F$1,DimSum_load!$1:$1,0),0),"")</f>
        <v/>
      </c>
      <c r="G187" s="75" t="str">
        <f>IFERROR(VLOOKUP($A187,DimSum_load!$A:$X,MATCH(DimSum!G$1,DimSum_load!$1:$1,0),0),"")</f>
        <v/>
      </c>
      <c r="H187" s="75" t="str">
        <f>IFERROR(VLOOKUP($A187,DimSum_load!$A:$X,MATCH(DimSum!H$1,DimSum_load!$1:$1,0),0),"")</f>
        <v/>
      </c>
      <c r="I187" s="77" t="str">
        <f>IFERROR(VLOOKUP($A187,DimSum_load!$A:$X,MATCH(DimSum!I$1,DimSum_load!$1:$1,0),0),"")</f>
        <v/>
      </c>
      <c r="J187" s="76" t="str">
        <f>IFERROR(VLOOKUP($A187,DimSum_load!$A:$X,MATCH(DimSum!J$1,DimSum_load!$1:$1,0),0),"")</f>
        <v/>
      </c>
      <c r="K187" s="76" t="str">
        <f>IFERROR(VLOOKUP($A187,DimSum_load!$A:$X,MATCH(DimSum!K$1,DimSum_load!$1:$1,0),0),"")</f>
        <v/>
      </c>
      <c r="L187" s="76" t="str">
        <f>IFERROR(VLOOKUP($A187,DimSum_load!$A:$X,MATCH(DimSum!L$1,DimSum_load!$1:$1,0),0),"")</f>
        <v/>
      </c>
      <c r="M187" s="76" t="str">
        <f>IFERROR(VLOOKUP($A187,DimSum_load!$A:$X,MATCH(DimSum!M$1,DimSum_load!$1:$1,0),0),"")</f>
        <v/>
      </c>
      <c r="N187" s="127" t="str">
        <f>IFERROR(VLOOKUP($A187,DimSum_load!$A:$X,MATCH(DimSum!$N$1,DimSum_load!$1:$1,0),0),"")</f>
        <v/>
      </c>
    </row>
    <row r="188" spans="1:14" x14ac:dyDescent="0.25">
      <c r="A188" s="74" t="str">
        <f>IFERROR(DimSum[[#This Row],[Index]],"")</f>
        <v/>
      </c>
      <c r="B188" s="75" t="str">
        <f>IFERROR(VLOOKUP($A188,DimSum_load!$A:$X,MATCH(DimSum!B$1,DimSum_load!$1:$1,0),0),"")</f>
        <v/>
      </c>
      <c r="C188" s="79" t="str">
        <f>IFERROR(VLOOKUP($A188,DimSum_load!$A:$X,MATCH(DimSum!C$1,DimSum_load!$1:$1,0),0),"")</f>
        <v/>
      </c>
      <c r="D188" s="75" t="str">
        <f>IFERROR(VLOOKUP($A188,DimSum_load!$A:$X,MATCH(DimSum!D$1,DimSum_load!$1:$1,0),0),"")</f>
        <v/>
      </c>
      <c r="E188" s="77" t="str">
        <f>IFERROR(VLOOKUP($A188,DimSum_load!$A:$X,MATCH(DimSum!E$1,DimSum_load!$1:$1,0),0),"")</f>
        <v/>
      </c>
      <c r="F188" s="75" t="str">
        <f>IFERROR(VLOOKUP($A188,DimSum_load!$A:$X,MATCH(DimSum!F$1,DimSum_load!$1:$1,0),0),"")</f>
        <v/>
      </c>
      <c r="G188" s="75" t="str">
        <f>IFERROR(VLOOKUP($A188,DimSum_load!$A:$X,MATCH(DimSum!G$1,DimSum_load!$1:$1,0),0),"")</f>
        <v/>
      </c>
      <c r="H188" s="75" t="str">
        <f>IFERROR(VLOOKUP($A188,DimSum_load!$A:$X,MATCH(DimSum!H$1,DimSum_load!$1:$1,0),0),"")</f>
        <v/>
      </c>
      <c r="I188" s="77" t="str">
        <f>IFERROR(VLOOKUP($A188,DimSum_load!$A:$X,MATCH(DimSum!I$1,DimSum_load!$1:$1,0),0),"")</f>
        <v/>
      </c>
      <c r="J188" s="76" t="str">
        <f>IFERROR(VLOOKUP($A188,DimSum_load!$A:$X,MATCH(DimSum!J$1,DimSum_load!$1:$1,0),0),"")</f>
        <v/>
      </c>
      <c r="K188" s="76" t="str">
        <f>IFERROR(VLOOKUP($A188,DimSum_load!$A:$X,MATCH(DimSum!K$1,DimSum_load!$1:$1,0),0),"")</f>
        <v/>
      </c>
      <c r="L188" s="76" t="str">
        <f>IFERROR(VLOOKUP($A188,DimSum_load!$A:$X,MATCH(DimSum!L$1,DimSum_load!$1:$1,0),0),"")</f>
        <v/>
      </c>
      <c r="M188" s="76" t="str">
        <f>IFERROR(VLOOKUP($A188,DimSum_load!$A:$X,MATCH(DimSum!M$1,DimSum_load!$1:$1,0),0),"")</f>
        <v/>
      </c>
      <c r="N188" s="127" t="str">
        <f>IFERROR(VLOOKUP($A188,DimSum_load!$A:$X,MATCH(DimSum!$N$1,DimSum_load!$1:$1,0),0),"")</f>
        <v/>
      </c>
    </row>
    <row r="189" spans="1:14" x14ac:dyDescent="0.25">
      <c r="A189" s="74" t="str">
        <f>IFERROR(DimSum[[#This Row],[Index]],"")</f>
        <v/>
      </c>
      <c r="B189" s="75" t="str">
        <f>IFERROR(VLOOKUP($A189,DimSum_load!$A:$X,MATCH(DimSum!B$1,DimSum_load!$1:$1,0),0),"")</f>
        <v/>
      </c>
      <c r="C189" s="79" t="str">
        <f>IFERROR(VLOOKUP($A189,DimSum_load!$A:$X,MATCH(DimSum!C$1,DimSum_load!$1:$1,0),0),"")</f>
        <v/>
      </c>
      <c r="D189" s="75" t="str">
        <f>IFERROR(VLOOKUP($A189,DimSum_load!$A:$X,MATCH(DimSum!D$1,DimSum_load!$1:$1,0),0),"")</f>
        <v/>
      </c>
      <c r="E189" s="77" t="str">
        <f>IFERROR(VLOOKUP($A189,DimSum_load!$A:$X,MATCH(DimSum!E$1,DimSum_load!$1:$1,0),0),"")</f>
        <v/>
      </c>
      <c r="F189" s="75" t="str">
        <f>IFERROR(VLOOKUP($A189,DimSum_load!$A:$X,MATCH(DimSum!F$1,DimSum_load!$1:$1,0),0),"")</f>
        <v/>
      </c>
      <c r="G189" s="75" t="str">
        <f>IFERROR(VLOOKUP($A189,DimSum_load!$A:$X,MATCH(DimSum!G$1,DimSum_load!$1:$1,0),0),"")</f>
        <v/>
      </c>
      <c r="H189" s="75" t="str">
        <f>IFERROR(VLOOKUP($A189,DimSum_load!$A:$X,MATCH(DimSum!H$1,DimSum_load!$1:$1,0),0),"")</f>
        <v/>
      </c>
      <c r="I189" s="77" t="str">
        <f>IFERROR(VLOOKUP($A189,DimSum_load!$A:$X,MATCH(DimSum!I$1,DimSum_load!$1:$1,0),0),"")</f>
        <v/>
      </c>
      <c r="J189" s="76" t="str">
        <f>IFERROR(VLOOKUP($A189,DimSum_load!$A:$X,MATCH(DimSum!J$1,DimSum_load!$1:$1,0),0),"")</f>
        <v/>
      </c>
      <c r="K189" s="76" t="str">
        <f>IFERROR(VLOOKUP($A189,DimSum_load!$A:$X,MATCH(DimSum!K$1,DimSum_load!$1:$1,0),0),"")</f>
        <v/>
      </c>
      <c r="L189" s="76" t="str">
        <f>IFERROR(VLOOKUP($A189,DimSum_load!$A:$X,MATCH(DimSum!L$1,DimSum_load!$1:$1,0),0),"")</f>
        <v/>
      </c>
      <c r="M189" s="76" t="str">
        <f>IFERROR(VLOOKUP($A189,DimSum_load!$A:$X,MATCH(DimSum!M$1,DimSum_load!$1:$1,0),0),"")</f>
        <v/>
      </c>
      <c r="N189" s="127" t="str">
        <f>IFERROR(VLOOKUP($A189,DimSum_load!$A:$X,MATCH(DimSum!$N$1,DimSum_load!$1:$1,0),0),"")</f>
        <v/>
      </c>
    </row>
    <row r="190" spans="1:14" x14ac:dyDescent="0.25">
      <c r="A190" s="74" t="str">
        <f>IFERROR(DimSum[[#This Row],[Index]],"")</f>
        <v/>
      </c>
      <c r="B190" s="75" t="str">
        <f>IFERROR(VLOOKUP($A190,DimSum_load!$A:$X,MATCH(DimSum!B$1,DimSum_load!$1:$1,0),0),"")</f>
        <v/>
      </c>
      <c r="C190" s="79" t="str">
        <f>IFERROR(VLOOKUP($A190,DimSum_load!$A:$X,MATCH(DimSum!C$1,DimSum_load!$1:$1,0),0),"")</f>
        <v/>
      </c>
      <c r="D190" s="75" t="str">
        <f>IFERROR(VLOOKUP($A190,DimSum_load!$A:$X,MATCH(DimSum!D$1,DimSum_load!$1:$1,0),0),"")</f>
        <v/>
      </c>
      <c r="E190" s="77" t="str">
        <f>IFERROR(VLOOKUP($A190,DimSum_load!$A:$X,MATCH(DimSum!E$1,DimSum_load!$1:$1,0),0),"")</f>
        <v/>
      </c>
      <c r="F190" s="75" t="str">
        <f>IFERROR(VLOOKUP($A190,DimSum_load!$A:$X,MATCH(DimSum!F$1,DimSum_load!$1:$1,0),0),"")</f>
        <v/>
      </c>
      <c r="G190" s="75" t="str">
        <f>IFERROR(VLOOKUP($A190,DimSum_load!$A:$X,MATCH(DimSum!G$1,DimSum_load!$1:$1,0),0),"")</f>
        <v/>
      </c>
      <c r="H190" s="75" t="str">
        <f>IFERROR(VLOOKUP($A190,DimSum_load!$A:$X,MATCH(DimSum!H$1,DimSum_load!$1:$1,0),0),"")</f>
        <v/>
      </c>
      <c r="I190" s="77" t="str">
        <f>IFERROR(VLOOKUP($A190,DimSum_load!$A:$X,MATCH(DimSum!I$1,DimSum_load!$1:$1,0),0),"")</f>
        <v/>
      </c>
      <c r="J190" s="76" t="str">
        <f>IFERROR(VLOOKUP($A190,DimSum_load!$A:$X,MATCH(DimSum!J$1,DimSum_load!$1:$1,0),0),"")</f>
        <v/>
      </c>
      <c r="K190" s="76" t="str">
        <f>IFERROR(VLOOKUP($A190,DimSum_load!$A:$X,MATCH(DimSum!K$1,DimSum_load!$1:$1,0),0),"")</f>
        <v/>
      </c>
      <c r="L190" s="76" t="str">
        <f>IFERROR(VLOOKUP($A190,DimSum_load!$A:$X,MATCH(DimSum!L$1,DimSum_load!$1:$1,0),0),"")</f>
        <v/>
      </c>
      <c r="M190" s="76" t="str">
        <f>IFERROR(VLOOKUP($A190,DimSum_load!$A:$X,MATCH(DimSum!M$1,DimSum_load!$1:$1,0),0),"")</f>
        <v/>
      </c>
      <c r="N190" s="127" t="str">
        <f>IFERROR(VLOOKUP($A190,DimSum_load!$A:$X,MATCH(DimSum!$N$1,DimSum_load!$1:$1,0),0),"")</f>
        <v/>
      </c>
    </row>
    <row r="191" spans="1:14" x14ac:dyDescent="0.25">
      <c r="A191" s="74" t="str">
        <f>IFERROR(DimSum[[#This Row],[Index]],"")</f>
        <v/>
      </c>
      <c r="B191" s="75" t="str">
        <f>IFERROR(VLOOKUP($A191,DimSum_load!$A:$X,MATCH(DimSum!B$1,DimSum_load!$1:$1,0),0),"")</f>
        <v/>
      </c>
      <c r="C191" s="79" t="str">
        <f>IFERROR(VLOOKUP($A191,DimSum_load!$A:$X,MATCH(DimSum!C$1,DimSum_load!$1:$1,0),0),"")</f>
        <v/>
      </c>
      <c r="D191" s="75" t="str">
        <f>IFERROR(VLOOKUP($A191,DimSum_load!$A:$X,MATCH(DimSum!D$1,DimSum_load!$1:$1,0),0),"")</f>
        <v/>
      </c>
      <c r="E191" s="77" t="str">
        <f>IFERROR(VLOOKUP($A191,DimSum_load!$A:$X,MATCH(DimSum!E$1,DimSum_load!$1:$1,0),0),"")</f>
        <v/>
      </c>
      <c r="F191" s="75" t="str">
        <f>IFERROR(VLOOKUP($A191,DimSum_load!$A:$X,MATCH(DimSum!F$1,DimSum_load!$1:$1,0),0),"")</f>
        <v/>
      </c>
      <c r="G191" s="75" t="str">
        <f>IFERROR(VLOOKUP($A191,DimSum_load!$A:$X,MATCH(DimSum!G$1,DimSum_load!$1:$1,0),0),"")</f>
        <v/>
      </c>
      <c r="H191" s="75" t="str">
        <f>IFERROR(VLOOKUP($A191,DimSum_load!$A:$X,MATCH(DimSum!H$1,DimSum_load!$1:$1,0),0),"")</f>
        <v/>
      </c>
      <c r="I191" s="77" t="str">
        <f>IFERROR(VLOOKUP($A191,DimSum_load!$A:$X,MATCH(DimSum!I$1,DimSum_load!$1:$1,0),0),"")</f>
        <v/>
      </c>
      <c r="J191" s="76" t="str">
        <f>IFERROR(VLOOKUP($A191,DimSum_load!$A:$X,MATCH(DimSum!J$1,DimSum_load!$1:$1,0),0),"")</f>
        <v/>
      </c>
      <c r="K191" s="76" t="str">
        <f>IFERROR(VLOOKUP($A191,DimSum_load!$A:$X,MATCH(DimSum!K$1,DimSum_load!$1:$1,0),0),"")</f>
        <v/>
      </c>
      <c r="L191" s="76" t="str">
        <f>IFERROR(VLOOKUP($A191,DimSum_load!$A:$X,MATCH(DimSum!L$1,DimSum_load!$1:$1,0),0),"")</f>
        <v/>
      </c>
      <c r="M191" s="76" t="str">
        <f>IFERROR(VLOOKUP($A191,DimSum_load!$A:$X,MATCH(DimSum!M$1,DimSum_load!$1:$1,0),0),"")</f>
        <v/>
      </c>
      <c r="N191" s="127" t="str">
        <f>IFERROR(VLOOKUP($A191,DimSum_load!$A:$X,MATCH(DimSum!$N$1,DimSum_load!$1:$1,0),0),"")</f>
        <v/>
      </c>
    </row>
    <row r="192" spans="1:14" x14ac:dyDescent="0.25">
      <c r="A192" s="74" t="str">
        <f>IFERROR(DimSum[[#This Row],[Index]],"")</f>
        <v/>
      </c>
      <c r="B192" s="75" t="str">
        <f>IFERROR(VLOOKUP($A192,DimSum_load!$A:$X,MATCH(DimSum!B$1,DimSum_load!$1:$1,0),0),"")</f>
        <v/>
      </c>
      <c r="C192" s="79" t="str">
        <f>IFERROR(VLOOKUP($A192,DimSum_load!$A:$X,MATCH(DimSum!C$1,DimSum_load!$1:$1,0),0),"")</f>
        <v/>
      </c>
      <c r="D192" s="75" t="str">
        <f>IFERROR(VLOOKUP($A192,DimSum_load!$A:$X,MATCH(DimSum!D$1,DimSum_load!$1:$1,0),0),"")</f>
        <v/>
      </c>
      <c r="E192" s="77" t="str">
        <f>IFERROR(VLOOKUP($A192,DimSum_load!$A:$X,MATCH(DimSum!E$1,DimSum_load!$1:$1,0),0),"")</f>
        <v/>
      </c>
      <c r="F192" s="75" t="str">
        <f>IFERROR(VLOOKUP($A192,DimSum_load!$A:$X,MATCH(DimSum!F$1,DimSum_load!$1:$1,0),0),"")</f>
        <v/>
      </c>
      <c r="G192" s="75" t="str">
        <f>IFERROR(VLOOKUP($A192,DimSum_load!$A:$X,MATCH(DimSum!G$1,DimSum_load!$1:$1,0),0),"")</f>
        <v/>
      </c>
      <c r="H192" s="75" t="str">
        <f>IFERROR(VLOOKUP($A192,DimSum_load!$A:$X,MATCH(DimSum!H$1,DimSum_load!$1:$1,0),0),"")</f>
        <v/>
      </c>
      <c r="I192" s="77" t="str">
        <f>IFERROR(VLOOKUP($A192,DimSum_load!$A:$X,MATCH(DimSum!I$1,DimSum_load!$1:$1,0),0),"")</f>
        <v/>
      </c>
      <c r="J192" s="76" t="str">
        <f>IFERROR(VLOOKUP($A192,DimSum_load!$A:$X,MATCH(DimSum!J$1,DimSum_load!$1:$1,0),0),"")</f>
        <v/>
      </c>
      <c r="K192" s="76" t="str">
        <f>IFERROR(VLOOKUP($A192,DimSum_load!$A:$X,MATCH(DimSum!K$1,DimSum_load!$1:$1,0),0),"")</f>
        <v/>
      </c>
      <c r="L192" s="76" t="str">
        <f>IFERROR(VLOOKUP($A192,DimSum_load!$A:$X,MATCH(DimSum!L$1,DimSum_load!$1:$1,0),0),"")</f>
        <v/>
      </c>
      <c r="M192" s="76" t="str">
        <f>IFERROR(VLOOKUP($A192,DimSum_load!$A:$X,MATCH(DimSum!M$1,DimSum_load!$1:$1,0),0),"")</f>
        <v/>
      </c>
      <c r="N192" s="127" t="str">
        <f>IFERROR(VLOOKUP($A192,DimSum_load!$A:$X,MATCH(DimSum!$N$1,DimSum_load!$1:$1,0),0),"")</f>
        <v/>
      </c>
    </row>
    <row r="193" spans="1:14" x14ac:dyDescent="0.25">
      <c r="A193" s="74" t="str">
        <f>IFERROR(DimSum[[#This Row],[Index]],"")</f>
        <v/>
      </c>
      <c r="B193" s="75" t="str">
        <f>IFERROR(VLOOKUP($A193,DimSum_load!$A:$X,MATCH(DimSum!B$1,DimSum_load!$1:$1,0),0),"")</f>
        <v/>
      </c>
      <c r="C193" s="79" t="str">
        <f>IFERROR(VLOOKUP($A193,DimSum_load!$A:$X,MATCH(DimSum!C$1,DimSum_load!$1:$1,0),0),"")</f>
        <v/>
      </c>
      <c r="D193" s="75" t="str">
        <f>IFERROR(VLOOKUP($A193,DimSum_load!$A:$X,MATCH(DimSum!D$1,DimSum_load!$1:$1,0),0),"")</f>
        <v/>
      </c>
      <c r="E193" s="77" t="str">
        <f>IFERROR(VLOOKUP($A193,DimSum_load!$A:$X,MATCH(DimSum!E$1,DimSum_load!$1:$1,0),0),"")</f>
        <v/>
      </c>
      <c r="F193" s="75" t="str">
        <f>IFERROR(VLOOKUP($A193,DimSum_load!$A:$X,MATCH(DimSum!F$1,DimSum_load!$1:$1,0),0),"")</f>
        <v/>
      </c>
      <c r="G193" s="75" t="str">
        <f>IFERROR(VLOOKUP($A193,DimSum_load!$A:$X,MATCH(DimSum!G$1,DimSum_load!$1:$1,0),0),"")</f>
        <v/>
      </c>
      <c r="H193" s="75" t="str">
        <f>IFERROR(VLOOKUP($A193,DimSum_load!$A:$X,MATCH(DimSum!H$1,DimSum_load!$1:$1,0),0),"")</f>
        <v/>
      </c>
      <c r="I193" s="77" t="str">
        <f>IFERROR(VLOOKUP($A193,DimSum_load!$A:$X,MATCH(DimSum!I$1,DimSum_load!$1:$1,0),0),"")</f>
        <v/>
      </c>
      <c r="J193" s="76" t="str">
        <f>IFERROR(VLOOKUP($A193,DimSum_load!$A:$X,MATCH(DimSum!J$1,DimSum_load!$1:$1,0),0),"")</f>
        <v/>
      </c>
      <c r="K193" s="76" t="str">
        <f>IFERROR(VLOOKUP($A193,DimSum_load!$A:$X,MATCH(DimSum!K$1,DimSum_load!$1:$1,0),0),"")</f>
        <v/>
      </c>
      <c r="L193" s="76" t="str">
        <f>IFERROR(VLOOKUP($A193,DimSum_load!$A:$X,MATCH(DimSum!L$1,DimSum_load!$1:$1,0),0),"")</f>
        <v/>
      </c>
      <c r="M193" s="76" t="str">
        <f>IFERROR(VLOOKUP($A193,DimSum_load!$A:$X,MATCH(DimSum!M$1,DimSum_load!$1:$1,0),0),"")</f>
        <v/>
      </c>
      <c r="N193" s="127" t="str">
        <f>IFERROR(VLOOKUP($A193,DimSum_load!$A:$X,MATCH(DimSum!$N$1,DimSum_load!$1:$1,0),0),"")</f>
        <v/>
      </c>
    </row>
    <row r="194" spans="1:14" x14ac:dyDescent="0.25">
      <c r="A194" s="74" t="str">
        <f>IFERROR(DimSum[[#This Row],[Index]],"")</f>
        <v/>
      </c>
      <c r="B194" s="75" t="str">
        <f>IFERROR(VLOOKUP($A194,DimSum_load!$A:$X,MATCH(DimSum!B$1,DimSum_load!$1:$1,0),0),"")</f>
        <v/>
      </c>
      <c r="C194" s="79" t="str">
        <f>IFERROR(VLOOKUP($A194,DimSum_load!$A:$X,MATCH(DimSum!C$1,DimSum_load!$1:$1,0),0),"")</f>
        <v/>
      </c>
      <c r="D194" s="75" t="str">
        <f>IFERROR(VLOOKUP($A194,DimSum_load!$A:$X,MATCH(DimSum!D$1,DimSum_load!$1:$1,0),0),"")</f>
        <v/>
      </c>
      <c r="E194" s="77" t="str">
        <f>IFERROR(VLOOKUP($A194,DimSum_load!$A:$X,MATCH(DimSum!E$1,DimSum_load!$1:$1,0),0),"")</f>
        <v/>
      </c>
      <c r="F194" s="75" t="str">
        <f>IFERROR(VLOOKUP($A194,DimSum_load!$A:$X,MATCH(DimSum!F$1,DimSum_load!$1:$1,0),0),"")</f>
        <v/>
      </c>
      <c r="G194" s="75" t="str">
        <f>IFERROR(VLOOKUP($A194,DimSum_load!$A:$X,MATCH(DimSum!G$1,DimSum_load!$1:$1,0),0),"")</f>
        <v/>
      </c>
      <c r="H194" s="75" t="str">
        <f>IFERROR(VLOOKUP($A194,DimSum_load!$A:$X,MATCH(DimSum!H$1,DimSum_load!$1:$1,0),0),"")</f>
        <v/>
      </c>
      <c r="I194" s="77" t="str">
        <f>IFERROR(VLOOKUP($A194,DimSum_load!$A:$X,MATCH(DimSum!I$1,DimSum_load!$1:$1,0),0),"")</f>
        <v/>
      </c>
      <c r="J194" s="76" t="str">
        <f>IFERROR(VLOOKUP($A194,DimSum_load!$A:$X,MATCH(DimSum!J$1,DimSum_load!$1:$1,0),0),"")</f>
        <v/>
      </c>
      <c r="K194" s="76" t="str">
        <f>IFERROR(VLOOKUP($A194,DimSum_load!$A:$X,MATCH(DimSum!K$1,DimSum_load!$1:$1,0),0),"")</f>
        <v/>
      </c>
      <c r="L194" s="76" t="str">
        <f>IFERROR(VLOOKUP($A194,DimSum_load!$A:$X,MATCH(DimSum!L$1,DimSum_load!$1:$1,0),0),"")</f>
        <v/>
      </c>
      <c r="M194" s="76" t="str">
        <f>IFERROR(VLOOKUP($A194,DimSum_load!$A:$X,MATCH(DimSum!M$1,DimSum_load!$1:$1,0),0),"")</f>
        <v/>
      </c>
      <c r="N194" s="127" t="str">
        <f>IFERROR(VLOOKUP($A194,DimSum_load!$A:$X,MATCH(DimSum!$N$1,DimSum_load!$1:$1,0),0),"")</f>
        <v/>
      </c>
    </row>
    <row r="195" spans="1:14" x14ac:dyDescent="0.25">
      <c r="A195" s="74" t="str">
        <f>IFERROR(DimSum[[#This Row],[Index]],"")</f>
        <v/>
      </c>
      <c r="B195" s="75" t="str">
        <f>IFERROR(VLOOKUP($A195,DimSum_load!$A:$X,MATCH(DimSum!B$1,DimSum_load!$1:$1,0),0),"")</f>
        <v/>
      </c>
      <c r="C195" s="79" t="str">
        <f>IFERROR(VLOOKUP($A195,DimSum_load!$A:$X,MATCH(DimSum!C$1,DimSum_load!$1:$1,0),0),"")</f>
        <v/>
      </c>
      <c r="D195" s="75" t="str">
        <f>IFERROR(VLOOKUP($A195,DimSum_load!$A:$X,MATCH(DimSum!D$1,DimSum_load!$1:$1,0),0),"")</f>
        <v/>
      </c>
      <c r="E195" s="77" t="str">
        <f>IFERROR(VLOOKUP($A195,DimSum_load!$A:$X,MATCH(DimSum!E$1,DimSum_load!$1:$1,0),0),"")</f>
        <v/>
      </c>
      <c r="F195" s="75" t="str">
        <f>IFERROR(VLOOKUP($A195,DimSum_load!$A:$X,MATCH(DimSum!F$1,DimSum_load!$1:$1,0),0),"")</f>
        <v/>
      </c>
      <c r="G195" s="75" t="str">
        <f>IFERROR(VLOOKUP($A195,DimSum_load!$A:$X,MATCH(DimSum!G$1,DimSum_load!$1:$1,0),0),"")</f>
        <v/>
      </c>
      <c r="H195" s="75" t="str">
        <f>IFERROR(VLOOKUP($A195,DimSum_load!$A:$X,MATCH(DimSum!H$1,DimSum_load!$1:$1,0),0),"")</f>
        <v/>
      </c>
      <c r="I195" s="77" t="str">
        <f>IFERROR(VLOOKUP($A195,DimSum_load!$A:$X,MATCH(DimSum!I$1,DimSum_load!$1:$1,0),0),"")</f>
        <v/>
      </c>
      <c r="J195" s="76" t="str">
        <f>IFERROR(VLOOKUP($A195,DimSum_load!$A:$X,MATCH(DimSum!J$1,DimSum_load!$1:$1,0),0),"")</f>
        <v/>
      </c>
      <c r="K195" s="76" t="str">
        <f>IFERROR(VLOOKUP($A195,DimSum_load!$A:$X,MATCH(DimSum!K$1,DimSum_load!$1:$1,0),0),"")</f>
        <v/>
      </c>
      <c r="L195" s="76" t="str">
        <f>IFERROR(VLOOKUP($A195,DimSum_load!$A:$X,MATCH(DimSum!L$1,DimSum_load!$1:$1,0),0),"")</f>
        <v/>
      </c>
      <c r="M195" s="76" t="str">
        <f>IFERROR(VLOOKUP($A195,DimSum_load!$A:$X,MATCH(DimSum!M$1,DimSum_load!$1:$1,0),0),"")</f>
        <v/>
      </c>
      <c r="N195" s="127" t="str">
        <f>IFERROR(VLOOKUP($A195,DimSum_load!$A:$X,MATCH(DimSum!$N$1,DimSum_load!$1:$1,0),0),"")</f>
        <v/>
      </c>
    </row>
    <row r="196" spans="1:14" x14ac:dyDescent="0.25">
      <c r="A196" s="74" t="str">
        <f>IFERROR(DimSum[[#This Row],[Index]],"")</f>
        <v/>
      </c>
      <c r="B196" s="75" t="str">
        <f>IFERROR(VLOOKUP($A196,DimSum_load!$A:$X,MATCH(DimSum!B$1,DimSum_load!$1:$1,0),0),"")</f>
        <v/>
      </c>
      <c r="C196" s="79" t="str">
        <f>IFERROR(VLOOKUP($A196,DimSum_load!$A:$X,MATCH(DimSum!C$1,DimSum_load!$1:$1,0),0),"")</f>
        <v/>
      </c>
      <c r="D196" s="75" t="str">
        <f>IFERROR(VLOOKUP($A196,DimSum_load!$A:$X,MATCH(DimSum!D$1,DimSum_load!$1:$1,0),0),"")</f>
        <v/>
      </c>
      <c r="E196" s="77" t="str">
        <f>IFERROR(VLOOKUP($A196,DimSum_load!$A:$X,MATCH(DimSum!E$1,DimSum_load!$1:$1,0),0),"")</f>
        <v/>
      </c>
      <c r="F196" s="75" t="str">
        <f>IFERROR(VLOOKUP($A196,DimSum_load!$A:$X,MATCH(DimSum!F$1,DimSum_load!$1:$1,0),0),"")</f>
        <v/>
      </c>
      <c r="G196" s="75" t="str">
        <f>IFERROR(VLOOKUP($A196,DimSum_load!$A:$X,MATCH(DimSum!G$1,DimSum_load!$1:$1,0),0),"")</f>
        <v/>
      </c>
      <c r="H196" s="75" t="str">
        <f>IFERROR(VLOOKUP($A196,DimSum_load!$A:$X,MATCH(DimSum!H$1,DimSum_load!$1:$1,0),0),"")</f>
        <v/>
      </c>
      <c r="I196" s="77" t="str">
        <f>IFERROR(VLOOKUP($A196,DimSum_load!$A:$X,MATCH(DimSum!I$1,DimSum_load!$1:$1,0),0),"")</f>
        <v/>
      </c>
      <c r="J196" s="76" t="str">
        <f>IFERROR(VLOOKUP($A196,DimSum_load!$A:$X,MATCH(DimSum!J$1,DimSum_load!$1:$1,0),0),"")</f>
        <v/>
      </c>
      <c r="K196" s="76" t="str">
        <f>IFERROR(VLOOKUP($A196,DimSum_load!$A:$X,MATCH(DimSum!K$1,DimSum_load!$1:$1,0),0),"")</f>
        <v/>
      </c>
      <c r="L196" s="76" t="str">
        <f>IFERROR(VLOOKUP($A196,DimSum_load!$A:$X,MATCH(DimSum!L$1,DimSum_load!$1:$1,0),0),"")</f>
        <v/>
      </c>
      <c r="M196" s="76" t="str">
        <f>IFERROR(VLOOKUP($A196,DimSum_load!$A:$X,MATCH(DimSum!M$1,DimSum_load!$1:$1,0),0),"")</f>
        <v/>
      </c>
      <c r="N196" s="127" t="str">
        <f>IFERROR(VLOOKUP($A196,DimSum_load!$A:$X,MATCH(DimSum!$N$1,DimSum_load!$1:$1,0),0),"")</f>
        <v/>
      </c>
    </row>
    <row r="197" spans="1:14" x14ac:dyDescent="0.25">
      <c r="A197" s="74" t="str">
        <f>IFERROR(DimSum[[#This Row],[Index]],"")</f>
        <v/>
      </c>
      <c r="B197" s="75" t="str">
        <f>IFERROR(VLOOKUP($A197,DimSum_load!$A:$X,MATCH(DimSum!B$1,DimSum_load!$1:$1,0),0),"")</f>
        <v/>
      </c>
      <c r="C197" s="79" t="str">
        <f>IFERROR(VLOOKUP($A197,DimSum_load!$A:$X,MATCH(DimSum!C$1,DimSum_load!$1:$1,0),0),"")</f>
        <v/>
      </c>
      <c r="D197" s="75" t="str">
        <f>IFERROR(VLOOKUP($A197,DimSum_load!$A:$X,MATCH(DimSum!D$1,DimSum_load!$1:$1,0),0),"")</f>
        <v/>
      </c>
      <c r="E197" s="77" t="str">
        <f>IFERROR(VLOOKUP($A197,DimSum_load!$A:$X,MATCH(DimSum!E$1,DimSum_load!$1:$1,0),0),"")</f>
        <v/>
      </c>
      <c r="F197" s="75" t="str">
        <f>IFERROR(VLOOKUP($A197,DimSum_load!$A:$X,MATCH(DimSum!F$1,DimSum_load!$1:$1,0),0),"")</f>
        <v/>
      </c>
      <c r="G197" s="75" t="str">
        <f>IFERROR(VLOOKUP($A197,DimSum_load!$A:$X,MATCH(DimSum!G$1,DimSum_load!$1:$1,0),0),"")</f>
        <v/>
      </c>
      <c r="H197" s="75" t="str">
        <f>IFERROR(VLOOKUP($A197,DimSum_load!$A:$X,MATCH(DimSum!H$1,DimSum_load!$1:$1,0),0),"")</f>
        <v/>
      </c>
      <c r="I197" s="77" t="str">
        <f>IFERROR(VLOOKUP($A197,DimSum_load!$A:$X,MATCH(DimSum!I$1,DimSum_load!$1:$1,0),0),"")</f>
        <v/>
      </c>
      <c r="J197" s="76" t="str">
        <f>IFERROR(VLOOKUP($A197,DimSum_load!$A:$X,MATCH(DimSum!J$1,DimSum_load!$1:$1,0),0),"")</f>
        <v/>
      </c>
      <c r="K197" s="76" t="str">
        <f>IFERROR(VLOOKUP($A197,DimSum_load!$A:$X,MATCH(DimSum!K$1,DimSum_load!$1:$1,0),0),"")</f>
        <v/>
      </c>
      <c r="L197" s="76" t="str">
        <f>IFERROR(VLOOKUP($A197,DimSum_load!$A:$X,MATCH(DimSum!L$1,DimSum_load!$1:$1,0),0),"")</f>
        <v/>
      </c>
      <c r="M197" s="76" t="str">
        <f>IFERROR(VLOOKUP($A197,DimSum_load!$A:$X,MATCH(DimSum!M$1,DimSum_load!$1:$1,0),0),"")</f>
        <v/>
      </c>
      <c r="N197" s="127" t="str">
        <f>IFERROR(VLOOKUP($A197,DimSum_load!$A:$X,MATCH(DimSum!$N$1,DimSum_load!$1:$1,0),0),"")</f>
        <v/>
      </c>
    </row>
    <row r="198" spans="1:14" x14ac:dyDescent="0.25">
      <c r="A198" s="74" t="str">
        <f>IFERROR(DimSum[[#This Row],[Index]],"")</f>
        <v/>
      </c>
      <c r="B198" s="75" t="str">
        <f>IFERROR(VLOOKUP($A198,DimSum_load!$A:$X,MATCH(DimSum!B$1,DimSum_load!$1:$1,0),0),"")</f>
        <v/>
      </c>
      <c r="C198" s="79" t="str">
        <f>IFERROR(VLOOKUP($A198,DimSum_load!$A:$X,MATCH(DimSum!C$1,DimSum_load!$1:$1,0),0),"")</f>
        <v/>
      </c>
      <c r="D198" s="75" t="str">
        <f>IFERROR(VLOOKUP($A198,DimSum_load!$A:$X,MATCH(DimSum!D$1,DimSum_load!$1:$1,0),0),"")</f>
        <v/>
      </c>
      <c r="E198" s="77" t="str">
        <f>IFERROR(VLOOKUP($A198,DimSum_load!$A:$X,MATCH(DimSum!E$1,DimSum_load!$1:$1,0),0),"")</f>
        <v/>
      </c>
      <c r="F198" s="75" t="str">
        <f>IFERROR(VLOOKUP($A198,DimSum_load!$A:$X,MATCH(DimSum!F$1,DimSum_load!$1:$1,0),0),"")</f>
        <v/>
      </c>
      <c r="G198" s="75" t="str">
        <f>IFERROR(VLOOKUP($A198,DimSum_load!$A:$X,MATCH(DimSum!G$1,DimSum_load!$1:$1,0),0),"")</f>
        <v/>
      </c>
      <c r="H198" s="75" t="str">
        <f>IFERROR(VLOOKUP($A198,DimSum_load!$A:$X,MATCH(DimSum!H$1,DimSum_load!$1:$1,0),0),"")</f>
        <v/>
      </c>
      <c r="I198" s="77" t="str">
        <f>IFERROR(VLOOKUP($A198,DimSum_load!$A:$X,MATCH(DimSum!I$1,DimSum_load!$1:$1,0),0),"")</f>
        <v/>
      </c>
      <c r="J198" s="76" t="str">
        <f>IFERROR(VLOOKUP($A198,DimSum_load!$A:$X,MATCH(DimSum!J$1,DimSum_load!$1:$1,0),0),"")</f>
        <v/>
      </c>
      <c r="K198" s="76" t="str">
        <f>IFERROR(VLOOKUP($A198,DimSum_load!$A:$X,MATCH(DimSum!K$1,DimSum_load!$1:$1,0),0),"")</f>
        <v/>
      </c>
      <c r="L198" s="76" t="str">
        <f>IFERROR(VLOOKUP($A198,DimSum_load!$A:$X,MATCH(DimSum!L$1,DimSum_load!$1:$1,0),0),"")</f>
        <v/>
      </c>
      <c r="M198" s="76" t="str">
        <f>IFERROR(VLOOKUP($A198,DimSum_load!$A:$X,MATCH(DimSum!M$1,DimSum_load!$1:$1,0),0),"")</f>
        <v/>
      </c>
      <c r="N198" s="127" t="str">
        <f>IFERROR(VLOOKUP($A198,DimSum_load!$A:$X,MATCH(DimSum!$N$1,DimSum_load!$1:$1,0),0),"")</f>
        <v/>
      </c>
    </row>
    <row r="199" spans="1:14" x14ac:dyDescent="0.25">
      <c r="A199" s="74" t="str">
        <f>IFERROR(DimSum[[#This Row],[Index]],"")</f>
        <v/>
      </c>
      <c r="B199" s="75" t="str">
        <f>IFERROR(VLOOKUP($A199,DimSum_load!$A:$X,MATCH(DimSum!B$1,DimSum_load!$1:$1,0),0),"")</f>
        <v/>
      </c>
      <c r="C199" s="79" t="str">
        <f>IFERROR(VLOOKUP($A199,DimSum_load!$A:$X,MATCH(DimSum!C$1,DimSum_load!$1:$1,0),0),"")</f>
        <v/>
      </c>
      <c r="D199" s="75" t="str">
        <f>IFERROR(VLOOKUP($A199,DimSum_load!$A:$X,MATCH(DimSum!D$1,DimSum_load!$1:$1,0),0),"")</f>
        <v/>
      </c>
      <c r="E199" s="77" t="str">
        <f>IFERROR(VLOOKUP($A199,DimSum_load!$A:$X,MATCH(DimSum!E$1,DimSum_load!$1:$1,0),0),"")</f>
        <v/>
      </c>
      <c r="F199" s="75" t="str">
        <f>IFERROR(VLOOKUP($A199,DimSum_load!$A:$X,MATCH(DimSum!F$1,DimSum_load!$1:$1,0),0),"")</f>
        <v/>
      </c>
      <c r="G199" s="75" t="str">
        <f>IFERROR(VLOOKUP($A199,DimSum_load!$A:$X,MATCH(DimSum!G$1,DimSum_load!$1:$1,0),0),"")</f>
        <v/>
      </c>
      <c r="H199" s="75" t="str">
        <f>IFERROR(VLOOKUP($A199,DimSum_load!$A:$X,MATCH(DimSum!H$1,DimSum_load!$1:$1,0),0),"")</f>
        <v/>
      </c>
      <c r="I199" s="77" t="str">
        <f>IFERROR(VLOOKUP($A199,DimSum_load!$A:$X,MATCH(DimSum!I$1,DimSum_load!$1:$1,0),0),"")</f>
        <v/>
      </c>
      <c r="J199" s="76" t="str">
        <f>IFERROR(VLOOKUP($A199,DimSum_load!$A:$X,MATCH(DimSum!J$1,DimSum_load!$1:$1,0),0),"")</f>
        <v/>
      </c>
      <c r="K199" s="76" t="str">
        <f>IFERROR(VLOOKUP($A199,DimSum_load!$A:$X,MATCH(DimSum!K$1,DimSum_load!$1:$1,0),0),"")</f>
        <v/>
      </c>
      <c r="L199" s="76" t="str">
        <f>IFERROR(VLOOKUP($A199,DimSum_load!$A:$X,MATCH(DimSum!L$1,DimSum_load!$1:$1,0),0),"")</f>
        <v/>
      </c>
      <c r="M199" s="76" t="str">
        <f>IFERROR(VLOOKUP($A199,DimSum_load!$A:$X,MATCH(DimSum!M$1,DimSum_load!$1:$1,0),0),"")</f>
        <v/>
      </c>
      <c r="N199" s="127" t="str">
        <f>IFERROR(VLOOKUP($A199,DimSum_load!$A:$X,MATCH(DimSum!$N$1,DimSum_load!$1:$1,0),0),"")</f>
        <v/>
      </c>
    </row>
    <row r="200" spans="1:14" x14ac:dyDescent="0.25">
      <c r="A200" s="74" t="str">
        <f>IFERROR(DimSum[[#This Row],[Index]],"")</f>
        <v/>
      </c>
      <c r="B200" s="75" t="str">
        <f>IFERROR(VLOOKUP($A200,DimSum_load!$A:$X,MATCH(DimSum!B$1,DimSum_load!$1:$1,0),0),"")</f>
        <v/>
      </c>
      <c r="C200" s="79" t="str">
        <f>IFERROR(VLOOKUP($A200,DimSum_load!$A:$X,MATCH(DimSum!C$1,DimSum_load!$1:$1,0),0),"")</f>
        <v/>
      </c>
      <c r="D200" s="75" t="str">
        <f>IFERROR(VLOOKUP($A200,DimSum_load!$A:$X,MATCH(DimSum!D$1,DimSum_load!$1:$1,0),0),"")</f>
        <v/>
      </c>
      <c r="E200" s="77" t="str">
        <f>IFERROR(VLOOKUP($A200,DimSum_load!$A:$X,MATCH(DimSum!E$1,DimSum_load!$1:$1,0),0),"")</f>
        <v/>
      </c>
      <c r="F200" s="75" t="str">
        <f>IFERROR(VLOOKUP($A200,DimSum_load!$A:$X,MATCH(DimSum!F$1,DimSum_load!$1:$1,0),0),"")</f>
        <v/>
      </c>
      <c r="G200" s="75" t="str">
        <f>IFERROR(VLOOKUP($A200,DimSum_load!$A:$X,MATCH(DimSum!G$1,DimSum_load!$1:$1,0),0),"")</f>
        <v/>
      </c>
      <c r="H200" s="75" t="str">
        <f>IFERROR(VLOOKUP($A200,DimSum_load!$A:$X,MATCH(DimSum!H$1,DimSum_load!$1:$1,0),0),"")</f>
        <v/>
      </c>
      <c r="I200" s="77" t="str">
        <f>IFERROR(VLOOKUP($A200,DimSum_load!$A:$X,MATCH(DimSum!I$1,DimSum_load!$1:$1,0),0),"")</f>
        <v/>
      </c>
      <c r="J200" s="76" t="str">
        <f>IFERROR(VLOOKUP($A200,DimSum_load!$A:$X,MATCH(DimSum!J$1,DimSum_load!$1:$1,0),0),"")</f>
        <v/>
      </c>
      <c r="K200" s="76" t="str">
        <f>IFERROR(VLOOKUP($A200,DimSum_load!$A:$X,MATCH(DimSum!K$1,DimSum_load!$1:$1,0),0),"")</f>
        <v/>
      </c>
      <c r="L200" s="76" t="str">
        <f>IFERROR(VLOOKUP($A200,DimSum_load!$A:$X,MATCH(DimSum!L$1,DimSum_load!$1:$1,0),0),"")</f>
        <v/>
      </c>
      <c r="M200" s="76" t="str">
        <f>IFERROR(VLOOKUP($A200,DimSum_load!$A:$X,MATCH(DimSum!M$1,DimSum_load!$1:$1,0),0),"")</f>
        <v/>
      </c>
      <c r="N200" s="127" t="str">
        <f>IFERROR(VLOOKUP($A200,DimSum_load!$A:$X,MATCH(DimSum!$N$1,DimSum_load!$1:$1,0),0),"")</f>
        <v/>
      </c>
    </row>
    <row r="201" spans="1:14" x14ac:dyDescent="0.25">
      <c r="A201" s="74" t="str">
        <f>IFERROR(DimSum[[#This Row],[Index]],"")</f>
        <v/>
      </c>
      <c r="B201" s="75" t="str">
        <f>IFERROR(VLOOKUP($A201,DimSum_load!$A:$X,MATCH(DimSum!B$1,DimSum_load!$1:$1,0),0),"")</f>
        <v/>
      </c>
      <c r="C201" s="79" t="str">
        <f>IFERROR(VLOOKUP($A201,DimSum_load!$A:$X,MATCH(DimSum!C$1,DimSum_load!$1:$1,0),0),"")</f>
        <v/>
      </c>
      <c r="D201" s="75" t="str">
        <f>IFERROR(VLOOKUP($A201,DimSum_load!$A:$X,MATCH(DimSum!D$1,DimSum_load!$1:$1,0),0),"")</f>
        <v/>
      </c>
      <c r="E201" s="77" t="str">
        <f>IFERROR(VLOOKUP($A201,DimSum_load!$A:$X,MATCH(DimSum!E$1,DimSum_load!$1:$1,0),0),"")</f>
        <v/>
      </c>
      <c r="F201" s="75" t="str">
        <f>IFERROR(VLOOKUP($A201,DimSum_load!$A:$X,MATCH(DimSum!F$1,DimSum_load!$1:$1,0),0),"")</f>
        <v/>
      </c>
      <c r="G201" s="75" t="str">
        <f>IFERROR(VLOOKUP($A201,DimSum_load!$A:$X,MATCH(DimSum!G$1,DimSum_load!$1:$1,0),0),"")</f>
        <v/>
      </c>
      <c r="H201" s="75" t="str">
        <f>IFERROR(VLOOKUP($A201,DimSum_load!$A:$X,MATCH(DimSum!H$1,DimSum_load!$1:$1,0),0),"")</f>
        <v/>
      </c>
      <c r="I201" s="77" t="str">
        <f>IFERROR(VLOOKUP($A201,DimSum_load!$A:$X,MATCH(DimSum!I$1,DimSum_load!$1:$1,0),0),"")</f>
        <v/>
      </c>
      <c r="J201" s="76" t="str">
        <f>IFERROR(VLOOKUP($A201,DimSum_load!$A:$X,MATCH(DimSum!J$1,DimSum_load!$1:$1,0),0),"")</f>
        <v/>
      </c>
      <c r="K201" s="76" t="str">
        <f>IFERROR(VLOOKUP($A201,DimSum_load!$A:$X,MATCH(DimSum!K$1,DimSum_load!$1:$1,0),0),"")</f>
        <v/>
      </c>
      <c r="L201" s="76" t="str">
        <f>IFERROR(VLOOKUP($A201,DimSum_load!$A:$X,MATCH(DimSum!L$1,DimSum_load!$1:$1,0),0),"")</f>
        <v/>
      </c>
      <c r="M201" s="76" t="str">
        <f>IFERROR(VLOOKUP($A201,DimSum_load!$A:$X,MATCH(DimSum!M$1,DimSum_load!$1:$1,0),0),"")</f>
        <v/>
      </c>
      <c r="N201" s="127" t="str">
        <f>IFERROR(VLOOKUP($A201,DimSum_load!$A:$X,MATCH(DimSum!$N$1,DimSum_load!$1:$1,0),0),"")</f>
        <v/>
      </c>
    </row>
    <row r="202" spans="1:14" x14ac:dyDescent="0.25">
      <c r="A202" s="74" t="str">
        <f>IFERROR(DimSum[[#This Row],[Index]],"")</f>
        <v/>
      </c>
      <c r="B202" s="75" t="str">
        <f>IFERROR(VLOOKUP($A202,DimSum_load!$A:$X,MATCH(DimSum!B$1,DimSum_load!$1:$1,0),0),"")</f>
        <v/>
      </c>
      <c r="C202" s="79" t="str">
        <f>IFERROR(VLOOKUP($A202,DimSum_load!$A:$X,MATCH(DimSum!C$1,DimSum_load!$1:$1,0),0),"")</f>
        <v/>
      </c>
      <c r="D202" s="75" t="str">
        <f>IFERROR(VLOOKUP($A202,DimSum_load!$A:$X,MATCH(DimSum!D$1,DimSum_load!$1:$1,0),0),"")</f>
        <v/>
      </c>
      <c r="E202" s="77" t="str">
        <f>IFERROR(VLOOKUP($A202,DimSum_load!$A:$X,MATCH(DimSum!E$1,DimSum_load!$1:$1,0),0),"")</f>
        <v/>
      </c>
      <c r="F202" s="75" t="str">
        <f>IFERROR(VLOOKUP($A202,DimSum_load!$A:$X,MATCH(DimSum!F$1,DimSum_load!$1:$1,0),0),"")</f>
        <v/>
      </c>
      <c r="G202" s="75" t="str">
        <f>IFERROR(VLOOKUP($A202,DimSum_load!$A:$X,MATCH(DimSum!G$1,DimSum_load!$1:$1,0),0),"")</f>
        <v/>
      </c>
      <c r="H202" s="75" t="str">
        <f>IFERROR(VLOOKUP($A202,DimSum_load!$A:$X,MATCH(DimSum!H$1,DimSum_load!$1:$1,0),0),"")</f>
        <v/>
      </c>
      <c r="I202" s="77" t="str">
        <f>IFERROR(VLOOKUP($A202,DimSum_load!$A:$X,MATCH(DimSum!I$1,DimSum_load!$1:$1,0),0),"")</f>
        <v/>
      </c>
      <c r="J202" s="76" t="str">
        <f>IFERROR(VLOOKUP($A202,DimSum_load!$A:$X,MATCH(DimSum!J$1,DimSum_load!$1:$1,0),0),"")</f>
        <v/>
      </c>
      <c r="K202" s="76" t="str">
        <f>IFERROR(VLOOKUP($A202,DimSum_load!$A:$X,MATCH(DimSum!K$1,DimSum_load!$1:$1,0),0),"")</f>
        <v/>
      </c>
      <c r="L202" s="76" t="str">
        <f>IFERROR(VLOOKUP($A202,DimSum_load!$A:$X,MATCH(DimSum!L$1,DimSum_load!$1:$1,0),0),"")</f>
        <v/>
      </c>
      <c r="M202" s="76" t="str">
        <f>IFERROR(VLOOKUP($A202,DimSum_load!$A:$X,MATCH(DimSum!M$1,DimSum_load!$1:$1,0),0),"")</f>
        <v/>
      </c>
      <c r="N202" s="127" t="str">
        <f>IFERROR(VLOOKUP($A202,DimSum_load!$A:$X,MATCH(DimSum!$N$1,DimSum_load!$1:$1,0),0),"")</f>
        <v/>
      </c>
    </row>
    <row r="203" spans="1:14" x14ac:dyDescent="0.25">
      <c r="A203" s="74" t="str">
        <f>IFERROR(DimSum[[#This Row],[Index]],"")</f>
        <v/>
      </c>
      <c r="B203" s="75" t="str">
        <f>IFERROR(VLOOKUP($A203,DimSum_load!$A:$X,MATCH(DimSum!B$1,DimSum_load!$1:$1,0),0),"")</f>
        <v/>
      </c>
      <c r="C203" s="79" t="str">
        <f>IFERROR(VLOOKUP($A203,DimSum_load!$A:$X,MATCH(DimSum!C$1,DimSum_load!$1:$1,0),0),"")</f>
        <v/>
      </c>
      <c r="D203" s="75" t="str">
        <f>IFERROR(VLOOKUP($A203,DimSum_load!$A:$X,MATCH(DimSum!D$1,DimSum_load!$1:$1,0),0),"")</f>
        <v/>
      </c>
      <c r="E203" s="77" t="str">
        <f>IFERROR(VLOOKUP($A203,DimSum_load!$A:$X,MATCH(DimSum!E$1,DimSum_load!$1:$1,0),0),"")</f>
        <v/>
      </c>
      <c r="F203" s="75" t="str">
        <f>IFERROR(VLOOKUP($A203,DimSum_load!$A:$X,MATCH(DimSum!F$1,DimSum_load!$1:$1,0),0),"")</f>
        <v/>
      </c>
      <c r="G203" s="75" t="str">
        <f>IFERROR(VLOOKUP($A203,DimSum_load!$A:$X,MATCH(DimSum!G$1,DimSum_load!$1:$1,0),0),"")</f>
        <v/>
      </c>
      <c r="H203" s="75" t="str">
        <f>IFERROR(VLOOKUP($A203,DimSum_load!$A:$X,MATCH(DimSum!H$1,DimSum_load!$1:$1,0),0),"")</f>
        <v/>
      </c>
      <c r="I203" s="77" t="str">
        <f>IFERROR(VLOOKUP($A203,DimSum_load!$A:$X,MATCH(DimSum!I$1,DimSum_load!$1:$1,0),0),"")</f>
        <v/>
      </c>
      <c r="J203" s="76" t="str">
        <f>IFERROR(VLOOKUP($A203,DimSum_load!$A:$X,MATCH(DimSum!J$1,DimSum_load!$1:$1,0),0),"")</f>
        <v/>
      </c>
      <c r="K203" s="76" t="str">
        <f>IFERROR(VLOOKUP($A203,DimSum_load!$A:$X,MATCH(DimSum!K$1,DimSum_load!$1:$1,0),0),"")</f>
        <v/>
      </c>
      <c r="L203" s="76" t="str">
        <f>IFERROR(VLOOKUP($A203,DimSum_load!$A:$X,MATCH(DimSum!L$1,DimSum_load!$1:$1,0),0),"")</f>
        <v/>
      </c>
      <c r="M203" s="76" t="str">
        <f>IFERROR(VLOOKUP($A203,DimSum_load!$A:$X,MATCH(DimSum!M$1,DimSum_load!$1:$1,0),0),"")</f>
        <v/>
      </c>
      <c r="N203" s="127" t="str">
        <f>IFERROR(VLOOKUP($A203,DimSum_load!$A:$X,MATCH(DimSum!$N$1,DimSum_load!$1:$1,0),0),"")</f>
        <v/>
      </c>
    </row>
    <row r="204" spans="1:14" x14ac:dyDescent="0.25">
      <c r="A204" s="74" t="str">
        <f>IFERROR(DimSum[[#This Row],[Index]],"")</f>
        <v/>
      </c>
      <c r="B204" s="75" t="str">
        <f>IFERROR(VLOOKUP($A204,DimSum_load!$A:$X,MATCH(DimSum!B$1,DimSum_load!$1:$1,0),0),"")</f>
        <v/>
      </c>
      <c r="C204" s="79" t="str">
        <f>IFERROR(VLOOKUP($A204,DimSum_load!$A:$X,MATCH(DimSum!C$1,DimSum_load!$1:$1,0),0),"")</f>
        <v/>
      </c>
      <c r="D204" s="75" t="str">
        <f>IFERROR(VLOOKUP($A204,DimSum_load!$A:$X,MATCH(DimSum!D$1,DimSum_load!$1:$1,0),0),"")</f>
        <v/>
      </c>
      <c r="E204" s="77" t="str">
        <f>IFERROR(VLOOKUP($A204,DimSum_load!$A:$X,MATCH(DimSum!E$1,DimSum_load!$1:$1,0),0),"")</f>
        <v/>
      </c>
      <c r="F204" s="75" t="str">
        <f>IFERROR(VLOOKUP($A204,DimSum_load!$A:$X,MATCH(DimSum!F$1,DimSum_load!$1:$1,0),0),"")</f>
        <v/>
      </c>
      <c r="G204" s="75" t="str">
        <f>IFERROR(VLOOKUP($A204,DimSum_load!$A:$X,MATCH(DimSum!G$1,DimSum_load!$1:$1,0),0),"")</f>
        <v/>
      </c>
      <c r="H204" s="75" t="str">
        <f>IFERROR(VLOOKUP($A204,DimSum_load!$A:$X,MATCH(DimSum!H$1,DimSum_load!$1:$1,0),0),"")</f>
        <v/>
      </c>
      <c r="I204" s="77" t="str">
        <f>IFERROR(VLOOKUP($A204,DimSum_load!$A:$X,MATCH(DimSum!I$1,DimSum_load!$1:$1,0),0),"")</f>
        <v/>
      </c>
      <c r="J204" s="76" t="str">
        <f>IFERROR(VLOOKUP($A204,DimSum_load!$A:$X,MATCH(DimSum!J$1,DimSum_load!$1:$1,0),0),"")</f>
        <v/>
      </c>
      <c r="K204" s="76" t="str">
        <f>IFERROR(VLOOKUP($A204,DimSum_load!$A:$X,MATCH(DimSum!K$1,DimSum_load!$1:$1,0),0),"")</f>
        <v/>
      </c>
      <c r="L204" s="76" t="str">
        <f>IFERROR(VLOOKUP($A204,DimSum_load!$A:$X,MATCH(DimSum!L$1,DimSum_load!$1:$1,0),0),"")</f>
        <v/>
      </c>
      <c r="M204" s="76" t="str">
        <f>IFERROR(VLOOKUP($A204,DimSum_load!$A:$X,MATCH(DimSum!M$1,DimSum_load!$1:$1,0),0),"")</f>
        <v/>
      </c>
      <c r="N204" s="127" t="str">
        <f>IFERROR(VLOOKUP($A204,DimSum_load!$A:$X,MATCH(DimSum!$N$1,DimSum_load!$1:$1,0),0),"")</f>
        <v/>
      </c>
    </row>
    <row r="205" spans="1:14" x14ac:dyDescent="0.25">
      <c r="A205" s="74" t="str">
        <f>IFERROR(DimSum[[#This Row],[Index]],"")</f>
        <v/>
      </c>
      <c r="B205" s="75" t="str">
        <f>IFERROR(VLOOKUP($A205,DimSum_load!$A:$X,MATCH(DimSum!B$1,DimSum_load!$1:$1,0),0),"")</f>
        <v/>
      </c>
      <c r="C205" s="79" t="str">
        <f>IFERROR(VLOOKUP($A205,DimSum_load!$A:$X,MATCH(DimSum!C$1,DimSum_load!$1:$1,0),0),"")</f>
        <v/>
      </c>
      <c r="D205" s="75" t="str">
        <f>IFERROR(VLOOKUP($A205,DimSum_load!$A:$X,MATCH(DimSum!D$1,DimSum_load!$1:$1,0),0),"")</f>
        <v/>
      </c>
      <c r="E205" s="77" t="str">
        <f>IFERROR(VLOOKUP($A205,DimSum_load!$A:$X,MATCH(DimSum!E$1,DimSum_load!$1:$1,0),0),"")</f>
        <v/>
      </c>
      <c r="F205" s="75" t="str">
        <f>IFERROR(VLOOKUP($A205,DimSum_load!$A:$X,MATCH(DimSum!F$1,DimSum_load!$1:$1,0),0),"")</f>
        <v/>
      </c>
      <c r="G205" s="75" t="str">
        <f>IFERROR(VLOOKUP($A205,DimSum_load!$A:$X,MATCH(DimSum!G$1,DimSum_load!$1:$1,0),0),"")</f>
        <v/>
      </c>
      <c r="H205" s="75" t="str">
        <f>IFERROR(VLOOKUP($A205,DimSum_load!$A:$X,MATCH(DimSum!H$1,DimSum_load!$1:$1,0),0),"")</f>
        <v/>
      </c>
      <c r="I205" s="77" t="str">
        <f>IFERROR(VLOOKUP($A205,DimSum_load!$A:$X,MATCH(DimSum!I$1,DimSum_load!$1:$1,0),0),"")</f>
        <v/>
      </c>
      <c r="J205" s="76" t="str">
        <f>IFERROR(VLOOKUP($A205,DimSum_load!$A:$X,MATCH(DimSum!J$1,DimSum_load!$1:$1,0),0),"")</f>
        <v/>
      </c>
      <c r="K205" s="76" t="str">
        <f>IFERROR(VLOOKUP($A205,DimSum_load!$A:$X,MATCH(DimSum!K$1,DimSum_load!$1:$1,0),0),"")</f>
        <v/>
      </c>
      <c r="L205" s="76" t="str">
        <f>IFERROR(VLOOKUP($A205,DimSum_load!$A:$X,MATCH(DimSum!L$1,DimSum_load!$1:$1,0),0),"")</f>
        <v/>
      </c>
      <c r="M205" s="76" t="str">
        <f>IFERROR(VLOOKUP($A205,DimSum_load!$A:$X,MATCH(DimSum!M$1,DimSum_load!$1:$1,0),0),"")</f>
        <v/>
      </c>
      <c r="N205" s="127" t="str">
        <f>IFERROR(VLOOKUP($A205,DimSum_load!$A:$X,MATCH(DimSum!$N$1,DimSum_load!$1:$1,0),0),"")</f>
        <v/>
      </c>
    </row>
    <row r="206" spans="1:14" x14ac:dyDescent="0.25">
      <c r="A206" s="74" t="str">
        <f>IFERROR(DimSum[[#This Row],[Index]],"")</f>
        <v/>
      </c>
      <c r="B206" s="75" t="str">
        <f>IFERROR(VLOOKUP($A206,DimSum_load!$A:$X,MATCH(DimSum!B$1,DimSum_load!$1:$1,0),0),"")</f>
        <v/>
      </c>
      <c r="C206" s="79" t="str">
        <f>IFERROR(VLOOKUP($A206,DimSum_load!$A:$X,MATCH(DimSum!C$1,DimSum_load!$1:$1,0),0),"")</f>
        <v/>
      </c>
      <c r="D206" s="75" t="str">
        <f>IFERROR(VLOOKUP($A206,DimSum_load!$A:$X,MATCH(DimSum!D$1,DimSum_load!$1:$1,0),0),"")</f>
        <v/>
      </c>
      <c r="E206" s="77" t="str">
        <f>IFERROR(VLOOKUP($A206,DimSum_load!$A:$X,MATCH(DimSum!E$1,DimSum_load!$1:$1,0),0),"")</f>
        <v/>
      </c>
      <c r="F206" s="75" t="str">
        <f>IFERROR(VLOOKUP($A206,DimSum_load!$A:$X,MATCH(DimSum!F$1,DimSum_load!$1:$1,0),0),"")</f>
        <v/>
      </c>
      <c r="G206" s="75" t="str">
        <f>IFERROR(VLOOKUP($A206,DimSum_load!$A:$X,MATCH(DimSum!G$1,DimSum_load!$1:$1,0),0),"")</f>
        <v/>
      </c>
      <c r="H206" s="75" t="str">
        <f>IFERROR(VLOOKUP($A206,DimSum_load!$A:$X,MATCH(DimSum!H$1,DimSum_load!$1:$1,0),0),"")</f>
        <v/>
      </c>
      <c r="I206" s="77" t="str">
        <f>IFERROR(VLOOKUP($A206,DimSum_load!$A:$X,MATCH(DimSum!I$1,DimSum_load!$1:$1,0),0),"")</f>
        <v/>
      </c>
      <c r="J206" s="76" t="str">
        <f>IFERROR(VLOOKUP($A206,DimSum_load!$A:$X,MATCH(DimSum!J$1,DimSum_load!$1:$1,0),0),"")</f>
        <v/>
      </c>
      <c r="K206" s="76" t="str">
        <f>IFERROR(VLOOKUP($A206,DimSum_load!$A:$X,MATCH(DimSum!K$1,DimSum_load!$1:$1,0),0),"")</f>
        <v/>
      </c>
      <c r="L206" s="76" t="str">
        <f>IFERROR(VLOOKUP($A206,DimSum_load!$A:$X,MATCH(DimSum!L$1,DimSum_load!$1:$1,0),0),"")</f>
        <v/>
      </c>
      <c r="M206" s="76" t="str">
        <f>IFERROR(VLOOKUP($A206,DimSum_load!$A:$X,MATCH(DimSum!M$1,DimSum_load!$1:$1,0),0),"")</f>
        <v/>
      </c>
      <c r="N206" s="127" t="str">
        <f>IFERROR(VLOOKUP($A206,DimSum_load!$A:$X,MATCH(DimSum!$N$1,DimSum_load!$1:$1,0),0),"")</f>
        <v/>
      </c>
    </row>
    <row r="207" spans="1:14" x14ac:dyDescent="0.25">
      <c r="A207" s="74" t="str">
        <f>IFERROR(DimSum[[#This Row],[Index]],"")</f>
        <v/>
      </c>
      <c r="B207" s="75" t="str">
        <f>IFERROR(VLOOKUP($A207,DimSum_load!$A:$X,MATCH(DimSum!B$1,DimSum_load!$1:$1,0),0),"")</f>
        <v/>
      </c>
      <c r="C207" s="79" t="str">
        <f>IFERROR(VLOOKUP($A207,DimSum_load!$A:$X,MATCH(DimSum!C$1,DimSum_load!$1:$1,0),0),"")</f>
        <v/>
      </c>
      <c r="D207" s="75" t="str">
        <f>IFERROR(VLOOKUP($A207,DimSum_load!$A:$X,MATCH(DimSum!D$1,DimSum_load!$1:$1,0),0),"")</f>
        <v/>
      </c>
      <c r="E207" s="77" t="str">
        <f>IFERROR(VLOOKUP($A207,DimSum_load!$A:$X,MATCH(DimSum!E$1,DimSum_load!$1:$1,0),0),"")</f>
        <v/>
      </c>
      <c r="F207" s="75" t="str">
        <f>IFERROR(VLOOKUP($A207,DimSum_load!$A:$X,MATCH(DimSum!F$1,DimSum_load!$1:$1,0),0),"")</f>
        <v/>
      </c>
      <c r="G207" s="75" t="str">
        <f>IFERROR(VLOOKUP($A207,DimSum_load!$A:$X,MATCH(DimSum!G$1,DimSum_load!$1:$1,0),0),"")</f>
        <v/>
      </c>
      <c r="H207" s="75" t="str">
        <f>IFERROR(VLOOKUP($A207,DimSum_load!$A:$X,MATCH(DimSum!H$1,DimSum_load!$1:$1,0),0),"")</f>
        <v/>
      </c>
      <c r="I207" s="77" t="str">
        <f>IFERROR(VLOOKUP($A207,DimSum_load!$A:$X,MATCH(DimSum!I$1,DimSum_load!$1:$1,0),0),"")</f>
        <v/>
      </c>
      <c r="J207" s="76" t="str">
        <f>IFERROR(VLOOKUP($A207,DimSum_load!$A:$X,MATCH(DimSum!J$1,DimSum_load!$1:$1,0),0),"")</f>
        <v/>
      </c>
      <c r="K207" s="76" t="str">
        <f>IFERROR(VLOOKUP($A207,DimSum_load!$A:$X,MATCH(DimSum!K$1,DimSum_load!$1:$1,0),0),"")</f>
        <v/>
      </c>
      <c r="L207" s="76" t="str">
        <f>IFERROR(VLOOKUP($A207,DimSum_load!$A:$X,MATCH(DimSum!L$1,DimSum_load!$1:$1,0),0),"")</f>
        <v/>
      </c>
      <c r="M207" s="76" t="str">
        <f>IFERROR(VLOOKUP($A207,DimSum_load!$A:$X,MATCH(DimSum!M$1,DimSum_load!$1:$1,0),0),"")</f>
        <v/>
      </c>
      <c r="N207" s="127" t="str">
        <f>IFERROR(VLOOKUP($A207,DimSum_load!$A:$X,MATCH(DimSum!$N$1,DimSum_load!$1:$1,0),0),"")</f>
        <v/>
      </c>
    </row>
    <row r="208" spans="1:14" x14ac:dyDescent="0.25">
      <c r="A208" s="74" t="str">
        <f>IFERROR(DimSum[[#This Row],[Index]],"")</f>
        <v/>
      </c>
      <c r="B208" s="75" t="str">
        <f>IFERROR(VLOOKUP($A208,DimSum_load!$A:$X,MATCH(DimSum!B$1,DimSum_load!$1:$1,0),0),"")</f>
        <v/>
      </c>
      <c r="C208" s="79" t="str">
        <f>IFERROR(VLOOKUP($A208,DimSum_load!$A:$X,MATCH(DimSum!C$1,DimSum_load!$1:$1,0),0),"")</f>
        <v/>
      </c>
      <c r="D208" s="75" t="str">
        <f>IFERROR(VLOOKUP($A208,DimSum_load!$A:$X,MATCH(DimSum!D$1,DimSum_load!$1:$1,0),0),"")</f>
        <v/>
      </c>
      <c r="E208" s="77" t="str">
        <f>IFERROR(VLOOKUP($A208,DimSum_load!$A:$X,MATCH(DimSum!E$1,DimSum_load!$1:$1,0),0),"")</f>
        <v/>
      </c>
      <c r="F208" s="75" t="str">
        <f>IFERROR(VLOOKUP($A208,DimSum_load!$A:$X,MATCH(DimSum!F$1,DimSum_load!$1:$1,0),0),"")</f>
        <v/>
      </c>
      <c r="G208" s="75" t="str">
        <f>IFERROR(VLOOKUP($A208,DimSum_load!$A:$X,MATCH(DimSum!G$1,DimSum_load!$1:$1,0),0),"")</f>
        <v/>
      </c>
      <c r="H208" s="75" t="str">
        <f>IFERROR(VLOOKUP($A208,DimSum_load!$A:$X,MATCH(DimSum!H$1,DimSum_load!$1:$1,0),0),"")</f>
        <v/>
      </c>
      <c r="I208" s="77" t="str">
        <f>IFERROR(VLOOKUP($A208,DimSum_load!$A:$X,MATCH(DimSum!I$1,DimSum_load!$1:$1,0),0),"")</f>
        <v/>
      </c>
      <c r="J208" s="76" t="str">
        <f>IFERROR(VLOOKUP($A208,DimSum_load!$A:$X,MATCH(DimSum!J$1,DimSum_load!$1:$1,0),0),"")</f>
        <v/>
      </c>
      <c r="K208" s="76" t="str">
        <f>IFERROR(VLOOKUP($A208,DimSum_load!$A:$X,MATCH(DimSum!K$1,DimSum_load!$1:$1,0),0),"")</f>
        <v/>
      </c>
      <c r="L208" s="76" t="str">
        <f>IFERROR(VLOOKUP($A208,DimSum_load!$A:$X,MATCH(DimSum!L$1,DimSum_load!$1:$1,0),0),"")</f>
        <v/>
      </c>
      <c r="M208" s="76" t="str">
        <f>IFERROR(VLOOKUP($A208,DimSum_load!$A:$X,MATCH(DimSum!M$1,DimSum_load!$1:$1,0),0),"")</f>
        <v/>
      </c>
      <c r="N208" s="127" t="str">
        <f>IFERROR(VLOOKUP($A208,DimSum_load!$A:$X,MATCH(DimSum!$N$1,DimSum_load!$1:$1,0),0),"")</f>
        <v/>
      </c>
    </row>
    <row r="209" spans="1:14" x14ac:dyDescent="0.25">
      <c r="A209" s="74" t="str">
        <f>IFERROR(DimSum[[#This Row],[Index]],"")</f>
        <v/>
      </c>
      <c r="B209" s="75" t="str">
        <f>IFERROR(VLOOKUP($A209,DimSum_load!$A:$X,MATCH(DimSum!B$1,DimSum_load!$1:$1,0),0),"")</f>
        <v/>
      </c>
      <c r="C209" s="79" t="str">
        <f>IFERROR(VLOOKUP($A209,DimSum_load!$A:$X,MATCH(DimSum!C$1,DimSum_load!$1:$1,0),0),"")</f>
        <v/>
      </c>
      <c r="D209" s="75" t="str">
        <f>IFERROR(VLOOKUP($A209,DimSum_load!$A:$X,MATCH(DimSum!D$1,DimSum_load!$1:$1,0),0),"")</f>
        <v/>
      </c>
      <c r="E209" s="77" t="str">
        <f>IFERROR(VLOOKUP($A209,DimSum_load!$A:$X,MATCH(DimSum!E$1,DimSum_load!$1:$1,0),0),"")</f>
        <v/>
      </c>
      <c r="F209" s="75" t="str">
        <f>IFERROR(VLOOKUP($A209,DimSum_load!$A:$X,MATCH(DimSum!F$1,DimSum_load!$1:$1,0),0),"")</f>
        <v/>
      </c>
      <c r="G209" s="75" t="str">
        <f>IFERROR(VLOOKUP($A209,DimSum_load!$A:$X,MATCH(DimSum!G$1,DimSum_load!$1:$1,0),0),"")</f>
        <v/>
      </c>
      <c r="H209" s="75" t="str">
        <f>IFERROR(VLOOKUP($A209,DimSum_load!$A:$X,MATCH(DimSum!H$1,DimSum_load!$1:$1,0),0),"")</f>
        <v/>
      </c>
      <c r="I209" s="77" t="str">
        <f>IFERROR(VLOOKUP($A209,DimSum_load!$A:$X,MATCH(DimSum!I$1,DimSum_load!$1:$1,0),0),"")</f>
        <v/>
      </c>
      <c r="J209" s="76" t="str">
        <f>IFERROR(VLOOKUP($A209,DimSum_load!$A:$X,MATCH(DimSum!J$1,DimSum_load!$1:$1,0),0),"")</f>
        <v/>
      </c>
      <c r="K209" s="76" t="str">
        <f>IFERROR(VLOOKUP($A209,DimSum_load!$A:$X,MATCH(DimSum!K$1,DimSum_load!$1:$1,0),0),"")</f>
        <v/>
      </c>
      <c r="L209" s="76" t="str">
        <f>IFERROR(VLOOKUP($A209,DimSum_load!$A:$X,MATCH(DimSum!L$1,DimSum_load!$1:$1,0),0),"")</f>
        <v/>
      </c>
      <c r="M209" s="76" t="str">
        <f>IFERROR(VLOOKUP($A209,DimSum_load!$A:$X,MATCH(DimSum!M$1,DimSum_load!$1:$1,0),0),"")</f>
        <v/>
      </c>
      <c r="N209" s="127" t="str">
        <f>IFERROR(VLOOKUP($A209,DimSum_load!$A:$X,MATCH(DimSum!$N$1,DimSum_load!$1:$1,0),0),"")</f>
        <v/>
      </c>
    </row>
    <row r="210" spans="1:14" x14ac:dyDescent="0.25">
      <c r="A210" s="74" t="str">
        <f>IFERROR(DimSum[[#This Row],[Index]],"")</f>
        <v/>
      </c>
      <c r="B210" s="75" t="str">
        <f>IFERROR(VLOOKUP($A210,DimSum_load!$A:$X,MATCH(DimSum!B$1,DimSum_load!$1:$1,0),0),"")</f>
        <v/>
      </c>
      <c r="C210" s="79" t="str">
        <f>IFERROR(VLOOKUP($A210,DimSum_load!$A:$X,MATCH(DimSum!C$1,DimSum_load!$1:$1,0),0),"")</f>
        <v/>
      </c>
      <c r="D210" s="75" t="str">
        <f>IFERROR(VLOOKUP($A210,DimSum_load!$A:$X,MATCH(DimSum!D$1,DimSum_load!$1:$1,0),0),"")</f>
        <v/>
      </c>
      <c r="E210" s="77" t="str">
        <f>IFERROR(VLOOKUP($A210,DimSum_load!$A:$X,MATCH(DimSum!E$1,DimSum_load!$1:$1,0),0),"")</f>
        <v/>
      </c>
      <c r="F210" s="75" t="str">
        <f>IFERROR(VLOOKUP($A210,DimSum_load!$A:$X,MATCH(DimSum!F$1,DimSum_load!$1:$1,0),0),"")</f>
        <v/>
      </c>
      <c r="G210" s="75" t="str">
        <f>IFERROR(VLOOKUP($A210,DimSum_load!$A:$X,MATCH(DimSum!G$1,DimSum_load!$1:$1,0),0),"")</f>
        <v/>
      </c>
      <c r="H210" s="75" t="str">
        <f>IFERROR(VLOOKUP($A210,DimSum_load!$A:$X,MATCH(DimSum!H$1,DimSum_load!$1:$1,0),0),"")</f>
        <v/>
      </c>
      <c r="I210" s="77" t="str">
        <f>IFERROR(VLOOKUP($A210,DimSum_load!$A:$X,MATCH(DimSum!I$1,DimSum_load!$1:$1,0),0),"")</f>
        <v/>
      </c>
      <c r="J210" s="76" t="str">
        <f>IFERROR(VLOOKUP($A210,DimSum_load!$A:$X,MATCH(DimSum!J$1,DimSum_load!$1:$1,0),0),"")</f>
        <v/>
      </c>
      <c r="K210" s="76" t="str">
        <f>IFERROR(VLOOKUP($A210,DimSum_load!$A:$X,MATCH(DimSum!K$1,DimSum_load!$1:$1,0),0),"")</f>
        <v/>
      </c>
      <c r="L210" s="76" t="str">
        <f>IFERROR(VLOOKUP($A210,DimSum_load!$A:$X,MATCH(DimSum!L$1,DimSum_load!$1:$1,0),0),"")</f>
        <v/>
      </c>
      <c r="M210" s="76" t="str">
        <f>IFERROR(VLOOKUP($A210,DimSum_load!$A:$X,MATCH(DimSum!M$1,DimSum_load!$1:$1,0),0),"")</f>
        <v/>
      </c>
      <c r="N210" s="127" t="str">
        <f>IFERROR(VLOOKUP($A210,DimSum_load!$A:$X,MATCH(DimSum!$N$1,DimSum_load!$1:$1,0),0),"")</f>
        <v/>
      </c>
    </row>
    <row r="211" spans="1:14" x14ac:dyDescent="0.25">
      <c r="A211" s="74" t="str">
        <f>IFERROR(DimSum[[#This Row],[Index]],"")</f>
        <v/>
      </c>
      <c r="B211" s="75" t="str">
        <f>IFERROR(VLOOKUP($A211,DimSum_load!$A:$X,MATCH(DimSum!B$1,DimSum_load!$1:$1,0),0),"")</f>
        <v/>
      </c>
      <c r="C211" s="79" t="str">
        <f>IFERROR(VLOOKUP($A211,DimSum_load!$A:$X,MATCH(DimSum!C$1,DimSum_load!$1:$1,0),0),"")</f>
        <v/>
      </c>
      <c r="D211" s="75" t="str">
        <f>IFERROR(VLOOKUP($A211,DimSum_load!$A:$X,MATCH(DimSum!D$1,DimSum_load!$1:$1,0),0),"")</f>
        <v/>
      </c>
      <c r="E211" s="77" t="str">
        <f>IFERROR(VLOOKUP($A211,DimSum_load!$A:$X,MATCH(DimSum!E$1,DimSum_load!$1:$1,0),0),"")</f>
        <v/>
      </c>
      <c r="F211" s="75" t="str">
        <f>IFERROR(VLOOKUP($A211,DimSum_load!$A:$X,MATCH(DimSum!F$1,DimSum_load!$1:$1,0),0),"")</f>
        <v/>
      </c>
      <c r="G211" s="75" t="str">
        <f>IFERROR(VLOOKUP($A211,DimSum_load!$A:$X,MATCH(DimSum!G$1,DimSum_load!$1:$1,0),0),"")</f>
        <v/>
      </c>
      <c r="H211" s="75" t="str">
        <f>IFERROR(VLOOKUP($A211,DimSum_load!$A:$X,MATCH(DimSum!H$1,DimSum_load!$1:$1,0),0),"")</f>
        <v/>
      </c>
      <c r="I211" s="77" t="str">
        <f>IFERROR(VLOOKUP($A211,DimSum_load!$A:$X,MATCH(DimSum!I$1,DimSum_load!$1:$1,0),0),"")</f>
        <v/>
      </c>
      <c r="J211" s="76" t="str">
        <f>IFERROR(VLOOKUP($A211,DimSum_load!$A:$X,MATCH(DimSum!J$1,DimSum_load!$1:$1,0),0),"")</f>
        <v/>
      </c>
      <c r="K211" s="76" t="str">
        <f>IFERROR(VLOOKUP($A211,DimSum_load!$A:$X,MATCH(DimSum!K$1,DimSum_load!$1:$1,0),0),"")</f>
        <v/>
      </c>
      <c r="L211" s="76" t="str">
        <f>IFERROR(VLOOKUP($A211,DimSum_load!$A:$X,MATCH(DimSum!L$1,DimSum_load!$1:$1,0),0),"")</f>
        <v/>
      </c>
      <c r="M211" s="76" t="str">
        <f>IFERROR(VLOOKUP($A211,DimSum_load!$A:$X,MATCH(DimSum!M$1,DimSum_load!$1:$1,0),0),"")</f>
        <v/>
      </c>
      <c r="N211" s="127" t="str">
        <f>IFERROR(VLOOKUP($A211,DimSum_load!$A:$X,MATCH(DimSum!$N$1,DimSum_load!$1:$1,0),0),"")</f>
        <v/>
      </c>
    </row>
    <row r="212" spans="1:14" x14ac:dyDescent="0.25">
      <c r="A212" s="74" t="str">
        <f>IFERROR(DimSum[[#This Row],[Index]],"")</f>
        <v/>
      </c>
      <c r="B212" s="75" t="str">
        <f>IFERROR(VLOOKUP($A212,DimSum_load!$A:$X,MATCH(DimSum!B$1,DimSum_load!$1:$1,0),0),"")</f>
        <v/>
      </c>
      <c r="C212" s="79" t="str">
        <f>IFERROR(VLOOKUP($A212,DimSum_load!$A:$X,MATCH(DimSum!C$1,DimSum_load!$1:$1,0),0),"")</f>
        <v/>
      </c>
      <c r="D212" s="75" t="str">
        <f>IFERROR(VLOOKUP($A212,DimSum_load!$A:$X,MATCH(DimSum!D$1,DimSum_load!$1:$1,0),0),"")</f>
        <v/>
      </c>
      <c r="E212" s="77" t="str">
        <f>IFERROR(VLOOKUP($A212,DimSum_load!$A:$X,MATCH(DimSum!E$1,DimSum_load!$1:$1,0),0),"")</f>
        <v/>
      </c>
      <c r="F212" s="75" t="str">
        <f>IFERROR(VLOOKUP($A212,DimSum_load!$A:$X,MATCH(DimSum!F$1,DimSum_load!$1:$1,0),0),"")</f>
        <v/>
      </c>
      <c r="G212" s="75" t="str">
        <f>IFERROR(VLOOKUP($A212,DimSum_load!$A:$X,MATCH(DimSum!G$1,DimSum_load!$1:$1,0),0),"")</f>
        <v/>
      </c>
      <c r="H212" s="75" t="str">
        <f>IFERROR(VLOOKUP($A212,DimSum_load!$A:$X,MATCH(DimSum!H$1,DimSum_load!$1:$1,0),0),"")</f>
        <v/>
      </c>
      <c r="I212" s="77" t="str">
        <f>IFERROR(VLOOKUP($A212,DimSum_load!$A:$X,MATCH(DimSum!I$1,DimSum_load!$1:$1,0),0),"")</f>
        <v/>
      </c>
      <c r="J212" s="76" t="str">
        <f>IFERROR(VLOOKUP($A212,DimSum_load!$A:$X,MATCH(DimSum!J$1,DimSum_load!$1:$1,0),0),"")</f>
        <v/>
      </c>
      <c r="K212" s="76" t="str">
        <f>IFERROR(VLOOKUP($A212,DimSum_load!$A:$X,MATCH(DimSum!K$1,DimSum_load!$1:$1,0),0),"")</f>
        <v/>
      </c>
      <c r="L212" s="76" t="str">
        <f>IFERROR(VLOOKUP($A212,DimSum_load!$A:$X,MATCH(DimSum!L$1,DimSum_load!$1:$1,0),0),"")</f>
        <v/>
      </c>
      <c r="M212" s="76" t="str">
        <f>IFERROR(VLOOKUP($A212,DimSum_load!$A:$X,MATCH(DimSum!M$1,DimSum_load!$1:$1,0),0),"")</f>
        <v/>
      </c>
      <c r="N212" s="127" t="str">
        <f>IFERROR(VLOOKUP($A212,DimSum_load!$A:$X,MATCH(DimSum!$N$1,DimSum_load!$1:$1,0),0),"")</f>
        <v/>
      </c>
    </row>
    <row r="213" spans="1:14" x14ac:dyDescent="0.25">
      <c r="A213" s="74" t="str">
        <f>IFERROR(DimSum[[#This Row],[Index]],"")</f>
        <v/>
      </c>
      <c r="B213" s="75" t="str">
        <f>IFERROR(VLOOKUP($A213,DimSum_load!$A:$X,MATCH(DimSum!B$1,DimSum_load!$1:$1,0),0),"")</f>
        <v/>
      </c>
      <c r="C213" s="79" t="str">
        <f>IFERROR(VLOOKUP($A213,DimSum_load!$A:$X,MATCH(DimSum!C$1,DimSum_load!$1:$1,0),0),"")</f>
        <v/>
      </c>
      <c r="D213" s="75" t="str">
        <f>IFERROR(VLOOKUP($A213,DimSum_load!$A:$X,MATCH(DimSum!D$1,DimSum_load!$1:$1,0),0),"")</f>
        <v/>
      </c>
      <c r="E213" s="77" t="str">
        <f>IFERROR(VLOOKUP($A213,DimSum_load!$A:$X,MATCH(DimSum!E$1,DimSum_load!$1:$1,0),0),"")</f>
        <v/>
      </c>
      <c r="F213" s="75" t="str">
        <f>IFERROR(VLOOKUP($A213,DimSum_load!$A:$X,MATCH(DimSum!F$1,DimSum_load!$1:$1,0),0),"")</f>
        <v/>
      </c>
      <c r="G213" s="75" t="str">
        <f>IFERROR(VLOOKUP($A213,DimSum_load!$A:$X,MATCH(DimSum!G$1,DimSum_load!$1:$1,0),0),"")</f>
        <v/>
      </c>
      <c r="H213" s="75" t="str">
        <f>IFERROR(VLOOKUP($A213,DimSum_load!$A:$X,MATCH(DimSum!H$1,DimSum_load!$1:$1,0),0),"")</f>
        <v/>
      </c>
      <c r="I213" s="77" t="str">
        <f>IFERROR(VLOOKUP($A213,DimSum_load!$A:$X,MATCH(DimSum!I$1,DimSum_load!$1:$1,0),0),"")</f>
        <v/>
      </c>
      <c r="J213" s="76" t="str">
        <f>IFERROR(VLOOKUP($A213,DimSum_load!$A:$X,MATCH(DimSum!J$1,DimSum_load!$1:$1,0),0),"")</f>
        <v/>
      </c>
      <c r="K213" s="76" t="str">
        <f>IFERROR(VLOOKUP($A213,DimSum_load!$A:$X,MATCH(DimSum!K$1,DimSum_load!$1:$1,0),0),"")</f>
        <v/>
      </c>
      <c r="L213" s="76" t="str">
        <f>IFERROR(VLOOKUP($A213,DimSum_load!$A:$X,MATCH(DimSum!L$1,DimSum_load!$1:$1,0),0),"")</f>
        <v/>
      </c>
      <c r="M213" s="76" t="str">
        <f>IFERROR(VLOOKUP($A213,DimSum_load!$A:$X,MATCH(DimSum!M$1,DimSum_load!$1:$1,0),0),"")</f>
        <v/>
      </c>
      <c r="N213" s="127" t="str">
        <f>IFERROR(VLOOKUP($A213,DimSum_load!$A:$X,MATCH(DimSum!$N$1,DimSum_load!$1:$1,0),0),"")</f>
        <v/>
      </c>
    </row>
    <row r="214" spans="1:14" x14ac:dyDescent="0.25">
      <c r="A214" s="74" t="str">
        <f>IFERROR(DimSum[[#This Row],[Index]],"")</f>
        <v/>
      </c>
      <c r="B214" s="75" t="str">
        <f>IFERROR(VLOOKUP($A214,DimSum_load!$A:$X,MATCH(DimSum!B$1,DimSum_load!$1:$1,0),0),"")</f>
        <v/>
      </c>
      <c r="C214" s="79" t="str">
        <f>IFERROR(VLOOKUP($A214,DimSum_load!$A:$X,MATCH(DimSum!C$1,DimSum_load!$1:$1,0),0),"")</f>
        <v/>
      </c>
      <c r="D214" s="75" t="str">
        <f>IFERROR(VLOOKUP($A214,DimSum_load!$A:$X,MATCH(DimSum!D$1,DimSum_load!$1:$1,0),0),"")</f>
        <v/>
      </c>
      <c r="E214" s="77" t="str">
        <f>IFERROR(VLOOKUP($A214,DimSum_load!$A:$X,MATCH(DimSum!E$1,DimSum_load!$1:$1,0),0),"")</f>
        <v/>
      </c>
      <c r="F214" s="75" t="str">
        <f>IFERROR(VLOOKUP($A214,DimSum_load!$A:$X,MATCH(DimSum!F$1,DimSum_load!$1:$1,0),0),"")</f>
        <v/>
      </c>
      <c r="G214" s="75" t="str">
        <f>IFERROR(VLOOKUP($A214,DimSum_load!$A:$X,MATCH(DimSum!G$1,DimSum_load!$1:$1,0),0),"")</f>
        <v/>
      </c>
      <c r="H214" s="75" t="str">
        <f>IFERROR(VLOOKUP($A214,DimSum_load!$A:$X,MATCH(DimSum!H$1,DimSum_load!$1:$1,0),0),"")</f>
        <v/>
      </c>
      <c r="I214" s="77" t="str">
        <f>IFERROR(VLOOKUP($A214,DimSum_load!$A:$X,MATCH(DimSum!I$1,DimSum_load!$1:$1,0),0),"")</f>
        <v/>
      </c>
      <c r="J214" s="76" t="str">
        <f>IFERROR(VLOOKUP($A214,DimSum_load!$A:$X,MATCH(DimSum!J$1,DimSum_load!$1:$1,0),0),"")</f>
        <v/>
      </c>
      <c r="K214" s="76" t="str">
        <f>IFERROR(VLOOKUP($A214,DimSum_load!$A:$X,MATCH(DimSum!K$1,DimSum_load!$1:$1,0),0),"")</f>
        <v/>
      </c>
      <c r="L214" s="76" t="str">
        <f>IFERROR(VLOOKUP($A214,DimSum_load!$A:$X,MATCH(DimSum!L$1,DimSum_load!$1:$1,0),0),"")</f>
        <v/>
      </c>
      <c r="M214" s="76" t="str">
        <f>IFERROR(VLOOKUP($A214,DimSum_load!$A:$X,MATCH(DimSum!M$1,DimSum_load!$1:$1,0),0),"")</f>
        <v/>
      </c>
      <c r="N214" s="127" t="str">
        <f>IFERROR(VLOOKUP($A214,DimSum_load!$A:$X,MATCH(DimSum!$N$1,DimSum_load!$1:$1,0),0),"")</f>
        <v/>
      </c>
    </row>
    <row r="215" spans="1:14" x14ac:dyDescent="0.25">
      <c r="A215" s="74" t="str">
        <f>IFERROR(DimSum[[#This Row],[Index]],"")</f>
        <v/>
      </c>
      <c r="B215" s="75" t="str">
        <f>IFERROR(VLOOKUP($A215,DimSum_load!$A:$X,MATCH(DimSum!B$1,DimSum_load!$1:$1,0),0),"")</f>
        <v/>
      </c>
      <c r="C215" s="79" t="str">
        <f>IFERROR(VLOOKUP($A215,DimSum_load!$A:$X,MATCH(DimSum!C$1,DimSum_load!$1:$1,0),0),"")</f>
        <v/>
      </c>
      <c r="D215" s="75" t="str">
        <f>IFERROR(VLOOKUP($A215,DimSum_load!$A:$X,MATCH(DimSum!D$1,DimSum_load!$1:$1,0),0),"")</f>
        <v/>
      </c>
      <c r="E215" s="77" t="str">
        <f>IFERROR(VLOOKUP($A215,DimSum_load!$A:$X,MATCH(DimSum!E$1,DimSum_load!$1:$1,0),0),"")</f>
        <v/>
      </c>
      <c r="F215" s="75" t="str">
        <f>IFERROR(VLOOKUP($A215,DimSum_load!$A:$X,MATCH(DimSum!F$1,DimSum_load!$1:$1,0),0),"")</f>
        <v/>
      </c>
      <c r="G215" s="75" t="str">
        <f>IFERROR(VLOOKUP($A215,DimSum_load!$A:$X,MATCH(DimSum!G$1,DimSum_load!$1:$1,0),0),"")</f>
        <v/>
      </c>
      <c r="H215" s="75" t="str">
        <f>IFERROR(VLOOKUP($A215,DimSum_load!$A:$X,MATCH(DimSum!H$1,DimSum_load!$1:$1,0),0),"")</f>
        <v/>
      </c>
      <c r="I215" s="77" t="str">
        <f>IFERROR(VLOOKUP($A215,DimSum_load!$A:$X,MATCH(DimSum!I$1,DimSum_load!$1:$1,0),0),"")</f>
        <v/>
      </c>
      <c r="J215" s="76" t="str">
        <f>IFERROR(VLOOKUP($A215,DimSum_load!$A:$X,MATCH(DimSum!J$1,DimSum_load!$1:$1,0),0),"")</f>
        <v/>
      </c>
      <c r="K215" s="76" t="str">
        <f>IFERROR(VLOOKUP($A215,DimSum_load!$A:$X,MATCH(DimSum!K$1,DimSum_load!$1:$1,0),0),"")</f>
        <v/>
      </c>
      <c r="L215" s="76" t="str">
        <f>IFERROR(VLOOKUP($A215,DimSum_load!$A:$X,MATCH(DimSum!L$1,DimSum_load!$1:$1,0),0),"")</f>
        <v/>
      </c>
      <c r="M215" s="76" t="str">
        <f>IFERROR(VLOOKUP($A215,DimSum_load!$A:$X,MATCH(DimSum!M$1,DimSum_load!$1:$1,0),0),"")</f>
        <v/>
      </c>
      <c r="N215" s="127" t="str">
        <f>IFERROR(VLOOKUP($A215,DimSum_load!$A:$X,MATCH(DimSum!$N$1,DimSum_load!$1:$1,0),0),"")</f>
        <v/>
      </c>
    </row>
    <row r="216" spans="1:14" x14ac:dyDescent="0.25">
      <c r="A216" s="74" t="str">
        <f>IFERROR(DimSum[[#This Row],[Index]],"")</f>
        <v/>
      </c>
      <c r="B216" s="75" t="str">
        <f>IFERROR(VLOOKUP($A216,DimSum_load!$A:$X,MATCH(DimSum!B$1,DimSum_load!$1:$1,0),0),"")</f>
        <v/>
      </c>
      <c r="C216" s="79" t="str">
        <f>IFERROR(VLOOKUP($A216,DimSum_load!$A:$X,MATCH(DimSum!C$1,DimSum_load!$1:$1,0),0),"")</f>
        <v/>
      </c>
      <c r="D216" s="75" t="str">
        <f>IFERROR(VLOOKUP($A216,DimSum_load!$A:$X,MATCH(DimSum!D$1,DimSum_load!$1:$1,0),0),"")</f>
        <v/>
      </c>
      <c r="E216" s="77" t="str">
        <f>IFERROR(VLOOKUP($A216,DimSum_load!$A:$X,MATCH(DimSum!E$1,DimSum_load!$1:$1,0),0),"")</f>
        <v/>
      </c>
      <c r="F216" s="75" t="str">
        <f>IFERROR(VLOOKUP($A216,DimSum_load!$A:$X,MATCH(DimSum!F$1,DimSum_load!$1:$1,0),0),"")</f>
        <v/>
      </c>
      <c r="G216" s="75" t="str">
        <f>IFERROR(VLOOKUP($A216,DimSum_load!$A:$X,MATCH(DimSum!G$1,DimSum_load!$1:$1,0),0),"")</f>
        <v/>
      </c>
      <c r="H216" s="75" t="str">
        <f>IFERROR(VLOOKUP($A216,DimSum_load!$A:$X,MATCH(DimSum!H$1,DimSum_load!$1:$1,0),0),"")</f>
        <v/>
      </c>
      <c r="I216" s="77" t="str">
        <f>IFERROR(VLOOKUP($A216,DimSum_load!$A:$X,MATCH(DimSum!I$1,DimSum_load!$1:$1,0),0),"")</f>
        <v/>
      </c>
      <c r="J216" s="76" t="str">
        <f>IFERROR(VLOOKUP($A216,DimSum_load!$A:$X,MATCH(DimSum!J$1,DimSum_load!$1:$1,0),0),"")</f>
        <v/>
      </c>
      <c r="K216" s="76" t="str">
        <f>IFERROR(VLOOKUP($A216,DimSum_load!$A:$X,MATCH(DimSum!K$1,DimSum_load!$1:$1,0),0),"")</f>
        <v/>
      </c>
      <c r="L216" s="76" t="str">
        <f>IFERROR(VLOOKUP($A216,DimSum_load!$A:$X,MATCH(DimSum!L$1,DimSum_load!$1:$1,0),0),"")</f>
        <v/>
      </c>
      <c r="M216" s="76" t="str">
        <f>IFERROR(VLOOKUP($A216,DimSum_load!$A:$X,MATCH(DimSum!M$1,DimSum_load!$1:$1,0),0),"")</f>
        <v/>
      </c>
      <c r="N216" s="127" t="str">
        <f>IFERROR(VLOOKUP($A216,DimSum_load!$A:$X,MATCH(DimSum!$N$1,DimSum_load!$1:$1,0),0),"")</f>
        <v/>
      </c>
    </row>
    <row r="217" spans="1:14" x14ac:dyDescent="0.25">
      <c r="A217" s="74" t="str">
        <f>IFERROR(DimSum[[#This Row],[Index]],"")</f>
        <v/>
      </c>
      <c r="B217" s="75" t="str">
        <f>IFERROR(VLOOKUP($A217,DimSum_load!$A:$X,MATCH(DimSum!B$1,DimSum_load!$1:$1,0),0),"")</f>
        <v/>
      </c>
      <c r="C217" s="79" t="str">
        <f>IFERROR(VLOOKUP($A217,DimSum_load!$A:$X,MATCH(DimSum!C$1,DimSum_load!$1:$1,0),0),"")</f>
        <v/>
      </c>
      <c r="D217" s="75" t="str">
        <f>IFERROR(VLOOKUP($A217,DimSum_load!$A:$X,MATCH(DimSum!D$1,DimSum_load!$1:$1,0),0),"")</f>
        <v/>
      </c>
      <c r="E217" s="77" t="str">
        <f>IFERROR(VLOOKUP($A217,DimSum_load!$A:$X,MATCH(DimSum!E$1,DimSum_load!$1:$1,0),0),"")</f>
        <v/>
      </c>
      <c r="F217" s="75" t="str">
        <f>IFERROR(VLOOKUP($A217,DimSum_load!$A:$X,MATCH(DimSum!F$1,DimSum_load!$1:$1,0),0),"")</f>
        <v/>
      </c>
      <c r="G217" s="75" t="str">
        <f>IFERROR(VLOOKUP($A217,DimSum_load!$A:$X,MATCH(DimSum!G$1,DimSum_load!$1:$1,0),0),"")</f>
        <v/>
      </c>
      <c r="H217" s="75" t="str">
        <f>IFERROR(VLOOKUP($A217,DimSum_load!$A:$X,MATCH(DimSum!H$1,DimSum_load!$1:$1,0),0),"")</f>
        <v/>
      </c>
      <c r="I217" s="77" t="str">
        <f>IFERROR(VLOOKUP($A217,DimSum_load!$A:$X,MATCH(DimSum!I$1,DimSum_load!$1:$1,0),0),"")</f>
        <v/>
      </c>
      <c r="J217" s="76" t="str">
        <f>IFERROR(VLOOKUP($A217,DimSum_load!$A:$X,MATCH(DimSum!J$1,DimSum_load!$1:$1,0),0),"")</f>
        <v/>
      </c>
      <c r="K217" s="76" t="str">
        <f>IFERROR(VLOOKUP($A217,DimSum_load!$A:$X,MATCH(DimSum!K$1,DimSum_load!$1:$1,0),0),"")</f>
        <v/>
      </c>
      <c r="L217" s="76" t="str">
        <f>IFERROR(VLOOKUP($A217,DimSum_load!$A:$X,MATCH(DimSum!L$1,DimSum_load!$1:$1,0),0),"")</f>
        <v/>
      </c>
      <c r="M217" s="76" t="str">
        <f>IFERROR(VLOOKUP($A217,DimSum_load!$A:$X,MATCH(DimSum!M$1,DimSum_load!$1:$1,0),0),"")</f>
        <v/>
      </c>
      <c r="N217" s="127" t="str">
        <f>IFERROR(VLOOKUP($A217,DimSum_load!$A:$X,MATCH(DimSum!$N$1,DimSum_load!$1:$1,0),0),"")</f>
        <v/>
      </c>
    </row>
    <row r="218" spans="1:14" x14ac:dyDescent="0.25">
      <c r="A218" s="74" t="str">
        <f>IFERROR(DimSum[[#This Row],[Index]],"")</f>
        <v/>
      </c>
      <c r="B218" s="75" t="str">
        <f>IFERROR(VLOOKUP($A218,DimSum_load!$A:$X,MATCH(DimSum!B$1,DimSum_load!$1:$1,0),0),"")</f>
        <v/>
      </c>
      <c r="C218" s="79" t="str">
        <f>IFERROR(VLOOKUP($A218,DimSum_load!$A:$X,MATCH(DimSum!C$1,DimSum_load!$1:$1,0),0),"")</f>
        <v/>
      </c>
      <c r="D218" s="75" t="str">
        <f>IFERROR(VLOOKUP($A218,DimSum_load!$A:$X,MATCH(DimSum!D$1,DimSum_load!$1:$1,0),0),"")</f>
        <v/>
      </c>
      <c r="E218" s="77" t="str">
        <f>IFERROR(VLOOKUP($A218,DimSum_load!$A:$X,MATCH(DimSum!E$1,DimSum_load!$1:$1,0),0),"")</f>
        <v/>
      </c>
      <c r="F218" s="75" t="str">
        <f>IFERROR(VLOOKUP($A218,DimSum_load!$A:$X,MATCH(DimSum!F$1,DimSum_load!$1:$1,0),0),"")</f>
        <v/>
      </c>
      <c r="G218" s="75" t="str">
        <f>IFERROR(VLOOKUP($A218,DimSum_load!$A:$X,MATCH(DimSum!G$1,DimSum_load!$1:$1,0),0),"")</f>
        <v/>
      </c>
      <c r="H218" s="75" t="str">
        <f>IFERROR(VLOOKUP($A218,DimSum_load!$A:$X,MATCH(DimSum!H$1,DimSum_load!$1:$1,0),0),"")</f>
        <v/>
      </c>
      <c r="I218" s="77" t="str">
        <f>IFERROR(VLOOKUP($A218,DimSum_load!$A:$X,MATCH(DimSum!I$1,DimSum_load!$1:$1,0),0),"")</f>
        <v/>
      </c>
      <c r="J218" s="76" t="str">
        <f>IFERROR(VLOOKUP($A218,DimSum_load!$A:$X,MATCH(DimSum!J$1,DimSum_load!$1:$1,0),0),"")</f>
        <v/>
      </c>
      <c r="K218" s="76" t="str">
        <f>IFERROR(VLOOKUP($A218,DimSum_load!$A:$X,MATCH(DimSum!K$1,DimSum_load!$1:$1,0),0),"")</f>
        <v/>
      </c>
      <c r="L218" s="76" t="str">
        <f>IFERROR(VLOOKUP($A218,DimSum_load!$A:$X,MATCH(DimSum!L$1,DimSum_load!$1:$1,0),0),"")</f>
        <v/>
      </c>
      <c r="M218" s="76" t="str">
        <f>IFERROR(VLOOKUP($A218,DimSum_load!$A:$X,MATCH(DimSum!M$1,DimSum_load!$1:$1,0),0),"")</f>
        <v/>
      </c>
      <c r="N218" s="127" t="str">
        <f>IFERROR(VLOOKUP($A218,DimSum_load!$A:$X,MATCH(DimSum!$N$1,DimSum_load!$1:$1,0),0),"")</f>
        <v/>
      </c>
    </row>
    <row r="219" spans="1:14" x14ac:dyDescent="0.25">
      <c r="A219" s="74" t="str">
        <f>IFERROR(DimSum[[#This Row],[Index]],"")</f>
        <v/>
      </c>
      <c r="B219" s="75" t="str">
        <f>IFERROR(VLOOKUP($A219,DimSum_load!$A:$X,MATCH(DimSum!B$1,DimSum_load!$1:$1,0),0),"")</f>
        <v/>
      </c>
      <c r="C219" s="79" t="str">
        <f>IFERROR(VLOOKUP($A219,DimSum_load!$A:$X,MATCH(DimSum!C$1,DimSum_load!$1:$1,0),0),"")</f>
        <v/>
      </c>
      <c r="D219" s="75" t="str">
        <f>IFERROR(VLOOKUP($A219,DimSum_load!$A:$X,MATCH(DimSum!D$1,DimSum_load!$1:$1,0),0),"")</f>
        <v/>
      </c>
      <c r="E219" s="77" t="str">
        <f>IFERROR(VLOOKUP($A219,DimSum_load!$A:$X,MATCH(DimSum!E$1,DimSum_load!$1:$1,0),0),"")</f>
        <v/>
      </c>
      <c r="F219" s="75" t="str">
        <f>IFERROR(VLOOKUP($A219,DimSum_load!$A:$X,MATCH(DimSum!F$1,DimSum_load!$1:$1,0),0),"")</f>
        <v/>
      </c>
      <c r="G219" s="75" t="str">
        <f>IFERROR(VLOOKUP($A219,DimSum_load!$A:$X,MATCH(DimSum!G$1,DimSum_load!$1:$1,0),0),"")</f>
        <v/>
      </c>
      <c r="H219" s="75" t="str">
        <f>IFERROR(VLOOKUP($A219,DimSum_load!$A:$X,MATCH(DimSum!H$1,DimSum_load!$1:$1,0),0),"")</f>
        <v/>
      </c>
      <c r="I219" s="77" t="str">
        <f>IFERROR(VLOOKUP($A219,DimSum_load!$A:$X,MATCH(DimSum!I$1,DimSum_load!$1:$1,0),0),"")</f>
        <v/>
      </c>
      <c r="J219" s="76" t="str">
        <f>IFERROR(VLOOKUP($A219,DimSum_load!$A:$X,MATCH(DimSum!J$1,DimSum_load!$1:$1,0),0),"")</f>
        <v/>
      </c>
      <c r="K219" s="76" t="str">
        <f>IFERROR(VLOOKUP($A219,DimSum_load!$A:$X,MATCH(DimSum!K$1,DimSum_load!$1:$1,0),0),"")</f>
        <v/>
      </c>
      <c r="L219" s="76" t="str">
        <f>IFERROR(VLOOKUP($A219,DimSum_load!$A:$X,MATCH(DimSum!L$1,DimSum_load!$1:$1,0),0),"")</f>
        <v/>
      </c>
      <c r="M219" s="76" t="str">
        <f>IFERROR(VLOOKUP($A219,DimSum_load!$A:$X,MATCH(DimSum!M$1,DimSum_load!$1:$1,0),0),"")</f>
        <v/>
      </c>
      <c r="N219" s="127" t="str">
        <f>IFERROR(VLOOKUP($A219,DimSum_load!$A:$X,MATCH(DimSum!$N$1,DimSum_load!$1:$1,0),0),"")</f>
        <v/>
      </c>
    </row>
    <row r="220" spans="1:14" x14ac:dyDescent="0.25">
      <c r="A220" s="74" t="str">
        <f>IFERROR(DimSum[[#This Row],[Index]],"")</f>
        <v/>
      </c>
      <c r="B220" s="75" t="str">
        <f>IFERROR(VLOOKUP($A220,DimSum_load!$A:$X,MATCH(DimSum!B$1,DimSum_load!$1:$1,0),0),"")</f>
        <v/>
      </c>
      <c r="C220" s="79" t="str">
        <f>IFERROR(VLOOKUP($A220,DimSum_load!$A:$X,MATCH(DimSum!C$1,DimSum_load!$1:$1,0),0),"")</f>
        <v/>
      </c>
      <c r="D220" s="75" t="str">
        <f>IFERROR(VLOOKUP($A220,DimSum_load!$A:$X,MATCH(DimSum!D$1,DimSum_load!$1:$1,0),0),"")</f>
        <v/>
      </c>
      <c r="E220" s="77" t="str">
        <f>IFERROR(VLOOKUP($A220,DimSum_load!$A:$X,MATCH(DimSum!E$1,DimSum_load!$1:$1,0),0),"")</f>
        <v/>
      </c>
      <c r="F220" s="75" t="str">
        <f>IFERROR(VLOOKUP($A220,DimSum_load!$A:$X,MATCH(DimSum!F$1,DimSum_load!$1:$1,0),0),"")</f>
        <v/>
      </c>
      <c r="G220" s="75" t="str">
        <f>IFERROR(VLOOKUP($A220,DimSum_load!$A:$X,MATCH(DimSum!G$1,DimSum_load!$1:$1,0),0),"")</f>
        <v/>
      </c>
      <c r="H220" s="75" t="str">
        <f>IFERROR(VLOOKUP($A220,DimSum_load!$A:$X,MATCH(DimSum!H$1,DimSum_load!$1:$1,0),0),"")</f>
        <v/>
      </c>
      <c r="I220" s="77" t="str">
        <f>IFERROR(VLOOKUP($A220,DimSum_load!$A:$X,MATCH(DimSum!I$1,DimSum_load!$1:$1,0),0),"")</f>
        <v/>
      </c>
      <c r="J220" s="76" t="str">
        <f>IFERROR(VLOOKUP($A220,DimSum_load!$A:$X,MATCH(DimSum!J$1,DimSum_load!$1:$1,0),0),"")</f>
        <v/>
      </c>
      <c r="K220" s="76" t="str">
        <f>IFERROR(VLOOKUP($A220,DimSum_load!$A:$X,MATCH(DimSum!K$1,DimSum_load!$1:$1,0),0),"")</f>
        <v/>
      </c>
      <c r="L220" s="76" t="str">
        <f>IFERROR(VLOOKUP($A220,DimSum_load!$A:$X,MATCH(DimSum!L$1,DimSum_load!$1:$1,0),0),"")</f>
        <v/>
      </c>
      <c r="M220" s="76" t="str">
        <f>IFERROR(VLOOKUP($A220,DimSum_load!$A:$X,MATCH(DimSum!M$1,DimSum_load!$1:$1,0),0),"")</f>
        <v/>
      </c>
      <c r="N220" s="127" t="str">
        <f>IFERROR(VLOOKUP($A220,DimSum_load!$A:$X,MATCH(DimSum!$N$1,DimSum_load!$1:$1,0),0),"")</f>
        <v/>
      </c>
    </row>
    <row r="221" spans="1:14" x14ac:dyDescent="0.25">
      <c r="A221" s="74" t="str">
        <f>IFERROR(DimSum[[#This Row],[Index]],"")</f>
        <v/>
      </c>
      <c r="B221" s="75" t="str">
        <f>IFERROR(VLOOKUP($A221,DimSum_load!$A:$X,MATCH(DimSum!B$1,DimSum_load!$1:$1,0),0),"")</f>
        <v/>
      </c>
      <c r="C221" s="79" t="str">
        <f>IFERROR(VLOOKUP($A221,DimSum_load!$A:$X,MATCH(DimSum!C$1,DimSum_load!$1:$1,0),0),"")</f>
        <v/>
      </c>
      <c r="D221" s="75" t="str">
        <f>IFERROR(VLOOKUP($A221,DimSum_load!$A:$X,MATCH(DimSum!D$1,DimSum_load!$1:$1,0),0),"")</f>
        <v/>
      </c>
      <c r="E221" s="77" t="str">
        <f>IFERROR(VLOOKUP($A221,DimSum_load!$A:$X,MATCH(DimSum!E$1,DimSum_load!$1:$1,0),0),"")</f>
        <v/>
      </c>
      <c r="F221" s="75" t="str">
        <f>IFERROR(VLOOKUP($A221,DimSum_load!$A:$X,MATCH(DimSum!F$1,DimSum_load!$1:$1,0),0),"")</f>
        <v/>
      </c>
      <c r="G221" s="75" t="str">
        <f>IFERROR(VLOOKUP($A221,DimSum_load!$A:$X,MATCH(DimSum!G$1,DimSum_load!$1:$1,0),0),"")</f>
        <v/>
      </c>
      <c r="H221" s="75" t="str">
        <f>IFERROR(VLOOKUP($A221,DimSum_load!$A:$X,MATCH(DimSum!H$1,DimSum_load!$1:$1,0),0),"")</f>
        <v/>
      </c>
      <c r="I221" s="77" t="str">
        <f>IFERROR(VLOOKUP($A221,DimSum_load!$A:$X,MATCH(DimSum!I$1,DimSum_load!$1:$1,0),0),"")</f>
        <v/>
      </c>
      <c r="J221" s="76" t="str">
        <f>IFERROR(VLOOKUP($A221,DimSum_load!$A:$X,MATCH(DimSum!J$1,DimSum_load!$1:$1,0),0),"")</f>
        <v/>
      </c>
      <c r="K221" s="76" t="str">
        <f>IFERROR(VLOOKUP($A221,DimSum_load!$A:$X,MATCH(DimSum!K$1,DimSum_load!$1:$1,0),0),"")</f>
        <v/>
      </c>
      <c r="L221" s="76" t="str">
        <f>IFERROR(VLOOKUP($A221,DimSum_load!$A:$X,MATCH(DimSum!L$1,DimSum_load!$1:$1,0),0),"")</f>
        <v/>
      </c>
      <c r="M221" s="76" t="str">
        <f>IFERROR(VLOOKUP($A221,DimSum_load!$A:$X,MATCH(DimSum!M$1,DimSum_load!$1:$1,0),0),"")</f>
        <v/>
      </c>
      <c r="N221" s="127" t="str">
        <f>IFERROR(VLOOKUP($A221,DimSum_load!$A:$X,MATCH(DimSum!$N$1,DimSum_load!$1:$1,0),0),"")</f>
        <v/>
      </c>
    </row>
    <row r="222" spans="1:14" x14ac:dyDescent="0.25">
      <c r="A222" s="74" t="str">
        <f>IFERROR(DimSum[[#This Row],[Index]],"")</f>
        <v/>
      </c>
      <c r="B222" s="75" t="str">
        <f>IFERROR(VLOOKUP($A222,DimSum_load!$A:$X,MATCH(DimSum!B$1,DimSum_load!$1:$1,0),0),"")</f>
        <v/>
      </c>
      <c r="C222" s="79" t="str">
        <f>IFERROR(VLOOKUP($A222,DimSum_load!$A:$X,MATCH(DimSum!C$1,DimSum_load!$1:$1,0),0),"")</f>
        <v/>
      </c>
      <c r="D222" s="75" t="str">
        <f>IFERROR(VLOOKUP($A222,DimSum_load!$A:$X,MATCH(DimSum!D$1,DimSum_load!$1:$1,0),0),"")</f>
        <v/>
      </c>
      <c r="E222" s="77" t="str">
        <f>IFERROR(VLOOKUP($A222,DimSum_load!$A:$X,MATCH(DimSum!E$1,DimSum_load!$1:$1,0),0),"")</f>
        <v/>
      </c>
      <c r="F222" s="75" t="str">
        <f>IFERROR(VLOOKUP($A222,DimSum_load!$A:$X,MATCH(DimSum!F$1,DimSum_load!$1:$1,0),0),"")</f>
        <v/>
      </c>
      <c r="G222" s="75" t="str">
        <f>IFERROR(VLOOKUP($A222,DimSum_load!$A:$X,MATCH(DimSum!G$1,DimSum_load!$1:$1,0),0),"")</f>
        <v/>
      </c>
      <c r="H222" s="75" t="str">
        <f>IFERROR(VLOOKUP($A222,DimSum_load!$A:$X,MATCH(DimSum!H$1,DimSum_load!$1:$1,0),0),"")</f>
        <v/>
      </c>
      <c r="I222" s="77" t="str">
        <f>IFERROR(VLOOKUP($A222,DimSum_load!$A:$X,MATCH(DimSum!I$1,DimSum_load!$1:$1,0),0),"")</f>
        <v/>
      </c>
      <c r="J222" s="76" t="str">
        <f>IFERROR(VLOOKUP($A222,DimSum_load!$A:$X,MATCH(DimSum!J$1,DimSum_load!$1:$1,0),0),"")</f>
        <v/>
      </c>
      <c r="K222" s="76" t="str">
        <f>IFERROR(VLOOKUP($A222,DimSum_load!$A:$X,MATCH(DimSum!K$1,DimSum_load!$1:$1,0),0),"")</f>
        <v/>
      </c>
      <c r="L222" s="76" t="str">
        <f>IFERROR(VLOOKUP($A222,DimSum_load!$A:$X,MATCH(DimSum!L$1,DimSum_load!$1:$1,0),0),"")</f>
        <v/>
      </c>
      <c r="M222" s="76" t="str">
        <f>IFERROR(VLOOKUP($A222,DimSum_load!$A:$X,MATCH(DimSum!M$1,DimSum_load!$1:$1,0),0),"")</f>
        <v/>
      </c>
      <c r="N222" s="127" t="str">
        <f>IFERROR(VLOOKUP($A222,DimSum_load!$A:$X,MATCH(DimSum!$N$1,DimSum_load!$1:$1,0),0),"")</f>
        <v/>
      </c>
    </row>
    <row r="223" spans="1:14" x14ac:dyDescent="0.25">
      <c r="A223" s="74" t="str">
        <f>IFERROR(DimSum[[#This Row],[Index]],"")</f>
        <v/>
      </c>
      <c r="B223" s="75" t="str">
        <f>IFERROR(VLOOKUP($A223,DimSum_load!$A:$X,MATCH(DimSum!B$1,DimSum_load!$1:$1,0),0),"")</f>
        <v/>
      </c>
      <c r="C223" s="79" t="str">
        <f>IFERROR(VLOOKUP($A223,DimSum_load!$A:$X,MATCH(DimSum!C$1,DimSum_load!$1:$1,0),0),"")</f>
        <v/>
      </c>
      <c r="D223" s="75" t="str">
        <f>IFERROR(VLOOKUP($A223,DimSum_load!$A:$X,MATCH(DimSum!D$1,DimSum_load!$1:$1,0),0),"")</f>
        <v/>
      </c>
      <c r="E223" s="77" t="str">
        <f>IFERROR(VLOOKUP($A223,DimSum_load!$A:$X,MATCH(DimSum!E$1,DimSum_load!$1:$1,0),0),"")</f>
        <v/>
      </c>
      <c r="F223" s="75" t="str">
        <f>IFERROR(VLOOKUP($A223,DimSum_load!$A:$X,MATCH(DimSum!F$1,DimSum_load!$1:$1,0),0),"")</f>
        <v/>
      </c>
      <c r="G223" s="75" t="str">
        <f>IFERROR(VLOOKUP($A223,DimSum_load!$A:$X,MATCH(DimSum!G$1,DimSum_load!$1:$1,0),0),"")</f>
        <v/>
      </c>
      <c r="H223" s="75" t="str">
        <f>IFERROR(VLOOKUP($A223,DimSum_load!$A:$X,MATCH(DimSum!H$1,DimSum_load!$1:$1,0),0),"")</f>
        <v/>
      </c>
      <c r="I223" s="77" t="str">
        <f>IFERROR(VLOOKUP($A223,DimSum_load!$A:$X,MATCH(DimSum!I$1,DimSum_load!$1:$1,0),0),"")</f>
        <v/>
      </c>
      <c r="J223" s="76" t="str">
        <f>IFERROR(VLOOKUP($A223,DimSum_load!$A:$X,MATCH(DimSum!J$1,DimSum_load!$1:$1,0),0),"")</f>
        <v/>
      </c>
      <c r="K223" s="76" t="str">
        <f>IFERROR(VLOOKUP($A223,DimSum_load!$A:$X,MATCH(DimSum!K$1,DimSum_load!$1:$1,0),0),"")</f>
        <v/>
      </c>
      <c r="L223" s="76" t="str">
        <f>IFERROR(VLOOKUP($A223,DimSum_load!$A:$X,MATCH(DimSum!L$1,DimSum_load!$1:$1,0),0),"")</f>
        <v/>
      </c>
      <c r="M223" s="76" t="str">
        <f>IFERROR(VLOOKUP($A223,DimSum_load!$A:$X,MATCH(DimSum!M$1,DimSum_load!$1:$1,0),0),"")</f>
        <v/>
      </c>
      <c r="N223" s="127" t="str">
        <f>IFERROR(VLOOKUP($A223,DimSum_load!$A:$X,MATCH(DimSum!$N$1,DimSum_load!$1:$1,0),0),"")</f>
        <v/>
      </c>
    </row>
    <row r="224" spans="1:14" x14ac:dyDescent="0.25">
      <c r="A224" s="74" t="str">
        <f>IFERROR(DimSum[[#This Row],[Index]],"")</f>
        <v/>
      </c>
      <c r="B224" s="75" t="str">
        <f>IFERROR(VLOOKUP($A224,DimSum_load!$A:$X,MATCH(DimSum!B$1,DimSum_load!$1:$1,0),0),"")</f>
        <v/>
      </c>
      <c r="C224" s="79" t="str">
        <f>IFERROR(VLOOKUP($A224,DimSum_load!$A:$X,MATCH(DimSum!C$1,DimSum_load!$1:$1,0),0),"")</f>
        <v/>
      </c>
      <c r="D224" s="75" t="str">
        <f>IFERROR(VLOOKUP($A224,DimSum_load!$A:$X,MATCH(DimSum!D$1,DimSum_load!$1:$1,0),0),"")</f>
        <v/>
      </c>
      <c r="E224" s="77" t="str">
        <f>IFERROR(VLOOKUP($A224,DimSum_load!$A:$X,MATCH(DimSum!E$1,DimSum_load!$1:$1,0),0),"")</f>
        <v/>
      </c>
      <c r="F224" s="75" t="str">
        <f>IFERROR(VLOOKUP($A224,DimSum_load!$A:$X,MATCH(DimSum!F$1,DimSum_load!$1:$1,0),0),"")</f>
        <v/>
      </c>
      <c r="G224" s="75" t="str">
        <f>IFERROR(VLOOKUP($A224,DimSum_load!$A:$X,MATCH(DimSum!G$1,DimSum_load!$1:$1,0),0),"")</f>
        <v/>
      </c>
      <c r="H224" s="75" t="str">
        <f>IFERROR(VLOOKUP($A224,DimSum_load!$A:$X,MATCH(DimSum!H$1,DimSum_load!$1:$1,0),0),"")</f>
        <v/>
      </c>
      <c r="I224" s="77" t="str">
        <f>IFERROR(VLOOKUP($A224,DimSum_load!$A:$X,MATCH(DimSum!I$1,DimSum_load!$1:$1,0),0),"")</f>
        <v/>
      </c>
      <c r="J224" s="76" t="str">
        <f>IFERROR(VLOOKUP($A224,DimSum_load!$A:$X,MATCH(DimSum!J$1,DimSum_load!$1:$1,0),0),"")</f>
        <v/>
      </c>
      <c r="K224" s="76" t="str">
        <f>IFERROR(VLOOKUP($A224,DimSum_load!$A:$X,MATCH(DimSum!K$1,DimSum_load!$1:$1,0),0),"")</f>
        <v/>
      </c>
      <c r="L224" s="76" t="str">
        <f>IFERROR(VLOOKUP($A224,DimSum_load!$A:$X,MATCH(DimSum!L$1,DimSum_load!$1:$1,0),0),"")</f>
        <v/>
      </c>
      <c r="M224" s="76" t="str">
        <f>IFERROR(VLOOKUP($A224,DimSum_load!$A:$X,MATCH(DimSum!M$1,DimSum_load!$1:$1,0),0),"")</f>
        <v/>
      </c>
      <c r="N224" s="127" t="str">
        <f>IFERROR(VLOOKUP($A224,DimSum_load!$A:$X,MATCH(DimSum!$N$1,DimSum_load!$1:$1,0),0),"")</f>
        <v/>
      </c>
    </row>
    <row r="225" spans="1:14" x14ac:dyDescent="0.25">
      <c r="A225" s="74" t="str">
        <f>IFERROR(DimSum[[#This Row],[Index]],"")</f>
        <v/>
      </c>
      <c r="B225" s="75" t="str">
        <f>IFERROR(VLOOKUP($A225,DimSum_load!$A:$X,MATCH(DimSum!B$1,DimSum_load!$1:$1,0),0),"")</f>
        <v/>
      </c>
      <c r="C225" s="79" t="str">
        <f>IFERROR(VLOOKUP($A225,DimSum_load!$A:$X,MATCH(DimSum!C$1,DimSum_load!$1:$1,0),0),"")</f>
        <v/>
      </c>
      <c r="D225" s="75" t="str">
        <f>IFERROR(VLOOKUP($A225,DimSum_load!$A:$X,MATCH(DimSum!D$1,DimSum_load!$1:$1,0),0),"")</f>
        <v/>
      </c>
      <c r="E225" s="77" t="str">
        <f>IFERROR(VLOOKUP($A225,DimSum_load!$A:$X,MATCH(DimSum!E$1,DimSum_load!$1:$1,0),0),"")</f>
        <v/>
      </c>
      <c r="F225" s="75" t="str">
        <f>IFERROR(VLOOKUP($A225,DimSum_load!$A:$X,MATCH(DimSum!F$1,DimSum_load!$1:$1,0),0),"")</f>
        <v/>
      </c>
      <c r="G225" s="75" t="str">
        <f>IFERROR(VLOOKUP($A225,DimSum_load!$A:$X,MATCH(DimSum!G$1,DimSum_load!$1:$1,0),0),"")</f>
        <v/>
      </c>
      <c r="H225" s="75" t="str">
        <f>IFERROR(VLOOKUP($A225,DimSum_load!$A:$X,MATCH(DimSum!H$1,DimSum_load!$1:$1,0),0),"")</f>
        <v/>
      </c>
      <c r="I225" s="77" t="str">
        <f>IFERROR(VLOOKUP($A225,DimSum_load!$A:$X,MATCH(DimSum!I$1,DimSum_load!$1:$1,0),0),"")</f>
        <v/>
      </c>
      <c r="J225" s="76" t="str">
        <f>IFERROR(VLOOKUP($A225,DimSum_load!$A:$X,MATCH(DimSum!J$1,DimSum_load!$1:$1,0),0),"")</f>
        <v/>
      </c>
      <c r="K225" s="76" t="str">
        <f>IFERROR(VLOOKUP($A225,DimSum_load!$A:$X,MATCH(DimSum!K$1,DimSum_load!$1:$1,0),0),"")</f>
        <v/>
      </c>
      <c r="L225" s="76" t="str">
        <f>IFERROR(VLOOKUP($A225,DimSum_load!$A:$X,MATCH(DimSum!L$1,DimSum_load!$1:$1,0),0),"")</f>
        <v/>
      </c>
      <c r="M225" s="76" t="str">
        <f>IFERROR(VLOOKUP($A225,DimSum_load!$A:$X,MATCH(DimSum!M$1,DimSum_load!$1:$1,0),0),"")</f>
        <v/>
      </c>
      <c r="N225" s="127" t="str">
        <f>IFERROR(VLOOKUP($A225,DimSum_load!$A:$X,MATCH(DimSum!$N$1,DimSum_load!$1:$1,0),0),"")</f>
        <v/>
      </c>
    </row>
    <row r="226" spans="1:14" x14ac:dyDescent="0.25">
      <c r="A226" s="74" t="str">
        <f>IFERROR(DimSum[[#This Row],[Index]],"")</f>
        <v/>
      </c>
      <c r="B226" s="75" t="str">
        <f>IFERROR(VLOOKUP($A226,DimSum_load!$A:$X,MATCH(DimSum!B$1,DimSum_load!$1:$1,0),0),"")</f>
        <v/>
      </c>
      <c r="C226" s="79" t="str">
        <f>IFERROR(VLOOKUP($A226,DimSum_load!$A:$X,MATCH(DimSum!C$1,DimSum_load!$1:$1,0),0),"")</f>
        <v/>
      </c>
      <c r="D226" s="75" t="str">
        <f>IFERROR(VLOOKUP($A226,DimSum_load!$A:$X,MATCH(DimSum!D$1,DimSum_load!$1:$1,0),0),"")</f>
        <v/>
      </c>
      <c r="E226" s="77" t="str">
        <f>IFERROR(VLOOKUP($A226,DimSum_load!$A:$X,MATCH(DimSum!E$1,DimSum_load!$1:$1,0),0),"")</f>
        <v/>
      </c>
      <c r="F226" s="75" t="str">
        <f>IFERROR(VLOOKUP($A226,DimSum_load!$A:$X,MATCH(DimSum!F$1,DimSum_load!$1:$1,0),0),"")</f>
        <v/>
      </c>
      <c r="G226" s="75" t="str">
        <f>IFERROR(VLOOKUP($A226,DimSum_load!$A:$X,MATCH(DimSum!G$1,DimSum_load!$1:$1,0),0),"")</f>
        <v/>
      </c>
      <c r="H226" s="75" t="str">
        <f>IFERROR(VLOOKUP($A226,DimSum_load!$A:$X,MATCH(DimSum!H$1,DimSum_load!$1:$1,0),0),"")</f>
        <v/>
      </c>
      <c r="I226" s="77" t="str">
        <f>IFERROR(VLOOKUP($A226,DimSum_load!$A:$X,MATCH(DimSum!I$1,DimSum_load!$1:$1,0),0),"")</f>
        <v/>
      </c>
      <c r="J226" s="76" t="str">
        <f>IFERROR(VLOOKUP($A226,DimSum_load!$A:$X,MATCH(DimSum!J$1,DimSum_load!$1:$1,0),0),"")</f>
        <v/>
      </c>
      <c r="K226" s="76" t="str">
        <f>IFERROR(VLOOKUP($A226,DimSum_load!$A:$X,MATCH(DimSum!K$1,DimSum_load!$1:$1,0),0),"")</f>
        <v/>
      </c>
      <c r="L226" s="76" t="str">
        <f>IFERROR(VLOOKUP($A226,DimSum_load!$A:$X,MATCH(DimSum!L$1,DimSum_load!$1:$1,0),0),"")</f>
        <v/>
      </c>
      <c r="M226" s="76" t="str">
        <f>IFERROR(VLOOKUP($A226,DimSum_load!$A:$X,MATCH(DimSum!M$1,DimSum_load!$1:$1,0),0),"")</f>
        <v/>
      </c>
      <c r="N226" s="127" t="str">
        <f>IFERROR(VLOOKUP($A226,DimSum_load!$A:$X,MATCH(DimSum!$N$1,DimSum_load!$1:$1,0),0),"")</f>
        <v/>
      </c>
    </row>
    <row r="227" spans="1:14" x14ac:dyDescent="0.25">
      <c r="A227" s="74" t="str">
        <f>IFERROR(DimSum[[#This Row],[Index]],"")</f>
        <v/>
      </c>
      <c r="B227" s="75" t="str">
        <f>IFERROR(VLOOKUP($A227,DimSum_load!$A:$X,MATCH(DimSum!B$1,DimSum_load!$1:$1,0),0),"")</f>
        <v/>
      </c>
      <c r="C227" s="79" t="str">
        <f>IFERROR(VLOOKUP($A227,DimSum_load!$A:$X,MATCH(DimSum!C$1,DimSum_load!$1:$1,0),0),"")</f>
        <v/>
      </c>
      <c r="D227" s="75" t="str">
        <f>IFERROR(VLOOKUP($A227,DimSum_load!$A:$X,MATCH(DimSum!D$1,DimSum_load!$1:$1,0),0),"")</f>
        <v/>
      </c>
      <c r="E227" s="77" t="str">
        <f>IFERROR(VLOOKUP($A227,DimSum_load!$A:$X,MATCH(DimSum!E$1,DimSum_load!$1:$1,0),0),"")</f>
        <v/>
      </c>
      <c r="F227" s="75" t="str">
        <f>IFERROR(VLOOKUP($A227,DimSum_load!$A:$X,MATCH(DimSum!F$1,DimSum_load!$1:$1,0),0),"")</f>
        <v/>
      </c>
      <c r="G227" s="75" t="str">
        <f>IFERROR(VLOOKUP($A227,DimSum_load!$A:$X,MATCH(DimSum!G$1,DimSum_load!$1:$1,0),0),"")</f>
        <v/>
      </c>
      <c r="H227" s="75" t="str">
        <f>IFERROR(VLOOKUP($A227,DimSum_load!$A:$X,MATCH(DimSum!H$1,DimSum_load!$1:$1,0),0),"")</f>
        <v/>
      </c>
      <c r="I227" s="77" t="str">
        <f>IFERROR(VLOOKUP($A227,DimSum_load!$A:$X,MATCH(DimSum!I$1,DimSum_load!$1:$1,0),0),"")</f>
        <v/>
      </c>
      <c r="J227" s="76" t="str">
        <f>IFERROR(VLOOKUP($A227,DimSum_load!$A:$X,MATCH(DimSum!J$1,DimSum_load!$1:$1,0),0),"")</f>
        <v/>
      </c>
      <c r="K227" s="76" t="str">
        <f>IFERROR(VLOOKUP($A227,DimSum_load!$A:$X,MATCH(DimSum!K$1,DimSum_load!$1:$1,0),0),"")</f>
        <v/>
      </c>
      <c r="L227" s="76" t="str">
        <f>IFERROR(VLOOKUP($A227,DimSum_load!$A:$X,MATCH(DimSum!L$1,DimSum_load!$1:$1,0),0),"")</f>
        <v/>
      </c>
      <c r="M227" s="76" t="str">
        <f>IFERROR(VLOOKUP($A227,DimSum_load!$A:$X,MATCH(DimSum!M$1,DimSum_load!$1:$1,0),0),"")</f>
        <v/>
      </c>
      <c r="N227" s="127" t="str">
        <f>IFERROR(VLOOKUP($A227,DimSum_load!$A:$X,MATCH(DimSum!$N$1,DimSum_load!$1:$1,0),0),"")</f>
        <v/>
      </c>
    </row>
    <row r="228" spans="1:14" x14ac:dyDescent="0.25">
      <c r="A228" s="74" t="str">
        <f>IFERROR(DimSum[[#This Row],[Index]],"")</f>
        <v/>
      </c>
      <c r="B228" s="75" t="str">
        <f>IFERROR(VLOOKUP($A228,DimSum_load!$A:$X,MATCH(DimSum!B$1,DimSum_load!$1:$1,0),0),"")</f>
        <v/>
      </c>
      <c r="C228" s="79" t="str">
        <f>IFERROR(VLOOKUP($A228,DimSum_load!$A:$X,MATCH(DimSum!C$1,DimSum_load!$1:$1,0),0),"")</f>
        <v/>
      </c>
      <c r="D228" s="75" t="str">
        <f>IFERROR(VLOOKUP($A228,DimSum_load!$A:$X,MATCH(DimSum!D$1,DimSum_load!$1:$1,0),0),"")</f>
        <v/>
      </c>
      <c r="E228" s="77" t="str">
        <f>IFERROR(VLOOKUP($A228,DimSum_load!$A:$X,MATCH(DimSum!E$1,DimSum_load!$1:$1,0),0),"")</f>
        <v/>
      </c>
      <c r="F228" s="75" t="str">
        <f>IFERROR(VLOOKUP($A228,DimSum_load!$A:$X,MATCH(DimSum!F$1,DimSum_load!$1:$1,0),0),"")</f>
        <v/>
      </c>
      <c r="G228" s="75" t="str">
        <f>IFERROR(VLOOKUP($A228,DimSum_load!$A:$X,MATCH(DimSum!G$1,DimSum_load!$1:$1,0),0),"")</f>
        <v/>
      </c>
      <c r="H228" s="75" t="str">
        <f>IFERROR(VLOOKUP($A228,DimSum_load!$A:$X,MATCH(DimSum!H$1,DimSum_load!$1:$1,0),0),"")</f>
        <v/>
      </c>
      <c r="I228" s="77" t="str">
        <f>IFERROR(VLOOKUP($A228,DimSum_load!$A:$X,MATCH(DimSum!I$1,DimSum_load!$1:$1,0),0),"")</f>
        <v/>
      </c>
      <c r="J228" s="76" t="str">
        <f>IFERROR(VLOOKUP($A228,DimSum_load!$A:$X,MATCH(DimSum!J$1,DimSum_load!$1:$1,0),0),"")</f>
        <v/>
      </c>
      <c r="K228" s="76" t="str">
        <f>IFERROR(VLOOKUP($A228,DimSum_load!$A:$X,MATCH(DimSum!K$1,DimSum_load!$1:$1,0),0),"")</f>
        <v/>
      </c>
      <c r="L228" s="76" t="str">
        <f>IFERROR(VLOOKUP($A228,DimSum_load!$A:$X,MATCH(DimSum!L$1,DimSum_load!$1:$1,0),0),"")</f>
        <v/>
      </c>
      <c r="M228" s="76" t="str">
        <f>IFERROR(VLOOKUP($A228,DimSum_load!$A:$X,MATCH(DimSum!M$1,DimSum_load!$1:$1,0),0),"")</f>
        <v/>
      </c>
      <c r="N228" s="127" t="str">
        <f>IFERROR(VLOOKUP($A228,DimSum_load!$A:$X,MATCH(DimSum!$N$1,DimSum_load!$1:$1,0),0),"")</f>
        <v/>
      </c>
    </row>
    <row r="229" spans="1:14" x14ac:dyDescent="0.25">
      <c r="A229" s="74" t="str">
        <f>IFERROR(DimSum[[#This Row],[Index]],"")</f>
        <v/>
      </c>
      <c r="B229" s="75" t="str">
        <f>IFERROR(VLOOKUP($A229,DimSum_load!$A:$X,MATCH(DimSum!B$1,DimSum_load!$1:$1,0),0),"")</f>
        <v/>
      </c>
      <c r="C229" s="79" t="str">
        <f>IFERROR(VLOOKUP($A229,DimSum_load!$A:$X,MATCH(DimSum!C$1,DimSum_load!$1:$1,0),0),"")</f>
        <v/>
      </c>
      <c r="D229" s="75" t="str">
        <f>IFERROR(VLOOKUP($A229,DimSum_load!$A:$X,MATCH(DimSum!D$1,DimSum_load!$1:$1,0),0),"")</f>
        <v/>
      </c>
      <c r="E229" s="77" t="str">
        <f>IFERROR(VLOOKUP($A229,DimSum_load!$A:$X,MATCH(DimSum!E$1,DimSum_load!$1:$1,0),0),"")</f>
        <v/>
      </c>
      <c r="F229" s="75" t="str">
        <f>IFERROR(VLOOKUP($A229,DimSum_load!$A:$X,MATCH(DimSum!F$1,DimSum_load!$1:$1,0),0),"")</f>
        <v/>
      </c>
      <c r="G229" s="75" t="str">
        <f>IFERROR(VLOOKUP($A229,DimSum_load!$A:$X,MATCH(DimSum!G$1,DimSum_load!$1:$1,0),0),"")</f>
        <v/>
      </c>
      <c r="H229" s="75" t="str">
        <f>IFERROR(VLOOKUP($A229,DimSum_load!$A:$X,MATCH(DimSum!H$1,DimSum_load!$1:$1,0),0),"")</f>
        <v/>
      </c>
      <c r="I229" s="77" t="str">
        <f>IFERROR(VLOOKUP($A229,DimSum_load!$A:$X,MATCH(DimSum!I$1,DimSum_load!$1:$1,0),0),"")</f>
        <v/>
      </c>
      <c r="J229" s="76" t="str">
        <f>IFERROR(VLOOKUP($A229,DimSum_load!$A:$X,MATCH(DimSum!J$1,DimSum_load!$1:$1,0),0),"")</f>
        <v/>
      </c>
      <c r="K229" s="76" t="str">
        <f>IFERROR(VLOOKUP($A229,DimSum_load!$A:$X,MATCH(DimSum!K$1,DimSum_load!$1:$1,0),0),"")</f>
        <v/>
      </c>
      <c r="L229" s="76" t="str">
        <f>IFERROR(VLOOKUP($A229,DimSum_load!$A:$X,MATCH(DimSum!L$1,DimSum_load!$1:$1,0),0),"")</f>
        <v/>
      </c>
      <c r="M229" s="76" t="str">
        <f>IFERROR(VLOOKUP($A229,DimSum_load!$A:$X,MATCH(DimSum!M$1,DimSum_load!$1:$1,0),0),"")</f>
        <v/>
      </c>
      <c r="N229" s="127" t="str">
        <f>IFERROR(VLOOKUP($A229,DimSum_load!$A:$X,MATCH(DimSum!$N$1,DimSum_load!$1:$1,0),0),"")</f>
        <v/>
      </c>
    </row>
    <row r="230" spans="1:14" x14ac:dyDescent="0.25">
      <c r="A230" s="74" t="str">
        <f>IFERROR(DimSum[[#This Row],[Index]],"")</f>
        <v/>
      </c>
      <c r="B230" s="75" t="str">
        <f>IFERROR(VLOOKUP($A230,DimSum_load!$A:$X,MATCH(DimSum!B$1,DimSum_load!$1:$1,0),0),"")</f>
        <v/>
      </c>
      <c r="C230" s="79" t="str">
        <f>IFERROR(VLOOKUP($A230,DimSum_load!$A:$X,MATCH(DimSum!C$1,DimSum_load!$1:$1,0),0),"")</f>
        <v/>
      </c>
      <c r="D230" s="75" t="str">
        <f>IFERROR(VLOOKUP($A230,DimSum_load!$A:$X,MATCH(DimSum!D$1,DimSum_load!$1:$1,0),0),"")</f>
        <v/>
      </c>
      <c r="E230" s="77" t="str">
        <f>IFERROR(VLOOKUP($A230,DimSum_load!$A:$X,MATCH(DimSum!E$1,DimSum_load!$1:$1,0),0),"")</f>
        <v/>
      </c>
      <c r="F230" s="75" t="str">
        <f>IFERROR(VLOOKUP($A230,DimSum_load!$A:$X,MATCH(DimSum!F$1,DimSum_load!$1:$1,0),0),"")</f>
        <v/>
      </c>
      <c r="G230" s="75" t="str">
        <f>IFERROR(VLOOKUP($A230,DimSum_load!$A:$X,MATCH(DimSum!G$1,DimSum_load!$1:$1,0),0),"")</f>
        <v/>
      </c>
      <c r="H230" s="75" t="str">
        <f>IFERROR(VLOOKUP($A230,DimSum_load!$A:$X,MATCH(DimSum!H$1,DimSum_load!$1:$1,0),0),"")</f>
        <v/>
      </c>
      <c r="I230" s="77" t="str">
        <f>IFERROR(VLOOKUP($A230,DimSum_load!$A:$X,MATCH(DimSum!I$1,DimSum_load!$1:$1,0),0),"")</f>
        <v/>
      </c>
      <c r="J230" s="76" t="str">
        <f>IFERROR(VLOOKUP($A230,DimSum_load!$A:$X,MATCH(DimSum!J$1,DimSum_load!$1:$1,0),0),"")</f>
        <v/>
      </c>
      <c r="K230" s="76" t="str">
        <f>IFERROR(VLOOKUP($A230,DimSum_load!$A:$X,MATCH(DimSum!K$1,DimSum_load!$1:$1,0),0),"")</f>
        <v/>
      </c>
      <c r="L230" s="76" t="str">
        <f>IFERROR(VLOOKUP($A230,DimSum_load!$A:$X,MATCH(DimSum!L$1,DimSum_load!$1:$1,0),0),"")</f>
        <v/>
      </c>
      <c r="M230" s="76" t="str">
        <f>IFERROR(VLOOKUP($A230,DimSum_load!$A:$X,MATCH(DimSum!M$1,DimSum_load!$1:$1,0),0),"")</f>
        <v/>
      </c>
      <c r="N230" s="127" t="str">
        <f>IFERROR(VLOOKUP($A230,DimSum_load!$A:$X,MATCH(DimSum!$N$1,DimSum_load!$1:$1,0),0),"")</f>
        <v/>
      </c>
    </row>
    <row r="231" spans="1:14" x14ac:dyDescent="0.25">
      <c r="A231" s="74" t="str">
        <f>IFERROR(DimSum[[#This Row],[Index]],"")</f>
        <v/>
      </c>
      <c r="B231" s="75" t="str">
        <f>IFERROR(VLOOKUP($A231,DimSum_load!$A:$X,MATCH(DimSum!B$1,DimSum_load!$1:$1,0),0),"")</f>
        <v/>
      </c>
      <c r="C231" s="79" t="str">
        <f>IFERROR(VLOOKUP($A231,DimSum_load!$A:$X,MATCH(DimSum!C$1,DimSum_load!$1:$1,0),0),"")</f>
        <v/>
      </c>
      <c r="D231" s="75" t="str">
        <f>IFERROR(VLOOKUP($A231,DimSum_load!$A:$X,MATCH(DimSum!D$1,DimSum_load!$1:$1,0),0),"")</f>
        <v/>
      </c>
      <c r="E231" s="77" t="str">
        <f>IFERROR(VLOOKUP($A231,DimSum_load!$A:$X,MATCH(DimSum!E$1,DimSum_load!$1:$1,0),0),"")</f>
        <v/>
      </c>
      <c r="F231" s="75" t="str">
        <f>IFERROR(VLOOKUP($A231,DimSum_load!$A:$X,MATCH(DimSum!F$1,DimSum_load!$1:$1,0),0),"")</f>
        <v/>
      </c>
      <c r="G231" s="75" t="str">
        <f>IFERROR(VLOOKUP($A231,DimSum_load!$A:$X,MATCH(DimSum!G$1,DimSum_load!$1:$1,0),0),"")</f>
        <v/>
      </c>
      <c r="H231" s="75" t="str">
        <f>IFERROR(VLOOKUP($A231,DimSum_load!$A:$X,MATCH(DimSum!H$1,DimSum_load!$1:$1,0),0),"")</f>
        <v/>
      </c>
      <c r="I231" s="77" t="str">
        <f>IFERROR(VLOOKUP($A231,DimSum_load!$A:$X,MATCH(DimSum!I$1,DimSum_load!$1:$1,0),0),"")</f>
        <v/>
      </c>
      <c r="J231" s="76" t="str">
        <f>IFERROR(VLOOKUP($A231,DimSum_load!$A:$X,MATCH(DimSum!J$1,DimSum_load!$1:$1,0),0),"")</f>
        <v/>
      </c>
      <c r="K231" s="76" t="str">
        <f>IFERROR(VLOOKUP($A231,DimSum_load!$A:$X,MATCH(DimSum!K$1,DimSum_load!$1:$1,0),0),"")</f>
        <v/>
      </c>
      <c r="L231" s="76" t="str">
        <f>IFERROR(VLOOKUP($A231,DimSum_load!$A:$X,MATCH(DimSum!L$1,DimSum_load!$1:$1,0),0),"")</f>
        <v/>
      </c>
      <c r="M231" s="76" t="str">
        <f>IFERROR(VLOOKUP($A231,DimSum_load!$A:$X,MATCH(DimSum!M$1,DimSum_load!$1:$1,0),0),"")</f>
        <v/>
      </c>
      <c r="N231" s="127" t="str">
        <f>IFERROR(VLOOKUP($A231,DimSum_load!$A:$X,MATCH(DimSum!$N$1,DimSum_load!$1:$1,0),0),"")</f>
        <v/>
      </c>
    </row>
    <row r="232" spans="1:14" x14ac:dyDescent="0.25">
      <c r="A232" s="74" t="str">
        <f>IFERROR(DimSum[[#This Row],[Index]],"")</f>
        <v/>
      </c>
      <c r="B232" s="75" t="str">
        <f>IFERROR(VLOOKUP($A232,DimSum_load!$A:$X,MATCH(DimSum!B$1,DimSum_load!$1:$1,0),0),"")</f>
        <v/>
      </c>
      <c r="C232" s="79" t="str">
        <f>IFERROR(VLOOKUP($A232,DimSum_load!$A:$X,MATCH(DimSum!C$1,DimSum_load!$1:$1,0),0),"")</f>
        <v/>
      </c>
      <c r="D232" s="75" t="str">
        <f>IFERROR(VLOOKUP($A232,DimSum_load!$A:$X,MATCH(DimSum!D$1,DimSum_load!$1:$1,0),0),"")</f>
        <v/>
      </c>
      <c r="E232" s="77" t="str">
        <f>IFERROR(VLOOKUP($A232,DimSum_load!$A:$X,MATCH(DimSum!E$1,DimSum_load!$1:$1,0),0),"")</f>
        <v/>
      </c>
      <c r="F232" s="75" t="str">
        <f>IFERROR(VLOOKUP($A232,DimSum_load!$A:$X,MATCH(DimSum!F$1,DimSum_load!$1:$1,0),0),"")</f>
        <v/>
      </c>
      <c r="G232" s="75" t="str">
        <f>IFERROR(VLOOKUP($A232,DimSum_load!$A:$X,MATCH(DimSum!G$1,DimSum_load!$1:$1,0),0),"")</f>
        <v/>
      </c>
      <c r="H232" s="75" t="str">
        <f>IFERROR(VLOOKUP($A232,DimSum_load!$A:$X,MATCH(DimSum!H$1,DimSum_load!$1:$1,0),0),"")</f>
        <v/>
      </c>
      <c r="I232" s="77" t="str">
        <f>IFERROR(VLOOKUP($A232,DimSum_load!$A:$X,MATCH(DimSum!I$1,DimSum_load!$1:$1,0),0),"")</f>
        <v/>
      </c>
      <c r="J232" s="76" t="str">
        <f>IFERROR(VLOOKUP($A232,DimSum_load!$A:$X,MATCH(DimSum!J$1,DimSum_load!$1:$1,0),0),"")</f>
        <v/>
      </c>
      <c r="K232" s="76" t="str">
        <f>IFERROR(VLOOKUP($A232,DimSum_load!$A:$X,MATCH(DimSum!K$1,DimSum_load!$1:$1,0),0),"")</f>
        <v/>
      </c>
      <c r="L232" s="76" t="str">
        <f>IFERROR(VLOOKUP($A232,DimSum_load!$A:$X,MATCH(DimSum!L$1,DimSum_load!$1:$1,0),0),"")</f>
        <v/>
      </c>
      <c r="M232" s="76" t="str">
        <f>IFERROR(VLOOKUP($A232,DimSum_load!$A:$X,MATCH(DimSum!M$1,DimSum_load!$1:$1,0),0),"")</f>
        <v/>
      </c>
      <c r="N232" s="127" t="str">
        <f>IFERROR(VLOOKUP($A232,DimSum_load!$A:$X,MATCH(DimSum!$N$1,DimSum_load!$1:$1,0),0),"")</f>
        <v/>
      </c>
    </row>
    <row r="233" spans="1:14" x14ac:dyDescent="0.25">
      <c r="A233" s="74" t="str">
        <f>IFERROR(DimSum[[#This Row],[Index]],"")</f>
        <v/>
      </c>
      <c r="B233" s="75" t="str">
        <f>IFERROR(VLOOKUP($A233,DimSum_load!$A:$X,MATCH(DimSum!B$1,DimSum_load!$1:$1,0),0),"")</f>
        <v/>
      </c>
      <c r="C233" s="79" t="str">
        <f>IFERROR(VLOOKUP($A233,DimSum_load!$A:$X,MATCH(DimSum!C$1,DimSum_load!$1:$1,0),0),"")</f>
        <v/>
      </c>
      <c r="D233" s="75" t="str">
        <f>IFERROR(VLOOKUP($A233,DimSum_load!$A:$X,MATCH(DimSum!D$1,DimSum_load!$1:$1,0),0),"")</f>
        <v/>
      </c>
      <c r="E233" s="77" t="str">
        <f>IFERROR(VLOOKUP($A233,DimSum_load!$A:$X,MATCH(DimSum!E$1,DimSum_load!$1:$1,0),0),"")</f>
        <v/>
      </c>
      <c r="F233" s="75" t="str">
        <f>IFERROR(VLOOKUP($A233,DimSum_load!$A:$X,MATCH(DimSum!F$1,DimSum_load!$1:$1,0),0),"")</f>
        <v/>
      </c>
      <c r="G233" s="75" t="str">
        <f>IFERROR(VLOOKUP($A233,DimSum_load!$A:$X,MATCH(DimSum!G$1,DimSum_load!$1:$1,0),0),"")</f>
        <v/>
      </c>
      <c r="H233" s="75" t="str">
        <f>IFERROR(VLOOKUP($A233,DimSum_load!$A:$X,MATCH(DimSum!H$1,DimSum_load!$1:$1,0),0),"")</f>
        <v/>
      </c>
      <c r="I233" s="77" t="str">
        <f>IFERROR(VLOOKUP($A233,DimSum_load!$A:$X,MATCH(DimSum!I$1,DimSum_load!$1:$1,0),0),"")</f>
        <v/>
      </c>
      <c r="J233" s="76" t="str">
        <f>IFERROR(VLOOKUP($A233,DimSum_load!$A:$X,MATCH(DimSum!J$1,DimSum_load!$1:$1,0),0),"")</f>
        <v/>
      </c>
      <c r="K233" s="76" t="str">
        <f>IFERROR(VLOOKUP($A233,DimSum_load!$A:$X,MATCH(DimSum!K$1,DimSum_load!$1:$1,0),0),"")</f>
        <v/>
      </c>
      <c r="L233" s="76" t="str">
        <f>IFERROR(VLOOKUP($A233,DimSum_load!$A:$X,MATCH(DimSum!L$1,DimSum_load!$1:$1,0),0),"")</f>
        <v/>
      </c>
      <c r="M233" s="76" t="str">
        <f>IFERROR(VLOOKUP($A233,DimSum_load!$A:$X,MATCH(DimSum!M$1,DimSum_load!$1:$1,0),0),"")</f>
        <v/>
      </c>
      <c r="N233" s="127" t="str">
        <f>IFERROR(VLOOKUP($A233,DimSum_load!$A:$X,MATCH(DimSum!$N$1,DimSum_load!$1:$1,0),0),"")</f>
        <v/>
      </c>
    </row>
    <row r="234" spans="1:14" x14ac:dyDescent="0.25">
      <c r="A234" s="74" t="str">
        <f>IFERROR(DimSum[[#This Row],[Index]],"")</f>
        <v/>
      </c>
      <c r="B234" s="75" t="str">
        <f>IFERROR(VLOOKUP($A234,DimSum_load!$A:$X,MATCH(DimSum!B$1,DimSum_load!$1:$1,0),0),"")</f>
        <v/>
      </c>
      <c r="C234" s="79" t="str">
        <f>IFERROR(VLOOKUP($A234,DimSum_load!$A:$X,MATCH(DimSum!C$1,DimSum_load!$1:$1,0),0),"")</f>
        <v/>
      </c>
      <c r="D234" s="75" t="str">
        <f>IFERROR(VLOOKUP($A234,DimSum_load!$A:$X,MATCH(DimSum!D$1,DimSum_load!$1:$1,0),0),"")</f>
        <v/>
      </c>
      <c r="E234" s="77" t="str">
        <f>IFERROR(VLOOKUP($A234,DimSum_load!$A:$X,MATCH(DimSum!E$1,DimSum_load!$1:$1,0),0),"")</f>
        <v/>
      </c>
      <c r="F234" s="75" t="str">
        <f>IFERROR(VLOOKUP($A234,DimSum_load!$A:$X,MATCH(DimSum!F$1,DimSum_load!$1:$1,0),0),"")</f>
        <v/>
      </c>
      <c r="G234" s="75" t="str">
        <f>IFERROR(VLOOKUP($A234,DimSum_load!$A:$X,MATCH(DimSum!G$1,DimSum_load!$1:$1,0),0),"")</f>
        <v/>
      </c>
      <c r="H234" s="75" t="str">
        <f>IFERROR(VLOOKUP($A234,DimSum_load!$A:$X,MATCH(DimSum!H$1,DimSum_load!$1:$1,0),0),"")</f>
        <v/>
      </c>
      <c r="I234" s="77" t="str">
        <f>IFERROR(VLOOKUP($A234,DimSum_load!$A:$X,MATCH(DimSum!I$1,DimSum_load!$1:$1,0),0),"")</f>
        <v/>
      </c>
      <c r="J234" s="76" t="str">
        <f>IFERROR(VLOOKUP($A234,DimSum_load!$A:$X,MATCH(DimSum!J$1,DimSum_load!$1:$1,0),0),"")</f>
        <v/>
      </c>
      <c r="K234" s="76" t="str">
        <f>IFERROR(VLOOKUP($A234,DimSum_load!$A:$X,MATCH(DimSum!K$1,DimSum_load!$1:$1,0),0),"")</f>
        <v/>
      </c>
      <c r="L234" s="76" t="str">
        <f>IFERROR(VLOOKUP($A234,DimSum_load!$A:$X,MATCH(DimSum!L$1,DimSum_load!$1:$1,0),0),"")</f>
        <v/>
      </c>
      <c r="M234" s="76" t="str">
        <f>IFERROR(VLOOKUP($A234,DimSum_load!$A:$X,MATCH(DimSum!M$1,DimSum_load!$1:$1,0),0),"")</f>
        <v/>
      </c>
      <c r="N234" s="127" t="str">
        <f>IFERROR(VLOOKUP($A234,DimSum_load!$A:$X,MATCH(DimSum!$N$1,DimSum_load!$1:$1,0),0),"")</f>
        <v/>
      </c>
    </row>
    <row r="235" spans="1:14" x14ac:dyDescent="0.25">
      <c r="A235" s="74" t="str">
        <f>IFERROR(DimSum[[#This Row],[Index]],"")</f>
        <v/>
      </c>
      <c r="B235" s="75" t="str">
        <f>IFERROR(VLOOKUP($A235,DimSum_load!$A:$X,MATCH(DimSum!B$1,DimSum_load!$1:$1,0),0),"")</f>
        <v/>
      </c>
      <c r="C235" s="79" t="str">
        <f>IFERROR(VLOOKUP($A235,DimSum_load!$A:$X,MATCH(DimSum!C$1,DimSum_load!$1:$1,0),0),"")</f>
        <v/>
      </c>
      <c r="D235" s="75" t="str">
        <f>IFERROR(VLOOKUP($A235,DimSum_load!$A:$X,MATCH(DimSum!D$1,DimSum_load!$1:$1,0),0),"")</f>
        <v/>
      </c>
      <c r="E235" s="77" t="str">
        <f>IFERROR(VLOOKUP($A235,DimSum_load!$A:$X,MATCH(DimSum!E$1,DimSum_load!$1:$1,0),0),"")</f>
        <v/>
      </c>
      <c r="F235" s="75" t="str">
        <f>IFERROR(VLOOKUP($A235,DimSum_load!$A:$X,MATCH(DimSum!F$1,DimSum_load!$1:$1,0),0),"")</f>
        <v/>
      </c>
      <c r="G235" s="75" t="str">
        <f>IFERROR(VLOOKUP($A235,DimSum_load!$A:$X,MATCH(DimSum!G$1,DimSum_load!$1:$1,0),0),"")</f>
        <v/>
      </c>
      <c r="H235" s="75" t="str">
        <f>IFERROR(VLOOKUP($A235,DimSum_load!$A:$X,MATCH(DimSum!H$1,DimSum_load!$1:$1,0),0),"")</f>
        <v/>
      </c>
      <c r="I235" s="77" t="str">
        <f>IFERROR(VLOOKUP($A235,DimSum_load!$A:$X,MATCH(DimSum!I$1,DimSum_load!$1:$1,0),0),"")</f>
        <v/>
      </c>
      <c r="J235" s="76" t="str">
        <f>IFERROR(VLOOKUP($A235,DimSum_load!$A:$X,MATCH(DimSum!J$1,DimSum_load!$1:$1,0),0),"")</f>
        <v/>
      </c>
      <c r="K235" s="76" t="str">
        <f>IFERROR(VLOOKUP($A235,DimSum_load!$A:$X,MATCH(DimSum!K$1,DimSum_load!$1:$1,0),0),"")</f>
        <v/>
      </c>
      <c r="L235" s="76" t="str">
        <f>IFERROR(VLOOKUP($A235,DimSum_load!$A:$X,MATCH(DimSum!L$1,DimSum_load!$1:$1,0),0),"")</f>
        <v/>
      </c>
      <c r="M235" s="76" t="str">
        <f>IFERROR(VLOOKUP($A235,DimSum_load!$A:$X,MATCH(DimSum!M$1,DimSum_load!$1:$1,0),0),"")</f>
        <v/>
      </c>
      <c r="N235" s="127" t="str">
        <f>IFERROR(VLOOKUP($A235,DimSum_load!$A:$X,MATCH(DimSum!$N$1,DimSum_load!$1:$1,0),0),"")</f>
        <v/>
      </c>
    </row>
    <row r="236" spans="1:14" x14ac:dyDescent="0.25">
      <c r="A236" s="74" t="str">
        <f>IFERROR(DimSum[[#This Row],[Index]],"")</f>
        <v/>
      </c>
      <c r="B236" s="75" t="str">
        <f>IFERROR(VLOOKUP($A236,DimSum_load!$A:$X,MATCH(DimSum!B$1,DimSum_load!$1:$1,0),0),"")</f>
        <v/>
      </c>
      <c r="C236" s="79" t="str">
        <f>IFERROR(VLOOKUP($A236,DimSum_load!$A:$X,MATCH(DimSum!C$1,DimSum_load!$1:$1,0),0),"")</f>
        <v/>
      </c>
      <c r="D236" s="75" t="str">
        <f>IFERROR(VLOOKUP($A236,DimSum_load!$A:$X,MATCH(DimSum!D$1,DimSum_load!$1:$1,0),0),"")</f>
        <v/>
      </c>
      <c r="E236" s="77" t="str">
        <f>IFERROR(VLOOKUP($A236,DimSum_load!$A:$X,MATCH(DimSum!E$1,DimSum_load!$1:$1,0),0),"")</f>
        <v/>
      </c>
      <c r="F236" s="75" t="str">
        <f>IFERROR(VLOOKUP($A236,DimSum_load!$A:$X,MATCH(DimSum!F$1,DimSum_load!$1:$1,0),0),"")</f>
        <v/>
      </c>
      <c r="G236" s="75" t="str">
        <f>IFERROR(VLOOKUP($A236,DimSum_load!$A:$X,MATCH(DimSum!G$1,DimSum_load!$1:$1,0),0),"")</f>
        <v/>
      </c>
      <c r="H236" s="75" t="str">
        <f>IFERROR(VLOOKUP($A236,DimSum_load!$A:$X,MATCH(DimSum!H$1,DimSum_load!$1:$1,0),0),"")</f>
        <v/>
      </c>
      <c r="I236" s="77" t="str">
        <f>IFERROR(VLOOKUP($A236,DimSum_load!$A:$X,MATCH(DimSum!I$1,DimSum_load!$1:$1,0),0),"")</f>
        <v/>
      </c>
      <c r="J236" s="76" t="str">
        <f>IFERROR(VLOOKUP($A236,DimSum_load!$A:$X,MATCH(DimSum!J$1,DimSum_load!$1:$1,0),0),"")</f>
        <v/>
      </c>
      <c r="K236" s="76" t="str">
        <f>IFERROR(VLOOKUP($A236,DimSum_load!$A:$X,MATCH(DimSum!K$1,DimSum_load!$1:$1,0),0),"")</f>
        <v/>
      </c>
      <c r="L236" s="76" t="str">
        <f>IFERROR(VLOOKUP($A236,DimSum_load!$A:$X,MATCH(DimSum!L$1,DimSum_load!$1:$1,0),0),"")</f>
        <v/>
      </c>
      <c r="M236" s="76" t="str">
        <f>IFERROR(VLOOKUP($A236,DimSum_load!$A:$X,MATCH(DimSum!M$1,DimSum_load!$1:$1,0),0),"")</f>
        <v/>
      </c>
      <c r="N236" s="127" t="str">
        <f>IFERROR(VLOOKUP($A236,DimSum_load!$A:$X,MATCH(DimSum!$N$1,DimSum_load!$1:$1,0),0),"")</f>
        <v/>
      </c>
    </row>
    <row r="237" spans="1:14" x14ac:dyDescent="0.25">
      <c r="A237" s="74" t="str">
        <f>IFERROR(DimSum[[#This Row],[Index]],"")</f>
        <v/>
      </c>
      <c r="B237" s="75" t="str">
        <f>IFERROR(VLOOKUP($A237,DimSum_load!$A:$X,MATCH(DimSum!B$1,DimSum_load!$1:$1,0),0),"")</f>
        <v/>
      </c>
      <c r="C237" s="79" t="str">
        <f>IFERROR(VLOOKUP($A237,DimSum_load!$A:$X,MATCH(DimSum!C$1,DimSum_load!$1:$1,0),0),"")</f>
        <v/>
      </c>
      <c r="D237" s="75" t="str">
        <f>IFERROR(VLOOKUP($A237,DimSum_load!$A:$X,MATCH(DimSum!D$1,DimSum_load!$1:$1,0),0),"")</f>
        <v/>
      </c>
      <c r="E237" s="77" t="str">
        <f>IFERROR(VLOOKUP($A237,DimSum_load!$A:$X,MATCH(DimSum!E$1,DimSum_load!$1:$1,0),0),"")</f>
        <v/>
      </c>
      <c r="F237" s="75" t="str">
        <f>IFERROR(VLOOKUP($A237,DimSum_load!$A:$X,MATCH(DimSum!F$1,DimSum_load!$1:$1,0),0),"")</f>
        <v/>
      </c>
      <c r="G237" s="75" t="str">
        <f>IFERROR(VLOOKUP($A237,DimSum_load!$A:$X,MATCH(DimSum!G$1,DimSum_load!$1:$1,0),0),"")</f>
        <v/>
      </c>
      <c r="H237" s="75" t="str">
        <f>IFERROR(VLOOKUP($A237,DimSum_load!$A:$X,MATCH(DimSum!H$1,DimSum_load!$1:$1,0),0),"")</f>
        <v/>
      </c>
      <c r="I237" s="77" t="str">
        <f>IFERROR(VLOOKUP($A237,DimSum_load!$A:$X,MATCH(DimSum!I$1,DimSum_load!$1:$1,0),0),"")</f>
        <v/>
      </c>
      <c r="J237" s="76" t="str">
        <f>IFERROR(VLOOKUP($A237,DimSum_load!$A:$X,MATCH(DimSum!J$1,DimSum_load!$1:$1,0),0),"")</f>
        <v/>
      </c>
      <c r="K237" s="76" t="str">
        <f>IFERROR(VLOOKUP($A237,DimSum_load!$A:$X,MATCH(DimSum!K$1,DimSum_load!$1:$1,0),0),"")</f>
        <v/>
      </c>
      <c r="L237" s="76" t="str">
        <f>IFERROR(VLOOKUP($A237,DimSum_load!$A:$X,MATCH(DimSum!L$1,DimSum_load!$1:$1,0),0),"")</f>
        <v/>
      </c>
      <c r="M237" s="76" t="str">
        <f>IFERROR(VLOOKUP($A237,DimSum_load!$A:$X,MATCH(DimSum!M$1,DimSum_load!$1:$1,0),0),"")</f>
        <v/>
      </c>
      <c r="N237" s="127" t="str">
        <f>IFERROR(VLOOKUP($A237,DimSum_load!$A:$X,MATCH(DimSum!$N$1,DimSum_load!$1:$1,0),0),"")</f>
        <v/>
      </c>
    </row>
    <row r="238" spans="1:14" x14ac:dyDescent="0.25">
      <c r="A238" s="74" t="str">
        <f>IFERROR(DimSum[[#This Row],[Index]],"")</f>
        <v/>
      </c>
      <c r="B238" s="75" t="str">
        <f>IFERROR(VLOOKUP($A238,DimSum_load!$A:$X,MATCH(DimSum!B$1,DimSum_load!$1:$1,0),0),"")</f>
        <v/>
      </c>
      <c r="C238" s="79" t="str">
        <f>IFERROR(VLOOKUP($A238,DimSum_load!$A:$X,MATCH(DimSum!C$1,DimSum_load!$1:$1,0),0),"")</f>
        <v/>
      </c>
      <c r="D238" s="75" t="str">
        <f>IFERROR(VLOOKUP($A238,DimSum_load!$A:$X,MATCH(DimSum!D$1,DimSum_load!$1:$1,0),0),"")</f>
        <v/>
      </c>
      <c r="E238" s="77" t="str">
        <f>IFERROR(VLOOKUP($A238,DimSum_load!$A:$X,MATCH(DimSum!E$1,DimSum_load!$1:$1,0),0),"")</f>
        <v/>
      </c>
      <c r="F238" s="75" t="str">
        <f>IFERROR(VLOOKUP($A238,DimSum_load!$A:$X,MATCH(DimSum!F$1,DimSum_load!$1:$1,0),0),"")</f>
        <v/>
      </c>
      <c r="G238" s="75" t="str">
        <f>IFERROR(VLOOKUP($A238,DimSum_load!$A:$X,MATCH(DimSum!G$1,DimSum_load!$1:$1,0),0),"")</f>
        <v/>
      </c>
      <c r="H238" s="75" t="str">
        <f>IFERROR(VLOOKUP($A238,DimSum_load!$A:$X,MATCH(DimSum!H$1,DimSum_load!$1:$1,0),0),"")</f>
        <v/>
      </c>
      <c r="I238" s="77" t="str">
        <f>IFERROR(VLOOKUP($A238,DimSum_load!$A:$X,MATCH(DimSum!I$1,DimSum_load!$1:$1,0),0),"")</f>
        <v/>
      </c>
      <c r="J238" s="76" t="str">
        <f>IFERROR(VLOOKUP($A238,DimSum_load!$A:$X,MATCH(DimSum!J$1,DimSum_load!$1:$1,0),0),"")</f>
        <v/>
      </c>
      <c r="K238" s="76" t="str">
        <f>IFERROR(VLOOKUP($A238,DimSum_load!$A:$X,MATCH(DimSum!K$1,DimSum_load!$1:$1,0),0),"")</f>
        <v/>
      </c>
      <c r="L238" s="76" t="str">
        <f>IFERROR(VLOOKUP($A238,DimSum_load!$A:$X,MATCH(DimSum!L$1,DimSum_load!$1:$1,0),0),"")</f>
        <v/>
      </c>
      <c r="M238" s="76" t="str">
        <f>IFERROR(VLOOKUP($A238,DimSum_load!$A:$X,MATCH(DimSum!M$1,DimSum_load!$1:$1,0),0),"")</f>
        <v/>
      </c>
      <c r="N238" s="127" t="str">
        <f>IFERROR(VLOOKUP($A238,DimSum_load!$A:$X,MATCH(DimSum!$N$1,DimSum_load!$1:$1,0),0),"")</f>
        <v/>
      </c>
    </row>
    <row r="239" spans="1:14" x14ac:dyDescent="0.25">
      <c r="A239" s="74" t="str">
        <f>IFERROR(DimSum[[#This Row],[Index]],"")</f>
        <v/>
      </c>
      <c r="B239" s="75" t="str">
        <f>IFERROR(VLOOKUP($A239,DimSum_load!$A:$X,MATCH(DimSum!B$1,DimSum_load!$1:$1,0),0),"")</f>
        <v/>
      </c>
      <c r="C239" s="79" t="str">
        <f>IFERROR(VLOOKUP($A239,DimSum_load!$A:$X,MATCH(DimSum!C$1,DimSum_load!$1:$1,0),0),"")</f>
        <v/>
      </c>
      <c r="D239" s="75" t="str">
        <f>IFERROR(VLOOKUP($A239,DimSum_load!$A:$X,MATCH(DimSum!D$1,DimSum_load!$1:$1,0),0),"")</f>
        <v/>
      </c>
      <c r="E239" s="77" t="str">
        <f>IFERROR(VLOOKUP($A239,DimSum_load!$A:$X,MATCH(DimSum!E$1,DimSum_load!$1:$1,0),0),"")</f>
        <v/>
      </c>
      <c r="F239" s="75" t="str">
        <f>IFERROR(VLOOKUP($A239,DimSum_load!$A:$X,MATCH(DimSum!F$1,DimSum_load!$1:$1,0),0),"")</f>
        <v/>
      </c>
      <c r="G239" s="75" t="str">
        <f>IFERROR(VLOOKUP($A239,DimSum_load!$A:$X,MATCH(DimSum!G$1,DimSum_load!$1:$1,0),0),"")</f>
        <v/>
      </c>
      <c r="H239" s="75" t="str">
        <f>IFERROR(VLOOKUP($A239,DimSum_load!$A:$X,MATCH(DimSum!H$1,DimSum_load!$1:$1,0),0),"")</f>
        <v/>
      </c>
      <c r="I239" s="77" t="str">
        <f>IFERROR(VLOOKUP($A239,DimSum_load!$A:$X,MATCH(DimSum!I$1,DimSum_load!$1:$1,0),0),"")</f>
        <v/>
      </c>
      <c r="J239" s="76" t="str">
        <f>IFERROR(VLOOKUP($A239,DimSum_load!$A:$X,MATCH(DimSum!J$1,DimSum_load!$1:$1,0),0),"")</f>
        <v/>
      </c>
      <c r="K239" s="76" t="str">
        <f>IFERROR(VLOOKUP($A239,DimSum_load!$A:$X,MATCH(DimSum!K$1,DimSum_load!$1:$1,0),0),"")</f>
        <v/>
      </c>
      <c r="L239" s="76" t="str">
        <f>IFERROR(VLOOKUP($A239,DimSum_load!$A:$X,MATCH(DimSum!L$1,DimSum_load!$1:$1,0),0),"")</f>
        <v/>
      </c>
      <c r="M239" s="76" t="str">
        <f>IFERROR(VLOOKUP($A239,DimSum_load!$A:$X,MATCH(DimSum!M$1,DimSum_load!$1:$1,0),0),"")</f>
        <v/>
      </c>
      <c r="N239" s="127" t="str">
        <f>IFERROR(VLOOKUP($A239,DimSum_load!$A:$X,MATCH(DimSum!$N$1,DimSum_load!$1:$1,0),0),"")</f>
        <v/>
      </c>
    </row>
    <row r="240" spans="1:14" x14ac:dyDescent="0.25">
      <c r="A240" s="74" t="str">
        <f>IFERROR(DimSum[[#This Row],[Index]],"")</f>
        <v/>
      </c>
      <c r="B240" s="75" t="str">
        <f>IFERROR(VLOOKUP($A240,DimSum_load!$A:$X,MATCH(DimSum!B$1,DimSum_load!$1:$1,0),0),"")</f>
        <v/>
      </c>
      <c r="C240" s="79" t="str">
        <f>IFERROR(VLOOKUP($A240,DimSum_load!$A:$X,MATCH(DimSum!C$1,DimSum_load!$1:$1,0),0),"")</f>
        <v/>
      </c>
      <c r="D240" s="75" t="str">
        <f>IFERROR(VLOOKUP($A240,DimSum_load!$A:$X,MATCH(DimSum!D$1,DimSum_load!$1:$1,0),0),"")</f>
        <v/>
      </c>
      <c r="E240" s="77" t="str">
        <f>IFERROR(VLOOKUP($A240,DimSum_load!$A:$X,MATCH(DimSum!E$1,DimSum_load!$1:$1,0),0),"")</f>
        <v/>
      </c>
      <c r="F240" s="75" t="str">
        <f>IFERROR(VLOOKUP($A240,DimSum_load!$A:$X,MATCH(DimSum!F$1,DimSum_load!$1:$1,0),0),"")</f>
        <v/>
      </c>
      <c r="G240" s="75" t="str">
        <f>IFERROR(VLOOKUP($A240,DimSum_load!$A:$X,MATCH(DimSum!G$1,DimSum_load!$1:$1,0),0),"")</f>
        <v/>
      </c>
      <c r="H240" s="75" t="str">
        <f>IFERROR(VLOOKUP($A240,DimSum_load!$A:$X,MATCH(DimSum!H$1,DimSum_load!$1:$1,0),0),"")</f>
        <v/>
      </c>
      <c r="I240" s="77" t="str">
        <f>IFERROR(VLOOKUP($A240,DimSum_load!$A:$X,MATCH(DimSum!I$1,DimSum_load!$1:$1,0),0),"")</f>
        <v/>
      </c>
      <c r="J240" s="76" t="str">
        <f>IFERROR(VLOOKUP($A240,DimSum_load!$A:$X,MATCH(DimSum!J$1,DimSum_load!$1:$1,0),0),"")</f>
        <v/>
      </c>
      <c r="K240" s="76" t="str">
        <f>IFERROR(VLOOKUP($A240,DimSum_load!$A:$X,MATCH(DimSum!K$1,DimSum_load!$1:$1,0),0),"")</f>
        <v/>
      </c>
      <c r="L240" s="76" t="str">
        <f>IFERROR(VLOOKUP($A240,DimSum_load!$A:$X,MATCH(DimSum!L$1,DimSum_load!$1:$1,0),0),"")</f>
        <v/>
      </c>
      <c r="M240" s="76" t="str">
        <f>IFERROR(VLOOKUP($A240,DimSum_load!$A:$X,MATCH(DimSum!M$1,DimSum_load!$1:$1,0),0),"")</f>
        <v/>
      </c>
      <c r="N240" s="127" t="str">
        <f>IFERROR(VLOOKUP($A240,DimSum_load!$A:$X,MATCH(DimSum!$N$1,DimSum_load!$1:$1,0),0),"")</f>
        <v/>
      </c>
    </row>
    <row r="241" spans="1:14" x14ac:dyDescent="0.25">
      <c r="A241" s="74" t="str">
        <f>IFERROR(DimSum[[#This Row],[Index]],"")</f>
        <v/>
      </c>
      <c r="B241" s="75" t="str">
        <f>IFERROR(VLOOKUP($A241,DimSum_load!$A:$X,MATCH(DimSum!B$1,DimSum_load!$1:$1,0),0),"")</f>
        <v/>
      </c>
      <c r="C241" s="79" t="str">
        <f>IFERROR(VLOOKUP($A241,DimSum_load!$A:$X,MATCH(DimSum!C$1,DimSum_load!$1:$1,0),0),"")</f>
        <v/>
      </c>
      <c r="D241" s="75" t="str">
        <f>IFERROR(VLOOKUP($A241,DimSum_load!$A:$X,MATCH(DimSum!D$1,DimSum_load!$1:$1,0),0),"")</f>
        <v/>
      </c>
      <c r="E241" s="77" t="str">
        <f>IFERROR(VLOOKUP($A241,DimSum_load!$A:$X,MATCH(DimSum!E$1,DimSum_load!$1:$1,0),0),"")</f>
        <v/>
      </c>
      <c r="F241" s="75" t="str">
        <f>IFERROR(VLOOKUP($A241,DimSum_load!$A:$X,MATCH(DimSum!F$1,DimSum_load!$1:$1,0),0),"")</f>
        <v/>
      </c>
      <c r="G241" s="75" t="str">
        <f>IFERROR(VLOOKUP($A241,DimSum_load!$A:$X,MATCH(DimSum!G$1,DimSum_load!$1:$1,0),0),"")</f>
        <v/>
      </c>
      <c r="H241" s="75" t="str">
        <f>IFERROR(VLOOKUP($A241,DimSum_load!$A:$X,MATCH(DimSum!H$1,DimSum_load!$1:$1,0),0),"")</f>
        <v/>
      </c>
      <c r="I241" s="77" t="str">
        <f>IFERROR(VLOOKUP($A241,DimSum_load!$A:$X,MATCH(DimSum!I$1,DimSum_load!$1:$1,0),0),"")</f>
        <v/>
      </c>
      <c r="J241" s="76" t="str">
        <f>IFERROR(VLOOKUP($A241,DimSum_load!$A:$X,MATCH(DimSum!J$1,DimSum_load!$1:$1,0),0),"")</f>
        <v/>
      </c>
      <c r="K241" s="76" t="str">
        <f>IFERROR(VLOOKUP($A241,DimSum_load!$A:$X,MATCH(DimSum!K$1,DimSum_load!$1:$1,0),0),"")</f>
        <v/>
      </c>
      <c r="L241" s="76" t="str">
        <f>IFERROR(VLOOKUP($A241,DimSum_load!$A:$X,MATCH(DimSum!L$1,DimSum_load!$1:$1,0),0),"")</f>
        <v/>
      </c>
      <c r="M241" s="76" t="str">
        <f>IFERROR(VLOOKUP($A241,DimSum_load!$A:$X,MATCH(DimSum!M$1,DimSum_load!$1:$1,0),0),"")</f>
        <v/>
      </c>
      <c r="N241" s="127" t="str">
        <f>IFERROR(VLOOKUP($A241,DimSum_load!$A:$X,MATCH(DimSum!$N$1,DimSum_load!$1:$1,0),0),"")</f>
        <v/>
      </c>
    </row>
    <row r="242" spans="1:14" x14ac:dyDescent="0.25">
      <c r="A242" s="74" t="str">
        <f>IFERROR(DimSum[[#This Row],[Index]],"")</f>
        <v/>
      </c>
      <c r="B242" s="75" t="str">
        <f>IFERROR(VLOOKUP($A242,DimSum_load!$A:$X,MATCH(DimSum!B$1,DimSum_load!$1:$1,0),0),"")</f>
        <v/>
      </c>
      <c r="C242" s="79" t="str">
        <f>IFERROR(VLOOKUP($A242,DimSum_load!$A:$X,MATCH(DimSum!C$1,DimSum_load!$1:$1,0),0),"")</f>
        <v/>
      </c>
      <c r="D242" s="75" t="str">
        <f>IFERROR(VLOOKUP($A242,DimSum_load!$A:$X,MATCH(DimSum!D$1,DimSum_load!$1:$1,0),0),"")</f>
        <v/>
      </c>
      <c r="E242" s="77" t="str">
        <f>IFERROR(VLOOKUP($A242,DimSum_load!$A:$X,MATCH(DimSum!E$1,DimSum_load!$1:$1,0),0),"")</f>
        <v/>
      </c>
      <c r="F242" s="75" t="str">
        <f>IFERROR(VLOOKUP($A242,DimSum_load!$A:$X,MATCH(DimSum!F$1,DimSum_load!$1:$1,0),0),"")</f>
        <v/>
      </c>
      <c r="G242" s="75" t="str">
        <f>IFERROR(VLOOKUP($A242,DimSum_load!$A:$X,MATCH(DimSum!G$1,DimSum_load!$1:$1,0),0),"")</f>
        <v/>
      </c>
      <c r="H242" s="75" t="str">
        <f>IFERROR(VLOOKUP($A242,DimSum_load!$A:$X,MATCH(DimSum!H$1,DimSum_load!$1:$1,0),0),"")</f>
        <v/>
      </c>
      <c r="I242" s="77" t="str">
        <f>IFERROR(VLOOKUP($A242,DimSum_load!$A:$X,MATCH(DimSum!I$1,DimSum_load!$1:$1,0),0),"")</f>
        <v/>
      </c>
      <c r="J242" s="76" t="str">
        <f>IFERROR(VLOOKUP($A242,DimSum_load!$A:$X,MATCH(DimSum!J$1,DimSum_load!$1:$1,0),0),"")</f>
        <v/>
      </c>
      <c r="K242" s="76" t="str">
        <f>IFERROR(VLOOKUP($A242,DimSum_load!$A:$X,MATCH(DimSum!K$1,DimSum_load!$1:$1,0),0),"")</f>
        <v/>
      </c>
      <c r="L242" s="76" t="str">
        <f>IFERROR(VLOOKUP($A242,DimSum_load!$A:$X,MATCH(DimSum!L$1,DimSum_load!$1:$1,0),0),"")</f>
        <v/>
      </c>
      <c r="M242" s="76" t="str">
        <f>IFERROR(VLOOKUP($A242,DimSum_load!$A:$X,MATCH(DimSum!M$1,DimSum_load!$1:$1,0),0),"")</f>
        <v/>
      </c>
      <c r="N242" s="127" t="str">
        <f>IFERROR(VLOOKUP($A242,DimSum_load!$A:$X,MATCH(DimSum!$N$1,DimSum_load!$1:$1,0),0),"")</f>
        <v/>
      </c>
    </row>
    <row r="243" spans="1:14" x14ac:dyDescent="0.25">
      <c r="A243" s="74" t="str">
        <f>IFERROR(DimSum[[#This Row],[Index]],"")</f>
        <v/>
      </c>
      <c r="B243" s="75" t="str">
        <f>IFERROR(VLOOKUP($A243,DimSum_load!$A:$X,MATCH(DimSum!B$1,DimSum_load!$1:$1,0),0),"")</f>
        <v/>
      </c>
      <c r="C243" s="79" t="str">
        <f>IFERROR(VLOOKUP($A243,DimSum_load!$A:$X,MATCH(DimSum!C$1,DimSum_load!$1:$1,0),0),"")</f>
        <v/>
      </c>
      <c r="D243" s="75" t="str">
        <f>IFERROR(VLOOKUP($A243,DimSum_load!$A:$X,MATCH(DimSum!D$1,DimSum_load!$1:$1,0),0),"")</f>
        <v/>
      </c>
      <c r="E243" s="77" t="str">
        <f>IFERROR(VLOOKUP($A243,DimSum_load!$A:$X,MATCH(DimSum!E$1,DimSum_load!$1:$1,0),0),"")</f>
        <v/>
      </c>
      <c r="F243" s="75" t="str">
        <f>IFERROR(VLOOKUP($A243,DimSum_load!$A:$X,MATCH(DimSum!F$1,DimSum_load!$1:$1,0),0),"")</f>
        <v/>
      </c>
      <c r="G243" s="75" t="str">
        <f>IFERROR(VLOOKUP($A243,DimSum_load!$A:$X,MATCH(DimSum!G$1,DimSum_load!$1:$1,0),0),"")</f>
        <v/>
      </c>
      <c r="H243" s="75" t="str">
        <f>IFERROR(VLOOKUP($A243,DimSum_load!$A:$X,MATCH(DimSum!H$1,DimSum_load!$1:$1,0),0),"")</f>
        <v/>
      </c>
      <c r="I243" s="77" t="str">
        <f>IFERROR(VLOOKUP($A243,DimSum_load!$A:$X,MATCH(DimSum!I$1,DimSum_load!$1:$1,0),0),"")</f>
        <v/>
      </c>
      <c r="J243" s="76" t="str">
        <f>IFERROR(VLOOKUP($A243,DimSum_load!$A:$X,MATCH(DimSum!J$1,DimSum_load!$1:$1,0),0),"")</f>
        <v/>
      </c>
      <c r="K243" s="76" t="str">
        <f>IFERROR(VLOOKUP($A243,DimSum_load!$A:$X,MATCH(DimSum!K$1,DimSum_load!$1:$1,0),0),"")</f>
        <v/>
      </c>
      <c r="L243" s="76" t="str">
        <f>IFERROR(VLOOKUP($A243,DimSum_load!$A:$X,MATCH(DimSum!L$1,DimSum_load!$1:$1,0),0),"")</f>
        <v/>
      </c>
      <c r="M243" s="76" t="str">
        <f>IFERROR(VLOOKUP($A243,DimSum_load!$A:$X,MATCH(DimSum!M$1,DimSum_load!$1:$1,0),0),"")</f>
        <v/>
      </c>
      <c r="N243" s="127" t="str">
        <f>IFERROR(VLOOKUP($A243,DimSum_load!$A:$X,MATCH(DimSum!$N$1,DimSum_load!$1:$1,0),0),"")</f>
        <v/>
      </c>
    </row>
    <row r="244" spans="1:14" x14ac:dyDescent="0.25">
      <c r="A244" s="74" t="str">
        <f>IFERROR(DimSum[[#This Row],[Index]],"")</f>
        <v/>
      </c>
      <c r="B244" s="75" t="str">
        <f>IFERROR(VLOOKUP($A244,DimSum_load!$A:$X,MATCH(DimSum!B$1,DimSum_load!$1:$1,0),0),"")</f>
        <v/>
      </c>
      <c r="C244" s="79" t="str">
        <f>IFERROR(VLOOKUP($A244,DimSum_load!$A:$X,MATCH(DimSum!C$1,DimSum_load!$1:$1,0),0),"")</f>
        <v/>
      </c>
      <c r="D244" s="75" t="str">
        <f>IFERROR(VLOOKUP($A244,DimSum_load!$A:$X,MATCH(DimSum!D$1,DimSum_load!$1:$1,0),0),"")</f>
        <v/>
      </c>
      <c r="E244" s="77" t="str">
        <f>IFERROR(VLOOKUP($A244,DimSum_load!$A:$X,MATCH(DimSum!E$1,DimSum_load!$1:$1,0),0),"")</f>
        <v/>
      </c>
      <c r="F244" s="75" t="str">
        <f>IFERROR(VLOOKUP($A244,DimSum_load!$A:$X,MATCH(DimSum!F$1,DimSum_load!$1:$1,0),0),"")</f>
        <v/>
      </c>
      <c r="G244" s="75" t="str">
        <f>IFERROR(VLOOKUP($A244,DimSum_load!$A:$X,MATCH(DimSum!G$1,DimSum_load!$1:$1,0),0),"")</f>
        <v/>
      </c>
      <c r="H244" s="75" t="str">
        <f>IFERROR(VLOOKUP($A244,DimSum_load!$A:$X,MATCH(DimSum!H$1,DimSum_load!$1:$1,0),0),"")</f>
        <v/>
      </c>
      <c r="I244" s="77" t="str">
        <f>IFERROR(VLOOKUP($A244,DimSum_load!$A:$X,MATCH(DimSum!I$1,DimSum_load!$1:$1,0),0),"")</f>
        <v/>
      </c>
      <c r="J244" s="76" t="str">
        <f>IFERROR(VLOOKUP($A244,DimSum_load!$A:$X,MATCH(DimSum!J$1,DimSum_load!$1:$1,0),0),"")</f>
        <v/>
      </c>
      <c r="K244" s="76" t="str">
        <f>IFERROR(VLOOKUP($A244,DimSum_load!$A:$X,MATCH(DimSum!K$1,DimSum_load!$1:$1,0),0),"")</f>
        <v/>
      </c>
      <c r="L244" s="76" t="str">
        <f>IFERROR(VLOOKUP($A244,DimSum_load!$A:$X,MATCH(DimSum!L$1,DimSum_load!$1:$1,0),0),"")</f>
        <v/>
      </c>
      <c r="M244" s="76" t="str">
        <f>IFERROR(VLOOKUP($A244,DimSum_load!$A:$X,MATCH(DimSum!M$1,DimSum_load!$1:$1,0),0),"")</f>
        <v/>
      </c>
      <c r="N244" s="127" t="str">
        <f>IFERROR(VLOOKUP($A244,DimSum_load!$A:$X,MATCH(DimSum!$N$1,DimSum_load!$1:$1,0),0),"")</f>
        <v/>
      </c>
    </row>
    <row r="245" spans="1:14" x14ac:dyDescent="0.25">
      <c r="A245" s="74" t="str">
        <f>IFERROR(DimSum[[#This Row],[Index]],"")</f>
        <v/>
      </c>
      <c r="B245" s="75" t="str">
        <f>IFERROR(VLOOKUP($A245,DimSum_load!$A:$X,MATCH(DimSum!B$1,DimSum_load!$1:$1,0),0),"")</f>
        <v/>
      </c>
      <c r="C245" s="79" t="str">
        <f>IFERROR(VLOOKUP($A245,DimSum_load!$A:$X,MATCH(DimSum!C$1,DimSum_load!$1:$1,0),0),"")</f>
        <v/>
      </c>
      <c r="D245" s="75" t="str">
        <f>IFERROR(VLOOKUP($A245,DimSum_load!$A:$X,MATCH(DimSum!D$1,DimSum_load!$1:$1,0),0),"")</f>
        <v/>
      </c>
      <c r="E245" s="77" t="str">
        <f>IFERROR(VLOOKUP($A245,DimSum_load!$A:$X,MATCH(DimSum!E$1,DimSum_load!$1:$1,0),0),"")</f>
        <v/>
      </c>
      <c r="F245" s="75" t="str">
        <f>IFERROR(VLOOKUP($A245,DimSum_load!$A:$X,MATCH(DimSum!F$1,DimSum_load!$1:$1,0),0),"")</f>
        <v/>
      </c>
      <c r="G245" s="75" t="str">
        <f>IFERROR(VLOOKUP($A245,DimSum_load!$A:$X,MATCH(DimSum!G$1,DimSum_load!$1:$1,0),0),"")</f>
        <v/>
      </c>
      <c r="H245" s="75" t="str">
        <f>IFERROR(VLOOKUP($A245,DimSum_load!$A:$X,MATCH(DimSum!H$1,DimSum_load!$1:$1,0),0),"")</f>
        <v/>
      </c>
      <c r="I245" s="77" t="str">
        <f>IFERROR(VLOOKUP($A245,DimSum_load!$A:$X,MATCH(DimSum!I$1,DimSum_load!$1:$1,0),0),"")</f>
        <v/>
      </c>
      <c r="J245" s="76" t="str">
        <f>IFERROR(VLOOKUP($A245,DimSum_load!$A:$X,MATCH(DimSum!J$1,DimSum_load!$1:$1,0),0),"")</f>
        <v/>
      </c>
      <c r="K245" s="76" t="str">
        <f>IFERROR(VLOOKUP($A245,DimSum_load!$A:$X,MATCH(DimSum!K$1,DimSum_load!$1:$1,0),0),"")</f>
        <v/>
      </c>
      <c r="L245" s="76" t="str">
        <f>IFERROR(VLOOKUP($A245,DimSum_load!$A:$X,MATCH(DimSum!L$1,DimSum_load!$1:$1,0),0),"")</f>
        <v/>
      </c>
      <c r="M245" s="76" t="str">
        <f>IFERROR(VLOOKUP($A245,DimSum_load!$A:$X,MATCH(DimSum!M$1,DimSum_load!$1:$1,0),0),"")</f>
        <v/>
      </c>
      <c r="N245" s="127" t="str">
        <f>IFERROR(VLOOKUP($A245,DimSum_load!$A:$X,MATCH(DimSum!$N$1,DimSum_load!$1:$1,0),0),"")</f>
        <v/>
      </c>
    </row>
    <row r="246" spans="1:14" x14ac:dyDescent="0.25">
      <c r="A246" s="74" t="str">
        <f>IFERROR(DimSum[[#This Row],[Index]],"")</f>
        <v/>
      </c>
      <c r="B246" s="75" t="str">
        <f>IFERROR(VLOOKUP($A246,DimSum_load!$A:$X,MATCH(DimSum!B$1,DimSum_load!$1:$1,0),0),"")</f>
        <v/>
      </c>
      <c r="C246" s="79" t="str">
        <f>IFERROR(VLOOKUP($A246,DimSum_load!$A:$X,MATCH(DimSum!C$1,DimSum_load!$1:$1,0),0),"")</f>
        <v/>
      </c>
      <c r="D246" s="75" t="str">
        <f>IFERROR(VLOOKUP($A246,DimSum_load!$A:$X,MATCH(DimSum!D$1,DimSum_load!$1:$1,0),0),"")</f>
        <v/>
      </c>
      <c r="E246" s="77" t="str">
        <f>IFERROR(VLOOKUP($A246,DimSum_load!$A:$X,MATCH(DimSum!E$1,DimSum_load!$1:$1,0),0),"")</f>
        <v/>
      </c>
      <c r="F246" s="75" t="str">
        <f>IFERROR(VLOOKUP($A246,DimSum_load!$A:$X,MATCH(DimSum!F$1,DimSum_load!$1:$1,0),0),"")</f>
        <v/>
      </c>
      <c r="G246" s="75" t="str">
        <f>IFERROR(VLOOKUP($A246,DimSum_load!$A:$X,MATCH(DimSum!G$1,DimSum_load!$1:$1,0),0),"")</f>
        <v/>
      </c>
      <c r="H246" s="75" t="str">
        <f>IFERROR(VLOOKUP($A246,DimSum_load!$A:$X,MATCH(DimSum!H$1,DimSum_load!$1:$1,0),0),"")</f>
        <v/>
      </c>
      <c r="I246" s="77" t="str">
        <f>IFERROR(VLOOKUP($A246,DimSum_load!$A:$X,MATCH(DimSum!I$1,DimSum_load!$1:$1,0),0),"")</f>
        <v/>
      </c>
      <c r="J246" s="76" t="str">
        <f>IFERROR(VLOOKUP($A246,DimSum_load!$A:$X,MATCH(DimSum!J$1,DimSum_load!$1:$1,0),0),"")</f>
        <v/>
      </c>
      <c r="K246" s="76" t="str">
        <f>IFERROR(VLOOKUP($A246,DimSum_load!$A:$X,MATCH(DimSum!K$1,DimSum_load!$1:$1,0),0),"")</f>
        <v/>
      </c>
      <c r="L246" s="76" t="str">
        <f>IFERROR(VLOOKUP($A246,DimSum_load!$A:$X,MATCH(DimSum!L$1,DimSum_load!$1:$1,0),0),"")</f>
        <v/>
      </c>
      <c r="M246" s="76" t="str">
        <f>IFERROR(VLOOKUP($A246,DimSum_load!$A:$X,MATCH(DimSum!M$1,DimSum_load!$1:$1,0),0),"")</f>
        <v/>
      </c>
      <c r="N246" s="127" t="str">
        <f>IFERROR(VLOOKUP($A246,DimSum_load!$A:$X,MATCH(DimSum!$N$1,DimSum_load!$1:$1,0),0),"")</f>
        <v/>
      </c>
    </row>
    <row r="247" spans="1:14" x14ac:dyDescent="0.25">
      <c r="A247" s="74" t="str">
        <f>IFERROR(DimSum[[#This Row],[Index]],"")</f>
        <v/>
      </c>
      <c r="B247" s="75" t="str">
        <f>IFERROR(VLOOKUP($A247,DimSum_load!$A:$X,MATCH(DimSum!B$1,DimSum_load!$1:$1,0),0),"")</f>
        <v/>
      </c>
      <c r="C247" s="79" t="str">
        <f>IFERROR(VLOOKUP($A247,DimSum_load!$A:$X,MATCH(DimSum!C$1,DimSum_load!$1:$1,0),0),"")</f>
        <v/>
      </c>
      <c r="D247" s="75" t="str">
        <f>IFERROR(VLOOKUP($A247,DimSum_load!$A:$X,MATCH(DimSum!D$1,DimSum_load!$1:$1,0),0),"")</f>
        <v/>
      </c>
      <c r="E247" s="77" t="str">
        <f>IFERROR(VLOOKUP($A247,DimSum_load!$A:$X,MATCH(DimSum!E$1,DimSum_load!$1:$1,0),0),"")</f>
        <v/>
      </c>
      <c r="F247" s="75" t="str">
        <f>IFERROR(VLOOKUP($A247,DimSum_load!$A:$X,MATCH(DimSum!F$1,DimSum_load!$1:$1,0),0),"")</f>
        <v/>
      </c>
      <c r="G247" s="75" t="str">
        <f>IFERROR(VLOOKUP($A247,DimSum_load!$A:$X,MATCH(DimSum!G$1,DimSum_load!$1:$1,0),0),"")</f>
        <v/>
      </c>
      <c r="H247" s="75" t="str">
        <f>IFERROR(VLOOKUP($A247,DimSum_load!$A:$X,MATCH(DimSum!H$1,DimSum_load!$1:$1,0),0),"")</f>
        <v/>
      </c>
      <c r="I247" s="77" t="str">
        <f>IFERROR(VLOOKUP($A247,DimSum_load!$A:$X,MATCH(DimSum!I$1,DimSum_load!$1:$1,0),0),"")</f>
        <v/>
      </c>
      <c r="J247" s="76" t="str">
        <f>IFERROR(VLOOKUP($A247,DimSum_load!$A:$X,MATCH(DimSum!J$1,DimSum_load!$1:$1,0),0),"")</f>
        <v/>
      </c>
      <c r="K247" s="76" t="str">
        <f>IFERROR(VLOOKUP($A247,DimSum_load!$A:$X,MATCH(DimSum!K$1,DimSum_load!$1:$1,0),0),"")</f>
        <v/>
      </c>
      <c r="L247" s="76" t="str">
        <f>IFERROR(VLOOKUP($A247,DimSum_load!$A:$X,MATCH(DimSum!L$1,DimSum_load!$1:$1,0),0),"")</f>
        <v/>
      </c>
      <c r="M247" s="76" t="str">
        <f>IFERROR(VLOOKUP($A247,DimSum_load!$A:$X,MATCH(DimSum!M$1,DimSum_load!$1:$1,0),0),"")</f>
        <v/>
      </c>
      <c r="N247" s="127" t="str">
        <f>IFERROR(VLOOKUP($A247,DimSum_load!$A:$X,MATCH(DimSum!$N$1,DimSum_load!$1:$1,0),0),"")</f>
        <v/>
      </c>
    </row>
    <row r="248" spans="1:14" x14ac:dyDescent="0.25">
      <c r="A248" s="74" t="str">
        <f>IFERROR(DimSum[[#This Row],[Index]],"")</f>
        <v/>
      </c>
      <c r="B248" s="75" t="str">
        <f>IFERROR(VLOOKUP($A248,DimSum_load!$A:$X,MATCH(DimSum!B$1,DimSum_load!$1:$1,0),0),"")</f>
        <v/>
      </c>
      <c r="C248" s="79" t="str">
        <f>IFERROR(VLOOKUP($A248,DimSum_load!$A:$X,MATCH(DimSum!C$1,DimSum_load!$1:$1,0),0),"")</f>
        <v/>
      </c>
      <c r="D248" s="75" t="str">
        <f>IFERROR(VLOOKUP($A248,DimSum_load!$A:$X,MATCH(DimSum!D$1,DimSum_load!$1:$1,0),0),"")</f>
        <v/>
      </c>
      <c r="E248" s="77" t="str">
        <f>IFERROR(VLOOKUP($A248,DimSum_load!$A:$X,MATCH(DimSum!E$1,DimSum_load!$1:$1,0),0),"")</f>
        <v/>
      </c>
      <c r="F248" s="75" t="str">
        <f>IFERROR(VLOOKUP($A248,DimSum_load!$A:$X,MATCH(DimSum!F$1,DimSum_load!$1:$1,0),0),"")</f>
        <v/>
      </c>
      <c r="G248" s="75" t="str">
        <f>IFERROR(VLOOKUP($A248,DimSum_load!$A:$X,MATCH(DimSum!G$1,DimSum_load!$1:$1,0),0),"")</f>
        <v/>
      </c>
      <c r="H248" s="75" t="str">
        <f>IFERROR(VLOOKUP($A248,DimSum_load!$A:$X,MATCH(DimSum!H$1,DimSum_load!$1:$1,0),0),"")</f>
        <v/>
      </c>
      <c r="I248" s="77" t="str">
        <f>IFERROR(VLOOKUP($A248,DimSum_load!$A:$X,MATCH(DimSum!I$1,DimSum_load!$1:$1,0),0),"")</f>
        <v/>
      </c>
      <c r="J248" s="76" t="str">
        <f>IFERROR(VLOOKUP($A248,DimSum_load!$A:$X,MATCH(DimSum!J$1,DimSum_load!$1:$1,0),0),"")</f>
        <v/>
      </c>
      <c r="K248" s="76" t="str">
        <f>IFERROR(VLOOKUP($A248,DimSum_load!$A:$X,MATCH(DimSum!K$1,DimSum_load!$1:$1,0),0),"")</f>
        <v/>
      </c>
      <c r="L248" s="76" t="str">
        <f>IFERROR(VLOOKUP($A248,DimSum_load!$A:$X,MATCH(DimSum!L$1,DimSum_load!$1:$1,0),0),"")</f>
        <v/>
      </c>
      <c r="M248" s="76" t="str">
        <f>IFERROR(VLOOKUP($A248,DimSum_load!$A:$X,MATCH(DimSum!M$1,DimSum_load!$1:$1,0),0),"")</f>
        <v/>
      </c>
      <c r="N248" s="127" t="str">
        <f>IFERROR(VLOOKUP($A248,DimSum_load!$A:$X,MATCH(DimSum!$N$1,DimSum_load!$1:$1,0),0),"")</f>
        <v/>
      </c>
    </row>
    <row r="249" spans="1:14" x14ac:dyDescent="0.25">
      <c r="A249" s="74" t="str">
        <f>IFERROR(DimSum[[#This Row],[Index]],"")</f>
        <v/>
      </c>
      <c r="B249" s="75" t="str">
        <f>IFERROR(VLOOKUP($A249,DimSum_load!$A:$X,MATCH(DimSum!B$1,DimSum_load!$1:$1,0),0),"")</f>
        <v/>
      </c>
      <c r="C249" s="79" t="str">
        <f>IFERROR(VLOOKUP($A249,DimSum_load!$A:$X,MATCH(DimSum!C$1,DimSum_load!$1:$1,0),0),"")</f>
        <v/>
      </c>
      <c r="D249" s="75" t="str">
        <f>IFERROR(VLOOKUP($A249,DimSum_load!$A:$X,MATCH(DimSum!D$1,DimSum_load!$1:$1,0),0),"")</f>
        <v/>
      </c>
      <c r="E249" s="77" t="str">
        <f>IFERROR(VLOOKUP($A249,DimSum_load!$A:$X,MATCH(DimSum!E$1,DimSum_load!$1:$1,0),0),"")</f>
        <v/>
      </c>
      <c r="F249" s="75" t="str">
        <f>IFERROR(VLOOKUP($A249,DimSum_load!$A:$X,MATCH(DimSum!F$1,DimSum_load!$1:$1,0),0),"")</f>
        <v/>
      </c>
      <c r="G249" s="75" t="str">
        <f>IFERROR(VLOOKUP($A249,DimSum_load!$A:$X,MATCH(DimSum!G$1,DimSum_load!$1:$1,0),0),"")</f>
        <v/>
      </c>
      <c r="H249" s="75" t="str">
        <f>IFERROR(VLOOKUP($A249,DimSum_load!$A:$X,MATCH(DimSum!H$1,DimSum_load!$1:$1,0),0),"")</f>
        <v/>
      </c>
      <c r="I249" s="77" t="str">
        <f>IFERROR(VLOOKUP($A249,DimSum_load!$A:$X,MATCH(DimSum!I$1,DimSum_load!$1:$1,0),0),"")</f>
        <v/>
      </c>
      <c r="J249" s="76" t="str">
        <f>IFERROR(VLOOKUP($A249,DimSum_load!$A:$X,MATCH(DimSum!J$1,DimSum_load!$1:$1,0),0),"")</f>
        <v/>
      </c>
      <c r="K249" s="76" t="str">
        <f>IFERROR(VLOOKUP($A249,DimSum_load!$A:$X,MATCH(DimSum!K$1,DimSum_load!$1:$1,0),0),"")</f>
        <v/>
      </c>
      <c r="L249" s="76" t="str">
        <f>IFERROR(VLOOKUP($A249,DimSum_load!$A:$X,MATCH(DimSum!L$1,DimSum_load!$1:$1,0),0),"")</f>
        <v/>
      </c>
      <c r="M249" s="76" t="str">
        <f>IFERROR(VLOOKUP($A249,DimSum_load!$A:$X,MATCH(DimSum!M$1,DimSum_load!$1:$1,0),0),"")</f>
        <v/>
      </c>
      <c r="N249" s="127" t="str">
        <f>IFERROR(VLOOKUP($A249,DimSum_load!$A:$X,MATCH(DimSum!$N$1,DimSum_load!$1:$1,0),0),"")</f>
        <v/>
      </c>
    </row>
    <row r="250" spans="1:14" x14ac:dyDescent="0.25">
      <c r="A250" s="74" t="str">
        <f>IFERROR(DimSum[[#This Row],[Index]],"")</f>
        <v/>
      </c>
      <c r="B250" s="75" t="str">
        <f>IFERROR(VLOOKUP($A250,DimSum_load!$A:$X,MATCH(DimSum!B$1,DimSum_load!$1:$1,0),0),"")</f>
        <v/>
      </c>
      <c r="C250" s="79" t="str">
        <f>IFERROR(VLOOKUP($A250,DimSum_load!$A:$X,MATCH(DimSum!C$1,DimSum_load!$1:$1,0),0),"")</f>
        <v/>
      </c>
      <c r="D250" s="75" t="str">
        <f>IFERROR(VLOOKUP($A250,DimSum_load!$A:$X,MATCH(DimSum!D$1,DimSum_load!$1:$1,0),0),"")</f>
        <v/>
      </c>
      <c r="E250" s="77" t="str">
        <f>IFERROR(VLOOKUP($A250,DimSum_load!$A:$X,MATCH(DimSum!E$1,DimSum_load!$1:$1,0),0),"")</f>
        <v/>
      </c>
      <c r="F250" s="75" t="str">
        <f>IFERROR(VLOOKUP($A250,DimSum_load!$A:$X,MATCH(DimSum!F$1,DimSum_load!$1:$1,0),0),"")</f>
        <v/>
      </c>
      <c r="G250" s="75" t="str">
        <f>IFERROR(VLOOKUP($A250,DimSum_load!$A:$X,MATCH(DimSum!G$1,DimSum_load!$1:$1,0),0),"")</f>
        <v/>
      </c>
      <c r="H250" s="75" t="str">
        <f>IFERROR(VLOOKUP($A250,DimSum_load!$A:$X,MATCH(DimSum!H$1,DimSum_load!$1:$1,0),0),"")</f>
        <v/>
      </c>
      <c r="I250" s="77" t="str">
        <f>IFERROR(VLOOKUP($A250,DimSum_load!$A:$X,MATCH(DimSum!I$1,DimSum_load!$1:$1,0),0),"")</f>
        <v/>
      </c>
      <c r="J250" s="76" t="str">
        <f>IFERROR(VLOOKUP($A250,DimSum_load!$A:$X,MATCH(DimSum!J$1,DimSum_load!$1:$1,0),0),"")</f>
        <v/>
      </c>
      <c r="K250" s="76" t="str">
        <f>IFERROR(VLOOKUP($A250,DimSum_load!$A:$X,MATCH(DimSum!K$1,DimSum_load!$1:$1,0),0),"")</f>
        <v/>
      </c>
      <c r="L250" s="76" t="str">
        <f>IFERROR(VLOOKUP($A250,DimSum_load!$A:$X,MATCH(DimSum!L$1,DimSum_load!$1:$1,0),0),"")</f>
        <v/>
      </c>
      <c r="M250" s="76" t="str">
        <f>IFERROR(VLOOKUP($A250,DimSum_load!$A:$X,MATCH(DimSum!M$1,DimSum_load!$1:$1,0),0),"")</f>
        <v/>
      </c>
      <c r="N250" s="127" t="str">
        <f>IFERROR(VLOOKUP($A250,DimSum_load!$A:$X,MATCH(DimSum!$N$1,DimSum_load!$1:$1,0),0),"")</f>
        <v/>
      </c>
    </row>
    <row r="251" spans="1:14" x14ac:dyDescent="0.25">
      <c r="A251" s="74" t="str">
        <f>IFERROR(DimSum[[#This Row],[Index]],"")</f>
        <v/>
      </c>
      <c r="B251" s="75" t="str">
        <f>IFERROR(VLOOKUP($A251,DimSum_load!$A:$X,MATCH(DimSum!B$1,DimSum_load!$1:$1,0),0),"")</f>
        <v/>
      </c>
      <c r="C251" s="79" t="str">
        <f>IFERROR(VLOOKUP($A251,DimSum_load!$A:$X,MATCH(DimSum!C$1,DimSum_load!$1:$1,0),0),"")</f>
        <v/>
      </c>
      <c r="D251" s="75" t="str">
        <f>IFERROR(VLOOKUP($A251,DimSum_load!$A:$X,MATCH(DimSum!D$1,DimSum_load!$1:$1,0),0),"")</f>
        <v/>
      </c>
      <c r="E251" s="77" t="str">
        <f>IFERROR(VLOOKUP($A251,DimSum_load!$A:$X,MATCH(DimSum!E$1,DimSum_load!$1:$1,0),0),"")</f>
        <v/>
      </c>
      <c r="F251" s="75" t="str">
        <f>IFERROR(VLOOKUP($A251,DimSum_load!$A:$X,MATCH(DimSum!F$1,DimSum_load!$1:$1,0),0),"")</f>
        <v/>
      </c>
      <c r="G251" s="75" t="str">
        <f>IFERROR(VLOOKUP($A251,DimSum_load!$A:$X,MATCH(DimSum!G$1,DimSum_load!$1:$1,0),0),"")</f>
        <v/>
      </c>
      <c r="H251" s="75" t="str">
        <f>IFERROR(VLOOKUP($A251,DimSum_load!$A:$X,MATCH(DimSum!H$1,DimSum_load!$1:$1,0),0),"")</f>
        <v/>
      </c>
      <c r="I251" s="77" t="str">
        <f>IFERROR(VLOOKUP($A251,DimSum_load!$A:$X,MATCH(DimSum!I$1,DimSum_load!$1:$1,0),0),"")</f>
        <v/>
      </c>
      <c r="J251" s="76" t="str">
        <f>IFERROR(VLOOKUP($A251,DimSum_load!$A:$X,MATCH(DimSum!J$1,DimSum_load!$1:$1,0),0),"")</f>
        <v/>
      </c>
      <c r="K251" s="76" t="str">
        <f>IFERROR(VLOOKUP($A251,DimSum_load!$A:$X,MATCH(DimSum!K$1,DimSum_load!$1:$1,0),0),"")</f>
        <v/>
      </c>
      <c r="L251" s="76" t="str">
        <f>IFERROR(VLOOKUP($A251,DimSum_load!$A:$X,MATCH(DimSum!L$1,DimSum_load!$1:$1,0),0),"")</f>
        <v/>
      </c>
      <c r="M251" s="76" t="str">
        <f>IFERROR(VLOOKUP($A251,DimSum_load!$A:$X,MATCH(DimSum!M$1,DimSum_load!$1:$1,0),0),"")</f>
        <v/>
      </c>
      <c r="N251" s="127" t="str">
        <f>IFERROR(VLOOKUP($A251,DimSum_load!$A:$X,MATCH(DimSum!$N$1,DimSum_load!$1:$1,0),0),"")</f>
        <v/>
      </c>
    </row>
    <row r="252" spans="1:14" x14ac:dyDescent="0.25">
      <c r="A252" s="74" t="str">
        <f>IFERROR(DimSum[[#This Row],[Index]],"")</f>
        <v/>
      </c>
      <c r="B252" s="75" t="str">
        <f>IFERROR(VLOOKUP($A252,DimSum_load!$A:$X,MATCH(DimSum!B$1,DimSum_load!$1:$1,0),0),"")</f>
        <v/>
      </c>
      <c r="C252" s="79" t="str">
        <f>IFERROR(VLOOKUP($A252,DimSum_load!$A:$X,MATCH(DimSum!C$1,DimSum_load!$1:$1,0),0),"")</f>
        <v/>
      </c>
      <c r="D252" s="75" t="str">
        <f>IFERROR(VLOOKUP($A252,DimSum_load!$A:$X,MATCH(DimSum!D$1,DimSum_load!$1:$1,0),0),"")</f>
        <v/>
      </c>
      <c r="E252" s="77" t="str">
        <f>IFERROR(VLOOKUP($A252,DimSum_load!$A:$X,MATCH(DimSum!E$1,DimSum_load!$1:$1,0),0),"")</f>
        <v/>
      </c>
      <c r="F252" s="75" t="str">
        <f>IFERROR(VLOOKUP($A252,DimSum_load!$A:$X,MATCH(DimSum!F$1,DimSum_load!$1:$1,0),0),"")</f>
        <v/>
      </c>
      <c r="G252" s="75" t="str">
        <f>IFERROR(VLOOKUP($A252,DimSum_load!$A:$X,MATCH(DimSum!G$1,DimSum_load!$1:$1,0),0),"")</f>
        <v/>
      </c>
      <c r="H252" s="75" t="str">
        <f>IFERROR(VLOOKUP($A252,DimSum_load!$A:$X,MATCH(DimSum!H$1,DimSum_load!$1:$1,0),0),"")</f>
        <v/>
      </c>
      <c r="I252" s="77" t="str">
        <f>IFERROR(VLOOKUP($A252,DimSum_load!$A:$X,MATCH(DimSum!I$1,DimSum_load!$1:$1,0),0),"")</f>
        <v/>
      </c>
      <c r="J252" s="76" t="str">
        <f>IFERROR(VLOOKUP($A252,DimSum_load!$A:$X,MATCH(DimSum!J$1,DimSum_load!$1:$1,0),0),"")</f>
        <v/>
      </c>
      <c r="K252" s="76" t="str">
        <f>IFERROR(VLOOKUP($A252,DimSum_load!$A:$X,MATCH(DimSum!K$1,DimSum_load!$1:$1,0),0),"")</f>
        <v/>
      </c>
      <c r="L252" s="76" t="str">
        <f>IFERROR(VLOOKUP($A252,DimSum_load!$A:$X,MATCH(DimSum!L$1,DimSum_load!$1:$1,0),0),"")</f>
        <v/>
      </c>
      <c r="M252" s="76" t="str">
        <f>IFERROR(VLOOKUP($A252,DimSum_load!$A:$X,MATCH(DimSum!M$1,DimSum_load!$1:$1,0),0),"")</f>
        <v/>
      </c>
      <c r="N252" s="127" t="str">
        <f>IFERROR(VLOOKUP($A252,DimSum_load!$A:$X,MATCH(DimSum!$N$1,DimSum_load!$1:$1,0),0),"")</f>
        <v/>
      </c>
    </row>
    <row r="253" spans="1:14" x14ac:dyDescent="0.25">
      <c r="A253" s="74" t="str">
        <f>IFERROR(DimSum[[#This Row],[Index]],"")</f>
        <v/>
      </c>
      <c r="B253" s="75" t="str">
        <f>IFERROR(VLOOKUP($A253,DimSum_load!$A:$X,MATCH(DimSum!B$1,DimSum_load!$1:$1,0),0),"")</f>
        <v/>
      </c>
      <c r="C253" s="79" t="str">
        <f>IFERROR(VLOOKUP($A253,DimSum_load!$A:$X,MATCH(DimSum!C$1,DimSum_load!$1:$1,0),0),"")</f>
        <v/>
      </c>
      <c r="D253" s="75" t="str">
        <f>IFERROR(VLOOKUP($A253,DimSum_load!$A:$X,MATCH(DimSum!D$1,DimSum_load!$1:$1,0),0),"")</f>
        <v/>
      </c>
      <c r="E253" s="77" t="str">
        <f>IFERROR(VLOOKUP($A253,DimSum_load!$A:$X,MATCH(DimSum!E$1,DimSum_load!$1:$1,0),0),"")</f>
        <v/>
      </c>
      <c r="F253" s="75" t="str">
        <f>IFERROR(VLOOKUP($A253,DimSum_load!$A:$X,MATCH(DimSum!F$1,DimSum_load!$1:$1,0),0),"")</f>
        <v/>
      </c>
      <c r="G253" s="75" t="str">
        <f>IFERROR(VLOOKUP($A253,DimSum_load!$A:$X,MATCH(DimSum!G$1,DimSum_load!$1:$1,0),0),"")</f>
        <v/>
      </c>
      <c r="H253" s="75" t="str">
        <f>IFERROR(VLOOKUP($A253,DimSum_load!$A:$X,MATCH(DimSum!H$1,DimSum_load!$1:$1,0),0),"")</f>
        <v/>
      </c>
      <c r="I253" s="77" t="str">
        <f>IFERROR(VLOOKUP($A253,DimSum_load!$A:$X,MATCH(DimSum!I$1,DimSum_load!$1:$1,0),0),"")</f>
        <v/>
      </c>
      <c r="J253" s="76" t="str">
        <f>IFERROR(VLOOKUP($A253,DimSum_load!$A:$X,MATCH(DimSum!J$1,DimSum_load!$1:$1,0),0),"")</f>
        <v/>
      </c>
      <c r="K253" s="76" t="str">
        <f>IFERROR(VLOOKUP($A253,DimSum_load!$A:$X,MATCH(DimSum!K$1,DimSum_load!$1:$1,0),0),"")</f>
        <v/>
      </c>
      <c r="L253" s="76" t="str">
        <f>IFERROR(VLOOKUP($A253,DimSum_load!$A:$X,MATCH(DimSum!L$1,DimSum_load!$1:$1,0),0),"")</f>
        <v/>
      </c>
      <c r="M253" s="76" t="str">
        <f>IFERROR(VLOOKUP($A253,DimSum_load!$A:$X,MATCH(DimSum!M$1,DimSum_load!$1:$1,0),0),"")</f>
        <v/>
      </c>
      <c r="N253" s="127" t="str">
        <f>IFERROR(VLOOKUP($A253,DimSum_load!$A:$X,MATCH(DimSum!$N$1,DimSum_load!$1:$1,0),0),"")</f>
        <v/>
      </c>
    </row>
    <row r="254" spans="1:14" x14ac:dyDescent="0.25">
      <c r="A254" s="74" t="str">
        <f>IFERROR(DimSum[[#This Row],[Index]],"")</f>
        <v/>
      </c>
      <c r="B254" s="75" t="str">
        <f>IFERROR(VLOOKUP($A254,DimSum_load!$A:$X,MATCH(DimSum!B$1,DimSum_load!$1:$1,0),0),"")</f>
        <v/>
      </c>
      <c r="C254" s="79" t="str">
        <f>IFERROR(VLOOKUP($A254,DimSum_load!$A:$X,MATCH(DimSum!C$1,DimSum_load!$1:$1,0),0),"")</f>
        <v/>
      </c>
      <c r="D254" s="75" t="str">
        <f>IFERROR(VLOOKUP($A254,DimSum_load!$A:$X,MATCH(DimSum!D$1,DimSum_load!$1:$1,0),0),"")</f>
        <v/>
      </c>
      <c r="E254" s="77" t="str">
        <f>IFERROR(VLOOKUP($A254,DimSum_load!$A:$X,MATCH(DimSum!E$1,DimSum_load!$1:$1,0),0),"")</f>
        <v/>
      </c>
      <c r="F254" s="75" t="str">
        <f>IFERROR(VLOOKUP($A254,DimSum_load!$A:$X,MATCH(DimSum!F$1,DimSum_load!$1:$1,0),0),"")</f>
        <v/>
      </c>
      <c r="G254" s="75" t="str">
        <f>IFERROR(VLOOKUP($A254,DimSum_load!$A:$X,MATCH(DimSum!G$1,DimSum_load!$1:$1,0),0),"")</f>
        <v/>
      </c>
      <c r="H254" s="75" t="str">
        <f>IFERROR(VLOOKUP($A254,DimSum_load!$A:$X,MATCH(DimSum!H$1,DimSum_load!$1:$1,0),0),"")</f>
        <v/>
      </c>
      <c r="I254" s="77" t="str">
        <f>IFERROR(VLOOKUP($A254,DimSum_load!$A:$X,MATCH(DimSum!I$1,DimSum_load!$1:$1,0),0),"")</f>
        <v/>
      </c>
      <c r="J254" s="76" t="str">
        <f>IFERROR(VLOOKUP($A254,DimSum_load!$A:$X,MATCH(DimSum!J$1,DimSum_load!$1:$1,0),0),"")</f>
        <v/>
      </c>
      <c r="K254" s="76" t="str">
        <f>IFERROR(VLOOKUP($A254,DimSum_load!$A:$X,MATCH(DimSum!K$1,DimSum_load!$1:$1,0),0),"")</f>
        <v/>
      </c>
      <c r="L254" s="76" t="str">
        <f>IFERROR(VLOOKUP($A254,DimSum_load!$A:$X,MATCH(DimSum!L$1,DimSum_load!$1:$1,0),0),"")</f>
        <v/>
      </c>
      <c r="M254" s="76" t="str">
        <f>IFERROR(VLOOKUP($A254,DimSum_load!$A:$X,MATCH(DimSum!M$1,DimSum_load!$1:$1,0),0),"")</f>
        <v/>
      </c>
      <c r="N254" s="127" t="str">
        <f>IFERROR(VLOOKUP($A254,DimSum_load!$A:$X,MATCH(DimSum!$N$1,DimSum_load!$1:$1,0),0),"")</f>
        <v/>
      </c>
    </row>
    <row r="255" spans="1:14" x14ac:dyDescent="0.25">
      <c r="A255" s="74" t="str">
        <f>IFERROR(DimSum[[#This Row],[Index]],"")</f>
        <v/>
      </c>
      <c r="B255" s="75" t="str">
        <f>IFERROR(VLOOKUP($A255,DimSum_load!$A:$X,MATCH(DimSum!B$1,DimSum_load!$1:$1,0),0),"")</f>
        <v/>
      </c>
      <c r="C255" s="79" t="str">
        <f>IFERROR(VLOOKUP($A255,DimSum_load!$A:$X,MATCH(DimSum!C$1,DimSum_load!$1:$1,0),0),"")</f>
        <v/>
      </c>
      <c r="D255" s="75" t="str">
        <f>IFERROR(VLOOKUP($A255,DimSum_load!$A:$X,MATCH(DimSum!D$1,DimSum_load!$1:$1,0),0),"")</f>
        <v/>
      </c>
      <c r="E255" s="77" t="str">
        <f>IFERROR(VLOOKUP($A255,DimSum_load!$A:$X,MATCH(DimSum!E$1,DimSum_load!$1:$1,0),0),"")</f>
        <v/>
      </c>
      <c r="F255" s="75" t="str">
        <f>IFERROR(VLOOKUP($A255,DimSum_load!$A:$X,MATCH(DimSum!F$1,DimSum_load!$1:$1,0),0),"")</f>
        <v/>
      </c>
      <c r="G255" s="75" t="str">
        <f>IFERROR(VLOOKUP($A255,DimSum_load!$A:$X,MATCH(DimSum!G$1,DimSum_load!$1:$1,0),0),"")</f>
        <v/>
      </c>
      <c r="H255" s="75" t="str">
        <f>IFERROR(VLOOKUP($A255,DimSum_load!$A:$X,MATCH(DimSum!H$1,DimSum_load!$1:$1,0),0),"")</f>
        <v/>
      </c>
      <c r="I255" s="77" t="str">
        <f>IFERROR(VLOOKUP($A255,DimSum_load!$A:$X,MATCH(DimSum!I$1,DimSum_load!$1:$1,0),0),"")</f>
        <v/>
      </c>
      <c r="J255" s="76" t="str">
        <f>IFERROR(VLOOKUP($A255,DimSum_load!$A:$X,MATCH(DimSum!J$1,DimSum_load!$1:$1,0),0),"")</f>
        <v/>
      </c>
      <c r="K255" s="76" t="str">
        <f>IFERROR(VLOOKUP($A255,DimSum_load!$A:$X,MATCH(DimSum!K$1,DimSum_load!$1:$1,0),0),"")</f>
        <v/>
      </c>
      <c r="L255" s="76" t="str">
        <f>IFERROR(VLOOKUP($A255,DimSum_load!$A:$X,MATCH(DimSum!L$1,DimSum_load!$1:$1,0),0),"")</f>
        <v/>
      </c>
      <c r="M255" s="76" t="str">
        <f>IFERROR(VLOOKUP($A255,DimSum_load!$A:$X,MATCH(DimSum!M$1,DimSum_load!$1:$1,0),0),"")</f>
        <v/>
      </c>
      <c r="N255" s="127" t="str">
        <f>IFERROR(VLOOKUP($A255,DimSum_load!$A:$X,MATCH(DimSum!$N$1,DimSum_load!$1:$1,0),0),"")</f>
        <v/>
      </c>
    </row>
    <row r="256" spans="1:14" x14ac:dyDescent="0.25">
      <c r="A256" s="74" t="str">
        <f>IFERROR(DimSum[[#This Row],[Index]],"")</f>
        <v/>
      </c>
      <c r="B256" s="75" t="str">
        <f>IFERROR(VLOOKUP($A256,DimSum_load!$A:$X,MATCH(DimSum!B$1,DimSum_load!$1:$1,0),0),"")</f>
        <v/>
      </c>
      <c r="C256" s="79" t="str">
        <f>IFERROR(VLOOKUP($A256,DimSum_load!$A:$X,MATCH(DimSum!C$1,DimSum_load!$1:$1,0),0),"")</f>
        <v/>
      </c>
      <c r="D256" s="75" t="str">
        <f>IFERROR(VLOOKUP($A256,DimSum_load!$A:$X,MATCH(DimSum!D$1,DimSum_load!$1:$1,0),0),"")</f>
        <v/>
      </c>
      <c r="E256" s="77" t="str">
        <f>IFERROR(VLOOKUP($A256,DimSum_load!$A:$X,MATCH(DimSum!E$1,DimSum_load!$1:$1,0),0),"")</f>
        <v/>
      </c>
      <c r="F256" s="75" t="str">
        <f>IFERROR(VLOOKUP($A256,DimSum_load!$A:$X,MATCH(DimSum!F$1,DimSum_load!$1:$1,0),0),"")</f>
        <v/>
      </c>
      <c r="G256" s="75" t="str">
        <f>IFERROR(VLOOKUP($A256,DimSum_load!$A:$X,MATCH(DimSum!G$1,DimSum_load!$1:$1,0),0),"")</f>
        <v/>
      </c>
      <c r="H256" s="75" t="str">
        <f>IFERROR(VLOOKUP($A256,DimSum_load!$A:$X,MATCH(DimSum!H$1,DimSum_load!$1:$1,0),0),"")</f>
        <v/>
      </c>
      <c r="I256" s="77" t="str">
        <f>IFERROR(VLOOKUP($A256,DimSum_load!$A:$X,MATCH(DimSum!I$1,DimSum_load!$1:$1,0),0),"")</f>
        <v/>
      </c>
      <c r="J256" s="76" t="str">
        <f>IFERROR(VLOOKUP($A256,DimSum_load!$A:$X,MATCH(DimSum!J$1,DimSum_load!$1:$1,0),0),"")</f>
        <v/>
      </c>
      <c r="K256" s="76" t="str">
        <f>IFERROR(VLOOKUP($A256,DimSum_load!$A:$X,MATCH(DimSum!K$1,DimSum_load!$1:$1,0),0),"")</f>
        <v/>
      </c>
      <c r="L256" s="76" t="str">
        <f>IFERROR(VLOOKUP($A256,DimSum_load!$A:$X,MATCH(DimSum!L$1,DimSum_load!$1:$1,0),0),"")</f>
        <v/>
      </c>
      <c r="M256" s="76" t="str">
        <f>IFERROR(VLOOKUP($A256,DimSum_load!$A:$X,MATCH(DimSum!M$1,DimSum_load!$1:$1,0),0),"")</f>
        <v/>
      </c>
      <c r="N256" s="127" t="str">
        <f>IFERROR(VLOOKUP($A256,DimSum_load!$A:$X,MATCH(DimSum!$N$1,DimSum_load!$1:$1,0),0),"")</f>
        <v/>
      </c>
    </row>
    <row r="257" spans="1:14" x14ac:dyDescent="0.25">
      <c r="A257" s="74" t="str">
        <f>IFERROR(DimSum[[#This Row],[Index]],"")</f>
        <v/>
      </c>
      <c r="B257" s="75" t="str">
        <f>IFERROR(VLOOKUP($A257,DimSum_load!$A:$X,MATCH(DimSum!B$1,DimSum_load!$1:$1,0),0),"")</f>
        <v/>
      </c>
      <c r="C257" s="79" t="str">
        <f>IFERROR(VLOOKUP($A257,DimSum_load!$A:$X,MATCH(DimSum!C$1,DimSum_load!$1:$1,0),0),"")</f>
        <v/>
      </c>
      <c r="D257" s="75" t="str">
        <f>IFERROR(VLOOKUP($A257,DimSum_load!$A:$X,MATCH(DimSum!D$1,DimSum_load!$1:$1,0),0),"")</f>
        <v/>
      </c>
      <c r="E257" s="77" t="str">
        <f>IFERROR(VLOOKUP($A257,DimSum_load!$A:$X,MATCH(DimSum!E$1,DimSum_load!$1:$1,0),0),"")</f>
        <v/>
      </c>
      <c r="F257" s="75" t="str">
        <f>IFERROR(VLOOKUP($A257,DimSum_load!$A:$X,MATCH(DimSum!F$1,DimSum_load!$1:$1,0),0),"")</f>
        <v/>
      </c>
      <c r="G257" s="75" t="str">
        <f>IFERROR(VLOOKUP($A257,DimSum_load!$A:$X,MATCH(DimSum!G$1,DimSum_load!$1:$1,0),0),"")</f>
        <v/>
      </c>
      <c r="H257" s="75" t="str">
        <f>IFERROR(VLOOKUP($A257,DimSum_load!$A:$X,MATCH(DimSum!H$1,DimSum_load!$1:$1,0),0),"")</f>
        <v/>
      </c>
      <c r="I257" s="77" t="str">
        <f>IFERROR(VLOOKUP($A257,DimSum_load!$A:$X,MATCH(DimSum!I$1,DimSum_load!$1:$1,0),0),"")</f>
        <v/>
      </c>
      <c r="J257" s="76" t="str">
        <f>IFERROR(VLOOKUP($A257,DimSum_load!$A:$X,MATCH(DimSum!J$1,DimSum_load!$1:$1,0),0),"")</f>
        <v/>
      </c>
      <c r="K257" s="76" t="str">
        <f>IFERROR(VLOOKUP($A257,DimSum_load!$A:$X,MATCH(DimSum!K$1,DimSum_load!$1:$1,0),0),"")</f>
        <v/>
      </c>
      <c r="L257" s="76" t="str">
        <f>IFERROR(VLOOKUP($A257,DimSum_load!$A:$X,MATCH(DimSum!L$1,DimSum_load!$1:$1,0),0),"")</f>
        <v/>
      </c>
      <c r="M257" s="76" t="str">
        <f>IFERROR(VLOOKUP($A257,DimSum_load!$A:$X,MATCH(DimSum!M$1,DimSum_load!$1:$1,0),0),"")</f>
        <v/>
      </c>
      <c r="N257" s="127" t="str">
        <f>IFERROR(VLOOKUP($A257,DimSum_load!$A:$X,MATCH(DimSum!$N$1,DimSum_load!$1:$1,0),0),"")</f>
        <v/>
      </c>
    </row>
    <row r="258" spans="1:14" x14ac:dyDescent="0.25">
      <c r="A258" s="74" t="str">
        <f>IFERROR(DimSum[[#This Row],[Index]],"")</f>
        <v/>
      </c>
      <c r="B258" s="75" t="str">
        <f>IFERROR(VLOOKUP($A258,DimSum_load!$A:$X,MATCH(DimSum!B$1,DimSum_load!$1:$1,0),0),"")</f>
        <v/>
      </c>
      <c r="C258" s="79" t="str">
        <f>IFERROR(VLOOKUP($A258,DimSum_load!$A:$X,MATCH(DimSum!C$1,DimSum_load!$1:$1,0),0),"")</f>
        <v/>
      </c>
      <c r="D258" s="75" t="str">
        <f>IFERROR(VLOOKUP($A258,DimSum_load!$A:$X,MATCH(DimSum!D$1,DimSum_load!$1:$1,0),0),"")</f>
        <v/>
      </c>
      <c r="E258" s="77" t="str">
        <f>IFERROR(VLOOKUP($A258,DimSum_load!$A:$X,MATCH(DimSum!E$1,DimSum_load!$1:$1,0),0),"")</f>
        <v/>
      </c>
      <c r="F258" s="75" t="str">
        <f>IFERROR(VLOOKUP($A258,DimSum_load!$A:$X,MATCH(DimSum!F$1,DimSum_load!$1:$1,0),0),"")</f>
        <v/>
      </c>
      <c r="G258" s="75" t="str">
        <f>IFERROR(VLOOKUP($A258,DimSum_load!$A:$X,MATCH(DimSum!G$1,DimSum_load!$1:$1,0),0),"")</f>
        <v/>
      </c>
      <c r="H258" s="75" t="str">
        <f>IFERROR(VLOOKUP($A258,DimSum_load!$A:$X,MATCH(DimSum!H$1,DimSum_load!$1:$1,0),0),"")</f>
        <v/>
      </c>
      <c r="I258" s="77" t="str">
        <f>IFERROR(VLOOKUP($A258,DimSum_load!$A:$X,MATCH(DimSum!I$1,DimSum_load!$1:$1,0),0),"")</f>
        <v/>
      </c>
      <c r="J258" s="76" t="str">
        <f>IFERROR(VLOOKUP($A258,DimSum_load!$A:$X,MATCH(DimSum!J$1,DimSum_load!$1:$1,0),0),"")</f>
        <v/>
      </c>
      <c r="K258" s="76" t="str">
        <f>IFERROR(VLOOKUP($A258,DimSum_load!$A:$X,MATCH(DimSum!K$1,DimSum_load!$1:$1,0),0),"")</f>
        <v/>
      </c>
      <c r="L258" s="76" t="str">
        <f>IFERROR(VLOOKUP($A258,DimSum_load!$A:$X,MATCH(DimSum!L$1,DimSum_load!$1:$1,0),0),"")</f>
        <v/>
      </c>
      <c r="M258" s="76" t="str">
        <f>IFERROR(VLOOKUP($A258,DimSum_load!$A:$X,MATCH(DimSum!M$1,DimSum_load!$1:$1,0),0),"")</f>
        <v/>
      </c>
      <c r="N258" s="127" t="str">
        <f>IFERROR(VLOOKUP($A258,DimSum_load!$A:$X,MATCH(DimSum!$N$1,DimSum_load!$1:$1,0),0),"")</f>
        <v/>
      </c>
    </row>
    <row r="259" spans="1:14" x14ac:dyDescent="0.25">
      <c r="A259" s="74" t="str">
        <f>IFERROR(DimSum[[#This Row],[Index]],"")</f>
        <v/>
      </c>
      <c r="B259" s="75" t="str">
        <f>IFERROR(VLOOKUP($A259,DimSum_load!$A:$X,MATCH(DimSum!B$1,DimSum_load!$1:$1,0),0),"")</f>
        <v/>
      </c>
      <c r="C259" s="79" t="str">
        <f>IFERROR(VLOOKUP($A259,DimSum_load!$A:$X,MATCH(DimSum!C$1,DimSum_load!$1:$1,0),0),"")</f>
        <v/>
      </c>
      <c r="D259" s="75" t="str">
        <f>IFERROR(VLOOKUP($A259,DimSum_load!$A:$X,MATCH(DimSum!D$1,DimSum_load!$1:$1,0),0),"")</f>
        <v/>
      </c>
      <c r="E259" s="77" t="str">
        <f>IFERROR(VLOOKUP($A259,DimSum_load!$A:$X,MATCH(DimSum!E$1,DimSum_load!$1:$1,0),0),"")</f>
        <v/>
      </c>
      <c r="F259" s="75" t="str">
        <f>IFERROR(VLOOKUP($A259,DimSum_load!$A:$X,MATCH(DimSum!F$1,DimSum_load!$1:$1,0),0),"")</f>
        <v/>
      </c>
      <c r="G259" s="75" t="str">
        <f>IFERROR(VLOOKUP($A259,DimSum_load!$A:$X,MATCH(DimSum!G$1,DimSum_load!$1:$1,0),0),"")</f>
        <v/>
      </c>
      <c r="H259" s="75" t="str">
        <f>IFERROR(VLOOKUP($A259,DimSum_load!$A:$X,MATCH(DimSum!H$1,DimSum_load!$1:$1,0),0),"")</f>
        <v/>
      </c>
      <c r="I259" s="77" t="str">
        <f>IFERROR(VLOOKUP($A259,DimSum_load!$A:$X,MATCH(DimSum!I$1,DimSum_load!$1:$1,0),0),"")</f>
        <v/>
      </c>
      <c r="J259" s="76" t="str">
        <f>IFERROR(VLOOKUP($A259,DimSum_load!$A:$X,MATCH(DimSum!J$1,DimSum_load!$1:$1,0),0),"")</f>
        <v/>
      </c>
      <c r="K259" s="76" t="str">
        <f>IFERROR(VLOOKUP($A259,DimSum_load!$A:$X,MATCH(DimSum!K$1,DimSum_load!$1:$1,0),0),"")</f>
        <v/>
      </c>
      <c r="L259" s="76" t="str">
        <f>IFERROR(VLOOKUP($A259,DimSum_load!$A:$X,MATCH(DimSum!L$1,DimSum_load!$1:$1,0),0),"")</f>
        <v/>
      </c>
      <c r="M259" s="76" t="str">
        <f>IFERROR(VLOOKUP($A259,DimSum_load!$A:$X,MATCH(DimSum!M$1,DimSum_load!$1:$1,0),0),"")</f>
        <v/>
      </c>
      <c r="N259" s="127" t="str">
        <f>IFERROR(VLOOKUP($A259,DimSum_load!$A:$X,MATCH(DimSum!$N$1,DimSum_load!$1:$1,0),0),"")</f>
        <v/>
      </c>
    </row>
    <row r="260" spans="1:14" x14ac:dyDescent="0.25">
      <c r="A260" s="74" t="str">
        <f>IFERROR(DimSum[[#This Row],[Index]],"")</f>
        <v/>
      </c>
      <c r="B260" s="75" t="str">
        <f>IFERROR(VLOOKUP($A260,DimSum_load!$A:$X,MATCH(DimSum!B$1,DimSum_load!$1:$1,0),0),"")</f>
        <v/>
      </c>
      <c r="C260" s="79" t="str">
        <f>IFERROR(VLOOKUP($A260,DimSum_load!$A:$X,MATCH(DimSum!C$1,DimSum_load!$1:$1,0),0),"")</f>
        <v/>
      </c>
      <c r="D260" s="75" t="str">
        <f>IFERROR(VLOOKUP($A260,DimSum_load!$A:$X,MATCH(DimSum!D$1,DimSum_load!$1:$1,0),0),"")</f>
        <v/>
      </c>
      <c r="E260" s="77" t="str">
        <f>IFERROR(VLOOKUP($A260,DimSum_load!$A:$X,MATCH(DimSum!E$1,DimSum_load!$1:$1,0),0),"")</f>
        <v/>
      </c>
      <c r="F260" s="75" t="str">
        <f>IFERROR(VLOOKUP($A260,DimSum_load!$A:$X,MATCH(DimSum!F$1,DimSum_load!$1:$1,0),0),"")</f>
        <v/>
      </c>
      <c r="G260" s="75" t="str">
        <f>IFERROR(VLOOKUP($A260,DimSum_load!$A:$X,MATCH(DimSum!G$1,DimSum_load!$1:$1,0),0),"")</f>
        <v/>
      </c>
      <c r="H260" s="75" t="str">
        <f>IFERROR(VLOOKUP($A260,DimSum_load!$A:$X,MATCH(DimSum!H$1,DimSum_load!$1:$1,0),0),"")</f>
        <v/>
      </c>
      <c r="I260" s="77" t="str">
        <f>IFERROR(VLOOKUP($A260,DimSum_load!$A:$X,MATCH(DimSum!I$1,DimSum_load!$1:$1,0),0),"")</f>
        <v/>
      </c>
      <c r="J260" s="76" t="str">
        <f>IFERROR(VLOOKUP($A260,DimSum_load!$A:$X,MATCH(DimSum!J$1,DimSum_load!$1:$1,0),0),"")</f>
        <v/>
      </c>
      <c r="K260" s="76" t="str">
        <f>IFERROR(VLOOKUP($A260,DimSum_load!$A:$X,MATCH(DimSum!K$1,DimSum_load!$1:$1,0),0),"")</f>
        <v/>
      </c>
      <c r="L260" s="76" t="str">
        <f>IFERROR(VLOOKUP($A260,DimSum_load!$A:$X,MATCH(DimSum!L$1,DimSum_load!$1:$1,0),0),"")</f>
        <v/>
      </c>
      <c r="M260" s="76" t="str">
        <f>IFERROR(VLOOKUP($A260,DimSum_load!$A:$X,MATCH(DimSum!M$1,DimSum_load!$1:$1,0),0),"")</f>
        <v/>
      </c>
      <c r="N260" s="127" t="str">
        <f>IFERROR(VLOOKUP($A260,DimSum_load!$A:$X,MATCH(DimSum!$N$1,DimSum_load!$1:$1,0),0),"")</f>
        <v/>
      </c>
    </row>
    <row r="261" spans="1:14" x14ac:dyDescent="0.25">
      <c r="A261" s="74" t="str">
        <f>IFERROR(DimSum[[#This Row],[Index]],"")</f>
        <v/>
      </c>
      <c r="B261" s="75" t="str">
        <f>IFERROR(VLOOKUP($A261,DimSum_load!$A:$X,MATCH(DimSum!B$1,DimSum_load!$1:$1,0),0),"")</f>
        <v/>
      </c>
      <c r="C261" s="79" t="str">
        <f>IFERROR(VLOOKUP($A261,DimSum_load!$A:$X,MATCH(DimSum!C$1,DimSum_load!$1:$1,0),0),"")</f>
        <v/>
      </c>
      <c r="D261" s="75" t="str">
        <f>IFERROR(VLOOKUP($A261,DimSum_load!$A:$X,MATCH(DimSum!D$1,DimSum_load!$1:$1,0),0),"")</f>
        <v/>
      </c>
      <c r="E261" s="77" t="str">
        <f>IFERROR(VLOOKUP($A261,DimSum_load!$A:$X,MATCH(DimSum!E$1,DimSum_load!$1:$1,0),0),"")</f>
        <v/>
      </c>
      <c r="F261" s="75" t="str">
        <f>IFERROR(VLOOKUP($A261,DimSum_load!$A:$X,MATCH(DimSum!F$1,DimSum_load!$1:$1,0),0),"")</f>
        <v/>
      </c>
      <c r="G261" s="75" t="str">
        <f>IFERROR(VLOOKUP($A261,DimSum_load!$A:$X,MATCH(DimSum!G$1,DimSum_load!$1:$1,0),0),"")</f>
        <v/>
      </c>
      <c r="H261" s="75" t="str">
        <f>IFERROR(VLOOKUP($A261,DimSum_load!$A:$X,MATCH(DimSum!H$1,DimSum_load!$1:$1,0),0),"")</f>
        <v/>
      </c>
      <c r="I261" s="77" t="str">
        <f>IFERROR(VLOOKUP($A261,DimSum_load!$A:$X,MATCH(DimSum!I$1,DimSum_load!$1:$1,0),0),"")</f>
        <v/>
      </c>
      <c r="J261" s="76" t="str">
        <f>IFERROR(VLOOKUP($A261,DimSum_load!$A:$X,MATCH(DimSum!J$1,DimSum_load!$1:$1,0),0),"")</f>
        <v/>
      </c>
      <c r="K261" s="76" t="str">
        <f>IFERROR(VLOOKUP($A261,DimSum_load!$A:$X,MATCH(DimSum!K$1,DimSum_load!$1:$1,0),0),"")</f>
        <v/>
      </c>
      <c r="L261" s="76" t="str">
        <f>IFERROR(VLOOKUP($A261,DimSum_load!$A:$X,MATCH(DimSum!L$1,DimSum_load!$1:$1,0),0),"")</f>
        <v/>
      </c>
      <c r="M261" s="76" t="str">
        <f>IFERROR(VLOOKUP($A261,DimSum_load!$A:$X,MATCH(DimSum!M$1,DimSum_load!$1:$1,0),0),"")</f>
        <v/>
      </c>
      <c r="N261" s="127" t="str">
        <f>IFERROR(VLOOKUP($A261,DimSum_load!$A:$X,MATCH(DimSum!$N$1,DimSum_load!$1:$1,0),0),"")</f>
        <v/>
      </c>
    </row>
    <row r="262" spans="1:14" x14ac:dyDescent="0.25">
      <c r="A262" s="74" t="str">
        <f>IFERROR(DimSum[[#This Row],[Index]],"")</f>
        <v/>
      </c>
      <c r="B262" s="75" t="str">
        <f>IFERROR(VLOOKUP($A262,DimSum_load!$A:$X,MATCH(DimSum!B$1,DimSum_load!$1:$1,0),0),"")</f>
        <v/>
      </c>
      <c r="C262" s="79" t="str">
        <f>IFERROR(VLOOKUP($A262,DimSum_load!$A:$X,MATCH(DimSum!C$1,DimSum_load!$1:$1,0),0),"")</f>
        <v/>
      </c>
      <c r="D262" s="75" t="str">
        <f>IFERROR(VLOOKUP($A262,DimSum_load!$A:$X,MATCH(DimSum!D$1,DimSum_load!$1:$1,0),0),"")</f>
        <v/>
      </c>
      <c r="E262" s="77" t="str">
        <f>IFERROR(VLOOKUP($A262,DimSum_load!$A:$X,MATCH(DimSum!E$1,DimSum_load!$1:$1,0),0),"")</f>
        <v/>
      </c>
      <c r="F262" s="75" t="str">
        <f>IFERROR(VLOOKUP($A262,DimSum_load!$A:$X,MATCH(DimSum!F$1,DimSum_load!$1:$1,0),0),"")</f>
        <v/>
      </c>
      <c r="G262" s="75" t="str">
        <f>IFERROR(VLOOKUP($A262,DimSum_load!$A:$X,MATCH(DimSum!G$1,DimSum_load!$1:$1,0),0),"")</f>
        <v/>
      </c>
      <c r="H262" s="75" t="str">
        <f>IFERROR(VLOOKUP($A262,DimSum_load!$A:$X,MATCH(DimSum!H$1,DimSum_load!$1:$1,0),0),"")</f>
        <v/>
      </c>
      <c r="I262" s="77" t="str">
        <f>IFERROR(VLOOKUP($A262,DimSum_load!$A:$X,MATCH(DimSum!I$1,DimSum_load!$1:$1,0),0),"")</f>
        <v/>
      </c>
      <c r="J262" s="76" t="str">
        <f>IFERROR(VLOOKUP($A262,DimSum_load!$A:$X,MATCH(DimSum!J$1,DimSum_load!$1:$1,0),0),"")</f>
        <v/>
      </c>
      <c r="K262" s="76" t="str">
        <f>IFERROR(VLOOKUP($A262,DimSum_load!$A:$X,MATCH(DimSum!K$1,DimSum_load!$1:$1,0),0),"")</f>
        <v/>
      </c>
      <c r="L262" s="76" t="str">
        <f>IFERROR(VLOOKUP($A262,DimSum_load!$A:$X,MATCH(DimSum!L$1,DimSum_load!$1:$1,0),0),"")</f>
        <v/>
      </c>
      <c r="M262" s="76" t="str">
        <f>IFERROR(VLOOKUP($A262,DimSum_load!$A:$X,MATCH(DimSum!M$1,DimSum_load!$1:$1,0),0),"")</f>
        <v/>
      </c>
      <c r="N262" s="127" t="str">
        <f>IFERROR(VLOOKUP($A262,DimSum_load!$A:$X,MATCH(DimSum!$N$1,DimSum_load!$1:$1,0),0),"")</f>
        <v/>
      </c>
    </row>
    <row r="263" spans="1:14" x14ac:dyDescent="0.25">
      <c r="A263" s="74" t="str">
        <f>IFERROR(DimSum[[#This Row],[Index]],"")</f>
        <v/>
      </c>
      <c r="B263" s="75" t="str">
        <f>IFERROR(VLOOKUP($A263,DimSum_load!$A:$X,MATCH(DimSum!B$1,DimSum_load!$1:$1,0),0),"")</f>
        <v/>
      </c>
      <c r="C263" s="79" t="str">
        <f>IFERROR(VLOOKUP($A263,DimSum_load!$A:$X,MATCH(DimSum!C$1,DimSum_load!$1:$1,0),0),"")</f>
        <v/>
      </c>
      <c r="D263" s="75" t="str">
        <f>IFERROR(VLOOKUP($A263,DimSum_load!$A:$X,MATCH(DimSum!D$1,DimSum_load!$1:$1,0),0),"")</f>
        <v/>
      </c>
      <c r="E263" s="77" t="str">
        <f>IFERROR(VLOOKUP($A263,DimSum_load!$A:$X,MATCH(DimSum!E$1,DimSum_load!$1:$1,0),0),"")</f>
        <v/>
      </c>
      <c r="F263" s="75" t="str">
        <f>IFERROR(VLOOKUP($A263,DimSum_load!$A:$X,MATCH(DimSum!F$1,DimSum_load!$1:$1,0),0),"")</f>
        <v/>
      </c>
      <c r="G263" s="75" t="str">
        <f>IFERROR(VLOOKUP($A263,DimSum_load!$A:$X,MATCH(DimSum!G$1,DimSum_load!$1:$1,0),0),"")</f>
        <v/>
      </c>
      <c r="H263" s="75" t="str">
        <f>IFERROR(VLOOKUP($A263,DimSum_load!$A:$X,MATCH(DimSum!H$1,DimSum_load!$1:$1,0),0),"")</f>
        <v/>
      </c>
      <c r="I263" s="77" t="str">
        <f>IFERROR(VLOOKUP($A263,DimSum_load!$A:$X,MATCH(DimSum!I$1,DimSum_load!$1:$1,0),0),"")</f>
        <v/>
      </c>
      <c r="J263" s="76" t="str">
        <f>IFERROR(VLOOKUP($A263,DimSum_load!$A:$X,MATCH(DimSum!J$1,DimSum_load!$1:$1,0),0),"")</f>
        <v/>
      </c>
      <c r="K263" s="76" t="str">
        <f>IFERROR(VLOOKUP($A263,DimSum_load!$A:$X,MATCH(DimSum!K$1,DimSum_load!$1:$1,0),0),"")</f>
        <v/>
      </c>
      <c r="L263" s="76" t="str">
        <f>IFERROR(VLOOKUP($A263,DimSum_load!$A:$X,MATCH(DimSum!L$1,DimSum_load!$1:$1,0),0),"")</f>
        <v/>
      </c>
      <c r="M263" s="76" t="str">
        <f>IFERROR(VLOOKUP($A263,DimSum_load!$A:$X,MATCH(DimSum!M$1,DimSum_load!$1:$1,0),0),"")</f>
        <v/>
      </c>
      <c r="N263" s="127" t="str">
        <f>IFERROR(VLOOKUP($A263,DimSum_load!$A:$X,MATCH(DimSum!$N$1,DimSum_load!$1:$1,0),0),"")</f>
        <v/>
      </c>
    </row>
    <row r="264" spans="1:14" x14ac:dyDescent="0.25">
      <c r="A264" s="74" t="str">
        <f>IFERROR(DimSum[[#This Row],[Index]],"")</f>
        <v/>
      </c>
      <c r="B264" s="75" t="str">
        <f>IFERROR(VLOOKUP($A264,DimSum_load!$A:$X,MATCH(DimSum!B$1,DimSum_load!$1:$1,0),0),"")</f>
        <v/>
      </c>
      <c r="C264" s="79" t="str">
        <f>IFERROR(VLOOKUP($A264,DimSum_load!$A:$X,MATCH(DimSum!C$1,DimSum_load!$1:$1,0),0),"")</f>
        <v/>
      </c>
      <c r="D264" s="75" t="str">
        <f>IFERROR(VLOOKUP($A264,DimSum_load!$A:$X,MATCH(DimSum!D$1,DimSum_load!$1:$1,0),0),"")</f>
        <v/>
      </c>
      <c r="E264" s="77" t="str">
        <f>IFERROR(VLOOKUP($A264,DimSum_load!$A:$X,MATCH(DimSum!E$1,DimSum_load!$1:$1,0),0),"")</f>
        <v/>
      </c>
      <c r="F264" s="75" t="str">
        <f>IFERROR(VLOOKUP($A264,DimSum_load!$A:$X,MATCH(DimSum!F$1,DimSum_load!$1:$1,0),0),"")</f>
        <v/>
      </c>
      <c r="G264" s="75" t="str">
        <f>IFERROR(VLOOKUP($A264,DimSum_load!$A:$X,MATCH(DimSum!G$1,DimSum_load!$1:$1,0),0),"")</f>
        <v/>
      </c>
      <c r="H264" s="75" t="str">
        <f>IFERROR(VLOOKUP($A264,DimSum_load!$A:$X,MATCH(DimSum!H$1,DimSum_load!$1:$1,0),0),"")</f>
        <v/>
      </c>
      <c r="I264" s="77" t="str">
        <f>IFERROR(VLOOKUP($A264,DimSum_load!$A:$X,MATCH(DimSum!I$1,DimSum_load!$1:$1,0),0),"")</f>
        <v/>
      </c>
      <c r="J264" s="76" t="str">
        <f>IFERROR(VLOOKUP($A264,DimSum_load!$A:$X,MATCH(DimSum!J$1,DimSum_load!$1:$1,0),0),"")</f>
        <v/>
      </c>
      <c r="K264" s="76" t="str">
        <f>IFERROR(VLOOKUP($A264,DimSum_load!$A:$X,MATCH(DimSum!K$1,DimSum_load!$1:$1,0),0),"")</f>
        <v/>
      </c>
      <c r="L264" s="76" t="str">
        <f>IFERROR(VLOOKUP($A264,DimSum_load!$A:$X,MATCH(DimSum!L$1,DimSum_load!$1:$1,0),0),"")</f>
        <v/>
      </c>
      <c r="M264" s="76" t="str">
        <f>IFERROR(VLOOKUP($A264,DimSum_load!$A:$X,MATCH(DimSum!M$1,DimSum_load!$1:$1,0),0),"")</f>
        <v/>
      </c>
      <c r="N264" s="127" t="str">
        <f>IFERROR(VLOOKUP($A264,DimSum_load!$A:$X,MATCH(DimSum!$N$1,DimSum_load!$1:$1,0),0),"")</f>
        <v/>
      </c>
    </row>
    <row r="265" spans="1:14" x14ac:dyDescent="0.25">
      <c r="A265" s="74" t="str">
        <f>IFERROR(DimSum[[#This Row],[Index]],"")</f>
        <v/>
      </c>
      <c r="B265" s="75" t="str">
        <f>IFERROR(VLOOKUP($A265,DimSum_load!$A:$X,MATCH(DimSum!B$1,DimSum_load!$1:$1,0),0),"")</f>
        <v/>
      </c>
      <c r="C265" s="79" t="str">
        <f>IFERROR(VLOOKUP($A265,DimSum_load!$A:$X,MATCH(DimSum!C$1,DimSum_load!$1:$1,0),0),"")</f>
        <v/>
      </c>
      <c r="D265" s="75" t="str">
        <f>IFERROR(VLOOKUP($A265,DimSum_load!$A:$X,MATCH(DimSum!D$1,DimSum_load!$1:$1,0),0),"")</f>
        <v/>
      </c>
      <c r="E265" s="77" t="str">
        <f>IFERROR(VLOOKUP($A265,DimSum_load!$A:$X,MATCH(DimSum!E$1,DimSum_load!$1:$1,0),0),"")</f>
        <v/>
      </c>
      <c r="F265" s="75" t="str">
        <f>IFERROR(VLOOKUP($A265,DimSum_load!$A:$X,MATCH(DimSum!F$1,DimSum_load!$1:$1,0),0),"")</f>
        <v/>
      </c>
      <c r="G265" s="75" t="str">
        <f>IFERROR(VLOOKUP($A265,DimSum_load!$A:$X,MATCH(DimSum!G$1,DimSum_load!$1:$1,0),0),"")</f>
        <v/>
      </c>
      <c r="H265" s="75" t="str">
        <f>IFERROR(VLOOKUP($A265,DimSum_load!$A:$X,MATCH(DimSum!H$1,DimSum_load!$1:$1,0),0),"")</f>
        <v/>
      </c>
      <c r="I265" s="77" t="str">
        <f>IFERROR(VLOOKUP($A265,DimSum_load!$A:$X,MATCH(DimSum!I$1,DimSum_load!$1:$1,0),0),"")</f>
        <v/>
      </c>
      <c r="J265" s="76" t="str">
        <f>IFERROR(VLOOKUP($A265,DimSum_load!$A:$X,MATCH(DimSum!J$1,DimSum_load!$1:$1,0),0),"")</f>
        <v/>
      </c>
      <c r="K265" s="76" t="str">
        <f>IFERROR(VLOOKUP($A265,DimSum_load!$A:$X,MATCH(DimSum!K$1,DimSum_load!$1:$1,0),0),"")</f>
        <v/>
      </c>
      <c r="L265" s="76" t="str">
        <f>IFERROR(VLOOKUP($A265,DimSum_load!$A:$X,MATCH(DimSum!L$1,DimSum_load!$1:$1,0),0),"")</f>
        <v/>
      </c>
      <c r="M265" s="76" t="str">
        <f>IFERROR(VLOOKUP($A265,DimSum_load!$A:$X,MATCH(DimSum!M$1,DimSum_load!$1:$1,0),0),"")</f>
        <v/>
      </c>
      <c r="N265" s="127" t="str">
        <f>IFERROR(VLOOKUP($A265,DimSum_load!$A:$X,MATCH(DimSum!$N$1,DimSum_load!$1:$1,0),0),"")</f>
        <v/>
      </c>
    </row>
    <row r="266" spans="1:14" x14ac:dyDescent="0.25">
      <c r="A266" s="74" t="str">
        <f>IFERROR(DimSum[[#This Row],[Index]],"")</f>
        <v/>
      </c>
      <c r="B266" s="75" t="str">
        <f>IFERROR(VLOOKUP($A266,DimSum_load!$A:$X,MATCH(DimSum!B$1,DimSum_load!$1:$1,0),0),"")</f>
        <v/>
      </c>
      <c r="C266" s="79" t="str">
        <f>IFERROR(VLOOKUP($A266,DimSum_load!$A:$X,MATCH(DimSum!C$1,DimSum_load!$1:$1,0),0),"")</f>
        <v/>
      </c>
      <c r="D266" s="75" t="str">
        <f>IFERROR(VLOOKUP($A266,DimSum_load!$A:$X,MATCH(DimSum!D$1,DimSum_load!$1:$1,0),0),"")</f>
        <v/>
      </c>
      <c r="E266" s="77" t="str">
        <f>IFERROR(VLOOKUP($A266,DimSum_load!$A:$X,MATCH(DimSum!E$1,DimSum_load!$1:$1,0),0),"")</f>
        <v/>
      </c>
      <c r="F266" s="75" t="str">
        <f>IFERROR(VLOOKUP($A266,DimSum_load!$A:$X,MATCH(DimSum!F$1,DimSum_load!$1:$1,0),0),"")</f>
        <v/>
      </c>
      <c r="G266" s="75" t="str">
        <f>IFERROR(VLOOKUP($A266,DimSum_load!$A:$X,MATCH(DimSum!G$1,DimSum_load!$1:$1,0),0),"")</f>
        <v/>
      </c>
      <c r="H266" s="75" t="str">
        <f>IFERROR(VLOOKUP($A266,DimSum_load!$A:$X,MATCH(DimSum!H$1,DimSum_load!$1:$1,0),0),"")</f>
        <v/>
      </c>
      <c r="I266" s="77" t="str">
        <f>IFERROR(VLOOKUP($A266,DimSum_load!$A:$X,MATCH(DimSum!I$1,DimSum_load!$1:$1,0),0),"")</f>
        <v/>
      </c>
      <c r="J266" s="76" t="str">
        <f>IFERROR(VLOOKUP($A266,DimSum_load!$A:$X,MATCH(DimSum!J$1,DimSum_load!$1:$1,0),0),"")</f>
        <v/>
      </c>
      <c r="K266" s="76" t="str">
        <f>IFERROR(VLOOKUP($A266,DimSum_load!$A:$X,MATCH(DimSum!K$1,DimSum_load!$1:$1,0),0),"")</f>
        <v/>
      </c>
      <c r="L266" s="76" t="str">
        <f>IFERROR(VLOOKUP($A266,DimSum_load!$A:$X,MATCH(DimSum!L$1,DimSum_load!$1:$1,0),0),"")</f>
        <v/>
      </c>
      <c r="M266" s="76" t="str">
        <f>IFERROR(VLOOKUP($A266,DimSum_load!$A:$X,MATCH(DimSum!M$1,DimSum_load!$1:$1,0),0),"")</f>
        <v/>
      </c>
      <c r="N266" s="127" t="str">
        <f>IFERROR(VLOOKUP($A266,DimSum_load!$A:$X,MATCH(DimSum!$N$1,DimSum_load!$1:$1,0),0),"")</f>
        <v/>
      </c>
    </row>
    <row r="267" spans="1:14" x14ac:dyDescent="0.25">
      <c r="A267" s="74" t="str">
        <f>IFERROR(DimSum[[#This Row],[Index]],"")</f>
        <v/>
      </c>
      <c r="B267" s="75" t="str">
        <f>IFERROR(VLOOKUP($A267,DimSum_load!$A:$X,MATCH(DimSum!B$1,DimSum_load!$1:$1,0),0),"")</f>
        <v/>
      </c>
      <c r="C267" s="79" t="str">
        <f>IFERROR(VLOOKUP($A267,DimSum_load!$A:$X,MATCH(DimSum!C$1,DimSum_load!$1:$1,0),0),"")</f>
        <v/>
      </c>
      <c r="D267" s="75" t="str">
        <f>IFERROR(VLOOKUP($A267,DimSum_load!$A:$X,MATCH(DimSum!D$1,DimSum_load!$1:$1,0),0),"")</f>
        <v/>
      </c>
      <c r="E267" s="77" t="str">
        <f>IFERROR(VLOOKUP($A267,DimSum_load!$A:$X,MATCH(DimSum!E$1,DimSum_load!$1:$1,0),0),"")</f>
        <v/>
      </c>
      <c r="F267" s="75" t="str">
        <f>IFERROR(VLOOKUP($A267,DimSum_load!$A:$X,MATCH(DimSum!F$1,DimSum_load!$1:$1,0),0),"")</f>
        <v/>
      </c>
      <c r="G267" s="75" t="str">
        <f>IFERROR(VLOOKUP($A267,DimSum_load!$A:$X,MATCH(DimSum!G$1,DimSum_load!$1:$1,0),0),"")</f>
        <v/>
      </c>
      <c r="H267" s="75" t="str">
        <f>IFERROR(VLOOKUP($A267,DimSum_load!$A:$X,MATCH(DimSum!H$1,DimSum_load!$1:$1,0),0),"")</f>
        <v/>
      </c>
      <c r="I267" s="77" t="str">
        <f>IFERROR(VLOOKUP($A267,DimSum_load!$A:$X,MATCH(DimSum!I$1,DimSum_load!$1:$1,0),0),"")</f>
        <v/>
      </c>
      <c r="J267" s="76" t="str">
        <f>IFERROR(VLOOKUP($A267,DimSum_load!$A:$X,MATCH(DimSum!J$1,DimSum_load!$1:$1,0),0),"")</f>
        <v/>
      </c>
      <c r="K267" s="76" t="str">
        <f>IFERROR(VLOOKUP($A267,DimSum_load!$A:$X,MATCH(DimSum!K$1,DimSum_load!$1:$1,0),0),"")</f>
        <v/>
      </c>
      <c r="L267" s="76" t="str">
        <f>IFERROR(VLOOKUP($A267,DimSum_load!$A:$X,MATCH(DimSum!L$1,DimSum_load!$1:$1,0),0),"")</f>
        <v/>
      </c>
      <c r="M267" s="76" t="str">
        <f>IFERROR(VLOOKUP($A267,DimSum_load!$A:$X,MATCH(DimSum!M$1,DimSum_load!$1:$1,0),0),"")</f>
        <v/>
      </c>
      <c r="N267" s="127" t="str">
        <f>IFERROR(VLOOKUP($A267,DimSum_load!$A:$X,MATCH(DimSum!$N$1,DimSum_load!$1:$1,0),0),"")</f>
        <v/>
      </c>
    </row>
    <row r="268" spans="1:14" x14ac:dyDescent="0.25">
      <c r="A268" s="74" t="str">
        <f>IFERROR(DimSum[[#This Row],[Index]],"")</f>
        <v/>
      </c>
      <c r="B268" s="75" t="str">
        <f>IFERROR(VLOOKUP($A268,DimSum_load!$A:$X,MATCH(DimSum!B$1,DimSum_load!$1:$1,0),0),"")</f>
        <v/>
      </c>
      <c r="C268" s="79" t="str">
        <f>IFERROR(VLOOKUP($A268,DimSum_load!$A:$X,MATCH(DimSum!C$1,DimSum_load!$1:$1,0),0),"")</f>
        <v/>
      </c>
      <c r="D268" s="75" t="str">
        <f>IFERROR(VLOOKUP($A268,DimSum_load!$A:$X,MATCH(DimSum!D$1,DimSum_load!$1:$1,0),0),"")</f>
        <v/>
      </c>
      <c r="E268" s="77" t="str">
        <f>IFERROR(VLOOKUP($A268,DimSum_load!$A:$X,MATCH(DimSum!E$1,DimSum_load!$1:$1,0),0),"")</f>
        <v/>
      </c>
      <c r="F268" s="75" t="str">
        <f>IFERROR(VLOOKUP($A268,DimSum_load!$A:$X,MATCH(DimSum!F$1,DimSum_load!$1:$1,0),0),"")</f>
        <v/>
      </c>
      <c r="G268" s="75" t="str">
        <f>IFERROR(VLOOKUP($A268,DimSum_load!$A:$X,MATCH(DimSum!G$1,DimSum_load!$1:$1,0),0),"")</f>
        <v/>
      </c>
      <c r="H268" s="75" t="str">
        <f>IFERROR(VLOOKUP($A268,DimSum_load!$A:$X,MATCH(DimSum!H$1,DimSum_load!$1:$1,0),0),"")</f>
        <v/>
      </c>
      <c r="I268" s="77" t="str">
        <f>IFERROR(VLOOKUP($A268,DimSum_load!$A:$X,MATCH(DimSum!I$1,DimSum_load!$1:$1,0),0),"")</f>
        <v/>
      </c>
      <c r="J268" s="76" t="str">
        <f>IFERROR(VLOOKUP($A268,DimSum_load!$A:$X,MATCH(DimSum!J$1,DimSum_load!$1:$1,0),0),"")</f>
        <v/>
      </c>
      <c r="K268" s="76" t="str">
        <f>IFERROR(VLOOKUP($A268,DimSum_load!$A:$X,MATCH(DimSum!K$1,DimSum_load!$1:$1,0),0),"")</f>
        <v/>
      </c>
      <c r="L268" s="76" t="str">
        <f>IFERROR(VLOOKUP($A268,DimSum_load!$A:$X,MATCH(DimSum!L$1,DimSum_load!$1:$1,0),0),"")</f>
        <v/>
      </c>
      <c r="M268" s="76" t="str">
        <f>IFERROR(VLOOKUP($A268,DimSum_load!$A:$X,MATCH(DimSum!M$1,DimSum_load!$1:$1,0),0),"")</f>
        <v/>
      </c>
      <c r="N268" s="127" t="str">
        <f>IFERROR(VLOOKUP($A268,DimSum_load!$A:$X,MATCH(DimSum!$N$1,DimSum_load!$1:$1,0),0),"")</f>
        <v/>
      </c>
    </row>
    <row r="269" spans="1:14" x14ac:dyDescent="0.25">
      <c r="A269" s="74" t="str">
        <f>IFERROR(DimSum[[#This Row],[Index]],"")</f>
        <v/>
      </c>
      <c r="B269" s="75" t="str">
        <f>IFERROR(VLOOKUP($A269,DimSum_load!$A:$X,MATCH(DimSum!B$1,DimSum_load!$1:$1,0),0),"")</f>
        <v/>
      </c>
      <c r="C269" s="79" t="str">
        <f>IFERROR(VLOOKUP($A269,DimSum_load!$A:$X,MATCH(DimSum!C$1,DimSum_load!$1:$1,0),0),"")</f>
        <v/>
      </c>
      <c r="D269" s="75" t="str">
        <f>IFERROR(VLOOKUP($A269,DimSum_load!$A:$X,MATCH(DimSum!D$1,DimSum_load!$1:$1,0),0),"")</f>
        <v/>
      </c>
      <c r="E269" s="77" t="str">
        <f>IFERROR(VLOOKUP($A269,DimSum_load!$A:$X,MATCH(DimSum!E$1,DimSum_load!$1:$1,0),0),"")</f>
        <v/>
      </c>
      <c r="F269" s="75" t="str">
        <f>IFERROR(VLOOKUP($A269,DimSum_load!$A:$X,MATCH(DimSum!F$1,DimSum_load!$1:$1,0),0),"")</f>
        <v/>
      </c>
      <c r="G269" s="75" t="str">
        <f>IFERROR(VLOOKUP($A269,DimSum_load!$A:$X,MATCH(DimSum!G$1,DimSum_load!$1:$1,0),0),"")</f>
        <v/>
      </c>
      <c r="H269" s="75" t="str">
        <f>IFERROR(VLOOKUP($A269,DimSum_load!$A:$X,MATCH(DimSum!H$1,DimSum_load!$1:$1,0),0),"")</f>
        <v/>
      </c>
      <c r="I269" s="77" t="str">
        <f>IFERROR(VLOOKUP($A269,DimSum_load!$A:$X,MATCH(DimSum!I$1,DimSum_load!$1:$1,0),0),"")</f>
        <v/>
      </c>
      <c r="J269" s="76" t="str">
        <f>IFERROR(VLOOKUP($A269,DimSum_load!$A:$X,MATCH(DimSum!J$1,DimSum_load!$1:$1,0),0),"")</f>
        <v/>
      </c>
      <c r="K269" s="76" t="str">
        <f>IFERROR(VLOOKUP($A269,DimSum_load!$A:$X,MATCH(DimSum!K$1,DimSum_load!$1:$1,0),0),"")</f>
        <v/>
      </c>
      <c r="L269" s="76" t="str">
        <f>IFERROR(VLOOKUP($A269,DimSum_load!$A:$X,MATCH(DimSum!L$1,DimSum_load!$1:$1,0),0),"")</f>
        <v/>
      </c>
      <c r="M269" s="76" t="str">
        <f>IFERROR(VLOOKUP($A269,DimSum_load!$A:$X,MATCH(DimSum!M$1,DimSum_load!$1:$1,0),0),"")</f>
        <v/>
      </c>
      <c r="N269" s="127" t="str">
        <f>IFERROR(VLOOKUP($A269,DimSum_load!$A:$X,MATCH(DimSum!$N$1,DimSum_load!$1:$1,0),0),"")</f>
        <v/>
      </c>
    </row>
    <row r="270" spans="1:14" x14ac:dyDescent="0.25">
      <c r="A270" s="74" t="str">
        <f>IFERROR(DimSum[[#This Row],[Index]],"")</f>
        <v/>
      </c>
      <c r="B270" s="75" t="str">
        <f>IFERROR(VLOOKUP($A270,DimSum_load!$A:$X,MATCH(DimSum!B$1,DimSum_load!$1:$1,0),0),"")</f>
        <v/>
      </c>
      <c r="C270" s="79" t="str">
        <f>IFERROR(VLOOKUP($A270,DimSum_load!$A:$X,MATCH(DimSum!C$1,DimSum_load!$1:$1,0),0),"")</f>
        <v/>
      </c>
      <c r="D270" s="75" t="str">
        <f>IFERROR(VLOOKUP($A270,DimSum_load!$A:$X,MATCH(DimSum!D$1,DimSum_load!$1:$1,0),0),"")</f>
        <v/>
      </c>
      <c r="E270" s="77" t="str">
        <f>IFERROR(VLOOKUP($A270,DimSum_load!$A:$X,MATCH(DimSum!E$1,DimSum_load!$1:$1,0),0),"")</f>
        <v/>
      </c>
      <c r="F270" s="75" t="str">
        <f>IFERROR(VLOOKUP($A270,DimSum_load!$A:$X,MATCH(DimSum!F$1,DimSum_load!$1:$1,0),0),"")</f>
        <v/>
      </c>
      <c r="G270" s="75" t="str">
        <f>IFERROR(VLOOKUP($A270,DimSum_load!$A:$X,MATCH(DimSum!G$1,DimSum_load!$1:$1,0),0),"")</f>
        <v/>
      </c>
      <c r="H270" s="75" t="str">
        <f>IFERROR(VLOOKUP($A270,DimSum_load!$A:$X,MATCH(DimSum!H$1,DimSum_load!$1:$1,0),0),"")</f>
        <v/>
      </c>
      <c r="I270" s="77" t="str">
        <f>IFERROR(VLOOKUP($A270,DimSum_load!$A:$X,MATCH(DimSum!I$1,DimSum_load!$1:$1,0),0),"")</f>
        <v/>
      </c>
      <c r="J270" s="76" t="str">
        <f>IFERROR(VLOOKUP($A270,DimSum_load!$A:$X,MATCH(DimSum!J$1,DimSum_load!$1:$1,0),0),"")</f>
        <v/>
      </c>
      <c r="K270" s="76" t="str">
        <f>IFERROR(VLOOKUP($A270,DimSum_load!$A:$X,MATCH(DimSum!K$1,DimSum_load!$1:$1,0),0),"")</f>
        <v/>
      </c>
      <c r="L270" s="76" t="str">
        <f>IFERROR(VLOOKUP($A270,DimSum_load!$A:$X,MATCH(DimSum!L$1,DimSum_load!$1:$1,0),0),"")</f>
        <v/>
      </c>
      <c r="M270" s="76" t="str">
        <f>IFERROR(VLOOKUP($A270,DimSum_load!$A:$X,MATCH(DimSum!M$1,DimSum_load!$1:$1,0),0),"")</f>
        <v/>
      </c>
      <c r="N270" s="127" t="str">
        <f>IFERROR(VLOOKUP($A270,DimSum_load!$A:$X,MATCH(DimSum!$N$1,DimSum_load!$1:$1,0),0),"")</f>
        <v/>
      </c>
    </row>
    <row r="271" spans="1:14" x14ac:dyDescent="0.25">
      <c r="A271" s="74" t="str">
        <f>IFERROR(DimSum[[#This Row],[Index]],"")</f>
        <v/>
      </c>
      <c r="B271" s="75" t="str">
        <f>IFERROR(VLOOKUP($A271,DimSum_load!$A:$X,MATCH(DimSum!B$1,DimSum_load!$1:$1,0),0),"")</f>
        <v/>
      </c>
      <c r="C271" s="79" t="str">
        <f>IFERROR(VLOOKUP($A271,DimSum_load!$A:$X,MATCH(DimSum!C$1,DimSum_load!$1:$1,0),0),"")</f>
        <v/>
      </c>
      <c r="D271" s="75" t="str">
        <f>IFERROR(VLOOKUP($A271,DimSum_load!$A:$X,MATCH(DimSum!D$1,DimSum_load!$1:$1,0),0),"")</f>
        <v/>
      </c>
      <c r="E271" s="77" t="str">
        <f>IFERROR(VLOOKUP($A271,DimSum_load!$A:$X,MATCH(DimSum!E$1,DimSum_load!$1:$1,0),0),"")</f>
        <v/>
      </c>
      <c r="F271" s="75" t="str">
        <f>IFERROR(VLOOKUP($A271,DimSum_load!$A:$X,MATCH(DimSum!F$1,DimSum_load!$1:$1,0),0),"")</f>
        <v/>
      </c>
      <c r="G271" s="75" t="str">
        <f>IFERROR(VLOOKUP($A271,DimSum_load!$A:$X,MATCH(DimSum!G$1,DimSum_load!$1:$1,0),0),"")</f>
        <v/>
      </c>
      <c r="H271" s="75" t="str">
        <f>IFERROR(VLOOKUP($A271,DimSum_load!$A:$X,MATCH(DimSum!H$1,DimSum_load!$1:$1,0),0),"")</f>
        <v/>
      </c>
      <c r="I271" s="77" t="str">
        <f>IFERROR(VLOOKUP($A271,DimSum_load!$A:$X,MATCH(DimSum!I$1,DimSum_load!$1:$1,0),0),"")</f>
        <v/>
      </c>
      <c r="J271" s="76" t="str">
        <f>IFERROR(VLOOKUP($A271,DimSum_load!$A:$X,MATCH(DimSum!J$1,DimSum_load!$1:$1,0),0),"")</f>
        <v/>
      </c>
      <c r="K271" s="76" t="str">
        <f>IFERROR(VLOOKUP($A271,DimSum_load!$A:$X,MATCH(DimSum!K$1,DimSum_load!$1:$1,0),0),"")</f>
        <v/>
      </c>
      <c r="L271" s="76" t="str">
        <f>IFERROR(VLOOKUP($A271,DimSum_load!$A:$X,MATCH(DimSum!L$1,DimSum_load!$1:$1,0),0),"")</f>
        <v/>
      </c>
      <c r="M271" s="76" t="str">
        <f>IFERROR(VLOOKUP($A271,DimSum_load!$A:$X,MATCH(DimSum!M$1,DimSum_load!$1:$1,0),0),"")</f>
        <v/>
      </c>
      <c r="N271" s="127" t="str">
        <f>IFERROR(VLOOKUP($A271,DimSum_load!$A:$X,MATCH(DimSum!$N$1,DimSum_load!$1:$1,0),0),"")</f>
        <v/>
      </c>
    </row>
    <row r="272" spans="1:14" x14ac:dyDescent="0.25">
      <c r="A272" s="74" t="str">
        <f>IFERROR(DimSum[[#This Row],[Index]],"")</f>
        <v/>
      </c>
      <c r="B272" s="75" t="str">
        <f>IFERROR(VLOOKUP($A272,DimSum_load!$A:$X,MATCH(DimSum!B$1,DimSum_load!$1:$1,0),0),"")</f>
        <v/>
      </c>
      <c r="C272" s="79" t="str">
        <f>IFERROR(VLOOKUP($A272,DimSum_load!$A:$X,MATCH(DimSum!C$1,DimSum_load!$1:$1,0),0),"")</f>
        <v/>
      </c>
      <c r="D272" s="75" t="str">
        <f>IFERROR(VLOOKUP($A272,DimSum_load!$A:$X,MATCH(DimSum!D$1,DimSum_load!$1:$1,0),0),"")</f>
        <v/>
      </c>
      <c r="E272" s="77" t="str">
        <f>IFERROR(VLOOKUP($A272,DimSum_load!$A:$X,MATCH(DimSum!E$1,DimSum_load!$1:$1,0),0),"")</f>
        <v/>
      </c>
      <c r="F272" s="75" t="str">
        <f>IFERROR(VLOOKUP($A272,DimSum_load!$A:$X,MATCH(DimSum!F$1,DimSum_load!$1:$1,0),0),"")</f>
        <v/>
      </c>
      <c r="G272" s="75" t="str">
        <f>IFERROR(VLOOKUP($A272,DimSum_load!$A:$X,MATCH(DimSum!G$1,DimSum_load!$1:$1,0),0),"")</f>
        <v/>
      </c>
      <c r="H272" s="75" t="str">
        <f>IFERROR(VLOOKUP($A272,DimSum_load!$A:$X,MATCH(DimSum!H$1,DimSum_load!$1:$1,0),0),"")</f>
        <v/>
      </c>
      <c r="I272" s="77" t="str">
        <f>IFERROR(VLOOKUP($A272,DimSum_load!$A:$X,MATCH(DimSum!I$1,DimSum_load!$1:$1,0),0),"")</f>
        <v/>
      </c>
      <c r="J272" s="76" t="str">
        <f>IFERROR(VLOOKUP($A272,DimSum_load!$A:$X,MATCH(DimSum!J$1,DimSum_load!$1:$1,0),0),"")</f>
        <v/>
      </c>
      <c r="K272" s="76" t="str">
        <f>IFERROR(VLOOKUP($A272,DimSum_load!$A:$X,MATCH(DimSum!K$1,DimSum_load!$1:$1,0),0),"")</f>
        <v/>
      </c>
      <c r="L272" s="76" t="str">
        <f>IFERROR(VLOOKUP($A272,DimSum_load!$A:$X,MATCH(DimSum!L$1,DimSum_load!$1:$1,0),0),"")</f>
        <v/>
      </c>
      <c r="M272" s="76" t="str">
        <f>IFERROR(VLOOKUP($A272,DimSum_load!$A:$X,MATCH(DimSum!M$1,DimSum_load!$1:$1,0),0),"")</f>
        <v/>
      </c>
      <c r="N272" s="127" t="str">
        <f>IFERROR(VLOOKUP($A272,DimSum_load!$A:$X,MATCH(DimSum!$N$1,DimSum_load!$1:$1,0),0),"")</f>
        <v/>
      </c>
    </row>
    <row r="273" spans="1:14" x14ac:dyDescent="0.25">
      <c r="A273" s="74" t="str">
        <f>IFERROR(DimSum[[#This Row],[Index]],"")</f>
        <v/>
      </c>
      <c r="B273" s="75" t="str">
        <f>IFERROR(VLOOKUP($A273,DimSum_load!$A:$X,MATCH(DimSum!B$1,DimSum_load!$1:$1,0),0),"")</f>
        <v/>
      </c>
      <c r="C273" s="79" t="str">
        <f>IFERROR(VLOOKUP($A273,DimSum_load!$A:$X,MATCH(DimSum!C$1,DimSum_load!$1:$1,0),0),"")</f>
        <v/>
      </c>
      <c r="D273" s="75" t="str">
        <f>IFERROR(VLOOKUP($A273,DimSum_load!$A:$X,MATCH(DimSum!D$1,DimSum_load!$1:$1,0),0),"")</f>
        <v/>
      </c>
      <c r="E273" s="77" t="str">
        <f>IFERROR(VLOOKUP($A273,DimSum_load!$A:$X,MATCH(DimSum!E$1,DimSum_load!$1:$1,0),0),"")</f>
        <v/>
      </c>
      <c r="F273" s="75" t="str">
        <f>IFERROR(VLOOKUP($A273,DimSum_load!$A:$X,MATCH(DimSum!F$1,DimSum_load!$1:$1,0),0),"")</f>
        <v/>
      </c>
      <c r="G273" s="75" t="str">
        <f>IFERROR(VLOOKUP($A273,DimSum_load!$A:$X,MATCH(DimSum!G$1,DimSum_load!$1:$1,0),0),"")</f>
        <v/>
      </c>
      <c r="H273" s="75" t="str">
        <f>IFERROR(VLOOKUP($A273,DimSum_load!$A:$X,MATCH(DimSum!H$1,DimSum_load!$1:$1,0),0),"")</f>
        <v/>
      </c>
      <c r="I273" s="77" t="str">
        <f>IFERROR(VLOOKUP($A273,DimSum_load!$A:$X,MATCH(DimSum!I$1,DimSum_load!$1:$1,0),0),"")</f>
        <v/>
      </c>
      <c r="J273" s="76" t="str">
        <f>IFERROR(VLOOKUP($A273,DimSum_load!$A:$X,MATCH(DimSum!J$1,DimSum_load!$1:$1,0),0),"")</f>
        <v/>
      </c>
      <c r="K273" s="76" t="str">
        <f>IFERROR(VLOOKUP($A273,DimSum_load!$A:$X,MATCH(DimSum!K$1,DimSum_load!$1:$1,0),0),"")</f>
        <v/>
      </c>
      <c r="L273" s="76" t="str">
        <f>IFERROR(VLOOKUP($A273,DimSum_load!$A:$X,MATCH(DimSum!L$1,DimSum_load!$1:$1,0),0),"")</f>
        <v/>
      </c>
      <c r="M273" s="76" t="str">
        <f>IFERROR(VLOOKUP($A273,DimSum_load!$A:$X,MATCH(DimSum!M$1,DimSum_load!$1:$1,0),0),"")</f>
        <v/>
      </c>
      <c r="N273" s="127" t="str">
        <f>IFERROR(VLOOKUP($A273,DimSum_load!$A:$X,MATCH(DimSum!$N$1,DimSum_load!$1:$1,0),0),"")</f>
        <v/>
      </c>
    </row>
    <row r="274" spans="1:14" x14ac:dyDescent="0.25">
      <c r="A274" s="74" t="str">
        <f>IFERROR(DimSum[[#This Row],[Index]],"")</f>
        <v/>
      </c>
      <c r="B274" s="75" t="str">
        <f>IFERROR(VLOOKUP($A274,DimSum_load!$A:$X,MATCH(DimSum!B$1,DimSum_load!$1:$1,0),0),"")</f>
        <v/>
      </c>
      <c r="C274" s="79" t="str">
        <f>IFERROR(VLOOKUP($A274,DimSum_load!$A:$X,MATCH(DimSum!C$1,DimSum_load!$1:$1,0),0),"")</f>
        <v/>
      </c>
      <c r="D274" s="75" t="str">
        <f>IFERROR(VLOOKUP($A274,DimSum_load!$A:$X,MATCH(DimSum!D$1,DimSum_load!$1:$1,0),0),"")</f>
        <v/>
      </c>
      <c r="E274" s="77" t="str">
        <f>IFERROR(VLOOKUP($A274,DimSum_load!$A:$X,MATCH(DimSum!E$1,DimSum_load!$1:$1,0),0),"")</f>
        <v/>
      </c>
      <c r="F274" s="75" t="str">
        <f>IFERROR(VLOOKUP($A274,DimSum_load!$A:$X,MATCH(DimSum!F$1,DimSum_load!$1:$1,0),0),"")</f>
        <v/>
      </c>
      <c r="G274" s="75" t="str">
        <f>IFERROR(VLOOKUP($A274,DimSum_load!$A:$X,MATCH(DimSum!G$1,DimSum_load!$1:$1,0),0),"")</f>
        <v/>
      </c>
      <c r="H274" s="75" t="str">
        <f>IFERROR(VLOOKUP($A274,DimSum_load!$A:$X,MATCH(DimSum!H$1,DimSum_load!$1:$1,0),0),"")</f>
        <v/>
      </c>
      <c r="I274" s="77" t="str">
        <f>IFERROR(VLOOKUP($A274,DimSum_load!$A:$X,MATCH(DimSum!I$1,DimSum_load!$1:$1,0),0),"")</f>
        <v/>
      </c>
      <c r="J274" s="76" t="str">
        <f>IFERROR(VLOOKUP($A274,DimSum_load!$A:$X,MATCH(DimSum!J$1,DimSum_load!$1:$1,0),0),"")</f>
        <v/>
      </c>
      <c r="K274" s="76" t="str">
        <f>IFERROR(VLOOKUP($A274,DimSum_load!$A:$X,MATCH(DimSum!K$1,DimSum_load!$1:$1,0),0),"")</f>
        <v/>
      </c>
      <c r="L274" s="76" t="str">
        <f>IFERROR(VLOOKUP($A274,DimSum_load!$A:$X,MATCH(DimSum!L$1,DimSum_load!$1:$1,0),0),"")</f>
        <v/>
      </c>
      <c r="M274" s="76" t="str">
        <f>IFERROR(VLOOKUP($A274,DimSum_load!$A:$X,MATCH(DimSum!M$1,DimSum_load!$1:$1,0),0),"")</f>
        <v/>
      </c>
      <c r="N274" s="127" t="str">
        <f>IFERROR(VLOOKUP($A274,DimSum_load!$A:$X,MATCH(DimSum!$N$1,DimSum_load!$1:$1,0),0),"")</f>
        <v/>
      </c>
    </row>
    <row r="275" spans="1:14" x14ac:dyDescent="0.25">
      <c r="A275" s="74" t="str">
        <f>IFERROR(DimSum[[#This Row],[Index]],"")</f>
        <v/>
      </c>
      <c r="B275" s="75" t="str">
        <f>IFERROR(VLOOKUP($A275,DimSum_load!$A:$X,MATCH(DimSum!B$1,DimSum_load!$1:$1,0),0),"")</f>
        <v/>
      </c>
      <c r="C275" s="79" t="str">
        <f>IFERROR(VLOOKUP($A275,DimSum_load!$A:$X,MATCH(DimSum!C$1,DimSum_load!$1:$1,0),0),"")</f>
        <v/>
      </c>
      <c r="D275" s="75" t="str">
        <f>IFERROR(VLOOKUP($A275,DimSum_load!$A:$X,MATCH(DimSum!D$1,DimSum_load!$1:$1,0),0),"")</f>
        <v/>
      </c>
      <c r="E275" s="77" t="str">
        <f>IFERROR(VLOOKUP($A275,DimSum_load!$A:$X,MATCH(DimSum!E$1,DimSum_load!$1:$1,0),0),"")</f>
        <v/>
      </c>
      <c r="F275" s="75" t="str">
        <f>IFERROR(VLOOKUP($A275,DimSum_load!$A:$X,MATCH(DimSum!F$1,DimSum_load!$1:$1,0),0),"")</f>
        <v/>
      </c>
      <c r="G275" s="75" t="str">
        <f>IFERROR(VLOOKUP($A275,DimSum_load!$A:$X,MATCH(DimSum!G$1,DimSum_load!$1:$1,0),0),"")</f>
        <v/>
      </c>
      <c r="H275" s="75" t="str">
        <f>IFERROR(VLOOKUP($A275,DimSum_load!$A:$X,MATCH(DimSum!H$1,DimSum_load!$1:$1,0),0),"")</f>
        <v/>
      </c>
      <c r="I275" s="77" t="str">
        <f>IFERROR(VLOOKUP($A275,DimSum_load!$A:$X,MATCH(DimSum!I$1,DimSum_load!$1:$1,0),0),"")</f>
        <v/>
      </c>
      <c r="J275" s="76" t="str">
        <f>IFERROR(VLOOKUP($A275,DimSum_load!$A:$X,MATCH(DimSum!J$1,DimSum_load!$1:$1,0),0),"")</f>
        <v/>
      </c>
      <c r="K275" s="76" t="str">
        <f>IFERROR(VLOOKUP($A275,DimSum_load!$A:$X,MATCH(DimSum!K$1,DimSum_load!$1:$1,0),0),"")</f>
        <v/>
      </c>
      <c r="L275" s="76" t="str">
        <f>IFERROR(VLOOKUP($A275,DimSum_load!$A:$X,MATCH(DimSum!L$1,DimSum_load!$1:$1,0),0),"")</f>
        <v/>
      </c>
      <c r="M275" s="76" t="str">
        <f>IFERROR(VLOOKUP($A275,DimSum_load!$A:$X,MATCH(DimSum!M$1,DimSum_load!$1:$1,0),0),"")</f>
        <v/>
      </c>
      <c r="N275" s="127" t="str">
        <f>IFERROR(VLOOKUP($A275,DimSum_load!$A:$X,MATCH(DimSum!$N$1,DimSum_load!$1:$1,0),0),"")</f>
        <v/>
      </c>
    </row>
    <row r="276" spans="1:14" x14ac:dyDescent="0.25">
      <c r="A276" s="74" t="str">
        <f>IFERROR(DimSum[[#This Row],[Index]],"")</f>
        <v/>
      </c>
      <c r="B276" s="75" t="str">
        <f>IFERROR(VLOOKUP($A276,DimSum_load!$A:$X,MATCH(DimSum!B$1,DimSum_load!$1:$1,0),0),"")</f>
        <v/>
      </c>
      <c r="C276" s="79" t="str">
        <f>IFERROR(VLOOKUP($A276,DimSum_load!$A:$X,MATCH(DimSum!C$1,DimSum_load!$1:$1,0),0),"")</f>
        <v/>
      </c>
      <c r="D276" s="75" t="str">
        <f>IFERROR(VLOOKUP($A276,DimSum_load!$A:$X,MATCH(DimSum!D$1,DimSum_load!$1:$1,0),0),"")</f>
        <v/>
      </c>
      <c r="E276" s="77" t="str">
        <f>IFERROR(VLOOKUP($A276,DimSum_load!$A:$X,MATCH(DimSum!E$1,DimSum_load!$1:$1,0),0),"")</f>
        <v/>
      </c>
      <c r="F276" s="75" t="str">
        <f>IFERROR(VLOOKUP($A276,DimSum_load!$A:$X,MATCH(DimSum!F$1,DimSum_load!$1:$1,0),0),"")</f>
        <v/>
      </c>
      <c r="G276" s="75" t="str">
        <f>IFERROR(VLOOKUP($A276,DimSum_load!$A:$X,MATCH(DimSum!G$1,DimSum_load!$1:$1,0),0),"")</f>
        <v/>
      </c>
      <c r="H276" s="75" t="str">
        <f>IFERROR(VLOOKUP($A276,DimSum_load!$A:$X,MATCH(DimSum!H$1,DimSum_load!$1:$1,0),0),"")</f>
        <v/>
      </c>
      <c r="I276" s="77" t="str">
        <f>IFERROR(VLOOKUP($A276,DimSum_load!$A:$X,MATCH(DimSum!I$1,DimSum_load!$1:$1,0),0),"")</f>
        <v/>
      </c>
      <c r="J276" s="76" t="str">
        <f>IFERROR(VLOOKUP($A276,DimSum_load!$A:$X,MATCH(DimSum!J$1,DimSum_load!$1:$1,0),0),"")</f>
        <v/>
      </c>
      <c r="K276" s="76" t="str">
        <f>IFERROR(VLOOKUP($A276,DimSum_load!$A:$X,MATCH(DimSum!K$1,DimSum_load!$1:$1,0),0),"")</f>
        <v/>
      </c>
      <c r="L276" s="76" t="str">
        <f>IFERROR(VLOOKUP($A276,DimSum_load!$A:$X,MATCH(DimSum!L$1,DimSum_load!$1:$1,0),0),"")</f>
        <v/>
      </c>
      <c r="M276" s="76" t="str">
        <f>IFERROR(VLOOKUP($A276,DimSum_load!$A:$X,MATCH(DimSum!M$1,DimSum_load!$1:$1,0),0),"")</f>
        <v/>
      </c>
      <c r="N276" s="127" t="str">
        <f>IFERROR(VLOOKUP($A276,DimSum_load!$A:$X,MATCH(DimSum!$N$1,DimSum_load!$1:$1,0),0),"")</f>
        <v/>
      </c>
    </row>
    <row r="277" spans="1:14" x14ac:dyDescent="0.25">
      <c r="A277" s="74" t="str">
        <f>IFERROR(DimSum[[#This Row],[Index]],"")</f>
        <v/>
      </c>
      <c r="B277" s="75" t="str">
        <f>IFERROR(VLOOKUP($A277,DimSum_load!$A:$X,MATCH(DimSum!B$1,DimSum_load!$1:$1,0),0),"")</f>
        <v/>
      </c>
      <c r="C277" s="79" t="str">
        <f>IFERROR(VLOOKUP($A277,DimSum_load!$A:$X,MATCH(DimSum!C$1,DimSum_load!$1:$1,0),0),"")</f>
        <v/>
      </c>
      <c r="D277" s="75" t="str">
        <f>IFERROR(VLOOKUP($A277,DimSum_load!$A:$X,MATCH(DimSum!D$1,DimSum_load!$1:$1,0),0),"")</f>
        <v/>
      </c>
      <c r="E277" s="77" t="str">
        <f>IFERROR(VLOOKUP($A277,DimSum_load!$A:$X,MATCH(DimSum!E$1,DimSum_load!$1:$1,0),0),"")</f>
        <v/>
      </c>
      <c r="F277" s="75" t="str">
        <f>IFERROR(VLOOKUP($A277,DimSum_load!$A:$X,MATCH(DimSum!F$1,DimSum_load!$1:$1,0),0),"")</f>
        <v/>
      </c>
      <c r="G277" s="75" t="str">
        <f>IFERROR(VLOOKUP($A277,DimSum_load!$A:$X,MATCH(DimSum!G$1,DimSum_load!$1:$1,0),0),"")</f>
        <v/>
      </c>
      <c r="H277" s="75" t="str">
        <f>IFERROR(VLOOKUP($A277,DimSum_load!$A:$X,MATCH(DimSum!H$1,DimSum_load!$1:$1,0),0),"")</f>
        <v/>
      </c>
      <c r="I277" s="77" t="str">
        <f>IFERROR(VLOOKUP($A277,DimSum_load!$A:$X,MATCH(DimSum!I$1,DimSum_load!$1:$1,0),0),"")</f>
        <v/>
      </c>
      <c r="J277" s="76" t="str">
        <f>IFERROR(VLOOKUP($A277,DimSum_load!$A:$X,MATCH(DimSum!J$1,DimSum_load!$1:$1,0),0),"")</f>
        <v/>
      </c>
      <c r="K277" s="76" t="str">
        <f>IFERROR(VLOOKUP($A277,DimSum_load!$A:$X,MATCH(DimSum!K$1,DimSum_load!$1:$1,0),0),"")</f>
        <v/>
      </c>
      <c r="L277" s="76" t="str">
        <f>IFERROR(VLOOKUP($A277,DimSum_load!$A:$X,MATCH(DimSum!L$1,DimSum_load!$1:$1,0),0),"")</f>
        <v/>
      </c>
      <c r="M277" s="76" t="str">
        <f>IFERROR(VLOOKUP($A277,DimSum_load!$A:$X,MATCH(DimSum!M$1,DimSum_load!$1:$1,0),0),"")</f>
        <v/>
      </c>
      <c r="N277" s="127" t="str">
        <f>IFERROR(VLOOKUP($A277,DimSum_load!$A:$X,MATCH(DimSum!$N$1,DimSum_load!$1:$1,0),0),"")</f>
        <v/>
      </c>
    </row>
    <row r="278" spans="1:14" x14ac:dyDescent="0.25">
      <c r="A278" s="74" t="str">
        <f>IFERROR(DimSum[[#This Row],[Index]],"")</f>
        <v/>
      </c>
      <c r="B278" s="75" t="str">
        <f>IFERROR(VLOOKUP($A278,DimSum_load!$A:$X,MATCH(DimSum!B$1,DimSum_load!$1:$1,0),0),"")</f>
        <v/>
      </c>
      <c r="C278" s="79" t="str">
        <f>IFERROR(VLOOKUP($A278,DimSum_load!$A:$X,MATCH(DimSum!C$1,DimSum_load!$1:$1,0),0),"")</f>
        <v/>
      </c>
      <c r="D278" s="75" t="str">
        <f>IFERROR(VLOOKUP($A278,DimSum_load!$A:$X,MATCH(DimSum!D$1,DimSum_load!$1:$1,0),0),"")</f>
        <v/>
      </c>
      <c r="E278" s="77" t="str">
        <f>IFERROR(VLOOKUP($A278,DimSum_load!$A:$X,MATCH(DimSum!E$1,DimSum_load!$1:$1,0),0),"")</f>
        <v/>
      </c>
      <c r="F278" s="75" t="str">
        <f>IFERROR(VLOOKUP($A278,DimSum_load!$A:$X,MATCH(DimSum!F$1,DimSum_load!$1:$1,0),0),"")</f>
        <v/>
      </c>
      <c r="G278" s="75" t="str">
        <f>IFERROR(VLOOKUP($A278,DimSum_load!$A:$X,MATCH(DimSum!G$1,DimSum_load!$1:$1,0),0),"")</f>
        <v/>
      </c>
      <c r="H278" s="75" t="str">
        <f>IFERROR(VLOOKUP($A278,DimSum_load!$A:$X,MATCH(DimSum!H$1,DimSum_load!$1:$1,0),0),"")</f>
        <v/>
      </c>
      <c r="I278" s="77" t="str">
        <f>IFERROR(VLOOKUP($A278,DimSum_load!$A:$X,MATCH(DimSum!I$1,DimSum_load!$1:$1,0),0),"")</f>
        <v/>
      </c>
      <c r="J278" s="76" t="str">
        <f>IFERROR(VLOOKUP($A278,DimSum_load!$A:$X,MATCH(DimSum!J$1,DimSum_load!$1:$1,0),0),"")</f>
        <v/>
      </c>
      <c r="K278" s="76" t="str">
        <f>IFERROR(VLOOKUP($A278,DimSum_load!$A:$X,MATCH(DimSum!K$1,DimSum_load!$1:$1,0),0),"")</f>
        <v/>
      </c>
      <c r="L278" s="76" t="str">
        <f>IFERROR(VLOOKUP($A278,DimSum_load!$A:$X,MATCH(DimSum!L$1,DimSum_load!$1:$1,0),0),"")</f>
        <v/>
      </c>
      <c r="M278" s="76" t="str">
        <f>IFERROR(VLOOKUP($A278,DimSum_load!$A:$X,MATCH(DimSum!M$1,DimSum_load!$1:$1,0),0),"")</f>
        <v/>
      </c>
      <c r="N278" s="127" t="str">
        <f>IFERROR(VLOOKUP($A278,DimSum_load!$A:$X,MATCH(DimSum!$N$1,DimSum_load!$1:$1,0),0),"")</f>
        <v/>
      </c>
    </row>
    <row r="279" spans="1:14" x14ac:dyDescent="0.25">
      <c r="A279" s="74" t="str">
        <f>IFERROR(DimSum[[#This Row],[Index]],"")</f>
        <v/>
      </c>
      <c r="B279" s="75" t="str">
        <f>IFERROR(VLOOKUP($A279,DimSum_load!$A:$X,MATCH(DimSum!B$1,DimSum_load!$1:$1,0),0),"")</f>
        <v/>
      </c>
      <c r="C279" s="79" t="str">
        <f>IFERROR(VLOOKUP($A279,DimSum_load!$A:$X,MATCH(DimSum!C$1,DimSum_load!$1:$1,0),0),"")</f>
        <v/>
      </c>
      <c r="D279" s="75" t="str">
        <f>IFERROR(VLOOKUP($A279,DimSum_load!$A:$X,MATCH(DimSum!D$1,DimSum_load!$1:$1,0),0),"")</f>
        <v/>
      </c>
      <c r="E279" s="77" t="str">
        <f>IFERROR(VLOOKUP($A279,DimSum_load!$A:$X,MATCH(DimSum!E$1,DimSum_load!$1:$1,0),0),"")</f>
        <v/>
      </c>
      <c r="F279" s="75" t="str">
        <f>IFERROR(VLOOKUP($A279,DimSum_load!$A:$X,MATCH(DimSum!F$1,DimSum_load!$1:$1,0),0),"")</f>
        <v/>
      </c>
      <c r="G279" s="75" t="str">
        <f>IFERROR(VLOOKUP($A279,DimSum_load!$A:$X,MATCH(DimSum!G$1,DimSum_load!$1:$1,0),0),"")</f>
        <v/>
      </c>
      <c r="H279" s="75" t="str">
        <f>IFERROR(VLOOKUP($A279,DimSum_load!$A:$X,MATCH(DimSum!H$1,DimSum_load!$1:$1,0),0),"")</f>
        <v/>
      </c>
      <c r="I279" s="77" t="str">
        <f>IFERROR(VLOOKUP($A279,DimSum_load!$A:$X,MATCH(DimSum!I$1,DimSum_load!$1:$1,0),0),"")</f>
        <v/>
      </c>
      <c r="J279" s="76" t="str">
        <f>IFERROR(VLOOKUP($A279,DimSum_load!$A:$X,MATCH(DimSum!J$1,DimSum_load!$1:$1,0),0),"")</f>
        <v/>
      </c>
      <c r="K279" s="76" t="str">
        <f>IFERROR(VLOOKUP($A279,DimSum_load!$A:$X,MATCH(DimSum!K$1,DimSum_load!$1:$1,0),0),"")</f>
        <v/>
      </c>
      <c r="L279" s="76" t="str">
        <f>IFERROR(VLOOKUP($A279,DimSum_load!$A:$X,MATCH(DimSum!L$1,DimSum_load!$1:$1,0),0),"")</f>
        <v/>
      </c>
      <c r="M279" s="76" t="str">
        <f>IFERROR(VLOOKUP($A279,DimSum_load!$A:$X,MATCH(DimSum!M$1,DimSum_load!$1:$1,0),0),"")</f>
        <v/>
      </c>
      <c r="N279" s="127" t="str">
        <f>IFERROR(VLOOKUP($A279,DimSum_load!$A:$X,MATCH(DimSum!$N$1,DimSum_load!$1:$1,0),0),"")</f>
        <v/>
      </c>
    </row>
    <row r="280" spans="1:14" x14ac:dyDescent="0.25">
      <c r="A280" s="74" t="str">
        <f>IFERROR(DimSum[[#This Row],[Index]],"")</f>
        <v/>
      </c>
      <c r="B280" s="75" t="str">
        <f>IFERROR(VLOOKUP($A280,DimSum_load!$A:$X,MATCH(DimSum!B$1,DimSum_load!$1:$1,0),0),"")</f>
        <v/>
      </c>
      <c r="C280" s="79" t="str">
        <f>IFERROR(VLOOKUP($A280,DimSum_load!$A:$X,MATCH(DimSum!C$1,DimSum_load!$1:$1,0),0),"")</f>
        <v/>
      </c>
      <c r="D280" s="75" t="str">
        <f>IFERROR(VLOOKUP($A280,DimSum_load!$A:$X,MATCH(DimSum!D$1,DimSum_load!$1:$1,0),0),"")</f>
        <v/>
      </c>
      <c r="E280" s="77" t="str">
        <f>IFERROR(VLOOKUP($A280,DimSum_load!$A:$X,MATCH(DimSum!E$1,DimSum_load!$1:$1,0),0),"")</f>
        <v/>
      </c>
      <c r="F280" s="75" t="str">
        <f>IFERROR(VLOOKUP($A280,DimSum_load!$A:$X,MATCH(DimSum!F$1,DimSum_load!$1:$1,0),0),"")</f>
        <v/>
      </c>
      <c r="G280" s="75" t="str">
        <f>IFERROR(VLOOKUP($A280,DimSum_load!$A:$X,MATCH(DimSum!G$1,DimSum_load!$1:$1,0),0),"")</f>
        <v/>
      </c>
      <c r="H280" s="75" t="str">
        <f>IFERROR(VLOOKUP($A280,DimSum_load!$A:$X,MATCH(DimSum!H$1,DimSum_load!$1:$1,0),0),"")</f>
        <v/>
      </c>
      <c r="I280" s="77" t="str">
        <f>IFERROR(VLOOKUP($A280,DimSum_load!$A:$X,MATCH(DimSum!I$1,DimSum_load!$1:$1,0),0),"")</f>
        <v/>
      </c>
      <c r="J280" s="76" t="str">
        <f>IFERROR(VLOOKUP($A280,DimSum_load!$A:$X,MATCH(DimSum!J$1,DimSum_load!$1:$1,0),0),"")</f>
        <v/>
      </c>
      <c r="K280" s="76" t="str">
        <f>IFERROR(VLOOKUP($A280,DimSum_load!$A:$X,MATCH(DimSum!K$1,DimSum_load!$1:$1,0),0),"")</f>
        <v/>
      </c>
      <c r="L280" s="76" t="str">
        <f>IFERROR(VLOOKUP($A280,DimSum_load!$A:$X,MATCH(DimSum!L$1,DimSum_load!$1:$1,0),0),"")</f>
        <v/>
      </c>
      <c r="M280" s="76" t="str">
        <f>IFERROR(VLOOKUP($A280,DimSum_load!$A:$X,MATCH(DimSum!M$1,DimSum_load!$1:$1,0),0),"")</f>
        <v/>
      </c>
      <c r="N280" s="127" t="str">
        <f>IFERROR(VLOOKUP($A280,DimSum_load!$A:$X,MATCH(DimSum!$N$1,DimSum_load!$1:$1,0),0),"")</f>
        <v/>
      </c>
    </row>
    <row r="281" spans="1:14" x14ac:dyDescent="0.25">
      <c r="A281" s="74" t="str">
        <f>IFERROR(DimSum[[#This Row],[Index]],"")</f>
        <v/>
      </c>
      <c r="B281" s="75" t="str">
        <f>IFERROR(VLOOKUP($A281,DimSum_load!$A:$X,MATCH(DimSum!B$1,DimSum_load!$1:$1,0),0),"")</f>
        <v/>
      </c>
      <c r="C281" s="79" t="str">
        <f>IFERROR(VLOOKUP($A281,DimSum_load!$A:$X,MATCH(DimSum!C$1,DimSum_load!$1:$1,0),0),"")</f>
        <v/>
      </c>
      <c r="D281" s="75" t="str">
        <f>IFERROR(VLOOKUP($A281,DimSum_load!$A:$X,MATCH(DimSum!D$1,DimSum_load!$1:$1,0),0),"")</f>
        <v/>
      </c>
      <c r="E281" s="77" t="str">
        <f>IFERROR(VLOOKUP($A281,DimSum_load!$A:$X,MATCH(DimSum!E$1,DimSum_load!$1:$1,0),0),"")</f>
        <v/>
      </c>
      <c r="F281" s="75" t="str">
        <f>IFERROR(VLOOKUP($A281,DimSum_load!$A:$X,MATCH(DimSum!F$1,DimSum_load!$1:$1,0),0),"")</f>
        <v/>
      </c>
      <c r="G281" s="75" t="str">
        <f>IFERROR(VLOOKUP($A281,DimSum_load!$A:$X,MATCH(DimSum!G$1,DimSum_load!$1:$1,0),0),"")</f>
        <v/>
      </c>
      <c r="H281" s="75" t="str">
        <f>IFERROR(VLOOKUP($A281,DimSum_load!$A:$X,MATCH(DimSum!H$1,DimSum_load!$1:$1,0),0),"")</f>
        <v/>
      </c>
      <c r="I281" s="77" t="str">
        <f>IFERROR(VLOOKUP($A281,DimSum_load!$A:$X,MATCH(DimSum!I$1,DimSum_load!$1:$1,0),0),"")</f>
        <v/>
      </c>
      <c r="J281" s="76" t="str">
        <f>IFERROR(VLOOKUP($A281,DimSum_load!$A:$X,MATCH(DimSum!J$1,DimSum_load!$1:$1,0),0),"")</f>
        <v/>
      </c>
      <c r="K281" s="76" t="str">
        <f>IFERROR(VLOOKUP($A281,DimSum_load!$A:$X,MATCH(DimSum!K$1,DimSum_load!$1:$1,0),0),"")</f>
        <v/>
      </c>
      <c r="L281" s="76" t="str">
        <f>IFERROR(VLOOKUP($A281,DimSum_load!$A:$X,MATCH(DimSum!L$1,DimSum_load!$1:$1,0),0),"")</f>
        <v/>
      </c>
      <c r="M281" s="76" t="str">
        <f>IFERROR(VLOOKUP($A281,DimSum_load!$A:$X,MATCH(DimSum!M$1,DimSum_load!$1:$1,0),0),"")</f>
        <v/>
      </c>
      <c r="N281" s="127" t="str">
        <f>IFERROR(VLOOKUP($A281,DimSum_load!$A:$X,MATCH(DimSum!$N$1,DimSum_load!$1:$1,0),0),"")</f>
        <v/>
      </c>
    </row>
    <row r="282" spans="1:14" x14ac:dyDescent="0.25">
      <c r="A282" s="74" t="str">
        <f>IFERROR(DimSum[[#This Row],[Index]],"")</f>
        <v/>
      </c>
      <c r="B282" s="75" t="str">
        <f>IFERROR(VLOOKUP($A282,DimSum_load!$A:$X,MATCH(DimSum!B$1,DimSum_load!$1:$1,0),0),"")</f>
        <v/>
      </c>
      <c r="C282" s="79" t="str">
        <f>IFERROR(VLOOKUP($A282,DimSum_load!$A:$X,MATCH(DimSum!C$1,DimSum_load!$1:$1,0),0),"")</f>
        <v/>
      </c>
      <c r="D282" s="75" t="str">
        <f>IFERROR(VLOOKUP($A282,DimSum_load!$A:$X,MATCH(DimSum!D$1,DimSum_load!$1:$1,0),0),"")</f>
        <v/>
      </c>
      <c r="E282" s="77" t="str">
        <f>IFERROR(VLOOKUP($A282,DimSum_load!$A:$X,MATCH(DimSum!E$1,DimSum_load!$1:$1,0),0),"")</f>
        <v/>
      </c>
      <c r="F282" s="75" t="str">
        <f>IFERROR(VLOOKUP($A282,DimSum_load!$A:$X,MATCH(DimSum!F$1,DimSum_load!$1:$1,0),0),"")</f>
        <v/>
      </c>
      <c r="G282" s="75" t="str">
        <f>IFERROR(VLOOKUP($A282,DimSum_load!$A:$X,MATCH(DimSum!G$1,DimSum_load!$1:$1,0),0),"")</f>
        <v/>
      </c>
      <c r="H282" s="75" t="str">
        <f>IFERROR(VLOOKUP($A282,DimSum_load!$A:$X,MATCH(DimSum!H$1,DimSum_load!$1:$1,0),0),"")</f>
        <v/>
      </c>
      <c r="I282" s="77" t="str">
        <f>IFERROR(VLOOKUP($A282,DimSum_load!$A:$X,MATCH(DimSum!I$1,DimSum_load!$1:$1,0),0),"")</f>
        <v/>
      </c>
      <c r="J282" s="76" t="str">
        <f>IFERROR(VLOOKUP($A282,DimSum_load!$A:$X,MATCH(DimSum!J$1,DimSum_load!$1:$1,0),0),"")</f>
        <v/>
      </c>
      <c r="K282" s="76" t="str">
        <f>IFERROR(VLOOKUP($A282,DimSum_load!$A:$X,MATCH(DimSum!K$1,DimSum_load!$1:$1,0),0),"")</f>
        <v/>
      </c>
      <c r="L282" s="76" t="str">
        <f>IFERROR(VLOOKUP($A282,DimSum_load!$A:$X,MATCH(DimSum!L$1,DimSum_load!$1:$1,0),0),"")</f>
        <v/>
      </c>
      <c r="M282" s="76" t="str">
        <f>IFERROR(VLOOKUP($A282,DimSum_load!$A:$X,MATCH(DimSum!M$1,DimSum_load!$1:$1,0),0),"")</f>
        <v/>
      </c>
      <c r="N282" s="127" t="str">
        <f>IFERROR(VLOOKUP($A282,DimSum_load!$A:$X,MATCH(DimSum!$N$1,DimSum_load!$1:$1,0),0),"")</f>
        <v/>
      </c>
    </row>
    <row r="283" spans="1:14" x14ac:dyDescent="0.25">
      <c r="A283" s="74" t="str">
        <f>IFERROR(DimSum[[#This Row],[Index]],"")</f>
        <v/>
      </c>
      <c r="B283" s="75" t="str">
        <f>IFERROR(VLOOKUP($A283,DimSum_load!$A:$X,MATCH(DimSum!B$1,DimSum_load!$1:$1,0),0),"")</f>
        <v/>
      </c>
      <c r="C283" s="79" t="str">
        <f>IFERROR(VLOOKUP($A283,DimSum_load!$A:$X,MATCH(DimSum!C$1,DimSum_load!$1:$1,0),0),"")</f>
        <v/>
      </c>
      <c r="D283" s="75" t="str">
        <f>IFERROR(VLOOKUP($A283,DimSum_load!$A:$X,MATCH(DimSum!D$1,DimSum_load!$1:$1,0),0),"")</f>
        <v/>
      </c>
      <c r="E283" s="77" t="str">
        <f>IFERROR(VLOOKUP($A283,DimSum_load!$A:$X,MATCH(DimSum!E$1,DimSum_load!$1:$1,0),0),"")</f>
        <v/>
      </c>
      <c r="F283" s="75" t="str">
        <f>IFERROR(VLOOKUP($A283,DimSum_load!$A:$X,MATCH(DimSum!F$1,DimSum_load!$1:$1,0),0),"")</f>
        <v/>
      </c>
      <c r="G283" s="75" t="str">
        <f>IFERROR(VLOOKUP($A283,DimSum_load!$A:$X,MATCH(DimSum!G$1,DimSum_load!$1:$1,0),0),"")</f>
        <v/>
      </c>
      <c r="H283" s="75" t="str">
        <f>IFERROR(VLOOKUP($A283,DimSum_load!$A:$X,MATCH(DimSum!H$1,DimSum_load!$1:$1,0),0),"")</f>
        <v/>
      </c>
      <c r="I283" s="77" t="str">
        <f>IFERROR(VLOOKUP($A283,DimSum_load!$A:$X,MATCH(DimSum!I$1,DimSum_load!$1:$1,0),0),"")</f>
        <v/>
      </c>
      <c r="J283" s="76" t="str">
        <f>IFERROR(VLOOKUP($A283,DimSum_load!$A:$X,MATCH(DimSum!J$1,DimSum_load!$1:$1,0),0),"")</f>
        <v/>
      </c>
      <c r="K283" s="76" t="str">
        <f>IFERROR(VLOOKUP($A283,DimSum_load!$A:$X,MATCH(DimSum!K$1,DimSum_load!$1:$1,0),0),"")</f>
        <v/>
      </c>
      <c r="L283" s="76" t="str">
        <f>IFERROR(VLOOKUP($A283,DimSum_load!$A:$X,MATCH(DimSum!L$1,DimSum_load!$1:$1,0),0),"")</f>
        <v/>
      </c>
      <c r="M283" s="76" t="str">
        <f>IFERROR(VLOOKUP($A283,DimSum_load!$A:$X,MATCH(DimSum!M$1,DimSum_load!$1:$1,0),0),"")</f>
        <v/>
      </c>
      <c r="N283" s="127" t="str">
        <f>IFERROR(VLOOKUP($A283,DimSum_load!$A:$X,MATCH(DimSum!$N$1,DimSum_load!$1:$1,0),0),"")</f>
        <v/>
      </c>
    </row>
    <row r="284" spans="1:14" x14ac:dyDescent="0.25">
      <c r="A284" s="74" t="str">
        <f>IFERROR(DimSum[[#This Row],[Index]],"")</f>
        <v/>
      </c>
      <c r="B284" s="75" t="str">
        <f>IFERROR(VLOOKUP($A284,DimSum_load!$A:$X,MATCH(DimSum!B$1,DimSum_load!$1:$1,0),0),"")</f>
        <v/>
      </c>
      <c r="C284" s="79" t="str">
        <f>IFERROR(VLOOKUP($A284,DimSum_load!$A:$X,MATCH(DimSum!C$1,DimSum_load!$1:$1,0),0),"")</f>
        <v/>
      </c>
      <c r="D284" s="75" t="str">
        <f>IFERROR(VLOOKUP($A284,DimSum_load!$A:$X,MATCH(DimSum!D$1,DimSum_load!$1:$1,0),0),"")</f>
        <v/>
      </c>
      <c r="E284" s="77" t="str">
        <f>IFERROR(VLOOKUP($A284,DimSum_load!$A:$X,MATCH(DimSum!E$1,DimSum_load!$1:$1,0),0),"")</f>
        <v/>
      </c>
      <c r="F284" s="75" t="str">
        <f>IFERROR(VLOOKUP($A284,DimSum_load!$A:$X,MATCH(DimSum!F$1,DimSum_load!$1:$1,0),0),"")</f>
        <v/>
      </c>
      <c r="G284" s="75" t="str">
        <f>IFERROR(VLOOKUP($A284,DimSum_load!$A:$X,MATCH(DimSum!G$1,DimSum_load!$1:$1,0),0),"")</f>
        <v/>
      </c>
      <c r="H284" s="75" t="str">
        <f>IFERROR(VLOOKUP($A284,DimSum_load!$A:$X,MATCH(DimSum!H$1,DimSum_load!$1:$1,0),0),"")</f>
        <v/>
      </c>
      <c r="I284" s="77" t="str">
        <f>IFERROR(VLOOKUP($A284,DimSum_load!$A:$X,MATCH(DimSum!I$1,DimSum_load!$1:$1,0),0),"")</f>
        <v/>
      </c>
      <c r="J284" s="76" t="str">
        <f>IFERROR(VLOOKUP($A284,DimSum_load!$A:$X,MATCH(DimSum!J$1,DimSum_load!$1:$1,0),0),"")</f>
        <v/>
      </c>
      <c r="K284" s="76" t="str">
        <f>IFERROR(VLOOKUP($A284,DimSum_load!$A:$X,MATCH(DimSum!K$1,DimSum_load!$1:$1,0),0),"")</f>
        <v/>
      </c>
      <c r="L284" s="76" t="str">
        <f>IFERROR(VLOOKUP($A284,DimSum_load!$A:$X,MATCH(DimSum!L$1,DimSum_load!$1:$1,0),0),"")</f>
        <v/>
      </c>
      <c r="M284" s="76" t="str">
        <f>IFERROR(VLOOKUP($A284,DimSum_load!$A:$X,MATCH(DimSum!M$1,DimSum_load!$1:$1,0),0),"")</f>
        <v/>
      </c>
      <c r="N284" s="127" t="str">
        <f>IFERROR(VLOOKUP($A284,DimSum_load!$A:$X,MATCH(DimSum!$N$1,DimSum_load!$1:$1,0),0),"")</f>
        <v/>
      </c>
    </row>
    <row r="285" spans="1:14" x14ac:dyDescent="0.25">
      <c r="A285" s="74" t="str">
        <f>IFERROR(DimSum[[#This Row],[Index]],"")</f>
        <v/>
      </c>
      <c r="B285" s="75" t="str">
        <f>IFERROR(VLOOKUP($A285,DimSum_load!$A:$X,MATCH(DimSum!B$1,DimSum_load!$1:$1,0),0),"")</f>
        <v/>
      </c>
      <c r="C285" s="79" t="str">
        <f>IFERROR(VLOOKUP($A285,DimSum_load!$A:$X,MATCH(DimSum!C$1,DimSum_load!$1:$1,0),0),"")</f>
        <v/>
      </c>
      <c r="D285" s="75" t="str">
        <f>IFERROR(VLOOKUP($A285,DimSum_load!$A:$X,MATCH(DimSum!D$1,DimSum_load!$1:$1,0),0),"")</f>
        <v/>
      </c>
      <c r="E285" s="77" t="str">
        <f>IFERROR(VLOOKUP($A285,DimSum_load!$A:$X,MATCH(DimSum!E$1,DimSum_load!$1:$1,0),0),"")</f>
        <v/>
      </c>
      <c r="F285" s="75" t="str">
        <f>IFERROR(VLOOKUP($A285,DimSum_load!$A:$X,MATCH(DimSum!F$1,DimSum_load!$1:$1,0),0),"")</f>
        <v/>
      </c>
      <c r="G285" s="75" t="str">
        <f>IFERROR(VLOOKUP($A285,DimSum_load!$A:$X,MATCH(DimSum!G$1,DimSum_load!$1:$1,0),0),"")</f>
        <v/>
      </c>
      <c r="H285" s="75" t="str">
        <f>IFERROR(VLOOKUP($A285,DimSum_load!$A:$X,MATCH(DimSum!H$1,DimSum_load!$1:$1,0),0),"")</f>
        <v/>
      </c>
      <c r="I285" s="77" t="str">
        <f>IFERROR(VLOOKUP($A285,DimSum_load!$A:$X,MATCH(DimSum!I$1,DimSum_load!$1:$1,0),0),"")</f>
        <v/>
      </c>
      <c r="J285" s="76" t="str">
        <f>IFERROR(VLOOKUP($A285,DimSum_load!$A:$X,MATCH(DimSum!J$1,DimSum_load!$1:$1,0),0),"")</f>
        <v/>
      </c>
      <c r="K285" s="76" t="str">
        <f>IFERROR(VLOOKUP($A285,DimSum_load!$A:$X,MATCH(DimSum!K$1,DimSum_load!$1:$1,0),0),"")</f>
        <v/>
      </c>
      <c r="L285" s="76" t="str">
        <f>IFERROR(VLOOKUP($A285,DimSum_load!$A:$X,MATCH(DimSum!L$1,DimSum_load!$1:$1,0),0),"")</f>
        <v/>
      </c>
      <c r="M285" s="76" t="str">
        <f>IFERROR(VLOOKUP($A285,DimSum_load!$A:$X,MATCH(DimSum!M$1,DimSum_load!$1:$1,0),0),"")</f>
        <v/>
      </c>
      <c r="N285" s="127" t="str">
        <f>IFERROR(VLOOKUP($A285,DimSum_load!$A:$X,MATCH(DimSum!$N$1,DimSum_load!$1:$1,0),0),"")</f>
        <v/>
      </c>
    </row>
    <row r="286" spans="1:14" x14ac:dyDescent="0.25">
      <c r="A286" s="74" t="str">
        <f>IFERROR(DimSum[[#This Row],[Index]],"")</f>
        <v/>
      </c>
      <c r="B286" s="75" t="str">
        <f>IFERROR(VLOOKUP($A286,DimSum_load!$A:$X,MATCH(DimSum!B$1,DimSum_load!$1:$1,0),0),"")</f>
        <v/>
      </c>
      <c r="C286" s="79" t="str">
        <f>IFERROR(VLOOKUP($A286,DimSum_load!$A:$X,MATCH(DimSum!C$1,DimSum_load!$1:$1,0),0),"")</f>
        <v/>
      </c>
      <c r="D286" s="75" t="str">
        <f>IFERROR(VLOOKUP($A286,DimSum_load!$A:$X,MATCH(DimSum!D$1,DimSum_load!$1:$1,0),0),"")</f>
        <v/>
      </c>
      <c r="E286" s="77" t="str">
        <f>IFERROR(VLOOKUP($A286,DimSum_load!$A:$X,MATCH(DimSum!E$1,DimSum_load!$1:$1,0),0),"")</f>
        <v/>
      </c>
      <c r="F286" s="75" t="str">
        <f>IFERROR(VLOOKUP($A286,DimSum_load!$A:$X,MATCH(DimSum!F$1,DimSum_load!$1:$1,0),0),"")</f>
        <v/>
      </c>
      <c r="G286" s="75" t="str">
        <f>IFERROR(VLOOKUP($A286,DimSum_load!$A:$X,MATCH(DimSum!G$1,DimSum_load!$1:$1,0),0),"")</f>
        <v/>
      </c>
      <c r="H286" s="75" t="str">
        <f>IFERROR(VLOOKUP($A286,DimSum_load!$A:$X,MATCH(DimSum!H$1,DimSum_load!$1:$1,0),0),"")</f>
        <v/>
      </c>
      <c r="I286" s="77" t="str">
        <f>IFERROR(VLOOKUP($A286,DimSum_load!$A:$X,MATCH(DimSum!I$1,DimSum_load!$1:$1,0),0),"")</f>
        <v/>
      </c>
      <c r="J286" s="76" t="str">
        <f>IFERROR(VLOOKUP($A286,DimSum_load!$A:$X,MATCH(DimSum!J$1,DimSum_load!$1:$1,0),0),"")</f>
        <v/>
      </c>
      <c r="K286" s="76" t="str">
        <f>IFERROR(VLOOKUP($A286,DimSum_load!$A:$X,MATCH(DimSum!K$1,DimSum_load!$1:$1,0),0),"")</f>
        <v/>
      </c>
      <c r="L286" s="76" t="str">
        <f>IFERROR(VLOOKUP($A286,DimSum_load!$A:$X,MATCH(DimSum!L$1,DimSum_load!$1:$1,0),0),"")</f>
        <v/>
      </c>
      <c r="M286" s="76" t="str">
        <f>IFERROR(VLOOKUP($A286,DimSum_load!$A:$X,MATCH(DimSum!M$1,DimSum_load!$1:$1,0),0),"")</f>
        <v/>
      </c>
      <c r="N286" s="127" t="str">
        <f>IFERROR(VLOOKUP($A286,DimSum_load!$A:$X,MATCH(DimSum!$N$1,DimSum_load!$1:$1,0),0),"")</f>
        <v/>
      </c>
    </row>
    <row r="287" spans="1:14" x14ac:dyDescent="0.25">
      <c r="A287" s="74" t="str">
        <f>IFERROR(DimSum[[#This Row],[Index]],"")</f>
        <v/>
      </c>
      <c r="B287" s="75" t="str">
        <f>IFERROR(VLOOKUP($A287,DimSum_load!$A:$X,MATCH(DimSum!B$1,DimSum_load!$1:$1,0),0),"")</f>
        <v/>
      </c>
      <c r="C287" s="79" t="str">
        <f>IFERROR(VLOOKUP($A287,DimSum_load!$A:$X,MATCH(DimSum!C$1,DimSum_load!$1:$1,0),0),"")</f>
        <v/>
      </c>
      <c r="D287" s="75" t="str">
        <f>IFERROR(VLOOKUP($A287,DimSum_load!$A:$X,MATCH(DimSum!D$1,DimSum_load!$1:$1,0),0),"")</f>
        <v/>
      </c>
      <c r="E287" s="77" t="str">
        <f>IFERROR(VLOOKUP($A287,DimSum_load!$A:$X,MATCH(DimSum!E$1,DimSum_load!$1:$1,0),0),"")</f>
        <v/>
      </c>
      <c r="F287" s="75" t="str">
        <f>IFERROR(VLOOKUP($A287,DimSum_load!$A:$X,MATCH(DimSum!F$1,DimSum_load!$1:$1,0),0),"")</f>
        <v/>
      </c>
      <c r="G287" s="75" t="str">
        <f>IFERROR(VLOOKUP($A287,DimSum_load!$A:$X,MATCH(DimSum!G$1,DimSum_load!$1:$1,0),0),"")</f>
        <v/>
      </c>
      <c r="H287" s="75" t="str">
        <f>IFERROR(VLOOKUP($A287,DimSum_load!$A:$X,MATCH(DimSum!H$1,DimSum_load!$1:$1,0),0),"")</f>
        <v/>
      </c>
      <c r="I287" s="77" t="str">
        <f>IFERROR(VLOOKUP($A287,DimSum_load!$A:$X,MATCH(DimSum!I$1,DimSum_load!$1:$1,0),0),"")</f>
        <v/>
      </c>
      <c r="J287" s="76" t="str">
        <f>IFERROR(VLOOKUP($A287,DimSum_load!$A:$X,MATCH(DimSum!J$1,DimSum_load!$1:$1,0),0),"")</f>
        <v/>
      </c>
      <c r="K287" s="76" t="str">
        <f>IFERROR(VLOOKUP($A287,DimSum_load!$A:$X,MATCH(DimSum!K$1,DimSum_load!$1:$1,0),0),"")</f>
        <v/>
      </c>
      <c r="L287" s="76" t="str">
        <f>IFERROR(VLOOKUP($A287,DimSum_load!$A:$X,MATCH(DimSum!L$1,DimSum_load!$1:$1,0),0),"")</f>
        <v/>
      </c>
      <c r="M287" s="76" t="str">
        <f>IFERROR(VLOOKUP($A287,DimSum_load!$A:$X,MATCH(DimSum!M$1,DimSum_load!$1:$1,0),0),"")</f>
        <v/>
      </c>
      <c r="N287" s="127" t="str">
        <f>IFERROR(VLOOKUP($A287,DimSum_load!$A:$X,MATCH(DimSum!$N$1,DimSum_load!$1:$1,0),0),"")</f>
        <v/>
      </c>
    </row>
    <row r="288" spans="1:14" x14ac:dyDescent="0.25">
      <c r="A288" s="74" t="str">
        <f>IFERROR(DimSum[[#This Row],[Index]],"")</f>
        <v/>
      </c>
      <c r="B288" s="75" t="str">
        <f>IFERROR(VLOOKUP($A288,DimSum_load!$A:$X,MATCH(DimSum!B$1,DimSum_load!$1:$1,0),0),"")</f>
        <v/>
      </c>
      <c r="C288" s="79" t="str">
        <f>IFERROR(VLOOKUP($A288,DimSum_load!$A:$X,MATCH(DimSum!C$1,DimSum_load!$1:$1,0),0),"")</f>
        <v/>
      </c>
      <c r="D288" s="75" t="str">
        <f>IFERROR(VLOOKUP($A288,DimSum_load!$A:$X,MATCH(DimSum!D$1,DimSum_load!$1:$1,0),0),"")</f>
        <v/>
      </c>
      <c r="E288" s="77" t="str">
        <f>IFERROR(VLOOKUP($A288,DimSum_load!$A:$X,MATCH(DimSum!E$1,DimSum_load!$1:$1,0),0),"")</f>
        <v/>
      </c>
      <c r="F288" s="75" t="str">
        <f>IFERROR(VLOOKUP($A288,DimSum_load!$A:$X,MATCH(DimSum!F$1,DimSum_load!$1:$1,0),0),"")</f>
        <v/>
      </c>
      <c r="G288" s="75" t="str">
        <f>IFERROR(VLOOKUP($A288,DimSum_load!$A:$X,MATCH(DimSum!G$1,DimSum_load!$1:$1,0),0),"")</f>
        <v/>
      </c>
      <c r="H288" s="75" t="str">
        <f>IFERROR(VLOOKUP($A288,DimSum_load!$A:$X,MATCH(DimSum!H$1,DimSum_load!$1:$1,0),0),"")</f>
        <v/>
      </c>
      <c r="I288" s="77" t="str">
        <f>IFERROR(VLOOKUP($A288,DimSum_load!$A:$X,MATCH(DimSum!I$1,DimSum_load!$1:$1,0),0),"")</f>
        <v/>
      </c>
      <c r="J288" s="76" t="str">
        <f>IFERROR(VLOOKUP($A288,DimSum_load!$A:$X,MATCH(DimSum!J$1,DimSum_load!$1:$1,0),0),"")</f>
        <v/>
      </c>
      <c r="K288" s="76" t="str">
        <f>IFERROR(VLOOKUP($A288,DimSum_load!$A:$X,MATCH(DimSum!K$1,DimSum_load!$1:$1,0),0),"")</f>
        <v/>
      </c>
      <c r="L288" s="76" t="str">
        <f>IFERROR(VLOOKUP($A288,DimSum_load!$A:$X,MATCH(DimSum!L$1,DimSum_load!$1:$1,0),0),"")</f>
        <v/>
      </c>
      <c r="M288" s="76" t="str">
        <f>IFERROR(VLOOKUP($A288,DimSum_load!$A:$X,MATCH(DimSum!M$1,DimSum_load!$1:$1,0),0),"")</f>
        <v/>
      </c>
      <c r="N288" s="127" t="str">
        <f>IFERROR(VLOOKUP($A288,DimSum_load!$A:$X,MATCH(DimSum!$N$1,DimSum_load!$1:$1,0),0),"")</f>
        <v/>
      </c>
    </row>
    <row r="289" spans="1:14" x14ac:dyDescent="0.25">
      <c r="A289" s="74" t="str">
        <f>IFERROR(DimSum[[#This Row],[Index]],"")</f>
        <v/>
      </c>
      <c r="B289" s="75" t="str">
        <f>IFERROR(VLOOKUP($A289,DimSum_load!$A:$X,MATCH(DimSum!B$1,DimSum_load!$1:$1,0),0),"")</f>
        <v/>
      </c>
      <c r="C289" s="79" t="str">
        <f>IFERROR(VLOOKUP($A289,DimSum_load!$A:$X,MATCH(DimSum!C$1,DimSum_load!$1:$1,0),0),"")</f>
        <v/>
      </c>
      <c r="D289" s="75" t="str">
        <f>IFERROR(VLOOKUP($A289,DimSum_load!$A:$X,MATCH(DimSum!D$1,DimSum_load!$1:$1,0),0),"")</f>
        <v/>
      </c>
      <c r="E289" s="77" t="str">
        <f>IFERROR(VLOOKUP($A289,DimSum_load!$A:$X,MATCH(DimSum!E$1,DimSum_load!$1:$1,0),0),"")</f>
        <v/>
      </c>
      <c r="F289" s="75" t="str">
        <f>IFERROR(VLOOKUP($A289,DimSum_load!$A:$X,MATCH(DimSum!F$1,DimSum_load!$1:$1,0),0),"")</f>
        <v/>
      </c>
      <c r="G289" s="75" t="str">
        <f>IFERROR(VLOOKUP($A289,DimSum_load!$A:$X,MATCH(DimSum!G$1,DimSum_load!$1:$1,0),0),"")</f>
        <v/>
      </c>
      <c r="H289" s="75" t="str">
        <f>IFERROR(VLOOKUP($A289,DimSum_load!$A:$X,MATCH(DimSum!H$1,DimSum_load!$1:$1,0),0),"")</f>
        <v/>
      </c>
      <c r="I289" s="77" t="str">
        <f>IFERROR(VLOOKUP($A289,DimSum_load!$A:$X,MATCH(DimSum!I$1,DimSum_load!$1:$1,0),0),"")</f>
        <v/>
      </c>
      <c r="J289" s="76" t="str">
        <f>IFERROR(VLOOKUP($A289,DimSum_load!$A:$X,MATCH(DimSum!J$1,DimSum_load!$1:$1,0),0),"")</f>
        <v/>
      </c>
      <c r="K289" s="76" t="str">
        <f>IFERROR(VLOOKUP($A289,DimSum_load!$A:$X,MATCH(DimSum!K$1,DimSum_load!$1:$1,0),0),"")</f>
        <v/>
      </c>
      <c r="L289" s="76" t="str">
        <f>IFERROR(VLOOKUP($A289,DimSum_load!$A:$X,MATCH(DimSum!L$1,DimSum_load!$1:$1,0),0),"")</f>
        <v/>
      </c>
      <c r="M289" s="76" t="str">
        <f>IFERROR(VLOOKUP($A289,DimSum_load!$A:$X,MATCH(DimSum!M$1,DimSum_load!$1:$1,0),0),"")</f>
        <v/>
      </c>
      <c r="N289" s="127" t="str">
        <f>IFERROR(VLOOKUP($A289,DimSum_load!$A:$X,MATCH(DimSum!$N$1,DimSum_load!$1:$1,0),0),"")</f>
        <v/>
      </c>
    </row>
    <row r="290" spans="1:14" x14ac:dyDescent="0.25">
      <c r="A290" s="74" t="str">
        <f>IFERROR(DimSum[[#This Row],[Index]],"")</f>
        <v/>
      </c>
      <c r="B290" s="75" t="str">
        <f>IFERROR(VLOOKUP($A290,DimSum_load!$A:$X,MATCH(DimSum!B$1,DimSum_load!$1:$1,0),0),"")</f>
        <v/>
      </c>
      <c r="C290" s="79" t="str">
        <f>IFERROR(VLOOKUP($A290,DimSum_load!$A:$X,MATCH(DimSum!C$1,DimSum_load!$1:$1,0),0),"")</f>
        <v/>
      </c>
      <c r="D290" s="75" t="str">
        <f>IFERROR(VLOOKUP($A290,DimSum_load!$A:$X,MATCH(DimSum!D$1,DimSum_load!$1:$1,0),0),"")</f>
        <v/>
      </c>
      <c r="E290" s="77" t="str">
        <f>IFERROR(VLOOKUP($A290,DimSum_load!$A:$X,MATCH(DimSum!E$1,DimSum_load!$1:$1,0),0),"")</f>
        <v/>
      </c>
      <c r="F290" s="75" t="str">
        <f>IFERROR(VLOOKUP($A290,DimSum_load!$A:$X,MATCH(DimSum!F$1,DimSum_load!$1:$1,0),0),"")</f>
        <v/>
      </c>
      <c r="G290" s="75" t="str">
        <f>IFERROR(VLOOKUP($A290,DimSum_load!$A:$X,MATCH(DimSum!G$1,DimSum_load!$1:$1,0),0),"")</f>
        <v/>
      </c>
      <c r="H290" s="75" t="str">
        <f>IFERROR(VLOOKUP($A290,DimSum_load!$A:$X,MATCH(DimSum!H$1,DimSum_load!$1:$1,0),0),"")</f>
        <v/>
      </c>
      <c r="I290" s="77" t="str">
        <f>IFERROR(VLOOKUP($A290,DimSum_load!$A:$X,MATCH(DimSum!I$1,DimSum_load!$1:$1,0),0),"")</f>
        <v/>
      </c>
      <c r="J290" s="76" t="str">
        <f>IFERROR(VLOOKUP($A290,DimSum_load!$A:$X,MATCH(DimSum!J$1,DimSum_load!$1:$1,0),0),"")</f>
        <v/>
      </c>
      <c r="K290" s="76" t="str">
        <f>IFERROR(VLOOKUP($A290,DimSum_load!$A:$X,MATCH(DimSum!K$1,DimSum_load!$1:$1,0),0),"")</f>
        <v/>
      </c>
      <c r="L290" s="76" t="str">
        <f>IFERROR(VLOOKUP($A290,DimSum_load!$A:$X,MATCH(DimSum!L$1,DimSum_load!$1:$1,0),0),"")</f>
        <v/>
      </c>
      <c r="M290" s="76" t="str">
        <f>IFERROR(VLOOKUP($A290,DimSum_load!$A:$X,MATCH(DimSum!M$1,DimSum_load!$1:$1,0),0),"")</f>
        <v/>
      </c>
      <c r="N290" s="127" t="str">
        <f>IFERROR(VLOOKUP($A290,DimSum_load!$A:$X,MATCH(DimSum!$N$1,DimSum_load!$1:$1,0),0),"")</f>
        <v/>
      </c>
    </row>
    <row r="291" spans="1:14" x14ac:dyDescent="0.25">
      <c r="A291" s="74" t="str">
        <f>IFERROR(DimSum[[#This Row],[Index]],"")</f>
        <v/>
      </c>
      <c r="B291" s="75" t="str">
        <f>IFERROR(VLOOKUP($A291,DimSum_load!$A:$X,MATCH(DimSum!B$1,DimSum_load!$1:$1,0),0),"")</f>
        <v/>
      </c>
      <c r="C291" s="79" t="str">
        <f>IFERROR(VLOOKUP($A291,DimSum_load!$A:$X,MATCH(DimSum!C$1,DimSum_load!$1:$1,0),0),"")</f>
        <v/>
      </c>
      <c r="D291" s="75" t="str">
        <f>IFERROR(VLOOKUP($A291,DimSum_load!$A:$X,MATCH(DimSum!D$1,DimSum_load!$1:$1,0),0),"")</f>
        <v/>
      </c>
      <c r="E291" s="77" t="str">
        <f>IFERROR(VLOOKUP($A291,DimSum_load!$A:$X,MATCH(DimSum!E$1,DimSum_load!$1:$1,0),0),"")</f>
        <v/>
      </c>
      <c r="F291" s="75" t="str">
        <f>IFERROR(VLOOKUP($A291,DimSum_load!$A:$X,MATCH(DimSum!F$1,DimSum_load!$1:$1,0),0),"")</f>
        <v/>
      </c>
      <c r="G291" s="75" t="str">
        <f>IFERROR(VLOOKUP($A291,DimSum_load!$A:$X,MATCH(DimSum!G$1,DimSum_load!$1:$1,0),0),"")</f>
        <v/>
      </c>
      <c r="H291" s="75" t="str">
        <f>IFERROR(VLOOKUP($A291,DimSum_load!$A:$X,MATCH(DimSum!H$1,DimSum_load!$1:$1,0),0),"")</f>
        <v/>
      </c>
      <c r="I291" s="77" t="str">
        <f>IFERROR(VLOOKUP($A291,DimSum_load!$A:$X,MATCH(DimSum!I$1,DimSum_load!$1:$1,0),0),"")</f>
        <v/>
      </c>
      <c r="J291" s="76" t="str">
        <f>IFERROR(VLOOKUP($A291,DimSum_load!$A:$X,MATCH(DimSum!J$1,DimSum_load!$1:$1,0),0),"")</f>
        <v/>
      </c>
      <c r="K291" s="76" t="str">
        <f>IFERROR(VLOOKUP($A291,DimSum_load!$A:$X,MATCH(DimSum!K$1,DimSum_load!$1:$1,0),0),"")</f>
        <v/>
      </c>
      <c r="L291" s="76" t="str">
        <f>IFERROR(VLOOKUP($A291,DimSum_load!$A:$X,MATCH(DimSum!L$1,DimSum_load!$1:$1,0),0),"")</f>
        <v/>
      </c>
      <c r="M291" s="76" t="str">
        <f>IFERROR(VLOOKUP($A291,DimSum_load!$A:$X,MATCH(DimSum!M$1,DimSum_load!$1:$1,0),0),"")</f>
        <v/>
      </c>
      <c r="N291" s="127" t="str">
        <f>IFERROR(VLOOKUP($A291,DimSum_load!$A:$X,MATCH(DimSum!$N$1,DimSum_load!$1:$1,0),0),"")</f>
        <v/>
      </c>
    </row>
    <row r="292" spans="1:14" x14ac:dyDescent="0.25">
      <c r="A292" s="74" t="str">
        <f>IFERROR(DimSum[[#This Row],[Index]],"")</f>
        <v/>
      </c>
      <c r="B292" s="75" t="str">
        <f>IFERROR(VLOOKUP($A292,DimSum_load!$A:$X,MATCH(DimSum!B$1,DimSum_load!$1:$1,0),0),"")</f>
        <v/>
      </c>
      <c r="C292" s="79" t="str">
        <f>IFERROR(VLOOKUP($A292,DimSum_load!$A:$X,MATCH(DimSum!C$1,DimSum_load!$1:$1,0),0),"")</f>
        <v/>
      </c>
      <c r="D292" s="75" t="str">
        <f>IFERROR(VLOOKUP($A292,DimSum_load!$A:$X,MATCH(DimSum!D$1,DimSum_load!$1:$1,0),0),"")</f>
        <v/>
      </c>
      <c r="E292" s="77" t="str">
        <f>IFERROR(VLOOKUP($A292,DimSum_load!$A:$X,MATCH(DimSum!E$1,DimSum_load!$1:$1,0),0),"")</f>
        <v/>
      </c>
      <c r="F292" s="75" t="str">
        <f>IFERROR(VLOOKUP($A292,DimSum_load!$A:$X,MATCH(DimSum!F$1,DimSum_load!$1:$1,0),0),"")</f>
        <v/>
      </c>
      <c r="G292" s="75" t="str">
        <f>IFERROR(VLOOKUP($A292,DimSum_load!$A:$X,MATCH(DimSum!G$1,DimSum_load!$1:$1,0),0),"")</f>
        <v/>
      </c>
      <c r="H292" s="75" t="str">
        <f>IFERROR(VLOOKUP($A292,DimSum_load!$A:$X,MATCH(DimSum!H$1,DimSum_load!$1:$1,0),0),"")</f>
        <v/>
      </c>
      <c r="I292" s="77" t="str">
        <f>IFERROR(VLOOKUP($A292,DimSum_load!$A:$X,MATCH(DimSum!I$1,DimSum_load!$1:$1,0),0),"")</f>
        <v/>
      </c>
      <c r="J292" s="76" t="str">
        <f>IFERROR(VLOOKUP($A292,DimSum_load!$A:$X,MATCH(DimSum!J$1,DimSum_load!$1:$1,0),0),"")</f>
        <v/>
      </c>
      <c r="K292" s="76" t="str">
        <f>IFERROR(VLOOKUP($A292,DimSum_load!$A:$X,MATCH(DimSum!K$1,DimSum_load!$1:$1,0),0),"")</f>
        <v/>
      </c>
      <c r="L292" s="76" t="str">
        <f>IFERROR(VLOOKUP($A292,DimSum_load!$A:$X,MATCH(DimSum!L$1,DimSum_load!$1:$1,0),0),"")</f>
        <v/>
      </c>
      <c r="M292" s="76" t="str">
        <f>IFERROR(VLOOKUP($A292,DimSum_load!$A:$X,MATCH(DimSum!M$1,DimSum_load!$1:$1,0),0),"")</f>
        <v/>
      </c>
      <c r="N292" s="127" t="str">
        <f>IFERROR(VLOOKUP($A292,DimSum_load!$A:$X,MATCH(DimSum!$N$1,DimSum_load!$1:$1,0),0),"")</f>
        <v/>
      </c>
    </row>
    <row r="293" spans="1:14" x14ac:dyDescent="0.25">
      <c r="A293" s="74" t="str">
        <f>IFERROR(DimSum[[#This Row],[Index]],"")</f>
        <v/>
      </c>
      <c r="B293" s="75" t="str">
        <f>IFERROR(VLOOKUP($A293,DimSum_load!$A:$X,MATCH(DimSum!B$1,DimSum_load!$1:$1,0),0),"")</f>
        <v/>
      </c>
      <c r="C293" s="79" t="str">
        <f>IFERROR(VLOOKUP($A293,DimSum_load!$A:$X,MATCH(DimSum!C$1,DimSum_load!$1:$1,0),0),"")</f>
        <v/>
      </c>
      <c r="D293" s="75" t="str">
        <f>IFERROR(VLOOKUP($A293,DimSum_load!$A:$X,MATCH(DimSum!D$1,DimSum_load!$1:$1,0),0),"")</f>
        <v/>
      </c>
      <c r="E293" s="77" t="str">
        <f>IFERROR(VLOOKUP($A293,DimSum_load!$A:$X,MATCH(DimSum!E$1,DimSum_load!$1:$1,0),0),"")</f>
        <v/>
      </c>
      <c r="F293" s="75" t="str">
        <f>IFERROR(VLOOKUP($A293,DimSum_load!$A:$X,MATCH(DimSum!F$1,DimSum_load!$1:$1,0),0),"")</f>
        <v/>
      </c>
      <c r="G293" s="75" t="str">
        <f>IFERROR(VLOOKUP($A293,DimSum_load!$A:$X,MATCH(DimSum!G$1,DimSum_load!$1:$1,0),0),"")</f>
        <v/>
      </c>
      <c r="H293" s="75" t="str">
        <f>IFERROR(VLOOKUP($A293,DimSum_load!$A:$X,MATCH(DimSum!H$1,DimSum_load!$1:$1,0),0),"")</f>
        <v/>
      </c>
      <c r="I293" s="77" t="str">
        <f>IFERROR(VLOOKUP($A293,DimSum_load!$A:$X,MATCH(DimSum!I$1,DimSum_load!$1:$1,0),0),"")</f>
        <v/>
      </c>
      <c r="J293" s="76" t="str">
        <f>IFERROR(VLOOKUP($A293,DimSum_load!$A:$X,MATCH(DimSum!J$1,DimSum_load!$1:$1,0),0),"")</f>
        <v/>
      </c>
      <c r="K293" s="76" t="str">
        <f>IFERROR(VLOOKUP($A293,DimSum_load!$A:$X,MATCH(DimSum!K$1,DimSum_load!$1:$1,0),0),"")</f>
        <v/>
      </c>
      <c r="L293" s="76" t="str">
        <f>IFERROR(VLOOKUP($A293,DimSum_load!$A:$X,MATCH(DimSum!L$1,DimSum_load!$1:$1,0),0),"")</f>
        <v/>
      </c>
      <c r="M293" s="76" t="str">
        <f>IFERROR(VLOOKUP($A293,DimSum_load!$A:$X,MATCH(DimSum!M$1,DimSum_load!$1:$1,0),0),"")</f>
        <v/>
      </c>
      <c r="N293" s="127" t="str">
        <f>IFERROR(VLOOKUP($A293,DimSum_load!$A:$X,MATCH(DimSum!$N$1,DimSum_load!$1:$1,0),0),"")</f>
        <v/>
      </c>
    </row>
    <row r="294" spans="1:14" x14ac:dyDescent="0.25">
      <c r="A294" s="74" t="str">
        <f>IFERROR(DimSum[[#This Row],[Index]],"")</f>
        <v/>
      </c>
      <c r="B294" s="75" t="str">
        <f>IFERROR(VLOOKUP($A294,DimSum_load!$A:$X,MATCH(DimSum!B$1,DimSum_load!$1:$1,0),0),"")</f>
        <v/>
      </c>
      <c r="C294" s="79" t="str">
        <f>IFERROR(VLOOKUP($A294,DimSum_load!$A:$X,MATCH(DimSum!C$1,DimSum_load!$1:$1,0),0),"")</f>
        <v/>
      </c>
      <c r="D294" s="75" t="str">
        <f>IFERROR(VLOOKUP($A294,DimSum_load!$A:$X,MATCH(DimSum!D$1,DimSum_load!$1:$1,0),0),"")</f>
        <v/>
      </c>
      <c r="E294" s="77" t="str">
        <f>IFERROR(VLOOKUP($A294,DimSum_load!$A:$X,MATCH(DimSum!E$1,DimSum_load!$1:$1,0),0),"")</f>
        <v/>
      </c>
      <c r="F294" s="75" t="str">
        <f>IFERROR(VLOOKUP($A294,DimSum_load!$A:$X,MATCH(DimSum!F$1,DimSum_load!$1:$1,0),0),"")</f>
        <v/>
      </c>
      <c r="G294" s="75" t="str">
        <f>IFERROR(VLOOKUP($A294,DimSum_load!$A:$X,MATCH(DimSum!G$1,DimSum_load!$1:$1,0),0),"")</f>
        <v/>
      </c>
      <c r="H294" s="75" t="str">
        <f>IFERROR(VLOOKUP($A294,DimSum_load!$A:$X,MATCH(DimSum!H$1,DimSum_load!$1:$1,0),0),"")</f>
        <v/>
      </c>
      <c r="I294" s="77" t="str">
        <f>IFERROR(VLOOKUP($A294,DimSum_load!$A:$X,MATCH(DimSum!I$1,DimSum_load!$1:$1,0),0),"")</f>
        <v/>
      </c>
      <c r="J294" s="76" t="str">
        <f>IFERROR(VLOOKUP($A294,DimSum_load!$A:$X,MATCH(DimSum!J$1,DimSum_load!$1:$1,0),0),"")</f>
        <v/>
      </c>
      <c r="K294" s="76" t="str">
        <f>IFERROR(VLOOKUP($A294,DimSum_load!$A:$X,MATCH(DimSum!K$1,DimSum_load!$1:$1,0),0),"")</f>
        <v/>
      </c>
      <c r="L294" s="76" t="str">
        <f>IFERROR(VLOOKUP($A294,DimSum_load!$A:$X,MATCH(DimSum!L$1,DimSum_load!$1:$1,0),0),"")</f>
        <v/>
      </c>
      <c r="M294" s="76" t="str">
        <f>IFERROR(VLOOKUP($A294,DimSum_load!$A:$X,MATCH(DimSum!M$1,DimSum_load!$1:$1,0),0),"")</f>
        <v/>
      </c>
      <c r="N294" s="127" t="str">
        <f>IFERROR(VLOOKUP($A294,DimSum_load!$A:$X,MATCH(DimSum!$N$1,DimSum_load!$1:$1,0),0),"")</f>
        <v/>
      </c>
    </row>
    <row r="295" spans="1:14" x14ac:dyDescent="0.25">
      <c r="A295" s="74" t="str">
        <f>IFERROR(DimSum[[#This Row],[Index]],"")</f>
        <v/>
      </c>
      <c r="B295" s="75" t="str">
        <f>IFERROR(VLOOKUP($A295,DimSum_load!$A:$X,MATCH(DimSum!B$1,DimSum_load!$1:$1,0),0),"")</f>
        <v/>
      </c>
      <c r="C295" s="79" t="str">
        <f>IFERROR(VLOOKUP($A295,DimSum_load!$A:$X,MATCH(DimSum!C$1,DimSum_load!$1:$1,0),0),"")</f>
        <v/>
      </c>
      <c r="D295" s="75" t="str">
        <f>IFERROR(VLOOKUP($A295,DimSum_load!$A:$X,MATCH(DimSum!D$1,DimSum_load!$1:$1,0),0),"")</f>
        <v/>
      </c>
      <c r="E295" s="77" t="str">
        <f>IFERROR(VLOOKUP($A295,DimSum_load!$A:$X,MATCH(DimSum!E$1,DimSum_load!$1:$1,0),0),"")</f>
        <v/>
      </c>
      <c r="F295" s="75" t="str">
        <f>IFERROR(VLOOKUP($A295,DimSum_load!$A:$X,MATCH(DimSum!F$1,DimSum_load!$1:$1,0),0),"")</f>
        <v/>
      </c>
      <c r="G295" s="75" t="str">
        <f>IFERROR(VLOOKUP($A295,DimSum_load!$A:$X,MATCH(DimSum!G$1,DimSum_load!$1:$1,0),0),"")</f>
        <v/>
      </c>
      <c r="H295" s="75" t="str">
        <f>IFERROR(VLOOKUP($A295,DimSum_load!$A:$X,MATCH(DimSum!H$1,DimSum_load!$1:$1,0),0),"")</f>
        <v/>
      </c>
      <c r="I295" s="77" t="str">
        <f>IFERROR(VLOOKUP($A295,DimSum_load!$A:$X,MATCH(DimSum!I$1,DimSum_load!$1:$1,0),0),"")</f>
        <v/>
      </c>
      <c r="J295" s="76" t="str">
        <f>IFERROR(VLOOKUP($A295,DimSum_load!$A:$X,MATCH(DimSum!J$1,DimSum_load!$1:$1,0),0),"")</f>
        <v/>
      </c>
      <c r="K295" s="76" t="str">
        <f>IFERROR(VLOOKUP($A295,DimSum_load!$A:$X,MATCH(DimSum!K$1,DimSum_load!$1:$1,0),0),"")</f>
        <v/>
      </c>
      <c r="L295" s="76" t="str">
        <f>IFERROR(VLOOKUP($A295,DimSum_load!$A:$X,MATCH(DimSum!L$1,DimSum_load!$1:$1,0),0),"")</f>
        <v/>
      </c>
      <c r="M295" s="76" t="str">
        <f>IFERROR(VLOOKUP($A295,DimSum_load!$A:$X,MATCH(DimSum!M$1,DimSum_load!$1:$1,0),0),"")</f>
        <v/>
      </c>
      <c r="N295" s="127" t="str">
        <f>IFERROR(VLOOKUP($A295,DimSum_load!$A:$X,MATCH(DimSum!$N$1,DimSum_load!$1:$1,0),0),"")</f>
        <v/>
      </c>
    </row>
    <row r="296" spans="1:14" x14ac:dyDescent="0.25">
      <c r="A296" s="74" t="str">
        <f>IFERROR(DimSum[[#This Row],[Index]],"")</f>
        <v/>
      </c>
      <c r="B296" s="75" t="str">
        <f>IFERROR(VLOOKUP($A296,DimSum_load!$A:$X,MATCH(DimSum!B$1,DimSum_load!$1:$1,0),0),"")</f>
        <v/>
      </c>
      <c r="C296" s="79" t="str">
        <f>IFERROR(VLOOKUP($A296,DimSum_load!$A:$X,MATCH(DimSum!C$1,DimSum_load!$1:$1,0),0),"")</f>
        <v/>
      </c>
      <c r="D296" s="75" t="str">
        <f>IFERROR(VLOOKUP($A296,DimSum_load!$A:$X,MATCH(DimSum!D$1,DimSum_load!$1:$1,0),0),"")</f>
        <v/>
      </c>
      <c r="E296" s="77" t="str">
        <f>IFERROR(VLOOKUP($A296,DimSum_load!$A:$X,MATCH(DimSum!E$1,DimSum_load!$1:$1,0),0),"")</f>
        <v/>
      </c>
      <c r="F296" s="75" t="str">
        <f>IFERROR(VLOOKUP($A296,DimSum_load!$A:$X,MATCH(DimSum!F$1,DimSum_load!$1:$1,0),0),"")</f>
        <v/>
      </c>
      <c r="G296" s="75" t="str">
        <f>IFERROR(VLOOKUP($A296,DimSum_load!$A:$X,MATCH(DimSum!G$1,DimSum_load!$1:$1,0),0),"")</f>
        <v/>
      </c>
      <c r="H296" s="75" t="str">
        <f>IFERROR(VLOOKUP($A296,DimSum_load!$A:$X,MATCH(DimSum!H$1,DimSum_load!$1:$1,0),0),"")</f>
        <v/>
      </c>
      <c r="I296" s="77" t="str">
        <f>IFERROR(VLOOKUP($A296,DimSum_load!$A:$X,MATCH(DimSum!I$1,DimSum_load!$1:$1,0),0),"")</f>
        <v/>
      </c>
      <c r="J296" s="76" t="str">
        <f>IFERROR(VLOOKUP($A296,DimSum_load!$A:$X,MATCH(DimSum!J$1,DimSum_load!$1:$1,0),0),"")</f>
        <v/>
      </c>
      <c r="K296" s="76" t="str">
        <f>IFERROR(VLOOKUP($A296,DimSum_load!$A:$X,MATCH(DimSum!K$1,DimSum_load!$1:$1,0),0),"")</f>
        <v/>
      </c>
      <c r="L296" s="76" t="str">
        <f>IFERROR(VLOOKUP($A296,DimSum_load!$A:$X,MATCH(DimSum!L$1,DimSum_load!$1:$1,0),0),"")</f>
        <v/>
      </c>
      <c r="M296" s="76" t="str">
        <f>IFERROR(VLOOKUP($A296,DimSum_load!$A:$X,MATCH(DimSum!M$1,DimSum_load!$1:$1,0),0),"")</f>
        <v/>
      </c>
      <c r="N296" s="127" t="str">
        <f>IFERROR(VLOOKUP($A296,DimSum_load!$A:$X,MATCH(DimSum!$N$1,DimSum_load!$1:$1,0),0),"")</f>
        <v/>
      </c>
    </row>
    <row r="297" spans="1:14" x14ac:dyDescent="0.25">
      <c r="A297" s="74" t="str">
        <f>IFERROR(DimSum[[#This Row],[Index]],"")</f>
        <v/>
      </c>
      <c r="B297" s="75" t="str">
        <f>IFERROR(VLOOKUP($A297,DimSum_load!$A:$X,MATCH(DimSum!B$1,DimSum_load!$1:$1,0),0),"")</f>
        <v/>
      </c>
      <c r="C297" s="79" t="str">
        <f>IFERROR(VLOOKUP($A297,DimSum_load!$A:$X,MATCH(DimSum!C$1,DimSum_load!$1:$1,0),0),"")</f>
        <v/>
      </c>
      <c r="D297" s="75" t="str">
        <f>IFERROR(VLOOKUP($A297,DimSum_load!$A:$X,MATCH(DimSum!D$1,DimSum_load!$1:$1,0),0),"")</f>
        <v/>
      </c>
      <c r="E297" s="77" t="str">
        <f>IFERROR(VLOOKUP($A297,DimSum_load!$A:$X,MATCH(DimSum!E$1,DimSum_load!$1:$1,0),0),"")</f>
        <v/>
      </c>
      <c r="F297" s="75" t="str">
        <f>IFERROR(VLOOKUP($A297,DimSum_load!$A:$X,MATCH(DimSum!F$1,DimSum_load!$1:$1,0),0),"")</f>
        <v/>
      </c>
      <c r="G297" s="75" t="str">
        <f>IFERROR(VLOOKUP($A297,DimSum_load!$A:$X,MATCH(DimSum!G$1,DimSum_load!$1:$1,0),0),"")</f>
        <v/>
      </c>
      <c r="H297" s="75" t="str">
        <f>IFERROR(VLOOKUP($A297,DimSum_load!$A:$X,MATCH(DimSum!H$1,DimSum_load!$1:$1,0),0),"")</f>
        <v/>
      </c>
      <c r="I297" s="77" t="str">
        <f>IFERROR(VLOOKUP($A297,DimSum_load!$A:$X,MATCH(DimSum!I$1,DimSum_load!$1:$1,0),0),"")</f>
        <v/>
      </c>
      <c r="J297" s="76" t="str">
        <f>IFERROR(VLOOKUP($A297,DimSum_load!$A:$X,MATCH(DimSum!J$1,DimSum_load!$1:$1,0),0),"")</f>
        <v/>
      </c>
      <c r="K297" s="76" t="str">
        <f>IFERROR(VLOOKUP($A297,DimSum_load!$A:$X,MATCH(DimSum!K$1,DimSum_load!$1:$1,0),0),"")</f>
        <v/>
      </c>
      <c r="L297" s="76" t="str">
        <f>IFERROR(VLOOKUP($A297,DimSum_load!$A:$X,MATCH(DimSum!L$1,DimSum_load!$1:$1,0),0),"")</f>
        <v/>
      </c>
      <c r="M297" s="76" t="str">
        <f>IFERROR(VLOOKUP($A297,DimSum_load!$A:$X,MATCH(DimSum!M$1,DimSum_load!$1:$1,0),0),"")</f>
        <v/>
      </c>
      <c r="N297" s="127" t="str">
        <f>IFERROR(VLOOKUP($A297,DimSum_load!$A:$X,MATCH(DimSum!$N$1,DimSum_load!$1:$1,0),0),"")</f>
        <v/>
      </c>
    </row>
    <row r="298" spans="1:14" x14ac:dyDescent="0.25">
      <c r="A298" s="74" t="str">
        <f>IFERROR(DimSum[[#This Row],[Index]],"")</f>
        <v/>
      </c>
      <c r="B298" s="75" t="str">
        <f>IFERROR(VLOOKUP($A298,DimSum_load!$A:$X,MATCH(DimSum!B$1,DimSum_load!$1:$1,0),0),"")</f>
        <v/>
      </c>
      <c r="C298" s="79" t="str">
        <f>IFERROR(VLOOKUP($A298,DimSum_load!$A:$X,MATCH(DimSum!C$1,DimSum_load!$1:$1,0),0),"")</f>
        <v/>
      </c>
      <c r="D298" s="75" t="str">
        <f>IFERROR(VLOOKUP($A298,DimSum_load!$A:$X,MATCH(DimSum!D$1,DimSum_load!$1:$1,0),0),"")</f>
        <v/>
      </c>
      <c r="E298" s="77" t="str">
        <f>IFERROR(VLOOKUP($A298,DimSum_load!$A:$X,MATCH(DimSum!E$1,DimSum_load!$1:$1,0),0),"")</f>
        <v/>
      </c>
      <c r="F298" s="75" t="str">
        <f>IFERROR(VLOOKUP($A298,DimSum_load!$A:$X,MATCH(DimSum!F$1,DimSum_load!$1:$1,0),0),"")</f>
        <v/>
      </c>
      <c r="G298" s="75" t="str">
        <f>IFERROR(VLOOKUP($A298,DimSum_load!$A:$X,MATCH(DimSum!G$1,DimSum_load!$1:$1,0),0),"")</f>
        <v/>
      </c>
      <c r="H298" s="75" t="str">
        <f>IFERROR(VLOOKUP($A298,DimSum_load!$A:$X,MATCH(DimSum!H$1,DimSum_load!$1:$1,0),0),"")</f>
        <v/>
      </c>
      <c r="I298" s="77" t="str">
        <f>IFERROR(VLOOKUP($A298,DimSum_load!$A:$X,MATCH(DimSum!I$1,DimSum_load!$1:$1,0),0),"")</f>
        <v/>
      </c>
      <c r="J298" s="76" t="str">
        <f>IFERROR(VLOOKUP($A298,DimSum_load!$A:$X,MATCH(DimSum!J$1,DimSum_load!$1:$1,0),0),"")</f>
        <v/>
      </c>
      <c r="K298" s="76" t="str">
        <f>IFERROR(VLOOKUP($A298,DimSum_load!$A:$X,MATCH(DimSum!K$1,DimSum_load!$1:$1,0),0),"")</f>
        <v/>
      </c>
      <c r="L298" s="76" t="str">
        <f>IFERROR(VLOOKUP($A298,DimSum_load!$A:$X,MATCH(DimSum!L$1,DimSum_load!$1:$1,0),0),"")</f>
        <v/>
      </c>
      <c r="M298" s="76" t="str">
        <f>IFERROR(VLOOKUP($A298,DimSum_load!$A:$X,MATCH(DimSum!M$1,DimSum_load!$1:$1,0),0),"")</f>
        <v/>
      </c>
      <c r="N298" s="127" t="str">
        <f>IFERROR(VLOOKUP($A298,DimSum_load!$A:$X,MATCH(DimSum!$N$1,DimSum_load!$1:$1,0),0),"")</f>
        <v/>
      </c>
    </row>
    <row r="299" spans="1:14" x14ac:dyDescent="0.25">
      <c r="A299" s="74" t="str">
        <f>IFERROR(DimSum[[#This Row],[Index]],"")</f>
        <v/>
      </c>
      <c r="B299" s="75" t="str">
        <f>IFERROR(VLOOKUP($A299,DimSum_load!$A:$X,MATCH(DimSum!B$1,DimSum_load!$1:$1,0),0),"")</f>
        <v/>
      </c>
      <c r="C299" s="79" t="str">
        <f>IFERROR(VLOOKUP($A299,DimSum_load!$A:$X,MATCH(DimSum!C$1,DimSum_load!$1:$1,0),0),"")</f>
        <v/>
      </c>
      <c r="D299" s="75" t="str">
        <f>IFERROR(VLOOKUP($A299,DimSum_load!$A:$X,MATCH(DimSum!D$1,DimSum_load!$1:$1,0),0),"")</f>
        <v/>
      </c>
      <c r="E299" s="77" t="str">
        <f>IFERROR(VLOOKUP($A299,DimSum_load!$A:$X,MATCH(DimSum!E$1,DimSum_load!$1:$1,0),0),"")</f>
        <v/>
      </c>
      <c r="F299" s="75" t="str">
        <f>IFERROR(VLOOKUP($A299,DimSum_load!$A:$X,MATCH(DimSum!F$1,DimSum_load!$1:$1,0),0),"")</f>
        <v/>
      </c>
      <c r="G299" s="75" t="str">
        <f>IFERROR(VLOOKUP($A299,DimSum_load!$A:$X,MATCH(DimSum!G$1,DimSum_load!$1:$1,0),0),"")</f>
        <v/>
      </c>
      <c r="H299" s="75" t="str">
        <f>IFERROR(VLOOKUP($A299,DimSum_load!$A:$X,MATCH(DimSum!H$1,DimSum_load!$1:$1,0),0),"")</f>
        <v/>
      </c>
      <c r="I299" s="77" t="str">
        <f>IFERROR(VLOOKUP($A299,DimSum_load!$A:$X,MATCH(DimSum!I$1,DimSum_load!$1:$1,0),0),"")</f>
        <v/>
      </c>
      <c r="J299" s="76" t="str">
        <f>IFERROR(VLOOKUP($A299,DimSum_load!$A:$X,MATCH(DimSum!J$1,DimSum_load!$1:$1,0),0),"")</f>
        <v/>
      </c>
      <c r="K299" s="76" t="str">
        <f>IFERROR(VLOOKUP($A299,DimSum_load!$A:$X,MATCH(DimSum!K$1,DimSum_load!$1:$1,0),0),"")</f>
        <v/>
      </c>
      <c r="L299" s="76" t="str">
        <f>IFERROR(VLOOKUP($A299,DimSum_load!$A:$X,MATCH(DimSum!L$1,DimSum_load!$1:$1,0),0),"")</f>
        <v/>
      </c>
      <c r="M299" s="76" t="str">
        <f>IFERROR(VLOOKUP($A299,DimSum_load!$A:$X,MATCH(DimSum!M$1,DimSum_load!$1:$1,0),0),"")</f>
        <v/>
      </c>
      <c r="N299" s="127" t="str">
        <f>IFERROR(VLOOKUP($A299,DimSum_load!$A:$X,MATCH(DimSum!$N$1,DimSum_load!$1:$1,0),0),"")</f>
        <v/>
      </c>
    </row>
    <row r="300" spans="1:14" x14ac:dyDescent="0.25">
      <c r="A300" s="74" t="str">
        <f>IFERROR(DimSum[[#This Row],[Index]],"")</f>
        <v/>
      </c>
      <c r="B300" s="75" t="str">
        <f>IFERROR(VLOOKUP($A300,DimSum_load!$A:$X,MATCH(DimSum!B$1,DimSum_load!$1:$1,0),0),"")</f>
        <v/>
      </c>
      <c r="C300" s="79" t="str">
        <f>IFERROR(VLOOKUP($A300,DimSum_load!$A:$X,MATCH(DimSum!C$1,DimSum_load!$1:$1,0),0),"")</f>
        <v/>
      </c>
      <c r="D300" s="75" t="str">
        <f>IFERROR(VLOOKUP($A300,DimSum_load!$A:$X,MATCH(DimSum!D$1,DimSum_load!$1:$1,0),0),"")</f>
        <v/>
      </c>
      <c r="E300" s="77" t="str">
        <f>IFERROR(VLOOKUP($A300,DimSum_load!$A:$X,MATCH(DimSum!E$1,DimSum_load!$1:$1,0),0),"")</f>
        <v/>
      </c>
      <c r="F300" s="75" t="str">
        <f>IFERROR(VLOOKUP($A300,DimSum_load!$A:$X,MATCH(DimSum!F$1,DimSum_load!$1:$1,0),0),"")</f>
        <v/>
      </c>
      <c r="G300" s="75" t="str">
        <f>IFERROR(VLOOKUP($A300,DimSum_load!$A:$X,MATCH(DimSum!G$1,DimSum_load!$1:$1,0),0),"")</f>
        <v/>
      </c>
      <c r="H300" s="75" t="str">
        <f>IFERROR(VLOOKUP($A300,DimSum_load!$A:$X,MATCH(DimSum!H$1,DimSum_load!$1:$1,0),0),"")</f>
        <v/>
      </c>
      <c r="I300" s="77" t="str">
        <f>IFERROR(VLOOKUP($A300,DimSum_load!$A:$X,MATCH(DimSum!I$1,DimSum_load!$1:$1,0),0),"")</f>
        <v/>
      </c>
      <c r="J300" s="76" t="str">
        <f>IFERROR(VLOOKUP($A300,DimSum_load!$A:$X,MATCH(DimSum!J$1,DimSum_load!$1:$1,0),0),"")</f>
        <v/>
      </c>
      <c r="K300" s="76" t="str">
        <f>IFERROR(VLOOKUP($A300,DimSum_load!$A:$X,MATCH(DimSum!K$1,DimSum_load!$1:$1,0),0),"")</f>
        <v/>
      </c>
      <c r="L300" s="76" t="str">
        <f>IFERROR(VLOOKUP($A300,DimSum_load!$A:$X,MATCH(DimSum!L$1,DimSum_load!$1:$1,0),0),"")</f>
        <v/>
      </c>
      <c r="M300" s="76" t="str">
        <f>IFERROR(VLOOKUP($A300,DimSum_load!$A:$X,MATCH(DimSum!M$1,DimSum_load!$1:$1,0),0),"")</f>
        <v/>
      </c>
      <c r="N300" s="127" t="str">
        <f>IFERROR(VLOOKUP($A300,DimSum_load!$A:$X,MATCH(DimSum!$N$1,DimSum_load!$1:$1,0),0),"")</f>
        <v/>
      </c>
    </row>
    <row r="301" spans="1:14" x14ac:dyDescent="0.25">
      <c r="A301" s="74" t="str">
        <f>IFERROR(DimSum[[#This Row],[Index]],"")</f>
        <v/>
      </c>
      <c r="B301" s="75" t="str">
        <f>IFERROR(VLOOKUP($A301,DimSum_load!$A:$X,MATCH(DimSum!B$1,DimSum_load!$1:$1,0),0),"")</f>
        <v/>
      </c>
      <c r="C301" s="79" t="str">
        <f>IFERROR(VLOOKUP($A301,DimSum_load!$A:$X,MATCH(DimSum!C$1,DimSum_load!$1:$1,0),0),"")</f>
        <v/>
      </c>
      <c r="D301" s="75" t="str">
        <f>IFERROR(VLOOKUP($A301,DimSum_load!$A:$X,MATCH(DimSum!D$1,DimSum_load!$1:$1,0),0),"")</f>
        <v/>
      </c>
      <c r="E301" s="77" t="str">
        <f>IFERROR(VLOOKUP($A301,DimSum_load!$A:$X,MATCH(DimSum!E$1,DimSum_load!$1:$1,0),0),"")</f>
        <v/>
      </c>
      <c r="F301" s="75" t="str">
        <f>IFERROR(VLOOKUP($A301,DimSum_load!$A:$X,MATCH(DimSum!F$1,DimSum_load!$1:$1,0),0),"")</f>
        <v/>
      </c>
      <c r="G301" s="75" t="str">
        <f>IFERROR(VLOOKUP($A301,DimSum_load!$A:$X,MATCH(DimSum!G$1,DimSum_load!$1:$1,0),0),"")</f>
        <v/>
      </c>
      <c r="H301" s="75" t="str">
        <f>IFERROR(VLOOKUP($A301,DimSum_load!$A:$X,MATCH(DimSum!H$1,DimSum_load!$1:$1,0),0),"")</f>
        <v/>
      </c>
      <c r="I301" s="77" t="str">
        <f>IFERROR(VLOOKUP($A301,DimSum_load!$A:$X,MATCH(DimSum!I$1,DimSum_load!$1:$1,0),0),"")</f>
        <v/>
      </c>
      <c r="J301" s="76" t="str">
        <f>IFERROR(VLOOKUP($A301,DimSum_load!$A:$X,MATCH(DimSum!J$1,DimSum_load!$1:$1,0),0),"")</f>
        <v/>
      </c>
      <c r="K301" s="76" t="str">
        <f>IFERROR(VLOOKUP($A301,DimSum_load!$A:$X,MATCH(DimSum!K$1,DimSum_load!$1:$1,0),0),"")</f>
        <v/>
      </c>
      <c r="L301" s="76" t="str">
        <f>IFERROR(VLOOKUP($A301,DimSum_load!$A:$X,MATCH(DimSum!L$1,DimSum_load!$1:$1,0),0),"")</f>
        <v/>
      </c>
      <c r="M301" s="76" t="str">
        <f>IFERROR(VLOOKUP($A301,DimSum_load!$A:$X,MATCH(DimSum!M$1,DimSum_load!$1:$1,0),0),"")</f>
        <v/>
      </c>
      <c r="N301" s="127" t="str">
        <f>IFERROR(VLOOKUP($A301,DimSum_load!$A:$X,MATCH(DimSum!$N$1,DimSum_load!$1:$1,0),0),"")</f>
        <v/>
      </c>
    </row>
    <row r="302" spans="1:14" x14ac:dyDescent="0.25">
      <c r="A302" s="74" t="str">
        <f>IFERROR(DimSum[[#This Row],[Index]],"")</f>
        <v/>
      </c>
      <c r="B302" s="75" t="str">
        <f>IFERROR(VLOOKUP($A302,DimSum_load!$A:$X,MATCH(DimSum!B$1,DimSum_load!$1:$1,0),0),"")</f>
        <v/>
      </c>
      <c r="C302" s="79" t="str">
        <f>IFERROR(VLOOKUP($A302,DimSum_load!$A:$X,MATCH(DimSum!C$1,DimSum_load!$1:$1,0),0),"")</f>
        <v/>
      </c>
      <c r="D302" s="75" t="str">
        <f>IFERROR(VLOOKUP($A302,DimSum_load!$A:$X,MATCH(DimSum!D$1,DimSum_load!$1:$1,0),0),"")</f>
        <v/>
      </c>
      <c r="E302" s="77" t="str">
        <f>IFERROR(VLOOKUP($A302,DimSum_load!$A:$X,MATCH(DimSum!E$1,DimSum_load!$1:$1,0),0),"")</f>
        <v/>
      </c>
      <c r="F302" s="75" t="str">
        <f>IFERROR(VLOOKUP($A302,DimSum_load!$A:$X,MATCH(DimSum!F$1,DimSum_load!$1:$1,0),0),"")</f>
        <v/>
      </c>
      <c r="G302" s="75" t="str">
        <f>IFERROR(VLOOKUP($A302,DimSum_load!$A:$X,MATCH(DimSum!G$1,DimSum_load!$1:$1,0),0),"")</f>
        <v/>
      </c>
      <c r="H302" s="75" t="str">
        <f>IFERROR(VLOOKUP($A302,DimSum_load!$A:$X,MATCH(DimSum!H$1,DimSum_load!$1:$1,0),0),"")</f>
        <v/>
      </c>
      <c r="I302" s="77" t="str">
        <f>IFERROR(VLOOKUP($A302,DimSum_load!$A:$X,MATCH(DimSum!I$1,DimSum_load!$1:$1,0),0),"")</f>
        <v/>
      </c>
      <c r="J302" s="76" t="str">
        <f>IFERROR(VLOOKUP($A302,DimSum_load!$A:$X,MATCH(DimSum!J$1,DimSum_load!$1:$1,0),0),"")</f>
        <v/>
      </c>
      <c r="K302" s="76" t="str">
        <f>IFERROR(VLOOKUP($A302,DimSum_load!$A:$X,MATCH(DimSum!K$1,DimSum_load!$1:$1,0),0),"")</f>
        <v/>
      </c>
      <c r="L302" s="76" t="str">
        <f>IFERROR(VLOOKUP($A302,DimSum_load!$A:$X,MATCH(DimSum!L$1,DimSum_load!$1:$1,0),0),"")</f>
        <v/>
      </c>
      <c r="M302" s="76" t="str">
        <f>IFERROR(VLOOKUP($A302,DimSum_load!$A:$X,MATCH(DimSum!M$1,DimSum_load!$1:$1,0),0),"")</f>
        <v/>
      </c>
      <c r="N302" s="127" t="str">
        <f>IFERROR(VLOOKUP($A302,DimSum_load!$A:$X,MATCH(DimSum!$N$1,DimSum_load!$1:$1,0),0),"")</f>
        <v/>
      </c>
    </row>
    <row r="303" spans="1:14" x14ac:dyDescent="0.25">
      <c r="A303" s="74" t="str">
        <f>IFERROR(DimSum[[#This Row],[Index]],"")</f>
        <v/>
      </c>
      <c r="B303" s="75" t="str">
        <f>IFERROR(VLOOKUP($A303,DimSum_load!$A:$X,MATCH(DimSum!B$1,DimSum_load!$1:$1,0),0),"")</f>
        <v/>
      </c>
      <c r="C303" s="79" t="str">
        <f>IFERROR(VLOOKUP($A303,DimSum_load!$A:$X,MATCH(DimSum!C$1,DimSum_load!$1:$1,0),0),"")</f>
        <v/>
      </c>
      <c r="D303" s="75" t="str">
        <f>IFERROR(VLOOKUP($A303,DimSum_load!$A:$X,MATCH(DimSum!D$1,DimSum_load!$1:$1,0),0),"")</f>
        <v/>
      </c>
      <c r="E303" s="77" t="str">
        <f>IFERROR(VLOOKUP($A303,DimSum_load!$A:$X,MATCH(DimSum!E$1,DimSum_load!$1:$1,0),0),"")</f>
        <v/>
      </c>
      <c r="F303" s="75" t="str">
        <f>IFERROR(VLOOKUP($A303,DimSum_load!$A:$X,MATCH(DimSum!F$1,DimSum_load!$1:$1,0),0),"")</f>
        <v/>
      </c>
      <c r="G303" s="75" t="str">
        <f>IFERROR(VLOOKUP($A303,DimSum_load!$A:$X,MATCH(DimSum!G$1,DimSum_load!$1:$1,0),0),"")</f>
        <v/>
      </c>
      <c r="H303" s="75" t="str">
        <f>IFERROR(VLOOKUP($A303,DimSum_load!$A:$X,MATCH(DimSum!H$1,DimSum_load!$1:$1,0),0),"")</f>
        <v/>
      </c>
      <c r="I303" s="77" t="str">
        <f>IFERROR(VLOOKUP($A303,DimSum_load!$A:$X,MATCH(DimSum!I$1,DimSum_load!$1:$1,0),0),"")</f>
        <v/>
      </c>
      <c r="J303" s="76" t="str">
        <f>IFERROR(VLOOKUP($A303,DimSum_load!$A:$X,MATCH(DimSum!J$1,DimSum_load!$1:$1,0),0),"")</f>
        <v/>
      </c>
      <c r="K303" s="76" t="str">
        <f>IFERROR(VLOOKUP($A303,DimSum_load!$A:$X,MATCH(DimSum!K$1,DimSum_load!$1:$1,0),0),"")</f>
        <v/>
      </c>
      <c r="L303" s="76" t="str">
        <f>IFERROR(VLOOKUP($A303,DimSum_load!$A:$X,MATCH(DimSum!L$1,DimSum_load!$1:$1,0),0),"")</f>
        <v/>
      </c>
      <c r="M303" s="76" t="str">
        <f>IFERROR(VLOOKUP($A303,DimSum_load!$A:$X,MATCH(DimSum!M$1,DimSum_load!$1:$1,0),0),"")</f>
        <v/>
      </c>
      <c r="N303" s="127" t="str">
        <f>IFERROR(VLOOKUP($A303,DimSum_load!$A:$X,MATCH(DimSum!$N$1,DimSum_load!$1:$1,0),0),"")</f>
        <v/>
      </c>
    </row>
    <row r="304" spans="1:14" x14ac:dyDescent="0.25">
      <c r="A304" s="74" t="str">
        <f>IFERROR(DimSum[[#This Row],[Index]],"")</f>
        <v/>
      </c>
      <c r="B304" s="75" t="str">
        <f>IFERROR(VLOOKUP($A304,DimSum_load!$A:$X,MATCH(DimSum!B$1,DimSum_load!$1:$1,0),0),"")</f>
        <v/>
      </c>
      <c r="C304" s="79" t="str">
        <f>IFERROR(VLOOKUP($A304,DimSum_load!$A:$X,MATCH(DimSum!C$1,DimSum_load!$1:$1,0),0),"")</f>
        <v/>
      </c>
      <c r="D304" s="75" t="str">
        <f>IFERROR(VLOOKUP($A304,DimSum_load!$A:$X,MATCH(DimSum!D$1,DimSum_load!$1:$1,0),0),"")</f>
        <v/>
      </c>
      <c r="E304" s="77" t="str">
        <f>IFERROR(VLOOKUP($A304,DimSum_load!$A:$X,MATCH(DimSum!E$1,DimSum_load!$1:$1,0),0),"")</f>
        <v/>
      </c>
      <c r="F304" s="75" t="str">
        <f>IFERROR(VLOOKUP($A304,DimSum_load!$A:$X,MATCH(DimSum!F$1,DimSum_load!$1:$1,0),0),"")</f>
        <v/>
      </c>
      <c r="G304" s="75" t="str">
        <f>IFERROR(VLOOKUP($A304,DimSum_load!$A:$X,MATCH(DimSum!G$1,DimSum_load!$1:$1,0),0),"")</f>
        <v/>
      </c>
      <c r="H304" s="75" t="str">
        <f>IFERROR(VLOOKUP($A304,DimSum_load!$A:$X,MATCH(DimSum!H$1,DimSum_load!$1:$1,0),0),"")</f>
        <v/>
      </c>
      <c r="I304" s="77" t="str">
        <f>IFERROR(VLOOKUP($A304,DimSum_load!$A:$X,MATCH(DimSum!I$1,DimSum_load!$1:$1,0),0),"")</f>
        <v/>
      </c>
      <c r="J304" s="76" t="str">
        <f>IFERROR(VLOOKUP($A304,DimSum_load!$A:$X,MATCH(DimSum!J$1,DimSum_load!$1:$1,0),0),"")</f>
        <v/>
      </c>
      <c r="K304" s="76" t="str">
        <f>IFERROR(VLOOKUP($A304,DimSum_load!$A:$X,MATCH(DimSum!K$1,DimSum_load!$1:$1,0),0),"")</f>
        <v/>
      </c>
      <c r="L304" s="76" t="str">
        <f>IFERROR(VLOOKUP($A304,DimSum_load!$A:$X,MATCH(DimSum!L$1,DimSum_load!$1:$1,0),0),"")</f>
        <v/>
      </c>
      <c r="M304" s="76" t="str">
        <f>IFERROR(VLOOKUP($A304,DimSum_load!$A:$X,MATCH(DimSum!M$1,DimSum_load!$1:$1,0),0),"")</f>
        <v/>
      </c>
      <c r="N304" s="127" t="str">
        <f>IFERROR(VLOOKUP($A304,DimSum_load!$A:$X,MATCH(DimSum!$N$1,DimSum_load!$1:$1,0),0),"")</f>
        <v/>
      </c>
    </row>
    <row r="305" spans="1:14" x14ac:dyDescent="0.25">
      <c r="A305" s="74" t="str">
        <f>IFERROR(DimSum[[#This Row],[Index]],"")</f>
        <v/>
      </c>
      <c r="B305" s="75" t="str">
        <f>IFERROR(VLOOKUP($A305,DimSum_load!$A:$X,MATCH(DimSum!B$1,DimSum_load!$1:$1,0),0),"")</f>
        <v/>
      </c>
      <c r="C305" s="79" t="str">
        <f>IFERROR(VLOOKUP($A305,DimSum_load!$A:$X,MATCH(DimSum!C$1,DimSum_load!$1:$1,0),0),"")</f>
        <v/>
      </c>
      <c r="D305" s="75" t="str">
        <f>IFERROR(VLOOKUP($A305,DimSum_load!$A:$X,MATCH(DimSum!D$1,DimSum_load!$1:$1,0),0),"")</f>
        <v/>
      </c>
      <c r="E305" s="77" t="str">
        <f>IFERROR(VLOOKUP($A305,DimSum_load!$A:$X,MATCH(DimSum!E$1,DimSum_load!$1:$1,0),0),"")</f>
        <v/>
      </c>
      <c r="F305" s="75" t="str">
        <f>IFERROR(VLOOKUP($A305,DimSum_load!$A:$X,MATCH(DimSum!F$1,DimSum_load!$1:$1,0),0),"")</f>
        <v/>
      </c>
      <c r="G305" s="75" t="str">
        <f>IFERROR(VLOOKUP($A305,DimSum_load!$A:$X,MATCH(DimSum!G$1,DimSum_load!$1:$1,0),0),"")</f>
        <v/>
      </c>
      <c r="H305" s="75" t="str">
        <f>IFERROR(VLOOKUP($A305,DimSum_load!$A:$X,MATCH(DimSum!H$1,DimSum_load!$1:$1,0),0),"")</f>
        <v/>
      </c>
      <c r="I305" s="77" t="str">
        <f>IFERROR(VLOOKUP($A305,DimSum_load!$A:$X,MATCH(DimSum!I$1,DimSum_load!$1:$1,0),0),"")</f>
        <v/>
      </c>
      <c r="J305" s="76" t="str">
        <f>IFERROR(VLOOKUP($A305,DimSum_load!$A:$X,MATCH(DimSum!J$1,DimSum_load!$1:$1,0),0),"")</f>
        <v/>
      </c>
      <c r="K305" s="76" t="str">
        <f>IFERROR(VLOOKUP($A305,DimSum_load!$A:$X,MATCH(DimSum!K$1,DimSum_load!$1:$1,0),0),"")</f>
        <v/>
      </c>
      <c r="L305" s="76" t="str">
        <f>IFERROR(VLOOKUP($A305,DimSum_load!$A:$X,MATCH(DimSum!L$1,DimSum_load!$1:$1,0),0),"")</f>
        <v/>
      </c>
      <c r="M305" s="76" t="str">
        <f>IFERROR(VLOOKUP($A305,DimSum_load!$A:$X,MATCH(DimSum!M$1,DimSum_load!$1:$1,0),0),"")</f>
        <v/>
      </c>
      <c r="N305" s="127" t="str">
        <f>IFERROR(VLOOKUP($A305,DimSum_load!$A:$X,MATCH(DimSum!$N$1,DimSum_load!$1:$1,0),0),"")</f>
        <v/>
      </c>
    </row>
    <row r="306" spans="1:14" x14ac:dyDescent="0.25">
      <c r="A306" s="74" t="str">
        <f>IFERROR(DimSum[[#This Row],[Index]],"")</f>
        <v/>
      </c>
      <c r="B306" s="75" t="str">
        <f>IFERROR(VLOOKUP($A306,DimSum_load!$A:$X,MATCH(DimSum!B$1,DimSum_load!$1:$1,0),0),"")</f>
        <v/>
      </c>
      <c r="C306" s="79" t="str">
        <f>IFERROR(VLOOKUP($A306,DimSum_load!$A:$X,MATCH(DimSum!C$1,DimSum_load!$1:$1,0),0),"")</f>
        <v/>
      </c>
      <c r="D306" s="75" t="str">
        <f>IFERROR(VLOOKUP($A306,DimSum_load!$A:$X,MATCH(DimSum!D$1,DimSum_load!$1:$1,0),0),"")</f>
        <v/>
      </c>
      <c r="E306" s="77" t="str">
        <f>IFERROR(VLOOKUP($A306,DimSum_load!$A:$X,MATCH(DimSum!E$1,DimSum_load!$1:$1,0),0),"")</f>
        <v/>
      </c>
      <c r="F306" s="75" t="str">
        <f>IFERROR(VLOOKUP($A306,DimSum_load!$A:$X,MATCH(DimSum!F$1,DimSum_load!$1:$1,0),0),"")</f>
        <v/>
      </c>
      <c r="G306" s="75" t="str">
        <f>IFERROR(VLOOKUP($A306,DimSum_load!$A:$X,MATCH(DimSum!G$1,DimSum_load!$1:$1,0),0),"")</f>
        <v/>
      </c>
      <c r="H306" s="75" t="str">
        <f>IFERROR(VLOOKUP($A306,DimSum_load!$A:$X,MATCH(DimSum!H$1,DimSum_load!$1:$1,0),0),"")</f>
        <v/>
      </c>
      <c r="I306" s="77" t="str">
        <f>IFERROR(VLOOKUP($A306,DimSum_load!$A:$X,MATCH(DimSum!I$1,DimSum_load!$1:$1,0),0),"")</f>
        <v/>
      </c>
      <c r="J306" s="76" t="str">
        <f>IFERROR(VLOOKUP($A306,DimSum_load!$A:$X,MATCH(DimSum!J$1,DimSum_load!$1:$1,0),0),"")</f>
        <v/>
      </c>
      <c r="K306" s="76" t="str">
        <f>IFERROR(VLOOKUP($A306,DimSum_load!$A:$X,MATCH(DimSum!K$1,DimSum_load!$1:$1,0),0),"")</f>
        <v/>
      </c>
      <c r="L306" s="76" t="str">
        <f>IFERROR(VLOOKUP($A306,DimSum_load!$A:$X,MATCH(DimSum!L$1,DimSum_load!$1:$1,0),0),"")</f>
        <v/>
      </c>
      <c r="M306" s="76" t="str">
        <f>IFERROR(VLOOKUP($A306,DimSum_load!$A:$X,MATCH(DimSum!M$1,DimSum_load!$1:$1,0),0),"")</f>
        <v/>
      </c>
      <c r="N306" s="127" t="str">
        <f>IFERROR(VLOOKUP($A306,DimSum_load!$A:$X,MATCH(DimSum!$N$1,DimSum_load!$1:$1,0),0),"")</f>
        <v/>
      </c>
    </row>
    <row r="307" spans="1:14" x14ac:dyDescent="0.25">
      <c r="A307" s="74" t="str">
        <f>IFERROR(DimSum[[#This Row],[Index]],"")</f>
        <v/>
      </c>
      <c r="B307" s="75" t="str">
        <f>IFERROR(VLOOKUP($A307,DimSum_load!$A:$X,MATCH(DimSum!B$1,DimSum_load!$1:$1,0),0),"")</f>
        <v/>
      </c>
      <c r="C307" s="79" t="str">
        <f>IFERROR(VLOOKUP($A307,DimSum_load!$A:$X,MATCH(DimSum!C$1,DimSum_load!$1:$1,0),0),"")</f>
        <v/>
      </c>
      <c r="D307" s="75" t="str">
        <f>IFERROR(VLOOKUP($A307,DimSum_load!$A:$X,MATCH(DimSum!D$1,DimSum_load!$1:$1,0),0),"")</f>
        <v/>
      </c>
      <c r="E307" s="77" t="str">
        <f>IFERROR(VLOOKUP($A307,DimSum_load!$A:$X,MATCH(DimSum!E$1,DimSum_load!$1:$1,0),0),"")</f>
        <v/>
      </c>
      <c r="F307" s="75" t="str">
        <f>IFERROR(VLOOKUP($A307,DimSum_load!$A:$X,MATCH(DimSum!F$1,DimSum_load!$1:$1,0),0),"")</f>
        <v/>
      </c>
      <c r="G307" s="75" t="str">
        <f>IFERROR(VLOOKUP($A307,DimSum_load!$A:$X,MATCH(DimSum!G$1,DimSum_load!$1:$1,0),0),"")</f>
        <v/>
      </c>
      <c r="H307" s="75" t="str">
        <f>IFERROR(VLOOKUP($A307,DimSum_load!$A:$X,MATCH(DimSum!H$1,DimSum_load!$1:$1,0),0),"")</f>
        <v/>
      </c>
      <c r="I307" s="77" t="str">
        <f>IFERROR(VLOOKUP($A307,DimSum_load!$A:$X,MATCH(DimSum!I$1,DimSum_load!$1:$1,0),0),"")</f>
        <v/>
      </c>
      <c r="J307" s="76" t="str">
        <f>IFERROR(VLOOKUP($A307,DimSum_load!$A:$X,MATCH(DimSum!J$1,DimSum_load!$1:$1,0),0),"")</f>
        <v/>
      </c>
      <c r="K307" s="76" t="str">
        <f>IFERROR(VLOOKUP($A307,DimSum_load!$A:$X,MATCH(DimSum!K$1,DimSum_load!$1:$1,0),0),"")</f>
        <v/>
      </c>
      <c r="L307" s="76" t="str">
        <f>IFERROR(VLOOKUP($A307,DimSum_load!$A:$X,MATCH(DimSum!L$1,DimSum_load!$1:$1,0),0),"")</f>
        <v/>
      </c>
      <c r="M307" s="76" t="str">
        <f>IFERROR(VLOOKUP($A307,DimSum_load!$A:$X,MATCH(DimSum!M$1,DimSum_load!$1:$1,0),0),"")</f>
        <v/>
      </c>
      <c r="N307" s="127" t="str">
        <f>IFERROR(VLOOKUP($A307,DimSum_load!$A:$X,MATCH(DimSum!$N$1,DimSum_load!$1:$1,0),0),"")</f>
        <v/>
      </c>
    </row>
    <row r="308" spans="1:14" x14ac:dyDescent="0.25">
      <c r="A308" s="74" t="str">
        <f>IFERROR(DimSum[[#This Row],[Index]],"")</f>
        <v/>
      </c>
      <c r="B308" s="75" t="str">
        <f>IFERROR(VLOOKUP($A308,DimSum_load!$A:$X,MATCH(DimSum!B$1,DimSum_load!$1:$1,0),0),"")</f>
        <v/>
      </c>
      <c r="C308" s="79" t="str">
        <f>IFERROR(VLOOKUP($A308,DimSum_load!$A:$X,MATCH(DimSum!C$1,DimSum_load!$1:$1,0),0),"")</f>
        <v/>
      </c>
      <c r="D308" s="75" t="str">
        <f>IFERROR(VLOOKUP($A308,DimSum_load!$A:$X,MATCH(DimSum!D$1,DimSum_load!$1:$1,0),0),"")</f>
        <v/>
      </c>
      <c r="E308" s="77" t="str">
        <f>IFERROR(VLOOKUP($A308,DimSum_load!$A:$X,MATCH(DimSum!E$1,DimSum_load!$1:$1,0),0),"")</f>
        <v/>
      </c>
      <c r="F308" s="75" t="str">
        <f>IFERROR(VLOOKUP($A308,DimSum_load!$A:$X,MATCH(DimSum!F$1,DimSum_load!$1:$1,0),0),"")</f>
        <v/>
      </c>
      <c r="G308" s="75" t="str">
        <f>IFERROR(VLOOKUP($A308,DimSum_load!$A:$X,MATCH(DimSum!G$1,DimSum_load!$1:$1,0),0),"")</f>
        <v/>
      </c>
      <c r="H308" s="75" t="str">
        <f>IFERROR(VLOOKUP($A308,DimSum_load!$A:$X,MATCH(DimSum!H$1,DimSum_load!$1:$1,0),0),"")</f>
        <v/>
      </c>
      <c r="I308" s="77" t="str">
        <f>IFERROR(VLOOKUP($A308,DimSum_load!$A:$X,MATCH(DimSum!I$1,DimSum_load!$1:$1,0),0),"")</f>
        <v/>
      </c>
      <c r="J308" s="76" t="str">
        <f>IFERROR(VLOOKUP($A308,DimSum_load!$A:$X,MATCH(DimSum!J$1,DimSum_load!$1:$1,0),0),"")</f>
        <v/>
      </c>
      <c r="K308" s="76" t="str">
        <f>IFERROR(VLOOKUP($A308,DimSum_load!$A:$X,MATCH(DimSum!K$1,DimSum_load!$1:$1,0),0),"")</f>
        <v/>
      </c>
      <c r="L308" s="76" t="str">
        <f>IFERROR(VLOOKUP($A308,DimSum_load!$A:$X,MATCH(DimSum!L$1,DimSum_load!$1:$1,0),0),"")</f>
        <v/>
      </c>
      <c r="M308" s="76" t="str">
        <f>IFERROR(VLOOKUP($A308,DimSum_load!$A:$X,MATCH(DimSum!M$1,DimSum_load!$1:$1,0),0),"")</f>
        <v/>
      </c>
      <c r="N308" s="127" t="str">
        <f>IFERROR(VLOOKUP($A308,DimSum_load!$A:$X,MATCH(DimSum!$N$1,DimSum_load!$1:$1,0),0),"")</f>
        <v/>
      </c>
    </row>
    <row r="309" spans="1:14" x14ac:dyDescent="0.25">
      <c r="A309" s="74" t="str">
        <f>IFERROR(DimSum[[#This Row],[Index]],"")</f>
        <v/>
      </c>
      <c r="B309" s="75" t="str">
        <f>IFERROR(VLOOKUP($A309,DimSum_load!$A:$X,MATCH(DimSum!B$1,DimSum_load!$1:$1,0),0),"")</f>
        <v/>
      </c>
      <c r="C309" s="79" t="str">
        <f>IFERROR(VLOOKUP($A309,DimSum_load!$A:$X,MATCH(DimSum!C$1,DimSum_load!$1:$1,0),0),"")</f>
        <v/>
      </c>
      <c r="D309" s="75" t="str">
        <f>IFERROR(VLOOKUP($A309,DimSum_load!$A:$X,MATCH(DimSum!D$1,DimSum_load!$1:$1,0),0),"")</f>
        <v/>
      </c>
      <c r="E309" s="77" t="str">
        <f>IFERROR(VLOOKUP($A309,DimSum_load!$A:$X,MATCH(DimSum!E$1,DimSum_load!$1:$1,0),0),"")</f>
        <v/>
      </c>
      <c r="F309" s="75" t="str">
        <f>IFERROR(VLOOKUP($A309,DimSum_load!$A:$X,MATCH(DimSum!F$1,DimSum_load!$1:$1,0),0),"")</f>
        <v/>
      </c>
      <c r="G309" s="75" t="str">
        <f>IFERROR(VLOOKUP($A309,DimSum_load!$A:$X,MATCH(DimSum!G$1,DimSum_load!$1:$1,0),0),"")</f>
        <v/>
      </c>
      <c r="H309" s="75" t="str">
        <f>IFERROR(VLOOKUP($A309,DimSum_load!$A:$X,MATCH(DimSum!H$1,DimSum_load!$1:$1,0),0),"")</f>
        <v/>
      </c>
      <c r="I309" s="77" t="str">
        <f>IFERROR(VLOOKUP($A309,DimSum_load!$A:$X,MATCH(DimSum!I$1,DimSum_load!$1:$1,0),0),"")</f>
        <v/>
      </c>
      <c r="J309" s="76" t="str">
        <f>IFERROR(VLOOKUP($A309,DimSum_load!$A:$X,MATCH(DimSum!J$1,DimSum_load!$1:$1,0),0),"")</f>
        <v/>
      </c>
      <c r="K309" s="76" t="str">
        <f>IFERROR(VLOOKUP($A309,DimSum_load!$A:$X,MATCH(DimSum!K$1,DimSum_load!$1:$1,0),0),"")</f>
        <v/>
      </c>
      <c r="L309" s="76" t="str">
        <f>IFERROR(VLOOKUP($A309,DimSum_load!$A:$X,MATCH(DimSum!L$1,DimSum_load!$1:$1,0),0),"")</f>
        <v/>
      </c>
      <c r="M309" s="76" t="str">
        <f>IFERROR(VLOOKUP($A309,DimSum_load!$A:$X,MATCH(DimSum!M$1,DimSum_load!$1:$1,0),0),"")</f>
        <v/>
      </c>
      <c r="N309" s="127" t="str">
        <f>IFERROR(VLOOKUP($A309,DimSum_load!$A:$X,MATCH(DimSum!$N$1,DimSum_load!$1:$1,0),0),"")</f>
        <v/>
      </c>
    </row>
    <row r="310" spans="1:14" x14ac:dyDescent="0.25">
      <c r="A310" s="74" t="str">
        <f>IFERROR(DimSum[[#This Row],[Index]],"")</f>
        <v/>
      </c>
      <c r="B310" s="75" t="str">
        <f>IFERROR(VLOOKUP($A310,DimSum_load!$A:$X,MATCH(DimSum!B$1,DimSum_load!$1:$1,0),0),"")</f>
        <v/>
      </c>
      <c r="C310" s="79" t="str">
        <f>IFERROR(VLOOKUP($A310,DimSum_load!$A:$X,MATCH(DimSum!C$1,DimSum_load!$1:$1,0),0),"")</f>
        <v/>
      </c>
      <c r="D310" s="75" t="str">
        <f>IFERROR(VLOOKUP($A310,DimSum_load!$A:$X,MATCH(DimSum!D$1,DimSum_load!$1:$1,0),0),"")</f>
        <v/>
      </c>
      <c r="E310" s="77" t="str">
        <f>IFERROR(VLOOKUP($A310,DimSum_load!$A:$X,MATCH(DimSum!E$1,DimSum_load!$1:$1,0),0),"")</f>
        <v/>
      </c>
      <c r="F310" s="75" t="str">
        <f>IFERROR(VLOOKUP($A310,DimSum_load!$A:$X,MATCH(DimSum!F$1,DimSum_load!$1:$1,0),0),"")</f>
        <v/>
      </c>
      <c r="G310" s="75" t="str">
        <f>IFERROR(VLOOKUP($A310,DimSum_load!$A:$X,MATCH(DimSum!G$1,DimSum_load!$1:$1,0),0),"")</f>
        <v/>
      </c>
      <c r="H310" s="75" t="str">
        <f>IFERROR(VLOOKUP($A310,DimSum_load!$A:$X,MATCH(DimSum!H$1,DimSum_load!$1:$1,0),0),"")</f>
        <v/>
      </c>
      <c r="I310" s="77" t="str">
        <f>IFERROR(VLOOKUP($A310,DimSum_load!$A:$X,MATCH(DimSum!I$1,DimSum_load!$1:$1,0),0),"")</f>
        <v/>
      </c>
      <c r="J310" s="76" t="str">
        <f>IFERROR(VLOOKUP($A310,DimSum_load!$A:$X,MATCH(DimSum!J$1,DimSum_load!$1:$1,0),0),"")</f>
        <v/>
      </c>
      <c r="K310" s="76" t="str">
        <f>IFERROR(VLOOKUP($A310,DimSum_load!$A:$X,MATCH(DimSum!K$1,DimSum_load!$1:$1,0),0),"")</f>
        <v/>
      </c>
      <c r="L310" s="76" t="str">
        <f>IFERROR(VLOOKUP($A310,DimSum_load!$A:$X,MATCH(DimSum!L$1,DimSum_load!$1:$1,0),0),"")</f>
        <v/>
      </c>
      <c r="M310" s="76" t="str">
        <f>IFERROR(VLOOKUP($A310,DimSum_load!$A:$X,MATCH(DimSum!M$1,DimSum_load!$1:$1,0),0),"")</f>
        <v/>
      </c>
      <c r="N310" s="127" t="str">
        <f>IFERROR(VLOOKUP($A310,DimSum_load!$A:$X,MATCH(DimSum!$N$1,DimSum_load!$1:$1,0),0),"")</f>
        <v/>
      </c>
    </row>
    <row r="311" spans="1:14" x14ac:dyDescent="0.25">
      <c r="A311" s="74" t="str">
        <f>IFERROR(DimSum[[#This Row],[Index]],"")</f>
        <v/>
      </c>
      <c r="B311" s="75" t="str">
        <f>IFERROR(VLOOKUP($A311,DimSum_load!$A:$X,MATCH(DimSum!B$1,DimSum_load!$1:$1,0),0),"")</f>
        <v/>
      </c>
      <c r="C311" s="79" t="str">
        <f>IFERROR(VLOOKUP($A311,DimSum_load!$A:$X,MATCH(DimSum!C$1,DimSum_load!$1:$1,0),0),"")</f>
        <v/>
      </c>
      <c r="D311" s="75" t="str">
        <f>IFERROR(VLOOKUP($A311,DimSum_load!$A:$X,MATCH(DimSum!D$1,DimSum_load!$1:$1,0),0),"")</f>
        <v/>
      </c>
      <c r="E311" s="77" t="str">
        <f>IFERROR(VLOOKUP($A311,DimSum_load!$A:$X,MATCH(DimSum!E$1,DimSum_load!$1:$1,0),0),"")</f>
        <v/>
      </c>
      <c r="F311" s="75" t="str">
        <f>IFERROR(VLOOKUP($A311,DimSum_load!$A:$X,MATCH(DimSum!F$1,DimSum_load!$1:$1,0),0),"")</f>
        <v/>
      </c>
      <c r="G311" s="75" t="str">
        <f>IFERROR(VLOOKUP($A311,DimSum_load!$A:$X,MATCH(DimSum!G$1,DimSum_load!$1:$1,0),0),"")</f>
        <v/>
      </c>
      <c r="H311" s="75" t="str">
        <f>IFERROR(VLOOKUP($A311,DimSum_load!$A:$X,MATCH(DimSum!H$1,DimSum_load!$1:$1,0),0),"")</f>
        <v/>
      </c>
      <c r="I311" s="77" t="str">
        <f>IFERROR(VLOOKUP($A311,DimSum_load!$A:$X,MATCH(DimSum!I$1,DimSum_load!$1:$1,0),0),"")</f>
        <v/>
      </c>
      <c r="J311" s="76" t="str">
        <f>IFERROR(VLOOKUP($A311,DimSum_load!$A:$X,MATCH(DimSum!J$1,DimSum_load!$1:$1,0),0),"")</f>
        <v/>
      </c>
      <c r="K311" s="76" t="str">
        <f>IFERROR(VLOOKUP($A311,DimSum_load!$A:$X,MATCH(DimSum!K$1,DimSum_load!$1:$1,0),0),"")</f>
        <v/>
      </c>
      <c r="L311" s="76" t="str">
        <f>IFERROR(VLOOKUP($A311,DimSum_load!$A:$X,MATCH(DimSum!L$1,DimSum_load!$1:$1,0),0),"")</f>
        <v/>
      </c>
      <c r="M311" s="76" t="str">
        <f>IFERROR(VLOOKUP($A311,DimSum_load!$A:$X,MATCH(DimSum!M$1,DimSum_load!$1:$1,0),0),"")</f>
        <v/>
      </c>
      <c r="N311" s="127" t="str">
        <f>IFERROR(VLOOKUP($A311,DimSum_load!$A:$X,MATCH(DimSum!$N$1,DimSum_load!$1:$1,0),0),"")</f>
        <v/>
      </c>
    </row>
    <row r="312" spans="1:14" x14ac:dyDescent="0.25">
      <c r="A312" s="74" t="str">
        <f>IFERROR(DimSum[[#This Row],[Index]],"")</f>
        <v/>
      </c>
      <c r="B312" s="75" t="str">
        <f>IFERROR(VLOOKUP($A312,DimSum_load!$A:$X,MATCH(DimSum!B$1,DimSum_load!$1:$1,0),0),"")</f>
        <v/>
      </c>
      <c r="C312" s="79" t="str">
        <f>IFERROR(VLOOKUP($A312,DimSum_load!$A:$X,MATCH(DimSum!C$1,DimSum_load!$1:$1,0),0),"")</f>
        <v/>
      </c>
      <c r="D312" s="75" t="str">
        <f>IFERROR(VLOOKUP($A312,DimSum_load!$A:$X,MATCH(DimSum!D$1,DimSum_load!$1:$1,0),0),"")</f>
        <v/>
      </c>
      <c r="E312" s="77" t="str">
        <f>IFERROR(VLOOKUP($A312,DimSum_load!$A:$X,MATCH(DimSum!E$1,DimSum_load!$1:$1,0),0),"")</f>
        <v/>
      </c>
      <c r="F312" s="75" t="str">
        <f>IFERROR(VLOOKUP($A312,DimSum_load!$A:$X,MATCH(DimSum!F$1,DimSum_load!$1:$1,0),0),"")</f>
        <v/>
      </c>
      <c r="G312" s="75" t="str">
        <f>IFERROR(VLOOKUP($A312,DimSum_load!$A:$X,MATCH(DimSum!G$1,DimSum_load!$1:$1,0),0),"")</f>
        <v/>
      </c>
      <c r="H312" s="75" t="str">
        <f>IFERROR(VLOOKUP($A312,DimSum_load!$A:$X,MATCH(DimSum!H$1,DimSum_load!$1:$1,0),0),"")</f>
        <v/>
      </c>
      <c r="I312" s="77" t="str">
        <f>IFERROR(VLOOKUP($A312,DimSum_load!$A:$X,MATCH(DimSum!I$1,DimSum_load!$1:$1,0),0),"")</f>
        <v/>
      </c>
      <c r="J312" s="76" t="str">
        <f>IFERROR(VLOOKUP($A312,DimSum_load!$A:$X,MATCH(DimSum!J$1,DimSum_load!$1:$1,0),0),"")</f>
        <v/>
      </c>
      <c r="K312" s="76" t="str">
        <f>IFERROR(VLOOKUP($A312,DimSum_load!$A:$X,MATCH(DimSum!K$1,DimSum_load!$1:$1,0),0),"")</f>
        <v/>
      </c>
      <c r="L312" s="76" t="str">
        <f>IFERROR(VLOOKUP($A312,DimSum_load!$A:$X,MATCH(DimSum!L$1,DimSum_load!$1:$1,0),0),"")</f>
        <v/>
      </c>
      <c r="M312" s="76" t="str">
        <f>IFERROR(VLOOKUP($A312,DimSum_load!$A:$X,MATCH(DimSum!M$1,DimSum_load!$1:$1,0),0),"")</f>
        <v/>
      </c>
      <c r="N312" s="127" t="str">
        <f>IFERROR(VLOOKUP($A312,DimSum_load!$A:$X,MATCH(DimSum!$N$1,DimSum_load!$1:$1,0),0),"")</f>
        <v/>
      </c>
    </row>
    <row r="313" spans="1:14" x14ac:dyDescent="0.25">
      <c r="A313" s="74" t="str">
        <f>IFERROR(DimSum[[#This Row],[Index]],"")</f>
        <v/>
      </c>
      <c r="B313" s="75" t="str">
        <f>IFERROR(VLOOKUP($A313,DimSum_load!$A:$X,MATCH(DimSum!B$1,DimSum_load!$1:$1,0),0),"")</f>
        <v/>
      </c>
      <c r="C313" s="79" t="str">
        <f>IFERROR(VLOOKUP($A313,DimSum_load!$A:$X,MATCH(DimSum!C$1,DimSum_load!$1:$1,0),0),"")</f>
        <v/>
      </c>
      <c r="D313" s="75" t="str">
        <f>IFERROR(VLOOKUP($A313,DimSum_load!$A:$X,MATCH(DimSum!D$1,DimSum_load!$1:$1,0),0),"")</f>
        <v/>
      </c>
      <c r="E313" s="77" t="str">
        <f>IFERROR(VLOOKUP($A313,DimSum_load!$A:$X,MATCH(DimSum!E$1,DimSum_load!$1:$1,0),0),"")</f>
        <v/>
      </c>
      <c r="F313" s="75" t="str">
        <f>IFERROR(VLOOKUP($A313,DimSum_load!$A:$X,MATCH(DimSum!F$1,DimSum_load!$1:$1,0),0),"")</f>
        <v/>
      </c>
      <c r="G313" s="75" t="str">
        <f>IFERROR(VLOOKUP($A313,DimSum_load!$A:$X,MATCH(DimSum!G$1,DimSum_load!$1:$1,0),0),"")</f>
        <v/>
      </c>
      <c r="H313" s="75" t="str">
        <f>IFERROR(VLOOKUP($A313,DimSum_load!$A:$X,MATCH(DimSum!H$1,DimSum_load!$1:$1,0),0),"")</f>
        <v/>
      </c>
      <c r="I313" s="77" t="str">
        <f>IFERROR(VLOOKUP($A313,DimSum_load!$A:$X,MATCH(DimSum!I$1,DimSum_load!$1:$1,0),0),"")</f>
        <v/>
      </c>
      <c r="J313" s="76" t="str">
        <f>IFERROR(VLOOKUP($A313,DimSum_load!$A:$X,MATCH(DimSum!J$1,DimSum_load!$1:$1,0),0),"")</f>
        <v/>
      </c>
      <c r="K313" s="76" t="str">
        <f>IFERROR(VLOOKUP($A313,DimSum_load!$A:$X,MATCH(DimSum!K$1,DimSum_load!$1:$1,0),0),"")</f>
        <v/>
      </c>
      <c r="L313" s="76" t="str">
        <f>IFERROR(VLOOKUP($A313,DimSum_load!$A:$X,MATCH(DimSum!L$1,DimSum_load!$1:$1,0),0),"")</f>
        <v/>
      </c>
      <c r="M313" s="76" t="str">
        <f>IFERROR(VLOOKUP($A313,DimSum_load!$A:$X,MATCH(DimSum!M$1,DimSum_load!$1:$1,0),0),"")</f>
        <v/>
      </c>
      <c r="N313" s="127" t="str">
        <f>IFERROR(VLOOKUP($A313,DimSum_load!$A:$X,MATCH(DimSum!$N$1,DimSum_load!$1:$1,0),0),"")</f>
        <v/>
      </c>
    </row>
    <row r="314" spans="1:14" x14ac:dyDescent="0.25">
      <c r="A314" s="74" t="str">
        <f>IFERROR(DimSum[[#This Row],[Index]],"")</f>
        <v/>
      </c>
      <c r="B314" s="75" t="str">
        <f>IFERROR(VLOOKUP($A314,DimSum_load!$A:$X,MATCH(DimSum!B$1,DimSum_load!$1:$1,0),0),"")</f>
        <v/>
      </c>
      <c r="C314" s="79" t="str">
        <f>IFERROR(VLOOKUP($A314,DimSum_load!$A:$X,MATCH(DimSum!C$1,DimSum_load!$1:$1,0),0),"")</f>
        <v/>
      </c>
      <c r="D314" s="75" t="str">
        <f>IFERROR(VLOOKUP($A314,DimSum_load!$A:$X,MATCH(DimSum!D$1,DimSum_load!$1:$1,0),0),"")</f>
        <v/>
      </c>
      <c r="E314" s="77" t="str">
        <f>IFERROR(VLOOKUP($A314,DimSum_load!$A:$X,MATCH(DimSum!E$1,DimSum_load!$1:$1,0),0),"")</f>
        <v/>
      </c>
      <c r="F314" s="75" t="str">
        <f>IFERROR(VLOOKUP($A314,DimSum_load!$A:$X,MATCH(DimSum!F$1,DimSum_load!$1:$1,0),0),"")</f>
        <v/>
      </c>
      <c r="G314" s="75" t="str">
        <f>IFERROR(VLOOKUP($A314,DimSum_load!$A:$X,MATCH(DimSum!G$1,DimSum_load!$1:$1,0),0),"")</f>
        <v/>
      </c>
      <c r="H314" s="75" t="str">
        <f>IFERROR(VLOOKUP($A314,DimSum_load!$A:$X,MATCH(DimSum!H$1,DimSum_load!$1:$1,0),0),"")</f>
        <v/>
      </c>
      <c r="I314" s="77" t="str">
        <f>IFERROR(VLOOKUP($A314,DimSum_load!$A:$X,MATCH(DimSum!I$1,DimSum_load!$1:$1,0),0),"")</f>
        <v/>
      </c>
      <c r="J314" s="76" t="str">
        <f>IFERROR(VLOOKUP($A314,DimSum_load!$A:$X,MATCH(DimSum!J$1,DimSum_load!$1:$1,0),0),"")</f>
        <v/>
      </c>
      <c r="K314" s="76" t="str">
        <f>IFERROR(VLOOKUP($A314,DimSum_load!$A:$X,MATCH(DimSum!K$1,DimSum_load!$1:$1,0),0),"")</f>
        <v/>
      </c>
      <c r="L314" s="76" t="str">
        <f>IFERROR(VLOOKUP($A314,DimSum_load!$A:$X,MATCH(DimSum!L$1,DimSum_load!$1:$1,0),0),"")</f>
        <v/>
      </c>
      <c r="M314" s="76" t="str">
        <f>IFERROR(VLOOKUP($A314,DimSum_load!$A:$X,MATCH(DimSum!M$1,DimSum_load!$1:$1,0),0),"")</f>
        <v/>
      </c>
      <c r="N314" s="127" t="str">
        <f>IFERROR(VLOOKUP($A314,DimSum_load!$A:$X,MATCH(DimSum!$N$1,DimSum_load!$1:$1,0),0),"")</f>
        <v/>
      </c>
    </row>
    <row r="315" spans="1:14" x14ac:dyDescent="0.25">
      <c r="A315" s="74" t="str">
        <f>IFERROR(DimSum[[#This Row],[Index]],"")</f>
        <v/>
      </c>
      <c r="B315" s="75" t="str">
        <f>IFERROR(VLOOKUP($A315,DimSum_load!$A:$X,MATCH(DimSum!B$1,DimSum_load!$1:$1,0),0),"")</f>
        <v/>
      </c>
      <c r="C315" s="79" t="str">
        <f>IFERROR(VLOOKUP($A315,DimSum_load!$A:$X,MATCH(DimSum!C$1,DimSum_load!$1:$1,0),0),"")</f>
        <v/>
      </c>
      <c r="D315" s="75" t="str">
        <f>IFERROR(VLOOKUP($A315,DimSum_load!$A:$X,MATCH(DimSum!D$1,DimSum_load!$1:$1,0),0),"")</f>
        <v/>
      </c>
      <c r="E315" s="77" t="str">
        <f>IFERROR(VLOOKUP($A315,DimSum_load!$A:$X,MATCH(DimSum!E$1,DimSum_load!$1:$1,0),0),"")</f>
        <v/>
      </c>
      <c r="F315" s="75" t="str">
        <f>IFERROR(VLOOKUP($A315,DimSum_load!$A:$X,MATCH(DimSum!F$1,DimSum_load!$1:$1,0),0),"")</f>
        <v/>
      </c>
      <c r="G315" s="75" t="str">
        <f>IFERROR(VLOOKUP($A315,DimSum_load!$A:$X,MATCH(DimSum!G$1,DimSum_load!$1:$1,0),0),"")</f>
        <v/>
      </c>
      <c r="H315" s="75" t="str">
        <f>IFERROR(VLOOKUP($A315,DimSum_load!$A:$X,MATCH(DimSum!H$1,DimSum_load!$1:$1,0),0),"")</f>
        <v/>
      </c>
      <c r="I315" s="77" t="str">
        <f>IFERROR(VLOOKUP($A315,DimSum_load!$A:$X,MATCH(DimSum!I$1,DimSum_load!$1:$1,0),0),"")</f>
        <v/>
      </c>
      <c r="J315" s="76" t="str">
        <f>IFERROR(VLOOKUP($A315,DimSum_load!$A:$X,MATCH(DimSum!J$1,DimSum_load!$1:$1,0),0),"")</f>
        <v/>
      </c>
      <c r="K315" s="76" t="str">
        <f>IFERROR(VLOOKUP($A315,DimSum_load!$A:$X,MATCH(DimSum!K$1,DimSum_load!$1:$1,0),0),"")</f>
        <v/>
      </c>
      <c r="L315" s="76" t="str">
        <f>IFERROR(VLOOKUP($A315,DimSum_load!$A:$X,MATCH(DimSum!L$1,DimSum_load!$1:$1,0),0),"")</f>
        <v/>
      </c>
      <c r="M315" s="76" t="str">
        <f>IFERROR(VLOOKUP($A315,DimSum_load!$A:$X,MATCH(DimSum!M$1,DimSum_load!$1:$1,0),0),"")</f>
        <v/>
      </c>
      <c r="N315" s="127" t="str">
        <f>IFERROR(VLOOKUP($A315,DimSum_load!$A:$X,MATCH(DimSum!$N$1,DimSum_load!$1:$1,0),0),"")</f>
        <v/>
      </c>
    </row>
    <row r="316" spans="1:14" x14ac:dyDescent="0.25">
      <c r="A316" s="74" t="str">
        <f>IFERROR(DimSum[[#This Row],[Index]],"")</f>
        <v/>
      </c>
      <c r="B316" s="75" t="str">
        <f>IFERROR(VLOOKUP($A316,DimSum_load!$A:$X,MATCH(DimSum!B$1,DimSum_load!$1:$1,0),0),"")</f>
        <v/>
      </c>
      <c r="C316" s="79" t="str">
        <f>IFERROR(VLOOKUP($A316,DimSum_load!$A:$X,MATCH(DimSum!C$1,DimSum_load!$1:$1,0),0),"")</f>
        <v/>
      </c>
      <c r="D316" s="75" t="str">
        <f>IFERROR(VLOOKUP($A316,DimSum_load!$A:$X,MATCH(DimSum!D$1,DimSum_load!$1:$1,0),0),"")</f>
        <v/>
      </c>
      <c r="E316" s="77" t="str">
        <f>IFERROR(VLOOKUP($A316,DimSum_load!$A:$X,MATCH(DimSum!E$1,DimSum_load!$1:$1,0),0),"")</f>
        <v/>
      </c>
      <c r="F316" s="75" t="str">
        <f>IFERROR(VLOOKUP($A316,DimSum_load!$A:$X,MATCH(DimSum!F$1,DimSum_load!$1:$1,0),0),"")</f>
        <v/>
      </c>
      <c r="G316" s="75" t="str">
        <f>IFERROR(VLOOKUP($A316,DimSum_load!$A:$X,MATCH(DimSum!G$1,DimSum_load!$1:$1,0),0),"")</f>
        <v/>
      </c>
      <c r="H316" s="75" t="str">
        <f>IFERROR(VLOOKUP($A316,DimSum_load!$A:$X,MATCH(DimSum!H$1,DimSum_load!$1:$1,0),0),"")</f>
        <v/>
      </c>
      <c r="I316" s="77" t="str">
        <f>IFERROR(VLOOKUP($A316,DimSum_load!$A:$X,MATCH(DimSum!I$1,DimSum_load!$1:$1,0),0),"")</f>
        <v/>
      </c>
      <c r="J316" s="76" t="str">
        <f>IFERROR(VLOOKUP($A316,DimSum_load!$A:$X,MATCH(DimSum!J$1,DimSum_load!$1:$1,0),0),"")</f>
        <v/>
      </c>
      <c r="K316" s="76" t="str">
        <f>IFERROR(VLOOKUP($A316,DimSum_load!$A:$X,MATCH(DimSum!K$1,DimSum_load!$1:$1,0),0),"")</f>
        <v/>
      </c>
      <c r="L316" s="76" t="str">
        <f>IFERROR(VLOOKUP($A316,DimSum_load!$A:$X,MATCH(DimSum!L$1,DimSum_load!$1:$1,0),0),"")</f>
        <v/>
      </c>
      <c r="M316" s="76" t="str">
        <f>IFERROR(VLOOKUP($A316,DimSum_load!$A:$X,MATCH(DimSum!M$1,DimSum_load!$1:$1,0),0),"")</f>
        <v/>
      </c>
      <c r="N316" s="127" t="str">
        <f>IFERROR(VLOOKUP($A316,DimSum_load!$A:$X,MATCH(DimSum!$N$1,DimSum_load!$1:$1,0),0),"")</f>
        <v/>
      </c>
    </row>
    <row r="317" spans="1:14" x14ac:dyDescent="0.25">
      <c r="A317" s="74" t="str">
        <f>IFERROR(DimSum[[#This Row],[Index]],"")</f>
        <v/>
      </c>
      <c r="B317" s="75" t="str">
        <f>IFERROR(VLOOKUP($A317,DimSum_load!$A:$X,MATCH(DimSum!B$1,DimSum_load!$1:$1,0),0),"")</f>
        <v/>
      </c>
      <c r="C317" s="79" t="str">
        <f>IFERROR(VLOOKUP($A317,DimSum_load!$A:$X,MATCH(DimSum!C$1,DimSum_load!$1:$1,0),0),"")</f>
        <v/>
      </c>
      <c r="D317" s="75" t="str">
        <f>IFERROR(VLOOKUP($A317,DimSum_load!$A:$X,MATCH(DimSum!D$1,DimSum_load!$1:$1,0),0),"")</f>
        <v/>
      </c>
      <c r="E317" s="77" t="str">
        <f>IFERROR(VLOOKUP($A317,DimSum_load!$A:$X,MATCH(DimSum!E$1,DimSum_load!$1:$1,0),0),"")</f>
        <v/>
      </c>
      <c r="F317" s="75" t="str">
        <f>IFERROR(VLOOKUP($A317,DimSum_load!$A:$X,MATCH(DimSum!F$1,DimSum_load!$1:$1,0),0),"")</f>
        <v/>
      </c>
      <c r="G317" s="75" t="str">
        <f>IFERROR(VLOOKUP($A317,DimSum_load!$A:$X,MATCH(DimSum!G$1,DimSum_load!$1:$1,0),0),"")</f>
        <v/>
      </c>
      <c r="H317" s="75" t="str">
        <f>IFERROR(VLOOKUP($A317,DimSum_load!$A:$X,MATCH(DimSum!H$1,DimSum_load!$1:$1,0),0),"")</f>
        <v/>
      </c>
      <c r="I317" s="77" t="str">
        <f>IFERROR(VLOOKUP($A317,DimSum_load!$A:$X,MATCH(DimSum!I$1,DimSum_load!$1:$1,0),0),"")</f>
        <v/>
      </c>
      <c r="J317" s="76" t="str">
        <f>IFERROR(VLOOKUP($A317,DimSum_load!$A:$X,MATCH(DimSum!J$1,DimSum_load!$1:$1,0),0),"")</f>
        <v/>
      </c>
      <c r="K317" s="76" t="str">
        <f>IFERROR(VLOOKUP($A317,DimSum_load!$A:$X,MATCH(DimSum!K$1,DimSum_load!$1:$1,0),0),"")</f>
        <v/>
      </c>
      <c r="L317" s="76" t="str">
        <f>IFERROR(VLOOKUP($A317,DimSum_load!$A:$X,MATCH(DimSum!L$1,DimSum_load!$1:$1,0),0),"")</f>
        <v/>
      </c>
      <c r="M317" s="76" t="str">
        <f>IFERROR(VLOOKUP($A317,DimSum_load!$A:$X,MATCH(DimSum!M$1,DimSum_load!$1:$1,0),0),"")</f>
        <v/>
      </c>
      <c r="N317" s="127" t="str">
        <f>IFERROR(VLOOKUP($A317,DimSum_load!$A:$X,MATCH(DimSum!$N$1,DimSum_load!$1:$1,0),0),"")</f>
        <v/>
      </c>
    </row>
    <row r="318" spans="1:14" x14ac:dyDescent="0.25">
      <c r="A318" s="74" t="str">
        <f>IFERROR(DimSum[[#This Row],[Index]],"")</f>
        <v/>
      </c>
      <c r="B318" s="75" t="str">
        <f>IFERROR(VLOOKUP($A318,DimSum_load!$A:$X,MATCH(DimSum!B$1,DimSum_load!$1:$1,0),0),"")</f>
        <v/>
      </c>
      <c r="C318" s="79" t="str">
        <f>IFERROR(VLOOKUP($A318,DimSum_load!$A:$X,MATCH(DimSum!C$1,DimSum_load!$1:$1,0),0),"")</f>
        <v/>
      </c>
      <c r="D318" s="75" t="str">
        <f>IFERROR(VLOOKUP($A318,DimSum_load!$A:$X,MATCH(DimSum!D$1,DimSum_load!$1:$1,0),0),"")</f>
        <v/>
      </c>
      <c r="E318" s="77" t="str">
        <f>IFERROR(VLOOKUP($A318,DimSum_load!$A:$X,MATCH(DimSum!E$1,DimSum_load!$1:$1,0),0),"")</f>
        <v/>
      </c>
      <c r="F318" s="75" t="str">
        <f>IFERROR(VLOOKUP($A318,DimSum_load!$A:$X,MATCH(DimSum!F$1,DimSum_load!$1:$1,0),0),"")</f>
        <v/>
      </c>
      <c r="G318" s="75" t="str">
        <f>IFERROR(VLOOKUP($A318,DimSum_load!$A:$X,MATCH(DimSum!G$1,DimSum_load!$1:$1,0),0),"")</f>
        <v/>
      </c>
      <c r="H318" s="75" t="str">
        <f>IFERROR(VLOOKUP($A318,DimSum_load!$A:$X,MATCH(DimSum!H$1,DimSum_load!$1:$1,0),0),"")</f>
        <v/>
      </c>
      <c r="I318" s="77" t="str">
        <f>IFERROR(VLOOKUP($A318,DimSum_load!$A:$X,MATCH(DimSum!I$1,DimSum_load!$1:$1,0),0),"")</f>
        <v/>
      </c>
      <c r="J318" s="76" t="str">
        <f>IFERROR(VLOOKUP($A318,DimSum_load!$A:$X,MATCH(DimSum!J$1,DimSum_load!$1:$1,0),0),"")</f>
        <v/>
      </c>
      <c r="K318" s="76" t="str">
        <f>IFERROR(VLOOKUP($A318,DimSum_load!$A:$X,MATCH(DimSum!K$1,DimSum_load!$1:$1,0),0),"")</f>
        <v/>
      </c>
      <c r="L318" s="76" t="str">
        <f>IFERROR(VLOOKUP($A318,DimSum_load!$A:$X,MATCH(DimSum!L$1,DimSum_load!$1:$1,0),0),"")</f>
        <v/>
      </c>
      <c r="M318" s="76" t="str">
        <f>IFERROR(VLOOKUP($A318,DimSum_load!$A:$X,MATCH(DimSum!M$1,DimSum_load!$1:$1,0),0),"")</f>
        <v/>
      </c>
      <c r="N318" s="127" t="str">
        <f>IFERROR(VLOOKUP($A318,DimSum_load!$A:$X,MATCH(DimSum!$N$1,DimSum_load!$1:$1,0),0),"")</f>
        <v/>
      </c>
    </row>
    <row r="319" spans="1:14" x14ac:dyDescent="0.25">
      <c r="A319" s="74" t="str">
        <f>IFERROR(DimSum[[#This Row],[Index]],"")</f>
        <v/>
      </c>
      <c r="B319" s="75" t="str">
        <f>IFERROR(VLOOKUP($A319,DimSum_load!$A:$X,MATCH(DimSum!B$1,DimSum_load!$1:$1,0),0),"")</f>
        <v/>
      </c>
      <c r="C319" s="79" t="str">
        <f>IFERROR(VLOOKUP($A319,DimSum_load!$A:$X,MATCH(DimSum!C$1,DimSum_load!$1:$1,0),0),"")</f>
        <v/>
      </c>
      <c r="D319" s="75" t="str">
        <f>IFERROR(VLOOKUP($A319,DimSum_load!$A:$X,MATCH(DimSum!D$1,DimSum_load!$1:$1,0),0),"")</f>
        <v/>
      </c>
      <c r="E319" s="77" t="str">
        <f>IFERROR(VLOOKUP($A319,DimSum_load!$A:$X,MATCH(DimSum!E$1,DimSum_load!$1:$1,0),0),"")</f>
        <v/>
      </c>
      <c r="F319" s="75" t="str">
        <f>IFERROR(VLOOKUP($A319,DimSum_load!$A:$X,MATCH(DimSum!F$1,DimSum_load!$1:$1,0),0),"")</f>
        <v/>
      </c>
      <c r="G319" s="75" t="str">
        <f>IFERROR(VLOOKUP($A319,DimSum_load!$A:$X,MATCH(DimSum!G$1,DimSum_load!$1:$1,0),0),"")</f>
        <v/>
      </c>
      <c r="H319" s="75" t="str">
        <f>IFERROR(VLOOKUP($A319,DimSum_load!$A:$X,MATCH(DimSum!H$1,DimSum_load!$1:$1,0),0),"")</f>
        <v/>
      </c>
      <c r="I319" s="77" t="str">
        <f>IFERROR(VLOOKUP($A319,DimSum_load!$A:$X,MATCH(DimSum!I$1,DimSum_load!$1:$1,0),0),"")</f>
        <v/>
      </c>
      <c r="J319" s="76" t="str">
        <f>IFERROR(VLOOKUP($A319,DimSum_load!$A:$X,MATCH(DimSum!J$1,DimSum_load!$1:$1,0),0),"")</f>
        <v/>
      </c>
      <c r="K319" s="76" t="str">
        <f>IFERROR(VLOOKUP($A319,DimSum_load!$A:$X,MATCH(DimSum!K$1,DimSum_load!$1:$1,0),0),"")</f>
        <v/>
      </c>
      <c r="L319" s="76" t="str">
        <f>IFERROR(VLOOKUP($A319,DimSum_load!$A:$X,MATCH(DimSum!L$1,DimSum_load!$1:$1,0),0),"")</f>
        <v/>
      </c>
      <c r="M319" s="76" t="str">
        <f>IFERROR(VLOOKUP($A319,DimSum_load!$A:$X,MATCH(DimSum!M$1,DimSum_load!$1:$1,0),0),"")</f>
        <v/>
      </c>
      <c r="N319" s="127" t="str">
        <f>IFERROR(VLOOKUP($A319,DimSum_load!$A:$X,MATCH(DimSum!$N$1,DimSum_load!$1:$1,0),0),"")</f>
        <v/>
      </c>
    </row>
    <row r="320" spans="1:14" x14ac:dyDescent="0.25">
      <c r="A320" s="74" t="str">
        <f>IFERROR(DimSum[[#This Row],[Index]],"")</f>
        <v/>
      </c>
      <c r="B320" s="75" t="str">
        <f>IFERROR(VLOOKUP($A320,DimSum_load!$A:$X,MATCH(DimSum!B$1,DimSum_load!$1:$1,0),0),"")</f>
        <v/>
      </c>
      <c r="C320" s="79" t="str">
        <f>IFERROR(VLOOKUP($A320,DimSum_load!$A:$X,MATCH(DimSum!C$1,DimSum_load!$1:$1,0),0),"")</f>
        <v/>
      </c>
      <c r="D320" s="75" t="str">
        <f>IFERROR(VLOOKUP($A320,DimSum_load!$A:$X,MATCH(DimSum!D$1,DimSum_load!$1:$1,0),0),"")</f>
        <v/>
      </c>
      <c r="E320" s="77" t="str">
        <f>IFERROR(VLOOKUP($A320,DimSum_load!$A:$X,MATCH(DimSum!E$1,DimSum_load!$1:$1,0),0),"")</f>
        <v/>
      </c>
      <c r="F320" s="75" t="str">
        <f>IFERROR(VLOOKUP($A320,DimSum_load!$A:$X,MATCH(DimSum!F$1,DimSum_load!$1:$1,0),0),"")</f>
        <v/>
      </c>
      <c r="G320" s="75" t="str">
        <f>IFERROR(VLOOKUP($A320,DimSum_load!$A:$X,MATCH(DimSum!G$1,DimSum_load!$1:$1,0),0),"")</f>
        <v/>
      </c>
      <c r="H320" s="75" t="str">
        <f>IFERROR(VLOOKUP($A320,DimSum_load!$A:$X,MATCH(DimSum!H$1,DimSum_load!$1:$1,0),0),"")</f>
        <v/>
      </c>
      <c r="I320" s="77" t="str">
        <f>IFERROR(VLOOKUP($A320,DimSum_load!$A:$X,MATCH(DimSum!I$1,DimSum_load!$1:$1,0),0),"")</f>
        <v/>
      </c>
      <c r="J320" s="76" t="str">
        <f>IFERROR(VLOOKUP($A320,DimSum_load!$A:$X,MATCH(DimSum!J$1,DimSum_load!$1:$1,0),0),"")</f>
        <v/>
      </c>
      <c r="K320" s="76" t="str">
        <f>IFERROR(VLOOKUP($A320,DimSum_load!$A:$X,MATCH(DimSum!K$1,DimSum_load!$1:$1,0),0),"")</f>
        <v/>
      </c>
      <c r="L320" s="76" t="str">
        <f>IFERROR(VLOOKUP($A320,DimSum_load!$A:$X,MATCH(DimSum!L$1,DimSum_load!$1:$1,0),0),"")</f>
        <v/>
      </c>
      <c r="M320" s="76" t="str">
        <f>IFERROR(VLOOKUP($A320,DimSum_load!$A:$X,MATCH(DimSum!M$1,DimSum_load!$1:$1,0),0),"")</f>
        <v/>
      </c>
      <c r="N320" s="127" t="str">
        <f>IFERROR(VLOOKUP($A320,DimSum_load!$A:$X,MATCH(DimSum!$N$1,DimSum_load!$1:$1,0),0),"")</f>
        <v/>
      </c>
    </row>
    <row r="321" spans="1:14" x14ac:dyDescent="0.25">
      <c r="A321" s="74" t="str">
        <f>IFERROR(DimSum[[#This Row],[Index]],"")</f>
        <v/>
      </c>
      <c r="B321" s="75" t="str">
        <f>IFERROR(VLOOKUP($A321,DimSum_load!$A:$X,MATCH(DimSum!B$1,DimSum_load!$1:$1,0),0),"")</f>
        <v/>
      </c>
      <c r="C321" s="79" t="str">
        <f>IFERROR(VLOOKUP($A321,DimSum_load!$A:$X,MATCH(DimSum!C$1,DimSum_load!$1:$1,0),0),"")</f>
        <v/>
      </c>
      <c r="D321" s="75" t="str">
        <f>IFERROR(VLOOKUP($A321,DimSum_load!$A:$X,MATCH(DimSum!D$1,DimSum_load!$1:$1,0),0),"")</f>
        <v/>
      </c>
      <c r="E321" s="77" t="str">
        <f>IFERROR(VLOOKUP($A321,DimSum_load!$A:$X,MATCH(DimSum!E$1,DimSum_load!$1:$1,0),0),"")</f>
        <v/>
      </c>
      <c r="F321" s="75" t="str">
        <f>IFERROR(VLOOKUP($A321,DimSum_load!$A:$X,MATCH(DimSum!F$1,DimSum_load!$1:$1,0),0),"")</f>
        <v/>
      </c>
      <c r="G321" s="75" t="str">
        <f>IFERROR(VLOOKUP($A321,DimSum_load!$A:$X,MATCH(DimSum!G$1,DimSum_load!$1:$1,0),0),"")</f>
        <v/>
      </c>
      <c r="H321" s="75" t="str">
        <f>IFERROR(VLOOKUP($A321,DimSum_load!$A:$X,MATCH(DimSum!H$1,DimSum_load!$1:$1,0),0),"")</f>
        <v/>
      </c>
      <c r="I321" s="77" t="str">
        <f>IFERROR(VLOOKUP($A321,DimSum_load!$A:$X,MATCH(DimSum!I$1,DimSum_load!$1:$1,0),0),"")</f>
        <v/>
      </c>
      <c r="J321" s="76" t="str">
        <f>IFERROR(VLOOKUP($A321,DimSum_load!$A:$X,MATCH(DimSum!J$1,DimSum_load!$1:$1,0),0),"")</f>
        <v/>
      </c>
      <c r="K321" s="76" t="str">
        <f>IFERROR(VLOOKUP($A321,DimSum_load!$A:$X,MATCH(DimSum!K$1,DimSum_load!$1:$1,0),0),"")</f>
        <v/>
      </c>
      <c r="L321" s="76" t="str">
        <f>IFERROR(VLOOKUP($A321,DimSum_load!$A:$X,MATCH(DimSum!L$1,DimSum_load!$1:$1,0),0),"")</f>
        <v/>
      </c>
      <c r="M321" s="76" t="str">
        <f>IFERROR(VLOOKUP($A321,DimSum_load!$A:$X,MATCH(DimSum!M$1,DimSum_load!$1:$1,0),0),"")</f>
        <v/>
      </c>
      <c r="N321" s="127" t="str">
        <f>IFERROR(VLOOKUP($A321,DimSum_load!$A:$X,MATCH(DimSum!$N$1,DimSum_load!$1:$1,0),0),"")</f>
        <v/>
      </c>
    </row>
    <row r="322" spans="1:14" x14ac:dyDescent="0.25">
      <c r="A322" s="74" t="str">
        <f>IFERROR(DimSum[[#This Row],[Index]],"")</f>
        <v/>
      </c>
      <c r="B322" s="75" t="str">
        <f>IFERROR(VLOOKUP($A322,DimSum_load!$A:$X,MATCH(DimSum!B$1,DimSum_load!$1:$1,0),0),"")</f>
        <v/>
      </c>
      <c r="C322" s="79" t="str">
        <f>IFERROR(VLOOKUP($A322,DimSum_load!$A:$X,MATCH(DimSum!C$1,DimSum_load!$1:$1,0),0),"")</f>
        <v/>
      </c>
      <c r="D322" s="75" t="str">
        <f>IFERROR(VLOOKUP($A322,DimSum_load!$A:$X,MATCH(DimSum!D$1,DimSum_load!$1:$1,0),0),"")</f>
        <v/>
      </c>
      <c r="E322" s="77" t="str">
        <f>IFERROR(VLOOKUP($A322,DimSum_load!$A:$X,MATCH(DimSum!E$1,DimSum_load!$1:$1,0),0),"")</f>
        <v/>
      </c>
      <c r="F322" s="75" t="str">
        <f>IFERROR(VLOOKUP($A322,DimSum_load!$A:$X,MATCH(DimSum!F$1,DimSum_load!$1:$1,0),0),"")</f>
        <v/>
      </c>
      <c r="G322" s="75" t="str">
        <f>IFERROR(VLOOKUP($A322,DimSum_load!$A:$X,MATCH(DimSum!G$1,DimSum_load!$1:$1,0),0),"")</f>
        <v/>
      </c>
      <c r="H322" s="75" t="str">
        <f>IFERROR(VLOOKUP($A322,DimSum_load!$A:$X,MATCH(DimSum!H$1,DimSum_load!$1:$1,0),0),"")</f>
        <v/>
      </c>
      <c r="I322" s="77" t="str">
        <f>IFERROR(VLOOKUP($A322,DimSum_load!$A:$X,MATCH(DimSum!I$1,DimSum_load!$1:$1,0),0),"")</f>
        <v/>
      </c>
      <c r="J322" s="76" t="str">
        <f>IFERROR(VLOOKUP($A322,DimSum_load!$A:$X,MATCH(DimSum!J$1,DimSum_load!$1:$1,0),0),"")</f>
        <v/>
      </c>
      <c r="K322" s="76" t="str">
        <f>IFERROR(VLOOKUP($A322,DimSum_load!$A:$X,MATCH(DimSum!K$1,DimSum_load!$1:$1,0),0),"")</f>
        <v/>
      </c>
      <c r="L322" s="76" t="str">
        <f>IFERROR(VLOOKUP($A322,DimSum_load!$A:$X,MATCH(DimSum!L$1,DimSum_load!$1:$1,0),0),"")</f>
        <v/>
      </c>
      <c r="M322" s="76" t="str">
        <f>IFERROR(VLOOKUP($A322,DimSum_load!$A:$X,MATCH(DimSum!M$1,DimSum_load!$1:$1,0),0),"")</f>
        <v/>
      </c>
      <c r="N322" s="127" t="str">
        <f>IFERROR(VLOOKUP($A322,DimSum_load!$A:$X,MATCH(DimSum!$N$1,DimSum_load!$1:$1,0),0),"")</f>
        <v/>
      </c>
    </row>
    <row r="323" spans="1:14" x14ac:dyDescent="0.25">
      <c r="A323" s="74" t="str">
        <f>IFERROR(DimSum[[#This Row],[Index]],"")</f>
        <v/>
      </c>
      <c r="B323" s="75" t="str">
        <f>IFERROR(VLOOKUP($A323,DimSum_load!$A:$X,MATCH(DimSum!B$1,DimSum_load!$1:$1,0),0),"")</f>
        <v/>
      </c>
      <c r="C323" s="79" t="str">
        <f>IFERROR(VLOOKUP($A323,DimSum_load!$A:$X,MATCH(DimSum!C$1,DimSum_load!$1:$1,0),0),"")</f>
        <v/>
      </c>
      <c r="D323" s="75" t="str">
        <f>IFERROR(VLOOKUP($A323,DimSum_load!$A:$X,MATCH(DimSum!D$1,DimSum_load!$1:$1,0),0),"")</f>
        <v/>
      </c>
      <c r="E323" s="77" t="str">
        <f>IFERROR(VLOOKUP($A323,DimSum_load!$A:$X,MATCH(DimSum!E$1,DimSum_load!$1:$1,0),0),"")</f>
        <v/>
      </c>
      <c r="F323" s="75" t="str">
        <f>IFERROR(VLOOKUP($A323,DimSum_load!$A:$X,MATCH(DimSum!F$1,DimSum_load!$1:$1,0),0),"")</f>
        <v/>
      </c>
      <c r="G323" s="75" t="str">
        <f>IFERROR(VLOOKUP($A323,DimSum_load!$A:$X,MATCH(DimSum!G$1,DimSum_load!$1:$1,0),0),"")</f>
        <v/>
      </c>
      <c r="H323" s="75" t="str">
        <f>IFERROR(VLOOKUP($A323,DimSum_load!$A:$X,MATCH(DimSum!H$1,DimSum_load!$1:$1,0),0),"")</f>
        <v/>
      </c>
      <c r="I323" s="77" t="str">
        <f>IFERROR(VLOOKUP($A323,DimSum_load!$A:$X,MATCH(DimSum!I$1,DimSum_load!$1:$1,0),0),"")</f>
        <v/>
      </c>
      <c r="J323" s="76" t="str">
        <f>IFERROR(VLOOKUP($A323,DimSum_load!$A:$X,MATCH(DimSum!J$1,DimSum_load!$1:$1,0),0),"")</f>
        <v/>
      </c>
      <c r="K323" s="76" t="str">
        <f>IFERROR(VLOOKUP($A323,DimSum_load!$A:$X,MATCH(DimSum!K$1,DimSum_load!$1:$1,0),0),"")</f>
        <v/>
      </c>
      <c r="L323" s="76" t="str">
        <f>IFERROR(VLOOKUP($A323,DimSum_load!$A:$X,MATCH(DimSum!L$1,DimSum_load!$1:$1,0),0),"")</f>
        <v/>
      </c>
      <c r="M323" s="76" t="str">
        <f>IFERROR(VLOOKUP($A323,DimSum_load!$A:$X,MATCH(DimSum!M$1,DimSum_load!$1:$1,0),0),"")</f>
        <v/>
      </c>
      <c r="N323" s="127" t="str">
        <f>IFERROR(VLOOKUP($A323,DimSum_load!$A:$X,MATCH(DimSum!$N$1,DimSum_load!$1:$1,0),0),"")</f>
        <v/>
      </c>
    </row>
    <row r="324" spans="1:14" x14ac:dyDescent="0.25">
      <c r="A324" s="74" t="str">
        <f>IFERROR(DimSum[[#This Row],[Index]],"")</f>
        <v/>
      </c>
      <c r="B324" s="75" t="str">
        <f>IFERROR(VLOOKUP($A324,DimSum_load!$A:$X,MATCH(DimSum!B$1,DimSum_load!$1:$1,0),0),"")</f>
        <v/>
      </c>
      <c r="C324" s="79" t="str">
        <f>IFERROR(VLOOKUP($A324,DimSum_load!$A:$X,MATCH(DimSum!C$1,DimSum_load!$1:$1,0),0),"")</f>
        <v/>
      </c>
      <c r="D324" s="75" t="str">
        <f>IFERROR(VLOOKUP($A324,DimSum_load!$A:$X,MATCH(DimSum!D$1,DimSum_load!$1:$1,0),0),"")</f>
        <v/>
      </c>
      <c r="E324" s="77" t="str">
        <f>IFERROR(VLOOKUP($A324,DimSum_load!$A:$X,MATCH(DimSum!E$1,DimSum_load!$1:$1,0),0),"")</f>
        <v/>
      </c>
      <c r="F324" s="75" t="str">
        <f>IFERROR(VLOOKUP($A324,DimSum_load!$A:$X,MATCH(DimSum!F$1,DimSum_load!$1:$1,0),0),"")</f>
        <v/>
      </c>
      <c r="G324" s="75" t="str">
        <f>IFERROR(VLOOKUP($A324,DimSum_load!$A:$X,MATCH(DimSum!G$1,DimSum_load!$1:$1,0),0),"")</f>
        <v/>
      </c>
      <c r="H324" s="75" t="str">
        <f>IFERROR(VLOOKUP($A324,DimSum_load!$A:$X,MATCH(DimSum!H$1,DimSum_load!$1:$1,0),0),"")</f>
        <v/>
      </c>
      <c r="I324" s="77" t="str">
        <f>IFERROR(VLOOKUP($A324,DimSum_load!$A:$X,MATCH(DimSum!I$1,DimSum_load!$1:$1,0),0),"")</f>
        <v/>
      </c>
      <c r="J324" s="76" t="str">
        <f>IFERROR(VLOOKUP($A324,DimSum_load!$A:$X,MATCH(DimSum!J$1,DimSum_load!$1:$1,0),0),"")</f>
        <v/>
      </c>
      <c r="K324" s="76" t="str">
        <f>IFERROR(VLOOKUP($A324,DimSum_load!$A:$X,MATCH(DimSum!K$1,DimSum_load!$1:$1,0),0),"")</f>
        <v/>
      </c>
      <c r="L324" s="76" t="str">
        <f>IFERROR(VLOOKUP($A324,DimSum_load!$A:$X,MATCH(DimSum!L$1,DimSum_load!$1:$1,0),0),"")</f>
        <v/>
      </c>
      <c r="M324" s="76" t="str">
        <f>IFERROR(VLOOKUP($A324,DimSum_load!$A:$X,MATCH(DimSum!M$1,DimSum_load!$1:$1,0),0),"")</f>
        <v/>
      </c>
      <c r="N324" s="127" t="str">
        <f>IFERROR(VLOOKUP($A324,DimSum_load!$A:$X,MATCH(DimSum!$N$1,DimSum_load!$1:$1,0),0),"")</f>
        <v/>
      </c>
    </row>
    <row r="325" spans="1:14" x14ac:dyDescent="0.25">
      <c r="A325" s="74" t="str">
        <f>IFERROR(DimSum[[#This Row],[Index]],"")</f>
        <v/>
      </c>
      <c r="B325" s="75" t="str">
        <f>IFERROR(VLOOKUP($A325,DimSum_load!$A:$X,MATCH(DimSum!B$1,DimSum_load!$1:$1,0),0),"")</f>
        <v/>
      </c>
      <c r="C325" s="79" t="str">
        <f>IFERROR(VLOOKUP($A325,DimSum_load!$A:$X,MATCH(DimSum!C$1,DimSum_load!$1:$1,0),0),"")</f>
        <v/>
      </c>
      <c r="D325" s="75" t="str">
        <f>IFERROR(VLOOKUP($A325,DimSum_load!$A:$X,MATCH(DimSum!D$1,DimSum_load!$1:$1,0),0),"")</f>
        <v/>
      </c>
      <c r="E325" s="77" t="str">
        <f>IFERROR(VLOOKUP($A325,DimSum_load!$A:$X,MATCH(DimSum!E$1,DimSum_load!$1:$1,0),0),"")</f>
        <v/>
      </c>
      <c r="F325" s="75" t="str">
        <f>IFERROR(VLOOKUP($A325,DimSum_load!$A:$X,MATCH(DimSum!F$1,DimSum_load!$1:$1,0),0),"")</f>
        <v/>
      </c>
      <c r="G325" s="75" t="str">
        <f>IFERROR(VLOOKUP($A325,DimSum_load!$A:$X,MATCH(DimSum!G$1,DimSum_load!$1:$1,0),0),"")</f>
        <v/>
      </c>
      <c r="H325" s="75" t="str">
        <f>IFERROR(VLOOKUP($A325,DimSum_load!$A:$X,MATCH(DimSum!H$1,DimSum_load!$1:$1,0),0),"")</f>
        <v/>
      </c>
      <c r="I325" s="77" t="str">
        <f>IFERROR(VLOOKUP($A325,DimSum_load!$A:$X,MATCH(DimSum!I$1,DimSum_load!$1:$1,0),0),"")</f>
        <v/>
      </c>
      <c r="J325" s="76" t="str">
        <f>IFERROR(VLOOKUP($A325,DimSum_load!$A:$X,MATCH(DimSum!J$1,DimSum_load!$1:$1,0),0),"")</f>
        <v/>
      </c>
      <c r="K325" s="76" t="str">
        <f>IFERROR(VLOOKUP($A325,DimSum_load!$A:$X,MATCH(DimSum!K$1,DimSum_load!$1:$1,0),0),"")</f>
        <v/>
      </c>
      <c r="L325" s="76" t="str">
        <f>IFERROR(VLOOKUP($A325,DimSum_load!$A:$X,MATCH(DimSum!L$1,DimSum_load!$1:$1,0),0),"")</f>
        <v/>
      </c>
      <c r="M325" s="76" t="str">
        <f>IFERROR(VLOOKUP($A325,DimSum_load!$A:$X,MATCH(DimSum!M$1,DimSum_load!$1:$1,0),0),"")</f>
        <v/>
      </c>
      <c r="N325" s="127" t="str">
        <f>IFERROR(VLOOKUP($A325,DimSum_load!$A:$X,MATCH(DimSum!$N$1,DimSum_load!$1:$1,0),0),"")</f>
        <v/>
      </c>
    </row>
    <row r="326" spans="1:14" x14ac:dyDescent="0.25">
      <c r="A326" s="74" t="str">
        <f>IFERROR(DimSum[[#This Row],[Index]],"")</f>
        <v/>
      </c>
      <c r="B326" s="75" t="str">
        <f>IFERROR(VLOOKUP($A326,DimSum_load!$A:$X,MATCH(DimSum!B$1,DimSum_load!$1:$1,0),0),"")</f>
        <v/>
      </c>
      <c r="C326" s="79" t="str">
        <f>IFERROR(VLOOKUP($A326,DimSum_load!$A:$X,MATCH(DimSum!C$1,DimSum_load!$1:$1,0),0),"")</f>
        <v/>
      </c>
      <c r="D326" s="75" t="str">
        <f>IFERROR(VLOOKUP($A326,DimSum_load!$A:$X,MATCH(DimSum!D$1,DimSum_load!$1:$1,0),0),"")</f>
        <v/>
      </c>
      <c r="E326" s="77" t="str">
        <f>IFERROR(VLOOKUP($A326,DimSum_load!$A:$X,MATCH(DimSum!E$1,DimSum_load!$1:$1,0),0),"")</f>
        <v/>
      </c>
      <c r="F326" s="75" t="str">
        <f>IFERROR(VLOOKUP($A326,DimSum_load!$A:$X,MATCH(DimSum!F$1,DimSum_load!$1:$1,0),0),"")</f>
        <v/>
      </c>
      <c r="G326" s="75" t="str">
        <f>IFERROR(VLOOKUP($A326,DimSum_load!$A:$X,MATCH(DimSum!G$1,DimSum_load!$1:$1,0),0),"")</f>
        <v/>
      </c>
      <c r="H326" s="75" t="str">
        <f>IFERROR(VLOOKUP($A326,DimSum_load!$A:$X,MATCH(DimSum!H$1,DimSum_load!$1:$1,0),0),"")</f>
        <v/>
      </c>
      <c r="I326" s="77" t="str">
        <f>IFERROR(VLOOKUP($A326,DimSum_load!$A:$X,MATCH(DimSum!I$1,DimSum_load!$1:$1,0),0),"")</f>
        <v/>
      </c>
      <c r="J326" s="76" t="str">
        <f>IFERROR(VLOOKUP($A326,DimSum_load!$A:$X,MATCH(DimSum!J$1,DimSum_load!$1:$1,0),0),"")</f>
        <v/>
      </c>
      <c r="K326" s="76" t="str">
        <f>IFERROR(VLOOKUP($A326,DimSum_load!$A:$X,MATCH(DimSum!K$1,DimSum_load!$1:$1,0),0),"")</f>
        <v/>
      </c>
      <c r="L326" s="76" t="str">
        <f>IFERROR(VLOOKUP($A326,DimSum_load!$A:$X,MATCH(DimSum!L$1,DimSum_load!$1:$1,0),0),"")</f>
        <v/>
      </c>
      <c r="M326" s="76" t="str">
        <f>IFERROR(VLOOKUP($A326,DimSum_load!$A:$X,MATCH(DimSum!M$1,DimSum_load!$1:$1,0),0),"")</f>
        <v/>
      </c>
      <c r="N326" s="127" t="str">
        <f>IFERROR(VLOOKUP($A326,DimSum_load!$A:$X,MATCH(DimSum!$N$1,DimSum_load!$1:$1,0),0),"")</f>
        <v/>
      </c>
    </row>
    <row r="327" spans="1:14" x14ac:dyDescent="0.25">
      <c r="A327" s="74" t="str">
        <f>IFERROR(DimSum[[#This Row],[Index]],"")</f>
        <v/>
      </c>
      <c r="B327" s="75" t="str">
        <f>IFERROR(VLOOKUP($A327,DimSum_load!$A:$X,MATCH(DimSum!B$1,DimSum_load!$1:$1,0),0),"")</f>
        <v/>
      </c>
      <c r="C327" s="79" t="str">
        <f>IFERROR(VLOOKUP($A327,DimSum_load!$A:$X,MATCH(DimSum!C$1,DimSum_load!$1:$1,0),0),"")</f>
        <v/>
      </c>
      <c r="D327" s="75" t="str">
        <f>IFERROR(VLOOKUP($A327,DimSum_load!$A:$X,MATCH(DimSum!D$1,DimSum_load!$1:$1,0),0),"")</f>
        <v/>
      </c>
      <c r="E327" s="77" t="str">
        <f>IFERROR(VLOOKUP($A327,DimSum_load!$A:$X,MATCH(DimSum!E$1,DimSum_load!$1:$1,0),0),"")</f>
        <v/>
      </c>
      <c r="F327" s="75" t="str">
        <f>IFERROR(VLOOKUP($A327,DimSum_load!$A:$X,MATCH(DimSum!F$1,DimSum_load!$1:$1,0),0),"")</f>
        <v/>
      </c>
      <c r="G327" s="75" t="str">
        <f>IFERROR(VLOOKUP($A327,DimSum_load!$A:$X,MATCH(DimSum!G$1,DimSum_load!$1:$1,0),0),"")</f>
        <v/>
      </c>
      <c r="H327" s="75" t="str">
        <f>IFERROR(VLOOKUP($A327,DimSum_load!$A:$X,MATCH(DimSum!H$1,DimSum_load!$1:$1,0),0),"")</f>
        <v/>
      </c>
      <c r="I327" s="77" t="str">
        <f>IFERROR(VLOOKUP($A327,DimSum_load!$A:$X,MATCH(DimSum!I$1,DimSum_load!$1:$1,0),0),"")</f>
        <v/>
      </c>
      <c r="J327" s="76" t="str">
        <f>IFERROR(VLOOKUP($A327,DimSum_load!$A:$X,MATCH(DimSum!J$1,DimSum_load!$1:$1,0),0),"")</f>
        <v/>
      </c>
      <c r="K327" s="76" t="str">
        <f>IFERROR(VLOOKUP($A327,DimSum_load!$A:$X,MATCH(DimSum!K$1,DimSum_load!$1:$1,0),0),"")</f>
        <v/>
      </c>
      <c r="L327" s="76" t="str">
        <f>IFERROR(VLOOKUP($A327,DimSum_load!$A:$X,MATCH(DimSum!L$1,DimSum_load!$1:$1,0),0),"")</f>
        <v/>
      </c>
      <c r="M327" s="76" t="str">
        <f>IFERROR(VLOOKUP($A327,DimSum_load!$A:$X,MATCH(DimSum!M$1,DimSum_load!$1:$1,0),0),"")</f>
        <v/>
      </c>
      <c r="N327" s="127" t="str">
        <f>IFERROR(VLOOKUP($A327,DimSum_load!$A:$X,MATCH(DimSum!$N$1,DimSum_load!$1:$1,0),0),"")</f>
        <v/>
      </c>
    </row>
    <row r="328" spans="1:14" x14ac:dyDescent="0.25">
      <c r="A328" s="74" t="str">
        <f>IFERROR(DimSum[[#This Row],[Index]],"")</f>
        <v/>
      </c>
      <c r="B328" s="75" t="str">
        <f>IFERROR(VLOOKUP($A328,DimSum_load!$A:$X,MATCH(DimSum!B$1,DimSum_load!$1:$1,0),0),"")</f>
        <v/>
      </c>
      <c r="C328" s="79" t="str">
        <f>IFERROR(VLOOKUP($A328,DimSum_load!$A:$X,MATCH(DimSum!C$1,DimSum_load!$1:$1,0),0),"")</f>
        <v/>
      </c>
      <c r="D328" s="75" t="str">
        <f>IFERROR(VLOOKUP($A328,DimSum_load!$A:$X,MATCH(DimSum!D$1,DimSum_load!$1:$1,0),0),"")</f>
        <v/>
      </c>
      <c r="E328" s="77" t="str">
        <f>IFERROR(VLOOKUP($A328,DimSum_load!$A:$X,MATCH(DimSum!E$1,DimSum_load!$1:$1,0),0),"")</f>
        <v/>
      </c>
      <c r="F328" s="75" t="str">
        <f>IFERROR(VLOOKUP($A328,DimSum_load!$A:$X,MATCH(DimSum!F$1,DimSum_load!$1:$1,0),0),"")</f>
        <v/>
      </c>
      <c r="G328" s="75" t="str">
        <f>IFERROR(VLOOKUP($A328,DimSum_load!$A:$X,MATCH(DimSum!G$1,DimSum_load!$1:$1,0),0),"")</f>
        <v/>
      </c>
      <c r="H328" s="75" t="str">
        <f>IFERROR(VLOOKUP($A328,DimSum_load!$A:$X,MATCH(DimSum!H$1,DimSum_load!$1:$1,0),0),"")</f>
        <v/>
      </c>
      <c r="I328" s="77" t="str">
        <f>IFERROR(VLOOKUP($A328,DimSum_load!$A:$X,MATCH(DimSum!I$1,DimSum_load!$1:$1,0),0),"")</f>
        <v/>
      </c>
      <c r="J328" s="76" t="str">
        <f>IFERROR(VLOOKUP($A328,DimSum_load!$A:$X,MATCH(DimSum!J$1,DimSum_load!$1:$1,0),0),"")</f>
        <v/>
      </c>
      <c r="K328" s="76" t="str">
        <f>IFERROR(VLOOKUP($A328,DimSum_load!$A:$X,MATCH(DimSum!K$1,DimSum_load!$1:$1,0),0),"")</f>
        <v/>
      </c>
      <c r="L328" s="76" t="str">
        <f>IFERROR(VLOOKUP($A328,DimSum_load!$A:$X,MATCH(DimSum!L$1,DimSum_load!$1:$1,0),0),"")</f>
        <v/>
      </c>
      <c r="M328" s="76" t="str">
        <f>IFERROR(VLOOKUP($A328,DimSum_load!$A:$X,MATCH(DimSum!M$1,DimSum_load!$1:$1,0),0),"")</f>
        <v/>
      </c>
      <c r="N328" s="127" t="str">
        <f>IFERROR(VLOOKUP($A328,DimSum_load!$A:$X,MATCH(DimSum!$N$1,DimSum_load!$1:$1,0),0),"")</f>
        <v/>
      </c>
    </row>
    <row r="329" spans="1:14" x14ac:dyDescent="0.25">
      <c r="A329" s="74" t="str">
        <f>IFERROR(DimSum[[#This Row],[Index]],"")</f>
        <v/>
      </c>
      <c r="B329" s="75" t="str">
        <f>IFERROR(VLOOKUP($A329,DimSum_load!$A:$X,MATCH(DimSum!B$1,DimSum_load!$1:$1,0),0),"")</f>
        <v/>
      </c>
      <c r="C329" s="79" t="str">
        <f>IFERROR(VLOOKUP($A329,DimSum_load!$A:$X,MATCH(DimSum!C$1,DimSum_load!$1:$1,0),0),"")</f>
        <v/>
      </c>
      <c r="D329" s="75" t="str">
        <f>IFERROR(VLOOKUP($A329,DimSum_load!$A:$X,MATCH(DimSum!D$1,DimSum_load!$1:$1,0),0),"")</f>
        <v/>
      </c>
      <c r="E329" s="77" t="str">
        <f>IFERROR(VLOOKUP($A329,DimSum_load!$A:$X,MATCH(DimSum!E$1,DimSum_load!$1:$1,0),0),"")</f>
        <v/>
      </c>
      <c r="F329" s="75" t="str">
        <f>IFERROR(VLOOKUP($A329,DimSum_load!$A:$X,MATCH(DimSum!F$1,DimSum_load!$1:$1,0),0),"")</f>
        <v/>
      </c>
      <c r="G329" s="75" t="str">
        <f>IFERROR(VLOOKUP($A329,DimSum_load!$A:$X,MATCH(DimSum!G$1,DimSum_load!$1:$1,0),0),"")</f>
        <v/>
      </c>
      <c r="H329" s="75" t="str">
        <f>IFERROR(VLOOKUP($A329,DimSum_load!$A:$X,MATCH(DimSum!H$1,DimSum_load!$1:$1,0),0),"")</f>
        <v/>
      </c>
      <c r="I329" s="77" t="str">
        <f>IFERROR(VLOOKUP($A329,DimSum_load!$A:$X,MATCH(DimSum!I$1,DimSum_load!$1:$1,0),0),"")</f>
        <v/>
      </c>
      <c r="J329" s="76" t="str">
        <f>IFERROR(VLOOKUP($A329,DimSum_load!$A:$X,MATCH(DimSum!J$1,DimSum_load!$1:$1,0),0),"")</f>
        <v/>
      </c>
      <c r="K329" s="76" t="str">
        <f>IFERROR(VLOOKUP($A329,DimSum_load!$A:$X,MATCH(DimSum!K$1,DimSum_load!$1:$1,0),0),"")</f>
        <v/>
      </c>
      <c r="L329" s="76" t="str">
        <f>IFERROR(VLOOKUP($A329,DimSum_load!$A:$X,MATCH(DimSum!L$1,DimSum_load!$1:$1,0),0),"")</f>
        <v/>
      </c>
      <c r="M329" s="76" t="str">
        <f>IFERROR(VLOOKUP($A329,DimSum_load!$A:$X,MATCH(DimSum!M$1,DimSum_load!$1:$1,0),0),"")</f>
        <v/>
      </c>
      <c r="N329" s="127" t="str">
        <f>IFERROR(VLOOKUP($A329,DimSum_load!$A:$X,MATCH(DimSum!$N$1,DimSum_load!$1:$1,0),0),"")</f>
        <v/>
      </c>
    </row>
    <row r="330" spans="1:14" x14ac:dyDescent="0.25">
      <c r="A330" s="74" t="str">
        <f>IFERROR(DimSum[[#This Row],[Index]],"")</f>
        <v/>
      </c>
      <c r="B330" s="75" t="str">
        <f>IFERROR(VLOOKUP($A330,DimSum_load!$A:$X,MATCH(DimSum!B$1,DimSum_load!$1:$1,0),0),"")</f>
        <v/>
      </c>
      <c r="C330" s="79" t="str">
        <f>IFERROR(VLOOKUP($A330,DimSum_load!$A:$X,MATCH(DimSum!C$1,DimSum_load!$1:$1,0),0),"")</f>
        <v/>
      </c>
      <c r="D330" s="75" t="str">
        <f>IFERROR(VLOOKUP($A330,DimSum_load!$A:$X,MATCH(DimSum!D$1,DimSum_load!$1:$1,0),0),"")</f>
        <v/>
      </c>
      <c r="E330" s="77" t="str">
        <f>IFERROR(VLOOKUP($A330,DimSum_load!$A:$X,MATCH(DimSum!E$1,DimSum_load!$1:$1,0),0),"")</f>
        <v/>
      </c>
      <c r="F330" s="75" t="str">
        <f>IFERROR(VLOOKUP($A330,DimSum_load!$A:$X,MATCH(DimSum!F$1,DimSum_load!$1:$1,0),0),"")</f>
        <v/>
      </c>
      <c r="G330" s="75" t="str">
        <f>IFERROR(VLOOKUP($A330,DimSum_load!$A:$X,MATCH(DimSum!G$1,DimSum_load!$1:$1,0),0),"")</f>
        <v/>
      </c>
      <c r="H330" s="75" t="str">
        <f>IFERROR(VLOOKUP($A330,DimSum_load!$A:$X,MATCH(DimSum!H$1,DimSum_load!$1:$1,0),0),"")</f>
        <v/>
      </c>
      <c r="I330" s="77" t="str">
        <f>IFERROR(VLOOKUP($A330,DimSum_load!$A:$X,MATCH(DimSum!I$1,DimSum_load!$1:$1,0),0),"")</f>
        <v/>
      </c>
      <c r="J330" s="76" t="str">
        <f>IFERROR(VLOOKUP($A330,DimSum_load!$A:$X,MATCH(DimSum!J$1,DimSum_load!$1:$1,0),0),"")</f>
        <v/>
      </c>
      <c r="K330" s="76" t="str">
        <f>IFERROR(VLOOKUP($A330,DimSum_load!$A:$X,MATCH(DimSum!K$1,DimSum_load!$1:$1,0),0),"")</f>
        <v/>
      </c>
      <c r="L330" s="76" t="str">
        <f>IFERROR(VLOOKUP($A330,DimSum_load!$A:$X,MATCH(DimSum!L$1,DimSum_load!$1:$1,0),0),"")</f>
        <v/>
      </c>
      <c r="M330" s="76" t="str">
        <f>IFERROR(VLOOKUP($A330,DimSum_load!$A:$X,MATCH(DimSum!M$1,DimSum_load!$1:$1,0),0),"")</f>
        <v/>
      </c>
      <c r="N330" s="127" t="str">
        <f>IFERROR(VLOOKUP($A330,DimSum_load!$A:$X,MATCH(DimSum!$N$1,DimSum_load!$1:$1,0),0),"")</f>
        <v/>
      </c>
    </row>
    <row r="331" spans="1:14" x14ac:dyDescent="0.25">
      <c r="A331" s="74" t="str">
        <f>IFERROR(DimSum[[#This Row],[Index]],"")</f>
        <v/>
      </c>
      <c r="B331" s="75" t="str">
        <f>IFERROR(VLOOKUP($A331,DimSum_load!$A:$X,MATCH(DimSum!B$1,DimSum_load!$1:$1,0),0),"")</f>
        <v/>
      </c>
      <c r="C331" s="79" t="str">
        <f>IFERROR(VLOOKUP($A331,DimSum_load!$A:$X,MATCH(DimSum!C$1,DimSum_load!$1:$1,0),0),"")</f>
        <v/>
      </c>
      <c r="D331" s="75" t="str">
        <f>IFERROR(VLOOKUP($A331,DimSum_load!$A:$X,MATCH(DimSum!D$1,DimSum_load!$1:$1,0),0),"")</f>
        <v/>
      </c>
      <c r="E331" s="77" t="str">
        <f>IFERROR(VLOOKUP($A331,DimSum_load!$A:$X,MATCH(DimSum!E$1,DimSum_load!$1:$1,0),0),"")</f>
        <v/>
      </c>
      <c r="F331" s="75" t="str">
        <f>IFERROR(VLOOKUP($A331,DimSum_load!$A:$X,MATCH(DimSum!F$1,DimSum_load!$1:$1,0),0),"")</f>
        <v/>
      </c>
      <c r="G331" s="75" t="str">
        <f>IFERROR(VLOOKUP($A331,DimSum_load!$A:$X,MATCH(DimSum!G$1,DimSum_load!$1:$1,0),0),"")</f>
        <v/>
      </c>
      <c r="H331" s="75" t="str">
        <f>IFERROR(VLOOKUP($A331,DimSum_load!$A:$X,MATCH(DimSum!H$1,DimSum_load!$1:$1,0),0),"")</f>
        <v/>
      </c>
      <c r="I331" s="77" t="str">
        <f>IFERROR(VLOOKUP($A331,DimSum_load!$A:$X,MATCH(DimSum!I$1,DimSum_load!$1:$1,0),0),"")</f>
        <v/>
      </c>
      <c r="J331" s="76" t="str">
        <f>IFERROR(VLOOKUP($A331,DimSum_load!$A:$X,MATCH(DimSum!J$1,DimSum_load!$1:$1,0),0),"")</f>
        <v/>
      </c>
      <c r="K331" s="76" t="str">
        <f>IFERROR(VLOOKUP($A331,DimSum_load!$A:$X,MATCH(DimSum!K$1,DimSum_load!$1:$1,0),0),"")</f>
        <v/>
      </c>
      <c r="L331" s="76" t="str">
        <f>IFERROR(VLOOKUP($A331,DimSum_load!$A:$X,MATCH(DimSum!L$1,DimSum_load!$1:$1,0),0),"")</f>
        <v/>
      </c>
      <c r="M331" s="76" t="str">
        <f>IFERROR(VLOOKUP($A331,DimSum_load!$A:$X,MATCH(DimSum!M$1,DimSum_load!$1:$1,0),0),"")</f>
        <v/>
      </c>
      <c r="N331" s="127" t="str">
        <f>IFERROR(VLOOKUP($A331,DimSum_load!$A:$X,MATCH(DimSum!$N$1,DimSum_load!$1:$1,0),0),"")</f>
        <v/>
      </c>
    </row>
    <row r="332" spans="1:14" x14ac:dyDescent="0.25">
      <c r="A332" s="74" t="str">
        <f>IFERROR(DimSum[[#This Row],[Index]],"")</f>
        <v/>
      </c>
      <c r="B332" s="75" t="str">
        <f>IFERROR(VLOOKUP($A332,DimSum_load!$A:$X,MATCH(DimSum!B$1,DimSum_load!$1:$1,0),0),"")</f>
        <v/>
      </c>
      <c r="C332" s="79" t="str">
        <f>IFERROR(VLOOKUP($A332,DimSum_load!$A:$X,MATCH(DimSum!C$1,DimSum_load!$1:$1,0),0),"")</f>
        <v/>
      </c>
      <c r="D332" s="75" t="str">
        <f>IFERROR(VLOOKUP($A332,DimSum_load!$A:$X,MATCH(DimSum!D$1,DimSum_load!$1:$1,0),0),"")</f>
        <v/>
      </c>
      <c r="E332" s="77" t="str">
        <f>IFERROR(VLOOKUP($A332,DimSum_load!$A:$X,MATCH(DimSum!E$1,DimSum_load!$1:$1,0),0),"")</f>
        <v/>
      </c>
      <c r="F332" s="75" t="str">
        <f>IFERROR(VLOOKUP($A332,DimSum_load!$A:$X,MATCH(DimSum!F$1,DimSum_load!$1:$1,0),0),"")</f>
        <v/>
      </c>
      <c r="G332" s="75" t="str">
        <f>IFERROR(VLOOKUP($A332,DimSum_load!$A:$X,MATCH(DimSum!G$1,DimSum_load!$1:$1,0),0),"")</f>
        <v/>
      </c>
      <c r="H332" s="75" t="str">
        <f>IFERROR(VLOOKUP($A332,DimSum_load!$A:$X,MATCH(DimSum!H$1,DimSum_load!$1:$1,0),0),"")</f>
        <v/>
      </c>
      <c r="I332" s="77" t="str">
        <f>IFERROR(VLOOKUP($A332,DimSum_load!$A:$X,MATCH(DimSum!I$1,DimSum_load!$1:$1,0),0),"")</f>
        <v/>
      </c>
      <c r="J332" s="76" t="str">
        <f>IFERROR(VLOOKUP($A332,DimSum_load!$A:$X,MATCH(DimSum!J$1,DimSum_load!$1:$1,0),0),"")</f>
        <v/>
      </c>
      <c r="K332" s="76" t="str">
        <f>IFERROR(VLOOKUP($A332,DimSum_load!$A:$X,MATCH(DimSum!K$1,DimSum_load!$1:$1,0),0),"")</f>
        <v/>
      </c>
      <c r="L332" s="76" t="str">
        <f>IFERROR(VLOOKUP($A332,DimSum_load!$A:$X,MATCH(DimSum!L$1,DimSum_load!$1:$1,0),0),"")</f>
        <v/>
      </c>
      <c r="M332" s="76" t="str">
        <f>IFERROR(VLOOKUP($A332,DimSum_load!$A:$X,MATCH(DimSum!M$1,DimSum_load!$1:$1,0),0),"")</f>
        <v/>
      </c>
      <c r="N332" s="127" t="str">
        <f>IFERROR(VLOOKUP($A332,DimSum_load!$A:$X,MATCH(DimSum!$N$1,DimSum_load!$1:$1,0),0),"")</f>
        <v/>
      </c>
    </row>
    <row r="333" spans="1:14" x14ac:dyDescent="0.25">
      <c r="A333" s="74" t="str">
        <f>IFERROR(DimSum[[#This Row],[Index]],"")</f>
        <v/>
      </c>
      <c r="B333" s="75" t="str">
        <f>IFERROR(VLOOKUP($A333,DimSum_load!$A:$X,MATCH(DimSum!B$1,DimSum_load!$1:$1,0),0),"")</f>
        <v/>
      </c>
      <c r="C333" s="79" t="str">
        <f>IFERROR(VLOOKUP($A333,DimSum_load!$A:$X,MATCH(DimSum!C$1,DimSum_load!$1:$1,0),0),"")</f>
        <v/>
      </c>
      <c r="D333" s="75" t="str">
        <f>IFERROR(VLOOKUP($A333,DimSum_load!$A:$X,MATCH(DimSum!D$1,DimSum_load!$1:$1,0),0),"")</f>
        <v/>
      </c>
      <c r="E333" s="77" t="str">
        <f>IFERROR(VLOOKUP($A333,DimSum_load!$A:$X,MATCH(DimSum!E$1,DimSum_load!$1:$1,0),0),"")</f>
        <v/>
      </c>
      <c r="F333" s="75" t="str">
        <f>IFERROR(VLOOKUP($A333,DimSum_load!$A:$X,MATCH(DimSum!F$1,DimSum_load!$1:$1,0),0),"")</f>
        <v/>
      </c>
      <c r="G333" s="75" t="str">
        <f>IFERROR(VLOOKUP($A333,DimSum_load!$A:$X,MATCH(DimSum!G$1,DimSum_load!$1:$1,0),0),"")</f>
        <v/>
      </c>
      <c r="H333" s="75" t="str">
        <f>IFERROR(VLOOKUP($A333,DimSum_load!$A:$X,MATCH(DimSum!H$1,DimSum_load!$1:$1,0),0),"")</f>
        <v/>
      </c>
      <c r="I333" s="77" t="str">
        <f>IFERROR(VLOOKUP($A333,DimSum_load!$A:$X,MATCH(DimSum!I$1,DimSum_load!$1:$1,0),0),"")</f>
        <v/>
      </c>
      <c r="J333" s="76" t="str">
        <f>IFERROR(VLOOKUP($A333,DimSum_load!$A:$X,MATCH(DimSum!J$1,DimSum_load!$1:$1,0),0),"")</f>
        <v/>
      </c>
      <c r="K333" s="76" t="str">
        <f>IFERROR(VLOOKUP($A333,DimSum_load!$A:$X,MATCH(DimSum!K$1,DimSum_load!$1:$1,0),0),"")</f>
        <v/>
      </c>
      <c r="L333" s="76" t="str">
        <f>IFERROR(VLOOKUP($A333,DimSum_load!$A:$X,MATCH(DimSum!L$1,DimSum_load!$1:$1,0),0),"")</f>
        <v/>
      </c>
      <c r="M333" s="76" t="str">
        <f>IFERROR(VLOOKUP($A333,DimSum_load!$A:$X,MATCH(DimSum!M$1,DimSum_load!$1:$1,0),0),"")</f>
        <v/>
      </c>
      <c r="N333" s="127" t="str">
        <f>IFERROR(VLOOKUP($A333,DimSum_load!$A:$X,MATCH(DimSum!$N$1,DimSum_load!$1:$1,0),0),"")</f>
        <v/>
      </c>
    </row>
    <row r="334" spans="1:14" x14ac:dyDescent="0.25">
      <c r="A334" s="74" t="str">
        <f>IFERROR(DimSum[[#This Row],[Index]],"")</f>
        <v/>
      </c>
      <c r="B334" s="75" t="str">
        <f>IFERROR(VLOOKUP($A334,DimSum_load!$A:$X,MATCH(DimSum!B$1,DimSum_load!$1:$1,0),0),"")</f>
        <v/>
      </c>
      <c r="C334" s="79" t="str">
        <f>IFERROR(VLOOKUP($A334,DimSum_load!$A:$X,MATCH(DimSum!C$1,DimSum_load!$1:$1,0),0),"")</f>
        <v/>
      </c>
      <c r="D334" s="75" t="str">
        <f>IFERROR(VLOOKUP($A334,DimSum_load!$A:$X,MATCH(DimSum!D$1,DimSum_load!$1:$1,0),0),"")</f>
        <v/>
      </c>
      <c r="E334" s="77" t="str">
        <f>IFERROR(VLOOKUP($A334,DimSum_load!$A:$X,MATCH(DimSum!E$1,DimSum_load!$1:$1,0),0),"")</f>
        <v/>
      </c>
      <c r="F334" s="75" t="str">
        <f>IFERROR(VLOOKUP($A334,DimSum_load!$A:$X,MATCH(DimSum!F$1,DimSum_load!$1:$1,0),0),"")</f>
        <v/>
      </c>
      <c r="G334" s="75" t="str">
        <f>IFERROR(VLOOKUP($A334,DimSum_load!$A:$X,MATCH(DimSum!G$1,DimSum_load!$1:$1,0),0),"")</f>
        <v/>
      </c>
      <c r="H334" s="75" t="str">
        <f>IFERROR(VLOOKUP($A334,DimSum_load!$A:$X,MATCH(DimSum!H$1,DimSum_load!$1:$1,0),0),"")</f>
        <v/>
      </c>
      <c r="I334" s="77" t="str">
        <f>IFERROR(VLOOKUP($A334,DimSum_load!$A:$X,MATCH(DimSum!I$1,DimSum_load!$1:$1,0),0),"")</f>
        <v/>
      </c>
      <c r="J334" s="76" t="str">
        <f>IFERROR(VLOOKUP($A334,DimSum_load!$A:$X,MATCH(DimSum!J$1,DimSum_load!$1:$1,0),0),"")</f>
        <v/>
      </c>
      <c r="K334" s="76" t="str">
        <f>IFERROR(VLOOKUP($A334,DimSum_load!$A:$X,MATCH(DimSum!K$1,DimSum_load!$1:$1,0),0),"")</f>
        <v/>
      </c>
      <c r="L334" s="76" t="str">
        <f>IFERROR(VLOOKUP($A334,DimSum_load!$A:$X,MATCH(DimSum!L$1,DimSum_load!$1:$1,0),0),"")</f>
        <v/>
      </c>
      <c r="M334" s="76" t="str">
        <f>IFERROR(VLOOKUP($A334,DimSum_load!$A:$X,MATCH(DimSum!M$1,DimSum_load!$1:$1,0),0),"")</f>
        <v/>
      </c>
      <c r="N334" s="127" t="str">
        <f>IFERROR(VLOOKUP($A334,DimSum_load!$A:$X,MATCH(DimSum!$N$1,DimSum_load!$1:$1,0),0),"")</f>
        <v/>
      </c>
    </row>
    <row r="335" spans="1:14" x14ac:dyDescent="0.25">
      <c r="A335" s="74" t="str">
        <f>IFERROR(DimSum[[#This Row],[Index]],"")</f>
        <v/>
      </c>
      <c r="B335" s="75" t="str">
        <f>IFERROR(VLOOKUP($A335,DimSum_load!$A:$X,MATCH(DimSum!B$1,DimSum_load!$1:$1,0),0),"")</f>
        <v/>
      </c>
      <c r="C335" s="79" t="str">
        <f>IFERROR(VLOOKUP($A335,DimSum_load!$A:$X,MATCH(DimSum!C$1,DimSum_load!$1:$1,0),0),"")</f>
        <v/>
      </c>
      <c r="D335" s="75" t="str">
        <f>IFERROR(VLOOKUP($A335,DimSum_load!$A:$X,MATCH(DimSum!D$1,DimSum_load!$1:$1,0),0),"")</f>
        <v/>
      </c>
      <c r="E335" s="77" t="str">
        <f>IFERROR(VLOOKUP($A335,DimSum_load!$A:$X,MATCH(DimSum!E$1,DimSum_load!$1:$1,0),0),"")</f>
        <v/>
      </c>
      <c r="F335" s="75" t="str">
        <f>IFERROR(VLOOKUP($A335,DimSum_load!$A:$X,MATCH(DimSum!F$1,DimSum_load!$1:$1,0),0),"")</f>
        <v/>
      </c>
      <c r="G335" s="75" t="str">
        <f>IFERROR(VLOOKUP($A335,DimSum_load!$A:$X,MATCH(DimSum!G$1,DimSum_load!$1:$1,0),0),"")</f>
        <v/>
      </c>
      <c r="H335" s="75" t="str">
        <f>IFERROR(VLOOKUP($A335,DimSum_load!$A:$X,MATCH(DimSum!H$1,DimSum_load!$1:$1,0),0),"")</f>
        <v/>
      </c>
      <c r="I335" s="77" t="str">
        <f>IFERROR(VLOOKUP($A335,DimSum_load!$A:$X,MATCH(DimSum!I$1,DimSum_load!$1:$1,0),0),"")</f>
        <v/>
      </c>
      <c r="J335" s="76" t="str">
        <f>IFERROR(VLOOKUP($A335,DimSum_load!$A:$X,MATCH(DimSum!J$1,DimSum_load!$1:$1,0),0),"")</f>
        <v/>
      </c>
      <c r="K335" s="76" t="str">
        <f>IFERROR(VLOOKUP($A335,DimSum_load!$A:$X,MATCH(DimSum!K$1,DimSum_load!$1:$1,0),0),"")</f>
        <v/>
      </c>
      <c r="L335" s="76" t="str">
        <f>IFERROR(VLOOKUP($A335,DimSum_load!$A:$X,MATCH(DimSum!L$1,DimSum_load!$1:$1,0),0),"")</f>
        <v/>
      </c>
      <c r="M335" s="76" t="str">
        <f>IFERROR(VLOOKUP($A335,DimSum_load!$A:$X,MATCH(DimSum!M$1,DimSum_load!$1:$1,0),0),"")</f>
        <v/>
      </c>
      <c r="N335" s="127" t="str">
        <f>IFERROR(VLOOKUP($A335,DimSum_load!$A:$X,MATCH(DimSum!$N$1,DimSum_load!$1:$1,0),0),"")</f>
        <v/>
      </c>
    </row>
    <row r="336" spans="1:14" x14ac:dyDescent="0.25">
      <c r="A336" s="74" t="str">
        <f>IFERROR(DimSum[[#This Row],[Index]],"")</f>
        <v/>
      </c>
      <c r="B336" s="75" t="str">
        <f>IFERROR(VLOOKUP($A336,DimSum_load!$A:$X,MATCH(DimSum!B$1,DimSum_load!$1:$1,0),0),"")</f>
        <v/>
      </c>
      <c r="C336" s="79" t="str">
        <f>IFERROR(VLOOKUP($A336,DimSum_load!$A:$X,MATCH(DimSum!C$1,DimSum_load!$1:$1,0),0),"")</f>
        <v/>
      </c>
      <c r="D336" s="75" t="str">
        <f>IFERROR(VLOOKUP($A336,DimSum_load!$A:$X,MATCH(DimSum!D$1,DimSum_load!$1:$1,0),0),"")</f>
        <v/>
      </c>
      <c r="E336" s="77" t="str">
        <f>IFERROR(VLOOKUP($A336,DimSum_load!$A:$X,MATCH(DimSum!E$1,DimSum_load!$1:$1,0),0),"")</f>
        <v/>
      </c>
      <c r="F336" s="75" t="str">
        <f>IFERROR(VLOOKUP($A336,DimSum_load!$A:$X,MATCH(DimSum!F$1,DimSum_load!$1:$1,0),0),"")</f>
        <v/>
      </c>
      <c r="G336" s="75" t="str">
        <f>IFERROR(VLOOKUP($A336,DimSum_load!$A:$X,MATCH(DimSum!G$1,DimSum_load!$1:$1,0),0),"")</f>
        <v/>
      </c>
      <c r="H336" s="75" t="str">
        <f>IFERROR(VLOOKUP($A336,DimSum_load!$A:$X,MATCH(DimSum!H$1,DimSum_load!$1:$1,0),0),"")</f>
        <v/>
      </c>
      <c r="I336" s="77" t="str">
        <f>IFERROR(VLOOKUP($A336,DimSum_load!$A:$X,MATCH(DimSum!I$1,DimSum_load!$1:$1,0),0),"")</f>
        <v/>
      </c>
      <c r="J336" s="76" t="str">
        <f>IFERROR(VLOOKUP($A336,DimSum_load!$A:$X,MATCH(DimSum!J$1,DimSum_load!$1:$1,0),0),"")</f>
        <v/>
      </c>
      <c r="K336" s="76" t="str">
        <f>IFERROR(VLOOKUP($A336,DimSum_load!$A:$X,MATCH(DimSum!K$1,DimSum_load!$1:$1,0),0),"")</f>
        <v/>
      </c>
      <c r="L336" s="76" t="str">
        <f>IFERROR(VLOOKUP($A336,DimSum_load!$A:$X,MATCH(DimSum!L$1,DimSum_load!$1:$1,0),0),"")</f>
        <v/>
      </c>
      <c r="M336" s="76" t="str">
        <f>IFERROR(VLOOKUP($A336,DimSum_load!$A:$X,MATCH(DimSum!M$1,DimSum_load!$1:$1,0),0),"")</f>
        <v/>
      </c>
      <c r="N336" s="127" t="str">
        <f>IFERROR(VLOOKUP($A336,DimSum_load!$A:$X,MATCH(DimSum!$N$1,DimSum_load!$1:$1,0),0),"")</f>
        <v/>
      </c>
    </row>
    <row r="337" spans="1:14" x14ac:dyDescent="0.25">
      <c r="A337" s="74" t="str">
        <f>IFERROR(DimSum[[#This Row],[Index]],"")</f>
        <v/>
      </c>
      <c r="B337" s="75" t="str">
        <f>IFERROR(VLOOKUP($A337,DimSum_load!$A:$X,MATCH(DimSum!B$1,DimSum_load!$1:$1,0),0),"")</f>
        <v/>
      </c>
      <c r="C337" s="79" t="str">
        <f>IFERROR(VLOOKUP($A337,DimSum_load!$A:$X,MATCH(DimSum!C$1,DimSum_load!$1:$1,0),0),"")</f>
        <v/>
      </c>
      <c r="D337" s="75" t="str">
        <f>IFERROR(VLOOKUP($A337,DimSum_load!$A:$X,MATCH(DimSum!D$1,DimSum_load!$1:$1,0),0),"")</f>
        <v/>
      </c>
      <c r="E337" s="77" t="str">
        <f>IFERROR(VLOOKUP($A337,DimSum_load!$A:$X,MATCH(DimSum!E$1,DimSum_load!$1:$1,0),0),"")</f>
        <v/>
      </c>
      <c r="F337" s="75" t="str">
        <f>IFERROR(VLOOKUP($A337,DimSum_load!$A:$X,MATCH(DimSum!F$1,DimSum_load!$1:$1,0),0),"")</f>
        <v/>
      </c>
      <c r="G337" s="75" t="str">
        <f>IFERROR(VLOOKUP($A337,DimSum_load!$A:$X,MATCH(DimSum!G$1,DimSum_load!$1:$1,0),0),"")</f>
        <v/>
      </c>
      <c r="H337" s="75" t="str">
        <f>IFERROR(VLOOKUP($A337,DimSum_load!$A:$X,MATCH(DimSum!H$1,DimSum_load!$1:$1,0),0),"")</f>
        <v/>
      </c>
      <c r="I337" s="77" t="str">
        <f>IFERROR(VLOOKUP($A337,DimSum_load!$A:$X,MATCH(DimSum!I$1,DimSum_load!$1:$1,0),0),"")</f>
        <v/>
      </c>
      <c r="J337" s="76" t="str">
        <f>IFERROR(VLOOKUP($A337,DimSum_load!$A:$X,MATCH(DimSum!J$1,DimSum_load!$1:$1,0),0),"")</f>
        <v/>
      </c>
      <c r="K337" s="76" t="str">
        <f>IFERROR(VLOOKUP($A337,DimSum_load!$A:$X,MATCH(DimSum!K$1,DimSum_load!$1:$1,0),0),"")</f>
        <v/>
      </c>
      <c r="L337" s="76" t="str">
        <f>IFERROR(VLOOKUP($A337,DimSum_load!$A:$X,MATCH(DimSum!L$1,DimSum_load!$1:$1,0),0),"")</f>
        <v/>
      </c>
      <c r="M337" s="76" t="str">
        <f>IFERROR(VLOOKUP($A337,DimSum_load!$A:$X,MATCH(DimSum!M$1,DimSum_load!$1:$1,0),0),"")</f>
        <v/>
      </c>
      <c r="N337" s="127" t="str">
        <f>IFERROR(VLOOKUP($A337,DimSum_load!$A:$X,MATCH(DimSum!$N$1,DimSum_load!$1:$1,0),0),"")</f>
        <v/>
      </c>
    </row>
    <row r="338" spans="1:14" x14ac:dyDescent="0.25">
      <c r="A338" s="74" t="str">
        <f>IFERROR(DimSum[[#This Row],[Index]],"")</f>
        <v/>
      </c>
      <c r="B338" s="75" t="str">
        <f>IFERROR(VLOOKUP($A338,DimSum_load!$A:$X,MATCH(DimSum!B$1,DimSum_load!$1:$1,0),0),"")</f>
        <v/>
      </c>
      <c r="C338" s="79" t="str">
        <f>IFERROR(VLOOKUP($A338,DimSum_load!$A:$X,MATCH(DimSum!C$1,DimSum_load!$1:$1,0),0),"")</f>
        <v/>
      </c>
      <c r="D338" s="75" t="str">
        <f>IFERROR(VLOOKUP($A338,DimSum_load!$A:$X,MATCH(DimSum!D$1,DimSum_load!$1:$1,0),0),"")</f>
        <v/>
      </c>
      <c r="E338" s="77" t="str">
        <f>IFERROR(VLOOKUP($A338,DimSum_load!$A:$X,MATCH(DimSum!E$1,DimSum_load!$1:$1,0),0),"")</f>
        <v/>
      </c>
      <c r="F338" s="75" t="str">
        <f>IFERROR(VLOOKUP($A338,DimSum_load!$A:$X,MATCH(DimSum!F$1,DimSum_load!$1:$1,0),0),"")</f>
        <v/>
      </c>
      <c r="G338" s="75" t="str">
        <f>IFERROR(VLOOKUP($A338,DimSum_load!$A:$X,MATCH(DimSum!G$1,DimSum_load!$1:$1,0),0),"")</f>
        <v/>
      </c>
      <c r="H338" s="75" t="str">
        <f>IFERROR(VLOOKUP($A338,DimSum_load!$A:$X,MATCH(DimSum!H$1,DimSum_load!$1:$1,0),0),"")</f>
        <v/>
      </c>
      <c r="I338" s="77" t="str">
        <f>IFERROR(VLOOKUP($A338,DimSum_load!$A:$X,MATCH(DimSum!I$1,DimSum_load!$1:$1,0),0),"")</f>
        <v/>
      </c>
      <c r="J338" s="76" t="str">
        <f>IFERROR(VLOOKUP($A338,DimSum_load!$A:$X,MATCH(DimSum!J$1,DimSum_load!$1:$1,0),0),"")</f>
        <v/>
      </c>
      <c r="K338" s="76" t="str">
        <f>IFERROR(VLOOKUP($A338,DimSum_load!$A:$X,MATCH(DimSum!K$1,DimSum_load!$1:$1,0),0),"")</f>
        <v/>
      </c>
      <c r="L338" s="76" t="str">
        <f>IFERROR(VLOOKUP($A338,DimSum_load!$A:$X,MATCH(DimSum!L$1,DimSum_load!$1:$1,0),0),"")</f>
        <v/>
      </c>
      <c r="M338" s="76" t="str">
        <f>IFERROR(VLOOKUP($A338,DimSum_load!$A:$X,MATCH(DimSum!M$1,DimSum_load!$1:$1,0),0),"")</f>
        <v/>
      </c>
      <c r="N338" s="127" t="str">
        <f>IFERROR(VLOOKUP($A338,DimSum_load!$A:$X,MATCH(DimSum!$N$1,DimSum_load!$1:$1,0),0),"")</f>
        <v/>
      </c>
    </row>
    <row r="339" spans="1:14" x14ac:dyDescent="0.25">
      <c r="A339" s="74" t="str">
        <f>IFERROR(DimSum[[#This Row],[Index]],"")</f>
        <v/>
      </c>
      <c r="B339" s="75" t="str">
        <f>IFERROR(VLOOKUP($A339,DimSum_load!$A:$X,MATCH(DimSum!B$1,DimSum_load!$1:$1,0),0),"")</f>
        <v/>
      </c>
      <c r="C339" s="79" t="str">
        <f>IFERROR(VLOOKUP($A339,DimSum_load!$A:$X,MATCH(DimSum!C$1,DimSum_load!$1:$1,0),0),"")</f>
        <v/>
      </c>
      <c r="D339" s="75" t="str">
        <f>IFERROR(VLOOKUP($A339,DimSum_load!$A:$X,MATCH(DimSum!D$1,DimSum_load!$1:$1,0),0),"")</f>
        <v/>
      </c>
      <c r="E339" s="77" t="str">
        <f>IFERROR(VLOOKUP($A339,DimSum_load!$A:$X,MATCH(DimSum!E$1,DimSum_load!$1:$1,0),0),"")</f>
        <v/>
      </c>
      <c r="F339" s="75" t="str">
        <f>IFERROR(VLOOKUP($A339,DimSum_load!$A:$X,MATCH(DimSum!F$1,DimSum_load!$1:$1,0),0),"")</f>
        <v/>
      </c>
      <c r="G339" s="75" t="str">
        <f>IFERROR(VLOOKUP($A339,DimSum_load!$A:$X,MATCH(DimSum!G$1,DimSum_load!$1:$1,0),0),"")</f>
        <v/>
      </c>
      <c r="H339" s="75" t="str">
        <f>IFERROR(VLOOKUP($A339,DimSum_load!$A:$X,MATCH(DimSum!H$1,DimSum_load!$1:$1,0),0),"")</f>
        <v/>
      </c>
      <c r="I339" s="77" t="str">
        <f>IFERROR(VLOOKUP($A339,DimSum_load!$A:$X,MATCH(DimSum!I$1,DimSum_load!$1:$1,0),0),"")</f>
        <v/>
      </c>
      <c r="J339" s="76" t="str">
        <f>IFERROR(VLOOKUP($A339,DimSum_load!$A:$X,MATCH(DimSum!J$1,DimSum_load!$1:$1,0),0),"")</f>
        <v/>
      </c>
      <c r="K339" s="76" t="str">
        <f>IFERROR(VLOOKUP($A339,DimSum_load!$A:$X,MATCH(DimSum!K$1,DimSum_load!$1:$1,0),0),"")</f>
        <v/>
      </c>
      <c r="L339" s="76" t="str">
        <f>IFERROR(VLOOKUP($A339,DimSum_load!$A:$X,MATCH(DimSum!L$1,DimSum_load!$1:$1,0),0),"")</f>
        <v/>
      </c>
      <c r="M339" s="76" t="str">
        <f>IFERROR(VLOOKUP($A339,DimSum_load!$A:$X,MATCH(DimSum!M$1,DimSum_load!$1:$1,0),0),"")</f>
        <v/>
      </c>
      <c r="N339" s="127" t="str">
        <f>IFERROR(VLOOKUP($A339,DimSum_load!$A:$X,MATCH(DimSum!$N$1,DimSum_load!$1:$1,0),0),"")</f>
        <v/>
      </c>
    </row>
    <row r="340" spans="1:14" x14ac:dyDescent="0.25">
      <c r="A340" s="74" t="str">
        <f>IFERROR(DimSum[[#This Row],[Index]],"")</f>
        <v/>
      </c>
      <c r="B340" s="75" t="str">
        <f>IFERROR(VLOOKUP($A340,DimSum_load!$A:$X,MATCH(DimSum!B$1,DimSum_load!$1:$1,0),0),"")</f>
        <v/>
      </c>
      <c r="C340" s="79" t="str">
        <f>IFERROR(VLOOKUP($A340,DimSum_load!$A:$X,MATCH(DimSum!C$1,DimSum_load!$1:$1,0),0),"")</f>
        <v/>
      </c>
      <c r="D340" s="75" t="str">
        <f>IFERROR(VLOOKUP($A340,DimSum_load!$A:$X,MATCH(DimSum!D$1,DimSum_load!$1:$1,0),0),"")</f>
        <v/>
      </c>
      <c r="E340" s="77" t="str">
        <f>IFERROR(VLOOKUP($A340,DimSum_load!$A:$X,MATCH(DimSum!E$1,DimSum_load!$1:$1,0),0),"")</f>
        <v/>
      </c>
      <c r="F340" s="75" t="str">
        <f>IFERROR(VLOOKUP($A340,DimSum_load!$A:$X,MATCH(DimSum!F$1,DimSum_load!$1:$1,0),0),"")</f>
        <v/>
      </c>
      <c r="G340" s="75" t="str">
        <f>IFERROR(VLOOKUP($A340,DimSum_load!$A:$X,MATCH(DimSum!G$1,DimSum_load!$1:$1,0),0),"")</f>
        <v/>
      </c>
      <c r="H340" s="75" t="str">
        <f>IFERROR(VLOOKUP($A340,DimSum_load!$A:$X,MATCH(DimSum!H$1,DimSum_load!$1:$1,0),0),"")</f>
        <v/>
      </c>
      <c r="I340" s="77" t="str">
        <f>IFERROR(VLOOKUP($A340,DimSum_load!$A:$X,MATCH(DimSum!I$1,DimSum_load!$1:$1,0),0),"")</f>
        <v/>
      </c>
      <c r="J340" s="76" t="str">
        <f>IFERROR(VLOOKUP($A340,DimSum_load!$A:$X,MATCH(DimSum!J$1,DimSum_load!$1:$1,0),0),"")</f>
        <v/>
      </c>
      <c r="K340" s="76" t="str">
        <f>IFERROR(VLOOKUP($A340,DimSum_load!$A:$X,MATCH(DimSum!K$1,DimSum_load!$1:$1,0),0),"")</f>
        <v/>
      </c>
      <c r="L340" s="76" t="str">
        <f>IFERROR(VLOOKUP($A340,DimSum_load!$A:$X,MATCH(DimSum!L$1,DimSum_load!$1:$1,0),0),"")</f>
        <v/>
      </c>
      <c r="M340" s="76" t="str">
        <f>IFERROR(VLOOKUP($A340,DimSum_load!$A:$X,MATCH(DimSum!M$1,DimSum_load!$1:$1,0),0),"")</f>
        <v/>
      </c>
      <c r="N340" s="127" t="str">
        <f>IFERROR(VLOOKUP($A340,DimSum_load!$A:$X,MATCH(DimSum!$N$1,DimSum_load!$1:$1,0),0),"")</f>
        <v/>
      </c>
    </row>
    <row r="341" spans="1:14" x14ac:dyDescent="0.25">
      <c r="A341" s="74" t="str">
        <f>IFERROR(DimSum[[#This Row],[Index]],"")</f>
        <v/>
      </c>
      <c r="B341" s="75" t="str">
        <f>IFERROR(VLOOKUP($A341,DimSum_load!$A:$X,MATCH(DimSum!B$1,DimSum_load!$1:$1,0),0),"")</f>
        <v/>
      </c>
      <c r="C341" s="79" t="str">
        <f>IFERROR(VLOOKUP($A341,DimSum_load!$A:$X,MATCH(DimSum!C$1,DimSum_load!$1:$1,0),0),"")</f>
        <v/>
      </c>
      <c r="D341" s="75" t="str">
        <f>IFERROR(VLOOKUP($A341,DimSum_load!$A:$X,MATCH(DimSum!D$1,DimSum_load!$1:$1,0),0),"")</f>
        <v/>
      </c>
      <c r="E341" s="77" t="str">
        <f>IFERROR(VLOOKUP($A341,DimSum_load!$A:$X,MATCH(DimSum!E$1,DimSum_load!$1:$1,0),0),"")</f>
        <v/>
      </c>
      <c r="F341" s="75" t="str">
        <f>IFERROR(VLOOKUP($A341,DimSum_load!$A:$X,MATCH(DimSum!F$1,DimSum_load!$1:$1,0),0),"")</f>
        <v/>
      </c>
      <c r="G341" s="75" t="str">
        <f>IFERROR(VLOOKUP($A341,DimSum_load!$A:$X,MATCH(DimSum!G$1,DimSum_load!$1:$1,0),0),"")</f>
        <v/>
      </c>
      <c r="H341" s="75" t="str">
        <f>IFERROR(VLOOKUP($A341,DimSum_load!$A:$X,MATCH(DimSum!H$1,DimSum_load!$1:$1,0),0),"")</f>
        <v/>
      </c>
      <c r="I341" s="77" t="str">
        <f>IFERROR(VLOOKUP($A341,DimSum_load!$A:$X,MATCH(DimSum!I$1,DimSum_load!$1:$1,0),0),"")</f>
        <v/>
      </c>
      <c r="J341" s="76" t="str">
        <f>IFERROR(VLOOKUP($A341,DimSum_load!$A:$X,MATCH(DimSum!J$1,DimSum_load!$1:$1,0),0),"")</f>
        <v/>
      </c>
      <c r="K341" s="76" t="str">
        <f>IFERROR(VLOOKUP($A341,DimSum_load!$A:$X,MATCH(DimSum!K$1,DimSum_load!$1:$1,0),0),"")</f>
        <v/>
      </c>
      <c r="L341" s="76" t="str">
        <f>IFERROR(VLOOKUP($A341,DimSum_load!$A:$X,MATCH(DimSum!L$1,DimSum_load!$1:$1,0),0),"")</f>
        <v/>
      </c>
      <c r="M341" s="76" t="str">
        <f>IFERROR(VLOOKUP($A341,DimSum_load!$A:$X,MATCH(DimSum!M$1,DimSum_load!$1:$1,0),0),"")</f>
        <v/>
      </c>
      <c r="N341" s="127" t="str">
        <f>IFERROR(VLOOKUP($A341,DimSum_load!$A:$X,MATCH(DimSum!$N$1,DimSum_load!$1:$1,0),0),"")</f>
        <v/>
      </c>
    </row>
    <row r="342" spans="1:14" x14ac:dyDescent="0.25">
      <c r="A342" s="74" t="str">
        <f>IFERROR(DimSum[[#This Row],[Index]],"")</f>
        <v/>
      </c>
      <c r="B342" s="75" t="str">
        <f>IFERROR(VLOOKUP($A342,DimSum_load!$A:$X,MATCH(DimSum!B$1,DimSum_load!$1:$1,0),0),"")</f>
        <v/>
      </c>
      <c r="C342" s="79" t="str">
        <f>IFERROR(VLOOKUP($A342,DimSum_load!$A:$X,MATCH(DimSum!C$1,DimSum_load!$1:$1,0),0),"")</f>
        <v/>
      </c>
      <c r="D342" s="75" t="str">
        <f>IFERROR(VLOOKUP($A342,DimSum_load!$A:$X,MATCH(DimSum!D$1,DimSum_load!$1:$1,0),0),"")</f>
        <v/>
      </c>
      <c r="E342" s="77" t="str">
        <f>IFERROR(VLOOKUP($A342,DimSum_load!$A:$X,MATCH(DimSum!E$1,DimSum_load!$1:$1,0),0),"")</f>
        <v/>
      </c>
      <c r="F342" s="75" t="str">
        <f>IFERROR(VLOOKUP($A342,DimSum_load!$A:$X,MATCH(DimSum!F$1,DimSum_load!$1:$1,0),0),"")</f>
        <v/>
      </c>
      <c r="G342" s="75" t="str">
        <f>IFERROR(VLOOKUP($A342,DimSum_load!$A:$X,MATCH(DimSum!G$1,DimSum_load!$1:$1,0),0),"")</f>
        <v/>
      </c>
      <c r="H342" s="75" t="str">
        <f>IFERROR(VLOOKUP($A342,DimSum_load!$A:$X,MATCH(DimSum!H$1,DimSum_load!$1:$1,0),0),"")</f>
        <v/>
      </c>
      <c r="I342" s="77" t="str">
        <f>IFERROR(VLOOKUP($A342,DimSum_load!$A:$X,MATCH(DimSum!I$1,DimSum_load!$1:$1,0),0),"")</f>
        <v/>
      </c>
      <c r="J342" s="76" t="str">
        <f>IFERROR(VLOOKUP($A342,DimSum_load!$A:$X,MATCH(DimSum!J$1,DimSum_load!$1:$1,0),0),"")</f>
        <v/>
      </c>
      <c r="K342" s="76" t="str">
        <f>IFERROR(VLOOKUP($A342,DimSum_load!$A:$X,MATCH(DimSum!K$1,DimSum_load!$1:$1,0),0),"")</f>
        <v/>
      </c>
      <c r="L342" s="76" t="str">
        <f>IFERROR(VLOOKUP($A342,DimSum_load!$A:$X,MATCH(DimSum!L$1,DimSum_load!$1:$1,0),0),"")</f>
        <v/>
      </c>
      <c r="M342" s="76" t="str">
        <f>IFERROR(VLOOKUP($A342,DimSum_load!$A:$X,MATCH(DimSum!M$1,DimSum_load!$1:$1,0),0),"")</f>
        <v/>
      </c>
      <c r="N342" s="127" t="str">
        <f>IFERROR(VLOOKUP($A342,DimSum_load!$A:$X,MATCH(DimSum!$N$1,DimSum_load!$1:$1,0),0),"")</f>
        <v/>
      </c>
    </row>
    <row r="343" spans="1:14" x14ac:dyDescent="0.25">
      <c r="A343" s="74" t="str">
        <f>IFERROR(DimSum[[#This Row],[Index]],"")</f>
        <v/>
      </c>
      <c r="B343" s="75" t="str">
        <f>IFERROR(VLOOKUP($A343,DimSum_load!$A:$X,MATCH(DimSum!B$1,DimSum_load!$1:$1,0),0),"")</f>
        <v/>
      </c>
      <c r="C343" s="79" t="str">
        <f>IFERROR(VLOOKUP($A343,DimSum_load!$A:$X,MATCH(DimSum!C$1,DimSum_load!$1:$1,0),0),"")</f>
        <v/>
      </c>
      <c r="D343" s="75" t="str">
        <f>IFERROR(VLOOKUP($A343,DimSum_load!$A:$X,MATCH(DimSum!D$1,DimSum_load!$1:$1,0),0),"")</f>
        <v/>
      </c>
      <c r="E343" s="77" t="str">
        <f>IFERROR(VLOOKUP($A343,DimSum_load!$A:$X,MATCH(DimSum!E$1,DimSum_load!$1:$1,0),0),"")</f>
        <v/>
      </c>
      <c r="F343" s="75" t="str">
        <f>IFERROR(VLOOKUP($A343,DimSum_load!$A:$X,MATCH(DimSum!F$1,DimSum_load!$1:$1,0),0),"")</f>
        <v/>
      </c>
      <c r="G343" s="75" t="str">
        <f>IFERROR(VLOOKUP($A343,DimSum_load!$A:$X,MATCH(DimSum!G$1,DimSum_load!$1:$1,0),0),"")</f>
        <v/>
      </c>
      <c r="H343" s="75" t="str">
        <f>IFERROR(VLOOKUP($A343,DimSum_load!$A:$X,MATCH(DimSum!H$1,DimSum_load!$1:$1,0),0),"")</f>
        <v/>
      </c>
      <c r="I343" s="77" t="str">
        <f>IFERROR(VLOOKUP($A343,DimSum_load!$A:$X,MATCH(DimSum!I$1,DimSum_load!$1:$1,0),0),"")</f>
        <v/>
      </c>
      <c r="J343" s="76" t="str">
        <f>IFERROR(VLOOKUP($A343,DimSum_load!$A:$X,MATCH(DimSum!J$1,DimSum_load!$1:$1,0),0),"")</f>
        <v/>
      </c>
      <c r="K343" s="76" t="str">
        <f>IFERROR(VLOOKUP($A343,DimSum_load!$A:$X,MATCH(DimSum!K$1,DimSum_load!$1:$1,0),0),"")</f>
        <v/>
      </c>
      <c r="L343" s="76" t="str">
        <f>IFERROR(VLOOKUP($A343,DimSum_load!$A:$X,MATCH(DimSum!L$1,DimSum_load!$1:$1,0),0),"")</f>
        <v/>
      </c>
      <c r="M343" s="76" t="str">
        <f>IFERROR(VLOOKUP($A343,DimSum_load!$A:$X,MATCH(DimSum!M$1,DimSum_load!$1:$1,0),0),"")</f>
        <v/>
      </c>
      <c r="N343" s="127" t="str">
        <f>IFERROR(VLOOKUP($A343,DimSum_load!$A:$X,MATCH(DimSum!$N$1,DimSum_load!$1:$1,0),0),"")</f>
        <v/>
      </c>
    </row>
    <row r="344" spans="1:14" x14ac:dyDescent="0.25">
      <c r="A344" s="74" t="str">
        <f>IFERROR(DimSum[[#This Row],[Index]],"")</f>
        <v/>
      </c>
      <c r="B344" s="75" t="str">
        <f>IFERROR(VLOOKUP($A344,DimSum_load!$A:$X,MATCH(DimSum!B$1,DimSum_load!$1:$1,0),0),"")</f>
        <v/>
      </c>
      <c r="C344" s="79" t="str">
        <f>IFERROR(VLOOKUP($A344,DimSum_load!$A:$X,MATCH(DimSum!C$1,DimSum_load!$1:$1,0),0),"")</f>
        <v/>
      </c>
      <c r="D344" s="75" t="str">
        <f>IFERROR(VLOOKUP($A344,DimSum_load!$A:$X,MATCH(DimSum!D$1,DimSum_load!$1:$1,0),0),"")</f>
        <v/>
      </c>
      <c r="E344" s="77" t="str">
        <f>IFERROR(VLOOKUP($A344,DimSum_load!$A:$X,MATCH(DimSum!E$1,DimSum_load!$1:$1,0),0),"")</f>
        <v/>
      </c>
      <c r="F344" s="75" t="str">
        <f>IFERROR(VLOOKUP($A344,DimSum_load!$A:$X,MATCH(DimSum!F$1,DimSum_load!$1:$1,0),0),"")</f>
        <v/>
      </c>
      <c r="G344" s="75" t="str">
        <f>IFERROR(VLOOKUP($A344,DimSum_load!$A:$X,MATCH(DimSum!G$1,DimSum_load!$1:$1,0),0),"")</f>
        <v/>
      </c>
      <c r="H344" s="75" t="str">
        <f>IFERROR(VLOOKUP($A344,DimSum_load!$A:$X,MATCH(DimSum!H$1,DimSum_load!$1:$1,0),0),"")</f>
        <v/>
      </c>
      <c r="I344" s="77" t="str">
        <f>IFERROR(VLOOKUP($A344,DimSum_load!$A:$X,MATCH(DimSum!I$1,DimSum_load!$1:$1,0),0),"")</f>
        <v/>
      </c>
      <c r="J344" s="76" t="str">
        <f>IFERROR(VLOOKUP($A344,DimSum_load!$A:$X,MATCH(DimSum!J$1,DimSum_load!$1:$1,0),0),"")</f>
        <v/>
      </c>
      <c r="K344" s="76" t="str">
        <f>IFERROR(VLOOKUP($A344,DimSum_load!$A:$X,MATCH(DimSum!K$1,DimSum_load!$1:$1,0),0),"")</f>
        <v/>
      </c>
      <c r="L344" s="76" t="str">
        <f>IFERROR(VLOOKUP($A344,DimSum_load!$A:$X,MATCH(DimSum!L$1,DimSum_load!$1:$1,0),0),"")</f>
        <v/>
      </c>
      <c r="M344" s="76" t="str">
        <f>IFERROR(VLOOKUP($A344,DimSum_load!$A:$X,MATCH(DimSum!M$1,DimSum_load!$1:$1,0),0),"")</f>
        <v/>
      </c>
      <c r="N344" s="127" t="str">
        <f>IFERROR(VLOOKUP($A344,DimSum_load!$A:$X,MATCH(DimSum!$N$1,DimSum_load!$1:$1,0),0),"")</f>
        <v/>
      </c>
    </row>
    <row r="345" spans="1:14" x14ac:dyDescent="0.25">
      <c r="A345" s="74" t="str">
        <f>IFERROR(DimSum[[#This Row],[Index]],"")</f>
        <v/>
      </c>
      <c r="B345" s="75" t="str">
        <f>IFERROR(VLOOKUP($A345,DimSum_load!$A:$X,MATCH(DimSum!B$1,DimSum_load!$1:$1,0),0),"")</f>
        <v/>
      </c>
      <c r="C345" s="79" t="str">
        <f>IFERROR(VLOOKUP($A345,DimSum_load!$A:$X,MATCH(DimSum!C$1,DimSum_load!$1:$1,0),0),"")</f>
        <v/>
      </c>
      <c r="D345" s="75" t="str">
        <f>IFERROR(VLOOKUP($A345,DimSum_load!$A:$X,MATCH(DimSum!D$1,DimSum_load!$1:$1,0),0),"")</f>
        <v/>
      </c>
      <c r="E345" s="77" t="str">
        <f>IFERROR(VLOOKUP($A345,DimSum_load!$A:$X,MATCH(DimSum!E$1,DimSum_load!$1:$1,0),0),"")</f>
        <v/>
      </c>
      <c r="F345" s="75" t="str">
        <f>IFERROR(VLOOKUP($A345,DimSum_load!$A:$X,MATCH(DimSum!F$1,DimSum_load!$1:$1,0),0),"")</f>
        <v/>
      </c>
      <c r="G345" s="75" t="str">
        <f>IFERROR(VLOOKUP($A345,DimSum_load!$A:$X,MATCH(DimSum!G$1,DimSum_load!$1:$1,0),0),"")</f>
        <v/>
      </c>
      <c r="H345" s="75" t="str">
        <f>IFERROR(VLOOKUP($A345,DimSum_load!$A:$X,MATCH(DimSum!H$1,DimSum_load!$1:$1,0),0),"")</f>
        <v/>
      </c>
      <c r="I345" s="77" t="str">
        <f>IFERROR(VLOOKUP($A345,DimSum_load!$A:$X,MATCH(DimSum!I$1,DimSum_load!$1:$1,0),0),"")</f>
        <v/>
      </c>
      <c r="J345" s="76" t="str">
        <f>IFERROR(VLOOKUP($A345,DimSum_load!$A:$X,MATCH(DimSum!J$1,DimSum_load!$1:$1,0),0),"")</f>
        <v/>
      </c>
      <c r="K345" s="76" t="str">
        <f>IFERROR(VLOOKUP($A345,DimSum_load!$A:$X,MATCH(DimSum!K$1,DimSum_load!$1:$1,0),0),"")</f>
        <v/>
      </c>
      <c r="L345" s="76" t="str">
        <f>IFERROR(VLOOKUP($A345,DimSum_load!$A:$X,MATCH(DimSum!L$1,DimSum_load!$1:$1,0),0),"")</f>
        <v/>
      </c>
      <c r="M345" s="76" t="str">
        <f>IFERROR(VLOOKUP($A345,DimSum_load!$A:$X,MATCH(DimSum!M$1,DimSum_load!$1:$1,0),0),"")</f>
        <v/>
      </c>
      <c r="N345" s="127" t="str">
        <f>IFERROR(VLOOKUP($A345,DimSum_load!$A:$X,MATCH(DimSum!$N$1,DimSum_load!$1:$1,0),0),"")</f>
        <v/>
      </c>
    </row>
    <row r="346" spans="1:14" x14ac:dyDescent="0.25">
      <c r="A346" s="74" t="str">
        <f>IFERROR(DimSum[[#This Row],[Index]],"")</f>
        <v/>
      </c>
      <c r="B346" s="75" t="str">
        <f>IFERROR(VLOOKUP($A346,DimSum_load!$A:$X,MATCH(DimSum!B$1,DimSum_load!$1:$1,0),0),"")</f>
        <v/>
      </c>
      <c r="C346" s="79" t="str">
        <f>IFERROR(VLOOKUP($A346,DimSum_load!$A:$X,MATCH(DimSum!C$1,DimSum_load!$1:$1,0),0),"")</f>
        <v/>
      </c>
      <c r="D346" s="75" t="str">
        <f>IFERROR(VLOOKUP($A346,DimSum_load!$A:$X,MATCH(DimSum!D$1,DimSum_load!$1:$1,0),0),"")</f>
        <v/>
      </c>
      <c r="E346" s="77" t="str">
        <f>IFERROR(VLOOKUP($A346,DimSum_load!$A:$X,MATCH(DimSum!E$1,DimSum_load!$1:$1,0),0),"")</f>
        <v/>
      </c>
      <c r="F346" s="75" t="str">
        <f>IFERROR(VLOOKUP($A346,DimSum_load!$A:$X,MATCH(DimSum!F$1,DimSum_load!$1:$1,0),0),"")</f>
        <v/>
      </c>
      <c r="G346" s="75" t="str">
        <f>IFERROR(VLOOKUP($A346,DimSum_load!$A:$X,MATCH(DimSum!G$1,DimSum_load!$1:$1,0),0),"")</f>
        <v/>
      </c>
      <c r="H346" s="75" t="str">
        <f>IFERROR(VLOOKUP($A346,DimSum_load!$A:$X,MATCH(DimSum!H$1,DimSum_load!$1:$1,0),0),"")</f>
        <v/>
      </c>
      <c r="I346" s="77" t="str">
        <f>IFERROR(VLOOKUP($A346,DimSum_load!$A:$X,MATCH(DimSum!I$1,DimSum_load!$1:$1,0),0),"")</f>
        <v/>
      </c>
      <c r="J346" s="76" t="str">
        <f>IFERROR(VLOOKUP($A346,DimSum_load!$A:$X,MATCH(DimSum!J$1,DimSum_load!$1:$1,0),0),"")</f>
        <v/>
      </c>
      <c r="K346" s="76" t="str">
        <f>IFERROR(VLOOKUP($A346,DimSum_load!$A:$X,MATCH(DimSum!K$1,DimSum_load!$1:$1,0),0),"")</f>
        <v/>
      </c>
      <c r="L346" s="76" t="str">
        <f>IFERROR(VLOOKUP($A346,DimSum_load!$A:$X,MATCH(DimSum!L$1,DimSum_load!$1:$1,0),0),"")</f>
        <v/>
      </c>
      <c r="M346" s="76" t="str">
        <f>IFERROR(VLOOKUP($A346,DimSum_load!$A:$X,MATCH(DimSum!M$1,DimSum_load!$1:$1,0),0),"")</f>
        <v/>
      </c>
      <c r="N346" s="127" t="str">
        <f>IFERROR(VLOOKUP($A346,DimSum_load!$A:$X,MATCH(DimSum!$N$1,DimSum_load!$1:$1,0),0),"")</f>
        <v/>
      </c>
    </row>
    <row r="347" spans="1:14" x14ac:dyDescent="0.25">
      <c r="A347" s="74" t="str">
        <f>IFERROR(DimSum[[#This Row],[Index]],"")</f>
        <v/>
      </c>
      <c r="B347" s="75" t="str">
        <f>IFERROR(VLOOKUP($A347,DimSum_load!$A:$X,MATCH(DimSum!B$1,DimSum_load!$1:$1,0),0),"")</f>
        <v/>
      </c>
      <c r="C347" s="79" t="str">
        <f>IFERROR(VLOOKUP($A347,DimSum_load!$A:$X,MATCH(DimSum!C$1,DimSum_load!$1:$1,0),0),"")</f>
        <v/>
      </c>
      <c r="D347" s="75" t="str">
        <f>IFERROR(VLOOKUP($A347,DimSum_load!$A:$X,MATCH(DimSum!D$1,DimSum_load!$1:$1,0),0),"")</f>
        <v/>
      </c>
      <c r="E347" s="77" t="str">
        <f>IFERROR(VLOOKUP($A347,DimSum_load!$A:$X,MATCH(DimSum!E$1,DimSum_load!$1:$1,0),0),"")</f>
        <v/>
      </c>
      <c r="F347" s="75" t="str">
        <f>IFERROR(VLOOKUP($A347,DimSum_load!$A:$X,MATCH(DimSum!F$1,DimSum_load!$1:$1,0),0),"")</f>
        <v/>
      </c>
      <c r="G347" s="75" t="str">
        <f>IFERROR(VLOOKUP($A347,DimSum_load!$A:$X,MATCH(DimSum!G$1,DimSum_load!$1:$1,0),0),"")</f>
        <v/>
      </c>
      <c r="H347" s="75" t="str">
        <f>IFERROR(VLOOKUP($A347,DimSum_load!$A:$X,MATCH(DimSum!H$1,DimSum_load!$1:$1,0),0),"")</f>
        <v/>
      </c>
      <c r="I347" s="77" t="str">
        <f>IFERROR(VLOOKUP($A347,DimSum_load!$A:$X,MATCH(DimSum!I$1,DimSum_load!$1:$1,0),0),"")</f>
        <v/>
      </c>
      <c r="J347" s="76" t="str">
        <f>IFERROR(VLOOKUP($A347,DimSum_load!$A:$X,MATCH(DimSum!J$1,DimSum_load!$1:$1,0),0),"")</f>
        <v/>
      </c>
      <c r="K347" s="76" t="str">
        <f>IFERROR(VLOOKUP($A347,DimSum_load!$A:$X,MATCH(DimSum!K$1,DimSum_load!$1:$1,0),0),"")</f>
        <v/>
      </c>
      <c r="L347" s="76" t="str">
        <f>IFERROR(VLOOKUP($A347,DimSum_load!$A:$X,MATCH(DimSum!L$1,DimSum_load!$1:$1,0),0),"")</f>
        <v/>
      </c>
      <c r="M347" s="76" t="str">
        <f>IFERROR(VLOOKUP($A347,DimSum_load!$A:$X,MATCH(DimSum!M$1,DimSum_load!$1:$1,0),0),"")</f>
        <v/>
      </c>
      <c r="N347" s="127" t="str">
        <f>IFERROR(VLOOKUP($A347,DimSum_load!$A:$X,MATCH(DimSum!$N$1,DimSum_load!$1:$1,0),0),"")</f>
        <v/>
      </c>
    </row>
    <row r="348" spans="1:14" x14ac:dyDescent="0.25">
      <c r="A348" s="74" t="str">
        <f>IFERROR(DimSum[[#This Row],[Index]],"")</f>
        <v/>
      </c>
      <c r="B348" s="75" t="str">
        <f>IFERROR(VLOOKUP($A348,DimSum_load!$A:$X,MATCH(DimSum!B$1,DimSum_load!$1:$1,0),0),"")</f>
        <v/>
      </c>
      <c r="C348" s="79" t="str">
        <f>IFERROR(VLOOKUP($A348,DimSum_load!$A:$X,MATCH(DimSum!C$1,DimSum_load!$1:$1,0),0),"")</f>
        <v/>
      </c>
      <c r="D348" s="75" t="str">
        <f>IFERROR(VLOOKUP($A348,DimSum_load!$A:$X,MATCH(DimSum!D$1,DimSum_load!$1:$1,0),0),"")</f>
        <v/>
      </c>
      <c r="E348" s="77" t="str">
        <f>IFERROR(VLOOKUP($A348,DimSum_load!$A:$X,MATCH(DimSum!E$1,DimSum_load!$1:$1,0),0),"")</f>
        <v/>
      </c>
      <c r="F348" s="75" t="str">
        <f>IFERROR(VLOOKUP($A348,DimSum_load!$A:$X,MATCH(DimSum!F$1,DimSum_load!$1:$1,0),0),"")</f>
        <v/>
      </c>
      <c r="G348" s="75" t="str">
        <f>IFERROR(VLOOKUP($A348,DimSum_load!$A:$X,MATCH(DimSum!G$1,DimSum_load!$1:$1,0),0),"")</f>
        <v/>
      </c>
      <c r="H348" s="75" t="str">
        <f>IFERROR(VLOOKUP($A348,DimSum_load!$A:$X,MATCH(DimSum!H$1,DimSum_load!$1:$1,0),0),"")</f>
        <v/>
      </c>
      <c r="I348" s="77" t="str">
        <f>IFERROR(VLOOKUP($A348,DimSum_load!$A:$X,MATCH(DimSum!I$1,DimSum_load!$1:$1,0),0),"")</f>
        <v/>
      </c>
      <c r="J348" s="76" t="str">
        <f>IFERROR(VLOOKUP($A348,DimSum_load!$A:$X,MATCH(DimSum!J$1,DimSum_load!$1:$1,0),0),"")</f>
        <v/>
      </c>
      <c r="K348" s="76" t="str">
        <f>IFERROR(VLOOKUP($A348,DimSum_load!$A:$X,MATCH(DimSum!K$1,DimSum_load!$1:$1,0),0),"")</f>
        <v/>
      </c>
      <c r="L348" s="76" t="str">
        <f>IFERROR(VLOOKUP($A348,DimSum_load!$A:$X,MATCH(DimSum!L$1,DimSum_load!$1:$1,0),0),"")</f>
        <v/>
      </c>
      <c r="M348" s="76" t="str">
        <f>IFERROR(VLOOKUP($A348,DimSum_load!$A:$X,MATCH(DimSum!M$1,DimSum_load!$1:$1,0),0),"")</f>
        <v/>
      </c>
      <c r="N348" s="127" t="str">
        <f>IFERROR(VLOOKUP($A348,DimSum_load!$A:$X,MATCH(DimSum!$N$1,DimSum_load!$1:$1,0),0),"")</f>
        <v/>
      </c>
    </row>
    <row r="349" spans="1:14" x14ac:dyDescent="0.25">
      <c r="A349" s="74" t="str">
        <f>IFERROR(DimSum[[#This Row],[Index]],"")</f>
        <v/>
      </c>
      <c r="B349" s="75" t="str">
        <f>IFERROR(VLOOKUP($A349,DimSum_load!$A:$X,MATCH(DimSum!B$1,DimSum_load!$1:$1,0),0),"")</f>
        <v/>
      </c>
      <c r="C349" s="79" t="str">
        <f>IFERROR(VLOOKUP($A349,DimSum_load!$A:$X,MATCH(DimSum!C$1,DimSum_load!$1:$1,0),0),"")</f>
        <v/>
      </c>
      <c r="D349" s="75" t="str">
        <f>IFERROR(VLOOKUP($A349,DimSum_load!$A:$X,MATCH(DimSum!D$1,DimSum_load!$1:$1,0),0),"")</f>
        <v/>
      </c>
      <c r="E349" s="77" t="str">
        <f>IFERROR(VLOOKUP($A349,DimSum_load!$A:$X,MATCH(DimSum!E$1,DimSum_load!$1:$1,0),0),"")</f>
        <v/>
      </c>
      <c r="F349" s="75" t="str">
        <f>IFERROR(VLOOKUP($A349,DimSum_load!$A:$X,MATCH(DimSum!F$1,DimSum_load!$1:$1,0),0),"")</f>
        <v/>
      </c>
      <c r="G349" s="75" t="str">
        <f>IFERROR(VLOOKUP($A349,DimSum_load!$A:$X,MATCH(DimSum!G$1,DimSum_load!$1:$1,0),0),"")</f>
        <v/>
      </c>
      <c r="H349" s="75" t="str">
        <f>IFERROR(VLOOKUP($A349,DimSum_load!$A:$X,MATCH(DimSum!H$1,DimSum_load!$1:$1,0),0),"")</f>
        <v/>
      </c>
      <c r="I349" s="77" t="str">
        <f>IFERROR(VLOOKUP($A349,DimSum_load!$A:$X,MATCH(DimSum!I$1,DimSum_load!$1:$1,0),0),"")</f>
        <v/>
      </c>
      <c r="J349" s="76" t="str">
        <f>IFERROR(VLOOKUP($A349,DimSum_load!$A:$X,MATCH(DimSum!J$1,DimSum_load!$1:$1,0),0),"")</f>
        <v/>
      </c>
      <c r="K349" s="76" t="str">
        <f>IFERROR(VLOOKUP($A349,DimSum_load!$A:$X,MATCH(DimSum!K$1,DimSum_load!$1:$1,0),0),"")</f>
        <v/>
      </c>
      <c r="L349" s="76" t="str">
        <f>IFERROR(VLOOKUP($A349,DimSum_load!$A:$X,MATCH(DimSum!L$1,DimSum_load!$1:$1,0),0),"")</f>
        <v/>
      </c>
      <c r="M349" s="76" t="str">
        <f>IFERROR(VLOOKUP($A349,DimSum_load!$A:$X,MATCH(DimSum!M$1,DimSum_load!$1:$1,0),0),"")</f>
        <v/>
      </c>
      <c r="N349" s="127" t="str">
        <f>IFERROR(VLOOKUP($A349,DimSum_load!$A:$X,MATCH(DimSum!$N$1,DimSum_load!$1:$1,0),0),"")</f>
        <v/>
      </c>
    </row>
    <row r="350" spans="1:14" x14ac:dyDescent="0.25">
      <c r="A350" s="74" t="str">
        <f>IFERROR(DimSum[[#This Row],[Index]],"")</f>
        <v/>
      </c>
      <c r="B350" s="75" t="str">
        <f>IFERROR(VLOOKUP($A350,DimSum_load!$A:$X,MATCH(DimSum!B$1,DimSum_load!$1:$1,0),0),"")</f>
        <v/>
      </c>
      <c r="C350" s="79" t="str">
        <f>IFERROR(VLOOKUP($A350,DimSum_load!$A:$X,MATCH(DimSum!C$1,DimSum_load!$1:$1,0),0),"")</f>
        <v/>
      </c>
      <c r="D350" s="75" t="str">
        <f>IFERROR(VLOOKUP($A350,DimSum_load!$A:$X,MATCH(DimSum!D$1,DimSum_load!$1:$1,0),0),"")</f>
        <v/>
      </c>
      <c r="E350" s="77" t="str">
        <f>IFERROR(VLOOKUP($A350,DimSum_load!$A:$X,MATCH(DimSum!E$1,DimSum_load!$1:$1,0),0),"")</f>
        <v/>
      </c>
      <c r="F350" s="75" t="str">
        <f>IFERROR(VLOOKUP($A350,DimSum_load!$A:$X,MATCH(DimSum!F$1,DimSum_load!$1:$1,0),0),"")</f>
        <v/>
      </c>
      <c r="G350" s="75" t="str">
        <f>IFERROR(VLOOKUP($A350,DimSum_load!$A:$X,MATCH(DimSum!G$1,DimSum_load!$1:$1,0),0),"")</f>
        <v/>
      </c>
      <c r="H350" s="75" t="str">
        <f>IFERROR(VLOOKUP($A350,DimSum_load!$A:$X,MATCH(DimSum!H$1,DimSum_load!$1:$1,0),0),"")</f>
        <v/>
      </c>
      <c r="I350" s="77" t="str">
        <f>IFERROR(VLOOKUP($A350,DimSum_load!$A:$X,MATCH(DimSum!I$1,DimSum_load!$1:$1,0),0),"")</f>
        <v/>
      </c>
      <c r="J350" s="76" t="str">
        <f>IFERROR(VLOOKUP($A350,DimSum_load!$A:$X,MATCH(DimSum!J$1,DimSum_load!$1:$1,0),0),"")</f>
        <v/>
      </c>
      <c r="K350" s="76" t="str">
        <f>IFERROR(VLOOKUP($A350,DimSum_load!$A:$X,MATCH(DimSum!K$1,DimSum_load!$1:$1,0),0),"")</f>
        <v/>
      </c>
      <c r="L350" s="76" t="str">
        <f>IFERROR(VLOOKUP($A350,DimSum_load!$A:$X,MATCH(DimSum!L$1,DimSum_load!$1:$1,0),0),"")</f>
        <v/>
      </c>
      <c r="M350" s="76" t="str">
        <f>IFERROR(VLOOKUP($A350,DimSum_load!$A:$X,MATCH(DimSum!M$1,DimSum_load!$1:$1,0),0),"")</f>
        <v/>
      </c>
      <c r="N350" s="127" t="str">
        <f>IFERROR(VLOOKUP($A350,DimSum_load!$A:$X,MATCH(DimSum!$N$1,DimSum_load!$1:$1,0),0),"")</f>
        <v/>
      </c>
    </row>
    <row r="351" spans="1:14" x14ac:dyDescent="0.25">
      <c r="A351" s="74" t="str">
        <f>IFERROR(DimSum[[#This Row],[Index]],"")</f>
        <v/>
      </c>
      <c r="B351" s="75" t="str">
        <f>IFERROR(VLOOKUP($A351,DimSum_load!$A:$X,MATCH(DimSum!B$1,DimSum_load!$1:$1,0),0),"")</f>
        <v/>
      </c>
      <c r="C351" s="79" t="str">
        <f>IFERROR(VLOOKUP($A351,DimSum_load!$A:$X,MATCH(DimSum!C$1,DimSum_load!$1:$1,0),0),"")</f>
        <v/>
      </c>
      <c r="D351" s="75" t="str">
        <f>IFERROR(VLOOKUP($A351,DimSum_load!$A:$X,MATCH(DimSum!D$1,DimSum_load!$1:$1,0),0),"")</f>
        <v/>
      </c>
      <c r="E351" s="77" t="str">
        <f>IFERROR(VLOOKUP($A351,DimSum_load!$A:$X,MATCH(DimSum!E$1,DimSum_load!$1:$1,0),0),"")</f>
        <v/>
      </c>
      <c r="F351" s="75" t="str">
        <f>IFERROR(VLOOKUP($A351,DimSum_load!$A:$X,MATCH(DimSum!F$1,DimSum_load!$1:$1,0),0),"")</f>
        <v/>
      </c>
      <c r="G351" s="75" t="str">
        <f>IFERROR(VLOOKUP($A351,DimSum_load!$A:$X,MATCH(DimSum!G$1,DimSum_load!$1:$1,0),0),"")</f>
        <v/>
      </c>
      <c r="H351" s="75" t="str">
        <f>IFERROR(VLOOKUP($A351,DimSum_load!$A:$X,MATCH(DimSum!H$1,DimSum_load!$1:$1,0),0),"")</f>
        <v/>
      </c>
      <c r="I351" s="77" t="str">
        <f>IFERROR(VLOOKUP($A351,DimSum_load!$A:$X,MATCH(DimSum!I$1,DimSum_load!$1:$1,0),0),"")</f>
        <v/>
      </c>
      <c r="J351" s="76" t="str">
        <f>IFERROR(VLOOKUP($A351,DimSum_load!$A:$X,MATCH(DimSum!J$1,DimSum_load!$1:$1,0),0),"")</f>
        <v/>
      </c>
      <c r="K351" s="76" t="str">
        <f>IFERROR(VLOOKUP($A351,DimSum_load!$A:$X,MATCH(DimSum!K$1,DimSum_load!$1:$1,0),0),"")</f>
        <v/>
      </c>
      <c r="L351" s="76" t="str">
        <f>IFERROR(VLOOKUP($A351,DimSum_load!$A:$X,MATCH(DimSum!L$1,DimSum_load!$1:$1,0),0),"")</f>
        <v/>
      </c>
      <c r="M351" s="76" t="str">
        <f>IFERROR(VLOOKUP($A351,DimSum_load!$A:$X,MATCH(DimSum!M$1,DimSum_load!$1:$1,0),0),"")</f>
        <v/>
      </c>
      <c r="N351" s="127" t="str">
        <f>IFERROR(VLOOKUP($A351,DimSum_load!$A:$X,MATCH(DimSum!$N$1,DimSum_load!$1:$1,0),0),"")</f>
        <v/>
      </c>
    </row>
    <row r="352" spans="1:14" x14ac:dyDescent="0.25">
      <c r="A352" s="74" t="str">
        <f>IFERROR(DimSum[[#This Row],[Index]],"")</f>
        <v/>
      </c>
      <c r="B352" s="75" t="str">
        <f>IFERROR(VLOOKUP($A352,DimSum_load!$A:$X,MATCH(DimSum!B$1,DimSum_load!$1:$1,0),0),"")</f>
        <v/>
      </c>
      <c r="C352" s="79" t="str">
        <f>IFERROR(VLOOKUP($A352,DimSum_load!$A:$X,MATCH(DimSum!C$1,DimSum_load!$1:$1,0),0),"")</f>
        <v/>
      </c>
      <c r="D352" s="75" t="str">
        <f>IFERROR(VLOOKUP($A352,DimSum_load!$A:$X,MATCH(DimSum!D$1,DimSum_load!$1:$1,0),0),"")</f>
        <v/>
      </c>
      <c r="E352" s="77" t="str">
        <f>IFERROR(VLOOKUP($A352,DimSum_load!$A:$X,MATCH(DimSum!E$1,DimSum_load!$1:$1,0),0),"")</f>
        <v/>
      </c>
      <c r="F352" s="75" t="str">
        <f>IFERROR(VLOOKUP($A352,DimSum_load!$A:$X,MATCH(DimSum!F$1,DimSum_load!$1:$1,0),0),"")</f>
        <v/>
      </c>
      <c r="G352" s="75" t="str">
        <f>IFERROR(VLOOKUP($A352,DimSum_load!$A:$X,MATCH(DimSum!G$1,DimSum_load!$1:$1,0),0),"")</f>
        <v/>
      </c>
      <c r="H352" s="75" t="str">
        <f>IFERROR(VLOOKUP($A352,DimSum_load!$A:$X,MATCH(DimSum!H$1,DimSum_load!$1:$1,0),0),"")</f>
        <v/>
      </c>
      <c r="I352" s="77" t="str">
        <f>IFERROR(VLOOKUP($A352,DimSum_load!$A:$X,MATCH(DimSum!I$1,DimSum_load!$1:$1,0),0),"")</f>
        <v/>
      </c>
      <c r="J352" s="76" t="str">
        <f>IFERROR(VLOOKUP($A352,DimSum_load!$A:$X,MATCH(DimSum!J$1,DimSum_load!$1:$1,0),0),"")</f>
        <v/>
      </c>
      <c r="K352" s="76" t="str">
        <f>IFERROR(VLOOKUP($A352,DimSum_load!$A:$X,MATCH(DimSum!K$1,DimSum_load!$1:$1,0),0),"")</f>
        <v/>
      </c>
      <c r="L352" s="76" t="str">
        <f>IFERROR(VLOOKUP($A352,DimSum_load!$A:$X,MATCH(DimSum!L$1,DimSum_load!$1:$1,0),0),"")</f>
        <v/>
      </c>
      <c r="M352" s="76" t="str">
        <f>IFERROR(VLOOKUP($A352,DimSum_load!$A:$X,MATCH(DimSum!M$1,DimSum_load!$1:$1,0),0),"")</f>
        <v/>
      </c>
      <c r="N352" s="127" t="str">
        <f>IFERROR(VLOOKUP($A352,DimSum_load!$A:$X,MATCH(DimSum!$N$1,DimSum_load!$1:$1,0),0),"")</f>
        <v/>
      </c>
    </row>
    <row r="353" spans="1:14" x14ac:dyDescent="0.25">
      <c r="A353" s="74" t="str">
        <f>IFERROR(DimSum[[#This Row],[Index]],"")</f>
        <v/>
      </c>
      <c r="B353" s="75" t="str">
        <f>IFERROR(VLOOKUP($A353,DimSum_load!$A:$X,MATCH(DimSum!B$1,DimSum_load!$1:$1,0),0),"")</f>
        <v/>
      </c>
      <c r="C353" s="79" t="str">
        <f>IFERROR(VLOOKUP($A353,DimSum_load!$A:$X,MATCH(DimSum!C$1,DimSum_load!$1:$1,0),0),"")</f>
        <v/>
      </c>
      <c r="D353" s="75" t="str">
        <f>IFERROR(VLOOKUP($A353,DimSum_load!$A:$X,MATCH(DimSum!D$1,DimSum_load!$1:$1,0),0),"")</f>
        <v/>
      </c>
      <c r="E353" s="77" t="str">
        <f>IFERROR(VLOOKUP($A353,DimSum_load!$A:$X,MATCH(DimSum!E$1,DimSum_load!$1:$1,0),0),"")</f>
        <v/>
      </c>
      <c r="F353" s="75" t="str">
        <f>IFERROR(VLOOKUP($A353,DimSum_load!$A:$X,MATCH(DimSum!F$1,DimSum_load!$1:$1,0),0),"")</f>
        <v/>
      </c>
      <c r="G353" s="75" t="str">
        <f>IFERROR(VLOOKUP($A353,DimSum_load!$A:$X,MATCH(DimSum!G$1,DimSum_load!$1:$1,0),0),"")</f>
        <v/>
      </c>
      <c r="H353" s="75" t="str">
        <f>IFERROR(VLOOKUP($A353,DimSum_load!$A:$X,MATCH(DimSum!H$1,DimSum_load!$1:$1,0),0),"")</f>
        <v/>
      </c>
      <c r="I353" s="77" t="str">
        <f>IFERROR(VLOOKUP($A353,DimSum_load!$A:$X,MATCH(DimSum!I$1,DimSum_load!$1:$1,0),0),"")</f>
        <v/>
      </c>
      <c r="J353" s="76" t="str">
        <f>IFERROR(VLOOKUP($A353,DimSum_load!$A:$X,MATCH(DimSum!J$1,DimSum_load!$1:$1,0),0),"")</f>
        <v/>
      </c>
      <c r="K353" s="76" t="str">
        <f>IFERROR(VLOOKUP($A353,DimSum_load!$A:$X,MATCH(DimSum!K$1,DimSum_load!$1:$1,0),0),"")</f>
        <v/>
      </c>
      <c r="L353" s="76" t="str">
        <f>IFERROR(VLOOKUP($A353,DimSum_load!$A:$X,MATCH(DimSum!L$1,DimSum_load!$1:$1,0),0),"")</f>
        <v/>
      </c>
      <c r="M353" s="76" t="str">
        <f>IFERROR(VLOOKUP($A353,DimSum_load!$A:$X,MATCH(DimSum!M$1,DimSum_load!$1:$1,0),0),"")</f>
        <v/>
      </c>
      <c r="N353" s="127" t="str">
        <f>IFERROR(VLOOKUP($A353,DimSum_load!$A:$X,MATCH(DimSum!$N$1,DimSum_load!$1:$1,0),0),"")</f>
        <v/>
      </c>
    </row>
    <row r="354" spans="1:14" x14ac:dyDescent="0.25">
      <c r="A354" s="74" t="str">
        <f>IFERROR(DimSum[[#This Row],[Index]],"")</f>
        <v/>
      </c>
      <c r="B354" s="75" t="str">
        <f>IFERROR(VLOOKUP($A354,DimSum_load!$A:$X,MATCH(DimSum!B$1,DimSum_load!$1:$1,0),0),"")</f>
        <v/>
      </c>
      <c r="C354" s="79" t="str">
        <f>IFERROR(VLOOKUP($A354,DimSum_load!$A:$X,MATCH(DimSum!C$1,DimSum_load!$1:$1,0),0),"")</f>
        <v/>
      </c>
      <c r="D354" s="75" t="str">
        <f>IFERROR(VLOOKUP($A354,DimSum_load!$A:$X,MATCH(DimSum!D$1,DimSum_load!$1:$1,0),0),"")</f>
        <v/>
      </c>
      <c r="E354" s="77" t="str">
        <f>IFERROR(VLOOKUP($A354,DimSum_load!$A:$X,MATCH(DimSum!E$1,DimSum_load!$1:$1,0),0),"")</f>
        <v/>
      </c>
      <c r="F354" s="75" t="str">
        <f>IFERROR(VLOOKUP($A354,DimSum_load!$A:$X,MATCH(DimSum!F$1,DimSum_load!$1:$1,0),0),"")</f>
        <v/>
      </c>
      <c r="G354" s="75" t="str">
        <f>IFERROR(VLOOKUP($A354,DimSum_load!$A:$X,MATCH(DimSum!G$1,DimSum_load!$1:$1,0),0),"")</f>
        <v/>
      </c>
      <c r="H354" s="75" t="str">
        <f>IFERROR(VLOOKUP($A354,DimSum_load!$A:$X,MATCH(DimSum!H$1,DimSum_load!$1:$1,0),0),"")</f>
        <v/>
      </c>
      <c r="I354" s="77" t="str">
        <f>IFERROR(VLOOKUP($A354,DimSum_load!$A:$X,MATCH(DimSum!I$1,DimSum_load!$1:$1,0),0),"")</f>
        <v/>
      </c>
      <c r="J354" s="76" t="str">
        <f>IFERROR(VLOOKUP($A354,DimSum_load!$A:$X,MATCH(DimSum!J$1,DimSum_load!$1:$1,0),0),"")</f>
        <v/>
      </c>
      <c r="K354" s="76" t="str">
        <f>IFERROR(VLOOKUP($A354,DimSum_load!$A:$X,MATCH(DimSum!K$1,DimSum_load!$1:$1,0),0),"")</f>
        <v/>
      </c>
      <c r="L354" s="76" t="str">
        <f>IFERROR(VLOOKUP($A354,DimSum_load!$A:$X,MATCH(DimSum!L$1,DimSum_load!$1:$1,0),0),"")</f>
        <v/>
      </c>
      <c r="M354" s="76" t="str">
        <f>IFERROR(VLOOKUP($A354,DimSum_load!$A:$X,MATCH(DimSum!M$1,DimSum_load!$1:$1,0),0),"")</f>
        <v/>
      </c>
      <c r="N354" s="127" t="str">
        <f>IFERROR(VLOOKUP($A354,DimSum_load!$A:$X,MATCH(DimSum!$N$1,DimSum_load!$1:$1,0),0),"")</f>
        <v/>
      </c>
    </row>
    <row r="355" spans="1:14" x14ac:dyDescent="0.25">
      <c r="A355" s="74" t="str">
        <f>IFERROR(DimSum[[#This Row],[Index]],"")</f>
        <v/>
      </c>
      <c r="B355" s="75" t="str">
        <f>IFERROR(VLOOKUP($A355,DimSum_load!$A:$X,MATCH(DimSum!B$1,DimSum_load!$1:$1,0),0),"")</f>
        <v/>
      </c>
      <c r="C355" s="79" t="str">
        <f>IFERROR(VLOOKUP($A355,DimSum_load!$A:$X,MATCH(DimSum!C$1,DimSum_load!$1:$1,0),0),"")</f>
        <v/>
      </c>
      <c r="D355" s="75" t="str">
        <f>IFERROR(VLOOKUP($A355,DimSum_load!$A:$X,MATCH(DimSum!D$1,DimSum_load!$1:$1,0),0),"")</f>
        <v/>
      </c>
      <c r="E355" s="77" t="str">
        <f>IFERROR(VLOOKUP($A355,DimSum_load!$A:$X,MATCH(DimSum!E$1,DimSum_load!$1:$1,0),0),"")</f>
        <v/>
      </c>
      <c r="F355" s="75" t="str">
        <f>IFERROR(VLOOKUP($A355,DimSum_load!$A:$X,MATCH(DimSum!F$1,DimSum_load!$1:$1,0),0),"")</f>
        <v/>
      </c>
      <c r="G355" s="75" t="str">
        <f>IFERROR(VLOOKUP($A355,DimSum_load!$A:$X,MATCH(DimSum!G$1,DimSum_load!$1:$1,0),0),"")</f>
        <v/>
      </c>
      <c r="H355" s="75" t="str">
        <f>IFERROR(VLOOKUP($A355,DimSum_load!$A:$X,MATCH(DimSum!H$1,DimSum_load!$1:$1,0),0),"")</f>
        <v/>
      </c>
      <c r="I355" s="77" t="str">
        <f>IFERROR(VLOOKUP($A355,DimSum_load!$A:$X,MATCH(DimSum!I$1,DimSum_load!$1:$1,0),0),"")</f>
        <v/>
      </c>
      <c r="J355" s="76" t="str">
        <f>IFERROR(VLOOKUP($A355,DimSum_load!$A:$X,MATCH(DimSum!J$1,DimSum_load!$1:$1,0),0),"")</f>
        <v/>
      </c>
      <c r="K355" s="76" t="str">
        <f>IFERROR(VLOOKUP($A355,DimSum_load!$A:$X,MATCH(DimSum!K$1,DimSum_load!$1:$1,0),0),"")</f>
        <v/>
      </c>
      <c r="L355" s="76" t="str">
        <f>IFERROR(VLOOKUP($A355,DimSum_load!$A:$X,MATCH(DimSum!L$1,DimSum_load!$1:$1,0),0),"")</f>
        <v/>
      </c>
      <c r="M355" s="76" t="str">
        <f>IFERROR(VLOOKUP($A355,DimSum_load!$A:$X,MATCH(DimSum!M$1,DimSum_load!$1:$1,0),0),"")</f>
        <v/>
      </c>
      <c r="N355" s="127" t="str">
        <f>IFERROR(VLOOKUP($A355,DimSum_load!$A:$X,MATCH(DimSum!$N$1,DimSum_load!$1:$1,0),0),"")</f>
        <v/>
      </c>
    </row>
    <row r="356" spans="1:14" x14ac:dyDescent="0.25">
      <c r="A356" s="74" t="str">
        <f>IFERROR(DimSum[[#This Row],[Index]],"")</f>
        <v/>
      </c>
      <c r="B356" s="75" t="str">
        <f>IFERROR(VLOOKUP($A356,DimSum_load!$A:$X,MATCH(DimSum!B$1,DimSum_load!$1:$1,0),0),"")</f>
        <v/>
      </c>
      <c r="C356" s="79" t="str">
        <f>IFERROR(VLOOKUP($A356,DimSum_load!$A:$X,MATCH(DimSum!C$1,DimSum_load!$1:$1,0),0),"")</f>
        <v/>
      </c>
      <c r="D356" s="75" t="str">
        <f>IFERROR(VLOOKUP($A356,DimSum_load!$A:$X,MATCH(DimSum!D$1,DimSum_load!$1:$1,0),0),"")</f>
        <v/>
      </c>
      <c r="E356" s="77" t="str">
        <f>IFERROR(VLOOKUP($A356,DimSum_load!$A:$X,MATCH(DimSum!E$1,DimSum_load!$1:$1,0),0),"")</f>
        <v/>
      </c>
      <c r="F356" s="75" t="str">
        <f>IFERROR(VLOOKUP($A356,DimSum_load!$A:$X,MATCH(DimSum!F$1,DimSum_load!$1:$1,0),0),"")</f>
        <v/>
      </c>
      <c r="G356" s="75" t="str">
        <f>IFERROR(VLOOKUP($A356,DimSum_load!$A:$X,MATCH(DimSum!G$1,DimSum_load!$1:$1,0),0),"")</f>
        <v/>
      </c>
      <c r="H356" s="75" t="str">
        <f>IFERROR(VLOOKUP($A356,DimSum_load!$A:$X,MATCH(DimSum!H$1,DimSum_load!$1:$1,0),0),"")</f>
        <v/>
      </c>
      <c r="I356" s="77" t="str">
        <f>IFERROR(VLOOKUP($A356,DimSum_load!$A:$X,MATCH(DimSum!I$1,DimSum_load!$1:$1,0),0),"")</f>
        <v/>
      </c>
      <c r="J356" s="76" t="str">
        <f>IFERROR(VLOOKUP($A356,DimSum_load!$A:$X,MATCH(DimSum!J$1,DimSum_load!$1:$1,0),0),"")</f>
        <v/>
      </c>
      <c r="K356" s="76" t="str">
        <f>IFERROR(VLOOKUP($A356,DimSum_load!$A:$X,MATCH(DimSum!K$1,DimSum_load!$1:$1,0),0),"")</f>
        <v/>
      </c>
      <c r="L356" s="76" t="str">
        <f>IFERROR(VLOOKUP($A356,DimSum_load!$A:$X,MATCH(DimSum!L$1,DimSum_load!$1:$1,0),0),"")</f>
        <v/>
      </c>
      <c r="M356" s="76" t="str">
        <f>IFERROR(VLOOKUP($A356,DimSum_load!$A:$X,MATCH(DimSum!M$1,DimSum_load!$1:$1,0),0),"")</f>
        <v/>
      </c>
      <c r="N356" s="127" t="str">
        <f>IFERROR(VLOOKUP($A356,DimSum_load!$A:$X,MATCH(DimSum!$N$1,DimSum_load!$1:$1,0),0),"")</f>
        <v/>
      </c>
    </row>
    <row r="357" spans="1:14" x14ac:dyDescent="0.25">
      <c r="A357" s="74" t="str">
        <f>IFERROR(DimSum[[#This Row],[Index]],"")</f>
        <v/>
      </c>
      <c r="B357" s="75" t="str">
        <f>IFERROR(VLOOKUP($A357,DimSum_load!$A:$X,MATCH(DimSum!B$1,DimSum_load!$1:$1,0),0),"")</f>
        <v/>
      </c>
      <c r="C357" s="79" t="str">
        <f>IFERROR(VLOOKUP($A357,DimSum_load!$A:$X,MATCH(DimSum!C$1,DimSum_load!$1:$1,0),0),"")</f>
        <v/>
      </c>
      <c r="D357" s="75" t="str">
        <f>IFERROR(VLOOKUP($A357,DimSum_load!$A:$X,MATCH(DimSum!D$1,DimSum_load!$1:$1,0),0),"")</f>
        <v/>
      </c>
      <c r="E357" s="77" t="str">
        <f>IFERROR(VLOOKUP($A357,DimSum_load!$A:$X,MATCH(DimSum!E$1,DimSum_load!$1:$1,0),0),"")</f>
        <v/>
      </c>
      <c r="F357" s="75" t="str">
        <f>IFERROR(VLOOKUP($A357,DimSum_load!$A:$X,MATCH(DimSum!F$1,DimSum_load!$1:$1,0),0),"")</f>
        <v/>
      </c>
      <c r="G357" s="75" t="str">
        <f>IFERROR(VLOOKUP($A357,DimSum_load!$A:$X,MATCH(DimSum!G$1,DimSum_load!$1:$1,0),0),"")</f>
        <v/>
      </c>
      <c r="H357" s="75" t="str">
        <f>IFERROR(VLOOKUP($A357,DimSum_load!$A:$X,MATCH(DimSum!H$1,DimSum_load!$1:$1,0),0),"")</f>
        <v/>
      </c>
      <c r="I357" s="77" t="str">
        <f>IFERROR(VLOOKUP($A357,DimSum_load!$A:$X,MATCH(DimSum!I$1,DimSum_load!$1:$1,0),0),"")</f>
        <v/>
      </c>
      <c r="J357" s="76" t="str">
        <f>IFERROR(VLOOKUP($A357,DimSum_load!$A:$X,MATCH(DimSum!J$1,DimSum_load!$1:$1,0),0),"")</f>
        <v/>
      </c>
      <c r="K357" s="76" t="str">
        <f>IFERROR(VLOOKUP($A357,DimSum_load!$A:$X,MATCH(DimSum!K$1,DimSum_load!$1:$1,0),0),"")</f>
        <v/>
      </c>
      <c r="L357" s="76" t="str">
        <f>IFERROR(VLOOKUP($A357,DimSum_load!$A:$X,MATCH(DimSum!L$1,DimSum_load!$1:$1,0),0),"")</f>
        <v/>
      </c>
      <c r="M357" s="76" t="str">
        <f>IFERROR(VLOOKUP($A357,DimSum_load!$A:$X,MATCH(DimSum!M$1,DimSum_load!$1:$1,0),0),"")</f>
        <v/>
      </c>
      <c r="N357" s="127" t="str">
        <f>IFERROR(VLOOKUP($A357,DimSum_load!$A:$X,MATCH(DimSum!$N$1,DimSum_load!$1:$1,0),0),"")</f>
        <v/>
      </c>
    </row>
    <row r="358" spans="1:14" x14ac:dyDescent="0.25">
      <c r="A358" s="74" t="str">
        <f>IFERROR(DimSum[[#This Row],[Index]],"")</f>
        <v/>
      </c>
      <c r="B358" s="75" t="str">
        <f>IFERROR(VLOOKUP($A358,DimSum_load!$A:$X,MATCH(DimSum!B$1,DimSum_load!$1:$1,0),0),"")</f>
        <v/>
      </c>
      <c r="C358" s="79" t="str">
        <f>IFERROR(VLOOKUP($A358,DimSum_load!$A:$X,MATCH(DimSum!C$1,DimSum_load!$1:$1,0),0),"")</f>
        <v/>
      </c>
      <c r="D358" s="75" t="str">
        <f>IFERROR(VLOOKUP($A358,DimSum_load!$A:$X,MATCH(DimSum!D$1,DimSum_load!$1:$1,0),0),"")</f>
        <v/>
      </c>
      <c r="E358" s="77" t="str">
        <f>IFERROR(VLOOKUP($A358,DimSum_load!$A:$X,MATCH(DimSum!E$1,DimSum_load!$1:$1,0),0),"")</f>
        <v/>
      </c>
      <c r="F358" s="75" t="str">
        <f>IFERROR(VLOOKUP($A358,DimSum_load!$A:$X,MATCH(DimSum!F$1,DimSum_load!$1:$1,0),0),"")</f>
        <v/>
      </c>
      <c r="G358" s="75" t="str">
        <f>IFERROR(VLOOKUP($A358,DimSum_load!$A:$X,MATCH(DimSum!G$1,DimSum_load!$1:$1,0),0),"")</f>
        <v/>
      </c>
      <c r="H358" s="75" t="str">
        <f>IFERROR(VLOOKUP($A358,DimSum_load!$A:$X,MATCH(DimSum!H$1,DimSum_load!$1:$1,0),0),"")</f>
        <v/>
      </c>
      <c r="I358" s="77" t="str">
        <f>IFERROR(VLOOKUP($A358,DimSum_load!$A:$X,MATCH(DimSum!I$1,DimSum_load!$1:$1,0),0),"")</f>
        <v/>
      </c>
      <c r="J358" s="76" t="str">
        <f>IFERROR(VLOOKUP($A358,DimSum_load!$A:$X,MATCH(DimSum!J$1,DimSum_load!$1:$1,0),0),"")</f>
        <v/>
      </c>
      <c r="K358" s="76" t="str">
        <f>IFERROR(VLOOKUP($A358,DimSum_load!$A:$X,MATCH(DimSum!K$1,DimSum_load!$1:$1,0),0),"")</f>
        <v/>
      </c>
      <c r="L358" s="76" t="str">
        <f>IFERROR(VLOOKUP($A358,DimSum_load!$A:$X,MATCH(DimSum!L$1,DimSum_load!$1:$1,0),0),"")</f>
        <v/>
      </c>
      <c r="M358" s="76" t="str">
        <f>IFERROR(VLOOKUP($A358,DimSum_load!$A:$X,MATCH(DimSum!M$1,DimSum_load!$1:$1,0),0),"")</f>
        <v/>
      </c>
      <c r="N358" s="127" t="str">
        <f>IFERROR(VLOOKUP($A358,DimSum_load!$A:$X,MATCH(DimSum!$N$1,DimSum_load!$1:$1,0),0),"")</f>
        <v/>
      </c>
    </row>
    <row r="359" spans="1:14" x14ac:dyDescent="0.25">
      <c r="A359" s="74" t="str">
        <f>IFERROR(DimSum[[#This Row],[Index]],"")</f>
        <v/>
      </c>
      <c r="B359" s="75" t="str">
        <f>IFERROR(VLOOKUP($A359,DimSum_load!$A:$X,MATCH(DimSum!B$1,DimSum_load!$1:$1,0),0),"")</f>
        <v/>
      </c>
      <c r="C359" s="79" t="str">
        <f>IFERROR(VLOOKUP($A359,DimSum_load!$A:$X,MATCH(DimSum!C$1,DimSum_load!$1:$1,0),0),"")</f>
        <v/>
      </c>
      <c r="D359" s="75" t="str">
        <f>IFERROR(VLOOKUP($A359,DimSum_load!$A:$X,MATCH(DimSum!D$1,DimSum_load!$1:$1,0),0),"")</f>
        <v/>
      </c>
      <c r="E359" s="77" t="str">
        <f>IFERROR(VLOOKUP($A359,DimSum_load!$A:$X,MATCH(DimSum!E$1,DimSum_load!$1:$1,0),0),"")</f>
        <v/>
      </c>
      <c r="F359" s="75" t="str">
        <f>IFERROR(VLOOKUP($A359,DimSum_load!$A:$X,MATCH(DimSum!F$1,DimSum_load!$1:$1,0),0),"")</f>
        <v/>
      </c>
      <c r="G359" s="75" t="str">
        <f>IFERROR(VLOOKUP($A359,DimSum_load!$A:$X,MATCH(DimSum!G$1,DimSum_load!$1:$1,0),0),"")</f>
        <v/>
      </c>
      <c r="H359" s="75" t="str">
        <f>IFERROR(VLOOKUP($A359,DimSum_load!$A:$X,MATCH(DimSum!H$1,DimSum_load!$1:$1,0),0),"")</f>
        <v/>
      </c>
      <c r="I359" s="77" t="str">
        <f>IFERROR(VLOOKUP($A359,DimSum_load!$A:$X,MATCH(DimSum!I$1,DimSum_load!$1:$1,0),0),"")</f>
        <v/>
      </c>
      <c r="J359" s="76" t="str">
        <f>IFERROR(VLOOKUP($A359,DimSum_load!$A:$X,MATCH(DimSum!J$1,DimSum_load!$1:$1,0),0),"")</f>
        <v/>
      </c>
      <c r="K359" s="76" t="str">
        <f>IFERROR(VLOOKUP($A359,DimSum_load!$A:$X,MATCH(DimSum!K$1,DimSum_load!$1:$1,0),0),"")</f>
        <v/>
      </c>
      <c r="L359" s="76" t="str">
        <f>IFERROR(VLOOKUP($A359,DimSum_load!$A:$X,MATCH(DimSum!L$1,DimSum_load!$1:$1,0),0),"")</f>
        <v/>
      </c>
      <c r="M359" s="76" t="str">
        <f>IFERROR(VLOOKUP($A359,DimSum_load!$A:$X,MATCH(DimSum!M$1,DimSum_load!$1:$1,0),0),"")</f>
        <v/>
      </c>
      <c r="N359" s="127" t="str">
        <f>IFERROR(VLOOKUP($A359,DimSum_load!$A:$X,MATCH(DimSum!$N$1,DimSum_load!$1:$1,0),0),"")</f>
        <v/>
      </c>
    </row>
    <row r="360" spans="1:14" x14ac:dyDescent="0.25">
      <c r="A360" s="74" t="str">
        <f>IFERROR(DimSum[[#This Row],[Index]],"")</f>
        <v/>
      </c>
      <c r="B360" s="75" t="str">
        <f>IFERROR(VLOOKUP($A360,DimSum_load!$A:$X,MATCH(DimSum!B$1,DimSum_load!$1:$1,0),0),"")</f>
        <v/>
      </c>
      <c r="C360" s="79" t="str">
        <f>IFERROR(VLOOKUP($A360,DimSum_load!$A:$X,MATCH(DimSum!C$1,DimSum_load!$1:$1,0),0),"")</f>
        <v/>
      </c>
      <c r="D360" s="75" t="str">
        <f>IFERROR(VLOOKUP($A360,DimSum_load!$A:$X,MATCH(DimSum!D$1,DimSum_load!$1:$1,0),0),"")</f>
        <v/>
      </c>
      <c r="E360" s="77" t="str">
        <f>IFERROR(VLOOKUP($A360,DimSum_load!$A:$X,MATCH(DimSum!E$1,DimSum_load!$1:$1,0),0),"")</f>
        <v/>
      </c>
      <c r="F360" s="75" t="str">
        <f>IFERROR(VLOOKUP($A360,DimSum_load!$A:$X,MATCH(DimSum!F$1,DimSum_load!$1:$1,0),0),"")</f>
        <v/>
      </c>
      <c r="G360" s="75" t="str">
        <f>IFERROR(VLOOKUP($A360,DimSum_load!$A:$X,MATCH(DimSum!G$1,DimSum_load!$1:$1,0),0),"")</f>
        <v/>
      </c>
      <c r="H360" s="75" t="str">
        <f>IFERROR(VLOOKUP($A360,DimSum_load!$A:$X,MATCH(DimSum!H$1,DimSum_load!$1:$1,0),0),"")</f>
        <v/>
      </c>
      <c r="I360" s="77" t="str">
        <f>IFERROR(VLOOKUP($A360,DimSum_load!$A:$X,MATCH(DimSum!I$1,DimSum_load!$1:$1,0),0),"")</f>
        <v/>
      </c>
      <c r="J360" s="76" t="str">
        <f>IFERROR(VLOOKUP($A360,DimSum_load!$A:$X,MATCH(DimSum!J$1,DimSum_load!$1:$1,0),0),"")</f>
        <v/>
      </c>
      <c r="K360" s="76" t="str">
        <f>IFERROR(VLOOKUP($A360,DimSum_load!$A:$X,MATCH(DimSum!K$1,DimSum_load!$1:$1,0),0),"")</f>
        <v/>
      </c>
      <c r="L360" s="76" t="str">
        <f>IFERROR(VLOOKUP($A360,DimSum_load!$A:$X,MATCH(DimSum!L$1,DimSum_load!$1:$1,0),0),"")</f>
        <v/>
      </c>
      <c r="M360" s="76" t="str">
        <f>IFERROR(VLOOKUP($A360,DimSum_load!$A:$X,MATCH(DimSum!M$1,DimSum_load!$1:$1,0),0),"")</f>
        <v/>
      </c>
      <c r="N360" s="127" t="str">
        <f>IFERROR(VLOOKUP($A360,DimSum_load!$A:$X,MATCH(DimSum!$N$1,DimSum_load!$1:$1,0),0),"")</f>
        <v/>
      </c>
    </row>
    <row r="361" spans="1:14" x14ac:dyDescent="0.25">
      <c r="A361" s="74" t="str">
        <f>IFERROR(DimSum[[#This Row],[Index]],"")</f>
        <v/>
      </c>
      <c r="B361" s="75" t="str">
        <f>IFERROR(VLOOKUP($A361,DimSum_load!$A:$X,MATCH(DimSum!B$1,DimSum_load!$1:$1,0),0),"")</f>
        <v/>
      </c>
      <c r="C361" s="79" t="str">
        <f>IFERROR(VLOOKUP($A361,DimSum_load!$A:$X,MATCH(DimSum!C$1,DimSum_load!$1:$1,0),0),"")</f>
        <v/>
      </c>
      <c r="D361" s="75" t="str">
        <f>IFERROR(VLOOKUP($A361,DimSum_load!$A:$X,MATCH(DimSum!D$1,DimSum_load!$1:$1,0),0),"")</f>
        <v/>
      </c>
      <c r="E361" s="77" t="str">
        <f>IFERROR(VLOOKUP($A361,DimSum_load!$A:$X,MATCH(DimSum!E$1,DimSum_load!$1:$1,0),0),"")</f>
        <v/>
      </c>
      <c r="F361" s="75" t="str">
        <f>IFERROR(VLOOKUP($A361,DimSum_load!$A:$X,MATCH(DimSum!F$1,DimSum_load!$1:$1,0),0),"")</f>
        <v/>
      </c>
      <c r="G361" s="75" t="str">
        <f>IFERROR(VLOOKUP($A361,DimSum_load!$A:$X,MATCH(DimSum!G$1,DimSum_load!$1:$1,0),0),"")</f>
        <v/>
      </c>
      <c r="H361" s="75" t="str">
        <f>IFERROR(VLOOKUP($A361,DimSum_load!$A:$X,MATCH(DimSum!H$1,DimSum_load!$1:$1,0),0),"")</f>
        <v/>
      </c>
      <c r="I361" s="77" t="str">
        <f>IFERROR(VLOOKUP($A361,DimSum_load!$A:$X,MATCH(DimSum!I$1,DimSum_load!$1:$1,0),0),"")</f>
        <v/>
      </c>
      <c r="J361" s="76" t="str">
        <f>IFERROR(VLOOKUP($A361,DimSum_load!$A:$X,MATCH(DimSum!J$1,DimSum_load!$1:$1,0),0),"")</f>
        <v/>
      </c>
      <c r="K361" s="76" t="str">
        <f>IFERROR(VLOOKUP($A361,DimSum_load!$A:$X,MATCH(DimSum!K$1,DimSum_load!$1:$1,0),0),"")</f>
        <v/>
      </c>
      <c r="L361" s="76" t="str">
        <f>IFERROR(VLOOKUP($A361,DimSum_load!$A:$X,MATCH(DimSum!L$1,DimSum_load!$1:$1,0),0),"")</f>
        <v/>
      </c>
      <c r="M361" s="76" t="str">
        <f>IFERROR(VLOOKUP($A361,DimSum_load!$A:$X,MATCH(DimSum!M$1,DimSum_load!$1:$1,0),0),"")</f>
        <v/>
      </c>
      <c r="N361" s="127" t="str">
        <f>IFERROR(VLOOKUP($A361,DimSum_load!$A:$X,MATCH(DimSum!$N$1,DimSum_load!$1:$1,0),0),"")</f>
        <v/>
      </c>
    </row>
    <row r="362" spans="1:14" x14ac:dyDescent="0.25">
      <c r="A362" s="74" t="str">
        <f>IFERROR(DimSum[[#This Row],[Index]],"")</f>
        <v/>
      </c>
      <c r="B362" s="75" t="str">
        <f>IFERROR(VLOOKUP($A362,DimSum_load!$A:$X,MATCH(DimSum!B$1,DimSum_load!$1:$1,0),0),"")</f>
        <v/>
      </c>
      <c r="C362" s="79" t="str">
        <f>IFERROR(VLOOKUP($A362,DimSum_load!$A:$X,MATCH(DimSum!C$1,DimSum_load!$1:$1,0),0),"")</f>
        <v/>
      </c>
      <c r="D362" s="75" t="str">
        <f>IFERROR(VLOOKUP($A362,DimSum_load!$A:$X,MATCH(DimSum!D$1,DimSum_load!$1:$1,0),0),"")</f>
        <v/>
      </c>
      <c r="E362" s="77" t="str">
        <f>IFERROR(VLOOKUP($A362,DimSum_load!$A:$X,MATCH(DimSum!E$1,DimSum_load!$1:$1,0),0),"")</f>
        <v/>
      </c>
      <c r="F362" s="75" t="str">
        <f>IFERROR(VLOOKUP($A362,DimSum_load!$A:$X,MATCH(DimSum!F$1,DimSum_load!$1:$1,0),0),"")</f>
        <v/>
      </c>
      <c r="G362" s="75" t="str">
        <f>IFERROR(VLOOKUP($A362,DimSum_load!$A:$X,MATCH(DimSum!G$1,DimSum_load!$1:$1,0),0),"")</f>
        <v/>
      </c>
      <c r="H362" s="75" t="str">
        <f>IFERROR(VLOOKUP($A362,DimSum_load!$A:$X,MATCH(DimSum!H$1,DimSum_load!$1:$1,0),0),"")</f>
        <v/>
      </c>
      <c r="I362" s="77" t="str">
        <f>IFERROR(VLOOKUP($A362,DimSum_load!$A:$X,MATCH(DimSum!I$1,DimSum_load!$1:$1,0),0),"")</f>
        <v/>
      </c>
      <c r="J362" s="76" t="str">
        <f>IFERROR(VLOOKUP($A362,DimSum_load!$A:$X,MATCH(DimSum!J$1,DimSum_load!$1:$1,0),0),"")</f>
        <v/>
      </c>
      <c r="K362" s="76" t="str">
        <f>IFERROR(VLOOKUP($A362,DimSum_load!$A:$X,MATCH(DimSum!K$1,DimSum_load!$1:$1,0),0),"")</f>
        <v/>
      </c>
      <c r="L362" s="76" t="str">
        <f>IFERROR(VLOOKUP($A362,DimSum_load!$A:$X,MATCH(DimSum!L$1,DimSum_load!$1:$1,0),0),"")</f>
        <v/>
      </c>
      <c r="M362" s="76" t="str">
        <f>IFERROR(VLOOKUP($A362,DimSum_load!$A:$X,MATCH(DimSum!M$1,DimSum_load!$1:$1,0),0),"")</f>
        <v/>
      </c>
      <c r="N362" s="127" t="str">
        <f>IFERROR(VLOOKUP($A362,DimSum_load!$A:$X,MATCH(DimSum!$N$1,DimSum_load!$1:$1,0),0),"")</f>
        <v/>
      </c>
    </row>
    <row r="363" spans="1:14" x14ac:dyDescent="0.25">
      <c r="A363" s="74" t="str">
        <f>IFERROR(DimSum[[#This Row],[Index]],"")</f>
        <v/>
      </c>
      <c r="B363" s="75" t="str">
        <f>IFERROR(VLOOKUP($A363,DimSum_load!$A:$X,MATCH(DimSum!B$1,DimSum_load!$1:$1,0),0),"")</f>
        <v/>
      </c>
      <c r="C363" s="79" t="str">
        <f>IFERROR(VLOOKUP($A363,DimSum_load!$A:$X,MATCH(DimSum!C$1,DimSum_load!$1:$1,0),0),"")</f>
        <v/>
      </c>
      <c r="D363" s="75" t="str">
        <f>IFERROR(VLOOKUP($A363,DimSum_load!$A:$X,MATCH(DimSum!D$1,DimSum_load!$1:$1,0),0),"")</f>
        <v/>
      </c>
      <c r="E363" s="77" t="str">
        <f>IFERROR(VLOOKUP($A363,DimSum_load!$A:$X,MATCH(DimSum!E$1,DimSum_load!$1:$1,0),0),"")</f>
        <v/>
      </c>
      <c r="F363" s="75" t="str">
        <f>IFERROR(VLOOKUP($A363,DimSum_load!$A:$X,MATCH(DimSum!F$1,DimSum_load!$1:$1,0),0),"")</f>
        <v/>
      </c>
      <c r="G363" s="75" t="str">
        <f>IFERROR(VLOOKUP($A363,DimSum_load!$A:$X,MATCH(DimSum!G$1,DimSum_load!$1:$1,0),0),"")</f>
        <v/>
      </c>
      <c r="H363" s="75" t="str">
        <f>IFERROR(VLOOKUP($A363,DimSum_load!$A:$X,MATCH(DimSum!H$1,DimSum_load!$1:$1,0),0),"")</f>
        <v/>
      </c>
      <c r="I363" s="77" t="str">
        <f>IFERROR(VLOOKUP($A363,DimSum_load!$A:$X,MATCH(DimSum!I$1,DimSum_load!$1:$1,0),0),"")</f>
        <v/>
      </c>
      <c r="J363" s="76" t="str">
        <f>IFERROR(VLOOKUP($A363,DimSum_load!$A:$X,MATCH(DimSum!J$1,DimSum_load!$1:$1,0),0),"")</f>
        <v/>
      </c>
      <c r="K363" s="76" t="str">
        <f>IFERROR(VLOOKUP($A363,DimSum_load!$A:$X,MATCH(DimSum!K$1,DimSum_load!$1:$1,0),0),"")</f>
        <v/>
      </c>
      <c r="L363" s="76" t="str">
        <f>IFERROR(VLOOKUP($A363,DimSum_load!$A:$X,MATCH(DimSum!L$1,DimSum_load!$1:$1,0),0),"")</f>
        <v/>
      </c>
      <c r="M363" s="76" t="str">
        <f>IFERROR(VLOOKUP($A363,DimSum_load!$A:$X,MATCH(DimSum!M$1,DimSum_load!$1:$1,0),0),"")</f>
        <v/>
      </c>
      <c r="N363" s="127" t="str">
        <f>IFERROR(VLOOKUP($A363,DimSum_load!$A:$X,MATCH(DimSum!$N$1,DimSum_load!$1:$1,0),0),"")</f>
        <v/>
      </c>
    </row>
    <row r="364" spans="1:14" x14ac:dyDescent="0.25">
      <c r="A364" s="74" t="str">
        <f>IFERROR(DimSum[[#This Row],[Index]],"")</f>
        <v/>
      </c>
      <c r="B364" s="75" t="str">
        <f>IFERROR(VLOOKUP($A364,DimSum_load!$A:$X,MATCH(DimSum!B$1,DimSum_load!$1:$1,0),0),"")</f>
        <v/>
      </c>
      <c r="C364" s="79" t="str">
        <f>IFERROR(VLOOKUP($A364,DimSum_load!$A:$X,MATCH(DimSum!C$1,DimSum_load!$1:$1,0),0),"")</f>
        <v/>
      </c>
      <c r="D364" s="75" t="str">
        <f>IFERROR(VLOOKUP($A364,DimSum_load!$A:$X,MATCH(DimSum!D$1,DimSum_load!$1:$1,0),0),"")</f>
        <v/>
      </c>
      <c r="E364" s="77" t="str">
        <f>IFERROR(VLOOKUP($A364,DimSum_load!$A:$X,MATCH(DimSum!E$1,DimSum_load!$1:$1,0),0),"")</f>
        <v/>
      </c>
      <c r="F364" s="75" t="str">
        <f>IFERROR(VLOOKUP($A364,DimSum_load!$A:$X,MATCH(DimSum!F$1,DimSum_load!$1:$1,0),0),"")</f>
        <v/>
      </c>
      <c r="G364" s="75" t="str">
        <f>IFERROR(VLOOKUP($A364,DimSum_load!$A:$X,MATCH(DimSum!G$1,DimSum_load!$1:$1,0),0),"")</f>
        <v/>
      </c>
      <c r="H364" s="75" t="str">
        <f>IFERROR(VLOOKUP($A364,DimSum_load!$A:$X,MATCH(DimSum!H$1,DimSum_load!$1:$1,0),0),"")</f>
        <v/>
      </c>
      <c r="I364" s="77" t="str">
        <f>IFERROR(VLOOKUP($A364,DimSum_load!$A:$X,MATCH(DimSum!I$1,DimSum_load!$1:$1,0),0),"")</f>
        <v/>
      </c>
      <c r="J364" s="76" t="str">
        <f>IFERROR(VLOOKUP($A364,DimSum_load!$A:$X,MATCH(DimSum!J$1,DimSum_load!$1:$1,0),0),"")</f>
        <v/>
      </c>
      <c r="K364" s="76" t="str">
        <f>IFERROR(VLOOKUP($A364,DimSum_load!$A:$X,MATCH(DimSum!K$1,DimSum_load!$1:$1,0),0),"")</f>
        <v/>
      </c>
      <c r="L364" s="76" t="str">
        <f>IFERROR(VLOOKUP($A364,DimSum_load!$A:$X,MATCH(DimSum!L$1,DimSum_load!$1:$1,0),0),"")</f>
        <v/>
      </c>
      <c r="M364" s="76" t="str">
        <f>IFERROR(VLOOKUP($A364,DimSum_load!$A:$X,MATCH(DimSum!M$1,DimSum_load!$1:$1,0),0),"")</f>
        <v/>
      </c>
      <c r="N364" s="127" t="str">
        <f>IFERROR(VLOOKUP($A364,DimSum_load!$A:$X,MATCH(DimSum!$N$1,DimSum_load!$1:$1,0),0),"")</f>
        <v/>
      </c>
    </row>
    <row r="365" spans="1:14" x14ac:dyDescent="0.25">
      <c r="A365" s="74" t="str">
        <f>IFERROR(DimSum[[#This Row],[Index]],"")</f>
        <v/>
      </c>
      <c r="B365" s="75" t="str">
        <f>IFERROR(VLOOKUP($A365,DimSum_load!$A:$X,MATCH(DimSum!B$1,DimSum_load!$1:$1,0),0),"")</f>
        <v/>
      </c>
      <c r="C365" s="79" t="str">
        <f>IFERROR(VLOOKUP($A365,DimSum_load!$A:$X,MATCH(DimSum!C$1,DimSum_load!$1:$1,0),0),"")</f>
        <v/>
      </c>
      <c r="D365" s="75" t="str">
        <f>IFERROR(VLOOKUP($A365,DimSum_load!$A:$X,MATCH(DimSum!D$1,DimSum_load!$1:$1,0),0),"")</f>
        <v/>
      </c>
      <c r="E365" s="77" t="str">
        <f>IFERROR(VLOOKUP($A365,DimSum_load!$A:$X,MATCH(DimSum!E$1,DimSum_load!$1:$1,0),0),"")</f>
        <v/>
      </c>
      <c r="F365" s="75" t="str">
        <f>IFERROR(VLOOKUP($A365,DimSum_load!$A:$X,MATCH(DimSum!F$1,DimSum_load!$1:$1,0),0),"")</f>
        <v/>
      </c>
      <c r="G365" s="75" t="str">
        <f>IFERROR(VLOOKUP($A365,DimSum_load!$A:$X,MATCH(DimSum!G$1,DimSum_load!$1:$1,0),0),"")</f>
        <v/>
      </c>
      <c r="H365" s="75" t="str">
        <f>IFERROR(VLOOKUP($A365,DimSum_load!$A:$X,MATCH(DimSum!H$1,DimSum_load!$1:$1,0),0),"")</f>
        <v/>
      </c>
      <c r="I365" s="77" t="str">
        <f>IFERROR(VLOOKUP($A365,DimSum_load!$A:$X,MATCH(DimSum!I$1,DimSum_load!$1:$1,0),0),"")</f>
        <v/>
      </c>
      <c r="J365" s="76" t="str">
        <f>IFERROR(VLOOKUP($A365,DimSum_load!$A:$X,MATCH(DimSum!J$1,DimSum_load!$1:$1,0),0),"")</f>
        <v/>
      </c>
      <c r="K365" s="76" t="str">
        <f>IFERROR(VLOOKUP($A365,DimSum_load!$A:$X,MATCH(DimSum!K$1,DimSum_load!$1:$1,0),0),"")</f>
        <v/>
      </c>
      <c r="L365" s="76" t="str">
        <f>IFERROR(VLOOKUP($A365,DimSum_load!$A:$X,MATCH(DimSum!L$1,DimSum_load!$1:$1,0),0),"")</f>
        <v/>
      </c>
      <c r="M365" s="76" t="str">
        <f>IFERROR(VLOOKUP($A365,DimSum_load!$A:$X,MATCH(DimSum!M$1,DimSum_load!$1:$1,0),0),"")</f>
        <v/>
      </c>
      <c r="N365" s="127" t="str">
        <f>IFERROR(VLOOKUP($A365,DimSum_load!$A:$X,MATCH(DimSum!$N$1,DimSum_load!$1:$1,0),0),"")</f>
        <v/>
      </c>
    </row>
    <row r="366" spans="1:14" x14ac:dyDescent="0.25">
      <c r="A366" s="74" t="str">
        <f>IFERROR(DimSum[[#This Row],[Index]],"")</f>
        <v/>
      </c>
      <c r="B366" s="75" t="str">
        <f>IFERROR(VLOOKUP($A366,DimSum_load!$A:$X,MATCH(DimSum!B$1,DimSum_load!$1:$1,0),0),"")</f>
        <v/>
      </c>
      <c r="C366" s="79" t="str">
        <f>IFERROR(VLOOKUP($A366,DimSum_load!$A:$X,MATCH(DimSum!C$1,DimSum_load!$1:$1,0),0),"")</f>
        <v/>
      </c>
      <c r="D366" s="75" t="str">
        <f>IFERROR(VLOOKUP($A366,DimSum_load!$A:$X,MATCH(DimSum!D$1,DimSum_load!$1:$1,0),0),"")</f>
        <v/>
      </c>
      <c r="E366" s="77" t="str">
        <f>IFERROR(VLOOKUP($A366,DimSum_load!$A:$X,MATCH(DimSum!E$1,DimSum_load!$1:$1,0),0),"")</f>
        <v/>
      </c>
      <c r="F366" s="75" t="str">
        <f>IFERROR(VLOOKUP($A366,DimSum_load!$A:$X,MATCH(DimSum!F$1,DimSum_load!$1:$1,0),0),"")</f>
        <v/>
      </c>
      <c r="G366" s="75" t="str">
        <f>IFERROR(VLOOKUP($A366,DimSum_load!$A:$X,MATCH(DimSum!G$1,DimSum_load!$1:$1,0),0),"")</f>
        <v/>
      </c>
      <c r="H366" s="75" t="str">
        <f>IFERROR(VLOOKUP($A366,DimSum_load!$A:$X,MATCH(DimSum!H$1,DimSum_load!$1:$1,0),0),"")</f>
        <v/>
      </c>
      <c r="I366" s="77" t="str">
        <f>IFERROR(VLOOKUP($A366,DimSum_load!$A:$X,MATCH(DimSum!I$1,DimSum_load!$1:$1,0),0),"")</f>
        <v/>
      </c>
      <c r="J366" s="76" t="str">
        <f>IFERROR(VLOOKUP($A366,DimSum_load!$A:$X,MATCH(DimSum!J$1,DimSum_load!$1:$1,0),0),"")</f>
        <v/>
      </c>
      <c r="K366" s="76" t="str">
        <f>IFERROR(VLOOKUP($A366,DimSum_load!$A:$X,MATCH(DimSum!K$1,DimSum_load!$1:$1,0),0),"")</f>
        <v/>
      </c>
      <c r="L366" s="76" t="str">
        <f>IFERROR(VLOOKUP($A366,DimSum_load!$A:$X,MATCH(DimSum!L$1,DimSum_load!$1:$1,0),0),"")</f>
        <v/>
      </c>
      <c r="M366" s="76" t="str">
        <f>IFERROR(VLOOKUP($A366,DimSum_load!$A:$X,MATCH(DimSum!M$1,DimSum_load!$1:$1,0),0),"")</f>
        <v/>
      </c>
      <c r="N366" s="127" t="str">
        <f>IFERROR(VLOOKUP($A366,DimSum_load!$A:$X,MATCH(DimSum!$N$1,DimSum_load!$1:$1,0),0),"")</f>
        <v/>
      </c>
    </row>
    <row r="367" spans="1:14" x14ac:dyDescent="0.25">
      <c r="A367" s="74" t="str">
        <f>IFERROR(DimSum[[#This Row],[Index]],"")</f>
        <v/>
      </c>
      <c r="B367" s="75" t="str">
        <f>IFERROR(VLOOKUP($A367,DimSum_load!$A:$X,MATCH(DimSum!B$1,DimSum_load!$1:$1,0),0),"")</f>
        <v/>
      </c>
      <c r="C367" s="79" t="str">
        <f>IFERROR(VLOOKUP($A367,DimSum_load!$A:$X,MATCH(DimSum!C$1,DimSum_load!$1:$1,0),0),"")</f>
        <v/>
      </c>
      <c r="D367" s="75" t="str">
        <f>IFERROR(VLOOKUP($A367,DimSum_load!$A:$X,MATCH(DimSum!D$1,DimSum_load!$1:$1,0),0),"")</f>
        <v/>
      </c>
      <c r="E367" s="77" t="str">
        <f>IFERROR(VLOOKUP($A367,DimSum_load!$A:$X,MATCH(DimSum!E$1,DimSum_load!$1:$1,0),0),"")</f>
        <v/>
      </c>
      <c r="F367" s="75" t="str">
        <f>IFERROR(VLOOKUP($A367,DimSum_load!$A:$X,MATCH(DimSum!F$1,DimSum_load!$1:$1,0),0),"")</f>
        <v/>
      </c>
      <c r="G367" s="75" t="str">
        <f>IFERROR(VLOOKUP($A367,DimSum_load!$A:$X,MATCH(DimSum!G$1,DimSum_load!$1:$1,0),0),"")</f>
        <v/>
      </c>
      <c r="H367" s="75" t="str">
        <f>IFERROR(VLOOKUP($A367,DimSum_load!$A:$X,MATCH(DimSum!H$1,DimSum_load!$1:$1,0),0),"")</f>
        <v/>
      </c>
      <c r="I367" s="77" t="str">
        <f>IFERROR(VLOOKUP($A367,DimSum_load!$A:$X,MATCH(DimSum!I$1,DimSum_load!$1:$1,0),0),"")</f>
        <v/>
      </c>
      <c r="J367" s="76" t="str">
        <f>IFERROR(VLOOKUP($A367,DimSum_load!$A:$X,MATCH(DimSum!J$1,DimSum_load!$1:$1,0),0),"")</f>
        <v/>
      </c>
      <c r="K367" s="76" t="str">
        <f>IFERROR(VLOOKUP($A367,DimSum_load!$A:$X,MATCH(DimSum!K$1,DimSum_load!$1:$1,0),0),"")</f>
        <v/>
      </c>
      <c r="L367" s="76" t="str">
        <f>IFERROR(VLOOKUP($A367,DimSum_load!$A:$X,MATCH(DimSum!L$1,DimSum_load!$1:$1,0),0),"")</f>
        <v/>
      </c>
      <c r="M367" s="76" t="str">
        <f>IFERROR(VLOOKUP($A367,DimSum_load!$A:$X,MATCH(DimSum!M$1,DimSum_load!$1:$1,0),0),"")</f>
        <v/>
      </c>
      <c r="N367" s="127" t="str">
        <f>IFERROR(VLOOKUP($A367,DimSum_load!$A:$X,MATCH(DimSum!$N$1,DimSum_load!$1:$1,0),0),"")</f>
        <v/>
      </c>
    </row>
    <row r="368" spans="1:14" x14ac:dyDescent="0.25">
      <c r="A368" s="74" t="str">
        <f>IFERROR(DimSum[[#This Row],[Index]],"")</f>
        <v/>
      </c>
      <c r="B368" s="75" t="str">
        <f>IFERROR(VLOOKUP($A368,DimSum_load!$A:$X,MATCH(DimSum!B$1,DimSum_load!$1:$1,0),0),"")</f>
        <v/>
      </c>
      <c r="C368" s="79" t="str">
        <f>IFERROR(VLOOKUP($A368,DimSum_load!$A:$X,MATCH(DimSum!C$1,DimSum_load!$1:$1,0),0),"")</f>
        <v/>
      </c>
      <c r="D368" s="75" t="str">
        <f>IFERROR(VLOOKUP($A368,DimSum_load!$A:$X,MATCH(DimSum!D$1,DimSum_load!$1:$1,0),0),"")</f>
        <v/>
      </c>
      <c r="E368" s="77" t="str">
        <f>IFERROR(VLOOKUP($A368,DimSum_load!$A:$X,MATCH(DimSum!E$1,DimSum_load!$1:$1,0),0),"")</f>
        <v/>
      </c>
      <c r="F368" s="75" t="str">
        <f>IFERROR(VLOOKUP($A368,DimSum_load!$A:$X,MATCH(DimSum!F$1,DimSum_load!$1:$1,0),0),"")</f>
        <v/>
      </c>
      <c r="G368" s="75" t="str">
        <f>IFERROR(VLOOKUP($A368,DimSum_load!$A:$X,MATCH(DimSum!G$1,DimSum_load!$1:$1,0),0),"")</f>
        <v/>
      </c>
      <c r="H368" s="75" t="str">
        <f>IFERROR(VLOOKUP($A368,DimSum_load!$A:$X,MATCH(DimSum!H$1,DimSum_load!$1:$1,0),0),"")</f>
        <v/>
      </c>
      <c r="I368" s="77" t="str">
        <f>IFERROR(VLOOKUP($A368,DimSum_load!$A:$X,MATCH(DimSum!I$1,DimSum_load!$1:$1,0),0),"")</f>
        <v/>
      </c>
      <c r="J368" s="76" t="str">
        <f>IFERROR(VLOOKUP($A368,DimSum_load!$A:$X,MATCH(DimSum!J$1,DimSum_load!$1:$1,0),0),"")</f>
        <v/>
      </c>
      <c r="K368" s="76" t="str">
        <f>IFERROR(VLOOKUP($A368,DimSum_load!$A:$X,MATCH(DimSum!K$1,DimSum_load!$1:$1,0),0),"")</f>
        <v/>
      </c>
      <c r="L368" s="76" t="str">
        <f>IFERROR(VLOOKUP($A368,DimSum_load!$A:$X,MATCH(DimSum!L$1,DimSum_load!$1:$1,0),0),"")</f>
        <v/>
      </c>
      <c r="M368" s="76" t="str">
        <f>IFERROR(VLOOKUP($A368,DimSum_load!$A:$X,MATCH(DimSum!M$1,DimSum_load!$1:$1,0),0),"")</f>
        <v/>
      </c>
      <c r="N368" s="127" t="str">
        <f>IFERROR(VLOOKUP($A368,DimSum_load!$A:$X,MATCH(DimSum!$N$1,DimSum_load!$1:$1,0),0),"")</f>
        <v/>
      </c>
    </row>
    <row r="369" spans="1:14" x14ac:dyDescent="0.25">
      <c r="A369" s="74" t="str">
        <f>IFERROR(DimSum[[#This Row],[Index]],"")</f>
        <v/>
      </c>
      <c r="B369" s="75" t="str">
        <f>IFERROR(VLOOKUP($A369,DimSum_load!$A:$X,MATCH(DimSum!B$1,DimSum_load!$1:$1,0),0),"")</f>
        <v/>
      </c>
      <c r="C369" s="79" t="str">
        <f>IFERROR(VLOOKUP($A369,DimSum_load!$A:$X,MATCH(DimSum!C$1,DimSum_load!$1:$1,0),0),"")</f>
        <v/>
      </c>
      <c r="D369" s="75" t="str">
        <f>IFERROR(VLOOKUP($A369,DimSum_load!$A:$X,MATCH(DimSum!D$1,DimSum_load!$1:$1,0),0),"")</f>
        <v/>
      </c>
      <c r="E369" s="77" t="str">
        <f>IFERROR(VLOOKUP($A369,DimSum_load!$A:$X,MATCH(DimSum!E$1,DimSum_load!$1:$1,0),0),"")</f>
        <v/>
      </c>
      <c r="F369" s="75" t="str">
        <f>IFERROR(VLOOKUP($A369,DimSum_load!$A:$X,MATCH(DimSum!F$1,DimSum_load!$1:$1,0),0),"")</f>
        <v/>
      </c>
      <c r="G369" s="75" t="str">
        <f>IFERROR(VLOOKUP($A369,DimSum_load!$A:$X,MATCH(DimSum!G$1,DimSum_load!$1:$1,0),0),"")</f>
        <v/>
      </c>
      <c r="H369" s="75" t="str">
        <f>IFERROR(VLOOKUP($A369,DimSum_load!$A:$X,MATCH(DimSum!H$1,DimSum_load!$1:$1,0),0),"")</f>
        <v/>
      </c>
      <c r="I369" s="77" t="str">
        <f>IFERROR(VLOOKUP($A369,DimSum_load!$A:$X,MATCH(DimSum!I$1,DimSum_load!$1:$1,0),0),"")</f>
        <v/>
      </c>
      <c r="J369" s="76" t="str">
        <f>IFERROR(VLOOKUP($A369,DimSum_load!$A:$X,MATCH(DimSum!J$1,DimSum_load!$1:$1,0),0),"")</f>
        <v/>
      </c>
      <c r="K369" s="76" t="str">
        <f>IFERROR(VLOOKUP($A369,DimSum_load!$A:$X,MATCH(DimSum!K$1,DimSum_load!$1:$1,0),0),"")</f>
        <v/>
      </c>
      <c r="L369" s="76" t="str">
        <f>IFERROR(VLOOKUP($A369,DimSum_load!$A:$X,MATCH(DimSum!L$1,DimSum_load!$1:$1,0),0),"")</f>
        <v/>
      </c>
      <c r="M369" s="76" t="str">
        <f>IFERROR(VLOOKUP($A369,DimSum_load!$A:$X,MATCH(DimSum!M$1,DimSum_load!$1:$1,0),0),"")</f>
        <v/>
      </c>
      <c r="N369" s="127" t="str">
        <f>IFERROR(VLOOKUP($A369,DimSum_load!$A:$X,MATCH(DimSum!$N$1,DimSum_load!$1:$1,0),0),"")</f>
        <v/>
      </c>
    </row>
    <row r="370" spans="1:14" x14ac:dyDescent="0.25">
      <c r="A370" s="74" t="str">
        <f>IFERROR(DimSum[[#This Row],[Index]],"")</f>
        <v/>
      </c>
      <c r="B370" s="75" t="str">
        <f>IFERROR(VLOOKUP($A370,DimSum_load!$A:$X,MATCH(DimSum!B$1,DimSum_load!$1:$1,0),0),"")</f>
        <v/>
      </c>
      <c r="C370" s="79" t="str">
        <f>IFERROR(VLOOKUP($A370,DimSum_load!$A:$X,MATCH(DimSum!C$1,DimSum_load!$1:$1,0),0),"")</f>
        <v/>
      </c>
      <c r="D370" s="75" t="str">
        <f>IFERROR(VLOOKUP($A370,DimSum_load!$A:$X,MATCH(DimSum!D$1,DimSum_load!$1:$1,0),0),"")</f>
        <v/>
      </c>
      <c r="E370" s="77" t="str">
        <f>IFERROR(VLOOKUP($A370,DimSum_load!$A:$X,MATCH(DimSum!E$1,DimSum_load!$1:$1,0),0),"")</f>
        <v/>
      </c>
      <c r="F370" s="75" t="str">
        <f>IFERROR(VLOOKUP($A370,DimSum_load!$A:$X,MATCH(DimSum!F$1,DimSum_load!$1:$1,0),0),"")</f>
        <v/>
      </c>
      <c r="G370" s="75" t="str">
        <f>IFERROR(VLOOKUP($A370,DimSum_load!$A:$X,MATCH(DimSum!G$1,DimSum_load!$1:$1,0),0),"")</f>
        <v/>
      </c>
      <c r="H370" s="75" t="str">
        <f>IFERROR(VLOOKUP($A370,DimSum_load!$A:$X,MATCH(DimSum!H$1,DimSum_load!$1:$1,0),0),"")</f>
        <v/>
      </c>
      <c r="I370" s="77" t="str">
        <f>IFERROR(VLOOKUP($A370,DimSum_load!$A:$X,MATCH(DimSum!I$1,DimSum_load!$1:$1,0),0),"")</f>
        <v/>
      </c>
      <c r="J370" s="76" t="str">
        <f>IFERROR(VLOOKUP($A370,DimSum_load!$A:$X,MATCH(DimSum!J$1,DimSum_load!$1:$1,0),0),"")</f>
        <v/>
      </c>
      <c r="K370" s="76" t="str">
        <f>IFERROR(VLOOKUP($A370,DimSum_load!$A:$X,MATCH(DimSum!K$1,DimSum_load!$1:$1,0),0),"")</f>
        <v/>
      </c>
      <c r="L370" s="76" t="str">
        <f>IFERROR(VLOOKUP($A370,DimSum_load!$A:$X,MATCH(DimSum!L$1,DimSum_load!$1:$1,0),0),"")</f>
        <v/>
      </c>
      <c r="M370" s="76" t="str">
        <f>IFERROR(VLOOKUP($A370,DimSum_load!$A:$X,MATCH(DimSum!M$1,DimSum_load!$1:$1,0),0),"")</f>
        <v/>
      </c>
      <c r="N370" s="127" t="str">
        <f>IFERROR(VLOOKUP($A370,DimSum_load!$A:$X,MATCH(DimSum!$N$1,DimSum_load!$1:$1,0),0),"")</f>
        <v/>
      </c>
    </row>
    <row r="371" spans="1:14" x14ac:dyDescent="0.25">
      <c r="A371" s="74" t="str">
        <f>IFERROR(DimSum[[#This Row],[Index]],"")</f>
        <v/>
      </c>
      <c r="B371" s="75" t="str">
        <f>IFERROR(VLOOKUP($A371,DimSum_load!$A:$X,MATCH(DimSum!B$1,DimSum_load!$1:$1,0),0),"")</f>
        <v/>
      </c>
      <c r="C371" s="79" t="str">
        <f>IFERROR(VLOOKUP($A371,DimSum_load!$A:$X,MATCH(DimSum!C$1,DimSum_load!$1:$1,0),0),"")</f>
        <v/>
      </c>
      <c r="D371" s="75" t="str">
        <f>IFERROR(VLOOKUP($A371,DimSum_load!$A:$X,MATCH(DimSum!D$1,DimSum_load!$1:$1,0),0),"")</f>
        <v/>
      </c>
      <c r="E371" s="77" t="str">
        <f>IFERROR(VLOOKUP($A371,DimSum_load!$A:$X,MATCH(DimSum!E$1,DimSum_load!$1:$1,0),0),"")</f>
        <v/>
      </c>
      <c r="F371" s="75" t="str">
        <f>IFERROR(VLOOKUP($A371,DimSum_load!$A:$X,MATCH(DimSum!F$1,DimSum_load!$1:$1,0),0),"")</f>
        <v/>
      </c>
      <c r="G371" s="75" t="str">
        <f>IFERROR(VLOOKUP($A371,DimSum_load!$A:$X,MATCH(DimSum!G$1,DimSum_load!$1:$1,0),0),"")</f>
        <v/>
      </c>
      <c r="H371" s="75" t="str">
        <f>IFERROR(VLOOKUP($A371,DimSum_load!$A:$X,MATCH(DimSum!H$1,DimSum_load!$1:$1,0),0),"")</f>
        <v/>
      </c>
      <c r="I371" s="77" t="str">
        <f>IFERROR(VLOOKUP($A371,DimSum_load!$A:$X,MATCH(DimSum!I$1,DimSum_load!$1:$1,0),0),"")</f>
        <v/>
      </c>
      <c r="J371" s="76" t="str">
        <f>IFERROR(VLOOKUP($A371,DimSum_load!$A:$X,MATCH(DimSum!J$1,DimSum_load!$1:$1,0),0),"")</f>
        <v/>
      </c>
      <c r="K371" s="76" t="str">
        <f>IFERROR(VLOOKUP($A371,DimSum_load!$A:$X,MATCH(DimSum!K$1,DimSum_load!$1:$1,0),0),"")</f>
        <v/>
      </c>
      <c r="L371" s="76" t="str">
        <f>IFERROR(VLOOKUP($A371,DimSum_load!$A:$X,MATCH(DimSum!L$1,DimSum_load!$1:$1,0),0),"")</f>
        <v/>
      </c>
      <c r="M371" s="76" t="str">
        <f>IFERROR(VLOOKUP($A371,DimSum_load!$A:$X,MATCH(DimSum!M$1,DimSum_load!$1:$1,0),0),"")</f>
        <v/>
      </c>
      <c r="N371" s="127" t="str">
        <f>IFERROR(VLOOKUP($A371,DimSum_load!$A:$X,MATCH(DimSum!$N$1,DimSum_load!$1:$1,0),0),"")</f>
        <v/>
      </c>
    </row>
    <row r="372" spans="1:14" x14ac:dyDescent="0.25">
      <c r="A372" s="74" t="str">
        <f>IFERROR(DimSum[[#This Row],[Index]],"")</f>
        <v/>
      </c>
      <c r="B372" s="75" t="str">
        <f>IFERROR(VLOOKUP($A372,DimSum_load!$A:$X,MATCH(DimSum!B$1,DimSum_load!$1:$1,0),0),"")</f>
        <v/>
      </c>
      <c r="C372" s="79" t="str">
        <f>IFERROR(VLOOKUP($A372,DimSum_load!$A:$X,MATCH(DimSum!C$1,DimSum_load!$1:$1,0),0),"")</f>
        <v/>
      </c>
      <c r="D372" s="75" t="str">
        <f>IFERROR(VLOOKUP($A372,DimSum_load!$A:$X,MATCH(DimSum!D$1,DimSum_load!$1:$1,0),0),"")</f>
        <v/>
      </c>
      <c r="E372" s="77" t="str">
        <f>IFERROR(VLOOKUP($A372,DimSum_load!$A:$X,MATCH(DimSum!E$1,DimSum_load!$1:$1,0),0),"")</f>
        <v/>
      </c>
      <c r="F372" s="75" t="str">
        <f>IFERROR(VLOOKUP($A372,DimSum_load!$A:$X,MATCH(DimSum!F$1,DimSum_load!$1:$1,0),0),"")</f>
        <v/>
      </c>
      <c r="G372" s="75" t="str">
        <f>IFERROR(VLOOKUP($A372,DimSum_load!$A:$X,MATCH(DimSum!G$1,DimSum_load!$1:$1,0),0),"")</f>
        <v/>
      </c>
      <c r="H372" s="75" t="str">
        <f>IFERROR(VLOOKUP($A372,DimSum_load!$A:$X,MATCH(DimSum!H$1,DimSum_load!$1:$1,0),0),"")</f>
        <v/>
      </c>
      <c r="I372" s="77" t="str">
        <f>IFERROR(VLOOKUP($A372,DimSum_load!$A:$X,MATCH(DimSum!I$1,DimSum_load!$1:$1,0),0),"")</f>
        <v/>
      </c>
      <c r="J372" s="76" t="str">
        <f>IFERROR(VLOOKUP($A372,DimSum_load!$A:$X,MATCH(DimSum!J$1,DimSum_load!$1:$1,0),0),"")</f>
        <v/>
      </c>
      <c r="K372" s="76" t="str">
        <f>IFERROR(VLOOKUP($A372,DimSum_load!$A:$X,MATCH(DimSum!K$1,DimSum_load!$1:$1,0),0),"")</f>
        <v/>
      </c>
      <c r="L372" s="76" t="str">
        <f>IFERROR(VLOOKUP($A372,DimSum_load!$A:$X,MATCH(DimSum!L$1,DimSum_load!$1:$1,0),0),"")</f>
        <v/>
      </c>
      <c r="M372" s="76" t="str">
        <f>IFERROR(VLOOKUP($A372,DimSum_load!$A:$X,MATCH(DimSum!M$1,DimSum_load!$1:$1,0),0),"")</f>
        <v/>
      </c>
      <c r="N372" s="127" t="str">
        <f>IFERROR(VLOOKUP($A372,DimSum_load!$A:$X,MATCH(DimSum!$N$1,DimSum_load!$1:$1,0),0),"")</f>
        <v/>
      </c>
    </row>
    <row r="373" spans="1:14" x14ac:dyDescent="0.25">
      <c r="A373" s="74" t="str">
        <f>IFERROR(DimSum[[#This Row],[Index]],"")</f>
        <v/>
      </c>
      <c r="B373" s="75" t="str">
        <f>IFERROR(VLOOKUP($A373,DimSum_load!$A:$X,MATCH(DimSum!B$1,DimSum_load!$1:$1,0),0),"")</f>
        <v/>
      </c>
      <c r="C373" s="79" t="str">
        <f>IFERROR(VLOOKUP($A373,DimSum_load!$A:$X,MATCH(DimSum!C$1,DimSum_load!$1:$1,0),0),"")</f>
        <v/>
      </c>
      <c r="D373" s="75" t="str">
        <f>IFERROR(VLOOKUP($A373,DimSum_load!$A:$X,MATCH(DimSum!D$1,DimSum_load!$1:$1,0),0),"")</f>
        <v/>
      </c>
      <c r="E373" s="77" t="str">
        <f>IFERROR(VLOOKUP($A373,DimSum_load!$A:$X,MATCH(DimSum!E$1,DimSum_load!$1:$1,0),0),"")</f>
        <v/>
      </c>
      <c r="F373" s="75" t="str">
        <f>IFERROR(VLOOKUP($A373,DimSum_load!$A:$X,MATCH(DimSum!F$1,DimSum_load!$1:$1,0),0),"")</f>
        <v/>
      </c>
      <c r="G373" s="75" t="str">
        <f>IFERROR(VLOOKUP($A373,DimSum_load!$A:$X,MATCH(DimSum!G$1,DimSum_load!$1:$1,0),0),"")</f>
        <v/>
      </c>
      <c r="H373" s="75" t="str">
        <f>IFERROR(VLOOKUP($A373,DimSum_load!$A:$X,MATCH(DimSum!H$1,DimSum_load!$1:$1,0),0),"")</f>
        <v/>
      </c>
      <c r="I373" s="77" t="str">
        <f>IFERROR(VLOOKUP($A373,DimSum_load!$A:$X,MATCH(DimSum!I$1,DimSum_load!$1:$1,0),0),"")</f>
        <v/>
      </c>
      <c r="J373" s="76" t="str">
        <f>IFERROR(VLOOKUP($A373,DimSum_load!$A:$X,MATCH(DimSum!J$1,DimSum_load!$1:$1,0),0),"")</f>
        <v/>
      </c>
      <c r="K373" s="76" t="str">
        <f>IFERROR(VLOOKUP($A373,DimSum_load!$A:$X,MATCH(DimSum!K$1,DimSum_load!$1:$1,0),0),"")</f>
        <v/>
      </c>
      <c r="L373" s="76" t="str">
        <f>IFERROR(VLOOKUP($A373,DimSum_load!$A:$X,MATCH(DimSum!L$1,DimSum_load!$1:$1,0),0),"")</f>
        <v/>
      </c>
      <c r="M373" s="76" t="str">
        <f>IFERROR(VLOOKUP($A373,DimSum_load!$A:$X,MATCH(DimSum!M$1,DimSum_load!$1:$1,0),0),"")</f>
        <v/>
      </c>
      <c r="N373" s="127" t="str">
        <f>IFERROR(VLOOKUP($A373,DimSum_load!$A:$X,MATCH(DimSum!$N$1,DimSum_load!$1:$1,0),0),"")</f>
        <v/>
      </c>
    </row>
    <row r="374" spans="1:14" x14ac:dyDescent="0.25">
      <c r="A374" s="74" t="str">
        <f>IFERROR(DimSum[[#This Row],[Index]],"")</f>
        <v/>
      </c>
      <c r="B374" s="75" t="str">
        <f>IFERROR(VLOOKUP($A374,DimSum_load!$A:$X,MATCH(DimSum!B$1,DimSum_load!$1:$1,0),0),"")</f>
        <v/>
      </c>
      <c r="C374" s="79" t="str">
        <f>IFERROR(VLOOKUP($A374,DimSum_load!$A:$X,MATCH(DimSum!C$1,DimSum_load!$1:$1,0),0),"")</f>
        <v/>
      </c>
      <c r="D374" s="75" t="str">
        <f>IFERROR(VLOOKUP($A374,DimSum_load!$A:$X,MATCH(DimSum!D$1,DimSum_load!$1:$1,0),0),"")</f>
        <v/>
      </c>
      <c r="E374" s="77" t="str">
        <f>IFERROR(VLOOKUP($A374,DimSum_load!$A:$X,MATCH(DimSum!E$1,DimSum_load!$1:$1,0),0),"")</f>
        <v/>
      </c>
      <c r="F374" s="75" t="str">
        <f>IFERROR(VLOOKUP($A374,DimSum_load!$A:$X,MATCH(DimSum!F$1,DimSum_load!$1:$1,0),0),"")</f>
        <v/>
      </c>
      <c r="G374" s="75" t="str">
        <f>IFERROR(VLOOKUP($A374,DimSum_load!$A:$X,MATCH(DimSum!G$1,DimSum_load!$1:$1,0),0),"")</f>
        <v/>
      </c>
      <c r="H374" s="75" t="str">
        <f>IFERROR(VLOOKUP($A374,DimSum_load!$A:$X,MATCH(DimSum!H$1,DimSum_load!$1:$1,0),0),"")</f>
        <v/>
      </c>
      <c r="I374" s="77" t="str">
        <f>IFERROR(VLOOKUP($A374,DimSum_load!$A:$X,MATCH(DimSum!I$1,DimSum_load!$1:$1,0),0),"")</f>
        <v/>
      </c>
      <c r="J374" s="76" t="str">
        <f>IFERROR(VLOOKUP($A374,DimSum_load!$A:$X,MATCH(DimSum!J$1,DimSum_load!$1:$1,0),0),"")</f>
        <v/>
      </c>
      <c r="K374" s="76" t="str">
        <f>IFERROR(VLOOKUP($A374,DimSum_load!$A:$X,MATCH(DimSum!K$1,DimSum_load!$1:$1,0),0),"")</f>
        <v/>
      </c>
      <c r="L374" s="76" t="str">
        <f>IFERROR(VLOOKUP($A374,DimSum_load!$A:$X,MATCH(DimSum!L$1,DimSum_load!$1:$1,0),0),"")</f>
        <v/>
      </c>
      <c r="M374" s="76" t="str">
        <f>IFERROR(VLOOKUP($A374,DimSum_load!$A:$X,MATCH(DimSum!M$1,DimSum_load!$1:$1,0),0),"")</f>
        <v/>
      </c>
      <c r="N374" s="127" t="str">
        <f>IFERROR(VLOOKUP($A374,DimSum_load!$A:$X,MATCH(DimSum!$N$1,DimSum_load!$1:$1,0),0),"")</f>
        <v/>
      </c>
    </row>
    <row r="375" spans="1:14" x14ac:dyDescent="0.25">
      <c r="A375" s="74" t="str">
        <f>IFERROR(DimSum[[#This Row],[Index]],"")</f>
        <v/>
      </c>
      <c r="B375" s="75" t="str">
        <f>IFERROR(VLOOKUP($A375,DimSum_load!$A:$X,MATCH(DimSum!B$1,DimSum_load!$1:$1,0),0),"")</f>
        <v/>
      </c>
      <c r="C375" s="79" t="str">
        <f>IFERROR(VLOOKUP($A375,DimSum_load!$A:$X,MATCH(DimSum!C$1,DimSum_load!$1:$1,0),0),"")</f>
        <v/>
      </c>
      <c r="D375" s="75" t="str">
        <f>IFERROR(VLOOKUP($A375,DimSum_load!$A:$X,MATCH(DimSum!D$1,DimSum_load!$1:$1,0),0),"")</f>
        <v/>
      </c>
      <c r="E375" s="77" t="str">
        <f>IFERROR(VLOOKUP($A375,DimSum_load!$A:$X,MATCH(DimSum!E$1,DimSum_load!$1:$1,0),0),"")</f>
        <v/>
      </c>
      <c r="F375" s="75" t="str">
        <f>IFERROR(VLOOKUP($A375,DimSum_load!$A:$X,MATCH(DimSum!F$1,DimSum_load!$1:$1,0),0),"")</f>
        <v/>
      </c>
      <c r="G375" s="75" t="str">
        <f>IFERROR(VLOOKUP($A375,DimSum_load!$A:$X,MATCH(DimSum!G$1,DimSum_load!$1:$1,0),0),"")</f>
        <v/>
      </c>
      <c r="H375" s="75" t="str">
        <f>IFERROR(VLOOKUP($A375,DimSum_load!$A:$X,MATCH(DimSum!H$1,DimSum_load!$1:$1,0),0),"")</f>
        <v/>
      </c>
      <c r="I375" s="77" t="str">
        <f>IFERROR(VLOOKUP($A375,DimSum_load!$A:$X,MATCH(DimSum!I$1,DimSum_load!$1:$1,0),0),"")</f>
        <v/>
      </c>
      <c r="J375" s="76" t="str">
        <f>IFERROR(VLOOKUP($A375,DimSum_load!$A:$X,MATCH(DimSum!J$1,DimSum_load!$1:$1,0),0),"")</f>
        <v/>
      </c>
      <c r="K375" s="76" t="str">
        <f>IFERROR(VLOOKUP($A375,DimSum_load!$A:$X,MATCH(DimSum!K$1,DimSum_load!$1:$1,0),0),"")</f>
        <v/>
      </c>
      <c r="L375" s="76" t="str">
        <f>IFERROR(VLOOKUP($A375,DimSum_load!$A:$X,MATCH(DimSum!L$1,DimSum_load!$1:$1,0),0),"")</f>
        <v/>
      </c>
      <c r="M375" s="76" t="str">
        <f>IFERROR(VLOOKUP($A375,DimSum_load!$A:$X,MATCH(DimSum!M$1,DimSum_load!$1:$1,0),0),"")</f>
        <v/>
      </c>
      <c r="N375" s="127" t="str">
        <f>IFERROR(VLOOKUP($A375,DimSum_load!$A:$X,MATCH(DimSum!$N$1,DimSum_load!$1:$1,0),0),"")</f>
        <v/>
      </c>
    </row>
    <row r="376" spans="1:14" x14ac:dyDescent="0.25">
      <c r="A376" s="74" t="str">
        <f>IFERROR(DimSum[[#This Row],[Index]],"")</f>
        <v/>
      </c>
      <c r="B376" s="75" t="str">
        <f>IFERROR(VLOOKUP($A376,DimSum_load!$A:$X,MATCH(DimSum!B$1,DimSum_load!$1:$1,0),0),"")</f>
        <v/>
      </c>
      <c r="C376" s="79" t="str">
        <f>IFERROR(VLOOKUP($A376,DimSum_load!$A:$X,MATCH(DimSum!C$1,DimSum_load!$1:$1,0),0),"")</f>
        <v/>
      </c>
      <c r="D376" s="75" t="str">
        <f>IFERROR(VLOOKUP($A376,DimSum_load!$A:$X,MATCH(DimSum!D$1,DimSum_load!$1:$1,0),0),"")</f>
        <v/>
      </c>
      <c r="E376" s="77" t="str">
        <f>IFERROR(VLOOKUP($A376,DimSum_load!$A:$X,MATCH(DimSum!E$1,DimSum_load!$1:$1,0),0),"")</f>
        <v/>
      </c>
      <c r="F376" s="75" t="str">
        <f>IFERROR(VLOOKUP($A376,DimSum_load!$A:$X,MATCH(DimSum!F$1,DimSum_load!$1:$1,0),0),"")</f>
        <v/>
      </c>
      <c r="G376" s="75" t="str">
        <f>IFERROR(VLOOKUP($A376,DimSum_load!$A:$X,MATCH(DimSum!G$1,DimSum_load!$1:$1,0),0),"")</f>
        <v/>
      </c>
      <c r="H376" s="75" t="str">
        <f>IFERROR(VLOOKUP($A376,DimSum_load!$A:$X,MATCH(DimSum!H$1,DimSum_load!$1:$1,0),0),"")</f>
        <v/>
      </c>
      <c r="I376" s="77" t="str">
        <f>IFERROR(VLOOKUP($A376,DimSum_load!$A:$X,MATCH(DimSum!I$1,DimSum_load!$1:$1,0),0),"")</f>
        <v/>
      </c>
      <c r="J376" s="76" t="str">
        <f>IFERROR(VLOOKUP($A376,DimSum_load!$A:$X,MATCH(DimSum!J$1,DimSum_load!$1:$1,0),0),"")</f>
        <v/>
      </c>
      <c r="K376" s="76" t="str">
        <f>IFERROR(VLOOKUP($A376,DimSum_load!$A:$X,MATCH(DimSum!K$1,DimSum_load!$1:$1,0),0),"")</f>
        <v/>
      </c>
      <c r="L376" s="76" t="str">
        <f>IFERROR(VLOOKUP($A376,DimSum_load!$A:$X,MATCH(DimSum!L$1,DimSum_load!$1:$1,0),0),"")</f>
        <v/>
      </c>
      <c r="M376" s="76" t="str">
        <f>IFERROR(VLOOKUP($A376,DimSum_load!$A:$X,MATCH(DimSum!M$1,DimSum_load!$1:$1,0),0),"")</f>
        <v/>
      </c>
      <c r="N376" s="127" t="str">
        <f>IFERROR(VLOOKUP($A376,DimSum_load!$A:$X,MATCH(DimSum!$N$1,DimSum_load!$1:$1,0),0),"")</f>
        <v/>
      </c>
    </row>
    <row r="377" spans="1:14" x14ac:dyDescent="0.25">
      <c r="A377" s="74" t="str">
        <f>IFERROR(DimSum[[#This Row],[Index]],"")</f>
        <v/>
      </c>
      <c r="B377" s="75" t="str">
        <f>IFERROR(VLOOKUP($A377,DimSum_load!$A:$X,MATCH(DimSum!B$1,DimSum_load!$1:$1,0),0),"")</f>
        <v/>
      </c>
      <c r="C377" s="79" t="str">
        <f>IFERROR(VLOOKUP($A377,DimSum_load!$A:$X,MATCH(DimSum!C$1,DimSum_load!$1:$1,0),0),"")</f>
        <v/>
      </c>
      <c r="D377" s="75" t="str">
        <f>IFERROR(VLOOKUP($A377,DimSum_load!$A:$X,MATCH(DimSum!D$1,DimSum_load!$1:$1,0),0),"")</f>
        <v/>
      </c>
      <c r="E377" s="77" t="str">
        <f>IFERROR(VLOOKUP($A377,DimSum_load!$A:$X,MATCH(DimSum!E$1,DimSum_load!$1:$1,0),0),"")</f>
        <v/>
      </c>
      <c r="F377" s="75" t="str">
        <f>IFERROR(VLOOKUP($A377,DimSum_load!$A:$X,MATCH(DimSum!F$1,DimSum_load!$1:$1,0),0),"")</f>
        <v/>
      </c>
      <c r="G377" s="75" t="str">
        <f>IFERROR(VLOOKUP($A377,DimSum_load!$A:$X,MATCH(DimSum!G$1,DimSum_load!$1:$1,0),0),"")</f>
        <v/>
      </c>
      <c r="H377" s="75" t="str">
        <f>IFERROR(VLOOKUP($A377,DimSum_load!$A:$X,MATCH(DimSum!H$1,DimSum_load!$1:$1,0),0),"")</f>
        <v/>
      </c>
      <c r="I377" s="77" t="str">
        <f>IFERROR(VLOOKUP($A377,DimSum_load!$A:$X,MATCH(DimSum!I$1,DimSum_load!$1:$1,0),0),"")</f>
        <v/>
      </c>
      <c r="J377" s="76" t="str">
        <f>IFERROR(VLOOKUP($A377,DimSum_load!$A:$X,MATCH(DimSum!J$1,DimSum_load!$1:$1,0),0),"")</f>
        <v/>
      </c>
      <c r="K377" s="76" t="str">
        <f>IFERROR(VLOOKUP($A377,DimSum_load!$A:$X,MATCH(DimSum!K$1,DimSum_load!$1:$1,0),0),"")</f>
        <v/>
      </c>
      <c r="L377" s="76" t="str">
        <f>IFERROR(VLOOKUP($A377,DimSum_load!$A:$X,MATCH(DimSum!L$1,DimSum_load!$1:$1,0),0),"")</f>
        <v/>
      </c>
      <c r="M377" s="76" t="str">
        <f>IFERROR(VLOOKUP($A377,DimSum_load!$A:$X,MATCH(DimSum!M$1,DimSum_load!$1:$1,0),0),"")</f>
        <v/>
      </c>
      <c r="N377" s="127" t="str">
        <f>IFERROR(VLOOKUP($A377,DimSum_load!$A:$X,MATCH(DimSum!$N$1,DimSum_load!$1:$1,0),0),"")</f>
        <v/>
      </c>
    </row>
    <row r="378" spans="1:14" x14ac:dyDescent="0.25">
      <c r="A378" s="74" t="str">
        <f>IFERROR(DimSum[[#This Row],[Index]],"")</f>
        <v/>
      </c>
      <c r="B378" s="75" t="str">
        <f>IFERROR(VLOOKUP($A378,DimSum_load!$A:$X,MATCH(DimSum!B$1,DimSum_load!$1:$1,0),0),"")</f>
        <v/>
      </c>
      <c r="C378" s="79" t="str">
        <f>IFERROR(VLOOKUP($A378,DimSum_load!$A:$X,MATCH(DimSum!C$1,DimSum_load!$1:$1,0),0),"")</f>
        <v/>
      </c>
      <c r="D378" s="75" t="str">
        <f>IFERROR(VLOOKUP($A378,DimSum_load!$A:$X,MATCH(DimSum!D$1,DimSum_load!$1:$1,0),0),"")</f>
        <v/>
      </c>
      <c r="E378" s="77" t="str">
        <f>IFERROR(VLOOKUP($A378,DimSum_load!$A:$X,MATCH(DimSum!E$1,DimSum_load!$1:$1,0),0),"")</f>
        <v/>
      </c>
      <c r="F378" s="75" t="str">
        <f>IFERROR(VLOOKUP($A378,DimSum_load!$A:$X,MATCH(DimSum!F$1,DimSum_load!$1:$1,0),0),"")</f>
        <v/>
      </c>
      <c r="G378" s="75" t="str">
        <f>IFERROR(VLOOKUP($A378,DimSum_load!$A:$X,MATCH(DimSum!G$1,DimSum_load!$1:$1,0),0),"")</f>
        <v/>
      </c>
      <c r="H378" s="75" t="str">
        <f>IFERROR(VLOOKUP($A378,DimSum_load!$A:$X,MATCH(DimSum!H$1,DimSum_load!$1:$1,0),0),"")</f>
        <v/>
      </c>
      <c r="I378" s="77" t="str">
        <f>IFERROR(VLOOKUP($A378,DimSum_load!$A:$X,MATCH(DimSum!I$1,DimSum_load!$1:$1,0),0),"")</f>
        <v/>
      </c>
      <c r="J378" s="76" t="str">
        <f>IFERROR(VLOOKUP($A378,DimSum_load!$A:$X,MATCH(DimSum!J$1,DimSum_load!$1:$1,0),0),"")</f>
        <v/>
      </c>
      <c r="K378" s="76" t="str">
        <f>IFERROR(VLOOKUP($A378,DimSum_load!$A:$X,MATCH(DimSum!K$1,DimSum_load!$1:$1,0),0),"")</f>
        <v/>
      </c>
      <c r="L378" s="76" t="str">
        <f>IFERROR(VLOOKUP($A378,DimSum_load!$A:$X,MATCH(DimSum!L$1,DimSum_load!$1:$1,0),0),"")</f>
        <v/>
      </c>
      <c r="M378" s="76" t="str">
        <f>IFERROR(VLOOKUP($A378,DimSum_load!$A:$X,MATCH(DimSum!M$1,DimSum_load!$1:$1,0),0),"")</f>
        <v/>
      </c>
      <c r="N378" s="127" t="str">
        <f>IFERROR(VLOOKUP($A378,DimSum_load!$A:$X,MATCH(DimSum!$N$1,DimSum_load!$1:$1,0),0),"")</f>
        <v/>
      </c>
    </row>
    <row r="379" spans="1:14" x14ac:dyDescent="0.25">
      <c r="A379" s="74" t="str">
        <f>IFERROR(DimSum[[#This Row],[Index]],"")</f>
        <v/>
      </c>
      <c r="B379" s="75" t="str">
        <f>IFERROR(VLOOKUP($A379,DimSum_load!$A:$X,MATCH(DimSum!B$1,DimSum_load!$1:$1,0),0),"")</f>
        <v/>
      </c>
      <c r="C379" s="79" t="str">
        <f>IFERROR(VLOOKUP($A379,DimSum_load!$A:$X,MATCH(DimSum!C$1,DimSum_load!$1:$1,0),0),"")</f>
        <v/>
      </c>
      <c r="D379" s="75" t="str">
        <f>IFERROR(VLOOKUP($A379,DimSum_load!$A:$X,MATCH(DimSum!D$1,DimSum_load!$1:$1,0),0),"")</f>
        <v/>
      </c>
      <c r="E379" s="77" t="str">
        <f>IFERROR(VLOOKUP($A379,DimSum_load!$A:$X,MATCH(DimSum!E$1,DimSum_load!$1:$1,0),0),"")</f>
        <v/>
      </c>
      <c r="F379" s="75" t="str">
        <f>IFERROR(VLOOKUP($A379,DimSum_load!$A:$X,MATCH(DimSum!F$1,DimSum_load!$1:$1,0),0),"")</f>
        <v/>
      </c>
      <c r="G379" s="75" t="str">
        <f>IFERROR(VLOOKUP($A379,DimSum_load!$A:$X,MATCH(DimSum!G$1,DimSum_load!$1:$1,0),0),"")</f>
        <v/>
      </c>
      <c r="H379" s="75" t="str">
        <f>IFERROR(VLOOKUP($A379,DimSum_load!$A:$X,MATCH(DimSum!H$1,DimSum_load!$1:$1,0),0),"")</f>
        <v/>
      </c>
      <c r="I379" s="77" t="str">
        <f>IFERROR(VLOOKUP($A379,DimSum_load!$A:$X,MATCH(DimSum!I$1,DimSum_load!$1:$1,0),0),"")</f>
        <v/>
      </c>
      <c r="J379" s="76" t="str">
        <f>IFERROR(VLOOKUP($A379,DimSum_load!$A:$X,MATCH(DimSum!J$1,DimSum_load!$1:$1,0),0),"")</f>
        <v/>
      </c>
      <c r="K379" s="76" t="str">
        <f>IFERROR(VLOOKUP($A379,DimSum_load!$A:$X,MATCH(DimSum!K$1,DimSum_load!$1:$1,0),0),"")</f>
        <v/>
      </c>
      <c r="L379" s="76" t="str">
        <f>IFERROR(VLOOKUP($A379,DimSum_load!$A:$X,MATCH(DimSum!L$1,DimSum_load!$1:$1,0),0),"")</f>
        <v/>
      </c>
      <c r="M379" s="76" t="str">
        <f>IFERROR(VLOOKUP($A379,DimSum_load!$A:$X,MATCH(DimSum!M$1,DimSum_load!$1:$1,0),0),"")</f>
        <v/>
      </c>
      <c r="N379" s="127" t="str">
        <f>IFERROR(VLOOKUP($A379,DimSum_load!$A:$X,MATCH(DimSum!$N$1,DimSum_load!$1:$1,0),0),"")</f>
        <v/>
      </c>
    </row>
    <row r="380" spans="1:14" x14ac:dyDescent="0.25">
      <c r="A380" s="74" t="str">
        <f>IFERROR(DimSum[[#This Row],[Index]],"")</f>
        <v/>
      </c>
      <c r="B380" s="75" t="str">
        <f>IFERROR(VLOOKUP($A380,DimSum_load!$A:$X,MATCH(DimSum!B$1,DimSum_load!$1:$1,0),0),"")</f>
        <v/>
      </c>
      <c r="C380" s="79" t="str">
        <f>IFERROR(VLOOKUP($A380,DimSum_load!$A:$X,MATCH(DimSum!C$1,DimSum_load!$1:$1,0),0),"")</f>
        <v/>
      </c>
      <c r="D380" s="75" t="str">
        <f>IFERROR(VLOOKUP($A380,DimSum_load!$A:$X,MATCH(DimSum!D$1,DimSum_load!$1:$1,0),0),"")</f>
        <v/>
      </c>
      <c r="E380" s="77" t="str">
        <f>IFERROR(VLOOKUP($A380,DimSum_load!$A:$X,MATCH(DimSum!E$1,DimSum_load!$1:$1,0),0),"")</f>
        <v/>
      </c>
      <c r="F380" s="75" t="str">
        <f>IFERROR(VLOOKUP($A380,DimSum_load!$A:$X,MATCH(DimSum!F$1,DimSum_load!$1:$1,0),0),"")</f>
        <v/>
      </c>
      <c r="G380" s="75" t="str">
        <f>IFERROR(VLOOKUP($A380,DimSum_load!$A:$X,MATCH(DimSum!G$1,DimSum_load!$1:$1,0),0),"")</f>
        <v/>
      </c>
      <c r="H380" s="75" t="str">
        <f>IFERROR(VLOOKUP($A380,DimSum_load!$A:$X,MATCH(DimSum!H$1,DimSum_load!$1:$1,0),0),"")</f>
        <v/>
      </c>
      <c r="I380" s="77" t="str">
        <f>IFERROR(VLOOKUP($A380,DimSum_load!$A:$X,MATCH(DimSum!I$1,DimSum_load!$1:$1,0),0),"")</f>
        <v/>
      </c>
      <c r="J380" s="76" t="str">
        <f>IFERROR(VLOOKUP($A380,DimSum_load!$A:$X,MATCH(DimSum!J$1,DimSum_load!$1:$1,0),0),"")</f>
        <v/>
      </c>
      <c r="K380" s="76" t="str">
        <f>IFERROR(VLOOKUP($A380,DimSum_load!$A:$X,MATCH(DimSum!K$1,DimSum_load!$1:$1,0),0),"")</f>
        <v/>
      </c>
      <c r="L380" s="76" t="str">
        <f>IFERROR(VLOOKUP($A380,DimSum_load!$A:$X,MATCH(DimSum!L$1,DimSum_load!$1:$1,0),0),"")</f>
        <v/>
      </c>
      <c r="M380" s="76" t="str">
        <f>IFERROR(VLOOKUP($A380,DimSum_load!$A:$X,MATCH(DimSum!M$1,DimSum_load!$1:$1,0),0),"")</f>
        <v/>
      </c>
      <c r="N380" s="127" t="str">
        <f>IFERROR(VLOOKUP($A380,DimSum_load!$A:$X,MATCH(DimSum!$N$1,DimSum_load!$1:$1,0),0),"")</f>
        <v/>
      </c>
    </row>
    <row r="381" spans="1:14" x14ac:dyDescent="0.25">
      <c r="A381" s="74" t="str">
        <f>IFERROR(DimSum[[#This Row],[Index]],"")</f>
        <v/>
      </c>
      <c r="B381" s="75" t="str">
        <f>IFERROR(VLOOKUP($A381,DimSum_load!$A:$X,MATCH(DimSum!B$1,DimSum_load!$1:$1,0),0),"")</f>
        <v/>
      </c>
      <c r="C381" s="79" t="str">
        <f>IFERROR(VLOOKUP($A381,DimSum_load!$A:$X,MATCH(DimSum!C$1,DimSum_load!$1:$1,0),0),"")</f>
        <v/>
      </c>
      <c r="D381" s="75" t="str">
        <f>IFERROR(VLOOKUP($A381,DimSum_load!$A:$X,MATCH(DimSum!D$1,DimSum_load!$1:$1,0),0),"")</f>
        <v/>
      </c>
      <c r="E381" s="77" t="str">
        <f>IFERROR(VLOOKUP($A381,DimSum_load!$A:$X,MATCH(DimSum!E$1,DimSum_load!$1:$1,0),0),"")</f>
        <v/>
      </c>
      <c r="F381" s="75" t="str">
        <f>IFERROR(VLOOKUP($A381,DimSum_load!$A:$X,MATCH(DimSum!F$1,DimSum_load!$1:$1,0),0),"")</f>
        <v/>
      </c>
      <c r="G381" s="75" t="str">
        <f>IFERROR(VLOOKUP($A381,DimSum_load!$A:$X,MATCH(DimSum!G$1,DimSum_load!$1:$1,0),0),"")</f>
        <v/>
      </c>
      <c r="H381" s="75" t="str">
        <f>IFERROR(VLOOKUP($A381,DimSum_load!$A:$X,MATCH(DimSum!H$1,DimSum_load!$1:$1,0),0),"")</f>
        <v/>
      </c>
      <c r="I381" s="77" t="str">
        <f>IFERROR(VLOOKUP($A381,DimSum_load!$A:$X,MATCH(DimSum!I$1,DimSum_load!$1:$1,0),0),"")</f>
        <v/>
      </c>
      <c r="J381" s="76" t="str">
        <f>IFERROR(VLOOKUP($A381,DimSum_load!$A:$X,MATCH(DimSum!J$1,DimSum_load!$1:$1,0),0),"")</f>
        <v/>
      </c>
      <c r="K381" s="76" t="str">
        <f>IFERROR(VLOOKUP($A381,DimSum_load!$A:$X,MATCH(DimSum!K$1,DimSum_load!$1:$1,0),0),"")</f>
        <v/>
      </c>
      <c r="L381" s="76" t="str">
        <f>IFERROR(VLOOKUP($A381,DimSum_load!$A:$X,MATCH(DimSum!L$1,DimSum_load!$1:$1,0),0),"")</f>
        <v/>
      </c>
      <c r="M381" s="76" t="str">
        <f>IFERROR(VLOOKUP($A381,DimSum_load!$A:$X,MATCH(DimSum!M$1,DimSum_load!$1:$1,0),0),"")</f>
        <v/>
      </c>
      <c r="N381" s="127" t="str">
        <f>IFERROR(VLOOKUP($A381,DimSum_load!$A:$X,MATCH(DimSum!$N$1,DimSum_load!$1:$1,0),0),"")</f>
        <v/>
      </c>
    </row>
    <row r="382" spans="1:14" x14ac:dyDescent="0.25">
      <c r="A382" s="74" t="str">
        <f>IFERROR(DimSum[[#This Row],[Index]],"")</f>
        <v/>
      </c>
      <c r="B382" s="75" t="str">
        <f>IFERROR(VLOOKUP($A382,DimSum_load!$A:$X,MATCH(DimSum!B$1,DimSum_load!$1:$1,0),0),"")</f>
        <v/>
      </c>
      <c r="C382" s="79" t="str">
        <f>IFERROR(VLOOKUP($A382,DimSum_load!$A:$X,MATCH(DimSum!C$1,DimSum_load!$1:$1,0),0),"")</f>
        <v/>
      </c>
      <c r="D382" s="75" t="str">
        <f>IFERROR(VLOOKUP($A382,DimSum_load!$A:$X,MATCH(DimSum!D$1,DimSum_load!$1:$1,0),0),"")</f>
        <v/>
      </c>
      <c r="E382" s="77" t="str">
        <f>IFERROR(VLOOKUP($A382,DimSum_load!$A:$X,MATCH(DimSum!E$1,DimSum_load!$1:$1,0),0),"")</f>
        <v/>
      </c>
      <c r="F382" s="75" t="str">
        <f>IFERROR(VLOOKUP($A382,DimSum_load!$A:$X,MATCH(DimSum!F$1,DimSum_load!$1:$1,0),0),"")</f>
        <v/>
      </c>
      <c r="G382" s="75" t="str">
        <f>IFERROR(VLOOKUP($A382,DimSum_load!$A:$X,MATCH(DimSum!G$1,DimSum_load!$1:$1,0),0),"")</f>
        <v/>
      </c>
      <c r="H382" s="75" t="str">
        <f>IFERROR(VLOOKUP($A382,DimSum_load!$A:$X,MATCH(DimSum!H$1,DimSum_load!$1:$1,0),0),"")</f>
        <v/>
      </c>
      <c r="I382" s="77" t="str">
        <f>IFERROR(VLOOKUP($A382,DimSum_load!$A:$X,MATCH(DimSum!I$1,DimSum_load!$1:$1,0),0),"")</f>
        <v/>
      </c>
      <c r="J382" s="76" t="str">
        <f>IFERROR(VLOOKUP($A382,DimSum_load!$A:$X,MATCH(DimSum!J$1,DimSum_load!$1:$1,0),0),"")</f>
        <v/>
      </c>
      <c r="K382" s="76" t="str">
        <f>IFERROR(VLOOKUP($A382,DimSum_load!$A:$X,MATCH(DimSum!K$1,DimSum_load!$1:$1,0),0),"")</f>
        <v/>
      </c>
      <c r="L382" s="76" t="str">
        <f>IFERROR(VLOOKUP($A382,DimSum_load!$A:$X,MATCH(DimSum!L$1,DimSum_load!$1:$1,0),0),"")</f>
        <v/>
      </c>
      <c r="M382" s="76" t="str">
        <f>IFERROR(VLOOKUP($A382,DimSum_load!$A:$X,MATCH(DimSum!M$1,DimSum_load!$1:$1,0),0),"")</f>
        <v/>
      </c>
      <c r="N382" s="127" t="str">
        <f>IFERROR(VLOOKUP($A382,DimSum_load!$A:$X,MATCH(DimSum!$N$1,DimSum_load!$1:$1,0),0),"")</f>
        <v/>
      </c>
    </row>
    <row r="383" spans="1:14" x14ac:dyDescent="0.25">
      <c r="A383" s="74" t="str">
        <f>IFERROR(DimSum[[#This Row],[Index]],"")</f>
        <v/>
      </c>
      <c r="B383" s="75" t="str">
        <f>IFERROR(VLOOKUP($A383,DimSum_load!$A:$X,MATCH(DimSum!B$1,DimSum_load!$1:$1,0),0),"")</f>
        <v/>
      </c>
      <c r="C383" s="79" t="str">
        <f>IFERROR(VLOOKUP($A383,DimSum_load!$A:$X,MATCH(DimSum!C$1,DimSum_load!$1:$1,0),0),"")</f>
        <v/>
      </c>
      <c r="D383" s="75" t="str">
        <f>IFERROR(VLOOKUP($A383,DimSum_load!$A:$X,MATCH(DimSum!D$1,DimSum_load!$1:$1,0),0),"")</f>
        <v/>
      </c>
      <c r="E383" s="77" t="str">
        <f>IFERROR(VLOOKUP($A383,DimSum_load!$A:$X,MATCH(DimSum!E$1,DimSum_load!$1:$1,0),0),"")</f>
        <v/>
      </c>
      <c r="F383" s="75" t="str">
        <f>IFERROR(VLOOKUP($A383,DimSum_load!$A:$X,MATCH(DimSum!F$1,DimSum_load!$1:$1,0),0),"")</f>
        <v/>
      </c>
      <c r="G383" s="75" t="str">
        <f>IFERROR(VLOOKUP($A383,DimSum_load!$A:$X,MATCH(DimSum!G$1,DimSum_load!$1:$1,0),0),"")</f>
        <v/>
      </c>
      <c r="H383" s="75" t="str">
        <f>IFERROR(VLOOKUP($A383,DimSum_load!$A:$X,MATCH(DimSum!H$1,DimSum_load!$1:$1,0),0),"")</f>
        <v/>
      </c>
      <c r="I383" s="77" t="str">
        <f>IFERROR(VLOOKUP($A383,DimSum_load!$A:$X,MATCH(DimSum!I$1,DimSum_load!$1:$1,0),0),"")</f>
        <v/>
      </c>
      <c r="J383" s="76" t="str">
        <f>IFERROR(VLOOKUP($A383,DimSum_load!$A:$X,MATCH(DimSum!J$1,DimSum_load!$1:$1,0),0),"")</f>
        <v/>
      </c>
      <c r="K383" s="76" t="str">
        <f>IFERROR(VLOOKUP($A383,DimSum_load!$A:$X,MATCH(DimSum!K$1,DimSum_load!$1:$1,0),0),"")</f>
        <v/>
      </c>
      <c r="L383" s="76" t="str">
        <f>IFERROR(VLOOKUP($A383,DimSum_load!$A:$X,MATCH(DimSum!L$1,DimSum_load!$1:$1,0),0),"")</f>
        <v/>
      </c>
      <c r="M383" s="76" t="str">
        <f>IFERROR(VLOOKUP($A383,DimSum_load!$A:$X,MATCH(DimSum!M$1,DimSum_load!$1:$1,0),0),"")</f>
        <v/>
      </c>
      <c r="N383" s="127" t="str">
        <f>IFERROR(VLOOKUP($A383,DimSum_load!$A:$X,MATCH(DimSum!$N$1,DimSum_load!$1:$1,0),0),"")</f>
        <v/>
      </c>
    </row>
    <row r="384" spans="1:14" x14ac:dyDescent="0.25">
      <c r="A384" s="74" t="str">
        <f>IFERROR(DimSum[[#This Row],[Index]],"")</f>
        <v/>
      </c>
      <c r="B384" s="75" t="str">
        <f>IFERROR(VLOOKUP($A384,DimSum_load!$A:$X,MATCH(DimSum!B$1,DimSum_load!$1:$1,0),0),"")</f>
        <v/>
      </c>
      <c r="C384" s="79" t="str">
        <f>IFERROR(VLOOKUP($A384,DimSum_load!$A:$X,MATCH(DimSum!C$1,DimSum_load!$1:$1,0),0),"")</f>
        <v/>
      </c>
      <c r="D384" s="75" t="str">
        <f>IFERROR(VLOOKUP($A384,DimSum_load!$A:$X,MATCH(DimSum!D$1,DimSum_load!$1:$1,0),0),"")</f>
        <v/>
      </c>
      <c r="E384" s="77" t="str">
        <f>IFERROR(VLOOKUP($A384,DimSum_load!$A:$X,MATCH(DimSum!E$1,DimSum_load!$1:$1,0),0),"")</f>
        <v/>
      </c>
      <c r="F384" s="75" t="str">
        <f>IFERROR(VLOOKUP($A384,DimSum_load!$A:$X,MATCH(DimSum!F$1,DimSum_load!$1:$1,0),0),"")</f>
        <v/>
      </c>
      <c r="G384" s="75" t="str">
        <f>IFERROR(VLOOKUP($A384,DimSum_load!$A:$X,MATCH(DimSum!G$1,DimSum_load!$1:$1,0),0),"")</f>
        <v/>
      </c>
      <c r="H384" s="75" t="str">
        <f>IFERROR(VLOOKUP($A384,DimSum_load!$A:$X,MATCH(DimSum!H$1,DimSum_load!$1:$1,0),0),"")</f>
        <v/>
      </c>
      <c r="I384" s="77" t="str">
        <f>IFERROR(VLOOKUP($A384,DimSum_load!$A:$X,MATCH(DimSum!I$1,DimSum_load!$1:$1,0),0),"")</f>
        <v/>
      </c>
      <c r="J384" s="76" t="str">
        <f>IFERROR(VLOOKUP($A384,DimSum_load!$A:$X,MATCH(DimSum!J$1,DimSum_load!$1:$1,0),0),"")</f>
        <v/>
      </c>
      <c r="K384" s="76" t="str">
        <f>IFERROR(VLOOKUP($A384,DimSum_load!$A:$X,MATCH(DimSum!K$1,DimSum_load!$1:$1,0),0),"")</f>
        <v/>
      </c>
      <c r="L384" s="76" t="str">
        <f>IFERROR(VLOOKUP($A384,DimSum_load!$A:$X,MATCH(DimSum!L$1,DimSum_load!$1:$1,0),0),"")</f>
        <v/>
      </c>
      <c r="M384" s="76" t="str">
        <f>IFERROR(VLOOKUP($A384,DimSum_load!$A:$X,MATCH(DimSum!M$1,DimSum_load!$1:$1,0),0),"")</f>
        <v/>
      </c>
      <c r="N384" s="127" t="str">
        <f>IFERROR(VLOOKUP($A384,DimSum_load!$A:$X,MATCH(DimSum!$N$1,DimSum_load!$1:$1,0),0),"")</f>
        <v/>
      </c>
    </row>
    <row r="385" spans="1:14" x14ac:dyDescent="0.25">
      <c r="A385" s="74" t="str">
        <f>IFERROR(DimSum[[#This Row],[Index]],"")</f>
        <v/>
      </c>
      <c r="B385" s="75" t="str">
        <f>IFERROR(VLOOKUP($A385,DimSum_load!$A:$X,MATCH(DimSum!B$1,DimSum_load!$1:$1,0),0),"")</f>
        <v/>
      </c>
      <c r="C385" s="79" t="str">
        <f>IFERROR(VLOOKUP($A385,DimSum_load!$A:$X,MATCH(DimSum!C$1,DimSum_load!$1:$1,0),0),"")</f>
        <v/>
      </c>
      <c r="D385" s="75" t="str">
        <f>IFERROR(VLOOKUP($A385,DimSum_load!$A:$X,MATCH(DimSum!D$1,DimSum_load!$1:$1,0),0),"")</f>
        <v/>
      </c>
      <c r="E385" s="77" t="str">
        <f>IFERROR(VLOOKUP($A385,DimSum_load!$A:$X,MATCH(DimSum!E$1,DimSum_load!$1:$1,0),0),"")</f>
        <v/>
      </c>
      <c r="F385" s="75" t="str">
        <f>IFERROR(VLOOKUP($A385,DimSum_load!$A:$X,MATCH(DimSum!F$1,DimSum_load!$1:$1,0),0),"")</f>
        <v/>
      </c>
      <c r="G385" s="75" t="str">
        <f>IFERROR(VLOOKUP($A385,DimSum_load!$A:$X,MATCH(DimSum!G$1,DimSum_load!$1:$1,0),0),"")</f>
        <v/>
      </c>
      <c r="H385" s="75" t="str">
        <f>IFERROR(VLOOKUP($A385,DimSum_load!$A:$X,MATCH(DimSum!H$1,DimSum_load!$1:$1,0),0),"")</f>
        <v/>
      </c>
      <c r="I385" s="77" t="str">
        <f>IFERROR(VLOOKUP($A385,DimSum_load!$A:$X,MATCH(DimSum!I$1,DimSum_load!$1:$1,0),0),"")</f>
        <v/>
      </c>
      <c r="J385" s="76" t="str">
        <f>IFERROR(VLOOKUP($A385,DimSum_load!$A:$X,MATCH(DimSum!J$1,DimSum_load!$1:$1,0),0),"")</f>
        <v/>
      </c>
      <c r="K385" s="76" t="str">
        <f>IFERROR(VLOOKUP($A385,DimSum_load!$A:$X,MATCH(DimSum!K$1,DimSum_load!$1:$1,0),0),"")</f>
        <v/>
      </c>
      <c r="L385" s="76" t="str">
        <f>IFERROR(VLOOKUP($A385,DimSum_load!$A:$X,MATCH(DimSum!L$1,DimSum_load!$1:$1,0),0),"")</f>
        <v/>
      </c>
      <c r="M385" s="76" t="str">
        <f>IFERROR(VLOOKUP($A385,DimSum_load!$A:$X,MATCH(DimSum!M$1,DimSum_load!$1:$1,0),0),"")</f>
        <v/>
      </c>
      <c r="N385" s="127" t="str">
        <f>IFERROR(VLOOKUP($A385,DimSum_load!$A:$X,MATCH(DimSum!$N$1,DimSum_load!$1:$1,0),0),"")</f>
        <v/>
      </c>
    </row>
    <row r="386" spans="1:14" x14ac:dyDescent="0.25">
      <c r="A386" s="74" t="str">
        <f>IFERROR(DimSum[[#This Row],[Index]],"")</f>
        <v/>
      </c>
      <c r="B386" s="75" t="str">
        <f>IFERROR(VLOOKUP($A386,DimSum_load!$A:$X,MATCH(DimSum!B$1,DimSum_load!$1:$1,0),0),"")</f>
        <v/>
      </c>
      <c r="C386" s="79" t="str">
        <f>IFERROR(VLOOKUP($A386,DimSum_load!$A:$X,MATCH(DimSum!C$1,DimSum_load!$1:$1,0),0),"")</f>
        <v/>
      </c>
      <c r="D386" s="75" t="str">
        <f>IFERROR(VLOOKUP($A386,DimSum_load!$A:$X,MATCH(DimSum!D$1,DimSum_load!$1:$1,0),0),"")</f>
        <v/>
      </c>
      <c r="E386" s="77" t="str">
        <f>IFERROR(VLOOKUP($A386,DimSum_load!$A:$X,MATCH(DimSum!E$1,DimSum_load!$1:$1,0),0),"")</f>
        <v/>
      </c>
      <c r="F386" s="75" t="str">
        <f>IFERROR(VLOOKUP($A386,DimSum_load!$A:$X,MATCH(DimSum!F$1,DimSum_load!$1:$1,0),0),"")</f>
        <v/>
      </c>
      <c r="G386" s="75" t="str">
        <f>IFERROR(VLOOKUP($A386,DimSum_load!$A:$X,MATCH(DimSum!G$1,DimSum_load!$1:$1,0),0),"")</f>
        <v/>
      </c>
      <c r="H386" s="75" t="str">
        <f>IFERROR(VLOOKUP($A386,DimSum_load!$A:$X,MATCH(DimSum!H$1,DimSum_load!$1:$1,0),0),"")</f>
        <v/>
      </c>
      <c r="I386" s="77" t="str">
        <f>IFERROR(VLOOKUP($A386,DimSum_load!$A:$X,MATCH(DimSum!I$1,DimSum_load!$1:$1,0),0),"")</f>
        <v/>
      </c>
      <c r="J386" s="76" t="str">
        <f>IFERROR(VLOOKUP($A386,DimSum_load!$A:$X,MATCH(DimSum!J$1,DimSum_load!$1:$1,0),0),"")</f>
        <v/>
      </c>
      <c r="K386" s="76" t="str">
        <f>IFERROR(VLOOKUP($A386,DimSum_load!$A:$X,MATCH(DimSum!K$1,DimSum_load!$1:$1,0),0),"")</f>
        <v/>
      </c>
      <c r="L386" s="76" t="str">
        <f>IFERROR(VLOOKUP($A386,DimSum_load!$A:$X,MATCH(DimSum!L$1,DimSum_load!$1:$1,0),0),"")</f>
        <v/>
      </c>
      <c r="M386" s="76" t="str">
        <f>IFERROR(VLOOKUP($A386,DimSum_load!$A:$X,MATCH(DimSum!M$1,DimSum_load!$1:$1,0),0),"")</f>
        <v/>
      </c>
      <c r="N386" s="127" t="str">
        <f>IFERROR(VLOOKUP($A386,DimSum_load!$A:$X,MATCH(DimSum!$N$1,DimSum_load!$1:$1,0),0),"")</f>
        <v/>
      </c>
    </row>
    <row r="387" spans="1:14" x14ac:dyDescent="0.25">
      <c r="A387" s="74" t="str">
        <f>IFERROR(DimSum[[#This Row],[Index]],"")</f>
        <v/>
      </c>
      <c r="B387" s="75" t="str">
        <f>IFERROR(VLOOKUP($A387,DimSum_load!$A:$X,MATCH(DimSum!B$1,DimSum_load!$1:$1,0),0),"")</f>
        <v/>
      </c>
      <c r="C387" s="79" t="str">
        <f>IFERROR(VLOOKUP($A387,DimSum_load!$A:$X,MATCH(DimSum!C$1,DimSum_load!$1:$1,0),0),"")</f>
        <v/>
      </c>
      <c r="D387" s="75" t="str">
        <f>IFERROR(VLOOKUP($A387,DimSum_load!$A:$X,MATCH(DimSum!D$1,DimSum_load!$1:$1,0),0),"")</f>
        <v/>
      </c>
      <c r="E387" s="77" t="str">
        <f>IFERROR(VLOOKUP($A387,DimSum_load!$A:$X,MATCH(DimSum!E$1,DimSum_load!$1:$1,0),0),"")</f>
        <v/>
      </c>
      <c r="F387" s="75" t="str">
        <f>IFERROR(VLOOKUP($A387,DimSum_load!$A:$X,MATCH(DimSum!F$1,DimSum_load!$1:$1,0),0),"")</f>
        <v/>
      </c>
      <c r="G387" s="75" t="str">
        <f>IFERROR(VLOOKUP($A387,DimSum_load!$A:$X,MATCH(DimSum!G$1,DimSum_load!$1:$1,0),0),"")</f>
        <v/>
      </c>
      <c r="H387" s="75" t="str">
        <f>IFERROR(VLOOKUP($A387,DimSum_load!$A:$X,MATCH(DimSum!H$1,DimSum_load!$1:$1,0),0),"")</f>
        <v/>
      </c>
      <c r="I387" s="77" t="str">
        <f>IFERROR(VLOOKUP($A387,DimSum_load!$A:$X,MATCH(DimSum!I$1,DimSum_load!$1:$1,0),0),"")</f>
        <v/>
      </c>
      <c r="J387" s="76" t="str">
        <f>IFERROR(VLOOKUP($A387,DimSum_load!$A:$X,MATCH(DimSum!J$1,DimSum_load!$1:$1,0),0),"")</f>
        <v/>
      </c>
      <c r="K387" s="76" t="str">
        <f>IFERROR(VLOOKUP($A387,DimSum_load!$A:$X,MATCH(DimSum!K$1,DimSum_load!$1:$1,0),0),"")</f>
        <v/>
      </c>
      <c r="L387" s="76" t="str">
        <f>IFERROR(VLOOKUP($A387,DimSum_load!$A:$X,MATCH(DimSum!L$1,DimSum_load!$1:$1,0),0),"")</f>
        <v/>
      </c>
      <c r="M387" s="76" t="str">
        <f>IFERROR(VLOOKUP($A387,DimSum_load!$A:$X,MATCH(DimSum!M$1,DimSum_load!$1:$1,0),0),"")</f>
        <v/>
      </c>
      <c r="N387" s="127" t="str">
        <f>IFERROR(VLOOKUP($A387,DimSum_load!$A:$X,MATCH(DimSum!$N$1,DimSum_load!$1:$1,0),0),"")</f>
        <v/>
      </c>
    </row>
    <row r="388" spans="1:14" x14ac:dyDescent="0.25">
      <c r="A388" s="74" t="str">
        <f>IFERROR(DimSum[[#This Row],[Index]],"")</f>
        <v/>
      </c>
      <c r="B388" s="75" t="str">
        <f>IFERROR(VLOOKUP($A388,DimSum_load!$A:$X,MATCH(DimSum!B$1,DimSum_load!$1:$1,0),0),"")</f>
        <v/>
      </c>
      <c r="C388" s="79" t="str">
        <f>IFERROR(VLOOKUP($A388,DimSum_load!$A:$X,MATCH(DimSum!C$1,DimSum_load!$1:$1,0),0),"")</f>
        <v/>
      </c>
      <c r="D388" s="75" t="str">
        <f>IFERROR(VLOOKUP($A388,DimSum_load!$A:$X,MATCH(DimSum!D$1,DimSum_load!$1:$1,0),0),"")</f>
        <v/>
      </c>
      <c r="E388" s="77" t="str">
        <f>IFERROR(VLOOKUP($A388,DimSum_load!$A:$X,MATCH(DimSum!E$1,DimSum_load!$1:$1,0),0),"")</f>
        <v/>
      </c>
      <c r="F388" s="75" t="str">
        <f>IFERROR(VLOOKUP($A388,DimSum_load!$A:$X,MATCH(DimSum!F$1,DimSum_load!$1:$1,0),0),"")</f>
        <v/>
      </c>
      <c r="G388" s="75" t="str">
        <f>IFERROR(VLOOKUP($A388,DimSum_load!$A:$X,MATCH(DimSum!G$1,DimSum_load!$1:$1,0),0),"")</f>
        <v/>
      </c>
      <c r="H388" s="75" t="str">
        <f>IFERROR(VLOOKUP($A388,DimSum_load!$A:$X,MATCH(DimSum!H$1,DimSum_load!$1:$1,0),0),"")</f>
        <v/>
      </c>
      <c r="I388" s="77" t="str">
        <f>IFERROR(VLOOKUP($A388,DimSum_load!$A:$X,MATCH(DimSum!I$1,DimSum_load!$1:$1,0),0),"")</f>
        <v/>
      </c>
      <c r="J388" s="76" t="str">
        <f>IFERROR(VLOOKUP($A388,DimSum_load!$A:$X,MATCH(DimSum!J$1,DimSum_load!$1:$1,0),0),"")</f>
        <v/>
      </c>
      <c r="K388" s="76" t="str">
        <f>IFERROR(VLOOKUP($A388,DimSum_load!$A:$X,MATCH(DimSum!K$1,DimSum_load!$1:$1,0),0),"")</f>
        <v/>
      </c>
      <c r="L388" s="76" t="str">
        <f>IFERROR(VLOOKUP($A388,DimSum_load!$A:$X,MATCH(DimSum!L$1,DimSum_load!$1:$1,0),0),"")</f>
        <v/>
      </c>
      <c r="M388" s="76" t="str">
        <f>IFERROR(VLOOKUP($A388,DimSum_load!$A:$X,MATCH(DimSum!M$1,DimSum_load!$1:$1,0),0),"")</f>
        <v/>
      </c>
      <c r="N388" s="127" t="str">
        <f>IFERROR(VLOOKUP($A388,DimSum_load!$A:$X,MATCH(DimSum!$N$1,DimSum_load!$1:$1,0),0),"")</f>
        <v/>
      </c>
    </row>
    <row r="389" spans="1:14" x14ac:dyDescent="0.25">
      <c r="A389" s="74" t="str">
        <f>IFERROR(DimSum[[#This Row],[Index]],"")</f>
        <v/>
      </c>
      <c r="B389" s="75" t="str">
        <f>IFERROR(VLOOKUP($A389,DimSum_load!$A:$X,MATCH(DimSum!B$1,DimSum_load!$1:$1,0),0),"")</f>
        <v/>
      </c>
      <c r="C389" s="79" t="str">
        <f>IFERROR(VLOOKUP($A389,DimSum_load!$A:$X,MATCH(DimSum!C$1,DimSum_load!$1:$1,0),0),"")</f>
        <v/>
      </c>
      <c r="D389" s="75" t="str">
        <f>IFERROR(VLOOKUP($A389,DimSum_load!$A:$X,MATCH(DimSum!D$1,DimSum_load!$1:$1,0),0),"")</f>
        <v/>
      </c>
      <c r="E389" s="77" t="str">
        <f>IFERROR(VLOOKUP($A389,DimSum_load!$A:$X,MATCH(DimSum!E$1,DimSum_load!$1:$1,0),0),"")</f>
        <v/>
      </c>
      <c r="F389" s="75" t="str">
        <f>IFERROR(VLOOKUP($A389,DimSum_load!$A:$X,MATCH(DimSum!F$1,DimSum_load!$1:$1,0),0),"")</f>
        <v/>
      </c>
      <c r="G389" s="75" t="str">
        <f>IFERROR(VLOOKUP($A389,DimSum_load!$A:$X,MATCH(DimSum!G$1,DimSum_load!$1:$1,0),0),"")</f>
        <v/>
      </c>
      <c r="H389" s="75" t="str">
        <f>IFERROR(VLOOKUP($A389,DimSum_load!$A:$X,MATCH(DimSum!H$1,DimSum_load!$1:$1,0),0),"")</f>
        <v/>
      </c>
      <c r="I389" s="77" t="str">
        <f>IFERROR(VLOOKUP($A389,DimSum_load!$A:$X,MATCH(DimSum!I$1,DimSum_load!$1:$1,0),0),"")</f>
        <v/>
      </c>
      <c r="J389" s="76" t="str">
        <f>IFERROR(VLOOKUP($A389,DimSum_load!$A:$X,MATCH(DimSum!J$1,DimSum_load!$1:$1,0),0),"")</f>
        <v/>
      </c>
      <c r="K389" s="76" t="str">
        <f>IFERROR(VLOOKUP($A389,DimSum_load!$A:$X,MATCH(DimSum!K$1,DimSum_load!$1:$1,0),0),"")</f>
        <v/>
      </c>
      <c r="L389" s="76" t="str">
        <f>IFERROR(VLOOKUP($A389,DimSum_load!$A:$X,MATCH(DimSum!L$1,DimSum_load!$1:$1,0),0),"")</f>
        <v/>
      </c>
      <c r="M389" s="76" t="str">
        <f>IFERROR(VLOOKUP($A389,DimSum_load!$A:$X,MATCH(DimSum!M$1,DimSum_load!$1:$1,0),0),"")</f>
        <v/>
      </c>
      <c r="N389" s="127" t="str">
        <f>IFERROR(VLOOKUP($A389,DimSum_load!$A:$X,MATCH(DimSum!$N$1,DimSum_load!$1:$1,0),0),"")</f>
        <v/>
      </c>
    </row>
    <row r="390" spans="1:14" x14ac:dyDescent="0.25">
      <c r="A390" s="74" t="str">
        <f>IFERROR(DimSum[[#This Row],[Index]],"")</f>
        <v/>
      </c>
      <c r="B390" s="75" t="str">
        <f>IFERROR(VLOOKUP($A390,DimSum_load!$A:$X,MATCH(DimSum!B$1,DimSum_load!$1:$1,0),0),"")</f>
        <v/>
      </c>
      <c r="C390" s="79" t="str">
        <f>IFERROR(VLOOKUP($A390,DimSum_load!$A:$X,MATCH(DimSum!C$1,DimSum_load!$1:$1,0),0),"")</f>
        <v/>
      </c>
      <c r="D390" s="75" t="str">
        <f>IFERROR(VLOOKUP($A390,DimSum_load!$A:$X,MATCH(DimSum!D$1,DimSum_load!$1:$1,0),0),"")</f>
        <v/>
      </c>
      <c r="E390" s="77" t="str">
        <f>IFERROR(VLOOKUP($A390,DimSum_load!$A:$X,MATCH(DimSum!E$1,DimSum_load!$1:$1,0),0),"")</f>
        <v/>
      </c>
      <c r="F390" s="75" t="str">
        <f>IFERROR(VLOOKUP($A390,DimSum_load!$A:$X,MATCH(DimSum!F$1,DimSum_load!$1:$1,0),0),"")</f>
        <v/>
      </c>
      <c r="G390" s="75" t="str">
        <f>IFERROR(VLOOKUP($A390,DimSum_load!$A:$X,MATCH(DimSum!G$1,DimSum_load!$1:$1,0),0),"")</f>
        <v/>
      </c>
      <c r="H390" s="75" t="str">
        <f>IFERROR(VLOOKUP($A390,DimSum_load!$A:$X,MATCH(DimSum!H$1,DimSum_load!$1:$1,0),0),"")</f>
        <v/>
      </c>
      <c r="I390" s="77" t="str">
        <f>IFERROR(VLOOKUP($A390,DimSum_load!$A:$X,MATCH(DimSum!I$1,DimSum_load!$1:$1,0),0),"")</f>
        <v/>
      </c>
      <c r="J390" s="76" t="str">
        <f>IFERROR(VLOOKUP($A390,DimSum_load!$A:$X,MATCH(DimSum!J$1,DimSum_load!$1:$1,0),0),"")</f>
        <v/>
      </c>
      <c r="K390" s="76" t="str">
        <f>IFERROR(VLOOKUP($A390,DimSum_load!$A:$X,MATCH(DimSum!K$1,DimSum_load!$1:$1,0),0),"")</f>
        <v/>
      </c>
      <c r="L390" s="76" t="str">
        <f>IFERROR(VLOOKUP($A390,DimSum_load!$A:$X,MATCH(DimSum!L$1,DimSum_load!$1:$1,0),0),"")</f>
        <v/>
      </c>
      <c r="M390" s="76" t="str">
        <f>IFERROR(VLOOKUP($A390,DimSum_load!$A:$X,MATCH(DimSum!M$1,DimSum_load!$1:$1,0),0),"")</f>
        <v/>
      </c>
      <c r="N390" s="127" t="str">
        <f>IFERROR(VLOOKUP($A390,DimSum_load!$A:$X,MATCH(DimSum!$N$1,DimSum_load!$1:$1,0),0),"")</f>
        <v/>
      </c>
    </row>
    <row r="391" spans="1:14" x14ac:dyDescent="0.25">
      <c r="A391" s="74" t="str">
        <f>IFERROR(DimSum[[#This Row],[Index]],"")</f>
        <v/>
      </c>
      <c r="B391" s="75" t="str">
        <f>IFERROR(VLOOKUP($A391,DimSum_load!$A:$X,MATCH(DimSum!B$1,DimSum_load!$1:$1,0),0),"")</f>
        <v/>
      </c>
      <c r="C391" s="79" t="str">
        <f>IFERROR(VLOOKUP($A391,DimSum_load!$A:$X,MATCH(DimSum!C$1,DimSum_load!$1:$1,0),0),"")</f>
        <v/>
      </c>
      <c r="D391" s="75" t="str">
        <f>IFERROR(VLOOKUP($A391,DimSum_load!$A:$X,MATCH(DimSum!D$1,DimSum_load!$1:$1,0),0),"")</f>
        <v/>
      </c>
      <c r="E391" s="77" t="str">
        <f>IFERROR(VLOOKUP($A391,DimSum_load!$A:$X,MATCH(DimSum!E$1,DimSum_load!$1:$1,0),0),"")</f>
        <v/>
      </c>
      <c r="F391" s="75" t="str">
        <f>IFERROR(VLOOKUP($A391,DimSum_load!$A:$X,MATCH(DimSum!F$1,DimSum_load!$1:$1,0),0),"")</f>
        <v/>
      </c>
      <c r="G391" s="75" t="str">
        <f>IFERROR(VLOOKUP($A391,DimSum_load!$A:$X,MATCH(DimSum!G$1,DimSum_load!$1:$1,0),0),"")</f>
        <v/>
      </c>
      <c r="H391" s="75" t="str">
        <f>IFERROR(VLOOKUP($A391,DimSum_load!$A:$X,MATCH(DimSum!H$1,DimSum_load!$1:$1,0),0),"")</f>
        <v/>
      </c>
      <c r="I391" s="77" t="str">
        <f>IFERROR(VLOOKUP($A391,DimSum_load!$A:$X,MATCH(DimSum!I$1,DimSum_load!$1:$1,0),0),"")</f>
        <v/>
      </c>
      <c r="J391" s="76" t="str">
        <f>IFERROR(VLOOKUP($A391,DimSum_load!$A:$X,MATCH(DimSum!J$1,DimSum_load!$1:$1,0),0),"")</f>
        <v/>
      </c>
      <c r="K391" s="76" t="str">
        <f>IFERROR(VLOOKUP($A391,DimSum_load!$A:$X,MATCH(DimSum!K$1,DimSum_load!$1:$1,0),0),"")</f>
        <v/>
      </c>
      <c r="L391" s="76" t="str">
        <f>IFERROR(VLOOKUP($A391,DimSum_load!$A:$X,MATCH(DimSum!L$1,DimSum_load!$1:$1,0),0),"")</f>
        <v/>
      </c>
      <c r="M391" s="76" t="str">
        <f>IFERROR(VLOOKUP($A391,DimSum_load!$A:$X,MATCH(DimSum!M$1,DimSum_load!$1:$1,0),0),"")</f>
        <v/>
      </c>
      <c r="N391" s="127" t="str">
        <f>IFERROR(VLOOKUP($A391,DimSum_load!$A:$X,MATCH(DimSum!$N$1,DimSum_load!$1:$1,0),0),"")</f>
        <v/>
      </c>
    </row>
    <row r="392" spans="1:14" x14ac:dyDescent="0.25">
      <c r="A392" s="74" t="str">
        <f>IFERROR(DimSum[[#This Row],[Index]],"")</f>
        <v/>
      </c>
      <c r="B392" s="75" t="str">
        <f>IFERROR(VLOOKUP($A392,DimSum_load!$A:$X,MATCH(DimSum!B$1,DimSum_load!$1:$1,0),0),"")</f>
        <v/>
      </c>
      <c r="C392" s="79" t="str">
        <f>IFERROR(VLOOKUP($A392,DimSum_load!$A:$X,MATCH(DimSum!C$1,DimSum_load!$1:$1,0),0),"")</f>
        <v/>
      </c>
      <c r="D392" s="75" t="str">
        <f>IFERROR(VLOOKUP($A392,DimSum_load!$A:$X,MATCH(DimSum!D$1,DimSum_load!$1:$1,0),0),"")</f>
        <v/>
      </c>
      <c r="E392" s="77" t="str">
        <f>IFERROR(VLOOKUP($A392,DimSum_load!$A:$X,MATCH(DimSum!E$1,DimSum_load!$1:$1,0),0),"")</f>
        <v/>
      </c>
      <c r="F392" s="75" t="str">
        <f>IFERROR(VLOOKUP($A392,DimSum_load!$A:$X,MATCH(DimSum!F$1,DimSum_load!$1:$1,0),0),"")</f>
        <v/>
      </c>
      <c r="G392" s="75" t="str">
        <f>IFERROR(VLOOKUP($A392,DimSum_load!$A:$X,MATCH(DimSum!G$1,DimSum_load!$1:$1,0),0),"")</f>
        <v/>
      </c>
      <c r="H392" s="75" t="str">
        <f>IFERROR(VLOOKUP($A392,DimSum_load!$A:$X,MATCH(DimSum!H$1,DimSum_load!$1:$1,0),0),"")</f>
        <v/>
      </c>
      <c r="I392" s="77" t="str">
        <f>IFERROR(VLOOKUP($A392,DimSum_load!$A:$X,MATCH(DimSum!I$1,DimSum_load!$1:$1,0),0),"")</f>
        <v/>
      </c>
      <c r="J392" s="76" t="str">
        <f>IFERROR(VLOOKUP($A392,DimSum_load!$A:$X,MATCH(DimSum!J$1,DimSum_load!$1:$1,0),0),"")</f>
        <v/>
      </c>
      <c r="K392" s="76" t="str">
        <f>IFERROR(VLOOKUP($A392,DimSum_load!$A:$X,MATCH(DimSum!K$1,DimSum_load!$1:$1,0),0),"")</f>
        <v/>
      </c>
      <c r="L392" s="76" t="str">
        <f>IFERROR(VLOOKUP($A392,DimSum_load!$A:$X,MATCH(DimSum!L$1,DimSum_load!$1:$1,0),0),"")</f>
        <v/>
      </c>
      <c r="M392" s="76" t="str">
        <f>IFERROR(VLOOKUP($A392,DimSum_load!$A:$X,MATCH(DimSum!M$1,DimSum_load!$1:$1,0),0),"")</f>
        <v/>
      </c>
      <c r="N392" s="127" t="str">
        <f>IFERROR(VLOOKUP($A392,DimSum_load!$A:$X,MATCH(DimSum!$N$1,DimSum_load!$1:$1,0),0),"")</f>
        <v/>
      </c>
    </row>
    <row r="393" spans="1:14" x14ac:dyDescent="0.25">
      <c r="A393" s="74" t="str">
        <f>IFERROR(DimSum[[#This Row],[Index]],"")</f>
        <v/>
      </c>
      <c r="B393" s="75" t="str">
        <f>IFERROR(VLOOKUP($A393,DimSum_load!$A:$X,MATCH(DimSum!B$1,DimSum_load!$1:$1,0),0),"")</f>
        <v/>
      </c>
      <c r="C393" s="79" t="str">
        <f>IFERROR(VLOOKUP($A393,DimSum_load!$A:$X,MATCH(DimSum!C$1,DimSum_load!$1:$1,0),0),"")</f>
        <v/>
      </c>
      <c r="D393" s="75" t="str">
        <f>IFERROR(VLOOKUP($A393,DimSum_load!$A:$X,MATCH(DimSum!D$1,DimSum_load!$1:$1,0),0),"")</f>
        <v/>
      </c>
      <c r="E393" s="77" t="str">
        <f>IFERROR(VLOOKUP($A393,DimSum_load!$A:$X,MATCH(DimSum!E$1,DimSum_load!$1:$1,0),0),"")</f>
        <v/>
      </c>
      <c r="F393" s="75" t="str">
        <f>IFERROR(VLOOKUP($A393,DimSum_load!$A:$X,MATCH(DimSum!F$1,DimSum_load!$1:$1,0),0),"")</f>
        <v/>
      </c>
      <c r="G393" s="75" t="str">
        <f>IFERROR(VLOOKUP($A393,DimSum_load!$A:$X,MATCH(DimSum!G$1,DimSum_load!$1:$1,0),0),"")</f>
        <v/>
      </c>
      <c r="H393" s="75" t="str">
        <f>IFERROR(VLOOKUP($A393,DimSum_load!$A:$X,MATCH(DimSum!H$1,DimSum_load!$1:$1,0),0),"")</f>
        <v/>
      </c>
      <c r="I393" s="77" t="str">
        <f>IFERROR(VLOOKUP($A393,DimSum_load!$A:$X,MATCH(DimSum!I$1,DimSum_load!$1:$1,0),0),"")</f>
        <v/>
      </c>
      <c r="J393" s="76" t="str">
        <f>IFERROR(VLOOKUP($A393,DimSum_load!$A:$X,MATCH(DimSum!J$1,DimSum_load!$1:$1,0),0),"")</f>
        <v/>
      </c>
      <c r="K393" s="76" t="str">
        <f>IFERROR(VLOOKUP($A393,DimSum_load!$A:$X,MATCH(DimSum!K$1,DimSum_load!$1:$1,0),0),"")</f>
        <v/>
      </c>
      <c r="L393" s="76" t="str">
        <f>IFERROR(VLOOKUP($A393,DimSum_load!$A:$X,MATCH(DimSum!L$1,DimSum_load!$1:$1,0),0),"")</f>
        <v/>
      </c>
      <c r="M393" s="76" t="str">
        <f>IFERROR(VLOOKUP($A393,DimSum_load!$A:$X,MATCH(DimSum!M$1,DimSum_load!$1:$1,0),0),"")</f>
        <v/>
      </c>
      <c r="N393" s="127" t="str">
        <f>IFERROR(VLOOKUP($A393,DimSum_load!$A:$X,MATCH(DimSum!$N$1,DimSum_load!$1:$1,0),0),"")</f>
        <v/>
      </c>
    </row>
    <row r="394" spans="1:14" x14ac:dyDescent="0.25">
      <c r="A394" s="74" t="str">
        <f>IFERROR(DimSum[[#This Row],[Index]],"")</f>
        <v/>
      </c>
      <c r="B394" s="75" t="str">
        <f>IFERROR(VLOOKUP($A394,DimSum_load!$A:$X,MATCH(DimSum!B$1,DimSum_load!$1:$1,0),0),"")</f>
        <v/>
      </c>
      <c r="C394" s="79" t="str">
        <f>IFERROR(VLOOKUP($A394,DimSum_load!$A:$X,MATCH(DimSum!C$1,DimSum_load!$1:$1,0),0),"")</f>
        <v/>
      </c>
      <c r="D394" s="75" t="str">
        <f>IFERROR(VLOOKUP($A394,DimSum_load!$A:$X,MATCH(DimSum!D$1,DimSum_load!$1:$1,0),0),"")</f>
        <v/>
      </c>
      <c r="E394" s="77" t="str">
        <f>IFERROR(VLOOKUP($A394,DimSum_load!$A:$X,MATCH(DimSum!E$1,DimSum_load!$1:$1,0),0),"")</f>
        <v/>
      </c>
      <c r="F394" s="75" t="str">
        <f>IFERROR(VLOOKUP($A394,DimSum_load!$A:$X,MATCH(DimSum!F$1,DimSum_load!$1:$1,0),0),"")</f>
        <v/>
      </c>
      <c r="G394" s="75" t="str">
        <f>IFERROR(VLOOKUP($A394,DimSum_load!$A:$X,MATCH(DimSum!G$1,DimSum_load!$1:$1,0),0),"")</f>
        <v/>
      </c>
      <c r="H394" s="75" t="str">
        <f>IFERROR(VLOOKUP($A394,DimSum_load!$A:$X,MATCH(DimSum!H$1,DimSum_load!$1:$1,0),0),"")</f>
        <v/>
      </c>
      <c r="I394" s="77" t="str">
        <f>IFERROR(VLOOKUP($A394,DimSum_load!$A:$X,MATCH(DimSum!I$1,DimSum_load!$1:$1,0),0),"")</f>
        <v/>
      </c>
      <c r="J394" s="76" t="str">
        <f>IFERROR(VLOOKUP($A394,DimSum_load!$A:$X,MATCH(DimSum!J$1,DimSum_load!$1:$1,0),0),"")</f>
        <v/>
      </c>
      <c r="K394" s="76" t="str">
        <f>IFERROR(VLOOKUP($A394,DimSum_load!$A:$X,MATCH(DimSum!K$1,DimSum_load!$1:$1,0),0),"")</f>
        <v/>
      </c>
      <c r="L394" s="76" t="str">
        <f>IFERROR(VLOOKUP($A394,DimSum_load!$A:$X,MATCH(DimSum!L$1,DimSum_load!$1:$1,0),0),"")</f>
        <v/>
      </c>
      <c r="M394" s="76" t="str">
        <f>IFERROR(VLOOKUP($A394,DimSum_load!$A:$X,MATCH(DimSum!M$1,DimSum_load!$1:$1,0),0),"")</f>
        <v/>
      </c>
      <c r="N394" s="127" t="str">
        <f>IFERROR(VLOOKUP($A394,DimSum_load!$A:$X,MATCH(DimSum!$N$1,DimSum_load!$1:$1,0),0),"")</f>
        <v/>
      </c>
    </row>
    <row r="395" spans="1:14" x14ac:dyDescent="0.25">
      <c r="A395" s="74" t="str">
        <f>IFERROR(DimSum[[#This Row],[Index]],"")</f>
        <v/>
      </c>
      <c r="B395" s="75" t="str">
        <f>IFERROR(VLOOKUP($A395,DimSum_load!$A:$X,MATCH(DimSum!B$1,DimSum_load!$1:$1,0),0),"")</f>
        <v/>
      </c>
      <c r="C395" s="79" t="str">
        <f>IFERROR(VLOOKUP($A395,DimSum_load!$A:$X,MATCH(DimSum!C$1,DimSum_load!$1:$1,0),0),"")</f>
        <v/>
      </c>
      <c r="D395" s="75" t="str">
        <f>IFERROR(VLOOKUP($A395,DimSum_load!$A:$X,MATCH(DimSum!D$1,DimSum_load!$1:$1,0),0),"")</f>
        <v/>
      </c>
      <c r="E395" s="77" t="str">
        <f>IFERROR(VLOOKUP($A395,DimSum_load!$A:$X,MATCH(DimSum!E$1,DimSum_load!$1:$1,0),0),"")</f>
        <v/>
      </c>
      <c r="F395" s="75" t="str">
        <f>IFERROR(VLOOKUP($A395,DimSum_load!$A:$X,MATCH(DimSum!F$1,DimSum_load!$1:$1,0),0),"")</f>
        <v/>
      </c>
      <c r="G395" s="75" t="str">
        <f>IFERROR(VLOOKUP($A395,DimSum_load!$A:$X,MATCH(DimSum!G$1,DimSum_load!$1:$1,0),0),"")</f>
        <v/>
      </c>
      <c r="H395" s="75" t="str">
        <f>IFERROR(VLOOKUP($A395,DimSum_load!$A:$X,MATCH(DimSum!H$1,DimSum_load!$1:$1,0),0),"")</f>
        <v/>
      </c>
      <c r="I395" s="77" t="str">
        <f>IFERROR(VLOOKUP($A395,DimSum_load!$A:$X,MATCH(DimSum!I$1,DimSum_load!$1:$1,0),0),"")</f>
        <v/>
      </c>
      <c r="J395" s="76" t="str">
        <f>IFERROR(VLOOKUP($A395,DimSum_load!$A:$X,MATCH(DimSum!J$1,DimSum_load!$1:$1,0),0),"")</f>
        <v/>
      </c>
      <c r="K395" s="76" t="str">
        <f>IFERROR(VLOOKUP($A395,DimSum_load!$A:$X,MATCH(DimSum!K$1,DimSum_load!$1:$1,0),0),"")</f>
        <v/>
      </c>
      <c r="L395" s="76" t="str">
        <f>IFERROR(VLOOKUP($A395,DimSum_load!$A:$X,MATCH(DimSum!L$1,DimSum_load!$1:$1,0),0),"")</f>
        <v/>
      </c>
      <c r="M395" s="76" t="str">
        <f>IFERROR(VLOOKUP($A395,DimSum_load!$A:$X,MATCH(DimSum!M$1,DimSum_load!$1:$1,0),0),"")</f>
        <v/>
      </c>
      <c r="N395" s="127" t="str">
        <f>IFERROR(VLOOKUP($A395,DimSum_load!$A:$X,MATCH(DimSum!$N$1,DimSum_load!$1:$1,0),0),"")</f>
        <v/>
      </c>
    </row>
    <row r="396" spans="1:14" x14ac:dyDescent="0.25">
      <c r="A396" s="74" t="str">
        <f>IFERROR(DimSum[[#This Row],[Index]],"")</f>
        <v/>
      </c>
      <c r="B396" s="75" t="str">
        <f>IFERROR(VLOOKUP($A396,DimSum_load!$A:$X,MATCH(DimSum!B$1,DimSum_load!$1:$1,0),0),"")</f>
        <v/>
      </c>
      <c r="C396" s="79" t="str">
        <f>IFERROR(VLOOKUP($A396,DimSum_load!$A:$X,MATCH(DimSum!C$1,DimSum_load!$1:$1,0),0),"")</f>
        <v/>
      </c>
      <c r="D396" s="75" t="str">
        <f>IFERROR(VLOOKUP($A396,DimSum_load!$A:$X,MATCH(DimSum!D$1,DimSum_load!$1:$1,0),0),"")</f>
        <v/>
      </c>
      <c r="E396" s="77" t="str">
        <f>IFERROR(VLOOKUP($A396,DimSum_load!$A:$X,MATCH(DimSum!E$1,DimSum_load!$1:$1,0),0),"")</f>
        <v/>
      </c>
      <c r="F396" s="75" t="str">
        <f>IFERROR(VLOOKUP($A396,DimSum_load!$A:$X,MATCH(DimSum!F$1,DimSum_load!$1:$1,0),0),"")</f>
        <v/>
      </c>
      <c r="G396" s="75" t="str">
        <f>IFERROR(VLOOKUP($A396,DimSum_load!$A:$X,MATCH(DimSum!G$1,DimSum_load!$1:$1,0),0),"")</f>
        <v/>
      </c>
      <c r="H396" s="75" t="str">
        <f>IFERROR(VLOOKUP($A396,DimSum_load!$A:$X,MATCH(DimSum!H$1,DimSum_load!$1:$1,0),0),"")</f>
        <v/>
      </c>
      <c r="I396" s="77" t="str">
        <f>IFERROR(VLOOKUP($A396,DimSum_load!$A:$X,MATCH(DimSum!I$1,DimSum_load!$1:$1,0),0),"")</f>
        <v/>
      </c>
      <c r="J396" s="76" t="str">
        <f>IFERROR(VLOOKUP($A396,DimSum_load!$A:$X,MATCH(DimSum!J$1,DimSum_load!$1:$1,0),0),"")</f>
        <v/>
      </c>
      <c r="K396" s="76" t="str">
        <f>IFERROR(VLOOKUP($A396,DimSum_load!$A:$X,MATCH(DimSum!K$1,DimSum_load!$1:$1,0),0),"")</f>
        <v/>
      </c>
      <c r="L396" s="76" t="str">
        <f>IFERROR(VLOOKUP($A396,DimSum_load!$A:$X,MATCH(DimSum!L$1,DimSum_load!$1:$1,0),0),"")</f>
        <v/>
      </c>
      <c r="M396" s="76" t="str">
        <f>IFERROR(VLOOKUP($A396,DimSum_load!$A:$X,MATCH(DimSum!M$1,DimSum_load!$1:$1,0),0),"")</f>
        <v/>
      </c>
      <c r="N396" s="127" t="str">
        <f>IFERROR(VLOOKUP($A396,DimSum_load!$A:$X,MATCH(DimSum!$N$1,DimSum_load!$1:$1,0),0),"")</f>
        <v/>
      </c>
    </row>
    <row r="397" spans="1:14" x14ac:dyDescent="0.25">
      <c r="A397" s="74" t="str">
        <f>IFERROR(DimSum[[#This Row],[Index]],"")</f>
        <v/>
      </c>
      <c r="B397" s="75" t="str">
        <f>IFERROR(VLOOKUP($A397,DimSum_load!$A:$X,MATCH(DimSum!B$1,DimSum_load!$1:$1,0),0),"")</f>
        <v/>
      </c>
      <c r="C397" s="79" t="str">
        <f>IFERROR(VLOOKUP($A397,DimSum_load!$A:$X,MATCH(DimSum!C$1,DimSum_load!$1:$1,0),0),"")</f>
        <v/>
      </c>
      <c r="D397" s="75" t="str">
        <f>IFERROR(VLOOKUP($A397,DimSum_load!$A:$X,MATCH(DimSum!D$1,DimSum_load!$1:$1,0),0),"")</f>
        <v/>
      </c>
      <c r="E397" s="77" t="str">
        <f>IFERROR(VLOOKUP($A397,DimSum_load!$A:$X,MATCH(DimSum!E$1,DimSum_load!$1:$1,0),0),"")</f>
        <v/>
      </c>
      <c r="F397" s="75" t="str">
        <f>IFERROR(VLOOKUP($A397,DimSum_load!$A:$X,MATCH(DimSum!F$1,DimSum_load!$1:$1,0),0),"")</f>
        <v/>
      </c>
      <c r="G397" s="75" t="str">
        <f>IFERROR(VLOOKUP($A397,DimSum_load!$A:$X,MATCH(DimSum!G$1,DimSum_load!$1:$1,0),0),"")</f>
        <v/>
      </c>
      <c r="H397" s="75" t="str">
        <f>IFERROR(VLOOKUP($A397,DimSum_load!$A:$X,MATCH(DimSum!H$1,DimSum_load!$1:$1,0),0),"")</f>
        <v/>
      </c>
      <c r="I397" s="77" t="str">
        <f>IFERROR(VLOOKUP($A397,DimSum_load!$A:$X,MATCH(DimSum!I$1,DimSum_load!$1:$1,0),0),"")</f>
        <v/>
      </c>
      <c r="J397" s="76" t="str">
        <f>IFERROR(VLOOKUP($A397,DimSum_load!$A:$X,MATCH(DimSum!J$1,DimSum_load!$1:$1,0),0),"")</f>
        <v/>
      </c>
      <c r="K397" s="76" t="str">
        <f>IFERROR(VLOOKUP($A397,DimSum_load!$A:$X,MATCH(DimSum!K$1,DimSum_load!$1:$1,0),0),"")</f>
        <v/>
      </c>
      <c r="L397" s="76" t="str">
        <f>IFERROR(VLOOKUP($A397,DimSum_load!$A:$X,MATCH(DimSum!L$1,DimSum_load!$1:$1,0),0),"")</f>
        <v/>
      </c>
      <c r="M397" s="76" t="str">
        <f>IFERROR(VLOOKUP($A397,DimSum_load!$A:$X,MATCH(DimSum!M$1,DimSum_load!$1:$1,0),0),"")</f>
        <v/>
      </c>
      <c r="N397" s="127" t="str">
        <f>IFERROR(VLOOKUP($A397,DimSum_load!$A:$X,MATCH(DimSum!$N$1,DimSum_load!$1:$1,0),0),"")</f>
        <v/>
      </c>
    </row>
    <row r="398" spans="1:14" x14ac:dyDescent="0.25">
      <c r="A398" s="74" t="str">
        <f>IFERROR(DimSum[[#This Row],[Index]],"")</f>
        <v/>
      </c>
      <c r="B398" s="75" t="str">
        <f>IFERROR(VLOOKUP($A398,DimSum_load!$A:$X,MATCH(DimSum!B$1,DimSum_load!$1:$1,0),0),"")</f>
        <v/>
      </c>
      <c r="C398" s="79" t="str">
        <f>IFERROR(VLOOKUP($A398,DimSum_load!$A:$X,MATCH(DimSum!C$1,DimSum_load!$1:$1,0),0),"")</f>
        <v/>
      </c>
      <c r="D398" s="75" t="str">
        <f>IFERROR(VLOOKUP($A398,DimSum_load!$A:$X,MATCH(DimSum!D$1,DimSum_load!$1:$1,0),0),"")</f>
        <v/>
      </c>
      <c r="E398" s="77" t="str">
        <f>IFERROR(VLOOKUP($A398,DimSum_load!$A:$X,MATCH(DimSum!E$1,DimSum_load!$1:$1,0),0),"")</f>
        <v/>
      </c>
      <c r="F398" s="75" t="str">
        <f>IFERROR(VLOOKUP($A398,DimSum_load!$A:$X,MATCH(DimSum!F$1,DimSum_load!$1:$1,0),0),"")</f>
        <v/>
      </c>
      <c r="G398" s="75" t="str">
        <f>IFERROR(VLOOKUP($A398,DimSum_load!$A:$X,MATCH(DimSum!G$1,DimSum_load!$1:$1,0),0),"")</f>
        <v/>
      </c>
      <c r="H398" s="75" t="str">
        <f>IFERROR(VLOOKUP($A398,DimSum_load!$A:$X,MATCH(DimSum!H$1,DimSum_load!$1:$1,0),0),"")</f>
        <v/>
      </c>
      <c r="I398" s="77" t="str">
        <f>IFERROR(VLOOKUP($A398,DimSum_load!$A:$X,MATCH(DimSum!I$1,DimSum_load!$1:$1,0),0),"")</f>
        <v/>
      </c>
      <c r="J398" s="76" t="str">
        <f>IFERROR(VLOOKUP($A398,DimSum_load!$A:$X,MATCH(DimSum!J$1,DimSum_load!$1:$1,0),0),"")</f>
        <v/>
      </c>
      <c r="K398" s="76" t="str">
        <f>IFERROR(VLOOKUP($A398,DimSum_load!$A:$X,MATCH(DimSum!K$1,DimSum_load!$1:$1,0),0),"")</f>
        <v/>
      </c>
      <c r="L398" s="76" t="str">
        <f>IFERROR(VLOOKUP($A398,DimSum_load!$A:$X,MATCH(DimSum!L$1,DimSum_load!$1:$1,0),0),"")</f>
        <v/>
      </c>
      <c r="M398" s="76" t="str">
        <f>IFERROR(VLOOKUP($A398,DimSum_load!$A:$X,MATCH(DimSum!M$1,DimSum_load!$1:$1,0),0),"")</f>
        <v/>
      </c>
      <c r="N398" s="127" t="str">
        <f>IFERROR(VLOOKUP($A398,DimSum_load!$A:$X,MATCH(DimSum!$N$1,DimSum_load!$1:$1,0),0),"")</f>
        <v/>
      </c>
    </row>
    <row r="399" spans="1:14" x14ac:dyDescent="0.25">
      <c r="A399" s="74" t="str">
        <f>IFERROR(DimSum[[#This Row],[Index]],"")</f>
        <v/>
      </c>
      <c r="B399" s="75" t="str">
        <f>IFERROR(VLOOKUP($A399,DimSum_load!$A:$X,MATCH(DimSum!B$1,DimSum_load!$1:$1,0),0),"")</f>
        <v/>
      </c>
      <c r="C399" s="79" t="str">
        <f>IFERROR(VLOOKUP($A399,DimSum_load!$A:$X,MATCH(DimSum!C$1,DimSum_load!$1:$1,0),0),"")</f>
        <v/>
      </c>
      <c r="D399" s="75" t="str">
        <f>IFERROR(VLOOKUP($A399,DimSum_load!$A:$X,MATCH(DimSum!D$1,DimSum_load!$1:$1,0),0),"")</f>
        <v/>
      </c>
      <c r="E399" s="77" t="str">
        <f>IFERROR(VLOOKUP($A399,DimSum_load!$A:$X,MATCH(DimSum!E$1,DimSum_load!$1:$1,0),0),"")</f>
        <v/>
      </c>
      <c r="F399" s="75" t="str">
        <f>IFERROR(VLOOKUP($A399,DimSum_load!$A:$X,MATCH(DimSum!F$1,DimSum_load!$1:$1,0),0),"")</f>
        <v/>
      </c>
      <c r="G399" s="75" t="str">
        <f>IFERROR(VLOOKUP($A399,DimSum_load!$A:$X,MATCH(DimSum!G$1,DimSum_load!$1:$1,0),0),"")</f>
        <v/>
      </c>
      <c r="H399" s="75" t="str">
        <f>IFERROR(VLOOKUP($A399,DimSum_load!$A:$X,MATCH(DimSum!H$1,DimSum_load!$1:$1,0),0),"")</f>
        <v/>
      </c>
      <c r="I399" s="77" t="str">
        <f>IFERROR(VLOOKUP($A399,DimSum_load!$A:$X,MATCH(DimSum!I$1,DimSum_load!$1:$1,0),0),"")</f>
        <v/>
      </c>
      <c r="J399" s="76" t="str">
        <f>IFERROR(VLOOKUP($A399,DimSum_load!$A:$X,MATCH(DimSum!J$1,DimSum_load!$1:$1,0),0),"")</f>
        <v/>
      </c>
      <c r="K399" s="76" t="str">
        <f>IFERROR(VLOOKUP($A399,DimSum_load!$A:$X,MATCH(DimSum!K$1,DimSum_load!$1:$1,0),0),"")</f>
        <v/>
      </c>
      <c r="L399" s="76" t="str">
        <f>IFERROR(VLOOKUP($A399,DimSum_load!$A:$X,MATCH(DimSum!L$1,DimSum_load!$1:$1,0),0),"")</f>
        <v/>
      </c>
      <c r="M399" s="76" t="str">
        <f>IFERROR(VLOOKUP($A399,DimSum_load!$A:$X,MATCH(DimSum!M$1,DimSum_load!$1:$1,0),0),"")</f>
        <v/>
      </c>
      <c r="N399" s="127" t="str">
        <f>IFERROR(VLOOKUP($A399,DimSum_load!$A:$X,MATCH(DimSum!$N$1,DimSum_load!$1:$1,0),0),"")</f>
        <v/>
      </c>
    </row>
    <row r="400" spans="1:14" x14ac:dyDescent="0.25">
      <c r="A400" s="74" t="str">
        <f>IFERROR(DimSum[[#This Row],[Index]],"")</f>
        <v/>
      </c>
      <c r="B400" s="75" t="str">
        <f>IFERROR(VLOOKUP($A400,DimSum_load!$A:$X,MATCH(DimSum!B$1,DimSum_load!$1:$1,0),0),"")</f>
        <v/>
      </c>
      <c r="C400" s="79" t="str">
        <f>IFERROR(VLOOKUP($A400,DimSum_load!$A:$X,MATCH(DimSum!C$1,DimSum_load!$1:$1,0),0),"")</f>
        <v/>
      </c>
      <c r="D400" s="75" t="str">
        <f>IFERROR(VLOOKUP($A400,DimSum_load!$A:$X,MATCH(DimSum!D$1,DimSum_load!$1:$1,0),0),"")</f>
        <v/>
      </c>
      <c r="E400" s="77" t="str">
        <f>IFERROR(VLOOKUP($A400,DimSum_load!$A:$X,MATCH(DimSum!E$1,DimSum_load!$1:$1,0),0),"")</f>
        <v/>
      </c>
      <c r="F400" s="75" t="str">
        <f>IFERROR(VLOOKUP($A400,DimSum_load!$A:$X,MATCH(DimSum!F$1,DimSum_load!$1:$1,0),0),"")</f>
        <v/>
      </c>
      <c r="G400" s="75" t="str">
        <f>IFERROR(VLOOKUP($A400,DimSum_load!$A:$X,MATCH(DimSum!G$1,DimSum_load!$1:$1,0),0),"")</f>
        <v/>
      </c>
      <c r="H400" s="75" t="str">
        <f>IFERROR(VLOOKUP($A400,DimSum_load!$A:$X,MATCH(DimSum!H$1,DimSum_load!$1:$1,0),0),"")</f>
        <v/>
      </c>
      <c r="I400" s="77" t="str">
        <f>IFERROR(VLOOKUP($A400,DimSum_load!$A:$X,MATCH(DimSum!I$1,DimSum_load!$1:$1,0),0),"")</f>
        <v/>
      </c>
      <c r="J400" s="76" t="str">
        <f>IFERROR(VLOOKUP($A400,DimSum_load!$A:$X,MATCH(DimSum!J$1,DimSum_load!$1:$1,0),0),"")</f>
        <v/>
      </c>
      <c r="K400" s="76" t="str">
        <f>IFERROR(VLOOKUP($A400,DimSum_load!$A:$X,MATCH(DimSum!K$1,DimSum_load!$1:$1,0),0),"")</f>
        <v/>
      </c>
      <c r="L400" s="76" t="str">
        <f>IFERROR(VLOOKUP($A400,DimSum_load!$A:$X,MATCH(DimSum!L$1,DimSum_load!$1:$1,0),0),"")</f>
        <v/>
      </c>
      <c r="M400" s="76" t="str">
        <f>IFERROR(VLOOKUP($A400,DimSum_load!$A:$X,MATCH(DimSum!M$1,DimSum_load!$1:$1,0),0),"")</f>
        <v/>
      </c>
      <c r="N400" s="127" t="str">
        <f>IFERROR(VLOOKUP($A400,DimSum_load!$A:$X,MATCH(DimSum!$N$1,DimSum_load!$1:$1,0),0),"")</f>
        <v/>
      </c>
    </row>
    <row r="401" spans="1:14" x14ac:dyDescent="0.25">
      <c r="A401" s="74" t="str">
        <f>IFERROR(DimSum[[#This Row],[Index]],"")</f>
        <v/>
      </c>
      <c r="B401" s="75" t="str">
        <f>IFERROR(VLOOKUP($A401,DimSum_load!$A:$X,MATCH(DimSum!B$1,DimSum_load!$1:$1,0),0),"")</f>
        <v/>
      </c>
      <c r="C401" s="79" t="str">
        <f>IFERROR(VLOOKUP($A401,DimSum_load!$A:$X,MATCH(DimSum!C$1,DimSum_load!$1:$1,0),0),"")</f>
        <v/>
      </c>
      <c r="D401" s="75" t="str">
        <f>IFERROR(VLOOKUP($A401,DimSum_load!$A:$X,MATCH(DimSum!D$1,DimSum_load!$1:$1,0),0),"")</f>
        <v/>
      </c>
      <c r="E401" s="77" t="str">
        <f>IFERROR(VLOOKUP($A401,DimSum_load!$A:$X,MATCH(DimSum!E$1,DimSum_load!$1:$1,0),0),"")</f>
        <v/>
      </c>
      <c r="F401" s="75" t="str">
        <f>IFERROR(VLOOKUP($A401,DimSum_load!$A:$X,MATCH(DimSum!F$1,DimSum_load!$1:$1,0),0),"")</f>
        <v/>
      </c>
      <c r="G401" s="75" t="str">
        <f>IFERROR(VLOOKUP($A401,DimSum_load!$A:$X,MATCH(DimSum!G$1,DimSum_load!$1:$1,0),0),"")</f>
        <v/>
      </c>
      <c r="H401" s="75" t="str">
        <f>IFERROR(VLOOKUP($A401,DimSum_load!$A:$X,MATCH(DimSum!H$1,DimSum_load!$1:$1,0),0),"")</f>
        <v/>
      </c>
      <c r="I401" s="77" t="str">
        <f>IFERROR(VLOOKUP($A401,DimSum_load!$A:$X,MATCH(DimSum!I$1,DimSum_load!$1:$1,0),0),"")</f>
        <v/>
      </c>
      <c r="J401" s="76" t="str">
        <f>IFERROR(VLOOKUP($A401,DimSum_load!$A:$X,MATCH(DimSum!J$1,DimSum_load!$1:$1,0),0),"")</f>
        <v/>
      </c>
      <c r="K401" s="76" t="str">
        <f>IFERROR(VLOOKUP($A401,DimSum_load!$A:$X,MATCH(DimSum!K$1,DimSum_load!$1:$1,0),0),"")</f>
        <v/>
      </c>
      <c r="L401" s="76" t="str">
        <f>IFERROR(VLOOKUP($A401,DimSum_load!$A:$X,MATCH(DimSum!L$1,DimSum_load!$1:$1,0),0),"")</f>
        <v/>
      </c>
      <c r="M401" s="76" t="str">
        <f>IFERROR(VLOOKUP($A401,DimSum_load!$A:$X,MATCH(DimSum!M$1,DimSum_load!$1:$1,0),0),"")</f>
        <v/>
      </c>
      <c r="N401" s="127" t="str">
        <f>IFERROR(VLOOKUP($A401,DimSum_load!$A:$X,MATCH(DimSum!$N$1,DimSum_load!$1:$1,0),0),"")</f>
        <v/>
      </c>
    </row>
    <row r="402" spans="1:14" x14ac:dyDescent="0.25">
      <c r="A402" s="74" t="str">
        <f>IFERROR(DimSum[[#This Row],[Index]],"")</f>
        <v/>
      </c>
      <c r="B402" s="75" t="str">
        <f>IFERROR(VLOOKUP($A402,DimSum_load!$A:$X,MATCH(DimSum!B$1,DimSum_load!$1:$1,0),0),"")</f>
        <v/>
      </c>
      <c r="C402" s="79" t="str">
        <f>IFERROR(VLOOKUP($A402,DimSum_load!$A:$X,MATCH(DimSum!C$1,DimSum_load!$1:$1,0),0),"")</f>
        <v/>
      </c>
      <c r="D402" s="75" t="str">
        <f>IFERROR(VLOOKUP($A402,DimSum_load!$A:$X,MATCH(DimSum!D$1,DimSum_load!$1:$1,0),0),"")</f>
        <v/>
      </c>
      <c r="E402" s="77" t="str">
        <f>IFERROR(VLOOKUP($A402,DimSum_load!$A:$X,MATCH(DimSum!E$1,DimSum_load!$1:$1,0),0),"")</f>
        <v/>
      </c>
      <c r="F402" s="75" t="str">
        <f>IFERROR(VLOOKUP($A402,DimSum_load!$A:$X,MATCH(DimSum!F$1,DimSum_load!$1:$1,0),0),"")</f>
        <v/>
      </c>
      <c r="G402" s="75" t="str">
        <f>IFERROR(VLOOKUP($A402,DimSum_load!$A:$X,MATCH(DimSum!G$1,DimSum_load!$1:$1,0),0),"")</f>
        <v/>
      </c>
      <c r="H402" s="75" t="str">
        <f>IFERROR(VLOOKUP($A402,DimSum_load!$A:$X,MATCH(DimSum!H$1,DimSum_load!$1:$1,0),0),"")</f>
        <v/>
      </c>
      <c r="I402" s="77" t="str">
        <f>IFERROR(VLOOKUP($A402,DimSum_load!$A:$X,MATCH(DimSum!I$1,DimSum_load!$1:$1,0),0),"")</f>
        <v/>
      </c>
      <c r="J402" s="76" t="str">
        <f>IFERROR(VLOOKUP($A402,DimSum_load!$A:$X,MATCH(DimSum!J$1,DimSum_load!$1:$1,0),0),"")</f>
        <v/>
      </c>
      <c r="K402" s="76" t="str">
        <f>IFERROR(VLOOKUP($A402,DimSum_load!$A:$X,MATCH(DimSum!K$1,DimSum_load!$1:$1,0),0),"")</f>
        <v/>
      </c>
      <c r="L402" s="76" t="str">
        <f>IFERROR(VLOOKUP($A402,DimSum_load!$A:$X,MATCH(DimSum!L$1,DimSum_load!$1:$1,0),0),"")</f>
        <v/>
      </c>
      <c r="M402" s="76" t="str">
        <f>IFERROR(VLOOKUP($A402,DimSum_load!$A:$X,MATCH(DimSum!M$1,DimSum_load!$1:$1,0),0),"")</f>
        <v/>
      </c>
      <c r="N402" s="127" t="str">
        <f>IFERROR(VLOOKUP($A402,DimSum_load!$A:$X,MATCH(DimSum!$N$1,DimSum_load!$1:$1,0),0),"")</f>
        <v/>
      </c>
    </row>
    <row r="403" spans="1:14" x14ac:dyDescent="0.25">
      <c r="A403" s="74" t="str">
        <f>IFERROR(DimSum[[#This Row],[Index]],"")</f>
        <v/>
      </c>
      <c r="B403" s="75" t="str">
        <f>IFERROR(VLOOKUP($A403,DimSum_load!$A:$X,MATCH(DimSum!B$1,DimSum_load!$1:$1,0),0),"")</f>
        <v/>
      </c>
      <c r="C403" s="79" t="str">
        <f>IFERROR(VLOOKUP($A403,DimSum_load!$A:$X,MATCH(DimSum!C$1,DimSum_load!$1:$1,0),0),"")</f>
        <v/>
      </c>
      <c r="D403" s="75" t="str">
        <f>IFERROR(VLOOKUP($A403,DimSum_load!$A:$X,MATCH(DimSum!D$1,DimSum_load!$1:$1,0),0),"")</f>
        <v/>
      </c>
      <c r="E403" s="77" t="str">
        <f>IFERROR(VLOOKUP($A403,DimSum_load!$A:$X,MATCH(DimSum!E$1,DimSum_load!$1:$1,0),0),"")</f>
        <v/>
      </c>
      <c r="F403" s="75" t="str">
        <f>IFERROR(VLOOKUP($A403,DimSum_load!$A:$X,MATCH(DimSum!F$1,DimSum_load!$1:$1,0),0),"")</f>
        <v/>
      </c>
      <c r="G403" s="75" t="str">
        <f>IFERROR(VLOOKUP($A403,DimSum_load!$A:$X,MATCH(DimSum!G$1,DimSum_load!$1:$1,0),0),"")</f>
        <v/>
      </c>
      <c r="H403" s="75" t="str">
        <f>IFERROR(VLOOKUP($A403,DimSum_load!$A:$X,MATCH(DimSum!H$1,DimSum_load!$1:$1,0),0),"")</f>
        <v/>
      </c>
      <c r="I403" s="77" t="str">
        <f>IFERROR(VLOOKUP($A403,DimSum_load!$A:$X,MATCH(DimSum!I$1,DimSum_load!$1:$1,0),0),"")</f>
        <v/>
      </c>
      <c r="J403" s="76" t="str">
        <f>IFERROR(VLOOKUP($A403,DimSum_load!$A:$X,MATCH(DimSum!J$1,DimSum_load!$1:$1,0),0),"")</f>
        <v/>
      </c>
      <c r="K403" s="76" t="str">
        <f>IFERROR(VLOOKUP($A403,DimSum_load!$A:$X,MATCH(DimSum!K$1,DimSum_load!$1:$1,0),0),"")</f>
        <v/>
      </c>
      <c r="L403" s="76" t="str">
        <f>IFERROR(VLOOKUP($A403,DimSum_load!$A:$X,MATCH(DimSum!L$1,DimSum_load!$1:$1,0),0),"")</f>
        <v/>
      </c>
      <c r="M403" s="76" t="str">
        <f>IFERROR(VLOOKUP($A403,DimSum_load!$A:$X,MATCH(DimSum!M$1,DimSum_load!$1:$1,0),0),"")</f>
        <v/>
      </c>
      <c r="N403" s="127" t="str">
        <f>IFERROR(VLOOKUP($A403,DimSum_load!$A:$X,MATCH(DimSum!$N$1,DimSum_load!$1:$1,0),0),"")</f>
        <v/>
      </c>
    </row>
    <row r="404" spans="1:14" x14ac:dyDescent="0.25">
      <c r="A404" s="74" t="str">
        <f>IFERROR(DimSum[[#This Row],[Index]],"")</f>
        <v/>
      </c>
      <c r="B404" s="75" t="str">
        <f>IFERROR(VLOOKUP($A404,DimSum_load!$A:$X,MATCH(DimSum!B$1,DimSum_load!$1:$1,0),0),"")</f>
        <v/>
      </c>
      <c r="C404" s="79" t="str">
        <f>IFERROR(VLOOKUP($A404,DimSum_load!$A:$X,MATCH(DimSum!C$1,DimSum_load!$1:$1,0),0),"")</f>
        <v/>
      </c>
      <c r="D404" s="75" t="str">
        <f>IFERROR(VLOOKUP($A404,DimSum_load!$A:$X,MATCH(DimSum!D$1,DimSum_load!$1:$1,0),0),"")</f>
        <v/>
      </c>
      <c r="E404" s="77" t="str">
        <f>IFERROR(VLOOKUP($A404,DimSum_load!$A:$X,MATCH(DimSum!E$1,DimSum_load!$1:$1,0),0),"")</f>
        <v/>
      </c>
      <c r="F404" s="75" t="str">
        <f>IFERROR(VLOOKUP($A404,DimSum_load!$A:$X,MATCH(DimSum!F$1,DimSum_load!$1:$1,0),0),"")</f>
        <v/>
      </c>
      <c r="G404" s="75" t="str">
        <f>IFERROR(VLOOKUP($A404,DimSum_load!$A:$X,MATCH(DimSum!G$1,DimSum_load!$1:$1,0),0),"")</f>
        <v/>
      </c>
      <c r="H404" s="75" t="str">
        <f>IFERROR(VLOOKUP($A404,DimSum_load!$A:$X,MATCH(DimSum!H$1,DimSum_load!$1:$1,0),0),"")</f>
        <v/>
      </c>
      <c r="I404" s="77" t="str">
        <f>IFERROR(VLOOKUP($A404,DimSum_load!$A:$X,MATCH(DimSum!I$1,DimSum_load!$1:$1,0),0),"")</f>
        <v/>
      </c>
      <c r="J404" s="76" t="str">
        <f>IFERROR(VLOOKUP($A404,DimSum_load!$A:$X,MATCH(DimSum!J$1,DimSum_load!$1:$1,0),0),"")</f>
        <v/>
      </c>
      <c r="K404" s="76" t="str">
        <f>IFERROR(VLOOKUP($A404,DimSum_load!$A:$X,MATCH(DimSum!K$1,DimSum_load!$1:$1,0),0),"")</f>
        <v/>
      </c>
      <c r="L404" s="76" t="str">
        <f>IFERROR(VLOOKUP($A404,DimSum_load!$A:$X,MATCH(DimSum!L$1,DimSum_load!$1:$1,0),0),"")</f>
        <v/>
      </c>
      <c r="M404" s="76" t="str">
        <f>IFERROR(VLOOKUP($A404,DimSum_load!$A:$X,MATCH(DimSum!M$1,DimSum_load!$1:$1,0),0),"")</f>
        <v/>
      </c>
      <c r="N404" s="127" t="str">
        <f>IFERROR(VLOOKUP($A404,DimSum_load!$A:$X,MATCH(DimSum!$N$1,DimSum_load!$1:$1,0),0),"")</f>
        <v/>
      </c>
    </row>
    <row r="405" spans="1:14" x14ac:dyDescent="0.25">
      <c r="A405" s="74" t="str">
        <f>IFERROR(DimSum[[#This Row],[Index]],"")</f>
        <v/>
      </c>
      <c r="B405" s="75" t="str">
        <f>IFERROR(VLOOKUP($A405,DimSum_load!$A:$X,MATCH(DimSum!B$1,DimSum_load!$1:$1,0),0),"")</f>
        <v/>
      </c>
      <c r="C405" s="79" t="str">
        <f>IFERROR(VLOOKUP($A405,DimSum_load!$A:$X,MATCH(DimSum!C$1,DimSum_load!$1:$1,0),0),"")</f>
        <v/>
      </c>
      <c r="D405" s="75" t="str">
        <f>IFERROR(VLOOKUP($A405,DimSum_load!$A:$X,MATCH(DimSum!D$1,DimSum_load!$1:$1,0),0),"")</f>
        <v/>
      </c>
      <c r="E405" s="77" t="str">
        <f>IFERROR(VLOOKUP($A405,DimSum_load!$A:$X,MATCH(DimSum!E$1,DimSum_load!$1:$1,0),0),"")</f>
        <v/>
      </c>
      <c r="F405" s="75" t="str">
        <f>IFERROR(VLOOKUP($A405,DimSum_load!$A:$X,MATCH(DimSum!F$1,DimSum_load!$1:$1,0),0),"")</f>
        <v/>
      </c>
      <c r="G405" s="75" t="str">
        <f>IFERROR(VLOOKUP($A405,DimSum_load!$A:$X,MATCH(DimSum!G$1,DimSum_load!$1:$1,0),0),"")</f>
        <v/>
      </c>
      <c r="H405" s="75" t="str">
        <f>IFERROR(VLOOKUP($A405,DimSum_load!$A:$X,MATCH(DimSum!H$1,DimSum_load!$1:$1,0),0),"")</f>
        <v/>
      </c>
      <c r="I405" s="77" t="str">
        <f>IFERROR(VLOOKUP($A405,DimSum_load!$A:$X,MATCH(DimSum!I$1,DimSum_load!$1:$1,0),0),"")</f>
        <v/>
      </c>
      <c r="J405" s="76" t="str">
        <f>IFERROR(VLOOKUP($A405,DimSum_load!$A:$X,MATCH(DimSum!J$1,DimSum_load!$1:$1,0),0),"")</f>
        <v/>
      </c>
      <c r="K405" s="76" t="str">
        <f>IFERROR(VLOOKUP($A405,DimSum_load!$A:$X,MATCH(DimSum!K$1,DimSum_load!$1:$1,0),0),"")</f>
        <v/>
      </c>
      <c r="L405" s="76" t="str">
        <f>IFERROR(VLOOKUP($A405,DimSum_load!$A:$X,MATCH(DimSum!L$1,DimSum_load!$1:$1,0),0),"")</f>
        <v/>
      </c>
      <c r="M405" s="76" t="str">
        <f>IFERROR(VLOOKUP($A405,DimSum_load!$A:$X,MATCH(DimSum!M$1,DimSum_load!$1:$1,0),0),"")</f>
        <v/>
      </c>
      <c r="N405" s="127" t="str">
        <f>IFERROR(VLOOKUP($A405,DimSum_load!$A:$X,MATCH(DimSum!$N$1,DimSum_load!$1:$1,0),0),"")</f>
        <v/>
      </c>
    </row>
    <row r="406" spans="1:14" x14ac:dyDescent="0.25">
      <c r="A406" s="74" t="str">
        <f>IFERROR(DimSum[[#This Row],[Index]],"")</f>
        <v/>
      </c>
      <c r="B406" s="75" t="str">
        <f>IFERROR(VLOOKUP($A406,DimSum_load!$A:$X,MATCH(DimSum!B$1,DimSum_load!$1:$1,0),0),"")</f>
        <v/>
      </c>
      <c r="C406" s="79" t="str">
        <f>IFERROR(VLOOKUP($A406,DimSum_load!$A:$X,MATCH(DimSum!C$1,DimSum_load!$1:$1,0),0),"")</f>
        <v/>
      </c>
      <c r="D406" s="75" t="str">
        <f>IFERROR(VLOOKUP($A406,DimSum_load!$A:$X,MATCH(DimSum!D$1,DimSum_load!$1:$1,0),0),"")</f>
        <v/>
      </c>
      <c r="E406" s="77" t="str">
        <f>IFERROR(VLOOKUP($A406,DimSum_load!$A:$X,MATCH(DimSum!E$1,DimSum_load!$1:$1,0),0),"")</f>
        <v/>
      </c>
      <c r="F406" s="75" t="str">
        <f>IFERROR(VLOOKUP($A406,DimSum_load!$A:$X,MATCH(DimSum!F$1,DimSum_load!$1:$1,0),0),"")</f>
        <v/>
      </c>
      <c r="G406" s="75" t="str">
        <f>IFERROR(VLOOKUP($A406,DimSum_load!$A:$X,MATCH(DimSum!G$1,DimSum_load!$1:$1,0),0),"")</f>
        <v/>
      </c>
      <c r="H406" s="75" t="str">
        <f>IFERROR(VLOOKUP($A406,DimSum_load!$A:$X,MATCH(DimSum!H$1,DimSum_load!$1:$1,0),0),"")</f>
        <v/>
      </c>
      <c r="I406" s="77" t="str">
        <f>IFERROR(VLOOKUP($A406,DimSum_load!$A:$X,MATCH(DimSum!I$1,DimSum_load!$1:$1,0),0),"")</f>
        <v/>
      </c>
      <c r="J406" s="76" t="str">
        <f>IFERROR(VLOOKUP($A406,DimSum_load!$A:$X,MATCH(DimSum!J$1,DimSum_load!$1:$1,0),0),"")</f>
        <v/>
      </c>
      <c r="K406" s="76" t="str">
        <f>IFERROR(VLOOKUP($A406,DimSum_load!$A:$X,MATCH(DimSum!K$1,DimSum_load!$1:$1,0),0),"")</f>
        <v/>
      </c>
      <c r="L406" s="76" t="str">
        <f>IFERROR(VLOOKUP($A406,DimSum_load!$A:$X,MATCH(DimSum!L$1,DimSum_load!$1:$1,0),0),"")</f>
        <v/>
      </c>
      <c r="M406" s="76" t="str">
        <f>IFERROR(VLOOKUP($A406,DimSum_load!$A:$X,MATCH(DimSum!M$1,DimSum_load!$1:$1,0),0),"")</f>
        <v/>
      </c>
      <c r="N406" s="127" t="str">
        <f>IFERROR(VLOOKUP($A406,DimSum_load!$A:$X,MATCH(DimSum!$N$1,DimSum_load!$1:$1,0),0),"")</f>
        <v/>
      </c>
    </row>
    <row r="407" spans="1:14" x14ac:dyDescent="0.25">
      <c r="A407" s="74" t="str">
        <f>IFERROR(DimSum[[#This Row],[Index]],"")</f>
        <v/>
      </c>
      <c r="B407" s="75" t="str">
        <f>IFERROR(VLOOKUP($A407,DimSum_load!$A:$X,MATCH(DimSum!B$1,DimSum_load!$1:$1,0),0),"")</f>
        <v/>
      </c>
      <c r="C407" s="79" t="str">
        <f>IFERROR(VLOOKUP($A407,DimSum_load!$A:$X,MATCH(DimSum!C$1,DimSum_load!$1:$1,0),0),"")</f>
        <v/>
      </c>
      <c r="D407" s="75" t="str">
        <f>IFERROR(VLOOKUP($A407,DimSum_load!$A:$X,MATCH(DimSum!D$1,DimSum_load!$1:$1,0),0),"")</f>
        <v/>
      </c>
      <c r="E407" s="77" t="str">
        <f>IFERROR(VLOOKUP($A407,DimSum_load!$A:$X,MATCH(DimSum!E$1,DimSum_load!$1:$1,0),0),"")</f>
        <v/>
      </c>
      <c r="F407" s="75" t="str">
        <f>IFERROR(VLOOKUP($A407,DimSum_load!$A:$X,MATCH(DimSum!F$1,DimSum_load!$1:$1,0),0),"")</f>
        <v/>
      </c>
      <c r="G407" s="75" t="str">
        <f>IFERROR(VLOOKUP($A407,DimSum_load!$A:$X,MATCH(DimSum!G$1,DimSum_load!$1:$1,0),0),"")</f>
        <v/>
      </c>
      <c r="H407" s="75" t="str">
        <f>IFERROR(VLOOKUP($A407,DimSum_load!$A:$X,MATCH(DimSum!H$1,DimSum_load!$1:$1,0),0),"")</f>
        <v/>
      </c>
      <c r="I407" s="77" t="str">
        <f>IFERROR(VLOOKUP($A407,DimSum_load!$A:$X,MATCH(DimSum!I$1,DimSum_load!$1:$1,0),0),"")</f>
        <v/>
      </c>
      <c r="J407" s="76" t="str">
        <f>IFERROR(VLOOKUP($A407,DimSum_load!$A:$X,MATCH(DimSum!J$1,DimSum_load!$1:$1,0),0),"")</f>
        <v/>
      </c>
      <c r="K407" s="76" t="str">
        <f>IFERROR(VLOOKUP($A407,DimSum_load!$A:$X,MATCH(DimSum!K$1,DimSum_load!$1:$1,0),0),"")</f>
        <v/>
      </c>
      <c r="L407" s="76" t="str">
        <f>IFERROR(VLOOKUP($A407,DimSum_load!$A:$X,MATCH(DimSum!L$1,DimSum_load!$1:$1,0),0),"")</f>
        <v/>
      </c>
      <c r="M407" s="76" t="str">
        <f>IFERROR(VLOOKUP($A407,DimSum_load!$A:$X,MATCH(DimSum!M$1,DimSum_load!$1:$1,0),0),"")</f>
        <v/>
      </c>
      <c r="N407" s="127" t="str">
        <f>IFERROR(VLOOKUP($A407,DimSum_load!$A:$X,MATCH(DimSum!$N$1,DimSum_load!$1:$1,0),0),"")</f>
        <v/>
      </c>
    </row>
    <row r="408" spans="1:14" x14ac:dyDescent="0.25">
      <c r="A408" s="74" t="str">
        <f>IFERROR(DimSum[[#This Row],[Index]],"")</f>
        <v/>
      </c>
      <c r="B408" s="75" t="str">
        <f>IFERROR(VLOOKUP($A408,DimSum_load!$A:$X,MATCH(DimSum!B$1,DimSum_load!$1:$1,0),0),"")</f>
        <v/>
      </c>
      <c r="C408" s="79" t="str">
        <f>IFERROR(VLOOKUP($A408,DimSum_load!$A:$X,MATCH(DimSum!C$1,DimSum_load!$1:$1,0),0),"")</f>
        <v/>
      </c>
      <c r="D408" s="75" t="str">
        <f>IFERROR(VLOOKUP($A408,DimSum_load!$A:$X,MATCH(DimSum!D$1,DimSum_load!$1:$1,0),0),"")</f>
        <v/>
      </c>
      <c r="E408" s="77" t="str">
        <f>IFERROR(VLOOKUP($A408,DimSum_load!$A:$X,MATCH(DimSum!E$1,DimSum_load!$1:$1,0),0),"")</f>
        <v/>
      </c>
      <c r="F408" s="75" t="str">
        <f>IFERROR(VLOOKUP($A408,DimSum_load!$A:$X,MATCH(DimSum!F$1,DimSum_load!$1:$1,0),0),"")</f>
        <v/>
      </c>
      <c r="G408" s="75" t="str">
        <f>IFERROR(VLOOKUP($A408,DimSum_load!$A:$X,MATCH(DimSum!G$1,DimSum_load!$1:$1,0),0),"")</f>
        <v/>
      </c>
      <c r="H408" s="75" t="str">
        <f>IFERROR(VLOOKUP($A408,DimSum_load!$A:$X,MATCH(DimSum!H$1,DimSum_load!$1:$1,0),0),"")</f>
        <v/>
      </c>
      <c r="I408" s="77" t="str">
        <f>IFERROR(VLOOKUP($A408,DimSum_load!$A:$X,MATCH(DimSum!I$1,DimSum_load!$1:$1,0),0),"")</f>
        <v/>
      </c>
      <c r="J408" s="76" t="str">
        <f>IFERROR(VLOOKUP($A408,DimSum_load!$A:$X,MATCH(DimSum!J$1,DimSum_load!$1:$1,0),0),"")</f>
        <v/>
      </c>
      <c r="K408" s="76" t="str">
        <f>IFERROR(VLOOKUP($A408,DimSum_load!$A:$X,MATCH(DimSum!K$1,DimSum_load!$1:$1,0),0),"")</f>
        <v/>
      </c>
      <c r="L408" s="76" t="str">
        <f>IFERROR(VLOOKUP($A408,DimSum_load!$A:$X,MATCH(DimSum!L$1,DimSum_load!$1:$1,0),0),"")</f>
        <v/>
      </c>
      <c r="M408" s="76" t="str">
        <f>IFERROR(VLOOKUP($A408,DimSum_load!$A:$X,MATCH(DimSum!M$1,DimSum_load!$1:$1,0),0),"")</f>
        <v/>
      </c>
      <c r="N408" s="127" t="str">
        <f>IFERROR(VLOOKUP($A408,DimSum_load!$A:$X,MATCH(DimSum!$N$1,DimSum_load!$1:$1,0),0),"")</f>
        <v/>
      </c>
    </row>
    <row r="409" spans="1:14" x14ac:dyDescent="0.25">
      <c r="A409" s="74" t="str">
        <f>IFERROR(DimSum[[#This Row],[Index]],"")</f>
        <v/>
      </c>
      <c r="B409" s="75" t="str">
        <f>IFERROR(VLOOKUP($A409,DimSum_load!$A:$X,MATCH(DimSum!B$1,DimSum_load!$1:$1,0),0),"")</f>
        <v/>
      </c>
      <c r="C409" s="79" t="str">
        <f>IFERROR(VLOOKUP($A409,DimSum_load!$A:$X,MATCH(DimSum!C$1,DimSum_load!$1:$1,0),0),"")</f>
        <v/>
      </c>
      <c r="D409" s="75" t="str">
        <f>IFERROR(VLOOKUP($A409,DimSum_load!$A:$X,MATCH(DimSum!D$1,DimSum_load!$1:$1,0),0),"")</f>
        <v/>
      </c>
      <c r="E409" s="77" t="str">
        <f>IFERROR(VLOOKUP($A409,DimSum_load!$A:$X,MATCH(DimSum!E$1,DimSum_load!$1:$1,0),0),"")</f>
        <v/>
      </c>
      <c r="F409" s="75" t="str">
        <f>IFERROR(VLOOKUP($A409,DimSum_load!$A:$X,MATCH(DimSum!F$1,DimSum_load!$1:$1,0),0),"")</f>
        <v/>
      </c>
      <c r="G409" s="75" t="str">
        <f>IFERROR(VLOOKUP($A409,DimSum_load!$A:$X,MATCH(DimSum!G$1,DimSum_load!$1:$1,0),0),"")</f>
        <v/>
      </c>
      <c r="H409" s="75" t="str">
        <f>IFERROR(VLOOKUP($A409,DimSum_load!$A:$X,MATCH(DimSum!H$1,DimSum_load!$1:$1,0),0),"")</f>
        <v/>
      </c>
      <c r="I409" s="77" t="str">
        <f>IFERROR(VLOOKUP($A409,DimSum_load!$A:$X,MATCH(DimSum!I$1,DimSum_load!$1:$1,0),0),"")</f>
        <v/>
      </c>
      <c r="J409" s="76" t="str">
        <f>IFERROR(VLOOKUP($A409,DimSum_load!$A:$X,MATCH(DimSum!J$1,DimSum_load!$1:$1,0),0),"")</f>
        <v/>
      </c>
      <c r="K409" s="76" t="str">
        <f>IFERROR(VLOOKUP($A409,DimSum_load!$A:$X,MATCH(DimSum!K$1,DimSum_load!$1:$1,0),0),"")</f>
        <v/>
      </c>
      <c r="L409" s="76" t="str">
        <f>IFERROR(VLOOKUP($A409,DimSum_load!$A:$X,MATCH(DimSum!L$1,DimSum_load!$1:$1,0),0),"")</f>
        <v/>
      </c>
      <c r="M409" s="76" t="str">
        <f>IFERROR(VLOOKUP($A409,DimSum_load!$A:$X,MATCH(DimSum!M$1,DimSum_load!$1:$1,0),0),"")</f>
        <v/>
      </c>
      <c r="N409" s="127" t="str">
        <f>IFERROR(VLOOKUP($A409,DimSum_load!$A:$X,MATCH(DimSum!$N$1,DimSum_load!$1:$1,0),0),"")</f>
        <v/>
      </c>
    </row>
    <row r="410" spans="1:14" x14ac:dyDescent="0.25">
      <c r="A410" s="74" t="str">
        <f>IFERROR(DimSum[[#This Row],[Index]],"")</f>
        <v/>
      </c>
      <c r="B410" s="75" t="str">
        <f>IFERROR(VLOOKUP($A410,DimSum_load!$A:$X,MATCH(DimSum!B$1,DimSum_load!$1:$1,0),0),"")</f>
        <v/>
      </c>
      <c r="C410" s="79" t="str">
        <f>IFERROR(VLOOKUP($A410,DimSum_load!$A:$X,MATCH(DimSum!C$1,DimSum_load!$1:$1,0),0),"")</f>
        <v/>
      </c>
      <c r="D410" s="75" t="str">
        <f>IFERROR(VLOOKUP($A410,DimSum_load!$A:$X,MATCH(DimSum!D$1,DimSum_load!$1:$1,0),0),"")</f>
        <v/>
      </c>
      <c r="E410" s="77" t="str">
        <f>IFERROR(VLOOKUP($A410,DimSum_load!$A:$X,MATCH(DimSum!E$1,DimSum_load!$1:$1,0),0),"")</f>
        <v/>
      </c>
      <c r="F410" s="75" t="str">
        <f>IFERROR(VLOOKUP($A410,DimSum_load!$A:$X,MATCH(DimSum!F$1,DimSum_load!$1:$1,0),0),"")</f>
        <v/>
      </c>
      <c r="G410" s="75" t="str">
        <f>IFERROR(VLOOKUP($A410,DimSum_load!$A:$X,MATCH(DimSum!G$1,DimSum_load!$1:$1,0),0),"")</f>
        <v/>
      </c>
      <c r="H410" s="75" t="str">
        <f>IFERROR(VLOOKUP($A410,DimSum_load!$A:$X,MATCH(DimSum!H$1,DimSum_load!$1:$1,0),0),"")</f>
        <v/>
      </c>
      <c r="I410" s="77" t="str">
        <f>IFERROR(VLOOKUP($A410,DimSum_load!$A:$X,MATCH(DimSum!I$1,DimSum_load!$1:$1,0),0),"")</f>
        <v/>
      </c>
      <c r="J410" s="76" t="str">
        <f>IFERROR(VLOOKUP($A410,DimSum_load!$A:$X,MATCH(DimSum!J$1,DimSum_load!$1:$1,0),0),"")</f>
        <v/>
      </c>
      <c r="K410" s="76" t="str">
        <f>IFERROR(VLOOKUP($A410,DimSum_load!$A:$X,MATCH(DimSum!K$1,DimSum_load!$1:$1,0),0),"")</f>
        <v/>
      </c>
      <c r="L410" s="76" t="str">
        <f>IFERROR(VLOOKUP($A410,DimSum_load!$A:$X,MATCH(DimSum!L$1,DimSum_load!$1:$1,0),0),"")</f>
        <v/>
      </c>
      <c r="M410" s="76" t="str">
        <f>IFERROR(VLOOKUP($A410,DimSum_load!$A:$X,MATCH(DimSum!M$1,DimSum_load!$1:$1,0),0),"")</f>
        <v/>
      </c>
      <c r="N410" s="127" t="str">
        <f>IFERROR(VLOOKUP($A410,DimSum_load!$A:$X,MATCH(DimSum!$N$1,DimSum_load!$1:$1,0),0),"")</f>
        <v/>
      </c>
    </row>
    <row r="411" spans="1:14" x14ac:dyDescent="0.25">
      <c r="A411" s="74" t="str">
        <f>IFERROR(DimSum[[#This Row],[Index]],"")</f>
        <v/>
      </c>
      <c r="B411" s="75" t="str">
        <f>IFERROR(VLOOKUP($A411,DimSum_load!$A:$X,MATCH(DimSum!B$1,DimSum_load!$1:$1,0),0),"")</f>
        <v/>
      </c>
      <c r="C411" s="79" t="str">
        <f>IFERROR(VLOOKUP($A411,DimSum_load!$A:$X,MATCH(DimSum!C$1,DimSum_load!$1:$1,0),0),"")</f>
        <v/>
      </c>
      <c r="D411" s="75" t="str">
        <f>IFERROR(VLOOKUP($A411,DimSum_load!$A:$X,MATCH(DimSum!D$1,DimSum_load!$1:$1,0),0),"")</f>
        <v/>
      </c>
      <c r="E411" s="77" t="str">
        <f>IFERROR(VLOOKUP($A411,DimSum_load!$A:$X,MATCH(DimSum!E$1,DimSum_load!$1:$1,0),0),"")</f>
        <v/>
      </c>
      <c r="F411" s="75" t="str">
        <f>IFERROR(VLOOKUP($A411,DimSum_load!$A:$X,MATCH(DimSum!F$1,DimSum_load!$1:$1,0),0),"")</f>
        <v/>
      </c>
      <c r="G411" s="75" t="str">
        <f>IFERROR(VLOOKUP($A411,DimSum_load!$A:$X,MATCH(DimSum!G$1,DimSum_load!$1:$1,0),0),"")</f>
        <v/>
      </c>
      <c r="H411" s="75" t="str">
        <f>IFERROR(VLOOKUP($A411,DimSum_load!$A:$X,MATCH(DimSum!H$1,DimSum_load!$1:$1,0),0),"")</f>
        <v/>
      </c>
      <c r="I411" s="77" t="str">
        <f>IFERROR(VLOOKUP($A411,DimSum_load!$A:$X,MATCH(DimSum!I$1,DimSum_load!$1:$1,0),0),"")</f>
        <v/>
      </c>
      <c r="J411" s="76" t="str">
        <f>IFERROR(VLOOKUP($A411,DimSum_load!$A:$X,MATCH(DimSum!J$1,DimSum_load!$1:$1,0),0),"")</f>
        <v/>
      </c>
      <c r="K411" s="76" t="str">
        <f>IFERROR(VLOOKUP($A411,DimSum_load!$A:$X,MATCH(DimSum!K$1,DimSum_load!$1:$1,0),0),"")</f>
        <v/>
      </c>
      <c r="L411" s="76" t="str">
        <f>IFERROR(VLOOKUP($A411,DimSum_load!$A:$X,MATCH(DimSum!L$1,DimSum_load!$1:$1,0),0),"")</f>
        <v/>
      </c>
      <c r="M411" s="76" t="str">
        <f>IFERROR(VLOOKUP($A411,DimSum_load!$A:$X,MATCH(DimSum!M$1,DimSum_load!$1:$1,0),0),"")</f>
        <v/>
      </c>
      <c r="N411" s="127" t="str">
        <f>IFERROR(VLOOKUP($A411,DimSum_load!$A:$X,MATCH(DimSum!$N$1,DimSum_load!$1:$1,0),0),"")</f>
        <v/>
      </c>
    </row>
    <row r="412" spans="1:14" x14ac:dyDescent="0.25">
      <c r="A412" s="74" t="str">
        <f>IFERROR(DimSum[[#This Row],[Index]],"")</f>
        <v/>
      </c>
      <c r="B412" s="75" t="str">
        <f>IFERROR(VLOOKUP($A412,DimSum_load!$A:$X,MATCH(DimSum!B$1,DimSum_load!$1:$1,0),0),"")</f>
        <v/>
      </c>
      <c r="C412" s="79" t="str">
        <f>IFERROR(VLOOKUP($A412,DimSum_load!$A:$X,MATCH(DimSum!C$1,DimSum_load!$1:$1,0),0),"")</f>
        <v/>
      </c>
      <c r="D412" s="75" t="str">
        <f>IFERROR(VLOOKUP($A412,DimSum_load!$A:$X,MATCH(DimSum!D$1,DimSum_load!$1:$1,0),0),"")</f>
        <v/>
      </c>
      <c r="E412" s="77" t="str">
        <f>IFERROR(VLOOKUP($A412,DimSum_load!$A:$X,MATCH(DimSum!E$1,DimSum_load!$1:$1,0),0),"")</f>
        <v/>
      </c>
      <c r="F412" s="75" t="str">
        <f>IFERROR(VLOOKUP($A412,DimSum_load!$A:$X,MATCH(DimSum!F$1,DimSum_load!$1:$1,0),0),"")</f>
        <v/>
      </c>
      <c r="G412" s="75" t="str">
        <f>IFERROR(VLOOKUP($A412,DimSum_load!$A:$X,MATCH(DimSum!G$1,DimSum_load!$1:$1,0),0),"")</f>
        <v/>
      </c>
      <c r="H412" s="75" t="str">
        <f>IFERROR(VLOOKUP($A412,DimSum_load!$A:$X,MATCH(DimSum!H$1,DimSum_load!$1:$1,0),0),"")</f>
        <v/>
      </c>
      <c r="I412" s="77" t="str">
        <f>IFERROR(VLOOKUP($A412,DimSum_load!$A:$X,MATCH(DimSum!I$1,DimSum_load!$1:$1,0),0),"")</f>
        <v/>
      </c>
      <c r="J412" s="76" t="str">
        <f>IFERROR(VLOOKUP($A412,DimSum_load!$A:$X,MATCH(DimSum!J$1,DimSum_load!$1:$1,0),0),"")</f>
        <v/>
      </c>
      <c r="K412" s="76" t="str">
        <f>IFERROR(VLOOKUP($A412,DimSum_load!$A:$X,MATCH(DimSum!K$1,DimSum_load!$1:$1,0),0),"")</f>
        <v/>
      </c>
      <c r="L412" s="76" t="str">
        <f>IFERROR(VLOOKUP($A412,DimSum_load!$A:$X,MATCH(DimSum!L$1,DimSum_load!$1:$1,0),0),"")</f>
        <v/>
      </c>
      <c r="M412" s="76" t="str">
        <f>IFERROR(VLOOKUP($A412,DimSum_load!$A:$X,MATCH(DimSum!M$1,DimSum_load!$1:$1,0),0),"")</f>
        <v/>
      </c>
      <c r="N412" s="127" t="str">
        <f>IFERROR(VLOOKUP($A412,DimSum_load!$A:$X,MATCH(DimSum!$N$1,DimSum_load!$1:$1,0),0),"")</f>
        <v/>
      </c>
    </row>
    <row r="413" spans="1:14" x14ac:dyDescent="0.25">
      <c r="A413" s="74" t="str">
        <f>IFERROR(DimSum[[#This Row],[Index]],"")</f>
        <v/>
      </c>
      <c r="B413" s="75" t="str">
        <f>IFERROR(VLOOKUP($A413,DimSum_load!$A:$X,MATCH(DimSum!B$1,DimSum_load!$1:$1,0),0),"")</f>
        <v/>
      </c>
      <c r="C413" s="79" t="str">
        <f>IFERROR(VLOOKUP($A413,DimSum_load!$A:$X,MATCH(DimSum!C$1,DimSum_load!$1:$1,0),0),"")</f>
        <v/>
      </c>
      <c r="D413" s="75" t="str">
        <f>IFERROR(VLOOKUP($A413,DimSum_load!$A:$X,MATCH(DimSum!D$1,DimSum_load!$1:$1,0),0),"")</f>
        <v/>
      </c>
      <c r="E413" s="77" t="str">
        <f>IFERROR(VLOOKUP($A413,DimSum_load!$A:$X,MATCH(DimSum!E$1,DimSum_load!$1:$1,0),0),"")</f>
        <v/>
      </c>
      <c r="F413" s="75" t="str">
        <f>IFERROR(VLOOKUP($A413,DimSum_load!$A:$X,MATCH(DimSum!F$1,DimSum_load!$1:$1,0),0),"")</f>
        <v/>
      </c>
      <c r="G413" s="75" t="str">
        <f>IFERROR(VLOOKUP($A413,DimSum_load!$A:$X,MATCH(DimSum!G$1,DimSum_load!$1:$1,0),0),"")</f>
        <v/>
      </c>
      <c r="H413" s="75" t="str">
        <f>IFERROR(VLOOKUP($A413,DimSum_load!$A:$X,MATCH(DimSum!H$1,DimSum_load!$1:$1,0),0),"")</f>
        <v/>
      </c>
      <c r="I413" s="77" t="str">
        <f>IFERROR(VLOOKUP($A413,DimSum_load!$A:$X,MATCH(DimSum!I$1,DimSum_load!$1:$1,0),0),"")</f>
        <v/>
      </c>
      <c r="J413" s="76" t="str">
        <f>IFERROR(VLOOKUP($A413,DimSum_load!$A:$X,MATCH(DimSum!J$1,DimSum_load!$1:$1,0),0),"")</f>
        <v/>
      </c>
      <c r="K413" s="76" t="str">
        <f>IFERROR(VLOOKUP($A413,DimSum_load!$A:$X,MATCH(DimSum!K$1,DimSum_load!$1:$1,0),0),"")</f>
        <v/>
      </c>
      <c r="L413" s="76" t="str">
        <f>IFERROR(VLOOKUP($A413,DimSum_load!$A:$X,MATCH(DimSum!L$1,DimSum_load!$1:$1,0),0),"")</f>
        <v/>
      </c>
      <c r="M413" s="76" t="str">
        <f>IFERROR(VLOOKUP($A413,DimSum_load!$A:$X,MATCH(DimSum!M$1,DimSum_load!$1:$1,0),0),"")</f>
        <v/>
      </c>
      <c r="N413" s="127" t="str">
        <f>IFERROR(VLOOKUP($A413,DimSum_load!$A:$X,MATCH(DimSum!$N$1,DimSum_load!$1:$1,0),0),"")</f>
        <v/>
      </c>
    </row>
    <row r="414" spans="1:14" x14ac:dyDescent="0.25">
      <c r="A414" s="74" t="str">
        <f>IFERROR(DimSum[[#This Row],[Index]],"")</f>
        <v/>
      </c>
      <c r="B414" s="75" t="str">
        <f>IFERROR(VLOOKUP($A414,DimSum_load!$A:$X,MATCH(DimSum!B$1,DimSum_load!$1:$1,0),0),"")</f>
        <v/>
      </c>
      <c r="C414" s="79" t="str">
        <f>IFERROR(VLOOKUP($A414,DimSum_load!$A:$X,MATCH(DimSum!C$1,DimSum_load!$1:$1,0),0),"")</f>
        <v/>
      </c>
      <c r="D414" s="75" t="str">
        <f>IFERROR(VLOOKUP($A414,DimSum_load!$A:$X,MATCH(DimSum!D$1,DimSum_load!$1:$1,0),0),"")</f>
        <v/>
      </c>
      <c r="E414" s="77" t="str">
        <f>IFERROR(VLOOKUP($A414,DimSum_load!$A:$X,MATCH(DimSum!E$1,DimSum_load!$1:$1,0),0),"")</f>
        <v/>
      </c>
      <c r="F414" s="75" t="str">
        <f>IFERROR(VLOOKUP($A414,DimSum_load!$A:$X,MATCH(DimSum!F$1,DimSum_load!$1:$1,0),0),"")</f>
        <v/>
      </c>
      <c r="G414" s="75" t="str">
        <f>IFERROR(VLOOKUP($A414,DimSum_load!$A:$X,MATCH(DimSum!G$1,DimSum_load!$1:$1,0),0),"")</f>
        <v/>
      </c>
      <c r="H414" s="75" t="str">
        <f>IFERROR(VLOOKUP($A414,DimSum_load!$A:$X,MATCH(DimSum!H$1,DimSum_load!$1:$1,0),0),"")</f>
        <v/>
      </c>
      <c r="I414" s="77" t="str">
        <f>IFERROR(VLOOKUP($A414,DimSum_load!$A:$X,MATCH(DimSum!I$1,DimSum_load!$1:$1,0),0),"")</f>
        <v/>
      </c>
      <c r="J414" s="76" t="str">
        <f>IFERROR(VLOOKUP($A414,DimSum_load!$A:$X,MATCH(DimSum!J$1,DimSum_load!$1:$1,0),0),"")</f>
        <v/>
      </c>
      <c r="K414" s="76" t="str">
        <f>IFERROR(VLOOKUP($A414,DimSum_load!$A:$X,MATCH(DimSum!K$1,DimSum_load!$1:$1,0),0),"")</f>
        <v/>
      </c>
      <c r="L414" s="76" t="str">
        <f>IFERROR(VLOOKUP($A414,DimSum_load!$A:$X,MATCH(DimSum!L$1,DimSum_load!$1:$1,0),0),"")</f>
        <v/>
      </c>
      <c r="M414" s="76" t="str">
        <f>IFERROR(VLOOKUP($A414,DimSum_load!$A:$X,MATCH(DimSum!M$1,DimSum_load!$1:$1,0),0),"")</f>
        <v/>
      </c>
      <c r="N414" s="127" t="str">
        <f>IFERROR(VLOOKUP($A414,DimSum_load!$A:$X,MATCH(DimSum!$N$1,DimSum_load!$1:$1,0),0),"")</f>
        <v/>
      </c>
    </row>
    <row r="415" spans="1:14" x14ac:dyDescent="0.25">
      <c r="A415" s="74" t="str">
        <f>IFERROR(DimSum[[#This Row],[Index]],"")</f>
        <v/>
      </c>
      <c r="B415" s="75" t="str">
        <f>IFERROR(VLOOKUP($A415,DimSum_load!$A:$X,MATCH(DimSum!B$1,DimSum_load!$1:$1,0),0),"")</f>
        <v/>
      </c>
      <c r="C415" s="79" t="str">
        <f>IFERROR(VLOOKUP($A415,DimSum_load!$A:$X,MATCH(DimSum!C$1,DimSum_load!$1:$1,0),0),"")</f>
        <v/>
      </c>
      <c r="D415" s="75" t="str">
        <f>IFERROR(VLOOKUP($A415,DimSum_load!$A:$X,MATCH(DimSum!D$1,DimSum_load!$1:$1,0),0),"")</f>
        <v/>
      </c>
      <c r="E415" s="77" t="str">
        <f>IFERROR(VLOOKUP($A415,DimSum_load!$A:$X,MATCH(DimSum!E$1,DimSum_load!$1:$1,0),0),"")</f>
        <v/>
      </c>
      <c r="F415" s="75" t="str">
        <f>IFERROR(VLOOKUP($A415,DimSum_load!$A:$X,MATCH(DimSum!F$1,DimSum_load!$1:$1,0),0),"")</f>
        <v/>
      </c>
      <c r="G415" s="75" t="str">
        <f>IFERROR(VLOOKUP($A415,DimSum_load!$A:$X,MATCH(DimSum!G$1,DimSum_load!$1:$1,0),0),"")</f>
        <v/>
      </c>
      <c r="H415" s="75" t="str">
        <f>IFERROR(VLOOKUP($A415,DimSum_load!$A:$X,MATCH(DimSum!H$1,DimSum_load!$1:$1,0),0),"")</f>
        <v/>
      </c>
      <c r="I415" s="77" t="str">
        <f>IFERROR(VLOOKUP($A415,DimSum_load!$A:$X,MATCH(DimSum!I$1,DimSum_load!$1:$1,0),0),"")</f>
        <v/>
      </c>
      <c r="J415" s="76" t="str">
        <f>IFERROR(VLOOKUP($A415,DimSum_load!$A:$X,MATCH(DimSum!J$1,DimSum_load!$1:$1,0),0),"")</f>
        <v/>
      </c>
      <c r="K415" s="76" t="str">
        <f>IFERROR(VLOOKUP($A415,DimSum_load!$A:$X,MATCH(DimSum!K$1,DimSum_load!$1:$1,0),0),"")</f>
        <v/>
      </c>
      <c r="L415" s="76" t="str">
        <f>IFERROR(VLOOKUP($A415,DimSum_load!$A:$X,MATCH(DimSum!L$1,DimSum_load!$1:$1,0),0),"")</f>
        <v/>
      </c>
      <c r="M415" s="76" t="str">
        <f>IFERROR(VLOOKUP($A415,DimSum_load!$A:$X,MATCH(DimSum!M$1,DimSum_load!$1:$1,0),0),"")</f>
        <v/>
      </c>
      <c r="N415" s="127" t="str">
        <f>IFERROR(VLOOKUP($A415,DimSum_load!$A:$X,MATCH(DimSum!$N$1,DimSum_load!$1:$1,0),0),"")</f>
        <v/>
      </c>
    </row>
    <row r="416" spans="1:14" x14ac:dyDescent="0.25">
      <c r="A416" s="74" t="str">
        <f>IFERROR(DimSum[[#This Row],[Index]],"")</f>
        <v/>
      </c>
      <c r="B416" s="75" t="str">
        <f>IFERROR(VLOOKUP($A416,DimSum_load!$A:$X,MATCH(DimSum!B$1,DimSum_load!$1:$1,0),0),"")</f>
        <v/>
      </c>
      <c r="C416" s="79" t="str">
        <f>IFERROR(VLOOKUP($A416,DimSum_load!$A:$X,MATCH(DimSum!C$1,DimSum_load!$1:$1,0),0),"")</f>
        <v/>
      </c>
      <c r="D416" s="75" t="str">
        <f>IFERROR(VLOOKUP($A416,DimSum_load!$A:$X,MATCH(DimSum!D$1,DimSum_load!$1:$1,0),0),"")</f>
        <v/>
      </c>
      <c r="E416" s="77" t="str">
        <f>IFERROR(VLOOKUP($A416,DimSum_load!$A:$X,MATCH(DimSum!E$1,DimSum_load!$1:$1,0),0),"")</f>
        <v/>
      </c>
      <c r="F416" s="75" t="str">
        <f>IFERROR(VLOOKUP($A416,DimSum_load!$A:$X,MATCH(DimSum!F$1,DimSum_load!$1:$1,0),0),"")</f>
        <v/>
      </c>
      <c r="G416" s="75" t="str">
        <f>IFERROR(VLOOKUP($A416,DimSum_load!$A:$X,MATCH(DimSum!G$1,DimSum_load!$1:$1,0),0),"")</f>
        <v/>
      </c>
      <c r="H416" s="75" t="str">
        <f>IFERROR(VLOOKUP($A416,DimSum_load!$A:$X,MATCH(DimSum!H$1,DimSum_load!$1:$1,0),0),"")</f>
        <v/>
      </c>
      <c r="I416" s="77" t="str">
        <f>IFERROR(VLOOKUP($A416,DimSum_load!$A:$X,MATCH(DimSum!I$1,DimSum_load!$1:$1,0),0),"")</f>
        <v/>
      </c>
      <c r="J416" s="76" t="str">
        <f>IFERROR(VLOOKUP($A416,DimSum_load!$A:$X,MATCH(DimSum!J$1,DimSum_load!$1:$1,0),0),"")</f>
        <v/>
      </c>
      <c r="K416" s="76" t="str">
        <f>IFERROR(VLOOKUP($A416,DimSum_load!$A:$X,MATCH(DimSum!K$1,DimSum_load!$1:$1,0),0),"")</f>
        <v/>
      </c>
      <c r="L416" s="76" t="str">
        <f>IFERROR(VLOOKUP($A416,DimSum_load!$A:$X,MATCH(DimSum!L$1,DimSum_load!$1:$1,0),0),"")</f>
        <v/>
      </c>
      <c r="M416" s="76" t="str">
        <f>IFERROR(VLOOKUP($A416,DimSum_load!$A:$X,MATCH(DimSum!M$1,DimSum_load!$1:$1,0),0),"")</f>
        <v/>
      </c>
      <c r="N416" s="127" t="str">
        <f>IFERROR(VLOOKUP($A416,DimSum_load!$A:$X,MATCH(DimSum!$N$1,DimSum_load!$1:$1,0),0),"")</f>
        <v/>
      </c>
    </row>
    <row r="417" spans="1:14" x14ac:dyDescent="0.25">
      <c r="A417" s="74" t="str">
        <f>IFERROR(DimSum[[#This Row],[Index]],"")</f>
        <v/>
      </c>
      <c r="B417" s="75" t="str">
        <f>IFERROR(VLOOKUP($A417,DimSum_load!$A:$X,MATCH(DimSum!B$1,DimSum_load!$1:$1,0),0),"")</f>
        <v/>
      </c>
      <c r="C417" s="79" t="str">
        <f>IFERROR(VLOOKUP($A417,DimSum_load!$A:$X,MATCH(DimSum!C$1,DimSum_load!$1:$1,0),0),"")</f>
        <v/>
      </c>
      <c r="D417" s="75" t="str">
        <f>IFERROR(VLOOKUP($A417,DimSum_load!$A:$X,MATCH(DimSum!D$1,DimSum_load!$1:$1,0),0),"")</f>
        <v/>
      </c>
      <c r="E417" s="77" t="str">
        <f>IFERROR(VLOOKUP($A417,DimSum_load!$A:$X,MATCH(DimSum!E$1,DimSum_load!$1:$1,0),0),"")</f>
        <v/>
      </c>
      <c r="F417" s="75" t="str">
        <f>IFERROR(VLOOKUP($A417,DimSum_load!$A:$X,MATCH(DimSum!F$1,DimSum_load!$1:$1,0),0),"")</f>
        <v/>
      </c>
      <c r="G417" s="75" t="str">
        <f>IFERROR(VLOOKUP($A417,DimSum_load!$A:$X,MATCH(DimSum!G$1,DimSum_load!$1:$1,0),0),"")</f>
        <v/>
      </c>
      <c r="H417" s="75" t="str">
        <f>IFERROR(VLOOKUP($A417,DimSum_load!$A:$X,MATCH(DimSum!H$1,DimSum_load!$1:$1,0),0),"")</f>
        <v/>
      </c>
      <c r="I417" s="77" t="str">
        <f>IFERROR(VLOOKUP($A417,DimSum_load!$A:$X,MATCH(DimSum!I$1,DimSum_load!$1:$1,0),0),"")</f>
        <v/>
      </c>
      <c r="J417" s="76" t="str">
        <f>IFERROR(VLOOKUP($A417,DimSum_load!$A:$X,MATCH(DimSum!J$1,DimSum_load!$1:$1,0),0),"")</f>
        <v/>
      </c>
      <c r="K417" s="76" t="str">
        <f>IFERROR(VLOOKUP($A417,DimSum_load!$A:$X,MATCH(DimSum!K$1,DimSum_load!$1:$1,0),0),"")</f>
        <v/>
      </c>
      <c r="L417" s="76" t="str">
        <f>IFERROR(VLOOKUP($A417,DimSum_load!$A:$X,MATCH(DimSum!L$1,DimSum_load!$1:$1,0),0),"")</f>
        <v/>
      </c>
      <c r="M417" s="76" t="str">
        <f>IFERROR(VLOOKUP($A417,DimSum_load!$A:$X,MATCH(DimSum!M$1,DimSum_load!$1:$1,0),0),"")</f>
        <v/>
      </c>
      <c r="N417" s="127" t="str">
        <f>IFERROR(VLOOKUP($A417,DimSum_load!$A:$X,MATCH(DimSum!$N$1,DimSum_load!$1:$1,0),0),"")</f>
        <v/>
      </c>
    </row>
    <row r="418" spans="1:14" x14ac:dyDescent="0.25">
      <c r="A418" s="74" t="str">
        <f>IFERROR(DimSum[[#This Row],[Index]],"")</f>
        <v/>
      </c>
      <c r="B418" s="75" t="str">
        <f>IFERROR(VLOOKUP($A418,DimSum_load!$A:$X,MATCH(DimSum!B$1,DimSum_load!$1:$1,0),0),"")</f>
        <v/>
      </c>
      <c r="C418" s="79" t="str">
        <f>IFERROR(VLOOKUP($A418,DimSum_load!$A:$X,MATCH(DimSum!C$1,DimSum_load!$1:$1,0),0),"")</f>
        <v/>
      </c>
      <c r="D418" s="75" t="str">
        <f>IFERROR(VLOOKUP($A418,DimSum_load!$A:$X,MATCH(DimSum!D$1,DimSum_load!$1:$1,0),0),"")</f>
        <v/>
      </c>
      <c r="E418" s="77" t="str">
        <f>IFERROR(VLOOKUP($A418,DimSum_load!$A:$X,MATCH(DimSum!E$1,DimSum_load!$1:$1,0),0),"")</f>
        <v/>
      </c>
      <c r="F418" s="75" t="str">
        <f>IFERROR(VLOOKUP($A418,DimSum_load!$A:$X,MATCH(DimSum!F$1,DimSum_load!$1:$1,0),0),"")</f>
        <v/>
      </c>
      <c r="G418" s="75" t="str">
        <f>IFERROR(VLOOKUP($A418,DimSum_load!$A:$X,MATCH(DimSum!G$1,DimSum_load!$1:$1,0),0),"")</f>
        <v/>
      </c>
      <c r="H418" s="75" t="str">
        <f>IFERROR(VLOOKUP($A418,DimSum_load!$A:$X,MATCH(DimSum!H$1,DimSum_load!$1:$1,0),0),"")</f>
        <v/>
      </c>
      <c r="I418" s="77" t="str">
        <f>IFERROR(VLOOKUP($A418,DimSum_load!$A:$X,MATCH(DimSum!I$1,DimSum_load!$1:$1,0),0),"")</f>
        <v/>
      </c>
      <c r="J418" s="76" t="str">
        <f>IFERROR(VLOOKUP($A418,DimSum_load!$A:$X,MATCH(DimSum!J$1,DimSum_load!$1:$1,0),0),"")</f>
        <v/>
      </c>
      <c r="K418" s="76" t="str">
        <f>IFERROR(VLOOKUP($A418,DimSum_load!$A:$X,MATCH(DimSum!K$1,DimSum_load!$1:$1,0),0),"")</f>
        <v/>
      </c>
      <c r="L418" s="76" t="str">
        <f>IFERROR(VLOOKUP($A418,DimSum_load!$A:$X,MATCH(DimSum!L$1,DimSum_load!$1:$1,0),0),"")</f>
        <v/>
      </c>
      <c r="M418" s="76" t="str">
        <f>IFERROR(VLOOKUP($A418,DimSum_load!$A:$X,MATCH(DimSum!M$1,DimSum_load!$1:$1,0),0),"")</f>
        <v/>
      </c>
      <c r="N418" s="127" t="str">
        <f>IFERROR(VLOOKUP($A418,DimSum_load!$A:$X,MATCH(DimSum!$N$1,DimSum_load!$1:$1,0),0),"")</f>
        <v/>
      </c>
    </row>
    <row r="419" spans="1:14" x14ac:dyDescent="0.25">
      <c r="A419" s="74" t="str">
        <f>IFERROR(DimSum[[#This Row],[Index]],"")</f>
        <v/>
      </c>
      <c r="B419" s="75" t="str">
        <f>IFERROR(VLOOKUP($A419,DimSum_load!$A:$X,MATCH(DimSum!B$1,DimSum_load!$1:$1,0),0),"")</f>
        <v/>
      </c>
      <c r="C419" s="79" t="str">
        <f>IFERROR(VLOOKUP($A419,DimSum_load!$A:$X,MATCH(DimSum!C$1,DimSum_load!$1:$1,0),0),"")</f>
        <v/>
      </c>
      <c r="D419" s="75" t="str">
        <f>IFERROR(VLOOKUP($A419,DimSum_load!$A:$X,MATCH(DimSum!D$1,DimSum_load!$1:$1,0),0),"")</f>
        <v/>
      </c>
      <c r="E419" s="77" t="str">
        <f>IFERROR(VLOOKUP($A419,DimSum_load!$A:$X,MATCH(DimSum!E$1,DimSum_load!$1:$1,0),0),"")</f>
        <v/>
      </c>
      <c r="F419" s="75" t="str">
        <f>IFERROR(VLOOKUP($A419,DimSum_load!$A:$X,MATCH(DimSum!F$1,DimSum_load!$1:$1,0),0),"")</f>
        <v/>
      </c>
      <c r="G419" s="75" t="str">
        <f>IFERROR(VLOOKUP($A419,DimSum_load!$A:$X,MATCH(DimSum!G$1,DimSum_load!$1:$1,0),0),"")</f>
        <v/>
      </c>
      <c r="H419" s="75" t="str">
        <f>IFERROR(VLOOKUP($A419,DimSum_load!$A:$X,MATCH(DimSum!H$1,DimSum_load!$1:$1,0),0),"")</f>
        <v/>
      </c>
      <c r="I419" s="77" t="str">
        <f>IFERROR(VLOOKUP($A419,DimSum_load!$A:$X,MATCH(DimSum!I$1,DimSum_load!$1:$1,0),0),"")</f>
        <v/>
      </c>
      <c r="J419" s="76" t="str">
        <f>IFERROR(VLOOKUP($A419,DimSum_load!$A:$X,MATCH(DimSum!J$1,DimSum_load!$1:$1,0),0),"")</f>
        <v/>
      </c>
      <c r="K419" s="76" t="str">
        <f>IFERROR(VLOOKUP($A419,DimSum_load!$A:$X,MATCH(DimSum!K$1,DimSum_load!$1:$1,0),0),"")</f>
        <v/>
      </c>
      <c r="L419" s="76" t="str">
        <f>IFERROR(VLOOKUP($A419,DimSum_load!$A:$X,MATCH(DimSum!L$1,DimSum_load!$1:$1,0),0),"")</f>
        <v/>
      </c>
      <c r="M419" s="76" t="str">
        <f>IFERROR(VLOOKUP($A419,DimSum_load!$A:$X,MATCH(DimSum!M$1,DimSum_load!$1:$1,0),0),"")</f>
        <v/>
      </c>
      <c r="N419" s="127" t="str">
        <f>IFERROR(VLOOKUP($A419,DimSum_load!$A:$X,MATCH(DimSum!$N$1,DimSum_load!$1:$1,0),0),"")</f>
        <v/>
      </c>
    </row>
    <row r="420" spans="1:14" x14ac:dyDescent="0.25">
      <c r="A420" s="74" t="str">
        <f>IFERROR(DimSum[[#This Row],[Index]],"")</f>
        <v/>
      </c>
      <c r="B420" s="75" t="str">
        <f>IFERROR(VLOOKUP($A420,DimSum_load!$A:$X,MATCH(DimSum!B$1,DimSum_load!$1:$1,0),0),"")</f>
        <v/>
      </c>
      <c r="C420" s="79" t="str">
        <f>IFERROR(VLOOKUP($A420,DimSum_load!$A:$X,MATCH(DimSum!C$1,DimSum_load!$1:$1,0),0),"")</f>
        <v/>
      </c>
      <c r="D420" s="75" t="str">
        <f>IFERROR(VLOOKUP($A420,DimSum_load!$A:$X,MATCH(DimSum!D$1,DimSum_load!$1:$1,0),0),"")</f>
        <v/>
      </c>
      <c r="E420" s="77" t="str">
        <f>IFERROR(VLOOKUP($A420,DimSum_load!$A:$X,MATCH(DimSum!E$1,DimSum_load!$1:$1,0),0),"")</f>
        <v/>
      </c>
      <c r="F420" s="75" t="str">
        <f>IFERROR(VLOOKUP($A420,DimSum_load!$A:$X,MATCH(DimSum!F$1,DimSum_load!$1:$1,0),0),"")</f>
        <v/>
      </c>
      <c r="G420" s="75" t="str">
        <f>IFERROR(VLOOKUP($A420,DimSum_load!$A:$X,MATCH(DimSum!G$1,DimSum_load!$1:$1,0),0),"")</f>
        <v/>
      </c>
      <c r="H420" s="75" t="str">
        <f>IFERROR(VLOOKUP($A420,DimSum_load!$A:$X,MATCH(DimSum!H$1,DimSum_load!$1:$1,0),0),"")</f>
        <v/>
      </c>
      <c r="I420" s="77" t="str">
        <f>IFERROR(VLOOKUP($A420,DimSum_load!$A:$X,MATCH(DimSum!I$1,DimSum_load!$1:$1,0),0),"")</f>
        <v/>
      </c>
      <c r="J420" s="76" t="str">
        <f>IFERROR(VLOOKUP($A420,DimSum_load!$A:$X,MATCH(DimSum!J$1,DimSum_load!$1:$1,0),0),"")</f>
        <v/>
      </c>
      <c r="K420" s="76" t="str">
        <f>IFERROR(VLOOKUP($A420,DimSum_load!$A:$X,MATCH(DimSum!K$1,DimSum_load!$1:$1,0),0),"")</f>
        <v/>
      </c>
      <c r="L420" s="76" t="str">
        <f>IFERROR(VLOOKUP($A420,DimSum_load!$A:$X,MATCH(DimSum!L$1,DimSum_load!$1:$1,0),0),"")</f>
        <v/>
      </c>
      <c r="M420" s="76" t="str">
        <f>IFERROR(VLOOKUP($A420,DimSum_load!$A:$X,MATCH(DimSum!M$1,DimSum_load!$1:$1,0),0),"")</f>
        <v/>
      </c>
      <c r="N420" s="127" t="str">
        <f>IFERROR(VLOOKUP($A420,DimSum_load!$A:$X,MATCH(DimSum!$N$1,DimSum_load!$1:$1,0),0),"")</f>
        <v/>
      </c>
    </row>
    <row r="421" spans="1:14" x14ac:dyDescent="0.25">
      <c r="A421" s="74" t="str">
        <f>IFERROR(DimSum[[#This Row],[Index]],"")</f>
        <v/>
      </c>
      <c r="B421" s="75" t="str">
        <f>IFERROR(VLOOKUP($A421,DimSum_load!$A:$X,MATCH(DimSum!B$1,DimSum_load!$1:$1,0),0),"")</f>
        <v/>
      </c>
      <c r="C421" s="79" t="str">
        <f>IFERROR(VLOOKUP($A421,DimSum_load!$A:$X,MATCH(DimSum!C$1,DimSum_load!$1:$1,0),0),"")</f>
        <v/>
      </c>
      <c r="D421" s="75" t="str">
        <f>IFERROR(VLOOKUP($A421,DimSum_load!$A:$X,MATCH(DimSum!D$1,DimSum_load!$1:$1,0),0),"")</f>
        <v/>
      </c>
      <c r="E421" s="77" t="str">
        <f>IFERROR(VLOOKUP($A421,DimSum_load!$A:$X,MATCH(DimSum!E$1,DimSum_load!$1:$1,0),0),"")</f>
        <v/>
      </c>
      <c r="F421" s="75" t="str">
        <f>IFERROR(VLOOKUP($A421,DimSum_load!$A:$X,MATCH(DimSum!F$1,DimSum_load!$1:$1,0),0),"")</f>
        <v/>
      </c>
      <c r="G421" s="75" t="str">
        <f>IFERROR(VLOOKUP($A421,DimSum_load!$A:$X,MATCH(DimSum!G$1,DimSum_load!$1:$1,0),0),"")</f>
        <v/>
      </c>
      <c r="H421" s="75" t="str">
        <f>IFERROR(VLOOKUP($A421,DimSum_load!$A:$X,MATCH(DimSum!H$1,DimSum_load!$1:$1,0),0),"")</f>
        <v/>
      </c>
      <c r="I421" s="77" t="str">
        <f>IFERROR(VLOOKUP($A421,DimSum_load!$A:$X,MATCH(DimSum!I$1,DimSum_load!$1:$1,0),0),"")</f>
        <v/>
      </c>
      <c r="J421" s="76" t="str">
        <f>IFERROR(VLOOKUP($A421,DimSum_load!$A:$X,MATCH(DimSum!J$1,DimSum_load!$1:$1,0),0),"")</f>
        <v/>
      </c>
      <c r="K421" s="76" t="str">
        <f>IFERROR(VLOOKUP($A421,DimSum_load!$A:$X,MATCH(DimSum!K$1,DimSum_load!$1:$1,0),0),"")</f>
        <v/>
      </c>
      <c r="L421" s="76" t="str">
        <f>IFERROR(VLOOKUP($A421,DimSum_load!$A:$X,MATCH(DimSum!L$1,DimSum_load!$1:$1,0),0),"")</f>
        <v/>
      </c>
      <c r="M421" s="76" t="str">
        <f>IFERROR(VLOOKUP($A421,DimSum_load!$A:$X,MATCH(DimSum!M$1,DimSum_load!$1:$1,0),0),"")</f>
        <v/>
      </c>
      <c r="N421" s="127" t="str">
        <f>IFERROR(VLOOKUP($A421,DimSum_load!$A:$X,MATCH(DimSum!$N$1,DimSum_load!$1:$1,0),0),"")</f>
        <v/>
      </c>
    </row>
    <row r="422" spans="1:14" x14ac:dyDescent="0.25">
      <c r="A422" s="74" t="str">
        <f>IFERROR(DimSum[[#This Row],[Index]],"")</f>
        <v/>
      </c>
      <c r="B422" s="75" t="str">
        <f>IFERROR(VLOOKUP($A422,DimSum_load!$A:$X,MATCH(DimSum!B$1,DimSum_load!$1:$1,0),0),"")</f>
        <v/>
      </c>
      <c r="C422" s="79" t="str">
        <f>IFERROR(VLOOKUP($A422,DimSum_load!$A:$X,MATCH(DimSum!C$1,DimSum_load!$1:$1,0),0),"")</f>
        <v/>
      </c>
      <c r="D422" s="75" t="str">
        <f>IFERROR(VLOOKUP($A422,DimSum_load!$A:$X,MATCH(DimSum!D$1,DimSum_load!$1:$1,0),0),"")</f>
        <v/>
      </c>
      <c r="E422" s="77" t="str">
        <f>IFERROR(VLOOKUP($A422,DimSum_load!$A:$X,MATCH(DimSum!E$1,DimSum_load!$1:$1,0),0),"")</f>
        <v/>
      </c>
      <c r="F422" s="75" t="str">
        <f>IFERROR(VLOOKUP($A422,DimSum_load!$A:$X,MATCH(DimSum!F$1,DimSum_load!$1:$1,0),0),"")</f>
        <v/>
      </c>
      <c r="G422" s="75" t="str">
        <f>IFERROR(VLOOKUP($A422,DimSum_load!$A:$X,MATCH(DimSum!G$1,DimSum_load!$1:$1,0),0),"")</f>
        <v/>
      </c>
      <c r="H422" s="75" t="str">
        <f>IFERROR(VLOOKUP($A422,DimSum_load!$A:$X,MATCH(DimSum!H$1,DimSum_load!$1:$1,0),0),"")</f>
        <v/>
      </c>
      <c r="I422" s="77" t="str">
        <f>IFERROR(VLOOKUP($A422,DimSum_load!$A:$X,MATCH(DimSum!I$1,DimSum_load!$1:$1,0),0),"")</f>
        <v/>
      </c>
      <c r="J422" s="76" t="str">
        <f>IFERROR(VLOOKUP($A422,DimSum_load!$A:$X,MATCH(DimSum!J$1,DimSum_load!$1:$1,0),0),"")</f>
        <v/>
      </c>
      <c r="K422" s="76" t="str">
        <f>IFERROR(VLOOKUP($A422,DimSum_load!$A:$X,MATCH(DimSum!K$1,DimSum_load!$1:$1,0),0),"")</f>
        <v/>
      </c>
      <c r="L422" s="76" t="str">
        <f>IFERROR(VLOOKUP($A422,DimSum_load!$A:$X,MATCH(DimSum!L$1,DimSum_load!$1:$1,0),0),"")</f>
        <v/>
      </c>
      <c r="M422" s="76" t="str">
        <f>IFERROR(VLOOKUP($A422,DimSum_load!$A:$X,MATCH(DimSum!M$1,DimSum_load!$1:$1,0),0),"")</f>
        <v/>
      </c>
      <c r="N422" s="127" t="str">
        <f>IFERROR(VLOOKUP($A422,DimSum_load!$A:$X,MATCH(DimSum!$N$1,DimSum_load!$1:$1,0),0),"")</f>
        <v/>
      </c>
    </row>
    <row r="423" spans="1:14" x14ac:dyDescent="0.25">
      <c r="A423" s="74" t="str">
        <f>IFERROR(DimSum[[#This Row],[Index]],"")</f>
        <v/>
      </c>
      <c r="B423" s="75" t="str">
        <f>IFERROR(VLOOKUP($A423,DimSum_load!$A:$X,MATCH(DimSum!B$1,DimSum_load!$1:$1,0),0),"")</f>
        <v/>
      </c>
      <c r="C423" s="79" t="str">
        <f>IFERROR(VLOOKUP($A423,DimSum_load!$A:$X,MATCH(DimSum!C$1,DimSum_load!$1:$1,0),0),"")</f>
        <v/>
      </c>
      <c r="D423" s="75" t="str">
        <f>IFERROR(VLOOKUP($A423,DimSum_load!$A:$X,MATCH(DimSum!D$1,DimSum_load!$1:$1,0),0),"")</f>
        <v/>
      </c>
      <c r="E423" s="77" t="str">
        <f>IFERROR(VLOOKUP($A423,DimSum_load!$A:$X,MATCH(DimSum!E$1,DimSum_load!$1:$1,0),0),"")</f>
        <v/>
      </c>
      <c r="F423" s="75" t="str">
        <f>IFERROR(VLOOKUP($A423,DimSum_load!$A:$X,MATCH(DimSum!F$1,DimSum_load!$1:$1,0),0),"")</f>
        <v/>
      </c>
      <c r="G423" s="75" t="str">
        <f>IFERROR(VLOOKUP($A423,DimSum_load!$A:$X,MATCH(DimSum!G$1,DimSum_load!$1:$1,0),0),"")</f>
        <v/>
      </c>
      <c r="H423" s="75" t="str">
        <f>IFERROR(VLOOKUP($A423,DimSum_load!$A:$X,MATCH(DimSum!H$1,DimSum_load!$1:$1,0),0),"")</f>
        <v/>
      </c>
      <c r="I423" s="77" t="str">
        <f>IFERROR(VLOOKUP($A423,DimSum_load!$A:$X,MATCH(DimSum!I$1,DimSum_load!$1:$1,0),0),"")</f>
        <v/>
      </c>
      <c r="J423" s="76" t="str">
        <f>IFERROR(VLOOKUP($A423,DimSum_load!$A:$X,MATCH(DimSum!J$1,DimSum_load!$1:$1,0),0),"")</f>
        <v/>
      </c>
      <c r="K423" s="76" t="str">
        <f>IFERROR(VLOOKUP($A423,DimSum_load!$A:$X,MATCH(DimSum!K$1,DimSum_load!$1:$1,0),0),"")</f>
        <v/>
      </c>
      <c r="L423" s="76" t="str">
        <f>IFERROR(VLOOKUP($A423,DimSum_load!$A:$X,MATCH(DimSum!L$1,DimSum_load!$1:$1,0),0),"")</f>
        <v/>
      </c>
      <c r="M423" s="76" t="str">
        <f>IFERROR(VLOOKUP($A423,DimSum_load!$A:$X,MATCH(DimSum!M$1,DimSum_load!$1:$1,0),0),"")</f>
        <v/>
      </c>
      <c r="N423" s="127" t="str">
        <f>IFERROR(VLOOKUP($A423,DimSum_load!$A:$X,MATCH(DimSum!$N$1,DimSum_load!$1:$1,0),0),"")</f>
        <v/>
      </c>
    </row>
    <row r="424" spans="1:14" x14ac:dyDescent="0.25">
      <c r="A424" s="74" t="str">
        <f>IFERROR(DimSum[[#This Row],[Index]],"")</f>
        <v/>
      </c>
      <c r="B424" s="75" t="str">
        <f>IFERROR(VLOOKUP($A424,DimSum_load!$A:$X,MATCH(DimSum!B$1,DimSum_load!$1:$1,0),0),"")</f>
        <v/>
      </c>
      <c r="C424" s="79" t="str">
        <f>IFERROR(VLOOKUP($A424,DimSum_load!$A:$X,MATCH(DimSum!C$1,DimSum_load!$1:$1,0),0),"")</f>
        <v/>
      </c>
      <c r="D424" s="75" t="str">
        <f>IFERROR(VLOOKUP($A424,DimSum_load!$A:$X,MATCH(DimSum!D$1,DimSum_load!$1:$1,0),0),"")</f>
        <v/>
      </c>
      <c r="E424" s="77" t="str">
        <f>IFERROR(VLOOKUP($A424,DimSum_load!$A:$X,MATCH(DimSum!E$1,DimSum_load!$1:$1,0),0),"")</f>
        <v/>
      </c>
      <c r="F424" s="75" t="str">
        <f>IFERROR(VLOOKUP($A424,DimSum_load!$A:$X,MATCH(DimSum!F$1,DimSum_load!$1:$1,0),0),"")</f>
        <v/>
      </c>
      <c r="G424" s="75" t="str">
        <f>IFERROR(VLOOKUP($A424,DimSum_load!$A:$X,MATCH(DimSum!G$1,DimSum_load!$1:$1,0),0),"")</f>
        <v/>
      </c>
      <c r="H424" s="75" t="str">
        <f>IFERROR(VLOOKUP($A424,DimSum_load!$A:$X,MATCH(DimSum!H$1,DimSum_load!$1:$1,0),0),"")</f>
        <v/>
      </c>
      <c r="I424" s="77" t="str">
        <f>IFERROR(VLOOKUP($A424,DimSum_load!$A:$X,MATCH(DimSum!I$1,DimSum_load!$1:$1,0),0),"")</f>
        <v/>
      </c>
      <c r="J424" s="76" t="str">
        <f>IFERROR(VLOOKUP($A424,DimSum_load!$A:$X,MATCH(DimSum!J$1,DimSum_load!$1:$1,0),0),"")</f>
        <v/>
      </c>
      <c r="K424" s="76" t="str">
        <f>IFERROR(VLOOKUP($A424,DimSum_load!$A:$X,MATCH(DimSum!K$1,DimSum_load!$1:$1,0),0),"")</f>
        <v/>
      </c>
      <c r="L424" s="76" t="str">
        <f>IFERROR(VLOOKUP($A424,DimSum_load!$A:$X,MATCH(DimSum!L$1,DimSum_load!$1:$1,0),0),"")</f>
        <v/>
      </c>
      <c r="M424" s="76" t="str">
        <f>IFERROR(VLOOKUP($A424,DimSum_load!$A:$X,MATCH(DimSum!M$1,DimSum_load!$1:$1,0),0),"")</f>
        <v/>
      </c>
      <c r="N424" s="127" t="str">
        <f>IFERROR(VLOOKUP($A424,DimSum_load!$A:$X,MATCH(DimSum!$N$1,DimSum_load!$1:$1,0),0),"")</f>
        <v/>
      </c>
    </row>
    <row r="425" spans="1:14" x14ac:dyDescent="0.25">
      <c r="A425" s="74" t="str">
        <f>IFERROR(DimSum[[#This Row],[Index]],"")</f>
        <v/>
      </c>
      <c r="B425" s="75" t="str">
        <f>IFERROR(VLOOKUP($A425,DimSum_load!$A:$X,MATCH(DimSum!B$1,DimSum_load!$1:$1,0),0),"")</f>
        <v/>
      </c>
      <c r="C425" s="79" t="str">
        <f>IFERROR(VLOOKUP($A425,DimSum_load!$A:$X,MATCH(DimSum!C$1,DimSum_load!$1:$1,0),0),"")</f>
        <v/>
      </c>
      <c r="D425" s="75" t="str">
        <f>IFERROR(VLOOKUP($A425,DimSum_load!$A:$X,MATCH(DimSum!D$1,DimSum_load!$1:$1,0),0),"")</f>
        <v/>
      </c>
      <c r="E425" s="77" t="str">
        <f>IFERROR(VLOOKUP($A425,DimSum_load!$A:$X,MATCH(DimSum!E$1,DimSum_load!$1:$1,0),0),"")</f>
        <v/>
      </c>
      <c r="F425" s="75" t="str">
        <f>IFERROR(VLOOKUP($A425,DimSum_load!$A:$X,MATCH(DimSum!F$1,DimSum_load!$1:$1,0),0),"")</f>
        <v/>
      </c>
      <c r="G425" s="75" t="str">
        <f>IFERROR(VLOOKUP($A425,DimSum_load!$A:$X,MATCH(DimSum!G$1,DimSum_load!$1:$1,0),0),"")</f>
        <v/>
      </c>
      <c r="H425" s="75" t="str">
        <f>IFERROR(VLOOKUP($A425,DimSum_load!$A:$X,MATCH(DimSum!H$1,DimSum_load!$1:$1,0),0),"")</f>
        <v/>
      </c>
      <c r="I425" s="77" t="str">
        <f>IFERROR(VLOOKUP($A425,DimSum_load!$A:$X,MATCH(DimSum!I$1,DimSum_load!$1:$1,0),0),"")</f>
        <v/>
      </c>
      <c r="J425" s="76" t="str">
        <f>IFERROR(VLOOKUP($A425,DimSum_load!$A:$X,MATCH(DimSum!J$1,DimSum_load!$1:$1,0),0),"")</f>
        <v/>
      </c>
      <c r="K425" s="76" t="str">
        <f>IFERROR(VLOOKUP($A425,DimSum_load!$A:$X,MATCH(DimSum!K$1,DimSum_load!$1:$1,0),0),"")</f>
        <v/>
      </c>
      <c r="L425" s="76" t="str">
        <f>IFERROR(VLOOKUP($A425,DimSum_load!$A:$X,MATCH(DimSum!L$1,DimSum_load!$1:$1,0),0),"")</f>
        <v/>
      </c>
      <c r="M425" s="76" t="str">
        <f>IFERROR(VLOOKUP($A425,DimSum_load!$A:$X,MATCH(DimSum!M$1,DimSum_load!$1:$1,0),0),"")</f>
        <v/>
      </c>
      <c r="N425" s="127" t="str">
        <f>IFERROR(VLOOKUP($A425,DimSum_load!$A:$X,MATCH(DimSum!$N$1,DimSum_load!$1:$1,0),0),"")</f>
        <v/>
      </c>
    </row>
    <row r="426" spans="1:14" x14ac:dyDescent="0.25">
      <c r="A426" s="74" t="str">
        <f>IFERROR(DimSum[[#This Row],[Index]],"")</f>
        <v/>
      </c>
      <c r="B426" s="75" t="str">
        <f>IFERROR(VLOOKUP($A426,DimSum_load!$A:$X,MATCH(DimSum!B$1,DimSum_load!$1:$1,0),0),"")</f>
        <v/>
      </c>
      <c r="C426" s="79" t="str">
        <f>IFERROR(VLOOKUP($A426,DimSum_load!$A:$X,MATCH(DimSum!C$1,DimSum_load!$1:$1,0),0),"")</f>
        <v/>
      </c>
      <c r="D426" s="75" t="str">
        <f>IFERROR(VLOOKUP($A426,DimSum_load!$A:$X,MATCH(DimSum!D$1,DimSum_load!$1:$1,0),0),"")</f>
        <v/>
      </c>
      <c r="E426" s="77" t="str">
        <f>IFERROR(VLOOKUP($A426,DimSum_load!$A:$X,MATCH(DimSum!E$1,DimSum_load!$1:$1,0),0),"")</f>
        <v/>
      </c>
      <c r="F426" s="75" t="str">
        <f>IFERROR(VLOOKUP($A426,DimSum_load!$A:$X,MATCH(DimSum!F$1,DimSum_load!$1:$1,0),0),"")</f>
        <v/>
      </c>
      <c r="G426" s="75" t="str">
        <f>IFERROR(VLOOKUP($A426,DimSum_load!$A:$X,MATCH(DimSum!G$1,DimSum_load!$1:$1,0),0),"")</f>
        <v/>
      </c>
      <c r="H426" s="75" t="str">
        <f>IFERROR(VLOOKUP($A426,DimSum_load!$A:$X,MATCH(DimSum!H$1,DimSum_load!$1:$1,0),0),"")</f>
        <v/>
      </c>
      <c r="I426" s="77" t="str">
        <f>IFERROR(VLOOKUP($A426,DimSum_load!$A:$X,MATCH(DimSum!I$1,DimSum_load!$1:$1,0),0),"")</f>
        <v/>
      </c>
      <c r="J426" s="76" t="str">
        <f>IFERROR(VLOOKUP($A426,DimSum_load!$A:$X,MATCH(DimSum!J$1,DimSum_load!$1:$1,0),0),"")</f>
        <v/>
      </c>
      <c r="K426" s="76" t="str">
        <f>IFERROR(VLOOKUP($A426,DimSum_load!$A:$X,MATCH(DimSum!K$1,DimSum_load!$1:$1,0),0),"")</f>
        <v/>
      </c>
      <c r="L426" s="76" t="str">
        <f>IFERROR(VLOOKUP($A426,DimSum_load!$A:$X,MATCH(DimSum!L$1,DimSum_load!$1:$1,0),0),"")</f>
        <v/>
      </c>
      <c r="M426" s="76" t="str">
        <f>IFERROR(VLOOKUP($A426,DimSum_load!$A:$X,MATCH(DimSum!M$1,DimSum_load!$1:$1,0),0),"")</f>
        <v/>
      </c>
      <c r="N426" s="127" t="str">
        <f>IFERROR(VLOOKUP($A426,DimSum_load!$A:$X,MATCH(DimSum!$N$1,DimSum_load!$1:$1,0),0),"")</f>
        <v/>
      </c>
    </row>
    <row r="427" spans="1:14" x14ac:dyDescent="0.25">
      <c r="A427" s="74" t="str">
        <f>IFERROR(DimSum[[#This Row],[Index]],"")</f>
        <v/>
      </c>
      <c r="B427" s="75" t="str">
        <f>IFERROR(VLOOKUP($A427,DimSum_load!$A:$X,MATCH(DimSum!B$1,DimSum_load!$1:$1,0),0),"")</f>
        <v/>
      </c>
      <c r="C427" s="79" t="str">
        <f>IFERROR(VLOOKUP($A427,DimSum_load!$A:$X,MATCH(DimSum!C$1,DimSum_load!$1:$1,0),0),"")</f>
        <v/>
      </c>
      <c r="D427" s="75" t="str">
        <f>IFERROR(VLOOKUP($A427,DimSum_load!$A:$X,MATCH(DimSum!D$1,DimSum_load!$1:$1,0),0),"")</f>
        <v/>
      </c>
      <c r="E427" s="77" t="str">
        <f>IFERROR(VLOOKUP($A427,DimSum_load!$A:$X,MATCH(DimSum!E$1,DimSum_load!$1:$1,0),0),"")</f>
        <v/>
      </c>
      <c r="F427" s="75" t="str">
        <f>IFERROR(VLOOKUP($A427,DimSum_load!$A:$X,MATCH(DimSum!F$1,DimSum_load!$1:$1,0),0),"")</f>
        <v/>
      </c>
      <c r="G427" s="75" t="str">
        <f>IFERROR(VLOOKUP($A427,DimSum_load!$A:$X,MATCH(DimSum!G$1,DimSum_load!$1:$1,0),0),"")</f>
        <v/>
      </c>
      <c r="H427" s="75" t="str">
        <f>IFERROR(VLOOKUP($A427,DimSum_load!$A:$X,MATCH(DimSum!H$1,DimSum_load!$1:$1,0),0),"")</f>
        <v/>
      </c>
      <c r="I427" s="77" t="str">
        <f>IFERROR(VLOOKUP($A427,DimSum_load!$A:$X,MATCH(DimSum!I$1,DimSum_load!$1:$1,0),0),"")</f>
        <v/>
      </c>
      <c r="J427" s="76" t="str">
        <f>IFERROR(VLOOKUP($A427,DimSum_load!$A:$X,MATCH(DimSum!J$1,DimSum_load!$1:$1,0),0),"")</f>
        <v/>
      </c>
      <c r="K427" s="76" t="str">
        <f>IFERROR(VLOOKUP($A427,DimSum_load!$A:$X,MATCH(DimSum!K$1,DimSum_load!$1:$1,0),0),"")</f>
        <v/>
      </c>
      <c r="L427" s="76" t="str">
        <f>IFERROR(VLOOKUP($A427,DimSum_load!$A:$X,MATCH(DimSum!L$1,DimSum_load!$1:$1,0),0),"")</f>
        <v/>
      </c>
      <c r="M427" s="76" t="str">
        <f>IFERROR(VLOOKUP($A427,DimSum_load!$A:$X,MATCH(DimSum!M$1,DimSum_load!$1:$1,0),0),"")</f>
        <v/>
      </c>
      <c r="N427" s="127" t="str">
        <f>IFERROR(VLOOKUP($A427,DimSum_load!$A:$X,MATCH(DimSum!$N$1,DimSum_load!$1:$1,0),0),"")</f>
        <v/>
      </c>
    </row>
    <row r="428" spans="1:14" x14ac:dyDescent="0.25">
      <c r="A428" s="74" t="str">
        <f>IFERROR(DimSum[[#This Row],[Index]],"")</f>
        <v/>
      </c>
      <c r="B428" s="75" t="str">
        <f>IFERROR(VLOOKUP($A428,DimSum_load!$A:$X,MATCH(DimSum!B$1,DimSum_load!$1:$1,0),0),"")</f>
        <v/>
      </c>
      <c r="C428" s="79" t="str">
        <f>IFERROR(VLOOKUP($A428,DimSum_load!$A:$X,MATCH(DimSum!C$1,DimSum_load!$1:$1,0),0),"")</f>
        <v/>
      </c>
      <c r="D428" s="75" t="str">
        <f>IFERROR(VLOOKUP($A428,DimSum_load!$A:$X,MATCH(DimSum!D$1,DimSum_load!$1:$1,0),0),"")</f>
        <v/>
      </c>
      <c r="E428" s="77" t="str">
        <f>IFERROR(VLOOKUP($A428,DimSum_load!$A:$X,MATCH(DimSum!E$1,DimSum_load!$1:$1,0),0),"")</f>
        <v/>
      </c>
      <c r="F428" s="75" t="str">
        <f>IFERROR(VLOOKUP($A428,DimSum_load!$A:$X,MATCH(DimSum!F$1,DimSum_load!$1:$1,0),0),"")</f>
        <v/>
      </c>
      <c r="G428" s="75" t="str">
        <f>IFERROR(VLOOKUP($A428,DimSum_load!$A:$X,MATCH(DimSum!G$1,DimSum_load!$1:$1,0),0),"")</f>
        <v/>
      </c>
      <c r="H428" s="75" t="str">
        <f>IFERROR(VLOOKUP($A428,DimSum_load!$A:$X,MATCH(DimSum!H$1,DimSum_load!$1:$1,0),0),"")</f>
        <v/>
      </c>
      <c r="I428" s="77" t="str">
        <f>IFERROR(VLOOKUP($A428,DimSum_load!$A:$X,MATCH(DimSum!I$1,DimSum_load!$1:$1,0),0),"")</f>
        <v/>
      </c>
      <c r="J428" s="76" t="str">
        <f>IFERROR(VLOOKUP($A428,DimSum_load!$A:$X,MATCH(DimSum!J$1,DimSum_load!$1:$1,0),0),"")</f>
        <v/>
      </c>
      <c r="K428" s="76" t="str">
        <f>IFERROR(VLOOKUP($A428,DimSum_load!$A:$X,MATCH(DimSum!K$1,DimSum_load!$1:$1,0),0),"")</f>
        <v/>
      </c>
      <c r="L428" s="76" t="str">
        <f>IFERROR(VLOOKUP($A428,DimSum_load!$A:$X,MATCH(DimSum!L$1,DimSum_load!$1:$1,0),0),"")</f>
        <v/>
      </c>
      <c r="M428" s="76" t="str">
        <f>IFERROR(VLOOKUP($A428,DimSum_load!$A:$X,MATCH(DimSum!M$1,DimSum_load!$1:$1,0),0),"")</f>
        <v/>
      </c>
      <c r="N428" s="127" t="str">
        <f>IFERROR(VLOOKUP($A428,DimSum_load!$A:$X,MATCH(DimSum!$N$1,DimSum_load!$1:$1,0),0),"")</f>
        <v/>
      </c>
    </row>
    <row r="429" spans="1:14" x14ac:dyDescent="0.25">
      <c r="A429" s="74" t="str">
        <f>IFERROR(DimSum[[#This Row],[Index]],"")</f>
        <v/>
      </c>
      <c r="B429" s="75" t="str">
        <f>IFERROR(VLOOKUP($A429,DimSum_load!$A:$X,MATCH(DimSum!B$1,DimSum_load!$1:$1,0),0),"")</f>
        <v/>
      </c>
      <c r="C429" s="79" t="str">
        <f>IFERROR(VLOOKUP($A429,DimSum_load!$A:$X,MATCH(DimSum!C$1,DimSum_load!$1:$1,0),0),"")</f>
        <v/>
      </c>
      <c r="D429" s="75" t="str">
        <f>IFERROR(VLOOKUP($A429,DimSum_load!$A:$X,MATCH(DimSum!D$1,DimSum_load!$1:$1,0),0),"")</f>
        <v/>
      </c>
      <c r="E429" s="77" t="str">
        <f>IFERROR(VLOOKUP($A429,DimSum_load!$A:$X,MATCH(DimSum!E$1,DimSum_load!$1:$1,0),0),"")</f>
        <v/>
      </c>
      <c r="F429" s="75" t="str">
        <f>IFERROR(VLOOKUP($A429,DimSum_load!$A:$X,MATCH(DimSum!F$1,DimSum_load!$1:$1,0),0),"")</f>
        <v/>
      </c>
      <c r="G429" s="75" t="str">
        <f>IFERROR(VLOOKUP($A429,DimSum_load!$A:$X,MATCH(DimSum!G$1,DimSum_load!$1:$1,0),0),"")</f>
        <v/>
      </c>
      <c r="H429" s="75" t="str">
        <f>IFERROR(VLOOKUP($A429,DimSum_load!$A:$X,MATCH(DimSum!H$1,DimSum_load!$1:$1,0),0),"")</f>
        <v/>
      </c>
      <c r="I429" s="77" t="str">
        <f>IFERROR(VLOOKUP($A429,DimSum_load!$A:$X,MATCH(DimSum!I$1,DimSum_load!$1:$1,0),0),"")</f>
        <v/>
      </c>
      <c r="J429" s="76" t="str">
        <f>IFERROR(VLOOKUP($A429,DimSum_load!$A:$X,MATCH(DimSum!J$1,DimSum_load!$1:$1,0),0),"")</f>
        <v/>
      </c>
      <c r="K429" s="76" t="str">
        <f>IFERROR(VLOOKUP($A429,DimSum_load!$A:$X,MATCH(DimSum!K$1,DimSum_load!$1:$1,0),0),"")</f>
        <v/>
      </c>
      <c r="L429" s="76" t="str">
        <f>IFERROR(VLOOKUP($A429,DimSum_load!$A:$X,MATCH(DimSum!L$1,DimSum_load!$1:$1,0),0),"")</f>
        <v/>
      </c>
      <c r="M429" s="76" t="str">
        <f>IFERROR(VLOOKUP($A429,DimSum_load!$A:$X,MATCH(DimSum!M$1,DimSum_load!$1:$1,0),0),"")</f>
        <v/>
      </c>
      <c r="N429" s="127" t="str">
        <f>IFERROR(VLOOKUP($A429,DimSum_load!$A:$X,MATCH(DimSum!$N$1,DimSum_load!$1:$1,0),0),"")</f>
        <v/>
      </c>
    </row>
    <row r="430" spans="1:14" x14ac:dyDescent="0.25">
      <c r="A430" s="74" t="str">
        <f>IFERROR(DimSum[[#This Row],[Index]],"")</f>
        <v/>
      </c>
      <c r="B430" s="75" t="str">
        <f>IFERROR(VLOOKUP($A430,DimSum_load!$A:$X,MATCH(DimSum!B$1,DimSum_load!$1:$1,0),0),"")</f>
        <v/>
      </c>
      <c r="C430" s="79" t="str">
        <f>IFERROR(VLOOKUP($A430,DimSum_load!$A:$X,MATCH(DimSum!C$1,DimSum_load!$1:$1,0),0),"")</f>
        <v/>
      </c>
      <c r="D430" s="75" t="str">
        <f>IFERROR(VLOOKUP($A430,DimSum_load!$A:$X,MATCH(DimSum!D$1,DimSum_load!$1:$1,0),0),"")</f>
        <v/>
      </c>
      <c r="E430" s="77" t="str">
        <f>IFERROR(VLOOKUP($A430,DimSum_load!$A:$X,MATCH(DimSum!E$1,DimSum_load!$1:$1,0),0),"")</f>
        <v/>
      </c>
      <c r="F430" s="75" t="str">
        <f>IFERROR(VLOOKUP($A430,DimSum_load!$A:$X,MATCH(DimSum!F$1,DimSum_load!$1:$1,0),0),"")</f>
        <v/>
      </c>
      <c r="G430" s="75" t="str">
        <f>IFERROR(VLOOKUP($A430,DimSum_load!$A:$X,MATCH(DimSum!G$1,DimSum_load!$1:$1,0),0),"")</f>
        <v/>
      </c>
      <c r="H430" s="75" t="str">
        <f>IFERROR(VLOOKUP($A430,DimSum_load!$A:$X,MATCH(DimSum!H$1,DimSum_load!$1:$1,0),0),"")</f>
        <v/>
      </c>
      <c r="I430" s="77" t="str">
        <f>IFERROR(VLOOKUP($A430,DimSum_load!$A:$X,MATCH(DimSum!I$1,DimSum_load!$1:$1,0),0),"")</f>
        <v/>
      </c>
      <c r="J430" s="76" t="str">
        <f>IFERROR(VLOOKUP($A430,DimSum_load!$A:$X,MATCH(DimSum!J$1,DimSum_load!$1:$1,0),0),"")</f>
        <v/>
      </c>
      <c r="K430" s="76" t="str">
        <f>IFERROR(VLOOKUP($A430,DimSum_load!$A:$X,MATCH(DimSum!K$1,DimSum_load!$1:$1,0),0),"")</f>
        <v/>
      </c>
      <c r="L430" s="76" t="str">
        <f>IFERROR(VLOOKUP($A430,DimSum_load!$A:$X,MATCH(DimSum!L$1,DimSum_load!$1:$1,0),0),"")</f>
        <v/>
      </c>
      <c r="M430" s="76" t="str">
        <f>IFERROR(VLOOKUP($A430,DimSum_load!$A:$X,MATCH(DimSum!M$1,DimSum_load!$1:$1,0),0),"")</f>
        <v/>
      </c>
      <c r="N430" s="127" t="str">
        <f>IFERROR(VLOOKUP($A430,DimSum_load!$A:$X,MATCH(DimSum!$N$1,DimSum_load!$1:$1,0),0),"")</f>
        <v/>
      </c>
    </row>
    <row r="431" spans="1:14" x14ac:dyDescent="0.25">
      <c r="A431" s="74" t="str">
        <f>IFERROR(DimSum[[#This Row],[Index]],"")</f>
        <v/>
      </c>
      <c r="B431" s="75" t="str">
        <f>IFERROR(VLOOKUP($A431,DimSum_load!$A:$X,MATCH(DimSum!B$1,DimSum_load!$1:$1,0),0),"")</f>
        <v/>
      </c>
      <c r="C431" s="79" t="str">
        <f>IFERROR(VLOOKUP($A431,DimSum_load!$A:$X,MATCH(DimSum!C$1,DimSum_load!$1:$1,0),0),"")</f>
        <v/>
      </c>
      <c r="D431" s="75" t="str">
        <f>IFERROR(VLOOKUP($A431,DimSum_load!$A:$X,MATCH(DimSum!D$1,DimSum_load!$1:$1,0),0),"")</f>
        <v/>
      </c>
      <c r="E431" s="77" t="str">
        <f>IFERROR(VLOOKUP($A431,DimSum_load!$A:$X,MATCH(DimSum!E$1,DimSum_load!$1:$1,0),0),"")</f>
        <v/>
      </c>
      <c r="F431" s="75" t="str">
        <f>IFERROR(VLOOKUP($A431,DimSum_load!$A:$X,MATCH(DimSum!F$1,DimSum_load!$1:$1,0),0),"")</f>
        <v/>
      </c>
      <c r="G431" s="75" t="str">
        <f>IFERROR(VLOOKUP($A431,DimSum_load!$A:$X,MATCH(DimSum!G$1,DimSum_load!$1:$1,0),0),"")</f>
        <v/>
      </c>
      <c r="H431" s="75" t="str">
        <f>IFERROR(VLOOKUP($A431,DimSum_load!$A:$X,MATCH(DimSum!H$1,DimSum_load!$1:$1,0),0),"")</f>
        <v/>
      </c>
      <c r="I431" s="77" t="str">
        <f>IFERROR(VLOOKUP($A431,DimSum_load!$A:$X,MATCH(DimSum!I$1,DimSum_load!$1:$1,0),0),"")</f>
        <v/>
      </c>
      <c r="J431" s="76" t="str">
        <f>IFERROR(VLOOKUP($A431,DimSum_load!$A:$X,MATCH(DimSum!J$1,DimSum_load!$1:$1,0),0),"")</f>
        <v/>
      </c>
      <c r="K431" s="76" t="str">
        <f>IFERROR(VLOOKUP($A431,DimSum_load!$A:$X,MATCH(DimSum!K$1,DimSum_load!$1:$1,0),0),"")</f>
        <v/>
      </c>
      <c r="L431" s="76" t="str">
        <f>IFERROR(VLOOKUP($A431,DimSum_load!$A:$X,MATCH(DimSum!L$1,DimSum_load!$1:$1,0),0),"")</f>
        <v/>
      </c>
      <c r="M431" s="76" t="str">
        <f>IFERROR(VLOOKUP($A431,DimSum_load!$A:$X,MATCH(DimSum!M$1,DimSum_load!$1:$1,0),0),"")</f>
        <v/>
      </c>
      <c r="N431" s="127" t="str">
        <f>IFERROR(VLOOKUP($A431,DimSum_load!$A:$X,MATCH(DimSum!$N$1,DimSum_load!$1:$1,0),0),"")</f>
        <v/>
      </c>
    </row>
    <row r="432" spans="1:14" x14ac:dyDescent="0.25">
      <c r="A432" s="74" t="str">
        <f>IFERROR(DimSum[[#This Row],[Index]],"")</f>
        <v/>
      </c>
      <c r="B432" s="75" t="str">
        <f>IFERROR(VLOOKUP($A432,DimSum_load!$A:$X,MATCH(DimSum!B$1,DimSum_load!$1:$1,0),0),"")</f>
        <v/>
      </c>
      <c r="C432" s="79" t="str">
        <f>IFERROR(VLOOKUP($A432,DimSum_load!$A:$X,MATCH(DimSum!C$1,DimSum_load!$1:$1,0),0),"")</f>
        <v/>
      </c>
      <c r="D432" s="75" t="str">
        <f>IFERROR(VLOOKUP($A432,DimSum_load!$A:$X,MATCH(DimSum!D$1,DimSum_load!$1:$1,0),0),"")</f>
        <v/>
      </c>
      <c r="E432" s="77" t="str">
        <f>IFERROR(VLOOKUP($A432,DimSum_load!$A:$X,MATCH(DimSum!E$1,DimSum_load!$1:$1,0),0),"")</f>
        <v/>
      </c>
      <c r="F432" s="75" t="str">
        <f>IFERROR(VLOOKUP($A432,DimSum_load!$A:$X,MATCH(DimSum!F$1,DimSum_load!$1:$1,0),0),"")</f>
        <v/>
      </c>
      <c r="G432" s="75" t="str">
        <f>IFERROR(VLOOKUP($A432,DimSum_load!$A:$X,MATCH(DimSum!G$1,DimSum_load!$1:$1,0),0),"")</f>
        <v/>
      </c>
      <c r="H432" s="75" t="str">
        <f>IFERROR(VLOOKUP($A432,DimSum_load!$A:$X,MATCH(DimSum!H$1,DimSum_load!$1:$1,0),0),"")</f>
        <v/>
      </c>
      <c r="I432" s="77" t="str">
        <f>IFERROR(VLOOKUP($A432,DimSum_load!$A:$X,MATCH(DimSum!I$1,DimSum_load!$1:$1,0),0),"")</f>
        <v/>
      </c>
      <c r="J432" s="76" t="str">
        <f>IFERROR(VLOOKUP($A432,DimSum_load!$A:$X,MATCH(DimSum!J$1,DimSum_load!$1:$1,0),0),"")</f>
        <v/>
      </c>
      <c r="K432" s="76" t="str">
        <f>IFERROR(VLOOKUP($A432,DimSum_load!$A:$X,MATCH(DimSum!K$1,DimSum_load!$1:$1,0),0),"")</f>
        <v/>
      </c>
      <c r="L432" s="76" t="str">
        <f>IFERROR(VLOOKUP($A432,DimSum_load!$A:$X,MATCH(DimSum!L$1,DimSum_load!$1:$1,0),0),"")</f>
        <v/>
      </c>
      <c r="M432" s="76" t="str">
        <f>IFERROR(VLOOKUP($A432,DimSum_load!$A:$X,MATCH(DimSum!M$1,DimSum_load!$1:$1,0),0),"")</f>
        <v/>
      </c>
      <c r="N432" s="127" t="str">
        <f>IFERROR(VLOOKUP($A432,DimSum_load!$A:$X,MATCH(DimSum!$N$1,DimSum_load!$1:$1,0),0),"")</f>
        <v/>
      </c>
    </row>
    <row r="433" spans="1:14" x14ac:dyDescent="0.25">
      <c r="A433" s="74" t="str">
        <f>IFERROR(DimSum[[#This Row],[Index]],"")</f>
        <v/>
      </c>
      <c r="B433" s="75" t="str">
        <f>IFERROR(VLOOKUP($A433,DimSum_load!$A:$X,MATCH(DimSum!B$1,DimSum_load!$1:$1,0),0),"")</f>
        <v/>
      </c>
      <c r="C433" s="79" t="str">
        <f>IFERROR(VLOOKUP($A433,DimSum_load!$A:$X,MATCH(DimSum!C$1,DimSum_load!$1:$1,0),0),"")</f>
        <v/>
      </c>
      <c r="D433" s="75" t="str">
        <f>IFERROR(VLOOKUP($A433,DimSum_load!$A:$X,MATCH(DimSum!D$1,DimSum_load!$1:$1,0),0),"")</f>
        <v/>
      </c>
      <c r="E433" s="77" t="str">
        <f>IFERROR(VLOOKUP($A433,DimSum_load!$A:$X,MATCH(DimSum!E$1,DimSum_load!$1:$1,0),0),"")</f>
        <v/>
      </c>
      <c r="F433" s="75" t="str">
        <f>IFERROR(VLOOKUP($A433,DimSum_load!$A:$X,MATCH(DimSum!F$1,DimSum_load!$1:$1,0),0),"")</f>
        <v/>
      </c>
      <c r="G433" s="75" t="str">
        <f>IFERROR(VLOOKUP($A433,DimSum_load!$A:$X,MATCH(DimSum!G$1,DimSum_load!$1:$1,0),0),"")</f>
        <v/>
      </c>
      <c r="H433" s="75" t="str">
        <f>IFERROR(VLOOKUP($A433,DimSum_load!$A:$X,MATCH(DimSum!H$1,DimSum_load!$1:$1,0),0),"")</f>
        <v/>
      </c>
      <c r="I433" s="77" t="str">
        <f>IFERROR(VLOOKUP($A433,DimSum_load!$A:$X,MATCH(DimSum!I$1,DimSum_load!$1:$1,0),0),"")</f>
        <v/>
      </c>
      <c r="J433" s="76" t="str">
        <f>IFERROR(VLOOKUP($A433,DimSum_load!$A:$X,MATCH(DimSum!J$1,DimSum_load!$1:$1,0),0),"")</f>
        <v/>
      </c>
      <c r="K433" s="76" t="str">
        <f>IFERROR(VLOOKUP($A433,DimSum_load!$A:$X,MATCH(DimSum!K$1,DimSum_load!$1:$1,0),0),"")</f>
        <v/>
      </c>
      <c r="L433" s="76" t="str">
        <f>IFERROR(VLOOKUP($A433,DimSum_load!$A:$X,MATCH(DimSum!L$1,DimSum_load!$1:$1,0),0),"")</f>
        <v/>
      </c>
      <c r="M433" s="76" t="str">
        <f>IFERROR(VLOOKUP($A433,DimSum_load!$A:$X,MATCH(DimSum!M$1,DimSum_load!$1:$1,0),0),"")</f>
        <v/>
      </c>
      <c r="N433" s="127" t="str">
        <f>IFERROR(VLOOKUP($A433,DimSum_load!$A:$X,MATCH(DimSum!$N$1,DimSum_load!$1:$1,0),0),"")</f>
        <v/>
      </c>
    </row>
    <row r="434" spans="1:14" x14ac:dyDescent="0.25">
      <c r="A434" s="74" t="str">
        <f>IFERROR(DimSum[[#This Row],[Index]],"")</f>
        <v/>
      </c>
      <c r="B434" s="75" t="str">
        <f>IFERROR(VLOOKUP($A434,DimSum_load!$A:$X,MATCH(DimSum!B$1,DimSum_load!$1:$1,0),0),"")</f>
        <v/>
      </c>
      <c r="C434" s="79" t="str">
        <f>IFERROR(VLOOKUP($A434,DimSum_load!$A:$X,MATCH(DimSum!C$1,DimSum_load!$1:$1,0),0),"")</f>
        <v/>
      </c>
      <c r="D434" s="75" t="str">
        <f>IFERROR(VLOOKUP($A434,DimSum_load!$A:$X,MATCH(DimSum!D$1,DimSum_load!$1:$1,0),0),"")</f>
        <v/>
      </c>
      <c r="E434" s="77" t="str">
        <f>IFERROR(VLOOKUP($A434,DimSum_load!$A:$X,MATCH(DimSum!E$1,DimSum_load!$1:$1,0),0),"")</f>
        <v/>
      </c>
      <c r="F434" s="75" t="str">
        <f>IFERROR(VLOOKUP($A434,DimSum_load!$A:$X,MATCH(DimSum!F$1,DimSum_load!$1:$1,0),0),"")</f>
        <v/>
      </c>
      <c r="G434" s="75" t="str">
        <f>IFERROR(VLOOKUP($A434,DimSum_load!$A:$X,MATCH(DimSum!G$1,DimSum_load!$1:$1,0),0),"")</f>
        <v/>
      </c>
      <c r="H434" s="75" t="str">
        <f>IFERROR(VLOOKUP($A434,DimSum_load!$A:$X,MATCH(DimSum!H$1,DimSum_load!$1:$1,0),0),"")</f>
        <v/>
      </c>
      <c r="I434" s="77" t="str">
        <f>IFERROR(VLOOKUP($A434,DimSum_load!$A:$X,MATCH(DimSum!I$1,DimSum_load!$1:$1,0),0),"")</f>
        <v/>
      </c>
      <c r="J434" s="76" t="str">
        <f>IFERROR(VLOOKUP($A434,DimSum_load!$A:$X,MATCH(DimSum!J$1,DimSum_load!$1:$1,0),0),"")</f>
        <v/>
      </c>
      <c r="K434" s="76" t="str">
        <f>IFERROR(VLOOKUP($A434,DimSum_load!$A:$X,MATCH(DimSum!K$1,DimSum_load!$1:$1,0),0),"")</f>
        <v/>
      </c>
      <c r="L434" s="76" t="str">
        <f>IFERROR(VLOOKUP($A434,DimSum_load!$A:$X,MATCH(DimSum!L$1,DimSum_load!$1:$1,0),0),"")</f>
        <v/>
      </c>
      <c r="M434" s="76" t="str">
        <f>IFERROR(VLOOKUP($A434,DimSum_load!$A:$X,MATCH(DimSum!M$1,DimSum_load!$1:$1,0),0),"")</f>
        <v/>
      </c>
      <c r="N434" s="127" t="str">
        <f>IFERROR(VLOOKUP($A434,DimSum_load!$A:$X,MATCH(DimSum!$N$1,DimSum_load!$1:$1,0),0),"")</f>
        <v/>
      </c>
    </row>
    <row r="435" spans="1:14" x14ac:dyDescent="0.25">
      <c r="A435" s="74" t="str">
        <f>IFERROR(DimSum[[#This Row],[Index]],"")</f>
        <v/>
      </c>
      <c r="B435" s="75" t="str">
        <f>IFERROR(VLOOKUP($A435,DimSum_load!$A:$X,MATCH(DimSum!B$1,DimSum_load!$1:$1,0),0),"")</f>
        <v/>
      </c>
      <c r="C435" s="79" t="str">
        <f>IFERROR(VLOOKUP($A435,DimSum_load!$A:$X,MATCH(DimSum!C$1,DimSum_load!$1:$1,0),0),"")</f>
        <v/>
      </c>
      <c r="D435" s="75" t="str">
        <f>IFERROR(VLOOKUP($A435,DimSum_load!$A:$X,MATCH(DimSum!D$1,DimSum_load!$1:$1,0),0),"")</f>
        <v/>
      </c>
      <c r="E435" s="77" t="str">
        <f>IFERROR(VLOOKUP($A435,DimSum_load!$A:$X,MATCH(DimSum!E$1,DimSum_load!$1:$1,0),0),"")</f>
        <v/>
      </c>
      <c r="F435" s="75" t="str">
        <f>IFERROR(VLOOKUP($A435,DimSum_load!$A:$X,MATCH(DimSum!F$1,DimSum_load!$1:$1,0),0),"")</f>
        <v/>
      </c>
      <c r="G435" s="75" t="str">
        <f>IFERROR(VLOOKUP($A435,DimSum_load!$A:$X,MATCH(DimSum!G$1,DimSum_load!$1:$1,0),0),"")</f>
        <v/>
      </c>
      <c r="H435" s="75" t="str">
        <f>IFERROR(VLOOKUP($A435,DimSum_load!$A:$X,MATCH(DimSum!H$1,DimSum_load!$1:$1,0),0),"")</f>
        <v/>
      </c>
      <c r="I435" s="77" t="str">
        <f>IFERROR(VLOOKUP($A435,DimSum_load!$A:$X,MATCH(DimSum!I$1,DimSum_load!$1:$1,0),0),"")</f>
        <v/>
      </c>
      <c r="J435" s="76" t="str">
        <f>IFERROR(VLOOKUP($A435,DimSum_load!$A:$X,MATCH(DimSum!J$1,DimSum_load!$1:$1,0),0),"")</f>
        <v/>
      </c>
      <c r="K435" s="76" t="str">
        <f>IFERROR(VLOOKUP($A435,DimSum_load!$A:$X,MATCH(DimSum!K$1,DimSum_load!$1:$1,0),0),"")</f>
        <v/>
      </c>
      <c r="L435" s="76" t="str">
        <f>IFERROR(VLOOKUP($A435,DimSum_load!$A:$X,MATCH(DimSum!L$1,DimSum_load!$1:$1,0),0),"")</f>
        <v/>
      </c>
      <c r="M435" s="76" t="str">
        <f>IFERROR(VLOOKUP($A435,DimSum_load!$A:$X,MATCH(DimSum!M$1,DimSum_load!$1:$1,0),0),"")</f>
        <v/>
      </c>
      <c r="N435" s="127" t="str">
        <f>IFERROR(VLOOKUP($A435,DimSum_load!$A:$X,MATCH(DimSum!$N$1,DimSum_load!$1:$1,0),0),"")</f>
        <v/>
      </c>
    </row>
    <row r="436" spans="1:14" x14ac:dyDescent="0.25">
      <c r="A436" s="74" t="str">
        <f>IFERROR(DimSum[[#This Row],[Index]],"")</f>
        <v/>
      </c>
      <c r="B436" s="75" t="str">
        <f>IFERROR(VLOOKUP($A436,DimSum_load!$A:$X,MATCH(DimSum!B$1,DimSum_load!$1:$1,0),0),"")</f>
        <v/>
      </c>
      <c r="C436" s="79" t="str">
        <f>IFERROR(VLOOKUP($A436,DimSum_load!$A:$X,MATCH(DimSum!C$1,DimSum_load!$1:$1,0),0),"")</f>
        <v/>
      </c>
      <c r="D436" s="75" t="str">
        <f>IFERROR(VLOOKUP($A436,DimSum_load!$A:$X,MATCH(DimSum!D$1,DimSum_load!$1:$1,0),0),"")</f>
        <v/>
      </c>
      <c r="E436" s="77" t="str">
        <f>IFERROR(VLOOKUP($A436,DimSum_load!$A:$X,MATCH(DimSum!E$1,DimSum_load!$1:$1,0),0),"")</f>
        <v/>
      </c>
      <c r="F436" s="75" t="str">
        <f>IFERROR(VLOOKUP($A436,DimSum_load!$A:$X,MATCH(DimSum!F$1,DimSum_load!$1:$1,0),0),"")</f>
        <v/>
      </c>
      <c r="G436" s="75" t="str">
        <f>IFERROR(VLOOKUP($A436,DimSum_load!$A:$X,MATCH(DimSum!G$1,DimSum_load!$1:$1,0),0),"")</f>
        <v/>
      </c>
      <c r="H436" s="75" t="str">
        <f>IFERROR(VLOOKUP($A436,DimSum_load!$A:$X,MATCH(DimSum!H$1,DimSum_load!$1:$1,0),0),"")</f>
        <v/>
      </c>
      <c r="I436" s="77" t="str">
        <f>IFERROR(VLOOKUP($A436,DimSum_load!$A:$X,MATCH(DimSum!I$1,DimSum_load!$1:$1,0),0),"")</f>
        <v/>
      </c>
      <c r="J436" s="76" t="str">
        <f>IFERROR(VLOOKUP($A436,DimSum_load!$A:$X,MATCH(DimSum!J$1,DimSum_load!$1:$1,0),0),"")</f>
        <v/>
      </c>
      <c r="K436" s="76" t="str">
        <f>IFERROR(VLOOKUP($A436,DimSum_load!$A:$X,MATCH(DimSum!K$1,DimSum_load!$1:$1,0),0),"")</f>
        <v/>
      </c>
      <c r="L436" s="76" t="str">
        <f>IFERROR(VLOOKUP($A436,DimSum_load!$A:$X,MATCH(DimSum!L$1,DimSum_load!$1:$1,0),0),"")</f>
        <v/>
      </c>
      <c r="M436" s="76" t="str">
        <f>IFERROR(VLOOKUP($A436,DimSum_load!$A:$X,MATCH(DimSum!M$1,DimSum_load!$1:$1,0),0),"")</f>
        <v/>
      </c>
      <c r="N436" s="127" t="str">
        <f>IFERROR(VLOOKUP($A436,DimSum_load!$A:$X,MATCH(DimSum!$N$1,DimSum_load!$1:$1,0),0),"")</f>
        <v/>
      </c>
    </row>
    <row r="437" spans="1:14" x14ac:dyDescent="0.25">
      <c r="A437" s="74" t="str">
        <f>IFERROR(DimSum[[#This Row],[Index]],"")</f>
        <v/>
      </c>
      <c r="B437" s="75" t="str">
        <f>IFERROR(VLOOKUP($A437,DimSum_load!$A:$X,MATCH(DimSum!B$1,DimSum_load!$1:$1,0),0),"")</f>
        <v/>
      </c>
      <c r="C437" s="79" t="str">
        <f>IFERROR(VLOOKUP($A437,DimSum_load!$A:$X,MATCH(DimSum!C$1,DimSum_load!$1:$1,0),0),"")</f>
        <v/>
      </c>
      <c r="D437" s="75" t="str">
        <f>IFERROR(VLOOKUP($A437,DimSum_load!$A:$X,MATCH(DimSum!D$1,DimSum_load!$1:$1,0),0),"")</f>
        <v/>
      </c>
      <c r="E437" s="77" t="str">
        <f>IFERROR(VLOOKUP($A437,DimSum_load!$A:$X,MATCH(DimSum!E$1,DimSum_load!$1:$1,0),0),"")</f>
        <v/>
      </c>
      <c r="F437" s="75" t="str">
        <f>IFERROR(VLOOKUP($A437,DimSum_load!$A:$X,MATCH(DimSum!F$1,DimSum_load!$1:$1,0),0),"")</f>
        <v/>
      </c>
      <c r="G437" s="75" t="str">
        <f>IFERROR(VLOOKUP($A437,DimSum_load!$A:$X,MATCH(DimSum!G$1,DimSum_load!$1:$1,0),0),"")</f>
        <v/>
      </c>
      <c r="H437" s="75" t="str">
        <f>IFERROR(VLOOKUP($A437,DimSum_load!$A:$X,MATCH(DimSum!H$1,DimSum_load!$1:$1,0),0),"")</f>
        <v/>
      </c>
      <c r="I437" s="77" t="str">
        <f>IFERROR(VLOOKUP($A437,DimSum_load!$A:$X,MATCH(DimSum!I$1,DimSum_load!$1:$1,0),0),"")</f>
        <v/>
      </c>
      <c r="J437" s="76" t="str">
        <f>IFERROR(VLOOKUP($A437,DimSum_load!$A:$X,MATCH(DimSum!J$1,DimSum_load!$1:$1,0),0),"")</f>
        <v/>
      </c>
      <c r="K437" s="76" t="str">
        <f>IFERROR(VLOOKUP($A437,DimSum_load!$A:$X,MATCH(DimSum!K$1,DimSum_load!$1:$1,0),0),"")</f>
        <v/>
      </c>
      <c r="L437" s="76" t="str">
        <f>IFERROR(VLOOKUP($A437,DimSum_load!$A:$X,MATCH(DimSum!L$1,DimSum_load!$1:$1,0),0),"")</f>
        <v/>
      </c>
      <c r="M437" s="76" t="str">
        <f>IFERROR(VLOOKUP($A437,DimSum_load!$A:$X,MATCH(DimSum!M$1,DimSum_load!$1:$1,0),0),"")</f>
        <v/>
      </c>
      <c r="N437" s="127" t="str">
        <f>IFERROR(VLOOKUP($A437,DimSum_load!$A:$X,MATCH(DimSum!$N$1,DimSum_load!$1:$1,0),0),"")</f>
        <v/>
      </c>
    </row>
    <row r="438" spans="1:14" x14ac:dyDescent="0.25">
      <c r="A438" s="74" t="str">
        <f>IFERROR(DimSum[[#This Row],[Index]],"")</f>
        <v/>
      </c>
      <c r="B438" s="75" t="str">
        <f>IFERROR(VLOOKUP($A438,DimSum_load!$A:$X,MATCH(DimSum!B$1,DimSum_load!$1:$1,0),0),"")</f>
        <v/>
      </c>
      <c r="C438" s="79" t="str">
        <f>IFERROR(VLOOKUP($A438,DimSum_load!$A:$X,MATCH(DimSum!C$1,DimSum_load!$1:$1,0),0),"")</f>
        <v/>
      </c>
      <c r="D438" s="75" t="str">
        <f>IFERROR(VLOOKUP($A438,DimSum_load!$A:$X,MATCH(DimSum!D$1,DimSum_load!$1:$1,0),0),"")</f>
        <v/>
      </c>
      <c r="E438" s="77" t="str">
        <f>IFERROR(VLOOKUP($A438,DimSum_load!$A:$X,MATCH(DimSum!E$1,DimSum_load!$1:$1,0),0),"")</f>
        <v/>
      </c>
      <c r="F438" s="75" t="str">
        <f>IFERROR(VLOOKUP($A438,DimSum_load!$A:$X,MATCH(DimSum!F$1,DimSum_load!$1:$1,0),0),"")</f>
        <v/>
      </c>
      <c r="G438" s="75" t="str">
        <f>IFERROR(VLOOKUP($A438,DimSum_load!$A:$X,MATCH(DimSum!G$1,DimSum_load!$1:$1,0),0),"")</f>
        <v/>
      </c>
      <c r="H438" s="75" t="str">
        <f>IFERROR(VLOOKUP($A438,DimSum_load!$A:$X,MATCH(DimSum!H$1,DimSum_load!$1:$1,0),0),"")</f>
        <v/>
      </c>
      <c r="I438" s="77" t="str">
        <f>IFERROR(VLOOKUP($A438,DimSum_load!$A:$X,MATCH(DimSum!I$1,DimSum_load!$1:$1,0),0),"")</f>
        <v/>
      </c>
      <c r="J438" s="76" t="str">
        <f>IFERROR(VLOOKUP($A438,DimSum_load!$A:$X,MATCH(DimSum!J$1,DimSum_load!$1:$1,0),0),"")</f>
        <v/>
      </c>
      <c r="K438" s="76" t="str">
        <f>IFERROR(VLOOKUP($A438,DimSum_load!$A:$X,MATCH(DimSum!K$1,DimSum_load!$1:$1,0),0),"")</f>
        <v/>
      </c>
      <c r="L438" s="76" t="str">
        <f>IFERROR(VLOOKUP($A438,DimSum_load!$A:$X,MATCH(DimSum!L$1,DimSum_load!$1:$1,0),0),"")</f>
        <v/>
      </c>
      <c r="M438" s="76" t="str">
        <f>IFERROR(VLOOKUP($A438,DimSum_load!$A:$X,MATCH(DimSum!M$1,DimSum_load!$1:$1,0),0),"")</f>
        <v/>
      </c>
      <c r="N438" s="127" t="str">
        <f>IFERROR(VLOOKUP($A438,DimSum_load!$A:$X,MATCH(DimSum!$N$1,DimSum_load!$1:$1,0),0),"")</f>
        <v/>
      </c>
    </row>
    <row r="439" spans="1:14" x14ac:dyDescent="0.25">
      <c r="A439" s="74" t="str">
        <f>IFERROR(DimSum[[#This Row],[Index]],"")</f>
        <v/>
      </c>
      <c r="B439" s="75" t="str">
        <f>IFERROR(VLOOKUP($A439,DimSum_load!$A:$X,MATCH(DimSum!B$1,DimSum_load!$1:$1,0),0),"")</f>
        <v/>
      </c>
      <c r="C439" s="79" t="str">
        <f>IFERROR(VLOOKUP($A439,DimSum_load!$A:$X,MATCH(DimSum!C$1,DimSum_load!$1:$1,0),0),"")</f>
        <v/>
      </c>
      <c r="D439" s="75" t="str">
        <f>IFERROR(VLOOKUP($A439,DimSum_load!$A:$X,MATCH(DimSum!D$1,DimSum_load!$1:$1,0),0),"")</f>
        <v/>
      </c>
      <c r="E439" s="77" t="str">
        <f>IFERROR(VLOOKUP($A439,DimSum_load!$A:$X,MATCH(DimSum!E$1,DimSum_load!$1:$1,0),0),"")</f>
        <v/>
      </c>
      <c r="F439" s="75" t="str">
        <f>IFERROR(VLOOKUP($A439,DimSum_load!$A:$X,MATCH(DimSum!F$1,DimSum_load!$1:$1,0),0),"")</f>
        <v/>
      </c>
      <c r="G439" s="75" t="str">
        <f>IFERROR(VLOOKUP($A439,DimSum_load!$A:$X,MATCH(DimSum!G$1,DimSum_load!$1:$1,0),0),"")</f>
        <v/>
      </c>
      <c r="H439" s="75" t="str">
        <f>IFERROR(VLOOKUP($A439,DimSum_load!$A:$X,MATCH(DimSum!H$1,DimSum_load!$1:$1,0),0),"")</f>
        <v/>
      </c>
      <c r="I439" s="77" t="str">
        <f>IFERROR(VLOOKUP($A439,DimSum_load!$A:$X,MATCH(DimSum!I$1,DimSum_load!$1:$1,0),0),"")</f>
        <v/>
      </c>
      <c r="J439" s="76" t="str">
        <f>IFERROR(VLOOKUP($A439,DimSum_load!$A:$X,MATCH(DimSum!J$1,DimSum_load!$1:$1,0),0),"")</f>
        <v/>
      </c>
      <c r="K439" s="76" t="str">
        <f>IFERROR(VLOOKUP($A439,DimSum_load!$A:$X,MATCH(DimSum!K$1,DimSum_load!$1:$1,0),0),"")</f>
        <v/>
      </c>
      <c r="L439" s="76" t="str">
        <f>IFERROR(VLOOKUP($A439,DimSum_load!$A:$X,MATCH(DimSum!L$1,DimSum_load!$1:$1,0),0),"")</f>
        <v/>
      </c>
      <c r="M439" s="76" t="str">
        <f>IFERROR(VLOOKUP($A439,DimSum_load!$A:$X,MATCH(DimSum!M$1,DimSum_load!$1:$1,0),0),"")</f>
        <v/>
      </c>
      <c r="N439" s="127" t="str">
        <f>IFERROR(VLOOKUP($A439,DimSum_load!$A:$X,MATCH(DimSum!$N$1,DimSum_load!$1:$1,0),0),"")</f>
        <v/>
      </c>
    </row>
    <row r="440" spans="1:14" x14ac:dyDescent="0.25">
      <c r="A440" s="74" t="str">
        <f>IFERROR(DimSum[[#This Row],[Index]],"")</f>
        <v/>
      </c>
      <c r="B440" s="75" t="str">
        <f>IFERROR(VLOOKUP($A440,DimSum_load!$A:$X,MATCH(DimSum!B$1,DimSum_load!$1:$1,0),0),"")</f>
        <v/>
      </c>
      <c r="C440" s="79" t="str">
        <f>IFERROR(VLOOKUP($A440,DimSum_load!$A:$X,MATCH(DimSum!C$1,DimSum_load!$1:$1,0),0),"")</f>
        <v/>
      </c>
      <c r="D440" s="75" t="str">
        <f>IFERROR(VLOOKUP($A440,DimSum_load!$A:$X,MATCH(DimSum!D$1,DimSum_load!$1:$1,0),0),"")</f>
        <v/>
      </c>
      <c r="E440" s="77" t="str">
        <f>IFERROR(VLOOKUP($A440,DimSum_load!$A:$X,MATCH(DimSum!E$1,DimSum_load!$1:$1,0),0),"")</f>
        <v/>
      </c>
      <c r="F440" s="75" t="str">
        <f>IFERROR(VLOOKUP($A440,DimSum_load!$A:$X,MATCH(DimSum!F$1,DimSum_load!$1:$1,0),0),"")</f>
        <v/>
      </c>
      <c r="G440" s="75" t="str">
        <f>IFERROR(VLOOKUP($A440,DimSum_load!$A:$X,MATCH(DimSum!G$1,DimSum_load!$1:$1,0),0),"")</f>
        <v/>
      </c>
      <c r="H440" s="75" t="str">
        <f>IFERROR(VLOOKUP($A440,DimSum_load!$A:$X,MATCH(DimSum!H$1,DimSum_load!$1:$1,0),0),"")</f>
        <v/>
      </c>
      <c r="I440" s="77" t="str">
        <f>IFERROR(VLOOKUP($A440,DimSum_load!$A:$X,MATCH(DimSum!I$1,DimSum_load!$1:$1,0),0),"")</f>
        <v/>
      </c>
      <c r="J440" s="76" t="str">
        <f>IFERROR(VLOOKUP($A440,DimSum_load!$A:$X,MATCH(DimSum!J$1,DimSum_load!$1:$1,0),0),"")</f>
        <v/>
      </c>
      <c r="K440" s="76" t="str">
        <f>IFERROR(VLOOKUP($A440,DimSum_load!$A:$X,MATCH(DimSum!K$1,DimSum_load!$1:$1,0),0),"")</f>
        <v/>
      </c>
      <c r="L440" s="76" t="str">
        <f>IFERROR(VLOOKUP($A440,DimSum_load!$A:$X,MATCH(DimSum!L$1,DimSum_load!$1:$1,0),0),"")</f>
        <v/>
      </c>
      <c r="M440" s="76" t="str">
        <f>IFERROR(VLOOKUP($A440,DimSum_load!$A:$X,MATCH(DimSum!M$1,DimSum_load!$1:$1,0),0),"")</f>
        <v/>
      </c>
      <c r="N440" s="127" t="str">
        <f>IFERROR(VLOOKUP($A440,DimSum_load!$A:$X,MATCH(DimSum!$N$1,DimSum_load!$1:$1,0),0),"")</f>
        <v/>
      </c>
    </row>
    <row r="441" spans="1:14" x14ac:dyDescent="0.25">
      <c r="M441" s="74"/>
    </row>
  </sheetData>
  <sheetProtection algorithmName="SHA-512" hashValue="fDhWAwovc2HzY363nhxBM1tDtj9LhNvtaZjoU3+HhEx9DMI2Gf8N/igI8nJR8CwoHLpisIppgvsXhob7bgjn+w==" saltValue="+9I6fYTKlcFHBEzrGhU4qA==" spinCount="100000" sheet="1" objects="1" scenarios="1"/>
  <autoFilter ref="A1:N1" xr:uid="{DD632365-39AF-4D21-BA67-5E6D72EF5ECF}"/>
  <conditionalFormatting sqref="M441 B2:M440">
    <cfRule type="expression" dxfId="11" priority="45">
      <formula>IF($N2&lt;&gt;"--",IF($N2&lt;&gt;"",1,0))</formula>
    </cfRule>
  </conditionalFormatting>
  <conditionalFormatting sqref="B2:M1048576">
    <cfRule type="expression" dxfId="10" priority="4">
      <formula>$Q$1 = "OFF"</formula>
    </cfRule>
  </conditionalFormatting>
  <dataValidations count="1">
    <dataValidation type="list" allowBlank="1" showInputMessage="1" showErrorMessage="1" sqref="Q1" xr:uid="{77362A89-E68C-4F3D-9805-C5C1FE0EBD42}">
      <formula1>"ON,OFF"</formula1>
    </dataValidation>
  </dataValidation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6A2AE-FD68-4DDD-871F-96901EBC554F}">
  <sheetPr>
    <tabColor theme="0"/>
    <pageSetUpPr fitToPage="1"/>
  </sheetPr>
  <dimension ref="A1:S75"/>
  <sheetViews>
    <sheetView topLeftCell="A7" zoomScaleNormal="100" zoomScaleSheetLayoutView="100" workbookViewId="0">
      <selection activeCell="F12" sqref="F12"/>
    </sheetView>
  </sheetViews>
  <sheetFormatPr defaultColWidth="9" defaultRowHeight="16.5" customHeight="1" x14ac:dyDescent="0.25"/>
  <cols>
    <col min="1" max="1" width="1.21875" style="37" customWidth="1"/>
    <col min="2" max="2" width="17.5546875" style="35" bestFit="1" customWidth="1"/>
    <col min="3" max="3" width="9.109375" style="35" bestFit="1" customWidth="1"/>
    <col min="4" max="4" width="17.109375" style="37" bestFit="1" customWidth="1"/>
    <col min="5" max="5" width="59.6640625" style="37" bestFit="1" customWidth="1"/>
    <col min="6" max="6" width="16.109375" style="37" bestFit="1" customWidth="1"/>
    <col min="7" max="7" width="12.33203125" style="37" bestFit="1" customWidth="1"/>
    <col min="8" max="8" width="15.5546875" style="37" bestFit="1" customWidth="1"/>
    <col min="9" max="9" width="14.5546875" style="37" bestFit="1" customWidth="1"/>
    <col min="10" max="10" width="18.5546875" style="37" bestFit="1" customWidth="1"/>
    <col min="11" max="14" width="9" style="42"/>
    <col min="15" max="15" width="9.88671875" style="42" bestFit="1" customWidth="1"/>
    <col min="16" max="16" width="12.21875" style="42" bestFit="1" customWidth="1"/>
    <col min="17" max="17" width="8.5546875" style="42" bestFit="1" customWidth="1"/>
    <col min="18" max="18" width="6.88671875" style="42" bestFit="1" customWidth="1"/>
    <col min="19" max="19" width="10.88671875" style="42" bestFit="1" customWidth="1"/>
    <col min="20" max="16384" width="9" style="42"/>
  </cols>
  <sheetData>
    <row r="1" spans="2:19" s="33" customFormat="1" ht="16.5" customHeight="1" x14ac:dyDescent="0.25">
      <c r="B1" s="34" t="s">
        <v>5753</v>
      </c>
      <c r="D1" s="35"/>
      <c r="E1" s="36"/>
      <c r="F1" s="36"/>
      <c r="G1" s="36"/>
      <c r="H1" s="36"/>
      <c r="I1" s="36"/>
    </row>
    <row r="2" spans="2:19" ht="107.25" customHeight="1" x14ac:dyDescent="0.25">
      <c r="B2" s="38" t="s">
        <v>5754</v>
      </c>
      <c r="C2" s="39"/>
      <c r="D2" s="40"/>
      <c r="E2" s="40"/>
      <c r="F2" s="40"/>
      <c r="G2" s="40"/>
      <c r="H2" s="40"/>
      <c r="J2" s="41"/>
      <c r="O2" s="42" t="s">
        <v>5636</v>
      </c>
    </row>
    <row r="4" spans="2:19" ht="16.5" customHeight="1" x14ac:dyDescent="0.2">
      <c r="I4" s="43" t="s">
        <v>5635</v>
      </c>
      <c r="P4" s="44" t="s">
        <v>5641</v>
      </c>
      <c r="Q4" s="44" t="s">
        <v>5643</v>
      </c>
      <c r="R4" s="44" t="s">
        <v>5644</v>
      </c>
      <c r="S4" s="44" t="s">
        <v>5645</v>
      </c>
    </row>
    <row r="5" spans="2:19" ht="18.75" customHeight="1" x14ac:dyDescent="0.2">
      <c r="B5" s="45" t="s">
        <v>5634</v>
      </c>
      <c r="C5" s="45" t="s">
        <v>5638</v>
      </c>
      <c r="D5" s="46" t="s">
        <v>5639</v>
      </c>
      <c r="E5" s="46" t="s">
        <v>5640</v>
      </c>
      <c r="F5" s="46" t="s">
        <v>5641</v>
      </c>
      <c r="G5" s="46" t="s">
        <v>5642</v>
      </c>
      <c r="H5" s="46" t="s">
        <v>5643</v>
      </c>
      <c r="I5" s="47" t="s">
        <v>5644</v>
      </c>
      <c r="J5" s="48" t="s">
        <v>5645</v>
      </c>
    </row>
    <row r="6" spans="2:19" ht="16.5" customHeight="1" x14ac:dyDescent="0.25">
      <c r="B6" s="49" t="s">
        <v>5637</v>
      </c>
      <c r="C6" s="49" t="s">
        <v>0</v>
      </c>
      <c r="D6" s="49" t="s">
        <v>5639</v>
      </c>
      <c r="E6" s="49" t="s">
        <v>5640</v>
      </c>
      <c r="F6" s="49" t="s">
        <v>5641</v>
      </c>
      <c r="G6" s="49" t="s">
        <v>5642</v>
      </c>
      <c r="H6" s="49" t="s">
        <v>5643</v>
      </c>
      <c r="I6" s="49" t="s">
        <v>5644</v>
      </c>
      <c r="J6" s="49" t="s">
        <v>5645</v>
      </c>
      <c r="P6" s="42" t="s">
        <v>5653</v>
      </c>
      <c r="Q6" s="42" t="s">
        <v>210</v>
      </c>
      <c r="R6" s="42" t="s">
        <v>12</v>
      </c>
      <c r="S6" s="42" t="s">
        <v>5654</v>
      </c>
    </row>
    <row r="7" spans="2:19" ht="16.5" customHeight="1" x14ac:dyDescent="0.25">
      <c r="B7" s="50" t="str">
        <f>HYPERLINK(INDEX(RSPIndex[],MATCH(Table1[[#This Row],[Index]],RSPIndex[Pdf Number],0),MATCH('RSP Index'!B$5,RSPIndex[#Headers],0)),Table1[[#This Row],[发行体/信用主体]]&amp;".pdf")</f>
        <v>海南省人民政府.pdf</v>
      </c>
      <c r="C7" s="49">
        <f>RSPIndex[[#This Row],[Pdf Number]]</f>
        <v>76</v>
      </c>
      <c r="D7" s="49" t="str">
        <f>INDEX(RSPIndex[],MATCH(Table1[[#This Row],[Index]],RSPIndex[Pdf Number],0),MATCH('RSP Index'!D$5,RSPIndex[#Headers],0))</f>
        <v>海南省人民政府</v>
      </c>
      <c r="E7" s="49" t="str">
        <f>INDEX(RSPIndex[],MATCH(Table1[[#This Row],[Index]],RSPIndex[Pdf Number],0),MATCH('RSP Index'!E$5,RSPIndex[#Headers],0))</f>
        <v>People's Government of Hainan Province of the People's Republic of China</v>
      </c>
      <c r="F7" s="51" t="str">
        <f>INDEX(RSPIndex[],MATCH(Table1[[#This Row],[Index]],RSPIndex[Pdf Number],0),MATCH('RSP Index'!F$5,RSPIndex[#Headers],0))</f>
        <v>主权</v>
      </c>
      <c r="G7" s="49">
        <f>INDEX(RSPIndex[],MATCH(Table1[[#This Row],[Index]],RSPIndex[Pdf Number],0),MATCH('RSP Index'!G$5,RSPIndex[#Headers],0))</f>
        <v>202309</v>
      </c>
      <c r="H7" s="49" t="str">
        <f>INDEX(RSPIndex[],MATCH(Table1[[#This Row],[Index]],RSPIndex[Pdf Number],0),MATCH('RSP Index'!H$5,RSPIndex[#Headers],0))</f>
        <v>Green</v>
      </c>
      <c r="I7" s="49" t="str">
        <f>INDEX(RSPIndex[],MATCH(Table1[[#This Row],[Index]],RSPIndex[Pdf Number],0),MATCH('RSP Index'!I$5,RSPIndex[#Headers],0))</f>
        <v>CNH</v>
      </c>
      <c r="J7" s="49" t="str">
        <f>INDEX(RSPIndex[],MATCH(Table1[[#This Row],[Index]],RSPIndex[Pdf Number],0),MATCH('RSP Index'!J$5,RSPIndex[#Headers],0))</f>
        <v>双语(CN)</v>
      </c>
      <c r="P7" s="42" t="s">
        <v>17</v>
      </c>
      <c r="Q7" s="42" t="s">
        <v>5658</v>
      </c>
      <c r="R7" s="42" t="s">
        <v>92</v>
      </c>
      <c r="S7" s="42" t="s">
        <v>5657</v>
      </c>
    </row>
    <row r="8" spans="2:19" ht="16.5" customHeight="1" x14ac:dyDescent="0.25">
      <c r="B8" s="50" t="str">
        <f>HYPERLINK(INDEX(RSPIndex[],MATCH(Table1[[#This Row],[Index]],RSPIndex[Pdf Number],0),MATCH('RSP Index'!B$5,RSPIndex[#Headers],0)),Table1[[#This Row],[发行体/信用主体]]&amp;".pdf")</f>
        <v>海南省人民政府.pdf</v>
      </c>
      <c r="C8" s="49">
        <f>RSPIndex[[#This Row],[Pdf Number]]</f>
        <v>75</v>
      </c>
      <c r="D8" s="49" t="str">
        <f>INDEX(RSPIndex[],MATCH(Table1[[#This Row],[Index]],RSPIndex[Pdf Number],0),MATCH('RSP Index'!D$5,RSPIndex[#Headers],0))</f>
        <v>海南省人民政府</v>
      </c>
      <c r="E8" s="49" t="str">
        <f>INDEX(RSPIndex[],MATCH(Table1[[#This Row],[Index]],RSPIndex[Pdf Number],0),MATCH('RSP Index'!E$5,RSPIndex[#Headers],0))</f>
        <v>People's Government of Hainan Province of the People's Republic of China</v>
      </c>
      <c r="F8" s="51" t="str">
        <f>INDEX(RSPIndex[],MATCH(Table1[[#This Row],[Index]],RSPIndex[Pdf Number],0),MATCH('RSP Index'!F$5,RSPIndex[#Headers],0))</f>
        <v>主权</v>
      </c>
      <c r="G8" s="49">
        <f>INDEX(RSPIndex[],MATCH(Table1[[#This Row],[Index]],RSPIndex[Pdf Number],0),MATCH('RSP Index'!G$5,RSPIndex[#Headers],0))</f>
        <v>202309</v>
      </c>
      <c r="H8" s="49" t="str">
        <f>INDEX(RSPIndex[],MATCH(Table1[[#This Row],[Index]],RSPIndex[Pdf Number],0),MATCH('RSP Index'!H$5,RSPIndex[#Headers],0))</f>
        <v>Green</v>
      </c>
      <c r="I8" s="49" t="str">
        <f>INDEX(RSPIndex[],MATCH(Table1[[#This Row],[Index]],RSPIndex[Pdf Number],0),MATCH('RSP Index'!I$5,RSPIndex[#Headers],0))</f>
        <v>CNH</v>
      </c>
      <c r="J8" s="49" t="str">
        <f>INDEX(RSPIndex[],MATCH(Table1[[#This Row],[Index]],RSPIndex[Pdf Number],0),MATCH('RSP Index'!J$5,RSPIndex[#Headers],0))</f>
        <v>双语(EN)</v>
      </c>
      <c r="P8" s="42" t="s">
        <v>60</v>
      </c>
      <c r="Q8" s="42" t="s">
        <v>5660</v>
      </c>
      <c r="R8" s="42" t="s">
        <v>513</v>
      </c>
    </row>
    <row r="9" spans="2:19" ht="16.5" customHeight="1" x14ac:dyDescent="0.25">
      <c r="B9" s="50" t="str">
        <f>HYPERLINK(INDEX(RSPIndex[],MATCH(Table1[[#This Row],[Index]],RSPIndex[Pdf Number],0),MATCH('RSP Index'!B$5,RSPIndex[#Headers],0)),Table1[[#This Row],[发行体/信用主体]]&amp;".pdf")</f>
        <v>香港按揭证券.pdf</v>
      </c>
      <c r="C9" s="49">
        <f>RSPIndex[[#This Row],[Pdf Number]]</f>
        <v>74</v>
      </c>
      <c r="D9" s="49" t="str">
        <f>INDEX(RSPIndex[],MATCH(Table1[[#This Row],[Index]],RSPIndex[Pdf Number],0),MATCH('RSP Index'!D$5,RSPIndex[#Headers],0))</f>
        <v>香港按揭证券</v>
      </c>
      <c r="E9" s="49" t="str">
        <f>INDEX(RSPIndex[],MATCH(Table1[[#This Row],[Index]],RSPIndex[Pdf Number],0),MATCH('RSP Index'!E$5,RSPIndex[#Headers],0))</f>
        <v>The Hong Kong Mortgage Corporation Limited</v>
      </c>
      <c r="F9" s="51" t="str">
        <f>INDEX(RSPIndex[],MATCH(Table1[[#This Row],[Index]],RSPIndex[Pdf Number],0),MATCH('RSP Index'!F$5,RSPIndex[#Headers],0))</f>
        <v>金融机构</v>
      </c>
      <c r="G9" s="49">
        <f>INDEX(RSPIndex[],MATCH(Table1[[#This Row],[Index]],RSPIndex[Pdf Number],0),MATCH('RSP Index'!G$5,RSPIndex[#Headers],0))</f>
        <v>202309</v>
      </c>
      <c r="H9" s="49" t="str">
        <f>INDEX(RSPIndex[],MATCH(Table1[[#This Row],[Index]],RSPIndex[Pdf Number],0),MATCH('RSP Index'!H$5,RSPIndex[#Headers],0))</f>
        <v>--</v>
      </c>
      <c r="I9" s="49" t="str">
        <f>INDEX(RSPIndex[],MATCH(Table1[[#This Row],[Index]],RSPIndex[Pdf Number],0),MATCH('RSP Index'!I$5,RSPIndex[#Headers],0))</f>
        <v>HKD&amp;CNH&amp;USD</v>
      </c>
      <c r="J9" s="49" t="str">
        <f>INDEX(RSPIndex[],MATCH(Table1[[#This Row],[Index]],RSPIndex[Pdf Number],0),MATCH('RSP Index'!J$5,RSPIndex[#Headers],0))</f>
        <v>--</v>
      </c>
      <c r="P9" s="42" t="s">
        <v>5662</v>
      </c>
      <c r="Q9" s="42" t="s">
        <v>3769</v>
      </c>
    </row>
    <row r="10" spans="2:19" ht="16.5" customHeight="1" x14ac:dyDescent="0.25">
      <c r="B10" s="50" t="str">
        <f>HYPERLINK(INDEX(RSPIndex[],MATCH(Table1[[#This Row],[Index]],RSPIndex[Pdf Number],0),MATCH('RSP Index'!B$5,RSPIndex[#Headers],0)),Table1[[#This Row],[发行体/信用主体]]&amp;".pdf")</f>
        <v>中国人寿.pdf</v>
      </c>
      <c r="C10" s="49">
        <f>RSPIndex[[#This Row],[Pdf Number]]</f>
        <v>73</v>
      </c>
      <c r="D10" s="49" t="str">
        <f>INDEX(RSPIndex[],MATCH(Table1[[#This Row],[Index]],RSPIndex[Pdf Number],0),MATCH('RSP Index'!D$5,RSPIndex[#Headers],0))</f>
        <v>中国人寿</v>
      </c>
      <c r="E10" s="49" t="str">
        <f>INDEX(RSPIndex[],MATCH(Table1[[#This Row],[Index]],RSPIndex[Pdf Number],0),MATCH('RSP Index'!E$5,RSPIndex[#Headers],0))</f>
        <v>China Life Insurance(Overseas) company limited</v>
      </c>
      <c r="F10" s="51" t="str">
        <f>INDEX(RSPIndex[],MATCH(Table1[[#This Row],[Index]],RSPIndex[Pdf Number],0),MATCH('RSP Index'!F$5,RSPIndex[#Headers],0))</f>
        <v>金融机构</v>
      </c>
      <c r="G10" s="49">
        <f>INDEX(RSPIndex[],MATCH(Table1[[#This Row],[Index]],RSPIndex[Pdf Number],0),MATCH('RSP Index'!G$5,RSPIndex[#Headers],0))</f>
        <v>202307</v>
      </c>
      <c r="H10" s="49" t="str">
        <f>INDEX(RSPIndex[],MATCH(Table1[[#This Row],[Index]],RSPIndex[Pdf Number],0),MATCH('RSP Index'!H$5,RSPIndex[#Headers],0))</f>
        <v>--</v>
      </c>
      <c r="I10" s="49" t="str">
        <f>INDEX(RSPIndex[],MATCH(Table1[[#This Row],[Index]],RSPIndex[Pdf Number],0),MATCH('RSP Index'!I$5,RSPIndex[#Headers],0))</f>
        <v>--</v>
      </c>
      <c r="J10" s="49" t="str">
        <f>INDEX(RSPIndex[],MATCH(Table1[[#This Row],[Index]],RSPIndex[Pdf Number],0),MATCH('RSP Index'!J$5,RSPIndex[#Headers],0))</f>
        <v>--</v>
      </c>
      <c r="P10" s="42" t="s">
        <v>5664</v>
      </c>
      <c r="Q10" s="42" t="s">
        <v>5665</v>
      </c>
    </row>
    <row r="11" spans="2:19" ht="16.5" customHeight="1" x14ac:dyDescent="0.25">
      <c r="B11" s="50" t="str">
        <f>HYPERLINK(INDEX(RSPIndex[],MATCH(Table1[[#This Row],[Index]],RSPIndex[Pdf Number],0),MATCH('RSP Index'!B$5,RSPIndex[#Headers],0)),Table1[[#This Row],[发行体/信用主体]]&amp;".pdf")</f>
        <v>绵阳投控.pdf</v>
      </c>
      <c r="C11" s="49">
        <f>RSPIndex[[#This Row],[Pdf Number]]</f>
        <v>72</v>
      </c>
      <c r="D11" s="49" t="str">
        <f>INDEX(RSPIndex[],MATCH(Table1[[#This Row],[Index]],RSPIndex[Pdf Number],0),MATCH('RSP Index'!D$5,RSPIndex[#Headers],0))</f>
        <v>绵阳投控</v>
      </c>
      <c r="E11" s="49" t="str">
        <f>INDEX(RSPIndex[],MATCH(Table1[[#This Row],[Index]],RSPIndex[Pdf Number],0),MATCH('RSP Index'!E$5,RSPIndex[#Headers],0))</f>
        <v>Mianyang Investment Holding</v>
      </c>
      <c r="F11" s="51" t="str">
        <f>INDEX(RSPIndex[],MATCH(Table1[[#This Row],[Index]],RSPIndex[Pdf Number],0),MATCH('RSP Index'!F$5,RSPIndex[#Headers],0))</f>
        <v>SOE(Non-LGFV)</v>
      </c>
      <c r="G11" s="49">
        <f>INDEX(RSPIndex[],MATCH(Table1[[#This Row],[Index]],RSPIndex[Pdf Number],0),MATCH('RSP Index'!G$5,RSPIndex[#Headers],0))</f>
        <v>202208</v>
      </c>
      <c r="H11" s="49" t="str">
        <f>INDEX(RSPIndex[],MATCH(Table1[[#This Row],[Index]],RSPIndex[Pdf Number],0),MATCH('RSP Index'!H$5,RSPIndex[#Headers],0))</f>
        <v>--</v>
      </c>
      <c r="I11" s="49" t="str">
        <f>INDEX(RSPIndex[],MATCH(Table1[[#This Row],[Index]],RSPIndex[Pdf Number],0),MATCH('RSP Index'!I$5,RSPIndex[#Headers],0))</f>
        <v>--</v>
      </c>
      <c r="J11" s="49" t="str">
        <f>INDEX(RSPIndex[],MATCH(Table1[[#This Row],[Index]],RSPIndex[Pdf Number],0),MATCH('RSP Index'!J$5,RSPIndex[#Headers],0))</f>
        <v>--</v>
      </c>
      <c r="P11" s="42" t="s">
        <v>260</v>
      </c>
    </row>
    <row r="12" spans="2:19" ht="16.5" customHeight="1" x14ac:dyDescent="0.25">
      <c r="B12" s="50" t="str">
        <f>HYPERLINK(INDEX(RSPIndex[],MATCH(Table1[[#This Row],[Index]],RSPIndex[Pdf Number],0),MATCH('RSP Index'!B$5,RSPIndex[#Headers],0)),Table1[[#This Row],[发行体/信用主体]]&amp;".pdf")</f>
        <v>福建漳龙.pdf</v>
      </c>
      <c r="C12" s="49">
        <f>RSPIndex[[#This Row],[Pdf Number]]</f>
        <v>71</v>
      </c>
      <c r="D12" s="49" t="str">
        <f>INDEX(RSPIndex[],MATCH(Table1[[#This Row],[Index]],RSPIndex[Pdf Number],0),MATCH('RSP Index'!D$5,RSPIndex[#Headers],0))</f>
        <v>福建漳龙</v>
      </c>
      <c r="E12" s="49" t="str">
        <f>INDEX(RSPIndex[],MATCH(Table1[[#This Row],[Index]],RSPIndex[Pdf Number],0),MATCH('RSP Index'!E$5,RSPIndex[#Headers],0))</f>
        <v xml:space="preserve">Fujian Zhanglong </v>
      </c>
      <c r="F12" s="51" t="str">
        <f>INDEX(RSPIndex[],MATCH(Table1[[#This Row],[Index]],RSPIndex[Pdf Number],0),MATCH('RSP Index'!F$5,RSPIndex[#Headers],0))</f>
        <v>SOE(Non-LGFV)</v>
      </c>
      <c r="G12" s="49">
        <f>INDEX(RSPIndex[],MATCH(Table1[[#This Row],[Index]],RSPIndex[Pdf Number],0),MATCH('RSP Index'!G$5,RSPIndex[#Headers],0))</f>
        <v>202208</v>
      </c>
      <c r="H12" s="49" t="str">
        <f>INDEX(RSPIndex[],MATCH(Table1[[#This Row],[Index]],RSPIndex[Pdf Number],0),MATCH('RSP Index'!H$5,RSPIndex[#Headers],0))</f>
        <v>Green</v>
      </c>
      <c r="I12" s="49" t="str">
        <f>INDEX(RSPIndex[],MATCH(Table1[[#This Row],[Index]],RSPIndex[Pdf Number],0),MATCH('RSP Index'!I$5,RSPIndex[#Headers],0))</f>
        <v>--</v>
      </c>
      <c r="J12" s="49" t="str">
        <f>INDEX(RSPIndex[],MATCH(Table1[[#This Row],[Index]],RSPIndex[Pdf Number],0),MATCH('RSP Index'!J$5,RSPIndex[#Headers],0))</f>
        <v>--</v>
      </c>
      <c r="P12" s="42" t="s">
        <v>5648</v>
      </c>
    </row>
    <row r="13" spans="2:19" ht="16.5" customHeight="1" x14ac:dyDescent="0.25">
      <c r="B13" s="50" t="str">
        <f>HYPERLINK(INDEX(RSPIndex[],MATCH(Table1[[#This Row],[Index]],RSPIndex[Pdf Number],0),MATCH('RSP Index'!B$5,RSPIndex[#Headers],0)),Table1[[#This Row],[发行体/信用主体]]&amp;".pdf")</f>
        <v>南京江北产投.pdf</v>
      </c>
      <c r="C13" s="49">
        <f>RSPIndex[[#This Row],[Pdf Number]]</f>
        <v>70</v>
      </c>
      <c r="D13" s="49" t="str">
        <f>INDEX(RSPIndex[],MATCH(Table1[[#This Row],[Index]],RSPIndex[Pdf Number],0),MATCH('RSP Index'!D$5,RSPIndex[#Headers],0))</f>
        <v>南京江北产投</v>
      </c>
      <c r="E13" s="49" t="str">
        <f>INDEX(RSPIndex[],MATCH(Table1[[#This Row],[Index]],RSPIndex[Pdf Number],0),MATCH('RSP Index'!E$5,RSPIndex[#Headers],0))</f>
        <v>Nanjing Jiangbei Industrial</v>
      </c>
      <c r="F13" s="51" t="str">
        <f>INDEX(RSPIndex[],MATCH(Table1[[#This Row],[Index]],RSPIndex[Pdf Number],0),MATCH('RSP Index'!F$5,RSPIndex[#Headers],0))</f>
        <v>SOE(Non-LGFV)</v>
      </c>
      <c r="G13" s="49">
        <f>INDEX(RSPIndex[],MATCH(Table1[[#This Row],[Index]],RSPIndex[Pdf Number],0),MATCH('RSP Index'!G$5,RSPIndex[#Headers],0))</f>
        <v>202208</v>
      </c>
      <c r="H13" s="49" t="str">
        <f>INDEX(RSPIndex[],MATCH(Table1[[#This Row],[Index]],RSPIndex[Pdf Number],0),MATCH('RSP Index'!H$5,RSPIndex[#Headers],0))</f>
        <v>--</v>
      </c>
      <c r="I13" s="49" t="str">
        <f>INDEX(RSPIndex[],MATCH(Table1[[#This Row],[Index]],RSPIndex[Pdf Number],0),MATCH('RSP Index'!I$5,RSPIndex[#Headers],0))</f>
        <v>--</v>
      </c>
      <c r="J13" s="49" t="str">
        <f>INDEX(RSPIndex[],MATCH(Table1[[#This Row],[Index]],RSPIndex[Pdf Number],0),MATCH('RSP Index'!J$5,RSPIndex[#Headers],0))</f>
        <v>CN Only</v>
      </c>
    </row>
    <row r="14" spans="2:19" ht="16.5" customHeight="1" x14ac:dyDescent="0.25">
      <c r="B14" s="50" t="str">
        <f>HYPERLINK(INDEX(RSPIndex[],MATCH(Table1[[#This Row],[Index]],RSPIndex[Pdf Number],0),MATCH('RSP Index'!B$5,RSPIndex[#Headers],0)),Table1[[#This Row],[发行体/信用主体]]&amp;".pdf")</f>
        <v>中国中铁.pdf</v>
      </c>
      <c r="C14" s="49">
        <f>RSPIndex[[#This Row],[Pdf Number]]</f>
        <v>69</v>
      </c>
      <c r="D14" s="49" t="str">
        <f>INDEX(RSPIndex[],MATCH(Table1[[#This Row],[Index]],RSPIndex[Pdf Number],0),MATCH('RSP Index'!D$5,RSPIndex[#Headers],0))</f>
        <v>中国中铁</v>
      </c>
      <c r="E14" s="49" t="str">
        <f>INDEX(RSPIndex[],MATCH(Table1[[#This Row],[Index]],RSPIndex[Pdf Number],0),MATCH('RSP Index'!E$5,RSPIndex[#Headers],0))</f>
        <v>China Railway</v>
      </c>
      <c r="F14" s="51" t="str">
        <f>INDEX(RSPIndex[],MATCH(Table1[[#This Row],[Index]],RSPIndex[Pdf Number],0),MATCH('RSP Index'!F$5,RSPIndex[#Headers],0))</f>
        <v>央企</v>
      </c>
      <c r="G14" s="49">
        <f>INDEX(RSPIndex[],MATCH(Table1[[#This Row],[Index]],RSPIndex[Pdf Number],0),MATCH('RSP Index'!G$5,RSPIndex[#Headers],0))</f>
        <v>202207</v>
      </c>
      <c r="H14" s="49" t="str">
        <f>INDEX(RSPIndex[],MATCH(Table1[[#This Row],[Index]],RSPIndex[Pdf Number],0),MATCH('RSP Index'!H$5,RSPIndex[#Headers],0))</f>
        <v>--</v>
      </c>
      <c r="I14" s="49" t="str">
        <f>INDEX(RSPIndex[],MATCH(Table1[[#This Row],[Index]],RSPIndex[Pdf Number],0),MATCH('RSP Index'!I$5,RSPIndex[#Headers],0))</f>
        <v>--</v>
      </c>
      <c r="J14" s="49" t="str">
        <f>INDEX(RSPIndex[],MATCH(Table1[[#This Row],[Index]],RSPIndex[Pdf Number],0),MATCH('RSP Index'!J$5,RSPIndex[#Headers],0))</f>
        <v>--</v>
      </c>
    </row>
    <row r="15" spans="2:19" ht="16.5" customHeight="1" x14ac:dyDescent="0.25">
      <c r="B15" s="50" t="str">
        <f>HYPERLINK(INDEX(RSPIndex[],MATCH(Table1[[#This Row],[Index]],RSPIndex[Pdf Number],0),MATCH('RSP Index'!B$5,RSPIndex[#Headers],0)),Table1[[#This Row],[发行体/信用主体]]&amp;".pdf")</f>
        <v>株洲城发.pdf</v>
      </c>
      <c r="C15" s="49">
        <f>RSPIndex[[#This Row],[Pdf Number]]</f>
        <v>68</v>
      </c>
      <c r="D15" s="49" t="str">
        <f>INDEX(RSPIndex[],MATCH(Table1[[#This Row],[Index]],RSPIndex[Pdf Number],0),MATCH('RSP Index'!D$5,RSPIndex[#Headers],0))</f>
        <v>株洲城发</v>
      </c>
      <c r="E15" s="49" t="str">
        <f>INDEX(RSPIndex[],MATCH(Table1[[#This Row],[Index]],RSPIndex[Pdf Number],0),MATCH('RSP Index'!E$5,RSPIndex[#Headers],0))</f>
        <v>Zhuzhou City Construction Development</v>
      </c>
      <c r="F15" s="51" t="str">
        <f>INDEX(RSPIndex[],MATCH(Table1[[#This Row],[Index]],RSPIndex[Pdf Number],0),MATCH('RSP Index'!F$5,RSPIndex[#Headers],0))</f>
        <v>城投</v>
      </c>
      <c r="G15" s="49">
        <f>INDEX(RSPIndex[],MATCH(Table1[[#This Row],[Index]],RSPIndex[Pdf Number],0),MATCH('RSP Index'!G$5,RSPIndex[#Headers],0))</f>
        <v>202203</v>
      </c>
      <c r="H15" s="49" t="str">
        <f>INDEX(RSPIndex[],MATCH(Table1[[#This Row],[Index]],RSPIndex[Pdf Number],0),MATCH('RSP Index'!H$5,RSPIndex[#Headers],0))</f>
        <v>Green</v>
      </c>
      <c r="I15" s="49" t="str">
        <f>INDEX(RSPIndex[],MATCH(Table1[[#This Row],[Index]],RSPIndex[Pdf Number],0),MATCH('RSP Index'!I$5,RSPIndex[#Headers],0))</f>
        <v>--</v>
      </c>
      <c r="J15" s="49" t="str">
        <f>INDEX(RSPIndex[],MATCH(Table1[[#This Row],[Index]],RSPIndex[Pdf Number],0),MATCH('RSP Index'!J$5,RSPIndex[#Headers],0))</f>
        <v>双语(EN)</v>
      </c>
    </row>
    <row r="16" spans="2:19" ht="16.5" customHeight="1" x14ac:dyDescent="0.25">
      <c r="B16" s="50" t="str">
        <f>HYPERLINK(INDEX(RSPIndex[],MATCH(Table1[[#This Row],[Index]],RSPIndex[Pdf Number],0),MATCH('RSP Index'!B$5,RSPIndex[#Headers],0)),Table1[[#This Row],[发行体/信用主体]]&amp;".pdf")</f>
        <v>株洲城发.pdf</v>
      </c>
      <c r="C16" s="49">
        <f>RSPIndex[[#This Row],[Pdf Number]]</f>
        <v>67</v>
      </c>
      <c r="D16" s="49" t="str">
        <f>INDEX(RSPIndex[],MATCH(Table1[[#This Row],[Index]],RSPIndex[Pdf Number],0),MATCH('RSP Index'!D$5,RSPIndex[#Headers],0))</f>
        <v>株洲城发</v>
      </c>
      <c r="E16" s="49" t="str">
        <f>INDEX(RSPIndex[],MATCH(Table1[[#This Row],[Index]],RSPIndex[Pdf Number],0),MATCH('RSP Index'!E$5,RSPIndex[#Headers],0))</f>
        <v xml:space="preserve">Zhuzhou City Construction Development </v>
      </c>
      <c r="F16" s="51" t="str">
        <f>INDEX(RSPIndex[],MATCH(Table1[[#This Row],[Index]],RSPIndex[Pdf Number],0),MATCH('RSP Index'!F$5,RSPIndex[#Headers],0))</f>
        <v>城投</v>
      </c>
      <c r="G16" s="49">
        <f>INDEX(RSPIndex[],MATCH(Table1[[#This Row],[Index]],RSPIndex[Pdf Number],0),MATCH('RSP Index'!G$5,RSPIndex[#Headers],0))</f>
        <v>202203</v>
      </c>
      <c r="H16" s="49" t="str">
        <f>INDEX(RSPIndex[],MATCH(Table1[[#This Row],[Index]],RSPIndex[Pdf Number],0),MATCH('RSP Index'!H$5,RSPIndex[#Headers],0))</f>
        <v>Green</v>
      </c>
      <c r="I16" s="49" t="str">
        <f>INDEX(RSPIndex[],MATCH(Table1[[#This Row],[Index]],RSPIndex[Pdf Number],0),MATCH('RSP Index'!I$5,RSPIndex[#Headers],0))</f>
        <v>--</v>
      </c>
      <c r="J16" s="49" t="str">
        <f>INDEX(RSPIndex[],MATCH(Table1[[#This Row],[Index]],RSPIndex[Pdf Number],0),MATCH('RSP Index'!J$5,RSPIndex[#Headers],0))</f>
        <v>双语(CN)</v>
      </c>
    </row>
    <row r="17" spans="2:10" ht="16.5" customHeight="1" x14ac:dyDescent="0.25">
      <c r="B17" s="50" t="str">
        <f>HYPERLINK(INDEX(RSPIndex[],MATCH(Table1[[#This Row],[Index]],RSPIndex[Pdf Number],0),MATCH('RSP Index'!B$5,RSPIndex[#Headers],0)),Table1[[#This Row],[发行体/信用主体]]&amp;".pdf")</f>
        <v>重庆南岸.pdf</v>
      </c>
      <c r="C17" s="49">
        <f>RSPIndex[[#This Row],[Pdf Number]]</f>
        <v>66</v>
      </c>
      <c r="D17" s="49" t="str">
        <f>INDEX(RSPIndex[],MATCH(Table1[[#This Row],[Index]],RSPIndex[Pdf Number],0),MATCH('RSP Index'!D$5,RSPIndex[#Headers],0))</f>
        <v>重庆南岸</v>
      </c>
      <c r="E17" s="49" t="str">
        <f>INDEX(RSPIndex[],MATCH(Table1[[#This Row],[Index]],RSPIndex[Pdf Number],0),MATCH('RSP Index'!E$5,RSPIndex[#Headers],0))</f>
        <v>CQNANA</v>
      </c>
      <c r="F17" s="51" t="str">
        <f>INDEX(RSPIndex[],MATCH(Table1[[#This Row],[Index]],RSPIndex[Pdf Number],0),MATCH('RSP Index'!F$5,RSPIndex[#Headers],0))</f>
        <v>城投</v>
      </c>
      <c r="G17" s="49">
        <f>INDEX(RSPIndex[],MATCH(Table1[[#This Row],[Index]],RSPIndex[Pdf Number],0),MATCH('RSP Index'!G$5,RSPIndex[#Headers],0))</f>
        <v>202106</v>
      </c>
      <c r="H17" s="49" t="str">
        <f>INDEX(RSPIndex[],MATCH(Table1[[#This Row],[Index]],RSPIndex[Pdf Number],0),MATCH('RSP Index'!H$5,RSPIndex[#Headers],0))</f>
        <v>--</v>
      </c>
      <c r="I17" s="49" t="str">
        <f>INDEX(RSPIndex[],MATCH(Table1[[#This Row],[Index]],RSPIndex[Pdf Number],0),MATCH('RSP Index'!I$5,RSPIndex[#Headers],0))</f>
        <v>--</v>
      </c>
      <c r="J17" s="49" t="str">
        <f>INDEX(RSPIndex[],MATCH(Table1[[#This Row],[Index]],RSPIndex[Pdf Number],0),MATCH('RSP Index'!J$5,RSPIndex[#Headers],0))</f>
        <v>双语(EN)</v>
      </c>
    </row>
    <row r="18" spans="2:10" ht="16.5" customHeight="1" x14ac:dyDescent="0.25">
      <c r="B18" s="50" t="str">
        <f>HYPERLINK(INDEX(RSPIndex[],MATCH(Table1[[#This Row],[Index]],RSPIndex[Pdf Number],0),MATCH('RSP Index'!B$5,RSPIndex[#Headers],0)),Table1[[#This Row],[发行体/信用主体]]&amp;".pdf")</f>
        <v>重庆南岸.pdf</v>
      </c>
      <c r="C18" s="49">
        <f>RSPIndex[[#This Row],[Pdf Number]]</f>
        <v>65</v>
      </c>
      <c r="D18" s="49" t="str">
        <f>INDEX(RSPIndex[],MATCH(Table1[[#This Row],[Index]],RSPIndex[Pdf Number],0),MATCH('RSP Index'!D$5,RSPIndex[#Headers],0))</f>
        <v>重庆南岸</v>
      </c>
      <c r="E18" s="49" t="str">
        <f>INDEX(RSPIndex[],MATCH(Table1[[#This Row],[Index]],RSPIndex[Pdf Number],0),MATCH('RSP Index'!E$5,RSPIndex[#Headers],0))</f>
        <v>CQNANA</v>
      </c>
      <c r="F18" s="51" t="str">
        <f>INDEX(RSPIndex[],MATCH(Table1[[#This Row],[Index]],RSPIndex[Pdf Number],0),MATCH('RSP Index'!F$5,RSPIndex[#Headers],0))</f>
        <v>城投</v>
      </c>
      <c r="G18" s="49">
        <f>INDEX(RSPIndex[],MATCH(Table1[[#This Row],[Index]],RSPIndex[Pdf Number],0),MATCH('RSP Index'!G$5,RSPIndex[#Headers],0))</f>
        <v>202106</v>
      </c>
      <c r="H18" s="49" t="str">
        <f>INDEX(RSPIndex[],MATCH(Table1[[#This Row],[Index]],RSPIndex[Pdf Number],0),MATCH('RSP Index'!H$5,RSPIndex[#Headers],0))</f>
        <v>--</v>
      </c>
      <c r="I18" s="49" t="str">
        <f>INDEX(RSPIndex[],MATCH(Table1[[#This Row],[Index]],RSPIndex[Pdf Number],0),MATCH('RSP Index'!I$5,RSPIndex[#Headers],0))</f>
        <v>--</v>
      </c>
      <c r="J18" s="49" t="str">
        <f>INDEX(RSPIndex[],MATCH(Table1[[#This Row],[Index]],RSPIndex[Pdf Number],0),MATCH('RSP Index'!J$5,RSPIndex[#Headers],0))</f>
        <v>双语(CN)</v>
      </c>
    </row>
    <row r="19" spans="2:10" ht="16.5" customHeight="1" x14ac:dyDescent="0.25">
      <c r="B19" s="50" t="str">
        <f>HYPERLINK(INDEX(RSPIndex[],MATCH(Table1[[#This Row],[Index]],RSPIndex[Pdf Number],0),MATCH('RSP Index'!B$5,RSPIndex[#Headers],0)),Table1[[#This Row],[发行体/信用主体]]&amp;".pdf")</f>
        <v>中原证券.pdf</v>
      </c>
      <c r="C19" s="49">
        <f>RSPIndex[[#This Row],[Pdf Number]]</f>
        <v>64</v>
      </c>
      <c r="D19" s="49" t="str">
        <f>INDEX(RSPIndex[],MATCH(Table1[[#This Row],[Index]],RSPIndex[Pdf Number],0),MATCH('RSP Index'!D$5,RSPIndex[#Headers],0))</f>
        <v>中原证券</v>
      </c>
      <c r="E19" s="49" t="str">
        <f>INDEX(RSPIndex[],MATCH(Table1[[#This Row],[Index]],RSPIndex[Pdf Number],0),MATCH('RSP Index'!E$5,RSPIndex[#Headers],0))</f>
        <v>Central China Securities</v>
      </c>
      <c r="F19" s="51" t="str">
        <f>INDEX(RSPIndex[],MATCH(Table1[[#This Row],[Index]],RSPIndex[Pdf Number],0),MATCH('RSP Index'!F$5,RSPIndex[#Headers],0))</f>
        <v>金融机构</v>
      </c>
      <c r="G19" s="49">
        <f>INDEX(RSPIndex[],MATCH(Table1[[#This Row],[Index]],RSPIndex[Pdf Number],0),MATCH('RSP Index'!G$5,RSPIndex[#Headers],0))</f>
        <v>202203</v>
      </c>
      <c r="H19" s="49" t="str">
        <f>INDEX(RSPIndex[],MATCH(Table1[[#This Row],[Index]],RSPIndex[Pdf Number],0),MATCH('RSP Index'!H$5,RSPIndex[#Headers],0))</f>
        <v>--</v>
      </c>
      <c r="I19" s="49" t="str">
        <f>INDEX(RSPIndex[],MATCH(Table1[[#This Row],[Index]],RSPIndex[Pdf Number],0),MATCH('RSP Index'!I$5,RSPIndex[#Headers],0))</f>
        <v>--</v>
      </c>
      <c r="J19" s="49" t="str">
        <f>INDEX(RSPIndex[],MATCH(Table1[[#This Row],[Index]],RSPIndex[Pdf Number],0),MATCH('RSP Index'!J$5,RSPIndex[#Headers],0))</f>
        <v>--</v>
      </c>
    </row>
    <row r="20" spans="2:10" ht="16.5" customHeight="1" x14ac:dyDescent="0.25">
      <c r="B20" s="50" t="str">
        <f>HYPERLINK(INDEX(RSPIndex[],MATCH(Table1[[#This Row],[Index]],RSPIndex[Pdf Number],0),MATCH('RSP Index'!B$5,RSPIndex[#Headers],0)),Table1[[#This Row],[发行体/信用主体]]&amp;".pdf")</f>
        <v>中信证券国际.pdf</v>
      </c>
      <c r="C20" s="49">
        <f>RSPIndex[[#This Row],[Pdf Number]]</f>
        <v>63</v>
      </c>
      <c r="D20" s="49" t="str">
        <f>INDEX(RSPIndex[],MATCH(Table1[[#This Row],[Index]],RSPIndex[Pdf Number],0),MATCH('RSP Index'!D$5,RSPIndex[#Headers],0))</f>
        <v>中信证券国际</v>
      </c>
      <c r="E20" s="49" t="str">
        <f>INDEX(RSPIndex[],MATCH(Table1[[#This Row],[Index]],RSPIndex[Pdf Number],0),MATCH('RSP Index'!E$5,RSPIndex[#Headers],0))</f>
        <v>CITIC Securities International</v>
      </c>
      <c r="F20" s="51" t="str">
        <f>INDEX(RSPIndex[],MATCH(Table1[[#This Row],[Index]],RSPIndex[Pdf Number],0),MATCH('RSP Index'!F$5,RSPIndex[#Headers],0))</f>
        <v>金融机构</v>
      </c>
      <c r="G20" s="49">
        <f>INDEX(RSPIndex[],MATCH(Table1[[#This Row],[Index]],RSPIndex[Pdf Number],0),MATCH('RSP Index'!G$5,RSPIndex[#Headers],0))</f>
        <v>202204</v>
      </c>
      <c r="H20" s="49" t="str">
        <f>INDEX(RSPIndex[],MATCH(Table1[[#This Row],[Index]],RSPIndex[Pdf Number],0),MATCH('RSP Index'!H$5,RSPIndex[#Headers],0))</f>
        <v>--</v>
      </c>
      <c r="I20" s="49" t="str">
        <f>INDEX(RSPIndex[],MATCH(Table1[[#This Row],[Index]],RSPIndex[Pdf Number],0),MATCH('RSP Index'!I$5,RSPIndex[#Headers],0))</f>
        <v>--</v>
      </c>
      <c r="J20" s="49" t="str">
        <f>INDEX(RSPIndex[],MATCH(Table1[[#This Row],[Index]],RSPIndex[Pdf Number],0),MATCH('RSP Index'!J$5,RSPIndex[#Headers],0))</f>
        <v>--</v>
      </c>
    </row>
    <row r="21" spans="2:10" ht="16.5" customHeight="1" x14ac:dyDescent="0.25">
      <c r="B21" s="50" t="str">
        <f>HYPERLINK(INDEX(RSPIndex[],MATCH(Table1[[#This Row],[Index]],RSPIndex[Pdf Number],0),MATCH('RSP Index'!B$5,RSPIndex[#Headers],0)),Table1[[#This Row],[发行体/信用主体]]&amp;".pdf")</f>
        <v>中信银行(国际).pdf</v>
      </c>
      <c r="C21" s="49">
        <f>RSPIndex[[#This Row],[Pdf Number]]</f>
        <v>62</v>
      </c>
      <c r="D21" s="49" t="str">
        <f>INDEX(RSPIndex[],MATCH(Table1[[#This Row],[Index]],RSPIndex[Pdf Number],0),MATCH('RSP Index'!D$5,RSPIndex[#Headers],0))</f>
        <v>中信银行(国际)</v>
      </c>
      <c r="E21" s="49" t="str">
        <f>INDEX(RSPIndex[],MATCH(Table1[[#This Row],[Index]],RSPIndex[Pdf Number],0),MATCH('RSP Index'!E$5,RSPIndex[#Headers],0))</f>
        <v>China CITIC Bank International</v>
      </c>
      <c r="F21" s="51" t="str">
        <f>INDEX(RSPIndex[],MATCH(Table1[[#This Row],[Index]],RSPIndex[Pdf Number],0),MATCH('RSP Index'!F$5,RSPIndex[#Headers],0))</f>
        <v>金融机构</v>
      </c>
      <c r="G21" s="49">
        <f>INDEX(RSPIndex[],MATCH(Table1[[#This Row],[Index]],RSPIndex[Pdf Number],0),MATCH('RSP Index'!G$5,RSPIndex[#Headers],0))</f>
        <v>202204</v>
      </c>
      <c r="H21" s="49" t="str">
        <f>INDEX(RSPIndex[],MATCH(Table1[[#This Row],[Index]],RSPIndex[Pdf Number],0),MATCH('RSP Index'!H$5,RSPIndex[#Headers],0))</f>
        <v>--</v>
      </c>
      <c r="I21" s="49" t="str">
        <f>INDEX(RSPIndex[],MATCH(Table1[[#This Row],[Index]],RSPIndex[Pdf Number],0),MATCH('RSP Index'!I$5,RSPIndex[#Headers],0))</f>
        <v>--</v>
      </c>
      <c r="J21" s="49" t="str">
        <f>INDEX(RSPIndex[],MATCH(Table1[[#This Row],[Index]],RSPIndex[Pdf Number],0),MATCH('RSP Index'!J$5,RSPIndex[#Headers],0))</f>
        <v>--</v>
      </c>
    </row>
    <row r="22" spans="2:10" ht="16.5" customHeight="1" x14ac:dyDescent="0.25">
      <c r="B22" s="50" t="str">
        <f>HYPERLINK(INDEX(RSPIndex[],MATCH(Table1[[#This Row],[Index]],RSPIndex[Pdf Number],0),MATCH('RSP Index'!B$5,RSPIndex[#Headers],0)),Table1[[#This Row],[发行体/信用主体]]&amp;".pdf")</f>
        <v>中国银行.pdf</v>
      </c>
      <c r="C22" s="49">
        <f>RSPIndex[[#This Row],[Pdf Number]]</f>
        <v>61</v>
      </c>
      <c r="D22" s="49" t="str">
        <f>INDEX(RSPIndex[],MATCH(Table1[[#This Row],[Index]],RSPIndex[Pdf Number],0),MATCH('RSP Index'!D$5,RSPIndex[#Headers],0))</f>
        <v>中国银行</v>
      </c>
      <c r="E22" s="49" t="str">
        <f>INDEX(RSPIndex[],MATCH(Table1[[#This Row],[Index]],RSPIndex[Pdf Number],0),MATCH('RSP Index'!E$5,RSPIndex[#Headers],0))</f>
        <v>Bank of China</v>
      </c>
      <c r="F22" s="51" t="str">
        <f>INDEX(RSPIndex[],MATCH(Table1[[#This Row],[Index]],RSPIndex[Pdf Number],0),MATCH('RSP Index'!F$5,RSPIndex[#Headers],0))</f>
        <v>金融机构</v>
      </c>
      <c r="G22" s="49">
        <f>INDEX(RSPIndex[],MATCH(Table1[[#This Row],[Index]],RSPIndex[Pdf Number],0),MATCH('RSP Index'!G$5,RSPIndex[#Headers],0))</f>
        <v>202203</v>
      </c>
      <c r="H22" s="49" t="str">
        <f>INDEX(RSPIndex[],MATCH(Table1[[#This Row],[Index]],RSPIndex[Pdf Number],0),MATCH('RSP Index'!H$5,RSPIndex[#Headers],0))</f>
        <v>--</v>
      </c>
      <c r="I22" s="49" t="str">
        <f>INDEX(RSPIndex[],MATCH(Table1[[#This Row],[Index]],RSPIndex[Pdf Number],0),MATCH('RSP Index'!I$5,RSPIndex[#Headers],0))</f>
        <v>JPY</v>
      </c>
      <c r="J22" s="49" t="str">
        <f>INDEX(RSPIndex[],MATCH(Table1[[#This Row],[Index]],RSPIndex[Pdf Number],0),MATCH('RSP Index'!J$5,RSPIndex[#Headers],0))</f>
        <v>--</v>
      </c>
    </row>
    <row r="23" spans="2:10" ht="16.5" customHeight="1" x14ac:dyDescent="0.25">
      <c r="B23" s="50" t="str">
        <f>HYPERLINK(INDEX(RSPIndex[],MATCH(Table1[[#This Row],[Index]],RSPIndex[Pdf Number],0),MATCH('RSP Index'!B$5,RSPIndex[#Headers],0)),Table1[[#This Row],[发行体/信用主体]]&amp;".pdf")</f>
        <v>中国蓝星.pdf</v>
      </c>
      <c r="C23" s="49">
        <f>RSPIndex[[#This Row],[Pdf Number]]</f>
        <v>60</v>
      </c>
      <c r="D23" s="49" t="str">
        <f>INDEX(RSPIndex[],MATCH(Table1[[#This Row],[Index]],RSPIndex[Pdf Number],0),MATCH('RSP Index'!D$5,RSPIndex[#Headers],0))</f>
        <v>中国蓝星</v>
      </c>
      <c r="E23" s="49" t="str">
        <f>INDEX(RSPIndex[],MATCH(Table1[[#This Row],[Index]],RSPIndex[Pdf Number],0),MATCH('RSP Index'!E$5,RSPIndex[#Headers],0))</f>
        <v>China National Bluestar</v>
      </c>
      <c r="F23" s="51" t="str">
        <f>INDEX(RSPIndex[],MATCH(Table1[[#This Row],[Index]],RSPIndex[Pdf Number],0),MATCH('RSP Index'!F$5,RSPIndex[#Headers],0))</f>
        <v>央企</v>
      </c>
      <c r="G23" s="49">
        <f>INDEX(RSPIndex[],MATCH(Table1[[#This Row],[Index]],RSPIndex[Pdf Number],0),MATCH('RSP Index'!G$5,RSPIndex[#Headers],0))</f>
        <v>202106</v>
      </c>
      <c r="H23" s="49" t="str">
        <f>INDEX(RSPIndex[],MATCH(Table1[[#This Row],[Index]],RSPIndex[Pdf Number],0),MATCH('RSP Index'!H$5,RSPIndex[#Headers],0))</f>
        <v>--</v>
      </c>
      <c r="I23" s="49" t="str">
        <f>INDEX(RSPIndex[],MATCH(Table1[[#This Row],[Index]],RSPIndex[Pdf Number],0),MATCH('RSP Index'!I$5,RSPIndex[#Headers],0))</f>
        <v>--</v>
      </c>
      <c r="J23" s="49" t="str">
        <f>INDEX(RSPIndex[],MATCH(Table1[[#This Row],[Index]],RSPIndex[Pdf Number],0),MATCH('RSP Index'!J$5,RSPIndex[#Headers],0))</f>
        <v>--</v>
      </c>
    </row>
    <row r="24" spans="2:10" ht="16.5" customHeight="1" x14ac:dyDescent="0.25">
      <c r="B24" s="50" t="str">
        <f>HYPERLINK(INDEX(RSPIndex[],MATCH(Table1[[#This Row],[Index]],RSPIndex[Pdf Number],0),MATCH('RSP Index'!B$5,RSPIndex[#Headers],0)),Table1[[#This Row],[发行体/信用主体]]&amp;".pdf")</f>
        <v>中国电建.pdf</v>
      </c>
      <c r="C24" s="49">
        <f>RSPIndex[[#This Row],[Pdf Number]]</f>
        <v>59</v>
      </c>
      <c r="D24" s="49" t="str">
        <f>INDEX(RSPIndex[],MATCH(Table1[[#This Row],[Index]],RSPIndex[Pdf Number],0),MATCH('RSP Index'!D$5,RSPIndex[#Headers],0))</f>
        <v>中国电建</v>
      </c>
      <c r="E24" s="49" t="str">
        <f>INDEX(RSPIndex[],MATCH(Table1[[#This Row],[Index]],RSPIndex[Pdf Number],0),MATCH('RSP Index'!E$5,RSPIndex[#Headers],0))</f>
        <v>Power Construction Corporation of China</v>
      </c>
      <c r="F24" s="51" t="str">
        <f>INDEX(RSPIndex[],MATCH(Table1[[#This Row],[Index]],RSPIndex[Pdf Number],0),MATCH('RSP Index'!F$5,RSPIndex[#Headers],0))</f>
        <v>央企</v>
      </c>
      <c r="G24" s="49">
        <f>INDEX(RSPIndex[],MATCH(Table1[[#This Row],[Index]],RSPIndex[Pdf Number],0),MATCH('RSP Index'!G$5,RSPIndex[#Headers],0))</f>
        <v>202204</v>
      </c>
      <c r="H24" s="49" t="str">
        <f>INDEX(RSPIndex[],MATCH(Table1[[#This Row],[Index]],RSPIndex[Pdf Number],0),MATCH('RSP Index'!H$5,RSPIndex[#Headers],0))</f>
        <v>--</v>
      </c>
      <c r="I24" s="49" t="str">
        <f>INDEX(RSPIndex[],MATCH(Table1[[#This Row],[Index]],RSPIndex[Pdf Number],0),MATCH('RSP Index'!I$5,RSPIndex[#Headers],0))</f>
        <v>--</v>
      </c>
      <c r="J24" s="49" t="str">
        <f>INDEX(RSPIndex[],MATCH(Table1[[#This Row],[Index]],RSPIndex[Pdf Number],0),MATCH('RSP Index'!J$5,RSPIndex[#Headers],0))</f>
        <v>--</v>
      </c>
    </row>
    <row r="25" spans="2:10" ht="16.5" customHeight="1" x14ac:dyDescent="0.25">
      <c r="B25" s="50" t="str">
        <f>HYPERLINK(INDEX(RSPIndex[],MATCH(Table1[[#This Row],[Index]],RSPIndex[Pdf Number],0),MATCH('RSP Index'!B$5,RSPIndex[#Headers],0)),Table1[[#This Row],[发行体/信用主体]]&amp;".pdf")</f>
        <v>知识城(广州).pdf</v>
      </c>
      <c r="C25" s="49">
        <f>RSPIndex[[#This Row],[Pdf Number]]</f>
        <v>58</v>
      </c>
      <c r="D25" s="49" t="str">
        <f>INDEX(RSPIndex[],MATCH(Table1[[#This Row],[Index]],RSPIndex[Pdf Number],0),MATCH('RSP Index'!D$5,RSPIndex[#Headers],0))</f>
        <v>知识城(广州)</v>
      </c>
      <c r="E25" s="49" t="str">
        <f>INDEX(RSPIndex[],MATCH(Table1[[#This Row],[Index]],RSPIndex[Pdf Number],0),MATCH('RSP Index'!E$5,RSPIndex[#Headers],0))</f>
        <v>KCI Group</v>
      </c>
      <c r="F25" s="51" t="str">
        <f>INDEX(RSPIndex[],MATCH(Table1[[#This Row],[Index]],RSPIndex[Pdf Number],0),MATCH('RSP Index'!F$5,RSPIndex[#Headers],0))</f>
        <v>城投</v>
      </c>
      <c r="G25" s="49">
        <f>INDEX(RSPIndex[],MATCH(Table1[[#This Row],[Index]],RSPIndex[Pdf Number],0),MATCH('RSP Index'!G$5,RSPIndex[#Headers],0))</f>
        <v>202203</v>
      </c>
      <c r="H25" s="49" t="str">
        <f>INDEX(RSPIndex[],MATCH(Table1[[#This Row],[Index]],RSPIndex[Pdf Number],0),MATCH('RSP Index'!H$5,RSPIndex[#Headers],0))</f>
        <v>Green</v>
      </c>
      <c r="I25" s="49" t="str">
        <f>INDEX(RSPIndex[],MATCH(Table1[[#This Row],[Index]],RSPIndex[Pdf Number],0),MATCH('RSP Index'!I$5,RSPIndex[#Headers],0))</f>
        <v>--</v>
      </c>
      <c r="J25" s="49" t="str">
        <f>INDEX(RSPIndex[],MATCH(Table1[[#This Row],[Index]],RSPIndex[Pdf Number],0),MATCH('RSP Index'!J$5,RSPIndex[#Headers],0))</f>
        <v>--</v>
      </c>
    </row>
    <row r="26" spans="2:10" ht="16.5" customHeight="1" x14ac:dyDescent="0.25">
      <c r="B26" s="50" t="str">
        <f>HYPERLINK(INDEX(RSPIndex[],MATCH(Table1[[#This Row],[Index]],RSPIndex[Pdf Number],0),MATCH('RSP Index'!B$5,RSPIndex[#Headers],0)),Table1[[#This Row],[发行体/信用主体]]&amp;".pdf")</f>
        <v>郑州兴港投资.pdf</v>
      </c>
      <c r="C26" s="49">
        <f>RSPIndex[[#This Row],[Pdf Number]]</f>
        <v>57</v>
      </c>
      <c r="D26" s="49" t="str">
        <f>INDEX(RSPIndex[],MATCH(Table1[[#This Row],[Index]],RSPIndex[Pdf Number],0),MATCH('RSP Index'!D$5,RSPIndex[#Headers],0))</f>
        <v>郑州兴港投资</v>
      </c>
      <c r="E26" s="49" t="str">
        <f>INDEX(RSPIndex[],MATCH(Table1[[#This Row],[Index]],RSPIndex[Pdf Number],0),MATCH('RSP Index'!E$5,RSPIndex[#Headers],0))</f>
        <v>Xinggang Investment</v>
      </c>
      <c r="F26" s="51" t="str">
        <f>INDEX(RSPIndex[],MATCH(Table1[[#This Row],[Index]],RSPIndex[Pdf Number],0),MATCH('RSP Index'!F$5,RSPIndex[#Headers],0))</f>
        <v>城投</v>
      </c>
      <c r="G26" s="49">
        <f>INDEX(RSPIndex[],MATCH(Table1[[#This Row],[Index]],RSPIndex[Pdf Number],0),MATCH('RSP Index'!G$5,RSPIndex[#Headers],0))</f>
        <v>202201</v>
      </c>
      <c r="H26" s="49" t="str">
        <f>INDEX(RSPIndex[],MATCH(Table1[[#This Row],[Index]],RSPIndex[Pdf Number],0),MATCH('RSP Index'!H$5,RSPIndex[#Headers],0))</f>
        <v>--</v>
      </c>
      <c r="I26" s="49" t="str">
        <f>INDEX(RSPIndex[],MATCH(Table1[[#This Row],[Index]],RSPIndex[Pdf Number],0),MATCH('RSP Index'!I$5,RSPIndex[#Headers],0))</f>
        <v>--</v>
      </c>
      <c r="J26" s="49" t="str">
        <f>INDEX(RSPIndex[],MATCH(Table1[[#This Row],[Index]],RSPIndex[Pdf Number],0),MATCH('RSP Index'!J$5,RSPIndex[#Headers],0))</f>
        <v>双语(EN)</v>
      </c>
    </row>
    <row r="27" spans="2:10" ht="16.5" customHeight="1" x14ac:dyDescent="0.25">
      <c r="B27" s="50" t="str">
        <f>HYPERLINK(INDEX(RSPIndex[],MATCH(Table1[[#This Row],[Index]],RSPIndex[Pdf Number],0),MATCH('RSP Index'!B$5,RSPIndex[#Headers],0)),Table1[[#This Row],[发行体/信用主体]]&amp;".pdf")</f>
        <v>郑州兴港投资.pdf</v>
      </c>
      <c r="C27" s="49">
        <f>RSPIndex[[#This Row],[Pdf Number]]</f>
        <v>56</v>
      </c>
      <c r="D27" s="49" t="str">
        <f>INDEX(RSPIndex[],MATCH(Table1[[#This Row],[Index]],RSPIndex[Pdf Number],0),MATCH('RSP Index'!D$5,RSPIndex[#Headers],0))</f>
        <v>郑州兴港投资</v>
      </c>
      <c r="E27" s="49" t="str">
        <f>INDEX(RSPIndex[],MATCH(Table1[[#This Row],[Index]],RSPIndex[Pdf Number],0),MATCH('RSP Index'!E$5,RSPIndex[#Headers],0))</f>
        <v>Xinggang Investment</v>
      </c>
      <c r="F27" s="51" t="str">
        <f>INDEX(RSPIndex[],MATCH(Table1[[#This Row],[Index]],RSPIndex[Pdf Number],0),MATCH('RSP Index'!F$5,RSPIndex[#Headers],0))</f>
        <v>城投</v>
      </c>
      <c r="G27" s="49">
        <f>INDEX(RSPIndex[],MATCH(Table1[[#This Row],[Index]],RSPIndex[Pdf Number],0),MATCH('RSP Index'!G$5,RSPIndex[#Headers],0))</f>
        <v>202201</v>
      </c>
      <c r="H27" s="49" t="str">
        <f>INDEX(RSPIndex[],MATCH(Table1[[#This Row],[Index]],RSPIndex[Pdf Number],0),MATCH('RSP Index'!H$5,RSPIndex[#Headers],0))</f>
        <v>--</v>
      </c>
      <c r="I27" s="49" t="str">
        <f>INDEX(RSPIndex[],MATCH(Table1[[#This Row],[Index]],RSPIndex[Pdf Number],0),MATCH('RSP Index'!I$5,RSPIndex[#Headers],0))</f>
        <v>--</v>
      </c>
      <c r="J27" s="49" t="str">
        <f>INDEX(RSPIndex[],MATCH(Table1[[#This Row],[Index]],RSPIndex[Pdf Number],0),MATCH('RSP Index'!J$5,RSPIndex[#Headers],0))</f>
        <v>双语(CN)</v>
      </c>
    </row>
    <row r="28" spans="2:10" ht="16.5" customHeight="1" x14ac:dyDescent="0.25">
      <c r="B28" s="50" t="str">
        <f>HYPERLINK(INDEX(RSPIndex[],MATCH(Table1[[#This Row],[Index]],RSPIndex[Pdf Number],0),MATCH('RSP Index'!B$5,RSPIndex[#Headers],0)),Table1[[#This Row],[发行体/信用主体]]&amp;".pdf")</f>
        <v>正商集团.pdf</v>
      </c>
      <c r="C28" s="49">
        <f>RSPIndex[[#This Row],[Pdf Number]]</f>
        <v>55</v>
      </c>
      <c r="D28" s="49" t="str">
        <f>INDEX(RSPIndex[],MATCH(Table1[[#This Row],[Index]],RSPIndex[Pdf Number],0),MATCH('RSP Index'!D$5,RSPIndex[#Headers],0))</f>
        <v>正商集团</v>
      </c>
      <c r="E28" s="49" t="str">
        <f>INDEX(RSPIndex[],MATCH(Table1[[#This Row],[Index]],RSPIndex[Pdf Number],0),MATCH('RSP Index'!E$5,RSPIndex[#Headers],0))</f>
        <v>Zensun</v>
      </c>
      <c r="F28" s="51" t="str">
        <f>INDEX(RSPIndex[],MATCH(Table1[[#This Row],[Index]],RSPIndex[Pdf Number],0),MATCH('RSP Index'!F$5,RSPIndex[#Headers],0))</f>
        <v>地产</v>
      </c>
      <c r="G28" s="49">
        <f>INDEX(RSPIndex[],MATCH(Table1[[#This Row],[Index]],RSPIndex[Pdf Number],0),MATCH('RSP Index'!G$5,RSPIndex[#Headers],0))</f>
        <v>201906</v>
      </c>
      <c r="H28" s="49" t="str">
        <f>INDEX(RSPIndex[],MATCH(Table1[[#This Row],[Index]],RSPIndex[Pdf Number],0),MATCH('RSP Index'!H$5,RSPIndex[#Headers],0))</f>
        <v>--</v>
      </c>
      <c r="I28" s="49" t="str">
        <f>INDEX(RSPIndex[],MATCH(Table1[[#This Row],[Index]],RSPIndex[Pdf Number],0),MATCH('RSP Index'!I$5,RSPIndex[#Headers],0))</f>
        <v>--</v>
      </c>
      <c r="J28" s="49" t="str">
        <f>INDEX(RSPIndex[],MATCH(Table1[[#This Row],[Index]],RSPIndex[Pdf Number],0),MATCH('RSP Index'!J$5,RSPIndex[#Headers],0))</f>
        <v>CN Only</v>
      </c>
    </row>
    <row r="29" spans="2:10" ht="16.5" customHeight="1" x14ac:dyDescent="0.25">
      <c r="B29" s="50" t="str">
        <f>HYPERLINK(INDEX(RSPIndex[],MATCH(Table1[[#This Row],[Index]],RSPIndex[Pdf Number],0),MATCH('RSP Index'!B$5,RSPIndex[#Headers],0)),Table1[[#This Row],[发行体/信用主体]]&amp;".pdf")</f>
        <v>漳州交通.pdf</v>
      </c>
      <c r="C29" s="49">
        <f>RSPIndex[[#This Row],[Pdf Number]]</f>
        <v>54</v>
      </c>
      <c r="D29" s="49" t="str">
        <f>INDEX(RSPIndex[],MATCH(Table1[[#This Row],[Index]],RSPIndex[Pdf Number],0),MATCH('RSP Index'!D$5,RSPIndex[#Headers],0))</f>
        <v>漳州交通</v>
      </c>
      <c r="E29" s="49" t="str">
        <f>INDEX(RSPIndex[],MATCH(Table1[[#This Row],[Index]],RSPIndex[Pdf Number],0),MATCH('RSP Index'!E$5,RSPIndex[#Headers],0))</f>
        <v>Zhangzhou Transportation</v>
      </c>
      <c r="F29" s="51" t="str">
        <f>INDEX(RSPIndex[],MATCH(Table1[[#This Row],[Index]],RSPIndex[Pdf Number],0),MATCH('RSP Index'!F$5,RSPIndex[#Headers],0))</f>
        <v>城投</v>
      </c>
      <c r="G29" s="49">
        <f>INDEX(RSPIndex[],MATCH(Table1[[#This Row],[Index]],RSPIndex[Pdf Number],0),MATCH('RSP Index'!G$5,RSPIndex[#Headers],0))</f>
        <v>202203</v>
      </c>
      <c r="H29" s="49" t="str">
        <f>INDEX(RSPIndex[],MATCH(Table1[[#This Row],[Index]],RSPIndex[Pdf Number],0),MATCH('RSP Index'!H$5,RSPIndex[#Headers],0))</f>
        <v>--</v>
      </c>
      <c r="I29" s="49" t="str">
        <f>INDEX(RSPIndex[],MATCH(Table1[[#This Row],[Index]],RSPIndex[Pdf Number],0),MATCH('RSP Index'!I$5,RSPIndex[#Headers],0))</f>
        <v>--</v>
      </c>
      <c r="J29" s="49" t="str">
        <f>INDEX(RSPIndex[],MATCH(Table1[[#This Row],[Index]],RSPIndex[Pdf Number],0),MATCH('RSP Index'!J$5,RSPIndex[#Headers],0))</f>
        <v>双语(EN)</v>
      </c>
    </row>
    <row r="30" spans="2:10" ht="16.5" customHeight="1" x14ac:dyDescent="0.25">
      <c r="B30" s="50" t="str">
        <f>HYPERLINK(INDEX(RSPIndex[],MATCH(Table1[[#This Row],[Index]],RSPIndex[Pdf Number],0),MATCH('RSP Index'!B$5,RSPIndex[#Headers],0)),Table1[[#This Row],[发行体/信用主体]]&amp;".pdf")</f>
        <v>漳州交通.pdf</v>
      </c>
      <c r="C30" s="49">
        <f>RSPIndex[[#This Row],[Pdf Number]]</f>
        <v>53</v>
      </c>
      <c r="D30" s="49" t="str">
        <f>INDEX(RSPIndex[],MATCH(Table1[[#This Row],[Index]],RSPIndex[Pdf Number],0),MATCH('RSP Index'!D$5,RSPIndex[#Headers],0))</f>
        <v>漳州交通</v>
      </c>
      <c r="E30" s="49" t="str">
        <f>INDEX(RSPIndex[],MATCH(Table1[[#This Row],[Index]],RSPIndex[Pdf Number],0),MATCH('RSP Index'!E$5,RSPIndex[#Headers],0))</f>
        <v>Zhangzhou Transportation</v>
      </c>
      <c r="F30" s="51" t="str">
        <f>INDEX(RSPIndex[],MATCH(Table1[[#This Row],[Index]],RSPIndex[Pdf Number],0),MATCH('RSP Index'!F$5,RSPIndex[#Headers],0))</f>
        <v>城投</v>
      </c>
      <c r="G30" s="49">
        <f>INDEX(RSPIndex[],MATCH(Table1[[#This Row],[Index]],RSPIndex[Pdf Number],0),MATCH('RSP Index'!G$5,RSPIndex[#Headers],0))</f>
        <v>202203</v>
      </c>
      <c r="H30" s="49" t="str">
        <f>INDEX(RSPIndex[],MATCH(Table1[[#This Row],[Index]],RSPIndex[Pdf Number],0),MATCH('RSP Index'!H$5,RSPIndex[#Headers],0))</f>
        <v>--</v>
      </c>
      <c r="I30" s="49" t="str">
        <f>INDEX(RSPIndex[],MATCH(Table1[[#This Row],[Index]],RSPIndex[Pdf Number],0),MATCH('RSP Index'!I$5,RSPIndex[#Headers],0))</f>
        <v>--</v>
      </c>
      <c r="J30" s="49" t="str">
        <f>INDEX(RSPIndex[],MATCH(Table1[[#This Row],[Index]],RSPIndex[Pdf Number],0),MATCH('RSP Index'!J$5,RSPIndex[#Headers],0))</f>
        <v>双语(CN)</v>
      </c>
    </row>
    <row r="31" spans="2:10" ht="16.5" customHeight="1" x14ac:dyDescent="0.25">
      <c r="B31" s="50" t="str">
        <f>HYPERLINK(INDEX(RSPIndex[],MATCH(Table1[[#This Row],[Index]],RSPIndex[Pdf Number],0),MATCH('RSP Index'!B$5,RSPIndex[#Headers],0)),Table1[[#This Row],[发行体/信用主体]]&amp;".pdf")</f>
        <v>云南能投.pdf</v>
      </c>
      <c r="C31" s="49">
        <f>RSPIndex[[#This Row],[Pdf Number]]</f>
        <v>52</v>
      </c>
      <c r="D31" s="49" t="str">
        <f>INDEX(RSPIndex[],MATCH(Table1[[#This Row],[Index]],RSPIndex[Pdf Number],0),MATCH('RSP Index'!D$5,RSPIndex[#Headers],0))</f>
        <v>云南能投</v>
      </c>
      <c r="E31" s="49" t="str">
        <f>INDEX(RSPIndex[],MATCH(Table1[[#This Row],[Index]],RSPIndex[Pdf Number],0),MATCH('RSP Index'!E$5,RSPIndex[#Headers],0))</f>
        <v>Yunnan Provincial Energy Investment Group</v>
      </c>
      <c r="F31" s="51" t="str">
        <f>INDEX(RSPIndex[],MATCH(Table1[[#This Row],[Index]],RSPIndex[Pdf Number],0),MATCH('RSP Index'!F$5,RSPIndex[#Headers],0))</f>
        <v>SOE(Non-LGFV)</v>
      </c>
      <c r="G31" s="49">
        <f>INDEX(RSPIndex[],MATCH(Table1[[#This Row],[Index]],RSPIndex[Pdf Number],0),MATCH('RSP Index'!G$5,RSPIndex[#Headers],0))</f>
        <v>202204</v>
      </c>
      <c r="H31" s="49" t="str">
        <f>INDEX(RSPIndex[],MATCH(Table1[[#This Row],[Index]],RSPIndex[Pdf Number],0),MATCH('RSP Index'!H$5,RSPIndex[#Headers],0))</f>
        <v>SLB</v>
      </c>
      <c r="I31" s="49" t="str">
        <f>INDEX(RSPIndex[],MATCH(Table1[[#This Row],[Index]],RSPIndex[Pdf Number],0),MATCH('RSP Index'!I$5,RSPIndex[#Headers],0))</f>
        <v>--</v>
      </c>
      <c r="J31" s="49" t="str">
        <f>INDEX(RSPIndex[],MATCH(Table1[[#This Row],[Index]],RSPIndex[Pdf Number],0),MATCH('RSP Index'!J$5,RSPIndex[#Headers],0))</f>
        <v>--</v>
      </c>
    </row>
    <row r="32" spans="2:10" ht="16.5" customHeight="1" x14ac:dyDescent="0.25">
      <c r="B32" s="50" t="str">
        <f>HYPERLINK(INDEX(RSPIndex[],MATCH(Table1[[#This Row],[Index]],RSPIndex[Pdf Number],0),MATCH('RSP Index'!B$5,RSPIndex[#Headers],0)),Table1[[#This Row],[发行体/信用主体]]&amp;".pdf")</f>
        <v>扬州经技开.pdf</v>
      </c>
      <c r="C32" s="49">
        <f>RSPIndex[[#This Row],[Pdf Number]]</f>
        <v>49</v>
      </c>
      <c r="D32" s="49" t="str">
        <f>INDEX(RSPIndex[],MATCH(Table1[[#This Row],[Index]],RSPIndex[Pdf Number],0),MATCH('RSP Index'!D$5,RSPIndex[#Headers],0))</f>
        <v>扬州经技开</v>
      </c>
      <c r="E32" s="49" t="str">
        <f>INDEX(RSPIndex[],MATCH(Table1[[#This Row],[Index]],RSPIndex[Pdf Number],0),MATCH('RSP Index'!E$5,RSPIndex[#Headers],0))</f>
        <v>Yangzhou Economic and Technological Development Zone</v>
      </c>
      <c r="F32" s="51" t="str">
        <f>INDEX(RSPIndex[],MATCH(Table1[[#This Row],[Index]],RSPIndex[Pdf Number],0),MATCH('RSP Index'!F$5,RSPIndex[#Headers],0))</f>
        <v>城投</v>
      </c>
      <c r="G32" s="49">
        <f>INDEX(RSPIndex[],MATCH(Table1[[#This Row],[Index]],RSPIndex[Pdf Number],0),MATCH('RSP Index'!G$5,RSPIndex[#Headers],0))</f>
        <v>202204</v>
      </c>
      <c r="H32" s="49" t="str">
        <f>INDEX(RSPIndex[],MATCH(Table1[[#This Row],[Index]],RSPIndex[Pdf Number],0),MATCH('RSP Index'!H$5,RSPIndex[#Headers],0))</f>
        <v>Green</v>
      </c>
      <c r="I32" s="49" t="str">
        <f>INDEX(RSPIndex[],MATCH(Table1[[#This Row],[Index]],RSPIndex[Pdf Number],0),MATCH('RSP Index'!I$5,RSPIndex[#Headers],0))</f>
        <v>--</v>
      </c>
      <c r="J32" s="49" t="str">
        <f>INDEX(RSPIndex[],MATCH(Table1[[#This Row],[Index]],RSPIndex[Pdf Number],0),MATCH('RSP Index'!J$5,RSPIndex[#Headers],0))</f>
        <v>--</v>
      </c>
    </row>
    <row r="33" spans="2:10" ht="16.5" customHeight="1" x14ac:dyDescent="0.25">
      <c r="B33" s="50" t="str">
        <f>HYPERLINK(INDEX(RSPIndex[],MATCH(Table1[[#This Row],[Index]],RSPIndex[Pdf Number],0),MATCH('RSP Index'!B$5,RSPIndex[#Headers],0)),Table1[[#This Row],[发行体/信用主体]]&amp;".pdf")</f>
        <v>新疆金投.pdf</v>
      </c>
      <c r="C33" s="49">
        <f>RSPIndex[[#This Row],[Pdf Number]]</f>
        <v>48</v>
      </c>
      <c r="D33" s="49" t="str">
        <f>INDEX(RSPIndex[],MATCH(Table1[[#This Row],[Index]],RSPIndex[Pdf Number],0),MATCH('RSP Index'!D$5,RSPIndex[#Headers],0))</f>
        <v>新疆金投</v>
      </c>
      <c r="E33" s="49" t="str">
        <f>INDEX(RSPIndex[],MATCH(Table1[[#This Row],[Index]],RSPIndex[Pdf Number],0),MATCH('RSP Index'!E$5,RSPIndex[#Headers],0))</f>
        <v>Xin Jiang Financial Investment</v>
      </c>
      <c r="F33" s="51" t="str">
        <f>INDEX(RSPIndex[],MATCH(Table1[[#This Row],[Index]],RSPIndex[Pdf Number],0),MATCH('RSP Index'!F$5,RSPIndex[#Headers],0))</f>
        <v>SOE(Non-LGFV)</v>
      </c>
      <c r="G33" s="49">
        <f>INDEX(RSPIndex[],MATCH(Table1[[#This Row],[Index]],RSPIndex[Pdf Number],0),MATCH('RSP Index'!G$5,RSPIndex[#Headers],0))</f>
        <v>202202</v>
      </c>
      <c r="H33" s="49" t="str">
        <f>INDEX(RSPIndex[],MATCH(Table1[[#This Row],[Index]],RSPIndex[Pdf Number],0),MATCH('RSP Index'!H$5,RSPIndex[#Headers],0))</f>
        <v>--</v>
      </c>
      <c r="I33" s="49" t="str">
        <f>INDEX(RSPIndex[],MATCH(Table1[[#This Row],[Index]],RSPIndex[Pdf Number],0),MATCH('RSP Index'!I$5,RSPIndex[#Headers],0))</f>
        <v>--</v>
      </c>
      <c r="J33" s="49" t="str">
        <f>INDEX(RSPIndex[],MATCH(Table1[[#This Row],[Index]],RSPIndex[Pdf Number],0),MATCH('RSP Index'!J$5,RSPIndex[#Headers],0))</f>
        <v>CN Only</v>
      </c>
    </row>
    <row r="34" spans="2:10" ht="16.5" customHeight="1" x14ac:dyDescent="0.25">
      <c r="B34" s="50" t="str">
        <f>HYPERLINK(INDEX(RSPIndex[],MATCH(Table1[[#This Row],[Index]],RSPIndex[Pdf Number],0),MATCH('RSP Index'!B$5,RSPIndex[#Headers],0)),Table1[[#This Row],[发行体/信用主体]]&amp;".pdf")</f>
        <v>西安城投.pdf</v>
      </c>
      <c r="C34" s="49">
        <f>RSPIndex[[#This Row],[Pdf Number]]</f>
        <v>47</v>
      </c>
      <c r="D34" s="49" t="str">
        <f>INDEX(RSPIndex[],MATCH(Table1[[#This Row],[Index]],RSPIndex[Pdf Number],0),MATCH('RSP Index'!D$5,RSPIndex[#Headers],0))</f>
        <v>西安城投</v>
      </c>
      <c r="E34" s="49" t="str">
        <f>INDEX(RSPIndex[],MATCH(Table1[[#This Row],[Index]],RSPIndex[Pdf Number],0),MATCH('RSP Index'!E$5,RSPIndex[#Headers],0))</f>
        <v>Xi‘an Municipal Infrastructure Construction</v>
      </c>
      <c r="F34" s="51" t="str">
        <f>INDEX(RSPIndex[],MATCH(Table1[[#This Row],[Index]],RSPIndex[Pdf Number],0),MATCH('RSP Index'!F$5,RSPIndex[#Headers],0))</f>
        <v>城投</v>
      </c>
      <c r="G34" s="49">
        <f>INDEX(RSPIndex[],MATCH(Table1[[#This Row],[Index]],RSPIndex[Pdf Number],0),MATCH('RSP Index'!G$5,RSPIndex[#Headers],0))</f>
        <v>202204</v>
      </c>
      <c r="H34" s="49" t="str">
        <f>INDEX(RSPIndex[],MATCH(Table1[[#This Row],[Index]],RSPIndex[Pdf Number],0),MATCH('RSP Index'!H$5,RSPIndex[#Headers],0))</f>
        <v>--</v>
      </c>
      <c r="I34" s="49" t="str">
        <f>INDEX(RSPIndex[],MATCH(Table1[[#This Row],[Index]],RSPIndex[Pdf Number],0),MATCH('RSP Index'!I$5,RSPIndex[#Headers],0))</f>
        <v>--</v>
      </c>
      <c r="J34" s="49" t="str">
        <f>INDEX(RSPIndex[],MATCH(Table1[[#This Row],[Index]],RSPIndex[Pdf Number],0),MATCH('RSP Index'!J$5,RSPIndex[#Headers],0))</f>
        <v>--</v>
      </c>
    </row>
    <row r="35" spans="2:10" ht="16.5" customHeight="1" x14ac:dyDescent="0.25">
      <c r="B35" s="50" t="str">
        <f>HYPERLINK(INDEX(RSPIndex[],MATCH(Table1[[#This Row],[Index]],RSPIndex[Pdf Number],0),MATCH('RSP Index'!B$5,RSPIndex[#Headers],0)),Table1[[#This Row],[发行体/信用主体]]&amp;".pdf")</f>
        <v>义乌国资.pdf</v>
      </c>
      <c r="C35" s="49">
        <f>RSPIndex[[#This Row],[Pdf Number]]</f>
        <v>46</v>
      </c>
      <c r="D35" s="49" t="str">
        <f>INDEX(RSPIndex[],MATCH(Table1[[#This Row],[Index]],RSPIndex[Pdf Number],0),MATCH('RSP Index'!D$5,RSPIndex[#Headers],0))</f>
        <v>义乌国资</v>
      </c>
      <c r="E35" s="49" t="str">
        <f>INDEX(RSPIndex[],MATCH(Table1[[#This Row],[Index]],RSPIndex[Pdf Number],0),MATCH('RSP Index'!E$5,RSPIndex[#Headers],0))</f>
        <v>Yiwu State-Owned Capital Operation</v>
      </c>
      <c r="F35" s="51" t="str">
        <f>INDEX(RSPIndex[],MATCH(Table1[[#This Row],[Index]],RSPIndex[Pdf Number],0),MATCH('RSP Index'!F$5,RSPIndex[#Headers],0))</f>
        <v>城投</v>
      </c>
      <c r="G35" s="49">
        <f>INDEX(RSPIndex[],MATCH(Table1[[#This Row],[Index]],RSPIndex[Pdf Number],0),MATCH('RSP Index'!G$5,RSPIndex[#Headers],0))</f>
        <v>202204</v>
      </c>
      <c r="H35" s="49" t="str">
        <f>INDEX(RSPIndex[],MATCH(Table1[[#This Row],[Index]],RSPIndex[Pdf Number],0),MATCH('RSP Index'!H$5,RSPIndex[#Headers],0))</f>
        <v>--</v>
      </c>
      <c r="I35" s="49" t="str">
        <f>INDEX(RSPIndex[],MATCH(Table1[[#This Row],[Index]],RSPIndex[Pdf Number],0),MATCH('RSP Index'!I$5,RSPIndex[#Headers],0))</f>
        <v>--</v>
      </c>
      <c r="J35" s="49" t="str">
        <f>INDEX(RSPIndex[],MATCH(Table1[[#This Row],[Index]],RSPIndex[Pdf Number],0),MATCH('RSP Index'!J$5,RSPIndex[#Headers],0))</f>
        <v>--</v>
      </c>
    </row>
    <row r="36" spans="2:10" ht="16.5" customHeight="1" x14ac:dyDescent="0.25">
      <c r="B36" s="50" t="str">
        <f>HYPERLINK(INDEX(RSPIndex[],MATCH(Table1[[#This Row],[Index]],RSPIndex[Pdf Number],0),MATCH('RSP Index'!B$5,RSPIndex[#Headers],0)),Table1[[#This Row],[发行体/信用主体]]&amp;".pdf")</f>
        <v>武汉城建.pdf</v>
      </c>
      <c r="C36" s="49">
        <f>RSPIndex[[#This Row],[Pdf Number]]</f>
        <v>45</v>
      </c>
      <c r="D36" s="49" t="str">
        <f>INDEX(RSPIndex[],MATCH(Table1[[#This Row],[Index]],RSPIndex[Pdf Number],0),MATCH('RSP Index'!D$5,RSPIndex[#Headers],0))</f>
        <v>武汉城建</v>
      </c>
      <c r="E36" s="49" t="str">
        <f>INDEX(RSPIndex[],MATCH(Table1[[#This Row],[Index]],RSPIndex[Pdf Number],0),MATCH('RSP Index'!E$5,RSPIndex[#Headers],0))</f>
        <v>Wuhan Urban Construction Group</v>
      </c>
      <c r="F36" s="51" t="str">
        <f>INDEX(RSPIndex[],MATCH(Table1[[#This Row],[Index]],RSPIndex[Pdf Number],0),MATCH('RSP Index'!F$5,RSPIndex[#Headers],0))</f>
        <v>城投</v>
      </c>
      <c r="G36" s="49">
        <f>INDEX(RSPIndex[],MATCH(Table1[[#This Row],[Index]],RSPIndex[Pdf Number],0),MATCH('RSP Index'!G$5,RSPIndex[#Headers],0))</f>
        <v>202106</v>
      </c>
      <c r="H36" s="49" t="str">
        <f>INDEX(RSPIndex[],MATCH(Table1[[#This Row],[Index]],RSPIndex[Pdf Number],0),MATCH('RSP Index'!H$5,RSPIndex[#Headers],0))</f>
        <v>--</v>
      </c>
      <c r="I36" s="49" t="str">
        <f>INDEX(RSPIndex[],MATCH(Table1[[#This Row],[Index]],RSPIndex[Pdf Number],0),MATCH('RSP Index'!I$5,RSPIndex[#Headers],0))</f>
        <v>--</v>
      </c>
      <c r="J36" s="49" t="str">
        <f>INDEX(RSPIndex[],MATCH(Table1[[#This Row],[Index]],RSPIndex[Pdf Number],0),MATCH('RSP Index'!J$5,RSPIndex[#Headers],0))</f>
        <v>--</v>
      </c>
    </row>
    <row r="37" spans="2:10" ht="16.5" customHeight="1" x14ac:dyDescent="0.25">
      <c r="B37" s="50" t="str">
        <f>HYPERLINK(INDEX(RSPIndex[],MATCH(Table1[[#This Row],[Index]],RSPIndex[Pdf Number],0),MATCH('RSP Index'!B$5,RSPIndex[#Headers],0)),Table1[[#This Row],[发行体/信用主体]]&amp;".pdf")</f>
        <v>申万宏源证券.pdf</v>
      </c>
      <c r="C37" s="49">
        <f>RSPIndex[[#This Row],[Pdf Number]]</f>
        <v>44</v>
      </c>
      <c r="D37" s="49" t="str">
        <f>INDEX(RSPIndex[],MATCH(Table1[[#This Row],[Index]],RSPIndex[Pdf Number],0),MATCH('RSP Index'!D$5,RSPIndex[#Headers],0))</f>
        <v>申万宏源证券</v>
      </c>
      <c r="E37" s="49" t="str">
        <f>INDEX(RSPIndex[],MATCH(Table1[[#This Row],[Index]],RSPIndex[Pdf Number],0),MATCH('RSP Index'!E$5,RSPIndex[#Headers],0))</f>
        <v>Shenwan Hongyuan Securities</v>
      </c>
      <c r="F37" s="51" t="str">
        <f>INDEX(RSPIndex[],MATCH(Table1[[#This Row],[Index]],RSPIndex[Pdf Number],0),MATCH('RSP Index'!F$5,RSPIndex[#Headers],0))</f>
        <v>金融机构</v>
      </c>
      <c r="G37" s="49">
        <f>INDEX(RSPIndex[],MATCH(Table1[[#This Row],[Index]],RSPIndex[Pdf Number],0),MATCH('RSP Index'!G$5,RSPIndex[#Headers],0))</f>
        <v>202203</v>
      </c>
      <c r="H37" s="49" t="str">
        <f>INDEX(RSPIndex[],MATCH(Table1[[#This Row],[Index]],RSPIndex[Pdf Number],0),MATCH('RSP Index'!H$5,RSPIndex[#Headers],0))</f>
        <v>--</v>
      </c>
      <c r="I37" s="49" t="str">
        <f>INDEX(RSPIndex[],MATCH(Table1[[#This Row],[Index]],RSPIndex[Pdf Number],0),MATCH('RSP Index'!I$5,RSPIndex[#Headers],0))</f>
        <v>--</v>
      </c>
      <c r="J37" s="49" t="str">
        <f>INDEX(RSPIndex[],MATCH(Table1[[#This Row],[Index]],RSPIndex[Pdf Number],0),MATCH('RSP Index'!J$5,RSPIndex[#Headers],0))</f>
        <v>--</v>
      </c>
    </row>
    <row r="38" spans="2:10" ht="16.5" customHeight="1" x14ac:dyDescent="0.25">
      <c r="B38" s="50" t="str">
        <f>HYPERLINK(INDEX(RSPIndex[],MATCH(Table1[[#This Row],[Index]],RSPIndex[Pdf Number],0),MATCH('RSP Index'!B$5,RSPIndex[#Headers],0)),Table1[[#This Row],[发行体/信用主体]]&amp;".pdf")</f>
        <v>柯桥国投.pdf</v>
      </c>
      <c r="C38" s="49">
        <f>RSPIndex[[#This Row],[Pdf Number]]</f>
        <v>43</v>
      </c>
      <c r="D38" s="49" t="str">
        <f>INDEX(RSPIndex[],MATCH(Table1[[#This Row],[Index]],RSPIndex[Pdf Number],0),MATCH('RSP Index'!D$5,RSPIndex[#Headers],0))</f>
        <v>柯桥国投</v>
      </c>
      <c r="E38" s="49" t="str">
        <f>INDEX(RSPIndex[],MATCH(Table1[[#This Row],[Index]],RSPIndex[Pdf Number],0),MATCH('RSP Index'!E$5,RSPIndex[#Headers],0))</f>
        <v>Keqiao District State-owned Assets</v>
      </c>
      <c r="F38" s="51" t="str">
        <f>INDEX(RSPIndex[],MATCH(Table1[[#This Row],[Index]],RSPIndex[Pdf Number],0),MATCH('RSP Index'!F$5,RSPIndex[#Headers],0))</f>
        <v>城投</v>
      </c>
      <c r="G38" s="49">
        <f>INDEX(RSPIndex[],MATCH(Table1[[#This Row],[Index]],RSPIndex[Pdf Number],0),MATCH('RSP Index'!G$5,RSPIndex[#Headers],0))</f>
        <v>202203</v>
      </c>
      <c r="H38" s="49" t="str">
        <f>INDEX(RSPIndex[],MATCH(Table1[[#This Row],[Index]],RSPIndex[Pdf Number],0),MATCH('RSP Index'!H$5,RSPIndex[#Headers],0))</f>
        <v>--</v>
      </c>
      <c r="I38" s="49" t="str">
        <f>INDEX(RSPIndex[],MATCH(Table1[[#This Row],[Index]],RSPIndex[Pdf Number],0),MATCH('RSP Index'!I$5,RSPIndex[#Headers],0))</f>
        <v>--</v>
      </c>
      <c r="J38" s="49" t="str">
        <f>INDEX(RSPIndex[],MATCH(Table1[[#This Row],[Index]],RSPIndex[Pdf Number],0),MATCH('RSP Index'!J$5,RSPIndex[#Headers],0))</f>
        <v>CN Only</v>
      </c>
    </row>
    <row r="39" spans="2:10" ht="16.5" customHeight="1" x14ac:dyDescent="0.25">
      <c r="B39" s="50" t="str">
        <f>HYPERLINK(INDEX(RSPIndex[],MATCH(Table1[[#This Row],[Index]],RSPIndex[Pdf Number],0),MATCH('RSP Index'!B$5,RSPIndex[#Headers],0)),Table1[[#This Row],[发行体/信用主体]]&amp;".pdf")</f>
        <v>山证国际.pdf</v>
      </c>
      <c r="C39" s="49">
        <f>RSPIndex[[#This Row],[Pdf Number]]</f>
        <v>42</v>
      </c>
      <c r="D39" s="49" t="str">
        <f>INDEX(RSPIndex[],MATCH(Table1[[#This Row],[Index]],RSPIndex[Pdf Number],0),MATCH('RSP Index'!D$5,RSPIndex[#Headers],0))</f>
        <v>山证国际</v>
      </c>
      <c r="E39" s="49" t="str">
        <f>INDEX(RSPIndex[],MATCH(Table1[[#This Row],[Index]],RSPIndex[Pdf Number],0),MATCH('RSP Index'!E$5,RSPIndex[#Headers],0))</f>
        <v>Shanxi Securities International</v>
      </c>
      <c r="F39" s="51" t="str">
        <f>INDEX(RSPIndex[],MATCH(Table1[[#This Row],[Index]],RSPIndex[Pdf Number],0),MATCH('RSP Index'!F$5,RSPIndex[#Headers],0))</f>
        <v>金融机构</v>
      </c>
      <c r="G39" s="49">
        <f>INDEX(RSPIndex[],MATCH(Table1[[#This Row],[Index]],RSPIndex[Pdf Number],0),MATCH('RSP Index'!G$5,RSPIndex[#Headers],0))</f>
        <v>202002</v>
      </c>
      <c r="H39" s="49" t="str">
        <f>INDEX(RSPIndex[],MATCH(Table1[[#This Row],[Index]],RSPIndex[Pdf Number],0),MATCH('RSP Index'!H$5,RSPIndex[#Headers],0))</f>
        <v>--</v>
      </c>
      <c r="I39" s="49" t="str">
        <f>INDEX(RSPIndex[],MATCH(Table1[[#This Row],[Index]],RSPIndex[Pdf Number],0),MATCH('RSP Index'!I$5,RSPIndex[#Headers],0))</f>
        <v>--</v>
      </c>
      <c r="J39" s="49" t="str">
        <f>INDEX(RSPIndex[],MATCH(Table1[[#This Row],[Index]],RSPIndex[Pdf Number],0),MATCH('RSP Index'!J$5,RSPIndex[#Headers],0))</f>
        <v>CN Only</v>
      </c>
    </row>
    <row r="40" spans="2:10" ht="16.5" customHeight="1" x14ac:dyDescent="0.25">
      <c r="B40" s="50" t="str">
        <f>HYPERLINK(INDEX(RSPIndex[],MATCH(Table1[[#This Row],[Index]],RSPIndex[Pdf Number],0),MATCH('RSP Index'!B$5,RSPIndex[#Headers],0)),Table1[[#This Row],[发行体/信用主体]]&amp;".pdf")</f>
        <v>山东高创.pdf</v>
      </c>
      <c r="C40" s="49">
        <f>RSPIndex[[#This Row],[Pdf Number]]</f>
        <v>41</v>
      </c>
      <c r="D40" s="49" t="str">
        <f>INDEX(RSPIndex[],MATCH(Table1[[#This Row],[Index]],RSPIndex[Pdf Number],0),MATCH('RSP Index'!D$5,RSPIndex[#Headers],0))</f>
        <v>山东高创</v>
      </c>
      <c r="E40" s="49" t="str">
        <f>INDEX(RSPIndex[],MATCH(Table1[[#This Row],[Index]],RSPIndex[Pdf Number],0),MATCH('RSP Index'!E$5,RSPIndex[#Headers],0))</f>
        <v>Shandong Hi-tech Innovation</v>
      </c>
      <c r="F40" s="51" t="str">
        <f>INDEX(RSPIndex[],MATCH(Table1[[#This Row],[Index]],RSPIndex[Pdf Number],0),MATCH('RSP Index'!F$5,RSPIndex[#Headers],0))</f>
        <v>城投</v>
      </c>
      <c r="G40" s="49">
        <f>INDEX(RSPIndex[],MATCH(Table1[[#This Row],[Index]],RSPIndex[Pdf Number],0),MATCH('RSP Index'!G$5,RSPIndex[#Headers],0))</f>
        <v>201802</v>
      </c>
      <c r="H40" s="49" t="str">
        <f>INDEX(RSPIndex[],MATCH(Table1[[#This Row],[Index]],RSPIndex[Pdf Number],0),MATCH('RSP Index'!H$5,RSPIndex[#Headers],0))</f>
        <v>--</v>
      </c>
      <c r="I40" s="49" t="str">
        <f>INDEX(RSPIndex[],MATCH(Table1[[#This Row],[Index]],RSPIndex[Pdf Number],0),MATCH('RSP Index'!I$5,RSPIndex[#Headers],0))</f>
        <v>--</v>
      </c>
      <c r="J40" s="49" t="str">
        <f>INDEX(RSPIndex[],MATCH(Table1[[#This Row],[Index]],RSPIndex[Pdf Number],0),MATCH('RSP Index'!J$5,RSPIndex[#Headers],0))</f>
        <v>CN Only</v>
      </c>
    </row>
    <row r="41" spans="2:10" ht="16.5" customHeight="1" x14ac:dyDescent="0.25">
      <c r="B41" s="50" t="str">
        <f>HYPERLINK(INDEX(RSPIndex[],MATCH(Table1[[#This Row],[Index]],RSPIndex[Pdf Number],0),MATCH('RSP Index'!B$5,RSPIndex[#Headers],0)),Table1[[#This Row],[发行体/信用主体]]&amp;".pdf")</f>
        <v>唐山金控.pdf</v>
      </c>
      <c r="C41" s="49">
        <f>RSPIndex[[#This Row],[Pdf Number]]</f>
        <v>40</v>
      </c>
      <c r="D41" s="49" t="str">
        <f>INDEX(RSPIndex[],MATCH(Table1[[#This Row],[Index]],RSPIndex[Pdf Number],0),MATCH('RSP Index'!D$5,RSPIndex[#Headers],0))</f>
        <v>唐山金控</v>
      </c>
      <c r="E41" s="49" t="str">
        <f>INDEX(RSPIndex[],MATCH(Table1[[#This Row],[Index]],RSPIndex[Pdf Number],0),MATCH('RSP Index'!E$5,RSPIndex[#Headers],0))</f>
        <v>Tangshan Financial Holding</v>
      </c>
      <c r="F41" s="51" t="str">
        <f>INDEX(RSPIndex[],MATCH(Table1[[#This Row],[Index]],RSPIndex[Pdf Number],0),MATCH('RSP Index'!F$5,RSPIndex[#Headers],0))</f>
        <v>SOE(Non-LGFV)</v>
      </c>
      <c r="G41" s="49">
        <f>INDEX(RSPIndex[],MATCH(Table1[[#This Row],[Index]],RSPIndex[Pdf Number],0),MATCH('RSP Index'!G$5,RSPIndex[#Headers],0))</f>
        <v>201910</v>
      </c>
      <c r="H41" s="49" t="str">
        <f>INDEX(RSPIndex[],MATCH(Table1[[#This Row],[Index]],RSPIndex[Pdf Number],0),MATCH('RSP Index'!H$5,RSPIndex[#Headers],0))</f>
        <v>--</v>
      </c>
      <c r="I41" s="49" t="str">
        <f>INDEX(RSPIndex[],MATCH(Table1[[#This Row],[Index]],RSPIndex[Pdf Number],0),MATCH('RSP Index'!I$5,RSPIndex[#Headers],0))</f>
        <v>--</v>
      </c>
      <c r="J41" s="49" t="str">
        <f>INDEX(RSPIndex[],MATCH(Table1[[#This Row],[Index]],RSPIndex[Pdf Number],0),MATCH('RSP Index'!J$5,RSPIndex[#Headers],0))</f>
        <v>--</v>
      </c>
    </row>
    <row r="42" spans="2:10" ht="16.5" customHeight="1" x14ac:dyDescent="0.25">
      <c r="B42" s="50" t="str">
        <f>HYPERLINK(INDEX(RSPIndex[],MATCH(Table1[[#This Row],[Index]],RSPIndex[Pdf Number],0),MATCH('RSP Index'!B$5,RSPIndex[#Headers],0)),Table1[[#This Row],[发行体/信用主体]]&amp;".pdf")</f>
        <v>中国正通汽车.pdf</v>
      </c>
      <c r="C42" s="49">
        <f>RSPIndex[[#This Row],[Pdf Number]]</f>
        <v>39</v>
      </c>
      <c r="D42" s="49" t="str">
        <f>INDEX(RSPIndex[],MATCH(Table1[[#This Row],[Index]],RSPIndex[Pdf Number],0),MATCH('RSP Index'!D$5,RSPIndex[#Headers],0))</f>
        <v>中国正通汽车</v>
      </c>
      <c r="E42" s="49" t="str">
        <f>INDEX(RSPIndex[],MATCH(Table1[[#This Row],[Index]],RSPIndex[Pdf Number],0),MATCH('RSP Index'!E$5,RSPIndex[#Headers],0))</f>
        <v>China Zhengtong Auto Service</v>
      </c>
      <c r="F42" s="51" t="str">
        <f>INDEX(RSPIndex[],MATCH(Table1[[#This Row],[Index]],RSPIndex[Pdf Number],0),MATCH('RSP Index'!F$5,RSPIndex[#Headers],0))</f>
        <v>POE(Non-Property)</v>
      </c>
      <c r="G42" s="49">
        <f>INDEX(RSPIndex[],MATCH(Table1[[#This Row],[Index]],RSPIndex[Pdf Number],0),MATCH('RSP Index'!G$5,RSPIndex[#Headers],0))</f>
        <v>202001</v>
      </c>
      <c r="H42" s="49" t="str">
        <f>INDEX(RSPIndex[],MATCH(Table1[[#This Row],[Index]],RSPIndex[Pdf Number],0),MATCH('RSP Index'!H$5,RSPIndex[#Headers],0))</f>
        <v>--</v>
      </c>
      <c r="I42" s="49" t="str">
        <f>INDEX(RSPIndex[],MATCH(Table1[[#This Row],[Index]],RSPIndex[Pdf Number],0),MATCH('RSP Index'!I$5,RSPIndex[#Headers],0))</f>
        <v>--</v>
      </c>
      <c r="J42" s="49" t="str">
        <f>INDEX(RSPIndex[],MATCH(Table1[[#This Row],[Index]],RSPIndex[Pdf Number],0),MATCH('RSP Index'!J$5,RSPIndex[#Headers],0))</f>
        <v>CN Only</v>
      </c>
    </row>
    <row r="43" spans="2:10" ht="16.5" customHeight="1" x14ac:dyDescent="0.25">
      <c r="B43" s="50" t="str">
        <f>HYPERLINK(INDEX(RSPIndex[],MATCH(Table1[[#This Row],[Index]],RSPIndex[Pdf Number],0),MATCH('RSP Index'!B$5,RSPIndex[#Headers],0)),Table1[[#This Row],[发行体/信用主体]]&amp;".pdf")</f>
        <v>国家电网.pdf</v>
      </c>
      <c r="C43" s="49">
        <f>RSPIndex[[#This Row],[Pdf Number]]</f>
        <v>38</v>
      </c>
      <c r="D43" s="49" t="str">
        <f>INDEX(RSPIndex[],MATCH(Table1[[#This Row],[Index]],RSPIndex[Pdf Number],0),MATCH('RSP Index'!D$5,RSPIndex[#Headers],0))</f>
        <v>国家电网</v>
      </c>
      <c r="E43" s="49" t="str">
        <f>INDEX(RSPIndex[],MATCH(Table1[[#This Row],[Index]],RSPIndex[Pdf Number],0),MATCH('RSP Index'!E$5,RSPIndex[#Headers],0))</f>
        <v>State Grid</v>
      </c>
      <c r="F43" s="51" t="str">
        <f>INDEX(RSPIndex[],MATCH(Table1[[#This Row],[Index]],RSPIndex[Pdf Number],0),MATCH('RSP Index'!F$5,RSPIndex[#Headers],0))</f>
        <v>央企</v>
      </c>
      <c r="G43" s="49">
        <f>INDEX(RSPIndex[],MATCH(Table1[[#This Row],[Index]],RSPIndex[Pdf Number],0),MATCH('RSP Index'!G$5,RSPIndex[#Headers],0))</f>
        <v>202203</v>
      </c>
      <c r="H43" s="49" t="str">
        <f>INDEX(RSPIndex[],MATCH(Table1[[#This Row],[Index]],RSPIndex[Pdf Number],0),MATCH('RSP Index'!H$5,RSPIndex[#Headers],0))</f>
        <v>Green</v>
      </c>
      <c r="I43" s="49" t="str">
        <f>INDEX(RSPIndex[],MATCH(Table1[[#This Row],[Index]],RSPIndex[Pdf Number],0),MATCH('RSP Index'!I$5,RSPIndex[#Headers],0))</f>
        <v>--</v>
      </c>
      <c r="J43" s="49" t="str">
        <f>INDEX(RSPIndex[],MATCH(Table1[[#This Row],[Index]],RSPIndex[Pdf Number],0),MATCH('RSP Index'!J$5,RSPIndex[#Headers],0))</f>
        <v>--</v>
      </c>
    </row>
    <row r="44" spans="2:10" ht="16.5" customHeight="1" x14ac:dyDescent="0.25">
      <c r="B44" s="50" t="str">
        <f>HYPERLINK(INDEX(RSPIndex[],MATCH(Table1[[#This Row],[Index]],RSPIndex[Pdf Number],0),MATCH('RSP Index'!B$5,RSPIndex[#Headers],0)),Table1[[#This Row],[发行体/信用主体]]&amp;".pdf")</f>
        <v>港华智慧能源.pdf</v>
      </c>
      <c r="C44" s="49">
        <f>RSPIndex[[#This Row],[Pdf Number]]</f>
        <v>37</v>
      </c>
      <c r="D44" s="49" t="str">
        <f>INDEX(RSPIndex[],MATCH(Table1[[#This Row],[Index]],RSPIndex[Pdf Number],0),MATCH('RSP Index'!D$5,RSPIndex[#Headers],0))</f>
        <v>港华智慧能源</v>
      </c>
      <c r="E44" s="49" t="str">
        <f>INDEX(RSPIndex[],MATCH(Table1[[#This Row],[Index]],RSPIndex[Pdf Number],0),MATCH('RSP Index'!E$5,RSPIndex[#Headers],0))</f>
        <v>Towngas Smart Energy</v>
      </c>
      <c r="F44" s="51" t="str">
        <f>INDEX(RSPIndex[],MATCH(Table1[[#This Row],[Index]],RSPIndex[Pdf Number],0),MATCH('RSP Index'!F$5,RSPIndex[#Headers],0))</f>
        <v>Non-China</v>
      </c>
      <c r="G44" s="49">
        <f>INDEX(RSPIndex[],MATCH(Table1[[#This Row],[Index]],RSPIndex[Pdf Number],0),MATCH('RSP Index'!G$5,RSPIndex[#Headers],0))</f>
        <v>202204</v>
      </c>
      <c r="H44" s="49" t="str">
        <f>INDEX(RSPIndex[],MATCH(Table1[[#This Row],[Index]],RSPIndex[Pdf Number],0),MATCH('RSP Index'!H$5,RSPIndex[#Headers],0))</f>
        <v>--</v>
      </c>
      <c r="I44" s="49" t="str">
        <f>INDEX(RSPIndex[],MATCH(Table1[[#This Row],[Index]],RSPIndex[Pdf Number],0),MATCH('RSP Index'!I$5,RSPIndex[#Headers],0))</f>
        <v>--</v>
      </c>
      <c r="J44" s="49" t="str">
        <f>INDEX(RSPIndex[],MATCH(Table1[[#This Row],[Index]],RSPIndex[Pdf Number],0),MATCH('RSP Index'!J$5,RSPIndex[#Headers],0))</f>
        <v>--</v>
      </c>
    </row>
    <row r="45" spans="2:10" ht="16.5" customHeight="1" x14ac:dyDescent="0.25">
      <c r="B45" s="50" t="str">
        <f>HYPERLINK(INDEX(RSPIndex[],MATCH(Table1[[#This Row],[Index]],RSPIndex[Pdf Number],0),MATCH('RSP Index'!B$5,RSPIndex[#Headers],0)),Table1[[#This Row],[发行体/信用主体]]&amp;".pdf")</f>
        <v>赣州发投.pdf</v>
      </c>
      <c r="C45" s="49">
        <f>RSPIndex[[#This Row],[Pdf Number]]</f>
        <v>36</v>
      </c>
      <c r="D45" s="49" t="str">
        <f>INDEX(RSPIndex[],MATCH(Table1[[#This Row],[Index]],RSPIndex[Pdf Number],0),MATCH('RSP Index'!D$5,RSPIndex[#Headers],0))</f>
        <v>赣州发投</v>
      </c>
      <c r="E45" s="49" t="str">
        <f>INDEX(RSPIndex[],MATCH(Table1[[#This Row],[Index]],RSPIndex[Pdf Number],0),MATCH('RSP Index'!E$5,RSPIndex[#Headers],0))</f>
        <v>Ganzhou Development Investment</v>
      </c>
      <c r="F45" s="51" t="str">
        <f>INDEX(RSPIndex[],MATCH(Table1[[#This Row],[Index]],RSPIndex[Pdf Number],0),MATCH('RSP Index'!F$5,RSPIndex[#Headers],0))</f>
        <v>城投</v>
      </c>
      <c r="G45" s="49">
        <f>INDEX(RSPIndex[],MATCH(Table1[[#This Row],[Index]],RSPIndex[Pdf Number],0),MATCH('RSP Index'!G$5,RSPIndex[#Headers],0))</f>
        <v>202204</v>
      </c>
      <c r="H45" s="49" t="str">
        <f>INDEX(RSPIndex[],MATCH(Table1[[#This Row],[Index]],RSPIndex[Pdf Number],0),MATCH('RSP Index'!H$5,RSPIndex[#Headers],0))</f>
        <v>--</v>
      </c>
      <c r="I45" s="49" t="str">
        <f>INDEX(RSPIndex[],MATCH(Table1[[#This Row],[Index]],RSPIndex[Pdf Number],0),MATCH('RSP Index'!I$5,RSPIndex[#Headers],0))</f>
        <v>--</v>
      </c>
      <c r="J45" s="49" t="str">
        <f>INDEX(RSPIndex[],MATCH(Table1[[#This Row],[Index]],RSPIndex[Pdf Number],0),MATCH('RSP Index'!J$5,RSPIndex[#Headers],0))</f>
        <v>CN Only</v>
      </c>
    </row>
    <row r="46" spans="2:10" ht="16.5" customHeight="1" x14ac:dyDescent="0.25">
      <c r="B46" s="50" t="str">
        <f>HYPERLINK(INDEX(RSPIndex[],MATCH(Table1[[#This Row],[Index]],RSPIndex[Pdf Number],0),MATCH('RSP Index'!B$5,RSPIndex[#Headers],0)),Table1[[#This Row],[发行体/信用主体]]&amp;".pdf")</f>
        <v>新加坡大华银行.pdf</v>
      </c>
      <c r="C46" s="49">
        <f>RSPIndex[[#This Row],[Pdf Number]]</f>
        <v>35</v>
      </c>
      <c r="D46" s="49" t="str">
        <f>INDEX(RSPIndex[],MATCH(Table1[[#This Row],[Index]],RSPIndex[Pdf Number],0),MATCH('RSP Index'!D$5,RSPIndex[#Headers],0))</f>
        <v>新加坡大华银行</v>
      </c>
      <c r="E46" s="49" t="str">
        <f>INDEX(RSPIndex[],MATCH(Table1[[#This Row],[Index]],RSPIndex[Pdf Number],0),MATCH('RSP Index'!E$5,RSPIndex[#Headers],0))</f>
        <v>Singapore UOB Group</v>
      </c>
      <c r="F46" s="51" t="str">
        <f>INDEX(RSPIndex[],MATCH(Table1[[#This Row],[Index]],RSPIndex[Pdf Number],0),MATCH('RSP Index'!F$5,RSPIndex[#Headers],0))</f>
        <v>Non-China</v>
      </c>
      <c r="G46" s="49">
        <f>INDEX(RSPIndex[],MATCH(Table1[[#This Row],[Index]],RSPIndex[Pdf Number],0),MATCH('RSP Index'!G$5,RSPIndex[#Headers],0))</f>
        <v>202203</v>
      </c>
      <c r="H46" s="49" t="str">
        <f>INDEX(RSPIndex[],MATCH(Table1[[#This Row],[Index]],RSPIndex[Pdf Number],0),MATCH('RSP Index'!H$5,RSPIndex[#Headers],0))</f>
        <v>--</v>
      </c>
      <c r="I46" s="49" t="str">
        <f>INDEX(RSPIndex[],MATCH(Table1[[#This Row],[Index]],RSPIndex[Pdf Number],0),MATCH('RSP Index'!I$5,RSPIndex[#Headers],0))</f>
        <v>--</v>
      </c>
      <c r="J46" s="49" t="str">
        <f>INDEX(RSPIndex[],MATCH(Table1[[#This Row],[Index]],RSPIndex[Pdf Number],0),MATCH('RSP Index'!J$5,RSPIndex[#Headers],0))</f>
        <v>--</v>
      </c>
    </row>
    <row r="47" spans="2:10" ht="16.5" customHeight="1" x14ac:dyDescent="0.25">
      <c r="B47" s="50" t="str">
        <f>HYPERLINK(INDEX(RSPIndex[],MATCH(Table1[[#This Row],[Index]],RSPIndex[Pdf Number],0),MATCH('RSP Index'!B$5,RSPIndex[#Headers],0)),Table1[[#This Row],[发行体/信用主体]]&amp;".pdf")</f>
        <v>龙光集团.pdf</v>
      </c>
      <c r="C47" s="49">
        <f>RSPIndex[[#This Row],[Pdf Number]]</f>
        <v>34</v>
      </c>
      <c r="D47" s="49" t="str">
        <f>INDEX(RSPIndex[],MATCH(Table1[[#This Row],[Index]],RSPIndex[Pdf Number],0),MATCH('RSP Index'!D$5,RSPIndex[#Headers],0))</f>
        <v>龙光集团</v>
      </c>
      <c r="E47" s="49" t="str">
        <f>INDEX(RSPIndex[],MATCH(Table1[[#This Row],[Index]],RSPIndex[Pdf Number],0),MATCH('RSP Index'!E$5,RSPIndex[#Headers],0))</f>
        <v>Logan Group</v>
      </c>
      <c r="F47" s="51" t="str">
        <f>INDEX(RSPIndex[],MATCH(Table1[[#This Row],[Index]],RSPIndex[Pdf Number],0),MATCH('RSP Index'!F$5,RSPIndex[#Headers],0))</f>
        <v>地产</v>
      </c>
      <c r="G47" s="49">
        <f>INDEX(RSPIndex[],MATCH(Table1[[#This Row],[Index]],RSPIndex[Pdf Number],0),MATCH('RSP Index'!G$5,RSPIndex[#Headers],0))</f>
        <v>202106</v>
      </c>
      <c r="H47" s="49" t="str">
        <f>INDEX(RSPIndex[],MATCH(Table1[[#This Row],[Index]],RSPIndex[Pdf Number],0),MATCH('RSP Index'!H$5,RSPIndex[#Headers],0))</f>
        <v>--</v>
      </c>
      <c r="I47" s="49" t="str">
        <f>INDEX(RSPIndex[],MATCH(Table1[[#This Row],[Index]],RSPIndex[Pdf Number],0),MATCH('RSP Index'!I$5,RSPIndex[#Headers],0))</f>
        <v>--</v>
      </c>
      <c r="J47" s="49" t="str">
        <f>INDEX(RSPIndex[],MATCH(Table1[[#This Row],[Index]],RSPIndex[Pdf Number],0),MATCH('RSP Index'!J$5,RSPIndex[#Headers],0))</f>
        <v>--</v>
      </c>
    </row>
    <row r="48" spans="2:10" ht="16.5" customHeight="1" x14ac:dyDescent="0.25">
      <c r="B48" s="50" t="str">
        <f>HYPERLINK(INDEX(RSPIndex[],MATCH(Table1[[#This Row],[Index]],RSPIndex[Pdf Number],0),MATCH('RSP Index'!B$5,RSPIndex[#Headers],0)),Table1[[#This Row],[发行体/信用主体]]&amp;".pdf")</f>
        <v>浙能集团.pdf</v>
      </c>
      <c r="C48" s="49">
        <f>RSPIndex[[#This Row],[Pdf Number]]</f>
        <v>32</v>
      </c>
      <c r="D48" s="49" t="str">
        <f>INDEX(RSPIndex[],MATCH(Table1[[#This Row],[Index]],RSPIndex[Pdf Number],0),MATCH('RSP Index'!D$5,RSPIndex[#Headers],0))</f>
        <v>浙能集团</v>
      </c>
      <c r="E48" s="49" t="str">
        <f>INDEX(RSPIndex[],MATCH(Table1[[#This Row],[Index]],RSPIndex[Pdf Number],0),MATCH('RSP Index'!E$5,RSPIndex[#Headers],0))</f>
        <v>Zhejiang Energy</v>
      </c>
      <c r="F48" s="51" t="str">
        <f>INDEX(RSPIndex[],MATCH(Table1[[#This Row],[Index]],RSPIndex[Pdf Number],0),MATCH('RSP Index'!F$5,RSPIndex[#Headers],0))</f>
        <v>SOE(Non-LGFV)</v>
      </c>
      <c r="G48" s="49">
        <f>INDEX(RSPIndex[],MATCH(Table1[[#This Row],[Index]],RSPIndex[Pdf Number],0),MATCH('RSP Index'!G$5,RSPIndex[#Headers],0))</f>
        <v>201409</v>
      </c>
      <c r="H48" s="49" t="str">
        <f>INDEX(RSPIndex[],MATCH(Table1[[#This Row],[Index]],RSPIndex[Pdf Number],0),MATCH('RSP Index'!H$5,RSPIndex[#Headers],0))</f>
        <v>--</v>
      </c>
      <c r="I48" s="49" t="str">
        <f>INDEX(RSPIndex[],MATCH(Table1[[#This Row],[Index]],RSPIndex[Pdf Number],0),MATCH('RSP Index'!I$5,RSPIndex[#Headers],0))</f>
        <v>--</v>
      </c>
      <c r="J48" s="49" t="str">
        <f>INDEX(RSPIndex[],MATCH(Table1[[#This Row],[Index]],RSPIndex[Pdf Number],0),MATCH('RSP Index'!J$5,RSPIndex[#Headers],0))</f>
        <v>--</v>
      </c>
    </row>
    <row r="49" spans="2:10" ht="16.5" customHeight="1" x14ac:dyDescent="0.25">
      <c r="B49" s="50" t="str">
        <f>HYPERLINK(INDEX(RSPIndex[],MATCH(Table1[[#This Row],[Index]],RSPIndex[Pdf Number],0),MATCH('RSP Index'!B$5,RSPIndex[#Headers],0)),Table1[[#This Row],[发行体/信用主体]]&amp;".pdf")</f>
        <v>中国西部水泥.pdf</v>
      </c>
      <c r="C49" s="49">
        <f>RSPIndex[[#This Row],[Pdf Number]]</f>
        <v>31</v>
      </c>
      <c r="D49" s="49" t="str">
        <f>INDEX(RSPIndex[],MATCH(Table1[[#This Row],[Index]],RSPIndex[Pdf Number],0),MATCH('RSP Index'!D$5,RSPIndex[#Headers],0))</f>
        <v>中国西部水泥</v>
      </c>
      <c r="E49" s="49" t="str">
        <f>INDEX(RSPIndex[],MATCH(Table1[[#This Row],[Index]],RSPIndex[Pdf Number],0),MATCH('RSP Index'!E$5,RSPIndex[#Headers],0))</f>
        <v>West China Cement</v>
      </c>
      <c r="F49" s="51" t="str">
        <f>INDEX(RSPIndex[],MATCH(Table1[[#This Row],[Index]],RSPIndex[Pdf Number],0),MATCH('RSP Index'!F$5,RSPIndex[#Headers],0))</f>
        <v>POE(Non-Property)</v>
      </c>
      <c r="G49" s="49">
        <f>INDEX(RSPIndex[],MATCH(Table1[[#This Row],[Index]],RSPIndex[Pdf Number],0),MATCH('RSP Index'!G$5,RSPIndex[#Headers],0))</f>
        <v>202106</v>
      </c>
      <c r="H49" s="49" t="str">
        <f>INDEX(RSPIndex[],MATCH(Table1[[#This Row],[Index]],RSPIndex[Pdf Number],0),MATCH('RSP Index'!H$5,RSPIndex[#Headers],0))</f>
        <v>--</v>
      </c>
      <c r="I49" s="49" t="str">
        <f>INDEX(RSPIndex[],MATCH(Table1[[#This Row],[Index]],RSPIndex[Pdf Number],0),MATCH('RSP Index'!I$5,RSPIndex[#Headers],0))</f>
        <v>--</v>
      </c>
      <c r="J49" s="49" t="str">
        <f>INDEX(RSPIndex[],MATCH(Table1[[#This Row],[Index]],RSPIndex[Pdf Number],0),MATCH('RSP Index'!J$5,RSPIndex[#Headers],0))</f>
        <v>双语(EN)</v>
      </c>
    </row>
    <row r="50" spans="2:10" ht="16.5" customHeight="1" x14ac:dyDescent="0.25">
      <c r="B50" s="50" t="str">
        <f>HYPERLINK(INDEX(RSPIndex[],MATCH(Table1[[#This Row],[Index]],RSPIndex[Pdf Number],0),MATCH('RSP Index'!B$5,RSPIndex[#Headers],0)),Table1[[#This Row],[发行体/信用主体]]&amp;".pdf")</f>
        <v>中国西部水泥.pdf</v>
      </c>
      <c r="C50" s="49">
        <f>RSPIndex[[#This Row],[Pdf Number]]</f>
        <v>30</v>
      </c>
      <c r="D50" s="49" t="str">
        <f>INDEX(RSPIndex[],MATCH(Table1[[#This Row],[Index]],RSPIndex[Pdf Number],0),MATCH('RSP Index'!D$5,RSPIndex[#Headers],0))</f>
        <v>中国西部水泥</v>
      </c>
      <c r="E50" s="49" t="str">
        <f>INDEX(RSPIndex[],MATCH(Table1[[#This Row],[Index]],RSPIndex[Pdf Number],0),MATCH('RSP Index'!E$5,RSPIndex[#Headers],0))</f>
        <v>West China Cement</v>
      </c>
      <c r="F50" s="51" t="str">
        <f>INDEX(RSPIndex[],MATCH(Table1[[#This Row],[Index]],RSPIndex[Pdf Number],0),MATCH('RSP Index'!F$5,RSPIndex[#Headers],0))</f>
        <v>POE(Non-Property)</v>
      </c>
      <c r="G50" s="49">
        <f>INDEX(RSPIndex[],MATCH(Table1[[#This Row],[Index]],RSPIndex[Pdf Number],0),MATCH('RSP Index'!G$5,RSPIndex[#Headers],0))</f>
        <v>202106</v>
      </c>
      <c r="H50" s="49" t="str">
        <f>INDEX(RSPIndex[],MATCH(Table1[[#This Row],[Index]],RSPIndex[Pdf Number],0),MATCH('RSP Index'!H$5,RSPIndex[#Headers],0))</f>
        <v>--</v>
      </c>
      <c r="I50" s="49" t="str">
        <f>INDEX(RSPIndex[],MATCH(Table1[[#This Row],[Index]],RSPIndex[Pdf Number],0),MATCH('RSP Index'!I$5,RSPIndex[#Headers],0))</f>
        <v>--</v>
      </c>
      <c r="J50" s="49" t="str">
        <f>INDEX(RSPIndex[],MATCH(Table1[[#This Row],[Index]],RSPIndex[Pdf Number],0),MATCH('RSP Index'!J$5,RSPIndex[#Headers],0))</f>
        <v>双语(CN)</v>
      </c>
    </row>
    <row r="51" spans="2:10" ht="16.5" customHeight="1" x14ac:dyDescent="0.25">
      <c r="B51" s="50" t="str">
        <f>HYPERLINK(INDEX(RSPIndex[],MATCH(Table1[[#This Row],[Index]],RSPIndex[Pdf Number],0),MATCH('RSP Index'!B$5,RSPIndex[#Headers],0)),Table1[[#This Row],[发行体/信用主体]]&amp;".pdf")</f>
        <v>上坤.pdf</v>
      </c>
      <c r="C51" s="49">
        <f>RSPIndex[[#This Row],[Pdf Number]]</f>
        <v>29</v>
      </c>
      <c r="D51" s="49" t="str">
        <f>INDEX(RSPIndex[],MATCH(Table1[[#This Row],[Index]],RSPIndex[Pdf Number],0),MATCH('RSP Index'!D$5,RSPIndex[#Headers],0))</f>
        <v>上坤</v>
      </c>
      <c r="E51" s="49" t="str">
        <f>INDEX(RSPIndex[],MATCH(Table1[[#This Row],[Index]],RSPIndex[Pdf Number],0),MATCH('RSP Index'!E$5,RSPIndex[#Headers],0))</f>
        <v>Sunkwan property</v>
      </c>
      <c r="F51" s="51" t="str">
        <f>INDEX(RSPIndex[],MATCH(Table1[[#This Row],[Index]],RSPIndex[Pdf Number],0),MATCH('RSP Index'!F$5,RSPIndex[#Headers],0))</f>
        <v>地产</v>
      </c>
      <c r="G51" s="49">
        <f>INDEX(RSPIndex[],MATCH(Table1[[#This Row],[Index]],RSPIndex[Pdf Number],0),MATCH('RSP Index'!G$5,RSPIndex[#Headers],0))</f>
        <v>202107</v>
      </c>
      <c r="H51" s="49" t="str">
        <f>INDEX(RSPIndex[],MATCH(Table1[[#This Row],[Index]],RSPIndex[Pdf Number],0),MATCH('RSP Index'!H$5,RSPIndex[#Headers],0))</f>
        <v>--</v>
      </c>
      <c r="I51" s="49" t="str">
        <f>INDEX(RSPIndex[],MATCH(Table1[[#This Row],[Index]],RSPIndex[Pdf Number],0),MATCH('RSP Index'!I$5,RSPIndex[#Headers],0))</f>
        <v>--</v>
      </c>
      <c r="J51" s="49" t="str">
        <f>INDEX(RSPIndex[],MATCH(Table1[[#This Row],[Index]],RSPIndex[Pdf Number],0),MATCH('RSP Index'!J$5,RSPIndex[#Headers],0))</f>
        <v>--</v>
      </c>
    </row>
    <row r="52" spans="2:10" ht="16.5" customHeight="1" x14ac:dyDescent="0.25">
      <c r="B52" s="50" t="str">
        <f>HYPERLINK(INDEX(RSPIndex[],MATCH(Table1[[#This Row],[Index]],RSPIndex[Pdf Number],0),MATCH('RSP Index'!B$5,RSPIndex[#Headers],0)),Table1[[#This Row],[发行体/信用主体]]&amp;".pdf")</f>
        <v>浙江沪杭甬.pdf</v>
      </c>
      <c r="C52" s="49">
        <f>RSPIndex[[#This Row],[Pdf Number]]</f>
        <v>28</v>
      </c>
      <c r="D52" s="49" t="str">
        <f>INDEX(RSPIndex[],MATCH(Table1[[#This Row],[Index]],RSPIndex[Pdf Number],0),MATCH('RSP Index'!D$5,RSPIndex[#Headers],0))</f>
        <v>浙江沪杭甬</v>
      </c>
      <c r="E52" s="49" t="str">
        <f>INDEX(RSPIndex[],MATCH(Table1[[#This Row],[Index]],RSPIndex[Pdf Number],0),MATCH('RSP Index'!E$5,RSPIndex[#Headers],0))</f>
        <v>Zhejiang Expressway</v>
      </c>
      <c r="F52" s="51" t="str">
        <f>INDEX(RSPIndex[],MATCH(Table1[[#This Row],[Index]],RSPIndex[Pdf Number],0),MATCH('RSP Index'!F$5,RSPIndex[#Headers],0))</f>
        <v>城投</v>
      </c>
      <c r="G52" s="49">
        <f>INDEX(RSPIndex[],MATCH(Table1[[#This Row],[Index]],RSPIndex[Pdf Number],0),MATCH('RSP Index'!G$5,RSPIndex[#Headers],0))</f>
        <v>202107</v>
      </c>
      <c r="H52" s="49" t="str">
        <f>INDEX(RSPIndex[],MATCH(Table1[[#This Row],[Index]],RSPIndex[Pdf Number],0),MATCH('RSP Index'!H$5,RSPIndex[#Headers],0))</f>
        <v>--</v>
      </c>
      <c r="I52" s="49" t="str">
        <f>INDEX(RSPIndex[],MATCH(Table1[[#This Row],[Index]],RSPIndex[Pdf Number],0),MATCH('RSP Index'!I$5,RSPIndex[#Headers],0))</f>
        <v>--</v>
      </c>
      <c r="J52" s="49" t="str">
        <f>INDEX(RSPIndex[],MATCH(Table1[[#This Row],[Index]],RSPIndex[Pdf Number],0),MATCH('RSP Index'!J$5,RSPIndex[#Headers],0))</f>
        <v>--</v>
      </c>
    </row>
    <row r="53" spans="2:10" ht="16.5" customHeight="1" x14ac:dyDescent="0.25">
      <c r="B53" s="50" t="str">
        <f>HYPERLINK(INDEX(RSPIndex[],MATCH(Table1[[#This Row],[Index]],RSPIndex[Pdf Number],0),MATCH('RSP Index'!B$5,RSPIndex[#Headers],0)),Table1[[#This Row],[发行体/信用主体]]&amp;".pdf")</f>
        <v>浙能集团.pdf</v>
      </c>
      <c r="C53" s="49">
        <f>RSPIndex[[#This Row],[Pdf Number]]</f>
        <v>27</v>
      </c>
      <c r="D53" s="49" t="str">
        <f>INDEX(RSPIndex[],MATCH(Table1[[#This Row],[Index]],RSPIndex[Pdf Number],0),MATCH('RSP Index'!D$5,RSPIndex[#Headers],0))</f>
        <v>浙能集团</v>
      </c>
      <c r="E53" s="49" t="str">
        <f>INDEX(RSPIndex[],MATCH(Table1[[#This Row],[Index]],RSPIndex[Pdf Number],0),MATCH('RSP Index'!E$5,RSPIndex[#Headers],0))</f>
        <v>Zhejiang Energy</v>
      </c>
      <c r="F53" s="51" t="str">
        <f>INDEX(RSPIndex[],MATCH(Table1[[#This Row],[Index]],RSPIndex[Pdf Number],0),MATCH('RSP Index'!F$5,RSPIndex[#Headers],0))</f>
        <v>SOE(Non-LGFV)</v>
      </c>
      <c r="G53" s="49">
        <f>INDEX(RSPIndex[],MATCH(Table1[[#This Row],[Index]],RSPIndex[Pdf Number],0),MATCH('RSP Index'!G$5,RSPIndex[#Headers],0))</f>
        <v>202107</v>
      </c>
      <c r="H53" s="49" t="str">
        <f>INDEX(RSPIndex[],MATCH(Table1[[#This Row],[Index]],RSPIndex[Pdf Number],0),MATCH('RSP Index'!H$5,RSPIndex[#Headers],0))</f>
        <v>--</v>
      </c>
      <c r="I53" s="49" t="str">
        <f>INDEX(RSPIndex[],MATCH(Table1[[#This Row],[Index]],RSPIndex[Pdf Number],0),MATCH('RSP Index'!I$5,RSPIndex[#Headers],0))</f>
        <v>--</v>
      </c>
      <c r="J53" s="49" t="str">
        <f>INDEX(RSPIndex[],MATCH(Table1[[#This Row],[Index]],RSPIndex[Pdf Number],0),MATCH('RSP Index'!J$5,RSPIndex[#Headers],0))</f>
        <v>--</v>
      </c>
    </row>
    <row r="54" spans="2:10" ht="16.5" customHeight="1" x14ac:dyDescent="0.25">
      <c r="B54" s="50" t="str">
        <f>HYPERLINK(INDEX(RSPIndex[],MATCH(Table1[[#This Row],[Index]],RSPIndex[Pdf Number],0),MATCH('RSP Index'!B$5,RSPIndex[#Headers],0)),Table1[[#This Row],[发行体/信用主体]]&amp;".pdf")</f>
        <v>许昌市投资总公司.pdf</v>
      </c>
      <c r="C54" s="49">
        <f>RSPIndex[[#This Row],[Pdf Number]]</f>
        <v>26</v>
      </c>
      <c r="D54" s="49" t="str">
        <f>INDEX(RSPIndex[],MATCH(Table1[[#This Row],[Index]],RSPIndex[Pdf Number],0),MATCH('RSP Index'!D$5,RSPIndex[#Headers],0))</f>
        <v>许昌市投资总公司</v>
      </c>
      <c r="E54" s="49" t="str">
        <f>INDEX(RSPIndex[],MATCH(Table1[[#This Row],[Index]],RSPIndex[Pdf Number],0),MATCH('RSP Index'!E$5,RSPIndex[#Headers],0))</f>
        <v>Xuchang General Investment</v>
      </c>
      <c r="F54" s="51" t="str">
        <f>INDEX(RSPIndex[],MATCH(Table1[[#This Row],[Index]],RSPIndex[Pdf Number],0),MATCH('RSP Index'!F$5,RSPIndex[#Headers],0))</f>
        <v>城投</v>
      </c>
      <c r="G54" s="49">
        <f>INDEX(RSPIndex[],MATCH(Table1[[#This Row],[Index]],RSPIndex[Pdf Number],0),MATCH('RSP Index'!G$5,RSPIndex[#Headers],0))</f>
        <v>202106</v>
      </c>
      <c r="H54" s="49" t="str">
        <f>INDEX(RSPIndex[],MATCH(Table1[[#This Row],[Index]],RSPIndex[Pdf Number],0),MATCH('RSP Index'!H$5,RSPIndex[#Headers],0))</f>
        <v>--</v>
      </c>
      <c r="I54" s="49" t="str">
        <f>INDEX(RSPIndex[],MATCH(Table1[[#This Row],[Index]],RSPIndex[Pdf Number],0),MATCH('RSP Index'!I$5,RSPIndex[#Headers],0))</f>
        <v>--</v>
      </c>
      <c r="J54" s="49" t="str">
        <f>INDEX(RSPIndex[],MATCH(Table1[[#This Row],[Index]],RSPIndex[Pdf Number],0),MATCH('RSP Index'!J$5,RSPIndex[#Headers],0))</f>
        <v>--</v>
      </c>
    </row>
    <row r="55" spans="2:10" ht="16.5" customHeight="1" x14ac:dyDescent="0.25">
      <c r="B55" s="50" t="str">
        <f>HYPERLINK(INDEX(RSPIndex[],MATCH(Table1[[#This Row],[Index]],RSPIndex[Pdf Number],0),MATCH('RSP Index'!B$5,RSPIndex[#Headers],0)),Table1[[#This Row],[发行体/信用主体]]&amp;".pdf")</f>
        <v>小米.pdf</v>
      </c>
      <c r="C55" s="49">
        <f>RSPIndex[[#This Row],[Pdf Number]]</f>
        <v>25</v>
      </c>
      <c r="D55" s="49" t="str">
        <f>INDEX(RSPIndex[],MATCH(Table1[[#This Row],[Index]],RSPIndex[Pdf Number],0),MATCH('RSP Index'!D$5,RSPIndex[#Headers],0))</f>
        <v>小米</v>
      </c>
      <c r="E55" s="49" t="str">
        <f>INDEX(RSPIndex[],MATCH(Table1[[#This Row],[Index]],RSPIndex[Pdf Number],0),MATCH('RSP Index'!E$5,RSPIndex[#Headers],0))</f>
        <v>Xiaomi Corporation</v>
      </c>
      <c r="F55" s="51" t="str">
        <f>INDEX(RSPIndex[],MATCH(Table1[[#This Row],[Index]],RSPIndex[Pdf Number],0),MATCH('RSP Index'!F$5,RSPIndex[#Headers],0))</f>
        <v>POE(Non-Property)</v>
      </c>
      <c r="G55" s="49">
        <f>INDEX(RSPIndex[],MATCH(Table1[[#This Row],[Index]],RSPIndex[Pdf Number],0),MATCH('RSP Index'!G$5,RSPIndex[#Headers],0))</f>
        <v>202107</v>
      </c>
      <c r="H55" s="49" t="str">
        <f>INDEX(RSPIndex[],MATCH(Table1[[#This Row],[Index]],RSPIndex[Pdf Number],0),MATCH('RSP Index'!H$5,RSPIndex[#Headers],0))</f>
        <v>Green</v>
      </c>
      <c r="I55" s="49" t="str">
        <f>INDEX(RSPIndex[],MATCH(Table1[[#This Row],[Index]],RSPIndex[Pdf Number],0),MATCH('RSP Index'!I$5,RSPIndex[#Headers],0))</f>
        <v>--</v>
      </c>
      <c r="J55" s="49" t="str">
        <f>INDEX(RSPIndex[],MATCH(Table1[[#This Row],[Index]],RSPIndex[Pdf Number],0),MATCH('RSP Index'!J$5,RSPIndex[#Headers],0))</f>
        <v>--</v>
      </c>
    </row>
    <row r="56" spans="2:10" ht="16.5" customHeight="1" x14ac:dyDescent="0.25">
      <c r="B56" s="50" t="str">
        <f>HYPERLINK(INDEX(RSPIndex[],MATCH(Table1[[#This Row],[Index]],RSPIndex[Pdf Number],0),MATCH('RSP Index'!B$5,RSPIndex[#Headers],0)),Table1[[#This Row],[发行体/信用主体]]&amp;".pdf")</f>
        <v>天风证券.pdf</v>
      </c>
      <c r="C56" s="49">
        <f>RSPIndex[[#This Row],[Pdf Number]]</f>
        <v>24</v>
      </c>
      <c r="D56" s="49" t="str">
        <f>INDEX(RSPIndex[],MATCH(Table1[[#This Row],[Index]],RSPIndex[Pdf Number],0),MATCH('RSP Index'!D$5,RSPIndex[#Headers],0))</f>
        <v>天风证券</v>
      </c>
      <c r="E56" s="49" t="str">
        <f>INDEX(RSPIndex[],MATCH(Table1[[#This Row],[Index]],RSPIndex[Pdf Number],0),MATCH('RSP Index'!E$5,RSPIndex[#Headers],0))</f>
        <v>TF Securities</v>
      </c>
      <c r="F56" s="51" t="str">
        <f>INDEX(RSPIndex[],MATCH(Table1[[#This Row],[Index]],RSPIndex[Pdf Number],0),MATCH('RSP Index'!F$5,RSPIndex[#Headers],0))</f>
        <v>金融机构</v>
      </c>
      <c r="G56" s="49">
        <f>INDEX(RSPIndex[],MATCH(Table1[[#This Row],[Index]],RSPIndex[Pdf Number],0),MATCH('RSP Index'!G$5,RSPIndex[#Headers],0))</f>
        <v>201911</v>
      </c>
      <c r="H56" s="49" t="str">
        <f>INDEX(RSPIndex[],MATCH(Table1[[#This Row],[Index]],RSPIndex[Pdf Number],0),MATCH('RSP Index'!H$5,RSPIndex[#Headers],0))</f>
        <v>--</v>
      </c>
      <c r="I56" s="49" t="str">
        <f>INDEX(RSPIndex[],MATCH(Table1[[#This Row],[Index]],RSPIndex[Pdf Number],0),MATCH('RSP Index'!I$5,RSPIndex[#Headers],0))</f>
        <v>--</v>
      </c>
      <c r="J56" s="49" t="str">
        <f>INDEX(RSPIndex[],MATCH(Table1[[#This Row],[Index]],RSPIndex[Pdf Number],0),MATCH('RSP Index'!J$5,RSPIndex[#Headers],0))</f>
        <v>双语(EN)</v>
      </c>
    </row>
    <row r="57" spans="2:10" ht="16.5" customHeight="1" x14ac:dyDescent="0.25">
      <c r="B57" s="50" t="str">
        <f>HYPERLINK(INDEX(RSPIndex[],MATCH(Table1[[#This Row],[Index]],RSPIndex[Pdf Number],0),MATCH('RSP Index'!B$5,RSPIndex[#Headers],0)),Table1[[#This Row],[发行体/信用主体]]&amp;".pdf")</f>
        <v>天风证券.pdf</v>
      </c>
      <c r="C57" s="49">
        <f>RSPIndex[[#This Row],[Pdf Number]]</f>
        <v>23</v>
      </c>
      <c r="D57" s="49" t="str">
        <f>INDEX(RSPIndex[],MATCH(Table1[[#This Row],[Index]],RSPIndex[Pdf Number],0),MATCH('RSP Index'!D$5,RSPIndex[#Headers],0))</f>
        <v>天风证券</v>
      </c>
      <c r="E57" s="49" t="str">
        <f>INDEX(RSPIndex[],MATCH(Table1[[#This Row],[Index]],RSPIndex[Pdf Number],0),MATCH('RSP Index'!E$5,RSPIndex[#Headers],0))</f>
        <v>TF Securities</v>
      </c>
      <c r="F57" s="51" t="str">
        <f>INDEX(RSPIndex[],MATCH(Table1[[#This Row],[Index]],RSPIndex[Pdf Number],0),MATCH('RSP Index'!F$5,RSPIndex[#Headers],0))</f>
        <v>金融机构</v>
      </c>
      <c r="G57" s="49">
        <f>INDEX(RSPIndex[],MATCH(Table1[[#This Row],[Index]],RSPIndex[Pdf Number],0),MATCH('RSP Index'!G$5,RSPIndex[#Headers],0))</f>
        <v>201911</v>
      </c>
      <c r="H57" s="49" t="str">
        <f>INDEX(RSPIndex[],MATCH(Table1[[#This Row],[Index]],RSPIndex[Pdf Number],0),MATCH('RSP Index'!H$5,RSPIndex[#Headers],0))</f>
        <v>--</v>
      </c>
      <c r="I57" s="49" t="str">
        <f>INDEX(RSPIndex[],MATCH(Table1[[#This Row],[Index]],RSPIndex[Pdf Number],0),MATCH('RSP Index'!I$5,RSPIndex[#Headers],0))</f>
        <v>--</v>
      </c>
      <c r="J57" s="49" t="str">
        <f>INDEX(RSPIndex[],MATCH(Table1[[#This Row],[Index]],RSPIndex[Pdf Number],0),MATCH('RSP Index'!J$5,RSPIndex[#Headers],0))</f>
        <v>双语(CN)</v>
      </c>
    </row>
    <row r="58" spans="2:10" ht="16.5" customHeight="1" x14ac:dyDescent="0.25">
      <c r="B58" s="50" t="str">
        <f>HYPERLINK(INDEX(RSPIndex[],MATCH(Table1[[#This Row],[Index]],RSPIndex[Pdf Number],0),MATCH('RSP Index'!B$5,RSPIndex[#Headers],0)),Table1[[#This Row],[发行体/信用主体]]&amp;".pdf")</f>
        <v>中国财政部.pdf</v>
      </c>
      <c r="C58" s="49">
        <f>RSPIndex[[#This Row],[Pdf Number]]</f>
        <v>22</v>
      </c>
      <c r="D58" s="49" t="str">
        <f>INDEX(RSPIndex[],MATCH(Table1[[#This Row],[Index]],RSPIndex[Pdf Number],0),MATCH('RSP Index'!D$5,RSPIndex[#Headers],0))</f>
        <v>中国财政部</v>
      </c>
      <c r="E58" s="49" t="str">
        <f>INDEX(RSPIndex[],MATCH(Table1[[#This Row],[Index]],RSPIndex[Pdf Number],0),MATCH('RSP Index'!E$5,RSPIndex[#Headers],0))</f>
        <v>PRC MoF</v>
      </c>
      <c r="F58" s="51" t="str">
        <f>INDEX(RSPIndex[],MATCH(Table1[[#This Row],[Index]],RSPIndex[Pdf Number],0),MATCH('RSP Index'!F$5,RSPIndex[#Headers],0))</f>
        <v>主权</v>
      </c>
      <c r="G58" s="49">
        <f>INDEX(RSPIndex[],MATCH(Table1[[#This Row],[Index]],RSPIndex[Pdf Number],0),MATCH('RSP Index'!G$5,RSPIndex[#Headers],0))</f>
        <v>201710</v>
      </c>
      <c r="H58" s="49" t="str">
        <f>INDEX(RSPIndex[],MATCH(Table1[[#This Row],[Index]],RSPIndex[Pdf Number],0),MATCH('RSP Index'!H$5,RSPIndex[#Headers],0))</f>
        <v>--</v>
      </c>
      <c r="I58" s="49" t="str">
        <f>INDEX(RSPIndex[],MATCH(Table1[[#This Row],[Index]],RSPIndex[Pdf Number],0),MATCH('RSP Index'!I$5,RSPIndex[#Headers],0))</f>
        <v>--</v>
      </c>
      <c r="J58" s="49" t="str">
        <f>INDEX(RSPIndex[],MATCH(Table1[[#This Row],[Index]],RSPIndex[Pdf Number],0),MATCH('RSP Index'!J$5,RSPIndex[#Headers],0))</f>
        <v>双语(CN)</v>
      </c>
    </row>
    <row r="59" spans="2:10" ht="16.5" customHeight="1" x14ac:dyDescent="0.25">
      <c r="B59" s="50" t="str">
        <f>HYPERLINK(INDEX(RSPIndex[],MATCH(Table1[[#This Row],[Index]],RSPIndex[Pdf Number],0),MATCH('RSP Index'!B$5,RSPIndex[#Headers],0)),Table1[[#This Row],[发行体/信用主体]]&amp;".pdf")</f>
        <v>中国财政部.pdf</v>
      </c>
      <c r="C59" s="49">
        <f>RSPIndex[[#This Row],[Pdf Number]]</f>
        <v>21</v>
      </c>
      <c r="D59" s="49" t="str">
        <f>INDEX(RSPIndex[],MATCH(Table1[[#This Row],[Index]],RSPIndex[Pdf Number],0),MATCH('RSP Index'!D$5,RSPIndex[#Headers],0))</f>
        <v>中国财政部</v>
      </c>
      <c r="E59" s="49" t="str">
        <f>INDEX(RSPIndex[],MATCH(Table1[[#This Row],[Index]],RSPIndex[Pdf Number],0),MATCH('RSP Index'!E$5,RSPIndex[#Headers],0))</f>
        <v>PRC MoF</v>
      </c>
      <c r="F59" s="51" t="str">
        <f>INDEX(RSPIndex[],MATCH(Table1[[#This Row],[Index]],RSPIndex[Pdf Number],0),MATCH('RSP Index'!F$5,RSPIndex[#Headers],0))</f>
        <v>主权</v>
      </c>
      <c r="G59" s="49">
        <f>INDEX(RSPIndex[],MATCH(Table1[[#This Row],[Index]],RSPIndex[Pdf Number],0),MATCH('RSP Index'!G$5,RSPIndex[#Headers],0))</f>
        <v>201710</v>
      </c>
      <c r="H59" s="49" t="str">
        <f>INDEX(RSPIndex[],MATCH(Table1[[#This Row],[Index]],RSPIndex[Pdf Number],0),MATCH('RSP Index'!H$5,RSPIndex[#Headers],0))</f>
        <v>--</v>
      </c>
      <c r="I59" s="49" t="str">
        <f>INDEX(RSPIndex[],MATCH(Table1[[#This Row],[Index]],RSPIndex[Pdf Number],0),MATCH('RSP Index'!I$5,RSPIndex[#Headers],0))</f>
        <v>--</v>
      </c>
      <c r="J59" s="49" t="str">
        <f>INDEX(RSPIndex[],MATCH(Table1[[#This Row],[Index]],RSPIndex[Pdf Number],0),MATCH('RSP Index'!J$5,RSPIndex[#Headers],0))</f>
        <v>双语(EN)</v>
      </c>
    </row>
    <row r="60" spans="2:10" ht="16.5" customHeight="1" x14ac:dyDescent="0.25">
      <c r="B60" s="50" t="str">
        <f>HYPERLINK(INDEX(RSPIndex[],MATCH(Table1[[#This Row],[Index]],RSPIndex[Pdf Number],0),MATCH('RSP Index'!B$5,RSPIndex[#Headers],0)),Table1[[#This Row],[发行体/信用主体]]&amp;".pdf")</f>
        <v>浦发银行.pdf</v>
      </c>
      <c r="C60" s="49">
        <f>RSPIndex[[#This Row],[Pdf Number]]</f>
        <v>20</v>
      </c>
      <c r="D60" s="49" t="str">
        <f>INDEX(RSPIndex[],MATCH(Table1[[#This Row],[Index]],RSPIndex[Pdf Number],0),MATCH('RSP Index'!D$5,RSPIndex[#Headers],0))</f>
        <v>浦发银行</v>
      </c>
      <c r="E60" s="49" t="str">
        <f>INDEX(RSPIndex[],MATCH(Table1[[#This Row],[Index]],RSPIndex[Pdf Number],0),MATCH('RSP Index'!E$5,RSPIndex[#Headers],0))</f>
        <v>SPDB</v>
      </c>
      <c r="F60" s="51" t="str">
        <f>INDEX(RSPIndex[],MATCH(Table1[[#This Row],[Index]],RSPIndex[Pdf Number],0),MATCH('RSP Index'!F$5,RSPIndex[#Headers],0))</f>
        <v>金融机构</v>
      </c>
      <c r="G60" s="49">
        <f>INDEX(RSPIndex[],MATCH(Table1[[#This Row],[Index]],RSPIndex[Pdf Number],0),MATCH('RSP Index'!G$5,RSPIndex[#Headers],0))</f>
        <v>202107</v>
      </c>
      <c r="H60" s="49" t="str">
        <f>INDEX(RSPIndex[],MATCH(Table1[[#This Row],[Index]],RSPIndex[Pdf Number],0),MATCH('RSP Index'!H$5,RSPIndex[#Headers],0))</f>
        <v>--</v>
      </c>
      <c r="I60" s="49" t="str">
        <f>INDEX(RSPIndex[],MATCH(Table1[[#This Row],[Index]],RSPIndex[Pdf Number],0),MATCH('RSP Index'!I$5,RSPIndex[#Headers],0))</f>
        <v>HKD</v>
      </c>
      <c r="J60" s="49" t="str">
        <f>INDEX(RSPIndex[],MATCH(Table1[[#This Row],[Index]],RSPIndex[Pdf Number],0),MATCH('RSP Index'!J$5,RSPIndex[#Headers],0))</f>
        <v>--</v>
      </c>
    </row>
    <row r="61" spans="2:10" ht="16.5" customHeight="1" x14ac:dyDescent="0.25">
      <c r="B61" s="50" t="str">
        <f>HYPERLINK(INDEX(RSPIndex[],MATCH(Table1[[#This Row],[Index]],RSPIndex[Pdf Number],0),MATCH('RSP Index'!B$5,RSPIndex[#Headers],0)),Table1[[#This Row],[发行体/信用主体]]&amp;".pdf")</f>
        <v>蒙古政府.pdf</v>
      </c>
      <c r="C61" s="49">
        <f>RSPIndex[[#This Row],[Pdf Number]]</f>
        <v>19</v>
      </c>
      <c r="D61" s="49" t="str">
        <f>INDEX(RSPIndex[],MATCH(Table1[[#This Row],[Index]],RSPIndex[Pdf Number],0),MATCH('RSP Index'!D$5,RSPIndex[#Headers],0))</f>
        <v>蒙古政府</v>
      </c>
      <c r="E61" s="49" t="str">
        <f>INDEX(RSPIndex[],MATCH(Table1[[#This Row],[Index]],RSPIndex[Pdf Number],0),MATCH('RSP Index'!E$5,RSPIndex[#Headers],0))</f>
        <v>The Government of Mongolia</v>
      </c>
      <c r="F61" s="51" t="str">
        <f>INDEX(RSPIndex[],MATCH(Table1[[#This Row],[Index]],RSPIndex[Pdf Number],0),MATCH('RSP Index'!F$5,RSPIndex[#Headers],0))</f>
        <v>Non-China</v>
      </c>
      <c r="G61" s="49">
        <f>INDEX(RSPIndex[],MATCH(Table1[[#This Row],[Index]],RSPIndex[Pdf Number],0),MATCH('RSP Index'!G$5,RSPIndex[#Headers],0))</f>
        <v>201609</v>
      </c>
      <c r="H61" s="49" t="str">
        <f>INDEX(RSPIndex[],MATCH(Table1[[#This Row],[Index]],RSPIndex[Pdf Number],0),MATCH('RSP Index'!H$5,RSPIndex[#Headers],0))</f>
        <v>--</v>
      </c>
      <c r="I61" s="49" t="str">
        <f>INDEX(RSPIndex[],MATCH(Table1[[#This Row],[Index]],RSPIndex[Pdf Number],0),MATCH('RSP Index'!I$5,RSPIndex[#Headers],0))</f>
        <v>--</v>
      </c>
      <c r="J61" s="49" t="str">
        <f>INDEX(RSPIndex[],MATCH(Table1[[#This Row],[Index]],RSPIndex[Pdf Number],0),MATCH('RSP Index'!J$5,RSPIndex[#Headers],0))</f>
        <v>--</v>
      </c>
    </row>
    <row r="62" spans="2:10" ht="16.5" customHeight="1" x14ac:dyDescent="0.25">
      <c r="B62" s="50" t="str">
        <f>HYPERLINK(INDEX(RSPIndex[],MATCH(Table1[[#This Row],[Index]],RSPIndex[Pdf Number],0),MATCH('RSP Index'!B$5,RSPIndex[#Headers],0)),Table1[[#This Row],[发行体/信用主体]]&amp;".pdf")</f>
        <v>领地.pdf</v>
      </c>
      <c r="C62" s="49">
        <f>RSPIndex[[#This Row],[Pdf Number]]</f>
        <v>18</v>
      </c>
      <c r="D62" s="49" t="str">
        <f>INDEX(RSPIndex[],MATCH(Table1[[#This Row],[Index]],RSPIndex[Pdf Number],0),MATCH('RSP Index'!D$5,RSPIndex[#Headers],0))</f>
        <v>领地</v>
      </c>
      <c r="E62" s="49" t="str">
        <f>INDEX(RSPIndex[],MATCH(Table1[[#This Row],[Index]],RSPIndex[Pdf Number],0),MATCH('RSP Index'!E$5,RSPIndex[#Headers],0))</f>
        <v>Leading Holding Group</v>
      </c>
      <c r="F62" s="51" t="str">
        <f>INDEX(RSPIndex[],MATCH(Table1[[#This Row],[Index]],RSPIndex[Pdf Number],0),MATCH('RSP Index'!F$5,RSPIndex[#Headers],0))</f>
        <v>地产</v>
      </c>
      <c r="G62" s="49">
        <f>INDEX(RSPIndex[],MATCH(Table1[[#This Row],[Index]],RSPIndex[Pdf Number],0),MATCH('RSP Index'!G$5,RSPIndex[#Headers],0))</f>
        <v>2021</v>
      </c>
      <c r="H62" s="49" t="str">
        <f>INDEX(RSPIndex[],MATCH(Table1[[#This Row],[Index]],RSPIndex[Pdf Number],0),MATCH('RSP Index'!H$5,RSPIndex[#Headers],0))</f>
        <v>--</v>
      </c>
      <c r="I62" s="49" t="str">
        <f>INDEX(RSPIndex[],MATCH(Table1[[#This Row],[Index]],RSPIndex[Pdf Number],0),MATCH('RSP Index'!I$5,RSPIndex[#Headers],0))</f>
        <v>--</v>
      </c>
      <c r="J62" s="49" t="str">
        <f>INDEX(RSPIndex[],MATCH(Table1[[#This Row],[Index]],RSPIndex[Pdf Number],0),MATCH('RSP Index'!J$5,RSPIndex[#Headers],0))</f>
        <v>--</v>
      </c>
    </row>
    <row r="63" spans="2:10" ht="16.5" customHeight="1" x14ac:dyDescent="0.25">
      <c r="B63" s="50" t="str">
        <f>HYPERLINK(INDEX(RSPIndex[],MATCH(Table1[[#This Row],[Index]],RSPIndex[Pdf Number],0),MATCH('RSP Index'!B$5,RSPIndex[#Headers],0)),Table1[[#This Row],[发行体/信用主体]]&amp;".pdf")</f>
        <v>国厚资管.pdf</v>
      </c>
      <c r="C63" s="49">
        <f>RSPIndex[[#This Row],[Pdf Number]]</f>
        <v>17</v>
      </c>
      <c r="D63" s="49" t="str">
        <f>INDEX(RSPIndex[],MATCH(Table1[[#This Row],[Index]],RSPIndex[Pdf Number],0),MATCH('RSP Index'!D$5,RSPIndex[#Headers],0))</f>
        <v>国厚资管</v>
      </c>
      <c r="E63" s="49" t="str">
        <f>INDEX(RSPIndex[],MATCH(Table1[[#This Row],[Index]],RSPIndex[Pdf Number],0),MATCH('RSP Index'!E$5,RSPIndex[#Headers],0))</f>
        <v>Goho AM</v>
      </c>
      <c r="F63" s="51" t="str">
        <f>INDEX(RSPIndex[],MATCH(Table1[[#This Row],[Index]],RSPIndex[Pdf Number],0),MATCH('RSP Index'!F$5,RSPIndex[#Headers],0))</f>
        <v>POE(Non-Property)</v>
      </c>
      <c r="G63" s="49">
        <f>INDEX(RSPIndex[],MATCH(Table1[[#This Row],[Index]],RSPIndex[Pdf Number],0),MATCH('RSP Index'!G$5,RSPIndex[#Headers],0))</f>
        <v>202106</v>
      </c>
      <c r="H63" s="49" t="str">
        <f>INDEX(RSPIndex[],MATCH(Table1[[#This Row],[Index]],RSPIndex[Pdf Number],0),MATCH('RSP Index'!H$5,RSPIndex[#Headers],0))</f>
        <v>--</v>
      </c>
      <c r="I63" s="49" t="str">
        <f>INDEX(RSPIndex[],MATCH(Table1[[#This Row],[Index]],RSPIndex[Pdf Number],0),MATCH('RSP Index'!I$5,RSPIndex[#Headers],0))</f>
        <v>--</v>
      </c>
      <c r="J63" s="49" t="str">
        <f>INDEX(RSPIndex[],MATCH(Table1[[#This Row],[Index]],RSPIndex[Pdf Number],0),MATCH('RSP Index'!J$5,RSPIndex[#Headers],0))</f>
        <v>双语(CN)</v>
      </c>
    </row>
    <row r="64" spans="2:10" ht="16.5" customHeight="1" x14ac:dyDescent="0.25">
      <c r="B64" s="50" t="str">
        <f>HYPERLINK(INDEX(RSPIndex[],MATCH(Table1[[#This Row],[Index]],RSPIndex[Pdf Number],0),MATCH('RSP Index'!B$5,RSPIndex[#Headers],0)),Table1[[#This Row],[发行体/信用主体]]&amp;".pdf")</f>
        <v>国厚资管.pdf</v>
      </c>
      <c r="C64" s="49">
        <f>RSPIndex[[#This Row],[Pdf Number]]</f>
        <v>16</v>
      </c>
      <c r="D64" s="49" t="str">
        <f>INDEX(RSPIndex[],MATCH(Table1[[#This Row],[Index]],RSPIndex[Pdf Number],0),MATCH('RSP Index'!D$5,RSPIndex[#Headers],0))</f>
        <v>国厚资管</v>
      </c>
      <c r="E64" s="49" t="str">
        <f>INDEX(RSPIndex[],MATCH(Table1[[#This Row],[Index]],RSPIndex[Pdf Number],0),MATCH('RSP Index'!E$5,RSPIndex[#Headers],0))</f>
        <v>Goho AM</v>
      </c>
      <c r="F64" s="51" t="str">
        <f>INDEX(RSPIndex[],MATCH(Table1[[#This Row],[Index]],RSPIndex[Pdf Number],0),MATCH('RSP Index'!F$5,RSPIndex[#Headers],0))</f>
        <v>POE(Non-Property)</v>
      </c>
      <c r="G64" s="49">
        <f>INDEX(RSPIndex[],MATCH(Table1[[#This Row],[Index]],RSPIndex[Pdf Number],0),MATCH('RSP Index'!G$5,RSPIndex[#Headers],0))</f>
        <v>202106</v>
      </c>
      <c r="H64" s="49" t="str">
        <f>INDEX(RSPIndex[],MATCH(Table1[[#This Row],[Index]],RSPIndex[Pdf Number],0),MATCH('RSP Index'!H$5,RSPIndex[#Headers],0))</f>
        <v>--</v>
      </c>
      <c r="I64" s="49" t="str">
        <f>INDEX(RSPIndex[],MATCH(Table1[[#This Row],[Index]],RSPIndex[Pdf Number],0),MATCH('RSP Index'!I$5,RSPIndex[#Headers],0))</f>
        <v>--</v>
      </c>
      <c r="J64" s="49" t="str">
        <f>INDEX(RSPIndex[],MATCH(Table1[[#This Row],[Index]],RSPIndex[Pdf Number],0),MATCH('RSP Index'!J$5,RSPIndex[#Headers],0))</f>
        <v>双语(EN)</v>
      </c>
    </row>
    <row r="65" spans="2:10" ht="16.5" customHeight="1" x14ac:dyDescent="0.25">
      <c r="B65" s="50" t="str">
        <f>HYPERLINK(INDEX(RSPIndex[],MATCH(Table1[[#This Row],[Index]],RSPIndex[Pdf Number],0),MATCH('RSP Index'!B$5,RSPIndex[#Headers],0)),Table1[[#This Row],[发行体/信用主体]]&amp;".pdf")</f>
        <v>佳兆业集团.pdf</v>
      </c>
      <c r="C65" s="49">
        <f>RSPIndex[[#This Row],[Pdf Number]]</f>
        <v>15</v>
      </c>
      <c r="D65" s="49" t="str">
        <f>INDEX(RSPIndex[],MATCH(Table1[[#This Row],[Index]],RSPIndex[Pdf Number],0),MATCH('RSP Index'!D$5,RSPIndex[#Headers],0))</f>
        <v>佳兆业集团</v>
      </c>
      <c r="E65" s="49" t="str">
        <f>INDEX(RSPIndex[],MATCH(Table1[[#This Row],[Index]],RSPIndex[Pdf Number],0),MATCH('RSP Index'!E$5,RSPIndex[#Headers],0))</f>
        <v>Kaisa Group</v>
      </c>
      <c r="F65" s="51" t="str">
        <f>INDEX(RSPIndex[],MATCH(Table1[[#This Row],[Index]],RSPIndex[Pdf Number],0),MATCH('RSP Index'!F$5,RSPIndex[#Headers],0))</f>
        <v>地产</v>
      </c>
      <c r="G65" s="49">
        <f>INDEX(RSPIndex[],MATCH(Table1[[#This Row],[Index]],RSPIndex[Pdf Number],0),MATCH('RSP Index'!G$5,RSPIndex[#Headers],0))</f>
        <v>202107</v>
      </c>
      <c r="H65" s="49" t="str">
        <f>INDEX(RSPIndex[],MATCH(Table1[[#This Row],[Index]],RSPIndex[Pdf Number],0),MATCH('RSP Index'!H$5,RSPIndex[#Headers],0))</f>
        <v>--</v>
      </c>
      <c r="I65" s="49" t="str">
        <f>INDEX(RSPIndex[],MATCH(Table1[[#This Row],[Index]],RSPIndex[Pdf Number],0),MATCH('RSP Index'!I$5,RSPIndex[#Headers],0))</f>
        <v>--</v>
      </c>
      <c r="J65" s="49" t="str">
        <f>INDEX(RSPIndex[],MATCH(Table1[[#This Row],[Index]],RSPIndex[Pdf Number],0),MATCH('RSP Index'!J$5,RSPIndex[#Headers],0))</f>
        <v>--</v>
      </c>
    </row>
    <row r="66" spans="2:10" ht="16.5" customHeight="1" x14ac:dyDescent="0.25">
      <c r="B66" s="50" t="str">
        <f>HYPERLINK(INDEX(RSPIndex[],MATCH(Table1[[#This Row],[Index]],RSPIndex[Pdf Number],0),MATCH('RSP Index'!B$5,RSPIndex[#Headers],0)),Table1[[#This Row],[发行体/信用主体]]&amp;".pdf")</f>
        <v>菲律宾某地产.pdf</v>
      </c>
      <c r="C66" s="49">
        <f>RSPIndex[[#This Row],[Pdf Number]]</f>
        <v>14</v>
      </c>
      <c r="D66" s="49" t="str">
        <f>INDEX(RSPIndex[],MATCH(Table1[[#This Row],[Index]],RSPIndex[Pdf Number],0),MATCH('RSP Index'!D$5,RSPIndex[#Headers],0))</f>
        <v>菲律宾某地产</v>
      </c>
      <c r="E66" s="49" t="str">
        <f>INDEX(RSPIndex[],MATCH(Table1[[#This Row],[Index]],RSPIndex[Pdf Number],0),MATCH('RSP Index'!E$5,RSPIndex[#Headers],0))</f>
        <v>Philippine Double Dragon Properties</v>
      </c>
      <c r="F66" s="51" t="str">
        <f>INDEX(RSPIndex[],MATCH(Table1[[#This Row],[Index]],RSPIndex[Pdf Number],0),MATCH('RSP Index'!F$5,RSPIndex[#Headers],0))</f>
        <v>Non-China</v>
      </c>
      <c r="G66" s="49">
        <f>INDEX(RSPIndex[],MATCH(Table1[[#This Row],[Index]],RSPIndex[Pdf Number],0),MATCH('RSP Index'!G$5,RSPIndex[#Headers],0))</f>
        <v>202202</v>
      </c>
      <c r="H66" s="49" t="str">
        <f>INDEX(RSPIndex[],MATCH(Table1[[#This Row],[Index]],RSPIndex[Pdf Number],0),MATCH('RSP Index'!H$5,RSPIndex[#Headers],0))</f>
        <v>--</v>
      </c>
      <c r="I66" s="49" t="str">
        <f>INDEX(RSPIndex[],MATCH(Table1[[#This Row],[Index]],RSPIndex[Pdf Number],0),MATCH('RSP Index'!I$5,RSPIndex[#Headers],0))</f>
        <v>--</v>
      </c>
      <c r="J66" s="49" t="str">
        <f>INDEX(RSPIndex[],MATCH(Table1[[#This Row],[Index]],RSPIndex[Pdf Number],0),MATCH('RSP Index'!J$5,RSPIndex[#Headers],0))</f>
        <v>--</v>
      </c>
    </row>
    <row r="67" spans="2:10" ht="16.5" customHeight="1" x14ac:dyDescent="0.25">
      <c r="B67" s="50" t="str">
        <f>HYPERLINK(INDEX(RSPIndex[],MATCH(Table1[[#This Row],[Index]],RSPIndex[Pdf Number],0),MATCH('RSP Index'!B$5,RSPIndex[#Headers],0)),Table1[[#This Row],[发行体/信用主体]]&amp;".pdf")</f>
        <v>东营鲁方金属材料.pdf</v>
      </c>
      <c r="C67" s="49">
        <f>RSPIndex[[#This Row],[Pdf Number]]</f>
        <v>13</v>
      </c>
      <c r="D67" s="49" t="str">
        <f>INDEX(RSPIndex[],MATCH(Table1[[#This Row],[Index]],RSPIndex[Pdf Number],0),MATCH('RSP Index'!D$5,RSPIndex[#Headers],0))</f>
        <v>东营鲁方金属材料</v>
      </c>
      <c r="E67" s="49" t="str">
        <f>INDEX(RSPIndex[],MATCH(Table1[[#This Row],[Index]],RSPIndex[Pdf Number],0),MATCH('RSP Index'!E$5,RSPIndex[#Headers],0))</f>
        <v>Dongying Lufang Metals Material</v>
      </c>
      <c r="F67" s="51" t="str">
        <f>INDEX(RSPIndex[],MATCH(Table1[[#This Row],[Index]],RSPIndex[Pdf Number],0),MATCH('RSP Index'!F$5,RSPIndex[#Headers],0))</f>
        <v>POE(Non-Property)</v>
      </c>
      <c r="G67" s="49">
        <f>INDEX(RSPIndex[],MATCH(Table1[[#This Row],[Index]],RSPIndex[Pdf Number],0),MATCH('RSP Index'!G$5,RSPIndex[#Headers],0))</f>
        <v>201802</v>
      </c>
      <c r="H67" s="49" t="str">
        <f>INDEX(RSPIndex[],MATCH(Table1[[#This Row],[Index]],RSPIndex[Pdf Number],0),MATCH('RSP Index'!H$5,RSPIndex[#Headers],0))</f>
        <v>--</v>
      </c>
      <c r="I67" s="49" t="str">
        <f>INDEX(RSPIndex[],MATCH(Table1[[#This Row],[Index]],RSPIndex[Pdf Number],0),MATCH('RSP Index'!I$5,RSPIndex[#Headers],0))</f>
        <v>--</v>
      </c>
      <c r="J67" s="49" t="str">
        <f>INDEX(RSPIndex[],MATCH(Table1[[#This Row],[Index]],RSPIndex[Pdf Number],0),MATCH('RSP Index'!J$5,RSPIndex[#Headers],0))</f>
        <v>--</v>
      </c>
    </row>
    <row r="68" spans="2:10" ht="16.5" customHeight="1" x14ac:dyDescent="0.25">
      <c r="B68" s="50" t="str">
        <f>HYPERLINK(INDEX(RSPIndex[],MATCH(Table1[[#This Row],[Index]],RSPIndex[Pdf Number],0),MATCH('RSP Index'!B$5,RSPIndex[#Headers],0)),Table1[[#This Row],[发行体/信用主体]]&amp;".pdf")</f>
        <v>复星.pdf</v>
      </c>
      <c r="C68" s="49">
        <f>RSPIndex[[#This Row],[Pdf Number]]</f>
        <v>12</v>
      </c>
      <c r="D68" s="49" t="str">
        <f>INDEX(RSPIndex[],MATCH(Table1[[#This Row],[Index]],RSPIndex[Pdf Number],0),MATCH('RSP Index'!D$5,RSPIndex[#Headers],0))</f>
        <v>复星</v>
      </c>
      <c r="E68" s="49" t="str">
        <f>INDEX(RSPIndex[],MATCH(Table1[[#This Row],[Index]],RSPIndex[Pdf Number],0),MATCH('RSP Index'!E$5,RSPIndex[#Headers],0))</f>
        <v>Fosun</v>
      </c>
      <c r="F68" s="51" t="str">
        <f>INDEX(RSPIndex[],MATCH(Table1[[#This Row],[Index]],RSPIndex[Pdf Number],0),MATCH('RSP Index'!F$5,RSPIndex[#Headers],0))</f>
        <v>POE(Non-Property)</v>
      </c>
      <c r="G68" s="49">
        <f>INDEX(RSPIndex[],MATCH(Table1[[#This Row],[Index]],RSPIndex[Pdf Number],0),MATCH('RSP Index'!G$5,RSPIndex[#Headers],0))</f>
        <v>202106</v>
      </c>
      <c r="H68" s="49" t="str">
        <f>INDEX(RSPIndex[],MATCH(Table1[[#This Row],[Index]],RSPIndex[Pdf Number],0),MATCH('RSP Index'!H$5,RSPIndex[#Headers],0))</f>
        <v>--</v>
      </c>
      <c r="I68" s="49" t="str">
        <f>INDEX(RSPIndex[],MATCH(Table1[[#This Row],[Index]],RSPIndex[Pdf Number],0),MATCH('RSP Index'!I$5,RSPIndex[#Headers],0))</f>
        <v>EUR</v>
      </c>
      <c r="J68" s="49" t="str">
        <f>INDEX(RSPIndex[],MATCH(Table1[[#This Row],[Index]],RSPIndex[Pdf Number],0),MATCH('RSP Index'!J$5,RSPIndex[#Headers],0))</f>
        <v>--</v>
      </c>
    </row>
    <row r="69" spans="2:10" ht="16.5" customHeight="1" x14ac:dyDescent="0.25">
      <c r="B69" s="50" t="str">
        <f>HYPERLINK(INDEX(RSPIndex[],MATCH(Table1[[#This Row],[Index]],RSPIndex[Pdf Number],0),MATCH('RSP Index'!B$5,RSPIndex[#Headers],0)),Table1[[#This Row],[发行体/信用主体]]&amp;".pdf")</f>
        <v>东岭集团.pdf</v>
      </c>
      <c r="C69" s="49">
        <f>RSPIndex[[#This Row],[Pdf Number]]</f>
        <v>11</v>
      </c>
      <c r="D69" s="49" t="str">
        <f>INDEX(RSPIndex[],MATCH(Table1[[#This Row],[Index]],RSPIndex[Pdf Number],0),MATCH('RSP Index'!D$5,RSPIndex[#Headers],0))</f>
        <v>东岭集团</v>
      </c>
      <c r="E69" s="49" t="str">
        <f>INDEX(RSPIndex[],MATCH(Table1[[#This Row],[Index]],RSPIndex[Pdf Number],0),MATCH('RSP Index'!E$5,RSPIndex[#Headers],0))</f>
        <v>Dongling Group</v>
      </c>
      <c r="F69" s="51" t="str">
        <f>INDEX(RSPIndex[],MATCH(Table1[[#This Row],[Index]],RSPIndex[Pdf Number],0),MATCH('RSP Index'!F$5,RSPIndex[#Headers],0))</f>
        <v>POE(Non-Property)</v>
      </c>
      <c r="G69" s="49">
        <f>INDEX(RSPIndex[],MATCH(Table1[[#This Row],[Index]],RSPIndex[Pdf Number],0),MATCH('RSP Index'!G$5,RSPIndex[#Headers],0))</f>
        <v>201802</v>
      </c>
      <c r="H69" s="49" t="str">
        <f>INDEX(RSPIndex[],MATCH(Table1[[#This Row],[Index]],RSPIndex[Pdf Number],0),MATCH('RSP Index'!H$5,RSPIndex[#Headers],0))</f>
        <v>--</v>
      </c>
      <c r="I69" s="49" t="str">
        <f>INDEX(RSPIndex[],MATCH(Table1[[#This Row],[Index]],RSPIndex[Pdf Number],0),MATCH('RSP Index'!I$5,RSPIndex[#Headers],0))</f>
        <v>--</v>
      </c>
      <c r="J69" s="49" t="str">
        <f>INDEX(RSPIndex[],MATCH(Table1[[#This Row],[Index]],RSPIndex[Pdf Number],0),MATCH('RSP Index'!J$5,RSPIndex[#Headers],0))</f>
        <v>--</v>
      </c>
    </row>
    <row r="70" spans="2:10" ht="16.5" customHeight="1" x14ac:dyDescent="0.25">
      <c r="B70" s="50" t="str">
        <f>HYPERLINK(INDEX(RSPIndex[],MATCH(Table1[[#This Row],[Index]],RSPIndex[Pdf Number],0),MATCH('RSP Index'!B$5,RSPIndex[#Headers],0)),Table1[[#This Row],[发行体/信用主体]]&amp;".pdf")</f>
        <v>德信地产.pdf</v>
      </c>
      <c r="C70" s="49">
        <f>RSPIndex[[#This Row],[Pdf Number]]</f>
        <v>10</v>
      </c>
      <c r="D70" s="49" t="str">
        <f>INDEX(RSPIndex[],MATCH(Table1[[#This Row],[Index]],RSPIndex[Pdf Number],0),MATCH('RSP Index'!D$5,RSPIndex[#Headers],0))</f>
        <v>德信地产</v>
      </c>
      <c r="E70" s="49" t="str">
        <f>INDEX(RSPIndex[],MATCH(Table1[[#This Row],[Index]],RSPIndex[Pdf Number],0),MATCH('RSP Index'!E$5,RSPIndex[#Headers],0))</f>
        <v xml:space="preserve">Dexin China Holdings </v>
      </c>
      <c r="F70" s="51" t="str">
        <f>INDEX(RSPIndex[],MATCH(Table1[[#This Row],[Index]],RSPIndex[Pdf Number],0),MATCH('RSP Index'!F$5,RSPIndex[#Headers],0))</f>
        <v>地产</v>
      </c>
      <c r="G70" s="49">
        <f>INDEX(RSPIndex[],MATCH(Table1[[#This Row],[Index]],RSPIndex[Pdf Number],0),MATCH('RSP Index'!G$5,RSPIndex[#Headers],0))</f>
        <v>202011</v>
      </c>
      <c r="H70" s="49" t="str">
        <f>INDEX(RSPIndex[],MATCH(Table1[[#This Row],[Index]],RSPIndex[Pdf Number],0),MATCH('RSP Index'!H$5,RSPIndex[#Headers],0))</f>
        <v>--</v>
      </c>
      <c r="I70" s="49" t="str">
        <f>INDEX(RSPIndex[],MATCH(Table1[[#This Row],[Index]],RSPIndex[Pdf Number],0),MATCH('RSP Index'!I$5,RSPIndex[#Headers],0))</f>
        <v>--</v>
      </c>
      <c r="J70" s="49" t="str">
        <f>INDEX(RSPIndex[],MATCH(Table1[[#This Row],[Index]],RSPIndex[Pdf Number],0),MATCH('RSP Index'!J$5,RSPIndex[#Headers],0))</f>
        <v>--</v>
      </c>
    </row>
    <row r="71" spans="2:10" ht="16.5" customHeight="1" x14ac:dyDescent="0.25">
      <c r="B71" s="50" t="str">
        <f>HYPERLINK(INDEX(RSPIndex[],MATCH(Table1[[#This Row],[Index]],RSPIndex[Pdf Number],0),MATCH('RSP Index'!B$5,RSPIndex[#Headers],0)),Table1[[#This Row],[发行体/信用主体]]&amp;".pdf")</f>
        <v>现代牧业.pdf</v>
      </c>
      <c r="C71" s="49">
        <f>RSPIndex[[#This Row],[Pdf Number]]</f>
        <v>9</v>
      </c>
      <c r="D71" s="49" t="str">
        <f>INDEX(RSPIndex[],MATCH(Table1[[#This Row],[Index]],RSPIndex[Pdf Number],0),MATCH('RSP Index'!D$5,RSPIndex[#Headers],0))</f>
        <v>现代牧业</v>
      </c>
      <c r="E71" s="49" t="str">
        <f>INDEX(RSPIndex[],MATCH(Table1[[#This Row],[Index]],RSPIndex[Pdf Number],0),MATCH('RSP Index'!E$5,RSPIndex[#Headers],0))</f>
        <v>China Modern Dairy</v>
      </c>
      <c r="F71" s="51" t="str">
        <f>INDEX(RSPIndex[],MATCH(Table1[[#This Row],[Index]],RSPIndex[Pdf Number],0),MATCH('RSP Index'!F$5,RSPIndex[#Headers],0))</f>
        <v>POE(Non-Property)</v>
      </c>
      <c r="G71" s="49">
        <f>INDEX(RSPIndex[],MATCH(Table1[[#This Row],[Index]],RSPIndex[Pdf Number],0),MATCH('RSP Index'!G$5,RSPIndex[#Headers],0))</f>
        <v>202107</v>
      </c>
      <c r="H71" s="49" t="str">
        <f>INDEX(RSPIndex[],MATCH(Table1[[#This Row],[Index]],RSPIndex[Pdf Number],0),MATCH('RSP Index'!H$5,RSPIndex[#Headers],0))</f>
        <v>--</v>
      </c>
      <c r="I71" s="49" t="str">
        <f>INDEX(RSPIndex[],MATCH(Table1[[#This Row],[Index]],RSPIndex[Pdf Number],0),MATCH('RSP Index'!I$5,RSPIndex[#Headers],0))</f>
        <v>--</v>
      </c>
      <c r="J71" s="49" t="str">
        <f>INDEX(RSPIndex[],MATCH(Table1[[#This Row],[Index]],RSPIndex[Pdf Number],0),MATCH('RSP Index'!J$5,RSPIndex[#Headers],0))</f>
        <v>--</v>
      </c>
    </row>
    <row r="72" spans="2:10" ht="16.5" customHeight="1" x14ac:dyDescent="0.25">
      <c r="B72" s="50" t="str">
        <f>HYPERLINK(INDEX(RSPIndex[],MATCH(Table1[[#This Row],[Index]],RSPIndex[Pdf Number],0),MATCH('RSP Index'!B$5,RSPIndex[#Headers],0)),Table1[[#This Row],[发行体/信用主体]]&amp;".pdf")</f>
        <v>广汇汽车.pdf</v>
      </c>
      <c r="C72" s="49">
        <f>RSPIndex[[#This Row],[Pdf Number]]</f>
        <v>8</v>
      </c>
      <c r="D72" s="49" t="str">
        <f>INDEX(RSPIndex[],MATCH(Table1[[#This Row],[Index]],RSPIndex[Pdf Number],0),MATCH('RSP Index'!D$5,RSPIndex[#Headers],0))</f>
        <v>广汇汽车</v>
      </c>
      <c r="E72" s="49" t="str">
        <f>INDEX(RSPIndex[],MATCH(Table1[[#This Row],[Index]],RSPIndex[Pdf Number],0),MATCH('RSP Index'!E$5,RSPIndex[#Headers],0))</f>
        <v xml:space="preserve">China Grand Automotive </v>
      </c>
      <c r="F72" s="51" t="str">
        <f>INDEX(RSPIndex[],MATCH(Table1[[#This Row],[Index]],RSPIndex[Pdf Number],0),MATCH('RSP Index'!F$5,RSPIndex[#Headers],0))</f>
        <v>POE(Non-Property)</v>
      </c>
      <c r="G72" s="49">
        <f>INDEX(RSPIndex[],MATCH(Table1[[#This Row],[Index]],RSPIndex[Pdf Number],0),MATCH('RSP Index'!G$5,RSPIndex[#Headers],0))</f>
        <v>2021</v>
      </c>
      <c r="H72" s="49" t="str">
        <f>INDEX(RSPIndex[],MATCH(Table1[[#This Row],[Index]],RSPIndex[Pdf Number],0),MATCH('RSP Index'!H$5,RSPIndex[#Headers],0))</f>
        <v>--</v>
      </c>
      <c r="I72" s="49" t="str">
        <f>INDEX(RSPIndex[],MATCH(Table1[[#This Row],[Index]],RSPIndex[Pdf Number],0),MATCH('RSP Index'!I$5,RSPIndex[#Headers],0))</f>
        <v>--</v>
      </c>
      <c r="J72" s="49" t="str">
        <f>INDEX(RSPIndex[],MATCH(Table1[[#This Row],[Index]],RSPIndex[Pdf Number],0),MATCH('RSP Index'!J$5,RSPIndex[#Headers],0))</f>
        <v>CN Only</v>
      </c>
    </row>
    <row r="73" spans="2:10" ht="16.5" customHeight="1" x14ac:dyDescent="0.25">
      <c r="B73" s="50" t="str">
        <f>HYPERLINK(INDEX(RSPIndex[],MATCH(Table1[[#This Row],[Index]],RSPIndex[Pdf Number],0),MATCH('RSP Index'!B$5,RSPIndex[#Headers],0)),Table1[[#This Row],[发行体/信用主体]]&amp;".pdf")</f>
        <v>建信金租.pdf</v>
      </c>
      <c r="C73" s="49">
        <f>RSPIndex[[#This Row],[Pdf Number]]</f>
        <v>7</v>
      </c>
      <c r="D73" s="49" t="str">
        <f>INDEX(RSPIndex[],MATCH(Table1[[#This Row],[Index]],RSPIndex[Pdf Number],0),MATCH('RSP Index'!D$5,RSPIndex[#Headers],0))</f>
        <v>建信金租</v>
      </c>
      <c r="E73" s="49" t="str">
        <f>INDEX(RSPIndex[],MATCH(Table1[[#This Row],[Index]],RSPIndex[Pdf Number],0),MATCH('RSP Index'!E$5,RSPIndex[#Headers],0))</f>
        <v>CCB Financial Leasing</v>
      </c>
      <c r="F73" s="51" t="str">
        <f>INDEX(RSPIndex[],MATCH(Table1[[#This Row],[Index]],RSPIndex[Pdf Number],0),MATCH('RSP Index'!F$5,RSPIndex[#Headers],0))</f>
        <v>金融机构</v>
      </c>
      <c r="G73" s="49">
        <f>INDEX(RSPIndex[],MATCH(Table1[[#This Row],[Index]],RSPIndex[Pdf Number],0),MATCH('RSP Index'!G$5,RSPIndex[#Headers],0))</f>
        <v>202107</v>
      </c>
      <c r="H73" s="49" t="str">
        <f>INDEX(RSPIndex[],MATCH(Table1[[#This Row],[Index]],RSPIndex[Pdf Number],0),MATCH('RSP Index'!H$5,RSPIndex[#Headers],0))</f>
        <v>--</v>
      </c>
      <c r="I73" s="49" t="str">
        <f>INDEX(RSPIndex[],MATCH(Table1[[#This Row],[Index]],RSPIndex[Pdf Number],0),MATCH('RSP Index'!I$5,RSPIndex[#Headers],0))</f>
        <v>--</v>
      </c>
      <c r="J73" s="49" t="str">
        <f>INDEX(RSPIndex[],MATCH(Table1[[#This Row],[Index]],RSPIndex[Pdf Number],0),MATCH('RSP Index'!J$5,RSPIndex[#Headers],0))</f>
        <v>--</v>
      </c>
    </row>
    <row r="74" spans="2:10" ht="16.5" customHeight="1" x14ac:dyDescent="0.25">
      <c r="B74" s="50" t="str">
        <f>HYPERLINK(INDEX(RSPIndex[],MATCH(Table1[[#This Row],[Index]],RSPIndex[Pdf Number],0),MATCH('RSP Index'!B$5,RSPIndex[#Headers],0)),Table1[[#This Row],[发行体/信用主体]]&amp;".pdf")</f>
        <v>北京建工.pdf</v>
      </c>
      <c r="C74" s="49">
        <f>RSPIndex[[#This Row],[Pdf Number]]</f>
        <v>6</v>
      </c>
      <c r="D74" s="49" t="str">
        <f>INDEX(RSPIndex[],MATCH(Table1[[#This Row],[Index]],RSPIndex[Pdf Number],0),MATCH('RSP Index'!D$5,RSPIndex[#Headers],0))</f>
        <v>北京建工</v>
      </c>
      <c r="E74" s="49" t="str">
        <f>INDEX(RSPIndex[],MATCH(Table1[[#This Row],[Index]],RSPIndex[Pdf Number],0),MATCH('RSP Index'!E$5,RSPIndex[#Headers],0))</f>
        <v>BCEG</v>
      </c>
      <c r="F74" s="51" t="str">
        <f>INDEX(RSPIndex[],MATCH(Table1[[#This Row],[Index]],RSPIndex[Pdf Number],0),MATCH('RSP Index'!F$5,RSPIndex[#Headers],0))</f>
        <v>城投</v>
      </c>
      <c r="G74" s="49">
        <f>INDEX(RSPIndex[],MATCH(Table1[[#This Row],[Index]],RSPIndex[Pdf Number],0),MATCH('RSP Index'!G$5,RSPIndex[#Headers],0))</f>
        <v>202106</v>
      </c>
      <c r="H74" s="49" t="str">
        <f>INDEX(RSPIndex[],MATCH(Table1[[#This Row],[Index]],RSPIndex[Pdf Number],0),MATCH('RSP Index'!H$5,RSPIndex[#Headers],0))</f>
        <v>--</v>
      </c>
      <c r="I74" s="49" t="str">
        <f>INDEX(RSPIndex[],MATCH(Table1[[#This Row],[Index]],RSPIndex[Pdf Number],0),MATCH('RSP Index'!I$5,RSPIndex[#Headers],0))</f>
        <v>--</v>
      </c>
      <c r="J74" s="49" t="str">
        <f>INDEX(RSPIndex[],MATCH(Table1[[#This Row],[Index]],RSPIndex[Pdf Number],0),MATCH('RSP Index'!J$5,RSPIndex[#Headers],0))</f>
        <v>双语(EN)</v>
      </c>
    </row>
    <row r="75" spans="2:10" ht="16.5" customHeight="1" x14ac:dyDescent="0.25">
      <c r="B75" s="50" t="str">
        <f>HYPERLINK(INDEX(RSPIndex[],MATCH(Table1[[#This Row],[Index]],RSPIndex[Pdf Number],0),MATCH('RSP Index'!B$5,RSPIndex[#Headers],0)),Table1[[#This Row],[发行体/信用主体]]&amp;".pdf")</f>
        <v>北京建工.pdf</v>
      </c>
      <c r="C75" s="49">
        <f>RSPIndex[[#This Row],[Pdf Number]]</f>
        <v>5</v>
      </c>
      <c r="D75" s="49" t="str">
        <f>INDEX(RSPIndex[],MATCH(Table1[[#This Row],[Index]],RSPIndex[Pdf Number],0),MATCH('RSP Index'!D$5,RSPIndex[#Headers],0))</f>
        <v>北京建工</v>
      </c>
      <c r="E75" s="49" t="str">
        <f>INDEX(RSPIndex[],MATCH(Table1[[#This Row],[Index]],RSPIndex[Pdf Number],0),MATCH('RSP Index'!E$5,RSPIndex[#Headers],0))</f>
        <v>BCEG</v>
      </c>
      <c r="F75" s="51" t="str">
        <f>INDEX(RSPIndex[],MATCH(Table1[[#This Row],[Index]],RSPIndex[Pdf Number],0),MATCH('RSP Index'!F$5,RSPIndex[#Headers],0))</f>
        <v>城投</v>
      </c>
      <c r="G75" s="49">
        <f>INDEX(RSPIndex[],MATCH(Table1[[#This Row],[Index]],RSPIndex[Pdf Number],0),MATCH('RSP Index'!G$5,RSPIndex[#Headers],0))</f>
        <v>202106</v>
      </c>
      <c r="H75" s="49" t="str">
        <f>INDEX(RSPIndex[],MATCH(Table1[[#This Row],[Index]],RSPIndex[Pdf Number],0),MATCH('RSP Index'!H$5,RSPIndex[#Headers],0))</f>
        <v>--</v>
      </c>
      <c r="I75" s="49" t="str">
        <f>INDEX(RSPIndex[],MATCH(Table1[[#This Row],[Index]],RSPIndex[Pdf Number],0),MATCH('RSP Index'!I$5,RSPIndex[#Headers],0))</f>
        <v>--</v>
      </c>
      <c r="J75" s="49" t="str">
        <f>INDEX(RSPIndex[],MATCH(Table1[[#This Row],[Index]],RSPIndex[Pdf Number],0),MATCH('RSP Index'!J$5,RSPIndex[#Headers],0))</f>
        <v>双语(CN)</v>
      </c>
    </row>
  </sheetData>
  <sheetProtection sort="0" autoFilter="0" pivotTables="0"/>
  <dataValidations count="4">
    <dataValidation type="list" allowBlank="1" showInputMessage="1" showErrorMessage="1" sqref="J7:J75" xr:uid="{F4A8CDB1-6826-479D-8B2B-7AEFDAD5A473}">
      <formula1>$S$5:$S$8</formula1>
    </dataValidation>
    <dataValidation type="list" allowBlank="1" showInputMessage="1" showErrorMessage="1" sqref="F7:F75" xr:uid="{D2ED7C65-B4CF-4B82-9A1E-9A069B0FF033}">
      <formula1>$P$5:$P$12</formula1>
    </dataValidation>
    <dataValidation type="list" allowBlank="1" showInputMessage="1" showErrorMessage="1" sqref="H7:H75" xr:uid="{D8E7220F-9BEF-4379-8B37-BD43B35E5ED2}">
      <formula1>$Q$5:$Q$10</formula1>
    </dataValidation>
    <dataValidation type="list" allowBlank="1" showInputMessage="1" showErrorMessage="1" sqref="I7:I8 I65:I75 I10:I63" xr:uid="{96014F40-A921-45D6-99A8-B73778DEF1A3}">
      <formula1>$R$5:$R$8</formula1>
    </dataValidation>
  </dataValidations>
  <pageMargins left="0.70866141732283505" right="0.70866141732283505" top="0.74803149606299202" bottom="0.74803149606299202" header="0.31496062992126" footer="0.31496062992126"/>
  <pageSetup paperSize="9" scale="44" orientation="portrait" r:id="rId1"/>
  <headerFooter>
    <oddFooter>Page &amp;P</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7FE58-9DFD-48A5-A7BB-064758A4FA27}">
  <dimension ref="A6:I79"/>
  <sheetViews>
    <sheetView topLeftCell="D1" workbookViewId="0">
      <selection activeCell="I7" sqref="I7"/>
    </sheetView>
  </sheetViews>
  <sheetFormatPr defaultRowHeight="15" x14ac:dyDescent="0.25"/>
  <cols>
    <col min="1" max="1" width="13.21875" bestFit="1" customWidth="1"/>
    <col min="2" max="2" width="16" bestFit="1" customWidth="1"/>
    <col min="3" max="3" width="60.33203125" bestFit="1" customWidth="1"/>
    <col min="4" max="4" width="16.77734375" bestFit="1" customWidth="1"/>
    <col min="5" max="5" width="11.21875" bestFit="1" customWidth="1"/>
    <col min="6" max="6" width="14.44140625" bestFit="1" customWidth="1"/>
    <col min="7" max="7" width="15.21875" bestFit="1" customWidth="1"/>
    <col min="8" max="8" width="17.44140625" bestFit="1" customWidth="1"/>
    <col min="9" max="9" width="80.88671875" bestFit="1" customWidth="1"/>
    <col min="10" max="10" width="11" bestFit="1" customWidth="1"/>
    <col min="11" max="11" width="14.21875" bestFit="1" customWidth="1"/>
    <col min="12" max="12" width="11.5546875" bestFit="1" customWidth="1"/>
    <col min="13" max="13" width="17.21875" bestFit="1" customWidth="1"/>
    <col min="14" max="14" width="80.88671875" bestFit="1" customWidth="1"/>
  </cols>
  <sheetData>
    <row r="6" spans="1:9" x14ac:dyDescent="0.25">
      <c r="A6" t="s">
        <v>5638</v>
      </c>
      <c r="B6" t="s">
        <v>5639</v>
      </c>
      <c r="C6" t="s">
        <v>5640</v>
      </c>
      <c r="D6" t="s">
        <v>5641</v>
      </c>
      <c r="E6" t="s">
        <v>5642</v>
      </c>
      <c r="F6" t="s">
        <v>5643</v>
      </c>
      <c r="G6" t="s">
        <v>5644</v>
      </c>
      <c r="H6" t="s">
        <v>5645</v>
      </c>
      <c r="I6" t="s">
        <v>5634</v>
      </c>
    </row>
    <row r="7" spans="1:9" x14ac:dyDescent="0.25">
      <c r="A7">
        <v>76</v>
      </c>
      <c r="B7" t="s">
        <v>2957</v>
      </c>
      <c r="C7" t="s">
        <v>7110</v>
      </c>
      <c r="D7" t="s">
        <v>5649</v>
      </c>
      <c r="E7">
        <v>202309</v>
      </c>
      <c r="F7" t="s">
        <v>210</v>
      </c>
      <c r="G7" t="s">
        <v>12</v>
      </c>
      <c r="H7" t="s">
        <v>5650</v>
      </c>
      <c r="I7" s="65" t="s">
        <v>7111</v>
      </c>
    </row>
    <row r="8" spans="1:9" x14ac:dyDescent="0.25">
      <c r="A8">
        <v>75</v>
      </c>
      <c r="B8" t="s">
        <v>2957</v>
      </c>
      <c r="C8" t="s">
        <v>7110</v>
      </c>
      <c r="D8" t="s">
        <v>5649</v>
      </c>
      <c r="E8">
        <v>202309</v>
      </c>
      <c r="F8" t="s">
        <v>210</v>
      </c>
      <c r="G8" t="s">
        <v>12</v>
      </c>
      <c r="H8" t="s">
        <v>5654</v>
      </c>
      <c r="I8" t="s">
        <v>7112</v>
      </c>
    </row>
    <row r="9" spans="1:9" x14ac:dyDescent="0.25">
      <c r="A9">
        <v>74</v>
      </c>
      <c r="B9" t="s">
        <v>6907</v>
      </c>
      <c r="C9" t="s">
        <v>6908</v>
      </c>
      <c r="D9" t="s">
        <v>5653</v>
      </c>
      <c r="E9">
        <v>202309</v>
      </c>
      <c r="F9" t="s">
        <v>16</v>
      </c>
      <c r="G9" t="s">
        <v>6909</v>
      </c>
      <c r="H9" t="s">
        <v>16</v>
      </c>
      <c r="I9" t="s">
        <v>6910</v>
      </c>
    </row>
    <row r="10" spans="1:9" x14ac:dyDescent="0.25">
      <c r="A10">
        <v>73</v>
      </c>
      <c r="B10" t="s">
        <v>6230</v>
      </c>
      <c r="C10" t="s">
        <v>6231</v>
      </c>
      <c r="D10" t="s">
        <v>5653</v>
      </c>
      <c r="E10">
        <v>202307</v>
      </c>
      <c r="F10" t="s">
        <v>16</v>
      </c>
      <c r="G10" t="s">
        <v>16</v>
      </c>
      <c r="H10" t="s">
        <v>16</v>
      </c>
      <c r="I10" t="s">
        <v>6911</v>
      </c>
    </row>
    <row r="11" spans="1:9" x14ac:dyDescent="0.25">
      <c r="A11">
        <v>72</v>
      </c>
      <c r="B11" t="s">
        <v>5646</v>
      </c>
      <c r="C11" t="s">
        <v>5647</v>
      </c>
      <c r="D11" t="s">
        <v>5648</v>
      </c>
      <c r="E11">
        <v>202208</v>
      </c>
      <c r="F11" t="s">
        <v>16</v>
      </c>
      <c r="G11" t="s">
        <v>16</v>
      </c>
      <c r="H11" t="s">
        <v>16</v>
      </c>
      <c r="I11" t="s">
        <v>6912</v>
      </c>
    </row>
    <row r="12" spans="1:9" x14ac:dyDescent="0.25">
      <c r="A12">
        <v>71</v>
      </c>
      <c r="B12" t="s">
        <v>5651</v>
      </c>
      <c r="C12" t="s">
        <v>5652</v>
      </c>
      <c r="D12" t="s">
        <v>5648</v>
      </c>
      <c r="E12">
        <v>202208</v>
      </c>
      <c r="F12" t="s">
        <v>210</v>
      </c>
      <c r="G12" t="s">
        <v>16</v>
      </c>
      <c r="H12" t="s">
        <v>16</v>
      </c>
      <c r="I12" t="s">
        <v>6913</v>
      </c>
    </row>
    <row r="13" spans="1:9" x14ac:dyDescent="0.25">
      <c r="A13">
        <v>70</v>
      </c>
      <c r="B13" t="s">
        <v>5655</v>
      </c>
      <c r="C13" t="s">
        <v>5656</v>
      </c>
      <c r="D13" t="s">
        <v>5648</v>
      </c>
      <c r="E13">
        <v>202208</v>
      </c>
      <c r="F13" t="s">
        <v>16</v>
      </c>
      <c r="G13" t="s">
        <v>16</v>
      </c>
      <c r="H13" t="s">
        <v>5657</v>
      </c>
      <c r="I13" t="s">
        <v>6914</v>
      </c>
    </row>
    <row r="14" spans="1:9" x14ac:dyDescent="0.25">
      <c r="A14">
        <v>69</v>
      </c>
      <c r="B14" t="s">
        <v>3423</v>
      </c>
      <c r="C14" t="s">
        <v>5659</v>
      </c>
      <c r="D14" t="s">
        <v>260</v>
      </c>
      <c r="E14">
        <v>202207</v>
      </c>
      <c r="F14" t="s">
        <v>16</v>
      </c>
      <c r="G14" t="s">
        <v>16</v>
      </c>
      <c r="H14" t="s">
        <v>16</v>
      </c>
      <c r="I14" t="s">
        <v>6915</v>
      </c>
    </row>
    <row r="15" spans="1:9" x14ac:dyDescent="0.25">
      <c r="A15">
        <v>68</v>
      </c>
      <c r="B15" t="s">
        <v>1615</v>
      </c>
      <c r="C15" t="s">
        <v>5661</v>
      </c>
      <c r="D15" t="s">
        <v>17</v>
      </c>
      <c r="E15">
        <v>202203</v>
      </c>
      <c r="F15" t="s">
        <v>210</v>
      </c>
      <c r="G15" t="s">
        <v>16</v>
      </c>
      <c r="H15" t="s">
        <v>5654</v>
      </c>
      <c r="I15" t="s">
        <v>6916</v>
      </c>
    </row>
    <row r="16" spans="1:9" x14ac:dyDescent="0.25">
      <c r="A16">
        <v>67</v>
      </c>
      <c r="B16" t="s">
        <v>1615</v>
      </c>
      <c r="C16" t="s">
        <v>5663</v>
      </c>
      <c r="D16" t="s">
        <v>17</v>
      </c>
      <c r="E16">
        <v>202203</v>
      </c>
      <c r="F16" t="s">
        <v>210</v>
      </c>
      <c r="G16" t="s">
        <v>16</v>
      </c>
      <c r="H16" t="s">
        <v>5650</v>
      </c>
      <c r="I16" t="s">
        <v>6917</v>
      </c>
    </row>
    <row r="17" spans="1:9" x14ac:dyDescent="0.25">
      <c r="A17">
        <v>66</v>
      </c>
      <c r="B17" t="s">
        <v>5666</v>
      </c>
      <c r="C17" t="s">
        <v>5051</v>
      </c>
      <c r="D17" t="s">
        <v>17</v>
      </c>
      <c r="E17">
        <v>202106</v>
      </c>
      <c r="F17" t="s">
        <v>16</v>
      </c>
      <c r="G17" t="s">
        <v>16</v>
      </c>
      <c r="H17" t="s">
        <v>5654</v>
      </c>
      <c r="I17" t="s">
        <v>6918</v>
      </c>
    </row>
    <row r="18" spans="1:9" x14ac:dyDescent="0.25">
      <c r="A18">
        <v>65</v>
      </c>
      <c r="B18" t="s">
        <v>5666</v>
      </c>
      <c r="C18" t="s">
        <v>5051</v>
      </c>
      <c r="D18" t="s">
        <v>17</v>
      </c>
      <c r="E18">
        <v>202106</v>
      </c>
      <c r="F18" t="s">
        <v>16</v>
      </c>
      <c r="G18" t="s">
        <v>16</v>
      </c>
      <c r="H18" t="s">
        <v>5650</v>
      </c>
      <c r="I18" t="s">
        <v>6919</v>
      </c>
    </row>
    <row r="19" spans="1:9" x14ac:dyDescent="0.25">
      <c r="A19">
        <v>64</v>
      </c>
      <c r="B19" t="s">
        <v>3910</v>
      </c>
      <c r="C19" t="s">
        <v>5667</v>
      </c>
      <c r="D19" t="s">
        <v>5653</v>
      </c>
      <c r="E19">
        <v>202203</v>
      </c>
      <c r="F19" t="s">
        <v>16</v>
      </c>
      <c r="G19" t="s">
        <v>16</v>
      </c>
      <c r="H19" t="s">
        <v>16</v>
      </c>
      <c r="I19" t="s">
        <v>6920</v>
      </c>
    </row>
    <row r="20" spans="1:9" x14ac:dyDescent="0.25">
      <c r="A20">
        <v>63</v>
      </c>
      <c r="B20" t="s">
        <v>480</v>
      </c>
      <c r="C20" t="s">
        <v>5668</v>
      </c>
      <c r="D20" t="s">
        <v>5653</v>
      </c>
      <c r="E20">
        <v>202204</v>
      </c>
      <c r="F20" t="s">
        <v>16</v>
      </c>
      <c r="G20" t="s">
        <v>16</v>
      </c>
      <c r="H20" t="s">
        <v>16</v>
      </c>
      <c r="I20" t="s">
        <v>6921</v>
      </c>
    </row>
    <row r="21" spans="1:9" x14ac:dyDescent="0.25">
      <c r="A21">
        <v>62</v>
      </c>
      <c r="B21" t="s">
        <v>5669</v>
      </c>
      <c r="C21" t="s">
        <v>5670</v>
      </c>
      <c r="D21" t="s">
        <v>5653</v>
      </c>
      <c r="E21">
        <v>202204</v>
      </c>
      <c r="F21" t="s">
        <v>16</v>
      </c>
      <c r="G21" t="s">
        <v>16</v>
      </c>
      <c r="H21" t="s">
        <v>16</v>
      </c>
      <c r="I21" t="s">
        <v>6922</v>
      </c>
    </row>
    <row r="22" spans="1:9" x14ac:dyDescent="0.25">
      <c r="A22">
        <v>61</v>
      </c>
      <c r="B22" t="s">
        <v>2527</v>
      </c>
      <c r="C22" t="s">
        <v>5671</v>
      </c>
      <c r="D22" t="s">
        <v>5653</v>
      </c>
      <c r="E22">
        <v>202203</v>
      </c>
      <c r="F22" t="s">
        <v>16</v>
      </c>
      <c r="G22" t="s">
        <v>3890</v>
      </c>
      <c r="H22" t="s">
        <v>16</v>
      </c>
      <c r="I22" t="s">
        <v>6923</v>
      </c>
    </row>
    <row r="23" spans="1:9" x14ac:dyDescent="0.25">
      <c r="A23">
        <v>60</v>
      </c>
      <c r="B23" t="s">
        <v>5672</v>
      </c>
      <c r="C23" t="s">
        <v>5673</v>
      </c>
      <c r="D23" t="s">
        <v>260</v>
      </c>
      <c r="E23">
        <v>202106</v>
      </c>
      <c r="F23" t="s">
        <v>16</v>
      </c>
      <c r="G23" t="s">
        <v>16</v>
      </c>
      <c r="H23" t="s">
        <v>16</v>
      </c>
      <c r="I23" t="s">
        <v>6924</v>
      </c>
    </row>
    <row r="24" spans="1:9" x14ac:dyDescent="0.25">
      <c r="A24">
        <v>59</v>
      </c>
      <c r="B24" t="s">
        <v>1065</v>
      </c>
      <c r="C24" t="s">
        <v>5674</v>
      </c>
      <c r="D24" t="s">
        <v>260</v>
      </c>
      <c r="E24">
        <v>202204</v>
      </c>
      <c r="F24" t="s">
        <v>16</v>
      </c>
      <c r="G24" t="s">
        <v>16</v>
      </c>
      <c r="H24" t="s">
        <v>16</v>
      </c>
      <c r="I24" t="s">
        <v>6925</v>
      </c>
    </row>
    <row r="25" spans="1:9" x14ac:dyDescent="0.25">
      <c r="A25">
        <v>58</v>
      </c>
      <c r="B25" t="s">
        <v>5675</v>
      </c>
      <c r="C25" t="s">
        <v>5676</v>
      </c>
      <c r="D25" t="s">
        <v>17</v>
      </c>
      <c r="E25">
        <v>202203</v>
      </c>
      <c r="F25" t="s">
        <v>210</v>
      </c>
      <c r="G25" t="s">
        <v>16</v>
      </c>
      <c r="H25" t="s">
        <v>16</v>
      </c>
      <c r="I25" t="s">
        <v>6926</v>
      </c>
    </row>
    <row r="26" spans="1:9" x14ac:dyDescent="0.25">
      <c r="A26">
        <v>57</v>
      </c>
      <c r="B26" t="s">
        <v>3846</v>
      </c>
      <c r="C26" t="s">
        <v>5677</v>
      </c>
      <c r="D26" t="s">
        <v>17</v>
      </c>
      <c r="E26">
        <v>202201</v>
      </c>
      <c r="F26" t="s">
        <v>16</v>
      </c>
      <c r="G26" t="s">
        <v>16</v>
      </c>
      <c r="H26" t="s">
        <v>5654</v>
      </c>
      <c r="I26" t="s">
        <v>6927</v>
      </c>
    </row>
    <row r="27" spans="1:9" x14ac:dyDescent="0.25">
      <c r="A27">
        <v>56</v>
      </c>
      <c r="B27" t="s">
        <v>3846</v>
      </c>
      <c r="C27" t="s">
        <v>5677</v>
      </c>
      <c r="D27" t="s">
        <v>17</v>
      </c>
      <c r="E27">
        <v>202201</v>
      </c>
      <c r="F27" t="s">
        <v>16</v>
      </c>
      <c r="G27" t="s">
        <v>16</v>
      </c>
      <c r="H27" t="s">
        <v>5650</v>
      </c>
      <c r="I27" t="s">
        <v>6928</v>
      </c>
    </row>
    <row r="28" spans="1:9" x14ac:dyDescent="0.25">
      <c r="A28">
        <v>55</v>
      </c>
      <c r="B28" t="s">
        <v>700</v>
      </c>
      <c r="C28" t="s">
        <v>5678</v>
      </c>
      <c r="D28" t="s">
        <v>60</v>
      </c>
      <c r="E28">
        <v>201906</v>
      </c>
      <c r="F28" t="s">
        <v>16</v>
      </c>
      <c r="G28" t="s">
        <v>16</v>
      </c>
      <c r="H28" t="s">
        <v>5657</v>
      </c>
      <c r="I28" t="s">
        <v>6929</v>
      </c>
    </row>
    <row r="29" spans="1:9" x14ac:dyDescent="0.25">
      <c r="A29">
        <v>54</v>
      </c>
      <c r="B29" t="s">
        <v>1575</v>
      </c>
      <c r="C29" t="s">
        <v>5679</v>
      </c>
      <c r="D29" t="s">
        <v>17</v>
      </c>
      <c r="E29">
        <v>202203</v>
      </c>
      <c r="F29" t="s">
        <v>16</v>
      </c>
      <c r="G29" t="s">
        <v>16</v>
      </c>
      <c r="H29" t="s">
        <v>5654</v>
      </c>
      <c r="I29" t="s">
        <v>6930</v>
      </c>
    </row>
    <row r="30" spans="1:9" x14ac:dyDescent="0.25">
      <c r="A30">
        <v>53</v>
      </c>
      <c r="B30" t="s">
        <v>1575</v>
      </c>
      <c r="C30" t="s">
        <v>5679</v>
      </c>
      <c r="D30" t="s">
        <v>17</v>
      </c>
      <c r="E30">
        <v>202203</v>
      </c>
      <c r="F30" t="s">
        <v>16</v>
      </c>
      <c r="G30" t="s">
        <v>16</v>
      </c>
      <c r="H30" t="s">
        <v>5650</v>
      </c>
      <c r="I30" t="s">
        <v>6931</v>
      </c>
    </row>
    <row r="31" spans="1:9" x14ac:dyDescent="0.25">
      <c r="A31">
        <v>52</v>
      </c>
      <c r="B31" t="s">
        <v>3772</v>
      </c>
      <c r="C31" t="s">
        <v>5680</v>
      </c>
      <c r="D31" t="s">
        <v>5648</v>
      </c>
      <c r="E31">
        <v>202204</v>
      </c>
      <c r="F31" t="s">
        <v>3769</v>
      </c>
      <c r="G31" t="s">
        <v>16</v>
      </c>
      <c r="H31" t="s">
        <v>16</v>
      </c>
      <c r="I31" t="s">
        <v>6932</v>
      </c>
    </row>
    <row r="32" spans="1:9" x14ac:dyDescent="0.25">
      <c r="A32">
        <v>49</v>
      </c>
      <c r="B32" t="s">
        <v>5681</v>
      </c>
      <c r="C32" t="s">
        <v>5682</v>
      </c>
      <c r="D32" t="s">
        <v>17</v>
      </c>
      <c r="E32">
        <v>202204</v>
      </c>
      <c r="F32" t="s">
        <v>210</v>
      </c>
      <c r="G32" t="s">
        <v>16</v>
      </c>
      <c r="H32" t="s">
        <v>16</v>
      </c>
      <c r="I32" t="s">
        <v>6933</v>
      </c>
    </row>
    <row r="33" spans="1:9" x14ac:dyDescent="0.25">
      <c r="A33">
        <v>48</v>
      </c>
      <c r="B33" t="s">
        <v>3973</v>
      </c>
      <c r="C33" t="s">
        <v>5683</v>
      </c>
      <c r="D33" t="s">
        <v>5648</v>
      </c>
      <c r="E33">
        <v>202202</v>
      </c>
      <c r="F33" t="s">
        <v>16</v>
      </c>
      <c r="G33" t="s">
        <v>16</v>
      </c>
      <c r="H33" t="s">
        <v>5657</v>
      </c>
      <c r="I33" t="s">
        <v>6934</v>
      </c>
    </row>
    <row r="34" spans="1:9" x14ac:dyDescent="0.25">
      <c r="A34">
        <v>47</v>
      </c>
      <c r="B34" t="s">
        <v>3799</v>
      </c>
      <c r="C34" t="s">
        <v>5684</v>
      </c>
      <c r="D34" t="s">
        <v>17</v>
      </c>
      <c r="E34">
        <v>202204</v>
      </c>
      <c r="F34" t="s">
        <v>16</v>
      </c>
      <c r="G34" t="s">
        <v>16</v>
      </c>
      <c r="H34" t="s">
        <v>16</v>
      </c>
      <c r="I34" t="s">
        <v>6935</v>
      </c>
    </row>
    <row r="35" spans="1:9" x14ac:dyDescent="0.25">
      <c r="A35">
        <v>46</v>
      </c>
      <c r="B35" t="s">
        <v>1258</v>
      </c>
      <c r="C35" t="s">
        <v>5685</v>
      </c>
      <c r="D35" t="s">
        <v>17</v>
      </c>
      <c r="E35">
        <v>202204</v>
      </c>
      <c r="F35" t="s">
        <v>16</v>
      </c>
      <c r="G35" t="s">
        <v>16</v>
      </c>
      <c r="H35" t="s">
        <v>16</v>
      </c>
      <c r="I35" t="s">
        <v>6936</v>
      </c>
    </row>
    <row r="36" spans="1:9" x14ac:dyDescent="0.25">
      <c r="A36">
        <v>45</v>
      </c>
      <c r="B36" t="s">
        <v>5686</v>
      </c>
      <c r="C36" t="s">
        <v>5687</v>
      </c>
      <c r="D36" t="s">
        <v>17</v>
      </c>
      <c r="E36">
        <v>202106</v>
      </c>
      <c r="F36" t="s">
        <v>16</v>
      </c>
      <c r="G36" t="s">
        <v>16</v>
      </c>
      <c r="H36" t="s">
        <v>16</v>
      </c>
      <c r="I36" t="s">
        <v>6937</v>
      </c>
    </row>
    <row r="37" spans="1:9" x14ac:dyDescent="0.25">
      <c r="A37">
        <v>44</v>
      </c>
      <c r="B37" t="s">
        <v>857</v>
      </c>
      <c r="C37" t="s">
        <v>5688</v>
      </c>
      <c r="D37" t="s">
        <v>5653</v>
      </c>
      <c r="E37">
        <v>202203</v>
      </c>
      <c r="F37" t="s">
        <v>16</v>
      </c>
      <c r="G37" t="s">
        <v>16</v>
      </c>
      <c r="H37" t="s">
        <v>16</v>
      </c>
      <c r="I37" t="s">
        <v>6938</v>
      </c>
    </row>
    <row r="38" spans="1:9" x14ac:dyDescent="0.25">
      <c r="A38">
        <v>43</v>
      </c>
      <c r="B38" t="s">
        <v>5689</v>
      </c>
      <c r="C38" t="s">
        <v>5690</v>
      </c>
      <c r="D38" t="s">
        <v>17</v>
      </c>
      <c r="E38">
        <v>202203</v>
      </c>
      <c r="F38" t="s">
        <v>16</v>
      </c>
      <c r="G38" t="s">
        <v>16</v>
      </c>
      <c r="H38" t="s">
        <v>5657</v>
      </c>
      <c r="I38" t="s">
        <v>6939</v>
      </c>
    </row>
    <row r="39" spans="1:9" x14ac:dyDescent="0.25">
      <c r="A39">
        <v>42</v>
      </c>
      <c r="B39" t="s">
        <v>5691</v>
      </c>
      <c r="C39" t="s">
        <v>5692</v>
      </c>
      <c r="D39" t="s">
        <v>5653</v>
      </c>
      <c r="E39">
        <v>202002</v>
      </c>
      <c r="F39" t="s">
        <v>16</v>
      </c>
      <c r="G39" t="s">
        <v>16</v>
      </c>
      <c r="H39" t="s">
        <v>5657</v>
      </c>
      <c r="I39" t="s">
        <v>6940</v>
      </c>
    </row>
    <row r="40" spans="1:9" x14ac:dyDescent="0.25">
      <c r="A40">
        <v>41</v>
      </c>
      <c r="B40" t="s">
        <v>5693</v>
      </c>
      <c r="C40" t="s">
        <v>5694</v>
      </c>
      <c r="D40" t="s">
        <v>17</v>
      </c>
      <c r="E40">
        <v>201802</v>
      </c>
      <c r="F40" t="s">
        <v>16</v>
      </c>
      <c r="G40" t="s">
        <v>16</v>
      </c>
      <c r="H40" t="s">
        <v>5657</v>
      </c>
      <c r="I40" t="s">
        <v>6941</v>
      </c>
    </row>
    <row r="41" spans="1:9" x14ac:dyDescent="0.25">
      <c r="A41">
        <v>40</v>
      </c>
      <c r="B41" t="s">
        <v>5695</v>
      </c>
      <c r="C41" t="s">
        <v>5696</v>
      </c>
      <c r="D41" t="s">
        <v>5648</v>
      </c>
      <c r="E41">
        <v>201910</v>
      </c>
      <c r="F41" t="s">
        <v>16</v>
      </c>
      <c r="G41" t="s">
        <v>16</v>
      </c>
      <c r="H41" t="s">
        <v>16</v>
      </c>
      <c r="I41" t="s">
        <v>6942</v>
      </c>
    </row>
    <row r="42" spans="1:9" x14ac:dyDescent="0.25">
      <c r="A42">
        <v>39</v>
      </c>
      <c r="B42" t="s">
        <v>5697</v>
      </c>
      <c r="C42" t="s">
        <v>5698</v>
      </c>
      <c r="D42" t="s">
        <v>5662</v>
      </c>
      <c r="E42">
        <v>202001</v>
      </c>
      <c r="F42" t="s">
        <v>16</v>
      </c>
      <c r="G42" t="s">
        <v>16</v>
      </c>
      <c r="H42" t="s">
        <v>5657</v>
      </c>
      <c r="I42" t="s">
        <v>6943</v>
      </c>
    </row>
    <row r="43" spans="1:9" x14ac:dyDescent="0.25">
      <c r="A43">
        <v>38</v>
      </c>
      <c r="B43" t="s">
        <v>5699</v>
      </c>
      <c r="C43" t="s">
        <v>5700</v>
      </c>
      <c r="D43" t="s">
        <v>260</v>
      </c>
      <c r="E43">
        <v>202203</v>
      </c>
      <c r="F43" t="s">
        <v>210</v>
      </c>
      <c r="G43" t="s">
        <v>16</v>
      </c>
      <c r="H43" t="s">
        <v>16</v>
      </c>
      <c r="I43" t="s">
        <v>6944</v>
      </c>
    </row>
    <row r="44" spans="1:9" x14ac:dyDescent="0.25">
      <c r="A44">
        <v>37</v>
      </c>
      <c r="B44" t="s">
        <v>5701</v>
      </c>
      <c r="C44" t="s">
        <v>5702</v>
      </c>
      <c r="D44" t="s">
        <v>5664</v>
      </c>
      <c r="E44">
        <v>202204</v>
      </c>
      <c r="F44" t="s">
        <v>16</v>
      </c>
      <c r="G44" t="s">
        <v>16</v>
      </c>
      <c r="H44" t="s">
        <v>16</v>
      </c>
      <c r="I44" t="s">
        <v>6945</v>
      </c>
    </row>
    <row r="45" spans="1:9" x14ac:dyDescent="0.25">
      <c r="A45">
        <v>36</v>
      </c>
      <c r="B45" t="s">
        <v>3803</v>
      </c>
      <c r="C45" t="s">
        <v>5703</v>
      </c>
      <c r="D45" t="s">
        <v>17</v>
      </c>
      <c r="E45">
        <v>202204</v>
      </c>
      <c r="F45" t="s">
        <v>16</v>
      </c>
      <c r="G45" t="s">
        <v>16</v>
      </c>
      <c r="H45" t="s">
        <v>5657</v>
      </c>
      <c r="I45" t="s">
        <v>6946</v>
      </c>
    </row>
    <row r="46" spans="1:9" x14ac:dyDescent="0.25">
      <c r="A46">
        <v>35</v>
      </c>
      <c r="B46" t="s">
        <v>5704</v>
      </c>
      <c r="C46" t="s">
        <v>5705</v>
      </c>
      <c r="D46" t="s">
        <v>5664</v>
      </c>
      <c r="E46">
        <v>202203</v>
      </c>
      <c r="F46" t="s">
        <v>16</v>
      </c>
      <c r="G46" t="s">
        <v>16</v>
      </c>
      <c r="H46" t="s">
        <v>16</v>
      </c>
      <c r="I46" t="s">
        <v>6947</v>
      </c>
    </row>
    <row r="47" spans="1:9" x14ac:dyDescent="0.25">
      <c r="A47">
        <v>34</v>
      </c>
      <c r="B47" t="s">
        <v>5706</v>
      </c>
      <c r="C47" t="s">
        <v>5707</v>
      </c>
      <c r="D47" t="s">
        <v>60</v>
      </c>
      <c r="E47">
        <v>202106</v>
      </c>
      <c r="F47" t="s">
        <v>16</v>
      </c>
      <c r="G47" t="s">
        <v>16</v>
      </c>
      <c r="H47" t="s">
        <v>16</v>
      </c>
      <c r="I47" t="s">
        <v>6948</v>
      </c>
    </row>
    <row r="48" spans="1:9" x14ac:dyDescent="0.25">
      <c r="A48">
        <v>32</v>
      </c>
      <c r="B48" t="s">
        <v>5708</v>
      </c>
      <c r="C48" t="s">
        <v>5709</v>
      </c>
      <c r="D48" t="s">
        <v>5648</v>
      </c>
      <c r="E48">
        <v>201409</v>
      </c>
      <c r="F48" t="s">
        <v>16</v>
      </c>
      <c r="G48" t="s">
        <v>16</v>
      </c>
      <c r="H48" t="s">
        <v>16</v>
      </c>
      <c r="I48" t="s">
        <v>6949</v>
      </c>
    </row>
    <row r="49" spans="1:9" x14ac:dyDescent="0.25">
      <c r="A49">
        <v>31</v>
      </c>
      <c r="B49" t="s">
        <v>5710</v>
      </c>
      <c r="C49" t="s">
        <v>5711</v>
      </c>
      <c r="D49" t="s">
        <v>5662</v>
      </c>
      <c r="E49">
        <v>202106</v>
      </c>
      <c r="F49" t="s">
        <v>16</v>
      </c>
      <c r="G49" t="s">
        <v>16</v>
      </c>
      <c r="H49" t="s">
        <v>5654</v>
      </c>
      <c r="I49" t="s">
        <v>6950</v>
      </c>
    </row>
    <row r="50" spans="1:9" x14ac:dyDescent="0.25">
      <c r="A50">
        <v>30</v>
      </c>
      <c r="B50" t="s">
        <v>5710</v>
      </c>
      <c r="C50" t="s">
        <v>5711</v>
      </c>
      <c r="D50" t="s">
        <v>5662</v>
      </c>
      <c r="E50">
        <v>202106</v>
      </c>
      <c r="F50" t="s">
        <v>16</v>
      </c>
      <c r="G50" t="s">
        <v>16</v>
      </c>
      <c r="H50" t="s">
        <v>5650</v>
      </c>
      <c r="I50" t="s">
        <v>6951</v>
      </c>
    </row>
    <row r="51" spans="1:9" x14ac:dyDescent="0.25">
      <c r="A51">
        <v>29</v>
      </c>
      <c r="B51" t="s">
        <v>5712</v>
      </c>
      <c r="C51" t="s">
        <v>5713</v>
      </c>
      <c r="D51" t="s">
        <v>60</v>
      </c>
      <c r="E51">
        <v>202107</v>
      </c>
      <c r="F51" t="s">
        <v>16</v>
      </c>
      <c r="G51" t="s">
        <v>16</v>
      </c>
      <c r="H51" t="s">
        <v>16</v>
      </c>
      <c r="I51" t="s">
        <v>6952</v>
      </c>
    </row>
    <row r="52" spans="1:9" x14ac:dyDescent="0.25">
      <c r="A52">
        <v>28</v>
      </c>
      <c r="B52" t="s">
        <v>5714</v>
      </c>
      <c r="C52" t="s">
        <v>5715</v>
      </c>
      <c r="D52" t="s">
        <v>17</v>
      </c>
      <c r="E52">
        <v>202107</v>
      </c>
      <c r="F52" t="s">
        <v>16</v>
      </c>
      <c r="G52" t="s">
        <v>16</v>
      </c>
      <c r="H52" t="s">
        <v>16</v>
      </c>
      <c r="I52" t="s">
        <v>6953</v>
      </c>
    </row>
    <row r="53" spans="1:9" x14ac:dyDescent="0.25">
      <c r="A53">
        <v>27</v>
      </c>
      <c r="B53" t="s">
        <v>5708</v>
      </c>
      <c r="C53" t="s">
        <v>5709</v>
      </c>
      <c r="D53" t="s">
        <v>5648</v>
      </c>
      <c r="E53">
        <v>202107</v>
      </c>
      <c r="F53" t="s">
        <v>16</v>
      </c>
      <c r="G53" t="s">
        <v>16</v>
      </c>
      <c r="H53" t="s">
        <v>16</v>
      </c>
      <c r="I53" t="s">
        <v>6954</v>
      </c>
    </row>
    <row r="54" spans="1:9" x14ac:dyDescent="0.25">
      <c r="A54">
        <v>26</v>
      </c>
      <c r="B54" t="s">
        <v>5716</v>
      </c>
      <c r="C54" t="s">
        <v>5717</v>
      </c>
      <c r="D54" t="s">
        <v>17</v>
      </c>
      <c r="E54">
        <v>202106</v>
      </c>
      <c r="F54" t="s">
        <v>16</v>
      </c>
      <c r="G54" t="s">
        <v>16</v>
      </c>
      <c r="H54" t="s">
        <v>16</v>
      </c>
      <c r="I54" t="s">
        <v>6955</v>
      </c>
    </row>
    <row r="55" spans="1:9" x14ac:dyDescent="0.25">
      <c r="A55">
        <v>25</v>
      </c>
      <c r="B55" t="s">
        <v>5718</v>
      </c>
      <c r="C55" t="s">
        <v>5719</v>
      </c>
      <c r="D55" t="s">
        <v>5662</v>
      </c>
      <c r="E55">
        <v>202107</v>
      </c>
      <c r="F55" t="s">
        <v>210</v>
      </c>
      <c r="G55" t="s">
        <v>16</v>
      </c>
      <c r="H55" t="s">
        <v>16</v>
      </c>
      <c r="I55" t="s">
        <v>6956</v>
      </c>
    </row>
    <row r="56" spans="1:9" x14ac:dyDescent="0.25">
      <c r="A56">
        <v>24</v>
      </c>
      <c r="B56" t="s">
        <v>2835</v>
      </c>
      <c r="C56" t="s">
        <v>5720</v>
      </c>
      <c r="D56" t="s">
        <v>5653</v>
      </c>
      <c r="E56">
        <v>201911</v>
      </c>
      <c r="F56" t="s">
        <v>16</v>
      </c>
      <c r="G56" t="s">
        <v>16</v>
      </c>
      <c r="H56" t="s">
        <v>5654</v>
      </c>
      <c r="I56" t="s">
        <v>6957</v>
      </c>
    </row>
    <row r="57" spans="1:9" x14ac:dyDescent="0.25">
      <c r="A57">
        <v>23</v>
      </c>
      <c r="B57" t="s">
        <v>2835</v>
      </c>
      <c r="C57" t="s">
        <v>5720</v>
      </c>
      <c r="D57" t="s">
        <v>5653</v>
      </c>
      <c r="E57">
        <v>201911</v>
      </c>
      <c r="F57" t="s">
        <v>16</v>
      </c>
      <c r="G57" t="s">
        <v>16</v>
      </c>
      <c r="H57" t="s">
        <v>5650</v>
      </c>
      <c r="I57" t="s">
        <v>6958</v>
      </c>
    </row>
    <row r="58" spans="1:9" x14ac:dyDescent="0.25">
      <c r="A58">
        <v>22</v>
      </c>
      <c r="B58" t="s">
        <v>3135</v>
      </c>
      <c r="C58" t="s">
        <v>5721</v>
      </c>
      <c r="D58" t="s">
        <v>5649</v>
      </c>
      <c r="E58">
        <v>201710</v>
      </c>
      <c r="F58" t="s">
        <v>16</v>
      </c>
      <c r="G58" t="s">
        <v>16</v>
      </c>
      <c r="H58" t="s">
        <v>5650</v>
      </c>
      <c r="I58" t="s">
        <v>6959</v>
      </c>
    </row>
    <row r="59" spans="1:9" x14ac:dyDescent="0.25">
      <c r="A59">
        <v>21</v>
      </c>
      <c r="B59" t="s">
        <v>3135</v>
      </c>
      <c r="C59" t="s">
        <v>5721</v>
      </c>
      <c r="D59" t="s">
        <v>5649</v>
      </c>
      <c r="E59">
        <v>201710</v>
      </c>
      <c r="F59" t="s">
        <v>16</v>
      </c>
      <c r="G59" t="s">
        <v>16</v>
      </c>
      <c r="H59" t="s">
        <v>5654</v>
      </c>
      <c r="I59" t="s">
        <v>6960</v>
      </c>
    </row>
    <row r="60" spans="1:9" x14ac:dyDescent="0.25">
      <c r="A60">
        <v>20</v>
      </c>
      <c r="B60" t="s">
        <v>811</v>
      </c>
      <c r="C60" t="s">
        <v>5722</v>
      </c>
      <c r="D60" t="s">
        <v>5653</v>
      </c>
      <c r="E60">
        <v>202107</v>
      </c>
      <c r="F60" t="s">
        <v>16</v>
      </c>
      <c r="G60" t="s">
        <v>513</v>
      </c>
      <c r="H60" t="s">
        <v>16</v>
      </c>
      <c r="I60" t="s">
        <v>6961</v>
      </c>
    </row>
    <row r="61" spans="1:9" x14ac:dyDescent="0.25">
      <c r="A61">
        <v>19</v>
      </c>
      <c r="B61" t="s">
        <v>5723</v>
      </c>
      <c r="C61" t="s">
        <v>5724</v>
      </c>
      <c r="D61" t="s">
        <v>5664</v>
      </c>
      <c r="E61">
        <v>201609</v>
      </c>
      <c r="F61" t="s">
        <v>16</v>
      </c>
      <c r="G61" t="s">
        <v>16</v>
      </c>
      <c r="H61" t="s">
        <v>16</v>
      </c>
      <c r="I61" t="s">
        <v>6962</v>
      </c>
    </row>
    <row r="62" spans="1:9" x14ac:dyDescent="0.25">
      <c r="A62">
        <v>18</v>
      </c>
      <c r="B62" t="s">
        <v>5725</v>
      </c>
      <c r="C62" t="s">
        <v>5726</v>
      </c>
      <c r="D62" t="s">
        <v>60</v>
      </c>
      <c r="E62">
        <v>2021</v>
      </c>
      <c r="F62" t="s">
        <v>16</v>
      </c>
      <c r="G62" t="s">
        <v>16</v>
      </c>
      <c r="H62" t="s">
        <v>16</v>
      </c>
      <c r="I62" t="s">
        <v>6963</v>
      </c>
    </row>
    <row r="63" spans="1:9" x14ac:dyDescent="0.25">
      <c r="A63">
        <v>17</v>
      </c>
      <c r="B63" t="s">
        <v>5727</v>
      </c>
      <c r="C63" t="s">
        <v>5728</v>
      </c>
      <c r="D63" t="s">
        <v>5662</v>
      </c>
      <c r="E63">
        <v>202106</v>
      </c>
      <c r="F63" t="s">
        <v>16</v>
      </c>
      <c r="G63" t="s">
        <v>16</v>
      </c>
      <c r="H63" t="s">
        <v>5650</v>
      </c>
      <c r="I63" t="s">
        <v>6964</v>
      </c>
    </row>
    <row r="64" spans="1:9" x14ac:dyDescent="0.25">
      <c r="A64">
        <v>16</v>
      </c>
      <c r="B64" t="s">
        <v>5727</v>
      </c>
      <c r="C64" t="s">
        <v>5728</v>
      </c>
      <c r="D64" t="s">
        <v>5662</v>
      </c>
      <c r="E64">
        <v>202106</v>
      </c>
      <c r="F64" t="s">
        <v>16</v>
      </c>
      <c r="G64" t="s">
        <v>16</v>
      </c>
      <c r="H64" t="s">
        <v>5654</v>
      </c>
      <c r="I64" t="s">
        <v>6965</v>
      </c>
    </row>
    <row r="65" spans="1:9" x14ac:dyDescent="0.25">
      <c r="A65">
        <v>15</v>
      </c>
      <c r="B65" t="s">
        <v>5729</v>
      </c>
      <c r="C65" t="s">
        <v>5730</v>
      </c>
      <c r="D65" t="s">
        <v>60</v>
      </c>
      <c r="E65">
        <v>202107</v>
      </c>
      <c r="F65" t="s">
        <v>16</v>
      </c>
      <c r="G65" t="s">
        <v>16</v>
      </c>
      <c r="H65" t="s">
        <v>16</v>
      </c>
      <c r="I65" t="s">
        <v>6966</v>
      </c>
    </row>
    <row r="66" spans="1:9" x14ac:dyDescent="0.25">
      <c r="A66">
        <v>14</v>
      </c>
      <c r="B66" t="s">
        <v>5731</v>
      </c>
      <c r="C66" t="s">
        <v>5732</v>
      </c>
      <c r="D66" t="s">
        <v>5664</v>
      </c>
      <c r="E66">
        <v>202202</v>
      </c>
      <c r="F66" t="s">
        <v>16</v>
      </c>
      <c r="G66" t="s">
        <v>16</v>
      </c>
      <c r="H66" t="s">
        <v>16</v>
      </c>
      <c r="I66" t="s">
        <v>6967</v>
      </c>
    </row>
    <row r="67" spans="1:9" x14ac:dyDescent="0.25">
      <c r="A67">
        <v>13</v>
      </c>
      <c r="B67" t="s">
        <v>5733</v>
      </c>
      <c r="C67" t="s">
        <v>5734</v>
      </c>
      <c r="D67" t="s">
        <v>5662</v>
      </c>
      <c r="E67">
        <v>201802</v>
      </c>
      <c r="F67" t="s">
        <v>16</v>
      </c>
      <c r="G67" t="s">
        <v>16</v>
      </c>
      <c r="H67" t="s">
        <v>16</v>
      </c>
      <c r="I67" t="s">
        <v>6968</v>
      </c>
    </row>
    <row r="68" spans="1:9" x14ac:dyDescent="0.25">
      <c r="A68">
        <v>12</v>
      </c>
      <c r="B68" t="s">
        <v>5735</v>
      </c>
      <c r="C68" t="s">
        <v>5736</v>
      </c>
      <c r="D68" t="s">
        <v>5662</v>
      </c>
      <c r="E68">
        <v>202106</v>
      </c>
      <c r="F68" t="s">
        <v>16</v>
      </c>
      <c r="G68" t="s">
        <v>92</v>
      </c>
      <c r="H68" t="s">
        <v>16</v>
      </c>
      <c r="I68" t="s">
        <v>6969</v>
      </c>
    </row>
    <row r="69" spans="1:9" x14ac:dyDescent="0.25">
      <c r="A69">
        <v>11</v>
      </c>
      <c r="B69" t="s">
        <v>5737</v>
      </c>
      <c r="C69" t="s">
        <v>5738</v>
      </c>
      <c r="D69" t="s">
        <v>5662</v>
      </c>
      <c r="E69">
        <v>201802</v>
      </c>
      <c r="F69" t="s">
        <v>16</v>
      </c>
      <c r="G69" t="s">
        <v>16</v>
      </c>
      <c r="H69" t="s">
        <v>16</v>
      </c>
      <c r="I69" t="s">
        <v>6970</v>
      </c>
    </row>
    <row r="70" spans="1:9" x14ac:dyDescent="0.25">
      <c r="A70">
        <v>10</v>
      </c>
      <c r="B70" t="s">
        <v>5739</v>
      </c>
      <c r="C70" t="s">
        <v>5740</v>
      </c>
      <c r="D70" t="s">
        <v>60</v>
      </c>
      <c r="E70">
        <v>202011</v>
      </c>
      <c r="F70" t="s">
        <v>16</v>
      </c>
      <c r="G70" t="s">
        <v>16</v>
      </c>
      <c r="H70" t="s">
        <v>16</v>
      </c>
      <c r="I70" t="s">
        <v>6971</v>
      </c>
    </row>
    <row r="71" spans="1:9" x14ac:dyDescent="0.25">
      <c r="A71">
        <v>9</v>
      </c>
      <c r="B71" t="s">
        <v>5741</v>
      </c>
      <c r="C71" t="s">
        <v>5742</v>
      </c>
      <c r="D71" t="s">
        <v>5662</v>
      </c>
      <c r="E71">
        <v>202107</v>
      </c>
      <c r="F71" t="s">
        <v>16</v>
      </c>
      <c r="G71" t="s">
        <v>16</v>
      </c>
      <c r="H71" t="s">
        <v>16</v>
      </c>
      <c r="I71" t="s">
        <v>6972</v>
      </c>
    </row>
    <row r="72" spans="1:9" x14ac:dyDescent="0.25">
      <c r="A72">
        <v>8</v>
      </c>
      <c r="B72" t="s">
        <v>5743</v>
      </c>
      <c r="C72" t="s">
        <v>5744</v>
      </c>
      <c r="D72" t="s">
        <v>5662</v>
      </c>
      <c r="E72">
        <v>2021</v>
      </c>
      <c r="F72" t="s">
        <v>16</v>
      </c>
      <c r="G72" t="s">
        <v>16</v>
      </c>
      <c r="H72" t="s">
        <v>5657</v>
      </c>
      <c r="I72" t="s">
        <v>6973</v>
      </c>
    </row>
    <row r="73" spans="1:9" x14ac:dyDescent="0.25">
      <c r="A73">
        <v>7</v>
      </c>
      <c r="B73" t="s">
        <v>5745</v>
      </c>
      <c r="C73" t="s">
        <v>5746</v>
      </c>
      <c r="D73" t="s">
        <v>5653</v>
      </c>
      <c r="E73">
        <v>202107</v>
      </c>
      <c r="F73" t="s">
        <v>16</v>
      </c>
      <c r="G73" t="s">
        <v>16</v>
      </c>
      <c r="H73" t="s">
        <v>16</v>
      </c>
      <c r="I73" t="s">
        <v>6974</v>
      </c>
    </row>
    <row r="74" spans="1:9" x14ac:dyDescent="0.25">
      <c r="A74">
        <v>6</v>
      </c>
      <c r="B74" t="s">
        <v>5747</v>
      </c>
      <c r="C74" t="s">
        <v>5748</v>
      </c>
      <c r="D74" t="s">
        <v>17</v>
      </c>
      <c r="E74">
        <v>202106</v>
      </c>
      <c r="F74" t="s">
        <v>16</v>
      </c>
      <c r="G74" t="s">
        <v>16</v>
      </c>
      <c r="H74" t="s">
        <v>5654</v>
      </c>
      <c r="I74" t="s">
        <v>6975</v>
      </c>
    </row>
    <row r="75" spans="1:9" x14ac:dyDescent="0.25">
      <c r="A75">
        <v>5</v>
      </c>
      <c r="B75" t="s">
        <v>5747</v>
      </c>
      <c r="C75" t="s">
        <v>5748</v>
      </c>
      <c r="D75" t="s">
        <v>17</v>
      </c>
      <c r="E75">
        <v>202106</v>
      </c>
      <c r="F75" t="s">
        <v>16</v>
      </c>
      <c r="G75" t="s">
        <v>16</v>
      </c>
      <c r="H75" t="s">
        <v>5650</v>
      </c>
      <c r="I75" t="s">
        <v>6976</v>
      </c>
    </row>
    <row r="76" spans="1:9" x14ac:dyDescent="0.25">
      <c r="A76">
        <v>4</v>
      </c>
      <c r="B76" t="s">
        <v>5749</v>
      </c>
      <c r="C76" t="s">
        <v>5750</v>
      </c>
      <c r="D76" t="s">
        <v>17</v>
      </c>
      <c r="E76">
        <v>202107</v>
      </c>
      <c r="F76" t="s">
        <v>16</v>
      </c>
      <c r="G76" t="s">
        <v>16</v>
      </c>
      <c r="H76" t="s">
        <v>16</v>
      </c>
      <c r="I76" t="s">
        <v>6977</v>
      </c>
    </row>
    <row r="77" spans="1:9" x14ac:dyDescent="0.25">
      <c r="A77">
        <v>3</v>
      </c>
      <c r="B77" t="s">
        <v>2527</v>
      </c>
      <c r="C77" t="s">
        <v>5671</v>
      </c>
      <c r="D77" t="s">
        <v>5653</v>
      </c>
      <c r="E77">
        <v>202106</v>
      </c>
      <c r="F77" t="s">
        <v>3769</v>
      </c>
      <c r="G77" t="s">
        <v>513</v>
      </c>
      <c r="H77" t="s">
        <v>16</v>
      </c>
      <c r="I77" t="s">
        <v>6978</v>
      </c>
    </row>
    <row r="78" spans="1:9" x14ac:dyDescent="0.25">
      <c r="A78">
        <v>2</v>
      </c>
      <c r="B78" t="s">
        <v>2527</v>
      </c>
      <c r="C78" t="s">
        <v>5671</v>
      </c>
      <c r="D78" t="s">
        <v>5653</v>
      </c>
      <c r="E78">
        <v>202202</v>
      </c>
      <c r="F78" t="s">
        <v>16</v>
      </c>
      <c r="G78" t="s">
        <v>16</v>
      </c>
      <c r="H78" t="s">
        <v>16</v>
      </c>
      <c r="I78" t="s">
        <v>6979</v>
      </c>
    </row>
    <row r="79" spans="1:9" x14ac:dyDescent="0.25">
      <c r="A79">
        <v>1</v>
      </c>
      <c r="B79" t="s">
        <v>5751</v>
      </c>
      <c r="C79" t="s">
        <v>5752</v>
      </c>
      <c r="D79" t="s">
        <v>260</v>
      </c>
      <c r="E79">
        <v>202107</v>
      </c>
      <c r="F79" t="s">
        <v>16</v>
      </c>
      <c r="G79" t="s">
        <v>16</v>
      </c>
      <c r="H79" t="s">
        <v>16</v>
      </c>
      <c r="I79" t="s">
        <v>6980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F7BC9-6C0D-4518-8A36-99CC8D61D504}">
  <sheetPr codeName="Sheet4"/>
  <dimension ref="A1:V300"/>
  <sheetViews>
    <sheetView topLeftCell="B1" zoomScaleNormal="100" workbookViewId="0">
      <selection activeCell="C12" sqref="C12"/>
    </sheetView>
  </sheetViews>
  <sheetFormatPr defaultColWidth="8.88671875" defaultRowHeight="14.25" customHeight="1" x14ac:dyDescent="0.25"/>
  <cols>
    <col min="1" max="1" width="8.33203125" style="24" bestFit="1" customWidth="1"/>
    <col min="2" max="2" width="9.33203125" style="4" bestFit="1" customWidth="1"/>
    <col min="3" max="3" width="21.33203125" style="4" bestFit="1" customWidth="1"/>
    <col min="4" max="4" width="11" style="4" bestFit="1" customWidth="1"/>
    <col min="5" max="6" width="14.33203125" style="4" bestFit="1" customWidth="1"/>
    <col min="7" max="7" width="7.6640625" style="4" bestFit="1" customWidth="1"/>
    <col min="8" max="8" width="14.44140625" style="4" bestFit="1" customWidth="1"/>
    <col min="9" max="9" width="7.21875" style="4" bestFit="1" customWidth="1"/>
    <col min="10" max="10" width="7.6640625" style="4" bestFit="1" customWidth="1"/>
    <col min="11" max="11" width="7" style="26" bestFit="1" customWidth="1"/>
    <col min="12" max="12" width="11" style="25" bestFit="1" customWidth="1"/>
    <col min="13" max="13" width="7.6640625" style="4" bestFit="1" customWidth="1"/>
    <col min="14" max="14" width="10.109375" style="4" bestFit="1" customWidth="1"/>
    <col min="15" max="16" width="7.6640625" style="4" bestFit="1" customWidth="1"/>
    <col min="17" max="17" width="15.21875" style="26" bestFit="1" customWidth="1"/>
    <col min="18" max="20" width="0.88671875" style="4" customWidth="1"/>
    <col min="21" max="21" width="21" style="4" customWidth="1"/>
    <col min="22" max="16384" width="8.88671875" style="4"/>
  </cols>
  <sheetData>
    <row r="1" spans="1:22" s="10" customFormat="1" ht="21" customHeight="1" thickTop="1" thickBot="1" x14ac:dyDescent="0.3">
      <c r="A1" s="12" t="s">
        <v>0</v>
      </c>
      <c r="B1" s="13" t="s">
        <v>1</v>
      </c>
      <c r="C1" s="13" t="s">
        <v>109</v>
      </c>
      <c r="D1" s="13" t="s">
        <v>124</v>
      </c>
      <c r="E1" s="13" t="s">
        <v>2053</v>
      </c>
      <c r="F1" s="13" t="s">
        <v>1922</v>
      </c>
      <c r="G1" s="13" t="s">
        <v>2</v>
      </c>
      <c r="H1" s="14" t="s">
        <v>101</v>
      </c>
      <c r="I1" s="14" t="s">
        <v>3</v>
      </c>
      <c r="J1" s="13" t="s">
        <v>4</v>
      </c>
      <c r="K1" s="15" t="s">
        <v>5</v>
      </c>
      <c r="L1" s="13" t="s">
        <v>1920</v>
      </c>
      <c r="M1" s="13" t="s">
        <v>6</v>
      </c>
      <c r="N1" s="13" t="s">
        <v>7</v>
      </c>
      <c r="O1" s="27" t="s">
        <v>8</v>
      </c>
      <c r="P1" s="27" t="s">
        <v>9</v>
      </c>
      <c r="Q1" s="16" t="s">
        <v>1921</v>
      </c>
      <c r="R1" s="17"/>
      <c r="U1" s="18" t="s">
        <v>4826</v>
      </c>
      <c r="V1" s="17"/>
    </row>
    <row r="2" spans="1:22" ht="17.45" customHeight="1" thickTop="1" x14ac:dyDescent="0.25">
      <c r="A2" s="19">
        <f>ROW()-ROW(tbl_ftz[[#Headers],[Index]])</f>
        <v>1</v>
      </c>
      <c r="B2" s="20" t="str">
        <f ca="1">IFERROR(IF(INDIRECT(ADDRESS(ROW(FTZ_load[#Headers])+tbl_ftz[[#This Row],[Index]],MATCH(tbl_ftz[[#Headers],[定价日]],FTZ_load[#Headers],0),1,1,"FTZ_load"),TRUE)=0,"",INDIRECT(ADDRESS(ROW(FTZ_load[#Headers])+tbl_ftz[[#This Row],[Index]],MATCH(tbl_ftz[[#Headers],[定价日]],FTZ_load[#Headers],0),1,1,"FTZ_load"),TRUE)),"")</f>
        <v/>
      </c>
      <c r="C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 s="23" t="str">
        <f ca="1">IFERROR(IF(INDIRECT(ADDRESS(ROW(FTZ_load[#Headers])+tbl_ftz[[#This Row],[Index]],MATCH(tbl_ftz[[#Headers],[发行评级]],FTZ_load[#Headers],0),1,1,"FTZ_load"),TRUE)=0,"",INDIRECT(ADDRESS(ROW(FTZ_load[#Headers])+tbl_ftz[[#This Row],[Index]],MATCH(tbl_ftz[[#Headers],[发行评级]],FTZ_load[#Headers],0),1,1,"FTZ_load"),TRUE)),"")</f>
        <v/>
      </c>
      <c r="E2" s="23" t="str">
        <f ca="1">IFERROR(IF(INDIRECT(ADDRESS(ROW(FTZ_load[#Headers])+tbl_ftz[[#This Row],[Index]],MATCH(tbl_ftz[[#Headers],[主体评级]],FTZ_load[#Headers],0),1,1,"FTZ_load"),TRUE)=0,"",INDIRECT(ADDRESS(ROW(FTZ_load[#Headers])+tbl_ftz[[#This Row],[Index]],MATCH(tbl_ftz[[#Headers],[主体评级]],FTZ_load[#Headers],0),1,1,"FTZ_load"),TRUE)),"")</f>
        <v/>
      </c>
      <c r="F2" s="23" t="str">
        <f ca="1">IFERROR(IF(INDIRECT(ADDRESS(ROW(FTZ_load[#Headers])+tbl_ftz[[#This Row],[Index]],MATCH(tbl_ftz[[#Headers],[境内主体评级]],FTZ_load[#Headers],0),1,1,"FTZ_load"),TRUE)=0,"",INDIRECT(ADDRESS(ROW(FTZ_load[#Headers])+tbl_ftz[[#This Row],[Index]],MATCH(tbl_ftz[[#Headers],[境内主体评级]],FTZ_load[#Headers],0),1,1,"FTZ_load"),TRUE)),"")</f>
        <v/>
      </c>
      <c r="G2" s="23" t="str">
        <f ca="1">IFERROR(IF(INDIRECT(ADDRESS(ROW(FTZ_load[#Headers])+tbl_ftz[[#This Row],[Index]],MATCH(tbl_ftz[[#Headers],[货币]],FTZ_load[#Headers],0),1,1,"FTZ_load"),TRUE)=0,"",INDIRECT(ADDRESS(ROW(FTZ_load[#Headers])+tbl_ftz[[#This Row],[Index]],MATCH(tbl_ftz[[#Headers],[货币]],FTZ_load[#Headers],0),1,1,"FTZ_load"),TRUE)),"")</f>
        <v/>
      </c>
      <c r="H2" s="28" t="str">
        <f ca="1">IFERROR(IF(INDIRECT(ADDRESS(ROW(FTZ_load[#Headers])+tbl_ftz[[#This Row],[Index]],MATCH(tbl_ftz[[#Headers],[发行规模(亿)]],FTZ_load[#Headers],0),1,1,"FTZ_load"),TRUE)=0,"",INDIRECT(ADDRESS(ROW(FTZ_load[#Headers])+tbl_ftz[[#This Row],[Index]],MATCH(tbl_ftz[[#Headers],[发行规模(亿)]],FTZ_load[#Headers],0),1,1,"FTZ_load"),TRUE)),"")</f>
        <v/>
      </c>
      <c r="I2" s="23" t="str">
        <f ca="1">IFERROR(IF(INDIRECT(ADDRESS(ROW(FTZ_load[#Headers])+tbl_ftz[[#This Row],[Index]],MATCH(tbl_ftz[[#Headers],[年期]],FTZ_load[#Headers],0),1,1,"FTZ_load"),TRUE)=0,"",INDIRECT(ADDRESS(ROW(FTZ_load[#Headers])+tbl_ftz[[#This Row],[Index]],MATCH(tbl_ftz[[#Headers],[年期]],FTZ_load[#Headers],0),1,1,"FTZ_load"),TRUE)),"")</f>
        <v/>
      </c>
      <c r="J2" s="23" t="str">
        <f ca="1">IFERROR(IF(INDIRECT(ADDRESS(ROW(FTZ_load[#Headers])+tbl_ftz[[#This Row],[Index]],MATCH(tbl_ftz[[#Headers],[票息]],FTZ_load[#Headers],0),1,1,"FTZ_load"),TRUE)=0,"",INDIRECT(ADDRESS(ROW(FTZ_load[#Headers])+tbl_ftz[[#This Row],[Index]],MATCH(tbl_ftz[[#Headers],[票息]],FTZ_load[#Headers],0),1,1,"FTZ_load"),TRUE)),"")</f>
        <v/>
      </c>
      <c r="K2" s="23" t="str">
        <f ca="1">IFERROR(IF(INDIRECT(ADDRESS(ROW(FTZ_load[#Headers])+tbl_ftz[[#This Row],[Index]],MATCH(tbl_ftz[[#Headers],[IPG]],FTZ_load[#Headers],0),1,1,"FTZ_load"),TRUE)=0,"",INDIRECT(ADDRESS(ROW(FTZ_load[#Headers])+tbl_ftz[[#This Row],[Index]],MATCH(tbl_ftz[[#Headers],[IPG]],FTZ_load[#Headers],0),1,1,"FTZ_load"),TRUE)),"")</f>
        <v/>
      </c>
      <c r="L2" s="23" t="str">
        <f ca="1">IFERROR(IF(INDIRECT(ADDRESS(ROW(FTZ_load[#Headers])+tbl_ftz[[#This Row],[Index]],MATCH(tbl_ftz[[#Headers],[收窄基点]],FTZ_load[#Headers],0),1,1,"FTZ_load"),TRUE)=0,"",INDIRECT(ADDRESS(ROW(FTZ_load[#Headers])+tbl_ftz[[#This Row],[Index]],MATCH(tbl_ftz[[#Headers],[收窄基点]],FTZ_load[#Headers],0),1,1,"FTZ_load"),TRUE)),"")</f>
        <v/>
      </c>
      <c r="M2" s="22" t="str">
        <f ca="1">IFERROR(IF(INDIRECT(ADDRESS(ROW(FTZ_load[#Headers])+tbl_ftz[[#This Row],[Index]],MATCH(tbl_ftz[[#Headers],[结构]],FTZ_load[#Headers],0),1,1,"FTZ_load"),TRUE)=0,"",INDIRECT(ADDRESS(ROW(FTZ_load[#Headers])+tbl_ftz[[#This Row],[Index]],MATCH(tbl_ftz[[#Headers],[结构]],FTZ_load[#Headers],0),1,1,"FTZ_load"),TRUE)),"")</f>
        <v/>
      </c>
      <c r="N2" s="22" t="str">
        <f ca="1">IFERROR(IF(INDIRECT(ADDRESS(ROW(FTZ_load[#Headers])+tbl_ftz[[#This Row],[Index]],MATCH(tbl_ftz[[#Headers],[主题]],FTZ_load[#Headers],0),1,1,"FTZ_load"),TRUE)=0,"",INDIRECT(ADDRESS(ROW(FTZ_load[#Headers])+tbl_ftz[[#This Row],[Index]],MATCH(tbl_ftz[[#Headers],[主题]],FTZ_load[#Headers],0),1,1,"FTZ_load"),TRUE)),"")</f>
        <v/>
      </c>
      <c r="O2" s="22" t="str">
        <f ca="1">IFERROR(IF(INDIRECT(ADDRESS(ROW(FTZ_load[#Headers])+tbl_ftz[[#This Row],[Index]],MATCH(tbl_ftz[[#Headers],[行业]],FTZ_load[#Headers],0),1,1,"FTZ_load"),TRUE)=0,"",INDIRECT(ADDRESS(ROW(FTZ_load[#Headers])+tbl_ftz[[#This Row],[Index]],MATCH(tbl_ftz[[#Headers],[行业]],FTZ_load[#Headers],0),1,1,"FTZ_load"),TRUE)),"")</f>
        <v/>
      </c>
      <c r="P2" s="22" t="str">
        <f ca="1">IFERROR(IF(INDIRECT(ADDRESS(ROW(FTZ_load[#Headers])+tbl_ftz[[#This Row],[Index]],MATCH(tbl_ftz[[#Headers],[地区]],FTZ_load[#Headers],0),1,1,"FTZ_load"),TRUE)=0,"",INDIRECT(ADDRESS(ROW(FTZ_load[#Headers])+tbl_ftz[[#This Row],[Index]],MATCH(tbl_ftz[[#Headers],[地区]],FTZ_load[#Headers],0),1,1,"FTZ_load"),TRUE)),"")</f>
        <v/>
      </c>
      <c r="Q2" s="19" t="str">
        <f ca="1">IFERROR(IF(INDIRECT(ADDRESS(ROW(FTZ_load[#Headers])+tbl_ftz[[#This Row],[Index]],MATCH(tbl_ftz[[#Headers],[BOCOM_DEAL?]],FTZ_load[#Headers],0),1,1,"FTZ_load"),TRUE)=0,"",INDIRECT(ADDRESS(ROW(FTZ_load[#Headers])+tbl_ftz[[#This Row],[Index]],MATCH(tbl_ftz[[#Headers],[BOCOM_DEAL?]],FTZ_load[#Headers],0),1,1,"FTZ_load"),TRUE)),"")</f>
        <v/>
      </c>
    </row>
    <row r="3" spans="1:22" ht="17.45" customHeight="1" x14ac:dyDescent="0.25">
      <c r="A3" s="19">
        <f>ROW()-ROW(tbl_ftz[[#Headers],[Index]])</f>
        <v>2</v>
      </c>
      <c r="B3" s="20" t="str">
        <f ca="1">IFERROR(IF(INDIRECT(ADDRESS(ROW(FTZ_load[#Headers])+tbl_ftz[[#This Row],[Index]],MATCH(tbl_ftz[[#Headers],[定价日]],FTZ_load[#Headers],0),1,1,"FTZ_load"),TRUE)=0,"",INDIRECT(ADDRESS(ROW(FTZ_load[#Headers])+tbl_ftz[[#This Row],[Index]],MATCH(tbl_ftz[[#Headers],[定价日]],FTZ_load[#Headers],0),1,1,"FTZ_load"),TRUE)),"")</f>
        <v/>
      </c>
      <c r="C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 s="23" t="str">
        <f ca="1">IFERROR(IF(INDIRECT(ADDRESS(ROW(FTZ_load[#Headers])+tbl_ftz[[#This Row],[Index]],MATCH(tbl_ftz[[#Headers],[发行评级]],FTZ_load[#Headers],0),1,1,"FTZ_load"),TRUE)=0,"",INDIRECT(ADDRESS(ROW(FTZ_load[#Headers])+tbl_ftz[[#This Row],[Index]],MATCH(tbl_ftz[[#Headers],[发行评级]],FTZ_load[#Headers],0),1,1,"FTZ_load"),TRUE)),"")</f>
        <v/>
      </c>
      <c r="E3" s="23" t="str">
        <f ca="1">IFERROR(IF(INDIRECT(ADDRESS(ROW(FTZ_load[#Headers])+tbl_ftz[[#This Row],[Index]],MATCH(tbl_ftz[[#Headers],[主体评级]],FTZ_load[#Headers],0),1,1,"FTZ_load"),TRUE)=0,"",INDIRECT(ADDRESS(ROW(FTZ_load[#Headers])+tbl_ftz[[#This Row],[Index]],MATCH(tbl_ftz[[#Headers],[主体评级]],FTZ_load[#Headers],0),1,1,"FTZ_load"),TRUE)),"")</f>
        <v/>
      </c>
      <c r="F3" s="23" t="str">
        <f ca="1">IFERROR(IF(INDIRECT(ADDRESS(ROW(FTZ_load[#Headers])+tbl_ftz[[#This Row],[Index]],MATCH(tbl_ftz[[#Headers],[境内主体评级]],FTZ_load[#Headers],0),1,1,"FTZ_load"),TRUE)=0,"",INDIRECT(ADDRESS(ROW(FTZ_load[#Headers])+tbl_ftz[[#This Row],[Index]],MATCH(tbl_ftz[[#Headers],[境内主体评级]],FTZ_load[#Headers],0),1,1,"FTZ_load"),TRUE)),"")</f>
        <v/>
      </c>
      <c r="G3" s="23" t="str">
        <f ca="1">IFERROR(IF(INDIRECT(ADDRESS(ROW(FTZ_load[#Headers])+tbl_ftz[[#This Row],[Index]],MATCH(tbl_ftz[[#Headers],[货币]],FTZ_load[#Headers],0),1,1,"FTZ_load"),TRUE)=0,"",INDIRECT(ADDRESS(ROW(FTZ_load[#Headers])+tbl_ftz[[#This Row],[Index]],MATCH(tbl_ftz[[#Headers],[货币]],FTZ_load[#Headers],0),1,1,"FTZ_load"),TRUE)),"")</f>
        <v/>
      </c>
      <c r="H3" s="28" t="str">
        <f ca="1">IFERROR(IF(INDIRECT(ADDRESS(ROW(FTZ_load[#Headers])+tbl_ftz[[#This Row],[Index]],MATCH(tbl_ftz[[#Headers],[发行规模(亿)]],FTZ_load[#Headers],0),1,1,"FTZ_load"),TRUE)=0,"",INDIRECT(ADDRESS(ROW(FTZ_load[#Headers])+tbl_ftz[[#This Row],[Index]],MATCH(tbl_ftz[[#Headers],[发行规模(亿)]],FTZ_load[#Headers],0),1,1,"FTZ_load"),TRUE)),"")</f>
        <v/>
      </c>
      <c r="I3" s="23" t="str">
        <f ca="1">IFERROR(IF(INDIRECT(ADDRESS(ROW(FTZ_load[#Headers])+tbl_ftz[[#This Row],[Index]],MATCH(tbl_ftz[[#Headers],[年期]],FTZ_load[#Headers],0),1,1,"FTZ_load"),TRUE)=0,"",INDIRECT(ADDRESS(ROW(FTZ_load[#Headers])+tbl_ftz[[#This Row],[Index]],MATCH(tbl_ftz[[#Headers],[年期]],FTZ_load[#Headers],0),1,1,"FTZ_load"),TRUE)),"")</f>
        <v/>
      </c>
      <c r="J3" s="23" t="str">
        <f ca="1">IFERROR(IF(INDIRECT(ADDRESS(ROW(FTZ_load[#Headers])+tbl_ftz[[#This Row],[Index]],MATCH(tbl_ftz[[#Headers],[票息]],FTZ_load[#Headers],0),1,1,"FTZ_load"),TRUE)=0,"",INDIRECT(ADDRESS(ROW(FTZ_load[#Headers])+tbl_ftz[[#This Row],[Index]],MATCH(tbl_ftz[[#Headers],[票息]],FTZ_load[#Headers],0),1,1,"FTZ_load"),TRUE)),"")</f>
        <v/>
      </c>
      <c r="K3" s="23" t="str">
        <f ca="1">IFERROR(IF(INDIRECT(ADDRESS(ROW(FTZ_load[#Headers])+tbl_ftz[[#This Row],[Index]],MATCH(tbl_ftz[[#Headers],[IPG]],FTZ_load[#Headers],0),1,1,"FTZ_load"),TRUE)=0,"",INDIRECT(ADDRESS(ROW(FTZ_load[#Headers])+tbl_ftz[[#This Row],[Index]],MATCH(tbl_ftz[[#Headers],[IPG]],FTZ_load[#Headers],0),1,1,"FTZ_load"),TRUE)),"")</f>
        <v/>
      </c>
      <c r="L3" s="23" t="str">
        <f ca="1">IFERROR(IF(INDIRECT(ADDRESS(ROW(FTZ_load[#Headers])+tbl_ftz[[#This Row],[Index]],MATCH(tbl_ftz[[#Headers],[收窄基点]],FTZ_load[#Headers],0),1,1,"FTZ_load"),TRUE)=0,"",INDIRECT(ADDRESS(ROW(FTZ_load[#Headers])+tbl_ftz[[#This Row],[Index]],MATCH(tbl_ftz[[#Headers],[收窄基点]],FTZ_load[#Headers],0),1,1,"FTZ_load"),TRUE)),"")</f>
        <v/>
      </c>
      <c r="M3" s="22" t="str">
        <f ca="1">IFERROR(IF(INDIRECT(ADDRESS(ROW(FTZ_load[#Headers])+tbl_ftz[[#This Row],[Index]],MATCH(tbl_ftz[[#Headers],[结构]],FTZ_load[#Headers],0),1,1,"FTZ_load"),TRUE)=0,"",INDIRECT(ADDRESS(ROW(FTZ_load[#Headers])+tbl_ftz[[#This Row],[Index]],MATCH(tbl_ftz[[#Headers],[结构]],FTZ_load[#Headers],0),1,1,"FTZ_load"),TRUE)),"")</f>
        <v/>
      </c>
      <c r="N3" s="22" t="str">
        <f ca="1">IFERROR(IF(INDIRECT(ADDRESS(ROW(FTZ_load[#Headers])+tbl_ftz[[#This Row],[Index]],MATCH(tbl_ftz[[#Headers],[主题]],FTZ_load[#Headers],0),1,1,"FTZ_load"),TRUE)=0,"",INDIRECT(ADDRESS(ROW(FTZ_load[#Headers])+tbl_ftz[[#This Row],[Index]],MATCH(tbl_ftz[[#Headers],[主题]],FTZ_load[#Headers],0),1,1,"FTZ_load"),TRUE)),"")</f>
        <v/>
      </c>
      <c r="O3" s="22" t="str">
        <f ca="1">IFERROR(IF(INDIRECT(ADDRESS(ROW(FTZ_load[#Headers])+tbl_ftz[[#This Row],[Index]],MATCH(tbl_ftz[[#Headers],[行业]],FTZ_load[#Headers],0),1,1,"FTZ_load"),TRUE)=0,"",INDIRECT(ADDRESS(ROW(FTZ_load[#Headers])+tbl_ftz[[#This Row],[Index]],MATCH(tbl_ftz[[#Headers],[行业]],FTZ_load[#Headers],0),1,1,"FTZ_load"),TRUE)),"")</f>
        <v/>
      </c>
      <c r="P3" s="22" t="str">
        <f ca="1">IFERROR(IF(INDIRECT(ADDRESS(ROW(FTZ_load[#Headers])+tbl_ftz[[#This Row],[Index]],MATCH(tbl_ftz[[#Headers],[地区]],FTZ_load[#Headers],0),1,1,"FTZ_load"),TRUE)=0,"",INDIRECT(ADDRESS(ROW(FTZ_load[#Headers])+tbl_ftz[[#This Row],[Index]],MATCH(tbl_ftz[[#Headers],[地区]],FTZ_load[#Headers],0),1,1,"FTZ_load"),TRUE)),"")</f>
        <v/>
      </c>
      <c r="Q3" s="19" t="str">
        <f ca="1">IFERROR(IF(INDIRECT(ADDRESS(ROW(FTZ_load[#Headers])+tbl_ftz[[#This Row],[Index]],MATCH(tbl_ftz[[#Headers],[BOCOM_DEAL?]],FTZ_load[#Headers],0),1,1,"FTZ_load"),TRUE)=0,"",INDIRECT(ADDRESS(ROW(FTZ_load[#Headers])+tbl_ftz[[#This Row],[Index]],MATCH(tbl_ftz[[#Headers],[BOCOM_DEAL?]],FTZ_load[#Headers],0),1,1,"FTZ_load"),TRUE)),"")</f>
        <v/>
      </c>
    </row>
    <row r="4" spans="1:22" ht="17.45" customHeight="1" x14ac:dyDescent="0.25">
      <c r="A4" s="19">
        <f>ROW()-ROW(tbl_ftz[[#Headers],[Index]])</f>
        <v>3</v>
      </c>
      <c r="B4" s="20" t="str">
        <f ca="1">IFERROR(IF(INDIRECT(ADDRESS(ROW(FTZ_load[#Headers])+tbl_ftz[[#This Row],[Index]],MATCH(tbl_ftz[[#Headers],[定价日]],FTZ_load[#Headers],0),1,1,"FTZ_load"),TRUE)=0,"",INDIRECT(ADDRESS(ROW(FTZ_load[#Headers])+tbl_ftz[[#This Row],[Index]],MATCH(tbl_ftz[[#Headers],[定价日]],FTZ_load[#Headers],0),1,1,"FTZ_load"),TRUE)),"")</f>
        <v/>
      </c>
      <c r="C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 s="23" t="str">
        <f ca="1">IFERROR(IF(INDIRECT(ADDRESS(ROW(FTZ_load[#Headers])+tbl_ftz[[#This Row],[Index]],MATCH(tbl_ftz[[#Headers],[发行评级]],FTZ_load[#Headers],0),1,1,"FTZ_load"),TRUE)=0,"",INDIRECT(ADDRESS(ROW(FTZ_load[#Headers])+tbl_ftz[[#This Row],[Index]],MATCH(tbl_ftz[[#Headers],[发行评级]],FTZ_load[#Headers],0),1,1,"FTZ_load"),TRUE)),"")</f>
        <v/>
      </c>
      <c r="E4" s="23" t="str">
        <f ca="1">IFERROR(IF(INDIRECT(ADDRESS(ROW(FTZ_load[#Headers])+tbl_ftz[[#This Row],[Index]],MATCH(tbl_ftz[[#Headers],[主体评级]],FTZ_load[#Headers],0),1,1,"FTZ_load"),TRUE)=0,"",INDIRECT(ADDRESS(ROW(FTZ_load[#Headers])+tbl_ftz[[#This Row],[Index]],MATCH(tbl_ftz[[#Headers],[主体评级]],FTZ_load[#Headers],0),1,1,"FTZ_load"),TRUE)),"")</f>
        <v/>
      </c>
      <c r="F4" s="23" t="str">
        <f ca="1">IFERROR(IF(INDIRECT(ADDRESS(ROW(FTZ_load[#Headers])+tbl_ftz[[#This Row],[Index]],MATCH(tbl_ftz[[#Headers],[境内主体评级]],FTZ_load[#Headers],0),1,1,"FTZ_load"),TRUE)=0,"",INDIRECT(ADDRESS(ROW(FTZ_load[#Headers])+tbl_ftz[[#This Row],[Index]],MATCH(tbl_ftz[[#Headers],[境内主体评级]],FTZ_load[#Headers],0),1,1,"FTZ_load"),TRUE)),"")</f>
        <v/>
      </c>
      <c r="G4" s="23" t="str">
        <f ca="1">IFERROR(IF(INDIRECT(ADDRESS(ROW(FTZ_load[#Headers])+tbl_ftz[[#This Row],[Index]],MATCH(tbl_ftz[[#Headers],[货币]],FTZ_load[#Headers],0),1,1,"FTZ_load"),TRUE)=0,"",INDIRECT(ADDRESS(ROW(FTZ_load[#Headers])+tbl_ftz[[#This Row],[Index]],MATCH(tbl_ftz[[#Headers],[货币]],FTZ_load[#Headers],0),1,1,"FTZ_load"),TRUE)),"")</f>
        <v/>
      </c>
      <c r="H4" s="28" t="str">
        <f ca="1">IFERROR(IF(INDIRECT(ADDRESS(ROW(FTZ_load[#Headers])+tbl_ftz[[#This Row],[Index]],MATCH(tbl_ftz[[#Headers],[发行规模(亿)]],FTZ_load[#Headers],0),1,1,"FTZ_load"),TRUE)=0,"",INDIRECT(ADDRESS(ROW(FTZ_load[#Headers])+tbl_ftz[[#This Row],[Index]],MATCH(tbl_ftz[[#Headers],[发行规模(亿)]],FTZ_load[#Headers],0),1,1,"FTZ_load"),TRUE)),"")</f>
        <v/>
      </c>
      <c r="I4" s="23" t="str">
        <f ca="1">IFERROR(IF(INDIRECT(ADDRESS(ROW(FTZ_load[#Headers])+tbl_ftz[[#This Row],[Index]],MATCH(tbl_ftz[[#Headers],[年期]],FTZ_load[#Headers],0),1,1,"FTZ_load"),TRUE)=0,"",INDIRECT(ADDRESS(ROW(FTZ_load[#Headers])+tbl_ftz[[#This Row],[Index]],MATCH(tbl_ftz[[#Headers],[年期]],FTZ_load[#Headers],0),1,1,"FTZ_load"),TRUE)),"")</f>
        <v/>
      </c>
      <c r="J4" s="23" t="str">
        <f ca="1">IFERROR(IF(INDIRECT(ADDRESS(ROW(FTZ_load[#Headers])+tbl_ftz[[#This Row],[Index]],MATCH(tbl_ftz[[#Headers],[票息]],FTZ_load[#Headers],0),1,1,"FTZ_load"),TRUE)=0,"",INDIRECT(ADDRESS(ROW(FTZ_load[#Headers])+tbl_ftz[[#This Row],[Index]],MATCH(tbl_ftz[[#Headers],[票息]],FTZ_load[#Headers],0),1,1,"FTZ_load"),TRUE)),"")</f>
        <v/>
      </c>
      <c r="K4" s="23" t="str">
        <f ca="1">IFERROR(IF(INDIRECT(ADDRESS(ROW(FTZ_load[#Headers])+tbl_ftz[[#This Row],[Index]],MATCH(tbl_ftz[[#Headers],[IPG]],FTZ_load[#Headers],0),1,1,"FTZ_load"),TRUE)=0,"",INDIRECT(ADDRESS(ROW(FTZ_load[#Headers])+tbl_ftz[[#This Row],[Index]],MATCH(tbl_ftz[[#Headers],[IPG]],FTZ_load[#Headers],0),1,1,"FTZ_load"),TRUE)),"")</f>
        <v/>
      </c>
      <c r="L4" s="23" t="str">
        <f ca="1">IFERROR(IF(INDIRECT(ADDRESS(ROW(FTZ_load[#Headers])+tbl_ftz[[#This Row],[Index]],MATCH(tbl_ftz[[#Headers],[收窄基点]],FTZ_load[#Headers],0),1,1,"FTZ_load"),TRUE)=0,"",INDIRECT(ADDRESS(ROW(FTZ_load[#Headers])+tbl_ftz[[#This Row],[Index]],MATCH(tbl_ftz[[#Headers],[收窄基点]],FTZ_load[#Headers],0),1,1,"FTZ_load"),TRUE)),"")</f>
        <v/>
      </c>
      <c r="M4" s="22" t="str">
        <f ca="1">IFERROR(IF(INDIRECT(ADDRESS(ROW(FTZ_load[#Headers])+tbl_ftz[[#This Row],[Index]],MATCH(tbl_ftz[[#Headers],[结构]],FTZ_load[#Headers],0),1,1,"FTZ_load"),TRUE)=0,"",INDIRECT(ADDRESS(ROW(FTZ_load[#Headers])+tbl_ftz[[#This Row],[Index]],MATCH(tbl_ftz[[#Headers],[结构]],FTZ_load[#Headers],0),1,1,"FTZ_load"),TRUE)),"")</f>
        <v/>
      </c>
      <c r="N4" s="22" t="str">
        <f ca="1">IFERROR(IF(INDIRECT(ADDRESS(ROW(FTZ_load[#Headers])+tbl_ftz[[#This Row],[Index]],MATCH(tbl_ftz[[#Headers],[主题]],FTZ_load[#Headers],0),1,1,"FTZ_load"),TRUE)=0,"",INDIRECT(ADDRESS(ROW(FTZ_load[#Headers])+tbl_ftz[[#This Row],[Index]],MATCH(tbl_ftz[[#Headers],[主题]],FTZ_load[#Headers],0),1,1,"FTZ_load"),TRUE)),"")</f>
        <v/>
      </c>
      <c r="O4" s="22" t="str">
        <f ca="1">IFERROR(IF(INDIRECT(ADDRESS(ROW(FTZ_load[#Headers])+tbl_ftz[[#This Row],[Index]],MATCH(tbl_ftz[[#Headers],[行业]],FTZ_load[#Headers],0),1,1,"FTZ_load"),TRUE)=0,"",INDIRECT(ADDRESS(ROW(FTZ_load[#Headers])+tbl_ftz[[#This Row],[Index]],MATCH(tbl_ftz[[#Headers],[行业]],FTZ_load[#Headers],0),1,1,"FTZ_load"),TRUE)),"")</f>
        <v/>
      </c>
      <c r="P4" s="22" t="str">
        <f ca="1">IFERROR(IF(INDIRECT(ADDRESS(ROW(FTZ_load[#Headers])+tbl_ftz[[#This Row],[Index]],MATCH(tbl_ftz[[#Headers],[地区]],FTZ_load[#Headers],0),1,1,"FTZ_load"),TRUE)=0,"",INDIRECT(ADDRESS(ROW(FTZ_load[#Headers])+tbl_ftz[[#This Row],[Index]],MATCH(tbl_ftz[[#Headers],[地区]],FTZ_load[#Headers],0),1,1,"FTZ_load"),TRUE)),"")</f>
        <v/>
      </c>
      <c r="Q4" s="19" t="str">
        <f ca="1">IFERROR(IF(INDIRECT(ADDRESS(ROW(FTZ_load[#Headers])+tbl_ftz[[#This Row],[Index]],MATCH(tbl_ftz[[#Headers],[BOCOM_DEAL?]],FTZ_load[#Headers],0),1,1,"FTZ_load"),TRUE)=0,"",INDIRECT(ADDRESS(ROW(FTZ_load[#Headers])+tbl_ftz[[#This Row],[Index]],MATCH(tbl_ftz[[#Headers],[BOCOM_DEAL?]],FTZ_load[#Headers],0),1,1,"FTZ_load"),TRUE)),"")</f>
        <v/>
      </c>
    </row>
    <row r="5" spans="1:22" ht="17.45" customHeight="1" x14ac:dyDescent="0.25">
      <c r="A5" s="19">
        <f>ROW()-ROW(tbl_ftz[[#Headers],[Index]])</f>
        <v>4</v>
      </c>
      <c r="B5" s="20" t="str">
        <f ca="1">IFERROR(IF(INDIRECT(ADDRESS(ROW(FTZ_load[#Headers])+tbl_ftz[[#This Row],[Index]],MATCH(tbl_ftz[[#Headers],[定价日]],FTZ_load[#Headers],0),1,1,"FTZ_load"),TRUE)=0,"",INDIRECT(ADDRESS(ROW(FTZ_load[#Headers])+tbl_ftz[[#This Row],[Index]],MATCH(tbl_ftz[[#Headers],[定价日]],FTZ_load[#Headers],0),1,1,"FTZ_load"),TRUE)),"")</f>
        <v/>
      </c>
      <c r="C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 s="23" t="str">
        <f ca="1">IFERROR(IF(INDIRECT(ADDRESS(ROW(FTZ_load[#Headers])+tbl_ftz[[#This Row],[Index]],MATCH(tbl_ftz[[#Headers],[发行评级]],FTZ_load[#Headers],0),1,1,"FTZ_load"),TRUE)=0,"",INDIRECT(ADDRESS(ROW(FTZ_load[#Headers])+tbl_ftz[[#This Row],[Index]],MATCH(tbl_ftz[[#Headers],[发行评级]],FTZ_load[#Headers],0),1,1,"FTZ_load"),TRUE)),"")</f>
        <v/>
      </c>
      <c r="E5" s="23" t="str">
        <f ca="1">IFERROR(IF(INDIRECT(ADDRESS(ROW(FTZ_load[#Headers])+tbl_ftz[[#This Row],[Index]],MATCH(tbl_ftz[[#Headers],[主体评级]],FTZ_load[#Headers],0),1,1,"FTZ_load"),TRUE)=0,"",INDIRECT(ADDRESS(ROW(FTZ_load[#Headers])+tbl_ftz[[#This Row],[Index]],MATCH(tbl_ftz[[#Headers],[主体评级]],FTZ_load[#Headers],0),1,1,"FTZ_load"),TRUE)),"")</f>
        <v/>
      </c>
      <c r="F5" s="23" t="str">
        <f ca="1">IFERROR(IF(INDIRECT(ADDRESS(ROW(FTZ_load[#Headers])+tbl_ftz[[#This Row],[Index]],MATCH(tbl_ftz[[#Headers],[境内主体评级]],FTZ_load[#Headers],0),1,1,"FTZ_load"),TRUE)=0,"",INDIRECT(ADDRESS(ROW(FTZ_load[#Headers])+tbl_ftz[[#This Row],[Index]],MATCH(tbl_ftz[[#Headers],[境内主体评级]],FTZ_load[#Headers],0),1,1,"FTZ_load"),TRUE)),"")</f>
        <v/>
      </c>
      <c r="G5" s="23" t="str">
        <f ca="1">IFERROR(IF(INDIRECT(ADDRESS(ROW(FTZ_load[#Headers])+tbl_ftz[[#This Row],[Index]],MATCH(tbl_ftz[[#Headers],[货币]],FTZ_load[#Headers],0),1,1,"FTZ_load"),TRUE)=0,"",INDIRECT(ADDRESS(ROW(FTZ_load[#Headers])+tbl_ftz[[#This Row],[Index]],MATCH(tbl_ftz[[#Headers],[货币]],FTZ_load[#Headers],0),1,1,"FTZ_load"),TRUE)),"")</f>
        <v/>
      </c>
      <c r="H5" s="28" t="str">
        <f ca="1">IFERROR(IF(INDIRECT(ADDRESS(ROW(FTZ_load[#Headers])+tbl_ftz[[#This Row],[Index]],MATCH(tbl_ftz[[#Headers],[发行规模(亿)]],FTZ_load[#Headers],0),1,1,"FTZ_load"),TRUE)=0,"",INDIRECT(ADDRESS(ROW(FTZ_load[#Headers])+tbl_ftz[[#This Row],[Index]],MATCH(tbl_ftz[[#Headers],[发行规模(亿)]],FTZ_load[#Headers],0),1,1,"FTZ_load"),TRUE)),"")</f>
        <v/>
      </c>
      <c r="I5" s="23" t="str">
        <f ca="1">IFERROR(IF(INDIRECT(ADDRESS(ROW(FTZ_load[#Headers])+tbl_ftz[[#This Row],[Index]],MATCH(tbl_ftz[[#Headers],[年期]],FTZ_load[#Headers],0),1,1,"FTZ_load"),TRUE)=0,"",INDIRECT(ADDRESS(ROW(FTZ_load[#Headers])+tbl_ftz[[#This Row],[Index]],MATCH(tbl_ftz[[#Headers],[年期]],FTZ_load[#Headers],0),1,1,"FTZ_load"),TRUE)),"")</f>
        <v/>
      </c>
      <c r="J5" s="23" t="str">
        <f ca="1">IFERROR(IF(INDIRECT(ADDRESS(ROW(FTZ_load[#Headers])+tbl_ftz[[#This Row],[Index]],MATCH(tbl_ftz[[#Headers],[票息]],FTZ_load[#Headers],0),1,1,"FTZ_load"),TRUE)=0,"",INDIRECT(ADDRESS(ROW(FTZ_load[#Headers])+tbl_ftz[[#This Row],[Index]],MATCH(tbl_ftz[[#Headers],[票息]],FTZ_load[#Headers],0),1,1,"FTZ_load"),TRUE)),"")</f>
        <v/>
      </c>
      <c r="K5" s="23" t="str">
        <f ca="1">IFERROR(IF(INDIRECT(ADDRESS(ROW(FTZ_load[#Headers])+tbl_ftz[[#This Row],[Index]],MATCH(tbl_ftz[[#Headers],[IPG]],FTZ_load[#Headers],0),1,1,"FTZ_load"),TRUE)=0,"",INDIRECT(ADDRESS(ROW(FTZ_load[#Headers])+tbl_ftz[[#This Row],[Index]],MATCH(tbl_ftz[[#Headers],[IPG]],FTZ_load[#Headers],0),1,1,"FTZ_load"),TRUE)),"")</f>
        <v/>
      </c>
      <c r="L5" s="23" t="str">
        <f ca="1">IFERROR(IF(INDIRECT(ADDRESS(ROW(FTZ_load[#Headers])+tbl_ftz[[#This Row],[Index]],MATCH(tbl_ftz[[#Headers],[收窄基点]],FTZ_load[#Headers],0),1,1,"FTZ_load"),TRUE)=0,"",INDIRECT(ADDRESS(ROW(FTZ_load[#Headers])+tbl_ftz[[#This Row],[Index]],MATCH(tbl_ftz[[#Headers],[收窄基点]],FTZ_load[#Headers],0),1,1,"FTZ_load"),TRUE)),"")</f>
        <v/>
      </c>
      <c r="M5" s="22" t="str">
        <f ca="1">IFERROR(IF(INDIRECT(ADDRESS(ROW(FTZ_load[#Headers])+tbl_ftz[[#This Row],[Index]],MATCH(tbl_ftz[[#Headers],[结构]],FTZ_load[#Headers],0),1,1,"FTZ_load"),TRUE)=0,"",INDIRECT(ADDRESS(ROW(FTZ_load[#Headers])+tbl_ftz[[#This Row],[Index]],MATCH(tbl_ftz[[#Headers],[结构]],FTZ_load[#Headers],0),1,1,"FTZ_load"),TRUE)),"")</f>
        <v/>
      </c>
      <c r="N5" s="22" t="str">
        <f ca="1">IFERROR(IF(INDIRECT(ADDRESS(ROW(FTZ_load[#Headers])+tbl_ftz[[#This Row],[Index]],MATCH(tbl_ftz[[#Headers],[主题]],FTZ_load[#Headers],0),1,1,"FTZ_load"),TRUE)=0,"",INDIRECT(ADDRESS(ROW(FTZ_load[#Headers])+tbl_ftz[[#This Row],[Index]],MATCH(tbl_ftz[[#Headers],[主题]],FTZ_load[#Headers],0),1,1,"FTZ_load"),TRUE)),"")</f>
        <v/>
      </c>
      <c r="O5" s="22" t="str">
        <f ca="1">IFERROR(IF(INDIRECT(ADDRESS(ROW(FTZ_load[#Headers])+tbl_ftz[[#This Row],[Index]],MATCH(tbl_ftz[[#Headers],[行业]],FTZ_load[#Headers],0),1,1,"FTZ_load"),TRUE)=0,"",INDIRECT(ADDRESS(ROW(FTZ_load[#Headers])+tbl_ftz[[#This Row],[Index]],MATCH(tbl_ftz[[#Headers],[行业]],FTZ_load[#Headers],0),1,1,"FTZ_load"),TRUE)),"")</f>
        <v/>
      </c>
      <c r="P5" s="22" t="str">
        <f ca="1">IFERROR(IF(INDIRECT(ADDRESS(ROW(FTZ_load[#Headers])+tbl_ftz[[#This Row],[Index]],MATCH(tbl_ftz[[#Headers],[地区]],FTZ_load[#Headers],0),1,1,"FTZ_load"),TRUE)=0,"",INDIRECT(ADDRESS(ROW(FTZ_load[#Headers])+tbl_ftz[[#This Row],[Index]],MATCH(tbl_ftz[[#Headers],[地区]],FTZ_load[#Headers],0),1,1,"FTZ_load"),TRUE)),"")</f>
        <v/>
      </c>
      <c r="Q5" s="19" t="str">
        <f ca="1">IFERROR(IF(INDIRECT(ADDRESS(ROW(FTZ_load[#Headers])+tbl_ftz[[#This Row],[Index]],MATCH(tbl_ftz[[#Headers],[BOCOM_DEAL?]],FTZ_load[#Headers],0),1,1,"FTZ_load"),TRUE)=0,"",INDIRECT(ADDRESS(ROW(FTZ_load[#Headers])+tbl_ftz[[#This Row],[Index]],MATCH(tbl_ftz[[#Headers],[BOCOM_DEAL?]],FTZ_load[#Headers],0),1,1,"FTZ_load"),TRUE)),"")</f>
        <v/>
      </c>
    </row>
    <row r="6" spans="1:22" ht="17.45" customHeight="1" x14ac:dyDescent="0.25">
      <c r="A6" s="19">
        <f>ROW()-ROW(tbl_ftz[[#Headers],[Index]])</f>
        <v>5</v>
      </c>
      <c r="B6" s="20" t="str">
        <f ca="1">IFERROR(IF(INDIRECT(ADDRESS(ROW(FTZ_load[#Headers])+tbl_ftz[[#This Row],[Index]],MATCH(tbl_ftz[[#Headers],[定价日]],FTZ_load[#Headers],0),1,1,"FTZ_load"),TRUE)=0,"",INDIRECT(ADDRESS(ROW(FTZ_load[#Headers])+tbl_ftz[[#This Row],[Index]],MATCH(tbl_ftz[[#Headers],[定价日]],FTZ_load[#Headers],0),1,1,"FTZ_load"),TRUE)),"")</f>
        <v/>
      </c>
      <c r="C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 s="23" t="str">
        <f ca="1">IFERROR(IF(INDIRECT(ADDRESS(ROW(FTZ_load[#Headers])+tbl_ftz[[#This Row],[Index]],MATCH(tbl_ftz[[#Headers],[发行评级]],FTZ_load[#Headers],0),1,1,"FTZ_load"),TRUE)=0,"",INDIRECT(ADDRESS(ROW(FTZ_load[#Headers])+tbl_ftz[[#This Row],[Index]],MATCH(tbl_ftz[[#Headers],[发行评级]],FTZ_load[#Headers],0),1,1,"FTZ_load"),TRUE)),"")</f>
        <v/>
      </c>
      <c r="E6" s="23" t="str">
        <f ca="1">IFERROR(IF(INDIRECT(ADDRESS(ROW(FTZ_load[#Headers])+tbl_ftz[[#This Row],[Index]],MATCH(tbl_ftz[[#Headers],[主体评级]],FTZ_load[#Headers],0),1,1,"FTZ_load"),TRUE)=0,"",INDIRECT(ADDRESS(ROW(FTZ_load[#Headers])+tbl_ftz[[#This Row],[Index]],MATCH(tbl_ftz[[#Headers],[主体评级]],FTZ_load[#Headers],0),1,1,"FTZ_load"),TRUE)),"")</f>
        <v/>
      </c>
      <c r="F6" s="23" t="str">
        <f ca="1">IFERROR(IF(INDIRECT(ADDRESS(ROW(FTZ_load[#Headers])+tbl_ftz[[#This Row],[Index]],MATCH(tbl_ftz[[#Headers],[境内主体评级]],FTZ_load[#Headers],0),1,1,"FTZ_load"),TRUE)=0,"",INDIRECT(ADDRESS(ROW(FTZ_load[#Headers])+tbl_ftz[[#This Row],[Index]],MATCH(tbl_ftz[[#Headers],[境内主体评级]],FTZ_load[#Headers],0),1,1,"FTZ_load"),TRUE)),"")</f>
        <v/>
      </c>
      <c r="G6" s="23" t="str">
        <f ca="1">IFERROR(IF(INDIRECT(ADDRESS(ROW(FTZ_load[#Headers])+tbl_ftz[[#This Row],[Index]],MATCH(tbl_ftz[[#Headers],[货币]],FTZ_load[#Headers],0),1,1,"FTZ_load"),TRUE)=0,"",INDIRECT(ADDRESS(ROW(FTZ_load[#Headers])+tbl_ftz[[#This Row],[Index]],MATCH(tbl_ftz[[#Headers],[货币]],FTZ_load[#Headers],0),1,1,"FTZ_load"),TRUE)),"")</f>
        <v/>
      </c>
      <c r="H6" s="28" t="str">
        <f ca="1">IFERROR(IF(INDIRECT(ADDRESS(ROW(FTZ_load[#Headers])+tbl_ftz[[#This Row],[Index]],MATCH(tbl_ftz[[#Headers],[发行规模(亿)]],FTZ_load[#Headers],0),1,1,"FTZ_load"),TRUE)=0,"",INDIRECT(ADDRESS(ROW(FTZ_load[#Headers])+tbl_ftz[[#This Row],[Index]],MATCH(tbl_ftz[[#Headers],[发行规模(亿)]],FTZ_load[#Headers],0),1,1,"FTZ_load"),TRUE)),"")</f>
        <v/>
      </c>
      <c r="I6" s="23" t="str">
        <f ca="1">IFERROR(IF(INDIRECT(ADDRESS(ROW(FTZ_load[#Headers])+tbl_ftz[[#This Row],[Index]],MATCH(tbl_ftz[[#Headers],[年期]],FTZ_load[#Headers],0),1,1,"FTZ_load"),TRUE)=0,"",INDIRECT(ADDRESS(ROW(FTZ_load[#Headers])+tbl_ftz[[#This Row],[Index]],MATCH(tbl_ftz[[#Headers],[年期]],FTZ_load[#Headers],0),1,1,"FTZ_load"),TRUE)),"")</f>
        <v/>
      </c>
      <c r="J6" s="23" t="str">
        <f ca="1">IFERROR(IF(INDIRECT(ADDRESS(ROW(FTZ_load[#Headers])+tbl_ftz[[#This Row],[Index]],MATCH(tbl_ftz[[#Headers],[票息]],FTZ_load[#Headers],0),1,1,"FTZ_load"),TRUE)=0,"",INDIRECT(ADDRESS(ROW(FTZ_load[#Headers])+tbl_ftz[[#This Row],[Index]],MATCH(tbl_ftz[[#Headers],[票息]],FTZ_load[#Headers],0),1,1,"FTZ_load"),TRUE)),"")</f>
        <v/>
      </c>
      <c r="K6" s="23" t="str">
        <f ca="1">IFERROR(IF(INDIRECT(ADDRESS(ROW(FTZ_load[#Headers])+tbl_ftz[[#This Row],[Index]],MATCH(tbl_ftz[[#Headers],[IPG]],FTZ_load[#Headers],0),1,1,"FTZ_load"),TRUE)=0,"",INDIRECT(ADDRESS(ROW(FTZ_load[#Headers])+tbl_ftz[[#This Row],[Index]],MATCH(tbl_ftz[[#Headers],[IPG]],FTZ_load[#Headers],0),1,1,"FTZ_load"),TRUE)),"")</f>
        <v/>
      </c>
      <c r="L6" s="23" t="str">
        <f ca="1">IFERROR(IF(INDIRECT(ADDRESS(ROW(FTZ_load[#Headers])+tbl_ftz[[#This Row],[Index]],MATCH(tbl_ftz[[#Headers],[收窄基点]],FTZ_load[#Headers],0),1,1,"FTZ_load"),TRUE)=0,"",INDIRECT(ADDRESS(ROW(FTZ_load[#Headers])+tbl_ftz[[#This Row],[Index]],MATCH(tbl_ftz[[#Headers],[收窄基点]],FTZ_load[#Headers],0),1,1,"FTZ_load"),TRUE)),"")</f>
        <v/>
      </c>
      <c r="M6" s="22" t="str">
        <f ca="1">IFERROR(IF(INDIRECT(ADDRESS(ROW(FTZ_load[#Headers])+tbl_ftz[[#This Row],[Index]],MATCH(tbl_ftz[[#Headers],[结构]],FTZ_load[#Headers],0),1,1,"FTZ_load"),TRUE)=0,"",INDIRECT(ADDRESS(ROW(FTZ_load[#Headers])+tbl_ftz[[#This Row],[Index]],MATCH(tbl_ftz[[#Headers],[结构]],FTZ_load[#Headers],0),1,1,"FTZ_load"),TRUE)),"")</f>
        <v/>
      </c>
      <c r="N6" s="22" t="str">
        <f ca="1">IFERROR(IF(INDIRECT(ADDRESS(ROW(FTZ_load[#Headers])+tbl_ftz[[#This Row],[Index]],MATCH(tbl_ftz[[#Headers],[主题]],FTZ_load[#Headers],0),1,1,"FTZ_load"),TRUE)=0,"",INDIRECT(ADDRESS(ROW(FTZ_load[#Headers])+tbl_ftz[[#This Row],[Index]],MATCH(tbl_ftz[[#Headers],[主题]],FTZ_load[#Headers],0),1,1,"FTZ_load"),TRUE)),"")</f>
        <v/>
      </c>
      <c r="O6" s="22" t="str">
        <f ca="1">IFERROR(IF(INDIRECT(ADDRESS(ROW(FTZ_load[#Headers])+tbl_ftz[[#This Row],[Index]],MATCH(tbl_ftz[[#Headers],[行业]],FTZ_load[#Headers],0),1,1,"FTZ_load"),TRUE)=0,"",INDIRECT(ADDRESS(ROW(FTZ_load[#Headers])+tbl_ftz[[#This Row],[Index]],MATCH(tbl_ftz[[#Headers],[行业]],FTZ_load[#Headers],0),1,1,"FTZ_load"),TRUE)),"")</f>
        <v/>
      </c>
      <c r="P6" s="22" t="str">
        <f ca="1">IFERROR(IF(INDIRECT(ADDRESS(ROW(FTZ_load[#Headers])+tbl_ftz[[#This Row],[Index]],MATCH(tbl_ftz[[#Headers],[地区]],FTZ_load[#Headers],0),1,1,"FTZ_load"),TRUE)=0,"",INDIRECT(ADDRESS(ROW(FTZ_load[#Headers])+tbl_ftz[[#This Row],[Index]],MATCH(tbl_ftz[[#Headers],[地区]],FTZ_load[#Headers],0),1,1,"FTZ_load"),TRUE)),"")</f>
        <v/>
      </c>
      <c r="Q6" s="19" t="str">
        <f ca="1">IFERROR(IF(INDIRECT(ADDRESS(ROW(FTZ_load[#Headers])+tbl_ftz[[#This Row],[Index]],MATCH(tbl_ftz[[#Headers],[BOCOM_DEAL?]],FTZ_load[#Headers],0),1,1,"FTZ_load"),TRUE)=0,"",INDIRECT(ADDRESS(ROW(FTZ_load[#Headers])+tbl_ftz[[#This Row],[Index]],MATCH(tbl_ftz[[#Headers],[BOCOM_DEAL?]],FTZ_load[#Headers],0),1,1,"FTZ_load"),TRUE)),"")</f>
        <v/>
      </c>
    </row>
    <row r="7" spans="1:22" ht="17.45" customHeight="1" x14ac:dyDescent="0.25">
      <c r="A7" s="19">
        <f>ROW()-ROW(tbl_ftz[[#Headers],[Index]])</f>
        <v>6</v>
      </c>
      <c r="B7" s="20" t="str">
        <f ca="1">IFERROR(IF(INDIRECT(ADDRESS(ROW(FTZ_load[#Headers])+tbl_ftz[[#This Row],[Index]],MATCH(tbl_ftz[[#Headers],[定价日]],FTZ_load[#Headers],0),1,1,"FTZ_load"),TRUE)=0,"",INDIRECT(ADDRESS(ROW(FTZ_load[#Headers])+tbl_ftz[[#This Row],[Index]],MATCH(tbl_ftz[[#Headers],[定价日]],FTZ_load[#Headers],0),1,1,"FTZ_load"),TRUE)),"")</f>
        <v/>
      </c>
      <c r="C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 s="23" t="str">
        <f ca="1">IFERROR(IF(INDIRECT(ADDRESS(ROW(FTZ_load[#Headers])+tbl_ftz[[#This Row],[Index]],MATCH(tbl_ftz[[#Headers],[发行评级]],FTZ_load[#Headers],0),1,1,"FTZ_load"),TRUE)=0,"",INDIRECT(ADDRESS(ROW(FTZ_load[#Headers])+tbl_ftz[[#This Row],[Index]],MATCH(tbl_ftz[[#Headers],[发行评级]],FTZ_load[#Headers],0),1,1,"FTZ_load"),TRUE)),"")</f>
        <v/>
      </c>
      <c r="E7" s="23" t="str">
        <f ca="1">IFERROR(IF(INDIRECT(ADDRESS(ROW(FTZ_load[#Headers])+tbl_ftz[[#This Row],[Index]],MATCH(tbl_ftz[[#Headers],[主体评级]],FTZ_load[#Headers],0),1,1,"FTZ_load"),TRUE)=0,"",INDIRECT(ADDRESS(ROW(FTZ_load[#Headers])+tbl_ftz[[#This Row],[Index]],MATCH(tbl_ftz[[#Headers],[主体评级]],FTZ_load[#Headers],0),1,1,"FTZ_load"),TRUE)),"")</f>
        <v/>
      </c>
      <c r="F7" s="23" t="str">
        <f ca="1">IFERROR(IF(INDIRECT(ADDRESS(ROW(FTZ_load[#Headers])+tbl_ftz[[#This Row],[Index]],MATCH(tbl_ftz[[#Headers],[境内主体评级]],FTZ_load[#Headers],0),1,1,"FTZ_load"),TRUE)=0,"",INDIRECT(ADDRESS(ROW(FTZ_load[#Headers])+tbl_ftz[[#This Row],[Index]],MATCH(tbl_ftz[[#Headers],[境内主体评级]],FTZ_load[#Headers],0),1,1,"FTZ_load"),TRUE)),"")</f>
        <v/>
      </c>
      <c r="G7" s="23" t="str">
        <f ca="1">IFERROR(IF(INDIRECT(ADDRESS(ROW(FTZ_load[#Headers])+tbl_ftz[[#This Row],[Index]],MATCH(tbl_ftz[[#Headers],[货币]],FTZ_load[#Headers],0),1,1,"FTZ_load"),TRUE)=0,"",INDIRECT(ADDRESS(ROW(FTZ_load[#Headers])+tbl_ftz[[#This Row],[Index]],MATCH(tbl_ftz[[#Headers],[货币]],FTZ_load[#Headers],0),1,1,"FTZ_load"),TRUE)),"")</f>
        <v/>
      </c>
      <c r="H7" s="28" t="str">
        <f ca="1">IFERROR(IF(INDIRECT(ADDRESS(ROW(FTZ_load[#Headers])+tbl_ftz[[#This Row],[Index]],MATCH(tbl_ftz[[#Headers],[发行规模(亿)]],FTZ_load[#Headers],0),1,1,"FTZ_load"),TRUE)=0,"",INDIRECT(ADDRESS(ROW(FTZ_load[#Headers])+tbl_ftz[[#This Row],[Index]],MATCH(tbl_ftz[[#Headers],[发行规模(亿)]],FTZ_load[#Headers],0),1,1,"FTZ_load"),TRUE)),"")</f>
        <v/>
      </c>
      <c r="I7" s="23" t="str">
        <f ca="1">IFERROR(IF(INDIRECT(ADDRESS(ROW(FTZ_load[#Headers])+tbl_ftz[[#This Row],[Index]],MATCH(tbl_ftz[[#Headers],[年期]],FTZ_load[#Headers],0),1,1,"FTZ_load"),TRUE)=0,"",INDIRECT(ADDRESS(ROW(FTZ_load[#Headers])+tbl_ftz[[#This Row],[Index]],MATCH(tbl_ftz[[#Headers],[年期]],FTZ_load[#Headers],0),1,1,"FTZ_load"),TRUE)),"")</f>
        <v/>
      </c>
      <c r="J7" s="23" t="str">
        <f ca="1">IFERROR(IF(INDIRECT(ADDRESS(ROW(FTZ_load[#Headers])+tbl_ftz[[#This Row],[Index]],MATCH(tbl_ftz[[#Headers],[票息]],FTZ_load[#Headers],0),1,1,"FTZ_load"),TRUE)=0,"",INDIRECT(ADDRESS(ROW(FTZ_load[#Headers])+tbl_ftz[[#This Row],[Index]],MATCH(tbl_ftz[[#Headers],[票息]],FTZ_load[#Headers],0),1,1,"FTZ_load"),TRUE)),"")</f>
        <v/>
      </c>
      <c r="K7" s="23" t="str">
        <f ca="1">IFERROR(IF(INDIRECT(ADDRESS(ROW(FTZ_load[#Headers])+tbl_ftz[[#This Row],[Index]],MATCH(tbl_ftz[[#Headers],[IPG]],FTZ_load[#Headers],0),1,1,"FTZ_load"),TRUE)=0,"",INDIRECT(ADDRESS(ROW(FTZ_load[#Headers])+tbl_ftz[[#This Row],[Index]],MATCH(tbl_ftz[[#Headers],[IPG]],FTZ_load[#Headers],0),1,1,"FTZ_load"),TRUE)),"")</f>
        <v/>
      </c>
      <c r="L7" s="23" t="str">
        <f ca="1">IFERROR(IF(INDIRECT(ADDRESS(ROW(FTZ_load[#Headers])+tbl_ftz[[#This Row],[Index]],MATCH(tbl_ftz[[#Headers],[收窄基点]],FTZ_load[#Headers],0),1,1,"FTZ_load"),TRUE)=0,"",INDIRECT(ADDRESS(ROW(FTZ_load[#Headers])+tbl_ftz[[#This Row],[Index]],MATCH(tbl_ftz[[#Headers],[收窄基点]],FTZ_load[#Headers],0),1,1,"FTZ_load"),TRUE)),"")</f>
        <v/>
      </c>
      <c r="M7" s="22" t="str">
        <f ca="1">IFERROR(IF(INDIRECT(ADDRESS(ROW(FTZ_load[#Headers])+tbl_ftz[[#This Row],[Index]],MATCH(tbl_ftz[[#Headers],[结构]],FTZ_load[#Headers],0),1,1,"FTZ_load"),TRUE)=0,"",INDIRECT(ADDRESS(ROW(FTZ_load[#Headers])+tbl_ftz[[#This Row],[Index]],MATCH(tbl_ftz[[#Headers],[结构]],FTZ_load[#Headers],0),1,1,"FTZ_load"),TRUE)),"")</f>
        <v/>
      </c>
      <c r="N7" s="22" t="str">
        <f ca="1">IFERROR(IF(INDIRECT(ADDRESS(ROW(FTZ_load[#Headers])+tbl_ftz[[#This Row],[Index]],MATCH(tbl_ftz[[#Headers],[主题]],FTZ_load[#Headers],0),1,1,"FTZ_load"),TRUE)=0,"",INDIRECT(ADDRESS(ROW(FTZ_load[#Headers])+tbl_ftz[[#This Row],[Index]],MATCH(tbl_ftz[[#Headers],[主题]],FTZ_load[#Headers],0),1,1,"FTZ_load"),TRUE)),"")</f>
        <v/>
      </c>
      <c r="O7" s="22" t="str">
        <f ca="1">IFERROR(IF(INDIRECT(ADDRESS(ROW(FTZ_load[#Headers])+tbl_ftz[[#This Row],[Index]],MATCH(tbl_ftz[[#Headers],[行业]],FTZ_load[#Headers],0),1,1,"FTZ_load"),TRUE)=0,"",INDIRECT(ADDRESS(ROW(FTZ_load[#Headers])+tbl_ftz[[#This Row],[Index]],MATCH(tbl_ftz[[#Headers],[行业]],FTZ_load[#Headers],0),1,1,"FTZ_load"),TRUE)),"")</f>
        <v/>
      </c>
      <c r="P7" s="22" t="str">
        <f ca="1">IFERROR(IF(INDIRECT(ADDRESS(ROW(FTZ_load[#Headers])+tbl_ftz[[#This Row],[Index]],MATCH(tbl_ftz[[#Headers],[地区]],FTZ_load[#Headers],0),1,1,"FTZ_load"),TRUE)=0,"",INDIRECT(ADDRESS(ROW(FTZ_load[#Headers])+tbl_ftz[[#This Row],[Index]],MATCH(tbl_ftz[[#Headers],[地区]],FTZ_load[#Headers],0),1,1,"FTZ_load"),TRUE)),"")</f>
        <v/>
      </c>
      <c r="Q7" s="19" t="str">
        <f ca="1">IFERROR(IF(INDIRECT(ADDRESS(ROW(FTZ_load[#Headers])+tbl_ftz[[#This Row],[Index]],MATCH(tbl_ftz[[#Headers],[BOCOM_DEAL?]],FTZ_load[#Headers],0),1,1,"FTZ_load"),TRUE)=0,"",INDIRECT(ADDRESS(ROW(FTZ_load[#Headers])+tbl_ftz[[#This Row],[Index]],MATCH(tbl_ftz[[#Headers],[BOCOM_DEAL?]],FTZ_load[#Headers],0),1,1,"FTZ_load"),TRUE)),"")</f>
        <v/>
      </c>
    </row>
    <row r="8" spans="1:22" ht="17.45" customHeight="1" x14ac:dyDescent="0.25">
      <c r="A8" s="19">
        <f>ROW()-ROW(tbl_ftz[[#Headers],[Index]])</f>
        <v>7</v>
      </c>
      <c r="B8" s="20" t="str">
        <f ca="1">IFERROR(IF(INDIRECT(ADDRESS(ROW(FTZ_load[#Headers])+tbl_ftz[[#This Row],[Index]],MATCH(tbl_ftz[[#Headers],[定价日]],FTZ_load[#Headers],0),1,1,"FTZ_load"),TRUE)=0,"",INDIRECT(ADDRESS(ROW(FTZ_load[#Headers])+tbl_ftz[[#This Row],[Index]],MATCH(tbl_ftz[[#Headers],[定价日]],FTZ_load[#Headers],0),1,1,"FTZ_load"),TRUE)),"")</f>
        <v/>
      </c>
      <c r="C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 s="23" t="str">
        <f ca="1">IFERROR(IF(INDIRECT(ADDRESS(ROW(FTZ_load[#Headers])+tbl_ftz[[#This Row],[Index]],MATCH(tbl_ftz[[#Headers],[发行评级]],FTZ_load[#Headers],0),1,1,"FTZ_load"),TRUE)=0,"",INDIRECT(ADDRESS(ROW(FTZ_load[#Headers])+tbl_ftz[[#This Row],[Index]],MATCH(tbl_ftz[[#Headers],[发行评级]],FTZ_load[#Headers],0),1,1,"FTZ_load"),TRUE)),"")</f>
        <v/>
      </c>
      <c r="E8" s="23" t="str">
        <f ca="1">IFERROR(IF(INDIRECT(ADDRESS(ROW(FTZ_load[#Headers])+tbl_ftz[[#This Row],[Index]],MATCH(tbl_ftz[[#Headers],[主体评级]],FTZ_load[#Headers],0),1,1,"FTZ_load"),TRUE)=0,"",INDIRECT(ADDRESS(ROW(FTZ_load[#Headers])+tbl_ftz[[#This Row],[Index]],MATCH(tbl_ftz[[#Headers],[主体评级]],FTZ_load[#Headers],0),1,1,"FTZ_load"),TRUE)),"")</f>
        <v/>
      </c>
      <c r="F8" s="23" t="str">
        <f ca="1">IFERROR(IF(INDIRECT(ADDRESS(ROW(FTZ_load[#Headers])+tbl_ftz[[#This Row],[Index]],MATCH(tbl_ftz[[#Headers],[境内主体评级]],FTZ_load[#Headers],0),1,1,"FTZ_load"),TRUE)=0,"",INDIRECT(ADDRESS(ROW(FTZ_load[#Headers])+tbl_ftz[[#This Row],[Index]],MATCH(tbl_ftz[[#Headers],[境内主体评级]],FTZ_load[#Headers],0),1,1,"FTZ_load"),TRUE)),"")</f>
        <v/>
      </c>
      <c r="G8" s="23" t="str">
        <f ca="1">IFERROR(IF(INDIRECT(ADDRESS(ROW(FTZ_load[#Headers])+tbl_ftz[[#This Row],[Index]],MATCH(tbl_ftz[[#Headers],[货币]],FTZ_load[#Headers],0),1,1,"FTZ_load"),TRUE)=0,"",INDIRECT(ADDRESS(ROW(FTZ_load[#Headers])+tbl_ftz[[#This Row],[Index]],MATCH(tbl_ftz[[#Headers],[货币]],FTZ_load[#Headers],0),1,1,"FTZ_load"),TRUE)),"")</f>
        <v/>
      </c>
      <c r="H8" s="28" t="str">
        <f ca="1">IFERROR(IF(INDIRECT(ADDRESS(ROW(FTZ_load[#Headers])+tbl_ftz[[#This Row],[Index]],MATCH(tbl_ftz[[#Headers],[发行规模(亿)]],FTZ_load[#Headers],0),1,1,"FTZ_load"),TRUE)=0,"",INDIRECT(ADDRESS(ROW(FTZ_load[#Headers])+tbl_ftz[[#This Row],[Index]],MATCH(tbl_ftz[[#Headers],[发行规模(亿)]],FTZ_load[#Headers],0),1,1,"FTZ_load"),TRUE)),"")</f>
        <v/>
      </c>
      <c r="I8" s="23" t="str">
        <f ca="1">IFERROR(IF(INDIRECT(ADDRESS(ROW(FTZ_load[#Headers])+tbl_ftz[[#This Row],[Index]],MATCH(tbl_ftz[[#Headers],[年期]],FTZ_load[#Headers],0),1,1,"FTZ_load"),TRUE)=0,"",INDIRECT(ADDRESS(ROW(FTZ_load[#Headers])+tbl_ftz[[#This Row],[Index]],MATCH(tbl_ftz[[#Headers],[年期]],FTZ_load[#Headers],0),1,1,"FTZ_load"),TRUE)),"")</f>
        <v/>
      </c>
      <c r="J8" s="23" t="str">
        <f ca="1">IFERROR(IF(INDIRECT(ADDRESS(ROW(FTZ_load[#Headers])+tbl_ftz[[#This Row],[Index]],MATCH(tbl_ftz[[#Headers],[票息]],FTZ_load[#Headers],0),1,1,"FTZ_load"),TRUE)=0,"",INDIRECT(ADDRESS(ROW(FTZ_load[#Headers])+tbl_ftz[[#This Row],[Index]],MATCH(tbl_ftz[[#Headers],[票息]],FTZ_load[#Headers],0),1,1,"FTZ_load"),TRUE)),"")</f>
        <v/>
      </c>
      <c r="K8" s="23" t="str">
        <f ca="1">IFERROR(IF(INDIRECT(ADDRESS(ROW(FTZ_load[#Headers])+tbl_ftz[[#This Row],[Index]],MATCH(tbl_ftz[[#Headers],[IPG]],FTZ_load[#Headers],0),1,1,"FTZ_load"),TRUE)=0,"",INDIRECT(ADDRESS(ROW(FTZ_load[#Headers])+tbl_ftz[[#This Row],[Index]],MATCH(tbl_ftz[[#Headers],[IPG]],FTZ_load[#Headers],0),1,1,"FTZ_load"),TRUE)),"")</f>
        <v/>
      </c>
      <c r="L8" s="23" t="str">
        <f ca="1">IFERROR(IF(INDIRECT(ADDRESS(ROW(FTZ_load[#Headers])+tbl_ftz[[#This Row],[Index]],MATCH(tbl_ftz[[#Headers],[收窄基点]],FTZ_load[#Headers],0),1,1,"FTZ_load"),TRUE)=0,"",INDIRECT(ADDRESS(ROW(FTZ_load[#Headers])+tbl_ftz[[#This Row],[Index]],MATCH(tbl_ftz[[#Headers],[收窄基点]],FTZ_load[#Headers],0),1,1,"FTZ_load"),TRUE)),"")</f>
        <v/>
      </c>
      <c r="M8" s="22" t="str">
        <f ca="1">IFERROR(IF(INDIRECT(ADDRESS(ROW(FTZ_load[#Headers])+tbl_ftz[[#This Row],[Index]],MATCH(tbl_ftz[[#Headers],[结构]],FTZ_load[#Headers],0),1,1,"FTZ_load"),TRUE)=0,"",INDIRECT(ADDRESS(ROW(FTZ_load[#Headers])+tbl_ftz[[#This Row],[Index]],MATCH(tbl_ftz[[#Headers],[结构]],FTZ_load[#Headers],0),1,1,"FTZ_load"),TRUE)),"")</f>
        <v/>
      </c>
      <c r="N8" s="22" t="str">
        <f ca="1">IFERROR(IF(INDIRECT(ADDRESS(ROW(FTZ_load[#Headers])+tbl_ftz[[#This Row],[Index]],MATCH(tbl_ftz[[#Headers],[主题]],FTZ_load[#Headers],0),1,1,"FTZ_load"),TRUE)=0,"",INDIRECT(ADDRESS(ROW(FTZ_load[#Headers])+tbl_ftz[[#This Row],[Index]],MATCH(tbl_ftz[[#Headers],[主题]],FTZ_load[#Headers],0),1,1,"FTZ_load"),TRUE)),"")</f>
        <v/>
      </c>
      <c r="O8" s="22" t="str">
        <f ca="1">IFERROR(IF(INDIRECT(ADDRESS(ROW(FTZ_load[#Headers])+tbl_ftz[[#This Row],[Index]],MATCH(tbl_ftz[[#Headers],[行业]],FTZ_load[#Headers],0),1,1,"FTZ_load"),TRUE)=0,"",INDIRECT(ADDRESS(ROW(FTZ_load[#Headers])+tbl_ftz[[#This Row],[Index]],MATCH(tbl_ftz[[#Headers],[行业]],FTZ_load[#Headers],0),1,1,"FTZ_load"),TRUE)),"")</f>
        <v/>
      </c>
      <c r="P8" s="22" t="str">
        <f ca="1">IFERROR(IF(INDIRECT(ADDRESS(ROW(FTZ_load[#Headers])+tbl_ftz[[#This Row],[Index]],MATCH(tbl_ftz[[#Headers],[地区]],FTZ_load[#Headers],0),1,1,"FTZ_load"),TRUE)=0,"",INDIRECT(ADDRESS(ROW(FTZ_load[#Headers])+tbl_ftz[[#This Row],[Index]],MATCH(tbl_ftz[[#Headers],[地区]],FTZ_load[#Headers],0),1,1,"FTZ_load"),TRUE)),"")</f>
        <v/>
      </c>
      <c r="Q8" s="19" t="str">
        <f ca="1">IFERROR(IF(INDIRECT(ADDRESS(ROW(FTZ_load[#Headers])+tbl_ftz[[#This Row],[Index]],MATCH(tbl_ftz[[#Headers],[BOCOM_DEAL?]],FTZ_load[#Headers],0),1,1,"FTZ_load"),TRUE)=0,"",INDIRECT(ADDRESS(ROW(FTZ_load[#Headers])+tbl_ftz[[#This Row],[Index]],MATCH(tbl_ftz[[#Headers],[BOCOM_DEAL?]],FTZ_load[#Headers],0),1,1,"FTZ_load"),TRUE)),"")</f>
        <v/>
      </c>
    </row>
    <row r="9" spans="1:22" ht="17.45" customHeight="1" x14ac:dyDescent="0.25">
      <c r="A9" s="19">
        <f>ROW()-ROW(tbl_ftz[[#Headers],[Index]])</f>
        <v>8</v>
      </c>
      <c r="B9" s="20" t="str">
        <f ca="1">IFERROR(IF(INDIRECT(ADDRESS(ROW(FTZ_load[#Headers])+tbl_ftz[[#This Row],[Index]],MATCH(tbl_ftz[[#Headers],[定价日]],FTZ_load[#Headers],0),1,1,"FTZ_load"),TRUE)=0,"",INDIRECT(ADDRESS(ROW(FTZ_load[#Headers])+tbl_ftz[[#This Row],[Index]],MATCH(tbl_ftz[[#Headers],[定价日]],FTZ_load[#Headers],0),1,1,"FTZ_load"),TRUE)),"")</f>
        <v/>
      </c>
      <c r="C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 s="23" t="str">
        <f ca="1">IFERROR(IF(INDIRECT(ADDRESS(ROW(FTZ_load[#Headers])+tbl_ftz[[#This Row],[Index]],MATCH(tbl_ftz[[#Headers],[发行评级]],FTZ_load[#Headers],0),1,1,"FTZ_load"),TRUE)=0,"",INDIRECT(ADDRESS(ROW(FTZ_load[#Headers])+tbl_ftz[[#This Row],[Index]],MATCH(tbl_ftz[[#Headers],[发行评级]],FTZ_load[#Headers],0),1,1,"FTZ_load"),TRUE)),"")</f>
        <v/>
      </c>
      <c r="E9" s="23" t="str">
        <f ca="1">IFERROR(IF(INDIRECT(ADDRESS(ROW(FTZ_load[#Headers])+tbl_ftz[[#This Row],[Index]],MATCH(tbl_ftz[[#Headers],[主体评级]],FTZ_load[#Headers],0),1,1,"FTZ_load"),TRUE)=0,"",INDIRECT(ADDRESS(ROW(FTZ_load[#Headers])+tbl_ftz[[#This Row],[Index]],MATCH(tbl_ftz[[#Headers],[主体评级]],FTZ_load[#Headers],0),1,1,"FTZ_load"),TRUE)),"")</f>
        <v/>
      </c>
      <c r="F9" s="23" t="str">
        <f ca="1">IFERROR(IF(INDIRECT(ADDRESS(ROW(FTZ_load[#Headers])+tbl_ftz[[#This Row],[Index]],MATCH(tbl_ftz[[#Headers],[境内主体评级]],FTZ_load[#Headers],0),1,1,"FTZ_load"),TRUE)=0,"",INDIRECT(ADDRESS(ROW(FTZ_load[#Headers])+tbl_ftz[[#This Row],[Index]],MATCH(tbl_ftz[[#Headers],[境内主体评级]],FTZ_load[#Headers],0),1,1,"FTZ_load"),TRUE)),"")</f>
        <v/>
      </c>
      <c r="G9" s="23" t="str">
        <f ca="1">IFERROR(IF(INDIRECT(ADDRESS(ROW(FTZ_load[#Headers])+tbl_ftz[[#This Row],[Index]],MATCH(tbl_ftz[[#Headers],[货币]],FTZ_load[#Headers],0),1,1,"FTZ_load"),TRUE)=0,"",INDIRECT(ADDRESS(ROW(FTZ_load[#Headers])+tbl_ftz[[#This Row],[Index]],MATCH(tbl_ftz[[#Headers],[货币]],FTZ_load[#Headers],0),1,1,"FTZ_load"),TRUE)),"")</f>
        <v/>
      </c>
      <c r="H9" s="28" t="str">
        <f ca="1">IFERROR(IF(INDIRECT(ADDRESS(ROW(FTZ_load[#Headers])+tbl_ftz[[#This Row],[Index]],MATCH(tbl_ftz[[#Headers],[发行规模(亿)]],FTZ_load[#Headers],0),1,1,"FTZ_load"),TRUE)=0,"",INDIRECT(ADDRESS(ROW(FTZ_load[#Headers])+tbl_ftz[[#This Row],[Index]],MATCH(tbl_ftz[[#Headers],[发行规模(亿)]],FTZ_load[#Headers],0),1,1,"FTZ_load"),TRUE)),"")</f>
        <v/>
      </c>
      <c r="I9" s="23" t="str">
        <f ca="1">IFERROR(IF(INDIRECT(ADDRESS(ROW(FTZ_load[#Headers])+tbl_ftz[[#This Row],[Index]],MATCH(tbl_ftz[[#Headers],[年期]],FTZ_load[#Headers],0),1,1,"FTZ_load"),TRUE)=0,"",INDIRECT(ADDRESS(ROW(FTZ_load[#Headers])+tbl_ftz[[#This Row],[Index]],MATCH(tbl_ftz[[#Headers],[年期]],FTZ_load[#Headers],0),1,1,"FTZ_load"),TRUE)),"")</f>
        <v/>
      </c>
      <c r="J9" s="23" t="str">
        <f ca="1">IFERROR(IF(INDIRECT(ADDRESS(ROW(FTZ_load[#Headers])+tbl_ftz[[#This Row],[Index]],MATCH(tbl_ftz[[#Headers],[票息]],FTZ_load[#Headers],0),1,1,"FTZ_load"),TRUE)=0,"",INDIRECT(ADDRESS(ROW(FTZ_load[#Headers])+tbl_ftz[[#This Row],[Index]],MATCH(tbl_ftz[[#Headers],[票息]],FTZ_load[#Headers],0),1,1,"FTZ_load"),TRUE)),"")</f>
        <v/>
      </c>
      <c r="K9" s="23" t="str">
        <f ca="1">IFERROR(IF(INDIRECT(ADDRESS(ROW(FTZ_load[#Headers])+tbl_ftz[[#This Row],[Index]],MATCH(tbl_ftz[[#Headers],[IPG]],FTZ_load[#Headers],0),1,1,"FTZ_load"),TRUE)=0,"",INDIRECT(ADDRESS(ROW(FTZ_load[#Headers])+tbl_ftz[[#This Row],[Index]],MATCH(tbl_ftz[[#Headers],[IPG]],FTZ_load[#Headers],0),1,1,"FTZ_load"),TRUE)),"")</f>
        <v/>
      </c>
      <c r="L9" s="23" t="str">
        <f ca="1">IFERROR(IF(INDIRECT(ADDRESS(ROW(FTZ_load[#Headers])+tbl_ftz[[#This Row],[Index]],MATCH(tbl_ftz[[#Headers],[收窄基点]],FTZ_load[#Headers],0),1,1,"FTZ_load"),TRUE)=0,"",INDIRECT(ADDRESS(ROW(FTZ_load[#Headers])+tbl_ftz[[#This Row],[Index]],MATCH(tbl_ftz[[#Headers],[收窄基点]],FTZ_load[#Headers],0),1,1,"FTZ_load"),TRUE)),"")</f>
        <v/>
      </c>
      <c r="M9" s="22" t="str">
        <f ca="1">IFERROR(IF(INDIRECT(ADDRESS(ROW(FTZ_load[#Headers])+tbl_ftz[[#This Row],[Index]],MATCH(tbl_ftz[[#Headers],[结构]],FTZ_load[#Headers],0),1,1,"FTZ_load"),TRUE)=0,"",INDIRECT(ADDRESS(ROW(FTZ_load[#Headers])+tbl_ftz[[#This Row],[Index]],MATCH(tbl_ftz[[#Headers],[结构]],FTZ_load[#Headers],0),1,1,"FTZ_load"),TRUE)),"")</f>
        <v/>
      </c>
      <c r="N9" s="22" t="str">
        <f ca="1">IFERROR(IF(INDIRECT(ADDRESS(ROW(FTZ_load[#Headers])+tbl_ftz[[#This Row],[Index]],MATCH(tbl_ftz[[#Headers],[主题]],FTZ_load[#Headers],0),1,1,"FTZ_load"),TRUE)=0,"",INDIRECT(ADDRESS(ROW(FTZ_load[#Headers])+tbl_ftz[[#This Row],[Index]],MATCH(tbl_ftz[[#Headers],[主题]],FTZ_load[#Headers],0),1,1,"FTZ_load"),TRUE)),"")</f>
        <v/>
      </c>
      <c r="O9" s="22" t="str">
        <f ca="1">IFERROR(IF(INDIRECT(ADDRESS(ROW(FTZ_load[#Headers])+tbl_ftz[[#This Row],[Index]],MATCH(tbl_ftz[[#Headers],[行业]],FTZ_load[#Headers],0),1,1,"FTZ_load"),TRUE)=0,"",INDIRECT(ADDRESS(ROW(FTZ_load[#Headers])+tbl_ftz[[#This Row],[Index]],MATCH(tbl_ftz[[#Headers],[行业]],FTZ_load[#Headers],0),1,1,"FTZ_load"),TRUE)),"")</f>
        <v/>
      </c>
      <c r="P9" s="22" t="str">
        <f ca="1">IFERROR(IF(INDIRECT(ADDRESS(ROW(FTZ_load[#Headers])+tbl_ftz[[#This Row],[Index]],MATCH(tbl_ftz[[#Headers],[地区]],FTZ_load[#Headers],0),1,1,"FTZ_load"),TRUE)=0,"",INDIRECT(ADDRESS(ROW(FTZ_load[#Headers])+tbl_ftz[[#This Row],[Index]],MATCH(tbl_ftz[[#Headers],[地区]],FTZ_load[#Headers],0),1,1,"FTZ_load"),TRUE)),"")</f>
        <v/>
      </c>
      <c r="Q9" s="19" t="str">
        <f ca="1">IFERROR(IF(INDIRECT(ADDRESS(ROW(FTZ_load[#Headers])+tbl_ftz[[#This Row],[Index]],MATCH(tbl_ftz[[#Headers],[BOCOM_DEAL?]],FTZ_load[#Headers],0),1,1,"FTZ_load"),TRUE)=0,"",INDIRECT(ADDRESS(ROW(FTZ_load[#Headers])+tbl_ftz[[#This Row],[Index]],MATCH(tbl_ftz[[#Headers],[BOCOM_DEAL?]],FTZ_load[#Headers],0),1,1,"FTZ_load"),TRUE)),"")</f>
        <v/>
      </c>
    </row>
    <row r="10" spans="1:22" ht="17.45" customHeight="1" x14ac:dyDescent="0.25">
      <c r="A10" s="19">
        <f>ROW()-ROW(tbl_ftz[[#Headers],[Index]])</f>
        <v>9</v>
      </c>
      <c r="B10" s="20" t="str">
        <f ca="1">IFERROR(IF(INDIRECT(ADDRESS(ROW(FTZ_load[#Headers])+tbl_ftz[[#This Row],[Index]],MATCH(tbl_ftz[[#Headers],[定价日]],FTZ_load[#Headers],0),1,1,"FTZ_load"),TRUE)=0,"",INDIRECT(ADDRESS(ROW(FTZ_load[#Headers])+tbl_ftz[[#This Row],[Index]],MATCH(tbl_ftz[[#Headers],[定价日]],FTZ_load[#Headers],0),1,1,"FTZ_load"),TRUE)),"")</f>
        <v/>
      </c>
      <c r="C1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 s="23" t="str">
        <f ca="1">IFERROR(IF(INDIRECT(ADDRESS(ROW(FTZ_load[#Headers])+tbl_ftz[[#This Row],[Index]],MATCH(tbl_ftz[[#Headers],[发行评级]],FTZ_load[#Headers],0),1,1,"FTZ_load"),TRUE)=0,"",INDIRECT(ADDRESS(ROW(FTZ_load[#Headers])+tbl_ftz[[#This Row],[Index]],MATCH(tbl_ftz[[#Headers],[发行评级]],FTZ_load[#Headers],0),1,1,"FTZ_load"),TRUE)),"")</f>
        <v/>
      </c>
      <c r="E10" s="23" t="str">
        <f ca="1">IFERROR(IF(INDIRECT(ADDRESS(ROW(FTZ_load[#Headers])+tbl_ftz[[#This Row],[Index]],MATCH(tbl_ftz[[#Headers],[主体评级]],FTZ_load[#Headers],0),1,1,"FTZ_load"),TRUE)=0,"",INDIRECT(ADDRESS(ROW(FTZ_load[#Headers])+tbl_ftz[[#This Row],[Index]],MATCH(tbl_ftz[[#Headers],[主体评级]],FTZ_load[#Headers],0),1,1,"FTZ_load"),TRUE)),"")</f>
        <v/>
      </c>
      <c r="F10" s="23" t="str">
        <f ca="1">IFERROR(IF(INDIRECT(ADDRESS(ROW(FTZ_load[#Headers])+tbl_ftz[[#This Row],[Index]],MATCH(tbl_ftz[[#Headers],[境内主体评级]],FTZ_load[#Headers],0),1,1,"FTZ_load"),TRUE)=0,"",INDIRECT(ADDRESS(ROW(FTZ_load[#Headers])+tbl_ftz[[#This Row],[Index]],MATCH(tbl_ftz[[#Headers],[境内主体评级]],FTZ_load[#Headers],0),1,1,"FTZ_load"),TRUE)),"")</f>
        <v/>
      </c>
      <c r="G10" s="23" t="str">
        <f ca="1">IFERROR(IF(INDIRECT(ADDRESS(ROW(FTZ_load[#Headers])+tbl_ftz[[#This Row],[Index]],MATCH(tbl_ftz[[#Headers],[货币]],FTZ_load[#Headers],0),1,1,"FTZ_load"),TRUE)=0,"",INDIRECT(ADDRESS(ROW(FTZ_load[#Headers])+tbl_ftz[[#This Row],[Index]],MATCH(tbl_ftz[[#Headers],[货币]],FTZ_load[#Headers],0),1,1,"FTZ_load"),TRUE)),"")</f>
        <v/>
      </c>
      <c r="H10" s="28" t="str">
        <f ca="1">IFERROR(IF(INDIRECT(ADDRESS(ROW(FTZ_load[#Headers])+tbl_ftz[[#This Row],[Index]],MATCH(tbl_ftz[[#Headers],[发行规模(亿)]],FTZ_load[#Headers],0),1,1,"FTZ_load"),TRUE)=0,"",INDIRECT(ADDRESS(ROW(FTZ_load[#Headers])+tbl_ftz[[#This Row],[Index]],MATCH(tbl_ftz[[#Headers],[发行规模(亿)]],FTZ_load[#Headers],0),1,1,"FTZ_load"),TRUE)),"")</f>
        <v/>
      </c>
      <c r="I10" s="23" t="str">
        <f ca="1">IFERROR(IF(INDIRECT(ADDRESS(ROW(FTZ_load[#Headers])+tbl_ftz[[#This Row],[Index]],MATCH(tbl_ftz[[#Headers],[年期]],FTZ_load[#Headers],0),1,1,"FTZ_load"),TRUE)=0,"",INDIRECT(ADDRESS(ROW(FTZ_load[#Headers])+tbl_ftz[[#This Row],[Index]],MATCH(tbl_ftz[[#Headers],[年期]],FTZ_load[#Headers],0),1,1,"FTZ_load"),TRUE)),"")</f>
        <v/>
      </c>
      <c r="J10" s="23" t="str">
        <f ca="1">IFERROR(IF(INDIRECT(ADDRESS(ROW(FTZ_load[#Headers])+tbl_ftz[[#This Row],[Index]],MATCH(tbl_ftz[[#Headers],[票息]],FTZ_load[#Headers],0),1,1,"FTZ_load"),TRUE)=0,"",INDIRECT(ADDRESS(ROW(FTZ_load[#Headers])+tbl_ftz[[#This Row],[Index]],MATCH(tbl_ftz[[#Headers],[票息]],FTZ_load[#Headers],0),1,1,"FTZ_load"),TRUE)),"")</f>
        <v/>
      </c>
      <c r="K10" s="23" t="str">
        <f ca="1">IFERROR(IF(INDIRECT(ADDRESS(ROW(FTZ_load[#Headers])+tbl_ftz[[#This Row],[Index]],MATCH(tbl_ftz[[#Headers],[IPG]],FTZ_load[#Headers],0),1,1,"FTZ_load"),TRUE)=0,"",INDIRECT(ADDRESS(ROW(FTZ_load[#Headers])+tbl_ftz[[#This Row],[Index]],MATCH(tbl_ftz[[#Headers],[IPG]],FTZ_load[#Headers],0),1,1,"FTZ_load"),TRUE)),"")</f>
        <v/>
      </c>
      <c r="L10" s="23" t="str">
        <f ca="1">IFERROR(IF(INDIRECT(ADDRESS(ROW(FTZ_load[#Headers])+tbl_ftz[[#This Row],[Index]],MATCH(tbl_ftz[[#Headers],[收窄基点]],FTZ_load[#Headers],0),1,1,"FTZ_load"),TRUE)=0,"",INDIRECT(ADDRESS(ROW(FTZ_load[#Headers])+tbl_ftz[[#This Row],[Index]],MATCH(tbl_ftz[[#Headers],[收窄基点]],FTZ_load[#Headers],0),1,1,"FTZ_load"),TRUE)),"")</f>
        <v/>
      </c>
      <c r="M10" s="22" t="str">
        <f ca="1">IFERROR(IF(INDIRECT(ADDRESS(ROW(FTZ_load[#Headers])+tbl_ftz[[#This Row],[Index]],MATCH(tbl_ftz[[#Headers],[结构]],FTZ_load[#Headers],0),1,1,"FTZ_load"),TRUE)=0,"",INDIRECT(ADDRESS(ROW(FTZ_load[#Headers])+tbl_ftz[[#This Row],[Index]],MATCH(tbl_ftz[[#Headers],[结构]],FTZ_load[#Headers],0),1,1,"FTZ_load"),TRUE)),"")</f>
        <v/>
      </c>
      <c r="N10" s="22" t="str">
        <f ca="1">IFERROR(IF(INDIRECT(ADDRESS(ROW(FTZ_load[#Headers])+tbl_ftz[[#This Row],[Index]],MATCH(tbl_ftz[[#Headers],[主题]],FTZ_load[#Headers],0),1,1,"FTZ_load"),TRUE)=0,"",INDIRECT(ADDRESS(ROW(FTZ_load[#Headers])+tbl_ftz[[#This Row],[Index]],MATCH(tbl_ftz[[#Headers],[主题]],FTZ_load[#Headers],0),1,1,"FTZ_load"),TRUE)),"")</f>
        <v/>
      </c>
      <c r="O10" s="22" t="str">
        <f ca="1">IFERROR(IF(INDIRECT(ADDRESS(ROW(FTZ_load[#Headers])+tbl_ftz[[#This Row],[Index]],MATCH(tbl_ftz[[#Headers],[行业]],FTZ_load[#Headers],0),1,1,"FTZ_load"),TRUE)=0,"",INDIRECT(ADDRESS(ROW(FTZ_load[#Headers])+tbl_ftz[[#This Row],[Index]],MATCH(tbl_ftz[[#Headers],[行业]],FTZ_load[#Headers],0),1,1,"FTZ_load"),TRUE)),"")</f>
        <v/>
      </c>
      <c r="P10" s="22" t="str">
        <f ca="1">IFERROR(IF(INDIRECT(ADDRESS(ROW(FTZ_load[#Headers])+tbl_ftz[[#This Row],[Index]],MATCH(tbl_ftz[[#Headers],[地区]],FTZ_load[#Headers],0),1,1,"FTZ_load"),TRUE)=0,"",INDIRECT(ADDRESS(ROW(FTZ_load[#Headers])+tbl_ftz[[#This Row],[Index]],MATCH(tbl_ftz[[#Headers],[地区]],FTZ_load[#Headers],0),1,1,"FTZ_load"),TRUE)),"")</f>
        <v/>
      </c>
      <c r="Q10" s="19" t="str">
        <f ca="1">IFERROR(IF(INDIRECT(ADDRESS(ROW(FTZ_load[#Headers])+tbl_ftz[[#This Row],[Index]],MATCH(tbl_ftz[[#Headers],[BOCOM_DEAL?]],FTZ_load[#Headers],0),1,1,"FTZ_load"),TRUE)=0,"",INDIRECT(ADDRESS(ROW(FTZ_load[#Headers])+tbl_ftz[[#This Row],[Index]],MATCH(tbl_ftz[[#Headers],[BOCOM_DEAL?]],FTZ_load[#Headers],0),1,1,"FTZ_load"),TRUE)),"")</f>
        <v/>
      </c>
    </row>
    <row r="11" spans="1:22" ht="17.45" customHeight="1" x14ac:dyDescent="0.25">
      <c r="A11" s="19">
        <f>ROW()-ROW(tbl_ftz[[#Headers],[Index]])</f>
        <v>10</v>
      </c>
      <c r="B11" s="20" t="str">
        <f ca="1">IFERROR(IF(INDIRECT(ADDRESS(ROW(FTZ_load[#Headers])+tbl_ftz[[#This Row],[Index]],MATCH(tbl_ftz[[#Headers],[定价日]],FTZ_load[#Headers],0),1,1,"FTZ_load"),TRUE)=0,"",INDIRECT(ADDRESS(ROW(FTZ_load[#Headers])+tbl_ftz[[#This Row],[Index]],MATCH(tbl_ftz[[#Headers],[定价日]],FTZ_load[#Headers],0),1,1,"FTZ_load"),TRUE)),"")</f>
        <v/>
      </c>
      <c r="C1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 s="23" t="str">
        <f ca="1">IFERROR(IF(INDIRECT(ADDRESS(ROW(FTZ_load[#Headers])+tbl_ftz[[#This Row],[Index]],MATCH(tbl_ftz[[#Headers],[发行评级]],FTZ_load[#Headers],0),1,1,"FTZ_load"),TRUE)=0,"",INDIRECT(ADDRESS(ROW(FTZ_load[#Headers])+tbl_ftz[[#This Row],[Index]],MATCH(tbl_ftz[[#Headers],[发行评级]],FTZ_load[#Headers],0),1,1,"FTZ_load"),TRUE)),"")</f>
        <v/>
      </c>
      <c r="E11" s="23" t="str">
        <f ca="1">IFERROR(IF(INDIRECT(ADDRESS(ROW(FTZ_load[#Headers])+tbl_ftz[[#This Row],[Index]],MATCH(tbl_ftz[[#Headers],[主体评级]],FTZ_load[#Headers],0),1,1,"FTZ_load"),TRUE)=0,"",INDIRECT(ADDRESS(ROW(FTZ_load[#Headers])+tbl_ftz[[#This Row],[Index]],MATCH(tbl_ftz[[#Headers],[主体评级]],FTZ_load[#Headers],0),1,1,"FTZ_load"),TRUE)),"")</f>
        <v/>
      </c>
      <c r="F11" s="23" t="str">
        <f ca="1">IFERROR(IF(INDIRECT(ADDRESS(ROW(FTZ_load[#Headers])+tbl_ftz[[#This Row],[Index]],MATCH(tbl_ftz[[#Headers],[境内主体评级]],FTZ_load[#Headers],0),1,1,"FTZ_load"),TRUE)=0,"",INDIRECT(ADDRESS(ROW(FTZ_load[#Headers])+tbl_ftz[[#This Row],[Index]],MATCH(tbl_ftz[[#Headers],[境内主体评级]],FTZ_load[#Headers],0),1,1,"FTZ_load"),TRUE)),"")</f>
        <v/>
      </c>
      <c r="G11" s="23" t="str">
        <f ca="1">IFERROR(IF(INDIRECT(ADDRESS(ROW(FTZ_load[#Headers])+tbl_ftz[[#This Row],[Index]],MATCH(tbl_ftz[[#Headers],[货币]],FTZ_load[#Headers],0),1,1,"FTZ_load"),TRUE)=0,"",INDIRECT(ADDRESS(ROW(FTZ_load[#Headers])+tbl_ftz[[#This Row],[Index]],MATCH(tbl_ftz[[#Headers],[货币]],FTZ_load[#Headers],0),1,1,"FTZ_load"),TRUE)),"")</f>
        <v/>
      </c>
      <c r="H11" s="28" t="str">
        <f ca="1">IFERROR(IF(INDIRECT(ADDRESS(ROW(FTZ_load[#Headers])+tbl_ftz[[#This Row],[Index]],MATCH(tbl_ftz[[#Headers],[发行规模(亿)]],FTZ_load[#Headers],0),1,1,"FTZ_load"),TRUE)=0,"",INDIRECT(ADDRESS(ROW(FTZ_load[#Headers])+tbl_ftz[[#This Row],[Index]],MATCH(tbl_ftz[[#Headers],[发行规模(亿)]],FTZ_load[#Headers],0),1,1,"FTZ_load"),TRUE)),"")</f>
        <v/>
      </c>
      <c r="I11" s="23" t="str">
        <f ca="1">IFERROR(IF(INDIRECT(ADDRESS(ROW(FTZ_load[#Headers])+tbl_ftz[[#This Row],[Index]],MATCH(tbl_ftz[[#Headers],[年期]],FTZ_load[#Headers],0),1,1,"FTZ_load"),TRUE)=0,"",INDIRECT(ADDRESS(ROW(FTZ_load[#Headers])+tbl_ftz[[#This Row],[Index]],MATCH(tbl_ftz[[#Headers],[年期]],FTZ_load[#Headers],0),1,1,"FTZ_load"),TRUE)),"")</f>
        <v/>
      </c>
      <c r="J11" s="23" t="str">
        <f ca="1">IFERROR(IF(INDIRECT(ADDRESS(ROW(FTZ_load[#Headers])+tbl_ftz[[#This Row],[Index]],MATCH(tbl_ftz[[#Headers],[票息]],FTZ_load[#Headers],0),1,1,"FTZ_load"),TRUE)=0,"",INDIRECT(ADDRESS(ROW(FTZ_load[#Headers])+tbl_ftz[[#This Row],[Index]],MATCH(tbl_ftz[[#Headers],[票息]],FTZ_load[#Headers],0),1,1,"FTZ_load"),TRUE)),"")</f>
        <v/>
      </c>
      <c r="K11" s="23" t="str">
        <f ca="1">IFERROR(IF(INDIRECT(ADDRESS(ROW(FTZ_load[#Headers])+tbl_ftz[[#This Row],[Index]],MATCH(tbl_ftz[[#Headers],[IPG]],FTZ_load[#Headers],0),1,1,"FTZ_load"),TRUE)=0,"",INDIRECT(ADDRESS(ROW(FTZ_load[#Headers])+tbl_ftz[[#This Row],[Index]],MATCH(tbl_ftz[[#Headers],[IPG]],FTZ_load[#Headers],0),1,1,"FTZ_load"),TRUE)),"")</f>
        <v/>
      </c>
      <c r="L11" s="23" t="str">
        <f ca="1">IFERROR(IF(INDIRECT(ADDRESS(ROW(FTZ_load[#Headers])+tbl_ftz[[#This Row],[Index]],MATCH(tbl_ftz[[#Headers],[收窄基点]],FTZ_load[#Headers],0),1,1,"FTZ_load"),TRUE)=0,"",INDIRECT(ADDRESS(ROW(FTZ_load[#Headers])+tbl_ftz[[#This Row],[Index]],MATCH(tbl_ftz[[#Headers],[收窄基点]],FTZ_load[#Headers],0),1,1,"FTZ_load"),TRUE)),"")</f>
        <v/>
      </c>
      <c r="M11" s="22" t="str">
        <f ca="1">IFERROR(IF(INDIRECT(ADDRESS(ROW(FTZ_load[#Headers])+tbl_ftz[[#This Row],[Index]],MATCH(tbl_ftz[[#Headers],[结构]],FTZ_load[#Headers],0),1,1,"FTZ_load"),TRUE)=0,"",INDIRECT(ADDRESS(ROW(FTZ_load[#Headers])+tbl_ftz[[#This Row],[Index]],MATCH(tbl_ftz[[#Headers],[结构]],FTZ_load[#Headers],0),1,1,"FTZ_load"),TRUE)),"")</f>
        <v/>
      </c>
      <c r="N11" s="22" t="str">
        <f ca="1">IFERROR(IF(INDIRECT(ADDRESS(ROW(FTZ_load[#Headers])+tbl_ftz[[#This Row],[Index]],MATCH(tbl_ftz[[#Headers],[主题]],FTZ_load[#Headers],0),1,1,"FTZ_load"),TRUE)=0,"",INDIRECT(ADDRESS(ROW(FTZ_load[#Headers])+tbl_ftz[[#This Row],[Index]],MATCH(tbl_ftz[[#Headers],[主题]],FTZ_load[#Headers],0),1,1,"FTZ_load"),TRUE)),"")</f>
        <v/>
      </c>
      <c r="O11" s="22" t="str">
        <f ca="1">IFERROR(IF(INDIRECT(ADDRESS(ROW(FTZ_load[#Headers])+tbl_ftz[[#This Row],[Index]],MATCH(tbl_ftz[[#Headers],[行业]],FTZ_load[#Headers],0),1,1,"FTZ_load"),TRUE)=0,"",INDIRECT(ADDRESS(ROW(FTZ_load[#Headers])+tbl_ftz[[#This Row],[Index]],MATCH(tbl_ftz[[#Headers],[行业]],FTZ_load[#Headers],0),1,1,"FTZ_load"),TRUE)),"")</f>
        <v/>
      </c>
      <c r="P11" s="22" t="str">
        <f ca="1">IFERROR(IF(INDIRECT(ADDRESS(ROW(FTZ_load[#Headers])+tbl_ftz[[#This Row],[Index]],MATCH(tbl_ftz[[#Headers],[地区]],FTZ_load[#Headers],0),1,1,"FTZ_load"),TRUE)=0,"",INDIRECT(ADDRESS(ROW(FTZ_load[#Headers])+tbl_ftz[[#This Row],[Index]],MATCH(tbl_ftz[[#Headers],[地区]],FTZ_load[#Headers],0),1,1,"FTZ_load"),TRUE)),"")</f>
        <v/>
      </c>
      <c r="Q11" s="19" t="str">
        <f ca="1">IFERROR(IF(INDIRECT(ADDRESS(ROW(FTZ_load[#Headers])+tbl_ftz[[#This Row],[Index]],MATCH(tbl_ftz[[#Headers],[BOCOM_DEAL?]],FTZ_load[#Headers],0),1,1,"FTZ_load"),TRUE)=0,"",INDIRECT(ADDRESS(ROW(FTZ_load[#Headers])+tbl_ftz[[#This Row],[Index]],MATCH(tbl_ftz[[#Headers],[BOCOM_DEAL?]],FTZ_load[#Headers],0),1,1,"FTZ_load"),TRUE)),"")</f>
        <v/>
      </c>
    </row>
    <row r="12" spans="1:22" ht="17.45" customHeight="1" x14ac:dyDescent="0.25">
      <c r="A12" s="19">
        <f>ROW()-ROW(tbl_ftz[[#Headers],[Index]])</f>
        <v>11</v>
      </c>
      <c r="B12" s="20" t="str">
        <f ca="1">IFERROR(IF(INDIRECT(ADDRESS(ROW(FTZ_load[#Headers])+tbl_ftz[[#This Row],[Index]],MATCH(tbl_ftz[[#Headers],[定价日]],FTZ_load[#Headers],0),1,1,"FTZ_load"),TRUE)=0,"",INDIRECT(ADDRESS(ROW(FTZ_load[#Headers])+tbl_ftz[[#This Row],[Index]],MATCH(tbl_ftz[[#Headers],[定价日]],FTZ_load[#Headers],0),1,1,"FTZ_load"),TRUE)),"")</f>
        <v/>
      </c>
      <c r="C1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 s="23" t="str">
        <f ca="1">IFERROR(IF(INDIRECT(ADDRESS(ROW(FTZ_load[#Headers])+tbl_ftz[[#This Row],[Index]],MATCH(tbl_ftz[[#Headers],[发行评级]],FTZ_load[#Headers],0),1,1,"FTZ_load"),TRUE)=0,"",INDIRECT(ADDRESS(ROW(FTZ_load[#Headers])+tbl_ftz[[#This Row],[Index]],MATCH(tbl_ftz[[#Headers],[发行评级]],FTZ_load[#Headers],0),1,1,"FTZ_load"),TRUE)),"")</f>
        <v/>
      </c>
      <c r="E12" s="23" t="str">
        <f ca="1">IFERROR(IF(INDIRECT(ADDRESS(ROW(FTZ_load[#Headers])+tbl_ftz[[#This Row],[Index]],MATCH(tbl_ftz[[#Headers],[主体评级]],FTZ_load[#Headers],0),1,1,"FTZ_load"),TRUE)=0,"",INDIRECT(ADDRESS(ROW(FTZ_load[#Headers])+tbl_ftz[[#This Row],[Index]],MATCH(tbl_ftz[[#Headers],[主体评级]],FTZ_load[#Headers],0),1,1,"FTZ_load"),TRUE)),"")</f>
        <v/>
      </c>
      <c r="F12" s="23" t="str">
        <f ca="1">IFERROR(IF(INDIRECT(ADDRESS(ROW(FTZ_load[#Headers])+tbl_ftz[[#This Row],[Index]],MATCH(tbl_ftz[[#Headers],[境内主体评级]],FTZ_load[#Headers],0),1,1,"FTZ_load"),TRUE)=0,"",INDIRECT(ADDRESS(ROW(FTZ_load[#Headers])+tbl_ftz[[#This Row],[Index]],MATCH(tbl_ftz[[#Headers],[境内主体评级]],FTZ_load[#Headers],0),1,1,"FTZ_load"),TRUE)),"")</f>
        <v/>
      </c>
      <c r="G12" s="23" t="str">
        <f ca="1">IFERROR(IF(INDIRECT(ADDRESS(ROW(FTZ_load[#Headers])+tbl_ftz[[#This Row],[Index]],MATCH(tbl_ftz[[#Headers],[货币]],FTZ_load[#Headers],0),1,1,"FTZ_load"),TRUE)=0,"",INDIRECT(ADDRESS(ROW(FTZ_load[#Headers])+tbl_ftz[[#This Row],[Index]],MATCH(tbl_ftz[[#Headers],[货币]],FTZ_load[#Headers],0),1,1,"FTZ_load"),TRUE)),"")</f>
        <v/>
      </c>
      <c r="H12" s="28" t="str">
        <f ca="1">IFERROR(IF(INDIRECT(ADDRESS(ROW(FTZ_load[#Headers])+tbl_ftz[[#This Row],[Index]],MATCH(tbl_ftz[[#Headers],[发行规模(亿)]],FTZ_load[#Headers],0),1,1,"FTZ_load"),TRUE)=0,"",INDIRECT(ADDRESS(ROW(FTZ_load[#Headers])+tbl_ftz[[#This Row],[Index]],MATCH(tbl_ftz[[#Headers],[发行规模(亿)]],FTZ_load[#Headers],0),1,1,"FTZ_load"),TRUE)),"")</f>
        <v/>
      </c>
      <c r="I12" s="23" t="str">
        <f ca="1">IFERROR(IF(INDIRECT(ADDRESS(ROW(FTZ_load[#Headers])+tbl_ftz[[#This Row],[Index]],MATCH(tbl_ftz[[#Headers],[年期]],FTZ_load[#Headers],0),1,1,"FTZ_load"),TRUE)=0,"",INDIRECT(ADDRESS(ROW(FTZ_load[#Headers])+tbl_ftz[[#This Row],[Index]],MATCH(tbl_ftz[[#Headers],[年期]],FTZ_load[#Headers],0),1,1,"FTZ_load"),TRUE)),"")</f>
        <v/>
      </c>
      <c r="J12" s="23" t="str">
        <f ca="1">IFERROR(IF(INDIRECT(ADDRESS(ROW(FTZ_load[#Headers])+tbl_ftz[[#This Row],[Index]],MATCH(tbl_ftz[[#Headers],[票息]],FTZ_load[#Headers],0),1,1,"FTZ_load"),TRUE)=0,"",INDIRECT(ADDRESS(ROW(FTZ_load[#Headers])+tbl_ftz[[#This Row],[Index]],MATCH(tbl_ftz[[#Headers],[票息]],FTZ_load[#Headers],0),1,1,"FTZ_load"),TRUE)),"")</f>
        <v/>
      </c>
      <c r="K12" s="23" t="str">
        <f ca="1">IFERROR(IF(INDIRECT(ADDRESS(ROW(FTZ_load[#Headers])+tbl_ftz[[#This Row],[Index]],MATCH(tbl_ftz[[#Headers],[IPG]],FTZ_load[#Headers],0),1,1,"FTZ_load"),TRUE)=0,"",INDIRECT(ADDRESS(ROW(FTZ_load[#Headers])+tbl_ftz[[#This Row],[Index]],MATCH(tbl_ftz[[#Headers],[IPG]],FTZ_load[#Headers],0),1,1,"FTZ_load"),TRUE)),"")</f>
        <v/>
      </c>
      <c r="L12" s="23" t="str">
        <f ca="1">IFERROR(IF(INDIRECT(ADDRESS(ROW(FTZ_load[#Headers])+tbl_ftz[[#This Row],[Index]],MATCH(tbl_ftz[[#Headers],[收窄基点]],FTZ_load[#Headers],0),1,1,"FTZ_load"),TRUE)=0,"",INDIRECT(ADDRESS(ROW(FTZ_load[#Headers])+tbl_ftz[[#This Row],[Index]],MATCH(tbl_ftz[[#Headers],[收窄基点]],FTZ_load[#Headers],0),1,1,"FTZ_load"),TRUE)),"")</f>
        <v/>
      </c>
      <c r="M12" s="22" t="str">
        <f ca="1">IFERROR(IF(INDIRECT(ADDRESS(ROW(FTZ_load[#Headers])+tbl_ftz[[#This Row],[Index]],MATCH(tbl_ftz[[#Headers],[结构]],FTZ_load[#Headers],0),1,1,"FTZ_load"),TRUE)=0,"",INDIRECT(ADDRESS(ROW(FTZ_load[#Headers])+tbl_ftz[[#This Row],[Index]],MATCH(tbl_ftz[[#Headers],[结构]],FTZ_load[#Headers],0),1,1,"FTZ_load"),TRUE)),"")</f>
        <v/>
      </c>
      <c r="N12" s="22" t="str">
        <f ca="1">IFERROR(IF(INDIRECT(ADDRESS(ROW(FTZ_load[#Headers])+tbl_ftz[[#This Row],[Index]],MATCH(tbl_ftz[[#Headers],[主题]],FTZ_load[#Headers],0),1,1,"FTZ_load"),TRUE)=0,"",INDIRECT(ADDRESS(ROW(FTZ_load[#Headers])+tbl_ftz[[#This Row],[Index]],MATCH(tbl_ftz[[#Headers],[主题]],FTZ_load[#Headers],0),1,1,"FTZ_load"),TRUE)),"")</f>
        <v/>
      </c>
      <c r="O12" s="22" t="str">
        <f ca="1">IFERROR(IF(INDIRECT(ADDRESS(ROW(FTZ_load[#Headers])+tbl_ftz[[#This Row],[Index]],MATCH(tbl_ftz[[#Headers],[行业]],FTZ_load[#Headers],0),1,1,"FTZ_load"),TRUE)=0,"",INDIRECT(ADDRESS(ROW(FTZ_load[#Headers])+tbl_ftz[[#This Row],[Index]],MATCH(tbl_ftz[[#Headers],[行业]],FTZ_load[#Headers],0),1,1,"FTZ_load"),TRUE)),"")</f>
        <v/>
      </c>
      <c r="P12" s="22" t="str">
        <f ca="1">IFERROR(IF(INDIRECT(ADDRESS(ROW(FTZ_load[#Headers])+tbl_ftz[[#This Row],[Index]],MATCH(tbl_ftz[[#Headers],[地区]],FTZ_load[#Headers],0),1,1,"FTZ_load"),TRUE)=0,"",INDIRECT(ADDRESS(ROW(FTZ_load[#Headers])+tbl_ftz[[#This Row],[Index]],MATCH(tbl_ftz[[#Headers],[地区]],FTZ_load[#Headers],0),1,1,"FTZ_load"),TRUE)),"")</f>
        <v/>
      </c>
      <c r="Q12" s="19" t="str">
        <f ca="1">IFERROR(IF(INDIRECT(ADDRESS(ROW(FTZ_load[#Headers])+tbl_ftz[[#This Row],[Index]],MATCH(tbl_ftz[[#Headers],[BOCOM_DEAL?]],FTZ_load[#Headers],0),1,1,"FTZ_load"),TRUE)=0,"",INDIRECT(ADDRESS(ROW(FTZ_load[#Headers])+tbl_ftz[[#This Row],[Index]],MATCH(tbl_ftz[[#Headers],[BOCOM_DEAL?]],FTZ_load[#Headers],0),1,1,"FTZ_load"),TRUE)),"")</f>
        <v/>
      </c>
    </row>
    <row r="13" spans="1:22" ht="17.45" customHeight="1" x14ac:dyDescent="0.25">
      <c r="A13" s="19">
        <f>ROW()-ROW(tbl_ftz[[#Headers],[Index]])</f>
        <v>12</v>
      </c>
      <c r="B13" s="20" t="str">
        <f ca="1">IFERROR(IF(INDIRECT(ADDRESS(ROW(FTZ_load[#Headers])+tbl_ftz[[#This Row],[Index]],MATCH(tbl_ftz[[#Headers],[定价日]],FTZ_load[#Headers],0),1,1,"FTZ_load"),TRUE)=0,"",INDIRECT(ADDRESS(ROW(FTZ_load[#Headers])+tbl_ftz[[#This Row],[Index]],MATCH(tbl_ftz[[#Headers],[定价日]],FTZ_load[#Headers],0),1,1,"FTZ_load"),TRUE)),"")</f>
        <v/>
      </c>
      <c r="C1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 s="23" t="str">
        <f ca="1">IFERROR(IF(INDIRECT(ADDRESS(ROW(FTZ_load[#Headers])+tbl_ftz[[#This Row],[Index]],MATCH(tbl_ftz[[#Headers],[发行评级]],FTZ_load[#Headers],0),1,1,"FTZ_load"),TRUE)=0,"",INDIRECT(ADDRESS(ROW(FTZ_load[#Headers])+tbl_ftz[[#This Row],[Index]],MATCH(tbl_ftz[[#Headers],[发行评级]],FTZ_load[#Headers],0),1,1,"FTZ_load"),TRUE)),"")</f>
        <v/>
      </c>
      <c r="E13" s="23" t="str">
        <f ca="1">IFERROR(IF(INDIRECT(ADDRESS(ROW(FTZ_load[#Headers])+tbl_ftz[[#This Row],[Index]],MATCH(tbl_ftz[[#Headers],[主体评级]],FTZ_load[#Headers],0),1,1,"FTZ_load"),TRUE)=0,"",INDIRECT(ADDRESS(ROW(FTZ_load[#Headers])+tbl_ftz[[#This Row],[Index]],MATCH(tbl_ftz[[#Headers],[主体评级]],FTZ_load[#Headers],0),1,1,"FTZ_load"),TRUE)),"")</f>
        <v/>
      </c>
      <c r="F13" s="23" t="str">
        <f ca="1">IFERROR(IF(INDIRECT(ADDRESS(ROW(FTZ_load[#Headers])+tbl_ftz[[#This Row],[Index]],MATCH(tbl_ftz[[#Headers],[境内主体评级]],FTZ_load[#Headers],0),1,1,"FTZ_load"),TRUE)=0,"",INDIRECT(ADDRESS(ROW(FTZ_load[#Headers])+tbl_ftz[[#This Row],[Index]],MATCH(tbl_ftz[[#Headers],[境内主体评级]],FTZ_load[#Headers],0),1,1,"FTZ_load"),TRUE)),"")</f>
        <v/>
      </c>
      <c r="G13" s="23" t="str">
        <f ca="1">IFERROR(IF(INDIRECT(ADDRESS(ROW(FTZ_load[#Headers])+tbl_ftz[[#This Row],[Index]],MATCH(tbl_ftz[[#Headers],[货币]],FTZ_load[#Headers],0),1,1,"FTZ_load"),TRUE)=0,"",INDIRECT(ADDRESS(ROW(FTZ_load[#Headers])+tbl_ftz[[#This Row],[Index]],MATCH(tbl_ftz[[#Headers],[货币]],FTZ_load[#Headers],0),1,1,"FTZ_load"),TRUE)),"")</f>
        <v/>
      </c>
      <c r="H13" s="28" t="str">
        <f ca="1">IFERROR(IF(INDIRECT(ADDRESS(ROW(FTZ_load[#Headers])+tbl_ftz[[#This Row],[Index]],MATCH(tbl_ftz[[#Headers],[发行规模(亿)]],FTZ_load[#Headers],0),1,1,"FTZ_load"),TRUE)=0,"",INDIRECT(ADDRESS(ROW(FTZ_load[#Headers])+tbl_ftz[[#This Row],[Index]],MATCH(tbl_ftz[[#Headers],[发行规模(亿)]],FTZ_load[#Headers],0),1,1,"FTZ_load"),TRUE)),"")</f>
        <v/>
      </c>
      <c r="I13" s="23" t="str">
        <f ca="1">IFERROR(IF(INDIRECT(ADDRESS(ROW(FTZ_load[#Headers])+tbl_ftz[[#This Row],[Index]],MATCH(tbl_ftz[[#Headers],[年期]],FTZ_load[#Headers],0),1,1,"FTZ_load"),TRUE)=0,"",INDIRECT(ADDRESS(ROW(FTZ_load[#Headers])+tbl_ftz[[#This Row],[Index]],MATCH(tbl_ftz[[#Headers],[年期]],FTZ_load[#Headers],0),1,1,"FTZ_load"),TRUE)),"")</f>
        <v/>
      </c>
      <c r="J13" s="23" t="str">
        <f ca="1">IFERROR(IF(INDIRECT(ADDRESS(ROW(FTZ_load[#Headers])+tbl_ftz[[#This Row],[Index]],MATCH(tbl_ftz[[#Headers],[票息]],FTZ_load[#Headers],0),1,1,"FTZ_load"),TRUE)=0,"",INDIRECT(ADDRESS(ROW(FTZ_load[#Headers])+tbl_ftz[[#This Row],[Index]],MATCH(tbl_ftz[[#Headers],[票息]],FTZ_load[#Headers],0),1,1,"FTZ_load"),TRUE)),"")</f>
        <v/>
      </c>
      <c r="K13" s="23" t="str">
        <f ca="1">IFERROR(IF(INDIRECT(ADDRESS(ROW(FTZ_load[#Headers])+tbl_ftz[[#This Row],[Index]],MATCH(tbl_ftz[[#Headers],[IPG]],FTZ_load[#Headers],0),1,1,"FTZ_load"),TRUE)=0,"",INDIRECT(ADDRESS(ROW(FTZ_load[#Headers])+tbl_ftz[[#This Row],[Index]],MATCH(tbl_ftz[[#Headers],[IPG]],FTZ_load[#Headers],0),1,1,"FTZ_load"),TRUE)),"")</f>
        <v/>
      </c>
      <c r="L13" s="23" t="str">
        <f ca="1">IFERROR(IF(INDIRECT(ADDRESS(ROW(FTZ_load[#Headers])+tbl_ftz[[#This Row],[Index]],MATCH(tbl_ftz[[#Headers],[收窄基点]],FTZ_load[#Headers],0),1,1,"FTZ_load"),TRUE)=0,"",INDIRECT(ADDRESS(ROW(FTZ_load[#Headers])+tbl_ftz[[#This Row],[Index]],MATCH(tbl_ftz[[#Headers],[收窄基点]],FTZ_load[#Headers],0),1,1,"FTZ_load"),TRUE)),"")</f>
        <v/>
      </c>
      <c r="M13" s="22" t="str">
        <f ca="1">IFERROR(IF(INDIRECT(ADDRESS(ROW(FTZ_load[#Headers])+tbl_ftz[[#This Row],[Index]],MATCH(tbl_ftz[[#Headers],[结构]],FTZ_load[#Headers],0),1,1,"FTZ_load"),TRUE)=0,"",INDIRECT(ADDRESS(ROW(FTZ_load[#Headers])+tbl_ftz[[#This Row],[Index]],MATCH(tbl_ftz[[#Headers],[结构]],FTZ_load[#Headers],0),1,1,"FTZ_load"),TRUE)),"")</f>
        <v/>
      </c>
      <c r="N13" s="22" t="str">
        <f ca="1">IFERROR(IF(INDIRECT(ADDRESS(ROW(FTZ_load[#Headers])+tbl_ftz[[#This Row],[Index]],MATCH(tbl_ftz[[#Headers],[主题]],FTZ_load[#Headers],0),1,1,"FTZ_load"),TRUE)=0,"",INDIRECT(ADDRESS(ROW(FTZ_load[#Headers])+tbl_ftz[[#This Row],[Index]],MATCH(tbl_ftz[[#Headers],[主题]],FTZ_load[#Headers],0),1,1,"FTZ_load"),TRUE)),"")</f>
        <v/>
      </c>
      <c r="O13" s="22" t="str">
        <f ca="1">IFERROR(IF(INDIRECT(ADDRESS(ROW(FTZ_load[#Headers])+tbl_ftz[[#This Row],[Index]],MATCH(tbl_ftz[[#Headers],[行业]],FTZ_load[#Headers],0),1,1,"FTZ_load"),TRUE)=0,"",INDIRECT(ADDRESS(ROW(FTZ_load[#Headers])+tbl_ftz[[#This Row],[Index]],MATCH(tbl_ftz[[#Headers],[行业]],FTZ_load[#Headers],0),1,1,"FTZ_load"),TRUE)),"")</f>
        <v/>
      </c>
      <c r="P13" s="22" t="str">
        <f ca="1">IFERROR(IF(INDIRECT(ADDRESS(ROW(FTZ_load[#Headers])+tbl_ftz[[#This Row],[Index]],MATCH(tbl_ftz[[#Headers],[地区]],FTZ_load[#Headers],0),1,1,"FTZ_load"),TRUE)=0,"",INDIRECT(ADDRESS(ROW(FTZ_load[#Headers])+tbl_ftz[[#This Row],[Index]],MATCH(tbl_ftz[[#Headers],[地区]],FTZ_load[#Headers],0),1,1,"FTZ_load"),TRUE)),"")</f>
        <v/>
      </c>
      <c r="Q13" s="19" t="str">
        <f ca="1">IFERROR(IF(INDIRECT(ADDRESS(ROW(FTZ_load[#Headers])+tbl_ftz[[#This Row],[Index]],MATCH(tbl_ftz[[#Headers],[BOCOM_DEAL?]],FTZ_load[#Headers],0),1,1,"FTZ_load"),TRUE)=0,"",INDIRECT(ADDRESS(ROW(FTZ_load[#Headers])+tbl_ftz[[#This Row],[Index]],MATCH(tbl_ftz[[#Headers],[BOCOM_DEAL?]],FTZ_load[#Headers],0),1,1,"FTZ_load"),TRUE)),"")</f>
        <v/>
      </c>
    </row>
    <row r="14" spans="1:22" ht="17.45" customHeight="1" x14ac:dyDescent="0.25">
      <c r="A14" s="19">
        <f>ROW()-ROW(tbl_ftz[[#Headers],[Index]])</f>
        <v>13</v>
      </c>
      <c r="B14" s="20" t="str">
        <f ca="1">IFERROR(IF(INDIRECT(ADDRESS(ROW(FTZ_load[#Headers])+tbl_ftz[[#This Row],[Index]],MATCH(tbl_ftz[[#Headers],[定价日]],FTZ_load[#Headers],0),1,1,"FTZ_load"),TRUE)=0,"",INDIRECT(ADDRESS(ROW(FTZ_load[#Headers])+tbl_ftz[[#This Row],[Index]],MATCH(tbl_ftz[[#Headers],[定价日]],FTZ_load[#Headers],0),1,1,"FTZ_load"),TRUE)),"")</f>
        <v/>
      </c>
      <c r="C1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 s="23" t="str">
        <f ca="1">IFERROR(IF(INDIRECT(ADDRESS(ROW(FTZ_load[#Headers])+tbl_ftz[[#This Row],[Index]],MATCH(tbl_ftz[[#Headers],[发行评级]],FTZ_load[#Headers],0),1,1,"FTZ_load"),TRUE)=0,"",INDIRECT(ADDRESS(ROW(FTZ_load[#Headers])+tbl_ftz[[#This Row],[Index]],MATCH(tbl_ftz[[#Headers],[发行评级]],FTZ_load[#Headers],0),1,1,"FTZ_load"),TRUE)),"")</f>
        <v/>
      </c>
      <c r="E14" s="23" t="str">
        <f ca="1">IFERROR(IF(INDIRECT(ADDRESS(ROW(FTZ_load[#Headers])+tbl_ftz[[#This Row],[Index]],MATCH(tbl_ftz[[#Headers],[主体评级]],FTZ_load[#Headers],0),1,1,"FTZ_load"),TRUE)=0,"",INDIRECT(ADDRESS(ROW(FTZ_load[#Headers])+tbl_ftz[[#This Row],[Index]],MATCH(tbl_ftz[[#Headers],[主体评级]],FTZ_load[#Headers],0),1,1,"FTZ_load"),TRUE)),"")</f>
        <v/>
      </c>
      <c r="F14" s="23" t="str">
        <f ca="1">IFERROR(IF(INDIRECT(ADDRESS(ROW(FTZ_load[#Headers])+tbl_ftz[[#This Row],[Index]],MATCH(tbl_ftz[[#Headers],[境内主体评级]],FTZ_load[#Headers],0),1,1,"FTZ_load"),TRUE)=0,"",INDIRECT(ADDRESS(ROW(FTZ_load[#Headers])+tbl_ftz[[#This Row],[Index]],MATCH(tbl_ftz[[#Headers],[境内主体评级]],FTZ_load[#Headers],0),1,1,"FTZ_load"),TRUE)),"")</f>
        <v/>
      </c>
      <c r="G14" s="23" t="str">
        <f ca="1">IFERROR(IF(INDIRECT(ADDRESS(ROW(FTZ_load[#Headers])+tbl_ftz[[#This Row],[Index]],MATCH(tbl_ftz[[#Headers],[货币]],FTZ_load[#Headers],0),1,1,"FTZ_load"),TRUE)=0,"",INDIRECT(ADDRESS(ROW(FTZ_load[#Headers])+tbl_ftz[[#This Row],[Index]],MATCH(tbl_ftz[[#Headers],[货币]],FTZ_load[#Headers],0),1,1,"FTZ_load"),TRUE)),"")</f>
        <v/>
      </c>
      <c r="H14" s="28" t="str">
        <f ca="1">IFERROR(IF(INDIRECT(ADDRESS(ROW(FTZ_load[#Headers])+tbl_ftz[[#This Row],[Index]],MATCH(tbl_ftz[[#Headers],[发行规模(亿)]],FTZ_load[#Headers],0),1,1,"FTZ_load"),TRUE)=0,"",INDIRECT(ADDRESS(ROW(FTZ_load[#Headers])+tbl_ftz[[#This Row],[Index]],MATCH(tbl_ftz[[#Headers],[发行规模(亿)]],FTZ_load[#Headers],0),1,1,"FTZ_load"),TRUE)),"")</f>
        <v/>
      </c>
      <c r="I14" s="23" t="str">
        <f ca="1">IFERROR(IF(INDIRECT(ADDRESS(ROW(FTZ_load[#Headers])+tbl_ftz[[#This Row],[Index]],MATCH(tbl_ftz[[#Headers],[年期]],FTZ_load[#Headers],0),1,1,"FTZ_load"),TRUE)=0,"",INDIRECT(ADDRESS(ROW(FTZ_load[#Headers])+tbl_ftz[[#This Row],[Index]],MATCH(tbl_ftz[[#Headers],[年期]],FTZ_load[#Headers],0),1,1,"FTZ_load"),TRUE)),"")</f>
        <v/>
      </c>
      <c r="J14" s="23" t="str">
        <f ca="1">IFERROR(IF(INDIRECT(ADDRESS(ROW(FTZ_load[#Headers])+tbl_ftz[[#This Row],[Index]],MATCH(tbl_ftz[[#Headers],[票息]],FTZ_load[#Headers],0),1,1,"FTZ_load"),TRUE)=0,"",INDIRECT(ADDRESS(ROW(FTZ_load[#Headers])+tbl_ftz[[#This Row],[Index]],MATCH(tbl_ftz[[#Headers],[票息]],FTZ_load[#Headers],0),1,1,"FTZ_load"),TRUE)),"")</f>
        <v/>
      </c>
      <c r="K14" s="23" t="str">
        <f ca="1">IFERROR(IF(INDIRECT(ADDRESS(ROW(FTZ_load[#Headers])+tbl_ftz[[#This Row],[Index]],MATCH(tbl_ftz[[#Headers],[IPG]],FTZ_load[#Headers],0),1,1,"FTZ_load"),TRUE)=0,"",INDIRECT(ADDRESS(ROW(FTZ_load[#Headers])+tbl_ftz[[#This Row],[Index]],MATCH(tbl_ftz[[#Headers],[IPG]],FTZ_load[#Headers],0),1,1,"FTZ_load"),TRUE)),"")</f>
        <v/>
      </c>
      <c r="L14" s="23" t="str">
        <f ca="1">IFERROR(IF(INDIRECT(ADDRESS(ROW(FTZ_load[#Headers])+tbl_ftz[[#This Row],[Index]],MATCH(tbl_ftz[[#Headers],[收窄基点]],FTZ_load[#Headers],0),1,1,"FTZ_load"),TRUE)=0,"",INDIRECT(ADDRESS(ROW(FTZ_load[#Headers])+tbl_ftz[[#This Row],[Index]],MATCH(tbl_ftz[[#Headers],[收窄基点]],FTZ_load[#Headers],0),1,1,"FTZ_load"),TRUE)),"")</f>
        <v/>
      </c>
      <c r="M14" s="22" t="str">
        <f ca="1">IFERROR(IF(INDIRECT(ADDRESS(ROW(FTZ_load[#Headers])+tbl_ftz[[#This Row],[Index]],MATCH(tbl_ftz[[#Headers],[结构]],FTZ_load[#Headers],0),1,1,"FTZ_load"),TRUE)=0,"",INDIRECT(ADDRESS(ROW(FTZ_load[#Headers])+tbl_ftz[[#This Row],[Index]],MATCH(tbl_ftz[[#Headers],[结构]],FTZ_load[#Headers],0),1,1,"FTZ_load"),TRUE)),"")</f>
        <v/>
      </c>
      <c r="N14" s="22" t="str">
        <f ca="1">IFERROR(IF(INDIRECT(ADDRESS(ROW(FTZ_load[#Headers])+tbl_ftz[[#This Row],[Index]],MATCH(tbl_ftz[[#Headers],[主题]],FTZ_load[#Headers],0),1,1,"FTZ_load"),TRUE)=0,"",INDIRECT(ADDRESS(ROW(FTZ_load[#Headers])+tbl_ftz[[#This Row],[Index]],MATCH(tbl_ftz[[#Headers],[主题]],FTZ_load[#Headers],0),1,1,"FTZ_load"),TRUE)),"")</f>
        <v/>
      </c>
      <c r="O14" s="22" t="str">
        <f ca="1">IFERROR(IF(INDIRECT(ADDRESS(ROW(FTZ_load[#Headers])+tbl_ftz[[#This Row],[Index]],MATCH(tbl_ftz[[#Headers],[行业]],FTZ_load[#Headers],0),1,1,"FTZ_load"),TRUE)=0,"",INDIRECT(ADDRESS(ROW(FTZ_load[#Headers])+tbl_ftz[[#This Row],[Index]],MATCH(tbl_ftz[[#Headers],[行业]],FTZ_load[#Headers],0),1,1,"FTZ_load"),TRUE)),"")</f>
        <v/>
      </c>
      <c r="P14" s="22" t="str">
        <f ca="1">IFERROR(IF(INDIRECT(ADDRESS(ROW(FTZ_load[#Headers])+tbl_ftz[[#This Row],[Index]],MATCH(tbl_ftz[[#Headers],[地区]],FTZ_load[#Headers],0),1,1,"FTZ_load"),TRUE)=0,"",INDIRECT(ADDRESS(ROW(FTZ_load[#Headers])+tbl_ftz[[#This Row],[Index]],MATCH(tbl_ftz[[#Headers],[地区]],FTZ_load[#Headers],0),1,1,"FTZ_load"),TRUE)),"")</f>
        <v/>
      </c>
      <c r="Q14" s="19" t="str">
        <f ca="1">IFERROR(IF(INDIRECT(ADDRESS(ROW(FTZ_load[#Headers])+tbl_ftz[[#This Row],[Index]],MATCH(tbl_ftz[[#Headers],[BOCOM_DEAL?]],FTZ_load[#Headers],0),1,1,"FTZ_load"),TRUE)=0,"",INDIRECT(ADDRESS(ROW(FTZ_load[#Headers])+tbl_ftz[[#This Row],[Index]],MATCH(tbl_ftz[[#Headers],[BOCOM_DEAL?]],FTZ_load[#Headers],0),1,1,"FTZ_load"),TRUE)),"")</f>
        <v/>
      </c>
    </row>
    <row r="15" spans="1:22" ht="17.45" customHeight="1" x14ac:dyDescent="0.25">
      <c r="A15" s="19">
        <f>ROW()-ROW(tbl_ftz[[#Headers],[Index]])</f>
        <v>14</v>
      </c>
      <c r="B15" s="20" t="str">
        <f ca="1">IFERROR(IF(INDIRECT(ADDRESS(ROW(FTZ_load[#Headers])+tbl_ftz[[#This Row],[Index]],MATCH(tbl_ftz[[#Headers],[定价日]],FTZ_load[#Headers],0),1,1,"FTZ_load"),TRUE)=0,"",INDIRECT(ADDRESS(ROW(FTZ_load[#Headers])+tbl_ftz[[#This Row],[Index]],MATCH(tbl_ftz[[#Headers],[定价日]],FTZ_load[#Headers],0),1,1,"FTZ_load"),TRUE)),"")</f>
        <v/>
      </c>
      <c r="C1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 s="23" t="str">
        <f ca="1">IFERROR(IF(INDIRECT(ADDRESS(ROW(FTZ_load[#Headers])+tbl_ftz[[#This Row],[Index]],MATCH(tbl_ftz[[#Headers],[发行评级]],FTZ_load[#Headers],0),1,1,"FTZ_load"),TRUE)=0,"",INDIRECT(ADDRESS(ROW(FTZ_load[#Headers])+tbl_ftz[[#This Row],[Index]],MATCH(tbl_ftz[[#Headers],[发行评级]],FTZ_load[#Headers],0),1,1,"FTZ_load"),TRUE)),"")</f>
        <v/>
      </c>
      <c r="E15" s="23" t="str">
        <f ca="1">IFERROR(IF(INDIRECT(ADDRESS(ROW(FTZ_load[#Headers])+tbl_ftz[[#This Row],[Index]],MATCH(tbl_ftz[[#Headers],[主体评级]],FTZ_load[#Headers],0),1,1,"FTZ_load"),TRUE)=0,"",INDIRECT(ADDRESS(ROW(FTZ_load[#Headers])+tbl_ftz[[#This Row],[Index]],MATCH(tbl_ftz[[#Headers],[主体评级]],FTZ_load[#Headers],0),1,1,"FTZ_load"),TRUE)),"")</f>
        <v/>
      </c>
      <c r="F15" s="23" t="str">
        <f ca="1">IFERROR(IF(INDIRECT(ADDRESS(ROW(FTZ_load[#Headers])+tbl_ftz[[#This Row],[Index]],MATCH(tbl_ftz[[#Headers],[境内主体评级]],FTZ_load[#Headers],0),1,1,"FTZ_load"),TRUE)=0,"",INDIRECT(ADDRESS(ROW(FTZ_load[#Headers])+tbl_ftz[[#This Row],[Index]],MATCH(tbl_ftz[[#Headers],[境内主体评级]],FTZ_load[#Headers],0),1,1,"FTZ_load"),TRUE)),"")</f>
        <v/>
      </c>
      <c r="G15" s="23" t="str">
        <f ca="1">IFERROR(IF(INDIRECT(ADDRESS(ROW(FTZ_load[#Headers])+tbl_ftz[[#This Row],[Index]],MATCH(tbl_ftz[[#Headers],[货币]],FTZ_load[#Headers],0),1,1,"FTZ_load"),TRUE)=0,"",INDIRECT(ADDRESS(ROW(FTZ_load[#Headers])+tbl_ftz[[#This Row],[Index]],MATCH(tbl_ftz[[#Headers],[货币]],FTZ_load[#Headers],0),1,1,"FTZ_load"),TRUE)),"")</f>
        <v/>
      </c>
      <c r="H15" s="28" t="str">
        <f ca="1">IFERROR(IF(INDIRECT(ADDRESS(ROW(FTZ_load[#Headers])+tbl_ftz[[#This Row],[Index]],MATCH(tbl_ftz[[#Headers],[发行规模(亿)]],FTZ_load[#Headers],0),1,1,"FTZ_load"),TRUE)=0,"",INDIRECT(ADDRESS(ROW(FTZ_load[#Headers])+tbl_ftz[[#This Row],[Index]],MATCH(tbl_ftz[[#Headers],[发行规模(亿)]],FTZ_load[#Headers],0),1,1,"FTZ_load"),TRUE)),"")</f>
        <v/>
      </c>
      <c r="I15" s="23" t="str">
        <f ca="1">IFERROR(IF(INDIRECT(ADDRESS(ROW(FTZ_load[#Headers])+tbl_ftz[[#This Row],[Index]],MATCH(tbl_ftz[[#Headers],[年期]],FTZ_load[#Headers],0),1,1,"FTZ_load"),TRUE)=0,"",INDIRECT(ADDRESS(ROW(FTZ_load[#Headers])+tbl_ftz[[#This Row],[Index]],MATCH(tbl_ftz[[#Headers],[年期]],FTZ_load[#Headers],0),1,1,"FTZ_load"),TRUE)),"")</f>
        <v/>
      </c>
      <c r="J15" s="23" t="str">
        <f ca="1">IFERROR(IF(INDIRECT(ADDRESS(ROW(FTZ_load[#Headers])+tbl_ftz[[#This Row],[Index]],MATCH(tbl_ftz[[#Headers],[票息]],FTZ_load[#Headers],0),1,1,"FTZ_load"),TRUE)=0,"",INDIRECT(ADDRESS(ROW(FTZ_load[#Headers])+tbl_ftz[[#This Row],[Index]],MATCH(tbl_ftz[[#Headers],[票息]],FTZ_load[#Headers],0),1,1,"FTZ_load"),TRUE)),"")</f>
        <v/>
      </c>
      <c r="K15" s="23" t="str">
        <f ca="1">IFERROR(IF(INDIRECT(ADDRESS(ROW(FTZ_load[#Headers])+tbl_ftz[[#This Row],[Index]],MATCH(tbl_ftz[[#Headers],[IPG]],FTZ_load[#Headers],0),1,1,"FTZ_load"),TRUE)=0,"",INDIRECT(ADDRESS(ROW(FTZ_load[#Headers])+tbl_ftz[[#This Row],[Index]],MATCH(tbl_ftz[[#Headers],[IPG]],FTZ_load[#Headers],0),1,1,"FTZ_load"),TRUE)),"")</f>
        <v/>
      </c>
      <c r="L15" s="23" t="str">
        <f ca="1">IFERROR(IF(INDIRECT(ADDRESS(ROW(FTZ_load[#Headers])+tbl_ftz[[#This Row],[Index]],MATCH(tbl_ftz[[#Headers],[收窄基点]],FTZ_load[#Headers],0),1,1,"FTZ_load"),TRUE)=0,"",INDIRECT(ADDRESS(ROW(FTZ_load[#Headers])+tbl_ftz[[#This Row],[Index]],MATCH(tbl_ftz[[#Headers],[收窄基点]],FTZ_load[#Headers],0),1,1,"FTZ_load"),TRUE)),"")</f>
        <v/>
      </c>
      <c r="M15" s="22" t="str">
        <f ca="1">IFERROR(IF(INDIRECT(ADDRESS(ROW(FTZ_load[#Headers])+tbl_ftz[[#This Row],[Index]],MATCH(tbl_ftz[[#Headers],[结构]],FTZ_load[#Headers],0),1,1,"FTZ_load"),TRUE)=0,"",INDIRECT(ADDRESS(ROW(FTZ_load[#Headers])+tbl_ftz[[#This Row],[Index]],MATCH(tbl_ftz[[#Headers],[结构]],FTZ_load[#Headers],0),1,1,"FTZ_load"),TRUE)),"")</f>
        <v/>
      </c>
      <c r="N15" s="22" t="str">
        <f ca="1">IFERROR(IF(INDIRECT(ADDRESS(ROW(FTZ_load[#Headers])+tbl_ftz[[#This Row],[Index]],MATCH(tbl_ftz[[#Headers],[主题]],FTZ_load[#Headers],0),1,1,"FTZ_load"),TRUE)=0,"",INDIRECT(ADDRESS(ROW(FTZ_load[#Headers])+tbl_ftz[[#This Row],[Index]],MATCH(tbl_ftz[[#Headers],[主题]],FTZ_load[#Headers],0),1,1,"FTZ_load"),TRUE)),"")</f>
        <v/>
      </c>
      <c r="O15" s="22" t="str">
        <f ca="1">IFERROR(IF(INDIRECT(ADDRESS(ROW(FTZ_load[#Headers])+tbl_ftz[[#This Row],[Index]],MATCH(tbl_ftz[[#Headers],[行业]],FTZ_load[#Headers],0),1,1,"FTZ_load"),TRUE)=0,"",INDIRECT(ADDRESS(ROW(FTZ_load[#Headers])+tbl_ftz[[#This Row],[Index]],MATCH(tbl_ftz[[#Headers],[行业]],FTZ_load[#Headers],0),1,1,"FTZ_load"),TRUE)),"")</f>
        <v/>
      </c>
      <c r="P15" s="22" t="str">
        <f ca="1">IFERROR(IF(INDIRECT(ADDRESS(ROW(FTZ_load[#Headers])+tbl_ftz[[#This Row],[Index]],MATCH(tbl_ftz[[#Headers],[地区]],FTZ_load[#Headers],0),1,1,"FTZ_load"),TRUE)=0,"",INDIRECT(ADDRESS(ROW(FTZ_load[#Headers])+tbl_ftz[[#This Row],[Index]],MATCH(tbl_ftz[[#Headers],[地区]],FTZ_load[#Headers],0),1,1,"FTZ_load"),TRUE)),"")</f>
        <v/>
      </c>
      <c r="Q15" s="19" t="str">
        <f ca="1">IFERROR(IF(INDIRECT(ADDRESS(ROW(FTZ_load[#Headers])+tbl_ftz[[#This Row],[Index]],MATCH(tbl_ftz[[#Headers],[BOCOM_DEAL?]],FTZ_load[#Headers],0),1,1,"FTZ_load"),TRUE)=0,"",INDIRECT(ADDRESS(ROW(FTZ_load[#Headers])+tbl_ftz[[#This Row],[Index]],MATCH(tbl_ftz[[#Headers],[BOCOM_DEAL?]],FTZ_load[#Headers],0),1,1,"FTZ_load"),TRUE)),"")</f>
        <v/>
      </c>
    </row>
    <row r="16" spans="1:22" ht="17.45" customHeight="1" x14ac:dyDescent="0.25">
      <c r="A16" s="19">
        <f>ROW()-ROW(tbl_ftz[[#Headers],[Index]])</f>
        <v>15</v>
      </c>
      <c r="B16" s="20" t="str">
        <f ca="1">IFERROR(IF(INDIRECT(ADDRESS(ROW(FTZ_load[#Headers])+tbl_ftz[[#This Row],[Index]],MATCH(tbl_ftz[[#Headers],[定价日]],FTZ_load[#Headers],0),1,1,"FTZ_load"),TRUE)=0,"",INDIRECT(ADDRESS(ROW(FTZ_load[#Headers])+tbl_ftz[[#This Row],[Index]],MATCH(tbl_ftz[[#Headers],[定价日]],FTZ_load[#Headers],0),1,1,"FTZ_load"),TRUE)),"")</f>
        <v/>
      </c>
      <c r="C1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 s="23" t="str">
        <f ca="1">IFERROR(IF(INDIRECT(ADDRESS(ROW(FTZ_load[#Headers])+tbl_ftz[[#This Row],[Index]],MATCH(tbl_ftz[[#Headers],[发行评级]],FTZ_load[#Headers],0),1,1,"FTZ_load"),TRUE)=0,"",INDIRECT(ADDRESS(ROW(FTZ_load[#Headers])+tbl_ftz[[#This Row],[Index]],MATCH(tbl_ftz[[#Headers],[发行评级]],FTZ_load[#Headers],0),1,1,"FTZ_load"),TRUE)),"")</f>
        <v/>
      </c>
      <c r="E16" s="23" t="str">
        <f ca="1">IFERROR(IF(INDIRECT(ADDRESS(ROW(FTZ_load[#Headers])+tbl_ftz[[#This Row],[Index]],MATCH(tbl_ftz[[#Headers],[主体评级]],FTZ_load[#Headers],0),1,1,"FTZ_load"),TRUE)=0,"",INDIRECT(ADDRESS(ROW(FTZ_load[#Headers])+tbl_ftz[[#This Row],[Index]],MATCH(tbl_ftz[[#Headers],[主体评级]],FTZ_load[#Headers],0),1,1,"FTZ_load"),TRUE)),"")</f>
        <v/>
      </c>
      <c r="F16" s="23" t="str">
        <f ca="1">IFERROR(IF(INDIRECT(ADDRESS(ROW(FTZ_load[#Headers])+tbl_ftz[[#This Row],[Index]],MATCH(tbl_ftz[[#Headers],[境内主体评级]],FTZ_load[#Headers],0),1,1,"FTZ_load"),TRUE)=0,"",INDIRECT(ADDRESS(ROW(FTZ_load[#Headers])+tbl_ftz[[#This Row],[Index]],MATCH(tbl_ftz[[#Headers],[境内主体评级]],FTZ_load[#Headers],0),1,1,"FTZ_load"),TRUE)),"")</f>
        <v/>
      </c>
      <c r="G16" s="23" t="str">
        <f ca="1">IFERROR(IF(INDIRECT(ADDRESS(ROW(FTZ_load[#Headers])+tbl_ftz[[#This Row],[Index]],MATCH(tbl_ftz[[#Headers],[货币]],FTZ_load[#Headers],0),1,1,"FTZ_load"),TRUE)=0,"",INDIRECT(ADDRESS(ROW(FTZ_load[#Headers])+tbl_ftz[[#This Row],[Index]],MATCH(tbl_ftz[[#Headers],[货币]],FTZ_load[#Headers],0),1,1,"FTZ_load"),TRUE)),"")</f>
        <v/>
      </c>
      <c r="H16" s="28" t="str">
        <f ca="1">IFERROR(IF(INDIRECT(ADDRESS(ROW(FTZ_load[#Headers])+tbl_ftz[[#This Row],[Index]],MATCH(tbl_ftz[[#Headers],[发行规模(亿)]],FTZ_load[#Headers],0),1,1,"FTZ_load"),TRUE)=0,"",INDIRECT(ADDRESS(ROW(FTZ_load[#Headers])+tbl_ftz[[#This Row],[Index]],MATCH(tbl_ftz[[#Headers],[发行规模(亿)]],FTZ_load[#Headers],0),1,1,"FTZ_load"),TRUE)),"")</f>
        <v/>
      </c>
      <c r="I16" s="23" t="str">
        <f ca="1">IFERROR(IF(INDIRECT(ADDRESS(ROW(FTZ_load[#Headers])+tbl_ftz[[#This Row],[Index]],MATCH(tbl_ftz[[#Headers],[年期]],FTZ_load[#Headers],0),1,1,"FTZ_load"),TRUE)=0,"",INDIRECT(ADDRESS(ROW(FTZ_load[#Headers])+tbl_ftz[[#This Row],[Index]],MATCH(tbl_ftz[[#Headers],[年期]],FTZ_load[#Headers],0),1,1,"FTZ_load"),TRUE)),"")</f>
        <v/>
      </c>
      <c r="J16" s="23" t="str">
        <f ca="1">IFERROR(IF(INDIRECT(ADDRESS(ROW(FTZ_load[#Headers])+tbl_ftz[[#This Row],[Index]],MATCH(tbl_ftz[[#Headers],[票息]],FTZ_load[#Headers],0),1,1,"FTZ_load"),TRUE)=0,"",INDIRECT(ADDRESS(ROW(FTZ_load[#Headers])+tbl_ftz[[#This Row],[Index]],MATCH(tbl_ftz[[#Headers],[票息]],FTZ_load[#Headers],0),1,1,"FTZ_load"),TRUE)),"")</f>
        <v/>
      </c>
      <c r="K16" s="23" t="str">
        <f ca="1">IFERROR(IF(INDIRECT(ADDRESS(ROW(FTZ_load[#Headers])+tbl_ftz[[#This Row],[Index]],MATCH(tbl_ftz[[#Headers],[IPG]],FTZ_load[#Headers],0),1,1,"FTZ_load"),TRUE)=0,"",INDIRECT(ADDRESS(ROW(FTZ_load[#Headers])+tbl_ftz[[#This Row],[Index]],MATCH(tbl_ftz[[#Headers],[IPG]],FTZ_load[#Headers],0),1,1,"FTZ_load"),TRUE)),"")</f>
        <v/>
      </c>
      <c r="L16" s="23" t="str">
        <f ca="1">IFERROR(IF(INDIRECT(ADDRESS(ROW(FTZ_load[#Headers])+tbl_ftz[[#This Row],[Index]],MATCH(tbl_ftz[[#Headers],[收窄基点]],FTZ_load[#Headers],0),1,1,"FTZ_load"),TRUE)=0,"",INDIRECT(ADDRESS(ROW(FTZ_load[#Headers])+tbl_ftz[[#This Row],[Index]],MATCH(tbl_ftz[[#Headers],[收窄基点]],FTZ_load[#Headers],0),1,1,"FTZ_load"),TRUE)),"")</f>
        <v/>
      </c>
      <c r="M16" s="22" t="str">
        <f ca="1">IFERROR(IF(INDIRECT(ADDRESS(ROW(FTZ_load[#Headers])+tbl_ftz[[#This Row],[Index]],MATCH(tbl_ftz[[#Headers],[结构]],FTZ_load[#Headers],0),1,1,"FTZ_load"),TRUE)=0,"",INDIRECT(ADDRESS(ROW(FTZ_load[#Headers])+tbl_ftz[[#This Row],[Index]],MATCH(tbl_ftz[[#Headers],[结构]],FTZ_load[#Headers],0),1,1,"FTZ_load"),TRUE)),"")</f>
        <v/>
      </c>
      <c r="N16" s="22" t="str">
        <f ca="1">IFERROR(IF(INDIRECT(ADDRESS(ROW(FTZ_load[#Headers])+tbl_ftz[[#This Row],[Index]],MATCH(tbl_ftz[[#Headers],[主题]],FTZ_load[#Headers],0),1,1,"FTZ_load"),TRUE)=0,"",INDIRECT(ADDRESS(ROW(FTZ_load[#Headers])+tbl_ftz[[#This Row],[Index]],MATCH(tbl_ftz[[#Headers],[主题]],FTZ_load[#Headers],0),1,1,"FTZ_load"),TRUE)),"")</f>
        <v/>
      </c>
      <c r="O16" s="22" t="str">
        <f ca="1">IFERROR(IF(INDIRECT(ADDRESS(ROW(FTZ_load[#Headers])+tbl_ftz[[#This Row],[Index]],MATCH(tbl_ftz[[#Headers],[行业]],FTZ_load[#Headers],0),1,1,"FTZ_load"),TRUE)=0,"",INDIRECT(ADDRESS(ROW(FTZ_load[#Headers])+tbl_ftz[[#This Row],[Index]],MATCH(tbl_ftz[[#Headers],[行业]],FTZ_load[#Headers],0),1,1,"FTZ_load"),TRUE)),"")</f>
        <v/>
      </c>
      <c r="P16" s="22" t="str">
        <f ca="1">IFERROR(IF(INDIRECT(ADDRESS(ROW(FTZ_load[#Headers])+tbl_ftz[[#This Row],[Index]],MATCH(tbl_ftz[[#Headers],[地区]],FTZ_load[#Headers],0),1,1,"FTZ_load"),TRUE)=0,"",INDIRECT(ADDRESS(ROW(FTZ_load[#Headers])+tbl_ftz[[#This Row],[Index]],MATCH(tbl_ftz[[#Headers],[地区]],FTZ_load[#Headers],0),1,1,"FTZ_load"),TRUE)),"")</f>
        <v/>
      </c>
      <c r="Q16" s="19" t="str">
        <f ca="1">IFERROR(IF(INDIRECT(ADDRESS(ROW(FTZ_load[#Headers])+tbl_ftz[[#This Row],[Index]],MATCH(tbl_ftz[[#Headers],[BOCOM_DEAL?]],FTZ_load[#Headers],0),1,1,"FTZ_load"),TRUE)=0,"",INDIRECT(ADDRESS(ROW(FTZ_load[#Headers])+tbl_ftz[[#This Row],[Index]],MATCH(tbl_ftz[[#Headers],[BOCOM_DEAL?]],FTZ_load[#Headers],0),1,1,"FTZ_load"),TRUE)),"")</f>
        <v/>
      </c>
    </row>
    <row r="17" spans="1:17" ht="17.45" customHeight="1" x14ac:dyDescent="0.25">
      <c r="A17" s="19">
        <f>ROW()-ROW(tbl_ftz[[#Headers],[Index]])</f>
        <v>16</v>
      </c>
      <c r="B17" s="20" t="str">
        <f ca="1">IFERROR(IF(INDIRECT(ADDRESS(ROW(FTZ_load[#Headers])+tbl_ftz[[#This Row],[Index]],MATCH(tbl_ftz[[#Headers],[定价日]],FTZ_load[#Headers],0),1,1,"FTZ_load"),TRUE)=0,"",INDIRECT(ADDRESS(ROW(FTZ_load[#Headers])+tbl_ftz[[#This Row],[Index]],MATCH(tbl_ftz[[#Headers],[定价日]],FTZ_load[#Headers],0),1,1,"FTZ_load"),TRUE)),"")</f>
        <v/>
      </c>
      <c r="C1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 s="23" t="str">
        <f ca="1">IFERROR(IF(INDIRECT(ADDRESS(ROW(FTZ_load[#Headers])+tbl_ftz[[#This Row],[Index]],MATCH(tbl_ftz[[#Headers],[发行评级]],FTZ_load[#Headers],0),1,1,"FTZ_load"),TRUE)=0,"",INDIRECT(ADDRESS(ROW(FTZ_load[#Headers])+tbl_ftz[[#This Row],[Index]],MATCH(tbl_ftz[[#Headers],[发行评级]],FTZ_load[#Headers],0),1,1,"FTZ_load"),TRUE)),"")</f>
        <v/>
      </c>
      <c r="E17" s="23" t="str">
        <f ca="1">IFERROR(IF(INDIRECT(ADDRESS(ROW(FTZ_load[#Headers])+tbl_ftz[[#This Row],[Index]],MATCH(tbl_ftz[[#Headers],[主体评级]],FTZ_load[#Headers],0),1,1,"FTZ_load"),TRUE)=0,"",INDIRECT(ADDRESS(ROW(FTZ_load[#Headers])+tbl_ftz[[#This Row],[Index]],MATCH(tbl_ftz[[#Headers],[主体评级]],FTZ_load[#Headers],0),1,1,"FTZ_load"),TRUE)),"")</f>
        <v/>
      </c>
      <c r="F17" s="23" t="str">
        <f ca="1">IFERROR(IF(INDIRECT(ADDRESS(ROW(FTZ_load[#Headers])+tbl_ftz[[#This Row],[Index]],MATCH(tbl_ftz[[#Headers],[境内主体评级]],FTZ_load[#Headers],0),1,1,"FTZ_load"),TRUE)=0,"",INDIRECT(ADDRESS(ROW(FTZ_load[#Headers])+tbl_ftz[[#This Row],[Index]],MATCH(tbl_ftz[[#Headers],[境内主体评级]],FTZ_load[#Headers],0),1,1,"FTZ_load"),TRUE)),"")</f>
        <v/>
      </c>
      <c r="G17" s="23" t="str">
        <f ca="1">IFERROR(IF(INDIRECT(ADDRESS(ROW(FTZ_load[#Headers])+tbl_ftz[[#This Row],[Index]],MATCH(tbl_ftz[[#Headers],[货币]],FTZ_load[#Headers],0),1,1,"FTZ_load"),TRUE)=0,"",INDIRECT(ADDRESS(ROW(FTZ_load[#Headers])+tbl_ftz[[#This Row],[Index]],MATCH(tbl_ftz[[#Headers],[货币]],FTZ_load[#Headers],0),1,1,"FTZ_load"),TRUE)),"")</f>
        <v/>
      </c>
      <c r="H17" s="28" t="str">
        <f ca="1">IFERROR(IF(INDIRECT(ADDRESS(ROW(FTZ_load[#Headers])+tbl_ftz[[#This Row],[Index]],MATCH(tbl_ftz[[#Headers],[发行规模(亿)]],FTZ_load[#Headers],0),1,1,"FTZ_load"),TRUE)=0,"",INDIRECT(ADDRESS(ROW(FTZ_load[#Headers])+tbl_ftz[[#This Row],[Index]],MATCH(tbl_ftz[[#Headers],[发行规模(亿)]],FTZ_load[#Headers],0),1,1,"FTZ_load"),TRUE)),"")</f>
        <v/>
      </c>
      <c r="I17" s="23" t="str">
        <f ca="1">IFERROR(IF(INDIRECT(ADDRESS(ROW(FTZ_load[#Headers])+tbl_ftz[[#This Row],[Index]],MATCH(tbl_ftz[[#Headers],[年期]],FTZ_load[#Headers],0),1,1,"FTZ_load"),TRUE)=0,"",INDIRECT(ADDRESS(ROW(FTZ_load[#Headers])+tbl_ftz[[#This Row],[Index]],MATCH(tbl_ftz[[#Headers],[年期]],FTZ_load[#Headers],0),1,1,"FTZ_load"),TRUE)),"")</f>
        <v/>
      </c>
      <c r="J17" s="23" t="str">
        <f ca="1">IFERROR(IF(INDIRECT(ADDRESS(ROW(FTZ_load[#Headers])+tbl_ftz[[#This Row],[Index]],MATCH(tbl_ftz[[#Headers],[票息]],FTZ_load[#Headers],0),1,1,"FTZ_load"),TRUE)=0,"",INDIRECT(ADDRESS(ROW(FTZ_load[#Headers])+tbl_ftz[[#This Row],[Index]],MATCH(tbl_ftz[[#Headers],[票息]],FTZ_load[#Headers],0),1,1,"FTZ_load"),TRUE)),"")</f>
        <v/>
      </c>
      <c r="K17" s="23" t="str">
        <f ca="1">IFERROR(IF(INDIRECT(ADDRESS(ROW(FTZ_load[#Headers])+tbl_ftz[[#This Row],[Index]],MATCH(tbl_ftz[[#Headers],[IPG]],FTZ_load[#Headers],0),1,1,"FTZ_load"),TRUE)=0,"",INDIRECT(ADDRESS(ROW(FTZ_load[#Headers])+tbl_ftz[[#This Row],[Index]],MATCH(tbl_ftz[[#Headers],[IPG]],FTZ_load[#Headers],0),1,1,"FTZ_load"),TRUE)),"")</f>
        <v/>
      </c>
      <c r="L17" s="23" t="str">
        <f ca="1">IFERROR(IF(INDIRECT(ADDRESS(ROW(FTZ_load[#Headers])+tbl_ftz[[#This Row],[Index]],MATCH(tbl_ftz[[#Headers],[收窄基点]],FTZ_load[#Headers],0),1,1,"FTZ_load"),TRUE)=0,"",INDIRECT(ADDRESS(ROW(FTZ_load[#Headers])+tbl_ftz[[#This Row],[Index]],MATCH(tbl_ftz[[#Headers],[收窄基点]],FTZ_load[#Headers],0),1,1,"FTZ_load"),TRUE)),"")</f>
        <v/>
      </c>
      <c r="M17" s="22" t="str">
        <f ca="1">IFERROR(IF(INDIRECT(ADDRESS(ROW(FTZ_load[#Headers])+tbl_ftz[[#This Row],[Index]],MATCH(tbl_ftz[[#Headers],[结构]],FTZ_load[#Headers],0),1,1,"FTZ_load"),TRUE)=0,"",INDIRECT(ADDRESS(ROW(FTZ_load[#Headers])+tbl_ftz[[#This Row],[Index]],MATCH(tbl_ftz[[#Headers],[结构]],FTZ_load[#Headers],0),1,1,"FTZ_load"),TRUE)),"")</f>
        <v/>
      </c>
      <c r="N17" s="22" t="str">
        <f ca="1">IFERROR(IF(INDIRECT(ADDRESS(ROW(FTZ_load[#Headers])+tbl_ftz[[#This Row],[Index]],MATCH(tbl_ftz[[#Headers],[主题]],FTZ_load[#Headers],0),1,1,"FTZ_load"),TRUE)=0,"",INDIRECT(ADDRESS(ROW(FTZ_load[#Headers])+tbl_ftz[[#This Row],[Index]],MATCH(tbl_ftz[[#Headers],[主题]],FTZ_load[#Headers],0),1,1,"FTZ_load"),TRUE)),"")</f>
        <v/>
      </c>
      <c r="O17" s="22" t="str">
        <f ca="1">IFERROR(IF(INDIRECT(ADDRESS(ROW(FTZ_load[#Headers])+tbl_ftz[[#This Row],[Index]],MATCH(tbl_ftz[[#Headers],[行业]],FTZ_load[#Headers],0),1,1,"FTZ_load"),TRUE)=0,"",INDIRECT(ADDRESS(ROW(FTZ_load[#Headers])+tbl_ftz[[#This Row],[Index]],MATCH(tbl_ftz[[#Headers],[行业]],FTZ_load[#Headers],0),1,1,"FTZ_load"),TRUE)),"")</f>
        <v/>
      </c>
      <c r="P17" s="22" t="str">
        <f ca="1">IFERROR(IF(INDIRECT(ADDRESS(ROW(FTZ_load[#Headers])+tbl_ftz[[#This Row],[Index]],MATCH(tbl_ftz[[#Headers],[地区]],FTZ_load[#Headers],0),1,1,"FTZ_load"),TRUE)=0,"",INDIRECT(ADDRESS(ROW(FTZ_load[#Headers])+tbl_ftz[[#This Row],[Index]],MATCH(tbl_ftz[[#Headers],[地区]],FTZ_load[#Headers],0),1,1,"FTZ_load"),TRUE)),"")</f>
        <v/>
      </c>
      <c r="Q17" s="19" t="str">
        <f ca="1">IFERROR(IF(INDIRECT(ADDRESS(ROW(FTZ_load[#Headers])+tbl_ftz[[#This Row],[Index]],MATCH(tbl_ftz[[#Headers],[BOCOM_DEAL?]],FTZ_load[#Headers],0),1,1,"FTZ_load"),TRUE)=0,"",INDIRECT(ADDRESS(ROW(FTZ_load[#Headers])+tbl_ftz[[#This Row],[Index]],MATCH(tbl_ftz[[#Headers],[BOCOM_DEAL?]],FTZ_load[#Headers],0),1,1,"FTZ_load"),TRUE)),"")</f>
        <v/>
      </c>
    </row>
    <row r="18" spans="1:17" ht="17.45" customHeight="1" x14ac:dyDescent="0.25">
      <c r="A18" s="19">
        <f>ROW()-ROW(tbl_ftz[[#Headers],[Index]])</f>
        <v>17</v>
      </c>
      <c r="B18" s="20" t="str">
        <f ca="1">IFERROR(IF(INDIRECT(ADDRESS(ROW(FTZ_load[#Headers])+tbl_ftz[[#This Row],[Index]],MATCH(tbl_ftz[[#Headers],[定价日]],FTZ_load[#Headers],0),1,1,"FTZ_load"),TRUE)=0,"",INDIRECT(ADDRESS(ROW(FTZ_load[#Headers])+tbl_ftz[[#This Row],[Index]],MATCH(tbl_ftz[[#Headers],[定价日]],FTZ_load[#Headers],0),1,1,"FTZ_load"),TRUE)),"")</f>
        <v/>
      </c>
      <c r="C1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 s="23" t="str">
        <f ca="1">IFERROR(IF(INDIRECT(ADDRESS(ROW(FTZ_load[#Headers])+tbl_ftz[[#This Row],[Index]],MATCH(tbl_ftz[[#Headers],[发行评级]],FTZ_load[#Headers],0),1,1,"FTZ_load"),TRUE)=0,"",INDIRECT(ADDRESS(ROW(FTZ_load[#Headers])+tbl_ftz[[#This Row],[Index]],MATCH(tbl_ftz[[#Headers],[发行评级]],FTZ_load[#Headers],0),1,1,"FTZ_load"),TRUE)),"")</f>
        <v/>
      </c>
      <c r="E18" s="23" t="str">
        <f ca="1">IFERROR(IF(INDIRECT(ADDRESS(ROW(FTZ_load[#Headers])+tbl_ftz[[#This Row],[Index]],MATCH(tbl_ftz[[#Headers],[主体评级]],FTZ_load[#Headers],0),1,1,"FTZ_load"),TRUE)=0,"",INDIRECT(ADDRESS(ROW(FTZ_load[#Headers])+tbl_ftz[[#This Row],[Index]],MATCH(tbl_ftz[[#Headers],[主体评级]],FTZ_load[#Headers],0),1,1,"FTZ_load"),TRUE)),"")</f>
        <v/>
      </c>
      <c r="F18" s="23" t="str">
        <f ca="1">IFERROR(IF(INDIRECT(ADDRESS(ROW(FTZ_load[#Headers])+tbl_ftz[[#This Row],[Index]],MATCH(tbl_ftz[[#Headers],[境内主体评级]],FTZ_load[#Headers],0),1,1,"FTZ_load"),TRUE)=0,"",INDIRECT(ADDRESS(ROW(FTZ_load[#Headers])+tbl_ftz[[#This Row],[Index]],MATCH(tbl_ftz[[#Headers],[境内主体评级]],FTZ_load[#Headers],0),1,1,"FTZ_load"),TRUE)),"")</f>
        <v/>
      </c>
      <c r="G18" s="23" t="str">
        <f ca="1">IFERROR(IF(INDIRECT(ADDRESS(ROW(FTZ_load[#Headers])+tbl_ftz[[#This Row],[Index]],MATCH(tbl_ftz[[#Headers],[货币]],FTZ_load[#Headers],0),1,1,"FTZ_load"),TRUE)=0,"",INDIRECT(ADDRESS(ROW(FTZ_load[#Headers])+tbl_ftz[[#This Row],[Index]],MATCH(tbl_ftz[[#Headers],[货币]],FTZ_load[#Headers],0),1,1,"FTZ_load"),TRUE)),"")</f>
        <v/>
      </c>
      <c r="H18" s="28" t="str">
        <f ca="1">IFERROR(IF(INDIRECT(ADDRESS(ROW(FTZ_load[#Headers])+tbl_ftz[[#This Row],[Index]],MATCH(tbl_ftz[[#Headers],[发行规模(亿)]],FTZ_load[#Headers],0),1,1,"FTZ_load"),TRUE)=0,"",INDIRECT(ADDRESS(ROW(FTZ_load[#Headers])+tbl_ftz[[#This Row],[Index]],MATCH(tbl_ftz[[#Headers],[发行规模(亿)]],FTZ_load[#Headers],0),1,1,"FTZ_load"),TRUE)),"")</f>
        <v/>
      </c>
      <c r="I18" s="23" t="str">
        <f ca="1">IFERROR(IF(INDIRECT(ADDRESS(ROW(FTZ_load[#Headers])+tbl_ftz[[#This Row],[Index]],MATCH(tbl_ftz[[#Headers],[年期]],FTZ_load[#Headers],0),1,1,"FTZ_load"),TRUE)=0,"",INDIRECT(ADDRESS(ROW(FTZ_load[#Headers])+tbl_ftz[[#This Row],[Index]],MATCH(tbl_ftz[[#Headers],[年期]],FTZ_load[#Headers],0),1,1,"FTZ_load"),TRUE)),"")</f>
        <v/>
      </c>
      <c r="J18" s="23" t="str">
        <f ca="1">IFERROR(IF(INDIRECT(ADDRESS(ROW(FTZ_load[#Headers])+tbl_ftz[[#This Row],[Index]],MATCH(tbl_ftz[[#Headers],[票息]],FTZ_load[#Headers],0),1,1,"FTZ_load"),TRUE)=0,"",INDIRECT(ADDRESS(ROW(FTZ_load[#Headers])+tbl_ftz[[#This Row],[Index]],MATCH(tbl_ftz[[#Headers],[票息]],FTZ_load[#Headers],0),1,1,"FTZ_load"),TRUE)),"")</f>
        <v/>
      </c>
      <c r="K18" s="23" t="str">
        <f ca="1">IFERROR(IF(INDIRECT(ADDRESS(ROW(FTZ_load[#Headers])+tbl_ftz[[#This Row],[Index]],MATCH(tbl_ftz[[#Headers],[IPG]],FTZ_load[#Headers],0),1,1,"FTZ_load"),TRUE)=0,"",INDIRECT(ADDRESS(ROW(FTZ_load[#Headers])+tbl_ftz[[#This Row],[Index]],MATCH(tbl_ftz[[#Headers],[IPG]],FTZ_load[#Headers],0),1,1,"FTZ_load"),TRUE)),"")</f>
        <v/>
      </c>
      <c r="L18" s="23" t="str">
        <f ca="1">IFERROR(IF(INDIRECT(ADDRESS(ROW(FTZ_load[#Headers])+tbl_ftz[[#This Row],[Index]],MATCH(tbl_ftz[[#Headers],[收窄基点]],FTZ_load[#Headers],0),1,1,"FTZ_load"),TRUE)=0,"",INDIRECT(ADDRESS(ROW(FTZ_load[#Headers])+tbl_ftz[[#This Row],[Index]],MATCH(tbl_ftz[[#Headers],[收窄基点]],FTZ_load[#Headers],0),1,1,"FTZ_load"),TRUE)),"")</f>
        <v/>
      </c>
      <c r="M18" s="22" t="str">
        <f ca="1">IFERROR(IF(INDIRECT(ADDRESS(ROW(FTZ_load[#Headers])+tbl_ftz[[#This Row],[Index]],MATCH(tbl_ftz[[#Headers],[结构]],FTZ_load[#Headers],0),1,1,"FTZ_load"),TRUE)=0,"",INDIRECT(ADDRESS(ROW(FTZ_load[#Headers])+tbl_ftz[[#This Row],[Index]],MATCH(tbl_ftz[[#Headers],[结构]],FTZ_load[#Headers],0),1,1,"FTZ_load"),TRUE)),"")</f>
        <v/>
      </c>
      <c r="N18" s="22" t="str">
        <f ca="1">IFERROR(IF(INDIRECT(ADDRESS(ROW(FTZ_load[#Headers])+tbl_ftz[[#This Row],[Index]],MATCH(tbl_ftz[[#Headers],[主题]],FTZ_load[#Headers],0),1,1,"FTZ_load"),TRUE)=0,"",INDIRECT(ADDRESS(ROW(FTZ_load[#Headers])+tbl_ftz[[#This Row],[Index]],MATCH(tbl_ftz[[#Headers],[主题]],FTZ_load[#Headers],0),1,1,"FTZ_load"),TRUE)),"")</f>
        <v/>
      </c>
      <c r="O18" s="22" t="str">
        <f ca="1">IFERROR(IF(INDIRECT(ADDRESS(ROW(FTZ_load[#Headers])+tbl_ftz[[#This Row],[Index]],MATCH(tbl_ftz[[#Headers],[行业]],FTZ_load[#Headers],0),1,1,"FTZ_load"),TRUE)=0,"",INDIRECT(ADDRESS(ROW(FTZ_load[#Headers])+tbl_ftz[[#This Row],[Index]],MATCH(tbl_ftz[[#Headers],[行业]],FTZ_load[#Headers],0),1,1,"FTZ_load"),TRUE)),"")</f>
        <v/>
      </c>
      <c r="P18" s="22" t="str">
        <f ca="1">IFERROR(IF(INDIRECT(ADDRESS(ROW(FTZ_load[#Headers])+tbl_ftz[[#This Row],[Index]],MATCH(tbl_ftz[[#Headers],[地区]],FTZ_load[#Headers],0),1,1,"FTZ_load"),TRUE)=0,"",INDIRECT(ADDRESS(ROW(FTZ_load[#Headers])+tbl_ftz[[#This Row],[Index]],MATCH(tbl_ftz[[#Headers],[地区]],FTZ_load[#Headers],0),1,1,"FTZ_load"),TRUE)),"")</f>
        <v/>
      </c>
      <c r="Q18" s="19" t="str">
        <f ca="1">IFERROR(IF(INDIRECT(ADDRESS(ROW(FTZ_load[#Headers])+tbl_ftz[[#This Row],[Index]],MATCH(tbl_ftz[[#Headers],[BOCOM_DEAL?]],FTZ_load[#Headers],0),1,1,"FTZ_load"),TRUE)=0,"",INDIRECT(ADDRESS(ROW(FTZ_load[#Headers])+tbl_ftz[[#This Row],[Index]],MATCH(tbl_ftz[[#Headers],[BOCOM_DEAL?]],FTZ_load[#Headers],0),1,1,"FTZ_load"),TRUE)),"")</f>
        <v/>
      </c>
    </row>
    <row r="19" spans="1:17" ht="17.45" customHeight="1" x14ac:dyDescent="0.25">
      <c r="A19" s="19">
        <f>ROW()-ROW(tbl_ftz[[#Headers],[Index]])</f>
        <v>18</v>
      </c>
      <c r="B19" s="20" t="str">
        <f ca="1">IFERROR(IF(INDIRECT(ADDRESS(ROW(FTZ_load[#Headers])+tbl_ftz[[#This Row],[Index]],MATCH(tbl_ftz[[#Headers],[定价日]],FTZ_load[#Headers],0),1,1,"FTZ_load"),TRUE)=0,"",INDIRECT(ADDRESS(ROW(FTZ_load[#Headers])+tbl_ftz[[#This Row],[Index]],MATCH(tbl_ftz[[#Headers],[定价日]],FTZ_load[#Headers],0),1,1,"FTZ_load"),TRUE)),"")</f>
        <v/>
      </c>
      <c r="C1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 s="23" t="str">
        <f ca="1">IFERROR(IF(INDIRECT(ADDRESS(ROW(FTZ_load[#Headers])+tbl_ftz[[#This Row],[Index]],MATCH(tbl_ftz[[#Headers],[发行评级]],FTZ_load[#Headers],0),1,1,"FTZ_load"),TRUE)=0,"",INDIRECT(ADDRESS(ROW(FTZ_load[#Headers])+tbl_ftz[[#This Row],[Index]],MATCH(tbl_ftz[[#Headers],[发行评级]],FTZ_load[#Headers],0),1,1,"FTZ_load"),TRUE)),"")</f>
        <v/>
      </c>
      <c r="E19" s="23" t="str">
        <f ca="1">IFERROR(IF(INDIRECT(ADDRESS(ROW(FTZ_load[#Headers])+tbl_ftz[[#This Row],[Index]],MATCH(tbl_ftz[[#Headers],[主体评级]],FTZ_load[#Headers],0),1,1,"FTZ_load"),TRUE)=0,"",INDIRECT(ADDRESS(ROW(FTZ_load[#Headers])+tbl_ftz[[#This Row],[Index]],MATCH(tbl_ftz[[#Headers],[主体评级]],FTZ_load[#Headers],0),1,1,"FTZ_load"),TRUE)),"")</f>
        <v/>
      </c>
      <c r="F19" s="23" t="str">
        <f ca="1">IFERROR(IF(INDIRECT(ADDRESS(ROW(FTZ_load[#Headers])+tbl_ftz[[#This Row],[Index]],MATCH(tbl_ftz[[#Headers],[境内主体评级]],FTZ_load[#Headers],0),1,1,"FTZ_load"),TRUE)=0,"",INDIRECT(ADDRESS(ROW(FTZ_load[#Headers])+tbl_ftz[[#This Row],[Index]],MATCH(tbl_ftz[[#Headers],[境内主体评级]],FTZ_load[#Headers],0),1,1,"FTZ_load"),TRUE)),"")</f>
        <v/>
      </c>
      <c r="G19" s="23" t="str">
        <f ca="1">IFERROR(IF(INDIRECT(ADDRESS(ROW(FTZ_load[#Headers])+tbl_ftz[[#This Row],[Index]],MATCH(tbl_ftz[[#Headers],[货币]],FTZ_load[#Headers],0),1,1,"FTZ_load"),TRUE)=0,"",INDIRECT(ADDRESS(ROW(FTZ_load[#Headers])+tbl_ftz[[#This Row],[Index]],MATCH(tbl_ftz[[#Headers],[货币]],FTZ_load[#Headers],0),1,1,"FTZ_load"),TRUE)),"")</f>
        <v/>
      </c>
      <c r="H19" s="28" t="str">
        <f ca="1">IFERROR(IF(INDIRECT(ADDRESS(ROW(FTZ_load[#Headers])+tbl_ftz[[#This Row],[Index]],MATCH(tbl_ftz[[#Headers],[发行规模(亿)]],FTZ_load[#Headers],0),1,1,"FTZ_load"),TRUE)=0,"",INDIRECT(ADDRESS(ROW(FTZ_load[#Headers])+tbl_ftz[[#This Row],[Index]],MATCH(tbl_ftz[[#Headers],[发行规模(亿)]],FTZ_load[#Headers],0),1,1,"FTZ_load"),TRUE)),"")</f>
        <v/>
      </c>
      <c r="I19" s="23" t="str">
        <f ca="1">IFERROR(IF(INDIRECT(ADDRESS(ROW(FTZ_load[#Headers])+tbl_ftz[[#This Row],[Index]],MATCH(tbl_ftz[[#Headers],[年期]],FTZ_load[#Headers],0),1,1,"FTZ_load"),TRUE)=0,"",INDIRECT(ADDRESS(ROW(FTZ_load[#Headers])+tbl_ftz[[#This Row],[Index]],MATCH(tbl_ftz[[#Headers],[年期]],FTZ_load[#Headers],0),1,1,"FTZ_load"),TRUE)),"")</f>
        <v/>
      </c>
      <c r="J19" s="23" t="str">
        <f ca="1">IFERROR(IF(INDIRECT(ADDRESS(ROW(FTZ_load[#Headers])+tbl_ftz[[#This Row],[Index]],MATCH(tbl_ftz[[#Headers],[票息]],FTZ_load[#Headers],0),1,1,"FTZ_load"),TRUE)=0,"",INDIRECT(ADDRESS(ROW(FTZ_load[#Headers])+tbl_ftz[[#This Row],[Index]],MATCH(tbl_ftz[[#Headers],[票息]],FTZ_load[#Headers],0),1,1,"FTZ_load"),TRUE)),"")</f>
        <v/>
      </c>
      <c r="K19" s="23" t="str">
        <f ca="1">IFERROR(IF(INDIRECT(ADDRESS(ROW(FTZ_load[#Headers])+tbl_ftz[[#This Row],[Index]],MATCH(tbl_ftz[[#Headers],[IPG]],FTZ_load[#Headers],0),1,1,"FTZ_load"),TRUE)=0,"",INDIRECT(ADDRESS(ROW(FTZ_load[#Headers])+tbl_ftz[[#This Row],[Index]],MATCH(tbl_ftz[[#Headers],[IPG]],FTZ_load[#Headers],0),1,1,"FTZ_load"),TRUE)),"")</f>
        <v/>
      </c>
      <c r="L19" s="23" t="str">
        <f ca="1">IFERROR(IF(INDIRECT(ADDRESS(ROW(FTZ_load[#Headers])+tbl_ftz[[#This Row],[Index]],MATCH(tbl_ftz[[#Headers],[收窄基点]],FTZ_load[#Headers],0),1,1,"FTZ_load"),TRUE)=0,"",INDIRECT(ADDRESS(ROW(FTZ_load[#Headers])+tbl_ftz[[#This Row],[Index]],MATCH(tbl_ftz[[#Headers],[收窄基点]],FTZ_load[#Headers],0),1,1,"FTZ_load"),TRUE)),"")</f>
        <v/>
      </c>
      <c r="M19" s="22" t="str">
        <f ca="1">IFERROR(IF(INDIRECT(ADDRESS(ROW(FTZ_load[#Headers])+tbl_ftz[[#This Row],[Index]],MATCH(tbl_ftz[[#Headers],[结构]],FTZ_load[#Headers],0),1,1,"FTZ_load"),TRUE)=0,"",INDIRECT(ADDRESS(ROW(FTZ_load[#Headers])+tbl_ftz[[#This Row],[Index]],MATCH(tbl_ftz[[#Headers],[结构]],FTZ_load[#Headers],0),1,1,"FTZ_load"),TRUE)),"")</f>
        <v/>
      </c>
      <c r="N19" s="22" t="str">
        <f ca="1">IFERROR(IF(INDIRECT(ADDRESS(ROW(FTZ_load[#Headers])+tbl_ftz[[#This Row],[Index]],MATCH(tbl_ftz[[#Headers],[主题]],FTZ_load[#Headers],0),1,1,"FTZ_load"),TRUE)=0,"",INDIRECT(ADDRESS(ROW(FTZ_load[#Headers])+tbl_ftz[[#This Row],[Index]],MATCH(tbl_ftz[[#Headers],[主题]],FTZ_load[#Headers],0),1,1,"FTZ_load"),TRUE)),"")</f>
        <v/>
      </c>
      <c r="O19" s="22" t="str">
        <f ca="1">IFERROR(IF(INDIRECT(ADDRESS(ROW(FTZ_load[#Headers])+tbl_ftz[[#This Row],[Index]],MATCH(tbl_ftz[[#Headers],[行业]],FTZ_load[#Headers],0),1,1,"FTZ_load"),TRUE)=0,"",INDIRECT(ADDRESS(ROW(FTZ_load[#Headers])+tbl_ftz[[#This Row],[Index]],MATCH(tbl_ftz[[#Headers],[行业]],FTZ_load[#Headers],0),1,1,"FTZ_load"),TRUE)),"")</f>
        <v/>
      </c>
      <c r="P19" s="22" t="str">
        <f ca="1">IFERROR(IF(INDIRECT(ADDRESS(ROW(FTZ_load[#Headers])+tbl_ftz[[#This Row],[Index]],MATCH(tbl_ftz[[#Headers],[地区]],FTZ_load[#Headers],0),1,1,"FTZ_load"),TRUE)=0,"",INDIRECT(ADDRESS(ROW(FTZ_load[#Headers])+tbl_ftz[[#This Row],[Index]],MATCH(tbl_ftz[[#Headers],[地区]],FTZ_load[#Headers],0),1,1,"FTZ_load"),TRUE)),"")</f>
        <v/>
      </c>
      <c r="Q19" s="19" t="str">
        <f ca="1">IFERROR(IF(INDIRECT(ADDRESS(ROW(FTZ_load[#Headers])+tbl_ftz[[#This Row],[Index]],MATCH(tbl_ftz[[#Headers],[BOCOM_DEAL?]],FTZ_load[#Headers],0),1,1,"FTZ_load"),TRUE)=0,"",INDIRECT(ADDRESS(ROW(FTZ_load[#Headers])+tbl_ftz[[#This Row],[Index]],MATCH(tbl_ftz[[#Headers],[BOCOM_DEAL?]],FTZ_load[#Headers],0),1,1,"FTZ_load"),TRUE)),"")</f>
        <v/>
      </c>
    </row>
    <row r="20" spans="1:17" ht="17.45" customHeight="1" x14ac:dyDescent="0.25">
      <c r="A20" s="19">
        <f>ROW()-ROW(tbl_ftz[[#Headers],[Index]])</f>
        <v>19</v>
      </c>
      <c r="B20" s="20" t="str">
        <f ca="1">IFERROR(IF(INDIRECT(ADDRESS(ROW(FTZ_load[#Headers])+tbl_ftz[[#This Row],[Index]],MATCH(tbl_ftz[[#Headers],[定价日]],FTZ_load[#Headers],0),1,1,"FTZ_load"),TRUE)=0,"",INDIRECT(ADDRESS(ROW(FTZ_load[#Headers])+tbl_ftz[[#This Row],[Index]],MATCH(tbl_ftz[[#Headers],[定价日]],FTZ_load[#Headers],0),1,1,"FTZ_load"),TRUE)),"")</f>
        <v/>
      </c>
      <c r="C2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0" s="23" t="str">
        <f ca="1">IFERROR(IF(INDIRECT(ADDRESS(ROW(FTZ_load[#Headers])+tbl_ftz[[#This Row],[Index]],MATCH(tbl_ftz[[#Headers],[发行评级]],FTZ_load[#Headers],0),1,1,"FTZ_load"),TRUE)=0,"",INDIRECT(ADDRESS(ROW(FTZ_load[#Headers])+tbl_ftz[[#This Row],[Index]],MATCH(tbl_ftz[[#Headers],[发行评级]],FTZ_load[#Headers],0),1,1,"FTZ_load"),TRUE)),"")</f>
        <v/>
      </c>
      <c r="E20" s="23" t="str">
        <f ca="1">IFERROR(IF(INDIRECT(ADDRESS(ROW(FTZ_load[#Headers])+tbl_ftz[[#This Row],[Index]],MATCH(tbl_ftz[[#Headers],[主体评级]],FTZ_load[#Headers],0),1,1,"FTZ_load"),TRUE)=0,"",INDIRECT(ADDRESS(ROW(FTZ_load[#Headers])+tbl_ftz[[#This Row],[Index]],MATCH(tbl_ftz[[#Headers],[主体评级]],FTZ_load[#Headers],0),1,1,"FTZ_load"),TRUE)),"")</f>
        <v/>
      </c>
      <c r="F20" s="23" t="str">
        <f ca="1">IFERROR(IF(INDIRECT(ADDRESS(ROW(FTZ_load[#Headers])+tbl_ftz[[#This Row],[Index]],MATCH(tbl_ftz[[#Headers],[境内主体评级]],FTZ_load[#Headers],0),1,1,"FTZ_load"),TRUE)=0,"",INDIRECT(ADDRESS(ROW(FTZ_load[#Headers])+tbl_ftz[[#This Row],[Index]],MATCH(tbl_ftz[[#Headers],[境内主体评级]],FTZ_load[#Headers],0),1,1,"FTZ_load"),TRUE)),"")</f>
        <v/>
      </c>
      <c r="G20" s="23" t="str">
        <f ca="1">IFERROR(IF(INDIRECT(ADDRESS(ROW(FTZ_load[#Headers])+tbl_ftz[[#This Row],[Index]],MATCH(tbl_ftz[[#Headers],[货币]],FTZ_load[#Headers],0),1,1,"FTZ_load"),TRUE)=0,"",INDIRECT(ADDRESS(ROW(FTZ_load[#Headers])+tbl_ftz[[#This Row],[Index]],MATCH(tbl_ftz[[#Headers],[货币]],FTZ_load[#Headers],0),1,1,"FTZ_load"),TRUE)),"")</f>
        <v/>
      </c>
      <c r="H20" s="28" t="str">
        <f ca="1">IFERROR(IF(INDIRECT(ADDRESS(ROW(FTZ_load[#Headers])+tbl_ftz[[#This Row],[Index]],MATCH(tbl_ftz[[#Headers],[发行规模(亿)]],FTZ_load[#Headers],0),1,1,"FTZ_load"),TRUE)=0,"",INDIRECT(ADDRESS(ROW(FTZ_load[#Headers])+tbl_ftz[[#This Row],[Index]],MATCH(tbl_ftz[[#Headers],[发行规模(亿)]],FTZ_load[#Headers],0),1,1,"FTZ_load"),TRUE)),"")</f>
        <v/>
      </c>
      <c r="I20" s="23" t="str">
        <f ca="1">IFERROR(IF(INDIRECT(ADDRESS(ROW(FTZ_load[#Headers])+tbl_ftz[[#This Row],[Index]],MATCH(tbl_ftz[[#Headers],[年期]],FTZ_load[#Headers],0),1,1,"FTZ_load"),TRUE)=0,"",INDIRECT(ADDRESS(ROW(FTZ_load[#Headers])+tbl_ftz[[#This Row],[Index]],MATCH(tbl_ftz[[#Headers],[年期]],FTZ_load[#Headers],0),1,1,"FTZ_load"),TRUE)),"")</f>
        <v/>
      </c>
      <c r="J20" s="23" t="str">
        <f ca="1">IFERROR(IF(INDIRECT(ADDRESS(ROW(FTZ_load[#Headers])+tbl_ftz[[#This Row],[Index]],MATCH(tbl_ftz[[#Headers],[票息]],FTZ_load[#Headers],0),1,1,"FTZ_load"),TRUE)=0,"",INDIRECT(ADDRESS(ROW(FTZ_load[#Headers])+tbl_ftz[[#This Row],[Index]],MATCH(tbl_ftz[[#Headers],[票息]],FTZ_load[#Headers],0),1,1,"FTZ_load"),TRUE)),"")</f>
        <v/>
      </c>
      <c r="K20" s="23" t="str">
        <f ca="1">IFERROR(IF(INDIRECT(ADDRESS(ROW(FTZ_load[#Headers])+tbl_ftz[[#This Row],[Index]],MATCH(tbl_ftz[[#Headers],[IPG]],FTZ_load[#Headers],0),1,1,"FTZ_load"),TRUE)=0,"",INDIRECT(ADDRESS(ROW(FTZ_load[#Headers])+tbl_ftz[[#This Row],[Index]],MATCH(tbl_ftz[[#Headers],[IPG]],FTZ_load[#Headers],0),1,1,"FTZ_load"),TRUE)),"")</f>
        <v/>
      </c>
      <c r="L20" s="23" t="str">
        <f ca="1">IFERROR(IF(INDIRECT(ADDRESS(ROW(FTZ_load[#Headers])+tbl_ftz[[#This Row],[Index]],MATCH(tbl_ftz[[#Headers],[收窄基点]],FTZ_load[#Headers],0),1,1,"FTZ_load"),TRUE)=0,"",INDIRECT(ADDRESS(ROW(FTZ_load[#Headers])+tbl_ftz[[#This Row],[Index]],MATCH(tbl_ftz[[#Headers],[收窄基点]],FTZ_load[#Headers],0),1,1,"FTZ_load"),TRUE)),"")</f>
        <v/>
      </c>
      <c r="M20" s="22" t="str">
        <f ca="1">IFERROR(IF(INDIRECT(ADDRESS(ROW(FTZ_load[#Headers])+tbl_ftz[[#This Row],[Index]],MATCH(tbl_ftz[[#Headers],[结构]],FTZ_load[#Headers],0),1,1,"FTZ_load"),TRUE)=0,"",INDIRECT(ADDRESS(ROW(FTZ_load[#Headers])+tbl_ftz[[#This Row],[Index]],MATCH(tbl_ftz[[#Headers],[结构]],FTZ_load[#Headers],0),1,1,"FTZ_load"),TRUE)),"")</f>
        <v/>
      </c>
      <c r="N20" s="22" t="str">
        <f ca="1">IFERROR(IF(INDIRECT(ADDRESS(ROW(FTZ_load[#Headers])+tbl_ftz[[#This Row],[Index]],MATCH(tbl_ftz[[#Headers],[主题]],FTZ_load[#Headers],0),1,1,"FTZ_load"),TRUE)=0,"",INDIRECT(ADDRESS(ROW(FTZ_load[#Headers])+tbl_ftz[[#This Row],[Index]],MATCH(tbl_ftz[[#Headers],[主题]],FTZ_load[#Headers],0),1,1,"FTZ_load"),TRUE)),"")</f>
        <v/>
      </c>
      <c r="O20" s="22" t="str">
        <f ca="1">IFERROR(IF(INDIRECT(ADDRESS(ROW(FTZ_load[#Headers])+tbl_ftz[[#This Row],[Index]],MATCH(tbl_ftz[[#Headers],[行业]],FTZ_load[#Headers],0),1,1,"FTZ_load"),TRUE)=0,"",INDIRECT(ADDRESS(ROW(FTZ_load[#Headers])+tbl_ftz[[#This Row],[Index]],MATCH(tbl_ftz[[#Headers],[行业]],FTZ_load[#Headers],0),1,1,"FTZ_load"),TRUE)),"")</f>
        <v/>
      </c>
      <c r="P20" s="22" t="str">
        <f ca="1">IFERROR(IF(INDIRECT(ADDRESS(ROW(FTZ_load[#Headers])+tbl_ftz[[#This Row],[Index]],MATCH(tbl_ftz[[#Headers],[地区]],FTZ_load[#Headers],0),1,1,"FTZ_load"),TRUE)=0,"",INDIRECT(ADDRESS(ROW(FTZ_load[#Headers])+tbl_ftz[[#This Row],[Index]],MATCH(tbl_ftz[[#Headers],[地区]],FTZ_load[#Headers],0),1,1,"FTZ_load"),TRUE)),"")</f>
        <v/>
      </c>
      <c r="Q20" s="19" t="str">
        <f ca="1">IFERROR(IF(INDIRECT(ADDRESS(ROW(FTZ_load[#Headers])+tbl_ftz[[#This Row],[Index]],MATCH(tbl_ftz[[#Headers],[BOCOM_DEAL?]],FTZ_load[#Headers],0),1,1,"FTZ_load"),TRUE)=0,"",INDIRECT(ADDRESS(ROW(FTZ_load[#Headers])+tbl_ftz[[#This Row],[Index]],MATCH(tbl_ftz[[#Headers],[BOCOM_DEAL?]],FTZ_load[#Headers],0),1,1,"FTZ_load"),TRUE)),"")</f>
        <v/>
      </c>
    </row>
    <row r="21" spans="1:17" ht="17.45" customHeight="1" x14ac:dyDescent="0.25">
      <c r="A21" s="19">
        <f>ROW()-ROW(tbl_ftz[[#Headers],[Index]])</f>
        <v>20</v>
      </c>
      <c r="B21" s="20" t="str">
        <f ca="1">IFERROR(IF(INDIRECT(ADDRESS(ROW(FTZ_load[#Headers])+tbl_ftz[[#This Row],[Index]],MATCH(tbl_ftz[[#Headers],[定价日]],FTZ_load[#Headers],0),1,1,"FTZ_load"),TRUE)=0,"",INDIRECT(ADDRESS(ROW(FTZ_load[#Headers])+tbl_ftz[[#This Row],[Index]],MATCH(tbl_ftz[[#Headers],[定价日]],FTZ_load[#Headers],0),1,1,"FTZ_load"),TRUE)),"")</f>
        <v/>
      </c>
      <c r="C2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1" s="23" t="str">
        <f ca="1">IFERROR(IF(INDIRECT(ADDRESS(ROW(FTZ_load[#Headers])+tbl_ftz[[#This Row],[Index]],MATCH(tbl_ftz[[#Headers],[发行评级]],FTZ_load[#Headers],0),1,1,"FTZ_load"),TRUE)=0,"",INDIRECT(ADDRESS(ROW(FTZ_load[#Headers])+tbl_ftz[[#This Row],[Index]],MATCH(tbl_ftz[[#Headers],[发行评级]],FTZ_load[#Headers],0),1,1,"FTZ_load"),TRUE)),"")</f>
        <v/>
      </c>
      <c r="E21" s="23" t="str">
        <f ca="1">IFERROR(IF(INDIRECT(ADDRESS(ROW(FTZ_load[#Headers])+tbl_ftz[[#This Row],[Index]],MATCH(tbl_ftz[[#Headers],[主体评级]],FTZ_load[#Headers],0),1,1,"FTZ_load"),TRUE)=0,"",INDIRECT(ADDRESS(ROW(FTZ_load[#Headers])+tbl_ftz[[#This Row],[Index]],MATCH(tbl_ftz[[#Headers],[主体评级]],FTZ_load[#Headers],0),1,1,"FTZ_load"),TRUE)),"")</f>
        <v/>
      </c>
      <c r="F21" s="23" t="str">
        <f ca="1">IFERROR(IF(INDIRECT(ADDRESS(ROW(FTZ_load[#Headers])+tbl_ftz[[#This Row],[Index]],MATCH(tbl_ftz[[#Headers],[境内主体评级]],FTZ_load[#Headers],0),1,1,"FTZ_load"),TRUE)=0,"",INDIRECT(ADDRESS(ROW(FTZ_load[#Headers])+tbl_ftz[[#This Row],[Index]],MATCH(tbl_ftz[[#Headers],[境内主体评级]],FTZ_load[#Headers],0),1,1,"FTZ_load"),TRUE)),"")</f>
        <v/>
      </c>
      <c r="G21" s="23" t="str">
        <f ca="1">IFERROR(IF(INDIRECT(ADDRESS(ROW(FTZ_load[#Headers])+tbl_ftz[[#This Row],[Index]],MATCH(tbl_ftz[[#Headers],[货币]],FTZ_load[#Headers],0),1,1,"FTZ_load"),TRUE)=0,"",INDIRECT(ADDRESS(ROW(FTZ_load[#Headers])+tbl_ftz[[#This Row],[Index]],MATCH(tbl_ftz[[#Headers],[货币]],FTZ_load[#Headers],0),1,1,"FTZ_load"),TRUE)),"")</f>
        <v/>
      </c>
      <c r="H21" s="28" t="str">
        <f ca="1">IFERROR(IF(INDIRECT(ADDRESS(ROW(FTZ_load[#Headers])+tbl_ftz[[#This Row],[Index]],MATCH(tbl_ftz[[#Headers],[发行规模(亿)]],FTZ_load[#Headers],0),1,1,"FTZ_load"),TRUE)=0,"",INDIRECT(ADDRESS(ROW(FTZ_load[#Headers])+tbl_ftz[[#This Row],[Index]],MATCH(tbl_ftz[[#Headers],[发行规模(亿)]],FTZ_load[#Headers],0),1,1,"FTZ_load"),TRUE)),"")</f>
        <v/>
      </c>
      <c r="I21" s="23" t="str">
        <f ca="1">IFERROR(IF(INDIRECT(ADDRESS(ROW(FTZ_load[#Headers])+tbl_ftz[[#This Row],[Index]],MATCH(tbl_ftz[[#Headers],[年期]],FTZ_load[#Headers],0),1,1,"FTZ_load"),TRUE)=0,"",INDIRECT(ADDRESS(ROW(FTZ_load[#Headers])+tbl_ftz[[#This Row],[Index]],MATCH(tbl_ftz[[#Headers],[年期]],FTZ_load[#Headers],0),1,1,"FTZ_load"),TRUE)),"")</f>
        <v/>
      </c>
      <c r="J21" s="23" t="str">
        <f ca="1">IFERROR(IF(INDIRECT(ADDRESS(ROW(FTZ_load[#Headers])+tbl_ftz[[#This Row],[Index]],MATCH(tbl_ftz[[#Headers],[票息]],FTZ_load[#Headers],0),1,1,"FTZ_load"),TRUE)=0,"",INDIRECT(ADDRESS(ROW(FTZ_load[#Headers])+tbl_ftz[[#This Row],[Index]],MATCH(tbl_ftz[[#Headers],[票息]],FTZ_load[#Headers],0),1,1,"FTZ_load"),TRUE)),"")</f>
        <v/>
      </c>
      <c r="K21" s="23" t="str">
        <f ca="1">IFERROR(IF(INDIRECT(ADDRESS(ROW(FTZ_load[#Headers])+tbl_ftz[[#This Row],[Index]],MATCH(tbl_ftz[[#Headers],[IPG]],FTZ_load[#Headers],0),1,1,"FTZ_load"),TRUE)=0,"",INDIRECT(ADDRESS(ROW(FTZ_load[#Headers])+tbl_ftz[[#This Row],[Index]],MATCH(tbl_ftz[[#Headers],[IPG]],FTZ_load[#Headers],0),1,1,"FTZ_load"),TRUE)),"")</f>
        <v/>
      </c>
      <c r="L21" s="23" t="str">
        <f ca="1">IFERROR(IF(INDIRECT(ADDRESS(ROW(FTZ_load[#Headers])+tbl_ftz[[#This Row],[Index]],MATCH(tbl_ftz[[#Headers],[收窄基点]],FTZ_load[#Headers],0),1,1,"FTZ_load"),TRUE)=0,"",INDIRECT(ADDRESS(ROW(FTZ_load[#Headers])+tbl_ftz[[#This Row],[Index]],MATCH(tbl_ftz[[#Headers],[收窄基点]],FTZ_load[#Headers],0),1,1,"FTZ_load"),TRUE)),"")</f>
        <v/>
      </c>
      <c r="M21" s="22" t="str">
        <f ca="1">IFERROR(IF(INDIRECT(ADDRESS(ROW(FTZ_load[#Headers])+tbl_ftz[[#This Row],[Index]],MATCH(tbl_ftz[[#Headers],[结构]],FTZ_load[#Headers],0),1,1,"FTZ_load"),TRUE)=0,"",INDIRECT(ADDRESS(ROW(FTZ_load[#Headers])+tbl_ftz[[#This Row],[Index]],MATCH(tbl_ftz[[#Headers],[结构]],FTZ_load[#Headers],0),1,1,"FTZ_load"),TRUE)),"")</f>
        <v/>
      </c>
      <c r="N21" s="22" t="str">
        <f ca="1">IFERROR(IF(INDIRECT(ADDRESS(ROW(FTZ_load[#Headers])+tbl_ftz[[#This Row],[Index]],MATCH(tbl_ftz[[#Headers],[主题]],FTZ_load[#Headers],0),1,1,"FTZ_load"),TRUE)=0,"",INDIRECT(ADDRESS(ROW(FTZ_load[#Headers])+tbl_ftz[[#This Row],[Index]],MATCH(tbl_ftz[[#Headers],[主题]],FTZ_load[#Headers],0),1,1,"FTZ_load"),TRUE)),"")</f>
        <v/>
      </c>
      <c r="O21" s="22" t="str">
        <f ca="1">IFERROR(IF(INDIRECT(ADDRESS(ROW(FTZ_load[#Headers])+tbl_ftz[[#This Row],[Index]],MATCH(tbl_ftz[[#Headers],[行业]],FTZ_load[#Headers],0),1,1,"FTZ_load"),TRUE)=0,"",INDIRECT(ADDRESS(ROW(FTZ_load[#Headers])+tbl_ftz[[#This Row],[Index]],MATCH(tbl_ftz[[#Headers],[行业]],FTZ_load[#Headers],0),1,1,"FTZ_load"),TRUE)),"")</f>
        <v/>
      </c>
      <c r="P21" s="22" t="str">
        <f ca="1">IFERROR(IF(INDIRECT(ADDRESS(ROW(FTZ_load[#Headers])+tbl_ftz[[#This Row],[Index]],MATCH(tbl_ftz[[#Headers],[地区]],FTZ_load[#Headers],0),1,1,"FTZ_load"),TRUE)=0,"",INDIRECT(ADDRESS(ROW(FTZ_load[#Headers])+tbl_ftz[[#This Row],[Index]],MATCH(tbl_ftz[[#Headers],[地区]],FTZ_load[#Headers],0),1,1,"FTZ_load"),TRUE)),"")</f>
        <v/>
      </c>
      <c r="Q21" s="19" t="str">
        <f ca="1">IFERROR(IF(INDIRECT(ADDRESS(ROW(FTZ_load[#Headers])+tbl_ftz[[#This Row],[Index]],MATCH(tbl_ftz[[#Headers],[BOCOM_DEAL?]],FTZ_load[#Headers],0),1,1,"FTZ_load"),TRUE)=0,"",INDIRECT(ADDRESS(ROW(FTZ_load[#Headers])+tbl_ftz[[#This Row],[Index]],MATCH(tbl_ftz[[#Headers],[BOCOM_DEAL?]],FTZ_load[#Headers],0),1,1,"FTZ_load"),TRUE)),"")</f>
        <v/>
      </c>
    </row>
    <row r="22" spans="1:17" ht="17.45" customHeight="1" x14ac:dyDescent="0.25">
      <c r="A22" s="19">
        <f>ROW()-ROW(tbl_ftz[[#Headers],[Index]])</f>
        <v>21</v>
      </c>
      <c r="B22" s="20" t="str">
        <f ca="1">IFERROR(IF(INDIRECT(ADDRESS(ROW(FTZ_load[#Headers])+tbl_ftz[[#This Row],[Index]],MATCH(tbl_ftz[[#Headers],[定价日]],FTZ_load[#Headers],0),1,1,"FTZ_load"),TRUE)=0,"",INDIRECT(ADDRESS(ROW(FTZ_load[#Headers])+tbl_ftz[[#This Row],[Index]],MATCH(tbl_ftz[[#Headers],[定价日]],FTZ_load[#Headers],0),1,1,"FTZ_load"),TRUE)),"")</f>
        <v/>
      </c>
      <c r="C2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2" s="23" t="str">
        <f ca="1">IFERROR(IF(INDIRECT(ADDRESS(ROW(FTZ_load[#Headers])+tbl_ftz[[#This Row],[Index]],MATCH(tbl_ftz[[#Headers],[发行评级]],FTZ_load[#Headers],0),1,1,"FTZ_load"),TRUE)=0,"",INDIRECT(ADDRESS(ROW(FTZ_load[#Headers])+tbl_ftz[[#This Row],[Index]],MATCH(tbl_ftz[[#Headers],[发行评级]],FTZ_load[#Headers],0),1,1,"FTZ_load"),TRUE)),"")</f>
        <v/>
      </c>
      <c r="E22" s="23" t="str">
        <f ca="1">IFERROR(IF(INDIRECT(ADDRESS(ROW(FTZ_load[#Headers])+tbl_ftz[[#This Row],[Index]],MATCH(tbl_ftz[[#Headers],[主体评级]],FTZ_load[#Headers],0),1,1,"FTZ_load"),TRUE)=0,"",INDIRECT(ADDRESS(ROW(FTZ_load[#Headers])+tbl_ftz[[#This Row],[Index]],MATCH(tbl_ftz[[#Headers],[主体评级]],FTZ_load[#Headers],0),1,1,"FTZ_load"),TRUE)),"")</f>
        <v/>
      </c>
      <c r="F22" s="23" t="str">
        <f ca="1">IFERROR(IF(INDIRECT(ADDRESS(ROW(FTZ_load[#Headers])+tbl_ftz[[#This Row],[Index]],MATCH(tbl_ftz[[#Headers],[境内主体评级]],FTZ_load[#Headers],0),1,1,"FTZ_load"),TRUE)=0,"",INDIRECT(ADDRESS(ROW(FTZ_load[#Headers])+tbl_ftz[[#This Row],[Index]],MATCH(tbl_ftz[[#Headers],[境内主体评级]],FTZ_load[#Headers],0),1,1,"FTZ_load"),TRUE)),"")</f>
        <v/>
      </c>
      <c r="G22" s="23" t="str">
        <f ca="1">IFERROR(IF(INDIRECT(ADDRESS(ROW(FTZ_load[#Headers])+tbl_ftz[[#This Row],[Index]],MATCH(tbl_ftz[[#Headers],[货币]],FTZ_load[#Headers],0),1,1,"FTZ_load"),TRUE)=0,"",INDIRECT(ADDRESS(ROW(FTZ_load[#Headers])+tbl_ftz[[#This Row],[Index]],MATCH(tbl_ftz[[#Headers],[货币]],FTZ_load[#Headers],0),1,1,"FTZ_load"),TRUE)),"")</f>
        <v/>
      </c>
      <c r="H22" s="28" t="str">
        <f ca="1">IFERROR(IF(INDIRECT(ADDRESS(ROW(FTZ_load[#Headers])+tbl_ftz[[#This Row],[Index]],MATCH(tbl_ftz[[#Headers],[发行规模(亿)]],FTZ_load[#Headers],0),1,1,"FTZ_load"),TRUE)=0,"",INDIRECT(ADDRESS(ROW(FTZ_load[#Headers])+tbl_ftz[[#This Row],[Index]],MATCH(tbl_ftz[[#Headers],[发行规模(亿)]],FTZ_load[#Headers],0),1,1,"FTZ_load"),TRUE)),"")</f>
        <v/>
      </c>
      <c r="I22" s="23" t="str">
        <f ca="1">IFERROR(IF(INDIRECT(ADDRESS(ROW(FTZ_load[#Headers])+tbl_ftz[[#This Row],[Index]],MATCH(tbl_ftz[[#Headers],[年期]],FTZ_load[#Headers],0),1,1,"FTZ_load"),TRUE)=0,"",INDIRECT(ADDRESS(ROW(FTZ_load[#Headers])+tbl_ftz[[#This Row],[Index]],MATCH(tbl_ftz[[#Headers],[年期]],FTZ_load[#Headers],0),1,1,"FTZ_load"),TRUE)),"")</f>
        <v/>
      </c>
      <c r="J22" s="23" t="str">
        <f ca="1">IFERROR(IF(INDIRECT(ADDRESS(ROW(FTZ_load[#Headers])+tbl_ftz[[#This Row],[Index]],MATCH(tbl_ftz[[#Headers],[票息]],FTZ_load[#Headers],0),1,1,"FTZ_load"),TRUE)=0,"",INDIRECT(ADDRESS(ROW(FTZ_load[#Headers])+tbl_ftz[[#This Row],[Index]],MATCH(tbl_ftz[[#Headers],[票息]],FTZ_load[#Headers],0),1,1,"FTZ_load"),TRUE)),"")</f>
        <v/>
      </c>
      <c r="K22" s="23" t="str">
        <f ca="1">IFERROR(IF(INDIRECT(ADDRESS(ROW(FTZ_load[#Headers])+tbl_ftz[[#This Row],[Index]],MATCH(tbl_ftz[[#Headers],[IPG]],FTZ_load[#Headers],0),1,1,"FTZ_load"),TRUE)=0,"",INDIRECT(ADDRESS(ROW(FTZ_load[#Headers])+tbl_ftz[[#This Row],[Index]],MATCH(tbl_ftz[[#Headers],[IPG]],FTZ_load[#Headers],0),1,1,"FTZ_load"),TRUE)),"")</f>
        <v/>
      </c>
      <c r="L22" s="23" t="str">
        <f ca="1">IFERROR(IF(INDIRECT(ADDRESS(ROW(FTZ_load[#Headers])+tbl_ftz[[#This Row],[Index]],MATCH(tbl_ftz[[#Headers],[收窄基点]],FTZ_load[#Headers],0),1,1,"FTZ_load"),TRUE)=0,"",INDIRECT(ADDRESS(ROW(FTZ_load[#Headers])+tbl_ftz[[#This Row],[Index]],MATCH(tbl_ftz[[#Headers],[收窄基点]],FTZ_load[#Headers],0),1,1,"FTZ_load"),TRUE)),"")</f>
        <v/>
      </c>
      <c r="M22" s="22" t="str">
        <f ca="1">IFERROR(IF(INDIRECT(ADDRESS(ROW(FTZ_load[#Headers])+tbl_ftz[[#This Row],[Index]],MATCH(tbl_ftz[[#Headers],[结构]],FTZ_load[#Headers],0),1,1,"FTZ_load"),TRUE)=0,"",INDIRECT(ADDRESS(ROW(FTZ_load[#Headers])+tbl_ftz[[#This Row],[Index]],MATCH(tbl_ftz[[#Headers],[结构]],FTZ_load[#Headers],0),1,1,"FTZ_load"),TRUE)),"")</f>
        <v/>
      </c>
      <c r="N22" s="22" t="str">
        <f ca="1">IFERROR(IF(INDIRECT(ADDRESS(ROW(FTZ_load[#Headers])+tbl_ftz[[#This Row],[Index]],MATCH(tbl_ftz[[#Headers],[主题]],FTZ_load[#Headers],0),1,1,"FTZ_load"),TRUE)=0,"",INDIRECT(ADDRESS(ROW(FTZ_load[#Headers])+tbl_ftz[[#This Row],[Index]],MATCH(tbl_ftz[[#Headers],[主题]],FTZ_load[#Headers],0),1,1,"FTZ_load"),TRUE)),"")</f>
        <v/>
      </c>
      <c r="O22" s="22" t="str">
        <f ca="1">IFERROR(IF(INDIRECT(ADDRESS(ROW(FTZ_load[#Headers])+tbl_ftz[[#This Row],[Index]],MATCH(tbl_ftz[[#Headers],[行业]],FTZ_load[#Headers],0),1,1,"FTZ_load"),TRUE)=0,"",INDIRECT(ADDRESS(ROW(FTZ_load[#Headers])+tbl_ftz[[#This Row],[Index]],MATCH(tbl_ftz[[#Headers],[行业]],FTZ_load[#Headers],0),1,1,"FTZ_load"),TRUE)),"")</f>
        <v/>
      </c>
      <c r="P22" s="22" t="str">
        <f ca="1">IFERROR(IF(INDIRECT(ADDRESS(ROW(FTZ_load[#Headers])+tbl_ftz[[#This Row],[Index]],MATCH(tbl_ftz[[#Headers],[地区]],FTZ_load[#Headers],0),1,1,"FTZ_load"),TRUE)=0,"",INDIRECT(ADDRESS(ROW(FTZ_load[#Headers])+tbl_ftz[[#This Row],[Index]],MATCH(tbl_ftz[[#Headers],[地区]],FTZ_load[#Headers],0),1,1,"FTZ_load"),TRUE)),"")</f>
        <v/>
      </c>
      <c r="Q22" s="19" t="str">
        <f ca="1">IFERROR(IF(INDIRECT(ADDRESS(ROW(FTZ_load[#Headers])+tbl_ftz[[#This Row],[Index]],MATCH(tbl_ftz[[#Headers],[BOCOM_DEAL?]],FTZ_load[#Headers],0),1,1,"FTZ_load"),TRUE)=0,"",INDIRECT(ADDRESS(ROW(FTZ_load[#Headers])+tbl_ftz[[#This Row],[Index]],MATCH(tbl_ftz[[#Headers],[BOCOM_DEAL?]],FTZ_load[#Headers],0),1,1,"FTZ_load"),TRUE)),"")</f>
        <v/>
      </c>
    </row>
    <row r="23" spans="1:17" ht="17.45" customHeight="1" x14ac:dyDescent="0.25">
      <c r="A23" s="19">
        <f>ROW()-ROW(tbl_ftz[[#Headers],[Index]])</f>
        <v>22</v>
      </c>
      <c r="B23" s="20" t="str">
        <f ca="1">IFERROR(IF(INDIRECT(ADDRESS(ROW(FTZ_load[#Headers])+tbl_ftz[[#This Row],[Index]],MATCH(tbl_ftz[[#Headers],[定价日]],FTZ_load[#Headers],0),1,1,"FTZ_load"),TRUE)=0,"",INDIRECT(ADDRESS(ROW(FTZ_load[#Headers])+tbl_ftz[[#This Row],[Index]],MATCH(tbl_ftz[[#Headers],[定价日]],FTZ_load[#Headers],0),1,1,"FTZ_load"),TRUE)),"")</f>
        <v/>
      </c>
      <c r="C2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3" s="23" t="str">
        <f ca="1">IFERROR(IF(INDIRECT(ADDRESS(ROW(FTZ_load[#Headers])+tbl_ftz[[#This Row],[Index]],MATCH(tbl_ftz[[#Headers],[发行评级]],FTZ_load[#Headers],0),1,1,"FTZ_load"),TRUE)=0,"",INDIRECT(ADDRESS(ROW(FTZ_load[#Headers])+tbl_ftz[[#This Row],[Index]],MATCH(tbl_ftz[[#Headers],[发行评级]],FTZ_load[#Headers],0),1,1,"FTZ_load"),TRUE)),"")</f>
        <v/>
      </c>
      <c r="E23" s="23" t="str">
        <f ca="1">IFERROR(IF(INDIRECT(ADDRESS(ROW(FTZ_load[#Headers])+tbl_ftz[[#This Row],[Index]],MATCH(tbl_ftz[[#Headers],[主体评级]],FTZ_load[#Headers],0),1,1,"FTZ_load"),TRUE)=0,"",INDIRECT(ADDRESS(ROW(FTZ_load[#Headers])+tbl_ftz[[#This Row],[Index]],MATCH(tbl_ftz[[#Headers],[主体评级]],FTZ_load[#Headers],0),1,1,"FTZ_load"),TRUE)),"")</f>
        <v/>
      </c>
      <c r="F23" s="23" t="str">
        <f ca="1">IFERROR(IF(INDIRECT(ADDRESS(ROW(FTZ_load[#Headers])+tbl_ftz[[#This Row],[Index]],MATCH(tbl_ftz[[#Headers],[境内主体评级]],FTZ_load[#Headers],0),1,1,"FTZ_load"),TRUE)=0,"",INDIRECT(ADDRESS(ROW(FTZ_load[#Headers])+tbl_ftz[[#This Row],[Index]],MATCH(tbl_ftz[[#Headers],[境内主体评级]],FTZ_load[#Headers],0),1,1,"FTZ_load"),TRUE)),"")</f>
        <v/>
      </c>
      <c r="G23" s="23" t="str">
        <f ca="1">IFERROR(IF(INDIRECT(ADDRESS(ROW(FTZ_load[#Headers])+tbl_ftz[[#This Row],[Index]],MATCH(tbl_ftz[[#Headers],[货币]],FTZ_load[#Headers],0),1,1,"FTZ_load"),TRUE)=0,"",INDIRECT(ADDRESS(ROW(FTZ_load[#Headers])+tbl_ftz[[#This Row],[Index]],MATCH(tbl_ftz[[#Headers],[货币]],FTZ_load[#Headers],0),1,1,"FTZ_load"),TRUE)),"")</f>
        <v/>
      </c>
      <c r="H23" s="28" t="str">
        <f ca="1">IFERROR(IF(INDIRECT(ADDRESS(ROW(FTZ_load[#Headers])+tbl_ftz[[#This Row],[Index]],MATCH(tbl_ftz[[#Headers],[发行规模(亿)]],FTZ_load[#Headers],0),1,1,"FTZ_load"),TRUE)=0,"",INDIRECT(ADDRESS(ROW(FTZ_load[#Headers])+tbl_ftz[[#This Row],[Index]],MATCH(tbl_ftz[[#Headers],[发行规模(亿)]],FTZ_load[#Headers],0),1,1,"FTZ_load"),TRUE)),"")</f>
        <v/>
      </c>
      <c r="I23" s="23" t="str">
        <f ca="1">IFERROR(IF(INDIRECT(ADDRESS(ROW(FTZ_load[#Headers])+tbl_ftz[[#This Row],[Index]],MATCH(tbl_ftz[[#Headers],[年期]],FTZ_load[#Headers],0),1,1,"FTZ_load"),TRUE)=0,"",INDIRECT(ADDRESS(ROW(FTZ_load[#Headers])+tbl_ftz[[#This Row],[Index]],MATCH(tbl_ftz[[#Headers],[年期]],FTZ_load[#Headers],0),1,1,"FTZ_load"),TRUE)),"")</f>
        <v/>
      </c>
      <c r="J23" s="23" t="str">
        <f ca="1">IFERROR(IF(INDIRECT(ADDRESS(ROW(FTZ_load[#Headers])+tbl_ftz[[#This Row],[Index]],MATCH(tbl_ftz[[#Headers],[票息]],FTZ_load[#Headers],0),1,1,"FTZ_load"),TRUE)=0,"",INDIRECT(ADDRESS(ROW(FTZ_load[#Headers])+tbl_ftz[[#This Row],[Index]],MATCH(tbl_ftz[[#Headers],[票息]],FTZ_load[#Headers],0),1,1,"FTZ_load"),TRUE)),"")</f>
        <v/>
      </c>
      <c r="K23" s="23" t="str">
        <f ca="1">IFERROR(IF(INDIRECT(ADDRESS(ROW(FTZ_load[#Headers])+tbl_ftz[[#This Row],[Index]],MATCH(tbl_ftz[[#Headers],[IPG]],FTZ_load[#Headers],0),1,1,"FTZ_load"),TRUE)=0,"",INDIRECT(ADDRESS(ROW(FTZ_load[#Headers])+tbl_ftz[[#This Row],[Index]],MATCH(tbl_ftz[[#Headers],[IPG]],FTZ_load[#Headers],0),1,1,"FTZ_load"),TRUE)),"")</f>
        <v/>
      </c>
      <c r="L23" s="23" t="str">
        <f ca="1">IFERROR(IF(INDIRECT(ADDRESS(ROW(FTZ_load[#Headers])+tbl_ftz[[#This Row],[Index]],MATCH(tbl_ftz[[#Headers],[收窄基点]],FTZ_load[#Headers],0),1,1,"FTZ_load"),TRUE)=0,"",INDIRECT(ADDRESS(ROW(FTZ_load[#Headers])+tbl_ftz[[#This Row],[Index]],MATCH(tbl_ftz[[#Headers],[收窄基点]],FTZ_load[#Headers],0),1,1,"FTZ_load"),TRUE)),"")</f>
        <v/>
      </c>
      <c r="M23" s="22" t="str">
        <f ca="1">IFERROR(IF(INDIRECT(ADDRESS(ROW(FTZ_load[#Headers])+tbl_ftz[[#This Row],[Index]],MATCH(tbl_ftz[[#Headers],[结构]],FTZ_load[#Headers],0),1,1,"FTZ_load"),TRUE)=0,"",INDIRECT(ADDRESS(ROW(FTZ_load[#Headers])+tbl_ftz[[#This Row],[Index]],MATCH(tbl_ftz[[#Headers],[结构]],FTZ_load[#Headers],0),1,1,"FTZ_load"),TRUE)),"")</f>
        <v/>
      </c>
      <c r="N23" s="22" t="str">
        <f ca="1">IFERROR(IF(INDIRECT(ADDRESS(ROW(FTZ_load[#Headers])+tbl_ftz[[#This Row],[Index]],MATCH(tbl_ftz[[#Headers],[主题]],FTZ_load[#Headers],0),1,1,"FTZ_load"),TRUE)=0,"",INDIRECT(ADDRESS(ROW(FTZ_load[#Headers])+tbl_ftz[[#This Row],[Index]],MATCH(tbl_ftz[[#Headers],[主题]],FTZ_load[#Headers],0),1,1,"FTZ_load"),TRUE)),"")</f>
        <v/>
      </c>
      <c r="O23" s="22" t="str">
        <f ca="1">IFERROR(IF(INDIRECT(ADDRESS(ROW(FTZ_load[#Headers])+tbl_ftz[[#This Row],[Index]],MATCH(tbl_ftz[[#Headers],[行业]],FTZ_load[#Headers],0),1,1,"FTZ_load"),TRUE)=0,"",INDIRECT(ADDRESS(ROW(FTZ_load[#Headers])+tbl_ftz[[#This Row],[Index]],MATCH(tbl_ftz[[#Headers],[行业]],FTZ_load[#Headers],0),1,1,"FTZ_load"),TRUE)),"")</f>
        <v/>
      </c>
      <c r="P23" s="22" t="str">
        <f ca="1">IFERROR(IF(INDIRECT(ADDRESS(ROW(FTZ_load[#Headers])+tbl_ftz[[#This Row],[Index]],MATCH(tbl_ftz[[#Headers],[地区]],FTZ_load[#Headers],0),1,1,"FTZ_load"),TRUE)=0,"",INDIRECT(ADDRESS(ROW(FTZ_load[#Headers])+tbl_ftz[[#This Row],[Index]],MATCH(tbl_ftz[[#Headers],[地区]],FTZ_load[#Headers],0),1,1,"FTZ_load"),TRUE)),"")</f>
        <v/>
      </c>
      <c r="Q23" s="19" t="str">
        <f ca="1">IFERROR(IF(INDIRECT(ADDRESS(ROW(FTZ_load[#Headers])+tbl_ftz[[#This Row],[Index]],MATCH(tbl_ftz[[#Headers],[BOCOM_DEAL?]],FTZ_load[#Headers],0),1,1,"FTZ_load"),TRUE)=0,"",INDIRECT(ADDRESS(ROW(FTZ_load[#Headers])+tbl_ftz[[#This Row],[Index]],MATCH(tbl_ftz[[#Headers],[BOCOM_DEAL?]],FTZ_load[#Headers],0),1,1,"FTZ_load"),TRUE)),"")</f>
        <v/>
      </c>
    </row>
    <row r="24" spans="1:17" ht="17.45" customHeight="1" x14ac:dyDescent="0.25">
      <c r="A24" s="19">
        <f>ROW()-ROW(tbl_ftz[[#Headers],[Index]])</f>
        <v>23</v>
      </c>
      <c r="B24" s="20" t="str">
        <f ca="1">IFERROR(IF(INDIRECT(ADDRESS(ROW(FTZ_load[#Headers])+tbl_ftz[[#This Row],[Index]],MATCH(tbl_ftz[[#Headers],[定价日]],FTZ_load[#Headers],0),1,1,"FTZ_load"),TRUE)=0,"",INDIRECT(ADDRESS(ROW(FTZ_load[#Headers])+tbl_ftz[[#This Row],[Index]],MATCH(tbl_ftz[[#Headers],[定价日]],FTZ_load[#Headers],0),1,1,"FTZ_load"),TRUE)),"")</f>
        <v/>
      </c>
      <c r="C2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4" s="23" t="str">
        <f ca="1">IFERROR(IF(INDIRECT(ADDRESS(ROW(FTZ_load[#Headers])+tbl_ftz[[#This Row],[Index]],MATCH(tbl_ftz[[#Headers],[发行评级]],FTZ_load[#Headers],0),1,1,"FTZ_load"),TRUE)=0,"",INDIRECT(ADDRESS(ROW(FTZ_load[#Headers])+tbl_ftz[[#This Row],[Index]],MATCH(tbl_ftz[[#Headers],[发行评级]],FTZ_load[#Headers],0),1,1,"FTZ_load"),TRUE)),"")</f>
        <v/>
      </c>
      <c r="E24" s="23" t="str">
        <f ca="1">IFERROR(IF(INDIRECT(ADDRESS(ROW(FTZ_load[#Headers])+tbl_ftz[[#This Row],[Index]],MATCH(tbl_ftz[[#Headers],[主体评级]],FTZ_load[#Headers],0),1,1,"FTZ_load"),TRUE)=0,"",INDIRECT(ADDRESS(ROW(FTZ_load[#Headers])+tbl_ftz[[#This Row],[Index]],MATCH(tbl_ftz[[#Headers],[主体评级]],FTZ_load[#Headers],0),1,1,"FTZ_load"),TRUE)),"")</f>
        <v/>
      </c>
      <c r="F24" s="23" t="str">
        <f ca="1">IFERROR(IF(INDIRECT(ADDRESS(ROW(FTZ_load[#Headers])+tbl_ftz[[#This Row],[Index]],MATCH(tbl_ftz[[#Headers],[境内主体评级]],FTZ_load[#Headers],0),1,1,"FTZ_load"),TRUE)=0,"",INDIRECT(ADDRESS(ROW(FTZ_load[#Headers])+tbl_ftz[[#This Row],[Index]],MATCH(tbl_ftz[[#Headers],[境内主体评级]],FTZ_load[#Headers],0),1,1,"FTZ_load"),TRUE)),"")</f>
        <v/>
      </c>
      <c r="G24" s="23" t="str">
        <f ca="1">IFERROR(IF(INDIRECT(ADDRESS(ROW(FTZ_load[#Headers])+tbl_ftz[[#This Row],[Index]],MATCH(tbl_ftz[[#Headers],[货币]],FTZ_load[#Headers],0),1,1,"FTZ_load"),TRUE)=0,"",INDIRECT(ADDRESS(ROW(FTZ_load[#Headers])+tbl_ftz[[#This Row],[Index]],MATCH(tbl_ftz[[#Headers],[货币]],FTZ_load[#Headers],0),1,1,"FTZ_load"),TRUE)),"")</f>
        <v/>
      </c>
      <c r="H24" s="28" t="str">
        <f ca="1">IFERROR(IF(INDIRECT(ADDRESS(ROW(FTZ_load[#Headers])+tbl_ftz[[#This Row],[Index]],MATCH(tbl_ftz[[#Headers],[发行规模(亿)]],FTZ_load[#Headers],0),1,1,"FTZ_load"),TRUE)=0,"",INDIRECT(ADDRESS(ROW(FTZ_load[#Headers])+tbl_ftz[[#This Row],[Index]],MATCH(tbl_ftz[[#Headers],[发行规模(亿)]],FTZ_load[#Headers],0),1,1,"FTZ_load"),TRUE)),"")</f>
        <v/>
      </c>
      <c r="I24" s="23" t="str">
        <f ca="1">IFERROR(IF(INDIRECT(ADDRESS(ROW(FTZ_load[#Headers])+tbl_ftz[[#This Row],[Index]],MATCH(tbl_ftz[[#Headers],[年期]],FTZ_load[#Headers],0),1,1,"FTZ_load"),TRUE)=0,"",INDIRECT(ADDRESS(ROW(FTZ_load[#Headers])+tbl_ftz[[#This Row],[Index]],MATCH(tbl_ftz[[#Headers],[年期]],FTZ_load[#Headers],0),1,1,"FTZ_load"),TRUE)),"")</f>
        <v/>
      </c>
      <c r="J24" s="23" t="str">
        <f ca="1">IFERROR(IF(INDIRECT(ADDRESS(ROW(FTZ_load[#Headers])+tbl_ftz[[#This Row],[Index]],MATCH(tbl_ftz[[#Headers],[票息]],FTZ_load[#Headers],0),1,1,"FTZ_load"),TRUE)=0,"",INDIRECT(ADDRESS(ROW(FTZ_load[#Headers])+tbl_ftz[[#This Row],[Index]],MATCH(tbl_ftz[[#Headers],[票息]],FTZ_load[#Headers],0),1,1,"FTZ_load"),TRUE)),"")</f>
        <v/>
      </c>
      <c r="K24" s="23" t="str">
        <f ca="1">IFERROR(IF(INDIRECT(ADDRESS(ROW(FTZ_load[#Headers])+tbl_ftz[[#This Row],[Index]],MATCH(tbl_ftz[[#Headers],[IPG]],FTZ_load[#Headers],0),1,1,"FTZ_load"),TRUE)=0,"",INDIRECT(ADDRESS(ROW(FTZ_load[#Headers])+tbl_ftz[[#This Row],[Index]],MATCH(tbl_ftz[[#Headers],[IPG]],FTZ_load[#Headers],0),1,1,"FTZ_load"),TRUE)),"")</f>
        <v/>
      </c>
      <c r="L24" s="23" t="str">
        <f ca="1">IFERROR(IF(INDIRECT(ADDRESS(ROW(FTZ_load[#Headers])+tbl_ftz[[#This Row],[Index]],MATCH(tbl_ftz[[#Headers],[收窄基点]],FTZ_load[#Headers],0),1,1,"FTZ_load"),TRUE)=0,"",INDIRECT(ADDRESS(ROW(FTZ_load[#Headers])+tbl_ftz[[#This Row],[Index]],MATCH(tbl_ftz[[#Headers],[收窄基点]],FTZ_load[#Headers],0),1,1,"FTZ_load"),TRUE)),"")</f>
        <v/>
      </c>
      <c r="M24" s="22" t="str">
        <f ca="1">IFERROR(IF(INDIRECT(ADDRESS(ROW(FTZ_load[#Headers])+tbl_ftz[[#This Row],[Index]],MATCH(tbl_ftz[[#Headers],[结构]],FTZ_load[#Headers],0),1,1,"FTZ_load"),TRUE)=0,"",INDIRECT(ADDRESS(ROW(FTZ_load[#Headers])+tbl_ftz[[#This Row],[Index]],MATCH(tbl_ftz[[#Headers],[结构]],FTZ_load[#Headers],0),1,1,"FTZ_load"),TRUE)),"")</f>
        <v/>
      </c>
      <c r="N24" s="22" t="str">
        <f ca="1">IFERROR(IF(INDIRECT(ADDRESS(ROW(FTZ_load[#Headers])+tbl_ftz[[#This Row],[Index]],MATCH(tbl_ftz[[#Headers],[主题]],FTZ_load[#Headers],0),1,1,"FTZ_load"),TRUE)=0,"",INDIRECT(ADDRESS(ROW(FTZ_load[#Headers])+tbl_ftz[[#This Row],[Index]],MATCH(tbl_ftz[[#Headers],[主题]],FTZ_load[#Headers],0),1,1,"FTZ_load"),TRUE)),"")</f>
        <v/>
      </c>
      <c r="O24" s="22" t="str">
        <f ca="1">IFERROR(IF(INDIRECT(ADDRESS(ROW(FTZ_load[#Headers])+tbl_ftz[[#This Row],[Index]],MATCH(tbl_ftz[[#Headers],[行业]],FTZ_load[#Headers],0),1,1,"FTZ_load"),TRUE)=0,"",INDIRECT(ADDRESS(ROW(FTZ_load[#Headers])+tbl_ftz[[#This Row],[Index]],MATCH(tbl_ftz[[#Headers],[行业]],FTZ_load[#Headers],0),1,1,"FTZ_load"),TRUE)),"")</f>
        <v/>
      </c>
      <c r="P24" s="22" t="str">
        <f ca="1">IFERROR(IF(INDIRECT(ADDRESS(ROW(FTZ_load[#Headers])+tbl_ftz[[#This Row],[Index]],MATCH(tbl_ftz[[#Headers],[地区]],FTZ_load[#Headers],0),1,1,"FTZ_load"),TRUE)=0,"",INDIRECT(ADDRESS(ROW(FTZ_load[#Headers])+tbl_ftz[[#This Row],[Index]],MATCH(tbl_ftz[[#Headers],[地区]],FTZ_load[#Headers],0),1,1,"FTZ_load"),TRUE)),"")</f>
        <v/>
      </c>
      <c r="Q24" s="19" t="str">
        <f ca="1">IFERROR(IF(INDIRECT(ADDRESS(ROW(FTZ_load[#Headers])+tbl_ftz[[#This Row],[Index]],MATCH(tbl_ftz[[#Headers],[BOCOM_DEAL?]],FTZ_load[#Headers],0),1,1,"FTZ_load"),TRUE)=0,"",INDIRECT(ADDRESS(ROW(FTZ_load[#Headers])+tbl_ftz[[#This Row],[Index]],MATCH(tbl_ftz[[#Headers],[BOCOM_DEAL?]],FTZ_load[#Headers],0),1,1,"FTZ_load"),TRUE)),"")</f>
        <v/>
      </c>
    </row>
    <row r="25" spans="1:17" ht="17.45" customHeight="1" x14ac:dyDescent="0.25">
      <c r="A25" s="19">
        <f>ROW()-ROW(tbl_ftz[[#Headers],[Index]])</f>
        <v>24</v>
      </c>
      <c r="B25" s="20" t="str">
        <f ca="1">IFERROR(IF(INDIRECT(ADDRESS(ROW(FTZ_load[#Headers])+tbl_ftz[[#This Row],[Index]],MATCH(tbl_ftz[[#Headers],[定价日]],FTZ_load[#Headers],0),1,1,"FTZ_load"),TRUE)=0,"",INDIRECT(ADDRESS(ROW(FTZ_load[#Headers])+tbl_ftz[[#This Row],[Index]],MATCH(tbl_ftz[[#Headers],[定价日]],FTZ_load[#Headers],0),1,1,"FTZ_load"),TRUE)),"")</f>
        <v/>
      </c>
      <c r="C2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5" s="23" t="str">
        <f ca="1">IFERROR(IF(INDIRECT(ADDRESS(ROW(FTZ_load[#Headers])+tbl_ftz[[#This Row],[Index]],MATCH(tbl_ftz[[#Headers],[发行评级]],FTZ_load[#Headers],0),1,1,"FTZ_load"),TRUE)=0,"",INDIRECT(ADDRESS(ROW(FTZ_load[#Headers])+tbl_ftz[[#This Row],[Index]],MATCH(tbl_ftz[[#Headers],[发行评级]],FTZ_load[#Headers],0),1,1,"FTZ_load"),TRUE)),"")</f>
        <v/>
      </c>
      <c r="E25" s="23" t="str">
        <f ca="1">IFERROR(IF(INDIRECT(ADDRESS(ROW(FTZ_load[#Headers])+tbl_ftz[[#This Row],[Index]],MATCH(tbl_ftz[[#Headers],[主体评级]],FTZ_load[#Headers],0),1,1,"FTZ_load"),TRUE)=0,"",INDIRECT(ADDRESS(ROW(FTZ_load[#Headers])+tbl_ftz[[#This Row],[Index]],MATCH(tbl_ftz[[#Headers],[主体评级]],FTZ_load[#Headers],0),1,1,"FTZ_load"),TRUE)),"")</f>
        <v/>
      </c>
      <c r="F25" s="23" t="str">
        <f ca="1">IFERROR(IF(INDIRECT(ADDRESS(ROW(FTZ_load[#Headers])+tbl_ftz[[#This Row],[Index]],MATCH(tbl_ftz[[#Headers],[境内主体评级]],FTZ_load[#Headers],0),1,1,"FTZ_load"),TRUE)=0,"",INDIRECT(ADDRESS(ROW(FTZ_load[#Headers])+tbl_ftz[[#This Row],[Index]],MATCH(tbl_ftz[[#Headers],[境内主体评级]],FTZ_load[#Headers],0),1,1,"FTZ_load"),TRUE)),"")</f>
        <v/>
      </c>
      <c r="G25" s="23" t="str">
        <f ca="1">IFERROR(IF(INDIRECT(ADDRESS(ROW(FTZ_load[#Headers])+tbl_ftz[[#This Row],[Index]],MATCH(tbl_ftz[[#Headers],[货币]],FTZ_load[#Headers],0),1,1,"FTZ_load"),TRUE)=0,"",INDIRECT(ADDRESS(ROW(FTZ_load[#Headers])+tbl_ftz[[#This Row],[Index]],MATCH(tbl_ftz[[#Headers],[货币]],FTZ_load[#Headers],0),1,1,"FTZ_load"),TRUE)),"")</f>
        <v/>
      </c>
      <c r="H25" s="28" t="str">
        <f ca="1">IFERROR(IF(INDIRECT(ADDRESS(ROW(FTZ_load[#Headers])+tbl_ftz[[#This Row],[Index]],MATCH(tbl_ftz[[#Headers],[发行规模(亿)]],FTZ_load[#Headers],0),1,1,"FTZ_load"),TRUE)=0,"",INDIRECT(ADDRESS(ROW(FTZ_load[#Headers])+tbl_ftz[[#This Row],[Index]],MATCH(tbl_ftz[[#Headers],[发行规模(亿)]],FTZ_load[#Headers],0),1,1,"FTZ_load"),TRUE)),"")</f>
        <v/>
      </c>
      <c r="I25" s="23" t="str">
        <f ca="1">IFERROR(IF(INDIRECT(ADDRESS(ROW(FTZ_load[#Headers])+tbl_ftz[[#This Row],[Index]],MATCH(tbl_ftz[[#Headers],[年期]],FTZ_load[#Headers],0),1,1,"FTZ_load"),TRUE)=0,"",INDIRECT(ADDRESS(ROW(FTZ_load[#Headers])+tbl_ftz[[#This Row],[Index]],MATCH(tbl_ftz[[#Headers],[年期]],FTZ_load[#Headers],0),1,1,"FTZ_load"),TRUE)),"")</f>
        <v/>
      </c>
      <c r="J25" s="23" t="str">
        <f ca="1">IFERROR(IF(INDIRECT(ADDRESS(ROW(FTZ_load[#Headers])+tbl_ftz[[#This Row],[Index]],MATCH(tbl_ftz[[#Headers],[票息]],FTZ_load[#Headers],0),1,1,"FTZ_load"),TRUE)=0,"",INDIRECT(ADDRESS(ROW(FTZ_load[#Headers])+tbl_ftz[[#This Row],[Index]],MATCH(tbl_ftz[[#Headers],[票息]],FTZ_load[#Headers],0),1,1,"FTZ_load"),TRUE)),"")</f>
        <v/>
      </c>
      <c r="K25" s="23" t="str">
        <f ca="1">IFERROR(IF(INDIRECT(ADDRESS(ROW(FTZ_load[#Headers])+tbl_ftz[[#This Row],[Index]],MATCH(tbl_ftz[[#Headers],[IPG]],FTZ_load[#Headers],0),1,1,"FTZ_load"),TRUE)=0,"",INDIRECT(ADDRESS(ROW(FTZ_load[#Headers])+tbl_ftz[[#This Row],[Index]],MATCH(tbl_ftz[[#Headers],[IPG]],FTZ_load[#Headers],0),1,1,"FTZ_load"),TRUE)),"")</f>
        <v/>
      </c>
      <c r="L25" s="23" t="str">
        <f ca="1">IFERROR(IF(INDIRECT(ADDRESS(ROW(FTZ_load[#Headers])+tbl_ftz[[#This Row],[Index]],MATCH(tbl_ftz[[#Headers],[收窄基点]],FTZ_load[#Headers],0),1,1,"FTZ_load"),TRUE)=0,"",INDIRECT(ADDRESS(ROW(FTZ_load[#Headers])+tbl_ftz[[#This Row],[Index]],MATCH(tbl_ftz[[#Headers],[收窄基点]],FTZ_load[#Headers],0),1,1,"FTZ_load"),TRUE)),"")</f>
        <v/>
      </c>
      <c r="M25" s="22" t="str">
        <f ca="1">IFERROR(IF(INDIRECT(ADDRESS(ROW(FTZ_load[#Headers])+tbl_ftz[[#This Row],[Index]],MATCH(tbl_ftz[[#Headers],[结构]],FTZ_load[#Headers],0),1,1,"FTZ_load"),TRUE)=0,"",INDIRECT(ADDRESS(ROW(FTZ_load[#Headers])+tbl_ftz[[#This Row],[Index]],MATCH(tbl_ftz[[#Headers],[结构]],FTZ_load[#Headers],0),1,1,"FTZ_load"),TRUE)),"")</f>
        <v/>
      </c>
      <c r="N25" s="22" t="str">
        <f ca="1">IFERROR(IF(INDIRECT(ADDRESS(ROW(FTZ_load[#Headers])+tbl_ftz[[#This Row],[Index]],MATCH(tbl_ftz[[#Headers],[主题]],FTZ_load[#Headers],0),1,1,"FTZ_load"),TRUE)=0,"",INDIRECT(ADDRESS(ROW(FTZ_load[#Headers])+tbl_ftz[[#This Row],[Index]],MATCH(tbl_ftz[[#Headers],[主题]],FTZ_load[#Headers],0),1,1,"FTZ_load"),TRUE)),"")</f>
        <v/>
      </c>
      <c r="O25" s="22" t="str">
        <f ca="1">IFERROR(IF(INDIRECT(ADDRESS(ROW(FTZ_load[#Headers])+tbl_ftz[[#This Row],[Index]],MATCH(tbl_ftz[[#Headers],[行业]],FTZ_load[#Headers],0),1,1,"FTZ_load"),TRUE)=0,"",INDIRECT(ADDRESS(ROW(FTZ_load[#Headers])+tbl_ftz[[#This Row],[Index]],MATCH(tbl_ftz[[#Headers],[行业]],FTZ_load[#Headers],0),1,1,"FTZ_load"),TRUE)),"")</f>
        <v/>
      </c>
      <c r="P25" s="22" t="str">
        <f ca="1">IFERROR(IF(INDIRECT(ADDRESS(ROW(FTZ_load[#Headers])+tbl_ftz[[#This Row],[Index]],MATCH(tbl_ftz[[#Headers],[地区]],FTZ_load[#Headers],0),1,1,"FTZ_load"),TRUE)=0,"",INDIRECT(ADDRESS(ROW(FTZ_load[#Headers])+tbl_ftz[[#This Row],[Index]],MATCH(tbl_ftz[[#Headers],[地区]],FTZ_load[#Headers],0),1,1,"FTZ_load"),TRUE)),"")</f>
        <v/>
      </c>
      <c r="Q25" s="19" t="str">
        <f ca="1">IFERROR(IF(INDIRECT(ADDRESS(ROW(FTZ_load[#Headers])+tbl_ftz[[#This Row],[Index]],MATCH(tbl_ftz[[#Headers],[BOCOM_DEAL?]],FTZ_load[#Headers],0),1,1,"FTZ_load"),TRUE)=0,"",INDIRECT(ADDRESS(ROW(FTZ_load[#Headers])+tbl_ftz[[#This Row],[Index]],MATCH(tbl_ftz[[#Headers],[BOCOM_DEAL?]],FTZ_load[#Headers],0),1,1,"FTZ_load"),TRUE)),"")</f>
        <v/>
      </c>
    </row>
    <row r="26" spans="1:17" ht="17.45" customHeight="1" x14ac:dyDescent="0.25">
      <c r="A26" s="19">
        <f>ROW()-ROW(tbl_ftz[[#Headers],[Index]])</f>
        <v>25</v>
      </c>
      <c r="B26" s="20" t="str">
        <f ca="1">IFERROR(IF(INDIRECT(ADDRESS(ROW(FTZ_load[#Headers])+tbl_ftz[[#This Row],[Index]],MATCH(tbl_ftz[[#Headers],[定价日]],FTZ_load[#Headers],0),1,1,"FTZ_load"),TRUE)=0,"",INDIRECT(ADDRESS(ROW(FTZ_load[#Headers])+tbl_ftz[[#This Row],[Index]],MATCH(tbl_ftz[[#Headers],[定价日]],FTZ_load[#Headers],0),1,1,"FTZ_load"),TRUE)),"")</f>
        <v/>
      </c>
      <c r="C2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6" s="23" t="str">
        <f ca="1">IFERROR(IF(INDIRECT(ADDRESS(ROW(FTZ_load[#Headers])+tbl_ftz[[#This Row],[Index]],MATCH(tbl_ftz[[#Headers],[发行评级]],FTZ_load[#Headers],0),1,1,"FTZ_load"),TRUE)=0,"",INDIRECT(ADDRESS(ROW(FTZ_load[#Headers])+tbl_ftz[[#This Row],[Index]],MATCH(tbl_ftz[[#Headers],[发行评级]],FTZ_load[#Headers],0),1,1,"FTZ_load"),TRUE)),"")</f>
        <v/>
      </c>
      <c r="E26" s="23" t="str">
        <f ca="1">IFERROR(IF(INDIRECT(ADDRESS(ROW(FTZ_load[#Headers])+tbl_ftz[[#This Row],[Index]],MATCH(tbl_ftz[[#Headers],[主体评级]],FTZ_load[#Headers],0),1,1,"FTZ_load"),TRUE)=0,"",INDIRECT(ADDRESS(ROW(FTZ_load[#Headers])+tbl_ftz[[#This Row],[Index]],MATCH(tbl_ftz[[#Headers],[主体评级]],FTZ_load[#Headers],0),1,1,"FTZ_load"),TRUE)),"")</f>
        <v/>
      </c>
      <c r="F26" s="23" t="str">
        <f ca="1">IFERROR(IF(INDIRECT(ADDRESS(ROW(FTZ_load[#Headers])+tbl_ftz[[#This Row],[Index]],MATCH(tbl_ftz[[#Headers],[境内主体评级]],FTZ_load[#Headers],0),1,1,"FTZ_load"),TRUE)=0,"",INDIRECT(ADDRESS(ROW(FTZ_load[#Headers])+tbl_ftz[[#This Row],[Index]],MATCH(tbl_ftz[[#Headers],[境内主体评级]],FTZ_load[#Headers],0),1,1,"FTZ_load"),TRUE)),"")</f>
        <v/>
      </c>
      <c r="G26" s="23" t="str">
        <f ca="1">IFERROR(IF(INDIRECT(ADDRESS(ROW(FTZ_load[#Headers])+tbl_ftz[[#This Row],[Index]],MATCH(tbl_ftz[[#Headers],[货币]],FTZ_load[#Headers],0),1,1,"FTZ_load"),TRUE)=0,"",INDIRECT(ADDRESS(ROW(FTZ_load[#Headers])+tbl_ftz[[#This Row],[Index]],MATCH(tbl_ftz[[#Headers],[货币]],FTZ_load[#Headers],0),1,1,"FTZ_load"),TRUE)),"")</f>
        <v/>
      </c>
      <c r="H26" s="28" t="str">
        <f ca="1">IFERROR(IF(INDIRECT(ADDRESS(ROW(FTZ_load[#Headers])+tbl_ftz[[#This Row],[Index]],MATCH(tbl_ftz[[#Headers],[发行规模(亿)]],FTZ_load[#Headers],0),1,1,"FTZ_load"),TRUE)=0,"",INDIRECT(ADDRESS(ROW(FTZ_load[#Headers])+tbl_ftz[[#This Row],[Index]],MATCH(tbl_ftz[[#Headers],[发行规模(亿)]],FTZ_load[#Headers],0),1,1,"FTZ_load"),TRUE)),"")</f>
        <v/>
      </c>
      <c r="I26" s="23" t="str">
        <f ca="1">IFERROR(IF(INDIRECT(ADDRESS(ROW(FTZ_load[#Headers])+tbl_ftz[[#This Row],[Index]],MATCH(tbl_ftz[[#Headers],[年期]],FTZ_load[#Headers],0),1,1,"FTZ_load"),TRUE)=0,"",INDIRECT(ADDRESS(ROW(FTZ_load[#Headers])+tbl_ftz[[#This Row],[Index]],MATCH(tbl_ftz[[#Headers],[年期]],FTZ_load[#Headers],0),1,1,"FTZ_load"),TRUE)),"")</f>
        <v/>
      </c>
      <c r="J26" s="23" t="str">
        <f ca="1">IFERROR(IF(INDIRECT(ADDRESS(ROW(FTZ_load[#Headers])+tbl_ftz[[#This Row],[Index]],MATCH(tbl_ftz[[#Headers],[票息]],FTZ_load[#Headers],0),1,1,"FTZ_load"),TRUE)=0,"",INDIRECT(ADDRESS(ROW(FTZ_load[#Headers])+tbl_ftz[[#This Row],[Index]],MATCH(tbl_ftz[[#Headers],[票息]],FTZ_load[#Headers],0),1,1,"FTZ_load"),TRUE)),"")</f>
        <v/>
      </c>
      <c r="K26" s="23" t="str">
        <f ca="1">IFERROR(IF(INDIRECT(ADDRESS(ROW(FTZ_load[#Headers])+tbl_ftz[[#This Row],[Index]],MATCH(tbl_ftz[[#Headers],[IPG]],FTZ_load[#Headers],0),1,1,"FTZ_load"),TRUE)=0,"",INDIRECT(ADDRESS(ROW(FTZ_load[#Headers])+tbl_ftz[[#This Row],[Index]],MATCH(tbl_ftz[[#Headers],[IPG]],FTZ_load[#Headers],0),1,1,"FTZ_load"),TRUE)),"")</f>
        <v/>
      </c>
      <c r="L26" s="23" t="str">
        <f ca="1">IFERROR(IF(INDIRECT(ADDRESS(ROW(FTZ_load[#Headers])+tbl_ftz[[#This Row],[Index]],MATCH(tbl_ftz[[#Headers],[收窄基点]],FTZ_load[#Headers],0),1,1,"FTZ_load"),TRUE)=0,"",INDIRECT(ADDRESS(ROW(FTZ_load[#Headers])+tbl_ftz[[#This Row],[Index]],MATCH(tbl_ftz[[#Headers],[收窄基点]],FTZ_load[#Headers],0),1,1,"FTZ_load"),TRUE)),"")</f>
        <v/>
      </c>
      <c r="M26" s="22" t="str">
        <f ca="1">IFERROR(IF(INDIRECT(ADDRESS(ROW(FTZ_load[#Headers])+tbl_ftz[[#This Row],[Index]],MATCH(tbl_ftz[[#Headers],[结构]],FTZ_load[#Headers],0),1,1,"FTZ_load"),TRUE)=0,"",INDIRECT(ADDRESS(ROW(FTZ_load[#Headers])+tbl_ftz[[#This Row],[Index]],MATCH(tbl_ftz[[#Headers],[结构]],FTZ_load[#Headers],0),1,1,"FTZ_load"),TRUE)),"")</f>
        <v/>
      </c>
      <c r="N26" s="22" t="str">
        <f ca="1">IFERROR(IF(INDIRECT(ADDRESS(ROW(FTZ_load[#Headers])+tbl_ftz[[#This Row],[Index]],MATCH(tbl_ftz[[#Headers],[主题]],FTZ_load[#Headers],0),1,1,"FTZ_load"),TRUE)=0,"",INDIRECT(ADDRESS(ROW(FTZ_load[#Headers])+tbl_ftz[[#This Row],[Index]],MATCH(tbl_ftz[[#Headers],[主题]],FTZ_load[#Headers],0),1,1,"FTZ_load"),TRUE)),"")</f>
        <v/>
      </c>
      <c r="O26" s="22" t="str">
        <f ca="1">IFERROR(IF(INDIRECT(ADDRESS(ROW(FTZ_load[#Headers])+tbl_ftz[[#This Row],[Index]],MATCH(tbl_ftz[[#Headers],[行业]],FTZ_load[#Headers],0),1,1,"FTZ_load"),TRUE)=0,"",INDIRECT(ADDRESS(ROW(FTZ_load[#Headers])+tbl_ftz[[#This Row],[Index]],MATCH(tbl_ftz[[#Headers],[行业]],FTZ_load[#Headers],0),1,1,"FTZ_load"),TRUE)),"")</f>
        <v/>
      </c>
      <c r="P26" s="22" t="str">
        <f ca="1">IFERROR(IF(INDIRECT(ADDRESS(ROW(FTZ_load[#Headers])+tbl_ftz[[#This Row],[Index]],MATCH(tbl_ftz[[#Headers],[地区]],FTZ_load[#Headers],0),1,1,"FTZ_load"),TRUE)=0,"",INDIRECT(ADDRESS(ROW(FTZ_load[#Headers])+tbl_ftz[[#This Row],[Index]],MATCH(tbl_ftz[[#Headers],[地区]],FTZ_load[#Headers],0),1,1,"FTZ_load"),TRUE)),"")</f>
        <v/>
      </c>
      <c r="Q26" s="19" t="str">
        <f ca="1">IFERROR(IF(INDIRECT(ADDRESS(ROW(FTZ_load[#Headers])+tbl_ftz[[#This Row],[Index]],MATCH(tbl_ftz[[#Headers],[BOCOM_DEAL?]],FTZ_load[#Headers],0),1,1,"FTZ_load"),TRUE)=0,"",INDIRECT(ADDRESS(ROW(FTZ_load[#Headers])+tbl_ftz[[#This Row],[Index]],MATCH(tbl_ftz[[#Headers],[BOCOM_DEAL?]],FTZ_load[#Headers],0),1,1,"FTZ_load"),TRUE)),"")</f>
        <v/>
      </c>
    </row>
    <row r="27" spans="1:17" ht="17.45" customHeight="1" x14ac:dyDescent="0.25">
      <c r="A27" s="19">
        <f>ROW()-ROW(tbl_ftz[[#Headers],[Index]])</f>
        <v>26</v>
      </c>
      <c r="B27" s="20" t="str">
        <f ca="1">IFERROR(IF(INDIRECT(ADDRESS(ROW(FTZ_load[#Headers])+tbl_ftz[[#This Row],[Index]],MATCH(tbl_ftz[[#Headers],[定价日]],FTZ_load[#Headers],0),1,1,"FTZ_load"),TRUE)=0,"",INDIRECT(ADDRESS(ROW(FTZ_load[#Headers])+tbl_ftz[[#This Row],[Index]],MATCH(tbl_ftz[[#Headers],[定价日]],FTZ_load[#Headers],0),1,1,"FTZ_load"),TRUE)),"")</f>
        <v/>
      </c>
      <c r="C2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7" s="23" t="str">
        <f ca="1">IFERROR(IF(INDIRECT(ADDRESS(ROW(FTZ_load[#Headers])+tbl_ftz[[#This Row],[Index]],MATCH(tbl_ftz[[#Headers],[发行评级]],FTZ_load[#Headers],0),1,1,"FTZ_load"),TRUE)=0,"",INDIRECT(ADDRESS(ROW(FTZ_load[#Headers])+tbl_ftz[[#This Row],[Index]],MATCH(tbl_ftz[[#Headers],[发行评级]],FTZ_load[#Headers],0),1,1,"FTZ_load"),TRUE)),"")</f>
        <v/>
      </c>
      <c r="E27" s="23" t="str">
        <f ca="1">IFERROR(IF(INDIRECT(ADDRESS(ROW(FTZ_load[#Headers])+tbl_ftz[[#This Row],[Index]],MATCH(tbl_ftz[[#Headers],[主体评级]],FTZ_load[#Headers],0),1,1,"FTZ_load"),TRUE)=0,"",INDIRECT(ADDRESS(ROW(FTZ_load[#Headers])+tbl_ftz[[#This Row],[Index]],MATCH(tbl_ftz[[#Headers],[主体评级]],FTZ_load[#Headers],0),1,1,"FTZ_load"),TRUE)),"")</f>
        <v/>
      </c>
      <c r="F27" s="23" t="str">
        <f ca="1">IFERROR(IF(INDIRECT(ADDRESS(ROW(FTZ_load[#Headers])+tbl_ftz[[#This Row],[Index]],MATCH(tbl_ftz[[#Headers],[境内主体评级]],FTZ_load[#Headers],0),1,1,"FTZ_load"),TRUE)=0,"",INDIRECT(ADDRESS(ROW(FTZ_load[#Headers])+tbl_ftz[[#This Row],[Index]],MATCH(tbl_ftz[[#Headers],[境内主体评级]],FTZ_load[#Headers],0),1,1,"FTZ_load"),TRUE)),"")</f>
        <v/>
      </c>
      <c r="G27" s="23" t="str">
        <f ca="1">IFERROR(IF(INDIRECT(ADDRESS(ROW(FTZ_load[#Headers])+tbl_ftz[[#This Row],[Index]],MATCH(tbl_ftz[[#Headers],[货币]],FTZ_load[#Headers],0),1,1,"FTZ_load"),TRUE)=0,"",INDIRECT(ADDRESS(ROW(FTZ_load[#Headers])+tbl_ftz[[#This Row],[Index]],MATCH(tbl_ftz[[#Headers],[货币]],FTZ_load[#Headers],0),1,1,"FTZ_load"),TRUE)),"")</f>
        <v/>
      </c>
      <c r="H27" s="28" t="str">
        <f ca="1">IFERROR(IF(INDIRECT(ADDRESS(ROW(FTZ_load[#Headers])+tbl_ftz[[#This Row],[Index]],MATCH(tbl_ftz[[#Headers],[发行规模(亿)]],FTZ_load[#Headers],0),1,1,"FTZ_load"),TRUE)=0,"",INDIRECT(ADDRESS(ROW(FTZ_load[#Headers])+tbl_ftz[[#This Row],[Index]],MATCH(tbl_ftz[[#Headers],[发行规模(亿)]],FTZ_load[#Headers],0),1,1,"FTZ_load"),TRUE)),"")</f>
        <v/>
      </c>
      <c r="I27" s="23" t="str">
        <f ca="1">IFERROR(IF(INDIRECT(ADDRESS(ROW(FTZ_load[#Headers])+tbl_ftz[[#This Row],[Index]],MATCH(tbl_ftz[[#Headers],[年期]],FTZ_load[#Headers],0),1,1,"FTZ_load"),TRUE)=0,"",INDIRECT(ADDRESS(ROW(FTZ_load[#Headers])+tbl_ftz[[#This Row],[Index]],MATCH(tbl_ftz[[#Headers],[年期]],FTZ_load[#Headers],0),1,1,"FTZ_load"),TRUE)),"")</f>
        <v/>
      </c>
      <c r="J27" s="23" t="str">
        <f ca="1">IFERROR(IF(INDIRECT(ADDRESS(ROW(FTZ_load[#Headers])+tbl_ftz[[#This Row],[Index]],MATCH(tbl_ftz[[#Headers],[票息]],FTZ_load[#Headers],0),1,1,"FTZ_load"),TRUE)=0,"",INDIRECT(ADDRESS(ROW(FTZ_load[#Headers])+tbl_ftz[[#This Row],[Index]],MATCH(tbl_ftz[[#Headers],[票息]],FTZ_load[#Headers],0),1,1,"FTZ_load"),TRUE)),"")</f>
        <v/>
      </c>
      <c r="K27" s="23" t="str">
        <f ca="1">IFERROR(IF(INDIRECT(ADDRESS(ROW(FTZ_load[#Headers])+tbl_ftz[[#This Row],[Index]],MATCH(tbl_ftz[[#Headers],[IPG]],FTZ_load[#Headers],0),1,1,"FTZ_load"),TRUE)=0,"",INDIRECT(ADDRESS(ROW(FTZ_load[#Headers])+tbl_ftz[[#This Row],[Index]],MATCH(tbl_ftz[[#Headers],[IPG]],FTZ_load[#Headers],0),1,1,"FTZ_load"),TRUE)),"")</f>
        <v/>
      </c>
      <c r="L27" s="23" t="str">
        <f ca="1">IFERROR(IF(INDIRECT(ADDRESS(ROW(FTZ_load[#Headers])+tbl_ftz[[#This Row],[Index]],MATCH(tbl_ftz[[#Headers],[收窄基点]],FTZ_load[#Headers],0),1,1,"FTZ_load"),TRUE)=0,"",INDIRECT(ADDRESS(ROW(FTZ_load[#Headers])+tbl_ftz[[#This Row],[Index]],MATCH(tbl_ftz[[#Headers],[收窄基点]],FTZ_load[#Headers],0),1,1,"FTZ_load"),TRUE)),"")</f>
        <v/>
      </c>
      <c r="M27" s="22" t="str">
        <f ca="1">IFERROR(IF(INDIRECT(ADDRESS(ROW(FTZ_load[#Headers])+tbl_ftz[[#This Row],[Index]],MATCH(tbl_ftz[[#Headers],[结构]],FTZ_load[#Headers],0),1,1,"FTZ_load"),TRUE)=0,"",INDIRECT(ADDRESS(ROW(FTZ_load[#Headers])+tbl_ftz[[#This Row],[Index]],MATCH(tbl_ftz[[#Headers],[结构]],FTZ_load[#Headers],0),1,1,"FTZ_load"),TRUE)),"")</f>
        <v/>
      </c>
      <c r="N27" s="22" t="str">
        <f ca="1">IFERROR(IF(INDIRECT(ADDRESS(ROW(FTZ_load[#Headers])+tbl_ftz[[#This Row],[Index]],MATCH(tbl_ftz[[#Headers],[主题]],FTZ_load[#Headers],0),1,1,"FTZ_load"),TRUE)=0,"",INDIRECT(ADDRESS(ROW(FTZ_load[#Headers])+tbl_ftz[[#This Row],[Index]],MATCH(tbl_ftz[[#Headers],[主题]],FTZ_load[#Headers],0),1,1,"FTZ_load"),TRUE)),"")</f>
        <v/>
      </c>
      <c r="O27" s="22" t="str">
        <f ca="1">IFERROR(IF(INDIRECT(ADDRESS(ROW(FTZ_load[#Headers])+tbl_ftz[[#This Row],[Index]],MATCH(tbl_ftz[[#Headers],[行业]],FTZ_load[#Headers],0),1,1,"FTZ_load"),TRUE)=0,"",INDIRECT(ADDRESS(ROW(FTZ_load[#Headers])+tbl_ftz[[#This Row],[Index]],MATCH(tbl_ftz[[#Headers],[行业]],FTZ_load[#Headers],0),1,1,"FTZ_load"),TRUE)),"")</f>
        <v/>
      </c>
      <c r="P27" s="22" t="str">
        <f ca="1">IFERROR(IF(INDIRECT(ADDRESS(ROW(FTZ_load[#Headers])+tbl_ftz[[#This Row],[Index]],MATCH(tbl_ftz[[#Headers],[地区]],FTZ_load[#Headers],0),1,1,"FTZ_load"),TRUE)=0,"",INDIRECT(ADDRESS(ROW(FTZ_load[#Headers])+tbl_ftz[[#This Row],[Index]],MATCH(tbl_ftz[[#Headers],[地区]],FTZ_load[#Headers],0),1,1,"FTZ_load"),TRUE)),"")</f>
        <v/>
      </c>
      <c r="Q27" s="19" t="str">
        <f ca="1">IFERROR(IF(INDIRECT(ADDRESS(ROW(FTZ_load[#Headers])+tbl_ftz[[#This Row],[Index]],MATCH(tbl_ftz[[#Headers],[BOCOM_DEAL?]],FTZ_load[#Headers],0),1,1,"FTZ_load"),TRUE)=0,"",INDIRECT(ADDRESS(ROW(FTZ_load[#Headers])+tbl_ftz[[#This Row],[Index]],MATCH(tbl_ftz[[#Headers],[BOCOM_DEAL?]],FTZ_load[#Headers],0),1,1,"FTZ_load"),TRUE)),"")</f>
        <v/>
      </c>
    </row>
    <row r="28" spans="1:17" ht="17.45" customHeight="1" x14ac:dyDescent="0.25">
      <c r="A28" s="19">
        <f>ROW()-ROW(tbl_ftz[[#Headers],[Index]])</f>
        <v>27</v>
      </c>
      <c r="B28" s="20" t="str">
        <f ca="1">IFERROR(IF(INDIRECT(ADDRESS(ROW(FTZ_load[#Headers])+tbl_ftz[[#This Row],[Index]],MATCH(tbl_ftz[[#Headers],[定价日]],FTZ_load[#Headers],0),1,1,"FTZ_load"),TRUE)=0,"",INDIRECT(ADDRESS(ROW(FTZ_load[#Headers])+tbl_ftz[[#This Row],[Index]],MATCH(tbl_ftz[[#Headers],[定价日]],FTZ_load[#Headers],0),1,1,"FTZ_load"),TRUE)),"")</f>
        <v/>
      </c>
      <c r="C2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8" s="23" t="str">
        <f ca="1">IFERROR(IF(INDIRECT(ADDRESS(ROW(FTZ_load[#Headers])+tbl_ftz[[#This Row],[Index]],MATCH(tbl_ftz[[#Headers],[发行评级]],FTZ_load[#Headers],0),1,1,"FTZ_load"),TRUE)=0,"",INDIRECT(ADDRESS(ROW(FTZ_load[#Headers])+tbl_ftz[[#This Row],[Index]],MATCH(tbl_ftz[[#Headers],[发行评级]],FTZ_load[#Headers],0),1,1,"FTZ_load"),TRUE)),"")</f>
        <v/>
      </c>
      <c r="E28" s="23" t="str">
        <f ca="1">IFERROR(IF(INDIRECT(ADDRESS(ROW(FTZ_load[#Headers])+tbl_ftz[[#This Row],[Index]],MATCH(tbl_ftz[[#Headers],[主体评级]],FTZ_load[#Headers],0),1,1,"FTZ_load"),TRUE)=0,"",INDIRECT(ADDRESS(ROW(FTZ_load[#Headers])+tbl_ftz[[#This Row],[Index]],MATCH(tbl_ftz[[#Headers],[主体评级]],FTZ_load[#Headers],0),1,1,"FTZ_load"),TRUE)),"")</f>
        <v/>
      </c>
      <c r="F28" s="23" t="str">
        <f ca="1">IFERROR(IF(INDIRECT(ADDRESS(ROW(FTZ_load[#Headers])+tbl_ftz[[#This Row],[Index]],MATCH(tbl_ftz[[#Headers],[境内主体评级]],FTZ_load[#Headers],0),1,1,"FTZ_load"),TRUE)=0,"",INDIRECT(ADDRESS(ROW(FTZ_load[#Headers])+tbl_ftz[[#This Row],[Index]],MATCH(tbl_ftz[[#Headers],[境内主体评级]],FTZ_load[#Headers],0),1,1,"FTZ_load"),TRUE)),"")</f>
        <v/>
      </c>
      <c r="G28" s="23" t="str">
        <f ca="1">IFERROR(IF(INDIRECT(ADDRESS(ROW(FTZ_load[#Headers])+tbl_ftz[[#This Row],[Index]],MATCH(tbl_ftz[[#Headers],[货币]],FTZ_load[#Headers],0),1,1,"FTZ_load"),TRUE)=0,"",INDIRECT(ADDRESS(ROW(FTZ_load[#Headers])+tbl_ftz[[#This Row],[Index]],MATCH(tbl_ftz[[#Headers],[货币]],FTZ_load[#Headers],0),1,1,"FTZ_load"),TRUE)),"")</f>
        <v/>
      </c>
      <c r="H28" s="28" t="str">
        <f ca="1">IFERROR(IF(INDIRECT(ADDRESS(ROW(FTZ_load[#Headers])+tbl_ftz[[#This Row],[Index]],MATCH(tbl_ftz[[#Headers],[发行规模(亿)]],FTZ_load[#Headers],0),1,1,"FTZ_load"),TRUE)=0,"",INDIRECT(ADDRESS(ROW(FTZ_load[#Headers])+tbl_ftz[[#This Row],[Index]],MATCH(tbl_ftz[[#Headers],[发行规模(亿)]],FTZ_load[#Headers],0),1,1,"FTZ_load"),TRUE)),"")</f>
        <v/>
      </c>
      <c r="I28" s="23" t="str">
        <f ca="1">IFERROR(IF(INDIRECT(ADDRESS(ROW(FTZ_load[#Headers])+tbl_ftz[[#This Row],[Index]],MATCH(tbl_ftz[[#Headers],[年期]],FTZ_load[#Headers],0),1,1,"FTZ_load"),TRUE)=0,"",INDIRECT(ADDRESS(ROW(FTZ_load[#Headers])+tbl_ftz[[#This Row],[Index]],MATCH(tbl_ftz[[#Headers],[年期]],FTZ_load[#Headers],0),1,1,"FTZ_load"),TRUE)),"")</f>
        <v/>
      </c>
      <c r="J28" s="23" t="str">
        <f ca="1">IFERROR(IF(INDIRECT(ADDRESS(ROW(FTZ_load[#Headers])+tbl_ftz[[#This Row],[Index]],MATCH(tbl_ftz[[#Headers],[票息]],FTZ_load[#Headers],0),1,1,"FTZ_load"),TRUE)=0,"",INDIRECT(ADDRESS(ROW(FTZ_load[#Headers])+tbl_ftz[[#This Row],[Index]],MATCH(tbl_ftz[[#Headers],[票息]],FTZ_load[#Headers],0),1,1,"FTZ_load"),TRUE)),"")</f>
        <v/>
      </c>
      <c r="K28" s="23" t="str">
        <f ca="1">IFERROR(IF(INDIRECT(ADDRESS(ROW(FTZ_load[#Headers])+tbl_ftz[[#This Row],[Index]],MATCH(tbl_ftz[[#Headers],[IPG]],FTZ_load[#Headers],0),1,1,"FTZ_load"),TRUE)=0,"",INDIRECT(ADDRESS(ROW(FTZ_load[#Headers])+tbl_ftz[[#This Row],[Index]],MATCH(tbl_ftz[[#Headers],[IPG]],FTZ_load[#Headers],0),1,1,"FTZ_load"),TRUE)),"")</f>
        <v/>
      </c>
      <c r="L28" s="23" t="str">
        <f ca="1">IFERROR(IF(INDIRECT(ADDRESS(ROW(FTZ_load[#Headers])+tbl_ftz[[#This Row],[Index]],MATCH(tbl_ftz[[#Headers],[收窄基点]],FTZ_load[#Headers],0),1,1,"FTZ_load"),TRUE)=0,"",INDIRECT(ADDRESS(ROW(FTZ_load[#Headers])+tbl_ftz[[#This Row],[Index]],MATCH(tbl_ftz[[#Headers],[收窄基点]],FTZ_load[#Headers],0),1,1,"FTZ_load"),TRUE)),"")</f>
        <v/>
      </c>
      <c r="M28" s="22" t="str">
        <f ca="1">IFERROR(IF(INDIRECT(ADDRESS(ROW(FTZ_load[#Headers])+tbl_ftz[[#This Row],[Index]],MATCH(tbl_ftz[[#Headers],[结构]],FTZ_load[#Headers],0),1,1,"FTZ_load"),TRUE)=0,"",INDIRECT(ADDRESS(ROW(FTZ_load[#Headers])+tbl_ftz[[#This Row],[Index]],MATCH(tbl_ftz[[#Headers],[结构]],FTZ_load[#Headers],0),1,1,"FTZ_load"),TRUE)),"")</f>
        <v/>
      </c>
      <c r="N28" s="22" t="str">
        <f ca="1">IFERROR(IF(INDIRECT(ADDRESS(ROW(FTZ_load[#Headers])+tbl_ftz[[#This Row],[Index]],MATCH(tbl_ftz[[#Headers],[主题]],FTZ_load[#Headers],0),1,1,"FTZ_load"),TRUE)=0,"",INDIRECT(ADDRESS(ROW(FTZ_load[#Headers])+tbl_ftz[[#This Row],[Index]],MATCH(tbl_ftz[[#Headers],[主题]],FTZ_load[#Headers],0),1,1,"FTZ_load"),TRUE)),"")</f>
        <v/>
      </c>
      <c r="O28" s="22" t="str">
        <f ca="1">IFERROR(IF(INDIRECT(ADDRESS(ROW(FTZ_load[#Headers])+tbl_ftz[[#This Row],[Index]],MATCH(tbl_ftz[[#Headers],[行业]],FTZ_load[#Headers],0),1,1,"FTZ_load"),TRUE)=0,"",INDIRECT(ADDRESS(ROW(FTZ_load[#Headers])+tbl_ftz[[#This Row],[Index]],MATCH(tbl_ftz[[#Headers],[行业]],FTZ_load[#Headers],0),1,1,"FTZ_load"),TRUE)),"")</f>
        <v/>
      </c>
      <c r="P28" s="22" t="str">
        <f ca="1">IFERROR(IF(INDIRECT(ADDRESS(ROW(FTZ_load[#Headers])+tbl_ftz[[#This Row],[Index]],MATCH(tbl_ftz[[#Headers],[地区]],FTZ_load[#Headers],0),1,1,"FTZ_load"),TRUE)=0,"",INDIRECT(ADDRESS(ROW(FTZ_load[#Headers])+tbl_ftz[[#This Row],[Index]],MATCH(tbl_ftz[[#Headers],[地区]],FTZ_load[#Headers],0),1,1,"FTZ_load"),TRUE)),"")</f>
        <v/>
      </c>
      <c r="Q28" s="19" t="str">
        <f ca="1">IFERROR(IF(INDIRECT(ADDRESS(ROW(FTZ_load[#Headers])+tbl_ftz[[#This Row],[Index]],MATCH(tbl_ftz[[#Headers],[BOCOM_DEAL?]],FTZ_load[#Headers],0),1,1,"FTZ_load"),TRUE)=0,"",INDIRECT(ADDRESS(ROW(FTZ_load[#Headers])+tbl_ftz[[#This Row],[Index]],MATCH(tbl_ftz[[#Headers],[BOCOM_DEAL?]],FTZ_load[#Headers],0),1,1,"FTZ_load"),TRUE)),"")</f>
        <v/>
      </c>
    </row>
    <row r="29" spans="1:17" ht="17.45" customHeight="1" x14ac:dyDescent="0.25">
      <c r="A29" s="19">
        <f>ROW()-ROW(tbl_ftz[[#Headers],[Index]])</f>
        <v>28</v>
      </c>
      <c r="B29" s="20" t="str">
        <f ca="1">IFERROR(IF(INDIRECT(ADDRESS(ROW(FTZ_load[#Headers])+tbl_ftz[[#This Row],[Index]],MATCH(tbl_ftz[[#Headers],[定价日]],FTZ_load[#Headers],0),1,1,"FTZ_load"),TRUE)=0,"",INDIRECT(ADDRESS(ROW(FTZ_load[#Headers])+tbl_ftz[[#This Row],[Index]],MATCH(tbl_ftz[[#Headers],[定价日]],FTZ_load[#Headers],0),1,1,"FTZ_load"),TRUE)),"")</f>
        <v/>
      </c>
      <c r="C2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9" s="23" t="str">
        <f ca="1">IFERROR(IF(INDIRECT(ADDRESS(ROW(FTZ_load[#Headers])+tbl_ftz[[#This Row],[Index]],MATCH(tbl_ftz[[#Headers],[发行评级]],FTZ_load[#Headers],0),1,1,"FTZ_load"),TRUE)=0,"",INDIRECT(ADDRESS(ROW(FTZ_load[#Headers])+tbl_ftz[[#This Row],[Index]],MATCH(tbl_ftz[[#Headers],[发行评级]],FTZ_load[#Headers],0),1,1,"FTZ_load"),TRUE)),"")</f>
        <v/>
      </c>
      <c r="E29" s="23" t="str">
        <f ca="1">IFERROR(IF(INDIRECT(ADDRESS(ROW(FTZ_load[#Headers])+tbl_ftz[[#This Row],[Index]],MATCH(tbl_ftz[[#Headers],[主体评级]],FTZ_load[#Headers],0),1,1,"FTZ_load"),TRUE)=0,"",INDIRECT(ADDRESS(ROW(FTZ_load[#Headers])+tbl_ftz[[#This Row],[Index]],MATCH(tbl_ftz[[#Headers],[主体评级]],FTZ_load[#Headers],0),1,1,"FTZ_load"),TRUE)),"")</f>
        <v/>
      </c>
      <c r="F29" s="23" t="str">
        <f ca="1">IFERROR(IF(INDIRECT(ADDRESS(ROW(FTZ_load[#Headers])+tbl_ftz[[#This Row],[Index]],MATCH(tbl_ftz[[#Headers],[境内主体评级]],FTZ_load[#Headers],0),1,1,"FTZ_load"),TRUE)=0,"",INDIRECT(ADDRESS(ROW(FTZ_load[#Headers])+tbl_ftz[[#This Row],[Index]],MATCH(tbl_ftz[[#Headers],[境内主体评级]],FTZ_load[#Headers],0),1,1,"FTZ_load"),TRUE)),"")</f>
        <v/>
      </c>
      <c r="G29" s="23" t="str">
        <f ca="1">IFERROR(IF(INDIRECT(ADDRESS(ROW(FTZ_load[#Headers])+tbl_ftz[[#This Row],[Index]],MATCH(tbl_ftz[[#Headers],[货币]],FTZ_load[#Headers],0),1,1,"FTZ_load"),TRUE)=0,"",INDIRECT(ADDRESS(ROW(FTZ_load[#Headers])+tbl_ftz[[#This Row],[Index]],MATCH(tbl_ftz[[#Headers],[货币]],FTZ_load[#Headers],0),1,1,"FTZ_load"),TRUE)),"")</f>
        <v/>
      </c>
      <c r="H29" s="28" t="str">
        <f ca="1">IFERROR(IF(INDIRECT(ADDRESS(ROW(FTZ_load[#Headers])+tbl_ftz[[#This Row],[Index]],MATCH(tbl_ftz[[#Headers],[发行规模(亿)]],FTZ_load[#Headers],0),1,1,"FTZ_load"),TRUE)=0,"",INDIRECT(ADDRESS(ROW(FTZ_load[#Headers])+tbl_ftz[[#This Row],[Index]],MATCH(tbl_ftz[[#Headers],[发行规模(亿)]],FTZ_load[#Headers],0),1,1,"FTZ_load"),TRUE)),"")</f>
        <v/>
      </c>
      <c r="I29" s="23" t="str">
        <f ca="1">IFERROR(IF(INDIRECT(ADDRESS(ROW(FTZ_load[#Headers])+tbl_ftz[[#This Row],[Index]],MATCH(tbl_ftz[[#Headers],[年期]],FTZ_load[#Headers],0),1,1,"FTZ_load"),TRUE)=0,"",INDIRECT(ADDRESS(ROW(FTZ_load[#Headers])+tbl_ftz[[#This Row],[Index]],MATCH(tbl_ftz[[#Headers],[年期]],FTZ_load[#Headers],0),1,1,"FTZ_load"),TRUE)),"")</f>
        <v/>
      </c>
      <c r="J29" s="23" t="str">
        <f ca="1">IFERROR(IF(INDIRECT(ADDRESS(ROW(FTZ_load[#Headers])+tbl_ftz[[#This Row],[Index]],MATCH(tbl_ftz[[#Headers],[票息]],FTZ_load[#Headers],0),1,1,"FTZ_load"),TRUE)=0,"",INDIRECT(ADDRESS(ROW(FTZ_load[#Headers])+tbl_ftz[[#This Row],[Index]],MATCH(tbl_ftz[[#Headers],[票息]],FTZ_load[#Headers],0),1,1,"FTZ_load"),TRUE)),"")</f>
        <v/>
      </c>
      <c r="K29" s="23" t="str">
        <f ca="1">IFERROR(IF(INDIRECT(ADDRESS(ROW(FTZ_load[#Headers])+tbl_ftz[[#This Row],[Index]],MATCH(tbl_ftz[[#Headers],[IPG]],FTZ_load[#Headers],0),1,1,"FTZ_load"),TRUE)=0,"",INDIRECT(ADDRESS(ROW(FTZ_load[#Headers])+tbl_ftz[[#This Row],[Index]],MATCH(tbl_ftz[[#Headers],[IPG]],FTZ_load[#Headers],0),1,1,"FTZ_load"),TRUE)),"")</f>
        <v/>
      </c>
      <c r="L29" s="23" t="str">
        <f ca="1">IFERROR(IF(INDIRECT(ADDRESS(ROW(FTZ_load[#Headers])+tbl_ftz[[#This Row],[Index]],MATCH(tbl_ftz[[#Headers],[收窄基点]],FTZ_load[#Headers],0),1,1,"FTZ_load"),TRUE)=0,"",INDIRECT(ADDRESS(ROW(FTZ_load[#Headers])+tbl_ftz[[#This Row],[Index]],MATCH(tbl_ftz[[#Headers],[收窄基点]],FTZ_load[#Headers],0),1,1,"FTZ_load"),TRUE)),"")</f>
        <v/>
      </c>
      <c r="M29" s="22" t="str">
        <f ca="1">IFERROR(IF(INDIRECT(ADDRESS(ROW(FTZ_load[#Headers])+tbl_ftz[[#This Row],[Index]],MATCH(tbl_ftz[[#Headers],[结构]],FTZ_load[#Headers],0),1,1,"FTZ_load"),TRUE)=0,"",INDIRECT(ADDRESS(ROW(FTZ_load[#Headers])+tbl_ftz[[#This Row],[Index]],MATCH(tbl_ftz[[#Headers],[结构]],FTZ_load[#Headers],0),1,1,"FTZ_load"),TRUE)),"")</f>
        <v/>
      </c>
      <c r="N29" s="22" t="str">
        <f ca="1">IFERROR(IF(INDIRECT(ADDRESS(ROW(FTZ_load[#Headers])+tbl_ftz[[#This Row],[Index]],MATCH(tbl_ftz[[#Headers],[主题]],FTZ_load[#Headers],0),1,1,"FTZ_load"),TRUE)=0,"",INDIRECT(ADDRESS(ROW(FTZ_load[#Headers])+tbl_ftz[[#This Row],[Index]],MATCH(tbl_ftz[[#Headers],[主题]],FTZ_load[#Headers],0),1,1,"FTZ_load"),TRUE)),"")</f>
        <v/>
      </c>
      <c r="O29" s="22" t="str">
        <f ca="1">IFERROR(IF(INDIRECT(ADDRESS(ROW(FTZ_load[#Headers])+tbl_ftz[[#This Row],[Index]],MATCH(tbl_ftz[[#Headers],[行业]],FTZ_load[#Headers],0),1,1,"FTZ_load"),TRUE)=0,"",INDIRECT(ADDRESS(ROW(FTZ_load[#Headers])+tbl_ftz[[#This Row],[Index]],MATCH(tbl_ftz[[#Headers],[行业]],FTZ_load[#Headers],0),1,1,"FTZ_load"),TRUE)),"")</f>
        <v/>
      </c>
      <c r="P29" s="22" t="str">
        <f ca="1">IFERROR(IF(INDIRECT(ADDRESS(ROW(FTZ_load[#Headers])+tbl_ftz[[#This Row],[Index]],MATCH(tbl_ftz[[#Headers],[地区]],FTZ_load[#Headers],0),1,1,"FTZ_load"),TRUE)=0,"",INDIRECT(ADDRESS(ROW(FTZ_load[#Headers])+tbl_ftz[[#This Row],[Index]],MATCH(tbl_ftz[[#Headers],[地区]],FTZ_load[#Headers],0),1,1,"FTZ_load"),TRUE)),"")</f>
        <v/>
      </c>
      <c r="Q29" s="19" t="str">
        <f ca="1">IFERROR(IF(INDIRECT(ADDRESS(ROW(FTZ_load[#Headers])+tbl_ftz[[#This Row],[Index]],MATCH(tbl_ftz[[#Headers],[BOCOM_DEAL?]],FTZ_load[#Headers],0),1,1,"FTZ_load"),TRUE)=0,"",INDIRECT(ADDRESS(ROW(FTZ_load[#Headers])+tbl_ftz[[#This Row],[Index]],MATCH(tbl_ftz[[#Headers],[BOCOM_DEAL?]],FTZ_load[#Headers],0),1,1,"FTZ_load"),TRUE)),"")</f>
        <v/>
      </c>
    </row>
    <row r="30" spans="1:17" ht="17.45" customHeight="1" x14ac:dyDescent="0.25">
      <c r="A30" s="19">
        <f>ROW()-ROW(tbl_ftz[[#Headers],[Index]])</f>
        <v>29</v>
      </c>
      <c r="B30" s="20" t="str">
        <f ca="1">IFERROR(IF(INDIRECT(ADDRESS(ROW(FTZ_load[#Headers])+tbl_ftz[[#This Row],[Index]],MATCH(tbl_ftz[[#Headers],[定价日]],FTZ_load[#Headers],0),1,1,"FTZ_load"),TRUE)=0,"",INDIRECT(ADDRESS(ROW(FTZ_load[#Headers])+tbl_ftz[[#This Row],[Index]],MATCH(tbl_ftz[[#Headers],[定价日]],FTZ_load[#Headers],0),1,1,"FTZ_load"),TRUE)),"")</f>
        <v/>
      </c>
      <c r="C3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0" s="23" t="str">
        <f ca="1">IFERROR(IF(INDIRECT(ADDRESS(ROW(FTZ_load[#Headers])+tbl_ftz[[#This Row],[Index]],MATCH(tbl_ftz[[#Headers],[发行评级]],FTZ_load[#Headers],0),1,1,"FTZ_load"),TRUE)=0,"",INDIRECT(ADDRESS(ROW(FTZ_load[#Headers])+tbl_ftz[[#This Row],[Index]],MATCH(tbl_ftz[[#Headers],[发行评级]],FTZ_load[#Headers],0),1,1,"FTZ_load"),TRUE)),"")</f>
        <v/>
      </c>
      <c r="E30" s="23" t="str">
        <f ca="1">IFERROR(IF(INDIRECT(ADDRESS(ROW(FTZ_load[#Headers])+tbl_ftz[[#This Row],[Index]],MATCH(tbl_ftz[[#Headers],[主体评级]],FTZ_load[#Headers],0),1,1,"FTZ_load"),TRUE)=0,"",INDIRECT(ADDRESS(ROW(FTZ_load[#Headers])+tbl_ftz[[#This Row],[Index]],MATCH(tbl_ftz[[#Headers],[主体评级]],FTZ_load[#Headers],0),1,1,"FTZ_load"),TRUE)),"")</f>
        <v/>
      </c>
      <c r="F30" s="23" t="str">
        <f ca="1">IFERROR(IF(INDIRECT(ADDRESS(ROW(FTZ_load[#Headers])+tbl_ftz[[#This Row],[Index]],MATCH(tbl_ftz[[#Headers],[境内主体评级]],FTZ_load[#Headers],0),1,1,"FTZ_load"),TRUE)=0,"",INDIRECT(ADDRESS(ROW(FTZ_load[#Headers])+tbl_ftz[[#This Row],[Index]],MATCH(tbl_ftz[[#Headers],[境内主体评级]],FTZ_load[#Headers],0),1,1,"FTZ_load"),TRUE)),"")</f>
        <v/>
      </c>
      <c r="G30" s="23" t="str">
        <f ca="1">IFERROR(IF(INDIRECT(ADDRESS(ROW(FTZ_load[#Headers])+tbl_ftz[[#This Row],[Index]],MATCH(tbl_ftz[[#Headers],[货币]],FTZ_load[#Headers],0),1,1,"FTZ_load"),TRUE)=0,"",INDIRECT(ADDRESS(ROW(FTZ_load[#Headers])+tbl_ftz[[#This Row],[Index]],MATCH(tbl_ftz[[#Headers],[货币]],FTZ_load[#Headers],0),1,1,"FTZ_load"),TRUE)),"")</f>
        <v/>
      </c>
      <c r="H30" s="28" t="str">
        <f ca="1">IFERROR(IF(INDIRECT(ADDRESS(ROW(FTZ_load[#Headers])+tbl_ftz[[#This Row],[Index]],MATCH(tbl_ftz[[#Headers],[发行规模(亿)]],FTZ_load[#Headers],0),1,1,"FTZ_load"),TRUE)=0,"",INDIRECT(ADDRESS(ROW(FTZ_load[#Headers])+tbl_ftz[[#This Row],[Index]],MATCH(tbl_ftz[[#Headers],[发行规模(亿)]],FTZ_load[#Headers],0),1,1,"FTZ_load"),TRUE)),"")</f>
        <v/>
      </c>
      <c r="I30" s="23" t="str">
        <f ca="1">IFERROR(IF(INDIRECT(ADDRESS(ROW(FTZ_load[#Headers])+tbl_ftz[[#This Row],[Index]],MATCH(tbl_ftz[[#Headers],[年期]],FTZ_load[#Headers],0),1,1,"FTZ_load"),TRUE)=0,"",INDIRECT(ADDRESS(ROW(FTZ_load[#Headers])+tbl_ftz[[#This Row],[Index]],MATCH(tbl_ftz[[#Headers],[年期]],FTZ_load[#Headers],0),1,1,"FTZ_load"),TRUE)),"")</f>
        <v/>
      </c>
      <c r="J30" s="23" t="str">
        <f ca="1">IFERROR(IF(INDIRECT(ADDRESS(ROW(FTZ_load[#Headers])+tbl_ftz[[#This Row],[Index]],MATCH(tbl_ftz[[#Headers],[票息]],FTZ_load[#Headers],0),1,1,"FTZ_load"),TRUE)=0,"",INDIRECT(ADDRESS(ROW(FTZ_load[#Headers])+tbl_ftz[[#This Row],[Index]],MATCH(tbl_ftz[[#Headers],[票息]],FTZ_load[#Headers],0),1,1,"FTZ_load"),TRUE)),"")</f>
        <v/>
      </c>
      <c r="K30" s="23" t="str">
        <f ca="1">IFERROR(IF(INDIRECT(ADDRESS(ROW(FTZ_load[#Headers])+tbl_ftz[[#This Row],[Index]],MATCH(tbl_ftz[[#Headers],[IPG]],FTZ_load[#Headers],0),1,1,"FTZ_load"),TRUE)=0,"",INDIRECT(ADDRESS(ROW(FTZ_load[#Headers])+tbl_ftz[[#This Row],[Index]],MATCH(tbl_ftz[[#Headers],[IPG]],FTZ_load[#Headers],0),1,1,"FTZ_load"),TRUE)),"")</f>
        <v/>
      </c>
      <c r="L30" s="23" t="str">
        <f ca="1">IFERROR(IF(INDIRECT(ADDRESS(ROW(FTZ_load[#Headers])+tbl_ftz[[#This Row],[Index]],MATCH(tbl_ftz[[#Headers],[收窄基点]],FTZ_load[#Headers],0),1,1,"FTZ_load"),TRUE)=0,"",INDIRECT(ADDRESS(ROW(FTZ_load[#Headers])+tbl_ftz[[#This Row],[Index]],MATCH(tbl_ftz[[#Headers],[收窄基点]],FTZ_load[#Headers],0),1,1,"FTZ_load"),TRUE)),"")</f>
        <v/>
      </c>
      <c r="M30" s="22" t="str">
        <f ca="1">IFERROR(IF(INDIRECT(ADDRESS(ROW(FTZ_load[#Headers])+tbl_ftz[[#This Row],[Index]],MATCH(tbl_ftz[[#Headers],[结构]],FTZ_load[#Headers],0),1,1,"FTZ_load"),TRUE)=0,"",INDIRECT(ADDRESS(ROW(FTZ_load[#Headers])+tbl_ftz[[#This Row],[Index]],MATCH(tbl_ftz[[#Headers],[结构]],FTZ_load[#Headers],0),1,1,"FTZ_load"),TRUE)),"")</f>
        <v/>
      </c>
      <c r="N30" s="22" t="str">
        <f ca="1">IFERROR(IF(INDIRECT(ADDRESS(ROW(FTZ_load[#Headers])+tbl_ftz[[#This Row],[Index]],MATCH(tbl_ftz[[#Headers],[主题]],FTZ_load[#Headers],0),1,1,"FTZ_load"),TRUE)=0,"",INDIRECT(ADDRESS(ROW(FTZ_load[#Headers])+tbl_ftz[[#This Row],[Index]],MATCH(tbl_ftz[[#Headers],[主题]],FTZ_load[#Headers],0),1,1,"FTZ_load"),TRUE)),"")</f>
        <v/>
      </c>
      <c r="O30" s="22" t="str">
        <f ca="1">IFERROR(IF(INDIRECT(ADDRESS(ROW(FTZ_load[#Headers])+tbl_ftz[[#This Row],[Index]],MATCH(tbl_ftz[[#Headers],[行业]],FTZ_load[#Headers],0),1,1,"FTZ_load"),TRUE)=0,"",INDIRECT(ADDRESS(ROW(FTZ_load[#Headers])+tbl_ftz[[#This Row],[Index]],MATCH(tbl_ftz[[#Headers],[行业]],FTZ_load[#Headers],0),1,1,"FTZ_load"),TRUE)),"")</f>
        <v/>
      </c>
      <c r="P30" s="22" t="str">
        <f ca="1">IFERROR(IF(INDIRECT(ADDRESS(ROW(FTZ_load[#Headers])+tbl_ftz[[#This Row],[Index]],MATCH(tbl_ftz[[#Headers],[地区]],FTZ_load[#Headers],0),1,1,"FTZ_load"),TRUE)=0,"",INDIRECT(ADDRESS(ROW(FTZ_load[#Headers])+tbl_ftz[[#This Row],[Index]],MATCH(tbl_ftz[[#Headers],[地区]],FTZ_load[#Headers],0),1,1,"FTZ_load"),TRUE)),"")</f>
        <v/>
      </c>
      <c r="Q30" s="19" t="str">
        <f ca="1">IFERROR(IF(INDIRECT(ADDRESS(ROW(FTZ_load[#Headers])+tbl_ftz[[#This Row],[Index]],MATCH(tbl_ftz[[#Headers],[BOCOM_DEAL?]],FTZ_load[#Headers],0),1,1,"FTZ_load"),TRUE)=0,"",INDIRECT(ADDRESS(ROW(FTZ_load[#Headers])+tbl_ftz[[#This Row],[Index]],MATCH(tbl_ftz[[#Headers],[BOCOM_DEAL?]],FTZ_load[#Headers],0),1,1,"FTZ_load"),TRUE)),"")</f>
        <v/>
      </c>
    </row>
    <row r="31" spans="1:17" ht="17.45" customHeight="1" x14ac:dyDescent="0.25">
      <c r="A31" s="19">
        <f>ROW()-ROW(tbl_ftz[[#Headers],[Index]])</f>
        <v>30</v>
      </c>
      <c r="B31" s="20" t="str">
        <f ca="1">IFERROR(IF(INDIRECT(ADDRESS(ROW(FTZ_load[#Headers])+tbl_ftz[[#This Row],[Index]],MATCH(tbl_ftz[[#Headers],[定价日]],FTZ_load[#Headers],0),1,1,"FTZ_load"),TRUE)=0,"",INDIRECT(ADDRESS(ROW(FTZ_load[#Headers])+tbl_ftz[[#This Row],[Index]],MATCH(tbl_ftz[[#Headers],[定价日]],FTZ_load[#Headers],0),1,1,"FTZ_load"),TRUE)),"")</f>
        <v/>
      </c>
      <c r="C3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1" s="23" t="str">
        <f ca="1">IFERROR(IF(INDIRECT(ADDRESS(ROW(FTZ_load[#Headers])+tbl_ftz[[#This Row],[Index]],MATCH(tbl_ftz[[#Headers],[发行评级]],FTZ_load[#Headers],0),1,1,"FTZ_load"),TRUE)=0,"",INDIRECT(ADDRESS(ROW(FTZ_load[#Headers])+tbl_ftz[[#This Row],[Index]],MATCH(tbl_ftz[[#Headers],[发行评级]],FTZ_load[#Headers],0),1,1,"FTZ_load"),TRUE)),"")</f>
        <v/>
      </c>
      <c r="E31" s="23" t="str">
        <f ca="1">IFERROR(IF(INDIRECT(ADDRESS(ROW(FTZ_load[#Headers])+tbl_ftz[[#This Row],[Index]],MATCH(tbl_ftz[[#Headers],[主体评级]],FTZ_load[#Headers],0),1,1,"FTZ_load"),TRUE)=0,"",INDIRECT(ADDRESS(ROW(FTZ_load[#Headers])+tbl_ftz[[#This Row],[Index]],MATCH(tbl_ftz[[#Headers],[主体评级]],FTZ_load[#Headers],0),1,1,"FTZ_load"),TRUE)),"")</f>
        <v/>
      </c>
      <c r="F31" s="23" t="str">
        <f ca="1">IFERROR(IF(INDIRECT(ADDRESS(ROW(FTZ_load[#Headers])+tbl_ftz[[#This Row],[Index]],MATCH(tbl_ftz[[#Headers],[境内主体评级]],FTZ_load[#Headers],0),1,1,"FTZ_load"),TRUE)=0,"",INDIRECT(ADDRESS(ROW(FTZ_load[#Headers])+tbl_ftz[[#This Row],[Index]],MATCH(tbl_ftz[[#Headers],[境内主体评级]],FTZ_load[#Headers],0),1,1,"FTZ_load"),TRUE)),"")</f>
        <v/>
      </c>
      <c r="G31" s="23" t="str">
        <f ca="1">IFERROR(IF(INDIRECT(ADDRESS(ROW(FTZ_load[#Headers])+tbl_ftz[[#This Row],[Index]],MATCH(tbl_ftz[[#Headers],[货币]],FTZ_load[#Headers],0),1,1,"FTZ_load"),TRUE)=0,"",INDIRECT(ADDRESS(ROW(FTZ_load[#Headers])+tbl_ftz[[#This Row],[Index]],MATCH(tbl_ftz[[#Headers],[货币]],FTZ_load[#Headers],0),1,1,"FTZ_load"),TRUE)),"")</f>
        <v/>
      </c>
      <c r="H31" s="28" t="str">
        <f ca="1">IFERROR(IF(INDIRECT(ADDRESS(ROW(FTZ_load[#Headers])+tbl_ftz[[#This Row],[Index]],MATCH(tbl_ftz[[#Headers],[发行规模(亿)]],FTZ_load[#Headers],0),1,1,"FTZ_load"),TRUE)=0,"",INDIRECT(ADDRESS(ROW(FTZ_load[#Headers])+tbl_ftz[[#This Row],[Index]],MATCH(tbl_ftz[[#Headers],[发行规模(亿)]],FTZ_load[#Headers],0),1,1,"FTZ_load"),TRUE)),"")</f>
        <v/>
      </c>
      <c r="I31" s="23" t="str">
        <f ca="1">IFERROR(IF(INDIRECT(ADDRESS(ROW(FTZ_load[#Headers])+tbl_ftz[[#This Row],[Index]],MATCH(tbl_ftz[[#Headers],[年期]],FTZ_load[#Headers],0),1,1,"FTZ_load"),TRUE)=0,"",INDIRECT(ADDRESS(ROW(FTZ_load[#Headers])+tbl_ftz[[#This Row],[Index]],MATCH(tbl_ftz[[#Headers],[年期]],FTZ_load[#Headers],0),1,1,"FTZ_load"),TRUE)),"")</f>
        <v/>
      </c>
      <c r="J31" s="23" t="str">
        <f ca="1">IFERROR(IF(INDIRECT(ADDRESS(ROW(FTZ_load[#Headers])+tbl_ftz[[#This Row],[Index]],MATCH(tbl_ftz[[#Headers],[票息]],FTZ_load[#Headers],0),1,1,"FTZ_load"),TRUE)=0,"",INDIRECT(ADDRESS(ROW(FTZ_load[#Headers])+tbl_ftz[[#This Row],[Index]],MATCH(tbl_ftz[[#Headers],[票息]],FTZ_load[#Headers],0),1,1,"FTZ_load"),TRUE)),"")</f>
        <v/>
      </c>
      <c r="K31" s="23" t="str">
        <f ca="1">IFERROR(IF(INDIRECT(ADDRESS(ROW(FTZ_load[#Headers])+tbl_ftz[[#This Row],[Index]],MATCH(tbl_ftz[[#Headers],[IPG]],FTZ_load[#Headers],0),1,1,"FTZ_load"),TRUE)=0,"",INDIRECT(ADDRESS(ROW(FTZ_load[#Headers])+tbl_ftz[[#This Row],[Index]],MATCH(tbl_ftz[[#Headers],[IPG]],FTZ_load[#Headers],0),1,1,"FTZ_load"),TRUE)),"")</f>
        <v/>
      </c>
      <c r="L31" s="23" t="str">
        <f ca="1">IFERROR(IF(INDIRECT(ADDRESS(ROW(FTZ_load[#Headers])+tbl_ftz[[#This Row],[Index]],MATCH(tbl_ftz[[#Headers],[收窄基点]],FTZ_load[#Headers],0),1,1,"FTZ_load"),TRUE)=0,"",INDIRECT(ADDRESS(ROW(FTZ_load[#Headers])+tbl_ftz[[#This Row],[Index]],MATCH(tbl_ftz[[#Headers],[收窄基点]],FTZ_load[#Headers],0),1,1,"FTZ_load"),TRUE)),"")</f>
        <v/>
      </c>
      <c r="M31" s="22" t="str">
        <f ca="1">IFERROR(IF(INDIRECT(ADDRESS(ROW(FTZ_load[#Headers])+tbl_ftz[[#This Row],[Index]],MATCH(tbl_ftz[[#Headers],[结构]],FTZ_load[#Headers],0),1,1,"FTZ_load"),TRUE)=0,"",INDIRECT(ADDRESS(ROW(FTZ_load[#Headers])+tbl_ftz[[#This Row],[Index]],MATCH(tbl_ftz[[#Headers],[结构]],FTZ_load[#Headers],0),1,1,"FTZ_load"),TRUE)),"")</f>
        <v/>
      </c>
      <c r="N31" s="22" t="str">
        <f ca="1">IFERROR(IF(INDIRECT(ADDRESS(ROW(FTZ_load[#Headers])+tbl_ftz[[#This Row],[Index]],MATCH(tbl_ftz[[#Headers],[主题]],FTZ_load[#Headers],0),1,1,"FTZ_load"),TRUE)=0,"",INDIRECT(ADDRESS(ROW(FTZ_load[#Headers])+tbl_ftz[[#This Row],[Index]],MATCH(tbl_ftz[[#Headers],[主题]],FTZ_load[#Headers],0),1,1,"FTZ_load"),TRUE)),"")</f>
        <v/>
      </c>
      <c r="O31" s="22" t="str">
        <f ca="1">IFERROR(IF(INDIRECT(ADDRESS(ROW(FTZ_load[#Headers])+tbl_ftz[[#This Row],[Index]],MATCH(tbl_ftz[[#Headers],[行业]],FTZ_load[#Headers],0),1,1,"FTZ_load"),TRUE)=0,"",INDIRECT(ADDRESS(ROW(FTZ_load[#Headers])+tbl_ftz[[#This Row],[Index]],MATCH(tbl_ftz[[#Headers],[行业]],FTZ_load[#Headers],0),1,1,"FTZ_load"),TRUE)),"")</f>
        <v/>
      </c>
      <c r="P31" s="22" t="str">
        <f ca="1">IFERROR(IF(INDIRECT(ADDRESS(ROW(FTZ_load[#Headers])+tbl_ftz[[#This Row],[Index]],MATCH(tbl_ftz[[#Headers],[地区]],FTZ_load[#Headers],0),1,1,"FTZ_load"),TRUE)=0,"",INDIRECT(ADDRESS(ROW(FTZ_load[#Headers])+tbl_ftz[[#This Row],[Index]],MATCH(tbl_ftz[[#Headers],[地区]],FTZ_load[#Headers],0),1,1,"FTZ_load"),TRUE)),"")</f>
        <v/>
      </c>
      <c r="Q31" s="19" t="str">
        <f ca="1">IFERROR(IF(INDIRECT(ADDRESS(ROW(FTZ_load[#Headers])+tbl_ftz[[#This Row],[Index]],MATCH(tbl_ftz[[#Headers],[BOCOM_DEAL?]],FTZ_load[#Headers],0),1,1,"FTZ_load"),TRUE)=0,"",INDIRECT(ADDRESS(ROW(FTZ_load[#Headers])+tbl_ftz[[#This Row],[Index]],MATCH(tbl_ftz[[#Headers],[BOCOM_DEAL?]],FTZ_load[#Headers],0),1,1,"FTZ_load"),TRUE)),"")</f>
        <v/>
      </c>
    </row>
    <row r="32" spans="1:17" ht="17.45" customHeight="1" x14ac:dyDescent="0.25">
      <c r="A32" s="19">
        <f>ROW()-ROW(tbl_ftz[[#Headers],[Index]])</f>
        <v>31</v>
      </c>
      <c r="B32" s="20" t="str">
        <f ca="1">IFERROR(IF(INDIRECT(ADDRESS(ROW(FTZ_load[#Headers])+tbl_ftz[[#This Row],[Index]],MATCH(tbl_ftz[[#Headers],[定价日]],FTZ_load[#Headers],0),1,1,"FTZ_load"),TRUE)=0,"",INDIRECT(ADDRESS(ROW(FTZ_load[#Headers])+tbl_ftz[[#This Row],[Index]],MATCH(tbl_ftz[[#Headers],[定价日]],FTZ_load[#Headers],0),1,1,"FTZ_load"),TRUE)),"")</f>
        <v/>
      </c>
      <c r="C3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2" s="23" t="str">
        <f ca="1">IFERROR(IF(INDIRECT(ADDRESS(ROW(FTZ_load[#Headers])+tbl_ftz[[#This Row],[Index]],MATCH(tbl_ftz[[#Headers],[发行评级]],FTZ_load[#Headers],0),1,1,"FTZ_load"),TRUE)=0,"",INDIRECT(ADDRESS(ROW(FTZ_load[#Headers])+tbl_ftz[[#This Row],[Index]],MATCH(tbl_ftz[[#Headers],[发行评级]],FTZ_load[#Headers],0),1,1,"FTZ_load"),TRUE)),"")</f>
        <v/>
      </c>
      <c r="E32" s="23" t="str">
        <f ca="1">IFERROR(IF(INDIRECT(ADDRESS(ROW(FTZ_load[#Headers])+tbl_ftz[[#This Row],[Index]],MATCH(tbl_ftz[[#Headers],[主体评级]],FTZ_load[#Headers],0),1,1,"FTZ_load"),TRUE)=0,"",INDIRECT(ADDRESS(ROW(FTZ_load[#Headers])+tbl_ftz[[#This Row],[Index]],MATCH(tbl_ftz[[#Headers],[主体评级]],FTZ_load[#Headers],0),1,1,"FTZ_load"),TRUE)),"")</f>
        <v/>
      </c>
      <c r="F32" s="23" t="str">
        <f ca="1">IFERROR(IF(INDIRECT(ADDRESS(ROW(FTZ_load[#Headers])+tbl_ftz[[#This Row],[Index]],MATCH(tbl_ftz[[#Headers],[境内主体评级]],FTZ_load[#Headers],0),1,1,"FTZ_load"),TRUE)=0,"",INDIRECT(ADDRESS(ROW(FTZ_load[#Headers])+tbl_ftz[[#This Row],[Index]],MATCH(tbl_ftz[[#Headers],[境内主体评级]],FTZ_load[#Headers],0),1,1,"FTZ_load"),TRUE)),"")</f>
        <v/>
      </c>
      <c r="G32" s="23" t="str">
        <f ca="1">IFERROR(IF(INDIRECT(ADDRESS(ROW(FTZ_load[#Headers])+tbl_ftz[[#This Row],[Index]],MATCH(tbl_ftz[[#Headers],[货币]],FTZ_load[#Headers],0),1,1,"FTZ_load"),TRUE)=0,"",INDIRECT(ADDRESS(ROW(FTZ_load[#Headers])+tbl_ftz[[#This Row],[Index]],MATCH(tbl_ftz[[#Headers],[货币]],FTZ_load[#Headers],0),1,1,"FTZ_load"),TRUE)),"")</f>
        <v/>
      </c>
      <c r="H32" s="28" t="str">
        <f ca="1">IFERROR(IF(INDIRECT(ADDRESS(ROW(FTZ_load[#Headers])+tbl_ftz[[#This Row],[Index]],MATCH(tbl_ftz[[#Headers],[发行规模(亿)]],FTZ_load[#Headers],0),1,1,"FTZ_load"),TRUE)=0,"",INDIRECT(ADDRESS(ROW(FTZ_load[#Headers])+tbl_ftz[[#This Row],[Index]],MATCH(tbl_ftz[[#Headers],[发行规模(亿)]],FTZ_load[#Headers],0),1,1,"FTZ_load"),TRUE)),"")</f>
        <v/>
      </c>
      <c r="I32" s="23" t="str">
        <f ca="1">IFERROR(IF(INDIRECT(ADDRESS(ROW(FTZ_load[#Headers])+tbl_ftz[[#This Row],[Index]],MATCH(tbl_ftz[[#Headers],[年期]],FTZ_load[#Headers],0),1,1,"FTZ_load"),TRUE)=0,"",INDIRECT(ADDRESS(ROW(FTZ_load[#Headers])+tbl_ftz[[#This Row],[Index]],MATCH(tbl_ftz[[#Headers],[年期]],FTZ_load[#Headers],0),1,1,"FTZ_load"),TRUE)),"")</f>
        <v/>
      </c>
      <c r="J32" s="23" t="str">
        <f ca="1">IFERROR(IF(INDIRECT(ADDRESS(ROW(FTZ_load[#Headers])+tbl_ftz[[#This Row],[Index]],MATCH(tbl_ftz[[#Headers],[票息]],FTZ_load[#Headers],0),1,1,"FTZ_load"),TRUE)=0,"",INDIRECT(ADDRESS(ROW(FTZ_load[#Headers])+tbl_ftz[[#This Row],[Index]],MATCH(tbl_ftz[[#Headers],[票息]],FTZ_load[#Headers],0),1,1,"FTZ_load"),TRUE)),"")</f>
        <v/>
      </c>
      <c r="K32" s="23" t="str">
        <f ca="1">IFERROR(IF(INDIRECT(ADDRESS(ROW(FTZ_load[#Headers])+tbl_ftz[[#This Row],[Index]],MATCH(tbl_ftz[[#Headers],[IPG]],FTZ_load[#Headers],0),1,1,"FTZ_load"),TRUE)=0,"",INDIRECT(ADDRESS(ROW(FTZ_load[#Headers])+tbl_ftz[[#This Row],[Index]],MATCH(tbl_ftz[[#Headers],[IPG]],FTZ_load[#Headers],0),1,1,"FTZ_load"),TRUE)),"")</f>
        <v/>
      </c>
      <c r="L32" s="23" t="str">
        <f ca="1">IFERROR(IF(INDIRECT(ADDRESS(ROW(FTZ_load[#Headers])+tbl_ftz[[#This Row],[Index]],MATCH(tbl_ftz[[#Headers],[收窄基点]],FTZ_load[#Headers],0),1,1,"FTZ_load"),TRUE)=0,"",INDIRECT(ADDRESS(ROW(FTZ_load[#Headers])+tbl_ftz[[#This Row],[Index]],MATCH(tbl_ftz[[#Headers],[收窄基点]],FTZ_load[#Headers],0),1,1,"FTZ_load"),TRUE)),"")</f>
        <v/>
      </c>
      <c r="M32" s="22" t="str">
        <f ca="1">IFERROR(IF(INDIRECT(ADDRESS(ROW(FTZ_load[#Headers])+tbl_ftz[[#This Row],[Index]],MATCH(tbl_ftz[[#Headers],[结构]],FTZ_load[#Headers],0),1,1,"FTZ_load"),TRUE)=0,"",INDIRECT(ADDRESS(ROW(FTZ_load[#Headers])+tbl_ftz[[#This Row],[Index]],MATCH(tbl_ftz[[#Headers],[结构]],FTZ_load[#Headers],0),1,1,"FTZ_load"),TRUE)),"")</f>
        <v/>
      </c>
      <c r="N32" s="22" t="str">
        <f ca="1">IFERROR(IF(INDIRECT(ADDRESS(ROW(FTZ_load[#Headers])+tbl_ftz[[#This Row],[Index]],MATCH(tbl_ftz[[#Headers],[主题]],FTZ_load[#Headers],0),1,1,"FTZ_load"),TRUE)=0,"",INDIRECT(ADDRESS(ROW(FTZ_load[#Headers])+tbl_ftz[[#This Row],[Index]],MATCH(tbl_ftz[[#Headers],[主题]],FTZ_load[#Headers],0),1,1,"FTZ_load"),TRUE)),"")</f>
        <v/>
      </c>
      <c r="O32" s="22" t="str">
        <f ca="1">IFERROR(IF(INDIRECT(ADDRESS(ROW(FTZ_load[#Headers])+tbl_ftz[[#This Row],[Index]],MATCH(tbl_ftz[[#Headers],[行业]],FTZ_load[#Headers],0),1,1,"FTZ_load"),TRUE)=0,"",INDIRECT(ADDRESS(ROW(FTZ_load[#Headers])+tbl_ftz[[#This Row],[Index]],MATCH(tbl_ftz[[#Headers],[行业]],FTZ_load[#Headers],0),1,1,"FTZ_load"),TRUE)),"")</f>
        <v/>
      </c>
      <c r="P32" s="22" t="str">
        <f ca="1">IFERROR(IF(INDIRECT(ADDRESS(ROW(FTZ_load[#Headers])+tbl_ftz[[#This Row],[Index]],MATCH(tbl_ftz[[#Headers],[地区]],FTZ_load[#Headers],0),1,1,"FTZ_load"),TRUE)=0,"",INDIRECT(ADDRESS(ROW(FTZ_load[#Headers])+tbl_ftz[[#This Row],[Index]],MATCH(tbl_ftz[[#Headers],[地区]],FTZ_load[#Headers],0),1,1,"FTZ_load"),TRUE)),"")</f>
        <v/>
      </c>
      <c r="Q32" s="19" t="str">
        <f ca="1">IFERROR(IF(INDIRECT(ADDRESS(ROW(FTZ_load[#Headers])+tbl_ftz[[#This Row],[Index]],MATCH(tbl_ftz[[#Headers],[BOCOM_DEAL?]],FTZ_load[#Headers],0),1,1,"FTZ_load"),TRUE)=0,"",INDIRECT(ADDRESS(ROW(FTZ_load[#Headers])+tbl_ftz[[#This Row],[Index]],MATCH(tbl_ftz[[#Headers],[BOCOM_DEAL?]],FTZ_load[#Headers],0),1,1,"FTZ_load"),TRUE)),"")</f>
        <v/>
      </c>
    </row>
    <row r="33" spans="1:17" ht="17.45" customHeight="1" x14ac:dyDescent="0.25">
      <c r="A33" s="19">
        <f>ROW()-ROW(tbl_ftz[[#Headers],[Index]])</f>
        <v>32</v>
      </c>
      <c r="B33" s="20" t="str">
        <f ca="1">IFERROR(IF(INDIRECT(ADDRESS(ROW(FTZ_load[#Headers])+tbl_ftz[[#This Row],[Index]],MATCH(tbl_ftz[[#Headers],[定价日]],FTZ_load[#Headers],0),1,1,"FTZ_load"),TRUE)=0,"",INDIRECT(ADDRESS(ROW(FTZ_load[#Headers])+tbl_ftz[[#This Row],[Index]],MATCH(tbl_ftz[[#Headers],[定价日]],FTZ_load[#Headers],0),1,1,"FTZ_load"),TRUE)),"")</f>
        <v/>
      </c>
      <c r="C3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3" s="23" t="str">
        <f ca="1">IFERROR(IF(INDIRECT(ADDRESS(ROW(FTZ_load[#Headers])+tbl_ftz[[#This Row],[Index]],MATCH(tbl_ftz[[#Headers],[发行评级]],FTZ_load[#Headers],0),1,1,"FTZ_load"),TRUE)=0,"",INDIRECT(ADDRESS(ROW(FTZ_load[#Headers])+tbl_ftz[[#This Row],[Index]],MATCH(tbl_ftz[[#Headers],[发行评级]],FTZ_load[#Headers],0),1,1,"FTZ_load"),TRUE)),"")</f>
        <v/>
      </c>
      <c r="E33" s="23" t="str">
        <f ca="1">IFERROR(IF(INDIRECT(ADDRESS(ROW(FTZ_load[#Headers])+tbl_ftz[[#This Row],[Index]],MATCH(tbl_ftz[[#Headers],[主体评级]],FTZ_load[#Headers],0),1,1,"FTZ_load"),TRUE)=0,"",INDIRECT(ADDRESS(ROW(FTZ_load[#Headers])+tbl_ftz[[#This Row],[Index]],MATCH(tbl_ftz[[#Headers],[主体评级]],FTZ_load[#Headers],0),1,1,"FTZ_load"),TRUE)),"")</f>
        <v/>
      </c>
      <c r="F33" s="23" t="str">
        <f ca="1">IFERROR(IF(INDIRECT(ADDRESS(ROW(FTZ_load[#Headers])+tbl_ftz[[#This Row],[Index]],MATCH(tbl_ftz[[#Headers],[境内主体评级]],FTZ_load[#Headers],0),1,1,"FTZ_load"),TRUE)=0,"",INDIRECT(ADDRESS(ROW(FTZ_load[#Headers])+tbl_ftz[[#This Row],[Index]],MATCH(tbl_ftz[[#Headers],[境内主体评级]],FTZ_load[#Headers],0),1,1,"FTZ_load"),TRUE)),"")</f>
        <v/>
      </c>
      <c r="G33" s="23" t="str">
        <f ca="1">IFERROR(IF(INDIRECT(ADDRESS(ROW(FTZ_load[#Headers])+tbl_ftz[[#This Row],[Index]],MATCH(tbl_ftz[[#Headers],[货币]],FTZ_load[#Headers],0),1,1,"FTZ_load"),TRUE)=0,"",INDIRECT(ADDRESS(ROW(FTZ_load[#Headers])+tbl_ftz[[#This Row],[Index]],MATCH(tbl_ftz[[#Headers],[货币]],FTZ_load[#Headers],0),1,1,"FTZ_load"),TRUE)),"")</f>
        <v/>
      </c>
      <c r="H33" s="28" t="str">
        <f ca="1">IFERROR(IF(INDIRECT(ADDRESS(ROW(FTZ_load[#Headers])+tbl_ftz[[#This Row],[Index]],MATCH(tbl_ftz[[#Headers],[发行规模(亿)]],FTZ_load[#Headers],0),1,1,"FTZ_load"),TRUE)=0,"",INDIRECT(ADDRESS(ROW(FTZ_load[#Headers])+tbl_ftz[[#This Row],[Index]],MATCH(tbl_ftz[[#Headers],[发行规模(亿)]],FTZ_load[#Headers],0),1,1,"FTZ_load"),TRUE)),"")</f>
        <v/>
      </c>
      <c r="I33" s="23" t="str">
        <f ca="1">IFERROR(IF(INDIRECT(ADDRESS(ROW(FTZ_load[#Headers])+tbl_ftz[[#This Row],[Index]],MATCH(tbl_ftz[[#Headers],[年期]],FTZ_load[#Headers],0),1,1,"FTZ_load"),TRUE)=0,"",INDIRECT(ADDRESS(ROW(FTZ_load[#Headers])+tbl_ftz[[#This Row],[Index]],MATCH(tbl_ftz[[#Headers],[年期]],FTZ_load[#Headers],0),1,1,"FTZ_load"),TRUE)),"")</f>
        <v/>
      </c>
      <c r="J33" s="23" t="str">
        <f ca="1">IFERROR(IF(INDIRECT(ADDRESS(ROW(FTZ_load[#Headers])+tbl_ftz[[#This Row],[Index]],MATCH(tbl_ftz[[#Headers],[票息]],FTZ_load[#Headers],0),1,1,"FTZ_load"),TRUE)=0,"",INDIRECT(ADDRESS(ROW(FTZ_load[#Headers])+tbl_ftz[[#This Row],[Index]],MATCH(tbl_ftz[[#Headers],[票息]],FTZ_load[#Headers],0),1,1,"FTZ_load"),TRUE)),"")</f>
        <v/>
      </c>
      <c r="K33" s="23" t="str">
        <f ca="1">IFERROR(IF(INDIRECT(ADDRESS(ROW(FTZ_load[#Headers])+tbl_ftz[[#This Row],[Index]],MATCH(tbl_ftz[[#Headers],[IPG]],FTZ_load[#Headers],0),1,1,"FTZ_load"),TRUE)=0,"",INDIRECT(ADDRESS(ROW(FTZ_load[#Headers])+tbl_ftz[[#This Row],[Index]],MATCH(tbl_ftz[[#Headers],[IPG]],FTZ_load[#Headers],0),1,1,"FTZ_load"),TRUE)),"")</f>
        <v/>
      </c>
      <c r="L33" s="23" t="str">
        <f ca="1">IFERROR(IF(INDIRECT(ADDRESS(ROW(FTZ_load[#Headers])+tbl_ftz[[#This Row],[Index]],MATCH(tbl_ftz[[#Headers],[收窄基点]],FTZ_load[#Headers],0),1,1,"FTZ_load"),TRUE)=0,"",INDIRECT(ADDRESS(ROW(FTZ_load[#Headers])+tbl_ftz[[#This Row],[Index]],MATCH(tbl_ftz[[#Headers],[收窄基点]],FTZ_load[#Headers],0),1,1,"FTZ_load"),TRUE)),"")</f>
        <v/>
      </c>
      <c r="M33" s="22" t="str">
        <f ca="1">IFERROR(IF(INDIRECT(ADDRESS(ROW(FTZ_load[#Headers])+tbl_ftz[[#This Row],[Index]],MATCH(tbl_ftz[[#Headers],[结构]],FTZ_load[#Headers],0),1,1,"FTZ_load"),TRUE)=0,"",INDIRECT(ADDRESS(ROW(FTZ_load[#Headers])+tbl_ftz[[#This Row],[Index]],MATCH(tbl_ftz[[#Headers],[结构]],FTZ_load[#Headers],0),1,1,"FTZ_load"),TRUE)),"")</f>
        <v/>
      </c>
      <c r="N33" s="22" t="str">
        <f ca="1">IFERROR(IF(INDIRECT(ADDRESS(ROW(FTZ_load[#Headers])+tbl_ftz[[#This Row],[Index]],MATCH(tbl_ftz[[#Headers],[主题]],FTZ_load[#Headers],0),1,1,"FTZ_load"),TRUE)=0,"",INDIRECT(ADDRESS(ROW(FTZ_load[#Headers])+tbl_ftz[[#This Row],[Index]],MATCH(tbl_ftz[[#Headers],[主题]],FTZ_load[#Headers],0),1,1,"FTZ_load"),TRUE)),"")</f>
        <v/>
      </c>
      <c r="O33" s="22" t="str">
        <f ca="1">IFERROR(IF(INDIRECT(ADDRESS(ROW(FTZ_load[#Headers])+tbl_ftz[[#This Row],[Index]],MATCH(tbl_ftz[[#Headers],[行业]],FTZ_load[#Headers],0),1,1,"FTZ_load"),TRUE)=0,"",INDIRECT(ADDRESS(ROW(FTZ_load[#Headers])+tbl_ftz[[#This Row],[Index]],MATCH(tbl_ftz[[#Headers],[行业]],FTZ_load[#Headers],0),1,1,"FTZ_load"),TRUE)),"")</f>
        <v/>
      </c>
      <c r="P33" s="22" t="str">
        <f ca="1">IFERROR(IF(INDIRECT(ADDRESS(ROW(FTZ_load[#Headers])+tbl_ftz[[#This Row],[Index]],MATCH(tbl_ftz[[#Headers],[地区]],FTZ_load[#Headers],0),1,1,"FTZ_load"),TRUE)=0,"",INDIRECT(ADDRESS(ROW(FTZ_load[#Headers])+tbl_ftz[[#This Row],[Index]],MATCH(tbl_ftz[[#Headers],[地区]],FTZ_load[#Headers],0),1,1,"FTZ_load"),TRUE)),"")</f>
        <v/>
      </c>
      <c r="Q33" s="19" t="str">
        <f ca="1">IFERROR(IF(INDIRECT(ADDRESS(ROW(FTZ_load[#Headers])+tbl_ftz[[#This Row],[Index]],MATCH(tbl_ftz[[#Headers],[BOCOM_DEAL?]],FTZ_load[#Headers],0),1,1,"FTZ_load"),TRUE)=0,"",INDIRECT(ADDRESS(ROW(FTZ_load[#Headers])+tbl_ftz[[#This Row],[Index]],MATCH(tbl_ftz[[#Headers],[BOCOM_DEAL?]],FTZ_load[#Headers],0),1,1,"FTZ_load"),TRUE)),"")</f>
        <v/>
      </c>
    </row>
    <row r="34" spans="1:17" ht="17.45" customHeight="1" x14ac:dyDescent="0.25">
      <c r="A34" s="19">
        <f>ROW()-ROW(tbl_ftz[[#Headers],[Index]])</f>
        <v>33</v>
      </c>
      <c r="B34" s="20" t="str">
        <f ca="1">IFERROR(IF(INDIRECT(ADDRESS(ROW(FTZ_load[#Headers])+tbl_ftz[[#This Row],[Index]],MATCH(tbl_ftz[[#Headers],[定价日]],FTZ_load[#Headers],0),1,1,"FTZ_load"),TRUE)=0,"",INDIRECT(ADDRESS(ROW(FTZ_load[#Headers])+tbl_ftz[[#This Row],[Index]],MATCH(tbl_ftz[[#Headers],[定价日]],FTZ_load[#Headers],0),1,1,"FTZ_load"),TRUE)),"")</f>
        <v/>
      </c>
      <c r="C3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4" s="23" t="str">
        <f ca="1">IFERROR(IF(INDIRECT(ADDRESS(ROW(FTZ_load[#Headers])+tbl_ftz[[#This Row],[Index]],MATCH(tbl_ftz[[#Headers],[发行评级]],FTZ_load[#Headers],0),1,1,"FTZ_load"),TRUE)=0,"",INDIRECT(ADDRESS(ROW(FTZ_load[#Headers])+tbl_ftz[[#This Row],[Index]],MATCH(tbl_ftz[[#Headers],[发行评级]],FTZ_load[#Headers],0),1,1,"FTZ_load"),TRUE)),"")</f>
        <v/>
      </c>
      <c r="E34" s="23" t="str">
        <f ca="1">IFERROR(IF(INDIRECT(ADDRESS(ROW(FTZ_load[#Headers])+tbl_ftz[[#This Row],[Index]],MATCH(tbl_ftz[[#Headers],[主体评级]],FTZ_load[#Headers],0),1,1,"FTZ_load"),TRUE)=0,"",INDIRECT(ADDRESS(ROW(FTZ_load[#Headers])+tbl_ftz[[#This Row],[Index]],MATCH(tbl_ftz[[#Headers],[主体评级]],FTZ_load[#Headers],0),1,1,"FTZ_load"),TRUE)),"")</f>
        <v/>
      </c>
      <c r="F34" s="23" t="str">
        <f ca="1">IFERROR(IF(INDIRECT(ADDRESS(ROW(FTZ_load[#Headers])+tbl_ftz[[#This Row],[Index]],MATCH(tbl_ftz[[#Headers],[境内主体评级]],FTZ_load[#Headers],0),1,1,"FTZ_load"),TRUE)=0,"",INDIRECT(ADDRESS(ROW(FTZ_load[#Headers])+tbl_ftz[[#This Row],[Index]],MATCH(tbl_ftz[[#Headers],[境内主体评级]],FTZ_load[#Headers],0),1,1,"FTZ_load"),TRUE)),"")</f>
        <v/>
      </c>
      <c r="G34" s="23" t="str">
        <f ca="1">IFERROR(IF(INDIRECT(ADDRESS(ROW(FTZ_load[#Headers])+tbl_ftz[[#This Row],[Index]],MATCH(tbl_ftz[[#Headers],[货币]],FTZ_load[#Headers],0),1,1,"FTZ_load"),TRUE)=0,"",INDIRECT(ADDRESS(ROW(FTZ_load[#Headers])+tbl_ftz[[#This Row],[Index]],MATCH(tbl_ftz[[#Headers],[货币]],FTZ_load[#Headers],0),1,1,"FTZ_load"),TRUE)),"")</f>
        <v/>
      </c>
      <c r="H34" s="28" t="str">
        <f ca="1">IFERROR(IF(INDIRECT(ADDRESS(ROW(FTZ_load[#Headers])+tbl_ftz[[#This Row],[Index]],MATCH(tbl_ftz[[#Headers],[发行规模(亿)]],FTZ_load[#Headers],0),1,1,"FTZ_load"),TRUE)=0,"",INDIRECT(ADDRESS(ROW(FTZ_load[#Headers])+tbl_ftz[[#This Row],[Index]],MATCH(tbl_ftz[[#Headers],[发行规模(亿)]],FTZ_load[#Headers],0),1,1,"FTZ_load"),TRUE)),"")</f>
        <v/>
      </c>
      <c r="I34" s="23" t="str">
        <f ca="1">IFERROR(IF(INDIRECT(ADDRESS(ROW(FTZ_load[#Headers])+tbl_ftz[[#This Row],[Index]],MATCH(tbl_ftz[[#Headers],[年期]],FTZ_load[#Headers],0),1,1,"FTZ_load"),TRUE)=0,"",INDIRECT(ADDRESS(ROW(FTZ_load[#Headers])+tbl_ftz[[#This Row],[Index]],MATCH(tbl_ftz[[#Headers],[年期]],FTZ_load[#Headers],0),1,1,"FTZ_load"),TRUE)),"")</f>
        <v/>
      </c>
      <c r="J34" s="23" t="str">
        <f ca="1">IFERROR(IF(INDIRECT(ADDRESS(ROW(FTZ_load[#Headers])+tbl_ftz[[#This Row],[Index]],MATCH(tbl_ftz[[#Headers],[票息]],FTZ_load[#Headers],0),1,1,"FTZ_load"),TRUE)=0,"",INDIRECT(ADDRESS(ROW(FTZ_load[#Headers])+tbl_ftz[[#This Row],[Index]],MATCH(tbl_ftz[[#Headers],[票息]],FTZ_load[#Headers],0),1,1,"FTZ_load"),TRUE)),"")</f>
        <v/>
      </c>
      <c r="K34" s="23" t="str">
        <f ca="1">IFERROR(IF(INDIRECT(ADDRESS(ROW(FTZ_load[#Headers])+tbl_ftz[[#This Row],[Index]],MATCH(tbl_ftz[[#Headers],[IPG]],FTZ_load[#Headers],0),1,1,"FTZ_load"),TRUE)=0,"",INDIRECT(ADDRESS(ROW(FTZ_load[#Headers])+tbl_ftz[[#This Row],[Index]],MATCH(tbl_ftz[[#Headers],[IPG]],FTZ_load[#Headers],0),1,1,"FTZ_load"),TRUE)),"")</f>
        <v/>
      </c>
      <c r="L34" s="23" t="str">
        <f ca="1">IFERROR(IF(INDIRECT(ADDRESS(ROW(FTZ_load[#Headers])+tbl_ftz[[#This Row],[Index]],MATCH(tbl_ftz[[#Headers],[收窄基点]],FTZ_load[#Headers],0),1,1,"FTZ_load"),TRUE)=0,"",INDIRECT(ADDRESS(ROW(FTZ_load[#Headers])+tbl_ftz[[#This Row],[Index]],MATCH(tbl_ftz[[#Headers],[收窄基点]],FTZ_load[#Headers],0),1,1,"FTZ_load"),TRUE)),"")</f>
        <v/>
      </c>
      <c r="M34" s="22" t="str">
        <f ca="1">IFERROR(IF(INDIRECT(ADDRESS(ROW(FTZ_load[#Headers])+tbl_ftz[[#This Row],[Index]],MATCH(tbl_ftz[[#Headers],[结构]],FTZ_load[#Headers],0),1,1,"FTZ_load"),TRUE)=0,"",INDIRECT(ADDRESS(ROW(FTZ_load[#Headers])+tbl_ftz[[#This Row],[Index]],MATCH(tbl_ftz[[#Headers],[结构]],FTZ_load[#Headers],0),1,1,"FTZ_load"),TRUE)),"")</f>
        <v/>
      </c>
      <c r="N34" s="22" t="str">
        <f ca="1">IFERROR(IF(INDIRECT(ADDRESS(ROW(FTZ_load[#Headers])+tbl_ftz[[#This Row],[Index]],MATCH(tbl_ftz[[#Headers],[主题]],FTZ_load[#Headers],0),1,1,"FTZ_load"),TRUE)=0,"",INDIRECT(ADDRESS(ROW(FTZ_load[#Headers])+tbl_ftz[[#This Row],[Index]],MATCH(tbl_ftz[[#Headers],[主题]],FTZ_load[#Headers],0),1,1,"FTZ_load"),TRUE)),"")</f>
        <v/>
      </c>
      <c r="O34" s="22" t="str">
        <f ca="1">IFERROR(IF(INDIRECT(ADDRESS(ROW(FTZ_load[#Headers])+tbl_ftz[[#This Row],[Index]],MATCH(tbl_ftz[[#Headers],[行业]],FTZ_load[#Headers],0),1,1,"FTZ_load"),TRUE)=0,"",INDIRECT(ADDRESS(ROW(FTZ_load[#Headers])+tbl_ftz[[#This Row],[Index]],MATCH(tbl_ftz[[#Headers],[行业]],FTZ_load[#Headers],0),1,1,"FTZ_load"),TRUE)),"")</f>
        <v/>
      </c>
      <c r="P34" s="22" t="str">
        <f ca="1">IFERROR(IF(INDIRECT(ADDRESS(ROW(FTZ_load[#Headers])+tbl_ftz[[#This Row],[Index]],MATCH(tbl_ftz[[#Headers],[地区]],FTZ_load[#Headers],0),1,1,"FTZ_load"),TRUE)=0,"",INDIRECT(ADDRESS(ROW(FTZ_load[#Headers])+tbl_ftz[[#This Row],[Index]],MATCH(tbl_ftz[[#Headers],[地区]],FTZ_load[#Headers],0),1,1,"FTZ_load"),TRUE)),"")</f>
        <v/>
      </c>
      <c r="Q34" s="19" t="str">
        <f ca="1">IFERROR(IF(INDIRECT(ADDRESS(ROW(FTZ_load[#Headers])+tbl_ftz[[#This Row],[Index]],MATCH(tbl_ftz[[#Headers],[BOCOM_DEAL?]],FTZ_load[#Headers],0),1,1,"FTZ_load"),TRUE)=0,"",INDIRECT(ADDRESS(ROW(FTZ_load[#Headers])+tbl_ftz[[#This Row],[Index]],MATCH(tbl_ftz[[#Headers],[BOCOM_DEAL?]],FTZ_load[#Headers],0),1,1,"FTZ_load"),TRUE)),"")</f>
        <v/>
      </c>
    </row>
    <row r="35" spans="1:17" ht="17.45" customHeight="1" x14ac:dyDescent="0.25">
      <c r="A35" s="19">
        <f>ROW()-ROW(tbl_ftz[[#Headers],[Index]])</f>
        <v>34</v>
      </c>
      <c r="B35" s="20" t="str">
        <f ca="1">IFERROR(IF(INDIRECT(ADDRESS(ROW(FTZ_load[#Headers])+tbl_ftz[[#This Row],[Index]],MATCH(tbl_ftz[[#Headers],[定价日]],FTZ_load[#Headers],0),1,1,"FTZ_load"),TRUE)=0,"",INDIRECT(ADDRESS(ROW(FTZ_load[#Headers])+tbl_ftz[[#This Row],[Index]],MATCH(tbl_ftz[[#Headers],[定价日]],FTZ_load[#Headers],0),1,1,"FTZ_load"),TRUE)),"")</f>
        <v/>
      </c>
      <c r="C3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5" s="23" t="str">
        <f ca="1">IFERROR(IF(INDIRECT(ADDRESS(ROW(FTZ_load[#Headers])+tbl_ftz[[#This Row],[Index]],MATCH(tbl_ftz[[#Headers],[发行评级]],FTZ_load[#Headers],0),1,1,"FTZ_load"),TRUE)=0,"",INDIRECT(ADDRESS(ROW(FTZ_load[#Headers])+tbl_ftz[[#This Row],[Index]],MATCH(tbl_ftz[[#Headers],[发行评级]],FTZ_load[#Headers],0),1,1,"FTZ_load"),TRUE)),"")</f>
        <v/>
      </c>
      <c r="E35" s="23" t="str">
        <f ca="1">IFERROR(IF(INDIRECT(ADDRESS(ROW(FTZ_load[#Headers])+tbl_ftz[[#This Row],[Index]],MATCH(tbl_ftz[[#Headers],[主体评级]],FTZ_load[#Headers],0),1,1,"FTZ_load"),TRUE)=0,"",INDIRECT(ADDRESS(ROW(FTZ_load[#Headers])+tbl_ftz[[#This Row],[Index]],MATCH(tbl_ftz[[#Headers],[主体评级]],FTZ_load[#Headers],0),1,1,"FTZ_load"),TRUE)),"")</f>
        <v/>
      </c>
      <c r="F35" s="23" t="str">
        <f ca="1">IFERROR(IF(INDIRECT(ADDRESS(ROW(FTZ_load[#Headers])+tbl_ftz[[#This Row],[Index]],MATCH(tbl_ftz[[#Headers],[境内主体评级]],FTZ_load[#Headers],0),1,1,"FTZ_load"),TRUE)=0,"",INDIRECT(ADDRESS(ROW(FTZ_load[#Headers])+tbl_ftz[[#This Row],[Index]],MATCH(tbl_ftz[[#Headers],[境内主体评级]],FTZ_load[#Headers],0),1,1,"FTZ_load"),TRUE)),"")</f>
        <v/>
      </c>
      <c r="G35" s="23" t="str">
        <f ca="1">IFERROR(IF(INDIRECT(ADDRESS(ROW(FTZ_load[#Headers])+tbl_ftz[[#This Row],[Index]],MATCH(tbl_ftz[[#Headers],[货币]],FTZ_load[#Headers],0),1,1,"FTZ_load"),TRUE)=0,"",INDIRECT(ADDRESS(ROW(FTZ_load[#Headers])+tbl_ftz[[#This Row],[Index]],MATCH(tbl_ftz[[#Headers],[货币]],FTZ_load[#Headers],0),1,1,"FTZ_load"),TRUE)),"")</f>
        <v/>
      </c>
      <c r="H35" s="28" t="str">
        <f ca="1">IFERROR(IF(INDIRECT(ADDRESS(ROW(FTZ_load[#Headers])+tbl_ftz[[#This Row],[Index]],MATCH(tbl_ftz[[#Headers],[发行规模(亿)]],FTZ_load[#Headers],0),1,1,"FTZ_load"),TRUE)=0,"",INDIRECT(ADDRESS(ROW(FTZ_load[#Headers])+tbl_ftz[[#This Row],[Index]],MATCH(tbl_ftz[[#Headers],[发行规模(亿)]],FTZ_load[#Headers],0),1,1,"FTZ_load"),TRUE)),"")</f>
        <v/>
      </c>
      <c r="I35" s="23" t="str">
        <f ca="1">IFERROR(IF(INDIRECT(ADDRESS(ROW(FTZ_load[#Headers])+tbl_ftz[[#This Row],[Index]],MATCH(tbl_ftz[[#Headers],[年期]],FTZ_load[#Headers],0),1,1,"FTZ_load"),TRUE)=0,"",INDIRECT(ADDRESS(ROW(FTZ_load[#Headers])+tbl_ftz[[#This Row],[Index]],MATCH(tbl_ftz[[#Headers],[年期]],FTZ_load[#Headers],0),1,1,"FTZ_load"),TRUE)),"")</f>
        <v/>
      </c>
      <c r="J35" s="23" t="str">
        <f ca="1">IFERROR(IF(INDIRECT(ADDRESS(ROW(FTZ_load[#Headers])+tbl_ftz[[#This Row],[Index]],MATCH(tbl_ftz[[#Headers],[票息]],FTZ_load[#Headers],0),1,1,"FTZ_load"),TRUE)=0,"",INDIRECT(ADDRESS(ROW(FTZ_load[#Headers])+tbl_ftz[[#This Row],[Index]],MATCH(tbl_ftz[[#Headers],[票息]],FTZ_load[#Headers],0),1,1,"FTZ_load"),TRUE)),"")</f>
        <v/>
      </c>
      <c r="K35" s="23" t="str">
        <f ca="1">IFERROR(IF(INDIRECT(ADDRESS(ROW(FTZ_load[#Headers])+tbl_ftz[[#This Row],[Index]],MATCH(tbl_ftz[[#Headers],[IPG]],FTZ_load[#Headers],0),1,1,"FTZ_load"),TRUE)=0,"",INDIRECT(ADDRESS(ROW(FTZ_load[#Headers])+tbl_ftz[[#This Row],[Index]],MATCH(tbl_ftz[[#Headers],[IPG]],FTZ_load[#Headers],0),1,1,"FTZ_load"),TRUE)),"")</f>
        <v/>
      </c>
      <c r="L35" s="23" t="str">
        <f ca="1">IFERROR(IF(INDIRECT(ADDRESS(ROW(FTZ_load[#Headers])+tbl_ftz[[#This Row],[Index]],MATCH(tbl_ftz[[#Headers],[收窄基点]],FTZ_load[#Headers],0),1,1,"FTZ_load"),TRUE)=0,"",INDIRECT(ADDRESS(ROW(FTZ_load[#Headers])+tbl_ftz[[#This Row],[Index]],MATCH(tbl_ftz[[#Headers],[收窄基点]],FTZ_load[#Headers],0),1,1,"FTZ_load"),TRUE)),"")</f>
        <v/>
      </c>
      <c r="M35" s="22" t="str">
        <f ca="1">IFERROR(IF(INDIRECT(ADDRESS(ROW(FTZ_load[#Headers])+tbl_ftz[[#This Row],[Index]],MATCH(tbl_ftz[[#Headers],[结构]],FTZ_load[#Headers],0),1,1,"FTZ_load"),TRUE)=0,"",INDIRECT(ADDRESS(ROW(FTZ_load[#Headers])+tbl_ftz[[#This Row],[Index]],MATCH(tbl_ftz[[#Headers],[结构]],FTZ_load[#Headers],0),1,1,"FTZ_load"),TRUE)),"")</f>
        <v/>
      </c>
      <c r="N35" s="22" t="str">
        <f ca="1">IFERROR(IF(INDIRECT(ADDRESS(ROW(FTZ_load[#Headers])+tbl_ftz[[#This Row],[Index]],MATCH(tbl_ftz[[#Headers],[主题]],FTZ_load[#Headers],0),1,1,"FTZ_load"),TRUE)=0,"",INDIRECT(ADDRESS(ROW(FTZ_load[#Headers])+tbl_ftz[[#This Row],[Index]],MATCH(tbl_ftz[[#Headers],[主题]],FTZ_load[#Headers],0),1,1,"FTZ_load"),TRUE)),"")</f>
        <v/>
      </c>
      <c r="O35" s="22" t="str">
        <f ca="1">IFERROR(IF(INDIRECT(ADDRESS(ROW(FTZ_load[#Headers])+tbl_ftz[[#This Row],[Index]],MATCH(tbl_ftz[[#Headers],[行业]],FTZ_load[#Headers],0),1,1,"FTZ_load"),TRUE)=0,"",INDIRECT(ADDRESS(ROW(FTZ_load[#Headers])+tbl_ftz[[#This Row],[Index]],MATCH(tbl_ftz[[#Headers],[行业]],FTZ_load[#Headers],0),1,1,"FTZ_load"),TRUE)),"")</f>
        <v/>
      </c>
      <c r="P35" s="22" t="str">
        <f ca="1">IFERROR(IF(INDIRECT(ADDRESS(ROW(FTZ_load[#Headers])+tbl_ftz[[#This Row],[Index]],MATCH(tbl_ftz[[#Headers],[地区]],FTZ_load[#Headers],0),1,1,"FTZ_load"),TRUE)=0,"",INDIRECT(ADDRESS(ROW(FTZ_load[#Headers])+tbl_ftz[[#This Row],[Index]],MATCH(tbl_ftz[[#Headers],[地区]],FTZ_load[#Headers],0),1,1,"FTZ_load"),TRUE)),"")</f>
        <v/>
      </c>
      <c r="Q35" s="19" t="str">
        <f ca="1">IFERROR(IF(INDIRECT(ADDRESS(ROW(FTZ_load[#Headers])+tbl_ftz[[#This Row],[Index]],MATCH(tbl_ftz[[#Headers],[BOCOM_DEAL?]],FTZ_load[#Headers],0),1,1,"FTZ_load"),TRUE)=0,"",INDIRECT(ADDRESS(ROW(FTZ_load[#Headers])+tbl_ftz[[#This Row],[Index]],MATCH(tbl_ftz[[#Headers],[BOCOM_DEAL?]],FTZ_load[#Headers],0),1,1,"FTZ_load"),TRUE)),"")</f>
        <v/>
      </c>
    </row>
    <row r="36" spans="1:17" ht="17.45" customHeight="1" x14ac:dyDescent="0.25">
      <c r="A36" s="19">
        <f>ROW()-ROW(tbl_ftz[[#Headers],[Index]])</f>
        <v>35</v>
      </c>
      <c r="B36" s="20" t="str">
        <f ca="1">IFERROR(IF(INDIRECT(ADDRESS(ROW(FTZ_load[#Headers])+tbl_ftz[[#This Row],[Index]],MATCH(tbl_ftz[[#Headers],[定价日]],FTZ_load[#Headers],0),1,1,"FTZ_load"),TRUE)=0,"",INDIRECT(ADDRESS(ROW(FTZ_load[#Headers])+tbl_ftz[[#This Row],[Index]],MATCH(tbl_ftz[[#Headers],[定价日]],FTZ_load[#Headers],0),1,1,"FTZ_load"),TRUE)),"")</f>
        <v/>
      </c>
      <c r="C3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6" s="23" t="str">
        <f ca="1">IFERROR(IF(INDIRECT(ADDRESS(ROW(FTZ_load[#Headers])+tbl_ftz[[#This Row],[Index]],MATCH(tbl_ftz[[#Headers],[发行评级]],FTZ_load[#Headers],0),1,1,"FTZ_load"),TRUE)=0,"",INDIRECT(ADDRESS(ROW(FTZ_load[#Headers])+tbl_ftz[[#This Row],[Index]],MATCH(tbl_ftz[[#Headers],[发行评级]],FTZ_load[#Headers],0),1,1,"FTZ_load"),TRUE)),"")</f>
        <v/>
      </c>
      <c r="E36" s="23" t="str">
        <f ca="1">IFERROR(IF(INDIRECT(ADDRESS(ROW(FTZ_load[#Headers])+tbl_ftz[[#This Row],[Index]],MATCH(tbl_ftz[[#Headers],[主体评级]],FTZ_load[#Headers],0),1,1,"FTZ_load"),TRUE)=0,"",INDIRECT(ADDRESS(ROW(FTZ_load[#Headers])+tbl_ftz[[#This Row],[Index]],MATCH(tbl_ftz[[#Headers],[主体评级]],FTZ_load[#Headers],0),1,1,"FTZ_load"),TRUE)),"")</f>
        <v/>
      </c>
      <c r="F36" s="23" t="str">
        <f ca="1">IFERROR(IF(INDIRECT(ADDRESS(ROW(FTZ_load[#Headers])+tbl_ftz[[#This Row],[Index]],MATCH(tbl_ftz[[#Headers],[境内主体评级]],FTZ_load[#Headers],0),1,1,"FTZ_load"),TRUE)=0,"",INDIRECT(ADDRESS(ROW(FTZ_load[#Headers])+tbl_ftz[[#This Row],[Index]],MATCH(tbl_ftz[[#Headers],[境内主体评级]],FTZ_load[#Headers],0),1,1,"FTZ_load"),TRUE)),"")</f>
        <v/>
      </c>
      <c r="G36" s="23" t="str">
        <f ca="1">IFERROR(IF(INDIRECT(ADDRESS(ROW(FTZ_load[#Headers])+tbl_ftz[[#This Row],[Index]],MATCH(tbl_ftz[[#Headers],[货币]],FTZ_load[#Headers],0),1,1,"FTZ_load"),TRUE)=0,"",INDIRECT(ADDRESS(ROW(FTZ_load[#Headers])+tbl_ftz[[#This Row],[Index]],MATCH(tbl_ftz[[#Headers],[货币]],FTZ_load[#Headers],0),1,1,"FTZ_load"),TRUE)),"")</f>
        <v/>
      </c>
      <c r="H36" s="28" t="str">
        <f ca="1">IFERROR(IF(INDIRECT(ADDRESS(ROW(FTZ_load[#Headers])+tbl_ftz[[#This Row],[Index]],MATCH(tbl_ftz[[#Headers],[发行规模(亿)]],FTZ_load[#Headers],0),1,1,"FTZ_load"),TRUE)=0,"",INDIRECT(ADDRESS(ROW(FTZ_load[#Headers])+tbl_ftz[[#This Row],[Index]],MATCH(tbl_ftz[[#Headers],[发行规模(亿)]],FTZ_load[#Headers],0),1,1,"FTZ_load"),TRUE)),"")</f>
        <v/>
      </c>
      <c r="I36" s="23" t="str">
        <f ca="1">IFERROR(IF(INDIRECT(ADDRESS(ROW(FTZ_load[#Headers])+tbl_ftz[[#This Row],[Index]],MATCH(tbl_ftz[[#Headers],[年期]],FTZ_load[#Headers],0),1,1,"FTZ_load"),TRUE)=0,"",INDIRECT(ADDRESS(ROW(FTZ_load[#Headers])+tbl_ftz[[#This Row],[Index]],MATCH(tbl_ftz[[#Headers],[年期]],FTZ_load[#Headers],0),1,1,"FTZ_load"),TRUE)),"")</f>
        <v/>
      </c>
      <c r="J36" s="23" t="str">
        <f ca="1">IFERROR(IF(INDIRECT(ADDRESS(ROW(FTZ_load[#Headers])+tbl_ftz[[#This Row],[Index]],MATCH(tbl_ftz[[#Headers],[票息]],FTZ_load[#Headers],0),1,1,"FTZ_load"),TRUE)=0,"",INDIRECT(ADDRESS(ROW(FTZ_load[#Headers])+tbl_ftz[[#This Row],[Index]],MATCH(tbl_ftz[[#Headers],[票息]],FTZ_load[#Headers],0),1,1,"FTZ_load"),TRUE)),"")</f>
        <v/>
      </c>
      <c r="K36" s="23" t="str">
        <f ca="1">IFERROR(IF(INDIRECT(ADDRESS(ROW(FTZ_load[#Headers])+tbl_ftz[[#This Row],[Index]],MATCH(tbl_ftz[[#Headers],[IPG]],FTZ_load[#Headers],0),1,1,"FTZ_load"),TRUE)=0,"",INDIRECT(ADDRESS(ROW(FTZ_load[#Headers])+tbl_ftz[[#This Row],[Index]],MATCH(tbl_ftz[[#Headers],[IPG]],FTZ_load[#Headers],0),1,1,"FTZ_load"),TRUE)),"")</f>
        <v/>
      </c>
      <c r="L36" s="23" t="str">
        <f ca="1">IFERROR(IF(INDIRECT(ADDRESS(ROW(FTZ_load[#Headers])+tbl_ftz[[#This Row],[Index]],MATCH(tbl_ftz[[#Headers],[收窄基点]],FTZ_load[#Headers],0),1,1,"FTZ_load"),TRUE)=0,"",INDIRECT(ADDRESS(ROW(FTZ_load[#Headers])+tbl_ftz[[#This Row],[Index]],MATCH(tbl_ftz[[#Headers],[收窄基点]],FTZ_load[#Headers],0),1,1,"FTZ_load"),TRUE)),"")</f>
        <v/>
      </c>
      <c r="M36" s="22" t="str">
        <f ca="1">IFERROR(IF(INDIRECT(ADDRESS(ROW(FTZ_load[#Headers])+tbl_ftz[[#This Row],[Index]],MATCH(tbl_ftz[[#Headers],[结构]],FTZ_load[#Headers],0),1,1,"FTZ_load"),TRUE)=0,"",INDIRECT(ADDRESS(ROW(FTZ_load[#Headers])+tbl_ftz[[#This Row],[Index]],MATCH(tbl_ftz[[#Headers],[结构]],FTZ_load[#Headers],0),1,1,"FTZ_load"),TRUE)),"")</f>
        <v/>
      </c>
      <c r="N36" s="22" t="str">
        <f ca="1">IFERROR(IF(INDIRECT(ADDRESS(ROW(FTZ_load[#Headers])+tbl_ftz[[#This Row],[Index]],MATCH(tbl_ftz[[#Headers],[主题]],FTZ_load[#Headers],0),1,1,"FTZ_load"),TRUE)=0,"",INDIRECT(ADDRESS(ROW(FTZ_load[#Headers])+tbl_ftz[[#This Row],[Index]],MATCH(tbl_ftz[[#Headers],[主题]],FTZ_load[#Headers],0),1,1,"FTZ_load"),TRUE)),"")</f>
        <v/>
      </c>
      <c r="O36" s="22" t="str">
        <f ca="1">IFERROR(IF(INDIRECT(ADDRESS(ROW(FTZ_load[#Headers])+tbl_ftz[[#This Row],[Index]],MATCH(tbl_ftz[[#Headers],[行业]],FTZ_load[#Headers],0),1,1,"FTZ_load"),TRUE)=0,"",INDIRECT(ADDRESS(ROW(FTZ_load[#Headers])+tbl_ftz[[#This Row],[Index]],MATCH(tbl_ftz[[#Headers],[行业]],FTZ_load[#Headers],0),1,1,"FTZ_load"),TRUE)),"")</f>
        <v/>
      </c>
      <c r="P36" s="22" t="str">
        <f ca="1">IFERROR(IF(INDIRECT(ADDRESS(ROW(FTZ_load[#Headers])+tbl_ftz[[#This Row],[Index]],MATCH(tbl_ftz[[#Headers],[地区]],FTZ_load[#Headers],0),1,1,"FTZ_load"),TRUE)=0,"",INDIRECT(ADDRESS(ROW(FTZ_load[#Headers])+tbl_ftz[[#This Row],[Index]],MATCH(tbl_ftz[[#Headers],[地区]],FTZ_load[#Headers],0),1,1,"FTZ_load"),TRUE)),"")</f>
        <v/>
      </c>
      <c r="Q36" s="19" t="str">
        <f ca="1">IFERROR(IF(INDIRECT(ADDRESS(ROW(FTZ_load[#Headers])+tbl_ftz[[#This Row],[Index]],MATCH(tbl_ftz[[#Headers],[BOCOM_DEAL?]],FTZ_load[#Headers],0),1,1,"FTZ_load"),TRUE)=0,"",INDIRECT(ADDRESS(ROW(FTZ_load[#Headers])+tbl_ftz[[#This Row],[Index]],MATCH(tbl_ftz[[#Headers],[BOCOM_DEAL?]],FTZ_load[#Headers],0),1,1,"FTZ_load"),TRUE)),"")</f>
        <v/>
      </c>
    </row>
    <row r="37" spans="1:17" ht="17.45" customHeight="1" x14ac:dyDescent="0.25">
      <c r="A37" s="19">
        <f>ROW()-ROW(tbl_ftz[[#Headers],[Index]])</f>
        <v>36</v>
      </c>
      <c r="B37" s="20" t="str">
        <f ca="1">IFERROR(IF(INDIRECT(ADDRESS(ROW(FTZ_load[#Headers])+tbl_ftz[[#This Row],[Index]],MATCH(tbl_ftz[[#Headers],[定价日]],FTZ_load[#Headers],0),1,1,"FTZ_load"),TRUE)=0,"",INDIRECT(ADDRESS(ROW(FTZ_load[#Headers])+tbl_ftz[[#This Row],[Index]],MATCH(tbl_ftz[[#Headers],[定价日]],FTZ_load[#Headers],0),1,1,"FTZ_load"),TRUE)),"")</f>
        <v/>
      </c>
      <c r="C3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7" s="23" t="str">
        <f ca="1">IFERROR(IF(INDIRECT(ADDRESS(ROW(FTZ_load[#Headers])+tbl_ftz[[#This Row],[Index]],MATCH(tbl_ftz[[#Headers],[发行评级]],FTZ_load[#Headers],0),1,1,"FTZ_load"),TRUE)=0,"",INDIRECT(ADDRESS(ROW(FTZ_load[#Headers])+tbl_ftz[[#This Row],[Index]],MATCH(tbl_ftz[[#Headers],[发行评级]],FTZ_load[#Headers],0),1,1,"FTZ_load"),TRUE)),"")</f>
        <v/>
      </c>
      <c r="E37" s="23" t="str">
        <f ca="1">IFERROR(IF(INDIRECT(ADDRESS(ROW(FTZ_load[#Headers])+tbl_ftz[[#This Row],[Index]],MATCH(tbl_ftz[[#Headers],[主体评级]],FTZ_load[#Headers],0),1,1,"FTZ_load"),TRUE)=0,"",INDIRECT(ADDRESS(ROW(FTZ_load[#Headers])+tbl_ftz[[#This Row],[Index]],MATCH(tbl_ftz[[#Headers],[主体评级]],FTZ_load[#Headers],0),1,1,"FTZ_load"),TRUE)),"")</f>
        <v/>
      </c>
      <c r="F37" s="23" t="str">
        <f ca="1">IFERROR(IF(INDIRECT(ADDRESS(ROW(FTZ_load[#Headers])+tbl_ftz[[#This Row],[Index]],MATCH(tbl_ftz[[#Headers],[境内主体评级]],FTZ_load[#Headers],0),1,1,"FTZ_load"),TRUE)=0,"",INDIRECT(ADDRESS(ROW(FTZ_load[#Headers])+tbl_ftz[[#This Row],[Index]],MATCH(tbl_ftz[[#Headers],[境内主体评级]],FTZ_load[#Headers],0),1,1,"FTZ_load"),TRUE)),"")</f>
        <v/>
      </c>
      <c r="G37" s="23" t="str">
        <f ca="1">IFERROR(IF(INDIRECT(ADDRESS(ROW(FTZ_load[#Headers])+tbl_ftz[[#This Row],[Index]],MATCH(tbl_ftz[[#Headers],[货币]],FTZ_load[#Headers],0),1,1,"FTZ_load"),TRUE)=0,"",INDIRECT(ADDRESS(ROW(FTZ_load[#Headers])+tbl_ftz[[#This Row],[Index]],MATCH(tbl_ftz[[#Headers],[货币]],FTZ_load[#Headers],0),1,1,"FTZ_load"),TRUE)),"")</f>
        <v/>
      </c>
      <c r="H37" s="28" t="str">
        <f ca="1">IFERROR(IF(INDIRECT(ADDRESS(ROW(FTZ_load[#Headers])+tbl_ftz[[#This Row],[Index]],MATCH(tbl_ftz[[#Headers],[发行规模(亿)]],FTZ_load[#Headers],0),1,1,"FTZ_load"),TRUE)=0,"",INDIRECT(ADDRESS(ROW(FTZ_load[#Headers])+tbl_ftz[[#This Row],[Index]],MATCH(tbl_ftz[[#Headers],[发行规模(亿)]],FTZ_load[#Headers],0),1,1,"FTZ_load"),TRUE)),"")</f>
        <v/>
      </c>
      <c r="I37" s="23" t="str">
        <f ca="1">IFERROR(IF(INDIRECT(ADDRESS(ROW(FTZ_load[#Headers])+tbl_ftz[[#This Row],[Index]],MATCH(tbl_ftz[[#Headers],[年期]],FTZ_load[#Headers],0),1,1,"FTZ_load"),TRUE)=0,"",INDIRECT(ADDRESS(ROW(FTZ_load[#Headers])+tbl_ftz[[#This Row],[Index]],MATCH(tbl_ftz[[#Headers],[年期]],FTZ_load[#Headers],0),1,1,"FTZ_load"),TRUE)),"")</f>
        <v/>
      </c>
      <c r="J37" s="23" t="str">
        <f ca="1">IFERROR(IF(INDIRECT(ADDRESS(ROW(FTZ_load[#Headers])+tbl_ftz[[#This Row],[Index]],MATCH(tbl_ftz[[#Headers],[票息]],FTZ_load[#Headers],0),1,1,"FTZ_load"),TRUE)=0,"",INDIRECT(ADDRESS(ROW(FTZ_load[#Headers])+tbl_ftz[[#This Row],[Index]],MATCH(tbl_ftz[[#Headers],[票息]],FTZ_load[#Headers],0),1,1,"FTZ_load"),TRUE)),"")</f>
        <v/>
      </c>
      <c r="K37" s="23" t="str">
        <f ca="1">IFERROR(IF(INDIRECT(ADDRESS(ROW(FTZ_load[#Headers])+tbl_ftz[[#This Row],[Index]],MATCH(tbl_ftz[[#Headers],[IPG]],FTZ_load[#Headers],0),1,1,"FTZ_load"),TRUE)=0,"",INDIRECT(ADDRESS(ROW(FTZ_load[#Headers])+tbl_ftz[[#This Row],[Index]],MATCH(tbl_ftz[[#Headers],[IPG]],FTZ_load[#Headers],0),1,1,"FTZ_load"),TRUE)),"")</f>
        <v/>
      </c>
      <c r="L37" s="23" t="str">
        <f ca="1">IFERROR(IF(INDIRECT(ADDRESS(ROW(FTZ_load[#Headers])+tbl_ftz[[#This Row],[Index]],MATCH(tbl_ftz[[#Headers],[收窄基点]],FTZ_load[#Headers],0),1,1,"FTZ_load"),TRUE)=0,"",INDIRECT(ADDRESS(ROW(FTZ_load[#Headers])+tbl_ftz[[#This Row],[Index]],MATCH(tbl_ftz[[#Headers],[收窄基点]],FTZ_load[#Headers],0),1,1,"FTZ_load"),TRUE)),"")</f>
        <v/>
      </c>
      <c r="M37" s="22" t="str">
        <f ca="1">IFERROR(IF(INDIRECT(ADDRESS(ROW(FTZ_load[#Headers])+tbl_ftz[[#This Row],[Index]],MATCH(tbl_ftz[[#Headers],[结构]],FTZ_load[#Headers],0),1,1,"FTZ_load"),TRUE)=0,"",INDIRECT(ADDRESS(ROW(FTZ_load[#Headers])+tbl_ftz[[#This Row],[Index]],MATCH(tbl_ftz[[#Headers],[结构]],FTZ_load[#Headers],0),1,1,"FTZ_load"),TRUE)),"")</f>
        <v/>
      </c>
      <c r="N37" s="22" t="str">
        <f ca="1">IFERROR(IF(INDIRECT(ADDRESS(ROW(FTZ_load[#Headers])+tbl_ftz[[#This Row],[Index]],MATCH(tbl_ftz[[#Headers],[主题]],FTZ_load[#Headers],0),1,1,"FTZ_load"),TRUE)=0,"",INDIRECT(ADDRESS(ROW(FTZ_load[#Headers])+tbl_ftz[[#This Row],[Index]],MATCH(tbl_ftz[[#Headers],[主题]],FTZ_load[#Headers],0),1,1,"FTZ_load"),TRUE)),"")</f>
        <v/>
      </c>
      <c r="O37" s="22" t="str">
        <f ca="1">IFERROR(IF(INDIRECT(ADDRESS(ROW(FTZ_load[#Headers])+tbl_ftz[[#This Row],[Index]],MATCH(tbl_ftz[[#Headers],[行业]],FTZ_load[#Headers],0),1,1,"FTZ_load"),TRUE)=0,"",INDIRECT(ADDRESS(ROW(FTZ_load[#Headers])+tbl_ftz[[#This Row],[Index]],MATCH(tbl_ftz[[#Headers],[行业]],FTZ_load[#Headers],0),1,1,"FTZ_load"),TRUE)),"")</f>
        <v/>
      </c>
      <c r="P37" s="22" t="str">
        <f ca="1">IFERROR(IF(INDIRECT(ADDRESS(ROW(FTZ_load[#Headers])+tbl_ftz[[#This Row],[Index]],MATCH(tbl_ftz[[#Headers],[地区]],FTZ_load[#Headers],0),1,1,"FTZ_load"),TRUE)=0,"",INDIRECT(ADDRESS(ROW(FTZ_load[#Headers])+tbl_ftz[[#This Row],[Index]],MATCH(tbl_ftz[[#Headers],[地区]],FTZ_load[#Headers],0),1,1,"FTZ_load"),TRUE)),"")</f>
        <v/>
      </c>
      <c r="Q37" s="19" t="str">
        <f ca="1">IFERROR(IF(INDIRECT(ADDRESS(ROW(FTZ_load[#Headers])+tbl_ftz[[#This Row],[Index]],MATCH(tbl_ftz[[#Headers],[BOCOM_DEAL?]],FTZ_load[#Headers],0),1,1,"FTZ_load"),TRUE)=0,"",INDIRECT(ADDRESS(ROW(FTZ_load[#Headers])+tbl_ftz[[#This Row],[Index]],MATCH(tbl_ftz[[#Headers],[BOCOM_DEAL?]],FTZ_load[#Headers],0),1,1,"FTZ_load"),TRUE)),"")</f>
        <v/>
      </c>
    </row>
    <row r="38" spans="1:17" ht="17.45" customHeight="1" x14ac:dyDescent="0.25">
      <c r="A38" s="19">
        <f>ROW()-ROW(tbl_ftz[[#Headers],[Index]])</f>
        <v>37</v>
      </c>
      <c r="B38" s="20" t="str">
        <f ca="1">IFERROR(IF(INDIRECT(ADDRESS(ROW(FTZ_load[#Headers])+tbl_ftz[[#This Row],[Index]],MATCH(tbl_ftz[[#Headers],[定价日]],FTZ_load[#Headers],0),1,1,"FTZ_load"),TRUE)=0,"",INDIRECT(ADDRESS(ROW(FTZ_load[#Headers])+tbl_ftz[[#This Row],[Index]],MATCH(tbl_ftz[[#Headers],[定价日]],FTZ_load[#Headers],0),1,1,"FTZ_load"),TRUE)),"")</f>
        <v/>
      </c>
      <c r="C3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8" s="23" t="str">
        <f ca="1">IFERROR(IF(INDIRECT(ADDRESS(ROW(FTZ_load[#Headers])+tbl_ftz[[#This Row],[Index]],MATCH(tbl_ftz[[#Headers],[发行评级]],FTZ_load[#Headers],0),1,1,"FTZ_load"),TRUE)=0,"",INDIRECT(ADDRESS(ROW(FTZ_load[#Headers])+tbl_ftz[[#This Row],[Index]],MATCH(tbl_ftz[[#Headers],[发行评级]],FTZ_load[#Headers],0),1,1,"FTZ_load"),TRUE)),"")</f>
        <v/>
      </c>
      <c r="E38" s="23" t="str">
        <f ca="1">IFERROR(IF(INDIRECT(ADDRESS(ROW(FTZ_load[#Headers])+tbl_ftz[[#This Row],[Index]],MATCH(tbl_ftz[[#Headers],[主体评级]],FTZ_load[#Headers],0),1,1,"FTZ_load"),TRUE)=0,"",INDIRECT(ADDRESS(ROW(FTZ_load[#Headers])+tbl_ftz[[#This Row],[Index]],MATCH(tbl_ftz[[#Headers],[主体评级]],FTZ_load[#Headers],0),1,1,"FTZ_load"),TRUE)),"")</f>
        <v/>
      </c>
      <c r="F38" s="23" t="str">
        <f ca="1">IFERROR(IF(INDIRECT(ADDRESS(ROW(FTZ_load[#Headers])+tbl_ftz[[#This Row],[Index]],MATCH(tbl_ftz[[#Headers],[境内主体评级]],FTZ_load[#Headers],0),1,1,"FTZ_load"),TRUE)=0,"",INDIRECT(ADDRESS(ROW(FTZ_load[#Headers])+tbl_ftz[[#This Row],[Index]],MATCH(tbl_ftz[[#Headers],[境内主体评级]],FTZ_load[#Headers],0),1,1,"FTZ_load"),TRUE)),"")</f>
        <v/>
      </c>
      <c r="G38" s="23" t="str">
        <f ca="1">IFERROR(IF(INDIRECT(ADDRESS(ROW(FTZ_load[#Headers])+tbl_ftz[[#This Row],[Index]],MATCH(tbl_ftz[[#Headers],[货币]],FTZ_load[#Headers],0),1,1,"FTZ_load"),TRUE)=0,"",INDIRECT(ADDRESS(ROW(FTZ_load[#Headers])+tbl_ftz[[#This Row],[Index]],MATCH(tbl_ftz[[#Headers],[货币]],FTZ_load[#Headers],0),1,1,"FTZ_load"),TRUE)),"")</f>
        <v/>
      </c>
      <c r="H38" s="28" t="str">
        <f ca="1">IFERROR(IF(INDIRECT(ADDRESS(ROW(FTZ_load[#Headers])+tbl_ftz[[#This Row],[Index]],MATCH(tbl_ftz[[#Headers],[发行规模(亿)]],FTZ_load[#Headers],0),1,1,"FTZ_load"),TRUE)=0,"",INDIRECT(ADDRESS(ROW(FTZ_load[#Headers])+tbl_ftz[[#This Row],[Index]],MATCH(tbl_ftz[[#Headers],[发行规模(亿)]],FTZ_load[#Headers],0),1,1,"FTZ_load"),TRUE)),"")</f>
        <v/>
      </c>
      <c r="I38" s="23" t="str">
        <f ca="1">IFERROR(IF(INDIRECT(ADDRESS(ROW(FTZ_load[#Headers])+tbl_ftz[[#This Row],[Index]],MATCH(tbl_ftz[[#Headers],[年期]],FTZ_load[#Headers],0),1,1,"FTZ_load"),TRUE)=0,"",INDIRECT(ADDRESS(ROW(FTZ_load[#Headers])+tbl_ftz[[#This Row],[Index]],MATCH(tbl_ftz[[#Headers],[年期]],FTZ_load[#Headers],0),1,1,"FTZ_load"),TRUE)),"")</f>
        <v/>
      </c>
      <c r="J38" s="23" t="str">
        <f ca="1">IFERROR(IF(INDIRECT(ADDRESS(ROW(FTZ_load[#Headers])+tbl_ftz[[#This Row],[Index]],MATCH(tbl_ftz[[#Headers],[票息]],FTZ_load[#Headers],0),1,1,"FTZ_load"),TRUE)=0,"",INDIRECT(ADDRESS(ROW(FTZ_load[#Headers])+tbl_ftz[[#This Row],[Index]],MATCH(tbl_ftz[[#Headers],[票息]],FTZ_load[#Headers],0),1,1,"FTZ_load"),TRUE)),"")</f>
        <v/>
      </c>
      <c r="K38" s="23" t="str">
        <f ca="1">IFERROR(IF(INDIRECT(ADDRESS(ROW(FTZ_load[#Headers])+tbl_ftz[[#This Row],[Index]],MATCH(tbl_ftz[[#Headers],[IPG]],FTZ_load[#Headers],0),1,1,"FTZ_load"),TRUE)=0,"",INDIRECT(ADDRESS(ROW(FTZ_load[#Headers])+tbl_ftz[[#This Row],[Index]],MATCH(tbl_ftz[[#Headers],[IPG]],FTZ_load[#Headers],0),1,1,"FTZ_load"),TRUE)),"")</f>
        <v/>
      </c>
      <c r="L38" s="23" t="str">
        <f ca="1">IFERROR(IF(INDIRECT(ADDRESS(ROW(FTZ_load[#Headers])+tbl_ftz[[#This Row],[Index]],MATCH(tbl_ftz[[#Headers],[收窄基点]],FTZ_load[#Headers],0),1,1,"FTZ_load"),TRUE)=0,"",INDIRECT(ADDRESS(ROW(FTZ_load[#Headers])+tbl_ftz[[#This Row],[Index]],MATCH(tbl_ftz[[#Headers],[收窄基点]],FTZ_load[#Headers],0),1,1,"FTZ_load"),TRUE)),"")</f>
        <v/>
      </c>
      <c r="M38" s="22" t="str">
        <f ca="1">IFERROR(IF(INDIRECT(ADDRESS(ROW(FTZ_load[#Headers])+tbl_ftz[[#This Row],[Index]],MATCH(tbl_ftz[[#Headers],[结构]],FTZ_load[#Headers],0),1,1,"FTZ_load"),TRUE)=0,"",INDIRECT(ADDRESS(ROW(FTZ_load[#Headers])+tbl_ftz[[#This Row],[Index]],MATCH(tbl_ftz[[#Headers],[结构]],FTZ_load[#Headers],0),1,1,"FTZ_load"),TRUE)),"")</f>
        <v/>
      </c>
      <c r="N38" s="22" t="str">
        <f ca="1">IFERROR(IF(INDIRECT(ADDRESS(ROW(FTZ_load[#Headers])+tbl_ftz[[#This Row],[Index]],MATCH(tbl_ftz[[#Headers],[主题]],FTZ_load[#Headers],0),1,1,"FTZ_load"),TRUE)=0,"",INDIRECT(ADDRESS(ROW(FTZ_load[#Headers])+tbl_ftz[[#This Row],[Index]],MATCH(tbl_ftz[[#Headers],[主题]],FTZ_load[#Headers],0),1,1,"FTZ_load"),TRUE)),"")</f>
        <v/>
      </c>
      <c r="O38" s="22" t="str">
        <f ca="1">IFERROR(IF(INDIRECT(ADDRESS(ROW(FTZ_load[#Headers])+tbl_ftz[[#This Row],[Index]],MATCH(tbl_ftz[[#Headers],[行业]],FTZ_load[#Headers],0),1,1,"FTZ_load"),TRUE)=0,"",INDIRECT(ADDRESS(ROW(FTZ_load[#Headers])+tbl_ftz[[#This Row],[Index]],MATCH(tbl_ftz[[#Headers],[行业]],FTZ_load[#Headers],0),1,1,"FTZ_load"),TRUE)),"")</f>
        <v/>
      </c>
      <c r="P38" s="22" t="str">
        <f ca="1">IFERROR(IF(INDIRECT(ADDRESS(ROW(FTZ_load[#Headers])+tbl_ftz[[#This Row],[Index]],MATCH(tbl_ftz[[#Headers],[地区]],FTZ_load[#Headers],0),1,1,"FTZ_load"),TRUE)=0,"",INDIRECT(ADDRESS(ROW(FTZ_load[#Headers])+tbl_ftz[[#This Row],[Index]],MATCH(tbl_ftz[[#Headers],[地区]],FTZ_load[#Headers],0),1,1,"FTZ_load"),TRUE)),"")</f>
        <v/>
      </c>
      <c r="Q38" s="19" t="str">
        <f ca="1">IFERROR(IF(INDIRECT(ADDRESS(ROW(FTZ_load[#Headers])+tbl_ftz[[#This Row],[Index]],MATCH(tbl_ftz[[#Headers],[BOCOM_DEAL?]],FTZ_load[#Headers],0),1,1,"FTZ_load"),TRUE)=0,"",INDIRECT(ADDRESS(ROW(FTZ_load[#Headers])+tbl_ftz[[#This Row],[Index]],MATCH(tbl_ftz[[#Headers],[BOCOM_DEAL?]],FTZ_load[#Headers],0),1,1,"FTZ_load"),TRUE)),"")</f>
        <v/>
      </c>
    </row>
    <row r="39" spans="1:17" ht="17.45" customHeight="1" x14ac:dyDescent="0.25">
      <c r="A39" s="19">
        <f>ROW()-ROW(tbl_ftz[[#Headers],[Index]])</f>
        <v>38</v>
      </c>
      <c r="B39" s="20" t="str">
        <f ca="1">IFERROR(IF(INDIRECT(ADDRESS(ROW(FTZ_load[#Headers])+tbl_ftz[[#This Row],[Index]],MATCH(tbl_ftz[[#Headers],[定价日]],FTZ_load[#Headers],0),1,1,"FTZ_load"),TRUE)=0,"",INDIRECT(ADDRESS(ROW(FTZ_load[#Headers])+tbl_ftz[[#This Row],[Index]],MATCH(tbl_ftz[[#Headers],[定价日]],FTZ_load[#Headers],0),1,1,"FTZ_load"),TRUE)),"")</f>
        <v/>
      </c>
      <c r="C3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39" s="23" t="str">
        <f ca="1">IFERROR(IF(INDIRECT(ADDRESS(ROW(FTZ_load[#Headers])+tbl_ftz[[#This Row],[Index]],MATCH(tbl_ftz[[#Headers],[发行评级]],FTZ_load[#Headers],0),1,1,"FTZ_load"),TRUE)=0,"",INDIRECT(ADDRESS(ROW(FTZ_load[#Headers])+tbl_ftz[[#This Row],[Index]],MATCH(tbl_ftz[[#Headers],[发行评级]],FTZ_load[#Headers],0),1,1,"FTZ_load"),TRUE)),"")</f>
        <v/>
      </c>
      <c r="E39" s="23" t="str">
        <f ca="1">IFERROR(IF(INDIRECT(ADDRESS(ROW(FTZ_load[#Headers])+tbl_ftz[[#This Row],[Index]],MATCH(tbl_ftz[[#Headers],[主体评级]],FTZ_load[#Headers],0),1,1,"FTZ_load"),TRUE)=0,"",INDIRECT(ADDRESS(ROW(FTZ_load[#Headers])+tbl_ftz[[#This Row],[Index]],MATCH(tbl_ftz[[#Headers],[主体评级]],FTZ_load[#Headers],0),1,1,"FTZ_load"),TRUE)),"")</f>
        <v/>
      </c>
      <c r="F39" s="23" t="str">
        <f ca="1">IFERROR(IF(INDIRECT(ADDRESS(ROW(FTZ_load[#Headers])+tbl_ftz[[#This Row],[Index]],MATCH(tbl_ftz[[#Headers],[境内主体评级]],FTZ_load[#Headers],0),1,1,"FTZ_load"),TRUE)=0,"",INDIRECT(ADDRESS(ROW(FTZ_load[#Headers])+tbl_ftz[[#This Row],[Index]],MATCH(tbl_ftz[[#Headers],[境内主体评级]],FTZ_load[#Headers],0),1,1,"FTZ_load"),TRUE)),"")</f>
        <v/>
      </c>
      <c r="G39" s="23" t="str">
        <f ca="1">IFERROR(IF(INDIRECT(ADDRESS(ROW(FTZ_load[#Headers])+tbl_ftz[[#This Row],[Index]],MATCH(tbl_ftz[[#Headers],[货币]],FTZ_load[#Headers],0),1,1,"FTZ_load"),TRUE)=0,"",INDIRECT(ADDRESS(ROW(FTZ_load[#Headers])+tbl_ftz[[#This Row],[Index]],MATCH(tbl_ftz[[#Headers],[货币]],FTZ_load[#Headers],0),1,1,"FTZ_load"),TRUE)),"")</f>
        <v/>
      </c>
      <c r="H39" s="28" t="str">
        <f ca="1">IFERROR(IF(INDIRECT(ADDRESS(ROW(FTZ_load[#Headers])+tbl_ftz[[#This Row],[Index]],MATCH(tbl_ftz[[#Headers],[发行规模(亿)]],FTZ_load[#Headers],0),1,1,"FTZ_load"),TRUE)=0,"",INDIRECT(ADDRESS(ROW(FTZ_load[#Headers])+tbl_ftz[[#This Row],[Index]],MATCH(tbl_ftz[[#Headers],[发行规模(亿)]],FTZ_load[#Headers],0),1,1,"FTZ_load"),TRUE)),"")</f>
        <v/>
      </c>
      <c r="I39" s="23" t="str">
        <f ca="1">IFERROR(IF(INDIRECT(ADDRESS(ROW(FTZ_load[#Headers])+tbl_ftz[[#This Row],[Index]],MATCH(tbl_ftz[[#Headers],[年期]],FTZ_load[#Headers],0),1,1,"FTZ_load"),TRUE)=0,"",INDIRECT(ADDRESS(ROW(FTZ_load[#Headers])+tbl_ftz[[#This Row],[Index]],MATCH(tbl_ftz[[#Headers],[年期]],FTZ_load[#Headers],0),1,1,"FTZ_load"),TRUE)),"")</f>
        <v/>
      </c>
      <c r="J39" s="23" t="str">
        <f ca="1">IFERROR(IF(INDIRECT(ADDRESS(ROW(FTZ_load[#Headers])+tbl_ftz[[#This Row],[Index]],MATCH(tbl_ftz[[#Headers],[票息]],FTZ_load[#Headers],0),1,1,"FTZ_load"),TRUE)=0,"",INDIRECT(ADDRESS(ROW(FTZ_load[#Headers])+tbl_ftz[[#This Row],[Index]],MATCH(tbl_ftz[[#Headers],[票息]],FTZ_load[#Headers],0),1,1,"FTZ_load"),TRUE)),"")</f>
        <v/>
      </c>
      <c r="K39" s="23" t="str">
        <f ca="1">IFERROR(IF(INDIRECT(ADDRESS(ROW(FTZ_load[#Headers])+tbl_ftz[[#This Row],[Index]],MATCH(tbl_ftz[[#Headers],[IPG]],FTZ_load[#Headers],0),1,1,"FTZ_load"),TRUE)=0,"",INDIRECT(ADDRESS(ROW(FTZ_load[#Headers])+tbl_ftz[[#This Row],[Index]],MATCH(tbl_ftz[[#Headers],[IPG]],FTZ_load[#Headers],0),1,1,"FTZ_load"),TRUE)),"")</f>
        <v/>
      </c>
      <c r="L39" s="23" t="str">
        <f ca="1">IFERROR(IF(INDIRECT(ADDRESS(ROW(FTZ_load[#Headers])+tbl_ftz[[#This Row],[Index]],MATCH(tbl_ftz[[#Headers],[收窄基点]],FTZ_load[#Headers],0),1,1,"FTZ_load"),TRUE)=0,"",INDIRECT(ADDRESS(ROW(FTZ_load[#Headers])+tbl_ftz[[#This Row],[Index]],MATCH(tbl_ftz[[#Headers],[收窄基点]],FTZ_load[#Headers],0),1,1,"FTZ_load"),TRUE)),"")</f>
        <v/>
      </c>
      <c r="M39" s="22" t="str">
        <f ca="1">IFERROR(IF(INDIRECT(ADDRESS(ROW(FTZ_load[#Headers])+tbl_ftz[[#This Row],[Index]],MATCH(tbl_ftz[[#Headers],[结构]],FTZ_load[#Headers],0),1,1,"FTZ_load"),TRUE)=0,"",INDIRECT(ADDRESS(ROW(FTZ_load[#Headers])+tbl_ftz[[#This Row],[Index]],MATCH(tbl_ftz[[#Headers],[结构]],FTZ_load[#Headers],0),1,1,"FTZ_load"),TRUE)),"")</f>
        <v/>
      </c>
      <c r="N39" s="22" t="str">
        <f ca="1">IFERROR(IF(INDIRECT(ADDRESS(ROW(FTZ_load[#Headers])+tbl_ftz[[#This Row],[Index]],MATCH(tbl_ftz[[#Headers],[主题]],FTZ_load[#Headers],0),1,1,"FTZ_load"),TRUE)=0,"",INDIRECT(ADDRESS(ROW(FTZ_load[#Headers])+tbl_ftz[[#This Row],[Index]],MATCH(tbl_ftz[[#Headers],[主题]],FTZ_load[#Headers],0),1,1,"FTZ_load"),TRUE)),"")</f>
        <v/>
      </c>
      <c r="O39" s="22" t="str">
        <f ca="1">IFERROR(IF(INDIRECT(ADDRESS(ROW(FTZ_load[#Headers])+tbl_ftz[[#This Row],[Index]],MATCH(tbl_ftz[[#Headers],[行业]],FTZ_load[#Headers],0),1,1,"FTZ_load"),TRUE)=0,"",INDIRECT(ADDRESS(ROW(FTZ_load[#Headers])+tbl_ftz[[#This Row],[Index]],MATCH(tbl_ftz[[#Headers],[行业]],FTZ_load[#Headers],0),1,1,"FTZ_load"),TRUE)),"")</f>
        <v/>
      </c>
      <c r="P39" s="22" t="str">
        <f ca="1">IFERROR(IF(INDIRECT(ADDRESS(ROW(FTZ_load[#Headers])+tbl_ftz[[#This Row],[Index]],MATCH(tbl_ftz[[#Headers],[地区]],FTZ_load[#Headers],0),1,1,"FTZ_load"),TRUE)=0,"",INDIRECT(ADDRESS(ROW(FTZ_load[#Headers])+tbl_ftz[[#This Row],[Index]],MATCH(tbl_ftz[[#Headers],[地区]],FTZ_load[#Headers],0),1,1,"FTZ_load"),TRUE)),"")</f>
        <v/>
      </c>
      <c r="Q39" s="19" t="str">
        <f ca="1">IFERROR(IF(INDIRECT(ADDRESS(ROW(FTZ_load[#Headers])+tbl_ftz[[#This Row],[Index]],MATCH(tbl_ftz[[#Headers],[BOCOM_DEAL?]],FTZ_load[#Headers],0),1,1,"FTZ_load"),TRUE)=0,"",INDIRECT(ADDRESS(ROW(FTZ_load[#Headers])+tbl_ftz[[#This Row],[Index]],MATCH(tbl_ftz[[#Headers],[BOCOM_DEAL?]],FTZ_load[#Headers],0),1,1,"FTZ_load"),TRUE)),"")</f>
        <v/>
      </c>
    </row>
    <row r="40" spans="1:17" ht="17.45" customHeight="1" x14ac:dyDescent="0.25">
      <c r="A40" s="19">
        <f>ROW()-ROW(tbl_ftz[[#Headers],[Index]])</f>
        <v>39</v>
      </c>
      <c r="B40" s="20" t="str">
        <f ca="1">IFERROR(IF(INDIRECT(ADDRESS(ROW(FTZ_load[#Headers])+tbl_ftz[[#This Row],[Index]],MATCH(tbl_ftz[[#Headers],[定价日]],FTZ_load[#Headers],0),1,1,"FTZ_load"),TRUE)=0,"",INDIRECT(ADDRESS(ROW(FTZ_load[#Headers])+tbl_ftz[[#This Row],[Index]],MATCH(tbl_ftz[[#Headers],[定价日]],FTZ_load[#Headers],0),1,1,"FTZ_load"),TRUE)),"")</f>
        <v/>
      </c>
      <c r="C4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0" s="23" t="str">
        <f ca="1">IFERROR(IF(INDIRECT(ADDRESS(ROW(FTZ_load[#Headers])+tbl_ftz[[#This Row],[Index]],MATCH(tbl_ftz[[#Headers],[发行评级]],FTZ_load[#Headers],0),1,1,"FTZ_load"),TRUE)=0,"",INDIRECT(ADDRESS(ROW(FTZ_load[#Headers])+tbl_ftz[[#This Row],[Index]],MATCH(tbl_ftz[[#Headers],[发行评级]],FTZ_load[#Headers],0),1,1,"FTZ_load"),TRUE)),"")</f>
        <v/>
      </c>
      <c r="E40" s="23" t="str">
        <f ca="1">IFERROR(IF(INDIRECT(ADDRESS(ROW(FTZ_load[#Headers])+tbl_ftz[[#This Row],[Index]],MATCH(tbl_ftz[[#Headers],[主体评级]],FTZ_load[#Headers],0),1,1,"FTZ_load"),TRUE)=0,"",INDIRECT(ADDRESS(ROW(FTZ_load[#Headers])+tbl_ftz[[#This Row],[Index]],MATCH(tbl_ftz[[#Headers],[主体评级]],FTZ_load[#Headers],0),1,1,"FTZ_load"),TRUE)),"")</f>
        <v/>
      </c>
      <c r="F40" s="23" t="str">
        <f ca="1">IFERROR(IF(INDIRECT(ADDRESS(ROW(FTZ_load[#Headers])+tbl_ftz[[#This Row],[Index]],MATCH(tbl_ftz[[#Headers],[境内主体评级]],FTZ_load[#Headers],0),1,1,"FTZ_load"),TRUE)=0,"",INDIRECT(ADDRESS(ROW(FTZ_load[#Headers])+tbl_ftz[[#This Row],[Index]],MATCH(tbl_ftz[[#Headers],[境内主体评级]],FTZ_load[#Headers],0),1,1,"FTZ_load"),TRUE)),"")</f>
        <v/>
      </c>
      <c r="G40" s="23" t="str">
        <f ca="1">IFERROR(IF(INDIRECT(ADDRESS(ROW(FTZ_load[#Headers])+tbl_ftz[[#This Row],[Index]],MATCH(tbl_ftz[[#Headers],[货币]],FTZ_load[#Headers],0),1,1,"FTZ_load"),TRUE)=0,"",INDIRECT(ADDRESS(ROW(FTZ_load[#Headers])+tbl_ftz[[#This Row],[Index]],MATCH(tbl_ftz[[#Headers],[货币]],FTZ_load[#Headers],0),1,1,"FTZ_load"),TRUE)),"")</f>
        <v/>
      </c>
      <c r="H40" s="28" t="str">
        <f ca="1">IFERROR(IF(INDIRECT(ADDRESS(ROW(FTZ_load[#Headers])+tbl_ftz[[#This Row],[Index]],MATCH(tbl_ftz[[#Headers],[发行规模(亿)]],FTZ_load[#Headers],0),1,1,"FTZ_load"),TRUE)=0,"",INDIRECT(ADDRESS(ROW(FTZ_load[#Headers])+tbl_ftz[[#This Row],[Index]],MATCH(tbl_ftz[[#Headers],[发行规模(亿)]],FTZ_load[#Headers],0),1,1,"FTZ_load"),TRUE)),"")</f>
        <v/>
      </c>
      <c r="I40" s="23" t="str">
        <f ca="1">IFERROR(IF(INDIRECT(ADDRESS(ROW(FTZ_load[#Headers])+tbl_ftz[[#This Row],[Index]],MATCH(tbl_ftz[[#Headers],[年期]],FTZ_load[#Headers],0),1,1,"FTZ_load"),TRUE)=0,"",INDIRECT(ADDRESS(ROW(FTZ_load[#Headers])+tbl_ftz[[#This Row],[Index]],MATCH(tbl_ftz[[#Headers],[年期]],FTZ_load[#Headers],0),1,1,"FTZ_load"),TRUE)),"")</f>
        <v/>
      </c>
      <c r="J40" s="23" t="str">
        <f ca="1">IFERROR(IF(INDIRECT(ADDRESS(ROW(FTZ_load[#Headers])+tbl_ftz[[#This Row],[Index]],MATCH(tbl_ftz[[#Headers],[票息]],FTZ_load[#Headers],0),1,1,"FTZ_load"),TRUE)=0,"",INDIRECT(ADDRESS(ROW(FTZ_load[#Headers])+tbl_ftz[[#This Row],[Index]],MATCH(tbl_ftz[[#Headers],[票息]],FTZ_load[#Headers],0),1,1,"FTZ_load"),TRUE)),"")</f>
        <v/>
      </c>
      <c r="K40" s="23" t="str">
        <f ca="1">IFERROR(IF(INDIRECT(ADDRESS(ROW(FTZ_load[#Headers])+tbl_ftz[[#This Row],[Index]],MATCH(tbl_ftz[[#Headers],[IPG]],FTZ_load[#Headers],0),1,1,"FTZ_load"),TRUE)=0,"",INDIRECT(ADDRESS(ROW(FTZ_load[#Headers])+tbl_ftz[[#This Row],[Index]],MATCH(tbl_ftz[[#Headers],[IPG]],FTZ_load[#Headers],0),1,1,"FTZ_load"),TRUE)),"")</f>
        <v/>
      </c>
      <c r="L40" s="23" t="str">
        <f ca="1">IFERROR(IF(INDIRECT(ADDRESS(ROW(FTZ_load[#Headers])+tbl_ftz[[#This Row],[Index]],MATCH(tbl_ftz[[#Headers],[收窄基点]],FTZ_load[#Headers],0),1,1,"FTZ_load"),TRUE)=0,"",INDIRECT(ADDRESS(ROW(FTZ_load[#Headers])+tbl_ftz[[#This Row],[Index]],MATCH(tbl_ftz[[#Headers],[收窄基点]],FTZ_load[#Headers],0),1,1,"FTZ_load"),TRUE)),"")</f>
        <v/>
      </c>
      <c r="M40" s="22" t="str">
        <f ca="1">IFERROR(IF(INDIRECT(ADDRESS(ROW(FTZ_load[#Headers])+tbl_ftz[[#This Row],[Index]],MATCH(tbl_ftz[[#Headers],[结构]],FTZ_load[#Headers],0),1,1,"FTZ_load"),TRUE)=0,"",INDIRECT(ADDRESS(ROW(FTZ_load[#Headers])+tbl_ftz[[#This Row],[Index]],MATCH(tbl_ftz[[#Headers],[结构]],FTZ_load[#Headers],0),1,1,"FTZ_load"),TRUE)),"")</f>
        <v/>
      </c>
      <c r="N40" s="22" t="str">
        <f ca="1">IFERROR(IF(INDIRECT(ADDRESS(ROW(FTZ_load[#Headers])+tbl_ftz[[#This Row],[Index]],MATCH(tbl_ftz[[#Headers],[主题]],FTZ_load[#Headers],0),1,1,"FTZ_load"),TRUE)=0,"",INDIRECT(ADDRESS(ROW(FTZ_load[#Headers])+tbl_ftz[[#This Row],[Index]],MATCH(tbl_ftz[[#Headers],[主题]],FTZ_load[#Headers],0),1,1,"FTZ_load"),TRUE)),"")</f>
        <v/>
      </c>
      <c r="O40" s="22" t="str">
        <f ca="1">IFERROR(IF(INDIRECT(ADDRESS(ROW(FTZ_load[#Headers])+tbl_ftz[[#This Row],[Index]],MATCH(tbl_ftz[[#Headers],[行业]],FTZ_load[#Headers],0),1,1,"FTZ_load"),TRUE)=0,"",INDIRECT(ADDRESS(ROW(FTZ_load[#Headers])+tbl_ftz[[#This Row],[Index]],MATCH(tbl_ftz[[#Headers],[行业]],FTZ_load[#Headers],0),1,1,"FTZ_load"),TRUE)),"")</f>
        <v/>
      </c>
      <c r="P40" s="22" t="str">
        <f ca="1">IFERROR(IF(INDIRECT(ADDRESS(ROW(FTZ_load[#Headers])+tbl_ftz[[#This Row],[Index]],MATCH(tbl_ftz[[#Headers],[地区]],FTZ_load[#Headers],0),1,1,"FTZ_load"),TRUE)=0,"",INDIRECT(ADDRESS(ROW(FTZ_load[#Headers])+tbl_ftz[[#This Row],[Index]],MATCH(tbl_ftz[[#Headers],[地区]],FTZ_load[#Headers],0),1,1,"FTZ_load"),TRUE)),"")</f>
        <v/>
      </c>
      <c r="Q40" s="19" t="str">
        <f ca="1">IFERROR(IF(INDIRECT(ADDRESS(ROW(FTZ_load[#Headers])+tbl_ftz[[#This Row],[Index]],MATCH(tbl_ftz[[#Headers],[BOCOM_DEAL?]],FTZ_load[#Headers],0),1,1,"FTZ_load"),TRUE)=0,"",INDIRECT(ADDRESS(ROW(FTZ_load[#Headers])+tbl_ftz[[#This Row],[Index]],MATCH(tbl_ftz[[#Headers],[BOCOM_DEAL?]],FTZ_load[#Headers],0),1,1,"FTZ_load"),TRUE)),"")</f>
        <v/>
      </c>
    </row>
    <row r="41" spans="1:17" ht="17.45" customHeight="1" x14ac:dyDescent="0.25">
      <c r="A41" s="19">
        <f>ROW()-ROW(tbl_ftz[[#Headers],[Index]])</f>
        <v>40</v>
      </c>
      <c r="B41" s="20" t="str">
        <f ca="1">IFERROR(IF(INDIRECT(ADDRESS(ROW(FTZ_load[#Headers])+tbl_ftz[[#This Row],[Index]],MATCH(tbl_ftz[[#Headers],[定价日]],FTZ_load[#Headers],0),1,1,"FTZ_load"),TRUE)=0,"",INDIRECT(ADDRESS(ROW(FTZ_load[#Headers])+tbl_ftz[[#This Row],[Index]],MATCH(tbl_ftz[[#Headers],[定价日]],FTZ_load[#Headers],0),1,1,"FTZ_load"),TRUE)),"")</f>
        <v/>
      </c>
      <c r="C4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1" s="23" t="str">
        <f ca="1">IFERROR(IF(INDIRECT(ADDRESS(ROW(FTZ_load[#Headers])+tbl_ftz[[#This Row],[Index]],MATCH(tbl_ftz[[#Headers],[发行评级]],FTZ_load[#Headers],0),1,1,"FTZ_load"),TRUE)=0,"",INDIRECT(ADDRESS(ROW(FTZ_load[#Headers])+tbl_ftz[[#This Row],[Index]],MATCH(tbl_ftz[[#Headers],[发行评级]],FTZ_load[#Headers],0),1,1,"FTZ_load"),TRUE)),"")</f>
        <v/>
      </c>
      <c r="E41" s="23" t="str">
        <f ca="1">IFERROR(IF(INDIRECT(ADDRESS(ROW(FTZ_load[#Headers])+tbl_ftz[[#This Row],[Index]],MATCH(tbl_ftz[[#Headers],[主体评级]],FTZ_load[#Headers],0),1,1,"FTZ_load"),TRUE)=0,"",INDIRECT(ADDRESS(ROW(FTZ_load[#Headers])+tbl_ftz[[#This Row],[Index]],MATCH(tbl_ftz[[#Headers],[主体评级]],FTZ_load[#Headers],0),1,1,"FTZ_load"),TRUE)),"")</f>
        <v/>
      </c>
      <c r="F41" s="23" t="str">
        <f ca="1">IFERROR(IF(INDIRECT(ADDRESS(ROW(FTZ_load[#Headers])+tbl_ftz[[#This Row],[Index]],MATCH(tbl_ftz[[#Headers],[境内主体评级]],FTZ_load[#Headers],0),1,1,"FTZ_load"),TRUE)=0,"",INDIRECT(ADDRESS(ROW(FTZ_load[#Headers])+tbl_ftz[[#This Row],[Index]],MATCH(tbl_ftz[[#Headers],[境内主体评级]],FTZ_load[#Headers],0),1,1,"FTZ_load"),TRUE)),"")</f>
        <v/>
      </c>
      <c r="G41" s="23" t="str">
        <f ca="1">IFERROR(IF(INDIRECT(ADDRESS(ROW(FTZ_load[#Headers])+tbl_ftz[[#This Row],[Index]],MATCH(tbl_ftz[[#Headers],[货币]],FTZ_load[#Headers],0),1,1,"FTZ_load"),TRUE)=0,"",INDIRECT(ADDRESS(ROW(FTZ_load[#Headers])+tbl_ftz[[#This Row],[Index]],MATCH(tbl_ftz[[#Headers],[货币]],FTZ_load[#Headers],0),1,1,"FTZ_load"),TRUE)),"")</f>
        <v/>
      </c>
      <c r="H41" s="28" t="str">
        <f ca="1">IFERROR(IF(INDIRECT(ADDRESS(ROW(FTZ_load[#Headers])+tbl_ftz[[#This Row],[Index]],MATCH(tbl_ftz[[#Headers],[发行规模(亿)]],FTZ_load[#Headers],0),1,1,"FTZ_load"),TRUE)=0,"",INDIRECT(ADDRESS(ROW(FTZ_load[#Headers])+tbl_ftz[[#This Row],[Index]],MATCH(tbl_ftz[[#Headers],[发行规模(亿)]],FTZ_load[#Headers],0),1,1,"FTZ_load"),TRUE)),"")</f>
        <v/>
      </c>
      <c r="I41" s="23" t="str">
        <f ca="1">IFERROR(IF(INDIRECT(ADDRESS(ROW(FTZ_load[#Headers])+tbl_ftz[[#This Row],[Index]],MATCH(tbl_ftz[[#Headers],[年期]],FTZ_load[#Headers],0),1,1,"FTZ_load"),TRUE)=0,"",INDIRECT(ADDRESS(ROW(FTZ_load[#Headers])+tbl_ftz[[#This Row],[Index]],MATCH(tbl_ftz[[#Headers],[年期]],FTZ_load[#Headers],0),1,1,"FTZ_load"),TRUE)),"")</f>
        <v/>
      </c>
      <c r="J41" s="23" t="str">
        <f ca="1">IFERROR(IF(INDIRECT(ADDRESS(ROW(FTZ_load[#Headers])+tbl_ftz[[#This Row],[Index]],MATCH(tbl_ftz[[#Headers],[票息]],FTZ_load[#Headers],0),1,1,"FTZ_load"),TRUE)=0,"",INDIRECT(ADDRESS(ROW(FTZ_load[#Headers])+tbl_ftz[[#This Row],[Index]],MATCH(tbl_ftz[[#Headers],[票息]],FTZ_load[#Headers],0),1,1,"FTZ_load"),TRUE)),"")</f>
        <v/>
      </c>
      <c r="K41" s="23" t="str">
        <f ca="1">IFERROR(IF(INDIRECT(ADDRESS(ROW(FTZ_load[#Headers])+tbl_ftz[[#This Row],[Index]],MATCH(tbl_ftz[[#Headers],[IPG]],FTZ_load[#Headers],0),1,1,"FTZ_load"),TRUE)=0,"",INDIRECT(ADDRESS(ROW(FTZ_load[#Headers])+tbl_ftz[[#This Row],[Index]],MATCH(tbl_ftz[[#Headers],[IPG]],FTZ_load[#Headers],0),1,1,"FTZ_load"),TRUE)),"")</f>
        <v/>
      </c>
      <c r="L41" s="23" t="str">
        <f ca="1">IFERROR(IF(INDIRECT(ADDRESS(ROW(FTZ_load[#Headers])+tbl_ftz[[#This Row],[Index]],MATCH(tbl_ftz[[#Headers],[收窄基点]],FTZ_load[#Headers],0),1,1,"FTZ_load"),TRUE)=0,"",INDIRECT(ADDRESS(ROW(FTZ_load[#Headers])+tbl_ftz[[#This Row],[Index]],MATCH(tbl_ftz[[#Headers],[收窄基点]],FTZ_load[#Headers],0),1,1,"FTZ_load"),TRUE)),"")</f>
        <v/>
      </c>
      <c r="M41" s="22" t="str">
        <f ca="1">IFERROR(IF(INDIRECT(ADDRESS(ROW(FTZ_load[#Headers])+tbl_ftz[[#This Row],[Index]],MATCH(tbl_ftz[[#Headers],[结构]],FTZ_load[#Headers],0),1,1,"FTZ_load"),TRUE)=0,"",INDIRECT(ADDRESS(ROW(FTZ_load[#Headers])+tbl_ftz[[#This Row],[Index]],MATCH(tbl_ftz[[#Headers],[结构]],FTZ_load[#Headers],0),1,1,"FTZ_load"),TRUE)),"")</f>
        <v/>
      </c>
      <c r="N41" s="22" t="str">
        <f ca="1">IFERROR(IF(INDIRECT(ADDRESS(ROW(FTZ_load[#Headers])+tbl_ftz[[#This Row],[Index]],MATCH(tbl_ftz[[#Headers],[主题]],FTZ_load[#Headers],0),1,1,"FTZ_load"),TRUE)=0,"",INDIRECT(ADDRESS(ROW(FTZ_load[#Headers])+tbl_ftz[[#This Row],[Index]],MATCH(tbl_ftz[[#Headers],[主题]],FTZ_load[#Headers],0),1,1,"FTZ_load"),TRUE)),"")</f>
        <v/>
      </c>
      <c r="O41" s="22" t="str">
        <f ca="1">IFERROR(IF(INDIRECT(ADDRESS(ROW(FTZ_load[#Headers])+tbl_ftz[[#This Row],[Index]],MATCH(tbl_ftz[[#Headers],[行业]],FTZ_load[#Headers],0),1,1,"FTZ_load"),TRUE)=0,"",INDIRECT(ADDRESS(ROW(FTZ_load[#Headers])+tbl_ftz[[#This Row],[Index]],MATCH(tbl_ftz[[#Headers],[行业]],FTZ_load[#Headers],0),1,1,"FTZ_load"),TRUE)),"")</f>
        <v/>
      </c>
      <c r="P41" s="22" t="str">
        <f ca="1">IFERROR(IF(INDIRECT(ADDRESS(ROW(FTZ_load[#Headers])+tbl_ftz[[#This Row],[Index]],MATCH(tbl_ftz[[#Headers],[地区]],FTZ_load[#Headers],0),1,1,"FTZ_load"),TRUE)=0,"",INDIRECT(ADDRESS(ROW(FTZ_load[#Headers])+tbl_ftz[[#This Row],[Index]],MATCH(tbl_ftz[[#Headers],[地区]],FTZ_load[#Headers],0),1,1,"FTZ_load"),TRUE)),"")</f>
        <v/>
      </c>
      <c r="Q41" s="19" t="str">
        <f ca="1">IFERROR(IF(INDIRECT(ADDRESS(ROW(FTZ_load[#Headers])+tbl_ftz[[#This Row],[Index]],MATCH(tbl_ftz[[#Headers],[BOCOM_DEAL?]],FTZ_load[#Headers],0),1,1,"FTZ_load"),TRUE)=0,"",INDIRECT(ADDRESS(ROW(FTZ_load[#Headers])+tbl_ftz[[#This Row],[Index]],MATCH(tbl_ftz[[#Headers],[BOCOM_DEAL?]],FTZ_load[#Headers],0),1,1,"FTZ_load"),TRUE)),"")</f>
        <v/>
      </c>
    </row>
    <row r="42" spans="1:17" ht="17.45" customHeight="1" x14ac:dyDescent="0.25">
      <c r="A42" s="19">
        <f>ROW()-ROW(tbl_ftz[[#Headers],[Index]])</f>
        <v>41</v>
      </c>
      <c r="B42" s="20" t="str">
        <f ca="1">IFERROR(IF(INDIRECT(ADDRESS(ROW(FTZ_load[#Headers])+tbl_ftz[[#This Row],[Index]],MATCH(tbl_ftz[[#Headers],[定价日]],FTZ_load[#Headers],0),1,1,"FTZ_load"),TRUE)=0,"",INDIRECT(ADDRESS(ROW(FTZ_load[#Headers])+tbl_ftz[[#This Row],[Index]],MATCH(tbl_ftz[[#Headers],[定价日]],FTZ_load[#Headers],0),1,1,"FTZ_load"),TRUE)),"")</f>
        <v/>
      </c>
      <c r="C4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2" s="23" t="str">
        <f ca="1">IFERROR(IF(INDIRECT(ADDRESS(ROW(FTZ_load[#Headers])+tbl_ftz[[#This Row],[Index]],MATCH(tbl_ftz[[#Headers],[发行评级]],FTZ_load[#Headers],0),1,1,"FTZ_load"),TRUE)=0,"",INDIRECT(ADDRESS(ROW(FTZ_load[#Headers])+tbl_ftz[[#This Row],[Index]],MATCH(tbl_ftz[[#Headers],[发行评级]],FTZ_load[#Headers],0),1,1,"FTZ_load"),TRUE)),"")</f>
        <v/>
      </c>
      <c r="E42" s="23" t="str">
        <f ca="1">IFERROR(IF(INDIRECT(ADDRESS(ROW(FTZ_load[#Headers])+tbl_ftz[[#This Row],[Index]],MATCH(tbl_ftz[[#Headers],[主体评级]],FTZ_load[#Headers],0),1,1,"FTZ_load"),TRUE)=0,"",INDIRECT(ADDRESS(ROW(FTZ_load[#Headers])+tbl_ftz[[#This Row],[Index]],MATCH(tbl_ftz[[#Headers],[主体评级]],FTZ_load[#Headers],0),1,1,"FTZ_load"),TRUE)),"")</f>
        <v/>
      </c>
      <c r="F42" s="23" t="str">
        <f ca="1">IFERROR(IF(INDIRECT(ADDRESS(ROW(FTZ_load[#Headers])+tbl_ftz[[#This Row],[Index]],MATCH(tbl_ftz[[#Headers],[境内主体评级]],FTZ_load[#Headers],0),1,1,"FTZ_load"),TRUE)=0,"",INDIRECT(ADDRESS(ROW(FTZ_load[#Headers])+tbl_ftz[[#This Row],[Index]],MATCH(tbl_ftz[[#Headers],[境内主体评级]],FTZ_load[#Headers],0),1,1,"FTZ_load"),TRUE)),"")</f>
        <v/>
      </c>
      <c r="G42" s="23" t="str">
        <f ca="1">IFERROR(IF(INDIRECT(ADDRESS(ROW(FTZ_load[#Headers])+tbl_ftz[[#This Row],[Index]],MATCH(tbl_ftz[[#Headers],[货币]],FTZ_load[#Headers],0),1,1,"FTZ_load"),TRUE)=0,"",INDIRECT(ADDRESS(ROW(FTZ_load[#Headers])+tbl_ftz[[#This Row],[Index]],MATCH(tbl_ftz[[#Headers],[货币]],FTZ_load[#Headers],0),1,1,"FTZ_load"),TRUE)),"")</f>
        <v/>
      </c>
      <c r="H42" s="28" t="str">
        <f ca="1">IFERROR(IF(INDIRECT(ADDRESS(ROW(FTZ_load[#Headers])+tbl_ftz[[#This Row],[Index]],MATCH(tbl_ftz[[#Headers],[发行规模(亿)]],FTZ_load[#Headers],0),1,1,"FTZ_load"),TRUE)=0,"",INDIRECT(ADDRESS(ROW(FTZ_load[#Headers])+tbl_ftz[[#This Row],[Index]],MATCH(tbl_ftz[[#Headers],[发行规模(亿)]],FTZ_load[#Headers],0),1,1,"FTZ_load"),TRUE)),"")</f>
        <v/>
      </c>
      <c r="I42" s="23" t="str">
        <f ca="1">IFERROR(IF(INDIRECT(ADDRESS(ROW(FTZ_load[#Headers])+tbl_ftz[[#This Row],[Index]],MATCH(tbl_ftz[[#Headers],[年期]],FTZ_load[#Headers],0),1,1,"FTZ_load"),TRUE)=0,"",INDIRECT(ADDRESS(ROW(FTZ_load[#Headers])+tbl_ftz[[#This Row],[Index]],MATCH(tbl_ftz[[#Headers],[年期]],FTZ_load[#Headers],0),1,1,"FTZ_load"),TRUE)),"")</f>
        <v/>
      </c>
      <c r="J42" s="23" t="str">
        <f ca="1">IFERROR(IF(INDIRECT(ADDRESS(ROW(FTZ_load[#Headers])+tbl_ftz[[#This Row],[Index]],MATCH(tbl_ftz[[#Headers],[票息]],FTZ_load[#Headers],0),1,1,"FTZ_load"),TRUE)=0,"",INDIRECT(ADDRESS(ROW(FTZ_load[#Headers])+tbl_ftz[[#This Row],[Index]],MATCH(tbl_ftz[[#Headers],[票息]],FTZ_load[#Headers],0),1,1,"FTZ_load"),TRUE)),"")</f>
        <v/>
      </c>
      <c r="K42" s="23" t="str">
        <f ca="1">IFERROR(IF(INDIRECT(ADDRESS(ROW(FTZ_load[#Headers])+tbl_ftz[[#This Row],[Index]],MATCH(tbl_ftz[[#Headers],[IPG]],FTZ_load[#Headers],0),1,1,"FTZ_load"),TRUE)=0,"",INDIRECT(ADDRESS(ROW(FTZ_load[#Headers])+tbl_ftz[[#This Row],[Index]],MATCH(tbl_ftz[[#Headers],[IPG]],FTZ_load[#Headers],0),1,1,"FTZ_load"),TRUE)),"")</f>
        <v/>
      </c>
      <c r="L42" s="23" t="str">
        <f ca="1">IFERROR(IF(INDIRECT(ADDRESS(ROW(FTZ_load[#Headers])+tbl_ftz[[#This Row],[Index]],MATCH(tbl_ftz[[#Headers],[收窄基点]],FTZ_load[#Headers],0),1,1,"FTZ_load"),TRUE)=0,"",INDIRECT(ADDRESS(ROW(FTZ_load[#Headers])+tbl_ftz[[#This Row],[Index]],MATCH(tbl_ftz[[#Headers],[收窄基点]],FTZ_load[#Headers],0),1,1,"FTZ_load"),TRUE)),"")</f>
        <v/>
      </c>
      <c r="M42" s="22" t="str">
        <f ca="1">IFERROR(IF(INDIRECT(ADDRESS(ROW(FTZ_load[#Headers])+tbl_ftz[[#This Row],[Index]],MATCH(tbl_ftz[[#Headers],[结构]],FTZ_load[#Headers],0),1,1,"FTZ_load"),TRUE)=0,"",INDIRECT(ADDRESS(ROW(FTZ_load[#Headers])+tbl_ftz[[#This Row],[Index]],MATCH(tbl_ftz[[#Headers],[结构]],FTZ_load[#Headers],0),1,1,"FTZ_load"),TRUE)),"")</f>
        <v/>
      </c>
      <c r="N42" s="22" t="str">
        <f ca="1">IFERROR(IF(INDIRECT(ADDRESS(ROW(FTZ_load[#Headers])+tbl_ftz[[#This Row],[Index]],MATCH(tbl_ftz[[#Headers],[主题]],FTZ_load[#Headers],0),1,1,"FTZ_load"),TRUE)=0,"",INDIRECT(ADDRESS(ROW(FTZ_load[#Headers])+tbl_ftz[[#This Row],[Index]],MATCH(tbl_ftz[[#Headers],[主题]],FTZ_load[#Headers],0),1,1,"FTZ_load"),TRUE)),"")</f>
        <v/>
      </c>
      <c r="O42" s="22" t="str">
        <f ca="1">IFERROR(IF(INDIRECT(ADDRESS(ROW(FTZ_load[#Headers])+tbl_ftz[[#This Row],[Index]],MATCH(tbl_ftz[[#Headers],[行业]],FTZ_load[#Headers],0),1,1,"FTZ_load"),TRUE)=0,"",INDIRECT(ADDRESS(ROW(FTZ_load[#Headers])+tbl_ftz[[#This Row],[Index]],MATCH(tbl_ftz[[#Headers],[行业]],FTZ_load[#Headers],0),1,1,"FTZ_load"),TRUE)),"")</f>
        <v/>
      </c>
      <c r="P42" s="22" t="str">
        <f ca="1">IFERROR(IF(INDIRECT(ADDRESS(ROW(FTZ_load[#Headers])+tbl_ftz[[#This Row],[Index]],MATCH(tbl_ftz[[#Headers],[地区]],FTZ_load[#Headers],0),1,1,"FTZ_load"),TRUE)=0,"",INDIRECT(ADDRESS(ROW(FTZ_load[#Headers])+tbl_ftz[[#This Row],[Index]],MATCH(tbl_ftz[[#Headers],[地区]],FTZ_load[#Headers],0),1,1,"FTZ_load"),TRUE)),"")</f>
        <v/>
      </c>
      <c r="Q42" s="19" t="str">
        <f ca="1">IFERROR(IF(INDIRECT(ADDRESS(ROW(FTZ_load[#Headers])+tbl_ftz[[#This Row],[Index]],MATCH(tbl_ftz[[#Headers],[BOCOM_DEAL?]],FTZ_load[#Headers],0),1,1,"FTZ_load"),TRUE)=0,"",INDIRECT(ADDRESS(ROW(FTZ_load[#Headers])+tbl_ftz[[#This Row],[Index]],MATCH(tbl_ftz[[#Headers],[BOCOM_DEAL?]],FTZ_load[#Headers],0),1,1,"FTZ_load"),TRUE)),"")</f>
        <v/>
      </c>
    </row>
    <row r="43" spans="1:17" ht="17.45" customHeight="1" x14ac:dyDescent="0.25">
      <c r="A43" s="19">
        <f>ROW()-ROW(tbl_ftz[[#Headers],[Index]])</f>
        <v>42</v>
      </c>
      <c r="B43" s="20" t="str">
        <f ca="1">IFERROR(IF(INDIRECT(ADDRESS(ROW(FTZ_load[#Headers])+tbl_ftz[[#This Row],[Index]],MATCH(tbl_ftz[[#Headers],[定价日]],FTZ_load[#Headers],0),1,1,"FTZ_load"),TRUE)=0,"",INDIRECT(ADDRESS(ROW(FTZ_load[#Headers])+tbl_ftz[[#This Row],[Index]],MATCH(tbl_ftz[[#Headers],[定价日]],FTZ_load[#Headers],0),1,1,"FTZ_load"),TRUE)),"")</f>
        <v/>
      </c>
      <c r="C4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3" s="23" t="str">
        <f ca="1">IFERROR(IF(INDIRECT(ADDRESS(ROW(FTZ_load[#Headers])+tbl_ftz[[#This Row],[Index]],MATCH(tbl_ftz[[#Headers],[发行评级]],FTZ_load[#Headers],0),1,1,"FTZ_load"),TRUE)=0,"",INDIRECT(ADDRESS(ROW(FTZ_load[#Headers])+tbl_ftz[[#This Row],[Index]],MATCH(tbl_ftz[[#Headers],[发行评级]],FTZ_load[#Headers],0),1,1,"FTZ_load"),TRUE)),"")</f>
        <v/>
      </c>
      <c r="E43" s="23" t="str">
        <f ca="1">IFERROR(IF(INDIRECT(ADDRESS(ROW(FTZ_load[#Headers])+tbl_ftz[[#This Row],[Index]],MATCH(tbl_ftz[[#Headers],[主体评级]],FTZ_load[#Headers],0),1,1,"FTZ_load"),TRUE)=0,"",INDIRECT(ADDRESS(ROW(FTZ_load[#Headers])+tbl_ftz[[#This Row],[Index]],MATCH(tbl_ftz[[#Headers],[主体评级]],FTZ_load[#Headers],0),1,1,"FTZ_load"),TRUE)),"")</f>
        <v/>
      </c>
      <c r="F43" s="23" t="str">
        <f ca="1">IFERROR(IF(INDIRECT(ADDRESS(ROW(FTZ_load[#Headers])+tbl_ftz[[#This Row],[Index]],MATCH(tbl_ftz[[#Headers],[境内主体评级]],FTZ_load[#Headers],0),1,1,"FTZ_load"),TRUE)=0,"",INDIRECT(ADDRESS(ROW(FTZ_load[#Headers])+tbl_ftz[[#This Row],[Index]],MATCH(tbl_ftz[[#Headers],[境内主体评级]],FTZ_load[#Headers],0),1,1,"FTZ_load"),TRUE)),"")</f>
        <v/>
      </c>
      <c r="G43" s="23" t="str">
        <f ca="1">IFERROR(IF(INDIRECT(ADDRESS(ROW(FTZ_load[#Headers])+tbl_ftz[[#This Row],[Index]],MATCH(tbl_ftz[[#Headers],[货币]],FTZ_load[#Headers],0),1,1,"FTZ_load"),TRUE)=0,"",INDIRECT(ADDRESS(ROW(FTZ_load[#Headers])+tbl_ftz[[#This Row],[Index]],MATCH(tbl_ftz[[#Headers],[货币]],FTZ_load[#Headers],0),1,1,"FTZ_load"),TRUE)),"")</f>
        <v/>
      </c>
      <c r="H43" s="28" t="str">
        <f ca="1">IFERROR(IF(INDIRECT(ADDRESS(ROW(FTZ_load[#Headers])+tbl_ftz[[#This Row],[Index]],MATCH(tbl_ftz[[#Headers],[发行规模(亿)]],FTZ_load[#Headers],0),1,1,"FTZ_load"),TRUE)=0,"",INDIRECT(ADDRESS(ROW(FTZ_load[#Headers])+tbl_ftz[[#This Row],[Index]],MATCH(tbl_ftz[[#Headers],[发行规模(亿)]],FTZ_load[#Headers],0),1,1,"FTZ_load"),TRUE)),"")</f>
        <v/>
      </c>
      <c r="I43" s="23" t="str">
        <f ca="1">IFERROR(IF(INDIRECT(ADDRESS(ROW(FTZ_load[#Headers])+tbl_ftz[[#This Row],[Index]],MATCH(tbl_ftz[[#Headers],[年期]],FTZ_load[#Headers],0),1,1,"FTZ_load"),TRUE)=0,"",INDIRECT(ADDRESS(ROW(FTZ_load[#Headers])+tbl_ftz[[#This Row],[Index]],MATCH(tbl_ftz[[#Headers],[年期]],FTZ_load[#Headers],0),1,1,"FTZ_load"),TRUE)),"")</f>
        <v/>
      </c>
      <c r="J43" s="23" t="str">
        <f ca="1">IFERROR(IF(INDIRECT(ADDRESS(ROW(FTZ_load[#Headers])+tbl_ftz[[#This Row],[Index]],MATCH(tbl_ftz[[#Headers],[票息]],FTZ_load[#Headers],0),1,1,"FTZ_load"),TRUE)=0,"",INDIRECT(ADDRESS(ROW(FTZ_load[#Headers])+tbl_ftz[[#This Row],[Index]],MATCH(tbl_ftz[[#Headers],[票息]],FTZ_load[#Headers],0),1,1,"FTZ_load"),TRUE)),"")</f>
        <v/>
      </c>
      <c r="K43" s="23" t="str">
        <f ca="1">IFERROR(IF(INDIRECT(ADDRESS(ROW(FTZ_load[#Headers])+tbl_ftz[[#This Row],[Index]],MATCH(tbl_ftz[[#Headers],[IPG]],FTZ_load[#Headers],0),1,1,"FTZ_load"),TRUE)=0,"",INDIRECT(ADDRESS(ROW(FTZ_load[#Headers])+tbl_ftz[[#This Row],[Index]],MATCH(tbl_ftz[[#Headers],[IPG]],FTZ_load[#Headers],0),1,1,"FTZ_load"),TRUE)),"")</f>
        <v/>
      </c>
      <c r="L43" s="23" t="str">
        <f ca="1">IFERROR(IF(INDIRECT(ADDRESS(ROW(FTZ_load[#Headers])+tbl_ftz[[#This Row],[Index]],MATCH(tbl_ftz[[#Headers],[收窄基点]],FTZ_load[#Headers],0),1,1,"FTZ_load"),TRUE)=0,"",INDIRECT(ADDRESS(ROW(FTZ_load[#Headers])+tbl_ftz[[#This Row],[Index]],MATCH(tbl_ftz[[#Headers],[收窄基点]],FTZ_load[#Headers],0),1,1,"FTZ_load"),TRUE)),"")</f>
        <v/>
      </c>
      <c r="M43" s="22" t="str">
        <f ca="1">IFERROR(IF(INDIRECT(ADDRESS(ROW(FTZ_load[#Headers])+tbl_ftz[[#This Row],[Index]],MATCH(tbl_ftz[[#Headers],[结构]],FTZ_load[#Headers],0),1,1,"FTZ_load"),TRUE)=0,"",INDIRECT(ADDRESS(ROW(FTZ_load[#Headers])+tbl_ftz[[#This Row],[Index]],MATCH(tbl_ftz[[#Headers],[结构]],FTZ_load[#Headers],0),1,1,"FTZ_load"),TRUE)),"")</f>
        <v/>
      </c>
      <c r="N43" s="22" t="str">
        <f ca="1">IFERROR(IF(INDIRECT(ADDRESS(ROW(FTZ_load[#Headers])+tbl_ftz[[#This Row],[Index]],MATCH(tbl_ftz[[#Headers],[主题]],FTZ_load[#Headers],0),1,1,"FTZ_load"),TRUE)=0,"",INDIRECT(ADDRESS(ROW(FTZ_load[#Headers])+tbl_ftz[[#This Row],[Index]],MATCH(tbl_ftz[[#Headers],[主题]],FTZ_load[#Headers],0),1,1,"FTZ_load"),TRUE)),"")</f>
        <v/>
      </c>
      <c r="O43" s="22" t="str">
        <f ca="1">IFERROR(IF(INDIRECT(ADDRESS(ROW(FTZ_load[#Headers])+tbl_ftz[[#This Row],[Index]],MATCH(tbl_ftz[[#Headers],[行业]],FTZ_load[#Headers],0),1,1,"FTZ_load"),TRUE)=0,"",INDIRECT(ADDRESS(ROW(FTZ_load[#Headers])+tbl_ftz[[#This Row],[Index]],MATCH(tbl_ftz[[#Headers],[行业]],FTZ_load[#Headers],0),1,1,"FTZ_load"),TRUE)),"")</f>
        <v/>
      </c>
      <c r="P43" s="22" t="str">
        <f ca="1">IFERROR(IF(INDIRECT(ADDRESS(ROW(FTZ_load[#Headers])+tbl_ftz[[#This Row],[Index]],MATCH(tbl_ftz[[#Headers],[地区]],FTZ_load[#Headers],0),1,1,"FTZ_load"),TRUE)=0,"",INDIRECT(ADDRESS(ROW(FTZ_load[#Headers])+tbl_ftz[[#This Row],[Index]],MATCH(tbl_ftz[[#Headers],[地区]],FTZ_load[#Headers],0),1,1,"FTZ_load"),TRUE)),"")</f>
        <v/>
      </c>
      <c r="Q43" s="19" t="str">
        <f ca="1">IFERROR(IF(INDIRECT(ADDRESS(ROW(FTZ_load[#Headers])+tbl_ftz[[#This Row],[Index]],MATCH(tbl_ftz[[#Headers],[BOCOM_DEAL?]],FTZ_load[#Headers],0),1,1,"FTZ_load"),TRUE)=0,"",INDIRECT(ADDRESS(ROW(FTZ_load[#Headers])+tbl_ftz[[#This Row],[Index]],MATCH(tbl_ftz[[#Headers],[BOCOM_DEAL?]],FTZ_load[#Headers],0),1,1,"FTZ_load"),TRUE)),"")</f>
        <v/>
      </c>
    </row>
    <row r="44" spans="1:17" ht="17.45" customHeight="1" x14ac:dyDescent="0.25">
      <c r="A44" s="19">
        <f>ROW()-ROW(tbl_ftz[[#Headers],[Index]])</f>
        <v>43</v>
      </c>
      <c r="B44" s="20" t="str">
        <f ca="1">IFERROR(IF(INDIRECT(ADDRESS(ROW(FTZ_load[#Headers])+tbl_ftz[[#This Row],[Index]],MATCH(tbl_ftz[[#Headers],[定价日]],FTZ_load[#Headers],0),1,1,"FTZ_load"),TRUE)=0,"",INDIRECT(ADDRESS(ROW(FTZ_load[#Headers])+tbl_ftz[[#This Row],[Index]],MATCH(tbl_ftz[[#Headers],[定价日]],FTZ_load[#Headers],0),1,1,"FTZ_load"),TRUE)),"")</f>
        <v/>
      </c>
      <c r="C4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4" s="23" t="str">
        <f ca="1">IFERROR(IF(INDIRECT(ADDRESS(ROW(FTZ_load[#Headers])+tbl_ftz[[#This Row],[Index]],MATCH(tbl_ftz[[#Headers],[发行评级]],FTZ_load[#Headers],0),1,1,"FTZ_load"),TRUE)=0,"",INDIRECT(ADDRESS(ROW(FTZ_load[#Headers])+tbl_ftz[[#This Row],[Index]],MATCH(tbl_ftz[[#Headers],[发行评级]],FTZ_load[#Headers],0),1,1,"FTZ_load"),TRUE)),"")</f>
        <v/>
      </c>
      <c r="E44" s="23" t="str">
        <f ca="1">IFERROR(IF(INDIRECT(ADDRESS(ROW(FTZ_load[#Headers])+tbl_ftz[[#This Row],[Index]],MATCH(tbl_ftz[[#Headers],[主体评级]],FTZ_load[#Headers],0),1,1,"FTZ_load"),TRUE)=0,"",INDIRECT(ADDRESS(ROW(FTZ_load[#Headers])+tbl_ftz[[#This Row],[Index]],MATCH(tbl_ftz[[#Headers],[主体评级]],FTZ_load[#Headers],0),1,1,"FTZ_load"),TRUE)),"")</f>
        <v/>
      </c>
      <c r="F44" s="23" t="str">
        <f ca="1">IFERROR(IF(INDIRECT(ADDRESS(ROW(FTZ_load[#Headers])+tbl_ftz[[#This Row],[Index]],MATCH(tbl_ftz[[#Headers],[境内主体评级]],FTZ_load[#Headers],0),1,1,"FTZ_load"),TRUE)=0,"",INDIRECT(ADDRESS(ROW(FTZ_load[#Headers])+tbl_ftz[[#This Row],[Index]],MATCH(tbl_ftz[[#Headers],[境内主体评级]],FTZ_load[#Headers],0),1,1,"FTZ_load"),TRUE)),"")</f>
        <v/>
      </c>
      <c r="G44" s="23" t="str">
        <f ca="1">IFERROR(IF(INDIRECT(ADDRESS(ROW(FTZ_load[#Headers])+tbl_ftz[[#This Row],[Index]],MATCH(tbl_ftz[[#Headers],[货币]],FTZ_load[#Headers],0),1,1,"FTZ_load"),TRUE)=0,"",INDIRECT(ADDRESS(ROW(FTZ_load[#Headers])+tbl_ftz[[#This Row],[Index]],MATCH(tbl_ftz[[#Headers],[货币]],FTZ_load[#Headers],0),1,1,"FTZ_load"),TRUE)),"")</f>
        <v/>
      </c>
      <c r="H44" s="28" t="str">
        <f ca="1">IFERROR(IF(INDIRECT(ADDRESS(ROW(FTZ_load[#Headers])+tbl_ftz[[#This Row],[Index]],MATCH(tbl_ftz[[#Headers],[发行规模(亿)]],FTZ_load[#Headers],0),1,1,"FTZ_load"),TRUE)=0,"",INDIRECT(ADDRESS(ROW(FTZ_load[#Headers])+tbl_ftz[[#This Row],[Index]],MATCH(tbl_ftz[[#Headers],[发行规模(亿)]],FTZ_load[#Headers],0),1,1,"FTZ_load"),TRUE)),"")</f>
        <v/>
      </c>
      <c r="I44" s="23" t="str">
        <f ca="1">IFERROR(IF(INDIRECT(ADDRESS(ROW(FTZ_load[#Headers])+tbl_ftz[[#This Row],[Index]],MATCH(tbl_ftz[[#Headers],[年期]],FTZ_load[#Headers],0),1,1,"FTZ_load"),TRUE)=0,"",INDIRECT(ADDRESS(ROW(FTZ_load[#Headers])+tbl_ftz[[#This Row],[Index]],MATCH(tbl_ftz[[#Headers],[年期]],FTZ_load[#Headers],0),1,1,"FTZ_load"),TRUE)),"")</f>
        <v/>
      </c>
      <c r="J44" s="23" t="str">
        <f ca="1">IFERROR(IF(INDIRECT(ADDRESS(ROW(FTZ_load[#Headers])+tbl_ftz[[#This Row],[Index]],MATCH(tbl_ftz[[#Headers],[票息]],FTZ_load[#Headers],0),1,1,"FTZ_load"),TRUE)=0,"",INDIRECT(ADDRESS(ROW(FTZ_load[#Headers])+tbl_ftz[[#This Row],[Index]],MATCH(tbl_ftz[[#Headers],[票息]],FTZ_load[#Headers],0),1,1,"FTZ_load"),TRUE)),"")</f>
        <v/>
      </c>
      <c r="K44" s="23" t="str">
        <f ca="1">IFERROR(IF(INDIRECT(ADDRESS(ROW(FTZ_load[#Headers])+tbl_ftz[[#This Row],[Index]],MATCH(tbl_ftz[[#Headers],[IPG]],FTZ_load[#Headers],0),1,1,"FTZ_load"),TRUE)=0,"",INDIRECT(ADDRESS(ROW(FTZ_load[#Headers])+tbl_ftz[[#This Row],[Index]],MATCH(tbl_ftz[[#Headers],[IPG]],FTZ_load[#Headers],0),1,1,"FTZ_load"),TRUE)),"")</f>
        <v/>
      </c>
      <c r="L44" s="23" t="str">
        <f ca="1">IFERROR(IF(INDIRECT(ADDRESS(ROW(FTZ_load[#Headers])+tbl_ftz[[#This Row],[Index]],MATCH(tbl_ftz[[#Headers],[收窄基点]],FTZ_load[#Headers],0),1,1,"FTZ_load"),TRUE)=0,"",INDIRECT(ADDRESS(ROW(FTZ_load[#Headers])+tbl_ftz[[#This Row],[Index]],MATCH(tbl_ftz[[#Headers],[收窄基点]],FTZ_load[#Headers],0),1,1,"FTZ_load"),TRUE)),"")</f>
        <v/>
      </c>
      <c r="M44" s="22" t="str">
        <f ca="1">IFERROR(IF(INDIRECT(ADDRESS(ROW(FTZ_load[#Headers])+tbl_ftz[[#This Row],[Index]],MATCH(tbl_ftz[[#Headers],[结构]],FTZ_load[#Headers],0),1,1,"FTZ_load"),TRUE)=0,"",INDIRECT(ADDRESS(ROW(FTZ_load[#Headers])+tbl_ftz[[#This Row],[Index]],MATCH(tbl_ftz[[#Headers],[结构]],FTZ_load[#Headers],0),1,1,"FTZ_load"),TRUE)),"")</f>
        <v/>
      </c>
      <c r="N44" s="22" t="str">
        <f ca="1">IFERROR(IF(INDIRECT(ADDRESS(ROW(FTZ_load[#Headers])+tbl_ftz[[#This Row],[Index]],MATCH(tbl_ftz[[#Headers],[主题]],FTZ_load[#Headers],0),1,1,"FTZ_load"),TRUE)=0,"",INDIRECT(ADDRESS(ROW(FTZ_load[#Headers])+tbl_ftz[[#This Row],[Index]],MATCH(tbl_ftz[[#Headers],[主题]],FTZ_load[#Headers],0),1,1,"FTZ_load"),TRUE)),"")</f>
        <v/>
      </c>
      <c r="O44" s="22" t="str">
        <f ca="1">IFERROR(IF(INDIRECT(ADDRESS(ROW(FTZ_load[#Headers])+tbl_ftz[[#This Row],[Index]],MATCH(tbl_ftz[[#Headers],[行业]],FTZ_load[#Headers],0),1,1,"FTZ_load"),TRUE)=0,"",INDIRECT(ADDRESS(ROW(FTZ_load[#Headers])+tbl_ftz[[#This Row],[Index]],MATCH(tbl_ftz[[#Headers],[行业]],FTZ_load[#Headers],0),1,1,"FTZ_load"),TRUE)),"")</f>
        <v/>
      </c>
      <c r="P44" s="22" t="str">
        <f ca="1">IFERROR(IF(INDIRECT(ADDRESS(ROW(FTZ_load[#Headers])+tbl_ftz[[#This Row],[Index]],MATCH(tbl_ftz[[#Headers],[地区]],FTZ_load[#Headers],0),1,1,"FTZ_load"),TRUE)=0,"",INDIRECT(ADDRESS(ROW(FTZ_load[#Headers])+tbl_ftz[[#This Row],[Index]],MATCH(tbl_ftz[[#Headers],[地区]],FTZ_load[#Headers],0),1,1,"FTZ_load"),TRUE)),"")</f>
        <v/>
      </c>
      <c r="Q44" s="19" t="str">
        <f ca="1">IFERROR(IF(INDIRECT(ADDRESS(ROW(FTZ_load[#Headers])+tbl_ftz[[#This Row],[Index]],MATCH(tbl_ftz[[#Headers],[BOCOM_DEAL?]],FTZ_load[#Headers],0),1,1,"FTZ_load"),TRUE)=0,"",INDIRECT(ADDRESS(ROW(FTZ_load[#Headers])+tbl_ftz[[#This Row],[Index]],MATCH(tbl_ftz[[#Headers],[BOCOM_DEAL?]],FTZ_load[#Headers],0),1,1,"FTZ_load"),TRUE)),"")</f>
        <v/>
      </c>
    </row>
    <row r="45" spans="1:17" ht="17.45" customHeight="1" x14ac:dyDescent="0.25">
      <c r="A45" s="19">
        <f>ROW()-ROW(tbl_ftz[[#Headers],[Index]])</f>
        <v>44</v>
      </c>
      <c r="B45" s="20" t="str">
        <f ca="1">IFERROR(IF(INDIRECT(ADDRESS(ROW(FTZ_load[#Headers])+tbl_ftz[[#This Row],[Index]],MATCH(tbl_ftz[[#Headers],[定价日]],FTZ_load[#Headers],0),1,1,"FTZ_load"),TRUE)=0,"",INDIRECT(ADDRESS(ROW(FTZ_load[#Headers])+tbl_ftz[[#This Row],[Index]],MATCH(tbl_ftz[[#Headers],[定价日]],FTZ_load[#Headers],0),1,1,"FTZ_load"),TRUE)),"")</f>
        <v/>
      </c>
      <c r="C4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5" s="23" t="str">
        <f ca="1">IFERROR(IF(INDIRECT(ADDRESS(ROW(FTZ_load[#Headers])+tbl_ftz[[#This Row],[Index]],MATCH(tbl_ftz[[#Headers],[发行评级]],FTZ_load[#Headers],0),1,1,"FTZ_load"),TRUE)=0,"",INDIRECT(ADDRESS(ROW(FTZ_load[#Headers])+tbl_ftz[[#This Row],[Index]],MATCH(tbl_ftz[[#Headers],[发行评级]],FTZ_load[#Headers],0),1,1,"FTZ_load"),TRUE)),"")</f>
        <v/>
      </c>
      <c r="E45" s="23" t="str">
        <f ca="1">IFERROR(IF(INDIRECT(ADDRESS(ROW(FTZ_load[#Headers])+tbl_ftz[[#This Row],[Index]],MATCH(tbl_ftz[[#Headers],[主体评级]],FTZ_load[#Headers],0),1,1,"FTZ_load"),TRUE)=0,"",INDIRECT(ADDRESS(ROW(FTZ_load[#Headers])+tbl_ftz[[#This Row],[Index]],MATCH(tbl_ftz[[#Headers],[主体评级]],FTZ_load[#Headers],0),1,1,"FTZ_load"),TRUE)),"")</f>
        <v/>
      </c>
      <c r="F45" s="23" t="str">
        <f ca="1">IFERROR(IF(INDIRECT(ADDRESS(ROW(FTZ_load[#Headers])+tbl_ftz[[#This Row],[Index]],MATCH(tbl_ftz[[#Headers],[境内主体评级]],FTZ_load[#Headers],0),1,1,"FTZ_load"),TRUE)=0,"",INDIRECT(ADDRESS(ROW(FTZ_load[#Headers])+tbl_ftz[[#This Row],[Index]],MATCH(tbl_ftz[[#Headers],[境内主体评级]],FTZ_load[#Headers],0),1,1,"FTZ_load"),TRUE)),"")</f>
        <v/>
      </c>
      <c r="G45" s="23" t="str">
        <f ca="1">IFERROR(IF(INDIRECT(ADDRESS(ROW(FTZ_load[#Headers])+tbl_ftz[[#This Row],[Index]],MATCH(tbl_ftz[[#Headers],[货币]],FTZ_load[#Headers],0),1,1,"FTZ_load"),TRUE)=0,"",INDIRECT(ADDRESS(ROW(FTZ_load[#Headers])+tbl_ftz[[#This Row],[Index]],MATCH(tbl_ftz[[#Headers],[货币]],FTZ_load[#Headers],0),1,1,"FTZ_load"),TRUE)),"")</f>
        <v/>
      </c>
      <c r="H45" s="28" t="str">
        <f ca="1">IFERROR(IF(INDIRECT(ADDRESS(ROW(FTZ_load[#Headers])+tbl_ftz[[#This Row],[Index]],MATCH(tbl_ftz[[#Headers],[发行规模(亿)]],FTZ_load[#Headers],0),1,1,"FTZ_load"),TRUE)=0,"",INDIRECT(ADDRESS(ROW(FTZ_load[#Headers])+tbl_ftz[[#This Row],[Index]],MATCH(tbl_ftz[[#Headers],[发行规模(亿)]],FTZ_load[#Headers],0),1,1,"FTZ_load"),TRUE)),"")</f>
        <v/>
      </c>
      <c r="I45" s="23" t="str">
        <f ca="1">IFERROR(IF(INDIRECT(ADDRESS(ROW(FTZ_load[#Headers])+tbl_ftz[[#This Row],[Index]],MATCH(tbl_ftz[[#Headers],[年期]],FTZ_load[#Headers],0),1,1,"FTZ_load"),TRUE)=0,"",INDIRECT(ADDRESS(ROW(FTZ_load[#Headers])+tbl_ftz[[#This Row],[Index]],MATCH(tbl_ftz[[#Headers],[年期]],FTZ_load[#Headers],0),1,1,"FTZ_load"),TRUE)),"")</f>
        <v/>
      </c>
      <c r="J45" s="23" t="str">
        <f ca="1">IFERROR(IF(INDIRECT(ADDRESS(ROW(FTZ_load[#Headers])+tbl_ftz[[#This Row],[Index]],MATCH(tbl_ftz[[#Headers],[票息]],FTZ_load[#Headers],0),1,1,"FTZ_load"),TRUE)=0,"",INDIRECT(ADDRESS(ROW(FTZ_load[#Headers])+tbl_ftz[[#This Row],[Index]],MATCH(tbl_ftz[[#Headers],[票息]],FTZ_load[#Headers],0),1,1,"FTZ_load"),TRUE)),"")</f>
        <v/>
      </c>
      <c r="K45" s="23" t="str">
        <f ca="1">IFERROR(IF(INDIRECT(ADDRESS(ROW(FTZ_load[#Headers])+tbl_ftz[[#This Row],[Index]],MATCH(tbl_ftz[[#Headers],[IPG]],FTZ_load[#Headers],0),1,1,"FTZ_load"),TRUE)=0,"",INDIRECT(ADDRESS(ROW(FTZ_load[#Headers])+tbl_ftz[[#This Row],[Index]],MATCH(tbl_ftz[[#Headers],[IPG]],FTZ_load[#Headers],0),1,1,"FTZ_load"),TRUE)),"")</f>
        <v/>
      </c>
      <c r="L45" s="23" t="str">
        <f ca="1">IFERROR(IF(INDIRECT(ADDRESS(ROW(FTZ_load[#Headers])+tbl_ftz[[#This Row],[Index]],MATCH(tbl_ftz[[#Headers],[收窄基点]],FTZ_load[#Headers],0),1,1,"FTZ_load"),TRUE)=0,"",INDIRECT(ADDRESS(ROW(FTZ_load[#Headers])+tbl_ftz[[#This Row],[Index]],MATCH(tbl_ftz[[#Headers],[收窄基点]],FTZ_load[#Headers],0),1,1,"FTZ_load"),TRUE)),"")</f>
        <v/>
      </c>
      <c r="M45" s="22" t="str">
        <f ca="1">IFERROR(IF(INDIRECT(ADDRESS(ROW(FTZ_load[#Headers])+tbl_ftz[[#This Row],[Index]],MATCH(tbl_ftz[[#Headers],[结构]],FTZ_load[#Headers],0),1,1,"FTZ_load"),TRUE)=0,"",INDIRECT(ADDRESS(ROW(FTZ_load[#Headers])+tbl_ftz[[#This Row],[Index]],MATCH(tbl_ftz[[#Headers],[结构]],FTZ_load[#Headers],0),1,1,"FTZ_load"),TRUE)),"")</f>
        <v/>
      </c>
      <c r="N45" s="22" t="str">
        <f ca="1">IFERROR(IF(INDIRECT(ADDRESS(ROW(FTZ_load[#Headers])+tbl_ftz[[#This Row],[Index]],MATCH(tbl_ftz[[#Headers],[主题]],FTZ_load[#Headers],0),1,1,"FTZ_load"),TRUE)=0,"",INDIRECT(ADDRESS(ROW(FTZ_load[#Headers])+tbl_ftz[[#This Row],[Index]],MATCH(tbl_ftz[[#Headers],[主题]],FTZ_load[#Headers],0),1,1,"FTZ_load"),TRUE)),"")</f>
        <v/>
      </c>
      <c r="O45" s="22" t="str">
        <f ca="1">IFERROR(IF(INDIRECT(ADDRESS(ROW(FTZ_load[#Headers])+tbl_ftz[[#This Row],[Index]],MATCH(tbl_ftz[[#Headers],[行业]],FTZ_load[#Headers],0),1,1,"FTZ_load"),TRUE)=0,"",INDIRECT(ADDRESS(ROW(FTZ_load[#Headers])+tbl_ftz[[#This Row],[Index]],MATCH(tbl_ftz[[#Headers],[行业]],FTZ_load[#Headers],0),1,1,"FTZ_load"),TRUE)),"")</f>
        <v/>
      </c>
      <c r="P45" s="22" t="str">
        <f ca="1">IFERROR(IF(INDIRECT(ADDRESS(ROW(FTZ_load[#Headers])+tbl_ftz[[#This Row],[Index]],MATCH(tbl_ftz[[#Headers],[地区]],FTZ_load[#Headers],0),1,1,"FTZ_load"),TRUE)=0,"",INDIRECT(ADDRESS(ROW(FTZ_load[#Headers])+tbl_ftz[[#This Row],[Index]],MATCH(tbl_ftz[[#Headers],[地区]],FTZ_load[#Headers],0),1,1,"FTZ_load"),TRUE)),"")</f>
        <v/>
      </c>
      <c r="Q45" s="19" t="str">
        <f ca="1">IFERROR(IF(INDIRECT(ADDRESS(ROW(FTZ_load[#Headers])+tbl_ftz[[#This Row],[Index]],MATCH(tbl_ftz[[#Headers],[BOCOM_DEAL?]],FTZ_load[#Headers],0),1,1,"FTZ_load"),TRUE)=0,"",INDIRECT(ADDRESS(ROW(FTZ_load[#Headers])+tbl_ftz[[#This Row],[Index]],MATCH(tbl_ftz[[#Headers],[BOCOM_DEAL?]],FTZ_load[#Headers],0),1,1,"FTZ_load"),TRUE)),"")</f>
        <v/>
      </c>
    </row>
    <row r="46" spans="1:17" ht="17.45" customHeight="1" x14ac:dyDescent="0.25">
      <c r="A46" s="19">
        <f>ROW()-ROW(tbl_ftz[[#Headers],[Index]])</f>
        <v>45</v>
      </c>
      <c r="B46" s="20" t="str">
        <f ca="1">IFERROR(IF(INDIRECT(ADDRESS(ROW(FTZ_load[#Headers])+tbl_ftz[[#This Row],[Index]],MATCH(tbl_ftz[[#Headers],[定价日]],FTZ_load[#Headers],0),1,1,"FTZ_load"),TRUE)=0,"",INDIRECT(ADDRESS(ROW(FTZ_load[#Headers])+tbl_ftz[[#This Row],[Index]],MATCH(tbl_ftz[[#Headers],[定价日]],FTZ_load[#Headers],0),1,1,"FTZ_load"),TRUE)),"")</f>
        <v/>
      </c>
      <c r="C4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6" s="23" t="str">
        <f ca="1">IFERROR(IF(INDIRECT(ADDRESS(ROW(FTZ_load[#Headers])+tbl_ftz[[#This Row],[Index]],MATCH(tbl_ftz[[#Headers],[发行评级]],FTZ_load[#Headers],0),1,1,"FTZ_load"),TRUE)=0,"",INDIRECT(ADDRESS(ROW(FTZ_load[#Headers])+tbl_ftz[[#This Row],[Index]],MATCH(tbl_ftz[[#Headers],[发行评级]],FTZ_load[#Headers],0),1,1,"FTZ_load"),TRUE)),"")</f>
        <v/>
      </c>
      <c r="E46" s="23" t="str">
        <f ca="1">IFERROR(IF(INDIRECT(ADDRESS(ROW(FTZ_load[#Headers])+tbl_ftz[[#This Row],[Index]],MATCH(tbl_ftz[[#Headers],[主体评级]],FTZ_load[#Headers],0),1,1,"FTZ_load"),TRUE)=0,"",INDIRECT(ADDRESS(ROW(FTZ_load[#Headers])+tbl_ftz[[#This Row],[Index]],MATCH(tbl_ftz[[#Headers],[主体评级]],FTZ_load[#Headers],0),1,1,"FTZ_load"),TRUE)),"")</f>
        <v/>
      </c>
      <c r="F46" s="23" t="str">
        <f ca="1">IFERROR(IF(INDIRECT(ADDRESS(ROW(FTZ_load[#Headers])+tbl_ftz[[#This Row],[Index]],MATCH(tbl_ftz[[#Headers],[境内主体评级]],FTZ_load[#Headers],0),1,1,"FTZ_load"),TRUE)=0,"",INDIRECT(ADDRESS(ROW(FTZ_load[#Headers])+tbl_ftz[[#This Row],[Index]],MATCH(tbl_ftz[[#Headers],[境内主体评级]],FTZ_load[#Headers],0),1,1,"FTZ_load"),TRUE)),"")</f>
        <v/>
      </c>
      <c r="G46" s="23" t="str">
        <f ca="1">IFERROR(IF(INDIRECT(ADDRESS(ROW(FTZ_load[#Headers])+tbl_ftz[[#This Row],[Index]],MATCH(tbl_ftz[[#Headers],[货币]],FTZ_load[#Headers],0),1,1,"FTZ_load"),TRUE)=0,"",INDIRECT(ADDRESS(ROW(FTZ_load[#Headers])+tbl_ftz[[#This Row],[Index]],MATCH(tbl_ftz[[#Headers],[货币]],FTZ_load[#Headers],0),1,1,"FTZ_load"),TRUE)),"")</f>
        <v/>
      </c>
      <c r="H46" s="28" t="str">
        <f ca="1">IFERROR(IF(INDIRECT(ADDRESS(ROW(FTZ_load[#Headers])+tbl_ftz[[#This Row],[Index]],MATCH(tbl_ftz[[#Headers],[发行规模(亿)]],FTZ_load[#Headers],0),1,1,"FTZ_load"),TRUE)=0,"",INDIRECT(ADDRESS(ROW(FTZ_load[#Headers])+tbl_ftz[[#This Row],[Index]],MATCH(tbl_ftz[[#Headers],[发行规模(亿)]],FTZ_load[#Headers],0),1,1,"FTZ_load"),TRUE)),"")</f>
        <v/>
      </c>
      <c r="I46" s="23" t="str">
        <f ca="1">IFERROR(IF(INDIRECT(ADDRESS(ROW(FTZ_load[#Headers])+tbl_ftz[[#This Row],[Index]],MATCH(tbl_ftz[[#Headers],[年期]],FTZ_load[#Headers],0),1,1,"FTZ_load"),TRUE)=0,"",INDIRECT(ADDRESS(ROW(FTZ_load[#Headers])+tbl_ftz[[#This Row],[Index]],MATCH(tbl_ftz[[#Headers],[年期]],FTZ_load[#Headers],0),1,1,"FTZ_load"),TRUE)),"")</f>
        <v/>
      </c>
      <c r="J46" s="23" t="str">
        <f ca="1">IFERROR(IF(INDIRECT(ADDRESS(ROW(FTZ_load[#Headers])+tbl_ftz[[#This Row],[Index]],MATCH(tbl_ftz[[#Headers],[票息]],FTZ_load[#Headers],0),1,1,"FTZ_load"),TRUE)=0,"",INDIRECT(ADDRESS(ROW(FTZ_load[#Headers])+tbl_ftz[[#This Row],[Index]],MATCH(tbl_ftz[[#Headers],[票息]],FTZ_load[#Headers],0),1,1,"FTZ_load"),TRUE)),"")</f>
        <v/>
      </c>
      <c r="K46" s="23" t="str">
        <f ca="1">IFERROR(IF(INDIRECT(ADDRESS(ROW(FTZ_load[#Headers])+tbl_ftz[[#This Row],[Index]],MATCH(tbl_ftz[[#Headers],[IPG]],FTZ_load[#Headers],0),1,1,"FTZ_load"),TRUE)=0,"",INDIRECT(ADDRESS(ROW(FTZ_load[#Headers])+tbl_ftz[[#This Row],[Index]],MATCH(tbl_ftz[[#Headers],[IPG]],FTZ_load[#Headers],0),1,1,"FTZ_load"),TRUE)),"")</f>
        <v/>
      </c>
      <c r="L46" s="23" t="str">
        <f ca="1">IFERROR(IF(INDIRECT(ADDRESS(ROW(FTZ_load[#Headers])+tbl_ftz[[#This Row],[Index]],MATCH(tbl_ftz[[#Headers],[收窄基点]],FTZ_load[#Headers],0),1,1,"FTZ_load"),TRUE)=0,"",INDIRECT(ADDRESS(ROW(FTZ_load[#Headers])+tbl_ftz[[#This Row],[Index]],MATCH(tbl_ftz[[#Headers],[收窄基点]],FTZ_load[#Headers],0),1,1,"FTZ_load"),TRUE)),"")</f>
        <v/>
      </c>
      <c r="M46" s="22" t="str">
        <f ca="1">IFERROR(IF(INDIRECT(ADDRESS(ROW(FTZ_load[#Headers])+tbl_ftz[[#This Row],[Index]],MATCH(tbl_ftz[[#Headers],[结构]],FTZ_load[#Headers],0),1,1,"FTZ_load"),TRUE)=0,"",INDIRECT(ADDRESS(ROW(FTZ_load[#Headers])+tbl_ftz[[#This Row],[Index]],MATCH(tbl_ftz[[#Headers],[结构]],FTZ_load[#Headers],0),1,1,"FTZ_load"),TRUE)),"")</f>
        <v/>
      </c>
      <c r="N46" s="22" t="str">
        <f ca="1">IFERROR(IF(INDIRECT(ADDRESS(ROW(FTZ_load[#Headers])+tbl_ftz[[#This Row],[Index]],MATCH(tbl_ftz[[#Headers],[主题]],FTZ_load[#Headers],0),1,1,"FTZ_load"),TRUE)=0,"",INDIRECT(ADDRESS(ROW(FTZ_load[#Headers])+tbl_ftz[[#This Row],[Index]],MATCH(tbl_ftz[[#Headers],[主题]],FTZ_load[#Headers],0),1,1,"FTZ_load"),TRUE)),"")</f>
        <v/>
      </c>
      <c r="O46" s="22" t="str">
        <f ca="1">IFERROR(IF(INDIRECT(ADDRESS(ROW(FTZ_load[#Headers])+tbl_ftz[[#This Row],[Index]],MATCH(tbl_ftz[[#Headers],[行业]],FTZ_load[#Headers],0),1,1,"FTZ_load"),TRUE)=0,"",INDIRECT(ADDRESS(ROW(FTZ_load[#Headers])+tbl_ftz[[#This Row],[Index]],MATCH(tbl_ftz[[#Headers],[行业]],FTZ_load[#Headers],0),1,1,"FTZ_load"),TRUE)),"")</f>
        <v/>
      </c>
      <c r="P46" s="22" t="str">
        <f ca="1">IFERROR(IF(INDIRECT(ADDRESS(ROW(FTZ_load[#Headers])+tbl_ftz[[#This Row],[Index]],MATCH(tbl_ftz[[#Headers],[地区]],FTZ_load[#Headers],0),1,1,"FTZ_load"),TRUE)=0,"",INDIRECT(ADDRESS(ROW(FTZ_load[#Headers])+tbl_ftz[[#This Row],[Index]],MATCH(tbl_ftz[[#Headers],[地区]],FTZ_load[#Headers],0),1,1,"FTZ_load"),TRUE)),"")</f>
        <v/>
      </c>
      <c r="Q46" s="19" t="str">
        <f ca="1">IFERROR(IF(INDIRECT(ADDRESS(ROW(FTZ_load[#Headers])+tbl_ftz[[#This Row],[Index]],MATCH(tbl_ftz[[#Headers],[BOCOM_DEAL?]],FTZ_load[#Headers],0),1,1,"FTZ_load"),TRUE)=0,"",INDIRECT(ADDRESS(ROW(FTZ_load[#Headers])+tbl_ftz[[#This Row],[Index]],MATCH(tbl_ftz[[#Headers],[BOCOM_DEAL?]],FTZ_load[#Headers],0),1,1,"FTZ_load"),TRUE)),"")</f>
        <v/>
      </c>
    </row>
    <row r="47" spans="1:17" ht="17.45" customHeight="1" x14ac:dyDescent="0.25">
      <c r="A47" s="19">
        <f>ROW()-ROW(tbl_ftz[[#Headers],[Index]])</f>
        <v>46</v>
      </c>
      <c r="B47" s="20" t="str">
        <f ca="1">IFERROR(IF(INDIRECT(ADDRESS(ROW(FTZ_load[#Headers])+tbl_ftz[[#This Row],[Index]],MATCH(tbl_ftz[[#Headers],[定价日]],FTZ_load[#Headers],0),1,1,"FTZ_load"),TRUE)=0,"",INDIRECT(ADDRESS(ROW(FTZ_load[#Headers])+tbl_ftz[[#This Row],[Index]],MATCH(tbl_ftz[[#Headers],[定价日]],FTZ_load[#Headers],0),1,1,"FTZ_load"),TRUE)),"")</f>
        <v/>
      </c>
      <c r="C4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7" s="23" t="str">
        <f ca="1">IFERROR(IF(INDIRECT(ADDRESS(ROW(FTZ_load[#Headers])+tbl_ftz[[#This Row],[Index]],MATCH(tbl_ftz[[#Headers],[发行评级]],FTZ_load[#Headers],0),1,1,"FTZ_load"),TRUE)=0,"",INDIRECT(ADDRESS(ROW(FTZ_load[#Headers])+tbl_ftz[[#This Row],[Index]],MATCH(tbl_ftz[[#Headers],[发行评级]],FTZ_load[#Headers],0),1,1,"FTZ_load"),TRUE)),"")</f>
        <v/>
      </c>
      <c r="E47" s="23" t="str">
        <f ca="1">IFERROR(IF(INDIRECT(ADDRESS(ROW(FTZ_load[#Headers])+tbl_ftz[[#This Row],[Index]],MATCH(tbl_ftz[[#Headers],[主体评级]],FTZ_load[#Headers],0),1,1,"FTZ_load"),TRUE)=0,"",INDIRECT(ADDRESS(ROW(FTZ_load[#Headers])+tbl_ftz[[#This Row],[Index]],MATCH(tbl_ftz[[#Headers],[主体评级]],FTZ_load[#Headers],0),1,1,"FTZ_load"),TRUE)),"")</f>
        <v/>
      </c>
      <c r="F47" s="23" t="str">
        <f ca="1">IFERROR(IF(INDIRECT(ADDRESS(ROW(FTZ_load[#Headers])+tbl_ftz[[#This Row],[Index]],MATCH(tbl_ftz[[#Headers],[境内主体评级]],FTZ_load[#Headers],0),1,1,"FTZ_load"),TRUE)=0,"",INDIRECT(ADDRESS(ROW(FTZ_load[#Headers])+tbl_ftz[[#This Row],[Index]],MATCH(tbl_ftz[[#Headers],[境内主体评级]],FTZ_load[#Headers],0),1,1,"FTZ_load"),TRUE)),"")</f>
        <v/>
      </c>
      <c r="G47" s="23" t="str">
        <f ca="1">IFERROR(IF(INDIRECT(ADDRESS(ROW(FTZ_load[#Headers])+tbl_ftz[[#This Row],[Index]],MATCH(tbl_ftz[[#Headers],[货币]],FTZ_load[#Headers],0),1,1,"FTZ_load"),TRUE)=0,"",INDIRECT(ADDRESS(ROW(FTZ_load[#Headers])+tbl_ftz[[#This Row],[Index]],MATCH(tbl_ftz[[#Headers],[货币]],FTZ_load[#Headers],0),1,1,"FTZ_load"),TRUE)),"")</f>
        <v/>
      </c>
      <c r="H47" s="28" t="str">
        <f ca="1">IFERROR(IF(INDIRECT(ADDRESS(ROW(FTZ_load[#Headers])+tbl_ftz[[#This Row],[Index]],MATCH(tbl_ftz[[#Headers],[发行规模(亿)]],FTZ_load[#Headers],0),1,1,"FTZ_load"),TRUE)=0,"",INDIRECT(ADDRESS(ROW(FTZ_load[#Headers])+tbl_ftz[[#This Row],[Index]],MATCH(tbl_ftz[[#Headers],[发行规模(亿)]],FTZ_load[#Headers],0),1,1,"FTZ_load"),TRUE)),"")</f>
        <v/>
      </c>
      <c r="I47" s="23" t="str">
        <f ca="1">IFERROR(IF(INDIRECT(ADDRESS(ROW(FTZ_load[#Headers])+tbl_ftz[[#This Row],[Index]],MATCH(tbl_ftz[[#Headers],[年期]],FTZ_load[#Headers],0),1,1,"FTZ_load"),TRUE)=0,"",INDIRECT(ADDRESS(ROW(FTZ_load[#Headers])+tbl_ftz[[#This Row],[Index]],MATCH(tbl_ftz[[#Headers],[年期]],FTZ_load[#Headers],0),1,1,"FTZ_load"),TRUE)),"")</f>
        <v/>
      </c>
      <c r="J47" s="23" t="str">
        <f ca="1">IFERROR(IF(INDIRECT(ADDRESS(ROW(FTZ_load[#Headers])+tbl_ftz[[#This Row],[Index]],MATCH(tbl_ftz[[#Headers],[票息]],FTZ_load[#Headers],0),1,1,"FTZ_load"),TRUE)=0,"",INDIRECT(ADDRESS(ROW(FTZ_load[#Headers])+tbl_ftz[[#This Row],[Index]],MATCH(tbl_ftz[[#Headers],[票息]],FTZ_load[#Headers],0),1,1,"FTZ_load"),TRUE)),"")</f>
        <v/>
      </c>
      <c r="K47" s="23" t="str">
        <f ca="1">IFERROR(IF(INDIRECT(ADDRESS(ROW(FTZ_load[#Headers])+tbl_ftz[[#This Row],[Index]],MATCH(tbl_ftz[[#Headers],[IPG]],FTZ_load[#Headers],0),1,1,"FTZ_load"),TRUE)=0,"",INDIRECT(ADDRESS(ROW(FTZ_load[#Headers])+tbl_ftz[[#This Row],[Index]],MATCH(tbl_ftz[[#Headers],[IPG]],FTZ_load[#Headers],0),1,1,"FTZ_load"),TRUE)),"")</f>
        <v/>
      </c>
      <c r="L47" s="23" t="str">
        <f ca="1">IFERROR(IF(INDIRECT(ADDRESS(ROW(FTZ_load[#Headers])+tbl_ftz[[#This Row],[Index]],MATCH(tbl_ftz[[#Headers],[收窄基点]],FTZ_load[#Headers],0),1,1,"FTZ_load"),TRUE)=0,"",INDIRECT(ADDRESS(ROW(FTZ_load[#Headers])+tbl_ftz[[#This Row],[Index]],MATCH(tbl_ftz[[#Headers],[收窄基点]],FTZ_load[#Headers],0),1,1,"FTZ_load"),TRUE)),"")</f>
        <v/>
      </c>
      <c r="M47" s="22" t="str">
        <f ca="1">IFERROR(IF(INDIRECT(ADDRESS(ROW(FTZ_load[#Headers])+tbl_ftz[[#This Row],[Index]],MATCH(tbl_ftz[[#Headers],[结构]],FTZ_load[#Headers],0),1,1,"FTZ_load"),TRUE)=0,"",INDIRECT(ADDRESS(ROW(FTZ_load[#Headers])+tbl_ftz[[#This Row],[Index]],MATCH(tbl_ftz[[#Headers],[结构]],FTZ_load[#Headers],0),1,1,"FTZ_load"),TRUE)),"")</f>
        <v/>
      </c>
      <c r="N47" s="22" t="str">
        <f ca="1">IFERROR(IF(INDIRECT(ADDRESS(ROW(FTZ_load[#Headers])+tbl_ftz[[#This Row],[Index]],MATCH(tbl_ftz[[#Headers],[主题]],FTZ_load[#Headers],0),1,1,"FTZ_load"),TRUE)=0,"",INDIRECT(ADDRESS(ROW(FTZ_load[#Headers])+tbl_ftz[[#This Row],[Index]],MATCH(tbl_ftz[[#Headers],[主题]],FTZ_load[#Headers],0),1,1,"FTZ_load"),TRUE)),"")</f>
        <v/>
      </c>
      <c r="O47" s="22" t="str">
        <f ca="1">IFERROR(IF(INDIRECT(ADDRESS(ROW(FTZ_load[#Headers])+tbl_ftz[[#This Row],[Index]],MATCH(tbl_ftz[[#Headers],[行业]],FTZ_load[#Headers],0),1,1,"FTZ_load"),TRUE)=0,"",INDIRECT(ADDRESS(ROW(FTZ_load[#Headers])+tbl_ftz[[#This Row],[Index]],MATCH(tbl_ftz[[#Headers],[行业]],FTZ_load[#Headers],0),1,1,"FTZ_load"),TRUE)),"")</f>
        <v/>
      </c>
      <c r="P47" s="22" t="str">
        <f ca="1">IFERROR(IF(INDIRECT(ADDRESS(ROW(FTZ_load[#Headers])+tbl_ftz[[#This Row],[Index]],MATCH(tbl_ftz[[#Headers],[地区]],FTZ_load[#Headers],0),1,1,"FTZ_load"),TRUE)=0,"",INDIRECT(ADDRESS(ROW(FTZ_load[#Headers])+tbl_ftz[[#This Row],[Index]],MATCH(tbl_ftz[[#Headers],[地区]],FTZ_load[#Headers],0),1,1,"FTZ_load"),TRUE)),"")</f>
        <v/>
      </c>
      <c r="Q47" s="19" t="str">
        <f ca="1">IFERROR(IF(INDIRECT(ADDRESS(ROW(FTZ_load[#Headers])+tbl_ftz[[#This Row],[Index]],MATCH(tbl_ftz[[#Headers],[BOCOM_DEAL?]],FTZ_load[#Headers],0),1,1,"FTZ_load"),TRUE)=0,"",INDIRECT(ADDRESS(ROW(FTZ_load[#Headers])+tbl_ftz[[#This Row],[Index]],MATCH(tbl_ftz[[#Headers],[BOCOM_DEAL?]],FTZ_load[#Headers],0),1,1,"FTZ_load"),TRUE)),"")</f>
        <v/>
      </c>
    </row>
    <row r="48" spans="1:17" ht="17.45" customHeight="1" x14ac:dyDescent="0.25">
      <c r="A48" s="19">
        <f>ROW()-ROW(tbl_ftz[[#Headers],[Index]])</f>
        <v>47</v>
      </c>
      <c r="B48" s="20" t="str">
        <f ca="1">IFERROR(IF(INDIRECT(ADDRESS(ROW(FTZ_load[#Headers])+tbl_ftz[[#This Row],[Index]],MATCH(tbl_ftz[[#Headers],[定价日]],FTZ_load[#Headers],0),1,1,"FTZ_load"),TRUE)=0,"",INDIRECT(ADDRESS(ROW(FTZ_load[#Headers])+tbl_ftz[[#This Row],[Index]],MATCH(tbl_ftz[[#Headers],[定价日]],FTZ_load[#Headers],0),1,1,"FTZ_load"),TRUE)),"")</f>
        <v/>
      </c>
      <c r="C4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8" s="23" t="str">
        <f ca="1">IFERROR(IF(INDIRECT(ADDRESS(ROW(FTZ_load[#Headers])+tbl_ftz[[#This Row],[Index]],MATCH(tbl_ftz[[#Headers],[发行评级]],FTZ_load[#Headers],0),1,1,"FTZ_load"),TRUE)=0,"",INDIRECT(ADDRESS(ROW(FTZ_load[#Headers])+tbl_ftz[[#This Row],[Index]],MATCH(tbl_ftz[[#Headers],[发行评级]],FTZ_load[#Headers],0),1,1,"FTZ_load"),TRUE)),"")</f>
        <v/>
      </c>
      <c r="E48" s="23" t="str">
        <f ca="1">IFERROR(IF(INDIRECT(ADDRESS(ROW(FTZ_load[#Headers])+tbl_ftz[[#This Row],[Index]],MATCH(tbl_ftz[[#Headers],[主体评级]],FTZ_load[#Headers],0),1,1,"FTZ_load"),TRUE)=0,"",INDIRECT(ADDRESS(ROW(FTZ_load[#Headers])+tbl_ftz[[#This Row],[Index]],MATCH(tbl_ftz[[#Headers],[主体评级]],FTZ_load[#Headers],0),1,1,"FTZ_load"),TRUE)),"")</f>
        <v/>
      </c>
      <c r="F48" s="23" t="str">
        <f ca="1">IFERROR(IF(INDIRECT(ADDRESS(ROW(FTZ_load[#Headers])+tbl_ftz[[#This Row],[Index]],MATCH(tbl_ftz[[#Headers],[境内主体评级]],FTZ_load[#Headers],0),1,1,"FTZ_load"),TRUE)=0,"",INDIRECT(ADDRESS(ROW(FTZ_load[#Headers])+tbl_ftz[[#This Row],[Index]],MATCH(tbl_ftz[[#Headers],[境内主体评级]],FTZ_load[#Headers],0),1,1,"FTZ_load"),TRUE)),"")</f>
        <v/>
      </c>
      <c r="G48" s="23" t="str">
        <f ca="1">IFERROR(IF(INDIRECT(ADDRESS(ROW(FTZ_load[#Headers])+tbl_ftz[[#This Row],[Index]],MATCH(tbl_ftz[[#Headers],[货币]],FTZ_load[#Headers],0),1,1,"FTZ_load"),TRUE)=0,"",INDIRECT(ADDRESS(ROW(FTZ_load[#Headers])+tbl_ftz[[#This Row],[Index]],MATCH(tbl_ftz[[#Headers],[货币]],FTZ_load[#Headers],0),1,1,"FTZ_load"),TRUE)),"")</f>
        <v/>
      </c>
      <c r="H48" s="28" t="str">
        <f ca="1">IFERROR(IF(INDIRECT(ADDRESS(ROW(FTZ_load[#Headers])+tbl_ftz[[#This Row],[Index]],MATCH(tbl_ftz[[#Headers],[发行规模(亿)]],FTZ_load[#Headers],0),1,1,"FTZ_load"),TRUE)=0,"",INDIRECT(ADDRESS(ROW(FTZ_load[#Headers])+tbl_ftz[[#This Row],[Index]],MATCH(tbl_ftz[[#Headers],[发行规模(亿)]],FTZ_load[#Headers],0),1,1,"FTZ_load"),TRUE)),"")</f>
        <v/>
      </c>
      <c r="I48" s="23" t="str">
        <f ca="1">IFERROR(IF(INDIRECT(ADDRESS(ROW(FTZ_load[#Headers])+tbl_ftz[[#This Row],[Index]],MATCH(tbl_ftz[[#Headers],[年期]],FTZ_load[#Headers],0),1,1,"FTZ_load"),TRUE)=0,"",INDIRECT(ADDRESS(ROW(FTZ_load[#Headers])+tbl_ftz[[#This Row],[Index]],MATCH(tbl_ftz[[#Headers],[年期]],FTZ_load[#Headers],0),1,1,"FTZ_load"),TRUE)),"")</f>
        <v/>
      </c>
      <c r="J48" s="23" t="str">
        <f ca="1">IFERROR(IF(INDIRECT(ADDRESS(ROW(FTZ_load[#Headers])+tbl_ftz[[#This Row],[Index]],MATCH(tbl_ftz[[#Headers],[票息]],FTZ_load[#Headers],0),1,1,"FTZ_load"),TRUE)=0,"",INDIRECT(ADDRESS(ROW(FTZ_load[#Headers])+tbl_ftz[[#This Row],[Index]],MATCH(tbl_ftz[[#Headers],[票息]],FTZ_load[#Headers],0),1,1,"FTZ_load"),TRUE)),"")</f>
        <v/>
      </c>
      <c r="K48" s="23" t="str">
        <f ca="1">IFERROR(IF(INDIRECT(ADDRESS(ROW(FTZ_load[#Headers])+tbl_ftz[[#This Row],[Index]],MATCH(tbl_ftz[[#Headers],[IPG]],FTZ_load[#Headers],0),1,1,"FTZ_load"),TRUE)=0,"",INDIRECT(ADDRESS(ROW(FTZ_load[#Headers])+tbl_ftz[[#This Row],[Index]],MATCH(tbl_ftz[[#Headers],[IPG]],FTZ_load[#Headers],0),1,1,"FTZ_load"),TRUE)),"")</f>
        <v/>
      </c>
      <c r="L48" s="23" t="str">
        <f ca="1">IFERROR(IF(INDIRECT(ADDRESS(ROW(FTZ_load[#Headers])+tbl_ftz[[#This Row],[Index]],MATCH(tbl_ftz[[#Headers],[收窄基点]],FTZ_load[#Headers],0),1,1,"FTZ_load"),TRUE)=0,"",INDIRECT(ADDRESS(ROW(FTZ_load[#Headers])+tbl_ftz[[#This Row],[Index]],MATCH(tbl_ftz[[#Headers],[收窄基点]],FTZ_load[#Headers],0),1,1,"FTZ_load"),TRUE)),"")</f>
        <v/>
      </c>
      <c r="M48" s="22" t="str">
        <f ca="1">IFERROR(IF(INDIRECT(ADDRESS(ROW(FTZ_load[#Headers])+tbl_ftz[[#This Row],[Index]],MATCH(tbl_ftz[[#Headers],[结构]],FTZ_load[#Headers],0),1,1,"FTZ_load"),TRUE)=0,"",INDIRECT(ADDRESS(ROW(FTZ_load[#Headers])+tbl_ftz[[#This Row],[Index]],MATCH(tbl_ftz[[#Headers],[结构]],FTZ_load[#Headers],0),1,1,"FTZ_load"),TRUE)),"")</f>
        <v/>
      </c>
      <c r="N48" s="22" t="str">
        <f ca="1">IFERROR(IF(INDIRECT(ADDRESS(ROW(FTZ_load[#Headers])+tbl_ftz[[#This Row],[Index]],MATCH(tbl_ftz[[#Headers],[主题]],FTZ_load[#Headers],0),1,1,"FTZ_load"),TRUE)=0,"",INDIRECT(ADDRESS(ROW(FTZ_load[#Headers])+tbl_ftz[[#This Row],[Index]],MATCH(tbl_ftz[[#Headers],[主题]],FTZ_load[#Headers],0),1,1,"FTZ_load"),TRUE)),"")</f>
        <v/>
      </c>
      <c r="O48" s="22" t="str">
        <f ca="1">IFERROR(IF(INDIRECT(ADDRESS(ROW(FTZ_load[#Headers])+tbl_ftz[[#This Row],[Index]],MATCH(tbl_ftz[[#Headers],[行业]],FTZ_load[#Headers],0),1,1,"FTZ_load"),TRUE)=0,"",INDIRECT(ADDRESS(ROW(FTZ_load[#Headers])+tbl_ftz[[#This Row],[Index]],MATCH(tbl_ftz[[#Headers],[行业]],FTZ_load[#Headers],0),1,1,"FTZ_load"),TRUE)),"")</f>
        <v/>
      </c>
      <c r="P48" s="22" t="str">
        <f ca="1">IFERROR(IF(INDIRECT(ADDRESS(ROW(FTZ_load[#Headers])+tbl_ftz[[#This Row],[Index]],MATCH(tbl_ftz[[#Headers],[地区]],FTZ_load[#Headers],0),1,1,"FTZ_load"),TRUE)=0,"",INDIRECT(ADDRESS(ROW(FTZ_load[#Headers])+tbl_ftz[[#This Row],[Index]],MATCH(tbl_ftz[[#Headers],[地区]],FTZ_load[#Headers],0),1,1,"FTZ_load"),TRUE)),"")</f>
        <v/>
      </c>
      <c r="Q48" s="19" t="str">
        <f ca="1">IFERROR(IF(INDIRECT(ADDRESS(ROW(FTZ_load[#Headers])+tbl_ftz[[#This Row],[Index]],MATCH(tbl_ftz[[#Headers],[BOCOM_DEAL?]],FTZ_load[#Headers],0),1,1,"FTZ_load"),TRUE)=0,"",INDIRECT(ADDRESS(ROW(FTZ_load[#Headers])+tbl_ftz[[#This Row],[Index]],MATCH(tbl_ftz[[#Headers],[BOCOM_DEAL?]],FTZ_load[#Headers],0),1,1,"FTZ_load"),TRUE)),"")</f>
        <v/>
      </c>
    </row>
    <row r="49" spans="1:17" ht="17.45" customHeight="1" x14ac:dyDescent="0.25">
      <c r="A49" s="19">
        <f>ROW()-ROW(tbl_ftz[[#Headers],[Index]])</f>
        <v>48</v>
      </c>
      <c r="B49" s="20" t="str">
        <f ca="1">IFERROR(IF(INDIRECT(ADDRESS(ROW(FTZ_load[#Headers])+tbl_ftz[[#This Row],[Index]],MATCH(tbl_ftz[[#Headers],[定价日]],FTZ_load[#Headers],0),1,1,"FTZ_load"),TRUE)=0,"",INDIRECT(ADDRESS(ROW(FTZ_load[#Headers])+tbl_ftz[[#This Row],[Index]],MATCH(tbl_ftz[[#Headers],[定价日]],FTZ_load[#Headers],0),1,1,"FTZ_load"),TRUE)),"")</f>
        <v/>
      </c>
      <c r="C4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49" s="23" t="str">
        <f ca="1">IFERROR(IF(INDIRECT(ADDRESS(ROW(FTZ_load[#Headers])+tbl_ftz[[#This Row],[Index]],MATCH(tbl_ftz[[#Headers],[发行评级]],FTZ_load[#Headers],0),1,1,"FTZ_load"),TRUE)=0,"",INDIRECT(ADDRESS(ROW(FTZ_load[#Headers])+tbl_ftz[[#This Row],[Index]],MATCH(tbl_ftz[[#Headers],[发行评级]],FTZ_load[#Headers],0),1,1,"FTZ_load"),TRUE)),"")</f>
        <v/>
      </c>
      <c r="E49" s="23" t="str">
        <f ca="1">IFERROR(IF(INDIRECT(ADDRESS(ROW(FTZ_load[#Headers])+tbl_ftz[[#This Row],[Index]],MATCH(tbl_ftz[[#Headers],[主体评级]],FTZ_load[#Headers],0),1,1,"FTZ_load"),TRUE)=0,"",INDIRECT(ADDRESS(ROW(FTZ_load[#Headers])+tbl_ftz[[#This Row],[Index]],MATCH(tbl_ftz[[#Headers],[主体评级]],FTZ_load[#Headers],0),1,1,"FTZ_load"),TRUE)),"")</f>
        <v/>
      </c>
      <c r="F49" s="23" t="str">
        <f ca="1">IFERROR(IF(INDIRECT(ADDRESS(ROW(FTZ_load[#Headers])+tbl_ftz[[#This Row],[Index]],MATCH(tbl_ftz[[#Headers],[境内主体评级]],FTZ_load[#Headers],0),1,1,"FTZ_load"),TRUE)=0,"",INDIRECT(ADDRESS(ROW(FTZ_load[#Headers])+tbl_ftz[[#This Row],[Index]],MATCH(tbl_ftz[[#Headers],[境内主体评级]],FTZ_load[#Headers],0),1,1,"FTZ_load"),TRUE)),"")</f>
        <v/>
      </c>
      <c r="G49" s="23" t="str">
        <f ca="1">IFERROR(IF(INDIRECT(ADDRESS(ROW(FTZ_load[#Headers])+tbl_ftz[[#This Row],[Index]],MATCH(tbl_ftz[[#Headers],[货币]],FTZ_load[#Headers],0),1,1,"FTZ_load"),TRUE)=0,"",INDIRECT(ADDRESS(ROW(FTZ_load[#Headers])+tbl_ftz[[#This Row],[Index]],MATCH(tbl_ftz[[#Headers],[货币]],FTZ_load[#Headers],0),1,1,"FTZ_load"),TRUE)),"")</f>
        <v/>
      </c>
      <c r="H49" s="28" t="str">
        <f ca="1">IFERROR(IF(INDIRECT(ADDRESS(ROW(FTZ_load[#Headers])+tbl_ftz[[#This Row],[Index]],MATCH(tbl_ftz[[#Headers],[发行规模(亿)]],FTZ_load[#Headers],0),1,1,"FTZ_load"),TRUE)=0,"",INDIRECT(ADDRESS(ROW(FTZ_load[#Headers])+tbl_ftz[[#This Row],[Index]],MATCH(tbl_ftz[[#Headers],[发行规模(亿)]],FTZ_load[#Headers],0),1,1,"FTZ_load"),TRUE)),"")</f>
        <v/>
      </c>
      <c r="I49" s="23" t="str">
        <f ca="1">IFERROR(IF(INDIRECT(ADDRESS(ROW(FTZ_load[#Headers])+tbl_ftz[[#This Row],[Index]],MATCH(tbl_ftz[[#Headers],[年期]],FTZ_load[#Headers],0),1,1,"FTZ_load"),TRUE)=0,"",INDIRECT(ADDRESS(ROW(FTZ_load[#Headers])+tbl_ftz[[#This Row],[Index]],MATCH(tbl_ftz[[#Headers],[年期]],FTZ_load[#Headers],0),1,1,"FTZ_load"),TRUE)),"")</f>
        <v/>
      </c>
      <c r="J49" s="23" t="str">
        <f ca="1">IFERROR(IF(INDIRECT(ADDRESS(ROW(FTZ_load[#Headers])+tbl_ftz[[#This Row],[Index]],MATCH(tbl_ftz[[#Headers],[票息]],FTZ_load[#Headers],0),1,1,"FTZ_load"),TRUE)=0,"",INDIRECT(ADDRESS(ROW(FTZ_load[#Headers])+tbl_ftz[[#This Row],[Index]],MATCH(tbl_ftz[[#Headers],[票息]],FTZ_load[#Headers],0),1,1,"FTZ_load"),TRUE)),"")</f>
        <v/>
      </c>
      <c r="K49" s="23" t="str">
        <f ca="1">IFERROR(IF(INDIRECT(ADDRESS(ROW(FTZ_load[#Headers])+tbl_ftz[[#This Row],[Index]],MATCH(tbl_ftz[[#Headers],[IPG]],FTZ_load[#Headers],0),1,1,"FTZ_load"),TRUE)=0,"",INDIRECT(ADDRESS(ROW(FTZ_load[#Headers])+tbl_ftz[[#This Row],[Index]],MATCH(tbl_ftz[[#Headers],[IPG]],FTZ_load[#Headers],0),1,1,"FTZ_load"),TRUE)),"")</f>
        <v/>
      </c>
      <c r="L49" s="23" t="str">
        <f ca="1">IFERROR(IF(INDIRECT(ADDRESS(ROW(FTZ_load[#Headers])+tbl_ftz[[#This Row],[Index]],MATCH(tbl_ftz[[#Headers],[收窄基点]],FTZ_load[#Headers],0),1,1,"FTZ_load"),TRUE)=0,"",INDIRECT(ADDRESS(ROW(FTZ_load[#Headers])+tbl_ftz[[#This Row],[Index]],MATCH(tbl_ftz[[#Headers],[收窄基点]],FTZ_load[#Headers],0),1,1,"FTZ_load"),TRUE)),"")</f>
        <v/>
      </c>
      <c r="M49" s="22" t="str">
        <f ca="1">IFERROR(IF(INDIRECT(ADDRESS(ROW(FTZ_load[#Headers])+tbl_ftz[[#This Row],[Index]],MATCH(tbl_ftz[[#Headers],[结构]],FTZ_load[#Headers],0),1,1,"FTZ_load"),TRUE)=0,"",INDIRECT(ADDRESS(ROW(FTZ_load[#Headers])+tbl_ftz[[#This Row],[Index]],MATCH(tbl_ftz[[#Headers],[结构]],FTZ_load[#Headers],0),1,1,"FTZ_load"),TRUE)),"")</f>
        <v/>
      </c>
      <c r="N49" s="22" t="str">
        <f ca="1">IFERROR(IF(INDIRECT(ADDRESS(ROW(FTZ_load[#Headers])+tbl_ftz[[#This Row],[Index]],MATCH(tbl_ftz[[#Headers],[主题]],FTZ_load[#Headers],0),1,1,"FTZ_load"),TRUE)=0,"",INDIRECT(ADDRESS(ROW(FTZ_load[#Headers])+tbl_ftz[[#This Row],[Index]],MATCH(tbl_ftz[[#Headers],[主题]],FTZ_load[#Headers],0),1,1,"FTZ_load"),TRUE)),"")</f>
        <v/>
      </c>
      <c r="O49" s="22" t="str">
        <f ca="1">IFERROR(IF(INDIRECT(ADDRESS(ROW(FTZ_load[#Headers])+tbl_ftz[[#This Row],[Index]],MATCH(tbl_ftz[[#Headers],[行业]],FTZ_load[#Headers],0),1,1,"FTZ_load"),TRUE)=0,"",INDIRECT(ADDRESS(ROW(FTZ_load[#Headers])+tbl_ftz[[#This Row],[Index]],MATCH(tbl_ftz[[#Headers],[行业]],FTZ_load[#Headers],0),1,1,"FTZ_load"),TRUE)),"")</f>
        <v/>
      </c>
      <c r="P49" s="22" t="str">
        <f ca="1">IFERROR(IF(INDIRECT(ADDRESS(ROW(FTZ_load[#Headers])+tbl_ftz[[#This Row],[Index]],MATCH(tbl_ftz[[#Headers],[地区]],FTZ_load[#Headers],0),1,1,"FTZ_load"),TRUE)=0,"",INDIRECT(ADDRESS(ROW(FTZ_load[#Headers])+tbl_ftz[[#This Row],[Index]],MATCH(tbl_ftz[[#Headers],[地区]],FTZ_load[#Headers],0),1,1,"FTZ_load"),TRUE)),"")</f>
        <v/>
      </c>
      <c r="Q49" s="19" t="str">
        <f ca="1">IFERROR(IF(INDIRECT(ADDRESS(ROW(FTZ_load[#Headers])+tbl_ftz[[#This Row],[Index]],MATCH(tbl_ftz[[#Headers],[BOCOM_DEAL?]],FTZ_load[#Headers],0),1,1,"FTZ_load"),TRUE)=0,"",INDIRECT(ADDRESS(ROW(FTZ_load[#Headers])+tbl_ftz[[#This Row],[Index]],MATCH(tbl_ftz[[#Headers],[BOCOM_DEAL?]],FTZ_load[#Headers],0),1,1,"FTZ_load"),TRUE)),"")</f>
        <v/>
      </c>
    </row>
    <row r="50" spans="1:17" ht="17.45" customHeight="1" x14ac:dyDescent="0.25">
      <c r="A50" s="19">
        <f>ROW()-ROW(tbl_ftz[[#Headers],[Index]])</f>
        <v>49</v>
      </c>
      <c r="B50" s="20" t="str">
        <f ca="1">IFERROR(IF(INDIRECT(ADDRESS(ROW(FTZ_load[#Headers])+tbl_ftz[[#This Row],[Index]],MATCH(tbl_ftz[[#Headers],[定价日]],FTZ_load[#Headers],0),1,1,"FTZ_load"),TRUE)=0,"",INDIRECT(ADDRESS(ROW(FTZ_load[#Headers])+tbl_ftz[[#This Row],[Index]],MATCH(tbl_ftz[[#Headers],[定价日]],FTZ_load[#Headers],0),1,1,"FTZ_load"),TRUE)),"")</f>
        <v/>
      </c>
      <c r="C5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0" s="23" t="str">
        <f ca="1">IFERROR(IF(INDIRECT(ADDRESS(ROW(FTZ_load[#Headers])+tbl_ftz[[#This Row],[Index]],MATCH(tbl_ftz[[#Headers],[发行评级]],FTZ_load[#Headers],0),1,1,"FTZ_load"),TRUE)=0,"",INDIRECT(ADDRESS(ROW(FTZ_load[#Headers])+tbl_ftz[[#This Row],[Index]],MATCH(tbl_ftz[[#Headers],[发行评级]],FTZ_load[#Headers],0),1,1,"FTZ_load"),TRUE)),"")</f>
        <v/>
      </c>
      <c r="E50" s="23" t="str">
        <f ca="1">IFERROR(IF(INDIRECT(ADDRESS(ROW(FTZ_load[#Headers])+tbl_ftz[[#This Row],[Index]],MATCH(tbl_ftz[[#Headers],[主体评级]],FTZ_load[#Headers],0),1,1,"FTZ_load"),TRUE)=0,"",INDIRECT(ADDRESS(ROW(FTZ_load[#Headers])+tbl_ftz[[#This Row],[Index]],MATCH(tbl_ftz[[#Headers],[主体评级]],FTZ_load[#Headers],0),1,1,"FTZ_load"),TRUE)),"")</f>
        <v/>
      </c>
      <c r="F50" s="23" t="str">
        <f ca="1">IFERROR(IF(INDIRECT(ADDRESS(ROW(FTZ_load[#Headers])+tbl_ftz[[#This Row],[Index]],MATCH(tbl_ftz[[#Headers],[境内主体评级]],FTZ_load[#Headers],0),1,1,"FTZ_load"),TRUE)=0,"",INDIRECT(ADDRESS(ROW(FTZ_load[#Headers])+tbl_ftz[[#This Row],[Index]],MATCH(tbl_ftz[[#Headers],[境内主体评级]],FTZ_load[#Headers],0),1,1,"FTZ_load"),TRUE)),"")</f>
        <v/>
      </c>
      <c r="G50" s="23" t="str">
        <f ca="1">IFERROR(IF(INDIRECT(ADDRESS(ROW(FTZ_load[#Headers])+tbl_ftz[[#This Row],[Index]],MATCH(tbl_ftz[[#Headers],[货币]],FTZ_load[#Headers],0),1,1,"FTZ_load"),TRUE)=0,"",INDIRECT(ADDRESS(ROW(FTZ_load[#Headers])+tbl_ftz[[#This Row],[Index]],MATCH(tbl_ftz[[#Headers],[货币]],FTZ_load[#Headers],0),1,1,"FTZ_load"),TRUE)),"")</f>
        <v/>
      </c>
      <c r="H50" s="28" t="str">
        <f ca="1">IFERROR(IF(INDIRECT(ADDRESS(ROW(FTZ_load[#Headers])+tbl_ftz[[#This Row],[Index]],MATCH(tbl_ftz[[#Headers],[发行规模(亿)]],FTZ_load[#Headers],0),1,1,"FTZ_load"),TRUE)=0,"",INDIRECT(ADDRESS(ROW(FTZ_load[#Headers])+tbl_ftz[[#This Row],[Index]],MATCH(tbl_ftz[[#Headers],[发行规模(亿)]],FTZ_load[#Headers],0),1,1,"FTZ_load"),TRUE)),"")</f>
        <v/>
      </c>
      <c r="I50" s="23" t="str">
        <f ca="1">IFERROR(IF(INDIRECT(ADDRESS(ROW(FTZ_load[#Headers])+tbl_ftz[[#This Row],[Index]],MATCH(tbl_ftz[[#Headers],[年期]],FTZ_load[#Headers],0),1,1,"FTZ_load"),TRUE)=0,"",INDIRECT(ADDRESS(ROW(FTZ_load[#Headers])+tbl_ftz[[#This Row],[Index]],MATCH(tbl_ftz[[#Headers],[年期]],FTZ_load[#Headers],0),1,1,"FTZ_load"),TRUE)),"")</f>
        <v/>
      </c>
      <c r="J50" s="23" t="str">
        <f ca="1">IFERROR(IF(INDIRECT(ADDRESS(ROW(FTZ_load[#Headers])+tbl_ftz[[#This Row],[Index]],MATCH(tbl_ftz[[#Headers],[票息]],FTZ_load[#Headers],0),1,1,"FTZ_load"),TRUE)=0,"",INDIRECT(ADDRESS(ROW(FTZ_load[#Headers])+tbl_ftz[[#This Row],[Index]],MATCH(tbl_ftz[[#Headers],[票息]],FTZ_load[#Headers],0),1,1,"FTZ_load"),TRUE)),"")</f>
        <v/>
      </c>
      <c r="K50" s="23" t="str">
        <f ca="1">IFERROR(IF(INDIRECT(ADDRESS(ROW(FTZ_load[#Headers])+tbl_ftz[[#This Row],[Index]],MATCH(tbl_ftz[[#Headers],[IPG]],FTZ_load[#Headers],0),1,1,"FTZ_load"),TRUE)=0,"",INDIRECT(ADDRESS(ROW(FTZ_load[#Headers])+tbl_ftz[[#This Row],[Index]],MATCH(tbl_ftz[[#Headers],[IPG]],FTZ_load[#Headers],0),1,1,"FTZ_load"),TRUE)),"")</f>
        <v/>
      </c>
      <c r="L50" s="23" t="str">
        <f ca="1">IFERROR(IF(INDIRECT(ADDRESS(ROW(FTZ_load[#Headers])+tbl_ftz[[#This Row],[Index]],MATCH(tbl_ftz[[#Headers],[收窄基点]],FTZ_load[#Headers],0),1,1,"FTZ_load"),TRUE)=0,"",INDIRECT(ADDRESS(ROW(FTZ_load[#Headers])+tbl_ftz[[#This Row],[Index]],MATCH(tbl_ftz[[#Headers],[收窄基点]],FTZ_load[#Headers],0),1,1,"FTZ_load"),TRUE)),"")</f>
        <v/>
      </c>
      <c r="M50" s="22" t="str">
        <f ca="1">IFERROR(IF(INDIRECT(ADDRESS(ROW(FTZ_load[#Headers])+tbl_ftz[[#This Row],[Index]],MATCH(tbl_ftz[[#Headers],[结构]],FTZ_load[#Headers],0),1,1,"FTZ_load"),TRUE)=0,"",INDIRECT(ADDRESS(ROW(FTZ_load[#Headers])+tbl_ftz[[#This Row],[Index]],MATCH(tbl_ftz[[#Headers],[结构]],FTZ_load[#Headers],0),1,1,"FTZ_load"),TRUE)),"")</f>
        <v/>
      </c>
      <c r="N50" s="22" t="str">
        <f ca="1">IFERROR(IF(INDIRECT(ADDRESS(ROW(FTZ_load[#Headers])+tbl_ftz[[#This Row],[Index]],MATCH(tbl_ftz[[#Headers],[主题]],FTZ_load[#Headers],0),1,1,"FTZ_load"),TRUE)=0,"",INDIRECT(ADDRESS(ROW(FTZ_load[#Headers])+tbl_ftz[[#This Row],[Index]],MATCH(tbl_ftz[[#Headers],[主题]],FTZ_load[#Headers],0),1,1,"FTZ_load"),TRUE)),"")</f>
        <v/>
      </c>
      <c r="O50" s="22" t="str">
        <f ca="1">IFERROR(IF(INDIRECT(ADDRESS(ROW(FTZ_load[#Headers])+tbl_ftz[[#This Row],[Index]],MATCH(tbl_ftz[[#Headers],[行业]],FTZ_load[#Headers],0),1,1,"FTZ_load"),TRUE)=0,"",INDIRECT(ADDRESS(ROW(FTZ_load[#Headers])+tbl_ftz[[#This Row],[Index]],MATCH(tbl_ftz[[#Headers],[行业]],FTZ_load[#Headers],0),1,1,"FTZ_load"),TRUE)),"")</f>
        <v/>
      </c>
      <c r="P50" s="22" t="str">
        <f ca="1">IFERROR(IF(INDIRECT(ADDRESS(ROW(FTZ_load[#Headers])+tbl_ftz[[#This Row],[Index]],MATCH(tbl_ftz[[#Headers],[地区]],FTZ_load[#Headers],0),1,1,"FTZ_load"),TRUE)=0,"",INDIRECT(ADDRESS(ROW(FTZ_load[#Headers])+tbl_ftz[[#This Row],[Index]],MATCH(tbl_ftz[[#Headers],[地区]],FTZ_load[#Headers],0),1,1,"FTZ_load"),TRUE)),"")</f>
        <v/>
      </c>
      <c r="Q50" s="19" t="str">
        <f ca="1">IFERROR(IF(INDIRECT(ADDRESS(ROW(FTZ_load[#Headers])+tbl_ftz[[#This Row],[Index]],MATCH(tbl_ftz[[#Headers],[BOCOM_DEAL?]],FTZ_load[#Headers],0),1,1,"FTZ_load"),TRUE)=0,"",INDIRECT(ADDRESS(ROW(FTZ_load[#Headers])+tbl_ftz[[#This Row],[Index]],MATCH(tbl_ftz[[#Headers],[BOCOM_DEAL?]],FTZ_load[#Headers],0),1,1,"FTZ_load"),TRUE)),"")</f>
        <v/>
      </c>
    </row>
    <row r="51" spans="1:17" ht="17.45" customHeight="1" x14ac:dyDescent="0.25">
      <c r="A51" s="19">
        <f>ROW()-ROW(tbl_ftz[[#Headers],[Index]])</f>
        <v>50</v>
      </c>
      <c r="B51" s="20" t="str">
        <f ca="1">IFERROR(IF(INDIRECT(ADDRESS(ROW(FTZ_load[#Headers])+tbl_ftz[[#This Row],[Index]],MATCH(tbl_ftz[[#Headers],[定价日]],FTZ_load[#Headers],0),1,1,"FTZ_load"),TRUE)=0,"",INDIRECT(ADDRESS(ROW(FTZ_load[#Headers])+tbl_ftz[[#This Row],[Index]],MATCH(tbl_ftz[[#Headers],[定价日]],FTZ_load[#Headers],0),1,1,"FTZ_load"),TRUE)),"")</f>
        <v/>
      </c>
      <c r="C5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1" s="23" t="str">
        <f ca="1">IFERROR(IF(INDIRECT(ADDRESS(ROW(FTZ_load[#Headers])+tbl_ftz[[#This Row],[Index]],MATCH(tbl_ftz[[#Headers],[发行评级]],FTZ_load[#Headers],0),1,1,"FTZ_load"),TRUE)=0,"",INDIRECT(ADDRESS(ROW(FTZ_load[#Headers])+tbl_ftz[[#This Row],[Index]],MATCH(tbl_ftz[[#Headers],[发行评级]],FTZ_load[#Headers],0),1,1,"FTZ_load"),TRUE)),"")</f>
        <v/>
      </c>
      <c r="E51" s="23" t="str">
        <f ca="1">IFERROR(IF(INDIRECT(ADDRESS(ROW(FTZ_load[#Headers])+tbl_ftz[[#This Row],[Index]],MATCH(tbl_ftz[[#Headers],[主体评级]],FTZ_load[#Headers],0),1,1,"FTZ_load"),TRUE)=0,"",INDIRECT(ADDRESS(ROW(FTZ_load[#Headers])+tbl_ftz[[#This Row],[Index]],MATCH(tbl_ftz[[#Headers],[主体评级]],FTZ_load[#Headers],0),1,1,"FTZ_load"),TRUE)),"")</f>
        <v/>
      </c>
      <c r="F51" s="23" t="str">
        <f ca="1">IFERROR(IF(INDIRECT(ADDRESS(ROW(FTZ_load[#Headers])+tbl_ftz[[#This Row],[Index]],MATCH(tbl_ftz[[#Headers],[境内主体评级]],FTZ_load[#Headers],0),1,1,"FTZ_load"),TRUE)=0,"",INDIRECT(ADDRESS(ROW(FTZ_load[#Headers])+tbl_ftz[[#This Row],[Index]],MATCH(tbl_ftz[[#Headers],[境内主体评级]],FTZ_load[#Headers],0),1,1,"FTZ_load"),TRUE)),"")</f>
        <v/>
      </c>
      <c r="G51" s="23" t="str">
        <f ca="1">IFERROR(IF(INDIRECT(ADDRESS(ROW(FTZ_load[#Headers])+tbl_ftz[[#This Row],[Index]],MATCH(tbl_ftz[[#Headers],[货币]],FTZ_load[#Headers],0),1,1,"FTZ_load"),TRUE)=0,"",INDIRECT(ADDRESS(ROW(FTZ_load[#Headers])+tbl_ftz[[#This Row],[Index]],MATCH(tbl_ftz[[#Headers],[货币]],FTZ_load[#Headers],0),1,1,"FTZ_load"),TRUE)),"")</f>
        <v/>
      </c>
      <c r="H51" s="28" t="str">
        <f ca="1">IFERROR(IF(INDIRECT(ADDRESS(ROW(FTZ_load[#Headers])+tbl_ftz[[#This Row],[Index]],MATCH(tbl_ftz[[#Headers],[发行规模(亿)]],FTZ_load[#Headers],0),1,1,"FTZ_load"),TRUE)=0,"",INDIRECT(ADDRESS(ROW(FTZ_load[#Headers])+tbl_ftz[[#This Row],[Index]],MATCH(tbl_ftz[[#Headers],[发行规模(亿)]],FTZ_load[#Headers],0),1,1,"FTZ_load"),TRUE)),"")</f>
        <v/>
      </c>
      <c r="I51" s="23" t="str">
        <f ca="1">IFERROR(IF(INDIRECT(ADDRESS(ROW(FTZ_load[#Headers])+tbl_ftz[[#This Row],[Index]],MATCH(tbl_ftz[[#Headers],[年期]],FTZ_load[#Headers],0),1,1,"FTZ_load"),TRUE)=0,"",INDIRECT(ADDRESS(ROW(FTZ_load[#Headers])+tbl_ftz[[#This Row],[Index]],MATCH(tbl_ftz[[#Headers],[年期]],FTZ_load[#Headers],0),1,1,"FTZ_load"),TRUE)),"")</f>
        <v/>
      </c>
      <c r="J51" s="23" t="str">
        <f ca="1">IFERROR(IF(INDIRECT(ADDRESS(ROW(FTZ_load[#Headers])+tbl_ftz[[#This Row],[Index]],MATCH(tbl_ftz[[#Headers],[票息]],FTZ_load[#Headers],0),1,1,"FTZ_load"),TRUE)=0,"",INDIRECT(ADDRESS(ROW(FTZ_load[#Headers])+tbl_ftz[[#This Row],[Index]],MATCH(tbl_ftz[[#Headers],[票息]],FTZ_load[#Headers],0),1,1,"FTZ_load"),TRUE)),"")</f>
        <v/>
      </c>
      <c r="K51" s="23" t="str">
        <f ca="1">IFERROR(IF(INDIRECT(ADDRESS(ROW(FTZ_load[#Headers])+tbl_ftz[[#This Row],[Index]],MATCH(tbl_ftz[[#Headers],[IPG]],FTZ_load[#Headers],0),1,1,"FTZ_load"),TRUE)=0,"",INDIRECT(ADDRESS(ROW(FTZ_load[#Headers])+tbl_ftz[[#This Row],[Index]],MATCH(tbl_ftz[[#Headers],[IPG]],FTZ_load[#Headers],0),1,1,"FTZ_load"),TRUE)),"")</f>
        <v/>
      </c>
      <c r="L51" s="23" t="str">
        <f ca="1">IFERROR(IF(INDIRECT(ADDRESS(ROW(FTZ_load[#Headers])+tbl_ftz[[#This Row],[Index]],MATCH(tbl_ftz[[#Headers],[收窄基点]],FTZ_load[#Headers],0),1,1,"FTZ_load"),TRUE)=0,"",INDIRECT(ADDRESS(ROW(FTZ_load[#Headers])+tbl_ftz[[#This Row],[Index]],MATCH(tbl_ftz[[#Headers],[收窄基点]],FTZ_load[#Headers],0),1,1,"FTZ_load"),TRUE)),"")</f>
        <v/>
      </c>
      <c r="M51" s="22" t="str">
        <f ca="1">IFERROR(IF(INDIRECT(ADDRESS(ROW(FTZ_load[#Headers])+tbl_ftz[[#This Row],[Index]],MATCH(tbl_ftz[[#Headers],[结构]],FTZ_load[#Headers],0),1,1,"FTZ_load"),TRUE)=0,"",INDIRECT(ADDRESS(ROW(FTZ_load[#Headers])+tbl_ftz[[#This Row],[Index]],MATCH(tbl_ftz[[#Headers],[结构]],FTZ_load[#Headers],0),1,1,"FTZ_load"),TRUE)),"")</f>
        <v/>
      </c>
      <c r="N51" s="22" t="str">
        <f ca="1">IFERROR(IF(INDIRECT(ADDRESS(ROW(FTZ_load[#Headers])+tbl_ftz[[#This Row],[Index]],MATCH(tbl_ftz[[#Headers],[主题]],FTZ_load[#Headers],0),1,1,"FTZ_load"),TRUE)=0,"",INDIRECT(ADDRESS(ROW(FTZ_load[#Headers])+tbl_ftz[[#This Row],[Index]],MATCH(tbl_ftz[[#Headers],[主题]],FTZ_load[#Headers],0),1,1,"FTZ_load"),TRUE)),"")</f>
        <v/>
      </c>
      <c r="O51" s="22" t="str">
        <f ca="1">IFERROR(IF(INDIRECT(ADDRESS(ROW(FTZ_load[#Headers])+tbl_ftz[[#This Row],[Index]],MATCH(tbl_ftz[[#Headers],[行业]],FTZ_load[#Headers],0),1,1,"FTZ_load"),TRUE)=0,"",INDIRECT(ADDRESS(ROW(FTZ_load[#Headers])+tbl_ftz[[#This Row],[Index]],MATCH(tbl_ftz[[#Headers],[行业]],FTZ_load[#Headers],0),1,1,"FTZ_load"),TRUE)),"")</f>
        <v/>
      </c>
      <c r="P51" s="22" t="str">
        <f ca="1">IFERROR(IF(INDIRECT(ADDRESS(ROW(FTZ_load[#Headers])+tbl_ftz[[#This Row],[Index]],MATCH(tbl_ftz[[#Headers],[地区]],FTZ_load[#Headers],0),1,1,"FTZ_load"),TRUE)=0,"",INDIRECT(ADDRESS(ROW(FTZ_load[#Headers])+tbl_ftz[[#This Row],[Index]],MATCH(tbl_ftz[[#Headers],[地区]],FTZ_load[#Headers],0),1,1,"FTZ_load"),TRUE)),"")</f>
        <v/>
      </c>
      <c r="Q51" s="19" t="str">
        <f ca="1">IFERROR(IF(INDIRECT(ADDRESS(ROW(FTZ_load[#Headers])+tbl_ftz[[#This Row],[Index]],MATCH(tbl_ftz[[#Headers],[BOCOM_DEAL?]],FTZ_load[#Headers],0),1,1,"FTZ_load"),TRUE)=0,"",INDIRECT(ADDRESS(ROW(FTZ_load[#Headers])+tbl_ftz[[#This Row],[Index]],MATCH(tbl_ftz[[#Headers],[BOCOM_DEAL?]],FTZ_load[#Headers],0),1,1,"FTZ_load"),TRUE)),"")</f>
        <v/>
      </c>
    </row>
    <row r="52" spans="1:17" ht="17.45" customHeight="1" x14ac:dyDescent="0.25">
      <c r="A52" s="19">
        <f>ROW()-ROW(tbl_ftz[[#Headers],[Index]])</f>
        <v>51</v>
      </c>
      <c r="B52" s="20" t="str">
        <f ca="1">IFERROR(IF(INDIRECT(ADDRESS(ROW(FTZ_load[#Headers])+tbl_ftz[[#This Row],[Index]],MATCH(tbl_ftz[[#Headers],[定价日]],FTZ_load[#Headers],0),1,1,"FTZ_load"),TRUE)=0,"",INDIRECT(ADDRESS(ROW(FTZ_load[#Headers])+tbl_ftz[[#This Row],[Index]],MATCH(tbl_ftz[[#Headers],[定价日]],FTZ_load[#Headers],0),1,1,"FTZ_load"),TRUE)),"")</f>
        <v/>
      </c>
      <c r="C5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2" s="23" t="str">
        <f ca="1">IFERROR(IF(INDIRECT(ADDRESS(ROW(FTZ_load[#Headers])+tbl_ftz[[#This Row],[Index]],MATCH(tbl_ftz[[#Headers],[发行评级]],FTZ_load[#Headers],0),1,1,"FTZ_load"),TRUE)=0,"",INDIRECT(ADDRESS(ROW(FTZ_load[#Headers])+tbl_ftz[[#This Row],[Index]],MATCH(tbl_ftz[[#Headers],[发行评级]],FTZ_load[#Headers],0),1,1,"FTZ_load"),TRUE)),"")</f>
        <v/>
      </c>
      <c r="E52" s="23" t="str">
        <f ca="1">IFERROR(IF(INDIRECT(ADDRESS(ROW(FTZ_load[#Headers])+tbl_ftz[[#This Row],[Index]],MATCH(tbl_ftz[[#Headers],[主体评级]],FTZ_load[#Headers],0),1,1,"FTZ_load"),TRUE)=0,"",INDIRECT(ADDRESS(ROW(FTZ_load[#Headers])+tbl_ftz[[#This Row],[Index]],MATCH(tbl_ftz[[#Headers],[主体评级]],FTZ_load[#Headers],0),1,1,"FTZ_load"),TRUE)),"")</f>
        <v/>
      </c>
      <c r="F52" s="23" t="str">
        <f ca="1">IFERROR(IF(INDIRECT(ADDRESS(ROW(FTZ_load[#Headers])+tbl_ftz[[#This Row],[Index]],MATCH(tbl_ftz[[#Headers],[境内主体评级]],FTZ_load[#Headers],0),1,1,"FTZ_load"),TRUE)=0,"",INDIRECT(ADDRESS(ROW(FTZ_load[#Headers])+tbl_ftz[[#This Row],[Index]],MATCH(tbl_ftz[[#Headers],[境内主体评级]],FTZ_load[#Headers],0),1,1,"FTZ_load"),TRUE)),"")</f>
        <v/>
      </c>
      <c r="G52" s="23" t="str">
        <f ca="1">IFERROR(IF(INDIRECT(ADDRESS(ROW(FTZ_load[#Headers])+tbl_ftz[[#This Row],[Index]],MATCH(tbl_ftz[[#Headers],[货币]],FTZ_load[#Headers],0),1,1,"FTZ_load"),TRUE)=0,"",INDIRECT(ADDRESS(ROW(FTZ_load[#Headers])+tbl_ftz[[#This Row],[Index]],MATCH(tbl_ftz[[#Headers],[货币]],FTZ_load[#Headers],0),1,1,"FTZ_load"),TRUE)),"")</f>
        <v/>
      </c>
      <c r="H52" s="28" t="str">
        <f ca="1">IFERROR(IF(INDIRECT(ADDRESS(ROW(FTZ_load[#Headers])+tbl_ftz[[#This Row],[Index]],MATCH(tbl_ftz[[#Headers],[发行规模(亿)]],FTZ_load[#Headers],0),1,1,"FTZ_load"),TRUE)=0,"",INDIRECT(ADDRESS(ROW(FTZ_load[#Headers])+tbl_ftz[[#This Row],[Index]],MATCH(tbl_ftz[[#Headers],[发行规模(亿)]],FTZ_load[#Headers],0),1,1,"FTZ_load"),TRUE)),"")</f>
        <v/>
      </c>
      <c r="I52" s="23" t="str">
        <f ca="1">IFERROR(IF(INDIRECT(ADDRESS(ROW(FTZ_load[#Headers])+tbl_ftz[[#This Row],[Index]],MATCH(tbl_ftz[[#Headers],[年期]],FTZ_load[#Headers],0),1,1,"FTZ_load"),TRUE)=0,"",INDIRECT(ADDRESS(ROW(FTZ_load[#Headers])+tbl_ftz[[#This Row],[Index]],MATCH(tbl_ftz[[#Headers],[年期]],FTZ_load[#Headers],0),1,1,"FTZ_load"),TRUE)),"")</f>
        <v/>
      </c>
      <c r="J52" s="23" t="str">
        <f ca="1">IFERROR(IF(INDIRECT(ADDRESS(ROW(FTZ_load[#Headers])+tbl_ftz[[#This Row],[Index]],MATCH(tbl_ftz[[#Headers],[票息]],FTZ_load[#Headers],0),1,1,"FTZ_load"),TRUE)=0,"",INDIRECT(ADDRESS(ROW(FTZ_load[#Headers])+tbl_ftz[[#This Row],[Index]],MATCH(tbl_ftz[[#Headers],[票息]],FTZ_load[#Headers],0),1,1,"FTZ_load"),TRUE)),"")</f>
        <v/>
      </c>
      <c r="K52" s="23" t="str">
        <f ca="1">IFERROR(IF(INDIRECT(ADDRESS(ROW(FTZ_load[#Headers])+tbl_ftz[[#This Row],[Index]],MATCH(tbl_ftz[[#Headers],[IPG]],FTZ_load[#Headers],0),1,1,"FTZ_load"),TRUE)=0,"",INDIRECT(ADDRESS(ROW(FTZ_load[#Headers])+tbl_ftz[[#This Row],[Index]],MATCH(tbl_ftz[[#Headers],[IPG]],FTZ_load[#Headers],0),1,1,"FTZ_load"),TRUE)),"")</f>
        <v/>
      </c>
      <c r="L52" s="23" t="str">
        <f ca="1">IFERROR(IF(INDIRECT(ADDRESS(ROW(FTZ_load[#Headers])+tbl_ftz[[#This Row],[Index]],MATCH(tbl_ftz[[#Headers],[收窄基点]],FTZ_load[#Headers],0),1,1,"FTZ_load"),TRUE)=0,"",INDIRECT(ADDRESS(ROW(FTZ_load[#Headers])+tbl_ftz[[#This Row],[Index]],MATCH(tbl_ftz[[#Headers],[收窄基点]],FTZ_load[#Headers],0),1,1,"FTZ_load"),TRUE)),"")</f>
        <v/>
      </c>
      <c r="M52" s="22" t="str">
        <f ca="1">IFERROR(IF(INDIRECT(ADDRESS(ROW(FTZ_load[#Headers])+tbl_ftz[[#This Row],[Index]],MATCH(tbl_ftz[[#Headers],[结构]],FTZ_load[#Headers],0),1,1,"FTZ_load"),TRUE)=0,"",INDIRECT(ADDRESS(ROW(FTZ_load[#Headers])+tbl_ftz[[#This Row],[Index]],MATCH(tbl_ftz[[#Headers],[结构]],FTZ_load[#Headers],0),1,1,"FTZ_load"),TRUE)),"")</f>
        <v/>
      </c>
      <c r="N52" s="22" t="str">
        <f ca="1">IFERROR(IF(INDIRECT(ADDRESS(ROW(FTZ_load[#Headers])+tbl_ftz[[#This Row],[Index]],MATCH(tbl_ftz[[#Headers],[主题]],FTZ_load[#Headers],0),1,1,"FTZ_load"),TRUE)=0,"",INDIRECT(ADDRESS(ROW(FTZ_load[#Headers])+tbl_ftz[[#This Row],[Index]],MATCH(tbl_ftz[[#Headers],[主题]],FTZ_load[#Headers],0),1,1,"FTZ_load"),TRUE)),"")</f>
        <v/>
      </c>
      <c r="O52" s="22" t="str">
        <f ca="1">IFERROR(IF(INDIRECT(ADDRESS(ROW(FTZ_load[#Headers])+tbl_ftz[[#This Row],[Index]],MATCH(tbl_ftz[[#Headers],[行业]],FTZ_load[#Headers],0),1,1,"FTZ_load"),TRUE)=0,"",INDIRECT(ADDRESS(ROW(FTZ_load[#Headers])+tbl_ftz[[#This Row],[Index]],MATCH(tbl_ftz[[#Headers],[行业]],FTZ_load[#Headers],0),1,1,"FTZ_load"),TRUE)),"")</f>
        <v/>
      </c>
      <c r="P52" s="22" t="str">
        <f ca="1">IFERROR(IF(INDIRECT(ADDRESS(ROW(FTZ_load[#Headers])+tbl_ftz[[#This Row],[Index]],MATCH(tbl_ftz[[#Headers],[地区]],FTZ_load[#Headers],0),1,1,"FTZ_load"),TRUE)=0,"",INDIRECT(ADDRESS(ROW(FTZ_load[#Headers])+tbl_ftz[[#This Row],[Index]],MATCH(tbl_ftz[[#Headers],[地区]],FTZ_load[#Headers],0),1,1,"FTZ_load"),TRUE)),"")</f>
        <v/>
      </c>
      <c r="Q52" s="19" t="str">
        <f ca="1">IFERROR(IF(INDIRECT(ADDRESS(ROW(FTZ_load[#Headers])+tbl_ftz[[#This Row],[Index]],MATCH(tbl_ftz[[#Headers],[BOCOM_DEAL?]],FTZ_load[#Headers],0),1,1,"FTZ_load"),TRUE)=0,"",INDIRECT(ADDRESS(ROW(FTZ_load[#Headers])+tbl_ftz[[#This Row],[Index]],MATCH(tbl_ftz[[#Headers],[BOCOM_DEAL?]],FTZ_load[#Headers],0),1,1,"FTZ_load"),TRUE)),"")</f>
        <v/>
      </c>
    </row>
    <row r="53" spans="1:17" ht="17.45" customHeight="1" x14ac:dyDescent="0.25">
      <c r="A53" s="19">
        <f>ROW()-ROW(tbl_ftz[[#Headers],[Index]])</f>
        <v>52</v>
      </c>
      <c r="B53" s="20" t="str">
        <f ca="1">IFERROR(IF(INDIRECT(ADDRESS(ROW(FTZ_load[#Headers])+tbl_ftz[[#This Row],[Index]],MATCH(tbl_ftz[[#Headers],[定价日]],FTZ_load[#Headers],0),1,1,"FTZ_load"),TRUE)=0,"",INDIRECT(ADDRESS(ROW(FTZ_load[#Headers])+tbl_ftz[[#This Row],[Index]],MATCH(tbl_ftz[[#Headers],[定价日]],FTZ_load[#Headers],0),1,1,"FTZ_load"),TRUE)),"")</f>
        <v/>
      </c>
      <c r="C5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3" s="23" t="str">
        <f ca="1">IFERROR(IF(INDIRECT(ADDRESS(ROW(FTZ_load[#Headers])+tbl_ftz[[#This Row],[Index]],MATCH(tbl_ftz[[#Headers],[发行评级]],FTZ_load[#Headers],0),1,1,"FTZ_load"),TRUE)=0,"",INDIRECT(ADDRESS(ROW(FTZ_load[#Headers])+tbl_ftz[[#This Row],[Index]],MATCH(tbl_ftz[[#Headers],[发行评级]],FTZ_load[#Headers],0),1,1,"FTZ_load"),TRUE)),"")</f>
        <v/>
      </c>
      <c r="E53" s="23" t="str">
        <f ca="1">IFERROR(IF(INDIRECT(ADDRESS(ROW(FTZ_load[#Headers])+tbl_ftz[[#This Row],[Index]],MATCH(tbl_ftz[[#Headers],[主体评级]],FTZ_load[#Headers],0),1,1,"FTZ_load"),TRUE)=0,"",INDIRECT(ADDRESS(ROW(FTZ_load[#Headers])+tbl_ftz[[#This Row],[Index]],MATCH(tbl_ftz[[#Headers],[主体评级]],FTZ_load[#Headers],0),1,1,"FTZ_load"),TRUE)),"")</f>
        <v/>
      </c>
      <c r="F53" s="23" t="str">
        <f ca="1">IFERROR(IF(INDIRECT(ADDRESS(ROW(FTZ_load[#Headers])+tbl_ftz[[#This Row],[Index]],MATCH(tbl_ftz[[#Headers],[境内主体评级]],FTZ_load[#Headers],0),1,1,"FTZ_load"),TRUE)=0,"",INDIRECT(ADDRESS(ROW(FTZ_load[#Headers])+tbl_ftz[[#This Row],[Index]],MATCH(tbl_ftz[[#Headers],[境内主体评级]],FTZ_load[#Headers],0),1,1,"FTZ_load"),TRUE)),"")</f>
        <v/>
      </c>
      <c r="G53" s="23" t="str">
        <f ca="1">IFERROR(IF(INDIRECT(ADDRESS(ROW(FTZ_load[#Headers])+tbl_ftz[[#This Row],[Index]],MATCH(tbl_ftz[[#Headers],[货币]],FTZ_load[#Headers],0),1,1,"FTZ_load"),TRUE)=0,"",INDIRECT(ADDRESS(ROW(FTZ_load[#Headers])+tbl_ftz[[#This Row],[Index]],MATCH(tbl_ftz[[#Headers],[货币]],FTZ_load[#Headers],0),1,1,"FTZ_load"),TRUE)),"")</f>
        <v/>
      </c>
      <c r="H53" s="28" t="str">
        <f ca="1">IFERROR(IF(INDIRECT(ADDRESS(ROW(FTZ_load[#Headers])+tbl_ftz[[#This Row],[Index]],MATCH(tbl_ftz[[#Headers],[发行规模(亿)]],FTZ_load[#Headers],0),1,1,"FTZ_load"),TRUE)=0,"",INDIRECT(ADDRESS(ROW(FTZ_load[#Headers])+tbl_ftz[[#This Row],[Index]],MATCH(tbl_ftz[[#Headers],[发行规模(亿)]],FTZ_load[#Headers],0),1,1,"FTZ_load"),TRUE)),"")</f>
        <v/>
      </c>
      <c r="I53" s="23" t="str">
        <f ca="1">IFERROR(IF(INDIRECT(ADDRESS(ROW(FTZ_load[#Headers])+tbl_ftz[[#This Row],[Index]],MATCH(tbl_ftz[[#Headers],[年期]],FTZ_load[#Headers],0),1,1,"FTZ_load"),TRUE)=0,"",INDIRECT(ADDRESS(ROW(FTZ_load[#Headers])+tbl_ftz[[#This Row],[Index]],MATCH(tbl_ftz[[#Headers],[年期]],FTZ_load[#Headers],0),1,1,"FTZ_load"),TRUE)),"")</f>
        <v/>
      </c>
      <c r="J53" s="23" t="str">
        <f ca="1">IFERROR(IF(INDIRECT(ADDRESS(ROW(FTZ_load[#Headers])+tbl_ftz[[#This Row],[Index]],MATCH(tbl_ftz[[#Headers],[票息]],FTZ_load[#Headers],0),1,1,"FTZ_load"),TRUE)=0,"",INDIRECT(ADDRESS(ROW(FTZ_load[#Headers])+tbl_ftz[[#This Row],[Index]],MATCH(tbl_ftz[[#Headers],[票息]],FTZ_load[#Headers],0),1,1,"FTZ_load"),TRUE)),"")</f>
        <v/>
      </c>
      <c r="K53" s="23" t="str">
        <f ca="1">IFERROR(IF(INDIRECT(ADDRESS(ROW(FTZ_load[#Headers])+tbl_ftz[[#This Row],[Index]],MATCH(tbl_ftz[[#Headers],[IPG]],FTZ_load[#Headers],0),1,1,"FTZ_load"),TRUE)=0,"",INDIRECT(ADDRESS(ROW(FTZ_load[#Headers])+tbl_ftz[[#This Row],[Index]],MATCH(tbl_ftz[[#Headers],[IPG]],FTZ_load[#Headers],0),1,1,"FTZ_load"),TRUE)),"")</f>
        <v/>
      </c>
      <c r="L53" s="23" t="str">
        <f ca="1">IFERROR(IF(INDIRECT(ADDRESS(ROW(FTZ_load[#Headers])+tbl_ftz[[#This Row],[Index]],MATCH(tbl_ftz[[#Headers],[收窄基点]],FTZ_load[#Headers],0),1,1,"FTZ_load"),TRUE)=0,"",INDIRECT(ADDRESS(ROW(FTZ_load[#Headers])+tbl_ftz[[#This Row],[Index]],MATCH(tbl_ftz[[#Headers],[收窄基点]],FTZ_load[#Headers],0),1,1,"FTZ_load"),TRUE)),"")</f>
        <v/>
      </c>
      <c r="M53" s="22" t="str">
        <f ca="1">IFERROR(IF(INDIRECT(ADDRESS(ROW(FTZ_load[#Headers])+tbl_ftz[[#This Row],[Index]],MATCH(tbl_ftz[[#Headers],[结构]],FTZ_load[#Headers],0),1,1,"FTZ_load"),TRUE)=0,"",INDIRECT(ADDRESS(ROW(FTZ_load[#Headers])+tbl_ftz[[#This Row],[Index]],MATCH(tbl_ftz[[#Headers],[结构]],FTZ_load[#Headers],0),1,1,"FTZ_load"),TRUE)),"")</f>
        <v/>
      </c>
      <c r="N53" s="22" t="str">
        <f ca="1">IFERROR(IF(INDIRECT(ADDRESS(ROW(FTZ_load[#Headers])+tbl_ftz[[#This Row],[Index]],MATCH(tbl_ftz[[#Headers],[主题]],FTZ_load[#Headers],0),1,1,"FTZ_load"),TRUE)=0,"",INDIRECT(ADDRESS(ROW(FTZ_load[#Headers])+tbl_ftz[[#This Row],[Index]],MATCH(tbl_ftz[[#Headers],[主题]],FTZ_load[#Headers],0),1,1,"FTZ_load"),TRUE)),"")</f>
        <v/>
      </c>
      <c r="O53" s="22" t="str">
        <f ca="1">IFERROR(IF(INDIRECT(ADDRESS(ROW(FTZ_load[#Headers])+tbl_ftz[[#This Row],[Index]],MATCH(tbl_ftz[[#Headers],[行业]],FTZ_load[#Headers],0),1,1,"FTZ_load"),TRUE)=0,"",INDIRECT(ADDRESS(ROW(FTZ_load[#Headers])+tbl_ftz[[#This Row],[Index]],MATCH(tbl_ftz[[#Headers],[行业]],FTZ_load[#Headers],0),1,1,"FTZ_load"),TRUE)),"")</f>
        <v/>
      </c>
      <c r="P53" s="22" t="str">
        <f ca="1">IFERROR(IF(INDIRECT(ADDRESS(ROW(FTZ_load[#Headers])+tbl_ftz[[#This Row],[Index]],MATCH(tbl_ftz[[#Headers],[地区]],FTZ_load[#Headers],0),1,1,"FTZ_load"),TRUE)=0,"",INDIRECT(ADDRESS(ROW(FTZ_load[#Headers])+tbl_ftz[[#This Row],[Index]],MATCH(tbl_ftz[[#Headers],[地区]],FTZ_load[#Headers],0),1,1,"FTZ_load"),TRUE)),"")</f>
        <v/>
      </c>
      <c r="Q53" s="19" t="str">
        <f ca="1">IFERROR(IF(INDIRECT(ADDRESS(ROW(FTZ_load[#Headers])+tbl_ftz[[#This Row],[Index]],MATCH(tbl_ftz[[#Headers],[BOCOM_DEAL?]],FTZ_load[#Headers],0),1,1,"FTZ_load"),TRUE)=0,"",INDIRECT(ADDRESS(ROW(FTZ_load[#Headers])+tbl_ftz[[#This Row],[Index]],MATCH(tbl_ftz[[#Headers],[BOCOM_DEAL?]],FTZ_load[#Headers],0),1,1,"FTZ_load"),TRUE)),"")</f>
        <v/>
      </c>
    </row>
    <row r="54" spans="1:17" ht="17.45" customHeight="1" x14ac:dyDescent="0.25">
      <c r="A54" s="19">
        <f>ROW()-ROW(tbl_ftz[[#Headers],[Index]])</f>
        <v>53</v>
      </c>
      <c r="B54" s="20" t="str">
        <f ca="1">IFERROR(IF(INDIRECT(ADDRESS(ROW(FTZ_load[#Headers])+tbl_ftz[[#This Row],[Index]],MATCH(tbl_ftz[[#Headers],[定价日]],FTZ_load[#Headers],0),1,1,"FTZ_load"),TRUE)=0,"",INDIRECT(ADDRESS(ROW(FTZ_load[#Headers])+tbl_ftz[[#This Row],[Index]],MATCH(tbl_ftz[[#Headers],[定价日]],FTZ_load[#Headers],0),1,1,"FTZ_load"),TRUE)),"")</f>
        <v/>
      </c>
      <c r="C5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4" s="23" t="str">
        <f ca="1">IFERROR(IF(INDIRECT(ADDRESS(ROW(FTZ_load[#Headers])+tbl_ftz[[#This Row],[Index]],MATCH(tbl_ftz[[#Headers],[发行评级]],FTZ_load[#Headers],0),1,1,"FTZ_load"),TRUE)=0,"",INDIRECT(ADDRESS(ROW(FTZ_load[#Headers])+tbl_ftz[[#This Row],[Index]],MATCH(tbl_ftz[[#Headers],[发行评级]],FTZ_load[#Headers],0),1,1,"FTZ_load"),TRUE)),"")</f>
        <v/>
      </c>
      <c r="E54" s="23" t="str">
        <f ca="1">IFERROR(IF(INDIRECT(ADDRESS(ROW(FTZ_load[#Headers])+tbl_ftz[[#This Row],[Index]],MATCH(tbl_ftz[[#Headers],[主体评级]],FTZ_load[#Headers],0),1,1,"FTZ_load"),TRUE)=0,"",INDIRECT(ADDRESS(ROW(FTZ_load[#Headers])+tbl_ftz[[#This Row],[Index]],MATCH(tbl_ftz[[#Headers],[主体评级]],FTZ_load[#Headers],0),1,1,"FTZ_load"),TRUE)),"")</f>
        <v/>
      </c>
      <c r="F54" s="23" t="str">
        <f ca="1">IFERROR(IF(INDIRECT(ADDRESS(ROW(FTZ_load[#Headers])+tbl_ftz[[#This Row],[Index]],MATCH(tbl_ftz[[#Headers],[境内主体评级]],FTZ_load[#Headers],0),1,1,"FTZ_load"),TRUE)=0,"",INDIRECT(ADDRESS(ROW(FTZ_load[#Headers])+tbl_ftz[[#This Row],[Index]],MATCH(tbl_ftz[[#Headers],[境内主体评级]],FTZ_load[#Headers],0),1,1,"FTZ_load"),TRUE)),"")</f>
        <v/>
      </c>
      <c r="G54" s="23" t="str">
        <f ca="1">IFERROR(IF(INDIRECT(ADDRESS(ROW(FTZ_load[#Headers])+tbl_ftz[[#This Row],[Index]],MATCH(tbl_ftz[[#Headers],[货币]],FTZ_load[#Headers],0),1,1,"FTZ_load"),TRUE)=0,"",INDIRECT(ADDRESS(ROW(FTZ_load[#Headers])+tbl_ftz[[#This Row],[Index]],MATCH(tbl_ftz[[#Headers],[货币]],FTZ_load[#Headers],0),1,1,"FTZ_load"),TRUE)),"")</f>
        <v/>
      </c>
      <c r="H54" s="28" t="str">
        <f ca="1">IFERROR(IF(INDIRECT(ADDRESS(ROW(FTZ_load[#Headers])+tbl_ftz[[#This Row],[Index]],MATCH(tbl_ftz[[#Headers],[发行规模(亿)]],FTZ_load[#Headers],0),1,1,"FTZ_load"),TRUE)=0,"",INDIRECT(ADDRESS(ROW(FTZ_load[#Headers])+tbl_ftz[[#This Row],[Index]],MATCH(tbl_ftz[[#Headers],[发行规模(亿)]],FTZ_load[#Headers],0),1,1,"FTZ_load"),TRUE)),"")</f>
        <v/>
      </c>
      <c r="I54" s="23" t="str">
        <f ca="1">IFERROR(IF(INDIRECT(ADDRESS(ROW(FTZ_load[#Headers])+tbl_ftz[[#This Row],[Index]],MATCH(tbl_ftz[[#Headers],[年期]],FTZ_load[#Headers],0),1,1,"FTZ_load"),TRUE)=0,"",INDIRECT(ADDRESS(ROW(FTZ_load[#Headers])+tbl_ftz[[#This Row],[Index]],MATCH(tbl_ftz[[#Headers],[年期]],FTZ_load[#Headers],0),1,1,"FTZ_load"),TRUE)),"")</f>
        <v/>
      </c>
      <c r="J54" s="23" t="str">
        <f ca="1">IFERROR(IF(INDIRECT(ADDRESS(ROW(FTZ_load[#Headers])+tbl_ftz[[#This Row],[Index]],MATCH(tbl_ftz[[#Headers],[票息]],FTZ_load[#Headers],0),1,1,"FTZ_load"),TRUE)=0,"",INDIRECT(ADDRESS(ROW(FTZ_load[#Headers])+tbl_ftz[[#This Row],[Index]],MATCH(tbl_ftz[[#Headers],[票息]],FTZ_load[#Headers],0),1,1,"FTZ_load"),TRUE)),"")</f>
        <v/>
      </c>
      <c r="K54" s="23" t="str">
        <f ca="1">IFERROR(IF(INDIRECT(ADDRESS(ROW(FTZ_load[#Headers])+tbl_ftz[[#This Row],[Index]],MATCH(tbl_ftz[[#Headers],[IPG]],FTZ_load[#Headers],0),1,1,"FTZ_load"),TRUE)=0,"",INDIRECT(ADDRESS(ROW(FTZ_load[#Headers])+tbl_ftz[[#This Row],[Index]],MATCH(tbl_ftz[[#Headers],[IPG]],FTZ_load[#Headers],0),1,1,"FTZ_load"),TRUE)),"")</f>
        <v/>
      </c>
      <c r="L54" s="23" t="str">
        <f ca="1">IFERROR(IF(INDIRECT(ADDRESS(ROW(FTZ_load[#Headers])+tbl_ftz[[#This Row],[Index]],MATCH(tbl_ftz[[#Headers],[收窄基点]],FTZ_load[#Headers],0),1,1,"FTZ_load"),TRUE)=0,"",INDIRECT(ADDRESS(ROW(FTZ_load[#Headers])+tbl_ftz[[#This Row],[Index]],MATCH(tbl_ftz[[#Headers],[收窄基点]],FTZ_load[#Headers],0),1,1,"FTZ_load"),TRUE)),"")</f>
        <v/>
      </c>
      <c r="M54" s="22" t="str">
        <f ca="1">IFERROR(IF(INDIRECT(ADDRESS(ROW(FTZ_load[#Headers])+tbl_ftz[[#This Row],[Index]],MATCH(tbl_ftz[[#Headers],[结构]],FTZ_load[#Headers],0),1,1,"FTZ_load"),TRUE)=0,"",INDIRECT(ADDRESS(ROW(FTZ_load[#Headers])+tbl_ftz[[#This Row],[Index]],MATCH(tbl_ftz[[#Headers],[结构]],FTZ_load[#Headers],0),1,1,"FTZ_load"),TRUE)),"")</f>
        <v/>
      </c>
      <c r="N54" s="22" t="str">
        <f ca="1">IFERROR(IF(INDIRECT(ADDRESS(ROW(FTZ_load[#Headers])+tbl_ftz[[#This Row],[Index]],MATCH(tbl_ftz[[#Headers],[主题]],FTZ_load[#Headers],0),1,1,"FTZ_load"),TRUE)=0,"",INDIRECT(ADDRESS(ROW(FTZ_load[#Headers])+tbl_ftz[[#This Row],[Index]],MATCH(tbl_ftz[[#Headers],[主题]],FTZ_load[#Headers],0),1,1,"FTZ_load"),TRUE)),"")</f>
        <v/>
      </c>
      <c r="O54" s="22" t="str">
        <f ca="1">IFERROR(IF(INDIRECT(ADDRESS(ROW(FTZ_load[#Headers])+tbl_ftz[[#This Row],[Index]],MATCH(tbl_ftz[[#Headers],[行业]],FTZ_load[#Headers],0),1,1,"FTZ_load"),TRUE)=0,"",INDIRECT(ADDRESS(ROW(FTZ_load[#Headers])+tbl_ftz[[#This Row],[Index]],MATCH(tbl_ftz[[#Headers],[行业]],FTZ_load[#Headers],0),1,1,"FTZ_load"),TRUE)),"")</f>
        <v/>
      </c>
      <c r="P54" s="22" t="str">
        <f ca="1">IFERROR(IF(INDIRECT(ADDRESS(ROW(FTZ_load[#Headers])+tbl_ftz[[#This Row],[Index]],MATCH(tbl_ftz[[#Headers],[地区]],FTZ_load[#Headers],0),1,1,"FTZ_load"),TRUE)=0,"",INDIRECT(ADDRESS(ROW(FTZ_load[#Headers])+tbl_ftz[[#This Row],[Index]],MATCH(tbl_ftz[[#Headers],[地区]],FTZ_load[#Headers],0),1,1,"FTZ_load"),TRUE)),"")</f>
        <v/>
      </c>
      <c r="Q54" s="19" t="str">
        <f ca="1">IFERROR(IF(INDIRECT(ADDRESS(ROW(FTZ_load[#Headers])+tbl_ftz[[#This Row],[Index]],MATCH(tbl_ftz[[#Headers],[BOCOM_DEAL?]],FTZ_load[#Headers],0),1,1,"FTZ_load"),TRUE)=0,"",INDIRECT(ADDRESS(ROW(FTZ_load[#Headers])+tbl_ftz[[#This Row],[Index]],MATCH(tbl_ftz[[#Headers],[BOCOM_DEAL?]],FTZ_load[#Headers],0),1,1,"FTZ_load"),TRUE)),"")</f>
        <v/>
      </c>
    </row>
    <row r="55" spans="1:17" ht="17.45" customHeight="1" x14ac:dyDescent="0.25">
      <c r="A55" s="19">
        <f>ROW()-ROW(tbl_ftz[[#Headers],[Index]])</f>
        <v>54</v>
      </c>
      <c r="B55" s="20" t="str">
        <f ca="1">IFERROR(IF(INDIRECT(ADDRESS(ROW(FTZ_load[#Headers])+tbl_ftz[[#This Row],[Index]],MATCH(tbl_ftz[[#Headers],[定价日]],FTZ_load[#Headers],0),1,1,"FTZ_load"),TRUE)=0,"",INDIRECT(ADDRESS(ROW(FTZ_load[#Headers])+tbl_ftz[[#This Row],[Index]],MATCH(tbl_ftz[[#Headers],[定价日]],FTZ_load[#Headers],0),1,1,"FTZ_load"),TRUE)),"")</f>
        <v/>
      </c>
      <c r="C5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5" s="23" t="str">
        <f ca="1">IFERROR(IF(INDIRECT(ADDRESS(ROW(FTZ_load[#Headers])+tbl_ftz[[#This Row],[Index]],MATCH(tbl_ftz[[#Headers],[发行评级]],FTZ_load[#Headers],0),1,1,"FTZ_load"),TRUE)=0,"",INDIRECT(ADDRESS(ROW(FTZ_load[#Headers])+tbl_ftz[[#This Row],[Index]],MATCH(tbl_ftz[[#Headers],[发行评级]],FTZ_load[#Headers],0),1,1,"FTZ_load"),TRUE)),"")</f>
        <v/>
      </c>
      <c r="E55" s="23" t="str">
        <f ca="1">IFERROR(IF(INDIRECT(ADDRESS(ROW(FTZ_load[#Headers])+tbl_ftz[[#This Row],[Index]],MATCH(tbl_ftz[[#Headers],[主体评级]],FTZ_load[#Headers],0),1,1,"FTZ_load"),TRUE)=0,"",INDIRECT(ADDRESS(ROW(FTZ_load[#Headers])+tbl_ftz[[#This Row],[Index]],MATCH(tbl_ftz[[#Headers],[主体评级]],FTZ_load[#Headers],0),1,1,"FTZ_load"),TRUE)),"")</f>
        <v/>
      </c>
      <c r="F55" s="23" t="str">
        <f ca="1">IFERROR(IF(INDIRECT(ADDRESS(ROW(FTZ_load[#Headers])+tbl_ftz[[#This Row],[Index]],MATCH(tbl_ftz[[#Headers],[境内主体评级]],FTZ_load[#Headers],0),1,1,"FTZ_load"),TRUE)=0,"",INDIRECT(ADDRESS(ROW(FTZ_load[#Headers])+tbl_ftz[[#This Row],[Index]],MATCH(tbl_ftz[[#Headers],[境内主体评级]],FTZ_load[#Headers],0),1,1,"FTZ_load"),TRUE)),"")</f>
        <v/>
      </c>
      <c r="G55" s="23" t="str">
        <f ca="1">IFERROR(IF(INDIRECT(ADDRESS(ROW(FTZ_load[#Headers])+tbl_ftz[[#This Row],[Index]],MATCH(tbl_ftz[[#Headers],[货币]],FTZ_load[#Headers],0),1,1,"FTZ_load"),TRUE)=0,"",INDIRECT(ADDRESS(ROW(FTZ_load[#Headers])+tbl_ftz[[#This Row],[Index]],MATCH(tbl_ftz[[#Headers],[货币]],FTZ_load[#Headers],0),1,1,"FTZ_load"),TRUE)),"")</f>
        <v/>
      </c>
      <c r="H55" s="28" t="str">
        <f ca="1">IFERROR(IF(INDIRECT(ADDRESS(ROW(FTZ_load[#Headers])+tbl_ftz[[#This Row],[Index]],MATCH(tbl_ftz[[#Headers],[发行规模(亿)]],FTZ_load[#Headers],0),1,1,"FTZ_load"),TRUE)=0,"",INDIRECT(ADDRESS(ROW(FTZ_load[#Headers])+tbl_ftz[[#This Row],[Index]],MATCH(tbl_ftz[[#Headers],[发行规模(亿)]],FTZ_load[#Headers],0),1,1,"FTZ_load"),TRUE)),"")</f>
        <v/>
      </c>
      <c r="I55" s="23" t="str">
        <f ca="1">IFERROR(IF(INDIRECT(ADDRESS(ROW(FTZ_load[#Headers])+tbl_ftz[[#This Row],[Index]],MATCH(tbl_ftz[[#Headers],[年期]],FTZ_load[#Headers],0),1,1,"FTZ_load"),TRUE)=0,"",INDIRECT(ADDRESS(ROW(FTZ_load[#Headers])+tbl_ftz[[#This Row],[Index]],MATCH(tbl_ftz[[#Headers],[年期]],FTZ_load[#Headers],0),1,1,"FTZ_load"),TRUE)),"")</f>
        <v/>
      </c>
      <c r="J55" s="23" t="str">
        <f ca="1">IFERROR(IF(INDIRECT(ADDRESS(ROW(FTZ_load[#Headers])+tbl_ftz[[#This Row],[Index]],MATCH(tbl_ftz[[#Headers],[票息]],FTZ_load[#Headers],0),1,1,"FTZ_load"),TRUE)=0,"",INDIRECT(ADDRESS(ROW(FTZ_load[#Headers])+tbl_ftz[[#This Row],[Index]],MATCH(tbl_ftz[[#Headers],[票息]],FTZ_load[#Headers],0),1,1,"FTZ_load"),TRUE)),"")</f>
        <v/>
      </c>
      <c r="K55" s="23" t="str">
        <f ca="1">IFERROR(IF(INDIRECT(ADDRESS(ROW(FTZ_load[#Headers])+tbl_ftz[[#This Row],[Index]],MATCH(tbl_ftz[[#Headers],[IPG]],FTZ_load[#Headers],0),1,1,"FTZ_load"),TRUE)=0,"",INDIRECT(ADDRESS(ROW(FTZ_load[#Headers])+tbl_ftz[[#This Row],[Index]],MATCH(tbl_ftz[[#Headers],[IPG]],FTZ_load[#Headers],0),1,1,"FTZ_load"),TRUE)),"")</f>
        <v/>
      </c>
      <c r="L55" s="23" t="str">
        <f ca="1">IFERROR(IF(INDIRECT(ADDRESS(ROW(FTZ_load[#Headers])+tbl_ftz[[#This Row],[Index]],MATCH(tbl_ftz[[#Headers],[收窄基点]],FTZ_load[#Headers],0),1,1,"FTZ_load"),TRUE)=0,"",INDIRECT(ADDRESS(ROW(FTZ_load[#Headers])+tbl_ftz[[#This Row],[Index]],MATCH(tbl_ftz[[#Headers],[收窄基点]],FTZ_load[#Headers],0),1,1,"FTZ_load"),TRUE)),"")</f>
        <v/>
      </c>
      <c r="M55" s="22" t="str">
        <f ca="1">IFERROR(IF(INDIRECT(ADDRESS(ROW(FTZ_load[#Headers])+tbl_ftz[[#This Row],[Index]],MATCH(tbl_ftz[[#Headers],[结构]],FTZ_load[#Headers],0),1,1,"FTZ_load"),TRUE)=0,"",INDIRECT(ADDRESS(ROW(FTZ_load[#Headers])+tbl_ftz[[#This Row],[Index]],MATCH(tbl_ftz[[#Headers],[结构]],FTZ_load[#Headers],0),1,1,"FTZ_load"),TRUE)),"")</f>
        <v/>
      </c>
      <c r="N55" s="22" t="str">
        <f ca="1">IFERROR(IF(INDIRECT(ADDRESS(ROW(FTZ_load[#Headers])+tbl_ftz[[#This Row],[Index]],MATCH(tbl_ftz[[#Headers],[主题]],FTZ_load[#Headers],0),1,1,"FTZ_load"),TRUE)=0,"",INDIRECT(ADDRESS(ROW(FTZ_load[#Headers])+tbl_ftz[[#This Row],[Index]],MATCH(tbl_ftz[[#Headers],[主题]],FTZ_load[#Headers],0),1,1,"FTZ_load"),TRUE)),"")</f>
        <v/>
      </c>
      <c r="O55" s="22" t="str">
        <f ca="1">IFERROR(IF(INDIRECT(ADDRESS(ROW(FTZ_load[#Headers])+tbl_ftz[[#This Row],[Index]],MATCH(tbl_ftz[[#Headers],[行业]],FTZ_load[#Headers],0),1,1,"FTZ_load"),TRUE)=0,"",INDIRECT(ADDRESS(ROW(FTZ_load[#Headers])+tbl_ftz[[#This Row],[Index]],MATCH(tbl_ftz[[#Headers],[行业]],FTZ_load[#Headers],0),1,1,"FTZ_load"),TRUE)),"")</f>
        <v/>
      </c>
      <c r="P55" s="22" t="str">
        <f ca="1">IFERROR(IF(INDIRECT(ADDRESS(ROW(FTZ_load[#Headers])+tbl_ftz[[#This Row],[Index]],MATCH(tbl_ftz[[#Headers],[地区]],FTZ_load[#Headers],0),1,1,"FTZ_load"),TRUE)=0,"",INDIRECT(ADDRESS(ROW(FTZ_load[#Headers])+tbl_ftz[[#This Row],[Index]],MATCH(tbl_ftz[[#Headers],[地区]],FTZ_load[#Headers],0),1,1,"FTZ_load"),TRUE)),"")</f>
        <v/>
      </c>
      <c r="Q55" s="19" t="str">
        <f ca="1">IFERROR(IF(INDIRECT(ADDRESS(ROW(FTZ_load[#Headers])+tbl_ftz[[#This Row],[Index]],MATCH(tbl_ftz[[#Headers],[BOCOM_DEAL?]],FTZ_load[#Headers],0),1,1,"FTZ_load"),TRUE)=0,"",INDIRECT(ADDRESS(ROW(FTZ_load[#Headers])+tbl_ftz[[#This Row],[Index]],MATCH(tbl_ftz[[#Headers],[BOCOM_DEAL?]],FTZ_load[#Headers],0),1,1,"FTZ_load"),TRUE)),"")</f>
        <v/>
      </c>
    </row>
    <row r="56" spans="1:17" ht="17.45" customHeight="1" x14ac:dyDescent="0.25">
      <c r="A56" s="19">
        <f>ROW()-ROW(tbl_ftz[[#Headers],[Index]])</f>
        <v>55</v>
      </c>
      <c r="B56" s="20" t="str">
        <f ca="1">IFERROR(IF(INDIRECT(ADDRESS(ROW(FTZ_load[#Headers])+tbl_ftz[[#This Row],[Index]],MATCH(tbl_ftz[[#Headers],[定价日]],FTZ_load[#Headers],0),1,1,"FTZ_load"),TRUE)=0,"",INDIRECT(ADDRESS(ROW(FTZ_load[#Headers])+tbl_ftz[[#This Row],[Index]],MATCH(tbl_ftz[[#Headers],[定价日]],FTZ_load[#Headers],0),1,1,"FTZ_load"),TRUE)),"")</f>
        <v/>
      </c>
      <c r="C5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6" s="23" t="str">
        <f ca="1">IFERROR(IF(INDIRECT(ADDRESS(ROW(FTZ_load[#Headers])+tbl_ftz[[#This Row],[Index]],MATCH(tbl_ftz[[#Headers],[发行评级]],FTZ_load[#Headers],0),1,1,"FTZ_load"),TRUE)=0,"",INDIRECT(ADDRESS(ROW(FTZ_load[#Headers])+tbl_ftz[[#This Row],[Index]],MATCH(tbl_ftz[[#Headers],[发行评级]],FTZ_load[#Headers],0),1,1,"FTZ_load"),TRUE)),"")</f>
        <v/>
      </c>
      <c r="E56" s="23" t="str">
        <f ca="1">IFERROR(IF(INDIRECT(ADDRESS(ROW(FTZ_load[#Headers])+tbl_ftz[[#This Row],[Index]],MATCH(tbl_ftz[[#Headers],[主体评级]],FTZ_load[#Headers],0),1,1,"FTZ_load"),TRUE)=0,"",INDIRECT(ADDRESS(ROW(FTZ_load[#Headers])+tbl_ftz[[#This Row],[Index]],MATCH(tbl_ftz[[#Headers],[主体评级]],FTZ_load[#Headers],0),1,1,"FTZ_load"),TRUE)),"")</f>
        <v/>
      </c>
      <c r="F56" s="23" t="str">
        <f ca="1">IFERROR(IF(INDIRECT(ADDRESS(ROW(FTZ_load[#Headers])+tbl_ftz[[#This Row],[Index]],MATCH(tbl_ftz[[#Headers],[境内主体评级]],FTZ_load[#Headers],0),1,1,"FTZ_load"),TRUE)=0,"",INDIRECT(ADDRESS(ROW(FTZ_load[#Headers])+tbl_ftz[[#This Row],[Index]],MATCH(tbl_ftz[[#Headers],[境内主体评级]],FTZ_load[#Headers],0),1,1,"FTZ_load"),TRUE)),"")</f>
        <v/>
      </c>
      <c r="G56" s="23" t="str">
        <f ca="1">IFERROR(IF(INDIRECT(ADDRESS(ROW(FTZ_load[#Headers])+tbl_ftz[[#This Row],[Index]],MATCH(tbl_ftz[[#Headers],[货币]],FTZ_load[#Headers],0),1,1,"FTZ_load"),TRUE)=0,"",INDIRECT(ADDRESS(ROW(FTZ_load[#Headers])+tbl_ftz[[#This Row],[Index]],MATCH(tbl_ftz[[#Headers],[货币]],FTZ_load[#Headers],0),1,1,"FTZ_load"),TRUE)),"")</f>
        <v/>
      </c>
      <c r="H56" s="28" t="str">
        <f ca="1">IFERROR(IF(INDIRECT(ADDRESS(ROW(FTZ_load[#Headers])+tbl_ftz[[#This Row],[Index]],MATCH(tbl_ftz[[#Headers],[发行规模(亿)]],FTZ_load[#Headers],0),1,1,"FTZ_load"),TRUE)=0,"",INDIRECT(ADDRESS(ROW(FTZ_load[#Headers])+tbl_ftz[[#This Row],[Index]],MATCH(tbl_ftz[[#Headers],[发行规模(亿)]],FTZ_load[#Headers],0),1,1,"FTZ_load"),TRUE)),"")</f>
        <v/>
      </c>
      <c r="I56" s="23" t="str">
        <f ca="1">IFERROR(IF(INDIRECT(ADDRESS(ROW(FTZ_load[#Headers])+tbl_ftz[[#This Row],[Index]],MATCH(tbl_ftz[[#Headers],[年期]],FTZ_load[#Headers],0),1,1,"FTZ_load"),TRUE)=0,"",INDIRECT(ADDRESS(ROW(FTZ_load[#Headers])+tbl_ftz[[#This Row],[Index]],MATCH(tbl_ftz[[#Headers],[年期]],FTZ_load[#Headers],0),1,1,"FTZ_load"),TRUE)),"")</f>
        <v/>
      </c>
      <c r="J56" s="23" t="str">
        <f ca="1">IFERROR(IF(INDIRECT(ADDRESS(ROW(FTZ_load[#Headers])+tbl_ftz[[#This Row],[Index]],MATCH(tbl_ftz[[#Headers],[票息]],FTZ_load[#Headers],0),1,1,"FTZ_load"),TRUE)=0,"",INDIRECT(ADDRESS(ROW(FTZ_load[#Headers])+tbl_ftz[[#This Row],[Index]],MATCH(tbl_ftz[[#Headers],[票息]],FTZ_load[#Headers],0),1,1,"FTZ_load"),TRUE)),"")</f>
        <v/>
      </c>
      <c r="K56" s="23" t="str">
        <f ca="1">IFERROR(IF(INDIRECT(ADDRESS(ROW(FTZ_load[#Headers])+tbl_ftz[[#This Row],[Index]],MATCH(tbl_ftz[[#Headers],[IPG]],FTZ_load[#Headers],0),1,1,"FTZ_load"),TRUE)=0,"",INDIRECT(ADDRESS(ROW(FTZ_load[#Headers])+tbl_ftz[[#This Row],[Index]],MATCH(tbl_ftz[[#Headers],[IPG]],FTZ_load[#Headers],0),1,1,"FTZ_load"),TRUE)),"")</f>
        <v/>
      </c>
      <c r="L56" s="23" t="str">
        <f ca="1">IFERROR(IF(INDIRECT(ADDRESS(ROW(FTZ_load[#Headers])+tbl_ftz[[#This Row],[Index]],MATCH(tbl_ftz[[#Headers],[收窄基点]],FTZ_load[#Headers],0),1,1,"FTZ_load"),TRUE)=0,"",INDIRECT(ADDRESS(ROW(FTZ_load[#Headers])+tbl_ftz[[#This Row],[Index]],MATCH(tbl_ftz[[#Headers],[收窄基点]],FTZ_load[#Headers],0),1,1,"FTZ_load"),TRUE)),"")</f>
        <v/>
      </c>
      <c r="M56" s="22" t="str">
        <f ca="1">IFERROR(IF(INDIRECT(ADDRESS(ROW(FTZ_load[#Headers])+tbl_ftz[[#This Row],[Index]],MATCH(tbl_ftz[[#Headers],[结构]],FTZ_load[#Headers],0),1,1,"FTZ_load"),TRUE)=0,"",INDIRECT(ADDRESS(ROW(FTZ_load[#Headers])+tbl_ftz[[#This Row],[Index]],MATCH(tbl_ftz[[#Headers],[结构]],FTZ_load[#Headers],0),1,1,"FTZ_load"),TRUE)),"")</f>
        <v/>
      </c>
      <c r="N56" s="22" t="str">
        <f ca="1">IFERROR(IF(INDIRECT(ADDRESS(ROW(FTZ_load[#Headers])+tbl_ftz[[#This Row],[Index]],MATCH(tbl_ftz[[#Headers],[主题]],FTZ_load[#Headers],0),1,1,"FTZ_load"),TRUE)=0,"",INDIRECT(ADDRESS(ROW(FTZ_load[#Headers])+tbl_ftz[[#This Row],[Index]],MATCH(tbl_ftz[[#Headers],[主题]],FTZ_load[#Headers],0),1,1,"FTZ_load"),TRUE)),"")</f>
        <v/>
      </c>
      <c r="O56" s="22" t="str">
        <f ca="1">IFERROR(IF(INDIRECT(ADDRESS(ROW(FTZ_load[#Headers])+tbl_ftz[[#This Row],[Index]],MATCH(tbl_ftz[[#Headers],[行业]],FTZ_load[#Headers],0),1,1,"FTZ_load"),TRUE)=0,"",INDIRECT(ADDRESS(ROW(FTZ_load[#Headers])+tbl_ftz[[#This Row],[Index]],MATCH(tbl_ftz[[#Headers],[行业]],FTZ_load[#Headers],0),1,1,"FTZ_load"),TRUE)),"")</f>
        <v/>
      </c>
      <c r="P56" s="22" t="str">
        <f ca="1">IFERROR(IF(INDIRECT(ADDRESS(ROW(FTZ_load[#Headers])+tbl_ftz[[#This Row],[Index]],MATCH(tbl_ftz[[#Headers],[地区]],FTZ_load[#Headers],0),1,1,"FTZ_load"),TRUE)=0,"",INDIRECT(ADDRESS(ROW(FTZ_load[#Headers])+tbl_ftz[[#This Row],[Index]],MATCH(tbl_ftz[[#Headers],[地区]],FTZ_load[#Headers],0),1,1,"FTZ_load"),TRUE)),"")</f>
        <v/>
      </c>
      <c r="Q56" s="19" t="str">
        <f ca="1">IFERROR(IF(INDIRECT(ADDRESS(ROW(FTZ_load[#Headers])+tbl_ftz[[#This Row],[Index]],MATCH(tbl_ftz[[#Headers],[BOCOM_DEAL?]],FTZ_load[#Headers],0),1,1,"FTZ_load"),TRUE)=0,"",INDIRECT(ADDRESS(ROW(FTZ_load[#Headers])+tbl_ftz[[#This Row],[Index]],MATCH(tbl_ftz[[#Headers],[BOCOM_DEAL?]],FTZ_load[#Headers],0),1,1,"FTZ_load"),TRUE)),"")</f>
        <v/>
      </c>
    </row>
    <row r="57" spans="1:17" ht="17.45" customHeight="1" x14ac:dyDescent="0.25">
      <c r="A57" s="19">
        <f>ROW()-ROW(tbl_ftz[[#Headers],[Index]])</f>
        <v>56</v>
      </c>
      <c r="B57" s="20" t="str">
        <f ca="1">IFERROR(IF(INDIRECT(ADDRESS(ROW(FTZ_load[#Headers])+tbl_ftz[[#This Row],[Index]],MATCH(tbl_ftz[[#Headers],[定价日]],FTZ_load[#Headers],0),1,1,"FTZ_load"),TRUE)=0,"",INDIRECT(ADDRESS(ROW(FTZ_load[#Headers])+tbl_ftz[[#This Row],[Index]],MATCH(tbl_ftz[[#Headers],[定价日]],FTZ_load[#Headers],0),1,1,"FTZ_load"),TRUE)),"")</f>
        <v/>
      </c>
      <c r="C5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7" s="23" t="str">
        <f ca="1">IFERROR(IF(INDIRECT(ADDRESS(ROW(FTZ_load[#Headers])+tbl_ftz[[#This Row],[Index]],MATCH(tbl_ftz[[#Headers],[发行评级]],FTZ_load[#Headers],0),1,1,"FTZ_load"),TRUE)=0,"",INDIRECT(ADDRESS(ROW(FTZ_load[#Headers])+tbl_ftz[[#This Row],[Index]],MATCH(tbl_ftz[[#Headers],[发行评级]],FTZ_load[#Headers],0),1,1,"FTZ_load"),TRUE)),"")</f>
        <v/>
      </c>
      <c r="E57" s="23" t="str">
        <f ca="1">IFERROR(IF(INDIRECT(ADDRESS(ROW(FTZ_load[#Headers])+tbl_ftz[[#This Row],[Index]],MATCH(tbl_ftz[[#Headers],[主体评级]],FTZ_load[#Headers],0),1,1,"FTZ_load"),TRUE)=0,"",INDIRECT(ADDRESS(ROW(FTZ_load[#Headers])+tbl_ftz[[#This Row],[Index]],MATCH(tbl_ftz[[#Headers],[主体评级]],FTZ_load[#Headers],0),1,1,"FTZ_load"),TRUE)),"")</f>
        <v/>
      </c>
      <c r="F57" s="23" t="str">
        <f ca="1">IFERROR(IF(INDIRECT(ADDRESS(ROW(FTZ_load[#Headers])+tbl_ftz[[#This Row],[Index]],MATCH(tbl_ftz[[#Headers],[境内主体评级]],FTZ_load[#Headers],0),1,1,"FTZ_load"),TRUE)=0,"",INDIRECT(ADDRESS(ROW(FTZ_load[#Headers])+tbl_ftz[[#This Row],[Index]],MATCH(tbl_ftz[[#Headers],[境内主体评级]],FTZ_load[#Headers],0),1,1,"FTZ_load"),TRUE)),"")</f>
        <v/>
      </c>
      <c r="G57" s="23" t="str">
        <f ca="1">IFERROR(IF(INDIRECT(ADDRESS(ROW(FTZ_load[#Headers])+tbl_ftz[[#This Row],[Index]],MATCH(tbl_ftz[[#Headers],[货币]],FTZ_load[#Headers],0),1,1,"FTZ_load"),TRUE)=0,"",INDIRECT(ADDRESS(ROW(FTZ_load[#Headers])+tbl_ftz[[#This Row],[Index]],MATCH(tbl_ftz[[#Headers],[货币]],FTZ_load[#Headers],0),1,1,"FTZ_load"),TRUE)),"")</f>
        <v/>
      </c>
      <c r="H57" s="28" t="str">
        <f ca="1">IFERROR(IF(INDIRECT(ADDRESS(ROW(FTZ_load[#Headers])+tbl_ftz[[#This Row],[Index]],MATCH(tbl_ftz[[#Headers],[发行规模(亿)]],FTZ_load[#Headers],0),1,1,"FTZ_load"),TRUE)=0,"",INDIRECT(ADDRESS(ROW(FTZ_load[#Headers])+tbl_ftz[[#This Row],[Index]],MATCH(tbl_ftz[[#Headers],[发行规模(亿)]],FTZ_load[#Headers],0),1,1,"FTZ_load"),TRUE)),"")</f>
        <v/>
      </c>
      <c r="I57" s="23" t="str">
        <f ca="1">IFERROR(IF(INDIRECT(ADDRESS(ROW(FTZ_load[#Headers])+tbl_ftz[[#This Row],[Index]],MATCH(tbl_ftz[[#Headers],[年期]],FTZ_load[#Headers],0),1,1,"FTZ_load"),TRUE)=0,"",INDIRECT(ADDRESS(ROW(FTZ_load[#Headers])+tbl_ftz[[#This Row],[Index]],MATCH(tbl_ftz[[#Headers],[年期]],FTZ_load[#Headers],0),1,1,"FTZ_load"),TRUE)),"")</f>
        <v/>
      </c>
      <c r="J57" s="23" t="str">
        <f ca="1">IFERROR(IF(INDIRECT(ADDRESS(ROW(FTZ_load[#Headers])+tbl_ftz[[#This Row],[Index]],MATCH(tbl_ftz[[#Headers],[票息]],FTZ_load[#Headers],0),1,1,"FTZ_load"),TRUE)=0,"",INDIRECT(ADDRESS(ROW(FTZ_load[#Headers])+tbl_ftz[[#This Row],[Index]],MATCH(tbl_ftz[[#Headers],[票息]],FTZ_load[#Headers],0),1,1,"FTZ_load"),TRUE)),"")</f>
        <v/>
      </c>
      <c r="K57" s="23" t="str">
        <f ca="1">IFERROR(IF(INDIRECT(ADDRESS(ROW(FTZ_load[#Headers])+tbl_ftz[[#This Row],[Index]],MATCH(tbl_ftz[[#Headers],[IPG]],FTZ_load[#Headers],0),1,1,"FTZ_load"),TRUE)=0,"",INDIRECT(ADDRESS(ROW(FTZ_load[#Headers])+tbl_ftz[[#This Row],[Index]],MATCH(tbl_ftz[[#Headers],[IPG]],FTZ_load[#Headers],0),1,1,"FTZ_load"),TRUE)),"")</f>
        <v/>
      </c>
      <c r="L57" s="23" t="str">
        <f ca="1">IFERROR(IF(INDIRECT(ADDRESS(ROW(FTZ_load[#Headers])+tbl_ftz[[#This Row],[Index]],MATCH(tbl_ftz[[#Headers],[收窄基点]],FTZ_load[#Headers],0),1,1,"FTZ_load"),TRUE)=0,"",INDIRECT(ADDRESS(ROW(FTZ_load[#Headers])+tbl_ftz[[#This Row],[Index]],MATCH(tbl_ftz[[#Headers],[收窄基点]],FTZ_load[#Headers],0),1,1,"FTZ_load"),TRUE)),"")</f>
        <v/>
      </c>
      <c r="M57" s="22" t="str">
        <f ca="1">IFERROR(IF(INDIRECT(ADDRESS(ROW(FTZ_load[#Headers])+tbl_ftz[[#This Row],[Index]],MATCH(tbl_ftz[[#Headers],[结构]],FTZ_load[#Headers],0),1,1,"FTZ_load"),TRUE)=0,"",INDIRECT(ADDRESS(ROW(FTZ_load[#Headers])+tbl_ftz[[#This Row],[Index]],MATCH(tbl_ftz[[#Headers],[结构]],FTZ_load[#Headers],0),1,1,"FTZ_load"),TRUE)),"")</f>
        <v/>
      </c>
      <c r="N57" s="22" t="str">
        <f ca="1">IFERROR(IF(INDIRECT(ADDRESS(ROW(FTZ_load[#Headers])+tbl_ftz[[#This Row],[Index]],MATCH(tbl_ftz[[#Headers],[主题]],FTZ_load[#Headers],0),1,1,"FTZ_load"),TRUE)=0,"",INDIRECT(ADDRESS(ROW(FTZ_load[#Headers])+tbl_ftz[[#This Row],[Index]],MATCH(tbl_ftz[[#Headers],[主题]],FTZ_load[#Headers],0),1,1,"FTZ_load"),TRUE)),"")</f>
        <v/>
      </c>
      <c r="O57" s="22" t="str">
        <f ca="1">IFERROR(IF(INDIRECT(ADDRESS(ROW(FTZ_load[#Headers])+tbl_ftz[[#This Row],[Index]],MATCH(tbl_ftz[[#Headers],[行业]],FTZ_load[#Headers],0),1,1,"FTZ_load"),TRUE)=0,"",INDIRECT(ADDRESS(ROW(FTZ_load[#Headers])+tbl_ftz[[#This Row],[Index]],MATCH(tbl_ftz[[#Headers],[行业]],FTZ_load[#Headers],0),1,1,"FTZ_load"),TRUE)),"")</f>
        <v/>
      </c>
      <c r="P57" s="22" t="str">
        <f ca="1">IFERROR(IF(INDIRECT(ADDRESS(ROW(FTZ_load[#Headers])+tbl_ftz[[#This Row],[Index]],MATCH(tbl_ftz[[#Headers],[地区]],FTZ_load[#Headers],0),1,1,"FTZ_load"),TRUE)=0,"",INDIRECT(ADDRESS(ROW(FTZ_load[#Headers])+tbl_ftz[[#This Row],[Index]],MATCH(tbl_ftz[[#Headers],[地区]],FTZ_load[#Headers],0),1,1,"FTZ_load"),TRUE)),"")</f>
        <v/>
      </c>
      <c r="Q57" s="19" t="str">
        <f ca="1">IFERROR(IF(INDIRECT(ADDRESS(ROW(FTZ_load[#Headers])+tbl_ftz[[#This Row],[Index]],MATCH(tbl_ftz[[#Headers],[BOCOM_DEAL?]],FTZ_load[#Headers],0),1,1,"FTZ_load"),TRUE)=0,"",INDIRECT(ADDRESS(ROW(FTZ_load[#Headers])+tbl_ftz[[#This Row],[Index]],MATCH(tbl_ftz[[#Headers],[BOCOM_DEAL?]],FTZ_load[#Headers],0),1,1,"FTZ_load"),TRUE)),"")</f>
        <v/>
      </c>
    </row>
    <row r="58" spans="1:17" ht="17.45" customHeight="1" x14ac:dyDescent="0.25">
      <c r="A58" s="19">
        <f>ROW()-ROW(tbl_ftz[[#Headers],[Index]])</f>
        <v>57</v>
      </c>
      <c r="B58" s="20" t="str">
        <f ca="1">IFERROR(IF(INDIRECT(ADDRESS(ROW(FTZ_load[#Headers])+tbl_ftz[[#This Row],[Index]],MATCH(tbl_ftz[[#Headers],[定价日]],FTZ_load[#Headers],0),1,1,"FTZ_load"),TRUE)=0,"",INDIRECT(ADDRESS(ROW(FTZ_load[#Headers])+tbl_ftz[[#This Row],[Index]],MATCH(tbl_ftz[[#Headers],[定价日]],FTZ_load[#Headers],0),1,1,"FTZ_load"),TRUE)),"")</f>
        <v/>
      </c>
      <c r="C5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8" s="23" t="str">
        <f ca="1">IFERROR(IF(INDIRECT(ADDRESS(ROW(FTZ_load[#Headers])+tbl_ftz[[#This Row],[Index]],MATCH(tbl_ftz[[#Headers],[发行评级]],FTZ_load[#Headers],0),1,1,"FTZ_load"),TRUE)=0,"",INDIRECT(ADDRESS(ROW(FTZ_load[#Headers])+tbl_ftz[[#This Row],[Index]],MATCH(tbl_ftz[[#Headers],[发行评级]],FTZ_load[#Headers],0),1,1,"FTZ_load"),TRUE)),"")</f>
        <v/>
      </c>
      <c r="E58" s="23" t="str">
        <f ca="1">IFERROR(IF(INDIRECT(ADDRESS(ROW(FTZ_load[#Headers])+tbl_ftz[[#This Row],[Index]],MATCH(tbl_ftz[[#Headers],[主体评级]],FTZ_load[#Headers],0),1,1,"FTZ_load"),TRUE)=0,"",INDIRECT(ADDRESS(ROW(FTZ_load[#Headers])+tbl_ftz[[#This Row],[Index]],MATCH(tbl_ftz[[#Headers],[主体评级]],FTZ_load[#Headers],0),1,1,"FTZ_load"),TRUE)),"")</f>
        <v/>
      </c>
      <c r="F58" s="23" t="str">
        <f ca="1">IFERROR(IF(INDIRECT(ADDRESS(ROW(FTZ_load[#Headers])+tbl_ftz[[#This Row],[Index]],MATCH(tbl_ftz[[#Headers],[境内主体评级]],FTZ_load[#Headers],0),1,1,"FTZ_load"),TRUE)=0,"",INDIRECT(ADDRESS(ROW(FTZ_load[#Headers])+tbl_ftz[[#This Row],[Index]],MATCH(tbl_ftz[[#Headers],[境内主体评级]],FTZ_load[#Headers],0),1,1,"FTZ_load"),TRUE)),"")</f>
        <v/>
      </c>
      <c r="G58" s="23" t="str">
        <f ca="1">IFERROR(IF(INDIRECT(ADDRESS(ROW(FTZ_load[#Headers])+tbl_ftz[[#This Row],[Index]],MATCH(tbl_ftz[[#Headers],[货币]],FTZ_load[#Headers],0),1,1,"FTZ_load"),TRUE)=0,"",INDIRECT(ADDRESS(ROW(FTZ_load[#Headers])+tbl_ftz[[#This Row],[Index]],MATCH(tbl_ftz[[#Headers],[货币]],FTZ_load[#Headers],0),1,1,"FTZ_load"),TRUE)),"")</f>
        <v/>
      </c>
      <c r="H58" s="28" t="str">
        <f ca="1">IFERROR(IF(INDIRECT(ADDRESS(ROW(FTZ_load[#Headers])+tbl_ftz[[#This Row],[Index]],MATCH(tbl_ftz[[#Headers],[发行规模(亿)]],FTZ_load[#Headers],0),1,1,"FTZ_load"),TRUE)=0,"",INDIRECT(ADDRESS(ROW(FTZ_load[#Headers])+tbl_ftz[[#This Row],[Index]],MATCH(tbl_ftz[[#Headers],[发行规模(亿)]],FTZ_load[#Headers],0),1,1,"FTZ_load"),TRUE)),"")</f>
        <v/>
      </c>
      <c r="I58" s="23" t="str">
        <f ca="1">IFERROR(IF(INDIRECT(ADDRESS(ROW(FTZ_load[#Headers])+tbl_ftz[[#This Row],[Index]],MATCH(tbl_ftz[[#Headers],[年期]],FTZ_load[#Headers],0),1,1,"FTZ_load"),TRUE)=0,"",INDIRECT(ADDRESS(ROW(FTZ_load[#Headers])+tbl_ftz[[#This Row],[Index]],MATCH(tbl_ftz[[#Headers],[年期]],FTZ_load[#Headers],0),1,1,"FTZ_load"),TRUE)),"")</f>
        <v/>
      </c>
      <c r="J58" s="23" t="str">
        <f ca="1">IFERROR(IF(INDIRECT(ADDRESS(ROW(FTZ_load[#Headers])+tbl_ftz[[#This Row],[Index]],MATCH(tbl_ftz[[#Headers],[票息]],FTZ_load[#Headers],0),1,1,"FTZ_load"),TRUE)=0,"",INDIRECT(ADDRESS(ROW(FTZ_load[#Headers])+tbl_ftz[[#This Row],[Index]],MATCH(tbl_ftz[[#Headers],[票息]],FTZ_load[#Headers],0),1,1,"FTZ_load"),TRUE)),"")</f>
        <v/>
      </c>
      <c r="K58" s="23" t="str">
        <f ca="1">IFERROR(IF(INDIRECT(ADDRESS(ROW(FTZ_load[#Headers])+tbl_ftz[[#This Row],[Index]],MATCH(tbl_ftz[[#Headers],[IPG]],FTZ_load[#Headers],0),1,1,"FTZ_load"),TRUE)=0,"",INDIRECT(ADDRESS(ROW(FTZ_load[#Headers])+tbl_ftz[[#This Row],[Index]],MATCH(tbl_ftz[[#Headers],[IPG]],FTZ_load[#Headers],0),1,1,"FTZ_load"),TRUE)),"")</f>
        <v/>
      </c>
      <c r="L58" s="23" t="str">
        <f ca="1">IFERROR(IF(INDIRECT(ADDRESS(ROW(FTZ_load[#Headers])+tbl_ftz[[#This Row],[Index]],MATCH(tbl_ftz[[#Headers],[收窄基点]],FTZ_load[#Headers],0),1,1,"FTZ_load"),TRUE)=0,"",INDIRECT(ADDRESS(ROW(FTZ_load[#Headers])+tbl_ftz[[#This Row],[Index]],MATCH(tbl_ftz[[#Headers],[收窄基点]],FTZ_load[#Headers],0),1,1,"FTZ_load"),TRUE)),"")</f>
        <v/>
      </c>
      <c r="M58" s="22" t="str">
        <f ca="1">IFERROR(IF(INDIRECT(ADDRESS(ROW(FTZ_load[#Headers])+tbl_ftz[[#This Row],[Index]],MATCH(tbl_ftz[[#Headers],[结构]],FTZ_load[#Headers],0),1,1,"FTZ_load"),TRUE)=0,"",INDIRECT(ADDRESS(ROW(FTZ_load[#Headers])+tbl_ftz[[#This Row],[Index]],MATCH(tbl_ftz[[#Headers],[结构]],FTZ_load[#Headers],0),1,1,"FTZ_load"),TRUE)),"")</f>
        <v/>
      </c>
      <c r="N58" s="22" t="str">
        <f ca="1">IFERROR(IF(INDIRECT(ADDRESS(ROW(FTZ_load[#Headers])+tbl_ftz[[#This Row],[Index]],MATCH(tbl_ftz[[#Headers],[主题]],FTZ_load[#Headers],0),1,1,"FTZ_load"),TRUE)=0,"",INDIRECT(ADDRESS(ROW(FTZ_load[#Headers])+tbl_ftz[[#This Row],[Index]],MATCH(tbl_ftz[[#Headers],[主题]],FTZ_load[#Headers],0),1,1,"FTZ_load"),TRUE)),"")</f>
        <v/>
      </c>
      <c r="O58" s="22" t="str">
        <f ca="1">IFERROR(IF(INDIRECT(ADDRESS(ROW(FTZ_load[#Headers])+tbl_ftz[[#This Row],[Index]],MATCH(tbl_ftz[[#Headers],[行业]],FTZ_load[#Headers],0),1,1,"FTZ_load"),TRUE)=0,"",INDIRECT(ADDRESS(ROW(FTZ_load[#Headers])+tbl_ftz[[#This Row],[Index]],MATCH(tbl_ftz[[#Headers],[行业]],FTZ_load[#Headers],0),1,1,"FTZ_load"),TRUE)),"")</f>
        <v/>
      </c>
      <c r="P58" s="22" t="str">
        <f ca="1">IFERROR(IF(INDIRECT(ADDRESS(ROW(FTZ_load[#Headers])+tbl_ftz[[#This Row],[Index]],MATCH(tbl_ftz[[#Headers],[地区]],FTZ_load[#Headers],0),1,1,"FTZ_load"),TRUE)=0,"",INDIRECT(ADDRESS(ROW(FTZ_load[#Headers])+tbl_ftz[[#This Row],[Index]],MATCH(tbl_ftz[[#Headers],[地区]],FTZ_load[#Headers],0),1,1,"FTZ_load"),TRUE)),"")</f>
        <v/>
      </c>
      <c r="Q58" s="19" t="str">
        <f ca="1">IFERROR(IF(INDIRECT(ADDRESS(ROW(FTZ_load[#Headers])+tbl_ftz[[#This Row],[Index]],MATCH(tbl_ftz[[#Headers],[BOCOM_DEAL?]],FTZ_load[#Headers],0),1,1,"FTZ_load"),TRUE)=0,"",INDIRECT(ADDRESS(ROW(FTZ_load[#Headers])+tbl_ftz[[#This Row],[Index]],MATCH(tbl_ftz[[#Headers],[BOCOM_DEAL?]],FTZ_load[#Headers],0),1,1,"FTZ_load"),TRUE)),"")</f>
        <v/>
      </c>
    </row>
    <row r="59" spans="1:17" ht="17.45" customHeight="1" x14ac:dyDescent="0.25">
      <c r="A59" s="19">
        <f>ROW()-ROW(tbl_ftz[[#Headers],[Index]])</f>
        <v>58</v>
      </c>
      <c r="B59" s="20" t="str">
        <f ca="1">IFERROR(IF(INDIRECT(ADDRESS(ROW(FTZ_load[#Headers])+tbl_ftz[[#This Row],[Index]],MATCH(tbl_ftz[[#Headers],[定价日]],FTZ_load[#Headers],0),1,1,"FTZ_load"),TRUE)=0,"",INDIRECT(ADDRESS(ROW(FTZ_load[#Headers])+tbl_ftz[[#This Row],[Index]],MATCH(tbl_ftz[[#Headers],[定价日]],FTZ_load[#Headers],0),1,1,"FTZ_load"),TRUE)),"")</f>
        <v/>
      </c>
      <c r="C5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59" s="23" t="str">
        <f ca="1">IFERROR(IF(INDIRECT(ADDRESS(ROW(FTZ_load[#Headers])+tbl_ftz[[#This Row],[Index]],MATCH(tbl_ftz[[#Headers],[发行评级]],FTZ_load[#Headers],0),1,1,"FTZ_load"),TRUE)=0,"",INDIRECT(ADDRESS(ROW(FTZ_load[#Headers])+tbl_ftz[[#This Row],[Index]],MATCH(tbl_ftz[[#Headers],[发行评级]],FTZ_load[#Headers],0),1,1,"FTZ_load"),TRUE)),"")</f>
        <v/>
      </c>
      <c r="E59" s="23" t="str">
        <f ca="1">IFERROR(IF(INDIRECT(ADDRESS(ROW(FTZ_load[#Headers])+tbl_ftz[[#This Row],[Index]],MATCH(tbl_ftz[[#Headers],[主体评级]],FTZ_load[#Headers],0),1,1,"FTZ_load"),TRUE)=0,"",INDIRECT(ADDRESS(ROW(FTZ_load[#Headers])+tbl_ftz[[#This Row],[Index]],MATCH(tbl_ftz[[#Headers],[主体评级]],FTZ_load[#Headers],0),1,1,"FTZ_load"),TRUE)),"")</f>
        <v/>
      </c>
      <c r="F59" s="23" t="str">
        <f ca="1">IFERROR(IF(INDIRECT(ADDRESS(ROW(FTZ_load[#Headers])+tbl_ftz[[#This Row],[Index]],MATCH(tbl_ftz[[#Headers],[境内主体评级]],FTZ_load[#Headers],0),1,1,"FTZ_load"),TRUE)=0,"",INDIRECT(ADDRESS(ROW(FTZ_load[#Headers])+tbl_ftz[[#This Row],[Index]],MATCH(tbl_ftz[[#Headers],[境内主体评级]],FTZ_load[#Headers],0),1,1,"FTZ_load"),TRUE)),"")</f>
        <v/>
      </c>
      <c r="G59" s="23" t="str">
        <f ca="1">IFERROR(IF(INDIRECT(ADDRESS(ROW(FTZ_load[#Headers])+tbl_ftz[[#This Row],[Index]],MATCH(tbl_ftz[[#Headers],[货币]],FTZ_load[#Headers],0),1,1,"FTZ_load"),TRUE)=0,"",INDIRECT(ADDRESS(ROW(FTZ_load[#Headers])+tbl_ftz[[#This Row],[Index]],MATCH(tbl_ftz[[#Headers],[货币]],FTZ_load[#Headers],0),1,1,"FTZ_load"),TRUE)),"")</f>
        <v/>
      </c>
      <c r="H59" s="28" t="str">
        <f ca="1">IFERROR(IF(INDIRECT(ADDRESS(ROW(FTZ_load[#Headers])+tbl_ftz[[#This Row],[Index]],MATCH(tbl_ftz[[#Headers],[发行规模(亿)]],FTZ_load[#Headers],0),1,1,"FTZ_load"),TRUE)=0,"",INDIRECT(ADDRESS(ROW(FTZ_load[#Headers])+tbl_ftz[[#This Row],[Index]],MATCH(tbl_ftz[[#Headers],[发行规模(亿)]],FTZ_load[#Headers],0),1,1,"FTZ_load"),TRUE)),"")</f>
        <v/>
      </c>
      <c r="I59" s="23" t="str">
        <f ca="1">IFERROR(IF(INDIRECT(ADDRESS(ROW(FTZ_load[#Headers])+tbl_ftz[[#This Row],[Index]],MATCH(tbl_ftz[[#Headers],[年期]],FTZ_load[#Headers],0),1,1,"FTZ_load"),TRUE)=0,"",INDIRECT(ADDRESS(ROW(FTZ_load[#Headers])+tbl_ftz[[#This Row],[Index]],MATCH(tbl_ftz[[#Headers],[年期]],FTZ_load[#Headers],0),1,1,"FTZ_load"),TRUE)),"")</f>
        <v/>
      </c>
      <c r="J59" s="23" t="str">
        <f ca="1">IFERROR(IF(INDIRECT(ADDRESS(ROW(FTZ_load[#Headers])+tbl_ftz[[#This Row],[Index]],MATCH(tbl_ftz[[#Headers],[票息]],FTZ_load[#Headers],0),1,1,"FTZ_load"),TRUE)=0,"",INDIRECT(ADDRESS(ROW(FTZ_load[#Headers])+tbl_ftz[[#This Row],[Index]],MATCH(tbl_ftz[[#Headers],[票息]],FTZ_load[#Headers],0),1,1,"FTZ_load"),TRUE)),"")</f>
        <v/>
      </c>
      <c r="K59" s="23" t="str">
        <f ca="1">IFERROR(IF(INDIRECT(ADDRESS(ROW(FTZ_load[#Headers])+tbl_ftz[[#This Row],[Index]],MATCH(tbl_ftz[[#Headers],[IPG]],FTZ_load[#Headers],0),1,1,"FTZ_load"),TRUE)=0,"",INDIRECT(ADDRESS(ROW(FTZ_load[#Headers])+tbl_ftz[[#This Row],[Index]],MATCH(tbl_ftz[[#Headers],[IPG]],FTZ_load[#Headers],0),1,1,"FTZ_load"),TRUE)),"")</f>
        <v/>
      </c>
      <c r="L59" s="23" t="str">
        <f ca="1">IFERROR(IF(INDIRECT(ADDRESS(ROW(FTZ_load[#Headers])+tbl_ftz[[#This Row],[Index]],MATCH(tbl_ftz[[#Headers],[收窄基点]],FTZ_load[#Headers],0),1,1,"FTZ_load"),TRUE)=0,"",INDIRECT(ADDRESS(ROW(FTZ_load[#Headers])+tbl_ftz[[#This Row],[Index]],MATCH(tbl_ftz[[#Headers],[收窄基点]],FTZ_load[#Headers],0),1,1,"FTZ_load"),TRUE)),"")</f>
        <v/>
      </c>
      <c r="M59" s="22" t="str">
        <f ca="1">IFERROR(IF(INDIRECT(ADDRESS(ROW(FTZ_load[#Headers])+tbl_ftz[[#This Row],[Index]],MATCH(tbl_ftz[[#Headers],[结构]],FTZ_load[#Headers],0),1,1,"FTZ_load"),TRUE)=0,"",INDIRECT(ADDRESS(ROW(FTZ_load[#Headers])+tbl_ftz[[#This Row],[Index]],MATCH(tbl_ftz[[#Headers],[结构]],FTZ_load[#Headers],0),1,1,"FTZ_load"),TRUE)),"")</f>
        <v/>
      </c>
      <c r="N59" s="22" t="str">
        <f ca="1">IFERROR(IF(INDIRECT(ADDRESS(ROW(FTZ_load[#Headers])+tbl_ftz[[#This Row],[Index]],MATCH(tbl_ftz[[#Headers],[主题]],FTZ_load[#Headers],0),1,1,"FTZ_load"),TRUE)=0,"",INDIRECT(ADDRESS(ROW(FTZ_load[#Headers])+tbl_ftz[[#This Row],[Index]],MATCH(tbl_ftz[[#Headers],[主题]],FTZ_load[#Headers],0),1,1,"FTZ_load"),TRUE)),"")</f>
        <v/>
      </c>
      <c r="O59" s="22" t="str">
        <f ca="1">IFERROR(IF(INDIRECT(ADDRESS(ROW(FTZ_load[#Headers])+tbl_ftz[[#This Row],[Index]],MATCH(tbl_ftz[[#Headers],[行业]],FTZ_load[#Headers],0),1,1,"FTZ_load"),TRUE)=0,"",INDIRECT(ADDRESS(ROW(FTZ_load[#Headers])+tbl_ftz[[#This Row],[Index]],MATCH(tbl_ftz[[#Headers],[行业]],FTZ_load[#Headers],0),1,1,"FTZ_load"),TRUE)),"")</f>
        <v/>
      </c>
      <c r="P59" s="22" t="str">
        <f ca="1">IFERROR(IF(INDIRECT(ADDRESS(ROW(FTZ_load[#Headers])+tbl_ftz[[#This Row],[Index]],MATCH(tbl_ftz[[#Headers],[地区]],FTZ_load[#Headers],0),1,1,"FTZ_load"),TRUE)=0,"",INDIRECT(ADDRESS(ROW(FTZ_load[#Headers])+tbl_ftz[[#This Row],[Index]],MATCH(tbl_ftz[[#Headers],[地区]],FTZ_load[#Headers],0),1,1,"FTZ_load"),TRUE)),"")</f>
        <v/>
      </c>
      <c r="Q59" s="19" t="str">
        <f ca="1">IFERROR(IF(INDIRECT(ADDRESS(ROW(FTZ_load[#Headers])+tbl_ftz[[#This Row],[Index]],MATCH(tbl_ftz[[#Headers],[BOCOM_DEAL?]],FTZ_load[#Headers],0),1,1,"FTZ_load"),TRUE)=0,"",INDIRECT(ADDRESS(ROW(FTZ_load[#Headers])+tbl_ftz[[#This Row],[Index]],MATCH(tbl_ftz[[#Headers],[BOCOM_DEAL?]],FTZ_load[#Headers],0),1,1,"FTZ_load"),TRUE)),"")</f>
        <v/>
      </c>
    </row>
    <row r="60" spans="1:17" ht="17.45" customHeight="1" x14ac:dyDescent="0.25">
      <c r="A60" s="19">
        <f>ROW()-ROW(tbl_ftz[[#Headers],[Index]])</f>
        <v>59</v>
      </c>
      <c r="B60" s="20" t="str">
        <f ca="1">IFERROR(IF(INDIRECT(ADDRESS(ROW(FTZ_load[#Headers])+tbl_ftz[[#This Row],[Index]],MATCH(tbl_ftz[[#Headers],[定价日]],FTZ_load[#Headers],0),1,1,"FTZ_load"),TRUE)=0,"",INDIRECT(ADDRESS(ROW(FTZ_load[#Headers])+tbl_ftz[[#This Row],[Index]],MATCH(tbl_ftz[[#Headers],[定价日]],FTZ_load[#Headers],0),1,1,"FTZ_load"),TRUE)),"")</f>
        <v/>
      </c>
      <c r="C6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0" s="23" t="str">
        <f ca="1">IFERROR(IF(INDIRECT(ADDRESS(ROW(FTZ_load[#Headers])+tbl_ftz[[#This Row],[Index]],MATCH(tbl_ftz[[#Headers],[发行评级]],FTZ_load[#Headers],0),1,1,"FTZ_load"),TRUE)=0,"",INDIRECT(ADDRESS(ROW(FTZ_load[#Headers])+tbl_ftz[[#This Row],[Index]],MATCH(tbl_ftz[[#Headers],[发行评级]],FTZ_load[#Headers],0),1,1,"FTZ_load"),TRUE)),"")</f>
        <v/>
      </c>
      <c r="E60" s="23" t="str">
        <f ca="1">IFERROR(IF(INDIRECT(ADDRESS(ROW(FTZ_load[#Headers])+tbl_ftz[[#This Row],[Index]],MATCH(tbl_ftz[[#Headers],[主体评级]],FTZ_load[#Headers],0),1,1,"FTZ_load"),TRUE)=0,"",INDIRECT(ADDRESS(ROW(FTZ_load[#Headers])+tbl_ftz[[#This Row],[Index]],MATCH(tbl_ftz[[#Headers],[主体评级]],FTZ_load[#Headers],0),1,1,"FTZ_load"),TRUE)),"")</f>
        <v/>
      </c>
      <c r="F60" s="23" t="str">
        <f ca="1">IFERROR(IF(INDIRECT(ADDRESS(ROW(FTZ_load[#Headers])+tbl_ftz[[#This Row],[Index]],MATCH(tbl_ftz[[#Headers],[境内主体评级]],FTZ_load[#Headers],0),1,1,"FTZ_load"),TRUE)=0,"",INDIRECT(ADDRESS(ROW(FTZ_load[#Headers])+tbl_ftz[[#This Row],[Index]],MATCH(tbl_ftz[[#Headers],[境内主体评级]],FTZ_load[#Headers],0),1,1,"FTZ_load"),TRUE)),"")</f>
        <v/>
      </c>
      <c r="G60" s="23" t="str">
        <f ca="1">IFERROR(IF(INDIRECT(ADDRESS(ROW(FTZ_load[#Headers])+tbl_ftz[[#This Row],[Index]],MATCH(tbl_ftz[[#Headers],[货币]],FTZ_load[#Headers],0),1,1,"FTZ_load"),TRUE)=0,"",INDIRECT(ADDRESS(ROW(FTZ_load[#Headers])+tbl_ftz[[#This Row],[Index]],MATCH(tbl_ftz[[#Headers],[货币]],FTZ_load[#Headers],0),1,1,"FTZ_load"),TRUE)),"")</f>
        <v/>
      </c>
      <c r="H60" s="28" t="str">
        <f ca="1">IFERROR(IF(INDIRECT(ADDRESS(ROW(FTZ_load[#Headers])+tbl_ftz[[#This Row],[Index]],MATCH(tbl_ftz[[#Headers],[发行规模(亿)]],FTZ_load[#Headers],0),1,1,"FTZ_load"),TRUE)=0,"",INDIRECT(ADDRESS(ROW(FTZ_load[#Headers])+tbl_ftz[[#This Row],[Index]],MATCH(tbl_ftz[[#Headers],[发行规模(亿)]],FTZ_load[#Headers],0),1,1,"FTZ_load"),TRUE)),"")</f>
        <v/>
      </c>
      <c r="I60" s="23" t="str">
        <f ca="1">IFERROR(IF(INDIRECT(ADDRESS(ROW(FTZ_load[#Headers])+tbl_ftz[[#This Row],[Index]],MATCH(tbl_ftz[[#Headers],[年期]],FTZ_load[#Headers],0),1,1,"FTZ_load"),TRUE)=0,"",INDIRECT(ADDRESS(ROW(FTZ_load[#Headers])+tbl_ftz[[#This Row],[Index]],MATCH(tbl_ftz[[#Headers],[年期]],FTZ_load[#Headers],0),1,1,"FTZ_load"),TRUE)),"")</f>
        <v/>
      </c>
      <c r="J60" s="23" t="str">
        <f ca="1">IFERROR(IF(INDIRECT(ADDRESS(ROW(FTZ_load[#Headers])+tbl_ftz[[#This Row],[Index]],MATCH(tbl_ftz[[#Headers],[票息]],FTZ_load[#Headers],0),1,1,"FTZ_load"),TRUE)=0,"",INDIRECT(ADDRESS(ROW(FTZ_load[#Headers])+tbl_ftz[[#This Row],[Index]],MATCH(tbl_ftz[[#Headers],[票息]],FTZ_load[#Headers],0),1,1,"FTZ_load"),TRUE)),"")</f>
        <v/>
      </c>
      <c r="K60" s="23" t="str">
        <f ca="1">IFERROR(IF(INDIRECT(ADDRESS(ROW(FTZ_load[#Headers])+tbl_ftz[[#This Row],[Index]],MATCH(tbl_ftz[[#Headers],[IPG]],FTZ_load[#Headers],0),1,1,"FTZ_load"),TRUE)=0,"",INDIRECT(ADDRESS(ROW(FTZ_load[#Headers])+tbl_ftz[[#This Row],[Index]],MATCH(tbl_ftz[[#Headers],[IPG]],FTZ_load[#Headers],0),1,1,"FTZ_load"),TRUE)),"")</f>
        <v/>
      </c>
      <c r="L60" s="23" t="str">
        <f ca="1">IFERROR(IF(INDIRECT(ADDRESS(ROW(FTZ_load[#Headers])+tbl_ftz[[#This Row],[Index]],MATCH(tbl_ftz[[#Headers],[收窄基点]],FTZ_load[#Headers],0),1,1,"FTZ_load"),TRUE)=0,"",INDIRECT(ADDRESS(ROW(FTZ_load[#Headers])+tbl_ftz[[#This Row],[Index]],MATCH(tbl_ftz[[#Headers],[收窄基点]],FTZ_load[#Headers],0),1,1,"FTZ_load"),TRUE)),"")</f>
        <v/>
      </c>
      <c r="M60" s="22" t="str">
        <f ca="1">IFERROR(IF(INDIRECT(ADDRESS(ROW(FTZ_load[#Headers])+tbl_ftz[[#This Row],[Index]],MATCH(tbl_ftz[[#Headers],[结构]],FTZ_load[#Headers],0),1,1,"FTZ_load"),TRUE)=0,"",INDIRECT(ADDRESS(ROW(FTZ_load[#Headers])+tbl_ftz[[#This Row],[Index]],MATCH(tbl_ftz[[#Headers],[结构]],FTZ_load[#Headers],0),1,1,"FTZ_load"),TRUE)),"")</f>
        <v/>
      </c>
      <c r="N60" s="22" t="str">
        <f ca="1">IFERROR(IF(INDIRECT(ADDRESS(ROW(FTZ_load[#Headers])+tbl_ftz[[#This Row],[Index]],MATCH(tbl_ftz[[#Headers],[主题]],FTZ_load[#Headers],0),1,1,"FTZ_load"),TRUE)=0,"",INDIRECT(ADDRESS(ROW(FTZ_load[#Headers])+tbl_ftz[[#This Row],[Index]],MATCH(tbl_ftz[[#Headers],[主题]],FTZ_load[#Headers],0),1,1,"FTZ_load"),TRUE)),"")</f>
        <v/>
      </c>
      <c r="O60" s="22" t="str">
        <f ca="1">IFERROR(IF(INDIRECT(ADDRESS(ROW(FTZ_load[#Headers])+tbl_ftz[[#This Row],[Index]],MATCH(tbl_ftz[[#Headers],[行业]],FTZ_load[#Headers],0),1,1,"FTZ_load"),TRUE)=0,"",INDIRECT(ADDRESS(ROW(FTZ_load[#Headers])+tbl_ftz[[#This Row],[Index]],MATCH(tbl_ftz[[#Headers],[行业]],FTZ_load[#Headers],0),1,1,"FTZ_load"),TRUE)),"")</f>
        <v/>
      </c>
      <c r="P60" s="22" t="str">
        <f ca="1">IFERROR(IF(INDIRECT(ADDRESS(ROW(FTZ_load[#Headers])+tbl_ftz[[#This Row],[Index]],MATCH(tbl_ftz[[#Headers],[地区]],FTZ_load[#Headers],0),1,1,"FTZ_load"),TRUE)=0,"",INDIRECT(ADDRESS(ROW(FTZ_load[#Headers])+tbl_ftz[[#This Row],[Index]],MATCH(tbl_ftz[[#Headers],[地区]],FTZ_load[#Headers],0),1,1,"FTZ_load"),TRUE)),"")</f>
        <v/>
      </c>
      <c r="Q60" s="19" t="str">
        <f ca="1">IFERROR(IF(INDIRECT(ADDRESS(ROW(FTZ_load[#Headers])+tbl_ftz[[#This Row],[Index]],MATCH(tbl_ftz[[#Headers],[BOCOM_DEAL?]],FTZ_load[#Headers],0),1,1,"FTZ_load"),TRUE)=0,"",INDIRECT(ADDRESS(ROW(FTZ_load[#Headers])+tbl_ftz[[#This Row],[Index]],MATCH(tbl_ftz[[#Headers],[BOCOM_DEAL?]],FTZ_load[#Headers],0),1,1,"FTZ_load"),TRUE)),"")</f>
        <v/>
      </c>
    </row>
    <row r="61" spans="1:17" ht="17.45" customHeight="1" x14ac:dyDescent="0.25">
      <c r="A61" s="19">
        <f>ROW()-ROW(tbl_ftz[[#Headers],[Index]])</f>
        <v>60</v>
      </c>
      <c r="B61" s="20" t="str">
        <f ca="1">IFERROR(IF(INDIRECT(ADDRESS(ROW(FTZ_load[#Headers])+tbl_ftz[[#This Row],[Index]],MATCH(tbl_ftz[[#Headers],[定价日]],FTZ_load[#Headers],0),1,1,"FTZ_load"),TRUE)=0,"",INDIRECT(ADDRESS(ROW(FTZ_load[#Headers])+tbl_ftz[[#This Row],[Index]],MATCH(tbl_ftz[[#Headers],[定价日]],FTZ_load[#Headers],0),1,1,"FTZ_load"),TRUE)),"")</f>
        <v/>
      </c>
      <c r="C6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1" s="23" t="str">
        <f ca="1">IFERROR(IF(INDIRECT(ADDRESS(ROW(FTZ_load[#Headers])+tbl_ftz[[#This Row],[Index]],MATCH(tbl_ftz[[#Headers],[发行评级]],FTZ_load[#Headers],0),1,1,"FTZ_load"),TRUE)=0,"",INDIRECT(ADDRESS(ROW(FTZ_load[#Headers])+tbl_ftz[[#This Row],[Index]],MATCH(tbl_ftz[[#Headers],[发行评级]],FTZ_load[#Headers],0),1,1,"FTZ_load"),TRUE)),"")</f>
        <v/>
      </c>
      <c r="E61" s="23" t="str">
        <f ca="1">IFERROR(IF(INDIRECT(ADDRESS(ROW(FTZ_load[#Headers])+tbl_ftz[[#This Row],[Index]],MATCH(tbl_ftz[[#Headers],[主体评级]],FTZ_load[#Headers],0),1,1,"FTZ_load"),TRUE)=0,"",INDIRECT(ADDRESS(ROW(FTZ_load[#Headers])+tbl_ftz[[#This Row],[Index]],MATCH(tbl_ftz[[#Headers],[主体评级]],FTZ_load[#Headers],0),1,1,"FTZ_load"),TRUE)),"")</f>
        <v/>
      </c>
      <c r="F61" s="23" t="str">
        <f ca="1">IFERROR(IF(INDIRECT(ADDRESS(ROW(FTZ_load[#Headers])+tbl_ftz[[#This Row],[Index]],MATCH(tbl_ftz[[#Headers],[境内主体评级]],FTZ_load[#Headers],0),1,1,"FTZ_load"),TRUE)=0,"",INDIRECT(ADDRESS(ROW(FTZ_load[#Headers])+tbl_ftz[[#This Row],[Index]],MATCH(tbl_ftz[[#Headers],[境内主体评级]],FTZ_load[#Headers],0),1,1,"FTZ_load"),TRUE)),"")</f>
        <v/>
      </c>
      <c r="G61" s="23" t="str">
        <f ca="1">IFERROR(IF(INDIRECT(ADDRESS(ROW(FTZ_load[#Headers])+tbl_ftz[[#This Row],[Index]],MATCH(tbl_ftz[[#Headers],[货币]],FTZ_load[#Headers],0),1,1,"FTZ_load"),TRUE)=0,"",INDIRECT(ADDRESS(ROW(FTZ_load[#Headers])+tbl_ftz[[#This Row],[Index]],MATCH(tbl_ftz[[#Headers],[货币]],FTZ_load[#Headers],0),1,1,"FTZ_load"),TRUE)),"")</f>
        <v/>
      </c>
      <c r="H61" s="28" t="str">
        <f ca="1">IFERROR(IF(INDIRECT(ADDRESS(ROW(FTZ_load[#Headers])+tbl_ftz[[#This Row],[Index]],MATCH(tbl_ftz[[#Headers],[发行规模(亿)]],FTZ_load[#Headers],0),1,1,"FTZ_load"),TRUE)=0,"",INDIRECT(ADDRESS(ROW(FTZ_load[#Headers])+tbl_ftz[[#This Row],[Index]],MATCH(tbl_ftz[[#Headers],[发行规模(亿)]],FTZ_load[#Headers],0),1,1,"FTZ_load"),TRUE)),"")</f>
        <v/>
      </c>
      <c r="I61" s="23" t="str">
        <f ca="1">IFERROR(IF(INDIRECT(ADDRESS(ROW(FTZ_load[#Headers])+tbl_ftz[[#This Row],[Index]],MATCH(tbl_ftz[[#Headers],[年期]],FTZ_load[#Headers],0),1,1,"FTZ_load"),TRUE)=0,"",INDIRECT(ADDRESS(ROW(FTZ_load[#Headers])+tbl_ftz[[#This Row],[Index]],MATCH(tbl_ftz[[#Headers],[年期]],FTZ_load[#Headers],0),1,1,"FTZ_load"),TRUE)),"")</f>
        <v/>
      </c>
      <c r="J61" s="23" t="str">
        <f ca="1">IFERROR(IF(INDIRECT(ADDRESS(ROW(FTZ_load[#Headers])+tbl_ftz[[#This Row],[Index]],MATCH(tbl_ftz[[#Headers],[票息]],FTZ_load[#Headers],0),1,1,"FTZ_load"),TRUE)=0,"",INDIRECT(ADDRESS(ROW(FTZ_load[#Headers])+tbl_ftz[[#This Row],[Index]],MATCH(tbl_ftz[[#Headers],[票息]],FTZ_load[#Headers],0),1,1,"FTZ_load"),TRUE)),"")</f>
        <v/>
      </c>
      <c r="K61" s="23" t="str">
        <f ca="1">IFERROR(IF(INDIRECT(ADDRESS(ROW(FTZ_load[#Headers])+tbl_ftz[[#This Row],[Index]],MATCH(tbl_ftz[[#Headers],[IPG]],FTZ_load[#Headers],0),1,1,"FTZ_load"),TRUE)=0,"",INDIRECT(ADDRESS(ROW(FTZ_load[#Headers])+tbl_ftz[[#This Row],[Index]],MATCH(tbl_ftz[[#Headers],[IPG]],FTZ_load[#Headers],0),1,1,"FTZ_load"),TRUE)),"")</f>
        <v/>
      </c>
      <c r="L61" s="23" t="str">
        <f ca="1">IFERROR(IF(INDIRECT(ADDRESS(ROW(FTZ_load[#Headers])+tbl_ftz[[#This Row],[Index]],MATCH(tbl_ftz[[#Headers],[收窄基点]],FTZ_load[#Headers],0),1,1,"FTZ_load"),TRUE)=0,"",INDIRECT(ADDRESS(ROW(FTZ_load[#Headers])+tbl_ftz[[#This Row],[Index]],MATCH(tbl_ftz[[#Headers],[收窄基点]],FTZ_load[#Headers],0),1,1,"FTZ_load"),TRUE)),"")</f>
        <v/>
      </c>
      <c r="M61" s="22" t="str">
        <f ca="1">IFERROR(IF(INDIRECT(ADDRESS(ROW(FTZ_load[#Headers])+tbl_ftz[[#This Row],[Index]],MATCH(tbl_ftz[[#Headers],[结构]],FTZ_load[#Headers],0),1,1,"FTZ_load"),TRUE)=0,"",INDIRECT(ADDRESS(ROW(FTZ_load[#Headers])+tbl_ftz[[#This Row],[Index]],MATCH(tbl_ftz[[#Headers],[结构]],FTZ_load[#Headers],0),1,1,"FTZ_load"),TRUE)),"")</f>
        <v/>
      </c>
      <c r="N61" s="22" t="str">
        <f ca="1">IFERROR(IF(INDIRECT(ADDRESS(ROW(FTZ_load[#Headers])+tbl_ftz[[#This Row],[Index]],MATCH(tbl_ftz[[#Headers],[主题]],FTZ_load[#Headers],0),1,1,"FTZ_load"),TRUE)=0,"",INDIRECT(ADDRESS(ROW(FTZ_load[#Headers])+tbl_ftz[[#This Row],[Index]],MATCH(tbl_ftz[[#Headers],[主题]],FTZ_load[#Headers],0),1,1,"FTZ_load"),TRUE)),"")</f>
        <v/>
      </c>
      <c r="O61" s="22" t="str">
        <f ca="1">IFERROR(IF(INDIRECT(ADDRESS(ROW(FTZ_load[#Headers])+tbl_ftz[[#This Row],[Index]],MATCH(tbl_ftz[[#Headers],[行业]],FTZ_load[#Headers],0),1,1,"FTZ_load"),TRUE)=0,"",INDIRECT(ADDRESS(ROW(FTZ_load[#Headers])+tbl_ftz[[#This Row],[Index]],MATCH(tbl_ftz[[#Headers],[行业]],FTZ_load[#Headers],0),1,1,"FTZ_load"),TRUE)),"")</f>
        <v/>
      </c>
      <c r="P61" s="22" t="str">
        <f ca="1">IFERROR(IF(INDIRECT(ADDRESS(ROW(FTZ_load[#Headers])+tbl_ftz[[#This Row],[Index]],MATCH(tbl_ftz[[#Headers],[地区]],FTZ_load[#Headers],0),1,1,"FTZ_load"),TRUE)=0,"",INDIRECT(ADDRESS(ROW(FTZ_load[#Headers])+tbl_ftz[[#This Row],[Index]],MATCH(tbl_ftz[[#Headers],[地区]],FTZ_load[#Headers],0),1,1,"FTZ_load"),TRUE)),"")</f>
        <v/>
      </c>
      <c r="Q61" s="19" t="str">
        <f ca="1">IFERROR(IF(INDIRECT(ADDRESS(ROW(FTZ_load[#Headers])+tbl_ftz[[#This Row],[Index]],MATCH(tbl_ftz[[#Headers],[BOCOM_DEAL?]],FTZ_load[#Headers],0),1,1,"FTZ_load"),TRUE)=0,"",INDIRECT(ADDRESS(ROW(FTZ_load[#Headers])+tbl_ftz[[#This Row],[Index]],MATCH(tbl_ftz[[#Headers],[BOCOM_DEAL?]],FTZ_load[#Headers],0),1,1,"FTZ_load"),TRUE)),"")</f>
        <v/>
      </c>
    </row>
    <row r="62" spans="1:17" ht="17.45" customHeight="1" x14ac:dyDescent="0.25">
      <c r="A62" s="19">
        <f>ROW()-ROW(tbl_ftz[[#Headers],[Index]])</f>
        <v>61</v>
      </c>
      <c r="B62" s="20" t="str">
        <f ca="1">IFERROR(IF(INDIRECT(ADDRESS(ROW(FTZ_load[#Headers])+tbl_ftz[[#This Row],[Index]],MATCH(tbl_ftz[[#Headers],[定价日]],FTZ_load[#Headers],0),1,1,"FTZ_load"),TRUE)=0,"",INDIRECT(ADDRESS(ROW(FTZ_load[#Headers])+tbl_ftz[[#This Row],[Index]],MATCH(tbl_ftz[[#Headers],[定价日]],FTZ_load[#Headers],0),1,1,"FTZ_load"),TRUE)),"")</f>
        <v/>
      </c>
      <c r="C6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2" s="23" t="str">
        <f ca="1">IFERROR(IF(INDIRECT(ADDRESS(ROW(FTZ_load[#Headers])+tbl_ftz[[#This Row],[Index]],MATCH(tbl_ftz[[#Headers],[发行评级]],FTZ_load[#Headers],0),1,1,"FTZ_load"),TRUE)=0,"",INDIRECT(ADDRESS(ROW(FTZ_load[#Headers])+tbl_ftz[[#This Row],[Index]],MATCH(tbl_ftz[[#Headers],[发行评级]],FTZ_load[#Headers],0),1,1,"FTZ_load"),TRUE)),"")</f>
        <v/>
      </c>
      <c r="E62" s="23" t="str">
        <f ca="1">IFERROR(IF(INDIRECT(ADDRESS(ROW(FTZ_load[#Headers])+tbl_ftz[[#This Row],[Index]],MATCH(tbl_ftz[[#Headers],[主体评级]],FTZ_load[#Headers],0),1,1,"FTZ_load"),TRUE)=0,"",INDIRECT(ADDRESS(ROW(FTZ_load[#Headers])+tbl_ftz[[#This Row],[Index]],MATCH(tbl_ftz[[#Headers],[主体评级]],FTZ_load[#Headers],0),1,1,"FTZ_load"),TRUE)),"")</f>
        <v/>
      </c>
      <c r="F62" s="23" t="str">
        <f ca="1">IFERROR(IF(INDIRECT(ADDRESS(ROW(FTZ_load[#Headers])+tbl_ftz[[#This Row],[Index]],MATCH(tbl_ftz[[#Headers],[境内主体评级]],FTZ_load[#Headers],0),1,1,"FTZ_load"),TRUE)=0,"",INDIRECT(ADDRESS(ROW(FTZ_load[#Headers])+tbl_ftz[[#This Row],[Index]],MATCH(tbl_ftz[[#Headers],[境内主体评级]],FTZ_load[#Headers],0),1,1,"FTZ_load"),TRUE)),"")</f>
        <v/>
      </c>
      <c r="G62" s="23" t="str">
        <f ca="1">IFERROR(IF(INDIRECT(ADDRESS(ROW(FTZ_load[#Headers])+tbl_ftz[[#This Row],[Index]],MATCH(tbl_ftz[[#Headers],[货币]],FTZ_load[#Headers],0),1,1,"FTZ_load"),TRUE)=0,"",INDIRECT(ADDRESS(ROW(FTZ_load[#Headers])+tbl_ftz[[#This Row],[Index]],MATCH(tbl_ftz[[#Headers],[货币]],FTZ_load[#Headers],0),1,1,"FTZ_load"),TRUE)),"")</f>
        <v/>
      </c>
      <c r="H62" s="28" t="str">
        <f ca="1">IFERROR(IF(INDIRECT(ADDRESS(ROW(FTZ_load[#Headers])+tbl_ftz[[#This Row],[Index]],MATCH(tbl_ftz[[#Headers],[发行规模(亿)]],FTZ_load[#Headers],0),1,1,"FTZ_load"),TRUE)=0,"",INDIRECT(ADDRESS(ROW(FTZ_load[#Headers])+tbl_ftz[[#This Row],[Index]],MATCH(tbl_ftz[[#Headers],[发行规模(亿)]],FTZ_load[#Headers],0),1,1,"FTZ_load"),TRUE)),"")</f>
        <v/>
      </c>
      <c r="I62" s="23" t="str">
        <f ca="1">IFERROR(IF(INDIRECT(ADDRESS(ROW(FTZ_load[#Headers])+tbl_ftz[[#This Row],[Index]],MATCH(tbl_ftz[[#Headers],[年期]],FTZ_load[#Headers],0),1,1,"FTZ_load"),TRUE)=0,"",INDIRECT(ADDRESS(ROW(FTZ_load[#Headers])+tbl_ftz[[#This Row],[Index]],MATCH(tbl_ftz[[#Headers],[年期]],FTZ_load[#Headers],0),1,1,"FTZ_load"),TRUE)),"")</f>
        <v/>
      </c>
      <c r="J62" s="23" t="str">
        <f ca="1">IFERROR(IF(INDIRECT(ADDRESS(ROW(FTZ_load[#Headers])+tbl_ftz[[#This Row],[Index]],MATCH(tbl_ftz[[#Headers],[票息]],FTZ_load[#Headers],0),1,1,"FTZ_load"),TRUE)=0,"",INDIRECT(ADDRESS(ROW(FTZ_load[#Headers])+tbl_ftz[[#This Row],[Index]],MATCH(tbl_ftz[[#Headers],[票息]],FTZ_load[#Headers],0),1,1,"FTZ_load"),TRUE)),"")</f>
        <v/>
      </c>
      <c r="K62" s="23" t="str">
        <f ca="1">IFERROR(IF(INDIRECT(ADDRESS(ROW(FTZ_load[#Headers])+tbl_ftz[[#This Row],[Index]],MATCH(tbl_ftz[[#Headers],[IPG]],FTZ_load[#Headers],0),1,1,"FTZ_load"),TRUE)=0,"",INDIRECT(ADDRESS(ROW(FTZ_load[#Headers])+tbl_ftz[[#This Row],[Index]],MATCH(tbl_ftz[[#Headers],[IPG]],FTZ_load[#Headers],0),1,1,"FTZ_load"),TRUE)),"")</f>
        <v/>
      </c>
      <c r="L62" s="23" t="str">
        <f ca="1">IFERROR(IF(INDIRECT(ADDRESS(ROW(FTZ_load[#Headers])+tbl_ftz[[#This Row],[Index]],MATCH(tbl_ftz[[#Headers],[收窄基点]],FTZ_load[#Headers],0),1,1,"FTZ_load"),TRUE)=0,"",INDIRECT(ADDRESS(ROW(FTZ_load[#Headers])+tbl_ftz[[#This Row],[Index]],MATCH(tbl_ftz[[#Headers],[收窄基点]],FTZ_load[#Headers],0),1,1,"FTZ_load"),TRUE)),"")</f>
        <v/>
      </c>
      <c r="M62" s="22" t="str">
        <f ca="1">IFERROR(IF(INDIRECT(ADDRESS(ROW(FTZ_load[#Headers])+tbl_ftz[[#This Row],[Index]],MATCH(tbl_ftz[[#Headers],[结构]],FTZ_load[#Headers],0),1,1,"FTZ_load"),TRUE)=0,"",INDIRECT(ADDRESS(ROW(FTZ_load[#Headers])+tbl_ftz[[#This Row],[Index]],MATCH(tbl_ftz[[#Headers],[结构]],FTZ_load[#Headers],0),1,1,"FTZ_load"),TRUE)),"")</f>
        <v/>
      </c>
      <c r="N62" s="22" t="str">
        <f ca="1">IFERROR(IF(INDIRECT(ADDRESS(ROW(FTZ_load[#Headers])+tbl_ftz[[#This Row],[Index]],MATCH(tbl_ftz[[#Headers],[主题]],FTZ_load[#Headers],0),1,1,"FTZ_load"),TRUE)=0,"",INDIRECT(ADDRESS(ROW(FTZ_load[#Headers])+tbl_ftz[[#This Row],[Index]],MATCH(tbl_ftz[[#Headers],[主题]],FTZ_load[#Headers],0),1,1,"FTZ_load"),TRUE)),"")</f>
        <v/>
      </c>
      <c r="O62" s="22" t="str">
        <f ca="1">IFERROR(IF(INDIRECT(ADDRESS(ROW(FTZ_load[#Headers])+tbl_ftz[[#This Row],[Index]],MATCH(tbl_ftz[[#Headers],[行业]],FTZ_load[#Headers],0),1,1,"FTZ_load"),TRUE)=0,"",INDIRECT(ADDRESS(ROW(FTZ_load[#Headers])+tbl_ftz[[#This Row],[Index]],MATCH(tbl_ftz[[#Headers],[行业]],FTZ_load[#Headers],0),1,1,"FTZ_load"),TRUE)),"")</f>
        <v/>
      </c>
      <c r="P62" s="22" t="str">
        <f ca="1">IFERROR(IF(INDIRECT(ADDRESS(ROW(FTZ_load[#Headers])+tbl_ftz[[#This Row],[Index]],MATCH(tbl_ftz[[#Headers],[地区]],FTZ_load[#Headers],0),1,1,"FTZ_load"),TRUE)=0,"",INDIRECT(ADDRESS(ROW(FTZ_load[#Headers])+tbl_ftz[[#This Row],[Index]],MATCH(tbl_ftz[[#Headers],[地区]],FTZ_load[#Headers],0),1,1,"FTZ_load"),TRUE)),"")</f>
        <v/>
      </c>
      <c r="Q62" s="19" t="str">
        <f ca="1">IFERROR(IF(INDIRECT(ADDRESS(ROW(FTZ_load[#Headers])+tbl_ftz[[#This Row],[Index]],MATCH(tbl_ftz[[#Headers],[BOCOM_DEAL?]],FTZ_load[#Headers],0),1,1,"FTZ_load"),TRUE)=0,"",INDIRECT(ADDRESS(ROW(FTZ_load[#Headers])+tbl_ftz[[#This Row],[Index]],MATCH(tbl_ftz[[#Headers],[BOCOM_DEAL?]],FTZ_load[#Headers],0),1,1,"FTZ_load"),TRUE)),"")</f>
        <v/>
      </c>
    </row>
    <row r="63" spans="1:17" ht="17.45" customHeight="1" x14ac:dyDescent="0.25">
      <c r="A63" s="19">
        <f>ROW()-ROW(tbl_ftz[[#Headers],[Index]])</f>
        <v>62</v>
      </c>
      <c r="B63" s="20" t="str">
        <f ca="1">IFERROR(IF(INDIRECT(ADDRESS(ROW(FTZ_load[#Headers])+tbl_ftz[[#This Row],[Index]],MATCH(tbl_ftz[[#Headers],[定价日]],FTZ_load[#Headers],0),1,1,"FTZ_load"),TRUE)=0,"",INDIRECT(ADDRESS(ROW(FTZ_load[#Headers])+tbl_ftz[[#This Row],[Index]],MATCH(tbl_ftz[[#Headers],[定价日]],FTZ_load[#Headers],0),1,1,"FTZ_load"),TRUE)),"")</f>
        <v/>
      </c>
      <c r="C6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3" s="23" t="str">
        <f ca="1">IFERROR(IF(INDIRECT(ADDRESS(ROW(FTZ_load[#Headers])+tbl_ftz[[#This Row],[Index]],MATCH(tbl_ftz[[#Headers],[发行评级]],FTZ_load[#Headers],0),1,1,"FTZ_load"),TRUE)=0,"",INDIRECT(ADDRESS(ROW(FTZ_load[#Headers])+tbl_ftz[[#This Row],[Index]],MATCH(tbl_ftz[[#Headers],[发行评级]],FTZ_load[#Headers],0),1,1,"FTZ_load"),TRUE)),"")</f>
        <v/>
      </c>
      <c r="E63" s="23" t="str">
        <f ca="1">IFERROR(IF(INDIRECT(ADDRESS(ROW(FTZ_load[#Headers])+tbl_ftz[[#This Row],[Index]],MATCH(tbl_ftz[[#Headers],[主体评级]],FTZ_load[#Headers],0),1,1,"FTZ_load"),TRUE)=0,"",INDIRECT(ADDRESS(ROW(FTZ_load[#Headers])+tbl_ftz[[#This Row],[Index]],MATCH(tbl_ftz[[#Headers],[主体评级]],FTZ_load[#Headers],0),1,1,"FTZ_load"),TRUE)),"")</f>
        <v/>
      </c>
      <c r="F63" s="23" t="str">
        <f ca="1">IFERROR(IF(INDIRECT(ADDRESS(ROW(FTZ_load[#Headers])+tbl_ftz[[#This Row],[Index]],MATCH(tbl_ftz[[#Headers],[境内主体评级]],FTZ_load[#Headers],0),1,1,"FTZ_load"),TRUE)=0,"",INDIRECT(ADDRESS(ROW(FTZ_load[#Headers])+tbl_ftz[[#This Row],[Index]],MATCH(tbl_ftz[[#Headers],[境内主体评级]],FTZ_load[#Headers],0),1,1,"FTZ_load"),TRUE)),"")</f>
        <v/>
      </c>
      <c r="G63" s="23" t="str">
        <f ca="1">IFERROR(IF(INDIRECT(ADDRESS(ROW(FTZ_load[#Headers])+tbl_ftz[[#This Row],[Index]],MATCH(tbl_ftz[[#Headers],[货币]],FTZ_load[#Headers],0),1,1,"FTZ_load"),TRUE)=0,"",INDIRECT(ADDRESS(ROW(FTZ_load[#Headers])+tbl_ftz[[#This Row],[Index]],MATCH(tbl_ftz[[#Headers],[货币]],FTZ_load[#Headers],0),1,1,"FTZ_load"),TRUE)),"")</f>
        <v/>
      </c>
      <c r="H63" s="28" t="str">
        <f ca="1">IFERROR(IF(INDIRECT(ADDRESS(ROW(FTZ_load[#Headers])+tbl_ftz[[#This Row],[Index]],MATCH(tbl_ftz[[#Headers],[发行规模(亿)]],FTZ_load[#Headers],0),1,1,"FTZ_load"),TRUE)=0,"",INDIRECT(ADDRESS(ROW(FTZ_load[#Headers])+tbl_ftz[[#This Row],[Index]],MATCH(tbl_ftz[[#Headers],[发行规模(亿)]],FTZ_load[#Headers],0),1,1,"FTZ_load"),TRUE)),"")</f>
        <v/>
      </c>
      <c r="I63" s="23" t="str">
        <f ca="1">IFERROR(IF(INDIRECT(ADDRESS(ROW(FTZ_load[#Headers])+tbl_ftz[[#This Row],[Index]],MATCH(tbl_ftz[[#Headers],[年期]],FTZ_load[#Headers],0),1,1,"FTZ_load"),TRUE)=0,"",INDIRECT(ADDRESS(ROW(FTZ_load[#Headers])+tbl_ftz[[#This Row],[Index]],MATCH(tbl_ftz[[#Headers],[年期]],FTZ_load[#Headers],0),1,1,"FTZ_load"),TRUE)),"")</f>
        <v/>
      </c>
      <c r="J63" s="23" t="str">
        <f ca="1">IFERROR(IF(INDIRECT(ADDRESS(ROW(FTZ_load[#Headers])+tbl_ftz[[#This Row],[Index]],MATCH(tbl_ftz[[#Headers],[票息]],FTZ_load[#Headers],0),1,1,"FTZ_load"),TRUE)=0,"",INDIRECT(ADDRESS(ROW(FTZ_load[#Headers])+tbl_ftz[[#This Row],[Index]],MATCH(tbl_ftz[[#Headers],[票息]],FTZ_load[#Headers],0),1,1,"FTZ_load"),TRUE)),"")</f>
        <v/>
      </c>
      <c r="K63" s="23" t="str">
        <f ca="1">IFERROR(IF(INDIRECT(ADDRESS(ROW(FTZ_load[#Headers])+tbl_ftz[[#This Row],[Index]],MATCH(tbl_ftz[[#Headers],[IPG]],FTZ_load[#Headers],0),1,1,"FTZ_load"),TRUE)=0,"",INDIRECT(ADDRESS(ROW(FTZ_load[#Headers])+tbl_ftz[[#This Row],[Index]],MATCH(tbl_ftz[[#Headers],[IPG]],FTZ_load[#Headers],0),1,1,"FTZ_load"),TRUE)),"")</f>
        <v/>
      </c>
      <c r="L63" s="23" t="str">
        <f ca="1">IFERROR(IF(INDIRECT(ADDRESS(ROW(FTZ_load[#Headers])+tbl_ftz[[#This Row],[Index]],MATCH(tbl_ftz[[#Headers],[收窄基点]],FTZ_load[#Headers],0),1,1,"FTZ_load"),TRUE)=0,"",INDIRECT(ADDRESS(ROW(FTZ_load[#Headers])+tbl_ftz[[#This Row],[Index]],MATCH(tbl_ftz[[#Headers],[收窄基点]],FTZ_load[#Headers],0),1,1,"FTZ_load"),TRUE)),"")</f>
        <v/>
      </c>
      <c r="M63" s="22" t="str">
        <f ca="1">IFERROR(IF(INDIRECT(ADDRESS(ROW(FTZ_load[#Headers])+tbl_ftz[[#This Row],[Index]],MATCH(tbl_ftz[[#Headers],[结构]],FTZ_load[#Headers],0),1,1,"FTZ_load"),TRUE)=0,"",INDIRECT(ADDRESS(ROW(FTZ_load[#Headers])+tbl_ftz[[#This Row],[Index]],MATCH(tbl_ftz[[#Headers],[结构]],FTZ_load[#Headers],0),1,1,"FTZ_load"),TRUE)),"")</f>
        <v/>
      </c>
      <c r="N63" s="22" t="str">
        <f ca="1">IFERROR(IF(INDIRECT(ADDRESS(ROW(FTZ_load[#Headers])+tbl_ftz[[#This Row],[Index]],MATCH(tbl_ftz[[#Headers],[主题]],FTZ_load[#Headers],0),1,1,"FTZ_load"),TRUE)=0,"",INDIRECT(ADDRESS(ROW(FTZ_load[#Headers])+tbl_ftz[[#This Row],[Index]],MATCH(tbl_ftz[[#Headers],[主题]],FTZ_load[#Headers],0),1,1,"FTZ_load"),TRUE)),"")</f>
        <v/>
      </c>
      <c r="O63" s="22" t="str">
        <f ca="1">IFERROR(IF(INDIRECT(ADDRESS(ROW(FTZ_load[#Headers])+tbl_ftz[[#This Row],[Index]],MATCH(tbl_ftz[[#Headers],[行业]],FTZ_load[#Headers],0),1,1,"FTZ_load"),TRUE)=0,"",INDIRECT(ADDRESS(ROW(FTZ_load[#Headers])+tbl_ftz[[#This Row],[Index]],MATCH(tbl_ftz[[#Headers],[行业]],FTZ_load[#Headers],0),1,1,"FTZ_load"),TRUE)),"")</f>
        <v/>
      </c>
      <c r="P63" s="22" t="str">
        <f ca="1">IFERROR(IF(INDIRECT(ADDRESS(ROW(FTZ_load[#Headers])+tbl_ftz[[#This Row],[Index]],MATCH(tbl_ftz[[#Headers],[地区]],FTZ_load[#Headers],0),1,1,"FTZ_load"),TRUE)=0,"",INDIRECT(ADDRESS(ROW(FTZ_load[#Headers])+tbl_ftz[[#This Row],[Index]],MATCH(tbl_ftz[[#Headers],[地区]],FTZ_load[#Headers],0),1,1,"FTZ_load"),TRUE)),"")</f>
        <v/>
      </c>
      <c r="Q63" s="19" t="str">
        <f ca="1">IFERROR(IF(INDIRECT(ADDRESS(ROW(FTZ_load[#Headers])+tbl_ftz[[#This Row],[Index]],MATCH(tbl_ftz[[#Headers],[BOCOM_DEAL?]],FTZ_load[#Headers],0),1,1,"FTZ_load"),TRUE)=0,"",INDIRECT(ADDRESS(ROW(FTZ_load[#Headers])+tbl_ftz[[#This Row],[Index]],MATCH(tbl_ftz[[#Headers],[BOCOM_DEAL?]],FTZ_load[#Headers],0),1,1,"FTZ_load"),TRUE)),"")</f>
        <v/>
      </c>
    </row>
    <row r="64" spans="1:17" ht="17.45" customHeight="1" x14ac:dyDescent="0.25">
      <c r="A64" s="19">
        <f>ROW()-ROW(tbl_ftz[[#Headers],[Index]])</f>
        <v>63</v>
      </c>
      <c r="B64" s="20" t="str">
        <f ca="1">IFERROR(IF(INDIRECT(ADDRESS(ROW(FTZ_load[#Headers])+tbl_ftz[[#This Row],[Index]],MATCH(tbl_ftz[[#Headers],[定价日]],FTZ_load[#Headers],0),1,1,"FTZ_load"),TRUE)=0,"",INDIRECT(ADDRESS(ROW(FTZ_load[#Headers])+tbl_ftz[[#This Row],[Index]],MATCH(tbl_ftz[[#Headers],[定价日]],FTZ_load[#Headers],0),1,1,"FTZ_load"),TRUE)),"")</f>
        <v/>
      </c>
      <c r="C6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4" s="23" t="str">
        <f ca="1">IFERROR(IF(INDIRECT(ADDRESS(ROW(FTZ_load[#Headers])+tbl_ftz[[#This Row],[Index]],MATCH(tbl_ftz[[#Headers],[发行评级]],FTZ_load[#Headers],0),1,1,"FTZ_load"),TRUE)=0,"",INDIRECT(ADDRESS(ROW(FTZ_load[#Headers])+tbl_ftz[[#This Row],[Index]],MATCH(tbl_ftz[[#Headers],[发行评级]],FTZ_load[#Headers],0),1,1,"FTZ_load"),TRUE)),"")</f>
        <v/>
      </c>
      <c r="E64" s="23" t="str">
        <f ca="1">IFERROR(IF(INDIRECT(ADDRESS(ROW(FTZ_load[#Headers])+tbl_ftz[[#This Row],[Index]],MATCH(tbl_ftz[[#Headers],[主体评级]],FTZ_load[#Headers],0),1,1,"FTZ_load"),TRUE)=0,"",INDIRECT(ADDRESS(ROW(FTZ_load[#Headers])+tbl_ftz[[#This Row],[Index]],MATCH(tbl_ftz[[#Headers],[主体评级]],FTZ_load[#Headers],0),1,1,"FTZ_load"),TRUE)),"")</f>
        <v/>
      </c>
      <c r="F64" s="23" t="str">
        <f ca="1">IFERROR(IF(INDIRECT(ADDRESS(ROW(FTZ_load[#Headers])+tbl_ftz[[#This Row],[Index]],MATCH(tbl_ftz[[#Headers],[境内主体评级]],FTZ_load[#Headers],0),1,1,"FTZ_load"),TRUE)=0,"",INDIRECT(ADDRESS(ROW(FTZ_load[#Headers])+tbl_ftz[[#This Row],[Index]],MATCH(tbl_ftz[[#Headers],[境内主体评级]],FTZ_load[#Headers],0),1,1,"FTZ_load"),TRUE)),"")</f>
        <v/>
      </c>
      <c r="G64" s="23" t="str">
        <f ca="1">IFERROR(IF(INDIRECT(ADDRESS(ROW(FTZ_load[#Headers])+tbl_ftz[[#This Row],[Index]],MATCH(tbl_ftz[[#Headers],[货币]],FTZ_load[#Headers],0),1,1,"FTZ_load"),TRUE)=0,"",INDIRECT(ADDRESS(ROW(FTZ_load[#Headers])+tbl_ftz[[#This Row],[Index]],MATCH(tbl_ftz[[#Headers],[货币]],FTZ_load[#Headers],0),1,1,"FTZ_load"),TRUE)),"")</f>
        <v/>
      </c>
      <c r="H64" s="28" t="str">
        <f ca="1">IFERROR(IF(INDIRECT(ADDRESS(ROW(FTZ_load[#Headers])+tbl_ftz[[#This Row],[Index]],MATCH(tbl_ftz[[#Headers],[发行规模(亿)]],FTZ_load[#Headers],0),1,1,"FTZ_load"),TRUE)=0,"",INDIRECT(ADDRESS(ROW(FTZ_load[#Headers])+tbl_ftz[[#This Row],[Index]],MATCH(tbl_ftz[[#Headers],[发行规模(亿)]],FTZ_load[#Headers],0),1,1,"FTZ_load"),TRUE)),"")</f>
        <v/>
      </c>
      <c r="I64" s="23" t="str">
        <f ca="1">IFERROR(IF(INDIRECT(ADDRESS(ROW(FTZ_load[#Headers])+tbl_ftz[[#This Row],[Index]],MATCH(tbl_ftz[[#Headers],[年期]],FTZ_load[#Headers],0),1,1,"FTZ_load"),TRUE)=0,"",INDIRECT(ADDRESS(ROW(FTZ_load[#Headers])+tbl_ftz[[#This Row],[Index]],MATCH(tbl_ftz[[#Headers],[年期]],FTZ_load[#Headers],0),1,1,"FTZ_load"),TRUE)),"")</f>
        <v/>
      </c>
      <c r="J64" s="23" t="str">
        <f ca="1">IFERROR(IF(INDIRECT(ADDRESS(ROW(FTZ_load[#Headers])+tbl_ftz[[#This Row],[Index]],MATCH(tbl_ftz[[#Headers],[票息]],FTZ_load[#Headers],0),1,1,"FTZ_load"),TRUE)=0,"",INDIRECT(ADDRESS(ROW(FTZ_load[#Headers])+tbl_ftz[[#This Row],[Index]],MATCH(tbl_ftz[[#Headers],[票息]],FTZ_load[#Headers],0),1,1,"FTZ_load"),TRUE)),"")</f>
        <v/>
      </c>
      <c r="K64" s="23" t="str">
        <f ca="1">IFERROR(IF(INDIRECT(ADDRESS(ROW(FTZ_load[#Headers])+tbl_ftz[[#This Row],[Index]],MATCH(tbl_ftz[[#Headers],[IPG]],FTZ_load[#Headers],0),1,1,"FTZ_load"),TRUE)=0,"",INDIRECT(ADDRESS(ROW(FTZ_load[#Headers])+tbl_ftz[[#This Row],[Index]],MATCH(tbl_ftz[[#Headers],[IPG]],FTZ_load[#Headers],0),1,1,"FTZ_load"),TRUE)),"")</f>
        <v/>
      </c>
      <c r="L64" s="23" t="str">
        <f ca="1">IFERROR(IF(INDIRECT(ADDRESS(ROW(FTZ_load[#Headers])+tbl_ftz[[#This Row],[Index]],MATCH(tbl_ftz[[#Headers],[收窄基点]],FTZ_load[#Headers],0),1,1,"FTZ_load"),TRUE)=0,"",INDIRECT(ADDRESS(ROW(FTZ_load[#Headers])+tbl_ftz[[#This Row],[Index]],MATCH(tbl_ftz[[#Headers],[收窄基点]],FTZ_load[#Headers],0),1,1,"FTZ_load"),TRUE)),"")</f>
        <v/>
      </c>
      <c r="M64" s="22" t="str">
        <f ca="1">IFERROR(IF(INDIRECT(ADDRESS(ROW(FTZ_load[#Headers])+tbl_ftz[[#This Row],[Index]],MATCH(tbl_ftz[[#Headers],[结构]],FTZ_load[#Headers],0),1,1,"FTZ_load"),TRUE)=0,"",INDIRECT(ADDRESS(ROW(FTZ_load[#Headers])+tbl_ftz[[#This Row],[Index]],MATCH(tbl_ftz[[#Headers],[结构]],FTZ_load[#Headers],0),1,1,"FTZ_load"),TRUE)),"")</f>
        <v/>
      </c>
      <c r="N64" s="22" t="str">
        <f ca="1">IFERROR(IF(INDIRECT(ADDRESS(ROW(FTZ_load[#Headers])+tbl_ftz[[#This Row],[Index]],MATCH(tbl_ftz[[#Headers],[主题]],FTZ_load[#Headers],0),1,1,"FTZ_load"),TRUE)=0,"",INDIRECT(ADDRESS(ROW(FTZ_load[#Headers])+tbl_ftz[[#This Row],[Index]],MATCH(tbl_ftz[[#Headers],[主题]],FTZ_load[#Headers],0),1,1,"FTZ_load"),TRUE)),"")</f>
        <v/>
      </c>
      <c r="O64" s="22" t="str">
        <f ca="1">IFERROR(IF(INDIRECT(ADDRESS(ROW(FTZ_load[#Headers])+tbl_ftz[[#This Row],[Index]],MATCH(tbl_ftz[[#Headers],[行业]],FTZ_load[#Headers],0),1,1,"FTZ_load"),TRUE)=0,"",INDIRECT(ADDRESS(ROW(FTZ_load[#Headers])+tbl_ftz[[#This Row],[Index]],MATCH(tbl_ftz[[#Headers],[行业]],FTZ_load[#Headers],0),1,1,"FTZ_load"),TRUE)),"")</f>
        <v/>
      </c>
      <c r="P64" s="22" t="str">
        <f ca="1">IFERROR(IF(INDIRECT(ADDRESS(ROW(FTZ_load[#Headers])+tbl_ftz[[#This Row],[Index]],MATCH(tbl_ftz[[#Headers],[地区]],FTZ_load[#Headers],0),1,1,"FTZ_load"),TRUE)=0,"",INDIRECT(ADDRESS(ROW(FTZ_load[#Headers])+tbl_ftz[[#This Row],[Index]],MATCH(tbl_ftz[[#Headers],[地区]],FTZ_load[#Headers],0),1,1,"FTZ_load"),TRUE)),"")</f>
        <v/>
      </c>
      <c r="Q64" s="19" t="str">
        <f ca="1">IFERROR(IF(INDIRECT(ADDRESS(ROW(FTZ_load[#Headers])+tbl_ftz[[#This Row],[Index]],MATCH(tbl_ftz[[#Headers],[BOCOM_DEAL?]],FTZ_load[#Headers],0),1,1,"FTZ_load"),TRUE)=0,"",INDIRECT(ADDRESS(ROW(FTZ_load[#Headers])+tbl_ftz[[#This Row],[Index]],MATCH(tbl_ftz[[#Headers],[BOCOM_DEAL?]],FTZ_load[#Headers],0),1,1,"FTZ_load"),TRUE)),"")</f>
        <v/>
      </c>
    </row>
    <row r="65" spans="1:17" ht="17.45" customHeight="1" x14ac:dyDescent="0.25">
      <c r="A65" s="19">
        <f>ROW()-ROW(tbl_ftz[[#Headers],[Index]])</f>
        <v>64</v>
      </c>
      <c r="B65" s="20" t="str">
        <f ca="1">IFERROR(IF(INDIRECT(ADDRESS(ROW(FTZ_load[#Headers])+tbl_ftz[[#This Row],[Index]],MATCH(tbl_ftz[[#Headers],[定价日]],FTZ_load[#Headers],0),1,1,"FTZ_load"),TRUE)=0,"",INDIRECT(ADDRESS(ROW(FTZ_load[#Headers])+tbl_ftz[[#This Row],[Index]],MATCH(tbl_ftz[[#Headers],[定价日]],FTZ_load[#Headers],0),1,1,"FTZ_load"),TRUE)),"")</f>
        <v/>
      </c>
      <c r="C6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5" s="23" t="str">
        <f ca="1">IFERROR(IF(INDIRECT(ADDRESS(ROW(FTZ_load[#Headers])+tbl_ftz[[#This Row],[Index]],MATCH(tbl_ftz[[#Headers],[发行评级]],FTZ_load[#Headers],0),1,1,"FTZ_load"),TRUE)=0,"",INDIRECT(ADDRESS(ROW(FTZ_load[#Headers])+tbl_ftz[[#This Row],[Index]],MATCH(tbl_ftz[[#Headers],[发行评级]],FTZ_load[#Headers],0),1,1,"FTZ_load"),TRUE)),"")</f>
        <v/>
      </c>
      <c r="E65" s="23" t="str">
        <f ca="1">IFERROR(IF(INDIRECT(ADDRESS(ROW(FTZ_load[#Headers])+tbl_ftz[[#This Row],[Index]],MATCH(tbl_ftz[[#Headers],[主体评级]],FTZ_load[#Headers],0),1,1,"FTZ_load"),TRUE)=0,"",INDIRECT(ADDRESS(ROW(FTZ_load[#Headers])+tbl_ftz[[#This Row],[Index]],MATCH(tbl_ftz[[#Headers],[主体评级]],FTZ_load[#Headers],0),1,1,"FTZ_load"),TRUE)),"")</f>
        <v/>
      </c>
      <c r="F65" s="23" t="str">
        <f ca="1">IFERROR(IF(INDIRECT(ADDRESS(ROW(FTZ_load[#Headers])+tbl_ftz[[#This Row],[Index]],MATCH(tbl_ftz[[#Headers],[境内主体评级]],FTZ_load[#Headers],0),1,1,"FTZ_load"),TRUE)=0,"",INDIRECT(ADDRESS(ROW(FTZ_load[#Headers])+tbl_ftz[[#This Row],[Index]],MATCH(tbl_ftz[[#Headers],[境内主体评级]],FTZ_load[#Headers],0),1,1,"FTZ_load"),TRUE)),"")</f>
        <v/>
      </c>
      <c r="G65" s="23" t="str">
        <f ca="1">IFERROR(IF(INDIRECT(ADDRESS(ROW(FTZ_load[#Headers])+tbl_ftz[[#This Row],[Index]],MATCH(tbl_ftz[[#Headers],[货币]],FTZ_load[#Headers],0),1,1,"FTZ_load"),TRUE)=0,"",INDIRECT(ADDRESS(ROW(FTZ_load[#Headers])+tbl_ftz[[#This Row],[Index]],MATCH(tbl_ftz[[#Headers],[货币]],FTZ_load[#Headers],0),1,1,"FTZ_load"),TRUE)),"")</f>
        <v/>
      </c>
      <c r="H65" s="28" t="str">
        <f ca="1">IFERROR(IF(INDIRECT(ADDRESS(ROW(FTZ_load[#Headers])+tbl_ftz[[#This Row],[Index]],MATCH(tbl_ftz[[#Headers],[发行规模(亿)]],FTZ_load[#Headers],0),1,1,"FTZ_load"),TRUE)=0,"",INDIRECT(ADDRESS(ROW(FTZ_load[#Headers])+tbl_ftz[[#This Row],[Index]],MATCH(tbl_ftz[[#Headers],[发行规模(亿)]],FTZ_load[#Headers],0),1,1,"FTZ_load"),TRUE)),"")</f>
        <v/>
      </c>
      <c r="I65" s="23" t="str">
        <f ca="1">IFERROR(IF(INDIRECT(ADDRESS(ROW(FTZ_load[#Headers])+tbl_ftz[[#This Row],[Index]],MATCH(tbl_ftz[[#Headers],[年期]],FTZ_load[#Headers],0),1,1,"FTZ_load"),TRUE)=0,"",INDIRECT(ADDRESS(ROW(FTZ_load[#Headers])+tbl_ftz[[#This Row],[Index]],MATCH(tbl_ftz[[#Headers],[年期]],FTZ_load[#Headers],0),1,1,"FTZ_load"),TRUE)),"")</f>
        <v/>
      </c>
      <c r="J65" s="23" t="str">
        <f ca="1">IFERROR(IF(INDIRECT(ADDRESS(ROW(FTZ_load[#Headers])+tbl_ftz[[#This Row],[Index]],MATCH(tbl_ftz[[#Headers],[票息]],FTZ_load[#Headers],0),1,1,"FTZ_load"),TRUE)=0,"",INDIRECT(ADDRESS(ROW(FTZ_load[#Headers])+tbl_ftz[[#This Row],[Index]],MATCH(tbl_ftz[[#Headers],[票息]],FTZ_load[#Headers],0),1,1,"FTZ_load"),TRUE)),"")</f>
        <v/>
      </c>
      <c r="K65" s="23" t="str">
        <f ca="1">IFERROR(IF(INDIRECT(ADDRESS(ROW(FTZ_load[#Headers])+tbl_ftz[[#This Row],[Index]],MATCH(tbl_ftz[[#Headers],[IPG]],FTZ_load[#Headers],0),1,1,"FTZ_load"),TRUE)=0,"",INDIRECT(ADDRESS(ROW(FTZ_load[#Headers])+tbl_ftz[[#This Row],[Index]],MATCH(tbl_ftz[[#Headers],[IPG]],FTZ_load[#Headers],0),1,1,"FTZ_load"),TRUE)),"")</f>
        <v/>
      </c>
      <c r="L65" s="23" t="str">
        <f ca="1">IFERROR(IF(INDIRECT(ADDRESS(ROW(FTZ_load[#Headers])+tbl_ftz[[#This Row],[Index]],MATCH(tbl_ftz[[#Headers],[收窄基点]],FTZ_load[#Headers],0),1,1,"FTZ_load"),TRUE)=0,"",INDIRECT(ADDRESS(ROW(FTZ_load[#Headers])+tbl_ftz[[#This Row],[Index]],MATCH(tbl_ftz[[#Headers],[收窄基点]],FTZ_load[#Headers],0),1,1,"FTZ_load"),TRUE)),"")</f>
        <v/>
      </c>
      <c r="M65" s="22" t="str">
        <f ca="1">IFERROR(IF(INDIRECT(ADDRESS(ROW(FTZ_load[#Headers])+tbl_ftz[[#This Row],[Index]],MATCH(tbl_ftz[[#Headers],[结构]],FTZ_load[#Headers],0),1,1,"FTZ_load"),TRUE)=0,"",INDIRECT(ADDRESS(ROW(FTZ_load[#Headers])+tbl_ftz[[#This Row],[Index]],MATCH(tbl_ftz[[#Headers],[结构]],FTZ_load[#Headers],0),1,1,"FTZ_load"),TRUE)),"")</f>
        <v/>
      </c>
      <c r="N65" s="22" t="str">
        <f ca="1">IFERROR(IF(INDIRECT(ADDRESS(ROW(FTZ_load[#Headers])+tbl_ftz[[#This Row],[Index]],MATCH(tbl_ftz[[#Headers],[主题]],FTZ_load[#Headers],0),1,1,"FTZ_load"),TRUE)=0,"",INDIRECT(ADDRESS(ROW(FTZ_load[#Headers])+tbl_ftz[[#This Row],[Index]],MATCH(tbl_ftz[[#Headers],[主题]],FTZ_load[#Headers],0),1,1,"FTZ_load"),TRUE)),"")</f>
        <v/>
      </c>
      <c r="O65" s="22" t="str">
        <f ca="1">IFERROR(IF(INDIRECT(ADDRESS(ROW(FTZ_load[#Headers])+tbl_ftz[[#This Row],[Index]],MATCH(tbl_ftz[[#Headers],[行业]],FTZ_load[#Headers],0),1,1,"FTZ_load"),TRUE)=0,"",INDIRECT(ADDRESS(ROW(FTZ_load[#Headers])+tbl_ftz[[#This Row],[Index]],MATCH(tbl_ftz[[#Headers],[行业]],FTZ_load[#Headers],0),1,1,"FTZ_load"),TRUE)),"")</f>
        <v/>
      </c>
      <c r="P65" s="22" t="str">
        <f ca="1">IFERROR(IF(INDIRECT(ADDRESS(ROW(FTZ_load[#Headers])+tbl_ftz[[#This Row],[Index]],MATCH(tbl_ftz[[#Headers],[地区]],FTZ_load[#Headers],0),1,1,"FTZ_load"),TRUE)=0,"",INDIRECT(ADDRESS(ROW(FTZ_load[#Headers])+tbl_ftz[[#This Row],[Index]],MATCH(tbl_ftz[[#Headers],[地区]],FTZ_load[#Headers],0),1,1,"FTZ_load"),TRUE)),"")</f>
        <v/>
      </c>
      <c r="Q65" s="19" t="str">
        <f ca="1">IFERROR(IF(INDIRECT(ADDRESS(ROW(FTZ_load[#Headers])+tbl_ftz[[#This Row],[Index]],MATCH(tbl_ftz[[#Headers],[BOCOM_DEAL?]],FTZ_load[#Headers],0),1,1,"FTZ_load"),TRUE)=0,"",INDIRECT(ADDRESS(ROW(FTZ_load[#Headers])+tbl_ftz[[#This Row],[Index]],MATCH(tbl_ftz[[#Headers],[BOCOM_DEAL?]],FTZ_load[#Headers],0),1,1,"FTZ_load"),TRUE)),"")</f>
        <v/>
      </c>
    </row>
    <row r="66" spans="1:17" ht="17.45" customHeight="1" x14ac:dyDescent="0.25">
      <c r="A66" s="19">
        <f>ROW()-ROW(tbl_ftz[[#Headers],[Index]])</f>
        <v>65</v>
      </c>
      <c r="B66" s="20" t="str">
        <f ca="1">IFERROR(IF(INDIRECT(ADDRESS(ROW(FTZ_load[#Headers])+tbl_ftz[[#This Row],[Index]],MATCH(tbl_ftz[[#Headers],[定价日]],FTZ_load[#Headers],0),1,1,"FTZ_load"),TRUE)=0,"",INDIRECT(ADDRESS(ROW(FTZ_load[#Headers])+tbl_ftz[[#This Row],[Index]],MATCH(tbl_ftz[[#Headers],[定价日]],FTZ_load[#Headers],0),1,1,"FTZ_load"),TRUE)),"")</f>
        <v/>
      </c>
      <c r="C6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6" s="23" t="str">
        <f ca="1">IFERROR(IF(INDIRECT(ADDRESS(ROW(FTZ_load[#Headers])+tbl_ftz[[#This Row],[Index]],MATCH(tbl_ftz[[#Headers],[发行评级]],FTZ_load[#Headers],0),1,1,"FTZ_load"),TRUE)=0,"",INDIRECT(ADDRESS(ROW(FTZ_load[#Headers])+tbl_ftz[[#This Row],[Index]],MATCH(tbl_ftz[[#Headers],[发行评级]],FTZ_load[#Headers],0),1,1,"FTZ_load"),TRUE)),"")</f>
        <v/>
      </c>
      <c r="E66" s="23" t="str">
        <f ca="1">IFERROR(IF(INDIRECT(ADDRESS(ROW(FTZ_load[#Headers])+tbl_ftz[[#This Row],[Index]],MATCH(tbl_ftz[[#Headers],[主体评级]],FTZ_load[#Headers],0),1,1,"FTZ_load"),TRUE)=0,"",INDIRECT(ADDRESS(ROW(FTZ_load[#Headers])+tbl_ftz[[#This Row],[Index]],MATCH(tbl_ftz[[#Headers],[主体评级]],FTZ_load[#Headers],0),1,1,"FTZ_load"),TRUE)),"")</f>
        <v/>
      </c>
      <c r="F66" s="23" t="str">
        <f ca="1">IFERROR(IF(INDIRECT(ADDRESS(ROW(FTZ_load[#Headers])+tbl_ftz[[#This Row],[Index]],MATCH(tbl_ftz[[#Headers],[境内主体评级]],FTZ_load[#Headers],0),1,1,"FTZ_load"),TRUE)=0,"",INDIRECT(ADDRESS(ROW(FTZ_load[#Headers])+tbl_ftz[[#This Row],[Index]],MATCH(tbl_ftz[[#Headers],[境内主体评级]],FTZ_load[#Headers],0),1,1,"FTZ_load"),TRUE)),"")</f>
        <v/>
      </c>
      <c r="G66" s="23" t="str">
        <f ca="1">IFERROR(IF(INDIRECT(ADDRESS(ROW(FTZ_load[#Headers])+tbl_ftz[[#This Row],[Index]],MATCH(tbl_ftz[[#Headers],[货币]],FTZ_load[#Headers],0),1,1,"FTZ_load"),TRUE)=0,"",INDIRECT(ADDRESS(ROW(FTZ_load[#Headers])+tbl_ftz[[#This Row],[Index]],MATCH(tbl_ftz[[#Headers],[货币]],FTZ_load[#Headers],0),1,1,"FTZ_load"),TRUE)),"")</f>
        <v/>
      </c>
      <c r="H66" s="28" t="str">
        <f ca="1">IFERROR(IF(INDIRECT(ADDRESS(ROW(FTZ_load[#Headers])+tbl_ftz[[#This Row],[Index]],MATCH(tbl_ftz[[#Headers],[发行规模(亿)]],FTZ_load[#Headers],0),1,1,"FTZ_load"),TRUE)=0,"",INDIRECT(ADDRESS(ROW(FTZ_load[#Headers])+tbl_ftz[[#This Row],[Index]],MATCH(tbl_ftz[[#Headers],[发行规模(亿)]],FTZ_load[#Headers],0),1,1,"FTZ_load"),TRUE)),"")</f>
        <v/>
      </c>
      <c r="I66" s="23" t="str">
        <f ca="1">IFERROR(IF(INDIRECT(ADDRESS(ROW(FTZ_load[#Headers])+tbl_ftz[[#This Row],[Index]],MATCH(tbl_ftz[[#Headers],[年期]],FTZ_load[#Headers],0),1,1,"FTZ_load"),TRUE)=0,"",INDIRECT(ADDRESS(ROW(FTZ_load[#Headers])+tbl_ftz[[#This Row],[Index]],MATCH(tbl_ftz[[#Headers],[年期]],FTZ_load[#Headers],0),1,1,"FTZ_load"),TRUE)),"")</f>
        <v/>
      </c>
      <c r="J66" s="23" t="str">
        <f ca="1">IFERROR(IF(INDIRECT(ADDRESS(ROW(FTZ_load[#Headers])+tbl_ftz[[#This Row],[Index]],MATCH(tbl_ftz[[#Headers],[票息]],FTZ_load[#Headers],0),1,1,"FTZ_load"),TRUE)=0,"",INDIRECT(ADDRESS(ROW(FTZ_load[#Headers])+tbl_ftz[[#This Row],[Index]],MATCH(tbl_ftz[[#Headers],[票息]],FTZ_load[#Headers],0),1,1,"FTZ_load"),TRUE)),"")</f>
        <v/>
      </c>
      <c r="K66" s="23" t="str">
        <f ca="1">IFERROR(IF(INDIRECT(ADDRESS(ROW(FTZ_load[#Headers])+tbl_ftz[[#This Row],[Index]],MATCH(tbl_ftz[[#Headers],[IPG]],FTZ_load[#Headers],0),1,1,"FTZ_load"),TRUE)=0,"",INDIRECT(ADDRESS(ROW(FTZ_load[#Headers])+tbl_ftz[[#This Row],[Index]],MATCH(tbl_ftz[[#Headers],[IPG]],FTZ_load[#Headers],0),1,1,"FTZ_load"),TRUE)),"")</f>
        <v/>
      </c>
      <c r="L66" s="23" t="str">
        <f ca="1">IFERROR(IF(INDIRECT(ADDRESS(ROW(FTZ_load[#Headers])+tbl_ftz[[#This Row],[Index]],MATCH(tbl_ftz[[#Headers],[收窄基点]],FTZ_load[#Headers],0),1,1,"FTZ_load"),TRUE)=0,"",INDIRECT(ADDRESS(ROW(FTZ_load[#Headers])+tbl_ftz[[#This Row],[Index]],MATCH(tbl_ftz[[#Headers],[收窄基点]],FTZ_load[#Headers],0),1,1,"FTZ_load"),TRUE)),"")</f>
        <v/>
      </c>
      <c r="M66" s="22" t="str">
        <f ca="1">IFERROR(IF(INDIRECT(ADDRESS(ROW(FTZ_load[#Headers])+tbl_ftz[[#This Row],[Index]],MATCH(tbl_ftz[[#Headers],[结构]],FTZ_load[#Headers],0),1,1,"FTZ_load"),TRUE)=0,"",INDIRECT(ADDRESS(ROW(FTZ_load[#Headers])+tbl_ftz[[#This Row],[Index]],MATCH(tbl_ftz[[#Headers],[结构]],FTZ_load[#Headers],0),1,1,"FTZ_load"),TRUE)),"")</f>
        <v/>
      </c>
      <c r="N66" s="22" t="str">
        <f ca="1">IFERROR(IF(INDIRECT(ADDRESS(ROW(FTZ_load[#Headers])+tbl_ftz[[#This Row],[Index]],MATCH(tbl_ftz[[#Headers],[主题]],FTZ_load[#Headers],0),1,1,"FTZ_load"),TRUE)=0,"",INDIRECT(ADDRESS(ROW(FTZ_load[#Headers])+tbl_ftz[[#This Row],[Index]],MATCH(tbl_ftz[[#Headers],[主题]],FTZ_load[#Headers],0),1,1,"FTZ_load"),TRUE)),"")</f>
        <v/>
      </c>
      <c r="O66" s="22" t="str">
        <f ca="1">IFERROR(IF(INDIRECT(ADDRESS(ROW(FTZ_load[#Headers])+tbl_ftz[[#This Row],[Index]],MATCH(tbl_ftz[[#Headers],[行业]],FTZ_load[#Headers],0),1,1,"FTZ_load"),TRUE)=0,"",INDIRECT(ADDRESS(ROW(FTZ_load[#Headers])+tbl_ftz[[#This Row],[Index]],MATCH(tbl_ftz[[#Headers],[行业]],FTZ_load[#Headers],0),1,1,"FTZ_load"),TRUE)),"")</f>
        <v/>
      </c>
      <c r="P66" s="22" t="str">
        <f ca="1">IFERROR(IF(INDIRECT(ADDRESS(ROW(FTZ_load[#Headers])+tbl_ftz[[#This Row],[Index]],MATCH(tbl_ftz[[#Headers],[地区]],FTZ_load[#Headers],0),1,1,"FTZ_load"),TRUE)=0,"",INDIRECT(ADDRESS(ROW(FTZ_load[#Headers])+tbl_ftz[[#This Row],[Index]],MATCH(tbl_ftz[[#Headers],[地区]],FTZ_load[#Headers],0),1,1,"FTZ_load"),TRUE)),"")</f>
        <v/>
      </c>
      <c r="Q66" s="19" t="str">
        <f ca="1">IFERROR(IF(INDIRECT(ADDRESS(ROW(FTZ_load[#Headers])+tbl_ftz[[#This Row],[Index]],MATCH(tbl_ftz[[#Headers],[BOCOM_DEAL?]],FTZ_load[#Headers],0),1,1,"FTZ_load"),TRUE)=0,"",INDIRECT(ADDRESS(ROW(FTZ_load[#Headers])+tbl_ftz[[#This Row],[Index]],MATCH(tbl_ftz[[#Headers],[BOCOM_DEAL?]],FTZ_load[#Headers],0),1,1,"FTZ_load"),TRUE)),"")</f>
        <v/>
      </c>
    </row>
    <row r="67" spans="1:17" ht="17.45" customHeight="1" x14ac:dyDescent="0.25">
      <c r="A67" s="19">
        <f>ROW()-ROW(tbl_ftz[[#Headers],[Index]])</f>
        <v>66</v>
      </c>
      <c r="B67" s="20" t="str">
        <f ca="1">IFERROR(IF(INDIRECT(ADDRESS(ROW(FTZ_load[#Headers])+tbl_ftz[[#This Row],[Index]],MATCH(tbl_ftz[[#Headers],[定价日]],FTZ_load[#Headers],0),1,1,"FTZ_load"),TRUE)=0,"",INDIRECT(ADDRESS(ROW(FTZ_load[#Headers])+tbl_ftz[[#This Row],[Index]],MATCH(tbl_ftz[[#Headers],[定价日]],FTZ_load[#Headers],0),1,1,"FTZ_load"),TRUE)),"")</f>
        <v/>
      </c>
      <c r="C6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7" s="23" t="str">
        <f ca="1">IFERROR(IF(INDIRECT(ADDRESS(ROW(FTZ_load[#Headers])+tbl_ftz[[#This Row],[Index]],MATCH(tbl_ftz[[#Headers],[发行评级]],FTZ_load[#Headers],0),1,1,"FTZ_load"),TRUE)=0,"",INDIRECT(ADDRESS(ROW(FTZ_load[#Headers])+tbl_ftz[[#This Row],[Index]],MATCH(tbl_ftz[[#Headers],[发行评级]],FTZ_load[#Headers],0),1,1,"FTZ_load"),TRUE)),"")</f>
        <v/>
      </c>
      <c r="E67" s="23" t="str">
        <f ca="1">IFERROR(IF(INDIRECT(ADDRESS(ROW(FTZ_load[#Headers])+tbl_ftz[[#This Row],[Index]],MATCH(tbl_ftz[[#Headers],[主体评级]],FTZ_load[#Headers],0),1,1,"FTZ_load"),TRUE)=0,"",INDIRECT(ADDRESS(ROW(FTZ_load[#Headers])+tbl_ftz[[#This Row],[Index]],MATCH(tbl_ftz[[#Headers],[主体评级]],FTZ_load[#Headers],0),1,1,"FTZ_load"),TRUE)),"")</f>
        <v/>
      </c>
      <c r="F67" s="23" t="str">
        <f ca="1">IFERROR(IF(INDIRECT(ADDRESS(ROW(FTZ_load[#Headers])+tbl_ftz[[#This Row],[Index]],MATCH(tbl_ftz[[#Headers],[境内主体评级]],FTZ_load[#Headers],0),1,1,"FTZ_load"),TRUE)=0,"",INDIRECT(ADDRESS(ROW(FTZ_load[#Headers])+tbl_ftz[[#This Row],[Index]],MATCH(tbl_ftz[[#Headers],[境内主体评级]],FTZ_load[#Headers],0),1,1,"FTZ_load"),TRUE)),"")</f>
        <v/>
      </c>
      <c r="G67" s="23" t="str">
        <f ca="1">IFERROR(IF(INDIRECT(ADDRESS(ROW(FTZ_load[#Headers])+tbl_ftz[[#This Row],[Index]],MATCH(tbl_ftz[[#Headers],[货币]],FTZ_load[#Headers],0),1,1,"FTZ_load"),TRUE)=0,"",INDIRECT(ADDRESS(ROW(FTZ_load[#Headers])+tbl_ftz[[#This Row],[Index]],MATCH(tbl_ftz[[#Headers],[货币]],FTZ_load[#Headers],0),1,1,"FTZ_load"),TRUE)),"")</f>
        <v/>
      </c>
      <c r="H67" s="28" t="str">
        <f ca="1">IFERROR(IF(INDIRECT(ADDRESS(ROW(FTZ_load[#Headers])+tbl_ftz[[#This Row],[Index]],MATCH(tbl_ftz[[#Headers],[发行规模(亿)]],FTZ_load[#Headers],0),1,1,"FTZ_load"),TRUE)=0,"",INDIRECT(ADDRESS(ROW(FTZ_load[#Headers])+tbl_ftz[[#This Row],[Index]],MATCH(tbl_ftz[[#Headers],[发行规模(亿)]],FTZ_load[#Headers],0),1,1,"FTZ_load"),TRUE)),"")</f>
        <v/>
      </c>
      <c r="I67" s="23" t="str">
        <f ca="1">IFERROR(IF(INDIRECT(ADDRESS(ROW(FTZ_load[#Headers])+tbl_ftz[[#This Row],[Index]],MATCH(tbl_ftz[[#Headers],[年期]],FTZ_load[#Headers],0),1,1,"FTZ_load"),TRUE)=0,"",INDIRECT(ADDRESS(ROW(FTZ_load[#Headers])+tbl_ftz[[#This Row],[Index]],MATCH(tbl_ftz[[#Headers],[年期]],FTZ_load[#Headers],0),1,1,"FTZ_load"),TRUE)),"")</f>
        <v/>
      </c>
      <c r="J67" s="23" t="str">
        <f ca="1">IFERROR(IF(INDIRECT(ADDRESS(ROW(FTZ_load[#Headers])+tbl_ftz[[#This Row],[Index]],MATCH(tbl_ftz[[#Headers],[票息]],FTZ_load[#Headers],0),1,1,"FTZ_load"),TRUE)=0,"",INDIRECT(ADDRESS(ROW(FTZ_load[#Headers])+tbl_ftz[[#This Row],[Index]],MATCH(tbl_ftz[[#Headers],[票息]],FTZ_load[#Headers],0),1,1,"FTZ_load"),TRUE)),"")</f>
        <v/>
      </c>
      <c r="K67" s="23" t="str">
        <f ca="1">IFERROR(IF(INDIRECT(ADDRESS(ROW(FTZ_load[#Headers])+tbl_ftz[[#This Row],[Index]],MATCH(tbl_ftz[[#Headers],[IPG]],FTZ_load[#Headers],0),1,1,"FTZ_load"),TRUE)=0,"",INDIRECT(ADDRESS(ROW(FTZ_load[#Headers])+tbl_ftz[[#This Row],[Index]],MATCH(tbl_ftz[[#Headers],[IPG]],FTZ_load[#Headers],0),1,1,"FTZ_load"),TRUE)),"")</f>
        <v/>
      </c>
      <c r="L67" s="23" t="str">
        <f ca="1">IFERROR(IF(INDIRECT(ADDRESS(ROW(FTZ_load[#Headers])+tbl_ftz[[#This Row],[Index]],MATCH(tbl_ftz[[#Headers],[收窄基点]],FTZ_load[#Headers],0),1,1,"FTZ_load"),TRUE)=0,"",INDIRECT(ADDRESS(ROW(FTZ_load[#Headers])+tbl_ftz[[#This Row],[Index]],MATCH(tbl_ftz[[#Headers],[收窄基点]],FTZ_load[#Headers],0),1,1,"FTZ_load"),TRUE)),"")</f>
        <v/>
      </c>
      <c r="M67" s="22" t="str">
        <f ca="1">IFERROR(IF(INDIRECT(ADDRESS(ROW(FTZ_load[#Headers])+tbl_ftz[[#This Row],[Index]],MATCH(tbl_ftz[[#Headers],[结构]],FTZ_load[#Headers],0),1,1,"FTZ_load"),TRUE)=0,"",INDIRECT(ADDRESS(ROW(FTZ_load[#Headers])+tbl_ftz[[#This Row],[Index]],MATCH(tbl_ftz[[#Headers],[结构]],FTZ_load[#Headers],0),1,1,"FTZ_load"),TRUE)),"")</f>
        <v/>
      </c>
      <c r="N67" s="22" t="str">
        <f ca="1">IFERROR(IF(INDIRECT(ADDRESS(ROW(FTZ_load[#Headers])+tbl_ftz[[#This Row],[Index]],MATCH(tbl_ftz[[#Headers],[主题]],FTZ_load[#Headers],0),1,1,"FTZ_load"),TRUE)=0,"",INDIRECT(ADDRESS(ROW(FTZ_load[#Headers])+tbl_ftz[[#This Row],[Index]],MATCH(tbl_ftz[[#Headers],[主题]],FTZ_load[#Headers],0),1,1,"FTZ_load"),TRUE)),"")</f>
        <v/>
      </c>
      <c r="O67" s="22" t="str">
        <f ca="1">IFERROR(IF(INDIRECT(ADDRESS(ROW(FTZ_load[#Headers])+tbl_ftz[[#This Row],[Index]],MATCH(tbl_ftz[[#Headers],[行业]],FTZ_load[#Headers],0),1,1,"FTZ_load"),TRUE)=0,"",INDIRECT(ADDRESS(ROW(FTZ_load[#Headers])+tbl_ftz[[#This Row],[Index]],MATCH(tbl_ftz[[#Headers],[行业]],FTZ_load[#Headers],0),1,1,"FTZ_load"),TRUE)),"")</f>
        <v/>
      </c>
      <c r="P67" s="22" t="str">
        <f ca="1">IFERROR(IF(INDIRECT(ADDRESS(ROW(FTZ_load[#Headers])+tbl_ftz[[#This Row],[Index]],MATCH(tbl_ftz[[#Headers],[地区]],FTZ_load[#Headers],0),1,1,"FTZ_load"),TRUE)=0,"",INDIRECT(ADDRESS(ROW(FTZ_load[#Headers])+tbl_ftz[[#This Row],[Index]],MATCH(tbl_ftz[[#Headers],[地区]],FTZ_load[#Headers],0),1,1,"FTZ_load"),TRUE)),"")</f>
        <v/>
      </c>
      <c r="Q67" s="19" t="str">
        <f ca="1">IFERROR(IF(INDIRECT(ADDRESS(ROW(FTZ_load[#Headers])+tbl_ftz[[#This Row],[Index]],MATCH(tbl_ftz[[#Headers],[BOCOM_DEAL?]],FTZ_load[#Headers],0),1,1,"FTZ_load"),TRUE)=0,"",INDIRECT(ADDRESS(ROW(FTZ_load[#Headers])+tbl_ftz[[#This Row],[Index]],MATCH(tbl_ftz[[#Headers],[BOCOM_DEAL?]],FTZ_load[#Headers],0),1,1,"FTZ_load"),TRUE)),"")</f>
        <v/>
      </c>
    </row>
    <row r="68" spans="1:17" ht="17.45" customHeight="1" x14ac:dyDescent="0.25">
      <c r="A68" s="19">
        <f>ROW()-ROW(tbl_ftz[[#Headers],[Index]])</f>
        <v>67</v>
      </c>
      <c r="B68" s="20" t="str">
        <f ca="1">IFERROR(IF(INDIRECT(ADDRESS(ROW(FTZ_load[#Headers])+tbl_ftz[[#This Row],[Index]],MATCH(tbl_ftz[[#Headers],[定价日]],FTZ_load[#Headers],0),1,1,"FTZ_load"),TRUE)=0,"",INDIRECT(ADDRESS(ROW(FTZ_load[#Headers])+tbl_ftz[[#This Row],[Index]],MATCH(tbl_ftz[[#Headers],[定价日]],FTZ_load[#Headers],0),1,1,"FTZ_load"),TRUE)),"")</f>
        <v/>
      </c>
      <c r="C6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8" s="23" t="str">
        <f ca="1">IFERROR(IF(INDIRECT(ADDRESS(ROW(FTZ_load[#Headers])+tbl_ftz[[#This Row],[Index]],MATCH(tbl_ftz[[#Headers],[发行评级]],FTZ_load[#Headers],0),1,1,"FTZ_load"),TRUE)=0,"",INDIRECT(ADDRESS(ROW(FTZ_load[#Headers])+tbl_ftz[[#This Row],[Index]],MATCH(tbl_ftz[[#Headers],[发行评级]],FTZ_load[#Headers],0),1,1,"FTZ_load"),TRUE)),"")</f>
        <v/>
      </c>
      <c r="E68" s="23" t="str">
        <f ca="1">IFERROR(IF(INDIRECT(ADDRESS(ROW(FTZ_load[#Headers])+tbl_ftz[[#This Row],[Index]],MATCH(tbl_ftz[[#Headers],[主体评级]],FTZ_load[#Headers],0),1,1,"FTZ_load"),TRUE)=0,"",INDIRECT(ADDRESS(ROW(FTZ_load[#Headers])+tbl_ftz[[#This Row],[Index]],MATCH(tbl_ftz[[#Headers],[主体评级]],FTZ_load[#Headers],0),1,1,"FTZ_load"),TRUE)),"")</f>
        <v/>
      </c>
      <c r="F68" s="23" t="str">
        <f ca="1">IFERROR(IF(INDIRECT(ADDRESS(ROW(FTZ_load[#Headers])+tbl_ftz[[#This Row],[Index]],MATCH(tbl_ftz[[#Headers],[境内主体评级]],FTZ_load[#Headers],0),1,1,"FTZ_load"),TRUE)=0,"",INDIRECT(ADDRESS(ROW(FTZ_load[#Headers])+tbl_ftz[[#This Row],[Index]],MATCH(tbl_ftz[[#Headers],[境内主体评级]],FTZ_load[#Headers],0),1,1,"FTZ_load"),TRUE)),"")</f>
        <v/>
      </c>
      <c r="G68" s="23" t="str">
        <f ca="1">IFERROR(IF(INDIRECT(ADDRESS(ROW(FTZ_load[#Headers])+tbl_ftz[[#This Row],[Index]],MATCH(tbl_ftz[[#Headers],[货币]],FTZ_load[#Headers],0),1,1,"FTZ_load"),TRUE)=0,"",INDIRECT(ADDRESS(ROW(FTZ_load[#Headers])+tbl_ftz[[#This Row],[Index]],MATCH(tbl_ftz[[#Headers],[货币]],FTZ_load[#Headers],0),1,1,"FTZ_load"),TRUE)),"")</f>
        <v/>
      </c>
      <c r="H68" s="28" t="str">
        <f ca="1">IFERROR(IF(INDIRECT(ADDRESS(ROW(FTZ_load[#Headers])+tbl_ftz[[#This Row],[Index]],MATCH(tbl_ftz[[#Headers],[发行规模(亿)]],FTZ_load[#Headers],0),1,1,"FTZ_load"),TRUE)=0,"",INDIRECT(ADDRESS(ROW(FTZ_load[#Headers])+tbl_ftz[[#This Row],[Index]],MATCH(tbl_ftz[[#Headers],[发行规模(亿)]],FTZ_load[#Headers],0),1,1,"FTZ_load"),TRUE)),"")</f>
        <v/>
      </c>
      <c r="I68" s="23" t="str">
        <f ca="1">IFERROR(IF(INDIRECT(ADDRESS(ROW(FTZ_load[#Headers])+tbl_ftz[[#This Row],[Index]],MATCH(tbl_ftz[[#Headers],[年期]],FTZ_load[#Headers],0),1,1,"FTZ_load"),TRUE)=0,"",INDIRECT(ADDRESS(ROW(FTZ_load[#Headers])+tbl_ftz[[#This Row],[Index]],MATCH(tbl_ftz[[#Headers],[年期]],FTZ_load[#Headers],0),1,1,"FTZ_load"),TRUE)),"")</f>
        <v/>
      </c>
      <c r="J68" s="23" t="str">
        <f ca="1">IFERROR(IF(INDIRECT(ADDRESS(ROW(FTZ_load[#Headers])+tbl_ftz[[#This Row],[Index]],MATCH(tbl_ftz[[#Headers],[票息]],FTZ_load[#Headers],0),1,1,"FTZ_load"),TRUE)=0,"",INDIRECT(ADDRESS(ROW(FTZ_load[#Headers])+tbl_ftz[[#This Row],[Index]],MATCH(tbl_ftz[[#Headers],[票息]],FTZ_load[#Headers],0),1,1,"FTZ_load"),TRUE)),"")</f>
        <v/>
      </c>
      <c r="K68" s="23" t="str">
        <f ca="1">IFERROR(IF(INDIRECT(ADDRESS(ROW(FTZ_load[#Headers])+tbl_ftz[[#This Row],[Index]],MATCH(tbl_ftz[[#Headers],[IPG]],FTZ_load[#Headers],0),1,1,"FTZ_load"),TRUE)=0,"",INDIRECT(ADDRESS(ROW(FTZ_load[#Headers])+tbl_ftz[[#This Row],[Index]],MATCH(tbl_ftz[[#Headers],[IPG]],FTZ_load[#Headers],0),1,1,"FTZ_load"),TRUE)),"")</f>
        <v/>
      </c>
      <c r="L68" s="23" t="str">
        <f ca="1">IFERROR(IF(INDIRECT(ADDRESS(ROW(FTZ_load[#Headers])+tbl_ftz[[#This Row],[Index]],MATCH(tbl_ftz[[#Headers],[收窄基点]],FTZ_load[#Headers],0),1,1,"FTZ_load"),TRUE)=0,"",INDIRECT(ADDRESS(ROW(FTZ_load[#Headers])+tbl_ftz[[#This Row],[Index]],MATCH(tbl_ftz[[#Headers],[收窄基点]],FTZ_load[#Headers],0),1,1,"FTZ_load"),TRUE)),"")</f>
        <v/>
      </c>
      <c r="M68" s="22" t="str">
        <f ca="1">IFERROR(IF(INDIRECT(ADDRESS(ROW(FTZ_load[#Headers])+tbl_ftz[[#This Row],[Index]],MATCH(tbl_ftz[[#Headers],[结构]],FTZ_load[#Headers],0),1,1,"FTZ_load"),TRUE)=0,"",INDIRECT(ADDRESS(ROW(FTZ_load[#Headers])+tbl_ftz[[#This Row],[Index]],MATCH(tbl_ftz[[#Headers],[结构]],FTZ_load[#Headers],0),1,1,"FTZ_load"),TRUE)),"")</f>
        <v/>
      </c>
      <c r="N68" s="22" t="str">
        <f ca="1">IFERROR(IF(INDIRECT(ADDRESS(ROW(FTZ_load[#Headers])+tbl_ftz[[#This Row],[Index]],MATCH(tbl_ftz[[#Headers],[主题]],FTZ_load[#Headers],0),1,1,"FTZ_load"),TRUE)=0,"",INDIRECT(ADDRESS(ROW(FTZ_load[#Headers])+tbl_ftz[[#This Row],[Index]],MATCH(tbl_ftz[[#Headers],[主题]],FTZ_load[#Headers],0),1,1,"FTZ_load"),TRUE)),"")</f>
        <v/>
      </c>
      <c r="O68" s="22" t="str">
        <f ca="1">IFERROR(IF(INDIRECT(ADDRESS(ROW(FTZ_load[#Headers])+tbl_ftz[[#This Row],[Index]],MATCH(tbl_ftz[[#Headers],[行业]],FTZ_load[#Headers],0),1,1,"FTZ_load"),TRUE)=0,"",INDIRECT(ADDRESS(ROW(FTZ_load[#Headers])+tbl_ftz[[#This Row],[Index]],MATCH(tbl_ftz[[#Headers],[行业]],FTZ_load[#Headers],0),1,1,"FTZ_load"),TRUE)),"")</f>
        <v/>
      </c>
      <c r="P68" s="22" t="str">
        <f ca="1">IFERROR(IF(INDIRECT(ADDRESS(ROW(FTZ_load[#Headers])+tbl_ftz[[#This Row],[Index]],MATCH(tbl_ftz[[#Headers],[地区]],FTZ_load[#Headers],0),1,1,"FTZ_load"),TRUE)=0,"",INDIRECT(ADDRESS(ROW(FTZ_load[#Headers])+tbl_ftz[[#This Row],[Index]],MATCH(tbl_ftz[[#Headers],[地区]],FTZ_load[#Headers],0),1,1,"FTZ_load"),TRUE)),"")</f>
        <v/>
      </c>
      <c r="Q68" s="19" t="str">
        <f ca="1">IFERROR(IF(INDIRECT(ADDRESS(ROW(FTZ_load[#Headers])+tbl_ftz[[#This Row],[Index]],MATCH(tbl_ftz[[#Headers],[BOCOM_DEAL?]],FTZ_load[#Headers],0),1,1,"FTZ_load"),TRUE)=0,"",INDIRECT(ADDRESS(ROW(FTZ_load[#Headers])+tbl_ftz[[#This Row],[Index]],MATCH(tbl_ftz[[#Headers],[BOCOM_DEAL?]],FTZ_load[#Headers],0),1,1,"FTZ_load"),TRUE)),"")</f>
        <v/>
      </c>
    </row>
    <row r="69" spans="1:17" ht="17.45" customHeight="1" x14ac:dyDescent="0.25">
      <c r="A69" s="19">
        <f>ROW()-ROW(tbl_ftz[[#Headers],[Index]])</f>
        <v>68</v>
      </c>
      <c r="B69" s="20" t="str">
        <f ca="1">IFERROR(IF(INDIRECT(ADDRESS(ROW(FTZ_load[#Headers])+tbl_ftz[[#This Row],[Index]],MATCH(tbl_ftz[[#Headers],[定价日]],FTZ_load[#Headers],0),1,1,"FTZ_load"),TRUE)=0,"",INDIRECT(ADDRESS(ROW(FTZ_load[#Headers])+tbl_ftz[[#This Row],[Index]],MATCH(tbl_ftz[[#Headers],[定价日]],FTZ_load[#Headers],0),1,1,"FTZ_load"),TRUE)),"")</f>
        <v/>
      </c>
      <c r="C6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69" s="23" t="str">
        <f ca="1">IFERROR(IF(INDIRECT(ADDRESS(ROW(FTZ_load[#Headers])+tbl_ftz[[#This Row],[Index]],MATCH(tbl_ftz[[#Headers],[发行评级]],FTZ_load[#Headers],0),1,1,"FTZ_load"),TRUE)=0,"",INDIRECT(ADDRESS(ROW(FTZ_load[#Headers])+tbl_ftz[[#This Row],[Index]],MATCH(tbl_ftz[[#Headers],[发行评级]],FTZ_load[#Headers],0),1,1,"FTZ_load"),TRUE)),"")</f>
        <v/>
      </c>
      <c r="E69" s="23" t="str">
        <f ca="1">IFERROR(IF(INDIRECT(ADDRESS(ROW(FTZ_load[#Headers])+tbl_ftz[[#This Row],[Index]],MATCH(tbl_ftz[[#Headers],[主体评级]],FTZ_load[#Headers],0),1,1,"FTZ_load"),TRUE)=0,"",INDIRECT(ADDRESS(ROW(FTZ_load[#Headers])+tbl_ftz[[#This Row],[Index]],MATCH(tbl_ftz[[#Headers],[主体评级]],FTZ_load[#Headers],0),1,1,"FTZ_load"),TRUE)),"")</f>
        <v/>
      </c>
      <c r="F69" s="23" t="str">
        <f ca="1">IFERROR(IF(INDIRECT(ADDRESS(ROW(FTZ_load[#Headers])+tbl_ftz[[#This Row],[Index]],MATCH(tbl_ftz[[#Headers],[境内主体评级]],FTZ_load[#Headers],0),1,1,"FTZ_load"),TRUE)=0,"",INDIRECT(ADDRESS(ROW(FTZ_load[#Headers])+tbl_ftz[[#This Row],[Index]],MATCH(tbl_ftz[[#Headers],[境内主体评级]],FTZ_load[#Headers],0),1,1,"FTZ_load"),TRUE)),"")</f>
        <v/>
      </c>
      <c r="G69" s="23" t="str">
        <f ca="1">IFERROR(IF(INDIRECT(ADDRESS(ROW(FTZ_load[#Headers])+tbl_ftz[[#This Row],[Index]],MATCH(tbl_ftz[[#Headers],[货币]],FTZ_load[#Headers],0),1,1,"FTZ_load"),TRUE)=0,"",INDIRECT(ADDRESS(ROW(FTZ_load[#Headers])+tbl_ftz[[#This Row],[Index]],MATCH(tbl_ftz[[#Headers],[货币]],FTZ_load[#Headers],0),1,1,"FTZ_load"),TRUE)),"")</f>
        <v/>
      </c>
      <c r="H69" s="28" t="str">
        <f ca="1">IFERROR(IF(INDIRECT(ADDRESS(ROW(FTZ_load[#Headers])+tbl_ftz[[#This Row],[Index]],MATCH(tbl_ftz[[#Headers],[发行规模(亿)]],FTZ_load[#Headers],0),1,1,"FTZ_load"),TRUE)=0,"",INDIRECT(ADDRESS(ROW(FTZ_load[#Headers])+tbl_ftz[[#This Row],[Index]],MATCH(tbl_ftz[[#Headers],[发行规模(亿)]],FTZ_load[#Headers],0),1,1,"FTZ_load"),TRUE)),"")</f>
        <v/>
      </c>
      <c r="I69" s="23" t="str">
        <f ca="1">IFERROR(IF(INDIRECT(ADDRESS(ROW(FTZ_load[#Headers])+tbl_ftz[[#This Row],[Index]],MATCH(tbl_ftz[[#Headers],[年期]],FTZ_load[#Headers],0),1,1,"FTZ_load"),TRUE)=0,"",INDIRECT(ADDRESS(ROW(FTZ_load[#Headers])+tbl_ftz[[#This Row],[Index]],MATCH(tbl_ftz[[#Headers],[年期]],FTZ_load[#Headers],0),1,1,"FTZ_load"),TRUE)),"")</f>
        <v/>
      </c>
      <c r="J69" s="23" t="str">
        <f ca="1">IFERROR(IF(INDIRECT(ADDRESS(ROW(FTZ_load[#Headers])+tbl_ftz[[#This Row],[Index]],MATCH(tbl_ftz[[#Headers],[票息]],FTZ_load[#Headers],0),1,1,"FTZ_load"),TRUE)=0,"",INDIRECT(ADDRESS(ROW(FTZ_load[#Headers])+tbl_ftz[[#This Row],[Index]],MATCH(tbl_ftz[[#Headers],[票息]],FTZ_load[#Headers],0),1,1,"FTZ_load"),TRUE)),"")</f>
        <v/>
      </c>
      <c r="K69" s="23" t="str">
        <f ca="1">IFERROR(IF(INDIRECT(ADDRESS(ROW(FTZ_load[#Headers])+tbl_ftz[[#This Row],[Index]],MATCH(tbl_ftz[[#Headers],[IPG]],FTZ_load[#Headers],0),1,1,"FTZ_load"),TRUE)=0,"",INDIRECT(ADDRESS(ROW(FTZ_load[#Headers])+tbl_ftz[[#This Row],[Index]],MATCH(tbl_ftz[[#Headers],[IPG]],FTZ_load[#Headers],0),1,1,"FTZ_load"),TRUE)),"")</f>
        <v/>
      </c>
      <c r="L69" s="23" t="str">
        <f ca="1">IFERROR(IF(INDIRECT(ADDRESS(ROW(FTZ_load[#Headers])+tbl_ftz[[#This Row],[Index]],MATCH(tbl_ftz[[#Headers],[收窄基点]],FTZ_load[#Headers],0),1,1,"FTZ_load"),TRUE)=0,"",INDIRECT(ADDRESS(ROW(FTZ_load[#Headers])+tbl_ftz[[#This Row],[Index]],MATCH(tbl_ftz[[#Headers],[收窄基点]],FTZ_load[#Headers],0),1,1,"FTZ_load"),TRUE)),"")</f>
        <v/>
      </c>
      <c r="M69" s="22" t="str">
        <f ca="1">IFERROR(IF(INDIRECT(ADDRESS(ROW(FTZ_load[#Headers])+tbl_ftz[[#This Row],[Index]],MATCH(tbl_ftz[[#Headers],[结构]],FTZ_load[#Headers],0),1,1,"FTZ_load"),TRUE)=0,"",INDIRECT(ADDRESS(ROW(FTZ_load[#Headers])+tbl_ftz[[#This Row],[Index]],MATCH(tbl_ftz[[#Headers],[结构]],FTZ_load[#Headers],0),1,1,"FTZ_load"),TRUE)),"")</f>
        <v/>
      </c>
      <c r="N69" s="22" t="str">
        <f ca="1">IFERROR(IF(INDIRECT(ADDRESS(ROW(FTZ_load[#Headers])+tbl_ftz[[#This Row],[Index]],MATCH(tbl_ftz[[#Headers],[主题]],FTZ_load[#Headers],0),1,1,"FTZ_load"),TRUE)=0,"",INDIRECT(ADDRESS(ROW(FTZ_load[#Headers])+tbl_ftz[[#This Row],[Index]],MATCH(tbl_ftz[[#Headers],[主题]],FTZ_load[#Headers],0),1,1,"FTZ_load"),TRUE)),"")</f>
        <v/>
      </c>
      <c r="O69" s="22" t="str">
        <f ca="1">IFERROR(IF(INDIRECT(ADDRESS(ROW(FTZ_load[#Headers])+tbl_ftz[[#This Row],[Index]],MATCH(tbl_ftz[[#Headers],[行业]],FTZ_load[#Headers],0),1,1,"FTZ_load"),TRUE)=0,"",INDIRECT(ADDRESS(ROW(FTZ_load[#Headers])+tbl_ftz[[#This Row],[Index]],MATCH(tbl_ftz[[#Headers],[行业]],FTZ_load[#Headers],0),1,1,"FTZ_load"),TRUE)),"")</f>
        <v/>
      </c>
      <c r="P69" s="22" t="str">
        <f ca="1">IFERROR(IF(INDIRECT(ADDRESS(ROW(FTZ_load[#Headers])+tbl_ftz[[#This Row],[Index]],MATCH(tbl_ftz[[#Headers],[地区]],FTZ_load[#Headers],0),1,1,"FTZ_load"),TRUE)=0,"",INDIRECT(ADDRESS(ROW(FTZ_load[#Headers])+tbl_ftz[[#This Row],[Index]],MATCH(tbl_ftz[[#Headers],[地区]],FTZ_load[#Headers],0),1,1,"FTZ_load"),TRUE)),"")</f>
        <v/>
      </c>
      <c r="Q69" s="19" t="str">
        <f ca="1">IFERROR(IF(INDIRECT(ADDRESS(ROW(FTZ_load[#Headers])+tbl_ftz[[#This Row],[Index]],MATCH(tbl_ftz[[#Headers],[BOCOM_DEAL?]],FTZ_load[#Headers],0),1,1,"FTZ_load"),TRUE)=0,"",INDIRECT(ADDRESS(ROW(FTZ_load[#Headers])+tbl_ftz[[#This Row],[Index]],MATCH(tbl_ftz[[#Headers],[BOCOM_DEAL?]],FTZ_load[#Headers],0),1,1,"FTZ_load"),TRUE)),"")</f>
        <v/>
      </c>
    </row>
    <row r="70" spans="1:17" ht="17.45" customHeight="1" x14ac:dyDescent="0.25">
      <c r="A70" s="19">
        <f>ROW()-ROW(tbl_ftz[[#Headers],[Index]])</f>
        <v>69</v>
      </c>
      <c r="B70" s="20" t="str">
        <f ca="1">IFERROR(IF(INDIRECT(ADDRESS(ROW(FTZ_load[#Headers])+tbl_ftz[[#This Row],[Index]],MATCH(tbl_ftz[[#Headers],[定价日]],FTZ_load[#Headers],0),1,1,"FTZ_load"),TRUE)=0,"",INDIRECT(ADDRESS(ROW(FTZ_load[#Headers])+tbl_ftz[[#This Row],[Index]],MATCH(tbl_ftz[[#Headers],[定价日]],FTZ_load[#Headers],0),1,1,"FTZ_load"),TRUE)),"")</f>
        <v/>
      </c>
      <c r="C7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0" s="23" t="str">
        <f ca="1">IFERROR(IF(INDIRECT(ADDRESS(ROW(FTZ_load[#Headers])+tbl_ftz[[#This Row],[Index]],MATCH(tbl_ftz[[#Headers],[发行评级]],FTZ_load[#Headers],0),1,1,"FTZ_load"),TRUE)=0,"",INDIRECT(ADDRESS(ROW(FTZ_load[#Headers])+tbl_ftz[[#This Row],[Index]],MATCH(tbl_ftz[[#Headers],[发行评级]],FTZ_load[#Headers],0),1,1,"FTZ_load"),TRUE)),"")</f>
        <v/>
      </c>
      <c r="E70" s="23" t="str">
        <f ca="1">IFERROR(IF(INDIRECT(ADDRESS(ROW(FTZ_load[#Headers])+tbl_ftz[[#This Row],[Index]],MATCH(tbl_ftz[[#Headers],[主体评级]],FTZ_load[#Headers],0),1,1,"FTZ_load"),TRUE)=0,"",INDIRECT(ADDRESS(ROW(FTZ_load[#Headers])+tbl_ftz[[#This Row],[Index]],MATCH(tbl_ftz[[#Headers],[主体评级]],FTZ_load[#Headers],0),1,1,"FTZ_load"),TRUE)),"")</f>
        <v/>
      </c>
      <c r="F70" s="23" t="str">
        <f ca="1">IFERROR(IF(INDIRECT(ADDRESS(ROW(FTZ_load[#Headers])+tbl_ftz[[#This Row],[Index]],MATCH(tbl_ftz[[#Headers],[境内主体评级]],FTZ_load[#Headers],0),1,1,"FTZ_load"),TRUE)=0,"",INDIRECT(ADDRESS(ROW(FTZ_load[#Headers])+tbl_ftz[[#This Row],[Index]],MATCH(tbl_ftz[[#Headers],[境内主体评级]],FTZ_load[#Headers],0),1,1,"FTZ_load"),TRUE)),"")</f>
        <v/>
      </c>
      <c r="G70" s="23" t="str">
        <f ca="1">IFERROR(IF(INDIRECT(ADDRESS(ROW(FTZ_load[#Headers])+tbl_ftz[[#This Row],[Index]],MATCH(tbl_ftz[[#Headers],[货币]],FTZ_load[#Headers],0),1,1,"FTZ_load"),TRUE)=0,"",INDIRECT(ADDRESS(ROW(FTZ_load[#Headers])+tbl_ftz[[#This Row],[Index]],MATCH(tbl_ftz[[#Headers],[货币]],FTZ_load[#Headers],0),1,1,"FTZ_load"),TRUE)),"")</f>
        <v/>
      </c>
      <c r="H70" s="28" t="str">
        <f ca="1">IFERROR(IF(INDIRECT(ADDRESS(ROW(FTZ_load[#Headers])+tbl_ftz[[#This Row],[Index]],MATCH(tbl_ftz[[#Headers],[发行规模(亿)]],FTZ_load[#Headers],0),1,1,"FTZ_load"),TRUE)=0,"",INDIRECT(ADDRESS(ROW(FTZ_load[#Headers])+tbl_ftz[[#This Row],[Index]],MATCH(tbl_ftz[[#Headers],[发行规模(亿)]],FTZ_load[#Headers],0),1,1,"FTZ_load"),TRUE)),"")</f>
        <v/>
      </c>
      <c r="I70" s="23" t="str">
        <f ca="1">IFERROR(IF(INDIRECT(ADDRESS(ROW(FTZ_load[#Headers])+tbl_ftz[[#This Row],[Index]],MATCH(tbl_ftz[[#Headers],[年期]],FTZ_load[#Headers],0),1,1,"FTZ_load"),TRUE)=0,"",INDIRECT(ADDRESS(ROW(FTZ_load[#Headers])+tbl_ftz[[#This Row],[Index]],MATCH(tbl_ftz[[#Headers],[年期]],FTZ_load[#Headers],0),1,1,"FTZ_load"),TRUE)),"")</f>
        <v/>
      </c>
      <c r="J70" s="23" t="str">
        <f ca="1">IFERROR(IF(INDIRECT(ADDRESS(ROW(FTZ_load[#Headers])+tbl_ftz[[#This Row],[Index]],MATCH(tbl_ftz[[#Headers],[票息]],FTZ_load[#Headers],0),1,1,"FTZ_load"),TRUE)=0,"",INDIRECT(ADDRESS(ROW(FTZ_load[#Headers])+tbl_ftz[[#This Row],[Index]],MATCH(tbl_ftz[[#Headers],[票息]],FTZ_load[#Headers],0),1,1,"FTZ_load"),TRUE)),"")</f>
        <v/>
      </c>
      <c r="K70" s="23" t="str">
        <f ca="1">IFERROR(IF(INDIRECT(ADDRESS(ROW(FTZ_load[#Headers])+tbl_ftz[[#This Row],[Index]],MATCH(tbl_ftz[[#Headers],[IPG]],FTZ_load[#Headers],0),1,1,"FTZ_load"),TRUE)=0,"",INDIRECT(ADDRESS(ROW(FTZ_load[#Headers])+tbl_ftz[[#This Row],[Index]],MATCH(tbl_ftz[[#Headers],[IPG]],FTZ_load[#Headers],0),1,1,"FTZ_load"),TRUE)),"")</f>
        <v/>
      </c>
      <c r="L70" s="23" t="str">
        <f ca="1">IFERROR(IF(INDIRECT(ADDRESS(ROW(FTZ_load[#Headers])+tbl_ftz[[#This Row],[Index]],MATCH(tbl_ftz[[#Headers],[收窄基点]],FTZ_load[#Headers],0),1,1,"FTZ_load"),TRUE)=0,"",INDIRECT(ADDRESS(ROW(FTZ_load[#Headers])+tbl_ftz[[#This Row],[Index]],MATCH(tbl_ftz[[#Headers],[收窄基点]],FTZ_load[#Headers],0),1,1,"FTZ_load"),TRUE)),"")</f>
        <v/>
      </c>
      <c r="M70" s="22" t="str">
        <f ca="1">IFERROR(IF(INDIRECT(ADDRESS(ROW(FTZ_load[#Headers])+tbl_ftz[[#This Row],[Index]],MATCH(tbl_ftz[[#Headers],[结构]],FTZ_load[#Headers],0),1,1,"FTZ_load"),TRUE)=0,"",INDIRECT(ADDRESS(ROW(FTZ_load[#Headers])+tbl_ftz[[#This Row],[Index]],MATCH(tbl_ftz[[#Headers],[结构]],FTZ_load[#Headers],0),1,1,"FTZ_load"),TRUE)),"")</f>
        <v/>
      </c>
      <c r="N70" s="22" t="str">
        <f ca="1">IFERROR(IF(INDIRECT(ADDRESS(ROW(FTZ_load[#Headers])+tbl_ftz[[#This Row],[Index]],MATCH(tbl_ftz[[#Headers],[主题]],FTZ_load[#Headers],0),1,1,"FTZ_load"),TRUE)=0,"",INDIRECT(ADDRESS(ROW(FTZ_load[#Headers])+tbl_ftz[[#This Row],[Index]],MATCH(tbl_ftz[[#Headers],[主题]],FTZ_load[#Headers],0),1,1,"FTZ_load"),TRUE)),"")</f>
        <v/>
      </c>
      <c r="O70" s="22" t="str">
        <f ca="1">IFERROR(IF(INDIRECT(ADDRESS(ROW(FTZ_load[#Headers])+tbl_ftz[[#This Row],[Index]],MATCH(tbl_ftz[[#Headers],[行业]],FTZ_load[#Headers],0),1,1,"FTZ_load"),TRUE)=0,"",INDIRECT(ADDRESS(ROW(FTZ_load[#Headers])+tbl_ftz[[#This Row],[Index]],MATCH(tbl_ftz[[#Headers],[行业]],FTZ_load[#Headers],0),1,1,"FTZ_load"),TRUE)),"")</f>
        <v/>
      </c>
      <c r="P70" s="22" t="str">
        <f ca="1">IFERROR(IF(INDIRECT(ADDRESS(ROW(FTZ_load[#Headers])+tbl_ftz[[#This Row],[Index]],MATCH(tbl_ftz[[#Headers],[地区]],FTZ_load[#Headers],0),1,1,"FTZ_load"),TRUE)=0,"",INDIRECT(ADDRESS(ROW(FTZ_load[#Headers])+tbl_ftz[[#This Row],[Index]],MATCH(tbl_ftz[[#Headers],[地区]],FTZ_load[#Headers],0),1,1,"FTZ_load"),TRUE)),"")</f>
        <v/>
      </c>
      <c r="Q70" s="19" t="str">
        <f ca="1">IFERROR(IF(INDIRECT(ADDRESS(ROW(FTZ_load[#Headers])+tbl_ftz[[#This Row],[Index]],MATCH(tbl_ftz[[#Headers],[BOCOM_DEAL?]],FTZ_load[#Headers],0),1,1,"FTZ_load"),TRUE)=0,"",INDIRECT(ADDRESS(ROW(FTZ_load[#Headers])+tbl_ftz[[#This Row],[Index]],MATCH(tbl_ftz[[#Headers],[BOCOM_DEAL?]],FTZ_load[#Headers],0),1,1,"FTZ_load"),TRUE)),"")</f>
        <v/>
      </c>
    </row>
    <row r="71" spans="1:17" ht="17.45" customHeight="1" x14ac:dyDescent="0.25">
      <c r="A71" s="19">
        <f>ROW()-ROW(tbl_ftz[[#Headers],[Index]])</f>
        <v>70</v>
      </c>
      <c r="B71" s="20" t="str">
        <f ca="1">IFERROR(IF(INDIRECT(ADDRESS(ROW(FTZ_load[#Headers])+tbl_ftz[[#This Row],[Index]],MATCH(tbl_ftz[[#Headers],[定价日]],FTZ_load[#Headers],0),1,1,"FTZ_load"),TRUE)=0,"",INDIRECT(ADDRESS(ROW(FTZ_load[#Headers])+tbl_ftz[[#This Row],[Index]],MATCH(tbl_ftz[[#Headers],[定价日]],FTZ_load[#Headers],0),1,1,"FTZ_load"),TRUE)),"")</f>
        <v/>
      </c>
      <c r="C7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1" s="23" t="str">
        <f ca="1">IFERROR(IF(INDIRECT(ADDRESS(ROW(FTZ_load[#Headers])+tbl_ftz[[#This Row],[Index]],MATCH(tbl_ftz[[#Headers],[发行评级]],FTZ_load[#Headers],0),1,1,"FTZ_load"),TRUE)=0,"",INDIRECT(ADDRESS(ROW(FTZ_load[#Headers])+tbl_ftz[[#This Row],[Index]],MATCH(tbl_ftz[[#Headers],[发行评级]],FTZ_load[#Headers],0),1,1,"FTZ_load"),TRUE)),"")</f>
        <v/>
      </c>
      <c r="E71" s="23" t="str">
        <f ca="1">IFERROR(IF(INDIRECT(ADDRESS(ROW(FTZ_load[#Headers])+tbl_ftz[[#This Row],[Index]],MATCH(tbl_ftz[[#Headers],[主体评级]],FTZ_load[#Headers],0),1,1,"FTZ_load"),TRUE)=0,"",INDIRECT(ADDRESS(ROW(FTZ_load[#Headers])+tbl_ftz[[#This Row],[Index]],MATCH(tbl_ftz[[#Headers],[主体评级]],FTZ_load[#Headers],0),1,1,"FTZ_load"),TRUE)),"")</f>
        <v/>
      </c>
      <c r="F71" s="23" t="str">
        <f ca="1">IFERROR(IF(INDIRECT(ADDRESS(ROW(FTZ_load[#Headers])+tbl_ftz[[#This Row],[Index]],MATCH(tbl_ftz[[#Headers],[境内主体评级]],FTZ_load[#Headers],0),1,1,"FTZ_load"),TRUE)=0,"",INDIRECT(ADDRESS(ROW(FTZ_load[#Headers])+tbl_ftz[[#This Row],[Index]],MATCH(tbl_ftz[[#Headers],[境内主体评级]],FTZ_load[#Headers],0),1,1,"FTZ_load"),TRUE)),"")</f>
        <v/>
      </c>
      <c r="G71" s="23" t="str">
        <f ca="1">IFERROR(IF(INDIRECT(ADDRESS(ROW(FTZ_load[#Headers])+tbl_ftz[[#This Row],[Index]],MATCH(tbl_ftz[[#Headers],[货币]],FTZ_load[#Headers],0),1,1,"FTZ_load"),TRUE)=0,"",INDIRECT(ADDRESS(ROW(FTZ_load[#Headers])+tbl_ftz[[#This Row],[Index]],MATCH(tbl_ftz[[#Headers],[货币]],FTZ_load[#Headers],0),1,1,"FTZ_load"),TRUE)),"")</f>
        <v/>
      </c>
      <c r="H71" s="28" t="str">
        <f ca="1">IFERROR(IF(INDIRECT(ADDRESS(ROW(FTZ_load[#Headers])+tbl_ftz[[#This Row],[Index]],MATCH(tbl_ftz[[#Headers],[发行规模(亿)]],FTZ_load[#Headers],0),1,1,"FTZ_load"),TRUE)=0,"",INDIRECT(ADDRESS(ROW(FTZ_load[#Headers])+tbl_ftz[[#This Row],[Index]],MATCH(tbl_ftz[[#Headers],[发行规模(亿)]],FTZ_load[#Headers],0),1,1,"FTZ_load"),TRUE)),"")</f>
        <v/>
      </c>
      <c r="I71" s="23" t="str">
        <f ca="1">IFERROR(IF(INDIRECT(ADDRESS(ROW(FTZ_load[#Headers])+tbl_ftz[[#This Row],[Index]],MATCH(tbl_ftz[[#Headers],[年期]],FTZ_load[#Headers],0),1,1,"FTZ_load"),TRUE)=0,"",INDIRECT(ADDRESS(ROW(FTZ_load[#Headers])+tbl_ftz[[#This Row],[Index]],MATCH(tbl_ftz[[#Headers],[年期]],FTZ_load[#Headers],0),1,1,"FTZ_load"),TRUE)),"")</f>
        <v/>
      </c>
      <c r="J71" s="23" t="str">
        <f ca="1">IFERROR(IF(INDIRECT(ADDRESS(ROW(FTZ_load[#Headers])+tbl_ftz[[#This Row],[Index]],MATCH(tbl_ftz[[#Headers],[票息]],FTZ_load[#Headers],0),1,1,"FTZ_load"),TRUE)=0,"",INDIRECT(ADDRESS(ROW(FTZ_load[#Headers])+tbl_ftz[[#This Row],[Index]],MATCH(tbl_ftz[[#Headers],[票息]],FTZ_load[#Headers],0),1,1,"FTZ_load"),TRUE)),"")</f>
        <v/>
      </c>
      <c r="K71" s="23" t="str">
        <f ca="1">IFERROR(IF(INDIRECT(ADDRESS(ROW(FTZ_load[#Headers])+tbl_ftz[[#This Row],[Index]],MATCH(tbl_ftz[[#Headers],[IPG]],FTZ_load[#Headers],0),1,1,"FTZ_load"),TRUE)=0,"",INDIRECT(ADDRESS(ROW(FTZ_load[#Headers])+tbl_ftz[[#This Row],[Index]],MATCH(tbl_ftz[[#Headers],[IPG]],FTZ_load[#Headers],0),1,1,"FTZ_load"),TRUE)),"")</f>
        <v/>
      </c>
      <c r="L71" s="23" t="str">
        <f ca="1">IFERROR(IF(INDIRECT(ADDRESS(ROW(FTZ_load[#Headers])+tbl_ftz[[#This Row],[Index]],MATCH(tbl_ftz[[#Headers],[收窄基点]],FTZ_load[#Headers],0),1,1,"FTZ_load"),TRUE)=0,"",INDIRECT(ADDRESS(ROW(FTZ_load[#Headers])+tbl_ftz[[#This Row],[Index]],MATCH(tbl_ftz[[#Headers],[收窄基点]],FTZ_load[#Headers],0),1,1,"FTZ_load"),TRUE)),"")</f>
        <v/>
      </c>
      <c r="M71" s="22" t="str">
        <f ca="1">IFERROR(IF(INDIRECT(ADDRESS(ROW(FTZ_load[#Headers])+tbl_ftz[[#This Row],[Index]],MATCH(tbl_ftz[[#Headers],[结构]],FTZ_load[#Headers],0),1,1,"FTZ_load"),TRUE)=0,"",INDIRECT(ADDRESS(ROW(FTZ_load[#Headers])+tbl_ftz[[#This Row],[Index]],MATCH(tbl_ftz[[#Headers],[结构]],FTZ_load[#Headers],0),1,1,"FTZ_load"),TRUE)),"")</f>
        <v/>
      </c>
      <c r="N71" s="22" t="str">
        <f ca="1">IFERROR(IF(INDIRECT(ADDRESS(ROW(FTZ_load[#Headers])+tbl_ftz[[#This Row],[Index]],MATCH(tbl_ftz[[#Headers],[主题]],FTZ_load[#Headers],0),1,1,"FTZ_load"),TRUE)=0,"",INDIRECT(ADDRESS(ROW(FTZ_load[#Headers])+tbl_ftz[[#This Row],[Index]],MATCH(tbl_ftz[[#Headers],[主题]],FTZ_load[#Headers],0),1,1,"FTZ_load"),TRUE)),"")</f>
        <v/>
      </c>
      <c r="O71" s="22" t="str">
        <f ca="1">IFERROR(IF(INDIRECT(ADDRESS(ROW(FTZ_load[#Headers])+tbl_ftz[[#This Row],[Index]],MATCH(tbl_ftz[[#Headers],[行业]],FTZ_load[#Headers],0),1,1,"FTZ_load"),TRUE)=0,"",INDIRECT(ADDRESS(ROW(FTZ_load[#Headers])+tbl_ftz[[#This Row],[Index]],MATCH(tbl_ftz[[#Headers],[行业]],FTZ_load[#Headers],0),1,1,"FTZ_load"),TRUE)),"")</f>
        <v/>
      </c>
      <c r="P71" s="22" t="str">
        <f ca="1">IFERROR(IF(INDIRECT(ADDRESS(ROW(FTZ_load[#Headers])+tbl_ftz[[#This Row],[Index]],MATCH(tbl_ftz[[#Headers],[地区]],FTZ_load[#Headers],0),1,1,"FTZ_load"),TRUE)=0,"",INDIRECT(ADDRESS(ROW(FTZ_load[#Headers])+tbl_ftz[[#This Row],[Index]],MATCH(tbl_ftz[[#Headers],[地区]],FTZ_load[#Headers],0),1,1,"FTZ_load"),TRUE)),"")</f>
        <v/>
      </c>
      <c r="Q71" s="19" t="str">
        <f ca="1">IFERROR(IF(INDIRECT(ADDRESS(ROW(FTZ_load[#Headers])+tbl_ftz[[#This Row],[Index]],MATCH(tbl_ftz[[#Headers],[BOCOM_DEAL?]],FTZ_load[#Headers],0),1,1,"FTZ_load"),TRUE)=0,"",INDIRECT(ADDRESS(ROW(FTZ_load[#Headers])+tbl_ftz[[#This Row],[Index]],MATCH(tbl_ftz[[#Headers],[BOCOM_DEAL?]],FTZ_load[#Headers],0),1,1,"FTZ_load"),TRUE)),"")</f>
        <v/>
      </c>
    </row>
    <row r="72" spans="1:17" ht="17.45" customHeight="1" x14ac:dyDescent="0.25">
      <c r="A72" s="19">
        <f>ROW()-ROW(tbl_ftz[[#Headers],[Index]])</f>
        <v>71</v>
      </c>
      <c r="B72" s="20" t="str">
        <f ca="1">IFERROR(IF(INDIRECT(ADDRESS(ROW(FTZ_load[#Headers])+tbl_ftz[[#This Row],[Index]],MATCH(tbl_ftz[[#Headers],[定价日]],FTZ_load[#Headers],0),1,1,"FTZ_load"),TRUE)=0,"",INDIRECT(ADDRESS(ROW(FTZ_load[#Headers])+tbl_ftz[[#This Row],[Index]],MATCH(tbl_ftz[[#Headers],[定价日]],FTZ_load[#Headers],0),1,1,"FTZ_load"),TRUE)),"")</f>
        <v/>
      </c>
      <c r="C7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2" s="23" t="str">
        <f ca="1">IFERROR(IF(INDIRECT(ADDRESS(ROW(FTZ_load[#Headers])+tbl_ftz[[#This Row],[Index]],MATCH(tbl_ftz[[#Headers],[发行评级]],FTZ_load[#Headers],0),1,1,"FTZ_load"),TRUE)=0,"",INDIRECT(ADDRESS(ROW(FTZ_load[#Headers])+tbl_ftz[[#This Row],[Index]],MATCH(tbl_ftz[[#Headers],[发行评级]],FTZ_load[#Headers],0),1,1,"FTZ_load"),TRUE)),"")</f>
        <v/>
      </c>
      <c r="E72" s="23" t="str">
        <f ca="1">IFERROR(IF(INDIRECT(ADDRESS(ROW(FTZ_load[#Headers])+tbl_ftz[[#This Row],[Index]],MATCH(tbl_ftz[[#Headers],[主体评级]],FTZ_load[#Headers],0),1,1,"FTZ_load"),TRUE)=0,"",INDIRECT(ADDRESS(ROW(FTZ_load[#Headers])+tbl_ftz[[#This Row],[Index]],MATCH(tbl_ftz[[#Headers],[主体评级]],FTZ_load[#Headers],0),1,1,"FTZ_load"),TRUE)),"")</f>
        <v/>
      </c>
      <c r="F72" s="23" t="str">
        <f ca="1">IFERROR(IF(INDIRECT(ADDRESS(ROW(FTZ_load[#Headers])+tbl_ftz[[#This Row],[Index]],MATCH(tbl_ftz[[#Headers],[境内主体评级]],FTZ_load[#Headers],0),1,1,"FTZ_load"),TRUE)=0,"",INDIRECT(ADDRESS(ROW(FTZ_load[#Headers])+tbl_ftz[[#This Row],[Index]],MATCH(tbl_ftz[[#Headers],[境内主体评级]],FTZ_load[#Headers],0),1,1,"FTZ_load"),TRUE)),"")</f>
        <v/>
      </c>
      <c r="G72" s="23" t="str">
        <f ca="1">IFERROR(IF(INDIRECT(ADDRESS(ROW(FTZ_load[#Headers])+tbl_ftz[[#This Row],[Index]],MATCH(tbl_ftz[[#Headers],[货币]],FTZ_load[#Headers],0),1,1,"FTZ_load"),TRUE)=0,"",INDIRECT(ADDRESS(ROW(FTZ_load[#Headers])+tbl_ftz[[#This Row],[Index]],MATCH(tbl_ftz[[#Headers],[货币]],FTZ_load[#Headers],0),1,1,"FTZ_load"),TRUE)),"")</f>
        <v/>
      </c>
      <c r="H72" s="28" t="str">
        <f ca="1">IFERROR(IF(INDIRECT(ADDRESS(ROW(FTZ_load[#Headers])+tbl_ftz[[#This Row],[Index]],MATCH(tbl_ftz[[#Headers],[发行规模(亿)]],FTZ_load[#Headers],0),1,1,"FTZ_load"),TRUE)=0,"",INDIRECT(ADDRESS(ROW(FTZ_load[#Headers])+tbl_ftz[[#This Row],[Index]],MATCH(tbl_ftz[[#Headers],[发行规模(亿)]],FTZ_load[#Headers],0),1,1,"FTZ_load"),TRUE)),"")</f>
        <v/>
      </c>
      <c r="I72" s="23" t="str">
        <f ca="1">IFERROR(IF(INDIRECT(ADDRESS(ROW(FTZ_load[#Headers])+tbl_ftz[[#This Row],[Index]],MATCH(tbl_ftz[[#Headers],[年期]],FTZ_load[#Headers],0),1,1,"FTZ_load"),TRUE)=0,"",INDIRECT(ADDRESS(ROW(FTZ_load[#Headers])+tbl_ftz[[#This Row],[Index]],MATCH(tbl_ftz[[#Headers],[年期]],FTZ_load[#Headers],0),1,1,"FTZ_load"),TRUE)),"")</f>
        <v/>
      </c>
      <c r="J72" s="23" t="str">
        <f ca="1">IFERROR(IF(INDIRECT(ADDRESS(ROW(FTZ_load[#Headers])+tbl_ftz[[#This Row],[Index]],MATCH(tbl_ftz[[#Headers],[票息]],FTZ_load[#Headers],0),1,1,"FTZ_load"),TRUE)=0,"",INDIRECT(ADDRESS(ROW(FTZ_load[#Headers])+tbl_ftz[[#This Row],[Index]],MATCH(tbl_ftz[[#Headers],[票息]],FTZ_load[#Headers],0),1,1,"FTZ_load"),TRUE)),"")</f>
        <v/>
      </c>
      <c r="K72" s="23" t="str">
        <f ca="1">IFERROR(IF(INDIRECT(ADDRESS(ROW(FTZ_load[#Headers])+tbl_ftz[[#This Row],[Index]],MATCH(tbl_ftz[[#Headers],[IPG]],FTZ_load[#Headers],0),1,1,"FTZ_load"),TRUE)=0,"",INDIRECT(ADDRESS(ROW(FTZ_load[#Headers])+tbl_ftz[[#This Row],[Index]],MATCH(tbl_ftz[[#Headers],[IPG]],FTZ_load[#Headers],0),1,1,"FTZ_load"),TRUE)),"")</f>
        <v/>
      </c>
      <c r="L72" s="23" t="str">
        <f ca="1">IFERROR(IF(INDIRECT(ADDRESS(ROW(FTZ_load[#Headers])+tbl_ftz[[#This Row],[Index]],MATCH(tbl_ftz[[#Headers],[收窄基点]],FTZ_load[#Headers],0),1,1,"FTZ_load"),TRUE)=0,"",INDIRECT(ADDRESS(ROW(FTZ_load[#Headers])+tbl_ftz[[#This Row],[Index]],MATCH(tbl_ftz[[#Headers],[收窄基点]],FTZ_load[#Headers],0),1,1,"FTZ_load"),TRUE)),"")</f>
        <v/>
      </c>
      <c r="M72" s="22" t="str">
        <f ca="1">IFERROR(IF(INDIRECT(ADDRESS(ROW(FTZ_load[#Headers])+tbl_ftz[[#This Row],[Index]],MATCH(tbl_ftz[[#Headers],[结构]],FTZ_load[#Headers],0),1,1,"FTZ_load"),TRUE)=0,"",INDIRECT(ADDRESS(ROW(FTZ_load[#Headers])+tbl_ftz[[#This Row],[Index]],MATCH(tbl_ftz[[#Headers],[结构]],FTZ_load[#Headers],0),1,1,"FTZ_load"),TRUE)),"")</f>
        <v/>
      </c>
      <c r="N72" s="22" t="str">
        <f ca="1">IFERROR(IF(INDIRECT(ADDRESS(ROW(FTZ_load[#Headers])+tbl_ftz[[#This Row],[Index]],MATCH(tbl_ftz[[#Headers],[主题]],FTZ_load[#Headers],0),1,1,"FTZ_load"),TRUE)=0,"",INDIRECT(ADDRESS(ROW(FTZ_load[#Headers])+tbl_ftz[[#This Row],[Index]],MATCH(tbl_ftz[[#Headers],[主题]],FTZ_load[#Headers],0),1,1,"FTZ_load"),TRUE)),"")</f>
        <v/>
      </c>
      <c r="O72" s="22" t="str">
        <f ca="1">IFERROR(IF(INDIRECT(ADDRESS(ROW(FTZ_load[#Headers])+tbl_ftz[[#This Row],[Index]],MATCH(tbl_ftz[[#Headers],[行业]],FTZ_load[#Headers],0),1,1,"FTZ_load"),TRUE)=0,"",INDIRECT(ADDRESS(ROW(FTZ_load[#Headers])+tbl_ftz[[#This Row],[Index]],MATCH(tbl_ftz[[#Headers],[行业]],FTZ_load[#Headers],0),1,1,"FTZ_load"),TRUE)),"")</f>
        <v/>
      </c>
      <c r="P72" s="22" t="str">
        <f ca="1">IFERROR(IF(INDIRECT(ADDRESS(ROW(FTZ_load[#Headers])+tbl_ftz[[#This Row],[Index]],MATCH(tbl_ftz[[#Headers],[地区]],FTZ_load[#Headers],0),1,1,"FTZ_load"),TRUE)=0,"",INDIRECT(ADDRESS(ROW(FTZ_load[#Headers])+tbl_ftz[[#This Row],[Index]],MATCH(tbl_ftz[[#Headers],[地区]],FTZ_load[#Headers],0),1,1,"FTZ_load"),TRUE)),"")</f>
        <v/>
      </c>
      <c r="Q72" s="19" t="str">
        <f ca="1">IFERROR(IF(INDIRECT(ADDRESS(ROW(FTZ_load[#Headers])+tbl_ftz[[#This Row],[Index]],MATCH(tbl_ftz[[#Headers],[BOCOM_DEAL?]],FTZ_load[#Headers],0),1,1,"FTZ_load"),TRUE)=0,"",INDIRECT(ADDRESS(ROW(FTZ_load[#Headers])+tbl_ftz[[#This Row],[Index]],MATCH(tbl_ftz[[#Headers],[BOCOM_DEAL?]],FTZ_load[#Headers],0),1,1,"FTZ_load"),TRUE)),"")</f>
        <v/>
      </c>
    </row>
    <row r="73" spans="1:17" ht="17.45" customHeight="1" x14ac:dyDescent="0.25">
      <c r="A73" s="19">
        <f>ROW()-ROW(tbl_ftz[[#Headers],[Index]])</f>
        <v>72</v>
      </c>
      <c r="B73" s="20" t="str">
        <f ca="1">IFERROR(IF(INDIRECT(ADDRESS(ROW(FTZ_load[#Headers])+tbl_ftz[[#This Row],[Index]],MATCH(tbl_ftz[[#Headers],[定价日]],FTZ_load[#Headers],0),1,1,"FTZ_load"),TRUE)=0,"",INDIRECT(ADDRESS(ROW(FTZ_load[#Headers])+tbl_ftz[[#This Row],[Index]],MATCH(tbl_ftz[[#Headers],[定价日]],FTZ_load[#Headers],0),1,1,"FTZ_load"),TRUE)),"")</f>
        <v/>
      </c>
      <c r="C7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3" s="23" t="str">
        <f ca="1">IFERROR(IF(INDIRECT(ADDRESS(ROW(FTZ_load[#Headers])+tbl_ftz[[#This Row],[Index]],MATCH(tbl_ftz[[#Headers],[发行评级]],FTZ_load[#Headers],0),1,1,"FTZ_load"),TRUE)=0,"",INDIRECT(ADDRESS(ROW(FTZ_load[#Headers])+tbl_ftz[[#This Row],[Index]],MATCH(tbl_ftz[[#Headers],[发行评级]],FTZ_load[#Headers],0),1,1,"FTZ_load"),TRUE)),"")</f>
        <v/>
      </c>
      <c r="E73" s="23" t="str">
        <f ca="1">IFERROR(IF(INDIRECT(ADDRESS(ROW(FTZ_load[#Headers])+tbl_ftz[[#This Row],[Index]],MATCH(tbl_ftz[[#Headers],[主体评级]],FTZ_load[#Headers],0),1,1,"FTZ_load"),TRUE)=0,"",INDIRECT(ADDRESS(ROW(FTZ_load[#Headers])+tbl_ftz[[#This Row],[Index]],MATCH(tbl_ftz[[#Headers],[主体评级]],FTZ_load[#Headers],0),1,1,"FTZ_load"),TRUE)),"")</f>
        <v/>
      </c>
      <c r="F73" s="23" t="str">
        <f ca="1">IFERROR(IF(INDIRECT(ADDRESS(ROW(FTZ_load[#Headers])+tbl_ftz[[#This Row],[Index]],MATCH(tbl_ftz[[#Headers],[境内主体评级]],FTZ_load[#Headers],0),1,1,"FTZ_load"),TRUE)=0,"",INDIRECT(ADDRESS(ROW(FTZ_load[#Headers])+tbl_ftz[[#This Row],[Index]],MATCH(tbl_ftz[[#Headers],[境内主体评级]],FTZ_load[#Headers],0),1,1,"FTZ_load"),TRUE)),"")</f>
        <v/>
      </c>
      <c r="G73" s="23" t="str">
        <f ca="1">IFERROR(IF(INDIRECT(ADDRESS(ROW(FTZ_load[#Headers])+tbl_ftz[[#This Row],[Index]],MATCH(tbl_ftz[[#Headers],[货币]],FTZ_load[#Headers],0),1,1,"FTZ_load"),TRUE)=0,"",INDIRECT(ADDRESS(ROW(FTZ_load[#Headers])+tbl_ftz[[#This Row],[Index]],MATCH(tbl_ftz[[#Headers],[货币]],FTZ_load[#Headers],0),1,1,"FTZ_load"),TRUE)),"")</f>
        <v/>
      </c>
      <c r="H73" s="28" t="str">
        <f ca="1">IFERROR(IF(INDIRECT(ADDRESS(ROW(FTZ_load[#Headers])+tbl_ftz[[#This Row],[Index]],MATCH(tbl_ftz[[#Headers],[发行规模(亿)]],FTZ_load[#Headers],0),1,1,"FTZ_load"),TRUE)=0,"",INDIRECT(ADDRESS(ROW(FTZ_load[#Headers])+tbl_ftz[[#This Row],[Index]],MATCH(tbl_ftz[[#Headers],[发行规模(亿)]],FTZ_load[#Headers],0),1,1,"FTZ_load"),TRUE)),"")</f>
        <v/>
      </c>
      <c r="I73" s="23" t="str">
        <f ca="1">IFERROR(IF(INDIRECT(ADDRESS(ROW(FTZ_load[#Headers])+tbl_ftz[[#This Row],[Index]],MATCH(tbl_ftz[[#Headers],[年期]],FTZ_load[#Headers],0),1,1,"FTZ_load"),TRUE)=0,"",INDIRECT(ADDRESS(ROW(FTZ_load[#Headers])+tbl_ftz[[#This Row],[Index]],MATCH(tbl_ftz[[#Headers],[年期]],FTZ_load[#Headers],0),1,1,"FTZ_load"),TRUE)),"")</f>
        <v/>
      </c>
      <c r="J73" s="23" t="str">
        <f ca="1">IFERROR(IF(INDIRECT(ADDRESS(ROW(FTZ_load[#Headers])+tbl_ftz[[#This Row],[Index]],MATCH(tbl_ftz[[#Headers],[票息]],FTZ_load[#Headers],0),1,1,"FTZ_load"),TRUE)=0,"",INDIRECT(ADDRESS(ROW(FTZ_load[#Headers])+tbl_ftz[[#This Row],[Index]],MATCH(tbl_ftz[[#Headers],[票息]],FTZ_load[#Headers],0),1,1,"FTZ_load"),TRUE)),"")</f>
        <v/>
      </c>
      <c r="K73" s="23" t="str">
        <f ca="1">IFERROR(IF(INDIRECT(ADDRESS(ROW(FTZ_load[#Headers])+tbl_ftz[[#This Row],[Index]],MATCH(tbl_ftz[[#Headers],[IPG]],FTZ_load[#Headers],0),1,1,"FTZ_load"),TRUE)=0,"",INDIRECT(ADDRESS(ROW(FTZ_load[#Headers])+tbl_ftz[[#This Row],[Index]],MATCH(tbl_ftz[[#Headers],[IPG]],FTZ_load[#Headers],0),1,1,"FTZ_load"),TRUE)),"")</f>
        <v/>
      </c>
      <c r="L73" s="23" t="str">
        <f ca="1">IFERROR(IF(INDIRECT(ADDRESS(ROW(FTZ_load[#Headers])+tbl_ftz[[#This Row],[Index]],MATCH(tbl_ftz[[#Headers],[收窄基点]],FTZ_load[#Headers],0),1,1,"FTZ_load"),TRUE)=0,"",INDIRECT(ADDRESS(ROW(FTZ_load[#Headers])+tbl_ftz[[#This Row],[Index]],MATCH(tbl_ftz[[#Headers],[收窄基点]],FTZ_load[#Headers],0),1,1,"FTZ_load"),TRUE)),"")</f>
        <v/>
      </c>
      <c r="M73" s="22" t="str">
        <f ca="1">IFERROR(IF(INDIRECT(ADDRESS(ROW(FTZ_load[#Headers])+tbl_ftz[[#This Row],[Index]],MATCH(tbl_ftz[[#Headers],[结构]],FTZ_load[#Headers],0),1,1,"FTZ_load"),TRUE)=0,"",INDIRECT(ADDRESS(ROW(FTZ_load[#Headers])+tbl_ftz[[#This Row],[Index]],MATCH(tbl_ftz[[#Headers],[结构]],FTZ_load[#Headers],0),1,1,"FTZ_load"),TRUE)),"")</f>
        <v/>
      </c>
      <c r="N73" s="22" t="str">
        <f ca="1">IFERROR(IF(INDIRECT(ADDRESS(ROW(FTZ_load[#Headers])+tbl_ftz[[#This Row],[Index]],MATCH(tbl_ftz[[#Headers],[主题]],FTZ_load[#Headers],0),1,1,"FTZ_load"),TRUE)=0,"",INDIRECT(ADDRESS(ROW(FTZ_load[#Headers])+tbl_ftz[[#This Row],[Index]],MATCH(tbl_ftz[[#Headers],[主题]],FTZ_load[#Headers],0),1,1,"FTZ_load"),TRUE)),"")</f>
        <v/>
      </c>
      <c r="O73" s="22" t="str">
        <f ca="1">IFERROR(IF(INDIRECT(ADDRESS(ROW(FTZ_load[#Headers])+tbl_ftz[[#This Row],[Index]],MATCH(tbl_ftz[[#Headers],[行业]],FTZ_load[#Headers],0),1,1,"FTZ_load"),TRUE)=0,"",INDIRECT(ADDRESS(ROW(FTZ_load[#Headers])+tbl_ftz[[#This Row],[Index]],MATCH(tbl_ftz[[#Headers],[行业]],FTZ_load[#Headers],0),1,1,"FTZ_load"),TRUE)),"")</f>
        <v/>
      </c>
      <c r="P73" s="22" t="str">
        <f ca="1">IFERROR(IF(INDIRECT(ADDRESS(ROW(FTZ_load[#Headers])+tbl_ftz[[#This Row],[Index]],MATCH(tbl_ftz[[#Headers],[地区]],FTZ_load[#Headers],0),1,1,"FTZ_load"),TRUE)=0,"",INDIRECT(ADDRESS(ROW(FTZ_load[#Headers])+tbl_ftz[[#This Row],[Index]],MATCH(tbl_ftz[[#Headers],[地区]],FTZ_load[#Headers],0),1,1,"FTZ_load"),TRUE)),"")</f>
        <v/>
      </c>
      <c r="Q73" s="19" t="str">
        <f ca="1">IFERROR(IF(INDIRECT(ADDRESS(ROW(FTZ_load[#Headers])+tbl_ftz[[#This Row],[Index]],MATCH(tbl_ftz[[#Headers],[BOCOM_DEAL?]],FTZ_load[#Headers],0),1,1,"FTZ_load"),TRUE)=0,"",INDIRECT(ADDRESS(ROW(FTZ_load[#Headers])+tbl_ftz[[#This Row],[Index]],MATCH(tbl_ftz[[#Headers],[BOCOM_DEAL?]],FTZ_load[#Headers],0),1,1,"FTZ_load"),TRUE)),"")</f>
        <v/>
      </c>
    </row>
    <row r="74" spans="1:17" ht="17.45" customHeight="1" x14ac:dyDescent="0.25">
      <c r="A74" s="19">
        <f>ROW()-ROW(tbl_ftz[[#Headers],[Index]])</f>
        <v>73</v>
      </c>
      <c r="B74" s="20" t="str">
        <f ca="1">IFERROR(IF(INDIRECT(ADDRESS(ROW(FTZ_load[#Headers])+tbl_ftz[[#This Row],[Index]],MATCH(tbl_ftz[[#Headers],[定价日]],FTZ_load[#Headers],0),1,1,"FTZ_load"),TRUE)=0,"",INDIRECT(ADDRESS(ROW(FTZ_load[#Headers])+tbl_ftz[[#This Row],[Index]],MATCH(tbl_ftz[[#Headers],[定价日]],FTZ_load[#Headers],0),1,1,"FTZ_load"),TRUE)),"")</f>
        <v/>
      </c>
      <c r="C7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4" s="23" t="str">
        <f ca="1">IFERROR(IF(INDIRECT(ADDRESS(ROW(FTZ_load[#Headers])+tbl_ftz[[#This Row],[Index]],MATCH(tbl_ftz[[#Headers],[发行评级]],FTZ_load[#Headers],0),1,1,"FTZ_load"),TRUE)=0,"",INDIRECT(ADDRESS(ROW(FTZ_load[#Headers])+tbl_ftz[[#This Row],[Index]],MATCH(tbl_ftz[[#Headers],[发行评级]],FTZ_load[#Headers],0),1,1,"FTZ_load"),TRUE)),"")</f>
        <v/>
      </c>
      <c r="E74" s="23" t="str">
        <f ca="1">IFERROR(IF(INDIRECT(ADDRESS(ROW(FTZ_load[#Headers])+tbl_ftz[[#This Row],[Index]],MATCH(tbl_ftz[[#Headers],[主体评级]],FTZ_load[#Headers],0),1,1,"FTZ_load"),TRUE)=0,"",INDIRECT(ADDRESS(ROW(FTZ_load[#Headers])+tbl_ftz[[#This Row],[Index]],MATCH(tbl_ftz[[#Headers],[主体评级]],FTZ_load[#Headers],0),1,1,"FTZ_load"),TRUE)),"")</f>
        <v/>
      </c>
      <c r="F74" s="23" t="str">
        <f ca="1">IFERROR(IF(INDIRECT(ADDRESS(ROW(FTZ_load[#Headers])+tbl_ftz[[#This Row],[Index]],MATCH(tbl_ftz[[#Headers],[境内主体评级]],FTZ_load[#Headers],0),1,1,"FTZ_load"),TRUE)=0,"",INDIRECT(ADDRESS(ROW(FTZ_load[#Headers])+tbl_ftz[[#This Row],[Index]],MATCH(tbl_ftz[[#Headers],[境内主体评级]],FTZ_load[#Headers],0),1,1,"FTZ_load"),TRUE)),"")</f>
        <v/>
      </c>
      <c r="G74" s="23" t="str">
        <f ca="1">IFERROR(IF(INDIRECT(ADDRESS(ROW(FTZ_load[#Headers])+tbl_ftz[[#This Row],[Index]],MATCH(tbl_ftz[[#Headers],[货币]],FTZ_load[#Headers],0),1,1,"FTZ_load"),TRUE)=0,"",INDIRECT(ADDRESS(ROW(FTZ_load[#Headers])+tbl_ftz[[#This Row],[Index]],MATCH(tbl_ftz[[#Headers],[货币]],FTZ_load[#Headers],0),1,1,"FTZ_load"),TRUE)),"")</f>
        <v/>
      </c>
      <c r="H74" s="28" t="str">
        <f ca="1">IFERROR(IF(INDIRECT(ADDRESS(ROW(FTZ_load[#Headers])+tbl_ftz[[#This Row],[Index]],MATCH(tbl_ftz[[#Headers],[发行规模(亿)]],FTZ_load[#Headers],0),1,1,"FTZ_load"),TRUE)=0,"",INDIRECT(ADDRESS(ROW(FTZ_load[#Headers])+tbl_ftz[[#This Row],[Index]],MATCH(tbl_ftz[[#Headers],[发行规模(亿)]],FTZ_load[#Headers],0),1,1,"FTZ_load"),TRUE)),"")</f>
        <v/>
      </c>
      <c r="I74" s="23" t="str">
        <f ca="1">IFERROR(IF(INDIRECT(ADDRESS(ROW(FTZ_load[#Headers])+tbl_ftz[[#This Row],[Index]],MATCH(tbl_ftz[[#Headers],[年期]],FTZ_load[#Headers],0),1,1,"FTZ_load"),TRUE)=0,"",INDIRECT(ADDRESS(ROW(FTZ_load[#Headers])+tbl_ftz[[#This Row],[Index]],MATCH(tbl_ftz[[#Headers],[年期]],FTZ_load[#Headers],0),1,1,"FTZ_load"),TRUE)),"")</f>
        <v/>
      </c>
      <c r="J74" s="23" t="str">
        <f ca="1">IFERROR(IF(INDIRECT(ADDRESS(ROW(FTZ_load[#Headers])+tbl_ftz[[#This Row],[Index]],MATCH(tbl_ftz[[#Headers],[票息]],FTZ_load[#Headers],0),1,1,"FTZ_load"),TRUE)=0,"",INDIRECT(ADDRESS(ROW(FTZ_load[#Headers])+tbl_ftz[[#This Row],[Index]],MATCH(tbl_ftz[[#Headers],[票息]],FTZ_load[#Headers],0),1,1,"FTZ_load"),TRUE)),"")</f>
        <v/>
      </c>
      <c r="K74" s="23" t="str">
        <f ca="1">IFERROR(IF(INDIRECT(ADDRESS(ROW(FTZ_load[#Headers])+tbl_ftz[[#This Row],[Index]],MATCH(tbl_ftz[[#Headers],[IPG]],FTZ_load[#Headers],0),1,1,"FTZ_load"),TRUE)=0,"",INDIRECT(ADDRESS(ROW(FTZ_load[#Headers])+tbl_ftz[[#This Row],[Index]],MATCH(tbl_ftz[[#Headers],[IPG]],FTZ_load[#Headers],0),1,1,"FTZ_load"),TRUE)),"")</f>
        <v/>
      </c>
      <c r="L74" s="23" t="str">
        <f ca="1">IFERROR(IF(INDIRECT(ADDRESS(ROW(FTZ_load[#Headers])+tbl_ftz[[#This Row],[Index]],MATCH(tbl_ftz[[#Headers],[收窄基点]],FTZ_load[#Headers],0),1,1,"FTZ_load"),TRUE)=0,"",INDIRECT(ADDRESS(ROW(FTZ_load[#Headers])+tbl_ftz[[#This Row],[Index]],MATCH(tbl_ftz[[#Headers],[收窄基点]],FTZ_load[#Headers],0),1,1,"FTZ_load"),TRUE)),"")</f>
        <v/>
      </c>
      <c r="M74" s="22" t="str">
        <f ca="1">IFERROR(IF(INDIRECT(ADDRESS(ROW(FTZ_load[#Headers])+tbl_ftz[[#This Row],[Index]],MATCH(tbl_ftz[[#Headers],[结构]],FTZ_load[#Headers],0),1,1,"FTZ_load"),TRUE)=0,"",INDIRECT(ADDRESS(ROW(FTZ_load[#Headers])+tbl_ftz[[#This Row],[Index]],MATCH(tbl_ftz[[#Headers],[结构]],FTZ_load[#Headers],0),1,1,"FTZ_load"),TRUE)),"")</f>
        <v/>
      </c>
      <c r="N74" s="22" t="str">
        <f ca="1">IFERROR(IF(INDIRECT(ADDRESS(ROW(FTZ_load[#Headers])+tbl_ftz[[#This Row],[Index]],MATCH(tbl_ftz[[#Headers],[主题]],FTZ_load[#Headers],0),1,1,"FTZ_load"),TRUE)=0,"",INDIRECT(ADDRESS(ROW(FTZ_load[#Headers])+tbl_ftz[[#This Row],[Index]],MATCH(tbl_ftz[[#Headers],[主题]],FTZ_load[#Headers],0),1,1,"FTZ_load"),TRUE)),"")</f>
        <v/>
      </c>
      <c r="O74" s="22" t="str">
        <f ca="1">IFERROR(IF(INDIRECT(ADDRESS(ROW(FTZ_load[#Headers])+tbl_ftz[[#This Row],[Index]],MATCH(tbl_ftz[[#Headers],[行业]],FTZ_load[#Headers],0),1,1,"FTZ_load"),TRUE)=0,"",INDIRECT(ADDRESS(ROW(FTZ_load[#Headers])+tbl_ftz[[#This Row],[Index]],MATCH(tbl_ftz[[#Headers],[行业]],FTZ_load[#Headers],0),1,1,"FTZ_load"),TRUE)),"")</f>
        <v/>
      </c>
      <c r="P74" s="22" t="str">
        <f ca="1">IFERROR(IF(INDIRECT(ADDRESS(ROW(FTZ_load[#Headers])+tbl_ftz[[#This Row],[Index]],MATCH(tbl_ftz[[#Headers],[地区]],FTZ_load[#Headers],0),1,1,"FTZ_load"),TRUE)=0,"",INDIRECT(ADDRESS(ROW(FTZ_load[#Headers])+tbl_ftz[[#This Row],[Index]],MATCH(tbl_ftz[[#Headers],[地区]],FTZ_load[#Headers],0),1,1,"FTZ_load"),TRUE)),"")</f>
        <v/>
      </c>
      <c r="Q74" s="19" t="str">
        <f ca="1">IFERROR(IF(INDIRECT(ADDRESS(ROW(FTZ_load[#Headers])+tbl_ftz[[#This Row],[Index]],MATCH(tbl_ftz[[#Headers],[BOCOM_DEAL?]],FTZ_load[#Headers],0),1,1,"FTZ_load"),TRUE)=0,"",INDIRECT(ADDRESS(ROW(FTZ_load[#Headers])+tbl_ftz[[#This Row],[Index]],MATCH(tbl_ftz[[#Headers],[BOCOM_DEAL?]],FTZ_load[#Headers],0),1,1,"FTZ_load"),TRUE)),"")</f>
        <v/>
      </c>
    </row>
    <row r="75" spans="1:17" ht="17.45" customHeight="1" x14ac:dyDescent="0.25">
      <c r="A75" s="19">
        <f>ROW()-ROW(tbl_ftz[[#Headers],[Index]])</f>
        <v>74</v>
      </c>
      <c r="B75" s="20" t="str">
        <f ca="1">IFERROR(IF(INDIRECT(ADDRESS(ROW(FTZ_load[#Headers])+tbl_ftz[[#This Row],[Index]],MATCH(tbl_ftz[[#Headers],[定价日]],FTZ_load[#Headers],0),1,1,"FTZ_load"),TRUE)=0,"",INDIRECT(ADDRESS(ROW(FTZ_load[#Headers])+tbl_ftz[[#This Row],[Index]],MATCH(tbl_ftz[[#Headers],[定价日]],FTZ_load[#Headers],0),1,1,"FTZ_load"),TRUE)),"")</f>
        <v/>
      </c>
      <c r="C7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5" s="23" t="str">
        <f ca="1">IFERROR(IF(INDIRECT(ADDRESS(ROW(FTZ_load[#Headers])+tbl_ftz[[#This Row],[Index]],MATCH(tbl_ftz[[#Headers],[发行评级]],FTZ_load[#Headers],0),1,1,"FTZ_load"),TRUE)=0,"",INDIRECT(ADDRESS(ROW(FTZ_load[#Headers])+tbl_ftz[[#This Row],[Index]],MATCH(tbl_ftz[[#Headers],[发行评级]],FTZ_load[#Headers],0),1,1,"FTZ_load"),TRUE)),"")</f>
        <v/>
      </c>
      <c r="E75" s="23" t="str">
        <f ca="1">IFERROR(IF(INDIRECT(ADDRESS(ROW(FTZ_load[#Headers])+tbl_ftz[[#This Row],[Index]],MATCH(tbl_ftz[[#Headers],[主体评级]],FTZ_load[#Headers],0),1,1,"FTZ_load"),TRUE)=0,"",INDIRECT(ADDRESS(ROW(FTZ_load[#Headers])+tbl_ftz[[#This Row],[Index]],MATCH(tbl_ftz[[#Headers],[主体评级]],FTZ_load[#Headers],0),1,1,"FTZ_load"),TRUE)),"")</f>
        <v/>
      </c>
      <c r="F75" s="23" t="str">
        <f ca="1">IFERROR(IF(INDIRECT(ADDRESS(ROW(FTZ_load[#Headers])+tbl_ftz[[#This Row],[Index]],MATCH(tbl_ftz[[#Headers],[境内主体评级]],FTZ_load[#Headers],0),1,1,"FTZ_load"),TRUE)=0,"",INDIRECT(ADDRESS(ROW(FTZ_load[#Headers])+tbl_ftz[[#This Row],[Index]],MATCH(tbl_ftz[[#Headers],[境内主体评级]],FTZ_load[#Headers],0),1,1,"FTZ_load"),TRUE)),"")</f>
        <v/>
      </c>
      <c r="G75" s="23" t="str">
        <f ca="1">IFERROR(IF(INDIRECT(ADDRESS(ROW(FTZ_load[#Headers])+tbl_ftz[[#This Row],[Index]],MATCH(tbl_ftz[[#Headers],[货币]],FTZ_load[#Headers],0),1,1,"FTZ_load"),TRUE)=0,"",INDIRECT(ADDRESS(ROW(FTZ_load[#Headers])+tbl_ftz[[#This Row],[Index]],MATCH(tbl_ftz[[#Headers],[货币]],FTZ_load[#Headers],0),1,1,"FTZ_load"),TRUE)),"")</f>
        <v/>
      </c>
      <c r="H75" s="28" t="str">
        <f ca="1">IFERROR(IF(INDIRECT(ADDRESS(ROW(FTZ_load[#Headers])+tbl_ftz[[#This Row],[Index]],MATCH(tbl_ftz[[#Headers],[发行规模(亿)]],FTZ_load[#Headers],0),1,1,"FTZ_load"),TRUE)=0,"",INDIRECT(ADDRESS(ROW(FTZ_load[#Headers])+tbl_ftz[[#This Row],[Index]],MATCH(tbl_ftz[[#Headers],[发行规模(亿)]],FTZ_load[#Headers],0),1,1,"FTZ_load"),TRUE)),"")</f>
        <v/>
      </c>
      <c r="I75" s="23" t="str">
        <f ca="1">IFERROR(IF(INDIRECT(ADDRESS(ROW(FTZ_load[#Headers])+tbl_ftz[[#This Row],[Index]],MATCH(tbl_ftz[[#Headers],[年期]],FTZ_load[#Headers],0),1,1,"FTZ_load"),TRUE)=0,"",INDIRECT(ADDRESS(ROW(FTZ_load[#Headers])+tbl_ftz[[#This Row],[Index]],MATCH(tbl_ftz[[#Headers],[年期]],FTZ_load[#Headers],0),1,1,"FTZ_load"),TRUE)),"")</f>
        <v/>
      </c>
      <c r="J75" s="23" t="str">
        <f ca="1">IFERROR(IF(INDIRECT(ADDRESS(ROW(FTZ_load[#Headers])+tbl_ftz[[#This Row],[Index]],MATCH(tbl_ftz[[#Headers],[票息]],FTZ_load[#Headers],0),1,1,"FTZ_load"),TRUE)=0,"",INDIRECT(ADDRESS(ROW(FTZ_load[#Headers])+tbl_ftz[[#This Row],[Index]],MATCH(tbl_ftz[[#Headers],[票息]],FTZ_load[#Headers],0),1,1,"FTZ_load"),TRUE)),"")</f>
        <v/>
      </c>
      <c r="K75" s="23" t="str">
        <f ca="1">IFERROR(IF(INDIRECT(ADDRESS(ROW(FTZ_load[#Headers])+tbl_ftz[[#This Row],[Index]],MATCH(tbl_ftz[[#Headers],[IPG]],FTZ_load[#Headers],0),1,1,"FTZ_load"),TRUE)=0,"",INDIRECT(ADDRESS(ROW(FTZ_load[#Headers])+tbl_ftz[[#This Row],[Index]],MATCH(tbl_ftz[[#Headers],[IPG]],FTZ_load[#Headers],0),1,1,"FTZ_load"),TRUE)),"")</f>
        <v/>
      </c>
      <c r="L75" s="23" t="str">
        <f ca="1">IFERROR(IF(INDIRECT(ADDRESS(ROW(FTZ_load[#Headers])+tbl_ftz[[#This Row],[Index]],MATCH(tbl_ftz[[#Headers],[收窄基点]],FTZ_load[#Headers],0),1,1,"FTZ_load"),TRUE)=0,"",INDIRECT(ADDRESS(ROW(FTZ_load[#Headers])+tbl_ftz[[#This Row],[Index]],MATCH(tbl_ftz[[#Headers],[收窄基点]],FTZ_load[#Headers],0),1,1,"FTZ_load"),TRUE)),"")</f>
        <v/>
      </c>
      <c r="M75" s="22" t="str">
        <f ca="1">IFERROR(IF(INDIRECT(ADDRESS(ROW(FTZ_load[#Headers])+tbl_ftz[[#This Row],[Index]],MATCH(tbl_ftz[[#Headers],[结构]],FTZ_load[#Headers],0),1,1,"FTZ_load"),TRUE)=0,"",INDIRECT(ADDRESS(ROW(FTZ_load[#Headers])+tbl_ftz[[#This Row],[Index]],MATCH(tbl_ftz[[#Headers],[结构]],FTZ_load[#Headers],0),1,1,"FTZ_load"),TRUE)),"")</f>
        <v/>
      </c>
      <c r="N75" s="22" t="str">
        <f ca="1">IFERROR(IF(INDIRECT(ADDRESS(ROW(FTZ_load[#Headers])+tbl_ftz[[#This Row],[Index]],MATCH(tbl_ftz[[#Headers],[主题]],FTZ_load[#Headers],0),1,1,"FTZ_load"),TRUE)=0,"",INDIRECT(ADDRESS(ROW(FTZ_load[#Headers])+tbl_ftz[[#This Row],[Index]],MATCH(tbl_ftz[[#Headers],[主题]],FTZ_load[#Headers],0),1,1,"FTZ_load"),TRUE)),"")</f>
        <v/>
      </c>
      <c r="O75" s="22" t="str">
        <f ca="1">IFERROR(IF(INDIRECT(ADDRESS(ROW(FTZ_load[#Headers])+tbl_ftz[[#This Row],[Index]],MATCH(tbl_ftz[[#Headers],[行业]],FTZ_load[#Headers],0),1,1,"FTZ_load"),TRUE)=0,"",INDIRECT(ADDRESS(ROW(FTZ_load[#Headers])+tbl_ftz[[#This Row],[Index]],MATCH(tbl_ftz[[#Headers],[行业]],FTZ_load[#Headers],0),1,1,"FTZ_load"),TRUE)),"")</f>
        <v/>
      </c>
      <c r="P75" s="22" t="str">
        <f ca="1">IFERROR(IF(INDIRECT(ADDRESS(ROW(FTZ_load[#Headers])+tbl_ftz[[#This Row],[Index]],MATCH(tbl_ftz[[#Headers],[地区]],FTZ_load[#Headers],0),1,1,"FTZ_load"),TRUE)=0,"",INDIRECT(ADDRESS(ROW(FTZ_load[#Headers])+tbl_ftz[[#This Row],[Index]],MATCH(tbl_ftz[[#Headers],[地区]],FTZ_load[#Headers],0),1,1,"FTZ_load"),TRUE)),"")</f>
        <v/>
      </c>
      <c r="Q75" s="19" t="str">
        <f ca="1">IFERROR(IF(INDIRECT(ADDRESS(ROW(FTZ_load[#Headers])+tbl_ftz[[#This Row],[Index]],MATCH(tbl_ftz[[#Headers],[BOCOM_DEAL?]],FTZ_load[#Headers],0),1,1,"FTZ_load"),TRUE)=0,"",INDIRECT(ADDRESS(ROW(FTZ_load[#Headers])+tbl_ftz[[#This Row],[Index]],MATCH(tbl_ftz[[#Headers],[BOCOM_DEAL?]],FTZ_load[#Headers],0),1,1,"FTZ_load"),TRUE)),"")</f>
        <v/>
      </c>
    </row>
    <row r="76" spans="1:17" ht="17.45" customHeight="1" x14ac:dyDescent="0.25">
      <c r="A76" s="19">
        <f>ROW()-ROW(tbl_ftz[[#Headers],[Index]])</f>
        <v>75</v>
      </c>
      <c r="B76" s="20" t="str">
        <f ca="1">IFERROR(IF(INDIRECT(ADDRESS(ROW(FTZ_load[#Headers])+tbl_ftz[[#This Row],[Index]],MATCH(tbl_ftz[[#Headers],[定价日]],FTZ_load[#Headers],0),1,1,"FTZ_load"),TRUE)=0,"",INDIRECT(ADDRESS(ROW(FTZ_load[#Headers])+tbl_ftz[[#This Row],[Index]],MATCH(tbl_ftz[[#Headers],[定价日]],FTZ_load[#Headers],0),1,1,"FTZ_load"),TRUE)),"")</f>
        <v/>
      </c>
      <c r="C7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6" s="23" t="str">
        <f ca="1">IFERROR(IF(INDIRECT(ADDRESS(ROW(FTZ_load[#Headers])+tbl_ftz[[#This Row],[Index]],MATCH(tbl_ftz[[#Headers],[发行评级]],FTZ_load[#Headers],0),1,1,"FTZ_load"),TRUE)=0,"",INDIRECT(ADDRESS(ROW(FTZ_load[#Headers])+tbl_ftz[[#This Row],[Index]],MATCH(tbl_ftz[[#Headers],[发行评级]],FTZ_load[#Headers],0),1,1,"FTZ_load"),TRUE)),"")</f>
        <v/>
      </c>
      <c r="E76" s="23" t="str">
        <f ca="1">IFERROR(IF(INDIRECT(ADDRESS(ROW(FTZ_load[#Headers])+tbl_ftz[[#This Row],[Index]],MATCH(tbl_ftz[[#Headers],[主体评级]],FTZ_load[#Headers],0),1,1,"FTZ_load"),TRUE)=0,"",INDIRECT(ADDRESS(ROW(FTZ_load[#Headers])+tbl_ftz[[#This Row],[Index]],MATCH(tbl_ftz[[#Headers],[主体评级]],FTZ_load[#Headers],0),1,1,"FTZ_load"),TRUE)),"")</f>
        <v/>
      </c>
      <c r="F76" s="23" t="str">
        <f ca="1">IFERROR(IF(INDIRECT(ADDRESS(ROW(FTZ_load[#Headers])+tbl_ftz[[#This Row],[Index]],MATCH(tbl_ftz[[#Headers],[境内主体评级]],FTZ_load[#Headers],0),1,1,"FTZ_load"),TRUE)=0,"",INDIRECT(ADDRESS(ROW(FTZ_load[#Headers])+tbl_ftz[[#This Row],[Index]],MATCH(tbl_ftz[[#Headers],[境内主体评级]],FTZ_load[#Headers],0),1,1,"FTZ_load"),TRUE)),"")</f>
        <v/>
      </c>
      <c r="G76" s="23" t="str">
        <f ca="1">IFERROR(IF(INDIRECT(ADDRESS(ROW(FTZ_load[#Headers])+tbl_ftz[[#This Row],[Index]],MATCH(tbl_ftz[[#Headers],[货币]],FTZ_load[#Headers],0),1,1,"FTZ_load"),TRUE)=0,"",INDIRECT(ADDRESS(ROW(FTZ_load[#Headers])+tbl_ftz[[#This Row],[Index]],MATCH(tbl_ftz[[#Headers],[货币]],FTZ_load[#Headers],0),1,1,"FTZ_load"),TRUE)),"")</f>
        <v/>
      </c>
      <c r="H76" s="28" t="str">
        <f ca="1">IFERROR(IF(INDIRECT(ADDRESS(ROW(FTZ_load[#Headers])+tbl_ftz[[#This Row],[Index]],MATCH(tbl_ftz[[#Headers],[发行规模(亿)]],FTZ_load[#Headers],0),1,1,"FTZ_load"),TRUE)=0,"",INDIRECT(ADDRESS(ROW(FTZ_load[#Headers])+tbl_ftz[[#This Row],[Index]],MATCH(tbl_ftz[[#Headers],[发行规模(亿)]],FTZ_load[#Headers],0),1,1,"FTZ_load"),TRUE)),"")</f>
        <v/>
      </c>
      <c r="I76" s="23" t="str">
        <f ca="1">IFERROR(IF(INDIRECT(ADDRESS(ROW(FTZ_load[#Headers])+tbl_ftz[[#This Row],[Index]],MATCH(tbl_ftz[[#Headers],[年期]],FTZ_load[#Headers],0),1,1,"FTZ_load"),TRUE)=0,"",INDIRECT(ADDRESS(ROW(FTZ_load[#Headers])+tbl_ftz[[#This Row],[Index]],MATCH(tbl_ftz[[#Headers],[年期]],FTZ_load[#Headers],0),1,1,"FTZ_load"),TRUE)),"")</f>
        <v/>
      </c>
      <c r="J76" s="23" t="str">
        <f ca="1">IFERROR(IF(INDIRECT(ADDRESS(ROW(FTZ_load[#Headers])+tbl_ftz[[#This Row],[Index]],MATCH(tbl_ftz[[#Headers],[票息]],FTZ_load[#Headers],0),1,1,"FTZ_load"),TRUE)=0,"",INDIRECT(ADDRESS(ROW(FTZ_load[#Headers])+tbl_ftz[[#This Row],[Index]],MATCH(tbl_ftz[[#Headers],[票息]],FTZ_load[#Headers],0),1,1,"FTZ_load"),TRUE)),"")</f>
        <v/>
      </c>
      <c r="K76" s="23" t="str">
        <f ca="1">IFERROR(IF(INDIRECT(ADDRESS(ROW(FTZ_load[#Headers])+tbl_ftz[[#This Row],[Index]],MATCH(tbl_ftz[[#Headers],[IPG]],FTZ_load[#Headers],0),1,1,"FTZ_load"),TRUE)=0,"",INDIRECT(ADDRESS(ROW(FTZ_load[#Headers])+tbl_ftz[[#This Row],[Index]],MATCH(tbl_ftz[[#Headers],[IPG]],FTZ_load[#Headers],0),1,1,"FTZ_load"),TRUE)),"")</f>
        <v/>
      </c>
      <c r="L76" s="23" t="str">
        <f ca="1">IFERROR(IF(INDIRECT(ADDRESS(ROW(FTZ_load[#Headers])+tbl_ftz[[#This Row],[Index]],MATCH(tbl_ftz[[#Headers],[收窄基点]],FTZ_load[#Headers],0),1,1,"FTZ_load"),TRUE)=0,"",INDIRECT(ADDRESS(ROW(FTZ_load[#Headers])+tbl_ftz[[#This Row],[Index]],MATCH(tbl_ftz[[#Headers],[收窄基点]],FTZ_load[#Headers],0),1,1,"FTZ_load"),TRUE)),"")</f>
        <v/>
      </c>
      <c r="M76" s="22" t="str">
        <f ca="1">IFERROR(IF(INDIRECT(ADDRESS(ROW(FTZ_load[#Headers])+tbl_ftz[[#This Row],[Index]],MATCH(tbl_ftz[[#Headers],[结构]],FTZ_load[#Headers],0),1,1,"FTZ_load"),TRUE)=0,"",INDIRECT(ADDRESS(ROW(FTZ_load[#Headers])+tbl_ftz[[#This Row],[Index]],MATCH(tbl_ftz[[#Headers],[结构]],FTZ_load[#Headers],0),1,1,"FTZ_load"),TRUE)),"")</f>
        <v/>
      </c>
      <c r="N76" s="22" t="str">
        <f ca="1">IFERROR(IF(INDIRECT(ADDRESS(ROW(FTZ_load[#Headers])+tbl_ftz[[#This Row],[Index]],MATCH(tbl_ftz[[#Headers],[主题]],FTZ_load[#Headers],0),1,1,"FTZ_load"),TRUE)=0,"",INDIRECT(ADDRESS(ROW(FTZ_load[#Headers])+tbl_ftz[[#This Row],[Index]],MATCH(tbl_ftz[[#Headers],[主题]],FTZ_load[#Headers],0),1,1,"FTZ_load"),TRUE)),"")</f>
        <v/>
      </c>
      <c r="O76" s="22" t="str">
        <f ca="1">IFERROR(IF(INDIRECT(ADDRESS(ROW(FTZ_load[#Headers])+tbl_ftz[[#This Row],[Index]],MATCH(tbl_ftz[[#Headers],[行业]],FTZ_load[#Headers],0),1,1,"FTZ_load"),TRUE)=0,"",INDIRECT(ADDRESS(ROW(FTZ_load[#Headers])+tbl_ftz[[#This Row],[Index]],MATCH(tbl_ftz[[#Headers],[行业]],FTZ_load[#Headers],0),1,1,"FTZ_load"),TRUE)),"")</f>
        <v/>
      </c>
      <c r="P76" s="22" t="str">
        <f ca="1">IFERROR(IF(INDIRECT(ADDRESS(ROW(FTZ_load[#Headers])+tbl_ftz[[#This Row],[Index]],MATCH(tbl_ftz[[#Headers],[地区]],FTZ_load[#Headers],0),1,1,"FTZ_load"),TRUE)=0,"",INDIRECT(ADDRESS(ROW(FTZ_load[#Headers])+tbl_ftz[[#This Row],[Index]],MATCH(tbl_ftz[[#Headers],[地区]],FTZ_load[#Headers],0),1,1,"FTZ_load"),TRUE)),"")</f>
        <v/>
      </c>
      <c r="Q76" s="19" t="str">
        <f ca="1">IFERROR(IF(INDIRECT(ADDRESS(ROW(FTZ_load[#Headers])+tbl_ftz[[#This Row],[Index]],MATCH(tbl_ftz[[#Headers],[BOCOM_DEAL?]],FTZ_load[#Headers],0),1,1,"FTZ_load"),TRUE)=0,"",INDIRECT(ADDRESS(ROW(FTZ_load[#Headers])+tbl_ftz[[#This Row],[Index]],MATCH(tbl_ftz[[#Headers],[BOCOM_DEAL?]],FTZ_load[#Headers],0),1,1,"FTZ_load"),TRUE)),"")</f>
        <v/>
      </c>
    </row>
    <row r="77" spans="1:17" ht="17.45" customHeight="1" x14ac:dyDescent="0.25">
      <c r="A77" s="19">
        <f>ROW()-ROW(tbl_ftz[[#Headers],[Index]])</f>
        <v>76</v>
      </c>
      <c r="B77" s="20" t="str">
        <f ca="1">IFERROR(IF(INDIRECT(ADDRESS(ROW(FTZ_load[#Headers])+tbl_ftz[[#This Row],[Index]],MATCH(tbl_ftz[[#Headers],[定价日]],FTZ_load[#Headers],0),1,1,"FTZ_load"),TRUE)=0,"",INDIRECT(ADDRESS(ROW(FTZ_load[#Headers])+tbl_ftz[[#This Row],[Index]],MATCH(tbl_ftz[[#Headers],[定价日]],FTZ_load[#Headers],0),1,1,"FTZ_load"),TRUE)),"")</f>
        <v/>
      </c>
      <c r="C7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7" s="23" t="str">
        <f ca="1">IFERROR(IF(INDIRECT(ADDRESS(ROW(FTZ_load[#Headers])+tbl_ftz[[#This Row],[Index]],MATCH(tbl_ftz[[#Headers],[发行评级]],FTZ_load[#Headers],0),1,1,"FTZ_load"),TRUE)=0,"",INDIRECT(ADDRESS(ROW(FTZ_load[#Headers])+tbl_ftz[[#This Row],[Index]],MATCH(tbl_ftz[[#Headers],[发行评级]],FTZ_load[#Headers],0),1,1,"FTZ_load"),TRUE)),"")</f>
        <v/>
      </c>
      <c r="E77" s="23" t="str">
        <f ca="1">IFERROR(IF(INDIRECT(ADDRESS(ROW(FTZ_load[#Headers])+tbl_ftz[[#This Row],[Index]],MATCH(tbl_ftz[[#Headers],[主体评级]],FTZ_load[#Headers],0),1,1,"FTZ_load"),TRUE)=0,"",INDIRECT(ADDRESS(ROW(FTZ_load[#Headers])+tbl_ftz[[#This Row],[Index]],MATCH(tbl_ftz[[#Headers],[主体评级]],FTZ_load[#Headers],0),1,1,"FTZ_load"),TRUE)),"")</f>
        <v/>
      </c>
      <c r="F77" s="23" t="str">
        <f ca="1">IFERROR(IF(INDIRECT(ADDRESS(ROW(FTZ_load[#Headers])+tbl_ftz[[#This Row],[Index]],MATCH(tbl_ftz[[#Headers],[境内主体评级]],FTZ_load[#Headers],0),1,1,"FTZ_load"),TRUE)=0,"",INDIRECT(ADDRESS(ROW(FTZ_load[#Headers])+tbl_ftz[[#This Row],[Index]],MATCH(tbl_ftz[[#Headers],[境内主体评级]],FTZ_load[#Headers],0),1,1,"FTZ_load"),TRUE)),"")</f>
        <v/>
      </c>
      <c r="G77" s="23" t="str">
        <f ca="1">IFERROR(IF(INDIRECT(ADDRESS(ROW(FTZ_load[#Headers])+tbl_ftz[[#This Row],[Index]],MATCH(tbl_ftz[[#Headers],[货币]],FTZ_load[#Headers],0),1,1,"FTZ_load"),TRUE)=0,"",INDIRECT(ADDRESS(ROW(FTZ_load[#Headers])+tbl_ftz[[#This Row],[Index]],MATCH(tbl_ftz[[#Headers],[货币]],FTZ_load[#Headers],0),1,1,"FTZ_load"),TRUE)),"")</f>
        <v/>
      </c>
      <c r="H77" s="28" t="str">
        <f ca="1">IFERROR(IF(INDIRECT(ADDRESS(ROW(FTZ_load[#Headers])+tbl_ftz[[#This Row],[Index]],MATCH(tbl_ftz[[#Headers],[发行规模(亿)]],FTZ_load[#Headers],0),1,1,"FTZ_load"),TRUE)=0,"",INDIRECT(ADDRESS(ROW(FTZ_load[#Headers])+tbl_ftz[[#This Row],[Index]],MATCH(tbl_ftz[[#Headers],[发行规模(亿)]],FTZ_load[#Headers],0),1,1,"FTZ_load"),TRUE)),"")</f>
        <v/>
      </c>
      <c r="I77" s="23" t="str">
        <f ca="1">IFERROR(IF(INDIRECT(ADDRESS(ROW(FTZ_load[#Headers])+tbl_ftz[[#This Row],[Index]],MATCH(tbl_ftz[[#Headers],[年期]],FTZ_load[#Headers],0),1,1,"FTZ_load"),TRUE)=0,"",INDIRECT(ADDRESS(ROW(FTZ_load[#Headers])+tbl_ftz[[#This Row],[Index]],MATCH(tbl_ftz[[#Headers],[年期]],FTZ_load[#Headers],0),1,1,"FTZ_load"),TRUE)),"")</f>
        <v/>
      </c>
      <c r="J77" s="23" t="str">
        <f ca="1">IFERROR(IF(INDIRECT(ADDRESS(ROW(FTZ_load[#Headers])+tbl_ftz[[#This Row],[Index]],MATCH(tbl_ftz[[#Headers],[票息]],FTZ_load[#Headers],0),1,1,"FTZ_load"),TRUE)=0,"",INDIRECT(ADDRESS(ROW(FTZ_load[#Headers])+tbl_ftz[[#This Row],[Index]],MATCH(tbl_ftz[[#Headers],[票息]],FTZ_load[#Headers],0),1,1,"FTZ_load"),TRUE)),"")</f>
        <v/>
      </c>
      <c r="K77" s="23" t="str">
        <f ca="1">IFERROR(IF(INDIRECT(ADDRESS(ROW(FTZ_load[#Headers])+tbl_ftz[[#This Row],[Index]],MATCH(tbl_ftz[[#Headers],[IPG]],FTZ_load[#Headers],0),1,1,"FTZ_load"),TRUE)=0,"",INDIRECT(ADDRESS(ROW(FTZ_load[#Headers])+tbl_ftz[[#This Row],[Index]],MATCH(tbl_ftz[[#Headers],[IPG]],FTZ_load[#Headers],0),1,1,"FTZ_load"),TRUE)),"")</f>
        <v/>
      </c>
      <c r="L77" s="23" t="str">
        <f ca="1">IFERROR(IF(INDIRECT(ADDRESS(ROW(FTZ_load[#Headers])+tbl_ftz[[#This Row],[Index]],MATCH(tbl_ftz[[#Headers],[收窄基点]],FTZ_load[#Headers],0),1,1,"FTZ_load"),TRUE)=0,"",INDIRECT(ADDRESS(ROW(FTZ_load[#Headers])+tbl_ftz[[#This Row],[Index]],MATCH(tbl_ftz[[#Headers],[收窄基点]],FTZ_load[#Headers],0),1,1,"FTZ_load"),TRUE)),"")</f>
        <v/>
      </c>
      <c r="M77" s="22" t="str">
        <f ca="1">IFERROR(IF(INDIRECT(ADDRESS(ROW(FTZ_load[#Headers])+tbl_ftz[[#This Row],[Index]],MATCH(tbl_ftz[[#Headers],[结构]],FTZ_load[#Headers],0),1,1,"FTZ_load"),TRUE)=0,"",INDIRECT(ADDRESS(ROW(FTZ_load[#Headers])+tbl_ftz[[#This Row],[Index]],MATCH(tbl_ftz[[#Headers],[结构]],FTZ_load[#Headers],0),1,1,"FTZ_load"),TRUE)),"")</f>
        <v/>
      </c>
      <c r="N77" s="22" t="str">
        <f ca="1">IFERROR(IF(INDIRECT(ADDRESS(ROW(FTZ_load[#Headers])+tbl_ftz[[#This Row],[Index]],MATCH(tbl_ftz[[#Headers],[主题]],FTZ_load[#Headers],0),1,1,"FTZ_load"),TRUE)=0,"",INDIRECT(ADDRESS(ROW(FTZ_load[#Headers])+tbl_ftz[[#This Row],[Index]],MATCH(tbl_ftz[[#Headers],[主题]],FTZ_load[#Headers],0),1,1,"FTZ_load"),TRUE)),"")</f>
        <v/>
      </c>
      <c r="O77" s="22" t="str">
        <f ca="1">IFERROR(IF(INDIRECT(ADDRESS(ROW(FTZ_load[#Headers])+tbl_ftz[[#This Row],[Index]],MATCH(tbl_ftz[[#Headers],[行业]],FTZ_load[#Headers],0),1,1,"FTZ_load"),TRUE)=0,"",INDIRECT(ADDRESS(ROW(FTZ_load[#Headers])+tbl_ftz[[#This Row],[Index]],MATCH(tbl_ftz[[#Headers],[行业]],FTZ_load[#Headers],0),1,1,"FTZ_load"),TRUE)),"")</f>
        <v/>
      </c>
      <c r="P77" s="22" t="str">
        <f ca="1">IFERROR(IF(INDIRECT(ADDRESS(ROW(FTZ_load[#Headers])+tbl_ftz[[#This Row],[Index]],MATCH(tbl_ftz[[#Headers],[地区]],FTZ_load[#Headers],0),1,1,"FTZ_load"),TRUE)=0,"",INDIRECT(ADDRESS(ROW(FTZ_load[#Headers])+tbl_ftz[[#This Row],[Index]],MATCH(tbl_ftz[[#Headers],[地区]],FTZ_load[#Headers],0),1,1,"FTZ_load"),TRUE)),"")</f>
        <v/>
      </c>
      <c r="Q77" s="19" t="str">
        <f ca="1">IFERROR(IF(INDIRECT(ADDRESS(ROW(FTZ_load[#Headers])+tbl_ftz[[#This Row],[Index]],MATCH(tbl_ftz[[#Headers],[BOCOM_DEAL?]],FTZ_load[#Headers],0),1,1,"FTZ_load"),TRUE)=0,"",INDIRECT(ADDRESS(ROW(FTZ_load[#Headers])+tbl_ftz[[#This Row],[Index]],MATCH(tbl_ftz[[#Headers],[BOCOM_DEAL?]],FTZ_load[#Headers],0),1,1,"FTZ_load"),TRUE)),"")</f>
        <v/>
      </c>
    </row>
    <row r="78" spans="1:17" ht="17.45" customHeight="1" x14ac:dyDescent="0.25">
      <c r="A78" s="19">
        <f>ROW()-ROW(tbl_ftz[[#Headers],[Index]])</f>
        <v>77</v>
      </c>
      <c r="B78" s="20" t="str">
        <f ca="1">IFERROR(IF(INDIRECT(ADDRESS(ROW(FTZ_load[#Headers])+tbl_ftz[[#This Row],[Index]],MATCH(tbl_ftz[[#Headers],[定价日]],FTZ_load[#Headers],0),1,1,"FTZ_load"),TRUE)=0,"",INDIRECT(ADDRESS(ROW(FTZ_load[#Headers])+tbl_ftz[[#This Row],[Index]],MATCH(tbl_ftz[[#Headers],[定价日]],FTZ_load[#Headers],0),1,1,"FTZ_load"),TRUE)),"")</f>
        <v/>
      </c>
      <c r="C7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8" s="23" t="str">
        <f ca="1">IFERROR(IF(INDIRECT(ADDRESS(ROW(FTZ_load[#Headers])+tbl_ftz[[#This Row],[Index]],MATCH(tbl_ftz[[#Headers],[发行评级]],FTZ_load[#Headers],0),1,1,"FTZ_load"),TRUE)=0,"",INDIRECT(ADDRESS(ROW(FTZ_load[#Headers])+tbl_ftz[[#This Row],[Index]],MATCH(tbl_ftz[[#Headers],[发行评级]],FTZ_load[#Headers],0),1,1,"FTZ_load"),TRUE)),"")</f>
        <v/>
      </c>
      <c r="E78" s="23" t="str">
        <f ca="1">IFERROR(IF(INDIRECT(ADDRESS(ROW(FTZ_load[#Headers])+tbl_ftz[[#This Row],[Index]],MATCH(tbl_ftz[[#Headers],[主体评级]],FTZ_load[#Headers],0),1,1,"FTZ_load"),TRUE)=0,"",INDIRECT(ADDRESS(ROW(FTZ_load[#Headers])+tbl_ftz[[#This Row],[Index]],MATCH(tbl_ftz[[#Headers],[主体评级]],FTZ_load[#Headers],0),1,1,"FTZ_load"),TRUE)),"")</f>
        <v/>
      </c>
      <c r="F78" s="23" t="str">
        <f ca="1">IFERROR(IF(INDIRECT(ADDRESS(ROW(FTZ_load[#Headers])+tbl_ftz[[#This Row],[Index]],MATCH(tbl_ftz[[#Headers],[境内主体评级]],FTZ_load[#Headers],0),1,1,"FTZ_load"),TRUE)=0,"",INDIRECT(ADDRESS(ROW(FTZ_load[#Headers])+tbl_ftz[[#This Row],[Index]],MATCH(tbl_ftz[[#Headers],[境内主体评级]],FTZ_load[#Headers],0),1,1,"FTZ_load"),TRUE)),"")</f>
        <v/>
      </c>
      <c r="G78" s="23" t="str">
        <f ca="1">IFERROR(IF(INDIRECT(ADDRESS(ROW(FTZ_load[#Headers])+tbl_ftz[[#This Row],[Index]],MATCH(tbl_ftz[[#Headers],[货币]],FTZ_load[#Headers],0),1,1,"FTZ_load"),TRUE)=0,"",INDIRECT(ADDRESS(ROW(FTZ_load[#Headers])+tbl_ftz[[#This Row],[Index]],MATCH(tbl_ftz[[#Headers],[货币]],FTZ_load[#Headers],0),1,1,"FTZ_load"),TRUE)),"")</f>
        <v/>
      </c>
      <c r="H78" s="28" t="str">
        <f ca="1">IFERROR(IF(INDIRECT(ADDRESS(ROW(FTZ_load[#Headers])+tbl_ftz[[#This Row],[Index]],MATCH(tbl_ftz[[#Headers],[发行规模(亿)]],FTZ_load[#Headers],0),1,1,"FTZ_load"),TRUE)=0,"",INDIRECT(ADDRESS(ROW(FTZ_load[#Headers])+tbl_ftz[[#This Row],[Index]],MATCH(tbl_ftz[[#Headers],[发行规模(亿)]],FTZ_load[#Headers],0),1,1,"FTZ_load"),TRUE)),"")</f>
        <v/>
      </c>
      <c r="I78" s="23" t="str">
        <f ca="1">IFERROR(IF(INDIRECT(ADDRESS(ROW(FTZ_load[#Headers])+tbl_ftz[[#This Row],[Index]],MATCH(tbl_ftz[[#Headers],[年期]],FTZ_load[#Headers],0),1,1,"FTZ_load"),TRUE)=0,"",INDIRECT(ADDRESS(ROW(FTZ_load[#Headers])+tbl_ftz[[#This Row],[Index]],MATCH(tbl_ftz[[#Headers],[年期]],FTZ_load[#Headers],0),1,1,"FTZ_load"),TRUE)),"")</f>
        <v/>
      </c>
      <c r="J78" s="23" t="str">
        <f ca="1">IFERROR(IF(INDIRECT(ADDRESS(ROW(FTZ_load[#Headers])+tbl_ftz[[#This Row],[Index]],MATCH(tbl_ftz[[#Headers],[票息]],FTZ_load[#Headers],0),1,1,"FTZ_load"),TRUE)=0,"",INDIRECT(ADDRESS(ROW(FTZ_load[#Headers])+tbl_ftz[[#This Row],[Index]],MATCH(tbl_ftz[[#Headers],[票息]],FTZ_load[#Headers],0),1,1,"FTZ_load"),TRUE)),"")</f>
        <v/>
      </c>
      <c r="K78" s="23" t="str">
        <f ca="1">IFERROR(IF(INDIRECT(ADDRESS(ROW(FTZ_load[#Headers])+tbl_ftz[[#This Row],[Index]],MATCH(tbl_ftz[[#Headers],[IPG]],FTZ_load[#Headers],0),1,1,"FTZ_load"),TRUE)=0,"",INDIRECT(ADDRESS(ROW(FTZ_load[#Headers])+tbl_ftz[[#This Row],[Index]],MATCH(tbl_ftz[[#Headers],[IPG]],FTZ_load[#Headers],0),1,1,"FTZ_load"),TRUE)),"")</f>
        <v/>
      </c>
      <c r="L78" s="23" t="str">
        <f ca="1">IFERROR(IF(INDIRECT(ADDRESS(ROW(FTZ_load[#Headers])+tbl_ftz[[#This Row],[Index]],MATCH(tbl_ftz[[#Headers],[收窄基点]],FTZ_load[#Headers],0),1,1,"FTZ_load"),TRUE)=0,"",INDIRECT(ADDRESS(ROW(FTZ_load[#Headers])+tbl_ftz[[#This Row],[Index]],MATCH(tbl_ftz[[#Headers],[收窄基点]],FTZ_load[#Headers],0),1,1,"FTZ_load"),TRUE)),"")</f>
        <v/>
      </c>
      <c r="M78" s="22" t="str">
        <f ca="1">IFERROR(IF(INDIRECT(ADDRESS(ROW(FTZ_load[#Headers])+tbl_ftz[[#This Row],[Index]],MATCH(tbl_ftz[[#Headers],[结构]],FTZ_load[#Headers],0),1,1,"FTZ_load"),TRUE)=0,"",INDIRECT(ADDRESS(ROW(FTZ_load[#Headers])+tbl_ftz[[#This Row],[Index]],MATCH(tbl_ftz[[#Headers],[结构]],FTZ_load[#Headers],0),1,1,"FTZ_load"),TRUE)),"")</f>
        <v/>
      </c>
      <c r="N78" s="22" t="str">
        <f ca="1">IFERROR(IF(INDIRECT(ADDRESS(ROW(FTZ_load[#Headers])+tbl_ftz[[#This Row],[Index]],MATCH(tbl_ftz[[#Headers],[主题]],FTZ_load[#Headers],0),1,1,"FTZ_load"),TRUE)=0,"",INDIRECT(ADDRESS(ROW(FTZ_load[#Headers])+tbl_ftz[[#This Row],[Index]],MATCH(tbl_ftz[[#Headers],[主题]],FTZ_load[#Headers],0),1,1,"FTZ_load"),TRUE)),"")</f>
        <v/>
      </c>
      <c r="O78" s="22" t="str">
        <f ca="1">IFERROR(IF(INDIRECT(ADDRESS(ROW(FTZ_load[#Headers])+tbl_ftz[[#This Row],[Index]],MATCH(tbl_ftz[[#Headers],[行业]],FTZ_load[#Headers],0),1,1,"FTZ_load"),TRUE)=0,"",INDIRECT(ADDRESS(ROW(FTZ_load[#Headers])+tbl_ftz[[#This Row],[Index]],MATCH(tbl_ftz[[#Headers],[行业]],FTZ_load[#Headers],0),1,1,"FTZ_load"),TRUE)),"")</f>
        <v/>
      </c>
      <c r="P78" s="22" t="str">
        <f ca="1">IFERROR(IF(INDIRECT(ADDRESS(ROW(FTZ_load[#Headers])+tbl_ftz[[#This Row],[Index]],MATCH(tbl_ftz[[#Headers],[地区]],FTZ_load[#Headers],0),1,1,"FTZ_load"),TRUE)=0,"",INDIRECT(ADDRESS(ROW(FTZ_load[#Headers])+tbl_ftz[[#This Row],[Index]],MATCH(tbl_ftz[[#Headers],[地区]],FTZ_load[#Headers],0),1,1,"FTZ_load"),TRUE)),"")</f>
        <v/>
      </c>
      <c r="Q78" s="19" t="str">
        <f ca="1">IFERROR(IF(INDIRECT(ADDRESS(ROW(FTZ_load[#Headers])+tbl_ftz[[#This Row],[Index]],MATCH(tbl_ftz[[#Headers],[BOCOM_DEAL?]],FTZ_load[#Headers],0),1,1,"FTZ_load"),TRUE)=0,"",INDIRECT(ADDRESS(ROW(FTZ_load[#Headers])+tbl_ftz[[#This Row],[Index]],MATCH(tbl_ftz[[#Headers],[BOCOM_DEAL?]],FTZ_load[#Headers],0),1,1,"FTZ_load"),TRUE)),"")</f>
        <v/>
      </c>
    </row>
    <row r="79" spans="1:17" ht="17.45" customHeight="1" x14ac:dyDescent="0.25">
      <c r="A79" s="19">
        <f>ROW()-ROW(tbl_ftz[[#Headers],[Index]])</f>
        <v>78</v>
      </c>
      <c r="B79" s="20" t="str">
        <f ca="1">IFERROR(IF(INDIRECT(ADDRESS(ROW(FTZ_load[#Headers])+tbl_ftz[[#This Row],[Index]],MATCH(tbl_ftz[[#Headers],[定价日]],FTZ_load[#Headers],0),1,1,"FTZ_load"),TRUE)=0,"",INDIRECT(ADDRESS(ROW(FTZ_load[#Headers])+tbl_ftz[[#This Row],[Index]],MATCH(tbl_ftz[[#Headers],[定价日]],FTZ_load[#Headers],0),1,1,"FTZ_load"),TRUE)),"")</f>
        <v/>
      </c>
      <c r="C7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79" s="23" t="str">
        <f ca="1">IFERROR(IF(INDIRECT(ADDRESS(ROW(FTZ_load[#Headers])+tbl_ftz[[#This Row],[Index]],MATCH(tbl_ftz[[#Headers],[发行评级]],FTZ_load[#Headers],0),1,1,"FTZ_load"),TRUE)=0,"",INDIRECT(ADDRESS(ROW(FTZ_load[#Headers])+tbl_ftz[[#This Row],[Index]],MATCH(tbl_ftz[[#Headers],[发行评级]],FTZ_load[#Headers],0),1,1,"FTZ_load"),TRUE)),"")</f>
        <v/>
      </c>
      <c r="E79" s="23" t="str">
        <f ca="1">IFERROR(IF(INDIRECT(ADDRESS(ROW(FTZ_load[#Headers])+tbl_ftz[[#This Row],[Index]],MATCH(tbl_ftz[[#Headers],[主体评级]],FTZ_load[#Headers],0),1,1,"FTZ_load"),TRUE)=0,"",INDIRECT(ADDRESS(ROW(FTZ_load[#Headers])+tbl_ftz[[#This Row],[Index]],MATCH(tbl_ftz[[#Headers],[主体评级]],FTZ_load[#Headers],0),1,1,"FTZ_load"),TRUE)),"")</f>
        <v/>
      </c>
      <c r="F79" s="23" t="str">
        <f ca="1">IFERROR(IF(INDIRECT(ADDRESS(ROW(FTZ_load[#Headers])+tbl_ftz[[#This Row],[Index]],MATCH(tbl_ftz[[#Headers],[境内主体评级]],FTZ_load[#Headers],0),1,1,"FTZ_load"),TRUE)=0,"",INDIRECT(ADDRESS(ROW(FTZ_load[#Headers])+tbl_ftz[[#This Row],[Index]],MATCH(tbl_ftz[[#Headers],[境内主体评级]],FTZ_load[#Headers],0),1,1,"FTZ_load"),TRUE)),"")</f>
        <v/>
      </c>
      <c r="G79" s="23" t="str">
        <f ca="1">IFERROR(IF(INDIRECT(ADDRESS(ROW(FTZ_load[#Headers])+tbl_ftz[[#This Row],[Index]],MATCH(tbl_ftz[[#Headers],[货币]],FTZ_load[#Headers],0),1,1,"FTZ_load"),TRUE)=0,"",INDIRECT(ADDRESS(ROW(FTZ_load[#Headers])+tbl_ftz[[#This Row],[Index]],MATCH(tbl_ftz[[#Headers],[货币]],FTZ_load[#Headers],0),1,1,"FTZ_load"),TRUE)),"")</f>
        <v/>
      </c>
      <c r="H79" s="28" t="str">
        <f ca="1">IFERROR(IF(INDIRECT(ADDRESS(ROW(FTZ_load[#Headers])+tbl_ftz[[#This Row],[Index]],MATCH(tbl_ftz[[#Headers],[发行规模(亿)]],FTZ_load[#Headers],0),1,1,"FTZ_load"),TRUE)=0,"",INDIRECT(ADDRESS(ROW(FTZ_load[#Headers])+tbl_ftz[[#This Row],[Index]],MATCH(tbl_ftz[[#Headers],[发行规模(亿)]],FTZ_load[#Headers],0),1,1,"FTZ_load"),TRUE)),"")</f>
        <v/>
      </c>
      <c r="I79" s="23" t="str">
        <f ca="1">IFERROR(IF(INDIRECT(ADDRESS(ROW(FTZ_load[#Headers])+tbl_ftz[[#This Row],[Index]],MATCH(tbl_ftz[[#Headers],[年期]],FTZ_load[#Headers],0),1,1,"FTZ_load"),TRUE)=0,"",INDIRECT(ADDRESS(ROW(FTZ_load[#Headers])+tbl_ftz[[#This Row],[Index]],MATCH(tbl_ftz[[#Headers],[年期]],FTZ_load[#Headers],0),1,1,"FTZ_load"),TRUE)),"")</f>
        <v/>
      </c>
      <c r="J79" s="23" t="str">
        <f ca="1">IFERROR(IF(INDIRECT(ADDRESS(ROW(FTZ_load[#Headers])+tbl_ftz[[#This Row],[Index]],MATCH(tbl_ftz[[#Headers],[票息]],FTZ_load[#Headers],0),1,1,"FTZ_load"),TRUE)=0,"",INDIRECT(ADDRESS(ROW(FTZ_load[#Headers])+tbl_ftz[[#This Row],[Index]],MATCH(tbl_ftz[[#Headers],[票息]],FTZ_load[#Headers],0),1,1,"FTZ_load"),TRUE)),"")</f>
        <v/>
      </c>
      <c r="K79" s="23" t="str">
        <f ca="1">IFERROR(IF(INDIRECT(ADDRESS(ROW(FTZ_load[#Headers])+tbl_ftz[[#This Row],[Index]],MATCH(tbl_ftz[[#Headers],[IPG]],FTZ_load[#Headers],0),1,1,"FTZ_load"),TRUE)=0,"",INDIRECT(ADDRESS(ROW(FTZ_load[#Headers])+tbl_ftz[[#This Row],[Index]],MATCH(tbl_ftz[[#Headers],[IPG]],FTZ_load[#Headers],0),1,1,"FTZ_load"),TRUE)),"")</f>
        <v/>
      </c>
      <c r="L79" s="23" t="str">
        <f ca="1">IFERROR(IF(INDIRECT(ADDRESS(ROW(FTZ_load[#Headers])+tbl_ftz[[#This Row],[Index]],MATCH(tbl_ftz[[#Headers],[收窄基点]],FTZ_load[#Headers],0),1,1,"FTZ_load"),TRUE)=0,"",INDIRECT(ADDRESS(ROW(FTZ_load[#Headers])+tbl_ftz[[#This Row],[Index]],MATCH(tbl_ftz[[#Headers],[收窄基点]],FTZ_load[#Headers],0),1,1,"FTZ_load"),TRUE)),"")</f>
        <v/>
      </c>
      <c r="M79" s="22" t="str">
        <f ca="1">IFERROR(IF(INDIRECT(ADDRESS(ROW(FTZ_load[#Headers])+tbl_ftz[[#This Row],[Index]],MATCH(tbl_ftz[[#Headers],[结构]],FTZ_load[#Headers],0),1,1,"FTZ_load"),TRUE)=0,"",INDIRECT(ADDRESS(ROW(FTZ_load[#Headers])+tbl_ftz[[#This Row],[Index]],MATCH(tbl_ftz[[#Headers],[结构]],FTZ_load[#Headers],0),1,1,"FTZ_load"),TRUE)),"")</f>
        <v/>
      </c>
      <c r="N79" s="22" t="str">
        <f ca="1">IFERROR(IF(INDIRECT(ADDRESS(ROW(FTZ_load[#Headers])+tbl_ftz[[#This Row],[Index]],MATCH(tbl_ftz[[#Headers],[主题]],FTZ_load[#Headers],0),1,1,"FTZ_load"),TRUE)=0,"",INDIRECT(ADDRESS(ROW(FTZ_load[#Headers])+tbl_ftz[[#This Row],[Index]],MATCH(tbl_ftz[[#Headers],[主题]],FTZ_load[#Headers],0),1,1,"FTZ_load"),TRUE)),"")</f>
        <v/>
      </c>
      <c r="O79" s="22" t="str">
        <f ca="1">IFERROR(IF(INDIRECT(ADDRESS(ROW(FTZ_load[#Headers])+tbl_ftz[[#This Row],[Index]],MATCH(tbl_ftz[[#Headers],[行业]],FTZ_load[#Headers],0),1,1,"FTZ_load"),TRUE)=0,"",INDIRECT(ADDRESS(ROW(FTZ_load[#Headers])+tbl_ftz[[#This Row],[Index]],MATCH(tbl_ftz[[#Headers],[行业]],FTZ_load[#Headers],0),1,1,"FTZ_load"),TRUE)),"")</f>
        <v/>
      </c>
      <c r="P79" s="22" t="str">
        <f ca="1">IFERROR(IF(INDIRECT(ADDRESS(ROW(FTZ_load[#Headers])+tbl_ftz[[#This Row],[Index]],MATCH(tbl_ftz[[#Headers],[地区]],FTZ_load[#Headers],0),1,1,"FTZ_load"),TRUE)=0,"",INDIRECT(ADDRESS(ROW(FTZ_load[#Headers])+tbl_ftz[[#This Row],[Index]],MATCH(tbl_ftz[[#Headers],[地区]],FTZ_load[#Headers],0),1,1,"FTZ_load"),TRUE)),"")</f>
        <v/>
      </c>
      <c r="Q79" s="19" t="str">
        <f ca="1">IFERROR(IF(INDIRECT(ADDRESS(ROW(FTZ_load[#Headers])+tbl_ftz[[#This Row],[Index]],MATCH(tbl_ftz[[#Headers],[BOCOM_DEAL?]],FTZ_load[#Headers],0),1,1,"FTZ_load"),TRUE)=0,"",INDIRECT(ADDRESS(ROW(FTZ_load[#Headers])+tbl_ftz[[#This Row],[Index]],MATCH(tbl_ftz[[#Headers],[BOCOM_DEAL?]],FTZ_load[#Headers],0),1,1,"FTZ_load"),TRUE)),"")</f>
        <v/>
      </c>
    </row>
    <row r="80" spans="1:17" ht="17.45" customHeight="1" x14ac:dyDescent="0.25">
      <c r="A80" s="19">
        <f>ROW()-ROW(tbl_ftz[[#Headers],[Index]])</f>
        <v>79</v>
      </c>
      <c r="B80" s="20" t="str">
        <f ca="1">IFERROR(IF(INDIRECT(ADDRESS(ROW(FTZ_load[#Headers])+tbl_ftz[[#This Row],[Index]],MATCH(tbl_ftz[[#Headers],[定价日]],FTZ_load[#Headers],0),1,1,"FTZ_load"),TRUE)=0,"",INDIRECT(ADDRESS(ROW(FTZ_load[#Headers])+tbl_ftz[[#This Row],[Index]],MATCH(tbl_ftz[[#Headers],[定价日]],FTZ_load[#Headers],0),1,1,"FTZ_load"),TRUE)),"")</f>
        <v/>
      </c>
      <c r="C8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0" s="23" t="str">
        <f ca="1">IFERROR(IF(INDIRECT(ADDRESS(ROW(FTZ_load[#Headers])+tbl_ftz[[#This Row],[Index]],MATCH(tbl_ftz[[#Headers],[发行评级]],FTZ_load[#Headers],0),1,1,"FTZ_load"),TRUE)=0,"",INDIRECT(ADDRESS(ROW(FTZ_load[#Headers])+tbl_ftz[[#This Row],[Index]],MATCH(tbl_ftz[[#Headers],[发行评级]],FTZ_load[#Headers],0),1,1,"FTZ_load"),TRUE)),"")</f>
        <v/>
      </c>
      <c r="E80" s="23" t="str">
        <f ca="1">IFERROR(IF(INDIRECT(ADDRESS(ROW(FTZ_load[#Headers])+tbl_ftz[[#This Row],[Index]],MATCH(tbl_ftz[[#Headers],[主体评级]],FTZ_load[#Headers],0),1,1,"FTZ_load"),TRUE)=0,"",INDIRECT(ADDRESS(ROW(FTZ_load[#Headers])+tbl_ftz[[#This Row],[Index]],MATCH(tbl_ftz[[#Headers],[主体评级]],FTZ_load[#Headers],0),1,1,"FTZ_load"),TRUE)),"")</f>
        <v/>
      </c>
      <c r="F80" s="23" t="str">
        <f ca="1">IFERROR(IF(INDIRECT(ADDRESS(ROW(FTZ_load[#Headers])+tbl_ftz[[#This Row],[Index]],MATCH(tbl_ftz[[#Headers],[境内主体评级]],FTZ_load[#Headers],0),1,1,"FTZ_load"),TRUE)=0,"",INDIRECT(ADDRESS(ROW(FTZ_load[#Headers])+tbl_ftz[[#This Row],[Index]],MATCH(tbl_ftz[[#Headers],[境内主体评级]],FTZ_load[#Headers],0),1,1,"FTZ_load"),TRUE)),"")</f>
        <v/>
      </c>
      <c r="G80" s="23" t="str">
        <f ca="1">IFERROR(IF(INDIRECT(ADDRESS(ROW(FTZ_load[#Headers])+tbl_ftz[[#This Row],[Index]],MATCH(tbl_ftz[[#Headers],[货币]],FTZ_load[#Headers],0),1,1,"FTZ_load"),TRUE)=0,"",INDIRECT(ADDRESS(ROW(FTZ_load[#Headers])+tbl_ftz[[#This Row],[Index]],MATCH(tbl_ftz[[#Headers],[货币]],FTZ_load[#Headers],0),1,1,"FTZ_load"),TRUE)),"")</f>
        <v/>
      </c>
      <c r="H80" s="28" t="str">
        <f ca="1">IFERROR(IF(INDIRECT(ADDRESS(ROW(FTZ_load[#Headers])+tbl_ftz[[#This Row],[Index]],MATCH(tbl_ftz[[#Headers],[发行规模(亿)]],FTZ_load[#Headers],0),1,1,"FTZ_load"),TRUE)=0,"",INDIRECT(ADDRESS(ROW(FTZ_load[#Headers])+tbl_ftz[[#This Row],[Index]],MATCH(tbl_ftz[[#Headers],[发行规模(亿)]],FTZ_load[#Headers],0),1,1,"FTZ_load"),TRUE)),"")</f>
        <v/>
      </c>
      <c r="I80" s="23" t="str">
        <f ca="1">IFERROR(IF(INDIRECT(ADDRESS(ROW(FTZ_load[#Headers])+tbl_ftz[[#This Row],[Index]],MATCH(tbl_ftz[[#Headers],[年期]],FTZ_load[#Headers],0),1,1,"FTZ_load"),TRUE)=0,"",INDIRECT(ADDRESS(ROW(FTZ_load[#Headers])+tbl_ftz[[#This Row],[Index]],MATCH(tbl_ftz[[#Headers],[年期]],FTZ_load[#Headers],0),1,1,"FTZ_load"),TRUE)),"")</f>
        <v/>
      </c>
      <c r="J80" s="23" t="str">
        <f ca="1">IFERROR(IF(INDIRECT(ADDRESS(ROW(FTZ_load[#Headers])+tbl_ftz[[#This Row],[Index]],MATCH(tbl_ftz[[#Headers],[票息]],FTZ_load[#Headers],0),1,1,"FTZ_load"),TRUE)=0,"",INDIRECT(ADDRESS(ROW(FTZ_load[#Headers])+tbl_ftz[[#This Row],[Index]],MATCH(tbl_ftz[[#Headers],[票息]],FTZ_load[#Headers],0),1,1,"FTZ_load"),TRUE)),"")</f>
        <v/>
      </c>
      <c r="K80" s="23" t="str">
        <f ca="1">IFERROR(IF(INDIRECT(ADDRESS(ROW(FTZ_load[#Headers])+tbl_ftz[[#This Row],[Index]],MATCH(tbl_ftz[[#Headers],[IPG]],FTZ_load[#Headers],0),1,1,"FTZ_load"),TRUE)=0,"",INDIRECT(ADDRESS(ROW(FTZ_load[#Headers])+tbl_ftz[[#This Row],[Index]],MATCH(tbl_ftz[[#Headers],[IPG]],FTZ_load[#Headers],0),1,1,"FTZ_load"),TRUE)),"")</f>
        <v/>
      </c>
      <c r="L80" s="23" t="str">
        <f ca="1">IFERROR(IF(INDIRECT(ADDRESS(ROW(FTZ_load[#Headers])+tbl_ftz[[#This Row],[Index]],MATCH(tbl_ftz[[#Headers],[收窄基点]],FTZ_load[#Headers],0),1,1,"FTZ_load"),TRUE)=0,"",INDIRECT(ADDRESS(ROW(FTZ_load[#Headers])+tbl_ftz[[#This Row],[Index]],MATCH(tbl_ftz[[#Headers],[收窄基点]],FTZ_load[#Headers],0),1,1,"FTZ_load"),TRUE)),"")</f>
        <v/>
      </c>
      <c r="M80" s="22" t="str">
        <f ca="1">IFERROR(IF(INDIRECT(ADDRESS(ROW(FTZ_load[#Headers])+tbl_ftz[[#This Row],[Index]],MATCH(tbl_ftz[[#Headers],[结构]],FTZ_load[#Headers],0),1,1,"FTZ_load"),TRUE)=0,"",INDIRECT(ADDRESS(ROW(FTZ_load[#Headers])+tbl_ftz[[#This Row],[Index]],MATCH(tbl_ftz[[#Headers],[结构]],FTZ_load[#Headers],0),1,1,"FTZ_load"),TRUE)),"")</f>
        <v/>
      </c>
      <c r="N80" s="22" t="str">
        <f ca="1">IFERROR(IF(INDIRECT(ADDRESS(ROW(FTZ_load[#Headers])+tbl_ftz[[#This Row],[Index]],MATCH(tbl_ftz[[#Headers],[主题]],FTZ_load[#Headers],0),1,1,"FTZ_load"),TRUE)=0,"",INDIRECT(ADDRESS(ROW(FTZ_load[#Headers])+tbl_ftz[[#This Row],[Index]],MATCH(tbl_ftz[[#Headers],[主题]],FTZ_load[#Headers],0),1,1,"FTZ_load"),TRUE)),"")</f>
        <v/>
      </c>
      <c r="O80" s="22" t="str">
        <f ca="1">IFERROR(IF(INDIRECT(ADDRESS(ROW(FTZ_load[#Headers])+tbl_ftz[[#This Row],[Index]],MATCH(tbl_ftz[[#Headers],[行业]],FTZ_load[#Headers],0),1,1,"FTZ_load"),TRUE)=0,"",INDIRECT(ADDRESS(ROW(FTZ_load[#Headers])+tbl_ftz[[#This Row],[Index]],MATCH(tbl_ftz[[#Headers],[行业]],FTZ_load[#Headers],0),1,1,"FTZ_load"),TRUE)),"")</f>
        <v/>
      </c>
      <c r="P80" s="22" t="str">
        <f ca="1">IFERROR(IF(INDIRECT(ADDRESS(ROW(FTZ_load[#Headers])+tbl_ftz[[#This Row],[Index]],MATCH(tbl_ftz[[#Headers],[地区]],FTZ_load[#Headers],0),1,1,"FTZ_load"),TRUE)=0,"",INDIRECT(ADDRESS(ROW(FTZ_load[#Headers])+tbl_ftz[[#This Row],[Index]],MATCH(tbl_ftz[[#Headers],[地区]],FTZ_load[#Headers],0),1,1,"FTZ_load"),TRUE)),"")</f>
        <v/>
      </c>
      <c r="Q80" s="19" t="str">
        <f ca="1">IFERROR(IF(INDIRECT(ADDRESS(ROW(FTZ_load[#Headers])+tbl_ftz[[#This Row],[Index]],MATCH(tbl_ftz[[#Headers],[BOCOM_DEAL?]],FTZ_load[#Headers],0),1,1,"FTZ_load"),TRUE)=0,"",INDIRECT(ADDRESS(ROW(FTZ_load[#Headers])+tbl_ftz[[#This Row],[Index]],MATCH(tbl_ftz[[#Headers],[BOCOM_DEAL?]],FTZ_load[#Headers],0),1,1,"FTZ_load"),TRUE)),"")</f>
        <v/>
      </c>
    </row>
    <row r="81" spans="1:17" ht="17.45" customHeight="1" x14ac:dyDescent="0.25">
      <c r="A81" s="19">
        <f>ROW()-ROW(tbl_ftz[[#Headers],[Index]])</f>
        <v>80</v>
      </c>
      <c r="B81" s="20" t="str">
        <f ca="1">IFERROR(IF(INDIRECT(ADDRESS(ROW(FTZ_load[#Headers])+tbl_ftz[[#This Row],[Index]],MATCH(tbl_ftz[[#Headers],[定价日]],FTZ_load[#Headers],0),1,1,"FTZ_load"),TRUE)=0,"",INDIRECT(ADDRESS(ROW(FTZ_load[#Headers])+tbl_ftz[[#This Row],[Index]],MATCH(tbl_ftz[[#Headers],[定价日]],FTZ_load[#Headers],0),1,1,"FTZ_load"),TRUE)),"")</f>
        <v/>
      </c>
      <c r="C8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1" s="23" t="str">
        <f ca="1">IFERROR(IF(INDIRECT(ADDRESS(ROW(FTZ_load[#Headers])+tbl_ftz[[#This Row],[Index]],MATCH(tbl_ftz[[#Headers],[发行评级]],FTZ_load[#Headers],0),1,1,"FTZ_load"),TRUE)=0,"",INDIRECT(ADDRESS(ROW(FTZ_load[#Headers])+tbl_ftz[[#This Row],[Index]],MATCH(tbl_ftz[[#Headers],[发行评级]],FTZ_load[#Headers],0),1,1,"FTZ_load"),TRUE)),"")</f>
        <v/>
      </c>
      <c r="E81" s="23" t="str">
        <f ca="1">IFERROR(IF(INDIRECT(ADDRESS(ROW(FTZ_load[#Headers])+tbl_ftz[[#This Row],[Index]],MATCH(tbl_ftz[[#Headers],[主体评级]],FTZ_load[#Headers],0),1,1,"FTZ_load"),TRUE)=0,"",INDIRECT(ADDRESS(ROW(FTZ_load[#Headers])+tbl_ftz[[#This Row],[Index]],MATCH(tbl_ftz[[#Headers],[主体评级]],FTZ_load[#Headers],0),1,1,"FTZ_load"),TRUE)),"")</f>
        <v/>
      </c>
      <c r="F81" s="23" t="str">
        <f ca="1">IFERROR(IF(INDIRECT(ADDRESS(ROW(FTZ_load[#Headers])+tbl_ftz[[#This Row],[Index]],MATCH(tbl_ftz[[#Headers],[境内主体评级]],FTZ_load[#Headers],0),1,1,"FTZ_load"),TRUE)=0,"",INDIRECT(ADDRESS(ROW(FTZ_load[#Headers])+tbl_ftz[[#This Row],[Index]],MATCH(tbl_ftz[[#Headers],[境内主体评级]],FTZ_load[#Headers],0),1,1,"FTZ_load"),TRUE)),"")</f>
        <v/>
      </c>
      <c r="G81" s="23" t="str">
        <f ca="1">IFERROR(IF(INDIRECT(ADDRESS(ROW(FTZ_load[#Headers])+tbl_ftz[[#This Row],[Index]],MATCH(tbl_ftz[[#Headers],[货币]],FTZ_load[#Headers],0),1,1,"FTZ_load"),TRUE)=0,"",INDIRECT(ADDRESS(ROW(FTZ_load[#Headers])+tbl_ftz[[#This Row],[Index]],MATCH(tbl_ftz[[#Headers],[货币]],FTZ_load[#Headers],0),1,1,"FTZ_load"),TRUE)),"")</f>
        <v/>
      </c>
      <c r="H81" s="28" t="str">
        <f ca="1">IFERROR(IF(INDIRECT(ADDRESS(ROW(FTZ_load[#Headers])+tbl_ftz[[#This Row],[Index]],MATCH(tbl_ftz[[#Headers],[发行规模(亿)]],FTZ_load[#Headers],0),1,1,"FTZ_load"),TRUE)=0,"",INDIRECT(ADDRESS(ROW(FTZ_load[#Headers])+tbl_ftz[[#This Row],[Index]],MATCH(tbl_ftz[[#Headers],[发行规模(亿)]],FTZ_load[#Headers],0),1,1,"FTZ_load"),TRUE)),"")</f>
        <v/>
      </c>
      <c r="I81" s="23" t="str">
        <f ca="1">IFERROR(IF(INDIRECT(ADDRESS(ROW(FTZ_load[#Headers])+tbl_ftz[[#This Row],[Index]],MATCH(tbl_ftz[[#Headers],[年期]],FTZ_load[#Headers],0),1,1,"FTZ_load"),TRUE)=0,"",INDIRECT(ADDRESS(ROW(FTZ_load[#Headers])+tbl_ftz[[#This Row],[Index]],MATCH(tbl_ftz[[#Headers],[年期]],FTZ_load[#Headers],0),1,1,"FTZ_load"),TRUE)),"")</f>
        <v/>
      </c>
      <c r="J81" s="23" t="str">
        <f ca="1">IFERROR(IF(INDIRECT(ADDRESS(ROW(FTZ_load[#Headers])+tbl_ftz[[#This Row],[Index]],MATCH(tbl_ftz[[#Headers],[票息]],FTZ_load[#Headers],0),1,1,"FTZ_load"),TRUE)=0,"",INDIRECT(ADDRESS(ROW(FTZ_load[#Headers])+tbl_ftz[[#This Row],[Index]],MATCH(tbl_ftz[[#Headers],[票息]],FTZ_load[#Headers],0),1,1,"FTZ_load"),TRUE)),"")</f>
        <v/>
      </c>
      <c r="K81" s="23" t="str">
        <f ca="1">IFERROR(IF(INDIRECT(ADDRESS(ROW(FTZ_load[#Headers])+tbl_ftz[[#This Row],[Index]],MATCH(tbl_ftz[[#Headers],[IPG]],FTZ_load[#Headers],0),1,1,"FTZ_load"),TRUE)=0,"",INDIRECT(ADDRESS(ROW(FTZ_load[#Headers])+tbl_ftz[[#This Row],[Index]],MATCH(tbl_ftz[[#Headers],[IPG]],FTZ_load[#Headers],0),1,1,"FTZ_load"),TRUE)),"")</f>
        <v/>
      </c>
      <c r="L81" s="23" t="str">
        <f ca="1">IFERROR(IF(INDIRECT(ADDRESS(ROW(FTZ_load[#Headers])+tbl_ftz[[#This Row],[Index]],MATCH(tbl_ftz[[#Headers],[收窄基点]],FTZ_load[#Headers],0),1,1,"FTZ_load"),TRUE)=0,"",INDIRECT(ADDRESS(ROW(FTZ_load[#Headers])+tbl_ftz[[#This Row],[Index]],MATCH(tbl_ftz[[#Headers],[收窄基点]],FTZ_load[#Headers],0),1,1,"FTZ_load"),TRUE)),"")</f>
        <v/>
      </c>
      <c r="M81" s="22" t="str">
        <f ca="1">IFERROR(IF(INDIRECT(ADDRESS(ROW(FTZ_load[#Headers])+tbl_ftz[[#This Row],[Index]],MATCH(tbl_ftz[[#Headers],[结构]],FTZ_load[#Headers],0),1,1,"FTZ_load"),TRUE)=0,"",INDIRECT(ADDRESS(ROW(FTZ_load[#Headers])+tbl_ftz[[#This Row],[Index]],MATCH(tbl_ftz[[#Headers],[结构]],FTZ_load[#Headers],0),1,1,"FTZ_load"),TRUE)),"")</f>
        <v/>
      </c>
      <c r="N81" s="22" t="str">
        <f ca="1">IFERROR(IF(INDIRECT(ADDRESS(ROW(FTZ_load[#Headers])+tbl_ftz[[#This Row],[Index]],MATCH(tbl_ftz[[#Headers],[主题]],FTZ_load[#Headers],0),1,1,"FTZ_load"),TRUE)=0,"",INDIRECT(ADDRESS(ROW(FTZ_load[#Headers])+tbl_ftz[[#This Row],[Index]],MATCH(tbl_ftz[[#Headers],[主题]],FTZ_load[#Headers],0),1,1,"FTZ_load"),TRUE)),"")</f>
        <v/>
      </c>
      <c r="O81" s="22" t="str">
        <f ca="1">IFERROR(IF(INDIRECT(ADDRESS(ROW(FTZ_load[#Headers])+tbl_ftz[[#This Row],[Index]],MATCH(tbl_ftz[[#Headers],[行业]],FTZ_load[#Headers],0),1,1,"FTZ_load"),TRUE)=0,"",INDIRECT(ADDRESS(ROW(FTZ_load[#Headers])+tbl_ftz[[#This Row],[Index]],MATCH(tbl_ftz[[#Headers],[行业]],FTZ_load[#Headers],0),1,1,"FTZ_load"),TRUE)),"")</f>
        <v/>
      </c>
      <c r="P81" s="22" t="str">
        <f ca="1">IFERROR(IF(INDIRECT(ADDRESS(ROW(FTZ_load[#Headers])+tbl_ftz[[#This Row],[Index]],MATCH(tbl_ftz[[#Headers],[地区]],FTZ_load[#Headers],0),1,1,"FTZ_load"),TRUE)=0,"",INDIRECT(ADDRESS(ROW(FTZ_load[#Headers])+tbl_ftz[[#This Row],[Index]],MATCH(tbl_ftz[[#Headers],[地区]],FTZ_load[#Headers],0),1,1,"FTZ_load"),TRUE)),"")</f>
        <v/>
      </c>
      <c r="Q81" s="19" t="str">
        <f ca="1">IFERROR(IF(INDIRECT(ADDRESS(ROW(FTZ_load[#Headers])+tbl_ftz[[#This Row],[Index]],MATCH(tbl_ftz[[#Headers],[BOCOM_DEAL?]],FTZ_load[#Headers],0),1,1,"FTZ_load"),TRUE)=0,"",INDIRECT(ADDRESS(ROW(FTZ_load[#Headers])+tbl_ftz[[#This Row],[Index]],MATCH(tbl_ftz[[#Headers],[BOCOM_DEAL?]],FTZ_load[#Headers],0),1,1,"FTZ_load"),TRUE)),"")</f>
        <v/>
      </c>
    </row>
    <row r="82" spans="1:17" ht="17.45" customHeight="1" x14ac:dyDescent="0.25">
      <c r="A82" s="19">
        <f>ROW()-ROW(tbl_ftz[[#Headers],[Index]])</f>
        <v>81</v>
      </c>
      <c r="B82" s="20" t="str">
        <f ca="1">IFERROR(IF(INDIRECT(ADDRESS(ROW(FTZ_load[#Headers])+tbl_ftz[[#This Row],[Index]],MATCH(tbl_ftz[[#Headers],[定价日]],FTZ_load[#Headers],0),1,1,"FTZ_load"),TRUE)=0,"",INDIRECT(ADDRESS(ROW(FTZ_load[#Headers])+tbl_ftz[[#This Row],[Index]],MATCH(tbl_ftz[[#Headers],[定价日]],FTZ_load[#Headers],0),1,1,"FTZ_load"),TRUE)),"")</f>
        <v/>
      </c>
      <c r="C8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2" s="23" t="str">
        <f ca="1">IFERROR(IF(INDIRECT(ADDRESS(ROW(FTZ_load[#Headers])+tbl_ftz[[#This Row],[Index]],MATCH(tbl_ftz[[#Headers],[发行评级]],FTZ_load[#Headers],0),1,1,"FTZ_load"),TRUE)=0,"",INDIRECT(ADDRESS(ROW(FTZ_load[#Headers])+tbl_ftz[[#This Row],[Index]],MATCH(tbl_ftz[[#Headers],[发行评级]],FTZ_load[#Headers],0),1,1,"FTZ_load"),TRUE)),"")</f>
        <v/>
      </c>
      <c r="E82" s="23" t="str">
        <f ca="1">IFERROR(IF(INDIRECT(ADDRESS(ROW(FTZ_load[#Headers])+tbl_ftz[[#This Row],[Index]],MATCH(tbl_ftz[[#Headers],[主体评级]],FTZ_load[#Headers],0),1,1,"FTZ_load"),TRUE)=0,"",INDIRECT(ADDRESS(ROW(FTZ_load[#Headers])+tbl_ftz[[#This Row],[Index]],MATCH(tbl_ftz[[#Headers],[主体评级]],FTZ_load[#Headers],0),1,1,"FTZ_load"),TRUE)),"")</f>
        <v/>
      </c>
      <c r="F82" s="23" t="str">
        <f ca="1">IFERROR(IF(INDIRECT(ADDRESS(ROW(FTZ_load[#Headers])+tbl_ftz[[#This Row],[Index]],MATCH(tbl_ftz[[#Headers],[境内主体评级]],FTZ_load[#Headers],0),1,1,"FTZ_load"),TRUE)=0,"",INDIRECT(ADDRESS(ROW(FTZ_load[#Headers])+tbl_ftz[[#This Row],[Index]],MATCH(tbl_ftz[[#Headers],[境内主体评级]],FTZ_load[#Headers],0),1,1,"FTZ_load"),TRUE)),"")</f>
        <v/>
      </c>
      <c r="G82" s="23" t="str">
        <f ca="1">IFERROR(IF(INDIRECT(ADDRESS(ROW(FTZ_load[#Headers])+tbl_ftz[[#This Row],[Index]],MATCH(tbl_ftz[[#Headers],[货币]],FTZ_load[#Headers],0),1,1,"FTZ_load"),TRUE)=0,"",INDIRECT(ADDRESS(ROW(FTZ_load[#Headers])+tbl_ftz[[#This Row],[Index]],MATCH(tbl_ftz[[#Headers],[货币]],FTZ_load[#Headers],0),1,1,"FTZ_load"),TRUE)),"")</f>
        <v/>
      </c>
      <c r="H82" s="28" t="str">
        <f ca="1">IFERROR(IF(INDIRECT(ADDRESS(ROW(FTZ_load[#Headers])+tbl_ftz[[#This Row],[Index]],MATCH(tbl_ftz[[#Headers],[发行规模(亿)]],FTZ_load[#Headers],0),1,1,"FTZ_load"),TRUE)=0,"",INDIRECT(ADDRESS(ROW(FTZ_load[#Headers])+tbl_ftz[[#This Row],[Index]],MATCH(tbl_ftz[[#Headers],[发行规模(亿)]],FTZ_load[#Headers],0),1,1,"FTZ_load"),TRUE)),"")</f>
        <v/>
      </c>
      <c r="I82" s="23" t="str">
        <f ca="1">IFERROR(IF(INDIRECT(ADDRESS(ROW(FTZ_load[#Headers])+tbl_ftz[[#This Row],[Index]],MATCH(tbl_ftz[[#Headers],[年期]],FTZ_load[#Headers],0),1,1,"FTZ_load"),TRUE)=0,"",INDIRECT(ADDRESS(ROW(FTZ_load[#Headers])+tbl_ftz[[#This Row],[Index]],MATCH(tbl_ftz[[#Headers],[年期]],FTZ_load[#Headers],0),1,1,"FTZ_load"),TRUE)),"")</f>
        <v/>
      </c>
      <c r="J82" s="23" t="str">
        <f ca="1">IFERROR(IF(INDIRECT(ADDRESS(ROW(FTZ_load[#Headers])+tbl_ftz[[#This Row],[Index]],MATCH(tbl_ftz[[#Headers],[票息]],FTZ_load[#Headers],0),1,1,"FTZ_load"),TRUE)=0,"",INDIRECT(ADDRESS(ROW(FTZ_load[#Headers])+tbl_ftz[[#This Row],[Index]],MATCH(tbl_ftz[[#Headers],[票息]],FTZ_load[#Headers],0),1,1,"FTZ_load"),TRUE)),"")</f>
        <v/>
      </c>
      <c r="K82" s="23" t="str">
        <f ca="1">IFERROR(IF(INDIRECT(ADDRESS(ROW(FTZ_load[#Headers])+tbl_ftz[[#This Row],[Index]],MATCH(tbl_ftz[[#Headers],[IPG]],FTZ_load[#Headers],0),1,1,"FTZ_load"),TRUE)=0,"",INDIRECT(ADDRESS(ROW(FTZ_load[#Headers])+tbl_ftz[[#This Row],[Index]],MATCH(tbl_ftz[[#Headers],[IPG]],FTZ_load[#Headers],0),1,1,"FTZ_load"),TRUE)),"")</f>
        <v/>
      </c>
      <c r="L82" s="23" t="str">
        <f ca="1">IFERROR(IF(INDIRECT(ADDRESS(ROW(FTZ_load[#Headers])+tbl_ftz[[#This Row],[Index]],MATCH(tbl_ftz[[#Headers],[收窄基点]],FTZ_load[#Headers],0),1,1,"FTZ_load"),TRUE)=0,"",INDIRECT(ADDRESS(ROW(FTZ_load[#Headers])+tbl_ftz[[#This Row],[Index]],MATCH(tbl_ftz[[#Headers],[收窄基点]],FTZ_load[#Headers],0),1,1,"FTZ_load"),TRUE)),"")</f>
        <v/>
      </c>
      <c r="M82" s="22" t="str">
        <f ca="1">IFERROR(IF(INDIRECT(ADDRESS(ROW(FTZ_load[#Headers])+tbl_ftz[[#This Row],[Index]],MATCH(tbl_ftz[[#Headers],[结构]],FTZ_load[#Headers],0),1,1,"FTZ_load"),TRUE)=0,"",INDIRECT(ADDRESS(ROW(FTZ_load[#Headers])+tbl_ftz[[#This Row],[Index]],MATCH(tbl_ftz[[#Headers],[结构]],FTZ_load[#Headers],0),1,1,"FTZ_load"),TRUE)),"")</f>
        <v/>
      </c>
      <c r="N82" s="22" t="str">
        <f ca="1">IFERROR(IF(INDIRECT(ADDRESS(ROW(FTZ_load[#Headers])+tbl_ftz[[#This Row],[Index]],MATCH(tbl_ftz[[#Headers],[主题]],FTZ_load[#Headers],0),1,1,"FTZ_load"),TRUE)=0,"",INDIRECT(ADDRESS(ROW(FTZ_load[#Headers])+tbl_ftz[[#This Row],[Index]],MATCH(tbl_ftz[[#Headers],[主题]],FTZ_load[#Headers],0),1,1,"FTZ_load"),TRUE)),"")</f>
        <v/>
      </c>
      <c r="O82" s="22" t="str">
        <f ca="1">IFERROR(IF(INDIRECT(ADDRESS(ROW(FTZ_load[#Headers])+tbl_ftz[[#This Row],[Index]],MATCH(tbl_ftz[[#Headers],[行业]],FTZ_load[#Headers],0),1,1,"FTZ_load"),TRUE)=0,"",INDIRECT(ADDRESS(ROW(FTZ_load[#Headers])+tbl_ftz[[#This Row],[Index]],MATCH(tbl_ftz[[#Headers],[行业]],FTZ_load[#Headers],0),1,1,"FTZ_load"),TRUE)),"")</f>
        <v/>
      </c>
      <c r="P82" s="22" t="str">
        <f ca="1">IFERROR(IF(INDIRECT(ADDRESS(ROW(FTZ_load[#Headers])+tbl_ftz[[#This Row],[Index]],MATCH(tbl_ftz[[#Headers],[地区]],FTZ_load[#Headers],0),1,1,"FTZ_load"),TRUE)=0,"",INDIRECT(ADDRESS(ROW(FTZ_load[#Headers])+tbl_ftz[[#This Row],[Index]],MATCH(tbl_ftz[[#Headers],[地区]],FTZ_load[#Headers],0),1,1,"FTZ_load"),TRUE)),"")</f>
        <v/>
      </c>
      <c r="Q82" s="19" t="str">
        <f ca="1">IFERROR(IF(INDIRECT(ADDRESS(ROW(FTZ_load[#Headers])+tbl_ftz[[#This Row],[Index]],MATCH(tbl_ftz[[#Headers],[BOCOM_DEAL?]],FTZ_load[#Headers],0),1,1,"FTZ_load"),TRUE)=0,"",INDIRECT(ADDRESS(ROW(FTZ_load[#Headers])+tbl_ftz[[#This Row],[Index]],MATCH(tbl_ftz[[#Headers],[BOCOM_DEAL?]],FTZ_load[#Headers],0),1,1,"FTZ_load"),TRUE)),"")</f>
        <v/>
      </c>
    </row>
    <row r="83" spans="1:17" ht="17.45" customHeight="1" x14ac:dyDescent="0.25">
      <c r="A83" s="19">
        <f>ROW()-ROW(tbl_ftz[[#Headers],[Index]])</f>
        <v>82</v>
      </c>
      <c r="B83" s="20" t="str">
        <f ca="1">IFERROR(IF(INDIRECT(ADDRESS(ROW(FTZ_load[#Headers])+tbl_ftz[[#This Row],[Index]],MATCH(tbl_ftz[[#Headers],[定价日]],FTZ_load[#Headers],0),1,1,"FTZ_load"),TRUE)=0,"",INDIRECT(ADDRESS(ROW(FTZ_load[#Headers])+tbl_ftz[[#This Row],[Index]],MATCH(tbl_ftz[[#Headers],[定价日]],FTZ_load[#Headers],0),1,1,"FTZ_load"),TRUE)),"")</f>
        <v/>
      </c>
      <c r="C8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3" s="23" t="str">
        <f ca="1">IFERROR(IF(INDIRECT(ADDRESS(ROW(FTZ_load[#Headers])+tbl_ftz[[#This Row],[Index]],MATCH(tbl_ftz[[#Headers],[发行评级]],FTZ_load[#Headers],0),1,1,"FTZ_load"),TRUE)=0,"",INDIRECT(ADDRESS(ROW(FTZ_load[#Headers])+tbl_ftz[[#This Row],[Index]],MATCH(tbl_ftz[[#Headers],[发行评级]],FTZ_load[#Headers],0),1,1,"FTZ_load"),TRUE)),"")</f>
        <v/>
      </c>
      <c r="E83" s="23" t="str">
        <f ca="1">IFERROR(IF(INDIRECT(ADDRESS(ROW(FTZ_load[#Headers])+tbl_ftz[[#This Row],[Index]],MATCH(tbl_ftz[[#Headers],[主体评级]],FTZ_load[#Headers],0),1,1,"FTZ_load"),TRUE)=0,"",INDIRECT(ADDRESS(ROW(FTZ_load[#Headers])+tbl_ftz[[#This Row],[Index]],MATCH(tbl_ftz[[#Headers],[主体评级]],FTZ_load[#Headers],0),1,1,"FTZ_load"),TRUE)),"")</f>
        <v/>
      </c>
      <c r="F83" s="23" t="str">
        <f ca="1">IFERROR(IF(INDIRECT(ADDRESS(ROW(FTZ_load[#Headers])+tbl_ftz[[#This Row],[Index]],MATCH(tbl_ftz[[#Headers],[境内主体评级]],FTZ_load[#Headers],0),1,1,"FTZ_load"),TRUE)=0,"",INDIRECT(ADDRESS(ROW(FTZ_load[#Headers])+tbl_ftz[[#This Row],[Index]],MATCH(tbl_ftz[[#Headers],[境内主体评级]],FTZ_load[#Headers],0),1,1,"FTZ_load"),TRUE)),"")</f>
        <v/>
      </c>
      <c r="G83" s="23" t="str">
        <f ca="1">IFERROR(IF(INDIRECT(ADDRESS(ROW(FTZ_load[#Headers])+tbl_ftz[[#This Row],[Index]],MATCH(tbl_ftz[[#Headers],[货币]],FTZ_load[#Headers],0),1,1,"FTZ_load"),TRUE)=0,"",INDIRECT(ADDRESS(ROW(FTZ_load[#Headers])+tbl_ftz[[#This Row],[Index]],MATCH(tbl_ftz[[#Headers],[货币]],FTZ_load[#Headers],0),1,1,"FTZ_load"),TRUE)),"")</f>
        <v/>
      </c>
      <c r="H83" s="28" t="str">
        <f ca="1">IFERROR(IF(INDIRECT(ADDRESS(ROW(FTZ_load[#Headers])+tbl_ftz[[#This Row],[Index]],MATCH(tbl_ftz[[#Headers],[发行规模(亿)]],FTZ_load[#Headers],0),1,1,"FTZ_load"),TRUE)=0,"",INDIRECT(ADDRESS(ROW(FTZ_load[#Headers])+tbl_ftz[[#This Row],[Index]],MATCH(tbl_ftz[[#Headers],[发行规模(亿)]],FTZ_load[#Headers],0),1,1,"FTZ_load"),TRUE)),"")</f>
        <v/>
      </c>
      <c r="I83" s="23" t="str">
        <f ca="1">IFERROR(IF(INDIRECT(ADDRESS(ROW(FTZ_load[#Headers])+tbl_ftz[[#This Row],[Index]],MATCH(tbl_ftz[[#Headers],[年期]],FTZ_load[#Headers],0),1,1,"FTZ_load"),TRUE)=0,"",INDIRECT(ADDRESS(ROW(FTZ_load[#Headers])+tbl_ftz[[#This Row],[Index]],MATCH(tbl_ftz[[#Headers],[年期]],FTZ_load[#Headers],0),1,1,"FTZ_load"),TRUE)),"")</f>
        <v/>
      </c>
      <c r="J83" s="23" t="str">
        <f ca="1">IFERROR(IF(INDIRECT(ADDRESS(ROW(FTZ_load[#Headers])+tbl_ftz[[#This Row],[Index]],MATCH(tbl_ftz[[#Headers],[票息]],FTZ_load[#Headers],0),1,1,"FTZ_load"),TRUE)=0,"",INDIRECT(ADDRESS(ROW(FTZ_load[#Headers])+tbl_ftz[[#This Row],[Index]],MATCH(tbl_ftz[[#Headers],[票息]],FTZ_load[#Headers],0),1,1,"FTZ_load"),TRUE)),"")</f>
        <v/>
      </c>
      <c r="K83" s="23" t="str">
        <f ca="1">IFERROR(IF(INDIRECT(ADDRESS(ROW(FTZ_load[#Headers])+tbl_ftz[[#This Row],[Index]],MATCH(tbl_ftz[[#Headers],[IPG]],FTZ_load[#Headers],0),1,1,"FTZ_load"),TRUE)=0,"",INDIRECT(ADDRESS(ROW(FTZ_load[#Headers])+tbl_ftz[[#This Row],[Index]],MATCH(tbl_ftz[[#Headers],[IPG]],FTZ_load[#Headers],0),1,1,"FTZ_load"),TRUE)),"")</f>
        <v/>
      </c>
      <c r="L83" s="23" t="str">
        <f ca="1">IFERROR(IF(INDIRECT(ADDRESS(ROW(FTZ_load[#Headers])+tbl_ftz[[#This Row],[Index]],MATCH(tbl_ftz[[#Headers],[收窄基点]],FTZ_load[#Headers],0),1,1,"FTZ_load"),TRUE)=0,"",INDIRECT(ADDRESS(ROW(FTZ_load[#Headers])+tbl_ftz[[#This Row],[Index]],MATCH(tbl_ftz[[#Headers],[收窄基点]],FTZ_load[#Headers],0),1,1,"FTZ_load"),TRUE)),"")</f>
        <v/>
      </c>
      <c r="M83" s="22" t="str">
        <f ca="1">IFERROR(IF(INDIRECT(ADDRESS(ROW(FTZ_load[#Headers])+tbl_ftz[[#This Row],[Index]],MATCH(tbl_ftz[[#Headers],[结构]],FTZ_load[#Headers],0),1,1,"FTZ_load"),TRUE)=0,"",INDIRECT(ADDRESS(ROW(FTZ_load[#Headers])+tbl_ftz[[#This Row],[Index]],MATCH(tbl_ftz[[#Headers],[结构]],FTZ_load[#Headers],0),1,1,"FTZ_load"),TRUE)),"")</f>
        <v/>
      </c>
      <c r="N83" s="22" t="str">
        <f ca="1">IFERROR(IF(INDIRECT(ADDRESS(ROW(FTZ_load[#Headers])+tbl_ftz[[#This Row],[Index]],MATCH(tbl_ftz[[#Headers],[主题]],FTZ_load[#Headers],0),1,1,"FTZ_load"),TRUE)=0,"",INDIRECT(ADDRESS(ROW(FTZ_load[#Headers])+tbl_ftz[[#This Row],[Index]],MATCH(tbl_ftz[[#Headers],[主题]],FTZ_load[#Headers],0),1,1,"FTZ_load"),TRUE)),"")</f>
        <v/>
      </c>
      <c r="O83" s="22" t="str">
        <f ca="1">IFERROR(IF(INDIRECT(ADDRESS(ROW(FTZ_load[#Headers])+tbl_ftz[[#This Row],[Index]],MATCH(tbl_ftz[[#Headers],[行业]],FTZ_load[#Headers],0),1,1,"FTZ_load"),TRUE)=0,"",INDIRECT(ADDRESS(ROW(FTZ_load[#Headers])+tbl_ftz[[#This Row],[Index]],MATCH(tbl_ftz[[#Headers],[行业]],FTZ_load[#Headers],0),1,1,"FTZ_load"),TRUE)),"")</f>
        <v/>
      </c>
      <c r="P83" s="22" t="str">
        <f ca="1">IFERROR(IF(INDIRECT(ADDRESS(ROW(FTZ_load[#Headers])+tbl_ftz[[#This Row],[Index]],MATCH(tbl_ftz[[#Headers],[地区]],FTZ_load[#Headers],0),1,1,"FTZ_load"),TRUE)=0,"",INDIRECT(ADDRESS(ROW(FTZ_load[#Headers])+tbl_ftz[[#This Row],[Index]],MATCH(tbl_ftz[[#Headers],[地区]],FTZ_load[#Headers],0),1,1,"FTZ_load"),TRUE)),"")</f>
        <v/>
      </c>
      <c r="Q83" s="19" t="str">
        <f ca="1">IFERROR(IF(INDIRECT(ADDRESS(ROW(FTZ_load[#Headers])+tbl_ftz[[#This Row],[Index]],MATCH(tbl_ftz[[#Headers],[BOCOM_DEAL?]],FTZ_load[#Headers],0),1,1,"FTZ_load"),TRUE)=0,"",INDIRECT(ADDRESS(ROW(FTZ_load[#Headers])+tbl_ftz[[#This Row],[Index]],MATCH(tbl_ftz[[#Headers],[BOCOM_DEAL?]],FTZ_load[#Headers],0),1,1,"FTZ_load"),TRUE)),"")</f>
        <v/>
      </c>
    </row>
    <row r="84" spans="1:17" ht="17.45" customHeight="1" x14ac:dyDescent="0.25">
      <c r="A84" s="19">
        <f>ROW()-ROW(tbl_ftz[[#Headers],[Index]])</f>
        <v>83</v>
      </c>
      <c r="B84" s="20" t="str">
        <f ca="1">IFERROR(IF(INDIRECT(ADDRESS(ROW(FTZ_load[#Headers])+tbl_ftz[[#This Row],[Index]],MATCH(tbl_ftz[[#Headers],[定价日]],FTZ_load[#Headers],0),1,1,"FTZ_load"),TRUE)=0,"",INDIRECT(ADDRESS(ROW(FTZ_load[#Headers])+tbl_ftz[[#This Row],[Index]],MATCH(tbl_ftz[[#Headers],[定价日]],FTZ_load[#Headers],0),1,1,"FTZ_load"),TRUE)),"")</f>
        <v/>
      </c>
      <c r="C8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4" s="23" t="str">
        <f ca="1">IFERROR(IF(INDIRECT(ADDRESS(ROW(FTZ_load[#Headers])+tbl_ftz[[#This Row],[Index]],MATCH(tbl_ftz[[#Headers],[发行评级]],FTZ_load[#Headers],0),1,1,"FTZ_load"),TRUE)=0,"",INDIRECT(ADDRESS(ROW(FTZ_load[#Headers])+tbl_ftz[[#This Row],[Index]],MATCH(tbl_ftz[[#Headers],[发行评级]],FTZ_load[#Headers],0),1,1,"FTZ_load"),TRUE)),"")</f>
        <v/>
      </c>
      <c r="E84" s="23" t="str">
        <f ca="1">IFERROR(IF(INDIRECT(ADDRESS(ROW(FTZ_load[#Headers])+tbl_ftz[[#This Row],[Index]],MATCH(tbl_ftz[[#Headers],[主体评级]],FTZ_load[#Headers],0),1,1,"FTZ_load"),TRUE)=0,"",INDIRECT(ADDRESS(ROW(FTZ_load[#Headers])+tbl_ftz[[#This Row],[Index]],MATCH(tbl_ftz[[#Headers],[主体评级]],FTZ_load[#Headers],0),1,1,"FTZ_load"),TRUE)),"")</f>
        <v/>
      </c>
      <c r="F84" s="23" t="str">
        <f ca="1">IFERROR(IF(INDIRECT(ADDRESS(ROW(FTZ_load[#Headers])+tbl_ftz[[#This Row],[Index]],MATCH(tbl_ftz[[#Headers],[境内主体评级]],FTZ_load[#Headers],0),1,1,"FTZ_load"),TRUE)=0,"",INDIRECT(ADDRESS(ROW(FTZ_load[#Headers])+tbl_ftz[[#This Row],[Index]],MATCH(tbl_ftz[[#Headers],[境内主体评级]],FTZ_load[#Headers],0),1,1,"FTZ_load"),TRUE)),"")</f>
        <v/>
      </c>
      <c r="G84" s="23" t="str">
        <f ca="1">IFERROR(IF(INDIRECT(ADDRESS(ROW(FTZ_load[#Headers])+tbl_ftz[[#This Row],[Index]],MATCH(tbl_ftz[[#Headers],[货币]],FTZ_load[#Headers],0),1,1,"FTZ_load"),TRUE)=0,"",INDIRECT(ADDRESS(ROW(FTZ_load[#Headers])+tbl_ftz[[#This Row],[Index]],MATCH(tbl_ftz[[#Headers],[货币]],FTZ_load[#Headers],0),1,1,"FTZ_load"),TRUE)),"")</f>
        <v/>
      </c>
      <c r="H84" s="28" t="str">
        <f ca="1">IFERROR(IF(INDIRECT(ADDRESS(ROW(FTZ_load[#Headers])+tbl_ftz[[#This Row],[Index]],MATCH(tbl_ftz[[#Headers],[发行规模(亿)]],FTZ_load[#Headers],0),1,1,"FTZ_load"),TRUE)=0,"",INDIRECT(ADDRESS(ROW(FTZ_load[#Headers])+tbl_ftz[[#This Row],[Index]],MATCH(tbl_ftz[[#Headers],[发行规模(亿)]],FTZ_load[#Headers],0),1,1,"FTZ_load"),TRUE)),"")</f>
        <v/>
      </c>
      <c r="I84" s="23" t="str">
        <f ca="1">IFERROR(IF(INDIRECT(ADDRESS(ROW(FTZ_load[#Headers])+tbl_ftz[[#This Row],[Index]],MATCH(tbl_ftz[[#Headers],[年期]],FTZ_load[#Headers],0),1,1,"FTZ_load"),TRUE)=0,"",INDIRECT(ADDRESS(ROW(FTZ_load[#Headers])+tbl_ftz[[#This Row],[Index]],MATCH(tbl_ftz[[#Headers],[年期]],FTZ_load[#Headers],0),1,1,"FTZ_load"),TRUE)),"")</f>
        <v/>
      </c>
      <c r="J84" s="23" t="str">
        <f ca="1">IFERROR(IF(INDIRECT(ADDRESS(ROW(FTZ_load[#Headers])+tbl_ftz[[#This Row],[Index]],MATCH(tbl_ftz[[#Headers],[票息]],FTZ_load[#Headers],0),1,1,"FTZ_load"),TRUE)=0,"",INDIRECT(ADDRESS(ROW(FTZ_load[#Headers])+tbl_ftz[[#This Row],[Index]],MATCH(tbl_ftz[[#Headers],[票息]],FTZ_load[#Headers],0),1,1,"FTZ_load"),TRUE)),"")</f>
        <v/>
      </c>
      <c r="K84" s="23" t="str">
        <f ca="1">IFERROR(IF(INDIRECT(ADDRESS(ROW(FTZ_load[#Headers])+tbl_ftz[[#This Row],[Index]],MATCH(tbl_ftz[[#Headers],[IPG]],FTZ_load[#Headers],0),1,1,"FTZ_load"),TRUE)=0,"",INDIRECT(ADDRESS(ROW(FTZ_load[#Headers])+tbl_ftz[[#This Row],[Index]],MATCH(tbl_ftz[[#Headers],[IPG]],FTZ_load[#Headers],0),1,1,"FTZ_load"),TRUE)),"")</f>
        <v/>
      </c>
      <c r="L84" s="23" t="str">
        <f ca="1">IFERROR(IF(INDIRECT(ADDRESS(ROW(FTZ_load[#Headers])+tbl_ftz[[#This Row],[Index]],MATCH(tbl_ftz[[#Headers],[收窄基点]],FTZ_load[#Headers],0),1,1,"FTZ_load"),TRUE)=0,"",INDIRECT(ADDRESS(ROW(FTZ_load[#Headers])+tbl_ftz[[#This Row],[Index]],MATCH(tbl_ftz[[#Headers],[收窄基点]],FTZ_load[#Headers],0),1,1,"FTZ_load"),TRUE)),"")</f>
        <v/>
      </c>
      <c r="M84" s="22" t="str">
        <f ca="1">IFERROR(IF(INDIRECT(ADDRESS(ROW(FTZ_load[#Headers])+tbl_ftz[[#This Row],[Index]],MATCH(tbl_ftz[[#Headers],[结构]],FTZ_load[#Headers],0),1,1,"FTZ_load"),TRUE)=0,"",INDIRECT(ADDRESS(ROW(FTZ_load[#Headers])+tbl_ftz[[#This Row],[Index]],MATCH(tbl_ftz[[#Headers],[结构]],FTZ_load[#Headers],0),1,1,"FTZ_load"),TRUE)),"")</f>
        <v/>
      </c>
      <c r="N84" s="22" t="str">
        <f ca="1">IFERROR(IF(INDIRECT(ADDRESS(ROW(FTZ_load[#Headers])+tbl_ftz[[#This Row],[Index]],MATCH(tbl_ftz[[#Headers],[主题]],FTZ_load[#Headers],0),1,1,"FTZ_load"),TRUE)=0,"",INDIRECT(ADDRESS(ROW(FTZ_load[#Headers])+tbl_ftz[[#This Row],[Index]],MATCH(tbl_ftz[[#Headers],[主题]],FTZ_load[#Headers],0),1,1,"FTZ_load"),TRUE)),"")</f>
        <v/>
      </c>
      <c r="O84" s="22" t="str">
        <f ca="1">IFERROR(IF(INDIRECT(ADDRESS(ROW(FTZ_load[#Headers])+tbl_ftz[[#This Row],[Index]],MATCH(tbl_ftz[[#Headers],[行业]],FTZ_load[#Headers],0),1,1,"FTZ_load"),TRUE)=0,"",INDIRECT(ADDRESS(ROW(FTZ_load[#Headers])+tbl_ftz[[#This Row],[Index]],MATCH(tbl_ftz[[#Headers],[行业]],FTZ_load[#Headers],0),1,1,"FTZ_load"),TRUE)),"")</f>
        <v/>
      </c>
      <c r="P84" s="22" t="str">
        <f ca="1">IFERROR(IF(INDIRECT(ADDRESS(ROW(FTZ_load[#Headers])+tbl_ftz[[#This Row],[Index]],MATCH(tbl_ftz[[#Headers],[地区]],FTZ_load[#Headers],0),1,1,"FTZ_load"),TRUE)=0,"",INDIRECT(ADDRESS(ROW(FTZ_load[#Headers])+tbl_ftz[[#This Row],[Index]],MATCH(tbl_ftz[[#Headers],[地区]],FTZ_load[#Headers],0),1,1,"FTZ_load"),TRUE)),"")</f>
        <v/>
      </c>
      <c r="Q84" s="19" t="str">
        <f ca="1">IFERROR(IF(INDIRECT(ADDRESS(ROW(FTZ_load[#Headers])+tbl_ftz[[#This Row],[Index]],MATCH(tbl_ftz[[#Headers],[BOCOM_DEAL?]],FTZ_load[#Headers],0),1,1,"FTZ_load"),TRUE)=0,"",INDIRECT(ADDRESS(ROW(FTZ_load[#Headers])+tbl_ftz[[#This Row],[Index]],MATCH(tbl_ftz[[#Headers],[BOCOM_DEAL?]],FTZ_load[#Headers],0),1,1,"FTZ_load"),TRUE)),"")</f>
        <v/>
      </c>
    </row>
    <row r="85" spans="1:17" ht="17.45" customHeight="1" x14ac:dyDescent="0.25">
      <c r="A85" s="19">
        <f>ROW()-ROW(tbl_ftz[[#Headers],[Index]])</f>
        <v>84</v>
      </c>
      <c r="B85" s="20" t="str">
        <f ca="1">IFERROR(IF(INDIRECT(ADDRESS(ROW(FTZ_load[#Headers])+tbl_ftz[[#This Row],[Index]],MATCH(tbl_ftz[[#Headers],[定价日]],FTZ_load[#Headers],0),1,1,"FTZ_load"),TRUE)=0,"",INDIRECT(ADDRESS(ROW(FTZ_load[#Headers])+tbl_ftz[[#This Row],[Index]],MATCH(tbl_ftz[[#Headers],[定价日]],FTZ_load[#Headers],0),1,1,"FTZ_load"),TRUE)),"")</f>
        <v/>
      </c>
      <c r="C8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5" s="23" t="str">
        <f ca="1">IFERROR(IF(INDIRECT(ADDRESS(ROW(FTZ_load[#Headers])+tbl_ftz[[#This Row],[Index]],MATCH(tbl_ftz[[#Headers],[发行评级]],FTZ_load[#Headers],0),1,1,"FTZ_load"),TRUE)=0,"",INDIRECT(ADDRESS(ROW(FTZ_load[#Headers])+tbl_ftz[[#This Row],[Index]],MATCH(tbl_ftz[[#Headers],[发行评级]],FTZ_load[#Headers],0),1,1,"FTZ_load"),TRUE)),"")</f>
        <v/>
      </c>
      <c r="E85" s="23" t="str">
        <f ca="1">IFERROR(IF(INDIRECT(ADDRESS(ROW(FTZ_load[#Headers])+tbl_ftz[[#This Row],[Index]],MATCH(tbl_ftz[[#Headers],[主体评级]],FTZ_load[#Headers],0),1,1,"FTZ_load"),TRUE)=0,"",INDIRECT(ADDRESS(ROW(FTZ_load[#Headers])+tbl_ftz[[#This Row],[Index]],MATCH(tbl_ftz[[#Headers],[主体评级]],FTZ_load[#Headers],0),1,1,"FTZ_load"),TRUE)),"")</f>
        <v/>
      </c>
      <c r="F85" s="23" t="str">
        <f ca="1">IFERROR(IF(INDIRECT(ADDRESS(ROW(FTZ_load[#Headers])+tbl_ftz[[#This Row],[Index]],MATCH(tbl_ftz[[#Headers],[境内主体评级]],FTZ_load[#Headers],0),1,1,"FTZ_load"),TRUE)=0,"",INDIRECT(ADDRESS(ROW(FTZ_load[#Headers])+tbl_ftz[[#This Row],[Index]],MATCH(tbl_ftz[[#Headers],[境内主体评级]],FTZ_load[#Headers],0),1,1,"FTZ_load"),TRUE)),"")</f>
        <v/>
      </c>
      <c r="G85" s="23" t="str">
        <f ca="1">IFERROR(IF(INDIRECT(ADDRESS(ROW(FTZ_load[#Headers])+tbl_ftz[[#This Row],[Index]],MATCH(tbl_ftz[[#Headers],[货币]],FTZ_load[#Headers],0),1,1,"FTZ_load"),TRUE)=0,"",INDIRECT(ADDRESS(ROW(FTZ_load[#Headers])+tbl_ftz[[#This Row],[Index]],MATCH(tbl_ftz[[#Headers],[货币]],FTZ_load[#Headers],0),1,1,"FTZ_load"),TRUE)),"")</f>
        <v/>
      </c>
      <c r="H85" s="28" t="str">
        <f ca="1">IFERROR(IF(INDIRECT(ADDRESS(ROW(FTZ_load[#Headers])+tbl_ftz[[#This Row],[Index]],MATCH(tbl_ftz[[#Headers],[发行规模(亿)]],FTZ_load[#Headers],0),1,1,"FTZ_load"),TRUE)=0,"",INDIRECT(ADDRESS(ROW(FTZ_load[#Headers])+tbl_ftz[[#This Row],[Index]],MATCH(tbl_ftz[[#Headers],[发行规模(亿)]],FTZ_load[#Headers],0),1,1,"FTZ_load"),TRUE)),"")</f>
        <v/>
      </c>
      <c r="I85" s="23" t="str">
        <f ca="1">IFERROR(IF(INDIRECT(ADDRESS(ROW(FTZ_load[#Headers])+tbl_ftz[[#This Row],[Index]],MATCH(tbl_ftz[[#Headers],[年期]],FTZ_load[#Headers],0),1,1,"FTZ_load"),TRUE)=0,"",INDIRECT(ADDRESS(ROW(FTZ_load[#Headers])+tbl_ftz[[#This Row],[Index]],MATCH(tbl_ftz[[#Headers],[年期]],FTZ_load[#Headers],0),1,1,"FTZ_load"),TRUE)),"")</f>
        <v/>
      </c>
      <c r="J85" s="23" t="str">
        <f ca="1">IFERROR(IF(INDIRECT(ADDRESS(ROW(FTZ_load[#Headers])+tbl_ftz[[#This Row],[Index]],MATCH(tbl_ftz[[#Headers],[票息]],FTZ_load[#Headers],0),1,1,"FTZ_load"),TRUE)=0,"",INDIRECT(ADDRESS(ROW(FTZ_load[#Headers])+tbl_ftz[[#This Row],[Index]],MATCH(tbl_ftz[[#Headers],[票息]],FTZ_load[#Headers],0),1,1,"FTZ_load"),TRUE)),"")</f>
        <v/>
      </c>
      <c r="K85" s="23" t="str">
        <f ca="1">IFERROR(IF(INDIRECT(ADDRESS(ROW(FTZ_load[#Headers])+tbl_ftz[[#This Row],[Index]],MATCH(tbl_ftz[[#Headers],[IPG]],FTZ_load[#Headers],0),1,1,"FTZ_load"),TRUE)=0,"",INDIRECT(ADDRESS(ROW(FTZ_load[#Headers])+tbl_ftz[[#This Row],[Index]],MATCH(tbl_ftz[[#Headers],[IPG]],FTZ_load[#Headers],0),1,1,"FTZ_load"),TRUE)),"")</f>
        <v/>
      </c>
      <c r="L85" s="23" t="str">
        <f ca="1">IFERROR(IF(INDIRECT(ADDRESS(ROW(FTZ_load[#Headers])+tbl_ftz[[#This Row],[Index]],MATCH(tbl_ftz[[#Headers],[收窄基点]],FTZ_load[#Headers],0),1,1,"FTZ_load"),TRUE)=0,"",INDIRECT(ADDRESS(ROW(FTZ_load[#Headers])+tbl_ftz[[#This Row],[Index]],MATCH(tbl_ftz[[#Headers],[收窄基点]],FTZ_load[#Headers],0),1,1,"FTZ_load"),TRUE)),"")</f>
        <v/>
      </c>
      <c r="M85" s="22" t="str">
        <f ca="1">IFERROR(IF(INDIRECT(ADDRESS(ROW(FTZ_load[#Headers])+tbl_ftz[[#This Row],[Index]],MATCH(tbl_ftz[[#Headers],[结构]],FTZ_load[#Headers],0),1,1,"FTZ_load"),TRUE)=0,"",INDIRECT(ADDRESS(ROW(FTZ_load[#Headers])+tbl_ftz[[#This Row],[Index]],MATCH(tbl_ftz[[#Headers],[结构]],FTZ_load[#Headers],0),1,1,"FTZ_load"),TRUE)),"")</f>
        <v/>
      </c>
      <c r="N85" s="22" t="str">
        <f ca="1">IFERROR(IF(INDIRECT(ADDRESS(ROW(FTZ_load[#Headers])+tbl_ftz[[#This Row],[Index]],MATCH(tbl_ftz[[#Headers],[主题]],FTZ_load[#Headers],0),1,1,"FTZ_load"),TRUE)=0,"",INDIRECT(ADDRESS(ROW(FTZ_load[#Headers])+tbl_ftz[[#This Row],[Index]],MATCH(tbl_ftz[[#Headers],[主题]],FTZ_load[#Headers],0),1,1,"FTZ_load"),TRUE)),"")</f>
        <v/>
      </c>
      <c r="O85" s="22" t="str">
        <f ca="1">IFERROR(IF(INDIRECT(ADDRESS(ROW(FTZ_load[#Headers])+tbl_ftz[[#This Row],[Index]],MATCH(tbl_ftz[[#Headers],[行业]],FTZ_load[#Headers],0),1,1,"FTZ_load"),TRUE)=0,"",INDIRECT(ADDRESS(ROW(FTZ_load[#Headers])+tbl_ftz[[#This Row],[Index]],MATCH(tbl_ftz[[#Headers],[行业]],FTZ_load[#Headers],0),1,1,"FTZ_load"),TRUE)),"")</f>
        <v/>
      </c>
      <c r="P85" s="22" t="str">
        <f ca="1">IFERROR(IF(INDIRECT(ADDRESS(ROW(FTZ_load[#Headers])+tbl_ftz[[#This Row],[Index]],MATCH(tbl_ftz[[#Headers],[地区]],FTZ_load[#Headers],0),1,1,"FTZ_load"),TRUE)=0,"",INDIRECT(ADDRESS(ROW(FTZ_load[#Headers])+tbl_ftz[[#This Row],[Index]],MATCH(tbl_ftz[[#Headers],[地区]],FTZ_load[#Headers],0),1,1,"FTZ_load"),TRUE)),"")</f>
        <v/>
      </c>
      <c r="Q85" s="19" t="str">
        <f ca="1">IFERROR(IF(INDIRECT(ADDRESS(ROW(FTZ_load[#Headers])+tbl_ftz[[#This Row],[Index]],MATCH(tbl_ftz[[#Headers],[BOCOM_DEAL?]],FTZ_load[#Headers],0),1,1,"FTZ_load"),TRUE)=0,"",INDIRECT(ADDRESS(ROW(FTZ_load[#Headers])+tbl_ftz[[#This Row],[Index]],MATCH(tbl_ftz[[#Headers],[BOCOM_DEAL?]],FTZ_load[#Headers],0),1,1,"FTZ_load"),TRUE)),"")</f>
        <v/>
      </c>
    </row>
    <row r="86" spans="1:17" ht="17.45" customHeight="1" x14ac:dyDescent="0.25">
      <c r="A86" s="19">
        <f>ROW()-ROW(tbl_ftz[[#Headers],[Index]])</f>
        <v>85</v>
      </c>
      <c r="B86" s="20" t="str">
        <f ca="1">IFERROR(IF(INDIRECT(ADDRESS(ROW(FTZ_load[#Headers])+tbl_ftz[[#This Row],[Index]],MATCH(tbl_ftz[[#Headers],[定价日]],FTZ_load[#Headers],0),1,1,"FTZ_load"),TRUE)=0,"",INDIRECT(ADDRESS(ROW(FTZ_load[#Headers])+tbl_ftz[[#This Row],[Index]],MATCH(tbl_ftz[[#Headers],[定价日]],FTZ_load[#Headers],0),1,1,"FTZ_load"),TRUE)),"")</f>
        <v/>
      </c>
      <c r="C8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6" s="23" t="str">
        <f ca="1">IFERROR(IF(INDIRECT(ADDRESS(ROW(FTZ_load[#Headers])+tbl_ftz[[#This Row],[Index]],MATCH(tbl_ftz[[#Headers],[发行评级]],FTZ_load[#Headers],0),1,1,"FTZ_load"),TRUE)=0,"",INDIRECT(ADDRESS(ROW(FTZ_load[#Headers])+tbl_ftz[[#This Row],[Index]],MATCH(tbl_ftz[[#Headers],[发行评级]],FTZ_load[#Headers],0),1,1,"FTZ_load"),TRUE)),"")</f>
        <v/>
      </c>
      <c r="E86" s="23" t="str">
        <f ca="1">IFERROR(IF(INDIRECT(ADDRESS(ROW(FTZ_load[#Headers])+tbl_ftz[[#This Row],[Index]],MATCH(tbl_ftz[[#Headers],[主体评级]],FTZ_load[#Headers],0),1,1,"FTZ_load"),TRUE)=0,"",INDIRECT(ADDRESS(ROW(FTZ_load[#Headers])+tbl_ftz[[#This Row],[Index]],MATCH(tbl_ftz[[#Headers],[主体评级]],FTZ_load[#Headers],0),1,1,"FTZ_load"),TRUE)),"")</f>
        <v/>
      </c>
      <c r="F86" s="23" t="str">
        <f ca="1">IFERROR(IF(INDIRECT(ADDRESS(ROW(FTZ_load[#Headers])+tbl_ftz[[#This Row],[Index]],MATCH(tbl_ftz[[#Headers],[境内主体评级]],FTZ_load[#Headers],0),1,1,"FTZ_load"),TRUE)=0,"",INDIRECT(ADDRESS(ROW(FTZ_load[#Headers])+tbl_ftz[[#This Row],[Index]],MATCH(tbl_ftz[[#Headers],[境内主体评级]],FTZ_load[#Headers],0),1,1,"FTZ_load"),TRUE)),"")</f>
        <v/>
      </c>
      <c r="G86" s="23" t="str">
        <f ca="1">IFERROR(IF(INDIRECT(ADDRESS(ROW(FTZ_load[#Headers])+tbl_ftz[[#This Row],[Index]],MATCH(tbl_ftz[[#Headers],[货币]],FTZ_load[#Headers],0),1,1,"FTZ_load"),TRUE)=0,"",INDIRECT(ADDRESS(ROW(FTZ_load[#Headers])+tbl_ftz[[#This Row],[Index]],MATCH(tbl_ftz[[#Headers],[货币]],FTZ_load[#Headers],0),1,1,"FTZ_load"),TRUE)),"")</f>
        <v/>
      </c>
      <c r="H86" s="28" t="str">
        <f ca="1">IFERROR(IF(INDIRECT(ADDRESS(ROW(FTZ_load[#Headers])+tbl_ftz[[#This Row],[Index]],MATCH(tbl_ftz[[#Headers],[发行规模(亿)]],FTZ_load[#Headers],0),1,1,"FTZ_load"),TRUE)=0,"",INDIRECT(ADDRESS(ROW(FTZ_load[#Headers])+tbl_ftz[[#This Row],[Index]],MATCH(tbl_ftz[[#Headers],[发行规模(亿)]],FTZ_load[#Headers],0),1,1,"FTZ_load"),TRUE)),"")</f>
        <v/>
      </c>
      <c r="I86" s="23" t="str">
        <f ca="1">IFERROR(IF(INDIRECT(ADDRESS(ROW(FTZ_load[#Headers])+tbl_ftz[[#This Row],[Index]],MATCH(tbl_ftz[[#Headers],[年期]],FTZ_load[#Headers],0),1,1,"FTZ_load"),TRUE)=0,"",INDIRECT(ADDRESS(ROW(FTZ_load[#Headers])+tbl_ftz[[#This Row],[Index]],MATCH(tbl_ftz[[#Headers],[年期]],FTZ_load[#Headers],0),1,1,"FTZ_load"),TRUE)),"")</f>
        <v/>
      </c>
      <c r="J86" s="23" t="str">
        <f ca="1">IFERROR(IF(INDIRECT(ADDRESS(ROW(FTZ_load[#Headers])+tbl_ftz[[#This Row],[Index]],MATCH(tbl_ftz[[#Headers],[票息]],FTZ_load[#Headers],0),1,1,"FTZ_load"),TRUE)=0,"",INDIRECT(ADDRESS(ROW(FTZ_load[#Headers])+tbl_ftz[[#This Row],[Index]],MATCH(tbl_ftz[[#Headers],[票息]],FTZ_load[#Headers],0),1,1,"FTZ_load"),TRUE)),"")</f>
        <v/>
      </c>
      <c r="K86" s="23" t="str">
        <f ca="1">IFERROR(IF(INDIRECT(ADDRESS(ROW(FTZ_load[#Headers])+tbl_ftz[[#This Row],[Index]],MATCH(tbl_ftz[[#Headers],[IPG]],FTZ_load[#Headers],0),1,1,"FTZ_load"),TRUE)=0,"",INDIRECT(ADDRESS(ROW(FTZ_load[#Headers])+tbl_ftz[[#This Row],[Index]],MATCH(tbl_ftz[[#Headers],[IPG]],FTZ_load[#Headers],0),1,1,"FTZ_load"),TRUE)),"")</f>
        <v/>
      </c>
      <c r="L86" s="23" t="str">
        <f ca="1">IFERROR(IF(INDIRECT(ADDRESS(ROW(FTZ_load[#Headers])+tbl_ftz[[#This Row],[Index]],MATCH(tbl_ftz[[#Headers],[收窄基点]],FTZ_load[#Headers],0),1,1,"FTZ_load"),TRUE)=0,"",INDIRECT(ADDRESS(ROW(FTZ_load[#Headers])+tbl_ftz[[#This Row],[Index]],MATCH(tbl_ftz[[#Headers],[收窄基点]],FTZ_load[#Headers],0),1,1,"FTZ_load"),TRUE)),"")</f>
        <v/>
      </c>
      <c r="M86" s="22" t="str">
        <f ca="1">IFERROR(IF(INDIRECT(ADDRESS(ROW(FTZ_load[#Headers])+tbl_ftz[[#This Row],[Index]],MATCH(tbl_ftz[[#Headers],[结构]],FTZ_load[#Headers],0),1,1,"FTZ_load"),TRUE)=0,"",INDIRECT(ADDRESS(ROW(FTZ_load[#Headers])+tbl_ftz[[#This Row],[Index]],MATCH(tbl_ftz[[#Headers],[结构]],FTZ_load[#Headers],0),1,1,"FTZ_load"),TRUE)),"")</f>
        <v/>
      </c>
      <c r="N86" s="22" t="str">
        <f ca="1">IFERROR(IF(INDIRECT(ADDRESS(ROW(FTZ_load[#Headers])+tbl_ftz[[#This Row],[Index]],MATCH(tbl_ftz[[#Headers],[主题]],FTZ_load[#Headers],0),1,1,"FTZ_load"),TRUE)=0,"",INDIRECT(ADDRESS(ROW(FTZ_load[#Headers])+tbl_ftz[[#This Row],[Index]],MATCH(tbl_ftz[[#Headers],[主题]],FTZ_load[#Headers],0),1,1,"FTZ_load"),TRUE)),"")</f>
        <v/>
      </c>
      <c r="O86" s="22" t="str">
        <f ca="1">IFERROR(IF(INDIRECT(ADDRESS(ROW(FTZ_load[#Headers])+tbl_ftz[[#This Row],[Index]],MATCH(tbl_ftz[[#Headers],[行业]],FTZ_load[#Headers],0),1,1,"FTZ_load"),TRUE)=0,"",INDIRECT(ADDRESS(ROW(FTZ_load[#Headers])+tbl_ftz[[#This Row],[Index]],MATCH(tbl_ftz[[#Headers],[行业]],FTZ_load[#Headers],0),1,1,"FTZ_load"),TRUE)),"")</f>
        <v/>
      </c>
      <c r="P86" s="22" t="str">
        <f ca="1">IFERROR(IF(INDIRECT(ADDRESS(ROW(FTZ_load[#Headers])+tbl_ftz[[#This Row],[Index]],MATCH(tbl_ftz[[#Headers],[地区]],FTZ_load[#Headers],0),1,1,"FTZ_load"),TRUE)=0,"",INDIRECT(ADDRESS(ROW(FTZ_load[#Headers])+tbl_ftz[[#This Row],[Index]],MATCH(tbl_ftz[[#Headers],[地区]],FTZ_load[#Headers],0),1,1,"FTZ_load"),TRUE)),"")</f>
        <v/>
      </c>
      <c r="Q86" s="19" t="str">
        <f ca="1">IFERROR(IF(INDIRECT(ADDRESS(ROW(FTZ_load[#Headers])+tbl_ftz[[#This Row],[Index]],MATCH(tbl_ftz[[#Headers],[BOCOM_DEAL?]],FTZ_load[#Headers],0),1,1,"FTZ_load"),TRUE)=0,"",INDIRECT(ADDRESS(ROW(FTZ_load[#Headers])+tbl_ftz[[#This Row],[Index]],MATCH(tbl_ftz[[#Headers],[BOCOM_DEAL?]],FTZ_load[#Headers],0),1,1,"FTZ_load"),TRUE)),"")</f>
        <v/>
      </c>
    </row>
    <row r="87" spans="1:17" ht="17.45" customHeight="1" x14ac:dyDescent="0.25">
      <c r="A87" s="19">
        <f>ROW()-ROW(tbl_ftz[[#Headers],[Index]])</f>
        <v>86</v>
      </c>
      <c r="B87" s="20" t="str">
        <f ca="1">IFERROR(IF(INDIRECT(ADDRESS(ROW(FTZ_load[#Headers])+tbl_ftz[[#This Row],[Index]],MATCH(tbl_ftz[[#Headers],[定价日]],FTZ_load[#Headers],0),1,1,"FTZ_load"),TRUE)=0,"",INDIRECT(ADDRESS(ROW(FTZ_load[#Headers])+tbl_ftz[[#This Row],[Index]],MATCH(tbl_ftz[[#Headers],[定价日]],FTZ_load[#Headers],0),1,1,"FTZ_load"),TRUE)),"")</f>
        <v/>
      </c>
      <c r="C8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7" s="23" t="str">
        <f ca="1">IFERROR(IF(INDIRECT(ADDRESS(ROW(FTZ_load[#Headers])+tbl_ftz[[#This Row],[Index]],MATCH(tbl_ftz[[#Headers],[发行评级]],FTZ_load[#Headers],0),1,1,"FTZ_load"),TRUE)=0,"",INDIRECT(ADDRESS(ROW(FTZ_load[#Headers])+tbl_ftz[[#This Row],[Index]],MATCH(tbl_ftz[[#Headers],[发行评级]],FTZ_load[#Headers],0),1,1,"FTZ_load"),TRUE)),"")</f>
        <v/>
      </c>
      <c r="E87" s="23" t="str">
        <f ca="1">IFERROR(IF(INDIRECT(ADDRESS(ROW(FTZ_load[#Headers])+tbl_ftz[[#This Row],[Index]],MATCH(tbl_ftz[[#Headers],[主体评级]],FTZ_load[#Headers],0),1,1,"FTZ_load"),TRUE)=0,"",INDIRECT(ADDRESS(ROW(FTZ_load[#Headers])+tbl_ftz[[#This Row],[Index]],MATCH(tbl_ftz[[#Headers],[主体评级]],FTZ_load[#Headers],0),1,1,"FTZ_load"),TRUE)),"")</f>
        <v/>
      </c>
      <c r="F87" s="23" t="str">
        <f ca="1">IFERROR(IF(INDIRECT(ADDRESS(ROW(FTZ_load[#Headers])+tbl_ftz[[#This Row],[Index]],MATCH(tbl_ftz[[#Headers],[境内主体评级]],FTZ_load[#Headers],0),1,1,"FTZ_load"),TRUE)=0,"",INDIRECT(ADDRESS(ROW(FTZ_load[#Headers])+tbl_ftz[[#This Row],[Index]],MATCH(tbl_ftz[[#Headers],[境内主体评级]],FTZ_load[#Headers],0),1,1,"FTZ_load"),TRUE)),"")</f>
        <v/>
      </c>
      <c r="G87" s="23" t="str">
        <f ca="1">IFERROR(IF(INDIRECT(ADDRESS(ROW(FTZ_load[#Headers])+tbl_ftz[[#This Row],[Index]],MATCH(tbl_ftz[[#Headers],[货币]],FTZ_load[#Headers],0),1,1,"FTZ_load"),TRUE)=0,"",INDIRECT(ADDRESS(ROW(FTZ_load[#Headers])+tbl_ftz[[#This Row],[Index]],MATCH(tbl_ftz[[#Headers],[货币]],FTZ_load[#Headers],0),1,1,"FTZ_load"),TRUE)),"")</f>
        <v/>
      </c>
      <c r="H87" s="28" t="str">
        <f ca="1">IFERROR(IF(INDIRECT(ADDRESS(ROW(FTZ_load[#Headers])+tbl_ftz[[#This Row],[Index]],MATCH(tbl_ftz[[#Headers],[发行规模(亿)]],FTZ_load[#Headers],0),1,1,"FTZ_load"),TRUE)=0,"",INDIRECT(ADDRESS(ROW(FTZ_load[#Headers])+tbl_ftz[[#This Row],[Index]],MATCH(tbl_ftz[[#Headers],[发行规模(亿)]],FTZ_load[#Headers],0),1,1,"FTZ_load"),TRUE)),"")</f>
        <v/>
      </c>
      <c r="I87" s="23" t="str">
        <f ca="1">IFERROR(IF(INDIRECT(ADDRESS(ROW(FTZ_load[#Headers])+tbl_ftz[[#This Row],[Index]],MATCH(tbl_ftz[[#Headers],[年期]],FTZ_load[#Headers],0),1,1,"FTZ_load"),TRUE)=0,"",INDIRECT(ADDRESS(ROW(FTZ_load[#Headers])+tbl_ftz[[#This Row],[Index]],MATCH(tbl_ftz[[#Headers],[年期]],FTZ_load[#Headers],0),1,1,"FTZ_load"),TRUE)),"")</f>
        <v/>
      </c>
      <c r="J87" s="23" t="str">
        <f ca="1">IFERROR(IF(INDIRECT(ADDRESS(ROW(FTZ_load[#Headers])+tbl_ftz[[#This Row],[Index]],MATCH(tbl_ftz[[#Headers],[票息]],FTZ_load[#Headers],0),1,1,"FTZ_load"),TRUE)=0,"",INDIRECT(ADDRESS(ROW(FTZ_load[#Headers])+tbl_ftz[[#This Row],[Index]],MATCH(tbl_ftz[[#Headers],[票息]],FTZ_load[#Headers],0),1,1,"FTZ_load"),TRUE)),"")</f>
        <v/>
      </c>
      <c r="K87" s="23" t="str">
        <f ca="1">IFERROR(IF(INDIRECT(ADDRESS(ROW(FTZ_load[#Headers])+tbl_ftz[[#This Row],[Index]],MATCH(tbl_ftz[[#Headers],[IPG]],FTZ_load[#Headers],0),1,1,"FTZ_load"),TRUE)=0,"",INDIRECT(ADDRESS(ROW(FTZ_load[#Headers])+tbl_ftz[[#This Row],[Index]],MATCH(tbl_ftz[[#Headers],[IPG]],FTZ_load[#Headers],0),1,1,"FTZ_load"),TRUE)),"")</f>
        <v/>
      </c>
      <c r="L87" s="23" t="str">
        <f ca="1">IFERROR(IF(INDIRECT(ADDRESS(ROW(FTZ_load[#Headers])+tbl_ftz[[#This Row],[Index]],MATCH(tbl_ftz[[#Headers],[收窄基点]],FTZ_load[#Headers],0),1,1,"FTZ_load"),TRUE)=0,"",INDIRECT(ADDRESS(ROW(FTZ_load[#Headers])+tbl_ftz[[#This Row],[Index]],MATCH(tbl_ftz[[#Headers],[收窄基点]],FTZ_load[#Headers],0),1,1,"FTZ_load"),TRUE)),"")</f>
        <v/>
      </c>
      <c r="M87" s="22" t="str">
        <f ca="1">IFERROR(IF(INDIRECT(ADDRESS(ROW(FTZ_load[#Headers])+tbl_ftz[[#This Row],[Index]],MATCH(tbl_ftz[[#Headers],[结构]],FTZ_load[#Headers],0),1,1,"FTZ_load"),TRUE)=0,"",INDIRECT(ADDRESS(ROW(FTZ_load[#Headers])+tbl_ftz[[#This Row],[Index]],MATCH(tbl_ftz[[#Headers],[结构]],FTZ_load[#Headers],0),1,1,"FTZ_load"),TRUE)),"")</f>
        <v/>
      </c>
      <c r="N87" s="22" t="str">
        <f ca="1">IFERROR(IF(INDIRECT(ADDRESS(ROW(FTZ_load[#Headers])+tbl_ftz[[#This Row],[Index]],MATCH(tbl_ftz[[#Headers],[主题]],FTZ_load[#Headers],0),1,1,"FTZ_load"),TRUE)=0,"",INDIRECT(ADDRESS(ROW(FTZ_load[#Headers])+tbl_ftz[[#This Row],[Index]],MATCH(tbl_ftz[[#Headers],[主题]],FTZ_load[#Headers],0),1,1,"FTZ_load"),TRUE)),"")</f>
        <v/>
      </c>
      <c r="O87" s="22" t="str">
        <f ca="1">IFERROR(IF(INDIRECT(ADDRESS(ROW(FTZ_load[#Headers])+tbl_ftz[[#This Row],[Index]],MATCH(tbl_ftz[[#Headers],[行业]],FTZ_load[#Headers],0),1,1,"FTZ_load"),TRUE)=0,"",INDIRECT(ADDRESS(ROW(FTZ_load[#Headers])+tbl_ftz[[#This Row],[Index]],MATCH(tbl_ftz[[#Headers],[行业]],FTZ_load[#Headers],0),1,1,"FTZ_load"),TRUE)),"")</f>
        <v/>
      </c>
      <c r="P87" s="22" t="str">
        <f ca="1">IFERROR(IF(INDIRECT(ADDRESS(ROW(FTZ_load[#Headers])+tbl_ftz[[#This Row],[Index]],MATCH(tbl_ftz[[#Headers],[地区]],FTZ_load[#Headers],0),1,1,"FTZ_load"),TRUE)=0,"",INDIRECT(ADDRESS(ROW(FTZ_load[#Headers])+tbl_ftz[[#This Row],[Index]],MATCH(tbl_ftz[[#Headers],[地区]],FTZ_load[#Headers],0),1,1,"FTZ_load"),TRUE)),"")</f>
        <v/>
      </c>
      <c r="Q87" s="19" t="str">
        <f ca="1">IFERROR(IF(INDIRECT(ADDRESS(ROW(FTZ_load[#Headers])+tbl_ftz[[#This Row],[Index]],MATCH(tbl_ftz[[#Headers],[BOCOM_DEAL?]],FTZ_load[#Headers],0),1,1,"FTZ_load"),TRUE)=0,"",INDIRECT(ADDRESS(ROW(FTZ_load[#Headers])+tbl_ftz[[#This Row],[Index]],MATCH(tbl_ftz[[#Headers],[BOCOM_DEAL?]],FTZ_load[#Headers],0),1,1,"FTZ_load"),TRUE)),"")</f>
        <v/>
      </c>
    </row>
    <row r="88" spans="1:17" ht="17.45" customHeight="1" x14ac:dyDescent="0.25">
      <c r="A88" s="19">
        <f>ROW()-ROW(tbl_ftz[[#Headers],[Index]])</f>
        <v>87</v>
      </c>
      <c r="B88" s="20" t="str">
        <f ca="1">IFERROR(IF(INDIRECT(ADDRESS(ROW(FTZ_load[#Headers])+tbl_ftz[[#This Row],[Index]],MATCH(tbl_ftz[[#Headers],[定价日]],FTZ_load[#Headers],0),1,1,"FTZ_load"),TRUE)=0,"",INDIRECT(ADDRESS(ROW(FTZ_load[#Headers])+tbl_ftz[[#This Row],[Index]],MATCH(tbl_ftz[[#Headers],[定价日]],FTZ_load[#Headers],0),1,1,"FTZ_load"),TRUE)),"")</f>
        <v/>
      </c>
      <c r="C8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8" s="23" t="str">
        <f ca="1">IFERROR(IF(INDIRECT(ADDRESS(ROW(FTZ_load[#Headers])+tbl_ftz[[#This Row],[Index]],MATCH(tbl_ftz[[#Headers],[发行评级]],FTZ_load[#Headers],0),1,1,"FTZ_load"),TRUE)=0,"",INDIRECT(ADDRESS(ROW(FTZ_load[#Headers])+tbl_ftz[[#This Row],[Index]],MATCH(tbl_ftz[[#Headers],[发行评级]],FTZ_load[#Headers],0),1,1,"FTZ_load"),TRUE)),"")</f>
        <v/>
      </c>
      <c r="E88" s="23" t="str">
        <f ca="1">IFERROR(IF(INDIRECT(ADDRESS(ROW(FTZ_load[#Headers])+tbl_ftz[[#This Row],[Index]],MATCH(tbl_ftz[[#Headers],[主体评级]],FTZ_load[#Headers],0),1,1,"FTZ_load"),TRUE)=0,"",INDIRECT(ADDRESS(ROW(FTZ_load[#Headers])+tbl_ftz[[#This Row],[Index]],MATCH(tbl_ftz[[#Headers],[主体评级]],FTZ_load[#Headers],0),1,1,"FTZ_load"),TRUE)),"")</f>
        <v/>
      </c>
      <c r="F88" s="23" t="str">
        <f ca="1">IFERROR(IF(INDIRECT(ADDRESS(ROW(FTZ_load[#Headers])+tbl_ftz[[#This Row],[Index]],MATCH(tbl_ftz[[#Headers],[境内主体评级]],FTZ_load[#Headers],0),1,1,"FTZ_load"),TRUE)=0,"",INDIRECT(ADDRESS(ROW(FTZ_load[#Headers])+tbl_ftz[[#This Row],[Index]],MATCH(tbl_ftz[[#Headers],[境内主体评级]],FTZ_load[#Headers],0),1,1,"FTZ_load"),TRUE)),"")</f>
        <v/>
      </c>
      <c r="G88" s="23" t="str">
        <f ca="1">IFERROR(IF(INDIRECT(ADDRESS(ROW(FTZ_load[#Headers])+tbl_ftz[[#This Row],[Index]],MATCH(tbl_ftz[[#Headers],[货币]],FTZ_load[#Headers],0),1,1,"FTZ_load"),TRUE)=0,"",INDIRECT(ADDRESS(ROW(FTZ_load[#Headers])+tbl_ftz[[#This Row],[Index]],MATCH(tbl_ftz[[#Headers],[货币]],FTZ_load[#Headers],0),1,1,"FTZ_load"),TRUE)),"")</f>
        <v/>
      </c>
      <c r="H88" s="28" t="str">
        <f ca="1">IFERROR(IF(INDIRECT(ADDRESS(ROW(FTZ_load[#Headers])+tbl_ftz[[#This Row],[Index]],MATCH(tbl_ftz[[#Headers],[发行规模(亿)]],FTZ_load[#Headers],0),1,1,"FTZ_load"),TRUE)=0,"",INDIRECT(ADDRESS(ROW(FTZ_load[#Headers])+tbl_ftz[[#This Row],[Index]],MATCH(tbl_ftz[[#Headers],[发行规模(亿)]],FTZ_load[#Headers],0),1,1,"FTZ_load"),TRUE)),"")</f>
        <v/>
      </c>
      <c r="I88" s="23" t="str">
        <f ca="1">IFERROR(IF(INDIRECT(ADDRESS(ROW(FTZ_load[#Headers])+tbl_ftz[[#This Row],[Index]],MATCH(tbl_ftz[[#Headers],[年期]],FTZ_load[#Headers],0),1,1,"FTZ_load"),TRUE)=0,"",INDIRECT(ADDRESS(ROW(FTZ_load[#Headers])+tbl_ftz[[#This Row],[Index]],MATCH(tbl_ftz[[#Headers],[年期]],FTZ_load[#Headers],0),1,1,"FTZ_load"),TRUE)),"")</f>
        <v/>
      </c>
      <c r="J88" s="23" t="str">
        <f ca="1">IFERROR(IF(INDIRECT(ADDRESS(ROW(FTZ_load[#Headers])+tbl_ftz[[#This Row],[Index]],MATCH(tbl_ftz[[#Headers],[票息]],FTZ_load[#Headers],0),1,1,"FTZ_load"),TRUE)=0,"",INDIRECT(ADDRESS(ROW(FTZ_load[#Headers])+tbl_ftz[[#This Row],[Index]],MATCH(tbl_ftz[[#Headers],[票息]],FTZ_load[#Headers],0),1,1,"FTZ_load"),TRUE)),"")</f>
        <v/>
      </c>
      <c r="K88" s="23" t="str">
        <f ca="1">IFERROR(IF(INDIRECT(ADDRESS(ROW(FTZ_load[#Headers])+tbl_ftz[[#This Row],[Index]],MATCH(tbl_ftz[[#Headers],[IPG]],FTZ_load[#Headers],0),1,1,"FTZ_load"),TRUE)=0,"",INDIRECT(ADDRESS(ROW(FTZ_load[#Headers])+tbl_ftz[[#This Row],[Index]],MATCH(tbl_ftz[[#Headers],[IPG]],FTZ_load[#Headers],0),1,1,"FTZ_load"),TRUE)),"")</f>
        <v/>
      </c>
      <c r="L88" s="23" t="str">
        <f ca="1">IFERROR(IF(INDIRECT(ADDRESS(ROW(FTZ_load[#Headers])+tbl_ftz[[#This Row],[Index]],MATCH(tbl_ftz[[#Headers],[收窄基点]],FTZ_load[#Headers],0),1,1,"FTZ_load"),TRUE)=0,"",INDIRECT(ADDRESS(ROW(FTZ_load[#Headers])+tbl_ftz[[#This Row],[Index]],MATCH(tbl_ftz[[#Headers],[收窄基点]],FTZ_load[#Headers],0),1,1,"FTZ_load"),TRUE)),"")</f>
        <v/>
      </c>
      <c r="M88" s="22" t="str">
        <f ca="1">IFERROR(IF(INDIRECT(ADDRESS(ROW(FTZ_load[#Headers])+tbl_ftz[[#This Row],[Index]],MATCH(tbl_ftz[[#Headers],[结构]],FTZ_load[#Headers],0),1,1,"FTZ_load"),TRUE)=0,"",INDIRECT(ADDRESS(ROW(FTZ_load[#Headers])+tbl_ftz[[#This Row],[Index]],MATCH(tbl_ftz[[#Headers],[结构]],FTZ_load[#Headers],0),1,1,"FTZ_load"),TRUE)),"")</f>
        <v/>
      </c>
      <c r="N88" s="22" t="str">
        <f ca="1">IFERROR(IF(INDIRECT(ADDRESS(ROW(FTZ_load[#Headers])+tbl_ftz[[#This Row],[Index]],MATCH(tbl_ftz[[#Headers],[主题]],FTZ_load[#Headers],0),1,1,"FTZ_load"),TRUE)=0,"",INDIRECT(ADDRESS(ROW(FTZ_load[#Headers])+tbl_ftz[[#This Row],[Index]],MATCH(tbl_ftz[[#Headers],[主题]],FTZ_load[#Headers],0),1,1,"FTZ_load"),TRUE)),"")</f>
        <v/>
      </c>
      <c r="O88" s="22" t="str">
        <f ca="1">IFERROR(IF(INDIRECT(ADDRESS(ROW(FTZ_load[#Headers])+tbl_ftz[[#This Row],[Index]],MATCH(tbl_ftz[[#Headers],[行业]],FTZ_load[#Headers],0),1,1,"FTZ_load"),TRUE)=0,"",INDIRECT(ADDRESS(ROW(FTZ_load[#Headers])+tbl_ftz[[#This Row],[Index]],MATCH(tbl_ftz[[#Headers],[行业]],FTZ_load[#Headers],0),1,1,"FTZ_load"),TRUE)),"")</f>
        <v/>
      </c>
      <c r="P88" s="22" t="str">
        <f ca="1">IFERROR(IF(INDIRECT(ADDRESS(ROW(FTZ_load[#Headers])+tbl_ftz[[#This Row],[Index]],MATCH(tbl_ftz[[#Headers],[地区]],FTZ_load[#Headers],0),1,1,"FTZ_load"),TRUE)=0,"",INDIRECT(ADDRESS(ROW(FTZ_load[#Headers])+tbl_ftz[[#This Row],[Index]],MATCH(tbl_ftz[[#Headers],[地区]],FTZ_load[#Headers],0),1,1,"FTZ_load"),TRUE)),"")</f>
        <v/>
      </c>
      <c r="Q88" s="19" t="str">
        <f ca="1">IFERROR(IF(INDIRECT(ADDRESS(ROW(FTZ_load[#Headers])+tbl_ftz[[#This Row],[Index]],MATCH(tbl_ftz[[#Headers],[BOCOM_DEAL?]],FTZ_load[#Headers],0),1,1,"FTZ_load"),TRUE)=0,"",INDIRECT(ADDRESS(ROW(FTZ_load[#Headers])+tbl_ftz[[#This Row],[Index]],MATCH(tbl_ftz[[#Headers],[BOCOM_DEAL?]],FTZ_load[#Headers],0),1,1,"FTZ_load"),TRUE)),"")</f>
        <v/>
      </c>
    </row>
    <row r="89" spans="1:17" ht="17.45" customHeight="1" x14ac:dyDescent="0.25">
      <c r="A89" s="19">
        <f>ROW()-ROW(tbl_ftz[[#Headers],[Index]])</f>
        <v>88</v>
      </c>
      <c r="B89" s="20" t="str">
        <f ca="1">IFERROR(IF(INDIRECT(ADDRESS(ROW(FTZ_load[#Headers])+tbl_ftz[[#This Row],[Index]],MATCH(tbl_ftz[[#Headers],[定价日]],FTZ_load[#Headers],0),1,1,"FTZ_load"),TRUE)=0,"",INDIRECT(ADDRESS(ROW(FTZ_load[#Headers])+tbl_ftz[[#This Row],[Index]],MATCH(tbl_ftz[[#Headers],[定价日]],FTZ_load[#Headers],0),1,1,"FTZ_load"),TRUE)),"")</f>
        <v/>
      </c>
      <c r="C8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89" s="23" t="str">
        <f ca="1">IFERROR(IF(INDIRECT(ADDRESS(ROW(FTZ_load[#Headers])+tbl_ftz[[#This Row],[Index]],MATCH(tbl_ftz[[#Headers],[发行评级]],FTZ_load[#Headers],0),1,1,"FTZ_load"),TRUE)=0,"",INDIRECT(ADDRESS(ROW(FTZ_load[#Headers])+tbl_ftz[[#This Row],[Index]],MATCH(tbl_ftz[[#Headers],[发行评级]],FTZ_load[#Headers],0),1,1,"FTZ_load"),TRUE)),"")</f>
        <v/>
      </c>
      <c r="E89" s="23" t="str">
        <f ca="1">IFERROR(IF(INDIRECT(ADDRESS(ROW(FTZ_load[#Headers])+tbl_ftz[[#This Row],[Index]],MATCH(tbl_ftz[[#Headers],[主体评级]],FTZ_load[#Headers],0),1,1,"FTZ_load"),TRUE)=0,"",INDIRECT(ADDRESS(ROW(FTZ_load[#Headers])+tbl_ftz[[#This Row],[Index]],MATCH(tbl_ftz[[#Headers],[主体评级]],FTZ_load[#Headers],0),1,1,"FTZ_load"),TRUE)),"")</f>
        <v/>
      </c>
      <c r="F89" s="23" t="str">
        <f ca="1">IFERROR(IF(INDIRECT(ADDRESS(ROW(FTZ_load[#Headers])+tbl_ftz[[#This Row],[Index]],MATCH(tbl_ftz[[#Headers],[境内主体评级]],FTZ_load[#Headers],0),1,1,"FTZ_load"),TRUE)=0,"",INDIRECT(ADDRESS(ROW(FTZ_load[#Headers])+tbl_ftz[[#This Row],[Index]],MATCH(tbl_ftz[[#Headers],[境内主体评级]],FTZ_load[#Headers],0),1,1,"FTZ_load"),TRUE)),"")</f>
        <v/>
      </c>
      <c r="G89" s="23" t="str">
        <f ca="1">IFERROR(IF(INDIRECT(ADDRESS(ROW(FTZ_load[#Headers])+tbl_ftz[[#This Row],[Index]],MATCH(tbl_ftz[[#Headers],[货币]],FTZ_load[#Headers],0),1,1,"FTZ_load"),TRUE)=0,"",INDIRECT(ADDRESS(ROW(FTZ_load[#Headers])+tbl_ftz[[#This Row],[Index]],MATCH(tbl_ftz[[#Headers],[货币]],FTZ_load[#Headers],0),1,1,"FTZ_load"),TRUE)),"")</f>
        <v/>
      </c>
      <c r="H89" s="28" t="str">
        <f ca="1">IFERROR(IF(INDIRECT(ADDRESS(ROW(FTZ_load[#Headers])+tbl_ftz[[#This Row],[Index]],MATCH(tbl_ftz[[#Headers],[发行规模(亿)]],FTZ_load[#Headers],0),1,1,"FTZ_load"),TRUE)=0,"",INDIRECT(ADDRESS(ROW(FTZ_load[#Headers])+tbl_ftz[[#This Row],[Index]],MATCH(tbl_ftz[[#Headers],[发行规模(亿)]],FTZ_load[#Headers],0),1,1,"FTZ_load"),TRUE)),"")</f>
        <v/>
      </c>
      <c r="I89" s="23" t="str">
        <f ca="1">IFERROR(IF(INDIRECT(ADDRESS(ROW(FTZ_load[#Headers])+tbl_ftz[[#This Row],[Index]],MATCH(tbl_ftz[[#Headers],[年期]],FTZ_load[#Headers],0),1,1,"FTZ_load"),TRUE)=0,"",INDIRECT(ADDRESS(ROW(FTZ_load[#Headers])+tbl_ftz[[#This Row],[Index]],MATCH(tbl_ftz[[#Headers],[年期]],FTZ_load[#Headers],0),1,1,"FTZ_load"),TRUE)),"")</f>
        <v/>
      </c>
      <c r="J89" s="23" t="str">
        <f ca="1">IFERROR(IF(INDIRECT(ADDRESS(ROW(FTZ_load[#Headers])+tbl_ftz[[#This Row],[Index]],MATCH(tbl_ftz[[#Headers],[票息]],FTZ_load[#Headers],0),1,1,"FTZ_load"),TRUE)=0,"",INDIRECT(ADDRESS(ROW(FTZ_load[#Headers])+tbl_ftz[[#This Row],[Index]],MATCH(tbl_ftz[[#Headers],[票息]],FTZ_load[#Headers],0),1,1,"FTZ_load"),TRUE)),"")</f>
        <v/>
      </c>
      <c r="K89" s="23" t="str">
        <f ca="1">IFERROR(IF(INDIRECT(ADDRESS(ROW(FTZ_load[#Headers])+tbl_ftz[[#This Row],[Index]],MATCH(tbl_ftz[[#Headers],[IPG]],FTZ_load[#Headers],0),1,1,"FTZ_load"),TRUE)=0,"",INDIRECT(ADDRESS(ROW(FTZ_load[#Headers])+tbl_ftz[[#This Row],[Index]],MATCH(tbl_ftz[[#Headers],[IPG]],FTZ_load[#Headers],0),1,1,"FTZ_load"),TRUE)),"")</f>
        <v/>
      </c>
      <c r="L89" s="23" t="str">
        <f ca="1">IFERROR(IF(INDIRECT(ADDRESS(ROW(FTZ_load[#Headers])+tbl_ftz[[#This Row],[Index]],MATCH(tbl_ftz[[#Headers],[收窄基点]],FTZ_load[#Headers],0),1,1,"FTZ_load"),TRUE)=0,"",INDIRECT(ADDRESS(ROW(FTZ_load[#Headers])+tbl_ftz[[#This Row],[Index]],MATCH(tbl_ftz[[#Headers],[收窄基点]],FTZ_load[#Headers],0),1,1,"FTZ_load"),TRUE)),"")</f>
        <v/>
      </c>
      <c r="M89" s="22" t="str">
        <f ca="1">IFERROR(IF(INDIRECT(ADDRESS(ROW(FTZ_load[#Headers])+tbl_ftz[[#This Row],[Index]],MATCH(tbl_ftz[[#Headers],[结构]],FTZ_load[#Headers],0),1,1,"FTZ_load"),TRUE)=0,"",INDIRECT(ADDRESS(ROW(FTZ_load[#Headers])+tbl_ftz[[#This Row],[Index]],MATCH(tbl_ftz[[#Headers],[结构]],FTZ_load[#Headers],0),1,1,"FTZ_load"),TRUE)),"")</f>
        <v/>
      </c>
      <c r="N89" s="22" t="str">
        <f ca="1">IFERROR(IF(INDIRECT(ADDRESS(ROW(FTZ_load[#Headers])+tbl_ftz[[#This Row],[Index]],MATCH(tbl_ftz[[#Headers],[主题]],FTZ_load[#Headers],0),1,1,"FTZ_load"),TRUE)=0,"",INDIRECT(ADDRESS(ROW(FTZ_load[#Headers])+tbl_ftz[[#This Row],[Index]],MATCH(tbl_ftz[[#Headers],[主题]],FTZ_load[#Headers],0),1,1,"FTZ_load"),TRUE)),"")</f>
        <v/>
      </c>
      <c r="O89" s="22" t="str">
        <f ca="1">IFERROR(IF(INDIRECT(ADDRESS(ROW(FTZ_load[#Headers])+tbl_ftz[[#This Row],[Index]],MATCH(tbl_ftz[[#Headers],[行业]],FTZ_load[#Headers],0),1,1,"FTZ_load"),TRUE)=0,"",INDIRECT(ADDRESS(ROW(FTZ_load[#Headers])+tbl_ftz[[#This Row],[Index]],MATCH(tbl_ftz[[#Headers],[行业]],FTZ_load[#Headers],0),1,1,"FTZ_load"),TRUE)),"")</f>
        <v/>
      </c>
      <c r="P89" s="22" t="str">
        <f ca="1">IFERROR(IF(INDIRECT(ADDRESS(ROW(FTZ_load[#Headers])+tbl_ftz[[#This Row],[Index]],MATCH(tbl_ftz[[#Headers],[地区]],FTZ_load[#Headers],0),1,1,"FTZ_load"),TRUE)=0,"",INDIRECT(ADDRESS(ROW(FTZ_load[#Headers])+tbl_ftz[[#This Row],[Index]],MATCH(tbl_ftz[[#Headers],[地区]],FTZ_load[#Headers],0),1,1,"FTZ_load"),TRUE)),"")</f>
        <v/>
      </c>
      <c r="Q89" s="19" t="str">
        <f ca="1">IFERROR(IF(INDIRECT(ADDRESS(ROW(FTZ_load[#Headers])+tbl_ftz[[#This Row],[Index]],MATCH(tbl_ftz[[#Headers],[BOCOM_DEAL?]],FTZ_load[#Headers],0),1,1,"FTZ_load"),TRUE)=0,"",INDIRECT(ADDRESS(ROW(FTZ_load[#Headers])+tbl_ftz[[#This Row],[Index]],MATCH(tbl_ftz[[#Headers],[BOCOM_DEAL?]],FTZ_load[#Headers],0),1,1,"FTZ_load"),TRUE)),"")</f>
        <v/>
      </c>
    </row>
    <row r="90" spans="1:17" ht="17.45" customHeight="1" x14ac:dyDescent="0.25">
      <c r="A90" s="19">
        <f>ROW()-ROW(tbl_ftz[[#Headers],[Index]])</f>
        <v>89</v>
      </c>
      <c r="B90" s="20" t="str">
        <f ca="1">IFERROR(IF(INDIRECT(ADDRESS(ROW(FTZ_load[#Headers])+tbl_ftz[[#This Row],[Index]],MATCH(tbl_ftz[[#Headers],[定价日]],FTZ_load[#Headers],0),1,1,"FTZ_load"),TRUE)=0,"",INDIRECT(ADDRESS(ROW(FTZ_load[#Headers])+tbl_ftz[[#This Row],[Index]],MATCH(tbl_ftz[[#Headers],[定价日]],FTZ_load[#Headers],0),1,1,"FTZ_load"),TRUE)),"")</f>
        <v/>
      </c>
      <c r="C9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0" s="23" t="str">
        <f ca="1">IFERROR(IF(INDIRECT(ADDRESS(ROW(FTZ_load[#Headers])+tbl_ftz[[#This Row],[Index]],MATCH(tbl_ftz[[#Headers],[发行评级]],FTZ_load[#Headers],0),1,1,"FTZ_load"),TRUE)=0,"",INDIRECT(ADDRESS(ROW(FTZ_load[#Headers])+tbl_ftz[[#This Row],[Index]],MATCH(tbl_ftz[[#Headers],[发行评级]],FTZ_load[#Headers],0),1,1,"FTZ_load"),TRUE)),"")</f>
        <v/>
      </c>
      <c r="E90" s="23" t="str">
        <f ca="1">IFERROR(IF(INDIRECT(ADDRESS(ROW(FTZ_load[#Headers])+tbl_ftz[[#This Row],[Index]],MATCH(tbl_ftz[[#Headers],[主体评级]],FTZ_load[#Headers],0),1,1,"FTZ_load"),TRUE)=0,"",INDIRECT(ADDRESS(ROW(FTZ_load[#Headers])+tbl_ftz[[#This Row],[Index]],MATCH(tbl_ftz[[#Headers],[主体评级]],FTZ_load[#Headers],0),1,1,"FTZ_load"),TRUE)),"")</f>
        <v/>
      </c>
      <c r="F90" s="23" t="str">
        <f ca="1">IFERROR(IF(INDIRECT(ADDRESS(ROW(FTZ_load[#Headers])+tbl_ftz[[#This Row],[Index]],MATCH(tbl_ftz[[#Headers],[境内主体评级]],FTZ_load[#Headers],0),1,1,"FTZ_load"),TRUE)=0,"",INDIRECT(ADDRESS(ROW(FTZ_load[#Headers])+tbl_ftz[[#This Row],[Index]],MATCH(tbl_ftz[[#Headers],[境内主体评级]],FTZ_load[#Headers],0),1,1,"FTZ_load"),TRUE)),"")</f>
        <v/>
      </c>
      <c r="G90" s="23" t="str">
        <f ca="1">IFERROR(IF(INDIRECT(ADDRESS(ROW(FTZ_load[#Headers])+tbl_ftz[[#This Row],[Index]],MATCH(tbl_ftz[[#Headers],[货币]],FTZ_load[#Headers],0),1,1,"FTZ_load"),TRUE)=0,"",INDIRECT(ADDRESS(ROW(FTZ_load[#Headers])+tbl_ftz[[#This Row],[Index]],MATCH(tbl_ftz[[#Headers],[货币]],FTZ_load[#Headers],0),1,1,"FTZ_load"),TRUE)),"")</f>
        <v/>
      </c>
      <c r="H90" s="28" t="str">
        <f ca="1">IFERROR(IF(INDIRECT(ADDRESS(ROW(FTZ_load[#Headers])+tbl_ftz[[#This Row],[Index]],MATCH(tbl_ftz[[#Headers],[发行规模(亿)]],FTZ_load[#Headers],0),1,1,"FTZ_load"),TRUE)=0,"",INDIRECT(ADDRESS(ROW(FTZ_load[#Headers])+tbl_ftz[[#This Row],[Index]],MATCH(tbl_ftz[[#Headers],[发行规模(亿)]],FTZ_load[#Headers],0),1,1,"FTZ_load"),TRUE)),"")</f>
        <v/>
      </c>
      <c r="I90" s="23" t="str">
        <f ca="1">IFERROR(IF(INDIRECT(ADDRESS(ROW(FTZ_load[#Headers])+tbl_ftz[[#This Row],[Index]],MATCH(tbl_ftz[[#Headers],[年期]],FTZ_load[#Headers],0),1,1,"FTZ_load"),TRUE)=0,"",INDIRECT(ADDRESS(ROW(FTZ_load[#Headers])+tbl_ftz[[#This Row],[Index]],MATCH(tbl_ftz[[#Headers],[年期]],FTZ_load[#Headers],0),1,1,"FTZ_load"),TRUE)),"")</f>
        <v/>
      </c>
      <c r="J90" s="23" t="str">
        <f ca="1">IFERROR(IF(INDIRECT(ADDRESS(ROW(FTZ_load[#Headers])+tbl_ftz[[#This Row],[Index]],MATCH(tbl_ftz[[#Headers],[票息]],FTZ_load[#Headers],0),1,1,"FTZ_load"),TRUE)=0,"",INDIRECT(ADDRESS(ROW(FTZ_load[#Headers])+tbl_ftz[[#This Row],[Index]],MATCH(tbl_ftz[[#Headers],[票息]],FTZ_load[#Headers],0),1,1,"FTZ_load"),TRUE)),"")</f>
        <v/>
      </c>
      <c r="K90" s="23" t="str">
        <f ca="1">IFERROR(IF(INDIRECT(ADDRESS(ROW(FTZ_load[#Headers])+tbl_ftz[[#This Row],[Index]],MATCH(tbl_ftz[[#Headers],[IPG]],FTZ_load[#Headers],0),1,1,"FTZ_load"),TRUE)=0,"",INDIRECT(ADDRESS(ROW(FTZ_load[#Headers])+tbl_ftz[[#This Row],[Index]],MATCH(tbl_ftz[[#Headers],[IPG]],FTZ_load[#Headers],0),1,1,"FTZ_load"),TRUE)),"")</f>
        <v/>
      </c>
      <c r="L90" s="23" t="str">
        <f ca="1">IFERROR(IF(INDIRECT(ADDRESS(ROW(FTZ_load[#Headers])+tbl_ftz[[#This Row],[Index]],MATCH(tbl_ftz[[#Headers],[收窄基点]],FTZ_load[#Headers],0),1,1,"FTZ_load"),TRUE)=0,"",INDIRECT(ADDRESS(ROW(FTZ_load[#Headers])+tbl_ftz[[#This Row],[Index]],MATCH(tbl_ftz[[#Headers],[收窄基点]],FTZ_load[#Headers],0),1,1,"FTZ_load"),TRUE)),"")</f>
        <v/>
      </c>
      <c r="M90" s="22" t="str">
        <f ca="1">IFERROR(IF(INDIRECT(ADDRESS(ROW(FTZ_load[#Headers])+tbl_ftz[[#This Row],[Index]],MATCH(tbl_ftz[[#Headers],[结构]],FTZ_load[#Headers],0),1,1,"FTZ_load"),TRUE)=0,"",INDIRECT(ADDRESS(ROW(FTZ_load[#Headers])+tbl_ftz[[#This Row],[Index]],MATCH(tbl_ftz[[#Headers],[结构]],FTZ_load[#Headers],0),1,1,"FTZ_load"),TRUE)),"")</f>
        <v/>
      </c>
      <c r="N90" s="22" t="str">
        <f ca="1">IFERROR(IF(INDIRECT(ADDRESS(ROW(FTZ_load[#Headers])+tbl_ftz[[#This Row],[Index]],MATCH(tbl_ftz[[#Headers],[主题]],FTZ_load[#Headers],0),1,1,"FTZ_load"),TRUE)=0,"",INDIRECT(ADDRESS(ROW(FTZ_load[#Headers])+tbl_ftz[[#This Row],[Index]],MATCH(tbl_ftz[[#Headers],[主题]],FTZ_load[#Headers],0),1,1,"FTZ_load"),TRUE)),"")</f>
        <v/>
      </c>
      <c r="O90" s="22" t="str">
        <f ca="1">IFERROR(IF(INDIRECT(ADDRESS(ROW(FTZ_load[#Headers])+tbl_ftz[[#This Row],[Index]],MATCH(tbl_ftz[[#Headers],[行业]],FTZ_load[#Headers],0),1,1,"FTZ_load"),TRUE)=0,"",INDIRECT(ADDRESS(ROW(FTZ_load[#Headers])+tbl_ftz[[#This Row],[Index]],MATCH(tbl_ftz[[#Headers],[行业]],FTZ_load[#Headers],0),1,1,"FTZ_load"),TRUE)),"")</f>
        <v/>
      </c>
      <c r="P90" s="22" t="str">
        <f ca="1">IFERROR(IF(INDIRECT(ADDRESS(ROW(FTZ_load[#Headers])+tbl_ftz[[#This Row],[Index]],MATCH(tbl_ftz[[#Headers],[地区]],FTZ_load[#Headers],0),1,1,"FTZ_load"),TRUE)=0,"",INDIRECT(ADDRESS(ROW(FTZ_load[#Headers])+tbl_ftz[[#This Row],[Index]],MATCH(tbl_ftz[[#Headers],[地区]],FTZ_load[#Headers],0),1,1,"FTZ_load"),TRUE)),"")</f>
        <v/>
      </c>
      <c r="Q90" s="19" t="str">
        <f ca="1">IFERROR(IF(INDIRECT(ADDRESS(ROW(FTZ_load[#Headers])+tbl_ftz[[#This Row],[Index]],MATCH(tbl_ftz[[#Headers],[BOCOM_DEAL?]],FTZ_load[#Headers],0),1,1,"FTZ_load"),TRUE)=0,"",INDIRECT(ADDRESS(ROW(FTZ_load[#Headers])+tbl_ftz[[#This Row],[Index]],MATCH(tbl_ftz[[#Headers],[BOCOM_DEAL?]],FTZ_load[#Headers],0),1,1,"FTZ_load"),TRUE)),"")</f>
        <v/>
      </c>
    </row>
    <row r="91" spans="1:17" ht="17.45" customHeight="1" x14ac:dyDescent="0.25">
      <c r="A91" s="19">
        <f>ROW()-ROW(tbl_ftz[[#Headers],[Index]])</f>
        <v>90</v>
      </c>
      <c r="B91" s="20" t="str">
        <f ca="1">IFERROR(IF(INDIRECT(ADDRESS(ROW(FTZ_load[#Headers])+tbl_ftz[[#This Row],[Index]],MATCH(tbl_ftz[[#Headers],[定价日]],FTZ_load[#Headers],0),1,1,"FTZ_load"),TRUE)=0,"",INDIRECT(ADDRESS(ROW(FTZ_load[#Headers])+tbl_ftz[[#This Row],[Index]],MATCH(tbl_ftz[[#Headers],[定价日]],FTZ_load[#Headers],0),1,1,"FTZ_load"),TRUE)),"")</f>
        <v/>
      </c>
      <c r="C9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1" s="23" t="str">
        <f ca="1">IFERROR(IF(INDIRECT(ADDRESS(ROW(FTZ_load[#Headers])+tbl_ftz[[#This Row],[Index]],MATCH(tbl_ftz[[#Headers],[发行评级]],FTZ_load[#Headers],0),1,1,"FTZ_load"),TRUE)=0,"",INDIRECT(ADDRESS(ROW(FTZ_load[#Headers])+tbl_ftz[[#This Row],[Index]],MATCH(tbl_ftz[[#Headers],[发行评级]],FTZ_load[#Headers],0),1,1,"FTZ_load"),TRUE)),"")</f>
        <v/>
      </c>
      <c r="E91" s="23" t="str">
        <f ca="1">IFERROR(IF(INDIRECT(ADDRESS(ROW(FTZ_load[#Headers])+tbl_ftz[[#This Row],[Index]],MATCH(tbl_ftz[[#Headers],[主体评级]],FTZ_load[#Headers],0),1,1,"FTZ_load"),TRUE)=0,"",INDIRECT(ADDRESS(ROW(FTZ_load[#Headers])+tbl_ftz[[#This Row],[Index]],MATCH(tbl_ftz[[#Headers],[主体评级]],FTZ_load[#Headers],0),1,1,"FTZ_load"),TRUE)),"")</f>
        <v/>
      </c>
      <c r="F91" s="23" t="str">
        <f ca="1">IFERROR(IF(INDIRECT(ADDRESS(ROW(FTZ_load[#Headers])+tbl_ftz[[#This Row],[Index]],MATCH(tbl_ftz[[#Headers],[境内主体评级]],FTZ_load[#Headers],0),1,1,"FTZ_load"),TRUE)=0,"",INDIRECT(ADDRESS(ROW(FTZ_load[#Headers])+tbl_ftz[[#This Row],[Index]],MATCH(tbl_ftz[[#Headers],[境内主体评级]],FTZ_load[#Headers],0),1,1,"FTZ_load"),TRUE)),"")</f>
        <v/>
      </c>
      <c r="G91" s="23" t="str">
        <f ca="1">IFERROR(IF(INDIRECT(ADDRESS(ROW(FTZ_load[#Headers])+tbl_ftz[[#This Row],[Index]],MATCH(tbl_ftz[[#Headers],[货币]],FTZ_load[#Headers],0),1,1,"FTZ_load"),TRUE)=0,"",INDIRECT(ADDRESS(ROW(FTZ_load[#Headers])+tbl_ftz[[#This Row],[Index]],MATCH(tbl_ftz[[#Headers],[货币]],FTZ_load[#Headers],0),1,1,"FTZ_load"),TRUE)),"")</f>
        <v/>
      </c>
      <c r="H91" s="28" t="str">
        <f ca="1">IFERROR(IF(INDIRECT(ADDRESS(ROW(FTZ_load[#Headers])+tbl_ftz[[#This Row],[Index]],MATCH(tbl_ftz[[#Headers],[发行规模(亿)]],FTZ_load[#Headers],0),1,1,"FTZ_load"),TRUE)=0,"",INDIRECT(ADDRESS(ROW(FTZ_load[#Headers])+tbl_ftz[[#This Row],[Index]],MATCH(tbl_ftz[[#Headers],[发行规模(亿)]],FTZ_load[#Headers],0),1,1,"FTZ_load"),TRUE)),"")</f>
        <v/>
      </c>
      <c r="I91" s="23" t="str">
        <f ca="1">IFERROR(IF(INDIRECT(ADDRESS(ROW(FTZ_load[#Headers])+tbl_ftz[[#This Row],[Index]],MATCH(tbl_ftz[[#Headers],[年期]],FTZ_load[#Headers],0),1,1,"FTZ_load"),TRUE)=0,"",INDIRECT(ADDRESS(ROW(FTZ_load[#Headers])+tbl_ftz[[#This Row],[Index]],MATCH(tbl_ftz[[#Headers],[年期]],FTZ_load[#Headers],0),1,1,"FTZ_load"),TRUE)),"")</f>
        <v/>
      </c>
      <c r="J91" s="23" t="str">
        <f ca="1">IFERROR(IF(INDIRECT(ADDRESS(ROW(FTZ_load[#Headers])+tbl_ftz[[#This Row],[Index]],MATCH(tbl_ftz[[#Headers],[票息]],FTZ_load[#Headers],0),1,1,"FTZ_load"),TRUE)=0,"",INDIRECT(ADDRESS(ROW(FTZ_load[#Headers])+tbl_ftz[[#This Row],[Index]],MATCH(tbl_ftz[[#Headers],[票息]],FTZ_load[#Headers],0),1,1,"FTZ_load"),TRUE)),"")</f>
        <v/>
      </c>
      <c r="K91" s="23" t="str">
        <f ca="1">IFERROR(IF(INDIRECT(ADDRESS(ROW(FTZ_load[#Headers])+tbl_ftz[[#This Row],[Index]],MATCH(tbl_ftz[[#Headers],[IPG]],FTZ_load[#Headers],0),1,1,"FTZ_load"),TRUE)=0,"",INDIRECT(ADDRESS(ROW(FTZ_load[#Headers])+tbl_ftz[[#This Row],[Index]],MATCH(tbl_ftz[[#Headers],[IPG]],FTZ_load[#Headers],0),1,1,"FTZ_load"),TRUE)),"")</f>
        <v/>
      </c>
      <c r="L91" s="23" t="str">
        <f ca="1">IFERROR(IF(INDIRECT(ADDRESS(ROW(FTZ_load[#Headers])+tbl_ftz[[#This Row],[Index]],MATCH(tbl_ftz[[#Headers],[收窄基点]],FTZ_load[#Headers],0),1,1,"FTZ_load"),TRUE)=0,"",INDIRECT(ADDRESS(ROW(FTZ_load[#Headers])+tbl_ftz[[#This Row],[Index]],MATCH(tbl_ftz[[#Headers],[收窄基点]],FTZ_load[#Headers],0),1,1,"FTZ_load"),TRUE)),"")</f>
        <v/>
      </c>
      <c r="M91" s="22" t="str">
        <f ca="1">IFERROR(IF(INDIRECT(ADDRESS(ROW(FTZ_load[#Headers])+tbl_ftz[[#This Row],[Index]],MATCH(tbl_ftz[[#Headers],[结构]],FTZ_load[#Headers],0),1,1,"FTZ_load"),TRUE)=0,"",INDIRECT(ADDRESS(ROW(FTZ_load[#Headers])+tbl_ftz[[#This Row],[Index]],MATCH(tbl_ftz[[#Headers],[结构]],FTZ_load[#Headers],0),1,1,"FTZ_load"),TRUE)),"")</f>
        <v/>
      </c>
      <c r="N91" s="22" t="str">
        <f ca="1">IFERROR(IF(INDIRECT(ADDRESS(ROW(FTZ_load[#Headers])+tbl_ftz[[#This Row],[Index]],MATCH(tbl_ftz[[#Headers],[主题]],FTZ_load[#Headers],0),1,1,"FTZ_load"),TRUE)=0,"",INDIRECT(ADDRESS(ROW(FTZ_load[#Headers])+tbl_ftz[[#This Row],[Index]],MATCH(tbl_ftz[[#Headers],[主题]],FTZ_load[#Headers],0),1,1,"FTZ_load"),TRUE)),"")</f>
        <v/>
      </c>
      <c r="O91" s="22" t="str">
        <f ca="1">IFERROR(IF(INDIRECT(ADDRESS(ROW(FTZ_load[#Headers])+tbl_ftz[[#This Row],[Index]],MATCH(tbl_ftz[[#Headers],[行业]],FTZ_load[#Headers],0),1,1,"FTZ_load"),TRUE)=0,"",INDIRECT(ADDRESS(ROW(FTZ_load[#Headers])+tbl_ftz[[#This Row],[Index]],MATCH(tbl_ftz[[#Headers],[行业]],FTZ_load[#Headers],0),1,1,"FTZ_load"),TRUE)),"")</f>
        <v/>
      </c>
      <c r="P91" s="22" t="str">
        <f ca="1">IFERROR(IF(INDIRECT(ADDRESS(ROW(FTZ_load[#Headers])+tbl_ftz[[#This Row],[Index]],MATCH(tbl_ftz[[#Headers],[地区]],FTZ_load[#Headers],0),1,1,"FTZ_load"),TRUE)=0,"",INDIRECT(ADDRESS(ROW(FTZ_load[#Headers])+tbl_ftz[[#This Row],[Index]],MATCH(tbl_ftz[[#Headers],[地区]],FTZ_load[#Headers],0),1,1,"FTZ_load"),TRUE)),"")</f>
        <v/>
      </c>
      <c r="Q91" s="19" t="str">
        <f ca="1">IFERROR(IF(INDIRECT(ADDRESS(ROW(FTZ_load[#Headers])+tbl_ftz[[#This Row],[Index]],MATCH(tbl_ftz[[#Headers],[BOCOM_DEAL?]],FTZ_load[#Headers],0),1,1,"FTZ_load"),TRUE)=0,"",INDIRECT(ADDRESS(ROW(FTZ_load[#Headers])+tbl_ftz[[#This Row],[Index]],MATCH(tbl_ftz[[#Headers],[BOCOM_DEAL?]],FTZ_load[#Headers],0),1,1,"FTZ_load"),TRUE)),"")</f>
        <v/>
      </c>
    </row>
    <row r="92" spans="1:17" ht="17.45" customHeight="1" x14ac:dyDescent="0.25">
      <c r="A92" s="19">
        <f>ROW()-ROW(tbl_ftz[[#Headers],[Index]])</f>
        <v>91</v>
      </c>
      <c r="B92" s="20" t="str">
        <f ca="1">IFERROR(IF(INDIRECT(ADDRESS(ROW(FTZ_load[#Headers])+tbl_ftz[[#This Row],[Index]],MATCH(tbl_ftz[[#Headers],[定价日]],FTZ_load[#Headers],0),1,1,"FTZ_load"),TRUE)=0,"",INDIRECT(ADDRESS(ROW(FTZ_load[#Headers])+tbl_ftz[[#This Row],[Index]],MATCH(tbl_ftz[[#Headers],[定价日]],FTZ_load[#Headers],0),1,1,"FTZ_load"),TRUE)),"")</f>
        <v/>
      </c>
      <c r="C9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2" s="23" t="str">
        <f ca="1">IFERROR(IF(INDIRECT(ADDRESS(ROW(FTZ_load[#Headers])+tbl_ftz[[#This Row],[Index]],MATCH(tbl_ftz[[#Headers],[发行评级]],FTZ_load[#Headers],0),1,1,"FTZ_load"),TRUE)=0,"",INDIRECT(ADDRESS(ROW(FTZ_load[#Headers])+tbl_ftz[[#This Row],[Index]],MATCH(tbl_ftz[[#Headers],[发行评级]],FTZ_load[#Headers],0),1,1,"FTZ_load"),TRUE)),"")</f>
        <v/>
      </c>
      <c r="E92" s="23" t="str">
        <f ca="1">IFERROR(IF(INDIRECT(ADDRESS(ROW(FTZ_load[#Headers])+tbl_ftz[[#This Row],[Index]],MATCH(tbl_ftz[[#Headers],[主体评级]],FTZ_load[#Headers],0),1,1,"FTZ_load"),TRUE)=0,"",INDIRECT(ADDRESS(ROW(FTZ_load[#Headers])+tbl_ftz[[#This Row],[Index]],MATCH(tbl_ftz[[#Headers],[主体评级]],FTZ_load[#Headers],0),1,1,"FTZ_load"),TRUE)),"")</f>
        <v/>
      </c>
      <c r="F92" s="23" t="str">
        <f ca="1">IFERROR(IF(INDIRECT(ADDRESS(ROW(FTZ_load[#Headers])+tbl_ftz[[#This Row],[Index]],MATCH(tbl_ftz[[#Headers],[境内主体评级]],FTZ_load[#Headers],0),1,1,"FTZ_load"),TRUE)=0,"",INDIRECT(ADDRESS(ROW(FTZ_load[#Headers])+tbl_ftz[[#This Row],[Index]],MATCH(tbl_ftz[[#Headers],[境内主体评级]],FTZ_load[#Headers],0),1,1,"FTZ_load"),TRUE)),"")</f>
        <v/>
      </c>
      <c r="G92" s="23" t="str">
        <f ca="1">IFERROR(IF(INDIRECT(ADDRESS(ROW(FTZ_load[#Headers])+tbl_ftz[[#This Row],[Index]],MATCH(tbl_ftz[[#Headers],[货币]],FTZ_load[#Headers],0),1,1,"FTZ_load"),TRUE)=0,"",INDIRECT(ADDRESS(ROW(FTZ_load[#Headers])+tbl_ftz[[#This Row],[Index]],MATCH(tbl_ftz[[#Headers],[货币]],FTZ_load[#Headers],0),1,1,"FTZ_load"),TRUE)),"")</f>
        <v/>
      </c>
      <c r="H92" s="28" t="str">
        <f ca="1">IFERROR(IF(INDIRECT(ADDRESS(ROW(FTZ_load[#Headers])+tbl_ftz[[#This Row],[Index]],MATCH(tbl_ftz[[#Headers],[发行规模(亿)]],FTZ_load[#Headers],0),1,1,"FTZ_load"),TRUE)=0,"",INDIRECT(ADDRESS(ROW(FTZ_load[#Headers])+tbl_ftz[[#This Row],[Index]],MATCH(tbl_ftz[[#Headers],[发行规模(亿)]],FTZ_load[#Headers],0),1,1,"FTZ_load"),TRUE)),"")</f>
        <v/>
      </c>
      <c r="I92" s="23" t="str">
        <f ca="1">IFERROR(IF(INDIRECT(ADDRESS(ROW(FTZ_load[#Headers])+tbl_ftz[[#This Row],[Index]],MATCH(tbl_ftz[[#Headers],[年期]],FTZ_load[#Headers],0),1,1,"FTZ_load"),TRUE)=0,"",INDIRECT(ADDRESS(ROW(FTZ_load[#Headers])+tbl_ftz[[#This Row],[Index]],MATCH(tbl_ftz[[#Headers],[年期]],FTZ_load[#Headers],0),1,1,"FTZ_load"),TRUE)),"")</f>
        <v/>
      </c>
      <c r="J92" s="23" t="str">
        <f ca="1">IFERROR(IF(INDIRECT(ADDRESS(ROW(FTZ_load[#Headers])+tbl_ftz[[#This Row],[Index]],MATCH(tbl_ftz[[#Headers],[票息]],FTZ_load[#Headers],0),1,1,"FTZ_load"),TRUE)=0,"",INDIRECT(ADDRESS(ROW(FTZ_load[#Headers])+tbl_ftz[[#This Row],[Index]],MATCH(tbl_ftz[[#Headers],[票息]],FTZ_load[#Headers],0),1,1,"FTZ_load"),TRUE)),"")</f>
        <v/>
      </c>
      <c r="K92" s="23" t="str">
        <f ca="1">IFERROR(IF(INDIRECT(ADDRESS(ROW(FTZ_load[#Headers])+tbl_ftz[[#This Row],[Index]],MATCH(tbl_ftz[[#Headers],[IPG]],FTZ_load[#Headers],0),1,1,"FTZ_load"),TRUE)=0,"",INDIRECT(ADDRESS(ROW(FTZ_load[#Headers])+tbl_ftz[[#This Row],[Index]],MATCH(tbl_ftz[[#Headers],[IPG]],FTZ_load[#Headers],0),1,1,"FTZ_load"),TRUE)),"")</f>
        <v/>
      </c>
      <c r="L92" s="23" t="str">
        <f ca="1">IFERROR(IF(INDIRECT(ADDRESS(ROW(FTZ_load[#Headers])+tbl_ftz[[#This Row],[Index]],MATCH(tbl_ftz[[#Headers],[收窄基点]],FTZ_load[#Headers],0),1,1,"FTZ_load"),TRUE)=0,"",INDIRECT(ADDRESS(ROW(FTZ_load[#Headers])+tbl_ftz[[#This Row],[Index]],MATCH(tbl_ftz[[#Headers],[收窄基点]],FTZ_load[#Headers],0),1,1,"FTZ_load"),TRUE)),"")</f>
        <v/>
      </c>
      <c r="M92" s="22" t="str">
        <f ca="1">IFERROR(IF(INDIRECT(ADDRESS(ROW(FTZ_load[#Headers])+tbl_ftz[[#This Row],[Index]],MATCH(tbl_ftz[[#Headers],[结构]],FTZ_load[#Headers],0),1,1,"FTZ_load"),TRUE)=0,"",INDIRECT(ADDRESS(ROW(FTZ_load[#Headers])+tbl_ftz[[#This Row],[Index]],MATCH(tbl_ftz[[#Headers],[结构]],FTZ_load[#Headers],0),1,1,"FTZ_load"),TRUE)),"")</f>
        <v/>
      </c>
      <c r="N92" s="22" t="str">
        <f ca="1">IFERROR(IF(INDIRECT(ADDRESS(ROW(FTZ_load[#Headers])+tbl_ftz[[#This Row],[Index]],MATCH(tbl_ftz[[#Headers],[主题]],FTZ_load[#Headers],0),1,1,"FTZ_load"),TRUE)=0,"",INDIRECT(ADDRESS(ROW(FTZ_load[#Headers])+tbl_ftz[[#This Row],[Index]],MATCH(tbl_ftz[[#Headers],[主题]],FTZ_load[#Headers],0),1,1,"FTZ_load"),TRUE)),"")</f>
        <v/>
      </c>
      <c r="O92" s="22" t="str">
        <f ca="1">IFERROR(IF(INDIRECT(ADDRESS(ROW(FTZ_load[#Headers])+tbl_ftz[[#This Row],[Index]],MATCH(tbl_ftz[[#Headers],[行业]],FTZ_load[#Headers],0),1,1,"FTZ_load"),TRUE)=0,"",INDIRECT(ADDRESS(ROW(FTZ_load[#Headers])+tbl_ftz[[#This Row],[Index]],MATCH(tbl_ftz[[#Headers],[行业]],FTZ_load[#Headers],0),1,1,"FTZ_load"),TRUE)),"")</f>
        <v/>
      </c>
      <c r="P92" s="22" t="str">
        <f ca="1">IFERROR(IF(INDIRECT(ADDRESS(ROW(FTZ_load[#Headers])+tbl_ftz[[#This Row],[Index]],MATCH(tbl_ftz[[#Headers],[地区]],FTZ_load[#Headers],0),1,1,"FTZ_load"),TRUE)=0,"",INDIRECT(ADDRESS(ROW(FTZ_load[#Headers])+tbl_ftz[[#This Row],[Index]],MATCH(tbl_ftz[[#Headers],[地区]],FTZ_load[#Headers],0),1,1,"FTZ_load"),TRUE)),"")</f>
        <v/>
      </c>
      <c r="Q92" s="19" t="str">
        <f ca="1">IFERROR(IF(INDIRECT(ADDRESS(ROW(FTZ_load[#Headers])+tbl_ftz[[#This Row],[Index]],MATCH(tbl_ftz[[#Headers],[BOCOM_DEAL?]],FTZ_load[#Headers],0),1,1,"FTZ_load"),TRUE)=0,"",INDIRECT(ADDRESS(ROW(FTZ_load[#Headers])+tbl_ftz[[#This Row],[Index]],MATCH(tbl_ftz[[#Headers],[BOCOM_DEAL?]],FTZ_load[#Headers],0),1,1,"FTZ_load"),TRUE)),"")</f>
        <v/>
      </c>
    </row>
    <row r="93" spans="1:17" ht="17.45" customHeight="1" x14ac:dyDescent="0.25">
      <c r="A93" s="19">
        <f>ROW()-ROW(tbl_ftz[[#Headers],[Index]])</f>
        <v>92</v>
      </c>
      <c r="B93" s="20" t="str">
        <f ca="1">IFERROR(IF(INDIRECT(ADDRESS(ROW(FTZ_load[#Headers])+tbl_ftz[[#This Row],[Index]],MATCH(tbl_ftz[[#Headers],[定价日]],FTZ_load[#Headers],0),1,1,"FTZ_load"),TRUE)=0,"",INDIRECT(ADDRESS(ROW(FTZ_load[#Headers])+tbl_ftz[[#This Row],[Index]],MATCH(tbl_ftz[[#Headers],[定价日]],FTZ_load[#Headers],0),1,1,"FTZ_load"),TRUE)),"")</f>
        <v/>
      </c>
      <c r="C9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3" s="23" t="str">
        <f ca="1">IFERROR(IF(INDIRECT(ADDRESS(ROW(FTZ_load[#Headers])+tbl_ftz[[#This Row],[Index]],MATCH(tbl_ftz[[#Headers],[发行评级]],FTZ_load[#Headers],0),1,1,"FTZ_load"),TRUE)=0,"",INDIRECT(ADDRESS(ROW(FTZ_load[#Headers])+tbl_ftz[[#This Row],[Index]],MATCH(tbl_ftz[[#Headers],[发行评级]],FTZ_load[#Headers],0),1,1,"FTZ_load"),TRUE)),"")</f>
        <v/>
      </c>
      <c r="E93" s="23" t="str">
        <f ca="1">IFERROR(IF(INDIRECT(ADDRESS(ROW(FTZ_load[#Headers])+tbl_ftz[[#This Row],[Index]],MATCH(tbl_ftz[[#Headers],[主体评级]],FTZ_load[#Headers],0),1,1,"FTZ_load"),TRUE)=0,"",INDIRECT(ADDRESS(ROW(FTZ_load[#Headers])+tbl_ftz[[#This Row],[Index]],MATCH(tbl_ftz[[#Headers],[主体评级]],FTZ_load[#Headers],0),1,1,"FTZ_load"),TRUE)),"")</f>
        <v/>
      </c>
      <c r="F93" s="23" t="str">
        <f ca="1">IFERROR(IF(INDIRECT(ADDRESS(ROW(FTZ_load[#Headers])+tbl_ftz[[#This Row],[Index]],MATCH(tbl_ftz[[#Headers],[境内主体评级]],FTZ_load[#Headers],0),1,1,"FTZ_load"),TRUE)=0,"",INDIRECT(ADDRESS(ROW(FTZ_load[#Headers])+tbl_ftz[[#This Row],[Index]],MATCH(tbl_ftz[[#Headers],[境内主体评级]],FTZ_load[#Headers],0),1,1,"FTZ_load"),TRUE)),"")</f>
        <v/>
      </c>
      <c r="G93" s="23" t="str">
        <f ca="1">IFERROR(IF(INDIRECT(ADDRESS(ROW(FTZ_load[#Headers])+tbl_ftz[[#This Row],[Index]],MATCH(tbl_ftz[[#Headers],[货币]],FTZ_load[#Headers],0),1,1,"FTZ_load"),TRUE)=0,"",INDIRECT(ADDRESS(ROW(FTZ_load[#Headers])+tbl_ftz[[#This Row],[Index]],MATCH(tbl_ftz[[#Headers],[货币]],FTZ_load[#Headers],0),1,1,"FTZ_load"),TRUE)),"")</f>
        <v/>
      </c>
      <c r="H93" s="28" t="str">
        <f ca="1">IFERROR(IF(INDIRECT(ADDRESS(ROW(FTZ_load[#Headers])+tbl_ftz[[#This Row],[Index]],MATCH(tbl_ftz[[#Headers],[发行规模(亿)]],FTZ_load[#Headers],0),1,1,"FTZ_load"),TRUE)=0,"",INDIRECT(ADDRESS(ROW(FTZ_load[#Headers])+tbl_ftz[[#This Row],[Index]],MATCH(tbl_ftz[[#Headers],[发行规模(亿)]],FTZ_load[#Headers],0),1,1,"FTZ_load"),TRUE)),"")</f>
        <v/>
      </c>
      <c r="I93" s="23" t="str">
        <f ca="1">IFERROR(IF(INDIRECT(ADDRESS(ROW(FTZ_load[#Headers])+tbl_ftz[[#This Row],[Index]],MATCH(tbl_ftz[[#Headers],[年期]],FTZ_load[#Headers],0),1,1,"FTZ_load"),TRUE)=0,"",INDIRECT(ADDRESS(ROW(FTZ_load[#Headers])+tbl_ftz[[#This Row],[Index]],MATCH(tbl_ftz[[#Headers],[年期]],FTZ_load[#Headers],0),1,1,"FTZ_load"),TRUE)),"")</f>
        <v/>
      </c>
      <c r="J93" s="23" t="str">
        <f ca="1">IFERROR(IF(INDIRECT(ADDRESS(ROW(FTZ_load[#Headers])+tbl_ftz[[#This Row],[Index]],MATCH(tbl_ftz[[#Headers],[票息]],FTZ_load[#Headers],0),1,1,"FTZ_load"),TRUE)=0,"",INDIRECT(ADDRESS(ROW(FTZ_load[#Headers])+tbl_ftz[[#This Row],[Index]],MATCH(tbl_ftz[[#Headers],[票息]],FTZ_load[#Headers],0),1,1,"FTZ_load"),TRUE)),"")</f>
        <v/>
      </c>
      <c r="K93" s="23" t="str">
        <f ca="1">IFERROR(IF(INDIRECT(ADDRESS(ROW(FTZ_load[#Headers])+tbl_ftz[[#This Row],[Index]],MATCH(tbl_ftz[[#Headers],[IPG]],FTZ_load[#Headers],0),1,1,"FTZ_load"),TRUE)=0,"",INDIRECT(ADDRESS(ROW(FTZ_load[#Headers])+tbl_ftz[[#This Row],[Index]],MATCH(tbl_ftz[[#Headers],[IPG]],FTZ_load[#Headers],0),1,1,"FTZ_load"),TRUE)),"")</f>
        <v/>
      </c>
      <c r="L93" s="23" t="str">
        <f ca="1">IFERROR(IF(INDIRECT(ADDRESS(ROW(FTZ_load[#Headers])+tbl_ftz[[#This Row],[Index]],MATCH(tbl_ftz[[#Headers],[收窄基点]],FTZ_load[#Headers],0),1,1,"FTZ_load"),TRUE)=0,"",INDIRECT(ADDRESS(ROW(FTZ_load[#Headers])+tbl_ftz[[#This Row],[Index]],MATCH(tbl_ftz[[#Headers],[收窄基点]],FTZ_load[#Headers],0),1,1,"FTZ_load"),TRUE)),"")</f>
        <v/>
      </c>
      <c r="M93" s="22" t="str">
        <f ca="1">IFERROR(IF(INDIRECT(ADDRESS(ROW(FTZ_load[#Headers])+tbl_ftz[[#This Row],[Index]],MATCH(tbl_ftz[[#Headers],[结构]],FTZ_load[#Headers],0),1,1,"FTZ_load"),TRUE)=0,"",INDIRECT(ADDRESS(ROW(FTZ_load[#Headers])+tbl_ftz[[#This Row],[Index]],MATCH(tbl_ftz[[#Headers],[结构]],FTZ_load[#Headers],0),1,1,"FTZ_load"),TRUE)),"")</f>
        <v/>
      </c>
      <c r="N93" s="22" t="str">
        <f ca="1">IFERROR(IF(INDIRECT(ADDRESS(ROW(FTZ_load[#Headers])+tbl_ftz[[#This Row],[Index]],MATCH(tbl_ftz[[#Headers],[主题]],FTZ_load[#Headers],0),1,1,"FTZ_load"),TRUE)=0,"",INDIRECT(ADDRESS(ROW(FTZ_load[#Headers])+tbl_ftz[[#This Row],[Index]],MATCH(tbl_ftz[[#Headers],[主题]],FTZ_load[#Headers],0),1,1,"FTZ_load"),TRUE)),"")</f>
        <v/>
      </c>
      <c r="O93" s="22" t="str">
        <f ca="1">IFERROR(IF(INDIRECT(ADDRESS(ROW(FTZ_load[#Headers])+tbl_ftz[[#This Row],[Index]],MATCH(tbl_ftz[[#Headers],[行业]],FTZ_load[#Headers],0),1,1,"FTZ_load"),TRUE)=0,"",INDIRECT(ADDRESS(ROW(FTZ_load[#Headers])+tbl_ftz[[#This Row],[Index]],MATCH(tbl_ftz[[#Headers],[行业]],FTZ_load[#Headers],0),1,1,"FTZ_load"),TRUE)),"")</f>
        <v/>
      </c>
      <c r="P93" s="22" t="str">
        <f ca="1">IFERROR(IF(INDIRECT(ADDRESS(ROW(FTZ_load[#Headers])+tbl_ftz[[#This Row],[Index]],MATCH(tbl_ftz[[#Headers],[地区]],FTZ_load[#Headers],0),1,1,"FTZ_load"),TRUE)=0,"",INDIRECT(ADDRESS(ROW(FTZ_load[#Headers])+tbl_ftz[[#This Row],[Index]],MATCH(tbl_ftz[[#Headers],[地区]],FTZ_load[#Headers],0),1,1,"FTZ_load"),TRUE)),"")</f>
        <v/>
      </c>
      <c r="Q93" s="19" t="str">
        <f ca="1">IFERROR(IF(INDIRECT(ADDRESS(ROW(FTZ_load[#Headers])+tbl_ftz[[#This Row],[Index]],MATCH(tbl_ftz[[#Headers],[BOCOM_DEAL?]],FTZ_load[#Headers],0),1,1,"FTZ_load"),TRUE)=0,"",INDIRECT(ADDRESS(ROW(FTZ_load[#Headers])+tbl_ftz[[#This Row],[Index]],MATCH(tbl_ftz[[#Headers],[BOCOM_DEAL?]],FTZ_load[#Headers],0),1,1,"FTZ_load"),TRUE)),"")</f>
        <v/>
      </c>
    </row>
    <row r="94" spans="1:17" ht="17.45" customHeight="1" x14ac:dyDescent="0.25">
      <c r="A94" s="19">
        <f>ROW()-ROW(tbl_ftz[[#Headers],[Index]])</f>
        <v>93</v>
      </c>
      <c r="B94" s="20" t="str">
        <f ca="1">IFERROR(IF(INDIRECT(ADDRESS(ROW(FTZ_load[#Headers])+tbl_ftz[[#This Row],[Index]],MATCH(tbl_ftz[[#Headers],[定价日]],FTZ_load[#Headers],0),1,1,"FTZ_load"),TRUE)=0,"",INDIRECT(ADDRESS(ROW(FTZ_load[#Headers])+tbl_ftz[[#This Row],[Index]],MATCH(tbl_ftz[[#Headers],[定价日]],FTZ_load[#Headers],0),1,1,"FTZ_load"),TRUE)),"")</f>
        <v/>
      </c>
      <c r="C9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4" s="23" t="str">
        <f ca="1">IFERROR(IF(INDIRECT(ADDRESS(ROW(FTZ_load[#Headers])+tbl_ftz[[#This Row],[Index]],MATCH(tbl_ftz[[#Headers],[发行评级]],FTZ_load[#Headers],0),1,1,"FTZ_load"),TRUE)=0,"",INDIRECT(ADDRESS(ROW(FTZ_load[#Headers])+tbl_ftz[[#This Row],[Index]],MATCH(tbl_ftz[[#Headers],[发行评级]],FTZ_load[#Headers],0),1,1,"FTZ_load"),TRUE)),"")</f>
        <v/>
      </c>
      <c r="E94" s="23" t="str">
        <f ca="1">IFERROR(IF(INDIRECT(ADDRESS(ROW(FTZ_load[#Headers])+tbl_ftz[[#This Row],[Index]],MATCH(tbl_ftz[[#Headers],[主体评级]],FTZ_load[#Headers],0),1,1,"FTZ_load"),TRUE)=0,"",INDIRECT(ADDRESS(ROW(FTZ_load[#Headers])+tbl_ftz[[#This Row],[Index]],MATCH(tbl_ftz[[#Headers],[主体评级]],FTZ_load[#Headers],0),1,1,"FTZ_load"),TRUE)),"")</f>
        <v/>
      </c>
      <c r="F94" s="23" t="str">
        <f ca="1">IFERROR(IF(INDIRECT(ADDRESS(ROW(FTZ_load[#Headers])+tbl_ftz[[#This Row],[Index]],MATCH(tbl_ftz[[#Headers],[境内主体评级]],FTZ_load[#Headers],0),1,1,"FTZ_load"),TRUE)=0,"",INDIRECT(ADDRESS(ROW(FTZ_load[#Headers])+tbl_ftz[[#This Row],[Index]],MATCH(tbl_ftz[[#Headers],[境内主体评级]],FTZ_load[#Headers],0),1,1,"FTZ_load"),TRUE)),"")</f>
        <v/>
      </c>
      <c r="G94" s="23" t="str">
        <f ca="1">IFERROR(IF(INDIRECT(ADDRESS(ROW(FTZ_load[#Headers])+tbl_ftz[[#This Row],[Index]],MATCH(tbl_ftz[[#Headers],[货币]],FTZ_load[#Headers],0),1,1,"FTZ_load"),TRUE)=0,"",INDIRECT(ADDRESS(ROW(FTZ_load[#Headers])+tbl_ftz[[#This Row],[Index]],MATCH(tbl_ftz[[#Headers],[货币]],FTZ_load[#Headers],0),1,1,"FTZ_load"),TRUE)),"")</f>
        <v/>
      </c>
      <c r="H94" s="28" t="str">
        <f ca="1">IFERROR(IF(INDIRECT(ADDRESS(ROW(FTZ_load[#Headers])+tbl_ftz[[#This Row],[Index]],MATCH(tbl_ftz[[#Headers],[发行规模(亿)]],FTZ_load[#Headers],0),1,1,"FTZ_load"),TRUE)=0,"",INDIRECT(ADDRESS(ROW(FTZ_load[#Headers])+tbl_ftz[[#This Row],[Index]],MATCH(tbl_ftz[[#Headers],[发行规模(亿)]],FTZ_load[#Headers],0),1,1,"FTZ_load"),TRUE)),"")</f>
        <v/>
      </c>
      <c r="I94" s="23" t="str">
        <f ca="1">IFERROR(IF(INDIRECT(ADDRESS(ROW(FTZ_load[#Headers])+tbl_ftz[[#This Row],[Index]],MATCH(tbl_ftz[[#Headers],[年期]],FTZ_load[#Headers],0),1,1,"FTZ_load"),TRUE)=0,"",INDIRECT(ADDRESS(ROW(FTZ_load[#Headers])+tbl_ftz[[#This Row],[Index]],MATCH(tbl_ftz[[#Headers],[年期]],FTZ_load[#Headers],0),1,1,"FTZ_load"),TRUE)),"")</f>
        <v/>
      </c>
      <c r="J94" s="23" t="str">
        <f ca="1">IFERROR(IF(INDIRECT(ADDRESS(ROW(FTZ_load[#Headers])+tbl_ftz[[#This Row],[Index]],MATCH(tbl_ftz[[#Headers],[票息]],FTZ_load[#Headers],0),1,1,"FTZ_load"),TRUE)=0,"",INDIRECT(ADDRESS(ROW(FTZ_load[#Headers])+tbl_ftz[[#This Row],[Index]],MATCH(tbl_ftz[[#Headers],[票息]],FTZ_load[#Headers],0),1,1,"FTZ_load"),TRUE)),"")</f>
        <v/>
      </c>
      <c r="K94" s="23" t="str">
        <f ca="1">IFERROR(IF(INDIRECT(ADDRESS(ROW(FTZ_load[#Headers])+tbl_ftz[[#This Row],[Index]],MATCH(tbl_ftz[[#Headers],[IPG]],FTZ_load[#Headers],0),1,1,"FTZ_load"),TRUE)=0,"",INDIRECT(ADDRESS(ROW(FTZ_load[#Headers])+tbl_ftz[[#This Row],[Index]],MATCH(tbl_ftz[[#Headers],[IPG]],FTZ_load[#Headers],0),1,1,"FTZ_load"),TRUE)),"")</f>
        <v/>
      </c>
      <c r="L94" s="23" t="str">
        <f ca="1">IFERROR(IF(INDIRECT(ADDRESS(ROW(FTZ_load[#Headers])+tbl_ftz[[#This Row],[Index]],MATCH(tbl_ftz[[#Headers],[收窄基点]],FTZ_load[#Headers],0),1,1,"FTZ_load"),TRUE)=0,"",INDIRECT(ADDRESS(ROW(FTZ_load[#Headers])+tbl_ftz[[#This Row],[Index]],MATCH(tbl_ftz[[#Headers],[收窄基点]],FTZ_load[#Headers],0),1,1,"FTZ_load"),TRUE)),"")</f>
        <v/>
      </c>
      <c r="M94" s="22" t="str">
        <f ca="1">IFERROR(IF(INDIRECT(ADDRESS(ROW(FTZ_load[#Headers])+tbl_ftz[[#This Row],[Index]],MATCH(tbl_ftz[[#Headers],[结构]],FTZ_load[#Headers],0),1,1,"FTZ_load"),TRUE)=0,"",INDIRECT(ADDRESS(ROW(FTZ_load[#Headers])+tbl_ftz[[#This Row],[Index]],MATCH(tbl_ftz[[#Headers],[结构]],FTZ_load[#Headers],0),1,1,"FTZ_load"),TRUE)),"")</f>
        <v/>
      </c>
      <c r="N94" s="22" t="str">
        <f ca="1">IFERROR(IF(INDIRECT(ADDRESS(ROW(FTZ_load[#Headers])+tbl_ftz[[#This Row],[Index]],MATCH(tbl_ftz[[#Headers],[主题]],FTZ_load[#Headers],0),1,1,"FTZ_load"),TRUE)=0,"",INDIRECT(ADDRESS(ROW(FTZ_load[#Headers])+tbl_ftz[[#This Row],[Index]],MATCH(tbl_ftz[[#Headers],[主题]],FTZ_load[#Headers],0),1,1,"FTZ_load"),TRUE)),"")</f>
        <v/>
      </c>
      <c r="O94" s="22" t="str">
        <f ca="1">IFERROR(IF(INDIRECT(ADDRESS(ROW(FTZ_load[#Headers])+tbl_ftz[[#This Row],[Index]],MATCH(tbl_ftz[[#Headers],[行业]],FTZ_load[#Headers],0),1,1,"FTZ_load"),TRUE)=0,"",INDIRECT(ADDRESS(ROW(FTZ_load[#Headers])+tbl_ftz[[#This Row],[Index]],MATCH(tbl_ftz[[#Headers],[行业]],FTZ_load[#Headers],0),1,1,"FTZ_load"),TRUE)),"")</f>
        <v/>
      </c>
      <c r="P94" s="22" t="str">
        <f ca="1">IFERROR(IF(INDIRECT(ADDRESS(ROW(FTZ_load[#Headers])+tbl_ftz[[#This Row],[Index]],MATCH(tbl_ftz[[#Headers],[地区]],FTZ_load[#Headers],0),1,1,"FTZ_load"),TRUE)=0,"",INDIRECT(ADDRESS(ROW(FTZ_load[#Headers])+tbl_ftz[[#This Row],[Index]],MATCH(tbl_ftz[[#Headers],[地区]],FTZ_load[#Headers],0),1,1,"FTZ_load"),TRUE)),"")</f>
        <v/>
      </c>
      <c r="Q94" s="19" t="str">
        <f ca="1">IFERROR(IF(INDIRECT(ADDRESS(ROW(FTZ_load[#Headers])+tbl_ftz[[#This Row],[Index]],MATCH(tbl_ftz[[#Headers],[BOCOM_DEAL?]],FTZ_load[#Headers],0),1,1,"FTZ_load"),TRUE)=0,"",INDIRECT(ADDRESS(ROW(FTZ_load[#Headers])+tbl_ftz[[#This Row],[Index]],MATCH(tbl_ftz[[#Headers],[BOCOM_DEAL?]],FTZ_load[#Headers],0),1,1,"FTZ_load"),TRUE)),"")</f>
        <v/>
      </c>
    </row>
    <row r="95" spans="1:17" ht="17.45" customHeight="1" x14ac:dyDescent="0.25">
      <c r="A95" s="19">
        <f>ROW()-ROW(tbl_ftz[[#Headers],[Index]])</f>
        <v>94</v>
      </c>
      <c r="B95" s="20" t="str">
        <f ca="1">IFERROR(IF(INDIRECT(ADDRESS(ROW(FTZ_load[#Headers])+tbl_ftz[[#This Row],[Index]],MATCH(tbl_ftz[[#Headers],[定价日]],FTZ_load[#Headers],0),1,1,"FTZ_load"),TRUE)=0,"",INDIRECT(ADDRESS(ROW(FTZ_load[#Headers])+tbl_ftz[[#This Row],[Index]],MATCH(tbl_ftz[[#Headers],[定价日]],FTZ_load[#Headers],0),1,1,"FTZ_load"),TRUE)),"")</f>
        <v/>
      </c>
      <c r="C9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5" s="23" t="str">
        <f ca="1">IFERROR(IF(INDIRECT(ADDRESS(ROW(FTZ_load[#Headers])+tbl_ftz[[#This Row],[Index]],MATCH(tbl_ftz[[#Headers],[发行评级]],FTZ_load[#Headers],0),1,1,"FTZ_load"),TRUE)=0,"",INDIRECT(ADDRESS(ROW(FTZ_load[#Headers])+tbl_ftz[[#This Row],[Index]],MATCH(tbl_ftz[[#Headers],[发行评级]],FTZ_load[#Headers],0),1,1,"FTZ_load"),TRUE)),"")</f>
        <v/>
      </c>
      <c r="E95" s="23" t="str">
        <f ca="1">IFERROR(IF(INDIRECT(ADDRESS(ROW(FTZ_load[#Headers])+tbl_ftz[[#This Row],[Index]],MATCH(tbl_ftz[[#Headers],[主体评级]],FTZ_load[#Headers],0),1,1,"FTZ_load"),TRUE)=0,"",INDIRECT(ADDRESS(ROW(FTZ_load[#Headers])+tbl_ftz[[#This Row],[Index]],MATCH(tbl_ftz[[#Headers],[主体评级]],FTZ_load[#Headers],0),1,1,"FTZ_load"),TRUE)),"")</f>
        <v/>
      </c>
      <c r="F95" s="23" t="str">
        <f ca="1">IFERROR(IF(INDIRECT(ADDRESS(ROW(FTZ_load[#Headers])+tbl_ftz[[#This Row],[Index]],MATCH(tbl_ftz[[#Headers],[境内主体评级]],FTZ_load[#Headers],0),1,1,"FTZ_load"),TRUE)=0,"",INDIRECT(ADDRESS(ROW(FTZ_load[#Headers])+tbl_ftz[[#This Row],[Index]],MATCH(tbl_ftz[[#Headers],[境内主体评级]],FTZ_load[#Headers],0),1,1,"FTZ_load"),TRUE)),"")</f>
        <v/>
      </c>
      <c r="G95" s="23" t="str">
        <f ca="1">IFERROR(IF(INDIRECT(ADDRESS(ROW(FTZ_load[#Headers])+tbl_ftz[[#This Row],[Index]],MATCH(tbl_ftz[[#Headers],[货币]],FTZ_load[#Headers],0),1,1,"FTZ_load"),TRUE)=0,"",INDIRECT(ADDRESS(ROW(FTZ_load[#Headers])+tbl_ftz[[#This Row],[Index]],MATCH(tbl_ftz[[#Headers],[货币]],FTZ_load[#Headers],0),1,1,"FTZ_load"),TRUE)),"")</f>
        <v/>
      </c>
      <c r="H95" s="28" t="str">
        <f ca="1">IFERROR(IF(INDIRECT(ADDRESS(ROW(FTZ_load[#Headers])+tbl_ftz[[#This Row],[Index]],MATCH(tbl_ftz[[#Headers],[发行规模(亿)]],FTZ_load[#Headers],0),1,1,"FTZ_load"),TRUE)=0,"",INDIRECT(ADDRESS(ROW(FTZ_load[#Headers])+tbl_ftz[[#This Row],[Index]],MATCH(tbl_ftz[[#Headers],[发行规模(亿)]],FTZ_load[#Headers],0),1,1,"FTZ_load"),TRUE)),"")</f>
        <v/>
      </c>
      <c r="I95" s="23" t="str">
        <f ca="1">IFERROR(IF(INDIRECT(ADDRESS(ROW(FTZ_load[#Headers])+tbl_ftz[[#This Row],[Index]],MATCH(tbl_ftz[[#Headers],[年期]],FTZ_load[#Headers],0),1,1,"FTZ_load"),TRUE)=0,"",INDIRECT(ADDRESS(ROW(FTZ_load[#Headers])+tbl_ftz[[#This Row],[Index]],MATCH(tbl_ftz[[#Headers],[年期]],FTZ_load[#Headers],0),1,1,"FTZ_load"),TRUE)),"")</f>
        <v/>
      </c>
      <c r="J95" s="23" t="str">
        <f ca="1">IFERROR(IF(INDIRECT(ADDRESS(ROW(FTZ_load[#Headers])+tbl_ftz[[#This Row],[Index]],MATCH(tbl_ftz[[#Headers],[票息]],FTZ_load[#Headers],0),1,1,"FTZ_load"),TRUE)=0,"",INDIRECT(ADDRESS(ROW(FTZ_load[#Headers])+tbl_ftz[[#This Row],[Index]],MATCH(tbl_ftz[[#Headers],[票息]],FTZ_load[#Headers],0),1,1,"FTZ_load"),TRUE)),"")</f>
        <v/>
      </c>
      <c r="K95" s="23" t="str">
        <f ca="1">IFERROR(IF(INDIRECT(ADDRESS(ROW(FTZ_load[#Headers])+tbl_ftz[[#This Row],[Index]],MATCH(tbl_ftz[[#Headers],[IPG]],FTZ_load[#Headers],0),1,1,"FTZ_load"),TRUE)=0,"",INDIRECT(ADDRESS(ROW(FTZ_load[#Headers])+tbl_ftz[[#This Row],[Index]],MATCH(tbl_ftz[[#Headers],[IPG]],FTZ_load[#Headers],0),1,1,"FTZ_load"),TRUE)),"")</f>
        <v/>
      </c>
      <c r="L95" s="23" t="str">
        <f ca="1">IFERROR(IF(INDIRECT(ADDRESS(ROW(FTZ_load[#Headers])+tbl_ftz[[#This Row],[Index]],MATCH(tbl_ftz[[#Headers],[收窄基点]],FTZ_load[#Headers],0),1,1,"FTZ_load"),TRUE)=0,"",INDIRECT(ADDRESS(ROW(FTZ_load[#Headers])+tbl_ftz[[#This Row],[Index]],MATCH(tbl_ftz[[#Headers],[收窄基点]],FTZ_load[#Headers],0),1,1,"FTZ_load"),TRUE)),"")</f>
        <v/>
      </c>
      <c r="M95" s="22" t="str">
        <f ca="1">IFERROR(IF(INDIRECT(ADDRESS(ROW(FTZ_load[#Headers])+tbl_ftz[[#This Row],[Index]],MATCH(tbl_ftz[[#Headers],[结构]],FTZ_load[#Headers],0),1,1,"FTZ_load"),TRUE)=0,"",INDIRECT(ADDRESS(ROW(FTZ_load[#Headers])+tbl_ftz[[#This Row],[Index]],MATCH(tbl_ftz[[#Headers],[结构]],FTZ_load[#Headers],0),1,1,"FTZ_load"),TRUE)),"")</f>
        <v/>
      </c>
      <c r="N95" s="22" t="str">
        <f ca="1">IFERROR(IF(INDIRECT(ADDRESS(ROW(FTZ_load[#Headers])+tbl_ftz[[#This Row],[Index]],MATCH(tbl_ftz[[#Headers],[主题]],FTZ_load[#Headers],0),1,1,"FTZ_load"),TRUE)=0,"",INDIRECT(ADDRESS(ROW(FTZ_load[#Headers])+tbl_ftz[[#This Row],[Index]],MATCH(tbl_ftz[[#Headers],[主题]],FTZ_load[#Headers],0),1,1,"FTZ_load"),TRUE)),"")</f>
        <v/>
      </c>
      <c r="O95" s="22" t="str">
        <f ca="1">IFERROR(IF(INDIRECT(ADDRESS(ROW(FTZ_load[#Headers])+tbl_ftz[[#This Row],[Index]],MATCH(tbl_ftz[[#Headers],[行业]],FTZ_load[#Headers],0),1,1,"FTZ_load"),TRUE)=0,"",INDIRECT(ADDRESS(ROW(FTZ_load[#Headers])+tbl_ftz[[#This Row],[Index]],MATCH(tbl_ftz[[#Headers],[行业]],FTZ_load[#Headers],0),1,1,"FTZ_load"),TRUE)),"")</f>
        <v/>
      </c>
      <c r="P95" s="22" t="str">
        <f ca="1">IFERROR(IF(INDIRECT(ADDRESS(ROW(FTZ_load[#Headers])+tbl_ftz[[#This Row],[Index]],MATCH(tbl_ftz[[#Headers],[地区]],FTZ_load[#Headers],0),1,1,"FTZ_load"),TRUE)=0,"",INDIRECT(ADDRESS(ROW(FTZ_load[#Headers])+tbl_ftz[[#This Row],[Index]],MATCH(tbl_ftz[[#Headers],[地区]],FTZ_load[#Headers],0),1,1,"FTZ_load"),TRUE)),"")</f>
        <v/>
      </c>
      <c r="Q95" s="19" t="str">
        <f ca="1">IFERROR(IF(INDIRECT(ADDRESS(ROW(FTZ_load[#Headers])+tbl_ftz[[#This Row],[Index]],MATCH(tbl_ftz[[#Headers],[BOCOM_DEAL?]],FTZ_load[#Headers],0),1,1,"FTZ_load"),TRUE)=0,"",INDIRECT(ADDRESS(ROW(FTZ_load[#Headers])+tbl_ftz[[#This Row],[Index]],MATCH(tbl_ftz[[#Headers],[BOCOM_DEAL?]],FTZ_load[#Headers],0),1,1,"FTZ_load"),TRUE)),"")</f>
        <v/>
      </c>
    </row>
    <row r="96" spans="1:17" ht="17.45" customHeight="1" x14ac:dyDescent="0.25">
      <c r="A96" s="19">
        <f>ROW()-ROW(tbl_ftz[[#Headers],[Index]])</f>
        <v>95</v>
      </c>
      <c r="B96" s="20" t="str">
        <f ca="1">IFERROR(IF(INDIRECT(ADDRESS(ROW(FTZ_load[#Headers])+tbl_ftz[[#This Row],[Index]],MATCH(tbl_ftz[[#Headers],[定价日]],FTZ_load[#Headers],0),1,1,"FTZ_load"),TRUE)=0,"",INDIRECT(ADDRESS(ROW(FTZ_load[#Headers])+tbl_ftz[[#This Row],[Index]],MATCH(tbl_ftz[[#Headers],[定价日]],FTZ_load[#Headers],0),1,1,"FTZ_load"),TRUE)),"")</f>
        <v/>
      </c>
      <c r="C9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6" s="23" t="str">
        <f ca="1">IFERROR(IF(INDIRECT(ADDRESS(ROW(FTZ_load[#Headers])+tbl_ftz[[#This Row],[Index]],MATCH(tbl_ftz[[#Headers],[发行评级]],FTZ_load[#Headers],0),1,1,"FTZ_load"),TRUE)=0,"",INDIRECT(ADDRESS(ROW(FTZ_load[#Headers])+tbl_ftz[[#This Row],[Index]],MATCH(tbl_ftz[[#Headers],[发行评级]],FTZ_load[#Headers],0),1,1,"FTZ_load"),TRUE)),"")</f>
        <v/>
      </c>
      <c r="E96" s="23" t="str">
        <f ca="1">IFERROR(IF(INDIRECT(ADDRESS(ROW(FTZ_load[#Headers])+tbl_ftz[[#This Row],[Index]],MATCH(tbl_ftz[[#Headers],[主体评级]],FTZ_load[#Headers],0),1,1,"FTZ_load"),TRUE)=0,"",INDIRECT(ADDRESS(ROW(FTZ_load[#Headers])+tbl_ftz[[#This Row],[Index]],MATCH(tbl_ftz[[#Headers],[主体评级]],FTZ_load[#Headers],0),1,1,"FTZ_load"),TRUE)),"")</f>
        <v/>
      </c>
      <c r="F96" s="23" t="str">
        <f ca="1">IFERROR(IF(INDIRECT(ADDRESS(ROW(FTZ_load[#Headers])+tbl_ftz[[#This Row],[Index]],MATCH(tbl_ftz[[#Headers],[境内主体评级]],FTZ_load[#Headers],0),1,1,"FTZ_load"),TRUE)=0,"",INDIRECT(ADDRESS(ROW(FTZ_load[#Headers])+tbl_ftz[[#This Row],[Index]],MATCH(tbl_ftz[[#Headers],[境内主体评级]],FTZ_load[#Headers],0),1,1,"FTZ_load"),TRUE)),"")</f>
        <v/>
      </c>
      <c r="G96" s="23" t="str">
        <f ca="1">IFERROR(IF(INDIRECT(ADDRESS(ROW(FTZ_load[#Headers])+tbl_ftz[[#This Row],[Index]],MATCH(tbl_ftz[[#Headers],[货币]],FTZ_load[#Headers],0),1,1,"FTZ_load"),TRUE)=0,"",INDIRECT(ADDRESS(ROW(FTZ_load[#Headers])+tbl_ftz[[#This Row],[Index]],MATCH(tbl_ftz[[#Headers],[货币]],FTZ_load[#Headers],0),1,1,"FTZ_load"),TRUE)),"")</f>
        <v/>
      </c>
      <c r="H96" s="28" t="str">
        <f ca="1">IFERROR(IF(INDIRECT(ADDRESS(ROW(FTZ_load[#Headers])+tbl_ftz[[#This Row],[Index]],MATCH(tbl_ftz[[#Headers],[发行规模(亿)]],FTZ_load[#Headers],0),1,1,"FTZ_load"),TRUE)=0,"",INDIRECT(ADDRESS(ROW(FTZ_load[#Headers])+tbl_ftz[[#This Row],[Index]],MATCH(tbl_ftz[[#Headers],[发行规模(亿)]],FTZ_load[#Headers],0),1,1,"FTZ_load"),TRUE)),"")</f>
        <v/>
      </c>
      <c r="I96" s="23" t="str">
        <f ca="1">IFERROR(IF(INDIRECT(ADDRESS(ROW(FTZ_load[#Headers])+tbl_ftz[[#This Row],[Index]],MATCH(tbl_ftz[[#Headers],[年期]],FTZ_load[#Headers],0),1,1,"FTZ_load"),TRUE)=0,"",INDIRECT(ADDRESS(ROW(FTZ_load[#Headers])+tbl_ftz[[#This Row],[Index]],MATCH(tbl_ftz[[#Headers],[年期]],FTZ_load[#Headers],0),1,1,"FTZ_load"),TRUE)),"")</f>
        <v/>
      </c>
      <c r="J96" s="23" t="str">
        <f ca="1">IFERROR(IF(INDIRECT(ADDRESS(ROW(FTZ_load[#Headers])+tbl_ftz[[#This Row],[Index]],MATCH(tbl_ftz[[#Headers],[票息]],FTZ_load[#Headers],0),1,1,"FTZ_load"),TRUE)=0,"",INDIRECT(ADDRESS(ROW(FTZ_load[#Headers])+tbl_ftz[[#This Row],[Index]],MATCH(tbl_ftz[[#Headers],[票息]],FTZ_load[#Headers],0),1,1,"FTZ_load"),TRUE)),"")</f>
        <v/>
      </c>
      <c r="K96" s="23" t="str">
        <f ca="1">IFERROR(IF(INDIRECT(ADDRESS(ROW(FTZ_load[#Headers])+tbl_ftz[[#This Row],[Index]],MATCH(tbl_ftz[[#Headers],[IPG]],FTZ_load[#Headers],0),1,1,"FTZ_load"),TRUE)=0,"",INDIRECT(ADDRESS(ROW(FTZ_load[#Headers])+tbl_ftz[[#This Row],[Index]],MATCH(tbl_ftz[[#Headers],[IPG]],FTZ_load[#Headers],0),1,1,"FTZ_load"),TRUE)),"")</f>
        <v/>
      </c>
      <c r="L96" s="23" t="str">
        <f ca="1">IFERROR(IF(INDIRECT(ADDRESS(ROW(FTZ_load[#Headers])+tbl_ftz[[#This Row],[Index]],MATCH(tbl_ftz[[#Headers],[收窄基点]],FTZ_load[#Headers],0),1,1,"FTZ_load"),TRUE)=0,"",INDIRECT(ADDRESS(ROW(FTZ_load[#Headers])+tbl_ftz[[#This Row],[Index]],MATCH(tbl_ftz[[#Headers],[收窄基点]],FTZ_load[#Headers],0),1,1,"FTZ_load"),TRUE)),"")</f>
        <v/>
      </c>
      <c r="M96" s="22" t="str">
        <f ca="1">IFERROR(IF(INDIRECT(ADDRESS(ROW(FTZ_load[#Headers])+tbl_ftz[[#This Row],[Index]],MATCH(tbl_ftz[[#Headers],[结构]],FTZ_load[#Headers],0),1,1,"FTZ_load"),TRUE)=0,"",INDIRECT(ADDRESS(ROW(FTZ_load[#Headers])+tbl_ftz[[#This Row],[Index]],MATCH(tbl_ftz[[#Headers],[结构]],FTZ_load[#Headers],0),1,1,"FTZ_load"),TRUE)),"")</f>
        <v/>
      </c>
      <c r="N96" s="22" t="str">
        <f ca="1">IFERROR(IF(INDIRECT(ADDRESS(ROW(FTZ_load[#Headers])+tbl_ftz[[#This Row],[Index]],MATCH(tbl_ftz[[#Headers],[主题]],FTZ_load[#Headers],0),1,1,"FTZ_load"),TRUE)=0,"",INDIRECT(ADDRESS(ROW(FTZ_load[#Headers])+tbl_ftz[[#This Row],[Index]],MATCH(tbl_ftz[[#Headers],[主题]],FTZ_load[#Headers],0),1,1,"FTZ_load"),TRUE)),"")</f>
        <v/>
      </c>
      <c r="O96" s="22" t="str">
        <f ca="1">IFERROR(IF(INDIRECT(ADDRESS(ROW(FTZ_load[#Headers])+tbl_ftz[[#This Row],[Index]],MATCH(tbl_ftz[[#Headers],[行业]],FTZ_load[#Headers],0),1,1,"FTZ_load"),TRUE)=0,"",INDIRECT(ADDRESS(ROW(FTZ_load[#Headers])+tbl_ftz[[#This Row],[Index]],MATCH(tbl_ftz[[#Headers],[行业]],FTZ_load[#Headers],0),1,1,"FTZ_load"),TRUE)),"")</f>
        <v/>
      </c>
      <c r="P96" s="22" t="str">
        <f ca="1">IFERROR(IF(INDIRECT(ADDRESS(ROW(FTZ_load[#Headers])+tbl_ftz[[#This Row],[Index]],MATCH(tbl_ftz[[#Headers],[地区]],FTZ_load[#Headers],0),1,1,"FTZ_load"),TRUE)=0,"",INDIRECT(ADDRESS(ROW(FTZ_load[#Headers])+tbl_ftz[[#This Row],[Index]],MATCH(tbl_ftz[[#Headers],[地区]],FTZ_load[#Headers],0),1,1,"FTZ_load"),TRUE)),"")</f>
        <v/>
      </c>
      <c r="Q96" s="19" t="str">
        <f ca="1">IFERROR(IF(INDIRECT(ADDRESS(ROW(FTZ_load[#Headers])+tbl_ftz[[#This Row],[Index]],MATCH(tbl_ftz[[#Headers],[BOCOM_DEAL?]],FTZ_load[#Headers],0),1,1,"FTZ_load"),TRUE)=0,"",INDIRECT(ADDRESS(ROW(FTZ_load[#Headers])+tbl_ftz[[#This Row],[Index]],MATCH(tbl_ftz[[#Headers],[BOCOM_DEAL?]],FTZ_load[#Headers],0),1,1,"FTZ_load"),TRUE)),"")</f>
        <v/>
      </c>
    </row>
    <row r="97" spans="1:17" ht="17.45" customHeight="1" x14ac:dyDescent="0.25">
      <c r="A97" s="19">
        <f>ROW()-ROW(tbl_ftz[[#Headers],[Index]])</f>
        <v>96</v>
      </c>
      <c r="B97" s="20" t="str">
        <f ca="1">IFERROR(IF(INDIRECT(ADDRESS(ROW(FTZ_load[#Headers])+tbl_ftz[[#This Row],[Index]],MATCH(tbl_ftz[[#Headers],[定价日]],FTZ_load[#Headers],0),1,1,"FTZ_load"),TRUE)=0,"",INDIRECT(ADDRESS(ROW(FTZ_load[#Headers])+tbl_ftz[[#This Row],[Index]],MATCH(tbl_ftz[[#Headers],[定价日]],FTZ_load[#Headers],0),1,1,"FTZ_load"),TRUE)),"")</f>
        <v/>
      </c>
      <c r="C9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7" s="23" t="str">
        <f ca="1">IFERROR(IF(INDIRECT(ADDRESS(ROW(FTZ_load[#Headers])+tbl_ftz[[#This Row],[Index]],MATCH(tbl_ftz[[#Headers],[发行评级]],FTZ_load[#Headers],0),1,1,"FTZ_load"),TRUE)=0,"",INDIRECT(ADDRESS(ROW(FTZ_load[#Headers])+tbl_ftz[[#This Row],[Index]],MATCH(tbl_ftz[[#Headers],[发行评级]],FTZ_load[#Headers],0),1,1,"FTZ_load"),TRUE)),"")</f>
        <v/>
      </c>
      <c r="E97" s="23" t="str">
        <f ca="1">IFERROR(IF(INDIRECT(ADDRESS(ROW(FTZ_load[#Headers])+tbl_ftz[[#This Row],[Index]],MATCH(tbl_ftz[[#Headers],[主体评级]],FTZ_load[#Headers],0),1,1,"FTZ_load"),TRUE)=0,"",INDIRECT(ADDRESS(ROW(FTZ_load[#Headers])+tbl_ftz[[#This Row],[Index]],MATCH(tbl_ftz[[#Headers],[主体评级]],FTZ_load[#Headers],0),1,1,"FTZ_load"),TRUE)),"")</f>
        <v/>
      </c>
      <c r="F97" s="23" t="str">
        <f ca="1">IFERROR(IF(INDIRECT(ADDRESS(ROW(FTZ_load[#Headers])+tbl_ftz[[#This Row],[Index]],MATCH(tbl_ftz[[#Headers],[境内主体评级]],FTZ_load[#Headers],0),1,1,"FTZ_load"),TRUE)=0,"",INDIRECT(ADDRESS(ROW(FTZ_load[#Headers])+tbl_ftz[[#This Row],[Index]],MATCH(tbl_ftz[[#Headers],[境内主体评级]],FTZ_load[#Headers],0),1,1,"FTZ_load"),TRUE)),"")</f>
        <v/>
      </c>
      <c r="G97" s="23" t="str">
        <f ca="1">IFERROR(IF(INDIRECT(ADDRESS(ROW(FTZ_load[#Headers])+tbl_ftz[[#This Row],[Index]],MATCH(tbl_ftz[[#Headers],[货币]],FTZ_load[#Headers],0),1,1,"FTZ_load"),TRUE)=0,"",INDIRECT(ADDRESS(ROW(FTZ_load[#Headers])+tbl_ftz[[#This Row],[Index]],MATCH(tbl_ftz[[#Headers],[货币]],FTZ_load[#Headers],0),1,1,"FTZ_load"),TRUE)),"")</f>
        <v/>
      </c>
      <c r="H97" s="28" t="str">
        <f ca="1">IFERROR(IF(INDIRECT(ADDRESS(ROW(FTZ_load[#Headers])+tbl_ftz[[#This Row],[Index]],MATCH(tbl_ftz[[#Headers],[发行规模(亿)]],FTZ_load[#Headers],0),1,1,"FTZ_load"),TRUE)=0,"",INDIRECT(ADDRESS(ROW(FTZ_load[#Headers])+tbl_ftz[[#This Row],[Index]],MATCH(tbl_ftz[[#Headers],[发行规模(亿)]],FTZ_load[#Headers],0),1,1,"FTZ_load"),TRUE)),"")</f>
        <v/>
      </c>
      <c r="I97" s="23" t="str">
        <f ca="1">IFERROR(IF(INDIRECT(ADDRESS(ROW(FTZ_load[#Headers])+tbl_ftz[[#This Row],[Index]],MATCH(tbl_ftz[[#Headers],[年期]],FTZ_load[#Headers],0),1,1,"FTZ_load"),TRUE)=0,"",INDIRECT(ADDRESS(ROW(FTZ_load[#Headers])+tbl_ftz[[#This Row],[Index]],MATCH(tbl_ftz[[#Headers],[年期]],FTZ_load[#Headers],0),1,1,"FTZ_load"),TRUE)),"")</f>
        <v/>
      </c>
      <c r="J97" s="23" t="str">
        <f ca="1">IFERROR(IF(INDIRECT(ADDRESS(ROW(FTZ_load[#Headers])+tbl_ftz[[#This Row],[Index]],MATCH(tbl_ftz[[#Headers],[票息]],FTZ_load[#Headers],0),1,1,"FTZ_load"),TRUE)=0,"",INDIRECT(ADDRESS(ROW(FTZ_load[#Headers])+tbl_ftz[[#This Row],[Index]],MATCH(tbl_ftz[[#Headers],[票息]],FTZ_load[#Headers],0),1,1,"FTZ_load"),TRUE)),"")</f>
        <v/>
      </c>
      <c r="K97" s="23" t="str">
        <f ca="1">IFERROR(IF(INDIRECT(ADDRESS(ROW(FTZ_load[#Headers])+tbl_ftz[[#This Row],[Index]],MATCH(tbl_ftz[[#Headers],[IPG]],FTZ_load[#Headers],0),1,1,"FTZ_load"),TRUE)=0,"",INDIRECT(ADDRESS(ROW(FTZ_load[#Headers])+tbl_ftz[[#This Row],[Index]],MATCH(tbl_ftz[[#Headers],[IPG]],FTZ_load[#Headers],0),1,1,"FTZ_load"),TRUE)),"")</f>
        <v/>
      </c>
      <c r="L97" s="23" t="str">
        <f ca="1">IFERROR(IF(INDIRECT(ADDRESS(ROW(FTZ_load[#Headers])+tbl_ftz[[#This Row],[Index]],MATCH(tbl_ftz[[#Headers],[收窄基点]],FTZ_load[#Headers],0),1,1,"FTZ_load"),TRUE)=0,"",INDIRECT(ADDRESS(ROW(FTZ_load[#Headers])+tbl_ftz[[#This Row],[Index]],MATCH(tbl_ftz[[#Headers],[收窄基点]],FTZ_load[#Headers],0),1,1,"FTZ_load"),TRUE)),"")</f>
        <v/>
      </c>
      <c r="M97" s="22" t="str">
        <f ca="1">IFERROR(IF(INDIRECT(ADDRESS(ROW(FTZ_load[#Headers])+tbl_ftz[[#This Row],[Index]],MATCH(tbl_ftz[[#Headers],[结构]],FTZ_load[#Headers],0),1,1,"FTZ_load"),TRUE)=0,"",INDIRECT(ADDRESS(ROW(FTZ_load[#Headers])+tbl_ftz[[#This Row],[Index]],MATCH(tbl_ftz[[#Headers],[结构]],FTZ_load[#Headers],0),1,1,"FTZ_load"),TRUE)),"")</f>
        <v/>
      </c>
      <c r="N97" s="22" t="str">
        <f ca="1">IFERROR(IF(INDIRECT(ADDRESS(ROW(FTZ_load[#Headers])+tbl_ftz[[#This Row],[Index]],MATCH(tbl_ftz[[#Headers],[主题]],FTZ_load[#Headers],0),1,1,"FTZ_load"),TRUE)=0,"",INDIRECT(ADDRESS(ROW(FTZ_load[#Headers])+tbl_ftz[[#This Row],[Index]],MATCH(tbl_ftz[[#Headers],[主题]],FTZ_load[#Headers],0),1,1,"FTZ_load"),TRUE)),"")</f>
        <v/>
      </c>
      <c r="O97" s="22" t="str">
        <f ca="1">IFERROR(IF(INDIRECT(ADDRESS(ROW(FTZ_load[#Headers])+tbl_ftz[[#This Row],[Index]],MATCH(tbl_ftz[[#Headers],[行业]],FTZ_load[#Headers],0),1,1,"FTZ_load"),TRUE)=0,"",INDIRECT(ADDRESS(ROW(FTZ_load[#Headers])+tbl_ftz[[#This Row],[Index]],MATCH(tbl_ftz[[#Headers],[行业]],FTZ_load[#Headers],0),1,1,"FTZ_load"),TRUE)),"")</f>
        <v/>
      </c>
      <c r="P97" s="22" t="str">
        <f ca="1">IFERROR(IF(INDIRECT(ADDRESS(ROW(FTZ_load[#Headers])+tbl_ftz[[#This Row],[Index]],MATCH(tbl_ftz[[#Headers],[地区]],FTZ_load[#Headers],0),1,1,"FTZ_load"),TRUE)=0,"",INDIRECT(ADDRESS(ROW(FTZ_load[#Headers])+tbl_ftz[[#This Row],[Index]],MATCH(tbl_ftz[[#Headers],[地区]],FTZ_load[#Headers],0),1,1,"FTZ_load"),TRUE)),"")</f>
        <v/>
      </c>
      <c r="Q97" s="19" t="str">
        <f ca="1">IFERROR(IF(INDIRECT(ADDRESS(ROW(FTZ_load[#Headers])+tbl_ftz[[#This Row],[Index]],MATCH(tbl_ftz[[#Headers],[BOCOM_DEAL?]],FTZ_load[#Headers],0),1,1,"FTZ_load"),TRUE)=0,"",INDIRECT(ADDRESS(ROW(FTZ_load[#Headers])+tbl_ftz[[#This Row],[Index]],MATCH(tbl_ftz[[#Headers],[BOCOM_DEAL?]],FTZ_load[#Headers],0),1,1,"FTZ_load"),TRUE)),"")</f>
        <v/>
      </c>
    </row>
    <row r="98" spans="1:17" ht="17.45" customHeight="1" x14ac:dyDescent="0.25">
      <c r="A98" s="19">
        <f>ROW()-ROW(tbl_ftz[[#Headers],[Index]])</f>
        <v>97</v>
      </c>
      <c r="B98" s="20" t="str">
        <f ca="1">IFERROR(IF(INDIRECT(ADDRESS(ROW(FTZ_load[#Headers])+tbl_ftz[[#This Row],[Index]],MATCH(tbl_ftz[[#Headers],[定价日]],FTZ_load[#Headers],0),1,1,"FTZ_load"),TRUE)=0,"",INDIRECT(ADDRESS(ROW(FTZ_load[#Headers])+tbl_ftz[[#This Row],[Index]],MATCH(tbl_ftz[[#Headers],[定价日]],FTZ_load[#Headers],0),1,1,"FTZ_load"),TRUE)),"")</f>
        <v/>
      </c>
      <c r="C9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8" s="23" t="str">
        <f ca="1">IFERROR(IF(INDIRECT(ADDRESS(ROW(FTZ_load[#Headers])+tbl_ftz[[#This Row],[Index]],MATCH(tbl_ftz[[#Headers],[发行评级]],FTZ_load[#Headers],0),1,1,"FTZ_load"),TRUE)=0,"",INDIRECT(ADDRESS(ROW(FTZ_load[#Headers])+tbl_ftz[[#This Row],[Index]],MATCH(tbl_ftz[[#Headers],[发行评级]],FTZ_load[#Headers],0),1,1,"FTZ_load"),TRUE)),"")</f>
        <v/>
      </c>
      <c r="E98" s="23" t="str">
        <f ca="1">IFERROR(IF(INDIRECT(ADDRESS(ROW(FTZ_load[#Headers])+tbl_ftz[[#This Row],[Index]],MATCH(tbl_ftz[[#Headers],[主体评级]],FTZ_load[#Headers],0),1,1,"FTZ_load"),TRUE)=0,"",INDIRECT(ADDRESS(ROW(FTZ_load[#Headers])+tbl_ftz[[#This Row],[Index]],MATCH(tbl_ftz[[#Headers],[主体评级]],FTZ_load[#Headers],0),1,1,"FTZ_load"),TRUE)),"")</f>
        <v/>
      </c>
      <c r="F98" s="23" t="str">
        <f ca="1">IFERROR(IF(INDIRECT(ADDRESS(ROW(FTZ_load[#Headers])+tbl_ftz[[#This Row],[Index]],MATCH(tbl_ftz[[#Headers],[境内主体评级]],FTZ_load[#Headers],0),1,1,"FTZ_load"),TRUE)=0,"",INDIRECT(ADDRESS(ROW(FTZ_load[#Headers])+tbl_ftz[[#This Row],[Index]],MATCH(tbl_ftz[[#Headers],[境内主体评级]],FTZ_load[#Headers],0),1,1,"FTZ_load"),TRUE)),"")</f>
        <v/>
      </c>
      <c r="G98" s="23" t="str">
        <f ca="1">IFERROR(IF(INDIRECT(ADDRESS(ROW(FTZ_load[#Headers])+tbl_ftz[[#This Row],[Index]],MATCH(tbl_ftz[[#Headers],[货币]],FTZ_load[#Headers],0),1,1,"FTZ_load"),TRUE)=0,"",INDIRECT(ADDRESS(ROW(FTZ_load[#Headers])+tbl_ftz[[#This Row],[Index]],MATCH(tbl_ftz[[#Headers],[货币]],FTZ_load[#Headers],0),1,1,"FTZ_load"),TRUE)),"")</f>
        <v/>
      </c>
      <c r="H98" s="28" t="str">
        <f ca="1">IFERROR(IF(INDIRECT(ADDRESS(ROW(FTZ_load[#Headers])+tbl_ftz[[#This Row],[Index]],MATCH(tbl_ftz[[#Headers],[发行规模(亿)]],FTZ_load[#Headers],0),1,1,"FTZ_load"),TRUE)=0,"",INDIRECT(ADDRESS(ROW(FTZ_load[#Headers])+tbl_ftz[[#This Row],[Index]],MATCH(tbl_ftz[[#Headers],[发行规模(亿)]],FTZ_load[#Headers],0),1,1,"FTZ_load"),TRUE)),"")</f>
        <v/>
      </c>
      <c r="I98" s="23" t="str">
        <f ca="1">IFERROR(IF(INDIRECT(ADDRESS(ROW(FTZ_load[#Headers])+tbl_ftz[[#This Row],[Index]],MATCH(tbl_ftz[[#Headers],[年期]],FTZ_load[#Headers],0),1,1,"FTZ_load"),TRUE)=0,"",INDIRECT(ADDRESS(ROW(FTZ_load[#Headers])+tbl_ftz[[#This Row],[Index]],MATCH(tbl_ftz[[#Headers],[年期]],FTZ_load[#Headers],0),1,1,"FTZ_load"),TRUE)),"")</f>
        <v/>
      </c>
      <c r="J98" s="23" t="str">
        <f ca="1">IFERROR(IF(INDIRECT(ADDRESS(ROW(FTZ_load[#Headers])+tbl_ftz[[#This Row],[Index]],MATCH(tbl_ftz[[#Headers],[票息]],FTZ_load[#Headers],0),1,1,"FTZ_load"),TRUE)=0,"",INDIRECT(ADDRESS(ROW(FTZ_load[#Headers])+tbl_ftz[[#This Row],[Index]],MATCH(tbl_ftz[[#Headers],[票息]],FTZ_load[#Headers],0),1,1,"FTZ_load"),TRUE)),"")</f>
        <v/>
      </c>
      <c r="K98" s="23" t="str">
        <f ca="1">IFERROR(IF(INDIRECT(ADDRESS(ROW(FTZ_load[#Headers])+tbl_ftz[[#This Row],[Index]],MATCH(tbl_ftz[[#Headers],[IPG]],FTZ_load[#Headers],0),1,1,"FTZ_load"),TRUE)=0,"",INDIRECT(ADDRESS(ROW(FTZ_load[#Headers])+tbl_ftz[[#This Row],[Index]],MATCH(tbl_ftz[[#Headers],[IPG]],FTZ_load[#Headers],0),1,1,"FTZ_load"),TRUE)),"")</f>
        <v/>
      </c>
      <c r="L98" s="23" t="str">
        <f ca="1">IFERROR(IF(INDIRECT(ADDRESS(ROW(FTZ_load[#Headers])+tbl_ftz[[#This Row],[Index]],MATCH(tbl_ftz[[#Headers],[收窄基点]],FTZ_load[#Headers],0),1,1,"FTZ_load"),TRUE)=0,"",INDIRECT(ADDRESS(ROW(FTZ_load[#Headers])+tbl_ftz[[#This Row],[Index]],MATCH(tbl_ftz[[#Headers],[收窄基点]],FTZ_load[#Headers],0),1,1,"FTZ_load"),TRUE)),"")</f>
        <v/>
      </c>
      <c r="M98" s="22" t="str">
        <f ca="1">IFERROR(IF(INDIRECT(ADDRESS(ROW(FTZ_load[#Headers])+tbl_ftz[[#This Row],[Index]],MATCH(tbl_ftz[[#Headers],[结构]],FTZ_load[#Headers],0),1,1,"FTZ_load"),TRUE)=0,"",INDIRECT(ADDRESS(ROW(FTZ_load[#Headers])+tbl_ftz[[#This Row],[Index]],MATCH(tbl_ftz[[#Headers],[结构]],FTZ_load[#Headers],0),1,1,"FTZ_load"),TRUE)),"")</f>
        <v/>
      </c>
      <c r="N98" s="22" t="str">
        <f ca="1">IFERROR(IF(INDIRECT(ADDRESS(ROW(FTZ_load[#Headers])+tbl_ftz[[#This Row],[Index]],MATCH(tbl_ftz[[#Headers],[主题]],FTZ_load[#Headers],0),1,1,"FTZ_load"),TRUE)=0,"",INDIRECT(ADDRESS(ROW(FTZ_load[#Headers])+tbl_ftz[[#This Row],[Index]],MATCH(tbl_ftz[[#Headers],[主题]],FTZ_load[#Headers],0),1,1,"FTZ_load"),TRUE)),"")</f>
        <v/>
      </c>
      <c r="O98" s="22" t="str">
        <f ca="1">IFERROR(IF(INDIRECT(ADDRESS(ROW(FTZ_load[#Headers])+tbl_ftz[[#This Row],[Index]],MATCH(tbl_ftz[[#Headers],[行业]],FTZ_load[#Headers],0),1,1,"FTZ_load"),TRUE)=0,"",INDIRECT(ADDRESS(ROW(FTZ_load[#Headers])+tbl_ftz[[#This Row],[Index]],MATCH(tbl_ftz[[#Headers],[行业]],FTZ_load[#Headers],0),1,1,"FTZ_load"),TRUE)),"")</f>
        <v/>
      </c>
      <c r="P98" s="22" t="str">
        <f ca="1">IFERROR(IF(INDIRECT(ADDRESS(ROW(FTZ_load[#Headers])+tbl_ftz[[#This Row],[Index]],MATCH(tbl_ftz[[#Headers],[地区]],FTZ_load[#Headers],0),1,1,"FTZ_load"),TRUE)=0,"",INDIRECT(ADDRESS(ROW(FTZ_load[#Headers])+tbl_ftz[[#This Row],[Index]],MATCH(tbl_ftz[[#Headers],[地区]],FTZ_load[#Headers],0),1,1,"FTZ_load"),TRUE)),"")</f>
        <v/>
      </c>
      <c r="Q98" s="19" t="str">
        <f ca="1">IFERROR(IF(INDIRECT(ADDRESS(ROW(FTZ_load[#Headers])+tbl_ftz[[#This Row],[Index]],MATCH(tbl_ftz[[#Headers],[BOCOM_DEAL?]],FTZ_load[#Headers],0),1,1,"FTZ_load"),TRUE)=0,"",INDIRECT(ADDRESS(ROW(FTZ_load[#Headers])+tbl_ftz[[#This Row],[Index]],MATCH(tbl_ftz[[#Headers],[BOCOM_DEAL?]],FTZ_load[#Headers],0),1,1,"FTZ_load"),TRUE)),"")</f>
        <v/>
      </c>
    </row>
    <row r="99" spans="1:17" ht="17.45" customHeight="1" x14ac:dyDescent="0.25">
      <c r="A99" s="19">
        <f>ROW()-ROW(tbl_ftz[[#Headers],[Index]])</f>
        <v>98</v>
      </c>
      <c r="B99" s="20" t="str">
        <f ca="1">IFERROR(IF(INDIRECT(ADDRESS(ROW(FTZ_load[#Headers])+tbl_ftz[[#This Row],[Index]],MATCH(tbl_ftz[[#Headers],[定价日]],FTZ_load[#Headers],0),1,1,"FTZ_load"),TRUE)=0,"",INDIRECT(ADDRESS(ROW(FTZ_load[#Headers])+tbl_ftz[[#This Row],[Index]],MATCH(tbl_ftz[[#Headers],[定价日]],FTZ_load[#Headers],0),1,1,"FTZ_load"),TRUE)),"")</f>
        <v/>
      </c>
      <c r="C9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99" s="23" t="str">
        <f ca="1">IFERROR(IF(INDIRECT(ADDRESS(ROW(FTZ_load[#Headers])+tbl_ftz[[#This Row],[Index]],MATCH(tbl_ftz[[#Headers],[发行评级]],FTZ_load[#Headers],0),1,1,"FTZ_load"),TRUE)=0,"",INDIRECT(ADDRESS(ROW(FTZ_load[#Headers])+tbl_ftz[[#This Row],[Index]],MATCH(tbl_ftz[[#Headers],[发行评级]],FTZ_load[#Headers],0),1,1,"FTZ_load"),TRUE)),"")</f>
        <v/>
      </c>
      <c r="E99" s="23" t="str">
        <f ca="1">IFERROR(IF(INDIRECT(ADDRESS(ROW(FTZ_load[#Headers])+tbl_ftz[[#This Row],[Index]],MATCH(tbl_ftz[[#Headers],[主体评级]],FTZ_load[#Headers],0),1,1,"FTZ_load"),TRUE)=0,"",INDIRECT(ADDRESS(ROW(FTZ_load[#Headers])+tbl_ftz[[#This Row],[Index]],MATCH(tbl_ftz[[#Headers],[主体评级]],FTZ_load[#Headers],0),1,1,"FTZ_load"),TRUE)),"")</f>
        <v/>
      </c>
      <c r="F99" s="23" t="str">
        <f ca="1">IFERROR(IF(INDIRECT(ADDRESS(ROW(FTZ_load[#Headers])+tbl_ftz[[#This Row],[Index]],MATCH(tbl_ftz[[#Headers],[境内主体评级]],FTZ_load[#Headers],0),1,1,"FTZ_load"),TRUE)=0,"",INDIRECT(ADDRESS(ROW(FTZ_load[#Headers])+tbl_ftz[[#This Row],[Index]],MATCH(tbl_ftz[[#Headers],[境内主体评级]],FTZ_load[#Headers],0),1,1,"FTZ_load"),TRUE)),"")</f>
        <v/>
      </c>
      <c r="G99" s="23" t="str">
        <f ca="1">IFERROR(IF(INDIRECT(ADDRESS(ROW(FTZ_load[#Headers])+tbl_ftz[[#This Row],[Index]],MATCH(tbl_ftz[[#Headers],[货币]],FTZ_load[#Headers],0),1,1,"FTZ_load"),TRUE)=0,"",INDIRECT(ADDRESS(ROW(FTZ_load[#Headers])+tbl_ftz[[#This Row],[Index]],MATCH(tbl_ftz[[#Headers],[货币]],FTZ_load[#Headers],0),1,1,"FTZ_load"),TRUE)),"")</f>
        <v/>
      </c>
      <c r="H99" s="28" t="str">
        <f ca="1">IFERROR(IF(INDIRECT(ADDRESS(ROW(FTZ_load[#Headers])+tbl_ftz[[#This Row],[Index]],MATCH(tbl_ftz[[#Headers],[发行规模(亿)]],FTZ_load[#Headers],0),1,1,"FTZ_load"),TRUE)=0,"",INDIRECT(ADDRESS(ROW(FTZ_load[#Headers])+tbl_ftz[[#This Row],[Index]],MATCH(tbl_ftz[[#Headers],[发行规模(亿)]],FTZ_load[#Headers],0),1,1,"FTZ_load"),TRUE)),"")</f>
        <v/>
      </c>
      <c r="I99" s="23" t="str">
        <f ca="1">IFERROR(IF(INDIRECT(ADDRESS(ROW(FTZ_load[#Headers])+tbl_ftz[[#This Row],[Index]],MATCH(tbl_ftz[[#Headers],[年期]],FTZ_load[#Headers],0),1,1,"FTZ_load"),TRUE)=0,"",INDIRECT(ADDRESS(ROW(FTZ_load[#Headers])+tbl_ftz[[#This Row],[Index]],MATCH(tbl_ftz[[#Headers],[年期]],FTZ_load[#Headers],0),1,1,"FTZ_load"),TRUE)),"")</f>
        <v/>
      </c>
      <c r="J99" s="23" t="str">
        <f ca="1">IFERROR(IF(INDIRECT(ADDRESS(ROW(FTZ_load[#Headers])+tbl_ftz[[#This Row],[Index]],MATCH(tbl_ftz[[#Headers],[票息]],FTZ_load[#Headers],0),1,1,"FTZ_load"),TRUE)=0,"",INDIRECT(ADDRESS(ROW(FTZ_load[#Headers])+tbl_ftz[[#This Row],[Index]],MATCH(tbl_ftz[[#Headers],[票息]],FTZ_load[#Headers],0),1,1,"FTZ_load"),TRUE)),"")</f>
        <v/>
      </c>
      <c r="K99" s="23" t="str">
        <f ca="1">IFERROR(IF(INDIRECT(ADDRESS(ROW(FTZ_load[#Headers])+tbl_ftz[[#This Row],[Index]],MATCH(tbl_ftz[[#Headers],[IPG]],FTZ_load[#Headers],0),1,1,"FTZ_load"),TRUE)=0,"",INDIRECT(ADDRESS(ROW(FTZ_load[#Headers])+tbl_ftz[[#This Row],[Index]],MATCH(tbl_ftz[[#Headers],[IPG]],FTZ_load[#Headers],0),1,1,"FTZ_load"),TRUE)),"")</f>
        <v/>
      </c>
      <c r="L99" s="23" t="str">
        <f ca="1">IFERROR(IF(INDIRECT(ADDRESS(ROW(FTZ_load[#Headers])+tbl_ftz[[#This Row],[Index]],MATCH(tbl_ftz[[#Headers],[收窄基点]],FTZ_load[#Headers],0),1,1,"FTZ_load"),TRUE)=0,"",INDIRECT(ADDRESS(ROW(FTZ_load[#Headers])+tbl_ftz[[#This Row],[Index]],MATCH(tbl_ftz[[#Headers],[收窄基点]],FTZ_load[#Headers],0),1,1,"FTZ_load"),TRUE)),"")</f>
        <v/>
      </c>
      <c r="M99" s="22" t="str">
        <f ca="1">IFERROR(IF(INDIRECT(ADDRESS(ROW(FTZ_load[#Headers])+tbl_ftz[[#This Row],[Index]],MATCH(tbl_ftz[[#Headers],[结构]],FTZ_load[#Headers],0),1,1,"FTZ_load"),TRUE)=0,"",INDIRECT(ADDRESS(ROW(FTZ_load[#Headers])+tbl_ftz[[#This Row],[Index]],MATCH(tbl_ftz[[#Headers],[结构]],FTZ_load[#Headers],0),1,1,"FTZ_load"),TRUE)),"")</f>
        <v/>
      </c>
      <c r="N99" s="22" t="str">
        <f ca="1">IFERROR(IF(INDIRECT(ADDRESS(ROW(FTZ_load[#Headers])+tbl_ftz[[#This Row],[Index]],MATCH(tbl_ftz[[#Headers],[主题]],FTZ_load[#Headers],0),1,1,"FTZ_load"),TRUE)=0,"",INDIRECT(ADDRESS(ROW(FTZ_load[#Headers])+tbl_ftz[[#This Row],[Index]],MATCH(tbl_ftz[[#Headers],[主题]],FTZ_load[#Headers],0),1,1,"FTZ_load"),TRUE)),"")</f>
        <v/>
      </c>
      <c r="O99" s="22" t="str">
        <f ca="1">IFERROR(IF(INDIRECT(ADDRESS(ROW(FTZ_load[#Headers])+tbl_ftz[[#This Row],[Index]],MATCH(tbl_ftz[[#Headers],[行业]],FTZ_load[#Headers],0),1,1,"FTZ_load"),TRUE)=0,"",INDIRECT(ADDRESS(ROW(FTZ_load[#Headers])+tbl_ftz[[#This Row],[Index]],MATCH(tbl_ftz[[#Headers],[行业]],FTZ_load[#Headers],0),1,1,"FTZ_load"),TRUE)),"")</f>
        <v/>
      </c>
      <c r="P99" s="22" t="str">
        <f ca="1">IFERROR(IF(INDIRECT(ADDRESS(ROW(FTZ_load[#Headers])+tbl_ftz[[#This Row],[Index]],MATCH(tbl_ftz[[#Headers],[地区]],FTZ_load[#Headers],0),1,1,"FTZ_load"),TRUE)=0,"",INDIRECT(ADDRESS(ROW(FTZ_load[#Headers])+tbl_ftz[[#This Row],[Index]],MATCH(tbl_ftz[[#Headers],[地区]],FTZ_load[#Headers],0),1,1,"FTZ_load"),TRUE)),"")</f>
        <v/>
      </c>
      <c r="Q99" s="19" t="str">
        <f ca="1">IFERROR(IF(INDIRECT(ADDRESS(ROW(FTZ_load[#Headers])+tbl_ftz[[#This Row],[Index]],MATCH(tbl_ftz[[#Headers],[BOCOM_DEAL?]],FTZ_load[#Headers],0),1,1,"FTZ_load"),TRUE)=0,"",INDIRECT(ADDRESS(ROW(FTZ_load[#Headers])+tbl_ftz[[#This Row],[Index]],MATCH(tbl_ftz[[#Headers],[BOCOM_DEAL?]],FTZ_load[#Headers],0),1,1,"FTZ_load"),TRUE)),"")</f>
        <v/>
      </c>
    </row>
    <row r="100" spans="1:17" ht="17.45" customHeight="1" x14ac:dyDescent="0.25">
      <c r="A100" s="19">
        <f>ROW()-ROW(tbl_ftz[[#Headers],[Index]])</f>
        <v>99</v>
      </c>
      <c r="B100" s="20" t="str">
        <f ca="1">IFERROR(IF(INDIRECT(ADDRESS(ROW(FTZ_load[#Headers])+tbl_ftz[[#This Row],[Index]],MATCH(tbl_ftz[[#Headers],[定价日]],FTZ_load[#Headers],0),1,1,"FTZ_load"),TRUE)=0,"",INDIRECT(ADDRESS(ROW(FTZ_load[#Headers])+tbl_ftz[[#This Row],[Index]],MATCH(tbl_ftz[[#Headers],[定价日]],FTZ_load[#Headers],0),1,1,"FTZ_load"),TRUE)),"")</f>
        <v/>
      </c>
      <c r="C10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0" s="23" t="str">
        <f ca="1">IFERROR(IF(INDIRECT(ADDRESS(ROW(FTZ_load[#Headers])+tbl_ftz[[#This Row],[Index]],MATCH(tbl_ftz[[#Headers],[发行评级]],FTZ_load[#Headers],0),1,1,"FTZ_load"),TRUE)=0,"",INDIRECT(ADDRESS(ROW(FTZ_load[#Headers])+tbl_ftz[[#This Row],[Index]],MATCH(tbl_ftz[[#Headers],[发行评级]],FTZ_load[#Headers],0),1,1,"FTZ_load"),TRUE)),"")</f>
        <v/>
      </c>
      <c r="E100" s="23" t="str">
        <f ca="1">IFERROR(IF(INDIRECT(ADDRESS(ROW(FTZ_load[#Headers])+tbl_ftz[[#This Row],[Index]],MATCH(tbl_ftz[[#Headers],[主体评级]],FTZ_load[#Headers],0),1,1,"FTZ_load"),TRUE)=0,"",INDIRECT(ADDRESS(ROW(FTZ_load[#Headers])+tbl_ftz[[#This Row],[Index]],MATCH(tbl_ftz[[#Headers],[主体评级]],FTZ_load[#Headers],0),1,1,"FTZ_load"),TRUE)),"")</f>
        <v/>
      </c>
      <c r="F100" s="23" t="str">
        <f ca="1">IFERROR(IF(INDIRECT(ADDRESS(ROW(FTZ_load[#Headers])+tbl_ftz[[#This Row],[Index]],MATCH(tbl_ftz[[#Headers],[境内主体评级]],FTZ_load[#Headers],0),1,1,"FTZ_load"),TRUE)=0,"",INDIRECT(ADDRESS(ROW(FTZ_load[#Headers])+tbl_ftz[[#This Row],[Index]],MATCH(tbl_ftz[[#Headers],[境内主体评级]],FTZ_load[#Headers],0),1,1,"FTZ_load"),TRUE)),"")</f>
        <v/>
      </c>
      <c r="G100" s="23" t="str">
        <f ca="1">IFERROR(IF(INDIRECT(ADDRESS(ROW(FTZ_load[#Headers])+tbl_ftz[[#This Row],[Index]],MATCH(tbl_ftz[[#Headers],[货币]],FTZ_load[#Headers],0),1,1,"FTZ_load"),TRUE)=0,"",INDIRECT(ADDRESS(ROW(FTZ_load[#Headers])+tbl_ftz[[#This Row],[Index]],MATCH(tbl_ftz[[#Headers],[货币]],FTZ_load[#Headers],0),1,1,"FTZ_load"),TRUE)),"")</f>
        <v/>
      </c>
      <c r="H100" s="28" t="str">
        <f ca="1">IFERROR(IF(INDIRECT(ADDRESS(ROW(FTZ_load[#Headers])+tbl_ftz[[#This Row],[Index]],MATCH(tbl_ftz[[#Headers],[发行规模(亿)]],FTZ_load[#Headers],0),1,1,"FTZ_load"),TRUE)=0,"",INDIRECT(ADDRESS(ROW(FTZ_load[#Headers])+tbl_ftz[[#This Row],[Index]],MATCH(tbl_ftz[[#Headers],[发行规模(亿)]],FTZ_load[#Headers],0),1,1,"FTZ_load"),TRUE)),"")</f>
        <v/>
      </c>
      <c r="I100" s="23" t="str">
        <f ca="1">IFERROR(IF(INDIRECT(ADDRESS(ROW(FTZ_load[#Headers])+tbl_ftz[[#This Row],[Index]],MATCH(tbl_ftz[[#Headers],[年期]],FTZ_load[#Headers],0),1,1,"FTZ_load"),TRUE)=0,"",INDIRECT(ADDRESS(ROW(FTZ_load[#Headers])+tbl_ftz[[#This Row],[Index]],MATCH(tbl_ftz[[#Headers],[年期]],FTZ_load[#Headers],0),1,1,"FTZ_load"),TRUE)),"")</f>
        <v/>
      </c>
      <c r="J100" s="23" t="str">
        <f ca="1">IFERROR(IF(INDIRECT(ADDRESS(ROW(FTZ_load[#Headers])+tbl_ftz[[#This Row],[Index]],MATCH(tbl_ftz[[#Headers],[票息]],FTZ_load[#Headers],0),1,1,"FTZ_load"),TRUE)=0,"",INDIRECT(ADDRESS(ROW(FTZ_load[#Headers])+tbl_ftz[[#This Row],[Index]],MATCH(tbl_ftz[[#Headers],[票息]],FTZ_load[#Headers],0),1,1,"FTZ_load"),TRUE)),"")</f>
        <v/>
      </c>
      <c r="K100" s="23" t="str">
        <f ca="1">IFERROR(IF(INDIRECT(ADDRESS(ROW(FTZ_load[#Headers])+tbl_ftz[[#This Row],[Index]],MATCH(tbl_ftz[[#Headers],[IPG]],FTZ_load[#Headers],0),1,1,"FTZ_load"),TRUE)=0,"",INDIRECT(ADDRESS(ROW(FTZ_load[#Headers])+tbl_ftz[[#This Row],[Index]],MATCH(tbl_ftz[[#Headers],[IPG]],FTZ_load[#Headers],0),1,1,"FTZ_load"),TRUE)),"")</f>
        <v/>
      </c>
      <c r="L100" s="23" t="str">
        <f ca="1">IFERROR(IF(INDIRECT(ADDRESS(ROW(FTZ_load[#Headers])+tbl_ftz[[#This Row],[Index]],MATCH(tbl_ftz[[#Headers],[收窄基点]],FTZ_load[#Headers],0),1,1,"FTZ_load"),TRUE)=0,"",INDIRECT(ADDRESS(ROW(FTZ_load[#Headers])+tbl_ftz[[#This Row],[Index]],MATCH(tbl_ftz[[#Headers],[收窄基点]],FTZ_load[#Headers],0),1,1,"FTZ_load"),TRUE)),"")</f>
        <v/>
      </c>
      <c r="M100" s="22" t="str">
        <f ca="1">IFERROR(IF(INDIRECT(ADDRESS(ROW(FTZ_load[#Headers])+tbl_ftz[[#This Row],[Index]],MATCH(tbl_ftz[[#Headers],[结构]],FTZ_load[#Headers],0),1,1,"FTZ_load"),TRUE)=0,"",INDIRECT(ADDRESS(ROW(FTZ_load[#Headers])+tbl_ftz[[#This Row],[Index]],MATCH(tbl_ftz[[#Headers],[结构]],FTZ_load[#Headers],0),1,1,"FTZ_load"),TRUE)),"")</f>
        <v/>
      </c>
      <c r="N100" s="22" t="str">
        <f ca="1">IFERROR(IF(INDIRECT(ADDRESS(ROW(FTZ_load[#Headers])+tbl_ftz[[#This Row],[Index]],MATCH(tbl_ftz[[#Headers],[主题]],FTZ_load[#Headers],0),1,1,"FTZ_load"),TRUE)=0,"",INDIRECT(ADDRESS(ROW(FTZ_load[#Headers])+tbl_ftz[[#This Row],[Index]],MATCH(tbl_ftz[[#Headers],[主题]],FTZ_load[#Headers],0),1,1,"FTZ_load"),TRUE)),"")</f>
        <v/>
      </c>
      <c r="O100" s="22" t="str">
        <f ca="1">IFERROR(IF(INDIRECT(ADDRESS(ROW(FTZ_load[#Headers])+tbl_ftz[[#This Row],[Index]],MATCH(tbl_ftz[[#Headers],[行业]],FTZ_load[#Headers],0),1,1,"FTZ_load"),TRUE)=0,"",INDIRECT(ADDRESS(ROW(FTZ_load[#Headers])+tbl_ftz[[#This Row],[Index]],MATCH(tbl_ftz[[#Headers],[行业]],FTZ_load[#Headers],0),1,1,"FTZ_load"),TRUE)),"")</f>
        <v/>
      </c>
      <c r="P100" s="22" t="str">
        <f ca="1">IFERROR(IF(INDIRECT(ADDRESS(ROW(FTZ_load[#Headers])+tbl_ftz[[#This Row],[Index]],MATCH(tbl_ftz[[#Headers],[地区]],FTZ_load[#Headers],0),1,1,"FTZ_load"),TRUE)=0,"",INDIRECT(ADDRESS(ROW(FTZ_load[#Headers])+tbl_ftz[[#This Row],[Index]],MATCH(tbl_ftz[[#Headers],[地区]],FTZ_load[#Headers],0),1,1,"FTZ_load"),TRUE)),"")</f>
        <v/>
      </c>
      <c r="Q100" s="19" t="str">
        <f ca="1">IFERROR(IF(INDIRECT(ADDRESS(ROW(FTZ_load[#Headers])+tbl_ftz[[#This Row],[Index]],MATCH(tbl_ftz[[#Headers],[BOCOM_DEAL?]],FTZ_load[#Headers],0),1,1,"FTZ_load"),TRUE)=0,"",INDIRECT(ADDRESS(ROW(FTZ_load[#Headers])+tbl_ftz[[#This Row],[Index]],MATCH(tbl_ftz[[#Headers],[BOCOM_DEAL?]],FTZ_load[#Headers],0),1,1,"FTZ_load"),TRUE)),"")</f>
        <v/>
      </c>
    </row>
    <row r="101" spans="1:17" ht="17.45" customHeight="1" x14ac:dyDescent="0.25">
      <c r="A101" s="19">
        <f>ROW()-ROW(tbl_ftz[[#Headers],[Index]])</f>
        <v>100</v>
      </c>
      <c r="B101" s="20" t="str">
        <f ca="1">IFERROR(IF(INDIRECT(ADDRESS(ROW(FTZ_load[#Headers])+tbl_ftz[[#This Row],[Index]],MATCH(tbl_ftz[[#Headers],[定价日]],FTZ_load[#Headers],0),1,1,"FTZ_load"),TRUE)=0,"",INDIRECT(ADDRESS(ROW(FTZ_load[#Headers])+tbl_ftz[[#This Row],[Index]],MATCH(tbl_ftz[[#Headers],[定价日]],FTZ_load[#Headers],0),1,1,"FTZ_load"),TRUE)),"")</f>
        <v/>
      </c>
      <c r="C10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1" s="23" t="str">
        <f ca="1">IFERROR(IF(INDIRECT(ADDRESS(ROW(FTZ_load[#Headers])+tbl_ftz[[#This Row],[Index]],MATCH(tbl_ftz[[#Headers],[发行评级]],FTZ_load[#Headers],0),1,1,"FTZ_load"),TRUE)=0,"",INDIRECT(ADDRESS(ROW(FTZ_load[#Headers])+tbl_ftz[[#This Row],[Index]],MATCH(tbl_ftz[[#Headers],[发行评级]],FTZ_load[#Headers],0),1,1,"FTZ_load"),TRUE)),"")</f>
        <v/>
      </c>
      <c r="E101" s="23" t="str">
        <f ca="1">IFERROR(IF(INDIRECT(ADDRESS(ROW(FTZ_load[#Headers])+tbl_ftz[[#This Row],[Index]],MATCH(tbl_ftz[[#Headers],[主体评级]],FTZ_load[#Headers],0),1,1,"FTZ_load"),TRUE)=0,"",INDIRECT(ADDRESS(ROW(FTZ_load[#Headers])+tbl_ftz[[#This Row],[Index]],MATCH(tbl_ftz[[#Headers],[主体评级]],FTZ_load[#Headers],0),1,1,"FTZ_load"),TRUE)),"")</f>
        <v/>
      </c>
      <c r="F101" s="23" t="str">
        <f ca="1">IFERROR(IF(INDIRECT(ADDRESS(ROW(FTZ_load[#Headers])+tbl_ftz[[#This Row],[Index]],MATCH(tbl_ftz[[#Headers],[境内主体评级]],FTZ_load[#Headers],0),1,1,"FTZ_load"),TRUE)=0,"",INDIRECT(ADDRESS(ROW(FTZ_load[#Headers])+tbl_ftz[[#This Row],[Index]],MATCH(tbl_ftz[[#Headers],[境内主体评级]],FTZ_load[#Headers],0),1,1,"FTZ_load"),TRUE)),"")</f>
        <v/>
      </c>
      <c r="G101" s="23" t="str">
        <f ca="1">IFERROR(IF(INDIRECT(ADDRESS(ROW(FTZ_load[#Headers])+tbl_ftz[[#This Row],[Index]],MATCH(tbl_ftz[[#Headers],[货币]],FTZ_load[#Headers],0),1,1,"FTZ_load"),TRUE)=0,"",INDIRECT(ADDRESS(ROW(FTZ_load[#Headers])+tbl_ftz[[#This Row],[Index]],MATCH(tbl_ftz[[#Headers],[货币]],FTZ_load[#Headers],0),1,1,"FTZ_load"),TRUE)),"")</f>
        <v/>
      </c>
      <c r="H101" s="28" t="str">
        <f ca="1">IFERROR(IF(INDIRECT(ADDRESS(ROW(FTZ_load[#Headers])+tbl_ftz[[#This Row],[Index]],MATCH(tbl_ftz[[#Headers],[发行规模(亿)]],FTZ_load[#Headers],0),1,1,"FTZ_load"),TRUE)=0,"",INDIRECT(ADDRESS(ROW(FTZ_load[#Headers])+tbl_ftz[[#This Row],[Index]],MATCH(tbl_ftz[[#Headers],[发行规模(亿)]],FTZ_load[#Headers],0),1,1,"FTZ_load"),TRUE)),"")</f>
        <v/>
      </c>
      <c r="I101" s="23" t="str">
        <f ca="1">IFERROR(IF(INDIRECT(ADDRESS(ROW(FTZ_load[#Headers])+tbl_ftz[[#This Row],[Index]],MATCH(tbl_ftz[[#Headers],[年期]],FTZ_load[#Headers],0),1,1,"FTZ_load"),TRUE)=0,"",INDIRECT(ADDRESS(ROW(FTZ_load[#Headers])+tbl_ftz[[#This Row],[Index]],MATCH(tbl_ftz[[#Headers],[年期]],FTZ_load[#Headers],0),1,1,"FTZ_load"),TRUE)),"")</f>
        <v/>
      </c>
      <c r="J101" s="23" t="str">
        <f ca="1">IFERROR(IF(INDIRECT(ADDRESS(ROW(FTZ_load[#Headers])+tbl_ftz[[#This Row],[Index]],MATCH(tbl_ftz[[#Headers],[票息]],FTZ_load[#Headers],0),1,1,"FTZ_load"),TRUE)=0,"",INDIRECT(ADDRESS(ROW(FTZ_load[#Headers])+tbl_ftz[[#This Row],[Index]],MATCH(tbl_ftz[[#Headers],[票息]],FTZ_load[#Headers],0),1,1,"FTZ_load"),TRUE)),"")</f>
        <v/>
      </c>
      <c r="K101" s="23" t="str">
        <f ca="1">IFERROR(IF(INDIRECT(ADDRESS(ROW(FTZ_load[#Headers])+tbl_ftz[[#This Row],[Index]],MATCH(tbl_ftz[[#Headers],[IPG]],FTZ_load[#Headers],0),1,1,"FTZ_load"),TRUE)=0,"",INDIRECT(ADDRESS(ROW(FTZ_load[#Headers])+tbl_ftz[[#This Row],[Index]],MATCH(tbl_ftz[[#Headers],[IPG]],FTZ_load[#Headers],0),1,1,"FTZ_load"),TRUE)),"")</f>
        <v/>
      </c>
      <c r="L101" s="23" t="str">
        <f ca="1">IFERROR(IF(INDIRECT(ADDRESS(ROW(FTZ_load[#Headers])+tbl_ftz[[#This Row],[Index]],MATCH(tbl_ftz[[#Headers],[收窄基点]],FTZ_load[#Headers],0),1,1,"FTZ_load"),TRUE)=0,"",INDIRECT(ADDRESS(ROW(FTZ_load[#Headers])+tbl_ftz[[#This Row],[Index]],MATCH(tbl_ftz[[#Headers],[收窄基点]],FTZ_load[#Headers],0),1,1,"FTZ_load"),TRUE)),"")</f>
        <v/>
      </c>
      <c r="M101" s="22" t="str">
        <f ca="1">IFERROR(IF(INDIRECT(ADDRESS(ROW(FTZ_load[#Headers])+tbl_ftz[[#This Row],[Index]],MATCH(tbl_ftz[[#Headers],[结构]],FTZ_load[#Headers],0),1,1,"FTZ_load"),TRUE)=0,"",INDIRECT(ADDRESS(ROW(FTZ_load[#Headers])+tbl_ftz[[#This Row],[Index]],MATCH(tbl_ftz[[#Headers],[结构]],FTZ_load[#Headers],0),1,1,"FTZ_load"),TRUE)),"")</f>
        <v/>
      </c>
      <c r="N101" s="22" t="str">
        <f ca="1">IFERROR(IF(INDIRECT(ADDRESS(ROW(FTZ_load[#Headers])+tbl_ftz[[#This Row],[Index]],MATCH(tbl_ftz[[#Headers],[主题]],FTZ_load[#Headers],0),1,1,"FTZ_load"),TRUE)=0,"",INDIRECT(ADDRESS(ROW(FTZ_load[#Headers])+tbl_ftz[[#This Row],[Index]],MATCH(tbl_ftz[[#Headers],[主题]],FTZ_load[#Headers],0),1,1,"FTZ_load"),TRUE)),"")</f>
        <v/>
      </c>
      <c r="O101" s="22" t="str">
        <f ca="1">IFERROR(IF(INDIRECT(ADDRESS(ROW(FTZ_load[#Headers])+tbl_ftz[[#This Row],[Index]],MATCH(tbl_ftz[[#Headers],[行业]],FTZ_load[#Headers],0),1,1,"FTZ_load"),TRUE)=0,"",INDIRECT(ADDRESS(ROW(FTZ_load[#Headers])+tbl_ftz[[#This Row],[Index]],MATCH(tbl_ftz[[#Headers],[行业]],FTZ_load[#Headers],0),1,1,"FTZ_load"),TRUE)),"")</f>
        <v/>
      </c>
      <c r="P101" s="22" t="str">
        <f ca="1">IFERROR(IF(INDIRECT(ADDRESS(ROW(FTZ_load[#Headers])+tbl_ftz[[#This Row],[Index]],MATCH(tbl_ftz[[#Headers],[地区]],FTZ_load[#Headers],0),1,1,"FTZ_load"),TRUE)=0,"",INDIRECT(ADDRESS(ROW(FTZ_load[#Headers])+tbl_ftz[[#This Row],[Index]],MATCH(tbl_ftz[[#Headers],[地区]],FTZ_load[#Headers],0),1,1,"FTZ_load"),TRUE)),"")</f>
        <v/>
      </c>
      <c r="Q101" s="19" t="str">
        <f ca="1">IFERROR(IF(INDIRECT(ADDRESS(ROW(FTZ_load[#Headers])+tbl_ftz[[#This Row],[Index]],MATCH(tbl_ftz[[#Headers],[BOCOM_DEAL?]],FTZ_load[#Headers],0),1,1,"FTZ_load"),TRUE)=0,"",INDIRECT(ADDRESS(ROW(FTZ_load[#Headers])+tbl_ftz[[#This Row],[Index]],MATCH(tbl_ftz[[#Headers],[BOCOM_DEAL?]],FTZ_load[#Headers],0),1,1,"FTZ_load"),TRUE)),"")</f>
        <v/>
      </c>
    </row>
    <row r="102" spans="1:17" ht="17.45" customHeight="1" x14ac:dyDescent="0.25">
      <c r="A102" s="19">
        <f>ROW()-ROW(tbl_ftz[[#Headers],[Index]])</f>
        <v>101</v>
      </c>
      <c r="B102" s="20" t="str">
        <f ca="1">IFERROR(IF(INDIRECT(ADDRESS(ROW(FTZ_load[#Headers])+tbl_ftz[[#This Row],[Index]],MATCH(tbl_ftz[[#Headers],[定价日]],FTZ_load[#Headers],0),1,1,"FTZ_load"),TRUE)=0,"",INDIRECT(ADDRESS(ROW(FTZ_load[#Headers])+tbl_ftz[[#This Row],[Index]],MATCH(tbl_ftz[[#Headers],[定价日]],FTZ_load[#Headers],0),1,1,"FTZ_load"),TRUE)),"")</f>
        <v/>
      </c>
      <c r="C10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2" s="23" t="str">
        <f ca="1">IFERROR(IF(INDIRECT(ADDRESS(ROW(FTZ_load[#Headers])+tbl_ftz[[#This Row],[Index]],MATCH(tbl_ftz[[#Headers],[发行评级]],FTZ_load[#Headers],0),1,1,"FTZ_load"),TRUE)=0,"",INDIRECT(ADDRESS(ROW(FTZ_load[#Headers])+tbl_ftz[[#This Row],[Index]],MATCH(tbl_ftz[[#Headers],[发行评级]],FTZ_load[#Headers],0),1,1,"FTZ_load"),TRUE)),"")</f>
        <v/>
      </c>
      <c r="E102" s="23" t="str">
        <f ca="1">IFERROR(IF(INDIRECT(ADDRESS(ROW(FTZ_load[#Headers])+tbl_ftz[[#This Row],[Index]],MATCH(tbl_ftz[[#Headers],[主体评级]],FTZ_load[#Headers],0),1,1,"FTZ_load"),TRUE)=0,"",INDIRECT(ADDRESS(ROW(FTZ_load[#Headers])+tbl_ftz[[#This Row],[Index]],MATCH(tbl_ftz[[#Headers],[主体评级]],FTZ_load[#Headers],0),1,1,"FTZ_load"),TRUE)),"")</f>
        <v/>
      </c>
      <c r="F102" s="23" t="str">
        <f ca="1">IFERROR(IF(INDIRECT(ADDRESS(ROW(FTZ_load[#Headers])+tbl_ftz[[#This Row],[Index]],MATCH(tbl_ftz[[#Headers],[境内主体评级]],FTZ_load[#Headers],0),1,1,"FTZ_load"),TRUE)=0,"",INDIRECT(ADDRESS(ROW(FTZ_load[#Headers])+tbl_ftz[[#This Row],[Index]],MATCH(tbl_ftz[[#Headers],[境内主体评级]],FTZ_load[#Headers],0),1,1,"FTZ_load"),TRUE)),"")</f>
        <v/>
      </c>
      <c r="G102" s="23" t="str">
        <f ca="1">IFERROR(IF(INDIRECT(ADDRESS(ROW(FTZ_load[#Headers])+tbl_ftz[[#This Row],[Index]],MATCH(tbl_ftz[[#Headers],[货币]],FTZ_load[#Headers],0),1,1,"FTZ_load"),TRUE)=0,"",INDIRECT(ADDRESS(ROW(FTZ_load[#Headers])+tbl_ftz[[#This Row],[Index]],MATCH(tbl_ftz[[#Headers],[货币]],FTZ_load[#Headers],0),1,1,"FTZ_load"),TRUE)),"")</f>
        <v/>
      </c>
      <c r="H102" s="28" t="str">
        <f ca="1">IFERROR(IF(INDIRECT(ADDRESS(ROW(FTZ_load[#Headers])+tbl_ftz[[#This Row],[Index]],MATCH(tbl_ftz[[#Headers],[发行规模(亿)]],FTZ_load[#Headers],0),1,1,"FTZ_load"),TRUE)=0,"",INDIRECT(ADDRESS(ROW(FTZ_load[#Headers])+tbl_ftz[[#This Row],[Index]],MATCH(tbl_ftz[[#Headers],[发行规模(亿)]],FTZ_load[#Headers],0),1,1,"FTZ_load"),TRUE)),"")</f>
        <v/>
      </c>
      <c r="I102" s="23" t="str">
        <f ca="1">IFERROR(IF(INDIRECT(ADDRESS(ROW(FTZ_load[#Headers])+tbl_ftz[[#This Row],[Index]],MATCH(tbl_ftz[[#Headers],[年期]],FTZ_load[#Headers],0),1,1,"FTZ_load"),TRUE)=0,"",INDIRECT(ADDRESS(ROW(FTZ_load[#Headers])+tbl_ftz[[#This Row],[Index]],MATCH(tbl_ftz[[#Headers],[年期]],FTZ_load[#Headers],0),1,1,"FTZ_load"),TRUE)),"")</f>
        <v/>
      </c>
      <c r="J102" s="23" t="str">
        <f ca="1">IFERROR(IF(INDIRECT(ADDRESS(ROW(FTZ_load[#Headers])+tbl_ftz[[#This Row],[Index]],MATCH(tbl_ftz[[#Headers],[票息]],FTZ_load[#Headers],0),1,1,"FTZ_load"),TRUE)=0,"",INDIRECT(ADDRESS(ROW(FTZ_load[#Headers])+tbl_ftz[[#This Row],[Index]],MATCH(tbl_ftz[[#Headers],[票息]],FTZ_load[#Headers],0),1,1,"FTZ_load"),TRUE)),"")</f>
        <v/>
      </c>
      <c r="K102" s="23" t="str">
        <f ca="1">IFERROR(IF(INDIRECT(ADDRESS(ROW(FTZ_load[#Headers])+tbl_ftz[[#This Row],[Index]],MATCH(tbl_ftz[[#Headers],[IPG]],FTZ_load[#Headers],0),1,1,"FTZ_load"),TRUE)=0,"",INDIRECT(ADDRESS(ROW(FTZ_load[#Headers])+tbl_ftz[[#This Row],[Index]],MATCH(tbl_ftz[[#Headers],[IPG]],FTZ_load[#Headers],0),1,1,"FTZ_load"),TRUE)),"")</f>
        <v/>
      </c>
      <c r="L102" s="23" t="str">
        <f ca="1">IFERROR(IF(INDIRECT(ADDRESS(ROW(FTZ_load[#Headers])+tbl_ftz[[#This Row],[Index]],MATCH(tbl_ftz[[#Headers],[收窄基点]],FTZ_load[#Headers],0),1,1,"FTZ_load"),TRUE)=0,"",INDIRECT(ADDRESS(ROW(FTZ_load[#Headers])+tbl_ftz[[#This Row],[Index]],MATCH(tbl_ftz[[#Headers],[收窄基点]],FTZ_load[#Headers],0),1,1,"FTZ_load"),TRUE)),"")</f>
        <v/>
      </c>
      <c r="M102" s="22" t="str">
        <f ca="1">IFERROR(IF(INDIRECT(ADDRESS(ROW(FTZ_load[#Headers])+tbl_ftz[[#This Row],[Index]],MATCH(tbl_ftz[[#Headers],[结构]],FTZ_load[#Headers],0),1,1,"FTZ_load"),TRUE)=0,"",INDIRECT(ADDRESS(ROW(FTZ_load[#Headers])+tbl_ftz[[#This Row],[Index]],MATCH(tbl_ftz[[#Headers],[结构]],FTZ_load[#Headers],0),1,1,"FTZ_load"),TRUE)),"")</f>
        <v/>
      </c>
      <c r="N102" s="22" t="str">
        <f ca="1">IFERROR(IF(INDIRECT(ADDRESS(ROW(FTZ_load[#Headers])+tbl_ftz[[#This Row],[Index]],MATCH(tbl_ftz[[#Headers],[主题]],FTZ_load[#Headers],0),1,1,"FTZ_load"),TRUE)=0,"",INDIRECT(ADDRESS(ROW(FTZ_load[#Headers])+tbl_ftz[[#This Row],[Index]],MATCH(tbl_ftz[[#Headers],[主题]],FTZ_load[#Headers],0),1,1,"FTZ_load"),TRUE)),"")</f>
        <v/>
      </c>
      <c r="O102" s="22" t="str">
        <f ca="1">IFERROR(IF(INDIRECT(ADDRESS(ROW(FTZ_load[#Headers])+tbl_ftz[[#This Row],[Index]],MATCH(tbl_ftz[[#Headers],[行业]],FTZ_load[#Headers],0),1,1,"FTZ_load"),TRUE)=0,"",INDIRECT(ADDRESS(ROW(FTZ_load[#Headers])+tbl_ftz[[#This Row],[Index]],MATCH(tbl_ftz[[#Headers],[行业]],FTZ_load[#Headers],0),1,1,"FTZ_load"),TRUE)),"")</f>
        <v/>
      </c>
      <c r="P102" s="22" t="str">
        <f ca="1">IFERROR(IF(INDIRECT(ADDRESS(ROW(FTZ_load[#Headers])+tbl_ftz[[#This Row],[Index]],MATCH(tbl_ftz[[#Headers],[地区]],FTZ_load[#Headers],0),1,1,"FTZ_load"),TRUE)=0,"",INDIRECT(ADDRESS(ROW(FTZ_load[#Headers])+tbl_ftz[[#This Row],[Index]],MATCH(tbl_ftz[[#Headers],[地区]],FTZ_load[#Headers],0),1,1,"FTZ_load"),TRUE)),"")</f>
        <v/>
      </c>
      <c r="Q102" s="19" t="str">
        <f ca="1">IFERROR(IF(INDIRECT(ADDRESS(ROW(FTZ_load[#Headers])+tbl_ftz[[#This Row],[Index]],MATCH(tbl_ftz[[#Headers],[BOCOM_DEAL?]],FTZ_load[#Headers],0),1,1,"FTZ_load"),TRUE)=0,"",INDIRECT(ADDRESS(ROW(FTZ_load[#Headers])+tbl_ftz[[#This Row],[Index]],MATCH(tbl_ftz[[#Headers],[BOCOM_DEAL?]],FTZ_load[#Headers],0),1,1,"FTZ_load"),TRUE)),"")</f>
        <v/>
      </c>
    </row>
    <row r="103" spans="1:17" ht="17.45" customHeight="1" x14ac:dyDescent="0.25">
      <c r="A103" s="19">
        <f>ROW()-ROW(tbl_ftz[[#Headers],[Index]])</f>
        <v>102</v>
      </c>
      <c r="B103" s="20" t="str">
        <f ca="1">IFERROR(IF(INDIRECT(ADDRESS(ROW(FTZ_load[#Headers])+tbl_ftz[[#This Row],[Index]],MATCH(tbl_ftz[[#Headers],[定价日]],FTZ_load[#Headers],0),1,1,"FTZ_load"),TRUE)=0,"",INDIRECT(ADDRESS(ROW(FTZ_load[#Headers])+tbl_ftz[[#This Row],[Index]],MATCH(tbl_ftz[[#Headers],[定价日]],FTZ_load[#Headers],0),1,1,"FTZ_load"),TRUE)),"")</f>
        <v/>
      </c>
      <c r="C10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3" s="23" t="str">
        <f ca="1">IFERROR(IF(INDIRECT(ADDRESS(ROW(FTZ_load[#Headers])+tbl_ftz[[#This Row],[Index]],MATCH(tbl_ftz[[#Headers],[发行评级]],FTZ_load[#Headers],0),1,1,"FTZ_load"),TRUE)=0,"",INDIRECT(ADDRESS(ROW(FTZ_load[#Headers])+tbl_ftz[[#This Row],[Index]],MATCH(tbl_ftz[[#Headers],[发行评级]],FTZ_load[#Headers],0),1,1,"FTZ_load"),TRUE)),"")</f>
        <v/>
      </c>
      <c r="E103" s="23" t="str">
        <f ca="1">IFERROR(IF(INDIRECT(ADDRESS(ROW(FTZ_load[#Headers])+tbl_ftz[[#This Row],[Index]],MATCH(tbl_ftz[[#Headers],[主体评级]],FTZ_load[#Headers],0),1,1,"FTZ_load"),TRUE)=0,"",INDIRECT(ADDRESS(ROW(FTZ_load[#Headers])+tbl_ftz[[#This Row],[Index]],MATCH(tbl_ftz[[#Headers],[主体评级]],FTZ_load[#Headers],0),1,1,"FTZ_load"),TRUE)),"")</f>
        <v/>
      </c>
      <c r="F103" s="23" t="str">
        <f ca="1">IFERROR(IF(INDIRECT(ADDRESS(ROW(FTZ_load[#Headers])+tbl_ftz[[#This Row],[Index]],MATCH(tbl_ftz[[#Headers],[境内主体评级]],FTZ_load[#Headers],0),1,1,"FTZ_load"),TRUE)=0,"",INDIRECT(ADDRESS(ROW(FTZ_load[#Headers])+tbl_ftz[[#This Row],[Index]],MATCH(tbl_ftz[[#Headers],[境内主体评级]],FTZ_load[#Headers],0),1,1,"FTZ_load"),TRUE)),"")</f>
        <v/>
      </c>
      <c r="G103" s="23" t="str">
        <f ca="1">IFERROR(IF(INDIRECT(ADDRESS(ROW(FTZ_load[#Headers])+tbl_ftz[[#This Row],[Index]],MATCH(tbl_ftz[[#Headers],[货币]],FTZ_load[#Headers],0),1,1,"FTZ_load"),TRUE)=0,"",INDIRECT(ADDRESS(ROW(FTZ_load[#Headers])+tbl_ftz[[#This Row],[Index]],MATCH(tbl_ftz[[#Headers],[货币]],FTZ_load[#Headers],0),1,1,"FTZ_load"),TRUE)),"")</f>
        <v/>
      </c>
      <c r="H103" s="28" t="str">
        <f ca="1">IFERROR(IF(INDIRECT(ADDRESS(ROW(FTZ_load[#Headers])+tbl_ftz[[#This Row],[Index]],MATCH(tbl_ftz[[#Headers],[发行规模(亿)]],FTZ_load[#Headers],0),1,1,"FTZ_load"),TRUE)=0,"",INDIRECT(ADDRESS(ROW(FTZ_load[#Headers])+tbl_ftz[[#This Row],[Index]],MATCH(tbl_ftz[[#Headers],[发行规模(亿)]],FTZ_load[#Headers],0),1,1,"FTZ_load"),TRUE)),"")</f>
        <v/>
      </c>
      <c r="I103" s="23" t="str">
        <f ca="1">IFERROR(IF(INDIRECT(ADDRESS(ROW(FTZ_load[#Headers])+tbl_ftz[[#This Row],[Index]],MATCH(tbl_ftz[[#Headers],[年期]],FTZ_load[#Headers],0),1,1,"FTZ_load"),TRUE)=0,"",INDIRECT(ADDRESS(ROW(FTZ_load[#Headers])+tbl_ftz[[#This Row],[Index]],MATCH(tbl_ftz[[#Headers],[年期]],FTZ_load[#Headers],0),1,1,"FTZ_load"),TRUE)),"")</f>
        <v/>
      </c>
      <c r="J103" s="23" t="str">
        <f ca="1">IFERROR(IF(INDIRECT(ADDRESS(ROW(FTZ_load[#Headers])+tbl_ftz[[#This Row],[Index]],MATCH(tbl_ftz[[#Headers],[票息]],FTZ_load[#Headers],0),1,1,"FTZ_load"),TRUE)=0,"",INDIRECT(ADDRESS(ROW(FTZ_load[#Headers])+tbl_ftz[[#This Row],[Index]],MATCH(tbl_ftz[[#Headers],[票息]],FTZ_load[#Headers],0),1,1,"FTZ_load"),TRUE)),"")</f>
        <v/>
      </c>
      <c r="K103" s="23" t="str">
        <f ca="1">IFERROR(IF(INDIRECT(ADDRESS(ROW(FTZ_load[#Headers])+tbl_ftz[[#This Row],[Index]],MATCH(tbl_ftz[[#Headers],[IPG]],FTZ_load[#Headers],0),1,1,"FTZ_load"),TRUE)=0,"",INDIRECT(ADDRESS(ROW(FTZ_load[#Headers])+tbl_ftz[[#This Row],[Index]],MATCH(tbl_ftz[[#Headers],[IPG]],FTZ_load[#Headers],0),1,1,"FTZ_load"),TRUE)),"")</f>
        <v/>
      </c>
      <c r="L103" s="23" t="str">
        <f ca="1">IFERROR(IF(INDIRECT(ADDRESS(ROW(FTZ_load[#Headers])+tbl_ftz[[#This Row],[Index]],MATCH(tbl_ftz[[#Headers],[收窄基点]],FTZ_load[#Headers],0),1,1,"FTZ_load"),TRUE)=0,"",INDIRECT(ADDRESS(ROW(FTZ_load[#Headers])+tbl_ftz[[#This Row],[Index]],MATCH(tbl_ftz[[#Headers],[收窄基点]],FTZ_load[#Headers],0),1,1,"FTZ_load"),TRUE)),"")</f>
        <v/>
      </c>
      <c r="M103" s="22" t="str">
        <f ca="1">IFERROR(IF(INDIRECT(ADDRESS(ROW(FTZ_load[#Headers])+tbl_ftz[[#This Row],[Index]],MATCH(tbl_ftz[[#Headers],[结构]],FTZ_load[#Headers],0),1,1,"FTZ_load"),TRUE)=0,"",INDIRECT(ADDRESS(ROW(FTZ_load[#Headers])+tbl_ftz[[#This Row],[Index]],MATCH(tbl_ftz[[#Headers],[结构]],FTZ_load[#Headers],0),1,1,"FTZ_load"),TRUE)),"")</f>
        <v/>
      </c>
      <c r="N103" s="22" t="str">
        <f ca="1">IFERROR(IF(INDIRECT(ADDRESS(ROW(FTZ_load[#Headers])+tbl_ftz[[#This Row],[Index]],MATCH(tbl_ftz[[#Headers],[主题]],FTZ_load[#Headers],0),1,1,"FTZ_load"),TRUE)=0,"",INDIRECT(ADDRESS(ROW(FTZ_load[#Headers])+tbl_ftz[[#This Row],[Index]],MATCH(tbl_ftz[[#Headers],[主题]],FTZ_load[#Headers],0),1,1,"FTZ_load"),TRUE)),"")</f>
        <v/>
      </c>
      <c r="O103" s="22" t="str">
        <f ca="1">IFERROR(IF(INDIRECT(ADDRESS(ROW(FTZ_load[#Headers])+tbl_ftz[[#This Row],[Index]],MATCH(tbl_ftz[[#Headers],[行业]],FTZ_load[#Headers],0),1,1,"FTZ_load"),TRUE)=0,"",INDIRECT(ADDRESS(ROW(FTZ_load[#Headers])+tbl_ftz[[#This Row],[Index]],MATCH(tbl_ftz[[#Headers],[行业]],FTZ_load[#Headers],0),1,1,"FTZ_load"),TRUE)),"")</f>
        <v/>
      </c>
      <c r="P103" s="22" t="str">
        <f ca="1">IFERROR(IF(INDIRECT(ADDRESS(ROW(FTZ_load[#Headers])+tbl_ftz[[#This Row],[Index]],MATCH(tbl_ftz[[#Headers],[地区]],FTZ_load[#Headers],0),1,1,"FTZ_load"),TRUE)=0,"",INDIRECT(ADDRESS(ROW(FTZ_load[#Headers])+tbl_ftz[[#This Row],[Index]],MATCH(tbl_ftz[[#Headers],[地区]],FTZ_load[#Headers],0),1,1,"FTZ_load"),TRUE)),"")</f>
        <v/>
      </c>
      <c r="Q103" s="19" t="str">
        <f ca="1">IFERROR(IF(INDIRECT(ADDRESS(ROW(FTZ_load[#Headers])+tbl_ftz[[#This Row],[Index]],MATCH(tbl_ftz[[#Headers],[BOCOM_DEAL?]],FTZ_load[#Headers],0),1,1,"FTZ_load"),TRUE)=0,"",INDIRECT(ADDRESS(ROW(FTZ_load[#Headers])+tbl_ftz[[#This Row],[Index]],MATCH(tbl_ftz[[#Headers],[BOCOM_DEAL?]],FTZ_load[#Headers],0),1,1,"FTZ_load"),TRUE)),"")</f>
        <v/>
      </c>
    </row>
    <row r="104" spans="1:17" ht="17.45" customHeight="1" x14ac:dyDescent="0.25">
      <c r="A104" s="19">
        <f>ROW()-ROW(tbl_ftz[[#Headers],[Index]])</f>
        <v>103</v>
      </c>
      <c r="B104" s="20" t="str">
        <f ca="1">IFERROR(IF(INDIRECT(ADDRESS(ROW(FTZ_load[#Headers])+tbl_ftz[[#This Row],[Index]],MATCH(tbl_ftz[[#Headers],[定价日]],FTZ_load[#Headers],0),1,1,"FTZ_load"),TRUE)=0,"",INDIRECT(ADDRESS(ROW(FTZ_load[#Headers])+tbl_ftz[[#This Row],[Index]],MATCH(tbl_ftz[[#Headers],[定价日]],FTZ_load[#Headers],0),1,1,"FTZ_load"),TRUE)),"")</f>
        <v/>
      </c>
      <c r="C10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4" s="23" t="str">
        <f ca="1">IFERROR(IF(INDIRECT(ADDRESS(ROW(FTZ_load[#Headers])+tbl_ftz[[#This Row],[Index]],MATCH(tbl_ftz[[#Headers],[发行评级]],FTZ_load[#Headers],0),1,1,"FTZ_load"),TRUE)=0,"",INDIRECT(ADDRESS(ROW(FTZ_load[#Headers])+tbl_ftz[[#This Row],[Index]],MATCH(tbl_ftz[[#Headers],[发行评级]],FTZ_load[#Headers],0),1,1,"FTZ_load"),TRUE)),"")</f>
        <v/>
      </c>
      <c r="E104" s="23" t="str">
        <f ca="1">IFERROR(IF(INDIRECT(ADDRESS(ROW(FTZ_load[#Headers])+tbl_ftz[[#This Row],[Index]],MATCH(tbl_ftz[[#Headers],[主体评级]],FTZ_load[#Headers],0),1,1,"FTZ_load"),TRUE)=0,"",INDIRECT(ADDRESS(ROW(FTZ_load[#Headers])+tbl_ftz[[#This Row],[Index]],MATCH(tbl_ftz[[#Headers],[主体评级]],FTZ_load[#Headers],0),1,1,"FTZ_load"),TRUE)),"")</f>
        <v/>
      </c>
      <c r="F104" s="23" t="str">
        <f ca="1">IFERROR(IF(INDIRECT(ADDRESS(ROW(FTZ_load[#Headers])+tbl_ftz[[#This Row],[Index]],MATCH(tbl_ftz[[#Headers],[境内主体评级]],FTZ_load[#Headers],0),1,1,"FTZ_load"),TRUE)=0,"",INDIRECT(ADDRESS(ROW(FTZ_load[#Headers])+tbl_ftz[[#This Row],[Index]],MATCH(tbl_ftz[[#Headers],[境内主体评级]],FTZ_load[#Headers],0),1,1,"FTZ_load"),TRUE)),"")</f>
        <v/>
      </c>
      <c r="G104" s="23" t="str">
        <f ca="1">IFERROR(IF(INDIRECT(ADDRESS(ROW(FTZ_load[#Headers])+tbl_ftz[[#This Row],[Index]],MATCH(tbl_ftz[[#Headers],[货币]],FTZ_load[#Headers],0),1,1,"FTZ_load"),TRUE)=0,"",INDIRECT(ADDRESS(ROW(FTZ_load[#Headers])+tbl_ftz[[#This Row],[Index]],MATCH(tbl_ftz[[#Headers],[货币]],FTZ_load[#Headers],0),1,1,"FTZ_load"),TRUE)),"")</f>
        <v/>
      </c>
      <c r="H104" s="28" t="str">
        <f ca="1">IFERROR(IF(INDIRECT(ADDRESS(ROW(FTZ_load[#Headers])+tbl_ftz[[#This Row],[Index]],MATCH(tbl_ftz[[#Headers],[发行规模(亿)]],FTZ_load[#Headers],0),1,1,"FTZ_load"),TRUE)=0,"",INDIRECT(ADDRESS(ROW(FTZ_load[#Headers])+tbl_ftz[[#This Row],[Index]],MATCH(tbl_ftz[[#Headers],[发行规模(亿)]],FTZ_load[#Headers],0),1,1,"FTZ_load"),TRUE)),"")</f>
        <v/>
      </c>
      <c r="I104" s="23" t="str">
        <f ca="1">IFERROR(IF(INDIRECT(ADDRESS(ROW(FTZ_load[#Headers])+tbl_ftz[[#This Row],[Index]],MATCH(tbl_ftz[[#Headers],[年期]],FTZ_load[#Headers],0),1,1,"FTZ_load"),TRUE)=0,"",INDIRECT(ADDRESS(ROW(FTZ_load[#Headers])+tbl_ftz[[#This Row],[Index]],MATCH(tbl_ftz[[#Headers],[年期]],FTZ_load[#Headers],0),1,1,"FTZ_load"),TRUE)),"")</f>
        <v/>
      </c>
      <c r="J104" s="23" t="str">
        <f ca="1">IFERROR(IF(INDIRECT(ADDRESS(ROW(FTZ_load[#Headers])+tbl_ftz[[#This Row],[Index]],MATCH(tbl_ftz[[#Headers],[票息]],FTZ_load[#Headers],0),1,1,"FTZ_load"),TRUE)=0,"",INDIRECT(ADDRESS(ROW(FTZ_load[#Headers])+tbl_ftz[[#This Row],[Index]],MATCH(tbl_ftz[[#Headers],[票息]],FTZ_load[#Headers],0),1,1,"FTZ_load"),TRUE)),"")</f>
        <v/>
      </c>
      <c r="K104" s="23" t="str">
        <f ca="1">IFERROR(IF(INDIRECT(ADDRESS(ROW(FTZ_load[#Headers])+tbl_ftz[[#This Row],[Index]],MATCH(tbl_ftz[[#Headers],[IPG]],FTZ_load[#Headers],0),1,1,"FTZ_load"),TRUE)=0,"",INDIRECT(ADDRESS(ROW(FTZ_load[#Headers])+tbl_ftz[[#This Row],[Index]],MATCH(tbl_ftz[[#Headers],[IPG]],FTZ_load[#Headers],0),1,1,"FTZ_load"),TRUE)),"")</f>
        <v/>
      </c>
      <c r="L104" s="23" t="str">
        <f ca="1">IFERROR(IF(INDIRECT(ADDRESS(ROW(FTZ_load[#Headers])+tbl_ftz[[#This Row],[Index]],MATCH(tbl_ftz[[#Headers],[收窄基点]],FTZ_load[#Headers],0),1,1,"FTZ_load"),TRUE)=0,"",INDIRECT(ADDRESS(ROW(FTZ_load[#Headers])+tbl_ftz[[#This Row],[Index]],MATCH(tbl_ftz[[#Headers],[收窄基点]],FTZ_load[#Headers],0),1,1,"FTZ_load"),TRUE)),"")</f>
        <v/>
      </c>
      <c r="M104" s="22" t="str">
        <f ca="1">IFERROR(IF(INDIRECT(ADDRESS(ROW(FTZ_load[#Headers])+tbl_ftz[[#This Row],[Index]],MATCH(tbl_ftz[[#Headers],[结构]],FTZ_load[#Headers],0),1,1,"FTZ_load"),TRUE)=0,"",INDIRECT(ADDRESS(ROW(FTZ_load[#Headers])+tbl_ftz[[#This Row],[Index]],MATCH(tbl_ftz[[#Headers],[结构]],FTZ_load[#Headers],0),1,1,"FTZ_load"),TRUE)),"")</f>
        <v/>
      </c>
      <c r="N104" s="22" t="str">
        <f ca="1">IFERROR(IF(INDIRECT(ADDRESS(ROW(FTZ_load[#Headers])+tbl_ftz[[#This Row],[Index]],MATCH(tbl_ftz[[#Headers],[主题]],FTZ_load[#Headers],0),1,1,"FTZ_load"),TRUE)=0,"",INDIRECT(ADDRESS(ROW(FTZ_load[#Headers])+tbl_ftz[[#This Row],[Index]],MATCH(tbl_ftz[[#Headers],[主题]],FTZ_load[#Headers],0),1,1,"FTZ_load"),TRUE)),"")</f>
        <v/>
      </c>
      <c r="O104" s="22" t="str">
        <f ca="1">IFERROR(IF(INDIRECT(ADDRESS(ROW(FTZ_load[#Headers])+tbl_ftz[[#This Row],[Index]],MATCH(tbl_ftz[[#Headers],[行业]],FTZ_load[#Headers],0),1,1,"FTZ_load"),TRUE)=0,"",INDIRECT(ADDRESS(ROW(FTZ_load[#Headers])+tbl_ftz[[#This Row],[Index]],MATCH(tbl_ftz[[#Headers],[行业]],FTZ_load[#Headers],0),1,1,"FTZ_load"),TRUE)),"")</f>
        <v/>
      </c>
      <c r="P104" s="22" t="str">
        <f ca="1">IFERROR(IF(INDIRECT(ADDRESS(ROW(FTZ_load[#Headers])+tbl_ftz[[#This Row],[Index]],MATCH(tbl_ftz[[#Headers],[地区]],FTZ_load[#Headers],0),1,1,"FTZ_load"),TRUE)=0,"",INDIRECT(ADDRESS(ROW(FTZ_load[#Headers])+tbl_ftz[[#This Row],[Index]],MATCH(tbl_ftz[[#Headers],[地区]],FTZ_load[#Headers],0),1,1,"FTZ_load"),TRUE)),"")</f>
        <v/>
      </c>
      <c r="Q104" s="19" t="str">
        <f ca="1">IFERROR(IF(INDIRECT(ADDRESS(ROW(FTZ_load[#Headers])+tbl_ftz[[#This Row],[Index]],MATCH(tbl_ftz[[#Headers],[BOCOM_DEAL?]],FTZ_load[#Headers],0),1,1,"FTZ_load"),TRUE)=0,"",INDIRECT(ADDRESS(ROW(FTZ_load[#Headers])+tbl_ftz[[#This Row],[Index]],MATCH(tbl_ftz[[#Headers],[BOCOM_DEAL?]],FTZ_load[#Headers],0),1,1,"FTZ_load"),TRUE)),"")</f>
        <v/>
      </c>
    </row>
    <row r="105" spans="1:17" ht="17.45" customHeight="1" x14ac:dyDescent="0.25">
      <c r="A105" s="19">
        <f>ROW()-ROW(tbl_ftz[[#Headers],[Index]])</f>
        <v>104</v>
      </c>
      <c r="B105" s="20" t="str">
        <f ca="1">IFERROR(IF(INDIRECT(ADDRESS(ROW(FTZ_load[#Headers])+tbl_ftz[[#This Row],[Index]],MATCH(tbl_ftz[[#Headers],[定价日]],FTZ_load[#Headers],0),1,1,"FTZ_load"),TRUE)=0,"",INDIRECT(ADDRESS(ROW(FTZ_load[#Headers])+tbl_ftz[[#This Row],[Index]],MATCH(tbl_ftz[[#Headers],[定价日]],FTZ_load[#Headers],0),1,1,"FTZ_load"),TRUE)),"")</f>
        <v/>
      </c>
      <c r="C10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5" s="23" t="str">
        <f ca="1">IFERROR(IF(INDIRECT(ADDRESS(ROW(FTZ_load[#Headers])+tbl_ftz[[#This Row],[Index]],MATCH(tbl_ftz[[#Headers],[发行评级]],FTZ_load[#Headers],0),1,1,"FTZ_load"),TRUE)=0,"",INDIRECT(ADDRESS(ROW(FTZ_load[#Headers])+tbl_ftz[[#This Row],[Index]],MATCH(tbl_ftz[[#Headers],[发行评级]],FTZ_load[#Headers],0),1,1,"FTZ_load"),TRUE)),"")</f>
        <v/>
      </c>
      <c r="E105" s="23" t="str">
        <f ca="1">IFERROR(IF(INDIRECT(ADDRESS(ROW(FTZ_load[#Headers])+tbl_ftz[[#This Row],[Index]],MATCH(tbl_ftz[[#Headers],[主体评级]],FTZ_load[#Headers],0),1,1,"FTZ_load"),TRUE)=0,"",INDIRECT(ADDRESS(ROW(FTZ_load[#Headers])+tbl_ftz[[#This Row],[Index]],MATCH(tbl_ftz[[#Headers],[主体评级]],FTZ_load[#Headers],0),1,1,"FTZ_load"),TRUE)),"")</f>
        <v/>
      </c>
      <c r="F105" s="23" t="str">
        <f ca="1">IFERROR(IF(INDIRECT(ADDRESS(ROW(FTZ_load[#Headers])+tbl_ftz[[#This Row],[Index]],MATCH(tbl_ftz[[#Headers],[境内主体评级]],FTZ_load[#Headers],0),1,1,"FTZ_load"),TRUE)=0,"",INDIRECT(ADDRESS(ROW(FTZ_load[#Headers])+tbl_ftz[[#This Row],[Index]],MATCH(tbl_ftz[[#Headers],[境内主体评级]],FTZ_load[#Headers],0),1,1,"FTZ_load"),TRUE)),"")</f>
        <v/>
      </c>
      <c r="G105" s="23" t="str">
        <f ca="1">IFERROR(IF(INDIRECT(ADDRESS(ROW(FTZ_load[#Headers])+tbl_ftz[[#This Row],[Index]],MATCH(tbl_ftz[[#Headers],[货币]],FTZ_load[#Headers],0),1,1,"FTZ_load"),TRUE)=0,"",INDIRECT(ADDRESS(ROW(FTZ_load[#Headers])+tbl_ftz[[#This Row],[Index]],MATCH(tbl_ftz[[#Headers],[货币]],FTZ_load[#Headers],0),1,1,"FTZ_load"),TRUE)),"")</f>
        <v/>
      </c>
      <c r="H105" s="28" t="str">
        <f ca="1">IFERROR(IF(INDIRECT(ADDRESS(ROW(FTZ_load[#Headers])+tbl_ftz[[#This Row],[Index]],MATCH(tbl_ftz[[#Headers],[发行规模(亿)]],FTZ_load[#Headers],0),1,1,"FTZ_load"),TRUE)=0,"",INDIRECT(ADDRESS(ROW(FTZ_load[#Headers])+tbl_ftz[[#This Row],[Index]],MATCH(tbl_ftz[[#Headers],[发行规模(亿)]],FTZ_load[#Headers],0),1,1,"FTZ_load"),TRUE)),"")</f>
        <v/>
      </c>
      <c r="I105" s="23" t="str">
        <f ca="1">IFERROR(IF(INDIRECT(ADDRESS(ROW(FTZ_load[#Headers])+tbl_ftz[[#This Row],[Index]],MATCH(tbl_ftz[[#Headers],[年期]],FTZ_load[#Headers],0),1,1,"FTZ_load"),TRUE)=0,"",INDIRECT(ADDRESS(ROW(FTZ_load[#Headers])+tbl_ftz[[#This Row],[Index]],MATCH(tbl_ftz[[#Headers],[年期]],FTZ_load[#Headers],0),1,1,"FTZ_load"),TRUE)),"")</f>
        <v/>
      </c>
      <c r="J105" s="23" t="str">
        <f ca="1">IFERROR(IF(INDIRECT(ADDRESS(ROW(FTZ_load[#Headers])+tbl_ftz[[#This Row],[Index]],MATCH(tbl_ftz[[#Headers],[票息]],FTZ_load[#Headers],0),1,1,"FTZ_load"),TRUE)=0,"",INDIRECT(ADDRESS(ROW(FTZ_load[#Headers])+tbl_ftz[[#This Row],[Index]],MATCH(tbl_ftz[[#Headers],[票息]],FTZ_load[#Headers],0),1,1,"FTZ_load"),TRUE)),"")</f>
        <v/>
      </c>
      <c r="K105" s="23" t="str">
        <f ca="1">IFERROR(IF(INDIRECT(ADDRESS(ROW(FTZ_load[#Headers])+tbl_ftz[[#This Row],[Index]],MATCH(tbl_ftz[[#Headers],[IPG]],FTZ_load[#Headers],0),1,1,"FTZ_load"),TRUE)=0,"",INDIRECT(ADDRESS(ROW(FTZ_load[#Headers])+tbl_ftz[[#This Row],[Index]],MATCH(tbl_ftz[[#Headers],[IPG]],FTZ_load[#Headers],0),1,1,"FTZ_load"),TRUE)),"")</f>
        <v/>
      </c>
      <c r="L105" s="23" t="str">
        <f ca="1">IFERROR(IF(INDIRECT(ADDRESS(ROW(FTZ_load[#Headers])+tbl_ftz[[#This Row],[Index]],MATCH(tbl_ftz[[#Headers],[收窄基点]],FTZ_load[#Headers],0),1,1,"FTZ_load"),TRUE)=0,"",INDIRECT(ADDRESS(ROW(FTZ_load[#Headers])+tbl_ftz[[#This Row],[Index]],MATCH(tbl_ftz[[#Headers],[收窄基点]],FTZ_load[#Headers],0),1,1,"FTZ_load"),TRUE)),"")</f>
        <v/>
      </c>
      <c r="M105" s="22" t="str">
        <f ca="1">IFERROR(IF(INDIRECT(ADDRESS(ROW(FTZ_load[#Headers])+tbl_ftz[[#This Row],[Index]],MATCH(tbl_ftz[[#Headers],[结构]],FTZ_load[#Headers],0),1,1,"FTZ_load"),TRUE)=0,"",INDIRECT(ADDRESS(ROW(FTZ_load[#Headers])+tbl_ftz[[#This Row],[Index]],MATCH(tbl_ftz[[#Headers],[结构]],FTZ_load[#Headers],0),1,1,"FTZ_load"),TRUE)),"")</f>
        <v/>
      </c>
      <c r="N105" s="22" t="str">
        <f ca="1">IFERROR(IF(INDIRECT(ADDRESS(ROW(FTZ_load[#Headers])+tbl_ftz[[#This Row],[Index]],MATCH(tbl_ftz[[#Headers],[主题]],FTZ_load[#Headers],0),1,1,"FTZ_load"),TRUE)=0,"",INDIRECT(ADDRESS(ROW(FTZ_load[#Headers])+tbl_ftz[[#This Row],[Index]],MATCH(tbl_ftz[[#Headers],[主题]],FTZ_load[#Headers],0),1,1,"FTZ_load"),TRUE)),"")</f>
        <v/>
      </c>
      <c r="O105" s="22" t="str">
        <f ca="1">IFERROR(IF(INDIRECT(ADDRESS(ROW(FTZ_load[#Headers])+tbl_ftz[[#This Row],[Index]],MATCH(tbl_ftz[[#Headers],[行业]],FTZ_load[#Headers],0),1,1,"FTZ_load"),TRUE)=0,"",INDIRECT(ADDRESS(ROW(FTZ_load[#Headers])+tbl_ftz[[#This Row],[Index]],MATCH(tbl_ftz[[#Headers],[行业]],FTZ_load[#Headers],0),1,1,"FTZ_load"),TRUE)),"")</f>
        <v/>
      </c>
      <c r="P105" s="22" t="str">
        <f ca="1">IFERROR(IF(INDIRECT(ADDRESS(ROW(FTZ_load[#Headers])+tbl_ftz[[#This Row],[Index]],MATCH(tbl_ftz[[#Headers],[地区]],FTZ_load[#Headers],0),1,1,"FTZ_load"),TRUE)=0,"",INDIRECT(ADDRESS(ROW(FTZ_load[#Headers])+tbl_ftz[[#This Row],[Index]],MATCH(tbl_ftz[[#Headers],[地区]],FTZ_load[#Headers],0),1,1,"FTZ_load"),TRUE)),"")</f>
        <v/>
      </c>
      <c r="Q105" s="19" t="str">
        <f ca="1">IFERROR(IF(INDIRECT(ADDRESS(ROW(FTZ_load[#Headers])+tbl_ftz[[#This Row],[Index]],MATCH(tbl_ftz[[#Headers],[BOCOM_DEAL?]],FTZ_load[#Headers],0),1,1,"FTZ_load"),TRUE)=0,"",INDIRECT(ADDRESS(ROW(FTZ_load[#Headers])+tbl_ftz[[#This Row],[Index]],MATCH(tbl_ftz[[#Headers],[BOCOM_DEAL?]],FTZ_load[#Headers],0),1,1,"FTZ_load"),TRUE)),"")</f>
        <v/>
      </c>
    </row>
    <row r="106" spans="1:17" ht="17.45" customHeight="1" x14ac:dyDescent="0.25">
      <c r="A106" s="19">
        <f>ROW()-ROW(tbl_ftz[[#Headers],[Index]])</f>
        <v>105</v>
      </c>
      <c r="B106" s="20" t="str">
        <f ca="1">IFERROR(IF(INDIRECT(ADDRESS(ROW(FTZ_load[#Headers])+tbl_ftz[[#This Row],[Index]],MATCH(tbl_ftz[[#Headers],[定价日]],FTZ_load[#Headers],0),1,1,"FTZ_load"),TRUE)=0,"",INDIRECT(ADDRESS(ROW(FTZ_load[#Headers])+tbl_ftz[[#This Row],[Index]],MATCH(tbl_ftz[[#Headers],[定价日]],FTZ_load[#Headers],0),1,1,"FTZ_load"),TRUE)),"")</f>
        <v/>
      </c>
      <c r="C10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6" s="23" t="str">
        <f ca="1">IFERROR(IF(INDIRECT(ADDRESS(ROW(FTZ_load[#Headers])+tbl_ftz[[#This Row],[Index]],MATCH(tbl_ftz[[#Headers],[发行评级]],FTZ_load[#Headers],0),1,1,"FTZ_load"),TRUE)=0,"",INDIRECT(ADDRESS(ROW(FTZ_load[#Headers])+tbl_ftz[[#This Row],[Index]],MATCH(tbl_ftz[[#Headers],[发行评级]],FTZ_load[#Headers],0),1,1,"FTZ_load"),TRUE)),"")</f>
        <v/>
      </c>
      <c r="E106" s="23" t="str">
        <f ca="1">IFERROR(IF(INDIRECT(ADDRESS(ROW(FTZ_load[#Headers])+tbl_ftz[[#This Row],[Index]],MATCH(tbl_ftz[[#Headers],[主体评级]],FTZ_load[#Headers],0),1,1,"FTZ_load"),TRUE)=0,"",INDIRECT(ADDRESS(ROW(FTZ_load[#Headers])+tbl_ftz[[#This Row],[Index]],MATCH(tbl_ftz[[#Headers],[主体评级]],FTZ_load[#Headers],0),1,1,"FTZ_load"),TRUE)),"")</f>
        <v/>
      </c>
      <c r="F106" s="23" t="str">
        <f ca="1">IFERROR(IF(INDIRECT(ADDRESS(ROW(FTZ_load[#Headers])+tbl_ftz[[#This Row],[Index]],MATCH(tbl_ftz[[#Headers],[境内主体评级]],FTZ_load[#Headers],0),1,1,"FTZ_load"),TRUE)=0,"",INDIRECT(ADDRESS(ROW(FTZ_load[#Headers])+tbl_ftz[[#This Row],[Index]],MATCH(tbl_ftz[[#Headers],[境内主体评级]],FTZ_load[#Headers],0),1,1,"FTZ_load"),TRUE)),"")</f>
        <v/>
      </c>
      <c r="G106" s="23" t="str">
        <f ca="1">IFERROR(IF(INDIRECT(ADDRESS(ROW(FTZ_load[#Headers])+tbl_ftz[[#This Row],[Index]],MATCH(tbl_ftz[[#Headers],[货币]],FTZ_load[#Headers],0),1,1,"FTZ_load"),TRUE)=0,"",INDIRECT(ADDRESS(ROW(FTZ_load[#Headers])+tbl_ftz[[#This Row],[Index]],MATCH(tbl_ftz[[#Headers],[货币]],FTZ_load[#Headers],0),1,1,"FTZ_load"),TRUE)),"")</f>
        <v/>
      </c>
      <c r="H106" s="28" t="str">
        <f ca="1">IFERROR(IF(INDIRECT(ADDRESS(ROW(FTZ_load[#Headers])+tbl_ftz[[#This Row],[Index]],MATCH(tbl_ftz[[#Headers],[发行规模(亿)]],FTZ_load[#Headers],0),1,1,"FTZ_load"),TRUE)=0,"",INDIRECT(ADDRESS(ROW(FTZ_load[#Headers])+tbl_ftz[[#This Row],[Index]],MATCH(tbl_ftz[[#Headers],[发行规模(亿)]],FTZ_load[#Headers],0),1,1,"FTZ_load"),TRUE)),"")</f>
        <v/>
      </c>
      <c r="I106" s="23" t="str">
        <f ca="1">IFERROR(IF(INDIRECT(ADDRESS(ROW(FTZ_load[#Headers])+tbl_ftz[[#This Row],[Index]],MATCH(tbl_ftz[[#Headers],[年期]],FTZ_load[#Headers],0),1,1,"FTZ_load"),TRUE)=0,"",INDIRECT(ADDRESS(ROW(FTZ_load[#Headers])+tbl_ftz[[#This Row],[Index]],MATCH(tbl_ftz[[#Headers],[年期]],FTZ_load[#Headers],0),1,1,"FTZ_load"),TRUE)),"")</f>
        <v/>
      </c>
      <c r="J106" s="23" t="str">
        <f ca="1">IFERROR(IF(INDIRECT(ADDRESS(ROW(FTZ_load[#Headers])+tbl_ftz[[#This Row],[Index]],MATCH(tbl_ftz[[#Headers],[票息]],FTZ_load[#Headers],0),1,1,"FTZ_load"),TRUE)=0,"",INDIRECT(ADDRESS(ROW(FTZ_load[#Headers])+tbl_ftz[[#This Row],[Index]],MATCH(tbl_ftz[[#Headers],[票息]],FTZ_load[#Headers],0),1,1,"FTZ_load"),TRUE)),"")</f>
        <v/>
      </c>
      <c r="K106" s="23" t="str">
        <f ca="1">IFERROR(IF(INDIRECT(ADDRESS(ROW(FTZ_load[#Headers])+tbl_ftz[[#This Row],[Index]],MATCH(tbl_ftz[[#Headers],[IPG]],FTZ_load[#Headers],0),1,1,"FTZ_load"),TRUE)=0,"",INDIRECT(ADDRESS(ROW(FTZ_load[#Headers])+tbl_ftz[[#This Row],[Index]],MATCH(tbl_ftz[[#Headers],[IPG]],FTZ_load[#Headers],0),1,1,"FTZ_load"),TRUE)),"")</f>
        <v/>
      </c>
      <c r="L106" s="23" t="str">
        <f ca="1">IFERROR(IF(INDIRECT(ADDRESS(ROW(FTZ_load[#Headers])+tbl_ftz[[#This Row],[Index]],MATCH(tbl_ftz[[#Headers],[收窄基点]],FTZ_load[#Headers],0),1,1,"FTZ_load"),TRUE)=0,"",INDIRECT(ADDRESS(ROW(FTZ_load[#Headers])+tbl_ftz[[#This Row],[Index]],MATCH(tbl_ftz[[#Headers],[收窄基点]],FTZ_load[#Headers],0),1,1,"FTZ_load"),TRUE)),"")</f>
        <v/>
      </c>
      <c r="M106" s="22" t="str">
        <f ca="1">IFERROR(IF(INDIRECT(ADDRESS(ROW(FTZ_load[#Headers])+tbl_ftz[[#This Row],[Index]],MATCH(tbl_ftz[[#Headers],[结构]],FTZ_load[#Headers],0),1,1,"FTZ_load"),TRUE)=0,"",INDIRECT(ADDRESS(ROW(FTZ_load[#Headers])+tbl_ftz[[#This Row],[Index]],MATCH(tbl_ftz[[#Headers],[结构]],FTZ_load[#Headers],0),1,1,"FTZ_load"),TRUE)),"")</f>
        <v/>
      </c>
      <c r="N106" s="22" t="str">
        <f ca="1">IFERROR(IF(INDIRECT(ADDRESS(ROW(FTZ_load[#Headers])+tbl_ftz[[#This Row],[Index]],MATCH(tbl_ftz[[#Headers],[主题]],FTZ_load[#Headers],0),1,1,"FTZ_load"),TRUE)=0,"",INDIRECT(ADDRESS(ROW(FTZ_load[#Headers])+tbl_ftz[[#This Row],[Index]],MATCH(tbl_ftz[[#Headers],[主题]],FTZ_load[#Headers],0),1,1,"FTZ_load"),TRUE)),"")</f>
        <v/>
      </c>
      <c r="O106" s="22" t="str">
        <f ca="1">IFERROR(IF(INDIRECT(ADDRESS(ROW(FTZ_load[#Headers])+tbl_ftz[[#This Row],[Index]],MATCH(tbl_ftz[[#Headers],[行业]],FTZ_load[#Headers],0),1,1,"FTZ_load"),TRUE)=0,"",INDIRECT(ADDRESS(ROW(FTZ_load[#Headers])+tbl_ftz[[#This Row],[Index]],MATCH(tbl_ftz[[#Headers],[行业]],FTZ_load[#Headers],0),1,1,"FTZ_load"),TRUE)),"")</f>
        <v/>
      </c>
      <c r="P106" s="22" t="str">
        <f ca="1">IFERROR(IF(INDIRECT(ADDRESS(ROW(FTZ_load[#Headers])+tbl_ftz[[#This Row],[Index]],MATCH(tbl_ftz[[#Headers],[地区]],FTZ_load[#Headers],0),1,1,"FTZ_load"),TRUE)=0,"",INDIRECT(ADDRESS(ROW(FTZ_load[#Headers])+tbl_ftz[[#This Row],[Index]],MATCH(tbl_ftz[[#Headers],[地区]],FTZ_load[#Headers],0),1,1,"FTZ_load"),TRUE)),"")</f>
        <v/>
      </c>
      <c r="Q106" s="19" t="str">
        <f ca="1">IFERROR(IF(INDIRECT(ADDRESS(ROW(FTZ_load[#Headers])+tbl_ftz[[#This Row],[Index]],MATCH(tbl_ftz[[#Headers],[BOCOM_DEAL?]],FTZ_load[#Headers],0),1,1,"FTZ_load"),TRUE)=0,"",INDIRECT(ADDRESS(ROW(FTZ_load[#Headers])+tbl_ftz[[#This Row],[Index]],MATCH(tbl_ftz[[#Headers],[BOCOM_DEAL?]],FTZ_load[#Headers],0),1,1,"FTZ_load"),TRUE)),"")</f>
        <v/>
      </c>
    </row>
    <row r="107" spans="1:17" ht="17.45" customHeight="1" x14ac:dyDescent="0.25">
      <c r="A107" s="19">
        <f>ROW()-ROW(tbl_ftz[[#Headers],[Index]])</f>
        <v>106</v>
      </c>
      <c r="B107" s="20" t="str">
        <f ca="1">IFERROR(IF(INDIRECT(ADDRESS(ROW(FTZ_load[#Headers])+tbl_ftz[[#This Row],[Index]],MATCH(tbl_ftz[[#Headers],[定价日]],FTZ_load[#Headers],0),1,1,"FTZ_load"),TRUE)=0,"",INDIRECT(ADDRESS(ROW(FTZ_load[#Headers])+tbl_ftz[[#This Row],[Index]],MATCH(tbl_ftz[[#Headers],[定价日]],FTZ_load[#Headers],0),1,1,"FTZ_load"),TRUE)),"")</f>
        <v/>
      </c>
      <c r="C10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7" s="23" t="str">
        <f ca="1">IFERROR(IF(INDIRECT(ADDRESS(ROW(FTZ_load[#Headers])+tbl_ftz[[#This Row],[Index]],MATCH(tbl_ftz[[#Headers],[发行评级]],FTZ_load[#Headers],0),1,1,"FTZ_load"),TRUE)=0,"",INDIRECT(ADDRESS(ROW(FTZ_load[#Headers])+tbl_ftz[[#This Row],[Index]],MATCH(tbl_ftz[[#Headers],[发行评级]],FTZ_load[#Headers],0),1,1,"FTZ_load"),TRUE)),"")</f>
        <v/>
      </c>
      <c r="E107" s="23" t="str">
        <f ca="1">IFERROR(IF(INDIRECT(ADDRESS(ROW(FTZ_load[#Headers])+tbl_ftz[[#This Row],[Index]],MATCH(tbl_ftz[[#Headers],[主体评级]],FTZ_load[#Headers],0),1,1,"FTZ_load"),TRUE)=0,"",INDIRECT(ADDRESS(ROW(FTZ_load[#Headers])+tbl_ftz[[#This Row],[Index]],MATCH(tbl_ftz[[#Headers],[主体评级]],FTZ_load[#Headers],0),1,1,"FTZ_load"),TRUE)),"")</f>
        <v/>
      </c>
      <c r="F107" s="23" t="str">
        <f ca="1">IFERROR(IF(INDIRECT(ADDRESS(ROW(FTZ_load[#Headers])+tbl_ftz[[#This Row],[Index]],MATCH(tbl_ftz[[#Headers],[境内主体评级]],FTZ_load[#Headers],0),1,1,"FTZ_load"),TRUE)=0,"",INDIRECT(ADDRESS(ROW(FTZ_load[#Headers])+tbl_ftz[[#This Row],[Index]],MATCH(tbl_ftz[[#Headers],[境内主体评级]],FTZ_load[#Headers],0),1,1,"FTZ_load"),TRUE)),"")</f>
        <v/>
      </c>
      <c r="G107" s="23" t="str">
        <f ca="1">IFERROR(IF(INDIRECT(ADDRESS(ROW(FTZ_load[#Headers])+tbl_ftz[[#This Row],[Index]],MATCH(tbl_ftz[[#Headers],[货币]],FTZ_load[#Headers],0),1,1,"FTZ_load"),TRUE)=0,"",INDIRECT(ADDRESS(ROW(FTZ_load[#Headers])+tbl_ftz[[#This Row],[Index]],MATCH(tbl_ftz[[#Headers],[货币]],FTZ_load[#Headers],0),1,1,"FTZ_load"),TRUE)),"")</f>
        <v/>
      </c>
      <c r="H107" s="28" t="str">
        <f ca="1">IFERROR(IF(INDIRECT(ADDRESS(ROW(FTZ_load[#Headers])+tbl_ftz[[#This Row],[Index]],MATCH(tbl_ftz[[#Headers],[发行规模(亿)]],FTZ_load[#Headers],0),1,1,"FTZ_load"),TRUE)=0,"",INDIRECT(ADDRESS(ROW(FTZ_load[#Headers])+tbl_ftz[[#This Row],[Index]],MATCH(tbl_ftz[[#Headers],[发行规模(亿)]],FTZ_load[#Headers],0),1,1,"FTZ_load"),TRUE)),"")</f>
        <v/>
      </c>
      <c r="I107" s="23" t="str">
        <f ca="1">IFERROR(IF(INDIRECT(ADDRESS(ROW(FTZ_load[#Headers])+tbl_ftz[[#This Row],[Index]],MATCH(tbl_ftz[[#Headers],[年期]],FTZ_load[#Headers],0),1,1,"FTZ_load"),TRUE)=0,"",INDIRECT(ADDRESS(ROW(FTZ_load[#Headers])+tbl_ftz[[#This Row],[Index]],MATCH(tbl_ftz[[#Headers],[年期]],FTZ_load[#Headers],0),1,1,"FTZ_load"),TRUE)),"")</f>
        <v/>
      </c>
      <c r="J107" s="23" t="str">
        <f ca="1">IFERROR(IF(INDIRECT(ADDRESS(ROW(FTZ_load[#Headers])+tbl_ftz[[#This Row],[Index]],MATCH(tbl_ftz[[#Headers],[票息]],FTZ_load[#Headers],0),1,1,"FTZ_load"),TRUE)=0,"",INDIRECT(ADDRESS(ROW(FTZ_load[#Headers])+tbl_ftz[[#This Row],[Index]],MATCH(tbl_ftz[[#Headers],[票息]],FTZ_load[#Headers],0),1,1,"FTZ_load"),TRUE)),"")</f>
        <v/>
      </c>
      <c r="K107" s="23" t="str">
        <f ca="1">IFERROR(IF(INDIRECT(ADDRESS(ROW(FTZ_load[#Headers])+tbl_ftz[[#This Row],[Index]],MATCH(tbl_ftz[[#Headers],[IPG]],FTZ_load[#Headers],0),1,1,"FTZ_load"),TRUE)=0,"",INDIRECT(ADDRESS(ROW(FTZ_load[#Headers])+tbl_ftz[[#This Row],[Index]],MATCH(tbl_ftz[[#Headers],[IPG]],FTZ_load[#Headers],0),1,1,"FTZ_load"),TRUE)),"")</f>
        <v/>
      </c>
      <c r="L107" s="23" t="str">
        <f ca="1">IFERROR(IF(INDIRECT(ADDRESS(ROW(FTZ_load[#Headers])+tbl_ftz[[#This Row],[Index]],MATCH(tbl_ftz[[#Headers],[收窄基点]],FTZ_load[#Headers],0),1,1,"FTZ_load"),TRUE)=0,"",INDIRECT(ADDRESS(ROW(FTZ_load[#Headers])+tbl_ftz[[#This Row],[Index]],MATCH(tbl_ftz[[#Headers],[收窄基点]],FTZ_load[#Headers],0),1,1,"FTZ_load"),TRUE)),"")</f>
        <v/>
      </c>
      <c r="M107" s="22" t="str">
        <f ca="1">IFERROR(IF(INDIRECT(ADDRESS(ROW(FTZ_load[#Headers])+tbl_ftz[[#This Row],[Index]],MATCH(tbl_ftz[[#Headers],[结构]],FTZ_load[#Headers],0),1,1,"FTZ_load"),TRUE)=0,"",INDIRECT(ADDRESS(ROW(FTZ_load[#Headers])+tbl_ftz[[#This Row],[Index]],MATCH(tbl_ftz[[#Headers],[结构]],FTZ_load[#Headers],0),1,1,"FTZ_load"),TRUE)),"")</f>
        <v/>
      </c>
      <c r="N107" s="22" t="str">
        <f ca="1">IFERROR(IF(INDIRECT(ADDRESS(ROW(FTZ_load[#Headers])+tbl_ftz[[#This Row],[Index]],MATCH(tbl_ftz[[#Headers],[主题]],FTZ_load[#Headers],0),1,1,"FTZ_load"),TRUE)=0,"",INDIRECT(ADDRESS(ROW(FTZ_load[#Headers])+tbl_ftz[[#This Row],[Index]],MATCH(tbl_ftz[[#Headers],[主题]],FTZ_load[#Headers],0),1,1,"FTZ_load"),TRUE)),"")</f>
        <v/>
      </c>
      <c r="O107" s="22" t="str">
        <f ca="1">IFERROR(IF(INDIRECT(ADDRESS(ROW(FTZ_load[#Headers])+tbl_ftz[[#This Row],[Index]],MATCH(tbl_ftz[[#Headers],[行业]],FTZ_load[#Headers],0),1,1,"FTZ_load"),TRUE)=0,"",INDIRECT(ADDRESS(ROW(FTZ_load[#Headers])+tbl_ftz[[#This Row],[Index]],MATCH(tbl_ftz[[#Headers],[行业]],FTZ_load[#Headers],0),1,1,"FTZ_load"),TRUE)),"")</f>
        <v/>
      </c>
      <c r="P107" s="22" t="str">
        <f ca="1">IFERROR(IF(INDIRECT(ADDRESS(ROW(FTZ_load[#Headers])+tbl_ftz[[#This Row],[Index]],MATCH(tbl_ftz[[#Headers],[地区]],FTZ_load[#Headers],0),1,1,"FTZ_load"),TRUE)=0,"",INDIRECT(ADDRESS(ROW(FTZ_load[#Headers])+tbl_ftz[[#This Row],[Index]],MATCH(tbl_ftz[[#Headers],[地区]],FTZ_load[#Headers],0),1,1,"FTZ_load"),TRUE)),"")</f>
        <v/>
      </c>
      <c r="Q107" s="19" t="str">
        <f ca="1">IFERROR(IF(INDIRECT(ADDRESS(ROW(FTZ_load[#Headers])+tbl_ftz[[#This Row],[Index]],MATCH(tbl_ftz[[#Headers],[BOCOM_DEAL?]],FTZ_load[#Headers],0),1,1,"FTZ_load"),TRUE)=0,"",INDIRECT(ADDRESS(ROW(FTZ_load[#Headers])+tbl_ftz[[#This Row],[Index]],MATCH(tbl_ftz[[#Headers],[BOCOM_DEAL?]],FTZ_load[#Headers],0),1,1,"FTZ_load"),TRUE)),"")</f>
        <v/>
      </c>
    </row>
    <row r="108" spans="1:17" ht="17.45" customHeight="1" x14ac:dyDescent="0.25">
      <c r="A108" s="19">
        <f>ROW()-ROW(tbl_ftz[[#Headers],[Index]])</f>
        <v>107</v>
      </c>
      <c r="B108" s="20" t="str">
        <f ca="1">IFERROR(IF(INDIRECT(ADDRESS(ROW(FTZ_load[#Headers])+tbl_ftz[[#This Row],[Index]],MATCH(tbl_ftz[[#Headers],[定价日]],FTZ_load[#Headers],0),1,1,"FTZ_load"),TRUE)=0,"",INDIRECT(ADDRESS(ROW(FTZ_load[#Headers])+tbl_ftz[[#This Row],[Index]],MATCH(tbl_ftz[[#Headers],[定价日]],FTZ_load[#Headers],0),1,1,"FTZ_load"),TRUE)),"")</f>
        <v/>
      </c>
      <c r="C10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8" s="23" t="str">
        <f ca="1">IFERROR(IF(INDIRECT(ADDRESS(ROW(FTZ_load[#Headers])+tbl_ftz[[#This Row],[Index]],MATCH(tbl_ftz[[#Headers],[发行评级]],FTZ_load[#Headers],0),1,1,"FTZ_load"),TRUE)=0,"",INDIRECT(ADDRESS(ROW(FTZ_load[#Headers])+tbl_ftz[[#This Row],[Index]],MATCH(tbl_ftz[[#Headers],[发行评级]],FTZ_load[#Headers],0),1,1,"FTZ_load"),TRUE)),"")</f>
        <v/>
      </c>
      <c r="E108" s="23" t="str">
        <f ca="1">IFERROR(IF(INDIRECT(ADDRESS(ROW(FTZ_load[#Headers])+tbl_ftz[[#This Row],[Index]],MATCH(tbl_ftz[[#Headers],[主体评级]],FTZ_load[#Headers],0),1,1,"FTZ_load"),TRUE)=0,"",INDIRECT(ADDRESS(ROW(FTZ_load[#Headers])+tbl_ftz[[#This Row],[Index]],MATCH(tbl_ftz[[#Headers],[主体评级]],FTZ_load[#Headers],0),1,1,"FTZ_load"),TRUE)),"")</f>
        <v/>
      </c>
      <c r="F108" s="23" t="str">
        <f ca="1">IFERROR(IF(INDIRECT(ADDRESS(ROW(FTZ_load[#Headers])+tbl_ftz[[#This Row],[Index]],MATCH(tbl_ftz[[#Headers],[境内主体评级]],FTZ_load[#Headers],0),1,1,"FTZ_load"),TRUE)=0,"",INDIRECT(ADDRESS(ROW(FTZ_load[#Headers])+tbl_ftz[[#This Row],[Index]],MATCH(tbl_ftz[[#Headers],[境内主体评级]],FTZ_load[#Headers],0),1,1,"FTZ_load"),TRUE)),"")</f>
        <v/>
      </c>
      <c r="G108" s="23" t="str">
        <f ca="1">IFERROR(IF(INDIRECT(ADDRESS(ROW(FTZ_load[#Headers])+tbl_ftz[[#This Row],[Index]],MATCH(tbl_ftz[[#Headers],[货币]],FTZ_load[#Headers],0),1,1,"FTZ_load"),TRUE)=0,"",INDIRECT(ADDRESS(ROW(FTZ_load[#Headers])+tbl_ftz[[#This Row],[Index]],MATCH(tbl_ftz[[#Headers],[货币]],FTZ_load[#Headers],0),1,1,"FTZ_load"),TRUE)),"")</f>
        <v/>
      </c>
      <c r="H108" s="28" t="str">
        <f ca="1">IFERROR(IF(INDIRECT(ADDRESS(ROW(FTZ_load[#Headers])+tbl_ftz[[#This Row],[Index]],MATCH(tbl_ftz[[#Headers],[发行规模(亿)]],FTZ_load[#Headers],0),1,1,"FTZ_load"),TRUE)=0,"",INDIRECT(ADDRESS(ROW(FTZ_load[#Headers])+tbl_ftz[[#This Row],[Index]],MATCH(tbl_ftz[[#Headers],[发行规模(亿)]],FTZ_load[#Headers],0),1,1,"FTZ_load"),TRUE)),"")</f>
        <v/>
      </c>
      <c r="I108" s="23" t="str">
        <f ca="1">IFERROR(IF(INDIRECT(ADDRESS(ROW(FTZ_load[#Headers])+tbl_ftz[[#This Row],[Index]],MATCH(tbl_ftz[[#Headers],[年期]],FTZ_load[#Headers],0),1,1,"FTZ_load"),TRUE)=0,"",INDIRECT(ADDRESS(ROW(FTZ_load[#Headers])+tbl_ftz[[#This Row],[Index]],MATCH(tbl_ftz[[#Headers],[年期]],FTZ_load[#Headers],0),1,1,"FTZ_load"),TRUE)),"")</f>
        <v/>
      </c>
      <c r="J108" s="23" t="str">
        <f ca="1">IFERROR(IF(INDIRECT(ADDRESS(ROW(FTZ_load[#Headers])+tbl_ftz[[#This Row],[Index]],MATCH(tbl_ftz[[#Headers],[票息]],FTZ_load[#Headers],0),1,1,"FTZ_load"),TRUE)=0,"",INDIRECT(ADDRESS(ROW(FTZ_load[#Headers])+tbl_ftz[[#This Row],[Index]],MATCH(tbl_ftz[[#Headers],[票息]],FTZ_load[#Headers],0),1,1,"FTZ_load"),TRUE)),"")</f>
        <v/>
      </c>
      <c r="K108" s="23" t="str">
        <f ca="1">IFERROR(IF(INDIRECT(ADDRESS(ROW(FTZ_load[#Headers])+tbl_ftz[[#This Row],[Index]],MATCH(tbl_ftz[[#Headers],[IPG]],FTZ_load[#Headers],0),1,1,"FTZ_load"),TRUE)=0,"",INDIRECT(ADDRESS(ROW(FTZ_load[#Headers])+tbl_ftz[[#This Row],[Index]],MATCH(tbl_ftz[[#Headers],[IPG]],FTZ_load[#Headers],0),1,1,"FTZ_load"),TRUE)),"")</f>
        <v/>
      </c>
      <c r="L108" s="23" t="str">
        <f ca="1">IFERROR(IF(INDIRECT(ADDRESS(ROW(FTZ_load[#Headers])+tbl_ftz[[#This Row],[Index]],MATCH(tbl_ftz[[#Headers],[收窄基点]],FTZ_load[#Headers],0),1,1,"FTZ_load"),TRUE)=0,"",INDIRECT(ADDRESS(ROW(FTZ_load[#Headers])+tbl_ftz[[#This Row],[Index]],MATCH(tbl_ftz[[#Headers],[收窄基点]],FTZ_load[#Headers],0),1,1,"FTZ_load"),TRUE)),"")</f>
        <v/>
      </c>
      <c r="M108" s="22" t="str">
        <f ca="1">IFERROR(IF(INDIRECT(ADDRESS(ROW(FTZ_load[#Headers])+tbl_ftz[[#This Row],[Index]],MATCH(tbl_ftz[[#Headers],[结构]],FTZ_load[#Headers],0),1,1,"FTZ_load"),TRUE)=0,"",INDIRECT(ADDRESS(ROW(FTZ_load[#Headers])+tbl_ftz[[#This Row],[Index]],MATCH(tbl_ftz[[#Headers],[结构]],FTZ_load[#Headers],0),1,1,"FTZ_load"),TRUE)),"")</f>
        <v/>
      </c>
      <c r="N108" s="22" t="str">
        <f ca="1">IFERROR(IF(INDIRECT(ADDRESS(ROW(FTZ_load[#Headers])+tbl_ftz[[#This Row],[Index]],MATCH(tbl_ftz[[#Headers],[主题]],FTZ_load[#Headers],0),1,1,"FTZ_load"),TRUE)=0,"",INDIRECT(ADDRESS(ROW(FTZ_load[#Headers])+tbl_ftz[[#This Row],[Index]],MATCH(tbl_ftz[[#Headers],[主题]],FTZ_load[#Headers],0),1,1,"FTZ_load"),TRUE)),"")</f>
        <v/>
      </c>
      <c r="O108" s="22" t="str">
        <f ca="1">IFERROR(IF(INDIRECT(ADDRESS(ROW(FTZ_load[#Headers])+tbl_ftz[[#This Row],[Index]],MATCH(tbl_ftz[[#Headers],[行业]],FTZ_load[#Headers],0),1,1,"FTZ_load"),TRUE)=0,"",INDIRECT(ADDRESS(ROW(FTZ_load[#Headers])+tbl_ftz[[#This Row],[Index]],MATCH(tbl_ftz[[#Headers],[行业]],FTZ_load[#Headers],0),1,1,"FTZ_load"),TRUE)),"")</f>
        <v/>
      </c>
      <c r="P108" s="22" t="str">
        <f ca="1">IFERROR(IF(INDIRECT(ADDRESS(ROW(FTZ_load[#Headers])+tbl_ftz[[#This Row],[Index]],MATCH(tbl_ftz[[#Headers],[地区]],FTZ_load[#Headers],0),1,1,"FTZ_load"),TRUE)=0,"",INDIRECT(ADDRESS(ROW(FTZ_load[#Headers])+tbl_ftz[[#This Row],[Index]],MATCH(tbl_ftz[[#Headers],[地区]],FTZ_load[#Headers],0),1,1,"FTZ_load"),TRUE)),"")</f>
        <v/>
      </c>
      <c r="Q108" s="19" t="str">
        <f ca="1">IFERROR(IF(INDIRECT(ADDRESS(ROW(FTZ_load[#Headers])+tbl_ftz[[#This Row],[Index]],MATCH(tbl_ftz[[#Headers],[BOCOM_DEAL?]],FTZ_load[#Headers],0),1,1,"FTZ_load"),TRUE)=0,"",INDIRECT(ADDRESS(ROW(FTZ_load[#Headers])+tbl_ftz[[#This Row],[Index]],MATCH(tbl_ftz[[#Headers],[BOCOM_DEAL?]],FTZ_load[#Headers],0),1,1,"FTZ_load"),TRUE)),"")</f>
        <v/>
      </c>
    </row>
    <row r="109" spans="1:17" ht="17.45" customHeight="1" x14ac:dyDescent="0.25">
      <c r="A109" s="19">
        <f>ROW()-ROW(tbl_ftz[[#Headers],[Index]])</f>
        <v>108</v>
      </c>
      <c r="B109" s="20" t="str">
        <f ca="1">IFERROR(IF(INDIRECT(ADDRESS(ROW(FTZ_load[#Headers])+tbl_ftz[[#This Row],[Index]],MATCH(tbl_ftz[[#Headers],[定价日]],FTZ_load[#Headers],0),1,1,"FTZ_load"),TRUE)=0,"",INDIRECT(ADDRESS(ROW(FTZ_load[#Headers])+tbl_ftz[[#This Row],[Index]],MATCH(tbl_ftz[[#Headers],[定价日]],FTZ_load[#Headers],0),1,1,"FTZ_load"),TRUE)),"")</f>
        <v/>
      </c>
      <c r="C10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09" s="23" t="str">
        <f ca="1">IFERROR(IF(INDIRECT(ADDRESS(ROW(FTZ_load[#Headers])+tbl_ftz[[#This Row],[Index]],MATCH(tbl_ftz[[#Headers],[发行评级]],FTZ_load[#Headers],0),1,1,"FTZ_load"),TRUE)=0,"",INDIRECT(ADDRESS(ROW(FTZ_load[#Headers])+tbl_ftz[[#This Row],[Index]],MATCH(tbl_ftz[[#Headers],[发行评级]],FTZ_load[#Headers],0),1,1,"FTZ_load"),TRUE)),"")</f>
        <v/>
      </c>
      <c r="E109" s="23" t="str">
        <f ca="1">IFERROR(IF(INDIRECT(ADDRESS(ROW(FTZ_load[#Headers])+tbl_ftz[[#This Row],[Index]],MATCH(tbl_ftz[[#Headers],[主体评级]],FTZ_load[#Headers],0),1,1,"FTZ_load"),TRUE)=0,"",INDIRECT(ADDRESS(ROW(FTZ_load[#Headers])+tbl_ftz[[#This Row],[Index]],MATCH(tbl_ftz[[#Headers],[主体评级]],FTZ_load[#Headers],0),1,1,"FTZ_load"),TRUE)),"")</f>
        <v/>
      </c>
      <c r="F109" s="23" t="str">
        <f ca="1">IFERROR(IF(INDIRECT(ADDRESS(ROW(FTZ_load[#Headers])+tbl_ftz[[#This Row],[Index]],MATCH(tbl_ftz[[#Headers],[境内主体评级]],FTZ_load[#Headers],0),1,1,"FTZ_load"),TRUE)=0,"",INDIRECT(ADDRESS(ROW(FTZ_load[#Headers])+tbl_ftz[[#This Row],[Index]],MATCH(tbl_ftz[[#Headers],[境内主体评级]],FTZ_load[#Headers],0),1,1,"FTZ_load"),TRUE)),"")</f>
        <v/>
      </c>
      <c r="G109" s="23" t="str">
        <f ca="1">IFERROR(IF(INDIRECT(ADDRESS(ROW(FTZ_load[#Headers])+tbl_ftz[[#This Row],[Index]],MATCH(tbl_ftz[[#Headers],[货币]],FTZ_load[#Headers],0),1,1,"FTZ_load"),TRUE)=0,"",INDIRECT(ADDRESS(ROW(FTZ_load[#Headers])+tbl_ftz[[#This Row],[Index]],MATCH(tbl_ftz[[#Headers],[货币]],FTZ_load[#Headers],0),1,1,"FTZ_load"),TRUE)),"")</f>
        <v/>
      </c>
      <c r="H109" s="28" t="str">
        <f ca="1">IFERROR(IF(INDIRECT(ADDRESS(ROW(FTZ_load[#Headers])+tbl_ftz[[#This Row],[Index]],MATCH(tbl_ftz[[#Headers],[发行规模(亿)]],FTZ_load[#Headers],0),1,1,"FTZ_load"),TRUE)=0,"",INDIRECT(ADDRESS(ROW(FTZ_load[#Headers])+tbl_ftz[[#This Row],[Index]],MATCH(tbl_ftz[[#Headers],[发行规模(亿)]],FTZ_load[#Headers],0),1,1,"FTZ_load"),TRUE)),"")</f>
        <v/>
      </c>
      <c r="I109" s="23" t="str">
        <f ca="1">IFERROR(IF(INDIRECT(ADDRESS(ROW(FTZ_load[#Headers])+tbl_ftz[[#This Row],[Index]],MATCH(tbl_ftz[[#Headers],[年期]],FTZ_load[#Headers],0),1,1,"FTZ_load"),TRUE)=0,"",INDIRECT(ADDRESS(ROW(FTZ_load[#Headers])+tbl_ftz[[#This Row],[Index]],MATCH(tbl_ftz[[#Headers],[年期]],FTZ_load[#Headers],0),1,1,"FTZ_load"),TRUE)),"")</f>
        <v/>
      </c>
      <c r="J109" s="23" t="str">
        <f ca="1">IFERROR(IF(INDIRECT(ADDRESS(ROW(FTZ_load[#Headers])+tbl_ftz[[#This Row],[Index]],MATCH(tbl_ftz[[#Headers],[票息]],FTZ_load[#Headers],0),1,1,"FTZ_load"),TRUE)=0,"",INDIRECT(ADDRESS(ROW(FTZ_load[#Headers])+tbl_ftz[[#This Row],[Index]],MATCH(tbl_ftz[[#Headers],[票息]],FTZ_load[#Headers],0),1,1,"FTZ_load"),TRUE)),"")</f>
        <v/>
      </c>
      <c r="K109" s="23" t="str">
        <f ca="1">IFERROR(IF(INDIRECT(ADDRESS(ROW(FTZ_load[#Headers])+tbl_ftz[[#This Row],[Index]],MATCH(tbl_ftz[[#Headers],[IPG]],FTZ_load[#Headers],0),1,1,"FTZ_load"),TRUE)=0,"",INDIRECT(ADDRESS(ROW(FTZ_load[#Headers])+tbl_ftz[[#This Row],[Index]],MATCH(tbl_ftz[[#Headers],[IPG]],FTZ_load[#Headers],0),1,1,"FTZ_load"),TRUE)),"")</f>
        <v/>
      </c>
      <c r="L109" s="23" t="str">
        <f ca="1">IFERROR(IF(INDIRECT(ADDRESS(ROW(FTZ_load[#Headers])+tbl_ftz[[#This Row],[Index]],MATCH(tbl_ftz[[#Headers],[收窄基点]],FTZ_load[#Headers],0),1,1,"FTZ_load"),TRUE)=0,"",INDIRECT(ADDRESS(ROW(FTZ_load[#Headers])+tbl_ftz[[#This Row],[Index]],MATCH(tbl_ftz[[#Headers],[收窄基点]],FTZ_load[#Headers],0),1,1,"FTZ_load"),TRUE)),"")</f>
        <v/>
      </c>
      <c r="M109" s="22" t="str">
        <f ca="1">IFERROR(IF(INDIRECT(ADDRESS(ROW(FTZ_load[#Headers])+tbl_ftz[[#This Row],[Index]],MATCH(tbl_ftz[[#Headers],[结构]],FTZ_load[#Headers],0),1,1,"FTZ_load"),TRUE)=0,"",INDIRECT(ADDRESS(ROW(FTZ_load[#Headers])+tbl_ftz[[#This Row],[Index]],MATCH(tbl_ftz[[#Headers],[结构]],FTZ_load[#Headers],0),1,1,"FTZ_load"),TRUE)),"")</f>
        <v/>
      </c>
      <c r="N109" s="22" t="str">
        <f ca="1">IFERROR(IF(INDIRECT(ADDRESS(ROW(FTZ_load[#Headers])+tbl_ftz[[#This Row],[Index]],MATCH(tbl_ftz[[#Headers],[主题]],FTZ_load[#Headers],0),1,1,"FTZ_load"),TRUE)=0,"",INDIRECT(ADDRESS(ROW(FTZ_load[#Headers])+tbl_ftz[[#This Row],[Index]],MATCH(tbl_ftz[[#Headers],[主题]],FTZ_load[#Headers],0),1,1,"FTZ_load"),TRUE)),"")</f>
        <v/>
      </c>
      <c r="O109" s="22" t="str">
        <f ca="1">IFERROR(IF(INDIRECT(ADDRESS(ROW(FTZ_load[#Headers])+tbl_ftz[[#This Row],[Index]],MATCH(tbl_ftz[[#Headers],[行业]],FTZ_load[#Headers],0),1,1,"FTZ_load"),TRUE)=0,"",INDIRECT(ADDRESS(ROW(FTZ_load[#Headers])+tbl_ftz[[#This Row],[Index]],MATCH(tbl_ftz[[#Headers],[行业]],FTZ_load[#Headers],0),1,1,"FTZ_load"),TRUE)),"")</f>
        <v/>
      </c>
      <c r="P109" s="22" t="str">
        <f ca="1">IFERROR(IF(INDIRECT(ADDRESS(ROW(FTZ_load[#Headers])+tbl_ftz[[#This Row],[Index]],MATCH(tbl_ftz[[#Headers],[地区]],FTZ_load[#Headers],0),1,1,"FTZ_load"),TRUE)=0,"",INDIRECT(ADDRESS(ROW(FTZ_load[#Headers])+tbl_ftz[[#This Row],[Index]],MATCH(tbl_ftz[[#Headers],[地区]],FTZ_load[#Headers],0),1,1,"FTZ_load"),TRUE)),"")</f>
        <v/>
      </c>
      <c r="Q109" s="19" t="str">
        <f ca="1">IFERROR(IF(INDIRECT(ADDRESS(ROW(FTZ_load[#Headers])+tbl_ftz[[#This Row],[Index]],MATCH(tbl_ftz[[#Headers],[BOCOM_DEAL?]],FTZ_load[#Headers],0),1,1,"FTZ_load"),TRUE)=0,"",INDIRECT(ADDRESS(ROW(FTZ_load[#Headers])+tbl_ftz[[#This Row],[Index]],MATCH(tbl_ftz[[#Headers],[BOCOM_DEAL?]],FTZ_load[#Headers],0),1,1,"FTZ_load"),TRUE)),"")</f>
        <v/>
      </c>
    </row>
    <row r="110" spans="1:17" ht="17.45" customHeight="1" x14ac:dyDescent="0.25">
      <c r="A110" s="19">
        <f>ROW()-ROW(tbl_ftz[[#Headers],[Index]])</f>
        <v>109</v>
      </c>
      <c r="B110" s="20" t="str">
        <f ca="1">IFERROR(IF(INDIRECT(ADDRESS(ROW(FTZ_load[#Headers])+tbl_ftz[[#This Row],[Index]],MATCH(tbl_ftz[[#Headers],[定价日]],FTZ_load[#Headers],0),1,1,"FTZ_load"),TRUE)=0,"",INDIRECT(ADDRESS(ROW(FTZ_load[#Headers])+tbl_ftz[[#This Row],[Index]],MATCH(tbl_ftz[[#Headers],[定价日]],FTZ_load[#Headers],0),1,1,"FTZ_load"),TRUE)),"")</f>
        <v/>
      </c>
      <c r="C11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0" s="23" t="str">
        <f ca="1">IFERROR(IF(INDIRECT(ADDRESS(ROW(FTZ_load[#Headers])+tbl_ftz[[#This Row],[Index]],MATCH(tbl_ftz[[#Headers],[发行评级]],FTZ_load[#Headers],0),1,1,"FTZ_load"),TRUE)=0,"",INDIRECT(ADDRESS(ROW(FTZ_load[#Headers])+tbl_ftz[[#This Row],[Index]],MATCH(tbl_ftz[[#Headers],[发行评级]],FTZ_load[#Headers],0),1,1,"FTZ_load"),TRUE)),"")</f>
        <v/>
      </c>
      <c r="E110" s="23" t="str">
        <f ca="1">IFERROR(IF(INDIRECT(ADDRESS(ROW(FTZ_load[#Headers])+tbl_ftz[[#This Row],[Index]],MATCH(tbl_ftz[[#Headers],[主体评级]],FTZ_load[#Headers],0),1,1,"FTZ_load"),TRUE)=0,"",INDIRECT(ADDRESS(ROW(FTZ_load[#Headers])+tbl_ftz[[#This Row],[Index]],MATCH(tbl_ftz[[#Headers],[主体评级]],FTZ_load[#Headers],0),1,1,"FTZ_load"),TRUE)),"")</f>
        <v/>
      </c>
      <c r="F110" s="23" t="str">
        <f ca="1">IFERROR(IF(INDIRECT(ADDRESS(ROW(FTZ_load[#Headers])+tbl_ftz[[#This Row],[Index]],MATCH(tbl_ftz[[#Headers],[境内主体评级]],FTZ_load[#Headers],0),1,1,"FTZ_load"),TRUE)=0,"",INDIRECT(ADDRESS(ROW(FTZ_load[#Headers])+tbl_ftz[[#This Row],[Index]],MATCH(tbl_ftz[[#Headers],[境内主体评级]],FTZ_load[#Headers],0),1,1,"FTZ_load"),TRUE)),"")</f>
        <v/>
      </c>
      <c r="G110" s="23" t="str">
        <f ca="1">IFERROR(IF(INDIRECT(ADDRESS(ROW(FTZ_load[#Headers])+tbl_ftz[[#This Row],[Index]],MATCH(tbl_ftz[[#Headers],[货币]],FTZ_load[#Headers],0),1,1,"FTZ_load"),TRUE)=0,"",INDIRECT(ADDRESS(ROW(FTZ_load[#Headers])+tbl_ftz[[#This Row],[Index]],MATCH(tbl_ftz[[#Headers],[货币]],FTZ_load[#Headers],0),1,1,"FTZ_load"),TRUE)),"")</f>
        <v/>
      </c>
      <c r="H110" s="28" t="str">
        <f ca="1">IFERROR(IF(INDIRECT(ADDRESS(ROW(FTZ_load[#Headers])+tbl_ftz[[#This Row],[Index]],MATCH(tbl_ftz[[#Headers],[发行规模(亿)]],FTZ_load[#Headers],0),1,1,"FTZ_load"),TRUE)=0,"",INDIRECT(ADDRESS(ROW(FTZ_load[#Headers])+tbl_ftz[[#This Row],[Index]],MATCH(tbl_ftz[[#Headers],[发行规模(亿)]],FTZ_load[#Headers],0),1,1,"FTZ_load"),TRUE)),"")</f>
        <v/>
      </c>
      <c r="I110" s="23" t="str">
        <f ca="1">IFERROR(IF(INDIRECT(ADDRESS(ROW(FTZ_load[#Headers])+tbl_ftz[[#This Row],[Index]],MATCH(tbl_ftz[[#Headers],[年期]],FTZ_load[#Headers],0),1,1,"FTZ_load"),TRUE)=0,"",INDIRECT(ADDRESS(ROW(FTZ_load[#Headers])+tbl_ftz[[#This Row],[Index]],MATCH(tbl_ftz[[#Headers],[年期]],FTZ_load[#Headers],0),1,1,"FTZ_load"),TRUE)),"")</f>
        <v/>
      </c>
      <c r="J110" s="23" t="str">
        <f ca="1">IFERROR(IF(INDIRECT(ADDRESS(ROW(FTZ_load[#Headers])+tbl_ftz[[#This Row],[Index]],MATCH(tbl_ftz[[#Headers],[票息]],FTZ_load[#Headers],0),1,1,"FTZ_load"),TRUE)=0,"",INDIRECT(ADDRESS(ROW(FTZ_load[#Headers])+tbl_ftz[[#This Row],[Index]],MATCH(tbl_ftz[[#Headers],[票息]],FTZ_load[#Headers],0),1,1,"FTZ_load"),TRUE)),"")</f>
        <v/>
      </c>
      <c r="K110" s="23" t="str">
        <f ca="1">IFERROR(IF(INDIRECT(ADDRESS(ROW(FTZ_load[#Headers])+tbl_ftz[[#This Row],[Index]],MATCH(tbl_ftz[[#Headers],[IPG]],FTZ_load[#Headers],0),1,1,"FTZ_load"),TRUE)=0,"",INDIRECT(ADDRESS(ROW(FTZ_load[#Headers])+tbl_ftz[[#This Row],[Index]],MATCH(tbl_ftz[[#Headers],[IPG]],FTZ_load[#Headers],0),1,1,"FTZ_load"),TRUE)),"")</f>
        <v/>
      </c>
      <c r="L110" s="23" t="str">
        <f ca="1">IFERROR(IF(INDIRECT(ADDRESS(ROW(FTZ_load[#Headers])+tbl_ftz[[#This Row],[Index]],MATCH(tbl_ftz[[#Headers],[收窄基点]],FTZ_load[#Headers],0),1,1,"FTZ_load"),TRUE)=0,"",INDIRECT(ADDRESS(ROW(FTZ_load[#Headers])+tbl_ftz[[#This Row],[Index]],MATCH(tbl_ftz[[#Headers],[收窄基点]],FTZ_load[#Headers],0),1,1,"FTZ_load"),TRUE)),"")</f>
        <v/>
      </c>
      <c r="M110" s="22" t="str">
        <f ca="1">IFERROR(IF(INDIRECT(ADDRESS(ROW(FTZ_load[#Headers])+tbl_ftz[[#This Row],[Index]],MATCH(tbl_ftz[[#Headers],[结构]],FTZ_load[#Headers],0),1,1,"FTZ_load"),TRUE)=0,"",INDIRECT(ADDRESS(ROW(FTZ_load[#Headers])+tbl_ftz[[#This Row],[Index]],MATCH(tbl_ftz[[#Headers],[结构]],FTZ_load[#Headers],0),1,1,"FTZ_load"),TRUE)),"")</f>
        <v/>
      </c>
      <c r="N110" s="22" t="str">
        <f ca="1">IFERROR(IF(INDIRECT(ADDRESS(ROW(FTZ_load[#Headers])+tbl_ftz[[#This Row],[Index]],MATCH(tbl_ftz[[#Headers],[主题]],FTZ_load[#Headers],0),1,1,"FTZ_load"),TRUE)=0,"",INDIRECT(ADDRESS(ROW(FTZ_load[#Headers])+tbl_ftz[[#This Row],[Index]],MATCH(tbl_ftz[[#Headers],[主题]],FTZ_load[#Headers],0),1,1,"FTZ_load"),TRUE)),"")</f>
        <v/>
      </c>
      <c r="O110" s="22" t="str">
        <f ca="1">IFERROR(IF(INDIRECT(ADDRESS(ROW(FTZ_load[#Headers])+tbl_ftz[[#This Row],[Index]],MATCH(tbl_ftz[[#Headers],[行业]],FTZ_load[#Headers],0),1,1,"FTZ_load"),TRUE)=0,"",INDIRECT(ADDRESS(ROW(FTZ_load[#Headers])+tbl_ftz[[#This Row],[Index]],MATCH(tbl_ftz[[#Headers],[行业]],FTZ_load[#Headers],0),1,1,"FTZ_load"),TRUE)),"")</f>
        <v/>
      </c>
      <c r="P110" s="22" t="str">
        <f ca="1">IFERROR(IF(INDIRECT(ADDRESS(ROW(FTZ_load[#Headers])+tbl_ftz[[#This Row],[Index]],MATCH(tbl_ftz[[#Headers],[地区]],FTZ_load[#Headers],0),1,1,"FTZ_load"),TRUE)=0,"",INDIRECT(ADDRESS(ROW(FTZ_load[#Headers])+tbl_ftz[[#This Row],[Index]],MATCH(tbl_ftz[[#Headers],[地区]],FTZ_load[#Headers],0),1,1,"FTZ_load"),TRUE)),"")</f>
        <v/>
      </c>
      <c r="Q110" s="19" t="str">
        <f ca="1">IFERROR(IF(INDIRECT(ADDRESS(ROW(FTZ_load[#Headers])+tbl_ftz[[#This Row],[Index]],MATCH(tbl_ftz[[#Headers],[BOCOM_DEAL?]],FTZ_load[#Headers],0),1,1,"FTZ_load"),TRUE)=0,"",INDIRECT(ADDRESS(ROW(FTZ_load[#Headers])+tbl_ftz[[#This Row],[Index]],MATCH(tbl_ftz[[#Headers],[BOCOM_DEAL?]],FTZ_load[#Headers],0),1,1,"FTZ_load"),TRUE)),"")</f>
        <v/>
      </c>
    </row>
    <row r="111" spans="1:17" ht="17.45" customHeight="1" x14ac:dyDescent="0.25">
      <c r="A111" s="19">
        <f>ROW()-ROW(tbl_ftz[[#Headers],[Index]])</f>
        <v>110</v>
      </c>
      <c r="B111" s="20" t="str">
        <f ca="1">IFERROR(IF(INDIRECT(ADDRESS(ROW(FTZ_load[#Headers])+tbl_ftz[[#This Row],[Index]],MATCH(tbl_ftz[[#Headers],[定价日]],FTZ_load[#Headers],0),1,1,"FTZ_load"),TRUE)=0,"",INDIRECT(ADDRESS(ROW(FTZ_load[#Headers])+tbl_ftz[[#This Row],[Index]],MATCH(tbl_ftz[[#Headers],[定价日]],FTZ_load[#Headers],0),1,1,"FTZ_load"),TRUE)),"")</f>
        <v/>
      </c>
      <c r="C11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1" s="23" t="str">
        <f ca="1">IFERROR(IF(INDIRECT(ADDRESS(ROW(FTZ_load[#Headers])+tbl_ftz[[#This Row],[Index]],MATCH(tbl_ftz[[#Headers],[发行评级]],FTZ_load[#Headers],0),1,1,"FTZ_load"),TRUE)=0,"",INDIRECT(ADDRESS(ROW(FTZ_load[#Headers])+tbl_ftz[[#This Row],[Index]],MATCH(tbl_ftz[[#Headers],[发行评级]],FTZ_load[#Headers],0),1,1,"FTZ_load"),TRUE)),"")</f>
        <v/>
      </c>
      <c r="E111" s="23" t="str">
        <f ca="1">IFERROR(IF(INDIRECT(ADDRESS(ROW(FTZ_load[#Headers])+tbl_ftz[[#This Row],[Index]],MATCH(tbl_ftz[[#Headers],[主体评级]],FTZ_load[#Headers],0),1,1,"FTZ_load"),TRUE)=0,"",INDIRECT(ADDRESS(ROW(FTZ_load[#Headers])+tbl_ftz[[#This Row],[Index]],MATCH(tbl_ftz[[#Headers],[主体评级]],FTZ_load[#Headers],0),1,1,"FTZ_load"),TRUE)),"")</f>
        <v/>
      </c>
      <c r="F111" s="23" t="str">
        <f ca="1">IFERROR(IF(INDIRECT(ADDRESS(ROW(FTZ_load[#Headers])+tbl_ftz[[#This Row],[Index]],MATCH(tbl_ftz[[#Headers],[境内主体评级]],FTZ_load[#Headers],0),1,1,"FTZ_load"),TRUE)=0,"",INDIRECT(ADDRESS(ROW(FTZ_load[#Headers])+tbl_ftz[[#This Row],[Index]],MATCH(tbl_ftz[[#Headers],[境内主体评级]],FTZ_load[#Headers],0),1,1,"FTZ_load"),TRUE)),"")</f>
        <v/>
      </c>
      <c r="G111" s="23" t="str">
        <f ca="1">IFERROR(IF(INDIRECT(ADDRESS(ROW(FTZ_load[#Headers])+tbl_ftz[[#This Row],[Index]],MATCH(tbl_ftz[[#Headers],[货币]],FTZ_load[#Headers],0),1,1,"FTZ_load"),TRUE)=0,"",INDIRECT(ADDRESS(ROW(FTZ_load[#Headers])+tbl_ftz[[#This Row],[Index]],MATCH(tbl_ftz[[#Headers],[货币]],FTZ_load[#Headers],0),1,1,"FTZ_load"),TRUE)),"")</f>
        <v/>
      </c>
      <c r="H111" s="28" t="str">
        <f ca="1">IFERROR(IF(INDIRECT(ADDRESS(ROW(FTZ_load[#Headers])+tbl_ftz[[#This Row],[Index]],MATCH(tbl_ftz[[#Headers],[发行规模(亿)]],FTZ_load[#Headers],0),1,1,"FTZ_load"),TRUE)=0,"",INDIRECT(ADDRESS(ROW(FTZ_load[#Headers])+tbl_ftz[[#This Row],[Index]],MATCH(tbl_ftz[[#Headers],[发行规模(亿)]],FTZ_load[#Headers],0),1,1,"FTZ_load"),TRUE)),"")</f>
        <v/>
      </c>
      <c r="I111" s="23" t="str">
        <f ca="1">IFERROR(IF(INDIRECT(ADDRESS(ROW(FTZ_load[#Headers])+tbl_ftz[[#This Row],[Index]],MATCH(tbl_ftz[[#Headers],[年期]],FTZ_load[#Headers],0),1,1,"FTZ_load"),TRUE)=0,"",INDIRECT(ADDRESS(ROW(FTZ_load[#Headers])+tbl_ftz[[#This Row],[Index]],MATCH(tbl_ftz[[#Headers],[年期]],FTZ_load[#Headers],0),1,1,"FTZ_load"),TRUE)),"")</f>
        <v/>
      </c>
      <c r="J111" s="23" t="str">
        <f ca="1">IFERROR(IF(INDIRECT(ADDRESS(ROW(FTZ_load[#Headers])+tbl_ftz[[#This Row],[Index]],MATCH(tbl_ftz[[#Headers],[票息]],FTZ_load[#Headers],0),1,1,"FTZ_load"),TRUE)=0,"",INDIRECT(ADDRESS(ROW(FTZ_load[#Headers])+tbl_ftz[[#This Row],[Index]],MATCH(tbl_ftz[[#Headers],[票息]],FTZ_load[#Headers],0),1,1,"FTZ_load"),TRUE)),"")</f>
        <v/>
      </c>
      <c r="K111" s="23" t="str">
        <f ca="1">IFERROR(IF(INDIRECT(ADDRESS(ROW(FTZ_load[#Headers])+tbl_ftz[[#This Row],[Index]],MATCH(tbl_ftz[[#Headers],[IPG]],FTZ_load[#Headers],0),1,1,"FTZ_load"),TRUE)=0,"",INDIRECT(ADDRESS(ROW(FTZ_load[#Headers])+tbl_ftz[[#This Row],[Index]],MATCH(tbl_ftz[[#Headers],[IPG]],FTZ_load[#Headers],0),1,1,"FTZ_load"),TRUE)),"")</f>
        <v/>
      </c>
      <c r="L111" s="23" t="str">
        <f ca="1">IFERROR(IF(INDIRECT(ADDRESS(ROW(FTZ_load[#Headers])+tbl_ftz[[#This Row],[Index]],MATCH(tbl_ftz[[#Headers],[收窄基点]],FTZ_load[#Headers],0),1,1,"FTZ_load"),TRUE)=0,"",INDIRECT(ADDRESS(ROW(FTZ_load[#Headers])+tbl_ftz[[#This Row],[Index]],MATCH(tbl_ftz[[#Headers],[收窄基点]],FTZ_load[#Headers],0),1,1,"FTZ_load"),TRUE)),"")</f>
        <v/>
      </c>
      <c r="M111" s="22" t="str">
        <f ca="1">IFERROR(IF(INDIRECT(ADDRESS(ROW(FTZ_load[#Headers])+tbl_ftz[[#This Row],[Index]],MATCH(tbl_ftz[[#Headers],[结构]],FTZ_load[#Headers],0),1,1,"FTZ_load"),TRUE)=0,"",INDIRECT(ADDRESS(ROW(FTZ_load[#Headers])+tbl_ftz[[#This Row],[Index]],MATCH(tbl_ftz[[#Headers],[结构]],FTZ_load[#Headers],0),1,1,"FTZ_load"),TRUE)),"")</f>
        <v/>
      </c>
      <c r="N111" s="22" t="str">
        <f ca="1">IFERROR(IF(INDIRECT(ADDRESS(ROW(FTZ_load[#Headers])+tbl_ftz[[#This Row],[Index]],MATCH(tbl_ftz[[#Headers],[主题]],FTZ_load[#Headers],0),1,1,"FTZ_load"),TRUE)=0,"",INDIRECT(ADDRESS(ROW(FTZ_load[#Headers])+tbl_ftz[[#This Row],[Index]],MATCH(tbl_ftz[[#Headers],[主题]],FTZ_load[#Headers],0),1,1,"FTZ_load"),TRUE)),"")</f>
        <v/>
      </c>
      <c r="O111" s="22" t="str">
        <f ca="1">IFERROR(IF(INDIRECT(ADDRESS(ROW(FTZ_load[#Headers])+tbl_ftz[[#This Row],[Index]],MATCH(tbl_ftz[[#Headers],[行业]],FTZ_load[#Headers],0),1,1,"FTZ_load"),TRUE)=0,"",INDIRECT(ADDRESS(ROW(FTZ_load[#Headers])+tbl_ftz[[#This Row],[Index]],MATCH(tbl_ftz[[#Headers],[行业]],FTZ_load[#Headers],0),1,1,"FTZ_load"),TRUE)),"")</f>
        <v/>
      </c>
      <c r="P111" s="22" t="str">
        <f ca="1">IFERROR(IF(INDIRECT(ADDRESS(ROW(FTZ_load[#Headers])+tbl_ftz[[#This Row],[Index]],MATCH(tbl_ftz[[#Headers],[地区]],FTZ_load[#Headers],0),1,1,"FTZ_load"),TRUE)=0,"",INDIRECT(ADDRESS(ROW(FTZ_load[#Headers])+tbl_ftz[[#This Row],[Index]],MATCH(tbl_ftz[[#Headers],[地区]],FTZ_load[#Headers],0),1,1,"FTZ_load"),TRUE)),"")</f>
        <v/>
      </c>
      <c r="Q111" s="19" t="str">
        <f ca="1">IFERROR(IF(INDIRECT(ADDRESS(ROW(FTZ_load[#Headers])+tbl_ftz[[#This Row],[Index]],MATCH(tbl_ftz[[#Headers],[BOCOM_DEAL?]],FTZ_load[#Headers],0),1,1,"FTZ_load"),TRUE)=0,"",INDIRECT(ADDRESS(ROW(FTZ_load[#Headers])+tbl_ftz[[#This Row],[Index]],MATCH(tbl_ftz[[#Headers],[BOCOM_DEAL?]],FTZ_load[#Headers],0),1,1,"FTZ_load"),TRUE)),"")</f>
        <v/>
      </c>
    </row>
    <row r="112" spans="1:17" ht="17.45" customHeight="1" x14ac:dyDescent="0.25">
      <c r="A112" s="19">
        <f>ROW()-ROW(tbl_ftz[[#Headers],[Index]])</f>
        <v>111</v>
      </c>
      <c r="B112" s="20" t="str">
        <f ca="1">IFERROR(IF(INDIRECT(ADDRESS(ROW(FTZ_load[#Headers])+tbl_ftz[[#This Row],[Index]],MATCH(tbl_ftz[[#Headers],[定价日]],FTZ_load[#Headers],0),1,1,"FTZ_load"),TRUE)=0,"",INDIRECT(ADDRESS(ROW(FTZ_load[#Headers])+tbl_ftz[[#This Row],[Index]],MATCH(tbl_ftz[[#Headers],[定价日]],FTZ_load[#Headers],0),1,1,"FTZ_load"),TRUE)),"")</f>
        <v/>
      </c>
      <c r="C11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2" s="23" t="str">
        <f ca="1">IFERROR(IF(INDIRECT(ADDRESS(ROW(FTZ_load[#Headers])+tbl_ftz[[#This Row],[Index]],MATCH(tbl_ftz[[#Headers],[发行评级]],FTZ_load[#Headers],0),1,1,"FTZ_load"),TRUE)=0,"",INDIRECT(ADDRESS(ROW(FTZ_load[#Headers])+tbl_ftz[[#This Row],[Index]],MATCH(tbl_ftz[[#Headers],[发行评级]],FTZ_load[#Headers],0),1,1,"FTZ_load"),TRUE)),"")</f>
        <v/>
      </c>
      <c r="E112" s="23" t="str">
        <f ca="1">IFERROR(IF(INDIRECT(ADDRESS(ROW(FTZ_load[#Headers])+tbl_ftz[[#This Row],[Index]],MATCH(tbl_ftz[[#Headers],[主体评级]],FTZ_load[#Headers],0),1,1,"FTZ_load"),TRUE)=0,"",INDIRECT(ADDRESS(ROW(FTZ_load[#Headers])+tbl_ftz[[#This Row],[Index]],MATCH(tbl_ftz[[#Headers],[主体评级]],FTZ_load[#Headers],0),1,1,"FTZ_load"),TRUE)),"")</f>
        <v/>
      </c>
      <c r="F112" s="23" t="str">
        <f ca="1">IFERROR(IF(INDIRECT(ADDRESS(ROW(FTZ_load[#Headers])+tbl_ftz[[#This Row],[Index]],MATCH(tbl_ftz[[#Headers],[境内主体评级]],FTZ_load[#Headers],0),1,1,"FTZ_load"),TRUE)=0,"",INDIRECT(ADDRESS(ROW(FTZ_load[#Headers])+tbl_ftz[[#This Row],[Index]],MATCH(tbl_ftz[[#Headers],[境内主体评级]],FTZ_load[#Headers],0),1,1,"FTZ_load"),TRUE)),"")</f>
        <v/>
      </c>
      <c r="G112" s="23" t="str">
        <f ca="1">IFERROR(IF(INDIRECT(ADDRESS(ROW(FTZ_load[#Headers])+tbl_ftz[[#This Row],[Index]],MATCH(tbl_ftz[[#Headers],[货币]],FTZ_load[#Headers],0),1,1,"FTZ_load"),TRUE)=0,"",INDIRECT(ADDRESS(ROW(FTZ_load[#Headers])+tbl_ftz[[#This Row],[Index]],MATCH(tbl_ftz[[#Headers],[货币]],FTZ_load[#Headers],0),1,1,"FTZ_load"),TRUE)),"")</f>
        <v/>
      </c>
      <c r="H112" s="28" t="str">
        <f ca="1">IFERROR(IF(INDIRECT(ADDRESS(ROW(FTZ_load[#Headers])+tbl_ftz[[#This Row],[Index]],MATCH(tbl_ftz[[#Headers],[发行规模(亿)]],FTZ_load[#Headers],0),1,1,"FTZ_load"),TRUE)=0,"",INDIRECT(ADDRESS(ROW(FTZ_load[#Headers])+tbl_ftz[[#This Row],[Index]],MATCH(tbl_ftz[[#Headers],[发行规模(亿)]],FTZ_load[#Headers],0),1,1,"FTZ_load"),TRUE)),"")</f>
        <v/>
      </c>
      <c r="I112" s="23" t="str">
        <f ca="1">IFERROR(IF(INDIRECT(ADDRESS(ROW(FTZ_load[#Headers])+tbl_ftz[[#This Row],[Index]],MATCH(tbl_ftz[[#Headers],[年期]],FTZ_load[#Headers],0),1,1,"FTZ_load"),TRUE)=0,"",INDIRECT(ADDRESS(ROW(FTZ_load[#Headers])+tbl_ftz[[#This Row],[Index]],MATCH(tbl_ftz[[#Headers],[年期]],FTZ_load[#Headers],0),1,1,"FTZ_load"),TRUE)),"")</f>
        <v/>
      </c>
      <c r="J112" s="23" t="str">
        <f ca="1">IFERROR(IF(INDIRECT(ADDRESS(ROW(FTZ_load[#Headers])+tbl_ftz[[#This Row],[Index]],MATCH(tbl_ftz[[#Headers],[票息]],FTZ_load[#Headers],0),1,1,"FTZ_load"),TRUE)=0,"",INDIRECT(ADDRESS(ROW(FTZ_load[#Headers])+tbl_ftz[[#This Row],[Index]],MATCH(tbl_ftz[[#Headers],[票息]],FTZ_load[#Headers],0),1,1,"FTZ_load"),TRUE)),"")</f>
        <v/>
      </c>
      <c r="K112" s="23" t="str">
        <f ca="1">IFERROR(IF(INDIRECT(ADDRESS(ROW(FTZ_load[#Headers])+tbl_ftz[[#This Row],[Index]],MATCH(tbl_ftz[[#Headers],[IPG]],FTZ_load[#Headers],0),1,1,"FTZ_load"),TRUE)=0,"",INDIRECT(ADDRESS(ROW(FTZ_load[#Headers])+tbl_ftz[[#This Row],[Index]],MATCH(tbl_ftz[[#Headers],[IPG]],FTZ_load[#Headers],0),1,1,"FTZ_load"),TRUE)),"")</f>
        <v/>
      </c>
      <c r="L112" s="23" t="str">
        <f ca="1">IFERROR(IF(INDIRECT(ADDRESS(ROW(FTZ_load[#Headers])+tbl_ftz[[#This Row],[Index]],MATCH(tbl_ftz[[#Headers],[收窄基点]],FTZ_load[#Headers],0),1,1,"FTZ_load"),TRUE)=0,"",INDIRECT(ADDRESS(ROW(FTZ_load[#Headers])+tbl_ftz[[#This Row],[Index]],MATCH(tbl_ftz[[#Headers],[收窄基点]],FTZ_load[#Headers],0),1,1,"FTZ_load"),TRUE)),"")</f>
        <v/>
      </c>
      <c r="M112" s="22" t="str">
        <f ca="1">IFERROR(IF(INDIRECT(ADDRESS(ROW(FTZ_load[#Headers])+tbl_ftz[[#This Row],[Index]],MATCH(tbl_ftz[[#Headers],[结构]],FTZ_load[#Headers],0),1,1,"FTZ_load"),TRUE)=0,"",INDIRECT(ADDRESS(ROW(FTZ_load[#Headers])+tbl_ftz[[#This Row],[Index]],MATCH(tbl_ftz[[#Headers],[结构]],FTZ_load[#Headers],0),1,1,"FTZ_load"),TRUE)),"")</f>
        <v/>
      </c>
      <c r="N112" s="22" t="str">
        <f ca="1">IFERROR(IF(INDIRECT(ADDRESS(ROW(FTZ_load[#Headers])+tbl_ftz[[#This Row],[Index]],MATCH(tbl_ftz[[#Headers],[主题]],FTZ_load[#Headers],0),1,1,"FTZ_load"),TRUE)=0,"",INDIRECT(ADDRESS(ROW(FTZ_load[#Headers])+tbl_ftz[[#This Row],[Index]],MATCH(tbl_ftz[[#Headers],[主题]],FTZ_load[#Headers],0),1,1,"FTZ_load"),TRUE)),"")</f>
        <v/>
      </c>
      <c r="O112" s="22" t="str">
        <f ca="1">IFERROR(IF(INDIRECT(ADDRESS(ROW(FTZ_load[#Headers])+tbl_ftz[[#This Row],[Index]],MATCH(tbl_ftz[[#Headers],[行业]],FTZ_load[#Headers],0),1,1,"FTZ_load"),TRUE)=0,"",INDIRECT(ADDRESS(ROW(FTZ_load[#Headers])+tbl_ftz[[#This Row],[Index]],MATCH(tbl_ftz[[#Headers],[行业]],FTZ_load[#Headers],0),1,1,"FTZ_load"),TRUE)),"")</f>
        <v/>
      </c>
      <c r="P112" s="22" t="str">
        <f ca="1">IFERROR(IF(INDIRECT(ADDRESS(ROW(FTZ_load[#Headers])+tbl_ftz[[#This Row],[Index]],MATCH(tbl_ftz[[#Headers],[地区]],FTZ_load[#Headers],0),1,1,"FTZ_load"),TRUE)=0,"",INDIRECT(ADDRESS(ROW(FTZ_load[#Headers])+tbl_ftz[[#This Row],[Index]],MATCH(tbl_ftz[[#Headers],[地区]],FTZ_load[#Headers],0),1,1,"FTZ_load"),TRUE)),"")</f>
        <v/>
      </c>
      <c r="Q112" s="19" t="str">
        <f ca="1">IFERROR(IF(INDIRECT(ADDRESS(ROW(FTZ_load[#Headers])+tbl_ftz[[#This Row],[Index]],MATCH(tbl_ftz[[#Headers],[BOCOM_DEAL?]],FTZ_load[#Headers],0),1,1,"FTZ_load"),TRUE)=0,"",INDIRECT(ADDRESS(ROW(FTZ_load[#Headers])+tbl_ftz[[#This Row],[Index]],MATCH(tbl_ftz[[#Headers],[BOCOM_DEAL?]],FTZ_load[#Headers],0),1,1,"FTZ_load"),TRUE)),"")</f>
        <v/>
      </c>
    </row>
    <row r="113" spans="1:17" ht="17.45" customHeight="1" x14ac:dyDescent="0.25">
      <c r="A113" s="19">
        <f>ROW()-ROW(tbl_ftz[[#Headers],[Index]])</f>
        <v>112</v>
      </c>
      <c r="B113" s="20" t="str">
        <f ca="1">IFERROR(IF(INDIRECT(ADDRESS(ROW(FTZ_load[#Headers])+tbl_ftz[[#This Row],[Index]],MATCH(tbl_ftz[[#Headers],[定价日]],FTZ_load[#Headers],0),1,1,"FTZ_load"),TRUE)=0,"",INDIRECT(ADDRESS(ROW(FTZ_load[#Headers])+tbl_ftz[[#This Row],[Index]],MATCH(tbl_ftz[[#Headers],[定价日]],FTZ_load[#Headers],0),1,1,"FTZ_load"),TRUE)),"")</f>
        <v/>
      </c>
      <c r="C11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3" s="23" t="str">
        <f ca="1">IFERROR(IF(INDIRECT(ADDRESS(ROW(FTZ_load[#Headers])+tbl_ftz[[#This Row],[Index]],MATCH(tbl_ftz[[#Headers],[发行评级]],FTZ_load[#Headers],0),1,1,"FTZ_load"),TRUE)=0,"",INDIRECT(ADDRESS(ROW(FTZ_load[#Headers])+tbl_ftz[[#This Row],[Index]],MATCH(tbl_ftz[[#Headers],[发行评级]],FTZ_load[#Headers],0),1,1,"FTZ_load"),TRUE)),"")</f>
        <v/>
      </c>
      <c r="E113" s="23" t="str">
        <f ca="1">IFERROR(IF(INDIRECT(ADDRESS(ROW(FTZ_load[#Headers])+tbl_ftz[[#This Row],[Index]],MATCH(tbl_ftz[[#Headers],[主体评级]],FTZ_load[#Headers],0),1,1,"FTZ_load"),TRUE)=0,"",INDIRECT(ADDRESS(ROW(FTZ_load[#Headers])+tbl_ftz[[#This Row],[Index]],MATCH(tbl_ftz[[#Headers],[主体评级]],FTZ_load[#Headers],0),1,1,"FTZ_load"),TRUE)),"")</f>
        <v/>
      </c>
      <c r="F113" s="23" t="str">
        <f ca="1">IFERROR(IF(INDIRECT(ADDRESS(ROW(FTZ_load[#Headers])+tbl_ftz[[#This Row],[Index]],MATCH(tbl_ftz[[#Headers],[境内主体评级]],FTZ_load[#Headers],0),1,1,"FTZ_load"),TRUE)=0,"",INDIRECT(ADDRESS(ROW(FTZ_load[#Headers])+tbl_ftz[[#This Row],[Index]],MATCH(tbl_ftz[[#Headers],[境内主体评级]],FTZ_load[#Headers],0),1,1,"FTZ_load"),TRUE)),"")</f>
        <v/>
      </c>
      <c r="G113" s="23" t="str">
        <f ca="1">IFERROR(IF(INDIRECT(ADDRESS(ROW(FTZ_load[#Headers])+tbl_ftz[[#This Row],[Index]],MATCH(tbl_ftz[[#Headers],[货币]],FTZ_load[#Headers],0),1,1,"FTZ_load"),TRUE)=0,"",INDIRECT(ADDRESS(ROW(FTZ_load[#Headers])+tbl_ftz[[#This Row],[Index]],MATCH(tbl_ftz[[#Headers],[货币]],FTZ_load[#Headers],0),1,1,"FTZ_load"),TRUE)),"")</f>
        <v/>
      </c>
      <c r="H113" s="28" t="str">
        <f ca="1">IFERROR(IF(INDIRECT(ADDRESS(ROW(FTZ_load[#Headers])+tbl_ftz[[#This Row],[Index]],MATCH(tbl_ftz[[#Headers],[发行规模(亿)]],FTZ_load[#Headers],0),1,1,"FTZ_load"),TRUE)=0,"",INDIRECT(ADDRESS(ROW(FTZ_load[#Headers])+tbl_ftz[[#This Row],[Index]],MATCH(tbl_ftz[[#Headers],[发行规模(亿)]],FTZ_load[#Headers],0),1,1,"FTZ_load"),TRUE)),"")</f>
        <v/>
      </c>
      <c r="I113" s="23" t="str">
        <f ca="1">IFERROR(IF(INDIRECT(ADDRESS(ROW(FTZ_load[#Headers])+tbl_ftz[[#This Row],[Index]],MATCH(tbl_ftz[[#Headers],[年期]],FTZ_load[#Headers],0),1,1,"FTZ_load"),TRUE)=0,"",INDIRECT(ADDRESS(ROW(FTZ_load[#Headers])+tbl_ftz[[#This Row],[Index]],MATCH(tbl_ftz[[#Headers],[年期]],FTZ_load[#Headers],0),1,1,"FTZ_load"),TRUE)),"")</f>
        <v/>
      </c>
      <c r="J113" s="23" t="str">
        <f ca="1">IFERROR(IF(INDIRECT(ADDRESS(ROW(FTZ_load[#Headers])+tbl_ftz[[#This Row],[Index]],MATCH(tbl_ftz[[#Headers],[票息]],FTZ_load[#Headers],0),1,1,"FTZ_load"),TRUE)=0,"",INDIRECT(ADDRESS(ROW(FTZ_load[#Headers])+tbl_ftz[[#This Row],[Index]],MATCH(tbl_ftz[[#Headers],[票息]],FTZ_load[#Headers],0),1,1,"FTZ_load"),TRUE)),"")</f>
        <v/>
      </c>
      <c r="K113" s="23" t="str">
        <f ca="1">IFERROR(IF(INDIRECT(ADDRESS(ROW(FTZ_load[#Headers])+tbl_ftz[[#This Row],[Index]],MATCH(tbl_ftz[[#Headers],[IPG]],FTZ_load[#Headers],0),1,1,"FTZ_load"),TRUE)=0,"",INDIRECT(ADDRESS(ROW(FTZ_load[#Headers])+tbl_ftz[[#This Row],[Index]],MATCH(tbl_ftz[[#Headers],[IPG]],FTZ_load[#Headers],0),1,1,"FTZ_load"),TRUE)),"")</f>
        <v/>
      </c>
      <c r="L113" s="23" t="str">
        <f ca="1">IFERROR(IF(INDIRECT(ADDRESS(ROW(FTZ_load[#Headers])+tbl_ftz[[#This Row],[Index]],MATCH(tbl_ftz[[#Headers],[收窄基点]],FTZ_load[#Headers],0),1,1,"FTZ_load"),TRUE)=0,"",INDIRECT(ADDRESS(ROW(FTZ_load[#Headers])+tbl_ftz[[#This Row],[Index]],MATCH(tbl_ftz[[#Headers],[收窄基点]],FTZ_load[#Headers],0),1,1,"FTZ_load"),TRUE)),"")</f>
        <v/>
      </c>
      <c r="M113" s="22" t="str">
        <f ca="1">IFERROR(IF(INDIRECT(ADDRESS(ROW(FTZ_load[#Headers])+tbl_ftz[[#This Row],[Index]],MATCH(tbl_ftz[[#Headers],[结构]],FTZ_load[#Headers],0),1,1,"FTZ_load"),TRUE)=0,"",INDIRECT(ADDRESS(ROW(FTZ_load[#Headers])+tbl_ftz[[#This Row],[Index]],MATCH(tbl_ftz[[#Headers],[结构]],FTZ_load[#Headers],0),1,1,"FTZ_load"),TRUE)),"")</f>
        <v/>
      </c>
      <c r="N113" s="22" t="str">
        <f ca="1">IFERROR(IF(INDIRECT(ADDRESS(ROW(FTZ_load[#Headers])+tbl_ftz[[#This Row],[Index]],MATCH(tbl_ftz[[#Headers],[主题]],FTZ_load[#Headers],0),1,1,"FTZ_load"),TRUE)=0,"",INDIRECT(ADDRESS(ROW(FTZ_load[#Headers])+tbl_ftz[[#This Row],[Index]],MATCH(tbl_ftz[[#Headers],[主题]],FTZ_load[#Headers],0),1,1,"FTZ_load"),TRUE)),"")</f>
        <v/>
      </c>
      <c r="O113" s="22" t="str">
        <f ca="1">IFERROR(IF(INDIRECT(ADDRESS(ROW(FTZ_load[#Headers])+tbl_ftz[[#This Row],[Index]],MATCH(tbl_ftz[[#Headers],[行业]],FTZ_load[#Headers],0),1,1,"FTZ_load"),TRUE)=0,"",INDIRECT(ADDRESS(ROW(FTZ_load[#Headers])+tbl_ftz[[#This Row],[Index]],MATCH(tbl_ftz[[#Headers],[行业]],FTZ_load[#Headers],0),1,1,"FTZ_load"),TRUE)),"")</f>
        <v/>
      </c>
      <c r="P113" s="22" t="str">
        <f ca="1">IFERROR(IF(INDIRECT(ADDRESS(ROW(FTZ_load[#Headers])+tbl_ftz[[#This Row],[Index]],MATCH(tbl_ftz[[#Headers],[地区]],FTZ_load[#Headers],0),1,1,"FTZ_load"),TRUE)=0,"",INDIRECT(ADDRESS(ROW(FTZ_load[#Headers])+tbl_ftz[[#This Row],[Index]],MATCH(tbl_ftz[[#Headers],[地区]],FTZ_load[#Headers],0),1,1,"FTZ_load"),TRUE)),"")</f>
        <v/>
      </c>
      <c r="Q113" s="19" t="str">
        <f ca="1">IFERROR(IF(INDIRECT(ADDRESS(ROW(FTZ_load[#Headers])+tbl_ftz[[#This Row],[Index]],MATCH(tbl_ftz[[#Headers],[BOCOM_DEAL?]],FTZ_load[#Headers],0),1,1,"FTZ_load"),TRUE)=0,"",INDIRECT(ADDRESS(ROW(FTZ_load[#Headers])+tbl_ftz[[#This Row],[Index]],MATCH(tbl_ftz[[#Headers],[BOCOM_DEAL?]],FTZ_load[#Headers],0),1,1,"FTZ_load"),TRUE)),"")</f>
        <v/>
      </c>
    </row>
    <row r="114" spans="1:17" ht="17.45" customHeight="1" x14ac:dyDescent="0.25">
      <c r="A114" s="19">
        <f>ROW()-ROW(tbl_ftz[[#Headers],[Index]])</f>
        <v>113</v>
      </c>
      <c r="B114" s="20" t="str">
        <f ca="1">IFERROR(IF(INDIRECT(ADDRESS(ROW(FTZ_load[#Headers])+tbl_ftz[[#This Row],[Index]],MATCH(tbl_ftz[[#Headers],[定价日]],FTZ_load[#Headers],0),1,1,"FTZ_load"),TRUE)=0,"",INDIRECT(ADDRESS(ROW(FTZ_load[#Headers])+tbl_ftz[[#This Row],[Index]],MATCH(tbl_ftz[[#Headers],[定价日]],FTZ_load[#Headers],0),1,1,"FTZ_load"),TRUE)),"")</f>
        <v/>
      </c>
      <c r="C11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4" s="23" t="str">
        <f ca="1">IFERROR(IF(INDIRECT(ADDRESS(ROW(FTZ_load[#Headers])+tbl_ftz[[#This Row],[Index]],MATCH(tbl_ftz[[#Headers],[发行评级]],FTZ_load[#Headers],0),1,1,"FTZ_load"),TRUE)=0,"",INDIRECT(ADDRESS(ROW(FTZ_load[#Headers])+tbl_ftz[[#This Row],[Index]],MATCH(tbl_ftz[[#Headers],[发行评级]],FTZ_load[#Headers],0),1,1,"FTZ_load"),TRUE)),"")</f>
        <v/>
      </c>
      <c r="E114" s="23" t="str">
        <f ca="1">IFERROR(IF(INDIRECT(ADDRESS(ROW(FTZ_load[#Headers])+tbl_ftz[[#This Row],[Index]],MATCH(tbl_ftz[[#Headers],[主体评级]],FTZ_load[#Headers],0),1,1,"FTZ_load"),TRUE)=0,"",INDIRECT(ADDRESS(ROW(FTZ_load[#Headers])+tbl_ftz[[#This Row],[Index]],MATCH(tbl_ftz[[#Headers],[主体评级]],FTZ_load[#Headers],0),1,1,"FTZ_load"),TRUE)),"")</f>
        <v/>
      </c>
      <c r="F114" s="23" t="str">
        <f ca="1">IFERROR(IF(INDIRECT(ADDRESS(ROW(FTZ_load[#Headers])+tbl_ftz[[#This Row],[Index]],MATCH(tbl_ftz[[#Headers],[境内主体评级]],FTZ_load[#Headers],0),1,1,"FTZ_load"),TRUE)=0,"",INDIRECT(ADDRESS(ROW(FTZ_load[#Headers])+tbl_ftz[[#This Row],[Index]],MATCH(tbl_ftz[[#Headers],[境内主体评级]],FTZ_load[#Headers],0),1,1,"FTZ_load"),TRUE)),"")</f>
        <v/>
      </c>
      <c r="G114" s="23" t="str">
        <f ca="1">IFERROR(IF(INDIRECT(ADDRESS(ROW(FTZ_load[#Headers])+tbl_ftz[[#This Row],[Index]],MATCH(tbl_ftz[[#Headers],[货币]],FTZ_load[#Headers],0),1,1,"FTZ_load"),TRUE)=0,"",INDIRECT(ADDRESS(ROW(FTZ_load[#Headers])+tbl_ftz[[#This Row],[Index]],MATCH(tbl_ftz[[#Headers],[货币]],FTZ_load[#Headers],0),1,1,"FTZ_load"),TRUE)),"")</f>
        <v/>
      </c>
      <c r="H114" s="28" t="str">
        <f ca="1">IFERROR(IF(INDIRECT(ADDRESS(ROW(FTZ_load[#Headers])+tbl_ftz[[#This Row],[Index]],MATCH(tbl_ftz[[#Headers],[发行规模(亿)]],FTZ_load[#Headers],0),1,1,"FTZ_load"),TRUE)=0,"",INDIRECT(ADDRESS(ROW(FTZ_load[#Headers])+tbl_ftz[[#This Row],[Index]],MATCH(tbl_ftz[[#Headers],[发行规模(亿)]],FTZ_load[#Headers],0),1,1,"FTZ_load"),TRUE)),"")</f>
        <v/>
      </c>
      <c r="I114" s="23" t="str">
        <f ca="1">IFERROR(IF(INDIRECT(ADDRESS(ROW(FTZ_load[#Headers])+tbl_ftz[[#This Row],[Index]],MATCH(tbl_ftz[[#Headers],[年期]],FTZ_load[#Headers],0),1,1,"FTZ_load"),TRUE)=0,"",INDIRECT(ADDRESS(ROW(FTZ_load[#Headers])+tbl_ftz[[#This Row],[Index]],MATCH(tbl_ftz[[#Headers],[年期]],FTZ_load[#Headers],0),1,1,"FTZ_load"),TRUE)),"")</f>
        <v/>
      </c>
      <c r="J114" s="23" t="str">
        <f ca="1">IFERROR(IF(INDIRECT(ADDRESS(ROW(FTZ_load[#Headers])+tbl_ftz[[#This Row],[Index]],MATCH(tbl_ftz[[#Headers],[票息]],FTZ_load[#Headers],0),1,1,"FTZ_load"),TRUE)=0,"",INDIRECT(ADDRESS(ROW(FTZ_load[#Headers])+tbl_ftz[[#This Row],[Index]],MATCH(tbl_ftz[[#Headers],[票息]],FTZ_load[#Headers],0),1,1,"FTZ_load"),TRUE)),"")</f>
        <v/>
      </c>
      <c r="K114" s="23" t="str">
        <f ca="1">IFERROR(IF(INDIRECT(ADDRESS(ROW(FTZ_load[#Headers])+tbl_ftz[[#This Row],[Index]],MATCH(tbl_ftz[[#Headers],[IPG]],FTZ_load[#Headers],0),1,1,"FTZ_load"),TRUE)=0,"",INDIRECT(ADDRESS(ROW(FTZ_load[#Headers])+tbl_ftz[[#This Row],[Index]],MATCH(tbl_ftz[[#Headers],[IPG]],FTZ_load[#Headers],0),1,1,"FTZ_load"),TRUE)),"")</f>
        <v/>
      </c>
      <c r="L114" s="23" t="str">
        <f ca="1">IFERROR(IF(INDIRECT(ADDRESS(ROW(FTZ_load[#Headers])+tbl_ftz[[#This Row],[Index]],MATCH(tbl_ftz[[#Headers],[收窄基点]],FTZ_load[#Headers],0),1,1,"FTZ_load"),TRUE)=0,"",INDIRECT(ADDRESS(ROW(FTZ_load[#Headers])+tbl_ftz[[#This Row],[Index]],MATCH(tbl_ftz[[#Headers],[收窄基点]],FTZ_load[#Headers],0),1,1,"FTZ_load"),TRUE)),"")</f>
        <v/>
      </c>
      <c r="M114" s="22" t="str">
        <f ca="1">IFERROR(IF(INDIRECT(ADDRESS(ROW(FTZ_load[#Headers])+tbl_ftz[[#This Row],[Index]],MATCH(tbl_ftz[[#Headers],[结构]],FTZ_load[#Headers],0),1,1,"FTZ_load"),TRUE)=0,"",INDIRECT(ADDRESS(ROW(FTZ_load[#Headers])+tbl_ftz[[#This Row],[Index]],MATCH(tbl_ftz[[#Headers],[结构]],FTZ_load[#Headers],0),1,1,"FTZ_load"),TRUE)),"")</f>
        <v/>
      </c>
      <c r="N114" s="22" t="str">
        <f ca="1">IFERROR(IF(INDIRECT(ADDRESS(ROW(FTZ_load[#Headers])+tbl_ftz[[#This Row],[Index]],MATCH(tbl_ftz[[#Headers],[主题]],FTZ_load[#Headers],0),1,1,"FTZ_load"),TRUE)=0,"",INDIRECT(ADDRESS(ROW(FTZ_load[#Headers])+tbl_ftz[[#This Row],[Index]],MATCH(tbl_ftz[[#Headers],[主题]],FTZ_load[#Headers],0),1,1,"FTZ_load"),TRUE)),"")</f>
        <v/>
      </c>
      <c r="O114" s="22" t="str">
        <f ca="1">IFERROR(IF(INDIRECT(ADDRESS(ROW(FTZ_load[#Headers])+tbl_ftz[[#This Row],[Index]],MATCH(tbl_ftz[[#Headers],[行业]],FTZ_load[#Headers],0),1,1,"FTZ_load"),TRUE)=0,"",INDIRECT(ADDRESS(ROW(FTZ_load[#Headers])+tbl_ftz[[#This Row],[Index]],MATCH(tbl_ftz[[#Headers],[行业]],FTZ_load[#Headers],0),1,1,"FTZ_load"),TRUE)),"")</f>
        <v/>
      </c>
      <c r="P114" s="22" t="str">
        <f ca="1">IFERROR(IF(INDIRECT(ADDRESS(ROW(FTZ_load[#Headers])+tbl_ftz[[#This Row],[Index]],MATCH(tbl_ftz[[#Headers],[地区]],FTZ_load[#Headers],0),1,1,"FTZ_load"),TRUE)=0,"",INDIRECT(ADDRESS(ROW(FTZ_load[#Headers])+tbl_ftz[[#This Row],[Index]],MATCH(tbl_ftz[[#Headers],[地区]],FTZ_load[#Headers],0),1,1,"FTZ_load"),TRUE)),"")</f>
        <v/>
      </c>
      <c r="Q114" s="19" t="str">
        <f ca="1">IFERROR(IF(INDIRECT(ADDRESS(ROW(FTZ_load[#Headers])+tbl_ftz[[#This Row],[Index]],MATCH(tbl_ftz[[#Headers],[BOCOM_DEAL?]],FTZ_load[#Headers],0),1,1,"FTZ_load"),TRUE)=0,"",INDIRECT(ADDRESS(ROW(FTZ_load[#Headers])+tbl_ftz[[#This Row],[Index]],MATCH(tbl_ftz[[#Headers],[BOCOM_DEAL?]],FTZ_load[#Headers],0),1,1,"FTZ_load"),TRUE)),"")</f>
        <v/>
      </c>
    </row>
    <row r="115" spans="1:17" ht="17.45" customHeight="1" x14ac:dyDescent="0.25">
      <c r="A115" s="19">
        <f>ROW()-ROW(tbl_ftz[[#Headers],[Index]])</f>
        <v>114</v>
      </c>
      <c r="B115" s="20" t="str">
        <f ca="1">IFERROR(IF(INDIRECT(ADDRESS(ROW(FTZ_load[#Headers])+tbl_ftz[[#This Row],[Index]],MATCH(tbl_ftz[[#Headers],[定价日]],FTZ_load[#Headers],0),1,1,"FTZ_load"),TRUE)=0,"",INDIRECT(ADDRESS(ROW(FTZ_load[#Headers])+tbl_ftz[[#This Row],[Index]],MATCH(tbl_ftz[[#Headers],[定价日]],FTZ_load[#Headers],0),1,1,"FTZ_load"),TRUE)),"")</f>
        <v/>
      </c>
      <c r="C11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5" s="23" t="str">
        <f ca="1">IFERROR(IF(INDIRECT(ADDRESS(ROW(FTZ_load[#Headers])+tbl_ftz[[#This Row],[Index]],MATCH(tbl_ftz[[#Headers],[发行评级]],FTZ_load[#Headers],0),1,1,"FTZ_load"),TRUE)=0,"",INDIRECT(ADDRESS(ROW(FTZ_load[#Headers])+tbl_ftz[[#This Row],[Index]],MATCH(tbl_ftz[[#Headers],[发行评级]],FTZ_load[#Headers],0),1,1,"FTZ_load"),TRUE)),"")</f>
        <v/>
      </c>
      <c r="E115" s="23" t="str">
        <f ca="1">IFERROR(IF(INDIRECT(ADDRESS(ROW(FTZ_load[#Headers])+tbl_ftz[[#This Row],[Index]],MATCH(tbl_ftz[[#Headers],[主体评级]],FTZ_load[#Headers],0),1,1,"FTZ_load"),TRUE)=0,"",INDIRECT(ADDRESS(ROW(FTZ_load[#Headers])+tbl_ftz[[#This Row],[Index]],MATCH(tbl_ftz[[#Headers],[主体评级]],FTZ_load[#Headers],0),1,1,"FTZ_load"),TRUE)),"")</f>
        <v/>
      </c>
      <c r="F115" s="23" t="str">
        <f ca="1">IFERROR(IF(INDIRECT(ADDRESS(ROW(FTZ_load[#Headers])+tbl_ftz[[#This Row],[Index]],MATCH(tbl_ftz[[#Headers],[境内主体评级]],FTZ_load[#Headers],0),1,1,"FTZ_load"),TRUE)=0,"",INDIRECT(ADDRESS(ROW(FTZ_load[#Headers])+tbl_ftz[[#This Row],[Index]],MATCH(tbl_ftz[[#Headers],[境内主体评级]],FTZ_load[#Headers],0),1,1,"FTZ_load"),TRUE)),"")</f>
        <v/>
      </c>
      <c r="G115" s="23" t="str">
        <f ca="1">IFERROR(IF(INDIRECT(ADDRESS(ROW(FTZ_load[#Headers])+tbl_ftz[[#This Row],[Index]],MATCH(tbl_ftz[[#Headers],[货币]],FTZ_load[#Headers],0),1,1,"FTZ_load"),TRUE)=0,"",INDIRECT(ADDRESS(ROW(FTZ_load[#Headers])+tbl_ftz[[#This Row],[Index]],MATCH(tbl_ftz[[#Headers],[货币]],FTZ_load[#Headers],0),1,1,"FTZ_load"),TRUE)),"")</f>
        <v/>
      </c>
      <c r="H115" s="28" t="str">
        <f ca="1">IFERROR(IF(INDIRECT(ADDRESS(ROW(FTZ_load[#Headers])+tbl_ftz[[#This Row],[Index]],MATCH(tbl_ftz[[#Headers],[发行规模(亿)]],FTZ_load[#Headers],0),1,1,"FTZ_load"),TRUE)=0,"",INDIRECT(ADDRESS(ROW(FTZ_load[#Headers])+tbl_ftz[[#This Row],[Index]],MATCH(tbl_ftz[[#Headers],[发行规模(亿)]],FTZ_load[#Headers],0),1,1,"FTZ_load"),TRUE)),"")</f>
        <v/>
      </c>
      <c r="I115" s="23" t="str">
        <f ca="1">IFERROR(IF(INDIRECT(ADDRESS(ROW(FTZ_load[#Headers])+tbl_ftz[[#This Row],[Index]],MATCH(tbl_ftz[[#Headers],[年期]],FTZ_load[#Headers],0),1,1,"FTZ_load"),TRUE)=0,"",INDIRECT(ADDRESS(ROW(FTZ_load[#Headers])+tbl_ftz[[#This Row],[Index]],MATCH(tbl_ftz[[#Headers],[年期]],FTZ_load[#Headers],0),1,1,"FTZ_load"),TRUE)),"")</f>
        <v/>
      </c>
      <c r="J115" s="23" t="str">
        <f ca="1">IFERROR(IF(INDIRECT(ADDRESS(ROW(FTZ_load[#Headers])+tbl_ftz[[#This Row],[Index]],MATCH(tbl_ftz[[#Headers],[票息]],FTZ_load[#Headers],0),1,1,"FTZ_load"),TRUE)=0,"",INDIRECT(ADDRESS(ROW(FTZ_load[#Headers])+tbl_ftz[[#This Row],[Index]],MATCH(tbl_ftz[[#Headers],[票息]],FTZ_load[#Headers],0),1,1,"FTZ_load"),TRUE)),"")</f>
        <v/>
      </c>
      <c r="K115" s="23" t="str">
        <f ca="1">IFERROR(IF(INDIRECT(ADDRESS(ROW(FTZ_load[#Headers])+tbl_ftz[[#This Row],[Index]],MATCH(tbl_ftz[[#Headers],[IPG]],FTZ_load[#Headers],0),1,1,"FTZ_load"),TRUE)=0,"",INDIRECT(ADDRESS(ROW(FTZ_load[#Headers])+tbl_ftz[[#This Row],[Index]],MATCH(tbl_ftz[[#Headers],[IPG]],FTZ_load[#Headers],0),1,1,"FTZ_load"),TRUE)),"")</f>
        <v/>
      </c>
      <c r="L115" s="23" t="str">
        <f ca="1">IFERROR(IF(INDIRECT(ADDRESS(ROW(FTZ_load[#Headers])+tbl_ftz[[#This Row],[Index]],MATCH(tbl_ftz[[#Headers],[收窄基点]],FTZ_load[#Headers],0),1,1,"FTZ_load"),TRUE)=0,"",INDIRECT(ADDRESS(ROW(FTZ_load[#Headers])+tbl_ftz[[#This Row],[Index]],MATCH(tbl_ftz[[#Headers],[收窄基点]],FTZ_load[#Headers],0),1,1,"FTZ_load"),TRUE)),"")</f>
        <v/>
      </c>
      <c r="M115" s="22" t="str">
        <f ca="1">IFERROR(IF(INDIRECT(ADDRESS(ROW(FTZ_load[#Headers])+tbl_ftz[[#This Row],[Index]],MATCH(tbl_ftz[[#Headers],[结构]],FTZ_load[#Headers],0),1,1,"FTZ_load"),TRUE)=0,"",INDIRECT(ADDRESS(ROW(FTZ_load[#Headers])+tbl_ftz[[#This Row],[Index]],MATCH(tbl_ftz[[#Headers],[结构]],FTZ_load[#Headers],0),1,1,"FTZ_load"),TRUE)),"")</f>
        <v/>
      </c>
      <c r="N115" s="22" t="str">
        <f ca="1">IFERROR(IF(INDIRECT(ADDRESS(ROW(FTZ_load[#Headers])+tbl_ftz[[#This Row],[Index]],MATCH(tbl_ftz[[#Headers],[主题]],FTZ_load[#Headers],0),1,1,"FTZ_load"),TRUE)=0,"",INDIRECT(ADDRESS(ROW(FTZ_load[#Headers])+tbl_ftz[[#This Row],[Index]],MATCH(tbl_ftz[[#Headers],[主题]],FTZ_load[#Headers],0),1,1,"FTZ_load"),TRUE)),"")</f>
        <v/>
      </c>
      <c r="O115" s="22" t="str">
        <f ca="1">IFERROR(IF(INDIRECT(ADDRESS(ROW(FTZ_load[#Headers])+tbl_ftz[[#This Row],[Index]],MATCH(tbl_ftz[[#Headers],[行业]],FTZ_load[#Headers],0),1,1,"FTZ_load"),TRUE)=0,"",INDIRECT(ADDRESS(ROW(FTZ_load[#Headers])+tbl_ftz[[#This Row],[Index]],MATCH(tbl_ftz[[#Headers],[行业]],FTZ_load[#Headers],0),1,1,"FTZ_load"),TRUE)),"")</f>
        <v/>
      </c>
      <c r="P115" s="22" t="str">
        <f ca="1">IFERROR(IF(INDIRECT(ADDRESS(ROW(FTZ_load[#Headers])+tbl_ftz[[#This Row],[Index]],MATCH(tbl_ftz[[#Headers],[地区]],FTZ_load[#Headers],0),1,1,"FTZ_load"),TRUE)=0,"",INDIRECT(ADDRESS(ROW(FTZ_load[#Headers])+tbl_ftz[[#This Row],[Index]],MATCH(tbl_ftz[[#Headers],[地区]],FTZ_load[#Headers],0),1,1,"FTZ_load"),TRUE)),"")</f>
        <v/>
      </c>
      <c r="Q115" s="19" t="str">
        <f ca="1">IFERROR(IF(INDIRECT(ADDRESS(ROW(FTZ_load[#Headers])+tbl_ftz[[#This Row],[Index]],MATCH(tbl_ftz[[#Headers],[BOCOM_DEAL?]],FTZ_load[#Headers],0),1,1,"FTZ_load"),TRUE)=0,"",INDIRECT(ADDRESS(ROW(FTZ_load[#Headers])+tbl_ftz[[#This Row],[Index]],MATCH(tbl_ftz[[#Headers],[BOCOM_DEAL?]],FTZ_load[#Headers],0),1,1,"FTZ_load"),TRUE)),"")</f>
        <v/>
      </c>
    </row>
    <row r="116" spans="1:17" ht="17.45" customHeight="1" x14ac:dyDescent="0.25">
      <c r="A116" s="19">
        <f>ROW()-ROW(tbl_ftz[[#Headers],[Index]])</f>
        <v>115</v>
      </c>
      <c r="B116" s="20" t="str">
        <f ca="1">IFERROR(IF(INDIRECT(ADDRESS(ROW(FTZ_load[#Headers])+tbl_ftz[[#This Row],[Index]],MATCH(tbl_ftz[[#Headers],[定价日]],FTZ_load[#Headers],0),1,1,"FTZ_load"),TRUE)=0,"",INDIRECT(ADDRESS(ROW(FTZ_load[#Headers])+tbl_ftz[[#This Row],[Index]],MATCH(tbl_ftz[[#Headers],[定价日]],FTZ_load[#Headers],0),1,1,"FTZ_load"),TRUE)),"")</f>
        <v/>
      </c>
      <c r="C11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6" s="23" t="str">
        <f ca="1">IFERROR(IF(INDIRECT(ADDRESS(ROW(FTZ_load[#Headers])+tbl_ftz[[#This Row],[Index]],MATCH(tbl_ftz[[#Headers],[发行评级]],FTZ_load[#Headers],0),1,1,"FTZ_load"),TRUE)=0,"",INDIRECT(ADDRESS(ROW(FTZ_load[#Headers])+tbl_ftz[[#This Row],[Index]],MATCH(tbl_ftz[[#Headers],[发行评级]],FTZ_load[#Headers],0),1,1,"FTZ_load"),TRUE)),"")</f>
        <v/>
      </c>
      <c r="E116" s="23" t="str">
        <f ca="1">IFERROR(IF(INDIRECT(ADDRESS(ROW(FTZ_load[#Headers])+tbl_ftz[[#This Row],[Index]],MATCH(tbl_ftz[[#Headers],[主体评级]],FTZ_load[#Headers],0),1,1,"FTZ_load"),TRUE)=0,"",INDIRECT(ADDRESS(ROW(FTZ_load[#Headers])+tbl_ftz[[#This Row],[Index]],MATCH(tbl_ftz[[#Headers],[主体评级]],FTZ_load[#Headers],0),1,1,"FTZ_load"),TRUE)),"")</f>
        <v/>
      </c>
      <c r="F116" s="23" t="str">
        <f ca="1">IFERROR(IF(INDIRECT(ADDRESS(ROW(FTZ_load[#Headers])+tbl_ftz[[#This Row],[Index]],MATCH(tbl_ftz[[#Headers],[境内主体评级]],FTZ_load[#Headers],0),1,1,"FTZ_load"),TRUE)=0,"",INDIRECT(ADDRESS(ROW(FTZ_load[#Headers])+tbl_ftz[[#This Row],[Index]],MATCH(tbl_ftz[[#Headers],[境内主体评级]],FTZ_load[#Headers],0),1,1,"FTZ_load"),TRUE)),"")</f>
        <v/>
      </c>
      <c r="G116" s="23" t="str">
        <f ca="1">IFERROR(IF(INDIRECT(ADDRESS(ROW(FTZ_load[#Headers])+tbl_ftz[[#This Row],[Index]],MATCH(tbl_ftz[[#Headers],[货币]],FTZ_load[#Headers],0),1,1,"FTZ_load"),TRUE)=0,"",INDIRECT(ADDRESS(ROW(FTZ_load[#Headers])+tbl_ftz[[#This Row],[Index]],MATCH(tbl_ftz[[#Headers],[货币]],FTZ_load[#Headers],0),1,1,"FTZ_load"),TRUE)),"")</f>
        <v/>
      </c>
      <c r="H116" s="28" t="str">
        <f ca="1">IFERROR(IF(INDIRECT(ADDRESS(ROW(FTZ_load[#Headers])+tbl_ftz[[#This Row],[Index]],MATCH(tbl_ftz[[#Headers],[发行规模(亿)]],FTZ_load[#Headers],0),1,1,"FTZ_load"),TRUE)=0,"",INDIRECT(ADDRESS(ROW(FTZ_load[#Headers])+tbl_ftz[[#This Row],[Index]],MATCH(tbl_ftz[[#Headers],[发行规模(亿)]],FTZ_load[#Headers],0),1,1,"FTZ_load"),TRUE)),"")</f>
        <v/>
      </c>
      <c r="I116" s="23" t="str">
        <f ca="1">IFERROR(IF(INDIRECT(ADDRESS(ROW(FTZ_load[#Headers])+tbl_ftz[[#This Row],[Index]],MATCH(tbl_ftz[[#Headers],[年期]],FTZ_load[#Headers],0),1,1,"FTZ_load"),TRUE)=0,"",INDIRECT(ADDRESS(ROW(FTZ_load[#Headers])+tbl_ftz[[#This Row],[Index]],MATCH(tbl_ftz[[#Headers],[年期]],FTZ_load[#Headers],0),1,1,"FTZ_load"),TRUE)),"")</f>
        <v/>
      </c>
      <c r="J116" s="23" t="str">
        <f ca="1">IFERROR(IF(INDIRECT(ADDRESS(ROW(FTZ_load[#Headers])+tbl_ftz[[#This Row],[Index]],MATCH(tbl_ftz[[#Headers],[票息]],FTZ_load[#Headers],0),1,1,"FTZ_load"),TRUE)=0,"",INDIRECT(ADDRESS(ROW(FTZ_load[#Headers])+tbl_ftz[[#This Row],[Index]],MATCH(tbl_ftz[[#Headers],[票息]],FTZ_load[#Headers],0),1,1,"FTZ_load"),TRUE)),"")</f>
        <v/>
      </c>
      <c r="K116" s="23" t="str">
        <f ca="1">IFERROR(IF(INDIRECT(ADDRESS(ROW(FTZ_load[#Headers])+tbl_ftz[[#This Row],[Index]],MATCH(tbl_ftz[[#Headers],[IPG]],FTZ_load[#Headers],0),1,1,"FTZ_load"),TRUE)=0,"",INDIRECT(ADDRESS(ROW(FTZ_load[#Headers])+tbl_ftz[[#This Row],[Index]],MATCH(tbl_ftz[[#Headers],[IPG]],FTZ_load[#Headers],0),1,1,"FTZ_load"),TRUE)),"")</f>
        <v/>
      </c>
      <c r="L116" s="23" t="str">
        <f ca="1">IFERROR(IF(INDIRECT(ADDRESS(ROW(FTZ_load[#Headers])+tbl_ftz[[#This Row],[Index]],MATCH(tbl_ftz[[#Headers],[收窄基点]],FTZ_load[#Headers],0),1,1,"FTZ_load"),TRUE)=0,"",INDIRECT(ADDRESS(ROW(FTZ_load[#Headers])+tbl_ftz[[#This Row],[Index]],MATCH(tbl_ftz[[#Headers],[收窄基点]],FTZ_load[#Headers],0),1,1,"FTZ_load"),TRUE)),"")</f>
        <v/>
      </c>
      <c r="M116" s="22" t="str">
        <f ca="1">IFERROR(IF(INDIRECT(ADDRESS(ROW(FTZ_load[#Headers])+tbl_ftz[[#This Row],[Index]],MATCH(tbl_ftz[[#Headers],[结构]],FTZ_load[#Headers],0),1,1,"FTZ_load"),TRUE)=0,"",INDIRECT(ADDRESS(ROW(FTZ_load[#Headers])+tbl_ftz[[#This Row],[Index]],MATCH(tbl_ftz[[#Headers],[结构]],FTZ_load[#Headers],0),1,1,"FTZ_load"),TRUE)),"")</f>
        <v/>
      </c>
      <c r="N116" s="22" t="str">
        <f ca="1">IFERROR(IF(INDIRECT(ADDRESS(ROW(FTZ_load[#Headers])+tbl_ftz[[#This Row],[Index]],MATCH(tbl_ftz[[#Headers],[主题]],FTZ_load[#Headers],0),1,1,"FTZ_load"),TRUE)=0,"",INDIRECT(ADDRESS(ROW(FTZ_load[#Headers])+tbl_ftz[[#This Row],[Index]],MATCH(tbl_ftz[[#Headers],[主题]],FTZ_load[#Headers],0),1,1,"FTZ_load"),TRUE)),"")</f>
        <v/>
      </c>
      <c r="O116" s="22" t="str">
        <f ca="1">IFERROR(IF(INDIRECT(ADDRESS(ROW(FTZ_load[#Headers])+tbl_ftz[[#This Row],[Index]],MATCH(tbl_ftz[[#Headers],[行业]],FTZ_load[#Headers],0),1,1,"FTZ_load"),TRUE)=0,"",INDIRECT(ADDRESS(ROW(FTZ_load[#Headers])+tbl_ftz[[#This Row],[Index]],MATCH(tbl_ftz[[#Headers],[行业]],FTZ_load[#Headers],0),1,1,"FTZ_load"),TRUE)),"")</f>
        <v/>
      </c>
      <c r="P116" s="22" t="str">
        <f ca="1">IFERROR(IF(INDIRECT(ADDRESS(ROW(FTZ_load[#Headers])+tbl_ftz[[#This Row],[Index]],MATCH(tbl_ftz[[#Headers],[地区]],FTZ_load[#Headers],0),1,1,"FTZ_load"),TRUE)=0,"",INDIRECT(ADDRESS(ROW(FTZ_load[#Headers])+tbl_ftz[[#This Row],[Index]],MATCH(tbl_ftz[[#Headers],[地区]],FTZ_load[#Headers],0),1,1,"FTZ_load"),TRUE)),"")</f>
        <v/>
      </c>
      <c r="Q116" s="19" t="str">
        <f ca="1">IFERROR(IF(INDIRECT(ADDRESS(ROW(FTZ_load[#Headers])+tbl_ftz[[#This Row],[Index]],MATCH(tbl_ftz[[#Headers],[BOCOM_DEAL?]],FTZ_load[#Headers],0),1,1,"FTZ_load"),TRUE)=0,"",INDIRECT(ADDRESS(ROW(FTZ_load[#Headers])+tbl_ftz[[#This Row],[Index]],MATCH(tbl_ftz[[#Headers],[BOCOM_DEAL?]],FTZ_load[#Headers],0),1,1,"FTZ_load"),TRUE)),"")</f>
        <v/>
      </c>
    </row>
    <row r="117" spans="1:17" ht="17.45" customHeight="1" x14ac:dyDescent="0.25">
      <c r="A117" s="19">
        <f>ROW()-ROW(tbl_ftz[[#Headers],[Index]])</f>
        <v>116</v>
      </c>
      <c r="B117" s="20" t="str">
        <f ca="1">IFERROR(IF(INDIRECT(ADDRESS(ROW(FTZ_load[#Headers])+tbl_ftz[[#This Row],[Index]],MATCH(tbl_ftz[[#Headers],[定价日]],FTZ_load[#Headers],0),1,1,"FTZ_load"),TRUE)=0,"",INDIRECT(ADDRESS(ROW(FTZ_load[#Headers])+tbl_ftz[[#This Row],[Index]],MATCH(tbl_ftz[[#Headers],[定价日]],FTZ_load[#Headers],0),1,1,"FTZ_load"),TRUE)),"")</f>
        <v/>
      </c>
      <c r="C11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7" s="23" t="str">
        <f ca="1">IFERROR(IF(INDIRECT(ADDRESS(ROW(FTZ_load[#Headers])+tbl_ftz[[#This Row],[Index]],MATCH(tbl_ftz[[#Headers],[发行评级]],FTZ_load[#Headers],0),1,1,"FTZ_load"),TRUE)=0,"",INDIRECT(ADDRESS(ROW(FTZ_load[#Headers])+tbl_ftz[[#This Row],[Index]],MATCH(tbl_ftz[[#Headers],[发行评级]],FTZ_load[#Headers],0),1,1,"FTZ_load"),TRUE)),"")</f>
        <v/>
      </c>
      <c r="E117" s="23" t="str">
        <f ca="1">IFERROR(IF(INDIRECT(ADDRESS(ROW(FTZ_load[#Headers])+tbl_ftz[[#This Row],[Index]],MATCH(tbl_ftz[[#Headers],[主体评级]],FTZ_load[#Headers],0),1,1,"FTZ_load"),TRUE)=0,"",INDIRECT(ADDRESS(ROW(FTZ_load[#Headers])+tbl_ftz[[#This Row],[Index]],MATCH(tbl_ftz[[#Headers],[主体评级]],FTZ_load[#Headers],0),1,1,"FTZ_load"),TRUE)),"")</f>
        <v/>
      </c>
      <c r="F117" s="23" t="str">
        <f ca="1">IFERROR(IF(INDIRECT(ADDRESS(ROW(FTZ_load[#Headers])+tbl_ftz[[#This Row],[Index]],MATCH(tbl_ftz[[#Headers],[境内主体评级]],FTZ_load[#Headers],0),1,1,"FTZ_load"),TRUE)=0,"",INDIRECT(ADDRESS(ROW(FTZ_load[#Headers])+tbl_ftz[[#This Row],[Index]],MATCH(tbl_ftz[[#Headers],[境内主体评级]],FTZ_load[#Headers],0),1,1,"FTZ_load"),TRUE)),"")</f>
        <v/>
      </c>
      <c r="G117" s="23" t="str">
        <f ca="1">IFERROR(IF(INDIRECT(ADDRESS(ROW(FTZ_load[#Headers])+tbl_ftz[[#This Row],[Index]],MATCH(tbl_ftz[[#Headers],[货币]],FTZ_load[#Headers],0),1,1,"FTZ_load"),TRUE)=0,"",INDIRECT(ADDRESS(ROW(FTZ_load[#Headers])+tbl_ftz[[#This Row],[Index]],MATCH(tbl_ftz[[#Headers],[货币]],FTZ_load[#Headers],0),1,1,"FTZ_load"),TRUE)),"")</f>
        <v/>
      </c>
      <c r="H117" s="28" t="str">
        <f ca="1">IFERROR(IF(INDIRECT(ADDRESS(ROW(FTZ_load[#Headers])+tbl_ftz[[#This Row],[Index]],MATCH(tbl_ftz[[#Headers],[发行规模(亿)]],FTZ_load[#Headers],0),1,1,"FTZ_load"),TRUE)=0,"",INDIRECT(ADDRESS(ROW(FTZ_load[#Headers])+tbl_ftz[[#This Row],[Index]],MATCH(tbl_ftz[[#Headers],[发行规模(亿)]],FTZ_load[#Headers],0),1,1,"FTZ_load"),TRUE)),"")</f>
        <v/>
      </c>
      <c r="I117" s="23" t="str">
        <f ca="1">IFERROR(IF(INDIRECT(ADDRESS(ROW(FTZ_load[#Headers])+tbl_ftz[[#This Row],[Index]],MATCH(tbl_ftz[[#Headers],[年期]],FTZ_load[#Headers],0),1,1,"FTZ_load"),TRUE)=0,"",INDIRECT(ADDRESS(ROW(FTZ_load[#Headers])+tbl_ftz[[#This Row],[Index]],MATCH(tbl_ftz[[#Headers],[年期]],FTZ_load[#Headers],0),1,1,"FTZ_load"),TRUE)),"")</f>
        <v/>
      </c>
      <c r="J117" s="23" t="str">
        <f ca="1">IFERROR(IF(INDIRECT(ADDRESS(ROW(FTZ_load[#Headers])+tbl_ftz[[#This Row],[Index]],MATCH(tbl_ftz[[#Headers],[票息]],FTZ_load[#Headers],0),1,1,"FTZ_load"),TRUE)=0,"",INDIRECT(ADDRESS(ROW(FTZ_load[#Headers])+tbl_ftz[[#This Row],[Index]],MATCH(tbl_ftz[[#Headers],[票息]],FTZ_load[#Headers],0),1,1,"FTZ_load"),TRUE)),"")</f>
        <v/>
      </c>
      <c r="K117" s="23" t="str">
        <f ca="1">IFERROR(IF(INDIRECT(ADDRESS(ROW(FTZ_load[#Headers])+tbl_ftz[[#This Row],[Index]],MATCH(tbl_ftz[[#Headers],[IPG]],FTZ_load[#Headers],0),1,1,"FTZ_load"),TRUE)=0,"",INDIRECT(ADDRESS(ROW(FTZ_load[#Headers])+tbl_ftz[[#This Row],[Index]],MATCH(tbl_ftz[[#Headers],[IPG]],FTZ_load[#Headers],0),1,1,"FTZ_load"),TRUE)),"")</f>
        <v/>
      </c>
      <c r="L117" s="23" t="str">
        <f ca="1">IFERROR(IF(INDIRECT(ADDRESS(ROW(FTZ_load[#Headers])+tbl_ftz[[#This Row],[Index]],MATCH(tbl_ftz[[#Headers],[收窄基点]],FTZ_load[#Headers],0),1,1,"FTZ_load"),TRUE)=0,"",INDIRECT(ADDRESS(ROW(FTZ_load[#Headers])+tbl_ftz[[#This Row],[Index]],MATCH(tbl_ftz[[#Headers],[收窄基点]],FTZ_load[#Headers],0),1,1,"FTZ_load"),TRUE)),"")</f>
        <v/>
      </c>
      <c r="M117" s="22" t="str">
        <f ca="1">IFERROR(IF(INDIRECT(ADDRESS(ROW(FTZ_load[#Headers])+tbl_ftz[[#This Row],[Index]],MATCH(tbl_ftz[[#Headers],[结构]],FTZ_load[#Headers],0),1,1,"FTZ_load"),TRUE)=0,"",INDIRECT(ADDRESS(ROW(FTZ_load[#Headers])+tbl_ftz[[#This Row],[Index]],MATCH(tbl_ftz[[#Headers],[结构]],FTZ_load[#Headers],0),1,1,"FTZ_load"),TRUE)),"")</f>
        <v/>
      </c>
      <c r="N117" s="22" t="str">
        <f ca="1">IFERROR(IF(INDIRECT(ADDRESS(ROW(FTZ_load[#Headers])+tbl_ftz[[#This Row],[Index]],MATCH(tbl_ftz[[#Headers],[主题]],FTZ_load[#Headers],0),1,1,"FTZ_load"),TRUE)=0,"",INDIRECT(ADDRESS(ROW(FTZ_load[#Headers])+tbl_ftz[[#This Row],[Index]],MATCH(tbl_ftz[[#Headers],[主题]],FTZ_load[#Headers],0),1,1,"FTZ_load"),TRUE)),"")</f>
        <v/>
      </c>
      <c r="O117" s="22" t="str">
        <f ca="1">IFERROR(IF(INDIRECT(ADDRESS(ROW(FTZ_load[#Headers])+tbl_ftz[[#This Row],[Index]],MATCH(tbl_ftz[[#Headers],[行业]],FTZ_load[#Headers],0),1,1,"FTZ_load"),TRUE)=0,"",INDIRECT(ADDRESS(ROW(FTZ_load[#Headers])+tbl_ftz[[#This Row],[Index]],MATCH(tbl_ftz[[#Headers],[行业]],FTZ_load[#Headers],0),1,1,"FTZ_load"),TRUE)),"")</f>
        <v/>
      </c>
      <c r="P117" s="22" t="str">
        <f ca="1">IFERROR(IF(INDIRECT(ADDRESS(ROW(FTZ_load[#Headers])+tbl_ftz[[#This Row],[Index]],MATCH(tbl_ftz[[#Headers],[地区]],FTZ_load[#Headers],0),1,1,"FTZ_load"),TRUE)=0,"",INDIRECT(ADDRESS(ROW(FTZ_load[#Headers])+tbl_ftz[[#This Row],[Index]],MATCH(tbl_ftz[[#Headers],[地区]],FTZ_load[#Headers],0),1,1,"FTZ_load"),TRUE)),"")</f>
        <v/>
      </c>
      <c r="Q117" s="19" t="str">
        <f ca="1">IFERROR(IF(INDIRECT(ADDRESS(ROW(FTZ_load[#Headers])+tbl_ftz[[#This Row],[Index]],MATCH(tbl_ftz[[#Headers],[BOCOM_DEAL?]],FTZ_load[#Headers],0),1,1,"FTZ_load"),TRUE)=0,"",INDIRECT(ADDRESS(ROW(FTZ_load[#Headers])+tbl_ftz[[#This Row],[Index]],MATCH(tbl_ftz[[#Headers],[BOCOM_DEAL?]],FTZ_load[#Headers],0),1,1,"FTZ_load"),TRUE)),"")</f>
        <v/>
      </c>
    </row>
    <row r="118" spans="1:17" ht="17.45" customHeight="1" x14ac:dyDescent="0.25">
      <c r="A118" s="19">
        <f>ROW()-ROW(tbl_ftz[[#Headers],[Index]])</f>
        <v>117</v>
      </c>
      <c r="B118" s="20" t="str">
        <f ca="1">IFERROR(IF(INDIRECT(ADDRESS(ROW(FTZ_load[#Headers])+tbl_ftz[[#This Row],[Index]],MATCH(tbl_ftz[[#Headers],[定价日]],FTZ_load[#Headers],0),1,1,"FTZ_load"),TRUE)=0,"",INDIRECT(ADDRESS(ROW(FTZ_load[#Headers])+tbl_ftz[[#This Row],[Index]],MATCH(tbl_ftz[[#Headers],[定价日]],FTZ_load[#Headers],0),1,1,"FTZ_load"),TRUE)),"")</f>
        <v/>
      </c>
      <c r="C11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8" s="23" t="str">
        <f ca="1">IFERROR(IF(INDIRECT(ADDRESS(ROW(FTZ_load[#Headers])+tbl_ftz[[#This Row],[Index]],MATCH(tbl_ftz[[#Headers],[发行评级]],FTZ_load[#Headers],0),1,1,"FTZ_load"),TRUE)=0,"",INDIRECT(ADDRESS(ROW(FTZ_load[#Headers])+tbl_ftz[[#This Row],[Index]],MATCH(tbl_ftz[[#Headers],[发行评级]],FTZ_load[#Headers],0),1,1,"FTZ_load"),TRUE)),"")</f>
        <v/>
      </c>
      <c r="E118" s="23" t="str">
        <f ca="1">IFERROR(IF(INDIRECT(ADDRESS(ROW(FTZ_load[#Headers])+tbl_ftz[[#This Row],[Index]],MATCH(tbl_ftz[[#Headers],[主体评级]],FTZ_load[#Headers],0),1,1,"FTZ_load"),TRUE)=0,"",INDIRECT(ADDRESS(ROW(FTZ_load[#Headers])+tbl_ftz[[#This Row],[Index]],MATCH(tbl_ftz[[#Headers],[主体评级]],FTZ_load[#Headers],0),1,1,"FTZ_load"),TRUE)),"")</f>
        <v/>
      </c>
      <c r="F118" s="23" t="str">
        <f ca="1">IFERROR(IF(INDIRECT(ADDRESS(ROW(FTZ_load[#Headers])+tbl_ftz[[#This Row],[Index]],MATCH(tbl_ftz[[#Headers],[境内主体评级]],FTZ_load[#Headers],0),1,1,"FTZ_load"),TRUE)=0,"",INDIRECT(ADDRESS(ROW(FTZ_load[#Headers])+tbl_ftz[[#This Row],[Index]],MATCH(tbl_ftz[[#Headers],[境内主体评级]],FTZ_load[#Headers],0),1,1,"FTZ_load"),TRUE)),"")</f>
        <v/>
      </c>
      <c r="G118" s="23" t="str">
        <f ca="1">IFERROR(IF(INDIRECT(ADDRESS(ROW(FTZ_load[#Headers])+tbl_ftz[[#This Row],[Index]],MATCH(tbl_ftz[[#Headers],[货币]],FTZ_load[#Headers],0),1,1,"FTZ_load"),TRUE)=0,"",INDIRECT(ADDRESS(ROW(FTZ_load[#Headers])+tbl_ftz[[#This Row],[Index]],MATCH(tbl_ftz[[#Headers],[货币]],FTZ_load[#Headers],0),1,1,"FTZ_load"),TRUE)),"")</f>
        <v/>
      </c>
      <c r="H118" s="28" t="str">
        <f ca="1">IFERROR(IF(INDIRECT(ADDRESS(ROW(FTZ_load[#Headers])+tbl_ftz[[#This Row],[Index]],MATCH(tbl_ftz[[#Headers],[发行规模(亿)]],FTZ_load[#Headers],0),1,1,"FTZ_load"),TRUE)=0,"",INDIRECT(ADDRESS(ROW(FTZ_load[#Headers])+tbl_ftz[[#This Row],[Index]],MATCH(tbl_ftz[[#Headers],[发行规模(亿)]],FTZ_load[#Headers],0),1,1,"FTZ_load"),TRUE)),"")</f>
        <v/>
      </c>
      <c r="I118" s="23" t="str">
        <f ca="1">IFERROR(IF(INDIRECT(ADDRESS(ROW(FTZ_load[#Headers])+tbl_ftz[[#This Row],[Index]],MATCH(tbl_ftz[[#Headers],[年期]],FTZ_load[#Headers],0),1,1,"FTZ_load"),TRUE)=0,"",INDIRECT(ADDRESS(ROW(FTZ_load[#Headers])+tbl_ftz[[#This Row],[Index]],MATCH(tbl_ftz[[#Headers],[年期]],FTZ_load[#Headers],0),1,1,"FTZ_load"),TRUE)),"")</f>
        <v/>
      </c>
      <c r="J118" s="23" t="str">
        <f ca="1">IFERROR(IF(INDIRECT(ADDRESS(ROW(FTZ_load[#Headers])+tbl_ftz[[#This Row],[Index]],MATCH(tbl_ftz[[#Headers],[票息]],FTZ_load[#Headers],0),1,1,"FTZ_load"),TRUE)=0,"",INDIRECT(ADDRESS(ROW(FTZ_load[#Headers])+tbl_ftz[[#This Row],[Index]],MATCH(tbl_ftz[[#Headers],[票息]],FTZ_load[#Headers],0),1,1,"FTZ_load"),TRUE)),"")</f>
        <v/>
      </c>
      <c r="K118" s="23" t="str">
        <f ca="1">IFERROR(IF(INDIRECT(ADDRESS(ROW(FTZ_load[#Headers])+tbl_ftz[[#This Row],[Index]],MATCH(tbl_ftz[[#Headers],[IPG]],FTZ_load[#Headers],0),1,1,"FTZ_load"),TRUE)=0,"",INDIRECT(ADDRESS(ROW(FTZ_load[#Headers])+tbl_ftz[[#This Row],[Index]],MATCH(tbl_ftz[[#Headers],[IPG]],FTZ_load[#Headers],0),1,1,"FTZ_load"),TRUE)),"")</f>
        <v/>
      </c>
      <c r="L118" s="23" t="str">
        <f ca="1">IFERROR(IF(INDIRECT(ADDRESS(ROW(FTZ_load[#Headers])+tbl_ftz[[#This Row],[Index]],MATCH(tbl_ftz[[#Headers],[收窄基点]],FTZ_load[#Headers],0),1,1,"FTZ_load"),TRUE)=0,"",INDIRECT(ADDRESS(ROW(FTZ_load[#Headers])+tbl_ftz[[#This Row],[Index]],MATCH(tbl_ftz[[#Headers],[收窄基点]],FTZ_load[#Headers],0),1,1,"FTZ_load"),TRUE)),"")</f>
        <v/>
      </c>
      <c r="M118" s="22" t="str">
        <f ca="1">IFERROR(IF(INDIRECT(ADDRESS(ROW(FTZ_load[#Headers])+tbl_ftz[[#This Row],[Index]],MATCH(tbl_ftz[[#Headers],[结构]],FTZ_load[#Headers],0),1,1,"FTZ_load"),TRUE)=0,"",INDIRECT(ADDRESS(ROW(FTZ_load[#Headers])+tbl_ftz[[#This Row],[Index]],MATCH(tbl_ftz[[#Headers],[结构]],FTZ_load[#Headers],0),1,1,"FTZ_load"),TRUE)),"")</f>
        <v/>
      </c>
      <c r="N118" s="22" t="str">
        <f ca="1">IFERROR(IF(INDIRECT(ADDRESS(ROW(FTZ_load[#Headers])+tbl_ftz[[#This Row],[Index]],MATCH(tbl_ftz[[#Headers],[主题]],FTZ_load[#Headers],0),1,1,"FTZ_load"),TRUE)=0,"",INDIRECT(ADDRESS(ROW(FTZ_load[#Headers])+tbl_ftz[[#This Row],[Index]],MATCH(tbl_ftz[[#Headers],[主题]],FTZ_load[#Headers],0),1,1,"FTZ_load"),TRUE)),"")</f>
        <v/>
      </c>
      <c r="O118" s="22" t="str">
        <f ca="1">IFERROR(IF(INDIRECT(ADDRESS(ROW(FTZ_load[#Headers])+tbl_ftz[[#This Row],[Index]],MATCH(tbl_ftz[[#Headers],[行业]],FTZ_load[#Headers],0),1,1,"FTZ_load"),TRUE)=0,"",INDIRECT(ADDRESS(ROW(FTZ_load[#Headers])+tbl_ftz[[#This Row],[Index]],MATCH(tbl_ftz[[#Headers],[行业]],FTZ_load[#Headers],0),1,1,"FTZ_load"),TRUE)),"")</f>
        <v/>
      </c>
      <c r="P118" s="22" t="str">
        <f ca="1">IFERROR(IF(INDIRECT(ADDRESS(ROW(FTZ_load[#Headers])+tbl_ftz[[#This Row],[Index]],MATCH(tbl_ftz[[#Headers],[地区]],FTZ_load[#Headers],0),1,1,"FTZ_load"),TRUE)=0,"",INDIRECT(ADDRESS(ROW(FTZ_load[#Headers])+tbl_ftz[[#This Row],[Index]],MATCH(tbl_ftz[[#Headers],[地区]],FTZ_load[#Headers],0),1,1,"FTZ_load"),TRUE)),"")</f>
        <v/>
      </c>
      <c r="Q118" s="19" t="str">
        <f ca="1">IFERROR(IF(INDIRECT(ADDRESS(ROW(FTZ_load[#Headers])+tbl_ftz[[#This Row],[Index]],MATCH(tbl_ftz[[#Headers],[BOCOM_DEAL?]],FTZ_load[#Headers],0),1,1,"FTZ_load"),TRUE)=0,"",INDIRECT(ADDRESS(ROW(FTZ_load[#Headers])+tbl_ftz[[#This Row],[Index]],MATCH(tbl_ftz[[#Headers],[BOCOM_DEAL?]],FTZ_load[#Headers],0),1,1,"FTZ_load"),TRUE)),"")</f>
        <v/>
      </c>
    </row>
    <row r="119" spans="1:17" ht="17.45" customHeight="1" x14ac:dyDescent="0.25">
      <c r="A119" s="19">
        <f>ROW()-ROW(tbl_ftz[[#Headers],[Index]])</f>
        <v>118</v>
      </c>
      <c r="B119" s="20" t="str">
        <f ca="1">IFERROR(IF(INDIRECT(ADDRESS(ROW(FTZ_load[#Headers])+tbl_ftz[[#This Row],[Index]],MATCH(tbl_ftz[[#Headers],[定价日]],FTZ_load[#Headers],0),1,1,"FTZ_load"),TRUE)=0,"",INDIRECT(ADDRESS(ROW(FTZ_load[#Headers])+tbl_ftz[[#This Row],[Index]],MATCH(tbl_ftz[[#Headers],[定价日]],FTZ_load[#Headers],0),1,1,"FTZ_load"),TRUE)),"")</f>
        <v/>
      </c>
      <c r="C11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19" s="23" t="str">
        <f ca="1">IFERROR(IF(INDIRECT(ADDRESS(ROW(FTZ_load[#Headers])+tbl_ftz[[#This Row],[Index]],MATCH(tbl_ftz[[#Headers],[发行评级]],FTZ_load[#Headers],0),1,1,"FTZ_load"),TRUE)=0,"",INDIRECT(ADDRESS(ROW(FTZ_load[#Headers])+tbl_ftz[[#This Row],[Index]],MATCH(tbl_ftz[[#Headers],[发行评级]],FTZ_load[#Headers],0),1,1,"FTZ_load"),TRUE)),"")</f>
        <v/>
      </c>
      <c r="E119" s="23" t="str">
        <f ca="1">IFERROR(IF(INDIRECT(ADDRESS(ROW(FTZ_load[#Headers])+tbl_ftz[[#This Row],[Index]],MATCH(tbl_ftz[[#Headers],[主体评级]],FTZ_load[#Headers],0),1,1,"FTZ_load"),TRUE)=0,"",INDIRECT(ADDRESS(ROW(FTZ_load[#Headers])+tbl_ftz[[#This Row],[Index]],MATCH(tbl_ftz[[#Headers],[主体评级]],FTZ_load[#Headers],0),1,1,"FTZ_load"),TRUE)),"")</f>
        <v/>
      </c>
      <c r="F119" s="23" t="str">
        <f ca="1">IFERROR(IF(INDIRECT(ADDRESS(ROW(FTZ_load[#Headers])+tbl_ftz[[#This Row],[Index]],MATCH(tbl_ftz[[#Headers],[境内主体评级]],FTZ_load[#Headers],0),1,1,"FTZ_load"),TRUE)=0,"",INDIRECT(ADDRESS(ROW(FTZ_load[#Headers])+tbl_ftz[[#This Row],[Index]],MATCH(tbl_ftz[[#Headers],[境内主体评级]],FTZ_load[#Headers],0),1,1,"FTZ_load"),TRUE)),"")</f>
        <v/>
      </c>
      <c r="G119" s="23" t="str">
        <f ca="1">IFERROR(IF(INDIRECT(ADDRESS(ROW(FTZ_load[#Headers])+tbl_ftz[[#This Row],[Index]],MATCH(tbl_ftz[[#Headers],[货币]],FTZ_load[#Headers],0),1,1,"FTZ_load"),TRUE)=0,"",INDIRECT(ADDRESS(ROW(FTZ_load[#Headers])+tbl_ftz[[#This Row],[Index]],MATCH(tbl_ftz[[#Headers],[货币]],FTZ_load[#Headers],0),1,1,"FTZ_load"),TRUE)),"")</f>
        <v/>
      </c>
      <c r="H119" s="28" t="str">
        <f ca="1">IFERROR(IF(INDIRECT(ADDRESS(ROW(FTZ_load[#Headers])+tbl_ftz[[#This Row],[Index]],MATCH(tbl_ftz[[#Headers],[发行规模(亿)]],FTZ_load[#Headers],0),1,1,"FTZ_load"),TRUE)=0,"",INDIRECT(ADDRESS(ROW(FTZ_load[#Headers])+tbl_ftz[[#This Row],[Index]],MATCH(tbl_ftz[[#Headers],[发行规模(亿)]],FTZ_load[#Headers],0),1,1,"FTZ_load"),TRUE)),"")</f>
        <v/>
      </c>
      <c r="I119" s="23" t="str">
        <f ca="1">IFERROR(IF(INDIRECT(ADDRESS(ROW(FTZ_load[#Headers])+tbl_ftz[[#This Row],[Index]],MATCH(tbl_ftz[[#Headers],[年期]],FTZ_load[#Headers],0),1,1,"FTZ_load"),TRUE)=0,"",INDIRECT(ADDRESS(ROW(FTZ_load[#Headers])+tbl_ftz[[#This Row],[Index]],MATCH(tbl_ftz[[#Headers],[年期]],FTZ_load[#Headers],0),1,1,"FTZ_load"),TRUE)),"")</f>
        <v/>
      </c>
      <c r="J119" s="23" t="str">
        <f ca="1">IFERROR(IF(INDIRECT(ADDRESS(ROW(FTZ_load[#Headers])+tbl_ftz[[#This Row],[Index]],MATCH(tbl_ftz[[#Headers],[票息]],FTZ_load[#Headers],0),1,1,"FTZ_load"),TRUE)=0,"",INDIRECT(ADDRESS(ROW(FTZ_load[#Headers])+tbl_ftz[[#This Row],[Index]],MATCH(tbl_ftz[[#Headers],[票息]],FTZ_load[#Headers],0),1,1,"FTZ_load"),TRUE)),"")</f>
        <v/>
      </c>
      <c r="K119" s="23" t="str">
        <f ca="1">IFERROR(IF(INDIRECT(ADDRESS(ROW(FTZ_load[#Headers])+tbl_ftz[[#This Row],[Index]],MATCH(tbl_ftz[[#Headers],[IPG]],FTZ_load[#Headers],0),1,1,"FTZ_load"),TRUE)=0,"",INDIRECT(ADDRESS(ROW(FTZ_load[#Headers])+tbl_ftz[[#This Row],[Index]],MATCH(tbl_ftz[[#Headers],[IPG]],FTZ_load[#Headers],0),1,1,"FTZ_load"),TRUE)),"")</f>
        <v/>
      </c>
      <c r="L119" s="23" t="str">
        <f ca="1">IFERROR(IF(INDIRECT(ADDRESS(ROW(FTZ_load[#Headers])+tbl_ftz[[#This Row],[Index]],MATCH(tbl_ftz[[#Headers],[收窄基点]],FTZ_load[#Headers],0),1,1,"FTZ_load"),TRUE)=0,"",INDIRECT(ADDRESS(ROW(FTZ_load[#Headers])+tbl_ftz[[#This Row],[Index]],MATCH(tbl_ftz[[#Headers],[收窄基点]],FTZ_load[#Headers],0),1,1,"FTZ_load"),TRUE)),"")</f>
        <v/>
      </c>
      <c r="M119" s="22" t="str">
        <f ca="1">IFERROR(IF(INDIRECT(ADDRESS(ROW(FTZ_load[#Headers])+tbl_ftz[[#This Row],[Index]],MATCH(tbl_ftz[[#Headers],[结构]],FTZ_load[#Headers],0),1,1,"FTZ_load"),TRUE)=0,"",INDIRECT(ADDRESS(ROW(FTZ_load[#Headers])+tbl_ftz[[#This Row],[Index]],MATCH(tbl_ftz[[#Headers],[结构]],FTZ_load[#Headers],0),1,1,"FTZ_load"),TRUE)),"")</f>
        <v/>
      </c>
      <c r="N119" s="22" t="str">
        <f ca="1">IFERROR(IF(INDIRECT(ADDRESS(ROW(FTZ_load[#Headers])+tbl_ftz[[#This Row],[Index]],MATCH(tbl_ftz[[#Headers],[主题]],FTZ_load[#Headers],0),1,1,"FTZ_load"),TRUE)=0,"",INDIRECT(ADDRESS(ROW(FTZ_load[#Headers])+tbl_ftz[[#This Row],[Index]],MATCH(tbl_ftz[[#Headers],[主题]],FTZ_load[#Headers],0),1,1,"FTZ_load"),TRUE)),"")</f>
        <v/>
      </c>
      <c r="O119" s="22" t="str">
        <f ca="1">IFERROR(IF(INDIRECT(ADDRESS(ROW(FTZ_load[#Headers])+tbl_ftz[[#This Row],[Index]],MATCH(tbl_ftz[[#Headers],[行业]],FTZ_load[#Headers],0),1,1,"FTZ_load"),TRUE)=0,"",INDIRECT(ADDRESS(ROW(FTZ_load[#Headers])+tbl_ftz[[#This Row],[Index]],MATCH(tbl_ftz[[#Headers],[行业]],FTZ_load[#Headers],0),1,1,"FTZ_load"),TRUE)),"")</f>
        <v/>
      </c>
      <c r="P119" s="22" t="str">
        <f ca="1">IFERROR(IF(INDIRECT(ADDRESS(ROW(FTZ_load[#Headers])+tbl_ftz[[#This Row],[Index]],MATCH(tbl_ftz[[#Headers],[地区]],FTZ_load[#Headers],0),1,1,"FTZ_load"),TRUE)=0,"",INDIRECT(ADDRESS(ROW(FTZ_load[#Headers])+tbl_ftz[[#This Row],[Index]],MATCH(tbl_ftz[[#Headers],[地区]],FTZ_load[#Headers],0),1,1,"FTZ_load"),TRUE)),"")</f>
        <v/>
      </c>
      <c r="Q119" s="19" t="str">
        <f ca="1">IFERROR(IF(INDIRECT(ADDRESS(ROW(FTZ_load[#Headers])+tbl_ftz[[#This Row],[Index]],MATCH(tbl_ftz[[#Headers],[BOCOM_DEAL?]],FTZ_load[#Headers],0),1,1,"FTZ_load"),TRUE)=0,"",INDIRECT(ADDRESS(ROW(FTZ_load[#Headers])+tbl_ftz[[#This Row],[Index]],MATCH(tbl_ftz[[#Headers],[BOCOM_DEAL?]],FTZ_load[#Headers],0),1,1,"FTZ_load"),TRUE)),"")</f>
        <v/>
      </c>
    </row>
    <row r="120" spans="1:17" ht="17.45" customHeight="1" x14ac:dyDescent="0.25">
      <c r="A120" s="19">
        <f>ROW()-ROW(tbl_ftz[[#Headers],[Index]])</f>
        <v>119</v>
      </c>
      <c r="B120" s="20" t="str">
        <f ca="1">IFERROR(IF(INDIRECT(ADDRESS(ROW(FTZ_load[#Headers])+tbl_ftz[[#This Row],[Index]],MATCH(tbl_ftz[[#Headers],[定价日]],FTZ_load[#Headers],0),1,1,"FTZ_load"),TRUE)=0,"",INDIRECT(ADDRESS(ROW(FTZ_load[#Headers])+tbl_ftz[[#This Row],[Index]],MATCH(tbl_ftz[[#Headers],[定价日]],FTZ_load[#Headers],0),1,1,"FTZ_load"),TRUE)),"")</f>
        <v/>
      </c>
      <c r="C12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0" s="23" t="str">
        <f ca="1">IFERROR(IF(INDIRECT(ADDRESS(ROW(FTZ_load[#Headers])+tbl_ftz[[#This Row],[Index]],MATCH(tbl_ftz[[#Headers],[发行评级]],FTZ_load[#Headers],0),1,1,"FTZ_load"),TRUE)=0,"",INDIRECT(ADDRESS(ROW(FTZ_load[#Headers])+tbl_ftz[[#This Row],[Index]],MATCH(tbl_ftz[[#Headers],[发行评级]],FTZ_load[#Headers],0),1,1,"FTZ_load"),TRUE)),"")</f>
        <v/>
      </c>
      <c r="E120" s="23" t="str">
        <f ca="1">IFERROR(IF(INDIRECT(ADDRESS(ROW(FTZ_load[#Headers])+tbl_ftz[[#This Row],[Index]],MATCH(tbl_ftz[[#Headers],[主体评级]],FTZ_load[#Headers],0),1,1,"FTZ_load"),TRUE)=0,"",INDIRECT(ADDRESS(ROW(FTZ_load[#Headers])+tbl_ftz[[#This Row],[Index]],MATCH(tbl_ftz[[#Headers],[主体评级]],FTZ_load[#Headers],0),1,1,"FTZ_load"),TRUE)),"")</f>
        <v/>
      </c>
      <c r="F120" s="23" t="str">
        <f ca="1">IFERROR(IF(INDIRECT(ADDRESS(ROW(FTZ_load[#Headers])+tbl_ftz[[#This Row],[Index]],MATCH(tbl_ftz[[#Headers],[境内主体评级]],FTZ_load[#Headers],0),1,1,"FTZ_load"),TRUE)=0,"",INDIRECT(ADDRESS(ROW(FTZ_load[#Headers])+tbl_ftz[[#This Row],[Index]],MATCH(tbl_ftz[[#Headers],[境内主体评级]],FTZ_load[#Headers],0),1,1,"FTZ_load"),TRUE)),"")</f>
        <v/>
      </c>
      <c r="G120" s="23" t="str">
        <f ca="1">IFERROR(IF(INDIRECT(ADDRESS(ROW(FTZ_load[#Headers])+tbl_ftz[[#This Row],[Index]],MATCH(tbl_ftz[[#Headers],[货币]],FTZ_load[#Headers],0),1,1,"FTZ_load"),TRUE)=0,"",INDIRECT(ADDRESS(ROW(FTZ_load[#Headers])+tbl_ftz[[#This Row],[Index]],MATCH(tbl_ftz[[#Headers],[货币]],FTZ_load[#Headers],0),1,1,"FTZ_load"),TRUE)),"")</f>
        <v/>
      </c>
      <c r="H120" s="28" t="str">
        <f ca="1">IFERROR(IF(INDIRECT(ADDRESS(ROW(FTZ_load[#Headers])+tbl_ftz[[#This Row],[Index]],MATCH(tbl_ftz[[#Headers],[发行规模(亿)]],FTZ_load[#Headers],0),1,1,"FTZ_load"),TRUE)=0,"",INDIRECT(ADDRESS(ROW(FTZ_load[#Headers])+tbl_ftz[[#This Row],[Index]],MATCH(tbl_ftz[[#Headers],[发行规模(亿)]],FTZ_load[#Headers],0),1,1,"FTZ_load"),TRUE)),"")</f>
        <v/>
      </c>
      <c r="I120" s="23" t="str">
        <f ca="1">IFERROR(IF(INDIRECT(ADDRESS(ROW(FTZ_load[#Headers])+tbl_ftz[[#This Row],[Index]],MATCH(tbl_ftz[[#Headers],[年期]],FTZ_load[#Headers],0),1,1,"FTZ_load"),TRUE)=0,"",INDIRECT(ADDRESS(ROW(FTZ_load[#Headers])+tbl_ftz[[#This Row],[Index]],MATCH(tbl_ftz[[#Headers],[年期]],FTZ_load[#Headers],0),1,1,"FTZ_load"),TRUE)),"")</f>
        <v/>
      </c>
      <c r="J120" s="23" t="str">
        <f ca="1">IFERROR(IF(INDIRECT(ADDRESS(ROW(FTZ_load[#Headers])+tbl_ftz[[#This Row],[Index]],MATCH(tbl_ftz[[#Headers],[票息]],FTZ_load[#Headers],0),1,1,"FTZ_load"),TRUE)=0,"",INDIRECT(ADDRESS(ROW(FTZ_load[#Headers])+tbl_ftz[[#This Row],[Index]],MATCH(tbl_ftz[[#Headers],[票息]],FTZ_load[#Headers],0),1,1,"FTZ_load"),TRUE)),"")</f>
        <v/>
      </c>
      <c r="K120" s="23" t="str">
        <f ca="1">IFERROR(IF(INDIRECT(ADDRESS(ROW(FTZ_load[#Headers])+tbl_ftz[[#This Row],[Index]],MATCH(tbl_ftz[[#Headers],[IPG]],FTZ_load[#Headers],0),1,1,"FTZ_load"),TRUE)=0,"",INDIRECT(ADDRESS(ROW(FTZ_load[#Headers])+tbl_ftz[[#This Row],[Index]],MATCH(tbl_ftz[[#Headers],[IPG]],FTZ_load[#Headers],0),1,1,"FTZ_load"),TRUE)),"")</f>
        <v/>
      </c>
      <c r="L120" s="23" t="str">
        <f ca="1">IFERROR(IF(INDIRECT(ADDRESS(ROW(FTZ_load[#Headers])+tbl_ftz[[#This Row],[Index]],MATCH(tbl_ftz[[#Headers],[收窄基点]],FTZ_load[#Headers],0),1,1,"FTZ_load"),TRUE)=0,"",INDIRECT(ADDRESS(ROW(FTZ_load[#Headers])+tbl_ftz[[#This Row],[Index]],MATCH(tbl_ftz[[#Headers],[收窄基点]],FTZ_load[#Headers],0),1,1,"FTZ_load"),TRUE)),"")</f>
        <v/>
      </c>
      <c r="M120" s="22" t="str">
        <f ca="1">IFERROR(IF(INDIRECT(ADDRESS(ROW(FTZ_load[#Headers])+tbl_ftz[[#This Row],[Index]],MATCH(tbl_ftz[[#Headers],[结构]],FTZ_load[#Headers],0),1,1,"FTZ_load"),TRUE)=0,"",INDIRECT(ADDRESS(ROW(FTZ_load[#Headers])+tbl_ftz[[#This Row],[Index]],MATCH(tbl_ftz[[#Headers],[结构]],FTZ_load[#Headers],0),1,1,"FTZ_load"),TRUE)),"")</f>
        <v/>
      </c>
      <c r="N120" s="22" t="str">
        <f ca="1">IFERROR(IF(INDIRECT(ADDRESS(ROW(FTZ_load[#Headers])+tbl_ftz[[#This Row],[Index]],MATCH(tbl_ftz[[#Headers],[主题]],FTZ_load[#Headers],0),1,1,"FTZ_load"),TRUE)=0,"",INDIRECT(ADDRESS(ROW(FTZ_load[#Headers])+tbl_ftz[[#This Row],[Index]],MATCH(tbl_ftz[[#Headers],[主题]],FTZ_load[#Headers],0),1,1,"FTZ_load"),TRUE)),"")</f>
        <v/>
      </c>
      <c r="O120" s="22" t="str">
        <f ca="1">IFERROR(IF(INDIRECT(ADDRESS(ROW(FTZ_load[#Headers])+tbl_ftz[[#This Row],[Index]],MATCH(tbl_ftz[[#Headers],[行业]],FTZ_load[#Headers],0),1,1,"FTZ_load"),TRUE)=0,"",INDIRECT(ADDRESS(ROW(FTZ_load[#Headers])+tbl_ftz[[#This Row],[Index]],MATCH(tbl_ftz[[#Headers],[行业]],FTZ_load[#Headers],0),1,1,"FTZ_load"),TRUE)),"")</f>
        <v/>
      </c>
      <c r="P120" s="22" t="str">
        <f ca="1">IFERROR(IF(INDIRECT(ADDRESS(ROW(FTZ_load[#Headers])+tbl_ftz[[#This Row],[Index]],MATCH(tbl_ftz[[#Headers],[地区]],FTZ_load[#Headers],0),1,1,"FTZ_load"),TRUE)=0,"",INDIRECT(ADDRESS(ROW(FTZ_load[#Headers])+tbl_ftz[[#This Row],[Index]],MATCH(tbl_ftz[[#Headers],[地区]],FTZ_load[#Headers],0),1,1,"FTZ_load"),TRUE)),"")</f>
        <v/>
      </c>
      <c r="Q120" s="19" t="str">
        <f ca="1">IFERROR(IF(INDIRECT(ADDRESS(ROW(FTZ_load[#Headers])+tbl_ftz[[#This Row],[Index]],MATCH(tbl_ftz[[#Headers],[BOCOM_DEAL?]],FTZ_load[#Headers],0),1,1,"FTZ_load"),TRUE)=0,"",INDIRECT(ADDRESS(ROW(FTZ_load[#Headers])+tbl_ftz[[#This Row],[Index]],MATCH(tbl_ftz[[#Headers],[BOCOM_DEAL?]],FTZ_load[#Headers],0),1,1,"FTZ_load"),TRUE)),"")</f>
        <v/>
      </c>
    </row>
    <row r="121" spans="1:17" ht="17.45" customHeight="1" x14ac:dyDescent="0.25">
      <c r="A121" s="19">
        <f>ROW()-ROW(tbl_ftz[[#Headers],[Index]])</f>
        <v>120</v>
      </c>
      <c r="B121" s="20" t="str">
        <f ca="1">IFERROR(IF(INDIRECT(ADDRESS(ROW(FTZ_load[#Headers])+tbl_ftz[[#This Row],[Index]],MATCH(tbl_ftz[[#Headers],[定价日]],FTZ_load[#Headers],0),1,1,"FTZ_load"),TRUE)=0,"",INDIRECT(ADDRESS(ROW(FTZ_load[#Headers])+tbl_ftz[[#This Row],[Index]],MATCH(tbl_ftz[[#Headers],[定价日]],FTZ_load[#Headers],0),1,1,"FTZ_load"),TRUE)),"")</f>
        <v/>
      </c>
      <c r="C12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1" s="23" t="str">
        <f ca="1">IFERROR(IF(INDIRECT(ADDRESS(ROW(FTZ_load[#Headers])+tbl_ftz[[#This Row],[Index]],MATCH(tbl_ftz[[#Headers],[发行评级]],FTZ_load[#Headers],0),1,1,"FTZ_load"),TRUE)=0,"",INDIRECT(ADDRESS(ROW(FTZ_load[#Headers])+tbl_ftz[[#This Row],[Index]],MATCH(tbl_ftz[[#Headers],[发行评级]],FTZ_load[#Headers],0),1,1,"FTZ_load"),TRUE)),"")</f>
        <v/>
      </c>
      <c r="E121" s="23" t="str">
        <f ca="1">IFERROR(IF(INDIRECT(ADDRESS(ROW(FTZ_load[#Headers])+tbl_ftz[[#This Row],[Index]],MATCH(tbl_ftz[[#Headers],[主体评级]],FTZ_load[#Headers],0),1,1,"FTZ_load"),TRUE)=0,"",INDIRECT(ADDRESS(ROW(FTZ_load[#Headers])+tbl_ftz[[#This Row],[Index]],MATCH(tbl_ftz[[#Headers],[主体评级]],FTZ_load[#Headers],0),1,1,"FTZ_load"),TRUE)),"")</f>
        <v/>
      </c>
      <c r="F121" s="23" t="str">
        <f ca="1">IFERROR(IF(INDIRECT(ADDRESS(ROW(FTZ_load[#Headers])+tbl_ftz[[#This Row],[Index]],MATCH(tbl_ftz[[#Headers],[境内主体评级]],FTZ_load[#Headers],0),1,1,"FTZ_load"),TRUE)=0,"",INDIRECT(ADDRESS(ROW(FTZ_load[#Headers])+tbl_ftz[[#This Row],[Index]],MATCH(tbl_ftz[[#Headers],[境内主体评级]],FTZ_load[#Headers],0),1,1,"FTZ_load"),TRUE)),"")</f>
        <v/>
      </c>
      <c r="G121" s="23" t="str">
        <f ca="1">IFERROR(IF(INDIRECT(ADDRESS(ROW(FTZ_load[#Headers])+tbl_ftz[[#This Row],[Index]],MATCH(tbl_ftz[[#Headers],[货币]],FTZ_load[#Headers],0),1,1,"FTZ_load"),TRUE)=0,"",INDIRECT(ADDRESS(ROW(FTZ_load[#Headers])+tbl_ftz[[#This Row],[Index]],MATCH(tbl_ftz[[#Headers],[货币]],FTZ_load[#Headers],0),1,1,"FTZ_load"),TRUE)),"")</f>
        <v/>
      </c>
      <c r="H121" s="28" t="str">
        <f ca="1">IFERROR(IF(INDIRECT(ADDRESS(ROW(FTZ_load[#Headers])+tbl_ftz[[#This Row],[Index]],MATCH(tbl_ftz[[#Headers],[发行规模(亿)]],FTZ_load[#Headers],0),1,1,"FTZ_load"),TRUE)=0,"",INDIRECT(ADDRESS(ROW(FTZ_load[#Headers])+tbl_ftz[[#This Row],[Index]],MATCH(tbl_ftz[[#Headers],[发行规模(亿)]],FTZ_load[#Headers],0),1,1,"FTZ_load"),TRUE)),"")</f>
        <v/>
      </c>
      <c r="I121" s="23" t="str">
        <f ca="1">IFERROR(IF(INDIRECT(ADDRESS(ROW(FTZ_load[#Headers])+tbl_ftz[[#This Row],[Index]],MATCH(tbl_ftz[[#Headers],[年期]],FTZ_load[#Headers],0),1,1,"FTZ_load"),TRUE)=0,"",INDIRECT(ADDRESS(ROW(FTZ_load[#Headers])+tbl_ftz[[#This Row],[Index]],MATCH(tbl_ftz[[#Headers],[年期]],FTZ_load[#Headers],0),1,1,"FTZ_load"),TRUE)),"")</f>
        <v/>
      </c>
      <c r="J121" s="23" t="str">
        <f ca="1">IFERROR(IF(INDIRECT(ADDRESS(ROW(FTZ_load[#Headers])+tbl_ftz[[#This Row],[Index]],MATCH(tbl_ftz[[#Headers],[票息]],FTZ_load[#Headers],0),1,1,"FTZ_load"),TRUE)=0,"",INDIRECT(ADDRESS(ROW(FTZ_load[#Headers])+tbl_ftz[[#This Row],[Index]],MATCH(tbl_ftz[[#Headers],[票息]],FTZ_load[#Headers],0),1,1,"FTZ_load"),TRUE)),"")</f>
        <v/>
      </c>
      <c r="K121" s="23" t="str">
        <f ca="1">IFERROR(IF(INDIRECT(ADDRESS(ROW(FTZ_load[#Headers])+tbl_ftz[[#This Row],[Index]],MATCH(tbl_ftz[[#Headers],[IPG]],FTZ_load[#Headers],0),1,1,"FTZ_load"),TRUE)=0,"",INDIRECT(ADDRESS(ROW(FTZ_load[#Headers])+tbl_ftz[[#This Row],[Index]],MATCH(tbl_ftz[[#Headers],[IPG]],FTZ_load[#Headers],0),1,1,"FTZ_load"),TRUE)),"")</f>
        <v/>
      </c>
      <c r="L121" s="23" t="str">
        <f ca="1">IFERROR(IF(INDIRECT(ADDRESS(ROW(FTZ_load[#Headers])+tbl_ftz[[#This Row],[Index]],MATCH(tbl_ftz[[#Headers],[收窄基点]],FTZ_load[#Headers],0),1,1,"FTZ_load"),TRUE)=0,"",INDIRECT(ADDRESS(ROW(FTZ_load[#Headers])+tbl_ftz[[#This Row],[Index]],MATCH(tbl_ftz[[#Headers],[收窄基点]],FTZ_load[#Headers],0),1,1,"FTZ_load"),TRUE)),"")</f>
        <v/>
      </c>
      <c r="M121" s="22" t="str">
        <f ca="1">IFERROR(IF(INDIRECT(ADDRESS(ROW(FTZ_load[#Headers])+tbl_ftz[[#This Row],[Index]],MATCH(tbl_ftz[[#Headers],[结构]],FTZ_load[#Headers],0),1,1,"FTZ_load"),TRUE)=0,"",INDIRECT(ADDRESS(ROW(FTZ_load[#Headers])+tbl_ftz[[#This Row],[Index]],MATCH(tbl_ftz[[#Headers],[结构]],FTZ_load[#Headers],0),1,1,"FTZ_load"),TRUE)),"")</f>
        <v/>
      </c>
      <c r="N121" s="22" t="str">
        <f ca="1">IFERROR(IF(INDIRECT(ADDRESS(ROW(FTZ_load[#Headers])+tbl_ftz[[#This Row],[Index]],MATCH(tbl_ftz[[#Headers],[主题]],FTZ_load[#Headers],0),1,1,"FTZ_load"),TRUE)=0,"",INDIRECT(ADDRESS(ROW(FTZ_load[#Headers])+tbl_ftz[[#This Row],[Index]],MATCH(tbl_ftz[[#Headers],[主题]],FTZ_load[#Headers],0),1,1,"FTZ_load"),TRUE)),"")</f>
        <v/>
      </c>
      <c r="O121" s="22" t="str">
        <f ca="1">IFERROR(IF(INDIRECT(ADDRESS(ROW(FTZ_load[#Headers])+tbl_ftz[[#This Row],[Index]],MATCH(tbl_ftz[[#Headers],[行业]],FTZ_load[#Headers],0),1,1,"FTZ_load"),TRUE)=0,"",INDIRECT(ADDRESS(ROW(FTZ_load[#Headers])+tbl_ftz[[#This Row],[Index]],MATCH(tbl_ftz[[#Headers],[行业]],FTZ_load[#Headers],0),1,1,"FTZ_load"),TRUE)),"")</f>
        <v/>
      </c>
      <c r="P121" s="22" t="str">
        <f ca="1">IFERROR(IF(INDIRECT(ADDRESS(ROW(FTZ_load[#Headers])+tbl_ftz[[#This Row],[Index]],MATCH(tbl_ftz[[#Headers],[地区]],FTZ_load[#Headers],0),1,1,"FTZ_load"),TRUE)=0,"",INDIRECT(ADDRESS(ROW(FTZ_load[#Headers])+tbl_ftz[[#This Row],[Index]],MATCH(tbl_ftz[[#Headers],[地区]],FTZ_load[#Headers],0),1,1,"FTZ_load"),TRUE)),"")</f>
        <v/>
      </c>
      <c r="Q121" s="19" t="str">
        <f ca="1">IFERROR(IF(INDIRECT(ADDRESS(ROW(FTZ_load[#Headers])+tbl_ftz[[#This Row],[Index]],MATCH(tbl_ftz[[#Headers],[BOCOM_DEAL?]],FTZ_load[#Headers],0),1,1,"FTZ_load"),TRUE)=0,"",INDIRECT(ADDRESS(ROW(FTZ_load[#Headers])+tbl_ftz[[#This Row],[Index]],MATCH(tbl_ftz[[#Headers],[BOCOM_DEAL?]],FTZ_load[#Headers],0),1,1,"FTZ_load"),TRUE)),"")</f>
        <v/>
      </c>
    </row>
    <row r="122" spans="1:17" ht="17.45" customHeight="1" x14ac:dyDescent="0.25">
      <c r="A122" s="19">
        <f>ROW()-ROW(tbl_ftz[[#Headers],[Index]])</f>
        <v>121</v>
      </c>
      <c r="B122" s="20" t="str">
        <f ca="1">IFERROR(IF(INDIRECT(ADDRESS(ROW(FTZ_load[#Headers])+tbl_ftz[[#This Row],[Index]],MATCH(tbl_ftz[[#Headers],[定价日]],FTZ_load[#Headers],0),1,1,"FTZ_load"),TRUE)=0,"",INDIRECT(ADDRESS(ROW(FTZ_load[#Headers])+tbl_ftz[[#This Row],[Index]],MATCH(tbl_ftz[[#Headers],[定价日]],FTZ_load[#Headers],0),1,1,"FTZ_load"),TRUE)),"")</f>
        <v/>
      </c>
      <c r="C12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2" s="23" t="str">
        <f ca="1">IFERROR(IF(INDIRECT(ADDRESS(ROW(FTZ_load[#Headers])+tbl_ftz[[#This Row],[Index]],MATCH(tbl_ftz[[#Headers],[发行评级]],FTZ_load[#Headers],0),1,1,"FTZ_load"),TRUE)=0,"",INDIRECT(ADDRESS(ROW(FTZ_load[#Headers])+tbl_ftz[[#This Row],[Index]],MATCH(tbl_ftz[[#Headers],[发行评级]],FTZ_load[#Headers],0),1,1,"FTZ_load"),TRUE)),"")</f>
        <v/>
      </c>
      <c r="E122" s="23" t="str">
        <f ca="1">IFERROR(IF(INDIRECT(ADDRESS(ROW(FTZ_load[#Headers])+tbl_ftz[[#This Row],[Index]],MATCH(tbl_ftz[[#Headers],[主体评级]],FTZ_load[#Headers],0),1,1,"FTZ_load"),TRUE)=0,"",INDIRECT(ADDRESS(ROW(FTZ_load[#Headers])+tbl_ftz[[#This Row],[Index]],MATCH(tbl_ftz[[#Headers],[主体评级]],FTZ_load[#Headers],0),1,1,"FTZ_load"),TRUE)),"")</f>
        <v/>
      </c>
      <c r="F122" s="23" t="str">
        <f ca="1">IFERROR(IF(INDIRECT(ADDRESS(ROW(FTZ_load[#Headers])+tbl_ftz[[#This Row],[Index]],MATCH(tbl_ftz[[#Headers],[境内主体评级]],FTZ_load[#Headers],0),1,1,"FTZ_load"),TRUE)=0,"",INDIRECT(ADDRESS(ROW(FTZ_load[#Headers])+tbl_ftz[[#This Row],[Index]],MATCH(tbl_ftz[[#Headers],[境内主体评级]],FTZ_load[#Headers],0),1,1,"FTZ_load"),TRUE)),"")</f>
        <v/>
      </c>
      <c r="G122" s="23" t="str">
        <f ca="1">IFERROR(IF(INDIRECT(ADDRESS(ROW(FTZ_load[#Headers])+tbl_ftz[[#This Row],[Index]],MATCH(tbl_ftz[[#Headers],[货币]],FTZ_load[#Headers],0),1,1,"FTZ_load"),TRUE)=0,"",INDIRECT(ADDRESS(ROW(FTZ_load[#Headers])+tbl_ftz[[#This Row],[Index]],MATCH(tbl_ftz[[#Headers],[货币]],FTZ_load[#Headers],0),1,1,"FTZ_load"),TRUE)),"")</f>
        <v/>
      </c>
      <c r="H122" s="28" t="str">
        <f ca="1">IFERROR(IF(INDIRECT(ADDRESS(ROW(FTZ_load[#Headers])+tbl_ftz[[#This Row],[Index]],MATCH(tbl_ftz[[#Headers],[发行规模(亿)]],FTZ_load[#Headers],0),1,1,"FTZ_load"),TRUE)=0,"",INDIRECT(ADDRESS(ROW(FTZ_load[#Headers])+tbl_ftz[[#This Row],[Index]],MATCH(tbl_ftz[[#Headers],[发行规模(亿)]],FTZ_load[#Headers],0),1,1,"FTZ_load"),TRUE)),"")</f>
        <v/>
      </c>
      <c r="I122" s="23" t="str">
        <f ca="1">IFERROR(IF(INDIRECT(ADDRESS(ROW(FTZ_load[#Headers])+tbl_ftz[[#This Row],[Index]],MATCH(tbl_ftz[[#Headers],[年期]],FTZ_load[#Headers],0),1,1,"FTZ_load"),TRUE)=0,"",INDIRECT(ADDRESS(ROW(FTZ_load[#Headers])+tbl_ftz[[#This Row],[Index]],MATCH(tbl_ftz[[#Headers],[年期]],FTZ_load[#Headers],0),1,1,"FTZ_load"),TRUE)),"")</f>
        <v/>
      </c>
      <c r="J122" s="23" t="str">
        <f ca="1">IFERROR(IF(INDIRECT(ADDRESS(ROW(FTZ_load[#Headers])+tbl_ftz[[#This Row],[Index]],MATCH(tbl_ftz[[#Headers],[票息]],FTZ_load[#Headers],0),1,1,"FTZ_load"),TRUE)=0,"",INDIRECT(ADDRESS(ROW(FTZ_load[#Headers])+tbl_ftz[[#This Row],[Index]],MATCH(tbl_ftz[[#Headers],[票息]],FTZ_load[#Headers],0),1,1,"FTZ_load"),TRUE)),"")</f>
        <v/>
      </c>
      <c r="K122" s="23" t="str">
        <f ca="1">IFERROR(IF(INDIRECT(ADDRESS(ROW(FTZ_load[#Headers])+tbl_ftz[[#This Row],[Index]],MATCH(tbl_ftz[[#Headers],[IPG]],FTZ_load[#Headers],0),1,1,"FTZ_load"),TRUE)=0,"",INDIRECT(ADDRESS(ROW(FTZ_load[#Headers])+tbl_ftz[[#This Row],[Index]],MATCH(tbl_ftz[[#Headers],[IPG]],FTZ_load[#Headers],0),1,1,"FTZ_load"),TRUE)),"")</f>
        <v/>
      </c>
      <c r="L122" s="23" t="str">
        <f ca="1">IFERROR(IF(INDIRECT(ADDRESS(ROW(FTZ_load[#Headers])+tbl_ftz[[#This Row],[Index]],MATCH(tbl_ftz[[#Headers],[收窄基点]],FTZ_load[#Headers],0),1,1,"FTZ_load"),TRUE)=0,"",INDIRECT(ADDRESS(ROW(FTZ_load[#Headers])+tbl_ftz[[#This Row],[Index]],MATCH(tbl_ftz[[#Headers],[收窄基点]],FTZ_load[#Headers],0),1,1,"FTZ_load"),TRUE)),"")</f>
        <v/>
      </c>
      <c r="M122" s="22" t="str">
        <f ca="1">IFERROR(IF(INDIRECT(ADDRESS(ROW(FTZ_load[#Headers])+tbl_ftz[[#This Row],[Index]],MATCH(tbl_ftz[[#Headers],[结构]],FTZ_load[#Headers],0),1,1,"FTZ_load"),TRUE)=0,"",INDIRECT(ADDRESS(ROW(FTZ_load[#Headers])+tbl_ftz[[#This Row],[Index]],MATCH(tbl_ftz[[#Headers],[结构]],FTZ_load[#Headers],0),1,1,"FTZ_load"),TRUE)),"")</f>
        <v/>
      </c>
      <c r="N122" s="22" t="str">
        <f ca="1">IFERROR(IF(INDIRECT(ADDRESS(ROW(FTZ_load[#Headers])+tbl_ftz[[#This Row],[Index]],MATCH(tbl_ftz[[#Headers],[主题]],FTZ_load[#Headers],0),1,1,"FTZ_load"),TRUE)=0,"",INDIRECT(ADDRESS(ROW(FTZ_load[#Headers])+tbl_ftz[[#This Row],[Index]],MATCH(tbl_ftz[[#Headers],[主题]],FTZ_load[#Headers],0),1,1,"FTZ_load"),TRUE)),"")</f>
        <v/>
      </c>
      <c r="O122" s="22" t="str">
        <f ca="1">IFERROR(IF(INDIRECT(ADDRESS(ROW(FTZ_load[#Headers])+tbl_ftz[[#This Row],[Index]],MATCH(tbl_ftz[[#Headers],[行业]],FTZ_load[#Headers],0),1,1,"FTZ_load"),TRUE)=0,"",INDIRECT(ADDRESS(ROW(FTZ_load[#Headers])+tbl_ftz[[#This Row],[Index]],MATCH(tbl_ftz[[#Headers],[行业]],FTZ_load[#Headers],0),1,1,"FTZ_load"),TRUE)),"")</f>
        <v/>
      </c>
      <c r="P122" s="22" t="str">
        <f ca="1">IFERROR(IF(INDIRECT(ADDRESS(ROW(FTZ_load[#Headers])+tbl_ftz[[#This Row],[Index]],MATCH(tbl_ftz[[#Headers],[地区]],FTZ_load[#Headers],0),1,1,"FTZ_load"),TRUE)=0,"",INDIRECT(ADDRESS(ROW(FTZ_load[#Headers])+tbl_ftz[[#This Row],[Index]],MATCH(tbl_ftz[[#Headers],[地区]],FTZ_load[#Headers],0),1,1,"FTZ_load"),TRUE)),"")</f>
        <v/>
      </c>
      <c r="Q122" s="19" t="str">
        <f ca="1">IFERROR(IF(INDIRECT(ADDRESS(ROW(FTZ_load[#Headers])+tbl_ftz[[#This Row],[Index]],MATCH(tbl_ftz[[#Headers],[BOCOM_DEAL?]],FTZ_load[#Headers],0),1,1,"FTZ_load"),TRUE)=0,"",INDIRECT(ADDRESS(ROW(FTZ_load[#Headers])+tbl_ftz[[#This Row],[Index]],MATCH(tbl_ftz[[#Headers],[BOCOM_DEAL?]],FTZ_load[#Headers],0),1,1,"FTZ_load"),TRUE)),"")</f>
        <v/>
      </c>
    </row>
    <row r="123" spans="1:17" ht="17.45" customHeight="1" x14ac:dyDescent="0.25">
      <c r="A123" s="19">
        <f>ROW()-ROW(tbl_ftz[[#Headers],[Index]])</f>
        <v>122</v>
      </c>
      <c r="B123" s="20" t="str">
        <f ca="1">IFERROR(IF(INDIRECT(ADDRESS(ROW(FTZ_load[#Headers])+tbl_ftz[[#This Row],[Index]],MATCH(tbl_ftz[[#Headers],[定价日]],FTZ_load[#Headers],0),1,1,"FTZ_load"),TRUE)=0,"",INDIRECT(ADDRESS(ROW(FTZ_load[#Headers])+tbl_ftz[[#This Row],[Index]],MATCH(tbl_ftz[[#Headers],[定价日]],FTZ_load[#Headers],0),1,1,"FTZ_load"),TRUE)),"")</f>
        <v/>
      </c>
      <c r="C12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3" s="23" t="str">
        <f ca="1">IFERROR(IF(INDIRECT(ADDRESS(ROW(FTZ_load[#Headers])+tbl_ftz[[#This Row],[Index]],MATCH(tbl_ftz[[#Headers],[发行评级]],FTZ_load[#Headers],0),1,1,"FTZ_load"),TRUE)=0,"",INDIRECT(ADDRESS(ROW(FTZ_load[#Headers])+tbl_ftz[[#This Row],[Index]],MATCH(tbl_ftz[[#Headers],[发行评级]],FTZ_load[#Headers],0),1,1,"FTZ_load"),TRUE)),"")</f>
        <v/>
      </c>
      <c r="E123" s="23" t="str">
        <f ca="1">IFERROR(IF(INDIRECT(ADDRESS(ROW(FTZ_load[#Headers])+tbl_ftz[[#This Row],[Index]],MATCH(tbl_ftz[[#Headers],[主体评级]],FTZ_load[#Headers],0),1,1,"FTZ_load"),TRUE)=0,"",INDIRECT(ADDRESS(ROW(FTZ_load[#Headers])+tbl_ftz[[#This Row],[Index]],MATCH(tbl_ftz[[#Headers],[主体评级]],FTZ_load[#Headers],0),1,1,"FTZ_load"),TRUE)),"")</f>
        <v/>
      </c>
      <c r="F123" s="23" t="str">
        <f ca="1">IFERROR(IF(INDIRECT(ADDRESS(ROW(FTZ_load[#Headers])+tbl_ftz[[#This Row],[Index]],MATCH(tbl_ftz[[#Headers],[境内主体评级]],FTZ_load[#Headers],0),1,1,"FTZ_load"),TRUE)=0,"",INDIRECT(ADDRESS(ROW(FTZ_load[#Headers])+tbl_ftz[[#This Row],[Index]],MATCH(tbl_ftz[[#Headers],[境内主体评级]],FTZ_load[#Headers],0),1,1,"FTZ_load"),TRUE)),"")</f>
        <v/>
      </c>
      <c r="G123" s="23" t="str">
        <f ca="1">IFERROR(IF(INDIRECT(ADDRESS(ROW(FTZ_load[#Headers])+tbl_ftz[[#This Row],[Index]],MATCH(tbl_ftz[[#Headers],[货币]],FTZ_load[#Headers],0),1,1,"FTZ_load"),TRUE)=0,"",INDIRECT(ADDRESS(ROW(FTZ_load[#Headers])+tbl_ftz[[#This Row],[Index]],MATCH(tbl_ftz[[#Headers],[货币]],FTZ_load[#Headers],0),1,1,"FTZ_load"),TRUE)),"")</f>
        <v/>
      </c>
      <c r="H123" s="28" t="str">
        <f ca="1">IFERROR(IF(INDIRECT(ADDRESS(ROW(FTZ_load[#Headers])+tbl_ftz[[#This Row],[Index]],MATCH(tbl_ftz[[#Headers],[发行规模(亿)]],FTZ_load[#Headers],0),1,1,"FTZ_load"),TRUE)=0,"",INDIRECT(ADDRESS(ROW(FTZ_load[#Headers])+tbl_ftz[[#This Row],[Index]],MATCH(tbl_ftz[[#Headers],[发行规模(亿)]],FTZ_load[#Headers],0),1,1,"FTZ_load"),TRUE)),"")</f>
        <v/>
      </c>
      <c r="I123" s="23" t="str">
        <f ca="1">IFERROR(IF(INDIRECT(ADDRESS(ROW(FTZ_load[#Headers])+tbl_ftz[[#This Row],[Index]],MATCH(tbl_ftz[[#Headers],[年期]],FTZ_load[#Headers],0),1,1,"FTZ_load"),TRUE)=0,"",INDIRECT(ADDRESS(ROW(FTZ_load[#Headers])+tbl_ftz[[#This Row],[Index]],MATCH(tbl_ftz[[#Headers],[年期]],FTZ_load[#Headers],0),1,1,"FTZ_load"),TRUE)),"")</f>
        <v/>
      </c>
      <c r="J123" s="23" t="str">
        <f ca="1">IFERROR(IF(INDIRECT(ADDRESS(ROW(FTZ_load[#Headers])+tbl_ftz[[#This Row],[Index]],MATCH(tbl_ftz[[#Headers],[票息]],FTZ_load[#Headers],0),1,1,"FTZ_load"),TRUE)=0,"",INDIRECT(ADDRESS(ROW(FTZ_load[#Headers])+tbl_ftz[[#This Row],[Index]],MATCH(tbl_ftz[[#Headers],[票息]],FTZ_load[#Headers],0),1,1,"FTZ_load"),TRUE)),"")</f>
        <v/>
      </c>
      <c r="K123" s="23" t="str">
        <f ca="1">IFERROR(IF(INDIRECT(ADDRESS(ROW(FTZ_load[#Headers])+tbl_ftz[[#This Row],[Index]],MATCH(tbl_ftz[[#Headers],[IPG]],FTZ_load[#Headers],0),1,1,"FTZ_load"),TRUE)=0,"",INDIRECT(ADDRESS(ROW(FTZ_load[#Headers])+tbl_ftz[[#This Row],[Index]],MATCH(tbl_ftz[[#Headers],[IPG]],FTZ_load[#Headers],0),1,1,"FTZ_load"),TRUE)),"")</f>
        <v/>
      </c>
      <c r="L123" s="23" t="str">
        <f ca="1">IFERROR(IF(INDIRECT(ADDRESS(ROW(FTZ_load[#Headers])+tbl_ftz[[#This Row],[Index]],MATCH(tbl_ftz[[#Headers],[收窄基点]],FTZ_load[#Headers],0),1,1,"FTZ_load"),TRUE)=0,"",INDIRECT(ADDRESS(ROW(FTZ_load[#Headers])+tbl_ftz[[#This Row],[Index]],MATCH(tbl_ftz[[#Headers],[收窄基点]],FTZ_load[#Headers],0),1,1,"FTZ_load"),TRUE)),"")</f>
        <v/>
      </c>
      <c r="M123" s="22" t="str">
        <f ca="1">IFERROR(IF(INDIRECT(ADDRESS(ROW(FTZ_load[#Headers])+tbl_ftz[[#This Row],[Index]],MATCH(tbl_ftz[[#Headers],[结构]],FTZ_load[#Headers],0),1,1,"FTZ_load"),TRUE)=0,"",INDIRECT(ADDRESS(ROW(FTZ_load[#Headers])+tbl_ftz[[#This Row],[Index]],MATCH(tbl_ftz[[#Headers],[结构]],FTZ_load[#Headers],0),1,1,"FTZ_load"),TRUE)),"")</f>
        <v/>
      </c>
      <c r="N123" s="22" t="str">
        <f ca="1">IFERROR(IF(INDIRECT(ADDRESS(ROW(FTZ_load[#Headers])+tbl_ftz[[#This Row],[Index]],MATCH(tbl_ftz[[#Headers],[主题]],FTZ_load[#Headers],0),1,1,"FTZ_load"),TRUE)=0,"",INDIRECT(ADDRESS(ROW(FTZ_load[#Headers])+tbl_ftz[[#This Row],[Index]],MATCH(tbl_ftz[[#Headers],[主题]],FTZ_load[#Headers],0),1,1,"FTZ_load"),TRUE)),"")</f>
        <v/>
      </c>
      <c r="O123" s="22" t="str">
        <f ca="1">IFERROR(IF(INDIRECT(ADDRESS(ROW(FTZ_load[#Headers])+tbl_ftz[[#This Row],[Index]],MATCH(tbl_ftz[[#Headers],[行业]],FTZ_load[#Headers],0),1,1,"FTZ_load"),TRUE)=0,"",INDIRECT(ADDRESS(ROW(FTZ_load[#Headers])+tbl_ftz[[#This Row],[Index]],MATCH(tbl_ftz[[#Headers],[行业]],FTZ_load[#Headers],0),1,1,"FTZ_load"),TRUE)),"")</f>
        <v/>
      </c>
      <c r="P123" s="22" t="str">
        <f ca="1">IFERROR(IF(INDIRECT(ADDRESS(ROW(FTZ_load[#Headers])+tbl_ftz[[#This Row],[Index]],MATCH(tbl_ftz[[#Headers],[地区]],FTZ_load[#Headers],0),1,1,"FTZ_load"),TRUE)=0,"",INDIRECT(ADDRESS(ROW(FTZ_load[#Headers])+tbl_ftz[[#This Row],[Index]],MATCH(tbl_ftz[[#Headers],[地区]],FTZ_load[#Headers],0),1,1,"FTZ_load"),TRUE)),"")</f>
        <v/>
      </c>
      <c r="Q123" s="19" t="str">
        <f ca="1">IFERROR(IF(INDIRECT(ADDRESS(ROW(FTZ_load[#Headers])+tbl_ftz[[#This Row],[Index]],MATCH(tbl_ftz[[#Headers],[BOCOM_DEAL?]],FTZ_load[#Headers],0),1,1,"FTZ_load"),TRUE)=0,"",INDIRECT(ADDRESS(ROW(FTZ_load[#Headers])+tbl_ftz[[#This Row],[Index]],MATCH(tbl_ftz[[#Headers],[BOCOM_DEAL?]],FTZ_load[#Headers],0),1,1,"FTZ_load"),TRUE)),"")</f>
        <v/>
      </c>
    </row>
    <row r="124" spans="1:17" ht="17.45" customHeight="1" x14ac:dyDescent="0.25">
      <c r="A124" s="19">
        <f>ROW()-ROW(tbl_ftz[[#Headers],[Index]])</f>
        <v>123</v>
      </c>
      <c r="B124" s="20" t="str">
        <f ca="1">IFERROR(IF(INDIRECT(ADDRESS(ROW(FTZ_load[#Headers])+tbl_ftz[[#This Row],[Index]],MATCH(tbl_ftz[[#Headers],[定价日]],FTZ_load[#Headers],0),1,1,"FTZ_load"),TRUE)=0,"",INDIRECT(ADDRESS(ROW(FTZ_load[#Headers])+tbl_ftz[[#This Row],[Index]],MATCH(tbl_ftz[[#Headers],[定价日]],FTZ_load[#Headers],0),1,1,"FTZ_load"),TRUE)),"")</f>
        <v/>
      </c>
      <c r="C12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4" s="23" t="str">
        <f ca="1">IFERROR(IF(INDIRECT(ADDRESS(ROW(FTZ_load[#Headers])+tbl_ftz[[#This Row],[Index]],MATCH(tbl_ftz[[#Headers],[发行评级]],FTZ_load[#Headers],0),1,1,"FTZ_load"),TRUE)=0,"",INDIRECT(ADDRESS(ROW(FTZ_load[#Headers])+tbl_ftz[[#This Row],[Index]],MATCH(tbl_ftz[[#Headers],[发行评级]],FTZ_load[#Headers],0),1,1,"FTZ_load"),TRUE)),"")</f>
        <v/>
      </c>
      <c r="E124" s="23" t="str">
        <f ca="1">IFERROR(IF(INDIRECT(ADDRESS(ROW(FTZ_load[#Headers])+tbl_ftz[[#This Row],[Index]],MATCH(tbl_ftz[[#Headers],[主体评级]],FTZ_load[#Headers],0),1,1,"FTZ_load"),TRUE)=0,"",INDIRECT(ADDRESS(ROW(FTZ_load[#Headers])+tbl_ftz[[#This Row],[Index]],MATCH(tbl_ftz[[#Headers],[主体评级]],FTZ_load[#Headers],0),1,1,"FTZ_load"),TRUE)),"")</f>
        <v/>
      </c>
      <c r="F124" s="23" t="str">
        <f ca="1">IFERROR(IF(INDIRECT(ADDRESS(ROW(FTZ_load[#Headers])+tbl_ftz[[#This Row],[Index]],MATCH(tbl_ftz[[#Headers],[境内主体评级]],FTZ_load[#Headers],0),1,1,"FTZ_load"),TRUE)=0,"",INDIRECT(ADDRESS(ROW(FTZ_load[#Headers])+tbl_ftz[[#This Row],[Index]],MATCH(tbl_ftz[[#Headers],[境内主体评级]],FTZ_load[#Headers],0),1,1,"FTZ_load"),TRUE)),"")</f>
        <v/>
      </c>
      <c r="G124" s="23" t="str">
        <f ca="1">IFERROR(IF(INDIRECT(ADDRESS(ROW(FTZ_load[#Headers])+tbl_ftz[[#This Row],[Index]],MATCH(tbl_ftz[[#Headers],[货币]],FTZ_load[#Headers],0),1,1,"FTZ_load"),TRUE)=0,"",INDIRECT(ADDRESS(ROW(FTZ_load[#Headers])+tbl_ftz[[#This Row],[Index]],MATCH(tbl_ftz[[#Headers],[货币]],FTZ_load[#Headers],0),1,1,"FTZ_load"),TRUE)),"")</f>
        <v/>
      </c>
      <c r="H124" s="28" t="str">
        <f ca="1">IFERROR(IF(INDIRECT(ADDRESS(ROW(FTZ_load[#Headers])+tbl_ftz[[#This Row],[Index]],MATCH(tbl_ftz[[#Headers],[发行规模(亿)]],FTZ_load[#Headers],0),1,1,"FTZ_load"),TRUE)=0,"",INDIRECT(ADDRESS(ROW(FTZ_load[#Headers])+tbl_ftz[[#This Row],[Index]],MATCH(tbl_ftz[[#Headers],[发行规模(亿)]],FTZ_load[#Headers],0),1,1,"FTZ_load"),TRUE)),"")</f>
        <v/>
      </c>
      <c r="I124" s="23" t="str">
        <f ca="1">IFERROR(IF(INDIRECT(ADDRESS(ROW(FTZ_load[#Headers])+tbl_ftz[[#This Row],[Index]],MATCH(tbl_ftz[[#Headers],[年期]],FTZ_load[#Headers],0),1,1,"FTZ_load"),TRUE)=0,"",INDIRECT(ADDRESS(ROW(FTZ_load[#Headers])+tbl_ftz[[#This Row],[Index]],MATCH(tbl_ftz[[#Headers],[年期]],FTZ_load[#Headers],0),1,1,"FTZ_load"),TRUE)),"")</f>
        <v/>
      </c>
      <c r="J124" s="23" t="str">
        <f ca="1">IFERROR(IF(INDIRECT(ADDRESS(ROW(FTZ_load[#Headers])+tbl_ftz[[#This Row],[Index]],MATCH(tbl_ftz[[#Headers],[票息]],FTZ_load[#Headers],0),1,1,"FTZ_load"),TRUE)=0,"",INDIRECT(ADDRESS(ROW(FTZ_load[#Headers])+tbl_ftz[[#This Row],[Index]],MATCH(tbl_ftz[[#Headers],[票息]],FTZ_load[#Headers],0),1,1,"FTZ_load"),TRUE)),"")</f>
        <v/>
      </c>
      <c r="K124" s="23" t="str">
        <f ca="1">IFERROR(IF(INDIRECT(ADDRESS(ROW(FTZ_load[#Headers])+tbl_ftz[[#This Row],[Index]],MATCH(tbl_ftz[[#Headers],[IPG]],FTZ_load[#Headers],0),1,1,"FTZ_load"),TRUE)=0,"",INDIRECT(ADDRESS(ROW(FTZ_load[#Headers])+tbl_ftz[[#This Row],[Index]],MATCH(tbl_ftz[[#Headers],[IPG]],FTZ_load[#Headers],0),1,1,"FTZ_load"),TRUE)),"")</f>
        <v/>
      </c>
      <c r="L124" s="23" t="str">
        <f ca="1">IFERROR(IF(INDIRECT(ADDRESS(ROW(FTZ_load[#Headers])+tbl_ftz[[#This Row],[Index]],MATCH(tbl_ftz[[#Headers],[收窄基点]],FTZ_load[#Headers],0),1,1,"FTZ_load"),TRUE)=0,"",INDIRECT(ADDRESS(ROW(FTZ_load[#Headers])+tbl_ftz[[#This Row],[Index]],MATCH(tbl_ftz[[#Headers],[收窄基点]],FTZ_load[#Headers],0),1,1,"FTZ_load"),TRUE)),"")</f>
        <v/>
      </c>
      <c r="M124" s="22" t="str">
        <f ca="1">IFERROR(IF(INDIRECT(ADDRESS(ROW(FTZ_load[#Headers])+tbl_ftz[[#This Row],[Index]],MATCH(tbl_ftz[[#Headers],[结构]],FTZ_load[#Headers],0),1,1,"FTZ_load"),TRUE)=0,"",INDIRECT(ADDRESS(ROW(FTZ_load[#Headers])+tbl_ftz[[#This Row],[Index]],MATCH(tbl_ftz[[#Headers],[结构]],FTZ_load[#Headers],0),1,1,"FTZ_load"),TRUE)),"")</f>
        <v/>
      </c>
      <c r="N124" s="22" t="str">
        <f ca="1">IFERROR(IF(INDIRECT(ADDRESS(ROW(FTZ_load[#Headers])+tbl_ftz[[#This Row],[Index]],MATCH(tbl_ftz[[#Headers],[主题]],FTZ_load[#Headers],0),1,1,"FTZ_load"),TRUE)=0,"",INDIRECT(ADDRESS(ROW(FTZ_load[#Headers])+tbl_ftz[[#This Row],[Index]],MATCH(tbl_ftz[[#Headers],[主题]],FTZ_load[#Headers],0),1,1,"FTZ_load"),TRUE)),"")</f>
        <v/>
      </c>
      <c r="O124" s="22" t="str">
        <f ca="1">IFERROR(IF(INDIRECT(ADDRESS(ROW(FTZ_load[#Headers])+tbl_ftz[[#This Row],[Index]],MATCH(tbl_ftz[[#Headers],[行业]],FTZ_load[#Headers],0),1,1,"FTZ_load"),TRUE)=0,"",INDIRECT(ADDRESS(ROW(FTZ_load[#Headers])+tbl_ftz[[#This Row],[Index]],MATCH(tbl_ftz[[#Headers],[行业]],FTZ_load[#Headers],0),1,1,"FTZ_load"),TRUE)),"")</f>
        <v/>
      </c>
      <c r="P124" s="22" t="str">
        <f ca="1">IFERROR(IF(INDIRECT(ADDRESS(ROW(FTZ_load[#Headers])+tbl_ftz[[#This Row],[Index]],MATCH(tbl_ftz[[#Headers],[地区]],FTZ_load[#Headers],0),1,1,"FTZ_load"),TRUE)=0,"",INDIRECT(ADDRESS(ROW(FTZ_load[#Headers])+tbl_ftz[[#This Row],[Index]],MATCH(tbl_ftz[[#Headers],[地区]],FTZ_load[#Headers],0),1,1,"FTZ_load"),TRUE)),"")</f>
        <v/>
      </c>
      <c r="Q124" s="19" t="str">
        <f ca="1">IFERROR(IF(INDIRECT(ADDRESS(ROW(FTZ_load[#Headers])+tbl_ftz[[#This Row],[Index]],MATCH(tbl_ftz[[#Headers],[BOCOM_DEAL?]],FTZ_load[#Headers],0),1,1,"FTZ_load"),TRUE)=0,"",INDIRECT(ADDRESS(ROW(FTZ_load[#Headers])+tbl_ftz[[#This Row],[Index]],MATCH(tbl_ftz[[#Headers],[BOCOM_DEAL?]],FTZ_load[#Headers],0),1,1,"FTZ_load"),TRUE)),"")</f>
        <v/>
      </c>
    </row>
    <row r="125" spans="1:17" ht="17.45" customHeight="1" x14ac:dyDescent="0.25">
      <c r="A125" s="19">
        <f>ROW()-ROW(tbl_ftz[[#Headers],[Index]])</f>
        <v>124</v>
      </c>
      <c r="B125" s="20" t="str">
        <f ca="1">IFERROR(IF(INDIRECT(ADDRESS(ROW(FTZ_load[#Headers])+tbl_ftz[[#This Row],[Index]],MATCH(tbl_ftz[[#Headers],[定价日]],FTZ_load[#Headers],0),1,1,"FTZ_load"),TRUE)=0,"",INDIRECT(ADDRESS(ROW(FTZ_load[#Headers])+tbl_ftz[[#This Row],[Index]],MATCH(tbl_ftz[[#Headers],[定价日]],FTZ_load[#Headers],0),1,1,"FTZ_load"),TRUE)),"")</f>
        <v/>
      </c>
      <c r="C12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5" s="23" t="str">
        <f ca="1">IFERROR(IF(INDIRECT(ADDRESS(ROW(FTZ_load[#Headers])+tbl_ftz[[#This Row],[Index]],MATCH(tbl_ftz[[#Headers],[发行评级]],FTZ_load[#Headers],0),1,1,"FTZ_load"),TRUE)=0,"",INDIRECT(ADDRESS(ROW(FTZ_load[#Headers])+tbl_ftz[[#This Row],[Index]],MATCH(tbl_ftz[[#Headers],[发行评级]],FTZ_load[#Headers],0),1,1,"FTZ_load"),TRUE)),"")</f>
        <v/>
      </c>
      <c r="E125" s="23" t="str">
        <f ca="1">IFERROR(IF(INDIRECT(ADDRESS(ROW(FTZ_load[#Headers])+tbl_ftz[[#This Row],[Index]],MATCH(tbl_ftz[[#Headers],[主体评级]],FTZ_load[#Headers],0),1,1,"FTZ_load"),TRUE)=0,"",INDIRECT(ADDRESS(ROW(FTZ_load[#Headers])+tbl_ftz[[#This Row],[Index]],MATCH(tbl_ftz[[#Headers],[主体评级]],FTZ_load[#Headers],0),1,1,"FTZ_load"),TRUE)),"")</f>
        <v/>
      </c>
      <c r="F125" s="23" t="str">
        <f ca="1">IFERROR(IF(INDIRECT(ADDRESS(ROW(FTZ_load[#Headers])+tbl_ftz[[#This Row],[Index]],MATCH(tbl_ftz[[#Headers],[境内主体评级]],FTZ_load[#Headers],0),1,1,"FTZ_load"),TRUE)=0,"",INDIRECT(ADDRESS(ROW(FTZ_load[#Headers])+tbl_ftz[[#This Row],[Index]],MATCH(tbl_ftz[[#Headers],[境内主体评级]],FTZ_load[#Headers],0),1,1,"FTZ_load"),TRUE)),"")</f>
        <v/>
      </c>
      <c r="G125" s="23" t="str">
        <f ca="1">IFERROR(IF(INDIRECT(ADDRESS(ROW(FTZ_load[#Headers])+tbl_ftz[[#This Row],[Index]],MATCH(tbl_ftz[[#Headers],[货币]],FTZ_load[#Headers],0),1,1,"FTZ_load"),TRUE)=0,"",INDIRECT(ADDRESS(ROW(FTZ_load[#Headers])+tbl_ftz[[#This Row],[Index]],MATCH(tbl_ftz[[#Headers],[货币]],FTZ_load[#Headers],0),1,1,"FTZ_load"),TRUE)),"")</f>
        <v/>
      </c>
      <c r="H125" s="28" t="str">
        <f ca="1">IFERROR(IF(INDIRECT(ADDRESS(ROW(FTZ_load[#Headers])+tbl_ftz[[#This Row],[Index]],MATCH(tbl_ftz[[#Headers],[发行规模(亿)]],FTZ_load[#Headers],0),1,1,"FTZ_load"),TRUE)=0,"",INDIRECT(ADDRESS(ROW(FTZ_load[#Headers])+tbl_ftz[[#This Row],[Index]],MATCH(tbl_ftz[[#Headers],[发行规模(亿)]],FTZ_load[#Headers],0),1,1,"FTZ_load"),TRUE)),"")</f>
        <v/>
      </c>
      <c r="I125" s="23" t="str">
        <f ca="1">IFERROR(IF(INDIRECT(ADDRESS(ROW(FTZ_load[#Headers])+tbl_ftz[[#This Row],[Index]],MATCH(tbl_ftz[[#Headers],[年期]],FTZ_load[#Headers],0),1,1,"FTZ_load"),TRUE)=0,"",INDIRECT(ADDRESS(ROW(FTZ_load[#Headers])+tbl_ftz[[#This Row],[Index]],MATCH(tbl_ftz[[#Headers],[年期]],FTZ_load[#Headers],0),1,1,"FTZ_load"),TRUE)),"")</f>
        <v/>
      </c>
      <c r="J125" s="23" t="str">
        <f ca="1">IFERROR(IF(INDIRECT(ADDRESS(ROW(FTZ_load[#Headers])+tbl_ftz[[#This Row],[Index]],MATCH(tbl_ftz[[#Headers],[票息]],FTZ_load[#Headers],0),1,1,"FTZ_load"),TRUE)=0,"",INDIRECT(ADDRESS(ROW(FTZ_load[#Headers])+tbl_ftz[[#This Row],[Index]],MATCH(tbl_ftz[[#Headers],[票息]],FTZ_load[#Headers],0),1,1,"FTZ_load"),TRUE)),"")</f>
        <v/>
      </c>
      <c r="K125" s="23" t="str">
        <f ca="1">IFERROR(IF(INDIRECT(ADDRESS(ROW(FTZ_load[#Headers])+tbl_ftz[[#This Row],[Index]],MATCH(tbl_ftz[[#Headers],[IPG]],FTZ_load[#Headers],0),1,1,"FTZ_load"),TRUE)=0,"",INDIRECT(ADDRESS(ROW(FTZ_load[#Headers])+tbl_ftz[[#This Row],[Index]],MATCH(tbl_ftz[[#Headers],[IPG]],FTZ_load[#Headers],0),1,1,"FTZ_load"),TRUE)),"")</f>
        <v/>
      </c>
      <c r="L125" s="23" t="str">
        <f ca="1">IFERROR(IF(INDIRECT(ADDRESS(ROW(FTZ_load[#Headers])+tbl_ftz[[#This Row],[Index]],MATCH(tbl_ftz[[#Headers],[收窄基点]],FTZ_load[#Headers],0),1,1,"FTZ_load"),TRUE)=0,"",INDIRECT(ADDRESS(ROW(FTZ_load[#Headers])+tbl_ftz[[#This Row],[Index]],MATCH(tbl_ftz[[#Headers],[收窄基点]],FTZ_load[#Headers],0),1,1,"FTZ_load"),TRUE)),"")</f>
        <v/>
      </c>
      <c r="M125" s="22" t="str">
        <f ca="1">IFERROR(IF(INDIRECT(ADDRESS(ROW(FTZ_load[#Headers])+tbl_ftz[[#This Row],[Index]],MATCH(tbl_ftz[[#Headers],[结构]],FTZ_load[#Headers],0),1,1,"FTZ_load"),TRUE)=0,"",INDIRECT(ADDRESS(ROW(FTZ_load[#Headers])+tbl_ftz[[#This Row],[Index]],MATCH(tbl_ftz[[#Headers],[结构]],FTZ_load[#Headers],0),1,1,"FTZ_load"),TRUE)),"")</f>
        <v/>
      </c>
      <c r="N125" s="22" t="str">
        <f ca="1">IFERROR(IF(INDIRECT(ADDRESS(ROW(FTZ_load[#Headers])+tbl_ftz[[#This Row],[Index]],MATCH(tbl_ftz[[#Headers],[主题]],FTZ_load[#Headers],0),1,1,"FTZ_load"),TRUE)=0,"",INDIRECT(ADDRESS(ROW(FTZ_load[#Headers])+tbl_ftz[[#This Row],[Index]],MATCH(tbl_ftz[[#Headers],[主题]],FTZ_load[#Headers],0),1,1,"FTZ_load"),TRUE)),"")</f>
        <v/>
      </c>
      <c r="O125" s="22" t="str">
        <f ca="1">IFERROR(IF(INDIRECT(ADDRESS(ROW(FTZ_load[#Headers])+tbl_ftz[[#This Row],[Index]],MATCH(tbl_ftz[[#Headers],[行业]],FTZ_load[#Headers],0),1,1,"FTZ_load"),TRUE)=0,"",INDIRECT(ADDRESS(ROW(FTZ_load[#Headers])+tbl_ftz[[#This Row],[Index]],MATCH(tbl_ftz[[#Headers],[行业]],FTZ_load[#Headers],0),1,1,"FTZ_load"),TRUE)),"")</f>
        <v/>
      </c>
      <c r="P125" s="22" t="str">
        <f ca="1">IFERROR(IF(INDIRECT(ADDRESS(ROW(FTZ_load[#Headers])+tbl_ftz[[#This Row],[Index]],MATCH(tbl_ftz[[#Headers],[地区]],FTZ_load[#Headers],0),1,1,"FTZ_load"),TRUE)=0,"",INDIRECT(ADDRESS(ROW(FTZ_load[#Headers])+tbl_ftz[[#This Row],[Index]],MATCH(tbl_ftz[[#Headers],[地区]],FTZ_load[#Headers],0),1,1,"FTZ_load"),TRUE)),"")</f>
        <v/>
      </c>
      <c r="Q125" s="19" t="str">
        <f ca="1">IFERROR(IF(INDIRECT(ADDRESS(ROW(FTZ_load[#Headers])+tbl_ftz[[#This Row],[Index]],MATCH(tbl_ftz[[#Headers],[BOCOM_DEAL?]],FTZ_load[#Headers],0),1,1,"FTZ_load"),TRUE)=0,"",INDIRECT(ADDRESS(ROW(FTZ_load[#Headers])+tbl_ftz[[#This Row],[Index]],MATCH(tbl_ftz[[#Headers],[BOCOM_DEAL?]],FTZ_load[#Headers],0),1,1,"FTZ_load"),TRUE)),"")</f>
        <v/>
      </c>
    </row>
    <row r="126" spans="1:17" ht="17.45" customHeight="1" x14ac:dyDescent="0.25">
      <c r="A126" s="19">
        <f>ROW()-ROW(tbl_ftz[[#Headers],[Index]])</f>
        <v>125</v>
      </c>
      <c r="B126" s="20" t="str">
        <f ca="1">IFERROR(IF(INDIRECT(ADDRESS(ROW(FTZ_load[#Headers])+tbl_ftz[[#This Row],[Index]],MATCH(tbl_ftz[[#Headers],[定价日]],FTZ_load[#Headers],0),1,1,"FTZ_load"),TRUE)=0,"",INDIRECT(ADDRESS(ROW(FTZ_load[#Headers])+tbl_ftz[[#This Row],[Index]],MATCH(tbl_ftz[[#Headers],[定价日]],FTZ_load[#Headers],0),1,1,"FTZ_load"),TRUE)),"")</f>
        <v/>
      </c>
      <c r="C12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6" s="23" t="str">
        <f ca="1">IFERROR(IF(INDIRECT(ADDRESS(ROW(FTZ_load[#Headers])+tbl_ftz[[#This Row],[Index]],MATCH(tbl_ftz[[#Headers],[发行评级]],FTZ_load[#Headers],0),1,1,"FTZ_load"),TRUE)=0,"",INDIRECT(ADDRESS(ROW(FTZ_load[#Headers])+tbl_ftz[[#This Row],[Index]],MATCH(tbl_ftz[[#Headers],[发行评级]],FTZ_load[#Headers],0),1,1,"FTZ_load"),TRUE)),"")</f>
        <v/>
      </c>
      <c r="E126" s="23" t="str">
        <f ca="1">IFERROR(IF(INDIRECT(ADDRESS(ROW(FTZ_load[#Headers])+tbl_ftz[[#This Row],[Index]],MATCH(tbl_ftz[[#Headers],[主体评级]],FTZ_load[#Headers],0),1,1,"FTZ_load"),TRUE)=0,"",INDIRECT(ADDRESS(ROW(FTZ_load[#Headers])+tbl_ftz[[#This Row],[Index]],MATCH(tbl_ftz[[#Headers],[主体评级]],FTZ_load[#Headers],0),1,1,"FTZ_load"),TRUE)),"")</f>
        <v/>
      </c>
      <c r="F126" s="23" t="str">
        <f ca="1">IFERROR(IF(INDIRECT(ADDRESS(ROW(FTZ_load[#Headers])+tbl_ftz[[#This Row],[Index]],MATCH(tbl_ftz[[#Headers],[境内主体评级]],FTZ_load[#Headers],0),1,1,"FTZ_load"),TRUE)=0,"",INDIRECT(ADDRESS(ROW(FTZ_load[#Headers])+tbl_ftz[[#This Row],[Index]],MATCH(tbl_ftz[[#Headers],[境内主体评级]],FTZ_load[#Headers],0),1,1,"FTZ_load"),TRUE)),"")</f>
        <v/>
      </c>
      <c r="G126" s="23" t="str">
        <f ca="1">IFERROR(IF(INDIRECT(ADDRESS(ROW(FTZ_load[#Headers])+tbl_ftz[[#This Row],[Index]],MATCH(tbl_ftz[[#Headers],[货币]],FTZ_load[#Headers],0),1,1,"FTZ_load"),TRUE)=0,"",INDIRECT(ADDRESS(ROW(FTZ_load[#Headers])+tbl_ftz[[#This Row],[Index]],MATCH(tbl_ftz[[#Headers],[货币]],FTZ_load[#Headers],0),1,1,"FTZ_load"),TRUE)),"")</f>
        <v/>
      </c>
      <c r="H126" s="28" t="str">
        <f ca="1">IFERROR(IF(INDIRECT(ADDRESS(ROW(FTZ_load[#Headers])+tbl_ftz[[#This Row],[Index]],MATCH(tbl_ftz[[#Headers],[发行规模(亿)]],FTZ_load[#Headers],0),1,1,"FTZ_load"),TRUE)=0,"",INDIRECT(ADDRESS(ROW(FTZ_load[#Headers])+tbl_ftz[[#This Row],[Index]],MATCH(tbl_ftz[[#Headers],[发行规模(亿)]],FTZ_load[#Headers],0),1,1,"FTZ_load"),TRUE)),"")</f>
        <v/>
      </c>
      <c r="I126" s="23" t="str">
        <f ca="1">IFERROR(IF(INDIRECT(ADDRESS(ROW(FTZ_load[#Headers])+tbl_ftz[[#This Row],[Index]],MATCH(tbl_ftz[[#Headers],[年期]],FTZ_load[#Headers],0),1,1,"FTZ_load"),TRUE)=0,"",INDIRECT(ADDRESS(ROW(FTZ_load[#Headers])+tbl_ftz[[#This Row],[Index]],MATCH(tbl_ftz[[#Headers],[年期]],FTZ_load[#Headers],0),1,1,"FTZ_load"),TRUE)),"")</f>
        <v/>
      </c>
      <c r="J126" s="23" t="str">
        <f ca="1">IFERROR(IF(INDIRECT(ADDRESS(ROW(FTZ_load[#Headers])+tbl_ftz[[#This Row],[Index]],MATCH(tbl_ftz[[#Headers],[票息]],FTZ_load[#Headers],0),1,1,"FTZ_load"),TRUE)=0,"",INDIRECT(ADDRESS(ROW(FTZ_load[#Headers])+tbl_ftz[[#This Row],[Index]],MATCH(tbl_ftz[[#Headers],[票息]],FTZ_load[#Headers],0),1,1,"FTZ_load"),TRUE)),"")</f>
        <v/>
      </c>
      <c r="K126" s="23" t="str">
        <f ca="1">IFERROR(IF(INDIRECT(ADDRESS(ROW(FTZ_load[#Headers])+tbl_ftz[[#This Row],[Index]],MATCH(tbl_ftz[[#Headers],[IPG]],FTZ_load[#Headers],0),1,1,"FTZ_load"),TRUE)=0,"",INDIRECT(ADDRESS(ROW(FTZ_load[#Headers])+tbl_ftz[[#This Row],[Index]],MATCH(tbl_ftz[[#Headers],[IPG]],FTZ_load[#Headers],0),1,1,"FTZ_load"),TRUE)),"")</f>
        <v/>
      </c>
      <c r="L126" s="23" t="str">
        <f ca="1">IFERROR(IF(INDIRECT(ADDRESS(ROW(FTZ_load[#Headers])+tbl_ftz[[#This Row],[Index]],MATCH(tbl_ftz[[#Headers],[收窄基点]],FTZ_load[#Headers],0),1,1,"FTZ_load"),TRUE)=0,"",INDIRECT(ADDRESS(ROW(FTZ_load[#Headers])+tbl_ftz[[#This Row],[Index]],MATCH(tbl_ftz[[#Headers],[收窄基点]],FTZ_load[#Headers],0),1,1,"FTZ_load"),TRUE)),"")</f>
        <v/>
      </c>
      <c r="M126" s="22" t="str">
        <f ca="1">IFERROR(IF(INDIRECT(ADDRESS(ROW(FTZ_load[#Headers])+tbl_ftz[[#This Row],[Index]],MATCH(tbl_ftz[[#Headers],[结构]],FTZ_load[#Headers],0),1,1,"FTZ_load"),TRUE)=0,"",INDIRECT(ADDRESS(ROW(FTZ_load[#Headers])+tbl_ftz[[#This Row],[Index]],MATCH(tbl_ftz[[#Headers],[结构]],FTZ_load[#Headers],0),1,1,"FTZ_load"),TRUE)),"")</f>
        <v/>
      </c>
      <c r="N126" s="22" t="str">
        <f ca="1">IFERROR(IF(INDIRECT(ADDRESS(ROW(FTZ_load[#Headers])+tbl_ftz[[#This Row],[Index]],MATCH(tbl_ftz[[#Headers],[主题]],FTZ_load[#Headers],0),1,1,"FTZ_load"),TRUE)=0,"",INDIRECT(ADDRESS(ROW(FTZ_load[#Headers])+tbl_ftz[[#This Row],[Index]],MATCH(tbl_ftz[[#Headers],[主题]],FTZ_load[#Headers],0),1,1,"FTZ_load"),TRUE)),"")</f>
        <v/>
      </c>
      <c r="O126" s="22" t="str">
        <f ca="1">IFERROR(IF(INDIRECT(ADDRESS(ROW(FTZ_load[#Headers])+tbl_ftz[[#This Row],[Index]],MATCH(tbl_ftz[[#Headers],[行业]],FTZ_load[#Headers],0),1,1,"FTZ_load"),TRUE)=0,"",INDIRECT(ADDRESS(ROW(FTZ_load[#Headers])+tbl_ftz[[#This Row],[Index]],MATCH(tbl_ftz[[#Headers],[行业]],FTZ_load[#Headers],0),1,1,"FTZ_load"),TRUE)),"")</f>
        <v/>
      </c>
      <c r="P126" s="22" t="str">
        <f ca="1">IFERROR(IF(INDIRECT(ADDRESS(ROW(FTZ_load[#Headers])+tbl_ftz[[#This Row],[Index]],MATCH(tbl_ftz[[#Headers],[地区]],FTZ_load[#Headers],0),1,1,"FTZ_load"),TRUE)=0,"",INDIRECT(ADDRESS(ROW(FTZ_load[#Headers])+tbl_ftz[[#This Row],[Index]],MATCH(tbl_ftz[[#Headers],[地区]],FTZ_load[#Headers],0),1,1,"FTZ_load"),TRUE)),"")</f>
        <v/>
      </c>
      <c r="Q126" s="19" t="str">
        <f ca="1">IFERROR(IF(INDIRECT(ADDRESS(ROW(FTZ_load[#Headers])+tbl_ftz[[#This Row],[Index]],MATCH(tbl_ftz[[#Headers],[BOCOM_DEAL?]],FTZ_load[#Headers],0),1,1,"FTZ_load"),TRUE)=0,"",INDIRECT(ADDRESS(ROW(FTZ_load[#Headers])+tbl_ftz[[#This Row],[Index]],MATCH(tbl_ftz[[#Headers],[BOCOM_DEAL?]],FTZ_load[#Headers],0),1,1,"FTZ_load"),TRUE)),"")</f>
        <v/>
      </c>
    </row>
    <row r="127" spans="1:17" ht="17.45" customHeight="1" x14ac:dyDescent="0.25">
      <c r="A127" s="19">
        <f>ROW()-ROW(tbl_ftz[[#Headers],[Index]])</f>
        <v>126</v>
      </c>
      <c r="B127" s="20" t="str">
        <f ca="1">IFERROR(IF(INDIRECT(ADDRESS(ROW(FTZ_load[#Headers])+tbl_ftz[[#This Row],[Index]],MATCH(tbl_ftz[[#Headers],[定价日]],FTZ_load[#Headers],0),1,1,"FTZ_load"),TRUE)=0,"",INDIRECT(ADDRESS(ROW(FTZ_load[#Headers])+tbl_ftz[[#This Row],[Index]],MATCH(tbl_ftz[[#Headers],[定价日]],FTZ_load[#Headers],0),1,1,"FTZ_load"),TRUE)),"")</f>
        <v/>
      </c>
      <c r="C12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7" s="23" t="str">
        <f ca="1">IFERROR(IF(INDIRECT(ADDRESS(ROW(FTZ_load[#Headers])+tbl_ftz[[#This Row],[Index]],MATCH(tbl_ftz[[#Headers],[发行评级]],FTZ_load[#Headers],0),1,1,"FTZ_load"),TRUE)=0,"",INDIRECT(ADDRESS(ROW(FTZ_load[#Headers])+tbl_ftz[[#This Row],[Index]],MATCH(tbl_ftz[[#Headers],[发行评级]],FTZ_load[#Headers],0),1,1,"FTZ_load"),TRUE)),"")</f>
        <v/>
      </c>
      <c r="E127" s="23" t="str">
        <f ca="1">IFERROR(IF(INDIRECT(ADDRESS(ROW(FTZ_load[#Headers])+tbl_ftz[[#This Row],[Index]],MATCH(tbl_ftz[[#Headers],[主体评级]],FTZ_load[#Headers],0),1,1,"FTZ_load"),TRUE)=0,"",INDIRECT(ADDRESS(ROW(FTZ_load[#Headers])+tbl_ftz[[#This Row],[Index]],MATCH(tbl_ftz[[#Headers],[主体评级]],FTZ_load[#Headers],0),1,1,"FTZ_load"),TRUE)),"")</f>
        <v/>
      </c>
      <c r="F127" s="23" t="str">
        <f ca="1">IFERROR(IF(INDIRECT(ADDRESS(ROW(FTZ_load[#Headers])+tbl_ftz[[#This Row],[Index]],MATCH(tbl_ftz[[#Headers],[境内主体评级]],FTZ_load[#Headers],0),1,1,"FTZ_load"),TRUE)=0,"",INDIRECT(ADDRESS(ROW(FTZ_load[#Headers])+tbl_ftz[[#This Row],[Index]],MATCH(tbl_ftz[[#Headers],[境内主体评级]],FTZ_load[#Headers],0),1,1,"FTZ_load"),TRUE)),"")</f>
        <v/>
      </c>
      <c r="G127" s="23" t="str">
        <f ca="1">IFERROR(IF(INDIRECT(ADDRESS(ROW(FTZ_load[#Headers])+tbl_ftz[[#This Row],[Index]],MATCH(tbl_ftz[[#Headers],[货币]],FTZ_load[#Headers],0),1,1,"FTZ_load"),TRUE)=0,"",INDIRECT(ADDRESS(ROW(FTZ_load[#Headers])+tbl_ftz[[#This Row],[Index]],MATCH(tbl_ftz[[#Headers],[货币]],FTZ_load[#Headers],0),1,1,"FTZ_load"),TRUE)),"")</f>
        <v/>
      </c>
      <c r="H127" s="28" t="str">
        <f ca="1">IFERROR(IF(INDIRECT(ADDRESS(ROW(FTZ_load[#Headers])+tbl_ftz[[#This Row],[Index]],MATCH(tbl_ftz[[#Headers],[发行规模(亿)]],FTZ_load[#Headers],0),1,1,"FTZ_load"),TRUE)=0,"",INDIRECT(ADDRESS(ROW(FTZ_load[#Headers])+tbl_ftz[[#This Row],[Index]],MATCH(tbl_ftz[[#Headers],[发行规模(亿)]],FTZ_load[#Headers],0),1,1,"FTZ_load"),TRUE)),"")</f>
        <v/>
      </c>
      <c r="I127" s="23" t="str">
        <f ca="1">IFERROR(IF(INDIRECT(ADDRESS(ROW(FTZ_load[#Headers])+tbl_ftz[[#This Row],[Index]],MATCH(tbl_ftz[[#Headers],[年期]],FTZ_load[#Headers],0),1,1,"FTZ_load"),TRUE)=0,"",INDIRECT(ADDRESS(ROW(FTZ_load[#Headers])+tbl_ftz[[#This Row],[Index]],MATCH(tbl_ftz[[#Headers],[年期]],FTZ_load[#Headers],0),1,1,"FTZ_load"),TRUE)),"")</f>
        <v/>
      </c>
      <c r="J127" s="23" t="str">
        <f ca="1">IFERROR(IF(INDIRECT(ADDRESS(ROW(FTZ_load[#Headers])+tbl_ftz[[#This Row],[Index]],MATCH(tbl_ftz[[#Headers],[票息]],FTZ_load[#Headers],0),1,1,"FTZ_load"),TRUE)=0,"",INDIRECT(ADDRESS(ROW(FTZ_load[#Headers])+tbl_ftz[[#This Row],[Index]],MATCH(tbl_ftz[[#Headers],[票息]],FTZ_load[#Headers],0),1,1,"FTZ_load"),TRUE)),"")</f>
        <v/>
      </c>
      <c r="K127" s="23" t="str">
        <f ca="1">IFERROR(IF(INDIRECT(ADDRESS(ROW(FTZ_load[#Headers])+tbl_ftz[[#This Row],[Index]],MATCH(tbl_ftz[[#Headers],[IPG]],FTZ_load[#Headers],0),1,1,"FTZ_load"),TRUE)=0,"",INDIRECT(ADDRESS(ROW(FTZ_load[#Headers])+tbl_ftz[[#This Row],[Index]],MATCH(tbl_ftz[[#Headers],[IPG]],FTZ_load[#Headers],0),1,1,"FTZ_load"),TRUE)),"")</f>
        <v/>
      </c>
      <c r="L127" s="23" t="str">
        <f ca="1">IFERROR(IF(INDIRECT(ADDRESS(ROW(FTZ_load[#Headers])+tbl_ftz[[#This Row],[Index]],MATCH(tbl_ftz[[#Headers],[收窄基点]],FTZ_load[#Headers],0),1,1,"FTZ_load"),TRUE)=0,"",INDIRECT(ADDRESS(ROW(FTZ_load[#Headers])+tbl_ftz[[#This Row],[Index]],MATCH(tbl_ftz[[#Headers],[收窄基点]],FTZ_load[#Headers],0),1,1,"FTZ_load"),TRUE)),"")</f>
        <v/>
      </c>
      <c r="M127" s="22" t="str">
        <f ca="1">IFERROR(IF(INDIRECT(ADDRESS(ROW(FTZ_load[#Headers])+tbl_ftz[[#This Row],[Index]],MATCH(tbl_ftz[[#Headers],[结构]],FTZ_load[#Headers],0),1,1,"FTZ_load"),TRUE)=0,"",INDIRECT(ADDRESS(ROW(FTZ_load[#Headers])+tbl_ftz[[#This Row],[Index]],MATCH(tbl_ftz[[#Headers],[结构]],FTZ_load[#Headers],0),1,1,"FTZ_load"),TRUE)),"")</f>
        <v/>
      </c>
      <c r="N127" s="22" t="str">
        <f ca="1">IFERROR(IF(INDIRECT(ADDRESS(ROW(FTZ_load[#Headers])+tbl_ftz[[#This Row],[Index]],MATCH(tbl_ftz[[#Headers],[主题]],FTZ_load[#Headers],0),1,1,"FTZ_load"),TRUE)=0,"",INDIRECT(ADDRESS(ROW(FTZ_load[#Headers])+tbl_ftz[[#This Row],[Index]],MATCH(tbl_ftz[[#Headers],[主题]],FTZ_load[#Headers],0),1,1,"FTZ_load"),TRUE)),"")</f>
        <v/>
      </c>
      <c r="O127" s="22" t="str">
        <f ca="1">IFERROR(IF(INDIRECT(ADDRESS(ROW(FTZ_load[#Headers])+tbl_ftz[[#This Row],[Index]],MATCH(tbl_ftz[[#Headers],[行业]],FTZ_load[#Headers],0),1,1,"FTZ_load"),TRUE)=0,"",INDIRECT(ADDRESS(ROW(FTZ_load[#Headers])+tbl_ftz[[#This Row],[Index]],MATCH(tbl_ftz[[#Headers],[行业]],FTZ_load[#Headers],0),1,1,"FTZ_load"),TRUE)),"")</f>
        <v/>
      </c>
      <c r="P127" s="22" t="str">
        <f ca="1">IFERROR(IF(INDIRECT(ADDRESS(ROW(FTZ_load[#Headers])+tbl_ftz[[#This Row],[Index]],MATCH(tbl_ftz[[#Headers],[地区]],FTZ_load[#Headers],0),1,1,"FTZ_load"),TRUE)=0,"",INDIRECT(ADDRESS(ROW(FTZ_load[#Headers])+tbl_ftz[[#This Row],[Index]],MATCH(tbl_ftz[[#Headers],[地区]],FTZ_load[#Headers],0),1,1,"FTZ_load"),TRUE)),"")</f>
        <v/>
      </c>
      <c r="Q127" s="19" t="str">
        <f ca="1">IFERROR(IF(INDIRECT(ADDRESS(ROW(FTZ_load[#Headers])+tbl_ftz[[#This Row],[Index]],MATCH(tbl_ftz[[#Headers],[BOCOM_DEAL?]],FTZ_load[#Headers],0),1,1,"FTZ_load"),TRUE)=0,"",INDIRECT(ADDRESS(ROW(FTZ_load[#Headers])+tbl_ftz[[#This Row],[Index]],MATCH(tbl_ftz[[#Headers],[BOCOM_DEAL?]],FTZ_load[#Headers],0),1,1,"FTZ_load"),TRUE)),"")</f>
        <v/>
      </c>
    </row>
    <row r="128" spans="1:17" ht="17.45" customHeight="1" x14ac:dyDescent="0.25">
      <c r="A128" s="19">
        <f>ROW()-ROW(tbl_ftz[[#Headers],[Index]])</f>
        <v>127</v>
      </c>
      <c r="B128" s="20" t="str">
        <f ca="1">IFERROR(IF(INDIRECT(ADDRESS(ROW(FTZ_load[#Headers])+tbl_ftz[[#This Row],[Index]],MATCH(tbl_ftz[[#Headers],[定价日]],FTZ_load[#Headers],0),1,1,"FTZ_load"),TRUE)=0,"",INDIRECT(ADDRESS(ROW(FTZ_load[#Headers])+tbl_ftz[[#This Row],[Index]],MATCH(tbl_ftz[[#Headers],[定价日]],FTZ_load[#Headers],0),1,1,"FTZ_load"),TRUE)),"")</f>
        <v/>
      </c>
      <c r="C12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8" s="23" t="str">
        <f ca="1">IFERROR(IF(INDIRECT(ADDRESS(ROW(FTZ_load[#Headers])+tbl_ftz[[#This Row],[Index]],MATCH(tbl_ftz[[#Headers],[发行评级]],FTZ_load[#Headers],0),1,1,"FTZ_load"),TRUE)=0,"",INDIRECT(ADDRESS(ROW(FTZ_load[#Headers])+tbl_ftz[[#This Row],[Index]],MATCH(tbl_ftz[[#Headers],[发行评级]],FTZ_load[#Headers],0),1,1,"FTZ_load"),TRUE)),"")</f>
        <v/>
      </c>
      <c r="E128" s="23" t="str">
        <f ca="1">IFERROR(IF(INDIRECT(ADDRESS(ROW(FTZ_load[#Headers])+tbl_ftz[[#This Row],[Index]],MATCH(tbl_ftz[[#Headers],[主体评级]],FTZ_load[#Headers],0),1,1,"FTZ_load"),TRUE)=0,"",INDIRECT(ADDRESS(ROW(FTZ_load[#Headers])+tbl_ftz[[#This Row],[Index]],MATCH(tbl_ftz[[#Headers],[主体评级]],FTZ_load[#Headers],0),1,1,"FTZ_load"),TRUE)),"")</f>
        <v/>
      </c>
      <c r="F128" s="23" t="str">
        <f ca="1">IFERROR(IF(INDIRECT(ADDRESS(ROW(FTZ_load[#Headers])+tbl_ftz[[#This Row],[Index]],MATCH(tbl_ftz[[#Headers],[境内主体评级]],FTZ_load[#Headers],0),1,1,"FTZ_load"),TRUE)=0,"",INDIRECT(ADDRESS(ROW(FTZ_load[#Headers])+tbl_ftz[[#This Row],[Index]],MATCH(tbl_ftz[[#Headers],[境内主体评级]],FTZ_load[#Headers],0),1,1,"FTZ_load"),TRUE)),"")</f>
        <v/>
      </c>
      <c r="G128" s="23" t="str">
        <f ca="1">IFERROR(IF(INDIRECT(ADDRESS(ROW(FTZ_load[#Headers])+tbl_ftz[[#This Row],[Index]],MATCH(tbl_ftz[[#Headers],[货币]],FTZ_load[#Headers],0),1,1,"FTZ_load"),TRUE)=0,"",INDIRECT(ADDRESS(ROW(FTZ_load[#Headers])+tbl_ftz[[#This Row],[Index]],MATCH(tbl_ftz[[#Headers],[货币]],FTZ_load[#Headers],0),1,1,"FTZ_load"),TRUE)),"")</f>
        <v/>
      </c>
      <c r="H128" s="28" t="str">
        <f ca="1">IFERROR(IF(INDIRECT(ADDRESS(ROW(FTZ_load[#Headers])+tbl_ftz[[#This Row],[Index]],MATCH(tbl_ftz[[#Headers],[发行规模(亿)]],FTZ_load[#Headers],0),1,1,"FTZ_load"),TRUE)=0,"",INDIRECT(ADDRESS(ROW(FTZ_load[#Headers])+tbl_ftz[[#This Row],[Index]],MATCH(tbl_ftz[[#Headers],[发行规模(亿)]],FTZ_load[#Headers],0),1,1,"FTZ_load"),TRUE)),"")</f>
        <v/>
      </c>
      <c r="I128" s="23" t="str">
        <f ca="1">IFERROR(IF(INDIRECT(ADDRESS(ROW(FTZ_load[#Headers])+tbl_ftz[[#This Row],[Index]],MATCH(tbl_ftz[[#Headers],[年期]],FTZ_load[#Headers],0),1,1,"FTZ_load"),TRUE)=0,"",INDIRECT(ADDRESS(ROW(FTZ_load[#Headers])+tbl_ftz[[#This Row],[Index]],MATCH(tbl_ftz[[#Headers],[年期]],FTZ_load[#Headers],0),1,1,"FTZ_load"),TRUE)),"")</f>
        <v/>
      </c>
      <c r="J128" s="23" t="str">
        <f ca="1">IFERROR(IF(INDIRECT(ADDRESS(ROW(FTZ_load[#Headers])+tbl_ftz[[#This Row],[Index]],MATCH(tbl_ftz[[#Headers],[票息]],FTZ_load[#Headers],0),1,1,"FTZ_load"),TRUE)=0,"",INDIRECT(ADDRESS(ROW(FTZ_load[#Headers])+tbl_ftz[[#This Row],[Index]],MATCH(tbl_ftz[[#Headers],[票息]],FTZ_load[#Headers],0),1,1,"FTZ_load"),TRUE)),"")</f>
        <v/>
      </c>
      <c r="K128" s="23" t="str">
        <f ca="1">IFERROR(IF(INDIRECT(ADDRESS(ROW(FTZ_load[#Headers])+tbl_ftz[[#This Row],[Index]],MATCH(tbl_ftz[[#Headers],[IPG]],FTZ_load[#Headers],0),1,1,"FTZ_load"),TRUE)=0,"",INDIRECT(ADDRESS(ROW(FTZ_load[#Headers])+tbl_ftz[[#This Row],[Index]],MATCH(tbl_ftz[[#Headers],[IPG]],FTZ_load[#Headers],0),1,1,"FTZ_load"),TRUE)),"")</f>
        <v/>
      </c>
      <c r="L128" s="23" t="str">
        <f ca="1">IFERROR(IF(INDIRECT(ADDRESS(ROW(FTZ_load[#Headers])+tbl_ftz[[#This Row],[Index]],MATCH(tbl_ftz[[#Headers],[收窄基点]],FTZ_load[#Headers],0),1,1,"FTZ_load"),TRUE)=0,"",INDIRECT(ADDRESS(ROW(FTZ_load[#Headers])+tbl_ftz[[#This Row],[Index]],MATCH(tbl_ftz[[#Headers],[收窄基点]],FTZ_load[#Headers],0),1,1,"FTZ_load"),TRUE)),"")</f>
        <v/>
      </c>
      <c r="M128" s="22" t="str">
        <f ca="1">IFERROR(IF(INDIRECT(ADDRESS(ROW(FTZ_load[#Headers])+tbl_ftz[[#This Row],[Index]],MATCH(tbl_ftz[[#Headers],[结构]],FTZ_load[#Headers],0),1,1,"FTZ_load"),TRUE)=0,"",INDIRECT(ADDRESS(ROW(FTZ_load[#Headers])+tbl_ftz[[#This Row],[Index]],MATCH(tbl_ftz[[#Headers],[结构]],FTZ_load[#Headers],0),1,1,"FTZ_load"),TRUE)),"")</f>
        <v/>
      </c>
      <c r="N128" s="22" t="str">
        <f ca="1">IFERROR(IF(INDIRECT(ADDRESS(ROW(FTZ_load[#Headers])+tbl_ftz[[#This Row],[Index]],MATCH(tbl_ftz[[#Headers],[主题]],FTZ_load[#Headers],0),1,1,"FTZ_load"),TRUE)=0,"",INDIRECT(ADDRESS(ROW(FTZ_load[#Headers])+tbl_ftz[[#This Row],[Index]],MATCH(tbl_ftz[[#Headers],[主题]],FTZ_load[#Headers],0),1,1,"FTZ_load"),TRUE)),"")</f>
        <v/>
      </c>
      <c r="O128" s="22" t="str">
        <f ca="1">IFERROR(IF(INDIRECT(ADDRESS(ROW(FTZ_load[#Headers])+tbl_ftz[[#This Row],[Index]],MATCH(tbl_ftz[[#Headers],[行业]],FTZ_load[#Headers],0),1,1,"FTZ_load"),TRUE)=0,"",INDIRECT(ADDRESS(ROW(FTZ_load[#Headers])+tbl_ftz[[#This Row],[Index]],MATCH(tbl_ftz[[#Headers],[行业]],FTZ_load[#Headers],0),1,1,"FTZ_load"),TRUE)),"")</f>
        <v/>
      </c>
      <c r="P128" s="22" t="str">
        <f ca="1">IFERROR(IF(INDIRECT(ADDRESS(ROW(FTZ_load[#Headers])+tbl_ftz[[#This Row],[Index]],MATCH(tbl_ftz[[#Headers],[地区]],FTZ_load[#Headers],0),1,1,"FTZ_load"),TRUE)=0,"",INDIRECT(ADDRESS(ROW(FTZ_load[#Headers])+tbl_ftz[[#This Row],[Index]],MATCH(tbl_ftz[[#Headers],[地区]],FTZ_load[#Headers],0),1,1,"FTZ_load"),TRUE)),"")</f>
        <v/>
      </c>
      <c r="Q128" s="19" t="str">
        <f ca="1">IFERROR(IF(INDIRECT(ADDRESS(ROW(FTZ_load[#Headers])+tbl_ftz[[#This Row],[Index]],MATCH(tbl_ftz[[#Headers],[BOCOM_DEAL?]],FTZ_load[#Headers],0),1,1,"FTZ_load"),TRUE)=0,"",INDIRECT(ADDRESS(ROW(FTZ_load[#Headers])+tbl_ftz[[#This Row],[Index]],MATCH(tbl_ftz[[#Headers],[BOCOM_DEAL?]],FTZ_load[#Headers],0),1,1,"FTZ_load"),TRUE)),"")</f>
        <v/>
      </c>
    </row>
    <row r="129" spans="1:17" ht="17.45" customHeight="1" x14ac:dyDescent="0.25">
      <c r="A129" s="19">
        <f>ROW()-ROW(tbl_ftz[[#Headers],[Index]])</f>
        <v>128</v>
      </c>
      <c r="B129" s="20" t="str">
        <f ca="1">IFERROR(IF(INDIRECT(ADDRESS(ROW(FTZ_load[#Headers])+tbl_ftz[[#This Row],[Index]],MATCH(tbl_ftz[[#Headers],[定价日]],FTZ_load[#Headers],0),1,1,"FTZ_load"),TRUE)=0,"",INDIRECT(ADDRESS(ROW(FTZ_load[#Headers])+tbl_ftz[[#This Row],[Index]],MATCH(tbl_ftz[[#Headers],[定价日]],FTZ_load[#Headers],0),1,1,"FTZ_load"),TRUE)),"")</f>
        <v/>
      </c>
      <c r="C12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29" s="23" t="str">
        <f ca="1">IFERROR(IF(INDIRECT(ADDRESS(ROW(FTZ_load[#Headers])+tbl_ftz[[#This Row],[Index]],MATCH(tbl_ftz[[#Headers],[发行评级]],FTZ_load[#Headers],0),1,1,"FTZ_load"),TRUE)=0,"",INDIRECT(ADDRESS(ROW(FTZ_load[#Headers])+tbl_ftz[[#This Row],[Index]],MATCH(tbl_ftz[[#Headers],[发行评级]],FTZ_load[#Headers],0),1,1,"FTZ_load"),TRUE)),"")</f>
        <v/>
      </c>
      <c r="E129" s="23" t="str">
        <f ca="1">IFERROR(IF(INDIRECT(ADDRESS(ROW(FTZ_load[#Headers])+tbl_ftz[[#This Row],[Index]],MATCH(tbl_ftz[[#Headers],[主体评级]],FTZ_load[#Headers],0),1,1,"FTZ_load"),TRUE)=0,"",INDIRECT(ADDRESS(ROW(FTZ_load[#Headers])+tbl_ftz[[#This Row],[Index]],MATCH(tbl_ftz[[#Headers],[主体评级]],FTZ_load[#Headers],0),1,1,"FTZ_load"),TRUE)),"")</f>
        <v/>
      </c>
      <c r="F129" s="23" t="str">
        <f ca="1">IFERROR(IF(INDIRECT(ADDRESS(ROW(FTZ_load[#Headers])+tbl_ftz[[#This Row],[Index]],MATCH(tbl_ftz[[#Headers],[境内主体评级]],FTZ_load[#Headers],0),1,1,"FTZ_load"),TRUE)=0,"",INDIRECT(ADDRESS(ROW(FTZ_load[#Headers])+tbl_ftz[[#This Row],[Index]],MATCH(tbl_ftz[[#Headers],[境内主体评级]],FTZ_load[#Headers],0),1,1,"FTZ_load"),TRUE)),"")</f>
        <v/>
      </c>
      <c r="G129" s="23" t="str">
        <f ca="1">IFERROR(IF(INDIRECT(ADDRESS(ROW(FTZ_load[#Headers])+tbl_ftz[[#This Row],[Index]],MATCH(tbl_ftz[[#Headers],[货币]],FTZ_load[#Headers],0),1,1,"FTZ_load"),TRUE)=0,"",INDIRECT(ADDRESS(ROW(FTZ_load[#Headers])+tbl_ftz[[#This Row],[Index]],MATCH(tbl_ftz[[#Headers],[货币]],FTZ_load[#Headers],0),1,1,"FTZ_load"),TRUE)),"")</f>
        <v/>
      </c>
      <c r="H129" s="28" t="str">
        <f ca="1">IFERROR(IF(INDIRECT(ADDRESS(ROW(FTZ_load[#Headers])+tbl_ftz[[#This Row],[Index]],MATCH(tbl_ftz[[#Headers],[发行规模(亿)]],FTZ_load[#Headers],0),1,1,"FTZ_load"),TRUE)=0,"",INDIRECT(ADDRESS(ROW(FTZ_load[#Headers])+tbl_ftz[[#This Row],[Index]],MATCH(tbl_ftz[[#Headers],[发行规模(亿)]],FTZ_load[#Headers],0),1,1,"FTZ_load"),TRUE)),"")</f>
        <v/>
      </c>
      <c r="I129" s="23" t="str">
        <f ca="1">IFERROR(IF(INDIRECT(ADDRESS(ROW(FTZ_load[#Headers])+tbl_ftz[[#This Row],[Index]],MATCH(tbl_ftz[[#Headers],[年期]],FTZ_load[#Headers],0),1,1,"FTZ_load"),TRUE)=0,"",INDIRECT(ADDRESS(ROW(FTZ_load[#Headers])+tbl_ftz[[#This Row],[Index]],MATCH(tbl_ftz[[#Headers],[年期]],FTZ_load[#Headers],0),1,1,"FTZ_load"),TRUE)),"")</f>
        <v/>
      </c>
      <c r="J129" s="23" t="str">
        <f ca="1">IFERROR(IF(INDIRECT(ADDRESS(ROW(FTZ_load[#Headers])+tbl_ftz[[#This Row],[Index]],MATCH(tbl_ftz[[#Headers],[票息]],FTZ_load[#Headers],0),1,1,"FTZ_load"),TRUE)=0,"",INDIRECT(ADDRESS(ROW(FTZ_load[#Headers])+tbl_ftz[[#This Row],[Index]],MATCH(tbl_ftz[[#Headers],[票息]],FTZ_load[#Headers],0),1,1,"FTZ_load"),TRUE)),"")</f>
        <v/>
      </c>
      <c r="K129" s="23" t="str">
        <f ca="1">IFERROR(IF(INDIRECT(ADDRESS(ROW(FTZ_load[#Headers])+tbl_ftz[[#This Row],[Index]],MATCH(tbl_ftz[[#Headers],[IPG]],FTZ_load[#Headers],0),1,1,"FTZ_load"),TRUE)=0,"",INDIRECT(ADDRESS(ROW(FTZ_load[#Headers])+tbl_ftz[[#This Row],[Index]],MATCH(tbl_ftz[[#Headers],[IPG]],FTZ_load[#Headers],0),1,1,"FTZ_load"),TRUE)),"")</f>
        <v/>
      </c>
      <c r="L129" s="23" t="str">
        <f ca="1">IFERROR(IF(INDIRECT(ADDRESS(ROW(FTZ_load[#Headers])+tbl_ftz[[#This Row],[Index]],MATCH(tbl_ftz[[#Headers],[收窄基点]],FTZ_load[#Headers],0),1,1,"FTZ_load"),TRUE)=0,"",INDIRECT(ADDRESS(ROW(FTZ_load[#Headers])+tbl_ftz[[#This Row],[Index]],MATCH(tbl_ftz[[#Headers],[收窄基点]],FTZ_load[#Headers],0),1,1,"FTZ_load"),TRUE)),"")</f>
        <v/>
      </c>
      <c r="M129" s="22" t="str">
        <f ca="1">IFERROR(IF(INDIRECT(ADDRESS(ROW(FTZ_load[#Headers])+tbl_ftz[[#This Row],[Index]],MATCH(tbl_ftz[[#Headers],[结构]],FTZ_load[#Headers],0),1,1,"FTZ_load"),TRUE)=0,"",INDIRECT(ADDRESS(ROW(FTZ_load[#Headers])+tbl_ftz[[#This Row],[Index]],MATCH(tbl_ftz[[#Headers],[结构]],FTZ_load[#Headers],0),1,1,"FTZ_load"),TRUE)),"")</f>
        <v/>
      </c>
      <c r="N129" s="22" t="str">
        <f ca="1">IFERROR(IF(INDIRECT(ADDRESS(ROW(FTZ_load[#Headers])+tbl_ftz[[#This Row],[Index]],MATCH(tbl_ftz[[#Headers],[主题]],FTZ_load[#Headers],0),1,1,"FTZ_load"),TRUE)=0,"",INDIRECT(ADDRESS(ROW(FTZ_load[#Headers])+tbl_ftz[[#This Row],[Index]],MATCH(tbl_ftz[[#Headers],[主题]],FTZ_load[#Headers],0),1,1,"FTZ_load"),TRUE)),"")</f>
        <v/>
      </c>
      <c r="O129" s="22" t="str">
        <f ca="1">IFERROR(IF(INDIRECT(ADDRESS(ROW(FTZ_load[#Headers])+tbl_ftz[[#This Row],[Index]],MATCH(tbl_ftz[[#Headers],[行业]],FTZ_load[#Headers],0),1,1,"FTZ_load"),TRUE)=0,"",INDIRECT(ADDRESS(ROW(FTZ_load[#Headers])+tbl_ftz[[#This Row],[Index]],MATCH(tbl_ftz[[#Headers],[行业]],FTZ_load[#Headers],0),1,1,"FTZ_load"),TRUE)),"")</f>
        <v/>
      </c>
      <c r="P129" s="22" t="str">
        <f ca="1">IFERROR(IF(INDIRECT(ADDRESS(ROW(FTZ_load[#Headers])+tbl_ftz[[#This Row],[Index]],MATCH(tbl_ftz[[#Headers],[地区]],FTZ_load[#Headers],0),1,1,"FTZ_load"),TRUE)=0,"",INDIRECT(ADDRESS(ROW(FTZ_load[#Headers])+tbl_ftz[[#This Row],[Index]],MATCH(tbl_ftz[[#Headers],[地区]],FTZ_load[#Headers],0),1,1,"FTZ_load"),TRUE)),"")</f>
        <v/>
      </c>
      <c r="Q129" s="19" t="str">
        <f ca="1">IFERROR(IF(INDIRECT(ADDRESS(ROW(FTZ_load[#Headers])+tbl_ftz[[#This Row],[Index]],MATCH(tbl_ftz[[#Headers],[BOCOM_DEAL?]],FTZ_load[#Headers],0),1,1,"FTZ_load"),TRUE)=0,"",INDIRECT(ADDRESS(ROW(FTZ_load[#Headers])+tbl_ftz[[#This Row],[Index]],MATCH(tbl_ftz[[#Headers],[BOCOM_DEAL?]],FTZ_load[#Headers],0),1,1,"FTZ_load"),TRUE)),"")</f>
        <v/>
      </c>
    </row>
    <row r="130" spans="1:17" ht="17.45" customHeight="1" x14ac:dyDescent="0.25">
      <c r="A130" s="19">
        <f>ROW()-ROW(tbl_ftz[[#Headers],[Index]])</f>
        <v>129</v>
      </c>
      <c r="B130" s="20" t="str">
        <f ca="1">IFERROR(IF(INDIRECT(ADDRESS(ROW(FTZ_load[#Headers])+tbl_ftz[[#This Row],[Index]],MATCH(tbl_ftz[[#Headers],[定价日]],FTZ_load[#Headers],0),1,1,"FTZ_load"),TRUE)=0,"",INDIRECT(ADDRESS(ROW(FTZ_load[#Headers])+tbl_ftz[[#This Row],[Index]],MATCH(tbl_ftz[[#Headers],[定价日]],FTZ_load[#Headers],0),1,1,"FTZ_load"),TRUE)),"")</f>
        <v/>
      </c>
      <c r="C13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0" s="23" t="str">
        <f ca="1">IFERROR(IF(INDIRECT(ADDRESS(ROW(FTZ_load[#Headers])+tbl_ftz[[#This Row],[Index]],MATCH(tbl_ftz[[#Headers],[发行评级]],FTZ_load[#Headers],0),1,1,"FTZ_load"),TRUE)=0,"",INDIRECT(ADDRESS(ROW(FTZ_load[#Headers])+tbl_ftz[[#This Row],[Index]],MATCH(tbl_ftz[[#Headers],[发行评级]],FTZ_load[#Headers],0),1,1,"FTZ_load"),TRUE)),"")</f>
        <v/>
      </c>
      <c r="E130" s="23" t="str">
        <f ca="1">IFERROR(IF(INDIRECT(ADDRESS(ROW(FTZ_load[#Headers])+tbl_ftz[[#This Row],[Index]],MATCH(tbl_ftz[[#Headers],[主体评级]],FTZ_load[#Headers],0),1,1,"FTZ_load"),TRUE)=0,"",INDIRECT(ADDRESS(ROW(FTZ_load[#Headers])+tbl_ftz[[#This Row],[Index]],MATCH(tbl_ftz[[#Headers],[主体评级]],FTZ_load[#Headers],0),1,1,"FTZ_load"),TRUE)),"")</f>
        <v/>
      </c>
      <c r="F130" s="23" t="str">
        <f ca="1">IFERROR(IF(INDIRECT(ADDRESS(ROW(FTZ_load[#Headers])+tbl_ftz[[#This Row],[Index]],MATCH(tbl_ftz[[#Headers],[境内主体评级]],FTZ_load[#Headers],0),1,1,"FTZ_load"),TRUE)=0,"",INDIRECT(ADDRESS(ROW(FTZ_load[#Headers])+tbl_ftz[[#This Row],[Index]],MATCH(tbl_ftz[[#Headers],[境内主体评级]],FTZ_load[#Headers],0),1,1,"FTZ_load"),TRUE)),"")</f>
        <v/>
      </c>
      <c r="G130" s="23" t="str">
        <f ca="1">IFERROR(IF(INDIRECT(ADDRESS(ROW(FTZ_load[#Headers])+tbl_ftz[[#This Row],[Index]],MATCH(tbl_ftz[[#Headers],[货币]],FTZ_load[#Headers],0),1,1,"FTZ_load"),TRUE)=0,"",INDIRECT(ADDRESS(ROW(FTZ_load[#Headers])+tbl_ftz[[#This Row],[Index]],MATCH(tbl_ftz[[#Headers],[货币]],FTZ_load[#Headers],0),1,1,"FTZ_load"),TRUE)),"")</f>
        <v/>
      </c>
      <c r="H130" s="28" t="str">
        <f ca="1">IFERROR(IF(INDIRECT(ADDRESS(ROW(FTZ_load[#Headers])+tbl_ftz[[#This Row],[Index]],MATCH(tbl_ftz[[#Headers],[发行规模(亿)]],FTZ_load[#Headers],0),1,1,"FTZ_load"),TRUE)=0,"",INDIRECT(ADDRESS(ROW(FTZ_load[#Headers])+tbl_ftz[[#This Row],[Index]],MATCH(tbl_ftz[[#Headers],[发行规模(亿)]],FTZ_load[#Headers],0),1,1,"FTZ_load"),TRUE)),"")</f>
        <v/>
      </c>
      <c r="I130" s="23" t="str">
        <f ca="1">IFERROR(IF(INDIRECT(ADDRESS(ROW(FTZ_load[#Headers])+tbl_ftz[[#This Row],[Index]],MATCH(tbl_ftz[[#Headers],[年期]],FTZ_load[#Headers],0),1,1,"FTZ_load"),TRUE)=0,"",INDIRECT(ADDRESS(ROW(FTZ_load[#Headers])+tbl_ftz[[#This Row],[Index]],MATCH(tbl_ftz[[#Headers],[年期]],FTZ_load[#Headers],0),1,1,"FTZ_load"),TRUE)),"")</f>
        <v/>
      </c>
      <c r="J130" s="23" t="str">
        <f ca="1">IFERROR(IF(INDIRECT(ADDRESS(ROW(FTZ_load[#Headers])+tbl_ftz[[#This Row],[Index]],MATCH(tbl_ftz[[#Headers],[票息]],FTZ_load[#Headers],0),1,1,"FTZ_load"),TRUE)=0,"",INDIRECT(ADDRESS(ROW(FTZ_load[#Headers])+tbl_ftz[[#This Row],[Index]],MATCH(tbl_ftz[[#Headers],[票息]],FTZ_load[#Headers],0),1,1,"FTZ_load"),TRUE)),"")</f>
        <v/>
      </c>
      <c r="K130" s="23" t="str">
        <f ca="1">IFERROR(IF(INDIRECT(ADDRESS(ROW(FTZ_load[#Headers])+tbl_ftz[[#This Row],[Index]],MATCH(tbl_ftz[[#Headers],[IPG]],FTZ_load[#Headers],0),1,1,"FTZ_load"),TRUE)=0,"",INDIRECT(ADDRESS(ROW(FTZ_load[#Headers])+tbl_ftz[[#This Row],[Index]],MATCH(tbl_ftz[[#Headers],[IPG]],FTZ_load[#Headers],0),1,1,"FTZ_load"),TRUE)),"")</f>
        <v/>
      </c>
      <c r="L130" s="23" t="str">
        <f ca="1">IFERROR(IF(INDIRECT(ADDRESS(ROW(FTZ_load[#Headers])+tbl_ftz[[#This Row],[Index]],MATCH(tbl_ftz[[#Headers],[收窄基点]],FTZ_load[#Headers],0),1,1,"FTZ_load"),TRUE)=0,"",INDIRECT(ADDRESS(ROW(FTZ_load[#Headers])+tbl_ftz[[#This Row],[Index]],MATCH(tbl_ftz[[#Headers],[收窄基点]],FTZ_load[#Headers],0),1,1,"FTZ_load"),TRUE)),"")</f>
        <v/>
      </c>
      <c r="M130" s="22" t="str">
        <f ca="1">IFERROR(IF(INDIRECT(ADDRESS(ROW(FTZ_load[#Headers])+tbl_ftz[[#This Row],[Index]],MATCH(tbl_ftz[[#Headers],[结构]],FTZ_load[#Headers],0),1,1,"FTZ_load"),TRUE)=0,"",INDIRECT(ADDRESS(ROW(FTZ_load[#Headers])+tbl_ftz[[#This Row],[Index]],MATCH(tbl_ftz[[#Headers],[结构]],FTZ_load[#Headers],0),1,1,"FTZ_load"),TRUE)),"")</f>
        <v/>
      </c>
      <c r="N130" s="22" t="str">
        <f ca="1">IFERROR(IF(INDIRECT(ADDRESS(ROW(FTZ_load[#Headers])+tbl_ftz[[#This Row],[Index]],MATCH(tbl_ftz[[#Headers],[主题]],FTZ_load[#Headers],0),1,1,"FTZ_load"),TRUE)=0,"",INDIRECT(ADDRESS(ROW(FTZ_load[#Headers])+tbl_ftz[[#This Row],[Index]],MATCH(tbl_ftz[[#Headers],[主题]],FTZ_load[#Headers],0),1,1,"FTZ_load"),TRUE)),"")</f>
        <v/>
      </c>
      <c r="O130" s="22" t="str">
        <f ca="1">IFERROR(IF(INDIRECT(ADDRESS(ROW(FTZ_load[#Headers])+tbl_ftz[[#This Row],[Index]],MATCH(tbl_ftz[[#Headers],[行业]],FTZ_load[#Headers],0),1,1,"FTZ_load"),TRUE)=0,"",INDIRECT(ADDRESS(ROW(FTZ_load[#Headers])+tbl_ftz[[#This Row],[Index]],MATCH(tbl_ftz[[#Headers],[行业]],FTZ_load[#Headers],0),1,1,"FTZ_load"),TRUE)),"")</f>
        <v/>
      </c>
      <c r="P130" s="22" t="str">
        <f ca="1">IFERROR(IF(INDIRECT(ADDRESS(ROW(FTZ_load[#Headers])+tbl_ftz[[#This Row],[Index]],MATCH(tbl_ftz[[#Headers],[地区]],FTZ_load[#Headers],0),1,1,"FTZ_load"),TRUE)=0,"",INDIRECT(ADDRESS(ROW(FTZ_load[#Headers])+tbl_ftz[[#This Row],[Index]],MATCH(tbl_ftz[[#Headers],[地区]],FTZ_load[#Headers],0),1,1,"FTZ_load"),TRUE)),"")</f>
        <v/>
      </c>
      <c r="Q130" s="19" t="str">
        <f ca="1">IFERROR(IF(INDIRECT(ADDRESS(ROW(FTZ_load[#Headers])+tbl_ftz[[#This Row],[Index]],MATCH(tbl_ftz[[#Headers],[BOCOM_DEAL?]],FTZ_load[#Headers],0),1,1,"FTZ_load"),TRUE)=0,"",INDIRECT(ADDRESS(ROW(FTZ_load[#Headers])+tbl_ftz[[#This Row],[Index]],MATCH(tbl_ftz[[#Headers],[BOCOM_DEAL?]],FTZ_load[#Headers],0),1,1,"FTZ_load"),TRUE)),"")</f>
        <v/>
      </c>
    </row>
    <row r="131" spans="1:17" ht="17.45" customHeight="1" x14ac:dyDescent="0.25">
      <c r="A131" s="19">
        <f>ROW()-ROW(tbl_ftz[[#Headers],[Index]])</f>
        <v>130</v>
      </c>
      <c r="B131" s="20" t="str">
        <f ca="1">IFERROR(IF(INDIRECT(ADDRESS(ROW(FTZ_load[#Headers])+tbl_ftz[[#This Row],[Index]],MATCH(tbl_ftz[[#Headers],[定价日]],FTZ_load[#Headers],0),1,1,"FTZ_load"),TRUE)=0,"",INDIRECT(ADDRESS(ROW(FTZ_load[#Headers])+tbl_ftz[[#This Row],[Index]],MATCH(tbl_ftz[[#Headers],[定价日]],FTZ_load[#Headers],0),1,1,"FTZ_load"),TRUE)),"")</f>
        <v/>
      </c>
      <c r="C13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1" s="23" t="str">
        <f ca="1">IFERROR(IF(INDIRECT(ADDRESS(ROW(FTZ_load[#Headers])+tbl_ftz[[#This Row],[Index]],MATCH(tbl_ftz[[#Headers],[发行评级]],FTZ_load[#Headers],0),1,1,"FTZ_load"),TRUE)=0,"",INDIRECT(ADDRESS(ROW(FTZ_load[#Headers])+tbl_ftz[[#This Row],[Index]],MATCH(tbl_ftz[[#Headers],[发行评级]],FTZ_load[#Headers],0),1,1,"FTZ_load"),TRUE)),"")</f>
        <v/>
      </c>
      <c r="E131" s="23" t="str">
        <f ca="1">IFERROR(IF(INDIRECT(ADDRESS(ROW(FTZ_load[#Headers])+tbl_ftz[[#This Row],[Index]],MATCH(tbl_ftz[[#Headers],[主体评级]],FTZ_load[#Headers],0),1,1,"FTZ_load"),TRUE)=0,"",INDIRECT(ADDRESS(ROW(FTZ_load[#Headers])+tbl_ftz[[#This Row],[Index]],MATCH(tbl_ftz[[#Headers],[主体评级]],FTZ_load[#Headers],0),1,1,"FTZ_load"),TRUE)),"")</f>
        <v/>
      </c>
      <c r="F131" s="23" t="str">
        <f ca="1">IFERROR(IF(INDIRECT(ADDRESS(ROW(FTZ_load[#Headers])+tbl_ftz[[#This Row],[Index]],MATCH(tbl_ftz[[#Headers],[境内主体评级]],FTZ_load[#Headers],0),1,1,"FTZ_load"),TRUE)=0,"",INDIRECT(ADDRESS(ROW(FTZ_load[#Headers])+tbl_ftz[[#This Row],[Index]],MATCH(tbl_ftz[[#Headers],[境内主体评级]],FTZ_load[#Headers],0),1,1,"FTZ_load"),TRUE)),"")</f>
        <v/>
      </c>
      <c r="G131" s="23" t="str">
        <f ca="1">IFERROR(IF(INDIRECT(ADDRESS(ROW(FTZ_load[#Headers])+tbl_ftz[[#This Row],[Index]],MATCH(tbl_ftz[[#Headers],[货币]],FTZ_load[#Headers],0),1,1,"FTZ_load"),TRUE)=0,"",INDIRECT(ADDRESS(ROW(FTZ_load[#Headers])+tbl_ftz[[#This Row],[Index]],MATCH(tbl_ftz[[#Headers],[货币]],FTZ_load[#Headers],0),1,1,"FTZ_load"),TRUE)),"")</f>
        <v/>
      </c>
      <c r="H131" s="28" t="str">
        <f ca="1">IFERROR(IF(INDIRECT(ADDRESS(ROW(FTZ_load[#Headers])+tbl_ftz[[#This Row],[Index]],MATCH(tbl_ftz[[#Headers],[发行规模(亿)]],FTZ_load[#Headers],0),1,1,"FTZ_load"),TRUE)=0,"",INDIRECT(ADDRESS(ROW(FTZ_load[#Headers])+tbl_ftz[[#This Row],[Index]],MATCH(tbl_ftz[[#Headers],[发行规模(亿)]],FTZ_load[#Headers],0),1,1,"FTZ_load"),TRUE)),"")</f>
        <v/>
      </c>
      <c r="I131" s="23" t="str">
        <f ca="1">IFERROR(IF(INDIRECT(ADDRESS(ROW(FTZ_load[#Headers])+tbl_ftz[[#This Row],[Index]],MATCH(tbl_ftz[[#Headers],[年期]],FTZ_load[#Headers],0),1,1,"FTZ_load"),TRUE)=0,"",INDIRECT(ADDRESS(ROW(FTZ_load[#Headers])+tbl_ftz[[#This Row],[Index]],MATCH(tbl_ftz[[#Headers],[年期]],FTZ_load[#Headers],0),1,1,"FTZ_load"),TRUE)),"")</f>
        <v/>
      </c>
      <c r="J131" s="23" t="str">
        <f ca="1">IFERROR(IF(INDIRECT(ADDRESS(ROW(FTZ_load[#Headers])+tbl_ftz[[#This Row],[Index]],MATCH(tbl_ftz[[#Headers],[票息]],FTZ_load[#Headers],0),1,1,"FTZ_load"),TRUE)=0,"",INDIRECT(ADDRESS(ROW(FTZ_load[#Headers])+tbl_ftz[[#This Row],[Index]],MATCH(tbl_ftz[[#Headers],[票息]],FTZ_load[#Headers],0),1,1,"FTZ_load"),TRUE)),"")</f>
        <v/>
      </c>
      <c r="K131" s="23" t="str">
        <f ca="1">IFERROR(IF(INDIRECT(ADDRESS(ROW(FTZ_load[#Headers])+tbl_ftz[[#This Row],[Index]],MATCH(tbl_ftz[[#Headers],[IPG]],FTZ_load[#Headers],0),1,1,"FTZ_load"),TRUE)=0,"",INDIRECT(ADDRESS(ROW(FTZ_load[#Headers])+tbl_ftz[[#This Row],[Index]],MATCH(tbl_ftz[[#Headers],[IPG]],FTZ_load[#Headers],0),1,1,"FTZ_load"),TRUE)),"")</f>
        <v/>
      </c>
      <c r="L131" s="23" t="str">
        <f ca="1">IFERROR(IF(INDIRECT(ADDRESS(ROW(FTZ_load[#Headers])+tbl_ftz[[#This Row],[Index]],MATCH(tbl_ftz[[#Headers],[收窄基点]],FTZ_load[#Headers],0),1,1,"FTZ_load"),TRUE)=0,"",INDIRECT(ADDRESS(ROW(FTZ_load[#Headers])+tbl_ftz[[#This Row],[Index]],MATCH(tbl_ftz[[#Headers],[收窄基点]],FTZ_load[#Headers],0),1,1,"FTZ_load"),TRUE)),"")</f>
        <v/>
      </c>
      <c r="M131" s="22" t="str">
        <f ca="1">IFERROR(IF(INDIRECT(ADDRESS(ROW(FTZ_load[#Headers])+tbl_ftz[[#This Row],[Index]],MATCH(tbl_ftz[[#Headers],[结构]],FTZ_load[#Headers],0),1,1,"FTZ_load"),TRUE)=0,"",INDIRECT(ADDRESS(ROW(FTZ_load[#Headers])+tbl_ftz[[#This Row],[Index]],MATCH(tbl_ftz[[#Headers],[结构]],FTZ_load[#Headers],0),1,1,"FTZ_load"),TRUE)),"")</f>
        <v/>
      </c>
      <c r="N131" s="22" t="str">
        <f ca="1">IFERROR(IF(INDIRECT(ADDRESS(ROW(FTZ_load[#Headers])+tbl_ftz[[#This Row],[Index]],MATCH(tbl_ftz[[#Headers],[主题]],FTZ_load[#Headers],0),1,1,"FTZ_load"),TRUE)=0,"",INDIRECT(ADDRESS(ROW(FTZ_load[#Headers])+tbl_ftz[[#This Row],[Index]],MATCH(tbl_ftz[[#Headers],[主题]],FTZ_load[#Headers],0),1,1,"FTZ_load"),TRUE)),"")</f>
        <v/>
      </c>
      <c r="O131" s="22" t="str">
        <f ca="1">IFERROR(IF(INDIRECT(ADDRESS(ROW(FTZ_load[#Headers])+tbl_ftz[[#This Row],[Index]],MATCH(tbl_ftz[[#Headers],[行业]],FTZ_load[#Headers],0),1,1,"FTZ_load"),TRUE)=0,"",INDIRECT(ADDRESS(ROW(FTZ_load[#Headers])+tbl_ftz[[#This Row],[Index]],MATCH(tbl_ftz[[#Headers],[行业]],FTZ_load[#Headers],0),1,1,"FTZ_load"),TRUE)),"")</f>
        <v/>
      </c>
      <c r="P131" s="22" t="str">
        <f ca="1">IFERROR(IF(INDIRECT(ADDRESS(ROW(FTZ_load[#Headers])+tbl_ftz[[#This Row],[Index]],MATCH(tbl_ftz[[#Headers],[地区]],FTZ_load[#Headers],0),1,1,"FTZ_load"),TRUE)=0,"",INDIRECT(ADDRESS(ROW(FTZ_load[#Headers])+tbl_ftz[[#This Row],[Index]],MATCH(tbl_ftz[[#Headers],[地区]],FTZ_load[#Headers],0),1,1,"FTZ_load"),TRUE)),"")</f>
        <v/>
      </c>
      <c r="Q131" s="19" t="str">
        <f ca="1">IFERROR(IF(INDIRECT(ADDRESS(ROW(FTZ_load[#Headers])+tbl_ftz[[#This Row],[Index]],MATCH(tbl_ftz[[#Headers],[BOCOM_DEAL?]],FTZ_load[#Headers],0),1,1,"FTZ_load"),TRUE)=0,"",INDIRECT(ADDRESS(ROW(FTZ_load[#Headers])+tbl_ftz[[#This Row],[Index]],MATCH(tbl_ftz[[#Headers],[BOCOM_DEAL?]],FTZ_load[#Headers],0),1,1,"FTZ_load"),TRUE)),"")</f>
        <v/>
      </c>
    </row>
    <row r="132" spans="1:17" ht="17.45" customHeight="1" x14ac:dyDescent="0.25">
      <c r="A132" s="19">
        <f>ROW()-ROW(tbl_ftz[[#Headers],[Index]])</f>
        <v>131</v>
      </c>
      <c r="B132" s="20" t="str">
        <f ca="1">IFERROR(IF(INDIRECT(ADDRESS(ROW(FTZ_load[#Headers])+tbl_ftz[[#This Row],[Index]],MATCH(tbl_ftz[[#Headers],[定价日]],FTZ_load[#Headers],0),1,1,"FTZ_load"),TRUE)=0,"",INDIRECT(ADDRESS(ROW(FTZ_load[#Headers])+tbl_ftz[[#This Row],[Index]],MATCH(tbl_ftz[[#Headers],[定价日]],FTZ_load[#Headers],0),1,1,"FTZ_load"),TRUE)),"")</f>
        <v/>
      </c>
      <c r="C13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2" s="23" t="str">
        <f ca="1">IFERROR(IF(INDIRECT(ADDRESS(ROW(FTZ_load[#Headers])+tbl_ftz[[#This Row],[Index]],MATCH(tbl_ftz[[#Headers],[发行评级]],FTZ_load[#Headers],0),1,1,"FTZ_load"),TRUE)=0,"",INDIRECT(ADDRESS(ROW(FTZ_load[#Headers])+tbl_ftz[[#This Row],[Index]],MATCH(tbl_ftz[[#Headers],[发行评级]],FTZ_load[#Headers],0),1,1,"FTZ_load"),TRUE)),"")</f>
        <v/>
      </c>
      <c r="E132" s="23" t="str">
        <f ca="1">IFERROR(IF(INDIRECT(ADDRESS(ROW(FTZ_load[#Headers])+tbl_ftz[[#This Row],[Index]],MATCH(tbl_ftz[[#Headers],[主体评级]],FTZ_load[#Headers],0),1,1,"FTZ_load"),TRUE)=0,"",INDIRECT(ADDRESS(ROW(FTZ_load[#Headers])+tbl_ftz[[#This Row],[Index]],MATCH(tbl_ftz[[#Headers],[主体评级]],FTZ_load[#Headers],0),1,1,"FTZ_load"),TRUE)),"")</f>
        <v/>
      </c>
      <c r="F132" s="23" t="str">
        <f ca="1">IFERROR(IF(INDIRECT(ADDRESS(ROW(FTZ_load[#Headers])+tbl_ftz[[#This Row],[Index]],MATCH(tbl_ftz[[#Headers],[境内主体评级]],FTZ_load[#Headers],0),1,1,"FTZ_load"),TRUE)=0,"",INDIRECT(ADDRESS(ROW(FTZ_load[#Headers])+tbl_ftz[[#This Row],[Index]],MATCH(tbl_ftz[[#Headers],[境内主体评级]],FTZ_load[#Headers],0),1,1,"FTZ_load"),TRUE)),"")</f>
        <v/>
      </c>
      <c r="G132" s="23" t="str">
        <f ca="1">IFERROR(IF(INDIRECT(ADDRESS(ROW(FTZ_load[#Headers])+tbl_ftz[[#This Row],[Index]],MATCH(tbl_ftz[[#Headers],[货币]],FTZ_load[#Headers],0),1,1,"FTZ_load"),TRUE)=0,"",INDIRECT(ADDRESS(ROW(FTZ_load[#Headers])+tbl_ftz[[#This Row],[Index]],MATCH(tbl_ftz[[#Headers],[货币]],FTZ_load[#Headers],0),1,1,"FTZ_load"),TRUE)),"")</f>
        <v/>
      </c>
      <c r="H132" s="28" t="str">
        <f ca="1">IFERROR(IF(INDIRECT(ADDRESS(ROW(FTZ_load[#Headers])+tbl_ftz[[#This Row],[Index]],MATCH(tbl_ftz[[#Headers],[发行规模(亿)]],FTZ_load[#Headers],0),1,1,"FTZ_load"),TRUE)=0,"",INDIRECT(ADDRESS(ROW(FTZ_load[#Headers])+tbl_ftz[[#This Row],[Index]],MATCH(tbl_ftz[[#Headers],[发行规模(亿)]],FTZ_load[#Headers],0),1,1,"FTZ_load"),TRUE)),"")</f>
        <v/>
      </c>
      <c r="I132" s="23" t="str">
        <f ca="1">IFERROR(IF(INDIRECT(ADDRESS(ROW(FTZ_load[#Headers])+tbl_ftz[[#This Row],[Index]],MATCH(tbl_ftz[[#Headers],[年期]],FTZ_load[#Headers],0),1,1,"FTZ_load"),TRUE)=0,"",INDIRECT(ADDRESS(ROW(FTZ_load[#Headers])+tbl_ftz[[#This Row],[Index]],MATCH(tbl_ftz[[#Headers],[年期]],FTZ_load[#Headers],0),1,1,"FTZ_load"),TRUE)),"")</f>
        <v/>
      </c>
      <c r="J132" s="23" t="str">
        <f ca="1">IFERROR(IF(INDIRECT(ADDRESS(ROW(FTZ_load[#Headers])+tbl_ftz[[#This Row],[Index]],MATCH(tbl_ftz[[#Headers],[票息]],FTZ_load[#Headers],0),1,1,"FTZ_load"),TRUE)=0,"",INDIRECT(ADDRESS(ROW(FTZ_load[#Headers])+tbl_ftz[[#This Row],[Index]],MATCH(tbl_ftz[[#Headers],[票息]],FTZ_load[#Headers],0),1,1,"FTZ_load"),TRUE)),"")</f>
        <v/>
      </c>
      <c r="K132" s="23" t="str">
        <f ca="1">IFERROR(IF(INDIRECT(ADDRESS(ROW(FTZ_load[#Headers])+tbl_ftz[[#This Row],[Index]],MATCH(tbl_ftz[[#Headers],[IPG]],FTZ_load[#Headers],0),1,1,"FTZ_load"),TRUE)=0,"",INDIRECT(ADDRESS(ROW(FTZ_load[#Headers])+tbl_ftz[[#This Row],[Index]],MATCH(tbl_ftz[[#Headers],[IPG]],FTZ_load[#Headers],0),1,1,"FTZ_load"),TRUE)),"")</f>
        <v/>
      </c>
      <c r="L132" s="23" t="str">
        <f ca="1">IFERROR(IF(INDIRECT(ADDRESS(ROW(FTZ_load[#Headers])+tbl_ftz[[#This Row],[Index]],MATCH(tbl_ftz[[#Headers],[收窄基点]],FTZ_load[#Headers],0),1,1,"FTZ_load"),TRUE)=0,"",INDIRECT(ADDRESS(ROW(FTZ_load[#Headers])+tbl_ftz[[#This Row],[Index]],MATCH(tbl_ftz[[#Headers],[收窄基点]],FTZ_load[#Headers],0),1,1,"FTZ_load"),TRUE)),"")</f>
        <v/>
      </c>
      <c r="M132" s="22" t="str">
        <f ca="1">IFERROR(IF(INDIRECT(ADDRESS(ROW(FTZ_load[#Headers])+tbl_ftz[[#This Row],[Index]],MATCH(tbl_ftz[[#Headers],[结构]],FTZ_load[#Headers],0),1,1,"FTZ_load"),TRUE)=0,"",INDIRECT(ADDRESS(ROW(FTZ_load[#Headers])+tbl_ftz[[#This Row],[Index]],MATCH(tbl_ftz[[#Headers],[结构]],FTZ_load[#Headers],0),1,1,"FTZ_load"),TRUE)),"")</f>
        <v/>
      </c>
      <c r="N132" s="22" t="str">
        <f ca="1">IFERROR(IF(INDIRECT(ADDRESS(ROW(FTZ_load[#Headers])+tbl_ftz[[#This Row],[Index]],MATCH(tbl_ftz[[#Headers],[主题]],FTZ_load[#Headers],0),1,1,"FTZ_load"),TRUE)=0,"",INDIRECT(ADDRESS(ROW(FTZ_load[#Headers])+tbl_ftz[[#This Row],[Index]],MATCH(tbl_ftz[[#Headers],[主题]],FTZ_load[#Headers],0),1,1,"FTZ_load"),TRUE)),"")</f>
        <v/>
      </c>
      <c r="O132" s="22" t="str">
        <f ca="1">IFERROR(IF(INDIRECT(ADDRESS(ROW(FTZ_load[#Headers])+tbl_ftz[[#This Row],[Index]],MATCH(tbl_ftz[[#Headers],[行业]],FTZ_load[#Headers],0),1,1,"FTZ_load"),TRUE)=0,"",INDIRECT(ADDRESS(ROW(FTZ_load[#Headers])+tbl_ftz[[#This Row],[Index]],MATCH(tbl_ftz[[#Headers],[行业]],FTZ_load[#Headers],0),1,1,"FTZ_load"),TRUE)),"")</f>
        <v/>
      </c>
      <c r="P132" s="22" t="str">
        <f ca="1">IFERROR(IF(INDIRECT(ADDRESS(ROW(FTZ_load[#Headers])+tbl_ftz[[#This Row],[Index]],MATCH(tbl_ftz[[#Headers],[地区]],FTZ_load[#Headers],0),1,1,"FTZ_load"),TRUE)=0,"",INDIRECT(ADDRESS(ROW(FTZ_load[#Headers])+tbl_ftz[[#This Row],[Index]],MATCH(tbl_ftz[[#Headers],[地区]],FTZ_load[#Headers],0),1,1,"FTZ_load"),TRUE)),"")</f>
        <v/>
      </c>
      <c r="Q132" s="19" t="str">
        <f ca="1">IFERROR(IF(INDIRECT(ADDRESS(ROW(FTZ_load[#Headers])+tbl_ftz[[#This Row],[Index]],MATCH(tbl_ftz[[#Headers],[BOCOM_DEAL?]],FTZ_load[#Headers],0),1,1,"FTZ_load"),TRUE)=0,"",INDIRECT(ADDRESS(ROW(FTZ_load[#Headers])+tbl_ftz[[#This Row],[Index]],MATCH(tbl_ftz[[#Headers],[BOCOM_DEAL?]],FTZ_load[#Headers],0),1,1,"FTZ_load"),TRUE)),"")</f>
        <v/>
      </c>
    </row>
    <row r="133" spans="1:17" ht="17.45" customHeight="1" x14ac:dyDescent="0.25">
      <c r="A133" s="19">
        <f>ROW()-ROW(tbl_ftz[[#Headers],[Index]])</f>
        <v>132</v>
      </c>
      <c r="B133" s="20" t="str">
        <f ca="1">IFERROR(IF(INDIRECT(ADDRESS(ROW(FTZ_load[#Headers])+tbl_ftz[[#This Row],[Index]],MATCH(tbl_ftz[[#Headers],[定价日]],FTZ_load[#Headers],0),1,1,"FTZ_load"),TRUE)=0,"",INDIRECT(ADDRESS(ROW(FTZ_load[#Headers])+tbl_ftz[[#This Row],[Index]],MATCH(tbl_ftz[[#Headers],[定价日]],FTZ_load[#Headers],0),1,1,"FTZ_load"),TRUE)),"")</f>
        <v/>
      </c>
      <c r="C13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3" s="23" t="str">
        <f ca="1">IFERROR(IF(INDIRECT(ADDRESS(ROW(FTZ_load[#Headers])+tbl_ftz[[#This Row],[Index]],MATCH(tbl_ftz[[#Headers],[发行评级]],FTZ_load[#Headers],0),1,1,"FTZ_load"),TRUE)=0,"",INDIRECT(ADDRESS(ROW(FTZ_load[#Headers])+tbl_ftz[[#This Row],[Index]],MATCH(tbl_ftz[[#Headers],[发行评级]],FTZ_load[#Headers],0),1,1,"FTZ_load"),TRUE)),"")</f>
        <v/>
      </c>
      <c r="E133" s="23" t="str">
        <f ca="1">IFERROR(IF(INDIRECT(ADDRESS(ROW(FTZ_load[#Headers])+tbl_ftz[[#This Row],[Index]],MATCH(tbl_ftz[[#Headers],[主体评级]],FTZ_load[#Headers],0),1,1,"FTZ_load"),TRUE)=0,"",INDIRECT(ADDRESS(ROW(FTZ_load[#Headers])+tbl_ftz[[#This Row],[Index]],MATCH(tbl_ftz[[#Headers],[主体评级]],FTZ_load[#Headers],0),1,1,"FTZ_load"),TRUE)),"")</f>
        <v/>
      </c>
      <c r="F133" s="23" t="str">
        <f ca="1">IFERROR(IF(INDIRECT(ADDRESS(ROW(FTZ_load[#Headers])+tbl_ftz[[#This Row],[Index]],MATCH(tbl_ftz[[#Headers],[境内主体评级]],FTZ_load[#Headers],0),1,1,"FTZ_load"),TRUE)=0,"",INDIRECT(ADDRESS(ROW(FTZ_load[#Headers])+tbl_ftz[[#This Row],[Index]],MATCH(tbl_ftz[[#Headers],[境内主体评级]],FTZ_load[#Headers],0),1,1,"FTZ_load"),TRUE)),"")</f>
        <v/>
      </c>
      <c r="G133" s="23" t="str">
        <f ca="1">IFERROR(IF(INDIRECT(ADDRESS(ROW(FTZ_load[#Headers])+tbl_ftz[[#This Row],[Index]],MATCH(tbl_ftz[[#Headers],[货币]],FTZ_load[#Headers],0),1,1,"FTZ_load"),TRUE)=0,"",INDIRECT(ADDRESS(ROW(FTZ_load[#Headers])+tbl_ftz[[#This Row],[Index]],MATCH(tbl_ftz[[#Headers],[货币]],FTZ_load[#Headers],0),1,1,"FTZ_load"),TRUE)),"")</f>
        <v/>
      </c>
      <c r="H133" s="28" t="str">
        <f ca="1">IFERROR(IF(INDIRECT(ADDRESS(ROW(FTZ_load[#Headers])+tbl_ftz[[#This Row],[Index]],MATCH(tbl_ftz[[#Headers],[发行规模(亿)]],FTZ_load[#Headers],0),1,1,"FTZ_load"),TRUE)=0,"",INDIRECT(ADDRESS(ROW(FTZ_load[#Headers])+tbl_ftz[[#This Row],[Index]],MATCH(tbl_ftz[[#Headers],[发行规模(亿)]],FTZ_load[#Headers],0),1,1,"FTZ_load"),TRUE)),"")</f>
        <v/>
      </c>
      <c r="I133" s="23" t="str">
        <f ca="1">IFERROR(IF(INDIRECT(ADDRESS(ROW(FTZ_load[#Headers])+tbl_ftz[[#This Row],[Index]],MATCH(tbl_ftz[[#Headers],[年期]],FTZ_load[#Headers],0),1,1,"FTZ_load"),TRUE)=0,"",INDIRECT(ADDRESS(ROW(FTZ_load[#Headers])+tbl_ftz[[#This Row],[Index]],MATCH(tbl_ftz[[#Headers],[年期]],FTZ_load[#Headers],0),1,1,"FTZ_load"),TRUE)),"")</f>
        <v/>
      </c>
      <c r="J133" s="23" t="str">
        <f ca="1">IFERROR(IF(INDIRECT(ADDRESS(ROW(FTZ_load[#Headers])+tbl_ftz[[#This Row],[Index]],MATCH(tbl_ftz[[#Headers],[票息]],FTZ_load[#Headers],0),1,1,"FTZ_load"),TRUE)=0,"",INDIRECT(ADDRESS(ROW(FTZ_load[#Headers])+tbl_ftz[[#This Row],[Index]],MATCH(tbl_ftz[[#Headers],[票息]],FTZ_load[#Headers],0),1,1,"FTZ_load"),TRUE)),"")</f>
        <v/>
      </c>
      <c r="K133" s="23" t="str">
        <f ca="1">IFERROR(IF(INDIRECT(ADDRESS(ROW(FTZ_load[#Headers])+tbl_ftz[[#This Row],[Index]],MATCH(tbl_ftz[[#Headers],[IPG]],FTZ_load[#Headers],0),1,1,"FTZ_load"),TRUE)=0,"",INDIRECT(ADDRESS(ROW(FTZ_load[#Headers])+tbl_ftz[[#This Row],[Index]],MATCH(tbl_ftz[[#Headers],[IPG]],FTZ_load[#Headers],0),1,1,"FTZ_load"),TRUE)),"")</f>
        <v/>
      </c>
      <c r="L133" s="23" t="str">
        <f ca="1">IFERROR(IF(INDIRECT(ADDRESS(ROW(FTZ_load[#Headers])+tbl_ftz[[#This Row],[Index]],MATCH(tbl_ftz[[#Headers],[收窄基点]],FTZ_load[#Headers],0),1,1,"FTZ_load"),TRUE)=0,"",INDIRECT(ADDRESS(ROW(FTZ_load[#Headers])+tbl_ftz[[#This Row],[Index]],MATCH(tbl_ftz[[#Headers],[收窄基点]],FTZ_load[#Headers],0),1,1,"FTZ_load"),TRUE)),"")</f>
        <v/>
      </c>
      <c r="M133" s="22" t="str">
        <f ca="1">IFERROR(IF(INDIRECT(ADDRESS(ROW(FTZ_load[#Headers])+tbl_ftz[[#This Row],[Index]],MATCH(tbl_ftz[[#Headers],[结构]],FTZ_load[#Headers],0),1,1,"FTZ_load"),TRUE)=0,"",INDIRECT(ADDRESS(ROW(FTZ_load[#Headers])+tbl_ftz[[#This Row],[Index]],MATCH(tbl_ftz[[#Headers],[结构]],FTZ_load[#Headers],0),1,1,"FTZ_load"),TRUE)),"")</f>
        <v/>
      </c>
      <c r="N133" s="22" t="str">
        <f ca="1">IFERROR(IF(INDIRECT(ADDRESS(ROW(FTZ_load[#Headers])+tbl_ftz[[#This Row],[Index]],MATCH(tbl_ftz[[#Headers],[主题]],FTZ_load[#Headers],0),1,1,"FTZ_load"),TRUE)=0,"",INDIRECT(ADDRESS(ROW(FTZ_load[#Headers])+tbl_ftz[[#This Row],[Index]],MATCH(tbl_ftz[[#Headers],[主题]],FTZ_load[#Headers],0),1,1,"FTZ_load"),TRUE)),"")</f>
        <v/>
      </c>
      <c r="O133" s="22" t="str">
        <f ca="1">IFERROR(IF(INDIRECT(ADDRESS(ROW(FTZ_load[#Headers])+tbl_ftz[[#This Row],[Index]],MATCH(tbl_ftz[[#Headers],[行业]],FTZ_load[#Headers],0),1,1,"FTZ_load"),TRUE)=0,"",INDIRECT(ADDRESS(ROW(FTZ_load[#Headers])+tbl_ftz[[#This Row],[Index]],MATCH(tbl_ftz[[#Headers],[行业]],FTZ_load[#Headers],0),1,1,"FTZ_load"),TRUE)),"")</f>
        <v/>
      </c>
      <c r="P133" s="22" t="str">
        <f ca="1">IFERROR(IF(INDIRECT(ADDRESS(ROW(FTZ_load[#Headers])+tbl_ftz[[#This Row],[Index]],MATCH(tbl_ftz[[#Headers],[地区]],FTZ_load[#Headers],0),1,1,"FTZ_load"),TRUE)=0,"",INDIRECT(ADDRESS(ROW(FTZ_load[#Headers])+tbl_ftz[[#This Row],[Index]],MATCH(tbl_ftz[[#Headers],[地区]],FTZ_load[#Headers],0),1,1,"FTZ_load"),TRUE)),"")</f>
        <v/>
      </c>
      <c r="Q133" s="19" t="str">
        <f ca="1">IFERROR(IF(INDIRECT(ADDRESS(ROW(FTZ_load[#Headers])+tbl_ftz[[#This Row],[Index]],MATCH(tbl_ftz[[#Headers],[BOCOM_DEAL?]],FTZ_load[#Headers],0),1,1,"FTZ_load"),TRUE)=0,"",INDIRECT(ADDRESS(ROW(FTZ_load[#Headers])+tbl_ftz[[#This Row],[Index]],MATCH(tbl_ftz[[#Headers],[BOCOM_DEAL?]],FTZ_load[#Headers],0),1,1,"FTZ_load"),TRUE)),"")</f>
        <v/>
      </c>
    </row>
    <row r="134" spans="1:17" ht="17.45" customHeight="1" x14ac:dyDescent="0.25">
      <c r="A134" s="19">
        <f>ROW()-ROW(tbl_ftz[[#Headers],[Index]])</f>
        <v>133</v>
      </c>
      <c r="B134" s="20" t="str">
        <f ca="1">IFERROR(IF(INDIRECT(ADDRESS(ROW(FTZ_load[#Headers])+tbl_ftz[[#This Row],[Index]],MATCH(tbl_ftz[[#Headers],[定价日]],FTZ_load[#Headers],0),1,1,"FTZ_load"),TRUE)=0,"",INDIRECT(ADDRESS(ROW(FTZ_load[#Headers])+tbl_ftz[[#This Row],[Index]],MATCH(tbl_ftz[[#Headers],[定价日]],FTZ_load[#Headers],0),1,1,"FTZ_load"),TRUE)),"")</f>
        <v/>
      </c>
      <c r="C13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4" s="23" t="str">
        <f ca="1">IFERROR(IF(INDIRECT(ADDRESS(ROW(FTZ_load[#Headers])+tbl_ftz[[#This Row],[Index]],MATCH(tbl_ftz[[#Headers],[发行评级]],FTZ_load[#Headers],0),1,1,"FTZ_load"),TRUE)=0,"",INDIRECT(ADDRESS(ROW(FTZ_load[#Headers])+tbl_ftz[[#This Row],[Index]],MATCH(tbl_ftz[[#Headers],[发行评级]],FTZ_load[#Headers],0),1,1,"FTZ_load"),TRUE)),"")</f>
        <v/>
      </c>
      <c r="E134" s="23" t="str">
        <f ca="1">IFERROR(IF(INDIRECT(ADDRESS(ROW(FTZ_load[#Headers])+tbl_ftz[[#This Row],[Index]],MATCH(tbl_ftz[[#Headers],[主体评级]],FTZ_load[#Headers],0),1,1,"FTZ_load"),TRUE)=0,"",INDIRECT(ADDRESS(ROW(FTZ_load[#Headers])+tbl_ftz[[#This Row],[Index]],MATCH(tbl_ftz[[#Headers],[主体评级]],FTZ_load[#Headers],0),1,1,"FTZ_load"),TRUE)),"")</f>
        <v/>
      </c>
      <c r="F134" s="23" t="str">
        <f ca="1">IFERROR(IF(INDIRECT(ADDRESS(ROW(FTZ_load[#Headers])+tbl_ftz[[#This Row],[Index]],MATCH(tbl_ftz[[#Headers],[境内主体评级]],FTZ_load[#Headers],0),1,1,"FTZ_load"),TRUE)=0,"",INDIRECT(ADDRESS(ROW(FTZ_load[#Headers])+tbl_ftz[[#This Row],[Index]],MATCH(tbl_ftz[[#Headers],[境内主体评级]],FTZ_load[#Headers],0),1,1,"FTZ_load"),TRUE)),"")</f>
        <v/>
      </c>
      <c r="G134" s="23" t="str">
        <f ca="1">IFERROR(IF(INDIRECT(ADDRESS(ROW(FTZ_load[#Headers])+tbl_ftz[[#This Row],[Index]],MATCH(tbl_ftz[[#Headers],[货币]],FTZ_load[#Headers],0),1,1,"FTZ_load"),TRUE)=0,"",INDIRECT(ADDRESS(ROW(FTZ_load[#Headers])+tbl_ftz[[#This Row],[Index]],MATCH(tbl_ftz[[#Headers],[货币]],FTZ_load[#Headers],0),1,1,"FTZ_load"),TRUE)),"")</f>
        <v/>
      </c>
      <c r="H134" s="28" t="str">
        <f ca="1">IFERROR(IF(INDIRECT(ADDRESS(ROW(FTZ_load[#Headers])+tbl_ftz[[#This Row],[Index]],MATCH(tbl_ftz[[#Headers],[发行规模(亿)]],FTZ_load[#Headers],0),1,1,"FTZ_load"),TRUE)=0,"",INDIRECT(ADDRESS(ROW(FTZ_load[#Headers])+tbl_ftz[[#This Row],[Index]],MATCH(tbl_ftz[[#Headers],[发行规模(亿)]],FTZ_load[#Headers],0),1,1,"FTZ_load"),TRUE)),"")</f>
        <v/>
      </c>
      <c r="I134" s="23" t="str">
        <f ca="1">IFERROR(IF(INDIRECT(ADDRESS(ROW(FTZ_load[#Headers])+tbl_ftz[[#This Row],[Index]],MATCH(tbl_ftz[[#Headers],[年期]],FTZ_load[#Headers],0),1,1,"FTZ_load"),TRUE)=0,"",INDIRECT(ADDRESS(ROW(FTZ_load[#Headers])+tbl_ftz[[#This Row],[Index]],MATCH(tbl_ftz[[#Headers],[年期]],FTZ_load[#Headers],0),1,1,"FTZ_load"),TRUE)),"")</f>
        <v/>
      </c>
      <c r="J134" s="23" t="str">
        <f ca="1">IFERROR(IF(INDIRECT(ADDRESS(ROW(FTZ_load[#Headers])+tbl_ftz[[#This Row],[Index]],MATCH(tbl_ftz[[#Headers],[票息]],FTZ_load[#Headers],0),1,1,"FTZ_load"),TRUE)=0,"",INDIRECT(ADDRESS(ROW(FTZ_load[#Headers])+tbl_ftz[[#This Row],[Index]],MATCH(tbl_ftz[[#Headers],[票息]],FTZ_load[#Headers],0),1,1,"FTZ_load"),TRUE)),"")</f>
        <v/>
      </c>
      <c r="K134" s="23" t="str">
        <f ca="1">IFERROR(IF(INDIRECT(ADDRESS(ROW(FTZ_load[#Headers])+tbl_ftz[[#This Row],[Index]],MATCH(tbl_ftz[[#Headers],[IPG]],FTZ_load[#Headers],0),1,1,"FTZ_load"),TRUE)=0,"",INDIRECT(ADDRESS(ROW(FTZ_load[#Headers])+tbl_ftz[[#This Row],[Index]],MATCH(tbl_ftz[[#Headers],[IPG]],FTZ_load[#Headers],0),1,1,"FTZ_load"),TRUE)),"")</f>
        <v/>
      </c>
      <c r="L134" s="23" t="str">
        <f ca="1">IFERROR(IF(INDIRECT(ADDRESS(ROW(FTZ_load[#Headers])+tbl_ftz[[#This Row],[Index]],MATCH(tbl_ftz[[#Headers],[收窄基点]],FTZ_load[#Headers],0),1,1,"FTZ_load"),TRUE)=0,"",INDIRECT(ADDRESS(ROW(FTZ_load[#Headers])+tbl_ftz[[#This Row],[Index]],MATCH(tbl_ftz[[#Headers],[收窄基点]],FTZ_load[#Headers],0),1,1,"FTZ_load"),TRUE)),"")</f>
        <v/>
      </c>
      <c r="M134" s="22" t="str">
        <f ca="1">IFERROR(IF(INDIRECT(ADDRESS(ROW(FTZ_load[#Headers])+tbl_ftz[[#This Row],[Index]],MATCH(tbl_ftz[[#Headers],[结构]],FTZ_load[#Headers],0),1,1,"FTZ_load"),TRUE)=0,"",INDIRECT(ADDRESS(ROW(FTZ_load[#Headers])+tbl_ftz[[#This Row],[Index]],MATCH(tbl_ftz[[#Headers],[结构]],FTZ_load[#Headers],0),1,1,"FTZ_load"),TRUE)),"")</f>
        <v/>
      </c>
      <c r="N134" s="22" t="str">
        <f ca="1">IFERROR(IF(INDIRECT(ADDRESS(ROW(FTZ_load[#Headers])+tbl_ftz[[#This Row],[Index]],MATCH(tbl_ftz[[#Headers],[主题]],FTZ_load[#Headers],0),1,1,"FTZ_load"),TRUE)=0,"",INDIRECT(ADDRESS(ROW(FTZ_load[#Headers])+tbl_ftz[[#This Row],[Index]],MATCH(tbl_ftz[[#Headers],[主题]],FTZ_load[#Headers],0),1,1,"FTZ_load"),TRUE)),"")</f>
        <v/>
      </c>
      <c r="O134" s="22" t="str">
        <f ca="1">IFERROR(IF(INDIRECT(ADDRESS(ROW(FTZ_load[#Headers])+tbl_ftz[[#This Row],[Index]],MATCH(tbl_ftz[[#Headers],[行业]],FTZ_load[#Headers],0),1,1,"FTZ_load"),TRUE)=0,"",INDIRECT(ADDRESS(ROW(FTZ_load[#Headers])+tbl_ftz[[#This Row],[Index]],MATCH(tbl_ftz[[#Headers],[行业]],FTZ_load[#Headers],0),1,1,"FTZ_load"),TRUE)),"")</f>
        <v/>
      </c>
      <c r="P134" s="22" t="str">
        <f ca="1">IFERROR(IF(INDIRECT(ADDRESS(ROW(FTZ_load[#Headers])+tbl_ftz[[#This Row],[Index]],MATCH(tbl_ftz[[#Headers],[地区]],FTZ_load[#Headers],0),1,1,"FTZ_load"),TRUE)=0,"",INDIRECT(ADDRESS(ROW(FTZ_load[#Headers])+tbl_ftz[[#This Row],[Index]],MATCH(tbl_ftz[[#Headers],[地区]],FTZ_load[#Headers],0),1,1,"FTZ_load"),TRUE)),"")</f>
        <v/>
      </c>
      <c r="Q134" s="19" t="str">
        <f ca="1">IFERROR(IF(INDIRECT(ADDRESS(ROW(FTZ_load[#Headers])+tbl_ftz[[#This Row],[Index]],MATCH(tbl_ftz[[#Headers],[BOCOM_DEAL?]],FTZ_load[#Headers],0),1,1,"FTZ_load"),TRUE)=0,"",INDIRECT(ADDRESS(ROW(FTZ_load[#Headers])+tbl_ftz[[#This Row],[Index]],MATCH(tbl_ftz[[#Headers],[BOCOM_DEAL?]],FTZ_load[#Headers],0),1,1,"FTZ_load"),TRUE)),"")</f>
        <v/>
      </c>
    </row>
    <row r="135" spans="1:17" ht="17.45" customHeight="1" x14ac:dyDescent="0.25">
      <c r="A135" s="19">
        <f>ROW()-ROW(tbl_ftz[[#Headers],[Index]])</f>
        <v>134</v>
      </c>
      <c r="B135" s="20" t="str">
        <f ca="1">IFERROR(IF(INDIRECT(ADDRESS(ROW(FTZ_load[#Headers])+tbl_ftz[[#This Row],[Index]],MATCH(tbl_ftz[[#Headers],[定价日]],FTZ_load[#Headers],0),1,1,"FTZ_load"),TRUE)=0,"",INDIRECT(ADDRESS(ROW(FTZ_load[#Headers])+tbl_ftz[[#This Row],[Index]],MATCH(tbl_ftz[[#Headers],[定价日]],FTZ_load[#Headers],0),1,1,"FTZ_load"),TRUE)),"")</f>
        <v/>
      </c>
      <c r="C13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5" s="23" t="str">
        <f ca="1">IFERROR(IF(INDIRECT(ADDRESS(ROW(FTZ_load[#Headers])+tbl_ftz[[#This Row],[Index]],MATCH(tbl_ftz[[#Headers],[发行评级]],FTZ_load[#Headers],0),1,1,"FTZ_load"),TRUE)=0,"",INDIRECT(ADDRESS(ROW(FTZ_load[#Headers])+tbl_ftz[[#This Row],[Index]],MATCH(tbl_ftz[[#Headers],[发行评级]],FTZ_load[#Headers],0),1,1,"FTZ_load"),TRUE)),"")</f>
        <v/>
      </c>
      <c r="E135" s="23" t="str">
        <f ca="1">IFERROR(IF(INDIRECT(ADDRESS(ROW(FTZ_load[#Headers])+tbl_ftz[[#This Row],[Index]],MATCH(tbl_ftz[[#Headers],[主体评级]],FTZ_load[#Headers],0),1,1,"FTZ_load"),TRUE)=0,"",INDIRECT(ADDRESS(ROW(FTZ_load[#Headers])+tbl_ftz[[#This Row],[Index]],MATCH(tbl_ftz[[#Headers],[主体评级]],FTZ_load[#Headers],0),1,1,"FTZ_load"),TRUE)),"")</f>
        <v/>
      </c>
      <c r="F135" s="23" t="str">
        <f ca="1">IFERROR(IF(INDIRECT(ADDRESS(ROW(FTZ_load[#Headers])+tbl_ftz[[#This Row],[Index]],MATCH(tbl_ftz[[#Headers],[境内主体评级]],FTZ_load[#Headers],0),1,1,"FTZ_load"),TRUE)=0,"",INDIRECT(ADDRESS(ROW(FTZ_load[#Headers])+tbl_ftz[[#This Row],[Index]],MATCH(tbl_ftz[[#Headers],[境内主体评级]],FTZ_load[#Headers],0),1,1,"FTZ_load"),TRUE)),"")</f>
        <v/>
      </c>
      <c r="G135" s="23" t="str">
        <f ca="1">IFERROR(IF(INDIRECT(ADDRESS(ROW(FTZ_load[#Headers])+tbl_ftz[[#This Row],[Index]],MATCH(tbl_ftz[[#Headers],[货币]],FTZ_load[#Headers],0),1,1,"FTZ_load"),TRUE)=0,"",INDIRECT(ADDRESS(ROW(FTZ_load[#Headers])+tbl_ftz[[#This Row],[Index]],MATCH(tbl_ftz[[#Headers],[货币]],FTZ_load[#Headers],0),1,1,"FTZ_load"),TRUE)),"")</f>
        <v/>
      </c>
      <c r="H135" s="28" t="str">
        <f ca="1">IFERROR(IF(INDIRECT(ADDRESS(ROW(FTZ_load[#Headers])+tbl_ftz[[#This Row],[Index]],MATCH(tbl_ftz[[#Headers],[发行规模(亿)]],FTZ_load[#Headers],0),1,1,"FTZ_load"),TRUE)=0,"",INDIRECT(ADDRESS(ROW(FTZ_load[#Headers])+tbl_ftz[[#This Row],[Index]],MATCH(tbl_ftz[[#Headers],[发行规模(亿)]],FTZ_load[#Headers],0),1,1,"FTZ_load"),TRUE)),"")</f>
        <v/>
      </c>
      <c r="I135" s="23" t="str">
        <f ca="1">IFERROR(IF(INDIRECT(ADDRESS(ROW(FTZ_load[#Headers])+tbl_ftz[[#This Row],[Index]],MATCH(tbl_ftz[[#Headers],[年期]],FTZ_load[#Headers],0),1,1,"FTZ_load"),TRUE)=0,"",INDIRECT(ADDRESS(ROW(FTZ_load[#Headers])+tbl_ftz[[#This Row],[Index]],MATCH(tbl_ftz[[#Headers],[年期]],FTZ_load[#Headers],0),1,1,"FTZ_load"),TRUE)),"")</f>
        <v/>
      </c>
      <c r="J135" s="23" t="str">
        <f ca="1">IFERROR(IF(INDIRECT(ADDRESS(ROW(FTZ_load[#Headers])+tbl_ftz[[#This Row],[Index]],MATCH(tbl_ftz[[#Headers],[票息]],FTZ_load[#Headers],0),1,1,"FTZ_load"),TRUE)=0,"",INDIRECT(ADDRESS(ROW(FTZ_load[#Headers])+tbl_ftz[[#This Row],[Index]],MATCH(tbl_ftz[[#Headers],[票息]],FTZ_load[#Headers],0),1,1,"FTZ_load"),TRUE)),"")</f>
        <v/>
      </c>
      <c r="K135" s="23" t="str">
        <f ca="1">IFERROR(IF(INDIRECT(ADDRESS(ROW(FTZ_load[#Headers])+tbl_ftz[[#This Row],[Index]],MATCH(tbl_ftz[[#Headers],[IPG]],FTZ_load[#Headers],0),1,1,"FTZ_load"),TRUE)=0,"",INDIRECT(ADDRESS(ROW(FTZ_load[#Headers])+tbl_ftz[[#This Row],[Index]],MATCH(tbl_ftz[[#Headers],[IPG]],FTZ_load[#Headers],0),1,1,"FTZ_load"),TRUE)),"")</f>
        <v/>
      </c>
      <c r="L135" s="23" t="str">
        <f ca="1">IFERROR(IF(INDIRECT(ADDRESS(ROW(FTZ_load[#Headers])+tbl_ftz[[#This Row],[Index]],MATCH(tbl_ftz[[#Headers],[收窄基点]],FTZ_load[#Headers],0),1,1,"FTZ_load"),TRUE)=0,"",INDIRECT(ADDRESS(ROW(FTZ_load[#Headers])+tbl_ftz[[#This Row],[Index]],MATCH(tbl_ftz[[#Headers],[收窄基点]],FTZ_load[#Headers],0),1,1,"FTZ_load"),TRUE)),"")</f>
        <v/>
      </c>
      <c r="M135" s="22" t="str">
        <f ca="1">IFERROR(IF(INDIRECT(ADDRESS(ROW(FTZ_load[#Headers])+tbl_ftz[[#This Row],[Index]],MATCH(tbl_ftz[[#Headers],[结构]],FTZ_load[#Headers],0),1,1,"FTZ_load"),TRUE)=0,"",INDIRECT(ADDRESS(ROW(FTZ_load[#Headers])+tbl_ftz[[#This Row],[Index]],MATCH(tbl_ftz[[#Headers],[结构]],FTZ_load[#Headers],0),1,1,"FTZ_load"),TRUE)),"")</f>
        <v/>
      </c>
      <c r="N135" s="22" t="str">
        <f ca="1">IFERROR(IF(INDIRECT(ADDRESS(ROW(FTZ_load[#Headers])+tbl_ftz[[#This Row],[Index]],MATCH(tbl_ftz[[#Headers],[主题]],FTZ_load[#Headers],0),1,1,"FTZ_load"),TRUE)=0,"",INDIRECT(ADDRESS(ROW(FTZ_load[#Headers])+tbl_ftz[[#This Row],[Index]],MATCH(tbl_ftz[[#Headers],[主题]],FTZ_load[#Headers],0),1,1,"FTZ_load"),TRUE)),"")</f>
        <v/>
      </c>
      <c r="O135" s="22" t="str">
        <f ca="1">IFERROR(IF(INDIRECT(ADDRESS(ROW(FTZ_load[#Headers])+tbl_ftz[[#This Row],[Index]],MATCH(tbl_ftz[[#Headers],[行业]],FTZ_load[#Headers],0),1,1,"FTZ_load"),TRUE)=0,"",INDIRECT(ADDRESS(ROW(FTZ_load[#Headers])+tbl_ftz[[#This Row],[Index]],MATCH(tbl_ftz[[#Headers],[行业]],FTZ_load[#Headers],0),1,1,"FTZ_load"),TRUE)),"")</f>
        <v/>
      </c>
      <c r="P135" s="22" t="str">
        <f ca="1">IFERROR(IF(INDIRECT(ADDRESS(ROW(FTZ_load[#Headers])+tbl_ftz[[#This Row],[Index]],MATCH(tbl_ftz[[#Headers],[地区]],FTZ_load[#Headers],0),1,1,"FTZ_load"),TRUE)=0,"",INDIRECT(ADDRESS(ROW(FTZ_load[#Headers])+tbl_ftz[[#This Row],[Index]],MATCH(tbl_ftz[[#Headers],[地区]],FTZ_load[#Headers],0),1,1,"FTZ_load"),TRUE)),"")</f>
        <v/>
      </c>
      <c r="Q135" s="19" t="str">
        <f ca="1">IFERROR(IF(INDIRECT(ADDRESS(ROW(FTZ_load[#Headers])+tbl_ftz[[#This Row],[Index]],MATCH(tbl_ftz[[#Headers],[BOCOM_DEAL?]],FTZ_load[#Headers],0),1,1,"FTZ_load"),TRUE)=0,"",INDIRECT(ADDRESS(ROW(FTZ_load[#Headers])+tbl_ftz[[#This Row],[Index]],MATCH(tbl_ftz[[#Headers],[BOCOM_DEAL?]],FTZ_load[#Headers],0),1,1,"FTZ_load"),TRUE)),"")</f>
        <v/>
      </c>
    </row>
    <row r="136" spans="1:17" ht="17.45" customHeight="1" x14ac:dyDescent="0.25">
      <c r="A136" s="19">
        <f>ROW()-ROW(tbl_ftz[[#Headers],[Index]])</f>
        <v>135</v>
      </c>
      <c r="B136" s="20" t="str">
        <f ca="1">IFERROR(IF(INDIRECT(ADDRESS(ROW(FTZ_load[#Headers])+tbl_ftz[[#This Row],[Index]],MATCH(tbl_ftz[[#Headers],[定价日]],FTZ_load[#Headers],0),1,1,"FTZ_load"),TRUE)=0,"",INDIRECT(ADDRESS(ROW(FTZ_load[#Headers])+tbl_ftz[[#This Row],[Index]],MATCH(tbl_ftz[[#Headers],[定价日]],FTZ_load[#Headers],0),1,1,"FTZ_load"),TRUE)),"")</f>
        <v/>
      </c>
      <c r="C13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6" s="23" t="str">
        <f ca="1">IFERROR(IF(INDIRECT(ADDRESS(ROW(FTZ_load[#Headers])+tbl_ftz[[#This Row],[Index]],MATCH(tbl_ftz[[#Headers],[发行评级]],FTZ_load[#Headers],0),1,1,"FTZ_load"),TRUE)=0,"",INDIRECT(ADDRESS(ROW(FTZ_load[#Headers])+tbl_ftz[[#This Row],[Index]],MATCH(tbl_ftz[[#Headers],[发行评级]],FTZ_load[#Headers],0),1,1,"FTZ_load"),TRUE)),"")</f>
        <v/>
      </c>
      <c r="E136" s="23" t="str">
        <f ca="1">IFERROR(IF(INDIRECT(ADDRESS(ROW(FTZ_load[#Headers])+tbl_ftz[[#This Row],[Index]],MATCH(tbl_ftz[[#Headers],[主体评级]],FTZ_load[#Headers],0),1,1,"FTZ_load"),TRUE)=0,"",INDIRECT(ADDRESS(ROW(FTZ_load[#Headers])+tbl_ftz[[#This Row],[Index]],MATCH(tbl_ftz[[#Headers],[主体评级]],FTZ_load[#Headers],0),1,1,"FTZ_load"),TRUE)),"")</f>
        <v/>
      </c>
      <c r="F136" s="23" t="str">
        <f ca="1">IFERROR(IF(INDIRECT(ADDRESS(ROW(FTZ_load[#Headers])+tbl_ftz[[#This Row],[Index]],MATCH(tbl_ftz[[#Headers],[境内主体评级]],FTZ_load[#Headers],0),1,1,"FTZ_load"),TRUE)=0,"",INDIRECT(ADDRESS(ROW(FTZ_load[#Headers])+tbl_ftz[[#This Row],[Index]],MATCH(tbl_ftz[[#Headers],[境内主体评级]],FTZ_load[#Headers],0),1,1,"FTZ_load"),TRUE)),"")</f>
        <v/>
      </c>
      <c r="G136" s="23" t="str">
        <f ca="1">IFERROR(IF(INDIRECT(ADDRESS(ROW(FTZ_load[#Headers])+tbl_ftz[[#This Row],[Index]],MATCH(tbl_ftz[[#Headers],[货币]],FTZ_load[#Headers],0),1,1,"FTZ_load"),TRUE)=0,"",INDIRECT(ADDRESS(ROW(FTZ_load[#Headers])+tbl_ftz[[#This Row],[Index]],MATCH(tbl_ftz[[#Headers],[货币]],FTZ_load[#Headers],0),1,1,"FTZ_load"),TRUE)),"")</f>
        <v/>
      </c>
      <c r="H136" s="28" t="str">
        <f ca="1">IFERROR(IF(INDIRECT(ADDRESS(ROW(FTZ_load[#Headers])+tbl_ftz[[#This Row],[Index]],MATCH(tbl_ftz[[#Headers],[发行规模(亿)]],FTZ_load[#Headers],0),1,1,"FTZ_load"),TRUE)=0,"",INDIRECT(ADDRESS(ROW(FTZ_load[#Headers])+tbl_ftz[[#This Row],[Index]],MATCH(tbl_ftz[[#Headers],[发行规模(亿)]],FTZ_load[#Headers],0),1,1,"FTZ_load"),TRUE)),"")</f>
        <v/>
      </c>
      <c r="I136" s="23" t="str">
        <f ca="1">IFERROR(IF(INDIRECT(ADDRESS(ROW(FTZ_load[#Headers])+tbl_ftz[[#This Row],[Index]],MATCH(tbl_ftz[[#Headers],[年期]],FTZ_load[#Headers],0),1,1,"FTZ_load"),TRUE)=0,"",INDIRECT(ADDRESS(ROW(FTZ_load[#Headers])+tbl_ftz[[#This Row],[Index]],MATCH(tbl_ftz[[#Headers],[年期]],FTZ_load[#Headers],0),1,1,"FTZ_load"),TRUE)),"")</f>
        <v/>
      </c>
      <c r="J136" s="23" t="str">
        <f ca="1">IFERROR(IF(INDIRECT(ADDRESS(ROW(FTZ_load[#Headers])+tbl_ftz[[#This Row],[Index]],MATCH(tbl_ftz[[#Headers],[票息]],FTZ_load[#Headers],0),1,1,"FTZ_load"),TRUE)=0,"",INDIRECT(ADDRESS(ROW(FTZ_load[#Headers])+tbl_ftz[[#This Row],[Index]],MATCH(tbl_ftz[[#Headers],[票息]],FTZ_load[#Headers],0),1,1,"FTZ_load"),TRUE)),"")</f>
        <v/>
      </c>
      <c r="K136" s="23" t="str">
        <f ca="1">IFERROR(IF(INDIRECT(ADDRESS(ROW(FTZ_load[#Headers])+tbl_ftz[[#This Row],[Index]],MATCH(tbl_ftz[[#Headers],[IPG]],FTZ_load[#Headers],0),1,1,"FTZ_load"),TRUE)=0,"",INDIRECT(ADDRESS(ROW(FTZ_load[#Headers])+tbl_ftz[[#This Row],[Index]],MATCH(tbl_ftz[[#Headers],[IPG]],FTZ_load[#Headers],0),1,1,"FTZ_load"),TRUE)),"")</f>
        <v/>
      </c>
      <c r="L136" s="23" t="str">
        <f ca="1">IFERROR(IF(INDIRECT(ADDRESS(ROW(FTZ_load[#Headers])+tbl_ftz[[#This Row],[Index]],MATCH(tbl_ftz[[#Headers],[收窄基点]],FTZ_load[#Headers],0),1,1,"FTZ_load"),TRUE)=0,"",INDIRECT(ADDRESS(ROW(FTZ_load[#Headers])+tbl_ftz[[#This Row],[Index]],MATCH(tbl_ftz[[#Headers],[收窄基点]],FTZ_load[#Headers],0),1,1,"FTZ_load"),TRUE)),"")</f>
        <v/>
      </c>
      <c r="M136" s="22" t="str">
        <f ca="1">IFERROR(IF(INDIRECT(ADDRESS(ROW(FTZ_load[#Headers])+tbl_ftz[[#This Row],[Index]],MATCH(tbl_ftz[[#Headers],[结构]],FTZ_load[#Headers],0),1,1,"FTZ_load"),TRUE)=0,"",INDIRECT(ADDRESS(ROW(FTZ_load[#Headers])+tbl_ftz[[#This Row],[Index]],MATCH(tbl_ftz[[#Headers],[结构]],FTZ_load[#Headers],0),1,1,"FTZ_load"),TRUE)),"")</f>
        <v/>
      </c>
      <c r="N136" s="22" t="str">
        <f ca="1">IFERROR(IF(INDIRECT(ADDRESS(ROW(FTZ_load[#Headers])+tbl_ftz[[#This Row],[Index]],MATCH(tbl_ftz[[#Headers],[主题]],FTZ_load[#Headers],0),1,1,"FTZ_load"),TRUE)=0,"",INDIRECT(ADDRESS(ROW(FTZ_load[#Headers])+tbl_ftz[[#This Row],[Index]],MATCH(tbl_ftz[[#Headers],[主题]],FTZ_load[#Headers],0),1,1,"FTZ_load"),TRUE)),"")</f>
        <v/>
      </c>
      <c r="O136" s="22" t="str">
        <f ca="1">IFERROR(IF(INDIRECT(ADDRESS(ROW(FTZ_load[#Headers])+tbl_ftz[[#This Row],[Index]],MATCH(tbl_ftz[[#Headers],[行业]],FTZ_load[#Headers],0),1,1,"FTZ_load"),TRUE)=0,"",INDIRECT(ADDRESS(ROW(FTZ_load[#Headers])+tbl_ftz[[#This Row],[Index]],MATCH(tbl_ftz[[#Headers],[行业]],FTZ_load[#Headers],0),1,1,"FTZ_load"),TRUE)),"")</f>
        <v/>
      </c>
      <c r="P136" s="22" t="str">
        <f ca="1">IFERROR(IF(INDIRECT(ADDRESS(ROW(FTZ_load[#Headers])+tbl_ftz[[#This Row],[Index]],MATCH(tbl_ftz[[#Headers],[地区]],FTZ_load[#Headers],0),1,1,"FTZ_load"),TRUE)=0,"",INDIRECT(ADDRESS(ROW(FTZ_load[#Headers])+tbl_ftz[[#This Row],[Index]],MATCH(tbl_ftz[[#Headers],[地区]],FTZ_load[#Headers],0),1,1,"FTZ_load"),TRUE)),"")</f>
        <v/>
      </c>
      <c r="Q136" s="19" t="str">
        <f ca="1">IFERROR(IF(INDIRECT(ADDRESS(ROW(FTZ_load[#Headers])+tbl_ftz[[#This Row],[Index]],MATCH(tbl_ftz[[#Headers],[BOCOM_DEAL?]],FTZ_load[#Headers],0),1,1,"FTZ_load"),TRUE)=0,"",INDIRECT(ADDRESS(ROW(FTZ_load[#Headers])+tbl_ftz[[#This Row],[Index]],MATCH(tbl_ftz[[#Headers],[BOCOM_DEAL?]],FTZ_load[#Headers],0),1,1,"FTZ_load"),TRUE)),"")</f>
        <v/>
      </c>
    </row>
    <row r="137" spans="1:17" ht="17.45" customHeight="1" x14ac:dyDescent="0.25">
      <c r="A137" s="19">
        <f>ROW()-ROW(tbl_ftz[[#Headers],[Index]])</f>
        <v>136</v>
      </c>
      <c r="B137" s="20" t="str">
        <f ca="1">IFERROR(IF(INDIRECT(ADDRESS(ROW(FTZ_load[#Headers])+tbl_ftz[[#This Row],[Index]],MATCH(tbl_ftz[[#Headers],[定价日]],FTZ_load[#Headers],0),1,1,"FTZ_load"),TRUE)=0,"",INDIRECT(ADDRESS(ROW(FTZ_load[#Headers])+tbl_ftz[[#This Row],[Index]],MATCH(tbl_ftz[[#Headers],[定价日]],FTZ_load[#Headers],0),1,1,"FTZ_load"),TRUE)),"")</f>
        <v/>
      </c>
      <c r="C13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7" s="23" t="str">
        <f ca="1">IFERROR(IF(INDIRECT(ADDRESS(ROW(FTZ_load[#Headers])+tbl_ftz[[#This Row],[Index]],MATCH(tbl_ftz[[#Headers],[发行评级]],FTZ_load[#Headers],0),1,1,"FTZ_load"),TRUE)=0,"",INDIRECT(ADDRESS(ROW(FTZ_load[#Headers])+tbl_ftz[[#This Row],[Index]],MATCH(tbl_ftz[[#Headers],[发行评级]],FTZ_load[#Headers],0),1,1,"FTZ_load"),TRUE)),"")</f>
        <v/>
      </c>
      <c r="E137" s="23" t="str">
        <f ca="1">IFERROR(IF(INDIRECT(ADDRESS(ROW(FTZ_load[#Headers])+tbl_ftz[[#This Row],[Index]],MATCH(tbl_ftz[[#Headers],[主体评级]],FTZ_load[#Headers],0),1,1,"FTZ_load"),TRUE)=0,"",INDIRECT(ADDRESS(ROW(FTZ_load[#Headers])+tbl_ftz[[#This Row],[Index]],MATCH(tbl_ftz[[#Headers],[主体评级]],FTZ_load[#Headers],0),1,1,"FTZ_load"),TRUE)),"")</f>
        <v/>
      </c>
      <c r="F137" s="23" t="str">
        <f ca="1">IFERROR(IF(INDIRECT(ADDRESS(ROW(FTZ_load[#Headers])+tbl_ftz[[#This Row],[Index]],MATCH(tbl_ftz[[#Headers],[境内主体评级]],FTZ_load[#Headers],0),1,1,"FTZ_load"),TRUE)=0,"",INDIRECT(ADDRESS(ROW(FTZ_load[#Headers])+tbl_ftz[[#This Row],[Index]],MATCH(tbl_ftz[[#Headers],[境内主体评级]],FTZ_load[#Headers],0),1,1,"FTZ_load"),TRUE)),"")</f>
        <v/>
      </c>
      <c r="G137" s="23" t="str">
        <f ca="1">IFERROR(IF(INDIRECT(ADDRESS(ROW(FTZ_load[#Headers])+tbl_ftz[[#This Row],[Index]],MATCH(tbl_ftz[[#Headers],[货币]],FTZ_load[#Headers],0),1,1,"FTZ_load"),TRUE)=0,"",INDIRECT(ADDRESS(ROW(FTZ_load[#Headers])+tbl_ftz[[#This Row],[Index]],MATCH(tbl_ftz[[#Headers],[货币]],FTZ_load[#Headers],0),1,1,"FTZ_load"),TRUE)),"")</f>
        <v/>
      </c>
      <c r="H137" s="28" t="str">
        <f ca="1">IFERROR(IF(INDIRECT(ADDRESS(ROW(FTZ_load[#Headers])+tbl_ftz[[#This Row],[Index]],MATCH(tbl_ftz[[#Headers],[发行规模(亿)]],FTZ_load[#Headers],0),1,1,"FTZ_load"),TRUE)=0,"",INDIRECT(ADDRESS(ROW(FTZ_load[#Headers])+tbl_ftz[[#This Row],[Index]],MATCH(tbl_ftz[[#Headers],[发行规模(亿)]],FTZ_load[#Headers],0),1,1,"FTZ_load"),TRUE)),"")</f>
        <v/>
      </c>
      <c r="I137" s="23" t="str">
        <f ca="1">IFERROR(IF(INDIRECT(ADDRESS(ROW(FTZ_load[#Headers])+tbl_ftz[[#This Row],[Index]],MATCH(tbl_ftz[[#Headers],[年期]],FTZ_load[#Headers],0),1,1,"FTZ_load"),TRUE)=0,"",INDIRECT(ADDRESS(ROW(FTZ_load[#Headers])+tbl_ftz[[#This Row],[Index]],MATCH(tbl_ftz[[#Headers],[年期]],FTZ_load[#Headers],0),1,1,"FTZ_load"),TRUE)),"")</f>
        <v/>
      </c>
      <c r="J137" s="23" t="str">
        <f ca="1">IFERROR(IF(INDIRECT(ADDRESS(ROW(FTZ_load[#Headers])+tbl_ftz[[#This Row],[Index]],MATCH(tbl_ftz[[#Headers],[票息]],FTZ_load[#Headers],0),1,1,"FTZ_load"),TRUE)=0,"",INDIRECT(ADDRESS(ROW(FTZ_load[#Headers])+tbl_ftz[[#This Row],[Index]],MATCH(tbl_ftz[[#Headers],[票息]],FTZ_load[#Headers],0),1,1,"FTZ_load"),TRUE)),"")</f>
        <v/>
      </c>
      <c r="K137" s="23" t="str">
        <f ca="1">IFERROR(IF(INDIRECT(ADDRESS(ROW(FTZ_load[#Headers])+tbl_ftz[[#This Row],[Index]],MATCH(tbl_ftz[[#Headers],[IPG]],FTZ_load[#Headers],0),1,1,"FTZ_load"),TRUE)=0,"",INDIRECT(ADDRESS(ROW(FTZ_load[#Headers])+tbl_ftz[[#This Row],[Index]],MATCH(tbl_ftz[[#Headers],[IPG]],FTZ_load[#Headers],0),1,1,"FTZ_load"),TRUE)),"")</f>
        <v/>
      </c>
      <c r="L137" s="23" t="str">
        <f ca="1">IFERROR(IF(INDIRECT(ADDRESS(ROW(FTZ_load[#Headers])+tbl_ftz[[#This Row],[Index]],MATCH(tbl_ftz[[#Headers],[收窄基点]],FTZ_load[#Headers],0),1,1,"FTZ_load"),TRUE)=0,"",INDIRECT(ADDRESS(ROW(FTZ_load[#Headers])+tbl_ftz[[#This Row],[Index]],MATCH(tbl_ftz[[#Headers],[收窄基点]],FTZ_load[#Headers],0),1,1,"FTZ_load"),TRUE)),"")</f>
        <v/>
      </c>
      <c r="M137" s="22" t="str">
        <f ca="1">IFERROR(IF(INDIRECT(ADDRESS(ROW(FTZ_load[#Headers])+tbl_ftz[[#This Row],[Index]],MATCH(tbl_ftz[[#Headers],[结构]],FTZ_load[#Headers],0),1,1,"FTZ_load"),TRUE)=0,"",INDIRECT(ADDRESS(ROW(FTZ_load[#Headers])+tbl_ftz[[#This Row],[Index]],MATCH(tbl_ftz[[#Headers],[结构]],FTZ_load[#Headers],0),1,1,"FTZ_load"),TRUE)),"")</f>
        <v/>
      </c>
      <c r="N137" s="22" t="str">
        <f ca="1">IFERROR(IF(INDIRECT(ADDRESS(ROW(FTZ_load[#Headers])+tbl_ftz[[#This Row],[Index]],MATCH(tbl_ftz[[#Headers],[主题]],FTZ_load[#Headers],0),1,1,"FTZ_load"),TRUE)=0,"",INDIRECT(ADDRESS(ROW(FTZ_load[#Headers])+tbl_ftz[[#This Row],[Index]],MATCH(tbl_ftz[[#Headers],[主题]],FTZ_load[#Headers],0),1,1,"FTZ_load"),TRUE)),"")</f>
        <v/>
      </c>
      <c r="O137" s="22" t="str">
        <f ca="1">IFERROR(IF(INDIRECT(ADDRESS(ROW(FTZ_load[#Headers])+tbl_ftz[[#This Row],[Index]],MATCH(tbl_ftz[[#Headers],[行业]],FTZ_load[#Headers],0),1,1,"FTZ_load"),TRUE)=0,"",INDIRECT(ADDRESS(ROW(FTZ_load[#Headers])+tbl_ftz[[#This Row],[Index]],MATCH(tbl_ftz[[#Headers],[行业]],FTZ_load[#Headers],0),1,1,"FTZ_load"),TRUE)),"")</f>
        <v/>
      </c>
      <c r="P137" s="22" t="str">
        <f ca="1">IFERROR(IF(INDIRECT(ADDRESS(ROW(FTZ_load[#Headers])+tbl_ftz[[#This Row],[Index]],MATCH(tbl_ftz[[#Headers],[地区]],FTZ_load[#Headers],0),1,1,"FTZ_load"),TRUE)=0,"",INDIRECT(ADDRESS(ROW(FTZ_load[#Headers])+tbl_ftz[[#This Row],[Index]],MATCH(tbl_ftz[[#Headers],[地区]],FTZ_load[#Headers],0),1,1,"FTZ_load"),TRUE)),"")</f>
        <v/>
      </c>
      <c r="Q137" s="19" t="str">
        <f ca="1">IFERROR(IF(INDIRECT(ADDRESS(ROW(FTZ_load[#Headers])+tbl_ftz[[#This Row],[Index]],MATCH(tbl_ftz[[#Headers],[BOCOM_DEAL?]],FTZ_load[#Headers],0),1,1,"FTZ_load"),TRUE)=0,"",INDIRECT(ADDRESS(ROW(FTZ_load[#Headers])+tbl_ftz[[#This Row],[Index]],MATCH(tbl_ftz[[#Headers],[BOCOM_DEAL?]],FTZ_load[#Headers],0),1,1,"FTZ_load"),TRUE)),"")</f>
        <v/>
      </c>
    </row>
    <row r="138" spans="1:17" ht="17.45" customHeight="1" x14ac:dyDescent="0.25">
      <c r="A138" s="19">
        <f>ROW()-ROW(tbl_ftz[[#Headers],[Index]])</f>
        <v>137</v>
      </c>
      <c r="B138" s="20" t="str">
        <f ca="1">IFERROR(IF(INDIRECT(ADDRESS(ROW(FTZ_load[#Headers])+tbl_ftz[[#This Row],[Index]],MATCH(tbl_ftz[[#Headers],[定价日]],FTZ_load[#Headers],0),1,1,"FTZ_load"),TRUE)=0,"",INDIRECT(ADDRESS(ROW(FTZ_load[#Headers])+tbl_ftz[[#This Row],[Index]],MATCH(tbl_ftz[[#Headers],[定价日]],FTZ_load[#Headers],0),1,1,"FTZ_load"),TRUE)),"")</f>
        <v/>
      </c>
      <c r="C13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8" s="23" t="str">
        <f ca="1">IFERROR(IF(INDIRECT(ADDRESS(ROW(FTZ_load[#Headers])+tbl_ftz[[#This Row],[Index]],MATCH(tbl_ftz[[#Headers],[发行评级]],FTZ_load[#Headers],0),1,1,"FTZ_load"),TRUE)=0,"",INDIRECT(ADDRESS(ROW(FTZ_load[#Headers])+tbl_ftz[[#This Row],[Index]],MATCH(tbl_ftz[[#Headers],[发行评级]],FTZ_load[#Headers],0),1,1,"FTZ_load"),TRUE)),"")</f>
        <v/>
      </c>
      <c r="E138" s="23" t="str">
        <f ca="1">IFERROR(IF(INDIRECT(ADDRESS(ROW(FTZ_load[#Headers])+tbl_ftz[[#This Row],[Index]],MATCH(tbl_ftz[[#Headers],[主体评级]],FTZ_load[#Headers],0),1,1,"FTZ_load"),TRUE)=0,"",INDIRECT(ADDRESS(ROW(FTZ_load[#Headers])+tbl_ftz[[#This Row],[Index]],MATCH(tbl_ftz[[#Headers],[主体评级]],FTZ_load[#Headers],0),1,1,"FTZ_load"),TRUE)),"")</f>
        <v/>
      </c>
      <c r="F138" s="23" t="str">
        <f ca="1">IFERROR(IF(INDIRECT(ADDRESS(ROW(FTZ_load[#Headers])+tbl_ftz[[#This Row],[Index]],MATCH(tbl_ftz[[#Headers],[境内主体评级]],FTZ_load[#Headers],0),1,1,"FTZ_load"),TRUE)=0,"",INDIRECT(ADDRESS(ROW(FTZ_load[#Headers])+tbl_ftz[[#This Row],[Index]],MATCH(tbl_ftz[[#Headers],[境内主体评级]],FTZ_load[#Headers],0),1,1,"FTZ_load"),TRUE)),"")</f>
        <v/>
      </c>
      <c r="G138" s="23" t="str">
        <f ca="1">IFERROR(IF(INDIRECT(ADDRESS(ROW(FTZ_load[#Headers])+tbl_ftz[[#This Row],[Index]],MATCH(tbl_ftz[[#Headers],[货币]],FTZ_load[#Headers],0),1,1,"FTZ_load"),TRUE)=0,"",INDIRECT(ADDRESS(ROW(FTZ_load[#Headers])+tbl_ftz[[#This Row],[Index]],MATCH(tbl_ftz[[#Headers],[货币]],FTZ_load[#Headers],0),1,1,"FTZ_load"),TRUE)),"")</f>
        <v/>
      </c>
      <c r="H138" s="28" t="str">
        <f ca="1">IFERROR(IF(INDIRECT(ADDRESS(ROW(FTZ_load[#Headers])+tbl_ftz[[#This Row],[Index]],MATCH(tbl_ftz[[#Headers],[发行规模(亿)]],FTZ_load[#Headers],0),1,1,"FTZ_load"),TRUE)=0,"",INDIRECT(ADDRESS(ROW(FTZ_load[#Headers])+tbl_ftz[[#This Row],[Index]],MATCH(tbl_ftz[[#Headers],[发行规模(亿)]],FTZ_load[#Headers],0),1,1,"FTZ_load"),TRUE)),"")</f>
        <v/>
      </c>
      <c r="I138" s="23" t="str">
        <f ca="1">IFERROR(IF(INDIRECT(ADDRESS(ROW(FTZ_load[#Headers])+tbl_ftz[[#This Row],[Index]],MATCH(tbl_ftz[[#Headers],[年期]],FTZ_load[#Headers],0),1,1,"FTZ_load"),TRUE)=0,"",INDIRECT(ADDRESS(ROW(FTZ_load[#Headers])+tbl_ftz[[#This Row],[Index]],MATCH(tbl_ftz[[#Headers],[年期]],FTZ_load[#Headers],0),1,1,"FTZ_load"),TRUE)),"")</f>
        <v/>
      </c>
      <c r="J138" s="23" t="str">
        <f ca="1">IFERROR(IF(INDIRECT(ADDRESS(ROW(FTZ_load[#Headers])+tbl_ftz[[#This Row],[Index]],MATCH(tbl_ftz[[#Headers],[票息]],FTZ_load[#Headers],0),1,1,"FTZ_load"),TRUE)=0,"",INDIRECT(ADDRESS(ROW(FTZ_load[#Headers])+tbl_ftz[[#This Row],[Index]],MATCH(tbl_ftz[[#Headers],[票息]],FTZ_load[#Headers],0),1,1,"FTZ_load"),TRUE)),"")</f>
        <v/>
      </c>
      <c r="K138" s="23" t="str">
        <f ca="1">IFERROR(IF(INDIRECT(ADDRESS(ROW(FTZ_load[#Headers])+tbl_ftz[[#This Row],[Index]],MATCH(tbl_ftz[[#Headers],[IPG]],FTZ_load[#Headers],0),1,1,"FTZ_load"),TRUE)=0,"",INDIRECT(ADDRESS(ROW(FTZ_load[#Headers])+tbl_ftz[[#This Row],[Index]],MATCH(tbl_ftz[[#Headers],[IPG]],FTZ_load[#Headers],0),1,1,"FTZ_load"),TRUE)),"")</f>
        <v/>
      </c>
      <c r="L138" s="23" t="str">
        <f ca="1">IFERROR(IF(INDIRECT(ADDRESS(ROW(FTZ_load[#Headers])+tbl_ftz[[#This Row],[Index]],MATCH(tbl_ftz[[#Headers],[收窄基点]],FTZ_load[#Headers],0),1,1,"FTZ_load"),TRUE)=0,"",INDIRECT(ADDRESS(ROW(FTZ_load[#Headers])+tbl_ftz[[#This Row],[Index]],MATCH(tbl_ftz[[#Headers],[收窄基点]],FTZ_load[#Headers],0),1,1,"FTZ_load"),TRUE)),"")</f>
        <v/>
      </c>
      <c r="M138" s="22" t="str">
        <f ca="1">IFERROR(IF(INDIRECT(ADDRESS(ROW(FTZ_load[#Headers])+tbl_ftz[[#This Row],[Index]],MATCH(tbl_ftz[[#Headers],[结构]],FTZ_load[#Headers],0),1,1,"FTZ_load"),TRUE)=0,"",INDIRECT(ADDRESS(ROW(FTZ_load[#Headers])+tbl_ftz[[#This Row],[Index]],MATCH(tbl_ftz[[#Headers],[结构]],FTZ_load[#Headers],0),1,1,"FTZ_load"),TRUE)),"")</f>
        <v/>
      </c>
      <c r="N138" s="22" t="str">
        <f ca="1">IFERROR(IF(INDIRECT(ADDRESS(ROW(FTZ_load[#Headers])+tbl_ftz[[#This Row],[Index]],MATCH(tbl_ftz[[#Headers],[主题]],FTZ_load[#Headers],0),1,1,"FTZ_load"),TRUE)=0,"",INDIRECT(ADDRESS(ROW(FTZ_load[#Headers])+tbl_ftz[[#This Row],[Index]],MATCH(tbl_ftz[[#Headers],[主题]],FTZ_load[#Headers],0),1,1,"FTZ_load"),TRUE)),"")</f>
        <v/>
      </c>
      <c r="O138" s="22" t="str">
        <f ca="1">IFERROR(IF(INDIRECT(ADDRESS(ROW(FTZ_load[#Headers])+tbl_ftz[[#This Row],[Index]],MATCH(tbl_ftz[[#Headers],[行业]],FTZ_load[#Headers],0),1,1,"FTZ_load"),TRUE)=0,"",INDIRECT(ADDRESS(ROW(FTZ_load[#Headers])+tbl_ftz[[#This Row],[Index]],MATCH(tbl_ftz[[#Headers],[行业]],FTZ_load[#Headers],0),1,1,"FTZ_load"),TRUE)),"")</f>
        <v/>
      </c>
      <c r="P138" s="22" t="str">
        <f ca="1">IFERROR(IF(INDIRECT(ADDRESS(ROW(FTZ_load[#Headers])+tbl_ftz[[#This Row],[Index]],MATCH(tbl_ftz[[#Headers],[地区]],FTZ_load[#Headers],0),1,1,"FTZ_load"),TRUE)=0,"",INDIRECT(ADDRESS(ROW(FTZ_load[#Headers])+tbl_ftz[[#This Row],[Index]],MATCH(tbl_ftz[[#Headers],[地区]],FTZ_load[#Headers],0),1,1,"FTZ_load"),TRUE)),"")</f>
        <v/>
      </c>
      <c r="Q138" s="19" t="str">
        <f ca="1">IFERROR(IF(INDIRECT(ADDRESS(ROW(FTZ_load[#Headers])+tbl_ftz[[#This Row],[Index]],MATCH(tbl_ftz[[#Headers],[BOCOM_DEAL?]],FTZ_load[#Headers],0),1,1,"FTZ_load"),TRUE)=0,"",INDIRECT(ADDRESS(ROW(FTZ_load[#Headers])+tbl_ftz[[#This Row],[Index]],MATCH(tbl_ftz[[#Headers],[BOCOM_DEAL?]],FTZ_load[#Headers],0),1,1,"FTZ_load"),TRUE)),"")</f>
        <v/>
      </c>
    </row>
    <row r="139" spans="1:17" ht="17.45" customHeight="1" x14ac:dyDescent="0.25">
      <c r="A139" s="19">
        <f>ROW()-ROW(tbl_ftz[[#Headers],[Index]])</f>
        <v>138</v>
      </c>
      <c r="B139" s="20" t="str">
        <f ca="1">IFERROR(IF(INDIRECT(ADDRESS(ROW(FTZ_load[#Headers])+tbl_ftz[[#This Row],[Index]],MATCH(tbl_ftz[[#Headers],[定价日]],FTZ_load[#Headers],0),1,1,"FTZ_load"),TRUE)=0,"",INDIRECT(ADDRESS(ROW(FTZ_load[#Headers])+tbl_ftz[[#This Row],[Index]],MATCH(tbl_ftz[[#Headers],[定价日]],FTZ_load[#Headers],0),1,1,"FTZ_load"),TRUE)),"")</f>
        <v/>
      </c>
      <c r="C13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39" s="23" t="str">
        <f ca="1">IFERROR(IF(INDIRECT(ADDRESS(ROW(FTZ_load[#Headers])+tbl_ftz[[#This Row],[Index]],MATCH(tbl_ftz[[#Headers],[发行评级]],FTZ_load[#Headers],0),1,1,"FTZ_load"),TRUE)=0,"",INDIRECT(ADDRESS(ROW(FTZ_load[#Headers])+tbl_ftz[[#This Row],[Index]],MATCH(tbl_ftz[[#Headers],[发行评级]],FTZ_load[#Headers],0),1,1,"FTZ_load"),TRUE)),"")</f>
        <v/>
      </c>
      <c r="E139" s="23" t="str">
        <f ca="1">IFERROR(IF(INDIRECT(ADDRESS(ROW(FTZ_load[#Headers])+tbl_ftz[[#This Row],[Index]],MATCH(tbl_ftz[[#Headers],[主体评级]],FTZ_load[#Headers],0),1,1,"FTZ_load"),TRUE)=0,"",INDIRECT(ADDRESS(ROW(FTZ_load[#Headers])+tbl_ftz[[#This Row],[Index]],MATCH(tbl_ftz[[#Headers],[主体评级]],FTZ_load[#Headers],0),1,1,"FTZ_load"),TRUE)),"")</f>
        <v/>
      </c>
      <c r="F139" s="23" t="str">
        <f ca="1">IFERROR(IF(INDIRECT(ADDRESS(ROW(FTZ_load[#Headers])+tbl_ftz[[#This Row],[Index]],MATCH(tbl_ftz[[#Headers],[境内主体评级]],FTZ_load[#Headers],0),1,1,"FTZ_load"),TRUE)=0,"",INDIRECT(ADDRESS(ROW(FTZ_load[#Headers])+tbl_ftz[[#This Row],[Index]],MATCH(tbl_ftz[[#Headers],[境内主体评级]],FTZ_load[#Headers],0),1,1,"FTZ_load"),TRUE)),"")</f>
        <v/>
      </c>
      <c r="G139" s="23" t="str">
        <f ca="1">IFERROR(IF(INDIRECT(ADDRESS(ROW(FTZ_load[#Headers])+tbl_ftz[[#This Row],[Index]],MATCH(tbl_ftz[[#Headers],[货币]],FTZ_load[#Headers],0),1,1,"FTZ_load"),TRUE)=0,"",INDIRECT(ADDRESS(ROW(FTZ_load[#Headers])+tbl_ftz[[#This Row],[Index]],MATCH(tbl_ftz[[#Headers],[货币]],FTZ_load[#Headers],0),1,1,"FTZ_load"),TRUE)),"")</f>
        <v/>
      </c>
      <c r="H139" s="28" t="str">
        <f ca="1">IFERROR(IF(INDIRECT(ADDRESS(ROW(FTZ_load[#Headers])+tbl_ftz[[#This Row],[Index]],MATCH(tbl_ftz[[#Headers],[发行规模(亿)]],FTZ_load[#Headers],0),1,1,"FTZ_load"),TRUE)=0,"",INDIRECT(ADDRESS(ROW(FTZ_load[#Headers])+tbl_ftz[[#This Row],[Index]],MATCH(tbl_ftz[[#Headers],[发行规模(亿)]],FTZ_load[#Headers],0),1,1,"FTZ_load"),TRUE)),"")</f>
        <v/>
      </c>
      <c r="I139" s="23" t="str">
        <f ca="1">IFERROR(IF(INDIRECT(ADDRESS(ROW(FTZ_load[#Headers])+tbl_ftz[[#This Row],[Index]],MATCH(tbl_ftz[[#Headers],[年期]],FTZ_load[#Headers],0),1,1,"FTZ_load"),TRUE)=0,"",INDIRECT(ADDRESS(ROW(FTZ_load[#Headers])+tbl_ftz[[#This Row],[Index]],MATCH(tbl_ftz[[#Headers],[年期]],FTZ_load[#Headers],0),1,1,"FTZ_load"),TRUE)),"")</f>
        <v/>
      </c>
      <c r="J139" s="23" t="str">
        <f ca="1">IFERROR(IF(INDIRECT(ADDRESS(ROW(FTZ_load[#Headers])+tbl_ftz[[#This Row],[Index]],MATCH(tbl_ftz[[#Headers],[票息]],FTZ_load[#Headers],0),1,1,"FTZ_load"),TRUE)=0,"",INDIRECT(ADDRESS(ROW(FTZ_load[#Headers])+tbl_ftz[[#This Row],[Index]],MATCH(tbl_ftz[[#Headers],[票息]],FTZ_load[#Headers],0),1,1,"FTZ_load"),TRUE)),"")</f>
        <v/>
      </c>
      <c r="K139" s="23" t="str">
        <f ca="1">IFERROR(IF(INDIRECT(ADDRESS(ROW(FTZ_load[#Headers])+tbl_ftz[[#This Row],[Index]],MATCH(tbl_ftz[[#Headers],[IPG]],FTZ_load[#Headers],0),1,1,"FTZ_load"),TRUE)=0,"",INDIRECT(ADDRESS(ROW(FTZ_load[#Headers])+tbl_ftz[[#This Row],[Index]],MATCH(tbl_ftz[[#Headers],[IPG]],FTZ_load[#Headers],0),1,1,"FTZ_load"),TRUE)),"")</f>
        <v/>
      </c>
      <c r="L139" s="23" t="str">
        <f ca="1">IFERROR(IF(INDIRECT(ADDRESS(ROW(FTZ_load[#Headers])+tbl_ftz[[#This Row],[Index]],MATCH(tbl_ftz[[#Headers],[收窄基点]],FTZ_load[#Headers],0),1,1,"FTZ_load"),TRUE)=0,"",INDIRECT(ADDRESS(ROW(FTZ_load[#Headers])+tbl_ftz[[#This Row],[Index]],MATCH(tbl_ftz[[#Headers],[收窄基点]],FTZ_load[#Headers],0),1,1,"FTZ_load"),TRUE)),"")</f>
        <v/>
      </c>
      <c r="M139" s="22" t="str">
        <f ca="1">IFERROR(IF(INDIRECT(ADDRESS(ROW(FTZ_load[#Headers])+tbl_ftz[[#This Row],[Index]],MATCH(tbl_ftz[[#Headers],[结构]],FTZ_load[#Headers],0),1,1,"FTZ_load"),TRUE)=0,"",INDIRECT(ADDRESS(ROW(FTZ_load[#Headers])+tbl_ftz[[#This Row],[Index]],MATCH(tbl_ftz[[#Headers],[结构]],FTZ_load[#Headers],0),1,1,"FTZ_load"),TRUE)),"")</f>
        <v/>
      </c>
      <c r="N139" s="22" t="str">
        <f ca="1">IFERROR(IF(INDIRECT(ADDRESS(ROW(FTZ_load[#Headers])+tbl_ftz[[#This Row],[Index]],MATCH(tbl_ftz[[#Headers],[主题]],FTZ_load[#Headers],0),1,1,"FTZ_load"),TRUE)=0,"",INDIRECT(ADDRESS(ROW(FTZ_load[#Headers])+tbl_ftz[[#This Row],[Index]],MATCH(tbl_ftz[[#Headers],[主题]],FTZ_load[#Headers],0),1,1,"FTZ_load"),TRUE)),"")</f>
        <v/>
      </c>
      <c r="O139" s="22" t="str">
        <f ca="1">IFERROR(IF(INDIRECT(ADDRESS(ROW(FTZ_load[#Headers])+tbl_ftz[[#This Row],[Index]],MATCH(tbl_ftz[[#Headers],[行业]],FTZ_load[#Headers],0),1,1,"FTZ_load"),TRUE)=0,"",INDIRECT(ADDRESS(ROW(FTZ_load[#Headers])+tbl_ftz[[#This Row],[Index]],MATCH(tbl_ftz[[#Headers],[行业]],FTZ_load[#Headers],0),1,1,"FTZ_load"),TRUE)),"")</f>
        <v/>
      </c>
      <c r="P139" s="22" t="str">
        <f ca="1">IFERROR(IF(INDIRECT(ADDRESS(ROW(FTZ_load[#Headers])+tbl_ftz[[#This Row],[Index]],MATCH(tbl_ftz[[#Headers],[地区]],FTZ_load[#Headers],0),1,1,"FTZ_load"),TRUE)=0,"",INDIRECT(ADDRESS(ROW(FTZ_load[#Headers])+tbl_ftz[[#This Row],[Index]],MATCH(tbl_ftz[[#Headers],[地区]],FTZ_load[#Headers],0),1,1,"FTZ_load"),TRUE)),"")</f>
        <v/>
      </c>
      <c r="Q139" s="19" t="str">
        <f ca="1">IFERROR(IF(INDIRECT(ADDRESS(ROW(FTZ_load[#Headers])+tbl_ftz[[#This Row],[Index]],MATCH(tbl_ftz[[#Headers],[BOCOM_DEAL?]],FTZ_load[#Headers],0),1,1,"FTZ_load"),TRUE)=0,"",INDIRECT(ADDRESS(ROW(FTZ_load[#Headers])+tbl_ftz[[#This Row],[Index]],MATCH(tbl_ftz[[#Headers],[BOCOM_DEAL?]],FTZ_load[#Headers],0),1,1,"FTZ_load"),TRUE)),"")</f>
        <v/>
      </c>
    </row>
    <row r="140" spans="1:17" ht="17.45" customHeight="1" x14ac:dyDescent="0.25">
      <c r="A140" s="19">
        <f>ROW()-ROW(tbl_ftz[[#Headers],[Index]])</f>
        <v>139</v>
      </c>
      <c r="B140" s="20" t="str">
        <f ca="1">IFERROR(IF(INDIRECT(ADDRESS(ROW(FTZ_load[#Headers])+tbl_ftz[[#This Row],[Index]],MATCH(tbl_ftz[[#Headers],[定价日]],FTZ_load[#Headers],0),1,1,"FTZ_load"),TRUE)=0,"",INDIRECT(ADDRESS(ROW(FTZ_load[#Headers])+tbl_ftz[[#This Row],[Index]],MATCH(tbl_ftz[[#Headers],[定价日]],FTZ_load[#Headers],0),1,1,"FTZ_load"),TRUE)),"")</f>
        <v/>
      </c>
      <c r="C14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0" s="23" t="str">
        <f ca="1">IFERROR(IF(INDIRECT(ADDRESS(ROW(FTZ_load[#Headers])+tbl_ftz[[#This Row],[Index]],MATCH(tbl_ftz[[#Headers],[发行评级]],FTZ_load[#Headers],0),1,1,"FTZ_load"),TRUE)=0,"",INDIRECT(ADDRESS(ROW(FTZ_load[#Headers])+tbl_ftz[[#This Row],[Index]],MATCH(tbl_ftz[[#Headers],[发行评级]],FTZ_load[#Headers],0),1,1,"FTZ_load"),TRUE)),"")</f>
        <v/>
      </c>
      <c r="E140" s="23" t="str">
        <f ca="1">IFERROR(IF(INDIRECT(ADDRESS(ROW(FTZ_load[#Headers])+tbl_ftz[[#This Row],[Index]],MATCH(tbl_ftz[[#Headers],[主体评级]],FTZ_load[#Headers],0),1,1,"FTZ_load"),TRUE)=0,"",INDIRECT(ADDRESS(ROW(FTZ_load[#Headers])+tbl_ftz[[#This Row],[Index]],MATCH(tbl_ftz[[#Headers],[主体评级]],FTZ_load[#Headers],0),1,1,"FTZ_load"),TRUE)),"")</f>
        <v/>
      </c>
      <c r="F140" s="23" t="str">
        <f ca="1">IFERROR(IF(INDIRECT(ADDRESS(ROW(FTZ_load[#Headers])+tbl_ftz[[#This Row],[Index]],MATCH(tbl_ftz[[#Headers],[境内主体评级]],FTZ_load[#Headers],0),1,1,"FTZ_load"),TRUE)=0,"",INDIRECT(ADDRESS(ROW(FTZ_load[#Headers])+tbl_ftz[[#This Row],[Index]],MATCH(tbl_ftz[[#Headers],[境内主体评级]],FTZ_load[#Headers],0),1,1,"FTZ_load"),TRUE)),"")</f>
        <v/>
      </c>
      <c r="G140" s="23" t="str">
        <f ca="1">IFERROR(IF(INDIRECT(ADDRESS(ROW(FTZ_load[#Headers])+tbl_ftz[[#This Row],[Index]],MATCH(tbl_ftz[[#Headers],[货币]],FTZ_load[#Headers],0),1,1,"FTZ_load"),TRUE)=0,"",INDIRECT(ADDRESS(ROW(FTZ_load[#Headers])+tbl_ftz[[#This Row],[Index]],MATCH(tbl_ftz[[#Headers],[货币]],FTZ_load[#Headers],0),1,1,"FTZ_load"),TRUE)),"")</f>
        <v/>
      </c>
      <c r="H140" s="28" t="str">
        <f ca="1">IFERROR(IF(INDIRECT(ADDRESS(ROW(FTZ_load[#Headers])+tbl_ftz[[#This Row],[Index]],MATCH(tbl_ftz[[#Headers],[发行规模(亿)]],FTZ_load[#Headers],0),1,1,"FTZ_load"),TRUE)=0,"",INDIRECT(ADDRESS(ROW(FTZ_load[#Headers])+tbl_ftz[[#This Row],[Index]],MATCH(tbl_ftz[[#Headers],[发行规模(亿)]],FTZ_load[#Headers],0),1,1,"FTZ_load"),TRUE)),"")</f>
        <v/>
      </c>
      <c r="I140" s="23" t="str">
        <f ca="1">IFERROR(IF(INDIRECT(ADDRESS(ROW(FTZ_load[#Headers])+tbl_ftz[[#This Row],[Index]],MATCH(tbl_ftz[[#Headers],[年期]],FTZ_load[#Headers],0),1,1,"FTZ_load"),TRUE)=0,"",INDIRECT(ADDRESS(ROW(FTZ_load[#Headers])+tbl_ftz[[#This Row],[Index]],MATCH(tbl_ftz[[#Headers],[年期]],FTZ_load[#Headers],0),1,1,"FTZ_load"),TRUE)),"")</f>
        <v/>
      </c>
      <c r="J140" s="23" t="str">
        <f ca="1">IFERROR(IF(INDIRECT(ADDRESS(ROW(FTZ_load[#Headers])+tbl_ftz[[#This Row],[Index]],MATCH(tbl_ftz[[#Headers],[票息]],FTZ_load[#Headers],0),1,1,"FTZ_load"),TRUE)=0,"",INDIRECT(ADDRESS(ROW(FTZ_load[#Headers])+tbl_ftz[[#This Row],[Index]],MATCH(tbl_ftz[[#Headers],[票息]],FTZ_load[#Headers],0),1,1,"FTZ_load"),TRUE)),"")</f>
        <v/>
      </c>
      <c r="K140" s="23" t="str">
        <f ca="1">IFERROR(IF(INDIRECT(ADDRESS(ROW(FTZ_load[#Headers])+tbl_ftz[[#This Row],[Index]],MATCH(tbl_ftz[[#Headers],[IPG]],FTZ_load[#Headers],0),1,1,"FTZ_load"),TRUE)=0,"",INDIRECT(ADDRESS(ROW(FTZ_load[#Headers])+tbl_ftz[[#This Row],[Index]],MATCH(tbl_ftz[[#Headers],[IPG]],FTZ_load[#Headers],0),1,1,"FTZ_load"),TRUE)),"")</f>
        <v/>
      </c>
      <c r="L140" s="23" t="str">
        <f ca="1">IFERROR(IF(INDIRECT(ADDRESS(ROW(FTZ_load[#Headers])+tbl_ftz[[#This Row],[Index]],MATCH(tbl_ftz[[#Headers],[收窄基点]],FTZ_load[#Headers],0),1,1,"FTZ_load"),TRUE)=0,"",INDIRECT(ADDRESS(ROW(FTZ_load[#Headers])+tbl_ftz[[#This Row],[Index]],MATCH(tbl_ftz[[#Headers],[收窄基点]],FTZ_load[#Headers],0),1,1,"FTZ_load"),TRUE)),"")</f>
        <v/>
      </c>
      <c r="M140" s="22" t="str">
        <f ca="1">IFERROR(IF(INDIRECT(ADDRESS(ROW(FTZ_load[#Headers])+tbl_ftz[[#This Row],[Index]],MATCH(tbl_ftz[[#Headers],[结构]],FTZ_load[#Headers],0),1,1,"FTZ_load"),TRUE)=0,"",INDIRECT(ADDRESS(ROW(FTZ_load[#Headers])+tbl_ftz[[#This Row],[Index]],MATCH(tbl_ftz[[#Headers],[结构]],FTZ_load[#Headers],0),1,1,"FTZ_load"),TRUE)),"")</f>
        <v/>
      </c>
      <c r="N140" s="22" t="str">
        <f ca="1">IFERROR(IF(INDIRECT(ADDRESS(ROW(FTZ_load[#Headers])+tbl_ftz[[#This Row],[Index]],MATCH(tbl_ftz[[#Headers],[主题]],FTZ_load[#Headers],0),1,1,"FTZ_load"),TRUE)=0,"",INDIRECT(ADDRESS(ROW(FTZ_load[#Headers])+tbl_ftz[[#This Row],[Index]],MATCH(tbl_ftz[[#Headers],[主题]],FTZ_load[#Headers],0),1,1,"FTZ_load"),TRUE)),"")</f>
        <v/>
      </c>
      <c r="O140" s="22" t="str">
        <f ca="1">IFERROR(IF(INDIRECT(ADDRESS(ROW(FTZ_load[#Headers])+tbl_ftz[[#This Row],[Index]],MATCH(tbl_ftz[[#Headers],[行业]],FTZ_load[#Headers],0),1,1,"FTZ_load"),TRUE)=0,"",INDIRECT(ADDRESS(ROW(FTZ_load[#Headers])+tbl_ftz[[#This Row],[Index]],MATCH(tbl_ftz[[#Headers],[行业]],FTZ_load[#Headers],0),1,1,"FTZ_load"),TRUE)),"")</f>
        <v/>
      </c>
      <c r="P140" s="22" t="str">
        <f ca="1">IFERROR(IF(INDIRECT(ADDRESS(ROW(FTZ_load[#Headers])+tbl_ftz[[#This Row],[Index]],MATCH(tbl_ftz[[#Headers],[地区]],FTZ_load[#Headers],0),1,1,"FTZ_load"),TRUE)=0,"",INDIRECT(ADDRESS(ROW(FTZ_load[#Headers])+tbl_ftz[[#This Row],[Index]],MATCH(tbl_ftz[[#Headers],[地区]],FTZ_load[#Headers],0),1,1,"FTZ_load"),TRUE)),"")</f>
        <v/>
      </c>
      <c r="Q140" s="19" t="str">
        <f ca="1">IFERROR(IF(INDIRECT(ADDRESS(ROW(FTZ_load[#Headers])+tbl_ftz[[#This Row],[Index]],MATCH(tbl_ftz[[#Headers],[BOCOM_DEAL?]],FTZ_load[#Headers],0),1,1,"FTZ_load"),TRUE)=0,"",INDIRECT(ADDRESS(ROW(FTZ_load[#Headers])+tbl_ftz[[#This Row],[Index]],MATCH(tbl_ftz[[#Headers],[BOCOM_DEAL?]],FTZ_load[#Headers],0),1,1,"FTZ_load"),TRUE)),"")</f>
        <v/>
      </c>
    </row>
    <row r="141" spans="1:17" ht="17.45" customHeight="1" x14ac:dyDescent="0.25">
      <c r="A141" s="19">
        <f>ROW()-ROW(tbl_ftz[[#Headers],[Index]])</f>
        <v>140</v>
      </c>
      <c r="B141" s="20" t="str">
        <f ca="1">IFERROR(IF(INDIRECT(ADDRESS(ROW(FTZ_load[#Headers])+tbl_ftz[[#This Row],[Index]],MATCH(tbl_ftz[[#Headers],[定价日]],FTZ_load[#Headers],0),1,1,"FTZ_load"),TRUE)=0,"",INDIRECT(ADDRESS(ROW(FTZ_load[#Headers])+tbl_ftz[[#This Row],[Index]],MATCH(tbl_ftz[[#Headers],[定价日]],FTZ_load[#Headers],0),1,1,"FTZ_load"),TRUE)),"")</f>
        <v/>
      </c>
      <c r="C14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1" s="23" t="str">
        <f ca="1">IFERROR(IF(INDIRECT(ADDRESS(ROW(FTZ_load[#Headers])+tbl_ftz[[#This Row],[Index]],MATCH(tbl_ftz[[#Headers],[发行评级]],FTZ_load[#Headers],0),1,1,"FTZ_load"),TRUE)=0,"",INDIRECT(ADDRESS(ROW(FTZ_load[#Headers])+tbl_ftz[[#This Row],[Index]],MATCH(tbl_ftz[[#Headers],[发行评级]],FTZ_load[#Headers],0),1,1,"FTZ_load"),TRUE)),"")</f>
        <v/>
      </c>
      <c r="E141" s="23" t="str">
        <f ca="1">IFERROR(IF(INDIRECT(ADDRESS(ROW(FTZ_load[#Headers])+tbl_ftz[[#This Row],[Index]],MATCH(tbl_ftz[[#Headers],[主体评级]],FTZ_load[#Headers],0),1,1,"FTZ_load"),TRUE)=0,"",INDIRECT(ADDRESS(ROW(FTZ_load[#Headers])+tbl_ftz[[#This Row],[Index]],MATCH(tbl_ftz[[#Headers],[主体评级]],FTZ_load[#Headers],0),1,1,"FTZ_load"),TRUE)),"")</f>
        <v/>
      </c>
      <c r="F141" s="23" t="str">
        <f ca="1">IFERROR(IF(INDIRECT(ADDRESS(ROW(FTZ_load[#Headers])+tbl_ftz[[#This Row],[Index]],MATCH(tbl_ftz[[#Headers],[境内主体评级]],FTZ_load[#Headers],0),1,1,"FTZ_load"),TRUE)=0,"",INDIRECT(ADDRESS(ROW(FTZ_load[#Headers])+tbl_ftz[[#This Row],[Index]],MATCH(tbl_ftz[[#Headers],[境内主体评级]],FTZ_load[#Headers],0),1,1,"FTZ_load"),TRUE)),"")</f>
        <v/>
      </c>
      <c r="G141" s="23" t="str">
        <f ca="1">IFERROR(IF(INDIRECT(ADDRESS(ROW(FTZ_load[#Headers])+tbl_ftz[[#This Row],[Index]],MATCH(tbl_ftz[[#Headers],[货币]],FTZ_load[#Headers],0),1,1,"FTZ_load"),TRUE)=0,"",INDIRECT(ADDRESS(ROW(FTZ_load[#Headers])+tbl_ftz[[#This Row],[Index]],MATCH(tbl_ftz[[#Headers],[货币]],FTZ_load[#Headers],0),1,1,"FTZ_load"),TRUE)),"")</f>
        <v/>
      </c>
      <c r="H141" s="28" t="str">
        <f ca="1">IFERROR(IF(INDIRECT(ADDRESS(ROW(FTZ_load[#Headers])+tbl_ftz[[#This Row],[Index]],MATCH(tbl_ftz[[#Headers],[发行规模(亿)]],FTZ_load[#Headers],0),1,1,"FTZ_load"),TRUE)=0,"",INDIRECT(ADDRESS(ROW(FTZ_load[#Headers])+tbl_ftz[[#This Row],[Index]],MATCH(tbl_ftz[[#Headers],[发行规模(亿)]],FTZ_load[#Headers],0),1,1,"FTZ_load"),TRUE)),"")</f>
        <v/>
      </c>
      <c r="I141" s="23" t="str">
        <f ca="1">IFERROR(IF(INDIRECT(ADDRESS(ROW(FTZ_load[#Headers])+tbl_ftz[[#This Row],[Index]],MATCH(tbl_ftz[[#Headers],[年期]],FTZ_load[#Headers],0),1,1,"FTZ_load"),TRUE)=0,"",INDIRECT(ADDRESS(ROW(FTZ_load[#Headers])+tbl_ftz[[#This Row],[Index]],MATCH(tbl_ftz[[#Headers],[年期]],FTZ_load[#Headers],0),1,1,"FTZ_load"),TRUE)),"")</f>
        <v/>
      </c>
      <c r="J141" s="23" t="str">
        <f ca="1">IFERROR(IF(INDIRECT(ADDRESS(ROW(FTZ_load[#Headers])+tbl_ftz[[#This Row],[Index]],MATCH(tbl_ftz[[#Headers],[票息]],FTZ_load[#Headers],0),1,1,"FTZ_load"),TRUE)=0,"",INDIRECT(ADDRESS(ROW(FTZ_load[#Headers])+tbl_ftz[[#This Row],[Index]],MATCH(tbl_ftz[[#Headers],[票息]],FTZ_load[#Headers],0),1,1,"FTZ_load"),TRUE)),"")</f>
        <v/>
      </c>
      <c r="K141" s="23" t="str">
        <f ca="1">IFERROR(IF(INDIRECT(ADDRESS(ROW(FTZ_load[#Headers])+tbl_ftz[[#This Row],[Index]],MATCH(tbl_ftz[[#Headers],[IPG]],FTZ_load[#Headers],0),1,1,"FTZ_load"),TRUE)=0,"",INDIRECT(ADDRESS(ROW(FTZ_load[#Headers])+tbl_ftz[[#This Row],[Index]],MATCH(tbl_ftz[[#Headers],[IPG]],FTZ_load[#Headers],0),1,1,"FTZ_load"),TRUE)),"")</f>
        <v/>
      </c>
      <c r="L141" s="23" t="str">
        <f ca="1">IFERROR(IF(INDIRECT(ADDRESS(ROW(FTZ_load[#Headers])+tbl_ftz[[#This Row],[Index]],MATCH(tbl_ftz[[#Headers],[收窄基点]],FTZ_load[#Headers],0),1,1,"FTZ_load"),TRUE)=0,"",INDIRECT(ADDRESS(ROW(FTZ_load[#Headers])+tbl_ftz[[#This Row],[Index]],MATCH(tbl_ftz[[#Headers],[收窄基点]],FTZ_load[#Headers],0),1,1,"FTZ_load"),TRUE)),"")</f>
        <v/>
      </c>
      <c r="M141" s="22" t="str">
        <f ca="1">IFERROR(IF(INDIRECT(ADDRESS(ROW(FTZ_load[#Headers])+tbl_ftz[[#This Row],[Index]],MATCH(tbl_ftz[[#Headers],[结构]],FTZ_load[#Headers],0),1,1,"FTZ_load"),TRUE)=0,"",INDIRECT(ADDRESS(ROW(FTZ_load[#Headers])+tbl_ftz[[#This Row],[Index]],MATCH(tbl_ftz[[#Headers],[结构]],FTZ_load[#Headers],0),1,1,"FTZ_load"),TRUE)),"")</f>
        <v/>
      </c>
      <c r="N141" s="22" t="str">
        <f ca="1">IFERROR(IF(INDIRECT(ADDRESS(ROW(FTZ_load[#Headers])+tbl_ftz[[#This Row],[Index]],MATCH(tbl_ftz[[#Headers],[主题]],FTZ_load[#Headers],0),1,1,"FTZ_load"),TRUE)=0,"",INDIRECT(ADDRESS(ROW(FTZ_load[#Headers])+tbl_ftz[[#This Row],[Index]],MATCH(tbl_ftz[[#Headers],[主题]],FTZ_load[#Headers],0),1,1,"FTZ_load"),TRUE)),"")</f>
        <v/>
      </c>
      <c r="O141" s="22" t="str">
        <f ca="1">IFERROR(IF(INDIRECT(ADDRESS(ROW(FTZ_load[#Headers])+tbl_ftz[[#This Row],[Index]],MATCH(tbl_ftz[[#Headers],[行业]],FTZ_load[#Headers],0),1,1,"FTZ_load"),TRUE)=0,"",INDIRECT(ADDRESS(ROW(FTZ_load[#Headers])+tbl_ftz[[#This Row],[Index]],MATCH(tbl_ftz[[#Headers],[行业]],FTZ_load[#Headers],0),1,1,"FTZ_load"),TRUE)),"")</f>
        <v/>
      </c>
      <c r="P141" s="22" t="str">
        <f ca="1">IFERROR(IF(INDIRECT(ADDRESS(ROW(FTZ_load[#Headers])+tbl_ftz[[#This Row],[Index]],MATCH(tbl_ftz[[#Headers],[地区]],FTZ_load[#Headers],0),1,1,"FTZ_load"),TRUE)=0,"",INDIRECT(ADDRESS(ROW(FTZ_load[#Headers])+tbl_ftz[[#This Row],[Index]],MATCH(tbl_ftz[[#Headers],[地区]],FTZ_load[#Headers],0),1,1,"FTZ_load"),TRUE)),"")</f>
        <v/>
      </c>
      <c r="Q141" s="19" t="str">
        <f ca="1">IFERROR(IF(INDIRECT(ADDRESS(ROW(FTZ_load[#Headers])+tbl_ftz[[#This Row],[Index]],MATCH(tbl_ftz[[#Headers],[BOCOM_DEAL?]],FTZ_load[#Headers],0),1,1,"FTZ_load"),TRUE)=0,"",INDIRECT(ADDRESS(ROW(FTZ_load[#Headers])+tbl_ftz[[#This Row],[Index]],MATCH(tbl_ftz[[#Headers],[BOCOM_DEAL?]],FTZ_load[#Headers],0),1,1,"FTZ_load"),TRUE)),"")</f>
        <v/>
      </c>
    </row>
    <row r="142" spans="1:17" ht="17.45" customHeight="1" x14ac:dyDescent="0.25">
      <c r="A142" s="19">
        <f>ROW()-ROW(tbl_ftz[[#Headers],[Index]])</f>
        <v>141</v>
      </c>
      <c r="B142" s="20" t="str">
        <f ca="1">IFERROR(IF(INDIRECT(ADDRESS(ROW(FTZ_load[#Headers])+tbl_ftz[[#This Row],[Index]],MATCH(tbl_ftz[[#Headers],[定价日]],FTZ_load[#Headers],0),1,1,"FTZ_load"),TRUE)=0,"",INDIRECT(ADDRESS(ROW(FTZ_load[#Headers])+tbl_ftz[[#This Row],[Index]],MATCH(tbl_ftz[[#Headers],[定价日]],FTZ_load[#Headers],0),1,1,"FTZ_load"),TRUE)),"")</f>
        <v/>
      </c>
      <c r="C14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2" s="23" t="str">
        <f ca="1">IFERROR(IF(INDIRECT(ADDRESS(ROW(FTZ_load[#Headers])+tbl_ftz[[#This Row],[Index]],MATCH(tbl_ftz[[#Headers],[发行评级]],FTZ_load[#Headers],0),1,1,"FTZ_load"),TRUE)=0,"",INDIRECT(ADDRESS(ROW(FTZ_load[#Headers])+tbl_ftz[[#This Row],[Index]],MATCH(tbl_ftz[[#Headers],[发行评级]],FTZ_load[#Headers],0),1,1,"FTZ_load"),TRUE)),"")</f>
        <v/>
      </c>
      <c r="E142" s="23" t="str">
        <f ca="1">IFERROR(IF(INDIRECT(ADDRESS(ROW(FTZ_load[#Headers])+tbl_ftz[[#This Row],[Index]],MATCH(tbl_ftz[[#Headers],[主体评级]],FTZ_load[#Headers],0),1,1,"FTZ_load"),TRUE)=0,"",INDIRECT(ADDRESS(ROW(FTZ_load[#Headers])+tbl_ftz[[#This Row],[Index]],MATCH(tbl_ftz[[#Headers],[主体评级]],FTZ_load[#Headers],0),1,1,"FTZ_load"),TRUE)),"")</f>
        <v/>
      </c>
      <c r="F142" s="23" t="str">
        <f ca="1">IFERROR(IF(INDIRECT(ADDRESS(ROW(FTZ_load[#Headers])+tbl_ftz[[#This Row],[Index]],MATCH(tbl_ftz[[#Headers],[境内主体评级]],FTZ_load[#Headers],0),1,1,"FTZ_load"),TRUE)=0,"",INDIRECT(ADDRESS(ROW(FTZ_load[#Headers])+tbl_ftz[[#This Row],[Index]],MATCH(tbl_ftz[[#Headers],[境内主体评级]],FTZ_load[#Headers],0),1,1,"FTZ_load"),TRUE)),"")</f>
        <v/>
      </c>
      <c r="G142" s="23" t="str">
        <f ca="1">IFERROR(IF(INDIRECT(ADDRESS(ROW(FTZ_load[#Headers])+tbl_ftz[[#This Row],[Index]],MATCH(tbl_ftz[[#Headers],[货币]],FTZ_load[#Headers],0),1,1,"FTZ_load"),TRUE)=0,"",INDIRECT(ADDRESS(ROW(FTZ_load[#Headers])+tbl_ftz[[#This Row],[Index]],MATCH(tbl_ftz[[#Headers],[货币]],FTZ_load[#Headers],0),1,1,"FTZ_load"),TRUE)),"")</f>
        <v/>
      </c>
      <c r="H142" s="28" t="str">
        <f ca="1">IFERROR(IF(INDIRECT(ADDRESS(ROW(FTZ_load[#Headers])+tbl_ftz[[#This Row],[Index]],MATCH(tbl_ftz[[#Headers],[发行规模(亿)]],FTZ_load[#Headers],0),1,1,"FTZ_load"),TRUE)=0,"",INDIRECT(ADDRESS(ROW(FTZ_load[#Headers])+tbl_ftz[[#This Row],[Index]],MATCH(tbl_ftz[[#Headers],[发行规模(亿)]],FTZ_load[#Headers],0),1,1,"FTZ_load"),TRUE)),"")</f>
        <v/>
      </c>
      <c r="I142" s="23" t="str">
        <f ca="1">IFERROR(IF(INDIRECT(ADDRESS(ROW(FTZ_load[#Headers])+tbl_ftz[[#This Row],[Index]],MATCH(tbl_ftz[[#Headers],[年期]],FTZ_load[#Headers],0),1,1,"FTZ_load"),TRUE)=0,"",INDIRECT(ADDRESS(ROW(FTZ_load[#Headers])+tbl_ftz[[#This Row],[Index]],MATCH(tbl_ftz[[#Headers],[年期]],FTZ_load[#Headers],0),1,1,"FTZ_load"),TRUE)),"")</f>
        <v/>
      </c>
      <c r="J142" s="23" t="str">
        <f ca="1">IFERROR(IF(INDIRECT(ADDRESS(ROW(FTZ_load[#Headers])+tbl_ftz[[#This Row],[Index]],MATCH(tbl_ftz[[#Headers],[票息]],FTZ_load[#Headers],0),1,1,"FTZ_load"),TRUE)=0,"",INDIRECT(ADDRESS(ROW(FTZ_load[#Headers])+tbl_ftz[[#This Row],[Index]],MATCH(tbl_ftz[[#Headers],[票息]],FTZ_load[#Headers],0),1,1,"FTZ_load"),TRUE)),"")</f>
        <v/>
      </c>
      <c r="K142" s="23" t="str">
        <f ca="1">IFERROR(IF(INDIRECT(ADDRESS(ROW(FTZ_load[#Headers])+tbl_ftz[[#This Row],[Index]],MATCH(tbl_ftz[[#Headers],[IPG]],FTZ_load[#Headers],0),1,1,"FTZ_load"),TRUE)=0,"",INDIRECT(ADDRESS(ROW(FTZ_load[#Headers])+tbl_ftz[[#This Row],[Index]],MATCH(tbl_ftz[[#Headers],[IPG]],FTZ_load[#Headers],0),1,1,"FTZ_load"),TRUE)),"")</f>
        <v/>
      </c>
      <c r="L142" s="23" t="str">
        <f ca="1">IFERROR(IF(INDIRECT(ADDRESS(ROW(FTZ_load[#Headers])+tbl_ftz[[#This Row],[Index]],MATCH(tbl_ftz[[#Headers],[收窄基点]],FTZ_load[#Headers],0),1,1,"FTZ_load"),TRUE)=0,"",INDIRECT(ADDRESS(ROW(FTZ_load[#Headers])+tbl_ftz[[#This Row],[Index]],MATCH(tbl_ftz[[#Headers],[收窄基点]],FTZ_load[#Headers],0),1,1,"FTZ_load"),TRUE)),"")</f>
        <v/>
      </c>
      <c r="M142" s="22" t="str">
        <f ca="1">IFERROR(IF(INDIRECT(ADDRESS(ROW(FTZ_load[#Headers])+tbl_ftz[[#This Row],[Index]],MATCH(tbl_ftz[[#Headers],[结构]],FTZ_load[#Headers],0),1,1,"FTZ_load"),TRUE)=0,"",INDIRECT(ADDRESS(ROW(FTZ_load[#Headers])+tbl_ftz[[#This Row],[Index]],MATCH(tbl_ftz[[#Headers],[结构]],FTZ_load[#Headers],0),1,1,"FTZ_load"),TRUE)),"")</f>
        <v/>
      </c>
      <c r="N142" s="22" t="str">
        <f ca="1">IFERROR(IF(INDIRECT(ADDRESS(ROW(FTZ_load[#Headers])+tbl_ftz[[#This Row],[Index]],MATCH(tbl_ftz[[#Headers],[主题]],FTZ_load[#Headers],0),1,1,"FTZ_load"),TRUE)=0,"",INDIRECT(ADDRESS(ROW(FTZ_load[#Headers])+tbl_ftz[[#This Row],[Index]],MATCH(tbl_ftz[[#Headers],[主题]],FTZ_load[#Headers],0),1,1,"FTZ_load"),TRUE)),"")</f>
        <v/>
      </c>
      <c r="O142" s="22" t="str">
        <f ca="1">IFERROR(IF(INDIRECT(ADDRESS(ROW(FTZ_load[#Headers])+tbl_ftz[[#This Row],[Index]],MATCH(tbl_ftz[[#Headers],[行业]],FTZ_load[#Headers],0),1,1,"FTZ_load"),TRUE)=0,"",INDIRECT(ADDRESS(ROW(FTZ_load[#Headers])+tbl_ftz[[#This Row],[Index]],MATCH(tbl_ftz[[#Headers],[行业]],FTZ_load[#Headers],0),1,1,"FTZ_load"),TRUE)),"")</f>
        <v/>
      </c>
      <c r="P142" s="22" t="str">
        <f ca="1">IFERROR(IF(INDIRECT(ADDRESS(ROW(FTZ_load[#Headers])+tbl_ftz[[#This Row],[Index]],MATCH(tbl_ftz[[#Headers],[地区]],FTZ_load[#Headers],0),1,1,"FTZ_load"),TRUE)=0,"",INDIRECT(ADDRESS(ROW(FTZ_load[#Headers])+tbl_ftz[[#This Row],[Index]],MATCH(tbl_ftz[[#Headers],[地区]],FTZ_load[#Headers],0),1,1,"FTZ_load"),TRUE)),"")</f>
        <v/>
      </c>
      <c r="Q142" s="19" t="str">
        <f ca="1">IFERROR(IF(INDIRECT(ADDRESS(ROW(FTZ_load[#Headers])+tbl_ftz[[#This Row],[Index]],MATCH(tbl_ftz[[#Headers],[BOCOM_DEAL?]],FTZ_load[#Headers],0),1,1,"FTZ_load"),TRUE)=0,"",INDIRECT(ADDRESS(ROW(FTZ_load[#Headers])+tbl_ftz[[#This Row],[Index]],MATCH(tbl_ftz[[#Headers],[BOCOM_DEAL?]],FTZ_load[#Headers],0),1,1,"FTZ_load"),TRUE)),"")</f>
        <v/>
      </c>
    </row>
    <row r="143" spans="1:17" ht="17.45" customHeight="1" x14ac:dyDescent="0.25">
      <c r="A143" s="19">
        <f>ROW()-ROW(tbl_ftz[[#Headers],[Index]])</f>
        <v>142</v>
      </c>
      <c r="B143" s="20" t="str">
        <f ca="1">IFERROR(IF(INDIRECT(ADDRESS(ROW(FTZ_load[#Headers])+tbl_ftz[[#This Row],[Index]],MATCH(tbl_ftz[[#Headers],[定价日]],FTZ_load[#Headers],0),1,1,"FTZ_load"),TRUE)=0,"",INDIRECT(ADDRESS(ROW(FTZ_load[#Headers])+tbl_ftz[[#This Row],[Index]],MATCH(tbl_ftz[[#Headers],[定价日]],FTZ_load[#Headers],0),1,1,"FTZ_load"),TRUE)),"")</f>
        <v/>
      </c>
      <c r="C14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3" s="23" t="str">
        <f ca="1">IFERROR(IF(INDIRECT(ADDRESS(ROW(FTZ_load[#Headers])+tbl_ftz[[#This Row],[Index]],MATCH(tbl_ftz[[#Headers],[发行评级]],FTZ_load[#Headers],0),1,1,"FTZ_load"),TRUE)=0,"",INDIRECT(ADDRESS(ROW(FTZ_load[#Headers])+tbl_ftz[[#This Row],[Index]],MATCH(tbl_ftz[[#Headers],[发行评级]],FTZ_load[#Headers],0),1,1,"FTZ_load"),TRUE)),"")</f>
        <v/>
      </c>
      <c r="E143" s="23" t="str">
        <f ca="1">IFERROR(IF(INDIRECT(ADDRESS(ROW(FTZ_load[#Headers])+tbl_ftz[[#This Row],[Index]],MATCH(tbl_ftz[[#Headers],[主体评级]],FTZ_load[#Headers],0),1,1,"FTZ_load"),TRUE)=0,"",INDIRECT(ADDRESS(ROW(FTZ_load[#Headers])+tbl_ftz[[#This Row],[Index]],MATCH(tbl_ftz[[#Headers],[主体评级]],FTZ_load[#Headers],0),1,1,"FTZ_load"),TRUE)),"")</f>
        <v/>
      </c>
      <c r="F143" s="23" t="str">
        <f ca="1">IFERROR(IF(INDIRECT(ADDRESS(ROW(FTZ_load[#Headers])+tbl_ftz[[#This Row],[Index]],MATCH(tbl_ftz[[#Headers],[境内主体评级]],FTZ_load[#Headers],0),1,1,"FTZ_load"),TRUE)=0,"",INDIRECT(ADDRESS(ROW(FTZ_load[#Headers])+tbl_ftz[[#This Row],[Index]],MATCH(tbl_ftz[[#Headers],[境内主体评级]],FTZ_load[#Headers],0),1,1,"FTZ_load"),TRUE)),"")</f>
        <v/>
      </c>
      <c r="G143" s="23" t="str">
        <f ca="1">IFERROR(IF(INDIRECT(ADDRESS(ROW(FTZ_load[#Headers])+tbl_ftz[[#This Row],[Index]],MATCH(tbl_ftz[[#Headers],[货币]],FTZ_load[#Headers],0),1,1,"FTZ_load"),TRUE)=0,"",INDIRECT(ADDRESS(ROW(FTZ_load[#Headers])+tbl_ftz[[#This Row],[Index]],MATCH(tbl_ftz[[#Headers],[货币]],FTZ_load[#Headers],0),1,1,"FTZ_load"),TRUE)),"")</f>
        <v/>
      </c>
      <c r="H143" s="28" t="str">
        <f ca="1">IFERROR(IF(INDIRECT(ADDRESS(ROW(FTZ_load[#Headers])+tbl_ftz[[#This Row],[Index]],MATCH(tbl_ftz[[#Headers],[发行规模(亿)]],FTZ_load[#Headers],0),1,1,"FTZ_load"),TRUE)=0,"",INDIRECT(ADDRESS(ROW(FTZ_load[#Headers])+tbl_ftz[[#This Row],[Index]],MATCH(tbl_ftz[[#Headers],[发行规模(亿)]],FTZ_load[#Headers],0),1,1,"FTZ_load"),TRUE)),"")</f>
        <v/>
      </c>
      <c r="I143" s="23" t="str">
        <f ca="1">IFERROR(IF(INDIRECT(ADDRESS(ROW(FTZ_load[#Headers])+tbl_ftz[[#This Row],[Index]],MATCH(tbl_ftz[[#Headers],[年期]],FTZ_load[#Headers],0),1,1,"FTZ_load"),TRUE)=0,"",INDIRECT(ADDRESS(ROW(FTZ_load[#Headers])+tbl_ftz[[#This Row],[Index]],MATCH(tbl_ftz[[#Headers],[年期]],FTZ_load[#Headers],0),1,1,"FTZ_load"),TRUE)),"")</f>
        <v/>
      </c>
      <c r="J143" s="23" t="str">
        <f ca="1">IFERROR(IF(INDIRECT(ADDRESS(ROW(FTZ_load[#Headers])+tbl_ftz[[#This Row],[Index]],MATCH(tbl_ftz[[#Headers],[票息]],FTZ_load[#Headers],0),1,1,"FTZ_load"),TRUE)=0,"",INDIRECT(ADDRESS(ROW(FTZ_load[#Headers])+tbl_ftz[[#This Row],[Index]],MATCH(tbl_ftz[[#Headers],[票息]],FTZ_load[#Headers],0),1,1,"FTZ_load"),TRUE)),"")</f>
        <v/>
      </c>
      <c r="K143" s="23" t="str">
        <f ca="1">IFERROR(IF(INDIRECT(ADDRESS(ROW(FTZ_load[#Headers])+tbl_ftz[[#This Row],[Index]],MATCH(tbl_ftz[[#Headers],[IPG]],FTZ_load[#Headers],0),1,1,"FTZ_load"),TRUE)=0,"",INDIRECT(ADDRESS(ROW(FTZ_load[#Headers])+tbl_ftz[[#This Row],[Index]],MATCH(tbl_ftz[[#Headers],[IPG]],FTZ_load[#Headers],0),1,1,"FTZ_load"),TRUE)),"")</f>
        <v/>
      </c>
      <c r="L143" s="23" t="str">
        <f ca="1">IFERROR(IF(INDIRECT(ADDRESS(ROW(FTZ_load[#Headers])+tbl_ftz[[#This Row],[Index]],MATCH(tbl_ftz[[#Headers],[收窄基点]],FTZ_load[#Headers],0),1,1,"FTZ_load"),TRUE)=0,"",INDIRECT(ADDRESS(ROW(FTZ_load[#Headers])+tbl_ftz[[#This Row],[Index]],MATCH(tbl_ftz[[#Headers],[收窄基点]],FTZ_load[#Headers],0),1,1,"FTZ_load"),TRUE)),"")</f>
        <v/>
      </c>
      <c r="M143" s="22" t="str">
        <f ca="1">IFERROR(IF(INDIRECT(ADDRESS(ROW(FTZ_load[#Headers])+tbl_ftz[[#This Row],[Index]],MATCH(tbl_ftz[[#Headers],[结构]],FTZ_load[#Headers],0),1,1,"FTZ_load"),TRUE)=0,"",INDIRECT(ADDRESS(ROW(FTZ_load[#Headers])+tbl_ftz[[#This Row],[Index]],MATCH(tbl_ftz[[#Headers],[结构]],FTZ_load[#Headers],0),1,1,"FTZ_load"),TRUE)),"")</f>
        <v/>
      </c>
      <c r="N143" s="22" t="str">
        <f ca="1">IFERROR(IF(INDIRECT(ADDRESS(ROW(FTZ_load[#Headers])+tbl_ftz[[#This Row],[Index]],MATCH(tbl_ftz[[#Headers],[主题]],FTZ_load[#Headers],0),1,1,"FTZ_load"),TRUE)=0,"",INDIRECT(ADDRESS(ROW(FTZ_load[#Headers])+tbl_ftz[[#This Row],[Index]],MATCH(tbl_ftz[[#Headers],[主题]],FTZ_load[#Headers],0),1,1,"FTZ_load"),TRUE)),"")</f>
        <v/>
      </c>
      <c r="O143" s="22" t="str">
        <f ca="1">IFERROR(IF(INDIRECT(ADDRESS(ROW(FTZ_load[#Headers])+tbl_ftz[[#This Row],[Index]],MATCH(tbl_ftz[[#Headers],[行业]],FTZ_load[#Headers],0),1,1,"FTZ_load"),TRUE)=0,"",INDIRECT(ADDRESS(ROW(FTZ_load[#Headers])+tbl_ftz[[#This Row],[Index]],MATCH(tbl_ftz[[#Headers],[行业]],FTZ_load[#Headers],0),1,1,"FTZ_load"),TRUE)),"")</f>
        <v/>
      </c>
      <c r="P143" s="22" t="str">
        <f ca="1">IFERROR(IF(INDIRECT(ADDRESS(ROW(FTZ_load[#Headers])+tbl_ftz[[#This Row],[Index]],MATCH(tbl_ftz[[#Headers],[地区]],FTZ_load[#Headers],0),1,1,"FTZ_load"),TRUE)=0,"",INDIRECT(ADDRESS(ROW(FTZ_load[#Headers])+tbl_ftz[[#This Row],[Index]],MATCH(tbl_ftz[[#Headers],[地区]],FTZ_load[#Headers],0),1,1,"FTZ_load"),TRUE)),"")</f>
        <v/>
      </c>
      <c r="Q143" s="19" t="str">
        <f ca="1">IFERROR(IF(INDIRECT(ADDRESS(ROW(FTZ_load[#Headers])+tbl_ftz[[#This Row],[Index]],MATCH(tbl_ftz[[#Headers],[BOCOM_DEAL?]],FTZ_load[#Headers],0),1,1,"FTZ_load"),TRUE)=0,"",INDIRECT(ADDRESS(ROW(FTZ_load[#Headers])+tbl_ftz[[#This Row],[Index]],MATCH(tbl_ftz[[#Headers],[BOCOM_DEAL?]],FTZ_load[#Headers],0),1,1,"FTZ_load"),TRUE)),"")</f>
        <v/>
      </c>
    </row>
    <row r="144" spans="1:17" ht="17.45" customHeight="1" x14ac:dyDescent="0.25">
      <c r="A144" s="19">
        <f>ROW()-ROW(tbl_ftz[[#Headers],[Index]])</f>
        <v>143</v>
      </c>
      <c r="B144" s="20" t="str">
        <f ca="1">IFERROR(IF(INDIRECT(ADDRESS(ROW(FTZ_load[#Headers])+tbl_ftz[[#This Row],[Index]],MATCH(tbl_ftz[[#Headers],[定价日]],FTZ_load[#Headers],0),1,1,"FTZ_load"),TRUE)=0,"",INDIRECT(ADDRESS(ROW(FTZ_load[#Headers])+tbl_ftz[[#This Row],[Index]],MATCH(tbl_ftz[[#Headers],[定价日]],FTZ_load[#Headers],0),1,1,"FTZ_load"),TRUE)),"")</f>
        <v/>
      </c>
      <c r="C14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4" s="23" t="str">
        <f ca="1">IFERROR(IF(INDIRECT(ADDRESS(ROW(FTZ_load[#Headers])+tbl_ftz[[#This Row],[Index]],MATCH(tbl_ftz[[#Headers],[发行评级]],FTZ_load[#Headers],0),1,1,"FTZ_load"),TRUE)=0,"",INDIRECT(ADDRESS(ROW(FTZ_load[#Headers])+tbl_ftz[[#This Row],[Index]],MATCH(tbl_ftz[[#Headers],[发行评级]],FTZ_load[#Headers],0),1,1,"FTZ_load"),TRUE)),"")</f>
        <v/>
      </c>
      <c r="E144" s="23" t="str">
        <f ca="1">IFERROR(IF(INDIRECT(ADDRESS(ROW(FTZ_load[#Headers])+tbl_ftz[[#This Row],[Index]],MATCH(tbl_ftz[[#Headers],[主体评级]],FTZ_load[#Headers],0),1,1,"FTZ_load"),TRUE)=0,"",INDIRECT(ADDRESS(ROW(FTZ_load[#Headers])+tbl_ftz[[#This Row],[Index]],MATCH(tbl_ftz[[#Headers],[主体评级]],FTZ_load[#Headers],0),1,1,"FTZ_load"),TRUE)),"")</f>
        <v/>
      </c>
      <c r="F144" s="23" t="str">
        <f ca="1">IFERROR(IF(INDIRECT(ADDRESS(ROW(FTZ_load[#Headers])+tbl_ftz[[#This Row],[Index]],MATCH(tbl_ftz[[#Headers],[境内主体评级]],FTZ_load[#Headers],0),1,1,"FTZ_load"),TRUE)=0,"",INDIRECT(ADDRESS(ROW(FTZ_load[#Headers])+tbl_ftz[[#This Row],[Index]],MATCH(tbl_ftz[[#Headers],[境内主体评级]],FTZ_load[#Headers],0),1,1,"FTZ_load"),TRUE)),"")</f>
        <v/>
      </c>
      <c r="G144" s="23" t="str">
        <f ca="1">IFERROR(IF(INDIRECT(ADDRESS(ROW(FTZ_load[#Headers])+tbl_ftz[[#This Row],[Index]],MATCH(tbl_ftz[[#Headers],[货币]],FTZ_load[#Headers],0),1,1,"FTZ_load"),TRUE)=0,"",INDIRECT(ADDRESS(ROW(FTZ_load[#Headers])+tbl_ftz[[#This Row],[Index]],MATCH(tbl_ftz[[#Headers],[货币]],FTZ_load[#Headers],0),1,1,"FTZ_load"),TRUE)),"")</f>
        <v/>
      </c>
      <c r="H144" s="28" t="str">
        <f ca="1">IFERROR(IF(INDIRECT(ADDRESS(ROW(FTZ_load[#Headers])+tbl_ftz[[#This Row],[Index]],MATCH(tbl_ftz[[#Headers],[发行规模(亿)]],FTZ_load[#Headers],0),1,1,"FTZ_load"),TRUE)=0,"",INDIRECT(ADDRESS(ROW(FTZ_load[#Headers])+tbl_ftz[[#This Row],[Index]],MATCH(tbl_ftz[[#Headers],[发行规模(亿)]],FTZ_load[#Headers],0),1,1,"FTZ_load"),TRUE)),"")</f>
        <v/>
      </c>
      <c r="I144" s="23" t="str">
        <f ca="1">IFERROR(IF(INDIRECT(ADDRESS(ROW(FTZ_load[#Headers])+tbl_ftz[[#This Row],[Index]],MATCH(tbl_ftz[[#Headers],[年期]],FTZ_load[#Headers],0),1,1,"FTZ_load"),TRUE)=0,"",INDIRECT(ADDRESS(ROW(FTZ_load[#Headers])+tbl_ftz[[#This Row],[Index]],MATCH(tbl_ftz[[#Headers],[年期]],FTZ_load[#Headers],0),1,1,"FTZ_load"),TRUE)),"")</f>
        <v/>
      </c>
      <c r="J144" s="23" t="str">
        <f ca="1">IFERROR(IF(INDIRECT(ADDRESS(ROW(FTZ_load[#Headers])+tbl_ftz[[#This Row],[Index]],MATCH(tbl_ftz[[#Headers],[票息]],FTZ_load[#Headers],0),1,1,"FTZ_load"),TRUE)=0,"",INDIRECT(ADDRESS(ROW(FTZ_load[#Headers])+tbl_ftz[[#This Row],[Index]],MATCH(tbl_ftz[[#Headers],[票息]],FTZ_load[#Headers],0),1,1,"FTZ_load"),TRUE)),"")</f>
        <v/>
      </c>
      <c r="K144" s="23" t="str">
        <f ca="1">IFERROR(IF(INDIRECT(ADDRESS(ROW(FTZ_load[#Headers])+tbl_ftz[[#This Row],[Index]],MATCH(tbl_ftz[[#Headers],[IPG]],FTZ_load[#Headers],0),1,1,"FTZ_load"),TRUE)=0,"",INDIRECT(ADDRESS(ROW(FTZ_load[#Headers])+tbl_ftz[[#This Row],[Index]],MATCH(tbl_ftz[[#Headers],[IPG]],FTZ_load[#Headers],0),1,1,"FTZ_load"),TRUE)),"")</f>
        <v/>
      </c>
      <c r="L144" s="23" t="str">
        <f ca="1">IFERROR(IF(INDIRECT(ADDRESS(ROW(FTZ_load[#Headers])+tbl_ftz[[#This Row],[Index]],MATCH(tbl_ftz[[#Headers],[收窄基点]],FTZ_load[#Headers],0),1,1,"FTZ_load"),TRUE)=0,"",INDIRECT(ADDRESS(ROW(FTZ_load[#Headers])+tbl_ftz[[#This Row],[Index]],MATCH(tbl_ftz[[#Headers],[收窄基点]],FTZ_load[#Headers],0),1,1,"FTZ_load"),TRUE)),"")</f>
        <v/>
      </c>
      <c r="M144" s="22" t="str">
        <f ca="1">IFERROR(IF(INDIRECT(ADDRESS(ROW(FTZ_load[#Headers])+tbl_ftz[[#This Row],[Index]],MATCH(tbl_ftz[[#Headers],[结构]],FTZ_load[#Headers],0),1,1,"FTZ_load"),TRUE)=0,"",INDIRECT(ADDRESS(ROW(FTZ_load[#Headers])+tbl_ftz[[#This Row],[Index]],MATCH(tbl_ftz[[#Headers],[结构]],FTZ_load[#Headers],0),1,1,"FTZ_load"),TRUE)),"")</f>
        <v/>
      </c>
      <c r="N144" s="22" t="str">
        <f ca="1">IFERROR(IF(INDIRECT(ADDRESS(ROW(FTZ_load[#Headers])+tbl_ftz[[#This Row],[Index]],MATCH(tbl_ftz[[#Headers],[主题]],FTZ_load[#Headers],0),1,1,"FTZ_load"),TRUE)=0,"",INDIRECT(ADDRESS(ROW(FTZ_load[#Headers])+tbl_ftz[[#This Row],[Index]],MATCH(tbl_ftz[[#Headers],[主题]],FTZ_load[#Headers],0),1,1,"FTZ_load"),TRUE)),"")</f>
        <v/>
      </c>
      <c r="O144" s="22" t="str">
        <f ca="1">IFERROR(IF(INDIRECT(ADDRESS(ROW(FTZ_load[#Headers])+tbl_ftz[[#This Row],[Index]],MATCH(tbl_ftz[[#Headers],[行业]],FTZ_load[#Headers],0),1,1,"FTZ_load"),TRUE)=0,"",INDIRECT(ADDRESS(ROW(FTZ_load[#Headers])+tbl_ftz[[#This Row],[Index]],MATCH(tbl_ftz[[#Headers],[行业]],FTZ_load[#Headers],0),1,1,"FTZ_load"),TRUE)),"")</f>
        <v/>
      </c>
      <c r="P144" s="22" t="str">
        <f ca="1">IFERROR(IF(INDIRECT(ADDRESS(ROW(FTZ_load[#Headers])+tbl_ftz[[#This Row],[Index]],MATCH(tbl_ftz[[#Headers],[地区]],FTZ_load[#Headers],0),1,1,"FTZ_load"),TRUE)=0,"",INDIRECT(ADDRESS(ROW(FTZ_load[#Headers])+tbl_ftz[[#This Row],[Index]],MATCH(tbl_ftz[[#Headers],[地区]],FTZ_load[#Headers],0),1,1,"FTZ_load"),TRUE)),"")</f>
        <v/>
      </c>
      <c r="Q144" s="19" t="str">
        <f ca="1">IFERROR(IF(INDIRECT(ADDRESS(ROW(FTZ_load[#Headers])+tbl_ftz[[#This Row],[Index]],MATCH(tbl_ftz[[#Headers],[BOCOM_DEAL?]],FTZ_load[#Headers],0),1,1,"FTZ_load"),TRUE)=0,"",INDIRECT(ADDRESS(ROW(FTZ_load[#Headers])+tbl_ftz[[#This Row],[Index]],MATCH(tbl_ftz[[#Headers],[BOCOM_DEAL?]],FTZ_load[#Headers],0),1,1,"FTZ_load"),TRUE)),"")</f>
        <v/>
      </c>
    </row>
    <row r="145" spans="1:17" ht="17.45" customHeight="1" x14ac:dyDescent="0.25">
      <c r="A145" s="19">
        <f>ROW()-ROW(tbl_ftz[[#Headers],[Index]])</f>
        <v>144</v>
      </c>
      <c r="B145" s="20" t="str">
        <f ca="1">IFERROR(IF(INDIRECT(ADDRESS(ROW(FTZ_load[#Headers])+tbl_ftz[[#This Row],[Index]],MATCH(tbl_ftz[[#Headers],[定价日]],FTZ_load[#Headers],0),1,1,"FTZ_load"),TRUE)=0,"",INDIRECT(ADDRESS(ROW(FTZ_load[#Headers])+tbl_ftz[[#This Row],[Index]],MATCH(tbl_ftz[[#Headers],[定价日]],FTZ_load[#Headers],0),1,1,"FTZ_load"),TRUE)),"")</f>
        <v/>
      </c>
      <c r="C14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5" s="23" t="str">
        <f ca="1">IFERROR(IF(INDIRECT(ADDRESS(ROW(FTZ_load[#Headers])+tbl_ftz[[#This Row],[Index]],MATCH(tbl_ftz[[#Headers],[发行评级]],FTZ_load[#Headers],0),1,1,"FTZ_load"),TRUE)=0,"",INDIRECT(ADDRESS(ROW(FTZ_load[#Headers])+tbl_ftz[[#This Row],[Index]],MATCH(tbl_ftz[[#Headers],[发行评级]],FTZ_load[#Headers],0),1,1,"FTZ_load"),TRUE)),"")</f>
        <v/>
      </c>
      <c r="E145" s="23" t="str">
        <f ca="1">IFERROR(IF(INDIRECT(ADDRESS(ROW(FTZ_load[#Headers])+tbl_ftz[[#This Row],[Index]],MATCH(tbl_ftz[[#Headers],[主体评级]],FTZ_load[#Headers],0),1,1,"FTZ_load"),TRUE)=0,"",INDIRECT(ADDRESS(ROW(FTZ_load[#Headers])+tbl_ftz[[#This Row],[Index]],MATCH(tbl_ftz[[#Headers],[主体评级]],FTZ_load[#Headers],0),1,1,"FTZ_load"),TRUE)),"")</f>
        <v/>
      </c>
      <c r="F145" s="23" t="str">
        <f ca="1">IFERROR(IF(INDIRECT(ADDRESS(ROW(FTZ_load[#Headers])+tbl_ftz[[#This Row],[Index]],MATCH(tbl_ftz[[#Headers],[境内主体评级]],FTZ_load[#Headers],0),1,1,"FTZ_load"),TRUE)=0,"",INDIRECT(ADDRESS(ROW(FTZ_load[#Headers])+tbl_ftz[[#This Row],[Index]],MATCH(tbl_ftz[[#Headers],[境内主体评级]],FTZ_load[#Headers],0),1,1,"FTZ_load"),TRUE)),"")</f>
        <v/>
      </c>
      <c r="G145" s="23" t="str">
        <f ca="1">IFERROR(IF(INDIRECT(ADDRESS(ROW(FTZ_load[#Headers])+tbl_ftz[[#This Row],[Index]],MATCH(tbl_ftz[[#Headers],[货币]],FTZ_load[#Headers],0),1,1,"FTZ_load"),TRUE)=0,"",INDIRECT(ADDRESS(ROW(FTZ_load[#Headers])+tbl_ftz[[#This Row],[Index]],MATCH(tbl_ftz[[#Headers],[货币]],FTZ_load[#Headers],0),1,1,"FTZ_load"),TRUE)),"")</f>
        <v/>
      </c>
      <c r="H145" s="28" t="str">
        <f ca="1">IFERROR(IF(INDIRECT(ADDRESS(ROW(FTZ_load[#Headers])+tbl_ftz[[#This Row],[Index]],MATCH(tbl_ftz[[#Headers],[发行规模(亿)]],FTZ_load[#Headers],0),1,1,"FTZ_load"),TRUE)=0,"",INDIRECT(ADDRESS(ROW(FTZ_load[#Headers])+tbl_ftz[[#This Row],[Index]],MATCH(tbl_ftz[[#Headers],[发行规模(亿)]],FTZ_load[#Headers],0),1,1,"FTZ_load"),TRUE)),"")</f>
        <v/>
      </c>
      <c r="I145" s="23" t="str">
        <f ca="1">IFERROR(IF(INDIRECT(ADDRESS(ROW(FTZ_load[#Headers])+tbl_ftz[[#This Row],[Index]],MATCH(tbl_ftz[[#Headers],[年期]],FTZ_load[#Headers],0),1,1,"FTZ_load"),TRUE)=0,"",INDIRECT(ADDRESS(ROW(FTZ_load[#Headers])+tbl_ftz[[#This Row],[Index]],MATCH(tbl_ftz[[#Headers],[年期]],FTZ_load[#Headers],0),1,1,"FTZ_load"),TRUE)),"")</f>
        <v/>
      </c>
      <c r="J145" s="23" t="str">
        <f ca="1">IFERROR(IF(INDIRECT(ADDRESS(ROW(FTZ_load[#Headers])+tbl_ftz[[#This Row],[Index]],MATCH(tbl_ftz[[#Headers],[票息]],FTZ_load[#Headers],0),1,1,"FTZ_load"),TRUE)=0,"",INDIRECT(ADDRESS(ROW(FTZ_load[#Headers])+tbl_ftz[[#This Row],[Index]],MATCH(tbl_ftz[[#Headers],[票息]],FTZ_load[#Headers],0),1,1,"FTZ_load"),TRUE)),"")</f>
        <v/>
      </c>
      <c r="K145" s="23" t="str">
        <f ca="1">IFERROR(IF(INDIRECT(ADDRESS(ROW(FTZ_load[#Headers])+tbl_ftz[[#This Row],[Index]],MATCH(tbl_ftz[[#Headers],[IPG]],FTZ_load[#Headers],0),1,1,"FTZ_load"),TRUE)=0,"",INDIRECT(ADDRESS(ROW(FTZ_load[#Headers])+tbl_ftz[[#This Row],[Index]],MATCH(tbl_ftz[[#Headers],[IPG]],FTZ_load[#Headers],0),1,1,"FTZ_load"),TRUE)),"")</f>
        <v/>
      </c>
      <c r="L145" s="23" t="str">
        <f ca="1">IFERROR(IF(INDIRECT(ADDRESS(ROW(FTZ_load[#Headers])+tbl_ftz[[#This Row],[Index]],MATCH(tbl_ftz[[#Headers],[收窄基点]],FTZ_load[#Headers],0),1,1,"FTZ_load"),TRUE)=0,"",INDIRECT(ADDRESS(ROW(FTZ_load[#Headers])+tbl_ftz[[#This Row],[Index]],MATCH(tbl_ftz[[#Headers],[收窄基点]],FTZ_load[#Headers],0),1,1,"FTZ_load"),TRUE)),"")</f>
        <v/>
      </c>
      <c r="M145" s="22" t="str">
        <f ca="1">IFERROR(IF(INDIRECT(ADDRESS(ROW(FTZ_load[#Headers])+tbl_ftz[[#This Row],[Index]],MATCH(tbl_ftz[[#Headers],[结构]],FTZ_load[#Headers],0),1,1,"FTZ_load"),TRUE)=0,"",INDIRECT(ADDRESS(ROW(FTZ_load[#Headers])+tbl_ftz[[#This Row],[Index]],MATCH(tbl_ftz[[#Headers],[结构]],FTZ_load[#Headers],0),1,1,"FTZ_load"),TRUE)),"")</f>
        <v/>
      </c>
      <c r="N145" s="22" t="str">
        <f ca="1">IFERROR(IF(INDIRECT(ADDRESS(ROW(FTZ_load[#Headers])+tbl_ftz[[#This Row],[Index]],MATCH(tbl_ftz[[#Headers],[主题]],FTZ_load[#Headers],0),1,1,"FTZ_load"),TRUE)=0,"",INDIRECT(ADDRESS(ROW(FTZ_load[#Headers])+tbl_ftz[[#This Row],[Index]],MATCH(tbl_ftz[[#Headers],[主题]],FTZ_load[#Headers],0),1,1,"FTZ_load"),TRUE)),"")</f>
        <v/>
      </c>
      <c r="O145" s="22" t="str">
        <f ca="1">IFERROR(IF(INDIRECT(ADDRESS(ROW(FTZ_load[#Headers])+tbl_ftz[[#This Row],[Index]],MATCH(tbl_ftz[[#Headers],[行业]],FTZ_load[#Headers],0),1,1,"FTZ_load"),TRUE)=0,"",INDIRECT(ADDRESS(ROW(FTZ_load[#Headers])+tbl_ftz[[#This Row],[Index]],MATCH(tbl_ftz[[#Headers],[行业]],FTZ_load[#Headers],0),1,1,"FTZ_load"),TRUE)),"")</f>
        <v/>
      </c>
      <c r="P145" s="22" t="str">
        <f ca="1">IFERROR(IF(INDIRECT(ADDRESS(ROW(FTZ_load[#Headers])+tbl_ftz[[#This Row],[Index]],MATCH(tbl_ftz[[#Headers],[地区]],FTZ_load[#Headers],0),1,1,"FTZ_load"),TRUE)=0,"",INDIRECT(ADDRESS(ROW(FTZ_load[#Headers])+tbl_ftz[[#This Row],[Index]],MATCH(tbl_ftz[[#Headers],[地区]],FTZ_load[#Headers],0),1,1,"FTZ_load"),TRUE)),"")</f>
        <v/>
      </c>
      <c r="Q145" s="19" t="str">
        <f ca="1">IFERROR(IF(INDIRECT(ADDRESS(ROW(FTZ_load[#Headers])+tbl_ftz[[#This Row],[Index]],MATCH(tbl_ftz[[#Headers],[BOCOM_DEAL?]],FTZ_load[#Headers],0),1,1,"FTZ_load"),TRUE)=0,"",INDIRECT(ADDRESS(ROW(FTZ_load[#Headers])+tbl_ftz[[#This Row],[Index]],MATCH(tbl_ftz[[#Headers],[BOCOM_DEAL?]],FTZ_load[#Headers],0),1,1,"FTZ_load"),TRUE)),"")</f>
        <v/>
      </c>
    </row>
    <row r="146" spans="1:17" ht="17.45" customHeight="1" x14ac:dyDescent="0.25">
      <c r="A146" s="19">
        <f>ROW()-ROW(tbl_ftz[[#Headers],[Index]])</f>
        <v>145</v>
      </c>
      <c r="B146" s="20" t="str">
        <f ca="1">IFERROR(IF(INDIRECT(ADDRESS(ROW(FTZ_load[#Headers])+tbl_ftz[[#This Row],[Index]],MATCH(tbl_ftz[[#Headers],[定价日]],FTZ_load[#Headers],0),1,1,"FTZ_load"),TRUE)=0,"",INDIRECT(ADDRESS(ROW(FTZ_load[#Headers])+tbl_ftz[[#This Row],[Index]],MATCH(tbl_ftz[[#Headers],[定价日]],FTZ_load[#Headers],0),1,1,"FTZ_load"),TRUE)),"")</f>
        <v/>
      </c>
      <c r="C14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6" s="23" t="str">
        <f ca="1">IFERROR(IF(INDIRECT(ADDRESS(ROW(FTZ_load[#Headers])+tbl_ftz[[#This Row],[Index]],MATCH(tbl_ftz[[#Headers],[发行评级]],FTZ_load[#Headers],0),1,1,"FTZ_load"),TRUE)=0,"",INDIRECT(ADDRESS(ROW(FTZ_load[#Headers])+tbl_ftz[[#This Row],[Index]],MATCH(tbl_ftz[[#Headers],[发行评级]],FTZ_load[#Headers],0),1,1,"FTZ_load"),TRUE)),"")</f>
        <v/>
      </c>
      <c r="E146" s="23" t="str">
        <f ca="1">IFERROR(IF(INDIRECT(ADDRESS(ROW(FTZ_load[#Headers])+tbl_ftz[[#This Row],[Index]],MATCH(tbl_ftz[[#Headers],[主体评级]],FTZ_load[#Headers],0),1,1,"FTZ_load"),TRUE)=0,"",INDIRECT(ADDRESS(ROW(FTZ_load[#Headers])+tbl_ftz[[#This Row],[Index]],MATCH(tbl_ftz[[#Headers],[主体评级]],FTZ_load[#Headers],0),1,1,"FTZ_load"),TRUE)),"")</f>
        <v/>
      </c>
      <c r="F146" s="23" t="str">
        <f ca="1">IFERROR(IF(INDIRECT(ADDRESS(ROW(FTZ_load[#Headers])+tbl_ftz[[#This Row],[Index]],MATCH(tbl_ftz[[#Headers],[境内主体评级]],FTZ_load[#Headers],0),1,1,"FTZ_load"),TRUE)=0,"",INDIRECT(ADDRESS(ROW(FTZ_load[#Headers])+tbl_ftz[[#This Row],[Index]],MATCH(tbl_ftz[[#Headers],[境内主体评级]],FTZ_load[#Headers],0),1,1,"FTZ_load"),TRUE)),"")</f>
        <v/>
      </c>
      <c r="G146" s="23" t="str">
        <f ca="1">IFERROR(IF(INDIRECT(ADDRESS(ROW(FTZ_load[#Headers])+tbl_ftz[[#This Row],[Index]],MATCH(tbl_ftz[[#Headers],[货币]],FTZ_load[#Headers],0),1,1,"FTZ_load"),TRUE)=0,"",INDIRECT(ADDRESS(ROW(FTZ_load[#Headers])+tbl_ftz[[#This Row],[Index]],MATCH(tbl_ftz[[#Headers],[货币]],FTZ_load[#Headers],0),1,1,"FTZ_load"),TRUE)),"")</f>
        <v/>
      </c>
      <c r="H146" s="28" t="str">
        <f ca="1">IFERROR(IF(INDIRECT(ADDRESS(ROW(FTZ_load[#Headers])+tbl_ftz[[#This Row],[Index]],MATCH(tbl_ftz[[#Headers],[发行规模(亿)]],FTZ_load[#Headers],0),1,1,"FTZ_load"),TRUE)=0,"",INDIRECT(ADDRESS(ROW(FTZ_load[#Headers])+tbl_ftz[[#This Row],[Index]],MATCH(tbl_ftz[[#Headers],[发行规模(亿)]],FTZ_load[#Headers],0),1,1,"FTZ_load"),TRUE)),"")</f>
        <v/>
      </c>
      <c r="I146" s="23" t="str">
        <f ca="1">IFERROR(IF(INDIRECT(ADDRESS(ROW(FTZ_load[#Headers])+tbl_ftz[[#This Row],[Index]],MATCH(tbl_ftz[[#Headers],[年期]],FTZ_load[#Headers],0),1,1,"FTZ_load"),TRUE)=0,"",INDIRECT(ADDRESS(ROW(FTZ_load[#Headers])+tbl_ftz[[#This Row],[Index]],MATCH(tbl_ftz[[#Headers],[年期]],FTZ_load[#Headers],0),1,1,"FTZ_load"),TRUE)),"")</f>
        <v/>
      </c>
      <c r="J146" s="23" t="str">
        <f ca="1">IFERROR(IF(INDIRECT(ADDRESS(ROW(FTZ_load[#Headers])+tbl_ftz[[#This Row],[Index]],MATCH(tbl_ftz[[#Headers],[票息]],FTZ_load[#Headers],0),1,1,"FTZ_load"),TRUE)=0,"",INDIRECT(ADDRESS(ROW(FTZ_load[#Headers])+tbl_ftz[[#This Row],[Index]],MATCH(tbl_ftz[[#Headers],[票息]],FTZ_load[#Headers],0),1,1,"FTZ_load"),TRUE)),"")</f>
        <v/>
      </c>
      <c r="K146" s="23" t="str">
        <f ca="1">IFERROR(IF(INDIRECT(ADDRESS(ROW(FTZ_load[#Headers])+tbl_ftz[[#This Row],[Index]],MATCH(tbl_ftz[[#Headers],[IPG]],FTZ_load[#Headers],0),1,1,"FTZ_load"),TRUE)=0,"",INDIRECT(ADDRESS(ROW(FTZ_load[#Headers])+tbl_ftz[[#This Row],[Index]],MATCH(tbl_ftz[[#Headers],[IPG]],FTZ_load[#Headers],0),1,1,"FTZ_load"),TRUE)),"")</f>
        <v/>
      </c>
      <c r="L146" s="23" t="str">
        <f ca="1">IFERROR(IF(INDIRECT(ADDRESS(ROW(FTZ_load[#Headers])+tbl_ftz[[#This Row],[Index]],MATCH(tbl_ftz[[#Headers],[收窄基点]],FTZ_load[#Headers],0),1,1,"FTZ_load"),TRUE)=0,"",INDIRECT(ADDRESS(ROW(FTZ_load[#Headers])+tbl_ftz[[#This Row],[Index]],MATCH(tbl_ftz[[#Headers],[收窄基点]],FTZ_load[#Headers],0),1,1,"FTZ_load"),TRUE)),"")</f>
        <v/>
      </c>
      <c r="M146" s="22" t="str">
        <f ca="1">IFERROR(IF(INDIRECT(ADDRESS(ROW(FTZ_load[#Headers])+tbl_ftz[[#This Row],[Index]],MATCH(tbl_ftz[[#Headers],[结构]],FTZ_load[#Headers],0),1,1,"FTZ_load"),TRUE)=0,"",INDIRECT(ADDRESS(ROW(FTZ_load[#Headers])+tbl_ftz[[#This Row],[Index]],MATCH(tbl_ftz[[#Headers],[结构]],FTZ_load[#Headers],0),1,1,"FTZ_load"),TRUE)),"")</f>
        <v/>
      </c>
      <c r="N146" s="22" t="str">
        <f ca="1">IFERROR(IF(INDIRECT(ADDRESS(ROW(FTZ_load[#Headers])+tbl_ftz[[#This Row],[Index]],MATCH(tbl_ftz[[#Headers],[主题]],FTZ_load[#Headers],0),1,1,"FTZ_load"),TRUE)=0,"",INDIRECT(ADDRESS(ROW(FTZ_load[#Headers])+tbl_ftz[[#This Row],[Index]],MATCH(tbl_ftz[[#Headers],[主题]],FTZ_load[#Headers],0),1,1,"FTZ_load"),TRUE)),"")</f>
        <v/>
      </c>
      <c r="O146" s="22" t="str">
        <f ca="1">IFERROR(IF(INDIRECT(ADDRESS(ROW(FTZ_load[#Headers])+tbl_ftz[[#This Row],[Index]],MATCH(tbl_ftz[[#Headers],[行业]],FTZ_load[#Headers],0),1,1,"FTZ_load"),TRUE)=0,"",INDIRECT(ADDRESS(ROW(FTZ_load[#Headers])+tbl_ftz[[#This Row],[Index]],MATCH(tbl_ftz[[#Headers],[行业]],FTZ_load[#Headers],0),1,1,"FTZ_load"),TRUE)),"")</f>
        <v/>
      </c>
      <c r="P146" s="22" t="str">
        <f ca="1">IFERROR(IF(INDIRECT(ADDRESS(ROW(FTZ_load[#Headers])+tbl_ftz[[#This Row],[Index]],MATCH(tbl_ftz[[#Headers],[地区]],FTZ_load[#Headers],0),1,1,"FTZ_load"),TRUE)=0,"",INDIRECT(ADDRESS(ROW(FTZ_load[#Headers])+tbl_ftz[[#This Row],[Index]],MATCH(tbl_ftz[[#Headers],[地区]],FTZ_load[#Headers],0),1,1,"FTZ_load"),TRUE)),"")</f>
        <v/>
      </c>
      <c r="Q146" s="19" t="str">
        <f ca="1">IFERROR(IF(INDIRECT(ADDRESS(ROW(FTZ_load[#Headers])+tbl_ftz[[#This Row],[Index]],MATCH(tbl_ftz[[#Headers],[BOCOM_DEAL?]],FTZ_load[#Headers],0),1,1,"FTZ_load"),TRUE)=0,"",INDIRECT(ADDRESS(ROW(FTZ_load[#Headers])+tbl_ftz[[#This Row],[Index]],MATCH(tbl_ftz[[#Headers],[BOCOM_DEAL?]],FTZ_load[#Headers],0),1,1,"FTZ_load"),TRUE)),"")</f>
        <v/>
      </c>
    </row>
    <row r="147" spans="1:17" ht="17.45" customHeight="1" x14ac:dyDescent="0.25">
      <c r="A147" s="19">
        <f>ROW()-ROW(tbl_ftz[[#Headers],[Index]])</f>
        <v>146</v>
      </c>
      <c r="B147" s="20" t="str">
        <f ca="1">IFERROR(IF(INDIRECT(ADDRESS(ROW(FTZ_load[#Headers])+tbl_ftz[[#This Row],[Index]],MATCH(tbl_ftz[[#Headers],[定价日]],FTZ_load[#Headers],0),1,1,"FTZ_load"),TRUE)=0,"",INDIRECT(ADDRESS(ROW(FTZ_load[#Headers])+tbl_ftz[[#This Row],[Index]],MATCH(tbl_ftz[[#Headers],[定价日]],FTZ_load[#Headers],0),1,1,"FTZ_load"),TRUE)),"")</f>
        <v/>
      </c>
      <c r="C14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7" s="23" t="str">
        <f ca="1">IFERROR(IF(INDIRECT(ADDRESS(ROW(FTZ_load[#Headers])+tbl_ftz[[#This Row],[Index]],MATCH(tbl_ftz[[#Headers],[发行评级]],FTZ_load[#Headers],0),1,1,"FTZ_load"),TRUE)=0,"",INDIRECT(ADDRESS(ROW(FTZ_load[#Headers])+tbl_ftz[[#This Row],[Index]],MATCH(tbl_ftz[[#Headers],[发行评级]],FTZ_load[#Headers],0),1,1,"FTZ_load"),TRUE)),"")</f>
        <v/>
      </c>
      <c r="E147" s="23" t="str">
        <f ca="1">IFERROR(IF(INDIRECT(ADDRESS(ROW(FTZ_load[#Headers])+tbl_ftz[[#This Row],[Index]],MATCH(tbl_ftz[[#Headers],[主体评级]],FTZ_load[#Headers],0),1,1,"FTZ_load"),TRUE)=0,"",INDIRECT(ADDRESS(ROW(FTZ_load[#Headers])+tbl_ftz[[#This Row],[Index]],MATCH(tbl_ftz[[#Headers],[主体评级]],FTZ_load[#Headers],0),1,1,"FTZ_load"),TRUE)),"")</f>
        <v/>
      </c>
      <c r="F147" s="23" t="str">
        <f ca="1">IFERROR(IF(INDIRECT(ADDRESS(ROW(FTZ_load[#Headers])+tbl_ftz[[#This Row],[Index]],MATCH(tbl_ftz[[#Headers],[境内主体评级]],FTZ_load[#Headers],0),1,1,"FTZ_load"),TRUE)=0,"",INDIRECT(ADDRESS(ROW(FTZ_load[#Headers])+tbl_ftz[[#This Row],[Index]],MATCH(tbl_ftz[[#Headers],[境内主体评级]],FTZ_load[#Headers],0),1,1,"FTZ_load"),TRUE)),"")</f>
        <v/>
      </c>
      <c r="G147" s="23" t="str">
        <f ca="1">IFERROR(IF(INDIRECT(ADDRESS(ROW(FTZ_load[#Headers])+tbl_ftz[[#This Row],[Index]],MATCH(tbl_ftz[[#Headers],[货币]],FTZ_load[#Headers],0),1,1,"FTZ_load"),TRUE)=0,"",INDIRECT(ADDRESS(ROW(FTZ_load[#Headers])+tbl_ftz[[#This Row],[Index]],MATCH(tbl_ftz[[#Headers],[货币]],FTZ_load[#Headers],0),1,1,"FTZ_load"),TRUE)),"")</f>
        <v/>
      </c>
      <c r="H147" s="28" t="str">
        <f ca="1">IFERROR(IF(INDIRECT(ADDRESS(ROW(FTZ_load[#Headers])+tbl_ftz[[#This Row],[Index]],MATCH(tbl_ftz[[#Headers],[发行规模(亿)]],FTZ_load[#Headers],0),1,1,"FTZ_load"),TRUE)=0,"",INDIRECT(ADDRESS(ROW(FTZ_load[#Headers])+tbl_ftz[[#This Row],[Index]],MATCH(tbl_ftz[[#Headers],[发行规模(亿)]],FTZ_load[#Headers],0),1,1,"FTZ_load"),TRUE)),"")</f>
        <v/>
      </c>
      <c r="I147" s="23" t="str">
        <f ca="1">IFERROR(IF(INDIRECT(ADDRESS(ROW(FTZ_load[#Headers])+tbl_ftz[[#This Row],[Index]],MATCH(tbl_ftz[[#Headers],[年期]],FTZ_load[#Headers],0),1,1,"FTZ_load"),TRUE)=0,"",INDIRECT(ADDRESS(ROW(FTZ_load[#Headers])+tbl_ftz[[#This Row],[Index]],MATCH(tbl_ftz[[#Headers],[年期]],FTZ_load[#Headers],0),1,1,"FTZ_load"),TRUE)),"")</f>
        <v/>
      </c>
      <c r="J147" s="23" t="str">
        <f ca="1">IFERROR(IF(INDIRECT(ADDRESS(ROW(FTZ_load[#Headers])+tbl_ftz[[#This Row],[Index]],MATCH(tbl_ftz[[#Headers],[票息]],FTZ_load[#Headers],0),1,1,"FTZ_load"),TRUE)=0,"",INDIRECT(ADDRESS(ROW(FTZ_load[#Headers])+tbl_ftz[[#This Row],[Index]],MATCH(tbl_ftz[[#Headers],[票息]],FTZ_load[#Headers],0),1,1,"FTZ_load"),TRUE)),"")</f>
        <v/>
      </c>
      <c r="K147" s="23" t="str">
        <f ca="1">IFERROR(IF(INDIRECT(ADDRESS(ROW(FTZ_load[#Headers])+tbl_ftz[[#This Row],[Index]],MATCH(tbl_ftz[[#Headers],[IPG]],FTZ_load[#Headers],0),1,1,"FTZ_load"),TRUE)=0,"",INDIRECT(ADDRESS(ROW(FTZ_load[#Headers])+tbl_ftz[[#This Row],[Index]],MATCH(tbl_ftz[[#Headers],[IPG]],FTZ_load[#Headers],0),1,1,"FTZ_load"),TRUE)),"")</f>
        <v/>
      </c>
      <c r="L147" s="23" t="str">
        <f ca="1">IFERROR(IF(INDIRECT(ADDRESS(ROW(FTZ_load[#Headers])+tbl_ftz[[#This Row],[Index]],MATCH(tbl_ftz[[#Headers],[收窄基点]],FTZ_load[#Headers],0),1,1,"FTZ_load"),TRUE)=0,"",INDIRECT(ADDRESS(ROW(FTZ_load[#Headers])+tbl_ftz[[#This Row],[Index]],MATCH(tbl_ftz[[#Headers],[收窄基点]],FTZ_load[#Headers],0),1,1,"FTZ_load"),TRUE)),"")</f>
        <v/>
      </c>
      <c r="M147" s="22" t="str">
        <f ca="1">IFERROR(IF(INDIRECT(ADDRESS(ROW(FTZ_load[#Headers])+tbl_ftz[[#This Row],[Index]],MATCH(tbl_ftz[[#Headers],[结构]],FTZ_load[#Headers],0),1,1,"FTZ_load"),TRUE)=0,"",INDIRECT(ADDRESS(ROW(FTZ_load[#Headers])+tbl_ftz[[#This Row],[Index]],MATCH(tbl_ftz[[#Headers],[结构]],FTZ_load[#Headers],0),1,1,"FTZ_load"),TRUE)),"")</f>
        <v/>
      </c>
      <c r="N147" s="22" t="str">
        <f ca="1">IFERROR(IF(INDIRECT(ADDRESS(ROW(FTZ_load[#Headers])+tbl_ftz[[#This Row],[Index]],MATCH(tbl_ftz[[#Headers],[主题]],FTZ_load[#Headers],0),1,1,"FTZ_load"),TRUE)=0,"",INDIRECT(ADDRESS(ROW(FTZ_load[#Headers])+tbl_ftz[[#This Row],[Index]],MATCH(tbl_ftz[[#Headers],[主题]],FTZ_load[#Headers],0),1,1,"FTZ_load"),TRUE)),"")</f>
        <v/>
      </c>
      <c r="O147" s="22" t="str">
        <f ca="1">IFERROR(IF(INDIRECT(ADDRESS(ROW(FTZ_load[#Headers])+tbl_ftz[[#This Row],[Index]],MATCH(tbl_ftz[[#Headers],[行业]],FTZ_load[#Headers],0),1,1,"FTZ_load"),TRUE)=0,"",INDIRECT(ADDRESS(ROW(FTZ_load[#Headers])+tbl_ftz[[#This Row],[Index]],MATCH(tbl_ftz[[#Headers],[行业]],FTZ_load[#Headers],0),1,1,"FTZ_load"),TRUE)),"")</f>
        <v/>
      </c>
      <c r="P147" s="22" t="str">
        <f ca="1">IFERROR(IF(INDIRECT(ADDRESS(ROW(FTZ_load[#Headers])+tbl_ftz[[#This Row],[Index]],MATCH(tbl_ftz[[#Headers],[地区]],FTZ_load[#Headers],0),1,1,"FTZ_load"),TRUE)=0,"",INDIRECT(ADDRESS(ROW(FTZ_load[#Headers])+tbl_ftz[[#This Row],[Index]],MATCH(tbl_ftz[[#Headers],[地区]],FTZ_load[#Headers],0),1,1,"FTZ_load"),TRUE)),"")</f>
        <v/>
      </c>
      <c r="Q147" s="19" t="str">
        <f ca="1">IFERROR(IF(INDIRECT(ADDRESS(ROW(FTZ_load[#Headers])+tbl_ftz[[#This Row],[Index]],MATCH(tbl_ftz[[#Headers],[BOCOM_DEAL?]],FTZ_load[#Headers],0),1,1,"FTZ_load"),TRUE)=0,"",INDIRECT(ADDRESS(ROW(FTZ_load[#Headers])+tbl_ftz[[#This Row],[Index]],MATCH(tbl_ftz[[#Headers],[BOCOM_DEAL?]],FTZ_load[#Headers],0),1,1,"FTZ_load"),TRUE)),"")</f>
        <v/>
      </c>
    </row>
    <row r="148" spans="1:17" ht="17.45" customHeight="1" x14ac:dyDescent="0.25">
      <c r="A148" s="19">
        <f>ROW()-ROW(tbl_ftz[[#Headers],[Index]])</f>
        <v>147</v>
      </c>
      <c r="B148" s="20" t="str">
        <f ca="1">IFERROR(IF(INDIRECT(ADDRESS(ROW(FTZ_load[#Headers])+tbl_ftz[[#This Row],[Index]],MATCH(tbl_ftz[[#Headers],[定价日]],FTZ_load[#Headers],0),1,1,"FTZ_load"),TRUE)=0,"",INDIRECT(ADDRESS(ROW(FTZ_load[#Headers])+tbl_ftz[[#This Row],[Index]],MATCH(tbl_ftz[[#Headers],[定价日]],FTZ_load[#Headers],0),1,1,"FTZ_load"),TRUE)),"")</f>
        <v/>
      </c>
      <c r="C14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8" s="23" t="str">
        <f ca="1">IFERROR(IF(INDIRECT(ADDRESS(ROW(FTZ_load[#Headers])+tbl_ftz[[#This Row],[Index]],MATCH(tbl_ftz[[#Headers],[发行评级]],FTZ_load[#Headers],0),1,1,"FTZ_load"),TRUE)=0,"",INDIRECT(ADDRESS(ROW(FTZ_load[#Headers])+tbl_ftz[[#This Row],[Index]],MATCH(tbl_ftz[[#Headers],[发行评级]],FTZ_load[#Headers],0),1,1,"FTZ_load"),TRUE)),"")</f>
        <v/>
      </c>
      <c r="E148" s="23" t="str">
        <f ca="1">IFERROR(IF(INDIRECT(ADDRESS(ROW(FTZ_load[#Headers])+tbl_ftz[[#This Row],[Index]],MATCH(tbl_ftz[[#Headers],[主体评级]],FTZ_load[#Headers],0),1,1,"FTZ_load"),TRUE)=0,"",INDIRECT(ADDRESS(ROW(FTZ_load[#Headers])+tbl_ftz[[#This Row],[Index]],MATCH(tbl_ftz[[#Headers],[主体评级]],FTZ_load[#Headers],0),1,1,"FTZ_load"),TRUE)),"")</f>
        <v/>
      </c>
      <c r="F148" s="23" t="str">
        <f ca="1">IFERROR(IF(INDIRECT(ADDRESS(ROW(FTZ_load[#Headers])+tbl_ftz[[#This Row],[Index]],MATCH(tbl_ftz[[#Headers],[境内主体评级]],FTZ_load[#Headers],0),1,1,"FTZ_load"),TRUE)=0,"",INDIRECT(ADDRESS(ROW(FTZ_load[#Headers])+tbl_ftz[[#This Row],[Index]],MATCH(tbl_ftz[[#Headers],[境内主体评级]],FTZ_load[#Headers],0),1,1,"FTZ_load"),TRUE)),"")</f>
        <v/>
      </c>
      <c r="G148" s="23" t="str">
        <f ca="1">IFERROR(IF(INDIRECT(ADDRESS(ROW(FTZ_load[#Headers])+tbl_ftz[[#This Row],[Index]],MATCH(tbl_ftz[[#Headers],[货币]],FTZ_load[#Headers],0),1,1,"FTZ_load"),TRUE)=0,"",INDIRECT(ADDRESS(ROW(FTZ_load[#Headers])+tbl_ftz[[#This Row],[Index]],MATCH(tbl_ftz[[#Headers],[货币]],FTZ_load[#Headers],0),1,1,"FTZ_load"),TRUE)),"")</f>
        <v/>
      </c>
      <c r="H148" s="28" t="str">
        <f ca="1">IFERROR(IF(INDIRECT(ADDRESS(ROW(FTZ_load[#Headers])+tbl_ftz[[#This Row],[Index]],MATCH(tbl_ftz[[#Headers],[发行规模(亿)]],FTZ_load[#Headers],0),1,1,"FTZ_load"),TRUE)=0,"",INDIRECT(ADDRESS(ROW(FTZ_load[#Headers])+tbl_ftz[[#This Row],[Index]],MATCH(tbl_ftz[[#Headers],[发行规模(亿)]],FTZ_load[#Headers],0),1,1,"FTZ_load"),TRUE)),"")</f>
        <v/>
      </c>
      <c r="I148" s="23" t="str">
        <f ca="1">IFERROR(IF(INDIRECT(ADDRESS(ROW(FTZ_load[#Headers])+tbl_ftz[[#This Row],[Index]],MATCH(tbl_ftz[[#Headers],[年期]],FTZ_load[#Headers],0),1,1,"FTZ_load"),TRUE)=0,"",INDIRECT(ADDRESS(ROW(FTZ_load[#Headers])+tbl_ftz[[#This Row],[Index]],MATCH(tbl_ftz[[#Headers],[年期]],FTZ_load[#Headers],0),1,1,"FTZ_load"),TRUE)),"")</f>
        <v/>
      </c>
      <c r="J148" s="23" t="str">
        <f ca="1">IFERROR(IF(INDIRECT(ADDRESS(ROW(FTZ_load[#Headers])+tbl_ftz[[#This Row],[Index]],MATCH(tbl_ftz[[#Headers],[票息]],FTZ_load[#Headers],0),1,1,"FTZ_load"),TRUE)=0,"",INDIRECT(ADDRESS(ROW(FTZ_load[#Headers])+tbl_ftz[[#This Row],[Index]],MATCH(tbl_ftz[[#Headers],[票息]],FTZ_load[#Headers],0),1,1,"FTZ_load"),TRUE)),"")</f>
        <v/>
      </c>
      <c r="K148" s="23" t="str">
        <f ca="1">IFERROR(IF(INDIRECT(ADDRESS(ROW(FTZ_load[#Headers])+tbl_ftz[[#This Row],[Index]],MATCH(tbl_ftz[[#Headers],[IPG]],FTZ_load[#Headers],0),1,1,"FTZ_load"),TRUE)=0,"",INDIRECT(ADDRESS(ROW(FTZ_load[#Headers])+tbl_ftz[[#This Row],[Index]],MATCH(tbl_ftz[[#Headers],[IPG]],FTZ_load[#Headers],0),1,1,"FTZ_load"),TRUE)),"")</f>
        <v/>
      </c>
      <c r="L148" s="23" t="str">
        <f ca="1">IFERROR(IF(INDIRECT(ADDRESS(ROW(FTZ_load[#Headers])+tbl_ftz[[#This Row],[Index]],MATCH(tbl_ftz[[#Headers],[收窄基点]],FTZ_load[#Headers],0),1,1,"FTZ_load"),TRUE)=0,"",INDIRECT(ADDRESS(ROW(FTZ_load[#Headers])+tbl_ftz[[#This Row],[Index]],MATCH(tbl_ftz[[#Headers],[收窄基点]],FTZ_load[#Headers],0),1,1,"FTZ_load"),TRUE)),"")</f>
        <v/>
      </c>
      <c r="M148" s="22" t="str">
        <f ca="1">IFERROR(IF(INDIRECT(ADDRESS(ROW(FTZ_load[#Headers])+tbl_ftz[[#This Row],[Index]],MATCH(tbl_ftz[[#Headers],[结构]],FTZ_load[#Headers],0),1,1,"FTZ_load"),TRUE)=0,"",INDIRECT(ADDRESS(ROW(FTZ_load[#Headers])+tbl_ftz[[#This Row],[Index]],MATCH(tbl_ftz[[#Headers],[结构]],FTZ_load[#Headers],0),1,1,"FTZ_load"),TRUE)),"")</f>
        <v/>
      </c>
      <c r="N148" s="22" t="str">
        <f ca="1">IFERROR(IF(INDIRECT(ADDRESS(ROW(FTZ_load[#Headers])+tbl_ftz[[#This Row],[Index]],MATCH(tbl_ftz[[#Headers],[主题]],FTZ_load[#Headers],0),1,1,"FTZ_load"),TRUE)=0,"",INDIRECT(ADDRESS(ROW(FTZ_load[#Headers])+tbl_ftz[[#This Row],[Index]],MATCH(tbl_ftz[[#Headers],[主题]],FTZ_load[#Headers],0),1,1,"FTZ_load"),TRUE)),"")</f>
        <v/>
      </c>
      <c r="O148" s="22" t="str">
        <f ca="1">IFERROR(IF(INDIRECT(ADDRESS(ROW(FTZ_load[#Headers])+tbl_ftz[[#This Row],[Index]],MATCH(tbl_ftz[[#Headers],[行业]],FTZ_load[#Headers],0),1,1,"FTZ_load"),TRUE)=0,"",INDIRECT(ADDRESS(ROW(FTZ_load[#Headers])+tbl_ftz[[#This Row],[Index]],MATCH(tbl_ftz[[#Headers],[行业]],FTZ_load[#Headers],0),1,1,"FTZ_load"),TRUE)),"")</f>
        <v/>
      </c>
      <c r="P148" s="22" t="str">
        <f ca="1">IFERROR(IF(INDIRECT(ADDRESS(ROW(FTZ_load[#Headers])+tbl_ftz[[#This Row],[Index]],MATCH(tbl_ftz[[#Headers],[地区]],FTZ_load[#Headers],0),1,1,"FTZ_load"),TRUE)=0,"",INDIRECT(ADDRESS(ROW(FTZ_load[#Headers])+tbl_ftz[[#This Row],[Index]],MATCH(tbl_ftz[[#Headers],[地区]],FTZ_load[#Headers],0),1,1,"FTZ_load"),TRUE)),"")</f>
        <v/>
      </c>
      <c r="Q148" s="19" t="str">
        <f ca="1">IFERROR(IF(INDIRECT(ADDRESS(ROW(FTZ_load[#Headers])+tbl_ftz[[#This Row],[Index]],MATCH(tbl_ftz[[#Headers],[BOCOM_DEAL?]],FTZ_load[#Headers],0),1,1,"FTZ_load"),TRUE)=0,"",INDIRECT(ADDRESS(ROW(FTZ_load[#Headers])+tbl_ftz[[#This Row],[Index]],MATCH(tbl_ftz[[#Headers],[BOCOM_DEAL?]],FTZ_load[#Headers],0),1,1,"FTZ_load"),TRUE)),"")</f>
        <v/>
      </c>
    </row>
    <row r="149" spans="1:17" ht="17.45" customHeight="1" x14ac:dyDescent="0.25">
      <c r="A149" s="19">
        <f>ROW()-ROW(tbl_ftz[[#Headers],[Index]])</f>
        <v>148</v>
      </c>
      <c r="B149" s="20" t="str">
        <f ca="1">IFERROR(IF(INDIRECT(ADDRESS(ROW(FTZ_load[#Headers])+tbl_ftz[[#This Row],[Index]],MATCH(tbl_ftz[[#Headers],[定价日]],FTZ_load[#Headers],0),1,1,"FTZ_load"),TRUE)=0,"",INDIRECT(ADDRESS(ROW(FTZ_load[#Headers])+tbl_ftz[[#This Row],[Index]],MATCH(tbl_ftz[[#Headers],[定价日]],FTZ_load[#Headers],0),1,1,"FTZ_load"),TRUE)),"")</f>
        <v/>
      </c>
      <c r="C14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49" s="23" t="str">
        <f ca="1">IFERROR(IF(INDIRECT(ADDRESS(ROW(FTZ_load[#Headers])+tbl_ftz[[#This Row],[Index]],MATCH(tbl_ftz[[#Headers],[发行评级]],FTZ_load[#Headers],0),1,1,"FTZ_load"),TRUE)=0,"",INDIRECT(ADDRESS(ROW(FTZ_load[#Headers])+tbl_ftz[[#This Row],[Index]],MATCH(tbl_ftz[[#Headers],[发行评级]],FTZ_load[#Headers],0),1,1,"FTZ_load"),TRUE)),"")</f>
        <v/>
      </c>
      <c r="E149" s="23" t="str">
        <f ca="1">IFERROR(IF(INDIRECT(ADDRESS(ROW(FTZ_load[#Headers])+tbl_ftz[[#This Row],[Index]],MATCH(tbl_ftz[[#Headers],[主体评级]],FTZ_load[#Headers],0),1,1,"FTZ_load"),TRUE)=0,"",INDIRECT(ADDRESS(ROW(FTZ_load[#Headers])+tbl_ftz[[#This Row],[Index]],MATCH(tbl_ftz[[#Headers],[主体评级]],FTZ_load[#Headers],0),1,1,"FTZ_load"),TRUE)),"")</f>
        <v/>
      </c>
      <c r="F149" s="23" t="str">
        <f ca="1">IFERROR(IF(INDIRECT(ADDRESS(ROW(FTZ_load[#Headers])+tbl_ftz[[#This Row],[Index]],MATCH(tbl_ftz[[#Headers],[境内主体评级]],FTZ_load[#Headers],0),1,1,"FTZ_load"),TRUE)=0,"",INDIRECT(ADDRESS(ROW(FTZ_load[#Headers])+tbl_ftz[[#This Row],[Index]],MATCH(tbl_ftz[[#Headers],[境内主体评级]],FTZ_load[#Headers],0),1,1,"FTZ_load"),TRUE)),"")</f>
        <v/>
      </c>
      <c r="G149" s="23" t="str">
        <f ca="1">IFERROR(IF(INDIRECT(ADDRESS(ROW(FTZ_load[#Headers])+tbl_ftz[[#This Row],[Index]],MATCH(tbl_ftz[[#Headers],[货币]],FTZ_load[#Headers],0),1,1,"FTZ_load"),TRUE)=0,"",INDIRECT(ADDRESS(ROW(FTZ_load[#Headers])+tbl_ftz[[#This Row],[Index]],MATCH(tbl_ftz[[#Headers],[货币]],FTZ_load[#Headers],0),1,1,"FTZ_load"),TRUE)),"")</f>
        <v/>
      </c>
      <c r="H149" s="28" t="str">
        <f ca="1">IFERROR(IF(INDIRECT(ADDRESS(ROW(FTZ_load[#Headers])+tbl_ftz[[#This Row],[Index]],MATCH(tbl_ftz[[#Headers],[发行规模(亿)]],FTZ_load[#Headers],0),1,1,"FTZ_load"),TRUE)=0,"",INDIRECT(ADDRESS(ROW(FTZ_load[#Headers])+tbl_ftz[[#This Row],[Index]],MATCH(tbl_ftz[[#Headers],[发行规模(亿)]],FTZ_load[#Headers],0),1,1,"FTZ_load"),TRUE)),"")</f>
        <v/>
      </c>
      <c r="I149" s="23" t="str">
        <f ca="1">IFERROR(IF(INDIRECT(ADDRESS(ROW(FTZ_load[#Headers])+tbl_ftz[[#This Row],[Index]],MATCH(tbl_ftz[[#Headers],[年期]],FTZ_load[#Headers],0),1,1,"FTZ_load"),TRUE)=0,"",INDIRECT(ADDRESS(ROW(FTZ_load[#Headers])+tbl_ftz[[#This Row],[Index]],MATCH(tbl_ftz[[#Headers],[年期]],FTZ_load[#Headers],0),1,1,"FTZ_load"),TRUE)),"")</f>
        <v/>
      </c>
      <c r="J149" s="23" t="str">
        <f ca="1">IFERROR(IF(INDIRECT(ADDRESS(ROW(FTZ_load[#Headers])+tbl_ftz[[#This Row],[Index]],MATCH(tbl_ftz[[#Headers],[票息]],FTZ_load[#Headers],0),1,1,"FTZ_load"),TRUE)=0,"",INDIRECT(ADDRESS(ROW(FTZ_load[#Headers])+tbl_ftz[[#This Row],[Index]],MATCH(tbl_ftz[[#Headers],[票息]],FTZ_load[#Headers],0),1,1,"FTZ_load"),TRUE)),"")</f>
        <v/>
      </c>
      <c r="K149" s="23" t="str">
        <f ca="1">IFERROR(IF(INDIRECT(ADDRESS(ROW(FTZ_load[#Headers])+tbl_ftz[[#This Row],[Index]],MATCH(tbl_ftz[[#Headers],[IPG]],FTZ_load[#Headers],0),1,1,"FTZ_load"),TRUE)=0,"",INDIRECT(ADDRESS(ROW(FTZ_load[#Headers])+tbl_ftz[[#This Row],[Index]],MATCH(tbl_ftz[[#Headers],[IPG]],FTZ_load[#Headers],0),1,1,"FTZ_load"),TRUE)),"")</f>
        <v/>
      </c>
      <c r="L149" s="23" t="str">
        <f ca="1">IFERROR(IF(INDIRECT(ADDRESS(ROW(FTZ_load[#Headers])+tbl_ftz[[#This Row],[Index]],MATCH(tbl_ftz[[#Headers],[收窄基点]],FTZ_load[#Headers],0),1,1,"FTZ_load"),TRUE)=0,"",INDIRECT(ADDRESS(ROW(FTZ_load[#Headers])+tbl_ftz[[#This Row],[Index]],MATCH(tbl_ftz[[#Headers],[收窄基点]],FTZ_load[#Headers],0),1,1,"FTZ_load"),TRUE)),"")</f>
        <v/>
      </c>
      <c r="M149" s="22" t="str">
        <f ca="1">IFERROR(IF(INDIRECT(ADDRESS(ROW(FTZ_load[#Headers])+tbl_ftz[[#This Row],[Index]],MATCH(tbl_ftz[[#Headers],[结构]],FTZ_load[#Headers],0),1,1,"FTZ_load"),TRUE)=0,"",INDIRECT(ADDRESS(ROW(FTZ_load[#Headers])+tbl_ftz[[#This Row],[Index]],MATCH(tbl_ftz[[#Headers],[结构]],FTZ_load[#Headers],0),1,1,"FTZ_load"),TRUE)),"")</f>
        <v/>
      </c>
      <c r="N149" s="22" t="str">
        <f ca="1">IFERROR(IF(INDIRECT(ADDRESS(ROW(FTZ_load[#Headers])+tbl_ftz[[#This Row],[Index]],MATCH(tbl_ftz[[#Headers],[主题]],FTZ_load[#Headers],0),1,1,"FTZ_load"),TRUE)=0,"",INDIRECT(ADDRESS(ROW(FTZ_load[#Headers])+tbl_ftz[[#This Row],[Index]],MATCH(tbl_ftz[[#Headers],[主题]],FTZ_load[#Headers],0),1,1,"FTZ_load"),TRUE)),"")</f>
        <v/>
      </c>
      <c r="O149" s="22" t="str">
        <f ca="1">IFERROR(IF(INDIRECT(ADDRESS(ROW(FTZ_load[#Headers])+tbl_ftz[[#This Row],[Index]],MATCH(tbl_ftz[[#Headers],[行业]],FTZ_load[#Headers],0),1,1,"FTZ_load"),TRUE)=0,"",INDIRECT(ADDRESS(ROW(FTZ_load[#Headers])+tbl_ftz[[#This Row],[Index]],MATCH(tbl_ftz[[#Headers],[行业]],FTZ_load[#Headers],0),1,1,"FTZ_load"),TRUE)),"")</f>
        <v/>
      </c>
      <c r="P149" s="22" t="str">
        <f ca="1">IFERROR(IF(INDIRECT(ADDRESS(ROW(FTZ_load[#Headers])+tbl_ftz[[#This Row],[Index]],MATCH(tbl_ftz[[#Headers],[地区]],FTZ_load[#Headers],0),1,1,"FTZ_load"),TRUE)=0,"",INDIRECT(ADDRESS(ROW(FTZ_load[#Headers])+tbl_ftz[[#This Row],[Index]],MATCH(tbl_ftz[[#Headers],[地区]],FTZ_load[#Headers],0),1,1,"FTZ_load"),TRUE)),"")</f>
        <v/>
      </c>
      <c r="Q149" s="19" t="str">
        <f ca="1">IFERROR(IF(INDIRECT(ADDRESS(ROW(FTZ_load[#Headers])+tbl_ftz[[#This Row],[Index]],MATCH(tbl_ftz[[#Headers],[BOCOM_DEAL?]],FTZ_load[#Headers],0),1,1,"FTZ_load"),TRUE)=0,"",INDIRECT(ADDRESS(ROW(FTZ_load[#Headers])+tbl_ftz[[#This Row],[Index]],MATCH(tbl_ftz[[#Headers],[BOCOM_DEAL?]],FTZ_load[#Headers],0),1,1,"FTZ_load"),TRUE)),"")</f>
        <v/>
      </c>
    </row>
    <row r="150" spans="1:17" ht="17.45" customHeight="1" x14ac:dyDescent="0.25">
      <c r="A150" s="19">
        <f>ROW()-ROW(tbl_ftz[[#Headers],[Index]])</f>
        <v>149</v>
      </c>
      <c r="B150" s="20" t="str">
        <f ca="1">IFERROR(IF(INDIRECT(ADDRESS(ROW(FTZ_load[#Headers])+tbl_ftz[[#This Row],[Index]],MATCH(tbl_ftz[[#Headers],[定价日]],FTZ_load[#Headers],0),1,1,"FTZ_load"),TRUE)=0,"",INDIRECT(ADDRESS(ROW(FTZ_load[#Headers])+tbl_ftz[[#This Row],[Index]],MATCH(tbl_ftz[[#Headers],[定价日]],FTZ_load[#Headers],0),1,1,"FTZ_load"),TRUE)),"")</f>
        <v/>
      </c>
      <c r="C15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0" s="23" t="str">
        <f ca="1">IFERROR(IF(INDIRECT(ADDRESS(ROW(FTZ_load[#Headers])+tbl_ftz[[#This Row],[Index]],MATCH(tbl_ftz[[#Headers],[发行评级]],FTZ_load[#Headers],0),1,1,"FTZ_load"),TRUE)=0,"",INDIRECT(ADDRESS(ROW(FTZ_load[#Headers])+tbl_ftz[[#This Row],[Index]],MATCH(tbl_ftz[[#Headers],[发行评级]],FTZ_load[#Headers],0),1,1,"FTZ_load"),TRUE)),"")</f>
        <v/>
      </c>
      <c r="E150" s="23" t="str">
        <f ca="1">IFERROR(IF(INDIRECT(ADDRESS(ROW(FTZ_load[#Headers])+tbl_ftz[[#This Row],[Index]],MATCH(tbl_ftz[[#Headers],[主体评级]],FTZ_load[#Headers],0),1,1,"FTZ_load"),TRUE)=0,"",INDIRECT(ADDRESS(ROW(FTZ_load[#Headers])+tbl_ftz[[#This Row],[Index]],MATCH(tbl_ftz[[#Headers],[主体评级]],FTZ_load[#Headers],0),1,1,"FTZ_load"),TRUE)),"")</f>
        <v/>
      </c>
      <c r="F150" s="23" t="str">
        <f ca="1">IFERROR(IF(INDIRECT(ADDRESS(ROW(FTZ_load[#Headers])+tbl_ftz[[#This Row],[Index]],MATCH(tbl_ftz[[#Headers],[境内主体评级]],FTZ_load[#Headers],0),1,1,"FTZ_load"),TRUE)=0,"",INDIRECT(ADDRESS(ROW(FTZ_load[#Headers])+tbl_ftz[[#This Row],[Index]],MATCH(tbl_ftz[[#Headers],[境内主体评级]],FTZ_load[#Headers],0),1,1,"FTZ_load"),TRUE)),"")</f>
        <v/>
      </c>
      <c r="G150" s="23" t="str">
        <f ca="1">IFERROR(IF(INDIRECT(ADDRESS(ROW(FTZ_load[#Headers])+tbl_ftz[[#This Row],[Index]],MATCH(tbl_ftz[[#Headers],[货币]],FTZ_load[#Headers],0),1,1,"FTZ_load"),TRUE)=0,"",INDIRECT(ADDRESS(ROW(FTZ_load[#Headers])+tbl_ftz[[#This Row],[Index]],MATCH(tbl_ftz[[#Headers],[货币]],FTZ_load[#Headers],0),1,1,"FTZ_load"),TRUE)),"")</f>
        <v/>
      </c>
      <c r="H150" s="28" t="str">
        <f ca="1">IFERROR(IF(INDIRECT(ADDRESS(ROW(FTZ_load[#Headers])+tbl_ftz[[#This Row],[Index]],MATCH(tbl_ftz[[#Headers],[发行规模(亿)]],FTZ_load[#Headers],0),1,1,"FTZ_load"),TRUE)=0,"",INDIRECT(ADDRESS(ROW(FTZ_load[#Headers])+tbl_ftz[[#This Row],[Index]],MATCH(tbl_ftz[[#Headers],[发行规模(亿)]],FTZ_load[#Headers],0),1,1,"FTZ_load"),TRUE)),"")</f>
        <v/>
      </c>
      <c r="I150" s="23" t="str">
        <f ca="1">IFERROR(IF(INDIRECT(ADDRESS(ROW(FTZ_load[#Headers])+tbl_ftz[[#This Row],[Index]],MATCH(tbl_ftz[[#Headers],[年期]],FTZ_load[#Headers],0),1,1,"FTZ_load"),TRUE)=0,"",INDIRECT(ADDRESS(ROW(FTZ_load[#Headers])+tbl_ftz[[#This Row],[Index]],MATCH(tbl_ftz[[#Headers],[年期]],FTZ_load[#Headers],0),1,1,"FTZ_load"),TRUE)),"")</f>
        <v/>
      </c>
      <c r="J150" s="23" t="str">
        <f ca="1">IFERROR(IF(INDIRECT(ADDRESS(ROW(FTZ_load[#Headers])+tbl_ftz[[#This Row],[Index]],MATCH(tbl_ftz[[#Headers],[票息]],FTZ_load[#Headers],0),1,1,"FTZ_load"),TRUE)=0,"",INDIRECT(ADDRESS(ROW(FTZ_load[#Headers])+tbl_ftz[[#This Row],[Index]],MATCH(tbl_ftz[[#Headers],[票息]],FTZ_load[#Headers],0),1,1,"FTZ_load"),TRUE)),"")</f>
        <v/>
      </c>
      <c r="K150" s="23" t="str">
        <f ca="1">IFERROR(IF(INDIRECT(ADDRESS(ROW(FTZ_load[#Headers])+tbl_ftz[[#This Row],[Index]],MATCH(tbl_ftz[[#Headers],[IPG]],FTZ_load[#Headers],0),1,1,"FTZ_load"),TRUE)=0,"",INDIRECT(ADDRESS(ROW(FTZ_load[#Headers])+tbl_ftz[[#This Row],[Index]],MATCH(tbl_ftz[[#Headers],[IPG]],FTZ_load[#Headers],0),1,1,"FTZ_load"),TRUE)),"")</f>
        <v/>
      </c>
      <c r="L150" s="23" t="str">
        <f ca="1">IFERROR(IF(INDIRECT(ADDRESS(ROW(FTZ_load[#Headers])+tbl_ftz[[#This Row],[Index]],MATCH(tbl_ftz[[#Headers],[收窄基点]],FTZ_load[#Headers],0),1,1,"FTZ_load"),TRUE)=0,"",INDIRECT(ADDRESS(ROW(FTZ_load[#Headers])+tbl_ftz[[#This Row],[Index]],MATCH(tbl_ftz[[#Headers],[收窄基点]],FTZ_load[#Headers],0),1,1,"FTZ_load"),TRUE)),"")</f>
        <v/>
      </c>
      <c r="M150" s="22" t="str">
        <f ca="1">IFERROR(IF(INDIRECT(ADDRESS(ROW(FTZ_load[#Headers])+tbl_ftz[[#This Row],[Index]],MATCH(tbl_ftz[[#Headers],[结构]],FTZ_load[#Headers],0),1,1,"FTZ_load"),TRUE)=0,"",INDIRECT(ADDRESS(ROW(FTZ_load[#Headers])+tbl_ftz[[#This Row],[Index]],MATCH(tbl_ftz[[#Headers],[结构]],FTZ_load[#Headers],0),1,1,"FTZ_load"),TRUE)),"")</f>
        <v/>
      </c>
      <c r="N150" s="22" t="str">
        <f ca="1">IFERROR(IF(INDIRECT(ADDRESS(ROW(FTZ_load[#Headers])+tbl_ftz[[#This Row],[Index]],MATCH(tbl_ftz[[#Headers],[主题]],FTZ_load[#Headers],0),1,1,"FTZ_load"),TRUE)=0,"",INDIRECT(ADDRESS(ROW(FTZ_load[#Headers])+tbl_ftz[[#This Row],[Index]],MATCH(tbl_ftz[[#Headers],[主题]],FTZ_load[#Headers],0),1,1,"FTZ_load"),TRUE)),"")</f>
        <v/>
      </c>
      <c r="O150" s="22" t="str">
        <f ca="1">IFERROR(IF(INDIRECT(ADDRESS(ROW(FTZ_load[#Headers])+tbl_ftz[[#This Row],[Index]],MATCH(tbl_ftz[[#Headers],[行业]],FTZ_load[#Headers],0),1,1,"FTZ_load"),TRUE)=0,"",INDIRECT(ADDRESS(ROW(FTZ_load[#Headers])+tbl_ftz[[#This Row],[Index]],MATCH(tbl_ftz[[#Headers],[行业]],FTZ_load[#Headers],0),1,1,"FTZ_load"),TRUE)),"")</f>
        <v/>
      </c>
      <c r="P150" s="22" t="str">
        <f ca="1">IFERROR(IF(INDIRECT(ADDRESS(ROW(FTZ_load[#Headers])+tbl_ftz[[#This Row],[Index]],MATCH(tbl_ftz[[#Headers],[地区]],FTZ_load[#Headers],0),1,1,"FTZ_load"),TRUE)=0,"",INDIRECT(ADDRESS(ROW(FTZ_load[#Headers])+tbl_ftz[[#This Row],[Index]],MATCH(tbl_ftz[[#Headers],[地区]],FTZ_load[#Headers],0),1,1,"FTZ_load"),TRUE)),"")</f>
        <v/>
      </c>
      <c r="Q150" s="19" t="str">
        <f ca="1">IFERROR(IF(INDIRECT(ADDRESS(ROW(FTZ_load[#Headers])+tbl_ftz[[#This Row],[Index]],MATCH(tbl_ftz[[#Headers],[BOCOM_DEAL?]],FTZ_load[#Headers],0),1,1,"FTZ_load"),TRUE)=0,"",INDIRECT(ADDRESS(ROW(FTZ_load[#Headers])+tbl_ftz[[#This Row],[Index]],MATCH(tbl_ftz[[#Headers],[BOCOM_DEAL?]],FTZ_load[#Headers],0),1,1,"FTZ_load"),TRUE)),"")</f>
        <v/>
      </c>
    </row>
    <row r="151" spans="1:17" ht="17.45" customHeight="1" x14ac:dyDescent="0.25">
      <c r="A151" s="19">
        <f>ROW()-ROW(tbl_ftz[[#Headers],[Index]])</f>
        <v>150</v>
      </c>
      <c r="B151" s="20" t="str">
        <f ca="1">IFERROR(IF(INDIRECT(ADDRESS(ROW(FTZ_load[#Headers])+tbl_ftz[[#This Row],[Index]],MATCH(tbl_ftz[[#Headers],[定价日]],FTZ_load[#Headers],0),1,1,"FTZ_load"),TRUE)=0,"",INDIRECT(ADDRESS(ROW(FTZ_load[#Headers])+tbl_ftz[[#This Row],[Index]],MATCH(tbl_ftz[[#Headers],[定价日]],FTZ_load[#Headers],0),1,1,"FTZ_load"),TRUE)),"")</f>
        <v/>
      </c>
      <c r="C15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1" s="23" t="str">
        <f ca="1">IFERROR(IF(INDIRECT(ADDRESS(ROW(FTZ_load[#Headers])+tbl_ftz[[#This Row],[Index]],MATCH(tbl_ftz[[#Headers],[发行评级]],FTZ_load[#Headers],0),1,1,"FTZ_load"),TRUE)=0,"",INDIRECT(ADDRESS(ROW(FTZ_load[#Headers])+tbl_ftz[[#This Row],[Index]],MATCH(tbl_ftz[[#Headers],[发行评级]],FTZ_load[#Headers],0),1,1,"FTZ_load"),TRUE)),"")</f>
        <v/>
      </c>
      <c r="E151" s="23" t="str">
        <f ca="1">IFERROR(IF(INDIRECT(ADDRESS(ROW(FTZ_load[#Headers])+tbl_ftz[[#This Row],[Index]],MATCH(tbl_ftz[[#Headers],[主体评级]],FTZ_load[#Headers],0),1,1,"FTZ_load"),TRUE)=0,"",INDIRECT(ADDRESS(ROW(FTZ_load[#Headers])+tbl_ftz[[#This Row],[Index]],MATCH(tbl_ftz[[#Headers],[主体评级]],FTZ_load[#Headers],0),1,1,"FTZ_load"),TRUE)),"")</f>
        <v/>
      </c>
      <c r="F151" s="23" t="str">
        <f ca="1">IFERROR(IF(INDIRECT(ADDRESS(ROW(FTZ_load[#Headers])+tbl_ftz[[#This Row],[Index]],MATCH(tbl_ftz[[#Headers],[境内主体评级]],FTZ_load[#Headers],0),1,1,"FTZ_load"),TRUE)=0,"",INDIRECT(ADDRESS(ROW(FTZ_load[#Headers])+tbl_ftz[[#This Row],[Index]],MATCH(tbl_ftz[[#Headers],[境内主体评级]],FTZ_load[#Headers],0),1,1,"FTZ_load"),TRUE)),"")</f>
        <v/>
      </c>
      <c r="G151" s="23" t="str">
        <f ca="1">IFERROR(IF(INDIRECT(ADDRESS(ROW(FTZ_load[#Headers])+tbl_ftz[[#This Row],[Index]],MATCH(tbl_ftz[[#Headers],[货币]],FTZ_load[#Headers],0),1,1,"FTZ_load"),TRUE)=0,"",INDIRECT(ADDRESS(ROW(FTZ_load[#Headers])+tbl_ftz[[#This Row],[Index]],MATCH(tbl_ftz[[#Headers],[货币]],FTZ_load[#Headers],0),1,1,"FTZ_load"),TRUE)),"")</f>
        <v/>
      </c>
      <c r="H151" s="28" t="str">
        <f ca="1">IFERROR(IF(INDIRECT(ADDRESS(ROW(FTZ_load[#Headers])+tbl_ftz[[#This Row],[Index]],MATCH(tbl_ftz[[#Headers],[发行规模(亿)]],FTZ_load[#Headers],0),1,1,"FTZ_load"),TRUE)=0,"",INDIRECT(ADDRESS(ROW(FTZ_load[#Headers])+tbl_ftz[[#This Row],[Index]],MATCH(tbl_ftz[[#Headers],[发行规模(亿)]],FTZ_load[#Headers],0),1,1,"FTZ_load"),TRUE)),"")</f>
        <v/>
      </c>
      <c r="I151" s="23" t="str">
        <f ca="1">IFERROR(IF(INDIRECT(ADDRESS(ROW(FTZ_load[#Headers])+tbl_ftz[[#This Row],[Index]],MATCH(tbl_ftz[[#Headers],[年期]],FTZ_load[#Headers],0),1,1,"FTZ_load"),TRUE)=0,"",INDIRECT(ADDRESS(ROW(FTZ_load[#Headers])+tbl_ftz[[#This Row],[Index]],MATCH(tbl_ftz[[#Headers],[年期]],FTZ_load[#Headers],0),1,1,"FTZ_load"),TRUE)),"")</f>
        <v/>
      </c>
      <c r="J151" s="23" t="str">
        <f ca="1">IFERROR(IF(INDIRECT(ADDRESS(ROW(FTZ_load[#Headers])+tbl_ftz[[#This Row],[Index]],MATCH(tbl_ftz[[#Headers],[票息]],FTZ_load[#Headers],0),1,1,"FTZ_load"),TRUE)=0,"",INDIRECT(ADDRESS(ROW(FTZ_load[#Headers])+tbl_ftz[[#This Row],[Index]],MATCH(tbl_ftz[[#Headers],[票息]],FTZ_load[#Headers],0),1,1,"FTZ_load"),TRUE)),"")</f>
        <v/>
      </c>
      <c r="K151" s="23" t="str">
        <f ca="1">IFERROR(IF(INDIRECT(ADDRESS(ROW(FTZ_load[#Headers])+tbl_ftz[[#This Row],[Index]],MATCH(tbl_ftz[[#Headers],[IPG]],FTZ_load[#Headers],0),1,1,"FTZ_load"),TRUE)=0,"",INDIRECT(ADDRESS(ROW(FTZ_load[#Headers])+tbl_ftz[[#This Row],[Index]],MATCH(tbl_ftz[[#Headers],[IPG]],FTZ_load[#Headers],0),1,1,"FTZ_load"),TRUE)),"")</f>
        <v/>
      </c>
      <c r="L151" s="23" t="str">
        <f ca="1">IFERROR(IF(INDIRECT(ADDRESS(ROW(FTZ_load[#Headers])+tbl_ftz[[#This Row],[Index]],MATCH(tbl_ftz[[#Headers],[收窄基点]],FTZ_load[#Headers],0),1,1,"FTZ_load"),TRUE)=0,"",INDIRECT(ADDRESS(ROW(FTZ_load[#Headers])+tbl_ftz[[#This Row],[Index]],MATCH(tbl_ftz[[#Headers],[收窄基点]],FTZ_load[#Headers],0),1,1,"FTZ_load"),TRUE)),"")</f>
        <v/>
      </c>
      <c r="M151" s="22" t="str">
        <f ca="1">IFERROR(IF(INDIRECT(ADDRESS(ROW(FTZ_load[#Headers])+tbl_ftz[[#This Row],[Index]],MATCH(tbl_ftz[[#Headers],[结构]],FTZ_load[#Headers],0),1,1,"FTZ_load"),TRUE)=0,"",INDIRECT(ADDRESS(ROW(FTZ_load[#Headers])+tbl_ftz[[#This Row],[Index]],MATCH(tbl_ftz[[#Headers],[结构]],FTZ_load[#Headers],0),1,1,"FTZ_load"),TRUE)),"")</f>
        <v/>
      </c>
      <c r="N151" s="22" t="str">
        <f ca="1">IFERROR(IF(INDIRECT(ADDRESS(ROW(FTZ_load[#Headers])+tbl_ftz[[#This Row],[Index]],MATCH(tbl_ftz[[#Headers],[主题]],FTZ_load[#Headers],0),1,1,"FTZ_load"),TRUE)=0,"",INDIRECT(ADDRESS(ROW(FTZ_load[#Headers])+tbl_ftz[[#This Row],[Index]],MATCH(tbl_ftz[[#Headers],[主题]],FTZ_load[#Headers],0),1,1,"FTZ_load"),TRUE)),"")</f>
        <v/>
      </c>
      <c r="O151" s="22" t="str">
        <f ca="1">IFERROR(IF(INDIRECT(ADDRESS(ROW(FTZ_load[#Headers])+tbl_ftz[[#This Row],[Index]],MATCH(tbl_ftz[[#Headers],[行业]],FTZ_load[#Headers],0),1,1,"FTZ_load"),TRUE)=0,"",INDIRECT(ADDRESS(ROW(FTZ_load[#Headers])+tbl_ftz[[#This Row],[Index]],MATCH(tbl_ftz[[#Headers],[行业]],FTZ_load[#Headers],0),1,1,"FTZ_load"),TRUE)),"")</f>
        <v/>
      </c>
      <c r="P151" s="22" t="str">
        <f ca="1">IFERROR(IF(INDIRECT(ADDRESS(ROW(FTZ_load[#Headers])+tbl_ftz[[#This Row],[Index]],MATCH(tbl_ftz[[#Headers],[地区]],FTZ_load[#Headers],0),1,1,"FTZ_load"),TRUE)=0,"",INDIRECT(ADDRESS(ROW(FTZ_load[#Headers])+tbl_ftz[[#This Row],[Index]],MATCH(tbl_ftz[[#Headers],[地区]],FTZ_load[#Headers],0),1,1,"FTZ_load"),TRUE)),"")</f>
        <v/>
      </c>
      <c r="Q151" s="19" t="str">
        <f ca="1">IFERROR(IF(INDIRECT(ADDRESS(ROW(FTZ_load[#Headers])+tbl_ftz[[#This Row],[Index]],MATCH(tbl_ftz[[#Headers],[BOCOM_DEAL?]],FTZ_load[#Headers],0),1,1,"FTZ_load"),TRUE)=0,"",INDIRECT(ADDRESS(ROW(FTZ_load[#Headers])+tbl_ftz[[#This Row],[Index]],MATCH(tbl_ftz[[#Headers],[BOCOM_DEAL?]],FTZ_load[#Headers],0),1,1,"FTZ_load"),TRUE)),"")</f>
        <v/>
      </c>
    </row>
    <row r="152" spans="1:17" ht="17.45" customHeight="1" x14ac:dyDescent="0.25">
      <c r="A152" s="19">
        <f>ROW()-ROW(tbl_ftz[[#Headers],[Index]])</f>
        <v>151</v>
      </c>
      <c r="B152" s="20" t="str">
        <f ca="1">IFERROR(IF(INDIRECT(ADDRESS(ROW(FTZ_load[#Headers])+tbl_ftz[[#This Row],[Index]],MATCH(tbl_ftz[[#Headers],[定价日]],FTZ_load[#Headers],0),1,1,"FTZ_load"),TRUE)=0,"",INDIRECT(ADDRESS(ROW(FTZ_load[#Headers])+tbl_ftz[[#This Row],[Index]],MATCH(tbl_ftz[[#Headers],[定价日]],FTZ_load[#Headers],0),1,1,"FTZ_load"),TRUE)),"")</f>
        <v/>
      </c>
      <c r="C15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2" s="23" t="str">
        <f ca="1">IFERROR(IF(INDIRECT(ADDRESS(ROW(FTZ_load[#Headers])+tbl_ftz[[#This Row],[Index]],MATCH(tbl_ftz[[#Headers],[发行评级]],FTZ_load[#Headers],0),1,1,"FTZ_load"),TRUE)=0,"",INDIRECT(ADDRESS(ROW(FTZ_load[#Headers])+tbl_ftz[[#This Row],[Index]],MATCH(tbl_ftz[[#Headers],[发行评级]],FTZ_load[#Headers],0),1,1,"FTZ_load"),TRUE)),"")</f>
        <v/>
      </c>
      <c r="E152" s="23" t="str">
        <f ca="1">IFERROR(IF(INDIRECT(ADDRESS(ROW(FTZ_load[#Headers])+tbl_ftz[[#This Row],[Index]],MATCH(tbl_ftz[[#Headers],[主体评级]],FTZ_load[#Headers],0),1,1,"FTZ_load"),TRUE)=0,"",INDIRECT(ADDRESS(ROW(FTZ_load[#Headers])+tbl_ftz[[#This Row],[Index]],MATCH(tbl_ftz[[#Headers],[主体评级]],FTZ_load[#Headers],0),1,1,"FTZ_load"),TRUE)),"")</f>
        <v/>
      </c>
      <c r="F152" s="23" t="str">
        <f ca="1">IFERROR(IF(INDIRECT(ADDRESS(ROW(FTZ_load[#Headers])+tbl_ftz[[#This Row],[Index]],MATCH(tbl_ftz[[#Headers],[境内主体评级]],FTZ_load[#Headers],0),1,1,"FTZ_load"),TRUE)=0,"",INDIRECT(ADDRESS(ROW(FTZ_load[#Headers])+tbl_ftz[[#This Row],[Index]],MATCH(tbl_ftz[[#Headers],[境内主体评级]],FTZ_load[#Headers],0),1,1,"FTZ_load"),TRUE)),"")</f>
        <v/>
      </c>
      <c r="G152" s="23" t="str">
        <f ca="1">IFERROR(IF(INDIRECT(ADDRESS(ROW(FTZ_load[#Headers])+tbl_ftz[[#This Row],[Index]],MATCH(tbl_ftz[[#Headers],[货币]],FTZ_load[#Headers],0),1,1,"FTZ_load"),TRUE)=0,"",INDIRECT(ADDRESS(ROW(FTZ_load[#Headers])+tbl_ftz[[#This Row],[Index]],MATCH(tbl_ftz[[#Headers],[货币]],FTZ_load[#Headers],0),1,1,"FTZ_load"),TRUE)),"")</f>
        <v/>
      </c>
      <c r="H152" s="28" t="str">
        <f ca="1">IFERROR(IF(INDIRECT(ADDRESS(ROW(FTZ_load[#Headers])+tbl_ftz[[#This Row],[Index]],MATCH(tbl_ftz[[#Headers],[发行规模(亿)]],FTZ_load[#Headers],0),1,1,"FTZ_load"),TRUE)=0,"",INDIRECT(ADDRESS(ROW(FTZ_load[#Headers])+tbl_ftz[[#This Row],[Index]],MATCH(tbl_ftz[[#Headers],[发行规模(亿)]],FTZ_load[#Headers],0),1,1,"FTZ_load"),TRUE)),"")</f>
        <v/>
      </c>
      <c r="I152" s="23" t="str">
        <f ca="1">IFERROR(IF(INDIRECT(ADDRESS(ROW(FTZ_load[#Headers])+tbl_ftz[[#This Row],[Index]],MATCH(tbl_ftz[[#Headers],[年期]],FTZ_load[#Headers],0),1,1,"FTZ_load"),TRUE)=0,"",INDIRECT(ADDRESS(ROW(FTZ_load[#Headers])+tbl_ftz[[#This Row],[Index]],MATCH(tbl_ftz[[#Headers],[年期]],FTZ_load[#Headers],0),1,1,"FTZ_load"),TRUE)),"")</f>
        <v/>
      </c>
      <c r="J152" s="23" t="str">
        <f ca="1">IFERROR(IF(INDIRECT(ADDRESS(ROW(FTZ_load[#Headers])+tbl_ftz[[#This Row],[Index]],MATCH(tbl_ftz[[#Headers],[票息]],FTZ_load[#Headers],0),1,1,"FTZ_load"),TRUE)=0,"",INDIRECT(ADDRESS(ROW(FTZ_load[#Headers])+tbl_ftz[[#This Row],[Index]],MATCH(tbl_ftz[[#Headers],[票息]],FTZ_load[#Headers],0),1,1,"FTZ_load"),TRUE)),"")</f>
        <v/>
      </c>
      <c r="K152" s="23" t="str">
        <f ca="1">IFERROR(IF(INDIRECT(ADDRESS(ROW(FTZ_load[#Headers])+tbl_ftz[[#This Row],[Index]],MATCH(tbl_ftz[[#Headers],[IPG]],FTZ_load[#Headers],0),1,1,"FTZ_load"),TRUE)=0,"",INDIRECT(ADDRESS(ROW(FTZ_load[#Headers])+tbl_ftz[[#This Row],[Index]],MATCH(tbl_ftz[[#Headers],[IPG]],FTZ_load[#Headers],0),1,1,"FTZ_load"),TRUE)),"")</f>
        <v/>
      </c>
      <c r="L152" s="23" t="str">
        <f ca="1">IFERROR(IF(INDIRECT(ADDRESS(ROW(FTZ_load[#Headers])+tbl_ftz[[#This Row],[Index]],MATCH(tbl_ftz[[#Headers],[收窄基点]],FTZ_load[#Headers],0),1,1,"FTZ_load"),TRUE)=0,"",INDIRECT(ADDRESS(ROW(FTZ_load[#Headers])+tbl_ftz[[#This Row],[Index]],MATCH(tbl_ftz[[#Headers],[收窄基点]],FTZ_load[#Headers],0),1,1,"FTZ_load"),TRUE)),"")</f>
        <v/>
      </c>
      <c r="M152" s="22" t="str">
        <f ca="1">IFERROR(IF(INDIRECT(ADDRESS(ROW(FTZ_load[#Headers])+tbl_ftz[[#This Row],[Index]],MATCH(tbl_ftz[[#Headers],[结构]],FTZ_load[#Headers],0),1,1,"FTZ_load"),TRUE)=0,"",INDIRECT(ADDRESS(ROW(FTZ_load[#Headers])+tbl_ftz[[#This Row],[Index]],MATCH(tbl_ftz[[#Headers],[结构]],FTZ_load[#Headers],0),1,1,"FTZ_load"),TRUE)),"")</f>
        <v/>
      </c>
      <c r="N152" s="22" t="str">
        <f ca="1">IFERROR(IF(INDIRECT(ADDRESS(ROW(FTZ_load[#Headers])+tbl_ftz[[#This Row],[Index]],MATCH(tbl_ftz[[#Headers],[主题]],FTZ_load[#Headers],0),1,1,"FTZ_load"),TRUE)=0,"",INDIRECT(ADDRESS(ROW(FTZ_load[#Headers])+tbl_ftz[[#This Row],[Index]],MATCH(tbl_ftz[[#Headers],[主题]],FTZ_load[#Headers],0),1,1,"FTZ_load"),TRUE)),"")</f>
        <v/>
      </c>
      <c r="O152" s="22" t="str">
        <f ca="1">IFERROR(IF(INDIRECT(ADDRESS(ROW(FTZ_load[#Headers])+tbl_ftz[[#This Row],[Index]],MATCH(tbl_ftz[[#Headers],[行业]],FTZ_load[#Headers],0),1,1,"FTZ_load"),TRUE)=0,"",INDIRECT(ADDRESS(ROW(FTZ_load[#Headers])+tbl_ftz[[#This Row],[Index]],MATCH(tbl_ftz[[#Headers],[行业]],FTZ_load[#Headers],0),1,1,"FTZ_load"),TRUE)),"")</f>
        <v/>
      </c>
      <c r="P152" s="22" t="str">
        <f ca="1">IFERROR(IF(INDIRECT(ADDRESS(ROW(FTZ_load[#Headers])+tbl_ftz[[#This Row],[Index]],MATCH(tbl_ftz[[#Headers],[地区]],FTZ_load[#Headers],0),1,1,"FTZ_load"),TRUE)=0,"",INDIRECT(ADDRESS(ROW(FTZ_load[#Headers])+tbl_ftz[[#This Row],[Index]],MATCH(tbl_ftz[[#Headers],[地区]],FTZ_load[#Headers],0),1,1,"FTZ_load"),TRUE)),"")</f>
        <v/>
      </c>
      <c r="Q152" s="19" t="str">
        <f ca="1">IFERROR(IF(INDIRECT(ADDRESS(ROW(FTZ_load[#Headers])+tbl_ftz[[#This Row],[Index]],MATCH(tbl_ftz[[#Headers],[BOCOM_DEAL?]],FTZ_load[#Headers],0),1,1,"FTZ_load"),TRUE)=0,"",INDIRECT(ADDRESS(ROW(FTZ_load[#Headers])+tbl_ftz[[#This Row],[Index]],MATCH(tbl_ftz[[#Headers],[BOCOM_DEAL?]],FTZ_load[#Headers],0),1,1,"FTZ_load"),TRUE)),"")</f>
        <v/>
      </c>
    </row>
    <row r="153" spans="1:17" ht="17.45" customHeight="1" x14ac:dyDescent="0.25">
      <c r="A153" s="19">
        <f>ROW()-ROW(tbl_ftz[[#Headers],[Index]])</f>
        <v>152</v>
      </c>
      <c r="B153" s="20" t="str">
        <f ca="1">IFERROR(IF(INDIRECT(ADDRESS(ROW(FTZ_load[#Headers])+tbl_ftz[[#This Row],[Index]],MATCH(tbl_ftz[[#Headers],[定价日]],FTZ_load[#Headers],0),1,1,"FTZ_load"),TRUE)=0,"",INDIRECT(ADDRESS(ROW(FTZ_load[#Headers])+tbl_ftz[[#This Row],[Index]],MATCH(tbl_ftz[[#Headers],[定价日]],FTZ_load[#Headers],0),1,1,"FTZ_load"),TRUE)),"")</f>
        <v/>
      </c>
      <c r="C15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3" s="23" t="str">
        <f ca="1">IFERROR(IF(INDIRECT(ADDRESS(ROW(FTZ_load[#Headers])+tbl_ftz[[#This Row],[Index]],MATCH(tbl_ftz[[#Headers],[发行评级]],FTZ_load[#Headers],0),1,1,"FTZ_load"),TRUE)=0,"",INDIRECT(ADDRESS(ROW(FTZ_load[#Headers])+tbl_ftz[[#This Row],[Index]],MATCH(tbl_ftz[[#Headers],[发行评级]],FTZ_load[#Headers],0),1,1,"FTZ_load"),TRUE)),"")</f>
        <v/>
      </c>
      <c r="E153" s="23" t="str">
        <f ca="1">IFERROR(IF(INDIRECT(ADDRESS(ROW(FTZ_load[#Headers])+tbl_ftz[[#This Row],[Index]],MATCH(tbl_ftz[[#Headers],[主体评级]],FTZ_load[#Headers],0),1,1,"FTZ_load"),TRUE)=0,"",INDIRECT(ADDRESS(ROW(FTZ_load[#Headers])+tbl_ftz[[#This Row],[Index]],MATCH(tbl_ftz[[#Headers],[主体评级]],FTZ_load[#Headers],0),1,1,"FTZ_load"),TRUE)),"")</f>
        <v/>
      </c>
      <c r="F153" s="23" t="str">
        <f ca="1">IFERROR(IF(INDIRECT(ADDRESS(ROW(FTZ_load[#Headers])+tbl_ftz[[#This Row],[Index]],MATCH(tbl_ftz[[#Headers],[境内主体评级]],FTZ_load[#Headers],0),1,1,"FTZ_load"),TRUE)=0,"",INDIRECT(ADDRESS(ROW(FTZ_load[#Headers])+tbl_ftz[[#This Row],[Index]],MATCH(tbl_ftz[[#Headers],[境内主体评级]],FTZ_load[#Headers],0),1,1,"FTZ_load"),TRUE)),"")</f>
        <v/>
      </c>
      <c r="G153" s="23" t="str">
        <f ca="1">IFERROR(IF(INDIRECT(ADDRESS(ROW(FTZ_load[#Headers])+tbl_ftz[[#This Row],[Index]],MATCH(tbl_ftz[[#Headers],[货币]],FTZ_load[#Headers],0),1,1,"FTZ_load"),TRUE)=0,"",INDIRECT(ADDRESS(ROW(FTZ_load[#Headers])+tbl_ftz[[#This Row],[Index]],MATCH(tbl_ftz[[#Headers],[货币]],FTZ_load[#Headers],0),1,1,"FTZ_load"),TRUE)),"")</f>
        <v/>
      </c>
      <c r="H153" s="28" t="str">
        <f ca="1">IFERROR(IF(INDIRECT(ADDRESS(ROW(FTZ_load[#Headers])+tbl_ftz[[#This Row],[Index]],MATCH(tbl_ftz[[#Headers],[发行规模(亿)]],FTZ_load[#Headers],0),1,1,"FTZ_load"),TRUE)=0,"",INDIRECT(ADDRESS(ROW(FTZ_load[#Headers])+tbl_ftz[[#This Row],[Index]],MATCH(tbl_ftz[[#Headers],[发行规模(亿)]],FTZ_load[#Headers],0),1,1,"FTZ_load"),TRUE)),"")</f>
        <v/>
      </c>
      <c r="I153" s="23" t="str">
        <f ca="1">IFERROR(IF(INDIRECT(ADDRESS(ROW(FTZ_load[#Headers])+tbl_ftz[[#This Row],[Index]],MATCH(tbl_ftz[[#Headers],[年期]],FTZ_load[#Headers],0),1,1,"FTZ_load"),TRUE)=0,"",INDIRECT(ADDRESS(ROW(FTZ_load[#Headers])+tbl_ftz[[#This Row],[Index]],MATCH(tbl_ftz[[#Headers],[年期]],FTZ_load[#Headers],0),1,1,"FTZ_load"),TRUE)),"")</f>
        <v/>
      </c>
      <c r="J153" s="23" t="str">
        <f ca="1">IFERROR(IF(INDIRECT(ADDRESS(ROW(FTZ_load[#Headers])+tbl_ftz[[#This Row],[Index]],MATCH(tbl_ftz[[#Headers],[票息]],FTZ_load[#Headers],0),1,1,"FTZ_load"),TRUE)=0,"",INDIRECT(ADDRESS(ROW(FTZ_load[#Headers])+tbl_ftz[[#This Row],[Index]],MATCH(tbl_ftz[[#Headers],[票息]],FTZ_load[#Headers],0),1,1,"FTZ_load"),TRUE)),"")</f>
        <v/>
      </c>
      <c r="K153" s="23" t="str">
        <f ca="1">IFERROR(IF(INDIRECT(ADDRESS(ROW(FTZ_load[#Headers])+tbl_ftz[[#This Row],[Index]],MATCH(tbl_ftz[[#Headers],[IPG]],FTZ_load[#Headers],0),1,1,"FTZ_load"),TRUE)=0,"",INDIRECT(ADDRESS(ROW(FTZ_load[#Headers])+tbl_ftz[[#This Row],[Index]],MATCH(tbl_ftz[[#Headers],[IPG]],FTZ_load[#Headers],0),1,1,"FTZ_load"),TRUE)),"")</f>
        <v/>
      </c>
      <c r="L153" s="23" t="str">
        <f ca="1">IFERROR(IF(INDIRECT(ADDRESS(ROW(FTZ_load[#Headers])+tbl_ftz[[#This Row],[Index]],MATCH(tbl_ftz[[#Headers],[收窄基点]],FTZ_load[#Headers],0),1,1,"FTZ_load"),TRUE)=0,"",INDIRECT(ADDRESS(ROW(FTZ_load[#Headers])+tbl_ftz[[#This Row],[Index]],MATCH(tbl_ftz[[#Headers],[收窄基点]],FTZ_load[#Headers],0),1,1,"FTZ_load"),TRUE)),"")</f>
        <v/>
      </c>
      <c r="M153" s="22" t="str">
        <f ca="1">IFERROR(IF(INDIRECT(ADDRESS(ROW(FTZ_load[#Headers])+tbl_ftz[[#This Row],[Index]],MATCH(tbl_ftz[[#Headers],[结构]],FTZ_load[#Headers],0),1,1,"FTZ_load"),TRUE)=0,"",INDIRECT(ADDRESS(ROW(FTZ_load[#Headers])+tbl_ftz[[#This Row],[Index]],MATCH(tbl_ftz[[#Headers],[结构]],FTZ_load[#Headers],0),1,1,"FTZ_load"),TRUE)),"")</f>
        <v/>
      </c>
      <c r="N153" s="22" t="str">
        <f ca="1">IFERROR(IF(INDIRECT(ADDRESS(ROW(FTZ_load[#Headers])+tbl_ftz[[#This Row],[Index]],MATCH(tbl_ftz[[#Headers],[主题]],FTZ_load[#Headers],0),1,1,"FTZ_load"),TRUE)=0,"",INDIRECT(ADDRESS(ROW(FTZ_load[#Headers])+tbl_ftz[[#This Row],[Index]],MATCH(tbl_ftz[[#Headers],[主题]],FTZ_load[#Headers],0),1,1,"FTZ_load"),TRUE)),"")</f>
        <v/>
      </c>
      <c r="O153" s="22" t="str">
        <f ca="1">IFERROR(IF(INDIRECT(ADDRESS(ROW(FTZ_load[#Headers])+tbl_ftz[[#This Row],[Index]],MATCH(tbl_ftz[[#Headers],[行业]],FTZ_load[#Headers],0),1,1,"FTZ_load"),TRUE)=0,"",INDIRECT(ADDRESS(ROW(FTZ_load[#Headers])+tbl_ftz[[#This Row],[Index]],MATCH(tbl_ftz[[#Headers],[行业]],FTZ_load[#Headers],0),1,1,"FTZ_load"),TRUE)),"")</f>
        <v/>
      </c>
      <c r="P153" s="22" t="str">
        <f ca="1">IFERROR(IF(INDIRECT(ADDRESS(ROW(FTZ_load[#Headers])+tbl_ftz[[#This Row],[Index]],MATCH(tbl_ftz[[#Headers],[地区]],FTZ_load[#Headers],0),1,1,"FTZ_load"),TRUE)=0,"",INDIRECT(ADDRESS(ROW(FTZ_load[#Headers])+tbl_ftz[[#This Row],[Index]],MATCH(tbl_ftz[[#Headers],[地区]],FTZ_load[#Headers],0),1,1,"FTZ_load"),TRUE)),"")</f>
        <v/>
      </c>
      <c r="Q153" s="19" t="str">
        <f ca="1">IFERROR(IF(INDIRECT(ADDRESS(ROW(FTZ_load[#Headers])+tbl_ftz[[#This Row],[Index]],MATCH(tbl_ftz[[#Headers],[BOCOM_DEAL?]],FTZ_load[#Headers],0),1,1,"FTZ_load"),TRUE)=0,"",INDIRECT(ADDRESS(ROW(FTZ_load[#Headers])+tbl_ftz[[#This Row],[Index]],MATCH(tbl_ftz[[#Headers],[BOCOM_DEAL?]],FTZ_load[#Headers],0),1,1,"FTZ_load"),TRUE)),"")</f>
        <v/>
      </c>
    </row>
    <row r="154" spans="1:17" ht="17.45" customHeight="1" x14ac:dyDescent="0.25">
      <c r="A154" s="19">
        <f>ROW()-ROW(tbl_ftz[[#Headers],[Index]])</f>
        <v>153</v>
      </c>
      <c r="B154" s="20" t="str">
        <f ca="1">IFERROR(IF(INDIRECT(ADDRESS(ROW(FTZ_load[#Headers])+tbl_ftz[[#This Row],[Index]],MATCH(tbl_ftz[[#Headers],[定价日]],FTZ_load[#Headers],0),1,1,"FTZ_load"),TRUE)=0,"",INDIRECT(ADDRESS(ROW(FTZ_load[#Headers])+tbl_ftz[[#This Row],[Index]],MATCH(tbl_ftz[[#Headers],[定价日]],FTZ_load[#Headers],0),1,1,"FTZ_load"),TRUE)),"")</f>
        <v/>
      </c>
      <c r="C15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4" s="23" t="str">
        <f ca="1">IFERROR(IF(INDIRECT(ADDRESS(ROW(FTZ_load[#Headers])+tbl_ftz[[#This Row],[Index]],MATCH(tbl_ftz[[#Headers],[发行评级]],FTZ_load[#Headers],0),1,1,"FTZ_load"),TRUE)=0,"",INDIRECT(ADDRESS(ROW(FTZ_load[#Headers])+tbl_ftz[[#This Row],[Index]],MATCH(tbl_ftz[[#Headers],[发行评级]],FTZ_load[#Headers],0),1,1,"FTZ_load"),TRUE)),"")</f>
        <v/>
      </c>
      <c r="E154" s="23" t="str">
        <f ca="1">IFERROR(IF(INDIRECT(ADDRESS(ROW(FTZ_load[#Headers])+tbl_ftz[[#This Row],[Index]],MATCH(tbl_ftz[[#Headers],[主体评级]],FTZ_load[#Headers],0),1,1,"FTZ_load"),TRUE)=0,"",INDIRECT(ADDRESS(ROW(FTZ_load[#Headers])+tbl_ftz[[#This Row],[Index]],MATCH(tbl_ftz[[#Headers],[主体评级]],FTZ_load[#Headers],0),1,1,"FTZ_load"),TRUE)),"")</f>
        <v/>
      </c>
      <c r="F154" s="23" t="str">
        <f ca="1">IFERROR(IF(INDIRECT(ADDRESS(ROW(FTZ_load[#Headers])+tbl_ftz[[#This Row],[Index]],MATCH(tbl_ftz[[#Headers],[境内主体评级]],FTZ_load[#Headers],0),1,1,"FTZ_load"),TRUE)=0,"",INDIRECT(ADDRESS(ROW(FTZ_load[#Headers])+tbl_ftz[[#This Row],[Index]],MATCH(tbl_ftz[[#Headers],[境内主体评级]],FTZ_load[#Headers],0),1,1,"FTZ_load"),TRUE)),"")</f>
        <v/>
      </c>
      <c r="G154" s="23" t="str">
        <f ca="1">IFERROR(IF(INDIRECT(ADDRESS(ROW(FTZ_load[#Headers])+tbl_ftz[[#This Row],[Index]],MATCH(tbl_ftz[[#Headers],[货币]],FTZ_load[#Headers],0),1,1,"FTZ_load"),TRUE)=0,"",INDIRECT(ADDRESS(ROW(FTZ_load[#Headers])+tbl_ftz[[#This Row],[Index]],MATCH(tbl_ftz[[#Headers],[货币]],FTZ_load[#Headers],0),1,1,"FTZ_load"),TRUE)),"")</f>
        <v/>
      </c>
      <c r="H154" s="28" t="str">
        <f ca="1">IFERROR(IF(INDIRECT(ADDRESS(ROW(FTZ_load[#Headers])+tbl_ftz[[#This Row],[Index]],MATCH(tbl_ftz[[#Headers],[发行规模(亿)]],FTZ_load[#Headers],0),1,1,"FTZ_load"),TRUE)=0,"",INDIRECT(ADDRESS(ROW(FTZ_load[#Headers])+tbl_ftz[[#This Row],[Index]],MATCH(tbl_ftz[[#Headers],[发行规模(亿)]],FTZ_load[#Headers],0),1,1,"FTZ_load"),TRUE)),"")</f>
        <v/>
      </c>
      <c r="I154" s="23" t="str">
        <f ca="1">IFERROR(IF(INDIRECT(ADDRESS(ROW(FTZ_load[#Headers])+tbl_ftz[[#This Row],[Index]],MATCH(tbl_ftz[[#Headers],[年期]],FTZ_load[#Headers],0),1,1,"FTZ_load"),TRUE)=0,"",INDIRECT(ADDRESS(ROW(FTZ_load[#Headers])+tbl_ftz[[#This Row],[Index]],MATCH(tbl_ftz[[#Headers],[年期]],FTZ_load[#Headers],0),1,1,"FTZ_load"),TRUE)),"")</f>
        <v/>
      </c>
      <c r="J154" s="23" t="str">
        <f ca="1">IFERROR(IF(INDIRECT(ADDRESS(ROW(FTZ_load[#Headers])+tbl_ftz[[#This Row],[Index]],MATCH(tbl_ftz[[#Headers],[票息]],FTZ_load[#Headers],0),1,1,"FTZ_load"),TRUE)=0,"",INDIRECT(ADDRESS(ROW(FTZ_load[#Headers])+tbl_ftz[[#This Row],[Index]],MATCH(tbl_ftz[[#Headers],[票息]],FTZ_load[#Headers],0),1,1,"FTZ_load"),TRUE)),"")</f>
        <v/>
      </c>
      <c r="K154" s="23" t="str">
        <f ca="1">IFERROR(IF(INDIRECT(ADDRESS(ROW(FTZ_load[#Headers])+tbl_ftz[[#This Row],[Index]],MATCH(tbl_ftz[[#Headers],[IPG]],FTZ_load[#Headers],0),1,1,"FTZ_load"),TRUE)=0,"",INDIRECT(ADDRESS(ROW(FTZ_load[#Headers])+tbl_ftz[[#This Row],[Index]],MATCH(tbl_ftz[[#Headers],[IPG]],FTZ_load[#Headers],0),1,1,"FTZ_load"),TRUE)),"")</f>
        <v/>
      </c>
      <c r="L154" s="23" t="str">
        <f ca="1">IFERROR(IF(INDIRECT(ADDRESS(ROW(FTZ_load[#Headers])+tbl_ftz[[#This Row],[Index]],MATCH(tbl_ftz[[#Headers],[收窄基点]],FTZ_load[#Headers],0),1,1,"FTZ_load"),TRUE)=0,"",INDIRECT(ADDRESS(ROW(FTZ_load[#Headers])+tbl_ftz[[#This Row],[Index]],MATCH(tbl_ftz[[#Headers],[收窄基点]],FTZ_load[#Headers],0),1,1,"FTZ_load"),TRUE)),"")</f>
        <v/>
      </c>
      <c r="M154" s="22" t="str">
        <f ca="1">IFERROR(IF(INDIRECT(ADDRESS(ROW(FTZ_load[#Headers])+tbl_ftz[[#This Row],[Index]],MATCH(tbl_ftz[[#Headers],[结构]],FTZ_load[#Headers],0),1,1,"FTZ_load"),TRUE)=0,"",INDIRECT(ADDRESS(ROW(FTZ_load[#Headers])+tbl_ftz[[#This Row],[Index]],MATCH(tbl_ftz[[#Headers],[结构]],FTZ_load[#Headers],0),1,1,"FTZ_load"),TRUE)),"")</f>
        <v/>
      </c>
      <c r="N154" s="22" t="str">
        <f ca="1">IFERROR(IF(INDIRECT(ADDRESS(ROW(FTZ_load[#Headers])+tbl_ftz[[#This Row],[Index]],MATCH(tbl_ftz[[#Headers],[主题]],FTZ_load[#Headers],0),1,1,"FTZ_load"),TRUE)=0,"",INDIRECT(ADDRESS(ROW(FTZ_load[#Headers])+tbl_ftz[[#This Row],[Index]],MATCH(tbl_ftz[[#Headers],[主题]],FTZ_load[#Headers],0),1,1,"FTZ_load"),TRUE)),"")</f>
        <v/>
      </c>
      <c r="O154" s="22" t="str">
        <f ca="1">IFERROR(IF(INDIRECT(ADDRESS(ROW(FTZ_load[#Headers])+tbl_ftz[[#This Row],[Index]],MATCH(tbl_ftz[[#Headers],[行业]],FTZ_load[#Headers],0),1,1,"FTZ_load"),TRUE)=0,"",INDIRECT(ADDRESS(ROW(FTZ_load[#Headers])+tbl_ftz[[#This Row],[Index]],MATCH(tbl_ftz[[#Headers],[行业]],FTZ_load[#Headers],0),1,1,"FTZ_load"),TRUE)),"")</f>
        <v/>
      </c>
      <c r="P154" s="22" t="str">
        <f ca="1">IFERROR(IF(INDIRECT(ADDRESS(ROW(FTZ_load[#Headers])+tbl_ftz[[#This Row],[Index]],MATCH(tbl_ftz[[#Headers],[地区]],FTZ_load[#Headers],0),1,1,"FTZ_load"),TRUE)=0,"",INDIRECT(ADDRESS(ROW(FTZ_load[#Headers])+tbl_ftz[[#This Row],[Index]],MATCH(tbl_ftz[[#Headers],[地区]],FTZ_load[#Headers],0),1,1,"FTZ_load"),TRUE)),"")</f>
        <v/>
      </c>
      <c r="Q154" s="19" t="str">
        <f ca="1">IFERROR(IF(INDIRECT(ADDRESS(ROW(FTZ_load[#Headers])+tbl_ftz[[#This Row],[Index]],MATCH(tbl_ftz[[#Headers],[BOCOM_DEAL?]],FTZ_load[#Headers],0),1,1,"FTZ_load"),TRUE)=0,"",INDIRECT(ADDRESS(ROW(FTZ_load[#Headers])+tbl_ftz[[#This Row],[Index]],MATCH(tbl_ftz[[#Headers],[BOCOM_DEAL?]],FTZ_load[#Headers],0),1,1,"FTZ_load"),TRUE)),"")</f>
        <v/>
      </c>
    </row>
    <row r="155" spans="1:17" ht="17.45" customHeight="1" x14ac:dyDescent="0.25">
      <c r="A155" s="19">
        <f>ROW()-ROW(tbl_ftz[[#Headers],[Index]])</f>
        <v>154</v>
      </c>
      <c r="B155" s="20" t="str">
        <f ca="1">IFERROR(IF(INDIRECT(ADDRESS(ROW(FTZ_load[#Headers])+tbl_ftz[[#This Row],[Index]],MATCH(tbl_ftz[[#Headers],[定价日]],FTZ_load[#Headers],0),1,1,"FTZ_load"),TRUE)=0,"",INDIRECT(ADDRESS(ROW(FTZ_load[#Headers])+tbl_ftz[[#This Row],[Index]],MATCH(tbl_ftz[[#Headers],[定价日]],FTZ_load[#Headers],0),1,1,"FTZ_load"),TRUE)),"")</f>
        <v/>
      </c>
      <c r="C15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5" s="23" t="str">
        <f ca="1">IFERROR(IF(INDIRECT(ADDRESS(ROW(FTZ_load[#Headers])+tbl_ftz[[#This Row],[Index]],MATCH(tbl_ftz[[#Headers],[发行评级]],FTZ_load[#Headers],0),1,1,"FTZ_load"),TRUE)=0,"",INDIRECT(ADDRESS(ROW(FTZ_load[#Headers])+tbl_ftz[[#This Row],[Index]],MATCH(tbl_ftz[[#Headers],[发行评级]],FTZ_load[#Headers],0),1,1,"FTZ_load"),TRUE)),"")</f>
        <v/>
      </c>
      <c r="E155" s="23" t="str">
        <f ca="1">IFERROR(IF(INDIRECT(ADDRESS(ROW(FTZ_load[#Headers])+tbl_ftz[[#This Row],[Index]],MATCH(tbl_ftz[[#Headers],[主体评级]],FTZ_load[#Headers],0),1,1,"FTZ_load"),TRUE)=0,"",INDIRECT(ADDRESS(ROW(FTZ_load[#Headers])+tbl_ftz[[#This Row],[Index]],MATCH(tbl_ftz[[#Headers],[主体评级]],FTZ_load[#Headers],0),1,1,"FTZ_load"),TRUE)),"")</f>
        <v/>
      </c>
      <c r="F155" s="23" t="str">
        <f ca="1">IFERROR(IF(INDIRECT(ADDRESS(ROW(FTZ_load[#Headers])+tbl_ftz[[#This Row],[Index]],MATCH(tbl_ftz[[#Headers],[境内主体评级]],FTZ_load[#Headers],0),1,1,"FTZ_load"),TRUE)=0,"",INDIRECT(ADDRESS(ROW(FTZ_load[#Headers])+tbl_ftz[[#This Row],[Index]],MATCH(tbl_ftz[[#Headers],[境内主体评级]],FTZ_load[#Headers],0),1,1,"FTZ_load"),TRUE)),"")</f>
        <v/>
      </c>
      <c r="G155" s="23" t="str">
        <f ca="1">IFERROR(IF(INDIRECT(ADDRESS(ROW(FTZ_load[#Headers])+tbl_ftz[[#This Row],[Index]],MATCH(tbl_ftz[[#Headers],[货币]],FTZ_load[#Headers],0),1,1,"FTZ_load"),TRUE)=0,"",INDIRECT(ADDRESS(ROW(FTZ_load[#Headers])+tbl_ftz[[#This Row],[Index]],MATCH(tbl_ftz[[#Headers],[货币]],FTZ_load[#Headers],0),1,1,"FTZ_load"),TRUE)),"")</f>
        <v/>
      </c>
      <c r="H155" s="28" t="str">
        <f ca="1">IFERROR(IF(INDIRECT(ADDRESS(ROW(FTZ_load[#Headers])+tbl_ftz[[#This Row],[Index]],MATCH(tbl_ftz[[#Headers],[发行规模(亿)]],FTZ_load[#Headers],0),1,1,"FTZ_load"),TRUE)=0,"",INDIRECT(ADDRESS(ROW(FTZ_load[#Headers])+tbl_ftz[[#This Row],[Index]],MATCH(tbl_ftz[[#Headers],[发行规模(亿)]],FTZ_load[#Headers],0),1,1,"FTZ_load"),TRUE)),"")</f>
        <v/>
      </c>
      <c r="I155" s="23" t="str">
        <f ca="1">IFERROR(IF(INDIRECT(ADDRESS(ROW(FTZ_load[#Headers])+tbl_ftz[[#This Row],[Index]],MATCH(tbl_ftz[[#Headers],[年期]],FTZ_load[#Headers],0),1,1,"FTZ_load"),TRUE)=0,"",INDIRECT(ADDRESS(ROW(FTZ_load[#Headers])+tbl_ftz[[#This Row],[Index]],MATCH(tbl_ftz[[#Headers],[年期]],FTZ_load[#Headers],0),1,1,"FTZ_load"),TRUE)),"")</f>
        <v/>
      </c>
      <c r="J155" s="23" t="str">
        <f ca="1">IFERROR(IF(INDIRECT(ADDRESS(ROW(FTZ_load[#Headers])+tbl_ftz[[#This Row],[Index]],MATCH(tbl_ftz[[#Headers],[票息]],FTZ_load[#Headers],0),1,1,"FTZ_load"),TRUE)=0,"",INDIRECT(ADDRESS(ROW(FTZ_load[#Headers])+tbl_ftz[[#This Row],[Index]],MATCH(tbl_ftz[[#Headers],[票息]],FTZ_load[#Headers],0),1,1,"FTZ_load"),TRUE)),"")</f>
        <v/>
      </c>
      <c r="K155" s="23" t="str">
        <f ca="1">IFERROR(IF(INDIRECT(ADDRESS(ROW(FTZ_load[#Headers])+tbl_ftz[[#This Row],[Index]],MATCH(tbl_ftz[[#Headers],[IPG]],FTZ_load[#Headers],0),1,1,"FTZ_load"),TRUE)=0,"",INDIRECT(ADDRESS(ROW(FTZ_load[#Headers])+tbl_ftz[[#This Row],[Index]],MATCH(tbl_ftz[[#Headers],[IPG]],FTZ_load[#Headers],0),1,1,"FTZ_load"),TRUE)),"")</f>
        <v/>
      </c>
      <c r="L155" s="23" t="str">
        <f ca="1">IFERROR(IF(INDIRECT(ADDRESS(ROW(FTZ_load[#Headers])+tbl_ftz[[#This Row],[Index]],MATCH(tbl_ftz[[#Headers],[收窄基点]],FTZ_load[#Headers],0),1,1,"FTZ_load"),TRUE)=0,"",INDIRECT(ADDRESS(ROW(FTZ_load[#Headers])+tbl_ftz[[#This Row],[Index]],MATCH(tbl_ftz[[#Headers],[收窄基点]],FTZ_load[#Headers],0),1,1,"FTZ_load"),TRUE)),"")</f>
        <v/>
      </c>
      <c r="M155" s="22" t="str">
        <f ca="1">IFERROR(IF(INDIRECT(ADDRESS(ROW(FTZ_load[#Headers])+tbl_ftz[[#This Row],[Index]],MATCH(tbl_ftz[[#Headers],[结构]],FTZ_load[#Headers],0),1,1,"FTZ_load"),TRUE)=0,"",INDIRECT(ADDRESS(ROW(FTZ_load[#Headers])+tbl_ftz[[#This Row],[Index]],MATCH(tbl_ftz[[#Headers],[结构]],FTZ_load[#Headers],0),1,1,"FTZ_load"),TRUE)),"")</f>
        <v/>
      </c>
      <c r="N155" s="22" t="str">
        <f ca="1">IFERROR(IF(INDIRECT(ADDRESS(ROW(FTZ_load[#Headers])+tbl_ftz[[#This Row],[Index]],MATCH(tbl_ftz[[#Headers],[主题]],FTZ_load[#Headers],0),1,1,"FTZ_load"),TRUE)=0,"",INDIRECT(ADDRESS(ROW(FTZ_load[#Headers])+tbl_ftz[[#This Row],[Index]],MATCH(tbl_ftz[[#Headers],[主题]],FTZ_load[#Headers],0),1,1,"FTZ_load"),TRUE)),"")</f>
        <v/>
      </c>
      <c r="O155" s="22" t="str">
        <f ca="1">IFERROR(IF(INDIRECT(ADDRESS(ROW(FTZ_load[#Headers])+tbl_ftz[[#This Row],[Index]],MATCH(tbl_ftz[[#Headers],[行业]],FTZ_load[#Headers],0),1,1,"FTZ_load"),TRUE)=0,"",INDIRECT(ADDRESS(ROW(FTZ_load[#Headers])+tbl_ftz[[#This Row],[Index]],MATCH(tbl_ftz[[#Headers],[行业]],FTZ_load[#Headers],0),1,1,"FTZ_load"),TRUE)),"")</f>
        <v/>
      </c>
      <c r="P155" s="22" t="str">
        <f ca="1">IFERROR(IF(INDIRECT(ADDRESS(ROW(FTZ_load[#Headers])+tbl_ftz[[#This Row],[Index]],MATCH(tbl_ftz[[#Headers],[地区]],FTZ_load[#Headers],0),1,1,"FTZ_load"),TRUE)=0,"",INDIRECT(ADDRESS(ROW(FTZ_load[#Headers])+tbl_ftz[[#This Row],[Index]],MATCH(tbl_ftz[[#Headers],[地区]],FTZ_load[#Headers],0),1,1,"FTZ_load"),TRUE)),"")</f>
        <v/>
      </c>
      <c r="Q155" s="19" t="str">
        <f ca="1">IFERROR(IF(INDIRECT(ADDRESS(ROW(FTZ_load[#Headers])+tbl_ftz[[#This Row],[Index]],MATCH(tbl_ftz[[#Headers],[BOCOM_DEAL?]],FTZ_load[#Headers],0),1,1,"FTZ_load"),TRUE)=0,"",INDIRECT(ADDRESS(ROW(FTZ_load[#Headers])+tbl_ftz[[#This Row],[Index]],MATCH(tbl_ftz[[#Headers],[BOCOM_DEAL?]],FTZ_load[#Headers],0),1,1,"FTZ_load"),TRUE)),"")</f>
        <v/>
      </c>
    </row>
    <row r="156" spans="1:17" ht="17.45" customHeight="1" x14ac:dyDescent="0.25">
      <c r="A156" s="19">
        <f>ROW()-ROW(tbl_ftz[[#Headers],[Index]])</f>
        <v>155</v>
      </c>
      <c r="B156" s="20" t="str">
        <f ca="1">IFERROR(IF(INDIRECT(ADDRESS(ROW(FTZ_load[#Headers])+tbl_ftz[[#This Row],[Index]],MATCH(tbl_ftz[[#Headers],[定价日]],FTZ_load[#Headers],0),1,1,"FTZ_load"),TRUE)=0,"",INDIRECT(ADDRESS(ROW(FTZ_load[#Headers])+tbl_ftz[[#This Row],[Index]],MATCH(tbl_ftz[[#Headers],[定价日]],FTZ_load[#Headers],0),1,1,"FTZ_load"),TRUE)),"")</f>
        <v/>
      </c>
      <c r="C15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6" s="23" t="str">
        <f ca="1">IFERROR(IF(INDIRECT(ADDRESS(ROW(FTZ_load[#Headers])+tbl_ftz[[#This Row],[Index]],MATCH(tbl_ftz[[#Headers],[发行评级]],FTZ_load[#Headers],0),1,1,"FTZ_load"),TRUE)=0,"",INDIRECT(ADDRESS(ROW(FTZ_load[#Headers])+tbl_ftz[[#This Row],[Index]],MATCH(tbl_ftz[[#Headers],[发行评级]],FTZ_load[#Headers],0),1,1,"FTZ_load"),TRUE)),"")</f>
        <v/>
      </c>
      <c r="E156" s="23" t="str">
        <f ca="1">IFERROR(IF(INDIRECT(ADDRESS(ROW(FTZ_load[#Headers])+tbl_ftz[[#This Row],[Index]],MATCH(tbl_ftz[[#Headers],[主体评级]],FTZ_load[#Headers],0),1,1,"FTZ_load"),TRUE)=0,"",INDIRECT(ADDRESS(ROW(FTZ_load[#Headers])+tbl_ftz[[#This Row],[Index]],MATCH(tbl_ftz[[#Headers],[主体评级]],FTZ_load[#Headers],0),1,1,"FTZ_load"),TRUE)),"")</f>
        <v/>
      </c>
      <c r="F156" s="23" t="str">
        <f ca="1">IFERROR(IF(INDIRECT(ADDRESS(ROW(FTZ_load[#Headers])+tbl_ftz[[#This Row],[Index]],MATCH(tbl_ftz[[#Headers],[境内主体评级]],FTZ_load[#Headers],0),1,1,"FTZ_load"),TRUE)=0,"",INDIRECT(ADDRESS(ROW(FTZ_load[#Headers])+tbl_ftz[[#This Row],[Index]],MATCH(tbl_ftz[[#Headers],[境内主体评级]],FTZ_load[#Headers],0),1,1,"FTZ_load"),TRUE)),"")</f>
        <v/>
      </c>
      <c r="G156" s="23" t="str">
        <f ca="1">IFERROR(IF(INDIRECT(ADDRESS(ROW(FTZ_load[#Headers])+tbl_ftz[[#This Row],[Index]],MATCH(tbl_ftz[[#Headers],[货币]],FTZ_load[#Headers],0),1,1,"FTZ_load"),TRUE)=0,"",INDIRECT(ADDRESS(ROW(FTZ_load[#Headers])+tbl_ftz[[#This Row],[Index]],MATCH(tbl_ftz[[#Headers],[货币]],FTZ_load[#Headers],0),1,1,"FTZ_load"),TRUE)),"")</f>
        <v/>
      </c>
      <c r="H156" s="28" t="str">
        <f ca="1">IFERROR(IF(INDIRECT(ADDRESS(ROW(FTZ_load[#Headers])+tbl_ftz[[#This Row],[Index]],MATCH(tbl_ftz[[#Headers],[发行规模(亿)]],FTZ_load[#Headers],0),1,1,"FTZ_load"),TRUE)=0,"",INDIRECT(ADDRESS(ROW(FTZ_load[#Headers])+tbl_ftz[[#This Row],[Index]],MATCH(tbl_ftz[[#Headers],[发行规模(亿)]],FTZ_load[#Headers],0),1,1,"FTZ_load"),TRUE)),"")</f>
        <v/>
      </c>
      <c r="I156" s="23" t="str">
        <f ca="1">IFERROR(IF(INDIRECT(ADDRESS(ROW(FTZ_load[#Headers])+tbl_ftz[[#This Row],[Index]],MATCH(tbl_ftz[[#Headers],[年期]],FTZ_load[#Headers],0),1,1,"FTZ_load"),TRUE)=0,"",INDIRECT(ADDRESS(ROW(FTZ_load[#Headers])+tbl_ftz[[#This Row],[Index]],MATCH(tbl_ftz[[#Headers],[年期]],FTZ_load[#Headers],0),1,1,"FTZ_load"),TRUE)),"")</f>
        <v/>
      </c>
      <c r="J156" s="23" t="str">
        <f ca="1">IFERROR(IF(INDIRECT(ADDRESS(ROW(FTZ_load[#Headers])+tbl_ftz[[#This Row],[Index]],MATCH(tbl_ftz[[#Headers],[票息]],FTZ_load[#Headers],0),1,1,"FTZ_load"),TRUE)=0,"",INDIRECT(ADDRESS(ROW(FTZ_load[#Headers])+tbl_ftz[[#This Row],[Index]],MATCH(tbl_ftz[[#Headers],[票息]],FTZ_load[#Headers],0),1,1,"FTZ_load"),TRUE)),"")</f>
        <v/>
      </c>
      <c r="K156" s="23" t="str">
        <f ca="1">IFERROR(IF(INDIRECT(ADDRESS(ROW(FTZ_load[#Headers])+tbl_ftz[[#This Row],[Index]],MATCH(tbl_ftz[[#Headers],[IPG]],FTZ_load[#Headers],0),1,1,"FTZ_load"),TRUE)=0,"",INDIRECT(ADDRESS(ROW(FTZ_load[#Headers])+tbl_ftz[[#This Row],[Index]],MATCH(tbl_ftz[[#Headers],[IPG]],FTZ_load[#Headers],0),1,1,"FTZ_load"),TRUE)),"")</f>
        <v/>
      </c>
      <c r="L156" s="23" t="str">
        <f ca="1">IFERROR(IF(INDIRECT(ADDRESS(ROW(FTZ_load[#Headers])+tbl_ftz[[#This Row],[Index]],MATCH(tbl_ftz[[#Headers],[收窄基点]],FTZ_load[#Headers],0),1,1,"FTZ_load"),TRUE)=0,"",INDIRECT(ADDRESS(ROW(FTZ_load[#Headers])+tbl_ftz[[#This Row],[Index]],MATCH(tbl_ftz[[#Headers],[收窄基点]],FTZ_load[#Headers],0),1,1,"FTZ_load"),TRUE)),"")</f>
        <v/>
      </c>
      <c r="M156" s="22" t="str">
        <f ca="1">IFERROR(IF(INDIRECT(ADDRESS(ROW(FTZ_load[#Headers])+tbl_ftz[[#This Row],[Index]],MATCH(tbl_ftz[[#Headers],[结构]],FTZ_load[#Headers],0),1,1,"FTZ_load"),TRUE)=0,"",INDIRECT(ADDRESS(ROW(FTZ_load[#Headers])+tbl_ftz[[#This Row],[Index]],MATCH(tbl_ftz[[#Headers],[结构]],FTZ_load[#Headers],0),1,1,"FTZ_load"),TRUE)),"")</f>
        <v/>
      </c>
      <c r="N156" s="22" t="str">
        <f ca="1">IFERROR(IF(INDIRECT(ADDRESS(ROW(FTZ_load[#Headers])+tbl_ftz[[#This Row],[Index]],MATCH(tbl_ftz[[#Headers],[主题]],FTZ_load[#Headers],0),1,1,"FTZ_load"),TRUE)=0,"",INDIRECT(ADDRESS(ROW(FTZ_load[#Headers])+tbl_ftz[[#This Row],[Index]],MATCH(tbl_ftz[[#Headers],[主题]],FTZ_load[#Headers],0),1,1,"FTZ_load"),TRUE)),"")</f>
        <v/>
      </c>
      <c r="O156" s="22" t="str">
        <f ca="1">IFERROR(IF(INDIRECT(ADDRESS(ROW(FTZ_load[#Headers])+tbl_ftz[[#This Row],[Index]],MATCH(tbl_ftz[[#Headers],[行业]],FTZ_load[#Headers],0),1,1,"FTZ_load"),TRUE)=0,"",INDIRECT(ADDRESS(ROW(FTZ_load[#Headers])+tbl_ftz[[#This Row],[Index]],MATCH(tbl_ftz[[#Headers],[行业]],FTZ_load[#Headers],0),1,1,"FTZ_load"),TRUE)),"")</f>
        <v/>
      </c>
      <c r="P156" s="22" t="str">
        <f ca="1">IFERROR(IF(INDIRECT(ADDRESS(ROW(FTZ_load[#Headers])+tbl_ftz[[#This Row],[Index]],MATCH(tbl_ftz[[#Headers],[地区]],FTZ_load[#Headers],0),1,1,"FTZ_load"),TRUE)=0,"",INDIRECT(ADDRESS(ROW(FTZ_load[#Headers])+tbl_ftz[[#This Row],[Index]],MATCH(tbl_ftz[[#Headers],[地区]],FTZ_load[#Headers],0),1,1,"FTZ_load"),TRUE)),"")</f>
        <v/>
      </c>
      <c r="Q156" s="19" t="str">
        <f ca="1">IFERROR(IF(INDIRECT(ADDRESS(ROW(FTZ_load[#Headers])+tbl_ftz[[#This Row],[Index]],MATCH(tbl_ftz[[#Headers],[BOCOM_DEAL?]],FTZ_load[#Headers],0),1,1,"FTZ_load"),TRUE)=0,"",INDIRECT(ADDRESS(ROW(FTZ_load[#Headers])+tbl_ftz[[#This Row],[Index]],MATCH(tbl_ftz[[#Headers],[BOCOM_DEAL?]],FTZ_load[#Headers],0),1,1,"FTZ_load"),TRUE)),"")</f>
        <v/>
      </c>
    </row>
    <row r="157" spans="1:17" ht="17.45" customHeight="1" x14ac:dyDescent="0.25">
      <c r="A157" s="19">
        <f>ROW()-ROW(tbl_ftz[[#Headers],[Index]])</f>
        <v>156</v>
      </c>
      <c r="B157" s="20" t="str">
        <f ca="1">IFERROR(IF(INDIRECT(ADDRESS(ROW(FTZ_load[#Headers])+tbl_ftz[[#This Row],[Index]],MATCH(tbl_ftz[[#Headers],[定价日]],FTZ_load[#Headers],0),1,1,"FTZ_load"),TRUE)=0,"",INDIRECT(ADDRESS(ROW(FTZ_load[#Headers])+tbl_ftz[[#This Row],[Index]],MATCH(tbl_ftz[[#Headers],[定价日]],FTZ_load[#Headers],0),1,1,"FTZ_load"),TRUE)),"")</f>
        <v/>
      </c>
      <c r="C15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7" s="23" t="str">
        <f ca="1">IFERROR(IF(INDIRECT(ADDRESS(ROW(FTZ_load[#Headers])+tbl_ftz[[#This Row],[Index]],MATCH(tbl_ftz[[#Headers],[发行评级]],FTZ_load[#Headers],0),1,1,"FTZ_load"),TRUE)=0,"",INDIRECT(ADDRESS(ROW(FTZ_load[#Headers])+tbl_ftz[[#This Row],[Index]],MATCH(tbl_ftz[[#Headers],[发行评级]],FTZ_load[#Headers],0),1,1,"FTZ_load"),TRUE)),"")</f>
        <v/>
      </c>
      <c r="E157" s="23" t="str">
        <f ca="1">IFERROR(IF(INDIRECT(ADDRESS(ROW(FTZ_load[#Headers])+tbl_ftz[[#This Row],[Index]],MATCH(tbl_ftz[[#Headers],[主体评级]],FTZ_load[#Headers],0),1,1,"FTZ_load"),TRUE)=0,"",INDIRECT(ADDRESS(ROW(FTZ_load[#Headers])+tbl_ftz[[#This Row],[Index]],MATCH(tbl_ftz[[#Headers],[主体评级]],FTZ_load[#Headers],0),1,1,"FTZ_load"),TRUE)),"")</f>
        <v/>
      </c>
      <c r="F157" s="23" t="str">
        <f ca="1">IFERROR(IF(INDIRECT(ADDRESS(ROW(FTZ_load[#Headers])+tbl_ftz[[#This Row],[Index]],MATCH(tbl_ftz[[#Headers],[境内主体评级]],FTZ_load[#Headers],0),1,1,"FTZ_load"),TRUE)=0,"",INDIRECT(ADDRESS(ROW(FTZ_load[#Headers])+tbl_ftz[[#This Row],[Index]],MATCH(tbl_ftz[[#Headers],[境内主体评级]],FTZ_load[#Headers],0),1,1,"FTZ_load"),TRUE)),"")</f>
        <v/>
      </c>
      <c r="G157" s="23" t="str">
        <f ca="1">IFERROR(IF(INDIRECT(ADDRESS(ROW(FTZ_load[#Headers])+tbl_ftz[[#This Row],[Index]],MATCH(tbl_ftz[[#Headers],[货币]],FTZ_load[#Headers],0),1,1,"FTZ_load"),TRUE)=0,"",INDIRECT(ADDRESS(ROW(FTZ_load[#Headers])+tbl_ftz[[#This Row],[Index]],MATCH(tbl_ftz[[#Headers],[货币]],FTZ_load[#Headers],0),1,1,"FTZ_load"),TRUE)),"")</f>
        <v/>
      </c>
      <c r="H157" s="28" t="str">
        <f ca="1">IFERROR(IF(INDIRECT(ADDRESS(ROW(FTZ_load[#Headers])+tbl_ftz[[#This Row],[Index]],MATCH(tbl_ftz[[#Headers],[发行规模(亿)]],FTZ_load[#Headers],0),1,1,"FTZ_load"),TRUE)=0,"",INDIRECT(ADDRESS(ROW(FTZ_load[#Headers])+tbl_ftz[[#This Row],[Index]],MATCH(tbl_ftz[[#Headers],[发行规模(亿)]],FTZ_load[#Headers],0),1,1,"FTZ_load"),TRUE)),"")</f>
        <v/>
      </c>
      <c r="I157" s="23" t="str">
        <f ca="1">IFERROR(IF(INDIRECT(ADDRESS(ROW(FTZ_load[#Headers])+tbl_ftz[[#This Row],[Index]],MATCH(tbl_ftz[[#Headers],[年期]],FTZ_load[#Headers],0),1,1,"FTZ_load"),TRUE)=0,"",INDIRECT(ADDRESS(ROW(FTZ_load[#Headers])+tbl_ftz[[#This Row],[Index]],MATCH(tbl_ftz[[#Headers],[年期]],FTZ_load[#Headers],0),1,1,"FTZ_load"),TRUE)),"")</f>
        <v/>
      </c>
      <c r="J157" s="23" t="str">
        <f ca="1">IFERROR(IF(INDIRECT(ADDRESS(ROW(FTZ_load[#Headers])+tbl_ftz[[#This Row],[Index]],MATCH(tbl_ftz[[#Headers],[票息]],FTZ_load[#Headers],0),1,1,"FTZ_load"),TRUE)=0,"",INDIRECT(ADDRESS(ROW(FTZ_load[#Headers])+tbl_ftz[[#This Row],[Index]],MATCH(tbl_ftz[[#Headers],[票息]],FTZ_load[#Headers],0),1,1,"FTZ_load"),TRUE)),"")</f>
        <v/>
      </c>
      <c r="K157" s="23" t="str">
        <f ca="1">IFERROR(IF(INDIRECT(ADDRESS(ROW(FTZ_load[#Headers])+tbl_ftz[[#This Row],[Index]],MATCH(tbl_ftz[[#Headers],[IPG]],FTZ_load[#Headers],0),1,1,"FTZ_load"),TRUE)=0,"",INDIRECT(ADDRESS(ROW(FTZ_load[#Headers])+tbl_ftz[[#This Row],[Index]],MATCH(tbl_ftz[[#Headers],[IPG]],FTZ_load[#Headers],0),1,1,"FTZ_load"),TRUE)),"")</f>
        <v/>
      </c>
      <c r="L157" s="23" t="str">
        <f ca="1">IFERROR(IF(INDIRECT(ADDRESS(ROW(FTZ_load[#Headers])+tbl_ftz[[#This Row],[Index]],MATCH(tbl_ftz[[#Headers],[收窄基点]],FTZ_load[#Headers],0),1,1,"FTZ_load"),TRUE)=0,"",INDIRECT(ADDRESS(ROW(FTZ_load[#Headers])+tbl_ftz[[#This Row],[Index]],MATCH(tbl_ftz[[#Headers],[收窄基点]],FTZ_load[#Headers],0),1,1,"FTZ_load"),TRUE)),"")</f>
        <v/>
      </c>
      <c r="M157" s="22" t="str">
        <f ca="1">IFERROR(IF(INDIRECT(ADDRESS(ROW(FTZ_load[#Headers])+tbl_ftz[[#This Row],[Index]],MATCH(tbl_ftz[[#Headers],[结构]],FTZ_load[#Headers],0),1,1,"FTZ_load"),TRUE)=0,"",INDIRECT(ADDRESS(ROW(FTZ_load[#Headers])+tbl_ftz[[#This Row],[Index]],MATCH(tbl_ftz[[#Headers],[结构]],FTZ_load[#Headers],0),1,1,"FTZ_load"),TRUE)),"")</f>
        <v/>
      </c>
      <c r="N157" s="22" t="str">
        <f ca="1">IFERROR(IF(INDIRECT(ADDRESS(ROW(FTZ_load[#Headers])+tbl_ftz[[#This Row],[Index]],MATCH(tbl_ftz[[#Headers],[主题]],FTZ_load[#Headers],0),1,1,"FTZ_load"),TRUE)=0,"",INDIRECT(ADDRESS(ROW(FTZ_load[#Headers])+tbl_ftz[[#This Row],[Index]],MATCH(tbl_ftz[[#Headers],[主题]],FTZ_load[#Headers],0),1,1,"FTZ_load"),TRUE)),"")</f>
        <v/>
      </c>
      <c r="O157" s="22" t="str">
        <f ca="1">IFERROR(IF(INDIRECT(ADDRESS(ROW(FTZ_load[#Headers])+tbl_ftz[[#This Row],[Index]],MATCH(tbl_ftz[[#Headers],[行业]],FTZ_load[#Headers],0),1,1,"FTZ_load"),TRUE)=0,"",INDIRECT(ADDRESS(ROW(FTZ_load[#Headers])+tbl_ftz[[#This Row],[Index]],MATCH(tbl_ftz[[#Headers],[行业]],FTZ_load[#Headers],0),1,1,"FTZ_load"),TRUE)),"")</f>
        <v/>
      </c>
      <c r="P157" s="22" t="str">
        <f ca="1">IFERROR(IF(INDIRECT(ADDRESS(ROW(FTZ_load[#Headers])+tbl_ftz[[#This Row],[Index]],MATCH(tbl_ftz[[#Headers],[地区]],FTZ_load[#Headers],0),1,1,"FTZ_load"),TRUE)=0,"",INDIRECT(ADDRESS(ROW(FTZ_load[#Headers])+tbl_ftz[[#This Row],[Index]],MATCH(tbl_ftz[[#Headers],[地区]],FTZ_load[#Headers],0),1,1,"FTZ_load"),TRUE)),"")</f>
        <v/>
      </c>
      <c r="Q157" s="19" t="str">
        <f ca="1">IFERROR(IF(INDIRECT(ADDRESS(ROW(FTZ_load[#Headers])+tbl_ftz[[#This Row],[Index]],MATCH(tbl_ftz[[#Headers],[BOCOM_DEAL?]],FTZ_load[#Headers],0),1,1,"FTZ_load"),TRUE)=0,"",INDIRECT(ADDRESS(ROW(FTZ_load[#Headers])+tbl_ftz[[#This Row],[Index]],MATCH(tbl_ftz[[#Headers],[BOCOM_DEAL?]],FTZ_load[#Headers],0),1,1,"FTZ_load"),TRUE)),"")</f>
        <v/>
      </c>
    </row>
    <row r="158" spans="1:17" ht="17.45" customHeight="1" x14ac:dyDescent="0.25">
      <c r="A158" s="19">
        <f>ROW()-ROW(tbl_ftz[[#Headers],[Index]])</f>
        <v>157</v>
      </c>
      <c r="B158" s="20" t="str">
        <f ca="1">IFERROR(IF(INDIRECT(ADDRESS(ROW(FTZ_load[#Headers])+tbl_ftz[[#This Row],[Index]],MATCH(tbl_ftz[[#Headers],[定价日]],FTZ_load[#Headers],0),1,1,"FTZ_load"),TRUE)=0,"",INDIRECT(ADDRESS(ROW(FTZ_load[#Headers])+tbl_ftz[[#This Row],[Index]],MATCH(tbl_ftz[[#Headers],[定价日]],FTZ_load[#Headers],0),1,1,"FTZ_load"),TRUE)),"")</f>
        <v/>
      </c>
      <c r="C15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8" s="23" t="str">
        <f ca="1">IFERROR(IF(INDIRECT(ADDRESS(ROW(FTZ_load[#Headers])+tbl_ftz[[#This Row],[Index]],MATCH(tbl_ftz[[#Headers],[发行评级]],FTZ_load[#Headers],0),1,1,"FTZ_load"),TRUE)=0,"",INDIRECT(ADDRESS(ROW(FTZ_load[#Headers])+tbl_ftz[[#This Row],[Index]],MATCH(tbl_ftz[[#Headers],[发行评级]],FTZ_load[#Headers],0),1,1,"FTZ_load"),TRUE)),"")</f>
        <v/>
      </c>
      <c r="E158" s="23" t="str">
        <f ca="1">IFERROR(IF(INDIRECT(ADDRESS(ROW(FTZ_load[#Headers])+tbl_ftz[[#This Row],[Index]],MATCH(tbl_ftz[[#Headers],[主体评级]],FTZ_load[#Headers],0),1,1,"FTZ_load"),TRUE)=0,"",INDIRECT(ADDRESS(ROW(FTZ_load[#Headers])+tbl_ftz[[#This Row],[Index]],MATCH(tbl_ftz[[#Headers],[主体评级]],FTZ_load[#Headers],0),1,1,"FTZ_load"),TRUE)),"")</f>
        <v/>
      </c>
      <c r="F158" s="23" t="str">
        <f ca="1">IFERROR(IF(INDIRECT(ADDRESS(ROW(FTZ_load[#Headers])+tbl_ftz[[#This Row],[Index]],MATCH(tbl_ftz[[#Headers],[境内主体评级]],FTZ_load[#Headers],0),1,1,"FTZ_load"),TRUE)=0,"",INDIRECT(ADDRESS(ROW(FTZ_load[#Headers])+tbl_ftz[[#This Row],[Index]],MATCH(tbl_ftz[[#Headers],[境内主体评级]],FTZ_load[#Headers],0),1,1,"FTZ_load"),TRUE)),"")</f>
        <v/>
      </c>
      <c r="G158" s="23" t="str">
        <f ca="1">IFERROR(IF(INDIRECT(ADDRESS(ROW(FTZ_load[#Headers])+tbl_ftz[[#This Row],[Index]],MATCH(tbl_ftz[[#Headers],[货币]],FTZ_load[#Headers],0),1,1,"FTZ_load"),TRUE)=0,"",INDIRECT(ADDRESS(ROW(FTZ_load[#Headers])+tbl_ftz[[#This Row],[Index]],MATCH(tbl_ftz[[#Headers],[货币]],FTZ_load[#Headers],0),1,1,"FTZ_load"),TRUE)),"")</f>
        <v/>
      </c>
      <c r="H158" s="28" t="str">
        <f ca="1">IFERROR(IF(INDIRECT(ADDRESS(ROW(FTZ_load[#Headers])+tbl_ftz[[#This Row],[Index]],MATCH(tbl_ftz[[#Headers],[发行规模(亿)]],FTZ_load[#Headers],0),1,1,"FTZ_load"),TRUE)=0,"",INDIRECT(ADDRESS(ROW(FTZ_load[#Headers])+tbl_ftz[[#This Row],[Index]],MATCH(tbl_ftz[[#Headers],[发行规模(亿)]],FTZ_load[#Headers],0),1,1,"FTZ_load"),TRUE)),"")</f>
        <v/>
      </c>
      <c r="I158" s="23" t="str">
        <f ca="1">IFERROR(IF(INDIRECT(ADDRESS(ROW(FTZ_load[#Headers])+tbl_ftz[[#This Row],[Index]],MATCH(tbl_ftz[[#Headers],[年期]],FTZ_load[#Headers],0),1,1,"FTZ_load"),TRUE)=0,"",INDIRECT(ADDRESS(ROW(FTZ_load[#Headers])+tbl_ftz[[#This Row],[Index]],MATCH(tbl_ftz[[#Headers],[年期]],FTZ_load[#Headers],0),1,1,"FTZ_load"),TRUE)),"")</f>
        <v/>
      </c>
      <c r="J158" s="23" t="str">
        <f ca="1">IFERROR(IF(INDIRECT(ADDRESS(ROW(FTZ_load[#Headers])+tbl_ftz[[#This Row],[Index]],MATCH(tbl_ftz[[#Headers],[票息]],FTZ_load[#Headers],0),1,1,"FTZ_load"),TRUE)=0,"",INDIRECT(ADDRESS(ROW(FTZ_load[#Headers])+tbl_ftz[[#This Row],[Index]],MATCH(tbl_ftz[[#Headers],[票息]],FTZ_load[#Headers],0),1,1,"FTZ_load"),TRUE)),"")</f>
        <v/>
      </c>
      <c r="K158" s="23" t="str">
        <f ca="1">IFERROR(IF(INDIRECT(ADDRESS(ROW(FTZ_load[#Headers])+tbl_ftz[[#This Row],[Index]],MATCH(tbl_ftz[[#Headers],[IPG]],FTZ_load[#Headers],0),1,1,"FTZ_load"),TRUE)=0,"",INDIRECT(ADDRESS(ROW(FTZ_load[#Headers])+tbl_ftz[[#This Row],[Index]],MATCH(tbl_ftz[[#Headers],[IPG]],FTZ_load[#Headers],0),1,1,"FTZ_load"),TRUE)),"")</f>
        <v/>
      </c>
      <c r="L158" s="23" t="str">
        <f ca="1">IFERROR(IF(INDIRECT(ADDRESS(ROW(FTZ_load[#Headers])+tbl_ftz[[#This Row],[Index]],MATCH(tbl_ftz[[#Headers],[收窄基点]],FTZ_load[#Headers],0),1,1,"FTZ_load"),TRUE)=0,"",INDIRECT(ADDRESS(ROW(FTZ_load[#Headers])+tbl_ftz[[#This Row],[Index]],MATCH(tbl_ftz[[#Headers],[收窄基点]],FTZ_load[#Headers],0),1,1,"FTZ_load"),TRUE)),"")</f>
        <v/>
      </c>
      <c r="M158" s="22" t="str">
        <f ca="1">IFERROR(IF(INDIRECT(ADDRESS(ROW(FTZ_load[#Headers])+tbl_ftz[[#This Row],[Index]],MATCH(tbl_ftz[[#Headers],[结构]],FTZ_load[#Headers],0),1,1,"FTZ_load"),TRUE)=0,"",INDIRECT(ADDRESS(ROW(FTZ_load[#Headers])+tbl_ftz[[#This Row],[Index]],MATCH(tbl_ftz[[#Headers],[结构]],FTZ_load[#Headers],0),1,1,"FTZ_load"),TRUE)),"")</f>
        <v/>
      </c>
      <c r="N158" s="22" t="str">
        <f ca="1">IFERROR(IF(INDIRECT(ADDRESS(ROW(FTZ_load[#Headers])+tbl_ftz[[#This Row],[Index]],MATCH(tbl_ftz[[#Headers],[主题]],FTZ_load[#Headers],0),1,1,"FTZ_load"),TRUE)=0,"",INDIRECT(ADDRESS(ROW(FTZ_load[#Headers])+tbl_ftz[[#This Row],[Index]],MATCH(tbl_ftz[[#Headers],[主题]],FTZ_load[#Headers],0),1,1,"FTZ_load"),TRUE)),"")</f>
        <v/>
      </c>
      <c r="O158" s="22" t="str">
        <f ca="1">IFERROR(IF(INDIRECT(ADDRESS(ROW(FTZ_load[#Headers])+tbl_ftz[[#This Row],[Index]],MATCH(tbl_ftz[[#Headers],[行业]],FTZ_load[#Headers],0),1,1,"FTZ_load"),TRUE)=0,"",INDIRECT(ADDRESS(ROW(FTZ_load[#Headers])+tbl_ftz[[#This Row],[Index]],MATCH(tbl_ftz[[#Headers],[行业]],FTZ_load[#Headers],0),1,1,"FTZ_load"),TRUE)),"")</f>
        <v/>
      </c>
      <c r="P158" s="22" t="str">
        <f ca="1">IFERROR(IF(INDIRECT(ADDRESS(ROW(FTZ_load[#Headers])+tbl_ftz[[#This Row],[Index]],MATCH(tbl_ftz[[#Headers],[地区]],FTZ_load[#Headers],0),1,1,"FTZ_load"),TRUE)=0,"",INDIRECT(ADDRESS(ROW(FTZ_load[#Headers])+tbl_ftz[[#This Row],[Index]],MATCH(tbl_ftz[[#Headers],[地区]],FTZ_load[#Headers],0),1,1,"FTZ_load"),TRUE)),"")</f>
        <v/>
      </c>
      <c r="Q158" s="19" t="str">
        <f ca="1">IFERROR(IF(INDIRECT(ADDRESS(ROW(FTZ_load[#Headers])+tbl_ftz[[#This Row],[Index]],MATCH(tbl_ftz[[#Headers],[BOCOM_DEAL?]],FTZ_load[#Headers],0),1,1,"FTZ_load"),TRUE)=0,"",INDIRECT(ADDRESS(ROW(FTZ_load[#Headers])+tbl_ftz[[#This Row],[Index]],MATCH(tbl_ftz[[#Headers],[BOCOM_DEAL?]],FTZ_load[#Headers],0),1,1,"FTZ_load"),TRUE)),"")</f>
        <v/>
      </c>
    </row>
    <row r="159" spans="1:17" ht="17.45" customHeight="1" x14ac:dyDescent="0.25">
      <c r="A159" s="19">
        <f>ROW()-ROW(tbl_ftz[[#Headers],[Index]])</f>
        <v>158</v>
      </c>
      <c r="B159" s="20" t="str">
        <f ca="1">IFERROR(IF(INDIRECT(ADDRESS(ROW(FTZ_load[#Headers])+tbl_ftz[[#This Row],[Index]],MATCH(tbl_ftz[[#Headers],[定价日]],FTZ_load[#Headers],0),1,1,"FTZ_load"),TRUE)=0,"",INDIRECT(ADDRESS(ROW(FTZ_load[#Headers])+tbl_ftz[[#This Row],[Index]],MATCH(tbl_ftz[[#Headers],[定价日]],FTZ_load[#Headers],0),1,1,"FTZ_load"),TRUE)),"")</f>
        <v/>
      </c>
      <c r="C15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59" s="23" t="str">
        <f ca="1">IFERROR(IF(INDIRECT(ADDRESS(ROW(FTZ_load[#Headers])+tbl_ftz[[#This Row],[Index]],MATCH(tbl_ftz[[#Headers],[发行评级]],FTZ_load[#Headers],0),1,1,"FTZ_load"),TRUE)=0,"",INDIRECT(ADDRESS(ROW(FTZ_load[#Headers])+tbl_ftz[[#This Row],[Index]],MATCH(tbl_ftz[[#Headers],[发行评级]],FTZ_load[#Headers],0),1,1,"FTZ_load"),TRUE)),"")</f>
        <v/>
      </c>
      <c r="E159" s="23" t="str">
        <f ca="1">IFERROR(IF(INDIRECT(ADDRESS(ROW(FTZ_load[#Headers])+tbl_ftz[[#This Row],[Index]],MATCH(tbl_ftz[[#Headers],[主体评级]],FTZ_load[#Headers],0),1,1,"FTZ_load"),TRUE)=0,"",INDIRECT(ADDRESS(ROW(FTZ_load[#Headers])+tbl_ftz[[#This Row],[Index]],MATCH(tbl_ftz[[#Headers],[主体评级]],FTZ_load[#Headers],0),1,1,"FTZ_load"),TRUE)),"")</f>
        <v/>
      </c>
      <c r="F159" s="23" t="str">
        <f ca="1">IFERROR(IF(INDIRECT(ADDRESS(ROW(FTZ_load[#Headers])+tbl_ftz[[#This Row],[Index]],MATCH(tbl_ftz[[#Headers],[境内主体评级]],FTZ_load[#Headers],0),1,1,"FTZ_load"),TRUE)=0,"",INDIRECT(ADDRESS(ROW(FTZ_load[#Headers])+tbl_ftz[[#This Row],[Index]],MATCH(tbl_ftz[[#Headers],[境内主体评级]],FTZ_load[#Headers],0),1,1,"FTZ_load"),TRUE)),"")</f>
        <v/>
      </c>
      <c r="G159" s="23" t="str">
        <f ca="1">IFERROR(IF(INDIRECT(ADDRESS(ROW(FTZ_load[#Headers])+tbl_ftz[[#This Row],[Index]],MATCH(tbl_ftz[[#Headers],[货币]],FTZ_load[#Headers],0),1,1,"FTZ_load"),TRUE)=0,"",INDIRECT(ADDRESS(ROW(FTZ_load[#Headers])+tbl_ftz[[#This Row],[Index]],MATCH(tbl_ftz[[#Headers],[货币]],FTZ_load[#Headers],0),1,1,"FTZ_load"),TRUE)),"")</f>
        <v/>
      </c>
      <c r="H159" s="28" t="str">
        <f ca="1">IFERROR(IF(INDIRECT(ADDRESS(ROW(FTZ_load[#Headers])+tbl_ftz[[#This Row],[Index]],MATCH(tbl_ftz[[#Headers],[发行规模(亿)]],FTZ_load[#Headers],0),1,1,"FTZ_load"),TRUE)=0,"",INDIRECT(ADDRESS(ROW(FTZ_load[#Headers])+tbl_ftz[[#This Row],[Index]],MATCH(tbl_ftz[[#Headers],[发行规模(亿)]],FTZ_load[#Headers],0),1,1,"FTZ_load"),TRUE)),"")</f>
        <v/>
      </c>
      <c r="I159" s="23" t="str">
        <f ca="1">IFERROR(IF(INDIRECT(ADDRESS(ROW(FTZ_load[#Headers])+tbl_ftz[[#This Row],[Index]],MATCH(tbl_ftz[[#Headers],[年期]],FTZ_load[#Headers],0),1,1,"FTZ_load"),TRUE)=0,"",INDIRECT(ADDRESS(ROW(FTZ_load[#Headers])+tbl_ftz[[#This Row],[Index]],MATCH(tbl_ftz[[#Headers],[年期]],FTZ_load[#Headers],0),1,1,"FTZ_load"),TRUE)),"")</f>
        <v/>
      </c>
      <c r="J159" s="23" t="str">
        <f ca="1">IFERROR(IF(INDIRECT(ADDRESS(ROW(FTZ_load[#Headers])+tbl_ftz[[#This Row],[Index]],MATCH(tbl_ftz[[#Headers],[票息]],FTZ_load[#Headers],0),1,1,"FTZ_load"),TRUE)=0,"",INDIRECT(ADDRESS(ROW(FTZ_load[#Headers])+tbl_ftz[[#This Row],[Index]],MATCH(tbl_ftz[[#Headers],[票息]],FTZ_load[#Headers],0),1,1,"FTZ_load"),TRUE)),"")</f>
        <v/>
      </c>
      <c r="K159" s="23" t="str">
        <f ca="1">IFERROR(IF(INDIRECT(ADDRESS(ROW(FTZ_load[#Headers])+tbl_ftz[[#This Row],[Index]],MATCH(tbl_ftz[[#Headers],[IPG]],FTZ_load[#Headers],0),1,1,"FTZ_load"),TRUE)=0,"",INDIRECT(ADDRESS(ROW(FTZ_load[#Headers])+tbl_ftz[[#This Row],[Index]],MATCH(tbl_ftz[[#Headers],[IPG]],FTZ_load[#Headers],0),1,1,"FTZ_load"),TRUE)),"")</f>
        <v/>
      </c>
      <c r="L159" s="23" t="str">
        <f ca="1">IFERROR(IF(INDIRECT(ADDRESS(ROW(FTZ_load[#Headers])+tbl_ftz[[#This Row],[Index]],MATCH(tbl_ftz[[#Headers],[收窄基点]],FTZ_load[#Headers],0),1,1,"FTZ_load"),TRUE)=0,"",INDIRECT(ADDRESS(ROW(FTZ_load[#Headers])+tbl_ftz[[#This Row],[Index]],MATCH(tbl_ftz[[#Headers],[收窄基点]],FTZ_load[#Headers],0),1,1,"FTZ_load"),TRUE)),"")</f>
        <v/>
      </c>
      <c r="M159" s="22" t="str">
        <f ca="1">IFERROR(IF(INDIRECT(ADDRESS(ROW(FTZ_load[#Headers])+tbl_ftz[[#This Row],[Index]],MATCH(tbl_ftz[[#Headers],[结构]],FTZ_load[#Headers],0),1,1,"FTZ_load"),TRUE)=0,"",INDIRECT(ADDRESS(ROW(FTZ_load[#Headers])+tbl_ftz[[#This Row],[Index]],MATCH(tbl_ftz[[#Headers],[结构]],FTZ_load[#Headers],0),1,1,"FTZ_load"),TRUE)),"")</f>
        <v/>
      </c>
      <c r="N159" s="22" t="str">
        <f ca="1">IFERROR(IF(INDIRECT(ADDRESS(ROW(FTZ_load[#Headers])+tbl_ftz[[#This Row],[Index]],MATCH(tbl_ftz[[#Headers],[主题]],FTZ_load[#Headers],0),1,1,"FTZ_load"),TRUE)=0,"",INDIRECT(ADDRESS(ROW(FTZ_load[#Headers])+tbl_ftz[[#This Row],[Index]],MATCH(tbl_ftz[[#Headers],[主题]],FTZ_load[#Headers],0),1,1,"FTZ_load"),TRUE)),"")</f>
        <v/>
      </c>
      <c r="O159" s="22" t="str">
        <f ca="1">IFERROR(IF(INDIRECT(ADDRESS(ROW(FTZ_load[#Headers])+tbl_ftz[[#This Row],[Index]],MATCH(tbl_ftz[[#Headers],[行业]],FTZ_load[#Headers],0),1,1,"FTZ_load"),TRUE)=0,"",INDIRECT(ADDRESS(ROW(FTZ_load[#Headers])+tbl_ftz[[#This Row],[Index]],MATCH(tbl_ftz[[#Headers],[行业]],FTZ_load[#Headers],0),1,1,"FTZ_load"),TRUE)),"")</f>
        <v/>
      </c>
      <c r="P159" s="22" t="str">
        <f ca="1">IFERROR(IF(INDIRECT(ADDRESS(ROW(FTZ_load[#Headers])+tbl_ftz[[#This Row],[Index]],MATCH(tbl_ftz[[#Headers],[地区]],FTZ_load[#Headers],0),1,1,"FTZ_load"),TRUE)=0,"",INDIRECT(ADDRESS(ROW(FTZ_load[#Headers])+tbl_ftz[[#This Row],[Index]],MATCH(tbl_ftz[[#Headers],[地区]],FTZ_load[#Headers],0),1,1,"FTZ_load"),TRUE)),"")</f>
        <v/>
      </c>
      <c r="Q159" s="19" t="str">
        <f ca="1">IFERROR(IF(INDIRECT(ADDRESS(ROW(FTZ_load[#Headers])+tbl_ftz[[#This Row],[Index]],MATCH(tbl_ftz[[#Headers],[BOCOM_DEAL?]],FTZ_load[#Headers],0),1,1,"FTZ_load"),TRUE)=0,"",INDIRECT(ADDRESS(ROW(FTZ_load[#Headers])+tbl_ftz[[#This Row],[Index]],MATCH(tbl_ftz[[#Headers],[BOCOM_DEAL?]],FTZ_load[#Headers],0),1,1,"FTZ_load"),TRUE)),"")</f>
        <v/>
      </c>
    </row>
    <row r="160" spans="1:17" ht="17.45" customHeight="1" x14ac:dyDescent="0.25">
      <c r="A160" s="19">
        <f>ROW()-ROW(tbl_ftz[[#Headers],[Index]])</f>
        <v>159</v>
      </c>
      <c r="B160" s="20" t="str">
        <f ca="1">IFERROR(IF(INDIRECT(ADDRESS(ROW(FTZ_load[#Headers])+tbl_ftz[[#This Row],[Index]],MATCH(tbl_ftz[[#Headers],[定价日]],FTZ_load[#Headers],0),1,1,"FTZ_load"),TRUE)=0,"",INDIRECT(ADDRESS(ROW(FTZ_load[#Headers])+tbl_ftz[[#This Row],[Index]],MATCH(tbl_ftz[[#Headers],[定价日]],FTZ_load[#Headers],0),1,1,"FTZ_load"),TRUE)),"")</f>
        <v/>
      </c>
      <c r="C16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0" s="23" t="str">
        <f ca="1">IFERROR(IF(INDIRECT(ADDRESS(ROW(FTZ_load[#Headers])+tbl_ftz[[#This Row],[Index]],MATCH(tbl_ftz[[#Headers],[发行评级]],FTZ_load[#Headers],0),1,1,"FTZ_load"),TRUE)=0,"",INDIRECT(ADDRESS(ROW(FTZ_load[#Headers])+tbl_ftz[[#This Row],[Index]],MATCH(tbl_ftz[[#Headers],[发行评级]],FTZ_load[#Headers],0),1,1,"FTZ_load"),TRUE)),"")</f>
        <v/>
      </c>
      <c r="E160" s="23" t="str">
        <f ca="1">IFERROR(IF(INDIRECT(ADDRESS(ROW(FTZ_load[#Headers])+tbl_ftz[[#This Row],[Index]],MATCH(tbl_ftz[[#Headers],[主体评级]],FTZ_load[#Headers],0),1,1,"FTZ_load"),TRUE)=0,"",INDIRECT(ADDRESS(ROW(FTZ_load[#Headers])+tbl_ftz[[#This Row],[Index]],MATCH(tbl_ftz[[#Headers],[主体评级]],FTZ_load[#Headers],0),1,1,"FTZ_load"),TRUE)),"")</f>
        <v/>
      </c>
      <c r="F160" s="23" t="str">
        <f ca="1">IFERROR(IF(INDIRECT(ADDRESS(ROW(FTZ_load[#Headers])+tbl_ftz[[#This Row],[Index]],MATCH(tbl_ftz[[#Headers],[境内主体评级]],FTZ_load[#Headers],0),1,1,"FTZ_load"),TRUE)=0,"",INDIRECT(ADDRESS(ROW(FTZ_load[#Headers])+tbl_ftz[[#This Row],[Index]],MATCH(tbl_ftz[[#Headers],[境内主体评级]],FTZ_load[#Headers],0),1,1,"FTZ_load"),TRUE)),"")</f>
        <v/>
      </c>
      <c r="G160" s="23" t="str">
        <f ca="1">IFERROR(IF(INDIRECT(ADDRESS(ROW(FTZ_load[#Headers])+tbl_ftz[[#This Row],[Index]],MATCH(tbl_ftz[[#Headers],[货币]],FTZ_load[#Headers],0),1,1,"FTZ_load"),TRUE)=0,"",INDIRECT(ADDRESS(ROW(FTZ_load[#Headers])+tbl_ftz[[#This Row],[Index]],MATCH(tbl_ftz[[#Headers],[货币]],FTZ_load[#Headers],0),1,1,"FTZ_load"),TRUE)),"")</f>
        <v/>
      </c>
      <c r="H160" s="28" t="str">
        <f ca="1">IFERROR(IF(INDIRECT(ADDRESS(ROW(FTZ_load[#Headers])+tbl_ftz[[#This Row],[Index]],MATCH(tbl_ftz[[#Headers],[发行规模(亿)]],FTZ_load[#Headers],0),1,1,"FTZ_load"),TRUE)=0,"",INDIRECT(ADDRESS(ROW(FTZ_load[#Headers])+tbl_ftz[[#This Row],[Index]],MATCH(tbl_ftz[[#Headers],[发行规模(亿)]],FTZ_load[#Headers],0),1,1,"FTZ_load"),TRUE)),"")</f>
        <v/>
      </c>
      <c r="I160" s="23" t="str">
        <f ca="1">IFERROR(IF(INDIRECT(ADDRESS(ROW(FTZ_load[#Headers])+tbl_ftz[[#This Row],[Index]],MATCH(tbl_ftz[[#Headers],[年期]],FTZ_load[#Headers],0),1,1,"FTZ_load"),TRUE)=0,"",INDIRECT(ADDRESS(ROW(FTZ_load[#Headers])+tbl_ftz[[#This Row],[Index]],MATCH(tbl_ftz[[#Headers],[年期]],FTZ_load[#Headers],0),1,1,"FTZ_load"),TRUE)),"")</f>
        <v/>
      </c>
      <c r="J160" s="23" t="str">
        <f ca="1">IFERROR(IF(INDIRECT(ADDRESS(ROW(FTZ_load[#Headers])+tbl_ftz[[#This Row],[Index]],MATCH(tbl_ftz[[#Headers],[票息]],FTZ_load[#Headers],0),1,1,"FTZ_load"),TRUE)=0,"",INDIRECT(ADDRESS(ROW(FTZ_load[#Headers])+tbl_ftz[[#This Row],[Index]],MATCH(tbl_ftz[[#Headers],[票息]],FTZ_load[#Headers],0),1,1,"FTZ_load"),TRUE)),"")</f>
        <v/>
      </c>
      <c r="K160" s="23" t="str">
        <f ca="1">IFERROR(IF(INDIRECT(ADDRESS(ROW(FTZ_load[#Headers])+tbl_ftz[[#This Row],[Index]],MATCH(tbl_ftz[[#Headers],[IPG]],FTZ_load[#Headers],0),1,1,"FTZ_load"),TRUE)=0,"",INDIRECT(ADDRESS(ROW(FTZ_load[#Headers])+tbl_ftz[[#This Row],[Index]],MATCH(tbl_ftz[[#Headers],[IPG]],FTZ_load[#Headers],0),1,1,"FTZ_load"),TRUE)),"")</f>
        <v/>
      </c>
      <c r="L160" s="23" t="str">
        <f ca="1">IFERROR(IF(INDIRECT(ADDRESS(ROW(FTZ_load[#Headers])+tbl_ftz[[#This Row],[Index]],MATCH(tbl_ftz[[#Headers],[收窄基点]],FTZ_load[#Headers],0),1,1,"FTZ_load"),TRUE)=0,"",INDIRECT(ADDRESS(ROW(FTZ_load[#Headers])+tbl_ftz[[#This Row],[Index]],MATCH(tbl_ftz[[#Headers],[收窄基点]],FTZ_load[#Headers],0),1,1,"FTZ_load"),TRUE)),"")</f>
        <v/>
      </c>
      <c r="M160" s="22" t="str">
        <f ca="1">IFERROR(IF(INDIRECT(ADDRESS(ROW(FTZ_load[#Headers])+tbl_ftz[[#This Row],[Index]],MATCH(tbl_ftz[[#Headers],[结构]],FTZ_load[#Headers],0),1,1,"FTZ_load"),TRUE)=0,"",INDIRECT(ADDRESS(ROW(FTZ_load[#Headers])+tbl_ftz[[#This Row],[Index]],MATCH(tbl_ftz[[#Headers],[结构]],FTZ_load[#Headers],0),1,1,"FTZ_load"),TRUE)),"")</f>
        <v/>
      </c>
      <c r="N160" s="22" t="str">
        <f ca="1">IFERROR(IF(INDIRECT(ADDRESS(ROW(FTZ_load[#Headers])+tbl_ftz[[#This Row],[Index]],MATCH(tbl_ftz[[#Headers],[主题]],FTZ_load[#Headers],0),1,1,"FTZ_load"),TRUE)=0,"",INDIRECT(ADDRESS(ROW(FTZ_load[#Headers])+tbl_ftz[[#This Row],[Index]],MATCH(tbl_ftz[[#Headers],[主题]],FTZ_load[#Headers],0),1,1,"FTZ_load"),TRUE)),"")</f>
        <v/>
      </c>
      <c r="O160" s="22" t="str">
        <f ca="1">IFERROR(IF(INDIRECT(ADDRESS(ROW(FTZ_load[#Headers])+tbl_ftz[[#This Row],[Index]],MATCH(tbl_ftz[[#Headers],[行业]],FTZ_load[#Headers],0),1,1,"FTZ_load"),TRUE)=0,"",INDIRECT(ADDRESS(ROW(FTZ_load[#Headers])+tbl_ftz[[#This Row],[Index]],MATCH(tbl_ftz[[#Headers],[行业]],FTZ_load[#Headers],0),1,1,"FTZ_load"),TRUE)),"")</f>
        <v/>
      </c>
      <c r="P160" s="22" t="str">
        <f ca="1">IFERROR(IF(INDIRECT(ADDRESS(ROW(FTZ_load[#Headers])+tbl_ftz[[#This Row],[Index]],MATCH(tbl_ftz[[#Headers],[地区]],FTZ_load[#Headers],0),1,1,"FTZ_load"),TRUE)=0,"",INDIRECT(ADDRESS(ROW(FTZ_load[#Headers])+tbl_ftz[[#This Row],[Index]],MATCH(tbl_ftz[[#Headers],[地区]],FTZ_load[#Headers],0),1,1,"FTZ_load"),TRUE)),"")</f>
        <v/>
      </c>
      <c r="Q160" s="19" t="str">
        <f ca="1">IFERROR(IF(INDIRECT(ADDRESS(ROW(FTZ_load[#Headers])+tbl_ftz[[#This Row],[Index]],MATCH(tbl_ftz[[#Headers],[BOCOM_DEAL?]],FTZ_load[#Headers],0),1,1,"FTZ_load"),TRUE)=0,"",INDIRECT(ADDRESS(ROW(FTZ_load[#Headers])+tbl_ftz[[#This Row],[Index]],MATCH(tbl_ftz[[#Headers],[BOCOM_DEAL?]],FTZ_load[#Headers],0),1,1,"FTZ_load"),TRUE)),"")</f>
        <v/>
      </c>
    </row>
    <row r="161" spans="1:17" ht="17.45" customHeight="1" x14ac:dyDescent="0.25">
      <c r="A161" s="19">
        <f>ROW()-ROW(tbl_ftz[[#Headers],[Index]])</f>
        <v>160</v>
      </c>
      <c r="B161" s="20" t="str">
        <f ca="1">IFERROR(IF(INDIRECT(ADDRESS(ROW(FTZ_load[#Headers])+tbl_ftz[[#This Row],[Index]],MATCH(tbl_ftz[[#Headers],[定价日]],FTZ_load[#Headers],0),1,1,"FTZ_load"),TRUE)=0,"",INDIRECT(ADDRESS(ROW(FTZ_load[#Headers])+tbl_ftz[[#This Row],[Index]],MATCH(tbl_ftz[[#Headers],[定价日]],FTZ_load[#Headers],0),1,1,"FTZ_load"),TRUE)),"")</f>
        <v/>
      </c>
      <c r="C16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1" s="23" t="str">
        <f ca="1">IFERROR(IF(INDIRECT(ADDRESS(ROW(FTZ_load[#Headers])+tbl_ftz[[#This Row],[Index]],MATCH(tbl_ftz[[#Headers],[发行评级]],FTZ_load[#Headers],0),1,1,"FTZ_load"),TRUE)=0,"",INDIRECT(ADDRESS(ROW(FTZ_load[#Headers])+tbl_ftz[[#This Row],[Index]],MATCH(tbl_ftz[[#Headers],[发行评级]],FTZ_load[#Headers],0),1,1,"FTZ_load"),TRUE)),"")</f>
        <v/>
      </c>
      <c r="E161" s="23" t="str">
        <f ca="1">IFERROR(IF(INDIRECT(ADDRESS(ROW(FTZ_load[#Headers])+tbl_ftz[[#This Row],[Index]],MATCH(tbl_ftz[[#Headers],[主体评级]],FTZ_load[#Headers],0),1,1,"FTZ_load"),TRUE)=0,"",INDIRECT(ADDRESS(ROW(FTZ_load[#Headers])+tbl_ftz[[#This Row],[Index]],MATCH(tbl_ftz[[#Headers],[主体评级]],FTZ_load[#Headers],0),1,1,"FTZ_load"),TRUE)),"")</f>
        <v/>
      </c>
      <c r="F161" s="23" t="str">
        <f ca="1">IFERROR(IF(INDIRECT(ADDRESS(ROW(FTZ_load[#Headers])+tbl_ftz[[#This Row],[Index]],MATCH(tbl_ftz[[#Headers],[境内主体评级]],FTZ_load[#Headers],0),1,1,"FTZ_load"),TRUE)=0,"",INDIRECT(ADDRESS(ROW(FTZ_load[#Headers])+tbl_ftz[[#This Row],[Index]],MATCH(tbl_ftz[[#Headers],[境内主体评级]],FTZ_load[#Headers],0),1,1,"FTZ_load"),TRUE)),"")</f>
        <v/>
      </c>
      <c r="G161" s="23" t="str">
        <f ca="1">IFERROR(IF(INDIRECT(ADDRESS(ROW(FTZ_load[#Headers])+tbl_ftz[[#This Row],[Index]],MATCH(tbl_ftz[[#Headers],[货币]],FTZ_load[#Headers],0),1,1,"FTZ_load"),TRUE)=0,"",INDIRECT(ADDRESS(ROW(FTZ_load[#Headers])+tbl_ftz[[#This Row],[Index]],MATCH(tbl_ftz[[#Headers],[货币]],FTZ_load[#Headers],0),1,1,"FTZ_load"),TRUE)),"")</f>
        <v/>
      </c>
      <c r="H161" s="28" t="str">
        <f ca="1">IFERROR(IF(INDIRECT(ADDRESS(ROW(FTZ_load[#Headers])+tbl_ftz[[#This Row],[Index]],MATCH(tbl_ftz[[#Headers],[发行规模(亿)]],FTZ_load[#Headers],0),1,1,"FTZ_load"),TRUE)=0,"",INDIRECT(ADDRESS(ROW(FTZ_load[#Headers])+tbl_ftz[[#This Row],[Index]],MATCH(tbl_ftz[[#Headers],[发行规模(亿)]],FTZ_load[#Headers],0),1,1,"FTZ_load"),TRUE)),"")</f>
        <v/>
      </c>
      <c r="I161" s="23" t="str">
        <f ca="1">IFERROR(IF(INDIRECT(ADDRESS(ROW(FTZ_load[#Headers])+tbl_ftz[[#This Row],[Index]],MATCH(tbl_ftz[[#Headers],[年期]],FTZ_load[#Headers],0),1,1,"FTZ_load"),TRUE)=0,"",INDIRECT(ADDRESS(ROW(FTZ_load[#Headers])+tbl_ftz[[#This Row],[Index]],MATCH(tbl_ftz[[#Headers],[年期]],FTZ_load[#Headers],0),1,1,"FTZ_load"),TRUE)),"")</f>
        <v/>
      </c>
      <c r="J161" s="23" t="str">
        <f ca="1">IFERROR(IF(INDIRECT(ADDRESS(ROW(FTZ_load[#Headers])+tbl_ftz[[#This Row],[Index]],MATCH(tbl_ftz[[#Headers],[票息]],FTZ_load[#Headers],0),1,1,"FTZ_load"),TRUE)=0,"",INDIRECT(ADDRESS(ROW(FTZ_load[#Headers])+tbl_ftz[[#This Row],[Index]],MATCH(tbl_ftz[[#Headers],[票息]],FTZ_load[#Headers],0),1,1,"FTZ_load"),TRUE)),"")</f>
        <v/>
      </c>
      <c r="K161" s="23" t="str">
        <f ca="1">IFERROR(IF(INDIRECT(ADDRESS(ROW(FTZ_load[#Headers])+tbl_ftz[[#This Row],[Index]],MATCH(tbl_ftz[[#Headers],[IPG]],FTZ_load[#Headers],0),1,1,"FTZ_load"),TRUE)=0,"",INDIRECT(ADDRESS(ROW(FTZ_load[#Headers])+tbl_ftz[[#This Row],[Index]],MATCH(tbl_ftz[[#Headers],[IPG]],FTZ_load[#Headers],0),1,1,"FTZ_load"),TRUE)),"")</f>
        <v/>
      </c>
      <c r="L161" s="23" t="str">
        <f ca="1">IFERROR(IF(INDIRECT(ADDRESS(ROW(FTZ_load[#Headers])+tbl_ftz[[#This Row],[Index]],MATCH(tbl_ftz[[#Headers],[收窄基点]],FTZ_load[#Headers],0),1,1,"FTZ_load"),TRUE)=0,"",INDIRECT(ADDRESS(ROW(FTZ_load[#Headers])+tbl_ftz[[#This Row],[Index]],MATCH(tbl_ftz[[#Headers],[收窄基点]],FTZ_load[#Headers],0),1,1,"FTZ_load"),TRUE)),"")</f>
        <v/>
      </c>
      <c r="M161" s="22" t="str">
        <f ca="1">IFERROR(IF(INDIRECT(ADDRESS(ROW(FTZ_load[#Headers])+tbl_ftz[[#This Row],[Index]],MATCH(tbl_ftz[[#Headers],[结构]],FTZ_load[#Headers],0),1,1,"FTZ_load"),TRUE)=0,"",INDIRECT(ADDRESS(ROW(FTZ_load[#Headers])+tbl_ftz[[#This Row],[Index]],MATCH(tbl_ftz[[#Headers],[结构]],FTZ_load[#Headers],0),1,1,"FTZ_load"),TRUE)),"")</f>
        <v/>
      </c>
      <c r="N161" s="22" t="str">
        <f ca="1">IFERROR(IF(INDIRECT(ADDRESS(ROW(FTZ_load[#Headers])+tbl_ftz[[#This Row],[Index]],MATCH(tbl_ftz[[#Headers],[主题]],FTZ_load[#Headers],0),1,1,"FTZ_load"),TRUE)=0,"",INDIRECT(ADDRESS(ROW(FTZ_load[#Headers])+tbl_ftz[[#This Row],[Index]],MATCH(tbl_ftz[[#Headers],[主题]],FTZ_load[#Headers],0),1,1,"FTZ_load"),TRUE)),"")</f>
        <v/>
      </c>
      <c r="O161" s="22" t="str">
        <f ca="1">IFERROR(IF(INDIRECT(ADDRESS(ROW(FTZ_load[#Headers])+tbl_ftz[[#This Row],[Index]],MATCH(tbl_ftz[[#Headers],[行业]],FTZ_load[#Headers],0),1,1,"FTZ_load"),TRUE)=0,"",INDIRECT(ADDRESS(ROW(FTZ_load[#Headers])+tbl_ftz[[#This Row],[Index]],MATCH(tbl_ftz[[#Headers],[行业]],FTZ_load[#Headers],0),1,1,"FTZ_load"),TRUE)),"")</f>
        <v/>
      </c>
      <c r="P161" s="22" t="str">
        <f ca="1">IFERROR(IF(INDIRECT(ADDRESS(ROW(FTZ_load[#Headers])+tbl_ftz[[#This Row],[Index]],MATCH(tbl_ftz[[#Headers],[地区]],FTZ_load[#Headers],0),1,1,"FTZ_load"),TRUE)=0,"",INDIRECT(ADDRESS(ROW(FTZ_load[#Headers])+tbl_ftz[[#This Row],[Index]],MATCH(tbl_ftz[[#Headers],[地区]],FTZ_load[#Headers],0),1,1,"FTZ_load"),TRUE)),"")</f>
        <v/>
      </c>
      <c r="Q161" s="19" t="str">
        <f ca="1">IFERROR(IF(INDIRECT(ADDRESS(ROW(FTZ_load[#Headers])+tbl_ftz[[#This Row],[Index]],MATCH(tbl_ftz[[#Headers],[BOCOM_DEAL?]],FTZ_load[#Headers],0),1,1,"FTZ_load"),TRUE)=0,"",INDIRECT(ADDRESS(ROW(FTZ_load[#Headers])+tbl_ftz[[#This Row],[Index]],MATCH(tbl_ftz[[#Headers],[BOCOM_DEAL?]],FTZ_load[#Headers],0),1,1,"FTZ_load"),TRUE)),"")</f>
        <v/>
      </c>
    </row>
    <row r="162" spans="1:17" ht="17.45" customHeight="1" x14ac:dyDescent="0.25">
      <c r="A162" s="19">
        <f>ROW()-ROW(tbl_ftz[[#Headers],[Index]])</f>
        <v>161</v>
      </c>
      <c r="B162" s="20" t="str">
        <f ca="1">IFERROR(IF(INDIRECT(ADDRESS(ROW(FTZ_load[#Headers])+tbl_ftz[[#This Row],[Index]],MATCH(tbl_ftz[[#Headers],[定价日]],FTZ_load[#Headers],0),1,1,"FTZ_load"),TRUE)=0,"",INDIRECT(ADDRESS(ROW(FTZ_load[#Headers])+tbl_ftz[[#This Row],[Index]],MATCH(tbl_ftz[[#Headers],[定价日]],FTZ_load[#Headers],0),1,1,"FTZ_load"),TRUE)),"")</f>
        <v/>
      </c>
      <c r="C16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2" s="23" t="str">
        <f ca="1">IFERROR(IF(INDIRECT(ADDRESS(ROW(FTZ_load[#Headers])+tbl_ftz[[#This Row],[Index]],MATCH(tbl_ftz[[#Headers],[发行评级]],FTZ_load[#Headers],0),1,1,"FTZ_load"),TRUE)=0,"",INDIRECT(ADDRESS(ROW(FTZ_load[#Headers])+tbl_ftz[[#This Row],[Index]],MATCH(tbl_ftz[[#Headers],[发行评级]],FTZ_load[#Headers],0),1,1,"FTZ_load"),TRUE)),"")</f>
        <v/>
      </c>
      <c r="E162" s="23" t="str">
        <f ca="1">IFERROR(IF(INDIRECT(ADDRESS(ROW(FTZ_load[#Headers])+tbl_ftz[[#This Row],[Index]],MATCH(tbl_ftz[[#Headers],[主体评级]],FTZ_load[#Headers],0),1,1,"FTZ_load"),TRUE)=0,"",INDIRECT(ADDRESS(ROW(FTZ_load[#Headers])+tbl_ftz[[#This Row],[Index]],MATCH(tbl_ftz[[#Headers],[主体评级]],FTZ_load[#Headers],0),1,1,"FTZ_load"),TRUE)),"")</f>
        <v/>
      </c>
      <c r="F162" s="23" t="str">
        <f ca="1">IFERROR(IF(INDIRECT(ADDRESS(ROW(FTZ_load[#Headers])+tbl_ftz[[#This Row],[Index]],MATCH(tbl_ftz[[#Headers],[境内主体评级]],FTZ_load[#Headers],0),1,1,"FTZ_load"),TRUE)=0,"",INDIRECT(ADDRESS(ROW(FTZ_load[#Headers])+tbl_ftz[[#This Row],[Index]],MATCH(tbl_ftz[[#Headers],[境内主体评级]],FTZ_load[#Headers],0),1,1,"FTZ_load"),TRUE)),"")</f>
        <v/>
      </c>
      <c r="G162" s="23" t="str">
        <f ca="1">IFERROR(IF(INDIRECT(ADDRESS(ROW(FTZ_load[#Headers])+tbl_ftz[[#This Row],[Index]],MATCH(tbl_ftz[[#Headers],[货币]],FTZ_load[#Headers],0),1,1,"FTZ_load"),TRUE)=0,"",INDIRECT(ADDRESS(ROW(FTZ_load[#Headers])+tbl_ftz[[#This Row],[Index]],MATCH(tbl_ftz[[#Headers],[货币]],FTZ_load[#Headers],0),1,1,"FTZ_load"),TRUE)),"")</f>
        <v/>
      </c>
      <c r="H162" s="28" t="str">
        <f ca="1">IFERROR(IF(INDIRECT(ADDRESS(ROW(FTZ_load[#Headers])+tbl_ftz[[#This Row],[Index]],MATCH(tbl_ftz[[#Headers],[发行规模(亿)]],FTZ_load[#Headers],0),1,1,"FTZ_load"),TRUE)=0,"",INDIRECT(ADDRESS(ROW(FTZ_load[#Headers])+tbl_ftz[[#This Row],[Index]],MATCH(tbl_ftz[[#Headers],[发行规模(亿)]],FTZ_load[#Headers],0),1,1,"FTZ_load"),TRUE)),"")</f>
        <v/>
      </c>
      <c r="I162" s="23" t="str">
        <f ca="1">IFERROR(IF(INDIRECT(ADDRESS(ROW(FTZ_load[#Headers])+tbl_ftz[[#This Row],[Index]],MATCH(tbl_ftz[[#Headers],[年期]],FTZ_load[#Headers],0),1,1,"FTZ_load"),TRUE)=0,"",INDIRECT(ADDRESS(ROW(FTZ_load[#Headers])+tbl_ftz[[#This Row],[Index]],MATCH(tbl_ftz[[#Headers],[年期]],FTZ_load[#Headers],0),1,1,"FTZ_load"),TRUE)),"")</f>
        <v/>
      </c>
      <c r="J162" s="23" t="str">
        <f ca="1">IFERROR(IF(INDIRECT(ADDRESS(ROW(FTZ_load[#Headers])+tbl_ftz[[#This Row],[Index]],MATCH(tbl_ftz[[#Headers],[票息]],FTZ_load[#Headers],0),1,1,"FTZ_load"),TRUE)=0,"",INDIRECT(ADDRESS(ROW(FTZ_load[#Headers])+tbl_ftz[[#This Row],[Index]],MATCH(tbl_ftz[[#Headers],[票息]],FTZ_load[#Headers],0),1,1,"FTZ_load"),TRUE)),"")</f>
        <v/>
      </c>
      <c r="K162" s="23" t="str">
        <f ca="1">IFERROR(IF(INDIRECT(ADDRESS(ROW(FTZ_load[#Headers])+tbl_ftz[[#This Row],[Index]],MATCH(tbl_ftz[[#Headers],[IPG]],FTZ_load[#Headers],0),1,1,"FTZ_load"),TRUE)=0,"",INDIRECT(ADDRESS(ROW(FTZ_load[#Headers])+tbl_ftz[[#This Row],[Index]],MATCH(tbl_ftz[[#Headers],[IPG]],FTZ_load[#Headers],0),1,1,"FTZ_load"),TRUE)),"")</f>
        <v/>
      </c>
      <c r="L162" s="23" t="str">
        <f ca="1">IFERROR(IF(INDIRECT(ADDRESS(ROW(FTZ_load[#Headers])+tbl_ftz[[#This Row],[Index]],MATCH(tbl_ftz[[#Headers],[收窄基点]],FTZ_load[#Headers],0),1,1,"FTZ_load"),TRUE)=0,"",INDIRECT(ADDRESS(ROW(FTZ_load[#Headers])+tbl_ftz[[#This Row],[Index]],MATCH(tbl_ftz[[#Headers],[收窄基点]],FTZ_load[#Headers],0),1,1,"FTZ_load"),TRUE)),"")</f>
        <v/>
      </c>
      <c r="M162" s="22" t="str">
        <f ca="1">IFERROR(IF(INDIRECT(ADDRESS(ROW(FTZ_load[#Headers])+tbl_ftz[[#This Row],[Index]],MATCH(tbl_ftz[[#Headers],[结构]],FTZ_load[#Headers],0),1,1,"FTZ_load"),TRUE)=0,"",INDIRECT(ADDRESS(ROW(FTZ_load[#Headers])+tbl_ftz[[#This Row],[Index]],MATCH(tbl_ftz[[#Headers],[结构]],FTZ_load[#Headers],0),1,1,"FTZ_load"),TRUE)),"")</f>
        <v/>
      </c>
      <c r="N162" s="22" t="str">
        <f ca="1">IFERROR(IF(INDIRECT(ADDRESS(ROW(FTZ_load[#Headers])+tbl_ftz[[#This Row],[Index]],MATCH(tbl_ftz[[#Headers],[主题]],FTZ_load[#Headers],0),1,1,"FTZ_load"),TRUE)=0,"",INDIRECT(ADDRESS(ROW(FTZ_load[#Headers])+tbl_ftz[[#This Row],[Index]],MATCH(tbl_ftz[[#Headers],[主题]],FTZ_load[#Headers],0),1,1,"FTZ_load"),TRUE)),"")</f>
        <v/>
      </c>
      <c r="O162" s="22" t="str">
        <f ca="1">IFERROR(IF(INDIRECT(ADDRESS(ROW(FTZ_load[#Headers])+tbl_ftz[[#This Row],[Index]],MATCH(tbl_ftz[[#Headers],[行业]],FTZ_load[#Headers],0),1,1,"FTZ_load"),TRUE)=0,"",INDIRECT(ADDRESS(ROW(FTZ_load[#Headers])+tbl_ftz[[#This Row],[Index]],MATCH(tbl_ftz[[#Headers],[行业]],FTZ_load[#Headers],0),1,1,"FTZ_load"),TRUE)),"")</f>
        <v/>
      </c>
      <c r="P162" s="22" t="str">
        <f ca="1">IFERROR(IF(INDIRECT(ADDRESS(ROW(FTZ_load[#Headers])+tbl_ftz[[#This Row],[Index]],MATCH(tbl_ftz[[#Headers],[地区]],FTZ_load[#Headers],0),1,1,"FTZ_load"),TRUE)=0,"",INDIRECT(ADDRESS(ROW(FTZ_load[#Headers])+tbl_ftz[[#This Row],[Index]],MATCH(tbl_ftz[[#Headers],[地区]],FTZ_load[#Headers],0),1,1,"FTZ_load"),TRUE)),"")</f>
        <v/>
      </c>
      <c r="Q162" s="19" t="str">
        <f ca="1">IFERROR(IF(INDIRECT(ADDRESS(ROW(FTZ_load[#Headers])+tbl_ftz[[#This Row],[Index]],MATCH(tbl_ftz[[#Headers],[BOCOM_DEAL?]],FTZ_load[#Headers],0),1,1,"FTZ_load"),TRUE)=0,"",INDIRECT(ADDRESS(ROW(FTZ_load[#Headers])+tbl_ftz[[#This Row],[Index]],MATCH(tbl_ftz[[#Headers],[BOCOM_DEAL?]],FTZ_load[#Headers],0),1,1,"FTZ_load"),TRUE)),"")</f>
        <v/>
      </c>
    </row>
    <row r="163" spans="1:17" ht="17.45" customHeight="1" x14ac:dyDescent="0.25">
      <c r="A163" s="19">
        <f>ROW()-ROW(tbl_ftz[[#Headers],[Index]])</f>
        <v>162</v>
      </c>
      <c r="B163" s="20" t="str">
        <f ca="1">IFERROR(IF(INDIRECT(ADDRESS(ROW(FTZ_load[#Headers])+tbl_ftz[[#This Row],[Index]],MATCH(tbl_ftz[[#Headers],[定价日]],FTZ_load[#Headers],0),1,1,"FTZ_load"),TRUE)=0,"",INDIRECT(ADDRESS(ROW(FTZ_load[#Headers])+tbl_ftz[[#This Row],[Index]],MATCH(tbl_ftz[[#Headers],[定价日]],FTZ_load[#Headers],0),1,1,"FTZ_load"),TRUE)),"")</f>
        <v/>
      </c>
      <c r="C16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3" s="23" t="str">
        <f ca="1">IFERROR(IF(INDIRECT(ADDRESS(ROW(FTZ_load[#Headers])+tbl_ftz[[#This Row],[Index]],MATCH(tbl_ftz[[#Headers],[发行评级]],FTZ_load[#Headers],0),1,1,"FTZ_load"),TRUE)=0,"",INDIRECT(ADDRESS(ROW(FTZ_load[#Headers])+tbl_ftz[[#This Row],[Index]],MATCH(tbl_ftz[[#Headers],[发行评级]],FTZ_load[#Headers],0),1,1,"FTZ_load"),TRUE)),"")</f>
        <v/>
      </c>
      <c r="E163" s="23" t="str">
        <f ca="1">IFERROR(IF(INDIRECT(ADDRESS(ROW(FTZ_load[#Headers])+tbl_ftz[[#This Row],[Index]],MATCH(tbl_ftz[[#Headers],[主体评级]],FTZ_load[#Headers],0),1,1,"FTZ_load"),TRUE)=0,"",INDIRECT(ADDRESS(ROW(FTZ_load[#Headers])+tbl_ftz[[#This Row],[Index]],MATCH(tbl_ftz[[#Headers],[主体评级]],FTZ_load[#Headers],0),1,1,"FTZ_load"),TRUE)),"")</f>
        <v/>
      </c>
      <c r="F163" s="23" t="str">
        <f ca="1">IFERROR(IF(INDIRECT(ADDRESS(ROW(FTZ_load[#Headers])+tbl_ftz[[#This Row],[Index]],MATCH(tbl_ftz[[#Headers],[境内主体评级]],FTZ_load[#Headers],0),1,1,"FTZ_load"),TRUE)=0,"",INDIRECT(ADDRESS(ROW(FTZ_load[#Headers])+tbl_ftz[[#This Row],[Index]],MATCH(tbl_ftz[[#Headers],[境内主体评级]],FTZ_load[#Headers],0),1,1,"FTZ_load"),TRUE)),"")</f>
        <v/>
      </c>
      <c r="G163" s="23" t="str">
        <f ca="1">IFERROR(IF(INDIRECT(ADDRESS(ROW(FTZ_load[#Headers])+tbl_ftz[[#This Row],[Index]],MATCH(tbl_ftz[[#Headers],[货币]],FTZ_load[#Headers],0),1,1,"FTZ_load"),TRUE)=0,"",INDIRECT(ADDRESS(ROW(FTZ_load[#Headers])+tbl_ftz[[#This Row],[Index]],MATCH(tbl_ftz[[#Headers],[货币]],FTZ_load[#Headers],0),1,1,"FTZ_load"),TRUE)),"")</f>
        <v/>
      </c>
      <c r="H163" s="28" t="str">
        <f ca="1">IFERROR(IF(INDIRECT(ADDRESS(ROW(FTZ_load[#Headers])+tbl_ftz[[#This Row],[Index]],MATCH(tbl_ftz[[#Headers],[发行规模(亿)]],FTZ_load[#Headers],0),1,1,"FTZ_load"),TRUE)=0,"",INDIRECT(ADDRESS(ROW(FTZ_load[#Headers])+tbl_ftz[[#This Row],[Index]],MATCH(tbl_ftz[[#Headers],[发行规模(亿)]],FTZ_load[#Headers],0),1,1,"FTZ_load"),TRUE)),"")</f>
        <v/>
      </c>
      <c r="I163" s="23" t="str">
        <f ca="1">IFERROR(IF(INDIRECT(ADDRESS(ROW(FTZ_load[#Headers])+tbl_ftz[[#This Row],[Index]],MATCH(tbl_ftz[[#Headers],[年期]],FTZ_load[#Headers],0),1,1,"FTZ_load"),TRUE)=0,"",INDIRECT(ADDRESS(ROW(FTZ_load[#Headers])+tbl_ftz[[#This Row],[Index]],MATCH(tbl_ftz[[#Headers],[年期]],FTZ_load[#Headers],0),1,1,"FTZ_load"),TRUE)),"")</f>
        <v/>
      </c>
      <c r="J163" s="23" t="str">
        <f ca="1">IFERROR(IF(INDIRECT(ADDRESS(ROW(FTZ_load[#Headers])+tbl_ftz[[#This Row],[Index]],MATCH(tbl_ftz[[#Headers],[票息]],FTZ_load[#Headers],0),1,1,"FTZ_load"),TRUE)=0,"",INDIRECT(ADDRESS(ROW(FTZ_load[#Headers])+tbl_ftz[[#This Row],[Index]],MATCH(tbl_ftz[[#Headers],[票息]],FTZ_load[#Headers],0),1,1,"FTZ_load"),TRUE)),"")</f>
        <v/>
      </c>
      <c r="K163" s="23" t="str">
        <f ca="1">IFERROR(IF(INDIRECT(ADDRESS(ROW(FTZ_load[#Headers])+tbl_ftz[[#This Row],[Index]],MATCH(tbl_ftz[[#Headers],[IPG]],FTZ_load[#Headers],0),1,1,"FTZ_load"),TRUE)=0,"",INDIRECT(ADDRESS(ROW(FTZ_load[#Headers])+tbl_ftz[[#This Row],[Index]],MATCH(tbl_ftz[[#Headers],[IPG]],FTZ_load[#Headers],0),1,1,"FTZ_load"),TRUE)),"")</f>
        <v/>
      </c>
      <c r="L163" s="23" t="str">
        <f ca="1">IFERROR(IF(INDIRECT(ADDRESS(ROW(FTZ_load[#Headers])+tbl_ftz[[#This Row],[Index]],MATCH(tbl_ftz[[#Headers],[收窄基点]],FTZ_load[#Headers],0),1,1,"FTZ_load"),TRUE)=0,"",INDIRECT(ADDRESS(ROW(FTZ_load[#Headers])+tbl_ftz[[#This Row],[Index]],MATCH(tbl_ftz[[#Headers],[收窄基点]],FTZ_load[#Headers],0),1,1,"FTZ_load"),TRUE)),"")</f>
        <v/>
      </c>
      <c r="M163" s="22" t="str">
        <f ca="1">IFERROR(IF(INDIRECT(ADDRESS(ROW(FTZ_load[#Headers])+tbl_ftz[[#This Row],[Index]],MATCH(tbl_ftz[[#Headers],[结构]],FTZ_load[#Headers],0),1,1,"FTZ_load"),TRUE)=0,"",INDIRECT(ADDRESS(ROW(FTZ_load[#Headers])+tbl_ftz[[#This Row],[Index]],MATCH(tbl_ftz[[#Headers],[结构]],FTZ_load[#Headers],0),1,1,"FTZ_load"),TRUE)),"")</f>
        <v/>
      </c>
      <c r="N163" s="22" t="str">
        <f ca="1">IFERROR(IF(INDIRECT(ADDRESS(ROW(FTZ_load[#Headers])+tbl_ftz[[#This Row],[Index]],MATCH(tbl_ftz[[#Headers],[主题]],FTZ_load[#Headers],0),1,1,"FTZ_load"),TRUE)=0,"",INDIRECT(ADDRESS(ROW(FTZ_load[#Headers])+tbl_ftz[[#This Row],[Index]],MATCH(tbl_ftz[[#Headers],[主题]],FTZ_load[#Headers],0),1,1,"FTZ_load"),TRUE)),"")</f>
        <v/>
      </c>
      <c r="O163" s="22" t="str">
        <f ca="1">IFERROR(IF(INDIRECT(ADDRESS(ROW(FTZ_load[#Headers])+tbl_ftz[[#This Row],[Index]],MATCH(tbl_ftz[[#Headers],[行业]],FTZ_load[#Headers],0),1,1,"FTZ_load"),TRUE)=0,"",INDIRECT(ADDRESS(ROW(FTZ_load[#Headers])+tbl_ftz[[#This Row],[Index]],MATCH(tbl_ftz[[#Headers],[行业]],FTZ_load[#Headers],0),1,1,"FTZ_load"),TRUE)),"")</f>
        <v/>
      </c>
      <c r="P163" s="22" t="str">
        <f ca="1">IFERROR(IF(INDIRECT(ADDRESS(ROW(FTZ_load[#Headers])+tbl_ftz[[#This Row],[Index]],MATCH(tbl_ftz[[#Headers],[地区]],FTZ_load[#Headers],0),1,1,"FTZ_load"),TRUE)=0,"",INDIRECT(ADDRESS(ROW(FTZ_load[#Headers])+tbl_ftz[[#This Row],[Index]],MATCH(tbl_ftz[[#Headers],[地区]],FTZ_load[#Headers],0),1,1,"FTZ_load"),TRUE)),"")</f>
        <v/>
      </c>
      <c r="Q163" s="19" t="str">
        <f ca="1">IFERROR(IF(INDIRECT(ADDRESS(ROW(FTZ_load[#Headers])+tbl_ftz[[#This Row],[Index]],MATCH(tbl_ftz[[#Headers],[BOCOM_DEAL?]],FTZ_load[#Headers],0),1,1,"FTZ_load"),TRUE)=0,"",INDIRECT(ADDRESS(ROW(FTZ_load[#Headers])+tbl_ftz[[#This Row],[Index]],MATCH(tbl_ftz[[#Headers],[BOCOM_DEAL?]],FTZ_load[#Headers],0),1,1,"FTZ_load"),TRUE)),"")</f>
        <v/>
      </c>
    </row>
    <row r="164" spans="1:17" ht="17.45" customHeight="1" x14ac:dyDescent="0.25">
      <c r="A164" s="19">
        <f>ROW()-ROW(tbl_ftz[[#Headers],[Index]])</f>
        <v>163</v>
      </c>
      <c r="B164" s="20" t="str">
        <f ca="1">IFERROR(IF(INDIRECT(ADDRESS(ROW(FTZ_load[#Headers])+tbl_ftz[[#This Row],[Index]],MATCH(tbl_ftz[[#Headers],[定价日]],FTZ_load[#Headers],0),1,1,"FTZ_load"),TRUE)=0,"",INDIRECT(ADDRESS(ROW(FTZ_load[#Headers])+tbl_ftz[[#This Row],[Index]],MATCH(tbl_ftz[[#Headers],[定价日]],FTZ_load[#Headers],0),1,1,"FTZ_load"),TRUE)),"")</f>
        <v/>
      </c>
      <c r="C16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4" s="23" t="str">
        <f ca="1">IFERROR(IF(INDIRECT(ADDRESS(ROW(FTZ_load[#Headers])+tbl_ftz[[#This Row],[Index]],MATCH(tbl_ftz[[#Headers],[发行评级]],FTZ_load[#Headers],0),1,1,"FTZ_load"),TRUE)=0,"",INDIRECT(ADDRESS(ROW(FTZ_load[#Headers])+tbl_ftz[[#This Row],[Index]],MATCH(tbl_ftz[[#Headers],[发行评级]],FTZ_load[#Headers],0),1,1,"FTZ_load"),TRUE)),"")</f>
        <v/>
      </c>
      <c r="E164" s="23" t="str">
        <f ca="1">IFERROR(IF(INDIRECT(ADDRESS(ROW(FTZ_load[#Headers])+tbl_ftz[[#This Row],[Index]],MATCH(tbl_ftz[[#Headers],[主体评级]],FTZ_load[#Headers],0),1,1,"FTZ_load"),TRUE)=0,"",INDIRECT(ADDRESS(ROW(FTZ_load[#Headers])+tbl_ftz[[#This Row],[Index]],MATCH(tbl_ftz[[#Headers],[主体评级]],FTZ_load[#Headers],0),1,1,"FTZ_load"),TRUE)),"")</f>
        <v/>
      </c>
      <c r="F164" s="23" t="str">
        <f ca="1">IFERROR(IF(INDIRECT(ADDRESS(ROW(FTZ_load[#Headers])+tbl_ftz[[#This Row],[Index]],MATCH(tbl_ftz[[#Headers],[境内主体评级]],FTZ_load[#Headers],0),1,1,"FTZ_load"),TRUE)=0,"",INDIRECT(ADDRESS(ROW(FTZ_load[#Headers])+tbl_ftz[[#This Row],[Index]],MATCH(tbl_ftz[[#Headers],[境内主体评级]],FTZ_load[#Headers],0),1,1,"FTZ_load"),TRUE)),"")</f>
        <v/>
      </c>
      <c r="G164" s="23" t="str">
        <f ca="1">IFERROR(IF(INDIRECT(ADDRESS(ROW(FTZ_load[#Headers])+tbl_ftz[[#This Row],[Index]],MATCH(tbl_ftz[[#Headers],[货币]],FTZ_load[#Headers],0),1,1,"FTZ_load"),TRUE)=0,"",INDIRECT(ADDRESS(ROW(FTZ_load[#Headers])+tbl_ftz[[#This Row],[Index]],MATCH(tbl_ftz[[#Headers],[货币]],FTZ_load[#Headers],0),1,1,"FTZ_load"),TRUE)),"")</f>
        <v/>
      </c>
      <c r="H164" s="28" t="str">
        <f ca="1">IFERROR(IF(INDIRECT(ADDRESS(ROW(FTZ_load[#Headers])+tbl_ftz[[#This Row],[Index]],MATCH(tbl_ftz[[#Headers],[发行规模(亿)]],FTZ_load[#Headers],0),1,1,"FTZ_load"),TRUE)=0,"",INDIRECT(ADDRESS(ROW(FTZ_load[#Headers])+tbl_ftz[[#This Row],[Index]],MATCH(tbl_ftz[[#Headers],[发行规模(亿)]],FTZ_load[#Headers],0),1,1,"FTZ_load"),TRUE)),"")</f>
        <v/>
      </c>
      <c r="I164" s="23" t="str">
        <f ca="1">IFERROR(IF(INDIRECT(ADDRESS(ROW(FTZ_load[#Headers])+tbl_ftz[[#This Row],[Index]],MATCH(tbl_ftz[[#Headers],[年期]],FTZ_load[#Headers],0),1,1,"FTZ_load"),TRUE)=0,"",INDIRECT(ADDRESS(ROW(FTZ_load[#Headers])+tbl_ftz[[#This Row],[Index]],MATCH(tbl_ftz[[#Headers],[年期]],FTZ_load[#Headers],0),1,1,"FTZ_load"),TRUE)),"")</f>
        <v/>
      </c>
      <c r="J164" s="23" t="str">
        <f ca="1">IFERROR(IF(INDIRECT(ADDRESS(ROW(FTZ_load[#Headers])+tbl_ftz[[#This Row],[Index]],MATCH(tbl_ftz[[#Headers],[票息]],FTZ_load[#Headers],0),1,1,"FTZ_load"),TRUE)=0,"",INDIRECT(ADDRESS(ROW(FTZ_load[#Headers])+tbl_ftz[[#This Row],[Index]],MATCH(tbl_ftz[[#Headers],[票息]],FTZ_load[#Headers],0),1,1,"FTZ_load"),TRUE)),"")</f>
        <v/>
      </c>
      <c r="K164" s="23" t="str">
        <f ca="1">IFERROR(IF(INDIRECT(ADDRESS(ROW(FTZ_load[#Headers])+tbl_ftz[[#This Row],[Index]],MATCH(tbl_ftz[[#Headers],[IPG]],FTZ_load[#Headers],0),1,1,"FTZ_load"),TRUE)=0,"",INDIRECT(ADDRESS(ROW(FTZ_load[#Headers])+tbl_ftz[[#This Row],[Index]],MATCH(tbl_ftz[[#Headers],[IPG]],FTZ_load[#Headers],0),1,1,"FTZ_load"),TRUE)),"")</f>
        <v/>
      </c>
      <c r="L164" s="23" t="str">
        <f ca="1">IFERROR(IF(INDIRECT(ADDRESS(ROW(FTZ_load[#Headers])+tbl_ftz[[#This Row],[Index]],MATCH(tbl_ftz[[#Headers],[收窄基点]],FTZ_load[#Headers],0),1,1,"FTZ_load"),TRUE)=0,"",INDIRECT(ADDRESS(ROW(FTZ_load[#Headers])+tbl_ftz[[#This Row],[Index]],MATCH(tbl_ftz[[#Headers],[收窄基点]],FTZ_load[#Headers],0),1,1,"FTZ_load"),TRUE)),"")</f>
        <v/>
      </c>
      <c r="M164" s="22" t="str">
        <f ca="1">IFERROR(IF(INDIRECT(ADDRESS(ROW(FTZ_load[#Headers])+tbl_ftz[[#This Row],[Index]],MATCH(tbl_ftz[[#Headers],[结构]],FTZ_load[#Headers],0),1,1,"FTZ_load"),TRUE)=0,"",INDIRECT(ADDRESS(ROW(FTZ_load[#Headers])+tbl_ftz[[#This Row],[Index]],MATCH(tbl_ftz[[#Headers],[结构]],FTZ_load[#Headers],0),1,1,"FTZ_load"),TRUE)),"")</f>
        <v/>
      </c>
      <c r="N164" s="22" t="str">
        <f ca="1">IFERROR(IF(INDIRECT(ADDRESS(ROW(FTZ_load[#Headers])+tbl_ftz[[#This Row],[Index]],MATCH(tbl_ftz[[#Headers],[主题]],FTZ_load[#Headers],0),1,1,"FTZ_load"),TRUE)=0,"",INDIRECT(ADDRESS(ROW(FTZ_load[#Headers])+tbl_ftz[[#This Row],[Index]],MATCH(tbl_ftz[[#Headers],[主题]],FTZ_load[#Headers],0),1,1,"FTZ_load"),TRUE)),"")</f>
        <v/>
      </c>
      <c r="O164" s="22" t="str">
        <f ca="1">IFERROR(IF(INDIRECT(ADDRESS(ROW(FTZ_load[#Headers])+tbl_ftz[[#This Row],[Index]],MATCH(tbl_ftz[[#Headers],[行业]],FTZ_load[#Headers],0),1,1,"FTZ_load"),TRUE)=0,"",INDIRECT(ADDRESS(ROW(FTZ_load[#Headers])+tbl_ftz[[#This Row],[Index]],MATCH(tbl_ftz[[#Headers],[行业]],FTZ_load[#Headers],0),1,1,"FTZ_load"),TRUE)),"")</f>
        <v/>
      </c>
      <c r="P164" s="22" t="str">
        <f ca="1">IFERROR(IF(INDIRECT(ADDRESS(ROW(FTZ_load[#Headers])+tbl_ftz[[#This Row],[Index]],MATCH(tbl_ftz[[#Headers],[地区]],FTZ_load[#Headers],0),1,1,"FTZ_load"),TRUE)=0,"",INDIRECT(ADDRESS(ROW(FTZ_load[#Headers])+tbl_ftz[[#This Row],[Index]],MATCH(tbl_ftz[[#Headers],[地区]],FTZ_load[#Headers],0),1,1,"FTZ_load"),TRUE)),"")</f>
        <v/>
      </c>
      <c r="Q164" s="19" t="str">
        <f ca="1">IFERROR(IF(INDIRECT(ADDRESS(ROW(FTZ_load[#Headers])+tbl_ftz[[#This Row],[Index]],MATCH(tbl_ftz[[#Headers],[BOCOM_DEAL?]],FTZ_load[#Headers],0),1,1,"FTZ_load"),TRUE)=0,"",INDIRECT(ADDRESS(ROW(FTZ_load[#Headers])+tbl_ftz[[#This Row],[Index]],MATCH(tbl_ftz[[#Headers],[BOCOM_DEAL?]],FTZ_load[#Headers],0),1,1,"FTZ_load"),TRUE)),"")</f>
        <v/>
      </c>
    </row>
    <row r="165" spans="1:17" ht="17.45" customHeight="1" x14ac:dyDescent="0.25">
      <c r="A165" s="19">
        <f>ROW()-ROW(tbl_ftz[[#Headers],[Index]])</f>
        <v>164</v>
      </c>
      <c r="B165" s="20" t="str">
        <f ca="1">IFERROR(IF(INDIRECT(ADDRESS(ROW(FTZ_load[#Headers])+tbl_ftz[[#This Row],[Index]],MATCH(tbl_ftz[[#Headers],[定价日]],FTZ_load[#Headers],0),1,1,"FTZ_load"),TRUE)=0,"",INDIRECT(ADDRESS(ROW(FTZ_load[#Headers])+tbl_ftz[[#This Row],[Index]],MATCH(tbl_ftz[[#Headers],[定价日]],FTZ_load[#Headers],0),1,1,"FTZ_load"),TRUE)),"")</f>
        <v/>
      </c>
      <c r="C16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5" s="23" t="str">
        <f ca="1">IFERROR(IF(INDIRECT(ADDRESS(ROW(FTZ_load[#Headers])+tbl_ftz[[#This Row],[Index]],MATCH(tbl_ftz[[#Headers],[发行评级]],FTZ_load[#Headers],0),1,1,"FTZ_load"),TRUE)=0,"",INDIRECT(ADDRESS(ROW(FTZ_load[#Headers])+tbl_ftz[[#This Row],[Index]],MATCH(tbl_ftz[[#Headers],[发行评级]],FTZ_load[#Headers],0),1,1,"FTZ_load"),TRUE)),"")</f>
        <v/>
      </c>
      <c r="E165" s="23" t="str">
        <f ca="1">IFERROR(IF(INDIRECT(ADDRESS(ROW(FTZ_load[#Headers])+tbl_ftz[[#This Row],[Index]],MATCH(tbl_ftz[[#Headers],[主体评级]],FTZ_load[#Headers],0),1,1,"FTZ_load"),TRUE)=0,"",INDIRECT(ADDRESS(ROW(FTZ_load[#Headers])+tbl_ftz[[#This Row],[Index]],MATCH(tbl_ftz[[#Headers],[主体评级]],FTZ_load[#Headers],0),1,1,"FTZ_load"),TRUE)),"")</f>
        <v/>
      </c>
      <c r="F165" s="23" t="str">
        <f ca="1">IFERROR(IF(INDIRECT(ADDRESS(ROW(FTZ_load[#Headers])+tbl_ftz[[#This Row],[Index]],MATCH(tbl_ftz[[#Headers],[境内主体评级]],FTZ_load[#Headers],0),1,1,"FTZ_load"),TRUE)=0,"",INDIRECT(ADDRESS(ROW(FTZ_load[#Headers])+tbl_ftz[[#This Row],[Index]],MATCH(tbl_ftz[[#Headers],[境内主体评级]],FTZ_load[#Headers],0),1,1,"FTZ_load"),TRUE)),"")</f>
        <v/>
      </c>
      <c r="G165" s="23" t="str">
        <f ca="1">IFERROR(IF(INDIRECT(ADDRESS(ROW(FTZ_load[#Headers])+tbl_ftz[[#This Row],[Index]],MATCH(tbl_ftz[[#Headers],[货币]],FTZ_load[#Headers],0),1,1,"FTZ_load"),TRUE)=0,"",INDIRECT(ADDRESS(ROW(FTZ_load[#Headers])+tbl_ftz[[#This Row],[Index]],MATCH(tbl_ftz[[#Headers],[货币]],FTZ_load[#Headers],0),1,1,"FTZ_load"),TRUE)),"")</f>
        <v/>
      </c>
      <c r="H165" s="28" t="str">
        <f ca="1">IFERROR(IF(INDIRECT(ADDRESS(ROW(FTZ_load[#Headers])+tbl_ftz[[#This Row],[Index]],MATCH(tbl_ftz[[#Headers],[发行规模(亿)]],FTZ_load[#Headers],0),1,1,"FTZ_load"),TRUE)=0,"",INDIRECT(ADDRESS(ROW(FTZ_load[#Headers])+tbl_ftz[[#This Row],[Index]],MATCH(tbl_ftz[[#Headers],[发行规模(亿)]],FTZ_load[#Headers],0),1,1,"FTZ_load"),TRUE)),"")</f>
        <v/>
      </c>
      <c r="I165" s="23" t="str">
        <f ca="1">IFERROR(IF(INDIRECT(ADDRESS(ROW(FTZ_load[#Headers])+tbl_ftz[[#This Row],[Index]],MATCH(tbl_ftz[[#Headers],[年期]],FTZ_load[#Headers],0),1,1,"FTZ_load"),TRUE)=0,"",INDIRECT(ADDRESS(ROW(FTZ_load[#Headers])+tbl_ftz[[#This Row],[Index]],MATCH(tbl_ftz[[#Headers],[年期]],FTZ_load[#Headers],0),1,1,"FTZ_load"),TRUE)),"")</f>
        <v/>
      </c>
      <c r="J165" s="23" t="str">
        <f ca="1">IFERROR(IF(INDIRECT(ADDRESS(ROW(FTZ_load[#Headers])+tbl_ftz[[#This Row],[Index]],MATCH(tbl_ftz[[#Headers],[票息]],FTZ_load[#Headers],0),1,1,"FTZ_load"),TRUE)=0,"",INDIRECT(ADDRESS(ROW(FTZ_load[#Headers])+tbl_ftz[[#This Row],[Index]],MATCH(tbl_ftz[[#Headers],[票息]],FTZ_load[#Headers],0),1,1,"FTZ_load"),TRUE)),"")</f>
        <v/>
      </c>
      <c r="K165" s="23" t="str">
        <f ca="1">IFERROR(IF(INDIRECT(ADDRESS(ROW(FTZ_load[#Headers])+tbl_ftz[[#This Row],[Index]],MATCH(tbl_ftz[[#Headers],[IPG]],FTZ_load[#Headers],0),1,1,"FTZ_load"),TRUE)=0,"",INDIRECT(ADDRESS(ROW(FTZ_load[#Headers])+tbl_ftz[[#This Row],[Index]],MATCH(tbl_ftz[[#Headers],[IPG]],FTZ_load[#Headers],0),1,1,"FTZ_load"),TRUE)),"")</f>
        <v/>
      </c>
      <c r="L165" s="23" t="str">
        <f ca="1">IFERROR(IF(INDIRECT(ADDRESS(ROW(FTZ_load[#Headers])+tbl_ftz[[#This Row],[Index]],MATCH(tbl_ftz[[#Headers],[收窄基点]],FTZ_load[#Headers],0),1,1,"FTZ_load"),TRUE)=0,"",INDIRECT(ADDRESS(ROW(FTZ_load[#Headers])+tbl_ftz[[#This Row],[Index]],MATCH(tbl_ftz[[#Headers],[收窄基点]],FTZ_load[#Headers],0),1,1,"FTZ_load"),TRUE)),"")</f>
        <v/>
      </c>
      <c r="M165" s="22" t="str">
        <f ca="1">IFERROR(IF(INDIRECT(ADDRESS(ROW(FTZ_load[#Headers])+tbl_ftz[[#This Row],[Index]],MATCH(tbl_ftz[[#Headers],[结构]],FTZ_load[#Headers],0),1,1,"FTZ_load"),TRUE)=0,"",INDIRECT(ADDRESS(ROW(FTZ_load[#Headers])+tbl_ftz[[#This Row],[Index]],MATCH(tbl_ftz[[#Headers],[结构]],FTZ_load[#Headers],0),1,1,"FTZ_load"),TRUE)),"")</f>
        <v/>
      </c>
      <c r="N165" s="22" t="str">
        <f ca="1">IFERROR(IF(INDIRECT(ADDRESS(ROW(FTZ_load[#Headers])+tbl_ftz[[#This Row],[Index]],MATCH(tbl_ftz[[#Headers],[主题]],FTZ_load[#Headers],0),1,1,"FTZ_load"),TRUE)=0,"",INDIRECT(ADDRESS(ROW(FTZ_load[#Headers])+tbl_ftz[[#This Row],[Index]],MATCH(tbl_ftz[[#Headers],[主题]],FTZ_load[#Headers],0),1,1,"FTZ_load"),TRUE)),"")</f>
        <v/>
      </c>
      <c r="O165" s="22" t="str">
        <f ca="1">IFERROR(IF(INDIRECT(ADDRESS(ROW(FTZ_load[#Headers])+tbl_ftz[[#This Row],[Index]],MATCH(tbl_ftz[[#Headers],[行业]],FTZ_load[#Headers],0),1,1,"FTZ_load"),TRUE)=0,"",INDIRECT(ADDRESS(ROW(FTZ_load[#Headers])+tbl_ftz[[#This Row],[Index]],MATCH(tbl_ftz[[#Headers],[行业]],FTZ_load[#Headers],0),1,1,"FTZ_load"),TRUE)),"")</f>
        <v/>
      </c>
      <c r="P165" s="22" t="str">
        <f ca="1">IFERROR(IF(INDIRECT(ADDRESS(ROW(FTZ_load[#Headers])+tbl_ftz[[#This Row],[Index]],MATCH(tbl_ftz[[#Headers],[地区]],FTZ_load[#Headers],0),1,1,"FTZ_load"),TRUE)=0,"",INDIRECT(ADDRESS(ROW(FTZ_load[#Headers])+tbl_ftz[[#This Row],[Index]],MATCH(tbl_ftz[[#Headers],[地区]],FTZ_load[#Headers],0),1,1,"FTZ_load"),TRUE)),"")</f>
        <v/>
      </c>
      <c r="Q165" s="19" t="str">
        <f ca="1">IFERROR(IF(INDIRECT(ADDRESS(ROW(FTZ_load[#Headers])+tbl_ftz[[#This Row],[Index]],MATCH(tbl_ftz[[#Headers],[BOCOM_DEAL?]],FTZ_load[#Headers],0),1,1,"FTZ_load"),TRUE)=0,"",INDIRECT(ADDRESS(ROW(FTZ_load[#Headers])+tbl_ftz[[#This Row],[Index]],MATCH(tbl_ftz[[#Headers],[BOCOM_DEAL?]],FTZ_load[#Headers],0),1,1,"FTZ_load"),TRUE)),"")</f>
        <v/>
      </c>
    </row>
    <row r="166" spans="1:17" ht="17.45" customHeight="1" x14ac:dyDescent="0.25">
      <c r="A166" s="19">
        <f>ROW()-ROW(tbl_ftz[[#Headers],[Index]])</f>
        <v>165</v>
      </c>
      <c r="B166" s="20" t="str">
        <f ca="1">IFERROR(IF(INDIRECT(ADDRESS(ROW(FTZ_load[#Headers])+tbl_ftz[[#This Row],[Index]],MATCH(tbl_ftz[[#Headers],[定价日]],FTZ_load[#Headers],0),1,1,"FTZ_load"),TRUE)=0,"",INDIRECT(ADDRESS(ROW(FTZ_load[#Headers])+tbl_ftz[[#This Row],[Index]],MATCH(tbl_ftz[[#Headers],[定价日]],FTZ_load[#Headers],0),1,1,"FTZ_load"),TRUE)),"")</f>
        <v/>
      </c>
      <c r="C16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6" s="23" t="str">
        <f ca="1">IFERROR(IF(INDIRECT(ADDRESS(ROW(FTZ_load[#Headers])+tbl_ftz[[#This Row],[Index]],MATCH(tbl_ftz[[#Headers],[发行评级]],FTZ_load[#Headers],0),1,1,"FTZ_load"),TRUE)=0,"",INDIRECT(ADDRESS(ROW(FTZ_load[#Headers])+tbl_ftz[[#This Row],[Index]],MATCH(tbl_ftz[[#Headers],[发行评级]],FTZ_load[#Headers],0),1,1,"FTZ_load"),TRUE)),"")</f>
        <v/>
      </c>
      <c r="E166" s="23" t="str">
        <f ca="1">IFERROR(IF(INDIRECT(ADDRESS(ROW(FTZ_load[#Headers])+tbl_ftz[[#This Row],[Index]],MATCH(tbl_ftz[[#Headers],[主体评级]],FTZ_load[#Headers],0),1,1,"FTZ_load"),TRUE)=0,"",INDIRECT(ADDRESS(ROW(FTZ_load[#Headers])+tbl_ftz[[#This Row],[Index]],MATCH(tbl_ftz[[#Headers],[主体评级]],FTZ_load[#Headers],0),1,1,"FTZ_load"),TRUE)),"")</f>
        <v/>
      </c>
      <c r="F166" s="23" t="str">
        <f ca="1">IFERROR(IF(INDIRECT(ADDRESS(ROW(FTZ_load[#Headers])+tbl_ftz[[#This Row],[Index]],MATCH(tbl_ftz[[#Headers],[境内主体评级]],FTZ_load[#Headers],0),1,1,"FTZ_load"),TRUE)=0,"",INDIRECT(ADDRESS(ROW(FTZ_load[#Headers])+tbl_ftz[[#This Row],[Index]],MATCH(tbl_ftz[[#Headers],[境内主体评级]],FTZ_load[#Headers],0),1,1,"FTZ_load"),TRUE)),"")</f>
        <v/>
      </c>
      <c r="G166" s="23" t="str">
        <f ca="1">IFERROR(IF(INDIRECT(ADDRESS(ROW(FTZ_load[#Headers])+tbl_ftz[[#This Row],[Index]],MATCH(tbl_ftz[[#Headers],[货币]],FTZ_load[#Headers],0),1,1,"FTZ_load"),TRUE)=0,"",INDIRECT(ADDRESS(ROW(FTZ_load[#Headers])+tbl_ftz[[#This Row],[Index]],MATCH(tbl_ftz[[#Headers],[货币]],FTZ_load[#Headers],0),1,1,"FTZ_load"),TRUE)),"")</f>
        <v/>
      </c>
      <c r="H166" s="28" t="str">
        <f ca="1">IFERROR(IF(INDIRECT(ADDRESS(ROW(FTZ_load[#Headers])+tbl_ftz[[#This Row],[Index]],MATCH(tbl_ftz[[#Headers],[发行规模(亿)]],FTZ_load[#Headers],0),1,1,"FTZ_load"),TRUE)=0,"",INDIRECT(ADDRESS(ROW(FTZ_load[#Headers])+tbl_ftz[[#This Row],[Index]],MATCH(tbl_ftz[[#Headers],[发行规模(亿)]],FTZ_load[#Headers],0),1,1,"FTZ_load"),TRUE)),"")</f>
        <v/>
      </c>
      <c r="I166" s="23" t="str">
        <f ca="1">IFERROR(IF(INDIRECT(ADDRESS(ROW(FTZ_load[#Headers])+tbl_ftz[[#This Row],[Index]],MATCH(tbl_ftz[[#Headers],[年期]],FTZ_load[#Headers],0),1,1,"FTZ_load"),TRUE)=0,"",INDIRECT(ADDRESS(ROW(FTZ_load[#Headers])+tbl_ftz[[#This Row],[Index]],MATCH(tbl_ftz[[#Headers],[年期]],FTZ_load[#Headers],0),1,1,"FTZ_load"),TRUE)),"")</f>
        <v/>
      </c>
      <c r="J166" s="23" t="str">
        <f ca="1">IFERROR(IF(INDIRECT(ADDRESS(ROW(FTZ_load[#Headers])+tbl_ftz[[#This Row],[Index]],MATCH(tbl_ftz[[#Headers],[票息]],FTZ_load[#Headers],0),1,1,"FTZ_load"),TRUE)=0,"",INDIRECT(ADDRESS(ROW(FTZ_load[#Headers])+tbl_ftz[[#This Row],[Index]],MATCH(tbl_ftz[[#Headers],[票息]],FTZ_load[#Headers],0),1,1,"FTZ_load"),TRUE)),"")</f>
        <v/>
      </c>
      <c r="K166" s="23" t="str">
        <f ca="1">IFERROR(IF(INDIRECT(ADDRESS(ROW(FTZ_load[#Headers])+tbl_ftz[[#This Row],[Index]],MATCH(tbl_ftz[[#Headers],[IPG]],FTZ_load[#Headers],0),1,1,"FTZ_load"),TRUE)=0,"",INDIRECT(ADDRESS(ROW(FTZ_load[#Headers])+tbl_ftz[[#This Row],[Index]],MATCH(tbl_ftz[[#Headers],[IPG]],FTZ_load[#Headers],0),1,1,"FTZ_load"),TRUE)),"")</f>
        <v/>
      </c>
      <c r="L166" s="23" t="str">
        <f ca="1">IFERROR(IF(INDIRECT(ADDRESS(ROW(FTZ_load[#Headers])+tbl_ftz[[#This Row],[Index]],MATCH(tbl_ftz[[#Headers],[收窄基点]],FTZ_load[#Headers],0),1,1,"FTZ_load"),TRUE)=0,"",INDIRECT(ADDRESS(ROW(FTZ_load[#Headers])+tbl_ftz[[#This Row],[Index]],MATCH(tbl_ftz[[#Headers],[收窄基点]],FTZ_load[#Headers],0),1,1,"FTZ_load"),TRUE)),"")</f>
        <v/>
      </c>
      <c r="M166" s="22" t="str">
        <f ca="1">IFERROR(IF(INDIRECT(ADDRESS(ROW(FTZ_load[#Headers])+tbl_ftz[[#This Row],[Index]],MATCH(tbl_ftz[[#Headers],[结构]],FTZ_load[#Headers],0),1,1,"FTZ_load"),TRUE)=0,"",INDIRECT(ADDRESS(ROW(FTZ_load[#Headers])+tbl_ftz[[#This Row],[Index]],MATCH(tbl_ftz[[#Headers],[结构]],FTZ_load[#Headers],0),1,1,"FTZ_load"),TRUE)),"")</f>
        <v/>
      </c>
      <c r="N166" s="22" t="str">
        <f ca="1">IFERROR(IF(INDIRECT(ADDRESS(ROW(FTZ_load[#Headers])+tbl_ftz[[#This Row],[Index]],MATCH(tbl_ftz[[#Headers],[主题]],FTZ_load[#Headers],0),1,1,"FTZ_load"),TRUE)=0,"",INDIRECT(ADDRESS(ROW(FTZ_load[#Headers])+tbl_ftz[[#This Row],[Index]],MATCH(tbl_ftz[[#Headers],[主题]],FTZ_load[#Headers],0),1,1,"FTZ_load"),TRUE)),"")</f>
        <v/>
      </c>
      <c r="O166" s="22" t="str">
        <f ca="1">IFERROR(IF(INDIRECT(ADDRESS(ROW(FTZ_load[#Headers])+tbl_ftz[[#This Row],[Index]],MATCH(tbl_ftz[[#Headers],[行业]],FTZ_load[#Headers],0),1,1,"FTZ_load"),TRUE)=0,"",INDIRECT(ADDRESS(ROW(FTZ_load[#Headers])+tbl_ftz[[#This Row],[Index]],MATCH(tbl_ftz[[#Headers],[行业]],FTZ_load[#Headers],0),1,1,"FTZ_load"),TRUE)),"")</f>
        <v/>
      </c>
      <c r="P166" s="22" t="str">
        <f ca="1">IFERROR(IF(INDIRECT(ADDRESS(ROW(FTZ_load[#Headers])+tbl_ftz[[#This Row],[Index]],MATCH(tbl_ftz[[#Headers],[地区]],FTZ_load[#Headers],0),1,1,"FTZ_load"),TRUE)=0,"",INDIRECT(ADDRESS(ROW(FTZ_load[#Headers])+tbl_ftz[[#This Row],[Index]],MATCH(tbl_ftz[[#Headers],[地区]],FTZ_load[#Headers],0),1,1,"FTZ_load"),TRUE)),"")</f>
        <v/>
      </c>
      <c r="Q166" s="19" t="str">
        <f ca="1">IFERROR(IF(INDIRECT(ADDRESS(ROW(FTZ_load[#Headers])+tbl_ftz[[#This Row],[Index]],MATCH(tbl_ftz[[#Headers],[BOCOM_DEAL?]],FTZ_load[#Headers],0),1,1,"FTZ_load"),TRUE)=0,"",INDIRECT(ADDRESS(ROW(FTZ_load[#Headers])+tbl_ftz[[#This Row],[Index]],MATCH(tbl_ftz[[#Headers],[BOCOM_DEAL?]],FTZ_load[#Headers],0),1,1,"FTZ_load"),TRUE)),"")</f>
        <v/>
      </c>
    </row>
    <row r="167" spans="1:17" ht="17.45" customHeight="1" x14ac:dyDescent="0.25">
      <c r="A167" s="19">
        <f>ROW()-ROW(tbl_ftz[[#Headers],[Index]])</f>
        <v>166</v>
      </c>
      <c r="B167" s="20" t="str">
        <f ca="1">IFERROR(IF(INDIRECT(ADDRESS(ROW(FTZ_load[#Headers])+tbl_ftz[[#This Row],[Index]],MATCH(tbl_ftz[[#Headers],[定价日]],FTZ_load[#Headers],0),1,1,"FTZ_load"),TRUE)=0,"",INDIRECT(ADDRESS(ROW(FTZ_load[#Headers])+tbl_ftz[[#This Row],[Index]],MATCH(tbl_ftz[[#Headers],[定价日]],FTZ_load[#Headers],0),1,1,"FTZ_load"),TRUE)),"")</f>
        <v/>
      </c>
      <c r="C16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7" s="23" t="str">
        <f ca="1">IFERROR(IF(INDIRECT(ADDRESS(ROW(FTZ_load[#Headers])+tbl_ftz[[#This Row],[Index]],MATCH(tbl_ftz[[#Headers],[发行评级]],FTZ_load[#Headers],0),1,1,"FTZ_load"),TRUE)=0,"",INDIRECT(ADDRESS(ROW(FTZ_load[#Headers])+tbl_ftz[[#This Row],[Index]],MATCH(tbl_ftz[[#Headers],[发行评级]],FTZ_load[#Headers],0),1,1,"FTZ_load"),TRUE)),"")</f>
        <v/>
      </c>
      <c r="E167" s="23" t="str">
        <f ca="1">IFERROR(IF(INDIRECT(ADDRESS(ROW(FTZ_load[#Headers])+tbl_ftz[[#This Row],[Index]],MATCH(tbl_ftz[[#Headers],[主体评级]],FTZ_load[#Headers],0),1,1,"FTZ_load"),TRUE)=0,"",INDIRECT(ADDRESS(ROW(FTZ_load[#Headers])+tbl_ftz[[#This Row],[Index]],MATCH(tbl_ftz[[#Headers],[主体评级]],FTZ_load[#Headers],0),1,1,"FTZ_load"),TRUE)),"")</f>
        <v/>
      </c>
      <c r="F167" s="23" t="str">
        <f ca="1">IFERROR(IF(INDIRECT(ADDRESS(ROW(FTZ_load[#Headers])+tbl_ftz[[#This Row],[Index]],MATCH(tbl_ftz[[#Headers],[境内主体评级]],FTZ_load[#Headers],0),1,1,"FTZ_load"),TRUE)=0,"",INDIRECT(ADDRESS(ROW(FTZ_load[#Headers])+tbl_ftz[[#This Row],[Index]],MATCH(tbl_ftz[[#Headers],[境内主体评级]],FTZ_load[#Headers],0),1,1,"FTZ_load"),TRUE)),"")</f>
        <v/>
      </c>
      <c r="G167" s="23" t="str">
        <f ca="1">IFERROR(IF(INDIRECT(ADDRESS(ROW(FTZ_load[#Headers])+tbl_ftz[[#This Row],[Index]],MATCH(tbl_ftz[[#Headers],[货币]],FTZ_load[#Headers],0),1,1,"FTZ_load"),TRUE)=0,"",INDIRECT(ADDRESS(ROW(FTZ_load[#Headers])+tbl_ftz[[#This Row],[Index]],MATCH(tbl_ftz[[#Headers],[货币]],FTZ_load[#Headers],0),1,1,"FTZ_load"),TRUE)),"")</f>
        <v/>
      </c>
      <c r="H167" s="28" t="str">
        <f ca="1">IFERROR(IF(INDIRECT(ADDRESS(ROW(FTZ_load[#Headers])+tbl_ftz[[#This Row],[Index]],MATCH(tbl_ftz[[#Headers],[发行规模(亿)]],FTZ_load[#Headers],0),1,1,"FTZ_load"),TRUE)=0,"",INDIRECT(ADDRESS(ROW(FTZ_load[#Headers])+tbl_ftz[[#This Row],[Index]],MATCH(tbl_ftz[[#Headers],[发行规模(亿)]],FTZ_load[#Headers],0),1,1,"FTZ_load"),TRUE)),"")</f>
        <v/>
      </c>
      <c r="I167" s="23" t="str">
        <f ca="1">IFERROR(IF(INDIRECT(ADDRESS(ROW(FTZ_load[#Headers])+tbl_ftz[[#This Row],[Index]],MATCH(tbl_ftz[[#Headers],[年期]],FTZ_load[#Headers],0),1,1,"FTZ_load"),TRUE)=0,"",INDIRECT(ADDRESS(ROW(FTZ_load[#Headers])+tbl_ftz[[#This Row],[Index]],MATCH(tbl_ftz[[#Headers],[年期]],FTZ_load[#Headers],0),1,1,"FTZ_load"),TRUE)),"")</f>
        <v/>
      </c>
      <c r="J167" s="23" t="str">
        <f ca="1">IFERROR(IF(INDIRECT(ADDRESS(ROW(FTZ_load[#Headers])+tbl_ftz[[#This Row],[Index]],MATCH(tbl_ftz[[#Headers],[票息]],FTZ_load[#Headers],0),1,1,"FTZ_load"),TRUE)=0,"",INDIRECT(ADDRESS(ROW(FTZ_load[#Headers])+tbl_ftz[[#This Row],[Index]],MATCH(tbl_ftz[[#Headers],[票息]],FTZ_load[#Headers],0),1,1,"FTZ_load"),TRUE)),"")</f>
        <v/>
      </c>
      <c r="K167" s="23" t="str">
        <f ca="1">IFERROR(IF(INDIRECT(ADDRESS(ROW(FTZ_load[#Headers])+tbl_ftz[[#This Row],[Index]],MATCH(tbl_ftz[[#Headers],[IPG]],FTZ_load[#Headers],0),1,1,"FTZ_load"),TRUE)=0,"",INDIRECT(ADDRESS(ROW(FTZ_load[#Headers])+tbl_ftz[[#This Row],[Index]],MATCH(tbl_ftz[[#Headers],[IPG]],FTZ_load[#Headers],0),1,1,"FTZ_load"),TRUE)),"")</f>
        <v/>
      </c>
      <c r="L167" s="23" t="str">
        <f ca="1">IFERROR(IF(INDIRECT(ADDRESS(ROW(FTZ_load[#Headers])+tbl_ftz[[#This Row],[Index]],MATCH(tbl_ftz[[#Headers],[收窄基点]],FTZ_load[#Headers],0),1,1,"FTZ_load"),TRUE)=0,"",INDIRECT(ADDRESS(ROW(FTZ_load[#Headers])+tbl_ftz[[#This Row],[Index]],MATCH(tbl_ftz[[#Headers],[收窄基点]],FTZ_load[#Headers],0),1,1,"FTZ_load"),TRUE)),"")</f>
        <v/>
      </c>
      <c r="M167" s="22" t="str">
        <f ca="1">IFERROR(IF(INDIRECT(ADDRESS(ROW(FTZ_load[#Headers])+tbl_ftz[[#This Row],[Index]],MATCH(tbl_ftz[[#Headers],[结构]],FTZ_load[#Headers],0),1,1,"FTZ_load"),TRUE)=0,"",INDIRECT(ADDRESS(ROW(FTZ_load[#Headers])+tbl_ftz[[#This Row],[Index]],MATCH(tbl_ftz[[#Headers],[结构]],FTZ_load[#Headers],0),1,1,"FTZ_load"),TRUE)),"")</f>
        <v/>
      </c>
      <c r="N167" s="22" t="str">
        <f ca="1">IFERROR(IF(INDIRECT(ADDRESS(ROW(FTZ_load[#Headers])+tbl_ftz[[#This Row],[Index]],MATCH(tbl_ftz[[#Headers],[主题]],FTZ_load[#Headers],0),1,1,"FTZ_load"),TRUE)=0,"",INDIRECT(ADDRESS(ROW(FTZ_load[#Headers])+tbl_ftz[[#This Row],[Index]],MATCH(tbl_ftz[[#Headers],[主题]],FTZ_load[#Headers],0),1,1,"FTZ_load"),TRUE)),"")</f>
        <v/>
      </c>
      <c r="O167" s="22" t="str">
        <f ca="1">IFERROR(IF(INDIRECT(ADDRESS(ROW(FTZ_load[#Headers])+tbl_ftz[[#This Row],[Index]],MATCH(tbl_ftz[[#Headers],[行业]],FTZ_load[#Headers],0),1,1,"FTZ_load"),TRUE)=0,"",INDIRECT(ADDRESS(ROW(FTZ_load[#Headers])+tbl_ftz[[#This Row],[Index]],MATCH(tbl_ftz[[#Headers],[行业]],FTZ_load[#Headers],0),1,1,"FTZ_load"),TRUE)),"")</f>
        <v/>
      </c>
      <c r="P167" s="22" t="str">
        <f ca="1">IFERROR(IF(INDIRECT(ADDRESS(ROW(FTZ_load[#Headers])+tbl_ftz[[#This Row],[Index]],MATCH(tbl_ftz[[#Headers],[地区]],FTZ_load[#Headers],0),1,1,"FTZ_load"),TRUE)=0,"",INDIRECT(ADDRESS(ROW(FTZ_load[#Headers])+tbl_ftz[[#This Row],[Index]],MATCH(tbl_ftz[[#Headers],[地区]],FTZ_load[#Headers],0),1,1,"FTZ_load"),TRUE)),"")</f>
        <v/>
      </c>
      <c r="Q167" s="19" t="str">
        <f ca="1">IFERROR(IF(INDIRECT(ADDRESS(ROW(FTZ_load[#Headers])+tbl_ftz[[#This Row],[Index]],MATCH(tbl_ftz[[#Headers],[BOCOM_DEAL?]],FTZ_load[#Headers],0),1,1,"FTZ_load"),TRUE)=0,"",INDIRECT(ADDRESS(ROW(FTZ_load[#Headers])+tbl_ftz[[#This Row],[Index]],MATCH(tbl_ftz[[#Headers],[BOCOM_DEAL?]],FTZ_load[#Headers],0),1,1,"FTZ_load"),TRUE)),"")</f>
        <v/>
      </c>
    </row>
    <row r="168" spans="1:17" ht="17.45" customHeight="1" x14ac:dyDescent="0.25">
      <c r="A168" s="19">
        <f>ROW()-ROW(tbl_ftz[[#Headers],[Index]])</f>
        <v>167</v>
      </c>
      <c r="B168" s="20" t="str">
        <f ca="1">IFERROR(IF(INDIRECT(ADDRESS(ROW(FTZ_load[#Headers])+tbl_ftz[[#This Row],[Index]],MATCH(tbl_ftz[[#Headers],[定价日]],FTZ_load[#Headers],0),1,1,"FTZ_load"),TRUE)=0,"",INDIRECT(ADDRESS(ROW(FTZ_load[#Headers])+tbl_ftz[[#This Row],[Index]],MATCH(tbl_ftz[[#Headers],[定价日]],FTZ_load[#Headers],0),1,1,"FTZ_load"),TRUE)),"")</f>
        <v/>
      </c>
      <c r="C16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8" s="23" t="str">
        <f ca="1">IFERROR(IF(INDIRECT(ADDRESS(ROW(FTZ_load[#Headers])+tbl_ftz[[#This Row],[Index]],MATCH(tbl_ftz[[#Headers],[发行评级]],FTZ_load[#Headers],0),1,1,"FTZ_load"),TRUE)=0,"",INDIRECT(ADDRESS(ROW(FTZ_load[#Headers])+tbl_ftz[[#This Row],[Index]],MATCH(tbl_ftz[[#Headers],[发行评级]],FTZ_load[#Headers],0),1,1,"FTZ_load"),TRUE)),"")</f>
        <v/>
      </c>
      <c r="E168" s="23" t="str">
        <f ca="1">IFERROR(IF(INDIRECT(ADDRESS(ROW(FTZ_load[#Headers])+tbl_ftz[[#This Row],[Index]],MATCH(tbl_ftz[[#Headers],[主体评级]],FTZ_load[#Headers],0),1,1,"FTZ_load"),TRUE)=0,"",INDIRECT(ADDRESS(ROW(FTZ_load[#Headers])+tbl_ftz[[#This Row],[Index]],MATCH(tbl_ftz[[#Headers],[主体评级]],FTZ_load[#Headers],0),1,1,"FTZ_load"),TRUE)),"")</f>
        <v/>
      </c>
      <c r="F168" s="23" t="str">
        <f ca="1">IFERROR(IF(INDIRECT(ADDRESS(ROW(FTZ_load[#Headers])+tbl_ftz[[#This Row],[Index]],MATCH(tbl_ftz[[#Headers],[境内主体评级]],FTZ_load[#Headers],0),1,1,"FTZ_load"),TRUE)=0,"",INDIRECT(ADDRESS(ROW(FTZ_load[#Headers])+tbl_ftz[[#This Row],[Index]],MATCH(tbl_ftz[[#Headers],[境内主体评级]],FTZ_load[#Headers],0),1,1,"FTZ_load"),TRUE)),"")</f>
        <v/>
      </c>
      <c r="G168" s="23" t="str">
        <f ca="1">IFERROR(IF(INDIRECT(ADDRESS(ROW(FTZ_load[#Headers])+tbl_ftz[[#This Row],[Index]],MATCH(tbl_ftz[[#Headers],[货币]],FTZ_load[#Headers],0),1,1,"FTZ_load"),TRUE)=0,"",INDIRECT(ADDRESS(ROW(FTZ_load[#Headers])+tbl_ftz[[#This Row],[Index]],MATCH(tbl_ftz[[#Headers],[货币]],FTZ_load[#Headers],0),1,1,"FTZ_load"),TRUE)),"")</f>
        <v/>
      </c>
      <c r="H168" s="28" t="str">
        <f ca="1">IFERROR(IF(INDIRECT(ADDRESS(ROW(FTZ_load[#Headers])+tbl_ftz[[#This Row],[Index]],MATCH(tbl_ftz[[#Headers],[发行规模(亿)]],FTZ_load[#Headers],0),1,1,"FTZ_load"),TRUE)=0,"",INDIRECT(ADDRESS(ROW(FTZ_load[#Headers])+tbl_ftz[[#This Row],[Index]],MATCH(tbl_ftz[[#Headers],[发行规模(亿)]],FTZ_load[#Headers],0),1,1,"FTZ_load"),TRUE)),"")</f>
        <v/>
      </c>
      <c r="I168" s="23" t="str">
        <f ca="1">IFERROR(IF(INDIRECT(ADDRESS(ROW(FTZ_load[#Headers])+tbl_ftz[[#This Row],[Index]],MATCH(tbl_ftz[[#Headers],[年期]],FTZ_load[#Headers],0),1,1,"FTZ_load"),TRUE)=0,"",INDIRECT(ADDRESS(ROW(FTZ_load[#Headers])+tbl_ftz[[#This Row],[Index]],MATCH(tbl_ftz[[#Headers],[年期]],FTZ_load[#Headers],0),1,1,"FTZ_load"),TRUE)),"")</f>
        <v/>
      </c>
      <c r="J168" s="23" t="str">
        <f ca="1">IFERROR(IF(INDIRECT(ADDRESS(ROW(FTZ_load[#Headers])+tbl_ftz[[#This Row],[Index]],MATCH(tbl_ftz[[#Headers],[票息]],FTZ_load[#Headers],0),1,1,"FTZ_load"),TRUE)=0,"",INDIRECT(ADDRESS(ROW(FTZ_load[#Headers])+tbl_ftz[[#This Row],[Index]],MATCH(tbl_ftz[[#Headers],[票息]],FTZ_load[#Headers],0),1,1,"FTZ_load"),TRUE)),"")</f>
        <v/>
      </c>
      <c r="K168" s="23" t="str">
        <f ca="1">IFERROR(IF(INDIRECT(ADDRESS(ROW(FTZ_load[#Headers])+tbl_ftz[[#This Row],[Index]],MATCH(tbl_ftz[[#Headers],[IPG]],FTZ_load[#Headers],0),1,1,"FTZ_load"),TRUE)=0,"",INDIRECT(ADDRESS(ROW(FTZ_load[#Headers])+tbl_ftz[[#This Row],[Index]],MATCH(tbl_ftz[[#Headers],[IPG]],FTZ_load[#Headers],0),1,1,"FTZ_load"),TRUE)),"")</f>
        <v/>
      </c>
      <c r="L168" s="23" t="str">
        <f ca="1">IFERROR(IF(INDIRECT(ADDRESS(ROW(FTZ_load[#Headers])+tbl_ftz[[#This Row],[Index]],MATCH(tbl_ftz[[#Headers],[收窄基点]],FTZ_load[#Headers],0),1,1,"FTZ_load"),TRUE)=0,"",INDIRECT(ADDRESS(ROW(FTZ_load[#Headers])+tbl_ftz[[#This Row],[Index]],MATCH(tbl_ftz[[#Headers],[收窄基点]],FTZ_load[#Headers],0),1,1,"FTZ_load"),TRUE)),"")</f>
        <v/>
      </c>
      <c r="M168" s="22" t="str">
        <f ca="1">IFERROR(IF(INDIRECT(ADDRESS(ROW(FTZ_load[#Headers])+tbl_ftz[[#This Row],[Index]],MATCH(tbl_ftz[[#Headers],[结构]],FTZ_load[#Headers],0),1,1,"FTZ_load"),TRUE)=0,"",INDIRECT(ADDRESS(ROW(FTZ_load[#Headers])+tbl_ftz[[#This Row],[Index]],MATCH(tbl_ftz[[#Headers],[结构]],FTZ_load[#Headers],0),1,1,"FTZ_load"),TRUE)),"")</f>
        <v/>
      </c>
      <c r="N168" s="22" t="str">
        <f ca="1">IFERROR(IF(INDIRECT(ADDRESS(ROW(FTZ_load[#Headers])+tbl_ftz[[#This Row],[Index]],MATCH(tbl_ftz[[#Headers],[主题]],FTZ_load[#Headers],0),1,1,"FTZ_load"),TRUE)=0,"",INDIRECT(ADDRESS(ROW(FTZ_load[#Headers])+tbl_ftz[[#This Row],[Index]],MATCH(tbl_ftz[[#Headers],[主题]],FTZ_load[#Headers],0),1,1,"FTZ_load"),TRUE)),"")</f>
        <v/>
      </c>
      <c r="O168" s="22" t="str">
        <f ca="1">IFERROR(IF(INDIRECT(ADDRESS(ROW(FTZ_load[#Headers])+tbl_ftz[[#This Row],[Index]],MATCH(tbl_ftz[[#Headers],[行业]],FTZ_load[#Headers],0),1,1,"FTZ_load"),TRUE)=0,"",INDIRECT(ADDRESS(ROW(FTZ_load[#Headers])+tbl_ftz[[#This Row],[Index]],MATCH(tbl_ftz[[#Headers],[行业]],FTZ_load[#Headers],0),1,1,"FTZ_load"),TRUE)),"")</f>
        <v/>
      </c>
      <c r="P168" s="22" t="str">
        <f ca="1">IFERROR(IF(INDIRECT(ADDRESS(ROW(FTZ_load[#Headers])+tbl_ftz[[#This Row],[Index]],MATCH(tbl_ftz[[#Headers],[地区]],FTZ_load[#Headers],0),1,1,"FTZ_load"),TRUE)=0,"",INDIRECT(ADDRESS(ROW(FTZ_load[#Headers])+tbl_ftz[[#This Row],[Index]],MATCH(tbl_ftz[[#Headers],[地区]],FTZ_load[#Headers],0),1,1,"FTZ_load"),TRUE)),"")</f>
        <v/>
      </c>
      <c r="Q168" s="19" t="str">
        <f ca="1">IFERROR(IF(INDIRECT(ADDRESS(ROW(FTZ_load[#Headers])+tbl_ftz[[#This Row],[Index]],MATCH(tbl_ftz[[#Headers],[BOCOM_DEAL?]],FTZ_load[#Headers],0),1,1,"FTZ_load"),TRUE)=0,"",INDIRECT(ADDRESS(ROW(FTZ_load[#Headers])+tbl_ftz[[#This Row],[Index]],MATCH(tbl_ftz[[#Headers],[BOCOM_DEAL?]],FTZ_load[#Headers],0),1,1,"FTZ_load"),TRUE)),"")</f>
        <v/>
      </c>
    </row>
    <row r="169" spans="1:17" ht="17.45" customHeight="1" x14ac:dyDescent="0.25">
      <c r="A169" s="19">
        <f>ROW()-ROW(tbl_ftz[[#Headers],[Index]])</f>
        <v>168</v>
      </c>
      <c r="B169" s="20" t="str">
        <f ca="1">IFERROR(IF(INDIRECT(ADDRESS(ROW(FTZ_load[#Headers])+tbl_ftz[[#This Row],[Index]],MATCH(tbl_ftz[[#Headers],[定价日]],FTZ_load[#Headers],0),1,1,"FTZ_load"),TRUE)=0,"",INDIRECT(ADDRESS(ROW(FTZ_load[#Headers])+tbl_ftz[[#This Row],[Index]],MATCH(tbl_ftz[[#Headers],[定价日]],FTZ_load[#Headers],0),1,1,"FTZ_load"),TRUE)),"")</f>
        <v/>
      </c>
      <c r="C16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69" s="23" t="str">
        <f ca="1">IFERROR(IF(INDIRECT(ADDRESS(ROW(FTZ_load[#Headers])+tbl_ftz[[#This Row],[Index]],MATCH(tbl_ftz[[#Headers],[发行评级]],FTZ_load[#Headers],0),1,1,"FTZ_load"),TRUE)=0,"",INDIRECT(ADDRESS(ROW(FTZ_load[#Headers])+tbl_ftz[[#This Row],[Index]],MATCH(tbl_ftz[[#Headers],[发行评级]],FTZ_load[#Headers],0),1,1,"FTZ_load"),TRUE)),"")</f>
        <v/>
      </c>
      <c r="E169" s="23" t="str">
        <f ca="1">IFERROR(IF(INDIRECT(ADDRESS(ROW(FTZ_load[#Headers])+tbl_ftz[[#This Row],[Index]],MATCH(tbl_ftz[[#Headers],[主体评级]],FTZ_load[#Headers],0),1,1,"FTZ_load"),TRUE)=0,"",INDIRECT(ADDRESS(ROW(FTZ_load[#Headers])+tbl_ftz[[#This Row],[Index]],MATCH(tbl_ftz[[#Headers],[主体评级]],FTZ_load[#Headers],0),1,1,"FTZ_load"),TRUE)),"")</f>
        <v/>
      </c>
      <c r="F169" s="23" t="str">
        <f ca="1">IFERROR(IF(INDIRECT(ADDRESS(ROW(FTZ_load[#Headers])+tbl_ftz[[#This Row],[Index]],MATCH(tbl_ftz[[#Headers],[境内主体评级]],FTZ_load[#Headers],0),1,1,"FTZ_load"),TRUE)=0,"",INDIRECT(ADDRESS(ROW(FTZ_load[#Headers])+tbl_ftz[[#This Row],[Index]],MATCH(tbl_ftz[[#Headers],[境内主体评级]],FTZ_load[#Headers],0),1,1,"FTZ_load"),TRUE)),"")</f>
        <v/>
      </c>
      <c r="G169" s="23" t="str">
        <f ca="1">IFERROR(IF(INDIRECT(ADDRESS(ROW(FTZ_load[#Headers])+tbl_ftz[[#This Row],[Index]],MATCH(tbl_ftz[[#Headers],[货币]],FTZ_load[#Headers],0),1,1,"FTZ_load"),TRUE)=0,"",INDIRECT(ADDRESS(ROW(FTZ_load[#Headers])+tbl_ftz[[#This Row],[Index]],MATCH(tbl_ftz[[#Headers],[货币]],FTZ_load[#Headers],0),1,1,"FTZ_load"),TRUE)),"")</f>
        <v/>
      </c>
      <c r="H169" s="28" t="str">
        <f ca="1">IFERROR(IF(INDIRECT(ADDRESS(ROW(FTZ_load[#Headers])+tbl_ftz[[#This Row],[Index]],MATCH(tbl_ftz[[#Headers],[发行规模(亿)]],FTZ_load[#Headers],0),1,1,"FTZ_load"),TRUE)=0,"",INDIRECT(ADDRESS(ROW(FTZ_load[#Headers])+tbl_ftz[[#This Row],[Index]],MATCH(tbl_ftz[[#Headers],[发行规模(亿)]],FTZ_load[#Headers],0),1,1,"FTZ_load"),TRUE)),"")</f>
        <v/>
      </c>
      <c r="I169" s="23" t="str">
        <f ca="1">IFERROR(IF(INDIRECT(ADDRESS(ROW(FTZ_load[#Headers])+tbl_ftz[[#This Row],[Index]],MATCH(tbl_ftz[[#Headers],[年期]],FTZ_load[#Headers],0),1,1,"FTZ_load"),TRUE)=0,"",INDIRECT(ADDRESS(ROW(FTZ_load[#Headers])+tbl_ftz[[#This Row],[Index]],MATCH(tbl_ftz[[#Headers],[年期]],FTZ_load[#Headers],0),1,1,"FTZ_load"),TRUE)),"")</f>
        <v/>
      </c>
      <c r="J169" s="23" t="str">
        <f ca="1">IFERROR(IF(INDIRECT(ADDRESS(ROW(FTZ_load[#Headers])+tbl_ftz[[#This Row],[Index]],MATCH(tbl_ftz[[#Headers],[票息]],FTZ_load[#Headers],0),1,1,"FTZ_load"),TRUE)=0,"",INDIRECT(ADDRESS(ROW(FTZ_load[#Headers])+tbl_ftz[[#This Row],[Index]],MATCH(tbl_ftz[[#Headers],[票息]],FTZ_load[#Headers],0),1,1,"FTZ_load"),TRUE)),"")</f>
        <v/>
      </c>
      <c r="K169" s="23" t="str">
        <f ca="1">IFERROR(IF(INDIRECT(ADDRESS(ROW(FTZ_load[#Headers])+tbl_ftz[[#This Row],[Index]],MATCH(tbl_ftz[[#Headers],[IPG]],FTZ_load[#Headers],0),1,1,"FTZ_load"),TRUE)=0,"",INDIRECT(ADDRESS(ROW(FTZ_load[#Headers])+tbl_ftz[[#This Row],[Index]],MATCH(tbl_ftz[[#Headers],[IPG]],FTZ_load[#Headers],0),1,1,"FTZ_load"),TRUE)),"")</f>
        <v/>
      </c>
      <c r="L169" s="23" t="str">
        <f ca="1">IFERROR(IF(INDIRECT(ADDRESS(ROW(FTZ_load[#Headers])+tbl_ftz[[#This Row],[Index]],MATCH(tbl_ftz[[#Headers],[收窄基点]],FTZ_load[#Headers],0),1,1,"FTZ_load"),TRUE)=0,"",INDIRECT(ADDRESS(ROW(FTZ_load[#Headers])+tbl_ftz[[#This Row],[Index]],MATCH(tbl_ftz[[#Headers],[收窄基点]],FTZ_load[#Headers],0),1,1,"FTZ_load"),TRUE)),"")</f>
        <v/>
      </c>
      <c r="M169" s="22" t="str">
        <f ca="1">IFERROR(IF(INDIRECT(ADDRESS(ROW(FTZ_load[#Headers])+tbl_ftz[[#This Row],[Index]],MATCH(tbl_ftz[[#Headers],[结构]],FTZ_load[#Headers],0),1,1,"FTZ_load"),TRUE)=0,"",INDIRECT(ADDRESS(ROW(FTZ_load[#Headers])+tbl_ftz[[#This Row],[Index]],MATCH(tbl_ftz[[#Headers],[结构]],FTZ_load[#Headers],0),1,1,"FTZ_load"),TRUE)),"")</f>
        <v/>
      </c>
      <c r="N169" s="22" t="str">
        <f ca="1">IFERROR(IF(INDIRECT(ADDRESS(ROW(FTZ_load[#Headers])+tbl_ftz[[#This Row],[Index]],MATCH(tbl_ftz[[#Headers],[主题]],FTZ_load[#Headers],0),1,1,"FTZ_load"),TRUE)=0,"",INDIRECT(ADDRESS(ROW(FTZ_load[#Headers])+tbl_ftz[[#This Row],[Index]],MATCH(tbl_ftz[[#Headers],[主题]],FTZ_load[#Headers],0),1,1,"FTZ_load"),TRUE)),"")</f>
        <v/>
      </c>
      <c r="O169" s="22" t="str">
        <f ca="1">IFERROR(IF(INDIRECT(ADDRESS(ROW(FTZ_load[#Headers])+tbl_ftz[[#This Row],[Index]],MATCH(tbl_ftz[[#Headers],[行业]],FTZ_load[#Headers],0),1,1,"FTZ_load"),TRUE)=0,"",INDIRECT(ADDRESS(ROW(FTZ_load[#Headers])+tbl_ftz[[#This Row],[Index]],MATCH(tbl_ftz[[#Headers],[行业]],FTZ_load[#Headers],0),1,1,"FTZ_load"),TRUE)),"")</f>
        <v/>
      </c>
      <c r="P169" s="22" t="str">
        <f ca="1">IFERROR(IF(INDIRECT(ADDRESS(ROW(FTZ_load[#Headers])+tbl_ftz[[#This Row],[Index]],MATCH(tbl_ftz[[#Headers],[地区]],FTZ_load[#Headers],0),1,1,"FTZ_load"),TRUE)=0,"",INDIRECT(ADDRESS(ROW(FTZ_load[#Headers])+tbl_ftz[[#This Row],[Index]],MATCH(tbl_ftz[[#Headers],[地区]],FTZ_load[#Headers],0),1,1,"FTZ_load"),TRUE)),"")</f>
        <v/>
      </c>
      <c r="Q169" s="19" t="str">
        <f ca="1">IFERROR(IF(INDIRECT(ADDRESS(ROW(FTZ_load[#Headers])+tbl_ftz[[#This Row],[Index]],MATCH(tbl_ftz[[#Headers],[BOCOM_DEAL?]],FTZ_load[#Headers],0),1,1,"FTZ_load"),TRUE)=0,"",INDIRECT(ADDRESS(ROW(FTZ_load[#Headers])+tbl_ftz[[#This Row],[Index]],MATCH(tbl_ftz[[#Headers],[BOCOM_DEAL?]],FTZ_load[#Headers],0),1,1,"FTZ_load"),TRUE)),"")</f>
        <v/>
      </c>
    </row>
    <row r="170" spans="1:17" ht="17.45" customHeight="1" x14ac:dyDescent="0.25">
      <c r="A170" s="19">
        <f>ROW()-ROW(tbl_ftz[[#Headers],[Index]])</f>
        <v>169</v>
      </c>
      <c r="B170" s="20" t="str">
        <f ca="1">IFERROR(IF(INDIRECT(ADDRESS(ROW(FTZ_load[#Headers])+tbl_ftz[[#This Row],[Index]],MATCH(tbl_ftz[[#Headers],[定价日]],FTZ_load[#Headers],0),1,1,"FTZ_load"),TRUE)=0,"",INDIRECT(ADDRESS(ROW(FTZ_load[#Headers])+tbl_ftz[[#This Row],[Index]],MATCH(tbl_ftz[[#Headers],[定价日]],FTZ_load[#Headers],0),1,1,"FTZ_load"),TRUE)),"")</f>
        <v/>
      </c>
      <c r="C17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0" s="23" t="str">
        <f ca="1">IFERROR(IF(INDIRECT(ADDRESS(ROW(FTZ_load[#Headers])+tbl_ftz[[#This Row],[Index]],MATCH(tbl_ftz[[#Headers],[发行评级]],FTZ_load[#Headers],0),1,1,"FTZ_load"),TRUE)=0,"",INDIRECT(ADDRESS(ROW(FTZ_load[#Headers])+tbl_ftz[[#This Row],[Index]],MATCH(tbl_ftz[[#Headers],[发行评级]],FTZ_load[#Headers],0),1,1,"FTZ_load"),TRUE)),"")</f>
        <v/>
      </c>
      <c r="E170" s="23" t="str">
        <f ca="1">IFERROR(IF(INDIRECT(ADDRESS(ROW(FTZ_load[#Headers])+tbl_ftz[[#This Row],[Index]],MATCH(tbl_ftz[[#Headers],[主体评级]],FTZ_load[#Headers],0),1,1,"FTZ_load"),TRUE)=0,"",INDIRECT(ADDRESS(ROW(FTZ_load[#Headers])+tbl_ftz[[#This Row],[Index]],MATCH(tbl_ftz[[#Headers],[主体评级]],FTZ_load[#Headers],0),1,1,"FTZ_load"),TRUE)),"")</f>
        <v/>
      </c>
      <c r="F170" s="23" t="str">
        <f ca="1">IFERROR(IF(INDIRECT(ADDRESS(ROW(FTZ_load[#Headers])+tbl_ftz[[#This Row],[Index]],MATCH(tbl_ftz[[#Headers],[境内主体评级]],FTZ_load[#Headers],0),1,1,"FTZ_load"),TRUE)=0,"",INDIRECT(ADDRESS(ROW(FTZ_load[#Headers])+tbl_ftz[[#This Row],[Index]],MATCH(tbl_ftz[[#Headers],[境内主体评级]],FTZ_load[#Headers],0),1,1,"FTZ_load"),TRUE)),"")</f>
        <v/>
      </c>
      <c r="G170" s="23" t="str">
        <f ca="1">IFERROR(IF(INDIRECT(ADDRESS(ROW(FTZ_load[#Headers])+tbl_ftz[[#This Row],[Index]],MATCH(tbl_ftz[[#Headers],[货币]],FTZ_load[#Headers],0),1,1,"FTZ_load"),TRUE)=0,"",INDIRECT(ADDRESS(ROW(FTZ_load[#Headers])+tbl_ftz[[#This Row],[Index]],MATCH(tbl_ftz[[#Headers],[货币]],FTZ_load[#Headers],0),1,1,"FTZ_load"),TRUE)),"")</f>
        <v/>
      </c>
      <c r="H170" s="28" t="str">
        <f ca="1">IFERROR(IF(INDIRECT(ADDRESS(ROW(FTZ_load[#Headers])+tbl_ftz[[#This Row],[Index]],MATCH(tbl_ftz[[#Headers],[发行规模(亿)]],FTZ_load[#Headers],0),1,1,"FTZ_load"),TRUE)=0,"",INDIRECT(ADDRESS(ROW(FTZ_load[#Headers])+tbl_ftz[[#This Row],[Index]],MATCH(tbl_ftz[[#Headers],[发行规模(亿)]],FTZ_load[#Headers],0),1,1,"FTZ_load"),TRUE)),"")</f>
        <v/>
      </c>
      <c r="I170" s="23" t="str">
        <f ca="1">IFERROR(IF(INDIRECT(ADDRESS(ROW(FTZ_load[#Headers])+tbl_ftz[[#This Row],[Index]],MATCH(tbl_ftz[[#Headers],[年期]],FTZ_load[#Headers],0),1,1,"FTZ_load"),TRUE)=0,"",INDIRECT(ADDRESS(ROW(FTZ_load[#Headers])+tbl_ftz[[#This Row],[Index]],MATCH(tbl_ftz[[#Headers],[年期]],FTZ_load[#Headers],0),1,1,"FTZ_load"),TRUE)),"")</f>
        <v/>
      </c>
      <c r="J170" s="23" t="str">
        <f ca="1">IFERROR(IF(INDIRECT(ADDRESS(ROW(FTZ_load[#Headers])+tbl_ftz[[#This Row],[Index]],MATCH(tbl_ftz[[#Headers],[票息]],FTZ_load[#Headers],0),1,1,"FTZ_load"),TRUE)=0,"",INDIRECT(ADDRESS(ROW(FTZ_load[#Headers])+tbl_ftz[[#This Row],[Index]],MATCH(tbl_ftz[[#Headers],[票息]],FTZ_load[#Headers],0),1,1,"FTZ_load"),TRUE)),"")</f>
        <v/>
      </c>
      <c r="K170" s="23" t="str">
        <f ca="1">IFERROR(IF(INDIRECT(ADDRESS(ROW(FTZ_load[#Headers])+tbl_ftz[[#This Row],[Index]],MATCH(tbl_ftz[[#Headers],[IPG]],FTZ_load[#Headers],0),1,1,"FTZ_load"),TRUE)=0,"",INDIRECT(ADDRESS(ROW(FTZ_load[#Headers])+tbl_ftz[[#This Row],[Index]],MATCH(tbl_ftz[[#Headers],[IPG]],FTZ_load[#Headers],0),1,1,"FTZ_load"),TRUE)),"")</f>
        <v/>
      </c>
      <c r="L170" s="23" t="str">
        <f ca="1">IFERROR(IF(INDIRECT(ADDRESS(ROW(FTZ_load[#Headers])+tbl_ftz[[#This Row],[Index]],MATCH(tbl_ftz[[#Headers],[收窄基点]],FTZ_load[#Headers],0),1,1,"FTZ_load"),TRUE)=0,"",INDIRECT(ADDRESS(ROW(FTZ_load[#Headers])+tbl_ftz[[#This Row],[Index]],MATCH(tbl_ftz[[#Headers],[收窄基点]],FTZ_load[#Headers],0),1,1,"FTZ_load"),TRUE)),"")</f>
        <v/>
      </c>
      <c r="M170" s="22" t="str">
        <f ca="1">IFERROR(IF(INDIRECT(ADDRESS(ROW(FTZ_load[#Headers])+tbl_ftz[[#This Row],[Index]],MATCH(tbl_ftz[[#Headers],[结构]],FTZ_load[#Headers],0),1,1,"FTZ_load"),TRUE)=0,"",INDIRECT(ADDRESS(ROW(FTZ_load[#Headers])+tbl_ftz[[#This Row],[Index]],MATCH(tbl_ftz[[#Headers],[结构]],FTZ_load[#Headers],0),1,1,"FTZ_load"),TRUE)),"")</f>
        <v/>
      </c>
      <c r="N170" s="22" t="str">
        <f ca="1">IFERROR(IF(INDIRECT(ADDRESS(ROW(FTZ_load[#Headers])+tbl_ftz[[#This Row],[Index]],MATCH(tbl_ftz[[#Headers],[主题]],FTZ_load[#Headers],0),1,1,"FTZ_load"),TRUE)=0,"",INDIRECT(ADDRESS(ROW(FTZ_load[#Headers])+tbl_ftz[[#This Row],[Index]],MATCH(tbl_ftz[[#Headers],[主题]],FTZ_load[#Headers],0),1,1,"FTZ_load"),TRUE)),"")</f>
        <v/>
      </c>
      <c r="O170" s="22" t="str">
        <f ca="1">IFERROR(IF(INDIRECT(ADDRESS(ROW(FTZ_load[#Headers])+tbl_ftz[[#This Row],[Index]],MATCH(tbl_ftz[[#Headers],[行业]],FTZ_load[#Headers],0),1,1,"FTZ_load"),TRUE)=0,"",INDIRECT(ADDRESS(ROW(FTZ_load[#Headers])+tbl_ftz[[#This Row],[Index]],MATCH(tbl_ftz[[#Headers],[行业]],FTZ_load[#Headers],0),1,1,"FTZ_load"),TRUE)),"")</f>
        <v/>
      </c>
      <c r="P170" s="22" t="str">
        <f ca="1">IFERROR(IF(INDIRECT(ADDRESS(ROW(FTZ_load[#Headers])+tbl_ftz[[#This Row],[Index]],MATCH(tbl_ftz[[#Headers],[地区]],FTZ_load[#Headers],0),1,1,"FTZ_load"),TRUE)=0,"",INDIRECT(ADDRESS(ROW(FTZ_load[#Headers])+tbl_ftz[[#This Row],[Index]],MATCH(tbl_ftz[[#Headers],[地区]],FTZ_load[#Headers],0),1,1,"FTZ_load"),TRUE)),"")</f>
        <v/>
      </c>
      <c r="Q170" s="19" t="str">
        <f ca="1">IFERROR(IF(INDIRECT(ADDRESS(ROW(FTZ_load[#Headers])+tbl_ftz[[#This Row],[Index]],MATCH(tbl_ftz[[#Headers],[BOCOM_DEAL?]],FTZ_load[#Headers],0),1,1,"FTZ_load"),TRUE)=0,"",INDIRECT(ADDRESS(ROW(FTZ_load[#Headers])+tbl_ftz[[#This Row],[Index]],MATCH(tbl_ftz[[#Headers],[BOCOM_DEAL?]],FTZ_load[#Headers],0),1,1,"FTZ_load"),TRUE)),"")</f>
        <v/>
      </c>
    </row>
    <row r="171" spans="1:17" ht="17.45" customHeight="1" x14ac:dyDescent="0.25">
      <c r="A171" s="19">
        <f>ROW()-ROW(tbl_ftz[[#Headers],[Index]])</f>
        <v>170</v>
      </c>
      <c r="B171" s="20" t="str">
        <f ca="1">IFERROR(IF(INDIRECT(ADDRESS(ROW(FTZ_load[#Headers])+tbl_ftz[[#This Row],[Index]],MATCH(tbl_ftz[[#Headers],[定价日]],FTZ_load[#Headers],0),1,1,"FTZ_load"),TRUE)=0,"",INDIRECT(ADDRESS(ROW(FTZ_load[#Headers])+tbl_ftz[[#This Row],[Index]],MATCH(tbl_ftz[[#Headers],[定价日]],FTZ_load[#Headers],0),1,1,"FTZ_load"),TRUE)),"")</f>
        <v/>
      </c>
      <c r="C17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1" s="23" t="str">
        <f ca="1">IFERROR(IF(INDIRECT(ADDRESS(ROW(FTZ_load[#Headers])+tbl_ftz[[#This Row],[Index]],MATCH(tbl_ftz[[#Headers],[发行评级]],FTZ_load[#Headers],0),1,1,"FTZ_load"),TRUE)=0,"",INDIRECT(ADDRESS(ROW(FTZ_load[#Headers])+tbl_ftz[[#This Row],[Index]],MATCH(tbl_ftz[[#Headers],[发行评级]],FTZ_load[#Headers],0),1,1,"FTZ_load"),TRUE)),"")</f>
        <v/>
      </c>
      <c r="E171" s="23" t="str">
        <f ca="1">IFERROR(IF(INDIRECT(ADDRESS(ROW(FTZ_load[#Headers])+tbl_ftz[[#This Row],[Index]],MATCH(tbl_ftz[[#Headers],[主体评级]],FTZ_load[#Headers],0),1,1,"FTZ_load"),TRUE)=0,"",INDIRECT(ADDRESS(ROW(FTZ_load[#Headers])+tbl_ftz[[#This Row],[Index]],MATCH(tbl_ftz[[#Headers],[主体评级]],FTZ_load[#Headers],0),1,1,"FTZ_load"),TRUE)),"")</f>
        <v/>
      </c>
      <c r="F171" s="23" t="str">
        <f ca="1">IFERROR(IF(INDIRECT(ADDRESS(ROW(FTZ_load[#Headers])+tbl_ftz[[#This Row],[Index]],MATCH(tbl_ftz[[#Headers],[境内主体评级]],FTZ_load[#Headers],0),1,1,"FTZ_load"),TRUE)=0,"",INDIRECT(ADDRESS(ROW(FTZ_load[#Headers])+tbl_ftz[[#This Row],[Index]],MATCH(tbl_ftz[[#Headers],[境内主体评级]],FTZ_load[#Headers],0),1,1,"FTZ_load"),TRUE)),"")</f>
        <v/>
      </c>
      <c r="G171" s="23" t="str">
        <f ca="1">IFERROR(IF(INDIRECT(ADDRESS(ROW(FTZ_load[#Headers])+tbl_ftz[[#This Row],[Index]],MATCH(tbl_ftz[[#Headers],[货币]],FTZ_load[#Headers],0),1,1,"FTZ_load"),TRUE)=0,"",INDIRECT(ADDRESS(ROW(FTZ_load[#Headers])+tbl_ftz[[#This Row],[Index]],MATCH(tbl_ftz[[#Headers],[货币]],FTZ_load[#Headers],0),1,1,"FTZ_load"),TRUE)),"")</f>
        <v/>
      </c>
      <c r="H171" s="28" t="str">
        <f ca="1">IFERROR(IF(INDIRECT(ADDRESS(ROW(FTZ_load[#Headers])+tbl_ftz[[#This Row],[Index]],MATCH(tbl_ftz[[#Headers],[发行规模(亿)]],FTZ_load[#Headers],0),1,1,"FTZ_load"),TRUE)=0,"",INDIRECT(ADDRESS(ROW(FTZ_load[#Headers])+tbl_ftz[[#This Row],[Index]],MATCH(tbl_ftz[[#Headers],[发行规模(亿)]],FTZ_load[#Headers],0),1,1,"FTZ_load"),TRUE)),"")</f>
        <v/>
      </c>
      <c r="I171" s="23" t="str">
        <f ca="1">IFERROR(IF(INDIRECT(ADDRESS(ROW(FTZ_load[#Headers])+tbl_ftz[[#This Row],[Index]],MATCH(tbl_ftz[[#Headers],[年期]],FTZ_load[#Headers],0),1,1,"FTZ_load"),TRUE)=0,"",INDIRECT(ADDRESS(ROW(FTZ_load[#Headers])+tbl_ftz[[#This Row],[Index]],MATCH(tbl_ftz[[#Headers],[年期]],FTZ_load[#Headers],0),1,1,"FTZ_load"),TRUE)),"")</f>
        <v/>
      </c>
      <c r="J171" s="23" t="str">
        <f ca="1">IFERROR(IF(INDIRECT(ADDRESS(ROW(FTZ_load[#Headers])+tbl_ftz[[#This Row],[Index]],MATCH(tbl_ftz[[#Headers],[票息]],FTZ_load[#Headers],0),1,1,"FTZ_load"),TRUE)=0,"",INDIRECT(ADDRESS(ROW(FTZ_load[#Headers])+tbl_ftz[[#This Row],[Index]],MATCH(tbl_ftz[[#Headers],[票息]],FTZ_load[#Headers],0),1,1,"FTZ_load"),TRUE)),"")</f>
        <v/>
      </c>
      <c r="K171" s="23" t="str">
        <f ca="1">IFERROR(IF(INDIRECT(ADDRESS(ROW(FTZ_load[#Headers])+tbl_ftz[[#This Row],[Index]],MATCH(tbl_ftz[[#Headers],[IPG]],FTZ_load[#Headers],0),1,1,"FTZ_load"),TRUE)=0,"",INDIRECT(ADDRESS(ROW(FTZ_load[#Headers])+tbl_ftz[[#This Row],[Index]],MATCH(tbl_ftz[[#Headers],[IPG]],FTZ_load[#Headers],0),1,1,"FTZ_load"),TRUE)),"")</f>
        <v/>
      </c>
      <c r="L171" s="23" t="str">
        <f ca="1">IFERROR(IF(INDIRECT(ADDRESS(ROW(FTZ_load[#Headers])+tbl_ftz[[#This Row],[Index]],MATCH(tbl_ftz[[#Headers],[收窄基点]],FTZ_load[#Headers],0),1,1,"FTZ_load"),TRUE)=0,"",INDIRECT(ADDRESS(ROW(FTZ_load[#Headers])+tbl_ftz[[#This Row],[Index]],MATCH(tbl_ftz[[#Headers],[收窄基点]],FTZ_load[#Headers],0),1,1,"FTZ_load"),TRUE)),"")</f>
        <v/>
      </c>
      <c r="M171" s="22" t="str">
        <f ca="1">IFERROR(IF(INDIRECT(ADDRESS(ROW(FTZ_load[#Headers])+tbl_ftz[[#This Row],[Index]],MATCH(tbl_ftz[[#Headers],[结构]],FTZ_load[#Headers],0),1,1,"FTZ_load"),TRUE)=0,"",INDIRECT(ADDRESS(ROW(FTZ_load[#Headers])+tbl_ftz[[#This Row],[Index]],MATCH(tbl_ftz[[#Headers],[结构]],FTZ_load[#Headers],0),1,1,"FTZ_load"),TRUE)),"")</f>
        <v/>
      </c>
      <c r="N171" s="22" t="str">
        <f ca="1">IFERROR(IF(INDIRECT(ADDRESS(ROW(FTZ_load[#Headers])+tbl_ftz[[#This Row],[Index]],MATCH(tbl_ftz[[#Headers],[主题]],FTZ_load[#Headers],0),1,1,"FTZ_load"),TRUE)=0,"",INDIRECT(ADDRESS(ROW(FTZ_load[#Headers])+tbl_ftz[[#This Row],[Index]],MATCH(tbl_ftz[[#Headers],[主题]],FTZ_load[#Headers],0),1,1,"FTZ_load"),TRUE)),"")</f>
        <v/>
      </c>
      <c r="O171" s="22" t="str">
        <f ca="1">IFERROR(IF(INDIRECT(ADDRESS(ROW(FTZ_load[#Headers])+tbl_ftz[[#This Row],[Index]],MATCH(tbl_ftz[[#Headers],[行业]],FTZ_load[#Headers],0),1,1,"FTZ_load"),TRUE)=0,"",INDIRECT(ADDRESS(ROW(FTZ_load[#Headers])+tbl_ftz[[#This Row],[Index]],MATCH(tbl_ftz[[#Headers],[行业]],FTZ_load[#Headers],0),1,1,"FTZ_load"),TRUE)),"")</f>
        <v/>
      </c>
      <c r="P171" s="22" t="str">
        <f ca="1">IFERROR(IF(INDIRECT(ADDRESS(ROW(FTZ_load[#Headers])+tbl_ftz[[#This Row],[Index]],MATCH(tbl_ftz[[#Headers],[地区]],FTZ_load[#Headers],0),1,1,"FTZ_load"),TRUE)=0,"",INDIRECT(ADDRESS(ROW(FTZ_load[#Headers])+tbl_ftz[[#This Row],[Index]],MATCH(tbl_ftz[[#Headers],[地区]],FTZ_load[#Headers],0),1,1,"FTZ_load"),TRUE)),"")</f>
        <v/>
      </c>
      <c r="Q171" s="19" t="str">
        <f ca="1">IFERROR(IF(INDIRECT(ADDRESS(ROW(FTZ_load[#Headers])+tbl_ftz[[#This Row],[Index]],MATCH(tbl_ftz[[#Headers],[BOCOM_DEAL?]],FTZ_load[#Headers],0),1,1,"FTZ_load"),TRUE)=0,"",INDIRECT(ADDRESS(ROW(FTZ_load[#Headers])+tbl_ftz[[#This Row],[Index]],MATCH(tbl_ftz[[#Headers],[BOCOM_DEAL?]],FTZ_load[#Headers],0),1,1,"FTZ_load"),TRUE)),"")</f>
        <v/>
      </c>
    </row>
    <row r="172" spans="1:17" ht="17.45" customHeight="1" x14ac:dyDescent="0.25">
      <c r="A172" s="19">
        <f>ROW()-ROW(tbl_ftz[[#Headers],[Index]])</f>
        <v>171</v>
      </c>
      <c r="B172" s="20" t="str">
        <f ca="1">IFERROR(IF(INDIRECT(ADDRESS(ROW(FTZ_load[#Headers])+tbl_ftz[[#This Row],[Index]],MATCH(tbl_ftz[[#Headers],[定价日]],FTZ_load[#Headers],0),1,1,"FTZ_load"),TRUE)=0,"",INDIRECT(ADDRESS(ROW(FTZ_load[#Headers])+tbl_ftz[[#This Row],[Index]],MATCH(tbl_ftz[[#Headers],[定价日]],FTZ_load[#Headers],0),1,1,"FTZ_load"),TRUE)),"")</f>
        <v/>
      </c>
      <c r="C17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2" s="23" t="str">
        <f ca="1">IFERROR(IF(INDIRECT(ADDRESS(ROW(FTZ_load[#Headers])+tbl_ftz[[#This Row],[Index]],MATCH(tbl_ftz[[#Headers],[发行评级]],FTZ_load[#Headers],0),1,1,"FTZ_load"),TRUE)=0,"",INDIRECT(ADDRESS(ROW(FTZ_load[#Headers])+tbl_ftz[[#This Row],[Index]],MATCH(tbl_ftz[[#Headers],[发行评级]],FTZ_load[#Headers],0),1,1,"FTZ_load"),TRUE)),"")</f>
        <v/>
      </c>
      <c r="E172" s="23" t="str">
        <f ca="1">IFERROR(IF(INDIRECT(ADDRESS(ROW(FTZ_load[#Headers])+tbl_ftz[[#This Row],[Index]],MATCH(tbl_ftz[[#Headers],[主体评级]],FTZ_load[#Headers],0),1,1,"FTZ_load"),TRUE)=0,"",INDIRECT(ADDRESS(ROW(FTZ_load[#Headers])+tbl_ftz[[#This Row],[Index]],MATCH(tbl_ftz[[#Headers],[主体评级]],FTZ_load[#Headers],0),1,1,"FTZ_load"),TRUE)),"")</f>
        <v/>
      </c>
      <c r="F172" s="23" t="str">
        <f ca="1">IFERROR(IF(INDIRECT(ADDRESS(ROW(FTZ_load[#Headers])+tbl_ftz[[#This Row],[Index]],MATCH(tbl_ftz[[#Headers],[境内主体评级]],FTZ_load[#Headers],0),1,1,"FTZ_load"),TRUE)=0,"",INDIRECT(ADDRESS(ROW(FTZ_load[#Headers])+tbl_ftz[[#This Row],[Index]],MATCH(tbl_ftz[[#Headers],[境内主体评级]],FTZ_load[#Headers],0),1,1,"FTZ_load"),TRUE)),"")</f>
        <v/>
      </c>
      <c r="G172" s="23" t="str">
        <f ca="1">IFERROR(IF(INDIRECT(ADDRESS(ROW(FTZ_load[#Headers])+tbl_ftz[[#This Row],[Index]],MATCH(tbl_ftz[[#Headers],[货币]],FTZ_load[#Headers],0),1,1,"FTZ_load"),TRUE)=0,"",INDIRECT(ADDRESS(ROW(FTZ_load[#Headers])+tbl_ftz[[#This Row],[Index]],MATCH(tbl_ftz[[#Headers],[货币]],FTZ_load[#Headers],0),1,1,"FTZ_load"),TRUE)),"")</f>
        <v/>
      </c>
      <c r="H172" s="28" t="str">
        <f ca="1">IFERROR(IF(INDIRECT(ADDRESS(ROW(FTZ_load[#Headers])+tbl_ftz[[#This Row],[Index]],MATCH(tbl_ftz[[#Headers],[发行规模(亿)]],FTZ_load[#Headers],0),1,1,"FTZ_load"),TRUE)=0,"",INDIRECT(ADDRESS(ROW(FTZ_load[#Headers])+tbl_ftz[[#This Row],[Index]],MATCH(tbl_ftz[[#Headers],[发行规模(亿)]],FTZ_load[#Headers],0),1,1,"FTZ_load"),TRUE)),"")</f>
        <v/>
      </c>
      <c r="I172" s="23" t="str">
        <f ca="1">IFERROR(IF(INDIRECT(ADDRESS(ROW(FTZ_load[#Headers])+tbl_ftz[[#This Row],[Index]],MATCH(tbl_ftz[[#Headers],[年期]],FTZ_load[#Headers],0),1,1,"FTZ_load"),TRUE)=0,"",INDIRECT(ADDRESS(ROW(FTZ_load[#Headers])+tbl_ftz[[#This Row],[Index]],MATCH(tbl_ftz[[#Headers],[年期]],FTZ_load[#Headers],0),1,1,"FTZ_load"),TRUE)),"")</f>
        <v/>
      </c>
      <c r="J172" s="23" t="str">
        <f ca="1">IFERROR(IF(INDIRECT(ADDRESS(ROW(FTZ_load[#Headers])+tbl_ftz[[#This Row],[Index]],MATCH(tbl_ftz[[#Headers],[票息]],FTZ_load[#Headers],0),1,1,"FTZ_load"),TRUE)=0,"",INDIRECT(ADDRESS(ROW(FTZ_load[#Headers])+tbl_ftz[[#This Row],[Index]],MATCH(tbl_ftz[[#Headers],[票息]],FTZ_load[#Headers],0),1,1,"FTZ_load"),TRUE)),"")</f>
        <v/>
      </c>
      <c r="K172" s="23" t="str">
        <f ca="1">IFERROR(IF(INDIRECT(ADDRESS(ROW(FTZ_load[#Headers])+tbl_ftz[[#This Row],[Index]],MATCH(tbl_ftz[[#Headers],[IPG]],FTZ_load[#Headers],0),1,1,"FTZ_load"),TRUE)=0,"",INDIRECT(ADDRESS(ROW(FTZ_load[#Headers])+tbl_ftz[[#This Row],[Index]],MATCH(tbl_ftz[[#Headers],[IPG]],FTZ_load[#Headers],0),1,1,"FTZ_load"),TRUE)),"")</f>
        <v/>
      </c>
      <c r="L172" s="23" t="str">
        <f ca="1">IFERROR(IF(INDIRECT(ADDRESS(ROW(FTZ_load[#Headers])+tbl_ftz[[#This Row],[Index]],MATCH(tbl_ftz[[#Headers],[收窄基点]],FTZ_load[#Headers],0),1,1,"FTZ_load"),TRUE)=0,"",INDIRECT(ADDRESS(ROW(FTZ_load[#Headers])+tbl_ftz[[#This Row],[Index]],MATCH(tbl_ftz[[#Headers],[收窄基点]],FTZ_load[#Headers],0),1,1,"FTZ_load"),TRUE)),"")</f>
        <v/>
      </c>
      <c r="M172" s="22" t="str">
        <f ca="1">IFERROR(IF(INDIRECT(ADDRESS(ROW(FTZ_load[#Headers])+tbl_ftz[[#This Row],[Index]],MATCH(tbl_ftz[[#Headers],[结构]],FTZ_load[#Headers],0),1,1,"FTZ_load"),TRUE)=0,"",INDIRECT(ADDRESS(ROW(FTZ_load[#Headers])+tbl_ftz[[#This Row],[Index]],MATCH(tbl_ftz[[#Headers],[结构]],FTZ_load[#Headers],0),1,1,"FTZ_load"),TRUE)),"")</f>
        <v/>
      </c>
      <c r="N172" s="22" t="str">
        <f ca="1">IFERROR(IF(INDIRECT(ADDRESS(ROW(FTZ_load[#Headers])+tbl_ftz[[#This Row],[Index]],MATCH(tbl_ftz[[#Headers],[主题]],FTZ_load[#Headers],0),1,1,"FTZ_load"),TRUE)=0,"",INDIRECT(ADDRESS(ROW(FTZ_load[#Headers])+tbl_ftz[[#This Row],[Index]],MATCH(tbl_ftz[[#Headers],[主题]],FTZ_load[#Headers],0),1,1,"FTZ_load"),TRUE)),"")</f>
        <v/>
      </c>
      <c r="O172" s="22" t="str">
        <f ca="1">IFERROR(IF(INDIRECT(ADDRESS(ROW(FTZ_load[#Headers])+tbl_ftz[[#This Row],[Index]],MATCH(tbl_ftz[[#Headers],[行业]],FTZ_load[#Headers],0),1,1,"FTZ_load"),TRUE)=0,"",INDIRECT(ADDRESS(ROW(FTZ_load[#Headers])+tbl_ftz[[#This Row],[Index]],MATCH(tbl_ftz[[#Headers],[行业]],FTZ_load[#Headers],0),1,1,"FTZ_load"),TRUE)),"")</f>
        <v/>
      </c>
      <c r="P172" s="22" t="str">
        <f ca="1">IFERROR(IF(INDIRECT(ADDRESS(ROW(FTZ_load[#Headers])+tbl_ftz[[#This Row],[Index]],MATCH(tbl_ftz[[#Headers],[地区]],FTZ_load[#Headers],0),1,1,"FTZ_load"),TRUE)=0,"",INDIRECT(ADDRESS(ROW(FTZ_load[#Headers])+tbl_ftz[[#This Row],[Index]],MATCH(tbl_ftz[[#Headers],[地区]],FTZ_load[#Headers],0),1,1,"FTZ_load"),TRUE)),"")</f>
        <v/>
      </c>
      <c r="Q172" s="19" t="str">
        <f ca="1">IFERROR(IF(INDIRECT(ADDRESS(ROW(FTZ_load[#Headers])+tbl_ftz[[#This Row],[Index]],MATCH(tbl_ftz[[#Headers],[BOCOM_DEAL?]],FTZ_load[#Headers],0),1,1,"FTZ_load"),TRUE)=0,"",INDIRECT(ADDRESS(ROW(FTZ_load[#Headers])+tbl_ftz[[#This Row],[Index]],MATCH(tbl_ftz[[#Headers],[BOCOM_DEAL?]],FTZ_load[#Headers],0),1,1,"FTZ_load"),TRUE)),"")</f>
        <v/>
      </c>
    </row>
    <row r="173" spans="1:17" ht="17.45" customHeight="1" x14ac:dyDescent="0.25">
      <c r="A173" s="19">
        <f>ROW()-ROW(tbl_ftz[[#Headers],[Index]])</f>
        <v>172</v>
      </c>
      <c r="B173" s="20" t="str">
        <f ca="1">IFERROR(IF(INDIRECT(ADDRESS(ROW(FTZ_load[#Headers])+tbl_ftz[[#This Row],[Index]],MATCH(tbl_ftz[[#Headers],[定价日]],FTZ_load[#Headers],0),1,1,"FTZ_load"),TRUE)=0,"",INDIRECT(ADDRESS(ROW(FTZ_load[#Headers])+tbl_ftz[[#This Row],[Index]],MATCH(tbl_ftz[[#Headers],[定价日]],FTZ_load[#Headers],0),1,1,"FTZ_load"),TRUE)),"")</f>
        <v/>
      </c>
      <c r="C17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3" s="23" t="str">
        <f ca="1">IFERROR(IF(INDIRECT(ADDRESS(ROW(FTZ_load[#Headers])+tbl_ftz[[#This Row],[Index]],MATCH(tbl_ftz[[#Headers],[发行评级]],FTZ_load[#Headers],0),1,1,"FTZ_load"),TRUE)=0,"",INDIRECT(ADDRESS(ROW(FTZ_load[#Headers])+tbl_ftz[[#This Row],[Index]],MATCH(tbl_ftz[[#Headers],[发行评级]],FTZ_load[#Headers],0),1,1,"FTZ_load"),TRUE)),"")</f>
        <v/>
      </c>
      <c r="E173" s="23" t="str">
        <f ca="1">IFERROR(IF(INDIRECT(ADDRESS(ROW(FTZ_load[#Headers])+tbl_ftz[[#This Row],[Index]],MATCH(tbl_ftz[[#Headers],[主体评级]],FTZ_load[#Headers],0),1,1,"FTZ_load"),TRUE)=0,"",INDIRECT(ADDRESS(ROW(FTZ_load[#Headers])+tbl_ftz[[#This Row],[Index]],MATCH(tbl_ftz[[#Headers],[主体评级]],FTZ_load[#Headers],0),1,1,"FTZ_load"),TRUE)),"")</f>
        <v/>
      </c>
      <c r="F173" s="23" t="str">
        <f ca="1">IFERROR(IF(INDIRECT(ADDRESS(ROW(FTZ_load[#Headers])+tbl_ftz[[#This Row],[Index]],MATCH(tbl_ftz[[#Headers],[境内主体评级]],FTZ_load[#Headers],0),1,1,"FTZ_load"),TRUE)=0,"",INDIRECT(ADDRESS(ROW(FTZ_load[#Headers])+tbl_ftz[[#This Row],[Index]],MATCH(tbl_ftz[[#Headers],[境内主体评级]],FTZ_load[#Headers],0),1,1,"FTZ_load"),TRUE)),"")</f>
        <v/>
      </c>
      <c r="G173" s="23" t="str">
        <f ca="1">IFERROR(IF(INDIRECT(ADDRESS(ROW(FTZ_load[#Headers])+tbl_ftz[[#This Row],[Index]],MATCH(tbl_ftz[[#Headers],[货币]],FTZ_load[#Headers],0),1,1,"FTZ_load"),TRUE)=0,"",INDIRECT(ADDRESS(ROW(FTZ_load[#Headers])+tbl_ftz[[#This Row],[Index]],MATCH(tbl_ftz[[#Headers],[货币]],FTZ_load[#Headers],0),1,1,"FTZ_load"),TRUE)),"")</f>
        <v/>
      </c>
      <c r="H173" s="28" t="str">
        <f ca="1">IFERROR(IF(INDIRECT(ADDRESS(ROW(FTZ_load[#Headers])+tbl_ftz[[#This Row],[Index]],MATCH(tbl_ftz[[#Headers],[发行规模(亿)]],FTZ_load[#Headers],0),1,1,"FTZ_load"),TRUE)=0,"",INDIRECT(ADDRESS(ROW(FTZ_load[#Headers])+tbl_ftz[[#This Row],[Index]],MATCH(tbl_ftz[[#Headers],[发行规模(亿)]],FTZ_load[#Headers],0),1,1,"FTZ_load"),TRUE)),"")</f>
        <v/>
      </c>
      <c r="I173" s="23" t="str">
        <f ca="1">IFERROR(IF(INDIRECT(ADDRESS(ROW(FTZ_load[#Headers])+tbl_ftz[[#This Row],[Index]],MATCH(tbl_ftz[[#Headers],[年期]],FTZ_load[#Headers],0),1,1,"FTZ_load"),TRUE)=0,"",INDIRECT(ADDRESS(ROW(FTZ_load[#Headers])+tbl_ftz[[#This Row],[Index]],MATCH(tbl_ftz[[#Headers],[年期]],FTZ_load[#Headers],0),1,1,"FTZ_load"),TRUE)),"")</f>
        <v/>
      </c>
      <c r="J173" s="23" t="str">
        <f ca="1">IFERROR(IF(INDIRECT(ADDRESS(ROW(FTZ_load[#Headers])+tbl_ftz[[#This Row],[Index]],MATCH(tbl_ftz[[#Headers],[票息]],FTZ_load[#Headers],0),1,1,"FTZ_load"),TRUE)=0,"",INDIRECT(ADDRESS(ROW(FTZ_load[#Headers])+tbl_ftz[[#This Row],[Index]],MATCH(tbl_ftz[[#Headers],[票息]],FTZ_load[#Headers],0),1,1,"FTZ_load"),TRUE)),"")</f>
        <v/>
      </c>
      <c r="K173" s="23" t="str">
        <f ca="1">IFERROR(IF(INDIRECT(ADDRESS(ROW(FTZ_load[#Headers])+tbl_ftz[[#This Row],[Index]],MATCH(tbl_ftz[[#Headers],[IPG]],FTZ_load[#Headers],0),1,1,"FTZ_load"),TRUE)=0,"",INDIRECT(ADDRESS(ROW(FTZ_load[#Headers])+tbl_ftz[[#This Row],[Index]],MATCH(tbl_ftz[[#Headers],[IPG]],FTZ_load[#Headers],0),1,1,"FTZ_load"),TRUE)),"")</f>
        <v/>
      </c>
      <c r="L173" s="23" t="str">
        <f ca="1">IFERROR(IF(INDIRECT(ADDRESS(ROW(FTZ_load[#Headers])+tbl_ftz[[#This Row],[Index]],MATCH(tbl_ftz[[#Headers],[收窄基点]],FTZ_load[#Headers],0),1,1,"FTZ_load"),TRUE)=0,"",INDIRECT(ADDRESS(ROW(FTZ_load[#Headers])+tbl_ftz[[#This Row],[Index]],MATCH(tbl_ftz[[#Headers],[收窄基点]],FTZ_load[#Headers],0),1,1,"FTZ_load"),TRUE)),"")</f>
        <v/>
      </c>
      <c r="M173" s="22" t="str">
        <f ca="1">IFERROR(IF(INDIRECT(ADDRESS(ROW(FTZ_load[#Headers])+tbl_ftz[[#This Row],[Index]],MATCH(tbl_ftz[[#Headers],[结构]],FTZ_load[#Headers],0),1,1,"FTZ_load"),TRUE)=0,"",INDIRECT(ADDRESS(ROW(FTZ_load[#Headers])+tbl_ftz[[#This Row],[Index]],MATCH(tbl_ftz[[#Headers],[结构]],FTZ_load[#Headers],0),1,1,"FTZ_load"),TRUE)),"")</f>
        <v/>
      </c>
      <c r="N173" s="22" t="str">
        <f ca="1">IFERROR(IF(INDIRECT(ADDRESS(ROW(FTZ_load[#Headers])+tbl_ftz[[#This Row],[Index]],MATCH(tbl_ftz[[#Headers],[主题]],FTZ_load[#Headers],0),1,1,"FTZ_load"),TRUE)=0,"",INDIRECT(ADDRESS(ROW(FTZ_load[#Headers])+tbl_ftz[[#This Row],[Index]],MATCH(tbl_ftz[[#Headers],[主题]],FTZ_load[#Headers],0),1,1,"FTZ_load"),TRUE)),"")</f>
        <v/>
      </c>
      <c r="O173" s="22" t="str">
        <f ca="1">IFERROR(IF(INDIRECT(ADDRESS(ROW(FTZ_load[#Headers])+tbl_ftz[[#This Row],[Index]],MATCH(tbl_ftz[[#Headers],[行业]],FTZ_load[#Headers],0),1,1,"FTZ_load"),TRUE)=0,"",INDIRECT(ADDRESS(ROW(FTZ_load[#Headers])+tbl_ftz[[#This Row],[Index]],MATCH(tbl_ftz[[#Headers],[行业]],FTZ_load[#Headers],0),1,1,"FTZ_load"),TRUE)),"")</f>
        <v/>
      </c>
      <c r="P173" s="22" t="str">
        <f ca="1">IFERROR(IF(INDIRECT(ADDRESS(ROW(FTZ_load[#Headers])+tbl_ftz[[#This Row],[Index]],MATCH(tbl_ftz[[#Headers],[地区]],FTZ_load[#Headers],0),1,1,"FTZ_load"),TRUE)=0,"",INDIRECT(ADDRESS(ROW(FTZ_load[#Headers])+tbl_ftz[[#This Row],[Index]],MATCH(tbl_ftz[[#Headers],[地区]],FTZ_load[#Headers],0),1,1,"FTZ_load"),TRUE)),"")</f>
        <v/>
      </c>
      <c r="Q173" s="19" t="str">
        <f ca="1">IFERROR(IF(INDIRECT(ADDRESS(ROW(FTZ_load[#Headers])+tbl_ftz[[#This Row],[Index]],MATCH(tbl_ftz[[#Headers],[BOCOM_DEAL?]],FTZ_load[#Headers],0),1,1,"FTZ_load"),TRUE)=0,"",INDIRECT(ADDRESS(ROW(FTZ_load[#Headers])+tbl_ftz[[#This Row],[Index]],MATCH(tbl_ftz[[#Headers],[BOCOM_DEAL?]],FTZ_load[#Headers],0),1,1,"FTZ_load"),TRUE)),"")</f>
        <v/>
      </c>
    </row>
    <row r="174" spans="1:17" ht="17.45" customHeight="1" x14ac:dyDescent="0.25">
      <c r="A174" s="19">
        <f>ROW()-ROW(tbl_ftz[[#Headers],[Index]])</f>
        <v>173</v>
      </c>
      <c r="B174" s="20" t="str">
        <f ca="1">IFERROR(IF(INDIRECT(ADDRESS(ROW(FTZ_load[#Headers])+tbl_ftz[[#This Row],[Index]],MATCH(tbl_ftz[[#Headers],[定价日]],FTZ_load[#Headers],0),1,1,"FTZ_load"),TRUE)=0,"",INDIRECT(ADDRESS(ROW(FTZ_load[#Headers])+tbl_ftz[[#This Row],[Index]],MATCH(tbl_ftz[[#Headers],[定价日]],FTZ_load[#Headers],0),1,1,"FTZ_load"),TRUE)),"")</f>
        <v/>
      </c>
      <c r="C17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4" s="23" t="str">
        <f ca="1">IFERROR(IF(INDIRECT(ADDRESS(ROW(FTZ_load[#Headers])+tbl_ftz[[#This Row],[Index]],MATCH(tbl_ftz[[#Headers],[发行评级]],FTZ_load[#Headers],0),1,1,"FTZ_load"),TRUE)=0,"",INDIRECT(ADDRESS(ROW(FTZ_load[#Headers])+tbl_ftz[[#This Row],[Index]],MATCH(tbl_ftz[[#Headers],[发行评级]],FTZ_load[#Headers],0),1,1,"FTZ_load"),TRUE)),"")</f>
        <v/>
      </c>
      <c r="E174" s="23" t="str">
        <f ca="1">IFERROR(IF(INDIRECT(ADDRESS(ROW(FTZ_load[#Headers])+tbl_ftz[[#This Row],[Index]],MATCH(tbl_ftz[[#Headers],[主体评级]],FTZ_load[#Headers],0),1,1,"FTZ_load"),TRUE)=0,"",INDIRECT(ADDRESS(ROW(FTZ_load[#Headers])+tbl_ftz[[#This Row],[Index]],MATCH(tbl_ftz[[#Headers],[主体评级]],FTZ_load[#Headers],0),1,1,"FTZ_load"),TRUE)),"")</f>
        <v/>
      </c>
      <c r="F174" s="23" t="str">
        <f ca="1">IFERROR(IF(INDIRECT(ADDRESS(ROW(FTZ_load[#Headers])+tbl_ftz[[#This Row],[Index]],MATCH(tbl_ftz[[#Headers],[境内主体评级]],FTZ_load[#Headers],0),1,1,"FTZ_load"),TRUE)=0,"",INDIRECT(ADDRESS(ROW(FTZ_load[#Headers])+tbl_ftz[[#This Row],[Index]],MATCH(tbl_ftz[[#Headers],[境内主体评级]],FTZ_load[#Headers],0),1,1,"FTZ_load"),TRUE)),"")</f>
        <v/>
      </c>
      <c r="G174" s="23" t="str">
        <f ca="1">IFERROR(IF(INDIRECT(ADDRESS(ROW(FTZ_load[#Headers])+tbl_ftz[[#This Row],[Index]],MATCH(tbl_ftz[[#Headers],[货币]],FTZ_load[#Headers],0),1,1,"FTZ_load"),TRUE)=0,"",INDIRECT(ADDRESS(ROW(FTZ_load[#Headers])+tbl_ftz[[#This Row],[Index]],MATCH(tbl_ftz[[#Headers],[货币]],FTZ_load[#Headers],0),1,1,"FTZ_load"),TRUE)),"")</f>
        <v/>
      </c>
      <c r="H174" s="28" t="str">
        <f ca="1">IFERROR(IF(INDIRECT(ADDRESS(ROW(FTZ_load[#Headers])+tbl_ftz[[#This Row],[Index]],MATCH(tbl_ftz[[#Headers],[发行规模(亿)]],FTZ_load[#Headers],0),1,1,"FTZ_load"),TRUE)=0,"",INDIRECT(ADDRESS(ROW(FTZ_load[#Headers])+tbl_ftz[[#This Row],[Index]],MATCH(tbl_ftz[[#Headers],[发行规模(亿)]],FTZ_load[#Headers],0),1,1,"FTZ_load"),TRUE)),"")</f>
        <v/>
      </c>
      <c r="I174" s="23" t="str">
        <f ca="1">IFERROR(IF(INDIRECT(ADDRESS(ROW(FTZ_load[#Headers])+tbl_ftz[[#This Row],[Index]],MATCH(tbl_ftz[[#Headers],[年期]],FTZ_load[#Headers],0),1,1,"FTZ_load"),TRUE)=0,"",INDIRECT(ADDRESS(ROW(FTZ_load[#Headers])+tbl_ftz[[#This Row],[Index]],MATCH(tbl_ftz[[#Headers],[年期]],FTZ_load[#Headers],0),1,1,"FTZ_load"),TRUE)),"")</f>
        <v/>
      </c>
      <c r="J174" s="23" t="str">
        <f ca="1">IFERROR(IF(INDIRECT(ADDRESS(ROW(FTZ_load[#Headers])+tbl_ftz[[#This Row],[Index]],MATCH(tbl_ftz[[#Headers],[票息]],FTZ_load[#Headers],0),1,1,"FTZ_load"),TRUE)=0,"",INDIRECT(ADDRESS(ROW(FTZ_load[#Headers])+tbl_ftz[[#This Row],[Index]],MATCH(tbl_ftz[[#Headers],[票息]],FTZ_load[#Headers],0),1,1,"FTZ_load"),TRUE)),"")</f>
        <v/>
      </c>
      <c r="K174" s="23" t="str">
        <f ca="1">IFERROR(IF(INDIRECT(ADDRESS(ROW(FTZ_load[#Headers])+tbl_ftz[[#This Row],[Index]],MATCH(tbl_ftz[[#Headers],[IPG]],FTZ_load[#Headers],0),1,1,"FTZ_load"),TRUE)=0,"",INDIRECT(ADDRESS(ROW(FTZ_load[#Headers])+tbl_ftz[[#This Row],[Index]],MATCH(tbl_ftz[[#Headers],[IPG]],FTZ_load[#Headers],0),1,1,"FTZ_load"),TRUE)),"")</f>
        <v/>
      </c>
      <c r="L174" s="23" t="str">
        <f ca="1">IFERROR(IF(INDIRECT(ADDRESS(ROW(FTZ_load[#Headers])+tbl_ftz[[#This Row],[Index]],MATCH(tbl_ftz[[#Headers],[收窄基点]],FTZ_load[#Headers],0),1,1,"FTZ_load"),TRUE)=0,"",INDIRECT(ADDRESS(ROW(FTZ_load[#Headers])+tbl_ftz[[#This Row],[Index]],MATCH(tbl_ftz[[#Headers],[收窄基点]],FTZ_load[#Headers],0),1,1,"FTZ_load"),TRUE)),"")</f>
        <v/>
      </c>
      <c r="M174" s="22" t="str">
        <f ca="1">IFERROR(IF(INDIRECT(ADDRESS(ROW(FTZ_load[#Headers])+tbl_ftz[[#This Row],[Index]],MATCH(tbl_ftz[[#Headers],[结构]],FTZ_load[#Headers],0),1,1,"FTZ_load"),TRUE)=0,"",INDIRECT(ADDRESS(ROW(FTZ_load[#Headers])+tbl_ftz[[#This Row],[Index]],MATCH(tbl_ftz[[#Headers],[结构]],FTZ_load[#Headers],0),1,1,"FTZ_load"),TRUE)),"")</f>
        <v/>
      </c>
      <c r="N174" s="22" t="str">
        <f ca="1">IFERROR(IF(INDIRECT(ADDRESS(ROW(FTZ_load[#Headers])+tbl_ftz[[#This Row],[Index]],MATCH(tbl_ftz[[#Headers],[主题]],FTZ_load[#Headers],0),1,1,"FTZ_load"),TRUE)=0,"",INDIRECT(ADDRESS(ROW(FTZ_load[#Headers])+tbl_ftz[[#This Row],[Index]],MATCH(tbl_ftz[[#Headers],[主题]],FTZ_load[#Headers],0),1,1,"FTZ_load"),TRUE)),"")</f>
        <v/>
      </c>
      <c r="O174" s="22" t="str">
        <f ca="1">IFERROR(IF(INDIRECT(ADDRESS(ROW(FTZ_load[#Headers])+tbl_ftz[[#This Row],[Index]],MATCH(tbl_ftz[[#Headers],[行业]],FTZ_load[#Headers],0),1,1,"FTZ_load"),TRUE)=0,"",INDIRECT(ADDRESS(ROW(FTZ_load[#Headers])+tbl_ftz[[#This Row],[Index]],MATCH(tbl_ftz[[#Headers],[行业]],FTZ_load[#Headers],0),1,1,"FTZ_load"),TRUE)),"")</f>
        <v/>
      </c>
      <c r="P174" s="22" t="str">
        <f ca="1">IFERROR(IF(INDIRECT(ADDRESS(ROW(FTZ_load[#Headers])+tbl_ftz[[#This Row],[Index]],MATCH(tbl_ftz[[#Headers],[地区]],FTZ_load[#Headers],0),1,1,"FTZ_load"),TRUE)=0,"",INDIRECT(ADDRESS(ROW(FTZ_load[#Headers])+tbl_ftz[[#This Row],[Index]],MATCH(tbl_ftz[[#Headers],[地区]],FTZ_load[#Headers],0),1,1,"FTZ_load"),TRUE)),"")</f>
        <v/>
      </c>
      <c r="Q174" s="19" t="str">
        <f ca="1">IFERROR(IF(INDIRECT(ADDRESS(ROW(FTZ_load[#Headers])+tbl_ftz[[#This Row],[Index]],MATCH(tbl_ftz[[#Headers],[BOCOM_DEAL?]],FTZ_load[#Headers],0),1,1,"FTZ_load"),TRUE)=0,"",INDIRECT(ADDRESS(ROW(FTZ_load[#Headers])+tbl_ftz[[#This Row],[Index]],MATCH(tbl_ftz[[#Headers],[BOCOM_DEAL?]],FTZ_load[#Headers],0),1,1,"FTZ_load"),TRUE)),"")</f>
        <v/>
      </c>
    </row>
    <row r="175" spans="1:17" ht="17.45" customHeight="1" x14ac:dyDescent="0.25">
      <c r="A175" s="19">
        <f>ROW()-ROW(tbl_ftz[[#Headers],[Index]])</f>
        <v>174</v>
      </c>
      <c r="B175" s="20" t="str">
        <f ca="1">IFERROR(IF(INDIRECT(ADDRESS(ROW(FTZ_load[#Headers])+tbl_ftz[[#This Row],[Index]],MATCH(tbl_ftz[[#Headers],[定价日]],FTZ_load[#Headers],0),1,1,"FTZ_load"),TRUE)=0,"",INDIRECT(ADDRESS(ROW(FTZ_load[#Headers])+tbl_ftz[[#This Row],[Index]],MATCH(tbl_ftz[[#Headers],[定价日]],FTZ_load[#Headers],0),1,1,"FTZ_load"),TRUE)),"")</f>
        <v/>
      </c>
      <c r="C17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5" s="23" t="str">
        <f ca="1">IFERROR(IF(INDIRECT(ADDRESS(ROW(FTZ_load[#Headers])+tbl_ftz[[#This Row],[Index]],MATCH(tbl_ftz[[#Headers],[发行评级]],FTZ_load[#Headers],0),1,1,"FTZ_load"),TRUE)=0,"",INDIRECT(ADDRESS(ROW(FTZ_load[#Headers])+tbl_ftz[[#This Row],[Index]],MATCH(tbl_ftz[[#Headers],[发行评级]],FTZ_load[#Headers],0),1,1,"FTZ_load"),TRUE)),"")</f>
        <v/>
      </c>
      <c r="E175" s="23" t="str">
        <f ca="1">IFERROR(IF(INDIRECT(ADDRESS(ROW(FTZ_load[#Headers])+tbl_ftz[[#This Row],[Index]],MATCH(tbl_ftz[[#Headers],[主体评级]],FTZ_load[#Headers],0),1,1,"FTZ_load"),TRUE)=0,"",INDIRECT(ADDRESS(ROW(FTZ_load[#Headers])+tbl_ftz[[#This Row],[Index]],MATCH(tbl_ftz[[#Headers],[主体评级]],FTZ_load[#Headers],0),1,1,"FTZ_load"),TRUE)),"")</f>
        <v/>
      </c>
      <c r="F175" s="23" t="str">
        <f ca="1">IFERROR(IF(INDIRECT(ADDRESS(ROW(FTZ_load[#Headers])+tbl_ftz[[#This Row],[Index]],MATCH(tbl_ftz[[#Headers],[境内主体评级]],FTZ_load[#Headers],0),1,1,"FTZ_load"),TRUE)=0,"",INDIRECT(ADDRESS(ROW(FTZ_load[#Headers])+tbl_ftz[[#This Row],[Index]],MATCH(tbl_ftz[[#Headers],[境内主体评级]],FTZ_load[#Headers],0),1,1,"FTZ_load"),TRUE)),"")</f>
        <v/>
      </c>
      <c r="G175" s="23" t="str">
        <f ca="1">IFERROR(IF(INDIRECT(ADDRESS(ROW(FTZ_load[#Headers])+tbl_ftz[[#This Row],[Index]],MATCH(tbl_ftz[[#Headers],[货币]],FTZ_load[#Headers],0),1,1,"FTZ_load"),TRUE)=0,"",INDIRECT(ADDRESS(ROW(FTZ_load[#Headers])+tbl_ftz[[#This Row],[Index]],MATCH(tbl_ftz[[#Headers],[货币]],FTZ_load[#Headers],0),1,1,"FTZ_load"),TRUE)),"")</f>
        <v/>
      </c>
      <c r="H175" s="28" t="str">
        <f ca="1">IFERROR(IF(INDIRECT(ADDRESS(ROW(FTZ_load[#Headers])+tbl_ftz[[#This Row],[Index]],MATCH(tbl_ftz[[#Headers],[发行规模(亿)]],FTZ_load[#Headers],0),1,1,"FTZ_load"),TRUE)=0,"",INDIRECT(ADDRESS(ROW(FTZ_load[#Headers])+tbl_ftz[[#This Row],[Index]],MATCH(tbl_ftz[[#Headers],[发行规模(亿)]],FTZ_load[#Headers],0),1,1,"FTZ_load"),TRUE)),"")</f>
        <v/>
      </c>
      <c r="I175" s="23" t="str">
        <f ca="1">IFERROR(IF(INDIRECT(ADDRESS(ROW(FTZ_load[#Headers])+tbl_ftz[[#This Row],[Index]],MATCH(tbl_ftz[[#Headers],[年期]],FTZ_load[#Headers],0),1,1,"FTZ_load"),TRUE)=0,"",INDIRECT(ADDRESS(ROW(FTZ_load[#Headers])+tbl_ftz[[#This Row],[Index]],MATCH(tbl_ftz[[#Headers],[年期]],FTZ_load[#Headers],0),1,1,"FTZ_load"),TRUE)),"")</f>
        <v/>
      </c>
      <c r="J175" s="23" t="str">
        <f ca="1">IFERROR(IF(INDIRECT(ADDRESS(ROW(FTZ_load[#Headers])+tbl_ftz[[#This Row],[Index]],MATCH(tbl_ftz[[#Headers],[票息]],FTZ_load[#Headers],0),1,1,"FTZ_load"),TRUE)=0,"",INDIRECT(ADDRESS(ROW(FTZ_load[#Headers])+tbl_ftz[[#This Row],[Index]],MATCH(tbl_ftz[[#Headers],[票息]],FTZ_load[#Headers],0),1,1,"FTZ_load"),TRUE)),"")</f>
        <v/>
      </c>
      <c r="K175" s="23" t="str">
        <f ca="1">IFERROR(IF(INDIRECT(ADDRESS(ROW(FTZ_load[#Headers])+tbl_ftz[[#This Row],[Index]],MATCH(tbl_ftz[[#Headers],[IPG]],FTZ_load[#Headers],0),1,1,"FTZ_load"),TRUE)=0,"",INDIRECT(ADDRESS(ROW(FTZ_load[#Headers])+tbl_ftz[[#This Row],[Index]],MATCH(tbl_ftz[[#Headers],[IPG]],FTZ_load[#Headers],0),1,1,"FTZ_load"),TRUE)),"")</f>
        <v/>
      </c>
      <c r="L175" s="23" t="str">
        <f ca="1">IFERROR(IF(INDIRECT(ADDRESS(ROW(FTZ_load[#Headers])+tbl_ftz[[#This Row],[Index]],MATCH(tbl_ftz[[#Headers],[收窄基点]],FTZ_load[#Headers],0),1,1,"FTZ_load"),TRUE)=0,"",INDIRECT(ADDRESS(ROW(FTZ_load[#Headers])+tbl_ftz[[#This Row],[Index]],MATCH(tbl_ftz[[#Headers],[收窄基点]],FTZ_load[#Headers],0),1,1,"FTZ_load"),TRUE)),"")</f>
        <v/>
      </c>
      <c r="M175" s="22" t="str">
        <f ca="1">IFERROR(IF(INDIRECT(ADDRESS(ROW(FTZ_load[#Headers])+tbl_ftz[[#This Row],[Index]],MATCH(tbl_ftz[[#Headers],[结构]],FTZ_load[#Headers],0),1,1,"FTZ_load"),TRUE)=0,"",INDIRECT(ADDRESS(ROW(FTZ_load[#Headers])+tbl_ftz[[#This Row],[Index]],MATCH(tbl_ftz[[#Headers],[结构]],FTZ_load[#Headers],0),1,1,"FTZ_load"),TRUE)),"")</f>
        <v/>
      </c>
      <c r="N175" s="22" t="str">
        <f ca="1">IFERROR(IF(INDIRECT(ADDRESS(ROW(FTZ_load[#Headers])+tbl_ftz[[#This Row],[Index]],MATCH(tbl_ftz[[#Headers],[主题]],FTZ_load[#Headers],0),1,1,"FTZ_load"),TRUE)=0,"",INDIRECT(ADDRESS(ROW(FTZ_load[#Headers])+tbl_ftz[[#This Row],[Index]],MATCH(tbl_ftz[[#Headers],[主题]],FTZ_load[#Headers],0),1,1,"FTZ_load"),TRUE)),"")</f>
        <v/>
      </c>
      <c r="O175" s="22" t="str">
        <f ca="1">IFERROR(IF(INDIRECT(ADDRESS(ROW(FTZ_load[#Headers])+tbl_ftz[[#This Row],[Index]],MATCH(tbl_ftz[[#Headers],[行业]],FTZ_load[#Headers],0),1,1,"FTZ_load"),TRUE)=0,"",INDIRECT(ADDRESS(ROW(FTZ_load[#Headers])+tbl_ftz[[#This Row],[Index]],MATCH(tbl_ftz[[#Headers],[行业]],FTZ_load[#Headers],0),1,1,"FTZ_load"),TRUE)),"")</f>
        <v/>
      </c>
      <c r="P175" s="22" t="str">
        <f ca="1">IFERROR(IF(INDIRECT(ADDRESS(ROW(FTZ_load[#Headers])+tbl_ftz[[#This Row],[Index]],MATCH(tbl_ftz[[#Headers],[地区]],FTZ_load[#Headers],0),1,1,"FTZ_load"),TRUE)=0,"",INDIRECT(ADDRESS(ROW(FTZ_load[#Headers])+tbl_ftz[[#This Row],[Index]],MATCH(tbl_ftz[[#Headers],[地区]],FTZ_load[#Headers],0),1,1,"FTZ_load"),TRUE)),"")</f>
        <v/>
      </c>
      <c r="Q175" s="19" t="str">
        <f ca="1">IFERROR(IF(INDIRECT(ADDRESS(ROW(FTZ_load[#Headers])+tbl_ftz[[#This Row],[Index]],MATCH(tbl_ftz[[#Headers],[BOCOM_DEAL?]],FTZ_load[#Headers],0),1,1,"FTZ_load"),TRUE)=0,"",INDIRECT(ADDRESS(ROW(FTZ_load[#Headers])+tbl_ftz[[#This Row],[Index]],MATCH(tbl_ftz[[#Headers],[BOCOM_DEAL?]],FTZ_load[#Headers],0),1,1,"FTZ_load"),TRUE)),"")</f>
        <v/>
      </c>
    </row>
    <row r="176" spans="1:17" ht="17.45" customHeight="1" x14ac:dyDescent="0.25">
      <c r="A176" s="19">
        <f>ROW()-ROW(tbl_ftz[[#Headers],[Index]])</f>
        <v>175</v>
      </c>
      <c r="B176" s="20" t="str">
        <f ca="1">IFERROR(IF(INDIRECT(ADDRESS(ROW(FTZ_load[#Headers])+tbl_ftz[[#This Row],[Index]],MATCH(tbl_ftz[[#Headers],[定价日]],FTZ_load[#Headers],0),1,1,"FTZ_load"),TRUE)=0,"",INDIRECT(ADDRESS(ROW(FTZ_load[#Headers])+tbl_ftz[[#This Row],[Index]],MATCH(tbl_ftz[[#Headers],[定价日]],FTZ_load[#Headers],0),1,1,"FTZ_load"),TRUE)),"")</f>
        <v/>
      </c>
      <c r="C17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6" s="23" t="str">
        <f ca="1">IFERROR(IF(INDIRECT(ADDRESS(ROW(FTZ_load[#Headers])+tbl_ftz[[#This Row],[Index]],MATCH(tbl_ftz[[#Headers],[发行评级]],FTZ_load[#Headers],0),1,1,"FTZ_load"),TRUE)=0,"",INDIRECT(ADDRESS(ROW(FTZ_load[#Headers])+tbl_ftz[[#This Row],[Index]],MATCH(tbl_ftz[[#Headers],[发行评级]],FTZ_load[#Headers],0),1,1,"FTZ_load"),TRUE)),"")</f>
        <v/>
      </c>
      <c r="E176" s="23" t="str">
        <f ca="1">IFERROR(IF(INDIRECT(ADDRESS(ROW(FTZ_load[#Headers])+tbl_ftz[[#This Row],[Index]],MATCH(tbl_ftz[[#Headers],[主体评级]],FTZ_load[#Headers],0),1,1,"FTZ_load"),TRUE)=0,"",INDIRECT(ADDRESS(ROW(FTZ_load[#Headers])+tbl_ftz[[#This Row],[Index]],MATCH(tbl_ftz[[#Headers],[主体评级]],FTZ_load[#Headers],0),1,1,"FTZ_load"),TRUE)),"")</f>
        <v/>
      </c>
      <c r="F176" s="23" t="str">
        <f ca="1">IFERROR(IF(INDIRECT(ADDRESS(ROW(FTZ_load[#Headers])+tbl_ftz[[#This Row],[Index]],MATCH(tbl_ftz[[#Headers],[境内主体评级]],FTZ_load[#Headers],0),1,1,"FTZ_load"),TRUE)=0,"",INDIRECT(ADDRESS(ROW(FTZ_load[#Headers])+tbl_ftz[[#This Row],[Index]],MATCH(tbl_ftz[[#Headers],[境内主体评级]],FTZ_load[#Headers],0),1,1,"FTZ_load"),TRUE)),"")</f>
        <v/>
      </c>
      <c r="G176" s="23" t="str">
        <f ca="1">IFERROR(IF(INDIRECT(ADDRESS(ROW(FTZ_load[#Headers])+tbl_ftz[[#This Row],[Index]],MATCH(tbl_ftz[[#Headers],[货币]],FTZ_load[#Headers],0),1,1,"FTZ_load"),TRUE)=0,"",INDIRECT(ADDRESS(ROW(FTZ_load[#Headers])+tbl_ftz[[#This Row],[Index]],MATCH(tbl_ftz[[#Headers],[货币]],FTZ_load[#Headers],0),1,1,"FTZ_load"),TRUE)),"")</f>
        <v/>
      </c>
      <c r="H176" s="28" t="str">
        <f ca="1">IFERROR(IF(INDIRECT(ADDRESS(ROW(FTZ_load[#Headers])+tbl_ftz[[#This Row],[Index]],MATCH(tbl_ftz[[#Headers],[发行规模(亿)]],FTZ_load[#Headers],0),1,1,"FTZ_load"),TRUE)=0,"",INDIRECT(ADDRESS(ROW(FTZ_load[#Headers])+tbl_ftz[[#This Row],[Index]],MATCH(tbl_ftz[[#Headers],[发行规模(亿)]],FTZ_load[#Headers],0),1,1,"FTZ_load"),TRUE)),"")</f>
        <v/>
      </c>
      <c r="I176" s="23" t="str">
        <f ca="1">IFERROR(IF(INDIRECT(ADDRESS(ROW(FTZ_load[#Headers])+tbl_ftz[[#This Row],[Index]],MATCH(tbl_ftz[[#Headers],[年期]],FTZ_load[#Headers],0),1,1,"FTZ_load"),TRUE)=0,"",INDIRECT(ADDRESS(ROW(FTZ_load[#Headers])+tbl_ftz[[#This Row],[Index]],MATCH(tbl_ftz[[#Headers],[年期]],FTZ_load[#Headers],0),1,1,"FTZ_load"),TRUE)),"")</f>
        <v/>
      </c>
      <c r="J176" s="23" t="str">
        <f ca="1">IFERROR(IF(INDIRECT(ADDRESS(ROW(FTZ_load[#Headers])+tbl_ftz[[#This Row],[Index]],MATCH(tbl_ftz[[#Headers],[票息]],FTZ_load[#Headers],0),1,1,"FTZ_load"),TRUE)=0,"",INDIRECT(ADDRESS(ROW(FTZ_load[#Headers])+tbl_ftz[[#This Row],[Index]],MATCH(tbl_ftz[[#Headers],[票息]],FTZ_load[#Headers],0),1,1,"FTZ_load"),TRUE)),"")</f>
        <v/>
      </c>
      <c r="K176" s="23" t="str">
        <f ca="1">IFERROR(IF(INDIRECT(ADDRESS(ROW(FTZ_load[#Headers])+tbl_ftz[[#This Row],[Index]],MATCH(tbl_ftz[[#Headers],[IPG]],FTZ_load[#Headers],0),1,1,"FTZ_load"),TRUE)=0,"",INDIRECT(ADDRESS(ROW(FTZ_load[#Headers])+tbl_ftz[[#This Row],[Index]],MATCH(tbl_ftz[[#Headers],[IPG]],FTZ_load[#Headers],0),1,1,"FTZ_load"),TRUE)),"")</f>
        <v/>
      </c>
      <c r="L176" s="23" t="str">
        <f ca="1">IFERROR(IF(INDIRECT(ADDRESS(ROW(FTZ_load[#Headers])+tbl_ftz[[#This Row],[Index]],MATCH(tbl_ftz[[#Headers],[收窄基点]],FTZ_load[#Headers],0),1,1,"FTZ_load"),TRUE)=0,"",INDIRECT(ADDRESS(ROW(FTZ_load[#Headers])+tbl_ftz[[#This Row],[Index]],MATCH(tbl_ftz[[#Headers],[收窄基点]],FTZ_load[#Headers],0),1,1,"FTZ_load"),TRUE)),"")</f>
        <v/>
      </c>
      <c r="M176" s="22" t="str">
        <f ca="1">IFERROR(IF(INDIRECT(ADDRESS(ROW(FTZ_load[#Headers])+tbl_ftz[[#This Row],[Index]],MATCH(tbl_ftz[[#Headers],[结构]],FTZ_load[#Headers],0),1,1,"FTZ_load"),TRUE)=0,"",INDIRECT(ADDRESS(ROW(FTZ_load[#Headers])+tbl_ftz[[#This Row],[Index]],MATCH(tbl_ftz[[#Headers],[结构]],FTZ_load[#Headers],0),1,1,"FTZ_load"),TRUE)),"")</f>
        <v/>
      </c>
      <c r="N176" s="22" t="str">
        <f ca="1">IFERROR(IF(INDIRECT(ADDRESS(ROW(FTZ_load[#Headers])+tbl_ftz[[#This Row],[Index]],MATCH(tbl_ftz[[#Headers],[主题]],FTZ_load[#Headers],0),1,1,"FTZ_load"),TRUE)=0,"",INDIRECT(ADDRESS(ROW(FTZ_load[#Headers])+tbl_ftz[[#This Row],[Index]],MATCH(tbl_ftz[[#Headers],[主题]],FTZ_load[#Headers],0),1,1,"FTZ_load"),TRUE)),"")</f>
        <v/>
      </c>
      <c r="O176" s="22" t="str">
        <f ca="1">IFERROR(IF(INDIRECT(ADDRESS(ROW(FTZ_load[#Headers])+tbl_ftz[[#This Row],[Index]],MATCH(tbl_ftz[[#Headers],[行业]],FTZ_load[#Headers],0),1,1,"FTZ_load"),TRUE)=0,"",INDIRECT(ADDRESS(ROW(FTZ_load[#Headers])+tbl_ftz[[#This Row],[Index]],MATCH(tbl_ftz[[#Headers],[行业]],FTZ_load[#Headers],0),1,1,"FTZ_load"),TRUE)),"")</f>
        <v/>
      </c>
      <c r="P176" s="22" t="str">
        <f ca="1">IFERROR(IF(INDIRECT(ADDRESS(ROW(FTZ_load[#Headers])+tbl_ftz[[#This Row],[Index]],MATCH(tbl_ftz[[#Headers],[地区]],FTZ_load[#Headers],0),1,1,"FTZ_load"),TRUE)=0,"",INDIRECT(ADDRESS(ROW(FTZ_load[#Headers])+tbl_ftz[[#This Row],[Index]],MATCH(tbl_ftz[[#Headers],[地区]],FTZ_load[#Headers],0),1,1,"FTZ_load"),TRUE)),"")</f>
        <v/>
      </c>
      <c r="Q176" s="19" t="str">
        <f ca="1">IFERROR(IF(INDIRECT(ADDRESS(ROW(FTZ_load[#Headers])+tbl_ftz[[#This Row],[Index]],MATCH(tbl_ftz[[#Headers],[BOCOM_DEAL?]],FTZ_load[#Headers],0),1,1,"FTZ_load"),TRUE)=0,"",INDIRECT(ADDRESS(ROW(FTZ_load[#Headers])+tbl_ftz[[#This Row],[Index]],MATCH(tbl_ftz[[#Headers],[BOCOM_DEAL?]],FTZ_load[#Headers],0),1,1,"FTZ_load"),TRUE)),"")</f>
        <v/>
      </c>
    </row>
    <row r="177" spans="1:17" ht="17.45" customHeight="1" x14ac:dyDescent="0.25">
      <c r="A177" s="19">
        <f>ROW()-ROW(tbl_ftz[[#Headers],[Index]])</f>
        <v>176</v>
      </c>
      <c r="B177" s="20" t="str">
        <f ca="1">IFERROR(IF(INDIRECT(ADDRESS(ROW(FTZ_load[#Headers])+tbl_ftz[[#This Row],[Index]],MATCH(tbl_ftz[[#Headers],[定价日]],FTZ_load[#Headers],0),1,1,"FTZ_load"),TRUE)=0,"",INDIRECT(ADDRESS(ROW(FTZ_load[#Headers])+tbl_ftz[[#This Row],[Index]],MATCH(tbl_ftz[[#Headers],[定价日]],FTZ_load[#Headers],0),1,1,"FTZ_load"),TRUE)),"")</f>
        <v/>
      </c>
      <c r="C17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7" s="23" t="str">
        <f ca="1">IFERROR(IF(INDIRECT(ADDRESS(ROW(FTZ_load[#Headers])+tbl_ftz[[#This Row],[Index]],MATCH(tbl_ftz[[#Headers],[发行评级]],FTZ_load[#Headers],0),1,1,"FTZ_load"),TRUE)=0,"",INDIRECT(ADDRESS(ROW(FTZ_load[#Headers])+tbl_ftz[[#This Row],[Index]],MATCH(tbl_ftz[[#Headers],[发行评级]],FTZ_load[#Headers],0),1,1,"FTZ_load"),TRUE)),"")</f>
        <v/>
      </c>
      <c r="E177" s="23" t="str">
        <f ca="1">IFERROR(IF(INDIRECT(ADDRESS(ROW(FTZ_load[#Headers])+tbl_ftz[[#This Row],[Index]],MATCH(tbl_ftz[[#Headers],[主体评级]],FTZ_load[#Headers],0),1,1,"FTZ_load"),TRUE)=0,"",INDIRECT(ADDRESS(ROW(FTZ_load[#Headers])+tbl_ftz[[#This Row],[Index]],MATCH(tbl_ftz[[#Headers],[主体评级]],FTZ_load[#Headers],0),1,1,"FTZ_load"),TRUE)),"")</f>
        <v/>
      </c>
      <c r="F177" s="23" t="str">
        <f ca="1">IFERROR(IF(INDIRECT(ADDRESS(ROW(FTZ_load[#Headers])+tbl_ftz[[#This Row],[Index]],MATCH(tbl_ftz[[#Headers],[境内主体评级]],FTZ_load[#Headers],0),1,1,"FTZ_load"),TRUE)=0,"",INDIRECT(ADDRESS(ROW(FTZ_load[#Headers])+tbl_ftz[[#This Row],[Index]],MATCH(tbl_ftz[[#Headers],[境内主体评级]],FTZ_load[#Headers],0),1,1,"FTZ_load"),TRUE)),"")</f>
        <v/>
      </c>
      <c r="G177" s="23" t="str">
        <f ca="1">IFERROR(IF(INDIRECT(ADDRESS(ROW(FTZ_load[#Headers])+tbl_ftz[[#This Row],[Index]],MATCH(tbl_ftz[[#Headers],[货币]],FTZ_load[#Headers],0),1,1,"FTZ_load"),TRUE)=0,"",INDIRECT(ADDRESS(ROW(FTZ_load[#Headers])+tbl_ftz[[#This Row],[Index]],MATCH(tbl_ftz[[#Headers],[货币]],FTZ_load[#Headers],0),1,1,"FTZ_load"),TRUE)),"")</f>
        <v/>
      </c>
      <c r="H177" s="28" t="str">
        <f ca="1">IFERROR(IF(INDIRECT(ADDRESS(ROW(FTZ_load[#Headers])+tbl_ftz[[#This Row],[Index]],MATCH(tbl_ftz[[#Headers],[发行规模(亿)]],FTZ_load[#Headers],0),1,1,"FTZ_load"),TRUE)=0,"",INDIRECT(ADDRESS(ROW(FTZ_load[#Headers])+tbl_ftz[[#This Row],[Index]],MATCH(tbl_ftz[[#Headers],[发行规模(亿)]],FTZ_load[#Headers],0),1,1,"FTZ_load"),TRUE)),"")</f>
        <v/>
      </c>
      <c r="I177" s="23" t="str">
        <f ca="1">IFERROR(IF(INDIRECT(ADDRESS(ROW(FTZ_load[#Headers])+tbl_ftz[[#This Row],[Index]],MATCH(tbl_ftz[[#Headers],[年期]],FTZ_load[#Headers],0),1,1,"FTZ_load"),TRUE)=0,"",INDIRECT(ADDRESS(ROW(FTZ_load[#Headers])+tbl_ftz[[#This Row],[Index]],MATCH(tbl_ftz[[#Headers],[年期]],FTZ_load[#Headers],0),1,1,"FTZ_load"),TRUE)),"")</f>
        <v/>
      </c>
      <c r="J177" s="23" t="str">
        <f ca="1">IFERROR(IF(INDIRECT(ADDRESS(ROW(FTZ_load[#Headers])+tbl_ftz[[#This Row],[Index]],MATCH(tbl_ftz[[#Headers],[票息]],FTZ_load[#Headers],0),1,1,"FTZ_load"),TRUE)=0,"",INDIRECT(ADDRESS(ROW(FTZ_load[#Headers])+tbl_ftz[[#This Row],[Index]],MATCH(tbl_ftz[[#Headers],[票息]],FTZ_load[#Headers],0),1,1,"FTZ_load"),TRUE)),"")</f>
        <v/>
      </c>
      <c r="K177" s="23" t="str">
        <f ca="1">IFERROR(IF(INDIRECT(ADDRESS(ROW(FTZ_load[#Headers])+tbl_ftz[[#This Row],[Index]],MATCH(tbl_ftz[[#Headers],[IPG]],FTZ_load[#Headers],0),1,1,"FTZ_load"),TRUE)=0,"",INDIRECT(ADDRESS(ROW(FTZ_load[#Headers])+tbl_ftz[[#This Row],[Index]],MATCH(tbl_ftz[[#Headers],[IPG]],FTZ_load[#Headers],0),1,1,"FTZ_load"),TRUE)),"")</f>
        <v/>
      </c>
      <c r="L177" s="23" t="str">
        <f ca="1">IFERROR(IF(INDIRECT(ADDRESS(ROW(FTZ_load[#Headers])+tbl_ftz[[#This Row],[Index]],MATCH(tbl_ftz[[#Headers],[收窄基点]],FTZ_load[#Headers],0),1,1,"FTZ_load"),TRUE)=0,"",INDIRECT(ADDRESS(ROW(FTZ_load[#Headers])+tbl_ftz[[#This Row],[Index]],MATCH(tbl_ftz[[#Headers],[收窄基点]],FTZ_load[#Headers],0),1,1,"FTZ_load"),TRUE)),"")</f>
        <v/>
      </c>
      <c r="M177" s="22" t="str">
        <f ca="1">IFERROR(IF(INDIRECT(ADDRESS(ROW(FTZ_load[#Headers])+tbl_ftz[[#This Row],[Index]],MATCH(tbl_ftz[[#Headers],[结构]],FTZ_load[#Headers],0),1,1,"FTZ_load"),TRUE)=0,"",INDIRECT(ADDRESS(ROW(FTZ_load[#Headers])+tbl_ftz[[#This Row],[Index]],MATCH(tbl_ftz[[#Headers],[结构]],FTZ_load[#Headers],0),1,1,"FTZ_load"),TRUE)),"")</f>
        <v/>
      </c>
      <c r="N177" s="22" t="str">
        <f ca="1">IFERROR(IF(INDIRECT(ADDRESS(ROW(FTZ_load[#Headers])+tbl_ftz[[#This Row],[Index]],MATCH(tbl_ftz[[#Headers],[主题]],FTZ_load[#Headers],0),1,1,"FTZ_load"),TRUE)=0,"",INDIRECT(ADDRESS(ROW(FTZ_load[#Headers])+tbl_ftz[[#This Row],[Index]],MATCH(tbl_ftz[[#Headers],[主题]],FTZ_load[#Headers],0),1,1,"FTZ_load"),TRUE)),"")</f>
        <v/>
      </c>
      <c r="O177" s="22" t="str">
        <f ca="1">IFERROR(IF(INDIRECT(ADDRESS(ROW(FTZ_load[#Headers])+tbl_ftz[[#This Row],[Index]],MATCH(tbl_ftz[[#Headers],[行业]],FTZ_load[#Headers],0),1,1,"FTZ_load"),TRUE)=0,"",INDIRECT(ADDRESS(ROW(FTZ_load[#Headers])+tbl_ftz[[#This Row],[Index]],MATCH(tbl_ftz[[#Headers],[行业]],FTZ_load[#Headers],0),1,1,"FTZ_load"),TRUE)),"")</f>
        <v/>
      </c>
      <c r="P177" s="22" t="str">
        <f ca="1">IFERROR(IF(INDIRECT(ADDRESS(ROW(FTZ_load[#Headers])+tbl_ftz[[#This Row],[Index]],MATCH(tbl_ftz[[#Headers],[地区]],FTZ_load[#Headers],0),1,1,"FTZ_load"),TRUE)=0,"",INDIRECT(ADDRESS(ROW(FTZ_load[#Headers])+tbl_ftz[[#This Row],[Index]],MATCH(tbl_ftz[[#Headers],[地区]],FTZ_load[#Headers],0),1,1,"FTZ_load"),TRUE)),"")</f>
        <v/>
      </c>
      <c r="Q177" s="19" t="str">
        <f ca="1">IFERROR(IF(INDIRECT(ADDRESS(ROW(FTZ_load[#Headers])+tbl_ftz[[#This Row],[Index]],MATCH(tbl_ftz[[#Headers],[BOCOM_DEAL?]],FTZ_load[#Headers],0),1,1,"FTZ_load"),TRUE)=0,"",INDIRECT(ADDRESS(ROW(FTZ_load[#Headers])+tbl_ftz[[#This Row],[Index]],MATCH(tbl_ftz[[#Headers],[BOCOM_DEAL?]],FTZ_load[#Headers],0),1,1,"FTZ_load"),TRUE)),"")</f>
        <v/>
      </c>
    </row>
    <row r="178" spans="1:17" ht="17.45" customHeight="1" x14ac:dyDescent="0.25">
      <c r="A178" s="19">
        <f>ROW()-ROW(tbl_ftz[[#Headers],[Index]])</f>
        <v>177</v>
      </c>
      <c r="B178" s="20" t="str">
        <f ca="1">IFERROR(IF(INDIRECT(ADDRESS(ROW(FTZ_load[#Headers])+tbl_ftz[[#This Row],[Index]],MATCH(tbl_ftz[[#Headers],[定价日]],FTZ_load[#Headers],0),1,1,"FTZ_load"),TRUE)=0,"",INDIRECT(ADDRESS(ROW(FTZ_load[#Headers])+tbl_ftz[[#This Row],[Index]],MATCH(tbl_ftz[[#Headers],[定价日]],FTZ_load[#Headers],0),1,1,"FTZ_load"),TRUE)),"")</f>
        <v/>
      </c>
      <c r="C17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8" s="23" t="str">
        <f ca="1">IFERROR(IF(INDIRECT(ADDRESS(ROW(FTZ_load[#Headers])+tbl_ftz[[#This Row],[Index]],MATCH(tbl_ftz[[#Headers],[发行评级]],FTZ_load[#Headers],0),1,1,"FTZ_load"),TRUE)=0,"",INDIRECT(ADDRESS(ROW(FTZ_load[#Headers])+tbl_ftz[[#This Row],[Index]],MATCH(tbl_ftz[[#Headers],[发行评级]],FTZ_load[#Headers],0),1,1,"FTZ_load"),TRUE)),"")</f>
        <v/>
      </c>
      <c r="E178" s="23" t="str">
        <f ca="1">IFERROR(IF(INDIRECT(ADDRESS(ROW(FTZ_load[#Headers])+tbl_ftz[[#This Row],[Index]],MATCH(tbl_ftz[[#Headers],[主体评级]],FTZ_load[#Headers],0),1,1,"FTZ_load"),TRUE)=0,"",INDIRECT(ADDRESS(ROW(FTZ_load[#Headers])+tbl_ftz[[#This Row],[Index]],MATCH(tbl_ftz[[#Headers],[主体评级]],FTZ_load[#Headers],0),1,1,"FTZ_load"),TRUE)),"")</f>
        <v/>
      </c>
      <c r="F178" s="23" t="str">
        <f ca="1">IFERROR(IF(INDIRECT(ADDRESS(ROW(FTZ_load[#Headers])+tbl_ftz[[#This Row],[Index]],MATCH(tbl_ftz[[#Headers],[境内主体评级]],FTZ_load[#Headers],0),1,1,"FTZ_load"),TRUE)=0,"",INDIRECT(ADDRESS(ROW(FTZ_load[#Headers])+tbl_ftz[[#This Row],[Index]],MATCH(tbl_ftz[[#Headers],[境内主体评级]],FTZ_load[#Headers],0),1,1,"FTZ_load"),TRUE)),"")</f>
        <v/>
      </c>
      <c r="G178" s="23" t="str">
        <f ca="1">IFERROR(IF(INDIRECT(ADDRESS(ROW(FTZ_load[#Headers])+tbl_ftz[[#This Row],[Index]],MATCH(tbl_ftz[[#Headers],[货币]],FTZ_load[#Headers],0),1,1,"FTZ_load"),TRUE)=0,"",INDIRECT(ADDRESS(ROW(FTZ_load[#Headers])+tbl_ftz[[#This Row],[Index]],MATCH(tbl_ftz[[#Headers],[货币]],FTZ_load[#Headers],0),1,1,"FTZ_load"),TRUE)),"")</f>
        <v/>
      </c>
      <c r="H178" s="28" t="str">
        <f ca="1">IFERROR(IF(INDIRECT(ADDRESS(ROW(FTZ_load[#Headers])+tbl_ftz[[#This Row],[Index]],MATCH(tbl_ftz[[#Headers],[发行规模(亿)]],FTZ_load[#Headers],0),1,1,"FTZ_load"),TRUE)=0,"",INDIRECT(ADDRESS(ROW(FTZ_load[#Headers])+tbl_ftz[[#This Row],[Index]],MATCH(tbl_ftz[[#Headers],[发行规模(亿)]],FTZ_load[#Headers],0),1,1,"FTZ_load"),TRUE)),"")</f>
        <v/>
      </c>
      <c r="I178" s="23" t="str">
        <f ca="1">IFERROR(IF(INDIRECT(ADDRESS(ROW(FTZ_load[#Headers])+tbl_ftz[[#This Row],[Index]],MATCH(tbl_ftz[[#Headers],[年期]],FTZ_load[#Headers],0),1,1,"FTZ_load"),TRUE)=0,"",INDIRECT(ADDRESS(ROW(FTZ_load[#Headers])+tbl_ftz[[#This Row],[Index]],MATCH(tbl_ftz[[#Headers],[年期]],FTZ_load[#Headers],0),1,1,"FTZ_load"),TRUE)),"")</f>
        <v/>
      </c>
      <c r="J178" s="23" t="str">
        <f ca="1">IFERROR(IF(INDIRECT(ADDRESS(ROW(FTZ_load[#Headers])+tbl_ftz[[#This Row],[Index]],MATCH(tbl_ftz[[#Headers],[票息]],FTZ_load[#Headers],0),1,1,"FTZ_load"),TRUE)=0,"",INDIRECT(ADDRESS(ROW(FTZ_load[#Headers])+tbl_ftz[[#This Row],[Index]],MATCH(tbl_ftz[[#Headers],[票息]],FTZ_load[#Headers],0),1,1,"FTZ_load"),TRUE)),"")</f>
        <v/>
      </c>
      <c r="K178" s="23" t="str">
        <f ca="1">IFERROR(IF(INDIRECT(ADDRESS(ROW(FTZ_load[#Headers])+tbl_ftz[[#This Row],[Index]],MATCH(tbl_ftz[[#Headers],[IPG]],FTZ_load[#Headers],0),1,1,"FTZ_load"),TRUE)=0,"",INDIRECT(ADDRESS(ROW(FTZ_load[#Headers])+tbl_ftz[[#This Row],[Index]],MATCH(tbl_ftz[[#Headers],[IPG]],FTZ_load[#Headers],0),1,1,"FTZ_load"),TRUE)),"")</f>
        <v/>
      </c>
      <c r="L178" s="23" t="str">
        <f ca="1">IFERROR(IF(INDIRECT(ADDRESS(ROW(FTZ_load[#Headers])+tbl_ftz[[#This Row],[Index]],MATCH(tbl_ftz[[#Headers],[收窄基点]],FTZ_load[#Headers],0),1,1,"FTZ_load"),TRUE)=0,"",INDIRECT(ADDRESS(ROW(FTZ_load[#Headers])+tbl_ftz[[#This Row],[Index]],MATCH(tbl_ftz[[#Headers],[收窄基点]],FTZ_load[#Headers],0),1,1,"FTZ_load"),TRUE)),"")</f>
        <v/>
      </c>
      <c r="M178" s="22" t="str">
        <f ca="1">IFERROR(IF(INDIRECT(ADDRESS(ROW(FTZ_load[#Headers])+tbl_ftz[[#This Row],[Index]],MATCH(tbl_ftz[[#Headers],[结构]],FTZ_load[#Headers],0),1,1,"FTZ_load"),TRUE)=0,"",INDIRECT(ADDRESS(ROW(FTZ_load[#Headers])+tbl_ftz[[#This Row],[Index]],MATCH(tbl_ftz[[#Headers],[结构]],FTZ_load[#Headers],0),1,1,"FTZ_load"),TRUE)),"")</f>
        <v/>
      </c>
      <c r="N178" s="22" t="str">
        <f ca="1">IFERROR(IF(INDIRECT(ADDRESS(ROW(FTZ_load[#Headers])+tbl_ftz[[#This Row],[Index]],MATCH(tbl_ftz[[#Headers],[主题]],FTZ_load[#Headers],0),1,1,"FTZ_load"),TRUE)=0,"",INDIRECT(ADDRESS(ROW(FTZ_load[#Headers])+tbl_ftz[[#This Row],[Index]],MATCH(tbl_ftz[[#Headers],[主题]],FTZ_load[#Headers],0),1,1,"FTZ_load"),TRUE)),"")</f>
        <v/>
      </c>
      <c r="O178" s="22" t="str">
        <f ca="1">IFERROR(IF(INDIRECT(ADDRESS(ROW(FTZ_load[#Headers])+tbl_ftz[[#This Row],[Index]],MATCH(tbl_ftz[[#Headers],[行业]],FTZ_load[#Headers],0),1,1,"FTZ_load"),TRUE)=0,"",INDIRECT(ADDRESS(ROW(FTZ_load[#Headers])+tbl_ftz[[#This Row],[Index]],MATCH(tbl_ftz[[#Headers],[行业]],FTZ_load[#Headers],0),1,1,"FTZ_load"),TRUE)),"")</f>
        <v/>
      </c>
      <c r="P178" s="22" t="str">
        <f ca="1">IFERROR(IF(INDIRECT(ADDRESS(ROW(FTZ_load[#Headers])+tbl_ftz[[#This Row],[Index]],MATCH(tbl_ftz[[#Headers],[地区]],FTZ_load[#Headers],0),1,1,"FTZ_load"),TRUE)=0,"",INDIRECT(ADDRESS(ROW(FTZ_load[#Headers])+tbl_ftz[[#This Row],[Index]],MATCH(tbl_ftz[[#Headers],[地区]],FTZ_load[#Headers],0),1,1,"FTZ_load"),TRUE)),"")</f>
        <v/>
      </c>
      <c r="Q178" s="19" t="str">
        <f ca="1">IFERROR(IF(INDIRECT(ADDRESS(ROW(FTZ_load[#Headers])+tbl_ftz[[#This Row],[Index]],MATCH(tbl_ftz[[#Headers],[BOCOM_DEAL?]],FTZ_load[#Headers],0),1,1,"FTZ_load"),TRUE)=0,"",INDIRECT(ADDRESS(ROW(FTZ_load[#Headers])+tbl_ftz[[#This Row],[Index]],MATCH(tbl_ftz[[#Headers],[BOCOM_DEAL?]],FTZ_load[#Headers],0),1,1,"FTZ_load"),TRUE)),"")</f>
        <v/>
      </c>
    </row>
    <row r="179" spans="1:17" ht="17.45" customHeight="1" x14ac:dyDescent="0.25">
      <c r="A179" s="19">
        <f>ROW()-ROW(tbl_ftz[[#Headers],[Index]])</f>
        <v>178</v>
      </c>
      <c r="B179" s="20" t="str">
        <f ca="1">IFERROR(IF(INDIRECT(ADDRESS(ROW(FTZ_load[#Headers])+tbl_ftz[[#This Row],[Index]],MATCH(tbl_ftz[[#Headers],[定价日]],FTZ_load[#Headers],0),1,1,"FTZ_load"),TRUE)=0,"",INDIRECT(ADDRESS(ROW(FTZ_load[#Headers])+tbl_ftz[[#This Row],[Index]],MATCH(tbl_ftz[[#Headers],[定价日]],FTZ_load[#Headers],0),1,1,"FTZ_load"),TRUE)),"")</f>
        <v/>
      </c>
      <c r="C17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79" s="23" t="str">
        <f ca="1">IFERROR(IF(INDIRECT(ADDRESS(ROW(FTZ_load[#Headers])+tbl_ftz[[#This Row],[Index]],MATCH(tbl_ftz[[#Headers],[发行评级]],FTZ_load[#Headers],0),1,1,"FTZ_load"),TRUE)=0,"",INDIRECT(ADDRESS(ROW(FTZ_load[#Headers])+tbl_ftz[[#This Row],[Index]],MATCH(tbl_ftz[[#Headers],[发行评级]],FTZ_load[#Headers],0),1,1,"FTZ_load"),TRUE)),"")</f>
        <v/>
      </c>
      <c r="E179" s="23" t="str">
        <f ca="1">IFERROR(IF(INDIRECT(ADDRESS(ROW(FTZ_load[#Headers])+tbl_ftz[[#This Row],[Index]],MATCH(tbl_ftz[[#Headers],[主体评级]],FTZ_load[#Headers],0),1,1,"FTZ_load"),TRUE)=0,"",INDIRECT(ADDRESS(ROW(FTZ_load[#Headers])+tbl_ftz[[#This Row],[Index]],MATCH(tbl_ftz[[#Headers],[主体评级]],FTZ_load[#Headers],0),1,1,"FTZ_load"),TRUE)),"")</f>
        <v/>
      </c>
      <c r="F179" s="23" t="str">
        <f ca="1">IFERROR(IF(INDIRECT(ADDRESS(ROW(FTZ_load[#Headers])+tbl_ftz[[#This Row],[Index]],MATCH(tbl_ftz[[#Headers],[境内主体评级]],FTZ_load[#Headers],0),1,1,"FTZ_load"),TRUE)=0,"",INDIRECT(ADDRESS(ROW(FTZ_load[#Headers])+tbl_ftz[[#This Row],[Index]],MATCH(tbl_ftz[[#Headers],[境内主体评级]],FTZ_load[#Headers],0),1,1,"FTZ_load"),TRUE)),"")</f>
        <v/>
      </c>
      <c r="G179" s="23" t="str">
        <f ca="1">IFERROR(IF(INDIRECT(ADDRESS(ROW(FTZ_load[#Headers])+tbl_ftz[[#This Row],[Index]],MATCH(tbl_ftz[[#Headers],[货币]],FTZ_load[#Headers],0),1,1,"FTZ_load"),TRUE)=0,"",INDIRECT(ADDRESS(ROW(FTZ_load[#Headers])+tbl_ftz[[#This Row],[Index]],MATCH(tbl_ftz[[#Headers],[货币]],FTZ_load[#Headers],0),1,1,"FTZ_load"),TRUE)),"")</f>
        <v/>
      </c>
      <c r="H179" s="28" t="str">
        <f ca="1">IFERROR(IF(INDIRECT(ADDRESS(ROW(FTZ_load[#Headers])+tbl_ftz[[#This Row],[Index]],MATCH(tbl_ftz[[#Headers],[发行规模(亿)]],FTZ_load[#Headers],0),1,1,"FTZ_load"),TRUE)=0,"",INDIRECT(ADDRESS(ROW(FTZ_load[#Headers])+tbl_ftz[[#This Row],[Index]],MATCH(tbl_ftz[[#Headers],[发行规模(亿)]],FTZ_load[#Headers],0),1,1,"FTZ_load"),TRUE)),"")</f>
        <v/>
      </c>
      <c r="I179" s="23" t="str">
        <f ca="1">IFERROR(IF(INDIRECT(ADDRESS(ROW(FTZ_load[#Headers])+tbl_ftz[[#This Row],[Index]],MATCH(tbl_ftz[[#Headers],[年期]],FTZ_load[#Headers],0),1,1,"FTZ_load"),TRUE)=0,"",INDIRECT(ADDRESS(ROW(FTZ_load[#Headers])+tbl_ftz[[#This Row],[Index]],MATCH(tbl_ftz[[#Headers],[年期]],FTZ_load[#Headers],0),1,1,"FTZ_load"),TRUE)),"")</f>
        <v/>
      </c>
      <c r="J179" s="23" t="str">
        <f ca="1">IFERROR(IF(INDIRECT(ADDRESS(ROW(FTZ_load[#Headers])+tbl_ftz[[#This Row],[Index]],MATCH(tbl_ftz[[#Headers],[票息]],FTZ_load[#Headers],0),1,1,"FTZ_load"),TRUE)=0,"",INDIRECT(ADDRESS(ROW(FTZ_load[#Headers])+tbl_ftz[[#This Row],[Index]],MATCH(tbl_ftz[[#Headers],[票息]],FTZ_load[#Headers],0),1,1,"FTZ_load"),TRUE)),"")</f>
        <v/>
      </c>
      <c r="K179" s="23" t="str">
        <f ca="1">IFERROR(IF(INDIRECT(ADDRESS(ROW(FTZ_load[#Headers])+tbl_ftz[[#This Row],[Index]],MATCH(tbl_ftz[[#Headers],[IPG]],FTZ_load[#Headers],0),1,1,"FTZ_load"),TRUE)=0,"",INDIRECT(ADDRESS(ROW(FTZ_load[#Headers])+tbl_ftz[[#This Row],[Index]],MATCH(tbl_ftz[[#Headers],[IPG]],FTZ_load[#Headers],0),1,1,"FTZ_load"),TRUE)),"")</f>
        <v/>
      </c>
      <c r="L179" s="23" t="str">
        <f ca="1">IFERROR(IF(INDIRECT(ADDRESS(ROW(FTZ_load[#Headers])+tbl_ftz[[#This Row],[Index]],MATCH(tbl_ftz[[#Headers],[收窄基点]],FTZ_load[#Headers],0),1,1,"FTZ_load"),TRUE)=0,"",INDIRECT(ADDRESS(ROW(FTZ_load[#Headers])+tbl_ftz[[#This Row],[Index]],MATCH(tbl_ftz[[#Headers],[收窄基点]],FTZ_load[#Headers],0),1,1,"FTZ_load"),TRUE)),"")</f>
        <v/>
      </c>
      <c r="M179" s="22" t="str">
        <f ca="1">IFERROR(IF(INDIRECT(ADDRESS(ROW(FTZ_load[#Headers])+tbl_ftz[[#This Row],[Index]],MATCH(tbl_ftz[[#Headers],[结构]],FTZ_load[#Headers],0),1,1,"FTZ_load"),TRUE)=0,"",INDIRECT(ADDRESS(ROW(FTZ_load[#Headers])+tbl_ftz[[#This Row],[Index]],MATCH(tbl_ftz[[#Headers],[结构]],FTZ_load[#Headers],0),1,1,"FTZ_load"),TRUE)),"")</f>
        <v/>
      </c>
      <c r="N179" s="22" t="str">
        <f ca="1">IFERROR(IF(INDIRECT(ADDRESS(ROW(FTZ_load[#Headers])+tbl_ftz[[#This Row],[Index]],MATCH(tbl_ftz[[#Headers],[主题]],FTZ_load[#Headers],0),1,1,"FTZ_load"),TRUE)=0,"",INDIRECT(ADDRESS(ROW(FTZ_load[#Headers])+tbl_ftz[[#This Row],[Index]],MATCH(tbl_ftz[[#Headers],[主题]],FTZ_load[#Headers],0),1,1,"FTZ_load"),TRUE)),"")</f>
        <v/>
      </c>
      <c r="O179" s="22" t="str">
        <f ca="1">IFERROR(IF(INDIRECT(ADDRESS(ROW(FTZ_load[#Headers])+tbl_ftz[[#This Row],[Index]],MATCH(tbl_ftz[[#Headers],[行业]],FTZ_load[#Headers],0),1,1,"FTZ_load"),TRUE)=0,"",INDIRECT(ADDRESS(ROW(FTZ_load[#Headers])+tbl_ftz[[#This Row],[Index]],MATCH(tbl_ftz[[#Headers],[行业]],FTZ_load[#Headers],0),1,1,"FTZ_load"),TRUE)),"")</f>
        <v/>
      </c>
      <c r="P179" s="22" t="str">
        <f ca="1">IFERROR(IF(INDIRECT(ADDRESS(ROW(FTZ_load[#Headers])+tbl_ftz[[#This Row],[Index]],MATCH(tbl_ftz[[#Headers],[地区]],FTZ_load[#Headers],0),1,1,"FTZ_load"),TRUE)=0,"",INDIRECT(ADDRESS(ROW(FTZ_load[#Headers])+tbl_ftz[[#This Row],[Index]],MATCH(tbl_ftz[[#Headers],[地区]],FTZ_load[#Headers],0),1,1,"FTZ_load"),TRUE)),"")</f>
        <v/>
      </c>
      <c r="Q179" s="19" t="str">
        <f ca="1">IFERROR(IF(INDIRECT(ADDRESS(ROW(FTZ_load[#Headers])+tbl_ftz[[#This Row],[Index]],MATCH(tbl_ftz[[#Headers],[BOCOM_DEAL?]],FTZ_load[#Headers],0),1,1,"FTZ_load"),TRUE)=0,"",INDIRECT(ADDRESS(ROW(FTZ_load[#Headers])+tbl_ftz[[#This Row],[Index]],MATCH(tbl_ftz[[#Headers],[BOCOM_DEAL?]],FTZ_load[#Headers],0),1,1,"FTZ_load"),TRUE)),"")</f>
        <v/>
      </c>
    </row>
    <row r="180" spans="1:17" ht="17.45" customHeight="1" x14ac:dyDescent="0.25">
      <c r="A180" s="19">
        <f>ROW()-ROW(tbl_ftz[[#Headers],[Index]])</f>
        <v>179</v>
      </c>
      <c r="B180" s="20" t="str">
        <f ca="1">IFERROR(IF(INDIRECT(ADDRESS(ROW(FTZ_load[#Headers])+tbl_ftz[[#This Row],[Index]],MATCH(tbl_ftz[[#Headers],[定价日]],FTZ_load[#Headers],0),1,1,"FTZ_load"),TRUE)=0,"",INDIRECT(ADDRESS(ROW(FTZ_load[#Headers])+tbl_ftz[[#This Row],[Index]],MATCH(tbl_ftz[[#Headers],[定价日]],FTZ_load[#Headers],0),1,1,"FTZ_load"),TRUE)),"")</f>
        <v/>
      </c>
      <c r="C18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0" s="23" t="str">
        <f ca="1">IFERROR(IF(INDIRECT(ADDRESS(ROW(FTZ_load[#Headers])+tbl_ftz[[#This Row],[Index]],MATCH(tbl_ftz[[#Headers],[发行评级]],FTZ_load[#Headers],0),1,1,"FTZ_load"),TRUE)=0,"",INDIRECT(ADDRESS(ROW(FTZ_load[#Headers])+tbl_ftz[[#This Row],[Index]],MATCH(tbl_ftz[[#Headers],[发行评级]],FTZ_load[#Headers],0),1,1,"FTZ_load"),TRUE)),"")</f>
        <v/>
      </c>
      <c r="E180" s="23" t="str">
        <f ca="1">IFERROR(IF(INDIRECT(ADDRESS(ROW(FTZ_load[#Headers])+tbl_ftz[[#This Row],[Index]],MATCH(tbl_ftz[[#Headers],[主体评级]],FTZ_load[#Headers],0),1,1,"FTZ_load"),TRUE)=0,"",INDIRECT(ADDRESS(ROW(FTZ_load[#Headers])+tbl_ftz[[#This Row],[Index]],MATCH(tbl_ftz[[#Headers],[主体评级]],FTZ_load[#Headers],0),1,1,"FTZ_load"),TRUE)),"")</f>
        <v/>
      </c>
      <c r="F180" s="23" t="str">
        <f ca="1">IFERROR(IF(INDIRECT(ADDRESS(ROW(FTZ_load[#Headers])+tbl_ftz[[#This Row],[Index]],MATCH(tbl_ftz[[#Headers],[境内主体评级]],FTZ_load[#Headers],0),1,1,"FTZ_load"),TRUE)=0,"",INDIRECT(ADDRESS(ROW(FTZ_load[#Headers])+tbl_ftz[[#This Row],[Index]],MATCH(tbl_ftz[[#Headers],[境内主体评级]],FTZ_load[#Headers],0),1,1,"FTZ_load"),TRUE)),"")</f>
        <v/>
      </c>
      <c r="G180" s="23" t="str">
        <f ca="1">IFERROR(IF(INDIRECT(ADDRESS(ROW(FTZ_load[#Headers])+tbl_ftz[[#This Row],[Index]],MATCH(tbl_ftz[[#Headers],[货币]],FTZ_load[#Headers],0),1,1,"FTZ_load"),TRUE)=0,"",INDIRECT(ADDRESS(ROW(FTZ_load[#Headers])+tbl_ftz[[#This Row],[Index]],MATCH(tbl_ftz[[#Headers],[货币]],FTZ_load[#Headers],0),1,1,"FTZ_load"),TRUE)),"")</f>
        <v/>
      </c>
      <c r="H180" s="28" t="str">
        <f ca="1">IFERROR(IF(INDIRECT(ADDRESS(ROW(FTZ_load[#Headers])+tbl_ftz[[#This Row],[Index]],MATCH(tbl_ftz[[#Headers],[发行规模(亿)]],FTZ_load[#Headers],0),1,1,"FTZ_load"),TRUE)=0,"",INDIRECT(ADDRESS(ROW(FTZ_load[#Headers])+tbl_ftz[[#This Row],[Index]],MATCH(tbl_ftz[[#Headers],[发行规模(亿)]],FTZ_load[#Headers],0),1,1,"FTZ_load"),TRUE)),"")</f>
        <v/>
      </c>
      <c r="I180" s="23" t="str">
        <f ca="1">IFERROR(IF(INDIRECT(ADDRESS(ROW(FTZ_load[#Headers])+tbl_ftz[[#This Row],[Index]],MATCH(tbl_ftz[[#Headers],[年期]],FTZ_load[#Headers],0),1,1,"FTZ_load"),TRUE)=0,"",INDIRECT(ADDRESS(ROW(FTZ_load[#Headers])+tbl_ftz[[#This Row],[Index]],MATCH(tbl_ftz[[#Headers],[年期]],FTZ_load[#Headers],0),1,1,"FTZ_load"),TRUE)),"")</f>
        <v/>
      </c>
      <c r="J180" s="23" t="str">
        <f ca="1">IFERROR(IF(INDIRECT(ADDRESS(ROW(FTZ_load[#Headers])+tbl_ftz[[#This Row],[Index]],MATCH(tbl_ftz[[#Headers],[票息]],FTZ_load[#Headers],0),1,1,"FTZ_load"),TRUE)=0,"",INDIRECT(ADDRESS(ROW(FTZ_load[#Headers])+tbl_ftz[[#This Row],[Index]],MATCH(tbl_ftz[[#Headers],[票息]],FTZ_load[#Headers],0),1,1,"FTZ_load"),TRUE)),"")</f>
        <v/>
      </c>
      <c r="K180" s="23" t="str">
        <f ca="1">IFERROR(IF(INDIRECT(ADDRESS(ROW(FTZ_load[#Headers])+tbl_ftz[[#This Row],[Index]],MATCH(tbl_ftz[[#Headers],[IPG]],FTZ_load[#Headers],0),1,1,"FTZ_load"),TRUE)=0,"",INDIRECT(ADDRESS(ROW(FTZ_load[#Headers])+tbl_ftz[[#This Row],[Index]],MATCH(tbl_ftz[[#Headers],[IPG]],FTZ_load[#Headers],0),1,1,"FTZ_load"),TRUE)),"")</f>
        <v/>
      </c>
      <c r="L180" s="23" t="str">
        <f ca="1">IFERROR(IF(INDIRECT(ADDRESS(ROW(FTZ_load[#Headers])+tbl_ftz[[#This Row],[Index]],MATCH(tbl_ftz[[#Headers],[收窄基点]],FTZ_load[#Headers],0),1,1,"FTZ_load"),TRUE)=0,"",INDIRECT(ADDRESS(ROW(FTZ_load[#Headers])+tbl_ftz[[#This Row],[Index]],MATCH(tbl_ftz[[#Headers],[收窄基点]],FTZ_load[#Headers],0),1,1,"FTZ_load"),TRUE)),"")</f>
        <v/>
      </c>
      <c r="M180" s="22" t="str">
        <f ca="1">IFERROR(IF(INDIRECT(ADDRESS(ROW(FTZ_load[#Headers])+tbl_ftz[[#This Row],[Index]],MATCH(tbl_ftz[[#Headers],[结构]],FTZ_load[#Headers],0),1,1,"FTZ_load"),TRUE)=0,"",INDIRECT(ADDRESS(ROW(FTZ_load[#Headers])+tbl_ftz[[#This Row],[Index]],MATCH(tbl_ftz[[#Headers],[结构]],FTZ_load[#Headers],0),1,1,"FTZ_load"),TRUE)),"")</f>
        <v/>
      </c>
      <c r="N180" s="22" t="str">
        <f ca="1">IFERROR(IF(INDIRECT(ADDRESS(ROW(FTZ_load[#Headers])+tbl_ftz[[#This Row],[Index]],MATCH(tbl_ftz[[#Headers],[主题]],FTZ_load[#Headers],0),1,1,"FTZ_load"),TRUE)=0,"",INDIRECT(ADDRESS(ROW(FTZ_load[#Headers])+tbl_ftz[[#This Row],[Index]],MATCH(tbl_ftz[[#Headers],[主题]],FTZ_load[#Headers],0),1,1,"FTZ_load"),TRUE)),"")</f>
        <v/>
      </c>
      <c r="O180" s="22" t="str">
        <f ca="1">IFERROR(IF(INDIRECT(ADDRESS(ROW(FTZ_load[#Headers])+tbl_ftz[[#This Row],[Index]],MATCH(tbl_ftz[[#Headers],[行业]],FTZ_load[#Headers],0),1,1,"FTZ_load"),TRUE)=0,"",INDIRECT(ADDRESS(ROW(FTZ_load[#Headers])+tbl_ftz[[#This Row],[Index]],MATCH(tbl_ftz[[#Headers],[行业]],FTZ_load[#Headers],0),1,1,"FTZ_load"),TRUE)),"")</f>
        <v/>
      </c>
      <c r="P180" s="22" t="str">
        <f ca="1">IFERROR(IF(INDIRECT(ADDRESS(ROW(FTZ_load[#Headers])+tbl_ftz[[#This Row],[Index]],MATCH(tbl_ftz[[#Headers],[地区]],FTZ_load[#Headers],0),1,1,"FTZ_load"),TRUE)=0,"",INDIRECT(ADDRESS(ROW(FTZ_load[#Headers])+tbl_ftz[[#This Row],[Index]],MATCH(tbl_ftz[[#Headers],[地区]],FTZ_load[#Headers],0),1,1,"FTZ_load"),TRUE)),"")</f>
        <v/>
      </c>
      <c r="Q180" s="19" t="str">
        <f ca="1">IFERROR(IF(INDIRECT(ADDRESS(ROW(FTZ_load[#Headers])+tbl_ftz[[#This Row],[Index]],MATCH(tbl_ftz[[#Headers],[BOCOM_DEAL?]],FTZ_load[#Headers],0),1,1,"FTZ_load"),TRUE)=0,"",INDIRECT(ADDRESS(ROW(FTZ_load[#Headers])+tbl_ftz[[#This Row],[Index]],MATCH(tbl_ftz[[#Headers],[BOCOM_DEAL?]],FTZ_load[#Headers],0),1,1,"FTZ_load"),TRUE)),"")</f>
        <v/>
      </c>
    </row>
    <row r="181" spans="1:17" ht="17.45" customHeight="1" x14ac:dyDescent="0.25">
      <c r="A181" s="19">
        <f>ROW()-ROW(tbl_ftz[[#Headers],[Index]])</f>
        <v>180</v>
      </c>
      <c r="B181" s="20" t="str">
        <f ca="1">IFERROR(IF(INDIRECT(ADDRESS(ROW(FTZ_load[#Headers])+tbl_ftz[[#This Row],[Index]],MATCH(tbl_ftz[[#Headers],[定价日]],FTZ_load[#Headers],0),1,1,"FTZ_load"),TRUE)=0,"",INDIRECT(ADDRESS(ROW(FTZ_load[#Headers])+tbl_ftz[[#This Row],[Index]],MATCH(tbl_ftz[[#Headers],[定价日]],FTZ_load[#Headers],0),1,1,"FTZ_load"),TRUE)),"")</f>
        <v/>
      </c>
      <c r="C18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1" s="23" t="str">
        <f ca="1">IFERROR(IF(INDIRECT(ADDRESS(ROW(FTZ_load[#Headers])+tbl_ftz[[#This Row],[Index]],MATCH(tbl_ftz[[#Headers],[发行评级]],FTZ_load[#Headers],0),1,1,"FTZ_load"),TRUE)=0,"",INDIRECT(ADDRESS(ROW(FTZ_load[#Headers])+tbl_ftz[[#This Row],[Index]],MATCH(tbl_ftz[[#Headers],[发行评级]],FTZ_load[#Headers],0),1,1,"FTZ_load"),TRUE)),"")</f>
        <v/>
      </c>
      <c r="E181" s="23" t="str">
        <f ca="1">IFERROR(IF(INDIRECT(ADDRESS(ROW(FTZ_load[#Headers])+tbl_ftz[[#This Row],[Index]],MATCH(tbl_ftz[[#Headers],[主体评级]],FTZ_load[#Headers],0),1,1,"FTZ_load"),TRUE)=0,"",INDIRECT(ADDRESS(ROW(FTZ_load[#Headers])+tbl_ftz[[#This Row],[Index]],MATCH(tbl_ftz[[#Headers],[主体评级]],FTZ_load[#Headers],0),1,1,"FTZ_load"),TRUE)),"")</f>
        <v/>
      </c>
      <c r="F181" s="23" t="str">
        <f ca="1">IFERROR(IF(INDIRECT(ADDRESS(ROW(FTZ_load[#Headers])+tbl_ftz[[#This Row],[Index]],MATCH(tbl_ftz[[#Headers],[境内主体评级]],FTZ_load[#Headers],0),1,1,"FTZ_load"),TRUE)=0,"",INDIRECT(ADDRESS(ROW(FTZ_load[#Headers])+tbl_ftz[[#This Row],[Index]],MATCH(tbl_ftz[[#Headers],[境内主体评级]],FTZ_load[#Headers],0),1,1,"FTZ_load"),TRUE)),"")</f>
        <v/>
      </c>
      <c r="G181" s="23" t="str">
        <f ca="1">IFERROR(IF(INDIRECT(ADDRESS(ROW(FTZ_load[#Headers])+tbl_ftz[[#This Row],[Index]],MATCH(tbl_ftz[[#Headers],[货币]],FTZ_load[#Headers],0),1,1,"FTZ_load"),TRUE)=0,"",INDIRECT(ADDRESS(ROW(FTZ_load[#Headers])+tbl_ftz[[#This Row],[Index]],MATCH(tbl_ftz[[#Headers],[货币]],FTZ_load[#Headers],0),1,1,"FTZ_load"),TRUE)),"")</f>
        <v/>
      </c>
      <c r="H181" s="28" t="str">
        <f ca="1">IFERROR(IF(INDIRECT(ADDRESS(ROW(FTZ_load[#Headers])+tbl_ftz[[#This Row],[Index]],MATCH(tbl_ftz[[#Headers],[发行规模(亿)]],FTZ_load[#Headers],0),1,1,"FTZ_load"),TRUE)=0,"",INDIRECT(ADDRESS(ROW(FTZ_load[#Headers])+tbl_ftz[[#This Row],[Index]],MATCH(tbl_ftz[[#Headers],[发行规模(亿)]],FTZ_load[#Headers],0),1,1,"FTZ_load"),TRUE)),"")</f>
        <v/>
      </c>
      <c r="I181" s="23" t="str">
        <f ca="1">IFERROR(IF(INDIRECT(ADDRESS(ROW(FTZ_load[#Headers])+tbl_ftz[[#This Row],[Index]],MATCH(tbl_ftz[[#Headers],[年期]],FTZ_load[#Headers],0),1,1,"FTZ_load"),TRUE)=0,"",INDIRECT(ADDRESS(ROW(FTZ_load[#Headers])+tbl_ftz[[#This Row],[Index]],MATCH(tbl_ftz[[#Headers],[年期]],FTZ_load[#Headers],0),1,1,"FTZ_load"),TRUE)),"")</f>
        <v/>
      </c>
      <c r="J181" s="23" t="str">
        <f ca="1">IFERROR(IF(INDIRECT(ADDRESS(ROW(FTZ_load[#Headers])+tbl_ftz[[#This Row],[Index]],MATCH(tbl_ftz[[#Headers],[票息]],FTZ_load[#Headers],0),1,1,"FTZ_load"),TRUE)=0,"",INDIRECT(ADDRESS(ROW(FTZ_load[#Headers])+tbl_ftz[[#This Row],[Index]],MATCH(tbl_ftz[[#Headers],[票息]],FTZ_load[#Headers],0),1,1,"FTZ_load"),TRUE)),"")</f>
        <v/>
      </c>
      <c r="K181" s="23" t="str">
        <f ca="1">IFERROR(IF(INDIRECT(ADDRESS(ROW(FTZ_load[#Headers])+tbl_ftz[[#This Row],[Index]],MATCH(tbl_ftz[[#Headers],[IPG]],FTZ_load[#Headers],0),1,1,"FTZ_load"),TRUE)=0,"",INDIRECT(ADDRESS(ROW(FTZ_load[#Headers])+tbl_ftz[[#This Row],[Index]],MATCH(tbl_ftz[[#Headers],[IPG]],FTZ_load[#Headers],0),1,1,"FTZ_load"),TRUE)),"")</f>
        <v/>
      </c>
      <c r="L181" s="23" t="str">
        <f ca="1">IFERROR(IF(INDIRECT(ADDRESS(ROW(FTZ_load[#Headers])+tbl_ftz[[#This Row],[Index]],MATCH(tbl_ftz[[#Headers],[收窄基点]],FTZ_load[#Headers],0),1,1,"FTZ_load"),TRUE)=0,"",INDIRECT(ADDRESS(ROW(FTZ_load[#Headers])+tbl_ftz[[#This Row],[Index]],MATCH(tbl_ftz[[#Headers],[收窄基点]],FTZ_load[#Headers],0),1,1,"FTZ_load"),TRUE)),"")</f>
        <v/>
      </c>
      <c r="M181" s="22" t="str">
        <f ca="1">IFERROR(IF(INDIRECT(ADDRESS(ROW(FTZ_load[#Headers])+tbl_ftz[[#This Row],[Index]],MATCH(tbl_ftz[[#Headers],[结构]],FTZ_load[#Headers],0),1,1,"FTZ_load"),TRUE)=0,"",INDIRECT(ADDRESS(ROW(FTZ_load[#Headers])+tbl_ftz[[#This Row],[Index]],MATCH(tbl_ftz[[#Headers],[结构]],FTZ_load[#Headers],0),1,1,"FTZ_load"),TRUE)),"")</f>
        <v/>
      </c>
      <c r="N181" s="22" t="str">
        <f ca="1">IFERROR(IF(INDIRECT(ADDRESS(ROW(FTZ_load[#Headers])+tbl_ftz[[#This Row],[Index]],MATCH(tbl_ftz[[#Headers],[主题]],FTZ_load[#Headers],0),1,1,"FTZ_load"),TRUE)=0,"",INDIRECT(ADDRESS(ROW(FTZ_load[#Headers])+tbl_ftz[[#This Row],[Index]],MATCH(tbl_ftz[[#Headers],[主题]],FTZ_load[#Headers],0),1,1,"FTZ_load"),TRUE)),"")</f>
        <v/>
      </c>
      <c r="O181" s="22" t="str">
        <f ca="1">IFERROR(IF(INDIRECT(ADDRESS(ROW(FTZ_load[#Headers])+tbl_ftz[[#This Row],[Index]],MATCH(tbl_ftz[[#Headers],[行业]],FTZ_load[#Headers],0),1,1,"FTZ_load"),TRUE)=0,"",INDIRECT(ADDRESS(ROW(FTZ_load[#Headers])+tbl_ftz[[#This Row],[Index]],MATCH(tbl_ftz[[#Headers],[行业]],FTZ_load[#Headers],0),1,1,"FTZ_load"),TRUE)),"")</f>
        <v/>
      </c>
      <c r="P181" s="22" t="str">
        <f ca="1">IFERROR(IF(INDIRECT(ADDRESS(ROW(FTZ_load[#Headers])+tbl_ftz[[#This Row],[Index]],MATCH(tbl_ftz[[#Headers],[地区]],FTZ_load[#Headers],0),1,1,"FTZ_load"),TRUE)=0,"",INDIRECT(ADDRESS(ROW(FTZ_load[#Headers])+tbl_ftz[[#This Row],[Index]],MATCH(tbl_ftz[[#Headers],[地区]],FTZ_load[#Headers],0),1,1,"FTZ_load"),TRUE)),"")</f>
        <v/>
      </c>
      <c r="Q181" s="19" t="str">
        <f ca="1">IFERROR(IF(INDIRECT(ADDRESS(ROW(FTZ_load[#Headers])+tbl_ftz[[#This Row],[Index]],MATCH(tbl_ftz[[#Headers],[BOCOM_DEAL?]],FTZ_load[#Headers],0),1,1,"FTZ_load"),TRUE)=0,"",INDIRECT(ADDRESS(ROW(FTZ_load[#Headers])+tbl_ftz[[#This Row],[Index]],MATCH(tbl_ftz[[#Headers],[BOCOM_DEAL?]],FTZ_load[#Headers],0),1,1,"FTZ_load"),TRUE)),"")</f>
        <v/>
      </c>
    </row>
    <row r="182" spans="1:17" ht="17.45" customHeight="1" x14ac:dyDescent="0.25">
      <c r="A182" s="19">
        <f>ROW()-ROW(tbl_ftz[[#Headers],[Index]])</f>
        <v>181</v>
      </c>
      <c r="B182" s="20" t="str">
        <f ca="1">IFERROR(IF(INDIRECT(ADDRESS(ROW(FTZ_load[#Headers])+tbl_ftz[[#This Row],[Index]],MATCH(tbl_ftz[[#Headers],[定价日]],FTZ_load[#Headers],0),1,1,"FTZ_load"),TRUE)=0,"",INDIRECT(ADDRESS(ROW(FTZ_load[#Headers])+tbl_ftz[[#This Row],[Index]],MATCH(tbl_ftz[[#Headers],[定价日]],FTZ_load[#Headers],0),1,1,"FTZ_load"),TRUE)),"")</f>
        <v/>
      </c>
      <c r="C18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2" s="23" t="str">
        <f ca="1">IFERROR(IF(INDIRECT(ADDRESS(ROW(FTZ_load[#Headers])+tbl_ftz[[#This Row],[Index]],MATCH(tbl_ftz[[#Headers],[发行评级]],FTZ_load[#Headers],0),1,1,"FTZ_load"),TRUE)=0,"",INDIRECT(ADDRESS(ROW(FTZ_load[#Headers])+tbl_ftz[[#This Row],[Index]],MATCH(tbl_ftz[[#Headers],[发行评级]],FTZ_load[#Headers],0),1,1,"FTZ_load"),TRUE)),"")</f>
        <v/>
      </c>
      <c r="E182" s="23" t="str">
        <f ca="1">IFERROR(IF(INDIRECT(ADDRESS(ROW(FTZ_load[#Headers])+tbl_ftz[[#This Row],[Index]],MATCH(tbl_ftz[[#Headers],[主体评级]],FTZ_load[#Headers],0),1,1,"FTZ_load"),TRUE)=0,"",INDIRECT(ADDRESS(ROW(FTZ_load[#Headers])+tbl_ftz[[#This Row],[Index]],MATCH(tbl_ftz[[#Headers],[主体评级]],FTZ_load[#Headers],0),1,1,"FTZ_load"),TRUE)),"")</f>
        <v/>
      </c>
      <c r="F182" s="23" t="str">
        <f ca="1">IFERROR(IF(INDIRECT(ADDRESS(ROW(FTZ_load[#Headers])+tbl_ftz[[#This Row],[Index]],MATCH(tbl_ftz[[#Headers],[境内主体评级]],FTZ_load[#Headers],0),1,1,"FTZ_load"),TRUE)=0,"",INDIRECT(ADDRESS(ROW(FTZ_load[#Headers])+tbl_ftz[[#This Row],[Index]],MATCH(tbl_ftz[[#Headers],[境内主体评级]],FTZ_load[#Headers],0),1,1,"FTZ_load"),TRUE)),"")</f>
        <v/>
      </c>
      <c r="G182" s="23" t="str">
        <f ca="1">IFERROR(IF(INDIRECT(ADDRESS(ROW(FTZ_load[#Headers])+tbl_ftz[[#This Row],[Index]],MATCH(tbl_ftz[[#Headers],[货币]],FTZ_load[#Headers],0),1,1,"FTZ_load"),TRUE)=0,"",INDIRECT(ADDRESS(ROW(FTZ_load[#Headers])+tbl_ftz[[#This Row],[Index]],MATCH(tbl_ftz[[#Headers],[货币]],FTZ_load[#Headers],0),1,1,"FTZ_load"),TRUE)),"")</f>
        <v/>
      </c>
      <c r="H182" s="28" t="str">
        <f ca="1">IFERROR(IF(INDIRECT(ADDRESS(ROW(FTZ_load[#Headers])+tbl_ftz[[#This Row],[Index]],MATCH(tbl_ftz[[#Headers],[发行规模(亿)]],FTZ_load[#Headers],0),1,1,"FTZ_load"),TRUE)=0,"",INDIRECT(ADDRESS(ROW(FTZ_load[#Headers])+tbl_ftz[[#This Row],[Index]],MATCH(tbl_ftz[[#Headers],[发行规模(亿)]],FTZ_load[#Headers],0),1,1,"FTZ_load"),TRUE)),"")</f>
        <v/>
      </c>
      <c r="I182" s="23" t="str">
        <f ca="1">IFERROR(IF(INDIRECT(ADDRESS(ROW(FTZ_load[#Headers])+tbl_ftz[[#This Row],[Index]],MATCH(tbl_ftz[[#Headers],[年期]],FTZ_load[#Headers],0),1,1,"FTZ_load"),TRUE)=0,"",INDIRECT(ADDRESS(ROW(FTZ_load[#Headers])+tbl_ftz[[#This Row],[Index]],MATCH(tbl_ftz[[#Headers],[年期]],FTZ_load[#Headers],0),1,1,"FTZ_load"),TRUE)),"")</f>
        <v/>
      </c>
      <c r="J182" s="23" t="str">
        <f ca="1">IFERROR(IF(INDIRECT(ADDRESS(ROW(FTZ_load[#Headers])+tbl_ftz[[#This Row],[Index]],MATCH(tbl_ftz[[#Headers],[票息]],FTZ_load[#Headers],0),1,1,"FTZ_load"),TRUE)=0,"",INDIRECT(ADDRESS(ROW(FTZ_load[#Headers])+tbl_ftz[[#This Row],[Index]],MATCH(tbl_ftz[[#Headers],[票息]],FTZ_load[#Headers],0),1,1,"FTZ_load"),TRUE)),"")</f>
        <v/>
      </c>
      <c r="K182" s="23" t="str">
        <f ca="1">IFERROR(IF(INDIRECT(ADDRESS(ROW(FTZ_load[#Headers])+tbl_ftz[[#This Row],[Index]],MATCH(tbl_ftz[[#Headers],[IPG]],FTZ_load[#Headers],0),1,1,"FTZ_load"),TRUE)=0,"",INDIRECT(ADDRESS(ROW(FTZ_load[#Headers])+tbl_ftz[[#This Row],[Index]],MATCH(tbl_ftz[[#Headers],[IPG]],FTZ_load[#Headers],0),1,1,"FTZ_load"),TRUE)),"")</f>
        <v/>
      </c>
      <c r="L182" s="23" t="str">
        <f ca="1">IFERROR(IF(INDIRECT(ADDRESS(ROW(FTZ_load[#Headers])+tbl_ftz[[#This Row],[Index]],MATCH(tbl_ftz[[#Headers],[收窄基点]],FTZ_load[#Headers],0),1,1,"FTZ_load"),TRUE)=0,"",INDIRECT(ADDRESS(ROW(FTZ_load[#Headers])+tbl_ftz[[#This Row],[Index]],MATCH(tbl_ftz[[#Headers],[收窄基点]],FTZ_load[#Headers],0),1,1,"FTZ_load"),TRUE)),"")</f>
        <v/>
      </c>
      <c r="M182" s="22" t="str">
        <f ca="1">IFERROR(IF(INDIRECT(ADDRESS(ROW(FTZ_load[#Headers])+tbl_ftz[[#This Row],[Index]],MATCH(tbl_ftz[[#Headers],[结构]],FTZ_load[#Headers],0),1,1,"FTZ_load"),TRUE)=0,"",INDIRECT(ADDRESS(ROW(FTZ_load[#Headers])+tbl_ftz[[#This Row],[Index]],MATCH(tbl_ftz[[#Headers],[结构]],FTZ_load[#Headers],0),1,1,"FTZ_load"),TRUE)),"")</f>
        <v/>
      </c>
      <c r="N182" s="22" t="str">
        <f ca="1">IFERROR(IF(INDIRECT(ADDRESS(ROW(FTZ_load[#Headers])+tbl_ftz[[#This Row],[Index]],MATCH(tbl_ftz[[#Headers],[主题]],FTZ_load[#Headers],0),1,1,"FTZ_load"),TRUE)=0,"",INDIRECT(ADDRESS(ROW(FTZ_load[#Headers])+tbl_ftz[[#This Row],[Index]],MATCH(tbl_ftz[[#Headers],[主题]],FTZ_load[#Headers],0),1,1,"FTZ_load"),TRUE)),"")</f>
        <v/>
      </c>
      <c r="O182" s="22" t="str">
        <f ca="1">IFERROR(IF(INDIRECT(ADDRESS(ROW(FTZ_load[#Headers])+tbl_ftz[[#This Row],[Index]],MATCH(tbl_ftz[[#Headers],[行业]],FTZ_load[#Headers],0),1,1,"FTZ_load"),TRUE)=0,"",INDIRECT(ADDRESS(ROW(FTZ_load[#Headers])+tbl_ftz[[#This Row],[Index]],MATCH(tbl_ftz[[#Headers],[行业]],FTZ_load[#Headers],0),1,1,"FTZ_load"),TRUE)),"")</f>
        <v/>
      </c>
      <c r="P182" s="22" t="str">
        <f ca="1">IFERROR(IF(INDIRECT(ADDRESS(ROW(FTZ_load[#Headers])+tbl_ftz[[#This Row],[Index]],MATCH(tbl_ftz[[#Headers],[地区]],FTZ_load[#Headers],0),1,1,"FTZ_load"),TRUE)=0,"",INDIRECT(ADDRESS(ROW(FTZ_load[#Headers])+tbl_ftz[[#This Row],[Index]],MATCH(tbl_ftz[[#Headers],[地区]],FTZ_load[#Headers],0),1,1,"FTZ_load"),TRUE)),"")</f>
        <v/>
      </c>
      <c r="Q182" s="19" t="str">
        <f ca="1">IFERROR(IF(INDIRECT(ADDRESS(ROW(FTZ_load[#Headers])+tbl_ftz[[#This Row],[Index]],MATCH(tbl_ftz[[#Headers],[BOCOM_DEAL?]],FTZ_load[#Headers],0),1,1,"FTZ_load"),TRUE)=0,"",INDIRECT(ADDRESS(ROW(FTZ_load[#Headers])+tbl_ftz[[#This Row],[Index]],MATCH(tbl_ftz[[#Headers],[BOCOM_DEAL?]],FTZ_load[#Headers],0),1,1,"FTZ_load"),TRUE)),"")</f>
        <v/>
      </c>
    </row>
    <row r="183" spans="1:17" ht="17.45" customHeight="1" x14ac:dyDescent="0.25">
      <c r="A183" s="19">
        <f>ROW()-ROW(tbl_ftz[[#Headers],[Index]])</f>
        <v>182</v>
      </c>
      <c r="B183" s="20" t="str">
        <f ca="1">IFERROR(IF(INDIRECT(ADDRESS(ROW(FTZ_load[#Headers])+tbl_ftz[[#This Row],[Index]],MATCH(tbl_ftz[[#Headers],[定价日]],FTZ_load[#Headers],0),1,1,"FTZ_load"),TRUE)=0,"",INDIRECT(ADDRESS(ROW(FTZ_load[#Headers])+tbl_ftz[[#This Row],[Index]],MATCH(tbl_ftz[[#Headers],[定价日]],FTZ_load[#Headers],0),1,1,"FTZ_load"),TRUE)),"")</f>
        <v/>
      </c>
      <c r="C18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3" s="23" t="str">
        <f ca="1">IFERROR(IF(INDIRECT(ADDRESS(ROW(FTZ_load[#Headers])+tbl_ftz[[#This Row],[Index]],MATCH(tbl_ftz[[#Headers],[发行评级]],FTZ_load[#Headers],0),1,1,"FTZ_load"),TRUE)=0,"",INDIRECT(ADDRESS(ROW(FTZ_load[#Headers])+tbl_ftz[[#This Row],[Index]],MATCH(tbl_ftz[[#Headers],[发行评级]],FTZ_load[#Headers],0),1,1,"FTZ_load"),TRUE)),"")</f>
        <v/>
      </c>
      <c r="E183" s="23" t="str">
        <f ca="1">IFERROR(IF(INDIRECT(ADDRESS(ROW(FTZ_load[#Headers])+tbl_ftz[[#This Row],[Index]],MATCH(tbl_ftz[[#Headers],[主体评级]],FTZ_load[#Headers],0),1,1,"FTZ_load"),TRUE)=0,"",INDIRECT(ADDRESS(ROW(FTZ_load[#Headers])+tbl_ftz[[#This Row],[Index]],MATCH(tbl_ftz[[#Headers],[主体评级]],FTZ_load[#Headers],0),1,1,"FTZ_load"),TRUE)),"")</f>
        <v/>
      </c>
      <c r="F183" s="23" t="str">
        <f ca="1">IFERROR(IF(INDIRECT(ADDRESS(ROW(FTZ_load[#Headers])+tbl_ftz[[#This Row],[Index]],MATCH(tbl_ftz[[#Headers],[境内主体评级]],FTZ_load[#Headers],0),1,1,"FTZ_load"),TRUE)=0,"",INDIRECT(ADDRESS(ROW(FTZ_load[#Headers])+tbl_ftz[[#This Row],[Index]],MATCH(tbl_ftz[[#Headers],[境内主体评级]],FTZ_load[#Headers],0),1,1,"FTZ_load"),TRUE)),"")</f>
        <v/>
      </c>
      <c r="G183" s="23" t="str">
        <f ca="1">IFERROR(IF(INDIRECT(ADDRESS(ROW(FTZ_load[#Headers])+tbl_ftz[[#This Row],[Index]],MATCH(tbl_ftz[[#Headers],[货币]],FTZ_load[#Headers],0),1,1,"FTZ_load"),TRUE)=0,"",INDIRECT(ADDRESS(ROW(FTZ_load[#Headers])+tbl_ftz[[#This Row],[Index]],MATCH(tbl_ftz[[#Headers],[货币]],FTZ_load[#Headers],0),1,1,"FTZ_load"),TRUE)),"")</f>
        <v/>
      </c>
      <c r="H183" s="28" t="str">
        <f ca="1">IFERROR(IF(INDIRECT(ADDRESS(ROW(FTZ_load[#Headers])+tbl_ftz[[#This Row],[Index]],MATCH(tbl_ftz[[#Headers],[发行规模(亿)]],FTZ_load[#Headers],0),1,1,"FTZ_load"),TRUE)=0,"",INDIRECT(ADDRESS(ROW(FTZ_load[#Headers])+tbl_ftz[[#This Row],[Index]],MATCH(tbl_ftz[[#Headers],[发行规模(亿)]],FTZ_load[#Headers],0),1,1,"FTZ_load"),TRUE)),"")</f>
        <v/>
      </c>
      <c r="I183" s="23" t="str">
        <f ca="1">IFERROR(IF(INDIRECT(ADDRESS(ROW(FTZ_load[#Headers])+tbl_ftz[[#This Row],[Index]],MATCH(tbl_ftz[[#Headers],[年期]],FTZ_load[#Headers],0),1,1,"FTZ_load"),TRUE)=0,"",INDIRECT(ADDRESS(ROW(FTZ_load[#Headers])+tbl_ftz[[#This Row],[Index]],MATCH(tbl_ftz[[#Headers],[年期]],FTZ_load[#Headers],0),1,1,"FTZ_load"),TRUE)),"")</f>
        <v/>
      </c>
      <c r="J183" s="23" t="str">
        <f ca="1">IFERROR(IF(INDIRECT(ADDRESS(ROW(FTZ_load[#Headers])+tbl_ftz[[#This Row],[Index]],MATCH(tbl_ftz[[#Headers],[票息]],FTZ_load[#Headers],0),1,1,"FTZ_load"),TRUE)=0,"",INDIRECT(ADDRESS(ROW(FTZ_load[#Headers])+tbl_ftz[[#This Row],[Index]],MATCH(tbl_ftz[[#Headers],[票息]],FTZ_load[#Headers],0),1,1,"FTZ_load"),TRUE)),"")</f>
        <v/>
      </c>
      <c r="K183" s="23" t="str">
        <f ca="1">IFERROR(IF(INDIRECT(ADDRESS(ROW(FTZ_load[#Headers])+tbl_ftz[[#This Row],[Index]],MATCH(tbl_ftz[[#Headers],[IPG]],FTZ_load[#Headers],0),1,1,"FTZ_load"),TRUE)=0,"",INDIRECT(ADDRESS(ROW(FTZ_load[#Headers])+tbl_ftz[[#This Row],[Index]],MATCH(tbl_ftz[[#Headers],[IPG]],FTZ_load[#Headers],0),1,1,"FTZ_load"),TRUE)),"")</f>
        <v/>
      </c>
      <c r="L183" s="23" t="str">
        <f ca="1">IFERROR(IF(INDIRECT(ADDRESS(ROW(FTZ_load[#Headers])+tbl_ftz[[#This Row],[Index]],MATCH(tbl_ftz[[#Headers],[收窄基点]],FTZ_load[#Headers],0),1,1,"FTZ_load"),TRUE)=0,"",INDIRECT(ADDRESS(ROW(FTZ_load[#Headers])+tbl_ftz[[#This Row],[Index]],MATCH(tbl_ftz[[#Headers],[收窄基点]],FTZ_load[#Headers],0),1,1,"FTZ_load"),TRUE)),"")</f>
        <v/>
      </c>
      <c r="M183" s="22" t="str">
        <f ca="1">IFERROR(IF(INDIRECT(ADDRESS(ROW(FTZ_load[#Headers])+tbl_ftz[[#This Row],[Index]],MATCH(tbl_ftz[[#Headers],[结构]],FTZ_load[#Headers],0),1,1,"FTZ_load"),TRUE)=0,"",INDIRECT(ADDRESS(ROW(FTZ_load[#Headers])+tbl_ftz[[#This Row],[Index]],MATCH(tbl_ftz[[#Headers],[结构]],FTZ_load[#Headers],0),1,1,"FTZ_load"),TRUE)),"")</f>
        <v/>
      </c>
      <c r="N183" s="22" t="str">
        <f ca="1">IFERROR(IF(INDIRECT(ADDRESS(ROW(FTZ_load[#Headers])+tbl_ftz[[#This Row],[Index]],MATCH(tbl_ftz[[#Headers],[主题]],FTZ_load[#Headers],0),1,1,"FTZ_load"),TRUE)=0,"",INDIRECT(ADDRESS(ROW(FTZ_load[#Headers])+tbl_ftz[[#This Row],[Index]],MATCH(tbl_ftz[[#Headers],[主题]],FTZ_load[#Headers],0),1,1,"FTZ_load"),TRUE)),"")</f>
        <v/>
      </c>
      <c r="O183" s="22" t="str">
        <f ca="1">IFERROR(IF(INDIRECT(ADDRESS(ROW(FTZ_load[#Headers])+tbl_ftz[[#This Row],[Index]],MATCH(tbl_ftz[[#Headers],[行业]],FTZ_load[#Headers],0),1,1,"FTZ_load"),TRUE)=0,"",INDIRECT(ADDRESS(ROW(FTZ_load[#Headers])+tbl_ftz[[#This Row],[Index]],MATCH(tbl_ftz[[#Headers],[行业]],FTZ_load[#Headers],0),1,1,"FTZ_load"),TRUE)),"")</f>
        <v/>
      </c>
      <c r="P183" s="22" t="str">
        <f ca="1">IFERROR(IF(INDIRECT(ADDRESS(ROW(FTZ_load[#Headers])+tbl_ftz[[#This Row],[Index]],MATCH(tbl_ftz[[#Headers],[地区]],FTZ_load[#Headers],0),1,1,"FTZ_load"),TRUE)=0,"",INDIRECT(ADDRESS(ROW(FTZ_load[#Headers])+tbl_ftz[[#This Row],[Index]],MATCH(tbl_ftz[[#Headers],[地区]],FTZ_load[#Headers],0),1,1,"FTZ_load"),TRUE)),"")</f>
        <v/>
      </c>
      <c r="Q183" s="19" t="str">
        <f ca="1">IFERROR(IF(INDIRECT(ADDRESS(ROW(FTZ_load[#Headers])+tbl_ftz[[#This Row],[Index]],MATCH(tbl_ftz[[#Headers],[BOCOM_DEAL?]],FTZ_load[#Headers],0),1,1,"FTZ_load"),TRUE)=0,"",INDIRECT(ADDRESS(ROW(FTZ_load[#Headers])+tbl_ftz[[#This Row],[Index]],MATCH(tbl_ftz[[#Headers],[BOCOM_DEAL?]],FTZ_load[#Headers],0),1,1,"FTZ_load"),TRUE)),"")</f>
        <v/>
      </c>
    </row>
    <row r="184" spans="1:17" ht="17.45" customHeight="1" x14ac:dyDescent="0.25">
      <c r="A184" s="19">
        <f>ROW()-ROW(tbl_ftz[[#Headers],[Index]])</f>
        <v>183</v>
      </c>
      <c r="B184" s="20" t="str">
        <f ca="1">IFERROR(IF(INDIRECT(ADDRESS(ROW(FTZ_load[#Headers])+tbl_ftz[[#This Row],[Index]],MATCH(tbl_ftz[[#Headers],[定价日]],FTZ_load[#Headers],0),1,1,"FTZ_load"),TRUE)=0,"",INDIRECT(ADDRESS(ROW(FTZ_load[#Headers])+tbl_ftz[[#This Row],[Index]],MATCH(tbl_ftz[[#Headers],[定价日]],FTZ_load[#Headers],0),1,1,"FTZ_load"),TRUE)),"")</f>
        <v/>
      </c>
      <c r="C18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4" s="23" t="str">
        <f ca="1">IFERROR(IF(INDIRECT(ADDRESS(ROW(FTZ_load[#Headers])+tbl_ftz[[#This Row],[Index]],MATCH(tbl_ftz[[#Headers],[发行评级]],FTZ_load[#Headers],0),1,1,"FTZ_load"),TRUE)=0,"",INDIRECT(ADDRESS(ROW(FTZ_load[#Headers])+tbl_ftz[[#This Row],[Index]],MATCH(tbl_ftz[[#Headers],[发行评级]],FTZ_load[#Headers],0),1,1,"FTZ_load"),TRUE)),"")</f>
        <v/>
      </c>
      <c r="E184" s="23" t="str">
        <f ca="1">IFERROR(IF(INDIRECT(ADDRESS(ROW(FTZ_load[#Headers])+tbl_ftz[[#This Row],[Index]],MATCH(tbl_ftz[[#Headers],[主体评级]],FTZ_load[#Headers],0),1,1,"FTZ_load"),TRUE)=0,"",INDIRECT(ADDRESS(ROW(FTZ_load[#Headers])+tbl_ftz[[#This Row],[Index]],MATCH(tbl_ftz[[#Headers],[主体评级]],FTZ_load[#Headers],0),1,1,"FTZ_load"),TRUE)),"")</f>
        <v/>
      </c>
      <c r="F184" s="23" t="str">
        <f ca="1">IFERROR(IF(INDIRECT(ADDRESS(ROW(FTZ_load[#Headers])+tbl_ftz[[#This Row],[Index]],MATCH(tbl_ftz[[#Headers],[境内主体评级]],FTZ_load[#Headers],0),1,1,"FTZ_load"),TRUE)=0,"",INDIRECT(ADDRESS(ROW(FTZ_load[#Headers])+tbl_ftz[[#This Row],[Index]],MATCH(tbl_ftz[[#Headers],[境内主体评级]],FTZ_load[#Headers],0),1,1,"FTZ_load"),TRUE)),"")</f>
        <v/>
      </c>
      <c r="G184" s="23" t="str">
        <f ca="1">IFERROR(IF(INDIRECT(ADDRESS(ROW(FTZ_load[#Headers])+tbl_ftz[[#This Row],[Index]],MATCH(tbl_ftz[[#Headers],[货币]],FTZ_load[#Headers],0),1,1,"FTZ_load"),TRUE)=0,"",INDIRECT(ADDRESS(ROW(FTZ_load[#Headers])+tbl_ftz[[#This Row],[Index]],MATCH(tbl_ftz[[#Headers],[货币]],FTZ_load[#Headers],0),1,1,"FTZ_load"),TRUE)),"")</f>
        <v/>
      </c>
      <c r="H184" s="28" t="str">
        <f ca="1">IFERROR(IF(INDIRECT(ADDRESS(ROW(FTZ_load[#Headers])+tbl_ftz[[#This Row],[Index]],MATCH(tbl_ftz[[#Headers],[发行规模(亿)]],FTZ_load[#Headers],0),1,1,"FTZ_load"),TRUE)=0,"",INDIRECT(ADDRESS(ROW(FTZ_load[#Headers])+tbl_ftz[[#This Row],[Index]],MATCH(tbl_ftz[[#Headers],[发行规模(亿)]],FTZ_load[#Headers],0),1,1,"FTZ_load"),TRUE)),"")</f>
        <v/>
      </c>
      <c r="I184" s="23" t="str">
        <f ca="1">IFERROR(IF(INDIRECT(ADDRESS(ROW(FTZ_load[#Headers])+tbl_ftz[[#This Row],[Index]],MATCH(tbl_ftz[[#Headers],[年期]],FTZ_load[#Headers],0),1,1,"FTZ_load"),TRUE)=0,"",INDIRECT(ADDRESS(ROW(FTZ_load[#Headers])+tbl_ftz[[#This Row],[Index]],MATCH(tbl_ftz[[#Headers],[年期]],FTZ_load[#Headers],0),1,1,"FTZ_load"),TRUE)),"")</f>
        <v/>
      </c>
      <c r="J184" s="23" t="str">
        <f ca="1">IFERROR(IF(INDIRECT(ADDRESS(ROW(FTZ_load[#Headers])+tbl_ftz[[#This Row],[Index]],MATCH(tbl_ftz[[#Headers],[票息]],FTZ_load[#Headers],0),1,1,"FTZ_load"),TRUE)=0,"",INDIRECT(ADDRESS(ROW(FTZ_load[#Headers])+tbl_ftz[[#This Row],[Index]],MATCH(tbl_ftz[[#Headers],[票息]],FTZ_load[#Headers],0),1,1,"FTZ_load"),TRUE)),"")</f>
        <v/>
      </c>
      <c r="K184" s="23" t="str">
        <f ca="1">IFERROR(IF(INDIRECT(ADDRESS(ROW(FTZ_load[#Headers])+tbl_ftz[[#This Row],[Index]],MATCH(tbl_ftz[[#Headers],[IPG]],FTZ_load[#Headers],0),1,1,"FTZ_load"),TRUE)=0,"",INDIRECT(ADDRESS(ROW(FTZ_load[#Headers])+tbl_ftz[[#This Row],[Index]],MATCH(tbl_ftz[[#Headers],[IPG]],FTZ_load[#Headers],0),1,1,"FTZ_load"),TRUE)),"")</f>
        <v/>
      </c>
      <c r="L184" s="23" t="str">
        <f ca="1">IFERROR(IF(INDIRECT(ADDRESS(ROW(FTZ_load[#Headers])+tbl_ftz[[#This Row],[Index]],MATCH(tbl_ftz[[#Headers],[收窄基点]],FTZ_load[#Headers],0),1,1,"FTZ_load"),TRUE)=0,"",INDIRECT(ADDRESS(ROW(FTZ_load[#Headers])+tbl_ftz[[#This Row],[Index]],MATCH(tbl_ftz[[#Headers],[收窄基点]],FTZ_load[#Headers],0),1,1,"FTZ_load"),TRUE)),"")</f>
        <v/>
      </c>
      <c r="M184" s="22" t="str">
        <f ca="1">IFERROR(IF(INDIRECT(ADDRESS(ROW(FTZ_load[#Headers])+tbl_ftz[[#This Row],[Index]],MATCH(tbl_ftz[[#Headers],[结构]],FTZ_load[#Headers],0),1,1,"FTZ_load"),TRUE)=0,"",INDIRECT(ADDRESS(ROW(FTZ_load[#Headers])+tbl_ftz[[#This Row],[Index]],MATCH(tbl_ftz[[#Headers],[结构]],FTZ_load[#Headers],0),1,1,"FTZ_load"),TRUE)),"")</f>
        <v/>
      </c>
      <c r="N184" s="22" t="str">
        <f ca="1">IFERROR(IF(INDIRECT(ADDRESS(ROW(FTZ_load[#Headers])+tbl_ftz[[#This Row],[Index]],MATCH(tbl_ftz[[#Headers],[主题]],FTZ_load[#Headers],0),1,1,"FTZ_load"),TRUE)=0,"",INDIRECT(ADDRESS(ROW(FTZ_load[#Headers])+tbl_ftz[[#This Row],[Index]],MATCH(tbl_ftz[[#Headers],[主题]],FTZ_load[#Headers],0),1,1,"FTZ_load"),TRUE)),"")</f>
        <v/>
      </c>
      <c r="O184" s="22" t="str">
        <f ca="1">IFERROR(IF(INDIRECT(ADDRESS(ROW(FTZ_load[#Headers])+tbl_ftz[[#This Row],[Index]],MATCH(tbl_ftz[[#Headers],[行业]],FTZ_load[#Headers],0),1,1,"FTZ_load"),TRUE)=0,"",INDIRECT(ADDRESS(ROW(FTZ_load[#Headers])+tbl_ftz[[#This Row],[Index]],MATCH(tbl_ftz[[#Headers],[行业]],FTZ_load[#Headers],0),1,1,"FTZ_load"),TRUE)),"")</f>
        <v/>
      </c>
      <c r="P184" s="22" t="str">
        <f ca="1">IFERROR(IF(INDIRECT(ADDRESS(ROW(FTZ_load[#Headers])+tbl_ftz[[#This Row],[Index]],MATCH(tbl_ftz[[#Headers],[地区]],FTZ_load[#Headers],0),1,1,"FTZ_load"),TRUE)=0,"",INDIRECT(ADDRESS(ROW(FTZ_load[#Headers])+tbl_ftz[[#This Row],[Index]],MATCH(tbl_ftz[[#Headers],[地区]],FTZ_load[#Headers],0),1,1,"FTZ_load"),TRUE)),"")</f>
        <v/>
      </c>
      <c r="Q184" s="19" t="str">
        <f ca="1">IFERROR(IF(INDIRECT(ADDRESS(ROW(FTZ_load[#Headers])+tbl_ftz[[#This Row],[Index]],MATCH(tbl_ftz[[#Headers],[BOCOM_DEAL?]],FTZ_load[#Headers],0),1,1,"FTZ_load"),TRUE)=0,"",INDIRECT(ADDRESS(ROW(FTZ_load[#Headers])+tbl_ftz[[#This Row],[Index]],MATCH(tbl_ftz[[#Headers],[BOCOM_DEAL?]],FTZ_load[#Headers],0),1,1,"FTZ_load"),TRUE)),"")</f>
        <v/>
      </c>
    </row>
    <row r="185" spans="1:17" ht="17.45" customHeight="1" x14ac:dyDescent="0.25">
      <c r="A185" s="19">
        <f>ROW()-ROW(tbl_ftz[[#Headers],[Index]])</f>
        <v>184</v>
      </c>
      <c r="B185" s="20" t="str">
        <f ca="1">IFERROR(IF(INDIRECT(ADDRESS(ROW(FTZ_load[#Headers])+tbl_ftz[[#This Row],[Index]],MATCH(tbl_ftz[[#Headers],[定价日]],FTZ_load[#Headers],0),1,1,"FTZ_load"),TRUE)=0,"",INDIRECT(ADDRESS(ROW(FTZ_load[#Headers])+tbl_ftz[[#This Row],[Index]],MATCH(tbl_ftz[[#Headers],[定价日]],FTZ_load[#Headers],0),1,1,"FTZ_load"),TRUE)),"")</f>
        <v/>
      </c>
      <c r="C18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5" s="23" t="str">
        <f ca="1">IFERROR(IF(INDIRECT(ADDRESS(ROW(FTZ_load[#Headers])+tbl_ftz[[#This Row],[Index]],MATCH(tbl_ftz[[#Headers],[发行评级]],FTZ_load[#Headers],0),1,1,"FTZ_load"),TRUE)=0,"",INDIRECT(ADDRESS(ROW(FTZ_load[#Headers])+tbl_ftz[[#This Row],[Index]],MATCH(tbl_ftz[[#Headers],[发行评级]],FTZ_load[#Headers],0),1,1,"FTZ_load"),TRUE)),"")</f>
        <v/>
      </c>
      <c r="E185" s="23" t="str">
        <f ca="1">IFERROR(IF(INDIRECT(ADDRESS(ROW(FTZ_load[#Headers])+tbl_ftz[[#This Row],[Index]],MATCH(tbl_ftz[[#Headers],[主体评级]],FTZ_load[#Headers],0),1,1,"FTZ_load"),TRUE)=0,"",INDIRECT(ADDRESS(ROW(FTZ_load[#Headers])+tbl_ftz[[#This Row],[Index]],MATCH(tbl_ftz[[#Headers],[主体评级]],FTZ_load[#Headers],0),1,1,"FTZ_load"),TRUE)),"")</f>
        <v/>
      </c>
      <c r="F185" s="23" t="str">
        <f ca="1">IFERROR(IF(INDIRECT(ADDRESS(ROW(FTZ_load[#Headers])+tbl_ftz[[#This Row],[Index]],MATCH(tbl_ftz[[#Headers],[境内主体评级]],FTZ_load[#Headers],0),1,1,"FTZ_load"),TRUE)=0,"",INDIRECT(ADDRESS(ROW(FTZ_load[#Headers])+tbl_ftz[[#This Row],[Index]],MATCH(tbl_ftz[[#Headers],[境内主体评级]],FTZ_load[#Headers],0),1,1,"FTZ_load"),TRUE)),"")</f>
        <v/>
      </c>
      <c r="G185" s="23" t="str">
        <f ca="1">IFERROR(IF(INDIRECT(ADDRESS(ROW(FTZ_load[#Headers])+tbl_ftz[[#This Row],[Index]],MATCH(tbl_ftz[[#Headers],[货币]],FTZ_load[#Headers],0),1,1,"FTZ_load"),TRUE)=0,"",INDIRECT(ADDRESS(ROW(FTZ_load[#Headers])+tbl_ftz[[#This Row],[Index]],MATCH(tbl_ftz[[#Headers],[货币]],FTZ_load[#Headers],0),1,1,"FTZ_load"),TRUE)),"")</f>
        <v/>
      </c>
      <c r="H185" s="28" t="str">
        <f ca="1">IFERROR(IF(INDIRECT(ADDRESS(ROW(FTZ_load[#Headers])+tbl_ftz[[#This Row],[Index]],MATCH(tbl_ftz[[#Headers],[发行规模(亿)]],FTZ_load[#Headers],0),1,1,"FTZ_load"),TRUE)=0,"",INDIRECT(ADDRESS(ROW(FTZ_load[#Headers])+tbl_ftz[[#This Row],[Index]],MATCH(tbl_ftz[[#Headers],[发行规模(亿)]],FTZ_load[#Headers],0),1,1,"FTZ_load"),TRUE)),"")</f>
        <v/>
      </c>
      <c r="I185" s="23" t="str">
        <f ca="1">IFERROR(IF(INDIRECT(ADDRESS(ROW(FTZ_load[#Headers])+tbl_ftz[[#This Row],[Index]],MATCH(tbl_ftz[[#Headers],[年期]],FTZ_load[#Headers],0),1,1,"FTZ_load"),TRUE)=0,"",INDIRECT(ADDRESS(ROW(FTZ_load[#Headers])+tbl_ftz[[#This Row],[Index]],MATCH(tbl_ftz[[#Headers],[年期]],FTZ_load[#Headers],0),1,1,"FTZ_load"),TRUE)),"")</f>
        <v/>
      </c>
      <c r="J185" s="23" t="str">
        <f ca="1">IFERROR(IF(INDIRECT(ADDRESS(ROW(FTZ_load[#Headers])+tbl_ftz[[#This Row],[Index]],MATCH(tbl_ftz[[#Headers],[票息]],FTZ_load[#Headers],0),1,1,"FTZ_load"),TRUE)=0,"",INDIRECT(ADDRESS(ROW(FTZ_load[#Headers])+tbl_ftz[[#This Row],[Index]],MATCH(tbl_ftz[[#Headers],[票息]],FTZ_load[#Headers],0),1,1,"FTZ_load"),TRUE)),"")</f>
        <v/>
      </c>
      <c r="K185" s="23" t="str">
        <f ca="1">IFERROR(IF(INDIRECT(ADDRESS(ROW(FTZ_load[#Headers])+tbl_ftz[[#This Row],[Index]],MATCH(tbl_ftz[[#Headers],[IPG]],FTZ_load[#Headers],0),1,1,"FTZ_load"),TRUE)=0,"",INDIRECT(ADDRESS(ROW(FTZ_load[#Headers])+tbl_ftz[[#This Row],[Index]],MATCH(tbl_ftz[[#Headers],[IPG]],FTZ_load[#Headers],0),1,1,"FTZ_load"),TRUE)),"")</f>
        <v/>
      </c>
      <c r="L185" s="23" t="str">
        <f ca="1">IFERROR(IF(INDIRECT(ADDRESS(ROW(FTZ_load[#Headers])+tbl_ftz[[#This Row],[Index]],MATCH(tbl_ftz[[#Headers],[收窄基点]],FTZ_load[#Headers],0),1,1,"FTZ_load"),TRUE)=0,"",INDIRECT(ADDRESS(ROW(FTZ_load[#Headers])+tbl_ftz[[#This Row],[Index]],MATCH(tbl_ftz[[#Headers],[收窄基点]],FTZ_load[#Headers],0),1,1,"FTZ_load"),TRUE)),"")</f>
        <v/>
      </c>
      <c r="M185" s="22" t="str">
        <f ca="1">IFERROR(IF(INDIRECT(ADDRESS(ROW(FTZ_load[#Headers])+tbl_ftz[[#This Row],[Index]],MATCH(tbl_ftz[[#Headers],[结构]],FTZ_load[#Headers],0),1,1,"FTZ_load"),TRUE)=0,"",INDIRECT(ADDRESS(ROW(FTZ_load[#Headers])+tbl_ftz[[#This Row],[Index]],MATCH(tbl_ftz[[#Headers],[结构]],FTZ_load[#Headers],0),1,1,"FTZ_load"),TRUE)),"")</f>
        <v/>
      </c>
      <c r="N185" s="22" t="str">
        <f ca="1">IFERROR(IF(INDIRECT(ADDRESS(ROW(FTZ_load[#Headers])+tbl_ftz[[#This Row],[Index]],MATCH(tbl_ftz[[#Headers],[主题]],FTZ_load[#Headers],0),1,1,"FTZ_load"),TRUE)=0,"",INDIRECT(ADDRESS(ROW(FTZ_load[#Headers])+tbl_ftz[[#This Row],[Index]],MATCH(tbl_ftz[[#Headers],[主题]],FTZ_load[#Headers],0),1,1,"FTZ_load"),TRUE)),"")</f>
        <v/>
      </c>
      <c r="O185" s="22" t="str">
        <f ca="1">IFERROR(IF(INDIRECT(ADDRESS(ROW(FTZ_load[#Headers])+tbl_ftz[[#This Row],[Index]],MATCH(tbl_ftz[[#Headers],[行业]],FTZ_load[#Headers],0),1,1,"FTZ_load"),TRUE)=0,"",INDIRECT(ADDRESS(ROW(FTZ_load[#Headers])+tbl_ftz[[#This Row],[Index]],MATCH(tbl_ftz[[#Headers],[行业]],FTZ_load[#Headers],0),1,1,"FTZ_load"),TRUE)),"")</f>
        <v/>
      </c>
      <c r="P185" s="22" t="str">
        <f ca="1">IFERROR(IF(INDIRECT(ADDRESS(ROW(FTZ_load[#Headers])+tbl_ftz[[#This Row],[Index]],MATCH(tbl_ftz[[#Headers],[地区]],FTZ_load[#Headers],0),1,1,"FTZ_load"),TRUE)=0,"",INDIRECT(ADDRESS(ROW(FTZ_load[#Headers])+tbl_ftz[[#This Row],[Index]],MATCH(tbl_ftz[[#Headers],[地区]],FTZ_load[#Headers],0),1,1,"FTZ_load"),TRUE)),"")</f>
        <v/>
      </c>
      <c r="Q185" s="19" t="str">
        <f ca="1">IFERROR(IF(INDIRECT(ADDRESS(ROW(FTZ_load[#Headers])+tbl_ftz[[#This Row],[Index]],MATCH(tbl_ftz[[#Headers],[BOCOM_DEAL?]],FTZ_load[#Headers],0),1,1,"FTZ_load"),TRUE)=0,"",INDIRECT(ADDRESS(ROW(FTZ_load[#Headers])+tbl_ftz[[#This Row],[Index]],MATCH(tbl_ftz[[#Headers],[BOCOM_DEAL?]],FTZ_load[#Headers],0),1,1,"FTZ_load"),TRUE)),"")</f>
        <v/>
      </c>
    </row>
    <row r="186" spans="1:17" ht="17.45" customHeight="1" x14ac:dyDescent="0.25">
      <c r="A186" s="19">
        <f>ROW()-ROW(tbl_ftz[[#Headers],[Index]])</f>
        <v>185</v>
      </c>
      <c r="B186" s="20" t="str">
        <f ca="1">IFERROR(IF(INDIRECT(ADDRESS(ROW(FTZ_load[#Headers])+tbl_ftz[[#This Row],[Index]],MATCH(tbl_ftz[[#Headers],[定价日]],FTZ_load[#Headers],0),1,1,"FTZ_load"),TRUE)=0,"",INDIRECT(ADDRESS(ROW(FTZ_load[#Headers])+tbl_ftz[[#This Row],[Index]],MATCH(tbl_ftz[[#Headers],[定价日]],FTZ_load[#Headers],0),1,1,"FTZ_load"),TRUE)),"")</f>
        <v/>
      </c>
      <c r="C18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6" s="23" t="str">
        <f ca="1">IFERROR(IF(INDIRECT(ADDRESS(ROW(FTZ_load[#Headers])+tbl_ftz[[#This Row],[Index]],MATCH(tbl_ftz[[#Headers],[发行评级]],FTZ_load[#Headers],0),1,1,"FTZ_load"),TRUE)=0,"",INDIRECT(ADDRESS(ROW(FTZ_load[#Headers])+tbl_ftz[[#This Row],[Index]],MATCH(tbl_ftz[[#Headers],[发行评级]],FTZ_load[#Headers],0),1,1,"FTZ_load"),TRUE)),"")</f>
        <v/>
      </c>
      <c r="E186" s="23" t="str">
        <f ca="1">IFERROR(IF(INDIRECT(ADDRESS(ROW(FTZ_load[#Headers])+tbl_ftz[[#This Row],[Index]],MATCH(tbl_ftz[[#Headers],[主体评级]],FTZ_load[#Headers],0),1,1,"FTZ_load"),TRUE)=0,"",INDIRECT(ADDRESS(ROW(FTZ_load[#Headers])+tbl_ftz[[#This Row],[Index]],MATCH(tbl_ftz[[#Headers],[主体评级]],FTZ_load[#Headers],0),1,1,"FTZ_load"),TRUE)),"")</f>
        <v/>
      </c>
      <c r="F186" s="23" t="str">
        <f ca="1">IFERROR(IF(INDIRECT(ADDRESS(ROW(FTZ_load[#Headers])+tbl_ftz[[#This Row],[Index]],MATCH(tbl_ftz[[#Headers],[境内主体评级]],FTZ_load[#Headers],0),1,1,"FTZ_load"),TRUE)=0,"",INDIRECT(ADDRESS(ROW(FTZ_load[#Headers])+tbl_ftz[[#This Row],[Index]],MATCH(tbl_ftz[[#Headers],[境内主体评级]],FTZ_load[#Headers],0),1,1,"FTZ_load"),TRUE)),"")</f>
        <v/>
      </c>
      <c r="G186" s="23" t="str">
        <f ca="1">IFERROR(IF(INDIRECT(ADDRESS(ROW(FTZ_load[#Headers])+tbl_ftz[[#This Row],[Index]],MATCH(tbl_ftz[[#Headers],[货币]],FTZ_load[#Headers],0),1,1,"FTZ_load"),TRUE)=0,"",INDIRECT(ADDRESS(ROW(FTZ_load[#Headers])+tbl_ftz[[#This Row],[Index]],MATCH(tbl_ftz[[#Headers],[货币]],FTZ_load[#Headers],0),1,1,"FTZ_load"),TRUE)),"")</f>
        <v/>
      </c>
      <c r="H186" s="28" t="str">
        <f ca="1">IFERROR(IF(INDIRECT(ADDRESS(ROW(FTZ_load[#Headers])+tbl_ftz[[#This Row],[Index]],MATCH(tbl_ftz[[#Headers],[发行规模(亿)]],FTZ_load[#Headers],0),1,1,"FTZ_load"),TRUE)=0,"",INDIRECT(ADDRESS(ROW(FTZ_load[#Headers])+tbl_ftz[[#This Row],[Index]],MATCH(tbl_ftz[[#Headers],[发行规模(亿)]],FTZ_load[#Headers],0),1,1,"FTZ_load"),TRUE)),"")</f>
        <v/>
      </c>
      <c r="I186" s="23" t="str">
        <f ca="1">IFERROR(IF(INDIRECT(ADDRESS(ROW(FTZ_load[#Headers])+tbl_ftz[[#This Row],[Index]],MATCH(tbl_ftz[[#Headers],[年期]],FTZ_load[#Headers],0),1,1,"FTZ_load"),TRUE)=0,"",INDIRECT(ADDRESS(ROW(FTZ_load[#Headers])+tbl_ftz[[#This Row],[Index]],MATCH(tbl_ftz[[#Headers],[年期]],FTZ_load[#Headers],0),1,1,"FTZ_load"),TRUE)),"")</f>
        <v/>
      </c>
      <c r="J186" s="23" t="str">
        <f ca="1">IFERROR(IF(INDIRECT(ADDRESS(ROW(FTZ_load[#Headers])+tbl_ftz[[#This Row],[Index]],MATCH(tbl_ftz[[#Headers],[票息]],FTZ_load[#Headers],0),1,1,"FTZ_load"),TRUE)=0,"",INDIRECT(ADDRESS(ROW(FTZ_load[#Headers])+tbl_ftz[[#This Row],[Index]],MATCH(tbl_ftz[[#Headers],[票息]],FTZ_load[#Headers],0),1,1,"FTZ_load"),TRUE)),"")</f>
        <v/>
      </c>
      <c r="K186" s="23" t="str">
        <f ca="1">IFERROR(IF(INDIRECT(ADDRESS(ROW(FTZ_load[#Headers])+tbl_ftz[[#This Row],[Index]],MATCH(tbl_ftz[[#Headers],[IPG]],FTZ_load[#Headers],0),1,1,"FTZ_load"),TRUE)=0,"",INDIRECT(ADDRESS(ROW(FTZ_load[#Headers])+tbl_ftz[[#This Row],[Index]],MATCH(tbl_ftz[[#Headers],[IPG]],FTZ_load[#Headers],0),1,1,"FTZ_load"),TRUE)),"")</f>
        <v/>
      </c>
      <c r="L186" s="23" t="str">
        <f ca="1">IFERROR(IF(INDIRECT(ADDRESS(ROW(FTZ_load[#Headers])+tbl_ftz[[#This Row],[Index]],MATCH(tbl_ftz[[#Headers],[收窄基点]],FTZ_load[#Headers],0),1,1,"FTZ_load"),TRUE)=0,"",INDIRECT(ADDRESS(ROW(FTZ_load[#Headers])+tbl_ftz[[#This Row],[Index]],MATCH(tbl_ftz[[#Headers],[收窄基点]],FTZ_load[#Headers],0),1,1,"FTZ_load"),TRUE)),"")</f>
        <v/>
      </c>
      <c r="M186" s="22" t="str">
        <f ca="1">IFERROR(IF(INDIRECT(ADDRESS(ROW(FTZ_load[#Headers])+tbl_ftz[[#This Row],[Index]],MATCH(tbl_ftz[[#Headers],[结构]],FTZ_load[#Headers],0),1,1,"FTZ_load"),TRUE)=0,"",INDIRECT(ADDRESS(ROW(FTZ_load[#Headers])+tbl_ftz[[#This Row],[Index]],MATCH(tbl_ftz[[#Headers],[结构]],FTZ_load[#Headers],0),1,1,"FTZ_load"),TRUE)),"")</f>
        <v/>
      </c>
      <c r="N186" s="22" t="str">
        <f ca="1">IFERROR(IF(INDIRECT(ADDRESS(ROW(FTZ_load[#Headers])+tbl_ftz[[#This Row],[Index]],MATCH(tbl_ftz[[#Headers],[主题]],FTZ_load[#Headers],0),1,1,"FTZ_load"),TRUE)=0,"",INDIRECT(ADDRESS(ROW(FTZ_load[#Headers])+tbl_ftz[[#This Row],[Index]],MATCH(tbl_ftz[[#Headers],[主题]],FTZ_load[#Headers],0),1,1,"FTZ_load"),TRUE)),"")</f>
        <v/>
      </c>
      <c r="O186" s="22" t="str">
        <f ca="1">IFERROR(IF(INDIRECT(ADDRESS(ROW(FTZ_load[#Headers])+tbl_ftz[[#This Row],[Index]],MATCH(tbl_ftz[[#Headers],[行业]],FTZ_load[#Headers],0),1,1,"FTZ_load"),TRUE)=0,"",INDIRECT(ADDRESS(ROW(FTZ_load[#Headers])+tbl_ftz[[#This Row],[Index]],MATCH(tbl_ftz[[#Headers],[行业]],FTZ_load[#Headers],0),1,1,"FTZ_load"),TRUE)),"")</f>
        <v/>
      </c>
      <c r="P186" s="22" t="str">
        <f ca="1">IFERROR(IF(INDIRECT(ADDRESS(ROW(FTZ_load[#Headers])+tbl_ftz[[#This Row],[Index]],MATCH(tbl_ftz[[#Headers],[地区]],FTZ_load[#Headers],0),1,1,"FTZ_load"),TRUE)=0,"",INDIRECT(ADDRESS(ROW(FTZ_load[#Headers])+tbl_ftz[[#This Row],[Index]],MATCH(tbl_ftz[[#Headers],[地区]],FTZ_load[#Headers],0),1,1,"FTZ_load"),TRUE)),"")</f>
        <v/>
      </c>
      <c r="Q186" s="19" t="str">
        <f ca="1">IFERROR(IF(INDIRECT(ADDRESS(ROW(FTZ_load[#Headers])+tbl_ftz[[#This Row],[Index]],MATCH(tbl_ftz[[#Headers],[BOCOM_DEAL?]],FTZ_load[#Headers],0),1,1,"FTZ_load"),TRUE)=0,"",INDIRECT(ADDRESS(ROW(FTZ_load[#Headers])+tbl_ftz[[#This Row],[Index]],MATCH(tbl_ftz[[#Headers],[BOCOM_DEAL?]],FTZ_load[#Headers],0),1,1,"FTZ_load"),TRUE)),"")</f>
        <v/>
      </c>
    </row>
    <row r="187" spans="1:17" ht="17.45" customHeight="1" x14ac:dyDescent="0.25">
      <c r="A187" s="19">
        <f>ROW()-ROW(tbl_ftz[[#Headers],[Index]])</f>
        <v>186</v>
      </c>
      <c r="B187" s="20" t="str">
        <f ca="1">IFERROR(IF(INDIRECT(ADDRESS(ROW(FTZ_load[#Headers])+tbl_ftz[[#This Row],[Index]],MATCH(tbl_ftz[[#Headers],[定价日]],FTZ_load[#Headers],0),1,1,"FTZ_load"),TRUE)=0,"",INDIRECT(ADDRESS(ROW(FTZ_load[#Headers])+tbl_ftz[[#This Row],[Index]],MATCH(tbl_ftz[[#Headers],[定价日]],FTZ_load[#Headers],0),1,1,"FTZ_load"),TRUE)),"")</f>
        <v/>
      </c>
      <c r="C18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7" s="23" t="str">
        <f ca="1">IFERROR(IF(INDIRECT(ADDRESS(ROW(FTZ_load[#Headers])+tbl_ftz[[#This Row],[Index]],MATCH(tbl_ftz[[#Headers],[发行评级]],FTZ_load[#Headers],0),1,1,"FTZ_load"),TRUE)=0,"",INDIRECT(ADDRESS(ROW(FTZ_load[#Headers])+tbl_ftz[[#This Row],[Index]],MATCH(tbl_ftz[[#Headers],[发行评级]],FTZ_load[#Headers],0),1,1,"FTZ_load"),TRUE)),"")</f>
        <v/>
      </c>
      <c r="E187" s="23" t="str">
        <f ca="1">IFERROR(IF(INDIRECT(ADDRESS(ROW(FTZ_load[#Headers])+tbl_ftz[[#This Row],[Index]],MATCH(tbl_ftz[[#Headers],[主体评级]],FTZ_load[#Headers],0),1,1,"FTZ_load"),TRUE)=0,"",INDIRECT(ADDRESS(ROW(FTZ_load[#Headers])+tbl_ftz[[#This Row],[Index]],MATCH(tbl_ftz[[#Headers],[主体评级]],FTZ_load[#Headers],0),1,1,"FTZ_load"),TRUE)),"")</f>
        <v/>
      </c>
      <c r="F187" s="23" t="str">
        <f ca="1">IFERROR(IF(INDIRECT(ADDRESS(ROW(FTZ_load[#Headers])+tbl_ftz[[#This Row],[Index]],MATCH(tbl_ftz[[#Headers],[境内主体评级]],FTZ_load[#Headers],0),1,1,"FTZ_load"),TRUE)=0,"",INDIRECT(ADDRESS(ROW(FTZ_load[#Headers])+tbl_ftz[[#This Row],[Index]],MATCH(tbl_ftz[[#Headers],[境内主体评级]],FTZ_load[#Headers],0),1,1,"FTZ_load"),TRUE)),"")</f>
        <v/>
      </c>
      <c r="G187" s="23" t="str">
        <f ca="1">IFERROR(IF(INDIRECT(ADDRESS(ROW(FTZ_load[#Headers])+tbl_ftz[[#This Row],[Index]],MATCH(tbl_ftz[[#Headers],[货币]],FTZ_load[#Headers],0),1,1,"FTZ_load"),TRUE)=0,"",INDIRECT(ADDRESS(ROW(FTZ_load[#Headers])+tbl_ftz[[#This Row],[Index]],MATCH(tbl_ftz[[#Headers],[货币]],FTZ_load[#Headers],0),1,1,"FTZ_load"),TRUE)),"")</f>
        <v/>
      </c>
      <c r="H187" s="28" t="str">
        <f ca="1">IFERROR(IF(INDIRECT(ADDRESS(ROW(FTZ_load[#Headers])+tbl_ftz[[#This Row],[Index]],MATCH(tbl_ftz[[#Headers],[发行规模(亿)]],FTZ_load[#Headers],0),1,1,"FTZ_load"),TRUE)=0,"",INDIRECT(ADDRESS(ROW(FTZ_load[#Headers])+tbl_ftz[[#This Row],[Index]],MATCH(tbl_ftz[[#Headers],[发行规模(亿)]],FTZ_load[#Headers],0),1,1,"FTZ_load"),TRUE)),"")</f>
        <v/>
      </c>
      <c r="I187" s="23" t="str">
        <f ca="1">IFERROR(IF(INDIRECT(ADDRESS(ROW(FTZ_load[#Headers])+tbl_ftz[[#This Row],[Index]],MATCH(tbl_ftz[[#Headers],[年期]],FTZ_load[#Headers],0),1,1,"FTZ_load"),TRUE)=0,"",INDIRECT(ADDRESS(ROW(FTZ_load[#Headers])+tbl_ftz[[#This Row],[Index]],MATCH(tbl_ftz[[#Headers],[年期]],FTZ_load[#Headers],0),1,1,"FTZ_load"),TRUE)),"")</f>
        <v/>
      </c>
      <c r="J187" s="23" t="str">
        <f ca="1">IFERROR(IF(INDIRECT(ADDRESS(ROW(FTZ_load[#Headers])+tbl_ftz[[#This Row],[Index]],MATCH(tbl_ftz[[#Headers],[票息]],FTZ_load[#Headers],0),1,1,"FTZ_load"),TRUE)=0,"",INDIRECT(ADDRESS(ROW(FTZ_load[#Headers])+tbl_ftz[[#This Row],[Index]],MATCH(tbl_ftz[[#Headers],[票息]],FTZ_load[#Headers],0),1,1,"FTZ_load"),TRUE)),"")</f>
        <v/>
      </c>
      <c r="K187" s="23" t="str">
        <f ca="1">IFERROR(IF(INDIRECT(ADDRESS(ROW(FTZ_load[#Headers])+tbl_ftz[[#This Row],[Index]],MATCH(tbl_ftz[[#Headers],[IPG]],FTZ_load[#Headers],0),1,1,"FTZ_load"),TRUE)=0,"",INDIRECT(ADDRESS(ROW(FTZ_load[#Headers])+tbl_ftz[[#This Row],[Index]],MATCH(tbl_ftz[[#Headers],[IPG]],FTZ_load[#Headers],0),1,1,"FTZ_load"),TRUE)),"")</f>
        <v/>
      </c>
      <c r="L187" s="23" t="str">
        <f ca="1">IFERROR(IF(INDIRECT(ADDRESS(ROW(FTZ_load[#Headers])+tbl_ftz[[#This Row],[Index]],MATCH(tbl_ftz[[#Headers],[收窄基点]],FTZ_load[#Headers],0),1,1,"FTZ_load"),TRUE)=0,"",INDIRECT(ADDRESS(ROW(FTZ_load[#Headers])+tbl_ftz[[#This Row],[Index]],MATCH(tbl_ftz[[#Headers],[收窄基点]],FTZ_load[#Headers],0),1,1,"FTZ_load"),TRUE)),"")</f>
        <v/>
      </c>
      <c r="M187" s="22" t="str">
        <f ca="1">IFERROR(IF(INDIRECT(ADDRESS(ROW(FTZ_load[#Headers])+tbl_ftz[[#This Row],[Index]],MATCH(tbl_ftz[[#Headers],[结构]],FTZ_load[#Headers],0),1,1,"FTZ_load"),TRUE)=0,"",INDIRECT(ADDRESS(ROW(FTZ_load[#Headers])+tbl_ftz[[#This Row],[Index]],MATCH(tbl_ftz[[#Headers],[结构]],FTZ_load[#Headers],0),1,1,"FTZ_load"),TRUE)),"")</f>
        <v/>
      </c>
      <c r="N187" s="22" t="str">
        <f ca="1">IFERROR(IF(INDIRECT(ADDRESS(ROW(FTZ_load[#Headers])+tbl_ftz[[#This Row],[Index]],MATCH(tbl_ftz[[#Headers],[主题]],FTZ_load[#Headers],0),1,1,"FTZ_load"),TRUE)=0,"",INDIRECT(ADDRESS(ROW(FTZ_load[#Headers])+tbl_ftz[[#This Row],[Index]],MATCH(tbl_ftz[[#Headers],[主题]],FTZ_load[#Headers],0),1,1,"FTZ_load"),TRUE)),"")</f>
        <v/>
      </c>
      <c r="O187" s="22" t="str">
        <f ca="1">IFERROR(IF(INDIRECT(ADDRESS(ROW(FTZ_load[#Headers])+tbl_ftz[[#This Row],[Index]],MATCH(tbl_ftz[[#Headers],[行业]],FTZ_load[#Headers],0),1,1,"FTZ_load"),TRUE)=0,"",INDIRECT(ADDRESS(ROW(FTZ_load[#Headers])+tbl_ftz[[#This Row],[Index]],MATCH(tbl_ftz[[#Headers],[行业]],FTZ_load[#Headers],0),1,1,"FTZ_load"),TRUE)),"")</f>
        <v/>
      </c>
      <c r="P187" s="22" t="str">
        <f ca="1">IFERROR(IF(INDIRECT(ADDRESS(ROW(FTZ_load[#Headers])+tbl_ftz[[#This Row],[Index]],MATCH(tbl_ftz[[#Headers],[地区]],FTZ_load[#Headers],0),1,1,"FTZ_load"),TRUE)=0,"",INDIRECT(ADDRESS(ROW(FTZ_load[#Headers])+tbl_ftz[[#This Row],[Index]],MATCH(tbl_ftz[[#Headers],[地区]],FTZ_load[#Headers],0),1,1,"FTZ_load"),TRUE)),"")</f>
        <v/>
      </c>
      <c r="Q187" s="19" t="str">
        <f ca="1">IFERROR(IF(INDIRECT(ADDRESS(ROW(FTZ_load[#Headers])+tbl_ftz[[#This Row],[Index]],MATCH(tbl_ftz[[#Headers],[BOCOM_DEAL?]],FTZ_load[#Headers],0),1,1,"FTZ_load"),TRUE)=0,"",INDIRECT(ADDRESS(ROW(FTZ_load[#Headers])+tbl_ftz[[#This Row],[Index]],MATCH(tbl_ftz[[#Headers],[BOCOM_DEAL?]],FTZ_load[#Headers],0),1,1,"FTZ_load"),TRUE)),"")</f>
        <v/>
      </c>
    </row>
    <row r="188" spans="1:17" ht="17.45" customHeight="1" x14ac:dyDescent="0.25">
      <c r="A188" s="19">
        <f>ROW()-ROW(tbl_ftz[[#Headers],[Index]])</f>
        <v>187</v>
      </c>
      <c r="B188" s="20" t="str">
        <f ca="1">IFERROR(IF(INDIRECT(ADDRESS(ROW(FTZ_load[#Headers])+tbl_ftz[[#This Row],[Index]],MATCH(tbl_ftz[[#Headers],[定价日]],FTZ_load[#Headers],0),1,1,"FTZ_load"),TRUE)=0,"",INDIRECT(ADDRESS(ROW(FTZ_load[#Headers])+tbl_ftz[[#This Row],[Index]],MATCH(tbl_ftz[[#Headers],[定价日]],FTZ_load[#Headers],0),1,1,"FTZ_load"),TRUE)),"")</f>
        <v/>
      </c>
      <c r="C18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8" s="23" t="str">
        <f ca="1">IFERROR(IF(INDIRECT(ADDRESS(ROW(FTZ_load[#Headers])+tbl_ftz[[#This Row],[Index]],MATCH(tbl_ftz[[#Headers],[发行评级]],FTZ_load[#Headers],0),1,1,"FTZ_load"),TRUE)=0,"",INDIRECT(ADDRESS(ROW(FTZ_load[#Headers])+tbl_ftz[[#This Row],[Index]],MATCH(tbl_ftz[[#Headers],[发行评级]],FTZ_load[#Headers],0),1,1,"FTZ_load"),TRUE)),"")</f>
        <v/>
      </c>
      <c r="E188" s="23" t="str">
        <f ca="1">IFERROR(IF(INDIRECT(ADDRESS(ROW(FTZ_load[#Headers])+tbl_ftz[[#This Row],[Index]],MATCH(tbl_ftz[[#Headers],[主体评级]],FTZ_load[#Headers],0),1,1,"FTZ_load"),TRUE)=0,"",INDIRECT(ADDRESS(ROW(FTZ_load[#Headers])+tbl_ftz[[#This Row],[Index]],MATCH(tbl_ftz[[#Headers],[主体评级]],FTZ_load[#Headers],0),1,1,"FTZ_load"),TRUE)),"")</f>
        <v/>
      </c>
      <c r="F188" s="23" t="str">
        <f ca="1">IFERROR(IF(INDIRECT(ADDRESS(ROW(FTZ_load[#Headers])+tbl_ftz[[#This Row],[Index]],MATCH(tbl_ftz[[#Headers],[境内主体评级]],FTZ_load[#Headers],0),1,1,"FTZ_load"),TRUE)=0,"",INDIRECT(ADDRESS(ROW(FTZ_load[#Headers])+tbl_ftz[[#This Row],[Index]],MATCH(tbl_ftz[[#Headers],[境内主体评级]],FTZ_load[#Headers],0),1,1,"FTZ_load"),TRUE)),"")</f>
        <v/>
      </c>
      <c r="G188" s="23" t="str">
        <f ca="1">IFERROR(IF(INDIRECT(ADDRESS(ROW(FTZ_load[#Headers])+tbl_ftz[[#This Row],[Index]],MATCH(tbl_ftz[[#Headers],[货币]],FTZ_load[#Headers],0),1,1,"FTZ_load"),TRUE)=0,"",INDIRECT(ADDRESS(ROW(FTZ_load[#Headers])+tbl_ftz[[#This Row],[Index]],MATCH(tbl_ftz[[#Headers],[货币]],FTZ_load[#Headers],0),1,1,"FTZ_load"),TRUE)),"")</f>
        <v/>
      </c>
      <c r="H188" s="28" t="str">
        <f ca="1">IFERROR(IF(INDIRECT(ADDRESS(ROW(FTZ_load[#Headers])+tbl_ftz[[#This Row],[Index]],MATCH(tbl_ftz[[#Headers],[发行规模(亿)]],FTZ_load[#Headers],0),1,1,"FTZ_load"),TRUE)=0,"",INDIRECT(ADDRESS(ROW(FTZ_load[#Headers])+tbl_ftz[[#This Row],[Index]],MATCH(tbl_ftz[[#Headers],[发行规模(亿)]],FTZ_load[#Headers],0),1,1,"FTZ_load"),TRUE)),"")</f>
        <v/>
      </c>
      <c r="I188" s="23" t="str">
        <f ca="1">IFERROR(IF(INDIRECT(ADDRESS(ROW(FTZ_load[#Headers])+tbl_ftz[[#This Row],[Index]],MATCH(tbl_ftz[[#Headers],[年期]],FTZ_load[#Headers],0),1,1,"FTZ_load"),TRUE)=0,"",INDIRECT(ADDRESS(ROW(FTZ_load[#Headers])+tbl_ftz[[#This Row],[Index]],MATCH(tbl_ftz[[#Headers],[年期]],FTZ_load[#Headers],0),1,1,"FTZ_load"),TRUE)),"")</f>
        <v/>
      </c>
      <c r="J188" s="23" t="str">
        <f ca="1">IFERROR(IF(INDIRECT(ADDRESS(ROW(FTZ_load[#Headers])+tbl_ftz[[#This Row],[Index]],MATCH(tbl_ftz[[#Headers],[票息]],FTZ_load[#Headers],0),1,1,"FTZ_load"),TRUE)=0,"",INDIRECT(ADDRESS(ROW(FTZ_load[#Headers])+tbl_ftz[[#This Row],[Index]],MATCH(tbl_ftz[[#Headers],[票息]],FTZ_load[#Headers],0),1,1,"FTZ_load"),TRUE)),"")</f>
        <v/>
      </c>
      <c r="K188" s="23" t="str">
        <f ca="1">IFERROR(IF(INDIRECT(ADDRESS(ROW(FTZ_load[#Headers])+tbl_ftz[[#This Row],[Index]],MATCH(tbl_ftz[[#Headers],[IPG]],FTZ_load[#Headers],0),1,1,"FTZ_load"),TRUE)=0,"",INDIRECT(ADDRESS(ROW(FTZ_load[#Headers])+tbl_ftz[[#This Row],[Index]],MATCH(tbl_ftz[[#Headers],[IPG]],FTZ_load[#Headers],0),1,1,"FTZ_load"),TRUE)),"")</f>
        <v/>
      </c>
      <c r="L188" s="23" t="str">
        <f ca="1">IFERROR(IF(INDIRECT(ADDRESS(ROW(FTZ_load[#Headers])+tbl_ftz[[#This Row],[Index]],MATCH(tbl_ftz[[#Headers],[收窄基点]],FTZ_load[#Headers],0),1,1,"FTZ_load"),TRUE)=0,"",INDIRECT(ADDRESS(ROW(FTZ_load[#Headers])+tbl_ftz[[#This Row],[Index]],MATCH(tbl_ftz[[#Headers],[收窄基点]],FTZ_load[#Headers],0),1,1,"FTZ_load"),TRUE)),"")</f>
        <v/>
      </c>
      <c r="M188" s="22" t="str">
        <f ca="1">IFERROR(IF(INDIRECT(ADDRESS(ROW(FTZ_load[#Headers])+tbl_ftz[[#This Row],[Index]],MATCH(tbl_ftz[[#Headers],[结构]],FTZ_load[#Headers],0),1,1,"FTZ_load"),TRUE)=0,"",INDIRECT(ADDRESS(ROW(FTZ_load[#Headers])+tbl_ftz[[#This Row],[Index]],MATCH(tbl_ftz[[#Headers],[结构]],FTZ_load[#Headers],0),1,1,"FTZ_load"),TRUE)),"")</f>
        <v/>
      </c>
      <c r="N188" s="22" t="str">
        <f ca="1">IFERROR(IF(INDIRECT(ADDRESS(ROW(FTZ_load[#Headers])+tbl_ftz[[#This Row],[Index]],MATCH(tbl_ftz[[#Headers],[主题]],FTZ_load[#Headers],0),1,1,"FTZ_load"),TRUE)=0,"",INDIRECT(ADDRESS(ROW(FTZ_load[#Headers])+tbl_ftz[[#This Row],[Index]],MATCH(tbl_ftz[[#Headers],[主题]],FTZ_load[#Headers],0),1,1,"FTZ_load"),TRUE)),"")</f>
        <v/>
      </c>
      <c r="O188" s="22" t="str">
        <f ca="1">IFERROR(IF(INDIRECT(ADDRESS(ROW(FTZ_load[#Headers])+tbl_ftz[[#This Row],[Index]],MATCH(tbl_ftz[[#Headers],[行业]],FTZ_load[#Headers],0),1,1,"FTZ_load"),TRUE)=0,"",INDIRECT(ADDRESS(ROW(FTZ_load[#Headers])+tbl_ftz[[#This Row],[Index]],MATCH(tbl_ftz[[#Headers],[行业]],FTZ_load[#Headers],0),1,1,"FTZ_load"),TRUE)),"")</f>
        <v/>
      </c>
      <c r="P188" s="22" t="str">
        <f ca="1">IFERROR(IF(INDIRECT(ADDRESS(ROW(FTZ_load[#Headers])+tbl_ftz[[#This Row],[Index]],MATCH(tbl_ftz[[#Headers],[地区]],FTZ_load[#Headers],0),1,1,"FTZ_load"),TRUE)=0,"",INDIRECT(ADDRESS(ROW(FTZ_load[#Headers])+tbl_ftz[[#This Row],[Index]],MATCH(tbl_ftz[[#Headers],[地区]],FTZ_load[#Headers],0),1,1,"FTZ_load"),TRUE)),"")</f>
        <v/>
      </c>
      <c r="Q188" s="19" t="str">
        <f ca="1">IFERROR(IF(INDIRECT(ADDRESS(ROW(FTZ_load[#Headers])+tbl_ftz[[#This Row],[Index]],MATCH(tbl_ftz[[#Headers],[BOCOM_DEAL?]],FTZ_load[#Headers],0),1,1,"FTZ_load"),TRUE)=0,"",INDIRECT(ADDRESS(ROW(FTZ_load[#Headers])+tbl_ftz[[#This Row],[Index]],MATCH(tbl_ftz[[#Headers],[BOCOM_DEAL?]],FTZ_load[#Headers],0),1,1,"FTZ_load"),TRUE)),"")</f>
        <v/>
      </c>
    </row>
    <row r="189" spans="1:17" ht="17.45" customHeight="1" x14ac:dyDescent="0.25">
      <c r="A189" s="19">
        <f>ROW()-ROW(tbl_ftz[[#Headers],[Index]])</f>
        <v>188</v>
      </c>
      <c r="B189" s="20" t="str">
        <f ca="1">IFERROR(IF(INDIRECT(ADDRESS(ROW(FTZ_load[#Headers])+tbl_ftz[[#This Row],[Index]],MATCH(tbl_ftz[[#Headers],[定价日]],FTZ_load[#Headers],0),1,1,"FTZ_load"),TRUE)=0,"",INDIRECT(ADDRESS(ROW(FTZ_load[#Headers])+tbl_ftz[[#This Row],[Index]],MATCH(tbl_ftz[[#Headers],[定价日]],FTZ_load[#Headers],0),1,1,"FTZ_load"),TRUE)),"")</f>
        <v/>
      </c>
      <c r="C18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89" s="23" t="str">
        <f ca="1">IFERROR(IF(INDIRECT(ADDRESS(ROW(FTZ_load[#Headers])+tbl_ftz[[#This Row],[Index]],MATCH(tbl_ftz[[#Headers],[发行评级]],FTZ_load[#Headers],0),1,1,"FTZ_load"),TRUE)=0,"",INDIRECT(ADDRESS(ROW(FTZ_load[#Headers])+tbl_ftz[[#This Row],[Index]],MATCH(tbl_ftz[[#Headers],[发行评级]],FTZ_load[#Headers],0),1,1,"FTZ_load"),TRUE)),"")</f>
        <v/>
      </c>
      <c r="E189" s="23" t="str">
        <f ca="1">IFERROR(IF(INDIRECT(ADDRESS(ROW(FTZ_load[#Headers])+tbl_ftz[[#This Row],[Index]],MATCH(tbl_ftz[[#Headers],[主体评级]],FTZ_load[#Headers],0),1,1,"FTZ_load"),TRUE)=0,"",INDIRECT(ADDRESS(ROW(FTZ_load[#Headers])+tbl_ftz[[#This Row],[Index]],MATCH(tbl_ftz[[#Headers],[主体评级]],FTZ_load[#Headers],0),1,1,"FTZ_load"),TRUE)),"")</f>
        <v/>
      </c>
      <c r="F189" s="23" t="str">
        <f ca="1">IFERROR(IF(INDIRECT(ADDRESS(ROW(FTZ_load[#Headers])+tbl_ftz[[#This Row],[Index]],MATCH(tbl_ftz[[#Headers],[境内主体评级]],FTZ_load[#Headers],0),1,1,"FTZ_load"),TRUE)=0,"",INDIRECT(ADDRESS(ROW(FTZ_load[#Headers])+tbl_ftz[[#This Row],[Index]],MATCH(tbl_ftz[[#Headers],[境内主体评级]],FTZ_load[#Headers],0),1,1,"FTZ_load"),TRUE)),"")</f>
        <v/>
      </c>
      <c r="G189" s="23" t="str">
        <f ca="1">IFERROR(IF(INDIRECT(ADDRESS(ROW(FTZ_load[#Headers])+tbl_ftz[[#This Row],[Index]],MATCH(tbl_ftz[[#Headers],[货币]],FTZ_load[#Headers],0),1,1,"FTZ_load"),TRUE)=0,"",INDIRECT(ADDRESS(ROW(FTZ_load[#Headers])+tbl_ftz[[#This Row],[Index]],MATCH(tbl_ftz[[#Headers],[货币]],FTZ_load[#Headers],0),1,1,"FTZ_load"),TRUE)),"")</f>
        <v/>
      </c>
      <c r="H189" s="28" t="str">
        <f ca="1">IFERROR(IF(INDIRECT(ADDRESS(ROW(FTZ_load[#Headers])+tbl_ftz[[#This Row],[Index]],MATCH(tbl_ftz[[#Headers],[发行规模(亿)]],FTZ_load[#Headers],0),1,1,"FTZ_load"),TRUE)=0,"",INDIRECT(ADDRESS(ROW(FTZ_load[#Headers])+tbl_ftz[[#This Row],[Index]],MATCH(tbl_ftz[[#Headers],[发行规模(亿)]],FTZ_load[#Headers],0),1,1,"FTZ_load"),TRUE)),"")</f>
        <v/>
      </c>
      <c r="I189" s="23" t="str">
        <f ca="1">IFERROR(IF(INDIRECT(ADDRESS(ROW(FTZ_load[#Headers])+tbl_ftz[[#This Row],[Index]],MATCH(tbl_ftz[[#Headers],[年期]],FTZ_load[#Headers],0),1,1,"FTZ_load"),TRUE)=0,"",INDIRECT(ADDRESS(ROW(FTZ_load[#Headers])+tbl_ftz[[#This Row],[Index]],MATCH(tbl_ftz[[#Headers],[年期]],FTZ_load[#Headers],0),1,1,"FTZ_load"),TRUE)),"")</f>
        <v/>
      </c>
      <c r="J189" s="23" t="str">
        <f ca="1">IFERROR(IF(INDIRECT(ADDRESS(ROW(FTZ_load[#Headers])+tbl_ftz[[#This Row],[Index]],MATCH(tbl_ftz[[#Headers],[票息]],FTZ_load[#Headers],0),1,1,"FTZ_load"),TRUE)=0,"",INDIRECT(ADDRESS(ROW(FTZ_load[#Headers])+tbl_ftz[[#This Row],[Index]],MATCH(tbl_ftz[[#Headers],[票息]],FTZ_load[#Headers],0),1,1,"FTZ_load"),TRUE)),"")</f>
        <v/>
      </c>
      <c r="K189" s="23" t="str">
        <f ca="1">IFERROR(IF(INDIRECT(ADDRESS(ROW(FTZ_load[#Headers])+tbl_ftz[[#This Row],[Index]],MATCH(tbl_ftz[[#Headers],[IPG]],FTZ_load[#Headers],0),1,1,"FTZ_load"),TRUE)=0,"",INDIRECT(ADDRESS(ROW(FTZ_load[#Headers])+tbl_ftz[[#This Row],[Index]],MATCH(tbl_ftz[[#Headers],[IPG]],FTZ_load[#Headers],0),1,1,"FTZ_load"),TRUE)),"")</f>
        <v/>
      </c>
      <c r="L189" s="23" t="str">
        <f ca="1">IFERROR(IF(INDIRECT(ADDRESS(ROW(FTZ_load[#Headers])+tbl_ftz[[#This Row],[Index]],MATCH(tbl_ftz[[#Headers],[收窄基点]],FTZ_load[#Headers],0),1,1,"FTZ_load"),TRUE)=0,"",INDIRECT(ADDRESS(ROW(FTZ_load[#Headers])+tbl_ftz[[#This Row],[Index]],MATCH(tbl_ftz[[#Headers],[收窄基点]],FTZ_load[#Headers],0),1,1,"FTZ_load"),TRUE)),"")</f>
        <v/>
      </c>
      <c r="M189" s="22" t="str">
        <f ca="1">IFERROR(IF(INDIRECT(ADDRESS(ROW(FTZ_load[#Headers])+tbl_ftz[[#This Row],[Index]],MATCH(tbl_ftz[[#Headers],[结构]],FTZ_load[#Headers],0),1,1,"FTZ_load"),TRUE)=0,"",INDIRECT(ADDRESS(ROW(FTZ_load[#Headers])+tbl_ftz[[#This Row],[Index]],MATCH(tbl_ftz[[#Headers],[结构]],FTZ_load[#Headers],0),1,1,"FTZ_load"),TRUE)),"")</f>
        <v/>
      </c>
      <c r="N189" s="22" t="str">
        <f ca="1">IFERROR(IF(INDIRECT(ADDRESS(ROW(FTZ_load[#Headers])+tbl_ftz[[#This Row],[Index]],MATCH(tbl_ftz[[#Headers],[主题]],FTZ_load[#Headers],0),1,1,"FTZ_load"),TRUE)=0,"",INDIRECT(ADDRESS(ROW(FTZ_load[#Headers])+tbl_ftz[[#This Row],[Index]],MATCH(tbl_ftz[[#Headers],[主题]],FTZ_load[#Headers],0),1,1,"FTZ_load"),TRUE)),"")</f>
        <v/>
      </c>
      <c r="O189" s="22" t="str">
        <f ca="1">IFERROR(IF(INDIRECT(ADDRESS(ROW(FTZ_load[#Headers])+tbl_ftz[[#This Row],[Index]],MATCH(tbl_ftz[[#Headers],[行业]],FTZ_load[#Headers],0),1,1,"FTZ_load"),TRUE)=0,"",INDIRECT(ADDRESS(ROW(FTZ_load[#Headers])+tbl_ftz[[#This Row],[Index]],MATCH(tbl_ftz[[#Headers],[行业]],FTZ_load[#Headers],0),1,1,"FTZ_load"),TRUE)),"")</f>
        <v/>
      </c>
      <c r="P189" s="22" t="str">
        <f ca="1">IFERROR(IF(INDIRECT(ADDRESS(ROW(FTZ_load[#Headers])+tbl_ftz[[#This Row],[Index]],MATCH(tbl_ftz[[#Headers],[地区]],FTZ_load[#Headers],0),1,1,"FTZ_load"),TRUE)=0,"",INDIRECT(ADDRESS(ROW(FTZ_load[#Headers])+tbl_ftz[[#This Row],[Index]],MATCH(tbl_ftz[[#Headers],[地区]],FTZ_load[#Headers],0),1,1,"FTZ_load"),TRUE)),"")</f>
        <v/>
      </c>
      <c r="Q189" s="19" t="str">
        <f ca="1">IFERROR(IF(INDIRECT(ADDRESS(ROW(FTZ_load[#Headers])+tbl_ftz[[#This Row],[Index]],MATCH(tbl_ftz[[#Headers],[BOCOM_DEAL?]],FTZ_load[#Headers],0),1,1,"FTZ_load"),TRUE)=0,"",INDIRECT(ADDRESS(ROW(FTZ_load[#Headers])+tbl_ftz[[#This Row],[Index]],MATCH(tbl_ftz[[#Headers],[BOCOM_DEAL?]],FTZ_load[#Headers],0),1,1,"FTZ_load"),TRUE)),"")</f>
        <v/>
      </c>
    </row>
    <row r="190" spans="1:17" ht="17.45" customHeight="1" x14ac:dyDescent="0.25">
      <c r="A190" s="19">
        <f>ROW()-ROW(tbl_ftz[[#Headers],[Index]])</f>
        <v>189</v>
      </c>
      <c r="B190" s="20" t="str">
        <f ca="1">IFERROR(IF(INDIRECT(ADDRESS(ROW(FTZ_load[#Headers])+tbl_ftz[[#This Row],[Index]],MATCH(tbl_ftz[[#Headers],[定价日]],FTZ_load[#Headers],0),1,1,"FTZ_load"),TRUE)=0,"",INDIRECT(ADDRESS(ROW(FTZ_load[#Headers])+tbl_ftz[[#This Row],[Index]],MATCH(tbl_ftz[[#Headers],[定价日]],FTZ_load[#Headers],0),1,1,"FTZ_load"),TRUE)),"")</f>
        <v/>
      </c>
      <c r="C19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0" s="23" t="str">
        <f ca="1">IFERROR(IF(INDIRECT(ADDRESS(ROW(FTZ_load[#Headers])+tbl_ftz[[#This Row],[Index]],MATCH(tbl_ftz[[#Headers],[发行评级]],FTZ_load[#Headers],0),1,1,"FTZ_load"),TRUE)=0,"",INDIRECT(ADDRESS(ROW(FTZ_load[#Headers])+tbl_ftz[[#This Row],[Index]],MATCH(tbl_ftz[[#Headers],[发行评级]],FTZ_load[#Headers],0),1,1,"FTZ_load"),TRUE)),"")</f>
        <v/>
      </c>
      <c r="E190" s="23" t="str">
        <f ca="1">IFERROR(IF(INDIRECT(ADDRESS(ROW(FTZ_load[#Headers])+tbl_ftz[[#This Row],[Index]],MATCH(tbl_ftz[[#Headers],[主体评级]],FTZ_load[#Headers],0),1,1,"FTZ_load"),TRUE)=0,"",INDIRECT(ADDRESS(ROW(FTZ_load[#Headers])+tbl_ftz[[#This Row],[Index]],MATCH(tbl_ftz[[#Headers],[主体评级]],FTZ_load[#Headers],0),1,1,"FTZ_load"),TRUE)),"")</f>
        <v/>
      </c>
      <c r="F190" s="23" t="str">
        <f ca="1">IFERROR(IF(INDIRECT(ADDRESS(ROW(FTZ_load[#Headers])+tbl_ftz[[#This Row],[Index]],MATCH(tbl_ftz[[#Headers],[境内主体评级]],FTZ_load[#Headers],0),1,1,"FTZ_load"),TRUE)=0,"",INDIRECT(ADDRESS(ROW(FTZ_load[#Headers])+tbl_ftz[[#This Row],[Index]],MATCH(tbl_ftz[[#Headers],[境内主体评级]],FTZ_load[#Headers],0),1,1,"FTZ_load"),TRUE)),"")</f>
        <v/>
      </c>
      <c r="G190" s="23" t="str">
        <f ca="1">IFERROR(IF(INDIRECT(ADDRESS(ROW(FTZ_load[#Headers])+tbl_ftz[[#This Row],[Index]],MATCH(tbl_ftz[[#Headers],[货币]],FTZ_load[#Headers],0),1,1,"FTZ_load"),TRUE)=0,"",INDIRECT(ADDRESS(ROW(FTZ_load[#Headers])+tbl_ftz[[#This Row],[Index]],MATCH(tbl_ftz[[#Headers],[货币]],FTZ_load[#Headers],0),1,1,"FTZ_load"),TRUE)),"")</f>
        <v/>
      </c>
      <c r="H190" s="28" t="str">
        <f ca="1">IFERROR(IF(INDIRECT(ADDRESS(ROW(FTZ_load[#Headers])+tbl_ftz[[#This Row],[Index]],MATCH(tbl_ftz[[#Headers],[发行规模(亿)]],FTZ_load[#Headers],0),1,1,"FTZ_load"),TRUE)=0,"",INDIRECT(ADDRESS(ROW(FTZ_load[#Headers])+tbl_ftz[[#This Row],[Index]],MATCH(tbl_ftz[[#Headers],[发行规模(亿)]],FTZ_load[#Headers],0),1,1,"FTZ_load"),TRUE)),"")</f>
        <v/>
      </c>
      <c r="I190" s="23" t="str">
        <f ca="1">IFERROR(IF(INDIRECT(ADDRESS(ROW(FTZ_load[#Headers])+tbl_ftz[[#This Row],[Index]],MATCH(tbl_ftz[[#Headers],[年期]],FTZ_load[#Headers],0),1,1,"FTZ_load"),TRUE)=0,"",INDIRECT(ADDRESS(ROW(FTZ_load[#Headers])+tbl_ftz[[#This Row],[Index]],MATCH(tbl_ftz[[#Headers],[年期]],FTZ_load[#Headers],0),1,1,"FTZ_load"),TRUE)),"")</f>
        <v/>
      </c>
      <c r="J190" s="23" t="str">
        <f ca="1">IFERROR(IF(INDIRECT(ADDRESS(ROW(FTZ_load[#Headers])+tbl_ftz[[#This Row],[Index]],MATCH(tbl_ftz[[#Headers],[票息]],FTZ_load[#Headers],0),1,1,"FTZ_load"),TRUE)=0,"",INDIRECT(ADDRESS(ROW(FTZ_load[#Headers])+tbl_ftz[[#This Row],[Index]],MATCH(tbl_ftz[[#Headers],[票息]],FTZ_load[#Headers],0),1,1,"FTZ_load"),TRUE)),"")</f>
        <v/>
      </c>
      <c r="K190" s="23" t="str">
        <f ca="1">IFERROR(IF(INDIRECT(ADDRESS(ROW(FTZ_load[#Headers])+tbl_ftz[[#This Row],[Index]],MATCH(tbl_ftz[[#Headers],[IPG]],FTZ_load[#Headers],0),1,1,"FTZ_load"),TRUE)=0,"",INDIRECT(ADDRESS(ROW(FTZ_load[#Headers])+tbl_ftz[[#This Row],[Index]],MATCH(tbl_ftz[[#Headers],[IPG]],FTZ_load[#Headers],0),1,1,"FTZ_load"),TRUE)),"")</f>
        <v/>
      </c>
      <c r="L190" s="23" t="str">
        <f ca="1">IFERROR(IF(INDIRECT(ADDRESS(ROW(FTZ_load[#Headers])+tbl_ftz[[#This Row],[Index]],MATCH(tbl_ftz[[#Headers],[收窄基点]],FTZ_load[#Headers],0),1,1,"FTZ_load"),TRUE)=0,"",INDIRECT(ADDRESS(ROW(FTZ_load[#Headers])+tbl_ftz[[#This Row],[Index]],MATCH(tbl_ftz[[#Headers],[收窄基点]],FTZ_load[#Headers],0),1,1,"FTZ_load"),TRUE)),"")</f>
        <v/>
      </c>
      <c r="M190" s="22" t="str">
        <f ca="1">IFERROR(IF(INDIRECT(ADDRESS(ROW(FTZ_load[#Headers])+tbl_ftz[[#This Row],[Index]],MATCH(tbl_ftz[[#Headers],[结构]],FTZ_load[#Headers],0),1,1,"FTZ_load"),TRUE)=0,"",INDIRECT(ADDRESS(ROW(FTZ_load[#Headers])+tbl_ftz[[#This Row],[Index]],MATCH(tbl_ftz[[#Headers],[结构]],FTZ_load[#Headers],0),1,1,"FTZ_load"),TRUE)),"")</f>
        <v/>
      </c>
      <c r="N190" s="22" t="str">
        <f ca="1">IFERROR(IF(INDIRECT(ADDRESS(ROW(FTZ_load[#Headers])+tbl_ftz[[#This Row],[Index]],MATCH(tbl_ftz[[#Headers],[主题]],FTZ_load[#Headers],0),1,1,"FTZ_load"),TRUE)=0,"",INDIRECT(ADDRESS(ROW(FTZ_load[#Headers])+tbl_ftz[[#This Row],[Index]],MATCH(tbl_ftz[[#Headers],[主题]],FTZ_load[#Headers],0),1,1,"FTZ_load"),TRUE)),"")</f>
        <v/>
      </c>
      <c r="O190" s="22" t="str">
        <f ca="1">IFERROR(IF(INDIRECT(ADDRESS(ROW(FTZ_load[#Headers])+tbl_ftz[[#This Row],[Index]],MATCH(tbl_ftz[[#Headers],[行业]],FTZ_load[#Headers],0),1,1,"FTZ_load"),TRUE)=0,"",INDIRECT(ADDRESS(ROW(FTZ_load[#Headers])+tbl_ftz[[#This Row],[Index]],MATCH(tbl_ftz[[#Headers],[行业]],FTZ_load[#Headers],0),1,1,"FTZ_load"),TRUE)),"")</f>
        <v/>
      </c>
      <c r="P190" s="22" t="str">
        <f ca="1">IFERROR(IF(INDIRECT(ADDRESS(ROW(FTZ_load[#Headers])+tbl_ftz[[#This Row],[Index]],MATCH(tbl_ftz[[#Headers],[地区]],FTZ_load[#Headers],0),1,1,"FTZ_load"),TRUE)=0,"",INDIRECT(ADDRESS(ROW(FTZ_load[#Headers])+tbl_ftz[[#This Row],[Index]],MATCH(tbl_ftz[[#Headers],[地区]],FTZ_load[#Headers],0),1,1,"FTZ_load"),TRUE)),"")</f>
        <v/>
      </c>
      <c r="Q190" s="19" t="str">
        <f ca="1">IFERROR(IF(INDIRECT(ADDRESS(ROW(FTZ_load[#Headers])+tbl_ftz[[#This Row],[Index]],MATCH(tbl_ftz[[#Headers],[BOCOM_DEAL?]],FTZ_load[#Headers],0),1,1,"FTZ_load"),TRUE)=0,"",INDIRECT(ADDRESS(ROW(FTZ_load[#Headers])+tbl_ftz[[#This Row],[Index]],MATCH(tbl_ftz[[#Headers],[BOCOM_DEAL?]],FTZ_load[#Headers],0),1,1,"FTZ_load"),TRUE)),"")</f>
        <v/>
      </c>
    </row>
    <row r="191" spans="1:17" ht="17.45" customHeight="1" x14ac:dyDescent="0.25">
      <c r="A191" s="19">
        <f>ROW()-ROW(tbl_ftz[[#Headers],[Index]])</f>
        <v>190</v>
      </c>
      <c r="B191" s="20" t="str">
        <f ca="1">IFERROR(IF(INDIRECT(ADDRESS(ROW(FTZ_load[#Headers])+tbl_ftz[[#This Row],[Index]],MATCH(tbl_ftz[[#Headers],[定价日]],FTZ_load[#Headers],0),1,1,"FTZ_load"),TRUE)=0,"",INDIRECT(ADDRESS(ROW(FTZ_load[#Headers])+tbl_ftz[[#This Row],[Index]],MATCH(tbl_ftz[[#Headers],[定价日]],FTZ_load[#Headers],0),1,1,"FTZ_load"),TRUE)),"")</f>
        <v/>
      </c>
      <c r="C19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1" s="23" t="str">
        <f ca="1">IFERROR(IF(INDIRECT(ADDRESS(ROW(FTZ_load[#Headers])+tbl_ftz[[#This Row],[Index]],MATCH(tbl_ftz[[#Headers],[发行评级]],FTZ_load[#Headers],0),1,1,"FTZ_load"),TRUE)=0,"",INDIRECT(ADDRESS(ROW(FTZ_load[#Headers])+tbl_ftz[[#This Row],[Index]],MATCH(tbl_ftz[[#Headers],[发行评级]],FTZ_load[#Headers],0),1,1,"FTZ_load"),TRUE)),"")</f>
        <v/>
      </c>
      <c r="E191" s="23" t="str">
        <f ca="1">IFERROR(IF(INDIRECT(ADDRESS(ROW(FTZ_load[#Headers])+tbl_ftz[[#This Row],[Index]],MATCH(tbl_ftz[[#Headers],[主体评级]],FTZ_load[#Headers],0),1,1,"FTZ_load"),TRUE)=0,"",INDIRECT(ADDRESS(ROW(FTZ_load[#Headers])+tbl_ftz[[#This Row],[Index]],MATCH(tbl_ftz[[#Headers],[主体评级]],FTZ_load[#Headers],0),1,1,"FTZ_load"),TRUE)),"")</f>
        <v/>
      </c>
      <c r="F191" s="23" t="str">
        <f ca="1">IFERROR(IF(INDIRECT(ADDRESS(ROW(FTZ_load[#Headers])+tbl_ftz[[#This Row],[Index]],MATCH(tbl_ftz[[#Headers],[境内主体评级]],FTZ_load[#Headers],0),1,1,"FTZ_load"),TRUE)=0,"",INDIRECT(ADDRESS(ROW(FTZ_load[#Headers])+tbl_ftz[[#This Row],[Index]],MATCH(tbl_ftz[[#Headers],[境内主体评级]],FTZ_load[#Headers],0),1,1,"FTZ_load"),TRUE)),"")</f>
        <v/>
      </c>
      <c r="G191" s="23" t="str">
        <f ca="1">IFERROR(IF(INDIRECT(ADDRESS(ROW(FTZ_load[#Headers])+tbl_ftz[[#This Row],[Index]],MATCH(tbl_ftz[[#Headers],[货币]],FTZ_load[#Headers],0),1,1,"FTZ_load"),TRUE)=0,"",INDIRECT(ADDRESS(ROW(FTZ_load[#Headers])+tbl_ftz[[#This Row],[Index]],MATCH(tbl_ftz[[#Headers],[货币]],FTZ_load[#Headers],0),1,1,"FTZ_load"),TRUE)),"")</f>
        <v/>
      </c>
      <c r="H191" s="28" t="str">
        <f ca="1">IFERROR(IF(INDIRECT(ADDRESS(ROW(FTZ_load[#Headers])+tbl_ftz[[#This Row],[Index]],MATCH(tbl_ftz[[#Headers],[发行规模(亿)]],FTZ_load[#Headers],0),1,1,"FTZ_load"),TRUE)=0,"",INDIRECT(ADDRESS(ROW(FTZ_load[#Headers])+tbl_ftz[[#This Row],[Index]],MATCH(tbl_ftz[[#Headers],[发行规模(亿)]],FTZ_load[#Headers],0),1,1,"FTZ_load"),TRUE)),"")</f>
        <v/>
      </c>
      <c r="I191" s="23" t="str">
        <f ca="1">IFERROR(IF(INDIRECT(ADDRESS(ROW(FTZ_load[#Headers])+tbl_ftz[[#This Row],[Index]],MATCH(tbl_ftz[[#Headers],[年期]],FTZ_load[#Headers],0),1,1,"FTZ_load"),TRUE)=0,"",INDIRECT(ADDRESS(ROW(FTZ_load[#Headers])+tbl_ftz[[#This Row],[Index]],MATCH(tbl_ftz[[#Headers],[年期]],FTZ_load[#Headers],0),1,1,"FTZ_load"),TRUE)),"")</f>
        <v/>
      </c>
      <c r="J191" s="23" t="str">
        <f ca="1">IFERROR(IF(INDIRECT(ADDRESS(ROW(FTZ_load[#Headers])+tbl_ftz[[#This Row],[Index]],MATCH(tbl_ftz[[#Headers],[票息]],FTZ_load[#Headers],0),1,1,"FTZ_load"),TRUE)=0,"",INDIRECT(ADDRESS(ROW(FTZ_load[#Headers])+tbl_ftz[[#This Row],[Index]],MATCH(tbl_ftz[[#Headers],[票息]],FTZ_load[#Headers],0),1,1,"FTZ_load"),TRUE)),"")</f>
        <v/>
      </c>
      <c r="K191" s="23" t="str">
        <f ca="1">IFERROR(IF(INDIRECT(ADDRESS(ROW(FTZ_load[#Headers])+tbl_ftz[[#This Row],[Index]],MATCH(tbl_ftz[[#Headers],[IPG]],FTZ_load[#Headers],0),1,1,"FTZ_load"),TRUE)=0,"",INDIRECT(ADDRESS(ROW(FTZ_load[#Headers])+tbl_ftz[[#This Row],[Index]],MATCH(tbl_ftz[[#Headers],[IPG]],FTZ_load[#Headers],0),1,1,"FTZ_load"),TRUE)),"")</f>
        <v/>
      </c>
      <c r="L191" s="23" t="str">
        <f ca="1">IFERROR(IF(INDIRECT(ADDRESS(ROW(FTZ_load[#Headers])+tbl_ftz[[#This Row],[Index]],MATCH(tbl_ftz[[#Headers],[收窄基点]],FTZ_load[#Headers],0),1,1,"FTZ_load"),TRUE)=0,"",INDIRECT(ADDRESS(ROW(FTZ_load[#Headers])+tbl_ftz[[#This Row],[Index]],MATCH(tbl_ftz[[#Headers],[收窄基点]],FTZ_load[#Headers],0),1,1,"FTZ_load"),TRUE)),"")</f>
        <v/>
      </c>
      <c r="M191" s="22" t="str">
        <f ca="1">IFERROR(IF(INDIRECT(ADDRESS(ROW(FTZ_load[#Headers])+tbl_ftz[[#This Row],[Index]],MATCH(tbl_ftz[[#Headers],[结构]],FTZ_load[#Headers],0),1,1,"FTZ_load"),TRUE)=0,"",INDIRECT(ADDRESS(ROW(FTZ_load[#Headers])+tbl_ftz[[#This Row],[Index]],MATCH(tbl_ftz[[#Headers],[结构]],FTZ_load[#Headers],0),1,1,"FTZ_load"),TRUE)),"")</f>
        <v/>
      </c>
      <c r="N191" s="22" t="str">
        <f ca="1">IFERROR(IF(INDIRECT(ADDRESS(ROW(FTZ_load[#Headers])+tbl_ftz[[#This Row],[Index]],MATCH(tbl_ftz[[#Headers],[主题]],FTZ_load[#Headers],0),1,1,"FTZ_load"),TRUE)=0,"",INDIRECT(ADDRESS(ROW(FTZ_load[#Headers])+tbl_ftz[[#This Row],[Index]],MATCH(tbl_ftz[[#Headers],[主题]],FTZ_load[#Headers],0),1,1,"FTZ_load"),TRUE)),"")</f>
        <v/>
      </c>
      <c r="O191" s="22" t="str">
        <f ca="1">IFERROR(IF(INDIRECT(ADDRESS(ROW(FTZ_load[#Headers])+tbl_ftz[[#This Row],[Index]],MATCH(tbl_ftz[[#Headers],[行业]],FTZ_load[#Headers],0),1,1,"FTZ_load"),TRUE)=0,"",INDIRECT(ADDRESS(ROW(FTZ_load[#Headers])+tbl_ftz[[#This Row],[Index]],MATCH(tbl_ftz[[#Headers],[行业]],FTZ_load[#Headers],0),1,1,"FTZ_load"),TRUE)),"")</f>
        <v/>
      </c>
      <c r="P191" s="22" t="str">
        <f ca="1">IFERROR(IF(INDIRECT(ADDRESS(ROW(FTZ_load[#Headers])+tbl_ftz[[#This Row],[Index]],MATCH(tbl_ftz[[#Headers],[地区]],FTZ_load[#Headers],0),1,1,"FTZ_load"),TRUE)=0,"",INDIRECT(ADDRESS(ROW(FTZ_load[#Headers])+tbl_ftz[[#This Row],[Index]],MATCH(tbl_ftz[[#Headers],[地区]],FTZ_load[#Headers],0),1,1,"FTZ_load"),TRUE)),"")</f>
        <v/>
      </c>
      <c r="Q191" s="19" t="str">
        <f ca="1">IFERROR(IF(INDIRECT(ADDRESS(ROW(FTZ_load[#Headers])+tbl_ftz[[#This Row],[Index]],MATCH(tbl_ftz[[#Headers],[BOCOM_DEAL?]],FTZ_load[#Headers],0),1,1,"FTZ_load"),TRUE)=0,"",INDIRECT(ADDRESS(ROW(FTZ_load[#Headers])+tbl_ftz[[#This Row],[Index]],MATCH(tbl_ftz[[#Headers],[BOCOM_DEAL?]],FTZ_load[#Headers],0),1,1,"FTZ_load"),TRUE)),"")</f>
        <v/>
      </c>
    </row>
    <row r="192" spans="1:17" ht="17.45" customHeight="1" x14ac:dyDescent="0.25">
      <c r="A192" s="19">
        <f>ROW()-ROW(tbl_ftz[[#Headers],[Index]])</f>
        <v>191</v>
      </c>
      <c r="B192" s="20" t="str">
        <f ca="1">IFERROR(IF(INDIRECT(ADDRESS(ROW(FTZ_load[#Headers])+tbl_ftz[[#This Row],[Index]],MATCH(tbl_ftz[[#Headers],[定价日]],FTZ_load[#Headers],0),1,1,"FTZ_load"),TRUE)=0,"",INDIRECT(ADDRESS(ROW(FTZ_load[#Headers])+tbl_ftz[[#This Row],[Index]],MATCH(tbl_ftz[[#Headers],[定价日]],FTZ_load[#Headers],0),1,1,"FTZ_load"),TRUE)),"")</f>
        <v/>
      </c>
      <c r="C192"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2" s="23" t="str">
        <f ca="1">IFERROR(IF(INDIRECT(ADDRESS(ROW(FTZ_load[#Headers])+tbl_ftz[[#This Row],[Index]],MATCH(tbl_ftz[[#Headers],[发行评级]],FTZ_load[#Headers],0),1,1,"FTZ_load"),TRUE)=0,"",INDIRECT(ADDRESS(ROW(FTZ_load[#Headers])+tbl_ftz[[#This Row],[Index]],MATCH(tbl_ftz[[#Headers],[发行评级]],FTZ_load[#Headers],0),1,1,"FTZ_load"),TRUE)),"")</f>
        <v/>
      </c>
      <c r="E192" s="23" t="str">
        <f ca="1">IFERROR(IF(INDIRECT(ADDRESS(ROW(FTZ_load[#Headers])+tbl_ftz[[#This Row],[Index]],MATCH(tbl_ftz[[#Headers],[主体评级]],FTZ_load[#Headers],0),1,1,"FTZ_load"),TRUE)=0,"",INDIRECT(ADDRESS(ROW(FTZ_load[#Headers])+tbl_ftz[[#This Row],[Index]],MATCH(tbl_ftz[[#Headers],[主体评级]],FTZ_load[#Headers],0),1,1,"FTZ_load"),TRUE)),"")</f>
        <v/>
      </c>
      <c r="F192" s="23" t="str">
        <f ca="1">IFERROR(IF(INDIRECT(ADDRESS(ROW(FTZ_load[#Headers])+tbl_ftz[[#This Row],[Index]],MATCH(tbl_ftz[[#Headers],[境内主体评级]],FTZ_load[#Headers],0),1,1,"FTZ_load"),TRUE)=0,"",INDIRECT(ADDRESS(ROW(FTZ_load[#Headers])+tbl_ftz[[#This Row],[Index]],MATCH(tbl_ftz[[#Headers],[境内主体评级]],FTZ_load[#Headers],0),1,1,"FTZ_load"),TRUE)),"")</f>
        <v/>
      </c>
      <c r="G192" s="23" t="str">
        <f ca="1">IFERROR(IF(INDIRECT(ADDRESS(ROW(FTZ_load[#Headers])+tbl_ftz[[#This Row],[Index]],MATCH(tbl_ftz[[#Headers],[货币]],FTZ_load[#Headers],0),1,1,"FTZ_load"),TRUE)=0,"",INDIRECT(ADDRESS(ROW(FTZ_load[#Headers])+tbl_ftz[[#This Row],[Index]],MATCH(tbl_ftz[[#Headers],[货币]],FTZ_load[#Headers],0),1,1,"FTZ_load"),TRUE)),"")</f>
        <v/>
      </c>
      <c r="H192" s="28" t="str">
        <f ca="1">IFERROR(IF(INDIRECT(ADDRESS(ROW(FTZ_load[#Headers])+tbl_ftz[[#This Row],[Index]],MATCH(tbl_ftz[[#Headers],[发行规模(亿)]],FTZ_load[#Headers],0),1,1,"FTZ_load"),TRUE)=0,"",INDIRECT(ADDRESS(ROW(FTZ_load[#Headers])+tbl_ftz[[#This Row],[Index]],MATCH(tbl_ftz[[#Headers],[发行规模(亿)]],FTZ_load[#Headers],0),1,1,"FTZ_load"),TRUE)),"")</f>
        <v/>
      </c>
      <c r="I192" s="23" t="str">
        <f ca="1">IFERROR(IF(INDIRECT(ADDRESS(ROW(FTZ_load[#Headers])+tbl_ftz[[#This Row],[Index]],MATCH(tbl_ftz[[#Headers],[年期]],FTZ_load[#Headers],0),1,1,"FTZ_load"),TRUE)=0,"",INDIRECT(ADDRESS(ROW(FTZ_load[#Headers])+tbl_ftz[[#This Row],[Index]],MATCH(tbl_ftz[[#Headers],[年期]],FTZ_load[#Headers],0),1,1,"FTZ_load"),TRUE)),"")</f>
        <v/>
      </c>
      <c r="J192" s="23" t="str">
        <f ca="1">IFERROR(IF(INDIRECT(ADDRESS(ROW(FTZ_load[#Headers])+tbl_ftz[[#This Row],[Index]],MATCH(tbl_ftz[[#Headers],[票息]],FTZ_load[#Headers],0),1,1,"FTZ_load"),TRUE)=0,"",INDIRECT(ADDRESS(ROW(FTZ_load[#Headers])+tbl_ftz[[#This Row],[Index]],MATCH(tbl_ftz[[#Headers],[票息]],FTZ_load[#Headers],0),1,1,"FTZ_load"),TRUE)),"")</f>
        <v/>
      </c>
      <c r="K192" s="23" t="str">
        <f ca="1">IFERROR(IF(INDIRECT(ADDRESS(ROW(FTZ_load[#Headers])+tbl_ftz[[#This Row],[Index]],MATCH(tbl_ftz[[#Headers],[IPG]],FTZ_load[#Headers],0),1,1,"FTZ_load"),TRUE)=0,"",INDIRECT(ADDRESS(ROW(FTZ_load[#Headers])+tbl_ftz[[#This Row],[Index]],MATCH(tbl_ftz[[#Headers],[IPG]],FTZ_load[#Headers],0),1,1,"FTZ_load"),TRUE)),"")</f>
        <v/>
      </c>
      <c r="L192" s="23" t="str">
        <f ca="1">IFERROR(IF(INDIRECT(ADDRESS(ROW(FTZ_load[#Headers])+tbl_ftz[[#This Row],[Index]],MATCH(tbl_ftz[[#Headers],[收窄基点]],FTZ_load[#Headers],0),1,1,"FTZ_load"),TRUE)=0,"",INDIRECT(ADDRESS(ROW(FTZ_load[#Headers])+tbl_ftz[[#This Row],[Index]],MATCH(tbl_ftz[[#Headers],[收窄基点]],FTZ_load[#Headers],0),1,1,"FTZ_load"),TRUE)),"")</f>
        <v/>
      </c>
      <c r="M192" s="22" t="str">
        <f ca="1">IFERROR(IF(INDIRECT(ADDRESS(ROW(FTZ_load[#Headers])+tbl_ftz[[#This Row],[Index]],MATCH(tbl_ftz[[#Headers],[结构]],FTZ_load[#Headers],0),1,1,"FTZ_load"),TRUE)=0,"",INDIRECT(ADDRESS(ROW(FTZ_load[#Headers])+tbl_ftz[[#This Row],[Index]],MATCH(tbl_ftz[[#Headers],[结构]],FTZ_load[#Headers],0),1,1,"FTZ_load"),TRUE)),"")</f>
        <v/>
      </c>
      <c r="N192" s="22" t="str">
        <f ca="1">IFERROR(IF(INDIRECT(ADDRESS(ROW(FTZ_load[#Headers])+tbl_ftz[[#This Row],[Index]],MATCH(tbl_ftz[[#Headers],[主题]],FTZ_load[#Headers],0),1,1,"FTZ_load"),TRUE)=0,"",INDIRECT(ADDRESS(ROW(FTZ_load[#Headers])+tbl_ftz[[#This Row],[Index]],MATCH(tbl_ftz[[#Headers],[主题]],FTZ_load[#Headers],0),1,1,"FTZ_load"),TRUE)),"")</f>
        <v/>
      </c>
      <c r="O192" s="22" t="str">
        <f ca="1">IFERROR(IF(INDIRECT(ADDRESS(ROW(FTZ_load[#Headers])+tbl_ftz[[#This Row],[Index]],MATCH(tbl_ftz[[#Headers],[行业]],FTZ_load[#Headers],0),1,1,"FTZ_load"),TRUE)=0,"",INDIRECT(ADDRESS(ROW(FTZ_load[#Headers])+tbl_ftz[[#This Row],[Index]],MATCH(tbl_ftz[[#Headers],[行业]],FTZ_load[#Headers],0),1,1,"FTZ_load"),TRUE)),"")</f>
        <v/>
      </c>
      <c r="P192" s="22" t="str">
        <f ca="1">IFERROR(IF(INDIRECT(ADDRESS(ROW(FTZ_load[#Headers])+tbl_ftz[[#This Row],[Index]],MATCH(tbl_ftz[[#Headers],[地区]],FTZ_load[#Headers],0),1,1,"FTZ_load"),TRUE)=0,"",INDIRECT(ADDRESS(ROW(FTZ_load[#Headers])+tbl_ftz[[#This Row],[Index]],MATCH(tbl_ftz[[#Headers],[地区]],FTZ_load[#Headers],0),1,1,"FTZ_load"),TRUE)),"")</f>
        <v/>
      </c>
      <c r="Q192" s="19" t="str">
        <f ca="1">IFERROR(IF(INDIRECT(ADDRESS(ROW(FTZ_load[#Headers])+tbl_ftz[[#This Row],[Index]],MATCH(tbl_ftz[[#Headers],[BOCOM_DEAL?]],FTZ_load[#Headers],0),1,1,"FTZ_load"),TRUE)=0,"",INDIRECT(ADDRESS(ROW(FTZ_load[#Headers])+tbl_ftz[[#This Row],[Index]],MATCH(tbl_ftz[[#Headers],[BOCOM_DEAL?]],FTZ_load[#Headers],0),1,1,"FTZ_load"),TRUE)),"")</f>
        <v/>
      </c>
    </row>
    <row r="193" spans="1:17" ht="17.45" customHeight="1" x14ac:dyDescent="0.25">
      <c r="A193" s="19">
        <f>ROW()-ROW(tbl_ftz[[#Headers],[Index]])</f>
        <v>192</v>
      </c>
      <c r="B193" s="20" t="str">
        <f ca="1">IFERROR(IF(INDIRECT(ADDRESS(ROW(FTZ_load[#Headers])+tbl_ftz[[#This Row],[Index]],MATCH(tbl_ftz[[#Headers],[定价日]],FTZ_load[#Headers],0),1,1,"FTZ_load"),TRUE)=0,"",INDIRECT(ADDRESS(ROW(FTZ_load[#Headers])+tbl_ftz[[#This Row],[Index]],MATCH(tbl_ftz[[#Headers],[定价日]],FTZ_load[#Headers],0),1,1,"FTZ_load"),TRUE)),"")</f>
        <v/>
      </c>
      <c r="C193"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3" s="23" t="str">
        <f ca="1">IFERROR(IF(INDIRECT(ADDRESS(ROW(FTZ_load[#Headers])+tbl_ftz[[#This Row],[Index]],MATCH(tbl_ftz[[#Headers],[发行评级]],FTZ_load[#Headers],0),1,1,"FTZ_load"),TRUE)=0,"",INDIRECT(ADDRESS(ROW(FTZ_load[#Headers])+tbl_ftz[[#This Row],[Index]],MATCH(tbl_ftz[[#Headers],[发行评级]],FTZ_load[#Headers],0),1,1,"FTZ_load"),TRUE)),"")</f>
        <v/>
      </c>
      <c r="E193" s="23" t="str">
        <f ca="1">IFERROR(IF(INDIRECT(ADDRESS(ROW(FTZ_load[#Headers])+tbl_ftz[[#This Row],[Index]],MATCH(tbl_ftz[[#Headers],[主体评级]],FTZ_load[#Headers],0),1,1,"FTZ_load"),TRUE)=0,"",INDIRECT(ADDRESS(ROW(FTZ_load[#Headers])+tbl_ftz[[#This Row],[Index]],MATCH(tbl_ftz[[#Headers],[主体评级]],FTZ_load[#Headers],0),1,1,"FTZ_load"),TRUE)),"")</f>
        <v/>
      </c>
      <c r="F193" s="23" t="str">
        <f ca="1">IFERROR(IF(INDIRECT(ADDRESS(ROW(FTZ_load[#Headers])+tbl_ftz[[#This Row],[Index]],MATCH(tbl_ftz[[#Headers],[境内主体评级]],FTZ_load[#Headers],0),1,1,"FTZ_load"),TRUE)=0,"",INDIRECT(ADDRESS(ROW(FTZ_load[#Headers])+tbl_ftz[[#This Row],[Index]],MATCH(tbl_ftz[[#Headers],[境内主体评级]],FTZ_load[#Headers],0),1,1,"FTZ_load"),TRUE)),"")</f>
        <v/>
      </c>
      <c r="G193" s="23" t="str">
        <f ca="1">IFERROR(IF(INDIRECT(ADDRESS(ROW(FTZ_load[#Headers])+tbl_ftz[[#This Row],[Index]],MATCH(tbl_ftz[[#Headers],[货币]],FTZ_load[#Headers],0),1,1,"FTZ_load"),TRUE)=0,"",INDIRECT(ADDRESS(ROW(FTZ_load[#Headers])+tbl_ftz[[#This Row],[Index]],MATCH(tbl_ftz[[#Headers],[货币]],FTZ_load[#Headers],0),1,1,"FTZ_load"),TRUE)),"")</f>
        <v/>
      </c>
      <c r="H193" s="28" t="str">
        <f ca="1">IFERROR(IF(INDIRECT(ADDRESS(ROW(FTZ_load[#Headers])+tbl_ftz[[#This Row],[Index]],MATCH(tbl_ftz[[#Headers],[发行规模(亿)]],FTZ_load[#Headers],0),1,1,"FTZ_load"),TRUE)=0,"",INDIRECT(ADDRESS(ROW(FTZ_load[#Headers])+tbl_ftz[[#This Row],[Index]],MATCH(tbl_ftz[[#Headers],[发行规模(亿)]],FTZ_load[#Headers],0),1,1,"FTZ_load"),TRUE)),"")</f>
        <v/>
      </c>
      <c r="I193" s="23" t="str">
        <f ca="1">IFERROR(IF(INDIRECT(ADDRESS(ROW(FTZ_load[#Headers])+tbl_ftz[[#This Row],[Index]],MATCH(tbl_ftz[[#Headers],[年期]],FTZ_load[#Headers],0),1,1,"FTZ_load"),TRUE)=0,"",INDIRECT(ADDRESS(ROW(FTZ_load[#Headers])+tbl_ftz[[#This Row],[Index]],MATCH(tbl_ftz[[#Headers],[年期]],FTZ_load[#Headers],0),1,1,"FTZ_load"),TRUE)),"")</f>
        <v/>
      </c>
      <c r="J193" s="23" t="str">
        <f ca="1">IFERROR(IF(INDIRECT(ADDRESS(ROW(FTZ_load[#Headers])+tbl_ftz[[#This Row],[Index]],MATCH(tbl_ftz[[#Headers],[票息]],FTZ_load[#Headers],0),1,1,"FTZ_load"),TRUE)=0,"",INDIRECT(ADDRESS(ROW(FTZ_load[#Headers])+tbl_ftz[[#This Row],[Index]],MATCH(tbl_ftz[[#Headers],[票息]],FTZ_load[#Headers],0),1,1,"FTZ_load"),TRUE)),"")</f>
        <v/>
      </c>
      <c r="K193" s="23" t="str">
        <f ca="1">IFERROR(IF(INDIRECT(ADDRESS(ROW(FTZ_load[#Headers])+tbl_ftz[[#This Row],[Index]],MATCH(tbl_ftz[[#Headers],[IPG]],FTZ_load[#Headers],0),1,1,"FTZ_load"),TRUE)=0,"",INDIRECT(ADDRESS(ROW(FTZ_load[#Headers])+tbl_ftz[[#This Row],[Index]],MATCH(tbl_ftz[[#Headers],[IPG]],FTZ_load[#Headers],0),1,1,"FTZ_load"),TRUE)),"")</f>
        <v/>
      </c>
      <c r="L193" s="23" t="str">
        <f ca="1">IFERROR(IF(INDIRECT(ADDRESS(ROW(FTZ_load[#Headers])+tbl_ftz[[#This Row],[Index]],MATCH(tbl_ftz[[#Headers],[收窄基点]],FTZ_load[#Headers],0),1,1,"FTZ_load"),TRUE)=0,"",INDIRECT(ADDRESS(ROW(FTZ_load[#Headers])+tbl_ftz[[#This Row],[Index]],MATCH(tbl_ftz[[#Headers],[收窄基点]],FTZ_load[#Headers],0),1,1,"FTZ_load"),TRUE)),"")</f>
        <v/>
      </c>
      <c r="M193" s="22" t="str">
        <f ca="1">IFERROR(IF(INDIRECT(ADDRESS(ROW(FTZ_load[#Headers])+tbl_ftz[[#This Row],[Index]],MATCH(tbl_ftz[[#Headers],[结构]],FTZ_load[#Headers],0),1,1,"FTZ_load"),TRUE)=0,"",INDIRECT(ADDRESS(ROW(FTZ_load[#Headers])+tbl_ftz[[#This Row],[Index]],MATCH(tbl_ftz[[#Headers],[结构]],FTZ_load[#Headers],0),1,1,"FTZ_load"),TRUE)),"")</f>
        <v/>
      </c>
      <c r="N193" s="22" t="str">
        <f ca="1">IFERROR(IF(INDIRECT(ADDRESS(ROW(FTZ_load[#Headers])+tbl_ftz[[#This Row],[Index]],MATCH(tbl_ftz[[#Headers],[主题]],FTZ_load[#Headers],0),1,1,"FTZ_load"),TRUE)=0,"",INDIRECT(ADDRESS(ROW(FTZ_load[#Headers])+tbl_ftz[[#This Row],[Index]],MATCH(tbl_ftz[[#Headers],[主题]],FTZ_load[#Headers],0),1,1,"FTZ_load"),TRUE)),"")</f>
        <v/>
      </c>
      <c r="O193" s="22" t="str">
        <f ca="1">IFERROR(IF(INDIRECT(ADDRESS(ROW(FTZ_load[#Headers])+tbl_ftz[[#This Row],[Index]],MATCH(tbl_ftz[[#Headers],[行业]],FTZ_load[#Headers],0),1,1,"FTZ_load"),TRUE)=0,"",INDIRECT(ADDRESS(ROW(FTZ_load[#Headers])+tbl_ftz[[#This Row],[Index]],MATCH(tbl_ftz[[#Headers],[行业]],FTZ_load[#Headers],0),1,1,"FTZ_load"),TRUE)),"")</f>
        <v/>
      </c>
      <c r="P193" s="22" t="str">
        <f ca="1">IFERROR(IF(INDIRECT(ADDRESS(ROW(FTZ_load[#Headers])+tbl_ftz[[#This Row],[Index]],MATCH(tbl_ftz[[#Headers],[地区]],FTZ_load[#Headers],0),1,1,"FTZ_load"),TRUE)=0,"",INDIRECT(ADDRESS(ROW(FTZ_load[#Headers])+tbl_ftz[[#This Row],[Index]],MATCH(tbl_ftz[[#Headers],[地区]],FTZ_load[#Headers],0),1,1,"FTZ_load"),TRUE)),"")</f>
        <v/>
      </c>
      <c r="Q193" s="19" t="str">
        <f ca="1">IFERROR(IF(INDIRECT(ADDRESS(ROW(FTZ_load[#Headers])+tbl_ftz[[#This Row],[Index]],MATCH(tbl_ftz[[#Headers],[BOCOM_DEAL?]],FTZ_load[#Headers],0),1,1,"FTZ_load"),TRUE)=0,"",INDIRECT(ADDRESS(ROW(FTZ_load[#Headers])+tbl_ftz[[#This Row],[Index]],MATCH(tbl_ftz[[#Headers],[BOCOM_DEAL?]],FTZ_load[#Headers],0),1,1,"FTZ_load"),TRUE)),"")</f>
        <v/>
      </c>
    </row>
    <row r="194" spans="1:17" ht="17.45" customHeight="1" x14ac:dyDescent="0.25">
      <c r="A194" s="19">
        <f>ROW()-ROW(tbl_ftz[[#Headers],[Index]])</f>
        <v>193</v>
      </c>
      <c r="B194" s="20" t="str">
        <f ca="1">IFERROR(IF(INDIRECT(ADDRESS(ROW(FTZ_load[#Headers])+tbl_ftz[[#This Row],[Index]],MATCH(tbl_ftz[[#Headers],[定价日]],FTZ_load[#Headers],0),1,1,"FTZ_load"),TRUE)=0,"",INDIRECT(ADDRESS(ROW(FTZ_load[#Headers])+tbl_ftz[[#This Row],[Index]],MATCH(tbl_ftz[[#Headers],[定价日]],FTZ_load[#Headers],0),1,1,"FTZ_load"),TRUE)),"")</f>
        <v/>
      </c>
      <c r="C194"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4" s="23" t="str">
        <f ca="1">IFERROR(IF(INDIRECT(ADDRESS(ROW(FTZ_load[#Headers])+tbl_ftz[[#This Row],[Index]],MATCH(tbl_ftz[[#Headers],[发行评级]],FTZ_load[#Headers],0),1,1,"FTZ_load"),TRUE)=0,"",INDIRECT(ADDRESS(ROW(FTZ_load[#Headers])+tbl_ftz[[#This Row],[Index]],MATCH(tbl_ftz[[#Headers],[发行评级]],FTZ_load[#Headers],0),1,1,"FTZ_load"),TRUE)),"")</f>
        <v/>
      </c>
      <c r="E194" s="23" t="str">
        <f ca="1">IFERROR(IF(INDIRECT(ADDRESS(ROW(FTZ_load[#Headers])+tbl_ftz[[#This Row],[Index]],MATCH(tbl_ftz[[#Headers],[主体评级]],FTZ_load[#Headers],0),1,1,"FTZ_load"),TRUE)=0,"",INDIRECT(ADDRESS(ROW(FTZ_load[#Headers])+tbl_ftz[[#This Row],[Index]],MATCH(tbl_ftz[[#Headers],[主体评级]],FTZ_load[#Headers],0),1,1,"FTZ_load"),TRUE)),"")</f>
        <v/>
      </c>
      <c r="F194" s="23" t="str">
        <f ca="1">IFERROR(IF(INDIRECT(ADDRESS(ROW(FTZ_load[#Headers])+tbl_ftz[[#This Row],[Index]],MATCH(tbl_ftz[[#Headers],[境内主体评级]],FTZ_load[#Headers],0),1,1,"FTZ_load"),TRUE)=0,"",INDIRECT(ADDRESS(ROW(FTZ_load[#Headers])+tbl_ftz[[#This Row],[Index]],MATCH(tbl_ftz[[#Headers],[境内主体评级]],FTZ_load[#Headers],0),1,1,"FTZ_load"),TRUE)),"")</f>
        <v/>
      </c>
      <c r="G194" s="23" t="str">
        <f ca="1">IFERROR(IF(INDIRECT(ADDRESS(ROW(FTZ_load[#Headers])+tbl_ftz[[#This Row],[Index]],MATCH(tbl_ftz[[#Headers],[货币]],FTZ_load[#Headers],0),1,1,"FTZ_load"),TRUE)=0,"",INDIRECT(ADDRESS(ROW(FTZ_load[#Headers])+tbl_ftz[[#This Row],[Index]],MATCH(tbl_ftz[[#Headers],[货币]],FTZ_load[#Headers],0),1,1,"FTZ_load"),TRUE)),"")</f>
        <v/>
      </c>
      <c r="H194" s="28" t="str">
        <f ca="1">IFERROR(IF(INDIRECT(ADDRESS(ROW(FTZ_load[#Headers])+tbl_ftz[[#This Row],[Index]],MATCH(tbl_ftz[[#Headers],[发行规模(亿)]],FTZ_load[#Headers],0),1,1,"FTZ_load"),TRUE)=0,"",INDIRECT(ADDRESS(ROW(FTZ_load[#Headers])+tbl_ftz[[#This Row],[Index]],MATCH(tbl_ftz[[#Headers],[发行规模(亿)]],FTZ_load[#Headers],0),1,1,"FTZ_load"),TRUE)),"")</f>
        <v/>
      </c>
      <c r="I194" s="23" t="str">
        <f ca="1">IFERROR(IF(INDIRECT(ADDRESS(ROW(FTZ_load[#Headers])+tbl_ftz[[#This Row],[Index]],MATCH(tbl_ftz[[#Headers],[年期]],FTZ_load[#Headers],0),1,1,"FTZ_load"),TRUE)=0,"",INDIRECT(ADDRESS(ROW(FTZ_load[#Headers])+tbl_ftz[[#This Row],[Index]],MATCH(tbl_ftz[[#Headers],[年期]],FTZ_load[#Headers],0),1,1,"FTZ_load"),TRUE)),"")</f>
        <v/>
      </c>
      <c r="J194" s="23" t="str">
        <f ca="1">IFERROR(IF(INDIRECT(ADDRESS(ROW(FTZ_load[#Headers])+tbl_ftz[[#This Row],[Index]],MATCH(tbl_ftz[[#Headers],[票息]],FTZ_load[#Headers],0),1,1,"FTZ_load"),TRUE)=0,"",INDIRECT(ADDRESS(ROW(FTZ_load[#Headers])+tbl_ftz[[#This Row],[Index]],MATCH(tbl_ftz[[#Headers],[票息]],FTZ_load[#Headers],0),1,1,"FTZ_load"),TRUE)),"")</f>
        <v/>
      </c>
      <c r="K194" s="23" t="str">
        <f ca="1">IFERROR(IF(INDIRECT(ADDRESS(ROW(FTZ_load[#Headers])+tbl_ftz[[#This Row],[Index]],MATCH(tbl_ftz[[#Headers],[IPG]],FTZ_load[#Headers],0),1,1,"FTZ_load"),TRUE)=0,"",INDIRECT(ADDRESS(ROW(FTZ_load[#Headers])+tbl_ftz[[#This Row],[Index]],MATCH(tbl_ftz[[#Headers],[IPG]],FTZ_load[#Headers],0),1,1,"FTZ_load"),TRUE)),"")</f>
        <v/>
      </c>
      <c r="L194" s="23" t="str">
        <f ca="1">IFERROR(IF(INDIRECT(ADDRESS(ROW(FTZ_load[#Headers])+tbl_ftz[[#This Row],[Index]],MATCH(tbl_ftz[[#Headers],[收窄基点]],FTZ_load[#Headers],0),1,1,"FTZ_load"),TRUE)=0,"",INDIRECT(ADDRESS(ROW(FTZ_load[#Headers])+tbl_ftz[[#This Row],[Index]],MATCH(tbl_ftz[[#Headers],[收窄基点]],FTZ_load[#Headers],0),1,1,"FTZ_load"),TRUE)),"")</f>
        <v/>
      </c>
      <c r="M194" s="22" t="str">
        <f ca="1">IFERROR(IF(INDIRECT(ADDRESS(ROW(FTZ_load[#Headers])+tbl_ftz[[#This Row],[Index]],MATCH(tbl_ftz[[#Headers],[结构]],FTZ_load[#Headers],0),1,1,"FTZ_load"),TRUE)=0,"",INDIRECT(ADDRESS(ROW(FTZ_load[#Headers])+tbl_ftz[[#This Row],[Index]],MATCH(tbl_ftz[[#Headers],[结构]],FTZ_load[#Headers],0),1,1,"FTZ_load"),TRUE)),"")</f>
        <v/>
      </c>
      <c r="N194" s="22" t="str">
        <f ca="1">IFERROR(IF(INDIRECT(ADDRESS(ROW(FTZ_load[#Headers])+tbl_ftz[[#This Row],[Index]],MATCH(tbl_ftz[[#Headers],[主题]],FTZ_load[#Headers],0),1,1,"FTZ_load"),TRUE)=0,"",INDIRECT(ADDRESS(ROW(FTZ_load[#Headers])+tbl_ftz[[#This Row],[Index]],MATCH(tbl_ftz[[#Headers],[主题]],FTZ_load[#Headers],0),1,1,"FTZ_load"),TRUE)),"")</f>
        <v/>
      </c>
      <c r="O194" s="22" t="str">
        <f ca="1">IFERROR(IF(INDIRECT(ADDRESS(ROW(FTZ_load[#Headers])+tbl_ftz[[#This Row],[Index]],MATCH(tbl_ftz[[#Headers],[行业]],FTZ_load[#Headers],0),1,1,"FTZ_load"),TRUE)=0,"",INDIRECT(ADDRESS(ROW(FTZ_load[#Headers])+tbl_ftz[[#This Row],[Index]],MATCH(tbl_ftz[[#Headers],[行业]],FTZ_load[#Headers],0),1,1,"FTZ_load"),TRUE)),"")</f>
        <v/>
      </c>
      <c r="P194" s="22" t="str">
        <f ca="1">IFERROR(IF(INDIRECT(ADDRESS(ROW(FTZ_load[#Headers])+tbl_ftz[[#This Row],[Index]],MATCH(tbl_ftz[[#Headers],[地区]],FTZ_load[#Headers],0),1,1,"FTZ_load"),TRUE)=0,"",INDIRECT(ADDRESS(ROW(FTZ_load[#Headers])+tbl_ftz[[#This Row],[Index]],MATCH(tbl_ftz[[#Headers],[地区]],FTZ_load[#Headers],0),1,1,"FTZ_load"),TRUE)),"")</f>
        <v/>
      </c>
      <c r="Q194" s="19" t="str">
        <f ca="1">IFERROR(IF(INDIRECT(ADDRESS(ROW(FTZ_load[#Headers])+tbl_ftz[[#This Row],[Index]],MATCH(tbl_ftz[[#Headers],[BOCOM_DEAL?]],FTZ_load[#Headers],0),1,1,"FTZ_load"),TRUE)=0,"",INDIRECT(ADDRESS(ROW(FTZ_load[#Headers])+tbl_ftz[[#This Row],[Index]],MATCH(tbl_ftz[[#Headers],[BOCOM_DEAL?]],FTZ_load[#Headers],0),1,1,"FTZ_load"),TRUE)),"")</f>
        <v/>
      </c>
    </row>
    <row r="195" spans="1:17" ht="17.45" customHeight="1" x14ac:dyDescent="0.25">
      <c r="A195" s="19">
        <f>ROW()-ROW(tbl_ftz[[#Headers],[Index]])</f>
        <v>194</v>
      </c>
      <c r="B195" s="20" t="str">
        <f ca="1">IFERROR(IF(INDIRECT(ADDRESS(ROW(FTZ_load[#Headers])+tbl_ftz[[#This Row],[Index]],MATCH(tbl_ftz[[#Headers],[定价日]],FTZ_load[#Headers],0),1,1,"FTZ_load"),TRUE)=0,"",INDIRECT(ADDRESS(ROW(FTZ_load[#Headers])+tbl_ftz[[#This Row],[Index]],MATCH(tbl_ftz[[#Headers],[定价日]],FTZ_load[#Headers],0),1,1,"FTZ_load"),TRUE)),"")</f>
        <v/>
      </c>
      <c r="C195"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5" s="23" t="str">
        <f ca="1">IFERROR(IF(INDIRECT(ADDRESS(ROW(FTZ_load[#Headers])+tbl_ftz[[#This Row],[Index]],MATCH(tbl_ftz[[#Headers],[发行评级]],FTZ_load[#Headers],0),1,1,"FTZ_load"),TRUE)=0,"",INDIRECT(ADDRESS(ROW(FTZ_load[#Headers])+tbl_ftz[[#This Row],[Index]],MATCH(tbl_ftz[[#Headers],[发行评级]],FTZ_load[#Headers],0),1,1,"FTZ_load"),TRUE)),"")</f>
        <v/>
      </c>
      <c r="E195" s="23" t="str">
        <f ca="1">IFERROR(IF(INDIRECT(ADDRESS(ROW(FTZ_load[#Headers])+tbl_ftz[[#This Row],[Index]],MATCH(tbl_ftz[[#Headers],[主体评级]],FTZ_load[#Headers],0),1,1,"FTZ_load"),TRUE)=0,"",INDIRECT(ADDRESS(ROW(FTZ_load[#Headers])+tbl_ftz[[#This Row],[Index]],MATCH(tbl_ftz[[#Headers],[主体评级]],FTZ_load[#Headers],0),1,1,"FTZ_load"),TRUE)),"")</f>
        <v/>
      </c>
      <c r="F195" s="23" t="str">
        <f ca="1">IFERROR(IF(INDIRECT(ADDRESS(ROW(FTZ_load[#Headers])+tbl_ftz[[#This Row],[Index]],MATCH(tbl_ftz[[#Headers],[境内主体评级]],FTZ_load[#Headers],0),1,1,"FTZ_load"),TRUE)=0,"",INDIRECT(ADDRESS(ROW(FTZ_load[#Headers])+tbl_ftz[[#This Row],[Index]],MATCH(tbl_ftz[[#Headers],[境内主体评级]],FTZ_load[#Headers],0),1,1,"FTZ_load"),TRUE)),"")</f>
        <v/>
      </c>
      <c r="G195" s="23" t="str">
        <f ca="1">IFERROR(IF(INDIRECT(ADDRESS(ROW(FTZ_load[#Headers])+tbl_ftz[[#This Row],[Index]],MATCH(tbl_ftz[[#Headers],[货币]],FTZ_load[#Headers],0),1,1,"FTZ_load"),TRUE)=0,"",INDIRECT(ADDRESS(ROW(FTZ_load[#Headers])+tbl_ftz[[#This Row],[Index]],MATCH(tbl_ftz[[#Headers],[货币]],FTZ_load[#Headers],0),1,1,"FTZ_load"),TRUE)),"")</f>
        <v/>
      </c>
      <c r="H195" s="28" t="str">
        <f ca="1">IFERROR(IF(INDIRECT(ADDRESS(ROW(FTZ_load[#Headers])+tbl_ftz[[#This Row],[Index]],MATCH(tbl_ftz[[#Headers],[发行规模(亿)]],FTZ_load[#Headers],0),1,1,"FTZ_load"),TRUE)=0,"",INDIRECT(ADDRESS(ROW(FTZ_load[#Headers])+tbl_ftz[[#This Row],[Index]],MATCH(tbl_ftz[[#Headers],[发行规模(亿)]],FTZ_load[#Headers],0),1,1,"FTZ_load"),TRUE)),"")</f>
        <v/>
      </c>
      <c r="I195" s="23" t="str">
        <f ca="1">IFERROR(IF(INDIRECT(ADDRESS(ROW(FTZ_load[#Headers])+tbl_ftz[[#This Row],[Index]],MATCH(tbl_ftz[[#Headers],[年期]],FTZ_load[#Headers],0),1,1,"FTZ_load"),TRUE)=0,"",INDIRECT(ADDRESS(ROW(FTZ_load[#Headers])+tbl_ftz[[#This Row],[Index]],MATCH(tbl_ftz[[#Headers],[年期]],FTZ_load[#Headers],0),1,1,"FTZ_load"),TRUE)),"")</f>
        <v/>
      </c>
      <c r="J195" s="23" t="str">
        <f ca="1">IFERROR(IF(INDIRECT(ADDRESS(ROW(FTZ_load[#Headers])+tbl_ftz[[#This Row],[Index]],MATCH(tbl_ftz[[#Headers],[票息]],FTZ_load[#Headers],0),1,1,"FTZ_load"),TRUE)=0,"",INDIRECT(ADDRESS(ROW(FTZ_load[#Headers])+tbl_ftz[[#This Row],[Index]],MATCH(tbl_ftz[[#Headers],[票息]],FTZ_load[#Headers],0),1,1,"FTZ_load"),TRUE)),"")</f>
        <v/>
      </c>
      <c r="K195" s="23" t="str">
        <f ca="1">IFERROR(IF(INDIRECT(ADDRESS(ROW(FTZ_load[#Headers])+tbl_ftz[[#This Row],[Index]],MATCH(tbl_ftz[[#Headers],[IPG]],FTZ_load[#Headers],0),1,1,"FTZ_load"),TRUE)=0,"",INDIRECT(ADDRESS(ROW(FTZ_load[#Headers])+tbl_ftz[[#This Row],[Index]],MATCH(tbl_ftz[[#Headers],[IPG]],FTZ_load[#Headers],0),1,1,"FTZ_load"),TRUE)),"")</f>
        <v/>
      </c>
      <c r="L195" s="23" t="str">
        <f ca="1">IFERROR(IF(INDIRECT(ADDRESS(ROW(FTZ_load[#Headers])+tbl_ftz[[#This Row],[Index]],MATCH(tbl_ftz[[#Headers],[收窄基点]],FTZ_load[#Headers],0),1,1,"FTZ_load"),TRUE)=0,"",INDIRECT(ADDRESS(ROW(FTZ_load[#Headers])+tbl_ftz[[#This Row],[Index]],MATCH(tbl_ftz[[#Headers],[收窄基点]],FTZ_load[#Headers],0),1,1,"FTZ_load"),TRUE)),"")</f>
        <v/>
      </c>
      <c r="M195" s="22" t="str">
        <f ca="1">IFERROR(IF(INDIRECT(ADDRESS(ROW(FTZ_load[#Headers])+tbl_ftz[[#This Row],[Index]],MATCH(tbl_ftz[[#Headers],[结构]],FTZ_load[#Headers],0),1,1,"FTZ_load"),TRUE)=0,"",INDIRECT(ADDRESS(ROW(FTZ_load[#Headers])+tbl_ftz[[#This Row],[Index]],MATCH(tbl_ftz[[#Headers],[结构]],FTZ_load[#Headers],0),1,1,"FTZ_load"),TRUE)),"")</f>
        <v/>
      </c>
      <c r="N195" s="22" t="str">
        <f ca="1">IFERROR(IF(INDIRECT(ADDRESS(ROW(FTZ_load[#Headers])+tbl_ftz[[#This Row],[Index]],MATCH(tbl_ftz[[#Headers],[主题]],FTZ_load[#Headers],0),1,1,"FTZ_load"),TRUE)=0,"",INDIRECT(ADDRESS(ROW(FTZ_load[#Headers])+tbl_ftz[[#This Row],[Index]],MATCH(tbl_ftz[[#Headers],[主题]],FTZ_load[#Headers],0),1,1,"FTZ_load"),TRUE)),"")</f>
        <v/>
      </c>
      <c r="O195" s="22" t="str">
        <f ca="1">IFERROR(IF(INDIRECT(ADDRESS(ROW(FTZ_load[#Headers])+tbl_ftz[[#This Row],[Index]],MATCH(tbl_ftz[[#Headers],[行业]],FTZ_load[#Headers],0),1,1,"FTZ_load"),TRUE)=0,"",INDIRECT(ADDRESS(ROW(FTZ_load[#Headers])+tbl_ftz[[#This Row],[Index]],MATCH(tbl_ftz[[#Headers],[行业]],FTZ_load[#Headers],0),1,1,"FTZ_load"),TRUE)),"")</f>
        <v/>
      </c>
      <c r="P195" s="22" t="str">
        <f ca="1">IFERROR(IF(INDIRECT(ADDRESS(ROW(FTZ_load[#Headers])+tbl_ftz[[#This Row],[Index]],MATCH(tbl_ftz[[#Headers],[地区]],FTZ_load[#Headers],0),1,1,"FTZ_load"),TRUE)=0,"",INDIRECT(ADDRESS(ROW(FTZ_load[#Headers])+tbl_ftz[[#This Row],[Index]],MATCH(tbl_ftz[[#Headers],[地区]],FTZ_load[#Headers],0),1,1,"FTZ_load"),TRUE)),"")</f>
        <v/>
      </c>
      <c r="Q195" s="19" t="str">
        <f ca="1">IFERROR(IF(INDIRECT(ADDRESS(ROW(FTZ_load[#Headers])+tbl_ftz[[#This Row],[Index]],MATCH(tbl_ftz[[#Headers],[BOCOM_DEAL?]],FTZ_load[#Headers],0),1,1,"FTZ_load"),TRUE)=0,"",INDIRECT(ADDRESS(ROW(FTZ_load[#Headers])+tbl_ftz[[#This Row],[Index]],MATCH(tbl_ftz[[#Headers],[BOCOM_DEAL?]],FTZ_load[#Headers],0),1,1,"FTZ_load"),TRUE)),"")</f>
        <v/>
      </c>
    </row>
    <row r="196" spans="1:17" ht="17.45" customHeight="1" x14ac:dyDescent="0.25">
      <c r="A196" s="19">
        <f>ROW()-ROW(tbl_ftz[[#Headers],[Index]])</f>
        <v>195</v>
      </c>
      <c r="B196" s="20" t="str">
        <f ca="1">IFERROR(IF(INDIRECT(ADDRESS(ROW(FTZ_load[#Headers])+tbl_ftz[[#This Row],[Index]],MATCH(tbl_ftz[[#Headers],[定价日]],FTZ_load[#Headers],0),1,1,"FTZ_load"),TRUE)=0,"",INDIRECT(ADDRESS(ROW(FTZ_load[#Headers])+tbl_ftz[[#This Row],[Index]],MATCH(tbl_ftz[[#Headers],[定价日]],FTZ_load[#Headers],0),1,1,"FTZ_load"),TRUE)),"")</f>
        <v/>
      </c>
      <c r="C196"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6" s="23" t="str">
        <f ca="1">IFERROR(IF(INDIRECT(ADDRESS(ROW(FTZ_load[#Headers])+tbl_ftz[[#This Row],[Index]],MATCH(tbl_ftz[[#Headers],[发行评级]],FTZ_load[#Headers],0),1,1,"FTZ_load"),TRUE)=0,"",INDIRECT(ADDRESS(ROW(FTZ_load[#Headers])+tbl_ftz[[#This Row],[Index]],MATCH(tbl_ftz[[#Headers],[发行评级]],FTZ_load[#Headers],0),1,1,"FTZ_load"),TRUE)),"")</f>
        <v/>
      </c>
      <c r="E196" s="23" t="str">
        <f ca="1">IFERROR(IF(INDIRECT(ADDRESS(ROW(FTZ_load[#Headers])+tbl_ftz[[#This Row],[Index]],MATCH(tbl_ftz[[#Headers],[主体评级]],FTZ_load[#Headers],0),1,1,"FTZ_load"),TRUE)=0,"",INDIRECT(ADDRESS(ROW(FTZ_load[#Headers])+tbl_ftz[[#This Row],[Index]],MATCH(tbl_ftz[[#Headers],[主体评级]],FTZ_load[#Headers],0),1,1,"FTZ_load"),TRUE)),"")</f>
        <v/>
      </c>
      <c r="F196" s="23" t="str">
        <f ca="1">IFERROR(IF(INDIRECT(ADDRESS(ROW(FTZ_load[#Headers])+tbl_ftz[[#This Row],[Index]],MATCH(tbl_ftz[[#Headers],[境内主体评级]],FTZ_load[#Headers],0),1,1,"FTZ_load"),TRUE)=0,"",INDIRECT(ADDRESS(ROW(FTZ_load[#Headers])+tbl_ftz[[#This Row],[Index]],MATCH(tbl_ftz[[#Headers],[境内主体评级]],FTZ_load[#Headers],0),1,1,"FTZ_load"),TRUE)),"")</f>
        <v/>
      </c>
      <c r="G196" s="23" t="str">
        <f ca="1">IFERROR(IF(INDIRECT(ADDRESS(ROW(FTZ_load[#Headers])+tbl_ftz[[#This Row],[Index]],MATCH(tbl_ftz[[#Headers],[货币]],FTZ_load[#Headers],0),1,1,"FTZ_load"),TRUE)=0,"",INDIRECT(ADDRESS(ROW(FTZ_load[#Headers])+tbl_ftz[[#This Row],[Index]],MATCH(tbl_ftz[[#Headers],[货币]],FTZ_load[#Headers],0),1,1,"FTZ_load"),TRUE)),"")</f>
        <v/>
      </c>
      <c r="H196" s="28" t="str">
        <f ca="1">IFERROR(IF(INDIRECT(ADDRESS(ROW(FTZ_load[#Headers])+tbl_ftz[[#This Row],[Index]],MATCH(tbl_ftz[[#Headers],[发行规模(亿)]],FTZ_load[#Headers],0),1,1,"FTZ_load"),TRUE)=0,"",INDIRECT(ADDRESS(ROW(FTZ_load[#Headers])+tbl_ftz[[#This Row],[Index]],MATCH(tbl_ftz[[#Headers],[发行规模(亿)]],FTZ_load[#Headers],0),1,1,"FTZ_load"),TRUE)),"")</f>
        <v/>
      </c>
      <c r="I196" s="23" t="str">
        <f ca="1">IFERROR(IF(INDIRECT(ADDRESS(ROW(FTZ_load[#Headers])+tbl_ftz[[#This Row],[Index]],MATCH(tbl_ftz[[#Headers],[年期]],FTZ_load[#Headers],0),1,1,"FTZ_load"),TRUE)=0,"",INDIRECT(ADDRESS(ROW(FTZ_load[#Headers])+tbl_ftz[[#This Row],[Index]],MATCH(tbl_ftz[[#Headers],[年期]],FTZ_load[#Headers],0),1,1,"FTZ_load"),TRUE)),"")</f>
        <v/>
      </c>
      <c r="J196" s="23" t="str">
        <f ca="1">IFERROR(IF(INDIRECT(ADDRESS(ROW(FTZ_load[#Headers])+tbl_ftz[[#This Row],[Index]],MATCH(tbl_ftz[[#Headers],[票息]],FTZ_load[#Headers],0),1,1,"FTZ_load"),TRUE)=0,"",INDIRECT(ADDRESS(ROW(FTZ_load[#Headers])+tbl_ftz[[#This Row],[Index]],MATCH(tbl_ftz[[#Headers],[票息]],FTZ_load[#Headers],0),1,1,"FTZ_load"),TRUE)),"")</f>
        <v/>
      </c>
      <c r="K196" s="23" t="str">
        <f ca="1">IFERROR(IF(INDIRECT(ADDRESS(ROW(FTZ_load[#Headers])+tbl_ftz[[#This Row],[Index]],MATCH(tbl_ftz[[#Headers],[IPG]],FTZ_load[#Headers],0),1,1,"FTZ_load"),TRUE)=0,"",INDIRECT(ADDRESS(ROW(FTZ_load[#Headers])+tbl_ftz[[#This Row],[Index]],MATCH(tbl_ftz[[#Headers],[IPG]],FTZ_load[#Headers],0),1,1,"FTZ_load"),TRUE)),"")</f>
        <v/>
      </c>
      <c r="L196" s="23" t="str">
        <f ca="1">IFERROR(IF(INDIRECT(ADDRESS(ROW(FTZ_load[#Headers])+tbl_ftz[[#This Row],[Index]],MATCH(tbl_ftz[[#Headers],[收窄基点]],FTZ_load[#Headers],0),1,1,"FTZ_load"),TRUE)=0,"",INDIRECT(ADDRESS(ROW(FTZ_load[#Headers])+tbl_ftz[[#This Row],[Index]],MATCH(tbl_ftz[[#Headers],[收窄基点]],FTZ_load[#Headers],0),1,1,"FTZ_load"),TRUE)),"")</f>
        <v/>
      </c>
      <c r="M196" s="22" t="str">
        <f ca="1">IFERROR(IF(INDIRECT(ADDRESS(ROW(FTZ_load[#Headers])+tbl_ftz[[#This Row],[Index]],MATCH(tbl_ftz[[#Headers],[结构]],FTZ_load[#Headers],0),1,1,"FTZ_load"),TRUE)=0,"",INDIRECT(ADDRESS(ROW(FTZ_load[#Headers])+tbl_ftz[[#This Row],[Index]],MATCH(tbl_ftz[[#Headers],[结构]],FTZ_load[#Headers],0),1,1,"FTZ_load"),TRUE)),"")</f>
        <v/>
      </c>
      <c r="N196" s="22" t="str">
        <f ca="1">IFERROR(IF(INDIRECT(ADDRESS(ROW(FTZ_load[#Headers])+tbl_ftz[[#This Row],[Index]],MATCH(tbl_ftz[[#Headers],[主题]],FTZ_load[#Headers],0),1,1,"FTZ_load"),TRUE)=0,"",INDIRECT(ADDRESS(ROW(FTZ_load[#Headers])+tbl_ftz[[#This Row],[Index]],MATCH(tbl_ftz[[#Headers],[主题]],FTZ_load[#Headers],0),1,1,"FTZ_load"),TRUE)),"")</f>
        <v/>
      </c>
      <c r="O196" s="22" t="str">
        <f ca="1">IFERROR(IF(INDIRECT(ADDRESS(ROW(FTZ_load[#Headers])+tbl_ftz[[#This Row],[Index]],MATCH(tbl_ftz[[#Headers],[行业]],FTZ_load[#Headers],0),1,1,"FTZ_load"),TRUE)=0,"",INDIRECT(ADDRESS(ROW(FTZ_load[#Headers])+tbl_ftz[[#This Row],[Index]],MATCH(tbl_ftz[[#Headers],[行业]],FTZ_load[#Headers],0),1,1,"FTZ_load"),TRUE)),"")</f>
        <v/>
      </c>
      <c r="P196" s="22" t="str">
        <f ca="1">IFERROR(IF(INDIRECT(ADDRESS(ROW(FTZ_load[#Headers])+tbl_ftz[[#This Row],[Index]],MATCH(tbl_ftz[[#Headers],[地区]],FTZ_load[#Headers],0),1,1,"FTZ_load"),TRUE)=0,"",INDIRECT(ADDRESS(ROW(FTZ_load[#Headers])+tbl_ftz[[#This Row],[Index]],MATCH(tbl_ftz[[#Headers],[地区]],FTZ_load[#Headers],0),1,1,"FTZ_load"),TRUE)),"")</f>
        <v/>
      </c>
      <c r="Q196" s="19" t="str">
        <f ca="1">IFERROR(IF(INDIRECT(ADDRESS(ROW(FTZ_load[#Headers])+tbl_ftz[[#This Row],[Index]],MATCH(tbl_ftz[[#Headers],[BOCOM_DEAL?]],FTZ_load[#Headers],0),1,1,"FTZ_load"),TRUE)=0,"",INDIRECT(ADDRESS(ROW(FTZ_load[#Headers])+tbl_ftz[[#This Row],[Index]],MATCH(tbl_ftz[[#Headers],[BOCOM_DEAL?]],FTZ_load[#Headers],0),1,1,"FTZ_load"),TRUE)),"")</f>
        <v/>
      </c>
    </row>
    <row r="197" spans="1:17" ht="17.45" customHeight="1" x14ac:dyDescent="0.25">
      <c r="A197" s="19">
        <f>ROW()-ROW(tbl_ftz[[#Headers],[Index]])</f>
        <v>196</v>
      </c>
      <c r="B197" s="20" t="str">
        <f ca="1">IFERROR(IF(INDIRECT(ADDRESS(ROW(FTZ_load[#Headers])+tbl_ftz[[#This Row],[Index]],MATCH(tbl_ftz[[#Headers],[定价日]],FTZ_load[#Headers],0),1,1,"FTZ_load"),TRUE)=0,"",INDIRECT(ADDRESS(ROW(FTZ_load[#Headers])+tbl_ftz[[#This Row],[Index]],MATCH(tbl_ftz[[#Headers],[定价日]],FTZ_load[#Headers],0),1,1,"FTZ_load"),TRUE)),"")</f>
        <v/>
      </c>
      <c r="C197"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7" s="23" t="str">
        <f ca="1">IFERROR(IF(INDIRECT(ADDRESS(ROW(FTZ_load[#Headers])+tbl_ftz[[#This Row],[Index]],MATCH(tbl_ftz[[#Headers],[发行评级]],FTZ_load[#Headers],0),1,1,"FTZ_load"),TRUE)=0,"",INDIRECT(ADDRESS(ROW(FTZ_load[#Headers])+tbl_ftz[[#This Row],[Index]],MATCH(tbl_ftz[[#Headers],[发行评级]],FTZ_load[#Headers],0),1,1,"FTZ_load"),TRUE)),"")</f>
        <v/>
      </c>
      <c r="E197" s="23" t="str">
        <f ca="1">IFERROR(IF(INDIRECT(ADDRESS(ROW(FTZ_load[#Headers])+tbl_ftz[[#This Row],[Index]],MATCH(tbl_ftz[[#Headers],[主体评级]],FTZ_load[#Headers],0),1,1,"FTZ_load"),TRUE)=0,"",INDIRECT(ADDRESS(ROW(FTZ_load[#Headers])+tbl_ftz[[#This Row],[Index]],MATCH(tbl_ftz[[#Headers],[主体评级]],FTZ_load[#Headers],0),1,1,"FTZ_load"),TRUE)),"")</f>
        <v/>
      </c>
      <c r="F197" s="23" t="str">
        <f ca="1">IFERROR(IF(INDIRECT(ADDRESS(ROW(FTZ_load[#Headers])+tbl_ftz[[#This Row],[Index]],MATCH(tbl_ftz[[#Headers],[境内主体评级]],FTZ_load[#Headers],0),1,1,"FTZ_load"),TRUE)=0,"",INDIRECT(ADDRESS(ROW(FTZ_load[#Headers])+tbl_ftz[[#This Row],[Index]],MATCH(tbl_ftz[[#Headers],[境内主体评级]],FTZ_load[#Headers],0),1,1,"FTZ_load"),TRUE)),"")</f>
        <v/>
      </c>
      <c r="G197" s="23" t="str">
        <f ca="1">IFERROR(IF(INDIRECT(ADDRESS(ROW(FTZ_load[#Headers])+tbl_ftz[[#This Row],[Index]],MATCH(tbl_ftz[[#Headers],[货币]],FTZ_load[#Headers],0),1,1,"FTZ_load"),TRUE)=0,"",INDIRECT(ADDRESS(ROW(FTZ_load[#Headers])+tbl_ftz[[#This Row],[Index]],MATCH(tbl_ftz[[#Headers],[货币]],FTZ_load[#Headers],0),1,1,"FTZ_load"),TRUE)),"")</f>
        <v/>
      </c>
      <c r="H197" s="28" t="str">
        <f ca="1">IFERROR(IF(INDIRECT(ADDRESS(ROW(FTZ_load[#Headers])+tbl_ftz[[#This Row],[Index]],MATCH(tbl_ftz[[#Headers],[发行规模(亿)]],FTZ_load[#Headers],0),1,1,"FTZ_load"),TRUE)=0,"",INDIRECT(ADDRESS(ROW(FTZ_load[#Headers])+tbl_ftz[[#This Row],[Index]],MATCH(tbl_ftz[[#Headers],[发行规模(亿)]],FTZ_load[#Headers],0),1,1,"FTZ_load"),TRUE)),"")</f>
        <v/>
      </c>
      <c r="I197" s="23" t="str">
        <f ca="1">IFERROR(IF(INDIRECT(ADDRESS(ROW(FTZ_load[#Headers])+tbl_ftz[[#This Row],[Index]],MATCH(tbl_ftz[[#Headers],[年期]],FTZ_load[#Headers],0),1,1,"FTZ_load"),TRUE)=0,"",INDIRECT(ADDRESS(ROW(FTZ_load[#Headers])+tbl_ftz[[#This Row],[Index]],MATCH(tbl_ftz[[#Headers],[年期]],FTZ_load[#Headers],0),1,1,"FTZ_load"),TRUE)),"")</f>
        <v/>
      </c>
      <c r="J197" s="23" t="str">
        <f ca="1">IFERROR(IF(INDIRECT(ADDRESS(ROW(FTZ_load[#Headers])+tbl_ftz[[#This Row],[Index]],MATCH(tbl_ftz[[#Headers],[票息]],FTZ_load[#Headers],0),1,1,"FTZ_load"),TRUE)=0,"",INDIRECT(ADDRESS(ROW(FTZ_load[#Headers])+tbl_ftz[[#This Row],[Index]],MATCH(tbl_ftz[[#Headers],[票息]],FTZ_load[#Headers],0),1,1,"FTZ_load"),TRUE)),"")</f>
        <v/>
      </c>
      <c r="K197" s="23" t="str">
        <f ca="1">IFERROR(IF(INDIRECT(ADDRESS(ROW(FTZ_load[#Headers])+tbl_ftz[[#This Row],[Index]],MATCH(tbl_ftz[[#Headers],[IPG]],FTZ_load[#Headers],0),1,1,"FTZ_load"),TRUE)=0,"",INDIRECT(ADDRESS(ROW(FTZ_load[#Headers])+tbl_ftz[[#This Row],[Index]],MATCH(tbl_ftz[[#Headers],[IPG]],FTZ_load[#Headers],0),1,1,"FTZ_load"),TRUE)),"")</f>
        <v/>
      </c>
      <c r="L197" s="23" t="str">
        <f ca="1">IFERROR(IF(INDIRECT(ADDRESS(ROW(FTZ_load[#Headers])+tbl_ftz[[#This Row],[Index]],MATCH(tbl_ftz[[#Headers],[收窄基点]],FTZ_load[#Headers],0),1,1,"FTZ_load"),TRUE)=0,"",INDIRECT(ADDRESS(ROW(FTZ_load[#Headers])+tbl_ftz[[#This Row],[Index]],MATCH(tbl_ftz[[#Headers],[收窄基点]],FTZ_load[#Headers],0),1,1,"FTZ_load"),TRUE)),"")</f>
        <v/>
      </c>
      <c r="M197" s="22" t="str">
        <f ca="1">IFERROR(IF(INDIRECT(ADDRESS(ROW(FTZ_load[#Headers])+tbl_ftz[[#This Row],[Index]],MATCH(tbl_ftz[[#Headers],[结构]],FTZ_load[#Headers],0),1,1,"FTZ_load"),TRUE)=0,"",INDIRECT(ADDRESS(ROW(FTZ_load[#Headers])+tbl_ftz[[#This Row],[Index]],MATCH(tbl_ftz[[#Headers],[结构]],FTZ_load[#Headers],0),1,1,"FTZ_load"),TRUE)),"")</f>
        <v/>
      </c>
      <c r="N197" s="22" t="str">
        <f ca="1">IFERROR(IF(INDIRECT(ADDRESS(ROW(FTZ_load[#Headers])+tbl_ftz[[#This Row],[Index]],MATCH(tbl_ftz[[#Headers],[主题]],FTZ_load[#Headers],0),1,1,"FTZ_load"),TRUE)=0,"",INDIRECT(ADDRESS(ROW(FTZ_load[#Headers])+tbl_ftz[[#This Row],[Index]],MATCH(tbl_ftz[[#Headers],[主题]],FTZ_load[#Headers],0),1,1,"FTZ_load"),TRUE)),"")</f>
        <v/>
      </c>
      <c r="O197" s="22" t="str">
        <f ca="1">IFERROR(IF(INDIRECT(ADDRESS(ROW(FTZ_load[#Headers])+tbl_ftz[[#This Row],[Index]],MATCH(tbl_ftz[[#Headers],[行业]],FTZ_load[#Headers],0),1,1,"FTZ_load"),TRUE)=0,"",INDIRECT(ADDRESS(ROW(FTZ_load[#Headers])+tbl_ftz[[#This Row],[Index]],MATCH(tbl_ftz[[#Headers],[行业]],FTZ_load[#Headers],0),1,1,"FTZ_load"),TRUE)),"")</f>
        <v/>
      </c>
      <c r="P197" s="22" t="str">
        <f ca="1">IFERROR(IF(INDIRECT(ADDRESS(ROW(FTZ_load[#Headers])+tbl_ftz[[#This Row],[Index]],MATCH(tbl_ftz[[#Headers],[地区]],FTZ_load[#Headers],0),1,1,"FTZ_load"),TRUE)=0,"",INDIRECT(ADDRESS(ROW(FTZ_load[#Headers])+tbl_ftz[[#This Row],[Index]],MATCH(tbl_ftz[[#Headers],[地区]],FTZ_load[#Headers],0),1,1,"FTZ_load"),TRUE)),"")</f>
        <v/>
      </c>
      <c r="Q197" s="19" t="str">
        <f ca="1">IFERROR(IF(INDIRECT(ADDRESS(ROW(FTZ_load[#Headers])+tbl_ftz[[#This Row],[Index]],MATCH(tbl_ftz[[#Headers],[BOCOM_DEAL?]],FTZ_load[#Headers],0),1,1,"FTZ_load"),TRUE)=0,"",INDIRECT(ADDRESS(ROW(FTZ_load[#Headers])+tbl_ftz[[#This Row],[Index]],MATCH(tbl_ftz[[#Headers],[BOCOM_DEAL?]],FTZ_load[#Headers],0),1,1,"FTZ_load"),TRUE)),"")</f>
        <v/>
      </c>
    </row>
    <row r="198" spans="1:17" ht="17.45" customHeight="1" x14ac:dyDescent="0.25">
      <c r="A198" s="19">
        <f>ROW()-ROW(tbl_ftz[[#Headers],[Index]])</f>
        <v>197</v>
      </c>
      <c r="B198" s="20" t="str">
        <f ca="1">IFERROR(IF(INDIRECT(ADDRESS(ROW(FTZ_load[#Headers])+tbl_ftz[[#This Row],[Index]],MATCH(tbl_ftz[[#Headers],[定价日]],FTZ_load[#Headers],0),1,1,"FTZ_load"),TRUE)=0,"",INDIRECT(ADDRESS(ROW(FTZ_load[#Headers])+tbl_ftz[[#This Row],[Index]],MATCH(tbl_ftz[[#Headers],[定价日]],FTZ_load[#Headers],0),1,1,"FTZ_load"),TRUE)),"")</f>
        <v/>
      </c>
      <c r="C198"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8" s="23" t="str">
        <f ca="1">IFERROR(IF(INDIRECT(ADDRESS(ROW(FTZ_load[#Headers])+tbl_ftz[[#This Row],[Index]],MATCH(tbl_ftz[[#Headers],[发行评级]],FTZ_load[#Headers],0),1,1,"FTZ_load"),TRUE)=0,"",INDIRECT(ADDRESS(ROW(FTZ_load[#Headers])+tbl_ftz[[#This Row],[Index]],MATCH(tbl_ftz[[#Headers],[发行评级]],FTZ_load[#Headers],0),1,1,"FTZ_load"),TRUE)),"")</f>
        <v/>
      </c>
      <c r="E198" s="23" t="str">
        <f ca="1">IFERROR(IF(INDIRECT(ADDRESS(ROW(FTZ_load[#Headers])+tbl_ftz[[#This Row],[Index]],MATCH(tbl_ftz[[#Headers],[主体评级]],FTZ_load[#Headers],0),1,1,"FTZ_load"),TRUE)=0,"",INDIRECT(ADDRESS(ROW(FTZ_load[#Headers])+tbl_ftz[[#This Row],[Index]],MATCH(tbl_ftz[[#Headers],[主体评级]],FTZ_load[#Headers],0),1,1,"FTZ_load"),TRUE)),"")</f>
        <v/>
      </c>
      <c r="F198" s="23" t="str">
        <f ca="1">IFERROR(IF(INDIRECT(ADDRESS(ROW(FTZ_load[#Headers])+tbl_ftz[[#This Row],[Index]],MATCH(tbl_ftz[[#Headers],[境内主体评级]],FTZ_load[#Headers],0),1,1,"FTZ_load"),TRUE)=0,"",INDIRECT(ADDRESS(ROW(FTZ_load[#Headers])+tbl_ftz[[#This Row],[Index]],MATCH(tbl_ftz[[#Headers],[境内主体评级]],FTZ_load[#Headers],0),1,1,"FTZ_load"),TRUE)),"")</f>
        <v/>
      </c>
      <c r="G198" s="23" t="str">
        <f ca="1">IFERROR(IF(INDIRECT(ADDRESS(ROW(FTZ_load[#Headers])+tbl_ftz[[#This Row],[Index]],MATCH(tbl_ftz[[#Headers],[货币]],FTZ_load[#Headers],0),1,1,"FTZ_load"),TRUE)=0,"",INDIRECT(ADDRESS(ROW(FTZ_load[#Headers])+tbl_ftz[[#This Row],[Index]],MATCH(tbl_ftz[[#Headers],[货币]],FTZ_load[#Headers],0),1,1,"FTZ_load"),TRUE)),"")</f>
        <v/>
      </c>
      <c r="H198" s="28" t="str">
        <f ca="1">IFERROR(IF(INDIRECT(ADDRESS(ROW(FTZ_load[#Headers])+tbl_ftz[[#This Row],[Index]],MATCH(tbl_ftz[[#Headers],[发行规模(亿)]],FTZ_load[#Headers],0),1,1,"FTZ_load"),TRUE)=0,"",INDIRECT(ADDRESS(ROW(FTZ_load[#Headers])+tbl_ftz[[#This Row],[Index]],MATCH(tbl_ftz[[#Headers],[发行规模(亿)]],FTZ_load[#Headers],0),1,1,"FTZ_load"),TRUE)),"")</f>
        <v/>
      </c>
      <c r="I198" s="23" t="str">
        <f ca="1">IFERROR(IF(INDIRECT(ADDRESS(ROW(FTZ_load[#Headers])+tbl_ftz[[#This Row],[Index]],MATCH(tbl_ftz[[#Headers],[年期]],FTZ_load[#Headers],0),1,1,"FTZ_load"),TRUE)=0,"",INDIRECT(ADDRESS(ROW(FTZ_load[#Headers])+tbl_ftz[[#This Row],[Index]],MATCH(tbl_ftz[[#Headers],[年期]],FTZ_load[#Headers],0),1,1,"FTZ_load"),TRUE)),"")</f>
        <v/>
      </c>
      <c r="J198" s="23" t="str">
        <f ca="1">IFERROR(IF(INDIRECT(ADDRESS(ROW(FTZ_load[#Headers])+tbl_ftz[[#This Row],[Index]],MATCH(tbl_ftz[[#Headers],[票息]],FTZ_load[#Headers],0),1,1,"FTZ_load"),TRUE)=0,"",INDIRECT(ADDRESS(ROW(FTZ_load[#Headers])+tbl_ftz[[#This Row],[Index]],MATCH(tbl_ftz[[#Headers],[票息]],FTZ_load[#Headers],0),1,1,"FTZ_load"),TRUE)),"")</f>
        <v/>
      </c>
      <c r="K198" s="23" t="str">
        <f ca="1">IFERROR(IF(INDIRECT(ADDRESS(ROW(FTZ_load[#Headers])+tbl_ftz[[#This Row],[Index]],MATCH(tbl_ftz[[#Headers],[IPG]],FTZ_load[#Headers],0),1,1,"FTZ_load"),TRUE)=0,"",INDIRECT(ADDRESS(ROW(FTZ_load[#Headers])+tbl_ftz[[#This Row],[Index]],MATCH(tbl_ftz[[#Headers],[IPG]],FTZ_load[#Headers],0),1,1,"FTZ_load"),TRUE)),"")</f>
        <v/>
      </c>
      <c r="L198" s="23" t="str">
        <f ca="1">IFERROR(IF(INDIRECT(ADDRESS(ROW(FTZ_load[#Headers])+tbl_ftz[[#This Row],[Index]],MATCH(tbl_ftz[[#Headers],[收窄基点]],FTZ_load[#Headers],0),1,1,"FTZ_load"),TRUE)=0,"",INDIRECT(ADDRESS(ROW(FTZ_load[#Headers])+tbl_ftz[[#This Row],[Index]],MATCH(tbl_ftz[[#Headers],[收窄基点]],FTZ_load[#Headers],0),1,1,"FTZ_load"),TRUE)),"")</f>
        <v/>
      </c>
      <c r="M198" s="22" t="str">
        <f ca="1">IFERROR(IF(INDIRECT(ADDRESS(ROW(FTZ_load[#Headers])+tbl_ftz[[#This Row],[Index]],MATCH(tbl_ftz[[#Headers],[结构]],FTZ_load[#Headers],0),1,1,"FTZ_load"),TRUE)=0,"",INDIRECT(ADDRESS(ROW(FTZ_load[#Headers])+tbl_ftz[[#This Row],[Index]],MATCH(tbl_ftz[[#Headers],[结构]],FTZ_load[#Headers],0),1,1,"FTZ_load"),TRUE)),"")</f>
        <v/>
      </c>
      <c r="N198" s="22" t="str">
        <f ca="1">IFERROR(IF(INDIRECT(ADDRESS(ROW(FTZ_load[#Headers])+tbl_ftz[[#This Row],[Index]],MATCH(tbl_ftz[[#Headers],[主题]],FTZ_load[#Headers],0),1,1,"FTZ_load"),TRUE)=0,"",INDIRECT(ADDRESS(ROW(FTZ_load[#Headers])+tbl_ftz[[#This Row],[Index]],MATCH(tbl_ftz[[#Headers],[主题]],FTZ_load[#Headers],0),1,1,"FTZ_load"),TRUE)),"")</f>
        <v/>
      </c>
      <c r="O198" s="22" t="str">
        <f ca="1">IFERROR(IF(INDIRECT(ADDRESS(ROW(FTZ_load[#Headers])+tbl_ftz[[#This Row],[Index]],MATCH(tbl_ftz[[#Headers],[行业]],FTZ_load[#Headers],0),1,1,"FTZ_load"),TRUE)=0,"",INDIRECT(ADDRESS(ROW(FTZ_load[#Headers])+tbl_ftz[[#This Row],[Index]],MATCH(tbl_ftz[[#Headers],[行业]],FTZ_load[#Headers],0),1,1,"FTZ_load"),TRUE)),"")</f>
        <v/>
      </c>
      <c r="P198" s="22" t="str">
        <f ca="1">IFERROR(IF(INDIRECT(ADDRESS(ROW(FTZ_load[#Headers])+tbl_ftz[[#This Row],[Index]],MATCH(tbl_ftz[[#Headers],[地区]],FTZ_load[#Headers],0),1,1,"FTZ_load"),TRUE)=0,"",INDIRECT(ADDRESS(ROW(FTZ_load[#Headers])+tbl_ftz[[#This Row],[Index]],MATCH(tbl_ftz[[#Headers],[地区]],FTZ_load[#Headers],0),1,1,"FTZ_load"),TRUE)),"")</f>
        <v/>
      </c>
      <c r="Q198" s="19" t="str">
        <f ca="1">IFERROR(IF(INDIRECT(ADDRESS(ROW(FTZ_load[#Headers])+tbl_ftz[[#This Row],[Index]],MATCH(tbl_ftz[[#Headers],[BOCOM_DEAL?]],FTZ_load[#Headers],0),1,1,"FTZ_load"),TRUE)=0,"",INDIRECT(ADDRESS(ROW(FTZ_load[#Headers])+tbl_ftz[[#This Row],[Index]],MATCH(tbl_ftz[[#Headers],[BOCOM_DEAL?]],FTZ_load[#Headers],0),1,1,"FTZ_load"),TRUE)),"")</f>
        <v/>
      </c>
    </row>
    <row r="199" spans="1:17" ht="17.45" customHeight="1" x14ac:dyDescent="0.25">
      <c r="A199" s="19">
        <f>ROW()-ROW(tbl_ftz[[#Headers],[Index]])</f>
        <v>198</v>
      </c>
      <c r="B199" s="20" t="str">
        <f ca="1">IFERROR(IF(INDIRECT(ADDRESS(ROW(FTZ_load[#Headers])+tbl_ftz[[#This Row],[Index]],MATCH(tbl_ftz[[#Headers],[定价日]],FTZ_load[#Headers],0),1,1,"FTZ_load"),TRUE)=0,"",INDIRECT(ADDRESS(ROW(FTZ_load[#Headers])+tbl_ftz[[#This Row],[Index]],MATCH(tbl_ftz[[#Headers],[定价日]],FTZ_load[#Headers],0),1,1,"FTZ_load"),TRUE)),"")</f>
        <v/>
      </c>
      <c r="C199"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199" s="23" t="str">
        <f ca="1">IFERROR(IF(INDIRECT(ADDRESS(ROW(FTZ_load[#Headers])+tbl_ftz[[#This Row],[Index]],MATCH(tbl_ftz[[#Headers],[发行评级]],FTZ_load[#Headers],0),1,1,"FTZ_load"),TRUE)=0,"",INDIRECT(ADDRESS(ROW(FTZ_load[#Headers])+tbl_ftz[[#This Row],[Index]],MATCH(tbl_ftz[[#Headers],[发行评级]],FTZ_load[#Headers],0),1,1,"FTZ_load"),TRUE)),"")</f>
        <v/>
      </c>
      <c r="E199" s="23" t="str">
        <f ca="1">IFERROR(IF(INDIRECT(ADDRESS(ROW(FTZ_load[#Headers])+tbl_ftz[[#This Row],[Index]],MATCH(tbl_ftz[[#Headers],[主体评级]],FTZ_load[#Headers],0),1,1,"FTZ_load"),TRUE)=0,"",INDIRECT(ADDRESS(ROW(FTZ_load[#Headers])+tbl_ftz[[#This Row],[Index]],MATCH(tbl_ftz[[#Headers],[主体评级]],FTZ_load[#Headers],0),1,1,"FTZ_load"),TRUE)),"")</f>
        <v/>
      </c>
      <c r="F199" s="23" t="str">
        <f ca="1">IFERROR(IF(INDIRECT(ADDRESS(ROW(FTZ_load[#Headers])+tbl_ftz[[#This Row],[Index]],MATCH(tbl_ftz[[#Headers],[境内主体评级]],FTZ_load[#Headers],0),1,1,"FTZ_load"),TRUE)=0,"",INDIRECT(ADDRESS(ROW(FTZ_load[#Headers])+tbl_ftz[[#This Row],[Index]],MATCH(tbl_ftz[[#Headers],[境内主体评级]],FTZ_load[#Headers],0),1,1,"FTZ_load"),TRUE)),"")</f>
        <v/>
      </c>
      <c r="G199" s="23" t="str">
        <f ca="1">IFERROR(IF(INDIRECT(ADDRESS(ROW(FTZ_load[#Headers])+tbl_ftz[[#This Row],[Index]],MATCH(tbl_ftz[[#Headers],[货币]],FTZ_load[#Headers],0),1,1,"FTZ_load"),TRUE)=0,"",INDIRECT(ADDRESS(ROW(FTZ_load[#Headers])+tbl_ftz[[#This Row],[Index]],MATCH(tbl_ftz[[#Headers],[货币]],FTZ_load[#Headers],0),1,1,"FTZ_load"),TRUE)),"")</f>
        <v/>
      </c>
      <c r="H199" s="28" t="str">
        <f ca="1">IFERROR(IF(INDIRECT(ADDRESS(ROW(FTZ_load[#Headers])+tbl_ftz[[#This Row],[Index]],MATCH(tbl_ftz[[#Headers],[发行规模(亿)]],FTZ_load[#Headers],0),1,1,"FTZ_load"),TRUE)=0,"",INDIRECT(ADDRESS(ROW(FTZ_load[#Headers])+tbl_ftz[[#This Row],[Index]],MATCH(tbl_ftz[[#Headers],[发行规模(亿)]],FTZ_load[#Headers],0),1,1,"FTZ_load"),TRUE)),"")</f>
        <v/>
      </c>
      <c r="I199" s="23" t="str">
        <f ca="1">IFERROR(IF(INDIRECT(ADDRESS(ROW(FTZ_load[#Headers])+tbl_ftz[[#This Row],[Index]],MATCH(tbl_ftz[[#Headers],[年期]],FTZ_load[#Headers],0),1,1,"FTZ_load"),TRUE)=0,"",INDIRECT(ADDRESS(ROW(FTZ_load[#Headers])+tbl_ftz[[#This Row],[Index]],MATCH(tbl_ftz[[#Headers],[年期]],FTZ_load[#Headers],0),1,1,"FTZ_load"),TRUE)),"")</f>
        <v/>
      </c>
      <c r="J199" s="23" t="str">
        <f ca="1">IFERROR(IF(INDIRECT(ADDRESS(ROW(FTZ_load[#Headers])+tbl_ftz[[#This Row],[Index]],MATCH(tbl_ftz[[#Headers],[票息]],FTZ_load[#Headers],0),1,1,"FTZ_load"),TRUE)=0,"",INDIRECT(ADDRESS(ROW(FTZ_load[#Headers])+tbl_ftz[[#This Row],[Index]],MATCH(tbl_ftz[[#Headers],[票息]],FTZ_load[#Headers],0),1,1,"FTZ_load"),TRUE)),"")</f>
        <v/>
      </c>
      <c r="K199" s="23" t="str">
        <f ca="1">IFERROR(IF(INDIRECT(ADDRESS(ROW(FTZ_load[#Headers])+tbl_ftz[[#This Row],[Index]],MATCH(tbl_ftz[[#Headers],[IPG]],FTZ_load[#Headers],0),1,1,"FTZ_load"),TRUE)=0,"",INDIRECT(ADDRESS(ROW(FTZ_load[#Headers])+tbl_ftz[[#This Row],[Index]],MATCH(tbl_ftz[[#Headers],[IPG]],FTZ_load[#Headers],0),1,1,"FTZ_load"),TRUE)),"")</f>
        <v/>
      </c>
      <c r="L199" s="23" t="str">
        <f ca="1">IFERROR(IF(INDIRECT(ADDRESS(ROW(FTZ_load[#Headers])+tbl_ftz[[#This Row],[Index]],MATCH(tbl_ftz[[#Headers],[收窄基点]],FTZ_load[#Headers],0),1,1,"FTZ_load"),TRUE)=0,"",INDIRECT(ADDRESS(ROW(FTZ_load[#Headers])+tbl_ftz[[#This Row],[Index]],MATCH(tbl_ftz[[#Headers],[收窄基点]],FTZ_load[#Headers],0),1,1,"FTZ_load"),TRUE)),"")</f>
        <v/>
      </c>
      <c r="M199" s="22" t="str">
        <f ca="1">IFERROR(IF(INDIRECT(ADDRESS(ROW(FTZ_load[#Headers])+tbl_ftz[[#This Row],[Index]],MATCH(tbl_ftz[[#Headers],[结构]],FTZ_load[#Headers],0),1,1,"FTZ_load"),TRUE)=0,"",INDIRECT(ADDRESS(ROW(FTZ_load[#Headers])+tbl_ftz[[#This Row],[Index]],MATCH(tbl_ftz[[#Headers],[结构]],FTZ_load[#Headers],0),1,1,"FTZ_load"),TRUE)),"")</f>
        <v/>
      </c>
      <c r="N199" s="22" t="str">
        <f ca="1">IFERROR(IF(INDIRECT(ADDRESS(ROW(FTZ_load[#Headers])+tbl_ftz[[#This Row],[Index]],MATCH(tbl_ftz[[#Headers],[主题]],FTZ_load[#Headers],0),1,1,"FTZ_load"),TRUE)=0,"",INDIRECT(ADDRESS(ROW(FTZ_load[#Headers])+tbl_ftz[[#This Row],[Index]],MATCH(tbl_ftz[[#Headers],[主题]],FTZ_load[#Headers],0),1,1,"FTZ_load"),TRUE)),"")</f>
        <v/>
      </c>
      <c r="O199" s="22" t="str">
        <f ca="1">IFERROR(IF(INDIRECT(ADDRESS(ROW(FTZ_load[#Headers])+tbl_ftz[[#This Row],[Index]],MATCH(tbl_ftz[[#Headers],[行业]],FTZ_load[#Headers],0),1,1,"FTZ_load"),TRUE)=0,"",INDIRECT(ADDRESS(ROW(FTZ_load[#Headers])+tbl_ftz[[#This Row],[Index]],MATCH(tbl_ftz[[#Headers],[行业]],FTZ_load[#Headers],0),1,1,"FTZ_load"),TRUE)),"")</f>
        <v/>
      </c>
      <c r="P199" s="22" t="str">
        <f ca="1">IFERROR(IF(INDIRECT(ADDRESS(ROW(FTZ_load[#Headers])+tbl_ftz[[#This Row],[Index]],MATCH(tbl_ftz[[#Headers],[地区]],FTZ_load[#Headers],0),1,1,"FTZ_load"),TRUE)=0,"",INDIRECT(ADDRESS(ROW(FTZ_load[#Headers])+tbl_ftz[[#This Row],[Index]],MATCH(tbl_ftz[[#Headers],[地区]],FTZ_load[#Headers],0),1,1,"FTZ_load"),TRUE)),"")</f>
        <v/>
      </c>
      <c r="Q199" s="19" t="str">
        <f ca="1">IFERROR(IF(INDIRECT(ADDRESS(ROW(FTZ_load[#Headers])+tbl_ftz[[#This Row],[Index]],MATCH(tbl_ftz[[#Headers],[BOCOM_DEAL?]],FTZ_load[#Headers],0),1,1,"FTZ_load"),TRUE)=0,"",INDIRECT(ADDRESS(ROW(FTZ_load[#Headers])+tbl_ftz[[#This Row],[Index]],MATCH(tbl_ftz[[#Headers],[BOCOM_DEAL?]],FTZ_load[#Headers],0),1,1,"FTZ_load"),TRUE)),"")</f>
        <v/>
      </c>
    </row>
    <row r="200" spans="1:17" ht="17.45" customHeight="1" x14ac:dyDescent="0.25">
      <c r="A200" s="19">
        <f>ROW()-ROW(tbl_ftz[[#Headers],[Index]])</f>
        <v>199</v>
      </c>
      <c r="B200" s="20" t="str">
        <f ca="1">IFERROR(IF(INDIRECT(ADDRESS(ROW(FTZ_load[#Headers])+tbl_ftz[[#This Row],[Index]],MATCH(tbl_ftz[[#Headers],[定价日]],FTZ_load[#Headers],0),1,1,"FTZ_load"),TRUE)=0,"",INDIRECT(ADDRESS(ROW(FTZ_load[#Headers])+tbl_ftz[[#This Row],[Index]],MATCH(tbl_ftz[[#Headers],[定价日]],FTZ_load[#Headers],0),1,1,"FTZ_load"),TRUE)),"")</f>
        <v/>
      </c>
      <c r="C200"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00" s="23" t="str">
        <f ca="1">IFERROR(IF(INDIRECT(ADDRESS(ROW(FTZ_load[#Headers])+tbl_ftz[[#This Row],[Index]],MATCH(tbl_ftz[[#Headers],[发行评级]],FTZ_load[#Headers],0),1,1,"FTZ_load"),TRUE)=0,"",INDIRECT(ADDRESS(ROW(FTZ_load[#Headers])+tbl_ftz[[#This Row],[Index]],MATCH(tbl_ftz[[#Headers],[发行评级]],FTZ_load[#Headers],0),1,1,"FTZ_load"),TRUE)),"")</f>
        <v/>
      </c>
      <c r="E200" s="23" t="str">
        <f ca="1">IFERROR(IF(INDIRECT(ADDRESS(ROW(FTZ_load[#Headers])+tbl_ftz[[#This Row],[Index]],MATCH(tbl_ftz[[#Headers],[主体评级]],FTZ_load[#Headers],0),1,1,"FTZ_load"),TRUE)=0,"",INDIRECT(ADDRESS(ROW(FTZ_load[#Headers])+tbl_ftz[[#This Row],[Index]],MATCH(tbl_ftz[[#Headers],[主体评级]],FTZ_load[#Headers],0),1,1,"FTZ_load"),TRUE)),"")</f>
        <v/>
      </c>
      <c r="F200" s="23" t="str">
        <f ca="1">IFERROR(IF(INDIRECT(ADDRESS(ROW(FTZ_load[#Headers])+tbl_ftz[[#This Row],[Index]],MATCH(tbl_ftz[[#Headers],[境内主体评级]],FTZ_load[#Headers],0),1,1,"FTZ_load"),TRUE)=0,"",INDIRECT(ADDRESS(ROW(FTZ_load[#Headers])+tbl_ftz[[#This Row],[Index]],MATCH(tbl_ftz[[#Headers],[境内主体评级]],FTZ_load[#Headers],0),1,1,"FTZ_load"),TRUE)),"")</f>
        <v/>
      </c>
      <c r="G200" s="23" t="str">
        <f ca="1">IFERROR(IF(INDIRECT(ADDRESS(ROW(FTZ_load[#Headers])+tbl_ftz[[#This Row],[Index]],MATCH(tbl_ftz[[#Headers],[货币]],FTZ_load[#Headers],0),1,1,"FTZ_load"),TRUE)=0,"",INDIRECT(ADDRESS(ROW(FTZ_load[#Headers])+tbl_ftz[[#This Row],[Index]],MATCH(tbl_ftz[[#Headers],[货币]],FTZ_load[#Headers],0),1,1,"FTZ_load"),TRUE)),"")</f>
        <v/>
      </c>
      <c r="H200" s="28" t="str">
        <f ca="1">IFERROR(IF(INDIRECT(ADDRESS(ROW(FTZ_load[#Headers])+tbl_ftz[[#This Row],[Index]],MATCH(tbl_ftz[[#Headers],[发行规模(亿)]],FTZ_load[#Headers],0),1,1,"FTZ_load"),TRUE)=0,"",INDIRECT(ADDRESS(ROW(FTZ_load[#Headers])+tbl_ftz[[#This Row],[Index]],MATCH(tbl_ftz[[#Headers],[发行规模(亿)]],FTZ_load[#Headers],0),1,1,"FTZ_load"),TRUE)),"")</f>
        <v/>
      </c>
      <c r="I200" s="23" t="str">
        <f ca="1">IFERROR(IF(INDIRECT(ADDRESS(ROW(FTZ_load[#Headers])+tbl_ftz[[#This Row],[Index]],MATCH(tbl_ftz[[#Headers],[年期]],FTZ_load[#Headers],0),1,1,"FTZ_load"),TRUE)=0,"",INDIRECT(ADDRESS(ROW(FTZ_load[#Headers])+tbl_ftz[[#This Row],[Index]],MATCH(tbl_ftz[[#Headers],[年期]],FTZ_load[#Headers],0),1,1,"FTZ_load"),TRUE)),"")</f>
        <v/>
      </c>
      <c r="J200" s="23" t="str">
        <f ca="1">IFERROR(IF(INDIRECT(ADDRESS(ROW(FTZ_load[#Headers])+tbl_ftz[[#This Row],[Index]],MATCH(tbl_ftz[[#Headers],[票息]],FTZ_load[#Headers],0),1,1,"FTZ_load"),TRUE)=0,"",INDIRECT(ADDRESS(ROW(FTZ_load[#Headers])+tbl_ftz[[#This Row],[Index]],MATCH(tbl_ftz[[#Headers],[票息]],FTZ_load[#Headers],0),1,1,"FTZ_load"),TRUE)),"")</f>
        <v/>
      </c>
      <c r="K200" s="23" t="str">
        <f ca="1">IFERROR(IF(INDIRECT(ADDRESS(ROW(FTZ_load[#Headers])+tbl_ftz[[#This Row],[Index]],MATCH(tbl_ftz[[#Headers],[IPG]],FTZ_load[#Headers],0),1,1,"FTZ_load"),TRUE)=0,"",INDIRECT(ADDRESS(ROW(FTZ_load[#Headers])+tbl_ftz[[#This Row],[Index]],MATCH(tbl_ftz[[#Headers],[IPG]],FTZ_load[#Headers],0),1,1,"FTZ_load"),TRUE)),"")</f>
        <v/>
      </c>
      <c r="L200" s="23" t="str">
        <f ca="1">IFERROR(IF(INDIRECT(ADDRESS(ROW(FTZ_load[#Headers])+tbl_ftz[[#This Row],[Index]],MATCH(tbl_ftz[[#Headers],[收窄基点]],FTZ_load[#Headers],0),1,1,"FTZ_load"),TRUE)=0,"",INDIRECT(ADDRESS(ROW(FTZ_load[#Headers])+tbl_ftz[[#This Row],[Index]],MATCH(tbl_ftz[[#Headers],[收窄基点]],FTZ_load[#Headers],0),1,1,"FTZ_load"),TRUE)),"")</f>
        <v/>
      </c>
      <c r="M200" s="22" t="str">
        <f ca="1">IFERROR(IF(INDIRECT(ADDRESS(ROW(FTZ_load[#Headers])+tbl_ftz[[#This Row],[Index]],MATCH(tbl_ftz[[#Headers],[结构]],FTZ_load[#Headers],0),1,1,"FTZ_load"),TRUE)=0,"",INDIRECT(ADDRESS(ROW(FTZ_load[#Headers])+tbl_ftz[[#This Row],[Index]],MATCH(tbl_ftz[[#Headers],[结构]],FTZ_load[#Headers],0),1,1,"FTZ_load"),TRUE)),"")</f>
        <v/>
      </c>
      <c r="N200" s="22" t="str">
        <f ca="1">IFERROR(IF(INDIRECT(ADDRESS(ROW(FTZ_load[#Headers])+tbl_ftz[[#This Row],[Index]],MATCH(tbl_ftz[[#Headers],[主题]],FTZ_load[#Headers],0),1,1,"FTZ_load"),TRUE)=0,"",INDIRECT(ADDRESS(ROW(FTZ_load[#Headers])+tbl_ftz[[#This Row],[Index]],MATCH(tbl_ftz[[#Headers],[主题]],FTZ_load[#Headers],0),1,1,"FTZ_load"),TRUE)),"")</f>
        <v/>
      </c>
      <c r="O200" s="22" t="str">
        <f ca="1">IFERROR(IF(INDIRECT(ADDRESS(ROW(FTZ_load[#Headers])+tbl_ftz[[#This Row],[Index]],MATCH(tbl_ftz[[#Headers],[行业]],FTZ_load[#Headers],0),1,1,"FTZ_load"),TRUE)=0,"",INDIRECT(ADDRESS(ROW(FTZ_load[#Headers])+tbl_ftz[[#This Row],[Index]],MATCH(tbl_ftz[[#Headers],[行业]],FTZ_load[#Headers],0),1,1,"FTZ_load"),TRUE)),"")</f>
        <v/>
      </c>
      <c r="P200" s="22" t="str">
        <f ca="1">IFERROR(IF(INDIRECT(ADDRESS(ROW(FTZ_load[#Headers])+tbl_ftz[[#This Row],[Index]],MATCH(tbl_ftz[[#Headers],[地区]],FTZ_load[#Headers],0),1,1,"FTZ_load"),TRUE)=0,"",INDIRECT(ADDRESS(ROW(FTZ_load[#Headers])+tbl_ftz[[#This Row],[Index]],MATCH(tbl_ftz[[#Headers],[地区]],FTZ_load[#Headers],0),1,1,"FTZ_load"),TRUE)),"")</f>
        <v/>
      </c>
      <c r="Q200" s="19" t="str">
        <f ca="1">IFERROR(IF(INDIRECT(ADDRESS(ROW(FTZ_load[#Headers])+tbl_ftz[[#This Row],[Index]],MATCH(tbl_ftz[[#Headers],[BOCOM_DEAL?]],FTZ_load[#Headers],0),1,1,"FTZ_load"),TRUE)=0,"",INDIRECT(ADDRESS(ROW(FTZ_load[#Headers])+tbl_ftz[[#This Row],[Index]],MATCH(tbl_ftz[[#Headers],[BOCOM_DEAL?]],FTZ_load[#Headers],0),1,1,"FTZ_load"),TRUE)),"")</f>
        <v/>
      </c>
    </row>
    <row r="201" spans="1:17" ht="17.45" customHeight="1" x14ac:dyDescent="0.25">
      <c r="A201" s="19">
        <f>ROW()-ROW(tbl_ftz[[#Headers],[Index]])</f>
        <v>200</v>
      </c>
      <c r="B201" s="20" t="str">
        <f ca="1">IFERROR(IF(INDIRECT(ADDRESS(ROW(FTZ_load[#Headers])+tbl_ftz[[#This Row],[Index]],MATCH(tbl_ftz[[#Headers],[定价日]],FTZ_load[#Headers],0),1,1,"FTZ_load"),TRUE)=0,"",INDIRECT(ADDRESS(ROW(FTZ_load[#Headers])+tbl_ftz[[#This Row],[Index]],MATCH(tbl_ftz[[#Headers],[定价日]],FTZ_load[#Headers],0),1,1,"FTZ_load"),TRUE)),"")</f>
        <v/>
      </c>
      <c r="C201" s="21" t="str">
        <f ca="1">IFERROR(IF(INDIRECT(ADDRESS(ROW(FTZ_load[#Headers])+tbl_ftz[[#This Row],[Index]],MATCH(tbl_ftz[[#Headers],[信用主体(备证行)]],FTZ_load[#Headers],0),1,1,"FTZ_load"),TRUE)=0,"",INDIRECT(ADDRESS(ROW(FTZ_load[#Headers])+tbl_ftz[[#This Row],[Index]],MATCH(tbl_ftz[[#Headers],[信用主体(备证行)]],FTZ_load[#Headers],0),1,1,"FTZ_load"),TRUE)),"")</f>
        <v/>
      </c>
      <c r="D201" s="23" t="str">
        <f ca="1">IFERROR(IF(INDIRECT(ADDRESS(ROW(FTZ_load[#Headers])+tbl_ftz[[#This Row],[Index]],MATCH(tbl_ftz[[#Headers],[发行评级]],FTZ_load[#Headers],0),1,1,"FTZ_load"),TRUE)=0,"",INDIRECT(ADDRESS(ROW(FTZ_load[#Headers])+tbl_ftz[[#This Row],[Index]],MATCH(tbl_ftz[[#Headers],[发行评级]],FTZ_load[#Headers],0),1,1,"FTZ_load"),TRUE)),"")</f>
        <v/>
      </c>
      <c r="E201" s="23" t="str">
        <f ca="1">IFERROR(IF(INDIRECT(ADDRESS(ROW(FTZ_load[#Headers])+tbl_ftz[[#This Row],[Index]],MATCH(tbl_ftz[[#Headers],[主体评级]],FTZ_load[#Headers],0),1,1,"FTZ_load"),TRUE)=0,"",INDIRECT(ADDRESS(ROW(FTZ_load[#Headers])+tbl_ftz[[#This Row],[Index]],MATCH(tbl_ftz[[#Headers],[主体评级]],FTZ_load[#Headers],0),1,1,"FTZ_load"),TRUE)),"")</f>
        <v/>
      </c>
      <c r="F201" s="23" t="str">
        <f ca="1">IFERROR(IF(INDIRECT(ADDRESS(ROW(FTZ_load[#Headers])+tbl_ftz[[#This Row],[Index]],MATCH(tbl_ftz[[#Headers],[境内主体评级]],FTZ_load[#Headers],0),1,1,"FTZ_load"),TRUE)=0,"",INDIRECT(ADDRESS(ROW(FTZ_load[#Headers])+tbl_ftz[[#This Row],[Index]],MATCH(tbl_ftz[[#Headers],[境内主体评级]],FTZ_load[#Headers],0),1,1,"FTZ_load"),TRUE)),"")</f>
        <v/>
      </c>
      <c r="G201" s="23" t="str">
        <f ca="1">IFERROR(IF(INDIRECT(ADDRESS(ROW(FTZ_load[#Headers])+tbl_ftz[[#This Row],[Index]],MATCH(tbl_ftz[[#Headers],[货币]],FTZ_load[#Headers],0),1,1,"FTZ_load"),TRUE)=0,"",INDIRECT(ADDRESS(ROW(FTZ_load[#Headers])+tbl_ftz[[#This Row],[Index]],MATCH(tbl_ftz[[#Headers],[货币]],FTZ_load[#Headers],0),1,1,"FTZ_load"),TRUE)),"")</f>
        <v/>
      </c>
      <c r="H201" s="28" t="str">
        <f ca="1">IFERROR(IF(INDIRECT(ADDRESS(ROW(FTZ_load[#Headers])+tbl_ftz[[#This Row],[Index]],MATCH(tbl_ftz[[#Headers],[发行规模(亿)]],FTZ_load[#Headers],0),1,1,"FTZ_load"),TRUE)=0,"",INDIRECT(ADDRESS(ROW(FTZ_load[#Headers])+tbl_ftz[[#This Row],[Index]],MATCH(tbl_ftz[[#Headers],[发行规模(亿)]],FTZ_load[#Headers],0),1,1,"FTZ_load"),TRUE)),"")</f>
        <v/>
      </c>
      <c r="I201" s="23" t="str">
        <f ca="1">IFERROR(IF(INDIRECT(ADDRESS(ROW(FTZ_load[#Headers])+tbl_ftz[[#This Row],[Index]],MATCH(tbl_ftz[[#Headers],[年期]],FTZ_load[#Headers],0),1,1,"FTZ_load"),TRUE)=0,"",INDIRECT(ADDRESS(ROW(FTZ_load[#Headers])+tbl_ftz[[#This Row],[Index]],MATCH(tbl_ftz[[#Headers],[年期]],FTZ_load[#Headers],0),1,1,"FTZ_load"),TRUE)),"")</f>
        <v/>
      </c>
      <c r="J201" s="23" t="str">
        <f ca="1">IFERROR(IF(INDIRECT(ADDRESS(ROW(FTZ_load[#Headers])+tbl_ftz[[#This Row],[Index]],MATCH(tbl_ftz[[#Headers],[票息]],FTZ_load[#Headers],0),1,1,"FTZ_load"),TRUE)=0,"",INDIRECT(ADDRESS(ROW(FTZ_load[#Headers])+tbl_ftz[[#This Row],[Index]],MATCH(tbl_ftz[[#Headers],[票息]],FTZ_load[#Headers],0),1,1,"FTZ_load"),TRUE)),"")</f>
        <v/>
      </c>
      <c r="K201" s="23" t="str">
        <f ca="1">IFERROR(IF(INDIRECT(ADDRESS(ROW(FTZ_load[#Headers])+tbl_ftz[[#This Row],[Index]],MATCH(tbl_ftz[[#Headers],[IPG]],FTZ_load[#Headers],0),1,1,"FTZ_load"),TRUE)=0,"",INDIRECT(ADDRESS(ROW(FTZ_load[#Headers])+tbl_ftz[[#This Row],[Index]],MATCH(tbl_ftz[[#Headers],[IPG]],FTZ_load[#Headers],0),1,1,"FTZ_load"),TRUE)),"")</f>
        <v/>
      </c>
      <c r="L201" s="23" t="str">
        <f ca="1">IFERROR(IF(INDIRECT(ADDRESS(ROW(FTZ_load[#Headers])+tbl_ftz[[#This Row],[Index]],MATCH(tbl_ftz[[#Headers],[收窄基点]],FTZ_load[#Headers],0),1,1,"FTZ_load"),TRUE)=0,"",INDIRECT(ADDRESS(ROW(FTZ_load[#Headers])+tbl_ftz[[#This Row],[Index]],MATCH(tbl_ftz[[#Headers],[收窄基点]],FTZ_load[#Headers],0),1,1,"FTZ_load"),TRUE)),"")</f>
        <v/>
      </c>
      <c r="M201" s="22" t="str">
        <f ca="1">IFERROR(IF(INDIRECT(ADDRESS(ROW(FTZ_load[#Headers])+tbl_ftz[[#This Row],[Index]],MATCH(tbl_ftz[[#Headers],[结构]],FTZ_load[#Headers],0),1,1,"FTZ_load"),TRUE)=0,"",INDIRECT(ADDRESS(ROW(FTZ_load[#Headers])+tbl_ftz[[#This Row],[Index]],MATCH(tbl_ftz[[#Headers],[结构]],FTZ_load[#Headers],0),1,1,"FTZ_load"),TRUE)),"")</f>
        <v/>
      </c>
      <c r="N201" s="22" t="str">
        <f ca="1">IFERROR(IF(INDIRECT(ADDRESS(ROW(FTZ_load[#Headers])+tbl_ftz[[#This Row],[Index]],MATCH(tbl_ftz[[#Headers],[主题]],FTZ_load[#Headers],0),1,1,"FTZ_load"),TRUE)=0,"",INDIRECT(ADDRESS(ROW(FTZ_load[#Headers])+tbl_ftz[[#This Row],[Index]],MATCH(tbl_ftz[[#Headers],[主题]],FTZ_load[#Headers],0),1,1,"FTZ_load"),TRUE)),"")</f>
        <v/>
      </c>
      <c r="O201" s="22" t="str">
        <f ca="1">IFERROR(IF(INDIRECT(ADDRESS(ROW(FTZ_load[#Headers])+tbl_ftz[[#This Row],[Index]],MATCH(tbl_ftz[[#Headers],[行业]],FTZ_load[#Headers],0),1,1,"FTZ_load"),TRUE)=0,"",INDIRECT(ADDRESS(ROW(FTZ_load[#Headers])+tbl_ftz[[#This Row],[Index]],MATCH(tbl_ftz[[#Headers],[行业]],FTZ_load[#Headers],0),1,1,"FTZ_load"),TRUE)),"")</f>
        <v/>
      </c>
      <c r="P201" s="22" t="str">
        <f ca="1">IFERROR(IF(INDIRECT(ADDRESS(ROW(FTZ_load[#Headers])+tbl_ftz[[#This Row],[Index]],MATCH(tbl_ftz[[#Headers],[地区]],FTZ_load[#Headers],0),1,1,"FTZ_load"),TRUE)=0,"",INDIRECT(ADDRESS(ROW(FTZ_load[#Headers])+tbl_ftz[[#This Row],[Index]],MATCH(tbl_ftz[[#Headers],[地区]],FTZ_load[#Headers],0),1,1,"FTZ_load"),TRUE)),"")</f>
        <v/>
      </c>
      <c r="Q201" s="19" t="str">
        <f ca="1">IFERROR(IF(INDIRECT(ADDRESS(ROW(FTZ_load[#Headers])+tbl_ftz[[#This Row],[Index]],MATCH(tbl_ftz[[#Headers],[BOCOM_DEAL?]],FTZ_load[#Headers],0),1,1,"FTZ_load"),TRUE)=0,"",INDIRECT(ADDRESS(ROW(FTZ_load[#Headers])+tbl_ftz[[#This Row],[Index]],MATCH(tbl_ftz[[#Headers],[BOCOM_DEAL?]],FTZ_load[#Headers],0),1,1,"FTZ_load"),TRUE)),"")</f>
        <v/>
      </c>
    </row>
    <row r="202" spans="1:17" ht="17.45" customHeight="1" x14ac:dyDescent="0.25">
      <c r="A202" s="19"/>
      <c r="B202" s="19"/>
      <c r="C202" s="19"/>
      <c r="D202" s="19"/>
      <c r="E202" s="19"/>
      <c r="F202" s="19"/>
      <c r="G202" s="19"/>
      <c r="H202" s="19"/>
      <c r="I202" s="19"/>
      <c r="J202" s="19"/>
      <c r="K202" s="19"/>
      <c r="L202" s="19"/>
      <c r="M202" s="19"/>
      <c r="N202" s="19"/>
      <c r="O202" s="19"/>
      <c r="P202" s="19"/>
      <c r="Q202" s="19"/>
    </row>
    <row r="203" spans="1:17" ht="17.45" customHeight="1" x14ac:dyDescent="0.25">
      <c r="A203" s="19"/>
      <c r="B203" s="19"/>
      <c r="C203" s="19"/>
      <c r="D203" s="19"/>
      <c r="E203" s="19"/>
      <c r="F203" s="19"/>
      <c r="G203" s="19"/>
      <c r="H203" s="19"/>
      <c r="I203" s="19"/>
      <c r="J203" s="19"/>
      <c r="K203" s="19"/>
      <c r="L203" s="19"/>
      <c r="M203" s="19"/>
      <c r="N203" s="19"/>
      <c r="O203" s="19"/>
      <c r="P203" s="19"/>
      <c r="Q203" s="19"/>
    </row>
    <row r="204" spans="1:17" ht="17.45" customHeight="1" x14ac:dyDescent="0.25">
      <c r="A204" s="19"/>
      <c r="B204" s="19"/>
      <c r="C204" s="19"/>
      <c r="D204" s="19"/>
      <c r="E204" s="19"/>
      <c r="F204" s="19"/>
      <c r="G204" s="19"/>
      <c r="H204" s="19"/>
      <c r="I204" s="19"/>
      <c r="J204" s="19"/>
      <c r="K204" s="19"/>
      <c r="L204" s="19"/>
      <c r="M204" s="19"/>
      <c r="N204" s="19"/>
      <c r="O204" s="19"/>
      <c r="P204" s="19"/>
      <c r="Q204" s="19"/>
    </row>
    <row r="205" spans="1:17" ht="17.45" customHeight="1" x14ac:dyDescent="0.25">
      <c r="A205" s="19"/>
      <c r="B205" s="19"/>
      <c r="C205" s="19"/>
      <c r="D205" s="19"/>
      <c r="E205" s="19"/>
      <c r="F205" s="19"/>
      <c r="G205" s="19"/>
      <c r="H205" s="19"/>
      <c r="I205" s="19"/>
      <c r="J205" s="19"/>
      <c r="K205" s="19"/>
      <c r="L205" s="19"/>
      <c r="M205" s="19"/>
      <c r="N205" s="19"/>
      <c r="O205" s="19"/>
      <c r="P205" s="19"/>
      <c r="Q205" s="19"/>
    </row>
    <row r="206" spans="1:17" ht="17.45" customHeight="1" x14ac:dyDescent="0.25">
      <c r="A206" s="19"/>
      <c r="B206" s="19"/>
      <c r="C206" s="19"/>
      <c r="D206" s="19"/>
      <c r="E206" s="19"/>
      <c r="F206" s="19"/>
      <c r="G206" s="19"/>
      <c r="H206" s="19"/>
      <c r="I206" s="19"/>
      <c r="J206" s="19"/>
      <c r="K206" s="19"/>
      <c r="L206" s="19"/>
      <c r="M206" s="19"/>
      <c r="N206" s="19"/>
      <c r="O206" s="19"/>
      <c r="P206" s="19"/>
      <c r="Q206" s="19"/>
    </row>
    <row r="207" spans="1:17" ht="17.45" customHeight="1" x14ac:dyDescent="0.25">
      <c r="A207" s="19"/>
      <c r="B207" s="19"/>
      <c r="C207" s="19"/>
      <c r="D207" s="19"/>
      <c r="E207" s="19"/>
      <c r="F207" s="19"/>
      <c r="G207" s="19"/>
      <c r="H207" s="19"/>
      <c r="I207" s="19"/>
      <c r="J207" s="19"/>
      <c r="K207" s="19"/>
      <c r="L207" s="19"/>
      <c r="M207" s="19"/>
      <c r="N207" s="19"/>
      <c r="O207" s="19"/>
      <c r="P207" s="19"/>
      <c r="Q207" s="19"/>
    </row>
    <row r="208" spans="1:17" ht="17.45" customHeight="1" x14ac:dyDescent="0.25">
      <c r="A208" s="19"/>
      <c r="B208" s="19"/>
      <c r="C208" s="19"/>
      <c r="D208" s="19"/>
      <c r="E208" s="19"/>
      <c r="F208" s="19"/>
      <c r="G208" s="19"/>
      <c r="H208" s="19"/>
      <c r="I208" s="19"/>
      <c r="J208" s="19"/>
      <c r="K208" s="19"/>
      <c r="L208" s="19"/>
      <c r="M208" s="19"/>
      <c r="N208" s="19"/>
      <c r="O208" s="19"/>
      <c r="P208" s="19"/>
      <c r="Q208" s="19"/>
    </row>
    <row r="209" spans="1:17" ht="17.45" customHeight="1" x14ac:dyDescent="0.25">
      <c r="A209" s="19"/>
      <c r="B209" s="19"/>
      <c r="C209" s="19"/>
      <c r="D209" s="19"/>
      <c r="E209" s="19"/>
      <c r="F209" s="19"/>
      <c r="G209" s="19"/>
      <c r="H209" s="19"/>
      <c r="I209" s="19"/>
      <c r="J209" s="19"/>
      <c r="K209" s="19"/>
      <c r="L209" s="19"/>
      <c r="M209" s="19"/>
      <c r="N209" s="19"/>
      <c r="O209" s="19"/>
      <c r="P209" s="19"/>
      <c r="Q209" s="19"/>
    </row>
    <row r="210" spans="1:17" ht="17.45" customHeight="1" x14ac:dyDescent="0.25">
      <c r="A210" s="19"/>
      <c r="B210" s="19"/>
      <c r="C210" s="19"/>
      <c r="D210" s="19"/>
      <c r="E210" s="19"/>
      <c r="F210" s="19"/>
      <c r="G210" s="19"/>
      <c r="H210" s="19"/>
      <c r="I210" s="19"/>
      <c r="J210" s="19"/>
      <c r="K210" s="19"/>
      <c r="L210" s="19"/>
      <c r="M210" s="19"/>
      <c r="N210" s="19"/>
      <c r="O210" s="19"/>
      <c r="P210" s="19"/>
      <c r="Q210" s="19"/>
    </row>
    <row r="211" spans="1:17" ht="17.45" customHeight="1" x14ac:dyDescent="0.25">
      <c r="A211" s="19"/>
      <c r="B211" s="19"/>
      <c r="C211" s="19"/>
      <c r="D211" s="19"/>
      <c r="E211" s="19"/>
      <c r="F211" s="19"/>
      <c r="G211" s="19"/>
      <c r="H211" s="19"/>
      <c r="I211" s="19"/>
      <c r="J211" s="19"/>
      <c r="K211" s="19"/>
      <c r="L211" s="19"/>
      <c r="M211" s="19"/>
      <c r="N211" s="19"/>
      <c r="O211" s="19"/>
      <c r="P211" s="19"/>
      <c r="Q211" s="19"/>
    </row>
    <row r="212" spans="1:17" ht="17.45" customHeight="1" x14ac:dyDescent="0.25">
      <c r="A212" s="19"/>
      <c r="B212" s="19"/>
      <c r="C212" s="19"/>
      <c r="D212" s="19"/>
      <c r="E212" s="19"/>
      <c r="F212" s="19"/>
      <c r="G212" s="19"/>
      <c r="H212" s="19"/>
      <c r="I212" s="19"/>
      <c r="J212" s="19"/>
      <c r="K212" s="19"/>
      <c r="L212" s="19"/>
      <c r="M212" s="19"/>
      <c r="N212" s="19"/>
      <c r="O212" s="19"/>
      <c r="P212" s="19"/>
      <c r="Q212" s="19"/>
    </row>
    <row r="213" spans="1:17" ht="17.45" customHeight="1" x14ac:dyDescent="0.25">
      <c r="A213" s="19"/>
      <c r="B213" s="19"/>
      <c r="C213" s="19"/>
      <c r="D213" s="19"/>
      <c r="E213" s="19"/>
      <c r="F213" s="19"/>
      <c r="G213" s="19"/>
      <c r="H213" s="19"/>
      <c r="I213" s="19"/>
      <c r="J213" s="19"/>
      <c r="K213" s="19"/>
      <c r="L213" s="19"/>
      <c r="M213" s="19"/>
      <c r="N213" s="19"/>
      <c r="O213" s="19"/>
      <c r="P213" s="19"/>
      <c r="Q213" s="19"/>
    </row>
    <row r="214" spans="1:17" ht="17.45" customHeight="1" x14ac:dyDescent="0.25">
      <c r="A214" s="19"/>
      <c r="B214" s="19"/>
      <c r="C214" s="19"/>
      <c r="D214" s="19"/>
      <c r="E214" s="19"/>
      <c r="F214" s="19"/>
      <c r="G214" s="19"/>
      <c r="H214" s="19"/>
      <c r="I214" s="19"/>
      <c r="J214" s="19"/>
      <c r="K214" s="19"/>
      <c r="L214" s="19"/>
      <c r="M214" s="19"/>
      <c r="N214" s="19"/>
      <c r="O214" s="19"/>
      <c r="P214" s="19"/>
      <c r="Q214" s="19"/>
    </row>
    <row r="215" spans="1:17" ht="17.45" customHeight="1" x14ac:dyDescent="0.25">
      <c r="A215" s="19"/>
      <c r="B215" s="19"/>
      <c r="C215" s="19"/>
      <c r="D215" s="19"/>
      <c r="E215" s="19"/>
      <c r="F215" s="19"/>
      <c r="G215" s="19"/>
      <c r="H215" s="19"/>
      <c r="I215" s="19"/>
      <c r="J215" s="19"/>
      <c r="K215" s="19"/>
      <c r="L215" s="19"/>
      <c r="M215" s="19"/>
      <c r="N215" s="19"/>
      <c r="O215" s="19"/>
      <c r="P215" s="19"/>
      <c r="Q215" s="19"/>
    </row>
    <row r="216" spans="1:17" ht="17.45" customHeight="1" x14ac:dyDescent="0.25">
      <c r="A216" s="19"/>
      <c r="B216" s="19"/>
      <c r="C216" s="19"/>
      <c r="D216" s="19"/>
      <c r="E216" s="19"/>
      <c r="F216" s="19"/>
      <c r="G216" s="19"/>
      <c r="H216" s="19"/>
      <c r="I216" s="19"/>
      <c r="J216" s="19"/>
      <c r="K216" s="19"/>
      <c r="L216" s="19"/>
      <c r="M216" s="19"/>
      <c r="N216" s="19"/>
      <c r="O216" s="19"/>
      <c r="P216" s="19"/>
      <c r="Q216" s="19"/>
    </row>
    <row r="217" spans="1:17" ht="17.45" customHeight="1" x14ac:dyDescent="0.25">
      <c r="A217" s="19"/>
      <c r="B217" s="19"/>
      <c r="C217" s="19"/>
      <c r="D217" s="19"/>
      <c r="E217" s="19"/>
      <c r="F217" s="19"/>
      <c r="G217" s="19"/>
      <c r="H217" s="19"/>
      <c r="I217" s="19"/>
      <c r="J217" s="19"/>
      <c r="K217" s="19"/>
      <c r="L217" s="19"/>
      <c r="M217" s="19"/>
      <c r="N217" s="19"/>
      <c r="O217" s="19"/>
      <c r="P217" s="19"/>
      <c r="Q217" s="19"/>
    </row>
    <row r="218" spans="1:17" ht="17.45" customHeight="1" x14ac:dyDescent="0.25">
      <c r="A218" s="19"/>
      <c r="B218" s="19"/>
      <c r="C218" s="19"/>
      <c r="D218" s="19"/>
      <c r="E218" s="19"/>
      <c r="F218" s="19"/>
      <c r="G218" s="19"/>
      <c r="H218" s="19"/>
      <c r="I218" s="19"/>
      <c r="J218" s="19"/>
      <c r="K218" s="19"/>
      <c r="L218" s="19"/>
      <c r="M218" s="19"/>
      <c r="N218" s="19"/>
      <c r="O218" s="19"/>
      <c r="P218" s="19"/>
      <c r="Q218" s="19"/>
    </row>
    <row r="219" spans="1:17" ht="17.45" customHeight="1" x14ac:dyDescent="0.25">
      <c r="A219" s="19"/>
      <c r="B219" s="19"/>
      <c r="C219" s="19"/>
      <c r="D219" s="19"/>
      <c r="E219" s="19"/>
      <c r="F219" s="19"/>
      <c r="G219" s="19"/>
      <c r="H219" s="19"/>
      <c r="I219" s="19"/>
      <c r="J219" s="19"/>
      <c r="K219" s="19"/>
      <c r="L219" s="19"/>
      <c r="M219" s="19"/>
      <c r="N219" s="19"/>
      <c r="O219" s="19"/>
      <c r="P219" s="19"/>
      <c r="Q219" s="19"/>
    </row>
    <row r="220" spans="1:17" ht="17.45" customHeight="1" x14ac:dyDescent="0.25">
      <c r="A220" s="19"/>
      <c r="B220" s="19"/>
      <c r="C220" s="19"/>
      <c r="D220" s="19"/>
      <c r="E220" s="19"/>
      <c r="F220" s="19"/>
      <c r="G220" s="19"/>
      <c r="H220" s="19"/>
      <c r="I220" s="19"/>
      <c r="J220" s="19"/>
      <c r="K220" s="19"/>
      <c r="L220" s="19"/>
      <c r="M220" s="19"/>
      <c r="N220" s="19"/>
      <c r="O220" s="19"/>
      <c r="P220" s="19"/>
      <c r="Q220" s="19"/>
    </row>
    <row r="221" spans="1:17" ht="17.45" customHeight="1" x14ac:dyDescent="0.25">
      <c r="A221" s="19"/>
      <c r="B221" s="19"/>
      <c r="C221" s="19"/>
      <c r="D221" s="19"/>
      <c r="E221" s="19"/>
      <c r="F221" s="19"/>
      <c r="G221" s="19"/>
      <c r="H221" s="19"/>
      <c r="I221" s="19"/>
      <c r="J221" s="19"/>
      <c r="K221" s="19"/>
      <c r="L221" s="19"/>
      <c r="M221" s="19"/>
      <c r="N221" s="19"/>
      <c r="O221" s="19"/>
      <c r="P221" s="19"/>
      <c r="Q221" s="19"/>
    </row>
    <row r="222" spans="1:17" ht="17.45" customHeight="1" x14ac:dyDescent="0.25">
      <c r="A222" s="19"/>
      <c r="B222" s="19"/>
      <c r="C222" s="19"/>
      <c r="D222" s="19"/>
      <c r="E222" s="19"/>
      <c r="F222" s="19"/>
      <c r="G222" s="19"/>
      <c r="H222" s="19"/>
      <c r="I222" s="19"/>
      <c r="J222" s="19"/>
      <c r="K222" s="19"/>
      <c r="L222" s="19"/>
      <c r="M222" s="19"/>
      <c r="N222" s="19"/>
      <c r="O222" s="19"/>
      <c r="P222" s="19"/>
      <c r="Q222" s="19"/>
    </row>
    <row r="223" spans="1:17" ht="17.45" customHeight="1" x14ac:dyDescent="0.25">
      <c r="A223" s="19"/>
      <c r="B223" s="19"/>
      <c r="C223" s="19"/>
      <c r="D223" s="19"/>
      <c r="E223" s="19"/>
      <c r="F223" s="19"/>
      <c r="G223" s="19"/>
      <c r="H223" s="19"/>
      <c r="I223" s="19"/>
      <c r="J223" s="19"/>
      <c r="K223" s="19"/>
      <c r="L223" s="19"/>
      <c r="M223" s="19"/>
      <c r="N223" s="19"/>
      <c r="O223" s="19"/>
      <c r="P223" s="19"/>
      <c r="Q223" s="19"/>
    </row>
    <row r="224" spans="1:17" ht="17.45" customHeight="1" x14ac:dyDescent="0.25">
      <c r="A224" s="19"/>
      <c r="B224" s="19"/>
      <c r="C224" s="19"/>
      <c r="D224" s="19"/>
      <c r="E224" s="19"/>
      <c r="F224" s="19"/>
      <c r="G224" s="19"/>
      <c r="H224" s="19"/>
      <c r="I224" s="19"/>
      <c r="J224" s="19"/>
      <c r="K224" s="19"/>
      <c r="L224" s="19"/>
      <c r="M224" s="19"/>
      <c r="N224" s="19"/>
      <c r="O224" s="19"/>
      <c r="P224" s="19"/>
      <c r="Q224" s="19"/>
    </row>
    <row r="225" spans="1:17" ht="17.45" customHeight="1" x14ac:dyDescent="0.25">
      <c r="A225" s="19"/>
      <c r="B225" s="19"/>
      <c r="C225" s="19"/>
      <c r="D225" s="19"/>
      <c r="E225" s="19"/>
      <c r="F225" s="19"/>
      <c r="G225" s="19"/>
      <c r="H225" s="19"/>
      <c r="I225" s="19"/>
      <c r="J225" s="19"/>
      <c r="K225" s="19"/>
      <c r="L225" s="19"/>
      <c r="M225" s="19"/>
      <c r="N225" s="19"/>
      <c r="O225" s="19"/>
      <c r="P225" s="19"/>
      <c r="Q225" s="19"/>
    </row>
    <row r="226" spans="1:17" ht="17.45" customHeight="1" x14ac:dyDescent="0.25">
      <c r="A226" s="19"/>
      <c r="B226" s="19"/>
      <c r="C226" s="19"/>
      <c r="D226" s="19"/>
      <c r="E226" s="19"/>
      <c r="F226" s="19"/>
      <c r="G226" s="19"/>
      <c r="H226" s="19"/>
      <c r="I226" s="19"/>
      <c r="J226" s="19"/>
      <c r="K226" s="19"/>
      <c r="L226" s="19"/>
      <c r="M226" s="19"/>
      <c r="N226" s="19"/>
      <c r="O226" s="19"/>
      <c r="P226" s="19"/>
      <c r="Q226" s="19"/>
    </row>
    <row r="227" spans="1:17" ht="17.45" customHeight="1" x14ac:dyDescent="0.25">
      <c r="A227" s="19"/>
      <c r="B227" s="19"/>
      <c r="C227" s="19"/>
      <c r="D227" s="19"/>
      <c r="E227" s="19"/>
      <c r="F227" s="19"/>
      <c r="G227" s="19"/>
      <c r="H227" s="19"/>
      <c r="I227" s="19"/>
      <c r="J227" s="19"/>
      <c r="K227" s="19"/>
      <c r="L227" s="19"/>
      <c r="M227" s="19"/>
      <c r="N227" s="19"/>
      <c r="O227" s="19"/>
      <c r="P227" s="19"/>
      <c r="Q227" s="19"/>
    </row>
    <row r="228" spans="1:17" ht="17.45" customHeight="1" x14ac:dyDescent="0.25">
      <c r="A228" s="19"/>
      <c r="B228" s="19"/>
      <c r="C228" s="19"/>
      <c r="D228" s="19"/>
      <c r="E228" s="19"/>
      <c r="F228" s="19"/>
      <c r="G228" s="19"/>
      <c r="H228" s="19"/>
      <c r="I228" s="19"/>
      <c r="J228" s="19"/>
      <c r="K228" s="19"/>
      <c r="L228" s="19"/>
      <c r="M228" s="19"/>
      <c r="N228" s="19"/>
      <c r="O228" s="19"/>
      <c r="P228" s="19"/>
      <c r="Q228" s="19"/>
    </row>
    <row r="229" spans="1:17" ht="17.45" customHeight="1" x14ac:dyDescent="0.25">
      <c r="A229" s="19"/>
      <c r="B229" s="19"/>
      <c r="C229" s="19"/>
      <c r="D229" s="19"/>
      <c r="E229" s="19"/>
      <c r="F229" s="19"/>
      <c r="G229" s="19"/>
      <c r="H229" s="19"/>
      <c r="I229" s="19"/>
      <c r="J229" s="19"/>
      <c r="K229" s="19"/>
      <c r="L229" s="19"/>
      <c r="M229" s="19"/>
      <c r="N229" s="19"/>
      <c r="O229" s="19"/>
      <c r="P229" s="19"/>
      <c r="Q229" s="19"/>
    </row>
    <row r="230" spans="1:17" ht="17.45" customHeight="1" x14ac:dyDescent="0.25">
      <c r="A230" s="19"/>
      <c r="B230" s="19"/>
      <c r="C230" s="19"/>
      <c r="D230" s="19"/>
      <c r="E230" s="19"/>
      <c r="F230" s="19"/>
      <c r="G230" s="19"/>
      <c r="H230" s="19"/>
      <c r="I230" s="19"/>
      <c r="J230" s="19"/>
      <c r="K230" s="19"/>
      <c r="L230" s="19"/>
      <c r="M230" s="19"/>
      <c r="N230" s="19"/>
      <c r="O230" s="19"/>
      <c r="P230" s="19"/>
      <c r="Q230" s="19"/>
    </row>
    <row r="231" spans="1:17" ht="17.45" customHeight="1" x14ac:dyDescent="0.25">
      <c r="A231" s="19"/>
      <c r="B231" s="19"/>
      <c r="C231" s="19"/>
      <c r="D231" s="19"/>
      <c r="E231" s="19"/>
      <c r="F231" s="19"/>
      <c r="G231" s="19"/>
      <c r="H231" s="19"/>
      <c r="I231" s="19"/>
      <c r="J231" s="19"/>
      <c r="K231" s="19"/>
      <c r="L231" s="19"/>
      <c r="M231" s="19"/>
      <c r="N231" s="19"/>
      <c r="O231" s="19"/>
      <c r="P231" s="19"/>
      <c r="Q231" s="19"/>
    </row>
    <row r="232" spans="1:17" ht="17.45" customHeight="1" x14ac:dyDescent="0.25">
      <c r="A232" s="19"/>
      <c r="B232" s="19"/>
      <c r="C232" s="19"/>
      <c r="D232" s="19"/>
      <c r="E232" s="19"/>
      <c r="F232" s="19"/>
      <c r="G232" s="19"/>
      <c r="H232" s="19"/>
      <c r="I232" s="19"/>
      <c r="J232" s="19"/>
      <c r="K232" s="19"/>
      <c r="L232" s="19"/>
      <c r="M232" s="19"/>
      <c r="N232" s="19"/>
      <c r="O232" s="19"/>
      <c r="P232" s="19"/>
      <c r="Q232" s="19"/>
    </row>
    <row r="233" spans="1:17" ht="17.45" customHeight="1" x14ac:dyDescent="0.25">
      <c r="A233" s="19"/>
      <c r="B233" s="19"/>
      <c r="C233" s="19"/>
      <c r="D233" s="19"/>
      <c r="E233" s="19"/>
      <c r="F233" s="19"/>
      <c r="G233" s="19"/>
      <c r="H233" s="19"/>
      <c r="I233" s="19"/>
      <c r="J233" s="19"/>
      <c r="K233" s="19"/>
      <c r="L233" s="19"/>
      <c r="M233" s="19"/>
      <c r="N233" s="19"/>
      <c r="O233" s="19"/>
      <c r="P233" s="19"/>
      <c r="Q233" s="19"/>
    </row>
    <row r="234" spans="1:17" ht="17.45" customHeight="1" x14ac:dyDescent="0.25">
      <c r="A234" s="19"/>
      <c r="B234" s="19"/>
      <c r="C234" s="19"/>
      <c r="D234" s="19"/>
      <c r="E234" s="19"/>
      <c r="F234" s="19"/>
      <c r="G234" s="19"/>
      <c r="H234" s="19"/>
      <c r="I234" s="19"/>
      <c r="J234" s="19"/>
      <c r="K234" s="19"/>
      <c r="L234" s="19"/>
      <c r="M234" s="19"/>
      <c r="N234" s="19"/>
      <c r="O234" s="19"/>
      <c r="P234" s="19"/>
      <c r="Q234" s="19"/>
    </row>
    <row r="235" spans="1:17" ht="17.45" customHeight="1" x14ac:dyDescent="0.25">
      <c r="A235" s="19"/>
      <c r="B235" s="19"/>
      <c r="C235" s="19"/>
      <c r="D235" s="19"/>
      <c r="E235" s="19"/>
      <c r="F235" s="19"/>
      <c r="G235" s="19"/>
      <c r="H235" s="19"/>
      <c r="I235" s="19"/>
      <c r="J235" s="19"/>
      <c r="K235" s="19"/>
      <c r="L235" s="19"/>
      <c r="M235" s="19"/>
      <c r="N235" s="19"/>
      <c r="O235" s="19"/>
      <c r="P235" s="19"/>
      <c r="Q235" s="19"/>
    </row>
    <row r="236" spans="1:17" ht="17.45" customHeight="1" x14ac:dyDescent="0.25">
      <c r="A236" s="19"/>
      <c r="B236" s="19"/>
      <c r="C236" s="19"/>
      <c r="D236" s="19"/>
      <c r="E236" s="19"/>
      <c r="F236" s="19"/>
      <c r="G236" s="19"/>
      <c r="H236" s="19"/>
      <c r="I236" s="19"/>
      <c r="J236" s="19"/>
      <c r="K236" s="19"/>
      <c r="L236" s="19"/>
      <c r="M236" s="19"/>
      <c r="N236" s="19"/>
      <c r="O236" s="19"/>
      <c r="P236" s="19"/>
      <c r="Q236" s="19"/>
    </row>
    <row r="237" spans="1:17" ht="17.45" customHeight="1" x14ac:dyDescent="0.25">
      <c r="A237" s="19"/>
      <c r="B237" s="19"/>
      <c r="C237" s="19"/>
      <c r="D237" s="19"/>
      <c r="E237" s="19"/>
      <c r="F237" s="19"/>
      <c r="G237" s="19"/>
      <c r="H237" s="19"/>
      <c r="I237" s="19"/>
      <c r="J237" s="19"/>
      <c r="K237" s="19"/>
      <c r="L237" s="19"/>
      <c r="M237" s="19"/>
      <c r="N237" s="19"/>
      <c r="O237" s="19"/>
      <c r="P237" s="19"/>
      <c r="Q237" s="19"/>
    </row>
    <row r="238" spans="1:17" ht="17.45" customHeight="1" x14ac:dyDescent="0.25">
      <c r="A238" s="19"/>
      <c r="B238" s="19"/>
      <c r="C238" s="19"/>
      <c r="D238" s="19"/>
      <c r="E238" s="19"/>
      <c r="F238" s="19"/>
      <c r="G238" s="19"/>
      <c r="H238" s="19"/>
      <c r="I238" s="19"/>
      <c r="J238" s="19"/>
      <c r="K238" s="19"/>
      <c r="L238" s="19"/>
      <c r="M238" s="19"/>
      <c r="N238" s="19"/>
      <c r="O238" s="19"/>
      <c r="P238" s="19"/>
      <c r="Q238" s="19"/>
    </row>
    <row r="239" spans="1:17" ht="17.45" customHeight="1" x14ac:dyDescent="0.25">
      <c r="A239" s="19"/>
      <c r="B239" s="19"/>
      <c r="C239" s="19"/>
      <c r="D239" s="19"/>
      <c r="E239" s="19"/>
      <c r="F239" s="19"/>
      <c r="G239" s="19"/>
      <c r="H239" s="19"/>
      <c r="I239" s="19"/>
      <c r="J239" s="19"/>
      <c r="K239" s="19"/>
      <c r="L239" s="19"/>
      <c r="M239" s="19"/>
      <c r="N239" s="19"/>
      <c r="O239" s="19"/>
      <c r="P239" s="19"/>
      <c r="Q239" s="19"/>
    </row>
    <row r="240" spans="1:17" ht="17.45" customHeight="1" x14ac:dyDescent="0.25">
      <c r="A240" s="19"/>
      <c r="B240" s="19"/>
      <c r="C240" s="19"/>
      <c r="D240" s="19"/>
      <c r="E240" s="19"/>
      <c r="F240" s="19"/>
      <c r="G240" s="19"/>
      <c r="H240" s="19"/>
      <c r="I240" s="19"/>
      <c r="J240" s="19"/>
      <c r="K240" s="19"/>
      <c r="L240" s="19"/>
      <c r="M240" s="19"/>
      <c r="N240" s="19"/>
      <c r="O240" s="19"/>
      <c r="P240" s="19"/>
      <c r="Q240" s="19"/>
    </row>
    <row r="241" spans="1:17" ht="17.45" customHeight="1" x14ac:dyDescent="0.25">
      <c r="A241" s="19"/>
      <c r="B241" s="19"/>
      <c r="C241" s="19"/>
      <c r="D241" s="19"/>
      <c r="E241" s="19"/>
      <c r="F241" s="19"/>
      <c r="G241" s="19"/>
      <c r="H241" s="19"/>
      <c r="I241" s="19"/>
      <c r="J241" s="19"/>
      <c r="K241" s="19"/>
      <c r="L241" s="19"/>
      <c r="M241" s="19"/>
      <c r="N241" s="19"/>
      <c r="O241" s="19"/>
      <c r="P241" s="19"/>
      <c r="Q241" s="19"/>
    </row>
    <row r="242" spans="1:17" ht="17.45" customHeight="1" x14ac:dyDescent="0.25">
      <c r="A242" s="19"/>
      <c r="B242" s="19"/>
      <c r="C242" s="19"/>
      <c r="D242" s="19"/>
      <c r="E242" s="19"/>
      <c r="F242" s="19"/>
      <c r="G242" s="19"/>
      <c r="H242" s="19"/>
      <c r="I242" s="19"/>
      <c r="J242" s="19"/>
      <c r="K242" s="19"/>
      <c r="L242" s="19"/>
      <c r="M242" s="19"/>
      <c r="N242" s="19"/>
      <c r="O242" s="19"/>
      <c r="P242" s="19"/>
      <c r="Q242" s="19"/>
    </row>
    <row r="243" spans="1:17" ht="17.45" customHeight="1" x14ac:dyDescent="0.25">
      <c r="A243" s="19"/>
      <c r="B243" s="19"/>
      <c r="C243" s="19"/>
      <c r="D243" s="19"/>
      <c r="E243" s="19"/>
      <c r="F243" s="19"/>
      <c r="G243" s="19"/>
      <c r="H243" s="19"/>
      <c r="I243" s="19"/>
      <c r="J243" s="19"/>
      <c r="K243" s="19"/>
      <c r="L243" s="19"/>
      <c r="M243" s="19"/>
      <c r="N243" s="19"/>
      <c r="O243" s="19"/>
      <c r="P243" s="19"/>
      <c r="Q243" s="19"/>
    </row>
    <row r="244" spans="1:17" ht="17.45" customHeight="1" x14ac:dyDescent="0.25">
      <c r="A244" s="19"/>
      <c r="B244" s="19"/>
      <c r="C244" s="19"/>
      <c r="D244" s="19"/>
      <c r="E244" s="19"/>
      <c r="F244" s="19"/>
      <c r="G244" s="19"/>
      <c r="H244" s="19"/>
      <c r="I244" s="19"/>
      <c r="J244" s="19"/>
      <c r="K244" s="19"/>
      <c r="L244" s="19"/>
      <c r="M244" s="19"/>
      <c r="N244" s="19"/>
      <c r="O244" s="19"/>
      <c r="P244" s="19"/>
      <c r="Q244" s="19"/>
    </row>
    <row r="245" spans="1:17" ht="17.45" customHeight="1" x14ac:dyDescent="0.25">
      <c r="A245" s="19"/>
      <c r="B245" s="19"/>
      <c r="C245" s="19"/>
      <c r="D245" s="19"/>
      <c r="E245" s="19"/>
      <c r="F245" s="19"/>
      <c r="G245" s="19"/>
      <c r="H245" s="19"/>
      <c r="I245" s="19"/>
      <c r="J245" s="19"/>
      <c r="K245" s="19"/>
      <c r="L245" s="19"/>
      <c r="M245" s="19"/>
      <c r="N245" s="19"/>
      <c r="O245" s="19"/>
      <c r="P245" s="19"/>
      <c r="Q245" s="19"/>
    </row>
    <row r="246" spans="1:17" ht="17.45" customHeight="1" x14ac:dyDescent="0.25">
      <c r="A246" s="19"/>
      <c r="B246" s="19"/>
      <c r="C246" s="19"/>
      <c r="D246" s="19"/>
      <c r="E246" s="19"/>
      <c r="F246" s="19"/>
      <c r="G246" s="19"/>
      <c r="H246" s="19"/>
      <c r="I246" s="19"/>
      <c r="J246" s="19"/>
      <c r="K246" s="19"/>
      <c r="L246" s="19"/>
      <c r="M246" s="19"/>
      <c r="N246" s="19"/>
      <c r="O246" s="19"/>
      <c r="P246" s="19"/>
      <c r="Q246" s="19"/>
    </row>
    <row r="247" spans="1:17" ht="17.45" customHeight="1" x14ac:dyDescent="0.25">
      <c r="A247" s="19"/>
      <c r="B247" s="19"/>
      <c r="C247" s="19"/>
      <c r="D247" s="19"/>
      <c r="E247" s="19"/>
      <c r="F247" s="19"/>
      <c r="G247" s="19"/>
      <c r="H247" s="19"/>
      <c r="I247" s="19"/>
      <c r="J247" s="19"/>
      <c r="K247" s="19"/>
      <c r="L247" s="19"/>
      <c r="M247" s="19"/>
      <c r="N247" s="19"/>
      <c r="O247" s="19"/>
      <c r="P247" s="19"/>
      <c r="Q247" s="19"/>
    </row>
    <row r="248" spans="1:17" ht="17.45" customHeight="1" x14ac:dyDescent="0.25">
      <c r="A248" s="19"/>
      <c r="B248" s="19"/>
      <c r="C248" s="19"/>
      <c r="D248" s="19"/>
      <c r="E248" s="19"/>
      <c r="F248" s="19"/>
      <c r="G248" s="19"/>
      <c r="H248" s="19"/>
      <c r="I248" s="19"/>
      <c r="J248" s="19"/>
      <c r="K248" s="19"/>
      <c r="L248" s="19"/>
      <c r="M248" s="19"/>
      <c r="N248" s="19"/>
      <c r="O248" s="19"/>
      <c r="P248" s="19"/>
      <c r="Q248" s="19"/>
    </row>
    <row r="249" spans="1:17" ht="17.45" customHeight="1" x14ac:dyDescent="0.25">
      <c r="A249" s="19"/>
      <c r="B249" s="19"/>
      <c r="C249" s="19"/>
      <c r="D249" s="19"/>
      <c r="E249" s="19"/>
      <c r="F249" s="19"/>
      <c r="G249" s="19"/>
      <c r="H249" s="19"/>
      <c r="I249" s="19"/>
      <c r="J249" s="19"/>
      <c r="K249" s="19"/>
      <c r="L249" s="19"/>
      <c r="M249" s="19"/>
      <c r="N249" s="19"/>
      <c r="O249" s="19"/>
      <c r="P249" s="19"/>
      <c r="Q249" s="19"/>
    </row>
    <row r="250" spans="1:17" ht="17.45" customHeight="1" x14ac:dyDescent="0.25">
      <c r="A250" s="19"/>
      <c r="B250" s="19"/>
      <c r="C250" s="19"/>
      <c r="D250" s="19"/>
      <c r="E250" s="19"/>
      <c r="F250" s="19"/>
      <c r="G250" s="19"/>
      <c r="H250" s="19"/>
      <c r="I250" s="19"/>
      <c r="J250" s="19"/>
      <c r="K250" s="19"/>
      <c r="L250" s="19"/>
      <c r="M250" s="19"/>
      <c r="N250" s="19"/>
      <c r="O250" s="19"/>
      <c r="P250" s="19"/>
      <c r="Q250" s="19"/>
    </row>
    <row r="251" spans="1:17" ht="17.45" customHeight="1" x14ac:dyDescent="0.25">
      <c r="A251" s="19"/>
      <c r="B251" s="19"/>
      <c r="C251" s="19"/>
      <c r="D251" s="19"/>
      <c r="E251" s="19"/>
      <c r="F251" s="19"/>
      <c r="G251" s="19"/>
      <c r="H251" s="19"/>
      <c r="I251" s="19"/>
      <c r="J251" s="19"/>
      <c r="K251" s="19"/>
      <c r="L251" s="19"/>
      <c r="M251" s="19"/>
      <c r="N251" s="19"/>
      <c r="O251" s="19"/>
      <c r="P251" s="19"/>
      <c r="Q251" s="19"/>
    </row>
    <row r="252" spans="1:17" ht="17.45" customHeight="1" x14ac:dyDescent="0.25">
      <c r="A252" s="19"/>
      <c r="B252" s="19"/>
      <c r="C252" s="19"/>
      <c r="D252" s="19"/>
      <c r="E252" s="19"/>
      <c r="F252" s="19"/>
      <c r="G252" s="19"/>
      <c r="H252" s="19"/>
      <c r="I252" s="19"/>
      <c r="J252" s="19"/>
      <c r="K252" s="19"/>
      <c r="L252" s="19"/>
      <c r="M252" s="19"/>
      <c r="N252" s="19"/>
      <c r="O252" s="19"/>
      <c r="P252" s="19"/>
      <c r="Q252" s="19"/>
    </row>
    <row r="253" spans="1:17" ht="17.45" customHeight="1" x14ac:dyDescent="0.25">
      <c r="A253" s="19"/>
      <c r="B253" s="19"/>
      <c r="C253" s="19"/>
      <c r="D253" s="19"/>
      <c r="E253" s="19"/>
      <c r="F253" s="19"/>
      <c r="G253" s="19"/>
      <c r="H253" s="19"/>
      <c r="I253" s="19"/>
      <c r="J253" s="19"/>
      <c r="K253" s="19"/>
      <c r="L253" s="19"/>
      <c r="M253" s="19"/>
      <c r="N253" s="19"/>
      <c r="O253" s="19"/>
      <c r="P253" s="19"/>
      <c r="Q253" s="19"/>
    </row>
    <row r="254" spans="1:17" ht="17.45" customHeight="1" x14ac:dyDescent="0.25">
      <c r="A254" s="19"/>
      <c r="B254" s="19"/>
      <c r="C254" s="19"/>
      <c r="D254" s="19"/>
      <c r="E254" s="19"/>
      <c r="F254" s="19"/>
      <c r="G254" s="19"/>
      <c r="H254" s="19"/>
      <c r="I254" s="19"/>
      <c r="J254" s="19"/>
      <c r="K254" s="19"/>
      <c r="L254" s="19"/>
      <c r="M254" s="19"/>
      <c r="N254" s="19"/>
      <c r="O254" s="19"/>
      <c r="P254" s="19"/>
      <c r="Q254" s="19"/>
    </row>
    <row r="255" spans="1:17" ht="17.45" customHeight="1" x14ac:dyDescent="0.25">
      <c r="A255" s="19"/>
      <c r="B255" s="19"/>
      <c r="C255" s="19"/>
      <c r="D255" s="19"/>
      <c r="E255" s="19"/>
      <c r="F255" s="19"/>
      <c r="G255" s="19"/>
      <c r="H255" s="19"/>
      <c r="I255" s="19"/>
      <c r="J255" s="19"/>
      <c r="K255" s="19"/>
      <c r="L255" s="19"/>
      <c r="M255" s="19"/>
      <c r="N255" s="19"/>
      <c r="O255" s="19"/>
      <c r="P255" s="19"/>
      <c r="Q255" s="19"/>
    </row>
    <row r="256" spans="1:17" ht="17.45" customHeight="1" x14ac:dyDescent="0.25">
      <c r="A256" s="19"/>
      <c r="B256" s="19"/>
      <c r="C256" s="19"/>
      <c r="D256" s="19"/>
      <c r="E256" s="19"/>
      <c r="F256" s="19"/>
      <c r="G256" s="19"/>
      <c r="H256" s="19"/>
      <c r="I256" s="19"/>
      <c r="J256" s="19"/>
      <c r="K256" s="19"/>
      <c r="L256" s="19"/>
      <c r="M256" s="19"/>
      <c r="N256" s="19"/>
      <c r="O256" s="19"/>
      <c r="P256" s="19"/>
      <c r="Q256" s="19"/>
    </row>
    <row r="257" spans="1:17" ht="17.45" customHeight="1" x14ac:dyDescent="0.25">
      <c r="A257" s="19"/>
      <c r="B257" s="19"/>
      <c r="C257" s="19"/>
      <c r="D257" s="19"/>
      <c r="E257" s="19"/>
      <c r="F257" s="19"/>
      <c r="G257" s="19"/>
      <c r="H257" s="19"/>
      <c r="I257" s="19"/>
      <c r="J257" s="19"/>
      <c r="K257" s="19"/>
      <c r="L257" s="19"/>
      <c r="M257" s="19"/>
      <c r="N257" s="19"/>
      <c r="O257" s="19"/>
      <c r="P257" s="19"/>
      <c r="Q257" s="19"/>
    </row>
    <row r="258" spans="1:17" ht="17.45" customHeight="1" x14ac:dyDescent="0.25">
      <c r="A258" s="19"/>
      <c r="B258" s="19"/>
      <c r="C258" s="19"/>
      <c r="D258" s="19"/>
      <c r="E258" s="19"/>
      <c r="F258" s="19"/>
      <c r="G258" s="19"/>
      <c r="H258" s="19"/>
      <c r="I258" s="19"/>
      <c r="J258" s="19"/>
      <c r="K258" s="19"/>
      <c r="L258" s="19"/>
      <c r="M258" s="19"/>
      <c r="N258" s="19"/>
      <c r="O258" s="19"/>
      <c r="P258" s="19"/>
      <c r="Q258" s="19"/>
    </row>
    <row r="259" spans="1:17" ht="17.45" customHeight="1" x14ac:dyDescent="0.25">
      <c r="A259" s="19"/>
      <c r="B259" s="19"/>
      <c r="C259" s="19"/>
      <c r="D259" s="19"/>
      <c r="E259" s="19"/>
      <c r="F259" s="19"/>
      <c r="G259" s="19"/>
      <c r="H259" s="19"/>
      <c r="I259" s="19"/>
      <c r="J259" s="19"/>
      <c r="K259" s="19"/>
      <c r="L259" s="19"/>
      <c r="M259" s="19"/>
      <c r="N259" s="19"/>
      <c r="O259" s="19"/>
      <c r="P259" s="19"/>
      <c r="Q259" s="19"/>
    </row>
    <row r="260" spans="1:17" ht="17.45" customHeight="1" x14ac:dyDescent="0.25">
      <c r="A260" s="19"/>
      <c r="B260" s="19"/>
      <c r="C260" s="19"/>
      <c r="D260" s="19"/>
      <c r="E260" s="19"/>
      <c r="F260" s="19"/>
      <c r="G260" s="19"/>
      <c r="H260" s="19"/>
      <c r="I260" s="19"/>
      <c r="J260" s="19"/>
      <c r="K260" s="19"/>
      <c r="L260" s="19"/>
      <c r="M260" s="19"/>
      <c r="N260" s="19"/>
      <c r="O260" s="19"/>
      <c r="P260" s="19"/>
      <c r="Q260" s="19"/>
    </row>
    <row r="261" spans="1:17" ht="17.45" customHeight="1" x14ac:dyDescent="0.25">
      <c r="A261" s="19"/>
      <c r="B261" s="19"/>
      <c r="C261" s="19"/>
      <c r="D261" s="19"/>
      <c r="E261" s="19"/>
      <c r="F261" s="19"/>
      <c r="G261" s="19"/>
      <c r="H261" s="19"/>
      <c r="I261" s="19"/>
      <c r="J261" s="19"/>
      <c r="K261" s="19"/>
      <c r="L261" s="19"/>
      <c r="M261" s="19"/>
      <c r="N261" s="19"/>
      <c r="O261" s="19"/>
      <c r="P261" s="19"/>
      <c r="Q261" s="19"/>
    </row>
    <row r="262" spans="1:17" ht="17.45" customHeight="1" x14ac:dyDescent="0.25">
      <c r="A262" s="19"/>
      <c r="B262" s="19"/>
      <c r="C262" s="19"/>
      <c r="D262" s="19"/>
      <c r="E262" s="19"/>
      <c r="F262" s="19"/>
      <c r="G262" s="19"/>
      <c r="H262" s="19"/>
      <c r="I262" s="19"/>
      <c r="J262" s="19"/>
      <c r="K262" s="19"/>
      <c r="L262" s="19"/>
      <c r="M262" s="19"/>
      <c r="N262" s="19"/>
      <c r="O262" s="19"/>
      <c r="P262" s="19"/>
      <c r="Q262" s="19"/>
    </row>
    <row r="263" spans="1:17" ht="17.45" customHeight="1" x14ac:dyDescent="0.25">
      <c r="A263" s="19"/>
      <c r="B263" s="19"/>
      <c r="C263" s="19"/>
      <c r="D263" s="19"/>
      <c r="E263" s="19"/>
      <c r="F263" s="19"/>
      <c r="G263" s="19"/>
      <c r="H263" s="19"/>
      <c r="I263" s="19"/>
      <c r="J263" s="19"/>
      <c r="K263" s="19"/>
      <c r="L263" s="19"/>
      <c r="M263" s="19"/>
      <c r="N263" s="19"/>
      <c r="O263" s="19"/>
      <c r="P263" s="19"/>
      <c r="Q263" s="19"/>
    </row>
    <row r="264" spans="1:17" ht="17.45" customHeight="1" x14ac:dyDescent="0.25">
      <c r="A264" s="19"/>
      <c r="B264" s="19"/>
      <c r="C264" s="19"/>
      <c r="D264" s="19"/>
      <c r="E264" s="19"/>
      <c r="F264" s="19"/>
      <c r="G264" s="19"/>
      <c r="H264" s="19"/>
      <c r="I264" s="19"/>
      <c r="J264" s="19"/>
      <c r="K264" s="19"/>
      <c r="L264" s="19"/>
      <c r="M264" s="19"/>
      <c r="N264" s="19"/>
      <c r="O264" s="19"/>
      <c r="P264" s="19"/>
      <c r="Q264" s="19"/>
    </row>
    <row r="265" spans="1:17" ht="17.45" customHeight="1" x14ac:dyDescent="0.25">
      <c r="A265" s="19"/>
      <c r="B265" s="19"/>
      <c r="C265" s="19"/>
      <c r="D265" s="19"/>
      <c r="E265" s="19"/>
      <c r="F265" s="19"/>
      <c r="G265" s="19"/>
      <c r="H265" s="19"/>
      <c r="I265" s="19"/>
      <c r="J265" s="19"/>
      <c r="K265" s="19"/>
      <c r="L265" s="19"/>
      <c r="M265" s="19"/>
      <c r="N265" s="19"/>
      <c r="O265" s="19"/>
      <c r="P265" s="19"/>
      <c r="Q265" s="19"/>
    </row>
    <row r="266" spans="1:17" ht="17.45" customHeight="1" x14ac:dyDescent="0.25">
      <c r="A266" s="19"/>
      <c r="B266" s="19"/>
      <c r="C266" s="19"/>
      <c r="D266" s="19"/>
      <c r="E266" s="19"/>
      <c r="F266" s="19"/>
      <c r="G266" s="19"/>
      <c r="H266" s="19"/>
      <c r="I266" s="19"/>
      <c r="J266" s="19"/>
      <c r="K266" s="19"/>
      <c r="L266" s="19"/>
      <c r="M266" s="19"/>
      <c r="N266" s="19"/>
      <c r="O266" s="19"/>
      <c r="P266" s="19"/>
      <c r="Q266" s="19"/>
    </row>
    <row r="267" spans="1:17" ht="17.45" customHeight="1" x14ac:dyDescent="0.25">
      <c r="A267" s="19"/>
      <c r="B267" s="19"/>
      <c r="C267" s="19"/>
      <c r="D267" s="19"/>
      <c r="E267" s="19"/>
      <c r="F267" s="19"/>
      <c r="G267" s="19"/>
      <c r="H267" s="19"/>
      <c r="I267" s="19"/>
      <c r="J267" s="19"/>
      <c r="K267" s="19"/>
      <c r="L267" s="19"/>
      <c r="M267" s="19"/>
      <c r="N267" s="19"/>
      <c r="O267" s="19"/>
      <c r="P267" s="19"/>
      <c r="Q267" s="19"/>
    </row>
    <row r="268" spans="1:17" ht="17.45" customHeight="1" x14ac:dyDescent="0.25">
      <c r="A268" s="19"/>
      <c r="B268" s="19"/>
      <c r="C268" s="19"/>
      <c r="D268" s="19"/>
      <c r="E268" s="19"/>
      <c r="F268" s="19"/>
      <c r="G268" s="19"/>
      <c r="H268" s="19"/>
      <c r="I268" s="19"/>
      <c r="J268" s="19"/>
      <c r="K268" s="19"/>
      <c r="L268" s="19"/>
      <c r="M268" s="19"/>
      <c r="N268" s="19"/>
      <c r="O268" s="19"/>
      <c r="P268" s="19"/>
      <c r="Q268" s="19"/>
    </row>
    <row r="269" spans="1:17" ht="17.45" customHeight="1" x14ac:dyDescent="0.25">
      <c r="A269" s="19"/>
      <c r="B269" s="19"/>
      <c r="C269" s="19"/>
      <c r="D269" s="19"/>
      <c r="E269" s="19"/>
      <c r="F269" s="19"/>
      <c r="G269" s="19"/>
      <c r="H269" s="19"/>
      <c r="I269" s="19"/>
      <c r="J269" s="19"/>
      <c r="K269" s="19"/>
      <c r="L269" s="19"/>
      <c r="M269" s="19"/>
      <c r="N269" s="19"/>
      <c r="O269" s="19"/>
      <c r="P269" s="19"/>
      <c r="Q269" s="19"/>
    </row>
    <row r="270" spans="1:17" ht="17.45" customHeight="1" x14ac:dyDescent="0.25">
      <c r="A270" s="19"/>
      <c r="B270" s="19"/>
      <c r="C270" s="19"/>
      <c r="D270" s="19"/>
      <c r="E270" s="19"/>
      <c r="F270" s="19"/>
      <c r="G270" s="19"/>
      <c r="H270" s="19"/>
      <c r="I270" s="19"/>
      <c r="J270" s="19"/>
      <c r="K270" s="19"/>
      <c r="L270" s="19"/>
      <c r="M270" s="19"/>
      <c r="N270" s="19"/>
      <c r="O270" s="19"/>
      <c r="P270" s="19"/>
      <c r="Q270" s="19"/>
    </row>
    <row r="271" spans="1:17" ht="17.45" customHeight="1" x14ac:dyDescent="0.25">
      <c r="A271" s="19"/>
      <c r="B271" s="19"/>
      <c r="C271" s="19"/>
      <c r="D271" s="19"/>
      <c r="E271" s="19"/>
      <c r="F271" s="19"/>
      <c r="G271" s="19"/>
      <c r="H271" s="19"/>
      <c r="I271" s="19"/>
      <c r="J271" s="19"/>
      <c r="K271" s="19"/>
      <c r="L271" s="19"/>
      <c r="M271" s="19"/>
      <c r="N271" s="19"/>
      <c r="O271" s="19"/>
      <c r="P271" s="19"/>
      <c r="Q271" s="19"/>
    </row>
    <row r="272" spans="1:17" ht="17.45" customHeight="1" x14ac:dyDescent="0.25">
      <c r="A272" s="19"/>
      <c r="B272" s="19"/>
      <c r="C272" s="19"/>
      <c r="D272" s="19"/>
      <c r="E272" s="19"/>
      <c r="F272" s="19"/>
      <c r="G272" s="19"/>
      <c r="H272" s="19"/>
      <c r="I272" s="19"/>
      <c r="J272" s="19"/>
      <c r="K272" s="19"/>
      <c r="L272" s="19"/>
      <c r="M272" s="19"/>
      <c r="N272" s="19"/>
      <c r="O272" s="19"/>
      <c r="P272" s="19"/>
      <c r="Q272" s="19"/>
    </row>
    <row r="273" spans="1:17" ht="17.45" customHeight="1" x14ac:dyDescent="0.25">
      <c r="A273" s="19"/>
      <c r="B273" s="19"/>
      <c r="C273" s="19"/>
      <c r="D273" s="19"/>
      <c r="E273" s="19"/>
      <c r="F273" s="19"/>
      <c r="G273" s="19"/>
      <c r="H273" s="19"/>
      <c r="I273" s="19"/>
      <c r="J273" s="19"/>
      <c r="K273" s="19"/>
      <c r="L273" s="19"/>
      <c r="M273" s="19"/>
      <c r="N273" s="19"/>
      <c r="O273" s="19"/>
      <c r="P273" s="19"/>
      <c r="Q273" s="19"/>
    </row>
    <row r="274" spans="1:17" ht="17.45" customHeight="1" x14ac:dyDescent="0.25">
      <c r="A274" s="19"/>
      <c r="B274" s="19"/>
      <c r="C274" s="19"/>
      <c r="D274" s="19"/>
      <c r="E274" s="19"/>
      <c r="F274" s="19"/>
      <c r="G274" s="19"/>
      <c r="H274" s="19"/>
      <c r="I274" s="19"/>
      <c r="J274" s="19"/>
      <c r="K274" s="19"/>
      <c r="L274" s="19"/>
      <c r="M274" s="19"/>
      <c r="N274" s="19"/>
      <c r="O274" s="19"/>
      <c r="P274" s="19"/>
      <c r="Q274" s="19"/>
    </row>
    <row r="275" spans="1:17" ht="17.45" customHeight="1" x14ac:dyDescent="0.25">
      <c r="A275" s="19"/>
      <c r="B275" s="19"/>
      <c r="C275" s="19"/>
      <c r="D275" s="19"/>
      <c r="E275" s="19"/>
      <c r="F275" s="19"/>
      <c r="G275" s="19"/>
      <c r="H275" s="19"/>
      <c r="I275" s="19"/>
      <c r="J275" s="19"/>
      <c r="K275" s="19"/>
      <c r="L275" s="19"/>
      <c r="M275" s="19"/>
      <c r="N275" s="19"/>
      <c r="O275" s="19"/>
      <c r="P275" s="19"/>
      <c r="Q275" s="19"/>
    </row>
    <row r="276" spans="1:17" ht="17.45" customHeight="1" x14ac:dyDescent="0.25">
      <c r="A276" s="19"/>
      <c r="B276" s="19"/>
      <c r="C276" s="19"/>
      <c r="D276" s="19"/>
      <c r="E276" s="19"/>
      <c r="F276" s="19"/>
      <c r="G276" s="19"/>
      <c r="H276" s="19"/>
      <c r="I276" s="19"/>
      <c r="J276" s="19"/>
      <c r="K276" s="19"/>
      <c r="L276" s="19"/>
      <c r="M276" s="19"/>
      <c r="N276" s="19"/>
      <c r="O276" s="19"/>
      <c r="P276" s="19"/>
      <c r="Q276" s="19"/>
    </row>
    <row r="277" spans="1:17" ht="17.45" customHeight="1" x14ac:dyDescent="0.25">
      <c r="A277" s="19"/>
      <c r="B277" s="19"/>
      <c r="C277" s="19"/>
      <c r="D277" s="19"/>
      <c r="E277" s="19"/>
      <c r="F277" s="19"/>
      <c r="G277" s="19"/>
      <c r="H277" s="19"/>
      <c r="I277" s="19"/>
      <c r="J277" s="19"/>
      <c r="K277" s="19"/>
      <c r="L277" s="19"/>
      <c r="M277" s="19"/>
      <c r="N277" s="19"/>
      <c r="O277" s="19"/>
      <c r="P277" s="19"/>
      <c r="Q277" s="19"/>
    </row>
    <row r="278" spans="1:17" ht="17.45" customHeight="1" x14ac:dyDescent="0.25">
      <c r="A278" s="19"/>
      <c r="B278" s="19"/>
      <c r="C278" s="19"/>
      <c r="D278" s="19"/>
      <c r="E278" s="19"/>
      <c r="F278" s="19"/>
      <c r="G278" s="19"/>
      <c r="H278" s="19"/>
      <c r="I278" s="19"/>
      <c r="J278" s="19"/>
      <c r="K278" s="19"/>
      <c r="L278" s="19"/>
      <c r="M278" s="19"/>
      <c r="N278" s="19"/>
      <c r="O278" s="19"/>
      <c r="P278" s="19"/>
      <c r="Q278" s="19"/>
    </row>
    <row r="279" spans="1:17" ht="17.45" customHeight="1" x14ac:dyDescent="0.25">
      <c r="A279" s="19"/>
      <c r="B279" s="19"/>
      <c r="C279" s="19"/>
      <c r="D279" s="19"/>
      <c r="E279" s="19"/>
      <c r="F279" s="19"/>
      <c r="G279" s="19"/>
      <c r="H279" s="19"/>
      <c r="I279" s="19"/>
      <c r="J279" s="19"/>
      <c r="K279" s="19"/>
      <c r="L279" s="19"/>
      <c r="M279" s="19"/>
      <c r="N279" s="19"/>
      <c r="O279" s="19"/>
      <c r="P279" s="19"/>
      <c r="Q279" s="19"/>
    </row>
    <row r="280" spans="1:17" ht="17.45" customHeight="1" x14ac:dyDescent="0.25">
      <c r="A280" s="19"/>
      <c r="B280" s="19"/>
      <c r="C280" s="19"/>
      <c r="D280" s="19"/>
      <c r="E280" s="19"/>
      <c r="F280" s="19"/>
      <c r="G280" s="19"/>
      <c r="H280" s="19"/>
      <c r="I280" s="19"/>
      <c r="J280" s="19"/>
      <c r="K280" s="19"/>
      <c r="L280" s="19"/>
      <c r="M280" s="19"/>
      <c r="N280" s="19"/>
      <c r="O280" s="19"/>
      <c r="P280" s="19"/>
      <c r="Q280" s="19"/>
    </row>
    <row r="281" spans="1:17" ht="17.45" customHeight="1" x14ac:dyDescent="0.25">
      <c r="A281" s="19"/>
      <c r="B281" s="19"/>
      <c r="C281" s="19"/>
      <c r="D281" s="19"/>
      <c r="E281" s="19"/>
      <c r="F281" s="19"/>
      <c r="G281" s="19"/>
      <c r="H281" s="19"/>
      <c r="I281" s="19"/>
      <c r="J281" s="19"/>
      <c r="K281" s="19"/>
      <c r="L281" s="19"/>
      <c r="M281" s="19"/>
      <c r="N281" s="19"/>
      <c r="O281" s="19"/>
      <c r="P281" s="19"/>
      <c r="Q281" s="19"/>
    </row>
    <row r="282" spans="1:17" ht="17.45" customHeight="1" x14ac:dyDescent="0.25">
      <c r="A282" s="19"/>
      <c r="B282" s="19"/>
      <c r="C282" s="19"/>
      <c r="D282" s="19"/>
      <c r="E282" s="19"/>
      <c r="F282" s="19"/>
      <c r="G282" s="19"/>
      <c r="H282" s="19"/>
      <c r="I282" s="19"/>
      <c r="J282" s="19"/>
      <c r="K282" s="19"/>
      <c r="L282" s="19"/>
      <c r="M282" s="19"/>
      <c r="N282" s="19"/>
      <c r="O282" s="19"/>
      <c r="P282" s="19"/>
      <c r="Q282" s="19"/>
    </row>
    <row r="283" spans="1:17" ht="17.45" customHeight="1" x14ac:dyDescent="0.25">
      <c r="A283" s="19"/>
      <c r="B283" s="19"/>
      <c r="C283" s="19"/>
      <c r="D283" s="19"/>
      <c r="E283" s="19"/>
      <c r="F283" s="19"/>
      <c r="G283" s="19"/>
      <c r="H283" s="19"/>
      <c r="I283" s="19"/>
      <c r="J283" s="19"/>
      <c r="K283" s="19"/>
      <c r="L283" s="19"/>
      <c r="M283" s="19"/>
      <c r="N283" s="19"/>
      <c r="O283" s="19"/>
      <c r="P283" s="19"/>
      <c r="Q283" s="19"/>
    </row>
    <row r="284" spans="1:17" ht="17.45" customHeight="1" x14ac:dyDescent="0.25">
      <c r="A284" s="19"/>
      <c r="B284" s="19"/>
      <c r="C284" s="19"/>
      <c r="D284" s="19"/>
      <c r="E284" s="19"/>
      <c r="F284" s="19"/>
      <c r="G284" s="19"/>
      <c r="H284" s="19"/>
      <c r="I284" s="19"/>
      <c r="J284" s="19"/>
      <c r="K284" s="19"/>
      <c r="L284" s="19"/>
      <c r="M284" s="19"/>
      <c r="N284" s="19"/>
      <c r="O284" s="19"/>
      <c r="P284" s="19"/>
      <c r="Q284" s="19"/>
    </row>
    <row r="285" spans="1:17" ht="17.45" customHeight="1" x14ac:dyDescent="0.25">
      <c r="A285" s="19"/>
      <c r="B285" s="19"/>
      <c r="C285" s="19"/>
      <c r="D285" s="19"/>
      <c r="E285" s="19"/>
      <c r="F285" s="19"/>
      <c r="G285" s="19"/>
      <c r="H285" s="19"/>
      <c r="I285" s="19"/>
      <c r="J285" s="19"/>
      <c r="K285" s="19"/>
      <c r="L285" s="19"/>
      <c r="M285" s="19"/>
      <c r="N285" s="19"/>
      <c r="O285" s="19"/>
      <c r="P285" s="19"/>
      <c r="Q285" s="19"/>
    </row>
    <row r="286" spans="1:17" ht="17.45" customHeight="1" x14ac:dyDescent="0.25">
      <c r="A286" s="19"/>
      <c r="B286" s="19"/>
      <c r="C286" s="19"/>
      <c r="D286" s="19"/>
      <c r="E286" s="19"/>
      <c r="F286" s="19"/>
      <c r="G286" s="19"/>
      <c r="H286" s="19"/>
      <c r="I286" s="19"/>
      <c r="J286" s="19"/>
      <c r="K286" s="19"/>
      <c r="L286" s="19"/>
      <c r="M286" s="19"/>
      <c r="N286" s="19"/>
      <c r="O286" s="19"/>
      <c r="P286" s="19"/>
      <c r="Q286" s="19"/>
    </row>
    <row r="287" spans="1:17" ht="17.45" customHeight="1" x14ac:dyDescent="0.25">
      <c r="A287" s="19"/>
      <c r="B287" s="19"/>
      <c r="C287" s="19"/>
      <c r="D287" s="19"/>
      <c r="E287" s="19"/>
      <c r="F287" s="19"/>
      <c r="G287" s="19"/>
      <c r="H287" s="19"/>
      <c r="I287" s="19"/>
      <c r="J287" s="19"/>
      <c r="K287" s="19"/>
      <c r="L287" s="19"/>
      <c r="M287" s="19"/>
      <c r="N287" s="19"/>
      <c r="O287" s="19"/>
      <c r="P287" s="19"/>
      <c r="Q287" s="19"/>
    </row>
    <row r="288" spans="1:17" ht="17.45" customHeight="1" x14ac:dyDescent="0.25">
      <c r="A288" s="19"/>
      <c r="B288" s="19"/>
      <c r="C288" s="19"/>
      <c r="D288" s="19"/>
      <c r="E288" s="19"/>
      <c r="F288" s="19"/>
      <c r="G288" s="19"/>
      <c r="H288" s="19"/>
      <c r="I288" s="19"/>
      <c r="J288" s="19"/>
      <c r="K288" s="19"/>
      <c r="L288" s="19"/>
      <c r="M288" s="19"/>
      <c r="N288" s="19"/>
      <c r="O288" s="19"/>
      <c r="P288" s="19"/>
      <c r="Q288" s="19"/>
    </row>
    <row r="289" spans="1:17" ht="17.45" customHeight="1" x14ac:dyDescent="0.25">
      <c r="A289" s="19"/>
      <c r="B289" s="19"/>
      <c r="C289" s="19"/>
      <c r="D289" s="19"/>
      <c r="E289" s="19"/>
      <c r="F289" s="19"/>
      <c r="G289" s="19"/>
      <c r="H289" s="19"/>
      <c r="I289" s="19"/>
      <c r="J289" s="19"/>
      <c r="K289" s="19"/>
      <c r="L289" s="19"/>
      <c r="M289" s="19"/>
      <c r="N289" s="19"/>
      <c r="O289" s="19"/>
      <c r="P289" s="19"/>
      <c r="Q289" s="19"/>
    </row>
    <row r="290" spans="1:17" ht="17.45" customHeight="1" x14ac:dyDescent="0.25">
      <c r="A290" s="19"/>
      <c r="B290" s="19"/>
      <c r="C290" s="19"/>
      <c r="D290" s="19"/>
      <c r="E290" s="19"/>
      <c r="F290" s="19"/>
      <c r="G290" s="19"/>
      <c r="H290" s="19"/>
      <c r="I290" s="19"/>
      <c r="J290" s="19"/>
      <c r="K290" s="19"/>
      <c r="L290" s="19"/>
      <c r="M290" s="19"/>
      <c r="N290" s="19"/>
      <c r="O290" s="19"/>
      <c r="P290" s="19"/>
      <c r="Q290" s="19"/>
    </row>
    <row r="291" spans="1:17" ht="17.45" customHeight="1" x14ac:dyDescent="0.25">
      <c r="A291" s="19"/>
      <c r="B291" s="19"/>
      <c r="C291" s="19"/>
      <c r="D291" s="19"/>
      <c r="E291" s="19"/>
      <c r="F291" s="19"/>
      <c r="G291" s="19"/>
      <c r="H291" s="19"/>
      <c r="I291" s="19"/>
      <c r="J291" s="19"/>
      <c r="K291" s="19"/>
      <c r="L291" s="19"/>
      <c r="M291" s="19"/>
      <c r="N291" s="19"/>
      <c r="O291" s="19"/>
      <c r="P291" s="19"/>
      <c r="Q291" s="19"/>
    </row>
    <row r="292" spans="1:17" ht="17.45" customHeight="1" x14ac:dyDescent="0.25">
      <c r="A292" s="19"/>
      <c r="B292" s="19"/>
      <c r="C292" s="19"/>
      <c r="D292" s="19"/>
      <c r="E292" s="19"/>
      <c r="F292" s="19"/>
      <c r="G292" s="19"/>
      <c r="H292" s="19"/>
      <c r="I292" s="19"/>
      <c r="J292" s="19"/>
      <c r="K292" s="19"/>
      <c r="L292" s="19"/>
      <c r="M292" s="19"/>
      <c r="N292" s="19"/>
      <c r="O292" s="19"/>
      <c r="P292" s="19"/>
      <c r="Q292" s="19"/>
    </row>
    <row r="293" spans="1:17" ht="17.45" customHeight="1" x14ac:dyDescent="0.25">
      <c r="A293" s="19"/>
      <c r="B293" s="19"/>
      <c r="C293" s="19"/>
      <c r="D293" s="19"/>
      <c r="E293" s="19"/>
      <c r="F293" s="19"/>
      <c r="G293" s="19"/>
      <c r="H293" s="19"/>
      <c r="I293" s="19"/>
      <c r="J293" s="19"/>
      <c r="K293" s="19"/>
      <c r="L293" s="19"/>
      <c r="M293" s="19"/>
      <c r="N293" s="19"/>
      <c r="O293" s="19"/>
      <c r="P293" s="19"/>
      <c r="Q293" s="19"/>
    </row>
    <row r="294" spans="1:17" ht="17.45" customHeight="1" x14ac:dyDescent="0.25">
      <c r="A294" s="19"/>
      <c r="B294" s="19"/>
      <c r="C294" s="19"/>
      <c r="D294" s="19"/>
      <c r="E294" s="19"/>
      <c r="F294" s="19"/>
      <c r="G294" s="19"/>
      <c r="H294" s="19"/>
      <c r="I294" s="19"/>
      <c r="J294" s="19"/>
      <c r="K294" s="19"/>
      <c r="L294" s="19"/>
      <c r="M294" s="19"/>
      <c r="N294" s="19"/>
      <c r="O294" s="19"/>
      <c r="P294" s="19"/>
      <c r="Q294" s="19"/>
    </row>
    <row r="295" spans="1:17" ht="17.45" customHeight="1" x14ac:dyDescent="0.25">
      <c r="A295" s="19"/>
      <c r="B295" s="19"/>
      <c r="C295" s="19"/>
      <c r="D295" s="19"/>
      <c r="E295" s="19"/>
      <c r="F295" s="19"/>
      <c r="G295" s="19"/>
      <c r="H295" s="19"/>
      <c r="I295" s="19"/>
      <c r="J295" s="19"/>
      <c r="K295" s="19"/>
      <c r="L295" s="19"/>
      <c r="M295" s="19"/>
      <c r="N295" s="19"/>
      <c r="O295" s="19"/>
      <c r="P295" s="19"/>
      <c r="Q295" s="19"/>
    </row>
    <row r="296" spans="1:17" ht="17.45" customHeight="1" x14ac:dyDescent="0.25">
      <c r="A296" s="19"/>
      <c r="B296" s="19"/>
      <c r="C296" s="19"/>
      <c r="D296" s="19"/>
      <c r="E296" s="19"/>
      <c r="F296" s="19"/>
      <c r="G296" s="19"/>
      <c r="H296" s="19"/>
      <c r="I296" s="19"/>
      <c r="J296" s="19"/>
      <c r="K296" s="19"/>
      <c r="L296" s="19"/>
      <c r="M296" s="19"/>
      <c r="N296" s="19"/>
      <c r="O296" s="19"/>
      <c r="P296" s="19"/>
      <c r="Q296" s="19"/>
    </row>
    <row r="297" spans="1:17" ht="17.45" customHeight="1" x14ac:dyDescent="0.25">
      <c r="A297" s="19"/>
      <c r="B297" s="19"/>
      <c r="C297" s="19"/>
      <c r="D297" s="19"/>
      <c r="E297" s="19"/>
      <c r="F297" s="19"/>
      <c r="G297" s="19"/>
      <c r="H297" s="19"/>
      <c r="I297" s="19"/>
      <c r="J297" s="19"/>
      <c r="K297" s="19"/>
      <c r="L297" s="19"/>
      <c r="M297" s="19"/>
      <c r="N297" s="19"/>
      <c r="O297" s="19"/>
      <c r="P297" s="19"/>
      <c r="Q297" s="19"/>
    </row>
    <row r="298" spans="1:17" ht="17.45" customHeight="1" x14ac:dyDescent="0.25">
      <c r="A298" s="19"/>
      <c r="B298" s="19"/>
      <c r="C298" s="19"/>
      <c r="D298" s="19"/>
      <c r="E298" s="19"/>
      <c r="F298" s="19"/>
      <c r="G298" s="19"/>
      <c r="H298" s="19"/>
      <c r="I298" s="19"/>
      <c r="J298" s="19"/>
      <c r="K298" s="19"/>
      <c r="L298" s="19"/>
      <c r="M298" s="19"/>
      <c r="N298" s="19"/>
      <c r="O298" s="19"/>
      <c r="P298" s="19"/>
      <c r="Q298" s="19"/>
    </row>
    <row r="299" spans="1:17" ht="17.45" customHeight="1" x14ac:dyDescent="0.25">
      <c r="A299" s="19"/>
      <c r="B299" s="19"/>
      <c r="C299" s="19"/>
      <c r="D299" s="19"/>
      <c r="E299" s="19"/>
      <c r="F299" s="19"/>
      <c r="G299" s="19"/>
      <c r="H299" s="19"/>
      <c r="I299" s="19"/>
      <c r="J299" s="19"/>
      <c r="K299" s="19"/>
      <c r="L299" s="19"/>
      <c r="M299" s="19"/>
      <c r="N299" s="19"/>
      <c r="O299" s="19"/>
      <c r="P299" s="19"/>
      <c r="Q299" s="19"/>
    </row>
    <row r="300" spans="1:17" ht="17.45" customHeight="1" x14ac:dyDescent="0.25">
      <c r="A300" s="19"/>
      <c r="B300" s="19"/>
      <c r="C300" s="19"/>
      <c r="D300" s="19"/>
      <c r="E300" s="19"/>
      <c r="F300" s="19"/>
      <c r="G300" s="19"/>
      <c r="H300" s="19"/>
      <c r="I300" s="19"/>
      <c r="J300" s="19"/>
      <c r="K300" s="19"/>
      <c r="L300" s="19"/>
      <c r="M300" s="19"/>
      <c r="N300" s="19"/>
      <c r="O300" s="19"/>
      <c r="P300" s="19"/>
      <c r="Q300" s="19"/>
    </row>
  </sheetData>
  <sheetProtection sort="0" autoFilter="0" pivotTables="0"/>
  <conditionalFormatting sqref="B2:P187">
    <cfRule type="expression" dxfId="9" priority="3">
      <formula>$U$1="OFF"</formula>
    </cfRule>
  </conditionalFormatting>
  <conditionalFormatting sqref="B188:P201">
    <cfRule type="expression" dxfId="8" priority="1">
      <formula>$U$1="OFF"</formula>
    </cfRule>
    <cfRule type="expression" dxfId="7" priority="2">
      <formula>$Q188&lt;&gt;"--"</formula>
    </cfRule>
  </conditionalFormatting>
  <conditionalFormatting sqref="B2:P201">
    <cfRule type="expression" dxfId="6" priority="4">
      <formula>$Q2&lt;&gt;"--"</formula>
    </cfRule>
  </conditionalFormatting>
  <dataValidations count="1">
    <dataValidation type="list" allowBlank="1" showInputMessage="1" showErrorMessage="1" sqref="U1" xr:uid="{B563B593-B925-41BC-93FF-62BB5FB73ABB}">
      <formula1>"ON,OFF"</formula1>
    </dataValidation>
  </dataValidations>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A3A0-7D40-49D4-8A65-24C5CA504243}">
  <sheetPr codeName="Sheet5"/>
  <dimension ref="A1:DR914"/>
  <sheetViews>
    <sheetView zoomScale="85" zoomScaleNormal="85" workbookViewId="0">
      <selection activeCell="D7" sqref="D7"/>
    </sheetView>
  </sheetViews>
  <sheetFormatPr defaultRowHeight="15" x14ac:dyDescent="0.25"/>
  <cols>
    <col min="1" max="1" width="7.33203125" bestFit="1" customWidth="1"/>
    <col min="2" max="2" width="14.6640625" bestFit="1" customWidth="1"/>
    <col min="3" max="3" width="14.77734375" bestFit="1" customWidth="1"/>
    <col min="4" max="4" width="10.33203125" bestFit="1" customWidth="1"/>
    <col min="5" max="5" width="25.88671875" bestFit="1" customWidth="1"/>
    <col min="6" max="6" width="14.6640625" bestFit="1" customWidth="1"/>
    <col min="7" max="7" width="12.77734375" bestFit="1" customWidth="1"/>
    <col min="8" max="8" width="14.6640625" bestFit="1" customWidth="1"/>
    <col min="9" max="9" width="9.44140625" bestFit="1" customWidth="1"/>
    <col min="10" max="10" width="6.109375" bestFit="1" customWidth="1"/>
    <col min="11" max="11" width="12.21875" bestFit="1" customWidth="1"/>
    <col min="12" max="12" width="7.77734375" bestFit="1" customWidth="1"/>
    <col min="13" max="13" width="7" bestFit="1" customWidth="1"/>
    <col min="14" max="14" width="8" bestFit="1" customWidth="1"/>
    <col min="15" max="15" width="9.44140625" bestFit="1" customWidth="1"/>
    <col min="16" max="16" width="6.109375" bestFit="1" customWidth="1"/>
    <col min="17" max="17" width="12.44140625" bestFit="1" customWidth="1"/>
    <col min="18" max="18" width="13.44140625" bestFit="1" customWidth="1"/>
    <col min="19" max="20" width="12.44140625" bestFit="1" customWidth="1"/>
    <col min="21" max="22" width="9.44140625" bestFit="1" customWidth="1"/>
    <col min="23" max="23" width="8" bestFit="1" customWidth="1"/>
    <col min="24" max="24" width="13.5546875" bestFit="1" customWidth="1"/>
    <col min="25" max="25" width="29.5546875" bestFit="1" customWidth="1"/>
    <col min="26" max="26" width="9.44140625" bestFit="1" customWidth="1"/>
    <col min="27" max="27" width="9.33203125" bestFit="1" customWidth="1"/>
    <col min="28" max="28" width="10.33203125" bestFit="1" customWidth="1"/>
    <col min="29" max="30" width="11.109375" bestFit="1" customWidth="1"/>
    <col min="31" max="31" width="9" bestFit="1" customWidth="1"/>
    <col min="32" max="32" width="17.77734375" bestFit="1" customWidth="1"/>
    <col min="33" max="33" width="12.6640625" bestFit="1" customWidth="1"/>
    <col min="34" max="34" width="10.33203125" bestFit="1" customWidth="1"/>
    <col min="35" max="35" width="9.44140625" bestFit="1" customWidth="1"/>
    <col min="36" max="36" width="15.44140625" bestFit="1" customWidth="1"/>
    <col min="37" max="37" width="13.44140625" bestFit="1" customWidth="1"/>
    <col min="38" max="38" width="18.44140625" bestFit="1" customWidth="1"/>
    <col min="39" max="39" width="11.6640625" bestFit="1" customWidth="1"/>
    <col min="40" max="40" width="21.88671875" bestFit="1" customWidth="1"/>
    <col min="41" max="42" width="9.44140625" bestFit="1" customWidth="1"/>
    <col min="43" max="43" width="10.21875" bestFit="1" customWidth="1"/>
    <col min="44" max="44" width="13.6640625" bestFit="1" customWidth="1"/>
    <col min="45" max="46" width="80.88671875" bestFit="1" customWidth="1"/>
    <col min="47" max="47" width="18.5546875" bestFit="1" customWidth="1"/>
    <col min="48" max="48" width="12.21875" bestFit="1" customWidth="1"/>
    <col min="49" max="49" width="19.109375" bestFit="1" customWidth="1"/>
    <col min="50" max="50" width="22.33203125" bestFit="1" customWidth="1"/>
    <col min="51" max="51" width="11.33203125" bestFit="1" customWidth="1"/>
    <col min="52" max="52" width="9.44140625" bestFit="1" customWidth="1"/>
    <col min="53" max="53" width="9" bestFit="1" customWidth="1"/>
    <col min="54" max="54" width="9.44140625" bestFit="1" customWidth="1"/>
    <col min="55" max="55" width="16.88671875" bestFit="1" customWidth="1"/>
    <col min="56" max="56" width="11.109375" bestFit="1" customWidth="1"/>
    <col min="57" max="57" width="20.44140625" bestFit="1" customWidth="1"/>
    <col min="58" max="58" width="11.77734375" bestFit="1" customWidth="1"/>
    <col min="59" max="59" width="9.44140625" bestFit="1" customWidth="1"/>
    <col min="60" max="60" width="6.109375" bestFit="1" customWidth="1"/>
    <col min="61" max="62" width="7.77734375" bestFit="1" customWidth="1"/>
    <col min="63" max="63" width="80.88671875" bestFit="1" customWidth="1"/>
    <col min="64" max="64" width="14" bestFit="1" customWidth="1"/>
    <col min="65" max="65" width="10.5546875" bestFit="1" customWidth="1"/>
    <col min="66" max="66" width="38.44140625" bestFit="1" customWidth="1"/>
    <col min="67" max="67" width="12.6640625" bestFit="1" customWidth="1"/>
    <col min="68" max="68" width="17.88671875" bestFit="1" customWidth="1"/>
    <col min="69" max="69" width="9.44140625" bestFit="1" customWidth="1"/>
    <col min="70" max="70" width="8.33203125" bestFit="1" customWidth="1"/>
    <col min="71" max="73" width="9.44140625" bestFit="1" customWidth="1"/>
    <col min="74" max="74" width="6.109375" bestFit="1" customWidth="1"/>
    <col min="75" max="76" width="11" bestFit="1" customWidth="1"/>
    <col min="77" max="77" width="12.6640625" bestFit="1" customWidth="1"/>
    <col min="78" max="78" width="11.109375" bestFit="1" customWidth="1"/>
    <col min="79" max="79" width="13.5546875" bestFit="1" customWidth="1"/>
    <col min="80" max="80" width="6.109375" bestFit="1" customWidth="1"/>
    <col min="81" max="81" width="8.109375" bestFit="1" customWidth="1"/>
    <col min="82" max="82" width="10.88671875" bestFit="1" customWidth="1"/>
    <col min="83" max="83" width="9.21875" bestFit="1" customWidth="1"/>
    <col min="84" max="84" width="10.88671875" bestFit="1" customWidth="1"/>
    <col min="85" max="85" width="12.5546875" bestFit="1" customWidth="1"/>
    <col min="86" max="86" width="5" bestFit="1" customWidth="1"/>
    <col min="87" max="87" width="10.33203125" bestFit="1" customWidth="1"/>
    <col min="88" max="88" width="12.77734375" bestFit="1" customWidth="1"/>
    <col min="89" max="89" width="6.109375" bestFit="1" customWidth="1"/>
    <col min="90" max="90" width="11.33203125" bestFit="1" customWidth="1"/>
    <col min="91" max="91" width="15.33203125" bestFit="1" customWidth="1"/>
    <col min="92" max="92" width="6.6640625" bestFit="1" customWidth="1"/>
    <col min="93" max="93" width="4.6640625" bestFit="1" customWidth="1"/>
    <col min="94" max="94" width="4.5546875" bestFit="1" customWidth="1"/>
    <col min="95" max="95" width="7.44140625" bestFit="1" customWidth="1"/>
    <col min="96" max="97" width="4.6640625" bestFit="1" customWidth="1"/>
    <col min="98" max="98" width="8.33203125" bestFit="1" customWidth="1"/>
    <col min="99" max="99" width="12.77734375" bestFit="1" customWidth="1"/>
    <col min="100" max="101" width="9.44140625" bestFit="1" customWidth="1"/>
    <col min="102" max="102" width="80.88671875" bestFit="1" customWidth="1"/>
    <col min="103" max="103" width="9.44140625" bestFit="1" customWidth="1"/>
    <col min="104" max="104" width="8.33203125" bestFit="1" customWidth="1"/>
    <col min="105" max="105" width="12.77734375" bestFit="1" customWidth="1"/>
    <col min="106" max="106" width="9.33203125" bestFit="1" customWidth="1"/>
    <col min="107" max="107" width="65.109375" bestFit="1" customWidth="1"/>
    <col min="108" max="108" width="9.44140625" bestFit="1" customWidth="1"/>
    <col min="109" max="109" width="31.5546875" bestFit="1" customWidth="1"/>
    <col min="110" max="110" width="17.33203125" bestFit="1" customWidth="1"/>
    <col min="111" max="111" width="16.5546875" bestFit="1" customWidth="1"/>
    <col min="112" max="112" width="9.44140625" bestFit="1" customWidth="1"/>
    <col min="113" max="113" width="14.77734375" bestFit="1" customWidth="1"/>
    <col min="114" max="114" width="9.33203125" bestFit="1" customWidth="1"/>
    <col min="115" max="116" width="14.44140625" bestFit="1" customWidth="1"/>
    <col min="117" max="117" width="9.44140625" bestFit="1" customWidth="1"/>
    <col min="118" max="118" width="19.5546875" bestFit="1" customWidth="1"/>
    <col min="119" max="119" width="20.88671875" bestFit="1" customWidth="1"/>
    <col min="120" max="120" width="24" bestFit="1" customWidth="1"/>
    <col min="121" max="121" width="10.77734375" bestFit="1" customWidth="1"/>
    <col min="122" max="122" width="33.44140625" customWidth="1"/>
    <col min="123" max="123" width="9.44140625" bestFit="1" customWidth="1"/>
    <col min="124" max="124" width="12.77734375" bestFit="1" customWidth="1"/>
    <col min="125" max="125" width="19.5546875" bestFit="1" customWidth="1"/>
    <col min="126" max="127" width="14.44140625" bestFit="1" customWidth="1"/>
    <col min="128" max="128" width="20.88671875" bestFit="1" customWidth="1"/>
    <col min="129" max="129" width="24" customWidth="1"/>
    <col min="130" max="130" width="10.77734375" bestFit="1" customWidth="1"/>
    <col min="131" max="131" width="32.5546875" bestFit="1" customWidth="1"/>
    <col min="132" max="132" width="10.77734375" bestFit="1" customWidth="1"/>
    <col min="133" max="133" width="32.5546875" customWidth="1"/>
    <col min="134" max="134" width="20.88671875" customWidth="1"/>
    <col min="135" max="135" width="33" bestFit="1" customWidth="1"/>
    <col min="136" max="136" width="33" customWidth="1"/>
    <col min="137" max="138" width="33.6640625" bestFit="1" customWidth="1"/>
    <col min="139" max="139" width="80.88671875" bestFit="1" customWidth="1"/>
    <col min="140" max="140" width="65" bestFit="1" customWidth="1"/>
    <col min="141" max="141" width="31.5546875" bestFit="1" customWidth="1"/>
    <col min="142" max="142" width="14.44140625" bestFit="1" customWidth="1"/>
    <col min="143" max="143" width="9.33203125" bestFit="1" customWidth="1"/>
    <col min="144" max="144" width="12.5546875" bestFit="1" customWidth="1"/>
    <col min="145" max="145" width="14.44140625" bestFit="1" customWidth="1"/>
    <col min="146" max="146" width="18.109375" bestFit="1" customWidth="1"/>
    <col min="147" max="147" width="33" bestFit="1" customWidth="1"/>
    <col min="148" max="148" width="14.44140625" bestFit="1" customWidth="1"/>
    <col min="149" max="149" width="18.109375" bestFit="1" customWidth="1"/>
    <col min="150" max="150" width="33" customWidth="1"/>
    <col min="151" max="151" width="13.44140625" bestFit="1" customWidth="1"/>
    <col min="152" max="152" width="15" bestFit="1" customWidth="1"/>
    <col min="153" max="154" width="37" bestFit="1" customWidth="1"/>
  </cols>
  <sheetData>
    <row r="1" spans="1:122" x14ac:dyDescent="0.25">
      <c r="A1" t="s">
        <v>0</v>
      </c>
      <c r="B1" t="s">
        <v>9340</v>
      </c>
      <c r="C1" t="s">
        <v>10</v>
      </c>
      <c r="D1" t="s">
        <v>1</v>
      </c>
      <c r="E1" t="s">
        <v>109</v>
      </c>
      <c r="F1" t="s">
        <v>2053</v>
      </c>
      <c r="G1" t="s">
        <v>1922</v>
      </c>
      <c r="H1" t="s">
        <v>124</v>
      </c>
      <c r="I1" t="s">
        <v>176</v>
      </c>
      <c r="J1" t="s">
        <v>2</v>
      </c>
      <c r="K1" t="s">
        <v>101</v>
      </c>
      <c r="L1" t="s">
        <v>2051</v>
      </c>
      <c r="M1" t="s">
        <v>2052</v>
      </c>
      <c r="N1" t="s">
        <v>5505</v>
      </c>
      <c r="O1" t="s">
        <v>178</v>
      </c>
      <c r="P1" t="s">
        <v>3</v>
      </c>
      <c r="Q1" t="s">
        <v>4</v>
      </c>
      <c r="R1" t="s">
        <v>5</v>
      </c>
      <c r="S1" t="s">
        <v>1919</v>
      </c>
      <c r="T1" t="s">
        <v>171</v>
      </c>
      <c r="U1" t="s">
        <v>1920</v>
      </c>
      <c r="V1" t="s">
        <v>2399</v>
      </c>
      <c r="W1" t="s">
        <v>2406</v>
      </c>
      <c r="X1" t="s">
        <v>6</v>
      </c>
      <c r="Y1" t="s">
        <v>123</v>
      </c>
      <c r="Z1" t="s">
        <v>6873</v>
      </c>
      <c r="AA1" t="s">
        <v>177</v>
      </c>
      <c r="AB1" t="s">
        <v>2402</v>
      </c>
      <c r="AC1" t="s">
        <v>2403</v>
      </c>
      <c r="AD1" t="s">
        <v>6239</v>
      </c>
      <c r="AE1" t="s">
        <v>11357</v>
      </c>
      <c r="AF1" t="s">
        <v>6763</v>
      </c>
      <c r="AG1" t="s">
        <v>4834</v>
      </c>
      <c r="AH1" t="s">
        <v>2404</v>
      </c>
      <c r="AI1" t="s">
        <v>2405</v>
      </c>
      <c r="AJ1" t="s">
        <v>2407</v>
      </c>
      <c r="AK1" t="s">
        <v>2408</v>
      </c>
      <c r="AL1" t="s">
        <v>168</v>
      </c>
      <c r="AM1" t="s">
        <v>1918</v>
      </c>
      <c r="AN1" t="s">
        <v>4833</v>
      </c>
      <c r="AO1" t="s">
        <v>9806</v>
      </c>
      <c r="AP1" t="s">
        <v>5506</v>
      </c>
      <c r="AQ1" t="s">
        <v>4835</v>
      </c>
      <c r="AR1" t="s">
        <v>4836</v>
      </c>
      <c r="AS1" t="s">
        <v>7109</v>
      </c>
      <c r="AT1" t="s">
        <v>6411</v>
      </c>
      <c r="AU1" t="s">
        <v>9339</v>
      </c>
      <c r="AV1" t="s">
        <v>9341</v>
      </c>
      <c r="AW1" t="s">
        <v>4618</v>
      </c>
      <c r="AX1" t="s">
        <v>4619</v>
      </c>
      <c r="AY1" t="s">
        <v>169</v>
      </c>
      <c r="AZ1" t="s">
        <v>4668</v>
      </c>
      <c r="BA1" t="s">
        <v>4669</v>
      </c>
      <c r="BB1" t="s">
        <v>4670</v>
      </c>
      <c r="BC1" t="s">
        <v>4336</v>
      </c>
      <c r="BD1" t="s">
        <v>4337</v>
      </c>
      <c r="BE1" t="s">
        <v>1921</v>
      </c>
      <c r="BF1" t="s">
        <v>170</v>
      </c>
      <c r="BG1" t="s">
        <v>4837</v>
      </c>
      <c r="BH1" t="s">
        <v>5507</v>
      </c>
      <c r="BI1" t="s">
        <v>5508</v>
      </c>
      <c r="BJ1" t="s">
        <v>5509</v>
      </c>
      <c r="BK1" t="s">
        <v>9424</v>
      </c>
      <c r="BL1" t="s">
        <v>11358</v>
      </c>
      <c r="BM1" t="s">
        <v>6874</v>
      </c>
      <c r="BN1" t="s">
        <v>139</v>
      </c>
      <c r="BO1" t="s">
        <v>7113</v>
      </c>
      <c r="BP1" t="s">
        <v>2409</v>
      </c>
      <c r="BQ1" t="s">
        <v>4832</v>
      </c>
      <c r="BR1" t="s">
        <v>6232</v>
      </c>
      <c r="BS1" t="s">
        <v>9658</v>
      </c>
      <c r="BT1" t="s">
        <v>9659</v>
      </c>
      <c r="BU1" t="s">
        <v>9660</v>
      </c>
      <c r="BV1" t="s">
        <v>9</v>
      </c>
      <c r="BW1" t="s">
        <v>9796</v>
      </c>
      <c r="BX1" t="s">
        <v>172</v>
      </c>
      <c r="BY1" t="s">
        <v>173</v>
      </c>
      <c r="BZ1" t="s">
        <v>4338</v>
      </c>
      <c r="CA1" t="s">
        <v>4339</v>
      </c>
      <c r="CB1" t="s">
        <v>8</v>
      </c>
      <c r="CC1" t="s">
        <v>9661</v>
      </c>
      <c r="CD1" t="s">
        <v>9859</v>
      </c>
      <c r="CE1" t="s">
        <v>9860</v>
      </c>
      <c r="CF1" t="s">
        <v>9861</v>
      </c>
      <c r="CG1" t="s">
        <v>9862</v>
      </c>
      <c r="CH1" t="s">
        <v>167</v>
      </c>
      <c r="CI1" t="s">
        <v>11359</v>
      </c>
      <c r="CJ1" t="s">
        <v>9863</v>
      </c>
      <c r="CK1" t="s">
        <v>9864</v>
      </c>
      <c r="CL1" t="s">
        <v>9865</v>
      </c>
      <c r="CM1" t="s">
        <v>11360</v>
      </c>
      <c r="CN1" t="s">
        <v>11361</v>
      </c>
      <c r="CO1" t="s">
        <v>5966</v>
      </c>
      <c r="CP1" t="s">
        <v>5967</v>
      </c>
      <c r="CQ1" t="s">
        <v>11362</v>
      </c>
      <c r="CR1" t="s">
        <v>5968</v>
      </c>
      <c r="CS1" t="s">
        <v>5969</v>
      </c>
      <c r="CT1" t="s">
        <v>4494</v>
      </c>
      <c r="CU1" t="s">
        <v>9866</v>
      </c>
      <c r="CV1" t="s">
        <v>9867</v>
      </c>
      <c r="CW1" t="s">
        <v>9868</v>
      </c>
      <c r="CX1" t="s">
        <v>175</v>
      </c>
      <c r="CY1" t="s">
        <v>9805</v>
      </c>
      <c r="CZ1" t="s">
        <v>9827</v>
      </c>
      <c r="DA1" t="s">
        <v>9798</v>
      </c>
      <c r="DB1" t="s">
        <v>9797</v>
      </c>
      <c r="DC1" t="s">
        <v>2400</v>
      </c>
      <c r="DD1" t="s">
        <v>9869</v>
      </c>
      <c r="DE1" t="s">
        <v>2401</v>
      </c>
      <c r="DF1" t="s">
        <v>174</v>
      </c>
      <c r="DG1" t="s">
        <v>4724</v>
      </c>
      <c r="DH1" t="s">
        <v>5510</v>
      </c>
      <c r="DI1" t="s">
        <v>5511</v>
      </c>
      <c r="DJ1" t="s">
        <v>7156</v>
      </c>
      <c r="DK1" t="s">
        <v>7</v>
      </c>
      <c r="DL1" t="s">
        <v>4340</v>
      </c>
      <c r="DM1" t="s">
        <v>4722</v>
      </c>
      <c r="DN1" t="s">
        <v>4493</v>
      </c>
      <c r="DO1" t="s">
        <v>179</v>
      </c>
      <c r="DP1" t="s">
        <v>5512</v>
      </c>
      <c r="DQ1" t="s">
        <v>5513</v>
      </c>
      <c r="DR1" t="s">
        <v>4463</v>
      </c>
    </row>
    <row r="2" spans="1:122" x14ac:dyDescent="0.25">
      <c r="A2">
        <v>913</v>
      </c>
      <c r="B2" t="s">
        <v>189</v>
      </c>
      <c r="C2" t="s">
        <v>10746</v>
      </c>
      <c r="D2" s="138">
        <v>45219</v>
      </c>
      <c r="E2" t="s">
        <v>1705</v>
      </c>
      <c r="F2" t="s">
        <v>107</v>
      </c>
      <c r="G2" t="s">
        <v>1926</v>
      </c>
      <c r="H2" t="s">
        <v>107</v>
      </c>
      <c r="I2" t="s">
        <v>4840</v>
      </c>
      <c r="J2" t="s">
        <v>100</v>
      </c>
      <c r="K2">
        <v>2.8</v>
      </c>
      <c r="L2">
        <v>2.8</v>
      </c>
      <c r="M2">
        <v>20.51</v>
      </c>
      <c r="N2">
        <v>21.91</v>
      </c>
      <c r="O2" t="s">
        <v>189</v>
      </c>
      <c r="P2" t="s">
        <v>13</v>
      </c>
      <c r="Q2" t="s">
        <v>6696</v>
      </c>
      <c r="R2" t="s">
        <v>10747</v>
      </c>
      <c r="S2" t="s">
        <v>6696</v>
      </c>
      <c r="T2" t="s">
        <v>16</v>
      </c>
      <c r="U2">
        <v>30</v>
      </c>
      <c r="V2" t="s">
        <v>2410</v>
      </c>
      <c r="W2">
        <v>100</v>
      </c>
      <c r="X2" t="s">
        <v>32</v>
      </c>
      <c r="Y2" t="s">
        <v>6282</v>
      </c>
      <c r="Z2" t="s">
        <v>6282</v>
      </c>
      <c r="AA2" t="s">
        <v>9887</v>
      </c>
      <c r="AB2" s="138">
        <v>45226</v>
      </c>
      <c r="AC2" s="138"/>
      <c r="AD2" t="s">
        <v>6246</v>
      </c>
      <c r="AE2" t="s">
        <v>189</v>
      </c>
      <c r="AF2" t="s">
        <v>16</v>
      </c>
      <c r="AG2" t="s">
        <v>189</v>
      </c>
      <c r="AH2" s="138">
        <v>46322</v>
      </c>
      <c r="AI2" t="s">
        <v>2414</v>
      </c>
      <c r="AJ2" t="s">
        <v>1704</v>
      </c>
      <c r="AK2" t="s">
        <v>4367</v>
      </c>
      <c r="AL2" t="s">
        <v>11363</v>
      </c>
      <c r="AM2" t="s">
        <v>1880</v>
      </c>
      <c r="AN2" t="s">
        <v>189</v>
      </c>
      <c r="AO2" t="s">
        <v>16</v>
      </c>
      <c r="AP2" t="s">
        <v>189</v>
      </c>
      <c r="AQ2" t="s">
        <v>16</v>
      </c>
      <c r="AR2" t="s">
        <v>189</v>
      </c>
      <c r="AS2" t="s">
        <v>189</v>
      </c>
      <c r="AT2" t="s">
        <v>11364</v>
      </c>
      <c r="AU2" t="s">
        <v>9344</v>
      </c>
      <c r="AV2" t="s">
        <v>9345</v>
      </c>
      <c r="AW2" t="s">
        <v>16</v>
      </c>
      <c r="AX2" t="s">
        <v>16</v>
      </c>
      <c r="AY2" t="s">
        <v>181</v>
      </c>
      <c r="AZ2" t="s">
        <v>16</v>
      </c>
      <c r="BA2" t="s">
        <v>16</v>
      </c>
      <c r="BB2" t="s">
        <v>16</v>
      </c>
      <c r="BC2" t="s">
        <v>16</v>
      </c>
      <c r="BD2" t="s">
        <v>16</v>
      </c>
      <c r="BE2" t="s">
        <v>1925</v>
      </c>
      <c r="BF2" t="s">
        <v>182</v>
      </c>
      <c r="BG2" t="s">
        <v>4948</v>
      </c>
      <c r="BH2">
        <v>1</v>
      </c>
      <c r="BI2">
        <v>1</v>
      </c>
      <c r="BJ2">
        <v>1</v>
      </c>
      <c r="BK2" t="s">
        <v>189</v>
      </c>
      <c r="BL2" t="s">
        <v>189</v>
      </c>
      <c r="BM2">
        <v>23071</v>
      </c>
      <c r="BN2" t="s">
        <v>1707</v>
      </c>
      <c r="BO2" t="s">
        <v>16</v>
      </c>
      <c r="BP2" t="s">
        <v>1705</v>
      </c>
      <c r="BQ2" t="s">
        <v>184</v>
      </c>
      <c r="BR2" t="s">
        <v>6744</v>
      </c>
      <c r="BS2" t="s">
        <v>1494</v>
      </c>
      <c r="BT2" t="s">
        <v>16</v>
      </c>
      <c r="BU2" t="s">
        <v>189</v>
      </c>
      <c r="BV2" t="s">
        <v>58</v>
      </c>
      <c r="BW2" t="s">
        <v>9677</v>
      </c>
      <c r="BX2" t="s">
        <v>423</v>
      </c>
      <c r="BY2" t="s">
        <v>1708</v>
      </c>
      <c r="BZ2" s="138"/>
      <c r="CA2" s="138">
        <v>43440</v>
      </c>
      <c r="CB2" t="s">
        <v>17</v>
      </c>
      <c r="CC2" t="s">
        <v>17</v>
      </c>
      <c r="CD2" t="s">
        <v>6307</v>
      </c>
      <c r="CE2" t="s">
        <v>189</v>
      </c>
      <c r="CF2" t="s">
        <v>6307</v>
      </c>
      <c r="CG2" t="s">
        <v>189</v>
      </c>
      <c r="CH2">
        <v>2023</v>
      </c>
      <c r="CI2" s="7">
        <v>45219</v>
      </c>
      <c r="CJ2" t="s">
        <v>4723</v>
      </c>
      <c r="CK2">
        <v>10</v>
      </c>
      <c r="CL2">
        <v>43</v>
      </c>
      <c r="CM2" s="7">
        <v>45215</v>
      </c>
      <c r="CN2" t="s">
        <v>11365</v>
      </c>
      <c r="CO2" t="s">
        <v>9855</v>
      </c>
      <c r="CP2" t="s">
        <v>11366</v>
      </c>
      <c r="CQ2" t="s">
        <v>11367</v>
      </c>
      <c r="CR2" t="s">
        <v>6018</v>
      </c>
      <c r="CS2" t="s">
        <v>6020</v>
      </c>
      <c r="CT2" t="s">
        <v>9832</v>
      </c>
      <c r="CU2" t="s">
        <v>6824</v>
      </c>
      <c r="CV2" t="s">
        <v>6310</v>
      </c>
      <c r="CW2" t="s">
        <v>9874</v>
      </c>
      <c r="CX2" t="s">
        <v>11368</v>
      </c>
      <c r="CY2" t="s">
        <v>9813</v>
      </c>
      <c r="CZ2" t="s">
        <v>6730</v>
      </c>
      <c r="DA2" t="s">
        <v>252</v>
      </c>
      <c r="DB2" t="s">
        <v>9800</v>
      </c>
      <c r="DC2" t="s">
        <v>1707</v>
      </c>
      <c r="DD2" t="s">
        <v>32</v>
      </c>
      <c r="DE2" t="s">
        <v>189</v>
      </c>
      <c r="DF2" t="s">
        <v>16</v>
      </c>
      <c r="DG2" t="s">
        <v>4727</v>
      </c>
      <c r="DH2" t="s">
        <v>2051</v>
      </c>
      <c r="DI2" t="s">
        <v>4528</v>
      </c>
      <c r="DJ2" t="s">
        <v>9887</v>
      </c>
      <c r="DK2" t="s">
        <v>4345</v>
      </c>
      <c r="DL2" t="s">
        <v>4345</v>
      </c>
      <c r="DM2" t="s">
        <v>16</v>
      </c>
      <c r="DN2" t="s">
        <v>4496</v>
      </c>
      <c r="DO2" t="s">
        <v>10748</v>
      </c>
      <c r="DP2" t="s">
        <v>11369</v>
      </c>
      <c r="DQ2" t="s">
        <v>11370</v>
      </c>
      <c r="DR2" t="s">
        <v>11371</v>
      </c>
    </row>
    <row r="3" spans="1:122" x14ac:dyDescent="0.25">
      <c r="A3">
        <v>912</v>
      </c>
      <c r="B3" t="s">
        <v>189</v>
      </c>
      <c r="C3" t="s">
        <v>11372</v>
      </c>
      <c r="D3" s="138">
        <v>45219</v>
      </c>
      <c r="E3" t="s">
        <v>11373</v>
      </c>
      <c r="F3" t="s">
        <v>11</v>
      </c>
      <c r="G3" t="s">
        <v>1932</v>
      </c>
      <c r="H3" t="s">
        <v>11</v>
      </c>
      <c r="I3" t="s">
        <v>9802</v>
      </c>
      <c r="J3" t="s">
        <v>100</v>
      </c>
      <c r="K3">
        <v>1.1000000000000001</v>
      </c>
      <c r="L3">
        <v>1.1000000000000001</v>
      </c>
      <c r="M3">
        <v>8.0579999999999998</v>
      </c>
      <c r="N3">
        <v>8.6080000000000005</v>
      </c>
      <c r="O3" t="s">
        <v>189</v>
      </c>
      <c r="P3" t="s">
        <v>13</v>
      </c>
      <c r="Q3" t="s">
        <v>1663</v>
      </c>
      <c r="R3" t="s">
        <v>16</v>
      </c>
      <c r="S3" t="s">
        <v>16</v>
      </c>
      <c r="T3" t="s">
        <v>16</v>
      </c>
      <c r="U3" t="s">
        <v>16</v>
      </c>
      <c r="V3" t="s">
        <v>2410</v>
      </c>
      <c r="W3">
        <v>100</v>
      </c>
      <c r="X3" t="s">
        <v>15</v>
      </c>
      <c r="Y3" t="s">
        <v>1883</v>
      </c>
      <c r="Z3" t="s">
        <v>1883</v>
      </c>
      <c r="AA3" t="s">
        <v>189</v>
      </c>
      <c r="AB3" s="138">
        <v>45226</v>
      </c>
      <c r="AC3" s="138">
        <v>45409</v>
      </c>
      <c r="AD3" t="s">
        <v>6241</v>
      </c>
      <c r="AE3" t="s">
        <v>189</v>
      </c>
      <c r="AF3" t="s">
        <v>16</v>
      </c>
      <c r="AG3" t="s">
        <v>189</v>
      </c>
      <c r="AH3" s="138">
        <v>46322</v>
      </c>
      <c r="AI3" t="s">
        <v>2414</v>
      </c>
      <c r="AJ3" t="s">
        <v>189</v>
      </c>
      <c r="AK3" t="s">
        <v>189</v>
      </c>
      <c r="AL3" t="s">
        <v>189</v>
      </c>
      <c r="AM3" t="s">
        <v>189</v>
      </c>
      <c r="AN3" t="s">
        <v>189</v>
      </c>
      <c r="AO3" t="s">
        <v>16</v>
      </c>
      <c r="AP3" t="s">
        <v>189</v>
      </c>
      <c r="AQ3" t="s">
        <v>16</v>
      </c>
      <c r="AR3" t="s">
        <v>189</v>
      </c>
      <c r="AS3" t="s">
        <v>189</v>
      </c>
      <c r="AT3" t="s">
        <v>189</v>
      </c>
      <c r="AU3" t="s">
        <v>9344</v>
      </c>
      <c r="AV3" t="s">
        <v>9345</v>
      </c>
      <c r="AW3" t="s">
        <v>16</v>
      </c>
      <c r="AX3" t="s">
        <v>16</v>
      </c>
      <c r="AY3" t="s">
        <v>16</v>
      </c>
      <c r="AZ3" t="s">
        <v>16</v>
      </c>
      <c r="BA3" t="s">
        <v>16</v>
      </c>
      <c r="BB3" t="s">
        <v>16</v>
      </c>
      <c r="BC3" t="s">
        <v>16</v>
      </c>
      <c r="BD3" t="s">
        <v>16</v>
      </c>
      <c r="BE3" t="s">
        <v>16</v>
      </c>
      <c r="BF3" t="s">
        <v>189</v>
      </c>
      <c r="BG3" t="s">
        <v>189</v>
      </c>
      <c r="BH3">
        <v>0</v>
      </c>
      <c r="BI3">
        <v>0</v>
      </c>
      <c r="BJ3">
        <v>0</v>
      </c>
      <c r="BK3" t="s">
        <v>189</v>
      </c>
      <c r="BL3" t="s">
        <v>189</v>
      </c>
      <c r="BN3" t="s">
        <v>11374</v>
      </c>
      <c r="BO3" t="s">
        <v>16</v>
      </c>
      <c r="BP3" t="s">
        <v>11373</v>
      </c>
      <c r="BQ3" t="s">
        <v>184</v>
      </c>
      <c r="BR3" t="s">
        <v>6744</v>
      </c>
      <c r="BS3" t="s">
        <v>16</v>
      </c>
      <c r="BT3" t="s">
        <v>16</v>
      </c>
      <c r="BU3" t="s">
        <v>189</v>
      </c>
      <c r="BV3" t="s">
        <v>47</v>
      </c>
      <c r="BW3" t="s">
        <v>189</v>
      </c>
      <c r="BX3" t="s">
        <v>11375</v>
      </c>
      <c r="BY3" t="s">
        <v>11376</v>
      </c>
      <c r="BZ3" s="138"/>
      <c r="CA3" s="138">
        <v>45219</v>
      </c>
      <c r="CB3" t="s">
        <v>17</v>
      </c>
      <c r="CC3" t="s">
        <v>16</v>
      </c>
      <c r="CD3" t="s">
        <v>189</v>
      </c>
      <c r="CE3" t="s">
        <v>189</v>
      </c>
      <c r="CF3" t="s">
        <v>189</v>
      </c>
      <c r="CG3" t="s">
        <v>189</v>
      </c>
      <c r="CH3">
        <v>2023</v>
      </c>
      <c r="CI3" s="7">
        <v>45219</v>
      </c>
      <c r="CJ3" t="s">
        <v>4723</v>
      </c>
      <c r="CK3">
        <v>10</v>
      </c>
      <c r="CL3">
        <v>43</v>
      </c>
      <c r="CM3" s="7">
        <v>45215</v>
      </c>
      <c r="CN3" t="s">
        <v>11365</v>
      </c>
      <c r="CO3" t="s">
        <v>9855</v>
      </c>
      <c r="CP3" t="s">
        <v>11366</v>
      </c>
      <c r="CQ3" t="s">
        <v>11367</v>
      </c>
      <c r="CR3" t="s">
        <v>6018</v>
      </c>
      <c r="CS3" t="s">
        <v>6020</v>
      </c>
      <c r="CT3" t="s">
        <v>9832</v>
      </c>
      <c r="CU3" t="s">
        <v>9873</v>
      </c>
      <c r="CV3" t="s">
        <v>6307</v>
      </c>
      <c r="CW3" t="s">
        <v>9874</v>
      </c>
      <c r="CX3" t="s">
        <v>11374</v>
      </c>
      <c r="CY3" t="s">
        <v>9813</v>
      </c>
      <c r="CZ3" t="s">
        <v>6730</v>
      </c>
      <c r="DA3" t="s">
        <v>188</v>
      </c>
      <c r="DB3" t="s">
        <v>16</v>
      </c>
      <c r="DC3" t="s">
        <v>16</v>
      </c>
      <c r="DD3" t="s">
        <v>15</v>
      </c>
      <c r="DE3" t="s">
        <v>189</v>
      </c>
      <c r="DF3" t="s">
        <v>16</v>
      </c>
      <c r="DG3" t="s">
        <v>4727</v>
      </c>
      <c r="DH3" t="s">
        <v>2051</v>
      </c>
      <c r="DI3" t="s">
        <v>5843</v>
      </c>
      <c r="DJ3" t="s">
        <v>16</v>
      </c>
      <c r="DK3" t="s">
        <v>16</v>
      </c>
      <c r="DL3" t="s">
        <v>4465</v>
      </c>
      <c r="DM3" t="s">
        <v>16</v>
      </c>
      <c r="DN3" t="s">
        <v>189</v>
      </c>
      <c r="DO3" t="s">
        <v>11377</v>
      </c>
      <c r="DP3" t="s">
        <v>11378</v>
      </c>
      <c r="DQ3" t="s">
        <v>11370</v>
      </c>
      <c r="DR3" t="s">
        <v>11379</v>
      </c>
    </row>
    <row r="4" spans="1:122" x14ac:dyDescent="0.25">
      <c r="A4">
        <v>911</v>
      </c>
      <c r="B4" t="s">
        <v>189</v>
      </c>
      <c r="C4" t="s">
        <v>11068</v>
      </c>
      <c r="D4" s="138">
        <v>45218</v>
      </c>
      <c r="E4" t="s">
        <v>11380</v>
      </c>
      <c r="F4" t="s">
        <v>11</v>
      </c>
      <c r="G4" t="s">
        <v>1929</v>
      </c>
      <c r="H4" t="s">
        <v>11</v>
      </c>
      <c r="I4" t="s">
        <v>9802</v>
      </c>
      <c r="J4" t="s">
        <v>3890</v>
      </c>
      <c r="K4">
        <v>106</v>
      </c>
      <c r="L4">
        <v>0.74199999999999999</v>
      </c>
      <c r="M4">
        <v>5.194</v>
      </c>
      <c r="N4">
        <v>5.5119999999999996</v>
      </c>
      <c r="O4" t="s">
        <v>189</v>
      </c>
      <c r="P4" t="s">
        <v>13</v>
      </c>
      <c r="Q4" t="s">
        <v>6096</v>
      </c>
      <c r="R4" t="s">
        <v>515</v>
      </c>
      <c r="S4" t="s">
        <v>6096</v>
      </c>
      <c r="T4" t="s">
        <v>16</v>
      </c>
      <c r="U4">
        <v>30</v>
      </c>
      <c r="V4" t="s">
        <v>2410</v>
      </c>
      <c r="W4">
        <v>100</v>
      </c>
      <c r="X4" t="s">
        <v>22</v>
      </c>
      <c r="Y4" t="s">
        <v>6282</v>
      </c>
      <c r="Z4" t="s">
        <v>6282</v>
      </c>
      <c r="AA4" t="s">
        <v>189</v>
      </c>
      <c r="AB4" s="138">
        <v>45224</v>
      </c>
      <c r="AC4" s="138">
        <v>45407</v>
      </c>
      <c r="AD4" t="s">
        <v>6241</v>
      </c>
      <c r="AE4" t="s">
        <v>189</v>
      </c>
      <c r="AF4" t="s">
        <v>16</v>
      </c>
      <c r="AG4" t="s">
        <v>189</v>
      </c>
      <c r="AH4" s="138">
        <v>46320</v>
      </c>
      <c r="AI4" t="s">
        <v>2414</v>
      </c>
      <c r="AJ4" t="s">
        <v>189</v>
      </c>
      <c r="AK4" t="s">
        <v>189</v>
      </c>
      <c r="AL4" t="s">
        <v>189</v>
      </c>
      <c r="AM4" t="s">
        <v>189</v>
      </c>
      <c r="AN4" t="s">
        <v>189</v>
      </c>
      <c r="AO4" t="s">
        <v>16</v>
      </c>
      <c r="AP4" t="s">
        <v>189</v>
      </c>
      <c r="AQ4" t="s">
        <v>16</v>
      </c>
      <c r="AR4" t="s">
        <v>189</v>
      </c>
      <c r="AS4" t="s">
        <v>189</v>
      </c>
      <c r="AT4" t="s">
        <v>11381</v>
      </c>
      <c r="AU4" t="s">
        <v>9344</v>
      </c>
      <c r="AV4" t="s">
        <v>9345</v>
      </c>
      <c r="AW4" t="s">
        <v>16</v>
      </c>
      <c r="AX4" t="s">
        <v>16</v>
      </c>
      <c r="AY4" t="s">
        <v>16</v>
      </c>
      <c r="AZ4" t="s">
        <v>16</v>
      </c>
      <c r="BA4" t="s">
        <v>16</v>
      </c>
      <c r="BB4" t="s">
        <v>16</v>
      </c>
      <c r="BC4" t="s">
        <v>16</v>
      </c>
      <c r="BD4" t="s">
        <v>16</v>
      </c>
      <c r="BE4" t="s">
        <v>16</v>
      </c>
      <c r="BF4" t="s">
        <v>189</v>
      </c>
      <c r="BG4" t="s">
        <v>189</v>
      </c>
      <c r="BH4">
        <v>0</v>
      </c>
      <c r="BI4">
        <v>0</v>
      </c>
      <c r="BJ4">
        <v>0</v>
      </c>
      <c r="BK4" t="s">
        <v>189</v>
      </c>
      <c r="BL4" t="s">
        <v>189</v>
      </c>
      <c r="BN4" t="s">
        <v>11070</v>
      </c>
      <c r="BO4" t="s">
        <v>7115</v>
      </c>
      <c r="BP4" t="s">
        <v>11069</v>
      </c>
      <c r="BQ4" t="s">
        <v>184</v>
      </c>
      <c r="BR4" t="s">
        <v>6744</v>
      </c>
      <c r="BS4" t="s">
        <v>16</v>
      </c>
      <c r="BT4" t="s">
        <v>16</v>
      </c>
      <c r="BU4" t="s">
        <v>189</v>
      </c>
      <c r="BV4" t="s">
        <v>52</v>
      </c>
      <c r="BW4" t="s">
        <v>189</v>
      </c>
      <c r="BX4" t="s">
        <v>196</v>
      </c>
      <c r="BY4" t="s">
        <v>11382</v>
      </c>
      <c r="BZ4" s="138"/>
      <c r="CA4" s="138">
        <v>45218</v>
      </c>
      <c r="CB4" t="s">
        <v>17</v>
      </c>
      <c r="CC4" t="s">
        <v>16</v>
      </c>
      <c r="CD4" t="s">
        <v>189</v>
      </c>
      <c r="CE4" t="s">
        <v>189</v>
      </c>
      <c r="CF4" t="s">
        <v>189</v>
      </c>
      <c r="CG4" t="s">
        <v>189</v>
      </c>
      <c r="CH4">
        <v>2023</v>
      </c>
      <c r="CI4" s="7">
        <v>45218</v>
      </c>
      <c r="CJ4" t="s">
        <v>4723</v>
      </c>
      <c r="CK4">
        <v>10</v>
      </c>
      <c r="CL4">
        <v>43</v>
      </c>
      <c r="CM4" s="7">
        <v>45215</v>
      </c>
      <c r="CN4" t="s">
        <v>11365</v>
      </c>
      <c r="CO4" t="s">
        <v>9855</v>
      </c>
      <c r="CP4" t="s">
        <v>11366</v>
      </c>
      <c r="CQ4" t="s">
        <v>11367</v>
      </c>
      <c r="CR4" t="s">
        <v>6018</v>
      </c>
      <c r="CS4" t="s">
        <v>6020</v>
      </c>
      <c r="CT4" t="s">
        <v>9832</v>
      </c>
      <c r="CU4" t="s">
        <v>9873</v>
      </c>
      <c r="CV4" t="s">
        <v>6307</v>
      </c>
      <c r="CW4" t="s">
        <v>9874</v>
      </c>
      <c r="CX4" t="s">
        <v>11070</v>
      </c>
      <c r="CY4" t="s">
        <v>9825</v>
      </c>
      <c r="CZ4" t="s">
        <v>6730</v>
      </c>
      <c r="DA4" t="s">
        <v>188</v>
      </c>
      <c r="DB4" t="s">
        <v>16</v>
      </c>
      <c r="DC4" t="s">
        <v>16</v>
      </c>
      <c r="DD4" t="s">
        <v>22</v>
      </c>
      <c r="DE4" t="s">
        <v>189</v>
      </c>
      <c r="DF4" t="s">
        <v>311</v>
      </c>
      <c r="DG4" t="s">
        <v>4727</v>
      </c>
      <c r="DH4" t="s">
        <v>6791</v>
      </c>
      <c r="DI4" t="s">
        <v>11383</v>
      </c>
      <c r="DJ4" t="s">
        <v>16</v>
      </c>
      <c r="DK4" t="s">
        <v>16</v>
      </c>
      <c r="DL4" t="s">
        <v>5972</v>
      </c>
      <c r="DM4" t="s">
        <v>6245</v>
      </c>
      <c r="DN4" t="s">
        <v>189</v>
      </c>
      <c r="DO4" t="s">
        <v>11071</v>
      </c>
      <c r="DP4" t="s">
        <v>11384</v>
      </c>
      <c r="DQ4" t="s">
        <v>11385</v>
      </c>
      <c r="DR4" t="s">
        <v>11386</v>
      </c>
    </row>
    <row r="5" spans="1:122" x14ac:dyDescent="0.25">
      <c r="A5">
        <v>910</v>
      </c>
      <c r="B5" t="s">
        <v>189</v>
      </c>
      <c r="C5" t="s">
        <v>10749</v>
      </c>
      <c r="D5" s="138">
        <v>45217</v>
      </c>
      <c r="E5" t="s">
        <v>10750</v>
      </c>
      <c r="F5" t="s">
        <v>1976</v>
      </c>
      <c r="G5" t="s">
        <v>1926</v>
      </c>
      <c r="H5" t="s">
        <v>11</v>
      </c>
      <c r="I5" t="s">
        <v>9802</v>
      </c>
      <c r="J5" t="s">
        <v>100</v>
      </c>
      <c r="K5">
        <v>2.1</v>
      </c>
      <c r="L5">
        <v>2.1</v>
      </c>
      <c r="M5">
        <v>15.391</v>
      </c>
      <c r="N5">
        <v>16.440999999999999</v>
      </c>
      <c r="O5" t="s">
        <v>189</v>
      </c>
      <c r="P5" t="s">
        <v>13</v>
      </c>
      <c r="Q5" t="s">
        <v>826</v>
      </c>
      <c r="R5" t="s">
        <v>5768</v>
      </c>
      <c r="S5" t="s">
        <v>826</v>
      </c>
      <c r="T5" t="s">
        <v>16</v>
      </c>
      <c r="U5">
        <v>60</v>
      </c>
      <c r="V5" t="s">
        <v>2410</v>
      </c>
      <c r="W5">
        <v>100</v>
      </c>
      <c r="X5" t="s">
        <v>87</v>
      </c>
      <c r="Y5" t="s">
        <v>6236</v>
      </c>
      <c r="Z5" t="s">
        <v>6236</v>
      </c>
      <c r="AA5" t="s">
        <v>9911</v>
      </c>
      <c r="AB5" s="138">
        <v>45224</v>
      </c>
      <c r="AC5" s="138">
        <v>45407</v>
      </c>
      <c r="AD5" t="s">
        <v>6240</v>
      </c>
      <c r="AE5" t="s">
        <v>189</v>
      </c>
      <c r="AF5" t="s">
        <v>16</v>
      </c>
      <c r="AG5" t="s">
        <v>189</v>
      </c>
      <c r="AH5" s="138">
        <v>46320</v>
      </c>
      <c r="AI5" t="s">
        <v>2414</v>
      </c>
      <c r="AJ5" t="s">
        <v>189</v>
      </c>
      <c r="AK5" t="s">
        <v>189</v>
      </c>
      <c r="AL5" t="s">
        <v>189</v>
      </c>
      <c r="AM5" t="s">
        <v>189</v>
      </c>
      <c r="AN5" t="s">
        <v>189</v>
      </c>
      <c r="AO5" t="s">
        <v>16</v>
      </c>
      <c r="AP5" t="s">
        <v>189</v>
      </c>
      <c r="AQ5" t="s">
        <v>16</v>
      </c>
      <c r="AR5" t="s">
        <v>189</v>
      </c>
      <c r="AS5" t="s">
        <v>189</v>
      </c>
      <c r="AT5" t="s">
        <v>11387</v>
      </c>
      <c r="AU5" t="s">
        <v>9344</v>
      </c>
      <c r="AV5" t="s">
        <v>9345</v>
      </c>
      <c r="AW5" t="s">
        <v>16</v>
      </c>
      <c r="AX5" t="s">
        <v>16</v>
      </c>
      <c r="AY5" t="s">
        <v>16</v>
      </c>
      <c r="AZ5" t="s">
        <v>16</v>
      </c>
      <c r="BA5" t="s">
        <v>16</v>
      </c>
      <c r="BB5" t="s">
        <v>16</v>
      </c>
      <c r="BC5" t="s">
        <v>16</v>
      </c>
      <c r="BD5" t="s">
        <v>16</v>
      </c>
      <c r="BE5" t="s">
        <v>16</v>
      </c>
      <c r="BF5" t="s">
        <v>189</v>
      </c>
      <c r="BG5" t="s">
        <v>189</v>
      </c>
      <c r="BH5">
        <v>0</v>
      </c>
      <c r="BI5">
        <v>0</v>
      </c>
      <c r="BJ5">
        <v>0</v>
      </c>
      <c r="BK5" t="s">
        <v>189</v>
      </c>
      <c r="BL5" t="s">
        <v>189</v>
      </c>
      <c r="BN5" t="s">
        <v>10751</v>
      </c>
      <c r="BO5" t="s">
        <v>16</v>
      </c>
      <c r="BP5" t="s">
        <v>10750</v>
      </c>
      <c r="BQ5" t="s">
        <v>184</v>
      </c>
      <c r="BR5" t="s">
        <v>6744</v>
      </c>
      <c r="BS5" t="s">
        <v>16</v>
      </c>
      <c r="BT5" t="s">
        <v>16</v>
      </c>
      <c r="BU5" t="s">
        <v>189</v>
      </c>
      <c r="BV5" t="s">
        <v>58</v>
      </c>
      <c r="BW5" t="s">
        <v>189</v>
      </c>
      <c r="BX5" t="s">
        <v>201</v>
      </c>
      <c r="BY5" t="s">
        <v>16</v>
      </c>
      <c r="BZ5" s="138"/>
      <c r="CA5" s="138">
        <v>43074</v>
      </c>
      <c r="CB5" t="s">
        <v>17</v>
      </c>
      <c r="CC5" t="s">
        <v>16</v>
      </c>
      <c r="CD5" t="s">
        <v>189</v>
      </c>
      <c r="CE5" t="s">
        <v>189</v>
      </c>
      <c r="CF5" t="s">
        <v>189</v>
      </c>
      <c r="CG5" t="s">
        <v>189</v>
      </c>
      <c r="CH5">
        <v>2023</v>
      </c>
      <c r="CI5" s="7">
        <v>45217</v>
      </c>
      <c r="CJ5" t="s">
        <v>4723</v>
      </c>
      <c r="CK5">
        <v>10</v>
      </c>
      <c r="CL5">
        <v>43</v>
      </c>
      <c r="CM5" s="7">
        <v>45215</v>
      </c>
      <c r="CN5" t="s">
        <v>11365</v>
      </c>
      <c r="CO5" t="s">
        <v>9855</v>
      </c>
      <c r="CP5" t="s">
        <v>11366</v>
      </c>
      <c r="CQ5" t="s">
        <v>11367</v>
      </c>
      <c r="CR5" t="s">
        <v>6018</v>
      </c>
      <c r="CS5" t="s">
        <v>6020</v>
      </c>
      <c r="CT5" t="s">
        <v>9832</v>
      </c>
      <c r="CU5" t="s">
        <v>6824</v>
      </c>
      <c r="CV5" t="s">
        <v>6310</v>
      </c>
      <c r="CW5" t="s">
        <v>9874</v>
      </c>
      <c r="CX5" t="s">
        <v>11388</v>
      </c>
      <c r="CY5" t="s">
        <v>9813</v>
      </c>
      <c r="CZ5" t="s">
        <v>6730</v>
      </c>
      <c r="DA5" t="s">
        <v>252</v>
      </c>
      <c r="DB5" t="s">
        <v>9801</v>
      </c>
      <c r="DC5" t="s">
        <v>16</v>
      </c>
      <c r="DD5" t="s">
        <v>87</v>
      </c>
      <c r="DE5" t="s">
        <v>10751</v>
      </c>
      <c r="DF5" t="s">
        <v>16</v>
      </c>
      <c r="DG5" t="s">
        <v>4727</v>
      </c>
      <c r="DH5" t="s">
        <v>2051</v>
      </c>
      <c r="DI5" t="s">
        <v>4507</v>
      </c>
      <c r="DJ5" t="s">
        <v>9911</v>
      </c>
      <c r="DK5" t="s">
        <v>5514</v>
      </c>
      <c r="DL5" t="s">
        <v>5514</v>
      </c>
      <c r="DM5" t="s">
        <v>16</v>
      </c>
      <c r="DN5" t="s">
        <v>189</v>
      </c>
      <c r="DO5" t="s">
        <v>10752</v>
      </c>
      <c r="DP5" t="s">
        <v>11389</v>
      </c>
      <c r="DQ5" t="s">
        <v>11390</v>
      </c>
      <c r="DR5" t="s">
        <v>11391</v>
      </c>
    </row>
    <row r="6" spans="1:122" x14ac:dyDescent="0.25">
      <c r="A6">
        <v>909</v>
      </c>
      <c r="B6" t="s">
        <v>189</v>
      </c>
      <c r="C6" t="s">
        <v>10972</v>
      </c>
      <c r="D6" s="138">
        <v>45217</v>
      </c>
      <c r="E6" t="s">
        <v>10973</v>
      </c>
      <c r="F6" t="s">
        <v>11</v>
      </c>
      <c r="G6" t="s">
        <v>1929</v>
      </c>
      <c r="H6" t="s">
        <v>11</v>
      </c>
      <c r="I6" t="s">
        <v>9802</v>
      </c>
      <c r="J6" t="s">
        <v>12</v>
      </c>
      <c r="K6">
        <v>0.6</v>
      </c>
      <c r="L6">
        <v>8.2000000000000003E-2</v>
      </c>
      <c r="M6">
        <v>0.6</v>
      </c>
      <c r="N6">
        <v>0.64100000000000001</v>
      </c>
      <c r="O6" t="s">
        <v>189</v>
      </c>
      <c r="P6" t="s">
        <v>121</v>
      </c>
      <c r="Q6" t="s">
        <v>715</v>
      </c>
      <c r="R6" t="s">
        <v>16</v>
      </c>
      <c r="S6" t="s">
        <v>715</v>
      </c>
      <c r="T6" t="s">
        <v>16</v>
      </c>
      <c r="U6" t="s">
        <v>16</v>
      </c>
      <c r="V6" t="s">
        <v>2410</v>
      </c>
      <c r="W6">
        <v>100</v>
      </c>
      <c r="X6" t="s">
        <v>32</v>
      </c>
      <c r="Y6" t="s">
        <v>6236</v>
      </c>
      <c r="Z6" t="s">
        <v>6236</v>
      </c>
      <c r="AA6" t="s">
        <v>189</v>
      </c>
      <c r="AB6" s="138">
        <v>45223</v>
      </c>
      <c r="AC6" s="138">
        <v>45406</v>
      </c>
      <c r="AD6" t="s">
        <v>6240</v>
      </c>
      <c r="AE6" t="s">
        <v>189</v>
      </c>
      <c r="AF6" t="s">
        <v>16</v>
      </c>
      <c r="AG6" t="s">
        <v>189</v>
      </c>
      <c r="AH6" s="138">
        <v>45587</v>
      </c>
      <c r="AI6" t="s">
        <v>2414</v>
      </c>
      <c r="AJ6" t="s">
        <v>189</v>
      </c>
      <c r="AK6" t="s">
        <v>189</v>
      </c>
      <c r="AL6" t="s">
        <v>189</v>
      </c>
      <c r="AM6" t="s">
        <v>189</v>
      </c>
      <c r="AN6" t="s">
        <v>189</v>
      </c>
      <c r="AO6" t="s">
        <v>16</v>
      </c>
      <c r="AP6" t="s">
        <v>5517</v>
      </c>
      <c r="AQ6" t="s">
        <v>16</v>
      </c>
      <c r="AR6" t="s">
        <v>189</v>
      </c>
      <c r="AS6" t="s">
        <v>189</v>
      </c>
      <c r="AT6" t="s">
        <v>11392</v>
      </c>
      <c r="AU6" t="s">
        <v>9344</v>
      </c>
      <c r="AV6" t="s">
        <v>9345</v>
      </c>
      <c r="AW6" t="s">
        <v>16</v>
      </c>
      <c r="AX6" t="s">
        <v>16</v>
      </c>
      <c r="AY6" t="s">
        <v>16</v>
      </c>
      <c r="AZ6" t="s">
        <v>16</v>
      </c>
      <c r="BA6" t="s">
        <v>16</v>
      </c>
      <c r="BB6" t="s">
        <v>16</v>
      </c>
      <c r="BC6" t="s">
        <v>16</v>
      </c>
      <c r="BD6" t="s">
        <v>16</v>
      </c>
      <c r="BE6" t="s">
        <v>16</v>
      </c>
      <c r="BF6" t="s">
        <v>189</v>
      </c>
      <c r="BG6" t="s">
        <v>189</v>
      </c>
      <c r="BH6">
        <v>0</v>
      </c>
      <c r="BI6">
        <v>0</v>
      </c>
      <c r="BJ6">
        <v>0</v>
      </c>
      <c r="BK6" t="s">
        <v>189</v>
      </c>
      <c r="BL6" t="s">
        <v>189</v>
      </c>
      <c r="BN6" t="s">
        <v>10974</v>
      </c>
      <c r="BO6" t="s">
        <v>16</v>
      </c>
      <c r="BP6" t="s">
        <v>10973</v>
      </c>
      <c r="BQ6" t="s">
        <v>184</v>
      </c>
      <c r="BR6" t="s">
        <v>6744</v>
      </c>
      <c r="BS6" t="s">
        <v>16</v>
      </c>
      <c r="BT6" t="s">
        <v>16</v>
      </c>
      <c r="BU6" t="s">
        <v>189</v>
      </c>
      <c r="BV6" t="s">
        <v>58</v>
      </c>
      <c r="BW6" t="s">
        <v>189</v>
      </c>
      <c r="BX6" t="s">
        <v>11393</v>
      </c>
      <c r="BY6" t="s">
        <v>11394</v>
      </c>
      <c r="BZ6" s="138"/>
      <c r="CA6" s="138">
        <v>45217</v>
      </c>
      <c r="CB6" t="s">
        <v>17</v>
      </c>
      <c r="CC6" t="s">
        <v>16</v>
      </c>
      <c r="CD6" t="s">
        <v>189</v>
      </c>
      <c r="CE6" t="s">
        <v>189</v>
      </c>
      <c r="CF6" t="s">
        <v>189</v>
      </c>
      <c r="CG6" t="s">
        <v>189</v>
      </c>
      <c r="CH6">
        <v>2023</v>
      </c>
      <c r="CI6" s="7">
        <v>45217</v>
      </c>
      <c r="CJ6" t="s">
        <v>4723</v>
      </c>
      <c r="CK6">
        <v>10</v>
      </c>
      <c r="CL6">
        <v>43</v>
      </c>
      <c r="CM6" s="7">
        <v>45215</v>
      </c>
      <c r="CN6" t="s">
        <v>11365</v>
      </c>
      <c r="CO6" t="s">
        <v>9855</v>
      </c>
      <c r="CP6" t="s">
        <v>11366</v>
      </c>
      <c r="CQ6" t="s">
        <v>11367</v>
      </c>
      <c r="CR6" t="s">
        <v>6018</v>
      </c>
      <c r="CS6" t="s">
        <v>6020</v>
      </c>
      <c r="CT6" t="s">
        <v>9832</v>
      </c>
      <c r="CU6" t="s">
        <v>9873</v>
      </c>
      <c r="CV6" t="s">
        <v>6307</v>
      </c>
      <c r="CW6" t="s">
        <v>9882</v>
      </c>
      <c r="CX6" t="s">
        <v>11395</v>
      </c>
      <c r="CY6" t="s">
        <v>4464</v>
      </c>
      <c r="CZ6" t="s">
        <v>6730</v>
      </c>
      <c r="DA6" t="s">
        <v>188</v>
      </c>
      <c r="DB6" t="s">
        <v>16</v>
      </c>
      <c r="DC6" t="s">
        <v>10974</v>
      </c>
      <c r="DD6" t="s">
        <v>32</v>
      </c>
      <c r="DE6" t="s">
        <v>189</v>
      </c>
      <c r="DF6" t="s">
        <v>16</v>
      </c>
      <c r="DG6" t="s">
        <v>5517</v>
      </c>
      <c r="DH6" t="s">
        <v>6797</v>
      </c>
      <c r="DI6" t="s">
        <v>11396</v>
      </c>
      <c r="DJ6" t="s">
        <v>16</v>
      </c>
      <c r="DK6" t="s">
        <v>4464</v>
      </c>
      <c r="DL6" t="s">
        <v>4464</v>
      </c>
      <c r="DM6" t="s">
        <v>16</v>
      </c>
      <c r="DN6" t="s">
        <v>189</v>
      </c>
      <c r="DO6" t="s">
        <v>10975</v>
      </c>
      <c r="DP6" t="s">
        <v>11397</v>
      </c>
      <c r="DQ6" t="s">
        <v>11390</v>
      </c>
      <c r="DR6" t="s">
        <v>11398</v>
      </c>
    </row>
    <row r="7" spans="1:122" x14ac:dyDescent="0.25">
      <c r="A7">
        <v>908</v>
      </c>
      <c r="B7" t="s">
        <v>189</v>
      </c>
      <c r="C7" t="s">
        <v>11399</v>
      </c>
      <c r="D7" s="138">
        <v>45217</v>
      </c>
      <c r="E7" t="s">
        <v>11400</v>
      </c>
      <c r="F7" t="s">
        <v>11</v>
      </c>
      <c r="G7" t="s">
        <v>16</v>
      </c>
      <c r="H7" t="s">
        <v>11</v>
      </c>
      <c r="I7" t="s">
        <v>9802</v>
      </c>
      <c r="J7" t="s">
        <v>100</v>
      </c>
      <c r="K7">
        <v>1.7</v>
      </c>
      <c r="L7">
        <v>1.7</v>
      </c>
      <c r="M7">
        <v>12.459</v>
      </c>
      <c r="N7">
        <v>13.308999999999999</v>
      </c>
      <c r="O7" t="s">
        <v>189</v>
      </c>
      <c r="P7" t="s">
        <v>13</v>
      </c>
      <c r="Q7" t="s">
        <v>826</v>
      </c>
      <c r="R7" t="s">
        <v>16</v>
      </c>
      <c r="S7" t="s">
        <v>16</v>
      </c>
      <c r="T7" t="s">
        <v>16</v>
      </c>
      <c r="U7" t="s">
        <v>16</v>
      </c>
      <c r="V7" t="s">
        <v>2410</v>
      </c>
      <c r="W7">
        <v>100</v>
      </c>
      <c r="X7" t="s">
        <v>32</v>
      </c>
      <c r="Y7" t="s">
        <v>6282</v>
      </c>
      <c r="Z7" t="s">
        <v>6282</v>
      </c>
      <c r="AA7" t="s">
        <v>189</v>
      </c>
      <c r="AB7" s="138">
        <v>45225</v>
      </c>
      <c r="AC7" s="138">
        <v>45591</v>
      </c>
      <c r="AD7" t="s">
        <v>6241</v>
      </c>
      <c r="AE7" t="s">
        <v>189</v>
      </c>
      <c r="AF7" t="s">
        <v>16</v>
      </c>
      <c r="AG7" t="s">
        <v>189</v>
      </c>
      <c r="AH7" s="138">
        <v>46321</v>
      </c>
      <c r="AI7" t="s">
        <v>2419</v>
      </c>
      <c r="AJ7" t="s">
        <v>189</v>
      </c>
      <c r="AK7" t="s">
        <v>189</v>
      </c>
      <c r="AL7" t="s">
        <v>189</v>
      </c>
      <c r="AM7" t="s">
        <v>189</v>
      </c>
      <c r="AN7" t="s">
        <v>189</v>
      </c>
      <c r="AO7" t="s">
        <v>16</v>
      </c>
      <c r="AP7" t="s">
        <v>189</v>
      </c>
      <c r="AQ7" t="s">
        <v>16</v>
      </c>
      <c r="AR7" t="s">
        <v>189</v>
      </c>
      <c r="AS7" t="s">
        <v>189</v>
      </c>
      <c r="AT7" t="s">
        <v>189</v>
      </c>
      <c r="AU7" t="s">
        <v>9344</v>
      </c>
      <c r="AV7" t="s">
        <v>9345</v>
      </c>
      <c r="AW7" t="s">
        <v>16</v>
      </c>
      <c r="AX7" t="s">
        <v>16</v>
      </c>
      <c r="AY7" t="s">
        <v>16</v>
      </c>
      <c r="AZ7" t="s">
        <v>16</v>
      </c>
      <c r="BA7" t="s">
        <v>16</v>
      </c>
      <c r="BB7" t="s">
        <v>16</v>
      </c>
      <c r="BC7" t="s">
        <v>16</v>
      </c>
      <c r="BD7" t="s">
        <v>16</v>
      </c>
      <c r="BE7" t="s">
        <v>16</v>
      </c>
      <c r="BF7" t="s">
        <v>189</v>
      </c>
      <c r="BG7" t="s">
        <v>189</v>
      </c>
      <c r="BH7">
        <v>0</v>
      </c>
      <c r="BI7">
        <v>0</v>
      </c>
      <c r="BJ7">
        <v>0</v>
      </c>
      <c r="BK7" t="s">
        <v>189</v>
      </c>
      <c r="BL7" t="s">
        <v>189</v>
      </c>
      <c r="BN7" t="s">
        <v>11401</v>
      </c>
      <c r="BO7" t="s">
        <v>16</v>
      </c>
      <c r="BP7" t="s">
        <v>11400</v>
      </c>
      <c r="BQ7" t="s">
        <v>184</v>
      </c>
      <c r="BR7" t="s">
        <v>6744</v>
      </c>
      <c r="BS7" t="s">
        <v>16</v>
      </c>
      <c r="BT7" t="s">
        <v>16</v>
      </c>
      <c r="BU7" t="s">
        <v>189</v>
      </c>
      <c r="BV7" t="s">
        <v>39</v>
      </c>
      <c r="BW7" t="s">
        <v>189</v>
      </c>
      <c r="BX7" t="s">
        <v>809</v>
      </c>
      <c r="BY7" t="s">
        <v>16</v>
      </c>
      <c r="BZ7" s="138"/>
      <c r="CA7" s="138">
        <v>45217</v>
      </c>
      <c r="CB7" t="s">
        <v>34</v>
      </c>
      <c r="CC7" t="s">
        <v>16</v>
      </c>
      <c r="CD7" t="s">
        <v>189</v>
      </c>
      <c r="CE7" t="s">
        <v>189</v>
      </c>
      <c r="CF7" t="s">
        <v>189</v>
      </c>
      <c r="CG7" t="s">
        <v>189</v>
      </c>
      <c r="CH7">
        <v>2023</v>
      </c>
      <c r="CI7" s="7">
        <v>45217</v>
      </c>
      <c r="CJ7" t="s">
        <v>4723</v>
      </c>
      <c r="CK7">
        <v>10</v>
      </c>
      <c r="CL7">
        <v>43</v>
      </c>
      <c r="CM7" s="7">
        <v>45215</v>
      </c>
      <c r="CN7" t="s">
        <v>11365</v>
      </c>
      <c r="CO7" t="s">
        <v>9855</v>
      </c>
      <c r="CP7" t="s">
        <v>11366</v>
      </c>
      <c r="CQ7" t="s">
        <v>11367</v>
      </c>
      <c r="CR7" t="s">
        <v>6018</v>
      </c>
      <c r="CS7" t="s">
        <v>6020</v>
      </c>
      <c r="CT7" t="s">
        <v>9832</v>
      </c>
      <c r="CU7" t="s">
        <v>9873</v>
      </c>
      <c r="CV7" t="s">
        <v>6307</v>
      </c>
      <c r="CW7" t="s">
        <v>9874</v>
      </c>
      <c r="CX7" t="s">
        <v>11402</v>
      </c>
      <c r="CY7" t="s">
        <v>9813</v>
      </c>
      <c r="CZ7" t="s">
        <v>6730</v>
      </c>
      <c r="DA7" t="s">
        <v>188</v>
      </c>
      <c r="DB7" t="s">
        <v>16</v>
      </c>
      <c r="DC7" t="s">
        <v>11401</v>
      </c>
      <c r="DD7" t="s">
        <v>32</v>
      </c>
      <c r="DE7" t="s">
        <v>189</v>
      </c>
      <c r="DF7" t="s">
        <v>16</v>
      </c>
      <c r="DG7" t="s">
        <v>4727</v>
      </c>
      <c r="DH7" t="s">
        <v>2051</v>
      </c>
      <c r="DI7" t="s">
        <v>5892</v>
      </c>
      <c r="DJ7" t="s">
        <v>16</v>
      </c>
      <c r="DK7" t="s">
        <v>16</v>
      </c>
      <c r="DL7" t="s">
        <v>4465</v>
      </c>
      <c r="DM7" t="s">
        <v>16</v>
      </c>
      <c r="DN7" t="s">
        <v>189</v>
      </c>
      <c r="DO7" t="s">
        <v>11403</v>
      </c>
      <c r="DP7" t="s">
        <v>11404</v>
      </c>
      <c r="DQ7" t="s">
        <v>11390</v>
      </c>
      <c r="DR7" t="s">
        <v>11405</v>
      </c>
    </row>
    <row r="8" spans="1:122" x14ac:dyDescent="0.25">
      <c r="A8">
        <v>907</v>
      </c>
      <c r="B8" t="s">
        <v>189</v>
      </c>
      <c r="C8" t="s">
        <v>11406</v>
      </c>
      <c r="D8" s="138">
        <v>45217</v>
      </c>
      <c r="E8" t="s">
        <v>11407</v>
      </c>
      <c r="F8" t="s">
        <v>11</v>
      </c>
      <c r="G8" t="s">
        <v>1929</v>
      </c>
      <c r="H8" t="s">
        <v>11</v>
      </c>
      <c r="I8" t="s">
        <v>9802</v>
      </c>
      <c r="J8" t="s">
        <v>100</v>
      </c>
      <c r="K8">
        <v>3</v>
      </c>
      <c r="L8">
        <v>3</v>
      </c>
      <c r="M8">
        <v>21.986999999999998</v>
      </c>
      <c r="N8">
        <v>23.486999999999998</v>
      </c>
      <c r="O8" t="s">
        <v>189</v>
      </c>
      <c r="P8" t="s">
        <v>13</v>
      </c>
      <c r="Q8" t="s">
        <v>276</v>
      </c>
      <c r="R8" t="s">
        <v>10747</v>
      </c>
      <c r="S8" t="s">
        <v>276</v>
      </c>
      <c r="T8" t="s">
        <v>16</v>
      </c>
      <c r="U8">
        <v>40</v>
      </c>
      <c r="V8" t="s">
        <v>2410</v>
      </c>
      <c r="W8">
        <v>100</v>
      </c>
      <c r="X8" t="s">
        <v>15</v>
      </c>
      <c r="Y8" t="s">
        <v>6282</v>
      </c>
      <c r="Z8" t="s">
        <v>6282</v>
      </c>
      <c r="AA8" t="s">
        <v>9887</v>
      </c>
      <c r="AB8" s="138">
        <v>45225</v>
      </c>
      <c r="AC8" s="138">
        <v>45408</v>
      </c>
      <c r="AD8" t="s">
        <v>6241</v>
      </c>
      <c r="AE8" t="s">
        <v>189</v>
      </c>
      <c r="AF8" t="s">
        <v>16</v>
      </c>
      <c r="AG8" t="s">
        <v>189</v>
      </c>
      <c r="AH8" s="138">
        <v>46321</v>
      </c>
      <c r="AI8" t="s">
        <v>2414</v>
      </c>
      <c r="AJ8" t="s">
        <v>11408</v>
      </c>
      <c r="AK8" t="s">
        <v>2428</v>
      </c>
      <c r="AL8" t="s">
        <v>11409</v>
      </c>
      <c r="AM8" t="s">
        <v>1880</v>
      </c>
      <c r="AN8" t="s">
        <v>189</v>
      </c>
      <c r="AO8" t="s">
        <v>16</v>
      </c>
      <c r="AP8" t="s">
        <v>189</v>
      </c>
      <c r="AQ8" t="s">
        <v>16</v>
      </c>
      <c r="AR8" t="s">
        <v>189</v>
      </c>
      <c r="AS8" t="s">
        <v>189</v>
      </c>
      <c r="AT8" t="s">
        <v>11410</v>
      </c>
      <c r="AU8" t="s">
        <v>9344</v>
      </c>
      <c r="AV8" t="s">
        <v>9345</v>
      </c>
      <c r="AW8" t="s">
        <v>16</v>
      </c>
      <c r="AX8" t="s">
        <v>16</v>
      </c>
      <c r="AY8" t="s">
        <v>199</v>
      </c>
      <c r="AZ8" t="s">
        <v>411</v>
      </c>
      <c r="BA8" t="s">
        <v>16</v>
      </c>
      <c r="BB8" t="s">
        <v>16</v>
      </c>
      <c r="BC8" t="s">
        <v>16</v>
      </c>
      <c r="BD8" t="s">
        <v>16</v>
      </c>
      <c r="BE8" t="s">
        <v>1925</v>
      </c>
      <c r="BF8" t="s">
        <v>203</v>
      </c>
      <c r="BG8" t="s">
        <v>2086</v>
      </c>
      <c r="BH8">
        <v>1</v>
      </c>
      <c r="BI8">
        <v>1</v>
      </c>
      <c r="BJ8">
        <v>1</v>
      </c>
      <c r="BK8" t="s">
        <v>189</v>
      </c>
      <c r="BL8" t="s">
        <v>189</v>
      </c>
      <c r="BM8">
        <v>23070</v>
      </c>
      <c r="BN8" t="s">
        <v>11411</v>
      </c>
      <c r="BO8" t="s">
        <v>16</v>
      </c>
      <c r="BP8" t="s">
        <v>11407</v>
      </c>
      <c r="BQ8" t="s">
        <v>184</v>
      </c>
      <c r="BR8" t="s">
        <v>6744</v>
      </c>
      <c r="BS8" t="s">
        <v>16</v>
      </c>
      <c r="BT8" t="s">
        <v>16</v>
      </c>
      <c r="BU8" t="s">
        <v>189</v>
      </c>
      <c r="BV8" t="s">
        <v>58</v>
      </c>
      <c r="BW8" t="s">
        <v>189</v>
      </c>
      <c r="BX8" t="s">
        <v>423</v>
      </c>
      <c r="BY8" t="s">
        <v>11412</v>
      </c>
      <c r="BZ8" s="138"/>
      <c r="CA8" s="138">
        <v>44169</v>
      </c>
      <c r="CB8" t="s">
        <v>17</v>
      </c>
      <c r="CC8" t="s">
        <v>16</v>
      </c>
      <c r="CD8" t="s">
        <v>189</v>
      </c>
      <c r="CE8" t="s">
        <v>189</v>
      </c>
      <c r="CF8" t="s">
        <v>189</v>
      </c>
      <c r="CG8" t="s">
        <v>189</v>
      </c>
      <c r="CH8">
        <v>2023</v>
      </c>
      <c r="CI8" s="7">
        <v>45217</v>
      </c>
      <c r="CJ8" t="s">
        <v>4723</v>
      </c>
      <c r="CK8">
        <v>10</v>
      </c>
      <c r="CL8">
        <v>43</v>
      </c>
      <c r="CM8" s="7">
        <v>45215</v>
      </c>
      <c r="CN8" t="s">
        <v>11365</v>
      </c>
      <c r="CO8" t="s">
        <v>9855</v>
      </c>
      <c r="CP8" t="s">
        <v>11366</v>
      </c>
      <c r="CQ8" t="s">
        <v>11367</v>
      </c>
      <c r="CR8" t="s">
        <v>6018</v>
      </c>
      <c r="CS8" t="s">
        <v>6020</v>
      </c>
      <c r="CT8" t="s">
        <v>9832</v>
      </c>
      <c r="CU8" t="s">
        <v>6824</v>
      </c>
      <c r="CV8" t="s">
        <v>6310</v>
      </c>
      <c r="CW8" t="s">
        <v>9874</v>
      </c>
      <c r="CX8" t="s">
        <v>11413</v>
      </c>
      <c r="CY8" t="s">
        <v>9813</v>
      </c>
      <c r="CZ8" t="s">
        <v>6730</v>
      </c>
      <c r="DA8" t="s">
        <v>188</v>
      </c>
      <c r="DB8" t="s">
        <v>16</v>
      </c>
      <c r="DC8" t="s">
        <v>16</v>
      </c>
      <c r="DD8" t="s">
        <v>15</v>
      </c>
      <c r="DE8" t="s">
        <v>189</v>
      </c>
      <c r="DF8" t="s">
        <v>16</v>
      </c>
      <c r="DG8" t="s">
        <v>4727</v>
      </c>
      <c r="DH8" t="s">
        <v>2051</v>
      </c>
      <c r="DI8" t="s">
        <v>4501</v>
      </c>
      <c r="DJ8" t="s">
        <v>9887</v>
      </c>
      <c r="DK8" t="s">
        <v>4345</v>
      </c>
      <c r="DL8" t="s">
        <v>4345</v>
      </c>
      <c r="DM8" t="s">
        <v>16</v>
      </c>
      <c r="DN8" t="s">
        <v>4497</v>
      </c>
      <c r="DO8" t="s">
        <v>11414</v>
      </c>
      <c r="DP8" t="s">
        <v>11415</v>
      </c>
      <c r="DQ8" t="s">
        <v>11390</v>
      </c>
      <c r="DR8" t="s">
        <v>11416</v>
      </c>
    </row>
    <row r="9" spans="1:122" x14ac:dyDescent="0.25">
      <c r="A9">
        <v>906</v>
      </c>
      <c r="B9" t="s">
        <v>189</v>
      </c>
      <c r="C9" t="s">
        <v>10976</v>
      </c>
      <c r="D9" s="138">
        <v>45217</v>
      </c>
      <c r="E9" t="s">
        <v>10977</v>
      </c>
      <c r="F9" t="s">
        <v>2348</v>
      </c>
      <c r="G9" t="s">
        <v>16</v>
      </c>
      <c r="H9" t="s">
        <v>11</v>
      </c>
      <c r="I9" t="s">
        <v>9802</v>
      </c>
      <c r="J9" t="s">
        <v>12</v>
      </c>
      <c r="K9">
        <v>31.9</v>
      </c>
      <c r="L9">
        <v>4.3380000000000001</v>
      </c>
      <c r="M9">
        <v>31.9</v>
      </c>
      <c r="N9">
        <v>34.069000000000003</v>
      </c>
      <c r="O9" t="s">
        <v>189</v>
      </c>
      <c r="P9" t="s">
        <v>13</v>
      </c>
      <c r="Q9" t="s">
        <v>930</v>
      </c>
      <c r="R9" t="s">
        <v>16</v>
      </c>
      <c r="S9" t="s">
        <v>16</v>
      </c>
      <c r="T9" t="s">
        <v>16</v>
      </c>
      <c r="U9" t="s">
        <v>16</v>
      </c>
      <c r="V9" t="s">
        <v>2410</v>
      </c>
      <c r="W9">
        <v>100</v>
      </c>
      <c r="X9" t="s">
        <v>32</v>
      </c>
      <c r="Y9" t="s">
        <v>1883</v>
      </c>
      <c r="Z9" t="s">
        <v>1883</v>
      </c>
      <c r="AA9" t="s">
        <v>189</v>
      </c>
      <c r="AB9" s="138">
        <v>45224</v>
      </c>
      <c r="AC9" s="138">
        <v>45407</v>
      </c>
      <c r="AD9" t="s">
        <v>6246</v>
      </c>
      <c r="AE9" t="s">
        <v>189</v>
      </c>
      <c r="AF9" t="s">
        <v>16</v>
      </c>
      <c r="AG9" t="s">
        <v>189</v>
      </c>
      <c r="AH9" s="138">
        <v>46320</v>
      </c>
      <c r="AI9" t="s">
        <v>2414</v>
      </c>
      <c r="AJ9" t="s">
        <v>189</v>
      </c>
      <c r="AK9" t="s">
        <v>189</v>
      </c>
      <c r="AL9" t="s">
        <v>189</v>
      </c>
      <c r="AM9" t="s">
        <v>189</v>
      </c>
      <c r="AN9" t="s">
        <v>189</v>
      </c>
      <c r="AO9" t="s">
        <v>16</v>
      </c>
      <c r="AP9" t="s">
        <v>189</v>
      </c>
      <c r="AQ9" t="s">
        <v>16</v>
      </c>
      <c r="AR9" t="s">
        <v>189</v>
      </c>
      <c r="AS9" t="s">
        <v>189</v>
      </c>
      <c r="AT9" t="s">
        <v>189</v>
      </c>
      <c r="AU9" t="s">
        <v>9344</v>
      </c>
      <c r="AV9" t="s">
        <v>9345</v>
      </c>
      <c r="AW9" t="s">
        <v>16</v>
      </c>
      <c r="AX9" t="s">
        <v>16</v>
      </c>
      <c r="AY9" t="s">
        <v>16</v>
      </c>
      <c r="AZ9" t="s">
        <v>16</v>
      </c>
      <c r="BA9" t="s">
        <v>16</v>
      </c>
      <c r="BB9" t="s">
        <v>16</v>
      </c>
      <c r="BC9" t="s">
        <v>181</v>
      </c>
      <c r="BD9" t="s">
        <v>16</v>
      </c>
      <c r="BE9" t="s">
        <v>2136</v>
      </c>
      <c r="BF9" t="s">
        <v>189</v>
      </c>
      <c r="BG9" t="s">
        <v>189</v>
      </c>
      <c r="BH9">
        <v>0</v>
      </c>
      <c r="BI9">
        <v>0</v>
      </c>
      <c r="BJ9">
        <v>0</v>
      </c>
      <c r="BK9" t="s">
        <v>189</v>
      </c>
      <c r="BL9" t="s">
        <v>189</v>
      </c>
      <c r="BN9" t="s">
        <v>10978</v>
      </c>
      <c r="BO9" t="s">
        <v>16</v>
      </c>
      <c r="BP9" t="s">
        <v>10977</v>
      </c>
      <c r="BQ9" t="s">
        <v>260</v>
      </c>
      <c r="BR9" t="s">
        <v>1937</v>
      </c>
      <c r="BS9" t="s">
        <v>16</v>
      </c>
      <c r="BT9" t="s">
        <v>16</v>
      </c>
      <c r="BU9" t="s">
        <v>189</v>
      </c>
      <c r="BV9" t="s">
        <v>250</v>
      </c>
      <c r="BW9" t="s">
        <v>16</v>
      </c>
      <c r="BX9" t="s">
        <v>11417</v>
      </c>
      <c r="BY9" t="s">
        <v>16</v>
      </c>
      <c r="BZ9" s="138"/>
      <c r="CA9" s="138">
        <v>34298</v>
      </c>
      <c r="CB9" t="s">
        <v>60</v>
      </c>
      <c r="CC9" t="s">
        <v>16</v>
      </c>
      <c r="CD9" t="s">
        <v>189</v>
      </c>
      <c r="CE9" t="s">
        <v>189</v>
      </c>
      <c r="CF9" t="s">
        <v>189</v>
      </c>
      <c r="CG9" t="s">
        <v>189</v>
      </c>
      <c r="CH9">
        <v>2023</v>
      </c>
      <c r="CI9" s="7">
        <v>45217</v>
      </c>
      <c r="CJ9" t="s">
        <v>16</v>
      </c>
      <c r="CK9">
        <v>10</v>
      </c>
      <c r="CL9">
        <v>43</v>
      </c>
      <c r="CM9" s="7">
        <v>45215</v>
      </c>
      <c r="CN9" t="s">
        <v>11365</v>
      </c>
      <c r="CO9" t="s">
        <v>9855</v>
      </c>
      <c r="CP9" t="s">
        <v>11366</v>
      </c>
      <c r="CQ9" t="s">
        <v>11367</v>
      </c>
      <c r="CR9" t="s">
        <v>6018</v>
      </c>
      <c r="CS9" t="s">
        <v>6020</v>
      </c>
      <c r="CT9" t="s">
        <v>9832</v>
      </c>
      <c r="CU9" t="s">
        <v>6826</v>
      </c>
      <c r="CV9" t="s">
        <v>6310</v>
      </c>
      <c r="CW9" t="s">
        <v>9874</v>
      </c>
      <c r="CX9" t="s">
        <v>11418</v>
      </c>
      <c r="CY9" t="s">
        <v>4464</v>
      </c>
      <c r="CZ9" t="s">
        <v>6730</v>
      </c>
      <c r="DA9" t="s">
        <v>252</v>
      </c>
      <c r="DB9" t="s">
        <v>9801</v>
      </c>
      <c r="DC9" t="s">
        <v>10978</v>
      </c>
      <c r="DD9" t="s">
        <v>32</v>
      </c>
      <c r="DE9" t="s">
        <v>189</v>
      </c>
      <c r="DF9" t="s">
        <v>16</v>
      </c>
      <c r="DG9" t="s">
        <v>4727</v>
      </c>
      <c r="DH9" t="s">
        <v>2052</v>
      </c>
      <c r="DI9" t="s">
        <v>11419</v>
      </c>
      <c r="DJ9" t="s">
        <v>16</v>
      </c>
      <c r="DK9" t="s">
        <v>4464</v>
      </c>
      <c r="DL9" t="s">
        <v>4464</v>
      </c>
      <c r="DM9" t="s">
        <v>16</v>
      </c>
      <c r="DN9" t="s">
        <v>189</v>
      </c>
      <c r="DO9" t="s">
        <v>10979</v>
      </c>
      <c r="DP9" t="s">
        <v>11420</v>
      </c>
      <c r="DQ9" t="s">
        <v>11390</v>
      </c>
      <c r="DR9" t="s">
        <v>11421</v>
      </c>
    </row>
    <row r="10" spans="1:122" x14ac:dyDescent="0.25">
      <c r="A10">
        <v>905</v>
      </c>
      <c r="B10" t="s">
        <v>189</v>
      </c>
      <c r="C10" t="s">
        <v>10841</v>
      </c>
      <c r="D10" s="138">
        <v>45217</v>
      </c>
      <c r="E10" t="s">
        <v>7133</v>
      </c>
      <c r="F10" t="s">
        <v>2521</v>
      </c>
      <c r="G10" t="s">
        <v>1926</v>
      </c>
      <c r="H10" t="s">
        <v>2692</v>
      </c>
      <c r="I10" t="s">
        <v>4840</v>
      </c>
      <c r="J10" t="s">
        <v>100</v>
      </c>
      <c r="K10">
        <v>10</v>
      </c>
      <c r="L10">
        <v>10</v>
      </c>
      <c r="M10">
        <v>73.290000000000006</v>
      </c>
      <c r="N10">
        <v>78.290000000000006</v>
      </c>
      <c r="O10" t="s">
        <v>189</v>
      </c>
      <c r="P10" t="s">
        <v>13</v>
      </c>
      <c r="Q10" t="s">
        <v>6782</v>
      </c>
      <c r="R10" t="s">
        <v>6783</v>
      </c>
      <c r="S10" t="s">
        <v>6782</v>
      </c>
      <c r="T10" t="s">
        <v>6782</v>
      </c>
      <c r="U10">
        <v>45</v>
      </c>
      <c r="V10" t="s">
        <v>2742</v>
      </c>
      <c r="W10">
        <v>100</v>
      </c>
      <c r="X10" t="s">
        <v>15</v>
      </c>
      <c r="Y10" t="s">
        <v>10836</v>
      </c>
      <c r="Z10" t="s">
        <v>1048</v>
      </c>
      <c r="AA10" t="s">
        <v>9887</v>
      </c>
      <c r="AB10" s="138">
        <v>45224</v>
      </c>
      <c r="AC10" s="138">
        <v>45316</v>
      </c>
      <c r="AD10" t="s">
        <v>6241</v>
      </c>
      <c r="AE10" t="s">
        <v>189</v>
      </c>
      <c r="AF10" t="s">
        <v>16</v>
      </c>
      <c r="AG10" t="s">
        <v>4860</v>
      </c>
      <c r="AH10" s="138">
        <v>46320</v>
      </c>
      <c r="AI10" t="s">
        <v>2732</v>
      </c>
      <c r="AJ10" t="s">
        <v>189</v>
      </c>
      <c r="AK10" t="s">
        <v>189</v>
      </c>
      <c r="AL10" t="s">
        <v>189</v>
      </c>
      <c r="AM10" t="s">
        <v>189</v>
      </c>
      <c r="AN10" t="s">
        <v>189</v>
      </c>
      <c r="AO10" t="s">
        <v>9814</v>
      </c>
      <c r="AP10" t="s">
        <v>189</v>
      </c>
      <c r="AQ10" t="s">
        <v>16</v>
      </c>
      <c r="AR10" t="s">
        <v>189</v>
      </c>
      <c r="AS10" t="s">
        <v>189</v>
      </c>
      <c r="AT10" t="s">
        <v>11422</v>
      </c>
      <c r="AU10" t="s">
        <v>9344</v>
      </c>
      <c r="AV10" t="s">
        <v>9345</v>
      </c>
      <c r="AW10" t="s">
        <v>16</v>
      </c>
      <c r="AX10" t="s">
        <v>16</v>
      </c>
      <c r="AY10" t="s">
        <v>16</v>
      </c>
      <c r="AZ10" t="s">
        <v>16</v>
      </c>
      <c r="BA10" t="s">
        <v>16</v>
      </c>
      <c r="BB10" t="s">
        <v>16</v>
      </c>
      <c r="BC10" t="s">
        <v>16</v>
      </c>
      <c r="BD10" t="s">
        <v>16</v>
      </c>
      <c r="BE10" t="s">
        <v>16</v>
      </c>
      <c r="BF10" t="s">
        <v>189</v>
      </c>
      <c r="BG10" t="s">
        <v>189</v>
      </c>
      <c r="BH10">
        <v>0</v>
      </c>
      <c r="BI10">
        <v>0</v>
      </c>
      <c r="BJ10">
        <v>0</v>
      </c>
      <c r="BK10" t="s">
        <v>189</v>
      </c>
      <c r="BL10" t="s">
        <v>189</v>
      </c>
      <c r="BN10" t="s">
        <v>2729</v>
      </c>
      <c r="BO10" t="s">
        <v>16</v>
      </c>
      <c r="BP10" t="s">
        <v>273</v>
      </c>
      <c r="BQ10" t="s">
        <v>260</v>
      </c>
      <c r="BR10" t="s">
        <v>5653</v>
      </c>
      <c r="BS10" t="s">
        <v>9678</v>
      </c>
      <c r="BT10" t="s">
        <v>9679</v>
      </c>
      <c r="BU10" t="s">
        <v>189</v>
      </c>
      <c r="BV10" t="s">
        <v>129</v>
      </c>
      <c r="BW10" t="s">
        <v>16</v>
      </c>
      <c r="BX10" t="s">
        <v>16</v>
      </c>
      <c r="BY10" t="s">
        <v>16</v>
      </c>
      <c r="BZ10" s="138"/>
      <c r="CA10" s="138">
        <v>34753</v>
      </c>
      <c r="CB10" t="s">
        <v>29</v>
      </c>
      <c r="CC10" t="s">
        <v>29</v>
      </c>
      <c r="CD10" t="s">
        <v>6307</v>
      </c>
      <c r="CE10" t="s">
        <v>6307</v>
      </c>
      <c r="CF10" t="s">
        <v>189</v>
      </c>
      <c r="CG10" t="s">
        <v>189</v>
      </c>
      <c r="CH10">
        <v>2023</v>
      </c>
      <c r="CI10" s="7">
        <v>45217</v>
      </c>
      <c r="CJ10" t="s">
        <v>16</v>
      </c>
      <c r="CK10">
        <v>10</v>
      </c>
      <c r="CL10">
        <v>43</v>
      </c>
      <c r="CM10" s="7">
        <v>45215</v>
      </c>
      <c r="CN10" t="s">
        <v>11365</v>
      </c>
      <c r="CO10" t="s">
        <v>9855</v>
      </c>
      <c r="CP10" t="s">
        <v>11366</v>
      </c>
      <c r="CQ10" t="s">
        <v>11367</v>
      </c>
      <c r="CR10" t="s">
        <v>6018</v>
      </c>
      <c r="CS10" t="s">
        <v>6020</v>
      </c>
      <c r="CT10" t="s">
        <v>9832</v>
      </c>
      <c r="CU10" t="s">
        <v>9913</v>
      </c>
      <c r="CV10" t="s">
        <v>6310</v>
      </c>
      <c r="CW10" t="s">
        <v>9874</v>
      </c>
      <c r="CX10" t="s">
        <v>11423</v>
      </c>
      <c r="CY10" t="s">
        <v>9813</v>
      </c>
      <c r="CZ10" t="s">
        <v>6730</v>
      </c>
      <c r="DA10" t="s">
        <v>252</v>
      </c>
      <c r="DB10" t="s">
        <v>9800</v>
      </c>
      <c r="DC10" t="s">
        <v>16</v>
      </c>
      <c r="DD10" t="s">
        <v>15</v>
      </c>
      <c r="DE10" t="s">
        <v>189</v>
      </c>
      <c r="DF10" t="s">
        <v>16</v>
      </c>
      <c r="DG10" t="s">
        <v>4727</v>
      </c>
      <c r="DH10" t="s">
        <v>2051</v>
      </c>
      <c r="DI10" t="s">
        <v>4522</v>
      </c>
      <c r="DJ10" t="s">
        <v>9887</v>
      </c>
      <c r="DK10" t="s">
        <v>9815</v>
      </c>
      <c r="DL10" t="s">
        <v>9815</v>
      </c>
      <c r="DM10" t="s">
        <v>16</v>
      </c>
      <c r="DN10" t="s">
        <v>189</v>
      </c>
      <c r="DO10" t="s">
        <v>10842</v>
      </c>
      <c r="DP10" t="s">
        <v>11424</v>
      </c>
      <c r="DQ10" t="s">
        <v>11390</v>
      </c>
      <c r="DR10" t="s">
        <v>11425</v>
      </c>
    </row>
    <row r="11" spans="1:122" x14ac:dyDescent="0.25">
      <c r="A11">
        <v>904</v>
      </c>
      <c r="B11" t="s">
        <v>189</v>
      </c>
      <c r="C11" t="s">
        <v>10838</v>
      </c>
      <c r="D11" s="138">
        <v>45217</v>
      </c>
      <c r="E11" t="s">
        <v>7134</v>
      </c>
      <c r="F11" t="s">
        <v>2521</v>
      </c>
      <c r="G11" t="s">
        <v>1926</v>
      </c>
      <c r="H11" t="s">
        <v>2692</v>
      </c>
      <c r="I11" t="s">
        <v>4840</v>
      </c>
      <c r="J11" t="s">
        <v>100</v>
      </c>
      <c r="K11">
        <v>5</v>
      </c>
      <c r="L11">
        <v>5</v>
      </c>
      <c r="M11">
        <v>36.645000000000003</v>
      </c>
      <c r="N11">
        <v>39.145000000000003</v>
      </c>
      <c r="O11" t="s">
        <v>189</v>
      </c>
      <c r="P11" t="s">
        <v>13</v>
      </c>
      <c r="Q11" t="s">
        <v>10839</v>
      </c>
      <c r="R11" t="s">
        <v>4048</v>
      </c>
      <c r="S11" t="s">
        <v>503</v>
      </c>
      <c r="T11" t="s">
        <v>16</v>
      </c>
      <c r="U11" t="s">
        <v>16</v>
      </c>
      <c r="V11" t="s">
        <v>2755</v>
      </c>
      <c r="W11">
        <v>99.816999999999993</v>
      </c>
      <c r="X11" t="s">
        <v>15</v>
      </c>
      <c r="Y11" t="s">
        <v>10836</v>
      </c>
      <c r="Z11" t="s">
        <v>1048</v>
      </c>
      <c r="AA11" t="s">
        <v>9887</v>
      </c>
      <c r="AB11" s="138">
        <v>45224</v>
      </c>
      <c r="AC11" s="138">
        <v>45407</v>
      </c>
      <c r="AD11" t="s">
        <v>6241</v>
      </c>
      <c r="AE11" t="s">
        <v>189</v>
      </c>
      <c r="AF11" t="s">
        <v>16</v>
      </c>
      <c r="AG11" t="s">
        <v>4853</v>
      </c>
      <c r="AH11" s="138">
        <v>46320</v>
      </c>
      <c r="AI11" t="s">
        <v>2414</v>
      </c>
      <c r="AJ11" t="s">
        <v>189</v>
      </c>
      <c r="AK11" t="s">
        <v>189</v>
      </c>
      <c r="AL11" t="s">
        <v>189</v>
      </c>
      <c r="AM11" t="s">
        <v>189</v>
      </c>
      <c r="AN11" t="s">
        <v>189</v>
      </c>
      <c r="AO11" t="s">
        <v>16</v>
      </c>
      <c r="AP11" t="s">
        <v>189</v>
      </c>
      <c r="AQ11" t="s">
        <v>16</v>
      </c>
      <c r="AR11" t="s">
        <v>189</v>
      </c>
      <c r="AS11" t="s">
        <v>189</v>
      </c>
      <c r="AT11" t="s">
        <v>11426</v>
      </c>
      <c r="AU11" t="s">
        <v>9344</v>
      </c>
      <c r="AV11" t="s">
        <v>9345</v>
      </c>
      <c r="AW11" t="s">
        <v>16</v>
      </c>
      <c r="AX11" t="s">
        <v>16</v>
      </c>
      <c r="AY11" t="s">
        <v>16</v>
      </c>
      <c r="AZ11" t="s">
        <v>16</v>
      </c>
      <c r="BA11" t="s">
        <v>16</v>
      </c>
      <c r="BB11" t="s">
        <v>16</v>
      </c>
      <c r="BC11" t="s">
        <v>181</v>
      </c>
      <c r="BD11" t="s">
        <v>16</v>
      </c>
      <c r="BE11" t="s">
        <v>2136</v>
      </c>
      <c r="BF11" t="s">
        <v>189</v>
      </c>
      <c r="BG11" t="s">
        <v>189</v>
      </c>
      <c r="BH11">
        <v>0</v>
      </c>
      <c r="BI11">
        <v>0</v>
      </c>
      <c r="BJ11">
        <v>0</v>
      </c>
      <c r="BK11" t="s">
        <v>189</v>
      </c>
      <c r="BL11" t="s">
        <v>189</v>
      </c>
      <c r="BN11" t="s">
        <v>2729</v>
      </c>
      <c r="BO11" t="s">
        <v>16</v>
      </c>
      <c r="BP11" t="s">
        <v>273</v>
      </c>
      <c r="BQ11" t="s">
        <v>260</v>
      </c>
      <c r="BR11" t="s">
        <v>5653</v>
      </c>
      <c r="BS11" t="s">
        <v>9678</v>
      </c>
      <c r="BT11" t="s">
        <v>9679</v>
      </c>
      <c r="BU11" t="s">
        <v>189</v>
      </c>
      <c r="BV11" t="s">
        <v>129</v>
      </c>
      <c r="BW11" t="s">
        <v>16</v>
      </c>
      <c r="BX11" t="s">
        <v>16</v>
      </c>
      <c r="BY11" t="s">
        <v>16</v>
      </c>
      <c r="BZ11" s="138"/>
      <c r="CA11" s="138">
        <v>34753</v>
      </c>
      <c r="CB11" t="s">
        <v>29</v>
      </c>
      <c r="CC11" t="s">
        <v>29</v>
      </c>
      <c r="CD11" t="s">
        <v>6307</v>
      </c>
      <c r="CE11" t="s">
        <v>6307</v>
      </c>
      <c r="CF11" t="s">
        <v>189</v>
      </c>
      <c r="CG11" t="s">
        <v>189</v>
      </c>
      <c r="CH11">
        <v>2023</v>
      </c>
      <c r="CI11" s="7">
        <v>45217</v>
      </c>
      <c r="CJ11" t="s">
        <v>16</v>
      </c>
      <c r="CK11">
        <v>10</v>
      </c>
      <c r="CL11">
        <v>43</v>
      </c>
      <c r="CM11" s="7">
        <v>45215</v>
      </c>
      <c r="CN11" t="s">
        <v>11365</v>
      </c>
      <c r="CO11" t="s">
        <v>9855</v>
      </c>
      <c r="CP11" t="s">
        <v>11366</v>
      </c>
      <c r="CQ11" t="s">
        <v>11367</v>
      </c>
      <c r="CR11" t="s">
        <v>6018</v>
      </c>
      <c r="CS11" t="s">
        <v>6020</v>
      </c>
      <c r="CT11" t="s">
        <v>9832</v>
      </c>
      <c r="CU11" t="s">
        <v>6826</v>
      </c>
      <c r="CV11" t="s">
        <v>6310</v>
      </c>
      <c r="CW11" t="s">
        <v>9874</v>
      </c>
      <c r="CX11" t="s">
        <v>11427</v>
      </c>
      <c r="CY11" t="s">
        <v>9813</v>
      </c>
      <c r="CZ11" t="s">
        <v>6730</v>
      </c>
      <c r="DA11" t="s">
        <v>252</v>
      </c>
      <c r="DB11" t="s">
        <v>9800</v>
      </c>
      <c r="DC11" t="s">
        <v>16</v>
      </c>
      <c r="DD11" t="s">
        <v>15</v>
      </c>
      <c r="DE11" t="s">
        <v>189</v>
      </c>
      <c r="DF11" t="s">
        <v>16</v>
      </c>
      <c r="DG11" t="s">
        <v>4727</v>
      </c>
      <c r="DH11" t="s">
        <v>2051</v>
      </c>
      <c r="DI11" t="s">
        <v>4517</v>
      </c>
      <c r="DJ11" t="s">
        <v>9887</v>
      </c>
      <c r="DK11" t="s">
        <v>4345</v>
      </c>
      <c r="DL11" t="s">
        <v>4345</v>
      </c>
      <c r="DM11" t="s">
        <v>16</v>
      </c>
      <c r="DN11" t="s">
        <v>189</v>
      </c>
      <c r="DO11" t="s">
        <v>10840</v>
      </c>
      <c r="DP11" t="s">
        <v>11424</v>
      </c>
      <c r="DQ11" t="s">
        <v>11390</v>
      </c>
      <c r="DR11" t="s">
        <v>11428</v>
      </c>
    </row>
    <row r="12" spans="1:122" x14ac:dyDescent="0.25">
      <c r="A12">
        <v>903</v>
      </c>
      <c r="B12" t="s">
        <v>189</v>
      </c>
      <c r="C12" t="s">
        <v>10843</v>
      </c>
      <c r="D12" s="138">
        <v>45217</v>
      </c>
      <c r="E12" t="s">
        <v>10844</v>
      </c>
      <c r="F12" t="s">
        <v>2521</v>
      </c>
      <c r="G12" t="s">
        <v>1926</v>
      </c>
      <c r="H12" t="s">
        <v>2692</v>
      </c>
      <c r="I12" t="s">
        <v>4840</v>
      </c>
      <c r="J12" t="s">
        <v>92</v>
      </c>
      <c r="K12">
        <v>3</v>
      </c>
      <c r="L12">
        <v>3.1589999999999998</v>
      </c>
      <c r="M12">
        <v>23.154</v>
      </c>
      <c r="N12">
        <v>24.734999999999999</v>
      </c>
      <c r="O12" t="s">
        <v>189</v>
      </c>
      <c r="P12" t="s">
        <v>13</v>
      </c>
      <c r="Q12" t="s">
        <v>1758</v>
      </c>
      <c r="R12" t="s">
        <v>9808</v>
      </c>
      <c r="S12" t="s">
        <v>9885</v>
      </c>
      <c r="T12" t="s">
        <v>9885</v>
      </c>
      <c r="U12">
        <v>20</v>
      </c>
      <c r="V12" t="s">
        <v>9886</v>
      </c>
      <c r="W12">
        <v>99.745999999999995</v>
      </c>
      <c r="X12" t="s">
        <v>15</v>
      </c>
      <c r="Y12" t="s">
        <v>10836</v>
      </c>
      <c r="Z12" t="s">
        <v>1048</v>
      </c>
      <c r="AA12" t="s">
        <v>9887</v>
      </c>
      <c r="AB12" s="138">
        <v>45224</v>
      </c>
      <c r="AC12" s="138">
        <v>45590</v>
      </c>
      <c r="AD12" t="s">
        <v>6241</v>
      </c>
      <c r="AE12" t="s">
        <v>189</v>
      </c>
      <c r="AF12" t="s">
        <v>16</v>
      </c>
      <c r="AG12" t="s">
        <v>4864</v>
      </c>
      <c r="AH12" s="138">
        <v>46320</v>
      </c>
      <c r="AI12" t="s">
        <v>2419</v>
      </c>
      <c r="AJ12" t="s">
        <v>189</v>
      </c>
      <c r="AK12" t="s">
        <v>189</v>
      </c>
      <c r="AL12" t="s">
        <v>189</v>
      </c>
      <c r="AM12" t="s">
        <v>189</v>
      </c>
      <c r="AN12" t="s">
        <v>189</v>
      </c>
      <c r="AO12" t="s">
        <v>16</v>
      </c>
      <c r="AP12" t="s">
        <v>189</v>
      </c>
      <c r="AQ12" t="s">
        <v>16</v>
      </c>
      <c r="AR12" t="s">
        <v>189</v>
      </c>
      <c r="AS12" t="s">
        <v>189</v>
      </c>
      <c r="AT12" t="s">
        <v>11426</v>
      </c>
      <c r="AU12" t="s">
        <v>9344</v>
      </c>
      <c r="AV12" t="s">
        <v>9345</v>
      </c>
      <c r="AW12" t="s">
        <v>16</v>
      </c>
      <c r="AX12" t="s">
        <v>16</v>
      </c>
      <c r="AY12" t="s">
        <v>16</v>
      </c>
      <c r="AZ12" t="s">
        <v>16</v>
      </c>
      <c r="BA12" t="s">
        <v>16</v>
      </c>
      <c r="BB12" t="s">
        <v>16</v>
      </c>
      <c r="BC12" t="s">
        <v>181</v>
      </c>
      <c r="BD12" t="s">
        <v>16</v>
      </c>
      <c r="BE12" t="s">
        <v>2136</v>
      </c>
      <c r="BF12" t="s">
        <v>189</v>
      </c>
      <c r="BG12" t="s">
        <v>189</v>
      </c>
      <c r="BH12">
        <v>0</v>
      </c>
      <c r="BI12">
        <v>0</v>
      </c>
      <c r="BJ12">
        <v>0</v>
      </c>
      <c r="BK12" t="s">
        <v>189</v>
      </c>
      <c r="BL12" t="s">
        <v>189</v>
      </c>
      <c r="BN12" t="s">
        <v>2729</v>
      </c>
      <c r="BO12" t="s">
        <v>16</v>
      </c>
      <c r="BP12" t="s">
        <v>273</v>
      </c>
      <c r="BQ12" t="s">
        <v>260</v>
      </c>
      <c r="BR12" t="s">
        <v>5653</v>
      </c>
      <c r="BS12" t="s">
        <v>9678</v>
      </c>
      <c r="BT12" t="s">
        <v>9679</v>
      </c>
      <c r="BU12" t="s">
        <v>189</v>
      </c>
      <c r="BV12" t="s">
        <v>129</v>
      </c>
      <c r="BW12" t="s">
        <v>16</v>
      </c>
      <c r="BX12" t="s">
        <v>16</v>
      </c>
      <c r="BY12" t="s">
        <v>16</v>
      </c>
      <c r="BZ12" s="138"/>
      <c r="CA12" s="138">
        <v>34753</v>
      </c>
      <c r="CB12" t="s">
        <v>29</v>
      </c>
      <c r="CC12" t="s">
        <v>29</v>
      </c>
      <c r="CD12" t="s">
        <v>6307</v>
      </c>
      <c r="CE12" t="s">
        <v>6307</v>
      </c>
      <c r="CF12" t="s">
        <v>189</v>
      </c>
      <c r="CG12" t="s">
        <v>189</v>
      </c>
      <c r="CH12">
        <v>2023</v>
      </c>
      <c r="CI12" s="7">
        <v>45217</v>
      </c>
      <c r="CJ12" t="s">
        <v>16</v>
      </c>
      <c r="CK12">
        <v>10</v>
      </c>
      <c r="CL12">
        <v>43</v>
      </c>
      <c r="CM12" s="7">
        <v>45215</v>
      </c>
      <c r="CN12" t="s">
        <v>11365</v>
      </c>
      <c r="CO12" t="s">
        <v>9855</v>
      </c>
      <c r="CP12" t="s">
        <v>11366</v>
      </c>
      <c r="CQ12" t="s">
        <v>11367</v>
      </c>
      <c r="CR12" t="s">
        <v>6018</v>
      </c>
      <c r="CS12" t="s">
        <v>6020</v>
      </c>
      <c r="CT12" t="s">
        <v>9832</v>
      </c>
      <c r="CU12" t="s">
        <v>6826</v>
      </c>
      <c r="CV12" t="s">
        <v>6310</v>
      </c>
      <c r="CW12" t="s">
        <v>9874</v>
      </c>
      <c r="CX12" t="s">
        <v>11429</v>
      </c>
      <c r="CY12" t="s">
        <v>9809</v>
      </c>
      <c r="CZ12" t="s">
        <v>6730</v>
      </c>
      <c r="DA12" t="s">
        <v>252</v>
      </c>
      <c r="DB12" t="s">
        <v>9800</v>
      </c>
      <c r="DC12" t="s">
        <v>16</v>
      </c>
      <c r="DD12" t="s">
        <v>15</v>
      </c>
      <c r="DE12" t="s">
        <v>189</v>
      </c>
      <c r="DF12" t="s">
        <v>16</v>
      </c>
      <c r="DG12" t="s">
        <v>4727</v>
      </c>
      <c r="DH12" t="s">
        <v>6814</v>
      </c>
      <c r="DI12" t="s">
        <v>4743</v>
      </c>
      <c r="DJ12" t="s">
        <v>9887</v>
      </c>
      <c r="DK12" t="s">
        <v>4345</v>
      </c>
      <c r="DL12" t="s">
        <v>4345</v>
      </c>
      <c r="DM12" t="s">
        <v>16</v>
      </c>
      <c r="DN12" t="s">
        <v>189</v>
      </c>
      <c r="DO12" t="s">
        <v>10845</v>
      </c>
      <c r="DP12" t="s">
        <v>11424</v>
      </c>
      <c r="DQ12" t="s">
        <v>11390</v>
      </c>
      <c r="DR12" t="s">
        <v>11430</v>
      </c>
    </row>
    <row r="13" spans="1:122" x14ac:dyDescent="0.25">
      <c r="A13">
        <v>902</v>
      </c>
      <c r="B13" t="s">
        <v>189</v>
      </c>
      <c r="C13" t="s">
        <v>10835</v>
      </c>
      <c r="D13" s="138">
        <v>45217</v>
      </c>
      <c r="E13" t="s">
        <v>7125</v>
      </c>
      <c r="F13" t="s">
        <v>2521</v>
      </c>
      <c r="G13" t="s">
        <v>1926</v>
      </c>
      <c r="H13" t="s">
        <v>2692</v>
      </c>
      <c r="I13" t="s">
        <v>4840</v>
      </c>
      <c r="J13" t="s">
        <v>12</v>
      </c>
      <c r="K13">
        <v>16</v>
      </c>
      <c r="L13">
        <v>2.1760000000000002</v>
      </c>
      <c r="M13">
        <v>16</v>
      </c>
      <c r="N13">
        <v>17.088000000000001</v>
      </c>
      <c r="O13" t="s">
        <v>189</v>
      </c>
      <c r="P13" t="s">
        <v>137</v>
      </c>
      <c r="Q13" t="s">
        <v>888</v>
      </c>
      <c r="R13" t="s">
        <v>1067</v>
      </c>
      <c r="S13" t="s">
        <v>888</v>
      </c>
      <c r="T13" t="s">
        <v>16</v>
      </c>
      <c r="U13">
        <v>35</v>
      </c>
      <c r="V13" t="s">
        <v>2410</v>
      </c>
      <c r="W13">
        <v>100</v>
      </c>
      <c r="X13" t="s">
        <v>15</v>
      </c>
      <c r="Y13" t="s">
        <v>10836</v>
      </c>
      <c r="Z13" t="s">
        <v>1048</v>
      </c>
      <c r="AA13" t="s">
        <v>9887</v>
      </c>
      <c r="AB13" s="138">
        <v>45224</v>
      </c>
      <c r="AC13" s="138">
        <v>45407</v>
      </c>
      <c r="AD13" t="s">
        <v>6241</v>
      </c>
      <c r="AE13" t="s">
        <v>189</v>
      </c>
      <c r="AF13" t="s">
        <v>16</v>
      </c>
      <c r="AG13" t="s">
        <v>4839</v>
      </c>
      <c r="AH13" s="138">
        <v>45955</v>
      </c>
      <c r="AI13" t="s">
        <v>2414</v>
      </c>
      <c r="AJ13" t="s">
        <v>189</v>
      </c>
      <c r="AK13" t="s">
        <v>189</v>
      </c>
      <c r="AL13" t="s">
        <v>189</v>
      </c>
      <c r="AM13" t="s">
        <v>189</v>
      </c>
      <c r="AN13" t="s">
        <v>189</v>
      </c>
      <c r="AO13" t="s">
        <v>16</v>
      </c>
      <c r="AP13" t="s">
        <v>189</v>
      </c>
      <c r="AQ13" t="s">
        <v>16</v>
      </c>
      <c r="AR13" t="s">
        <v>189</v>
      </c>
      <c r="AS13" t="s">
        <v>189</v>
      </c>
      <c r="AT13" t="s">
        <v>11422</v>
      </c>
      <c r="AU13" t="s">
        <v>9344</v>
      </c>
      <c r="AV13" t="s">
        <v>9345</v>
      </c>
      <c r="AW13" t="s">
        <v>16</v>
      </c>
      <c r="AX13" t="s">
        <v>16</v>
      </c>
      <c r="AY13" t="s">
        <v>16</v>
      </c>
      <c r="AZ13" t="s">
        <v>16</v>
      </c>
      <c r="BA13" t="s">
        <v>16</v>
      </c>
      <c r="BB13" t="s">
        <v>16</v>
      </c>
      <c r="BC13" t="s">
        <v>181</v>
      </c>
      <c r="BD13" t="s">
        <v>16</v>
      </c>
      <c r="BE13" t="s">
        <v>2136</v>
      </c>
      <c r="BF13" t="s">
        <v>189</v>
      </c>
      <c r="BG13" t="s">
        <v>189</v>
      </c>
      <c r="BH13">
        <v>0</v>
      </c>
      <c r="BI13">
        <v>0</v>
      </c>
      <c r="BJ13">
        <v>0</v>
      </c>
      <c r="BK13" t="s">
        <v>189</v>
      </c>
      <c r="BL13" t="s">
        <v>189</v>
      </c>
      <c r="BN13" t="s">
        <v>2729</v>
      </c>
      <c r="BO13" t="s">
        <v>16</v>
      </c>
      <c r="BP13" t="s">
        <v>273</v>
      </c>
      <c r="BQ13" t="s">
        <v>260</v>
      </c>
      <c r="BR13" t="s">
        <v>5653</v>
      </c>
      <c r="BS13" t="s">
        <v>9678</v>
      </c>
      <c r="BT13" t="s">
        <v>9679</v>
      </c>
      <c r="BU13" t="s">
        <v>189</v>
      </c>
      <c r="BV13" t="s">
        <v>129</v>
      </c>
      <c r="BW13" t="s">
        <v>16</v>
      </c>
      <c r="BX13" t="s">
        <v>16</v>
      </c>
      <c r="BY13" t="s">
        <v>16</v>
      </c>
      <c r="BZ13" s="138"/>
      <c r="CA13" s="138">
        <v>34753</v>
      </c>
      <c r="CB13" t="s">
        <v>29</v>
      </c>
      <c r="CC13" t="s">
        <v>29</v>
      </c>
      <c r="CD13" t="s">
        <v>6307</v>
      </c>
      <c r="CE13" t="s">
        <v>6307</v>
      </c>
      <c r="CF13" t="s">
        <v>189</v>
      </c>
      <c r="CG13" t="s">
        <v>189</v>
      </c>
      <c r="CH13">
        <v>2023</v>
      </c>
      <c r="CI13" s="7">
        <v>45217</v>
      </c>
      <c r="CJ13" t="s">
        <v>16</v>
      </c>
      <c r="CK13">
        <v>10</v>
      </c>
      <c r="CL13">
        <v>43</v>
      </c>
      <c r="CM13" s="7">
        <v>45215</v>
      </c>
      <c r="CN13" t="s">
        <v>11365</v>
      </c>
      <c r="CO13" t="s">
        <v>9855</v>
      </c>
      <c r="CP13" t="s">
        <v>11366</v>
      </c>
      <c r="CQ13" t="s">
        <v>11367</v>
      </c>
      <c r="CR13" t="s">
        <v>6018</v>
      </c>
      <c r="CS13" t="s">
        <v>6020</v>
      </c>
      <c r="CT13" t="s">
        <v>9832</v>
      </c>
      <c r="CU13" t="s">
        <v>6824</v>
      </c>
      <c r="CV13" t="s">
        <v>6310</v>
      </c>
      <c r="CW13" t="s">
        <v>9874</v>
      </c>
      <c r="CX13" t="s">
        <v>11431</v>
      </c>
      <c r="CY13" t="s">
        <v>4464</v>
      </c>
      <c r="CZ13" t="s">
        <v>6234</v>
      </c>
      <c r="DA13" t="s">
        <v>252</v>
      </c>
      <c r="DB13" t="s">
        <v>9800</v>
      </c>
      <c r="DC13" t="s">
        <v>16</v>
      </c>
      <c r="DD13" t="s">
        <v>15</v>
      </c>
      <c r="DE13" t="s">
        <v>189</v>
      </c>
      <c r="DF13" t="s">
        <v>16</v>
      </c>
      <c r="DG13" t="s">
        <v>4726</v>
      </c>
      <c r="DH13" t="s">
        <v>2052</v>
      </c>
      <c r="DI13" t="s">
        <v>6167</v>
      </c>
      <c r="DJ13" t="s">
        <v>9887</v>
      </c>
      <c r="DK13" t="s">
        <v>5521</v>
      </c>
      <c r="DL13" t="s">
        <v>5521</v>
      </c>
      <c r="DM13" t="s">
        <v>16</v>
      </c>
      <c r="DN13" t="s">
        <v>189</v>
      </c>
      <c r="DO13" t="s">
        <v>10837</v>
      </c>
      <c r="DP13" t="s">
        <v>11424</v>
      </c>
      <c r="DQ13" t="s">
        <v>11390</v>
      </c>
      <c r="DR13" t="s">
        <v>11432</v>
      </c>
    </row>
    <row r="14" spans="1:122" x14ac:dyDescent="0.25">
      <c r="A14">
        <v>901</v>
      </c>
      <c r="B14" t="s">
        <v>189</v>
      </c>
      <c r="C14" t="s">
        <v>10980</v>
      </c>
      <c r="D14" s="138">
        <v>45216</v>
      </c>
      <c r="E14" t="s">
        <v>10981</v>
      </c>
      <c r="F14" t="s">
        <v>11</v>
      </c>
      <c r="G14" t="s">
        <v>1929</v>
      </c>
      <c r="H14" t="s">
        <v>11</v>
      </c>
      <c r="I14" t="s">
        <v>9802</v>
      </c>
      <c r="J14" t="s">
        <v>12</v>
      </c>
      <c r="K14">
        <v>4.5</v>
      </c>
      <c r="L14">
        <v>0.61599999999999999</v>
      </c>
      <c r="M14">
        <v>4.5</v>
      </c>
      <c r="N14">
        <v>4.8099999999999996</v>
      </c>
      <c r="O14" t="s">
        <v>189</v>
      </c>
      <c r="P14" t="s">
        <v>13</v>
      </c>
      <c r="Q14" t="s">
        <v>66</v>
      </c>
      <c r="R14" t="s">
        <v>16</v>
      </c>
      <c r="S14" t="s">
        <v>16</v>
      </c>
      <c r="T14" t="s">
        <v>16</v>
      </c>
      <c r="U14" t="s">
        <v>16</v>
      </c>
      <c r="V14" t="s">
        <v>2410</v>
      </c>
      <c r="W14">
        <v>100</v>
      </c>
      <c r="X14" t="s">
        <v>15</v>
      </c>
      <c r="Y14" t="s">
        <v>6236</v>
      </c>
      <c r="Z14" t="s">
        <v>6236</v>
      </c>
      <c r="AA14" t="s">
        <v>189</v>
      </c>
      <c r="AB14" s="138">
        <v>45223</v>
      </c>
      <c r="AC14" s="138">
        <v>45406</v>
      </c>
      <c r="AD14" t="s">
        <v>6241</v>
      </c>
      <c r="AE14" t="s">
        <v>189</v>
      </c>
      <c r="AF14" t="s">
        <v>16</v>
      </c>
      <c r="AG14" t="s">
        <v>189</v>
      </c>
      <c r="AH14" s="138">
        <v>46319</v>
      </c>
      <c r="AI14" t="s">
        <v>2414</v>
      </c>
      <c r="AJ14" t="s">
        <v>189</v>
      </c>
      <c r="AK14" t="s">
        <v>189</v>
      </c>
      <c r="AL14" t="s">
        <v>189</v>
      </c>
      <c r="AM14" t="s">
        <v>189</v>
      </c>
      <c r="AN14" t="s">
        <v>189</v>
      </c>
      <c r="AO14" t="s">
        <v>16</v>
      </c>
      <c r="AP14" t="s">
        <v>189</v>
      </c>
      <c r="AQ14" t="s">
        <v>16</v>
      </c>
      <c r="AR14" t="s">
        <v>189</v>
      </c>
      <c r="AS14" t="s">
        <v>189</v>
      </c>
      <c r="AT14" t="s">
        <v>11433</v>
      </c>
      <c r="AU14" t="s">
        <v>9344</v>
      </c>
      <c r="AV14" t="s">
        <v>9345</v>
      </c>
      <c r="AW14" t="s">
        <v>16</v>
      </c>
      <c r="AX14" t="s">
        <v>16</v>
      </c>
      <c r="AY14" t="s">
        <v>16</v>
      </c>
      <c r="AZ14" t="s">
        <v>16</v>
      </c>
      <c r="BA14" t="s">
        <v>16</v>
      </c>
      <c r="BB14" t="s">
        <v>16</v>
      </c>
      <c r="BC14" t="s">
        <v>16</v>
      </c>
      <c r="BD14" t="s">
        <v>16</v>
      </c>
      <c r="BE14" t="s">
        <v>16</v>
      </c>
      <c r="BF14" t="s">
        <v>189</v>
      </c>
      <c r="BG14" t="s">
        <v>189</v>
      </c>
      <c r="BH14">
        <v>0</v>
      </c>
      <c r="BI14">
        <v>0</v>
      </c>
      <c r="BJ14">
        <v>0</v>
      </c>
      <c r="BK14" t="s">
        <v>189</v>
      </c>
      <c r="BL14" t="s">
        <v>189</v>
      </c>
      <c r="BN14" t="s">
        <v>10982</v>
      </c>
      <c r="BO14" t="s">
        <v>16</v>
      </c>
      <c r="BP14" t="s">
        <v>10981</v>
      </c>
      <c r="BQ14" t="s">
        <v>184</v>
      </c>
      <c r="BR14" t="s">
        <v>6744</v>
      </c>
      <c r="BS14" t="s">
        <v>16</v>
      </c>
      <c r="BT14" t="s">
        <v>16</v>
      </c>
      <c r="BU14" t="s">
        <v>189</v>
      </c>
      <c r="BV14" t="s">
        <v>18</v>
      </c>
      <c r="BW14" t="s">
        <v>189</v>
      </c>
      <c r="BX14" t="s">
        <v>1340</v>
      </c>
      <c r="BY14" t="s">
        <v>3902</v>
      </c>
      <c r="BZ14" s="138"/>
      <c r="CA14" s="138">
        <v>45216</v>
      </c>
      <c r="CB14" t="s">
        <v>17</v>
      </c>
      <c r="CC14" t="s">
        <v>16</v>
      </c>
      <c r="CD14" t="s">
        <v>189</v>
      </c>
      <c r="CE14" t="s">
        <v>189</v>
      </c>
      <c r="CF14" t="s">
        <v>189</v>
      </c>
      <c r="CG14" t="s">
        <v>189</v>
      </c>
      <c r="CH14">
        <v>2023</v>
      </c>
      <c r="CI14" s="7">
        <v>45216</v>
      </c>
      <c r="CJ14" t="s">
        <v>4723</v>
      </c>
      <c r="CK14">
        <v>10</v>
      </c>
      <c r="CL14">
        <v>43</v>
      </c>
      <c r="CM14" s="7">
        <v>45215</v>
      </c>
      <c r="CN14" t="s">
        <v>11365</v>
      </c>
      <c r="CO14" t="s">
        <v>9855</v>
      </c>
      <c r="CP14" t="s">
        <v>11366</v>
      </c>
      <c r="CQ14" t="s">
        <v>11367</v>
      </c>
      <c r="CR14" t="s">
        <v>6018</v>
      </c>
      <c r="CS14" t="s">
        <v>6020</v>
      </c>
      <c r="CT14" t="s">
        <v>9832</v>
      </c>
      <c r="CU14" t="s">
        <v>9873</v>
      </c>
      <c r="CV14" t="s">
        <v>6307</v>
      </c>
      <c r="CW14" t="s">
        <v>9874</v>
      </c>
      <c r="CX14" t="s">
        <v>10982</v>
      </c>
      <c r="CY14" t="s">
        <v>4464</v>
      </c>
      <c r="CZ14" t="s">
        <v>6234</v>
      </c>
      <c r="DA14" t="s">
        <v>188</v>
      </c>
      <c r="DB14" t="s">
        <v>16</v>
      </c>
      <c r="DC14" t="s">
        <v>16</v>
      </c>
      <c r="DD14" t="s">
        <v>15</v>
      </c>
      <c r="DE14" t="s">
        <v>189</v>
      </c>
      <c r="DF14" t="s">
        <v>16</v>
      </c>
      <c r="DG14" t="s">
        <v>4727</v>
      </c>
      <c r="DH14" t="s">
        <v>2052</v>
      </c>
      <c r="DI14" t="s">
        <v>11434</v>
      </c>
      <c r="DJ14" t="s">
        <v>16</v>
      </c>
      <c r="DK14" t="s">
        <v>4464</v>
      </c>
      <c r="DL14" t="s">
        <v>4464</v>
      </c>
      <c r="DM14" t="s">
        <v>16</v>
      </c>
      <c r="DN14" t="s">
        <v>189</v>
      </c>
      <c r="DO14" t="s">
        <v>10983</v>
      </c>
      <c r="DP14" t="s">
        <v>11435</v>
      </c>
      <c r="DQ14" t="s">
        <v>11436</v>
      </c>
      <c r="DR14" t="s">
        <v>11437</v>
      </c>
    </row>
    <row r="15" spans="1:122" x14ac:dyDescent="0.25">
      <c r="A15">
        <v>900</v>
      </c>
      <c r="B15" t="s">
        <v>189</v>
      </c>
      <c r="C15" t="s">
        <v>11072</v>
      </c>
      <c r="D15" s="138">
        <v>45216</v>
      </c>
      <c r="E15" t="s">
        <v>11438</v>
      </c>
      <c r="F15" t="s">
        <v>11</v>
      </c>
      <c r="G15" t="s">
        <v>1932</v>
      </c>
      <c r="H15" t="s">
        <v>11</v>
      </c>
      <c r="I15" t="s">
        <v>9802</v>
      </c>
      <c r="J15" t="s">
        <v>3890</v>
      </c>
      <c r="K15">
        <v>45</v>
      </c>
      <c r="L15">
        <v>0.315</v>
      </c>
      <c r="M15">
        <v>2.2050000000000001</v>
      </c>
      <c r="N15">
        <v>2.34</v>
      </c>
      <c r="O15" t="s">
        <v>189</v>
      </c>
      <c r="P15" t="s">
        <v>13</v>
      </c>
      <c r="Q15" t="s">
        <v>679</v>
      </c>
      <c r="R15" t="s">
        <v>6759</v>
      </c>
      <c r="S15" t="s">
        <v>679</v>
      </c>
      <c r="T15" t="s">
        <v>16</v>
      </c>
      <c r="U15">
        <v>15</v>
      </c>
      <c r="V15" t="s">
        <v>2410</v>
      </c>
      <c r="W15">
        <v>100</v>
      </c>
      <c r="X15" t="s">
        <v>22</v>
      </c>
      <c r="Y15" t="s">
        <v>6236</v>
      </c>
      <c r="Z15" t="s">
        <v>6236</v>
      </c>
      <c r="AA15" t="s">
        <v>189</v>
      </c>
      <c r="AB15" s="138">
        <v>45224</v>
      </c>
      <c r="AC15" s="138">
        <v>45407</v>
      </c>
      <c r="AD15" t="s">
        <v>6241</v>
      </c>
      <c r="AE15" t="s">
        <v>189</v>
      </c>
      <c r="AF15" t="s">
        <v>16</v>
      </c>
      <c r="AG15" t="s">
        <v>189</v>
      </c>
      <c r="AH15" s="138">
        <v>46320</v>
      </c>
      <c r="AI15" t="s">
        <v>2414</v>
      </c>
      <c r="AJ15" t="s">
        <v>189</v>
      </c>
      <c r="AK15" t="s">
        <v>189</v>
      </c>
      <c r="AL15" t="s">
        <v>189</v>
      </c>
      <c r="AM15" t="s">
        <v>189</v>
      </c>
      <c r="AN15" t="s">
        <v>189</v>
      </c>
      <c r="AO15" t="s">
        <v>16</v>
      </c>
      <c r="AP15" t="s">
        <v>189</v>
      </c>
      <c r="AQ15" t="s">
        <v>16</v>
      </c>
      <c r="AR15" t="s">
        <v>189</v>
      </c>
      <c r="AS15" t="s">
        <v>189</v>
      </c>
      <c r="AT15" t="s">
        <v>11439</v>
      </c>
      <c r="AU15" t="s">
        <v>9344</v>
      </c>
      <c r="AV15" t="s">
        <v>9345</v>
      </c>
      <c r="AW15" t="s">
        <v>16</v>
      </c>
      <c r="AX15" t="s">
        <v>16</v>
      </c>
      <c r="AY15" t="s">
        <v>16</v>
      </c>
      <c r="AZ15" t="s">
        <v>16</v>
      </c>
      <c r="BA15" t="s">
        <v>16</v>
      </c>
      <c r="BB15" t="s">
        <v>16</v>
      </c>
      <c r="BC15" t="s">
        <v>16</v>
      </c>
      <c r="BD15" t="s">
        <v>16</v>
      </c>
      <c r="BE15" t="s">
        <v>16</v>
      </c>
      <c r="BF15" t="s">
        <v>189</v>
      </c>
      <c r="BG15" t="s">
        <v>189</v>
      </c>
      <c r="BH15">
        <v>0</v>
      </c>
      <c r="BI15">
        <v>0</v>
      </c>
      <c r="BJ15">
        <v>0</v>
      </c>
      <c r="BK15" t="s">
        <v>189</v>
      </c>
      <c r="BL15" t="s">
        <v>189</v>
      </c>
      <c r="BN15" t="s">
        <v>4775</v>
      </c>
      <c r="BO15" t="s">
        <v>7115</v>
      </c>
      <c r="BP15" t="s">
        <v>4776</v>
      </c>
      <c r="BQ15" t="s">
        <v>184</v>
      </c>
      <c r="BR15" t="s">
        <v>6744</v>
      </c>
      <c r="BS15" t="s">
        <v>1494</v>
      </c>
      <c r="BT15" t="s">
        <v>16</v>
      </c>
      <c r="BU15" t="s">
        <v>189</v>
      </c>
      <c r="BV15" t="s">
        <v>18</v>
      </c>
      <c r="BW15" t="s">
        <v>9689</v>
      </c>
      <c r="BX15" t="s">
        <v>2595</v>
      </c>
      <c r="BY15" t="s">
        <v>16</v>
      </c>
      <c r="BZ15" s="138"/>
      <c r="CA15" s="138">
        <v>45085</v>
      </c>
      <c r="CB15" t="s">
        <v>17</v>
      </c>
      <c r="CC15" t="s">
        <v>17</v>
      </c>
      <c r="CD15" t="s">
        <v>6307</v>
      </c>
      <c r="CE15" t="s">
        <v>189</v>
      </c>
      <c r="CF15" t="s">
        <v>189</v>
      </c>
      <c r="CG15" t="s">
        <v>189</v>
      </c>
      <c r="CH15">
        <v>2023</v>
      </c>
      <c r="CI15" s="7">
        <v>45216</v>
      </c>
      <c r="CJ15" t="s">
        <v>4723</v>
      </c>
      <c r="CK15">
        <v>10</v>
      </c>
      <c r="CL15">
        <v>43</v>
      </c>
      <c r="CM15" s="7">
        <v>45215</v>
      </c>
      <c r="CN15" t="s">
        <v>11365</v>
      </c>
      <c r="CO15" t="s">
        <v>9855</v>
      </c>
      <c r="CP15" t="s">
        <v>11366</v>
      </c>
      <c r="CQ15" t="s">
        <v>11367</v>
      </c>
      <c r="CR15" t="s">
        <v>6018</v>
      </c>
      <c r="CS15" t="s">
        <v>6020</v>
      </c>
      <c r="CT15" t="s">
        <v>9832</v>
      </c>
      <c r="CU15" t="s">
        <v>9873</v>
      </c>
      <c r="CV15" t="s">
        <v>6310</v>
      </c>
      <c r="CW15" t="s">
        <v>9874</v>
      </c>
      <c r="CX15" t="s">
        <v>4775</v>
      </c>
      <c r="CY15" t="s">
        <v>9825</v>
      </c>
      <c r="CZ15" t="s">
        <v>6730</v>
      </c>
      <c r="DA15" t="s">
        <v>188</v>
      </c>
      <c r="DB15" t="s">
        <v>16</v>
      </c>
      <c r="DC15" t="s">
        <v>16</v>
      </c>
      <c r="DD15" t="s">
        <v>22</v>
      </c>
      <c r="DE15" t="s">
        <v>189</v>
      </c>
      <c r="DF15" t="s">
        <v>371</v>
      </c>
      <c r="DG15" t="s">
        <v>4727</v>
      </c>
      <c r="DH15" t="s">
        <v>6791</v>
      </c>
      <c r="DI15" t="s">
        <v>11440</v>
      </c>
      <c r="DJ15" t="s">
        <v>16</v>
      </c>
      <c r="DK15" t="s">
        <v>16</v>
      </c>
      <c r="DL15" t="s">
        <v>5972</v>
      </c>
      <c r="DM15" t="s">
        <v>6245</v>
      </c>
      <c r="DN15" t="s">
        <v>189</v>
      </c>
      <c r="DO15" t="s">
        <v>11073</v>
      </c>
      <c r="DP15" t="s">
        <v>11441</v>
      </c>
      <c r="DQ15" t="s">
        <v>11436</v>
      </c>
      <c r="DR15" t="s">
        <v>11442</v>
      </c>
    </row>
    <row r="16" spans="1:122" x14ac:dyDescent="0.25">
      <c r="A16">
        <v>899</v>
      </c>
      <c r="B16" t="s">
        <v>189</v>
      </c>
      <c r="C16" t="s">
        <v>10984</v>
      </c>
      <c r="D16" s="138">
        <v>45215</v>
      </c>
      <c r="E16" t="s">
        <v>10985</v>
      </c>
      <c r="F16" t="s">
        <v>11</v>
      </c>
      <c r="G16" t="s">
        <v>1929</v>
      </c>
      <c r="H16" t="s">
        <v>11</v>
      </c>
      <c r="I16" t="s">
        <v>9802</v>
      </c>
      <c r="J16" t="s">
        <v>12</v>
      </c>
      <c r="K16">
        <v>2.7</v>
      </c>
      <c r="L16">
        <v>0.37</v>
      </c>
      <c r="M16">
        <v>2.7</v>
      </c>
      <c r="N16">
        <v>2.8860000000000001</v>
      </c>
      <c r="O16" t="s">
        <v>189</v>
      </c>
      <c r="P16" t="s">
        <v>13</v>
      </c>
      <c r="Q16" t="s">
        <v>715</v>
      </c>
      <c r="R16" t="s">
        <v>16</v>
      </c>
      <c r="S16" t="s">
        <v>715</v>
      </c>
      <c r="T16" t="s">
        <v>16</v>
      </c>
      <c r="U16" t="s">
        <v>16</v>
      </c>
      <c r="V16" t="s">
        <v>2410</v>
      </c>
      <c r="W16">
        <v>100</v>
      </c>
      <c r="X16" t="s">
        <v>72</v>
      </c>
      <c r="Y16" t="s">
        <v>6236</v>
      </c>
      <c r="Z16" t="s">
        <v>6236</v>
      </c>
      <c r="AA16" t="s">
        <v>189</v>
      </c>
      <c r="AB16" s="138">
        <v>45223</v>
      </c>
      <c r="AC16" s="138">
        <v>45406</v>
      </c>
      <c r="AD16" t="s">
        <v>6247</v>
      </c>
      <c r="AE16" t="s">
        <v>189</v>
      </c>
      <c r="AF16" t="s">
        <v>16</v>
      </c>
      <c r="AG16" t="s">
        <v>189</v>
      </c>
      <c r="AH16" s="138">
        <v>46319</v>
      </c>
      <c r="AI16" t="s">
        <v>2414</v>
      </c>
      <c r="AJ16" t="s">
        <v>189</v>
      </c>
      <c r="AK16" t="s">
        <v>189</v>
      </c>
      <c r="AL16" t="s">
        <v>189</v>
      </c>
      <c r="AM16" t="s">
        <v>189</v>
      </c>
      <c r="AN16" t="s">
        <v>189</v>
      </c>
      <c r="AO16" t="s">
        <v>16</v>
      </c>
      <c r="AP16" t="s">
        <v>189</v>
      </c>
      <c r="AQ16" t="s">
        <v>16</v>
      </c>
      <c r="AR16" t="s">
        <v>189</v>
      </c>
      <c r="AS16" t="s">
        <v>189</v>
      </c>
      <c r="AT16" t="s">
        <v>9870</v>
      </c>
      <c r="AU16" t="s">
        <v>9344</v>
      </c>
      <c r="AV16" t="s">
        <v>9345</v>
      </c>
      <c r="AW16" t="s">
        <v>16</v>
      </c>
      <c r="AX16" t="s">
        <v>16</v>
      </c>
      <c r="AY16" t="s">
        <v>16</v>
      </c>
      <c r="AZ16" t="s">
        <v>16</v>
      </c>
      <c r="BA16" t="s">
        <v>16</v>
      </c>
      <c r="BB16" t="s">
        <v>16</v>
      </c>
      <c r="BC16" t="s">
        <v>16</v>
      </c>
      <c r="BD16" t="s">
        <v>16</v>
      </c>
      <c r="BE16" t="s">
        <v>16</v>
      </c>
      <c r="BF16" t="s">
        <v>189</v>
      </c>
      <c r="BG16" t="s">
        <v>189</v>
      </c>
      <c r="BH16">
        <v>0</v>
      </c>
      <c r="BI16">
        <v>0</v>
      </c>
      <c r="BJ16">
        <v>0</v>
      </c>
      <c r="BK16" t="s">
        <v>189</v>
      </c>
      <c r="BL16" t="s">
        <v>189</v>
      </c>
      <c r="BN16" t="s">
        <v>9831</v>
      </c>
      <c r="BO16" t="s">
        <v>9725</v>
      </c>
      <c r="BP16" t="s">
        <v>9829</v>
      </c>
      <c r="BQ16" t="s">
        <v>184</v>
      </c>
      <c r="BR16" t="s">
        <v>6744</v>
      </c>
      <c r="BS16" t="s">
        <v>16</v>
      </c>
      <c r="BT16" t="s">
        <v>16</v>
      </c>
      <c r="BU16" t="s">
        <v>189</v>
      </c>
      <c r="BV16" t="s">
        <v>58</v>
      </c>
      <c r="BW16" t="s">
        <v>189</v>
      </c>
      <c r="BX16" t="s">
        <v>9871</v>
      </c>
      <c r="BY16" t="s">
        <v>9872</v>
      </c>
      <c r="BZ16" s="138"/>
      <c r="CA16" s="138">
        <v>45212</v>
      </c>
      <c r="CB16" t="s">
        <v>17</v>
      </c>
      <c r="CC16" t="s">
        <v>16</v>
      </c>
      <c r="CD16" t="s">
        <v>189</v>
      </c>
      <c r="CE16" t="s">
        <v>189</v>
      </c>
      <c r="CF16" t="s">
        <v>189</v>
      </c>
      <c r="CG16" t="s">
        <v>189</v>
      </c>
      <c r="CH16">
        <v>2023</v>
      </c>
      <c r="CI16" s="7">
        <v>45215</v>
      </c>
      <c r="CJ16" t="s">
        <v>4723</v>
      </c>
      <c r="CK16">
        <v>10</v>
      </c>
      <c r="CL16">
        <v>43</v>
      </c>
      <c r="CM16" s="7">
        <v>45215</v>
      </c>
      <c r="CN16" t="s">
        <v>11365</v>
      </c>
      <c r="CO16" t="s">
        <v>9855</v>
      </c>
      <c r="CP16" t="s">
        <v>11366</v>
      </c>
      <c r="CQ16" t="s">
        <v>11367</v>
      </c>
      <c r="CR16" t="s">
        <v>6018</v>
      </c>
      <c r="CS16" t="s">
        <v>6020</v>
      </c>
      <c r="CT16" t="s">
        <v>9832</v>
      </c>
      <c r="CU16" t="s">
        <v>9873</v>
      </c>
      <c r="CV16" t="s">
        <v>6310</v>
      </c>
      <c r="CW16" t="s">
        <v>9874</v>
      </c>
      <c r="CX16" t="s">
        <v>11443</v>
      </c>
      <c r="CY16" t="s">
        <v>4464</v>
      </c>
      <c r="CZ16" t="s">
        <v>6730</v>
      </c>
      <c r="DA16" t="s">
        <v>188</v>
      </c>
      <c r="DB16" t="s">
        <v>16</v>
      </c>
      <c r="DC16" t="s">
        <v>9831</v>
      </c>
      <c r="DD16" t="s">
        <v>22</v>
      </c>
      <c r="DE16" t="s">
        <v>189</v>
      </c>
      <c r="DF16" t="s">
        <v>304</v>
      </c>
      <c r="DG16" t="s">
        <v>4727</v>
      </c>
      <c r="DH16" t="s">
        <v>2052</v>
      </c>
      <c r="DI16" t="s">
        <v>11444</v>
      </c>
      <c r="DJ16" t="s">
        <v>16</v>
      </c>
      <c r="DK16" t="s">
        <v>4464</v>
      </c>
      <c r="DL16" t="s">
        <v>4464</v>
      </c>
      <c r="DM16" t="s">
        <v>9708</v>
      </c>
      <c r="DN16" t="s">
        <v>189</v>
      </c>
      <c r="DO16" t="s">
        <v>10986</v>
      </c>
      <c r="DP16" t="s">
        <v>11445</v>
      </c>
      <c r="DQ16" t="s">
        <v>11446</v>
      </c>
      <c r="DR16" t="s">
        <v>11447</v>
      </c>
    </row>
    <row r="17" spans="1:122" x14ac:dyDescent="0.25">
      <c r="A17">
        <v>898</v>
      </c>
      <c r="B17" t="s">
        <v>189</v>
      </c>
      <c r="C17" t="s">
        <v>10987</v>
      </c>
      <c r="D17" s="138">
        <v>45215</v>
      </c>
      <c r="E17" t="s">
        <v>10988</v>
      </c>
      <c r="F17" t="s">
        <v>1946</v>
      </c>
      <c r="G17" t="s">
        <v>1926</v>
      </c>
      <c r="H17" t="s">
        <v>11</v>
      </c>
      <c r="I17" t="s">
        <v>9802</v>
      </c>
      <c r="J17" t="s">
        <v>12</v>
      </c>
      <c r="K17">
        <v>17.75</v>
      </c>
      <c r="L17">
        <v>2.4319999999999999</v>
      </c>
      <c r="M17">
        <v>17.75</v>
      </c>
      <c r="N17">
        <v>18.975000000000001</v>
      </c>
      <c r="O17" t="s">
        <v>189</v>
      </c>
      <c r="P17" t="s">
        <v>13</v>
      </c>
      <c r="Q17" t="s">
        <v>20</v>
      </c>
      <c r="R17" t="s">
        <v>42</v>
      </c>
      <c r="S17" t="s">
        <v>20</v>
      </c>
      <c r="T17" t="s">
        <v>16</v>
      </c>
      <c r="U17">
        <v>20</v>
      </c>
      <c r="V17" t="s">
        <v>2410</v>
      </c>
      <c r="W17">
        <v>100</v>
      </c>
      <c r="X17" t="s">
        <v>15</v>
      </c>
      <c r="Y17" t="s">
        <v>6282</v>
      </c>
      <c r="Z17" t="s">
        <v>6282</v>
      </c>
      <c r="AA17" t="s">
        <v>189</v>
      </c>
      <c r="AB17" s="138">
        <v>45219</v>
      </c>
      <c r="AC17" s="138">
        <v>45402</v>
      </c>
      <c r="AD17" t="s">
        <v>6241</v>
      </c>
      <c r="AE17" t="s">
        <v>189</v>
      </c>
      <c r="AF17" t="s">
        <v>16</v>
      </c>
      <c r="AG17" t="s">
        <v>189</v>
      </c>
      <c r="AH17" s="138">
        <v>46315</v>
      </c>
      <c r="AI17" t="s">
        <v>2414</v>
      </c>
      <c r="AJ17" t="s">
        <v>189</v>
      </c>
      <c r="AK17" t="s">
        <v>189</v>
      </c>
      <c r="AL17" t="s">
        <v>189</v>
      </c>
      <c r="AM17" t="s">
        <v>189</v>
      </c>
      <c r="AN17" t="s">
        <v>189</v>
      </c>
      <c r="AO17" t="s">
        <v>16</v>
      </c>
      <c r="AP17" t="s">
        <v>189</v>
      </c>
      <c r="AQ17" t="s">
        <v>16</v>
      </c>
      <c r="AR17" t="s">
        <v>189</v>
      </c>
      <c r="AS17" t="s">
        <v>189</v>
      </c>
      <c r="AT17" t="s">
        <v>11448</v>
      </c>
      <c r="AU17" t="s">
        <v>9344</v>
      </c>
      <c r="AV17" t="s">
        <v>9345</v>
      </c>
      <c r="AW17" t="s">
        <v>16</v>
      </c>
      <c r="AX17" t="s">
        <v>16</v>
      </c>
      <c r="AY17" t="s">
        <v>16</v>
      </c>
      <c r="AZ17" t="s">
        <v>16</v>
      </c>
      <c r="BA17" t="s">
        <v>16</v>
      </c>
      <c r="BB17" t="s">
        <v>16</v>
      </c>
      <c r="BC17" t="s">
        <v>16</v>
      </c>
      <c r="BD17" t="s">
        <v>16</v>
      </c>
      <c r="BE17" t="s">
        <v>16</v>
      </c>
      <c r="BF17" t="s">
        <v>189</v>
      </c>
      <c r="BG17" t="s">
        <v>189</v>
      </c>
      <c r="BH17">
        <v>0</v>
      </c>
      <c r="BI17">
        <v>0</v>
      </c>
      <c r="BJ17">
        <v>0</v>
      </c>
      <c r="BK17" t="s">
        <v>189</v>
      </c>
      <c r="BL17" t="s">
        <v>189</v>
      </c>
      <c r="BN17" t="s">
        <v>10989</v>
      </c>
      <c r="BO17" t="s">
        <v>16</v>
      </c>
      <c r="BP17" t="s">
        <v>10988</v>
      </c>
      <c r="BQ17" t="s">
        <v>184</v>
      </c>
      <c r="BR17" t="s">
        <v>6744</v>
      </c>
      <c r="BS17" t="s">
        <v>16</v>
      </c>
      <c r="BT17" t="s">
        <v>16</v>
      </c>
      <c r="BU17" t="s">
        <v>189</v>
      </c>
      <c r="BV17" t="s">
        <v>27</v>
      </c>
      <c r="BW17" t="s">
        <v>189</v>
      </c>
      <c r="BX17" t="s">
        <v>230</v>
      </c>
      <c r="BY17" t="s">
        <v>16</v>
      </c>
      <c r="BZ17" s="138"/>
      <c r="CA17" s="138">
        <v>43090</v>
      </c>
      <c r="CB17" t="s">
        <v>17</v>
      </c>
      <c r="CC17" t="s">
        <v>16</v>
      </c>
      <c r="CD17" t="s">
        <v>189</v>
      </c>
      <c r="CE17" t="s">
        <v>189</v>
      </c>
      <c r="CF17" t="s">
        <v>189</v>
      </c>
      <c r="CG17" t="s">
        <v>189</v>
      </c>
      <c r="CH17">
        <v>2023</v>
      </c>
      <c r="CI17" s="7">
        <v>45215</v>
      </c>
      <c r="CJ17" t="s">
        <v>4723</v>
      </c>
      <c r="CK17">
        <v>10</v>
      </c>
      <c r="CL17">
        <v>43</v>
      </c>
      <c r="CM17" s="7">
        <v>45215</v>
      </c>
      <c r="CN17" t="s">
        <v>11365</v>
      </c>
      <c r="CO17" t="s">
        <v>9855</v>
      </c>
      <c r="CP17" t="s">
        <v>11366</v>
      </c>
      <c r="CQ17" t="s">
        <v>11367</v>
      </c>
      <c r="CR17" t="s">
        <v>6018</v>
      </c>
      <c r="CS17" t="s">
        <v>6020</v>
      </c>
      <c r="CT17" t="s">
        <v>9832</v>
      </c>
      <c r="CU17" t="s">
        <v>6824</v>
      </c>
      <c r="CV17" t="s">
        <v>6310</v>
      </c>
      <c r="CW17" t="s">
        <v>9874</v>
      </c>
      <c r="CX17" t="s">
        <v>10989</v>
      </c>
      <c r="CY17" t="s">
        <v>4464</v>
      </c>
      <c r="CZ17" t="s">
        <v>6234</v>
      </c>
      <c r="DA17" t="s">
        <v>252</v>
      </c>
      <c r="DB17" t="s">
        <v>9801</v>
      </c>
      <c r="DC17" t="s">
        <v>16</v>
      </c>
      <c r="DD17" t="s">
        <v>15</v>
      </c>
      <c r="DE17" t="s">
        <v>189</v>
      </c>
      <c r="DF17" t="s">
        <v>16</v>
      </c>
      <c r="DG17" t="s">
        <v>4727</v>
      </c>
      <c r="DH17" t="s">
        <v>2052</v>
      </c>
      <c r="DI17" t="s">
        <v>11449</v>
      </c>
      <c r="DJ17" t="s">
        <v>16</v>
      </c>
      <c r="DK17" t="s">
        <v>4464</v>
      </c>
      <c r="DL17" t="s">
        <v>4464</v>
      </c>
      <c r="DM17" t="s">
        <v>16</v>
      </c>
      <c r="DN17" t="s">
        <v>189</v>
      </c>
      <c r="DO17" t="s">
        <v>10990</v>
      </c>
      <c r="DP17" t="s">
        <v>11450</v>
      </c>
      <c r="DQ17" t="s">
        <v>11446</v>
      </c>
      <c r="DR17" t="s">
        <v>11451</v>
      </c>
    </row>
    <row r="18" spans="1:122" x14ac:dyDescent="0.25">
      <c r="A18">
        <v>897</v>
      </c>
      <c r="B18" t="s">
        <v>189</v>
      </c>
      <c r="C18" t="s">
        <v>11074</v>
      </c>
      <c r="D18" s="138">
        <v>45215</v>
      </c>
      <c r="E18" t="s">
        <v>11452</v>
      </c>
      <c r="F18" t="s">
        <v>1930</v>
      </c>
      <c r="G18" t="s">
        <v>1929</v>
      </c>
      <c r="H18" t="s">
        <v>11</v>
      </c>
      <c r="I18" t="s">
        <v>9802</v>
      </c>
      <c r="J18" t="s">
        <v>100</v>
      </c>
      <c r="K18">
        <v>0.3</v>
      </c>
      <c r="L18">
        <v>0.3</v>
      </c>
      <c r="M18">
        <v>2.194</v>
      </c>
      <c r="N18">
        <v>2.3460000000000001</v>
      </c>
      <c r="O18" t="s">
        <v>189</v>
      </c>
      <c r="P18" t="s">
        <v>13</v>
      </c>
      <c r="Q18" t="s">
        <v>341</v>
      </c>
      <c r="R18" t="s">
        <v>16</v>
      </c>
      <c r="S18" t="s">
        <v>341</v>
      </c>
      <c r="T18" t="s">
        <v>16</v>
      </c>
      <c r="U18" t="s">
        <v>16</v>
      </c>
      <c r="V18" t="s">
        <v>2410</v>
      </c>
      <c r="W18">
        <v>100</v>
      </c>
      <c r="X18" t="s">
        <v>22</v>
      </c>
      <c r="Y18" t="s">
        <v>6282</v>
      </c>
      <c r="Z18" t="s">
        <v>6282</v>
      </c>
      <c r="AA18" t="s">
        <v>189</v>
      </c>
      <c r="AB18" s="138">
        <v>45217</v>
      </c>
      <c r="AC18" s="138">
        <v>45400</v>
      </c>
      <c r="AD18" t="s">
        <v>6241</v>
      </c>
      <c r="AE18" t="s">
        <v>189</v>
      </c>
      <c r="AF18" t="s">
        <v>16</v>
      </c>
      <c r="AG18" t="s">
        <v>189</v>
      </c>
      <c r="AH18" s="138">
        <v>46313</v>
      </c>
      <c r="AI18" t="s">
        <v>2414</v>
      </c>
      <c r="AJ18" t="s">
        <v>189</v>
      </c>
      <c r="AK18" t="s">
        <v>189</v>
      </c>
      <c r="AL18" t="s">
        <v>189</v>
      </c>
      <c r="AM18" t="s">
        <v>189</v>
      </c>
      <c r="AN18" t="s">
        <v>189</v>
      </c>
      <c r="AO18" t="s">
        <v>16</v>
      </c>
      <c r="AP18" t="s">
        <v>189</v>
      </c>
      <c r="AQ18" t="s">
        <v>16</v>
      </c>
      <c r="AR18" t="s">
        <v>189</v>
      </c>
      <c r="AS18" t="s">
        <v>189</v>
      </c>
      <c r="AT18" t="s">
        <v>9674</v>
      </c>
      <c r="AU18" t="s">
        <v>9344</v>
      </c>
      <c r="AV18" t="s">
        <v>9345</v>
      </c>
      <c r="AW18" t="s">
        <v>16</v>
      </c>
      <c r="AX18" t="s">
        <v>16</v>
      </c>
      <c r="AY18" t="s">
        <v>16</v>
      </c>
      <c r="AZ18" t="s">
        <v>16</v>
      </c>
      <c r="BA18" t="s">
        <v>16</v>
      </c>
      <c r="BB18" t="s">
        <v>16</v>
      </c>
      <c r="BC18" t="s">
        <v>16</v>
      </c>
      <c r="BD18" t="s">
        <v>16</v>
      </c>
      <c r="BE18" t="s">
        <v>16</v>
      </c>
      <c r="BF18" t="s">
        <v>189</v>
      </c>
      <c r="BG18" t="s">
        <v>189</v>
      </c>
      <c r="BH18">
        <v>0</v>
      </c>
      <c r="BI18">
        <v>0</v>
      </c>
      <c r="BJ18">
        <v>0</v>
      </c>
      <c r="BK18" t="s">
        <v>189</v>
      </c>
      <c r="BL18" t="s">
        <v>189</v>
      </c>
      <c r="BN18" t="s">
        <v>9671</v>
      </c>
      <c r="BO18" t="s">
        <v>7115</v>
      </c>
      <c r="BP18" t="s">
        <v>9755</v>
      </c>
      <c r="BQ18" t="s">
        <v>184</v>
      </c>
      <c r="BR18" t="s">
        <v>6744</v>
      </c>
      <c r="BS18" t="s">
        <v>16</v>
      </c>
      <c r="BT18" t="s">
        <v>16</v>
      </c>
      <c r="BU18" t="s">
        <v>189</v>
      </c>
      <c r="BV18" t="s">
        <v>30</v>
      </c>
      <c r="BW18" t="s">
        <v>185</v>
      </c>
      <c r="BX18" t="s">
        <v>1928</v>
      </c>
      <c r="BY18" t="s">
        <v>16</v>
      </c>
      <c r="BZ18" s="138"/>
      <c r="CA18" s="138">
        <v>43088</v>
      </c>
      <c r="CB18" t="s">
        <v>17</v>
      </c>
      <c r="CC18" t="s">
        <v>16</v>
      </c>
      <c r="CD18" t="s">
        <v>189</v>
      </c>
      <c r="CE18" t="s">
        <v>189</v>
      </c>
      <c r="CF18" t="s">
        <v>6307</v>
      </c>
      <c r="CG18" t="s">
        <v>189</v>
      </c>
      <c r="CH18">
        <v>2023</v>
      </c>
      <c r="CI18" s="7">
        <v>45215</v>
      </c>
      <c r="CJ18" t="s">
        <v>4723</v>
      </c>
      <c r="CK18">
        <v>10</v>
      </c>
      <c r="CL18">
        <v>43</v>
      </c>
      <c r="CM18" s="7">
        <v>45215</v>
      </c>
      <c r="CN18" t="s">
        <v>11365</v>
      </c>
      <c r="CO18" t="s">
        <v>9855</v>
      </c>
      <c r="CP18" t="s">
        <v>11366</v>
      </c>
      <c r="CQ18" t="s">
        <v>11367</v>
      </c>
      <c r="CR18" t="s">
        <v>6018</v>
      </c>
      <c r="CS18" t="s">
        <v>6020</v>
      </c>
      <c r="CT18" t="s">
        <v>9832</v>
      </c>
      <c r="CU18" t="s">
        <v>9873</v>
      </c>
      <c r="CV18" t="s">
        <v>6310</v>
      </c>
      <c r="CW18" t="s">
        <v>9874</v>
      </c>
      <c r="CX18" t="s">
        <v>9671</v>
      </c>
      <c r="CY18" t="s">
        <v>9813</v>
      </c>
      <c r="CZ18" t="s">
        <v>6730</v>
      </c>
      <c r="DA18" t="s">
        <v>241</v>
      </c>
      <c r="DB18" t="s">
        <v>16</v>
      </c>
      <c r="DC18" t="s">
        <v>16</v>
      </c>
      <c r="DD18" t="s">
        <v>22</v>
      </c>
      <c r="DE18" t="s">
        <v>189</v>
      </c>
      <c r="DF18" t="s">
        <v>2509</v>
      </c>
      <c r="DG18" t="s">
        <v>4727</v>
      </c>
      <c r="DH18" t="s">
        <v>6766</v>
      </c>
      <c r="DI18" t="s">
        <v>4513</v>
      </c>
      <c r="DJ18" t="s">
        <v>16</v>
      </c>
      <c r="DK18" t="s">
        <v>16</v>
      </c>
      <c r="DL18" t="s">
        <v>5972</v>
      </c>
      <c r="DM18" t="s">
        <v>6245</v>
      </c>
      <c r="DN18" t="s">
        <v>189</v>
      </c>
      <c r="DO18" t="s">
        <v>11075</v>
      </c>
      <c r="DP18" t="s">
        <v>11453</v>
      </c>
      <c r="DQ18" t="s">
        <v>11446</v>
      </c>
      <c r="DR18" t="s">
        <v>11454</v>
      </c>
    </row>
    <row r="19" spans="1:122" x14ac:dyDescent="0.25">
      <c r="A19">
        <v>896</v>
      </c>
      <c r="B19" t="s">
        <v>189</v>
      </c>
      <c r="C19" t="s">
        <v>9828</v>
      </c>
      <c r="D19" s="138">
        <v>45212</v>
      </c>
      <c r="E19" t="s">
        <v>10985</v>
      </c>
      <c r="F19" t="s">
        <v>11</v>
      </c>
      <c r="G19" t="s">
        <v>1929</v>
      </c>
      <c r="H19" t="s">
        <v>11</v>
      </c>
      <c r="I19" t="s">
        <v>9802</v>
      </c>
      <c r="J19" t="s">
        <v>12</v>
      </c>
      <c r="K19">
        <v>4.0999999999999996</v>
      </c>
      <c r="L19">
        <v>0.56200000000000006</v>
      </c>
      <c r="M19">
        <v>4.0999999999999996</v>
      </c>
      <c r="N19">
        <v>4.3869999999999996</v>
      </c>
      <c r="O19" t="s">
        <v>189</v>
      </c>
      <c r="P19" t="s">
        <v>9830</v>
      </c>
      <c r="Q19" t="s">
        <v>28</v>
      </c>
      <c r="R19" t="s">
        <v>16</v>
      </c>
      <c r="S19" t="s">
        <v>28</v>
      </c>
      <c r="T19" t="s">
        <v>16</v>
      </c>
      <c r="U19" t="s">
        <v>16</v>
      </c>
      <c r="V19" t="s">
        <v>2410</v>
      </c>
      <c r="X19" t="s">
        <v>72</v>
      </c>
      <c r="Y19" t="s">
        <v>6236</v>
      </c>
      <c r="Z19" t="s">
        <v>6236</v>
      </c>
      <c r="AA19" t="s">
        <v>189</v>
      </c>
      <c r="AB19" s="138">
        <v>45219</v>
      </c>
      <c r="AC19" s="138">
        <v>45402</v>
      </c>
      <c r="AD19" t="s">
        <v>6247</v>
      </c>
      <c r="AE19" t="s">
        <v>9875</v>
      </c>
      <c r="AF19" t="s">
        <v>16</v>
      </c>
      <c r="AG19" t="s">
        <v>189</v>
      </c>
      <c r="AH19" s="138">
        <v>45616</v>
      </c>
      <c r="AI19" t="s">
        <v>2414</v>
      </c>
      <c r="AJ19" t="s">
        <v>189</v>
      </c>
      <c r="AK19" t="s">
        <v>189</v>
      </c>
      <c r="AL19" t="s">
        <v>189</v>
      </c>
      <c r="AM19" t="s">
        <v>189</v>
      </c>
      <c r="AN19" t="s">
        <v>189</v>
      </c>
      <c r="AO19" t="s">
        <v>16</v>
      </c>
      <c r="AP19" t="s">
        <v>189</v>
      </c>
      <c r="AQ19" t="s">
        <v>16</v>
      </c>
      <c r="AR19" t="s">
        <v>189</v>
      </c>
      <c r="AS19" t="s">
        <v>189</v>
      </c>
      <c r="AT19" t="s">
        <v>9870</v>
      </c>
      <c r="AU19" t="s">
        <v>9344</v>
      </c>
      <c r="AV19" t="s">
        <v>9345</v>
      </c>
      <c r="AW19" t="s">
        <v>16</v>
      </c>
      <c r="AX19" t="s">
        <v>16</v>
      </c>
      <c r="AY19" t="s">
        <v>16</v>
      </c>
      <c r="AZ19" t="s">
        <v>16</v>
      </c>
      <c r="BA19" t="s">
        <v>16</v>
      </c>
      <c r="BB19" t="s">
        <v>16</v>
      </c>
      <c r="BC19" t="s">
        <v>16</v>
      </c>
      <c r="BD19" t="s">
        <v>16</v>
      </c>
      <c r="BE19" t="s">
        <v>16</v>
      </c>
      <c r="BF19" t="s">
        <v>189</v>
      </c>
      <c r="BG19" t="s">
        <v>189</v>
      </c>
      <c r="BH19">
        <v>0</v>
      </c>
      <c r="BI19">
        <v>0</v>
      </c>
      <c r="BJ19">
        <v>0</v>
      </c>
      <c r="BK19" t="s">
        <v>189</v>
      </c>
      <c r="BL19" t="s">
        <v>189</v>
      </c>
      <c r="BN19" t="s">
        <v>9831</v>
      </c>
      <c r="BO19" t="s">
        <v>9725</v>
      </c>
      <c r="BP19" t="s">
        <v>9829</v>
      </c>
      <c r="BQ19" t="s">
        <v>184</v>
      </c>
      <c r="BR19" t="s">
        <v>6744</v>
      </c>
      <c r="BS19" t="s">
        <v>16</v>
      </c>
      <c r="BT19" t="s">
        <v>16</v>
      </c>
      <c r="BU19" t="s">
        <v>189</v>
      </c>
      <c r="BV19" t="s">
        <v>58</v>
      </c>
      <c r="BW19" t="s">
        <v>189</v>
      </c>
      <c r="BX19" t="s">
        <v>9871</v>
      </c>
      <c r="BY19" t="s">
        <v>9872</v>
      </c>
      <c r="BZ19" s="138"/>
      <c r="CA19" s="138">
        <v>45212</v>
      </c>
      <c r="CB19" t="s">
        <v>17</v>
      </c>
      <c r="CC19" t="s">
        <v>16</v>
      </c>
      <c r="CD19" t="s">
        <v>189</v>
      </c>
      <c r="CE19" t="s">
        <v>189</v>
      </c>
      <c r="CF19" t="s">
        <v>189</v>
      </c>
      <c r="CG19" t="s">
        <v>189</v>
      </c>
      <c r="CH19">
        <v>2023</v>
      </c>
      <c r="CI19" s="7">
        <v>45212</v>
      </c>
      <c r="CJ19" t="s">
        <v>4723</v>
      </c>
      <c r="CK19">
        <v>10</v>
      </c>
      <c r="CL19">
        <v>42</v>
      </c>
      <c r="CM19" s="7">
        <v>45208</v>
      </c>
      <c r="CN19" t="s">
        <v>11455</v>
      </c>
      <c r="CO19" t="s">
        <v>9855</v>
      </c>
      <c r="CP19" t="s">
        <v>11366</v>
      </c>
      <c r="CQ19" t="s">
        <v>11367</v>
      </c>
      <c r="CR19" t="s">
        <v>6018</v>
      </c>
      <c r="CS19" t="s">
        <v>6021</v>
      </c>
      <c r="CT19" t="s">
        <v>9832</v>
      </c>
      <c r="CU19" t="s">
        <v>9873</v>
      </c>
      <c r="CV19" t="s">
        <v>6307</v>
      </c>
      <c r="CW19" t="s">
        <v>9874</v>
      </c>
      <c r="CX19" t="s">
        <v>9876</v>
      </c>
      <c r="CY19" t="s">
        <v>4464</v>
      </c>
      <c r="CZ19" t="s">
        <v>6234</v>
      </c>
      <c r="DA19" t="s">
        <v>188</v>
      </c>
      <c r="DB19" t="s">
        <v>16</v>
      </c>
      <c r="DC19" t="s">
        <v>9831</v>
      </c>
      <c r="DD19" t="s">
        <v>22</v>
      </c>
      <c r="DE19" t="s">
        <v>189</v>
      </c>
      <c r="DF19" t="s">
        <v>304</v>
      </c>
      <c r="DG19" t="s">
        <v>9877</v>
      </c>
      <c r="DH19" t="s">
        <v>2052</v>
      </c>
      <c r="DI19" t="s">
        <v>6140</v>
      </c>
      <c r="DJ19" t="s">
        <v>16</v>
      </c>
      <c r="DK19" t="s">
        <v>4464</v>
      </c>
      <c r="DL19" t="s">
        <v>4464</v>
      </c>
      <c r="DM19" t="s">
        <v>9708</v>
      </c>
      <c r="DN19" t="s">
        <v>189</v>
      </c>
      <c r="DO19" t="s">
        <v>10991</v>
      </c>
      <c r="DP19" t="s">
        <v>9878</v>
      </c>
      <c r="DQ19" t="s">
        <v>9879</v>
      </c>
      <c r="DR19" t="s">
        <v>11456</v>
      </c>
    </row>
    <row r="20" spans="1:122" x14ac:dyDescent="0.25">
      <c r="A20">
        <v>895</v>
      </c>
      <c r="B20" t="s">
        <v>189</v>
      </c>
      <c r="C20" t="s">
        <v>9799</v>
      </c>
      <c r="D20" s="138">
        <v>45212</v>
      </c>
      <c r="E20" t="s">
        <v>339</v>
      </c>
      <c r="F20" t="s">
        <v>448</v>
      </c>
      <c r="G20" t="s">
        <v>1926</v>
      </c>
      <c r="H20" t="s">
        <v>340</v>
      </c>
      <c r="I20" t="s">
        <v>4840</v>
      </c>
      <c r="J20" t="s">
        <v>100</v>
      </c>
      <c r="K20">
        <v>2.23</v>
      </c>
      <c r="L20">
        <v>2.23</v>
      </c>
      <c r="M20">
        <v>16.306000000000001</v>
      </c>
      <c r="N20">
        <v>17.448</v>
      </c>
      <c r="O20" t="s">
        <v>189</v>
      </c>
      <c r="P20" t="s">
        <v>121</v>
      </c>
      <c r="Q20" t="s">
        <v>2512</v>
      </c>
      <c r="R20" t="s">
        <v>7024</v>
      </c>
      <c r="S20" t="s">
        <v>2512</v>
      </c>
      <c r="T20" t="s">
        <v>16</v>
      </c>
      <c r="U20">
        <v>60</v>
      </c>
      <c r="V20" t="s">
        <v>2410</v>
      </c>
      <c r="W20">
        <v>100</v>
      </c>
      <c r="X20" t="s">
        <v>87</v>
      </c>
      <c r="Y20" t="s">
        <v>6283</v>
      </c>
      <c r="Z20" t="s">
        <v>6283</v>
      </c>
      <c r="AA20" t="s">
        <v>189</v>
      </c>
      <c r="AB20" s="138">
        <v>45217</v>
      </c>
      <c r="AC20" s="138">
        <v>45398</v>
      </c>
      <c r="AD20" t="s">
        <v>6240</v>
      </c>
      <c r="AE20" t="s">
        <v>5039</v>
      </c>
      <c r="AF20" t="s">
        <v>16</v>
      </c>
      <c r="AG20" t="s">
        <v>189</v>
      </c>
      <c r="AH20" s="138">
        <v>45581</v>
      </c>
      <c r="AI20" t="s">
        <v>2414</v>
      </c>
      <c r="AJ20" t="s">
        <v>2936</v>
      </c>
      <c r="AK20" t="s">
        <v>2435</v>
      </c>
      <c r="AL20" t="s">
        <v>9880</v>
      </c>
      <c r="AM20" t="s">
        <v>1880</v>
      </c>
      <c r="AN20" t="s">
        <v>189</v>
      </c>
      <c r="AO20" t="s">
        <v>16</v>
      </c>
      <c r="AP20" t="s">
        <v>5517</v>
      </c>
      <c r="AQ20" t="s">
        <v>16</v>
      </c>
      <c r="AR20" t="s">
        <v>189</v>
      </c>
      <c r="AS20" t="s">
        <v>189</v>
      </c>
      <c r="AT20" t="s">
        <v>9881</v>
      </c>
      <c r="AU20" t="s">
        <v>9344</v>
      </c>
      <c r="AV20" t="s">
        <v>9345</v>
      </c>
      <c r="AW20" t="s">
        <v>16</v>
      </c>
      <c r="AX20" t="s">
        <v>16</v>
      </c>
      <c r="AY20" t="s">
        <v>181</v>
      </c>
      <c r="AZ20" t="s">
        <v>16</v>
      </c>
      <c r="BA20" t="s">
        <v>16</v>
      </c>
      <c r="BB20" t="s">
        <v>16</v>
      </c>
      <c r="BC20" t="s">
        <v>181</v>
      </c>
      <c r="BD20" t="s">
        <v>16</v>
      </c>
      <c r="BE20" t="s">
        <v>4341</v>
      </c>
      <c r="BF20" t="s">
        <v>182</v>
      </c>
      <c r="BG20" t="s">
        <v>4949</v>
      </c>
      <c r="BH20">
        <v>1</v>
      </c>
      <c r="BI20">
        <v>1</v>
      </c>
      <c r="BJ20">
        <v>1</v>
      </c>
      <c r="BK20" t="s">
        <v>189</v>
      </c>
      <c r="BL20" t="s">
        <v>189</v>
      </c>
      <c r="BM20">
        <v>23069</v>
      </c>
      <c r="BN20" t="s">
        <v>342</v>
      </c>
      <c r="BO20" t="s">
        <v>16</v>
      </c>
      <c r="BP20" t="s">
        <v>339</v>
      </c>
      <c r="BQ20" t="s">
        <v>184</v>
      </c>
      <c r="BR20" t="s">
        <v>6744</v>
      </c>
      <c r="BS20" t="s">
        <v>9667</v>
      </c>
      <c r="BT20" t="s">
        <v>16</v>
      </c>
      <c r="BU20" t="s">
        <v>189</v>
      </c>
      <c r="BV20" t="s">
        <v>27</v>
      </c>
      <c r="BW20" t="s">
        <v>195</v>
      </c>
      <c r="BX20" t="s">
        <v>343</v>
      </c>
      <c r="BY20" t="s">
        <v>16</v>
      </c>
      <c r="BZ20" s="138"/>
      <c r="CA20" s="138">
        <v>44866</v>
      </c>
      <c r="CB20" t="s">
        <v>34</v>
      </c>
      <c r="CC20" t="s">
        <v>17</v>
      </c>
      <c r="CD20" t="s">
        <v>6307</v>
      </c>
      <c r="CE20" t="s">
        <v>189</v>
      </c>
      <c r="CF20" t="s">
        <v>6307</v>
      </c>
      <c r="CG20" t="s">
        <v>189</v>
      </c>
      <c r="CH20">
        <v>2023</v>
      </c>
      <c r="CI20" s="7">
        <v>45212</v>
      </c>
      <c r="CJ20" t="s">
        <v>4723</v>
      </c>
      <c r="CK20">
        <v>10</v>
      </c>
      <c r="CL20">
        <v>42</v>
      </c>
      <c r="CM20" s="7">
        <v>45208</v>
      </c>
      <c r="CN20" t="s">
        <v>11455</v>
      </c>
      <c r="CO20" t="s">
        <v>9855</v>
      </c>
      <c r="CP20" t="s">
        <v>11366</v>
      </c>
      <c r="CQ20" t="s">
        <v>11367</v>
      </c>
      <c r="CR20" t="s">
        <v>6018</v>
      </c>
      <c r="CS20" t="s">
        <v>6021</v>
      </c>
      <c r="CT20" t="s">
        <v>9832</v>
      </c>
      <c r="CU20" t="s">
        <v>6824</v>
      </c>
      <c r="CV20" t="s">
        <v>6310</v>
      </c>
      <c r="CW20" t="s">
        <v>9882</v>
      </c>
      <c r="CX20" t="s">
        <v>9664</v>
      </c>
      <c r="CY20" t="s">
        <v>9813</v>
      </c>
      <c r="CZ20" t="s">
        <v>6730</v>
      </c>
      <c r="DA20" t="s">
        <v>252</v>
      </c>
      <c r="DB20" t="s">
        <v>9800</v>
      </c>
      <c r="DC20" t="s">
        <v>16</v>
      </c>
      <c r="DD20" t="s">
        <v>87</v>
      </c>
      <c r="DE20" t="s">
        <v>342</v>
      </c>
      <c r="DF20" t="s">
        <v>16</v>
      </c>
      <c r="DG20" t="s">
        <v>5517</v>
      </c>
      <c r="DH20" t="s">
        <v>2051</v>
      </c>
      <c r="DI20" t="s">
        <v>9883</v>
      </c>
      <c r="DJ20" t="s">
        <v>16</v>
      </c>
      <c r="DK20" t="s">
        <v>16</v>
      </c>
      <c r="DL20" t="s">
        <v>4465</v>
      </c>
      <c r="DM20" t="s">
        <v>16</v>
      </c>
      <c r="DN20" t="s">
        <v>4496</v>
      </c>
      <c r="DO20" t="s">
        <v>10753</v>
      </c>
      <c r="DP20" t="s">
        <v>9884</v>
      </c>
      <c r="DQ20" t="s">
        <v>9879</v>
      </c>
      <c r="DR20" t="s">
        <v>10736</v>
      </c>
    </row>
    <row r="21" spans="1:122" x14ac:dyDescent="0.25">
      <c r="A21">
        <v>894</v>
      </c>
      <c r="B21" t="s">
        <v>189</v>
      </c>
      <c r="C21" t="s">
        <v>9807</v>
      </c>
      <c r="D21" s="138">
        <v>45211</v>
      </c>
      <c r="E21" t="s">
        <v>7138</v>
      </c>
      <c r="F21" t="s">
        <v>2521</v>
      </c>
      <c r="G21" t="s">
        <v>1926</v>
      </c>
      <c r="H21" t="s">
        <v>1973</v>
      </c>
      <c r="I21" t="s">
        <v>4840</v>
      </c>
      <c r="J21" t="s">
        <v>92</v>
      </c>
      <c r="K21">
        <v>3</v>
      </c>
      <c r="L21">
        <v>3.165</v>
      </c>
      <c r="M21">
        <v>23.135999999999999</v>
      </c>
      <c r="N21">
        <v>24.765000000000001</v>
      </c>
      <c r="O21" t="s">
        <v>189</v>
      </c>
      <c r="P21" t="s">
        <v>13</v>
      </c>
      <c r="Q21" t="s">
        <v>20</v>
      </c>
      <c r="R21" t="s">
        <v>9808</v>
      </c>
      <c r="S21" t="s">
        <v>9885</v>
      </c>
      <c r="T21" t="s">
        <v>9885</v>
      </c>
      <c r="U21">
        <v>20</v>
      </c>
      <c r="V21" t="s">
        <v>9886</v>
      </c>
      <c r="W21">
        <v>99.653999999999996</v>
      </c>
      <c r="X21" t="s">
        <v>15</v>
      </c>
      <c r="Y21" t="s">
        <v>6290</v>
      </c>
      <c r="Z21" t="s">
        <v>1048</v>
      </c>
      <c r="AA21" t="s">
        <v>9887</v>
      </c>
      <c r="AB21" s="138">
        <v>45218</v>
      </c>
      <c r="AC21" s="138">
        <v>45584</v>
      </c>
      <c r="AD21" t="s">
        <v>6241</v>
      </c>
      <c r="AE21" t="s">
        <v>5075</v>
      </c>
      <c r="AF21" t="s">
        <v>16</v>
      </c>
      <c r="AG21" t="s">
        <v>4864</v>
      </c>
      <c r="AH21" s="138">
        <v>46314</v>
      </c>
      <c r="AI21" t="s">
        <v>2419</v>
      </c>
      <c r="AJ21" t="s">
        <v>189</v>
      </c>
      <c r="AK21" t="s">
        <v>189</v>
      </c>
      <c r="AL21" t="s">
        <v>189</v>
      </c>
      <c r="AM21" t="s">
        <v>189</v>
      </c>
      <c r="AN21" t="s">
        <v>189</v>
      </c>
      <c r="AO21" t="s">
        <v>16</v>
      </c>
      <c r="AP21" t="s">
        <v>189</v>
      </c>
      <c r="AQ21" t="s">
        <v>16</v>
      </c>
      <c r="AR21" t="s">
        <v>189</v>
      </c>
      <c r="AS21" t="s">
        <v>189</v>
      </c>
      <c r="AT21" t="s">
        <v>9888</v>
      </c>
      <c r="AU21" t="s">
        <v>9344</v>
      </c>
      <c r="AV21" t="s">
        <v>9345</v>
      </c>
      <c r="AW21" t="s">
        <v>4631</v>
      </c>
      <c r="AX21" t="s">
        <v>4627</v>
      </c>
      <c r="AY21" t="s">
        <v>16</v>
      </c>
      <c r="AZ21" t="s">
        <v>16</v>
      </c>
      <c r="BA21" t="s">
        <v>16</v>
      </c>
      <c r="BB21" t="s">
        <v>16</v>
      </c>
      <c r="BC21" t="s">
        <v>181</v>
      </c>
      <c r="BD21" t="s">
        <v>16</v>
      </c>
      <c r="BE21" t="s">
        <v>2136</v>
      </c>
      <c r="BF21" t="s">
        <v>189</v>
      </c>
      <c r="BG21" t="s">
        <v>189</v>
      </c>
      <c r="BH21">
        <v>0</v>
      </c>
      <c r="BI21">
        <v>0</v>
      </c>
      <c r="BJ21">
        <v>0</v>
      </c>
      <c r="BK21" t="s">
        <v>189</v>
      </c>
      <c r="BL21" t="s">
        <v>189</v>
      </c>
      <c r="BN21" t="s">
        <v>2524</v>
      </c>
      <c r="BO21" t="s">
        <v>16</v>
      </c>
      <c r="BP21" t="s">
        <v>2527</v>
      </c>
      <c r="BQ21" t="s">
        <v>260</v>
      </c>
      <c r="BR21" t="s">
        <v>5653</v>
      </c>
      <c r="BS21" t="s">
        <v>9678</v>
      </c>
      <c r="BT21" t="s">
        <v>9679</v>
      </c>
      <c r="BU21" t="s">
        <v>189</v>
      </c>
      <c r="BV21" t="s">
        <v>129</v>
      </c>
      <c r="BW21" t="s">
        <v>16</v>
      </c>
      <c r="BX21" t="s">
        <v>16</v>
      </c>
      <c r="BY21" t="s">
        <v>16</v>
      </c>
      <c r="BZ21" s="138"/>
      <c r="CA21" s="138">
        <v>31615</v>
      </c>
      <c r="CB21" t="s">
        <v>29</v>
      </c>
      <c r="CC21" t="s">
        <v>29</v>
      </c>
      <c r="CD21" t="s">
        <v>6307</v>
      </c>
      <c r="CE21" t="s">
        <v>6307</v>
      </c>
      <c r="CF21" t="s">
        <v>6307</v>
      </c>
      <c r="CG21" t="s">
        <v>189</v>
      </c>
      <c r="CH21">
        <v>2023</v>
      </c>
      <c r="CI21" s="7">
        <v>45211</v>
      </c>
      <c r="CJ21" t="s">
        <v>16</v>
      </c>
      <c r="CK21">
        <v>10</v>
      </c>
      <c r="CL21">
        <v>42</v>
      </c>
      <c r="CM21" s="7">
        <v>45208</v>
      </c>
      <c r="CN21" t="s">
        <v>11455</v>
      </c>
      <c r="CO21" t="s">
        <v>9855</v>
      </c>
      <c r="CP21" t="s">
        <v>11366</v>
      </c>
      <c r="CQ21" t="s">
        <v>11367</v>
      </c>
      <c r="CR21" t="s">
        <v>6018</v>
      </c>
      <c r="CS21" t="s">
        <v>6021</v>
      </c>
      <c r="CT21" t="s">
        <v>9832</v>
      </c>
      <c r="CU21" t="s">
        <v>6826</v>
      </c>
      <c r="CV21" t="s">
        <v>6310</v>
      </c>
      <c r="CW21" t="s">
        <v>9874</v>
      </c>
      <c r="CX21" t="s">
        <v>9386</v>
      </c>
      <c r="CY21" t="s">
        <v>9809</v>
      </c>
      <c r="CZ21" t="s">
        <v>6730</v>
      </c>
      <c r="DA21" t="s">
        <v>252</v>
      </c>
      <c r="DB21" t="s">
        <v>9800</v>
      </c>
      <c r="DC21" t="s">
        <v>16</v>
      </c>
      <c r="DD21" t="s">
        <v>15</v>
      </c>
      <c r="DE21" t="s">
        <v>189</v>
      </c>
      <c r="DF21" t="s">
        <v>16</v>
      </c>
      <c r="DG21" t="s">
        <v>4727</v>
      </c>
      <c r="DH21" t="s">
        <v>6814</v>
      </c>
      <c r="DI21" t="s">
        <v>4743</v>
      </c>
      <c r="DJ21" t="s">
        <v>9887</v>
      </c>
      <c r="DK21" t="s">
        <v>4345</v>
      </c>
      <c r="DL21" t="s">
        <v>4345</v>
      </c>
      <c r="DM21" t="s">
        <v>16</v>
      </c>
      <c r="DN21" t="s">
        <v>189</v>
      </c>
      <c r="DO21" t="s">
        <v>10846</v>
      </c>
      <c r="DP21" t="s">
        <v>9889</v>
      </c>
      <c r="DQ21" t="s">
        <v>9890</v>
      </c>
      <c r="DR21" t="s">
        <v>10734</v>
      </c>
    </row>
    <row r="22" spans="1:122" x14ac:dyDescent="0.25">
      <c r="A22">
        <v>893</v>
      </c>
      <c r="B22" t="s">
        <v>189</v>
      </c>
      <c r="C22" t="s">
        <v>9856</v>
      </c>
      <c r="D22" s="138">
        <v>45210</v>
      </c>
      <c r="E22" t="s">
        <v>2552</v>
      </c>
      <c r="F22" t="s">
        <v>11</v>
      </c>
      <c r="G22" t="s">
        <v>1929</v>
      </c>
      <c r="H22" t="s">
        <v>11</v>
      </c>
      <c r="I22" t="s">
        <v>9802</v>
      </c>
      <c r="J22" t="s">
        <v>92</v>
      </c>
      <c r="K22">
        <v>0.47</v>
      </c>
      <c r="L22">
        <v>0.499</v>
      </c>
      <c r="M22">
        <v>3.6419999999999999</v>
      </c>
      <c r="N22">
        <v>3.9009999999999998</v>
      </c>
      <c r="O22" t="s">
        <v>189</v>
      </c>
      <c r="P22" t="s">
        <v>121</v>
      </c>
      <c r="Q22" t="s">
        <v>28</v>
      </c>
      <c r="R22" t="s">
        <v>16</v>
      </c>
      <c r="S22" t="s">
        <v>16</v>
      </c>
      <c r="T22" t="s">
        <v>16</v>
      </c>
      <c r="U22" t="s">
        <v>16</v>
      </c>
      <c r="V22" t="s">
        <v>2410</v>
      </c>
      <c r="W22">
        <v>100</v>
      </c>
      <c r="X22" t="s">
        <v>87</v>
      </c>
      <c r="Y22" t="s">
        <v>6283</v>
      </c>
      <c r="Z22" t="s">
        <v>6283</v>
      </c>
      <c r="AA22" t="s">
        <v>189</v>
      </c>
      <c r="AB22" s="138">
        <v>45215</v>
      </c>
      <c r="AC22" s="138">
        <v>45579</v>
      </c>
      <c r="AD22" t="s">
        <v>6240</v>
      </c>
      <c r="AE22" t="s">
        <v>5157</v>
      </c>
      <c r="AF22" t="s">
        <v>16</v>
      </c>
      <c r="AG22" t="s">
        <v>189</v>
      </c>
      <c r="AH22" s="138">
        <v>45579</v>
      </c>
      <c r="AI22" t="s">
        <v>189</v>
      </c>
      <c r="AJ22" t="s">
        <v>189</v>
      </c>
      <c r="AK22" t="s">
        <v>189</v>
      </c>
      <c r="AL22" t="s">
        <v>189</v>
      </c>
      <c r="AM22" t="s">
        <v>189</v>
      </c>
      <c r="AN22" t="s">
        <v>189</v>
      </c>
      <c r="AO22" t="s">
        <v>16</v>
      </c>
      <c r="AP22" t="s">
        <v>5517</v>
      </c>
      <c r="AQ22" t="s">
        <v>16</v>
      </c>
      <c r="AR22" t="s">
        <v>189</v>
      </c>
      <c r="AS22" t="s">
        <v>189</v>
      </c>
      <c r="AT22" t="s">
        <v>189</v>
      </c>
      <c r="AU22" t="s">
        <v>9344</v>
      </c>
      <c r="AV22" t="s">
        <v>9345</v>
      </c>
      <c r="AW22" t="s">
        <v>16</v>
      </c>
      <c r="AX22" t="s">
        <v>16</v>
      </c>
      <c r="AY22" t="s">
        <v>16</v>
      </c>
      <c r="AZ22" t="s">
        <v>16</v>
      </c>
      <c r="BA22" t="s">
        <v>16</v>
      </c>
      <c r="BB22" t="s">
        <v>16</v>
      </c>
      <c r="BC22" t="s">
        <v>16</v>
      </c>
      <c r="BD22" t="s">
        <v>16</v>
      </c>
      <c r="BE22" t="s">
        <v>16</v>
      </c>
      <c r="BF22" t="s">
        <v>189</v>
      </c>
      <c r="BG22" t="s">
        <v>189</v>
      </c>
      <c r="BH22">
        <v>0</v>
      </c>
      <c r="BI22">
        <v>0</v>
      </c>
      <c r="BJ22">
        <v>0</v>
      </c>
      <c r="BK22" t="s">
        <v>189</v>
      </c>
      <c r="BL22" t="s">
        <v>189</v>
      </c>
      <c r="BN22" t="s">
        <v>2549</v>
      </c>
      <c r="BO22" t="s">
        <v>16</v>
      </c>
      <c r="BP22" t="s">
        <v>2552</v>
      </c>
      <c r="BQ22" t="s">
        <v>184</v>
      </c>
      <c r="BR22" t="s">
        <v>6744</v>
      </c>
      <c r="BS22" t="s">
        <v>1494</v>
      </c>
      <c r="BT22" t="s">
        <v>16</v>
      </c>
      <c r="BU22" t="s">
        <v>189</v>
      </c>
      <c r="BV22" t="s">
        <v>18</v>
      </c>
      <c r="BW22" t="s">
        <v>9689</v>
      </c>
      <c r="BX22" t="s">
        <v>310</v>
      </c>
      <c r="BY22" t="s">
        <v>2553</v>
      </c>
      <c r="BZ22" s="138"/>
      <c r="CA22" s="138">
        <v>44487</v>
      </c>
      <c r="CB22" t="s">
        <v>17</v>
      </c>
      <c r="CC22" t="s">
        <v>17</v>
      </c>
      <c r="CD22" t="s">
        <v>6307</v>
      </c>
      <c r="CE22" t="s">
        <v>189</v>
      </c>
      <c r="CF22" t="s">
        <v>189</v>
      </c>
      <c r="CG22" t="s">
        <v>189</v>
      </c>
      <c r="CH22">
        <v>2023</v>
      </c>
      <c r="CI22" s="7">
        <v>45210</v>
      </c>
      <c r="CJ22" t="s">
        <v>4723</v>
      </c>
      <c r="CK22">
        <v>10</v>
      </c>
      <c r="CL22">
        <v>42</v>
      </c>
      <c r="CM22" s="7">
        <v>45208</v>
      </c>
      <c r="CN22" t="s">
        <v>11455</v>
      </c>
      <c r="CO22" t="s">
        <v>9855</v>
      </c>
      <c r="CP22" t="s">
        <v>11366</v>
      </c>
      <c r="CQ22" t="s">
        <v>11367</v>
      </c>
      <c r="CR22" t="s">
        <v>6018</v>
      </c>
      <c r="CS22" t="s">
        <v>6021</v>
      </c>
      <c r="CT22" t="s">
        <v>9832</v>
      </c>
      <c r="CU22" t="s">
        <v>9873</v>
      </c>
      <c r="CV22" t="s">
        <v>6310</v>
      </c>
      <c r="CW22" t="s">
        <v>9882</v>
      </c>
      <c r="CX22" t="s">
        <v>2551</v>
      </c>
      <c r="CY22" t="s">
        <v>9809</v>
      </c>
      <c r="CZ22" t="s">
        <v>6730</v>
      </c>
      <c r="DA22" t="s">
        <v>188</v>
      </c>
      <c r="DB22" t="s">
        <v>16</v>
      </c>
      <c r="DC22" t="s">
        <v>16</v>
      </c>
      <c r="DD22" t="s">
        <v>87</v>
      </c>
      <c r="DE22" t="s">
        <v>2549</v>
      </c>
      <c r="DF22" t="s">
        <v>16</v>
      </c>
      <c r="DG22" t="s">
        <v>5517</v>
      </c>
      <c r="DH22" t="s">
        <v>6809</v>
      </c>
      <c r="DI22" t="s">
        <v>9891</v>
      </c>
      <c r="DJ22" t="s">
        <v>16</v>
      </c>
      <c r="DK22" t="s">
        <v>16</v>
      </c>
      <c r="DL22" t="s">
        <v>4465</v>
      </c>
      <c r="DM22" t="s">
        <v>16</v>
      </c>
      <c r="DN22" t="s">
        <v>189</v>
      </c>
      <c r="DO22" t="s">
        <v>11457</v>
      </c>
      <c r="DP22" t="s">
        <v>9892</v>
      </c>
      <c r="DQ22" t="s">
        <v>9893</v>
      </c>
      <c r="DR22" t="s">
        <v>10737</v>
      </c>
    </row>
    <row r="23" spans="1:122" x14ac:dyDescent="0.25">
      <c r="A23">
        <v>892</v>
      </c>
      <c r="B23" t="s">
        <v>189</v>
      </c>
      <c r="C23" t="s">
        <v>9810</v>
      </c>
      <c r="D23" s="138">
        <v>45210</v>
      </c>
      <c r="E23" t="s">
        <v>7143</v>
      </c>
      <c r="F23" t="s">
        <v>2521</v>
      </c>
      <c r="G23" t="s">
        <v>1926</v>
      </c>
      <c r="H23" t="s">
        <v>2521</v>
      </c>
      <c r="I23" t="s">
        <v>4840</v>
      </c>
      <c r="J23" t="s">
        <v>12</v>
      </c>
      <c r="K23">
        <v>16</v>
      </c>
      <c r="L23">
        <v>2.1920000000000002</v>
      </c>
      <c r="M23">
        <v>16</v>
      </c>
      <c r="N23">
        <v>17.135999999999999</v>
      </c>
      <c r="O23" t="s">
        <v>189</v>
      </c>
      <c r="P23" t="s">
        <v>137</v>
      </c>
      <c r="Q23" t="s">
        <v>888</v>
      </c>
      <c r="R23" t="s">
        <v>1067</v>
      </c>
      <c r="S23" t="s">
        <v>888</v>
      </c>
      <c r="T23" t="s">
        <v>16</v>
      </c>
      <c r="U23">
        <v>35</v>
      </c>
      <c r="V23" t="s">
        <v>2410</v>
      </c>
      <c r="W23">
        <v>100</v>
      </c>
      <c r="X23" t="s">
        <v>15</v>
      </c>
      <c r="Y23" t="s">
        <v>6374</v>
      </c>
      <c r="Z23" t="s">
        <v>1048</v>
      </c>
      <c r="AA23" t="s">
        <v>9887</v>
      </c>
      <c r="AB23" s="138">
        <v>45217</v>
      </c>
      <c r="AC23" s="138">
        <v>45400</v>
      </c>
      <c r="AD23" t="s">
        <v>6241</v>
      </c>
      <c r="AE23" t="s">
        <v>5075</v>
      </c>
      <c r="AF23" t="s">
        <v>16</v>
      </c>
      <c r="AG23" t="s">
        <v>4871</v>
      </c>
      <c r="AH23" s="138">
        <v>45948</v>
      </c>
      <c r="AI23" t="s">
        <v>2414</v>
      </c>
      <c r="AJ23" t="s">
        <v>189</v>
      </c>
      <c r="AK23" t="s">
        <v>189</v>
      </c>
      <c r="AL23" t="s">
        <v>189</v>
      </c>
      <c r="AM23" t="s">
        <v>189</v>
      </c>
      <c r="AN23" t="s">
        <v>189</v>
      </c>
      <c r="AO23" t="s">
        <v>16</v>
      </c>
      <c r="AP23" t="s">
        <v>189</v>
      </c>
      <c r="AQ23" t="s">
        <v>16</v>
      </c>
      <c r="AR23" t="s">
        <v>189</v>
      </c>
      <c r="AS23" t="s">
        <v>9811</v>
      </c>
      <c r="AT23" t="s">
        <v>9894</v>
      </c>
      <c r="AU23" t="s">
        <v>9344</v>
      </c>
      <c r="AV23" t="s">
        <v>9345</v>
      </c>
      <c r="AW23" t="s">
        <v>4631</v>
      </c>
      <c r="AX23" t="s">
        <v>4627</v>
      </c>
      <c r="AY23" t="s">
        <v>16</v>
      </c>
      <c r="AZ23" t="s">
        <v>16</v>
      </c>
      <c r="BA23" t="s">
        <v>16</v>
      </c>
      <c r="BB23" t="s">
        <v>16</v>
      </c>
      <c r="BC23" t="s">
        <v>181</v>
      </c>
      <c r="BD23" t="s">
        <v>16</v>
      </c>
      <c r="BE23" t="s">
        <v>2136</v>
      </c>
      <c r="BF23" t="s">
        <v>189</v>
      </c>
      <c r="BG23" t="s">
        <v>189</v>
      </c>
      <c r="BH23">
        <v>0</v>
      </c>
      <c r="BI23">
        <v>0</v>
      </c>
      <c r="BJ23">
        <v>0</v>
      </c>
      <c r="BK23" t="s">
        <v>189</v>
      </c>
      <c r="BL23" t="s">
        <v>189</v>
      </c>
      <c r="BN23" t="s">
        <v>2524</v>
      </c>
      <c r="BO23" t="s">
        <v>16</v>
      </c>
      <c r="BP23" t="s">
        <v>2527</v>
      </c>
      <c r="BQ23" t="s">
        <v>260</v>
      </c>
      <c r="BR23" t="s">
        <v>5653</v>
      </c>
      <c r="BS23" t="s">
        <v>9678</v>
      </c>
      <c r="BT23" t="s">
        <v>9679</v>
      </c>
      <c r="BU23" t="s">
        <v>189</v>
      </c>
      <c r="BV23" t="s">
        <v>129</v>
      </c>
      <c r="BW23" t="s">
        <v>16</v>
      </c>
      <c r="BX23" t="s">
        <v>16</v>
      </c>
      <c r="BY23" t="s">
        <v>16</v>
      </c>
      <c r="BZ23" s="138"/>
      <c r="CA23" s="138">
        <v>31615</v>
      </c>
      <c r="CB23" t="s">
        <v>29</v>
      </c>
      <c r="CC23" t="s">
        <v>29</v>
      </c>
      <c r="CD23" t="s">
        <v>6307</v>
      </c>
      <c r="CE23" t="s">
        <v>6307</v>
      </c>
      <c r="CF23" t="s">
        <v>6307</v>
      </c>
      <c r="CG23" t="s">
        <v>189</v>
      </c>
      <c r="CH23">
        <v>2023</v>
      </c>
      <c r="CI23" s="7">
        <v>45210</v>
      </c>
      <c r="CJ23" t="s">
        <v>16</v>
      </c>
      <c r="CK23">
        <v>10</v>
      </c>
      <c r="CL23">
        <v>42</v>
      </c>
      <c r="CM23" s="7">
        <v>45208</v>
      </c>
      <c r="CN23" t="s">
        <v>11455</v>
      </c>
      <c r="CO23" t="s">
        <v>9855</v>
      </c>
      <c r="CP23" t="s">
        <v>11366</v>
      </c>
      <c r="CQ23" t="s">
        <v>11367</v>
      </c>
      <c r="CR23" t="s">
        <v>6018</v>
      </c>
      <c r="CS23" t="s">
        <v>6021</v>
      </c>
      <c r="CT23" t="s">
        <v>9832</v>
      </c>
      <c r="CU23" t="s">
        <v>6824</v>
      </c>
      <c r="CV23" t="s">
        <v>6310</v>
      </c>
      <c r="CW23" t="s">
        <v>9874</v>
      </c>
      <c r="CX23" t="s">
        <v>9895</v>
      </c>
      <c r="CY23" t="s">
        <v>4464</v>
      </c>
      <c r="CZ23" t="s">
        <v>6234</v>
      </c>
      <c r="DA23" t="s">
        <v>252</v>
      </c>
      <c r="DB23" t="s">
        <v>9800</v>
      </c>
      <c r="DC23" t="s">
        <v>16</v>
      </c>
      <c r="DD23" t="s">
        <v>15</v>
      </c>
      <c r="DE23" t="s">
        <v>189</v>
      </c>
      <c r="DF23" t="s">
        <v>16</v>
      </c>
      <c r="DG23" t="s">
        <v>4726</v>
      </c>
      <c r="DH23" t="s">
        <v>2052</v>
      </c>
      <c r="DI23" t="s">
        <v>6167</v>
      </c>
      <c r="DJ23" t="s">
        <v>9887</v>
      </c>
      <c r="DK23" t="s">
        <v>5521</v>
      </c>
      <c r="DL23" t="s">
        <v>5521</v>
      </c>
      <c r="DM23" t="s">
        <v>16</v>
      </c>
      <c r="DN23" t="s">
        <v>189</v>
      </c>
      <c r="DO23" t="s">
        <v>10847</v>
      </c>
      <c r="DP23" t="s">
        <v>9896</v>
      </c>
      <c r="DQ23" t="s">
        <v>9893</v>
      </c>
      <c r="DR23" t="s">
        <v>10735</v>
      </c>
    </row>
    <row r="24" spans="1:122" x14ac:dyDescent="0.25">
      <c r="A24">
        <v>891</v>
      </c>
      <c r="B24" t="s">
        <v>189</v>
      </c>
      <c r="C24" t="s">
        <v>9835</v>
      </c>
      <c r="D24" s="138">
        <v>45209</v>
      </c>
      <c r="E24" t="s">
        <v>6778</v>
      </c>
      <c r="F24" t="s">
        <v>11</v>
      </c>
      <c r="G24" t="s">
        <v>1932</v>
      </c>
      <c r="H24" t="s">
        <v>11</v>
      </c>
      <c r="I24" t="s">
        <v>9802</v>
      </c>
      <c r="J24" t="s">
        <v>12</v>
      </c>
      <c r="K24">
        <v>3</v>
      </c>
      <c r="L24">
        <v>0.41099999999999998</v>
      </c>
      <c r="M24">
        <v>3</v>
      </c>
      <c r="N24">
        <v>3.2189999999999999</v>
      </c>
      <c r="O24" t="s">
        <v>189</v>
      </c>
      <c r="P24" t="s">
        <v>13</v>
      </c>
      <c r="Q24" t="s">
        <v>31</v>
      </c>
      <c r="R24" t="s">
        <v>16</v>
      </c>
      <c r="S24" t="s">
        <v>31</v>
      </c>
      <c r="T24" t="s">
        <v>16</v>
      </c>
      <c r="U24" t="s">
        <v>16</v>
      </c>
      <c r="V24" t="s">
        <v>2410</v>
      </c>
      <c r="W24">
        <v>100</v>
      </c>
      <c r="X24" t="s">
        <v>15</v>
      </c>
      <c r="Y24" t="s">
        <v>6236</v>
      </c>
      <c r="Z24" t="s">
        <v>6236</v>
      </c>
      <c r="AA24" t="s">
        <v>189</v>
      </c>
      <c r="AB24" s="138">
        <v>45212</v>
      </c>
      <c r="AC24" s="138">
        <v>45395</v>
      </c>
      <c r="AD24" t="s">
        <v>6241</v>
      </c>
      <c r="AE24" t="s">
        <v>6779</v>
      </c>
      <c r="AF24" t="s">
        <v>16</v>
      </c>
      <c r="AG24" t="s">
        <v>189</v>
      </c>
      <c r="AH24" s="138">
        <v>46308</v>
      </c>
      <c r="AI24" t="s">
        <v>2414</v>
      </c>
      <c r="AJ24" t="s">
        <v>189</v>
      </c>
      <c r="AK24" t="s">
        <v>189</v>
      </c>
      <c r="AL24" t="s">
        <v>189</v>
      </c>
      <c r="AM24" t="s">
        <v>189</v>
      </c>
      <c r="AN24" t="s">
        <v>189</v>
      </c>
      <c r="AO24" t="s">
        <v>16</v>
      </c>
      <c r="AP24" t="s">
        <v>189</v>
      </c>
      <c r="AQ24" t="s">
        <v>16</v>
      </c>
      <c r="AR24" t="s">
        <v>189</v>
      </c>
      <c r="AS24" t="s">
        <v>189</v>
      </c>
      <c r="AT24" t="s">
        <v>9897</v>
      </c>
      <c r="AU24" t="s">
        <v>9344</v>
      </c>
      <c r="AV24" t="s">
        <v>9345</v>
      </c>
      <c r="AW24" t="s">
        <v>16</v>
      </c>
      <c r="AX24" t="s">
        <v>16</v>
      </c>
      <c r="AY24" t="s">
        <v>16</v>
      </c>
      <c r="AZ24" t="s">
        <v>16</v>
      </c>
      <c r="BA24" t="s">
        <v>16</v>
      </c>
      <c r="BB24" t="s">
        <v>16</v>
      </c>
      <c r="BC24" t="s">
        <v>16</v>
      </c>
      <c r="BD24" t="s">
        <v>16</v>
      </c>
      <c r="BE24" t="s">
        <v>16</v>
      </c>
      <c r="BF24" t="s">
        <v>189</v>
      </c>
      <c r="BG24" t="s">
        <v>189</v>
      </c>
      <c r="BH24">
        <v>0</v>
      </c>
      <c r="BI24">
        <v>0</v>
      </c>
      <c r="BJ24">
        <v>0</v>
      </c>
      <c r="BK24" t="s">
        <v>189</v>
      </c>
      <c r="BL24" t="s">
        <v>189</v>
      </c>
      <c r="BN24" t="s">
        <v>6756</v>
      </c>
      <c r="BO24" t="s">
        <v>16</v>
      </c>
      <c r="BP24" t="s">
        <v>6778</v>
      </c>
      <c r="BQ24" t="s">
        <v>184</v>
      </c>
      <c r="BR24" t="s">
        <v>6744</v>
      </c>
      <c r="BS24" t="s">
        <v>1494</v>
      </c>
      <c r="BT24" t="s">
        <v>16</v>
      </c>
      <c r="BU24" t="s">
        <v>189</v>
      </c>
      <c r="BV24" t="s">
        <v>50</v>
      </c>
      <c r="BW24" t="s">
        <v>9677</v>
      </c>
      <c r="BX24" t="s">
        <v>303</v>
      </c>
      <c r="BY24" t="s">
        <v>6897</v>
      </c>
      <c r="BZ24" s="138"/>
      <c r="CA24" s="138">
        <v>45162</v>
      </c>
      <c r="CB24" t="s">
        <v>17</v>
      </c>
      <c r="CC24" t="s">
        <v>17</v>
      </c>
      <c r="CD24" t="s">
        <v>6307</v>
      </c>
      <c r="CE24" t="s">
        <v>189</v>
      </c>
      <c r="CF24" t="s">
        <v>189</v>
      </c>
      <c r="CG24" t="s">
        <v>189</v>
      </c>
      <c r="CH24">
        <v>2023</v>
      </c>
      <c r="CI24" s="7">
        <v>45209</v>
      </c>
      <c r="CJ24" t="s">
        <v>4723</v>
      </c>
      <c r="CK24">
        <v>10</v>
      </c>
      <c r="CL24">
        <v>42</v>
      </c>
      <c r="CM24" s="7">
        <v>45208</v>
      </c>
      <c r="CN24" t="s">
        <v>11455</v>
      </c>
      <c r="CO24" t="s">
        <v>9855</v>
      </c>
      <c r="CP24" t="s">
        <v>11366</v>
      </c>
      <c r="CQ24" t="s">
        <v>11367</v>
      </c>
      <c r="CR24" t="s">
        <v>6018</v>
      </c>
      <c r="CS24" t="s">
        <v>6021</v>
      </c>
      <c r="CT24" t="s">
        <v>9832</v>
      </c>
      <c r="CU24" t="s">
        <v>9873</v>
      </c>
      <c r="CV24" t="s">
        <v>6310</v>
      </c>
      <c r="CW24" t="s">
        <v>9874</v>
      </c>
      <c r="CX24" t="s">
        <v>6756</v>
      </c>
      <c r="CY24" t="s">
        <v>4464</v>
      </c>
      <c r="CZ24" t="s">
        <v>6730</v>
      </c>
      <c r="DA24" t="s">
        <v>188</v>
      </c>
      <c r="DB24" t="s">
        <v>16</v>
      </c>
      <c r="DC24" t="s">
        <v>16</v>
      </c>
      <c r="DD24" t="s">
        <v>15</v>
      </c>
      <c r="DE24" t="s">
        <v>189</v>
      </c>
      <c r="DF24" t="s">
        <v>16</v>
      </c>
      <c r="DG24" t="s">
        <v>4727</v>
      </c>
      <c r="DH24" t="s">
        <v>2052</v>
      </c>
      <c r="DI24" t="s">
        <v>6141</v>
      </c>
      <c r="DJ24" t="s">
        <v>16</v>
      </c>
      <c r="DK24" t="s">
        <v>4464</v>
      </c>
      <c r="DL24" t="s">
        <v>4464</v>
      </c>
      <c r="DM24" t="s">
        <v>16</v>
      </c>
      <c r="DN24" t="s">
        <v>189</v>
      </c>
      <c r="DO24" t="s">
        <v>10993</v>
      </c>
      <c r="DP24" t="s">
        <v>9898</v>
      </c>
      <c r="DQ24" t="s">
        <v>9899</v>
      </c>
      <c r="DR24" t="s">
        <v>10738</v>
      </c>
    </row>
    <row r="25" spans="1:122" x14ac:dyDescent="0.25">
      <c r="A25">
        <v>890</v>
      </c>
      <c r="B25" t="s">
        <v>189</v>
      </c>
      <c r="C25" t="s">
        <v>9833</v>
      </c>
      <c r="D25" s="138">
        <v>45209</v>
      </c>
      <c r="E25" t="s">
        <v>9834</v>
      </c>
      <c r="F25" t="s">
        <v>11</v>
      </c>
      <c r="G25" t="s">
        <v>1932</v>
      </c>
      <c r="H25" t="s">
        <v>11</v>
      </c>
      <c r="I25" t="s">
        <v>9802</v>
      </c>
      <c r="J25" t="s">
        <v>12</v>
      </c>
      <c r="K25">
        <v>3.85</v>
      </c>
      <c r="L25">
        <v>0.52700000000000002</v>
      </c>
      <c r="M25">
        <v>3.85</v>
      </c>
      <c r="N25">
        <v>4.1310000000000002</v>
      </c>
      <c r="O25" t="s">
        <v>189</v>
      </c>
      <c r="P25" t="s">
        <v>2048</v>
      </c>
      <c r="Q25" t="s">
        <v>40</v>
      </c>
      <c r="R25" t="s">
        <v>46</v>
      </c>
      <c r="S25" t="s">
        <v>40</v>
      </c>
      <c r="T25" t="s">
        <v>16</v>
      </c>
      <c r="U25">
        <v>10</v>
      </c>
      <c r="V25" t="s">
        <v>2410</v>
      </c>
      <c r="W25">
        <v>100</v>
      </c>
      <c r="X25" t="s">
        <v>22</v>
      </c>
      <c r="Y25" t="s">
        <v>6236</v>
      </c>
      <c r="Z25" t="s">
        <v>6236</v>
      </c>
      <c r="AA25" t="s">
        <v>189</v>
      </c>
      <c r="AB25" s="138">
        <v>45216</v>
      </c>
      <c r="AC25" s="138">
        <v>45399</v>
      </c>
      <c r="AD25" t="s">
        <v>6241</v>
      </c>
      <c r="AE25" t="s">
        <v>6779</v>
      </c>
      <c r="AF25" t="s">
        <v>16</v>
      </c>
      <c r="AG25" t="s">
        <v>189</v>
      </c>
      <c r="AH25" s="138">
        <v>46282</v>
      </c>
      <c r="AI25" t="s">
        <v>2414</v>
      </c>
      <c r="AJ25" t="s">
        <v>189</v>
      </c>
      <c r="AK25" t="s">
        <v>189</v>
      </c>
      <c r="AL25" t="s">
        <v>189</v>
      </c>
      <c r="AM25" t="s">
        <v>189</v>
      </c>
      <c r="AN25" t="s">
        <v>189</v>
      </c>
      <c r="AO25" t="s">
        <v>16</v>
      </c>
      <c r="AP25" t="s">
        <v>189</v>
      </c>
      <c r="AQ25" t="s">
        <v>16</v>
      </c>
      <c r="AR25" t="s">
        <v>189</v>
      </c>
      <c r="AS25" t="s">
        <v>189</v>
      </c>
      <c r="AT25" t="s">
        <v>9897</v>
      </c>
      <c r="AU25" t="s">
        <v>9344</v>
      </c>
      <c r="AV25" t="s">
        <v>9345</v>
      </c>
      <c r="AW25" t="s">
        <v>16</v>
      </c>
      <c r="AX25" t="s">
        <v>16</v>
      </c>
      <c r="AY25" t="s">
        <v>16</v>
      </c>
      <c r="AZ25" t="s">
        <v>16</v>
      </c>
      <c r="BA25" t="s">
        <v>16</v>
      </c>
      <c r="BB25" t="s">
        <v>16</v>
      </c>
      <c r="BC25" t="s">
        <v>16</v>
      </c>
      <c r="BD25" t="s">
        <v>16</v>
      </c>
      <c r="BE25" t="s">
        <v>16</v>
      </c>
      <c r="BF25" t="s">
        <v>189</v>
      </c>
      <c r="BG25" t="s">
        <v>189</v>
      </c>
      <c r="BH25">
        <v>0</v>
      </c>
      <c r="BI25">
        <v>0</v>
      </c>
      <c r="BJ25">
        <v>0</v>
      </c>
      <c r="BK25" t="s">
        <v>189</v>
      </c>
      <c r="BL25" t="s">
        <v>189</v>
      </c>
      <c r="BN25" t="s">
        <v>6756</v>
      </c>
      <c r="BO25" t="s">
        <v>16</v>
      </c>
      <c r="BP25" t="s">
        <v>6778</v>
      </c>
      <c r="BQ25" t="s">
        <v>184</v>
      </c>
      <c r="BR25" t="s">
        <v>6744</v>
      </c>
      <c r="BS25" t="s">
        <v>1494</v>
      </c>
      <c r="BT25" t="s">
        <v>16</v>
      </c>
      <c r="BU25" t="s">
        <v>189</v>
      </c>
      <c r="BV25" t="s">
        <v>50</v>
      </c>
      <c r="BW25" t="s">
        <v>9677</v>
      </c>
      <c r="BX25" t="s">
        <v>303</v>
      </c>
      <c r="BY25" t="s">
        <v>6897</v>
      </c>
      <c r="BZ25" s="138"/>
      <c r="CA25" s="138">
        <v>45162</v>
      </c>
      <c r="CB25" t="s">
        <v>17</v>
      </c>
      <c r="CC25" t="s">
        <v>17</v>
      </c>
      <c r="CD25" t="s">
        <v>6307</v>
      </c>
      <c r="CE25" t="s">
        <v>189</v>
      </c>
      <c r="CF25" t="s">
        <v>189</v>
      </c>
      <c r="CG25" t="s">
        <v>189</v>
      </c>
      <c r="CH25">
        <v>2023</v>
      </c>
      <c r="CI25" s="7">
        <v>45209</v>
      </c>
      <c r="CJ25" t="s">
        <v>4723</v>
      </c>
      <c r="CK25">
        <v>10</v>
      </c>
      <c r="CL25">
        <v>42</v>
      </c>
      <c r="CM25" s="7">
        <v>45208</v>
      </c>
      <c r="CN25" t="s">
        <v>11455</v>
      </c>
      <c r="CO25" t="s">
        <v>9855</v>
      </c>
      <c r="CP25" t="s">
        <v>11366</v>
      </c>
      <c r="CQ25" t="s">
        <v>11367</v>
      </c>
      <c r="CR25" t="s">
        <v>6018</v>
      </c>
      <c r="CS25" t="s">
        <v>6021</v>
      </c>
      <c r="CT25" t="s">
        <v>9832</v>
      </c>
      <c r="CU25" t="s">
        <v>9873</v>
      </c>
      <c r="CV25" t="s">
        <v>6310</v>
      </c>
      <c r="CW25" t="s">
        <v>9874</v>
      </c>
      <c r="CX25" t="s">
        <v>6756</v>
      </c>
      <c r="CY25" t="s">
        <v>4464</v>
      </c>
      <c r="CZ25" t="s">
        <v>6234</v>
      </c>
      <c r="DA25" t="s">
        <v>188</v>
      </c>
      <c r="DB25" t="s">
        <v>16</v>
      </c>
      <c r="DC25" t="s">
        <v>16</v>
      </c>
      <c r="DD25" t="s">
        <v>22</v>
      </c>
      <c r="DE25" t="s">
        <v>189</v>
      </c>
      <c r="DF25" t="s">
        <v>2647</v>
      </c>
      <c r="DG25" t="s">
        <v>4750</v>
      </c>
      <c r="DH25" t="s">
        <v>2052</v>
      </c>
      <c r="DI25" t="s">
        <v>6210</v>
      </c>
      <c r="DJ25" t="s">
        <v>16</v>
      </c>
      <c r="DK25" t="s">
        <v>4464</v>
      </c>
      <c r="DL25" t="s">
        <v>4464</v>
      </c>
      <c r="DM25" t="s">
        <v>9663</v>
      </c>
      <c r="DN25" t="s">
        <v>189</v>
      </c>
      <c r="DO25" t="s">
        <v>10992</v>
      </c>
      <c r="DP25" t="s">
        <v>9898</v>
      </c>
      <c r="DQ25" t="s">
        <v>9899</v>
      </c>
      <c r="DR25" t="s">
        <v>9900</v>
      </c>
    </row>
    <row r="26" spans="1:122" x14ac:dyDescent="0.25">
      <c r="A26">
        <v>889</v>
      </c>
      <c r="B26" t="s">
        <v>189</v>
      </c>
      <c r="C26" t="s">
        <v>9836</v>
      </c>
      <c r="D26" s="138">
        <v>45208</v>
      </c>
      <c r="E26" t="s">
        <v>4569</v>
      </c>
      <c r="F26" t="s">
        <v>107</v>
      </c>
      <c r="G26" t="s">
        <v>1926</v>
      </c>
      <c r="H26" t="s">
        <v>107</v>
      </c>
      <c r="I26" t="s">
        <v>4840</v>
      </c>
      <c r="J26" t="s">
        <v>12</v>
      </c>
      <c r="K26">
        <v>7.2</v>
      </c>
      <c r="L26">
        <v>0.98599999999999999</v>
      </c>
      <c r="M26">
        <v>7.2</v>
      </c>
      <c r="N26">
        <v>7.726</v>
      </c>
      <c r="O26" t="s">
        <v>189</v>
      </c>
      <c r="P26" t="s">
        <v>13</v>
      </c>
      <c r="Q26" t="s">
        <v>9837</v>
      </c>
      <c r="R26" t="s">
        <v>986</v>
      </c>
      <c r="S26" t="s">
        <v>9837</v>
      </c>
      <c r="T26" t="s">
        <v>16</v>
      </c>
      <c r="U26">
        <v>22</v>
      </c>
      <c r="V26" t="s">
        <v>2410</v>
      </c>
      <c r="W26">
        <v>100</v>
      </c>
      <c r="X26" t="s">
        <v>15</v>
      </c>
      <c r="Y26" t="s">
        <v>6282</v>
      </c>
      <c r="Z26" t="s">
        <v>6282</v>
      </c>
      <c r="AA26" t="s">
        <v>189</v>
      </c>
      <c r="AB26" s="138">
        <v>45212</v>
      </c>
      <c r="AC26" s="138">
        <v>45578</v>
      </c>
      <c r="AD26" t="s">
        <v>6241</v>
      </c>
      <c r="AE26" t="s">
        <v>5206</v>
      </c>
      <c r="AF26" t="s">
        <v>16</v>
      </c>
      <c r="AG26" t="s">
        <v>189</v>
      </c>
      <c r="AH26" s="138">
        <v>46308</v>
      </c>
      <c r="AI26" t="s">
        <v>2419</v>
      </c>
      <c r="AJ26" t="s">
        <v>189</v>
      </c>
      <c r="AK26" t="s">
        <v>189</v>
      </c>
      <c r="AL26" t="s">
        <v>189</v>
      </c>
      <c r="AM26" t="s">
        <v>189</v>
      </c>
      <c r="AN26" t="s">
        <v>189</v>
      </c>
      <c r="AO26" t="s">
        <v>16</v>
      </c>
      <c r="AP26" t="s">
        <v>189</v>
      </c>
      <c r="AQ26" t="s">
        <v>16</v>
      </c>
      <c r="AR26" t="s">
        <v>189</v>
      </c>
      <c r="AS26" t="s">
        <v>189</v>
      </c>
      <c r="AT26" t="s">
        <v>9777</v>
      </c>
      <c r="AU26" t="s">
        <v>9344</v>
      </c>
      <c r="AV26" t="s">
        <v>9345</v>
      </c>
      <c r="AW26" t="s">
        <v>16</v>
      </c>
      <c r="AX26" t="s">
        <v>16</v>
      </c>
      <c r="AY26" t="s">
        <v>16</v>
      </c>
      <c r="AZ26" t="s">
        <v>16</v>
      </c>
      <c r="BA26" t="s">
        <v>16</v>
      </c>
      <c r="BB26" t="s">
        <v>16</v>
      </c>
      <c r="BC26" t="s">
        <v>16</v>
      </c>
      <c r="BD26" t="s">
        <v>16</v>
      </c>
      <c r="BE26" t="s">
        <v>16</v>
      </c>
      <c r="BF26" t="s">
        <v>189</v>
      </c>
      <c r="BG26" t="s">
        <v>189</v>
      </c>
      <c r="BH26">
        <v>0</v>
      </c>
      <c r="BI26">
        <v>0</v>
      </c>
      <c r="BJ26">
        <v>0</v>
      </c>
      <c r="BK26" t="s">
        <v>189</v>
      </c>
      <c r="BL26" t="s">
        <v>189</v>
      </c>
      <c r="BN26" t="s">
        <v>2800</v>
      </c>
      <c r="BO26" t="s">
        <v>16</v>
      </c>
      <c r="BP26" t="s">
        <v>4569</v>
      </c>
      <c r="BQ26" t="s">
        <v>184</v>
      </c>
      <c r="BR26" t="s">
        <v>6744</v>
      </c>
      <c r="BS26" t="s">
        <v>9667</v>
      </c>
      <c r="BT26" t="s">
        <v>16</v>
      </c>
      <c r="BU26" t="s">
        <v>189</v>
      </c>
      <c r="BV26" t="s">
        <v>18</v>
      </c>
      <c r="BW26" t="s">
        <v>195</v>
      </c>
      <c r="BX26" t="s">
        <v>310</v>
      </c>
      <c r="BY26" t="s">
        <v>2803</v>
      </c>
      <c r="BZ26" s="138"/>
      <c r="CA26" s="138">
        <v>44909</v>
      </c>
      <c r="CB26" t="s">
        <v>17</v>
      </c>
      <c r="CC26" t="s">
        <v>17</v>
      </c>
      <c r="CD26" t="s">
        <v>6307</v>
      </c>
      <c r="CE26" t="s">
        <v>189</v>
      </c>
      <c r="CF26" t="s">
        <v>189</v>
      </c>
      <c r="CG26" t="s">
        <v>189</v>
      </c>
      <c r="CH26">
        <v>2023</v>
      </c>
      <c r="CI26" s="7">
        <v>45208</v>
      </c>
      <c r="CJ26" t="s">
        <v>4723</v>
      </c>
      <c r="CK26">
        <v>10</v>
      </c>
      <c r="CL26">
        <v>42</v>
      </c>
      <c r="CM26" s="7">
        <v>45208</v>
      </c>
      <c r="CN26" t="s">
        <v>11455</v>
      </c>
      <c r="CO26" t="s">
        <v>9855</v>
      </c>
      <c r="CP26" t="s">
        <v>11366</v>
      </c>
      <c r="CQ26" t="s">
        <v>11367</v>
      </c>
      <c r="CR26" t="s">
        <v>6018</v>
      </c>
      <c r="CS26" t="s">
        <v>6021</v>
      </c>
      <c r="CT26" t="s">
        <v>9832</v>
      </c>
      <c r="CU26" t="s">
        <v>9873</v>
      </c>
      <c r="CV26" t="s">
        <v>6310</v>
      </c>
      <c r="CW26" t="s">
        <v>9874</v>
      </c>
      <c r="CX26" t="s">
        <v>2800</v>
      </c>
      <c r="CY26" t="s">
        <v>4464</v>
      </c>
      <c r="CZ26" t="s">
        <v>6234</v>
      </c>
      <c r="DA26" t="s">
        <v>252</v>
      </c>
      <c r="DB26" t="s">
        <v>9800</v>
      </c>
      <c r="DC26" t="s">
        <v>16</v>
      </c>
      <c r="DD26" t="s">
        <v>15</v>
      </c>
      <c r="DE26" t="s">
        <v>189</v>
      </c>
      <c r="DF26" t="s">
        <v>16</v>
      </c>
      <c r="DG26" t="s">
        <v>4727</v>
      </c>
      <c r="DH26" t="s">
        <v>2052</v>
      </c>
      <c r="DI26" t="s">
        <v>9901</v>
      </c>
      <c r="DJ26" t="s">
        <v>16</v>
      </c>
      <c r="DK26" t="s">
        <v>4464</v>
      </c>
      <c r="DL26" t="s">
        <v>4464</v>
      </c>
      <c r="DM26" t="s">
        <v>16</v>
      </c>
      <c r="DN26" t="s">
        <v>189</v>
      </c>
      <c r="DO26" t="s">
        <v>10994</v>
      </c>
      <c r="DP26" t="s">
        <v>9902</v>
      </c>
      <c r="DQ26" t="s">
        <v>9903</v>
      </c>
      <c r="DR26" t="s">
        <v>10739</v>
      </c>
    </row>
    <row r="27" spans="1:122" x14ac:dyDescent="0.25">
      <c r="A27">
        <v>888</v>
      </c>
      <c r="B27" t="s">
        <v>189</v>
      </c>
      <c r="C27" t="s">
        <v>9738</v>
      </c>
      <c r="D27" s="138">
        <v>45197</v>
      </c>
      <c r="E27" t="s">
        <v>9739</v>
      </c>
      <c r="F27" t="s">
        <v>11</v>
      </c>
      <c r="G27" t="s">
        <v>1929</v>
      </c>
      <c r="H27" t="s">
        <v>11</v>
      </c>
      <c r="I27" t="s">
        <v>9802</v>
      </c>
      <c r="J27" t="s">
        <v>12</v>
      </c>
      <c r="K27">
        <v>0.9</v>
      </c>
      <c r="L27">
        <v>0.123</v>
      </c>
      <c r="M27">
        <v>0.9</v>
      </c>
      <c r="N27">
        <v>0.96599999999999997</v>
      </c>
      <c r="O27" t="s">
        <v>189</v>
      </c>
      <c r="P27" t="s">
        <v>121</v>
      </c>
      <c r="Q27" t="s">
        <v>333</v>
      </c>
      <c r="R27" t="s">
        <v>16</v>
      </c>
      <c r="S27" t="s">
        <v>16</v>
      </c>
      <c r="T27" t="s">
        <v>16</v>
      </c>
      <c r="U27" t="s">
        <v>16</v>
      </c>
      <c r="V27" t="s">
        <v>2410</v>
      </c>
      <c r="W27">
        <v>100</v>
      </c>
      <c r="X27" t="s">
        <v>15</v>
      </c>
      <c r="Y27" t="s">
        <v>1883</v>
      </c>
      <c r="Z27" t="s">
        <v>1883</v>
      </c>
      <c r="AA27" t="s">
        <v>189</v>
      </c>
      <c r="AB27" s="138">
        <v>45209</v>
      </c>
      <c r="AC27" s="138">
        <v>45573</v>
      </c>
      <c r="AD27" t="s">
        <v>6241</v>
      </c>
      <c r="AE27" t="s">
        <v>9742</v>
      </c>
      <c r="AF27" t="s">
        <v>16</v>
      </c>
      <c r="AG27" t="s">
        <v>189</v>
      </c>
      <c r="AH27" s="138">
        <v>45573</v>
      </c>
      <c r="AI27" t="s">
        <v>189</v>
      </c>
      <c r="AJ27" t="s">
        <v>189</v>
      </c>
      <c r="AK27" t="s">
        <v>189</v>
      </c>
      <c r="AL27" t="s">
        <v>189</v>
      </c>
      <c r="AM27" t="s">
        <v>189</v>
      </c>
      <c r="AN27" t="s">
        <v>189</v>
      </c>
      <c r="AO27" t="s">
        <v>189</v>
      </c>
      <c r="AP27" t="s">
        <v>5517</v>
      </c>
      <c r="AQ27" t="s">
        <v>16</v>
      </c>
      <c r="AR27" t="s">
        <v>189</v>
      </c>
      <c r="AS27" t="s">
        <v>189</v>
      </c>
      <c r="AT27" t="s">
        <v>189</v>
      </c>
      <c r="AU27" t="s">
        <v>9344</v>
      </c>
      <c r="AV27" t="s">
        <v>9345</v>
      </c>
      <c r="AW27" t="s">
        <v>16</v>
      </c>
      <c r="AX27" t="s">
        <v>16</v>
      </c>
      <c r="AY27" t="s">
        <v>16</v>
      </c>
      <c r="AZ27" t="s">
        <v>16</v>
      </c>
      <c r="BA27" t="s">
        <v>16</v>
      </c>
      <c r="BB27" t="s">
        <v>16</v>
      </c>
      <c r="BC27" t="s">
        <v>16</v>
      </c>
      <c r="BD27" t="s">
        <v>16</v>
      </c>
      <c r="BE27" t="s">
        <v>16</v>
      </c>
      <c r="BF27" t="s">
        <v>189</v>
      </c>
      <c r="BG27" t="s">
        <v>189</v>
      </c>
      <c r="BH27">
        <v>0</v>
      </c>
      <c r="BI27">
        <v>0</v>
      </c>
      <c r="BJ27">
        <v>0</v>
      </c>
      <c r="BK27" t="s">
        <v>189</v>
      </c>
      <c r="BL27" t="s">
        <v>189</v>
      </c>
      <c r="BN27" t="s">
        <v>9740</v>
      </c>
      <c r="BO27" t="s">
        <v>16</v>
      </c>
      <c r="BP27" t="s">
        <v>9739</v>
      </c>
      <c r="BQ27" t="s">
        <v>184</v>
      </c>
      <c r="BR27" t="s">
        <v>6744</v>
      </c>
      <c r="BS27" t="s">
        <v>9667</v>
      </c>
      <c r="BT27" t="s">
        <v>16</v>
      </c>
      <c r="BU27" t="s">
        <v>189</v>
      </c>
      <c r="BV27" t="s">
        <v>58</v>
      </c>
      <c r="BW27" t="s">
        <v>195</v>
      </c>
      <c r="BX27" t="s">
        <v>692</v>
      </c>
      <c r="BY27" t="s">
        <v>9741</v>
      </c>
      <c r="BZ27" s="138"/>
      <c r="CA27" s="138">
        <v>45012</v>
      </c>
      <c r="CB27" t="s">
        <v>17</v>
      </c>
      <c r="CC27" t="s">
        <v>17</v>
      </c>
      <c r="CD27" t="s">
        <v>6307</v>
      </c>
      <c r="CE27" t="s">
        <v>189</v>
      </c>
      <c r="CF27" t="s">
        <v>189</v>
      </c>
      <c r="CG27" t="s">
        <v>189</v>
      </c>
      <c r="CH27">
        <v>2023</v>
      </c>
      <c r="CI27" s="7">
        <v>45197</v>
      </c>
      <c r="CJ27" t="s">
        <v>4723</v>
      </c>
      <c r="CK27">
        <v>9</v>
      </c>
      <c r="CL27">
        <v>40</v>
      </c>
      <c r="CM27" s="7">
        <v>45194</v>
      </c>
      <c r="CN27" t="s">
        <v>11458</v>
      </c>
      <c r="CO27" t="s">
        <v>9855</v>
      </c>
      <c r="CP27" t="s">
        <v>11459</v>
      </c>
      <c r="CQ27" t="s">
        <v>11460</v>
      </c>
      <c r="CR27" t="s">
        <v>6022</v>
      </c>
      <c r="CS27" t="s">
        <v>6023</v>
      </c>
      <c r="CT27" t="s">
        <v>9838</v>
      </c>
      <c r="CU27" t="s">
        <v>9873</v>
      </c>
      <c r="CV27" t="s">
        <v>6310</v>
      </c>
      <c r="CW27" t="s">
        <v>9882</v>
      </c>
      <c r="CX27" t="s">
        <v>9743</v>
      </c>
      <c r="CY27" t="s">
        <v>4464</v>
      </c>
      <c r="CZ27" t="s">
        <v>6730</v>
      </c>
      <c r="DA27" t="s">
        <v>188</v>
      </c>
      <c r="DB27" t="s">
        <v>16</v>
      </c>
      <c r="DC27" t="s">
        <v>16</v>
      </c>
      <c r="DD27" t="s">
        <v>15</v>
      </c>
      <c r="DE27" t="s">
        <v>189</v>
      </c>
      <c r="DF27" t="s">
        <v>16</v>
      </c>
      <c r="DG27" t="s">
        <v>5517</v>
      </c>
      <c r="DH27" t="s">
        <v>6797</v>
      </c>
      <c r="DI27" t="s">
        <v>9744</v>
      </c>
      <c r="DJ27" t="s">
        <v>16</v>
      </c>
      <c r="DK27" t="s">
        <v>4464</v>
      </c>
      <c r="DL27" t="s">
        <v>4464</v>
      </c>
      <c r="DM27" t="s">
        <v>16</v>
      </c>
      <c r="DN27" t="s">
        <v>189</v>
      </c>
      <c r="DO27" t="s">
        <v>10995</v>
      </c>
      <c r="DP27" t="s">
        <v>9745</v>
      </c>
      <c r="DQ27" t="s">
        <v>9904</v>
      </c>
      <c r="DR27" t="s">
        <v>9746</v>
      </c>
    </row>
    <row r="28" spans="1:122" x14ac:dyDescent="0.25">
      <c r="A28">
        <v>887</v>
      </c>
      <c r="B28" t="s">
        <v>189</v>
      </c>
      <c r="C28" t="s">
        <v>9598</v>
      </c>
      <c r="D28" s="138">
        <v>45197</v>
      </c>
      <c r="E28" t="s">
        <v>4560</v>
      </c>
      <c r="F28" t="s">
        <v>11</v>
      </c>
      <c r="G28" t="s">
        <v>1932</v>
      </c>
      <c r="H28" t="s">
        <v>11</v>
      </c>
      <c r="I28" t="s">
        <v>9802</v>
      </c>
      <c r="J28" t="s">
        <v>100</v>
      </c>
      <c r="K28">
        <v>0.16</v>
      </c>
      <c r="L28">
        <v>0.16</v>
      </c>
      <c r="M28">
        <v>1.167</v>
      </c>
      <c r="N28">
        <v>1.252</v>
      </c>
      <c r="O28" t="s">
        <v>189</v>
      </c>
      <c r="P28" t="s">
        <v>13</v>
      </c>
      <c r="Q28" t="s">
        <v>2859</v>
      </c>
      <c r="R28" t="s">
        <v>16</v>
      </c>
      <c r="S28" t="s">
        <v>2859</v>
      </c>
      <c r="T28" t="s">
        <v>16</v>
      </c>
      <c r="U28" t="s">
        <v>16</v>
      </c>
      <c r="V28" t="s">
        <v>2410</v>
      </c>
      <c r="W28">
        <v>100</v>
      </c>
      <c r="X28" t="s">
        <v>22</v>
      </c>
      <c r="Y28" t="s">
        <v>6236</v>
      </c>
      <c r="Z28" t="s">
        <v>6236</v>
      </c>
      <c r="AA28" t="s">
        <v>189</v>
      </c>
      <c r="AB28" s="138">
        <v>45215</v>
      </c>
      <c r="AC28" s="138">
        <v>45398</v>
      </c>
      <c r="AD28" t="s">
        <v>6241</v>
      </c>
      <c r="AE28" t="s">
        <v>5173</v>
      </c>
      <c r="AF28" t="s">
        <v>16</v>
      </c>
      <c r="AG28" t="s">
        <v>189</v>
      </c>
      <c r="AH28" s="138">
        <v>46311</v>
      </c>
      <c r="AI28" t="s">
        <v>2414</v>
      </c>
      <c r="AJ28" t="s">
        <v>189</v>
      </c>
      <c r="AK28" t="s">
        <v>189</v>
      </c>
      <c r="AL28" t="s">
        <v>189</v>
      </c>
      <c r="AM28" t="s">
        <v>189</v>
      </c>
      <c r="AN28" t="s">
        <v>189</v>
      </c>
      <c r="AO28" t="s">
        <v>189</v>
      </c>
      <c r="AP28" t="s">
        <v>189</v>
      </c>
      <c r="AQ28" t="s">
        <v>16</v>
      </c>
      <c r="AR28" t="s">
        <v>189</v>
      </c>
      <c r="AS28" t="s">
        <v>189</v>
      </c>
      <c r="AT28" t="s">
        <v>9627</v>
      </c>
      <c r="AU28" t="s">
        <v>5516</v>
      </c>
      <c r="AV28" t="s">
        <v>9345</v>
      </c>
      <c r="AW28" t="s">
        <v>16</v>
      </c>
      <c r="AX28" t="s">
        <v>16</v>
      </c>
      <c r="AY28" t="s">
        <v>16</v>
      </c>
      <c r="AZ28" t="s">
        <v>16</v>
      </c>
      <c r="BA28" t="s">
        <v>16</v>
      </c>
      <c r="BB28" t="s">
        <v>16</v>
      </c>
      <c r="BC28" t="s">
        <v>16</v>
      </c>
      <c r="BD28" t="s">
        <v>16</v>
      </c>
      <c r="BE28" t="s">
        <v>16</v>
      </c>
      <c r="BF28" t="s">
        <v>189</v>
      </c>
      <c r="BG28" t="s">
        <v>189</v>
      </c>
      <c r="BH28">
        <v>0</v>
      </c>
      <c r="BI28">
        <v>0</v>
      </c>
      <c r="BJ28">
        <v>0</v>
      </c>
      <c r="BK28" t="s">
        <v>189</v>
      </c>
      <c r="BL28" t="s">
        <v>189</v>
      </c>
      <c r="BN28" t="s">
        <v>808</v>
      </c>
      <c r="BO28" t="s">
        <v>16</v>
      </c>
      <c r="BP28" t="s">
        <v>4558</v>
      </c>
      <c r="BQ28" t="s">
        <v>184</v>
      </c>
      <c r="BR28" t="s">
        <v>6744</v>
      </c>
      <c r="BS28" t="s">
        <v>1494</v>
      </c>
      <c r="BT28" t="s">
        <v>16</v>
      </c>
      <c r="BU28" t="s">
        <v>189</v>
      </c>
      <c r="BV28" t="s">
        <v>39</v>
      </c>
      <c r="BW28" t="s">
        <v>9677</v>
      </c>
      <c r="BX28" t="s">
        <v>809</v>
      </c>
      <c r="BY28" t="s">
        <v>810</v>
      </c>
      <c r="BZ28" s="138"/>
      <c r="CA28" s="138">
        <v>43896</v>
      </c>
      <c r="CB28" t="s">
        <v>17</v>
      </c>
      <c r="CC28" t="s">
        <v>17</v>
      </c>
      <c r="CD28" t="s">
        <v>6307</v>
      </c>
      <c r="CE28" t="s">
        <v>189</v>
      </c>
      <c r="CF28" t="s">
        <v>6307</v>
      </c>
      <c r="CG28" t="s">
        <v>189</v>
      </c>
      <c r="CH28">
        <v>2023</v>
      </c>
      <c r="CI28" s="7">
        <v>45197</v>
      </c>
      <c r="CJ28" t="s">
        <v>4723</v>
      </c>
      <c r="CK28">
        <v>9</v>
      </c>
      <c r="CL28">
        <v>40</v>
      </c>
      <c r="CM28" s="7">
        <v>45194</v>
      </c>
      <c r="CN28" t="s">
        <v>11458</v>
      </c>
      <c r="CO28" t="s">
        <v>9855</v>
      </c>
      <c r="CP28" t="s">
        <v>11459</v>
      </c>
      <c r="CQ28" t="s">
        <v>11460</v>
      </c>
      <c r="CR28" t="s">
        <v>6022</v>
      </c>
      <c r="CS28" t="s">
        <v>6023</v>
      </c>
      <c r="CT28" t="s">
        <v>9838</v>
      </c>
      <c r="CU28" t="s">
        <v>9873</v>
      </c>
      <c r="CV28" t="s">
        <v>6310</v>
      </c>
      <c r="CW28" t="s">
        <v>9874</v>
      </c>
      <c r="CX28" t="s">
        <v>808</v>
      </c>
      <c r="CY28" t="s">
        <v>9813</v>
      </c>
      <c r="CZ28" t="s">
        <v>6730</v>
      </c>
      <c r="DA28" t="s">
        <v>188</v>
      </c>
      <c r="DB28" t="s">
        <v>16</v>
      </c>
      <c r="DC28" t="s">
        <v>16</v>
      </c>
      <c r="DD28" t="s">
        <v>22</v>
      </c>
      <c r="DE28" t="s">
        <v>189</v>
      </c>
      <c r="DF28" t="s">
        <v>2771</v>
      </c>
      <c r="DG28" t="s">
        <v>4727</v>
      </c>
      <c r="DH28" t="s">
        <v>6766</v>
      </c>
      <c r="DI28" t="s">
        <v>9747</v>
      </c>
      <c r="DJ28" t="s">
        <v>16</v>
      </c>
      <c r="DK28" t="s">
        <v>16</v>
      </c>
      <c r="DL28" t="s">
        <v>5972</v>
      </c>
      <c r="DM28" t="s">
        <v>6245</v>
      </c>
      <c r="DN28" t="s">
        <v>189</v>
      </c>
      <c r="DO28" t="s">
        <v>11076</v>
      </c>
      <c r="DP28" t="s">
        <v>9748</v>
      </c>
      <c r="DQ28" t="s">
        <v>9904</v>
      </c>
      <c r="DR28" t="s">
        <v>9629</v>
      </c>
    </row>
    <row r="29" spans="1:122" x14ac:dyDescent="0.25">
      <c r="A29">
        <v>886</v>
      </c>
      <c r="B29" t="s">
        <v>189</v>
      </c>
      <c r="C29" t="s">
        <v>9749</v>
      </c>
      <c r="D29" s="138">
        <v>45197</v>
      </c>
      <c r="E29" t="s">
        <v>9793</v>
      </c>
      <c r="F29" t="s">
        <v>11</v>
      </c>
      <c r="G29" t="s">
        <v>1929</v>
      </c>
      <c r="H29" t="s">
        <v>11</v>
      </c>
      <c r="I29" t="s">
        <v>9802</v>
      </c>
      <c r="J29" t="s">
        <v>12</v>
      </c>
      <c r="K29">
        <v>15.6</v>
      </c>
      <c r="L29">
        <v>2.137</v>
      </c>
      <c r="M29">
        <v>15.6</v>
      </c>
      <c r="N29">
        <v>16.739000000000001</v>
      </c>
      <c r="O29" t="s">
        <v>189</v>
      </c>
      <c r="P29" t="s">
        <v>13</v>
      </c>
      <c r="Q29" t="s">
        <v>28</v>
      </c>
      <c r="R29" t="s">
        <v>397</v>
      </c>
      <c r="S29" t="s">
        <v>28</v>
      </c>
      <c r="T29" t="s">
        <v>16</v>
      </c>
      <c r="U29">
        <v>0</v>
      </c>
      <c r="V29" t="s">
        <v>2410</v>
      </c>
      <c r="W29">
        <v>100</v>
      </c>
      <c r="X29" t="s">
        <v>15</v>
      </c>
      <c r="Y29" t="s">
        <v>6236</v>
      </c>
      <c r="Z29" t="s">
        <v>6236</v>
      </c>
      <c r="AA29" t="s">
        <v>189</v>
      </c>
      <c r="AB29" s="138">
        <v>45212</v>
      </c>
      <c r="AC29" s="138">
        <v>45578</v>
      </c>
      <c r="AD29" t="s">
        <v>6241</v>
      </c>
      <c r="AE29" t="s">
        <v>9753</v>
      </c>
      <c r="AF29" t="s">
        <v>16</v>
      </c>
      <c r="AG29" t="s">
        <v>189</v>
      </c>
      <c r="AH29" s="138">
        <v>46308</v>
      </c>
      <c r="AI29" t="s">
        <v>2419</v>
      </c>
      <c r="AJ29" t="s">
        <v>189</v>
      </c>
      <c r="AK29" t="s">
        <v>189</v>
      </c>
      <c r="AL29" t="s">
        <v>189</v>
      </c>
      <c r="AM29" t="s">
        <v>189</v>
      </c>
      <c r="AN29" t="s">
        <v>189</v>
      </c>
      <c r="AO29" t="s">
        <v>189</v>
      </c>
      <c r="AP29" t="s">
        <v>189</v>
      </c>
      <c r="AQ29" t="s">
        <v>16</v>
      </c>
      <c r="AR29" t="s">
        <v>189</v>
      </c>
      <c r="AS29" t="s">
        <v>189</v>
      </c>
      <c r="AT29" t="s">
        <v>9750</v>
      </c>
      <c r="AU29" t="s">
        <v>9344</v>
      </c>
      <c r="AV29" t="s">
        <v>9345</v>
      </c>
      <c r="AW29" t="s">
        <v>16</v>
      </c>
      <c r="AX29" t="s">
        <v>16</v>
      </c>
      <c r="AY29" t="s">
        <v>16</v>
      </c>
      <c r="AZ29" t="s">
        <v>16</v>
      </c>
      <c r="BA29" t="s">
        <v>16</v>
      </c>
      <c r="BB29" t="s">
        <v>16</v>
      </c>
      <c r="BC29" t="s">
        <v>16</v>
      </c>
      <c r="BD29" t="s">
        <v>16</v>
      </c>
      <c r="BE29" t="s">
        <v>16</v>
      </c>
      <c r="BF29" t="s">
        <v>189</v>
      </c>
      <c r="BG29" t="s">
        <v>189</v>
      </c>
      <c r="BH29">
        <v>0</v>
      </c>
      <c r="BI29">
        <v>0</v>
      </c>
      <c r="BJ29">
        <v>0</v>
      </c>
      <c r="BK29" t="s">
        <v>189</v>
      </c>
      <c r="BL29" t="s">
        <v>189</v>
      </c>
      <c r="BN29" t="s">
        <v>9751</v>
      </c>
      <c r="BO29" t="s">
        <v>16</v>
      </c>
      <c r="BP29" t="s">
        <v>9793</v>
      </c>
      <c r="BQ29" t="s">
        <v>184</v>
      </c>
      <c r="BR29" t="s">
        <v>6744</v>
      </c>
      <c r="BS29" t="s">
        <v>16</v>
      </c>
      <c r="BT29" t="s">
        <v>16</v>
      </c>
      <c r="BU29" t="s">
        <v>189</v>
      </c>
      <c r="BV29" t="s">
        <v>52</v>
      </c>
      <c r="BW29" t="s">
        <v>195</v>
      </c>
      <c r="BX29" t="s">
        <v>196</v>
      </c>
      <c r="BY29" t="s">
        <v>9752</v>
      </c>
      <c r="BZ29" s="138"/>
      <c r="CA29" s="138">
        <v>43763</v>
      </c>
      <c r="CB29" t="s">
        <v>17</v>
      </c>
      <c r="CC29" t="s">
        <v>16</v>
      </c>
      <c r="CD29" t="s">
        <v>189</v>
      </c>
      <c r="CE29" t="s">
        <v>189</v>
      </c>
      <c r="CF29" t="s">
        <v>189</v>
      </c>
      <c r="CG29" t="s">
        <v>189</v>
      </c>
      <c r="CH29">
        <v>2023</v>
      </c>
      <c r="CI29" s="7">
        <v>45197</v>
      </c>
      <c r="CJ29" t="s">
        <v>4723</v>
      </c>
      <c r="CK29">
        <v>9</v>
      </c>
      <c r="CL29">
        <v>40</v>
      </c>
      <c r="CM29" s="7">
        <v>45194</v>
      </c>
      <c r="CN29" t="s">
        <v>11458</v>
      </c>
      <c r="CO29" t="s">
        <v>9855</v>
      </c>
      <c r="CP29" t="s">
        <v>11459</v>
      </c>
      <c r="CQ29" t="s">
        <v>11460</v>
      </c>
      <c r="CR29" t="s">
        <v>6022</v>
      </c>
      <c r="CS29" t="s">
        <v>6023</v>
      </c>
      <c r="CT29" t="s">
        <v>9838</v>
      </c>
      <c r="CU29" t="s">
        <v>6824</v>
      </c>
      <c r="CV29" t="s">
        <v>6310</v>
      </c>
      <c r="CW29" t="s">
        <v>9874</v>
      </c>
      <c r="CX29" t="s">
        <v>9751</v>
      </c>
      <c r="CY29" t="s">
        <v>4464</v>
      </c>
      <c r="CZ29" t="s">
        <v>6234</v>
      </c>
      <c r="DA29" t="s">
        <v>188</v>
      </c>
      <c r="DB29" t="s">
        <v>16</v>
      </c>
      <c r="DC29" t="s">
        <v>16</v>
      </c>
      <c r="DD29" t="s">
        <v>15</v>
      </c>
      <c r="DE29" t="s">
        <v>189</v>
      </c>
      <c r="DF29" t="s">
        <v>16</v>
      </c>
      <c r="DG29" t="s">
        <v>4727</v>
      </c>
      <c r="DH29" t="s">
        <v>2052</v>
      </c>
      <c r="DI29" t="s">
        <v>9754</v>
      </c>
      <c r="DJ29" t="s">
        <v>16</v>
      </c>
      <c r="DK29" t="s">
        <v>4464</v>
      </c>
      <c r="DL29" t="s">
        <v>4464</v>
      </c>
      <c r="DM29" t="s">
        <v>16</v>
      </c>
      <c r="DN29" t="s">
        <v>189</v>
      </c>
      <c r="DO29" t="s">
        <v>10996</v>
      </c>
      <c r="DP29" t="s">
        <v>9794</v>
      </c>
      <c r="DQ29" t="s">
        <v>9904</v>
      </c>
      <c r="DR29" t="s">
        <v>9795</v>
      </c>
    </row>
    <row r="30" spans="1:122" x14ac:dyDescent="0.25">
      <c r="A30">
        <v>885</v>
      </c>
      <c r="B30" t="s">
        <v>189</v>
      </c>
      <c r="C30" t="s">
        <v>9665</v>
      </c>
      <c r="D30" s="138">
        <v>45197</v>
      </c>
      <c r="E30" t="s">
        <v>9662</v>
      </c>
      <c r="F30" t="s">
        <v>106</v>
      </c>
      <c r="G30" t="s">
        <v>1929</v>
      </c>
      <c r="H30" t="s">
        <v>551</v>
      </c>
      <c r="I30" t="s">
        <v>4840</v>
      </c>
      <c r="J30" t="s">
        <v>100</v>
      </c>
      <c r="K30">
        <v>1</v>
      </c>
      <c r="L30">
        <v>1</v>
      </c>
      <c r="M30">
        <v>7.2939999999999996</v>
      </c>
      <c r="N30">
        <v>7.8280000000000003</v>
      </c>
      <c r="O30" t="s">
        <v>189</v>
      </c>
      <c r="P30" t="s">
        <v>13</v>
      </c>
      <c r="Q30" t="s">
        <v>2646</v>
      </c>
      <c r="R30" t="s">
        <v>2645</v>
      </c>
      <c r="S30" t="s">
        <v>2646</v>
      </c>
      <c r="T30" t="s">
        <v>16</v>
      </c>
      <c r="U30">
        <v>20</v>
      </c>
      <c r="V30" t="s">
        <v>2410</v>
      </c>
      <c r="W30">
        <v>100</v>
      </c>
      <c r="X30" t="s">
        <v>22</v>
      </c>
      <c r="Y30" t="s">
        <v>6282</v>
      </c>
      <c r="Z30" t="s">
        <v>6282</v>
      </c>
      <c r="AA30" t="s">
        <v>189</v>
      </c>
      <c r="AB30" s="138">
        <v>45210</v>
      </c>
      <c r="AC30" s="138">
        <v>45393</v>
      </c>
      <c r="AD30" t="s">
        <v>6241</v>
      </c>
      <c r="AE30" t="s">
        <v>5285</v>
      </c>
      <c r="AF30" t="s">
        <v>16</v>
      </c>
      <c r="AG30" t="s">
        <v>189</v>
      </c>
      <c r="AH30" s="138">
        <v>46306</v>
      </c>
      <c r="AI30" t="s">
        <v>2414</v>
      </c>
      <c r="AJ30" t="s">
        <v>4431</v>
      </c>
      <c r="AK30" t="s">
        <v>189</v>
      </c>
      <c r="AL30" t="s">
        <v>4431</v>
      </c>
      <c r="AM30" t="s">
        <v>1881</v>
      </c>
      <c r="AN30" t="s">
        <v>189</v>
      </c>
      <c r="AO30" t="s">
        <v>189</v>
      </c>
      <c r="AP30" t="s">
        <v>189</v>
      </c>
      <c r="AQ30" t="s">
        <v>16</v>
      </c>
      <c r="AR30" t="s">
        <v>189</v>
      </c>
      <c r="AS30" t="s">
        <v>189</v>
      </c>
      <c r="AT30" t="s">
        <v>9666</v>
      </c>
      <c r="AU30" t="s">
        <v>9344</v>
      </c>
      <c r="AV30" t="s">
        <v>9345</v>
      </c>
      <c r="AW30" t="s">
        <v>16</v>
      </c>
      <c r="AX30" t="s">
        <v>16</v>
      </c>
      <c r="AY30" t="s">
        <v>181</v>
      </c>
      <c r="AZ30" t="s">
        <v>16</v>
      </c>
      <c r="BA30" t="s">
        <v>16</v>
      </c>
      <c r="BB30" t="s">
        <v>16</v>
      </c>
      <c r="BC30" t="s">
        <v>16</v>
      </c>
      <c r="BD30" t="s">
        <v>16</v>
      </c>
      <c r="BE30" t="s">
        <v>1925</v>
      </c>
      <c r="BF30" t="s">
        <v>182</v>
      </c>
      <c r="BG30" t="s">
        <v>4954</v>
      </c>
      <c r="BH30">
        <v>1</v>
      </c>
      <c r="BI30">
        <v>1</v>
      </c>
      <c r="BJ30">
        <v>1</v>
      </c>
      <c r="BK30" t="s">
        <v>189</v>
      </c>
      <c r="BL30" t="s">
        <v>189</v>
      </c>
      <c r="BM30">
        <v>23068</v>
      </c>
      <c r="BN30" t="s">
        <v>1505</v>
      </c>
      <c r="BO30" t="s">
        <v>16</v>
      </c>
      <c r="BP30" t="s">
        <v>1504</v>
      </c>
      <c r="BQ30" t="s">
        <v>184</v>
      </c>
      <c r="BR30" t="s">
        <v>6744</v>
      </c>
      <c r="BS30" t="s">
        <v>9667</v>
      </c>
      <c r="BT30" t="s">
        <v>16</v>
      </c>
      <c r="BU30" t="s">
        <v>189</v>
      </c>
      <c r="BV30" t="s">
        <v>23</v>
      </c>
      <c r="BW30" t="s">
        <v>185</v>
      </c>
      <c r="BX30" t="s">
        <v>1506</v>
      </c>
      <c r="BY30" t="s">
        <v>16</v>
      </c>
      <c r="BZ30" s="138"/>
      <c r="CA30" s="138">
        <v>42712</v>
      </c>
      <c r="CB30" t="s">
        <v>17</v>
      </c>
      <c r="CC30" t="s">
        <v>17</v>
      </c>
      <c r="CD30" t="s">
        <v>6307</v>
      </c>
      <c r="CE30" t="s">
        <v>189</v>
      </c>
      <c r="CF30" t="s">
        <v>6307</v>
      </c>
      <c r="CG30" t="s">
        <v>189</v>
      </c>
      <c r="CH30">
        <v>2023</v>
      </c>
      <c r="CI30" s="7">
        <v>45197</v>
      </c>
      <c r="CJ30" t="s">
        <v>4723</v>
      </c>
      <c r="CK30">
        <v>9</v>
      </c>
      <c r="CL30">
        <v>40</v>
      </c>
      <c r="CM30" s="7">
        <v>45194</v>
      </c>
      <c r="CN30" t="s">
        <v>11458</v>
      </c>
      <c r="CO30" t="s">
        <v>9855</v>
      </c>
      <c r="CP30" t="s">
        <v>11459</v>
      </c>
      <c r="CQ30" t="s">
        <v>11460</v>
      </c>
      <c r="CR30" t="s">
        <v>6022</v>
      </c>
      <c r="CS30" t="s">
        <v>6023</v>
      </c>
      <c r="CT30" t="s">
        <v>9838</v>
      </c>
      <c r="CU30" t="s">
        <v>9873</v>
      </c>
      <c r="CV30" t="s">
        <v>6310</v>
      </c>
      <c r="CW30" t="s">
        <v>9874</v>
      </c>
      <c r="CX30" t="s">
        <v>9664</v>
      </c>
      <c r="CY30" t="s">
        <v>9813</v>
      </c>
      <c r="CZ30" t="s">
        <v>6730</v>
      </c>
      <c r="DA30" t="s">
        <v>252</v>
      </c>
      <c r="DB30" t="s">
        <v>9800</v>
      </c>
      <c r="DC30" t="s">
        <v>16</v>
      </c>
      <c r="DD30" t="s">
        <v>22</v>
      </c>
      <c r="DE30" t="s">
        <v>189</v>
      </c>
      <c r="DF30" t="s">
        <v>2647</v>
      </c>
      <c r="DG30" t="s">
        <v>4727</v>
      </c>
      <c r="DH30" t="s">
        <v>2051</v>
      </c>
      <c r="DI30" t="s">
        <v>4519</v>
      </c>
      <c r="DJ30" t="s">
        <v>16</v>
      </c>
      <c r="DK30" t="s">
        <v>16</v>
      </c>
      <c r="DL30" t="s">
        <v>5972</v>
      </c>
      <c r="DM30" t="s">
        <v>9663</v>
      </c>
      <c r="DN30" t="s">
        <v>4496</v>
      </c>
      <c r="DO30" t="s">
        <v>10754</v>
      </c>
      <c r="DP30" t="s">
        <v>9668</v>
      </c>
      <c r="DQ30" t="s">
        <v>9904</v>
      </c>
      <c r="DR30" t="s">
        <v>9669</v>
      </c>
    </row>
    <row r="31" spans="1:122" x14ac:dyDescent="0.25">
      <c r="A31">
        <v>884</v>
      </c>
      <c r="B31" t="s">
        <v>189</v>
      </c>
      <c r="C31" t="s">
        <v>9673</v>
      </c>
      <c r="D31" s="138">
        <v>45197</v>
      </c>
      <c r="E31" t="s">
        <v>9755</v>
      </c>
      <c r="F31" t="s">
        <v>1930</v>
      </c>
      <c r="G31" t="s">
        <v>1929</v>
      </c>
      <c r="H31" t="s">
        <v>11</v>
      </c>
      <c r="I31" t="s">
        <v>9802</v>
      </c>
      <c r="J31" t="s">
        <v>100</v>
      </c>
      <c r="K31">
        <v>0.67</v>
      </c>
      <c r="L31">
        <v>0.67</v>
      </c>
      <c r="M31">
        <v>4.8869999999999996</v>
      </c>
      <c r="N31">
        <v>5.2450000000000001</v>
      </c>
      <c r="O31" t="s">
        <v>189</v>
      </c>
      <c r="P31" t="s">
        <v>13</v>
      </c>
      <c r="Q31" t="s">
        <v>1006</v>
      </c>
      <c r="R31" t="s">
        <v>16</v>
      </c>
      <c r="S31" t="s">
        <v>1006</v>
      </c>
      <c r="T31" t="s">
        <v>16</v>
      </c>
      <c r="U31" t="s">
        <v>16</v>
      </c>
      <c r="V31" t="s">
        <v>2410</v>
      </c>
      <c r="W31">
        <v>100</v>
      </c>
      <c r="X31" t="s">
        <v>15</v>
      </c>
      <c r="Y31" t="s">
        <v>6282</v>
      </c>
      <c r="Z31" t="s">
        <v>6282</v>
      </c>
      <c r="AA31" t="s">
        <v>189</v>
      </c>
      <c r="AB31" s="138">
        <v>45210</v>
      </c>
      <c r="AC31" s="138">
        <v>45393</v>
      </c>
      <c r="AD31" t="s">
        <v>6241</v>
      </c>
      <c r="AE31" t="s">
        <v>9675</v>
      </c>
      <c r="AF31" t="s">
        <v>16</v>
      </c>
      <c r="AG31" t="s">
        <v>189</v>
      </c>
      <c r="AH31" s="138">
        <v>46306</v>
      </c>
      <c r="AI31" t="s">
        <v>2414</v>
      </c>
      <c r="AJ31" t="s">
        <v>2650</v>
      </c>
      <c r="AK31" t="s">
        <v>2428</v>
      </c>
      <c r="AL31" t="s">
        <v>9670</v>
      </c>
      <c r="AM31" t="s">
        <v>1881</v>
      </c>
      <c r="AN31" t="s">
        <v>189</v>
      </c>
      <c r="AO31" t="s">
        <v>189</v>
      </c>
      <c r="AP31" t="s">
        <v>189</v>
      </c>
      <c r="AQ31" t="s">
        <v>16</v>
      </c>
      <c r="AR31" t="s">
        <v>189</v>
      </c>
      <c r="AS31" t="s">
        <v>189</v>
      </c>
      <c r="AT31" t="s">
        <v>9674</v>
      </c>
      <c r="AU31" t="s">
        <v>9344</v>
      </c>
      <c r="AV31" t="s">
        <v>9345</v>
      </c>
      <c r="AW31" t="s">
        <v>16</v>
      </c>
      <c r="AX31" t="s">
        <v>16</v>
      </c>
      <c r="AY31" t="s">
        <v>181</v>
      </c>
      <c r="AZ31" t="s">
        <v>16</v>
      </c>
      <c r="BA31" t="s">
        <v>16</v>
      </c>
      <c r="BB31" t="s">
        <v>16</v>
      </c>
      <c r="BC31" t="s">
        <v>16</v>
      </c>
      <c r="BD31" t="s">
        <v>16</v>
      </c>
      <c r="BE31" t="s">
        <v>1925</v>
      </c>
      <c r="BF31" t="s">
        <v>182</v>
      </c>
      <c r="BG31" t="s">
        <v>4950</v>
      </c>
      <c r="BH31">
        <v>1</v>
      </c>
      <c r="BI31">
        <v>1</v>
      </c>
      <c r="BJ31">
        <v>1</v>
      </c>
      <c r="BK31" t="s">
        <v>189</v>
      </c>
      <c r="BL31" t="s">
        <v>189</v>
      </c>
      <c r="BM31">
        <v>23067</v>
      </c>
      <c r="BN31" t="s">
        <v>9671</v>
      </c>
      <c r="BO31" t="s">
        <v>16</v>
      </c>
      <c r="BP31" t="s">
        <v>9755</v>
      </c>
      <c r="BQ31" t="s">
        <v>184</v>
      </c>
      <c r="BR31" t="s">
        <v>6744</v>
      </c>
      <c r="BS31" t="s">
        <v>16</v>
      </c>
      <c r="BT31" t="s">
        <v>16</v>
      </c>
      <c r="BU31" t="s">
        <v>189</v>
      </c>
      <c r="BV31" t="s">
        <v>30</v>
      </c>
      <c r="BW31" t="s">
        <v>185</v>
      </c>
      <c r="BX31" t="s">
        <v>1928</v>
      </c>
      <c r="BY31" t="s">
        <v>16</v>
      </c>
      <c r="BZ31" s="138"/>
      <c r="CA31" s="138">
        <v>43088</v>
      </c>
      <c r="CB31" t="s">
        <v>17</v>
      </c>
      <c r="CC31" t="s">
        <v>16</v>
      </c>
      <c r="CD31" t="s">
        <v>189</v>
      </c>
      <c r="CE31" t="s">
        <v>189</v>
      </c>
      <c r="CF31" t="s">
        <v>6307</v>
      </c>
      <c r="CG31" t="s">
        <v>189</v>
      </c>
      <c r="CH31">
        <v>2023</v>
      </c>
      <c r="CI31" s="7">
        <v>45197</v>
      </c>
      <c r="CJ31" t="s">
        <v>4723</v>
      </c>
      <c r="CK31">
        <v>9</v>
      </c>
      <c r="CL31">
        <v>40</v>
      </c>
      <c r="CM31" s="7">
        <v>45194</v>
      </c>
      <c r="CN31" t="s">
        <v>11458</v>
      </c>
      <c r="CO31" t="s">
        <v>9855</v>
      </c>
      <c r="CP31" t="s">
        <v>11459</v>
      </c>
      <c r="CQ31" t="s">
        <v>11460</v>
      </c>
      <c r="CR31" t="s">
        <v>6022</v>
      </c>
      <c r="CS31" t="s">
        <v>6023</v>
      </c>
      <c r="CT31" t="s">
        <v>9838</v>
      </c>
      <c r="CU31" t="s">
        <v>9873</v>
      </c>
      <c r="CV31" t="s">
        <v>6310</v>
      </c>
      <c r="CW31" t="s">
        <v>9874</v>
      </c>
      <c r="CX31" t="s">
        <v>9672</v>
      </c>
      <c r="CY31" t="s">
        <v>9813</v>
      </c>
      <c r="CZ31" t="s">
        <v>6730</v>
      </c>
      <c r="DA31" t="s">
        <v>241</v>
      </c>
      <c r="DB31" t="s">
        <v>16</v>
      </c>
      <c r="DC31" t="s">
        <v>16</v>
      </c>
      <c r="DD31" t="s">
        <v>15</v>
      </c>
      <c r="DE31" t="s">
        <v>189</v>
      </c>
      <c r="DF31" t="s">
        <v>16</v>
      </c>
      <c r="DG31" t="s">
        <v>4727</v>
      </c>
      <c r="DH31" t="s">
        <v>6766</v>
      </c>
      <c r="DI31" t="s">
        <v>5948</v>
      </c>
      <c r="DJ31" t="s">
        <v>16</v>
      </c>
      <c r="DK31" t="s">
        <v>16</v>
      </c>
      <c r="DL31" t="s">
        <v>4465</v>
      </c>
      <c r="DM31" t="s">
        <v>16</v>
      </c>
      <c r="DN31" t="s">
        <v>4496</v>
      </c>
      <c r="DO31" t="s">
        <v>11461</v>
      </c>
      <c r="DP31" t="s">
        <v>9756</v>
      </c>
      <c r="DQ31" t="s">
        <v>9904</v>
      </c>
      <c r="DR31" t="s">
        <v>9757</v>
      </c>
    </row>
    <row r="32" spans="1:122" x14ac:dyDescent="0.25">
      <c r="A32">
        <v>883</v>
      </c>
      <c r="B32" t="s">
        <v>189</v>
      </c>
      <c r="C32" t="s">
        <v>9758</v>
      </c>
      <c r="D32" s="138">
        <v>45196</v>
      </c>
      <c r="E32" t="s">
        <v>9759</v>
      </c>
      <c r="F32" t="s">
        <v>11</v>
      </c>
      <c r="G32" t="s">
        <v>1929</v>
      </c>
      <c r="H32" t="s">
        <v>11</v>
      </c>
      <c r="I32" t="s">
        <v>9802</v>
      </c>
      <c r="J32" t="s">
        <v>12</v>
      </c>
      <c r="K32">
        <v>3</v>
      </c>
      <c r="L32">
        <v>0.41099999999999998</v>
      </c>
      <c r="M32">
        <v>3</v>
      </c>
      <c r="N32">
        <v>3.2069999999999999</v>
      </c>
      <c r="O32" t="s">
        <v>189</v>
      </c>
      <c r="P32" t="s">
        <v>2048</v>
      </c>
      <c r="Q32" t="s">
        <v>4986</v>
      </c>
      <c r="R32" t="s">
        <v>46</v>
      </c>
      <c r="S32" t="s">
        <v>2388</v>
      </c>
      <c r="T32" t="s">
        <v>16</v>
      </c>
      <c r="U32">
        <v>30</v>
      </c>
      <c r="V32" t="s">
        <v>2410</v>
      </c>
      <c r="W32">
        <v>99.974999999999994</v>
      </c>
      <c r="X32" t="s">
        <v>22</v>
      </c>
      <c r="Y32" t="s">
        <v>6236</v>
      </c>
      <c r="Z32" t="s">
        <v>6236</v>
      </c>
      <c r="AA32" t="s">
        <v>189</v>
      </c>
      <c r="AB32" s="138">
        <v>45209</v>
      </c>
      <c r="AC32" s="138">
        <v>45392</v>
      </c>
      <c r="AD32" t="s">
        <v>6241</v>
      </c>
      <c r="AE32" t="s">
        <v>9764</v>
      </c>
      <c r="AF32" t="s">
        <v>16</v>
      </c>
      <c r="AG32" t="s">
        <v>189</v>
      </c>
      <c r="AH32" s="138">
        <v>46275</v>
      </c>
      <c r="AI32" t="s">
        <v>2414</v>
      </c>
      <c r="AJ32" t="s">
        <v>189</v>
      </c>
      <c r="AK32" t="s">
        <v>189</v>
      </c>
      <c r="AL32" t="s">
        <v>189</v>
      </c>
      <c r="AM32" t="s">
        <v>189</v>
      </c>
      <c r="AN32" t="s">
        <v>189</v>
      </c>
      <c r="AO32" t="s">
        <v>189</v>
      </c>
      <c r="AP32" t="s">
        <v>189</v>
      </c>
      <c r="AQ32" t="s">
        <v>16</v>
      </c>
      <c r="AR32" t="s">
        <v>189</v>
      </c>
      <c r="AS32" t="s">
        <v>189</v>
      </c>
      <c r="AT32" t="s">
        <v>9760</v>
      </c>
      <c r="AU32" t="s">
        <v>9344</v>
      </c>
      <c r="AV32" t="s">
        <v>9345</v>
      </c>
      <c r="AW32" t="s">
        <v>16</v>
      </c>
      <c r="AX32" t="s">
        <v>16</v>
      </c>
      <c r="AY32" t="s">
        <v>16</v>
      </c>
      <c r="AZ32" t="s">
        <v>16</v>
      </c>
      <c r="BA32" t="s">
        <v>16</v>
      </c>
      <c r="BB32" t="s">
        <v>16</v>
      </c>
      <c r="BC32" t="s">
        <v>16</v>
      </c>
      <c r="BD32" t="s">
        <v>16</v>
      </c>
      <c r="BE32" t="s">
        <v>16</v>
      </c>
      <c r="BF32" t="s">
        <v>189</v>
      </c>
      <c r="BG32" t="s">
        <v>189</v>
      </c>
      <c r="BH32">
        <v>0</v>
      </c>
      <c r="BI32">
        <v>0</v>
      </c>
      <c r="BJ32">
        <v>0</v>
      </c>
      <c r="BK32" t="s">
        <v>189</v>
      </c>
      <c r="BL32" t="s">
        <v>189</v>
      </c>
      <c r="BN32" t="s">
        <v>9761</v>
      </c>
      <c r="BO32" t="s">
        <v>16</v>
      </c>
      <c r="BP32" t="s">
        <v>9762</v>
      </c>
      <c r="BQ32" t="s">
        <v>184</v>
      </c>
      <c r="BR32" t="s">
        <v>6744</v>
      </c>
      <c r="BS32" t="s">
        <v>16</v>
      </c>
      <c r="BT32" t="s">
        <v>16</v>
      </c>
      <c r="BU32" t="s">
        <v>189</v>
      </c>
      <c r="BV32" t="s">
        <v>96</v>
      </c>
      <c r="BW32" t="s">
        <v>185</v>
      </c>
      <c r="BX32" t="s">
        <v>9763</v>
      </c>
      <c r="BY32" t="s">
        <v>16</v>
      </c>
      <c r="BZ32" s="138"/>
      <c r="CA32" s="138">
        <v>44376</v>
      </c>
      <c r="CB32" t="s">
        <v>17</v>
      </c>
      <c r="CC32" t="s">
        <v>16</v>
      </c>
      <c r="CD32" t="s">
        <v>189</v>
      </c>
      <c r="CE32" t="s">
        <v>189</v>
      </c>
      <c r="CF32" t="s">
        <v>189</v>
      </c>
      <c r="CG32" t="s">
        <v>189</v>
      </c>
      <c r="CH32">
        <v>2023</v>
      </c>
      <c r="CI32" s="7">
        <v>45196</v>
      </c>
      <c r="CJ32" t="s">
        <v>4723</v>
      </c>
      <c r="CK32">
        <v>9</v>
      </c>
      <c r="CL32">
        <v>40</v>
      </c>
      <c r="CM32" s="7">
        <v>45194</v>
      </c>
      <c r="CN32" t="s">
        <v>11458</v>
      </c>
      <c r="CO32" t="s">
        <v>9855</v>
      </c>
      <c r="CP32" t="s">
        <v>11459</v>
      </c>
      <c r="CQ32" t="s">
        <v>11460</v>
      </c>
      <c r="CR32" t="s">
        <v>6022</v>
      </c>
      <c r="CS32" t="s">
        <v>6023</v>
      </c>
      <c r="CT32" t="s">
        <v>9838</v>
      </c>
      <c r="CU32" t="s">
        <v>9873</v>
      </c>
      <c r="CV32" t="s">
        <v>6310</v>
      </c>
      <c r="CW32" t="s">
        <v>9874</v>
      </c>
      <c r="CX32" t="s">
        <v>9761</v>
      </c>
      <c r="CY32" t="s">
        <v>4464</v>
      </c>
      <c r="CZ32" t="s">
        <v>6730</v>
      </c>
      <c r="DA32" t="s">
        <v>188</v>
      </c>
      <c r="DB32" t="s">
        <v>16</v>
      </c>
      <c r="DC32" t="s">
        <v>16</v>
      </c>
      <c r="DD32" t="s">
        <v>22</v>
      </c>
      <c r="DE32" t="s">
        <v>189</v>
      </c>
      <c r="DF32" t="s">
        <v>2647</v>
      </c>
      <c r="DG32" t="s">
        <v>4750</v>
      </c>
      <c r="DH32" t="s">
        <v>2052</v>
      </c>
      <c r="DI32" t="s">
        <v>6141</v>
      </c>
      <c r="DJ32" t="s">
        <v>16</v>
      </c>
      <c r="DK32" t="s">
        <v>4464</v>
      </c>
      <c r="DL32" t="s">
        <v>4464</v>
      </c>
      <c r="DM32" t="s">
        <v>9663</v>
      </c>
      <c r="DN32" t="s">
        <v>189</v>
      </c>
      <c r="DO32" t="s">
        <v>10997</v>
      </c>
      <c r="DP32" t="s">
        <v>9765</v>
      </c>
      <c r="DQ32" t="s">
        <v>9905</v>
      </c>
      <c r="DR32" t="s">
        <v>9766</v>
      </c>
    </row>
    <row r="33" spans="1:122" x14ac:dyDescent="0.25">
      <c r="A33">
        <v>882</v>
      </c>
      <c r="B33" t="s">
        <v>189</v>
      </c>
      <c r="C33" t="s">
        <v>9767</v>
      </c>
      <c r="D33" s="138">
        <v>45196</v>
      </c>
      <c r="E33" t="s">
        <v>6905</v>
      </c>
      <c r="F33" t="s">
        <v>11</v>
      </c>
      <c r="G33" t="s">
        <v>1932</v>
      </c>
      <c r="H33" t="s">
        <v>11</v>
      </c>
      <c r="I33" t="s">
        <v>9802</v>
      </c>
      <c r="J33" t="s">
        <v>100</v>
      </c>
      <c r="K33">
        <v>1</v>
      </c>
      <c r="L33">
        <v>1</v>
      </c>
      <c r="M33">
        <v>7.3140000000000001</v>
      </c>
      <c r="N33">
        <v>7.8209999999999997</v>
      </c>
      <c r="O33" t="s">
        <v>189</v>
      </c>
      <c r="P33" t="s">
        <v>121</v>
      </c>
      <c r="Q33" t="s">
        <v>1706</v>
      </c>
      <c r="R33" t="s">
        <v>16</v>
      </c>
      <c r="S33" t="s">
        <v>16</v>
      </c>
      <c r="T33" t="s">
        <v>16</v>
      </c>
      <c r="U33" t="s">
        <v>16</v>
      </c>
      <c r="V33" t="s">
        <v>2410</v>
      </c>
      <c r="W33">
        <v>100</v>
      </c>
      <c r="X33" t="s">
        <v>15</v>
      </c>
      <c r="Y33" t="s">
        <v>1883</v>
      </c>
      <c r="Z33" t="s">
        <v>1883</v>
      </c>
      <c r="AA33" t="s">
        <v>189</v>
      </c>
      <c r="AB33" s="138">
        <v>45209</v>
      </c>
      <c r="AC33" s="138">
        <v>45392</v>
      </c>
      <c r="AD33" t="s">
        <v>6241</v>
      </c>
      <c r="AE33" t="s">
        <v>5250</v>
      </c>
      <c r="AF33" t="s">
        <v>16</v>
      </c>
      <c r="AG33" t="s">
        <v>189</v>
      </c>
      <c r="AH33" s="138">
        <v>45573</v>
      </c>
      <c r="AI33" t="s">
        <v>2414</v>
      </c>
      <c r="AJ33" t="s">
        <v>189</v>
      </c>
      <c r="AK33" t="s">
        <v>189</v>
      </c>
      <c r="AL33" t="s">
        <v>189</v>
      </c>
      <c r="AM33" t="s">
        <v>189</v>
      </c>
      <c r="AN33" t="s">
        <v>189</v>
      </c>
      <c r="AO33" t="s">
        <v>189</v>
      </c>
      <c r="AP33" t="s">
        <v>5517</v>
      </c>
      <c r="AQ33" t="s">
        <v>16</v>
      </c>
      <c r="AR33" t="s">
        <v>189</v>
      </c>
      <c r="AS33" t="s">
        <v>189</v>
      </c>
      <c r="AT33" t="s">
        <v>189</v>
      </c>
      <c r="AU33" t="s">
        <v>9344</v>
      </c>
      <c r="AV33" t="s">
        <v>9345</v>
      </c>
      <c r="AW33" t="s">
        <v>16</v>
      </c>
      <c r="AX33" t="s">
        <v>16</v>
      </c>
      <c r="AY33" t="s">
        <v>16</v>
      </c>
      <c r="AZ33" t="s">
        <v>16</v>
      </c>
      <c r="BA33" t="s">
        <v>16</v>
      </c>
      <c r="BB33" t="s">
        <v>16</v>
      </c>
      <c r="BC33" t="s">
        <v>16</v>
      </c>
      <c r="BD33" t="s">
        <v>16</v>
      </c>
      <c r="BE33" t="s">
        <v>16</v>
      </c>
      <c r="BF33" t="s">
        <v>189</v>
      </c>
      <c r="BG33" t="s">
        <v>189</v>
      </c>
      <c r="BH33">
        <v>0</v>
      </c>
      <c r="BI33">
        <v>0</v>
      </c>
      <c r="BJ33">
        <v>0</v>
      </c>
      <c r="BK33" t="s">
        <v>189</v>
      </c>
      <c r="BL33" t="s">
        <v>189</v>
      </c>
      <c r="BN33" t="s">
        <v>3003</v>
      </c>
      <c r="BO33" t="s">
        <v>16</v>
      </c>
      <c r="BP33" t="s">
        <v>6905</v>
      </c>
      <c r="BQ33" t="s">
        <v>184</v>
      </c>
      <c r="BR33" t="s">
        <v>6744</v>
      </c>
      <c r="BS33" t="s">
        <v>9667</v>
      </c>
      <c r="BT33" t="s">
        <v>16</v>
      </c>
      <c r="BU33" t="s">
        <v>189</v>
      </c>
      <c r="BV33" t="s">
        <v>131</v>
      </c>
      <c r="BW33" t="s">
        <v>185</v>
      </c>
      <c r="BX33" t="s">
        <v>3006</v>
      </c>
      <c r="BY33" t="s">
        <v>16</v>
      </c>
      <c r="BZ33" s="138"/>
      <c r="CA33" s="138">
        <v>44844</v>
      </c>
      <c r="CB33" t="s">
        <v>17</v>
      </c>
      <c r="CC33" t="s">
        <v>17</v>
      </c>
      <c r="CD33" t="s">
        <v>6307</v>
      </c>
      <c r="CE33" t="s">
        <v>189</v>
      </c>
      <c r="CF33" t="s">
        <v>189</v>
      </c>
      <c r="CG33" t="s">
        <v>189</v>
      </c>
      <c r="CH33">
        <v>2023</v>
      </c>
      <c r="CI33" s="7">
        <v>45196</v>
      </c>
      <c r="CJ33" t="s">
        <v>4723</v>
      </c>
      <c r="CK33">
        <v>9</v>
      </c>
      <c r="CL33">
        <v>40</v>
      </c>
      <c r="CM33" s="7">
        <v>45194</v>
      </c>
      <c r="CN33" t="s">
        <v>11458</v>
      </c>
      <c r="CO33" t="s">
        <v>9855</v>
      </c>
      <c r="CP33" t="s">
        <v>11459</v>
      </c>
      <c r="CQ33" t="s">
        <v>11460</v>
      </c>
      <c r="CR33" t="s">
        <v>6022</v>
      </c>
      <c r="CS33" t="s">
        <v>6023</v>
      </c>
      <c r="CT33" t="s">
        <v>9838</v>
      </c>
      <c r="CU33" t="s">
        <v>9873</v>
      </c>
      <c r="CV33" t="s">
        <v>6310</v>
      </c>
      <c r="CW33" t="s">
        <v>9882</v>
      </c>
      <c r="CX33" t="s">
        <v>3005</v>
      </c>
      <c r="CY33" t="s">
        <v>9813</v>
      </c>
      <c r="CZ33" t="s">
        <v>6730</v>
      </c>
      <c r="DA33" t="s">
        <v>188</v>
      </c>
      <c r="DB33" t="s">
        <v>16</v>
      </c>
      <c r="DC33" t="s">
        <v>16</v>
      </c>
      <c r="DD33" t="s">
        <v>15</v>
      </c>
      <c r="DE33" t="s">
        <v>189</v>
      </c>
      <c r="DF33" t="s">
        <v>16</v>
      </c>
      <c r="DG33" t="s">
        <v>5517</v>
      </c>
      <c r="DH33" t="s">
        <v>2051</v>
      </c>
      <c r="DI33" t="s">
        <v>4519</v>
      </c>
      <c r="DJ33" t="s">
        <v>16</v>
      </c>
      <c r="DK33" t="s">
        <v>16</v>
      </c>
      <c r="DL33" t="s">
        <v>4465</v>
      </c>
      <c r="DM33" t="s">
        <v>16</v>
      </c>
      <c r="DN33" t="s">
        <v>189</v>
      </c>
      <c r="DO33" t="s">
        <v>11462</v>
      </c>
      <c r="DP33" t="s">
        <v>9768</v>
      </c>
      <c r="DQ33" t="s">
        <v>9905</v>
      </c>
      <c r="DR33" t="s">
        <v>9769</v>
      </c>
    </row>
    <row r="34" spans="1:122" x14ac:dyDescent="0.25">
      <c r="A34">
        <v>881</v>
      </c>
      <c r="B34" t="s">
        <v>189</v>
      </c>
      <c r="C34" t="s">
        <v>9770</v>
      </c>
      <c r="D34" s="138">
        <v>45195</v>
      </c>
      <c r="E34" t="s">
        <v>2643</v>
      </c>
      <c r="F34" t="s">
        <v>11</v>
      </c>
      <c r="G34" t="s">
        <v>1929</v>
      </c>
      <c r="H34" t="s">
        <v>11</v>
      </c>
      <c r="I34" t="s">
        <v>9802</v>
      </c>
      <c r="J34" t="s">
        <v>100</v>
      </c>
      <c r="K34">
        <v>0.66600000000000004</v>
      </c>
      <c r="L34">
        <v>0.66600000000000004</v>
      </c>
      <c r="M34">
        <v>4.87</v>
      </c>
      <c r="N34">
        <v>5.21</v>
      </c>
      <c r="O34" t="s">
        <v>189</v>
      </c>
      <c r="P34" t="s">
        <v>121</v>
      </c>
      <c r="Q34" t="s">
        <v>9771</v>
      </c>
      <c r="R34" t="s">
        <v>16</v>
      </c>
      <c r="S34" t="s">
        <v>16</v>
      </c>
      <c r="T34" t="s">
        <v>16</v>
      </c>
      <c r="U34" t="s">
        <v>16</v>
      </c>
      <c r="V34" t="s">
        <v>2410</v>
      </c>
      <c r="W34">
        <v>100</v>
      </c>
      <c r="X34" t="s">
        <v>32</v>
      </c>
      <c r="Y34" t="s">
        <v>1883</v>
      </c>
      <c r="Z34" t="s">
        <v>1883</v>
      </c>
      <c r="AA34" t="s">
        <v>189</v>
      </c>
      <c r="AB34" s="138">
        <v>45197</v>
      </c>
      <c r="AC34" s="138">
        <v>45379</v>
      </c>
      <c r="AD34" t="s">
        <v>6242</v>
      </c>
      <c r="AE34" t="s">
        <v>5177</v>
      </c>
      <c r="AF34" t="s">
        <v>16</v>
      </c>
      <c r="AG34" t="s">
        <v>189</v>
      </c>
      <c r="AH34" s="138">
        <v>45564</v>
      </c>
      <c r="AI34" t="s">
        <v>2414</v>
      </c>
      <c r="AJ34" t="s">
        <v>189</v>
      </c>
      <c r="AK34" t="s">
        <v>189</v>
      </c>
      <c r="AL34" t="s">
        <v>189</v>
      </c>
      <c r="AM34" t="s">
        <v>189</v>
      </c>
      <c r="AN34" t="s">
        <v>189</v>
      </c>
      <c r="AO34" t="s">
        <v>189</v>
      </c>
      <c r="AP34" t="s">
        <v>189</v>
      </c>
      <c r="AQ34" t="s">
        <v>16</v>
      </c>
      <c r="AR34" t="s">
        <v>189</v>
      </c>
      <c r="AS34" t="s">
        <v>189</v>
      </c>
      <c r="AT34" t="s">
        <v>9343</v>
      </c>
      <c r="AU34" t="s">
        <v>9344</v>
      </c>
      <c r="AV34" t="s">
        <v>9345</v>
      </c>
      <c r="AW34" t="s">
        <v>16</v>
      </c>
      <c r="AX34" t="s">
        <v>16</v>
      </c>
      <c r="AY34" t="s">
        <v>16</v>
      </c>
      <c r="AZ34" t="s">
        <v>16</v>
      </c>
      <c r="BA34" t="s">
        <v>16</v>
      </c>
      <c r="BB34" t="s">
        <v>16</v>
      </c>
      <c r="BC34" t="s">
        <v>16</v>
      </c>
      <c r="BD34" t="s">
        <v>16</v>
      </c>
      <c r="BE34" t="s">
        <v>16</v>
      </c>
      <c r="BF34" t="s">
        <v>189</v>
      </c>
      <c r="BG34" t="s">
        <v>189</v>
      </c>
      <c r="BH34">
        <v>0</v>
      </c>
      <c r="BI34">
        <v>0</v>
      </c>
      <c r="BJ34">
        <v>0</v>
      </c>
      <c r="BK34" t="s">
        <v>189</v>
      </c>
      <c r="BL34" t="s">
        <v>189</v>
      </c>
      <c r="BN34" t="s">
        <v>2640</v>
      </c>
      <c r="BO34" t="s">
        <v>16</v>
      </c>
      <c r="BP34" t="s">
        <v>2643</v>
      </c>
      <c r="BQ34" t="s">
        <v>184</v>
      </c>
      <c r="BR34" t="s">
        <v>6744</v>
      </c>
      <c r="BS34" t="s">
        <v>16</v>
      </c>
      <c r="BT34" t="s">
        <v>16</v>
      </c>
      <c r="BU34" t="s">
        <v>189</v>
      </c>
      <c r="BV34" t="s">
        <v>130</v>
      </c>
      <c r="BW34" t="s">
        <v>189</v>
      </c>
      <c r="BX34" t="s">
        <v>883</v>
      </c>
      <c r="BY34" t="s">
        <v>16</v>
      </c>
      <c r="BZ34" s="138"/>
      <c r="CA34" s="138">
        <v>43879</v>
      </c>
      <c r="CB34" t="s">
        <v>17</v>
      </c>
      <c r="CC34" t="s">
        <v>6745</v>
      </c>
      <c r="CD34" t="s">
        <v>6307</v>
      </c>
      <c r="CE34" t="s">
        <v>189</v>
      </c>
      <c r="CF34" t="s">
        <v>189</v>
      </c>
      <c r="CG34" t="s">
        <v>189</v>
      </c>
      <c r="CH34">
        <v>2023</v>
      </c>
      <c r="CI34" s="7">
        <v>45195</v>
      </c>
      <c r="CJ34" t="s">
        <v>4723</v>
      </c>
      <c r="CK34">
        <v>9</v>
      </c>
      <c r="CL34">
        <v>40</v>
      </c>
      <c r="CM34" s="7">
        <v>45194</v>
      </c>
      <c r="CN34" t="s">
        <v>11458</v>
      </c>
      <c r="CO34" t="s">
        <v>9855</v>
      </c>
      <c r="CP34" t="s">
        <v>11459</v>
      </c>
      <c r="CQ34" t="s">
        <v>11460</v>
      </c>
      <c r="CR34" t="s">
        <v>6022</v>
      </c>
      <c r="CS34" t="s">
        <v>6023</v>
      </c>
      <c r="CT34" t="s">
        <v>9838</v>
      </c>
      <c r="CU34" t="s">
        <v>9873</v>
      </c>
      <c r="CV34" t="s">
        <v>6310</v>
      </c>
      <c r="CW34" t="s">
        <v>9882</v>
      </c>
      <c r="CX34" t="s">
        <v>9772</v>
      </c>
      <c r="CY34" t="s">
        <v>9813</v>
      </c>
      <c r="CZ34" t="s">
        <v>6730</v>
      </c>
      <c r="DA34" t="s">
        <v>188</v>
      </c>
      <c r="DB34" t="s">
        <v>16</v>
      </c>
      <c r="DC34" t="s">
        <v>2640</v>
      </c>
      <c r="DD34" t="s">
        <v>32</v>
      </c>
      <c r="DE34" t="s">
        <v>189</v>
      </c>
      <c r="DF34" t="s">
        <v>16</v>
      </c>
      <c r="DG34" t="s">
        <v>4728</v>
      </c>
      <c r="DH34" t="s">
        <v>6766</v>
      </c>
      <c r="DI34" t="s">
        <v>9773</v>
      </c>
      <c r="DJ34" t="s">
        <v>16</v>
      </c>
      <c r="DK34" t="s">
        <v>16</v>
      </c>
      <c r="DL34" t="s">
        <v>4465</v>
      </c>
      <c r="DM34" t="s">
        <v>16</v>
      </c>
      <c r="DN34" t="s">
        <v>189</v>
      </c>
      <c r="DO34" t="s">
        <v>11463</v>
      </c>
      <c r="DP34" t="s">
        <v>9774</v>
      </c>
      <c r="DQ34" t="s">
        <v>9906</v>
      </c>
      <c r="DR34" t="s">
        <v>9775</v>
      </c>
    </row>
    <row r="35" spans="1:122" x14ac:dyDescent="0.25">
      <c r="A35">
        <v>880</v>
      </c>
      <c r="B35" t="s">
        <v>189</v>
      </c>
      <c r="C35" t="s">
        <v>9776</v>
      </c>
      <c r="D35" s="138">
        <v>45194</v>
      </c>
      <c r="E35" t="s">
        <v>4569</v>
      </c>
      <c r="F35" t="s">
        <v>107</v>
      </c>
      <c r="G35" t="s">
        <v>1926</v>
      </c>
      <c r="H35" t="s">
        <v>107</v>
      </c>
      <c r="I35" t="s">
        <v>4840</v>
      </c>
      <c r="J35" t="s">
        <v>12</v>
      </c>
      <c r="K35">
        <v>7.3</v>
      </c>
      <c r="L35">
        <v>1</v>
      </c>
      <c r="M35">
        <v>7.3</v>
      </c>
      <c r="N35">
        <v>7.7960000000000003</v>
      </c>
      <c r="O35" t="s">
        <v>189</v>
      </c>
      <c r="P35" t="s">
        <v>13</v>
      </c>
      <c r="Q35" t="s">
        <v>143</v>
      </c>
      <c r="R35" t="s">
        <v>42</v>
      </c>
      <c r="S35" t="s">
        <v>143</v>
      </c>
      <c r="T35" t="s">
        <v>16</v>
      </c>
      <c r="U35">
        <v>22</v>
      </c>
      <c r="V35" t="s">
        <v>2410</v>
      </c>
      <c r="W35">
        <v>100</v>
      </c>
      <c r="X35" t="s">
        <v>32</v>
      </c>
      <c r="Y35" t="s">
        <v>6282</v>
      </c>
      <c r="Z35" t="s">
        <v>6282</v>
      </c>
      <c r="AA35" t="s">
        <v>189</v>
      </c>
      <c r="AB35" s="138">
        <v>45209</v>
      </c>
      <c r="AC35" s="138">
        <v>45575</v>
      </c>
      <c r="AD35" t="s">
        <v>6242</v>
      </c>
      <c r="AE35" t="s">
        <v>5206</v>
      </c>
      <c r="AF35" t="s">
        <v>16</v>
      </c>
      <c r="AG35" t="s">
        <v>189</v>
      </c>
      <c r="AH35" s="138">
        <v>46305</v>
      </c>
      <c r="AI35" t="s">
        <v>2419</v>
      </c>
      <c r="AJ35" t="s">
        <v>189</v>
      </c>
      <c r="AK35" t="s">
        <v>189</v>
      </c>
      <c r="AL35" t="s">
        <v>189</v>
      </c>
      <c r="AM35" t="s">
        <v>189</v>
      </c>
      <c r="AN35" t="s">
        <v>189</v>
      </c>
      <c r="AO35" t="s">
        <v>189</v>
      </c>
      <c r="AP35" t="s">
        <v>189</v>
      </c>
      <c r="AQ35" t="s">
        <v>16</v>
      </c>
      <c r="AR35" t="s">
        <v>189</v>
      </c>
      <c r="AS35" t="s">
        <v>189</v>
      </c>
      <c r="AT35" t="s">
        <v>9777</v>
      </c>
      <c r="AU35" t="s">
        <v>9344</v>
      </c>
      <c r="AV35" t="s">
        <v>9345</v>
      </c>
      <c r="AW35" t="s">
        <v>16</v>
      </c>
      <c r="AX35" t="s">
        <v>16</v>
      </c>
      <c r="AY35" t="s">
        <v>16</v>
      </c>
      <c r="AZ35" t="s">
        <v>16</v>
      </c>
      <c r="BA35" t="s">
        <v>16</v>
      </c>
      <c r="BB35" t="s">
        <v>16</v>
      </c>
      <c r="BC35" t="s">
        <v>16</v>
      </c>
      <c r="BD35" t="s">
        <v>16</v>
      </c>
      <c r="BE35" t="s">
        <v>16</v>
      </c>
      <c r="BF35" t="s">
        <v>189</v>
      </c>
      <c r="BG35" t="s">
        <v>189</v>
      </c>
      <c r="BH35">
        <v>0</v>
      </c>
      <c r="BI35">
        <v>0</v>
      </c>
      <c r="BJ35">
        <v>0</v>
      </c>
      <c r="BK35" t="s">
        <v>189</v>
      </c>
      <c r="BL35" t="s">
        <v>189</v>
      </c>
      <c r="BN35" t="s">
        <v>2800</v>
      </c>
      <c r="BO35" t="s">
        <v>16</v>
      </c>
      <c r="BP35" t="s">
        <v>4569</v>
      </c>
      <c r="BQ35" t="s">
        <v>184</v>
      </c>
      <c r="BR35" t="s">
        <v>6744</v>
      </c>
      <c r="BS35" t="s">
        <v>9667</v>
      </c>
      <c r="BT35" t="s">
        <v>16</v>
      </c>
      <c r="BU35" t="s">
        <v>189</v>
      </c>
      <c r="BV35" t="s">
        <v>18</v>
      </c>
      <c r="BW35" t="s">
        <v>195</v>
      </c>
      <c r="BX35" t="s">
        <v>310</v>
      </c>
      <c r="BY35" t="s">
        <v>2803</v>
      </c>
      <c r="BZ35" s="138"/>
      <c r="CA35" s="138">
        <v>44909</v>
      </c>
      <c r="CB35" t="s">
        <v>17</v>
      </c>
      <c r="CC35" t="s">
        <v>17</v>
      </c>
      <c r="CD35" t="s">
        <v>6307</v>
      </c>
      <c r="CE35" t="s">
        <v>189</v>
      </c>
      <c r="CF35" t="s">
        <v>189</v>
      </c>
      <c r="CG35" t="s">
        <v>189</v>
      </c>
      <c r="CH35">
        <v>2023</v>
      </c>
      <c r="CI35" s="7">
        <v>45194</v>
      </c>
      <c r="CJ35" t="s">
        <v>4723</v>
      </c>
      <c r="CK35">
        <v>9</v>
      </c>
      <c r="CL35">
        <v>40</v>
      </c>
      <c r="CM35" s="7">
        <v>45194</v>
      </c>
      <c r="CN35" t="s">
        <v>11458</v>
      </c>
      <c r="CO35" t="s">
        <v>9855</v>
      </c>
      <c r="CP35" t="s">
        <v>11459</v>
      </c>
      <c r="CQ35" t="s">
        <v>11460</v>
      </c>
      <c r="CR35" t="s">
        <v>6022</v>
      </c>
      <c r="CS35" t="s">
        <v>6023</v>
      </c>
      <c r="CT35" t="s">
        <v>9838</v>
      </c>
      <c r="CU35" t="s">
        <v>9873</v>
      </c>
      <c r="CV35" t="s">
        <v>6310</v>
      </c>
      <c r="CW35" t="s">
        <v>9874</v>
      </c>
      <c r="CX35" t="s">
        <v>9778</v>
      </c>
      <c r="CY35" t="s">
        <v>4464</v>
      </c>
      <c r="CZ35" t="s">
        <v>6234</v>
      </c>
      <c r="DA35" t="s">
        <v>252</v>
      </c>
      <c r="DB35" t="s">
        <v>9800</v>
      </c>
      <c r="DC35" t="s">
        <v>2800</v>
      </c>
      <c r="DD35" t="s">
        <v>32</v>
      </c>
      <c r="DE35" t="s">
        <v>189</v>
      </c>
      <c r="DF35" t="s">
        <v>16</v>
      </c>
      <c r="DG35" t="s">
        <v>4727</v>
      </c>
      <c r="DH35" t="s">
        <v>2052</v>
      </c>
      <c r="DI35" t="s">
        <v>9603</v>
      </c>
      <c r="DJ35" t="s">
        <v>16</v>
      </c>
      <c r="DK35" t="s">
        <v>4464</v>
      </c>
      <c r="DL35" t="s">
        <v>4464</v>
      </c>
      <c r="DM35" t="s">
        <v>16</v>
      </c>
      <c r="DN35" t="s">
        <v>189</v>
      </c>
      <c r="DO35" t="s">
        <v>10998</v>
      </c>
      <c r="DP35" t="s">
        <v>9779</v>
      </c>
      <c r="DQ35" t="s">
        <v>9907</v>
      </c>
      <c r="DR35" t="s">
        <v>9780</v>
      </c>
    </row>
    <row r="36" spans="1:122" x14ac:dyDescent="0.25">
      <c r="A36">
        <v>879</v>
      </c>
      <c r="B36" t="s">
        <v>189</v>
      </c>
      <c r="C36" t="s">
        <v>9598</v>
      </c>
      <c r="D36" s="138">
        <v>45191</v>
      </c>
      <c r="E36" t="s">
        <v>4560</v>
      </c>
      <c r="F36" t="s">
        <v>11</v>
      </c>
      <c r="G36" t="s">
        <v>1932</v>
      </c>
      <c r="H36" t="s">
        <v>11</v>
      </c>
      <c r="I36" t="s">
        <v>9802</v>
      </c>
      <c r="J36" t="s">
        <v>100</v>
      </c>
      <c r="K36">
        <v>1</v>
      </c>
      <c r="L36">
        <v>1</v>
      </c>
      <c r="M36">
        <v>7.3010000000000002</v>
      </c>
      <c r="N36">
        <v>7.8209999999999997</v>
      </c>
      <c r="O36" t="s">
        <v>189</v>
      </c>
      <c r="P36" t="s">
        <v>13</v>
      </c>
      <c r="Q36" t="s">
        <v>2859</v>
      </c>
      <c r="R36" t="s">
        <v>16</v>
      </c>
      <c r="S36" t="s">
        <v>2859</v>
      </c>
      <c r="T36" t="s">
        <v>16</v>
      </c>
      <c r="U36" t="s">
        <v>16</v>
      </c>
      <c r="V36" t="s">
        <v>2410</v>
      </c>
      <c r="W36">
        <v>100</v>
      </c>
      <c r="X36" t="s">
        <v>22</v>
      </c>
      <c r="Y36" t="s">
        <v>6236</v>
      </c>
      <c r="Z36" t="s">
        <v>6236</v>
      </c>
      <c r="AA36" t="s">
        <v>189</v>
      </c>
      <c r="AB36" s="138">
        <v>45215</v>
      </c>
      <c r="AC36" s="138">
        <v>45398</v>
      </c>
      <c r="AD36" t="s">
        <v>6241</v>
      </c>
      <c r="AE36" t="s">
        <v>5173</v>
      </c>
      <c r="AF36" t="s">
        <v>16</v>
      </c>
      <c r="AG36" t="s">
        <v>189</v>
      </c>
      <c r="AH36" s="138">
        <v>46311</v>
      </c>
      <c r="AI36" t="s">
        <v>2414</v>
      </c>
      <c r="AJ36" t="s">
        <v>189</v>
      </c>
      <c r="AK36" t="s">
        <v>189</v>
      </c>
      <c r="AL36" t="s">
        <v>189</v>
      </c>
      <c r="AM36" t="s">
        <v>189</v>
      </c>
      <c r="AN36" t="s">
        <v>189</v>
      </c>
      <c r="AO36" t="s">
        <v>189</v>
      </c>
      <c r="AP36" t="s">
        <v>189</v>
      </c>
      <c r="AQ36" t="s">
        <v>16</v>
      </c>
      <c r="AR36" t="s">
        <v>189</v>
      </c>
      <c r="AS36" t="s">
        <v>189</v>
      </c>
      <c r="AT36" t="s">
        <v>9627</v>
      </c>
      <c r="AU36" t="s">
        <v>9344</v>
      </c>
      <c r="AV36" t="s">
        <v>9345</v>
      </c>
      <c r="AW36" t="s">
        <v>16</v>
      </c>
      <c r="AX36" t="s">
        <v>16</v>
      </c>
      <c r="AY36" t="s">
        <v>16</v>
      </c>
      <c r="AZ36" t="s">
        <v>16</v>
      </c>
      <c r="BA36" t="s">
        <v>16</v>
      </c>
      <c r="BB36" t="s">
        <v>16</v>
      </c>
      <c r="BC36" t="s">
        <v>16</v>
      </c>
      <c r="BD36" t="s">
        <v>16</v>
      </c>
      <c r="BE36" t="s">
        <v>16</v>
      </c>
      <c r="BF36" t="s">
        <v>189</v>
      </c>
      <c r="BG36" t="s">
        <v>189</v>
      </c>
      <c r="BH36">
        <v>0</v>
      </c>
      <c r="BI36">
        <v>0</v>
      </c>
      <c r="BJ36">
        <v>0</v>
      </c>
      <c r="BK36" t="s">
        <v>189</v>
      </c>
      <c r="BL36" t="s">
        <v>189</v>
      </c>
      <c r="BN36" t="s">
        <v>808</v>
      </c>
      <c r="BO36" t="s">
        <v>16</v>
      </c>
      <c r="BP36" t="s">
        <v>4558</v>
      </c>
      <c r="BQ36" t="s">
        <v>184</v>
      </c>
      <c r="BR36" t="s">
        <v>6744</v>
      </c>
      <c r="BS36" t="s">
        <v>1494</v>
      </c>
      <c r="BT36" t="s">
        <v>16</v>
      </c>
      <c r="BU36" t="s">
        <v>189</v>
      </c>
      <c r="BV36" t="s">
        <v>39</v>
      </c>
      <c r="BW36" t="s">
        <v>9677</v>
      </c>
      <c r="BX36" t="s">
        <v>809</v>
      </c>
      <c r="BY36" t="s">
        <v>810</v>
      </c>
      <c r="BZ36" s="138"/>
      <c r="CA36" s="138">
        <v>43896</v>
      </c>
      <c r="CB36" t="s">
        <v>17</v>
      </c>
      <c r="CC36" t="s">
        <v>17</v>
      </c>
      <c r="CD36" t="s">
        <v>6307</v>
      </c>
      <c r="CE36" t="s">
        <v>189</v>
      </c>
      <c r="CF36" t="s">
        <v>6307</v>
      </c>
      <c r="CG36" t="s">
        <v>189</v>
      </c>
      <c r="CH36">
        <v>2023</v>
      </c>
      <c r="CI36" s="7">
        <v>45191</v>
      </c>
      <c r="CJ36" t="s">
        <v>4723</v>
      </c>
      <c r="CK36">
        <v>9</v>
      </c>
      <c r="CL36">
        <v>39</v>
      </c>
      <c r="CM36" s="7">
        <v>45187</v>
      </c>
      <c r="CN36" t="s">
        <v>11464</v>
      </c>
      <c r="CO36" t="s">
        <v>9855</v>
      </c>
      <c r="CP36" t="s">
        <v>11459</v>
      </c>
      <c r="CQ36" t="s">
        <v>11460</v>
      </c>
      <c r="CR36" t="s">
        <v>6022</v>
      </c>
      <c r="CS36" t="s">
        <v>6024</v>
      </c>
      <c r="CT36" t="s">
        <v>9838</v>
      </c>
      <c r="CU36" t="s">
        <v>9873</v>
      </c>
      <c r="CV36" t="s">
        <v>6310</v>
      </c>
      <c r="CW36" t="s">
        <v>9874</v>
      </c>
      <c r="CX36" t="s">
        <v>808</v>
      </c>
      <c r="CY36" t="s">
        <v>9813</v>
      </c>
      <c r="CZ36" t="s">
        <v>6730</v>
      </c>
      <c r="DA36" t="s">
        <v>188</v>
      </c>
      <c r="DB36" t="s">
        <v>16</v>
      </c>
      <c r="DC36" t="s">
        <v>16</v>
      </c>
      <c r="DD36" t="s">
        <v>22</v>
      </c>
      <c r="DE36" t="s">
        <v>189</v>
      </c>
      <c r="DF36" t="s">
        <v>2771</v>
      </c>
      <c r="DG36" t="s">
        <v>4727</v>
      </c>
      <c r="DH36" t="s">
        <v>2051</v>
      </c>
      <c r="DI36" t="s">
        <v>4519</v>
      </c>
      <c r="DJ36" t="s">
        <v>16</v>
      </c>
      <c r="DK36" t="s">
        <v>16</v>
      </c>
      <c r="DL36" t="s">
        <v>5972</v>
      </c>
      <c r="DM36" t="s">
        <v>6245</v>
      </c>
      <c r="DN36" t="s">
        <v>189</v>
      </c>
      <c r="DO36" t="s">
        <v>11077</v>
      </c>
      <c r="DP36" t="s">
        <v>9628</v>
      </c>
      <c r="DQ36" t="s">
        <v>9908</v>
      </c>
      <c r="DR36" t="s">
        <v>9629</v>
      </c>
    </row>
    <row r="37" spans="1:122" x14ac:dyDescent="0.25">
      <c r="A37">
        <v>878</v>
      </c>
      <c r="B37" t="s">
        <v>189</v>
      </c>
      <c r="C37" t="s">
        <v>9582</v>
      </c>
      <c r="D37" s="138">
        <v>45190</v>
      </c>
      <c r="E37" t="s">
        <v>9583</v>
      </c>
      <c r="F37" t="s">
        <v>11</v>
      </c>
      <c r="G37" t="s">
        <v>1932</v>
      </c>
      <c r="H37" t="s">
        <v>11</v>
      </c>
      <c r="I37" t="s">
        <v>9802</v>
      </c>
      <c r="J37" t="s">
        <v>12</v>
      </c>
      <c r="K37">
        <v>10.65</v>
      </c>
      <c r="L37">
        <v>1.4590000000000001</v>
      </c>
      <c r="M37">
        <v>10.65</v>
      </c>
      <c r="N37">
        <v>11.396000000000001</v>
      </c>
      <c r="O37" t="s">
        <v>189</v>
      </c>
      <c r="P37" t="s">
        <v>13</v>
      </c>
      <c r="Q37" t="s">
        <v>49</v>
      </c>
      <c r="R37" t="s">
        <v>16</v>
      </c>
      <c r="S37" t="s">
        <v>49</v>
      </c>
      <c r="T37" t="s">
        <v>16</v>
      </c>
      <c r="U37" t="s">
        <v>16</v>
      </c>
      <c r="V37" t="s">
        <v>2410</v>
      </c>
      <c r="W37">
        <v>100</v>
      </c>
      <c r="X37" t="s">
        <v>22</v>
      </c>
      <c r="Y37" t="s">
        <v>6285</v>
      </c>
      <c r="Z37" t="s">
        <v>1048</v>
      </c>
      <c r="AA37" t="s">
        <v>189</v>
      </c>
      <c r="AB37" s="138">
        <v>45197</v>
      </c>
      <c r="AC37" s="138">
        <v>45379</v>
      </c>
      <c r="AD37" t="s">
        <v>6241</v>
      </c>
      <c r="AE37" t="s">
        <v>9631</v>
      </c>
      <c r="AF37" t="s">
        <v>16</v>
      </c>
      <c r="AG37" t="s">
        <v>189</v>
      </c>
      <c r="AH37" s="138">
        <v>46293</v>
      </c>
      <c r="AI37" t="s">
        <v>2414</v>
      </c>
      <c r="AJ37" t="s">
        <v>189</v>
      </c>
      <c r="AK37" t="s">
        <v>189</v>
      </c>
      <c r="AL37" t="s">
        <v>189</v>
      </c>
      <c r="AM37" t="s">
        <v>189</v>
      </c>
      <c r="AN37" t="s">
        <v>189</v>
      </c>
      <c r="AO37" t="s">
        <v>189</v>
      </c>
      <c r="AP37" t="s">
        <v>189</v>
      </c>
      <c r="AQ37" t="s">
        <v>16</v>
      </c>
      <c r="AR37" t="s">
        <v>189</v>
      </c>
      <c r="AS37" t="s">
        <v>189</v>
      </c>
      <c r="AT37" t="s">
        <v>9630</v>
      </c>
      <c r="AU37" t="s">
        <v>9344</v>
      </c>
      <c r="AV37" t="s">
        <v>9345</v>
      </c>
      <c r="AW37" t="s">
        <v>16</v>
      </c>
      <c r="AX37" t="s">
        <v>16</v>
      </c>
      <c r="AY37" t="s">
        <v>16</v>
      </c>
      <c r="AZ37" t="s">
        <v>16</v>
      </c>
      <c r="BA37" t="s">
        <v>16</v>
      </c>
      <c r="BB37" t="s">
        <v>16</v>
      </c>
      <c r="BC37" t="s">
        <v>16</v>
      </c>
      <c r="BD37" t="s">
        <v>16</v>
      </c>
      <c r="BE37" t="s">
        <v>16</v>
      </c>
      <c r="BF37" t="s">
        <v>189</v>
      </c>
      <c r="BG37" t="s">
        <v>189</v>
      </c>
      <c r="BH37">
        <v>0</v>
      </c>
      <c r="BI37">
        <v>0</v>
      </c>
      <c r="BJ37">
        <v>0</v>
      </c>
      <c r="BK37" t="s">
        <v>189</v>
      </c>
      <c r="BL37" t="s">
        <v>189</v>
      </c>
      <c r="BN37" t="s">
        <v>9584</v>
      </c>
      <c r="BO37" t="s">
        <v>7114</v>
      </c>
      <c r="BP37" t="s">
        <v>9599</v>
      </c>
      <c r="BQ37" t="s">
        <v>184</v>
      </c>
      <c r="BR37" t="s">
        <v>6744</v>
      </c>
      <c r="BS37" t="s">
        <v>1494</v>
      </c>
      <c r="BT37" t="s">
        <v>16</v>
      </c>
      <c r="BU37" t="s">
        <v>189</v>
      </c>
      <c r="BV37" t="s">
        <v>39</v>
      </c>
      <c r="BW37" t="s">
        <v>9698</v>
      </c>
      <c r="BX37" t="s">
        <v>16</v>
      </c>
      <c r="BY37" t="s">
        <v>9781</v>
      </c>
      <c r="BZ37" s="138"/>
      <c r="CA37" s="138">
        <v>45190</v>
      </c>
      <c r="CB37" t="s">
        <v>17</v>
      </c>
      <c r="CC37" t="s">
        <v>17</v>
      </c>
      <c r="CD37" t="s">
        <v>6307</v>
      </c>
      <c r="CE37" t="s">
        <v>189</v>
      </c>
      <c r="CF37" t="s">
        <v>189</v>
      </c>
      <c r="CG37" t="s">
        <v>189</v>
      </c>
      <c r="CH37">
        <v>2023</v>
      </c>
      <c r="CI37" s="7">
        <v>45190</v>
      </c>
      <c r="CJ37" t="s">
        <v>4723</v>
      </c>
      <c r="CK37">
        <v>9</v>
      </c>
      <c r="CL37">
        <v>39</v>
      </c>
      <c r="CM37" s="7">
        <v>45187</v>
      </c>
      <c r="CN37" t="s">
        <v>11464</v>
      </c>
      <c r="CO37" t="s">
        <v>9855</v>
      </c>
      <c r="CP37" t="s">
        <v>11459</v>
      </c>
      <c r="CQ37" t="s">
        <v>11460</v>
      </c>
      <c r="CR37" t="s">
        <v>6022</v>
      </c>
      <c r="CS37" t="s">
        <v>6024</v>
      </c>
      <c r="CT37" t="s">
        <v>9838</v>
      </c>
      <c r="CU37" t="s">
        <v>9873</v>
      </c>
      <c r="CV37" t="s">
        <v>6307</v>
      </c>
      <c r="CW37" t="s">
        <v>9874</v>
      </c>
      <c r="CX37" t="s">
        <v>9584</v>
      </c>
      <c r="CY37" t="s">
        <v>4464</v>
      </c>
      <c r="CZ37" t="s">
        <v>6234</v>
      </c>
      <c r="DA37" t="s">
        <v>188</v>
      </c>
      <c r="DB37" t="s">
        <v>16</v>
      </c>
      <c r="DC37" t="s">
        <v>16</v>
      </c>
      <c r="DD37" t="s">
        <v>22</v>
      </c>
      <c r="DE37" t="s">
        <v>189</v>
      </c>
      <c r="DF37" t="s">
        <v>2618</v>
      </c>
      <c r="DG37" t="s">
        <v>4727</v>
      </c>
      <c r="DH37" t="s">
        <v>2052</v>
      </c>
      <c r="DI37" t="s">
        <v>6179</v>
      </c>
      <c r="DJ37" t="s">
        <v>16</v>
      </c>
      <c r="DK37" t="s">
        <v>4464</v>
      </c>
      <c r="DL37" t="s">
        <v>4464</v>
      </c>
      <c r="DM37" t="s">
        <v>6245</v>
      </c>
      <c r="DN37" t="s">
        <v>189</v>
      </c>
      <c r="DO37" t="s">
        <v>10999</v>
      </c>
      <c r="DP37" t="s">
        <v>9632</v>
      </c>
      <c r="DQ37" t="s">
        <v>9909</v>
      </c>
      <c r="DR37" t="s">
        <v>9633</v>
      </c>
    </row>
    <row r="38" spans="1:122" x14ac:dyDescent="0.25">
      <c r="A38">
        <v>877</v>
      </c>
      <c r="B38" t="s">
        <v>189</v>
      </c>
      <c r="C38" t="s">
        <v>9585</v>
      </c>
      <c r="D38" s="138">
        <v>45189</v>
      </c>
      <c r="E38" t="s">
        <v>9586</v>
      </c>
      <c r="F38" t="s">
        <v>1949</v>
      </c>
      <c r="G38" t="s">
        <v>1926</v>
      </c>
      <c r="H38" t="s">
        <v>551</v>
      </c>
      <c r="I38" t="s">
        <v>4840</v>
      </c>
      <c r="J38" t="s">
        <v>12</v>
      </c>
      <c r="K38">
        <v>18.600000000000001</v>
      </c>
      <c r="L38">
        <v>2.548</v>
      </c>
      <c r="M38">
        <v>18.600000000000001</v>
      </c>
      <c r="N38">
        <v>19.957999999999998</v>
      </c>
      <c r="O38" t="s">
        <v>189</v>
      </c>
      <c r="P38" t="s">
        <v>13</v>
      </c>
      <c r="Q38" t="s">
        <v>40</v>
      </c>
      <c r="R38" t="s">
        <v>21</v>
      </c>
      <c r="S38" t="s">
        <v>20</v>
      </c>
      <c r="T38" t="s">
        <v>16</v>
      </c>
      <c r="U38">
        <v>10</v>
      </c>
      <c r="V38" t="s">
        <v>2410</v>
      </c>
      <c r="W38">
        <v>99.72</v>
      </c>
      <c r="X38" t="s">
        <v>22</v>
      </c>
      <c r="Y38" t="s">
        <v>6282</v>
      </c>
      <c r="Z38" t="s">
        <v>6282</v>
      </c>
      <c r="AA38" t="s">
        <v>9887</v>
      </c>
      <c r="AB38" s="138">
        <v>45196</v>
      </c>
      <c r="AC38" s="138">
        <v>45378</v>
      </c>
      <c r="AD38" t="s">
        <v>6241</v>
      </c>
      <c r="AE38" t="s">
        <v>5060</v>
      </c>
      <c r="AF38" t="s">
        <v>16</v>
      </c>
      <c r="AG38" t="s">
        <v>189</v>
      </c>
      <c r="AH38" s="138">
        <v>46292</v>
      </c>
      <c r="AI38" t="s">
        <v>2414</v>
      </c>
      <c r="AJ38" t="s">
        <v>189</v>
      </c>
      <c r="AK38" t="s">
        <v>189</v>
      </c>
      <c r="AL38" t="s">
        <v>189</v>
      </c>
      <c r="AM38" t="s">
        <v>189</v>
      </c>
      <c r="AN38" t="s">
        <v>189</v>
      </c>
      <c r="AO38" t="s">
        <v>189</v>
      </c>
      <c r="AP38" t="s">
        <v>189</v>
      </c>
      <c r="AQ38" t="s">
        <v>16</v>
      </c>
      <c r="AR38" t="s">
        <v>189</v>
      </c>
      <c r="AS38" t="s">
        <v>189</v>
      </c>
      <c r="AT38" t="s">
        <v>189</v>
      </c>
      <c r="AU38" t="s">
        <v>9344</v>
      </c>
      <c r="AV38" t="s">
        <v>9345</v>
      </c>
      <c r="AW38" t="s">
        <v>4624</v>
      </c>
      <c r="AX38" t="s">
        <v>4625</v>
      </c>
      <c r="AY38" t="s">
        <v>16</v>
      </c>
      <c r="AZ38" t="s">
        <v>16</v>
      </c>
      <c r="BA38" t="s">
        <v>16</v>
      </c>
      <c r="BB38" t="s">
        <v>16</v>
      </c>
      <c r="BC38" t="s">
        <v>16</v>
      </c>
      <c r="BD38" t="s">
        <v>16</v>
      </c>
      <c r="BE38" t="s">
        <v>16</v>
      </c>
      <c r="BF38" t="s">
        <v>189</v>
      </c>
      <c r="BG38" t="s">
        <v>189</v>
      </c>
      <c r="BH38">
        <v>0</v>
      </c>
      <c r="BI38">
        <v>0</v>
      </c>
      <c r="BJ38">
        <v>0</v>
      </c>
      <c r="BK38" t="s">
        <v>189</v>
      </c>
      <c r="BL38" t="s">
        <v>189</v>
      </c>
      <c r="BN38" t="s">
        <v>494</v>
      </c>
      <c r="BO38" t="s">
        <v>16</v>
      </c>
      <c r="BP38" t="s">
        <v>492</v>
      </c>
      <c r="BQ38" t="s">
        <v>184</v>
      </c>
      <c r="BR38" t="s">
        <v>6744</v>
      </c>
      <c r="BS38" t="s">
        <v>9726</v>
      </c>
      <c r="BT38" t="s">
        <v>16</v>
      </c>
      <c r="BU38" t="s">
        <v>189</v>
      </c>
      <c r="BV38" t="s">
        <v>136</v>
      </c>
      <c r="BW38" t="s">
        <v>414</v>
      </c>
      <c r="BX38" t="s">
        <v>16</v>
      </c>
      <c r="BY38" t="s">
        <v>16</v>
      </c>
      <c r="BZ38" s="138"/>
      <c r="CA38" s="138">
        <v>42684</v>
      </c>
      <c r="CB38" t="s">
        <v>17</v>
      </c>
      <c r="CC38" t="s">
        <v>17</v>
      </c>
      <c r="CD38" t="s">
        <v>6307</v>
      </c>
      <c r="CE38" t="s">
        <v>189</v>
      </c>
      <c r="CF38" t="s">
        <v>6307</v>
      </c>
      <c r="CG38" t="s">
        <v>189</v>
      </c>
      <c r="CH38">
        <v>2023</v>
      </c>
      <c r="CI38" s="7">
        <v>45189</v>
      </c>
      <c r="CJ38" t="s">
        <v>4723</v>
      </c>
      <c r="CK38">
        <v>9</v>
      </c>
      <c r="CL38">
        <v>39</v>
      </c>
      <c r="CM38" s="7">
        <v>45187</v>
      </c>
      <c r="CN38" t="s">
        <v>11464</v>
      </c>
      <c r="CO38" t="s">
        <v>9855</v>
      </c>
      <c r="CP38" t="s">
        <v>11459</v>
      </c>
      <c r="CQ38" t="s">
        <v>11460</v>
      </c>
      <c r="CR38" t="s">
        <v>6022</v>
      </c>
      <c r="CS38" t="s">
        <v>6024</v>
      </c>
      <c r="CT38" t="s">
        <v>9838</v>
      </c>
      <c r="CU38" t="s">
        <v>6824</v>
      </c>
      <c r="CV38" t="s">
        <v>6310</v>
      </c>
      <c r="CW38" t="s">
        <v>9874</v>
      </c>
      <c r="CX38" t="s">
        <v>494</v>
      </c>
      <c r="CY38" t="s">
        <v>4464</v>
      </c>
      <c r="CZ38" t="s">
        <v>6234</v>
      </c>
      <c r="DA38" t="s">
        <v>252</v>
      </c>
      <c r="DB38" t="s">
        <v>9800</v>
      </c>
      <c r="DC38" t="s">
        <v>16</v>
      </c>
      <c r="DD38" t="s">
        <v>22</v>
      </c>
      <c r="DE38" t="s">
        <v>189</v>
      </c>
      <c r="DF38" t="s">
        <v>2647</v>
      </c>
      <c r="DG38" t="s">
        <v>4727</v>
      </c>
      <c r="DH38" t="s">
        <v>2052</v>
      </c>
      <c r="DI38" t="s">
        <v>9634</v>
      </c>
      <c r="DJ38" t="s">
        <v>9887</v>
      </c>
      <c r="DK38" t="s">
        <v>5521</v>
      </c>
      <c r="DL38" t="s">
        <v>5521</v>
      </c>
      <c r="DM38" t="s">
        <v>9663</v>
      </c>
      <c r="DN38" t="s">
        <v>189</v>
      </c>
      <c r="DO38" t="s">
        <v>11000</v>
      </c>
      <c r="DP38" t="s">
        <v>9635</v>
      </c>
      <c r="DQ38" t="s">
        <v>9910</v>
      </c>
      <c r="DR38" t="s">
        <v>9636</v>
      </c>
    </row>
    <row r="39" spans="1:122" x14ac:dyDescent="0.25">
      <c r="A39">
        <v>876</v>
      </c>
      <c r="B39" t="s">
        <v>189</v>
      </c>
      <c r="C39" t="s">
        <v>9587</v>
      </c>
      <c r="D39" s="138">
        <v>45189</v>
      </c>
      <c r="E39" t="s">
        <v>1518</v>
      </c>
      <c r="F39" t="s">
        <v>106</v>
      </c>
      <c r="G39" t="s">
        <v>1926</v>
      </c>
      <c r="H39" t="s">
        <v>11</v>
      </c>
      <c r="I39" t="s">
        <v>9802</v>
      </c>
      <c r="J39" t="s">
        <v>12</v>
      </c>
      <c r="K39">
        <v>21.3</v>
      </c>
      <c r="L39">
        <v>2.9180000000000001</v>
      </c>
      <c r="M39">
        <v>21.3</v>
      </c>
      <c r="N39">
        <v>22.855</v>
      </c>
      <c r="O39" t="s">
        <v>189</v>
      </c>
      <c r="P39" t="s">
        <v>13</v>
      </c>
      <c r="Q39" t="s">
        <v>36</v>
      </c>
      <c r="R39" t="s">
        <v>26</v>
      </c>
      <c r="S39" t="s">
        <v>36</v>
      </c>
      <c r="T39" t="s">
        <v>16</v>
      </c>
      <c r="U39">
        <v>50</v>
      </c>
      <c r="V39" t="s">
        <v>2410</v>
      </c>
      <c r="W39">
        <v>100</v>
      </c>
      <c r="X39" t="s">
        <v>15</v>
      </c>
      <c r="Y39" t="s">
        <v>6236</v>
      </c>
      <c r="Z39" t="s">
        <v>6236</v>
      </c>
      <c r="AA39" t="s">
        <v>9911</v>
      </c>
      <c r="AB39" s="138">
        <v>45196</v>
      </c>
      <c r="AC39" s="138">
        <v>45378</v>
      </c>
      <c r="AD39" t="s">
        <v>6241</v>
      </c>
      <c r="AE39" t="s">
        <v>5126</v>
      </c>
      <c r="AF39" t="s">
        <v>16</v>
      </c>
      <c r="AG39" t="s">
        <v>189</v>
      </c>
      <c r="AH39" s="138">
        <v>46292</v>
      </c>
      <c r="AI39" t="s">
        <v>2414</v>
      </c>
      <c r="AJ39" t="s">
        <v>189</v>
      </c>
      <c r="AK39" t="s">
        <v>189</v>
      </c>
      <c r="AL39" t="s">
        <v>189</v>
      </c>
      <c r="AM39" t="s">
        <v>189</v>
      </c>
      <c r="AN39" t="s">
        <v>189</v>
      </c>
      <c r="AO39" t="s">
        <v>189</v>
      </c>
      <c r="AP39" t="s">
        <v>189</v>
      </c>
      <c r="AQ39" t="s">
        <v>16</v>
      </c>
      <c r="AR39" t="s">
        <v>189</v>
      </c>
      <c r="AS39" t="s">
        <v>189</v>
      </c>
      <c r="AT39" t="s">
        <v>189</v>
      </c>
      <c r="AU39" t="s">
        <v>9344</v>
      </c>
      <c r="AV39" t="s">
        <v>9345</v>
      </c>
      <c r="AW39" t="s">
        <v>4620</v>
      </c>
      <c r="AX39" t="s">
        <v>4623</v>
      </c>
      <c r="AY39" t="s">
        <v>16</v>
      </c>
      <c r="AZ39" t="s">
        <v>16</v>
      </c>
      <c r="BA39" t="s">
        <v>16</v>
      </c>
      <c r="BB39" t="s">
        <v>16</v>
      </c>
      <c r="BC39" t="s">
        <v>181</v>
      </c>
      <c r="BD39" t="s">
        <v>16</v>
      </c>
      <c r="BE39" t="s">
        <v>2136</v>
      </c>
      <c r="BF39" t="s">
        <v>189</v>
      </c>
      <c r="BG39" t="s">
        <v>189</v>
      </c>
      <c r="BH39">
        <v>0</v>
      </c>
      <c r="BI39">
        <v>0</v>
      </c>
      <c r="BJ39">
        <v>0</v>
      </c>
      <c r="BK39" t="s">
        <v>189</v>
      </c>
      <c r="BL39" t="s">
        <v>189</v>
      </c>
      <c r="BN39" t="s">
        <v>1520</v>
      </c>
      <c r="BO39" t="s">
        <v>16</v>
      </c>
      <c r="BP39" t="s">
        <v>1518</v>
      </c>
      <c r="BQ39" t="s">
        <v>184</v>
      </c>
      <c r="BR39" t="s">
        <v>6744</v>
      </c>
      <c r="BS39" t="s">
        <v>16</v>
      </c>
      <c r="BT39" t="s">
        <v>16</v>
      </c>
      <c r="BU39" t="s">
        <v>189</v>
      </c>
      <c r="BV39" t="s">
        <v>74</v>
      </c>
      <c r="BW39" t="s">
        <v>189</v>
      </c>
      <c r="BX39" t="s">
        <v>1165</v>
      </c>
      <c r="BY39" t="s">
        <v>16</v>
      </c>
      <c r="BZ39" s="138"/>
      <c r="CA39" s="138">
        <v>43711</v>
      </c>
      <c r="CB39" t="s">
        <v>17</v>
      </c>
      <c r="CC39" t="s">
        <v>6745</v>
      </c>
      <c r="CD39" t="s">
        <v>6307</v>
      </c>
      <c r="CE39" t="s">
        <v>189</v>
      </c>
      <c r="CF39" t="s">
        <v>6307</v>
      </c>
      <c r="CG39" t="s">
        <v>189</v>
      </c>
      <c r="CH39">
        <v>2023</v>
      </c>
      <c r="CI39" s="7">
        <v>45189</v>
      </c>
      <c r="CJ39" t="s">
        <v>4723</v>
      </c>
      <c r="CK39">
        <v>9</v>
      </c>
      <c r="CL39">
        <v>39</v>
      </c>
      <c r="CM39" s="7">
        <v>45187</v>
      </c>
      <c r="CN39" t="s">
        <v>11464</v>
      </c>
      <c r="CO39" t="s">
        <v>9855</v>
      </c>
      <c r="CP39" t="s">
        <v>11459</v>
      </c>
      <c r="CQ39" t="s">
        <v>11460</v>
      </c>
      <c r="CR39" t="s">
        <v>6022</v>
      </c>
      <c r="CS39" t="s">
        <v>6024</v>
      </c>
      <c r="CT39" t="s">
        <v>9838</v>
      </c>
      <c r="CU39" t="s">
        <v>6824</v>
      </c>
      <c r="CV39" t="s">
        <v>6310</v>
      </c>
      <c r="CW39" t="s">
        <v>9874</v>
      </c>
      <c r="CX39" t="s">
        <v>1520</v>
      </c>
      <c r="CY39" t="s">
        <v>4464</v>
      </c>
      <c r="CZ39" t="s">
        <v>6234</v>
      </c>
      <c r="DA39" t="s">
        <v>252</v>
      </c>
      <c r="DB39" t="s">
        <v>9801</v>
      </c>
      <c r="DC39" t="s">
        <v>16</v>
      </c>
      <c r="DD39" t="s">
        <v>15</v>
      </c>
      <c r="DE39" t="s">
        <v>189</v>
      </c>
      <c r="DF39" t="s">
        <v>16</v>
      </c>
      <c r="DG39" t="s">
        <v>4727</v>
      </c>
      <c r="DH39" t="s">
        <v>2052</v>
      </c>
      <c r="DI39" t="s">
        <v>9637</v>
      </c>
      <c r="DJ39" t="s">
        <v>9911</v>
      </c>
      <c r="DK39" t="s">
        <v>5623</v>
      </c>
      <c r="DL39" t="s">
        <v>5623</v>
      </c>
      <c r="DM39" t="s">
        <v>16</v>
      </c>
      <c r="DN39" t="s">
        <v>189</v>
      </c>
      <c r="DO39" t="s">
        <v>11001</v>
      </c>
      <c r="DP39" t="s">
        <v>9638</v>
      </c>
      <c r="DQ39" t="s">
        <v>9910</v>
      </c>
      <c r="DR39" t="s">
        <v>9639</v>
      </c>
    </row>
    <row r="40" spans="1:122" x14ac:dyDescent="0.25">
      <c r="A40">
        <v>875</v>
      </c>
      <c r="B40" t="s">
        <v>189</v>
      </c>
      <c r="C40" t="s">
        <v>9588</v>
      </c>
      <c r="D40" s="138">
        <v>45189</v>
      </c>
      <c r="E40" t="s">
        <v>9589</v>
      </c>
      <c r="F40" t="s">
        <v>11</v>
      </c>
      <c r="G40" t="s">
        <v>16</v>
      </c>
      <c r="H40" t="s">
        <v>11</v>
      </c>
      <c r="I40" t="s">
        <v>9802</v>
      </c>
      <c r="J40" t="s">
        <v>12</v>
      </c>
      <c r="K40">
        <v>7.3</v>
      </c>
      <c r="L40">
        <v>1</v>
      </c>
      <c r="M40">
        <v>7.3</v>
      </c>
      <c r="N40">
        <v>7.8330000000000002</v>
      </c>
      <c r="O40" t="s">
        <v>189</v>
      </c>
      <c r="P40" t="s">
        <v>13</v>
      </c>
      <c r="Q40" t="s">
        <v>9590</v>
      </c>
      <c r="R40" t="s">
        <v>970</v>
      </c>
      <c r="S40" t="s">
        <v>9676</v>
      </c>
      <c r="T40" t="s">
        <v>16</v>
      </c>
      <c r="U40">
        <v>6</v>
      </c>
      <c r="V40" t="s">
        <v>2410</v>
      </c>
      <c r="W40">
        <v>100</v>
      </c>
      <c r="X40" t="s">
        <v>72</v>
      </c>
      <c r="Y40" t="s">
        <v>6236</v>
      </c>
      <c r="Z40" t="s">
        <v>6236</v>
      </c>
      <c r="AA40" t="s">
        <v>9887</v>
      </c>
      <c r="AB40" s="138">
        <v>45196</v>
      </c>
      <c r="AC40" s="138">
        <v>45378</v>
      </c>
      <c r="AD40" t="s">
        <v>6240</v>
      </c>
      <c r="AE40" t="s">
        <v>9605</v>
      </c>
      <c r="AF40" t="s">
        <v>16</v>
      </c>
      <c r="AG40" t="s">
        <v>189</v>
      </c>
      <c r="AH40" s="138">
        <v>46292</v>
      </c>
      <c r="AI40" t="s">
        <v>2414</v>
      </c>
      <c r="AJ40" t="s">
        <v>9601</v>
      </c>
      <c r="AK40" t="s">
        <v>189</v>
      </c>
      <c r="AL40" t="s">
        <v>9601</v>
      </c>
      <c r="AM40" t="s">
        <v>1881</v>
      </c>
      <c r="AN40" t="s">
        <v>189</v>
      </c>
      <c r="AO40" t="s">
        <v>189</v>
      </c>
      <c r="AP40" t="s">
        <v>189</v>
      </c>
      <c r="AQ40" t="s">
        <v>16</v>
      </c>
      <c r="AR40" t="s">
        <v>189</v>
      </c>
      <c r="AS40" t="s">
        <v>189</v>
      </c>
      <c r="AT40" t="s">
        <v>9604</v>
      </c>
      <c r="AU40" t="s">
        <v>9344</v>
      </c>
      <c r="AV40" t="s">
        <v>9345</v>
      </c>
      <c r="AW40" t="s">
        <v>4620</v>
      </c>
      <c r="AX40" t="s">
        <v>10740</v>
      </c>
      <c r="AY40" t="s">
        <v>181</v>
      </c>
      <c r="AZ40" t="s">
        <v>16</v>
      </c>
      <c r="BA40" t="s">
        <v>16</v>
      </c>
      <c r="BB40" t="s">
        <v>16</v>
      </c>
      <c r="BC40" t="s">
        <v>16</v>
      </c>
      <c r="BD40" t="s">
        <v>16</v>
      </c>
      <c r="BE40" t="s">
        <v>1925</v>
      </c>
      <c r="BF40" t="s">
        <v>182</v>
      </c>
      <c r="BG40" t="s">
        <v>4952</v>
      </c>
      <c r="BH40">
        <v>1</v>
      </c>
      <c r="BI40">
        <v>1</v>
      </c>
      <c r="BJ40">
        <v>1</v>
      </c>
      <c r="BK40" t="s">
        <v>189</v>
      </c>
      <c r="BL40" t="s">
        <v>189</v>
      </c>
      <c r="BM40">
        <v>23065</v>
      </c>
      <c r="BN40" t="s">
        <v>9591</v>
      </c>
      <c r="BO40" t="s">
        <v>16</v>
      </c>
      <c r="BP40" t="s">
        <v>9600</v>
      </c>
      <c r="BQ40" t="s">
        <v>184</v>
      </c>
      <c r="BR40" t="s">
        <v>6744</v>
      </c>
      <c r="BS40" t="s">
        <v>16</v>
      </c>
      <c r="BT40" t="s">
        <v>16</v>
      </c>
      <c r="BU40" t="s">
        <v>189</v>
      </c>
      <c r="BV40" t="s">
        <v>18</v>
      </c>
      <c r="BW40" t="s">
        <v>189</v>
      </c>
      <c r="BX40" t="s">
        <v>1160</v>
      </c>
      <c r="BY40" t="s">
        <v>16</v>
      </c>
      <c r="BZ40" s="138"/>
      <c r="CA40" s="138">
        <v>45189</v>
      </c>
      <c r="CB40" t="s">
        <v>29</v>
      </c>
      <c r="CC40" t="s">
        <v>16</v>
      </c>
      <c r="CD40" t="s">
        <v>6307</v>
      </c>
      <c r="CE40" t="s">
        <v>189</v>
      </c>
      <c r="CF40" t="s">
        <v>6307</v>
      </c>
      <c r="CG40" t="s">
        <v>189</v>
      </c>
      <c r="CH40">
        <v>2023</v>
      </c>
      <c r="CI40" s="7">
        <v>45189</v>
      </c>
      <c r="CJ40" t="s">
        <v>4723</v>
      </c>
      <c r="CK40">
        <v>9</v>
      </c>
      <c r="CL40">
        <v>39</v>
      </c>
      <c r="CM40" s="7">
        <v>45187</v>
      </c>
      <c r="CN40" t="s">
        <v>11464</v>
      </c>
      <c r="CO40" t="s">
        <v>9855</v>
      </c>
      <c r="CP40" t="s">
        <v>11459</v>
      </c>
      <c r="CQ40" t="s">
        <v>11460</v>
      </c>
      <c r="CR40" t="s">
        <v>6022</v>
      </c>
      <c r="CS40" t="s">
        <v>6024</v>
      </c>
      <c r="CT40" t="s">
        <v>9838</v>
      </c>
      <c r="CU40" t="s">
        <v>9873</v>
      </c>
      <c r="CV40" t="s">
        <v>6307</v>
      </c>
      <c r="CW40" t="s">
        <v>9874</v>
      </c>
      <c r="CX40" t="s">
        <v>9602</v>
      </c>
      <c r="CY40" t="s">
        <v>4464</v>
      </c>
      <c r="CZ40" t="s">
        <v>6234</v>
      </c>
      <c r="DA40" t="s">
        <v>188</v>
      </c>
      <c r="DB40" t="s">
        <v>16</v>
      </c>
      <c r="DC40" t="s">
        <v>9591</v>
      </c>
      <c r="DD40" t="s">
        <v>22</v>
      </c>
      <c r="DE40" t="s">
        <v>189</v>
      </c>
      <c r="DF40" t="s">
        <v>2647</v>
      </c>
      <c r="DG40" t="s">
        <v>4727</v>
      </c>
      <c r="DH40" t="s">
        <v>2052</v>
      </c>
      <c r="DI40" t="s">
        <v>9603</v>
      </c>
      <c r="DJ40" t="s">
        <v>9887</v>
      </c>
      <c r="DK40" t="s">
        <v>5521</v>
      </c>
      <c r="DL40" t="s">
        <v>5521</v>
      </c>
      <c r="DM40" t="s">
        <v>9663</v>
      </c>
      <c r="DN40" t="s">
        <v>4496</v>
      </c>
      <c r="DO40" t="s">
        <v>11002</v>
      </c>
      <c r="DP40" t="s">
        <v>9606</v>
      </c>
      <c r="DQ40" t="s">
        <v>9910</v>
      </c>
      <c r="DR40" t="s">
        <v>9607</v>
      </c>
    </row>
    <row r="41" spans="1:122" x14ac:dyDescent="0.25">
      <c r="A41">
        <v>874</v>
      </c>
      <c r="B41" t="s">
        <v>189</v>
      </c>
      <c r="C41" t="s">
        <v>9613</v>
      </c>
      <c r="D41" s="138">
        <v>45189</v>
      </c>
      <c r="E41" t="s">
        <v>9609</v>
      </c>
      <c r="F41" t="s">
        <v>11</v>
      </c>
      <c r="G41" t="s">
        <v>1929</v>
      </c>
      <c r="H41" t="s">
        <v>11</v>
      </c>
      <c r="I41" t="s">
        <v>9802</v>
      </c>
      <c r="J41" t="s">
        <v>100</v>
      </c>
      <c r="K41">
        <v>3.9</v>
      </c>
      <c r="L41">
        <v>3.9</v>
      </c>
      <c r="M41">
        <v>28.446999999999999</v>
      </c>
      <c r="N41">
        <v>30.506</v>
      </c>
      <c r="O41" t="s">
        <v>189</v>
      </c>
      <c r="P41" t="s">
        <v>13</v>
      </c>
      <c r="Q41" t="s">
        <v>341</v>
      </c>
      <c r="R41" t="s">
        <v>2543</v>
      </c>
      <c r="S41" t="s">
        <v>341</v>
      </c>
      <c r="T41" t="s">
        <v>16</v>
      </c>
      <c r="U41">
        <v>30</v>
      </c>
      <c r="V41" t="s">
        <v>2410</v>
      </c>
      <c r="W41">
        <v>100</v>
      </c>
      <c r="X41" t="s">
        <v>32</v>
      </c>
      <c r="Y41" t="s">
        <v>6282</v>
      </c>
      <c r="Z41" t="s">
        <v>6282</v>
      </c>
      <c r="AA41" t="s">
        <v>189</v>
      </c>
      <c r="AB41" s="138">
        <v>45196</v>
      </c>
      <c r="AC41" s="138">
        <v>45378</v>
      </c>
      <c r="AD41" t="s">
        <v>6240</v>
      </c>
      <c r="AE41" t="s">
        <v>9616</v>
      </c>
      <c r="AF41" t="s">
        <v>16</v>
      </c>
      <c r="AG41" t="s">
        <v>189</v>
      </c>
      <c r="AH41" s="138">
        <v>46292</v>
      </c>
      <c r="AI41" t="s">
        <v>2414</v>
      </c>
      <c r="AJ41" t="s">
        <v>9608</v>
      </c>
      <c r="AK41" t="s">
        <v>189</v>
      </c>
      <c r="AL41" t="s">
        <v>9608</v>
      </c>
      <c r="AM41" t="s">
        <v>1881</v>
      </c>
      <c r="AN41" t="s">
        <v>189</v>
      </c>
      <c r="AO41" t="s">
        <v>189</v>
      </c>
      <c r="AP41" t="s">
        <v>189</v>
      </c>
      <c r="AQ41" t="s">
        <v>16</v>
      </c>
      <c r="AR41" t="s">
        <v>189</v>
      </c>
      <c r="AS41" t="s">
        <v>189</v>
      </c>
      <c r="AT41" t="s">
        <v>9615</v>
      </c>
      <c r="AU41" t="s">
        <v>9344</v>
      </c>
      <c r="AV41" t="s">
        <v>9345</v>
      </c>
      <c r="AW41" t="s">
        <v>16</v>
      </c>
      <c r="AX41" t="s">
        <v>16</v>
      </c>
      <c r="AY41" t="s">
        <v>181</v>
      </c>
      <c r="AZ41" t="s">
        <v>16</v>
      </c>
      <c r="BA41" t="s">
        <v>16</v>
      </c>
      <c r="BB41" t="s">
        <v>16</v>
      </c>
      <c r="BC41" t="s">
        <v>16</v>
      </c>
      <c r="BD41" t="s">
        <v>16</v>
      </c>
      <c r="BE41" t="s">
        <v>1925</v>
      </c>
      <c r="BF41" t="s">
        <v>182</v>
      </c>
      <c r="BG41" t="s">
        <v>4955</v>
      </c>
      <c r="BH41">
        <v>1</v>
      </c>
      <c r="BI41">
        <v>1</v>
      </c>
      <c r="BJ41">
        <v>1</v>
      </c>
      <c r="BK41" t="s">
        <v>189</v>
      </c>
      <c r="BL41" t="s">
        <v>189</v>
      </c>
      <c r="BM41">
        <v>23066</v>
      </c>
      <c r="BN41" t="s">
        <v>9610</v>
      </c>
      <c r="BO41" t="s">
        <v>16</v>
      </c>
      <c r="BP41" t="s">
        <v>9609</v>
      </c>
      <c r="BQ41" t="s">
        <v>184</v>
      </c>
      <c r="BR41" t="s">
        <v>6744</v>
      </c>
      <c r="BS41" t="s">
        <v>1494</v>
      </c>
      <c r="BT41" t="s">
        <v>16</v>
      </c>
      <c r="BU41" t="s">
        <v>189</v>
      </c>
      <c r="BV41" t="s">
        <v>18</v>
      </c>
      <c r="BW41" t="s">
        <v>9677</v>
      </c>
      <c r="BX41" t="s">
        <v>1409</v>
      </c>
      <c r="BY41" t="s">
        <v>9611</v>
      </c>
      <c r="BZ41" s="138"/>
      <c r="CA41" s="138">
        <v>42529</v>
      </c>
      <c r="CB41" t="s">
        <v>17</v>
      </c>
      <c r="CC41" t="s">
        <v>17</v>
      </c>
      <c r="CD41" t="s">
        <v>6307</v>
      </c>
      <c r="CE41" t="s">
        <v>189</v>
      </c>
      <c r="CF41" t="s">
        <v>6307</v>
      </c>
      <c r="CG41" t="s">
        <v>189</v>
      </c>
      <c r="CH41">
        <v>2023</v>
      </c>
      <c r="CI41" s="7">
        <v>45189</v>
      </c>
      <c r="CJ41" t="s">
        <v>4723</v>
      </c>
      <c r="CK41">
        <v>9</v>
      </c>
      <c r="CL41">
        <v>39</v>
      </c>
      <c r="CM41" s="7">
        <v>45187</v>
      </c>
      <c r="CN41" t="s">
        <v>11464</v>
      </c>
      <c r="CO41" t="s">
        <v>9855</v>
      </c>
      <c r="CP41" t="s">
        <v>11459</v>
      </c>
      <c r="CQ41" t="s">
        <v>11460</v>
      </c>
      <c r="CR41" t="s">
        <v>6022</v>
      </c>
      <c r="CS41" t="s">
        <v>6024</v>
      </c>
      <c r="CT41" t="s">
        <v>9838</v>
      </c>
      <c r="CU41" t="s">
        <v>6826</v>
      </c>
      <c r="CV41" t="s">
        <v>6310</v>
      </c>
      <c r="CW41" t="s">
        <v>9874</v>
      </c>
      <c r="CX41" t="s">
        <v>9612</v>
      </c>
      <c r="CY41" t="s">
        <v>9813</v>
      </c>
      <c r="CZ41" t="s">
        <v>6730</v>
      </c>
      <c r="DA41" t="s">
        <v>188</v>
      </c>
      <c r="DB41" t="s">
        <v>16</v>
      </c>
      <c r="DC41" t="s">
        <v>9610</v>
      </c>
      <c r="DD41" t="s">
        <v>32</v>
      </c>
      <c r="DE41" t="s">
        <v>189</v>
      </c>
      <c r="DF41" t="s">
        <v>16</v>
      </c>
      <c r="DG41" t="s">
        <v>4727</v>
      </c>
      <c r="DH41" t="s">
        <v>2051</v>
      </c>
      <c r="DI41" t="s">
        <v>9614</v>
      </c>
      <c r="DJ41" t="s">
        <v>16</v>
      </c>
      <c r="DK41" t="s">
        <v>16</v>
      </c>
      <c r="DL41" t="s">
        <v>4465</v>
      </c>
      <c r="DM41" t="s">
        <v>16</v>
      </c>
      <c r="DN41" t="s">
        <v>4496</v>
      </c>
      <c r="DO41" t="s">
        <v>11465</v>
      </c>
      <c r="DP41" t="s">
        <v>9617</v>
      </c>
      <c r="DQ41" t="s">
        <v>9910</v>
      </c>
      <c r="DR41" t="s">
        <v>9618</v>
      </c>
    </row>
    <row r="42" spans="1:122" x14ac:dyDescent="0.25">
      <c r="A42">
        <v>873</v>
      </c>
      <c r="B42" t="s">
        <v>189</v>
      </c>
      <c r="C42" t="s">
        <v>9592</v>
      </c>
      <c r="D42" s="138">
        <v>45189</v>
      </c>
      <c r="E42" t="s">
        <v>3135</v>
      </c>
      <c r="F42" t="s">
        <v>1045</v>
      </c>
      <c r="G42" t="s">
        <v>16</v>
      </c>
      <c r="H42" t="s">
        <v>11</v>
      </c>
      <c r="I42" t="s">
        <v>9802</v>
      </c>
      <c r="J42" t="s">
        <v>12</v>
      </c>
      <c r="K42">
        <v>10</v>
      </c>
      <c r="L42">
        <v>1.37</v>
      </c>
      <c r="M42">
        <v>10</v>
      </c>
      <c r="N42">
        <v>10.73</v>
      </c>
      <c r="O42" t="s">
        <v>189</v>
      </c>
      <c r="P42" t="s">
        <v>104</v>
      </c>
      <c r="Q42" t="s">
        <v>6360</v>
      </c>
      <c r="R42" t="s">
        <v>671</v>
      </c>
      <c r="S42" t="s">
        <v>6360</v>
      </c>
      <c r="T42" t="s">
        <v>16</v>
      </c>
      <c r="U42">
        <v>32</v>
      </c>
      <c r="V42" t="s">
        <v>2410</v>
      </c>
      <c r="W42">
        <v>100</v>
      </c>
      <c r="X42" t="s">
        <v>15</v>
      </c>
      <c r="Y42" t="s">
        <v>6236</v>
      </c>
      <c r="Z42" t="s">
        <v>6236</v>
      </c>
      <c r="AA42" t="s">
        <v>189</v>
      </c>
      <c r="AB42" s="138">
        <v>45196</v>
      </c>
      <c r="AC42" s="138">
        <v>45378</v>
      </c>
      <c r="AD42" t="s">
        <v>6241</v>
      </c>
      <c r="AE42" t="s">
        <v>5273</v>
      </c>
      <c r="AF42" t="s">
        <v>16</v>
      </c>
      <c r="AG42" t="s">
        <v>189</v>
      </c>
      <c r="AH42" s="138">
        <v>47023</v>
      </c>
      <c r="AI42" t="s">
        <v>2414</v>
      </c>
      <c r="AJ42" t="s">
        <v>189</v>
      </c>
      <c r="AK42" t="s">
        <v>189</v>
      </c>
      <c r="AL42" t="s">
        <v>189</v>
      </c>
      <c r="AM42" t="s">
        <v>189</v>
      </c>
      <c r="AN42" t="s">
        <v>189</v>
      </c>
      <c r="AO42" t="s">
        <v>189</v>
      </c>
      <c r="AP42" t="s">
        <v>189</v>
      </c>
      <c r="AQ42" t="s">
        <v>16</v>
      </c>
      <c r="AR42" t="s">
        <v>189</v>
      </c>
      <c r="AS42" t="s">
        <v>189</v>
      </c>
      <c r="AT42" t="s">
        <v>9643</v>
      </c>
      <c r="AU42" t="s">
        <v>9344</v>
      </c>
      <c r="AV42" t="s">
        <v>9345</v>
      </c>
      <c r="AW42" t="s">
        <v>16</v>
      </c>
      <c r="AX42" t="s">
        <v>16</v>
      </c>
      <c r="AY42" t="s">
        <v>16</v>
      </c>
      <c r="AZ42" t="s">
        <v>16</v>
      </c>
      <c r="BA42" t="s">
        <v>16</v>
      </c>
      <c r="BB42" t="s">
        <v>16</v>
      </c>
      <c r="BC42" t="s">
        <v>16</v>
      </c>
      <c r="BD42" t="s">
        <v>199</v>
      </c>
      <c r="BE42" t="s">
        <v>2214</v>
      </c>
      <c r="BF42" t="s">
        <v>189</v>
      </c>
      <c r="BG42" t="s">
        <v>189</v>
      </c>
      <c r="BH42">
        <v>0</v>
      </c>
      <c r="BI42">
        <v>0</v>
      </c>
      <c r="BJ42">
        <v>0</v>
      </c>
      <c r="BK42" t="s">
        <v>189</v>
      </c>
      <c r="BL42" t="s">
        <v>189</v>
      </c>
      <c r="BN42" t="s">
        <v>3132</v>
      </c>
      <c r="BO42" t="s">
        <v>16</v>
      </c>
      <c r="BP42" t="s">
        <v>3135</v>
      </c>
      <c r="BQ42" t="s">
        <v>354</v>
      </c>
      <c r="BR42" t="s">
        <v>6238</v>
      </c>
      <c r="BS42" t="s">
        <v>16</v>
      </c>
      <c r="BT42" t="s">
        <v>16</v>
      </c>
      <c r="BU42" t="s">
        <v>189</v>
      </c>
      <c r="BV42" t="s">
        <v>129</v>
      </c>
      <c r="BW42" t="s">
        <v>16</v>
      </c>
      <c r="BX42" t="s">
        <v>251</v>
      </c>
      <c r="BY42" t="s">
        <v>16</v>
      </c>
      <c r="BZ42" s="138"/>
      <c r="CA42" s="138">
        <v>34256</v>
      </c>
      <c r="CB42" t="s">
        <v>34</v>
      </c>
      <c r="CC42" t="s">
        <v>16</v>
      </c>
      <c r="CD42" t="s">
        <v>6307</v>
      </c>
      <c r="CE42" t="s">
        <v>189</v>
      </c>
      <c r="CF42" t="s">
        <v>189</v>
      </c>
      <c r="CG42" t="s">
        <v>189</v>
      </c>
      <c r="CH42">
        <v>2023</v>
      </c>
      <c r="CI42" s="7">
        <v>45189</v>
      </c>
      <c r="CJ42" t="s">
        <v>16</v>
      </c>
      <c r="CK42">
        <v>9</v>
      </c>
      <c r="CL42">
        <v>39</v>
      </c>
      <c r="CM42" s="7">
        <v>45187</v>
      </c>
      <c r="CN42" t="s">
        <v>11464</v>
      </c>
      <c r="CO42" t="s">
        <v>9855</v>
      </c>
      <c r="CP42" t="s">
        <v>11459</v>
      </c>
      <c r="CQ42" t="s">
        <v>11460</v>
      </c>
      <c r="CR42" t="s">
        <v>6022</v>
      </c>
      <c r="CS42" t="s">
        <v>6024</v>
      </c>
      <c r="CT42" t="s">
        <v>9838</v>
      </c>
      <c r="CU42" t="s">
        <v>9873</v>
      </c>
      <c r="CV42" t="s">
        <v>6310</v>
      </c>
      <c r="CW42" t="s">
        <v>9912</v>
      </c>
      <c r="CX42" t="s">
        <v>3132</v>
      </c>
      <c r="CY42" t="s">
        <v>4464</v>
      </c>
      <c r="CZ42" t="s">
        <v>6236</v>
      </c>
      <c r="DA42" t="s">
        <v>252</v>
      </c>
      <c r="DB42" t="s">
        <v>9801</v>
      </c>
      <c r="DC42" t="s">
        <v>16</v>
      </c>
      <c r="DD42" t="s">
        <v>15</v>
      </c>
      <c r="DE42" t="s">
        <v>189</v>
      </c>
      <c r="DF42" t="s">
        <v>16</v>
      </c>
      <c r="DG42" t="s">
        <v>4730</v>
      </c>
      <c r="DH42" t="s">
        <v>2052</v>
      </c>
      <c r="DI42" t="s">
        <v>6114</v>
      </c>
      <c r="DJ42" t="s">
        <v>16</v>
      </c>
      <c r="DK42" t="s">
        <v>5987</v>
      </c>
      <c r="DL42" t="s">
        <v>5987</v>
      </c>
      <c r="DM42" t="s">
        <v>16</v>
      </c>
      <c r="DN42" t="s">
        <v>189</v>
      </c>
      <c r="DO42" t="s">
        <v>11004</v>
      </c>
      <c r="DP42" t="s">
        <v>9641</v>
      </c>
      <c r="DQ42" t="s">
        <v>9910</v>
      </c>
      <c r="DR42" t="s">
        <v>9644</v>
      </c>
    </row>
    <row r="43" spans="1:122" x14ac:dyDescent="0.25">
      <c r="A43">
        <v>872</v>
      </c>
      <c r="B43" t="s">
        <v>189</v>
      </c>
      <c r="C43" t="s">
        <v>9593</v>
      </c>
      <c r="D43" s="138">
        <v>45189</v>
      </c>
      <c r="E43" t="s">
        <v>3135</v>
      </c>
      <c r="F43" t="s">
        <v>1045</v>
      </c>
      <c r="G43" t="s">
        <v>16</v>
      </c>
      <c r="H43" t="s">
        <v>11</v>
      </c>
      <c r="I43" t="s">
        <v>9802</v>
      </c>
      <c r="J43" t="s">
        <v>12</v>
      </c>
      <c r="K43">
        <v>40</v>
      </c>
      <c r="L43">
        <v>5.48</v>
      </c>
      <c r="M43">
        <v>40</v>
      </c>
      <c r="N43">
        <v>42.92</v>
      </c>
      <c r="O43" t="s">
        <v>189</v>
      </c>
      <c r="P43" t="s">
        <v>137</v>
      </c>
      <c r="Q43" t="s">
        <v>705</v>
      </c>
      <c r="R43" t="s">
        <v>798</v>
      </c>
      <c r="S43" t="s">
        <v>705</v>
      </c>
      <c r="T43" t="s">
        <v>16</v>
      </c>
      <c r="U43">
        <v>35</v>
      </c>
      <c r="V43" t="s">
        <v>2410</v>
      </c>
      <c r="W43">
        <v>100</v>
      </c>
      <c r="X43" t="s">
        <v>15</v>
      </c>
      <c r="Y43" t="s">
        <v>6236</v>
      </c>
      <c r="Z43" t="s">
        <v>6236</v>
      </c>
      <c r="AA43" t="s">
        <v>189</v>
      </c>
      <c r="AB43" s="138">
        <v>45196</v>
      </c>
      <c r="AC43" s="138">
        <v>45378</v>
      </c>
      <c r="AD43" t="s">
        <v>6241</v>
      </c>
      <c r="AE43" t="s">
        <v>5273</v>
      </c>
      <c r="AF43" t="s">
        <v>16</v>
      </c>
      <c r="AG43" t="s">
        <v>189</v>
      </c>
      <c r="AH43" s="138">
        <v>45927</v>
      </c>
      <c r="AI43" t="s">
        <v>2414</v>
      </c>
      <c r="AJ43" t="s">
        <v>189</v>
      </c>
      <c r="AK43" t="s">
        <v>189</v>
      </c>
      <c r="AL43" t="s">
        <v>189</v>
      </c>
      <c r="AM43" t="s">
        <v>189</v>
      </c>
      <c r="AN43" t="s">
        <v>189</v>
      </c>
      <c r="AO43" t="s">
        <v>189</v>
      </c>
      <c r="AP43" t="s">
        <v>189</v>
      </c>
      <c r="AQ43" t="s">
        <v>16</v>
      </c>
      <c r="AR43" t="s">
        <v>189</v>
      </c>
      <c r="AS43" t="s">
        <v>189</v>
      </c>
      <c r="AT43" t="s">
        <v>9640</v>
      </c>
      <c r="AU43" t="s">
        <v>9344</v>
      </c>
      <c r="AV43" t="s">
        <v>9345</v>
      </c>
      <c r="AW43" t="s">
        <v>16</v>
      </c>
      <c r="AX43" t="s">
        <v>16</v>
      </c>
      <c r="AY43" t="s">
        <v>16</v>
      </c>
      <c r="AZ43" t="s">
        <v>16</v>
      </c>
      <c r="BA43" t="s">
        <v>16</v>
      </c>
      <c r="BB43" t="s">
        <v>16</v>
      </c>
      <c r="BC43" t="s">
        <v>16</v>
      </c>
      <c r="BD43" t="s">
        <v>199</v>
      </c>
      <c r="BE43" t="s">
        <v>2214</v>
      </c>
      <c r="BF43" t="s">
        <v>189</v>
      </c>
      <c r="BG43" t="s">
        <v>189</v>
      </c>
      <c r="BH43">
        <v>0</v>
      </c>
      <c r="BI43">
        <v>0</v>
      </c>
      <c r="BJ43">
        <v>0</v>
      </c>
      <c r="BK43" t="s">
        <v>189</v>
      </c>
      <c r="BL43" t="s">
        <v>189</v>
      </c>
      <c r="BN43" t="s">
        <v>3132</v>
      </c>
      <c r="BO43" t="s">
        <v>16</v>
      </c>
      <c r="BP43" t="s">
        <v>3135</v>
      </c>
      <c r="BQ43" t="s">
        <v>354</v>
      </c>
      <c r="BR43" t="s">
        <v>6238</v>
      </c>
      <c r="BS43" t="s">
        <v>16</v>
      </c>
      <c r="BT43" t="s">
        <v>16</v>
      </c>
      <c r="BU43" t="s">
        <v>189</v>
      </c>
      <c r="BV43" t="s">
        <v>129</v>
      </c>
      <c r="BW43" t="s">
        <v>16</v>
      </c>
      <c r="BX43" t="s">
        <v>251</v>
      </c>
      <c r="BY43" t="s">
        <v>16</v>
      </c>
      <c r="BZ43" s="138"/>
      <c r="CA43" s="138">
        <v>34256</v>
      </c>
      <c r="CB43" t="s">
        <v>34</v>
      </c>
      <c r="CC43" t="s">
        <v>16</v>
      </c>
      <c r="CD43" t="s">
        <v>6307</v>
      </c>
      <c r="CE43" t="s">
        <v>189</v>
      </c>
      <c r="CF43" t="s">
        <v>189</v>
      </c>
      <c r="CG43" t="s">
        <v>189</v>
      </c>
      <c r="CH43">
        <v>2023</v>
      </c>
      <c r="CI43" s="7">
        <v>45189</v>
      </c>
      <c r="CJ43" t="s">
        <v>16</v>
      </c>
      <c r="CK43">
        <v>9</v>
      </c>
      <c r="CL43">
        <v>39</v>
      </c>
      <c r="CM43" s="7">
        <v>45187</v>
      </c>
      <c r="CN43" t="s">
        <v>11464</v>
      </c>
      <c r="CO43" t="s">
        <v>9855</v>
      </c>
      <c r="CP43" t="s">
        <v>11459</v>
      </c>
      <c r="CQ43" t="s">
        <v>11460</v>
      </c>
      <c r="CR43" t="s">
        <v>6022</v>
      </c>
      <c r="CS43" t="s">
        <v>6024</v>
      </c>
      <c r="CT43" t="s">
        <v>9838</v>
      </c>
      <c r="CU43" t="s">
        <v>9913</v>
      </c>
      <c r="CV43" t="s">
        <v>6310</v>
      </c>
      <c r="CW43" t="s">
        <v>9874</v>
      </c>
      <c r="CX43" t="s">
        <v>3132</v>
      </c>
      <c r="CY43" t="s">
        <v>4464</v>
      </c>
      <c r="CZ43" t="s">
        <v>6236</v>
      </c>
      <c r="DA43" t="s">
        <v>252</v>
      </c>
      <c r="DB43" t="s">
        <v>9801</v>
      </c>
      <c r="DC43" t="s">
        <v>16</v>
      </c>
      <c r="DD43" t="s">
        <v>15</v>
      </c>
      <c r="DE43" t="s">
        <v>189</v>
      </c>
      <c r="DF43" t="s">
        <v>16</v>
      </c>
      <c r="DG43" t="s">
        <v>4726</v>
      </c>
      <c r="DH43" t="s">
        <v>2052</v>
      </c>
      <c r="DI43" t="s">
        <v>6145</v>
      </c>
      <c r="DJ43" t="s">
        <v>16</v>
      </c>
      <c r="DK43" t="s">
        <v>5987</v>
      </c>
      <c r="DL43" t="s">
        <v>5987</v>
      </c>
      <c r="DM43" t="s">
        <v>16</v>
      </c>
      <c r="DN43" t="s">
        <v>189</v>
      </c>
      <c r="DO43" t="s">
        <v>11003</v>
      </c>
      <c r="DP43" t="s">
        <v>9641</v>
      </c>
      <c r="DQ43" t="s">
        <v>9910</v>
      </c>
      <c r="DR43" t="s">
        <v>9642</v>
      </c>
    </row>
    <row r="44" spans="1:122" x14ac:dyDescent="0.25">
      <c r="A44">
        <v>871</v>
      </c>
      <c r="B44" t="s">
        <v>189</v>
      </c>
      <c r="C44" t="s">
        <v>9594</v>
      </c>
      <c r="D44" s="138">
        <v>45188</v>
      </c>
      <c r="E44" t="s">
        <v>941</v>
      </c>
      <c r="F44" t="s">
        <v>11</v>
      </c>
      <c r="G44" t="s">
        <v>1929</v>
      </c>
      <c r="H44" t="s">
        <v>11</v>
      </c>
      <c r="I44" t="s">
        <v>9802</v>
      </c>
      <c r="J44" t="s">
        <v>12</v>
      </c>
      <c r="K44">
        <v>8</v>
      </c>
      <c r="L44">
        <v>1.0960000000000001</v>
      </c>
      <c r="M44">
        <v>8</v>
      </c>
      <c r="N44">
        <v>8.5679999999999996</v>
      </c>
      <c r="O44" t="s">
        <v>189</v>
      </c>
      <c r="P44" t="s">
        <v>13</v>
      </c>
      <c r="Q44" t="s">
        <v>63</v>
      </c>
      <c r="R44" t="s">
        <v>16</v>
      </c>
      <c r="S44" t="s">
        <v>63</v>
      </c>
      <c r="T44" t="s">
        <v>16</v>
      </c>
      <c r="U44" t="s">
        <v>16</v>
      </c>
      <c r="V44" t="s">
        <v>2410</v>
      </c>
      <c r="W44">
        <v>100</v>
      </c>
      <c r="X44" t="s">
        <v>15</v>
      </c>
      <c r="Y44" t="s">
        <v>6282</v>
      </c>
      <c r="Z44" t="s">
        <v>6282</v>
      </c>
      <c r="AA44" t="s">
        <v>189</v>
      </c>
      <c r="AB44" s="138">
        <v>45195</v>
      </c>
      <c r="AC44" s="138">
        <v>45377</v>
      </c>
      <c r="AD44" t="s">
        <v>6241</v>
      </c>
      <c r="AE44" t="s">
        <v>5341</v>
      </c>
      <c r="AF44" t="s">
        <v>16</v>
      </c>
      <c r="AG44" t="s">
        <v>189</v>
      </c>
      <c r="AH44" s="138">
        <v>46291</v>
      </c>
      <c r="AI44" t="s">
        <v>2414</v>
      </c>
      <c r="AJ44" t="s">
        <v>189</v>
      </c>
      <c r="AK44" t="s">
        <v>189</v>
      </c>
      <c r="AL44" t="s">
        <v>189</v>
      </c>
      <c r="AM44" t="s">
        <v>189</v>
      </c>
      <c r="AN44" t="s">
        <v>189</v>
      </c>
      <c r="AO44" t="s">
        <v>189</v>
      </c>
      <c r="AP44" t="s">
        <v>189</v>
      </c>
      <c r="AQ44" t="s">
        <v>16</v>
      </c>
      <c r="AR44" t="s">
        <v>189</v>
      </c>
      <c r="AS44" t="s">
        <v>189</v>
      </c>
      <c r="AT44" t="s">
        <v>9645</v>
      </c>
      <c r="AU44" t="s">
        <v>9344</v>
      </c>
      <c r="AV44" t="s">
        <v>9345</v>
      </c>
      <c r="AW44" t="s">
        <v>16</v>
      </c>
      <c r="AX44" t="s">
        <v>16</v>
      </c>
      <c r="AY44" t="s">
        <v>16</v>
      </c>
      <c r="AZ44" t="s">
        <v>16</v>
      </c>
      <c r="BA44" t="s">
        <v>16</v>
      </c>
      <c r="BB44" t="s">
        <v>16</v>
      </c>
      <c r="BC44" t="s">
        <v>16</v>
      </c>
      <c r="BD44" t="s">
        <v>16</v>
      </c>
      <c r="BE44" t="s">
        <v>16</v>
      </c>
      <c r="BF44" t="s">
        <v>189</v>
      </c>
      <c r="BG44" t="s">
        <v>189</v>
      </c>
      <c r="BH44">
        <v>0</v>
      </c>
      <c r="BI44">
        <v>0</v>
      </c>
      <c r="BJ44">
        <v>0</v>
      </c>
      <c r="BK44" t="s">
        <v>189</v>
      </c>
      <c r="BL44" t="s">
        <v>189</v>
      </c>
      <c r="BN44" t="s">
        <v>943</v>
      </c>
      <c r="BO44" t="s">
        <v>16</v>
      </c>
      <c r="BP44" t="s">
        <v>941</v>
      </c>
      <c r="BQ44" t="s">
        <v>184</v>
      </c>
      <c r="BR44" t="s">
        <v>6744</v>
      </c>
      <c r="BS44" t="s">
        <v>9667</v>
      </c>
      <c r="BT44" t="s">
        <v>16</v>
      </c>
      <c r="BU44" t="s">
        <v>189</v>
      </c>
      <c r="BV44" t="s">
        <v>58</v>
      </c>
      <c r="BW44" t="s">
        <v>195</v>
      </c>
      <c r="BX44" t="s">
        <v>201</v>
      </c>
      <c r="BY44" t="s">
        <v>944</v>
      </c>
      <c r="BZ44" s="138"/>
      <c r="CA44" s="138">
        <v>43262</v>
      </c>
      <c r="CB44" t="s">
        <v>17</v>
      </c>
      <c r="CC44" t="s">
        <v>17</v>
      </c>
      <c r="CD44" t="s">
        <v>6307</v>
      </c>
      <c r="CE44" t="s">
        <v>189</v>
      </c>
      <c r="CF44" t="s">
        <v>6307</v>
      </c>
      <c r="CG44" t="s">
        <v>189</v>
      </c>
      <c r="CH44">
        <v>2023</v>
      </c>
      <c r="CI44" s="7">
        <v>45188</v>
      </c>
      <c r="CJ44" t="s">
        <v>4723</v>
      </c>
      <c r="CK44">
        <v>9</v>
      </c>
      <c r="CL44">
        <v>39</v>
      </c>
      <c r="CM44" s="7">
        <v>45187</v>
      </c>
      <c r="CN44" t="s">
        <v>11464</v>
      </c>
      <c r="CO44" t="s">
        <v>9855</v>
      </c>
      <c r="CP44" t="s">
        <v>11459</v>
      </c>
      <c r="CQ44" t="s">
        <v>11460</v>
      </c>
      <c r="CR44" t="s">
        <v>6022</v>
      </c>
      <c r="CS44" t="s">
        <v>6024</v>
      </c>
      <c r="CT44" t="s">
        <v>9838</v>
      </c>
      <c r="CU44" t="s">
        <v>9873</v>
      </c>
      <c r="CV44" t="s">
        <v>6310</v>
      </c>
      <c r="CW44" t="s">
        <v>9874</v>
      </c>
      <c r="CX44" t="s">
        <v>943</v>
      </c>
      <c r="CY44" t="s">
        <v>4464</v>
      </c>
      <c r="CZ44" t="s">
        <v>6234</v>
      </c>
      <c r="DA44" t="s">
        <v>188</v>
      </c>
      <c r="DB44" t="s">
        <v>16</v>
      </c>
      <c r="DC44" t="s">
        <v>16</v>
      </c>
      <c r="DD44" t="s">
        <v>15</v>
      </c>
      <c r="DE44" t="s">
        <v>189</v>
      </c>
      <c r="DF44" t="s">
        <v>16</v>
      </c>
      <c r="DG44" t="s">
        <v>4727</v>
      </c>
      <c r="DH44" t="s">
        <v>2052</v>
      </c>
      <c r="DI44" t="s">
        <v>6213</v>
      </c>
      <c r="DJ44" t="s">
        <v>16</v>
      </c>
      <c r="DK44" t="s">
        <v>4464</v>
      </c>
      <c r="DL44" t="s">
        <v>4464</v>
      </c>
      <c r="DM44" t="s">
        <v>16</v>
      </c>
      <c r="DN44" t="s">
        <v>189</v>
      </c>
      <c r="DO44" t="s">
        <v>11005</v>
      </c>
      <c r="DP44" t="s">
        <v>9646</v>
      </c>
      <c r="DQ44" t="s">
        <v>9914</v>
      </c>
      <c r="DR44" t="s">
        <v>9647</v>
      </c>
    </row>
    <row r="45" spans="1:122" x14ac:dyDescent="0.25">
      <c r="A45">
        <v>870</v>
      </c>
      <c r="B45" t="s">
        <v>189</v>
      </c>
      <c r="C45" t="s">
        <v>9648</v>
      </c>
      <c r="D45" s="138">
        <v>45188</v>
      </c>
      <c r="E45" t="s">
        <v>3042</v>
      </c>
      <c r="F45" t="s">
        <v>11</v>
      </c>
      <c r="G45" t="s">
        <v>1929</v>
      </c>
      <c r="H45" t="s">
        <v>11</v>
      </c>
      <c r="I45" t="s">
        <v>9802</v>
      </c>
      <c r="J45" t="s">
        <v>100</v>
      </c>
      <c r="K45">
        <v>0.6</v>
      </c>
      <c r="L45">
        <v>0.6</v>
      </c>
      <c r="M45">
        <v>4.3819999999999997</v>
      </c>
      <c r="N45">
        <v>4.6909999999999998</v>
      </c>
      <c r="O45" t="s">
        <v>189</v>
      </c>
      <c r="P45" t="s">
        <v>121</v>
      </c>
      <c r="Q45" t="s">
        <v>333</v>
      </c>
      <c r="R45" t="s">
        <v>16</v>
      </c>
      <c r="S45" t="s">
        <v>333</v>
      </c>
      <c r="T45" t="s">
        <v>16</v>
      </c>
      <c r="U45" t="s">
        <v>16</v>
      </c>
      <c r="V45" t="s">
        <v>2410</v>
      </c>
      <c r="W45">
        <v>100</v>
      </c>
      <c r="X45" t="s">
        <v>32</v>
      </c>
      <c r="Y45" t="s">
        <v>1883</v>
      </c>
      <c r="Z45" t="s">
        <v>1883</v>
      </c>
      <c r="AA45" t="s">
        <v>189</v>
      </c>
      <c r="AB45" s="138">
        <v>45191</v>
      </c>
      <c r="AC45" s="138">
        <v>45373</v>
      </c>
      <c r="AD45" t="s">
        <v>6240</v>
      </c>
      <c r="AE45" t="s">
        <v>5255</v>
      </c>
      <c r="AF45" t="s">
        <v>16</v>
      </c>
      <c r="AG45" t="s">
        <v>189</v>
      </c>
      <c r="AH45" s="138">
        <v>45555</v>
      </c>
      <c r="AI45" t="s">
        <v>2414</v>
      </c>
      <c r="AJ45" t="s">
        <v>189</v>
      </c>
      <c r="AK45" t="s">
        <v>189</v>
      </c>
      <c r="AL45" t="s">
        <v>189</v>
      </c>
      <c r="AM45" t="s">
        <v>189</v>
      </c>
      <c r="AN45" t="s">
        <v>189</v>
      </c>
      <c r="AO45" t="s">
        <v>189</v>
      </c>
      <c r="AP45" t="s">
        <v>5517</v>
      </c>
      <c r="AQ45" t="s">
        <v>16</v>
      </c>
      <c r="AR45" t="s">
        <v>189</v>
      </c>
      <c r="AS45" t="s">
        <v>189</v>
      </c>
      <c r="AT45" t="s">
        <v>9649</v>
      </c>
      <c r="AU45" t="s">
        <v>9344</v>
      </c>
      <c r="AV45" t="s">
        <v>9345</v>
      </c>
      <c r="AW45" t="s">
        <v>16</v>
      </c>
      <c r="AX45" t="s">
        <v>16</v>
      </c>
      <c r="AY45" t="s">
        <v>16</v>
      </c>
      <c r="AZ45" t="s">
        <v>16</v>
      </c>
      <c r="BA45" t="s">
        <v>16</v>
      </c>
      <c r="BB45" t="s">
        <v>16</v>
      </c>
      <c r="BC45" t="s">
        <v>16</v>
      </c>
      <c r="BD45" t="s">
        <v>16</v>
      </c>
      <c r="BE45" t="s">
        <v>16</v>
      </c>
      <c r="BF45" t="s">
        <v>189</v>
      </c>
      <c r="BG45" t="s">
        <v>189</v>
      </c>
      <c r="BH45">
        <v>0</v>
      </c>
      <c r="BI45">
        <v>0</v>
      </c>
      <c r="BJ45">
        <v>0</v>
      </c>
      <c r="BK45" t="s">
        <v>189</v>
      </c>
      <c r="BL45" t="s">
        <v>189</v>
      </c>
      <c r="BN45" t="s">
        <v>3039</v>
      </c>
      <c r="BO45" t="s">
        <v>16</v>
      </c>
      <c r="BP45" t="s">
        <v>3042</v>
      </c>
      <c r="BQ45" t="s">
        <v>184</v>
      </c>
      <c r="BR45" t="s">
        <v>6744</v>
      </c>
      <c r="BS45" t="s">
        <v>9667</v>
      </c>
      <c r="BT45" t="s">
        <v>16</v>
      </c>
      <c r="BU45" t="s">
        <v>189</v>
      </c>
      <c r="BV45" t="s">
        <v>58</v>
      </c>
      <c r="BW45" t="s">
        <v>195</v>
      </c>
      <c r="BX45" t="s">
        <v>423</v>
      </c>
      <c r="BY45" t="s">
        <v>16</v>
      </c>
      <c r="BZ45" s="138"/>
      <c r="CA45" s="138">
        <v>44750</v>
      </c>
      <c r="CB45" t="s">
        <v>17</v>
      </c>
      <c r="CC45" t="s">
        <v>16</v>
      </c>
      <c r="CD45" t="s">
        <v>6307</v>
      </c>
      <c r="CE45" t="s">
        <v>189</v>
      </c>
      <c r="CF45" t="s">
        <v>189</v>
      </c>
      <c r="CG45" t="s">
        <v>189</v>
      </c>
      <c r="CH45">
        <v>2023</v>
      </c>
      <c r="CI45" s="7">
        <v>45188</v>
      </c>
      <c r="CJ45" t="s">
        <v>4723</v>
      </c>
      <c r="CK45">
        <v>9</v>
      </c>
      <c r="CL45">
        <v>39</v>
      </c>
      <c r="CM45" s="7">
        <v>45187</v>
      </c>
      <c r="CN45" t="s">
        <v>11464</v>
      </c>
      <c r="CO45" t="s">
        <v>9855</v>
      </c>
      <c r="CP45" t="s">
        <v>11459</v>
      </c>
      <c r="CQ45" t="s">
        <v>11460</v>
      </c>
      <c r="CR45" t="s">
        <v>6022</v>
      </c>
      <c r="CS45" t="s">
        <v>6024</v>
      </c>
      <c r="CT45" t="s">
        <v>9838</v>
      </c>
      <c r="CU45" t="s">
        <v>9873</v>
      </c>
      <c r="CV45" t="s">
        <v>6310</v>
      </c>
      <c r="CW45" t="s">
        <v>9882</v>
      </c>
      <c r="CX45" t="s">
        <v>5792</v>
      </c>
      <c r="CY45" t="s">
        <v>9813</v>
      </c>
      <c r="CZ45" t="s">
        <v>6730</v>
      </c>
      <c r="DA45" t="s">
        <v>188</v>
      </c>
      <c r="DB45" t="s">
        <v>16</v>
      </c>
      <c r="DC45" t="s">
        <v>3039</v>
      </c>
      <c r="DD45" t="s">
        <v>32</v>
      </c>
      <c r="DE45" t="s">
        <v>189</v>
      </c>
      <c r="DF45" t="s">
        <v>16</v>
      </c>
      <c r="DG45" t="s">
        <v>5517</v>
      </c>
      <c r="DH45" t="s">
        <v>6766</v>
      </c>
      <c r="DI45" t="s">
        <v>5820</v>
      </c>
      <c r="DJ45" t="s">
        <v>16</v>
      </c>
      <c r="DK45" t="s">
        <v>16</v>
      </c>
      <c r="DL45" t="s">
        <v>4465</v>
      </c>
      <c r="DM45" t="s">
        <v>16</v>
      </c>
      <c r="DN45" t="s">
        <v>189</v>
      </c>
      <c r="DO45" t="s">
        <v>11466</v>
      </c>
      <c r="DP45" t="s">
        <v>9650</v>
      </c>
      <c r="DQ45" t="s">
        <v>9914</v>
      </c>
      <c r="DR45" t="s">
        <v>9651</v>
      </c>
    </row>
    <row r="46" spans="1:122" x14ac:dyDescent="0.25">
      <c r="A46">
        <v>869</v>
      </c>
      <c r="B46" t="s">
        <v>189</v>
      </c>
      <c r="C46" t="s">
        <v>9595</v>
      </c>
      <c r="D46" s="138">
        <v>45187</v>
      </c>
      <c r="E46" t="s">
        <v>9596</v>
      </c>
      <c r="F46" t="s">
        <v>11</v>
      </c>
      <c r="G46" t="s">
        <v>1929</v>
      </c>
      <c r="H46" t="s">
        <v>11</v>
      </c>
      <c r="I46" t="s">
        <v>9802</v>
      </c>
      <c r="J46" t="s">
        <v>12</v>
      </c>
      <c r="K46">
        <v>3.85</v>
      </c>
      <c r="L46">
        <v>0.52700000000000002</v>
      </c>
      <c r="M46">
        <v>3.85</v>
      </c>
      <c r="N46">
        <v>4.1269999999999998</v>
      </c>
      <c r="O46" t="s">
        <v>189</v>
      </c>
      <c r="P46" t="s">
        <v>13</v>
      </c>
      <c r="Q46" t="s">
        <v>63</v>
      </c>
      <c r="R46" t="s">
        <v>16</v>
      </c>
      <c r="S46" t="s">
        <v>63</v>
      </c>
      <c r="T46" t="s">
        <v>16</v>
      </c>
      <c r="U46" t="s">
        <v>16</v>
      </c>
      <c r="V46" t="s">
        <v>2410</v>
      </c>
      <c r="W46">
        <v>100</v>
      </c>
      <c r="X46" t="s">
        <v>32</v>
      </c>
      <c r="Y46" t="s">
        <v>6236</v>
      </c>
      <c r="Z46" t="s">
        <v>6236</v>
      </c>
      <c r="AA46" t="s">
        <v>189</v>
      </c>
      <c r="AB46" s="138">
        <v>45189</v>
      </c>
      <c r="AC46" s="138">
        <v>45371</v>
      </c>
      <c r="AD46" t="s">
        <v>6240</v>
      </c>
      <c r="AE46" t="s">
        <v>9653</v>
      </c>
      <c r="AF46" t="s">
        <v>16</v>
      </c>
      <c r="AG46" t="s">
        <v>189</v>
      </c>
      <c r="AH46" s="138">
        <v>46285</v>
      </c>
      <c r="AI46" t="s">
        <v>2414</v>
      </c>
      <c r="AJ46" t="s">
        <v>189</v>
      </c>
      <c r="AK46" t="s">
        <v>189</v>
      </c>
      <c r="AL46" t="s">
        <v>189</v>
      </c>
      <c r="AM46" t="s">
        <v>189</v>
      </c>
      <c r="AN46" t="s">
        <v>189</v>
      </c>
      <c r="AO46" t="s">
        <v>189</v>
      </c>
      <c r="AP46" t="s">
        <v>189</v>
      </c>
      <c r="AQ46" t="s">
        <v>16</v>
      </c>
      <c r="AR46" t="s">
        <v>189</v>
      </c>
      <c r="AS46" t="s">
        <v>189</v>
      </c>
      <c r="AT46" t="s">
        <v>9652</v>
      </c>
      <c r="AU46" t="s">
        <v>9344</v>
      </c>
      <c r="AV46" t="s">
        <v>9345</v>
      </c>
      <c r="AW46" t="s">
        <v>16</v>
      </c>
      <c r="AX46" t="s">
        <v>16</v>
      </c>
      <c r="AY46" t="s">
        <v>16</v>
      </c>
      <c r="AZ46" t="s">
        <v>16</v>
      </c>
      <c r="BA46" t="s">
        <v>16</v>
      </c>
      <c r="BB46" t="s">
        <v>16</v>
      </c>
      <c r="BC46" t="s">
        <v>16</v>
      </c>
      <c r="BD46" t="s">
        <v>16</v>
      </c>
      <c r="BE46" t="s">
        <v>16</v>
      </c>
      <c r="BF46" t="s">
        <v>189</v>
      </c>
      <c r="BG46" t="s">
        <v>189</v>
      </c>
      <c r="BH46">
        <v>0</v>
      </c>
      <c r="BI46">
        <v>0</v>
      </c>
      <c r="BJ46">
        <v>0</v>
      </c>
      <c r="BK46" t="s">
        <v>189</v>
      </c>
      <c r="BL46" t="s">
        <v>189</v>
      </c>
      <c r="BN46" t="s">
        <v>9597</v>
      </c>
      <c r="BO46" t="s">
        <v>16</v>
      </c>
      <c r="BP46" t="s">
        <v>9596</v>
      </c>
      <c r="BQ46" t="s">
        <v>184</v>
      </c>
      <c r="BR46" t="s">
        <v>6744</v>
      </c>
      <c r="BS46" t="s">
        <v>1494</v>
      </c>
      <c r="BT46" t="s">
        <v>16</v>
      </c>
      <c r="BU46" t="s">
        <v>189</v>
      </c>
      <c r="BV46" t="s">
        <v>105</v>
      </c>
      <c r="BW46" t="s">
        <v>185</v>
      </c>
      <c r="BX46" t="s">
        <v>4166</v>
      </c>
      <c r="BY46" t="s">
        <v>16</v>
      </c>
      <c r="BZ46" s="138"/>
      <c r="CA46" s="138">
        <v>43446</v>
      </c>
      <c r="CB46" t="s">
        <v>17</v>
      </c>
      <c r="CC46" t="s">
        <v>17</v>
      </c>
      <c r="CD46" t="s">
        <v>6307</v>
      </c>
      <c r="CE46" t="s">
        <v>189</v>
      </c>
      <c r="CF46" t="s">
        <v>189</v>
      </c>
      <c r="CG46" t="s">
        <v>189</v>
      </c>
      <c r="CH46">
        <v>2023</v>
      </c>
      <c r="CI46" s="7">
        <v>45187</v>
      </c>
      <c r="CJ46" t="s">
        <v>4723</v>
      </c>
      <c r="CK46">
        <v>9</v>
      </c>
      <c r="CL46">
        <v>39</v>
      </c>
      <c r="CM46" s="7">
        <v>45187</v>
      </c>
      <c r="CN46" t="s">
        <v>11464</v>
      </c>
      <c r="CO46" t="s">
        <v>9855</v>
      </c>
      <c r="CP46" t="s">
        <v>11459</v>
      </c>
      <c r="CQ46" t="s">
        <v>11460</v>
      </c>
      <c r="CR46" t="s">
        <v>6022</v>
      </c>
      <c r="CS46" t="s">
        <v>6024</v>
      </c>
      <c r="CT46" t="s">
        <v>9838</v>
      </c>
      <c r="CU46" t="s">
        <v>9873</v>
      </c>
      <c r="CV46" t="s">
        <v>6310</v>
      </c>
      <c r="CW46" t="s">
        <v>9874</v>
      </c>
      <c r="CX46" t="s">
        <v>9654</v>
      </c>
      <c r="CY46" t="s">
        <v>4464</v>
      </c>
      <c r="CZ46" t="s">
        <v>6730</v>
      </c>
      <c r="DA46" t="s">
        <v>188</v>
      </c>
      <c r="DB46" t="s">
        <v>16</v>
      </c>
      <c r="DC46" t="s">
        <v>9597</v>
      </c>
      <c r="DD46" t="s">
        <v>32</v>
      </c>
      <c r="DE46" t="s">
        <v>189</v>
      </c>
      <c r="DF46" t="s">
        <v>16</v>
      </c>
      <c r="DG46" t="s">
        <v>4727</v>
      </c>
      <c r="DH46" t="s">
        <v>2052</v>
      </c>
      <c r="DI46" t="s">
        <v>6210</v>
      </c>
      <c r="DJ46" t="s">
        <v>16</v>
      </c>
      <c r="DK46" t="s">
        <v>4464</v>
      </c>
      <c r="DL46" t="s">
        <v>4464</v>
      </c>
      <c r="DM46" t="s">
        <v>16</v>
      </c>
      <c r="DN46" t="s">
        <v>189</v>
      </c>
      <c r="DO46" t="s">
        <v>11006</v>
      </c>
      <c r="DP46" t="s">
        <v>9655</v>
      </c>
      <c r="DQ46" t="s">
        <v>9915</v>
      </c>
      <c r="DR46" t="s">
        <v>9656</v>
      </c>
    </row>
    <row r="47" spans="1:122" x14ac:dyDescent="0.25">
      <c r="A47">
        <v>868</v>
      </c>
      <c r="B47" t="s">
        <v>189</v>
      </c>
      <c r="C47" t="s">
        <v>9342</v>
      </c>
      <c r="D47" s="138">
        <v>45184</v>
      </c>
      <c r="E47" t="s">
        <v>6996</v>
      </c>
      <c r="F47" t="s">
        <v>1930</v>
      </c>
      <c r="G47" t="s">
        <v>1929</v>
      </c>
      <c r="H47" t="s">
        <v>11</v>
      </c>
      <c r="I47" t="s">
        <v>9802</v>
      </c>
      <c r="J47" t="s">
        <v>100</v>
      </c>
      <c r="K47">
        <v>0.9</v>
      </c>
      <c r="L47">
        <v>0.9</v>
      </c>
      <c r="M47">
        <v>6.5510000000000002</v>
      </c>
      <c r="N47">
        <v>7.0449999999999999</v>
      </c>
      <c r="O47" t="s">
        <v>189</v>
      </c>
      <c r="P47" t="s">
        <v>13</v>
      </c>
      <c r="Q47" t="s">
        <v>333</v>
      </c>
      <c r="R47" t="s">
        <v>5768</v>
      </c>
      <c r="S47" t="s">
        <v>333</v>
      </c>
      <c r="T47" t="s">
        <v>16</v>
      </c>
      <c r="U47">
        <v>10</v>
      </c>
      <c r="V47" t="s">
        <v>2410</v>
      </c>
      <c r="W47">
        <v>100</v>
      </c>
      <c r="X47" t="s">
        <v>15</v>
      </c>
      <c r="Y47" t="s">
        <v>6282</v>
      </c>
      <c r="Z47" t="s">
        <v>6282</v>
      </c>
      <c r="AA47" t="s">
        <v>189</v>
      </c>
      <c r="AB47" s="138">
        <v>45191</v>
      </c>
      <c r="AC47" s="138">
        <v>45373</v>
      </c>
      <c r="AD47" t="s">
        <v>6241</v>
      </c>
      <c r="AE47" t="s">
        <v>7020</v>
      </c>
      <c r="AF47" t="s">
        <v>16</v>
      </c>
      <c r="AG47" t="s">
        <v>189</v>
      </c>
      <c r="AH47" s="138">
        <v>46287</v>
      </c>
      <c r="AI47" t="s">
        <v>2414</v>
      </c>
      <c r="AJ47" t="s">
        <v>189</v>
      </c>
      <c r="AK47" t="s">
        <v>189</v>
      </c>
      <c r="AL47" t="s">
        <v>189</v>
      </c>
      <c r="AM47" t="s">
        <v>189</v>
      </c>
      <c r="AN47" t="s">
        <v>189</v>
      </c>
      <c r="AO47" t="s">
        <v>189</v>
      </c>
      <c r="AP47" t="s">
        <v>189</v>
      </c>
      <c r="AQ47" t="s">
        <v>16</v>
      </c>
      <c r="AR47" t="s">
        <v>189</v>
      </c>
      <c r="AS47" t="s">
        <v>189</v>
      </c>
      <c r="AT47" t="s">
        <v>9343</v>
      </c>
      <c r="AU47" t="s">
        <v>9344</v>
      </c>
      <c r="AV47" t="s">
        <v>9345</v>
      </c>
      <c r="AW47" t="s">
        <v>16</v>
      </c>
      <c r="AX47" t="s">
        <v>16</v>
      </c>
      <c r="AY47" t="s">
        <v>16</v>
      </c>
      <c r="AZ47" t="s">
        <v>16</v>
      </c>
      <c r="BA47" t="s">
        <v>16</v>
      </c>
      <c r="BB47" t="s">
        <v>16</v>
      </c>
      <c r="BC47" t="s">
        <v>16</v>
      </c>
      <c r="BD47" t="s">
        <v>16</v>
      </c>
      <c r="BE47" t="s">
        <v>16</v>
      </c>
      <c r="BF47" t="s">
        <v>189</v>
      </c>
      <c r="BG47" t="s">
        <v>189</v>
      </c>
      <c r="BH47">
        <v>0</v>
      </c>
      <c r="BI47">
        <v>0</v>
      </c>
      <c r="BJ47">
        <v>0</v>
      </c>
      <c r="BK47" t="s">
        <v>189</v>
      </c>
      <c r="BL47" t="s">
        <v>189</v>
      </c>
      <c r="BN47" t="s">
        <v>6997</v>
      </c>
      <c r="BO47" t="s">
        <v>16</v>
      </c>
      <c r="BP47" t="s">
        <v>6996</v>
      </c>
      <c r="BQ47" t="s">
        <v>184</v>
      </c>
      <c r="BR47" t="s">
        <v>6744</v>
      </c>
      <c r="BS47" t="s">
        <v>1494</v>
      </c>
      <c r="BT47" t="s">
        <v>16</v>
      </c>
      <c r="BU47" t="s">
        <v>189</v>
      </c>
      <c r="BV47" t="s">
        <v>99</v>
      </c>
      <c r="BW47" t="s">
        <v>9677</v>
      </c>
      <c r="BX47" t="s">
        <v>408</v>
      </c>
      <c r="BY47" t="s">
        <v>7019</v>
      </c>
      <c r="BZ47" s="138"/>
      <c r="CA47" s="138">
        <v>43082</v>
      </c>
      <c r="CB47" t="s">
        <v>17</v>
      </c>
      <c r="CC47" t="s">
        <v>17</v>
      </c>
      <c r="CD47" t="s">
        <v>6307</v>
      </c>
      <c r="CE47" t="s">
        <v>189</v>
      </c>
      <c r="CF47" t="s">
        <v>6307</v>
      </c>
      <c r="CG47" t="s">
        <v>189</v>
      </c>
      <c r="CH47">
        <v>2023</v>
      </c>
      <c r="CI47" s="7">
        <v>45184</v>
      </c>
      <c r="CJ47" t="s">
        <v>4723</v>
      </c>
      <c r="CK47">
        <v>9</v>
      </c>
      <c r="CL47">
        <v>38</v>
      </c>
      <c r="CM47" s="7">
        <v>45180</v>
      </c>
      <c r="CN47" t="s">
        <v>11467</v>
      </c>
      <c r="CO47" t="s">
        <v>9855</v>
      </c>
      <c r="CP47" t="s">
        <v>11459</v>
      </c>
      <c r="CQ47" t="s">
        <v>11460</v>
      </c>
      <c r="CR47" t="s">
        <v>6022</v>
      </c>
      <c r="CS47" t="s">
        <v>6025</v>
      </c>
      <c r="CT47" t="s">
        <v>9838</v>
      </c>
      <c r="CU47" t="s">
        <v>9873</v>
      </c>
      <c r="CV47" t="s">
        <v>6310</v>
      </c>
      <c r="CW47" t="s">
        <v>9874</v>
      </c>
      <c r="CX47" t="s">
        <v>6997</v>
      </c>
      <c r="CY47" t="s">
        <v>9813</v>
      </c>
      <c r="CZ47" t="s">
        <v>6730</v>
      </c>
      <c r="DA47" t="s">
        <v>241</v>
      </c>
      <c r="DB47" t="s">
        <v>16</v>
      </c>
      <c r="DC47" t="s">
        <v>16</v>
      </c>
      <c r="DD47" t="s">
        <v>15</v>
      </c>
      <c r="DE47" t="s">
        <v>189</v>
      </c>
      <c r="DF47" t="s">
        <v>16</v>
      </c>
      <c r="DG47" t="s">
        <v>4727</v>
      </c>
      <c r="DH47" t="s">
        <v>6766</v>
      </c>
      <c r="DI47" t="s">
        <v>5920</v>
      </c>
      <c r="DJ47" t="s">
        <v>16</v>
      </c>
      <c r="DK47" t="s">
        <v>16</v>
      </c>
      <c r="DL47" t="s">
        <v>4465</v>
      </c>
      <c r="DM47" t="s">
        <v>16</v>
      </c>
      <c r="DN47" t="s">
        <v>189</v>
      </c>
      <c r="DO47" t="s">
        <v>11468</v>
      </c>
      <c r="DP47" t="s">
        <v>9346</v>
      </c>
      <c r="DQ47" t="s">
        <v>9916</v>
      </c>
      <c r="DR47" t="s">
        <v>9347</v>
      </c>
    </row>
    <row r="48" spans="1:122" x14ac:dyDescent="0.25">
      <c r="A48">
        <v>867</v>
      </c>
      <c r="B48" t="s">
        <v>189</v>
      </c>
      <c r="C48" t="s">
        <v>9326</v>
      </c>
      <c r="D48" s="138">
        <v>45183</v>
      </c>
      <c r="E48" t="s">
        <v>9327</v>
      </c>
      <c r="F48" t="s">
        <v>11</v>
      </c>
      <c r="G48" t="s">
        <v>1929</v>
      </c>
      <c r="H48" t="s">
        <v>11</v>
      </c>
      <c r="I48" t="s">
        <v>9802</v>
      </c>
      <c r="J48" t="s">
        <v>12</v>
      </c>
      <c r="K48">
        <v>2.6</v>
      </c>
      <c r="L48">
        <v>0.35599999999999998</v>
      </c>
      <c r="M48">
        <v>2.6</v>
      </c>
      <c r="N48">
        <v>2.7919999999999998</v>
      </c>
      <c r="O48" t="s">
        <v>189</v>
      </c>
      <c r="P48" t="s">
        <v>13</v>
      </c>
      <c r="Q48" t="s">
        <v>28</v>
      </c>
      <c r="R48" t="s">
        <v>16</v>
      </c>
      <c r="S48" t="s">
        <v>28</v>
      </c>
      <c r="T48" t="s">
        <v>16</v>
      </c>
      <c r="U48" t="s">
        <v>16</v>
      </c>
      <c r="V48" t="s">
        <v>2410</v>
      </c>
      <c r="W48">
        <v>100</v>
      </c>
      <c r="X48" t="s">
        <v>72</v>
      </c>
      <c r="Y48" t="s">
        <v>6236</v>
      </c>
      <c r="Z48" t="s">
        <v>6236</v>
      </c>
      <c r="AA48" t="s">
        <v>189</v>
      </c>
      <c r="AB48" s="138">
        <v>45191</v>
      </c>
      <c r="AC48" s="138">
        <v>45373</v>
      </c>
      <c r="AD48" t="s">
        <v>6242</v>
      </c>
      <c r="AE48" t="s">
        <v>9349</v>
      </c>
      <c r="AF48" t="s">
        <v>16</v>
      </c>
      <c r="AG48" t="s">
        <v>189</v>
      </c>
      <c r="AH48" s="138">
        <v>46287</v>
      </c>
      <c r="AI48" t="s">
        <v>2414</v>
      </c>
      <c r="AJ48" t="s">
        <v>189</v>
      </c>
      <c r="AK48" t="s">
        <v>189</v>
      </c>
      <c r="AL48" t="s">
        <v>189</v>
      </c>
      <c r="AM48" t="s">
        <v>189</v>
      </c>
      <c r="AN48" t="s">
        <v>189</v>
      </c>
      <c r="AO48" t="s">
        <v>189</v>
      </c>
      <c r="AP48" t="s">
        <v>189</v>
      </c>
      <c r="AQ48" t="s">
        <v>16</v>
      </c>
      <c r="AR48" t="s">
        <v>189</v>
      </c>
      <c r="AS48" t="s">
        <v>189</v>
      </c>
      <c r="AT48" t="s">
        <v>9348</v>
      </c>
      <c r="AU48" t="s">
        <v>9344</v>
      </c>
      <c r="AV48" t="s">
        <v>9345</v>
      </c>
      <c r="AW48" t="s">
        <v>16</v>
      </c>
      <c r="AX48" t="s">
        <v>16</v>
      </c>
      <c r="AY48" t="s">
        <v>16</v>
      </c>
      <c r="AZ48" t="s">
        <v>16</v>
      </c>
      <c r="BA48" t="s">
        <v>16</v>
      </c>
      <c r="BB48" t="s">
        <v>16</v>
      </c>
      <c r="BC48" t="s">
        <v>16</v>
      </c>
      <c r="BD48" t="s">
        <v>16</v>
      </c>
      <c r="BE48" t="s">
        <v>16</v>
      </c>
      <c r="BF48" t="s">
        <v>189</v>
      </c>
      <c r="BG48" t="s">
        <v>189</v>
      </c>
      <c r="BH48">
        <v>0</v>
      </c>
      <c r="BI48">
        <v>0</v>
      </c>
      <c r="BJ48">
        <v>0</v>
      </c>
      <c r="BK48" t="s">
        <v>189</v>
      </c>
      <c r="BL48" t="s">
        <v>189</v>
      </c>
      <c r="BN48" t="s">
        <v>9288</v>
      </c>
      <c r="BO48" t="s">
        <v>9725</v>
      </c>
      <c r="BP48" t="s">
        <v>9289</v>
      </c>
      <c r="BQ48" t="s">
        <v>184</v>
      </c>
      <c r="BR48" t="s">
        <v>6744</v>
      </c>
      <c r="BS48" t="s">
        <v>9667</v>
      </c>
      <c r="BT48" t="s">
        <v>16</v>
      </c>
      <c r="BU48" t="s">
        <v>189</v>
      </c>
      <c r="BV48" t="s">
        <v>58</v>
      </c>
      <c r="BW48" t="s">
        <v>9677</v>
      </c>
      <c r="BX48" t="s">
        <v>16</v>
      </c>
      <c r="BY48" t="s">
        <v>16</v>
      </c>
      <c r="BZ48" s="138"/>
      <c r="CA48" s="138">
        <v>45177</v>
      </c>
      <c r="CB48" t="s">
        <v>189</v>
      </c>
      <c r="CC48" t="s">
        <v>17</v>
      </c>
      <c r="CD48" t="s">
        <v>6307</v>
      </c>
      <c r="CE48" t="s">
        <v>189</v>
      </c>
      <c r="CF48" t="s">
        <v>189</v>
      </c>
      <c r="CG48" t="s">
        <v>189</v>
      </c>
      <c r="CH48">
        <v>2023</v>
      </c>
      <c r="CI48" s="7">
        <v>45183</v>
      </c>
      <c r="CJ48" t="s">
        <v>4723</v>
      </c>
      <c r="CK48">
        <v>9</v>
      </c>
      <c r="CL48">
        <v>38</v>
      </c>
      <c r="CM48" s="7">
        <v>45180</v>
      </c>
      <c r="CN48" t="s">
        <v>11467</v>
      </c>
      <c r="CO48" t="s">
        <v>9855</v>
      </c>
      <c r="CP48" t="s">
        <v>11459</v>
      </c>
      <c r="CQ48" t="s">
        <v>11460</v>
      </c>
      <c r="CR48" t="s">
        <v>6022</v>
      </c>
      <c r="CS48" t="s">
        <v>6025</v>
      </c>
      <c r="CT48" t="s">
        <v>9838</v>
      </c>
      <c r="CU48" t="s">
        <v>9873</v>
      </c>
      <c r="CV48" t="s">
        <v>6310</v>
      </c>
      <c r="CW48" t="s">
        <v>9874</v>
      </c>
      <c r="CX48" t="s">
        <v>9782</v>
      </c>
      <c r="CY48" t="s">
        <v>4464</v>
      </c>
      <c r="CZ48" t="s">
        <v>6234</v>
      </c>
      <c r="DA48" t="s">
        <v>188</v>
      </c>
      <c r="DB48" t="s">
        <v>16</v>
      </c>
      <c r="DC48" t="s">
        <v>9288</v>
      </c>
      <c r="DD48" t="s">
        <v>22</v>
      </c>
      <c r="DE48" t="s">
        <v>189</v>
      </c>
      <c r="DF48" t="s">
        <v>304</v>
      </c>
      <c r="DG48" t="s">
        <v>4727</v>
      </c>
      <c r="DH48" t="s">
        <v>2052</v>
      </c>
      <c r="DI48" t="s">
        <v>9350</v>
      </c>
      <c r="DJ48" t="s">
        <v>16</v>
      </c>
      <c r="DK48" t="s">
        <v>4464</v>
      </c>
      <c r="DL48" t="s">
        <v>4464</v>
      </c>
      <c r="DM48" t="s">
        <v>9708</v>
      </c>
      <c r="DN48" t="s">
        <v>189</v>
      </c>
      <c r="DO48" t="s">
        <v>11007</v>
      </c>
      <c r="DP48" t="s">
        <v>9351</v>
      </c>
      <c r="DQ48" t="s">
        <v>9917</v>
      </c>
      <c r="DR48" t="s">
        <v>9352</v>
      </c>
    </row>
    <row r="49" spans="1:122" x14ac:dyDescent="0.25">
      <c r="A49">
        <v>866</v>
      </c>
      <c r="B49" t="s">
        <v>189</v>
      </c>
      <c r="C49" t="s">
        <v>9335</v>
      </c>
      <c r="D49" s="138">
        <v>45182</v>
      </c>
      <c r="E49" t="s">
        <v>9353</v>
      </c>
      <c r="F49" t="s">
        <v>11</v>
      </c>
      <c r="G49" t="s">
        <v>16</v>
      </c>
      <c r="H49" t="s">
        <v>11</v>
      </c>
      <c r="I49" t="s">
        <v>9802</v>
      </c>
      <c r="J49" t="s">
        <v>3890</v>
      </c>
      <c r="K49">
        <v>76</v>
      </c>
      <c r="L49">
        <v>0.53200000000000003</v>
      </c>
      <c r="M49">
        <v>3.7240000000000002</v>
      </c>
      <c r="N49">
        <v>4.0279999999999996</v>
      </c>
      <c r="O49" t="s">
        <v>189</v>
      </c>
      <c r="P49" t="s">
        <v>13</v>
      </c>
      <c r="Q49" t="s">
        <v>638</v>
      </c>
      <c r="R49" t="s">
        <v>872</v>
      </c>
      <c r="S49" t="s">
        <v>638</v>
      </c>
      <c r="T49" t="s">
        <v>16</v>
      </c>
      <c r="U49">
        <v>0</v>
      </c>
      <c r="V49" t="s">
        <v>2410</v>
      </c>
      <c r="W49">
        <v>100</v>
      </c>
      <c r="X49" t="s">
        <v>72</v>
      </c>
      <c r="Y49" t="s">
        <v>1883</v>
      </c>
      <c r="Z49" t="s">
        <v>1883</v>
      </c>
      <c r="AA49" t="s">
        <v>189</v>
      </c>
      <c r="AB49" s="138">
        <v>45188</v>
      </c>
      <c r="AC49" s="138">
        <v>45370</v>
      </c>
      <c r="AD49" t="s">
        <v>6240</v>
      </c>
      <c r="AE49" t="s">
        <v>9355</v>
      </c>
      <c r="AF49" t="s">
        <v>16</v>
      </c>
      <c r="AG49" t="s">
        <v>189</v>
      </c>
      <c r="AH49" s="138">
        <v>46284</v>
      </c>
      <c r="AI49" t="s">
        <v>2414</v>
      </c>
      <c r="AJ49" t="s">
        <v>189</v>
      </c>
      <c r="AK49" t="s">
        <v>189</v>
      </c>
      <c r="AL49" t="s">
        <v>189</v>
      </c>
      <c r="AM49" t="s">
        <v>189</v>
      </c>
      <c r="AN49" t="s">
        <v>189</v>
      </c>
      <c r="AO49" t="s">
        <v>189</v>
      </c>
      <c r="AP49" t="s">
        <v>189</v>
      </c>
      <c r="AQ49" t="s">
        <v>16</v>
      </c>
      <c r="AR49" t="s">
        <v>189</v>
      </c>
      <c r="AS49" t="s">
        <v>189</v>
      </c>
      <c r="AT49" t="s">
        <v>9354</v>
      </c>
      <c r="AU49" t="s">
        <v>9344</v>
      </c>
      <c r="AV49" t="s">
        <v>9345</v>
      </c>
      <c r="AW49" t="s">
        <v>16</v>
      </c>
      <c r="AX49" t="s">
        <v>16</v>
      </c>
      <c r="AY49" t="s">
        <v>16</v>
      </c>
      <c r="AZ49" t="s">
        <v>16</v>
      </c>
      <c r="BA49" t="s">
        <v>16</v>
      </c>
      <c r="BB49" t="s">
        <v>16</v>
      </c>
      <c r="BC49" t="s">
        <v>16</v>
      </c>
      <c r="BD49" t="s">
        <v>16</v>
      </c>
      <c r="BE49" t="s">
        <v>16</v>
      </c>
      <c r="BF49" t="s">
        <v>189</v>
      </c>
      <c r="BG49" t="s">
        <v>189</v>
      </c>
      <c r="BH49">
        <v>0</v>
      </c>
      <c r="BI49">
        <v>0</v>
      </c>
      <c r="BJ49">
        <v>0</v>
      </c>
      <c r="BK49" t="s">
        <v>189</v>
      </c>
      <c r="BL49" t="s">
        <v>189</v>
      </c>
      <c r="BN49" t="s">
        <v>9337</v>
      </c>
      <c r="BO49" t="s">
        <v>7114</v>
      </c>
      <c r="BP49" t="s">
        <v>9336</v>
      </c>
      <c r="BQ49" t="s">
        <v>184</v>
      </c>
      <c r="BR49" t="s">
        <v>6744</v>
      </c>
      <c r="BS49" t="s">
        <v>9667</v>
      </c>
      <c r="BT49" t="s">
        <v>16</v>
      </c>
      <c r="BU49" t="s">
        <v>189</v>
      </c>
      <c r="BV49" t="s">
        <v>58</v>
      </c>
      <c r="BW49" t="s">
        <v>195</v>
      </c>
      <c r="BX49" t="s">
        <v>1802</v>
      </c>
      <c r="BY49" t="s">
        <v>16</v>
      </c>
      <c r="BZ49" s="138"/>
      <c r="CA49" s="138">
        <v>45182</v>
      </c>
      <c r="CB49" t="s">
        <v>29</v>
      </c>
      <c r="CC49" t="s">
        <v>16</v>
      </c>
      <c r="CD49" t="s">
        <v>6307</v>
      </c>
      <c r="CE49" t="s">
        <v>189</v>
      </c>
      <c r="CF49" t="s">
        <v>189</v>
      </c>
      <c r="CG49" t="s">
        <v>189</v>
      </c>
      <c r="CH49">
        <v>2023</v>
      </c>
      <c r="CI49" s="7">
        <v>45182</v>
      </c>
      <c r="CJ49" t="s">
        <v>4723</v>
      </c>
      <c r="CK49">
        <v>9</v>
      </c>
      <c r="CL49">
        <v>38</v>
      </c>
      <c r="CM49" s="7">
        <v>45180</v>
      </c>
      <c r="CN49" t="s">
        <v>11467</v>
      </c>
      <c r="CO49" t="s">
        <v>9855</v>
      </c>
      <c r="CP49" t="s">
        <v>11459</v>
      </c>
      <c r="CQ49" t="s">
        <v>11460</v>
      </c>
      <c r="CR49" t="s">
        <v>6022</v>
      </c>
      <c r="CS49" t="s">
        <v>6025</v>
      </c>
      <c r="CT49" t="s">
        <v>9838</v>
      </c>
      <c r="CU49" t="s">
        <v>9873</v>
      </c>
      <c r="CV49" t="s">
        <v>6307</v>
      </c>
      <c r="CW49" t="s">
        <v>9874</v>
      </c>
      <c r="CX49" t="s">
        <v>9356</v>
      </c>
      <c r="CY49" t="s">
        <v>9825</v>
      </c>
      <c r="CZ49" t="s">
        <v>6730</v>
      </c>
      <c r="DA49" t="s">
        <v>188</v>
      </c>
      <c r="DB49" t="s">
        <v>16</v>
      </c>
      <c r="DC49" t="s">
        <v>9337</v>
      </c>
      <c r="DD49" t="s">
        <v>22</v>
      </c>
      <c r="DE49" t="s">
        <v>189</v>
      </c>
      <c r="DF49" t="s">
        <v>2720</v>
      </c>
      <c r="DG49" t="s">
        <v>4727</v>
      </c>
      <c r="DH49" t="s">
        <v>6791</v>
      </c>
      <c r="DI49" t="s">
        <v>9357</v>
      </c>
      <c r="DJ49" t="s">
        <v>16</v>
      </c>
      <c r="DK49" t="s">
        <v>16</v>
      </c>
      <c r="DL49" t="s">
        <v>5972</v>
      </c>
      <c r="DM49" t="s">
        <v>6245</v>
      </c>
      <c r="DN49" t="s">
        <v>189</v>
      </c>
      <c r="DO49" t="s">
        <v>11078</v>
      </c>
      <c r="DP49" t="s">
        <v>9358</v>
      </c>
      <c r="DQ49" t="s">
        <v>9918</v>
      </c>
      <c r="DR49" t="s">
        <v>9359</v>
      </c>
    </row>
    <row r="50" spans="1:122" x14ac:dyDescent="0.25">
      <c r="A50">
        <v>865</v>
      </c>
      <c r="B50" t="s">
        <v>189</v>
      </c>
      <c r="C50" t="s">
        <v>9328</v>
      </c>
      <c r="D50" s="138">
        <v>45182</v>
      </c>
      <c r="E50" t="s">
        <v>9329</v>
      </c>
      <c r="F50" t="s">
        <v>11</v>
      </c>
      <c r="G50" t="s">
        <v>1929</v>
      </c>
      <c r="H50" t="s">
        <v>11</v>
      </c>
      <c r="I50" t="s">
        <v>9802</v>
      </c>
      <c r="J50" t="s">
        <v>12</v>
      </c>
      <c r="K50">
        <v>5.8</v>
      </c>
      <c r="L50">
        <v>0.79500000000000004</v>
      </c>
      <c r="M50">
        <v>5.8</v>
      </c>
      <c r="N50">
        <v>6.2409999999999997</v>
      </c>
      <c r="O50" t="s">
        <v>189</v>
      </c>
      <c r="P50" t="s">
        <v>13</v>
      </c>
      <c r="Q50" t="s">
        <v>2388</v>
      </c>
      <c r="R50" t="s">
        <v>1158</v>
      </c>
      <c r="S50" t="s">
        <v>2388</v>
      </c>
      <c r="T50" t="s">
        <v>16</v>
      </c>
      <c r="U50">
        <v>0</v>
      </c>
      <c r="V50" t="s">
        <v>2410</v>
      </c>
      <c r="W50">
        <v>100</v>
      </c>
      <c r="X50" t="s">
        <v>22</v>
      </c>
      <c r="Y50" t="s">
        <v>6282</v>
      </c>
      <c r="Z50" t="s">
        <v>6282</v>
      </c>
      <c r="AA50" t="s">
        <v>189</v>
      </c>
      <c r="AB50" s="138">
        <v>45189</v>
      </c>
      <c r="AC50" s="138">
        <v>45219</v>
      </c>
      <c r="AD50" t="s">
        <v>6241</v>
      </c>
      <c r="AE50" t="s">
        <v>9362</v>
      </c>
      <c r="AF50" t="s">
        <v>16</v>
      </c>
      <c r="AG50" t="s">
        <v>189</v>
      </c>
      <c r="AH50" s="138">
        <v>46285</v>
      </c>
      <c r="AI50" t="s">
        <v>2414</v>
      </c>
      <c r="AJ50" t="s">
        <v>3416</v>
      </c>
      <c r="AK50" t="s">
        <v>2937</v>
      </c>
      <c r="AL50" t="s">
        <v>9360</v>
      </c>
      <c r="AM50" t="s">
        <v>1880</v>
      </c>
      <c r="AN50" t="s">
        <v>189</v>
      </c>
      <c r="AO50" t="s">
        <v>189</v>
      </c>
      <c r="AP50" t="s">
        <v>189</v>
      </c>
      <c r="AQ50" t="s">
        <v>16</v>
      </c>
      <c r="AR50" t="s">
        <v>189</v>
      </c>
      <c r="AS50" t="s">
        <v>189</v>
      </c>
      <c r="AT50" t="s">
        <v>9361</v>
      </c>
      <c r="AU50" t="s">
        <v>9344</v>
      </c>
      <c r="AV50" t="s">
        <v>9345</v>
      </c>
      <c r="AW50" t="s">
        <v>16</v>
      </c>
      <c r="AX50" t="s">
        <v>16</v>
      </c>
      <c r="AY50" t="s">
        <v>181</v>
      </c>
      <c r="AZ50" t="s">
        <v>16</v>
      </c>
      <c r="BA50" t="s">
        <v>16</v>
      </c>
      <c r="BB50" t="s">
        <v>16</v>
      </c>
      <c r="BC50" t="s">
        <v>16</v>
      </c>
      <c r="BD50" t="s">
        <v>16</v>
      </c>
      <c r="BE50" t="s">
        <v>1925</v>
      </c>
      <c r="BF50" t="s">
        <v>182</v>
      </c>
      <c r="BG50" t="s">
        <v>4951</v>
      </c>
      <c r="BH50">
        <v>1</v>
      </c>
      <c r="BI50">
        <v>1</v>
      </c>
      <c r="BJ50">
        <v>1</v>
      </c>
      <c r="BK50" t="s">
        <v>189</v>
      </c>
      <c r="BL50" t="s">
        <v>6307</v>
      </c>
      <c r="BM50">
        <v>23064</v>
      </c>
      <c r="BN50" t="s">
        <v>9330</v>
      </c>
      <c r="BO50" t="s">
        <v>16</v>
      </c>
      <c r="BP50" t="s">
        <v>9338</v>
      </c>
      <c r="BQ50" t="s">
        <v>184</v>
      </c>
      <c r="BR50" t="s">
        <v>6744</v>
      </c>
      <c r="BS50" t="s">
        <v>16</v>
      </c>
      <c r="BT50" t="s">
        <v>16</v>
      </c>
      <c r="BU50" t="s">
        <v>189</v>
      </c>
      <c r="BV50" t="s">
        <v>58</v>
      </c>
      <c r="BW50" t="s">
        <v>189</v>
      </c>
      <c r="BX50" t="s">
        <v>1834</v>
      </c>
      <c r="BY50" t="s">
        <v>16</v>
      </c>
      <c r="BZ50" s="138"/>
      <c r="CA50" s="138">
        <v>45182</v>
      </c>
      <c r="CB50" t="s">
        <v>34</v>
      </c>
      <c r="CC50" t="s">
        <v>6745</v>
      </c>
      <c r="CD50" t="s">
        <v>6307</v>
      </c>
      <c r="CE50" t="s">
        <v>189</v>
      </c>
      <c r="CF50" t="s">
        <v>6307</v>
      </c>
      <c r="CG50" t="s">
        <v>189</v>
      </c>
      <c r="CH50">
        <v>2023</v>
      </c>
      <c r="CI50" s="7">
        <v>45182</v>
      </c>
      <c r="CJ50" t="s">
        <v>4723</v>
      </c>
      <c r="CK50">
        <v>9</v>
      </c>
      <c r="CL50">
        <v>38</v>
      </c>
      <c r="CM50" s="7">
        <v>45180</v>
      </c>
      <c r="CN50" t="s">
        <v>11467</v>
      </c>
      <c r="CO50" t="s">
        <v>9855</v>
      </c>
      <c r="CP50" t="s">
        <v>11459</v>
      </c>
      <c r="CQ50" t="s">
        <v>11460</v>
      </c>
      <c r="CR50" t="s">
        <v>6022</v>
      </c>
      <c r="CS50" t="s">
        <v>6025</v>
      </c>
      <c r="CT50" t="s">
        <v>9838</v>
      </c>
      <c r="CU50" t="s">
        <v>9873</v>
      </c>
      <c r="CV50" t="s">
        <v>6307</v>
      </c>
      <c r="CW50" t="s">
        <v>9874</v>
      </c>
      <c r="CX50" t="s">
        <v>9440</v>
      </c>
      <c r="CY50" t="s">
        <v>4464</v>
      </c>
      <c r="CZ50" t="s">
        <v>6234</v>
      </c>
      <c r="DA50" t="s">
        <v>188</v>
      </c>
      <c r="DB50" t="s">
        <v>16</v>
      </c>
      <c r="DC50" t="s">
        <v>16</v>
      </c>
      <c r="DD50" t="s">
        <v>22</v>
      </c>
      <c r="DE50" t="s">
        <v>189</v>
      </c>
      <c r="DF50" t="s">
        <v>2647</v>
      </c>
      <c r="DG50" t="s">
        <v>4727</v>
      </c>
      <c r="DH50" t="s">
        <v>2052</v>
      </c>
      <c r="DI50" t="s">
        <v>9363</v>
      </c>
      <c r="DJ50" t="s">
        <v>16</v>
      </c>
      <c r="DK50" t="s">
        <v>4464</v>
      </c>
      <c r="DL50" t="s">
        <v>4464</v>
      </c>
      <c r="DM50" t="s">
        <v>9663</v>
      </c>
      <c r="DN50" t="s">
        <v>4496</v>
      </c>
      <c r="DO50" t="s">
        <v>11008</v>
      </c>
      <c r="DP50" t="s">
        <v>9364</v>
      </c>
      <c r="DQ50" t="s">
        <v>9918</v>
      </c>
      <c r="DR50" t="s">
        <v>9365</v>
      </c>
    </row>
    <row r="51" spans="1:122" x14ac:dyDescent="0.25">
      <c r="A51">
        <v>864</v>
      </c>
      <c r="B51" t="s">
        <v>189</v>
      </c>
      <c r="C51" t="s">
        <v>9333</v>
      </c>
      <c r="D51" s="138">
        <v>45182</v>
      </c>
      <c r="E51" t="s">
        <v>2960</v>
      </c>
      <c r="F51" t="s">
        <v>11</v>
      </c>
      <c r="G51" t="s">
        <v>16</v>
      </c>
      <c r="H51" t="s">
        <v>11</v>
      </c>
      <c r="I51" t="s">
        <v>9802</v>
      </c>
      <c r="J51" t="s">
        <v>12</v>
      </c>
      <c r="K51">
        <v>10</v>
      </c>
      <c r="L51">
        <v>1.37</v>
      </c>
      <c r="M51">
        <v>10</v>
      </c>
      <c r="N51">
        <v>10.76</v>
      </c>
      <c r="O51" t="s">
        <v>189</v>
      </c>
      <c r="P51" t="s">
        <v>104</v>
      </c>
      <c r="Q51" t="s">
        <v>506</v>
      </c>
      <c r="R51" t="s">
        <v>785</v>
      </c>
      <c r="S51" t="s">
        <v>506</v>
      </c>
      <c r="T51" t="s">
        <v>16</v>
      </c>
      <c r="U51">
        <v>40</v>
      </c>
      <c r="V51" t="s">
        <v>2410</v>
      </c>
      <c r="W51">
        <v>100</v>
      </c>
      <c r="X51" t="s">
        <v>15</v>
      </c>
      <c r="Y51" t="s">
        <v>6282</v>
      </c>
      <c r="Z51" t="s">
        <v>6282</v>
      </c>
      <c r="AA51" t="s">
        <v>9919</v>
      </c>
      <c r="AB51" s="138">
        <v>45189</v>
      </c>
      <c r="AC51" s="138">
        <v>45371</v>
      </c>
      <c r="AD51" t="s">
        <v>6241</v>
      </c>
      <c r="AE51" t="s">
        <v>5243</v>
      </c>
      <c r="AF51" t="s">
        <v>16</v>
      </c>
      <c r="AG51" t="s">
        <v>189</v>
      </c>
      <c r="AH51" s="138">
        <v>47016</v>
      </c>
      <c r="AI51" t="s">
        <v>2414</v>
      </c>
      <c r="AJ51" t="s">
        <v>189</v>
      </c>
      <c r="AK51" t="s">
        <v>189</v>
      </c>
      <c r="AL51" t="s">
        <v>189</v>
      </c>
      <c r="AM51" t="s">
        <v>189</v>
      </c>
      <c r="AN51" t="s">
        <v>189</v>
      </c>
      <c r="AO51" t="s">
        <v>189</v>
      </c>
      <c r="AP51" t="s">
        <v>189</v>
      </c>
      <c r="AQ51" t="s">
        <v>16</v>
      </c>
      <c r="AR51" t="s">
        <v>189</v>
      </c>
      <c r="AS51" t="s">
        <v>189</v>
      </c>
      <c r="AT51" t="s">
        <v>189</v>
      </c>
      <c r="AU51" t="s">
        <v>9344</v>
      </c>
      <c r="AV51" t="s">
        <v>9345</v>
      </c>
      <c r="AW51" t="s">
        <v>4624</v>
      </c>
      <c r="AX51" t="s">
        <v>4625</v>
      </c>
      <c r="AY51" t="s">
        <v>16</v>
      </c>
      <c r="AZ51" t="s">
        <v>16</v>
      </c>
      <c r="BA51" t="s">
        <v>16</v>
      </c>
      <c r="BB51" t="s">
        <v>16</v>
      </c>
      <c r="BC51" t="s">
        <v>199</v>
      </c>
      <c r="BD51" t="s">
        <v>16</v>
      </c>
      <c r="BE51" t="s">
        <v>2136</v>
      </c>
      <c r="BF51" t="s">
        <v>189</v>
      </c>
      <c r="BG51" t="s">
        <v>189</v>
      </c>
      <c r="BH51">
        <v>0</v>
      </c>
      <c r="BI51">
        <v>0</v>
      </c>
      <c r="BJ51">
        <v>0</v>
      </c>
      <c r="BK51" t="s">
        <v>189</v>
      </c>
      <c r="BL51" t="s">
        <v>189</v>
      </c>
      <c r="BN51" t="s">
        <v>2957</v>
      </c>
      <c r="BO51" t="s">
        <v>16</v>
      </c>
      <c r="BP51" t="s">
        <v>2960</v>
      </c>
      <c r="BQ51" t="s">
        <v>354</v>
      </c>
      <c r="BR51" t="s">
        <v>6238</v>
      </c>
      <c r="BS51" t="s">
        <v>16</v>
      </c>
      <c r="BT51" t="s">
        <v>16</v>
      </c>
      <c r="BU51" t="s">
        <v>189</v>
      </c>
      <c r="BV51" t="s">
        <v>132</v>
      </c>
      <c r="BW51" t="s">
        <v>16</v>
      </c>
      <c r="BX51" t="s">
        <v>1134</v>
      </c>
      <c r="BY51" t="s">
        <v>16</v>
      </c>
      <c r="BZ51" s="138"/>
      <c r="CA51" s="138">
        <v>44860</v>
      </c>
      <c r="CB51" t="s">
        <v>34</v>
      </c>
      <c r="CC51" t="s">
        <v>16</v>
      </c>
      <c r="CD51" t="s">
        <v>6307</v>
      </c>
      <c r="CE51" t="s">
        <v>189</v>
      </c>
      <c r="CF51" t="s">
        <v>189</v>
      </c>
      <c r="CG51" t="s">
        <v>189</v>
      </c>
      <c r="CH51">
        <v>2023</v>
      </c>
      <c r="CI51" s="7">
        <v>45182</v>
      </c>
      <c r="CJ51" t="s">
        <v>16</v>
      </c>
      <c r="CK51">
        <v>9</v>
      </c>
      <c r="CL51">
        <v>38</v>
      </c>
      <c r="CM51" s="7">
        <v>45180</v>
      </c>
      <c r="CN51" t="s">
        <v>11467</v>
      </c>
      <c r="CO51" t="s">
        <v>9855</v>
      </c>
      <c r="CP51" t="s">
        <v>11459</v>
      </c>
      <c r="CQ51" t="s">
        <v>11460</v>
      </c>
      <c r="CR51" t="s">
        <v>6022</v>
      </c>
      <c r="CS51" t="s">
        <v>6025</v>
      </c>
      <c r="CT51" t="s">
        <v>9838</v>
      </c>
      <c r="CU51" t="s">
        <v>9873</v>
      </c>
      <c r="CV51" t="s">
        <v>6310</v>
      </c>
      <c r="CW51" t="s">
        <v>9912</v>
      </c>
      <c r="CX51" t="s">
        <v>9366</v>
      </c>
      <c r="CY51" t="s">
        <v>4464</v>
      </c>
      <c r="CZ51" t="s">
        <v>6234</v>
      </c>
      <c r="DA51" t="s">
        <v>188</v>
      </c>
      <c r="DB51" t="s">
        <v>16</v>
      </c>
      <c r="DC51" t="s">
        <v>16</v>
      </c>
      <c r="DD51" t="s">
        <v>15</v>
      </c>
      <c r="DE51" t="s">
        <v>189</v>
      </c>
      <c r="DF51" t="s">
        <v>16</v>
      </c>
      <c r="DG51" t="s">
        <v>4730</v>
      </c>
      <c r="DH51" t="s">
        <v>2052</v>
      </c>
      <c r="DI51" t="s">
        <v>6114</v>
      </c>
      <c r="DJ51" t="s">
        <v>9919</v>
      </c>
      <c r="DK51" t="s">
        <v>7690</v>
      </c>
      <c r="DL51" t="s">
        <v>7690</v>
      </c>
      <c r="DM51" t="s">
        <v>16</v>
      </c>
      <c r="DN51" t="s">
        <v>189</v>
      </c>
      <c r="DO51" t="s">
        <v>11011</v>
      </c>
      <c r="DP51" t="s">
        <v>9367</v>
      </c>
      <c r="DQ51" t="s">
        <v>9918</v>
      </c>
      <c r="DR51" t="s">
        <v>9368</v>
      </c>
    </row>
    <row r="52" spans="1:122" x14ac:dyDescent="0.25">
      <c r="A52">
        <v>863</v>
      </c>
      <c r="B52" t="s">
        <v>189</v>
      </c>
      <c r="C52" t="s">
        <v>9331</v>
      </c>
      <c r="D52" s="138">
        <v>45182</v>
      </c>
      <c r="E52" t="s">
        <v>2960</v>
      </c>
      <c r="F52" t="s">
        <v>11</v>
      </c>
      <c r="G52" t="s">
        <v>16</v>
      </c>
      <c r="H52" t="s">
        <v>11</v>
      </c>
      <c r="I52" t="s">
        <v>9802</v>
      </c>
      <c r="J52" t="s">
        <v>12</v>
      </c>
      <c r="K52">
        <v>10</v>
      </c>
      <c r="L52">
        <v>1.37</v>
      </c>
      <c r="M52">
        <v>10</v>
      </c>
      <c r="N52">
        <v>10.76</v>
      </c>
      <c r="O52" t="s">
        <v>189</v>
      </c>
      <c r="P52" t="s">
        <v>13</v>
      </c>
      <c r="Q52" t="s">
        <v>6387</v>
      </c>
      <c r="R52" t="s">
        <v>546</v>
      </c>
      <c r="S52" t="s">
        <v>6387</v>
      </c>
      <c r="T52" t="s">
        <v>16</v>
      </c>
      <c r="U52">
        <v>37</v>
      </c>
      <c r="V52" t="s">
        <v>2410</v>
      </c>
      <c r="W52">
        <v>100</v>
      </c>
      <c r="X52" t="s">
        <v>15</v>
      </c>
      <c r="Y52" t="s">
        <v>6282</v>
      </c>
      <c r="Z52" t="s">
        <v>6282</v>
      </c>
      <c r="AA52" t="s">
        <v>9887</v>
      </c>
      <c r="AB52" s="138">
        <v>45189</v>
      </c>
      <c r="AC52" s="138">
        <v>45371</v>
      </c>
      <c r="AD52" t="s">
        <v>6241</v>
      </c>
      <c r="AE52" t="s">
        <v>5243</v>
      </c>
      <c r="AF52" t="s">
        <v>16</v>
      </c>
      <c r="AG52" t="s">
        <v>189</v>
      </c>
      <c r="AH52" s="138">
        <v>46285</v>
      </c>
      <c r="AI52" t="s">
        <v>2414</v>
      </c>
      <c r="AJ52" t="s">
        <v>189</v>
      </c>
      <c r="AK52" t="s">
        <v>189</v>
      </c>
      <c r="AL52" t="s">
        <v>189</v>
      </c>
      <c r="AM52" t="s">
        <v>189</v>
      </c>
      <c r="AN52" t="s">
        <v>189</v>
      </c>
      <c r="AO52" t="s">
        <v>189</v>
      </c>
      <c r="AP52" t="s">
        <v>189</v>
      </c>
      <c r="AQ52" t="s">
        <v>16</v>
      </c>
      <c r="AR52" t="s">
        <v>189</v>
      </c>
      <c r="AS52" t="s">
        <v>189</v>
      </c>
      <c r="AT52" t="s">
        <v>189</v>
      </c>
      <c r="AU52" t="s">
        <v>9344</v>
      </c>
      <c r="AV52" t="s">
        <v>9345</v>
      </c>
      <c r="AW52" t="s">
        <v>4624</v>
      </c>
      <c r="AX52" t="s">
        <v>4625</v>
      </c>
      <c r="AY52" t="s">
        <v>16</v>
      </c>
      <c r="AZ52" t="s">
        <v>16</v>
      </c>
      <c r="BA52" t="s">
        <v>16</v>
      </c>
      <c r="BB52" t="s">
        <v>16</v>
      </c>
      <c r="BC52" t="s">
        <v>199</v>
      </c>
      <c r="BD52" t="s">
        <v>16</v>
      </c>
      <c r="BE52" t="s">
        <v>2136</v>
      </c>
      <c r="BF52" t="s">
        <v>189</v>
      </c>
      <c r="BG52" t="s">
        <v>189</v>
      </c>
      <c r="BH52">
        <v>0</v>
      </c>
      <c r="BI52">
        <v>0</v>
      </c>
      <c r="BJ52">
        <v>0</v>
      </c>
      <c r="BK52" t="s">
        <v>189</v>
      </c>
      <c r="BL52" t="s">
        <v>189</v>
      </c>
      <c r="BN52" t="s">
        <v>2957</v>
      </c>
      <c r="BO52" t="s">
        <v>16</v>
      </c>
      <c r="BP52" t="s">
        <v>2960</v>
      </c>
      <c r="BQ52" t="s">
        <v>354</v>
      </c>
      <c r="BR52" t="s">
        <v>6238</v>
      </c>
      <c r="BS52" t="s">
        <v>16</v>
      </c>
      <c r="BT52" t="s">
        <v>16</v>
      </c>
      <c r="BU52" t="s">
        <v>189</v>
      </c>
      <c r="BV52" t="s">
        <v>132</v>
      </c>
      <c r="BW52" t="s">
        <v>16</v>
      </c>
      <c r="BX52" t="s">
        <v>1134</v>
      </c>
      <c r="BY52" t="s">
        <v>16</v>
      </c>
      <c r="BZ52" s="138"/>
      <c r="CA52" s="138">
        <v>44860</v>
      </c>
      <c r="CB52" t="s">
        <v>34</v>
      </c>
      <c r="CC52" t="s">
        <v>16</v>
      </c>
      <c r="CD52" t="s">
        <v>6307</v>
      </c>
      <c r="CE52" t="s">
        <v>189</v>
      </c>
      <c r="CF52" t="s">
        <v>189</v>
      </c>
      <c r="CG52" t="s">
        <v>189</v>
      </c>
      <c r="CH52">
        <v>2023</v>
      </c>
      <c r="CI52" s="7">
        <v>45182</v>
      </c>
      <c r="CJ52" t="s">
        <v>16</v>
      </c>
      <c r="CK52">
        <v>9</v>
      </c>
      <c r="CL52">
        <v>38</v>
      </c>
      <c r="CM52" s="7">
        <v>45180</v>
      </c>
      <c r="CN52" t="s">
        <v>11467</v>
      </c>
      <c r="CO52" t="s">
        <v>9855</v>
      </c>
      <c r="CP52" t="s">
        <v>11459</v>
      </c>
      <c r="CQ52" t="s">
        <v>11460</v>
      </c>
      <c r="CR52" t="s">
        <v>6022</v>
      </c>
      <c r="CS52" t="s">
        <v>6025</v>
      </c>
      <c r="CT52" t="s">
        <v>9838</v>
      </c>
      <c r="CU52" t="s">
        <v>9873</v>
      </c>
      <c r="CV52" t="s">
        <v>6310</v>
      </c>
      <c r="CW52" t="s">
        <v>9874</v>
      </c>
      <c r="CX52" t="s">
        <v>9366</v>
      </c>
      <c r="CY52" t="s">
        <v>4464</v>
      </c>
      <c r="CZ52" t="s">
        <v>6234</v>
      </c>
      <c r="DA52" t="s">
        <v>188</v>
      </c>
      <c r="DB52" t="s">
        <v>16</v>
      </c>
      <c r="DC52" t="s">
        <v>16</v>
      </c>
      <c r="DD52" t="s">
        <v>15</v>
      </c>
      <c r="DE52" t="s">
        <v>189</v>
      </c>
      <c r="DF52" t="s">
        <v>16</v>
      </c>
      <c r="DG52" t="s">
        <v>4727</v>
      </c>
      <c r="DH52" t="s">
        <v>2052</v>
      </c>
      <c r="DI52" t="s">
        <v>6114</v>
      </c>
      <c r="DJ52" t="s">
        <v>9887</v>
      </c>
      <c r="DK52" t="s">
        <v>5521</v>
      </c>
      <c r="DL52" t="s">
        <v>5521</v>
      </c>
      <c r="DM52" t="s">
        <v>16</v>
      </c>
      <c r="DN52" t="s">
        <v>189</v>
      </c>
      <c r="DO52" t="s">
        <v>11010</v>
      </c>
      <c r="DP52" t="s">
        <v>9367</v>
      </c>
      <c r="DQ52" t="s">
        <v>9918</v>
      </c>
      <c r="DR52" t="s">
        <v>9370</v>
      </c>
    </row>
    <row r="53" spans="1:122" x14ac:dyDescent="0.25">
      <c r="A53">
        <v>862</v>
      </c>
      <c r="B53" t="s">
        <v>189</v>
      </c>
      <c r="C53" t="s">
        <v>9332</v>
      </c>
      <c r="D53" s="138">
        <v>45182</v>
      </c>
      <c r="E53" t="s">
        <v>2960</v>
      </c>
      <c r="F53" t="s">
        <v>11</v>
      </c>
      <c r="G53" t="s">
        <v>16</v>
      </c>
      <c r="H53" t="s">
        <v>11</v>
      </c>
      <c r="I53" t="s">
        <v>9802</v>
      </c>
      <c r="J53" t="s">
        <v>12</v>
      </c>
      <c r="K53">
        <v>30</v>
      </c>
      <c r="L53">
        <v>4.1100000000000003</v>
      </c>
      <c r="M53">
        <v>30</v>
      </c>
      <c r="N53">
        <v>32.28</v>
      </c>
      <c r="O53" t="s">
        <v>189</v>
      </c>
      <c r="P53" t="s">
        <v>137</v>
      </c>
      <c r="Q53" t="s">
        <v>1119</v>
      </c>
      <c r="R53" t="s">
        <v>948</v>
      </c>
      <c r="S53" t="s">
        <v>1119</v>
      </c>
      <c r="T53" t="s">
        <v>16</v>
      </c>
      <c r="U53">
        <v>35</v>
      </c>
      <c r="V53" t="s">
        <v>2410</v>
      </c>
      <c r="W53">
        <v>100</v>
      </c>
      <c r="X53" t="s">
        <v>15</v>
      </c>
      <c r="Y53" t="s">
        <v>6282</v>
      </c>
      <c r="Z53" t="s">
        <v>6282</v>
      </c>
      <c r="AA53" t="s">
        <v>9911</v>
      </c>
      <c r="AB53" s="138">
        <v>45189</v>
      </c>
      <c r="AC53" s="138">
        <v>45371</v>
      </c>
      <c r="AD53" t="s">
        <v>6241</v>
      </c>
      <c r="AE53" t="s">
        <v>5243</v>
      </c>
      <c r="AF53" t="s">
        <v>16</v>
      </c>
      <c r="AG53" t="s">
        <v>189</v>
      </c>
      <c r="AH53" s="138">
        <v>45920</v>
      </c>
      <c r="AI53" t="s">
        <v>2414</v>
      </c>
      <c r="AJ53" t="s">
        <v>189</v>
      </c>
      <c r="AK53" t="s">
        <v>189</v>
      </c>
      <c r="AL53" t="s">
        <v>189</v>
      </c>
      <c r="AM53" t="s">
        <v>189</v>
      </c>
      <c r="AN53" t="s">
        <v>189</v>
      </c>
      <c r="AO53" t="s">
        <v>189</v>
      </c>
      <c r="AP53" t="s">
        <v>189</v>
      </c>
      <c r="AQ53" t="s">
        <v>16</v>
      </c>
      <c r="AR53" t="s">
        <v>189</v>
      </c>
      <c r="AS53" t="s">
        <v>189</v>
      </c>
      <c r="AT53" t="s">
        <v>189</v>
      </c>
      <c r="AU53" t="s">
        <v>9344</v>
      </c>
      <c r="AV53" t="s">
        <v>9345</v>
      </c>
      <c r="AW53" t="s">
        <v>4624</v>
      </c>
      <c r="AX53" t="s">
        <v>4625</v>
      </c>
      <c r="AY53" t="s">
        <v>16</v>
      </c>
      <c r="AZ53" t="s">
        <v>16</v>
      </c>
      <c r="BA53" t="s">
        <v>16</v>
      </c>
      <c r="BB53" t="s">
        <v>16</v>
      </c>
      <c r="BC53" t="s">
        <v>199</v>
      </c>
      <c r="BD53" t="s">
        <v>16</v>
      </c>
      <c r="BE53" t="s">
        <v>2136</v>
      </c>
      <c r="BF53" t="s">
        <v>189</v>
      </c>
      <c r="BG53" t="s">
        <v>189</v>
      </c>
      <c r="BH53">
        <v>0</v>
      </c>
      <c r="BI53">
        <v>0</v>
      </c>
      <c r="BJ53">
        <v>0</v>
      </c>
      <c r="BK53" t="s">
        <v>189</v>
      </c>
      <c r="BL53" t="s">
        <v>189</v>
      </c>
      <c r="BN53" t="s">
        <v>2957</v>
      </c>
      <c r="BO53" t="s">
        <v>16</v>
      </c>
      <c r="BP53" t="s">
        <v>2960</v>
      </c>
      <c r="BQ53" t="s">
        <v>354</v>
      </c>
      <c r="BR53" t="s">
        <v>6238</v>
      </c>
      <c r="BS53" t="s">
        <v>16</v>
      </c>
      <c r="BT53" t="s">
        <v>16</v>
      </c>
      <c r="BU53" t="s">
        <v>189</v>
      </c>
      <c r="BV53" t="s">
        <v>132</v>
      </c>
      <c r="BW53" t="s">
        <v>16</v>
      </c>
      <c r="BX53" t="s">
        <v>1134</v>
      </c>
      <c r="BY53" t="s">
        <v>16</v>
      </c>
      <c r="BZ53" s="138"/>
      <c r="CA53" s="138">
        <v>44860</v>
      </c>
      <c r="CB53" t="s">
        <v>34</v>
      </c>
      <c r="CC53" t="s">
        <v>16</v>
      </c>
      <c r="CD53" t="s">
        <v>6307</v>
      </c>
      <c r="CE53" t="s">
        <v>189</v>
      </c>
      <c r="CF53" t="s">
        <v>189</v>
      </c>
      <c r="CG53" t="s">
        <v>189</v>
      </c>
      <c r="CH53">
        <v>2023</v>
      </c>
      <c r="CI53" s="7">
        <v>45182</v>
      </c>
      <c r="CJ53" t="s">
        <v>16</v>
      </c>
      <c r="CK53">
        <v>9</v>
      </c>
      <c r="CL53">
        <v>38</v>
      </c>
      <c r="CM53" s="7">
        <v>45180</v>
      </c>
      <c r="CN53" t="s">
        <v>11467</v>
      </c>
      <c r="CO53" t="s">
        <v>9855</v>
      </c>
      <c r="CP53" t="s">
        <v>11459</v>
      </c>
      <c r="CQ53" t="s">
        <v>11460</v>
      </c>
      <c r="CR53" t="s">
        <v>6022</v>
      </c>
      <c r="CS53" t="s">
        <v>6025</v>
      </c>
      <c r="CT53" t="s">
        <v>9838</v>
      </c>
      <c r="CU53" t="s">
        <v>6826</v>
      </c>
      <c r="CV53" t="s">
        <v>6310</v>
      </c>
      <c r="CW53" t="s">
        <v>9874</v>
      </c>
      <c r="CX53" t="s">
        <v>9366</v>
      </c>
      <c r="CY53" t="s">
        <v>4464</v>
      </c>
      <c r="CZ53" t="s">
        <v>6234</v>
      </c>
      <c r="DA53" t="s">
        <v>188</v>
      </c>
      <c r="DB53" t="s">
        <v>16</v>
      </c>
      <c r="DC53" t="s">
        <v>16</v>
      </c>
      <c r="DD53" t="s">
        <v>15</v>
      </c>
      <c r="DE53" t="s">
        <v>189</v>
      </c>
      <c r="DF53" t="s">
        <v>16</v>
      </c>
      <c r="DG53" t="s">
        <v>4726</v>
      </c>
      <c r="DH53" t="s">
        <v>2052</v>
      </c>
      <c r="DI53" t="s">
        <v>6225</v>
      </c>
      <c r="DJ53" t="s">
        <v>9911</v>
      </c>
      <c r="DK53" t="s">
        <v>5623</v>
      </c>
      <c r="DL53" t="s">
        <v>5623</v>
      </c>
      <c r="DM53" t="s">
        <v>16</v>
      </c>
      <c r="DN53" t="s">
        <v>189</v>
      </c>
      <c r="DO53" t="s">
        <v>11009</v>
      </c>
      <c r="DP53" t="s">
        <v>9367</v>
      </c>
      <c r="DQ53" t="s">
        <v>9918</v>
      </c>
      <c r="DR53" t="s">
        <v>9369</v>
      </c>
    </row>
    <row r="54" spans="1:122" x14ac:dyDescent="0.25">
      <c r="A54">
        <v>861</v>
      </c>
      <c r="B54" t="s">
        <v>9575</v>
      </c>
      <c r="C54" t="s">
        <v>9407</v>
      </c>
      <c r="D54" s="138">
        <v>45182</v>
      </c>
      <c r="E54" t="s">
        <v>7131</v>
      </c>
      <c r="F54" t="s">
        <v>2521</v>
      </c>
      <c r="G54" t="s">
        <v>16</v>
      </c>
      <c r="H54" t="s">
        <v>11</v>
      </c>
      <c r="I54" t="s">
        <v>9802</v>
      </c>
      <c r="J54" t="s">
        <v>12</v>
      </c>
      <c r="K54">
        <v>1.65</v>
      </c>
      <c r="L54">
        <v>0.22600000000000001</v>
      </c>
      <c r="M54">
        <v>1.65</v>
      </c>
      <c r="N54">
        <v>1.7749999999999999</v>
      </c>
      <c r="O54" t="s">
        <v>189</v>
      </c>
      <c r="P54" t="s">
        <v>9406</v>
      </c>
      <c r="Q54" t="s">
        <v>93</v>
      </c>
      <c r="R54" t="s">
        <v>16</v>
      </c>
      <c r="S54" t="s">
        <v>16</v>
      </c>
      <c r="T54" t="s">
        <v>16</v>
      </c>
      <c r="U54" t="s">
        <v>16</v>
      </c>
      <c r="V54" t="s">
        <v>2410</v>
      </c>
      <c r="W54">
        <v>100</v>
      </c>
      <c r="X54" t="s">
        <v>15</v>
      </c>
      <c r="Y54" t="s">
        <v>16</v>
      </c>
      <c r="Z54" t="s">
        <v>16</v>
      </c>
      <c r="AA54" t="s">
        <v>189</v>
      </c>
      <c r="AB54" s="138">
        <v>45189</v>
      </c>
      <c r="AC54" s="138"/>
      <c r="AD54" t="s">
        <v>6241</v>
      </c>
      <c r="AE54" t="s">
        <v>189</v>
      </c>
      <c r="AF54" t="s">
        <v>16</v>
      </c>
      <c r="AG54" t="s">
        <v>4853</v>
      </c>
      <c r="AH54" s="138">
        <v>45280</v>
      </c>
      <c r="AI54" t="s">
        <v>189</v>
      </c>
      <c r="AJ54" t="s">
        <v>9405</v>
      </c>
      <c r="AK54" t="s">
        <v>189</v>
      </c>
      <c r="AL54" t="s">
        <v>9405</v>
      </c>
      <c r="AM54" t="s">
        <v>1882</v>
      </c>
      <c r="AN54" t="s">
        <v>189</v>
      </c>
      <c r="AO54" t="s">
        <v>9441</v>
      </c>
      <c r="AP54" t="s">
        <v>9576</v>
      </c>
      <c r="AQ54" t="s">
        <v>16</v>
      </c>
      <c r="AR54" t="s">
        <v>189</v>
      </c>
      <c r="AS54" t="s">
        <v>189</v>
      </c>
      <c r="AT54" t="s">
        <v>189</v>
      </c>
      <c r="AU54" t="s">
        <v>189</v>
      </c>
      <c r="AV54" t="s">
        <v>9410</v>
      </c>
      <c r="AW54" t="s">
        <v>16</v>
      </c>
      <c r="AX54" t="s">
        <v>16</v>
      </c>
      <c r="AY54" t="s">
        <v>5462</v>
      </c>
      <c r="AZ54" t="s">
        <v>16</v>
      </c>
      <c r="BA54" t="s">
        <v>16</v>
      </c>
      <c r="BB54" t="s">
        <v>16</v>
      </c>
      <c r="BC54" t="s">
        <v>16</v>
      </c>
      <c r="BD54" t="s">
        <v>16</v>
      </c>
      <c r="BE54" t="s">
        <v>1925</v>
      </c>
      <c r="BF54" t="s">
        <v>354</v>
      </c>
      <c r="BG54" t="s">
        <v>4953</v>
      </c>
      <c r="BH54">
        <v>1</v>
      </c>
      <c r="BI54">
        <v>1</v>
      </c>
      <c r="BJ54">
        <v>1</v>
      </c>
      <c r="BK54" t="s">
        <v>189</v>
      </c>
      <c r="BL54" t="s">
        <v>6307</v>
      </c>
      <c r="BM54">
        <v>23063</v>
      </c>
      <c r="BN54" t="s">
        <v>2693</v>
      </c>
      <c r="BO54" t="s">
        <v>16</v>
      </c>
      <c r="BP54" t="s">
        <v>2696</v>
      </c>
      <c r="BQ54" t="s">
        <v>260</v>
      </c>
      <c r="BR54" t="s">
        <v>5653</v>
      </c>
      <c r="BS54" t="s">
        <v>9678</v>
      </c>
      <c r="BT54" t="s">
        <v>9679</v>
      </c>
      <c r="BU54" t="s">
        <v>189</v>
      </c>
      <c r="BV54" t="s">
        <v>129</v>
      </c>
      <c r="BW54" t="s">
        <v>16</v>
      </c>
      <c r="BX54" t="s">
        <v>16</v>
      </c>
      <c r="BY54" t="s">
        <v>16</v>
      </c>
      <c r="BZ54" s="138"/>
      <c r="CA54" s="138">
        <v>35200</v>
      </c>
      <c r="CB54" t="s">
        <v>29</v>
      </c>
      <c r="CC54" t="s">
        <v>29</v>
      </c>
      <c r="CD54" t="s">
        <v>6307</v>
      </c>
      <c r="CE54" t="s">
        <v>6307</v>
      </c>
      <c r="CF54" t="s">
        <v>6307</v>
      </c>
      <c r="CG54" t="s">
        <v>189</v>
      </c>
      <c r="CH54">
        <v>2023</v>
      </c>
      <c r="CI54" s="7">
        <v>45182</v>
      </c>
      <c r="CJ54" t="s">
        <v>16</v>
      </c>
      <c r="CK54">
        <v>9</v>
      </c>
      <c r="CL54">
        <v>38</v>
      </c>
      <c r="CM54" s="7">
        <v>45180</v>
      </c>
      <c r="CN54" t="s">
        <v>11467</v>
      </c>
      <c r="CO54" t="s">
        <v>9855</v>
      </c>
      <c r="CP54" t="s">
        <v>11459</v>
      </c>
      <c r="CQ54" t="s">
        <v>11460</v>
      </c>
      <c r="CR54" t="s">
        <v>6022</v>
      </c>
      <c r="CS54" t="s">
        <v>6025</v>
      </c>
      <c r="CT54" t="s">
        <v>9838</v>
      </c>
      <c r="CU54" t="s">
        <v>9873</v>
      </c>
      <c r="CV54" t="s">
        <v>6310</v>
      </c>
      <c r="CW54" t="s">
        <v>9882</v>
      </c>
      <c r="CX54" t="s">
        <v>9442</v>
      </c>
      <c r="CY54" t="s">
        <v>4464</v>
      </c>
      <c r="CZ54" t="s">
        <v>6730</v>
      </c>
      <c r="DA54" t="s">
        <v>252</v>
      </c>
      <c r="DB54" t="s">
        <v>9801</v>
      </c>
      <c r="DC54" t="s">
        <v>16</v>
      </c>
      <c r="DD54" t="s">
        <v>15</v>
      </c>
      <c r="DE54" t="s">
        <v>189</v>
      </c>
      <c r="DF54" t="s">
        <v>16</v>
      </c>
      <c r="DG54" t="s">
        <v>9576</v>
      </c>
      <c r="DH54" t="s">
        <v>2052</v>
      </c>
      <c r="DI54" t="s">
        <v>9408</v>
      </c>
      <c r="DJ54" t="s">
        <v>16</v>
      </c>
      <c r="DK54" t="s">
        <v>9441</v>
      </c>
      <c r="DL54" t="s">
        <v>9441</v>
      </c>
      <c r="DM54" t="s">
        <v>16</v>
      </c>
      <c r="DN54" t="s">
        <v>9409</v>
      </c>
      <c r="DO54" t="s">
        <v>11469</v>
      </c>
      <c r="DP54" t="s">
        <v>9411</v>
      </c>
      <c r="DQ54" t="s">
        <v>9918</v>
      </c>
      <c r="DR54" t="s">
        <v>9412</v>
      </c>
    </row>
    <row r="55" spans="1:122" x14ac:dyDescent="0.25">
      <c r="A55">
        <v>860</v>
      </c>
      <c r="B55" t="s">
        <v>189</v>
      </c>
      <c r="C55" t="s">
        <v>9320</v>
      </c>
      <c r="D55" s="138">
        <v>45182</v>
      </c>
      <c r="E55" t="s">
        <v>9321</v>
      </c>
      <c r="F55" t="s">
        <v>9322</v>
      </c>
      <c r="G55" t="s">
        <v>1926</v>
      </c>
      <c r="H55" t="s">
        <v>91</v>
      </c>
      <c r="I55" t="s">
        <v>4840</v>
      </c>
      <c r="J55" t="s">
        <v>100</v>
      </c>
      <c r="K55">
        <v>5.5</v>
      </c>
      <c r="L55">
        <v>5.5</v>
      </c>
      <c r="M55">
        <v>40.002000000000002</v>
      </c>
      <c r="N55">
        <v>43.042999999999999</v>
      </c>
      <c r="O55" t="s">
        <v>189</v>
      </c>
      <c r="P55" t="s">
        <v>13</v>
      </c>
      <c r="Q55" t="s">
        <v>9317</v>
      </c>
      <c r="R55" t="s">
        <v>4790</v>
      </c>
      <c r="S55" t="s">
        <v>9317</v>
      </c>
      <c r="T55" t="s">
        <v>9317</v>
      </c>
      <c r="U55">
        <v>47</v>
      </c>
      <c r="V55" t="s">
        <v>2742</v>
      </c>
      <c r="W55">
        <v>100</v>
      </c>
      <c r="X55" t="s">
        <v>15</v>
      </c>
      <c r="Y55" t="s">
        <v>6282</v>
      </c>
      <c r="Z55" t="s">
        <v>6282</v>
      </c>
      <c r="AA55" t="s">
        <v>189</v>
      </c>
      <c r="AB55" s="138">
        <v>45189</v>
      </c>
      <c r="AC55" s="138">
        <v>45280</v>
      </c>
      <c r="AD55" t="s">
        <v>6249</v>
      </c>
      <c r="AE55" t="s">
        <v>5022</v>
      </c>
      <c r="AF55" t="s">
        <v>16</v>
      </c>
      <c r="AG55" t="s">
        <v>4859</v>
      </c>
      <c r="AH55" s="138">
        <v>46285</v>
      </c>
      <c r="AI55" t="s">
        <v>2732</v>
      </c>
      <c r="AJ55" t="s">
        <v>9371</v>
      </c>
      <c r="AK55" t="s">
        <v>2937</v>
      </c>
      <c r="AL55" t="s">
        <v>9372</v>
      </c>
      <c r="AM55" t="s">
        <v>1882</v>
      </c>
      <c r="AN55" t="s">
        <v>189</v>
      </c>
      <c r="AO55" t="s">
        <v>9814</v>
      </c>
      <c r="AP55" t="s">
        <v>189</v>
      </c>
      <c r="AQ55" t="s">
        <v>16</v>
      </c>
      <c r="AR55" t="s">
        <v>189</v>
      </c>
      <c r="AS55" t="s">
        <v>189</v>
      </c>
      <c r="AT55" t="s">
        <v>9373</v>
      </c>
      <c r="AU55" t="s">
        <v>9344</v>
      </c>
      <c r="AV55" t="s">
        <v>9345</v>
      </c>
      <c r="AW55" t="s">
        <v>16</v>
      </c>
      <c r="AX55" t="s">
        <v>16</v>
      </c>
      <c r="AY55" t="s">
        <v>181</v>
      </c>
      <c r="AZ55" t="s">
        <v>16</v>
      </c>
      <c r="BA55" t="s">
        <v>16</v>
      </c>
      <c r="BB55" t="s">
        <v>16</v>
      </c>
      <c r="BC55" t="s">
        <v>199</v>
      </c>
      <c r="BD55" t="s">
        <v>16</v>
      </c>
      <c r="BE55" t="s">
        <v>4341</v>
      </c>
      <c r="BF55" t="s">
        <v>4697</v>
      </c>
      <c r="BG55" t="s">
        <v>4958</v>
      </c>
      <c r="BH55">
        <v>1</v>
      </c>
      <c r="BI55">
        <v>1</v>
      </c>
      <c r="BJ55">
        <v>1</v>
      </c>
      <c r="BK55" t="s">
        <v>189</v>
      </c>
      <c r="BL55" t="s">
        <v>6307</v>
      </c>
      <c r="BM55">
        <v>23062</v>
      </c>
      <c r="BN55" t="s">
        <v>249</v>
      </c>
      <c r="BO55" t="s">
        <v>16</v>
      </c>
      <c r="BP55" t="s">
        <v>244</v>
      </c>
      <c r="BQ55" t="s">
        <v>240</v>
      </c>
      <c r="BR55" t="s">
        <v>5653</v>
      </c>
      <c r="BS55" t="s">
        <v>9678</v>
      </c>
      <c r="BT55" t="s">
        <v>9680</v>
      </c>
      <c r="BU55" t="s">
        <v>9681</v>
      </c>
      <c r="BV55" t="s">
        <v>129</v>
      </c>
      <c r="BW55" t="s">
        <v>16</v>
      </c>
      <c r="BX55" t="s">
        <v>251</v>
      </c>
      <c r="BY55" t="s">
        <v>16</v>
      </c>
      <c r="BZ55" s="138"/>
      <c r="CA55" s="138">
        <v>42621</v>
      </c>
      <c r="CB55" t="s">
        <v>29</v>
      </c>
      <c r="CC55" t="s">
        <v>29</v>
      </c>
      <c r="CD55" t="s">
        <v>6307</v>
      </c>
      <c r="CE55" t="s">
        <v>189</v>
      </c>
      <c r="CF55" t="s">
        <v>6307</v>
      </c>
      <c r="CG55" t="s">
        <v>189</v>
      </c>
      <c r="CH55">
        <v>2023</v>
      </c>
      <c r="CI55" s="7">
        <v>45182</v>
      </c>
      <c r="CJ55" t="s">
        <v>16</v>
      </c>
      <c r="CK55">
        <v>9</v>
      </c>
      <c r="CL55">
        <v>38</v>
      </c>
      <c r="CM55" s="7">
        <v>45180</v>
      </c>
      <c r="CN55" t="s">
        <v>11467</v>
      </c>
      <c r="CO55" t="s">
        <v>9855</v>
      </c>
      <c r="CP55" t="s">
        <v>11459</v>
      </c>
      <c r="CQ55" t="s">
        <v>11460</v>
      </c>
      <c r="CR55" t="s">
        <v>6022</v>
      </c>
      <c r="CS55" t="s">
        <v>6025</v>
      </c>
      <c r="CT55" t="s">
        <v>9838</v>
      </c>
      <c r="CU55" t="s">
        <v>9913</v>
      </c>
      <c r="CV55" t="s">
        <v>6310</v>
      </c>
      <c r="CW55" t="s">
        <v>9874</v>
      </c>
      <c r="CX55" t="s">
        <v>9443</v>
      </c>
      <c r="CY55" t="s">
        <v>9813</v>
      </c>
      <c r="CZ55" t="s">
        <v>6730</v>
      </c>
      <c r="DA55" t="s">
        <v>252</v>
      </c>
      <c r="DB55" t="s">
        <v>9800</v>
      </c>
      <c r="DC55" t="s">
        <v>16</v>
      </c>
      <c r="DD55" t="s">
        <v>15</v>
      </c>
      <c r="DE55" t="s">
        <v>189</v>
      </c>
      <c r="DF55" t="s">
        <v>16</v>
      </c>
      <c r="DG55" t="s">
        <v>4727</v>
      </c>
      <c r="DH55" t="s">
        <v>2051</v>
      </c>
      <c r="DI55" t="s">
        <v>4540</v>
      </c>
      <c r="DJ55" t="s">
        <v>16</v>
      </c>
      <c r="DK55" t="s">
        <v>9812</v>
      </c>
      <c r="DL55" t="s">
        <v>9812</v>
      </c>
      <c r="DM55" t="s">
        <v>16</v>
      </c>
      <c r="DN55" t="s">
        <v>4496</v>
      </c>
      <c r="DO55" t="s">
        <v>10848</v>
      </c>
      <c r="DP55" t="s">
        <v>9374</v>
      </c>
      <c r="DQ55" t="s">
        <v>9918</v>
      </c>
      <c r="DR55" t="s">
        <v>9375</v>
      </c>
    </row>
    <row r="56" spans="1:122" x14ac:dyDescent="0.25">
      <c r="A56">
        <v>859</v>
      </c>
      <c r="B56" t="s">
        <v>189</v>
      </c>
      <c r="C56" t="s">
        <v>9334</v>
      </c>
      <c r="D56" s="138">
        <v>45181</v>
      </c>
      <c r="E56" t="s">
        <v>9571</v>
      </c>
      <c r="F56" t="s">
        <v>107</v>
      </c>
      <c r="G56" t="s">
        <v>16</v>
      </c>
      <c r="H56" t="s">
        <v>11</v>
      </c>
      <c r="I56" t="s">
        <v>9802</v>
      </c>
      <c r="J56" t="s">
        <v>12</v>
      </c>
      <c r="K56">
        <v>2.15</v>
      </c>
      <c r="L56">
        <v>0.29499999999999998</v>
      </c>
      <c r="M56">
        <v>2.15</v>
      </c>
      <c r="N56">
        <v>2.3050000000000002</v>
      </c>
      <c r="O56" t="s">
        <v>189</v>
      </c>
      <c r="P56" t="s">
        <v>13</v>
      </c>
      <c r="Q56" t="s">
        <v>43</v>
      </c>
      <c r="R56" t="s">
        <v>16</v>
      </c>
      <c r="S56" t="s">
        <v>16</v>
      </c>
      <c r="T56" t="s">
        <v>16</v>
      </c>
      <c r="U56" t="s">
        <v>16</v>
      </c>
      <c r="V56" t="s">
        <v>2410</v>
      </c>
      <c r="W56">
        <v>100</v>
      </c>
      <c r="X56" t="s">
        <v>32</v>
      </c>
      <c r="Y56" t="s">
        <v>6236</v>
      </c>
      <c r="Z56" t="s">
        <v>6236</v>
      </c>
      <c r="AA56" t="s">
        <v>189</v>
      </c>
      <c r="AB56" s="138">
        <v>45184</v>
      </c>
      <c r="AC56" s="138">
        <v>45366</v>
      </c>
      <c r="AD56" t="s">
        <v>6241</v>
      </c>
      <c r="AE56" t="s">
        <v>5568</v>
      </c>
      <c r="AF56" t="s">
        <v>16</v>
      </c>
      <c r="AG56" t="s">
        <v>189</v>
      </c>
      <c r="AH56" s="138">
        <v>46280</v>
      </c>
      <c r="AI56" t="s">
        <v>2414</v>
      </c>
      <c r="AJ56" t="s">
        <v>189</v>
      </c>
      <c r="AK56" t="s">
        <v>189</v>
      </c>
      <c r="AL56" t="s">
        <v>189</v>
      </c>
      <c r="AM56" t="s">
        <v>189</v>
      </c>
      <c r="AN56" t="s">
        <v>189</v>
      </c>
      <c r="AO56" t="s">
        <v>189</v>
      </c>
      <c r="AP56" t="s">
        <v>189</v>
      </c>
      <c r="AQ56" t="s">
        <v>16</v>
      </c>
      <c r="AR56" t="s">
        <v>189</v>
      </c>
      <c r="AS56" t="s">
        <v>189</v>
      </c>
      <c r="AT56" t="s">
        <v>189</v>
      </c>
      <c r="AU56" t="s">
        <v>9344</v>
      </c>
      <c r="AV56" t="s">
        <v>9345</v>
      </c>
      <c r="AW56" t="s">
        <v>16</v>
      </c>
      <c r="AX56" t="s">
        <v>16</v>
      </c>
      <c r="AY56" t="s">
        <v>16</v>
      </c>
      <c r="AZ56" t="s">
        <v>16</v>
      </c>
      <c r="BA56" t="s">
        <v>16</v>
      </c>
      <c r="BB56" t="s">
        <v>16</v>
      </c>
      <c r="BC56" t="s">
        <v>16</v>
      </c>
      <c r="BD56" t="s">
        <v>16</v>
      </c>
      <c r="BE56" t="s">
        <v>16</v>
      </c>
      <c r="BF56" t="s">
        <v>189</v>
      </c>
      <c r="BG56" t="s">
        <v>189</v>
      </c>
      <c r="BH56">
        <v>0</v>
      </c>
      <c r="BI56">
        <v>0</v>
      </c>
      <c r="BJ56">
        <v>0</v>
      </c>
      <c r="BK56" t="s">
        <v>189</v>
      </c>
      <c r="BL56" t="s">
        <v>189</v>
      </c>
      <c r="BN56" t="s">
        <v>1073</v>
      </c>
      <c r="BO56" t="s">
        <v>16</v>
      </c>
      <c r="BP56" t="s">
        <v>9571</v>
      </c>
      <c r="BQ56" t="s">
        <v>184</v>
      </c>
      <c r="BR56" t="s">
        <v>6744</v>
      </c>
      <c r="BS56" t="s">
        <v>1494</v>
      </c>
      <c r="BT56" t="s">
        <v>16</v>
      </c>
      <c r="BU56" t="s">
        <v>189</v>
      </c>
      <c r="BV56" t="s">
        <v>67</v>
      </c>
      <c r="BW56" t="s">
        <v>195</v>
      </c>
      <c r="BX56" t="s">
        <v>186</v>
      </c>
      <c r="BY56" t="s">
        <v>1074</v>
      </c>
      <c r="BZ56" s="138"/>
      <c r="CA56" s="138">
        <v>44278</v>
      </c>
      <c r="CB56" t="s">
        <v>17</v>
      </c>
      <c r="CC56" t="s">
        <v>17</v>
      </c>
      <c r="CD56" t="s">
        <v>6307</v>
      </c>
      <c r="CE56" t="s">
        <v>189</v>
      </c>
      <c r="CF56" t="s">
        <v>6307</v>
      </c>
      <c r="CG56" t="s">
        <v>189</v>
      </c>
      <c r="CH56">
        <v>2023</v>
      </c>
      <c r="CI56" s="7">
        <v>45181</v>
      </c>
      <c r="CJ56" t="s">
        <v>4723</v>
      </c>
      <c r="CK56">
        <v>9</v>
      </c>
      <c r="CL56">
        <v>38</v>
      </c>
      <c r="CM56" s="7">
        <v>45180</v>
      </c>
      <c r="CN56" t="s">
        <v>11467</v>
      </c>
      <c r="CO56" t="s">
        <v>9855</v>
      </c>
      <c r="CP56" t="s">
        <v>11459</v>
      </c>
      <c r="CQ56" t="s">
        <v>11460</v>
      </c>
      <c r="CR56" t="s">
        <v>6022</v>
      </c>
      <c r="CS56" t="s">
        <v>6025</v>
      </c>
      <c r="CT56" t="s">
        <v>9838</v>
      </c>
      <c r="CU56" t="s">
        <v>9873</v>
      </c>
      <c r="CV56" t="s">
        <v>6310</v>
      </c>
      <c r="CW56" t="s">
        <v>9874</v>
      </c>
      <c r="CX56" t="s">
        <v>9376</v>
      </c>
      <c r="CY56" t="s">
        <v>4464</v>
      </c>
      <c r="CZ56" t="s">
        <v>6730</v>
      </c>
      <c r="DA56" t="s">
        <v>252</v>
      </c>
      <c r="DB56" t="s">
        <v>9801</v>
      </c>
      <c r="DC56" t="s">
        <v>1073</v>
      </c>
      <c r="DD56" t="s">
        <v>32</v>
      </c>
      <c r="DE56" t="s">
        <v>189</v>
      </c>
      <c r="DF56" t="s">
        <v>16</v>
      </c>
      <c r="DG56" t="s">
        <v>4727</v>
      </c>
      <c r="DH56" t="s">
        <v>2052</v>
      </c>
      <c r="DI56" t="s">
        <v>9377</v>
      </c>
      <c r="DJ56" t="s">
        <v>16</v>
      </c>
      <c r="DK56" t="s">
        <v>4464</v>
      </c>
      <c r="DL56" t="s">
        <v>4464</v>
      </c>
      <c r="DM56" t="s">
        <v>16</v>
      </c>
      <c r="DN56" t="s">
        <v>189</v>
      </c>
      <c r="DO56" t="s">
        <v>11012</v>
      </c>
      <c r="DP56" t="s">
        <v>9572</v>
      </c>
      <c r="DQ56" t="s">
        <v>9920</v>
      </c>
      <c r="DR56" t="s">
        <v>9573</v>
      </c>
    </row>
    <row r="57" spans="1:122" x14ac:dyDescent="0.25">
      <c r="A57">
        <v>858</v>
      </c>
      <c r="B57" t="s">
        <v>9577</v>
      </c>
      <c r="C57" t="s">
        <v>9414</v>
      </c>
      <c r="D57" s="138">
        <v>45181</v>
      </c>
      <c r="E57" t="s">
        <v>1301</v>
      </c>
      <c r="F57" t="s">
        <v>1976</v>
      </c>
      <c r="G57" t="s">
        <v>16</v>
      </c>
      <c r="H57" t="s">
        <v>11</v>
      </c>
      <c r="I57" t="s">
        <v>9802</v>
      </c>
      <c r="J57" t="s">
        <v>12</v>
      </c>
      <c r="K57">
        <v>2</v>
      </c>
      <c r="L57">
        <v>0.27400000000000002</v>
      </c>
      <c r="M57">
        <v>2</v>
      </c>
      <c r="N57">
        <v>2.1440000000000001</v>
      </c>
      <c r="O57" t="s">
        <v>189</v>
      </c>
      <c r="P57" t="s">
        <v>121</v>
      </c>
      <c r="Q57" t="s">
        <v>36</v>
      </c>
      <c r="R57" t="s">
        <v>16</v>
      </c>
      <c r="S57" t="s">
        <v>16</v>
      </c>
      <c r="T57" t="s">
        <v>16</v>
      </c>
      <c r="U57" t="s">
        <v>16</v>
      </c>
      <c r="V57" t="s">
        <v>2410</v>
      </c>
      <c r="W57">
        <v>100</v>
      </c>
      <c r="X57" t="s">
        <v>87</v>
      </c>
      <c r="Y57" t="s">
        <v>16</v>
      </c>
      <c r="Z57" t="s">
        <v>16</v>
      </c>
      <c r="AA57" t="s">
        <v>189</v>
      </c>
      <c r="AB57" s="138">
        <v>45188</v>
      </c>
      <c r="AC57" s="138"/>
      <c r="AD57" t="s">
        <v>6242</v>
      </c>
      <c r="AE57" t="s">
        <v>189</v>
      </c>
      <c r="AF57" t="s">
        <v>16</v>
      </c>
      <c r="AG57" t="s">
        <v>189</v>
      </c>
      <c r="AH57" s="138">
        <v>45548</v>
      </c>
      <c r="AI57" t="s">
        <v>189</v>
      </c>
      <c r="AJ57" t="s">
        <v>9417</v>
      </c>
      <c r="AK57" t="s">
        <v>4709</v>
      </c>
      <c r="AL57" t="s">
        <v>9413</v>
      </c>
      <c r="AM57" t="s">
        <v>1880</v>
      </c>
      <c r="AN57" t="s">
        <v>189</v>
      </c>
      <c r="AO57" t="s">
        <v>189</v>
      </c>
      <c r="AP57" t="s">
        <v>9415</v>
      </c>
      <c r="AQ57" t="s">
        <v>16</v>
      </c>
      <c r="AR57" t="s">
        <v>189</v>
      </c>
      <c r="AS57" t="s">
        <v>189</v>
      </c>
      <c r="AT57" t="s">
        <v>189</v>
      </c>
      <c r="AU57" t="s">
        <v>189</v>
      </c>
      <c r="AV57" t="s">
        <v>9410</v>
      </c>
      <c r="AW57" t="s">
        <v>16</v>
      </c>
      <c r="AX57" t="s">
        <v>16</v>
      </c>
      <c r="AY57" t="s">
        <v>807</v>
      </c>
      <c r="AZ57" t="s">
        <v>4466</v>
      </c>
      <c r="BA57" t="s">
        <v>16</v>
      </c>
      <c r="BB57" t="s">
        <v>16</v>
      </c>
      <c r="BC57" t="s">
        <v>16</v>
      </c>
      <c r="BD57" t="s">
        <v>16</v>
      </c>
      <c r="BE57" t="s">
        <v>1925</v>
      </c>
      <c r="BF57" t="s">
        <v>203</v>
      </c>
      <c r="BG57" t="s">
        <v>4957</v>
      </c>
      <c r="BH57">
        <v>1</v>
      </c>
      <c r="BI57">
        <v>1</v>
      </c>
      <c r="BJ57">
        <v>1</v>
      </c>
      <c r="BK57" t="s">
        <v>189</v>
      </c>
      <c r="BL57" t="s">
        <v>6307</v>
      </c>
      <c r="BM57">
        <v>23061</v>
      </c>
      <c r="BN57" t="s">
        <v>1302</v>
      </c>
      <c r="BO57" t="s">
        <v>16</v>
      </c>
      <c r="BP57" t="s">
        <v>1301</v>
      </c>
      <c r="BQ57" t="s">
        <v>184</v>
      </c>
      <c r="BR57" t="s">
        <v>6744</v>
      </c>
      <c r="BS57" t="s">
        <v>16</v>
      </c>
      <c r="BT57" t="s">
        <v>16</v>
      </c>
      <c r="BU57" t="s">
        <v>189</v>
      </c>
      <c r="BV57" t="s">
        <v>27</v>
      </c>
      <c r="BW57" t="s">
        <v>189</v>
      </c>
      <c r="BX57" t="s">
        <v>343</v>
      </c>
      <c r="BY57" t="s">
        <v>16</v>
      </c>
      <c r="BZ57" s="138"/>
      <c r="CA57" s="138">
        <v>43070</v>
      </c>
      <c r="CB57" t="s">
        <v>34</v>
      </c>
      <c r="CC57" t="s">
        <v>6745</v>
      </c>
      <c r="CD57" t="s">
        <v>6307</v>
      </c>
      <c r="CE57" t="s">
        <v>189</v>
      </c>
      <c r="CF57" t="s">
        <v>6307</v>
      </c>
      <c r="CG57" t="s">
        <v>189</v>
      </c>
      <c r="CH57">
        <v>2023</v>
      </c>
      <c r="CI57" s="7">
        <v>45181</v>
      </c>
      <c r="CJ57" t="s">
        <v>4723</v>
      </c>
      <c r="CK57">
        <v>9</v>
      </c>
      <c r="CL57">
        <v>38</v>
      </c>
      <c r="CM57" s="7">
        <v>45180</v>
      </c>
      <c r="CN57" t="s">
        <v>11467</v>
      </c>
      <c r="CO57" t="s">
        <v>9855</v>
      </c>
      <c r="CP57" t="s">
        <v>11459</v>
      </c>
      <c r="CQ57" t="s">
        <v>11460</v>
      </c>
      <c r="CR57" t="s">
        <v>6022</v>
      </c>
      <c r="CS57" t="s">
        <v>6025</v>
      </c>
      <c r="CT57" t="s">
        <v>9838</v>
      </c>
      <c r="CU57" t="s">
        <v>9873</v>
      </c>
      <c r="CV57" t="s">
        <v>6310</v>
      </c>
      <c r="CW57" t="s">
        <v>9882</v>
      </c>
      <c r="CX57" t="s">
        <v>9444</v>
      </c>
      <c r="CY57" t="s">
        <v>4464</v>
      </c>
      <c r="CZ57" t="s">
        <v>6234</v>
      </c>
      <c r="DA57" t="s">
        <v>252</v>
      </c>
      <c r="DB57" t="s">
        <v>9801</v>
      </c>
      <c r="DC57" t="s">
        <v>16</v>
      </c>
      <c r="DD57" t="s">
        <v>87</v>
      </c>
      <c r="DE57" t="s">
        <v>9418</v>
      </c>
      <c r="DF57" t="s">
        <v>16</v>
      </c>
      <c r="DG57" t="s">
        <v>9415</v>
      </c>
      <c r="DH57" t="s">
        <v>2052</v>
      </c>
      <c r="DI57" t="s">
        <v>6101</v>
      </c>
      <c r="DJ57" t="s">
        <v>16</v>
      </c>
      <c r="DK57" t="s">
        <v>4464</v>
      </c>
      <c r="DL57" t="s">
        <v>4464</v>
      </c>
      <c r="DM57" t="s">
        <v>16</v>
      </c>
      <c r="DN57" t="s">
        <v>9416</v>
      </c>
      <c r="DO57" t="s">
        <v>11470</v>
      </c>
      <c r="DP57" t="s">
        <v>9419</v>
      </c>
      <c r="DQ57" t="s">
        <v>9920</v>
      </c>
      <c r="DR57" t="s">
        <v>9420</v>
      </c>
    </row>
    <row r="58" spans="1:122" x14ac:dyDescent="0.25">
      <c r="A58">
        <v>857</v>
      </c>
      <c r="B58" t="s">
        <v>189</v>
      </c>
      <c r="C58" t="s">
        <v>9319</v>
      </c>
      <c r="D58" s="138">
        <v>45180</v>
      </c>
      <c r="E58" t="s">
        <v>3049</v>
      </c>
      <c r="F58" t="s">
        <v>84</v>
      </c>
      <c r="G58" t="s">
        <v>1926</v>
      </c>
      <c r="H58" t="s">
        <v>11</v>
      </c>
      <c r="I58" t="s">
        <v>9802</v>
      </c>
      <c r="J58" t="s">
        <v>100</v>
      </c>
      <c r="K58">
        <v>1.4</v>
      </c>
      <c r="L58">
        <v>1.4</v>
      </c>
      <c r="M58">
        <v>10.226000000000001</v>
      </c>
      <c r="N58">
        <v>10.965999999999999</v>
      </c>
      <c r="O58" t="s">
        <v>189</v>
      </c>
      <c r="P58" t="s">
        <v>121</v>
      </c>
      <c r="Q58" t="s">
        <v>333</v>
      </c>
      <c r="R58" t="s">
        <v>5768</v>
      </c>
      <c r="S58" t="s">
        <v>333</v>
      </c>
      <c r="T58" t="s">
        <v>16</v>
      </c>
      <c r="U58">
        <v>10</v>
      </c>
      <c r="V58" t="s">
        <v>2410</v>
      </c>
      <c r="W58">
        <v>100</v>
      </c>
      <c r="X58" t="s">
        <v>32</v>
      </c>
      <c r="Y58" t="s">
        <v>6282</v>
      </c>
      <c r="Z58" t="s">
        <v>6282</v>
      </c>
      <c r="AA58" t="s">
        <v>189</v>
      </c>
      <c r="AB58" s="138">
        <v>45183</v>
      </c>
      <c r="AC58" s="138">
        <v>45363</v>
      </c>
      <c r="AD58" t="s">
        <v>6241</v>
      </c>
      <c r="AE58" t="s">
        <v>5256</v>
      </c>
      <c r="AF58" t="s">
        <v>16</v>
      </c>
      <c r="AG58" t="s">
        <v>189</v>
      </c>
      <c r="AH58" s="138">
        <v>45547</v>
      </c>
      <c r="AI58" t="s">
        <v>2419</v>
      </c>
      <c r="AJ58" t="s">
        <v>189</v>
      </c>
      <c r="AK58" t="s">
        <v>189</v>
      </c>
      <c r="AL58" t="s">
        <v>189</v>
      </c>
      <c r="AM58" t="s">
        <v>189</v>
      </c>
      <c r="AN58" t="s">
        <v>189</v>
      </c>
      <c r="AO58" t="s">
        <v>189</v>
      </c>
      <c r="AP58" t="s">
        <v>5517</v>
      </c>
      <c r="AQ58" t="s">
        <v>16</v>
      </c>
      <c r="AR58" t="s">
        <v>189</v>
      </c>
      <c r="AS58" t="s">
        <v>189</v>
      </c>
      <c r="AT58" t="s">
        <v>9378</v>
      </c>
      <c r="AU58" t="s">
        <v>9344</v>
      </c>
      <c r="AV58" t="s">
        <v>9345</v>
      </c>
      <c r="AW58" t="s">
        <v>16</v>
      </c>
      <c r="AX58" t="s">
        <v>16</v>
      </c>
      <c r="AY58" t="s">
        <v>16</v>
      </c>
      <c r="AZ58" t="s">
        <v>16</v>
      </c>
      <c r="BA58" t="s">
        <v>16</v>
      </c>
      <c r="BB58" t="s">
        <v>16</v>
      </c>
      <c r="BC58" t="s">
        <v>16</v>
      </c>
      <c r="BD58" t="s">
        <v>16</v>
      </c>
      <c r="BE58" t="s">
        <v>16</v>
      </c>
      <c r="BF58" t="s">
        <v>189</v>
      </c>
      <c r="BG58" t="s">
        <v>189</v>
      </c>
      <c r="BH58">
        <v>0</v>
      </c>
      <c r="BI58">
        <v>0</v>
      </c>
      <c r="BJ58">
        <v>0</v>
      </c>
      <c r="BK58" t="s">
        <v>189</v>
      </c>
      <c r="BL58" t="s">
        <v>189</v>
      </c>
      <c r="BN58" t="s">
        <v>3046</v>
      </c>
      <c r="BO58" t="s">
        <v>16</v>
      </c>
      <c r="BP58" t="s">
        <v>3049</v>
      </c>
      <c r="BQ58" t="s">
        <v>184</v>
      </c>
      <c r="BR58" t="s">
        <v>6744</v>
      </c>
      <c r="BS58" t="s">
        <v>9726</v>
      </c>
      <c r="BT58" t="s">
        <v>16</v>
      </c>
      <c r="BU58" t="s">
        <v>189</v>
      </c>
      <c r="BV58" t="s">
        <v>133</v>
      </c>
      <c r="BW58" t="s">
        <v>414</v>
      </c>
      <c r="BX58" t="s">
        <v>16</v>
      </c>
      <c r="BY58" t="s">
        <v>16</v>
      </c>
      <c r="BZ58" s="138"/>
      <c r="CA58" s="138">
        <v>42494</v>
      </c>
      <c r="CB58" t="s">
        <v>17</v>
      </c>
      <c r="CC58" t="s">
        <v>17</v>
      </c>
      <c r="CD58" t="s">
        <v>6307</v>
      </c>
      <c r="CE58" t="s">
        <v>189</v>
      </c>
      <c r="CF58" t="s">
        <v>189</v>
      </c>
      <c r="CG58" t="s">
        <v>189</v>
      </c>
      <c r="CH58">
        <v>2023</v>
      </c>
      <c r="CI58" s="7">
        <v>45180</v>
      </c>
      <c r="CJ58" t="s">
        <v>4723</v>
      </c>
      <c r="CK58">
        <v>9</v>
      </c>
      <c r="CL58">
        <v>38</v>
      </c>
      <c r="CM58" s="7">
        <v>45180</v>
      </c>
      <c r="CN58" t="s">
        <v>11467</v>
      </c>
      <c r="CO58" t="s">
        <v>9855</v>
      </c>
      <c r="CP58" t="s">
        <v>11459</v>
      </c>
      <c r="CQ58" t="s">
        <v>11460</v>
      </c>
      <c r="CR58" t="s">
        <v>6022</v>
      </c>
      <c r="CS58" t="s">
        <v>6025</v>
      </c>
      <c r="CT58" t="s">
        <v>9838</v>
      </c>
      <c r="CU58" t="s">
        <v>9873</v>
      </c>
      <c r="CV58" t="s">
        <v>6310</v>
      </c>
      <c r="CW58" t="s">
        <v>9882</v>
      </c>
      <c r="CX58" t="s">
        <v>9379</v>
      </c>
      <c r="CY58" t="s">
        <v>9813</v>
      </c>
      <c r="CZ58" t="s">
        <v>6730</v>
      </c>
      <c r="DA58" t="s">
        <v>252</v>
      </c>
      <c r="DB58" t="s">
        <v>9801</v>
      </c>
      <c r="DC58" t="s">
        <v>3046</v>
      </c>
      <c r="DD58" t="s">
        <v>32</v>
      </c>
      <c r="DE58" t="s">
        <v>189</v>
      </c>
      <c r="DF58" t="s">
        <v>16</v>
      </c>
      <c r="DG58" t="s">
        <v>5517</v>
      </c>
      <c r="DH58" t="s">
        <v>2051</v>
      </c>
      <c r="DI58" t="s">
        <v>4510</v>
      </c>
      <c r="DJ58" t="s">
        <v>16</v>
      </c>
      <c r="DK58" t="s">
        <v>16</v>
      </c>
      <c r="DL58" t="s">
        <v>4465</v>
      </c>
      <c r="DM58" t="s">
        <v>16</v>
      </c>
      <c r="DN58" t="s">
        <v>189</v>
      </c>
      <c r="DO58" t="s">
        <v>10755</v>
      </c>
      <c r="DP58" t="s">
        <v>9380</v>
      </c>
      <c r="DQ58" t="s">
        <v>9921</v>
      </c>
      <c r="DR58" t="s">
        <v>9381</v>
      </c>
    </row>
    <row r="59" spans="1:122" x14ac:dyDescent="0.25">
      <c r="A59">
        <v>856</v>
      </c>
      <c r="B59" t="s">
        <v>189</v>
      </c>
      <c r="C59" t="s">
        <v>9325</v>
      </c>
      <c r="D59" s="138">
        <v>45180</v>
      </c>
      <c r="E59" t="s">
        <v>7137</v>
      </c>
      <c r="F59" t="s">
        <v>2521</v>
      </c>
      <c r="G59" t="s">
        <v>1926</v>
      </c>
      <c r="H59" t="s">
        <v>2521</v>
      </c>
      <c r="I59" t="s">
        <v>4840</v>
      </c>
      <c r="J59" t="s">
        <v>100</v>
      </c>
      <c r="K59">
        <v>5</v>
      </c>
      <c r="L59">
        <v>5</v>
      </c>
      <c r="M59">
        <v>36.520000000000003</v>
      </c>
      <c r="N59">
        <v>39.164999999999999</v>
      </c>
      <c r="O59" t="s">
        <v>189</v>
      </c>
      <c r="P59" t="s">
        <v>13</v>
      </c>
      <c r="Q59" t="s">
        <v>6782</v>
      </c>
      <c r="R59" t="s">
        <v>6783</v>
      </c>
      <c r="S59" t="s">
        <v>6782</v>
      </c>
      <c r="T59" t="s">
        <v>6782</v>
      </c>
      <c r="U59">
        <v>45</v>
      </c>
      <c r="V59" t="s">
        <v>2742</v>
      </c>
      <c r="W59">
        <v>100</v>
      </c>
      <c r="X59" t="s">
        <v>15</v>
      </c>
      <c r="Y59" t="s">
        <v>9324</v>
      </c>
      <c r="Z59" t="s">
        <v>1048</v>
      </c>
      <c r="AA59" t="s">
        <v>9887</v>
      </c>
      <c r="AB59" s="138">
        <v>45187</v>
      </c>
      <c r="AC59" s="138">
        <v>45278</v>
      </c>
      <c r="AD59" t="s">
        <v>6241</v>
      </c>
      <c r="AE59" t="s">
        <v>5075</v>
      </c>
      <c r="AF59" t="s">
        <v>16</v>
      </c>
      <c r="AG59" t="s">
        <v>4839</v>
      </c>
      <c r="AH59" s="138">
        <v>46283</v>
      </c>
      <c r="AI59" t="s">
        <v>2732</v>
      </c>
      <c r="AJ59" t="s">
        <v>9382</v>
      </c>
      <c r="AK59" t="s">
        <v>2937</v>
      </c>
      <c r="AL59" t="s">
        <v>9383</v>
      </c>
      <c r="AM59" t="s">
        <v>1882</v>
      </c>
      <c r="AN59" t="s">
        <v>189</v>
      </c>
      <c r="AO59" t="s">
        <v>9814</v>
      </c>
      <c r="AP59" t="s">
        <v>189</v>
      </c>
      <c r="AQ59" t="s">
        <v>16</v>
      </c>
      <c r="AR59" t="s">
        <v>189</v>
      </c>
      <c r="AS59" t="s">
        <v>189</v>
      </c>
      <c r="AT59" t="s">
        <v>189</v>
      </c>
      <c r="AU59" t="s">
        <v>9344</v>
      </c>
      <c r="AV59" t="s">
        <v>9345</v>
      </c>
      <c r="AW59" t="s">
        <v>4631</v>
      </c>
      <c r="AX59" t="s">
        <v>4627</v>
      </c>
      <c r="AY59" t="s">
        <v>199</v>
      </c>
      <c r="AZ59" t="s">
        <v>16</v>
      </c>
      <c r="BA59" t="s">
        <v>16</v>
      </c>
      <c r="BB59" t="s">
        <v>16</v>
      </c>
      <c r="BC59" t="s">
        <v>199</v>
      </c>
      <c r="BD59" t="s">
        <v>16</v>
      </c>
      <c r="BE59" t="s">
        <v>4341</v>
      </c>
      <c r="BF59" t="s">
        <v>4697</v>
      </c>
      <c r="BG59" t="s">
        <v>2087</v>
      </c>
      <c r="BH59">
        <v>1</v>
      </c>
      <c r="BI59">
        <v>1</v>
      </c>
      <c r="BJ59">
        <v>1</v>
      </c>
      <c r="BK59" t="s">
        <v>189</v>
      </c>
      <c r="BL59" t="s">
        <v>6307</v>
      </c>
      <c r="BM59">
        <v>23060</v>
      </c>
      <c r="BN59" t="s">
        <v>2524</v>
      </c>
      <c r="BO59" t="s">
        <v>16</v>
      </c>
      <c r="BP59" t="s">
        <v>2527</v>
      </c>
      <c r="BQ59" t="s">
        <v>260</v>
      </c>
      <c r="BR59" t="s">
        <v>5653</v>
      </c>
      <c r="BS59" t="s">
        <v>9678</v>
      </c>
      <c r="BT59" t="s">
        <v>9679</v>
      </c>
      <c r="BU59" t="s">
        <v>189</v>
      </c>
      <c r="BV59" t="s">
        <v>129</v>
      </c>
      <c r="BW59" t="s">
        <v>16</v>
      </c>
      <c r="BX59" t="s">
        <v>16</v>
      </c>
      <c r="BY59" t="s">
        <v>16</v>
      </c>
      <c r="BZ59" s="138"/>
      <c r="CA59" s="138">
        <v>31615</v>
      </c>
      <c r="CB59" t="s">
        <v>29</v>
      </c>
      <c r="CC59" t="s">
        <v>29</v>
      </c>
      <c r="CD59" t="s">
        <v>6307</v>
      </c>
      <c r="CE59" t="s">
        <v>6307</v>
      </c>
      <c r="CF59" t="s">
        <v>6307</v>
      </c>
      <c r="CG59" t="s">
        <v>189</v>
      </c>
      <c r="CH59">
        <v>2023</v>
      </c>
      <c r="CI59" s="7">
        <v>45180</v>
      </c>
      <c r="CJ59" t="s">
        <v>16</v>
      </c>
      <c r="CK59">
        <v>9</v>
      </c>
      <c r="CL59">
        <v>38</v>
      </c>
      <c r="CM59" s="7">
        <v>45180</v>
      </c>
      <c r="CN59" t="s">
        <v>11467</v>
      </c>
      <c r="CO59" t="s">
        <v>9855</v>
      </c>
      <c r="CP59" t="s">
        <v>11459</v>
      </c>
      <c r="CQ59" t="s">
        <v>11460</v>
      </c>
      <c r="CR59" t="s">
        <v>6022</v>
      </c>
      <c r="CS59" t="s">
        <v>6025</v>
      </c>
      <c r="CT59" t="s">
        <v>9838</v>
      </c>
      <c r="CU59" t="s">
        <v>6826</v>
      </c>
      <c r="CV59" t="s">
        <v>6310</v>
      </c>
      <c r="CW59" t="s">
        <v>9874</v>
      </c>
      <c r="CX59" t="s">
        <v>9445</v>
      </c>
      <c r="CY59" t="s">
        <v>9813</v>
      </c>
      <c r="CZ59" t="s">
        <v>6730</v>
      </c>
      <c r="DA59" t="s">
        <v>252</v>
      </c>
      <c r="DB59" t="s">
        <v>9800</v>
      </c>
      <c r="DC59" t="s">
        <v>16</v>
      </c>
      <c r="DD59" t="s">
        <v>15</v>
      </c>
      <c r="DE59" t="s">
        <v>189</v>
      </c>
      <c r="DF59" t="s">
        <v>16</v>
      </c>
      <c r="DG59" t="s">
        <v>4727</v>
      </c>
      <c r="DH59" t="s">
        <v>2051</v>
      </c>
      <c r="DI59" t="s">
        <v>4517</v>
      </c>
      <c r="DJ59" t="s">
        <v>9887</v>
      </c>
      <c r="DK59" t="s">
        <v>9815</v>
      </c>
      <c r="DL59" t="s">
        <v>9815</v>
      </c>
      <c r="DM59" t="s">
        <v>16</v>
      </c>
      <c r="DN59" t="s">
        <v>4497</v>
      </c>
      <c r="DO59" t="s">
        <v>10849</v>
      </c>
      <c r="DP59" t="s">
        <v>9384</v>
      </c>
      <c r="DQ59" t="s">
        <v>9921</v>
      </c>
      <c r="DR59" t="s">
        <v>9385</v>
      </c>
    </row>
    <row r="60" spans="1:122" x14ac:dyDescent="0.25">
      <c r="A60">
        <v>855</v>
      </c>
      <c r="B60" t="s">
        <v>189</v>
      </c>
      <c r="C60" t="s">
        <v>9323</v>
      </c>
      <c r="D60" s="138">
        <v>45180</v>
      </c>
      <c r="E60" t="s">
        <v>7138</v>
      </c>
      <c r="F60" t="s">
        <v>2521</v>
      </c>
      <c r="G60" t="s">
        <v>1926</v>
      </c>
      <c r="H60" t="s">
        <v>2521</v>
      </c>
      <c r="I60" t="s">
        <v>4840</v>
      </c>
      <c r="J60" t="s">
        <v>12</v>
      </c>
      <c r="K60">
        <v>20</v>
      </c>
      <c r="L60">
        <v>2.74</v>
      </c>
      <c r="M60">
        <v>20</v>
      </c>
      <c r="N60">
        <v>21.44</v>
      </c>
      <c r="O60" t="s">
        <v>189</v>
      </c>
      <c r="P60" t="s">
        <v>13</v>
      </c>
      <c r="Q60" t="s">
        <v>94</v>
      </c>
      <c r="R60" t="s">
        <v>690</v>
      </c>
      <c r="S60" t="s">
        <v>94</v>
      </c>
      <c r="T60" t="s">
        <v>16</v>
      </c>
      <c r="U60">
        <v>32</v>
      </c>
      <c r="V60" t="s">
        <v>2410</v>
      </c>
      <c r="W60">
        <v>100</v>
      </c>
      <c r="X60" t="s">
        <v>15</v>
      </c>
      <c r="Y60" t="s">
        <v>9324</v>
      </c>
      <c r="Z60" t="s">
        <v>1048</v>
      </c>
      <c r="AA60" t="s">
        <v>9887</v>
      </c>
      <c r="AB60" s="138">
        <v>45187</v>
      </c>
      <c r="AC60" s="138">
        <v>45369</v>
      </c>
      <c r="AD60" t="s">
        <v>6241</v>
      </c>
      <c r="AE60" t="s">
        <v>5075</v>
      </c>
      <c r="AF60" t="s">
        <v>16</v>
      </c>
      <c r="AG60" t="s">
        <v>4864</v>
      </c>
      <c r="AH60" s="138">
        <v>46283</v>
      </c>
      <c r="AI60" t="s">
        <v>2414</v>
      </c>
      <c r="AJ60" t="s">
        <v>189</v>
      </c>
      <c r="AK60" t="s">
        <v>189</v>
      </c>
      <c r="AL60" t="s">
        <v>189</v>
      </c>
      <c r="AM60" t="s">
        <v>189</v>
      </c>
      <c r="AN60" t="s">
        <v>189</v>
      </c>
      <c r="AO60" t="s">
        <v>189</v>
      </c>
      <c r="AP60" t="s">
        <v>189</v>
      </c>
      <c r="AQ60" t="s">
        <v>16</v>
      </c>
      <c r="AR60" t="s">
        <v>189</v>
      </c>
      <c r="AS60" t="s">
        <v>189</v>
      </c>
      <c r="AT60" t="s">
        <v>189</v>
      </c>
      <c r="AU60" t="s">
        <v>9344</v>
      </c>
      <c r="AV60" t="s">
        <v>9345</v>
      </c>
      <c r="AW60" t="s">
        <v>4631</v>
      </c>
      <c r="AX60" t="s">
        <v>4627</v>
      </c>
      <c r="AY60" t="s">
        <v>16</v>
      </c>
      <c r="AZ60" t="s">
        <v>16</v>
      </c>
      <c r="BA60" t="s">
        <v>16</v>
      </c>
      <c r="BB60" t="s">
        <v>16</v>
      </c>
      <c r="BC60" t="s">
        <v>181</v>
      </c>
      <c r="BD60" t="s">
        <v>16</v>
      </c>
      <c r="BE60" t="s">
        <v>2136</v>
      </c>
      <c r="BF60" t="s">
        <v>189</v>
      </c>
      <c r="BG60" t="s">
        <v>189</v>
      </c>
      <c r="BH60">
        <v>0</v>
      </c>
      <c r="BI60">
        <v>0</v>
      </c>
      <c r="BJ60">
        <v>0</v>
      </c>
      <c r="BK60" t="s">
        <v>189</v>
      </c>
      <c r="BL60" t="s">
        <v>189</v>
      </c>
      <c r="BN60" t="s">
        <v>2524</v>
      </c>
      <c r="BO60" t="s">
        <v>16</v>
      </c>
      <c r="BP60" t="s">
        <v>2527</v>
      </c>
      <c r="BQ60" t="s">
        <v>260</v>
      </c>
      <c r="BR60" t="s">
        <v>5653</v>
      </c>
      <c r="BS60" t="s">
        <v>9678</v>
      </c>
      <c r="BT60" t="s">
        <v>9679</v>
      </c>
      <c r="BU60" t="s">
        <v>189</v>
      </c>
      <c r="BV60" t="s">
        <v>129</v>
      </c>
      <c r="BW60" t="s">
        <v>16</v>
      </c>
      <c r="BX60" t="s">
        <v>16</v>
      </c>
      <c r="BY60" t="s">
        <v>16</v>
      </c>
      <c r="BZ60" s="138"/>
      <c r="CA60" s="138">
        <v>31615</v>
      </c>
      <c r="CB60" t="s">
        <v>29</v>
      </c>
      <c r="CC60" t="s">
        <v>29</v>
      </c>
      <c r="CD60" t="s">
        <v>6307</v>
      </c>
      <c r="CE60" t="s">
        <v>6307</v>
      </c>
      <c r="CF60" t="s">
        <v>6307</v>
      </c>
      <c r="CG60" t="s">
        <v>189</v>
      </c>
      <c r="CH60">
        <v>2023</v>
      </c>
      <c r="CI60" s="7">
        <v>45180</v>
      </c>
      <c r="CJ60" t="s">
        <v>16</v>
      </c>
      <c r="CK60">
        <v>9</v>
      </c>
      <c r="CL60">
        <v>38</v>
      </c>
      <c r="CM60" s="7">
        <v>45180</v>
      </c>
      <c r="CN60" t="s">
        <v>11467</v>
      </c>
      <c r="CO60" t="s">
        <v>9855</v>
      </c>
      <c r="CP60" t="s">
        <v>11459</v>
      </c>
      <c r="CQ60" t="s">
        <v>11460</v>
      </c>
      <c r="CR60" t="s">
        <v>6022</v>
      </c>
      <c r="CS60" t="s">
        <v>6025</v>
      </c>
      <c r="CT60" t="s">
        <v>9838</v>
      </c>
      <c r="CU60" t="s">
        <v>6824</v>
      </c>
      <c r="CV60" t="s">
        <v>6310</v>
      </c>
      <c r="CW60" t="s">
        <v>9874</v>
      </c>
      <c r="CX60" t="s">
        <v>9386</v>
      </c>
      <c r="CY60" t="s">
        <v>4464</v>
      </c>
      <c r="CZ60" t="s">
        <v>6234</v>
      </c>
      <c r="DA60" t="s">
        <v>252</v>
      </c>
      <c r="DB60" t="s">
        <v>9800</v>
      </c>
      <c r="DC60" t="s">
        <v>16</v>
      </c>
      <c r="DD60" t="s">
        <v>15</v>
      </c>
      <c r="DE60" t="s">
        <v>189</v>
      </c>
      <c r="DF60" t="s">
        <v>16</v>
      </c>
      <c r="DG60" t="s">
        <v>4727</v>
      </c>
      <c r="DH60" t="s">
        <v>2052</v>
      </c>
      <c r="DI60" t="s">
        <v>6123</v>
      </c>
      <c r="DJ60" t="s">
        <v>9887</v>
      </c>
      <c r="DK60" t="s">
        <v>5521</v>
      </c>
      <c r="DL60" t="s">
        <v>5521</v>
      </c>
      <c r="DM60" t="s">
        <v>16</v>
      </c>
      <c r="DN60" t="s">
        <v>189</v>
      </c>
      <c r="DO60" t="s">
        <v>10850</v>
      </c>
      <c r="DP60" t="s">
        <v>9384</v>
      </c>
      <c r="DQ60" t="s">
        <v>9921</v>
      </c>
      <c r="DR60" t="s">
        <v>9387</v>
      </c>
    </row>
    <row r="61" spans="1:122" x14ac:dyDescent="0.25">
      <c r="A61">
        <v>854</v>
      </c>
      <c r="B61" t="s">
        <v>189</v>
      </c>
      <c r="C61" t="s">
        <v>9286</v>
      </c>
      <c r="D61" s="138">
        <v>45177</v>
      </c>
      <c r="E61" t="s">
        <v>9287</v>
      </c>
      <c r="F61" t="s">
        <v>11</v>
      </c>
      <c r="G61" t="s">
        <v>16</v>
      </c>
      <c r="H61" t="s">
        <v>11</v>
      </c>
      <c r="I61" t="s">
        <v>9802</v>
      </c>
      <c r="J61" t="s">
        <v>12</v>
      </c>
      <c r="K61">
        <v>4.41</v>
      </c>
      <c r="L61">
        <v>0.6</v>
      </c>
      <c r="M61">
        <v>4.41</v>
      </c>
      <c r="N61">
        <v>4.6970000000000001</v>
      </c>
      <c r="O61" t="s">
        <v>189</v>
      </c>
      <c r="P61" t="s">
        <v>13</v>
      </c>
      <c r="Q61" t="s">
        <v>28</v>
      </c>
      <c r="R61" t="s">
        <v>16</v>
      </c>
      <c r="S61" t="s">
        <v>16</v>
      </c>
      <c r="T61" t="s">
        <v>16</v>
      </c>
      <c r="U61" t="s">
        <v>16</v>
      </c>
      <c r="V61" t="s">
        <v>2410</v>
      </c>
      <c r="X61" t="s">
        <v>22</v>
      </c>
      <c r="Y61" t="s">
        <v>16</v>
      </c>
      <c r="Z61" t="s">
        <v>16</v>
      </c>
      <c r="AA61" t="s">
        <v>189</v>
      </c>
      <c r="AB61" s="138"/>
      <c r="AC61" s="138"/>
      <c r="AD61" t="s">
        <v>6242</v>
      </c>
      <c r="AE61" t="s">
        <v>189</v>
      </c>
      <c r="AF61" t="s">
        <v>16</v>
      </c>
      <c r="AG61" t="s">
        <v>189</v>
      </c>
      <c r="AH61" s="138"/>
      <c r="AI61" t="s">
        <v>189</v>
      </c>
      <c r="AJ61" t="s">
        <v>189</v>
      </c>
      <c r="AK61" t="s">
        <v>189</v>
      </c>
      <c r="AL61" t="s">
        <v>189</v>
      </c>
      <c r="AM61" t="s">
        <v>189</v>
      </c>
      <c r="AN61" t="s">
        <v>189</v>
      </c>
      <c r="AO61" t="s">
        <v>189</v>
      </c>
      <c r="AP61" t="s">
        <v>189</v>
      </c>
      <c r="AQ61" t="s">
        <v>16</v>
      </c>
      <c r="AR61" t="s">
        <v>189</v>
      </c>
      <c r="AS61" t="s">
        <v>16</v>
      </c>
      <c r="AT61" t="s">
        <v>9348</v>
      </c>
      <c r="AU61" t="s">
        <v>9344</v>
      </c>
      <c r="AV61" t="s">
        <v>189</v>
      </c>
      <c r="AW61" t="s">
        <v>16</v>
      </c>
      <c r="AX61" t="s">
        <v>16</v>
      </c>
      <c r="AY61" t="s">
        <v>16</v>
      </c>
      <c r="AZ61" t="s">
        <v>16</v>
      </c>
      <c r="BA61" t="s">
        <v>16</v>
      </c>
      <c r="BB61" t="s">
        <v>16</v>
      </c>
      <c r="BC61" t="s">
        <v>16</v>
      </c>
      <c r="BD61" t="s">
        <v>16</v>
      </c>
      <c r="BE61" t="s">
        <v>16</v>
      </c>
      <c r="BF61" t="s">
        <v>189</v>
      </c>
      <c r="BG61" t="s">
        <v>189</v>
      </c>
      <c r="BH61">
        <v>0</v>
      </c>
      <c r="BI61">
        <v>0</v>
      </c>
      <c r="BJ61">
        <v>0</v>
      </c>
      <c r="BK61" t="s">
        <v>189</v>
      </c>
      <c r="BL61" t="s">
        <v>189</v>
      </c>
      <c r="BN61" t="s">
        <v>9288</v>
      </c>
      <c r="BO61" t="s">
        <v>7114</v>
      </c>
      <c r="BP61" t="s">
        <v>9289</v>
      </c>
      <c r="BQ61" t="s">
        <v>184</v>
      </c>
      <c r="BR61" t="s">
        <v>6744</v>
      </c>
      <c r="BS61" t="s">
        <v>9667</v>
      </c>
      <c r="BT61" t="s">
        <v>16</v>
      </c>
      <c r="BU61" t="s">
        <v>189</v>
      </c>
      <c r="BV61" t="s">
        <v>58</v>
      </c>
      <c r="BW61" t="s">
        <v>9677</v>
      </c>
      <c r="BX61" t="s">
        <v>16</v>
      </c>
      <c r="BY61" t="s">
        <v>16</v>
      </c>
      <c r="BZ61" s="138"/>
      <c r="CA61" s="138">
        <v>45177</v>
      </c>
      <c r="CB61" t="s">
        <v>189</v>
      </c>
      <c r="CC61" t="s">
        <v>17</v>
      </c>
      <c r="CD61" t="s">
        <v>6307</v>
      </c>
      <c r="CE61" t="s">
        <v>189</v>
      </c>
      <c r="CF61" t="s">
        <v>189</v>
      </c>
      <c r="CG61" t="s">
        <v>189</v>
      </c>
      <c r="CH61">
        <v>2023</v>
      </c>
      <c r="CI61" s="7">
        <v>45177</v>
      </c>
      <c r="CJ61" t="s">
        <v>4723</v>
      </c>
      <c r="CK61">
        <v>9</v>
      </c>
      <c r="CL61">
        <v>37</v>
      </c>
      <c r="CM61" s="7">
        <v>45173</v>
      </c>
      <c r="CN61" t="s">
        <v>11471</v>
      </c>
      <c r="CO61" t="s">
        <v>9855</v>
      </c>
      <c r="CP61" t="s">
        <v>11459</v>
      </c>
      <c r="CQ61" t="s">
        <v>11460</v>
      </c>
      <c r="CR61" t="s">
        <v>6022</v>
      </c>
      <c r="CS61" t="s">
        <v>6026</v>
      </c>
      <c r="CT61" t="s">
        <v>9838</v>
      </c>
      <c r="CU61" t="s">
        <v>9873</v>
      </c>
      <c r="CV61" t="s">
        <v>6307</v>
      </c>
      <c r="CW61" t="s">
        <v>9874</v>
      </c>
      <c r="CX61" t="s">
        <v>189</v>
      </c>
      <c r="CY61" t="s">
        <v>4464</v>
      </c>
      <c r="CZ61" t="s">
        <v>6234</v>
      </c>
      <c r="DA61" t="s">
        <v>188</v>
      </c>
      <c r="DB61" t="s">
        <v>16</v>
      </c>
      <c r="DC61" t="s">
        <v>16</v>
      </c>
      <c r="DD61" t="s">
        <v>22</v>
      </c>
      <c r="DE61" t="s">
        <v>189</v>
      </c>
      <c r="DF61" t="s">
        <v>2720</v>
      </c>
      <c r="DG61" t="s">
        <v>4727</v>
      </c>
      <c r="DH61" t="s">
        <v>2052</v>
      </c>
      <c r="DI61" t="s">
        <v>9294</v>
      </c>
      <c r="DJ61" t="s">
        <v>16</v>
      </c>
      <c r="DK61" t="s">
        <v>4464</v>
      </c>
      <c r="DL61" t="s">
        <v>4464</v>
      </c>
      <c r="DM61" t="s">
        <v>6245</v>
      </c>
      <c r="DN61" t="s">
        <v>189</v>
      </c>
      <c r="DO61" t="s">
        <v>11013</v>
      </c>
      <c r="DP61" t="s">
        <v>9295</v>
      </c>
      <c r="DQ61" t="s">
        <v>9922</v>
      </c>
      <c r="DR61" t="s">
        <v>9296</v>
      </c>
    </row>
    <row r="62" spans="1:122" x14ac:dyDescent="0.25">
      <c r="A62">
        <v>853</v>
      </c>
      <c r="B62" t="s">
        <v>189</v>
      </c>
      <c r="C62" t="s">
        <v>9297</v>
      </c>
      <c r="D62" s="138">
        <v>45176</v>
      </c>
      <c r="E62" t="s">
        <v>3092</v>
      </c>
      <c r="F62" t="s">
        <v>11</v>
      </c>
      <c r="G62" t="s">
        <v>16</v>
      </c>
      <c r="H62" t="s">
        <v>11</v>
      </c>
      <c r="I62" t="s">
        <v>9802</v>
      </c>
      <c r="J62" t="s">
        <v>100</v>
      </c>
      <c r="K62">
        <v>0.67</v>
      </c>
      <c r="L62">
        <v>0.67</v>
      </c>
      <c r="M62">
        <v>4.9160000000000004</v>
      </c>
      <c r="N62">
        <v>5.2519999999999998</v>
      </c>
      <c r="O62" t="s">
        <v>189</v>
      </c>
      <c r="P62" t="s">
        <v>121</v>
      </c>
      <c r="Q62" t="s">
        <v>31</v>
      </c>
      <c r="R62" t="s">
        <v>16</v>
      </c>
      <c r="S62" t="s">
        <v>16</v>
      </c>
      <c r="T62" t="s">
        <v>16</v>
      </c>
      <c r="U62" t="s">
        <v>16</v>
      </c>
      <c r="V62" t="s">
        <v>2410</v>
      </c>
      <c r="W62">
        <v>100</v>
      </c>
      <c r="X62" t="s">
        <v>15</v>
      </c>
      <c r="Y62" t="s">
        <v>6236</v>
      </c>
      <c r="Z62" t="s">
        <v>6236</v>
      </c>
      <c r="AA62" t="s">
        <v>189</v>
      </c>
      <c r="AB62" s="138">
        <v>45180</v>
      </c>
      <c r="AC62" s="138">
        <v>45544</v>
      </c>
      <c r="AD62" t="s">
        <v>6241</v>
      </c>
      <c r="AE62" t="s">
        <v>5264</v>
      </c>
      <c r="AF62" t="s">
        <v>16</v>
      </c>
      <c r="AG62" t="s">
        <v>189</v>
      </c>
      <c r="AH62" s="138">
        <v>45544</v>
      </c>
      <c r="AI62" t="s">
        <v>189</v>
      </c>
      <c r="AJ62" t="s">
        <v>189</v>
      </c>
      <c r="AK62" t="s">
        <v>189</v>
      </c>
      <c r="AL62" t="s">
        <v>189</v>
      </c>
      <c r="AM62" t="s">
        <v>189</v>
      </c>
      <c r="AN62" t="s">
        <v>189</v>
      </c>
      <c r="AO62" t="s">
        <v>189</v>
      </c>
      <c r="AP62" t="s">
        <v>5517</v>
      </c>
      <c r="AQ62" t="s">
        <v>16</v>
      </c>
      <c r="AR62" t="s">
        <v>189</v>
      </c>
      <c r="AS62" t="s">
        <v>16</v>
      </c>
      <c r="AT62" t="s">
        <v>189</v>
      </c>
      <c r="AU62" t="s">
        <v>9344</v>
      </c>
      <c r="AV62" t="s">
        <v>189</v>
      </c>
      <c r="AW62" t="s">
        <v>16</v>
      </c>
      <c r="AX62" t="s">
        <v>16</v>
      </c>
      <c r="AY62" t="s">
        <v>16</v>
      </c>
      <c r="AZ62" t="s">
        <v>16</v>
      </c>
      <c r="BA62" t="s">
        <v>16</v>
      </c>
      <c r="BB62" t="s">
        <v>16</v>
      </c>
      <c r="BC62" t="s">
        <v>16</v>
      </c>
      <c r="BD62" t="s">
        <v>16</v>
      </c>
      <c r="BE62" t="s">
        <v>16</v>
      </c>
      <c r="BF62" t="s">
        <v>189</v>
      </c>
      <c r="BG62" t="s">
        <v>189</v>
      </c>
      <c r="BH62">
        <v>0</v>
      </c>
      <c r="BI62">
        <v>0</v>
      </c>
      <c r="BJ62">
        <v>0</v>
      </c>
      <c r="BK62" t="s">
        <v>189</v>
      </c>
      <c r="BL62" t="s">
        <v>189</v>
      </c>
      <c r="BN62" t="s">
        <v>3089</v>
      </c>
      <c r="BO62" t="s">
        <v>16</v>
      </c>
      <c r="BP62" t="s">
        <v>3092</v>
      </c>
      <c r="BQ62" t="s">
        <v>184</v>
      </c>
      <c r="BR62" t="s">
        <v>6745</v>
      </c>
      <c r="BS62" t="s">
        <v>16</v>
      </c>
      <c r="BT62" t="s">
        <v>16</v>
      </c>
      <c r="BU62" t="s">
        <v>189</v>
      </c>
      <c r="BV62" t="s">
        <v>131</v>
      </c>
      <c r="BW62" t="s">
        <v>189</v>
      </c>
      <c r="BX62" t="s">
        <v>380</v>
      </c>
      <c r="BY62" t="s">
        <v>16</v>
      </c>
      <c r="BZ62" s="138"/>
      <c r="CA62" s="138">
        <v>44817</v>
      </c>
      <c r="CB62" t="s">
        <v>34</v>
      </c>
      <c r="CC62" t="s">
        <v>16</v>
      </c>
      <c r="CD62" t="s">
        <v>6307</v>
      </c>
      <c r="CE62" t="s">
        <v>189</v>
      </c>
      <c r="CF62" t="s">
        <v>189</v>
      </c>
      <c r="CG62" t="s">
        <v>189</v>
      </c>
      <c r="CH62">
        <v>2023</v>
      </c>
      <c r="CI62" s="7">
        <v>45176</v>
      </c>
      <c r="CJ62" t="s">
        <v>4723</v>
      </c>
      <c r="CK62">
        <v>9</v>
      </c>
      <c r="CL62">
        <v>37</v>
      </c>
      <c r="CM62" s="7">
        <v>45173</v>
      </c>
      <c r="CN62" t="s">
        <v>11471</v>
      </c>
      <c r="CO62" t="s">
        <v>9855</v>
      </c>
      <c r="CP62" t="s">
        <v>11459</v>
      </c>
      <c r="CQ62" t="s">
        <v>11460</v>
      </c>
      <c r="CR62" t="s">
        <v>6022</v>
      </c>
      <c r="CS62" t="s">
        <v>6026</v>
      </c>
      <c r="CT62" t="s">
        <v>9838</v>
      </c>
      <c r="CU62" t="s">
        <v>9873</v>
      </c>
      <c r="CV62" t="s">
        <v>6310</v>
      </c>
      <c r="CW62" t="s">
        <v>9882</v>
      </c>
      <c r="CX62" t="s">
        <v>3091</v>
      </c>
      <c r="CY62" t="s">
        <v>9813</v>
      </c>
      <c r="CZ62" t="s">
        <v>6730</v>
      </c>
      <c r="DA62" t="s">
        <v>188</v>
      </c>
      <c r="DB62" t="s">
        <v>16</v>
      </c>
      <c r="DC62" t="s">
        <v>16</v>
      </c>
      <c r="DD62" t="s">
        <v>15</v>
      </c>
      <c r="DE62" t="s">
        <v>189</v>
      </c>
      <c r="DF62" t="s">
        <v>16</v>
      </c>
      <c r="DG62" t="s">
        <v>5517</v>
      </c>
      <c r="DH62" t="s">
        <v>6766</v>
      </c>
      <c r="DI62" t="s">
        <v>5948</v>
      </c>
      <c r="DJ62" t="s">
        <v>16</v>
      </c>
      <c r="DK62" t="s">
        <v>16</v>
      </c>
      <c r="DL62" t="s">
        <v>4465</v>
      </c>
      <c r="DM62" t="s">
        <v>16</v>
      </c>
      <c r="DN62" t="s">
        <v>189</v>
      </c>
      <c r="DO62" t="s">
        <v>11472</v>
      </c>
      <c r="DP62" t="s">
        <v>9298</v>
      </c>
      <c r="DQ62" t="s">
        <v>9923</v>
      </c>
      <c r="DR62" t="s">
        <v>9299</v>
      </c>
    </row>
    <row r="63" spans="1:122" x14ac:dyDescent="0.25">
      <c r="A63">
        <v>852</v>
      </c>
      <c r="B63" t="s">
        <v>189</v>
      </c>
      <c r="C63" t="s">
        <v>9290</v>
      </c>
      <c r="D63" s="138">
        <v>45176</v>
      </c>
      <c r="E63" t="s">
        <v>2992</v>
      </c>
      <c r="F63" t="s">
        <v>11</v>
      </c>
      <c r="G63" t="s">
        <v>1932</v>
      </c>
      <c r="H63" t="s">
        <v>11</v>
      </c>
      <c r="I63" t="s">
        <v>9802</v>
      </c>
      <c r="J63" t="s">
        <v>100</v>
      </c>
      <c r="K63">
        <v>0.64</v>
      </c>
      <c r="L63">
        <v>0.64</v>
      </c>
      <c r="M63">
        <v>4.6959999999999997</v>
      </c>
      <c r="N63">
        <v>5.0170000000000003</v>
      </c>
      <c r="O63" t="s">
        <v>189</v>
      </c>
      <c r="P63" t="s">
        <v>13</v>
      </c>
      <c r="Q63" t="s">
        <v>192</v>
      </c>
      <c r="R63" t="s">
        <v>2664</v>
      </c>
      <c r="S63" t="s">
        <v>192</v>
      </c>
      <c r="T63" t="s">
        <v>16</v>
      </c>
      <c r="U63" t="s">
        <v>1938</v>
      </c>
      <c r="V63" t="s">
        <v>2410</v>
      </c>
      <c r="W63">
        <v>100</v>
      </c>
      <c r="X63" t="s">
        <v>22</v>
      </c>
      <c r="Y63" t="s">
        <v>6236</v>
      </c>
      <c r="Z63" t="s">
        <v>6236</v>
      </c>
      <c r="AA63" t="s">
        <v>189</v>
      </c>
      <c r="AB63" s="138">
        <v>45180</v>
      </c>
      <c r="AC63" s="138">
        <v>45362</v>
      </c>
      <c r="AD63" t="s">
        <v>6241</v>
      </c>
      <c r="AE63" t="s">
        <v>5247</v>
      </c>
      <c r="AF63" t="s">
        <v>16</v>
      </c>
      <c r="AG63" t="s">
        <v>189</v>
      </c>
      <c r="AH63" s="138">
        <v>46276</v>
      </c>
      <c r="AI63" t="s">
        <v>2414</v>
      </c>
      <c r="AJ63" t="s">
        <v>189</v>
      </c>
      <c r="AK63" t="s">
        <v>189</v>
      </c>
      <c r="AL63" t="s">
        <v>189</v>
      </c>
      <c r="AM63" t="s">
        <v>189</v>
      </c>
      <c r="AN63" t="s">
        <v>189</v>
      </c>
      <c r="AO63" t="s">
        <v>189</v>
      </c>
      <c r="AP63" t="s">
        <v>189</v>
      </c>
      <c r="AQ63" t="s">
        <v>16</v>
      </c>
      <c r="AR63" t="s">
        <v>189</v>
      </c>
      <c r="AS63" t="s">
        <v>16</v>
      </c>
      <c r="AT63" t="s">
        <v>9300</v>
      </c>
      <c r="AU63" t="s">
        <v>9344</v>
      </c>
      <c r="AV63" t="s">
        <v>189</v>
      </c>
      <c r="AW63" t="s">
        <v>16</v>
      </c>
      <c r="AX63" t="s">
        <v>16</v>
      </c>
      <c r="AY63" t="s">
        <v>16</v>
      </c>
      <c r="AZ63" t="s">
        <v>16</v>
      </c>
      <c r="BA63" t="s">
        <v>16</v>
      </c>
      <c r="BB63" t="s">
        <v>16</v>
      </c>
      <c r="BC63" t="s">
        <v>16</v>
      </c>
      <c r="BD63" t="s">
        <v>16</v>
      </c>
      <c r="BE63" t="s">
        <v>16</v>
      </c>
      <c r="BF63" t="s">
        <v>189</v>
      </c>
      <c r="BG63" t="s">
        <v>189</v>
      </c>
      <c r="BH63">
        <v>0</v>
      </c>
      <c r="BI63">
        <v>0</v>
      </c>
      <c r="BJ63">
        <v>0</v>
      </c>
      <c r="BK63" t="s">
        <v>189</v>
      </c>
      <c r="BL63" t="s">
        <v>189</v>
      </c>
      <c r="BN63" t="s">
        <v>2987</v>
      </c>
      <c r="BO63" t="s">
        <v>9725</v>
      </c>
      <c r="BP63" t="s">
        <v>2990</v>
      </c>
      <c r="BQ63" t="s">
        <v>184</v>
      </c>
      <c r="BR63" t="s">
        <v>6744</v>
      </c>
      <c r="BS63" t="s">
        <v>9667</v>
      </c>
      <c r="BT63" t="s">
        <v>16</v>
      </c>
      <c r="BU63" t="s">
        <v>189</v>
      </c>
      <c r="BV63" t="s">
        <v>50</v>
      </c>
      <c r="BW63" t="s">
        <v>195</v>
      </c>
      <c r="BX63" t="s">
        <v>1716</v>
      </c>
      <c r="BY63" t="s">
        <v>2991</v>
      </c>
      <c r="BZ63" s="138"/>
      <c r="CA63" s="138">
        <v>43692</v>
      </c>
      <c r="CB63" t="s">
        <v>17</v>
      </c>
      <c r="CC63" t="s">
        <v>17</v>
      </c>
      <c r="CD63" t="s">
        <v>6307</v>
      </c>
      <c r="CE63" t="s">
        <v>189</v>
      </c>
      <c r="CF63" t="s">
        <v>189</v>
      </c>
      <c r="CG63" t="s">
        <v>189</v>
      </c>
      <c r="CH63">
        <v>2023</v>
      </c>
      <c r="CI63" s="7">
        <v>45176</v>
      </c>
      <c r="CJ63" t="s">
        <v>4723</v>
      </c>
      <c r="CK63">
        <v>9</v>
      </c>
      <c r="CL63">
        <v>37</v>
      </c>
      <c r="CM63" s="7">
        <v>45173</v>
      </c>
      <c r="CN63" t="s">
        <v>11471</v>
      </c>
      <c r="CO63" t="s">
        <v>9855</v>
      </c>
      <c r="CP63" t="s">
        <v>11459</v>
      </c>
      <c r="CQ63" t="s">
        <v>11460</v>
      </c>
      <c r="CR63" t="s">
        <v>6022</v>
      </c>
      <c r="CS63" t="s">
        <v>6026</v>
      </c>
      <c r="CT63" t="s">
        <v>9838</v>
      </c>
      <c r="CU63" t="s">
        <v>9873</v>
      </c>
      <c r="CV63" t="s">
        <v>6310</v>
      </c>
      <c r="CW63" t="s">
        <v>9874</v>
      </c>
      <c r="CX63" t="s">
        <v>2987</v>
      </c>
      <c r="CY63" t="s">
        <v>9813</v>
      </c>
      <c r="CZ63" t="s">
        <v>6730</v>
      </c>
      <c r="DA63" t="s">
        <v>188</v>
      </c>
      <c r="DB63" t="s">
        <v>16</v>
      </c>
      <c r="DC63" t="s">
        <v>16</v>
      </c>
      <c r="DD63" t="s">
        <v>22</v>
      </c>
      <c r="DE63" t="s">
        <v>189</v>
      </c>
      <c r="DF63" t="s">
        <v>304</v>
      </c>
      <c r="DG63" t="s">
        <v>4727</v>
      </c>
      <c r="DH63" t="s">
        <v>6766</v>
      </c>
      <c r="DI63" t="s">
        <v>9301</v>
      </c>
      <c r="DJ63" t="s">
        <v>16</v>
      </c>
      <c r="DK63" t="s">
        <v>16</v>
      </c>
      <c r="DL63" t="s">
        <v>5972</v>
      </c>
      <c r="DM63" t="s">
        <v>9708</v>
      </c>
      <c r="DN63" t="s">
        <v>189</v>
      </c>
      <c r="DO63" t="s">
        <v>11079</v>
      </c>
      <c r="DP63" t="s">
        <v>9302</v>
      </c>
      <c r="DQ63" t="s">
        <v>9923</v>
      </c>
      <c r="DR63" t="s">
        <v>9303</v>
      </c>
    </row>
    <row r="64" spans="1:122" x14ac:dyDescent="0.25">
      <c r="A64">
        <v>851</v>
      </c>
      <c r="B64" t="s">
        <v>189</v>
      </c>
      <c r="C64" t="s">
        <v>9279</v>
      </c>
      <c r="D64" s="138">
        <v>45176</v>
      </c>
      <c r="E64" t="s">
        <v>9280</v>
      </c>
      <c r="F64" t="s">
        <v>2521</v>
      </c>
      <c r="G64" t="s">
        <v>1926</v>
      </c>
      <c r="H64" t="s">
        <v>2521</v>
      </c>
      <c r="I64" t="s">
        <v>4840</v>
      </c>
      <c r="J64" t="s">
        <v>100</v>
      </c>
      <c r="K64">
        <v>6</v>
      </c>
      <c r="L64">
        <v>6</v>
      </c>
      <c r="M64">
        <v>44.027999999999999</v>
      </c>
      <c r="N64">
        <v>47.033999999999999</v>
      </c>
      <c r="O64" t="s">
        <v>189</v>
      </c>
      <c r="P64" t="s">
        <v>13</v>
      </c>
      <c r="Q64" t="s">
        <v>9281</v>
      </c>
      <c r="R64" t="s">
        <v>6783</v>
      </c>
      <c r="S64" t="s">
        <v>9304</v>
      </c>
      <c r="T64" t="s">
        <v>9304</v>
      </c>
      <c r="U64" t="s">
        <v>4866</v>
      </c>
      <c r="V64" t="s">
        <v>2742</v>
      </c>
      <c r="W64">
        <v>100</v>
      </c>
      <c r="X64" t="s">
        <v>15</v>
      </c>
      <c r="Y64" t="s">
        <v>6289</v>
      </c>
      <c r="Z64" t="s">
        <v>34</v>
      </c>
      <c r="AA64" t="s">
        <v>9887</v>
      </c>
      <c r="AB64" s="138">
        <v>45183</v>
      </c>
      <c r="AC64" s="138">
        <v>45274</v>
      </c>
      <c r="AD64" t="s">
        <v>6241</v>
      </c>
      <c r="AE64" t="s">
        <v>5075</v>
      </c>
      <c r="AF64" t="s">
        <v>16</v>
      </c>
      <c r="AG64" t="s">
        <v>4870</v>
      </c>
      <c r="AH64" s="138">
        <v>46279</v>
      </c>
      <c r="AI64" t="s">
        <v>2732</v>
      </c>
      <c r="AJ64" t="s">
        <v>189</v>
      </c>
      <c r="AK64" t="s">
        <v>189</v>
      </c>
      <c r="AL64" t="s">
        <v>189</v>
      </c>
      <c r="AM64" t="s">
        <v>189</v>
      </c>
      <c r="AN64" t="s">
        <v>189</v>
      </c>
      <c r="AO64" t="s">
        <v>189</v>
      </c>
      <c r="AP64" t="s">
        <v>189</v>
      </c>
      <c r="AQ64" t="s">
        <v>16</v>
      </c>
      <c r="AR64" t="s">
        <v>189</v>
      </c>
      <c r="AS64" t="s">
        <v>16</v>
      </c>
      <c r="AT64" t="s">
        <v>189</v>
      </c>
      <c r="AU64" t="s">
        <v>9344</v>
      </c>
      <c r="AV64" t="s">
        <v>189</v>
      </c>
      <c r="AW64" t="s">
        <v>4631</v>
      </c>
      <c r="AX64" t="s">
        <v>4627</v>
      </c>
      <c r="AY64" t="s">
        <v>16</v>
      </c>
      <c r="AZ64" t="s">
        <v>16</v>
      </c>
      <c r="BA64" t="s">
        <v>16</v>
      </c>
      <c r="BB64" t="s">
        <v>16</v>
      </c>
      <c r="BC64" t="s">
        <v>181</v>
      </c>
      <c r="BD64" t="s">
        <v>16</v>
      </c>
      <c r="BE64" t="s">
        <v>2136</v>
      </c>
      <c r="BF64" t="s">
        <v>189</v>
      </c>
      <c r="BG64" t="s">
        <v>189</v>
      </c>
      <c r="BH64">
        <v>0</v>
      </c>
      <c r="BI64">
        <v>0</v>
      </c>
      <c r="BJ64">
        <v>0</v>
      </c>
      <c r="BK64" t="s">
        <v>189</v>
      </c>
      <c r="BL64" t="s">
        <v>189</v>
      </c>
      <c r="BN64" t="s">
        <v>2524</v>
      </c>
      <c r="BO64" t="s">
        <v>16</v>
      </c>
      <c r="BP64" t="s">
        <v>2527</v>
      </c>
      <c r="BQ64" t="s">
        <v>260</v>
      </c>
      <c r="BR64" t="s">
        <v>5653</v>
      </c>
      <c r="BS64" t="s">
        <v>9678</v>
      </c>
      <c r="BT64" t="s">
        <v>9679</v>
      </c>
      <c r="BU64" t="s">
        <v>189</v>
      </c>
      <c r="BV64" t="s">
        <v>129</v>
      </c>
      <c r="BW64" t="s">
        <v>16</v>
      </c>
      <c r="BX64" t="s">
        <v>16</v>
      </c>
      <c r="BY64" t="s">
        <v>16</v>
      </c>
      <c r="BZ64" s="138"/>
      <c r="CA64" s="138">
        <v>31615</v>
      </c>
      <c r="CB64" t="s">
        <v>29</v>
      </c>
      <c r="CC64" t="s">
        <v>29</v>
      </c>
      <c r="CD64" t="s">
        <v>6307</v>
      </c>
      <c r="CE64" t="s">
        <v>6307</v>
      </c>
      <c r="CF64" t="s">
        <v>6307</v>
      </c>
      <c r="CG64" t="s">
        <v>189</v>
      </c>
      <c r="CH64">
        <v>2023</v>
      </c>
      <c r="CI64" s="7">
        <v>45176</v>
      </c>
      <c r="CJ64" t="s">
        <v>16</v>
      </c>
      <c r="CK64">
        <v>9</v>
      </c>
      <c r="CL64">
        <v>37</v>
      </c>
      <c r="CM64" s="7">
        <v>45173</v>
      </c>
      <c r="CN64" t="s">
        <v>11471</v>
      </c>
      <c r="CO64" t="s">
        <v>9855</v>
      </c>
      <c r="CP64" t="s">
        <v>11459</v>
      </c>
      <c r="CQ64" t="s">
        <v>11460</v>
      </c>
      <c r="CR64" t="s">
        <v>6022</v>
      </c>
      <c r="CS64" t="s">
        <v>6026</v>
      </c>
      <c r="CT64" t="s">
        <v>9838</v>
      </c>
      <c r="CU64" t="s">
        <v>9913</v>
      </c>
      <c r="CV64" t="s">
        <v>6310</v>
      </c>
      <c r="CW64" t="s">
        <v>9874</v>
      </c>
      <c r="CX64" t="s">
        <v>9305</v>
      </c>
      <c r="CY64" t="s">
        <v>9813</v>
      </c>
      <c r="CZ64" t="s">
        <v>6730</v>
      </c>
      <c r="DA64" t="s">
        <v>252</v>
      </c>
      <c r="DB64" t="s">
        <v>9800</v>
      </c>
      <c r="DC64" t="s">
        <v>16</v>
      </c>
      <c r="DD64" t="s">
        <v>15</v>
      </c>
      <c r="DE64" t="s">
        <v>189</v>
      </c>
      <c r="DF64" t="s">
        <v>16</v>
      </c>
      <c r="DG64" t="s">
        <v>4727</v>
      </c>
      <c r="DH64" t="s">
        <v>2051</v>
      </c>
      <c r="DI64" t="s">
        <v>4503</v>
      </c>
      <c r="DJ64" t="s">
        <v>9887</v>
      </c>
      <c r="DK64" t="s">
        <v>4345</v>
      </c>
      <c r="DL64" t="s">
        <v>4345</v>
      </c>
      <c r="DM64" t="s">
        <v>16</v>
      </c>
      <c r="DN64" t="s">
        <v>189</v>
      </c>
      <c r="DO64" t="s">
        <v>10851</v>
      </c>
      <c r="DP64" t="s">
        <v>9306</v>
      </c>
      <c r="DQ64" t="s">
        <v>9923</v>
      </c>
      <c r="DR64" t="s">
        <v>9307</v>
      </c>
    </row>
    <row r="65" spans="1:122" x14ac:dyDescent="0.25">
      <c r="A65">
        <v>850</v>
      </c>
      <c r="B65" t="s">
        <v>189</v>
      </c>
      <c r="C65" t="s">
        <v>9291</v>
      </c>
      <c r="D65" s="138">
        <v>45174</v>
      </c>
      <c r="E65" t="s">
        <v>9308</v>
      </c>
      <c r="F65" t="s">
        <v>11</v>
      </c>
      <c r="G65" t="s">
        <v>16</v>
      </c>
      <c r="H65" t="s">
        <v>11</v>
      </c>
      <c r="I65" t="s">
        <v>9802</v>
      </c>
      <c r="J65" t="s">
        <v>3890</v>
      </c>
      <c r="K65">
        <v>71</v>
      </c>
      <c r="L65">
        <v>0.497</v>
      </c>
      <c r="M65">
        <v>3.4790000000000001</v>
      </c>
      <c r="N65">
        <v>3.7629999999999999</v>
      </c>
      <c r="O65" t="s">
        <v>189</v>
      </c>
      <c r="P65" t="s">
        <v>13</v>
      </c>
      <c r="Q65" t="s">
        <v>638</v>
      </c>
      <c r="R65" t="s">
        <v>16</v>
      </c>
      <c r="S65" t="s">
        <v>16</v>
      </c>
      <c r="T65" t="s">
        <v>16</v>
      </c>
      <c r="U65" t="s">
        <v>16</v>
      </c>
      <c r="V65" t="s">
        <v>2410</v>
      </c>
      <c r="X65" t="s">
        <v>22</v>
      </c>
      <c r="Y65" t="s">
        <v>16</v>
      </c>
      <c r="Z65" t="s">
        <v>16</v>
      </c>
      <c r="AA65" t="s">
        <v>189</v>
      </c>
      <c r="AB65" s="138"/>
      <c r="AC65" s="138"/>
      <c r="AD65" t="s">
        <v>6241</v>
      </c>
      <c r="AE65" t="s">
        <v>189</v>
      </c>
      <c r="AF65" t="s">
        <v>16</v>
      </c>
      <c r="AG65" t="s">
        <v>189</v>
      </c>
      <c r="AH65" s="138"/>
      <c r="AI65" t="s">
        <v>189</v>
      </c>
      <c r="AJ65" t="s">
        <v>189</v>
      </c>
      <c r="AK65" t="s">
        <v>189</v>
      </c>
      <c r="AL65" t="s">
        <v>189</v>
      </c>
      <c r="AM65" t="s">
        <v>189</v>
      </c>
      <c r="AN65" t="s">
        <v>189</v>
      </c>
      <c r="AO65" t="s">
        <v>189</v>
      </c>
      <c r="AP65" t="s">
        <v>189</v>
      </c>
      <c r="AQ65" t="s">
        <v>16</v>
      </c>
      <c r="AR65" t="s">
        <v>189</v>
      </c>
      <c r="AS65" t="s">
        <v>16</v>
      </c>
      <c r="AT65" t="s">
        <v>189</v>
      </c>
      <c r="AU65" t="s">
        <v>9344</v>
      </c>
      <c r="AV65" t="s">
        <v>189</v>
      </c>
      <c r="AW65" t="s">
        <v>16</v>
      </c>
      <c r="AX65" t="s">
        <v>16</v>
      </c>
      <c r="AY65" t="s">
        <v>16</v>
      </c>
      <c r="AZ65" t="s">
        <v>16</v>
      </c>
      <c r="BA65" t="s">
        <v>16</v>
      </c>
      <c r="BB65" t="s">
        <v>16</v>
      </c>
      <c r="BC65" t="s">
        <v>16</v>
      </c>
      <c r="BD65" t="s">
        <v>16</v>
      </c>
      <c r="BE65" t="s">
        <v>16</v>
      </c>
      <c r="BF65" t="s">
        <v>189</v>
      </c>
      <c r="BG65" t="s">
        <v>189</v>
      </c>
      <c r="BH65">
        <v>0</v>
      </c>
      <c r="BI65">
        <v>0</v>
      </c>
      <c r="BJ65">
        <v>0</v>
      </c>
      <c r="BK65" t="s">
        <v>189</v>
      </c>
      <c r="BL65" t="s">
        <v>189</v>
      </c>
      <c r="BN65" t="s">
        <v>9293</v>
      </c>
      <c r="BO65" t="s">
        <v>7114</v>
      </c>
      <c r="BP65" t="s">
        <v>9292</v>
      </c>
      <c r="BQ65" t="s">
        <v>184</v>
      </c>
      <c r="BR65" t="s">
        <v>6744</v>
      </c>
      <c r="BS65" t="s">
        <v>9667</v>
      </c>
      <c r="BT65" t="s">
        <v>16</v>
      </c>
      <c r="BU65" t="s">
        <v>189</v>
      </c>
      <c r="BV65" t="s">
        <v>58</v>
      </c>
      <c r="BW65" t="s">
        <v>185</v>
      </c>
      <c r="BX65" t="s">
        <v>16</v>
      </c>
      <c r="BY65" t="s">
        <v>16</v>
      </c>
      <c r="BZ65" s="138"/>
      <c r="CA65" s="138">
        <v>45174</v>
      </c>
      <c r="CB65" t="s">
        <v>189</v>
      </c>
      <c r="CC65" t="s">
        <v>17</v>
      </c>
      <c r="CD65" t="s">
        <v>6307</v>
      </c>
      <c r="CE65" t="s">
        <v>189</v>
      </c>
      <c r="CF65" t="s">
        <v>189</v>
      </c>
      <c r="CG65" t="s">
        <v>189</v>
      </c>
      <c r="CH65">
        <v>2023</v>
      </c>
      <c r="CI65" s="7">
        <v>45174</v>
      </c>
      <c r="CJ65" t="s">
        <v>4723</v>
      </c>
      <c r="CK65">
        <v>9</v>
      </c>
      <c r="CL65">
        <v>37</v>
      </c>
      <c r="CM65" s="7">
        <v>45173</v>
      </c>
      <c r="CN65" t="s">
        <v>11471</v>
      </c>
      <c r="CO65" t="s">
        <v>9855</v>
      </c>
      <c r="CP65" t="s">
        <v>11459</v>
      </c>
      <c r="CQ65" t="s">
        <v>11460</v>
      </c>
      <c r="CR65" t="s">
        <v>6022</v>
      </c>
      <c r="CS65" t="s">
        <v>6026</v>
      </c>
      <c r="CT65" t="s">
        <v>9838</v>
      </c>
      <c r="CU65" t="s">
        <v>9873</v>
      </c>
      <c r="CV65" t="s">
        <v>6307</v>
      </c>
      <c r="CW65" t="s">
        <v>9874</v>
      </c>
      <c r="CX65" t="s">
        <v>189</v>
      </c>
      <c r="CY65" t="s">
        <v>9825</v>
      </c>
      <c r="CZ65" t="s">
        <v>6730</v>
      </c>
      <c r="DA65" t="s">
        <v>188</v>
      </c>
      <c r="DB65" t="s">
        <v>16</v>
      </c>
      <c r="DC65" t="s">
        <v>16</v>
      </c>
      <c r="DD65" t="s">
        <v>22</v>
      </c>
      <c r="DE65" t="s">
        <v>189</v>
      </c>
      <c r="DF65" t="s">
        <v>2554</v>
      </c>
      <c r="DG65" t="s">
        <v>4727</v>
      </c>
      <c r="DH65" t="s">
        <v>6791</v>
      </c>
      <c r="DI65" t="s">
        <v>9309</v>
      </c>
      <c r="DJ65" t="s">
        <v>16</v>
      </c>
      <c r="DK65" t="s">
        <v>16</v>
      </c>
      <c r="DL65" t="s">
        <v>5972</v>
      </c>
      <c r="DM65" t="s">
        <v>6245</v>
      </c>
      <c r="DN65" t="s">
        <v>189</v>
      </c>
      <c r="DO65" t="s">
        <v>11080</v>
      </c>
      <c r="DP65" t="s">
        <v>9310</v>
      </c>
      <c r="DQ65" t="s">
        <v>9924</v>
      </c>
      <c r="DR65" t="s">
        <v>9311</v>
      </c>
    </row>
    <row r="66" spans="1:122" x14ac:dyDescent="0.25">
      <c r="A66">
        <v>849</v>
      </c>
      <c r="B66" t="s">
        <v>189</v>
      </c>
      <c r="C66" t="s">
        <v>9282</v>
      </c>
      <c r="D66" s="138">
        <v>45174</v>
      </c>
      <c r="E66" t="s">
        <v>7130</v>
      </c>
      <c r="F66" t="s">
        <v>9284</v>
      </c>
      <c r="G66" t="s">
        <v>16</v>
      </c>
      <c r="H66" t="s">
        <v>107</v>
      </c>
      <c r="I66" t="s">
        <v>4840</v>
      </c>
      <c r="J66" t="s">
        <v>100</v>
      </c>
      <c r="K66">
        <v>5</v>
      </c>
      <c r="L66">
        <v>5</v>
      </c>
      <c r="M66">
        <v>36.53</v>
      </c>
      <c r="N66">
        <v>39.200000000000003</v>
      </c>
      <c r="O66" t="s">
        <v>189</v>
      </c>
      <c r="P66" t="s">
        <v>13</v>
      </c>
      <c r="Q66" t="s">
        <v>9283</v>
      </c>
      <c r="R66" t="s">
        <v>4790</v>
      </c>
      <c r="S66" t="s">
        <v>9317</v>
      </c>
      <c r="T66" t="s">
        <v>9317</v>
      </c>
      <c r="U66" t="s">
        <v>2091</v>
      </c>
      <c r="V66" t="s">
        <v>2742</v>
      </c>
      <c r="W66">
        <v>100</v>
      </c>
      <c r="X66" t="s">
        <v>15</v>
      </c>
      <c r="Y66" t="s">
        <v>6282</v>
      </c>
      <c r="Z66" t="s">
        <v>6282</v>
      </c>
      <c r="AA66" t="s">
        <v>189</v>
      </c>
      <c r="AB66" s="138">
        <v>45181</v>
      </c>
      <c r="AC66" s="138">
        <v>45272</v>
      </c>
      <c r="AD66" t="s">
        <v>6241</v>
      </c>
      <c r="AE66" t="s">
        <v>9313</v>
      </c>
      <c r="AF66" t="s">
        <v>16</v>
      </c>
      <c r="AG66" t="s">
        <v>4853</v>
      </c>
      <c r="AH66" s="138">
        <v>46277</v>
      </c>
      <c r="AI66" t="s">
        <v>2732</v>
      </c>
      <c r="AJ66" t="s">
        <v>189</v>
      </c>
      <c r="AK66" t="s">
        <v>189</v>
      </c>
      <c r="AL66" t="s">
        <v>189</v>
      </c>
      <c r="AM66" t="s">
        <v>189</v>
      </c>
      <c r="AN66" t="s">
        <v>189</v>
      </c>
      <c r="AO66" t="s">
        <v>189</v>
      </c>
      <c r="AP66" t="s">
        <v>189</v>
      </c>
      <c r="AQ66" t="s">
        <v>16</v>
      </c>
      <c r="AR66" t="s">
        <v>189</v>
      </c>
      <c r="AS66" t="s">
        <v>16</v>
      </c>
      <c r="AT66" t="s">
        <v>9312</v>
      </c>
      <c r="AU66" t="s">
        <v>9344</v>
      </c>
      <c r="AV66" t="s">
        <v>189</v>
      </c>
      <c r="AW66" t="s">
        <v>16</v>
      </c>
      <c r="AX66" t="s">
        <v>16</v>
      </c>
      <c r="AY66" t="s">
        <v>16</v>
      </c>
      <c r="AZ66" t="s">
        <v>16</v>
      </c>
      <c r="BA66" t="s">
        <v>16</v>
      </c>
      <c r="BB66" t="s">
        <v>16</v>
      </c>
      <c r="BC66" t="s">
        <v>199</v>
      </c>
      <c r="BD66" t="s">
        <v>16</v>
      </c>
      <c r="BE66" t="s">
        <v>2136</v>
      </c>
      <c r="BF66" t="s">
        <v>189</v>
      </c>
      <c r="BG66" t="s">
        <v>189</v>
      </c>
      <c r="BH66">
        <v>0</v>
      </c>
      <c r="BI66">
        <v>0</v>
      </c>
      <c r="BJ66">
        <v>0</v>
      </c>
      <c r="BK66" t="s">
        <v>189</v>
      </c>
      <c r="BL66" t="s">
        <v>189</v>
      </c>
      <c r="BN66" t="s">
        <v>249</v>
      </c>
      <c r="BO66" t="s">
        <v>16</v>
      </c>
      <c r="BP66" t="s">
        <v>244</v>
      </c>
      <c r="BQ66" t="s">
        <v>240</v>
      </c>
      <c r="BR66" t="s">
        <v>5653</v>
      </c>
      <c r="BS66" t="s">
        <v>9678</v>
      </c>
      <c r="BT66" t="s">
        <v>9680</v>
      </c>
      <c r="BU66" t="s">
        <v>9681</v>
      </c>
      <c r="BV66" t="s">
        <v>129</v>
      </c>
      <c r="BW66" t="s">
        <v>16</v>
      </c>
      <c r="BX66" t="s">
        <v>251</v>
      </c>
      <c r="BY66" t="s">
        <v>16</v>
      </c>
      <c r="BZ66" s="138"/>
      <c r="CA66" s="138">
        <v>42621</v>
      </c>
      <c r="CB66" t="s">
        <v>29</v>
      </c>
      <c r="CC66" t="s">
        <v>29</v>
      </c>
      <c r="CD66" t="s">
        <v>6307</v>
      </c>
      <c r="CE66" t="s">
        <v>189</v>
      </c>
      <c r="CF66" t="s">
        <v>6307</v>
      </c>
      <c r="CG66" t="s">
        <v>189</v>
      </c>
      <c r="CH66">
        <v>2023</v>
      </c>
      <c r="CI66" s="7">
        <v>45174</v>
      </c>
      <c r="CJ66" t="s">
        <v>16</v>
      </c>
      <c r="CK66">
        <v>9</v>
      </c>
      <c r="CL66">
        <v>37</v>
      </c>
      <c r="CM66" s="7">
        <v>45173</v>
      </c>
      <c r="CN66" t="s">
        <v>11471</v>
      </c>
      <c r="CO66" t="s">
        <v>9855</v>
      </c>
      <c r="CP66" t="s">
        <v>11459</v>
      </c>
      <c r="CQ66" t="s">
        <v>11460</v>
      </c>
      <c r="CR66" t="s">
        <v>6022</v>
      </c>
      <c r="CS66" t="s">
        <v>6026</v>
      </c>
      <c r="CT66" t="s">
        <v>9838</v>
      </c>
      <c r="CU66" t="s">
        <v>6826</v>
      </c>
      <c r="CV66" t="s">
        <v>6310</v>
      </c>
      <c r="CW66" t="s">
        <v>9874</v>
      </c>
      <c r="CX66" t="s">
        <v>9314</v>
      </c>
      <c r="CY66" t="s">
        <v>9813</v>
      </c>
      <c r="CZ66" t="s">
        <v>6730</v>
      </c>
      <c r="DA66" t="s">
        <v>252</v>
      </c>
      <c r="DB66" t="s">
        <v>9800</v>
      </c>
      <c r="DC66" t="s">
        <v>16</v>
      </c>
      <c r="DD66" t="s">
        <v>15</v>
      </c>
      <c r="DE66" t="s">
        <v>189</v>
      </c>
      <c r="DF66" t="s">
        <v>16</v>
      </c>
      <c r="DG66" t="s">
        <v>4727</v>
      </c>
      <c r="DH66" t="s">
        <v>2051</v>
      </c>
      <c r="DI66" t="s">
        <v>4517</v>
      </c>
      <c r="DJ66" t="s">
        <v>16</v>
      </c>
      <c r="DK66" t="s">
        <v>16</v>
      </c>
      <c r="DL66" t="s">
        <v>4465</v>
      </c>
      <c r="DM66" t="s">
        <v>16</v>
      </c>
      <c r="DN66" t="s">
        <v>189</v>
      </c>
      <c r="DO66" t="s">
        <v>10852</v>
      </c>
      <c r="DP66" t="s">
        <v>9315</v>
      </c>
      <c r="DQ66" t="s">
        <v>9924</v>
      </c>
      <c r="DR66" t="s">
        <v>9318</v>
      </c>
    </row>
    <row r="67" spans="1:122" x14ac:dyDescent="0.25">
      <c r="A67">
        <v>848</v>
      </c>
      <c r="B67" t="s">
        <v>189</v>
      </c>
      <c r="C67" t="s">
        <v>9285</v>
      </c>
      <c r="D67" s="138">
        <v>45174</v>
      </c>
      <c r="E67" t="s">
        <v>7130</v>
      </c>
      <c r="F67" t="s">
        <v>9284</v>
      </c>
      <c r="G67" t="s">
        <v>16</v>
      </c>
      <c r="H67" t="s">
        <v>107</v>
      </c>
      <c r="I67" t="s">
        <v>4840</v>
      </c>
      <c r="J67" t="s">
        <v>12</v>
      </c>
      <c r="K67">
        <v>15</v>
      </c>
      <c r="L67">
        <v>2.0550000000000002</v>
      </c>
      <c r="M67">
        <v>15</v>
      </c>
      <c r="N67">
        <v>16.094999999999999</v>
      </c>
      <c r="O67" t="s">
        <v>189</v>
      </c>
      <c r="P67" t="s">
        <v>137</v>
      </c>
      <c r="Q67" t="s">
        <v>661</v>
      </c>
      <c r="R67" t="s">
        <v>690</v>
      </c>
      <c r="S67" t="s">
        <v>661</v>
      </c>
      <c r="T67" t="s">
        <v>16</v>
      </c>
      <c r="U67" t="s">
        <v>2082</v>
      </c>
      <c r="V67" t="s">
        <v>2410</v>
      </c>
      <c r="W67">
        <v>100</v>
      </c>
      <c r="X67" t="s">
        <v>15</v>
      </c>
      <c r="Y67" t="s">
        <v>6282</v>
      </c>
      <c r="Z67" t="s">
        <v>6282</v>
      </c>
      <c r="AA67" t="s">
        <v>189</v>
      </c>
      <c r="AB67" s="138">
        <v>45181</v>
      </c>
      <c r="AC67" s="138">
        <v>45363</v>
      </c>
      <c r="AD67" t="s">
        <v>6241</v>
      </c>
      <c r="AE67" t="s">
        <v>9313</v>
      </c>
      <c r="AF67" t="s">
        <v>16</v>
      </c>
      <c r="AG67" t="s">
        <v>4853</v>
      </c>
      <c r="AH67" s="138">
        <v>45912</v>
      </c>
      <c r="AI67" t="s">
        <v>2414</v>
      </c>
      <c r="AJ67" t="s">
        <v>189</v>
      </c>
      <c r="AK67" t="s">
        <v>189</v>
      </c>
      <c r="AL67" t="s">
        <v>189</v>
      </c>
      <c r="AM67" t="s">
        <v>189</v>
      </c>
      <c r="AN67" t="s">
        <v>189</v>
      </c>
      <c r="AO67" t="s">
        <v>189</v>
      </c>
      <c r="AP67" t="s">
        <v>189</v>
      </c>
      <c r="AQ67" t="s">
        <v>16</v>
      </c>
      <c r="AR67" t="s">
        <v>189</v>
      </c>
      <c r="AS67" t="s">
        <v>16</v>
      </c>
      <c r="AT67" t="s">
        <v>9312</v>
      </c>
      <c r="AU67" t="s">
        <v>9344</v>
      </c>
      <c r="AV67" t="s">
        <v>189</v>
      </c>
      <c r="AW67" t="s">
        <v>16</v>
      </c>
      <c r="AX67" t="s">
        <v>16</v>
      </c>
      <c r="AY67" t="s">
        <v>16</v>
      </c>
      <c r="AZ67" t="s">
        <v>16</v>
      </c>
      <c r="BA67" t="s">
        <v>16</v>
      </c>
      <c r="BB67" t="s">
        <v>16</v>
      </c>
      <c r="BC67" t="s">
        <v>199</v>
      </c>
      <c r="BD67" t="s">
        <v>16</v>
      </c>
      <c r="BE67" t="s">
        <v>2136</v>
      </c>
      <c r="BF67" t="s">
        <v>189</v>
      </c>
      <c r="BG67" t="s">
        <v>189</v>
      </c>
      <c r="BH67">
        <v>0</v>
      </c>
      <c r="BI67">
        <v>0</v>
      </c>
      <c r="BJ67">
        <v>0</v>
      </c>
      <c r="BK67" t="s">
        <v>189</v>
      </c>
      <c r="BL67" t="s">
        <v>189</v>
      </c>
      <c r="BN67" t="s">
        <v>249</v>
      </c>
      <c r="BO67" t="s">
        <v>16</v>
      </c>
      <c r="BP67" t="s">
        <v>244</v>
      </c>
      <c r="BQ67" t="s">
        <v>240</v>
      </c>
      <c r="BR67" t="s">
        <v>5653</v>
      </c>
      <c r="BS67" t="s">
        <v>9678</v>
      </c>
      <c r="BT67" t="s">
        <v>9680</v>
      </c>
      <c r="BU67" t="s">
        <v>9681</v>
      </c>
      <c r="BV67" t="s">
        <v>129</v>
      </c>
      <c r="BW67" t="s">
        <v>16</v>
      </c>
      <c r="BX67" t="s">
        <v>251</v>
      </c>
      <c r="BY67" t="s">
        <v>16</v>
      </c>
      <c r="BZ67" s="138"/>
      <c r="CA67" s="138">
        <v>42621</v>
      </c>
      <c r="CB67" t="s">
        <v>29</v>
      </c>
      <c r="CC67" t="s">
        <v>29</v>
      </c>
      <c r="CD67" t="s">
        <v>6307</v>
      </c>
      <c r="CE67" t="s">
        <v>189</v>
      </c>
      <c r="CF67" t="s">
        <v>6307</v>
      </c>
      <c r="CG67" t="s">
        <v>189</v>
      </c>
      <c r="CH67">
        <v>2023</v>
      </c>
      <c r="CI67" s="7">
        <v>45174</v>
      </c>
      <c r="CJ67" t="s">
        <v>16</v>
      </c>
      <c r="CK67">
        <v>9</v>
      </c>
      <c r="CL67">
        <v>37</v>
      </c>
      <c r="CM67" s="7">
        <v>45173</v>
      </c>
      <c r="CN67" t="s">
        <v>11471</v>
      </c>
      <c r="CO67" t="s">
        <v>9855</v>
      </c>
      <c r="CP67" t="s">
        <v>11459</v>
      </c>
      <c r="CQ67" t="s">
        <v>11460</v>
      </c>
      <c r="CR67" t="s">
        <v>6022</v>
      </c>
      <c r="CS67" t="s">
        <v>6026</v>
      </c>
      <c r="CT67" t="s">
        <v>9838</v>
      </c>
      <c r="CU67" t="s">
        <v>6824</v>
      </c>
      <c r="CV67" t="s">
        <v>6310</v>
      </c>
      <c r="CW67" t="s">
        <v>9874</v>
      </c>
      <c r="CX67" t="s">
        <v>9314</v>
      </c>
      <c r="CY67" t="s">
        <v>4464</v>
      </c>
      <c r="CZ67" t="s">
        <v>6234</v>
      </c>
      <c r="DA67" t="s">
        <v>252</v>
      </c>
      <c r="DB67" t="s">
        <v>9800</v>
      </c>
      <c r="DC67" t="s">
        <v>16</v>
      </c>
      <c r="DD67" t="s">
        <v>15</v>
      </c>
      <c r="DE67" t="s">
        <v>189</v>
      </c>
      <c r="DF67" t="s">
        <v>16</v>
      </c>
      <c r="DG67" t="s">
        <v>4726</v>
      </c>
      <c r="DH67" t="s">
        <v>2052</v>
      </c>
      <c r="DI67" t="s">
        <v>6109</v>
      </c>
      <c r="DJ67" t="s">
        <v>16</v>
      </c>
      <c r="DK67" t="s">
        <v>4464</v>
      </c>
      <c r="DL67" t="s">
        <v>4464</v>
      </c>
      <c r="DM67" t="s">
        <v>16</v>
      </c>
      <c r="DN67" t="s">
        <v>189</v>
      </c>
      <c r="DO67" t="s">
        <v>10853</v>
      </c>
      <c r="DP67" t="s">
        <v>9315</v>
      </c>
      <c r="DQ67" t="s">
        <v>9924</v>
      </c>
      <c r="DR67" t="s">
        <v>9316</v>
      </c>
    </row>
    <row r="68" spans="1:122" x14ac:dyDescent="0.25">
      <c r="A68">
        <v>847</v>
      </c>
      <c r="B68" t="s">
        <v>189</v>
      </c>
      <c r="C68" t="s">
        <v>6989</v>
      </c>
      <c r="D68" s="138">
        <v>45169</v>
      </c>
      <c r="E68" t="s">
        <v>6990</v>
      </c>
      <c r="F68" t="s">
        <v>11</v>
      </c>
      <c r="G68" t="s">
        <v>1932</v>
      </c>
      <c r="H68" t="s">
        <v>11</v>
      </c>
      <c r="I68" t="s">
        <v>9802</v>
      </c>
      <c r="J68" t="s">
        <v>12</v>
      </c>
      <c r="K68">
        <v>2</v>
      </c>
      <c r="L68">
        <v>0.27400000000000002</v>
      </c>
      <c r="M68">
        <v>2</v>
      </c>
      <c r="N68">
        <v>2.1539999999999999</v>
      </c>
      <c r="O68" t="s">
        <v>189</v>
      </c>
      <c r="P68" t="s">
        <v>13</v>
      </c>
      <c r="Q68" t="s">
        <v>28</v>
      </c>
      <c r="R68" t="s">
        <v>16</v>
      </c>
      <c r="S68" t="s">
        <v>28</v>
      </c>
      <c r="T68" t="s">
        <v>16</v>
      </c>
      <c r="U68" t="s">
        <v>16</v>
      </c>
      <c r="V68" t="s">
        <v>2410</v>
      </c>
      <c r="W68">
        <v>100</v>
      </c>
      <c r="X68" t="s">
        <v>22</v>
      </c>
      <c r="Y68" t="s">
        <v>1883</v>
      </c>
      <c r="Z68" t="s">
        <v>1883</v>
      </c>
      <c r="AA68" t="s">
        <v>189</v>
      </c>
      <c r="AB68" s="138">
        <v>45174</v>
      </c>
      <c r="AC68" s="138">
        <v>45356</v>
      </c>
      <c r="AD68" t="s">
        <v>6241</v>
      </c>
      <c r="AE68" t="s">
        <v>5330</v>
      </c>
      <c r="AF68" t="s">
        <v>16</v>
      </c>
      <c r="AG68" t="s">
        <v>189</v>
      </c>
      <c r="AH68" s="138">
        <v>46270</v>
      </c>
      <c r="AI68" t="s">
        <v>2414</v>
      </c>
      <c r="AJ68" t="s">
        <v>189</v>
      </c>
      <c r="AK68" t="s">
        <v>189</v>
      </c>
      <c r="AL68" t="s">
        <v>189</v>
      </c>
      <c r="AM68" t="s">
        <v>189</v>
      </c>
      <c r="AN68" t="s">
        <v>189</v>
      </c>
      <c r="AO68" t="s">
        <v>189</v>
      </c>
      <c r="AP68" t="s">
        <v>189</v>
      </c>
      <c r="AQ68" t="s">
        <v>16</v>
      </c>
      <c r="AR68" t="s">
        <v>189</v>
      </c>
      <c r="AS68" t="s">
        <v>16</v>
      </c>
      <c r="AT68" t="s">
        <v>6511</v>
      </c>
      <c r="AU68" t="s">
        <v>9344</v>
      </c>
      <c r="AV68" t="s">
        <v>189</v>
      </c>
      <c r="AW68" t="s">
        <v>16</v>
      </c>
      <c r="AX68" t="s">
        <v>16</v>
      </c>
      <c r="AY68" t="s">
        <v>16</v>
      </c>
      <c r="AZ68" t="s">
        <v>16</v>
      </c>
      <c r="BA68" t="s">
        <v>16</v>
      </c>
      <c r="BB68" t="s">
        <v>16</v>
      </c>
      <c r="BC68" t="s">
        <v>16</v>
      </c>
      <c r="BD68" t="s">
        <v>16</v>
      </c>
      <c r="BE68" t="s">
        <v>16</v>
      </c>
      <c r="BF68" t="s">
        <v>189</v>
      </c>
      <c r="BG68" t="s">
        <v>189</v>
      </c>
      <c r="BH68">
        <v>0</v>
      </c>
      <c r="BI68">
        <v>0</v>
      </c>
      <c r="BJ68">
        <v>0</v>
      </c>
      <c r="BK68" t="s">
        <v>189</v>
      </c>
      <c r="BL68" t="s">
        <v>189</v>
      </c>
      <c r="BN68" t="s">
        <v>3465</v>
      </c>
      <c r="BO68" t="s">
        <v>9725</v>
      </c>
      <c r="BP68" t="s">
        <v>3468</v>
      </c>
      <c r="BQ68" t="s">
        <v>184</v>
      </c>
      <c r="BR68" t="s">
        <v>6744</v>
      </c>
      <c r="BS68" t="s">
        <v>9667</v>
      </c>
      <c r="BT68" t="s">
        <v>16</v>
      </c>
      <c r="BU68" t="s">
        <v>189</v>
      </c>
      <c r="BV68" t="s">
        <v>58</v>
      </c>
      <c r="BW68" t="s">
        <v>185</v>
      </c>
      <c r="BX68" t="s">
        <v>423</v>
      </c>
      <c r="BY68" t="s">
        <v>16</v>
      </c>
      <c r="BZ68" s="138"/>
      <c r="CA68" s="138">
        <v>44729</v>
      </c>
      <c r="CB68" t="s">
        <v>17</v>
      </c>
      <c r="CC68" t="s">
        <v>17</v>
      </c>
      <c r="CD68" t="s">
        <v>6307</v>
      </c>
      <c r="CE68" t="s">
        <v>189</v>
      </c>
      <c r="CF68" t="s">
        <v>189</v>
      </c>
      <c r="CG68" t="s">
        <v>189</v>
      </c>
      <c r="CH68">
        <v>2023</v>
      </c>
      <c r="CI68" s="7">
        <v>45169</v>
      </c>
      <c r="CJ68" t="s">
        <v>4723</v>
      </c>
      <c r="CK68">
        <v>8</v>
      </c>
      <c r="CL68">
        <v>36</v>
      </c>
      <c r="CM68" s="7">
        <v>45166</v>
      </c>
      <c r="CN68" t="s">
        <v>11473</v>
      </c>
      <c r="CO68" t="s">
        <v>9855</v>
      </c>
      <c r="CP68" t="s">
        <v>11459</v>
      </c>
      <c r="CQ68" t="s">
        <v>11460</v>
      </c>
      <c r="CR68" t="s">
        <v>6028</v>
      </c>
      <c r="CS68" t="s">
        <v>6027</v>
      </c>
      <c r="CT68" t="s">
        <v>9839</v>
      </c>
      <c r="CU68" t="s">
        <v>9873</v>
      </c>
      <c r="CV68" t="s">
        <v>6310</v>
      </c>
      <c r="CW68" t="s">
        <v>9874</v>
      </c>
      <c r="CX68" t="s">
        <v>3465</v>
      </c>
      <c r="CY68" t="s">
        <v>4464</v>
      </c>
      <c r="CZ68" t="s">
        <v>6234</v>
      </c>
      <c r="DA68" t="s">
        <v>188</v>
      </c>
      <c r="DB68" t="s">
        <v>16</v>
      </c>
      <c r="DC68" t="s">
        <v>16</v>
      </c>
      <c r="DD68" t="s">
        <v>22</v>
      </c>
      <c r="DE68" t="s">
        <v>189</v>
      </c>
      <c r="DF68" t="s">
        <v>304</v>
      </c>
      <c r="DG68" t="s">
        <v>4727</v>
      </c>
      <c r="DH68" t="s">
        <v>2052</v>
      </c>
      <c r="DI68" t="s">
        <v>6101</v>
      </c>
      <c r="DJ68" t="s">
        <v>16</v>
      </c>
      <c r="DK68" t="s">
        <v>4464</v>
      </c>
      <c r="DL68" t="s">
        <v>4464</v>
      </c>
      <c r="DM68" t="s">
        <v>9708</v>
      </c>
      <c r="DN68" t="s">
        <v>189</v>
      </c>
      <c r="DO68" t="s">
        <v>11014</v>
      </c>
      <c r="DP68" t="s">
        <v>7157</v>
      </c>
      <c r="DQ68" t="s">
        <v>9925</v>
      </c>
      <c r="DR68" t="s">
        <v>7158</v>
      </c>
    </row>
    <row r="69" spans="1:122" x14ac:dyDescent="0.25">
      <c r="A69">
        <v>846</v>
      </c>
      <c r="B69" t="s">
        <v>189</v>
      </c>
      <c r="C69" t="s">
        <v>7003</v>
      </c>
      <c r="D69" s="138">
        <v>45169</v>
      </c>
      <c r="E69" t="s">
        <v>2950</v>
      </c>
      <c r="F69" t="s">
        <v>11</v>
      </c>
      <c r="G69" t="s">
        <v>16</v>
      </c>
      <c r="H69" t="s">
        <v>11</v>
      </c>
      <c r="I69" t="s">
        <v>9802</v>
      </c>
      <c r="J69" t="s">
        <v>100</v>
      </c>
      <c r="K69">
        <v>10</v>
      </c>
      <c r="L69">
        <v>10</v>
      </c>
      <c r="M69">
        <v>72.83</v>
      </c>
      <c r="N69">
        <v>78.42</v>
      </c>
      <c r="O69" t="s">
        <v>189</v>
      </c>
      <c r="P69" t="s">
        <v>13</v>
      </c>
      <c r="Q69" t="s">
        <v>3481</v>
      </c>
      <c r="R69" t="s">
        <v>546</v>
      </c>
      <c r="S69" t="s">
        <v>3481</v>
      </c>
      <c r="T69" t="s">
        <v>16</v>
      </c>
      <c r="U69" t="s">
        <v>2082</v>
      </c>
      <c r="V69" t="s">
        <v>2410</v>
      </c>
      <c r="W69">
        <v>100</v>
      </c>
      <c r="X69" t="s">
        <v>15</v>
      </c>
      <c r="Y69" t="s">
        <v>6236</v>
      </c>
      <c r="Z69" t="s">
        <v>6236</v>
      </c>
      <c r="AA69" t="s">
        <v>9887</v>
      </c>
      <c r="AB69" s="138">
        <v>45176</v>
      </c>
      <c r="AC69" s="138">
        <v>45358</v>
      </c>
      <c r="AD69" t="s">
        <v>6241</v>
      </c>
      <c r="AE69" t="s">
        <v>5240</v>
      </c>
      <c r="AF69" t="s">
        <v>16</v>
      </c>
      <c r="AG69" t="s">
        <v>189</v>
      </c>
      <c r="AH69" s="138">
        <v>46272</v>
      </c>
      <c r="AI69" t="s">
        <v>2414</v>
      </c>
      <c r="AJ69" t="s">
        <v>189</v>
      </c>
      <c r="AK69" t="s">
        <v>189</v>
      </c>
      <c r="AL69" t="s">
        <v>189</v>
      </c>
      <c r="AM69" t="s">
        <v>189</v>
      </c>
      <c r="AN69" t="s">
        <v>189</v>
      </c>
      <c r="AO69" t="s">
        <v>189</v>
      </c>
      <c r="AP69" t="s">
        <v>189</v>
      </c>
      <c r="AQ69" t="s">
        <v>16</v>
      </c>
      <c r="AR69" t="s">
        <v>189</v>
      </c>
      <c r="AS69" t="s">
        <v>16</v>
      </c>
      <c r="AT69" t="s">
        <v>9388</v>
      </c>
      <c r="AU69" t="s">
        <v>9344</v>
      </c>
      <c r="AV69" t="s">
        <v>189</v>
      </c>
      <c r="AW69" t="s">
        <v>4624</v>
      </c>
      <c r="AX69" t="s">
        <v>4625</v>
      </c>
      <c r="AY69" t="s">
        <v>16</v>
      </c>
      <c r="AZ69" t="s">
        <v>16</v>
      </c>
      <c r="BA69" t="s">
        <v>16</v>
      </c>
      <c r="BB69" t="s">
        <v>16</v>
      </c>
      <c r="BC69" t="s">
        <v>16</v>
      </c>
      <c r="BD69" t="s">
        <v>181</v>
      </c>
      <c r="BE69" t="s">
        <v>2214</v>
      </c>
      <c r="BF69" t="s">
        <v>189</v>
      </c>
      <c r="BG69" t="s">
        <v>189</v>
      </c>
      <c r="BH69">
        <v>0</v>
      </c>
      <c r="BI69">
        <v>0</v>
      </c>
      <c r="BJ69">
        <v>0</v>
      </c>
      <c r="BK69" t="s">
        <v>189</v>
      </c>
      <c r="BL69" t="s">
        <v>189</v>
      </c>
      <c r="BN69" t="s">
        <v>2947</v>
      </c>
      <c r="BO69" t="s">
        <v>16</v>
      </c>
      <c r="BP69" t="s">
        <v>2950</v>
      </c>
      <c r="BQ69" t="s">
        <v>354</v>
      </c>
      <c r="BR69" t="s">
        <v>6238</v>
      </c>
      <c r="BS69" t="s">
        <v>16</v>
      </c>
      <c r="BT69" t="s">
        <v>16</v>
      </c>
      <c r="BU69" t="s">
        <v>189</v>
      </c>
      <c r="BV69" t="s">
        <v>67</v>
      </c>
      <c r="BW69" t="s">
        <v>16</v>
      </c>
      <c r="BX69" t="s">
        <v>186</v>
      </c>
      <c r="BY69" t="s">
        <v>16</v>
      </c>
      <c r="BZ69" s="138"/>
      <c r="CA69" s="138">
        <v>44481</v>
      </c>
      <c r="CB69" t="s">
        <v>34</v>
      </c>
      <c r="CC69" t="s">
        <v>16</v>
      </c>
      <c r="CD69" t="s">
        <v>6307</v>
      </c>
      <c r="CE69" t="s">
        <v>189</v>
      </c>
      <c r="CF69" t="s">
        <v>189</v>
      </c>
      <c r="CG69" t="s">
        <v>189</v>
      </c>
      <c r="CH69">
        <v>2023</v>
      </c>
      <c r="CI69" s="7">
        <v>45169</v>
      </c>
      <c r="CJ69" t="s">
        <v>16</v>
      </c>
      <c r="CK69">
        <v>8</v>
      </c>
      <c r="CL69">
        <v>36</v>
      </c>
      <c r="CM69" s="7">
        <v>45166</v>
      </c>
      <c r="CN69" t="s">
        <v>11473</v>
      </c>
      <c r="CO69" t="s">
        <v>9855</v>
      </c>
      <c r="CP69" t="s">
        <v>11459</v>
      </c>
      <c r="CQ69" t="s">
        <v>11460</v>
      </c>
      <c r="CR69" t="s">
        <v>6028</v>
      </c>
      <c r="CS69" t="s">
        <v>6027</v>
      </c>
      <c r="CT69" t="s">
        <v>9839</v>
      </c>
      <c r="CU69" t="s">
        <v>9913</v>
      </c>
      <c r="CV69" t="s">
        <v>6310</v>
      </c>
      <c r="CW69" t="s">
        <v>9874</v>
      </c>
      <c r="CX69" t="s">
        <v>7002</v>
      </c>
      <c r="CY69" t="s">
        <v>9813</v>
      </c>
      <c r="CZ69" t="s">
        <v>6236</v>
      </c>
      <c r="DA69" t="s">
        <v>188</v>
      </c>
      <c r="DB69" t="s">
        <v>16</v>
      </c>
      <c r="DC69" t="s">
        <v>16</v>
      </c>
      <c r="DD69" t="s">
        <v>15</v>
      </c>
      <c r="DE69" t="s">
        <v>189</v>
      </c>
      <c r="DF69" t="s">
        <v>16</v>
      </c>
      <c r="DG69" t="s">
        <v>4727</v>
      </c>
      <c r="DH69" t="s">
        <v>2051</v>
      </c>
      <c r="DI69" t="s">
        <v>4522</v>
      </c>
      <c r="DJ69" t="s">
        <v>9887</v>
      </c>
      <c r="DK69" t="s">
        <v>4359</v>
      </c>
      <c r="DL69" t="s">
        <v>4359</v>
      </c>
      <c r="DM69" t="s">
        <v>16</v>
      </c>
      <c r="DN69" t="s">
        <v>189</v>
      </c>
      <c r="DO69" t="s">
        <v>11474</v>
      </c>
      <c r="DP69" t="s">
        <v>7159</v>
      </c>
      <c r="DQ69" t="s">
        <v>9925</v>
      </c>
      <c r="DR69" t="s">
        <v>7161</v>
      </c>
    </row>
    <row r="70" spans="1:122" x14ac:dyDescent="0.25">
      <c r="A70">
        <v>845</v>
      </c>
      <c r="B70" t="s">
        <v>189</v>
      </c>
      <c r="C70" t="s">
        <v>6991</v>
      </c>
      <c r="D70" s="138">
        <v>45169</v>
      </c>
      <c r="E70" t="s">
        <v>2950</v>
      </c>
      <c r="F70" t="s">
        <v>11</v>
      </c>
      <c r="G70" t="s">
        <v>16</v>
      </c>
      <c r="H70" t="s">
        <v>11</v>
      </c>
      <c r="I70" t="s">
        <v>9802</v>
      </c>
      <c r="J70" t="s">
        <v>12</v>
      </c>
      <c r="K70">
        <v>10</v>
      </c>
      <c r="L70">
        <v>1.37</v>
      </c>
      <c r="M70">
        <v>10</v>
      </c>
      <c r="N70">
        <v>10.77</v>
      </c>
      <c r="O70" t="s">
        <v>189</v>
      </c>
      <c r="P70" t="s">
        <v>137</v>
      </c>
      <c r="Q70" t="s">
        <v>705</v>
      </c>
      <c r="R70" t="s">
        <v>798</v>
      </c>
      <c r="S70" t="s">
        <v>705</v>
      </c>
      <c r="T70" t="s">
        <v>16</v>
      </c>
      <c r="U70" t="s">
        <v>2082</v>
      </c>
      <c r="V70" t="s">
        <v>2410</v>
      </c>
      <c r="W70">
        <v>100</v>
      </c>
      <c r="X70" t="s">
        <v>15</v>
      </c>
      <c r="Y70" t="s">
        <v>6236</v>
      </c>
      <c r="Z70" t="s">
        <v>6236</v>
      </c>
      <c r="AA70" t="s">
        <v>9887</v>
      </c>
      <c r="AB70" s="138">
        <v>45176</v>
      </c>
      <c r="AC70" s="138">
        <v>45358</v>
      </c>
      <c r="AD70" t="s">
        <v>6241</v>
      </c>
      <c r="AE70" t="s">
        <v>5240</v>
      </c>
      <c r="AF70" t="s">
        <v>16</v>
      </c>
      <c r="AG70" t="s">
        <v>189</v>
      </c>
      <c r="AH70" s="138">
        <v>45907</v>
      </c>
      <c r="AI70" t="s">
        <v>2414</v>
      </c>
      <c r="AJ70" t="s">
        <v>189</v>
      </c>
      <c r="AK70" t="s">
        <v>189</v>
      </c>
      <c r="AL70" t="s">
        <v>189</v>
      </c>
      <c r="AM70" t="s">
        <v>189</v>
      </c>
      <c r="AN70" t="s">
        <v>189</v>
      </c>
      <c r="AO70" t="s">
        <v>189</v>
      </c>
      <c r="AP70" t="s">
        <v>189</v>
      </c>
      <c r="AQ70" t="s">
        <v>16</v>
      </c>
      <c r="AR70" t="s">
        <v>189</v>
      </c>
      <c r="AS70" t="s">
        <v>16</v>
      </c>
      <c r="AT70" t="s">
        <v>9389</v>
      </c>
      <c r="AU70" t="s">
        <v>9344</v>
      </c>
      <c r="AV70" t="s">
        <v>189</v>
      </c>
      <c r="AW70" t="s">
        <v>4624</v>
      </c>
      <c r="AX70" t="s">
        <v>4625</v>
      </c>
      <c r="AY70" t="s">
        <v>16</v>
      </c>
      <c r="AZ70" t="s">
        <v>16</v>
      </c>
      <c r="BA70" t="s">
        <v>16</v>
      </c>
      <c r="BB70" t="s">
        <v>16</v>
      </c>
      <c r="BC70" t="s">
        <v>16</v>
      </c>
      <c r="BD70" t="s">
        <v>181</v>
      </c>
      <c r="BE70" t="s">
        <v>2214</v>
      </c>
      <c r="BF70" t="s">
        <v>189</v>
      </c>
      <c r="BG70" t="s">
        <v>189</v>
      </c>
      <c r="BH70">
        <v>0</v>
      </c>
      <c r="BI70">
        <v>0</v>
      </c>
      <c r="BJ70">
        <v>0</v>
      </c>
      <c r="BK70" t="s">
        <v>189</v>
      </c>
      <c r="BL70" t="s">
        <v>189</v>
      </c>
      <c r="BN70" t="s">
        <v>2947</v>
      </c>
      <c r="BO70" t="s">
        <v>16</v>
      </c>
      <c r="BP70" t="s">
        <v>2950</v>
      </c>
      <c r="BQ70" t="s">
        <v>354</v>
      </c>
      <c r="BR70" t="s">
        <v>6238</v>
      </c>
      <c r="BS70" t="s">
        <v>16</v>
      </c>
      <c r="BT70" t="s">
        <v>16</v>
      </c>
      <c r="BU70" t="s">
        <v>189</v>
      </c>
      <c r="BV70" t="s">
        <v>67</v>
      </c>
      <c r="BW70" t="s">
        <v>16</v>
      </c>
      <c r="BX70" t="s">
        <v>186</v>
      </c>
      <c r="BY70" t="s">
        <v>16</v>
      </c>
      <c r="BZ70" s="138"/>
      <c r="CA70" s="138">
        <v>44481</v>
      </c>
      <c r="CB70" t="s">
        <v>34</v>
      </c>
      <c r="CC70" t="s">
        <v>16</v>
      </c>
      <c r="CD70" t="s">
        <v>6307</v>
      </c>
      <c r="CE70" t="s">
        <v>189</v>
      </c>
      <c r="CF70" t="s">
        <v>189</v>
      </c>
      <c r="CG70" t="s">
        <v>189</v>
      </c>
      <c r="CH70">
        <v>2023</v>
      </c>
      <c r="CI70" s="7">
        <v>45169</v>
      </c>
      <c r="CJ70" t="s">
        <v>16</v>
      </c>
      <c r="CK70">
        <v>8</v>
      </c>
      <c r="CL70">
        <v>36</v>
      </c>
      <c r="CM70" s="7">
        <v>45166</v>
      </c>
      <c r="CN70" t="s">
        <v>11473</v>
      </c>
      <c r="CO70" t="s">
        <v>9855</v>
      </c>
      <c r="CP70" t="s">
        <v>11459</v>
      </c>
      <c r="CQ70" t="s">
        <v>11460</v>
      </c>
      <c r="CR70" t="s">
        <v>6028</v>
      </c>
      <c r="CS70" t="s">
        <v>6027</v>
      </c>
      <c r="CT70" t="s">
        <v>9839</v>
      </c>
      <c r="CU70" t="s">
        <v>9873</v>
      </c>
      <c r="CV70" t="s">
        <v>6310</v>
      </c>
      <c r="CW70" t="s">
        <v>9874</v>
      </c>
      <c r="CX70" t="s">
        <v>7002</v>
      </c>
      <c r="CY70" t="s">
        <v>4464</v>
      </c>
      <c r="CZ70" t="s">
        <v>6236</v>
      </c>
      <c r="DA70" t="s">
        <v>188</v>
      </c>
      <c r="DB70" t="s">
        <v>16</v>
      </c>
      <c r="DC70" t="s">
        <v>16</v>
      </c>
      <c r="DD70" t="s">
        <v>15</v>
      </c>
      <c r="DE70" t="s">
        <v>189</v>
      </c>
      <c r="DF70" t="s">
        <v>16</v>
      </c>
      <c r="DG70" t="s">
        <v>4726</v>
      </c>
      <c r="DH70" t="s">
        <v>2052</v>
      </c>
      <c r="DI70" t="s">
        <v>6114</v>
      </c>
      <c r="DJ70" t="s">
        <v>9887</v>
      </c>
      <c r="DK70" t="s">
        <v>6737</v>
      </c>
      <c r="DL70" t="s">
        <v>6737</v>
      </c>
      <c r="DM70" t="s">
        <v>16</v>
      </c>
      <c r="DN70" t="s">
        <v>189</v>
      </c>
      <c r="DO70" t="s">
        <v>11015</v>
      </c>
      <c r="DP70" t="s">
        <v>7159</v>
      </c>
      <c r="DQ70" t="s">
        <v>9925</v>
      </c>
      <c r="DR70" t="s">
        <v>7160</v>
      </c>
    </row>
    <row r="71" spans="1:122" x14ac:dyDescent="0.25">
      <c r="A71">
        <v>844</v>
      </c>
      <c r="B71" t="s">
        <v>189</v>
      </c>
      <c r="C71" t="s">
        <v>6981</v>
      </c>
      <c r="D71" s="138">
        <v>45169</v>
      </c>
      <c r="E71" t="s">
        <v>6982</v>
      </c>
      <c r="F71" t="s">
        <v>107</v>
      </c>
      <c r="G71" t="s">
        <v>1929</v>
      </c>
      <c r="H71" t="s">
        <v>107</v>
      </c>
      <c r="I71" t="s">
        <v>4840</v>
      </c>
      <c r="J71" t="s">
        <v>100</v>
      </c>
      <c r="K71">
        <v>5</v>
      </c>
      <c r="L71">
        <v>5</v>
      </c>
      <c r="M71">
        <v>36.414999999999999</v>
      </c>
      <c r="N71">
        <v>39.21</v>
      </c>
      <c r="O71" t="s">
        <v>189</v>
      </c>
      <c r="P71" t="s">
        <v>13</v>
      </c>
      <c r="Q71" t="s">
        <v>2646</v>
      </c>
      <c r="R71" t="s">
        <v>122</v>
      </c>
      <c r="S71" t="s">
        <v>2646</v>
      </c>
      <c r="T71" t="s">
        <v>16</v>
      </c>
      <c r="U71" t="s">
        <v>65</v>
      </c>
      <c r="V71" t="s">
        <v>2410</v>
      </c>
      <c r="W71">
        <v>100</v>
      </c>
      <c r="X71" t="s">
        <v>15</v>
      </c>
      <c r="Y71" t="s">
        <v>6983</v>
      </c>
      <c r="Z71" t="s">
        <v>1048</v>
      </c>
      <c r="AA71" t="s">
        <v>9911</v>
      </c>
      <c r="AB71" s="138">
        <v>45174</v>
      </c>
      <c r="AC71" s="138">
        <v>45356</v>
      </c>
      <c r="AD71" t="s">
        <v>6241</v>
      </c>
      <c r="AE71" t="s">
        <v>7005</v>
      </c>
      <c r="AF71" t="s">
        <v>16</v>
      </c>
      <c r="AG71" t="s">
        <v>189</v>
      </c>
      <c r="AH71" s="138">
        <v>46270</v>
      </c>
      <c r="AI71" t="s">
        <v>2414</v>
      </c>
      <c r="AJ71" t="s">
        <v>189</v>
      </c>
      <c r="AK71" t="s">
        <v>189</v>
      </c>
      <c r="AL71" t="s">
        <v>189</v>
      </c>
      <c r="AM71" t="s">
        <v>189</v>
      </c>
      <c r="AN71" t="s">
        <v>189</v>
      </c>
      <c r="AO71" t="s">
        <v>189</v>
      </c>
      <c r="AP71" t="s">
        <v>189</v>
      </c>
      <c r="AQ71" t="s">
        <v>16</v>
      </c>
      <c r="AR71" t="s">
        <v>189</v>
      </c>
      <c r="AS71" t="s">
        <v>16</v>
      </c>
      <c r="AT71" t="s">
        <v>7004</v>
      </c>
      <c r="AU71" t="s">
        <v>9344</v>
      </c>
      <c r="AV71" t="s">
        <v>189</v>
      </c>
      <c r="AW71" t="s">
        <v>4620</v>
      </c>
      <c r="AX71" t="s">
        <v>4825</v>
      </c>
      <c r="AY71" t="s">
        <v>16</v>
      </c>
      <c r="AZ71" t="s">
        <v>16</v>
      </c>
      <c r="BA71" t="s">
        <v>16</v>
      </c>
      <c r="BB71" t="s">
        <v>16</v>
      </c>
      <c r="BC71" t="s">
        <v>16</v>
      </c>
      <c r="BD71" t="s">
        <v>16</v>
      </c>
      <c r="BE71" t="s">
        <v>16</v>
      </c>
      <c r="BF71" t="s">
        <v>189</v>
      </c>
      <c r="BG71" t="s">
        <v>189</v>
      </c>
      <c r="BH71">
        <v>0</v>
      </c>
      <c r="BI71">
        <v>0</v>
      </c>
      <c r="BJ71">
        <v>0</v>
      </c>
      <c r="BK71" t="s">
        <v>189</v>
      </c>
      <c r="BL71" t="s">
        <v>189</v>
      </c>
      <c r="BN71" t="s">
        <v>6984</v>
      </c>
      <c r="BO71" t="s">
        <v>16</v>
      </c>
      <c r="BP71" t="s">
        <v>6982</v>
      </c>
      <c r="BQ71" t="s">
        <v>184</v>
      </c>
      <c r="BR71" t="s">
        <v>6744</v>
      </c>
      <c r="BS71" t="s">
        <v>9667</v>
      </c>
      <c r="BT71" t="s">
        <v>16</v>
      </c>
      <c r="BU71" t="s">
        <v>189</v>
      </c>
      <c r="BV71" t="s">
        <v>27</v>
      </c>
      <c r="BW71" t="s">
        <v>185</v>
      </c>
      <c r="BX71" t="s">
        <v>2636</v>
      </c>
      <c r="BY71" t="s">
        <v>16</v>
      </c>
      <c r="BZ71" s="138"/>
      <c r="CA71" s="138">
        <v>43403</v>
      </c>
      <c r="CB71" t="s">
        <v>17</v>
      </c>
      <c r="CC71" t="s">
        <v>17</v>
      </c>
      <c r="CD71" t="s">
        <v>6307</v>
      </c>
      <c r="CE71" t="s">
        <v>189</v>
      </c>
      <c r="CF71" t="s">
        <v>189</v>
      </c>
      <c r="CG71" t="s">
        <v>189</v>
      </c>
      <c r="CH71">
        <v>2023</v>
      </c>
      <c r="CI71" s="7">
        <v>45169</v>
      </c>
      <c r="CJ71" t="s">
        <v>4723</v>
      </c>
      <c r="CK71">
        <v>8</v>
      </c>
      <c r="CL71">
        <v>36</v>
      </c>
      <c r="CM71" s="7">
        <v>45166</v>
      </c>
      <c r="CN71" t="s">
        <v>11473</v>
      </c>
      <c r="CO71" t="s">
        <v>9855</v>
      </c>
      <c r="CP71" t="s">
        <v>11459</v>
      </c>
      <c r="CQ71" t="s">
        <v>11460</v>
      </c>
      <c r="CR71" t="s">
        <v>6028</v>
      </c>
      <c r="CS71" t="s">
        <v>6027</v>
      </c>
      <c r="CT71" t="s">
        <v>9839</v>
      </c>
      <c r="CU71" t="s">
        <v>6826</v>
      </c>
      <c r="CV71" t="s">
        <v>6310</v>
      </c>
      <c r="CW71" t="s">
        <v>9874</v>
      </c>
      <c r="CX71" t="s">
        <v>6984</v>
      </c>
      <c r="CY71" t="s">
        <v>9813</v>
      </c>
      <c r="CZ71" t="s">
        <v>6730</v>
      </c>
      <c r="DA71" t="s">
        <v>252</v>
      </c>
      <c r="DB71" t="s">
        <v>9800</v>
      </c>
      <c r="DC71" t="s">
        <v>16</v>
      </c>
      <c r="DD71" t="s">
        <v>15</v>
      </c>
      <c r="DE71" t="s">
        <v>189</v>
      </c>
      <c r="DF71" t="s">
        <v>16</v>
      </c>
      <c r="DG71" t="s">
        <v>4727</v>
      </c>
      <c r="DH71" t="s">
        <v>2051</v>
      </c>
      <c r="DI71" t="s">
        <v>4517</v>
      </c>
      <c r="DJ71" t="s">
        <v>9911</v>
      </c>
      <c r="DK71" t="s">
        <v>5514</v>
      </c>
      <c r="DL71" t="s">
        <v>5514</v>
      </c>
      <c r="DM71" t="s">
        <v>16</v>
      </c>
      <c r="DN71" t="s">
        <v>189</v>
      </c>
      <c r="DO71" t="s">
        <v>10756</v>
      </c>
      <c r="DP71" t="s">
        <v>7162</v>
      </c>
      <c r="DQ71" t="s">
        <v>9925</v>
      </c>
      <c r="DR71" t="s">
        <v>7163</v>
      </c>
    </row>
    <row r="72" spans="1:122" x14ac:dyDescent="0.25">
      <c r="A72">
        <v>843</v>
      </c>
      <c r="B72" t="s">
        <v>189</v>
      </c>
      <c r="C72" t="s">
        <v>6998</v>
      </c>
      <c r="D72" s="138">
        <v>45168</v>
      </c>
      <c r="E72" t="s">
        <v>6999</v>
      </c>
      <c r="F72" t="s">
        <v>11</v>
      </c>
      <c r="G72" t="s">
        <v>1929</v>
      </c>
      <c r="H72" t="s">
        <v>11</v>
      </c>
      <c r="I72" t="s">
        <v>9802</v>
      </c>
      <c r="J72" t="s">
        <v>3890</v>
      </c>
      <c r="K72">
        <v>56.6</v>
      </c>
      <c r="L72">
        <v>0.39600000000000002</v>
      </c>
      <c r="M72">
        <v>2.83</v>
      </c>
      <c r="N72">
        <v>3.056</v>
      </c>
      <c r="O72" t="s">
        <v>189</v>
      </c>
      <c r="P72" t="s">
        <v>13</v>
      </c>
      <c r="Q72" t="s">
        <v>638</v>
      </c>
      <c r="R72" t="s">
        <v>16</v>
      </c>
      <c r="S72" t="s">
        <v>638</v>
      </c>
      <c r="T72" t="s">
        <v>16</v>
      </c>
      <c r="U72" t="s">
        <v>16</v>
      </c>
      <c r="V72" t="s">
        <v>2410</v>
      </c>
      <c r="W72">
        <v>100</v>
      </c>
      <c r="X72" t="s">
        <v>7000</v>
      </c>
      <c r="Y72" t="s">
        <v>6236</v>
      </c>
      <c r="Z72" t="s">
        <v>6236</v>
      </c>
      <c r="AA72" t="s">
        <v>189</v>
      </c>
      <c r="AB72" s="138">
        <v>45173</v>
      </c>
      <c r="AC72" s="138">
        <v>45355</v>
      </c>
      <c r="AD72" t="s">
        <v>6240</v>
      </c>
      <c r="AE72" t="s">
        <v>7007</v>
      </c>
      <c r="AF72" t="s">
        <v>16</v>
      </c>
      <c r="AG72" t="s">
        <v>189</v>
      </c>
      <c r="AH72" s="138">
        <v>46269</v>
      </c>
      <c r="AI72" t="s">
        <v>2414</v>
      </c>
      <c r="AJ72" t="s">
        <v>189</v>
      </c>
      <c r="AK72" t="s">
        <v>189</v>
      </c>
      <c r="AL72" t="s">
        <v>189</v>
      </c>
      <c r="AM72" t="s">
        <v>189</v>
      </c>
      <c r="AN72" t="s">
        <v>189</v>
      </c>
      <c r="AO72" t="s">
        <v>189</v>
      </c>
      <c r="AP72" t="s">
        <v>189</v>
      </c>
      <c r="AQ72" t="s">
        <v>16</v>
      </c>
      <c r="AR72" t="s">
        <v>189</v>
      </c>
      <c r="AS72" t="s">
        <v>16</v>
      </c>
      <c r="AT72" t="s">
        <v>6497</v>
      </c>
      <c r="AU72" t="s">
        <v>9344</v>
      </c>
      <c r="AV72" t="s">
        <v>189</v>
      </c>
      <c r="AW72" t="s">
        <v>16</v>
      </c>
      <c r="AX72" t="s">
        <v>16</v>
      </c>
      <c r="AY72" t="s">
        <v>16</v>
      </c>
      <c r="AZ72" t="s">
        <v>16</v>
      </c>
      <c r="BA72" t="s">
        <v>16</v>
      </c>
      <c r="BB72" t="s">
        <v>16</v>
      </c>
      <c r="BC72" t="s">
        <v>16</v>
      </c>
      <c r="BD72" t="s">
        <v>16</v>
      </c>
      <c r="BE72" t="s">
        <v>16</v>
      </c>
      <c r="BF72" t="s">
        <v>189</v>
      </c>
      <c r="BG72" t="s">
        <v>189</v>
      </c>
      <c r="BH72">
        <v>0</v>
      </c>
      <c r="BI72">
        <v>0</v>
      </c>
      <c r="BJ72">
        <v>0</v>
      </c>
      <c r="BK72" t="s">
        <v>189</v>
      </c>
      <c r="BL72" t="s">
        <v>189</v>
      </c>
      <c r="BN72" t="s">
        <v>7001</v>
      </c>
      <c r="BO72" t="s">
        <v>7114</v>
      </c>
      <c r="BP72" t="s">
        <v>7006</v>
      </c>
      <c r="BQ72" t="s">
        <v>184</v>
      </c>
      <c r="BR72" t="s">
        <v>6744</v>
      </c>
      <c r="BS72" t="s">
        <v>202</v>
      </c>
      <c r="BT72" t="s">
        <v>16</v>
      </c>
      <c r="BU72" t="s">
        <v>189</v>
      </c>
      <c r="BV72" t="s">
        <v>58</v>
      </c>
      <c r="BW72" t="s">
        <v>185</v>
      </c>
      <c r="BX72" t="s">
        <v>6398</v>
      </c>
      <c r="BY72" t="s">
        <v>16</v>
      </c>
      <c r="BZ72" s="138"/>
      <c r="CA72" s="138">
        <v>45168</v>
      </c>
      <c r="CB72" t="s">
        <v>17</v>
      </c>
      <c r="CC72" t="s">
        <v>17</v>
      </c>
      <c r="CD72" t="s">
        <v>6307</v>
      </c>
      <c r="CE72" t="s">
        <v>189</v>
      </c>
      <c r="CF72" t="s">
        <v>189</v>
      </c>
      <c r="CG72" t="s">
        <v>189</v>
      </c>
      <c r="CH72">
        <v>2023</v>
      </c>
      <c r="CI72" s="7">
        <v>45168</v>
      </c>
      <c r="CJ72" t="s">
        <v>4723</v>
      </c>
      <c r="CK72">
        <v>8</v>
      </c>
      <c r="CL72">
        <v>36</v>
      </c>
      <c r="CM72" s="7">
        <v>45166</v>
      </c>
      <c r="CN72" t="s">
        <v>11473</v>
      </c>
      <c r="CO72" t="s">
        <v>9855</v>
      </c>
      <c r="CP72" t="s">
        <v>11459</v>
      </c>
      <c r="CQ72" t="s">
        <v>11460</v>
      </c>
      <c r="CR72" t="s">
        <v>6028</v>
      </c>
      <c r="CS72" t="s">
        <v>6027</v>
      </c>
      <c r="CT72" t="s">
        <v>9839</v>
      </c>
      <c r="CU72" t="s">
        <v>9873</v>
      </c>
      <c r="CV72" t="s">
        <v>6307</v>
      </c>
      <c r="CW72" t="s">
        <v>9874</v>
      </c>
      <c r="CX72" t="s">
        <v>7008</v>
      </c>
      <c r="CY72" t="s">
        <v>9825</v>
      </c>
      <c r="CZ72" t="s">
        <v>6730</v>
      </c>
      <c r="DA72" t="s">
        <v>188</v>
      </c>
      <c r="DB72" t="s">
        <v>16</v>
      </c>
      <c r="DC72" t="s">
        <v>7009</v>
      </c>
      <c r="DD72" t="s">
        <v>22</v>
      </c>
      <c r="DE72" t="s">
        <v>7001</v>
      </c>
      <c r="DF72" t="s">
        <v>2554</v>
      </c>
      <c r="DG72" t="s">
        <v>4727</v>
      </c>
      <c r="DH72" t="s">
        <v>6791</v>
      </c>
      <c r="DI72" t="s">
        <v>7010</v>
      </c>
      <c r="DJ72" t="s">
        <v>16</v>
      </c>
      <c r="DK72" t="s">
        <v>16</v>
      </c>
      <c r="DL72" t="s">
        <v>5972</v>
      </c>
      <c r="DM72" t="s">
        <v>6245</v>
      </c>
      <c r="DN72" t="s">
        <v>189</v>
      </c>
      <c r="DO72" t="s">
        <v>11081</v>
      </c>
      <c r="DP72" t="s">
        <v>7164</v>
      </c>
      <c r="DQ72" t="s">
        <v>9926</v>
      </c>
      <c r="DR72" t="s">
        <v>7165</v>
      </c>
    </row>
    <row r="73" spans="1:122" x14ac:dyDescent="0.25">
      <c r="A73">
        <v>842</v>
      </c>
      <c r="B73" t="s">
        <v>189</v>
      </c>
      <c r="C73" t="s">
        <v>6985</v>
      </c>
      <c r="D73" s="138">
        <v>45168</v>
      </c>
      <c r="E73" t="s">
        <v>3568</v>
      </c>
      <c r="F73" t="s">
        <v>107</v>
      </c>
      <c r="G73" t="s">
        <v>1926</v>
      </c>
      <c r="H73" t="s">
        <v>107</v>
      </c>
      <c r="I73" t="s">
        <v>4840</v>
      </c>
      <c r="J73" t="s">
        <v>100</v>
      </c>
      <c r="K73">
        <v>3</v>
      </c>
      <c r="L73">
        <v>3</v>
      </c>
      <c r="M73">
        <v>21.890999999999998</v>
      </c>
      <c r="N73">
        <v>23.541</v>
      </c>
      <c r="O73" t="s">
        <v>189</v>
      </c>
      <c r="P73" t="s">
        <v>13</v>
      </c>
      <c r="Q73" t="s">
        <v>43</v>
      </c>
      <c r="R73" t="s">
        <v>122</v>
      </c>
      <c r="S73" t="s">
        <v>43</v>
      </c>
      <c r="T73" t="s">
        <v>16</v>
      </c>
      <c r="U73" t="s">
        <v>41</v>
      </c>
      <c r="V73" t="s">
        <v>2410</v>
      </c>
      <c r="W73">
        <v>100</v>
      </c>
      <c r="X73" t="s">
        <v>32</v>
      </c>
      <c r="Y73" t="s">
        <v>6282</v>
      </c>
      <c r="Z73" t="s">
        <v>6282</v>
      </c>
      <c r="AA73" t="s">
        <v>189</v>
      </c>
      <c r="AB73" s="138">
        <v>45174</v>
      </c>
      <c r="AC73" s="138">
        <v>45356</v>
      </c>
      <c r="AD73" t="s">
        <v>6240</v>
      </c>
      <c r="AE73" t="s">
        <v>5346</v>
      </c>
      <c r="AF73" t="s">
        <v>16</v>
      </c>
      <c r="AG73" t="s">
        <v>189</v>
      </c>
      <c r="AH73" s="138">
        <v>46270</v>
      </c>
      <c r="AI73" t="s">
        <v>2414</v>
      </c>
      <c r="AJ73" t="s">
        <v>189</v>
      </c>
      <c r="AK73" t="s">
        <v>189</v>
      </c>
      <c r="AL73" t="s">
        <v>189</v>
      </c>
      <c r="AM73" t="s">
        <v>189</v>
      </c>
      <c r="AN73" t="s">
        <v>189</v>
      </c>
      <c r="AO73" t="s">
        <v>189</v>
      </c>
      <c r="AP73" t="s">
        <v>189</v>
      </c>
      <c r="AQ73" t="s">
        <v>16</v>
      </c>
      <c r="AR73" t="s">
        <v>189</v>
      </c>
      <c r="AS73" t="s">
        <v>16</v>
      </c>
      <c r="AT73" t="s">
        <v>7011</v>
      </c>
      <c r="AU73" t="s">
        <v>9344</v>
      </c>
      <c r="AV73" t="s">
        <v>189</v>
      </c>
      <c r="AW73" t="s">
        <v>16</v>
      </c>
      <c r="AX73" t="s">
        <v>16</v>
      </c>
      <c r="AY73" t="s">
        <v>16</v>
      </c>
      <c r="AZ73" t="s">
        <v>16</v>
      </c>
      <c r="BA73" t="s">
        <v>16</v>
      </c>
      <c r="BB73" t="s">
        <v>16</v>
      </c>
      <c r="BC73" t="s">
        <v>181</v>
      </c>
      <c r="BD73" t="s">
        <v>16</v>
      </c>
      <c r="BE73" t="s">
        <v>2136</v>
      </c>
      <c r="BF73" t="s">
        <v>189</v>
      </c>
      <c r="BG73" t="s">
        <v>189</v>
      </c>
      <c r="BH73">
        <v>0</v>
      </c>
      <c r="BI73">
        <v>0</v>
      </c>
      <c r="BJ73">
        <v>0</v>
      </c>
      <c r="BK73" t="s">
        <v>189</v>
      </c>
      <c r="BL73" t="s">
        <v>189</v>
      </c>
      <c r="BN73" t="s">
        <v>3565</v>
      </c>
      <c r="BO73" t="s">
        <v>16</v>
      </c>
      <c r="BP73" t="s">
        <v>3568</v>
      </c>
      <c r="BQ73" t="s">
        <v>184</v>
      </c>
      <c r="BR73" t="s">
        <v>6744</v>
      </c>
      <c r="BS73" t="s">
        <v>16</v>
      </c>
      <c r="BT73" t="s">
        <v>16</v>
      </c>
      <c r="BU73" t="s">
        <v>189</v>
      </c>
      <c r="BV73" t="s">
        <v>47</v>
      </c>
      <c r="BW73" t="s">
        <v>189</v>
      </c>
      <c r="BX73" t="s">
        <v>763</v>
      </c>
      <c r="BY73" t="s">
        <v>16</v>
      </c>
      <c r="BZ73" s="138"/>
      <c r="CA73" s="138">
        <v>43076</v>
      </c>
      <c r="CB73" t="s">
        <v>34</v>
      </c>
      <c r="CC73" t="s">
        <v>6745</v>
      </c>
      <c r="CD73" t="s">
        <v>6307</v>
      </c>
      <c r="CE73" t="s">
        <v>189</v>
      </c>
      <c r="CF73" t="s">
        <v>189</v>
      </c>
      <c r="CG73" t="s">
        <v>189</v>
      </c>
      <c r="CH73">
        <v>2023</v>
      </c>
      <c r="CI73" s="7">
        <v>45168</v>
      </c>
      <c r="CJ73" t="s">
        <v>4723</v>
      </c>
      <c r="CK73">
        <v>8</v>
      </c>
      <c r="CL73">
        <v>36</v>
      </c>
      <c r="CM73" s="7">
        <v>45166</v>
      </c>
      <c r="CN73" t="s">
        <v>11473</v>
      </c>
      <c r="CO73" t="s">
        <v>9855</v>
      </c>
      <c r="CP73" t="s">
        <v>11459</v>
      </c>
      <c r="CQ73" t="s">
        <v>11460</v>
      </c>
      <c r="CR73" t="s">
        <v>6028</v>
      </c>
      <c r="CS73" t="s">
        <v>6027</v>
      </c>
      <c r="CT73" t="s">
        <v>9839</v>
      </c>
      <c r="CU73" t="s">
        <v>6824</v>
      </c>
      <c r="CV73" t="s">
        <v>6310</v>
      </c>
      <c r="CW73" t="s">
        <v>9874</v>
      </c>
      <c r="CX73" t="s">
        <v>7012</v>
      </c>
      <c r="CY73" t="s">
        <v>9813</v>
      </c>
      <c r="CZ73" t="s">
        <v>6730</v>
      </c>
      <c r="DA73" t="s">
        <v>252</v>
      </c>
      <c r="DB73" t="s">
        <v>9800</v>
      </c>
      <c r="DC73" t="s">
        <v>3565</v>
      </c>
      <c r="DD73" t="s">
        <v>32</v>
      </c>
      <c r="DE73" t="s">
        <v>189</v>
      </c>
      <c r="DF73" t="s">
        <v>16</v>
      </c>
      <c r="DG73" t="s">
        <v>4727</v>
      </c>
      <c r="DH73" t="s">
        <v>2051</v>
      </c>
      <c r="DI73" t="s">
        <v>4501</v>
      </c>
      <c r="DJ73" t="s">
        <v>16</v>
      </c>
      <c r="DK73" t="s">
        <v>16</v>
      </c>
      <c r="DL73" t="s">
        <v>4465</v>
      </c>
      <c r="DM73" t="s">
        <v>16</v>
      </c>
      <c r="DN73" t="s">
        <v>189</v>
      </c>
      <c r="DO73" t="s">
        <v>10757</v>
      </c>
      <c r="DP73" t="s">
        <v>7166</v>
      </c>
      <c r="DQ73" t="s">
        <v>9926</v>
      </c>
      <c r="DR73" t="s">
        <v>7167</v>
      </c>
    </row>
    <row r="74" spans="1:122" x14ac:dyDescent="0.25">
      <c r="A74">
        <v>841</v>
      </c>
      <c r="B74" t="s">
        <v>189</v>
      </c>
      <c r="C74" t="s">
        <v>6993</v>
      </c>
      <c r="D74" s="138">
        <v>45167</v>
      </c>
      <c r="E74" t="s">
        <v>2943</v>
      </c>
      <c r="F74" t="s">
        <v>11</v>
      </c>
      <c r="G74" t="s">
        <v>16</v>
      </c>
      <c r="H74" t="s">
        <v>11</v>
      </c>
      <c r="I74" t="s">
        <v>9802</v>
      </c>
      <c r="J74" t="s">
        <v>12</v>
      </c>
      <c r="K74">
        <v>20</v>
      </c>
      <c r="L74">
        <v>2.74</v>
      </c>
      <c r="M74">
        <v>20</v>
      </c>
      <c r="N74">
        <v>21.54</v>
      </c>
      <c r="O74" t="s">
        <v>189</v>
      </c>
      <c r="P74" t="s">
        <v>104</v>
      </c>
      <c r="Q74" t="s">
        <v>571</v>
      </c>
      <c r="R74" t="s">
        <v>3948</v>
      </c>
      <c r="S74" t="s">
        <v>571</v>
      </c>
      <c r="T74" t="s">
        <v>16</v>
      </c>
      <c r="U74" t="s">
        <v>1936</v>
      </c>
      <c r="V74" t="s">
        <v>2410</v>
      </c>
      <c r="W74">
        <v>100</v>
      </c>
      <c r="X74" t="s">
        <v>15</v>
      </c>
      <c r="Y74" t="s">
        <v>6282</v>
      </c>
      <c r="Z74" t="s">
        <v>6282</v>
      </c>
      <c r="AA74" t="s">
        <v>11475</v>
      </c>
      <c r="AB74" s="138">
        <v>45174</v>
      </c>
      <c r="AC74" s="138">
        <v>45356</v>
      </c>
      <c r="AD74" t="s">
        <v>6241</v>
      </c>
      <c r="AE74" t="s">
        <v>5239</v>
      </c>
      <c r="AF74" t="s">
        <v>16</v>
      </c>
      <c r="AG74" t="s">
        <v>189</v>
      </c>
      <c r="AH74" s="138">
        <v>47001</v>
      </c>
      <c r="AI74" t="s">
        <v>2414</v>
      </c>
      <c r="AJ74" t="s">
        <v>189</v>
      </c>
      <c r="AK74" t="s">
        <v>189</v>
      </c>
      <c r="AL74" t="s">
        <v>189</v>
      </c>
      <c r="AM74" t="s">
        <v>189</v>
      </c>
      <c r="AN74" t="s">
        <v>189</v>
      </c>
      <c r="AO74" t="s">
        <v>189</v>
      </c>
      <c r="AP74" t="s">
        <v>189</v>
      </c>
      <c r="AQ74" t="s">
        <v>16</v>
      </c>
      <c r="AR74" t="s">
        <v>189</v>
      </c>
      <c r="AS74" t="s">
        <v>16</v>
      </c>
      <c r="AT74" t="s">
        <v>9391</v>
      </c>
      <c r="AU74" t="s">
        <v>9344</v>
      </c>
      <c r="AV74" t="s">
        <v>189</v>
      </c>
      <c r="AW74" t="s">
        <v>4624</v>
      </c>
      <c r="AX74" t="s">
        <v>4625</v>
      </c>
      <c r="AY74" t="s">
        <v>16</v>
      </c>
      <c r="AZ74" t="s">
        <v>16</v>
      </c>
      <c r="BA74" t="s">
        <v>16</v>
      </c>
      <c r="BB74" t="s">
        <v>16</v>
      </c>
      <c r="BC74" t="s">
        <v>181</v>
      </c>
      <c r="BD74" t="s">
        <v>16</v>
      </c>
      <c r="BE74" t="s">
        <v>2136</v>
      </c>
      <c r="BF74" t="s">
        <v>189</v>
      </c>
      <c r="BG74" t="s">
        <v>189</v>
      </c>
      <c r="BH74">
        <v>0</v>
      </c>
      <c r="BI74">
        <v>0</v>
      </c>
      <c r="BJ74">
        <v>0</v>
      </c>
      <c r="BK74" t="s">
        <v>189</v>
      </c>
      <c r="BL74" t="s">
        <v>189</v>
      </c>
      <c r="BN74" t="s">
        <v>2940</v>
      </c>
      <c r="BO74" t="s">
        <v>16</v>
      </c>
      <c r="BP74" t="s">
        <v>2943</v>
      </c>
      <c r="BQ74" t="s">
        <v>354</v>
      </c>
      <c r="BR74" t="s">
        <v>6238</v>
      </c>
      <c r="BS74" t="s">
        <v>16</v>
      </c>
      <c r="BT74" t="s">
        <v>16</v>
      </c>
      <c r="BU74" t="s">
        <v>189</v>
      </c>
      <c r="BV74" t="s">
        <v>67</v>
      </c>
      <c r="BW74" t="s">
        <v>16</v>
      </c>
      <c r="BX74" t="s">
        <v>485</v>
      </c>
      <c r="BY74" t="s">
        <v>16</v>
      </c>
      <c r="BZ74" s="138"/>
      <c r="CA74" s="138">
        <v>44480</v>
      </c>
      <c r="CB74" t="s">
        <v>34</v>
      </c>
      <c r="CC74" t="s">
        <v>16</v>
      </c>
      <c r="CD74" t="s">
        <v>6307</v>
      </c>
      <c r="CE74" t="s">
        <v>189</v>
      </c>
      <c r="CF74" t="s">
        <v>189</v>
      </c>
      <c r="CG74" t="s">
        <v>189</v>
      </c>
      <c r="CH74">
        <v>2023</v>
      </c>
      <c r="CI74" s="7">
        <v>45167</v>
      </c>
      <c r="CJ74" t="s">
        <v>16</v>
      </c>
      <c r="CK74">
        <v>8</v>
      </c>
      <c r="CL74">
        <v>36</v>
      </c>
      <c r="CM74" s="7">
        <v>45166</v>
      </c>
      <c r="CN74" t="s">
        <v>11473</v>
      </c>
      <c r="CO74" t="s">
        <v>9855</v>
      </c>
      <c r="CP74" t="s">
        <v>11459</v>
      </c>
      <c r="CQ74" t="s">
        <v>11460</v>
      </c>
      <c r="CR74" t="s">
        <v>6028</v>
      </c>
      <c r="CS74" t="s">
        <v>6027</v>
      </c>
      <c r="CT74" t="s">
        <v>9839</v>
      </c>
      <c r="CU74" t="s">
        <v>6824</v>
      </c>
      <c r="CV74" t="s">
        <v>6310</v>
      </c>
      <c r="CW74" t="s">
        <v>9912</v>
      </c>
      <c r="CX74" t="s">
        <v>7013</v>
      </c>
      <c r="CY74" t="s">
        <v>4464</v>
      </c>
      <c r="CZ74" t="s">
        <v>6234</v>
      </c>
      <c r="DA74" t="s">
        <v>188</v>
      </c>
      <c r="DB74" t="s">
        <v>16</v>
      </c>
      <c r="DC74" t="s">
        <v>16</v>
      </c>
      <c r="DD74" t="s">
        <v>15</v>
      </c>
      <c r="DE74" t="s">
        <v>189</v>
      </c>
      <c r="DF74" t="s">
        <v>16</v>
      </c>
      <c r="DG74" t="s">
        <v>4730</v>
      </c>
      <c r="DH74" t="s">
        <v>2052</v>
      </c>
      <c r="DI74" t="s">
        <v>6123</v>
      </c>
      <c r="DJ74" t="s">
        <v>11475</v>
      </c>
      <c r="DK74" t="s">
        <v>11018</v>
      </c>
      <c r="DL74" t="s">
        <v>11018</v>
      </c>
      <c r="DM74" t="s">
        <v>16</v>
      </c>
      <c r="DN74" t="s">
        <v>189</v>
      </c>
      <c r="DO74" t="s">
        <v>11019</v>
      </c>
      <c r="DP74" t="s">
        <v>7168</v>
      </c>
      <c r="DQ74" t="s">
        <v>9927</v>
      </c>
      <c r="DR74" t="s">
        <v>7171</v>
      </c>
    </row>
    <row r="75" spans="1:122" x14ac:dyDescent="0.25">
      <c r="A75">
        <v>840</v>
      </c>
      <c r="B75" t="s">
        <v>189</v>
      </c>
      <c r="C75" t="s">
        <v>6994</v>
      </c>
      <c r="D75" s="138">
        <v>45167</v>
      </c>
      <c r="E75" t="s">
        <v>2943</v>
      </c>
      <c r="F75" t="s">
        <v>11</v>
      </c>
      <c r="G75" t="s">
        <v>16</v>
      </c>
      <c r="H75" t="s">
        <v>11</v>
      </c>
      <c r="I75" t="s">
        <v>9802</v>
      </c>
      <c r="J75" t="s">
        <v>12</v>
      </c>
      <c r="K75">
        <v>21</v>
      </c>
      <c r="L75">
        <v>2.8769999999999998</v>
      </c>
      <c r="M75">
        <v>21</v>
      </c>
      <c r="N75">
        <v>22.617000000000001</v>
      </c>
      <c r="O75" t="s">
        <v>189</v>
      </c>
      <c r="P75" t="s">
        <v>13</v>
      </c>
      <c r="Q75" t="s">
        <v>3481</v>
      </c>
      <c r="R75" t="s">
        <v>546</v>
      </c>
      <c r="S75" t="s">
        <v>3481</v>
      </c>
      <c r="T75" t="s">
        <v>16</v>
      </c>
      <c r="U75" t="s">
        <v>2082</v>
      </c>
      <c r="V75" t="s">
        <v>2410</v>
      </c>
      <c r="W75">
        <v>100</v>
      </c>
      <c r="X75" t="s">
        <v>15</v>
      </c>
      <c r="Y75" t="s">
        <v>6282</v>
      </c>
      <c r="Z75" t="s">
        <v>6282</v>
      </c>
      <c r="AA75" t="s">
        <v>9887</v>
      </c>
      <c r="AB75" s="138">
        <v>45174</v>
      </c>
      <c r="AC75" s="138">
        <v>45356</v>
      </c>
      <c r="AD75" t="s">
        <v>6241</v>
      </c>
      <c r="AE75" t="s">
        <v>5239</v>
      </c>
      <c r="AF75" t="s">
        <v>16</v>
      </c>
      <c r="AG75" t="s">
        <v>189</v>
      </c>
      <c r="AH75" s="138">
        <v>46270</v>
      </c>
      <c r="AI75" t="s">
        <v>2414</v>
      </c>
      <c r="AJ75" t="s">
        <v>189</v>
      </c>
      <c r="AK75" t="s">
        <v>189</v>
      </c>
      <c r="AL75" t="s">
        <v>189</v>
      </c>
      <c r="AM75" t="s">
        <v>189</v>
      </c>
      <c r="AN75" t="s">
        <v>189</v>
      </c>
      <c r="AO75" t="s">
        <v>189</v>
      </c>
      <c r="AP75" t="s">
        <v>189</v>
      </c>
      <c r="AQ75" t="s">
        <v>16</v>
      </c>
      <c r="AR75" t="s">
        <v>189</v>
      </c>
      <c r="AS75" t="s">
        <v>16</v>
      </c>
      <c r="AT75" t="s">
        <v>9390</v>
      </c>
      <c r="AU75" t="s">
        <v>9344</v>
      </c>
      <c r="AV75" t="s">
        <v>189</v>
      </c>
      <c r="AW75" t="s">
        <v>4624</v>
      </c>
      <c r="AX75" t="s">
        <v>4625</v>
      </c>
      <c r="AY75" t="s">
        <v>16</v>
      </c>
      <c r="AZ75" t="s">
        <v>16</v>
      </c>
      <c r="BA75" t="s">
        <v>16</v>
      </c>
      <c r="BB75" t="s">
        <v>16</v>
      </c>
      <c r="BC75" t="s">
        <v>181</v>
      </c>
      <c r="BD75" t="s">
        <v>16</v>
      </c>
      <c r="BE75" t="s">
        <v>2136</v>
      </c>
      <c r="BF75" t="s">
        <v>189</v>
      </c>
      <c r="BG75" t="s">
        <v>189</v>
      </c>
      <c r="BH75">
        <v>0</v>
      </c>
      <c r="BI75">
        <v>0</v>
      </c>
      <c r="BJ75">
        <v>0</v>
      </c>
      <c r="BK75" t="s">
        <v>189</v>
      </c>
      <c r="BL75" t="s">
        <v>189</v>
      </c>
      <c r="BN75" t="s">
        <v>2940</v>
      </c>
      <c r="BO75" t="s">
        <v>16</v>
      </c>
      <c r="BP75" t="s">
        <v>2943</v>
      </c>
      <c r="BQ75" t="s">
        <v>354</v>
      </c>
      <c r="BR75" t="s">
        <v>6238</v>
      </c>
      <c r="BS75" t="s">
        <v>16</v>
      </c>
      <c r="BT75" t="s">
        <v>16</v>
      </c>
      <c r="BU75" t="s">
        <v>189</v>
      </c>
      <c r="BV75" t="s">
        <v>67</v>
      </c>
      <c r="BW75" t="s">
        <v>16</v>
      </c>
      <c r="BX75" t="s">
        <v>485</v>
      </c>
      <c r="BY75" t="s">
        <v>16</v>
      </c>
      <c r="BZ75" s="138"/>
      <c r="CA75" s="138">
        <v>44480</v>
      </c>
      <c r="CB75" t="s">
        <v>34</v>
      </c>
      <c r="CC75" t="s">
        <v>16</v>
      </c>
      <c r="CD75" t="s">
        <v>6307</v>
      </c>
      <c r="CE75" t="s">
        <v>189</v>
      </c>
      <c r="CF75" t="s">
        <v>189</v>
      </c>
      <c r="CG75" t="s">
        <v>189</v>
      </c>
      <c r="CH75">
        <v>2023</v>
      </c>
      <c r="CI75" s="7">
        <v>45167</v>
      </c>
      <c r="CJ75" t="s">
        <v>16</v>
      </c>
      <c r="CK75">
        <v>8</v>
      </c>
      <c r="CL75">
        <v>36</v>
      </c>
      <c r="CM75" s="7">
        <v>45166</v>
      </c>
      <c r="CN75" t="s">
        <v>11473</v>
      </c>
      <c r="CO75" t="s">
        <v>9855</v>
      </c>
      <c r="CP75" t="s">
        <v>11459</v>
      </c>
      <c r="CQ75" t="s">
        <v>11460</v>
      </c>
      <c r="CR75" t="s">
        <v>6028</v>
      </c>
      <c r="CS75" t="s">
        <v>6027</v>
      </c>
      <c r="CT75" t="s">
        <v>9839</v>
      </c>
      <c r="CU75" t="s">
        <v>6824</v>
      </c>
      <c r="CV75" t="s">
        <v>6310</v>
      </c>
      <c r="CW75" t="s">
        <v>9874</v>
      </c>
      <c r="CX75" t="s">
        <v>7013</v>
      </c>
      <c r="CY75" t="s">
        <v>4464</v>
      </c>
      <c r="CZ75" t="s">
        <v>6234</v>
      </c>
      <c r="DA75" t="s">
        <v>188</v>
      </c>
      <c r="DB75" t="s">
        <v>16</v>
      </c>
      <c r="DC75" t="s">
        <v>16</v>
      </c>
      <c r="DD75" t="s">
        <v>15</v>
      </c>
      <c r="DE75" t="s">
        <v>189</v>
      </c>
      <c r="DF75" t="s">
        <v>16</v>
      </c>
      <c r="DG75" t="s">
        <v>4727</v>
      </c>
      <c r="DH75" t="s">
        <v>2052</v>
      </c>
      <c r="DI75" t="s">
        <v>6399</v>
      </c>
      <c r="DJ75" t="s">
        <v>9887</v>
      </c>
      <c r="DK75" t="s">
        <v>5521</v>
      </c>
      <c r="DL75" t="s">
        <v>5521</v>
      </c>
      <c r="DM75" t="s">
        <v>16</v>
      </c>
      <c r="DN75" t="s">
        <v>189</v>
      </c>
      <c r="DO75" t="s">
        <v>11017</v>
      </c>
      <c r="DP75" t="s">
        <v>7168</v>
      </c>
      <c r="DQ75" t="s">
        <v>9927</v>
      </c>
      <c r="DR75" t="s">
        <v>7169</v>
      </c>
    </row>
    <row r="76" spans="1:122" x14ac:dyDescent="0.25">
      <c r="A76">
        <v>839</v>
      </c>
      <c r="B76" t="s">
        <v>189</v>
      </c>
      <c r="C76" t="s">
        <v>6992</v>
      </c>
      <c r="D76" s="138">
        <v>45167</v>
      </c>
      <c r="E76" t="s">
        <v>2943</v>
      </c>
      <c r="F76" t="s">
        <v>11</v>
      </c>
      <c r="G76" t="s">
        <v>16</v>
      </c>
      <c r="H76" t="s">
        <v>11</v>
      </c>
      <c r="I76" t="s">
        <v>9802</v>
      </c>
      <c r="J76" t="s">
        <v>12</v>
      </c>
      <c r="K76">
        <v>9</v>
      </c>
      <c r="L76">
        <v>1.2330000000000001</v>
      </c>
      <c r="M76">
        <v>9</v>
      </c>
      <c r="N76">
        <v>9.6929999999999996</v>
      </c>
      <c r="O76" t="s">
        <v>189</v>
      </c>
      <c r="P76" t="s">
        <v>137</v>
      </c>
      <c r="Q76" t="s">
        <v>705</v>
      </c>
      <c r="R76" t="s">
        <v>798</v>
      </c>
      <c r="S76" t="s">
        <v>705</v>
      </c>
      <c r="T76" t="s">
        <v>16</v>
      </c>
      <c r="U76" t="s">
        <v>2082</v>
      </c>
      <c r="V76" t="s">
        <v>2410</v>
      </c>
      <c r="W76">
        <v>100</v>
      </c>
      <c r="X76" t="s">
        <v>15</v>
      </c>
      <c r="Y76" t="s">
        <v>6282</v>
      </c>
      <c r="Z76" t="s">
        <v>6282</v>
      </c>
      <c r="AA76" t="s">
        <v>189</v>
      </c>
      <c r="AB76" s="138">
        <v>45174</v>
      </c>
      <c r="AC76" s="138">
        <v>45356</v>
      </c>
      <c r="AD76" t="s">
        <v>6241</v>
      </c>
      <c r="AE76" t="s">
        <v>5239</v>
      </c>
      <c r="AF76" t="s">
        <v>16</v>
      </c>
      <c r="AG76" t="s">
        <v>189</v>
      </c>
      <c r="AH76" s="138">
        <v>45905</v>
      </c>
      <c r="AI76" t="s">
        <v>2414</v>
      </c>
      <c r="AJ76" t="s">
        <v>189</v>
      </c>
      <c r="AK76" t="s">
        <v>189</v>
      </c>
      <c r="AL76" t="s">
        <v>189</v>
      </c>
      <c r="AM76" t="s">
        <v>189</v>
      </c>
      <c r="AN76" t="s">
        <v>189</v>
      </c>
      <c r="AO76" t="s">
        <v>189</v>
      </c>
      <c r="AP76" t="s">
        <v>189</v>
      </c>
      <c r="AQ76" t="s">
        <v>16</v>
      </c>
      <c r="AR76" t="s">
        <v>189</v>
      </c>
      <c r="AS76" t="s">
        <v>16</v>
      </c>
      <c r="AT76" t="s">
        <v>189</v>
      </c>
      <c r="AU76" t="s">
        <v>9344</v>
      </c>
      <c r="AV76" t="s">
        <v>189</v>
      </c>
      <c r="AW76" t="s">
        <v>4624</v>
      </c>
      <c r="AX76" t="s">
        <v>4625</v>
      </c>
      <c r="AY76" t="s">
        <v>16</v>
      </c>
      <c r="AZ76" t="s">
        <v>16</v>
      </c>
      <c r="BA76" t="s">
        <v>16</v>
      </c>
      <c r="BB76" t="s">
        <v>16</v>
      </c>
      <c r="BC76" t="s">
        <v>181</v>
      </c>
      <c r="BD76" t="s">
        <v>16</v>
      </c>
      <c r="BE76" t="s">
        <v>2136</v>
      </c>
      <c r="BF76" t="s">
        <v>189</v>
      </c>
      <c r="BG76" t="s">
        <v>189</v>
      </c>
      <c r="BH76">
        <v>0</v>
      </c>
      <c r="BI76">
        <v>0</v>
      </c>
      <c r="BJ76">
        <v>0</v>
      </c>
      <c r="BK76" t="s">
        <v>189</v>
      </c>
      <c r="BL76" t="s">
        <v>189</v>
      </c>
      <c r="BN76" t="s">
        <v>2940</v>
      </c>
      <c r="BO76" t="s">
        <v>16</v>
      </c>
      <c r="BP76" t="s">
        <v>2943</v>
      </c>
      <c r="BQ76" t="s">
        <v>354</v>
      </c>
      <c r="BR76" t="s">
        <v>6238</v>
      </c>
      <c r="BS76" t="s">
        <v>16</v>
      </c>
      <c r="BT76" t="s">
        <v>16</v>
      </c>
      <c r="BU76" t="s">
        <v>189</v>
      </c>
      <c r="BV76" t="s">
        <v>67</v>
      </c>
      <c r="BW76" t="s">
        <v>16</v>
      </c>
      <c r="BX76" t="s">
        <v>485</v>
      </c>
      <c r="BY76" t="s">
        <v>16</v>
      </c>
      <c r="BZ76" s="138"/>
      <c r="CA76" s="138">
        <v>44480</v>
      </c>
      <c r="CB76" t="s">
        <v>34</v>
      </c>
      <c r="CC76" t="s">
        <v>16</v>
      </c>
      <c r="CD76" t="s">
        <v>6307</v>
      </c>
      <c r="CE76" t="s">
        <v>189</v>
      </c>
      <c r="CF76" t="s">
        <v>189</v>
      </c>
      <c r="CG76" t="s">
        <v>189</v>
      </c>
      <c r="CH76">
        <v>2023</v>
      </c>
      <c r="CI76" s="7">
        <v>45167</v>
      </c>
      <c r="CJ76" t="s">
        <v>16</v>
      </c>
      <c r="CK76">
        <v>8</v>
      </c>
      <c r="CL76">
        <v>36</v>
      </c>
      <c r="CM76" s="7">
        <v>45166</v>
      </c>
      <c r="CN76" t="s">
        <v>11473</v>
      </c>
      <c r="CO76" t="s">
        <v>9855</v>
      </c>
      <c r="CP76" t="s">
        <v>11459</v>
      </c>
      <c r="CQ76" t="s">
        <v>11460</v>
      </c>
      <c r="CR76" t="s">
        <v>6028</v>
      </c>
      <c r="CS76" t="s">
        <v>6027</v>
      </c>
      <c r="CT76" t="s">
        <v>9839</v>
      </c>
      <c r="CU76" t="s">
        <v>9873</v>
      </c>
      <c r="CV76" t="s">
        <v>6310</v>
      </c>
      <c r="CW76" t="s">
        <v>9874</v>
      </c>
      <c r="CX76" t="s">
        <v>7013</v>
      </c>
      <c r="CY76" t="s">
        <v>4464</v>
      </c>
      <c r="CZ76" t="s">
        <v>6234</v>
      </c>
      <c r="DA76" t="s">
        <v>188</v>
      </c>
      <c r="DB76" t="s">
        <v>16</v>
      </c>
      <c r="DC76" t="s">
        <v>16</v>
      </c>
      <c r="DD76" t="s">
        <v>15</v>
      </c>
      <c r="DE76" t="s">
        <v>189</v>
      </c>
      <c r="DF76" t="s">
        <v>16</v>
      </c>
      <c r="DG76" t="s">
        <v>4726</v>
      </c>
      <c r="DH76" t="s">
        <v>2052</v>
      </c>
      <c r="DI76" t="s">
        <v>6397</v>
      </c>
      <c r="DJ76" t="s">
        <v>16</v>
      </c>
      <c r="DK76" t="s">
        <v>4464</v>
      </c>
      <c r="DL76" t="s">
        <v>4464</v>
      </c>
      <c r="DM76" t="s">
        <v>16</v>
      </c>
      <c r="DN76" t="s">
        <v>189</v>
      </c>
      <c r="DO76" t="s">
        <v>11016</v>
      </c>
      <c r="DP76" t="s">
        <v>7168</v>
      </c>
      <c r="DQ76" t="s">
        <v>9927</v>
      </c>
      <c r="DR76" t="s">
        <v>7170</v>
      </c>
    </row>
    <row r="77" spans="1:122" x14ac:dyDescent="0.25">
      <c r="A77">
        <v>838</v>
      </c>
      <c r="B77" t="s">
        <v>189</v>
      </c>
      <c r="C77" t="s">
        <v>6986</v>
      </c>
      <c r="D77" s="138">
        <v>45167</v>
      </c>
      <c r="E77" t="s">
        <v>2170</v>
      </c>
      <c r="F77" t="s">
        <v>106</v>
      </c>
      <c r="G77" t="s">
        <v>1929</v>
      </c>
      <c r="H77" t="s">
        <v>106</v>
      </c>
      <c r="I77" t="s">
        <v>4840</v>
      </c>
      <c r="J77" t="s">
        <v>100</v>
      </c>
      <c r="K77">
        <v>1.22</v>
      </c>
      <c r="L77">
        <v>1.22</v>
      </c>
      <c r="M77">
        <v>8.89</v>
      </c>
      <c r="N77">
        <v>9.5719999999999992</v>
      </c>
      <c r="O77" t="s">
        <v>189</v>
      </c>
      <c r="P77" t="s">
        <v>13</v>
      </c>
      <c r="Q77" t="s">
        <v>2646</v>
      </c>
      <c r="R77" t="s">
        <v>1360</v>
      </c>
      <c r="S77" t="s">
        <v>2646</v>
      </c>
      <c r="T77" t="s">
        <v>16</v>
      </c>
      <c r="U77" t="s">
        <v>1936</v>
      </c>
      <c r="V77" t="s">
        <v>2410</v>
      </c>
      <c r="W77">
        <v>100</v>
      </c>
      <c r="X77" t="s">
        <v>32</v>
      </c>
      <c r="Y77" t="s">
        <v>6282</v>
      </c>
      <c r="Z77" t="s">
        <v>6282</v>
      </c>
      <c r="AA77" t="s">
        <v>189</v>
      </c>
      <c r="AB77" s="138">
        <v>45170</v>
      </c>
      <c r="AC77" s="138">
        <v>45352</v>
      </c>
      <c r="AD77" t="s">
        <v>6242</v>
      </c>
      <c r="AE77" t="s">
        <v>5152</v>
      </c>
      <c r="AF77" t="s">
        <v>16</v>
      </c>
      <c r="AG77" t="s">
        <v>189</v>
      </c>
      <c r="AH77" s="138">
        <v>46266</v>
      </c>
      <c r="AI77" t="s">
        <v>2414</v>
      </c>
      <c r="AJ77" t="s">
        <v>7014</v>
      </c>
      <c r="AK77" t="s">
        <v>4089</v>
      </c>
      <c r="AL77" t="s">
        <v>7015</v>
      </c>
      <c r="AM77" t="s">
        <v>1880</v>
      </c>
      <c r="AN77" t="s">
        <v>189</v>
      </c>
      <c r="AO77" t="s">
        <v>189</v>
      </c>
      <c r="AP77" t="s">
        <v>189</v>
      </c>
      <c r="AQ77" t="s">
        <v>16</v>
      </c>
      <c r="AR77" t="s">
        <v>189</v>
      </c>
      <c r="AS77" t="s">
        <v>16</v>
      </c>
      <c r="AT77" t="s">
        <v>6491</v>
      </c>
      <c r="AU77" t="s">
        <v>9344</v>
      </c>
      <c r="AV77" t="s">
        <v>189</v>
      </c>
      <c r="AW77" t="s">
        <v>16</v>
      </c>
      <c r="AX77" t="s">
        <v>16</v>
      </c>
      <c r="AY77" t="s">
        <v>181</v>
      </c>
      <c r="AZ77" t="s">
        <v>16</v>
      </c>
      <c r="BA77" t="s">
        <v>16</v>
      </c>
      <c r="BB77" t="s">
        <v>16</v>
      </c>
      <c r="BC77" t="s">
        <v>16</v>
      </c>
      <c r="BD77" t="s">
        <v>16</v>
      </c>
      <c r="BE77" t="s">
        <v>1925</v>
      </c>
      <c r="BF77" t="s">
        <v>182</v>
      </c>
      <c r="BG77" t="s">
        <v>4961</v>
      </c>
      <c r="BH77">
        <v>1</v>
      </c>
      <c r="BI77">
        <v>1</v>
      </c>
      <c r="BJ77">
        <v>1</v>
      </c>
      <c r="BK77" t="s">
        <v>189</v>
      </c>
      <c r="BL77" t="s">
        <v>6307</v>
      </c>
      <c r="BM77">
        <v>23058</v>
      </c>
      <c r="BN77" t="s">
        <v>2171</v>
      </c>
      <c r="BO77" t="s">
        <v>16</v>
      </c>
      <c r="BP77" t="s">
        <v>2170</v>
      </c>
      <c r="BQ77" t="s">
        <v>184</v>
      </c>
      <c r="BR77" t="s">
        <v>6744</v>
      </c>
      <c r="BS77" t="s">
        <v>9667</v>
      </c>
      <c r="BT77" t="s">
        <v>16</v>
      </c>
      <c r="BU77" t="s">
        <v>189</v>
      </c>
      <c r="BV77" t="s">
        <v>27</v>
      </c>
      <c r="BW77" t="s">
        <v>195</v>
      </c>
      <c r="BX77" t="s">
        <v>230</v>
      </c>
      <c r="BY77" t="s">
        <v>2530</v>
      </c>
      <c r="BZ77" s="138"/>
      <c r="CA77" s="138">
        <v>45005</v>
      </c>
      <c r="CB77" t="s">
        <v>17</v>
      </c>
      <c r="CC77" t="s">
        <v>17</v>
      </c>
      <c r="CD77" t="s">
        <v>6307</v>
      </c>
      <c r="CE77" t="s">
        <v>189</v>
      </c>
      <c r="CF77" t="s">
        <v>6307</v>
      </c>
      <c r="CG77" t="s">
        <v>189</v>
      </c>
      <c r="CH77">
        <v>2023</v>
      </c>
      <c r="CI77" s="7">
        <v>45167</v>
      </c>
      <c r="CJ77" t="s">
        <v>4723</v>
      </c>
      <c r="CK77">
        <v>8</v>
      </c>
      <c r="CL77">
        <v>36</v>
      </c>
      <c r="CM77" s="7">
        <v>45166</v>
      </c>
      <c r="CN77" t="s">
        <v>11473</v>
      </c>
      <c r="CO77" t="s">
        <v>9855</v>
      </c>
      <c r="CP77" t="s">
        <v>11459</v>
      </c>
      <c r="CQ77" t="s">
        <v>11460</v>
      </c>
      <c r="CR77" t="s">
        <v>6028</v>
      </c>
      <c r="CS77" t="s">
        <v>6027</v>
      </c>
      <c r="CT77" t="s">
        <v>9839</v>
      </c>
      <c r="CU77" t="s">
        <v>9873</v>
      </c>
      <c r="CV77" t="s">
        <v>6310</v>
      </c>
      <c r="CW77" t="s">
        <v>9874</v>
      </c>
      <c r="CX77" t="s">
        <v>9421</v>
      </c>
      <c r="CY77" t="s">
        <v>9813</v>
      </c>
      <c r="CZ77" t="s">
        <v>6730</v>
      </c>
      <c r="DA77" t="s">
        <v>252</v>
      </c>
      <c r="DB77" t="s">
        <v>9800</v>
      </c>
      <c r="DC77" t="s">
        <v>2171</v>
      </c>
      <c r="DD77" t="s">
        <v>32</v>
      </c>
      <c r="DE77" t="s">
        <v>189</v>
      </c>
      <c r="DF77" t="s">
        <v>16</v>
      </c>
      <c r="DG77" t="s">
        <v>4727</v>
      </c>
      <c r="DH77" t="s">
        <v>2051</v>
      </c>
      <c r="DI77" t="s">
        <v>7016</v>
      </c>
      <c r="DJ77" t="s">
        <v>16</v>
      </c>
      <c r="DK77" t="s">
        <v>16</v>
      </c>
      <c r="DL77" t="s">
        <v>4465</v>
      </c>
      <c r="DM77" t="s">
        <v>16</v>
      </c>
      <c r="DN77" t="s">
        <v>4496</v>
      </c>
      <c r="DO77" t="s">
        <v>10759</v>
      </c>
      <c r="DP77" t="s">
        <v>7172</v>
      </c>
      <c r="DQ77" t="s">
        <v>9927</v>
      </c>
      <c r="DR77" t="s">
        <v>7173</v>
      </c>
    </row>
    <row r="78" spans="1:122" x14ac:dyDescent="0.25">
      <c r="A78">
        <v>837</v>
      </c>
      <c r="B78" t="s">
        <v>189</v>
      </c>
      <c r="C78" t="s">
        <v>6987</v>
      </c>
      <c r="D78" s="138">
        <v>45167</v>
      </c>
      <c r="E78" t="s">
        <v>6988</v>
      </c>
      <c r="F78" t="s">
        <v>448</v>
      </c>
      <c r="G78" t="s">
        <v>1926</v>
      </c>
      <c r="H78" t="s">
        <v>11</v>
      </c>
      <c r="I78" t="s">
        <v>9802</v>
      </c>
      <c r="J78" t="s">
        <v>100</v>
      </c>
      <c r="K78">
        <v>0.5</v>
      </c>
      <c r="L78">
        <v>0.5</v>
      </c>
      <c r="M78">
        <v>3.6440000000000001</v>
      </c>
      <c r="N78">
        <v>3.923</v>
      </c>
      <c r="O78" t="s">
        <v>189</v>
      </c>
      <c r="P78" t="s">
        <v>121</v>
      </c>
      <c r="Q78" t="s">
        <v>826</v>
      </c>
      <c r="R78" t="s">
        <v>16</v>
      </c>
      <c r="S78" t="s">
        <v>16</v>
      </c>
      <c r="T78" t="s">
        <v>16</v>
      </c>
      <c r="U78" t="s">
        <v>16</v>
      </c>
      <c r="V78" t="s">
        <v>2410</v>
      </c>
      <c r="X78" t="s">
        <v>72</v>
      </c>
      <c r="Y78" t="s">
        <v>6282</v>
      </c>
      <c r="Z78" t="s">
        <v>6282</v>
      </c>
      <c r="AA78" t="s">
        <v>189</v>
      </c>
      <c r="AB78" s="138">
        <v>45174</v>
      </c>
      <c r="AC78" s="138">
        <v>45356</v>
      </c>
      <c r="AD78" t="s">
        <v>6240</v>
      </c>
      <c r="AE78" t="s">
        <v>5267</v>
      </c>
      <c r="AF78" t="s">
        <v>16</v>
      </c>
      <c r="AG78" t="s">
        <v>189</v>
      </c>
      <c r="AH78" s="138">
        <v>45538</v>
      </c>
      <c r="AI78" t="s">
        <v>2414</v>
      </c>
      <c r="AJ78" t="s">
        <v>189</v>
      </c>
      <c r="AK78" t="s">
        <v>189</v>
      </c>
      <c r="AL78" t="s">
        <v>189</v>
      </c>
      <c r="AM78" t="s">
        <v>189</v>
      </c>
      <c r="AN78" t="s">
        <v>189</v>
      </c>
      <c r="AO78" t="s">
        <v>189</v>
      </c>
      <c r="AP78" t="s">
        <v>5517</v>
      </c>
      <c r="AQ78" t="s">
        <v>16</v>
      </c>
      <c r="AR78" t="s">
        <v>189</v>
      </c>
      <c r="AS78" t="s">
        <v>16</v>
      </c>
      <c r="AT78" t="s">
        <v>189</v>
      </c>
      <c r="AU78" t="s">
        <v>9344</v>
      </c>
      <c r="AV78" t="s">
        <v>189</v>
      </c>
      <c r="AW78" t="s">
        <v>16</v>
      </c>
      <c r="AX78" t="s">
        <v>16</v>
      </c>
      <c r="AY78" t="s">
        <v>16</v>
      </c>
      <c r="AZ78" t="s">
        <v>16</v>
      </c>
      <c r="BA78" t="s">
        <v>16</v>
      </c>
      <c r="BB78" t="s">
        <v>16</v>
      </c>
      <c r="BC78" t="s">
        <v>16</v>
      </c>
      <c r="BD78" t="s">
        <v>16</v>
      </c>
      <c r="BE78" t="s">
        <v>16</v>
      </c>
      <c r="BF78" t="s">
        <v>189</v>
      </c>
      <c r="BG78" t="s">
        <v>189</v>
      </c>
      <c r="BH78">
        <v>0</v>
      </c>
      <c r="BI78">
        <v>0</v>
      </c>
      <c r="BJ78">
        <v>0</v>
      </c>
      <c r="BK78" t="s">
        <v>189</v>
      </c>
      <c r="BL78" t="s">
        <v>189</v>
      </c>
      <c r="BN78" t="s">
        <v>3102</v>
      </c>
      <c r="BO78" t="s">
        <v>16</v>
      </c>
      <c r="BP78" t="s">
        <v>3105</v>
      </c>
      <c r="BQ78" t="s">
        <v>184</v>
      </c>
      <c r="BR78" t="s">
        <v>6744</v>
      </c>
      <c r="BS78" t="s">
        <v>202</v>
      </c>
      <c r="BT78" t="s">
        <v>16</v>
      </c>
      <c r="BU78" t="s">
        <v>189</v>
      </c>
      <c r="BV78" t="s">
        <v>133</v>
      </c>
      <c r="BW78" t="s">
        <v>9698</v>
      </c>
      <c r="BX78" t="s">
        <v>9783</v>
      </c>
      <c r="BY78" t="s">
        <v>16</v>
      </c>
      <c r="BZ78" s="138"/>
      <c r="CA78" s="138">
        <v>42200</v>
      </c>
      <c r="CB78" t="s">
        <v>17</v>
      </c>
      <c r="CC78" t="s">
        <v>17</v>
      </c>
      <c r="CD78" t="s">
        <v>6307</v>
      </c>
      <c r="CE78" t="s">
        <v>189</v>
      </c>
      <c r="CF78" t="s">
        <v>189</v>
      </c>
      <c r="CG78" t="s">
        <v>189</v>
      </c>
      <c r="CH78">
        <v>2023</v>
      </c>
      <c r="CI78" s="7">
        <v>45167</v>
      </c>
      <c r="CJ78" t="s">
        <v>4723</v>
      </c>
      <c r="CK78">
        <v>8</v>
      </c>
      <c r="CL78">
        <v>36</v>
      </c>
      <c r="CM78" s="7">
        <v>45166</v>
      </c>
      <c r="CN78" t="s">
        <v>11473</v>
      </c>
      <c r="CO78" t="s">
        <v>9855</v>
      </c>
      <c r="CP78" t="s">
        <v>11459</v>
      </c>
      <c r="CQ78" t="s">
        <v>11460</v>
      </c>
      <c r="CR78" t="s">
        <v>6028</v>
      </c>
      <c r="CS78" t="s">
        <v>6027</v>
      </c>
      <c r="CT78" t="s">
        <v>9839</v>
      </c>
      <c r="CU78" t="s">
        <v>9873</v>
      </c>
      <c r="CV78" t="s">
        <v>6310</v>
      </c>
      <c r="CW78" t="s">
        <v>9882</v>
      </c>
      <c r="CX78" t="s">
        <v>3104</v>
      </c>
      <c r="CY78" t="s">
        <v>9813</v>
      </c>
      <c r="CZ78" t="s">
        <v>6730</v>
      </c>
      <c r="DA78" t="s">
        <v>252</v>
      </c>
      <c r="DB78" t="s">
        <v>9801</v>
      </c>
      <c r="DC78" t="s">
        <v>3102</v>
      </c>
      <c r="DD78" t="s">
        <v>22</v>
      </c>
      <c r="DE78" t="s">
        <v>189</v>
      </c>
      <c r="DF78" t="s">
        <v>2573</v>
      </c>
      <c r="DG78" t="s">
        <v>5517</v>
      </c>
      <c r="DH78" t="s">
        <v>6766</v>
      </c>
      <c r="DI78" t="s">
        <v>4755</v>
      </c>
      <c r="DJ78" t="s">
        <v>16</v>
      </c>
      <c r="DK78" t="s">
        <v>16</v>
      </c>
      <c r="DL78" t="s">
        <v>5972</v>
      </c>
      <c r="DM78" t="s">
        <v>6245</v>
      </c>
      <c r="DN78" t="s">
        <v>189</v>
      </c>
      <c r="DO78" t="s">
        <v>10758</v>
      </c>
      <c r="DP78" t="s">
        <v>7174</v>
      </c>
      <c r="DQ78" t="s">
        <v>9927</v>
      </c>
      <c r="DR78" t="s">
        <v>7175</v>
      </c>
    </row>
    <row r="79" spans="1:122" x14ac:dyDescent="0.25">
      <c r="A79">
        <v>836</v>
      </c>
      <c r="B79" t="s">
        <v>189</v>
      </c>
      <c r="C79" t="s">
        <v>6995</v>
      </c>
      <c r="D79" s="138">
        <v>45167</v>
      </c>
      <c r="E79" t="s">
        <v>6996</v>
      </c>
      <c r="F79" t="s">
        <v>1930</v>
      </c>
      <c r="G79" t="s">
        <v>1929</v>
      </c>
      <c r="H79" t="s">
        <v>11</v>
      </c>
      <c r="I79" t="s">
        <v>9802</v>
      </c>
      <c r="J79" t="s">
        <v>12</v>
      </c>
      <c r="K79">
        <v>8.0619999999999994</v>
      </c>
      <c r="L79">
        <v>1.1040000000000001</v>
      </c>
      <c r="M79">
        <v>8.0619999999999994</v>
      </c>
      <c r="N79">
        <v>8.6829999999999998</v>
      </c>
      <c r="O79" t="s">
        <v>189</v>
      </c>
      <c r="P79" t="s">
        <v>13</v>
      </c>
      <c r="Q79" t="s">
        <v>63</v>
      </c>
      <c r="R79" t="s">
        <v>374</v>
      </c>
      <c r="S79" t="s">
        <v>63</v>
      </c>
      <c r="T79" t="s">
        <v>16</v>
      </c>
      <c r="U79" t="s">
        <v>65</v>
      </c>
      <c r="V79" t="s">
        <v>2410</v>
      </c>
      <c r="W79">
        <v>100</v>
      </c>
      <c r="X79" t="s">
        <v>15</v>
      </c>
      <c r="Y79" t="s">
        <v>6282</v>
      </c>
      <c r="Z79" t="s">
        <v>6282</v>
      </c>
      <c r="AA79" t="s">
        <v>189</v>
      </c>
      <c r="AB79" s="138">
        <v>45176</v>
      </c>
      <c r="AC79" s="138">
        <v>45358</v>
      </c>
      <c r="AD79" t="s">
        <v>6241</v>
      </c>
      <c r="AE79" t="s">
        <v>7020</v>
      </c>
      <c r="AF79" t="s">
        <v>16</v>
      </c>
      <c r="AG79" t="s">
        <v>189</v>
      </c>
      <c r="AH79" s="138">
        <v>46272</v>
      </c>
      <c r="AI79" t="s">
        <v>2414</v>
      </c>
      <c r="AJ79" t="s">
        <v>7017</v>
      </c>
      <c r="AK79" t="s">
        <v>2428</v>
      </c>
      <c r="AL79" t="s">
        <v>7018</v>
      </c>
      <c r="AM79" t="s">
        <v>1880</v>
      </c>
      <c r="AN79" t="s">
        <v>189</v>
      </c>
      <c r="AO79" t="s">
        <v>189</v>
      </c>
      <c r="AP79" t="s">
        <v>189</v>
      </c>
      <c r="AQ79" t="s">
        <v>16</v>
      </c>
      <c r="AR79" t="s">
        <v>189</v>
      </c>
      <c r="AS79" t="s">
        <v>16</v>
      </c>
      <c r="AT79" t="s">
        <v>6574</v>
      </c>
      <c r="AU79" t="s">
        <v>9344</v>
      </c>
      <c r="AV79" t="s">
        <v>189</v>
      </c>
      <c r="AW79" t="s">
        <v>16</v>
      </c>
      <c r="AX79" t="s">
        <v>16</v>
      </c>
      <c r="AY79" t="s">
        <v>199</v>
      </c>
      <c r="AZ79" t="s">
        <v>16</v>
      </c>
      <c r="BA79" t="s">
        <v>16</v>
      </c>
      <c r="BB79" t="s">
        <v>16</v>
      </c>
      <c r="BC79" t="s">
        <v>16</v>
      </c>
      <c r="BD79" t="s">
        <v>16</v>
      </c>
      <c r="BE79" t="s">
        <v>1925</v>
      </c>
      <c r="BF79" t="s">
        <v>182</v>
      </c>
      <c r="BG79" t="s">
        <v>4551</v>
      </c>
      <c r="BH79">
        <v>1</v>
      </c>
      <c r="BI79">
        <v>1</v>
      </c>
      <c r="BJ79">
        <v>1</v>
      </c>
      <c r="BK79" t="s">
        <v>189</v>
      </c>
      <c r="BL79" t="s">
        <v>6307</v>
      </c>
      <c r="BM79">
        <v>23059</v>
      </c>
      <c r="BN79" t="s">
        <v>6997</v>
      </c>
      <c r="BO79" t="s">
        <v>16</v>
      </c>
      <c r="BP79" t="s">
        <v>6996</v>
      </c>
      <c r="BQ79" t="s">
        <v>184</v>
      </c>
      <c r="BR79" t="s">
        <v>6744</v>
      </c>
      <c r="BS79" t="s">
        <v>1494</v>
      </c>
      <c r="BT79" t="s">
        <v>16</v>
      </c>
      <c r="BU79" t="s">
        <v>189</v>
      </c>
      <c r="BV79" t="s">
        <v>99</v>
      </c>
      <c r="BW79" t="s">
        <v>9677</v>
      </c>
      <c r="BX79" t="s">
        <v>408</v>
      </c>
      <c r="BY79" t="s">
        <v>7019</v>
      </c>
      <c r="BZ79" s="138"/>
      <c r="CA79" s="138">
        <v>43082</v>
      </c>
      <c r="CB79" t="s">
        <v>17</v>
      </c>
      <c r="CC79" t="s">
        <v>17</v>
      </c>
      <c r="CD79" t="s">
        <v>6307</v>
      </c>
      <c r="CE79" t="s">
        <v>189</v>
      </c>
      <c r="CF79" t="s">
        <v>6307</v>
      </c>
      <c r="CG79" t="s">
        <v>189</v>
      </c>
      <c r="CH79">
        <v>2023</v>
      </c>
      <c r="CI79" s="7">
        <v>45167</v>
      </c>
      <c r="CJ79" t="s">
        <v>4723</v>
      </c>
      <c r="CK79">
        <v>8</v>
      </c>
      <c r="CL79">
        <v>36</v>
      </c>
      <c r="CM79" s="7">
        <v>45166</v>
      </c>
      <c r="CN79" t="s">
        <v>11473</v>
      </c>
      <c r="CO79" t="s">
        <v>9855</v>
      </c>
      <c r="CP79" t="s">
        <v>11459</v>
      </c>
      <c r="CQ79" t="s">
        <v>11460</v>
      </c>
      <c r="CR79" t="s">
        <v>6028</v>
      </c>
      <c r="CS79" t="s">
        <v>6027</v>
      </c>
      <c r="CT79" t="s">
        <v>9839</v>
      </c>
      <c r="CU79" t="s">
        <v>9873</v>
      </c>
      <c r="CV79" t="s">
        <v>6310</v>
      </c>
      <c r="CW79" t="s">
        <v>9874</v>
      </c>
      <c r="CX79" t="s">
        <v>9422</v>
      </c>
      <c r="CY79" t="s">
        <v>4464</v>
      </c>
      <c r="CZ79" t="s">
        <v>6234</v>
      </c>
      <c r="DA79" t="s">
        <v>241</v>
      </c>
      <c r="DB79" t="s">
        <v>16</v>
      </c>
      <c r="DC79" t="s">
        <v>16</v>
      </c>
      <c r="DD79" t="s">
        <v>15</v>
      </c>
      <c r="DE79" t="s">
        <v>189</v>
      </c>
      <c r="DF79" t="s">
        <v>16</v>
      </c>
      <c r="DG79" t="s">
        <v>4727</v>
      </c>
      <c r="DH79" t="s">
        <v>2052</v>
      </c>
      <c r="DI79" t="s">
        <v>7021</v>
      </c>
      <c r="DJ79" t="s">
        <v>16</v>
      </c>
      <c r="DK79" t="s">
        <v>4464</v>
      </c>
      <c r="DL79" t="s">
        <v>4464</v>
      </c>
      <c r="DM79" t="s">
        <v>16</v>
      </c>
      <c r="DN79" t="s">
        <v>4497</v>
      </c>
      <c r="DO79" t="s">
        <v>11020</v>
      </c>
      <c r="DP79" t="s">
        <v>7176</v>
      </c>
      <c r="DQ79" t="s">
        <v>9927</v>
      </c>
      <c r="DR79" t="s">
        <v>7177</v>
      </c>
    </row>
    <row r="80" spans="1:122" x14ac:dyDescent="0.25">
      <c r="A80">
        <v>835</v>
      </c>
      <c r="B80" t="s">
        <v>189</v>
      </c>
      <c r="C80" t="s">
        <v>7022</v>
      </c>
      <c r="D80" s="138">
        <v>45166</v>
      </c>
      <c r="E80" t="s">
        <v>7023</v>
      </c>
      <c r="F80" t="s">
        <v>11</v>
      </c>
      <c r="G80" t="s">
        <v>1929</v>
      </c>
      <c r="H80" t="s">
        <v>11</v>
      </c>
      <c r="I80" t="s">
        <v>9802</v>
      </c>
      <c r="J80" t="s">
        <v>100</v>
      </c>
      <c r="K80">
        <v>1.26</v>
      </c>
      <c r="L80">
        <v>1.26</v>
      </c>
      <c r="M80">
        <v>9.1880000000000006</v>
      </c>
      <c r="N80">
        <v>9.8859999999999992</v>
      </c>
      <c r="O80" t="s">
        <v>189</v>
      </c>
      <c r="P80" t="s">
        <v>13</v>
      </c>
      <c r="Q80" t="s">
        <v>1593</v>
      </c>
      <c r="R80" t="s">
        <v>7024</v>
      </c>
      <c r="S80" t="s">
        <v>1593</v>
      </c>
      <c r="T80" t="s">
        <v>16</v>
      </c>
      <c r="U80" t="s">
        <v>2082</v>
      </c>
      <c r="V80" t="s">
        <v>2410</v>
      </c>
      <c r="W80">
        <v>100</v>
      </c>
      <c r="X80" t="s">
        <v>32</v>
      </c>
      <c r="Y80" t="s">
        <v>6282</v>
      </c>
      <c r="Z80" t="s">
        <v>6282</v>
      </c>
      <c r="AA80" t="s">
        <v>189</v>
      </c>
      <c r="AB80" s="138">
        <v>45170</v>
      </c>
      <c r="AC80" s="138">
        <v>45352</v>
      </c>
      <c r="AD80" t="s">
        <v>6242</v>
      </c>
      <c r="AE80" t="s">
        <v>7028</v>
      </c>
      <c r="AF80" t="s">
        <v>16</v>
      </c>
      <c r="AG80" t="s">
        <v>189</v>
      </c>
      <c r="AH80" s="138">
        <v>46266</v>
      </c>
      <c r="AI80" t="s">
        <v>2414</v>
      </c>
      <c r="AJ80" t="s">
        <v>189</v>
      </c>
      <c r="AK80" t="s">
        <v>189</v>
      </c>
      <c r="AL80" t="s">
        <v>189</v>
      </c>
      <c r="AM80" t="s">
        <v>189</v>
      </c>
      <c r="AN80" t="s">
        <v>189</v>
      </c>
      <c r="AO80" t="s">
        <v>189</v>
      </c>
      <c r="AP80" t="s">
        <v>189</v>
      </c>
      <c r="AQ80" t="s">
        <v>16</v>
      </c>
      <c r="AR80" t="s">
        <v>189</v>
      </c>
      <c r="AS80" t="s">
        <v>16</v>
      </c>
      <c r="AT80" t="s">
        <v>7025</v>
      </c>
      <c r="AU80" t="s">
        <v>9344</v>
      </c>
      <c r="AV80" t="s">
        <v>189</v>
      </c>
      <c r="AW80" t="s">
        <v>16</v>
      </c>
      <c r="AX80" t="s">
        <v>16</v>
      </c>
      <c r="AY80" t="s">
        <v>16</v>
      </c>
      <c r="AZ80" t="s">
        <v>16</v>
      </c>
      <c r="BA80" t="s">
        <v>16</v>
      </c>
      <c r="BB80" t="s">
        <v>16</v>
      </c>
      <c r="BC80" t="s">
        <v>16</v>
      </c>
      <c r="BD80" t="s">
        <v>16</v>
      </c>
      <c r="BE80" t="s">
        <v>16</v>
      </c>
      <c r="BF80" t="s">
        <v>189</v>
      </c>
      <c r="BG80" t="s">
        <v>189</v>
      </c>
      <c r="BH80">
        <v>0</v>
      </c>
      <c r="BI80">
        <v>0</v>
      </c>
      <c r="BJ80">
        <v>0</v>
      </c>
      <c r="BK80" t="s">
        <v>189</v>
      </c>
      <c r="BL80" t="s">
        <v>189</v>
      </c>
      <c r="BN80" t="s">
        <v>7026</v>
      </c>
      <c r="BO80" t="s">
        <v>16</v>
      </c>
      <c r="BP80" t="s">
        <v>7023</v>
      </c>
      <c r="BQ80" t="s">
        <v>184</v>
      </c>
      <c r="BR80" t="s">
        <v>6744</v>
      </c>
      <c r="BS80" t="s">
        <v>16</v>
      </c>
      <c r="BT80" t="s">
        <v>16</v>
      </c>
      <c r="BU80" t="s">
        <v>189</v>
      </c>
      <c r="BV80" t="s">
        <v>18</v>
      </c>
      <c r="BW80" t="s">
        <v>189</v>
      </c>
      <c r="BX80" t="s">
        <v>1160</v>
      </c>
      <c r="BY80" t="s">
        <v>7027</v>
      </c>
      <c r="BZ80" s="138"/>
      <c r="CA80" s="138">
        <v>43027</v>
      </c>
      <c r="CB80" t="s">
        <v>17</v>
      </c>
      <c r="CC80" t="s">
        <v>6745</v>
      </c>
      <c r="CD80" t="s">
        <v>6307</v>
      </c>
      <c r="CE80" t="s">
        <v>189</v>
      </c>
      <c r="CF80" t="s">
        <v>189</v>
      </c>
      <c r="CG80" t="s">
        <v>189</v>
      </c>
      <c r="CH80">
        <v>2023</v>
      </c>
      <c r="CI80" s="7">
        <v>45166</v>
      </c>
      <c r="CJ80" t="s">
        <v>4723</v>
      </c>
      <c r="CK80">
        <v>8</v>
      </c>
      <c r="CL80">
        <v>36</v>
      </c>
      <c r="CM80" s="7">
        <v>45166</v>
      </c>
      <c r="CN80" t="s">
        <v>11473</v>
      </c>
      <c r="CO80" t="s">
        <v>9855</v>
      </c>
      <c r="CP80" t="s">
        <v>11459</v>
      </c>
      <c r="CQ80" t="s">
        <v>11460</v>
      </c>
      <c r="CR80" t="s">
        <v>6028</v>
      </c>
      <c r="CS80" t="s">
        <v>6027</v>
      </c>
      <c r="CT80" t="s">
        <v>9839</v>
      </c>
      <c r="CU80" t="s">
        <v>9873</v>
      </c>
      <c r="CV80" t="s">
        <v>6310</v>
      </c>
      <c r="CW80" t="s">
        <v>9874</v>
      </c>
      <c r="CX80" t="s">
        <v>7029</v>
      </c>
      <c r="CY80" t="s">
        <v>9813</v>
      </c>
      <c r="CZ80" t="s">
        <v>6730</v>
      </c>
      <c r="DA80" t="s">
        <v>188</v>
      </c>
      <c r="DB80" t="s">
        <v>16</v>
      </c>
      <c r="DC80" t="s">
        <v>7026</v>
      </c>
      <c r="DD80" t="s">
        <v>32</v>
      </c>
      <c r="DE80" t="s">
        <v>189</v>
      </c>
      <c r="DF80" t="s">
        <v>16</v>
      </c>
      <c r="DG80" t="s">
        <v>4727</v>
      </c>
      <c r="DH80" t="s">
        <v>2051</v>
      </c>
      <c r="DI80" t="s">
        <v>7030</v>
      </c>
      <c r="DJ80" t="s">
        <v>16</v>
      </c>
      <c r="DK80" t="s">
        <v>16</v>
      </c>
      <c r="DL80" t="s">
        <v>4465</v>
      </c>
      <c r="DM80" t="s">
        <v>16</v>
      </c>
      <c r="DN80" t="s">
        <v>189</v>
      </c>
      <c r="DO80" t="s">
        <v>11476</v>
      </c>
      <c r="DP80" t="s">
        <v>7178</v>
      </c>
      <c r="DQ80" t="s">
        <v>9928</v>
      </c>
      <c r="DR80" t="s">
        <v>7179</v>
      </c>
    </row>
    <row r="81" spans="1:122" x14ac:dyDescent="0.25">
      <c r="A81">
        <v>834</v>
      </c>
      <c r="B81" t="s">
        <v>189</v>
      </c>
      <c r="C81" t="s">
        <v>7031</v>
      </c>
      <c r="D81" s="138">
        <v>45166</v>
      </c>
      <c r="E81" t="s">
        <v>7032</v>
      </c>
      <c r="F81" t="s">
        <v>11</v>
      </c>
      <c r="G81" t="s">
        <v>1929</v>
      </c>
      <c r="H81" t="s">
        <v>11</v>
      </c>
      <c r="I81" t="s">
        <v>9802</v>
      </c>
      <c r="J81" t="s">
        <v>100</v>
      </c>
      <c r="K81">
        <v>2</v>
      </c>
      <c r="L81">
        <v>2</v>
      </c>
      <c r="M81">
        <v>14.584</v>
      </c>
      <c r="N81">
        <v>15.692</v>
      </c>
      <c r="O81" t="s">
        <v>189</v>
      </c>
      <c r="P81" t="s">
        <v>13</v>
      </c>
      <c r="Q81" t="s">
        <v>1022</v>
      </c>
      <c r="R81" t="s">
        <v>277</v>
      </c>
      <c r="S81" t="s">
        <v>1022</v>
      </c>
      <c r="T81" t="s">
        <v>16</v>
      </c>
      <c r="U81" t="s">
        <v>2080</v>
      </c>
      <c r="V81" t="s">
        <v>2410</v>
      </c>
      <c r="W81">
        <v>100</v>
      </c>
      <c r="X81" t="s">
        <v>32</v>
      </c>
      <c r="Y81" t="s">
        <v>6283</v>
      </c>
      <c r="Z81" t="s">
        <v>6283</v>
      </c>
      <c r="AA81" t="s">
        <v>189</v>
      </c>
      <c r="AB81" s="138">
        <v>45174</v>
      </c>
      <c r="AC81" s="138">
        <v>45356</v>
      </c>
      <c r="AD81" t="s">
        <v>6240</v>
      </c>
      <c r="AE81" t="s">
        <v>7035</v>
      </c>
      <c r="AF81" t="s">
        <v>16</v>
      </c>
      <c r="AG81" t="s">
        <v>189</v>
      </c>
      <c r="AH81" s="138">
        <v>46270</v>
      </c>
      <c r="AI81" t="s">
        <v>2414</v>
      </c>
      <c r="AJ81" t="s">
        <v>189</v>
      </c>
      <c r="AK81" t="s">
        <v>189</v>
      </c>
      <c r="AL81" t="s">
        <v>189</v>
      </c>
      <c r="AM81" t="s">
        <v>189</v>
      </c>
      <c r="AN81" t="s">
        <v>189</v>
      </c>
      <c r="AO81" t="s">
        <v>189</v>
      </c>
      <c r="AP81" t="s">
        <v>189</v>
      </c>
      <c r="AQ81" t="s">
        <v>16</v>
      </c>
      <c r="AR81" t="s">
        <v>189</v>
      </c>
      <c r="AS81" t="s">
        <v>16</v>
      </c>
      <c r="AT81" t="s">
        <v>7033</v>
      </c>
      <c r="AU81" t="s">
        <v>9344</v>
      </c>
      <c r="AV81" t="s">
        <v>189</v>
      </c>
      <c r="AW81" t="s">
        <v>16</v>
      </c>
      <c r="AX81" t="s">
        <v>16</v>
      </c>
      <c r="AY81" t="s">
        <v>16</v>
      </c>
      <c r="AZ81" t="s">
        <v>16</v>
      </c>
      <c r="BA81" t="s">
        <v>16</v>
      </c>
      <c r="BB81" t="s">
        <v>16</v>
      </c>
      <c r="BC81" t="s">
        <v>16</v>
      </c>
      <c r="BD81" t="s">
        <v>16</v>
      </c>
      <c r="BE81" t="s">
        <v>16</v>
      </c>
      <c r="BF81" t="s">
        <v>189</v>
      </c>
      <c r="BG81" t="s">
        <v>189</v>
      </c>
      <c r="BH81">
        <v>0</v>
      </c>
      <c r="BI81">
        <v>0</v>
      </c>
      <c r="BJ81">
        <v>0</v>
      </c>
      <c r="BK81" t="s">
        <v>189</v>
      </c>
      <c r="BL81" t="s">
        <v>189</v>
      </c>
      <c r="BN81" t="s">
        <v>7034</v>
      </c>
      <c r="BO81" t="s">
        <v>16</v>
      </c>
      <c r="BP81" t="s">
        <v>7032</v>
      </c>
      <c r="BQ81" t="s">
        <v>184</v>
      </c>
      <c r="BR81" t="s">
        <v>6744</v>
      </c>
      <c r="BS81" t="s">
        <v>16</v>
      </c>
      <c r="BT81" t="s">
        <v>16</v>
      </c>
      <c r="BU81" t="s">
        <v>189</v>
      </c>
      <c r="BV81" t="s">
        <v>58</v>
      </c>
      <c r="BW81" t="s">
        <v>189</v>
      </c>
      <c r="BX81" t="s">
        <v>423</v>
      </c>
      <c r="BY81" t="s">
        <v>16</v>
      </c>
      <c r="BZ81" s="138"/>
      <c r="CA81" s="138">
        <v>43025</v>
      </c>
      <c r="CB81" t="s">
        <v>34</v>
      </c>
      <c r="CC81" t="s">
        <v>6745</v>
      </c>
      <c r="CD81" t="s">
        <v>6307</v>
      </c>
      <c r="CE81" t="s">
        <v>189</v>
      </c>
      <c r="CF81" t="s">
        <v>189</v>
      </c>
      <c r="CG81" t="s">
        <v>189</v>
      </c>
      <c r="CH81">
        <v>2023</v>
      </c>
      <c r="CI81" s="7">
        <v>45166</v>
      </c>
      <c r="CJ81" t="s">
        <v>4723</v>
      </c>
      <c r="CK81">
        <v>8</v>
      </c>
      <c r="CL81">
        <v>36</v>
      </c>
      <c r="CM81" s="7">
        <v>45166</v>
      </c>
      <c r="CN81" t="s">
        <v>11473</v>
      </c>
      <c r="CO81" t="s">
        <v>9855</v>
      </c>
      <c r="CP81" t="s">
        <v>11459</v>
      </c>
      <c r="CQ81" t="s">
        <v>11460</v>
      </c>
      <c r="CR81" t="s">
        <v>6028</v>
      </c>
      <c r="CS81" t="s">
        <v>6027</v>
      </c>
      <c r="CT81" t="s">
        <v>9839</v>
      </c>
      <c r="CU81" t="s">
        <v>9873</v>
      </c>
      <c r="CV81" t="s">
        <v>6310</v>
      </c>
      <c r="CW81" t="s">
        <v>9874</v>
      </c>
      <c r="CX81" t="s">
        <v>7036</v>
      </c>
      <c r="CY81" t="s">
        <v>9813</v>
      </c>
      <c r="CZ81" t="s">
        <v>6730</v>
      </c>
      <c r="DA81" t="s">
        <v>188</v>
      </c>
      <c r="DB81" t="s">
        <v>16</v>
      </c>
      <c r="DC81" t="s">
        <v>7034</v>
      </c>
      <c r="DD81" t="s">
        <v>32</v>
      </c>
      <c r="DE81" t="s">
        <v>189</v>
      </c>
      <c r="DF81" t="s">
        <v>16</v>
      </c>
      <c r="DG81" t="s">
        <v>4727</v>
      </c>
      <c r="DH81" t="s">
        <v>2051</v>
      </c>
      <c r="DI81" t="s">
        <v>4504</v>
      </c>
      <c r="DJ81" t="s">
        <v>16</v>
      </c>
      <c r="DK81" t="s">
        <v>16</v>
      </c>
      <c r="DL81" t="s">
        <v>4465</v>
      </c>
      <c r="DM81" t="s">
        <v>16</v>
      </c>
      <c r="DN81" t="s">
        <v>189</v>
      </c>
      <c r="DO81" t="s">
        <v>11477</v>
      </c>
      <c r="DP81" t="s">
        <v>7180</v>
      </c>
      <c r="DQ81" t="s">
        <v>9928</v>
      </c>
      <c r="DR81" t="s">
        <v>7181</v>
      </c>
    </row>
    <row r="82" spans="1:122" x14ac:dyDescent="0.25">
      <c r="A82">
        <v>833</v>
      </c>
      <c r="B82" t="s">
        <v>189</v>
      </c>
      <c r="C82" t="s">
        <v>6764</v>
      </c>
      <c r="D82" s="138">
        <v>45163</v>
      </c>
      <c r="E82" t="s">
        <v>9784</v>
      </c>
      <c r="F82" t="s">
        <v>11</v>
      </c>
      <c r="G82" t="s">
        <v>16</v>
      </c>
      <c r="H82" t="s">
        <v>11</v>
      </c>
      <c r="I82" t="s">
        <v>9802</v>
      </c>
      <c r="J82" t="s">
        <v>100</v>
      </c>
      <c r="K82">
        <v>0.45</v>
      </c>
      <c r="L82">
        <v>0.45</v>
      </c>
      <c r="M82">
        <v>3.2839999999999998</v>
      </c>
      <c r="N82">
        <v>3.53</v>
      </c>
      <c r="O82" t="s">
        <v>189</v>
      </c>
      <c r="P82" t="s">
        <v>13</v>
      </c>
      <c r="Q82" t="s">
        <v>290</v>
      </c>
      <c r="R82" t="s">
        <v>4660</v>
      </c>
      <c r="S82" t="s">
        <v>290</v>
      </c>
      <c r="T82" t="s">
        <v>16</v>
      </c>
      <c r="U82" t="s">
        <v>2079</v>
      </c>
      <c r="V82" t="s">
        <v>2410</v>
      </c>
      <c r="W82">
        <v>100</v>
      </c>
      <c r="X82" t="s">
        <v>15</v>
      </c>
      <c r="Y82" t="s">
        <v>6236</v>
      </c>
      <c r="Z82" t="s">
        <v>6236</v>
      </c>
      <c r="AA82" t="s">
        <v>189</v>
      </c>
      <c r="AB82" s="138">
        <v>45168</v>
      </c>
      <c r="AC82" s="138">
        <v>45351</v>
      </c>
      <c r="AD82" t="s">
        <v>6241</v>
      </c>
      <c r="AE82" t="s">
        <v>5236</v>
      </c>
      <c r="AF82" t="s">
        <v>16</v>
      </c>
      <c r="AG82" t="s">
        <v>189</v>
      </c>
      <c r="AH82" s="138">
        <v>46264</v>
      </c>
      <c r="AI82" t="s">
        <v>2414</v>
      </c>
      <c r="AJ82" t="s">
        <v>189</v>
      </c>
      <c r="AK82" t="s">
        <v>189</v>
      </c>
      <c r="AL82" t="s">
        <v>189</v>
      </c>
      <c r="AM82" t="s">
        <v>189</v>
      </c>
      <c r="AN82" t="s">
        <v>189</v>
      </c>
      <c r="AO82" t="s">
        <v>189</v>
      </c>
      <c r="AP82" t="s">
        <v>189</v>
      </c>
      <c r="AQ82" t="s">
        <v>16</v>
      </c>
      <c r="AR82" t="s">
        <v>189</v>
      </c>
      <c r="AS82" t="s">
        <v>16</v>
      </c>
      <c r="AT82" t="s">
        <v>6765</v>
      </c>
      <c r="AU82" t="s">
        <v>9344</v>
      </c>
      <c r="AV82" t="s">
        <v>189</v>
      </c>
      <c r="AW82" t="s">
        <v>16</v>
      </c>
      <c r="AX82" t="s">
        <v>16</v>
      </c>
      <c r="AY82" t="s">
        <v>16</v>
      </c>
      <c r="AZ82" t="s">
        <v>16</v>
      </c>
      <c r="BA82" t="s">
        <v>16</v>
      </c>
      <c r="BB82" t="s">
        <v>16</v>
      </c>
      <c r="BC82" t="s">
        <v>16</v>
      </c>
      <c r="BD82" t="s">
        <v>16</v>
      </c>
      <c r="BE82" t="s">
        <v>16</v>
      </c>
      <c r="BF82" t="s">
        <v>189</v>
      </c>
      <c r="BG82" t="s">
        <v>189</v>
      </c>
      <c r="BH82">
        <v>0</v>
      </c>
      <c r="BI82">
        <v>0</v>
      </c>
      <c r="BJ82">
        <v>0</v>
      </c>
      <c r="BK82" t="s">
        <v>189</v>
      </c>
      <c r="BL82" t="s">
        <v>189</v>
      </c>
      <c r="BN82" t="s">
        <v>2342</v>
      </c>
      <c r="BO82" t="s">
        <v>16</v>
      </c>
      <c r="BP82" t="s">
        <v>9784</v>
      </c>
      <c r="BQ82" t="s">
        <v>184</v>
      </c>
      <c r="BR82" t="s">
        <v>6744</v>
      </c>
      <c r="BS82" t="s">
        <v>16</v>
      </c>
      <c r="BT82" t="s">
        <v>16</v>
      </c>
      <c r="BU82" t="s">
        <v>189</v>
      </c>
      <c r="BV82" t="s">
        <v>18</v>
      </c>
      <c r="BW82" t="s">
        <v>185</v>
      </c>
      <c r="BX82" t="s">
        <v>1181</v>
      </c>
      <c r="BY82" t="s">
        <v>16</v>
      </c>
      <c r="BZ82" s="138"/>
      <c r="CA82" s="138">
        <v>44869</v>
      </c>
      <c r="CB82" t="s">
        <v>34</v>
      </c>
      <c r="CC82" t="s">
        <v>16</v>
      </c>
      <c r="CD82" t="s">
        <v>6307</v>
      </c>
      <c r="CE82" t="s">
        <v>189</v>
      </c>
      <c r="CF82" t="s">
        <v>189</v>
      </c>
      <c r="CG82" t="s">
        <v>189</v>
      </c>
      <c r="CH82">
        <v>2023</v>
      </c>
      <c r="CI82" s="7">
        <v>45163</v>
      </c>
      <c r="CJ82" t="s">
        <v>4723</v>
      </c>
      <c r="CK82">
        <v>8</v>
      </c>
      <c r="CL82">
        <v>35</v>
      </c>
      <c r="CM82" s="7">
        <v>45159</v>
      </c>
      <c r="CN82" t="s">
        <v>11478</v>
      </c>
      <c r="CO82" t="s">
        <v>9855</v>
      </c>
      <c r="CP82" t="s">
        <v>11459</v>
      </c>
      <c r="CQ82" t="s">
        <v>11460</v>
      </c>
      <c r="CR82" t="s">
        <v>6028</v>
      </c>
      <c r="CS82" t="s">
        <v>6029</v>
      </c>
      <c r="CT82" t="s">
        <v>9839</v>
      </c>
      <c r="CU82" t="s">
        <v>9873</v>
      </c>
      <c r="CV82" t="s">
        <v>6310</v>
      </c>
      <c r="CW82" t="s">
        <v>9874</v>
      </c>
      <c r="CX82" t="s">
        <v>2342</v>
      </c>
      <c r="CY82" t="s">
        <v>9813</v>
      </c>
      <c r="CZ82" t="s">
        <v>6730</v>
      </c>
      <c r="DA82" t="s">
        <v>188</v>
      </c>
      <c r="DB82" t="s">
        <v>16</v>
      </c>
      <c r="DC82" t="s">
        <v>16</v>
      </c>
      <c r="DD82" t="s">
        <v>15</v>
      </c>
      <c r="DE82" t="s">
        <v>189</v>
      </c>
      <c r="DF82" t="s">
        <v>16</v>
      </c>
      <c r="DG82" t="s">
        <v>4727</v>
      </c>
      <c r="DH82" t="s">
        <v>6766</v>
      </c>
      <c r="DI82" t="s">
        <v>5842</v>
      </c>
      <c r="DJ82" t="s">
        <v>16</v>
      </c>
      <c r="DK82" t="s">
        <v>16</v>
      </c>
      <c r="DL82" t="s">
        <v>4465</v>
      </c>
      <c r="DM82" t="s">
        <v>16</v>
      </c>
      <c r="DN82" t="s">
        <v>189</v>
      </c>
      <c r="DO82" t="s">
        <v>11479</v>
      </c>
      <c r="DP82" t="s">
        <v>9785</v>
      </c>
      <c r="DQ82" t="s">
        <v>9929</v>
      </c>
      <c r="DR82" t="s">
        <v>9786</v>
      </c>
    </row>
    <row r="83" spans="1:122" x14ac:dyDescent="0.25">
      <c r="A83">
        <v>832</v>
      </c>
      <c r="B83" t="s">
        <v>189</v>
      </c>
      <c r="C83" t="s">
        <v>6749</v>
      </c>
      <c r="D83" s="138">
        <v>45163</v>
      </c>
      <c r="E83" t="s">
        <v>6750</v>
      </c>
      <c r="F83" t="s">
        <v>11</v>
      </c>
      <c r="G83" t="s">
        <v>1932</v>
      </c>
      <c r="H83" t="s">
        <v>11</v>
      </c>
      <c r="I83" t="s">
        <v>9802</v>
      </c>
      <c r="J83" t="s">
        <v>12</v>
      </c>
      <c r="K83">
        <v>2.1800000000000002</v>
      </c>
      <c r="L83">
        <v>0.29899999999999999</v>
      </c>
      <c r="M83">
        <v>2.1800000000000002</v>
      </c>
      <c r="N83">
        <v>2.3439999999999999</v>
      </c>
      <c r="O83" t="s">
        <v>189</v>
      </c>
      <c r="P83" t="s">
        <v>13</v>
      </c>
      <c r="Q83" t="s">
        <v>77</v>
      </c>
      <c r="R83" t="s">
        <v>16</v>
      </c>
      <c r="S83" t="s">
        <v>77</v>
      </c>
      <c r="T83" t="s">
        <v>16</v>
      </c>
      <c r="U83" t="s">
        <v>16</v>
      </c>
      <c r="V83" t="s">
        <v>2410</v>
      </c>
      <c r="W83">
        <v>100</v>
      </c>
      <c r="X83" t="s">
        <v>72</v>
      </c>
      <c r="Y83" t="s">
        <v>6236</v>
      </c>
      <c r="Z83" t="s">
        <v>6236</v>
      </c>
      <c r="AA83" t="s">
        <v>189</v>
      </c>
      <c r="AB83" s="138">
        <v>45170</v>
      </c>
      <c r="AC83" s="138">
        <v>45352</v>
      </c>
      <c r="AD83" t="s">
        <v>6240</v>
      </c>
      <c r="AE83" t="s">
        <v>5804</v>
      </c>
      <c r="AF83" t="s">
        <v>16</v>
      </c>
      <c r="AG83" t="s">
        <v>189</v>
      </c>
      <c r="AH83" s="138">
        <v>46266</v>
      </c>
      <c r="AI83" t="s">
        <v>2414</v>
      </c>
      <c r="AJ83" t="s">
        <v>189</v>
      </c>
      <c r="AK83" t="s">
        <v>189</v>
      </c>
      <c r="AL83" t="s">
        <v>189</v>
      </c>
      <c r="AM83" t="s">
        <v>189</v>
      </c>
      <c r="AN83" t="s">
        <v>189</v>
      </c>
      <c r="AO83" t="s">
        <v>189</v>
      </c>
      <c r="AP83" t="s">
        <v>189</v>
      </c>
      <c r="AQ83" t="s">
        <v>16</v>
      </c>
      <c r="AR83" t="s">
        <v>189</v>
      </c>
      <c r="AS83" t="s">
        <v>16</v>
      </c>
      <c r="AT83" t="s">
        <v>6511</v>
      </c>
      <c r="AU83" t="s">
        <v>9344</v>
      </c>
      <c r="AV83" t="s">
        <v>189</v>
      </c>
      <c r="AW83" t="s">
        <v>16</v>
      </c>
      <c r="AX83" t="s">
        <v>16</v>
      </c>
      <c r="AY83" t="s">
        <v>16</v>
      </c>
      <c r="AZ83" t="s">
        <v>16</v>
      </c>
      <c r="BA83" t="s">
        <v>16</v>
      </c>
      <c r="BB83" t="s">
        <v>16</v>
      </c>
      <c r="BC83" t="s">
        <v>16</v>
      </c>
      <c r="BD83" t="s">
        <v>16</v>
      </c>
      <c r="BE83" t="s">
        <v>16</v>
      </c>
      <c r="BF83" t="s">
        <v>189</v>
      </c>
      <c r="BG83" t="s">
        <v>189</v>
      </c>
      <c r="BH83">
        <v>0</v>
      </c>
      <c r="BI83">
        <v>0</v>
      </c>
      <c r="BJ83">
        <v>0</v>
      </c>
      <c r="BK83" t="s">
        <v>189</v>
      </c>
      <c r="BL83" t="s">
        <v>189</v>
      </c>
      <c r="BN83" t="s">
        <v>5801</v>
      </c>
      <c r="BO83" t="s">
        <v>9725</v>
      </c>
      <c r="BP83" t="s">
        <v>5802</v>
      </c>
      <c r="BQ83" t="s">
        <v>184</v>
      </c>
      <c r="BR83" t="s">
        <v>6744</v>
      </c>
      <c r="BS83" t="s">
        <v>9667</v>
      </c>
      <c r="BT83" t="s">
        <v>16</v>
      </c>
      <c r="BU83" t="s">
        <v>189</v>
      </c>
      <c r="BV83" t="s">
        <v>58</v>
      </c>
      <c r="BW83" t="s">
        <v>195</v>
      </c>
      <c r="BX83" t="s">
        <v>1236</v>
      </c>
      <c r="BY83" t="s">
        <v>16</v>
      </c>
      <c r="BZ83" s="138"/>
      <c r="CA83" s="138">
        <v>45103</v>
      </c>
      <c r="CB83" t="s">
        <v>34</v>
      </c>
      <c r="CC83" t="s">
        <v>17</v>
      </c>
      <c r="CD83" t="s">
        <v>6307</v>
      </c>
      <c r="CE83" t="s">
        <v>189</v>
      </c>
      <c r="CF83" t="s">
        <v>189</v>
      </c>
      <c r="CG83" t="s">
        <v>189</v>
      </c>
      <c r="CH83">
        <v>2023</v>
      </c>
      <c r="CI83" s="7">
        <v>45163</v>
      </c>
      <c r="CJ83" t="s">
        <v>4723</v>
      </c>
      <c r="CK83">
        <v>8</v>
      </c>
      <c r="CL83">
        <v>35</v>
      </c>
      <c r="CM83" s="7">
        <v>45159</v>
      </c>
      <c r="CN83" t="s">
        <v>11478</v>
      </c>
      <c r="CO83" t="s">
        <v>9855</v>
      </c>
      <c r="CP83" t="s">
        <v>11459</v>
      </c>
      <c r="CQ83" t="s">
        <v>11460</v>
      </c>
      <c r="CR83" t="s">
        <v>6028</v>
      </c>
      <c r="CS83" t="s">
        <v>6029</v>
      </c>
      <c r="CT83" t="s">
        <v>9839</v>
      </c>
      <c r="CU83" t="s">
        <v>9873</v>
      </c>
      <c r="CV83" t="s">
        <v>6310</v>
      </c>
      <c r="CW83" t="s">
        <v>9874</v>
      </c>
      <c r="CX83" t="s">
        <v>5805</v>
      </c>
      <c r="CY83" t="s">
        <v>4464</v>
      </c>
      <c r="CZ83" t="s">
        <v>6234</v>
      </c>
      <c r="DA83" t="s">
        <v>188</v>
      </c>
      <c r="DB83" t="s">
        <v>16</v>
      </c>
      <c r="DC83" t="s">
        <v>5801</v>
      </c>
      <c r="DD83" t="s">
        <v>22</v>
      </c>
      <c r="DE83" t="s">
        <v>189</v>
      </c>
      <c r="DF83" t="s">
        <v>304</v>
      </c>
      <c r="DG83" t="s">
        <v>4727</v>
      </c>
      <c r="DH83" t="s">
        <v>2052</v>
      </c>
      <c r="DI83" t="s">
        <v>6767</v>
      </c>
      <c r="DJ83" t="s">
        <v>16</v>
      </c>
      <c r="DK83" t="s">
        <v>4464</v>
      </c>
      <c r="DL83" t="s">
        <v>4464</v>
      </c>
      <c r="DM83" t="s">
        <v>9708</v>
      </c>
      <c r="DN83" t="s">
        <v>189</v>
      </c>
      <c r="DO83" t="s">
        <v>11021</v>
      </c>
      <c r="DP83" t="s">
        <v>7182</v>
      </c>
      <c r="DQ83" t="s">
        <v>9929</v>
      </c>
      <c r="DR83" t="s">
        <v>7183</v>
      </c>
    </row>
    <row r="84" spans="1:122" x14ac:dyDescent="0.25">
      <c r="A84">
        <v>831</v>
      </c>
      <c r="B84" t="s">
        <v>189</v>
      </c>
      <c r="C84" t="s">
        <v>6768</v>
      </c>
      <c r="D84" s="138">
        <v>45162</v>
      </c>
      <c r="E84" t="s">
        <v>6769</v>
      </c>
      <c r="F84" t="s">
        <v>11</v>
      </c>
      <c r="G84" t="s">
        <v>1932</v>
      </c>
      <c r="H84" t="s">
        <v>11</v>
      </c>
      <c r="I84" t="s">
        <v>9802</v>
      </c>
      <c r="J84" t="s">
        <v>100</v>
      </c>
      <c r="K84">
        <v>0.25800000000000001</v>
      </c>
      <c r="L84">
        <v>0.25800000000000001</v>
      </c>
      <c r="M84">
        <v>1.88</v>
      </c>
      <c r="N84">
        <v>2.0230000000000001</v>
      </c>
      <c r="O84" t="s">
        <v>189</v>
      </c>
      <c r="P84" t="s">
        <v>13</v>
      </c>
      <c r="Q84" t="s">
        <v>2921</v>
      </c>
      <c r="R84" t="s">
        <v>16</v>
      </c>
      <c r="S84" t="s">
        <v>16</v>
      </c>
      <c r="T84" t="s">
        <v>16</v>
      </c>
      <c r="U84" t="s">
        <v>16</v>
      </c>
      <c r="V84" t="s">
        <v>2410</v>
      </c>
      <c r="W84">
        <v>100</v>
      </c>
      <c r="X84" t="s">
        <v>15</v>
      </c>
      <c r="Y84" t="s">
        <v>6282</v>
      </c>
      <c r="Z84" t="s">
        <v>6282</v>
      </c>
      <c r="AA84" t="s">
        <v>189</v>
      </c>
      <c r="AB84" s="138">
        <v>45166</v>
      </c>
      <c r="AC84" s="138">
        <v>45350</v>
      </c>
      <c r="AD84" t="s">
        <v>6241</v>
      </c>
      <c r="AE84" t="s">
        <v>6772</v>
      </c>
      <c r="AF84" t="s">
        <v>16</v>
      </c>
      <c r="AG84" t="s">
        <v>189</v>
      </c>
      <c r="AH84" s="138">
        <v>46262</v>
      </c>
      <c r="AI84" t="s">
        <v>2414</v>
      </c>
      <c r="AJ84" t="s">
        <v>189</v>
      </c>
      <c r="AK84" t="s">
        <v>189</v>
      </c>
      <c r="AL84" t="s">
        <v>189</v>
      </c>
      <c r="AM84" t="s">
        <v>189</v>
      </c>
      <c r="AN84" t="s">
        <v>189</v>
      </c>
      <c r="AO84" t="s">
        <v>189</v>
      </c>
      <c r="AP84" t="s">
        <v>189</v>
      </c>
      <c r="AQ84" t="s">
        <v>16</v>
      </c>
      <c r="AR84" t="s">
        <v>189</v>
      </c>
      <c r="AS84" t="s">
        <v>16</v>
      </c>
      <c r="AT84" t="s">
        <v>189</v>
      </c>
      <c r="AU84" t="s">
        <v>9344</v>
      </c>
      <c r="AV84" t="s">
        <v>189</v>
      </c>
      <c r="AW84" t="s">
        <v>16</v>
      </c>
      <c r="AX84" t="s">
        <v>16</v>
      </c>
      <c r="AY84" t="s">
        <v>16</v>
      </c>
      <c r="AZ84" t="s">
        <v>16</v>
      </c>
      <c r="BA84" t="s">
        <v>16</v>
      </c>
      <c r="BB84" t="s">
        <v>16</v>
      </c>
      <c r="BC84" t="s">
        <v>16</v>
      </c>
      <c r="BD84" t="s">
        <v>16</v>
      </c>
      <c r="BE84" t="s">
        <v>16</v>
      </c>
      <c r="BF84" t="s">
        <v>189</v>
      </c>
      <c r="BG84" t="s">
        <v>189</v>
      </c>
      <c r="BH84">
        <v>0</v>
      </c>
      <c r="BI84">
        <v>0</v>
      </c>
      <c r="BJ84">
        <v>0</v>
      </c>
      <c r="BK84" t="s">
        <v>189</v>
      </c>
      <c r="BL84" t="s">
        <v>189</v>
      </c>
      <c r="BN84" t="s">
        <v>6770</v>
      </c>
      <c r="BO84" t="s">
        <v>16</v>
      </c>
      <c r="BP84" t="s">
        <v>6769</v>
      </c>
      <c r="BQ84" t="s">
        <v>184</v>
      </c>
      <c r="BR84" t="s">
        <v>6744</v>
      </c>
      <c r="BS84" t="s">
        <v>202</v>
      </c>
      <c r="BT84" t="s">
        <v>16</v>
      </c>
      <c r="BU84" t="s">
        <v>189</v>
      </c>
      <c r="BV84" t="s">
        <v>96</v>
      </c>
      <c r="BW84" t="s">
        <v>185</v>
      </c>
      <c r="BX84" t="s">
        <v>6771</v>
      </c>
      <c r="BY84" t="s">
        <v>16</v>
      </c>
      <c r="BZ84" s="138"/>
      <c r="CA84" s="138">
        <v>44097</v>
      </c>
      <c r="CB84" t="s">
        <v>17</v>
      </c>
      <c r="CC84" t="s">
        <v>17</v>
      </c>
      <c r="CD84" t="s">
        <v>6307</v>
      </c>
      <c r="CE84" t="s">
        <v>189</v>
      </c>
      <c r="CF84" t="s">
        <v>189</v>
      </c>
      <c r="CG84" t="s">
        <v>189</v>
      </c>
      <c r="CH84">
        <v>2023</v>
      </c>
      <c r="CI84" s="7">
        <v>45162</v>
      </c>
      <c r="CJ84" t="s">
        <v>4723</v>
      </c>
      <c r="CK84">
        <v>8</v>
      </c>
      <c r="CL84">
        <v>35</v>
      </c>
      <c r="CM84" s="7">
        <v>45159</v>
      </c>
      <c r="CN84" t="s">
        <v>11478</v>
      </c>
      <c r="CO84" t="s">
        <v>9855</v>
      </c>
      <c r="CP84" t="s">
        <v>11459</v>
      </c>
      <c r="CQ84" t="s">
        <v>11460</v>
      </c>
      <c r="CR84" t="s">
        <v>6028</v>
      </c>
      <c r="CS84" t="s">
        <v>6029</v>
      </c>
      <c r="CT84" t="s">
        <v>9839</v>
      </c>
      <c r="CU84" t="s">
        <v>9873</v>
      </c>
      <c r="CV84" t="s">
        <v>6310</v>
      </c>
      <c r="CW84" t="s">
        <v>9874</v>
      </c>
      <c r="CX84" t="s">
        <v>6770</v>
      </c>
      <c r="CY84" t="s">
        <v>9813</v>
      </c>
      <c r="CZ84" t="s">
        <v>6730</v>
      </c>
      <c r="DA84" t="s">
        <v>188</v>
      </c>
      <c r="DB84" t="s">
        <v>16</v>
      </c>
      <c r="DC84" t="s">
        <v>16</v>
      </c>
      <c r="DD84" t="s">
        <v>15</v>
      </c>
      <c r="DE84" t="s">
        <v>189</v>
      </c>
      <c r="DF84" t="s">
        <v>16</v>
      </c>
      <c r="DG84" t="s">
        <v>4727</v>
      </c>
      <c r="DH84" t="s">
        <v>6766</v>
      </c>
      <c r="DI84" t="s">
        <v>6773</v>
      </c>
      <c r="DJ84" t="s">
        <v>16</v>
      </c>
      <c r="DK84" t="s">
        <v>16</v>
      </c>
      <c r="DL84" t="s">
        <v>4465</v>
      </c>
      <c r="DM84" t="s">
        <v>16</v>
      </c>
      <c r="DN84" t="s">
        <v>189</v>
      </c>
      <c r="DO84" t="s">
        <v>11480</v>
      </c>
      <c r="DP84" t="s">
        <v>7184</v>
      </c>
      <c r="DQ84" t="s">
        <v>9930</v>
      </c>
      <c r="DR84" t="s">
        <v>7185</v>
      </c>
    </row>
    <row r="85" spans="1:122" x14ac:dyDescent="0.25">
      <c r="A85">
        <v>830</v>
      </c>
      <c r="B85" t="s">
        <v>189</v>
      </c>
      <c r="C85" t="s">
        <v>6751</v>
      </c>
      <c r="D85" s="138">
        <v>45162</v>
      </c>
      <c r="E85" t="s">
        <v>6752</v>
      </c>
      <c r="F85" t="s">
        <v>11</v>
      </c>
      <c r="G85" t="s">
        <v>1932</v>
      </c>
      <c r="H85" t="s">
        <v>11</v>
      </c>
      <c r="I85" t="s">
        <v>9802</v>
      </c>
      <c r="J85" t="s">
        <v>12</v>
      </c>
      <c r="K85">
        <v>7.18</v>
      </c>
      <c r="L85">
        <v>0.98399999999999999</v>
      </c>
      <c r="M85">
        <v>7.18</v>
      </c>
      <c r="N85">
        <v>7.726</v>
      </c>
      <c r="O85" t="s">
        <v>189</v>
      </c>
      <c r="P85" t="s">
        <v>13</v>
      </c>
      <c r="Q85" t="s">
        <v>48</v>
      </c>
      <c r="R85" t="s">
        <v>16</v>
      </c>
      <c r="S85" t="s">
        <v>48</v>
      </c>
      <c r="T85" t="s">
        <v>16</v>
      </c>
      <c r="U85" t="s">
        <v>16</v>
      </c>
      <c r="V85" t="s">
        <v>2410</v>
      </c>
      <c r="W85">
        <v>100</v>
      </c>
      <c r="X85" t="s">
        <v>22</v>
      </c>
      <c r="Y85" t="s">
        <v>6236</v>
      </c>
      <c r="Z85" t="s">
        <v>6236</v>
      </c>
      <c r="AA85" t="s">
        <v>189</v>
      </c>
      <c r="AB85" s="138">
        <v>45169</v>
      </c>
      <c r="AC85" s="138">
        <v>45351</v>
      </c>
      <c r="AD85" t="s">
        <v>6241</v>
      </c>
      <c r="AE85" t="s">
        <v>6776</v>
      </c>
      <c r="AF85" t="s">
        <v>16</v>
      </c>
      <c r="AG85" t="s">
        <v>189</v>
      </c>
      <c r="AH85" s="138">
        <v>46265</v>
      </c>
      <c r="AI85" t="s">
        <v>2414</v>
      </c>
      <c r="AJ85" t="s">
        <v>189</v>
      </c>
      <c r="AK85" t="s">
        <v>189</v>
      </c>
      <c r="AL85" t="s">
        <v>189</v>
      </c>
      <c r="AM85" t="s">
        <v>189</v>
      </c>
      <c r="AN85" t="s">
        <v>189</v>
      </c>
      <c r="AO85" t="s">
        <v>189</v>
      </c>
      <c r="AP85" t="s">
        <v>189</v>
      </c>
      <c r="AQ85" t="s">
        <v>16</v>
      </c>
      <c r="AR85" t="s">
        <v>189</v>
      </c>
      <c r="AS85" t="s">
        <v>16</v>
      </c>
      <c r="AT85" t="s">
        <v>6774</v>
      </c>
      <c r="AU85" t="s">
        <v>9344</v>
      </c>
      <c r="AV85" t="s">
        <v>189</v>
      </c>
      <c r="AW85" t="s">
        <v>16</v>
      </c>
      <c r="AX85" t="s">
        <v>16</v>
      </c>
      <c r="AY85" t="s">
        <v>16</v>
      </c>
      <c r="AZ85" t="s">
        <v>16</v>
      </c>
      <c r="BA85" t="s">
        <v>16</v>
      </c>
      <c r="BB85" t="s">
        <v>16</v>
      </c>
      <c r="BC85" t="s">
        <v>16</v>
      </c>
      <c r="BD85" t="s">
        <v>16</v>
      </c>
      <c r="BE85" t="s">
        <v>16</v>
      </c>
      <c r="BF85" t="s">
        <v>189</v>
      </c>
      <c r="BG85" t="s">
        <v>189</v>
      </c>
      <c r="BH85">
        <v>0</v>
      </c>
      <c r="BI85">
        <v>0</v>
      </c>
      <c r="BJ85">
        <v>0</v>
      </c>
      <c r="BK85" t="s">
        <v>189</v>
      </c>
      <c r="BL85" t="s">
        <v>189</v>
      </c>
      <c r="BN85" t="s">
        <v>6753</v>
      </c>
      <c r="BO85" t="s">
        <v>16</v>
      </c>
      <c r="BP85" t="s">
        <v>6775</v>
      </c>
      <c r="BQ85" t="s">
        <v>184</v>
      </c>
      <c r="BR85" t="s">
        <v>6744</v>
      </c>
      <c r="BS85" t="s">
        <v>1494</v>
      </c>
      <c r="BT85" t="s">
        <v>16</v>
      </c>
      <c r="BU85" t="s">
        <v>189</v>
      </c>
      <c r="BV85" t="s">
        <v>50</v>
      </c>
      <c r="BW85" t="s">
        <v>9677</v>
      </c>
      <c r="BX85" t="s">
        <v>1716</v>
      </c>
      <c r="BY85" t="s">
        <v>6896</v>
      </c>
      <c r="BZ85" s="138"/>
      <c r="CA85" s="138">
        <v>45162</v>
      </c>
      <c r="CB85" t="s">
        <v>17</v>
      </c>
      <c r="CC85" t="s">
        <v>17</v>
      </c>
      <c r="CD85" t="s">
        <v>6307</v>
      </c>
      <c r="CE85" t="s">
        <v>189</v>
      </c>
      <c r="CF85" t="s">
        <v>189</v>
      </c>
      <c r="CG85" t="s">
        <v>189</v>
      </c>
      <c r="CH85">
        <v>2023</v>
      </c>
      <c r="CI85" s="7">
        <v>45162</v>
      </c>
      <c r="CJ85" t="s">
        <v>4723</v>
      </c>
      <c r="CK85">
        <v>8</v>
      </c>
      <c r="CL85">
        <v>35</v>
      </c>
      <c r="CM85" s="7">
        <v>45159</v>
      </c>
      <c r="CN85" t="s">
        <v>11478</v>
      </c>
      <c r="CO85" t="s">
        <v>9855</v>
      </c>
      <c r="CP85" t="s">
        <v>11459</v>
      </c>
      <c r="CQ85" t="s">
        <v>11460</v>
      </c>
      <c r="CR85" t="s">
        <v>6028</v>
      </c>
      <c r="CS85" t="s">
        <v>6029</v>
      </c>
      <c r="CT85" t="s">
        <v>9839</v>
      </c>
      <c r="CU85" t="s">
        <v>9873</v>
      </c>
      <c r="CV85" t="s">
        <v>6307</v>
      </c>
      <c r="CW85" t="s">
        <v>9874</v>
      </c>
      <c r="CX85" t="s">
        <v>6753</v>
      </c>
      <c r="CY85" t="s">
        <v>4464</v>
      </c>
      <c r="CZ85" t="s">
        <v>6234</v>
      </c>
      <c r="DA85" t="s">
        <v>188</v>
      </c>
      <c r="DB85" t="s">
        <v>16</v>
      </c>
      <c r="DC85" t="s">
        <v>16</v>
      </c>
      <c r="DD85" t="s">
        <v>22</v>
      </c>
      <c r="DE85" t="s">
        <v>189</v>
      </c>
      <c r="DF85" t="s">
        <v>2501</v>
      </c>
      <c r="DG85" t="s">
        <v>4727</v>
      </c>
      <c r="DH85" t="s">
        <v>2052</v>
      </c>
      <c r="DI85" t="s">
        <v>6777</v>
      </c>
      <c r="DJ85" t="s">
        <v>16</v>
      </c>
      <c r="DK85" t="s">
        <v>4464</v>
      </c>
      <c r="DL85" t="s">
        <v>4464</v>
      </c>
      <c r="DM85" t="s">
        <v>6245</v>
      </c>
      <c r="DN85" t="s">
        <v>189</v>
      </c>
      <c r="DO85" t="s">
        <v>11022</v>
      </c>
      <c r="DP85" t="s">
        <v>7186</v>
      </c>
      <c r="DQ85" t="s">
        <v>9930</v>
      </c>
      <c r="DR85" t="s">
        <v>7187</v>
      </c>
    </row>
    <row r="86" spans="1:122" x14ac:dyDescent="0.25">
      <c r="A86">
        <v>829</v>
      </c>
      <c r="B86" t="s">
        <v>189</v>
      </c>
      <c r="C86" t="s">
        <v>6754</v>
      </c>
      <c r="D86" s="138">
        <v>45162</v>
      </c>
      <c r="E86" t="s">
        <v>6755</v>
      </c>
      <c r="F86" t="s">
        <v>11</v>
      </c>
      <c r="G86" t="s">
        <v>1932</v>
      </c>
      <c r="H86" t="s">
        <v>11</v>
      </c>
      <c r="I86" t="s">
        <v>9802</v>
      </c>
      <c r="J86" t="s">
        <v>12</v>
      </c>
      <c r="K86">
        <v>1.7</v>
      </c>
      <c r="L86">
        <v>0.23300000000000001</v>
      </c>
      <c r="M86">
        <v>1.7</v>
      </c>
      <c r="N86">
        <v>1.829</v>
      </c>
      <c r="O86" t="s">
        <v>189</v>
      </c>
      <c r="P86" t="s">
        <v>13</v>
      </c>
      <c r="Q86" t="s">
        <v>28</v>
      </c>
      <c r="R86" t="s">
        <v>16</v>
      </c>
      <c r="S86" t="s">
        <v>28</v>
      </c>
      <c r="T86" t="s">
        <v>16</v>
      </c>
      <c r="U86" t="s">
        <v>16</v>
      </c>
      <c r="V86" t="s">
        <v>2410</v>
      </c>
      <c r="W86">
        <v>100</v>
      </c>
      <c r="X86" t="s">
        <v>22</v>
      </c>
      <c r="Y86" t="s">
        <v>6236</v>
      </c>
      <c r="Z86" t="s">
        <v>6236</v>
      </c>
      <c r="AA86" t="s">
        <v>189</v>
      </c>
      <c r="AB86" s="138">
        <v>45168</v>
      </c>
      <c r="AC86" s="138"/>
      <c r="AD86" t="s">
        <v>6241</v>
      </c>
      <c r="AE86" t="s">
        <v>6779</v>
      </c>
      <c r="AF86" t="s">
        <v>16</v>
      </c>
      <c r="AG86" t="s">
        <v>189</v>
      </c>
      <c r="AH86" s="138">
        <v>46264</v>
      </c>
      <c r="AI86" t="s">
        <v>189</v>
      </c>
      <c r="AJ86" t="s">
        <v>189</v>
      </c>
      <c r="AK86" t="s">
        <v>189</v>
      </c>
      <c r="AL86" t="s">
        <v>189</v>
      </c>
      <c r="AM86" t="s">
        <v>189</v>
      </c>
      <c r="AN86" t="s">
        <v>189</v>
      </c>
      <c r="AO86" t="s">
        <v>189</v>
      </c>
      <c r="AP86" t="s">
        <v>189</v>
      </c>
      <c r="AQ86" t="s">
        <v>16</v>
      </c>
      <c r="AR86" t="s">
        <v>189</v>
      </c>
      <c r="AS86" t="s">
        <v>16</v>
      </c>
      <c r="AT86" t="s">
        <v>6538</v>
      </c>
      <c r="AU86" t="s">
        <v>9344</v>
      </c>
      <c r="AV86" t="s">
        <v>189</v>
      </c>
      <c r="AW86" t="s">
        <v>16</v>
      </c>
      <c r="AX86" t="s">
        <v>16</v>
      </c>
      <c r="AY86" t="s">
        <v>16</v>
      </c>
      <c r="AZ86" t="s">
        <v>16</v>
      </c>
      <c r="BA86" t="s">
        <v>16</v>
      </c>
      <c r="BB86" t="s">
        <v>16</v>
      </c>
      <c r="BC86" t="s">
        <v>16</v>
      </c>
      <c r="BD86" t="s">
        <v>16</v>
      </c>
      <c r="BE86" t="s">
        <v>16</v>
      </c>
      <c r="BF86" t="s">
        <v>189</v>
      </c>
      <c r="BG86" t="s">
        <v>189</v>
      </c>
      <c r="BH86">
        <v>0</v>
      </c>
      <c r="BI86">
        <v>0</v>
      </c>
      <c r="BJ86">
        <v>0</v>
      </c>
      <c r="BK86" t="s">
        <v>189</v>
      </c>
      <c r="BL86" t="s">
        <v>189</v>
      </c>
      <c r="BN86" t="s">
        <v>6756</v>
      </c>
      <c r="BO86" t="s">
        <v>9725</v>
      </c>
      <c r="BP86" t="s">
        <v>6778</v>
      </c>
      <c r="BQ86" t="s">
        <v>184</v>
      </c>
      <c r="BR86" t="s">
        <v>6744</v>
      </c>
      <c r="BS86" t="s">
        <v>1494</v>
      </c>
      <c r="BT86" t="s">
        <v>16</v>
      </c>
      <c r="BU86" t="s">
        <v>189</v>
      </c>
      <c r="BV86" t="s">
        <v>50</v>
      </c>
      <c r="BW86" t="s">
        <v>9677</v>
      </c>
      <c r="BX86" t="s">
        <v>303</v>
      </c>
      <c r="BY86" t="s">
        <v>6897</v>
      </c>
      <c r="BZ86" s="138"/>
      <c r="CA86" s="138">
        <v>45162</v>
      </c>
      <c r="CB86" t="s">
        <v>17</v>
      </c>
      <c r="CC86" t="s">
        <v>17</v>
      </c>
      <c r="CD86" t="s">
        <v>6307</v>
      </c>
      <c r="CE86" t="s">
        <v>189</v>
      </c>
      <c r="CF86" t="s">
        <v>189</v>
      </c>
      <c r="CG86" t="s">
        <v>189</v>
      </c>
      <c r="CH86">
        <v>2023</v>
      </c>
      <c r="CI86" s="7">
        <v>45162</v>
      </c>
      <c r="CJ86" t="s">
        <v>4723</v>
      </c>
      <c r="CK86">
        <v>8</v>
      </c>
      <c r="CL86">
        <v>35</v>
      </c>
      <c r="CM86" s="7">
        <v>45159</v>
      </c>
      <c r="CN86" t="s">
        <v>11478</v>
      </c>
      <c r="CO86" t="s">
        <v>9855</v>
      </c>
      <c r="CP86" t="s">
        <v>11459</v>
      </c>
      <c r="CQ86" t="s">
        <v>11460</v>
      </c>
      <c r="CR86" t="s">
        <v>6028</v>
      </c>
      <c r="CS86" t="s">
        <v>6029</v>
      </c>
      <c r="CT86" t="s">
        <v>9839</v>
      </c>
      <c r="CU86" t="s">
        <v>9873</v>
      </c>
      <c r="CV86" t="s">
        <v>6307</v>
      </c>
      <c r="CW86" t="s">
        <v>9874</v>
      </c>
      <c r="CX86" t="s">
        <v>6756</v>
      </c>
      <c r="CY86" t="s">
        <v>4464</v>
      </c>
      <c r="CZ86" t="s">
        <v>6234</v>
      </c>
      <c r="DA86" t="s">
        <v>188</v>
      </c>
      <c r="DB86" t="s">
        <v>16</v>
      </c>
      <c r="DC86" t="s">
        <v>16</v>
      </c>
      <c r="DD86" t="s">
        <v>22</v>
      </c>
      <c r="DE86" t="s">
        <v>189</v>
      </c>
      <c r="DF86" t="s">
        <v>304</v>
      </c>
      <c r="DG86" t="s">
        <v>4727</v>
      </c>
      <c r="DH86" t="s">
        <v>2052</v>
      </c>
      <c r="DI86" t="s">
        <v>6780</v>
      </c>
      <c r="DJ86" t="s">
        <v>16</v>
      </c>
      <c r="DK86" t="s">
        <v>4464</v>
      </c>
      <c r="DL86" t="s">
        <v>4464</v>
      </c>
      <c r="DM86" t="s">
        <v>9708</v>
      </c>
      <c r="DN86" t="s">
        <v>189</v>
      </c>
      <c r="DO86" t="s">
        <v>11023</v>
      </c>
      <c r="DP86" t="s">
        <v>7188</v>
      </c>
      <c r="DQ86" t="s">
        <v>9930</v>
      </c>
      <c r="DR86" t="s">
        <v>7189</v>
      </c>
    </row>
    <row r="87" spans="1:122" x14ac:dyDescent="0.25">
      <c r="A87">
        <v>828</v>
      </c>
      <c r="B87" t="s">
        <v>189</v>
      </c>
      <c r="C87" t="s">
        <v>6781</v>
      </c>
      <c r="D87" s="138">
        <v>45161</v>
      </c>
      <c r="E87" t="s">
        <v>7121</v>
      </c>
      <c r="F87" t="s">
        <v>500</v>
      </c>
      <c r="G87" t="s">
        <v>1926</v>
      </c>
      <c r="H87" t="s">
        <v>256</v>
      </c>
      <c r="I87" t="s">
        <v>4840</v>
      </c>
      <c r="J87" t="s">
        <v>100</v>
      </c>
      <c r="K87">
        <v>5</v>
      </c>
      <c r="L87">
        <v>5</v>
      </c>
      <c r="M87">
        <v>36.435000000000002</v>
      </c>
      <c r="N87">
        <v>39.204999999999998</v>
      </c>
      <c r="O87" t="s">
        <v>189</v>
      </c>
      <c r="P87" t="s">
        <v>13</v>
      </c>
      <c r="Q87" t="s">
        <v>6782</v>
      </c>
      <c r="R87" t="s">
        <v>6783</v>
      </c>
      <c r="S87" t="s">
        <v>6782</v>
      </c>
      <c r="T87" t="s">
        <v>6782</v>
      </c>
      <c r="U87" t="s">
        <v>2071</v>
      </c>
      <c r="V87" t="s">
        <v>2742</v>
      </c>
      <c r="W87">
        <v>100</v>
      </c>
      <c r="X87" t="s">
        <v>15</v>
      </c>
      <c r="Y87" t="s">
        <v>6282</v>
      </c>
      <c r="Z87" t="s">
        <v>6282</v>
      </c>
      <c r="AA87" t="s">
        <v>9887</v>
      </c>
      <c r="AB87" s="138">
        <v>45168</v>
      </c>
      <c r="AC87" s="138">
        <v>45260</v>
      </c>
      <c r="AD87" t="s">
        <v>6241</v>
      </c>
      <c r="AE87" t="s">
        <v>5024</v>
      </c>
      <c r="AF87" t="s">
        <v>16</v>
      </c>
      <c r="AG87" t="s">
        <v>4853</v>
      </c>
      <c r="AH87" s="138">
        <v>46264</v>
      </c>
      <c r="AI87" t="s">
        <v>2732</v>
      </c>
      <c r="AJ87" t="s">
        <v>6784</v>
      </c>
      <c r="AK87" t="s">
        <v>189</v>
      </c>
      <c r="AL87" t="s">
        <v>6784</v>
      </c>
      <c r="AM87" t="s">
        <v>1882</v>
      </c>
      <c r="AN87" t="s">
        <v>189</v>
      </c>
      <c r="AO87" t="s">
        <v>9814</v>
      </c>
      <c r="AP87" t="s">
        <v>189</v>
      </c>
      <c r="AQ87" t="s">
        <v>16</v>
      </c>
      <c r="AR87" t="s">
        <v>189</v>
      </c>
      <c r="AS87" t="s">
        <v>16</v>
      </c>
      <c r="AT87" t="s">
        <v>6785</v>
      </c>
      <c r="AU87" t="s">
        <v>9344</v>
      </c>
      <c r="AV87" t="s">
        <v>189</v>
      </c>
      <c r="AW87" t="s">
        <v>4620</v>
      </c>
      <c r="AX87" t="s">
        <v>4626</v>
      </c>
      <c r="AY87" t="s">
        <v>181</v>
      </c>
      <c r="AZ87" t="s">
        <v>16</v>
      </c>
      <c r="BA87" t="s">
        <v>16</v>
      </c>
      <c r="BB87" t="s">
        <v>16</v>
      </c>
      <c r="BC87" t="s">
        <v>199</v>
      </c>
      <c r="BD87" t="s">
        <v>16</v>
      </c>
      <c r="BE87" t="s">
        <v>4341</v>
      </c>
      <c r="BF87" t="s">
        <v>4697</v>
      </c>
      <c r="BG87" t="s">
        <v>4960</v>
      </c>
      <c r="BH87">
        <v>1</v>
      </c>
      <c r="BI87">
        <v>1</v>
      </c>
      <c r="BJ87">
        <v>1</v>
      </c>
      <c r="BK87" t="s">
        <v>189</v>
      </c>
      <c r="BL87" t="s">
        <v>6307</v>
      </c>
      <c r="BM87">
        <v>23057</v>
      </c>
      <c r="BN87" t="s">
        <v>259</v>
      </c>
      <c r="BO87" t="s">
        <v>16</v>
      </c>
      <c r="BP87" t="s">
        <v>255</v>
      </c>
      <c r="BQ87" t="s">
        <v>260</v>
      </c>
      <c r="BR87" t="s">
        <v>5653</v>
      </c>
      <c r="BS87" t="s">
        <v>9678</v>
      </c>
      <c r="BT87" t="s">
        <v>9679</v>
      </c>
      <c r="BU87" t="s">
        <v>189</v>
      </c>
      <c r="BV87" t="s">
        <v>37</v>
      </c>
      <c r="BW87" t="s">
        <v>16</v>
      </c>
      <c r="BX87" t="s">
        <v>16</v>
      </c>
      <c r="BY87" t="s">
        <v>16</v>
      </c>
      <c r="BZ87" s="138"/>
      <c r="CA87" s="138">
        <v>32763</v>
      </c>
      <c r="CB87" t="s">
        <v>29</v>
      </c>
      <c r="CC87" t="s">
        <v>29</v>
      </c>
      <c r="CD87" t="s">
        <v>6307</v>
      </c>
      <c r="CE87" t="s">
        <v>189</v>
      </c>
      <c r="CF87" t="s">
        <v>6307</v>
      </c>
      <c r="CG87" t="s">
        <v>189</v>
      </c>
      <c r="CH87">
        <v>2023</v>
      </c>
      <c r="CI87" s="7">
        <v>45161</v>
      </c>
      <c r="CJ87" t="s">
        <v>16</v>
      </c>
      <c r="CK87">
        <v>8</v>
      </c>
      <c r="CL87">
        <v>35</v>
      </c>
      <c r="CM87" s="7">
        <v>45159</v>
      </c>
      <c r="CN87" t="s">
        <v>11478</v>
      </c>
      <c r="CO87" t="s">
        <v>9855</v>
      </c>
      <c r="CP87" t="s">
        <v>11459</v>
      </c>
      <c r="CQ87" t="s">
        <v>11460</v>
      </c>
      <c r="CR87" t="s">
        <v>6028</v>
      </c>
      <c r="CS87" t="s">
        <v>6029</v>
      </c>
      <c r="CT87" t="s">
        <v>9839</v>
      </c>
      <c r="CU87" t="s">
        <v>6826</v>
      </c>
      <c r="CV87" t="s">
        <v>6310</v>
      </c>
      <c r="CW87" t="s">
        <v>9874</v>
      </c>
      <c r="CX87" t="s">
        <v>6823</v>
      </c>
      <c r="CY87" t="s">
        <v>9813</v>
      </c>
      <c r="CZ87" t="s">
        <v>6730</v>
      </c>
      <c r="DA87" t="s">
        <v>252</v>
      </c>
      <c r="DB87" t="s">
        <v>9800</v>
      </c>
      <c r="DC87" t="s">
        <v>16</v>
      </c>
      <c r="DD87" t="s">
        <v>15</v>
      </c>
      <c r="DE87" t="s">
        <v>189</v>
      </c>
      <c r="DF87" t="s">
        <v>16</v>
      </c>
      <c r="DG87" t="s">
        <v>4727</v>
      </c>
      <c r="DH87" t="s">
        <v>2051</v>
      </c>
      <c r="DI87" t="s">
        <v>4517</v>
      </c>
      <c r="DJ87" t="s">
        <v>9887</v>
      </c>
      <c r="DK87" t="s">
        <v>9815</v>
      </c>
      <c r="DL87" t="s">
        <v>9815</v>
      </c>
      <c r="DM87" t="s">
        <v>16</v>
      </c>
      <c r="DN87" t="s">
        <v>4496</v>
      </c>
      <c r="DO87" t="s">
        <v>10854</v>
      </c>
      <c r="DP87" t="s">
        <v>7190</v>
      </c>
      <c r="DQ87" t="s">
        <v>9931</v>
      </c>
      <c r="DR87" t="s">
        <v>7191</v>
      </c>
    </row>
    <row r="88" spans="1:122" x14ac:dyDescent="0.25">
      <c r="A88">
        <v>827</v>
      </c>
      <c r="B88" t="s">
        <v>189</v>
      </c>
      <c r="C88" t="s">
        <v>6746</v>
      </c>
      <c r="D88" s="138">
        <v>45160</v>
      </c>
      <c r="E88" t="s">
        <v>6870</v>
      </c>
      <c r="F88" t="s">
        <v>106</v>
      </c>
      <c r="G88" t="s">
        <v>1929</v>
      </c>
      <c r="H88" t="s">
        <v>106</v>
      </c>
      <c r="I88" t="s">
        <v>4840</v>
      </c>
      <c r="J88" t="s">
        <v>100</v>
      </c>
      <c r="K88">
        <v>2</v>
      </c>
      <c r="L88">
        <v>2</v>
      </c>
      <c r="M88">
        <v>14.612</v>
      </c>
      <c r="N88">
        <v>15.676</v>
      </c>
      <c r="O88" t="s">
        <v>189</v>
      </c>
      <c r="P88" t="s">
        <v>13</v>
      </c>
      <c r="Q88" t="s">
        <v>6747</v>
      </c>
      <c r="R88" t="s">
        <v>6748</v>
      </c>
      <c r="S88" t="s">
        <v>6747</v>
      </c>
      <c r="T88" t="s">
        <v>16</v>
      </c>
      <c r="U88" t="s">
        <v>1936</v>
      </c>
      <c r="V88" t="s">
        <v>2410</v>
      </c>
      <c r="W88">
        <v>100</v>
      </c>
      <c r="X88" t="s">
        <v>32</v>
      </c>
      <c r="Y88" t="s">
        <v>6282</v>
      </c>
      <c r="Z88" t="s">
        <v>6282</v>
      </c>
      <c r="AA88" t="s">
        <v>9887</v>
      </c>
      <c r="AB88" s="138">
        <v>45163</v>
      </c>
      <c r="AC88" s="138">
        <v>45347</v>
      </c>
      <c r="AD88" t="s">
        <v>6240</v>
      </c>
      <c r="AE88" t="s">
        <v>5558</v>
      </c>
      <c r="AF88" t="s">
        <v>16</v>
      </c>
      <c r="AG88" t="s">
        <v>189</v>
      </c>
      <c r="AH88" s="138">
        <v>46259</v>
      </c>
      <c r="AI88" t="s">
        <v>2414</v>
      </c>
      <c r="AJ88" t="s">
        <v>6786</v>
      </c>
      <c r="AK88" t="s">
        <v>2459</v>
      </c>
      <c r="AL88" t="s">
        <v>6787</v>
      </c>
      <c r="AM88" t="s">
        <v>1880</v>
      </c>
      <c r="AN88" t="s">
        <v>189</v>
      </c>
      <c r="AO88" t="s">
        <v>189</v>
      </c>
      <c r="AP88" t="s">
        <v>189</v>
      </c>
      <c r="AQ88" t="s">
        <v>16</v>
      </c>
      <c r="AR88" t="s">
        <v>189</v>
      </c>
      <c r="AS88" t="s">
        <v>16</v>
      </c>
      <c r="AT88" t="s">
        <v>6788</v>
      </c>
      <c r="AU88" t="s">
        <v>9344</v>
      </c>
      <c r="AV88" t="s">
        <v>189</v>
      </c>
      <c r="AW88" t="s">
        <v>4620</v>
      </c>
      <c r="AX88" t="s">
        <v>9574</v>
      </c>
      <c r="AY88" t="s">
        <v>181</v>
      </c>
      <c r="AZ88" t="s">
        <v>16</v>
      </c>
      <c r="BA88" t="s">
        <v>16</v>
      </c>
      <c r="BB88" t="s">
        <v>16</v>
      </c>
      <c r="BC88" t="s">
        <v>16</v>
      </c>
      <c r="BD88" t="s">
        <v>16</v>
      </c>
      <c r="BE88" t="s">
        <v>1925</v>
      </c>
      <c r="BF88" t="s">
        <v>182</v>
      </c>
      <c r="BG88" t="s">
        <v>2089</v>
      </c>
      <c r="BH88">
        <v>1</v>
      </c>
      <c r="BI88">
        <v>1</v>
      </c>
      <c r="BJ88">
        <v>1</v>
      </c>
      <c r="BK88" t="s">
        <v>189</v>
      </c>
      <c r="BL88" t="s">
        <v>6307</v>
      </c>
      <c r="BM88">
        <v>23055</v>
      </c>
      <c r="BN88" t="s">
        <v>799</v>
      </c>
      <c r="BO88" t="s">
        <v>16</v>
      </c>
      <c r="BP88" t="s">
        <v>6870</v>
      </c>
      <c r="BQ88" t="s">
        <v>184</v>
      </c>
      <c r="BR88" t="s">
        <v>6744</v>
      </c>
      <c r="BS88" t="s">
        <v>9667</v>
      </c>
      <c r="BT88" t="s">
        <v>16</v>
      </c>
      <c r="BU88" t="s">
        <v>189</v>
      </c>
      <c r="BV88" t="s">
        <v>27</v>
      </c>
      <c r="BW88" t="s">
        <v>195</v>
      </c>
      <c r="BX88" t="s">
        <v>343</v>
      </c>
      <c r="BY88" t="s">
        <v>399</v>
      </c>
      <c r="BZ88" s="138"/>
      <c r="CA88" s="138">
        <v>43332</v>
      </c>
      <c r="CB88" t="s">
        <v>17</v>
      </c>
      <c r="CC88" t="s">
        <v>17</v>
      </c>
      <c r="CD88" t="s">
        <v>6307</v>
      </c>
      <c r="CE88" t="s">
        <v>189</v>
      </c>
      <c r="CF88" t="s">
        <v>6307</v>
      </c>
      <c r="CG88" t="s">
        <v>189</v>
      </c>
      <c r="CH88">
        <v>2023</v>
      </c>
      <c r="CI88" s="7">
        <v>45160</v>
      </c>
      <c r="CJ88" t="s">
        <v>4723</v>
      </c>
      <c r="CK88">
        <v>8</v>
      </c>
      <c r="CL88">
        <v>35</v>
      </c>
      <c r="CM88" s="7">
        <v>45159</v>
      </c>
      <c r="CN88" t="s">
        <v>11478</v>
      </c>
      <c r="CO88" t="s">
        <v>9855</v>
      </c>
      <c r="CP88" t="s">
        <v>11459</v>
      </c>
      <c r="CQ88" t="s">
        <v>11460</v>
      </c>
      <c r="CR88" t="s">
        <v>6028</v>
      </c>
      <c r="CS88" t="s">
        <v>6029</v>
      </c>
      <c r="CT88" t="s">
        <v>9839</v>
      </c>
      <c r="CU88" t="s">
        <v>9873</v>
      </c>
      <c r="CV88" t="s">
        <v>6310</v>
      </c>
      <c r="CW88" t="s">
        <v>9874</v>
      </c>
      <c r="CX88" t="s">
        <v>6789</v>
      </c>
      <c r="CY88" t="s">
        <v>9813</v>
      </c>
      <c r="CZ88" t="s">
        <v>6730</v>
      </c>
      <c r="DA88" t="s">
        <v>252</v>
      </c>
      <c r="DB88" t="s">
        <v>9800</v>
      </c>
      <c r="DC88" t="s">
        <v>799</v>
      </c>
      <c r="DD88" t="s">
        <v>32</v>
      </c>
      <c r="DE88" t="s">
        <v>189</v>
      </c>
      <c r="DF88" t="s">
        <v>16</v>
      </c>
      <c r="DG88" t="s">
        <v>4727</v>
      </c>
      <c r="DH88" t="s">
        <v>2051</v>
      </c>
      <c r="DI88" t="s">
        <v>4504</v>
      </c>
      <c r="DJ88" t="s">
        <v>9887</v>
      </c>
      <c r="DK88" t="s">
        <v>4345</v>
      </c>
      <c r="DL88" t="s">
        <v>4345</v>
      </c>
      <c r="DM88" t="s">
        <v>16</v>
      </c>
      <c r="DN88" t="s">
        <v>4496</v>
      </c>
      <c r="DO88" t="s">
        <v>10760</v>
      </c>
      <c r="DP88" t="s">
        <v>7192</v>
      </c>
      <c r="DQ88" t="s">
        <v>9932</v>
      </c>
      <c r="DR88" t="s">
        <v>7193</v>
      </c>
    </row>
    <row r="89" spans="1:122" x14ac:dyDescent="0.25">
      <c r="A89">
        <v>826</v>
      </c>
      <c r="B89" t="s">
        <v>189</v>
      </c>
      <c r="C89" t="s">
        <v>6758</v>
      </c>
      <c r="D89" s="138">
        <v>45160</v>
      </c>
      <c r="E89" t="s">
        <v>82</v>
      </c>
      <c r="F89" t="s">
        <v>11</v>
      </c>
      <c r="G89" t="s">
        <v>16</v>
      </c>
      <c r="H89" t="s">
        <v>11</v>
      </c>
      <c r="I89" t="s">
        <v>9802</v>
      </c>
      <c r="J89" t="s">
        <v>3890</v>
      </c>
      <c r="K89">
        <v>130</v>
      </c>
      <c r="L89">
        <v>0.91</v>
      </c>
      <c r="M89">
        <v>6.5</v>
      </c>
      <c r="N89">
        <v>7.02</v>
      </c>
      <c r="O89" t="s">
        <v>189</v>
      </c>
      <c r="P89" t="s">
        <v>13</v>
      </c>
      <c r="Q89" t="s">
        <v>756</v>
      </c>
      <c r="R89" t="s">
        <v>6759</v>
      </c>
      <c r="S89" t="s">
        <v>756</v>
      </c>
      <c r="T89" t="s">
        <v>16</v>
      </c>
      <c r="U89" t="s">
        <v>41</v>
      </c>
      <c r="V89" t="s">
        <v>2410</v>
      </c>
      <c r="W89">
        <v>100</v>
      </c>
      <c r="X89" t="s">
        <v>72</v>
      </c>
      <c r="Y89" t="s">
        <v>6236</v>
      </c>
      <c r="Z89" t="s">
        <v>6236</v>
      </c>
      <c r="AA89" t="s">
        <v>189</v>
      </c>
      <c r="AB89" s="138">
        <v>45163</v>
      </c>
      <c r="AC89" s="138">
        <v>45347</v>
      </c>
      <c r="AD89" t="s">
        <v>6242</v>
      </c>
      <c r="AE89" t="s">
        <v>5032</v>
      </c>
      <c r="AF89" t="s">
        <v>16</v>
      </c>
      <c r="AG89" t="s">
        <v>189</v>
      </c>
      <c r="AH89" s="138">
        <v>46259</v>
      </c>
      <c r="AI89" t="s">
        <v>2414</v>
      </c>
      <c r="AJ89" t="s">
        <v>2814</v>
      </c>
      <c r="AK89" t="s">
        <v>2435</v>
      </c>
      <c r="AL89" t="s">
        <v>6790</v>
      </c>
      <c r="AM89" t="s">
        <v>1880</v>
      </c>
      <c r="AN89" t="s">
        <v>189</v>
      </c>
      <c r="AO89" t="s">
        <v>189</v>
      </c>
      <c r="AP89" t="s">
        <v>189</v>
      </c>
      <c r="AQ89" t="s">
        <v>16</v>
      </c>
      <c r="AR89" t="s">
        <v>189</v>
      </c>
      <c r="AS89" t="s">
        <v>16</v>
      </c>
      <c r="AT89" t="s">
        <v>6478</v>
      </c>
      <c r="AU89" t="s">
        <v>9344</v>
      </c>
      <c r="AV89" t="s">
        <v>189</v>
      </c>
      <c r="AW89" t="s">
        <v>16</v>
      </c>
      <c r="AX89" t="s">
        <v>16</v>
      </c>
      <c r="AY89" t="s">
        <v>199</v>
      </c>
      <c r="AZ89" t="s">
        <v>16</v>
      </c>
      <c r="BA89" t="s">
        <v>4711</v>
      </c>
      <c r="BB89" t="s">
        <v>16</v>
      </c>
      <c r="BC89" t="s">
        <v>16</v>
      </c>
      <c r="BD89" t="s">
        <v>16</v>
      </c>
      <c r="BE89" t="s">
        <v>1925</v>
      </c>
      <c r="BF89" t="s">
        <v>182</v>
      </c>
      <c r="BG89" t="s">
        <v>4959</v>
      </c>
      <c r="BH89">
        <v>1</v>
      </c>
      <c r="BI89">
        <v>1</v>
      </c>
      <c r="BJ89">
        <v>1</v>
      </c>
      <c r="BK89" t="s">
        <v>189</v>
      </c>
      <c r="BL89" t="s">
        <v>6307</v>
      </c>
      <c r="BM89">
        <v>23056</v>
      </c>
      <c r="BN89" t="s">
        <v>309</v>
      </c>
      <c r="BO89" t="s">
        <v>7115</v>
      </c>
      <c r="BP89" t="s">
        <v>2815</v>
      </c>
      <c r="BQ89" t="s">
        <v>184</v>
      </c>
      <c r="BR89" t="s">
        <v>6745</v>
      </c>
      <c r="BS89" t="s">
        <v>16</v>
      </c>
      <c r="BT89" t="s">
        <v>16</v>
      </c>
      <c r="BU89" t="s">
        <v>189</v>
      </c>
      <c r="BV89" t="s">
        <v>18</v>
      </c>
      <c r="BW89" t="s">
        <v>189</v>
      </c>
      <c r="BX89" t="s">
        <v>310</v>
      </c>
      <c r="BY89" t="s">
        <v>16</v>
      </c>
      <c r="BZ89" s="138"/>
      <c r="CA89" s="138">
        <v>44904</v>
      </c>
      <c r="CB89" t="s">
        <v>34</v>
      </c>
      <c r="CC89" t="s">
        <v>16</v>
      </c>
      <c r="CD89" t="s">
        <v>6307</v>
      </c>
      <c r="CE89" t="s">
        <v>189</v>
      </c>
      <c r="CF89" t="s">
        <v>6307</v>
      </c>
      <c r="CG89" t="s">
        <v>189</v>
      </c>
      <c r="CH89">
        <v>2023</v>
      </c>
      <c r="CI89" s="7">
        <v>45160</v>
      </c>
      <c r="CJ89" t="s">
        <v>4723</v>
      </c>
      <c r="CK89">
        <v>8</v>
      </c>
      <c r="CL89">
        <v>35</v>
      </c>
      <c r="CM89" s="7">
        <v>45159</v>
      </c>
      <c r="CN89" t="s">
        <v>11478</v>
      </c>
      <c r="CO89" t="s">
        <v>9855</v>
      </c>
      <c r="CP89" t="s">
        <v>11459</v>
      </c>
      <c r="CQ89" t="s">
        <v>11460</v>
      </c>
      <c r="CR89" t="s">
        <v>6028</v>
      </c>
      <c r="CS89" t="s">
        <v>6029</v>
      </c>
      <c r="CT89" t="s">
        <v>9839</v>
      </c>
      <c r="CU89" t="s">
        <v>9873</v>
      </c>
      <c r="CV89" t="s">
        <v>6310</v>
      </c>
      <c r="CW89" t="s">
        <v>9874</v>
      </c>
      <c r="CX89" t="s">
        <v>6825</v>
      </c>
      <c r="CY89" t="s">
        <v>9825</v>
      </c>
      <c r="CZ89" t="s">
        <v>6730</v>
      </c>
      <c r="DA89" t="s">
        <v>188</v>
      </c>
      <c r="DB89" t="s">
        <v>16</v>
      </c>
      <c r="DC89" t="s">
        <v>309</v>
      </c>
      <c r="DD89" t="s">
        <v>22</v>
      </c>
      <c r="DE89" t="s">
        <v>189</v>
      </c>
      <c r="DF89" t="s">
        <v>311</v>
      </c>
      <c r="DG89" t="s">
        <v>4727</v>
      </c>
      <c r="DH89" t="s">
        <v>6791</v>
      </c>
      <c r="DI89" t="s">
        <v>6792</v>
      </c>
      <c r="DJ89" t="s">
        <v>16</v>
      </c>
      <c r="DK89" t="s">
        <v>16</v>
      </c>
      <c r="DL89" t="s">
        <v>5972</v>
      </c>
      <c r="DM89" t="s">
        <v>6245</v>
      </c>
      <c r="DN89" t="s">
        <v>5046</v>
      </c>
      <c r="DO89" t="s">
        <v>11082</v>
      </c>
      <c r="DP89" t="s">
        <v>7194</v>
      </c>
      <c r="DQ89" t="s">
        <v>9932</v>
      </c>
      <c r="DR89" t="s">
        <v>7195</v>
      </c>
    </row>
    <row r="90" spans="1:122" x14ac:dyDescent="0.25">
      <c r="A90">
        <v>825</v>
      </c>
      <c r="B90" t="s">
        <v>189</v>
      </c>
      <c r="C90" t="s">
        <v>6795</v>
      </c>
      <c r="D90" s="138">
        <v>45159</v>
      </c>
      <c r="E90" t="s">
        <v>1347</v>
      </c>
      <c r="F90" t="s">
        <v>11</v>
      </c>
      <c r="G90" t="s">
        <v>1929</v>
      </c>
      <c r="H90" t="s">
        <v>11</v>
      </c>
      <c r="I90" t="s">
        <v>9802</v>
      </c>
      <c r="J90" t="s">
        <v>100</v>
      </c>
      <c r="K90">
        <v>0.05</v>
      </c>
      <c r="L90">
        <v>0.05</v>
      </c>
      <c r="M90">
        <v>0.36499999999999999</v>
      </c>
      <c r="N90">
        <v>0.39200000000000002</v>
      </c>
      <c r="O90" t="s">
        <v>189</v>
      </c>
      <c r="P90" t="s">
        <v>121</v>
      </c>
      <c r="Q90" t="s">
        <v>826</v>
      </c>
      <c r="R90" t="s">
        <v>16</v>
      </c>
      <c r="S90" t="s">
        <v>16</v>
      </c>
      <c r="T90" t="s">
        <v>16</v>
      </c>
      <c r="U90" t="s">
        <v>16</v>
      </c>
      <c r="V90" t="s">
        <v>2410</v>
      </c>
      <c r="W90">
        <v>100</v>
      </c>
      <c r="X90" t="s">
        <v>32</v>
      </c>
      <c r="Y90" t="s">
        <v>1883</v>
      </c>
      <c r="Z90" t="s">
        <v>1883</v>
      </c>
      <c r="AA90" t="s">
        <v>189</v>
      </c>
      <c r="AB90" s="138">
        <v>45162</v>
      </c>
      <c r="AC90" s="138">
        <v>45346</v>
      </c>
      <c r="AD90" t="s">
        <v>6240</v>
      </c>
      <c r="AE90" t="s">
        <v>5202</v>
      </c>
      <c r="AF90" t="s">
        <v>16</v>
      </c>
      <c r="AG90" t="s">
        <v>189</v>
      </c>
      <c r="AH90" s="138">
        <v>45526</v>
      </c>
      <c r="AI90" t="s">
        <v>2414</v>
      </c>
      <c r="AJ90" t="s">
        <v>189</v>
      </c>
      <c r="AK90" t="s">
        <v>189</v>
      </c>
      <c r="AL90" t="s">
        <v>189</v>
      </c>
      <c r="AM90" t="s">
        <v>189</v>
      </c>
      <c r="AN90" t="s">
        <v>189</v>
      </c>
      <c r="AO90" t="s">
        <v>9933</v>
      </c>
      <c r="AP90" t="s">
        <v>5517</v>
      </c>
      <c r="AQ90" t="s">
        <v>16</v>
      </c>
      <c r="AR90" t="s">
        <v>189</v>
      </c>
      <c r="AS90" t="s">
        <v>16</v>
      </c>
      <c r="AT90" t="s">
        <v>189</v>
      </c>
      <c r="AU90" t="s">
        <v>9344</v>
      </c>
      <c r="AV90" t="s">
        <v>189</v>
      </c>
      <c r="AW90" t="s">
        <v>16</v>
      </c>
      <c r="AX90" t="s">
        <v>16</v>
      </c>
      <c r="AY90" t="s">
        <v>16</v>
      </c>
      <c r="AZ90" t="s">
        <v>16</v>
      </c>
      <c r="BA90" t="s">
        <v>16</v>
      </c>
      <c r="BB90" t="s">
        <v>16</v>
      </c>
      <c r="BC90" t="s">
        <v>16</v>
      </c>
      <c r="BD90" t="s">
        <v>16</v>
      </c>
      <c r="BE90" t="s">
        <v>16</v>
      </c>
      <c r="BF90" t="s">
        <v>189</v>
      </c>
      <c r="BG90" t="s">
        <v>189</v>
      </c>
      <c r="BH90">
        <v>0</v>
      </c>
      <c r="BI90">
        <v>0</v>
      </c>
      <c r="BJ90">
        <v>0</v>
      </c>
      <c r="BK90" t="s">
        <v>189</v>
      </c>
      <c r="BL90" t="s">
        <v>189</v>
      </c>
      <c r="BN90" t="s">
        <v>1349</v>
      </c>
      <c r="BO90" t="s">
        <v>16</v>
      </c>
      <c r="BP90" t="s">
        <v>1347</v>
      </c>
      <c r="BQ90" t="s">
        <v>301</v>
      </c>
      <c r="BR90" t="s">
        <v>1937</v>
      </c>
      <c r="BS90" t="s">
        <v>16</v>
      </c>
      <c r="BT90" t="s">
        <v>16</v>
      </c>
      <c r="BU90" t="s">
        <v>189</v>
      </c>
      <c r="BV90" t="s">
        <v>67</v>
      </c>
      <c r="BW90" t="s">
        <v>16</v>
      </c>
      <c r="BX90" t="s">
        <v>485</v>
      </c>
      <c r="BY90" t="s">
        <v>16</v>
      </c>
      <c r="BZ90" s="138"/>
      <c r="CA90" s="138">
        <v>42955</v>
      </c>
      <c r="CB90" t="s">
        <v>60</v>
      </c>
      <c r="CC90" t="s">
        <v>16</v>
      </c>
      <c r="CD90" t="s">
        <v>6307</v>
      </c>
      <c r="CE90" t="s">
        <v>189</v>
      </c>
      <c r="CF90" t="s">
        <v>6307</v>
      </c>
      <c r="CG90" t="s">
        <v>189</v>
      </c>
      <c r="CH90">
        <v>2023</v>
      </c>
      <c r="CI90" s="7">
        <v>45159</v>
      </c>
      <c r="CJ90" t="s">
        <v>16</v>
      </c>
      <c r="CK90">
        <v>8</v>
      </c>
      <c r="CL90">
        <v>35</v>
      </c>
      <c r="CM90" s="7">
        <v>45159</v>
      </c>
      <c r="CN90" t="s">
        <v>11478</v>
      </c>
      <c r="CO90" t="s">
        <v>9855</v>
      </c>
      <c r="CP90" t="s">
        <v>11459</v>
      </c>
      <c r="CQ90" t="s">
        <v>11460</v>
      </c>
      <c r="CR90" t="s">
        <v>6028</v>
      </c>
      <c r="CS90" t="s">
        <v>6029</v>
      </c>
      <c r="CT90" t="s">
        <v>9839</v>
      </c>
      <c r="CU90" t="s">
        <v>9873</v>
      </c>
      <c r="CV90" t="s">
        <v>6310</v>
      </c>
      <c r="CW90" t="s">
        <v>9882</v>
      </c>
      <c r="CX90" t="s">
        <v>1350</v>
      </c>
      <c r="CY90" t="s">
        <v>9813</v>
      </c>
      <c r="CZ90" t="s">
        <v>6730</v>
      </c>
      <c r="DA90" t="s">
        <v>188</v>
      </c>
      <c r="DB90" t="s">
        <v>16</v>
      </c>
      <c r="DC90" t="s">
        <v>1349</v>
      </c>
      <c r="DD90" t="s">
        <v>32</v>
      </c>
      <c r="DE90" t="s">
        <v>189</v>
      </c>
      <c r="DF90" t="s">
        <v>16</v>
      </c>
      <c r="DG90" t="s">
        <v>5517</v>
      </c>
      <c r="DH90" t="s">
        <v>6766</v>
      </c>
      <c r="DI90" t="s">
        <v>6796</v>
      </c>
      <c r="DJ90" t="s">
        <v>16</v>
      </c>
      <c r="DK90" t="s">
        <v>6889</v>
      </c>
      <c r="DL90" t="s">
        <v>6889</v>
      </c>
      <c r="DM90" t="s">
        <v>16</v>
      </c>
      <c r="DN90" t="s">
        <v>189</v>
      </c>
      <c r="DO90" t="s">
        <v>11481</v>
      </c>
      <c r="DP90" t="s">
        <v>7196</v>
      </c>
      <c r="DQ90" t="s">
        <v>9934</v>
      </c>
      <c r="DR90" t="s">
        <v>7197</v>
      </c>
    </row>
    <row r="91" spans="1:122" x14ac:dyDescent="0.25">
      <c r="A91">
        <v>824</v>
      </c>
      <c r="B91" t="s">
        <v>189</v>
      </c>
      <c r="C91" t="s">
        <v>6793</v>
      </c>
      <c r="D91" s="138">
        <v>45159</v>
      </c>
      <c r="E91" t="s">
        <v>1347</v>
      </c>
      <c r="F91" t="s">
        <v>11</v>
      </c>
      <c r="G91" t="s">
        <v>1929</v>
      </c>
      <c r="H91" t="s">
        <v>11</v>
      </c>
      <c r="I91" t="s">
        <v>9802</v>
      </c>
      <c r="J91" t="s">
        <v>513</v>
      </c>
      <c r="K91">
        <v>1.915</v>
      </c>
      <c r="L91">
        <v>0.245</v>
      </c>
      <c r="M91">
        <v>1.7809999999999999</v>
      </c>
      <c r="N91">
        <v>1.915</v>
      </c>
      <c r="O91" t="s">
        <v>189</v>
      </c>
      <c r="P91" t="s">
        <v>121</v>
      </c>
      <c r="Q91" t="s">
        <v>826</v>
      </c>
      <c r="R91" t="s">
        <v>16</v>
      </c>
      <c r="S91" t="s">
        <v>16</v>
      </c>
      <c r="T91" t="s">
        <v>16</v>
      </c>
      <c r="U91" t="s">
        <v>16</v>
      </c>
      <c r="V91" t="s">
        <v>2410</v>
      </c>
      <c r="W91">
        <v>100</v>
      </c>
      <c r="X91" t="s">
        <v>32</v>
      </c>
      <c r="Y91" t="s">
        <v>1883</v>
      </c>
      <c r="Z91" t="s">
        <v>1883</v>
      </c>
      <c r="AA91" t="s">
        <v>189</v>
      </c>
      <c r="AB91" s="138">
        <v>45162</v>
      </c>
      <c r="AC91" s="138">
        <v>45346</v>
      </c>
      <c r="AD91" t="s">
        <v>6240</v>
      </c>
      <c r="AE91" t="s">
        <v>5202</v>
      </c>
      <c r="AF91" t="s">
        <v>16</v>
      </c>
      <c r="AG91" t="s">
        <v>189</v>
      </c>
      <c r="AH91" s="138">
        <v>45526</v>
      </c>
      <c r="AI91" t="s">
        <v>2414</v>
      </c>
      <c r="AJ91" t="s">
        <v>189</v>
      </c>
      <c r="AK91" t="s">
        <v>189</v>
      </c>
      <c r="AL91" t="s">
        <v>189</v>
      </c>
      <c r="AM91" t="s">
        <v>189</v>
      </c>
      <c r="AN91" t="s">
        <v>189</v>
      </c>
      <c r="AO91" t="s">
        <v>9933</v>
      </c>
      <c r="AP91" t="s">
        <v>5517</v>
      </c>
      <c r="AQ91" t="s">
        <v>16</v>
      </c>
      <c r="AR91" t="s">
        <v>189</v>
      </c>
      <c r="AS91" t="s">
        <v>16</v>
      </c>
      <c r="AT91" t="s">
        <v>189</v>
      </c>
      <c r="AU91" t="s">
        <v>9344</v>
      </c>
      <c r="AV91" t="s">
        <v>189</v>
      </c>
      <c r="AW91" t="s">
        <v>16</v>
      </c>
      <c r="AX91" t="s">
        <v>16</v>
      </c>
      <c r="AY91" t="s">
        <v>16</v>
      </c>
      <c r="AZ91" t="s">
        <v>16</v>
      </c>
      <c r="BA91" t="s">
        <v>16</v>
      </c>
      <c r="BB91" t="s">
        <v>16</v>
      </c>
      <c r="BC91" t="s">
        <v>16</v>
      </c>
      <c r="BD91" t="s">
        <v>16</v>
      </c>
      <c r="BE91" t="s">
        <v>16</v>
      </c>
      <c r="BF91" t="s">
        <v>189</v>
      </c>
      <c r="BG91" t="s">
        <v>189</v>
      </c>
      <c r="BH91">
        <v>0</v>
      </c>
      <c r="BI91">
        <v>0</v>
      </c>
      <c r="BJ91">
        <v>0</v>
      </c>
      <c r="BK91" t="s">
        <v>189</v>
      </c>
      <c r="BL91" t="s">
        <v>189</v>
      </c>
      <c r="BN91" t="s">
        <v>1349</v>
      </c>
      <c r="BO91" t="s">
        <v>16</v>
      </c>
      <c r="BP91" t="s">
        <v>1347</v>
      </c>
      <c r="BQ91" t="s">
        <v>301</v>
      </c>
      <c r="BR91" t="s">
        <v>1937</v>
      </c>
      <c r="BS91" t="s">
        <v>16</v>
      </c>
      <c r="BT91" t="s">
        <v>16</v>
      </c>
      <c r="BU91" t="s">
        <v>189</v>
      </c>
      <c r="BV91" t="s">
        <v>67</v>
      </c>
      <c r="BW91" t="s">
        <v>16</v>
      </c>
      <c r="BX91" t="s">
        <v>485</v>
      </c>
      <c r="BY91" t="s">
        <v>16</v>
      </c>
      <c r="BZ91" s="138"/>
      <c r="CA91" s="138">
        <v>42955</v>
      </c>
      <c r="CB91" t="s">
        <v>60</v>
      </c>
      <c r="CC91" t="s">
        <v>16</v>
      </c>
      <c r="CD91" t="s">
        <v>6307</v>
      </c>
      <c r="CE91" t="s">
        <v>189</v>
      </c>
      <c r="CF91" t="s">
        <v>6307</v>
      </c>
      <c r="CG91" t="s">
        <v>189</v>
      </c>
      <c r="CH91">
        <v>2023</v>
      </c>
      <c r="CI91" s="7">
        <v>45159</v>
      </c>
      <c r="CJ91" t="s">
        <v>16</v>
      </c>
      <c r="CK91">
        <v>8</v>
      </c>
      <c r="CL91">
        <v>35</v>
      </c>
      <c r="CM91" s="7">
        <v>45159</v>
      </c>
      <c r="CN91" t="s">
        <v>11478</v>
      </c>
      <c r="CO91" t="s">
        <v>9855</v>
      </c>
      <c r="CP91" t="s">
        <v>11459</v>
      </c>
      <c r="CQ91" t="s">
        <v>11460</v>
      </c>
      <c r="CR91" t="s">
        <v>6028</v>
      </c>
      <c r="CS91" t="s">
        <v>6029</v>
      </c>
      <c r="CT91" t="s">
        <v>9839</v>
      </c>
      <c r="CU91" t="s">
        <v>9873</v>
      </c>
      <c r="CV91" t="s">
        <v>6310</v>
      </c>
      <c r="CW91" t="s">
        <v>9882</v>
      </c>
      <c r="CX91" t="s">
        <v>1350</v>
      </c>
      <c r="CY91" t="s">
        <v>9820</v>
      </c>
      <c r="CZ91" t="s">
        <v>6730</v>
      </c>
      <c r="DA91" t="s">
        <v>188</v>
      </c>
      <c r="DB91" t="s">
        <v>16</v>
      </c>
      <c r="DC91" t="s">
        <v>1349</v>
      </c>
      <c r="DD91" t="s">
        <v>32</v>
      </c>
      <c r="DE91" t="s">
        <v>189</v>
      </c>
      <c r="DF91" t="s">
        <v>16</v>
      </c>
      <c r="DG91" t="s">
        <v>5517</v>
      </c>
      <c r="DH91" t="s">
        <v>5505</v>
      </c>
      <c r="DI91" t="s">
        <v>6794</v>
      </c>
      <c r="DJ91" t="s">
        <v>16</v>
      </c>
      <c r="DK91" t="s">
        <v>6889</v>
      </c>
      <c r="DL91" t="s">
        <v>6889</v>
      </c>
      <c r="DM91" t="s">
        <v>16</v>
      </c>
      <c r="DN91" t="s">
        <v>189</v>
      </c>
      <c r="DO91" t="s">
        <v>11482</v>
      </c>
      <c r="DP91" t="s">
        <v>7196</v>
      </c>
      <c r="DQ91" t="s">
        <v>9934</v>
      </c>
      <c r="DR91" t="s">
        <v>7199</v>
      </c>
    </row>
    <row r="92" spans="1:122" x14ac:dyDescent="0.25">
      <c r="A92">
        <v>823</v>
      </c>
      <c r="B92" t="s">
        <v>189</v>
      </c>
      <c r="C92" t="s">
        <v>6757</v>
      </c>
      <c r="D92" s="138">
        <v>45159</v>
      </c>
      <c r="E92" t="s">
        <v>1347</v>
      </c>
      <c r="F92" t="s">
        <v>11</v>
      </c>
      <c r="G92" t="s">
        <v>1929</v>
      </c>
      <c r="H92" t="s">
        <v>11</v>
      </c>
      <c r="I92" t="s">
        <v>9802</v>
      </c>
      <c r="J92" t="s">
        <v>12</v>
      </c>
      <c r="K92">
        <v>0.41</v>
      </c>
      <c r="L92">
        <v>5.6000000000000001E-2</v>
      </c>
      <c r="M92">
        <v>0.41</v>
      </c>
      <c r="N92">
        <v>0.441</v>
      </c>
      <c r="O92" t="s">
        <v>189</v>
      </c>
      <c r="P92" t="s">
        <v>121</v>
      </c>
      <c r="Q92" t="s">
        <v>826</v>
      </c>
      <c r="R92" t="s">
        <v>16</v>
      </c>
      <c r="S92" t="s">
        <v>16</v>
      </c>
      <c r="T92" t="s">
        <v>16</v>
      </c>
      <c r="U92" t="s">
        <v>16</v>
      </c>
      <c r="V92" t="s">
        <v>2410</v>
      </c>
      <c r="W92">
        <v>100</v>
      </c>
      <c r="X92" t="s">
        <v>32</v>
      </c>
      <c r="Y92" t="s">
        <v>1883</v>
      </c>
      <c r="Z92" t="s">
        <v>1883</v>
      </c>
      <c r="AA92" t="s">
        <v>189</v>
      </c>
      <c r="AB92" s="138">
        <v>45162</v>
      </c>
      <c r="AC92" s="138">
        <v>45346</v>
      </c>
      <c r="AD92" t="s">
        <v>6240</v>
      </c>
      <c r="AE92" t="s">
        <v>5202</v>
      </c>
      <c r="AF92" t="s">
        <v>16</v>
      </c>
      <c r="AG92" t="s">
        <v>189</v>
      </c>
      <c r="AH92" s="138">
        <v>45526</v>
      </c>
      <c r="AI92" t="s">
        <v>2414</v>
      </c>
      <c r="AJ92" t="s">
        <v>189</v>
      </c>
      <c r="AK92" t="s">
        <v>189</v>
      </c>
      <c r="AL92" t="s">
        <v>189</v>
      </c>
      <c r="AM92" t="s">
        <v>189</v>
      </c>
      <c r="AN92" t="s">
        <v>189</v>
      </c>
      <c r="AO92" t="s">
        <v>9933</v>
      </c>
      <c r="AP92" t="s">
        <v>5517</v>
      </c>
      <c r="AQ92" t="s">
        <v>16</v>
      </c>
      <c r="AR92" t="s">
        <v>189</v>
      </c>
      <c r="AS92" t="s">
        <v>16</v>
      </c>
      <c r="AT92" t="s">
        <v>189</v>
      </c>
      <c r="AU92" t="s">
        <v>9344</v>
      </c>
      <c r="AV92" t="s">
        <v>189</v>
      </c>
      <c r="AW92" t="s">
        <v>16</v>
      </c>
      <c r="AX92" t="s">
        <v>16</v>
      </c>
      <c r="AY92" t="s">
        <v>16</v>
      </c>
      <c r="AZ92" t="s">
        <v>16</v>
      </c>
      <c r="BA92" t="s">
        <v>16</v>
      </c>
      <c r="BB92" t="s">
        <v>16</v>
      </c>
      <c r="BC92" t="s">
        <v>16</v>
      </c>
      <c r="BD92" t="s">
        <v>16</v>
      </c>
      <c r="BE92" t="s">
        <v>16</v>
      </c>
      <c r="BF92" t="s">
        <v>189</v>
      </c>
      <c r="BG92" t="s">
        <v>189</v>
      </c>
      <c r="BH92">
        <v>0</v>
      </c>
      <c r="BI92">
        <v>0</v>
      </c>
      <c r="BJ92">
        <v>0</v>
      </c>
      <c r="BK92" t="s">
        <v>189</v>
      </c>
      <c r="BL92" t="s">
        <v>189</v>
      </c>
      <c r="BN92" t="s">
        <v>1349</v>
      </c>
      <c r="BO92" t="s">
        <v>16</v>
      </c>
      <c r="BP92" t="s">
        <v>1347</v>
      </c>
      <c r="BQ92" t="s">
        <v>301</v>
      </c>
      <c r="BR92" t="s">
        <v>1937</v>
      </c>
      <c r="BS92" t="s">
        <v>16</v>
      </c>
      <c r="BT92" t="s">
        <v>16</v>
      </c>
      <c r="BU92" t="s">
        <v>189</v>
      </c>
      <c r="BV92" t="s">
        <v>67</v>
      </c>
      <c r="BW92" t="s">
        <v>16</v>
      </c>
      <c r="BX92" t="s">
        <v>485</v>
      </c>
      <c r="BY92" t="s">
        <v>16</v>
      </c>
      <c r="BZ92" s="138"/>
      <c r="CA92" s="138">
        <v>42955</v>
      </c>
      <c r="CB92" t="s">
        <v>60</v>
      </c>
      <c r="CC92" t="s">
        <v>16</v>
      </c>
      <c r="CD92" t="s">
        <v>6307</v>
      </c>
      <c r="CE92" t="s">
        <v>189</v>
      </c>
      <c r="CF92" t="s">
        <v>6307</v>
      </c>
      <c r="CG92" t="s">
        <v>189</v>
      </c>
      <c r="CH92">
        <v>2023</v>
      </c>
      <c r="CI92" s="7">
        <v>45159</v>
      </c>
      <c r="CJ92" t="s">
        <v>16</v>
      </c>
      <c r="CK92">
        <v>8</v>
      </c>
      <c r="CL92">
        <v>35</v>
      </c>
      <c r="CM92" s="7">
        <v>45159</v>
      </c>
      <c r="CN92" t="s">
        <v>11478</v>
      </c>
      <c r="CO92" t="s">
        <v>9855</v>
      </c>
      <c r="CP92" t="s">
        <v>11459</v>
      </c>
      <c r="CQ92" t="s">
        <v>11460</v>
      </c>
      <c r="CR92" t="s">
        <v>6028</v>
      </c>
      <c r="CS92" t="s">
        <v>6029</v>
      </c>
      <c r="CT92" t="s">
        <v>9839</v>
      </c>
      <c r="CU92" t="s">
        <v>9873</v>
      </c>
      <c r="CV92" t="s">
        <v>6310</v>
      </c>
      <c r="CW92" t="s">
        <v>9882</v>
      </c>
      <c r="CX92" t="s">
        <v>1350</v>
      </c>
      <c r="CY92" t="s">
        <v>4464</v>
      </c>
      <c r="CZ92" t="s">
        <v>6730</v>
      </c>
      <c r="DA92" t="s">
        <v>188</v>
      </c>
      <c r="DB92" t="s">
        <v>16</v>
      </c>
      <c r="DC92" t="s">
        <v>1349</v>
      </c>
      <c r="DD92" t="s">
        <v>32</v>
      </c>
      <c r="DE92" t="s">
        <v>189</v>
      </c>
      <c r="DF92" t="s">
        <v>16</v>
      </c>
      <c r="DG92" t="s">
        <v>5517</v>
      </c>
      <c r="DH92" t="s">
        <v>6797</v>
      </c>
      <c r="DI92" t="s">
        <v>6798</v>
      </c>
      <c r="DJ92" t="s">
        <v>16</v>
      </c>
      <c r="DK92" t="s">
        <v>6898</v>
      </c>
      <c r="DL92" t="s">
        <v>6898</v>
      </c>
      <c r="DM92" t="s">
        <v>16</v>
      </c>
      <c r="DN92" t="s">
        <v>189</v>
      </c>
      <c r="DO92" t="s">
        <v>11024</v>
      </c>
      <c r="DP92" t="s">
        <v>7196</v>
      </c>
      <c r="DQ92" t="s">
        <v>9934</v>
      </c>
      <c r="DR92" t="s">
        <v>7198</v>
      </c>
    </row>
    <row r="93" spans="1:122" x14ac:dyDescent="0.25">
      <c r="A93">
        <v>822</v>
      </c>
      <c r="B93" t="s">
        <v>189</v>
      </c>
      <c r="C93" t="s">
        <v>6760</v>
      </c>
      <c r="D93" s="138">
        <v>45159</v>
      </c>
      <c r="E93" t="s">
        <v>3740</v>
      </c>
      <c r="F93" t="s">
        <v>11</v>
      </c>
      <c r="G93" t="s">
        <v>1929</v>
      </c>
      <c r="H93" t="s">
        <v>11</v>
      </c>
      <c r="I93" t="s">
        <v>9802</v>
      </c>
      <c r="J93" t="s">
        <v>3890</v>
      </c>
      <c r="K93">
        <v>167.2</v>
      </c>
      <c r="L93">
        <v>1.17</v>
      </c>
      <c r="M93">
        <v>8.36</v>
      </c>
      <c r="N93">
        <v>9.0289999999999999</v>
      </c>
      <c r="O93" t="s">
        <v>189</v>
      </c>
      <c r="P93" t="s">
        <v>13</v>
      </c>
      <c r="Q93" t="s">
        <v>3574</v>
      </c>
      <c r="R93" t="s">
        <v>6759</v>
      </c>
      <c r="S93" t="s">
        <v>3574</v>
      </c>
      <c r="T93" t="s">
        <v>16</v>
      </c>
      <c r="U93" t="s">
        <v>65</v>
      </c>
      <c r="V93" t="s">
        <v>2410</v>
      </c>
      <c r="W93">
        <v>100</v>
      </c>
      <c r="X93" t="s">
        <v>72</v>
      </c>
      <c r="Y93" t="s">
        <v>6236</v>
      </c>
      <c r="Z93" t="s">
        <v>6236</v>
      </c>
      <c r="AA93" t="s">
        <v>189</v>
      </c>
      <c r="AB93" s="138">
        <v>45162</v>
      </c>
      <c r="AC93" s="138">
        <v>45346</v>
      </c>
      <c r="AD93" t="s">
        <v>6240</v>
      </c>
      <c r="AE93" t="s">
        <v>5371</v>
      </c>
      <c r="AF93" t="s">
        <v>16</v>
      </c>
      <c r="AG93" t="s">
        <v>189</v>
      </c>
      <c r="AH93" s="138">
        <v>46258</v>
      </c>
      <c r="AI93" t="s">
        <v>2414</v>
      </c>
      <c r="AJ93" t="s">
        <v>189</v>
      </c>
      <c r="AK93" t="s">
        <v>189</v>
      </c>
      <c r="AL93" t="s">
        <v>189</v>
      </c>
      <c r="AM93" t="s">
        <v>189</v>
      </c>
      <c r="AN93" t="s">
        <v>189</v>
      </c>
      <c r="AO93" t="s">
        <v>189</v>
      </c>
      <c r="AP93" t="s">
        <v>189</v>
      </c>
      <c r="AQ93" t="s">
        <v>16</v>
      </c>
      <c r="AR93" t="s">
        <v>189</v>
      </c>
      <c r="AS93" t="s">
        <v>16</v>
      </c>
      <c r="AT93" t="s">
        <v>6799</v>
      </c>
      <c r="AU93" t="s">
        <v>9344</v>
      </c>
      <c r="AV93" t="s">
        <v>189</v>
      </c>
      <c r="AW93" t="s">
        <v>16</v>
      </c>
      <c r="AX93" t="s">
        <v>16</v>
      </c>
      <c r="AY93" t="s">
        <v>16</v>
      </c>
      <c r="AZ93" t="s">
        <v>16</v>
      </c>
      <c r="BA93" t="s">
        <v>16</v>
      </c>
      <c r="BB93" t="s">
        <v>16</v>
      </c>
      <c r="BC93" t="s">
        <v>16</v>
      </c>
      <c r="BD93" t="s">
        <v>16</v>
      </c>
      <c r="BE93" t="s">
        <v>16</v>
      </c>
      <c r="BF93" t="s">
        <v>189</v>
      </c>
      <c r="BG93" t="s">
        <v>189</v>
      </c>
      <c r="BH93">
        <v>0</v>
      </c>
      <c r="BI93">
        <v>0</v>
      </c>
      <c r="BJ93">
        <v>0</v>
      </c>
      <c r="BK93" t="s">
        <v>189</v>
      </c>
      <c r="BL93" t="s">
        <v>189</v>
      </c>
      <c r="BN93" t="s">
        <v>3733</v>
      </c>
      <c r="BO93" t="s">
        <v>7115</v>
      </c>
      <c r="BP93" t="s">
        <v>3736</v>
      </c>
      <c r="BQ93" t="s">
        <v>184</v>
      </c>
      <c r="BR93" t="s">
        <v>6744</v>
      </c>
      <c r="BS93" t="s">
        <v>1494</v>
      </c>
      <c r="BT93" t="s">
        <v>16</v>
      </c>
      <c r="BU93" t="s">
        <v>189</v>
      </c>
      <c r="BV93" t="s">
        <v>18</v>
      </c>
      <c r="BW93" t="s">
        <v>9677</v>
      </c>
      <c r="BX93" t="s">
        <v>2809</v>
      </c>
      <c r="BY93" t="s">
        <v>16</v>
      </c>
      <c r="BZ93" s="138"/>
      <c r="CA93" s="138">
        <v>42544</v>
      </c>
      <c r="CB93" t="s">
        <v>17</v>
      </c>
      <c r="CC93" t="s">
        <v>17</v>
      </c>
      <c r="CD93" t="s">
        <v>6307</v>
      </c>
      <c r="CE93" t="s">
        <v>189</v>
      </c>
      <c r="CF93" t="s">
        <v>189</v>
      </c>
      <c r="CG93" t="s">
        <v>189</v>
      </c>
      <c r="CH93">
        <v>2023</v>
      </c>
      <c r="CI93" s="7">
        <v>45159</v>
      </c>
      <c r="CJ93" t="s">
        <v>4723</v>
      </c>
      <c r="CK93">
        <v>8</v>
      </c>
      <c r="CL93">
        <v>35</v>
      </c>
      <c r="CM93" s="7">
        <v>45159</v>
      </c>
      <c r="CN93" t="s">
        <v>11478</v>
      </c>
      <c r="CO93" t="s">
        <v>9855</v>
      </c>
      <c r="CP93" t="s">
        <v>11459</v>
      </c>
      <c r="CQ93" t="s">
        <v>11460</v>
      </c>
      <c r="CR93" t="s">
        <v>6028</v>
      </c>
      <c r="CS93" t="s">
        <v>6029</v>
      </c>
      <c r="CT93" t="s">
        <v>9839</v>
      </c>
      <c r="CU93" t="s">
        <v>9873</v>
      </c>
      <c r="CV93" t="s">
        <v>6310</v>
      </c>
      <c r="CW93" t="s">
        <v>9874</v>
      </c>
      <c r="CX93" t="s">
        <v>6800</v>
      </c>
      <c r="CY93" t="s">
        <v>9825</v>
      </c>
      <c r="CZ93" t="s">
        <v>6730</v>
      </c>
      <c r="DA93" t="s">
        <v>188</v>
      </c>
      <c r="DB93" t="s">
        <v>16</v>
      </c>
      <c r="DC93" t="s">
        <v>3733</v>
      </c>
      <c r="DD93" t="s">
        <v>22</v>
      </c>
      <c r="DE93" t="s">
        <v>189</v>
      </c>
      <c r="DF93" t="s">
        <v>371</v>
      </c>
      <c r="DG93" t="s">
        <v>4727</v>
      </c>
      <c r="DH93" t="s">
        <v>6791</v>
      </c>
      <c r="DI93" t="s">
        <v>6801</v>
      </c>
      <c r="DJ93" t="s">
        <v>16</v>
      </c>
      <c r="DK93" t="s">
        <v>16</v>
      </c>
      <c r="DL93" t="s">
        <v>5972</v>
      </c>
      <c r="DM93" t="s">
        <v>6245</v>
      </c>
      <c r="DN93" t="s">
        <v>189</v>
      </c>
      <c r="DO93" t="s">
        <v>11083</v>
      </c>
      <c r="DP93" t="s">
        <v>7200</v>
      </c>
      <c r="DQ93" t="s">
        <v>9934</v>
      </c>
      <c r="DR93" t="s">
        <v>7201</v>
      </c>
    </row>
    <row r="94" spans="1:122" x14ac:dyDescent="0.25">
      <c r="A94">
        <v>821</v>
      </c>
      <c r="B94" t="s">
        <v>189</v>
      </c>
      <c r="C94" t="s">
        <v>6802</v>
      </c>
      <c r="D94" s="138">
        <v>45159</v>
      </c>
      <c r="E94" t="s">
        <v>3816</v>
      </c>
      <c r="F94" t="s">
        <v>11</v>
      </c>
      <c r="G94" t="s">
        <v>1929</v>
      </c>
      <c r="H94" t="s">
        <v>11</v>
      </c>
      <c r="I94" t="s">
        <v>9802</v>
      </c>
      <c r="J94" t="s">
        <v>100</v>
      </c>
      <c r="K94">
        <v>1.3</v>
      </c>
      <c r="L94">
        <v>1.3</v>
      </c>
      <c r="M94">
        <v>9.4819999999999993</v>
      </c>
      <c r="N94">
        <v>10.191000000000001</v>
      </c>
      <c r="O94" t="s">
        <v>189</v>
      </c>
      <c r="P94" t="s">
        <v>13</v>
      </c>
      <c r="Q94" t="s">
        <v>351</v>
      </c>
      <c r="R94" t="s">
        <v>1142</v>
      </c>
      <c r="S94" t="s">
        <v>351</v>
      </c>
      <c r="T94" t="s">
        <v>16</v>
      </c>
      <c r="U94" t="s">
        <v>41</v>
      </c>
      <c r="V94" t="s">
        <v>2410</v>
      </c>
      <c r="W94">
        <v>100</v>
      </c>
      <c r="X94" t="s">
        <v>32</v>
      </c>
      <c r="Y94" t="s">
        <v>6282</v>
      </c>
      <c r="Z94" t="s">
        <v>6282</v>
      </c>
      <c r="AA94" t="s">
        <v>189</v>
      </c>
      <c r="AB94" s="138">
        <v>45162</v>
      </c>
      <c r="AC94" s="138">
        <v>45346</v>
      </c>
      <c r="AD94" t="s">
        <v>6240</v>
      </c>
      <c r="AE94" t="s">
        <v>5385</v>
      </c>
      <c r="AF94" t="s">
        <v>16</v>
      </c>
      <c r="AG94" t="s">
        <v>189</v>
      </c>
      <c r="AH94" s="138">
        <v>46258</v>
      </c>
      <c r="AI94" t="s">
        <v>2414</v>
      </c>
      <c r="AJ94" t="s">
        <v>189</v>
      </c>
      <c r="AK94" t="s">
        <v>189</v>
      </c>
      <c r="AL94" t="s">
        <v>189</v>
      </c>
      <c r="AM94" t="s">
        <v>189</v>
      </c>
      <c r="AN94" t="s">
        <v>189</v>
      </c>
      <c r="AO94" t="s">
        <v>189</v>
      </c>
      <c r="AP94" t="s">
        <v>189</v>
      </c>
      <c r="AQ94" t="s">
        <v>16</v>
      </c>
      <c r="AR94" t="s">
        <v>189</v>
      </c>
      <c r="AS94" t="s">
        <v>16</v>
      </c>
      <c r="AT94" t="s">
        <v>6548</v>
      </c>
      <c r="AU94" t="s">
        <v>9344</v>
      </c>
      <c r="AV94" t="s">
        <v>189</v>
      </c>
      <c r="AW94" t="s">
        <v>16</v>
      </c>
      <c r="AX94" t="s">
        <v>16</v>
      </c>
      <c r="AY94" t="s">
        <v>16</v>
      </c>
      <c r="AZ94" t="s">
        <v>16</v>
      </c>
      <c r="BA94" t="s">
        <v>16</v>
      </c>
      <c r="BB94" t="s">
        <v>16</v>
      </c>
      <c r="BC94" t="s">
        <v>16</v>
      </c>
      <c r="BD94" t="s">
        <v>16</v>
      </c>
      <c r="BE94" t="s">
        <v>16</v>
      </c>
      <c r="BF94" t="s">
        <v>189</v>
      </c>
      <c r="BG94" t="s">
        <v>189</v>
      </c>
      <c r="BH94">
        <v>0</v>
      </c>
      <c r="BI94">
        <v>0</v>
      </c>
      <c r="BJ94">
        <v>0</v>
      </c>
      <c r="BK94" t="s">
        <v>189</v>
      </c>
      <c r="BL94" t="s">
        <v>189</v>
      </c>
      <c r="BN94" t="s">
        <v>3813</v>
      </c>
      <c r="BO94" t="s">
        <v>16</v>
      </c>
      <c r="BP94" t="s">
        <v>3816</v>
      </c>
      <c r="BQ94" t="s">
        <v>184</v>
      </c>
      <c r="BR94" t="s">
        <v>6745</v>
      </c>
      <c r="BS94" t="s">
        <v>16</v>
      </c>
      <c r="BT94" t="s">
        <v>16</v>
      </c>
      <c r="BU94" t="s">
        <v>189</v>
      </c>
      <c r="BV94" t="s">
        <v>58</v>
      </c>
      <c r="BW94" t="s">
        <v>189</v>
      </c>
      <c r="BX94" t="s">
        <v>423</v>
      </c>
      <c r="BY94" t="s">
        <v>16</v>
      </c>
      <c r="BZ94" s="138"/>
      <c r="CA94" s="138">
        <v>43458</v>
      </c>
      <c r="CB94" t="s">
        <v>34</v>
      </c>
      <c r="CC94" t="s">
        <v>6745</v>
      </c>
      <c r="CD94" t="s">
        <v>6307</v>
      </c>
      <c r="CE94" t="s">
        <v>189</v>
      </c>
      <c r="CF94" t="s">
        <v>189</v>
      </c>
      <c r="CG94" t="s">
        <v>189</v>
      </c>
      <c r="CH94">
        <v>2023</v>
      </c>
      <c r="CI94" s="7">
        <v>45159</v>
      </c>
      <c r="CJ94" t="s">
        <v>4723</v>
      </c>
      <c r="CK94">
        <v>8</v>
      </c>
      <c r="CL94">
        <v>35</v>
      </c>
      <c r="CM94" s="7">
        <v>45159</v>
      </c>
      <c r="CN94" t="s">
        <v>11478</v>
      </c>
      <c r="CO94" t="s">
        <v>9855</v>
      </c>
      <c r="CP94" t="s">
        <v>11459</v>
      </c>
      <c r="CQ94" t="s">
        <v>11460</v>
      </c>
      <c r="CR94" t="s">
        <v>6028</v>
      </c>
      <c r="CS94" t="s">
        <v>6029</v>
      </c>
      <c r="CT94" t="s">
        <v>9839</v>
      </c>
      <c r="CU94" t="s">
        <v>9873</v>
      </c>
      <c r="CV94" t="s">
        <v>6310</v>
      </c>
      <c r="CW94" t="s">
        <v>9874</v>
      </c>
      <c r="CX94" t="s">
        <v>6803</v>
      </c>
      <c r="CY94" t="s">
        <v>9813</v>
      </c>
      <c r="CZ94" t="s">
        <v>6730</v>
      </c>
      <c r="DA94" t="s">
        <v>188</v>
      </c>
      <c r="DB94" t="s">
        <v>16</v>
      </c>
      <c r="DC94" t="s">
        <v>3813</v>
      </c>
      <c r="DD94" t="s">
        <v>32</v>
      </c>
      <c r="DE94" t="s">
        <v>189</v>
      </c>
      <c r="DF94" t="s">
        <v>16</v>
      </c>
      <c r="DG94" t="s">
        <v>4727</v>
      </c>
      <c r="DH94" t="s">
        <v>2051</v>
      </c>
      <c r="DI94" t="s">
        <v>4716</v>
      </c>
      <c r="DJ94" t="s">
        <v>16</v>
      </c>
      <c r="DK94" t="s">
        <v>16</v>
      </c>
      <c r="DL94" t="s">
        <v>4465</v>
      </c>
      <c r="DM94" t="s">
        <v>16</v>
      </c>
      <c r="DN94" t="s">
        <v>189</v>
      </c>
      <c r="DO94" t="s">
        <v>11483</v>
      </c>
      <c r="DP94" t="s">
        <v>7202</v>
      </c>
      <c r="DQ94" t="s">
        <v>9934</v>
      </c>
      <c r="DR94" t="s">
        <v>7203</v>
      </c>
    </row>
    <row r="95" spans="1:122" x14ac:dyDescent="0.25">
      <c r="A95">
        <v>820</v>
      </c>
      <c r="B95" t="s">
        <v>9578</v>
      </c>
      <c r="C95" t="s">
        <v>9935</v>
      </c>
      <c r="D95" s="138">
        <v>45154</v>
      </c>
      <c r="E95" t="s">
        <v>5974</v>
      </c>
      <c r="F95" t="s">
        <v>3351</v>
      </c>
      <c r="G95" t="s">
        <v>1926</v>
      </c>
      <c r="H95" t="s">
        <v>84</v>
      </c>
      <c r="I95" t="s">
        <v>4840</v>
      </c>
      <c r="J95" t="s">
        <v>100</v>
      </c>
      <c r="K95">
        <v>3</v>
      </c>
      <c r="L95">
        <v>3</v>
      </c>
      <c r="M95">
        <v>21.998999999999999</v>
      </c>
      <c r="N95">
        <v>23.49</v>
      </c>
      <c r="O95" t="s">
        <v>189</v>
      </c>
      <c r="P95" t="s">
        <v>13</v>
      </c>
      <c r="Q95" t="s">
        <v>9936</v>
      </c>
      <c r="R95" t="s">
        <v>16</v>
      </c>
      <c r="S95" t="s">
        <v>16</v>
      </c>
      <c r="T95" t="s">
        <v>9936</v>
      </c>
      <c r="U95" t="s">
        <v>16</v>
      </c>
      <c r="V95" t="s">
        <v>2742</v>
      </c>
      <c r="X95" t="s">
        <v>87</v>
      </c>
      <c r="Y95" t="s">
        <v>1883</v>
      </c>
      <c r="Z95" t="s">
        <v>1883</v>
      </c>
      <c r="AA95" t="s">
        <v>189</v>
      </c>
      <c r="AB95" s="138">
        <v>45161</v>
      </c>
      <c r="AC95" s="138">
        <v>45254</v>
      </c>
      <c r="AD95" t="s">
        <v>6242</v>
      </c>
      <c r="AE95" t="s">
        <v>5459</v>
      </c>
      <c r="AF95" t="s">
        <v>16</v>
      </c>
      <c r="AG95" t="s">
        <v>189</v>
      </c>
      <c r="AH95" s="138">
        <v>46257</v>
      </c>
      <c r="AI95" t="s">
        <v>2732</v>
      </c>
      <c r="AJ95" t="s">
        <v>189</v>
      </c>
      <c r="AK95" t="s">
        <v>189</v>
      </c>
      <c r="AL95" t="s">
        <v>189</v>
      </c>
      <c r="AM95" t="s">
        <v>189</v>
      </c>
      <c r="AN95" t="s">
        <v>189</v>
      </c>
      <c r="AO95" t="s">
        <v>9814</v>
      </c>
      <c r="AP95" t="s">
        <v>189</v>
      </c>
      <c r="AQ95" t="s">
        <v>16</v>
      </c>
      <c r="AR95" t="s">
        <v>189</v>
      </c>
      <c r="AS95" t="s">
        <v>16</v>
      </c>
      <c r="AT95" t="s">
        <v>189</v>
      </c>
      <c r="AU95" t="s">
        <v>9344</v>
      </c>
      <c r="AV95" t="s">
        <v>189</v>
      </c>
      <c r="AW95" t="s">
        <v>16</v>
      </c>
      <c r="AX95" t="s">
        <v>16</v>
      </c>
      <c r="AY95" t="s">
        <v>16</v>
      </c>
      <c r="AZ95" t="s">
        <v>16</v>
      </c>
      <c r="BA95" t="s">
        <v>16</v>
      </c>
      <c r="BB95" t="s">
        <v>16</v>
      </c>
      <c r="BC95" t="s">
        <v>199</v>
      </c>
      <c r="BD95" t="s">
        <v>16</v>
      </c>
      <c r="BE95" t="s">
        <v>2136</v>
      </c>
      <c r="BF95" t="s">
        <v>189</v>
      </c>
      <c r="BG95" t="s">
        <v>189</v>
      </c>
      <c r="BH95">
        <v>0</v>
      </c>
      <c r="BI95">
        <v>0</v>
      </c>
      <c r="BJ95">
        <v>0</v>
      </c>
      <c r="BK95" t="s">
        <v>189</v>
      </c>
      <c r="BL95" t="s">
        <v>189</v>
      </c>
      <c r="BN95" t="s">
        <v>5460</v>
      </c>
      <c r="BO95" t="s">
        <v>16</v>
      </c>
      <c r="BP95" t="s">
        <v>5974</v>
      </c>
      <c r="BQ95" t="s">
        <v>240</v>
      </c>
      <c r="BR95" t="s">
        <v>5653</v>
      </c>
      <c r="BS95" t="s">
        <v>9682</v>
      </c>
      <c r="BT95" t="s">
        <v>6876</v>
      </c>
      <c r="BU95" t="s">
        <v>9685</v>
      </c>
      <c r="BV95" t="s">
        <v>37</v>
      </c>
      <c r="BW95" t="s">
        <v>16</v>
      </c>
      <c r="BX95" t="s">
        <v>16</v>
      </c>
      <c r="BY95" t="s">
        <v>16</v>
      </c>
      <c r="BZ95" s="138"/>
      <c r="CA95" s="138">
        <v>42695</v>
      </c>
      <c r="CB95" t="s">
        <v>29</v>
      </c>
      <c r="CC95" t="s">
        <v>29</v>
      </c>
      <c r="CD95" t="s">
        <v>6307</v>
      </c>
      <c r="CE95" t="s">
        <v>189</v>
      </c>
      <c r="CF95" t="s">
        <v>6307</v>
      </c>
      <c r="CG95" t="s">
        <v>189</v>
      </c>
      <c r="CH95">
        <v>2023</v>
      </c>
      <c r="CI95" s="7">
        <v>45154</v>
      </c>
      <c r="CJ95" t="s">
        <v>16</v>
      </c>
      <c r="CK95">
        <v>8</v>
      </c>
      <c r="CL95">
        <v>34</v>
      </c>
      <c r="CM95" s="7">
        <v>45152</v>
      </c>
      <c r="CN95" t="s">
        <v>11484</v>
      </c>
      <c r="CO95" t="s">
        <v>9855</v>
      </c>
      <c r="CP95" t="s">
        <v>11459</v>
      </c>
      <c r="CQ95" t="s">
        <v>11460</v>
      </c>
      <c r="CR95" t="s">
        <v>6028</v>
      </c>
      <c r="CS95" t="s">
        <v>6030</v>
      </c>
      <c r="CT95" t="s">
        <v>9839</v>
      </c>
      <c r="CU95" t="s">
        <v>6824</v>
      </c>
      <c r="CV95" t="s">
        <v>6310</v>
      </c>
      <c r="CW95" t="s">
        <v>9874</v>
      </c>
      <c r="CX95" t="s">
        <v>9937</v>
      </c>
      <c r="CY95" t="s">
        <v>9813</v>
      </c>
      <c r="CZ95" t="s">
        <v>6730</v>
      </c>
      <c r="DA95" t="s">
        <v>252</v>
      </c>
      <c r="DB95" t="s">
        <v>9800</v>
      </c>
      <c r="DC95" t="s">
        <v>16</v>
      </c>
      <c r="DD95" t="s">
        <v>87</v>
      </c>
      <c r="DE95" t="s">
        <v>5460</v>
      </c>
      <c r="DF95" t="s">
        <v>16</v>
      </c>
      <c r="DG95" t="s">
        <v>4727</v>
      </c>
      <c r="DH95" t="s">
        <v>2051</v>
      </c>
      <c r="DI95" t="s">
        <v>4501</v>
      </c>
      <c r="DJ95" t="s">
        <v>16</v>
      </c>
      <c r="DK95" t="s">
        <v>9812</v>
      </c>
      <c r="DL95" t="s">
        <v>9812</v>
      </c>
      <c r="DM95" t="s">
        <v>16</v>
      </c>
      <c r="DN95" t="s">
        <v>189</v>
      </c>
      <c r="DO95" t="s">
        <v>11485</v>
      </c>
      <c r="DP95" t="s">
        <v>9938</v>
      </c>
      <c r="DQ95" t="s">
        <v>9939</v>
      </c>
      <c r="DR95" t="s">
        <v>9940</v>
      </c>
    </row>
    <row r="96" spans="1:122" x14ac:dyDescent="0.25">
      <c r="A96">
        <v>819</v>
      </c>
      <c r="B96" t="s">
        <v>189</v>
      </c>
      <c r="C96" t="s">
        <v>6724</v>
      </c>
      <c r="D96" s="138">
        <v>45154</v>
      </c>
      <c r="E96" t="s">
        <v>6725</v>
      </c>
      <c r="F96" t="s">
        <v>11</v>
      </c>
      <c r="G96" t="s">
        <v>1932</v>
      </c>
      <c r="H96" t="s">
        <v>11</v>
      </c>
      <c r="I96" t="s">
        <v>9802</v>
      </c>
      <c r="J96" t="s">
        <v>12</v>
      </c>
      <c r="K96">
        <v>2.9</v>
      </c>
      <c r="L96">
        <v>0.39400000000000002</v>
      </c>
      <c r="M96">
        <v>2.9</v>
      </c>
      <c r="N96">
        <v>3.097</v>
      </c>
      <c r="O96" t="s">
        <v>189</v>
      </c>
      <c r="P96" t="s">
        <v>13</v>
      </c>
      <c r="Q96" t="s">
        <v>143</v>
      </c>
      <c r="R96" t="s">
        <v>16</v>
      </c>
      <c r="S96" t="s">
        <v>143</v>
      </c>
      <c r="T96" t="s">
        <v>16</v>
      </c>
      <c r="U96" t="s">
        <v>16</v>
      </c>
      <c r="V96" t="s">
        <v>2410</v>
      </c>
      <c r="W96">
        <v>100</v>
      </c>
      <c r="X96" t="s">
        <v>22</v>
      </c>
      <c r="Y96" t="s">
        <v>6236</v>
      </c>
      <c r="Z96" t="s">
        <v>6236</v>
      </c>
      <c r="AA96" t="s">
        <v>189</v>
      </c>
      <c r="AB96" s="138">
        <v>45161</v>
      </c>
      <c r="AC96" s="138">
        <v>45192</v>
      </c>
      <c r="AD96" t="s">
        <v>6241</v>
      </c>
      <c r="AE96" t="s">
        <v>6733</v>
      </c>
      <c r="AF96" t="s">
        <v>16</v>
      </c>
      <c r="AG96" t="s">
        <v>189</v>
      </c>
      <c r="AH96" s="138">
        <v>46257</v>
      </c>
      <c r="AI96" t="s">
        <v>2414</v>
      </c>
      <c r="AJ96" t="s">
        <v>189</v>
      </c>
      <c r="AK96" t="s">
        <v>189</v>
      </c>
      <c r="AL96" t="s">
        <v>189</v>
      </c>
      <c r="AM96" t="s">
        <v>189</v>
      </c>
      <c r="AN96" t="s">
        <v>189</v>
      </c>
      <c r="AO96" t="s">
        <v>189</v>
      </c>
      <c r="AP96" t="s">
        <v>189</v>
      </c>
      <c r="AQ96" t="s">
        <v>16</v>
      </c>
      <c r="AR96" t="s">
        <v>189</v>
      </c>
      <c r="AS96" t="s">
        <v>16</v>
      </c>
      <c r="AT96" t="s">
        <v>6541</v>
      </c>
      <c r="AU96" t="s">
        <v>9344</v>
      </c>
      <c r="AV96" t="s">
        <v>189</v>
      </c>
      <c r="AW96" t="s">
        <v>16</v>
      </c>
      <c r="AX96" t="s">
        <v>16</v>
      </c>
      <c r="AY96" t="s">
        <v>16</v>
      </c>
      <c r="AZ96" t="s">
        <v>16</v>
      </c>
      <c r="BA96" t="s">
        <v>16</v>
      </c>
      <c r="BB96" t="s">
        <v>16</v>
      </c>
      <c r="BC96" t="s">
        <v>16</v>
      </c>
      <c r="BD96" t="s">
        <v>16</v>
      </c>
      <c r="BE96" t="s">
        <v>16</v>
      </c>
      <c r="BF96" t="s">
        <v>189</v>
      </c>
      <c r="BG96" t="s">
        <v>189</v>
      </c>
      <c r="BH96">
        <v>0</v>
      </c>
      <c r="BI96">
        <v>0</v>
      </c>
      <c r="BJ96">
        <v>0</v>
      </c>
      <c r="BK96" t="s">
        <v>189</v>
      </c>
      <c r="BL96" t="s">
        <v>189</v>
      </c>
      <c r="BN96" t="s">
        <v>6726</v>
      </c>
      <c r="BO96" t="s">
        <v>7116</v>
      </c>
      <c r="BP96" t="s">
        <v>6731</v>
      </c>
      <c r="BQ96" t="s">
        <v>184</v>
      </c>
      <c r="BR96" t="s">
        <v>6744</v>
      </c>
      <c r="BS96" t="s">
        <v>9667</v>
      </c>
      <c r="BT96" t="s">
        <v>16</v>
      </c>
      <c r="BU96" t="s">
        <v>189</v>
      </c>
      <c r="BV96" t="s">
        <v>18</v>
      </c>
      <c r="BW96" t="s">
        <v>195</v>
      </c>
      <c r="BX96" t="s">
        <v>3144</v>
      </c>
      <c r="BY96" t="s">
        <v>6732</v>
      </c>
      <c r="BZ96" s="138"/>
      <c r="CA96" s="138">
        <v>45154</v>
      </c>
      <c r="CB96" t="s">
        <v>17</v>
      </c>
      <c r="CC96" t="s">
        <v>17</v>
      </c>
      <c r="CD96" t="s">
        <v>6307</v>
      </c>
      <c r="CE96" t="s">
        <v>189</v>
      </c>
      <c r="CF96" t="s">
        <v>189</v>
      </c>
      <c r="CG96" t="s">
        <v>189</v>
      </c>
      <c r="CH96">
        <v>2023</v>
      </c>
      <c r="CI96" s="7">
        <v>45154</v>
      </c>
      <c r="CJ96" t="s">
        <v>4723</v>
      </c>
      <c r="CK96">
        <v>8</v>
      </c>
      <c r="CL96">
        <v>34</v>
      </c>
      <c r="CM96" s="7">
        <v>45152</v>
      </c>
      <c r="CN96" t="s">
        <v>11484</v>
      </c>
      <c r="CO96" t="s">
        <v>9855</v>
      </c>
      <c r="CP96" t="s">
        <v>11459</v>
      </c>
      <c r="CQ96" t="s">
        <v>11460</v>
      </c>
      <c r="CR96" t="s">
        <v>6028</v>
      </c>
      <c r="CS96" t="s">
        <v>6030</v>
      </c>
      <c r="CT96" t="s">
        <v>9839</v>
      </c>
      <c r="CU96" t="s">
        <v>9873</v>
      </c>
      <c r="CV96" t="s">
        <v>6307</v>
      </c>
      <c r="CW96" t="s">
        <v>9874</v>
      </c>
      <c r="CX96" t="s">
        <v>6726</v>
      </c>
      <c r="CY96" t="s">
        <v>4464</v>
      </c>
      <c r="CZ96" t="s">
        <v>6234</v>
      </c>
      <c r="DA96" t="s">
        <v>188</v>
      </c>
      <c r="DB96" t="s">
        <v>16</v>
      </c>
      <c r="DC96" t="s">
        <v>16</v>
      </c>
      <c r="DD96" t="s">
        <v>22</v>
      </c>
      <c r="DE96" t="s">
        <v>189</v>
      </c>
      <c r="DF96" t="s">
        <v>391</v>
      </c>
      <c r="DG96" t="s">
        <v>4727</v>
      </c>
      <c r="DH96" t="s">
        <v>2052</v>
      </c>
      <c r="DI96" t="s">
        <v>6734</v>
      </c>
      <c r="DJ96" t="s">
        <v>16</v>
      </c>
      <c r="DK96" t="s">
        <v>4464</v>
      </c>
      <c r="DL96" t="s">
        <v>4464</v>
      </c>
      <c r="DM96" t="s">
        <v>6245</v>
      </c>
      <c r="DN96" t="s">
        <v>189</v>
      </c>
      <c r="DO96" t="s">
        <v>11025</v>
      </c>
      <c r="DP96" t="s">
        <v>7204</v>
      </c>
      <c r="DQ96" t="s">
        <v>9939</v>
      </c>
      <c r="DR96" t="s">
        <v>7205</v>
      </c>
    </row>
    <row r="97" spans="1:122" x14ac:dyDescent="0.25">
      <c r="A97">
        <v>818</v>
      </c>
      <c r="B97" t="s">
        <v>189</v>
      </c>
      <c r="C97" t="s">
        <v>6727</v>
      </c>
      <c r="D97" s="138">
        <v>45153</v>
      </c>
      <c r="E97" t="s">
        <v>6728</v>
      </c>
      <c r="F97" t="s">
        <v>11</v>
      </c>
      <c r="G97" t="s">
        <v>1929</v>
      </c>
      <c r="H97" t="s">
        <v>11</v>
      </c>
      <c r="I97" t="s">
        <v>9802</v>
      </c>
      <c r="J97" t="s">
        <v>12</v>
      </c>
      <c r="K97">
        <v>5</v>
      </c>
      <c r="L97">
        <v>0.68500000000000005</v>
      </c>
      <c r="M97">
        <v>5</v>
      </c>
      <c r="N97">
        <v>5.35</v>
      </c>
      <c r="O97" t="s">
        <v>189</v>
      </c>
      <c r="P97" t="s">
        <v>13</v>
      </c>
      <c r="Q97" t="s">
        <v>930</v>
      </c>
      <c r="R97" t="s">
        <v>16</v>
      </c>
      <c r="S97" t="s">
        <v>930</v>
      </c>
      <c r="T97" t="s">
        <v>16</v>
      </c>
      <c r="U97" t="s">
        <v>16</v>
      </c>
      <c r="V97" t="s">
        <v>2410</v>
      </c>
      <c r="W97">
        <v>100</v>
      </c>
      <c r="X97" t="s">
        <v>15</v>
      </c>
      <c r="Y97" t="s">
        <v>6236</v>
      </c>
      <c r="Z97" t="s">
        <v>6236</v>
      </c>
      <c r="AA97" t="s">
        <v>9887</v>
      </c>
      <c r="AB97" s="138">
        <v>45160</v>
      </c>
      <c r="AC97" s="138">
        <v>45344</v>
      </c>
      <c r="AD97" t="s">
        <v>6241</v>
      </c>
      <c r="AE97" t="s">
        <v>6736</v>
      </c>
      <c r="AF97" t="s">
        <v>16</v>
      </c>
      <c r="AG97" t="s">
        <v>189</v>
      </c>
      <c r="AH97" s="138">
        <v>46256</v>
      </c>
      <c r="AI97" t="s">
        <v>2414</v>
      </c>
      <c r="AJ97" t="s">
        <v>189</v>
      </c>
      <c r="AK97" t="s">
        <v>189</v>
      </c>
      <c r="AL97" t="s">
        <v>189</v>
      </c>
      <c r="AM97" t="s">
        <v>189</v>
      </c>
      <c r="AN97" t="s">
        <v>189</v>
      </c>
      <c r="AO97" t="s">
        <v>189</v>
      </c>
      <c r="AP97" t="s">
        <v>189</v>
      </c>
      <c r="AQ97" t="s">
        <v>16</v>
      </c>
      <c r="AR97" t="s">
        <v>189</v>
      </c>
      <c r="AS97" t="s">
        <v>16</v>
      </c>
      <c r="AT97" t="s">
        <v>6735</v>
      </c>
      <c r="AU97" t="s">
        <v>9344</v>
      </c>
      <c r="AV97" t="s">
        <v>189</v>
      </c>
      <c r="AW97" t="s">
        <v>4620</v>
      </c>
      <c r="AX97" t="s">
        <v>4621</v>
      </c>
      <c r="AY97" t="s">
        <v>16</v>
      </c>
      <c r="AZ97" t="s">
        <v>16</v>
      </c>
      <c r="BA97" t="s">
        <v>16</v>
      </c>
      <c r="BB97" t="s">
        <v>16</v>
      </c>
      <c r="BC97" t="s">
        <v>16</v>
      </c>
      <c r="BD97" t="s">
        <v>16</v>
      </c>
      <c r="BE97" t="s">
        <v>16</v>
      </c>
      <c r="BF97" t="s">
        <v>189</v>
      </c>
      <c r="BG97" t="s">
        <v>189</v>
      </c>
      <c r="BH97">
        <v>0</v>
      </c>
      <c r="BI97">
        <v>0</v>
      </c>
      <c r="BJ97">
        <v>0</v>
      </c>
      <c r="BK97" t="s">
        <v>189</v>
      </c>
      <c r="BL97" t="s">
        <v>189</v>
      </c>
      <c r="BN97" t="s">
        <v>6729</v>
      </c>
      <c r="BO97" t="s">
        <v>16</v>
      </c>
      <c r="BP97" t="s">
        <v>6728</v>
      </c>
      <c r="BQ97" t="s">
        <v>184</v>
      </c>
      <c r="BR97" t="s">
        <v>5653</v>
      </c>
      <c r="BS97" t="s">
        <v>9678</v>
      </c>
      <c r="BT97" t="s">
        <v>6899</v>
      </c>
      <c r="BU97" t="s">
        <v>189</v>
      </c>
      <c r="BV97" t="s">
        <v>67</v>
      </c>
      <c r="BW97" t="s">
        <v>189</v>
      </c>
      <c r="BX97" t="s">
        <v>430</v>
      </c>
      <c r="BY97" t="s">
        <v>16</v>
      </c>
      <c r="BZ97" s="138"/>
      <c r="CA97" s="138">
        <v>45153</v>
      </c>
      <c r="CB97" t="s">
        <v>29</v>
      </c>
      <c r="CC97" t="s">
        <v>29</v>
      </c>
      <c r="CD97" t="s">
        <v>6307</v>
      </c>
      <c r="CE97" t="s">
        <v>189</v>
      </c>
      <c r="CF97" t="s">
        <v>189</v>
      </c>
      <c r="CG97" t="s">
        <v>189</v>
      </c>
      <c r="CH97">
        <v>2023</v>
      </c>
      <c r="CI97" s="7">
        <v>45153</v>
      </c>
      <c r="CJ97" t="s">
        <v>16</v>
      </c>
      <c r="CK97">
        <v>8</v>
      </c>
      <c r="CL97">
        <v>34</v>
      </c>
      <c r="CM97" s="7">
        <v>45152</v>
      </c>
      <c r="CN97" t="s">
        <v>11484</v>
      </c>
      <c r="CO97" t="s">
        <v>9855</v>
      </c>
      <c r="CP97" t="s">
        <v>11459</v>
      </c>
      <c r="CQ97" t="s">
        <v>11460</v>
      </c>
      <c r="CR97" t="s">
        <v>6028</v>
      </c>
      <c r="CS97" t="s">
        <v>6030</v>
      </c>
      <c r="CT97" t="s">
        <v>9839</v>
      </c>
      <c r="CU97" t="s">
        <v>9873</v>
      </c>
      <c r="CV97" t="s">
        <v>6307</v>
      </c>
      <c r="CW97" t="s">
        <v>9874</v>
      </c>
      <c r="CX97" t="s">
        <v>6729</v>
      </c>
      <c r="CY97" t="s">
        <v>4464</v>
      </c>
      <c r="CZ97" t="s">
        <v>6236</v>
      </c>
      <c r="DA97" t="s">
        <v>188</v>
      </c>
      <c r="DB97" t="s">
        <v>16</v>
      </c>
      <c r="DC97" t="s">
        <v>16</v>
      </c>
      <c r="DD97" t="s">
        <v>15</v>
      </c>
      <c r="DE97" t="s">
        <v>189</v>
      </c>
      <c r="DF97" t="s">
        <v>16</v>
      </c>
      <c r="DG97" t="s">
        <v>4727</v>
      </c>
      <c r="DH97" t="s">
        <v>2052</v>
      </c>
      <c r="DI97" t="s">
        <v>6117</v>
      </c>
      <c r="DJ97" t="s">
        <v>9887</v>
      </c>
      <c r="DK97" t="s">
        <v>6737</v>
      </c>
      <c r="DL97" t="s">
        <v>6737</v>
      </c>
      <c r="DM97" t="s">
        <v>16</v>
      </c>
      <c r="DN97" t="s">
        <v>189</v>
      </c>
      <c r="DO97" t="s">
        <v>10855</v>
      </c>
      <c r="DP97" t="s">
        <v>7206</v>
      </c>
      <c r="DQ97" t="s">
        <v>9941</v>
      </c>
      <c r="DR97" t="s">
        <v>7207</v>
      </c>
    </row>
    <row r="98" spans="1:122" x14ac:dyDescent="0.25">
      <c r="A98">
        <v>817</v>
      </c>
      <c r="B98" t="s">
        <v>189</v>
      </c>
      <c r="C98" t="s">
        <v>6738</v>
      </c>
      <c r="D98" s="138">
        <v>45152</v>
      </c>
      <c r="E98" t="s">
        <v>6739</v>
      </c>
      <c r="F98" t="s">
        <v>11</v>
      </c>
      <c r="G98" t="s">
        <v>16</v>
      </c>
      <c r="H98" t="s">
        <v>11</v>
      </c>
      <c r="I98" t="s">
        <v>9802</v>
      </c>
      <c r="J98" t="s">
        <v>100</v>
      </c>
      <c r="K98">
        <v>0.5</v>
      </c>
      <c r="L98">
        <v>0.5</v>
      </c>
      <c r="M98">
        <v>3.6379999999999999</v>
      </c>
      <c r="N98">
        <v>3.91</v>
      </c>
      <c r="O98" t="s">
        <v>5516</v>
      </c>
      <c r="P98" t="s">
        <v>2106</v>
      </c>
      <c r="Q98" t="s">
        <v>333</v>
      </c>
      <c r="R98" t="s">
        <v>16</v>
      </c>
      <c r="S98" t="s">
        <v>351</v>
      </c>
      <c r="T98" t="s">
        <v>351</v>
      </c>
      <c r="U98" t="s">
        <v>16</v>
      </c>
      <c r="V98" t="s">
        <v>2410</v>
      </c>
      <c r="X98" t="s">
        <v>32</v>
      </c>
      <c r="Y98" t="s">
        <v>1883</v>
      </c>
      <c r="Z98" t="s">
        <v>1883</v>
      </c>
      <c r="AA98" t="s">
        <v>189</v>
      </c>
      <c r="AB98" s="138">
        <v>45156</v>
      </c>
      <c r="AC98" s="138"/>
      <c r="AD98" t="s">
        <v>6240</v>
      </c>
      <c r="AE98" t="s">
        <v>5138</v>
      </c>
      <c r="AF98" t="s">
        <v>16</v>
      </c>
      <c r="AG98" t="s">
        <v>189</v>
      </c>
      <c r="AH98" s="138">
        <v>46132</v>
      </c>
      <c r="AI98" t="s">
        <v>2414</v>
      </c>
      <c r="AJ98" t="s">
        <v>189</v>
      </c>
      <c r="AK98" t="s">
        <v>189</v>
      </c>
      <c r="AL98" t="s">
        <v>189</v>
      </c>
      <c r="AM98" t="s">
        <v>189</v>
      </c>
      <c r="AN98" t="s">
        <v>189</v>
      </c>
      <c r="AO98" t="s">
        <v>189</v>
      </c>
      <c r="AP98" t="s">
        <v>189</v>
      </c>
      <c r="AQ98" t="s">
        <v>16</v>
      </c>
      <c r="AR98" t="s">
        <v>189</v>
      </c>
      <c r="AS98" t="s">
        <v>16</v>
      </c>
      <c r="AT98" t="s">
        <v>189</v>
      </c>
      <c r="AU98" t="s">
        <v>189</v>
      </c>
      <c r="AV98" t="s">
        <v>189</v>
      </c>
      <c r="AW98" t="s">
        <v>16</v>
      </c>
      <c r="AX98" t="s">
        <v>16</v>
      </c>
      <c r="AY98" t="s">
        <v>16</v>
      </c>
      <c r="AZ98" t="s">
        <v>16</v>
      </c>
      <c r="BA98" t="s">
        <v>16</v>
      </c>
      <c r="BB98" t="s">
        <v>16</v>
      </c>
      <c r="BC98" t="s">
        <v>16</v>
      </c>
      <c r="BD98" t="s">
        <v>16</v>
      </c>
      <c r="BE98" t="s">
        <v>16</v>
      </c>
      <c r="BF98" t="s">
        <v>189</v>
      </c>
      <c r="BG98" t="s">
        <v>189</v>
      </c>
      <c r="BH98">
        <v>0</v>
      </c>
      <c r="BI98">
        <v>0</v>
      </c>
      <c r="BJ98">
        <v>0</v>
      </c>
      <c r="BK98" t="s">
        <v>189</v>
      </c>
      <c r="BL98" t="s">
        <v>189</v>
      </c>
      <c r="BN98" t="s">
        <v>2453</v>
      </c>
      <c r="BO98" t="s">
        <v>16</v>
      </c>
      <c r="BP98" t="s">
        <v>2456</v>
      </c>
      <c r="BQ98" t="s">
        <v>184</v>
      </c>
      <c r="BR98" t="s">
        <v>6744</v>
      </c>
      <c r="BS98" t="s">
        <v>9667</v>
      </c>
      <c r="BT98" t="s">
        <v>16</v>
      </c>
      <c r="BU98" t="s">
        <v>189</v>
      </c>
      <c r="BV98" t="s">
        <v>58</v>
      </c>
      <c r="BW98" t="s">
        <v>185</v>
      </c>
      <c r="BX98" t="s">
        <v>1802</v>
      </c>
      <c r="BY98" t="s">
        <v>16</v>
      </c>
      <c r="BZ98" s="138"/>
      <c r="CA98" s="138">
        <v>45029</v>
      </c>
      <c r="CB98" t="s">
        <v>29</v>
      </c>
      <c r="CC98" t="s">
        <v>16</v>
      </c>
      <c r="CD98" t="s">
        <v>6307</v>
      </c>
      <c r="CE98" t="s">
        <v>189</v>
      </c>
      <c r="CF98" t="s">
        <v>189</v>
      </c>
      <c r="CG98" t="s">
        <v>189</v>
      </c>
      <c r="CH98">
        <v>2023</v>
      </c>
      <c r="CI98" s="7">
        <v>45152</v>
      </c>
      <c r="CJ98" t="s">
        <v>4723</v>
      </c>
      <c r="CK98">
        <v>8</v>
      </c>
      <c r="CL98">
        <v>34</v>
      </c>
      <c r="CM98" s="7">
        <v>45152</v>
      </c>
      <c r="CN98" t="s">
        <v>11484</v>
      </c>
      <c r="CO98" t="s">
        <v>9855</v>
      </c>
      <c r="CP98" t="s">
        <v>11459</v>
      </c>
      <c r="CQ98" t="s">
        <v>11460</v>
      </c>
      <c r="CR98" t="s">
        <v>6028</v>
      </c>
      <c r="CS98" t="s">
        <v>6030</v>
      </c>
      <c r="CT98" t="s">
        <v>9839</v>
      </c>
      <c r="CU98" t="s">
        <v>9873</v>
      </c>
      <c r="CV98" t="s">
        <v>6310</v>
      </c>
      <c r="CW98" t="s">
        <v>9874</v>
      </c>
      <c r="CX98" t="s">
        <v>2455</v>
      </c>
      <c r="CY98" t="s">
        <v>9813</v>
      </c>
      <c r="CZ98" t="s">
        <v>6730</v>
      </c>
      <c r="DA98" t="s">
        <v>188</v>
      </c>
      <c r="DB98" t="s">
        <v>16</v>
      </c>
      <c r="DC98" t="s">
        <v>2453</v>
      </c>
      <c r="DD98" t="s">
        <v>32</v>
      </c>
      <c r="DE98" t="s">
        <v>189</v>
      </c>
      <c r="DF98" t="s">
        <v>16</v>
      </c>
      <c r="DG98" t="s">
        <v>4754</v>
      </c>
      <c r="DH98" t="s">
        <v>6766</v>
      </c>
      <c r="DI98" t="s">
        <v>5602</v>
      </c>
      <c r="DJ98" t="s">
        <v>16</v>
      </c>
      <c r="DK98" t="s">
        <v>16</v>
      </c>
      <c r="DL98" t="s">
        <v>4465</v>
      </c>
      <c r="DM98" t="s">
        <v>16</v>
      </c>
      <c r="DN98" t="s">
        <v>189</v>
      </c>
      <c r="DO98" t="s">
        <v>11486</v>
      </c>
      <c r="DP98" t="s">
        <v>7208</v>
      </c>
      <c r="DQ98" t="s">
        <v>9942</v>
      </c>
      <c r="DR98" t="s">
        <v>6740</v>
      </c>
    </row>
    <row r="99" spans="1:122" x14ac:dyDescent="0.25">
      <c r="A99">
        <v>816</v>
      </c>
      <c r="B99" t="s">
        <v>189</v>
      </c>
      <c r="C99" t="s">
        <v>6695</v>
      </c>
      <c r="D99" s="138">
        <v>45148</v>
      </c>
      <c r="E99" t="s">
        <v>1234</v>
      </c>
      <c r="F99" t="s">
        <v>1975</v>
      </c>
      <c r="G99" t="s">
        <v>1926</v>
      </c>
      <c r="H99" t="s">
        <v>340</v>
      </c>
      <c r="I99" t="s">
        <v>4840</v>
      </c>
      <c r="J99" t="s">
        <v>100</v>
      </c>
      <c r="K99">
        <v>3.1</v>
      </c>
      <c r="L99">
        <v>3.1</v>
      </c>
      <c r="M99">
        <v>22.425000000000001</v>
      </c>
      <c r="N99">
        <v>24.239000000000001</v>
      </c>
      <c r="O99" t="s">
        <v>189</v>
      </c>
      <c r="P99" t="s">
        <v>13</v>
      </c>
      <c r="Q99" t="s">
        <v>6696</v>
      </c>
      <c r="R99" t="s">
        <v>5768</v>
      </c>
      <c r="S99" t="s">
        <v>6696</v>
      </c>
      <c r="T99" t="s">
        <v>16</v>
      </c>
      <c r="U99" t="s">
        <v>41</v>
      </c>
      <c r="V99" t="s">
        <v>2410</v>
      </c>
      <c r="W99">
        <v>100</v>
      </c>
      <c r="X99" t="s">
        <v>32</v>
      </c>
      <c r="Y99" t="s">
        <v>6282</v>
      </c>
      <c r="Z99" t="s">
        <v>6282</v>
      </c>
      <c r="AA99" t="s">
        <v>189</v>
      </c>
      <c r="AB99" s="138">
        <v>45155</v>
      </c>
      <c r="AC99" s="138">
        <v>45339</v>
      </c>
      <c r="AD99" t="s">
        <v>6241</v>
      </c>
      <c r="AE99" t="s">
        <v>5580</v>
      </c>
      <c r="AF99" t="s">
        <v>16</v>
      </c>
      <c r="AG99" t="s">
        <v>189</v>
      </c>
      <c r="AH99" s="138">
        <v>46251</v>
      </c>
      <c r="AI99" t="s">
        <v>2414</v>
      </c>
      <c r="AJ99" t="s">
        <v>1233</v>
      </c>
      <c r="AK99" t="s">
        <v>2428</v>
      </c>
      <c r="AL99" t="s">
        <v>6704</v>
      </c>
      <c r="AM99" t="s">
        <v>1880</v>
      </c>
      <c r="AN99" t="s">
        <v>189</v>
      </c>
      <c r="AO99" t="s">
        <v>189</v>
      </c>
      <c r="AP99" t="s">
        <v>189</v>
      </c>
      <c r="AQ99" t="s">
        <v>16</v>
      </c>
      <c r="AR99" t="s">
        <v>189</v>
      </c>
      <c r="AS99" t="s">
        <v>16</v>
      </c>
      <c r="AT99" t="s">
        <v>6705</v>
      </c>
      <c r="AU99" t="s">
        <v>9344</v>
      </c>
      <c r="AV99" t="s">
        <v>189</v>
      </c>
      <c r="AW99" t="s">
        <v>16</v>
      </c>
      <c r="AX99" t="s">
        <v>16</v>
      </c>
      <c r="AY99" t="s">
        <v>181</v>
      </c>
      <c r="AZ99" t="s">
        <v>16</v>
      </c>
      <c r="BA99" t="s">
        <v>16</v>
      </c>
      <c r="BB99" t="s">
        <v>16</v>
      </c>
      <c r="BC99" t="s">
        <v>16</v>
      </c>
      <c r="BD99" t="s">
        <v>16</v>
      </c>
      <c r="BE99" t="s">
        <v>1925</v>
      </c>
      <c r="BF99" t="s">
        <v>182</v>
      </c>
      <c r="BG99" t="s">
        <v>2965</v>
      </c>
      <c r="BH99">
        <v>1</v>
      </c>
      <c r="BI99">
        <v>1</v>
      </c>
      <c r="BJ99">
        <v>1</v>
      </c>
      <c r="BK99" t="s">
        <v>189</v>
      </c>
      <c r="BL99" t="s">
        <v>6307</v>
      </c>
      <c r="BM99">
        <v>23054</v>
      </c>
      <c r="BN99" t="s">
        <v>1235</v>
      </c>
      <c r="BO99" t="s">
        <v>16</v>
      </c>
      <c r="BP99" t="s">
        <v>1234</v>
      </c>
      <c r="BQ99" t="s">
        <v>184</v>
      </c>
      <c r="BR99" t="s">
        <v>6744</v>
      </c>
      <c r="BS99" t="s">
        <v>9667</v>
      </c>
      <c r="BT99" t="s">
        <v>16</v>
      </c>
      <c r="BU99" t="s">
        <v>189</v>
      </c>
      <c r="BV99" t="s">
        <v>58</v>
      </c>
      <c r="BW99" t="s">
        <v>185</v>
      </c>
      <c r="BX99" t="s">
        <v>1236</v>
      </c>
      <c r="BY99" t="s">
        <v>16</v>
      </c>
      <c r="BZ99" s="138"/>
      <c r="CA99" s="138">
        <v>44083</v>
      </c>
      <c r="CB99" t="s">
        <v>17</v>
      </c>
      <c r="CC99" t="s">
        <v>17</v>
      </c>
      <c r="CD99" t="s">
        <v>6307</v>
      </c>
      <c r="CE99" t="s">
        <v>189</v>
      </c>
      <c r="CF99" t="s">
        <v>6307</v>
      </c>
      <c r="CG99" t="s">
        <v>189</v>
      </c>
      <c r="CH99">
        <v>2023</v>
      </c>
      <c r="CI99" s="7">
        <v>45148</v>
      </c>
      <c r="CJ99" t="s">
        <v>4723</v>
      </c>
      <c r="CK99">
        <v>8</v>
      </c>
      <c r="CL99">
        <v>33</v>
      </c>
      <c r="CM99" s="7">
        <v>45145</v>
      </c>
      <c r="CN99" t="s">
        <v>11487</v>
      </c>
      <c r="CO99" t="s">
        <v>9855</v>
      </c>
      <c r="CP99" t="s">
        <v>11459</v>
      </c>
      <c r="CQ99" t="s">
        <v>11460</v>
      </c>
      <c r="CR99" t="s">
        <v>6028</v>
      </c>
      <c r="CS99" t="s">
        <v>6031</v>
      </c>
      <c r="CT99" t="s">
        <v>9839</v>
      </c>
      <c r="CU99" t="s">
        <v>6826</v>
      </c>
      <c r="CV99" t="s">
        <v>6310</v>
      </c>
      <c r="CW99" t="s">
        <v>9874</v>
      </c>
      <c r="CX99" t="s">
        <v>9943</v>
      </c>
      <c r="CY99" t="s">
        <v>9813</v>
      </c>
      <c r="CZ99" t="s">
        <v>6730</v>
      </c>
      <c r="DA99" t="s">
        <v>252</v>
      </c>
      <c r="DB99" t="s">
        <v>9800</v>
      </c>
      <c r="DC99" t="s">
        <v>1235</v>
      </c>
      <c r="DD99" t="s">
        <v>32</v>
      </c>
      <c r="DE99" t="s">
        <v>189</v>
      </c>
      <c r="DF99" t="s">
        <v>16</v>
      </c>
      <c r="DG99" t="s">
        <v>4727</v>
      </c>
      <c r="DH99" t="s">
        <v>2051</v>
      </c>
      <c r="DI99" t="s">
        <v>6706</v>
      </c>
      <c r="DJ99" t="s">
        <v>16</v>
      </c>
      <c r="DK99" t="s">
        <v>16</v>
      </c>
      <c r="DL99" t="s">
        <v>4465</v>
      </c>
      <c r="DM99" t="s">
        <v>16</v>
      </c>
      <c r="DN99" t="s">
        <v>4496</v>
      </c>
      <c r="DO99" t="s">
        <v>10761</v>
      </c>
      <c r="DP99" t="s">
        <v>7209</v>
      </c>
      <c r="DQ99" t="s">
        <v>9944</v>
      </c>
      <c r="DR99" t="s">
        <v>7210</v>
      </c>
    </row>
    <row r="100" spans="1:122" x14ac:dyDescent="0.25">
      <c r="A100">
        <v>815</v>
      </c>
      <c r="B100" t="s">
        <v>189</v>
      </c>
      <c r="C100" t="s">
        <v>6699</v>
      </c>
      <c r="D100" s="138">
        <v>45147</v>
      </c>
      <c r="E100" t="s">
        <v>6700</v>
      </c>
      <c r="F100" t="s">
        <v>11</v>
      </c>
      <c r="G100" t="s">
        <v>1932</v>
      </c>
      <c r="H100" t="s">
        <v>11</v>
      </c>
      <c r="I100" t="s">
        <v>9802</v>
      </c>
      <c r="J100" t="s">
        <v>12</v>
      </c>
      <c r="K100">
        <v>2.569</v>
      </c>
      <c r="L100">
        <v>0.35499999999999998</v>
      </c>
      <c r="M100">
        <v>2.569</v>
      </c>
      <c r="N100">
        <v>2.7770000000000001</v>
      </c>
      <c r="O100" t="s">
        <v>189</v>
      </c>
      <c r="P100" t="s">
        <v>13</v>
      </c>
      <c r="Q100" t="s">
        <v>1752</v>
      </c>
      <c r="R100" t="s">
        <v>16</v>
      </c>
      <c r="S100" t="s">
        <v>16</v>
      </c>
      <c r="T100" t="s">
        <v>16</v>
      </c>
      <c r="U100" t="s">
        <v>16</v>
      </c>
      <c r="V100" t="s">
        <v>2410</v>
      </c>
      <c r="W100">
        <v>100</v>
      </c>
      <c r="X100" t="s">
        <v>22</v>
      </c>
      <c r="Y100" t="s">
        <v>6282</v>
      </c>
      <c r="Z100" t="s">
        <v>6282</v>
      </c>
      <c r="AA100" t="s">
        <v>189</v>
      </c>
      <c r="AB100" s="138">
        <v>45149</v>
      </c>
      <c r="AC100" s="138">
        <v>45333</v>
      </c>
      <c r="AD100" t="s">
        <v>6241</v>
      </c>
      <c r="AE100" t="s">
        <v>6710</v>
      </c>
      <c r="AF100" t="s">
        <v>16</v>
      </c>
      <c r="AG100" t="s">
        <v>189</v>
      </c>
      <c r="AH100" s="138">
        <v>46245</v>
      </c>
      <c r="AI100" t="s">
        <v>2414</v>
      </c>
      <c r="AJ100" t="s">
        <v>6707</v>
      </c>
      <c r="AK100" t="s">
        <v>189</v>
      </c>
      <c r="AL100" t="s">
        <v>6707</v>
      </c>
      <c r="AM100" t="s">
        <v>1881</v>
      </c>
      <c r="AN100" t="s">
        <v>189</v>
      </c>
      <c r="AO100" t="s">
        <v>189</v>
      </c>
      <c r="AP100" t="s">
        <v>189</v>
      </c>
      <c r="AQ100" t="s">
        <v>16</v>
      </c>
      <c r="AR100" t="s">
        <v>189</v>
      </c>
      <c r="AS100" t="s">
        <v>16</v>
      </c>
      <c r="AT100" t="s">
        <v>6708</v>
      </c>
      <c r="AU100" t="s">
        <v>9344</v>
      </c>
      <c r="AV100" t="s">
        <v>189</v>
      </c>
      <c r="AW100" t="s">
        <v>16</v>
      </c>
      <c r="AX100" t="s">
        <v>16</v>
      </c>
      <c r="AY100" t="s">
        <v>199</v>
      </c>
      <c r="AZ100" t="s">
        <v>16</v>
      </c>
      <c r="BA100" t="s">
        <v>4711</v>
      </c>
      <c r="BB100" t="s">
        <v>16</v>
      </c>
      <c r="BC100" t="s">
        <v>16</v>
      </c>
      <c r="BD100" t="s">
        <v>16</v>
      </c>
      <c r="BE100" t="s">
        <v>1925</v>
      </c>
      <c r="BF100" t="s">
        <v>182</v>
      </c>
      <c r="BG100" t="s">
        <v>2630</v>
      </c>
      <c r="BH100">
        <v>1</v>
      </c>
      <c r="BI100">
        <v>1</v>
      </c>
      <c r="BJ100">
        <v>1</v>
      </c>
      <c r="BK100" t="s">
        <v>189</v>
      </c>
      <c r="BL100" t="s">
        <v>6307</v>
      </c>
      <c r="BM100">
        <v>23053</v>
      </c>
      <c r="BN100" t="s">
        <v>6701</v>
      </c>
      <c r="BO100" t="s">
        <v>16</v>
      </c>
      <c r="BP100" t="s">
        <v>6709</v>
      </c>
      <c r="BQ100" t="s">
        <v>184</v>
      </c>
      <c r="BR100" t="s">
        <v>6744</v>
      </c>
      <c r="BS100" t="s">
        <v>9667</v>
      </c>
      <c r="BT100" t="s">
        <v>16</v>
      </c>
      <c r="BU100" t="s">
        <v>189</v>
      </c>
      <c r="BV100" t="s">
        <v>52</v>
      </c>
      <c r="BW100" t="s">
        <v>185</v>
      </c>
      <c r="BX100" t="s">
        <v>2506</v>
      </c>
      <c r="BY100" t="s">
        <v>16</v>
      </c>
      <c r="BZ100" s="138"/>
      <c r="CA100" s="138">
        <v>45147</v>
      </c>
      <c r="CB100" t="s">
        <v>17</v>
      </c>
      <c r="CC100" t="s">
        <v>17</v>
      </c>
      <c r="CD100" t="s">
        <v>6307</v>
      </c>
      <c r="CE100" t="s">
        <v>189</v>
      </c>
      <c r="CF100" t="s">
        <v>6307</v>
      </c>
      <c r="CG100" t="s">
        <v>189</v>
      </c>
      <c r="CH100">
        <v>2023</v>
      </c>
      <c r="CI100" s="7">
        <v>45147</v>
      </c>
      <c r="CJ100" t="s">
        <v>4723</v>
      </c>
      <c r="CK100">
        <v>8</v>
      </c>
      <c r="CL100">
        <v>33</v>
      </c>
      <c r="CM100" s="7">
        <v>45145</v>
      </c>
      <c r="CN100" t="s">
        <v>11487</v>
      </c>
      <c r="CO100" t="s">
        <v>9855</v>
      </c>
      <c r="CP100" t="s">
        <v>11459</v>
      </c>
      <c r="CQ100" t="s">
        <v>11460</v>
      </c>
      <c r="CR100" t="s">
        <v>6028</v>
      </c>
      <c r="CS100" t="s">
        <v>6031</v>
      </c>
      <c r="CT100" t="s">
        <v>9839</v>
      </c>
      <c r="CU100" t="s">
        <v>9873</v>
      </c>
      <c r="CV100" t="s">
        <v>6307</v>
      </c>
      <c r="CW100" t="s">
        <v>9874</v>
      </c>
      <c r="CX100" t="s">
        <v>6827</v>
      </c>
      <c r="CY100" t="s">
        <v>4464</v>
      </c>
      <c r="CZ100" t="s">
        <v>6730</v>
      </c>
      <c r="DA100" t="s">
        <v>188</v>
      </c>
      <c r="DB100" t="s">
        <v>16</v>
      </c>
      <c r="DC100" t="s">
        <v>16</v>
      </c>
      <c r="DD100" t="s">
        <v>22</v>
      </c>
      <c r="DE100" t="s">
        <v>189</v>
      </c>
      <c r="DF100" t="s">
        <v>2573</v>
      </c>
      <c r="DG100" t="s">
        <v>4727</v>
      </c>
      <c r="DH100" t="s">
        <v>2052</v>
      </c>
      <c r="DI100" t="s">
        <v>6711</v>
      </c>
      <c r="DJ100" t="s">
        <v>16</v>
      </c>
      <c r="DK100" t="s">
        <v>4464</v>
      </c>
      <c r="DL100" t="s">
        <v>4464</v>
      </c>
      <c r="DM100" t="s">
        <v>6245</v>
      </c>
      <c r="DN100" t="s">
        <v>5046</v>
      </c>
      <c r="DO100" t="s">
        <v>11026</v>
      </c>
      <c r="DP100" t="s">
        <v>7211</v>
      </c>
      <c r="DQ100" t="s">
        <v>9945</v>
      </c>
      <c r="DR100" t="s">
        <v>7212</v>
      </c>
    </row>
    <row r="101" spans="1:122" x14ac:dyDescent="0.25">
      <c r="A101">
        <v>814</v>
      </c>
      <c r="B101" t="s">
        <v>189</v>
      </c>
      <c r="C101" t="s">
        <v>6702</v>
      </c>
      <c r="D101" s="138">
        <v>45146</v>
      </c>
      <c r="E101" t="s">
        <v>3817</v>
      </c>
      <c r="F101" t="s">
        <v>11</v>
      </c>
      <c r="G101" t="s">
        <v>1929</v>
      </c>
      <c r="H101" t="s">
        <v>327</v>
      </c>
      <c r="I101" t="s">
        <v>4840</v>
      </c>
      <c r="J101" t="s">
        <v>12</v>
      </c>
      <c r="K101">
        <v>4.8499999999999996</v>
      </c>
      <c r="L101">
        <v>0.66900000000000004</v>
      </c>
      <c r="M101">
        <v>4.8499999999999996</v>
      </c>
      <c r="N101">
        <v>5.2329999999999997</v>
      </c>
      <c r="O101" t="s">
        <v>189</v>
      </c>
      <c r="P101" t="s">
        <v>13</v>
      </c>
      <c r="Q101" t="s">
        <v>40</v>
      </c>
      <c r="R101" t="s">
        <v>64</v>
      </c>
      <c r="S101" t="s">
        <v>40</v>
      </c>
      <c r="T101" t="s">
        <v>16</v>
      </c>
      <c r="U101" t="s">
        <v>1936</v>
      </c>
      <c r="V101" t="s">
        <v>2410</v>
      </c>
      <c r="W101">
        <v>100</v>
      </c>
      <c r="X101" t="s">
        <v>22</v>
      </c>
      <c r="Y101" t="s">
        <v>6282</v>
      </c>
      <c r="Z101" t="s">
        <v>6282</v>
      </c>
      <c r="AA101" t="s">
        <v>189</v>
      </c>
      <c r="AB101" s="138">
        <v>45149</v>
      </c>
      <c r="AC101" s="138">
        <v>45333</v>
      </c>
      <c r="AD101" t="s">
        <v>6241</v>
      </c>
      <c r="AE101" t="s">
        <v>5385</v>
      </c>
      <c r="AF101" t="s">
        <v>16</v>
      </c>
      <c r="AG101" t="s">
        <v>189</v>
      </c>
      <c r="AH101" s="138">
        <v>46245</v>
      </c>
      <c r="AI101" t="s">
        <v>2414</v>
      </c>
      <c r="AJ101" t="s">
        <v>189</v>
      </c>
      <c r="AK101" t="s">
        <v>189</v>
      </c>
      <c r="AL101" t="s">
        <v>189</v>
      </c>
      <c r="AM101" t="s">
        <v>189</v>
      </c>
      <c r="AN101" t="s">
        <v>189</v>
      </c>
      <c r="AO101" t="s">
        <v>189</v>
      </c>
      <c r="AP101" t="s">
        <v>189</v>
      </c>
      <c r="AQ101" t="s">
        <v>16</v>
      </c>
      <c r="AR101" t="s">
        <v>189</v>
      </c>
      <c r="AS101" t="s">
        <v>16</v>
      </c>
      <c r="AT101" t="s">
        <v>6712</v>
      </c>
      <c r="AU101" t="s">
        <v>9344</v>
      </c>
      <c r="AV101" t="s">
        <v>189</v>
      </c>
      <c r="AW101" t="s">
        <v>16</v>
      </c>
      <c r="AX101" t="s">
        <v>16</v>
      </c>
      <c r="AY101" t="s">
        <v>16</v>
      </c>
      <c r="AZ101" t="s">
        <v>16</v>
      </c>
      <c r="BA101" t="s">
        <v>16</v>
      </c>
      <c r="BB101" t="s">
        <v>16</v>
      </c>
      <c r="BC101" t="s">
        <v>16</v>
      </c>
      <c r="BD101" t="s">
        <v>16</v>
      </c>
      <c r="BE101" t="s">
        <v>16</v>
      </c>
      <c r="BF101" t="s">
        <v>189</v>
      </c>
      <c r="BG101" t="s">
        <v>189</v>
      </c>
      <c r="BH101">
        <v>0</v>
      </c>
      <c r="BI101">
        <v>0</v>
      </c>
      <c r="BJ101">
        <v>0</v>
      </c>
      <c r="BK101" t="s">
        <v>189</v>
      </c>
      <c r="BL101" t="s">
        <v>189</v>
      </c>
      <c r="BN101" t="s">
        <v>3813</v>
      </c>
      <c r="BO101" t="s">
        <v>7115</v>
      </c>
      <c r="BP101" t="s">
        <v>3816</v>
      </c>
      <c r="BQ101" t="s">
        <v>184</v>
      </c>
      <c r="BR101" t="s">
        <v>6745</v>
      </c>
      <c r="BS101" t="s">
        <v>16</v>
      </c>
      <c r="BT101" t="s">
        <v>16</v>
      </c>
      <c r="BU101" t="s">
        <v>189</v>
      </c>
      <c r="BV101" t="s">
        <v>58</v>
      </c>
      <c r="BW101" t="s">
        <v>189</v>
      </c>
      <c r="BX101" t="s">
        <v>423</v>
      </c>
      <c r="BY101" t="s">
        <v>16</v>
      </c>
      <c r="BZ101" s="138"/>
      <c r="CA101" s="138">
        <v>43458</v>
      </c>
      <c r="CB101" t="s">
        <v>34</v>
      </c>
      <c r="CC101" t="s">
        <v>6745</v>
      </c>
      <c r="CD101" t="s">
        <v>6307</v>
      </c>
      <c r="CE101" t="s">
        <v>189</v>
      </c>
      <c r="CF101" t="s">
        <v>189</v>
      </c>
      <c r="CG101" t="s">
        <v>189</v>
      </c>
      <c r="CH101">
        <v>2023</v>
      </c>
      <c r="CI101" s="7">
        <v>45146</v>
      </c>
      <c r="CJ101" t="s">
        <v>4723</v>
      </c>
      <c r="CK101">
        <v>8</v>
      </c>
      <c r="CL101">
        <v>33</v>
      </c>
      <c r="CM101" s="7">
        <v>45145</v>
      </c>
      <c r="CN101" t="s">
        <v>11487</v>
      </c>
      <c r="CO101" t="s">
        <v>9855</v>
      </c>
      <c r="CP101" t="s">
        <v>11459</v>
      </c>
      <c r="CQ101" t="s">
        <v>11460</v>
      </c>
      <c r="CR101" t="s">
        <v>6028</v>
      </c>
      <c r="CS101" t="s">
        <v>6031</v>
      </c>
      <c r="CT101" t="s">
        <v>9839</v>
      </c>
      <c r="CU101" t="s">
        <v>9873</v>
      </c>
      <c r="CV101" t="s">
        <v>6310</v>
      </c>
      <c r="CW101" t="s">
        <v>9874</v>
      </c>
      <c r="CX101" t="s">
        <v>3813</v>
      </c>
      <c r="CY101" t="s">
        <v>4464</v>
      </c>
      <c r="CZ101" t="s">
        <v>6730</v>
      </c>
      <c r="DA101" t="s">
        <v>188</v>
      </c>
      <c r="DB101" t="s">
        <v>16</v>
      </c>
      <c r="DC101" t="s">
        <v>16</v>
      </c>
      <c r="DD101" t="s">
        <v>22</v>
      </c>
      <c r="DE101" t="s">
        <v>189</v>
      </c>
      <c r="DF101" t="s">
        <v>2509</v>
      </c>
      <c r="DG101" t="s">
        <v>4727</v>
      </c>
      <c r="DH101" t="s">
        <v>2052</v>
      </c>
      <c r="DI101" t="s">
        <v>6713</v>
      </c>
      <c r="DJ101" t="s">
        <v>16</v>
      </c>
      <c r="DK101" t="s">
        <v>4464</v>
      </c>
      <c r="DL101" t="s">
        <v>4464</v>
      </c>
      <c r="DM101" t="s">
        <v>6245</v>
      </c>
      <c r="DN101" t="s">
        <v>189</v>
      </c>
      <c r="DO101" t="s">
        <v>11027</v>
      </c>
      <c r="DP101" t="s">
        <v>7213</v>
      </c>
      <c r="DQ101" t="s">
        <v>9946</v>
      </c>
      <c r="DR101" t="s">
        <v>7214</v>
      </c>
    </row>
    <row r="102" spans="1:122" x14ac:dyDescent="0.25">
      <c r="A102">
        <v>813</v>
      </c>
      <c r="B102" t="s">
        <v>189</v>
      </c>
      <c r="C102" t="s">
        <v>6714</v>
      </c>
      <c r="D102" s="138">
        <v>45146</v>
      </c>
      <c r="E102" t="s">
        <v>6715</v>
      </c>
      <c r="F102" t="s">
        <v>1973</v>
      </c>
      <c r="G102" t="s">
        <v>16</v>
      </c>
      <c r="H102" t="s">
        <v>11</v>
      </c>
      <c r="I102" t="s">
        <v>9802</v>
      </c>
      <c r="J102" t="s">
        <v>100</v>
      </c>
      <c r="K102">
        <v>20</v>
      </c>
      <c r="L102">
        <v>20</v>
      </c>
      <c r="M102">
        <v>144.78</v>
      </c>
      <c r="N102">
        <v>156.26</v>
      </c>
      <c r="O102" t="s">
        <v>189</v>
      </c>
      <c r="P102" t="s">
        <v>65</v>
      </c>
      <c r="Q102" t="s">
        <v>361</v>
      </c>
      <c r="R102" t="s">
        <v>3263</v>
      </c>
      <c r="S102" t="s">
        <v>361</v>
      </c>
      <c r="T102" t="s">
        <v>16</v>
      </c>
      <c r="U102" t="s">
        <v>2071</v>
      </c>
      <c r="V102" t="s">
        <v>2410</v>
      </c>
      <c r="W102">
        <v>100</v>
      </c>
      <c r="X102" t="s">
        <v>15</v>
      </c>
      <c r="Y102" t="s">
        <v>6282</v>
      </c>
      <c r="Z102" t="s">
        <v>6282</v>
      </c>
      <c r="AA102" t="s">
        <v>189</v>
      </c>
      <c r="AB102" s="138">
        <v>45153</v>
      </c>
      <c r="AC102" s="138">
        <v>45337</v>
      </c>
      <c r="AD102" t="s">
        <v>189</v>
      </c>
      <c r="AE102" t="s">
        <v>6718</v>
      </c>
      <c r="AF102" t="s">
        <v>16</v>
      </c>
      <c r="AG102" t="s">
        <v>189</v>
      </c>
      <c r="AH102" s="138">
        <v>48806</v>
      </c>
      <c r="AI102" t="s">
        <v>2414</v>
      </c>
      <c r="AJ102" t="s">
        <v>189</v>
      </c>
      <c r="AK102" t="s">
        <v>189</v>
      </c>
      <c r="AL102" t="s">
        <v>189</v>
      </c>
      <c r="AM102" t="s">
        <v>189</v>
      </c>
      <c r="AN102" t="s">
        <v>189</v>
      </c>
      <c r="AO102" t="s">
        <v>879</v>
      </c>
      <c r="AP102" t="s">
        <v>189</v>
      </c>
      <c r="AQ102" t="s">
        <v>16</v>
      </c>
      <c r="AR102" t="s">
        <v>189</v>
      </c>
      <c r="AS102" t="s">
        <v>7215</v>
      </c>
      <c r="AT102" t="s">
        <v>6717</v>
      </c>
      <c r="AU102" t="s">
        <v>9344</v>
      </c>
      <c r="AV102" t="s">
        <v>189</v>
      </c>
      <c r="AW102" t="s">
        <v>16</v>
      </c>
      <c r="AX102" t="s">
        <v>16</v>
      </c>
      <c r="AY102" t="s">
        <v>16</v>
      </c>
      <c r="AZ102" t="s">
        <v>16</v>
      </c>
      <c r="BA102" t="s">
        <v>16</v>
      </c>
      <c r="BB102" t="s">
        <v>16</v>
      </c>
      <c r="BC102" t="s">
        <v>181</v>
      </c>
      <c r="BD102" t="s">
        <v>16</v>
      </c>
      <c r="BE102" t="s">
        <v>2136</v>
      </c>
      <c r="BF102" t="s">
        <v>189</v>
      </c>
      <c r="BG102" t="s">
        <v>189</v>
      </c>
      <c r="BH102">
        <v>0</v>
      </c>
      <c r="BI102">
        <v>0</v>
      </c>
      <c r="BJ102">
        <v>0</v>
      </c>
      <c r="BK102" t="s">
        <v>189</v>
      </c>
      <c r="BL102" t="s">
        <v>189</v>
      </c>
      <c r="BN102" t="s">
        <v>6716</v>
      </c>
      <c r="BO102" t="s">
        <v>16</v>
      </c>
      <c r="BP102" t="s">
        <v>6715</v>
      </c>
      <c r="BQ102" t="s">
        <v>240</v>
      </c>
      <c r="BR102" t="s">
        <v>5653</v>
      </c>
      <c r="BS102" t="s">
        <v>9682</v>
      </c>
      <c r="BT102" t="s">
        <v>6880</v>
      </c>
      <c r="BU102" t="s">
        <v>189</v>
      </c>
      <c r="BV102" t="s">
        <v>67</v>
      </c>
      <c r="BW102" t="s">
        <v>16</v>
      </c>
      <c r="BX102" t="s">
        <v>485</v>
      </c>
      <c r="BY102" t="s">
        <v>16</v>
      </c>
      <c r="BZ102" s="138"/>
      <c r="CA102" s="138">
        <v>42936</v>
      </c>
      <c r="CB102" t="s">
        <v>29</v>
      </c>
      <c r="CC102" t="s">
        <v>16</v>
      </c>
      <c r="CD102" t="s">
        <v>6307</v>
      </c>
      <c r="CE102" t="s">
        <v>189</v>
      </c>
      <c r="CF102" t="s">
        <v>189</v>
      </c>
      <c r="CG102" t="s">
        <v>189</v>
      </c>
      <c r="CH102">
        <v>2023</v>
      </c>
      <c r="CI102" s="7">
        <v>45146</v>
      </c>
      <c r="CJ102" t="s">
        <v>16</v>
      </c>
      <c r="CK102">
        <v>8</v>
      </c>
      <c r="CL102">
        <v>33</v>
      </c>
      <c r="CM102" s="7">
        <v>45145</v>
      </c>
      <c r="CN102" t="s">
        <v>11487</v>
      </c>
      <c r="CO102" t="s">
        <v>9855</v>
      </c>
      <c r="CP102" t="s">
        <v>11459</v>
      </c>
      <c r="CQ102" t="s">
        <v>11460</v>
      </c>
      <c r="CR102" t="s">
        <v>6028</v>
      </c>
      <c r="CS102" t="s">
        <v>6031</v>
      </c>
      <c r="CT102" t="s">
        <v>9839</v>
      </c>
      <c r="CU102" t="s">
        <v>9913</v>
      </c>
      <c r="CV102" t="s">
        <v>6310</v>
      </c>
      <c r="CW102" t="s">
        <v>9947</v>
      </c>
      <c r="CX102" t="s">
        <v>6719</v>
      </c>
      <c r="CY102" t="s">
        <v>9813</v>
      </c>
      <c r="CZ102" t="s">
        <v>6730</v>
      </c>
      <c r="DA102" t="s">
        <v>252</v>
      </c>
      <c r="DB102" t="s">
        <v>9801</v>
      </c>
      <c r="DC102" t="s">
        <v>16</v>
      </c>
      <c r="DD102" t="s">
        <v>15</v>
      </c>
      <c r="DE102" t="s">
        <v>189</v>
      </c>
      <c r="DF102" t="s">
        <v>16</v>
      </c>
      <c r="DG102" t="s">
        <v>4729</v>
      </c>
      <c r="DH102" t="s">
        <v>2051</v>
      </c>
      <c r="DI102" t="s">
        <v>5823</v>
      </c>
      <c r="DJ102" t="s">
        <v>16</v>
      </c>
      <c r="DK102" t="s">
        <v>4347</v>
      </c>
      <c r="DL102" t="s">
        <v>4347</v>
      </c>
      <c r="DM102" t="s">
        <v>16</v>
      </c>
      <c r="DN102" t="s">
        <v>189</v>
      </c>
      <c r="DO102" t="s">
        <v>10856</v>
      </c>
      <c r="DP102" t="s">
        <v>7216</v>
      </c>
      <c r="DQ102" t="s">
        <v>9946</v>
      </c>
      <c r="DR102" t="s">
        <v>7217</v>
      </c>
    </row>
    <row r="103" spans="1:122" x14ac:dyDescent="0.25">
      <c r="A103">
        <v>812</v>
      </c>
      <c r="B103" t="s">
        <v>189</v>
      </c>
      <c r="C103" t="s">
        <v>6697</v>
      </c>
      <c r="D103" s="138">
        <v>45145</v>
      </c>
      <c r="E103" t="s">
        <v>6698</v>
      </c>
      <c r="F103" t="s">
        <v>106</v>
      </c>
      <c r="G103" t="s">
        <v>1926</v>
      </c>
      <c r="H103" t="s">
        <v>11</v>
      </c>
      <c r="I103" t="s">
        <v>9802</v>
      </c>
      <c r="J103" t="s">
        <v>100</v>
      </c>
      <c r="K103">
        <v>0.7</v>
      </c>
      <c r="L103">
        <v>0.7</v>
      </c>
      <c r="M103">
        <v>5.0419999999999998</v>
      </c>
      <c r="N103">
        <v>5.4649999999999999</v>
      </c>
      <c r="O103" t="s">
        <v>189</v>
      </c>
      <c r="P103" t="s">
        <v>13</v>
      </c>
      <c r="Q103" t="s">
        <v>488</v>
      </c>
      <c r="R103" t="s">
        <v>1360</v>
      </c>
      <c r="S103" t="s">
        <v>488</v>
      </c>
      <c r="T103" t="s">
        <v>16</v>
      </c>
      <c r="U103" t="s">
        <v>2089</v>
      </c>
      <c r="V103" t="s">
        <v>2410</v>
      </c>
      <c r="W103">
        <v>100</v>
      </c>
      <c r="X103" t="s">
        <v>72</v>
      </c>
      <c r="Y103" t="s">
        <v>6282</v>
      </c>
      <c r="Z103" t="s">
        <v>6282</v>
      </c>
      <c r="AA103" t="s">
        <v>9887</v>
      </c>
      <c r="AB103" s="138">
        <v>45152</v>
      </c>
      <c r="AC103" s="138">
        <v>45336</v>
      </c>
      <c r="AD103" t="s">
        <v>6240</v>
      </c>
      <c r="AE103" t="s">
        <v>6721</v>
      </c>
      <c r="AF103" t="s">
        <v>16</v>
      </c>
      <c r="AG103" t="s">
        <v>189</v>
      </c>
      <c r="AH103" s="138">
        <v>46248</v>
      </c>
      <c r="AI103" t="s">
        <v>2414</v>
      </c>
      <c r="AJ103" t="s">
        <v>189</v>
      </c>
      <c r="AK103" t="s">
        <v>189</v>
      </c>
      <c r="AL103" t="s">
        <v>189</v>
      </c>
      <c r="AM103" t="s">
        <v>189</v>
      </c>
      <c r="AN103" t="s">
        <v>189</v>
      </c>
      <c r="AO103" t="s">
        <v>189</v>
      </c>
      <c r="AP103" t="s">
        <v>189</v>
      </c>
      <c r="AQ103" t="s">
        <v>16</v>
      </c>
      <c r="AR103" t="s">
        <v>189</v>
      </c>
      <c r="AS103" t="s">
        <v>16</v>
      </c>
      <c r="AT103" t="s">
        <v>6720</v>
      </c>
      <c r="AU103" t="s">
        <v>9344</v>
      </c>
      <c r="AV103" t="s">
        <v>189</v>
      </c>
      <c r="AW103" t="s">
        <v>4624</v>
      </c>
      <c r="AX103" t="s">
        <v>4625</v>
      </c>
      <c r="AY103" t="s">
        <v>16</v>
      </c>
      <c r="AZ103" t="s">
        <v>16</v>
      </c>
      <c r="BA103" t="s">
        <v>16</v>
      </c>
      <c r="BB103" t="s">
        <v>16</v>
      </c>
      <c r="BC103" t="s">
        <v>16</v>
      </c>
      <c r="BD103" t="s">
        <v>16</v>
      </c>
      <c r="BE103" t="s">
        <v>16</v>
      </c>
      <c r="BF103" t="s">
        <v>189</v>
      </c>
      <c r="BG103" t="s">
        <v>189</v>
      </c>
      <c r="BH103">
        <v>0</v>
      </c>
      <c r="BI103">
        <v>0</v>
      </c>
      <c r="BJ103">
        <v>0</v>
      </c>
      <c r="BK103" t="s">
        <v>189</v>
      </c>
      <c r="BL103" t="s">
        <v>189</v>
      </c>
      <c r="BN103" t="s">
        <v>3768</v>
      </c>
      <c r="BO103" t="s">
        <v>16</v>
      </c>
      <c r="BP103" t="s">
        <v>3772</v>
      </c>
      <c r="BQ103" t="s">
        <v>184</v>
      </c>
      <c r="BR103" t="s">
        <v>6745</v>
      </c>
      <c r="BS103" t="s">
        <v>16</v>
      </c>
      <c r="BT103" t="s">
        <v>16</v>
      </c>
      <c r="BU103" t="s">
        <v>189</v>
      </c>
      <c r="BV103" t="s">
        <v>130</v>
      </c>
      <c r="BW103" t="s">
        <v>189</v>
      </c>
      <c r="BX103" t="s">
        <v>883</v>
      </c>
      <c r="BY103" t="s">
        <v>16</v>
      </c>
      <c r="BZ103" s="138"/>
      <c r="CA103" s="138">
        <v>41926</v>
      </c>
      <c r="CB103" t="s">
        <v>17</v>
      </c>
      <c r="CC103" t="s">
        <v>6745</v>
      </c>
      <c r="CD103" t="s">
        <v>6307</v>
      </c>
      <c r="CE103" t="s">
        <v>189</v>
      </c>
      <c r="CF103" t="s">
        <v>189</v>
      </c>
      <c r="CG103" t="s">
        <v>189</v>
      </c>
      <c r="CH103">
        <v>2023</v>
      </c>
      <c r="CI103" s="7">
        <v>45145</v>
      </c>
      <c r="CJ103" t="s">
        <v>4723</v>
      </c>
      <c r="CK103">
        <v>8</v>
      </c>
      <c r="CL103">
        <v>33</v>
      </c>
      <c r="CM103" s="7">
        <v>45145</v>
      </c>
      <c r="CN103" t="s">
        <v>11487</v>
      </c>
      <c r="CO103" t="s">
        <v>9855</v>
      </c>
      <c r="CP103" t="s">
        <v>11459</v>
      </c>
      <c r="CQ103" t="s">
        <v>11460</v>
      </c>
      <c r="CR103" t="s">
        <v>6028</v>
      </c>
      <c r="CS103" t="s">
        <v>6031</v>
      </c>
      <c r="CT103" t="s">
        <v>9839</v>
      </c>
      <c r="CU103" t="s">
        <v>9873</v>
      </c>
      <c r="CV103" t="s">
        <v>6310</v>
      </c>
      <c r="CW103" t="s">
        <v>9874</v>
      </c>
      <c r="CX103" t="s">
        <v>6722</v>
      </c>
      <c r="CY103" t="s">
        <v>9813</v>
      </c>
      <c r="CZ103" t="s">
        <v>6730</v>
      </c>
      <c r="DA103" t="s">
        <v>252</v>
      </c>
      <c r="DB103" t="s">
        <v>9801</v>
      </c>
      <c r="DC103" t="s">
        <v>3768</v>
      </c>
      <c r="DD103" t="s">
        <v>22</v>
      </c>
      <c r="DE103" t="s">
        <v>189</v>
      </c>
      <c r="DF103" t="s">
        <v>2647</v>
      </c>
      <c r="DG103" t="s">
        <v>4727</v>
      </c>
      <c r="DH103" t="s">
        <v>6766</v>
      </c>
      <c r="DI103" t="s">
        <v>5907</v>
      </c>
      <c r="DJ103" t="s">
        <v>9887</v>
      </c>
      <c r="DK103" t="s">
        <v>4345</v>
      </c>
      <c r="DL103" t="s">
        <v>4345</v>
      </c>
      <c r="DM103" t="s">
        <v>9663</v>
      </c>
      <c r="DN103" t="s">
        <v>189</v>
      </c>
      <c r="DO103" t="s">
        <v>10762</v>
      </c>
      <c r="DP103" t="s">
        <v>7218</v>
      </c>
      <c r="DQ103" t="s">
        <v>9948</v>
      </c>
      <c r="DR103" t="s">
        <v>7219</v>
      </c>
    </row>
    <row r="104" spans="1:122" x14ac:dyDescent="0.25">
      <c r="A104">
        <v>811</v>
      </c>
      <c r="B104" t="s">
        <v>189</v>
      </c>
      <c r="C104" t="s">
        <v>6667</v>
      </c>
      <c r="D104" s="138">
        <v>45142</v>
      </c>
      <c r="E104" t="s">
        <v>7154</v>
      </c>
      <c r="F104" t="s">
        <v>11</v>
      </c>
      <c r="G104" t="s">
        <v>16</v>
      </c>
      <c r="H104" t="s">
        <v>11</v>
      </c>
      <c r="I104" t="s">
        <v>9802</v>
      </c>
      <c r="J104" t="s">
        <v>12</v>
      </c>
      <c r="K104">
        <v>1.4</v>
      </c>
      <c r="L104">
        <v>0.19500000000000001</v>
      </c>
      <c r="M104">
        <v>1.4</v>
      </c>
      <c r="N104">
        <v>1.5229999999999999</v>
      </c>
      <c r="O104" t="s">
        <v>189</v>
      </c>
      <c r="P104" t="s">
        <v>13</v>
      </c>
      <c r="Q104" t="s">
        <v>48</v>
      </c>
      <c r="R104" t="s">
        <v>16</v>
      </c>
      <c r="S104" t="s">
        <v>48</v>
      </c>
      <c r="T104" t="s">
        <v>16</v>
      </c>
      <c r="U104" t="s">
        <v>16</v>
      </c>
      <c r="V104" t="s">
        <v>2410</v>
      </c>
      <c r="W104">
        <v>100</v>
      </c>
      <c r="X104" t="s">
        <v>22</v>
      </c>
      <c r="Y104" t="s">
        <v>6282</v>
      </c>
      <c r="Z104" t="s">
        <v>6282</v>
      </c>
      <c r="AA104" t="s">
        <v>189</v>
      </c>
      <c r="AB104" s="138">
        <v>45153</v>
      </c>
      <c r="AC104" s="138">
        <v>45337</v>
      </c>
      <c r="AD104" t="s">
        <v>6241</v>
      </c>
      <c r="AE104" t="s">
        <v>6674</v>
      </c>
      <c r="AF104" t="s">
        <v>16</v>
      </c>
      <c r="AG104" t="s">
        <v>189</v>
      </c>
      <c r="AH104" s="138">
        <v>46249</v>
      </c>
      <c r="AI104" t="s">
        <v>2414</v>
      </c>
      <c r="AJ104" t="s">
        <v>189</v>
      </c>
      <c r="AK104" t="s">
        <v>189</v>
      </c>
      <c r="AL104" t="s">
        <v>189</v>
      </c>
      <c r="AM104" t="s">
        <v>189</v>
      </c>
      <c r="AN104" t="s">
        <v>189</v>
      </c>
      <c r="AO104" t="s">
        <v>189</v>
      </c>
      <c r="AP104" t="s">
        <v>189</v>
      </c>
      <c r="AQ104" t="s">
        <v>16</v>
      </c>
      <c r="AR104" t="s">
        <v>189</v>
      </c>
      <c r="AS104" t="s">
        <v>16</v>
      </c>
      <c r="AT104" t="s">
        <v>6497</v>
      </c>
      <c r="AU104" t="s">
        <v>9344</v>
      </c>
      <c r="AV104" t="s">
        <v>189</v>
      </c>
      <c r="AW104" t="s">
        <v>16</v>
      </c>
      <c r="AX104" t="s">
        <v>16</v>
      </c>
      <c r="AY104" t="s">
        <v>16</v>
      </c>
      <c r="AZ104" t="s">
        <v>16</v>
      </c>
      <c r="BA104" t="s">
        <v>16</v>
      </c>
      <c r="BB104" t="s">
        <v>16</v>
      </c>
      <c r="BC104" t="s">
        <v>16</v>
      </c>
      <c r="BD104" t="s">
        <v>16</v>
      </c>
      <c r="BE104" t="s">
        <v>16</v>
      </c>
      <c r="BF104" t="s">
        <v>189</v>
      </c>
      <c r="BG104" t="s">
        <v>189</v>
      </c>
      <c r="BH104">
        <v>0</v>
      </c>
      <c r="BI104">
        <v>0</v>
      </c>
      <c r="BJ104">
        <v>0</v>
      </c>
      <c r="BK104" t="s">
        <v>189</v>
      </c>
      <c r="BL104" t="s">
        <v>189</v>
      </c>
      <c r="BN104" t="s">
        <v>6338</v>
      </c>
      <c r="BO104" t="s">
        <v>16</v>
      </c>
      <c r="BP104" t="s">
        <v>6344</v>
      </c>
      <c r="BQ104" t="s">
        <v>184</v>
      </c>
      <c r="BR104" t="s">
        <v>6744</v>
      </c>
      <c r="BS104" t="s">
        <v>1494</v>
      </c>
      <c r="BT104" t="s">
        <v>16</v>
      </c>
      <c r="BU104" t="s">
        <v>189</v>
      </c>
      <c r="BV104" t="s">
        <v>47</v>
      </c>
      <c r="BW104" t="s">
        <v>195</v>
      </c>
      <c r="BX104" t="s">
        <v>3213</v>
      </c>
      <c r="BY104" t="s">
        <v>16</v>
      </c>
      <c r="BZ104" s="138"/>
      <c r="CA104" s="138">
        <v>45124</v>
      </c>
      <c r="CB104" t="s">
        <v>34</v>
      </c>
      <c r="CC104" t="s">
        <v>16</v>
      </c>
      <c r="CD104" t="s">
        <v>6307</v>
      </c>
      <c r="CE104" t="s">
        <v>189</v>
      </c>
      <c r="CF104" t="s">
        <v>189</v>
      </c>
      <c r="CG104" t="s">
        <v>189</v>
      </c>
      <c r="CH104">
        <v>2023</v>
      </c>
      <c r="CI104" s="7">
        <v>45142</v>
      </c>
      <c r="CJ104" t="s">
        <v>4723</v>
      </c>
      <c r="CK104">
        <v>8</v>
      </c>
      <c r="CL104">
        <v>32</v>
      </c>
      <c r="CM104" s="7">
        <v>45138</v>
      </c>
      <c r="CN104" t="s">
        <v>11488</v>
      </c>
      <c r="CO104" t="s">
        <v>9855</v>
      </c>
      <c r="CP104" t="s">
        <v>11459</v>
      </c>
      <c r="CQ104" t="s">
        <v>11460</v>
      </c>
      <c r="CR104" t="s">
        <v>6028</v>
      </c>
      <c r="CS104" t="s">
        <v>6032</v>
      </c>
      <c r="CT104" t="s">
        <v>9839</v>
      </c>
      <c r="CU104" t="s">
        <v>9873</v>
      </c>
      <c r="CV104" t="s">
        <v>6310</v>
      </c>
      <c r="CW104" t="s">
        <v>9874</v>
      </c>
      <c r="CX104" t="s">
        <v>6675</v>
      </c>
      <c r="CY104" t="s">
        <v>4464</v>
      </c>
      <c r="CZ104" t="s">
        <v>6730</v>
      </c>
      <c r="DA104" t="s">
        <v>188</v>
      </c>
      <c r="DB104" t="s">
        <v>16</v>
      </c>
      <c r="DC104" t="s">
        <v>16</v>
      </c>
      <c r="DD104" t="s">
        <v>22</v>
      </c>
      <c r="DE104" t="s">
        <v>189</v>
      </c>
      <c r="DF104" t="s">
        <v>7117</v>
      </c>
      <c r="DG104" t="s">
        <v>4727</v>
      </c>
      <c r="DH104" t="s">
        <v>2052</v>
      </c>
      <c r="DI104" t="s">
        <v>6144</v>
      </c>
      <c r="DJ104" t="s">
        <v>16</v>
      </c>
      <c r="DK104" t="s">
        <v>4464</v>
      </c>
      <c r="DL104" t="s">
        <v>4464</v>
      </c>
      <c r="DM104" t="s">
        <v>6243</v>
      </c>
      <c r="DN104" t="s">
        <v>189</v>
      </c>
      <c r="DO104" t="s">
        <v>11028</v>
      </c>
      <c r="DP104" t="s">
        <v>7220</v>
      </c>
      <c r="DQ104" t="s">
        <v>9949</v>
      </c>
      <c r="DR104" t="s">
        <v>7221</v>
      </c>
    </row>
    <row r="105" spans="1:122" x14ac:dyDescent="0.25">
      <c r="A105">
        <v>810</v>
      </c>
      <c r="B105" t="s">
        <v>189</v>
      </c>
      <c r="C105" t="s">
        <v>6676</v>
      </c>
      <c r="D105" s="138">
        <v>45141</v>
      </c>
      <c r="E105" t="s">
        <v>6677</v>
      </c>
      <c r="F105" t="s">
        <v>11</v>
      </c>
      <c r="G105" t="s">
        <v>16</v>
      </c>
      <c r="H105" t="s">
        <v>11</v>
      </c>
      <c r="I105" t="s">
        <v>9802</v>
      </c>
      <c r="J105" t="s">
        <v>100</v>
      </c>
      <c r="K105">
        <v>1.5</v>
      </c>
      <c r="L105">
        <v>1.5</v>
      </c>
      <c r="M105">
        <v>10.763999999999999</v>
      </c>
      <c r="N105">
        <v>11.71</v>
      </c>
      <c r="O105" t="s">
        <v>189</v>
      </c>
      <c r="P105" t="s">
        <v>13</v>
      </c>
      <c r="Q105" t="s">
        <v>31</v>
      </c>
      <c r="R105" t="s">
        <v>57</v>
      </c>
      <c r="S105" t="s">
        <v>31</v>
      </c>
      <c r="T105" t="s">
        <v>16</v>
      </c>
      <c r="U105" t="s">
        <v>2073</v>
      </c>
      <c r="V105" t="s">
        <v>2410</v>
      </c>
      <c r="W105">
        <v>100</v>
      </c>
      <c r="X105" t="s">
        <v>22</v>
      </c>
      <c r="Y105" t="s">
        <v>1883</v>
      </c>
      <c r="Z105" t="s">
        <v>1883</v>
      </c>
      <c r="AA105" t="s">
        <v>189</v>
      </c>
      <c r="AB105" s="138">
        <v>45147</v>
      </c>
      <c r="AC105" s="138">
        <v>45331</v>
      </c>
      <c r="AD105" t="s">
        <v>6241</v>
      </c>
      <c r="AE105" t="s">
        <v>5589</v>
      </c>
      <c r="AF105" t="s">
        <v>16</v>
      </c>
      <c r="AG105" t="s">
        <v>189</v>
      </c>
      <c r="AH105" s="138">
        <v>46243</v>
      </c>
      <c r="AI105" t="s">
        <v>2414</v>
      </c>
      <c r="AJ105" t="s">
        <v>6678</v>
      </c>
      <c r="AK105" t="s">
        <v>189</v>
      </c>
      <c r="AL105" t="s">
        <v>6678</v>
      </c>
      <c r="AM105" t="s">
        <v>1881</v>
      </c>
      <c r="AN105" t="s">
        <v>189</v>
      </c>
      <c r="AO105" t="s">
        <v>189</v>
      </c>
      <c r="AP105" t="s">
        <v>189</v>
      </c>
      <c r="AQ105" t="s">
        <v>16</v>
      </c>
      <c r="AR105" t="s">
        <v>189</v>
      </c>
      <c r="AS105" t="s">
        <v>16</v>
      </c>
      <c r="AT105" t="s">
        <v>6680</v>
      </c>
      <c r="AU105" t="s">
        <v>9344</v>
      </c>
      <c r="AV105" t="s">
        <v>189</v>
      </c>
      <c r="AW105" t="s">
        <v>16</v>
      </c>
      <c r="AX105" t="s">
        <v>16</v>
      </c>
      <c r="AY105" t="s">
        <v>181</v>
      </c>
      <c r="AZ105" t="s">
        <v>16</v>
      </c>
      <c r="BA105" t="s">
        <v>16</v>
      </c>
      <c r="BB105" t="s">
        <v>16</v>
      </c>
      <c r="BC105" t="s">
        <v>16</v>
      </c>
      <c r="BD105" t="s">
        <v>16</v>
      </c>
      <c r="BE105" t="s">
        <v>1925</v>
      </c>
      <c r="BF105" t="s">
        <v>182</v>
      </c>
      <c r="BG105" t="s">
        <v>4861</v>
      </c>
      <c r="BH105">
        <v>1</v>
      </c>
      <c r="BI105">
        <v>1</v>
      </c>
      <c r="BJ105">
        <v>1</v>
      </c>
      <c r="BK105" t="s">
        <v>189</v>
      </c>
      <c r="BL105" t="s">
        <v>6307</v>
      </c>
      <c r="BM105">
        <v>23052</v>
      </c>
      <c r="BN105" t="s">
        <v>6679</v>
      </c>
      <c r="BO105" t="s">
        <v>7115</v>
      </c>
      <c r="BP105" t="s">
        <v>6681</v>
      </c>
      <c r="BQ105" t="s">
        <v>184</v>
      </c>
      <c r="BR105" t="s">
        <v>6745</v>
      </c>
      <c r="BS105" t="s">
        <v>16</v>
      </c>
      <c r="BT105" t="s">
        <v>16</v>
      </c>
      <c r="BU105" t="s">
        <v>189</v>
      </c>
      <c r="BV105" t="s">
        <v>52</v>
      </c>
      <c r="BW105" t="s">
        <v>189</v>
      </c>
      <c r="BX105" t="s">
        <v>1466</v>
      </c>
      <c r="BY105" t="s">
        <v>16</v>
      </c>
      <c r="BZ105" s="138"/>
      <c r="CA105" s="138">
        <v>45141</v>
      </c>
      <c r="CB105" t="s">
        <v>34</v>
      </c>
      <c r="CC105" t="s">
        <v>16</v>
      </c>
      <c r="CD105" t="s">
        <v>6307</v>
      </c>
      <c r="CE105" t="s">
        <v>189</v>
      </c>
      <c r="CF105" t="s">
        <v>6307</v>
      </c>
      <c r="CG105" t="s">
        <v>189</v>
      </c>
      <c r="CH105">
        <v>2023</v>
      </c>
      <c r="CI105" s="7">
        <v>45141</v>
      </c>
      <c r="CJ105" t="s">
        <v>4723</v>
      </c>
      <c r="CK105">
        <v>8</v>
      </c>
      <c r="CL105">
        <v>32</v>
      </c>
      <c r="CM105" s="7">
        <v>45138</v>
      </c>
      <c r="CN105" t="s">
        <v>11488</v>
      </c>
      <c r="CO105" t="s">
        <v>9855</v>
      </c>
      <c r="CP105" t="s">
        <v>11459</v>
      </c>
      <c r="CQ105" t="s">
        <v>11460</v>
      </c>
      <c r="CR105" t="s">
        <v>6028</v>
      </c>
      <c r="CS105" t="s">
        <v>6032</v>
      </c>
      <c r="CT105" t="s">
        <v>9839</v>
      </c>
      <c r="CU105" t="s">
        <v>9873</v>
      </c>
      <c r="CV105" t="s">
        <v>6307</v>
      </c>
      <c r="CW105" t="s">
        <v>9874</v>
      </c>
      <c r="CX105" t="s">
        <v>6828</v>
      </c>
      <c r="CY105" t="s">
        <v>9813</v>
      </c>
      <c r="CZ105" t="s">
        <v>6730</v>
      </c>
      <c r="DA105" t="s">
        <v>188</v>
      </c>
      <c r="DB105" t="s">
        <v>16</v>
      </c>
      <c r="DC105" t="s">
        <v>16</v>
      </c>
      <c r="DD105" t="s">
        <v>22</v>
      </c>
      <c r="DE105" t="s">
        <v>189</v>
      </c>
      <c r="DF105" t="s">
        <v>311</v>
      </c>
      <c r="DG105" t="s">
        <v>4727</v>
      </c>
      <c r="DH105" t="s">
        <v>2051</v>
      </c>
      <c r="DI105" t="s">
        <v>4536</v>
      </c>
      <c r="DJ105" t="s">
        <v>16</v>
      </c>
      <c r="DK105" t="s">
        <v>16</v>
      </c>
      <c r="DL105" t="s">
        <v>5972</v>
      </c>
      <c r="DM105" t="s">
        <v>6245</v>
      </c>
      <c r="DN105" t="s">
        <v>4496</v>
      </c>
      <c r="DO105" t="s">
        <v>11084</v>
      </c>
      <c r="DP105" t="s">
        <v>7222</v>
      </c>
      <c r="DQ105" t="s">
        <v>9950</v>
      </c>
      <c r="DR105" t="s">
        <v>7223</v>
      </c>
    </row>
    <row r="106" spans="1:122" x14ac:dyDescent="0.25">
      <c r="A106">
        <v>809</v>
      </c>
      <c r="B106" t="s">
        <v>189</v>
      </c>
      <c r="C106" t="s">
        <v>6682</v>
      </c>
      <c r="D106" s="138">
        <v>45140</v>
      </c>
      <c r="E106" t="s">
        <v>3149</v>
      </c>
      <c r="F106" t="s">
        <v>3145</v>
      </c>
      <c r="G106" t="s">
        <v>1926</v>
      </c>
      <c r="H106" t="s">
        <v>1958</v>
      </c>
      <c r="I106" t="s">
        <v>4840</v>
      </c>
      <c r="J106" t="s">
        <v>100</v>
      </c>
      <c r="K106">
        <v>8</v>
      </c>
      <c r="L106">
        <v>8</v>
      </c>
      <c r="M106">
        <v>57.64</v>
      </c>
      <c r="N106">
        <v>62.415999999999997</v>
      </c>
      <c r="O106" t="s">
        <v>189</v>
      </c>
      <c r="P106" t="s">
        <v>13</v>
      </c>
      <c r="Q106" t="s">
        <v>1981</v>
      </c>
      <c r="R106" t="s">
        <v>247</v>
      </c>
      <c r="S106" t="s">
        <v>554</v>
      </c>
      <c r="T106" t="s">
        <v>554</v>
      </c>
      <c r="U106" t="s">
        <v>1938</v>
      </c>
      <c r="V106" t="s">
        <v>2755</v>
      </c>
      <c r="W106">
        <v>99.813999999999993</v>
      </c>
      <c r="X106" t="s">
        <v>32</v>
      </c>
      <c r="Y106" t="s">
        <v>6282</v>
      </c>
      <c r="Z106" t="s">
        <v>6282</v>
      </c>
      <c r="AA106" t="s">
        <v>189</v>
      </c>
      <c r="AB106" s="138">
        <v>45147</v>
      </c>
      <c r="AC106" s="138">
        <v>45331</v>
      </c>
      <c r="AD106" t="s">
        <v>6240</v>
      </c>
      <c r="AE106" t="s">
        <v>5275</v>
      </c>
      <c r="AF106" t="s">
        <v>16</v>
      </c>
      <c r="AG106" t="s">
        <v>189</v>
      </c>
      <c r="AH106" s="138">
        <v>46243</v>
      </c>
      <c r="AI106" t="s">
        <v>2414</v>
      </c>
      <c r="AJ106" t="s">
        <v>6683</v>
      </c>
      <c r="AK106" t="s">
        <v>2440</v>
      </c>
      <c r="AL106" t="s">
        <v>6684</v>
      </c>
      <c r="AM106" t="s">
        <v>1882</v>
      </c>
      <c r="AN106" t="s">
        <v>189</v>
      </c>
      <c r="AO106" t="s">
        <v>189</v>
      </c>
      <c r="AP106" t="s">
        <v>189</v>
      </c>
      <c r="AQ106" t="s">
        <v>16</v>
      </c>
      <c r="AR106" t="s">
        <v>189</v>
      </c>
      <c r="AS106" t="s">
        <v>16</v>
      </c>
      <c r="AT106" t="s">
        <v>6685</v>
      </c>
      <c r="AU106" t="s">
        <v>9344</v>
      </c>
      <c r="AV106" t="s">
        <v>189</v>
      </c>
      <c r="AW106" t="s">
        <v>16</v>
      </c>
      <c r="AX106" t="s">
        <v>16</v>
      </c>
      <c r="AY106" t="s">
        <v>181</v>
      </c>
      <c r="AZ106" t="s">
        <v>16</v>
      </c>
      <c r="BA106" t="s">
        <v>16</v>
      </c>
      <c r="BB106" t="s">
        <v>16</v>
      </c>
      <c r="BC106" t="s">
        <v>199</v>
      </c>
      <c r="BD106" t="s">
        <v>16</v>
      </c>
      <c r="BE106" t="s">
        <v>4341</v>
      </c>
      <c r="BF106" t="s">
        <v>182</v>
      </c>
      <c r="BG106" t="s">
        <v>4862</v>
      </c>
      <c r="BH106">
        <v>1</v>
      </c>
      <c r="BI106">
        <v>1</v>
      </c>
      <c r="BJ106">
        <v>1</v>
      </c>
      <c r="BK106" t="s">
        <v>189</v>
      </c>
      <c r="BL106" t="s">
        <v>6307</v>
      </c>
      <c r="BM106">
        <v>23051</v>
      </c>
      <c r="BN106" t="s">
        <v>3146</v>
      </c>
      <c r="BO106" t="s">
        <v>16</v>
      </c>
      <c r="BP106" t="s">
        <v>3149</v>
      </c>
      <c r="BQ106" t="s">
        <v>184</v>
      </c>
      <c r="BR106" t="s">
        <v>5653</v>
      </c>
      <c r="BS106" t="s">
        <v>9682</v>
      </c>
      <c r="BT106" t="s">
        <v>6875</v>
      </c>
      <c r="BU106" t="s">
        <v>189</v>
      </c>
      <c r="BV106" t="s">
        <v>18</v>
      </c>
      <c r="BW106" t="s">
        <v>189</v>
      </c>
      <c r="BX106" t="s">
        <v>365</v>
      </c>
      <c r="BY106" t="s">
        <v>16</v>
      </c>
      <c r="BZ106" s="138"/>
      <c r="CA106" s="138">
        <v>41907</v>
      </c>
      <c r="CB106" t="s">
        <v>29</v>
      </c>
      <c r="CC106" t="s">
        <v>29</v>
      </c>
      <c r="CD106" t="s">
        <v>6307</v>
      </c>
      <c r="CE106" t="s">
        <v>189</v>
      </c>
      <c r="CF106" t="s">
        <v>6307</v>
      </c>
      <c r="CG106" t="s">
        <v>189</v>
      </c>
      <c r="CH106">
        <v>2023</v>
      </c>
      <c r="CI106" s="7">
        <v>45140</v>
      </c>
      <c r="CJ106" t="s">
        <v>16</v>
      </c>
      <c r="CK106">
        <v>8</v>
      </c>
      <c r="CL106">
        <v>32</v>
      </c>
      <c r="CM106" s="7">
        <v>45138</v>
      </c>
      <c r="CN106" t="s">
        <v>11488</v>
      </c>
      <c r="CO106" t="s">
        <v>9855</v>
      </c>
      <c r="CP106" t="s">
        <v>11459</v>
      </c>
      <c r="CQ106" t="s">
        <v>11460</v>
      </c>
      <c r="CR106" t="s">
        <v>6028</v>
      </c>
      <c r="CS106" t="s">
        <v>6032</v>
      </c>
      <c r="CT106" t="s">
        <v>9839</v>
      </c>
      <c r="CU106" t="s">
        <v>9913</v>
      </c>
      <c r="CV106" t="s">
        <v>6310</v>
      </c>
      <c r="CW106" t="s">
        <v>9874</v>
      </c>
      <c r="CX106" t="s">
        <v>6686</v>
      </c>
      <c r="CY106" t="s">
        <v>9813</v>
      </c>
      <c r="CZ106" t="s">
        <v>6730</v>
      </c>
      <c r="DA106" t="s">
        <v>252</v>
      </c>
      <c r="DB106" t="s">
        <v>9800</v>
      </c>
      <c r="DC106" t="s">
        <v>3146</v>
      </c>
      <c r="DD106" t="s">
        <v>32</v>
      </c>
      <c r="DE106" t="s">
        <v>189</v>
      </c>
      <c r="DF106" t="s">
        <v>16</v>
      </c>
      <c r="DG106" t="s">
        <v>4727</v>
      </c>
      <c r="DH106" t="s">
        <v>2051</v>
      </c>
      <c r="DI106" t="s">
        <v>4537</v>
      </c>
      <c r="DJ106" t="s">
        <v>16</v>
      </c>
      <c r="DK106" t="s">
        <v>16</v>
      </c>
      <c r="DL106" t="s">
        <v>4465</v>
      </c>
      <c r="DM106" t="s">
        <v>16</v>
      </c>
      <c r="DN106" t="s">
        <v>4496</v>
      </c>
      <c r="DO106" t="s">
        <v>10857</v>
      </c>
      <c r="DP106" t="s">
        <v>7224</v>
      </c>
      <c r="DQ106" t="s">
        <v>9951</v>
      </c>
      <c r="DR106" t="s">
        <v>7225</v>
      </c>
    </row>
    <row r="107" spans="1:122" x14ac:dyDescent="0.25">
      <c r="A107">
        <v>808</v>
      </c>
      <c r="B107" t="s">
        <v>189</v>
      </c>
      <c r="C107" t="s">
        <v>6668</v>
      </c>
      <c r="D107" s="138">
        <v>45140</v>
      </c>
      <c r="E107" t="s">
        <v>3135</v>
      </c>
      <c r="F107" t="s">
        <v>1045</v>
      </c>
      <c r="G107" t="s">
        <v>16</v>
      </c>
      <c r="H107" t="s">
        <v>11</v>
      </c>
      <c r="I107" t="s">
        <v>9802</v>
      </c>
      <c r="J107" t="s">
        <v>12</v>
      </c>
      <c r="K107">
        <v>30</v>
      </c>
      <c r="L107">
        <v>4.17</v>
      </c>
      <c r="M107">
        <v>30</v>
      </c>
      <c r="N107">
        <v>32.49</v>
      </c>
      <c r="O107" t="s">
        <v>189</v>
      </c>
      <c r="P107" t="s">
        <v>104</v>
      </c>
      <c r="Q107" t="s">
        <v>6669</v>
      </c>
      <c r="R107" t="s">
        <v>16</v>
      </c>
      <c r="S107" t="s">
        <v>16</v>
      </c>
      <c r="T107" t="s">
        <v>16</v>
      </c>
      <c r="U107" t="s">
        <v>16</v>
      </c>
      <c r="V107" t="s">
        <v>2410</v>
      </c>
      <c r="W107">
        <v>100</v>
      </c>
      <c r="X107" t="s">
        <v>15</v>
      </c>
      <c r="Y107" t="s">
        <v>1883</v>
      </c>
      <c r="Z107" t="s">
        <v>1883</v>
      </c>
      <c r="AA107" t="s">
        <v>189</v>
      </c>
      <c r="AB107" s="138">
        <v>45142</v>
      </c>
      <c r="AC107" s="138">
        <v>45326</v>
      </c>
      <c r="AD107" t="s">
        <v>6241</v>
      </c>
      <c r="AE107" t="s">
        <v>5273</v>
      </c>
      <c r="AF107" t="s">
        <v>16</v>
      </c>
      <c r="AG107" t="s">
        <v>189</v>
      </c>
      <c r="AH107" s="138">
        <v>46969</v>
      </c>
      <c r="AI107" t="s">
        <v>2414</v>
      </c>
      <c r="AJ107" t="s">
        <v>189</v>
      </c>
      <c r="AK107" t="s">
        <v>189</v>
      </c>
      <c r="AL107" t="s">
        <v>189</v>
      </c>
      <c r="AM107" t="s">
        <v>189</v>
      </c>
      <c r="AN107" t="s">
        <v>189</v>
      </c>
      <c r="AO107" t="s">
        <v>189</v>
      </c>
      <c r="AP107" t="s">
        <v>189</v>
      </c>
      <c r="AQ107" t="s">
        <v>16</v>
      </c>
      <c r="AR107" t="s">
        <v>189</v>
      </c>
      <c r="AS107" t="s">
        <v>16</v>
      </c>
      <c r="AT107" t="s">
        <v>189</v>
      </c>
      <c r="AU107" t="s">
        <v>9344</v>
      </c>
      <c r="AV107" t="s">
        <v>189</v>
      </c>
      <c r="AW107" t="s">
        <v>16</v>
      </c>
      <c r="AX107" t="s">
        <v>16</v>
      </c>
      <c r="AY107" t="s">
        <v>16</v>
      </c>
      <c r="AZ107" t="s">
        <v>16</v>
      </c>
      <c r="BA107" t="s">
        <v>16</v>
      </c>
      <c r="BB107" t="s">
        <v>16</v>
      </c>
      <c r="BC107" t="s">
        <v>6703</v>
      </c>
      <c r="BD107" t="s">
        <v>16</v>
      </c>
      <c r="BE107" t="s">
        <v>6703</v>
      </c>
      <c r="BF107" t="s">
        <v>189</v>
      </c>
      <c r="BG107" t="s">
        <v>189</v>
      </c>
      <c r="BH107">
        <v>0</v>
      </c>
      <c r="BI107">
        <v>0</v>
      </c>
      <c r="BJ107">
        <v>0</v>
      </c>
      <c r="BK107" t="s">
        <v>189</v>
      </c>
      <c r="BL107" t="s">
        <v>189</v>
      </c>
      <c r="BN107" t="s">
        <v>3132</v>
      </c>
      <c r="BO107" t="s">
        <v>16</v>
      </c>
      <c r="BP107" t="s">
        <v>3135</v>
      </c>
      <c r="BQ107" t="s">
        <v>354</v>
      </c>
      <c r="BR107" t="s">
        <v>6238</v>
      </c>
      <c r="BS107" t="s">
        <v>16</v>
      </c>
      <c r="BT107" t="s">
        <v>16</v>
      </c>
      <c r="BU107" t="s">
        <v>189</v>
      </c>
      <c r="BV107" t="s">
        <v>129</v>
      </c>
      <c r="BW107" t="s">
        <v>16</v>
      </c>
      <c r="BX107" t="s">
        <v>251</v>
      </c>
      <c r="BY107" t="s">
        <v>16</v>
      </c>
      <c r="BZ107" s="138"/>
      <c r="CA107" s="138">
        <v>34256</v>
      </c>
      <c r="CB107" t="s">
        <v>34</v>
      </c>
      <c r="CC107" t="s">
        <v>16</v>
      </c>
      <c r="CD107" t="s">
        <v>6307</v>
      </c>
      <c r="CE107" t="s">
        <v>189</v>
      </c>
      <c r="CF107" t="s">
        <v>189</v>
      </c>
      <c r="CG107" t="s">
        <v>189</v>
      </c>
      <c r="CH107">
        <v>2023</v>
      </c>
      <c r="CI107" s="7">
        <v>45140</v>
      </c>
      <c r="CJ107" t="s">
        <v>16</v>
      </c>
      <c r="CK107">
        <v>8</v>
      </c>
      <c r="CL107">
        <v>32</v>
      </c>
      <c r="CM107" s="7">
        <v>45138</v>
      </c>
      <c r="CN107" t="s">
        <v>11488</v>
      </c>
      <c r="CO107" t="s">
        <v>9855</v>
      </c>
      <c r="CP107" t="s">
        <v>11459</v>
      </c>
      <c r="CQ107" t="s">
        <v>11460</v>
      </c>
      <c r="CR107" t="s">
        <v>6028</v>
      </c>
      <c r="CS107" t="s">
        <v>6032</v>
      </c>
      <c r="CT107" t="s">
        <v>9839</v>
      </c>
      <c r="CU107" t="s">
        <v>6826</v>
      </c>
      <c r="CV107" t="s">
        <v>6310</v>
      </c>
      <c r="CW107" t="s">
        <v>9912</v>
      </c>
      <c r="CX107" t="s">
        <v>3134</v>
      </c>
      <c r="CY107" t="s">
        <v>4464</v>
      </c>
      <c r="CZ107" t="s">
        <v>6234</v>
      </c>
      <c r="DA107" t="s">
        <v>252</v>
      </c>
      <c r="DB107" t="s">
        <v>9801</v>
      </c>
      <c r="DC107" t="s">
        <v>16</v>
      </c>
      <c r="DD107" t="s">
        <v>15</v>
      </c>
      <c r="DE107" t="s">
        <v>189</v>
      </c>
      <c r="DF107" t="s">
        <v>16</v>
      </c>
      <c r="DG107" t="s">
        <v>4730</v>
      </c>
      <c r="DH107" t="s">
        <v>2052</v>
      </c>
      <c r="DI107" t="s">
        <v>6225</v>
      </c>
      <c r="DJ107" t="s">
        <v>16</v>
      </c>
      <c r="DK107" t="s">
        <v>4464</v>
      </c>
      <c r="DL107" t="s">
        <v>4464</v>
      </c>
      <c r="DM107" t="s">
        <v>16</v>
      </c>
      <c r="DN107" t="s">
        <v>189</v>
      </c>
      <c r="DO107" t="s">
        <v>11031</v>
      </c>
      <c r="DP107" t="s">
        <v>7226</v>
      </c>
      <c r="DQ107" t="s">
        <v>9951</v>
      </c>
      <c r="DR107" t="s">
        <v>7227</v>
      </c>
    </row>
    <row r="108" spans="1:122" x14ac:dyDescent="0.25">
      <c r="A108">
        <v>807</v>
      </c>
      <c r="B108" t="s">
        <v>189</v>
      </c>
      <c r="C108" t="s">
        <v>6670</v>
      </c>
      <c r="D108" s="138">
        <v>45140</v>
      </c>
      <c r="E108" t="s">
        <v>6671</v>
      </c>
      <c r="F108" t="s">
        <v>1045</v>
      </c>
      <c r="G108" t="s">
        <v>16</v>
      </c>
      <c r="H108" t="s">
        <v>11</v>
      </c>
      <c r="I108" t="s">
        <v>9802</v>
      </c>
      <c r="J108" t="s">
        <v>12</v>
      </c>
      <c r="K108">
        <v>30</v>
      </c>
      <c r="L108">
        <v>4.17</v>
      </c>
      <c r="M108">
        <v>30</v>
      </c>
      <c r="N108">
        <v>32.49</v>
      </c>
      <c r="O108" t="s">
        <v>5516</v>
      </c>
      <c r="P108" t="s">
        <v>1988</v>
      </c>
      <c r="Q108" t="s">
        <v>638</v>
      </c>
      <c r="R108" t="s">
        <v>16</v>
      </c>
      <c r="S108" t="s">
        <v>16</v>
      </c>
      <c r="T108" t="s">
        <v>16</v>
      </c>
      <c r="U108" t="s">
        <v>16</v>
      </c>
      <c r="V108" t="s">
        <v>2410</v>
      </c>
      <c r="W108">
        <v>100</v>
      </c>
      <c r="X108" t="s">
        <v>15</v>
      </c>
      <c r="Y108" t="s">
        <v>6282</v>
      </c>
      <c r="Z108" t="s">
        <v>6282</v>
      </c>
      <c r="AA108" t="s">
        <v>189</v>
      </c>
      <c r="AB108" s="138">
        <v>45093</v>
      </c>
      <c r="AC108" s="138">
        <v>45276</v>
      </c>
      <c r="AD108" t="s">
        <v>6241</v>
      </c>
      <c r="AE108" t="s">
        <v>5273</v>
      </c>
      <c r="AF108" t="s">
        <v>16</v>
      </c>
      <c r="AG108" t="s">
        <v>189</v>
      </c>
      <c r="AH108" s="138">
        <v>46372</v>
      </c>
      <c r="AI108" t="s">
        <v>2414</v>
      </c>
      <c r="AJ108" t="s">
        <v>189</v>
      </c>
      <c r="AK108" t="s">
        <v>189</v>
      </c>
      <c r="AL108" t="s">
        <v>189</v>
      </c>
      <c r="AM108" t="s">
        <v>189</v>
      </c>
      <c r="AN108" t="s">
        <v>189</v>
      </c>
      <c r="AO108" t="s">
        <v>189</v>
      </c>
      <c r="AP108" t="s">
        <v>189</v>
      </c>
      <c r="AQ108" t="s">
        <v>16</v>
      </c>
      <c r="AR108" t="s">
        <v>189</v>
      </c>
      <c r="AS108" t="s">
        <v>16</v>
      </c>
      <c r="AT108" t="s">
        <v>189</v>
      </c>
      <c r="AU108" t="s">
        <v>5516</v>
      </c>
      <c r="AV108" t="s">
        <v>189</v>
      </c>
      <c r="AW108" t="s">
        <v>16</v>
      </c>
      <c r="AX108" t="s">
        <v>16</v>
      </c>
      <c r="AY108" t="s">
        <v>16</v>
      </c>
      <c r="AZ108" t="s">
        <v>16</v>
      </c>
      <c r="BA108" t="s">
        <v>16</v>
      </c>
      <c r="BB108" t="s">
        <v>16</v>
      </c>
      <c r="BC108" t="s">
        <v>6703</v>
      </c>
      <c r="BD108" t="s">
        <v>16</v>
      </c>
      <c r="BE108" t="s">
        <v>6703</v>
      </c>
      <c r="BF108" t="s">
        <v>189</v>
      </c>
      <c r="BG108" t="s">
        <v>189</v>
      </c>
      <c r="BH108">
        <v>0</v>
      </c>
      <c r="BI108">
        <v>0</v>
      </c>
      <c r="BJ108">
        <v>0</v>
      </c>
      <c r="BK108" t="s">
        <v>189</v>
      </c>
      <c r="BL108" t="s">
        <v>189</v>
      </c>
      <c r="BN108" t="s">
        <v>3132</v>
      </c>
      <c r="BO108" t="s">
        <v>16</v>
      </c>
      <c r="BP108" t="s">
        <v>3135</v>
      </c>
      <c r="BQ108" t="s">
        <v>354</v>
      </c>
      <c r="BR108" t="s">
        <v>6238</v>
      </c>
      <c r="BS108" t="s">
        <v>16</v>
      </c>
      <c r="BT108" t="s">
        <v>16</v>
      </c>
      <c r="BU108" t="s">
        <v>189</v>
      </c>
      <c r="BV108" t="s">
        <v>129</v>
      </c>
      <c r="BW108" t="s">
        <v>16</v>
      </c>
      <c r="BX108" t="s">
        <v>251</v>
      </c>
      <c r="BY108" t="s">
        <v>16</v>
      </c>
      <c r="BZ108" s="138"/>
      <c r="CA108" s="138">
        <v>34256</v>
      </c>
      <c r="CB108" t="s">
        <v>34</v>
      </c>
      <c r="CC108" t="s">
        <v>16</v>
      </c>
      <c r="CD108" t="s">
        <v>6307</v>
      </c>
      <c r="CE108" t="s">
        <v>189</v>
      </c>
      <c r="CF108" t="s">
        <v>189</v>
      </c>
      <c r="CG108" t="s">
        <v>189</v>
      </c>
      <c r="CH108">
        <v>2023</v>
      </c>
      <c r="CI108" s="7">
        <v>45140</v>
      </c>
      <c r="CJ108" t="s">
        <v>16</v>
      </c>
      <c r="CK108">
        <v>8</v>
      </c>
      <c r="CL108">
        <v>32</v>
      </c>
      <c r="CM108" s="7">
        <v>45138</v>
      </c>
      <c r="CN108" t="s">
        <v>11488</v>
      </c>
      <c r="CO108" t="s">
        <v>9855</v>
      </c>
      <c r="CP108" t="s">
        <v>11459</v>
      </c>
      <c r="CQ108" t="s">
        <v>11460</v>
      </c>
      <c r="CR108" t="s">
        <v>6028</v>
      </c>
      <c r="CS108" t="s">
        <v>6032</v>
      </c>
      <c r="CT108" t="s">
        <v>9839</v>
      </c>
      <c r="CU108" t="s">
        <v>6826</v>
      </c>
      <c r="CV108" t="s">
        <v>6310</v>
      </c>
      <c r="CW108" t="s">
        <v>9912</v>
      </c>
      <c r="CX108" t="s">
        <v>3134</v>
      </c>
      <c r="CY108" t="s">
        <v>4464</v>
      </c>
      <c r="CZ108" t="s">
        <v>6234</v>
      </c>
      <c r="DA108" t="s">
        <v>252</v>
      </c>
      <c r="DB108" t="s">
        <v>9801</v>
      </c>
      <c r="DC108" t="s">
        <v>16</v>
      </c>
      <c r="DD108" t="s">
        <v>15</v>
      </c>
      <c r="DE108" t="s">
        <v>189</v>
      </c>
      <c r="DF108" t="s">
        <v>16</v>
      </c>
      <c r="DG108" t="s">
        <v>4735</v>
      </c>
      <c r="DH108" t="s">
        <v>2052</v>
      </c>
      <c r="DI108" t="s">
        <v>9952</v>
      </c>
      <c r="DJ108" t="s">
        <v>16</v>
      </c>
      <c r="DK108" t="s">
        <v>4464</v>
      </c>
      <c r="DL108" t="s">
        <v>4464</v>
      </c>
      <c r="DM108" t="s">
        <v>16</v>
      </c>
      <c r="DN108" t="s">
        <v>189</v>
      </c>
      <c r="DO108" t="s">
        <v>11029</v>
      </c>
      <c r="DP108" t="s">
        <v>7226</v>
      </c>
      <c r="DQ108" t="s">
        <v>9951</v>
      </c>
      <c r="DR108" t="s">
        <v>6688</v>
      </c>
    </row>
    <row r="109" spans="1:122" x14ac:dyDescent="0.25">
      <c r="A109">
        <v>806</v>
      </c>
      <c r="B109" t="s">
        <v>189</v>
      </c>
      <c r="C109" t="s">
        <v>6672</v>
      </c>
      <c r="D109" s="138">
        <v>45140</v>
      </c>
      <c r="E109" t="s">
        <v>6671</v>
      </c>
      <c r="F109" t="s">
        <v>1045</v>
      </c>
      <c r="G109" t="s">
        <v>16</v>
      </c>
      <c r="H109" t="s">
        <v>11</v>
      </c>
      <c r="I109" t="s">
        <v>9802</v>
      </c>
      <c r="J109" t="s">
        <v>12</v>
      </c>
      <c r="K109">
        <v>60</v>
      </c>
      <c r="L109">
        <v>8.34</v>
      </c>
      <c r="M109">
        <v>60</v>
      </c>
      <c r="N109">
        <v>64.98</v>
      </c>
      <c r="O109" t="s">
        <v>5516</v>
      </c>
      <c r="P109" t="s">
        <v>1983</v>
      </c>
      <c r="Q109" t="s">
        <v>538</v>
      </c>
      <c r="R109" t="s">
        <v>16</v>
      </c>
      <c r="S109" t="s">
        <v>16</v>
      </c>
      <c r="T109" t="s">
        <v>16</v>
      </c>
      <c r="U109" t="s">
        <v>16</v>
      </c>
      <c r="V109" t="s">
        <v>2410</v>
      </c>
      <c r="W109">
        <v>100</v>
      </c>
      <c r="X109" t="s">
        <v>15</v>
      </c>
      <c r="Y109" t="s">
        <v>6282</v>
      </c>
      <c r="Z109" t="s">
        <v>6282</v>
      </c>
      <c r="AA109" t="s">
        <v>189</v>
      </c>
      <c r="AB109" s="138">
        <v>45093</v>
      </c>
      <c r="AC109" s="138">
        <v>45276</v>
      </c>
      <c r="AD109" t="s">
        <v>6241</v>
      </c>
      <c r="AE109" t="s">
        <v>5273</v>
      </c>
      <c r="AF109" t="s">
        <v>16</v>
      </c>
      <c r="AG109" t="s">
        <v>189</v>
      </c>
      <c r="AH109" s="138">
        <v>46007</v>
      </c>
      <c r="AI109" t="s">
        <v>2414</v>
      </c>
      <c r="AJ109" t="s">
        <v>189</v>
      </c>
      <c r="AK109" t="s">
        <v>189</v>
      </c>
      <c r="AL109" t="s">
        <v>189</v>
      </c>
      <c r="AM109" t="s">
        <v>189</v>
      </c>
      <c r="AN109" t="s">
        <v>189</v>
      </c>
      <c r="AO109" t="s">
        <v>189</v>
      </c>
      <c r="AP109" t="s">
        <v>189</v>
      </c>
      <c r="AQ109" t="s">
        <v>16</v>
      </c>
      <c r="AR109" t="s">
        <v>189</v>
      </c>
      <c r="AS109" t="s">
        <v>16</v>
      </c>
      <c r="AT109" t="s">
        <v>189</v>
      </c>
      <c r="AU109" t="s">
        <v>5516</v>
      </c>
      <c r="AV109" t="s">
        <v>189</v>
      </c>
      <c r="AW109" t="s">
        <v>16</v>
      </c>
      <c r="AX109" t="s">
        <v>16</v>
      </c>
      <c r="AY109" t="s">
        <v>16</v>
      </c>
      <c r="AZ109" t="s">
        <v>16</v>
      </c>
      <c r="BA109" t="s">
        <v>16</v>
      </c>
      <c r="BB109" t="s">
        <v>16</v>
      </c>
      <c r="BC109" t="s">
        <v>6703</v>
      </c>
      <c r="BD109" t="s">
        <v>16</v>
      </c>
      <c r="BE109" t="s">
        <v>6703</v>
      </c>
      <c r="BF109" t="s">
        <v>189</v>
      </c>
      <c r="BG109" t="s">
        <v>189</v>
      </c>
      <c r="BH109">
        <v>0</v>
      </c>
      <c r="BI109">
        <v>0</v>
      </c>
      <c r="BJ109">
        <v>0</v>
      </c>
      <c r="BK109" t="s">
        <v>189</v>
      </c>
      <c r="BL109" t="s">
        <v>189</v>
      </c>
      <c r="BN109" t="s">
        <v>3132</v>
      </c>
      <c r="BO109" t="s">
        <v>16</v>
      </c>
      <c r="BP109" t="s">
        <v>3135</v>
      </c>
      <c r="BQ109" t="s">
        <v>354</v>
      </c>
      <c r="BR109" t="s">
        <v>6238</v>
      </c>
      <c r="BS109" t="s">
        <v>16</v>
      </c>
      <c r="BT109" t="s">
        <v>16</v>
      </c>
      <c r="BU109" t="s">
        <v>189</v>
      </c>
      <c r="BV109" t="s">
        <v>129</v>
      </c>
      <c r="BW109" t="s">
        <v>16</v>
      </c>
      <c r="BX109" t="s">
        <v>251</v>
      </c>
      <c r="BY109" t="s">
        <v>16</v>
      </c>
      <c r="BZ109" s="138"/>
      <c r="CA109" s="138">
        <v>34256</v>
      </c>
      <c r="CB109" t="s">
        <v>34</v>
      </c>
      <c r="CC109" t="s">
        <v>16</v>
      </c>
      <c r="CD109" t="s">
        <v>6307</v>
      </c>
      <c r="CE109" t="s">
        <v>189</v>
      </c>
      <c r="CF109" t="s">
        <v>189</v>
      </c>
      <c r="CG109" t="s">
        <v>189</v>
      </c>
      <c r="CH109">
        <v>2023</v>
      </c>
      <c r="CI109" s="7">
        <v>45140</v>
      </c>
      <c r="CJ109" t="s">
        <v>16</v>
      </c>
      <c r="CK109">
        <v>8</v>
      </c>
      <c r="CL109">
        <v>32</v>
      </c>
      <c r="CM109" s="7">
        <v>45138</v>
      </c>
      <c r="CN109" t="s">
        <v>11488</v>
      </c>
      <c r="CO109" t="s">
        <v>9855</v>
      </c>
      <c r="CP109" t="s">
        <v>11459</v>
      </c>
      <c r="CQ109" t="s">
        <v>11460</v>
      </c>
      <c r="CR109" t="s">
        <v>6028</v>
      </c>
      <c r="CS109" t="s">
        <v>6032</v>
      </c>
      <c r="CT109" t="s">
        <v>9839</v>
      </c>
      <c r="CU109" t="s">
        <v>9913</v>
      </c>
      <c r="CV109" t="s">
        <v>6310</v>
      </c>
      <c r="CW109" t="s">
        <v>9874</v>
      </c>
      <c r="CX109" t="s">
        <v>3134</v>
      </c>
      <c r="CY109" t="s">
        <v>4464</v>
      </c>
      <c r="CZ109" t="s">
        <v>6234</v>
      </c>
      <c r="DA109" t="s">
        <v>252</v>
      </c>
      <c r="DB109" t="s">
        <v>9801</v>
      </c>
      <c r="DC109" t="s">
        <v>16</v>
      </c>
      <c r="DD109" t="s">
        <v>15</v>
      </c>
      <c r="DE109" t="s">
        <v>189</v>
      </c>
      <c r="DF109" t="s">
        <v>16</v>
      </c>
      <c r="DG109" t="s">
        <v>4733</v>
      </c>
      <c r="DH109" t="s">
        <v>2052</v>
      </c>
      <c r="DI109" t="s">
        <v>9953</v>
      </c>
      <c r="DJ109" t="s">
        <v>16</v>
      </c>
      <c r="DK109" t="s">
        <v>4464</v>
      </c>
      <c r="DL109" t="s">
        <v>4464</v>
      </c>
      <c r="DM109" t="s">
        <v>16</v>
      </c>
      <c r="DN109" t="s">
        <v>189</v>
      </c>
      <c r="DO109" t="s">
        <v>11030</v>
      </c>
      <c r="DP109" t="s">
        <v>7226</v>
      </c>
      <c r="DQ109" t="s">
        <v>9951</v>
      </c>
      <c r="DR109" t="s">
        <v>6687</v>
      </c>
    </row>
    <row r="110" spans="1:122" x14ac:dyDescent="0.25">
      <c r="A110">
        <v>805</v>
      </c>
      <c r="B110" t="s">
        <v>189</v>
      </c>
      <c r="C110" t="s">
        <v>6673</v>
      </c>
      <c r="D110" s="138">
        <v>45139</v>
      </c>
      <c r="E110" t="s">
        <v>2244</v>
      </c>
      <c r="F110" t="s">
        <v>11</v>
      </c>
      <c r="G110" t="s">
        <v>1932</v>
      </c>
      <c r="H110" t="s">
        <v>11</v>
      </c>
      <c r="I110" t="s">
        <v>9802</v>
      </c>
      <c r="J110" t="s">
        <v>12</v>
      </c>
      <c r="K110">
        <v>1.97</v>
      </c>
      <c r="L110">
        <v>0.27400000000000002</v>
      </c>
      <c r="M110">
        <v>1.97</v>
      </c>
      <c r="N110">
        <v>2.137</v>
      </c>
      <c r="O110" t="s">
        <v>189</v>
      </c>
      <c r="P110" t="s">
        <v>13</v>
      </c>
      <c r="Q110" t="s">
        <v>33</v>
      </c>
      <c r="R110" t="s">
        <v>16</v>
      </c>
      <c r="S110" t="s">
        <v>33</v>
      </c>
      <c r="T110" t="s">
        <v>16</v>
      </c>
      <c r="U110" t="s">
        <v>16</v>
      </c>
      <c r="V110" t="s">
        <v>2410</v>
      </c>
      <c r="W110">
        <v>100</v>
      </c>
      <c r="X110" t="s">
        <v>22</v>
      </c>
      <c r="Y110" t="s">
        <v>6283</v>
      </c>
      <c r="Z110" t="s">
        <v>6283</v>
      </c>
      <c r="AA110" t="s">
        <v>189</v>
      </c>
      <c r="AB110" s="138">
        <v>45147</v>
      </c>
      <c r="AC110" s="138">
        <v>45331</v>
      </c>
      <c r="AD110" t="s">
        <v>6241</v>
      </c>
      <c r="AE110" t="s">
        <v>5186</v>
      </c>
      <c r="AF110" t="s">
        <v>16</v>
      </c>
      <c r="AG110" t="s">
        <v>189</v>
      </c>
      <c r="AH110" s="138">
        <v>46243</v>
      </c>
      <c r="AI110" t="s">
        <v>2414</v>
      </c>
      <c r="AJ110" t="s">
        <v>189</v>
      </c>
      <c r="AK110" t="s">
        <v>189</v>
      </c>
      <c r="AL110" t="s">
        <v>189</v>
      </c>
      <c r="AM110" t="s">
        <v>189</v>
      </c>
      <c r="AN110" t="s">
        <v>189</v>
      </c>
      <c r="AO110" t="s">
        <v>189</v>
      </c>
      <c r="AP110" t="s">
        <v>189</v>
      </c>
      <c r="AQ110" t="s">
        <v>16</v>
      </c>
      <c r="AR110" t="s">
        <v>189</v>
      </c>
      <c r="AS110" t="s">
        <v>16</v>
      </c>
      <c r="AT110" t="s">
        <v>6510</v>
      </c>
      <c r="AU110" t="s">
        <v>9344</v>
      </c>
      <c r="AV110" t="s">
        <v>189</v>
      </c>
      <c r="AW110" t="s">
        <v>16</v>
      </c>
      <c r="AX110" t="s">
        <v>16</v>
      </c>
      <c r="AY110" t="s">
        <v>16</v>
      </c>
      <c r="AZ110" t="s">
        <v>16</v>
      </c>
      <c r="BA110" t="s">
        <v>16</v>
      </c>
      <c r="BB110" t="s">
        <v>16</v>
      </c>
      <c r="BC110" t="s">
        <v>16</v>
      </c>
      <c r="BD110" t="s">
        <v>16</v>
      </c>
      <c r="BE110" t="s">
        <v>16</v>
      </c>
      <c r="BF110" t="s">
        <v>189</v>
      </c>
      <c r="BG110" t="s">
        <v>189</v>
      </c>
      <c r="BH110">
        <v>0</v>
      </c>
      <c r="BI110">
        <v>0</v>
      </c>
      <c r="BJ110">
        <v>0</v>
      </c>
      <c r="BK110" t="s">
        <v>189</v>
      </c>
      <c r="BL110" t="s">
        <v>189</v>
      </c>
      <c r="BN110" t="s">
        <v>2245</v>
      </c>
      <c r="BO110" t="s">
        <v>16</v>
      </c>
      <c r="BP110" t="s">
        <v>2699</v>
      </c>
      <c r="BQ110" t="s">
        <v>184</v>
      </c>
      <c r="BR110" t="s">
        <v>6744</v>
      </c>
      <c r="BS110" t="s">
        <v>9667</v>
      </c>
      <c r="BT110" t="s">
        <v>16</v>
      </c>
      <c r="BU110" t="s">
        <v>189</v>
      </c>
      <c r="BV110" t="s">
        <v>35</v>
      </c>
      <c r="BW110" t="s">
        <v>195</v>
      </c>
      <c r="BX110" t="s">
        <v>2700</v>
      </c>
      <c r="BY110" t="s">
        <v>16</v>
      </c>
      <c r="BZ110" s="138"/>
      <c r="CA110" s="138">
        <v>44944</v>
      </c>
      <c r="CB110" t="s">
        <v>17</v>
      </c>
      <c r="CC110" t="s">
        <v>17</v>
      </c>
      <c r="CD110" t="s">
        <v>6307</v>
      </c>
      <c r="CE110" t="s">
        <v>189</v>
      </c>
      <c r="CF110" t="s">
        <v>189</v>
      </c>
      <c r="CG110" t="s">
        <v>189</v>
      </c>
      <c r="CH110">
        <v>2023</v>
      </c>
      <c r="CI110" s="7">
        <v>45139</v>
      </c>
      <c r="CJ110" t="s">
        <v>4723</v>
      </c>
      <c r="CK110">
        <v>8</v>
      </c>
      <c r="CL110">
        <v>32</v>
      </c>
      <c r="CM110" s="7">
        <v>45138</v>
      </c>
      <c r="CN110" t="s">
        <v>11488</v>
      </c>
      <c r="CO110" t="s">
        <v>9855</v>
      </c>
      <c r="CP110" t="s">
        <v>11459</v>
      </c>
      <c r="CQ110" t="s">
        <v>11460</v>
      </c>
      <c r="CR110" t="s">
        <v>6028</v>
      </c>
      <c r="CS110" t="s">
        <v>6032</v>
      </c>
      <c r="CT110" t="s">
        <v>9839</v>
      </c>
      <c r="CU110" t="s">
        <v>9873</v>
      </c>
      <c r="CV110" t="s">
        <v>6310</v>
      </c>
      <c r="CW110" t="s">
        <v>9874</v>
      </c>
      <c r="CX110" t="s">
        <v>2245</v>
      </c>
      <c r="CY110" t="s">
        <v>4464</v>
      </c>
      <c r="CZ110" t="s">
        <v>6730</v>
      </c>
      <c r="DA110" t="s">
        <v>188</v>
      </c>
      <c r="DB110" t="s">
        <v>16</v>
      </c>
      <c r="DC110" t="s">
        <v>16</v>
      </c>
      <c r="DD110" t="s">
        <v>22</v>
      </c>
      <c r="DE110" t="s">
        <v>189</v>
      </c>
      <c r="DF110" t="s">
        <v>2697</v>
      </c>
      <c r="DG110" t="s">
        <v>4727</v>
      </c>
      <c r="DH110" t="s">
        <v>2052</v>
      </c>
      <c r="DI110" t="s">
        <v>6689</v>
      </c>
      <c r="DJ110" t="s">
        <v>16</v>
      </c>
      <c r="DK110" t="s">
        <v>4464</v>
      </c>
      <c r="DL110" t="s">
        <v>4464</v>
      </c>
      <c r="DM110" t="s">
        <v>6245</v>
      </c>
      <c r="DN110" t="s">
        <v>189</v>
      </c>
      <c r="DO110" t="s">
        <v>11032</v>
      </c>
      <c r="DP110" t="s">
        <v>7228</v>
      </c>
      <c r="DQ110" t="s">
        <v>9954</v>
      </c>
      <c r="DR110" t="s">
        <v>7229</v>
      </c>
    </row>
    <row r="111" spans="1:122" x14ac:dyDescent="0.25">
      <c r="A111">
        <v>804</v>
      </c>
      <c r="B111" t="s">
        <v>189</v>
      </c>
      <c r="C111" t="s">
        <v>6690</v>
      </c>
      <c r="D111" s="138">
        <v>45138</v>
      </c>
      <c r="E111" t="s">
        <v>519</v>
      </c>
      <c r="F111" t="s">
        <v>1951</v>
      </c>
      <c r="G111" t="s">
        <v>1926</v>
      </c>
      <c r="H111" t="s">
        <v>91</v>
      </c>
      <c r="I111" t="s">
        <v>4840</v>
      </c>
      <c r="J111" t="s">
        <v>100</v>
      </c>
      <c r="K111">
        <v>4</v>
      </c>
      <c r="L111">
        <v>4</v>
      </c>
      <c r="M111">
        <v>28.576000000000001</v>
      </c>
      <c r="N111">
        <v>31.196000000000002</v>
      </c>
      <c r="O111" t="s">
        <v>189</v>
      </c>
      <c r="P111" t="s">
        <v>1988</v>
      </c>
      <c r="Q111" t="s">
        <v>488</v>
      </c>
      <c r="R111" t="s">
        <v>6691</v>
      </c>
      <c r="S111" t="s">
        <v>6692</v>
      </c>
      <c r="T111" t="s">
        <v>6692</v>
      </c>
      <c r="U111" t="s">
        <v>2071</v>
      </c>
      <c r="V111" t="s">
        <v>4609</v>
      </c>
      <c r="W111">
        <v>99.721999999999994</v>
      </c>
      <c r="X111" t="s">
        <v>32</v>
      </c>
      <c r="Y111" t="s">
        <v>6282</v>
      </c>
      <c r="Z111" t="s">
        <v>6282</v>
      </c>
      <c r="AA111" t="s">
        <v>189</v>
      </c>
      <c r="AB111" s="138">
        <v>45145</v>
      </c>
      <c r="AC111" s="138">
        <v>45329</v>
      </c>
      <c r="AD111" t="s">
        <v>6240</v>
      </c>
      <c r="AE111" t="s">
        <v>5005</v>
      </c>
      <c r="AF111" t="s">
        <v>16</v>
      </c>
      <c r="AG111" t="s">
        <v>189</v>
      </c>
      <c r="AH111" s="138">
        <v>46425</v>
      </c>
      <c r="AI111" t="s">
        <v>2414</v>
      </c>
      <c r="AJ111" t="s">
        <v>6693</v>
      </c>
      <c r="AK111" t="s">
        <v>189</v>
      </c>
      <c r="AL111" t="s">
        <v>6693</v>
      </c>
      <c r="AM111" t="s">
        <v>1882</v>
      </c>
      <c r="AN111" t="s">
        <v>189</v>
      </c>
      <c r="AO111" t="s">
        <v>189</v>
      </c>
      <c r="AP111" t="s">
        <v>189</v>
      </c>
      <c r="AQ111" t="s">
        <v>16</v>
      </c>
      <c r="AR111" t="s">
        <v>189</v>
      </c>
      <c r="AS111" t="s">
        <v>7230</v>
      </c>
      <c r="AT111" t="s">
        <v>6694</v>
      </c>
      <c r="AU111" t="s">
        <v>9344</v>
      </c>
      <c r="AV111" t="s">
        <v>189</v>
      </c>
      <c r="AW111" t="s">
        <v>16</v>
      </c>
      <c r="AX111" t="s">
        <v>16</v>
      </c>
      <c r="AY111" t="s">
        <v>199</v>
      </c>
      <c r="AZ111" t="s">
        <v>411</v>
      </c>
      <c r="BA111" t="s">
        <v>5463</v>
      </c>
      <c r="BB111" t="s">
        <v>4357</v>
      </c>
      <c r="BC111" t="s">
        <v>199</v>
      </c>
      <c r="BD111" t="s">
        <v>16</v>
      </c>
      <c r="BE111" t="s">
        <v>4341</v>
      </c>
      <c r="BF111" t="s">
        <v>203</v>
      </c>
      <c r="BG111" t="s">
        <v>2073</v>
      </c>
      <c r="BH111">
        <v>1</v>
      </c>
      <c r="BI111">
        <v>1</v>
      </c>
      <c r="BJ111">
        <v>1</v>
      </c>
      <c r="BK111" t="s">
        <v>189</v>
      </c>
      <c r="BL111" t="s">
        <v>6307</v>
      </c>
      <c r="BM111">
        <v>23050</v>
      </c>
      <c r="BN111" t="s">
        <v>523</v>
      </c>
      <c r="BO111" t="s">
        <v>16</v>
      </c>
      <c r="BP111" t="s">
        <v>519</v>
      </c>
      <c r="BQ111" t="s">
        <v>240</v>
      </c>
      <c r="BR111" t="s">
        <v>5653</v>
      </c>
      <c r="BS111" t="s">
        <v>9682</v>
      </c>
      <c r="BT111" t="s">
        <v>7122</v>
      </c>
      <c r="BU111" t="s">
        <v>9683</v>
      </c>
      <c r="BV111" t="s">
        <v>129</v>
      </c>
      <c r="BW111" t="s">
        <v>16</v>
      </c>
      <c r="BX111" t="s">
        <v>16</v>
      </c>
      <c r="BY111" t="s">
        <v>16</v>
      </c>
      <c r="BZ111" s="138"/>
      <c r="CA111" s="138">
        <v>43063</v>
      </c>
      <c r="CB111" t="s">
        <v>29</v>
      </c>
      <c r="CC111" t="s">
        <v>16</v>
      </c>
      <c r="CD111" t="s">
        <v>6307</v>
      </c>
      <c r="CE111" t="s">
        <v>189</v>
      </c>
      <c r="CF111" t="s">
        <v>6307</v>
      </c>
      <c r="CG111" t="s">
        <v>189</v>
      </c>
      <c r="CH111">
        <v>2023</v>
      </c>
      <c r="CI111" s="7">
        <v>45138</v>
      </c>
      <c r="CJ111" t="s">
        <v>16</v>
      </c>
      <c r="CK111">
        <v>7</v>
      </c>
      <c r="CL111">
        <v>32</v>
      </c>
      <c r="CM111" s="7">
        <v>45138</v>
      </c>
      <c r="CN111" t="s">
        <v>11488</v>
      </c>
      <c r="CO111" t="s">
        <v>9855</v>
      </c>
      <c r="CP111" t="s">
        <v>11459</v>
      </c>
      <c r="CQ111" t="s">
        <v>11460</v>
      </c>
      <c r="CR111" t="s">
        <v>6033</v>
      </c>
      <c r="CS111" t="s">
        <v>6032</v>
      </c>
      <c r="CT111" t="s">
        <v>9840</v>
      </c>
      <c r="CU111" t="s">
        <v>6826</v>
      </c>
      <c r="CV111" t="s">
        <v>6310</v>
      </c>
      <c r="CW111" t="s">
        <v>9912</v>
      </c>
      <c r="CX111" t="s">
        <v>4636</v>
      </c>
      <c r="CY111" t="s">
        <v>9813</v>
      </c>
      <c r="CZ111" t="s">
        <v>6730</v>
      </c>
      <c r="DA111" t="s">
        <v>252</v>
      </c>
      <c r="DB111" t="s">
        <v>9800</v>
      </c>
      <c r="DC111" t="s">
        <v>523</v>
      </c>
      <c r="DD111" t="s">
        <v>32</v>
      </c>
      <c r="DE111" t="s">
        <v>189</v>
      </c>
      <c r="DF111" t="s">
        <v>16</v>
      </c>
      <c r="DG111" t="s">
        <v>4735</v>
      </c>
      <c r="DH111" t="s">
        <v>2051</v>
      </c>
      <c r="DI111" t="s">
        <v>4502</v>
      </c>
      <c r="DJ111" t="s">
        <v>16</v>
      </c>
      <c r="DK111" t="s">
        <v>16</v>
      </c>
      <c r="DL111" t="s">
        <v>4465</v>
      </c>
      <c r="DM111" t="s">
        <v>16</v>
      </c>
      <c r="DN111" t="s">
        <v>6723</v>
      </c>
      <c r="DO111" t="s">
        <v>10858</v>
      </c>
      <c r="DP111" t="s">
        <v>7231</v>
      </c>
      <c r="DQ111" t="s">
        <v>9955</v>
      </c>
      <c r="DR111" t="s">
        <v>7232</v>
      </c>
    </row>
    <row r="112" spans="1:122" x14ac:dyDescent="0.25">
      <c r="A112">
        <v>803</v>
      </c>
      <c r="B112" t="s">
        <v>189</v>
      </c>
      <c r="C112" t="s">
        <v>6400</v>
      </c>
      <c r="D112" s="138">
        <v>45133</v>
      </c>
      <c r="E112" t="s">
        <v>2820</v>
      </c>
      <c r="F112" t="s">
        <v>11</v>
      </c>
      <c r="G112" t="s">
        <v>1929</v>
      </c>
      <c r="H112" t="s">
        <v>11</v>
      </c>
      <c r="I112" t="s">
        <v>9802</v>
      </c>
      <c r="J112" t="s">
        <v>100</v>
      </c>
      <c r="K112">
        <v>3</v>
      </c>
      <c r="L112">
        <v>3</v>
      </c>
      <c r="M112">
        <v>21.468</v>
      </c>
      <c r="N112">
        <v>23.405999999999999</v>
      </c>
      <c r="O112" t="s">
        <v>189</v>
      </c>
      <c r="P112" t="s">
        <v>13</v>
      </c>
      <c r="Q112" t="s">
        <v>2534</v>
      </c>
      <c r="R112" t="s">
        <v>1884</v>
      </c>
      <c r="S112" t="s">
        <v>2534</v>
      </c>
      <c r="T112" t="s">
        <v>16</v>
      </c>
      <c r="U112" t="s">
        <v>2084</v>
      </c>
      <c r="V112" t="s">
        <v>2410</v>
      </c>
      <c r="W112">
        <v>100</v>
      </c>
      <c r="X112" t="s">
        <v>15</v>
      </c>
      <c r="Y112" t="s">
        <v>6282</v>
      </c>
      <c r="Z112" t="s">
        <v>6282</v>
      </c>
      <c r="AA112" t="s">
        <v>189</v>
      </c>
      <c r="AB112" s="138">
        <v>45138</v>
      </c>
      <c r="AC112" s="138">
        <v>45322</v>
      </c>
      <c r="AD112" t="s">
        <v>6241</v>
      </c>
      <c r="AE112" t="s">
        <v>6401</v>
      </c>
      <c r="AF112" t="s">
        <v>16</v>
      </c>
      <c r="AG112" t="s">
        <v>189</v>
      </c>
      <c r="AH112" s="138">
        <v>46234</v>
      </c>
      <c r="AI112" t="s">
        <v>2414</v>
      </c>
      <c r="AJ112" t="s">
        <v>189</v>
      </c>
      <c r="AK112" t="s">
        <v>189</v>
      </c>
      <c r="AL112" t="s">
        <v>189</v>
      </c>
      <c r="AM112" t="s">
        <v>189</v>
      </c>
      <c r="AN112" t="s">
        <v>189</v>
      </c>
      <c r="AO112" t="s">
        <v>189</v>
      </c>
      <c r="AP112" t="s">
        <v>189</v>
      </c>
      <c r="AQ112" t="s">
        <v>16</v>
      </c>
      <c r="AR112" t="s">
        <v>189</v>
      </c>
      <c r="AS112" t="s">
        <v>16</v>
      </c>
      <c r="AT112" t="s">
        <v>6487</v>
      </c>
      <c r="AU112" t="s">
        <v>9344</v>
      </c>
      <c r="AV112" t="s">
        <v>189</v>
      </c>
      <c r="AW112" t="s">
        <v>16</v>
      </c>
      <c r="AX112" t="s">
        <v>16</v>
      </c>
      <c r="AY112" t="s">
        <v>16</v>
      </c>
      <c r="AZ112" t="s">
        <v>16</v>
      </c>
      <c r="BA112" t="s">
        <v>16</v>
      </c>
      <c r="BB112" t="s">
        <v>16</v>
      </c>
      <c r="BC112" t="s">
        <v>16</v>
      </c>
      <c r="BD112" t="s">
        <v>16</v>
      </c>
      <c r="BE112" t="s">
        <v>16</v>
      </c>
      <c r="BF112" t="s">
        <v>189</v>
      </c>
      <c r="BG112" t="s">
        <v>189</v>
      </c>
      <c r="BH112">
        <v>0</v>
      </c>
      <c r="BI112">
        <v>0</v>
      </c>
      <c r="BJ112">
        <v>0</v>
      </c>
      <c r="BK112" t="s">
        <v>189</v>
      </c>
      <c r="BL112" t="s">
        <v>189</v>
      </c>
      <c r="BN112" t="s">
        <v>2817</v>
      </c>
      <c r="BO112" t="s">
        <v>16</v>
      </c>
      <c r="BP112" t="s">
        <v>2820</v>
      </c>
      <c r="BQ112" t="s">
        <v>184</v>
      </c>
      <c r="BR112" t="s">
        <v>6744</v>
      </c>
      <c r="BS112" t="s">
        <v>9667</v>
      </c>
      <c r="BT112" t="s">
        <v>16</v>
      </c>
      <c r="BU112" t="s">
        <v>189</v>
      </c>
      <c r="BV112" t="s">
        <v>27</v>
      </c>
      <c r="BW112" t="s">
        <v>195</v>
      </c>
      <c r="BX112" t="s">
        <v>343</v>
      </c>
      <c r="BY112" t="s">
        <v>2821</v>
      </c>
      <c r="BZ112" s="138"/>
      <c r="CA112" s="138">
        <v>44054</v>
      </c>
      <c r="CB112" t="s">
        <v>17</v>
      </c>
      <c r="CC112" t="s">
        <v>17</v>
      </c>
      <c r="CD112" t="s">
        <v>6307</v>
      </c>
      <c r="CE112" t="s">
        <v>189</v>
      </c>
      <c r="CF112" t="s">
        <v>189</v>
      </c>
      <c r="CG112" t="s">
        <v>189</v>
      </c>
      <c r="CH112">
        <v>2023</v>
      </c>
      <c r="CI112" s="7">
        <v>45133</v>
      </c>
      <c r="CJ112" t="s">
        <v>4723</v>
      </c>
      <c r="CK112">
        <v>7</v>
      </c>
      <c r="CL112">
        <v>31</v>
      </c>
      <c r="CM112" s="7">
        <v>45131</v>
      </c>
      <c r="CN112" t="s">
        <v>11489</v>
      </c>
      <c r="CO112" t="s">
        <v>9855</v>
      </c>
      <c r="CP112" t="s">
        <v>11459</v>
      </c>
      <c r="CQ112" t="s">
        <v>11460</v>
      </c>
      <c r="CR112" t="s">
        <v>6033</v>
      </c>
      <c r="CS112" t="s">
        <v>6034</v>
      </c>
      <c r="CT112" t="s">
        <v>9840</v>
      </c>
      <c r="CU112" t="s">
        <v>6824</v>
      </c>
      <c r="CV112" t="s">
        <v>6310</v>
      </c>
      <c r="CW112" t="s">
        <v>9874</v>
      </c>
      <c r="CX112" t="s">
        <v>2817</v>
      </c>
      <c r="CY112" t="s">
        <v>9813</v>
      </c>
      <c r="CZ112" t="s">
        <v>6730</v>
      </c>
      <c r="DA112" t="s">
        <v>188</v>
      </c>
      <c r="DB112" t="s">
        <v>16</v>
      </c>
      <c r="DC112" t="s">
        <v>16</v>
      </c>
      <c r="DD112" t="s">
        <v>15</v>
      </c>
      <c r="DE112" t="s">
        <v>189</v>
      </c>
      <c r="DF112" t="s">
        <v>16</v>
      </c>
      <c r="DG112" t="s">
        <v>4727</v>
      </c>
      <c r="DH112" t="s">
        <v>2051</v>
      </c>
      <c r="DI112" t="s">
        <v>4501</v>
      </c>
      <c r="DJ112" t="s">
        <v>16</v>
      </c>
      <c r="DK112" t="s">
        <v>16</v>
      </c>
      <c r="DL112" t="s">
        <v>4465</v>
      </c>
      <c r="DM112" t="s">
        <v>16</v>
      </c>
      <c r="DN112" t="s">
        <v>189</v>
      </c>
      <c r="DO112" t="s">
        <v>11490</v>
      </c>
      <c r="DP112" t="s">
        <v>7233</v>
      </c>
      <c r="DQ112" t="s">
        <v>9956</v>
      </c>
      <c r="DR112" t="s">
        <v>7234</v>
      </c>
    </row>
    <row r="113" spans="1:122" x14ac:dyDescent="0.25">
      <c r="A113">
        <v>802</v>
      </c>
      <c r="B113" t="s">
        <v>189</v>
      </c>
      <c r="C113" t="s">
        <v>6402</v>
      </c>
      <c r="D113" s="138">
        <v>45133</v>
      </c>
      <c r="E113" t="s">
        <v>6403</v>
      </c>
      <c r="F113" t="s">
        <v>11</v>
      </c>
      <c r="G113" t="s">
        <v>16</v>
      </c>
      <c r="H113" t="s">
        <v>11</v>
      </c>
      <c r="I113" t="s">
        <v>9802</v>
      </c>
      <c r="J113" t="s">
        <v>100</v>
      </c>
      <c r="K113">
        <v>0.39</v>
      </c>
      <c r="L113">
        <v>0.39</v>
      </c>
      <c r="M113">
        <v>2.7909999999999999</v>
      </c>
      <c r="N113">
        <v>3.0430000000000001</v>
      </c>
      <c r="O113" t="s">
        <v>189</v>
      </c>
      <c r="P113" t="s">
        <v>13</v>
      </c>
      <c r="Q113" t="s">
        <v>341</v>
      </c>
      <c r="R113" t="s">
        <v>16</v>
      </c>
      <c r="S113" t="s">
        <v>341</v>
      </c>
      <c r="T113" t="s">
        <v>16</v>
      </c>
      <c r="U113" t="s">
        <v>16</v>
      </c>
      <c r="V113" t="s">
        <v>2410</v>
      </c>
      <c r="W113">
        <v>100</v>
      </c>
      <c r="X113" t="s">
        <v>22</v>
      </c>
      <c r="Y113" t="s">
        <v>6236</v>
      </c>
      <c r="Z113" t="s">
        <v>6236</v>
      </c>
      <c r="AA113" t="s">
        <v>189</v>
      </c>
      <c r="AB113" s="138">
        <v>45140</v>
      </c>
      <c r="AC113" s="138">
        <v>45324</v>
      </c>
      <c r="AD113" t="s">
        <v>6241</v>
      </c>
      <c r="AE113" t="s">
        <v>6406</v>
      </c>
      <c r="AF113" t="s">
        <v>16</v>
      </c>
      <c r="AG113" t="s">
        <v>189</v>
      </c>
      <c r="AH113" s="138">
        <v>46236</v>
      </c>
      <c r="AI113" t="s">
        <v>2414</v>
      </c>
      <c r="AJ113" t="s">
        <v>189</v>
      </c>
      <c r="AK113" t="s">
        <v>189</v>
      </c>
      <c r="AL113" t="s">
        <v>189</v>
      </c>
      <c r="AM113" t="s">
        <v>189</v>
      </c>
      <c r="AN113" t="s">
        <v>189</v>
      </c>
      <c r="AO113" t="s">
        <v>189</v>
      </c>
      <c r="AP113" t="s">
        <v>189</v>
      </c>
      <c r="AQ113" t="s">
        <v>16</v>
      </c>
      <c r="AR113" t="s">
        <v>189</v>
      </c>
      <c r="AS113" t="s">
        <v>16</v>
      </c>
      <c r="AT113" t="s">
        <v>6446</v>
      </c>
      <c r="AU113" t="s">
        <v>9344</v>
      </c>
      <c r="AV113" t="s">
        <v>189</v>
      </c>
      <c r="AW113" t="s">
        <v>16</v>
      </c>
      <c r="AX113" t="s">
        <v>16</v>
      </c>
      <c r="AY113" t="s">
        <v>16</v>
      </c>
      <c r="AZ113" t="s">
        <v>16</v>
      </c>
      <c r="BA113" t="s">
        <v>16</v>
      </c>
      <c r="BB113" t="s">
        <v>16</v>
      </c>
      <c r="BC113" t="s">
        <v>16</v>
      </c>
      <c r="BD113" t="s">
        <v>16</v>
      </c>
      <c r="BE113" t="s">
        <v>16</v>
      </c>
      <c r="BF113" t="s">
        <v>189</v>
      </c>
      <c r="BG113" t="s">
        <v>189</v>
      </c>
      <c r="BH113">
        <v>0</v>
      </c>
      <c r="BI113">
        <v>0</v>
      </c>
      <c r="BJ113">
        <v>0</v>
      </c>
      <c r="BK113" t="s">
        <v>189</v>
      </c>
      <c r="BL113" t="s">
        <v>189</v>
      </c>
      <c r="BN113" t="s">
        <v>6404</v>
      </c>
      <c r="BO113" t="s">
        <v>7118</v>
      </c>
      <c r="BP113" t="s">
        <v>6405</v>
      </c>
      <c r="BQ113" t="s">
        <v>184</v>
      </c>
      <c r="BR113" t="s">
        <v>6744</v>
      </c>
      <c r="BS113" t="s">
        <v>1494</v>
      </c>
      <c r="BT113" t="s">
        <v>16</v>
      </c>
      <c r="BU113" t="s">
        <v>189</v>
      </c>
      <c r="BV113" t="s">
        <v>52</v>
      </c>
      <c r="BW113" t="s">
        <v>195</v>
      </c>
      <c r="BX113" t="s">
        <v>196</v>
      </c>
      <c r="BY113" t="s">
        <v>16</v>
      </c>
      <c r="BZ113" s="138"/>
      <c r="CA113" s="138">
        <v>45133</v>
      </c>
      <c r="CB113" t="s">
        <v>34</v>
      </c>
      <c r="CC113" t="s">
        <v>16</v>
      </c>
      <c r="CD113" t="s">
        <v>6307</v>
      </c>
      <c r="CE113" t="s">
        <v>189</v>
      </c>
      <c r="CF113" t="s">
        <v>189</v>
      </c>
      <c r="CG113" t="s">
        <v>189</v>
      </c>
      <c r="CH113">
        <v>2023</v>
      </c>
      <c r="CI113" s="7">
        <v>45133</v>
      </c>
      <c r="CJ113" t="s">
        <v>4723</v>
      </c>
      <c r="CK113">
        <v>7</v>
      </c>
      <c r="CL113">
        <v>31</v>
      </c>
      <c r="CM113" s="7">
        <v>45131</v>
      </c>
      <c r="CN113" t="s">
        <v>11489</v>
      </c>
      <c r="CO113" t="s">
        <v>9855</v>
      </c>
      <c r="CP113" t="s">
        <v>11459</v>
      </c>
      <c r="CQ113" t="s">
        <v>11460</v>
      </c>
      <c r="CR113" t="s">
        <v>6033</v>
      </c>
      <c r="CS113" t="s">
        <v>6034</v>
      </c>
      <c r="CT113" t="s">
        <v>9840</v>
      </c>
      <c r="CU113" t="s">
        <v>9873</v>
      </c>
      <c r="CV113" t="s">
        <v>6307</v>
      </c>
      <c r="CW113" t="s">
        <v>9874</v>
      </c>
      <c r="CX113" t="s">
        <v>6404</v>
      </c>
      <c r="CY113" t="s">
        <v>9813</v>
      </c>
      <c r="CZ113" t="s">
        <v>6730</v>
      </c>
      <c r="DA113" t="s">
        <v>188</v>
      </c>
      <c r="DB113" t="s">
        <v>16</v>
      </c>
      <c r="DC113" t="s">
        <v>16</v>
      </c>
      <c r="DD113" t="s">
        <v>22</v>
      </c>
      <c r="DE113" t="s">
        <v>189</v>
      </c>
      <c r="DF113" t="s">
        <v>2604</v>
      </c>
      <c r="DG113" t="s">
        <v>4727</v>
      </c>
      <c r="DH113" t="s">
        <v>6766</v>
      </c>
      <c r="DI113" t="s">
        <v>6407</v>
      </c>
      <c r="DJ113" t="s">
        <v>16</v>
      </c>
      <c r="DK113" t="s">
        <v>16</v>
      </c>
      <c r="DL113" t="s">
        <v>5972</v>
      </c>
      <c r="DM113" t="s">
        <v>6245</v>
      </c>
      <c r="DN113" t="s">
        <v>189</v>
      </c>
      <c r="DO113" t="s">
        <v>11085</v>
      </c>
      <c r="DP113" t="s">
        <v>7235</v>
      </c>
      <c r="DQ113" t="s">
        <v>9956</v>
      </c>
      <c r="DR113" t="s">
        <v>7236</v>
      </c>
    </row>
    <row r="114" spans="1:122" x14ac:dyDescent="0.25">
      <c r="A114">
        <v>801</v>
      </c>
      <c r="B114" t="s">
        <v>189</v>
      </c>
      <c r="C114" t="s">
        <v>6408</v>
      </c>
      <c r="D114" s="138">
        <v>45132</v>
      </c>
      <c r="E114" t="s">
        <v>2708</v>
      </c>
      <c r="F114" t="s">
        <v>11</v>
      </c>
      <c r="G114" t="s">
        <v>1929</v>
      </c>
      <c r="H114" t="s">
        <v>11</v>
      </c>
      <c r="I114" t="s">
        <v>9802</v>
      </c>
      <c r="J114" t="s">
        <v>100</v>
      </c>
      <c r="K114">
        <v>0.54800000000000004</v>
      </c>
      <c r="L114">
        <v>0.54800000000000004</v>
      </c>
      <c r="M114">
        <v>3.9089999999999998</v>
      </c>
      <c r="N114">
        <v>4.2809999999999997</v>
      </c>
      <c r="O114" t="s">
        <v>189</v>
      </c>
      <c r="P114" t="s">
        <v>2106</v>
      </c>
      <c r="Q114" t="s">
        <v>351</v>
      </c>
      <c r="R114" t="s">
        <v>16</v>
      </c>
      <c r="S114" t="s">
        <v>351</v>
      </c>
      <c r="T114" t="s">
        <v>16</v>
      </c>
      <c r="U114" t="s">
        <v>16</v>
      </c>
      <c r="V114" t="s">
        <v>2410</v>
      </c>
      <c r="W114">
        <v>100</v>
      </c>
      <c r="X114" t="s">
        <v>32</v>
      </c>
      <c r="Y114" t="s">
        <v>6236</v>
      </c>
      <c r="Z114" t="s">
        <v>6236</v>
      </c>
      <c r="AA114" t="s">
        <v>189</v>
      </c>
      <c r="AB114" s="138">
        <v>45138</v>
      </c>
      <c r="AC114" s="138">
        <v>45322</v>
      </c>
      <c r="AD114" t="s">
        <v>6242</v>
      </c>
      <c r="AE114" t="s">
        <v>5107</v>
      </c>
      <c r="AF114" t="s">
        <v>16</v>
      </c>
      <c r="AG114" t="s">
        <v>189</v>
      </c>
      <c r="AH114" s="138">
        <v>46112</v>
      </c>
      <c r="AI114" t="s">
        <v>2414</v>
      </c>
      <c r="AJ114" t="s">
        <v>189</v>
      </c>
      <c r="AK114" t="s">
        <v>189</v>
      </c>
      <c r="AL114" t="s">
        <v>189</v>
      </c>
      <c r="AM114" t="s">
        <v>189</v>
      </c>
      <c r="AN114" t="s">
        <v>189</v>
      </c>
      <c r="AO114" t="s">
        <v>189</v>
      </c>
      <c r="AP114" t="s">
        <v>189</v>
      </c>
      <c r="AQ114" t="s">
        <v>16</v>
      </c>
      <c r="AR114" t="s">
        <v>189</v>
      </c>
      <c r="AS114" t="s">
        <v>16</v>
      </c>
      <c r="AT114" t="s">
        <v>6476</v>
      </c>
      <c r="AU114" t="s">
        <v>9344</v>
      </c>
      <c r="AV114" t="s">
        <v>189</v>
      </c>
      <c r="AW114" t="s">
        <v>16</v>
      </c>
      <c r="AX114" t="s">
        <v>16</v>
      </c>
      <c r="AY114" t="s">
        <v>16</v>
      </c>
      <c r="AZ114" t="s">
        <v>16</v>
      </c>
      <c r="BA114" t="s">
        <v>16</v>
      </c>
      <c r="BB114" t="s">
        <v>16</v>
      </c>
      <c r="BC114" t="s">
        <v>16</v>
      </c>
      <c r="BD114" t="s">
        <v>16</v>
      </c>
      <c r="BE114" t="s">
        <v>16</v>
      </c>
      <c r="BF114" t="s">
        <v>189</v>
      </c>
      <c r="BG114" t="s">
        <v>189</v>
      </c>
      <c r="BH114">
        <v>0</v>
      </c>
      <c r="BI114">
        <v>0</v>
      </c>
      <c r="BJ114">
        <v>0</v>
      </c>
      <c r="BK114" t="s">
        <v>189</v>
      </c>
      <c r="BL114" t="s">
        <v>189</v>
      </c>
      <c r="BN114" t="s">
        <v>2289</v>
      </c>
      <c r="BO114" t="s">
        <v>16</v>
      </c>
      <c r="BP114" t="s">
        <v>2708</v>
      </c>
      <c r="BQ114" t="s">
        <v>184</v>
      </c>
      <c r="BR114" t="s">
        <v>6744</v>
      </c>
      <c r="BS114" t="s">
        <v>202</v>
      </c>
      <c r="BT114" t="s">
        <v>16</v>
      </c>
      <c r="BU114" t="s">
        <v>189</v>
      </c>
      <c r="BV114" t="s">
        <v>58</v>
      </c>
      <c r="BW114" t="s">
        <v>9677</v>
      </c>
      <c r="BX114" t="s">
        <v>1834</v>
      </c>
      <c r="BY114" t="s">
        <v>16</v>
      </c>
      <c r="BZ114" s="138"/>
      <c r="CA114" s="138">
        <v>44585</v>
      </c>
      <c r="CB114" t="s">
        <v>17</v>
      </c>
      <c r="CC114" t="s">
        <v>17</v>
      </c>
      <c r="CD114" t="s">
        <v>6307</v>
      </c>
      <c r="CE114" t="s">
        <v>189</v>
      </c>
      <c r="CF114" t="s">
        <v>189</v>
      </c>
      <c r="CG114" t="s">
        <v>189</v>
      </c>
      <c r="CH114">
        <v>2023</v>
      </c>
      <c r="CI114" s="7">
        <v>45132</v>
      </c>
      <c r="CJ114" t="s">
        <v>4723</v>
      </c>
      <c r="CK114">
        <v>7</v>
      </c>
      <c r="CL114">
        <v>31</v>
      </c>
      <c r="CM114" s="7">
        <v>45131</v>
      </c>
      <c r="CN114" t="s">
        <v>11489</v>
      </c>
      <c r="CO114" t="s">
        <v>9855</v>
      </c>
      <c r="CP114" t="s">
        <v>11459</v>
      </c>
      <c r="CQ114" t="s">
        <v>11460</v>
      </c>
      <c r="CR114" t="s">
        <v>6033</v>
      </c>
      <c r="CS114" t="s">
        <v>6034</v>
      </c>
      <c r="CT114" t="s">
        <v>9840</v>
      </c>
      <c r="CU114" t="s">
        <v>9873</v>
      </c>
      <c r="CV114" t="s">
        <v>6310</v>
      </c>
      <c r="CW114" t="s">
        <v>9874</v>
      </c>
      <c r="CX114" t="s">
        <v>6409</v>
      </c>
      <c r="CY114" t="s">
        <v>9813</v>
      </c>
      <c r="CZ114" t="s">
        <v>6730</v>
      </c>
      <c r="DA114" t="s">
        <v>188</v>
      </c>
      <c r="DB114" t="s">
        <v>16</v>
      </c>
      <c r="DC114" t="s">
        <v>2289</v>
      </c>
      <c r="DD114" t="s">
        <v>32</v>
      </c>
      <c r="DE114" t="s">
        <v>189</v>
      </c>
      <c r="DF114" t="s">
        <v>16</v>
      </c>
      <c r="DG114" t="s">
        <v>4754</v>
      </c>
      <c r="DH114" t="s">
        <v>6766</v>
      </c>
      <c r="DI114" t="s">
        <v>6410</v>
      </c>
      <c r="DJ114" t="s">
        <v>16</v>
      </c>
      <c r="DK114" t="s">
        <v>16</v>
      </c>
      <c r="DL114" t="s">
        <v>4465</v>
      </c>
      <c r="DM114" t="s">
        <v>16</v>
      </c>
      <c r="DN114" t="s">
        <v>189</v>
      </c>
      <c r="DO114" t="s">
        <v>11491</v>
      </c>
      <c r="DP114" t="s">
        <v>7237</v>
      </c>
      <c r="DQ114" t="s">
        <v>9957</v>
      </c>
      <c r="DR114" t="s">
        <v>7238</v>
      </c>
    </row>
    <row r="115" spans="1:122" x14ac:dyDescent="0.25">
      <c r="A115">
        <v>800</v>
      </c>
      <c r="B115" t="s">
        <v>189</v>
      </c>
      <c r="C115" t="s">
        <v>6330</v>
      </c>
      <c r="D115" s="138">
        <v>45127</v>
      </c>
      <c r="E115" t="s">
        <v>6331</v>
      </c>
      <c r="F115" t="s">
        <v>11</v>
      </c>
      <c r="G115" t="s">
        <v>1929</v>
      </c>
      <c r="H115" t="s">
        <v>11</v>
      </c>
      <c r="I115" t="s">
        <v>9802</v>
      </c>
      <c r="J115" t="s">
        <v>12</v>
      </c>
      <c r="K115">
        <v>4.5999999999999996</v>
      </c>
      <c r="L115">
        <v>0.63900000000000001</v>
      </c>
      <c r="M115">
        <v>4.5999999999999996</v>
      </c>
      <c r="N115">
        <v>5</v>
      </c>
      <c r="O115" t="s">
        <v>189</v>
      </c>
      <c r="P115" t="s">
        <v>2048</v>
      </c>
      <c r="Q115" t="s">
        <v>157</v>
      </c>
      <c r="R115" t="s">
        <v>6332</v>
      </c>
      <c r="S115" t="s">
        <v>157</v>
      </c>
      <c r="T115" t="s">
        <v>16</v>
      </c>
      <c r="U115" t="s">
        <v>2082</v>
      </c>
      <c r="V115" t="s">
        <v>2410</v>
      </c>
      <c r="W115">
        <v>100</v>
      </c>
      <c r="X115" t="s">
        <v>22</v>
      </c>
      <c r="Y115" t="s">
        <v>6236</v>
      </c>
      <c r="Z115" t="s">
        <v>6236</v>
      </c>
      <c r="AA115" t="s">
        <v>189</v>
      </c>
      <c r="AB115" s="138">
        <v>45134</v>
      </c>
      <c r="AC115" s="138">
        <v>45318</v>
      </c>
      <c r="AD115" t="s">
        <v>6241</v>
      </c>
      <c r="AE115" t="s">
        <v>6341</v>
      </c>
      <c r="AF115" t="s">
        <v>16</v>
      </c>
      <c r="AG115" t="s">
        <v>189</v>
      </c>
      <c r="AH115" s="138">
        <v>46200</v>
      </c>
      <c r="AI115" t="s">
        <v>2414</v>
      </c>
      <c r="AJ115" t="s">
        <v>6339</v>
      </c>
      <c r="AK115" t="s">
        <v>2435</v>
      </c>
      <c r="AL115" t="s">
        <v>6340</v>
      </c>
      <c r="AM115" t="s">
        <v>1881</v>
      </c>
      <c r="AN115" t="s">
        <v>189</v>
      </c>
      <c r="AO115" t="s">
        <v>189</v>
      </c>
      <c r="AP115" t="s">
        <v>189</v>
      </c>
      <c r="AQ115" t="s">
        <v>16</v>
      </c>
      <c r="AR115" t="s">
        <v>189</v>
      </c>
      <c r="AS115" t="s">
        <v>16</v>
      </c>
      <c r="AT115" t="s">
        <v>6446</v>
      </c>
      <c r="AU115" t="s">
        <v>9344</v>
      </c>
      <c r="AV115" t="s">
        <v>189</v>
      </c>
      <c r="AW115" t="s">
        <v>16</v>
      </c>
      <c r="AX115" t="s">
        <v>16</v>
      </c>
      <c r="AY115" t="s">
        <v>181</v>
      </c>
      <c r="AZ115" t="s">
        <v>16</v>
      </c>
      <c r="BA115" t="s">
        <v>16</v>
      </c>
      <c r="BB115" t="s">
        <v>16</v>
      </c>
      <c r="BC115" t="s">
        <v>16</v>
      </c>
      <c r="BD115" t="s">
        <v>16</v>
      </c>
      <c r="BE115" t="s">
        <v>1925</v>
      </c>
      <c r="BF115" t="s">
        <v>182</v>
      </c>
      <c r="BG115" t="s">
        <v>2737</v>
      </c>
      <c r="BH115">
        <v>1</v>
      </c>
      <c r="BI115">
        <v>1</v>
      </c>
      <c r="BJ115">
        <v>1</v>
      </c>
      <c r="BK115" t="s">
        <v>189</v>
      </c>
      <c r="BL115" t="s">
        <v>6307</v>
      </c>
      <c r="BM115">
        <v>23049</v>
      </c>
      <c r="BN115" t="s">
        <v>2160</v>
      </c>
      <c r="BO115" t="s">
        <v>16</v>
      </c>
      <c r="BP115" t="s">
        <v>2511</v>
      </c>
      <c r="BQ115" t="s">
        <v>184</v>
      </c>
      <c r="BR115" t="s">
        <v>6744</v>
      </c>
      <c r="BS115" t="s">
        <v>9667</v>
      </c>
      <c r="BT115" t="s">
        <v>16</v>
      </c>
      <c r="BU115" t="s">
        <v>189</v>
      </c>
      <c r="BV115" t="s">
        <v>30</v>
      </c>
      <c r="BW115" t="s">
        <v>185</v>
      </c>
      <c r="BX115" t="s">
        <v>269</v>
      </c>
      <c r="BY115" t="s">
        <v>16</v>
      </c>
      <c r="BZ115" s="138"/>
      <c r="CA115" s="138">
        <v>45009</v>
      </c>
      <c r="CB115" t="s">
        <v>17</v>
      </c>
      <c r="CC115" t="s">
        <v>16</v>
      </c>
      <c r="CD115" t="s">
        <v>6307</v>
      </c>
      <c r="CE115" t="s">
        <v>189</v>
      </c>
      <c r="CF115" t="s">
        <v>6307</v>
      </c>
      <c r="CG115" t="s">
        <v>189</v>
      </c>
      <c r="CH115">
        <v>2023</v>
      </c>
      <c r="CI115" s="7">
        <v>45127</v>
      </c>
      <c r="CJ115" t="s">
        <v>4723</v>
      </c>
      <c r="CK115">
        <v>7</v>
      </c>
      <c r="CL115">
        <v>30</v>
      </c>
      <c r="CM115" s="7">
        <v>45124</v>
      </c>
      <c r="CN115" t="s">
        <v>11492</v>
      </c>
      <c r="CO115" t="s">
        <v>9855</v>
      </c>
      <c r="CP115" t="s">
        <v>11459</v>
      </c>
      <c r="CQ115" t="s">
        <v>11460</v>
      </c>
      <c r="CR115" t="s">
        <v>6033</v>
      </c>
      <c r="CS115" t="s">
        <v>6035</v>
      </c>
      <c r="CT115" t="s">
        <v>9840</v>
      </c>
      <c r="CU115" t="s">
        <v>9873</v>
      </c>
      <c r="CV115" t="s">
        <v>6310</v>
      </c>
      <c r="CW115" t="s">
        <v>9874</v>
      </c>
      <c r="CX115" t="s">
        <v>6829</v>
      </c>
      <c r="CY115" t="s">
        <v>4464</v>
      </c>
      <c r="CZ115" t="s">
        <v>6730</v>
      </c>
      <c r="DA115" t="s">
        <v>188</v>
      </c>
      <c r="DB115" t="s">
        <v>16</v>
      </c>
      <c r="DC115" t="s">
        <v>16</v>
      </c>
      <c r="DD115" t="s">
        <v>22</v>
      </c>
      <c r="DE115" t="s">
        <v>189</v>
      </c>
      <c r="DF115" t="s">
        <v>2647</v>
      </c>
      <c r="DG115" t="s">
        <v>4750</v>
      </c>
      <c r="DH115" t="s">
        <v>2052</v>
      </c>
      <c r="DI115" t="s">
        <v>6133</v>
      </c>
      <c r="DJ115" t="s">
        <v>16</v>
      </c>
      <c r="DK115" t="s">
        <v>4464</v>
      </c>
      <c r="DL115" t="s">
        <v>4464</v>
      </c>
      <c r="DM115" t="s">
        <v>9663</v>
      </c>
      <c r="DN115" t="s">
        <v>4496</v>
      </c>
      <c r="DO115" t="s">
        <v>11033</v>
      </c>
      <c r="DP115" t="s">
        <v>7239</v>
      </c>
      <c r="DQ115" t="s">
        <v>9958</v>
      </c>
      <c r="DR115" t="s">
        <v>7240</v>
      </c>
    </row>
    <row r="116" spans="1:122" x14ac:dyDescent="0.25">
      <c r="A116">
        <v>799</v>
      </c>
      <c r="B116" t="s">
        <v>189</v>
      </c>
      <c r="C116" t="s">
        <v>6333</v>
      </c>
      <c r="D116" s="138">
        <v>45127</v>
      </c>
      <c r="E116" t="s">
        <v>6334</v>
      </c>
      <c r="F116" t="s">
        <v>11</v>
      </c>
      <c r="G116" t="s">
        <v>1932</v>
      </c>
      <c r="H116" t="s">
        <v>11</v>
      </c>
      <c r="I116" t="s">
        <v>9802</v>
      </c>
      <c r="J116" t="s">
        <v>12</v>
      </c>
      <c r="K116">
        <v>0.91</v>
      </c>
      <c r="L116">
        <v>0.126</v>
      </c>
      <c r="M116">
        <v>0.91</v>
      </c>
      <c r="N116">
        <v>0.98899999999999999</v>
      </c>
      <c r="O116" t="s">
        <v>189</v>
      </c>
      <c r="P116" t="s">
        <v>13</v>
      </c>
      <c r="Q116" t="s">
        <v>20</v>
      </c>
      <c r="R116" t="s">
        <v>16</v>
      </c>
      <c r="S116" t="s">
        <v>20</v>
      </c>
      <c r="T116" t="s">
        <v>16</v>
      </c>
      <c r="U116" t="s">
        <v>16</v>
      </c>
      <c r="V116" t="s">
        <v>2410</v>
      </c>
      <c r="W116">
        <v>100</v>
      </c>
      <c r="X116" t="s">
        <v>72</v>
      </c>
      <c r="Y116" t="s">
        <v>6236</v>
      </c>
      <c r="Z116" t="s">
        <v>6236</v>
      </c>
      <c r="AA116" t="s">
        <v>189</v>
      </c>
      <c r="AB116" s="138">
        <v>45134</v>
      </c>
      <c r="AC116" s="138">
        <v>45318</v>
      </c>
      <c r="AD116" t="s">
        <v>6240</v>
      </c>
      <c r="AE116" t="s">
        <v>5804</v>
      </c>
      <c r="AF116" t="s">
        <v>16</v>
      </c>
      <c r="AG116" t="s">
        <v>189</v>
      </c>
      <c r="AH116" s="138">
        <v>46230</v>
      </c>
      <c r="AI116" t="s">
        <v>2414</v>
      </c>
      <c r="AJ116" t="s">
        <v>189</v>
      </c>
      <c r="AK116" t="s">
        <v>189</v>
      </c>
      <c r="AL116" t="s">
        <v>189</v>
      </c>
      <c r="AM116" t="s">
        <v>189</v>
      </c>
      <c r="AN116" t="s">
        <v>189</v>
      </c>
      <c r="AO116" t="s">
        <v>189</v>
      </c>
      <c r="AP116" t="s">
        <v>189</v>
      </c>
      <c r="AQ116" t="s">
        <v>16</v>
      </c>
      <c r="AR116" t="s">
        <v>189</v>
      </c>
      <c r="AS116" t="s">
        <v>16</v>
      </c>
      <c r="AT116" t="s">
        <v>6464</v>
      </c>
      <c r="AU116" t="s">
        <v>9344</v>
      </c>
      <c r="AV116" t="s">
        <v>189</v>
      </c>
      <c r="AW116" t="s">
        <v>16</v>
      </c>
      <c r="AX116" t="s">
        <v>16</v>
      </c>
      <c r="AY116" t="s">
        <v>16</v>
      </c>
      <c r="AZ116" t="s">
        <v>16</v>
      </c>
      <c r="BA116" t="s">
        <v>16</v>
      </c>
      <c r="BB116" t="s">
        <v>16</v>
      </c>
      <c r="BC116" t="s">
        <v>16</v>
      </c>
      <c r="BD116" t="s">
        <v>16</v>
      </c>
      <c r="BE116" t="s">
        <v>16</v>
      </c>
      <c r="BF116" t="s">
        <v>189</v>
      </c>
      <c r="BG116" t="s">
        <v>189</v>
      </c>
      <c r="BH116">
        <v>0</v>
      </c>
      <c r="BI116">
        <v>0</v>
      </c>
      <c r="BJ116">
        <v>0</v>
      </c>
      <c r="BK116" t="s">
        <v>189</v>
      </c>
      <c r="BL116" t="s">
        <v>189</v>
      </c>
      <c r="BN116" t="s">
        <v>5801</v>
      </c>
      <c r="BO116" t="s">
        <v>7115</v>
      </c>
      <c r="BP116" t="s">
        <v>5802</v>
      </c>
      <c r="BQ116" t="s">
        <v>184</v>
      </c>
      <c r="BR116" t="s">
        <v>6744</v>
      </c>
      <c r="BS116" t="s">
        <v>9667</v>
      </c>
      <c r="BT116" t="s">
        <v>16</v>
      </c>
      <c r="BU116" t="s">
        <v>189</v>
      </c>
      <c r="BV116" t="s">
        <v>58</v>
      </c>
      <c r="BW116" t="s">
        <v>195</v>
      </c>
      <c r="BX116" t="s">
        <v>1236</v>
      </c>
      <c r="BY116" t="s">
        <v>16</v>
      </c>
      <c r="BZ116" s="138"/>
      <c r="CA116" s="138">
        <v>45103</v>
      </c>
      <c r="CB116" t="s">
        <v>34</v>
      </c>
      <c r="CC116" t="s">
        <v>17</v>
      </c>
      <c r="CD116" t="s">
        <v>6307</v>
      </c>
      <c r="CE116" t="s">
        <v>189</v>
      </c>
      <c r="CF116" t="s">
        <v>189</v>
      </c>
      <c r="CG116" t="s">
        <v>189</v>
      </c>
      <c r="CH116">
        <v>2023</v>
      </c>
      <c r="CI116" s="7">
        <v>45127</v>
      </c>
      <c r="CJ116" t="s">
        <v>4723</v>
      </c>
      <c r="CK116">
        <v>7</v>
      </c>
      <c r="CL116">
        <v>30</v>
      </c>
      <c r="CM116" s="7">
        <v>45124</v>
      </c>
      <c r="CN116" t="s">
        <v>11492</v>
      </c>
      <c r="CO116" t="s">
        <v>9855</v>
      </c>
      <c r="CP116" t="s">
        <v>11459</v>
      </c>
      <c r="CQ116" t="s">
        <v>11460</v>
      </c>
      <c r="CR116" t="s">
        <v>6033</v>
      </c>
      <c r="CS116" t="s">
        <v>6035</v>
      </c>
      <c r="CT116" t="s">
        <v>9840</v>
      </c>
      <c r="CU116" t="s">
        <v>9873</v>
      </c>
      <c r="CV116" t="s">
        <v>6310</v>
      </c>
      <c r="CW116" t="s">
        <v>9874</v>
      </c>
      <c r="CX116" t="s">
        <v>6342</v>
      </c>
      <c r="CY116" t="s">
        <v>4464</v>
      </c>
      <c r="CZ116" t="s">
        <v>6730</v>
      </c>
      <c r="DA116" t="s">
        <v>188</v>
      </c>
      <c r="DB116" t="s">
        <v>16</v>
      </c>
      <c r="DC116" t="s">
        <v>5801</v>
      </c>
      <c r="DD116" t="s">
        <v>22</v>
      </c>
      <c r="DE116" t="s">
        <v>189</v>
      </c>
      <c r="DF116" t="s">
        <v>2509</v>
      </c>
      <c r="DG116" t="s">
        <v>4727</v>
      </c>
      <c r="DH116" t="s">
        <v>6797</v>
      </c>
      <c r="DI116" t="s">
        <v>6343</v>
      </c>
      <c r="DJ116" t="s">
        <v>16</v>
      </c>
      <c r="DK116" t="s">
        <v>4464</v>
      </c>
      <c r="DL116" t="s">
        <v>4464</v>
      </c>
      <c r="DM116" t="s">
        <v>6245</v>
      </c>
      <c r="DN116" t="s">
        <v>189</v>
      </c>
      <c r="DO116" t="s">
        <v>11034</v>
      </c>
      <c r="DP116" t="s">
        <v>7241</v>
      </c>
      <c r="DQ116" t="s">
        <v>9958</v>
      </c>
      <c r="DR116" t="s">
        <v>7242</v>
      </c>
    </row>
    <row r="117" spans="1:122" x14ac:dyDescent="0.25">
      <c r="A117">
        <v>798</v>
      </c>
      <c r="B117" t="s">
        <v>189</v>
      </c>
      <c r="C117" t="s">
        <v>6335</v>
      </c>
      <c r="D117" s="138">
        <v>45124</v>
      </c>
      <c r="E117" t="s">
        <v>6336</v>
      </c>
      <c r="F117" t="s">
        <v>11</v>
      </c>
      <c r="G117" t="s">
        <v>16</v>
      </c>
      <c r="H117" t="s">
        <v>2692</v>
      </c>
      <c r="I117" t="s">
        <v>4840</v>
      </c>
      <c r="J117" t="s">
        <v>12</v>
      </c>
      <c r="K117">
        <v>6.7</v>
      </c>
      <c r="L117">
        <v>0.93100000000000005</v>
      </c>
      <c r="M117">
        <v>6.7</v>
      </c>
      <c r="N117">
        <v>7.29</v>
      </c>
      <c r="O117" t="s">
        <v>189</v>
      </c>
      <c r="P117" t="s">
        <v>13</v>
      </c>
      <c r="Q117" t="s">
        <v>6337</v>
      </c>
      <c r="R117" t="s">
        <v>16</v>
      </c>
      <c r="S117" t="s">
        <v>6337</v>
      </c>
      <c r="T117" t="s">
        <v>16</v>
      </c>
      <c r="U117" t="s">
        <v>16</v>
      </c>
      <c r="V117" t="s">
        <v>2410</v>
      </c>
      <c r="W117">
        <v>100</v>
      </c>
      <c r="X117" t="s">
        <v>22</v>
      </c>
      <c r="Y117" t="s">
        <v>6236</v>
      </c>
      <c r="Z117" t="s">
        <v>6236</v>
      </c>
      <c r="AA117" t="s">
        <v>189</v>
      </c>
      <c r="AB117" s="138">
        <v>45131</v>
      </c>
      <c r="AC117" s="138">
        <v>45315</v>
      </c>
      <c r="AD117" t="s">
        <v>6241</v>
      </c>
      <c r="AE117" t="s">
        <v>6345</v>
      </c>
      <c r="AF117" t="s">
        <v>16</v>
      </c>
      <c r="AG117" t="s">
        <v>189</v>
      </c>
      <c r="AH117" s="138">
        <v>46227</v>
      </c>
      <c r="AI117" t="s">
        <v>2414</v>
      </c>
      <c r="AJ117" t="s">
        <v>189</v>
      </c>
      <c r="AK117" t="s">
        <v>189</v>
      </c>
      <c r="AL117" t="s">
        <v>189</v>
      </c>
      <c r="AM117" t="s">
        <v>189</v>
      </c>
      <c r="AN117" t="s">
        <v>189</v>
      </c>
      <c r="AO117" t="s">
        <v>189</v>
      </c>
      <c r="AP117" t="s">
        <v>189</v>
      </c>
      <c r="AQ117" t="s">
        <v>16</v>
      </c>
      <c r="AR117" t="s">
        <v>189</v>
      </c>
      <c r="AS117" t="s">
        <v>16</v>
      </c>
      <c r="AT117" t="s">
        <v>6464</v>
      </c>
      <c r="AU117" t="s">
        <v>9344</v>
      </c>
      <c r="AV117" t="s">
        <v>189</v>
      </c>
      <c r="AW117" t="s">
        <v>16</v>
      </c>
      <c r="AX117" t="s">
        <v>16</v>
      </c>
      <c r="AY117" t="s">
        <v>16</v>
      </c>
      <c r="AZ117" t="s">
        <v>16</v>
      </c>
      <c r="BA117" t="s">
        <v>16</v>
      </c>
      <c r="BB117" t="s">
        <v>16</v>
      </c>
      <c r="BC117" t="s">
        <v>16</v>
      </c>
      <c r="BD117" t="s">
        <v>16</v>
      </c>
      <c r="BE117" t="s">
        <v>16</v>
      </c>
      <c r="BF117" t="s">
        <v>189</v>
      </c>
      <c r="BG117" t="s">
        <v>189</v>
      </c>
      <c r="BH117">
        <v>0</v>
      </c>
      <c r="BI117">
        <v>0</v>
      </c>
      <c r="BJ117">
        <v>0</v>
      </c>
      <c r="BK117" t="s">
        <v>189</v>
      </c>
      <c r="BL117" t="s">
        <v>189</v>
      </c>
      <c r="BN117" t="s">
        <v>6338</v>
      </c>
      <c r="BO117" t="s">
        <v>16</v>
      </c>
      <c r="BP117" t="s">
        <v>6344</v>
      </c>
      <c r="BQ117" t="s">
        <v>184</v>
      </c>
      <c r="BR117" t="s">
        <v>6744</v>
      </c>
      <c r="BS117" t="s">
        <v>1494</v>
      </c>
      <c r="BT117" t="s">
        <v>16</v>
      </c>
      <c r="BU117" t="s">
        <v>189</v>
      </c>
      <c r="BV117" t="s">
        <v>47</v>
      </c>
      <c r="BW117" t="s">
        <v>195</v>
      </c>
      <c r="BX117" t="s">
        <v>3213</v>
      </c>
      <c r="BY117" t="s">
        <v>16</v>
      </c>
      <c r="BZ117" s="138"/>
      <c r="CA117" s="138">
        <v>45124</v>
      </c>
      <c r="CB117" t="s">
        <v>34</v>
      </c>
      <c r="CC117" t="s">
        <v>16</v>
      </c>
      <c r="CD117" t="s">
        <v>6307</v>
      </c>
      <c r="CE117" t="s">
        <v>189</v>
      </c>
      <c r="CF117" t="s">
        <v>189</v>
      </c>
      <c r="CG117" t="s">
        <v>189</v>
      </c>
      <c r="CH117">
        <v>2023</v>
      </c>
      <c r="CI117" s="7">
        <v>45124</v>
      </c>
      <c r="CJ117" t="s">
        <v>4723</v>
      </c>
      <c r="CK117">
        <v>7</v>
      </c>
      <c r="CL117">
        <v>30</v>
      </c>
      <c r="CM117" s="7">
        <v>45124</v>
      </c>
      <c r="CN117" t="s">
        <v>11492</v>
      </c>
      <c r="CO117" t="s">
        <v>9855</v>
      </c>
      <c r="CP117" t="s">
        <v>11459</v>
      </c>
      <c r="CQ117" t="s">
        <v>11460</v>
      </c>
      <c r="CR117" t="s">
        <v>6033</v>
      </c>
      <c r="CS117" t="s">
        <v>6035</v>
      </c>
      <c r="CT117" t="s">
        <v>9840</v>
      </c>
      <c r="CU117" t="s">
        <v>9873</v>
      </c>
      <c r="CV117" t="s">
        <v>6307</v>
      </c>
      <c r="CW117" t="s">
        <v>9874</v>
      </c>
      <c r="CX117" t="s">
        <v>6338</v>
      </c>
      <c r="CY117" t="s">
        <v>4464</v>
      </c>
      <c r="CZ117" t="s">
        <v>6234</v>
      </c>
      <c r="DA117" t="s">
        <v>188</v>
      </c>
      <c r="DB117" t="s">
        <v>16</v>
      </c>
      <c r="DC117" t="s">
        <v>16</v>
      </c>
      <c r="DD117" t="s">
        <v>22</v>
      </c>
      <c r="DE117" t="s">
        <v>189</v>
      </c>
      <c r="DF117" t="s">
        <v>273</v>
      </c>
      <c r="DG117" t="s">
        <v>4727</v>
      </c>
      <c r="DH117" t="s">
        <v>2052</v>
      </c>
      <c r="DI117" t="s">
        <v>6346</v>
      </c>
      <c r="DJ117" t="s">
        <v>16</v>
      </c>
      <c r="DK117" t="s">
        <v>4464</v>
      </c>
      <c r="DL117" t="s">
        <v>4464</v>
      </c>
      <c r="DM117" t="s">
        <v>9663</v>
      </c>
      <c r="DN117" t="s">
        <v>189</v>
      </c>
      <c r="DO117" t="s">
        <v>11035</v>
      </c>
      <c r="DP117" t="s">
        <v>7243</v>
      </c>
      <c r="DQ117" t="s">
        <v>9959</v>
      </c>
      <c r="DR117" t="s">
        <v>7244</v>
      </c>
    </row>
    <row r="118" spans="1:122" x14ac:dyDescent="0.25">
      <c r="A118">
        <v>797</v>
      </c>
      <c r="B118" t="s">
        <v>189</v>
      </c>
      <c r="C118" t="s">
        <v>6293</v>
      </c>
      <c r="D118" s="138">
        <v>45121</v>
      </c>
      <c r="E118" t="s">
        <v>6890</v>
      </c>
      <c r="F118" t="s">
        <v>11</v>
      </c>
      <c r="G118" t="s">
        <v>16</v>
      </c>
      <c r="H118" t="s">
        <v>11</v>
      </c>
      <c r="I118" t="s">
        <v>9802</v>
      </c>
      <c r="J118" t="s">
        <v>12</v>
      </c>
      <c r="K118">
        <v>1.2749999999999999</v>
      </c>
      <c r="L118">
        <v>0.17799999999999999</v>
      </c>
      <c r="M118">
        <v>1.2749999999999999</v>
      </c>
      <c r="N118">
        <v>1.395</v>
      </c>
      <c r="O118" t="s">
        <v>189</v>
      </c>
      <c r="P118" t="s">
        <v>13</v>
      </c>
      <c r="Q118" t="s">
        <v>36</v>
      </c>
      <c r="R118" t="s">
        <v>16</v>
      </c>
      <c r="S118" t="s">
        <v>36</v>
      </c>
      <c r="T118" t="s">
        <v>16</v>
      </c>
      <c r="U118" t="s">
        <v>16</v>
      </c>
      <c r="V118" t="s">
        <v>2410</v>
      </c>
      <c r="W118">
        <v>100</v>
      </c>
      <c r="X118" t="s">
        <v>22</v>
      </c>
      <c r="Y118" t="s">
        <v>6283</v>
      </c>
      <c r="Z118" t="s">
        <v>6283</v>
      </c>
      <c r="AA118" t="s">
        <v>189</v>
      </c>
      <c r="AB118" s="138">
        <v>45126</v>
      </c>
      <c r="AC118" s="138">
        <v>45492</v>
      </c>
      <c r="AD118" t="s">
        <v>6241</v>
      </c>
      <c r="AE118" t="s">
        <v>6306</v>
      </c>
      <c r="AF118" t="s">
        <v>16</v>
      </c>
      <c r="AG118" t="s">
        <v>189</v>
      </c>
      <c r="AH118" s="138">
        <v>46222</v>
      </c>
      <c r="AI118" t="s">
        <v>2419</v>
      </c>
      <c r="AJ118" t="s">
        <v>189</v>
      </c>
      <c r="AK118" t="s">
        <v>189</v>
      </c>
      <c r="AL118" t="s">
        <v>189</v>
      </c>
      <c r="AM118" t="s">
        <v>189</v>
      </c>
      <c r="AN118" t="s">
        <v>189</v>
      </c>
      <c r="AO118" t="s">
        <v>189</v>
      </c>
      <c r="AP118" t="s">
        <v>189</v>
      </c>
      <c r="AQ118" t="s">
        <v>16</v>
      </c>
      <c r="AR118" t="s">
        <v>189</v>
      </c>
      <c r="AS118" t="s">
        <v>16</v>
      </c>
      <c r="AT118" t="s">
        <v>6488</v>
      </c>
      <c r="AU118" t="s">
        <v>9344</v>
      </c>
      <c r="AV118" t="s">
        <v>189</v>
      </c>
      <c r="AW118" t="s">
        <v>16</v>
      </c>
      <c r="AX118" t="s">
        <v>16</v>
      </c>
      <c r="AY118" t="s">
        <v>16</v>
      </c>
      <c r="AZ118" t="s">
        <v>16</v>
      </c>
      <c r="BA118" t="s">
        <v>16</v>
      </c>
      <c r="BB118" t="s">
        <v>16</v>
      </c>
      <c r="BC118" t="s">
        <v>16</v>
      </c>
      <c r="BD118" t="s">
        <v>16</v>
      </c>
      <c r="BE118" t="s">
        <v>16</v>
      </c>
      <c r="BF118" t="s">
        <v>189</v>
      </c>
      <c r="BG118" t="s">
        <v>189</v>
      </c>
      <c r="BH118">
        <v>0</v>
      </c>
      <c r="BI118">
        <v>0</v>
      </c>
      <c r="BJ118">
        <v>0</v>
      </c>
      <c r="BK118" t="s">
        <v>189</v>
      </c>
      <c r="BL118" t="s">
        <v>189</v>
      </c>
      <c r="BN118" t="s">
        <v>6294</v>
      </c>
      <c r="BO118" t="s">
        <v>16</v>
      </c>
      <c r="BP118" t="s">
        <v>6900</v>
      </c>
      <c r="BQ118" t="s">
        <v>184</v>
      </c>
      <c r="BR118" t="s">
        <v>6744</v>
      </c>
      <c r="BS118" t="s">
        <v>9667</v>
      </c>
      <c r="BT118" t="s">
        <v>16</v>
      </c>
      <c r="BU118" t="s">
        <v>189</v>
      </c>
      <c r="BV118" t="s">
        <v>35</v>
      </c>
      <c r="BW118" t="s">
        <v>9787</v>
      </c>
      <c r="BX118" t="s">
        <v>6305</v>
      </c>
      <c r="BY118" t="s">
        <v>16</v>
      </c>
      <c r="BZ118" s="138"/>
      <c r="CA118" s="138">
        <v>45121</v>
      </c>
      <c r="CB118" t="s">
        <v>60</v>
      </c>
      <c r="CC118" t="s">
        <v>16</v>
      </c>
      <c r="CD118" t="s">
        <v>6307</v>
      </c>
      <c r="CE118" t="s">
        <v>189</v>
      </c>
      <c r="CF118" t="s">
        <v>189</v>
      </c>
      <c r="CG118" t="s">
        <v>189</v>
      </c>
      <c r="CH118">
        <v>2023</v>
      </c>
      <c r="CI118" s="7">
        <v>45121</v>
      </c>
      <c r="CJ118" t="s">
        <v>4723</v>
      </c>
      <c r="CK118">
        <v>7</v>
      </c>
      <c r="CL118">
        <v>29</v>
      </c>
      <c r="CM118" s="7">
        <v>45117</v>
      </c>
      <c r="CN118" t="s">
        <v>11493</v>
      </c>
      <c r="CO118" t="s">
        <v>9855</v>
      </c>
      <c r="CP118" t="s">
        <v>11459</v>
      </c>
      <c r="CQ118" t="s">
        <v>11460</v>
      </c>
      <c r="CR118" t="s">
        <v>6033</v>
      </c>
      <c r="CS118" t="s">
        <v>6036</v>
      </c>
      <c r="CT118" t="s">
        <v>9840</v>
      </c>
      <c r="CU118" t="s">
        <v>9873</v>
      </c>
      <c r="CV118" t="s">
        <v>6307</v>
      </c>
      <c r="CW118" t="s">
        <v>9874</v>
      </c>
      <c r="CX118" t="s">
        <v>6294</v>
      </c>
      <c r="CY118" t="s">
        <v>4464</v>
      </c>
      <c r="CZ118" t="s">
        <v>6730</v>
      </c>
      <c r="DA118" t="s">
        <v>188</v>
      </c>
      <c r="DB118" t="s">
        <v>16</v>
      </c>
      <c r="DC118" t="s">
        <v>16</v>
      </c>
      <c r="DD118" t="s">
        <v>22</v>
      </c>
      <c r="DE118" t="s">
        <v>189</v>
      </c>
      <c r="DF118" t="s">
        <v>5765</v>
      </c>
      <c r="DG118" t="s">
        <v>4727</v>
      </c>
      <c r="DH118" t="s">
        <v>2052</v>
      </c>
      <c r="DI118" t="s">
        <v>6308</v>
      </c>
      <c r="DJ118" t="s">
        <v>16</v>
      </c>
      <c r="DK118" t="s">
        <v>4464</v>
      </c>
      <c r="DL118" t="s">
        <v>4464</v>
      </c>
      <c r="DM118" t="s">
        <v>6243</v>
      </c>
      <c r="DN118" t="s">
        <v>189</v>
      </c>
      <c r="DO118" t="s">
        <v>11036</v>
      </c>
      <c r="DP118" t="s">
        <v>7245</v>
      </c>
      <c r="DQ118" t="s">
        <v>9960</v>
      </c>
      <c r="DR118" t="s">
        <v>7246</v>
      </c>
    </row>
    <row r="119" spans="1:122" x14ac:dyDescent="0.25">
      <c r="A119">
        <v>796</v>
      </c>
      <c r="B119" t="s">
        <v>189</v>
      </c>
      <c r="C119" t="s">
        <v>6300</v>
      </c>
      <c r="D119" s="138">
        <v>45120</v>
      </c>
      <c r="E119" t="s">
        <v>6301</v>
      </c>
      <c r="F119" t="s">
        <v>107</v>
      </c>
      <c r="G119" t="s">
        <v>1929</v>
      </c>
      <c r="H119" t="s">
        <v>11</v>
      </c>
      <c r="I119" t="s">
        <v>9802</v>
      </c>
      <c r="J119" t="s">
        <v>100</v>
      </c>
      <c r="K119">
        <v>3</v>
      </c>
      <c r="L119">
        <v>3</v>
      </c>
      <c r="M119">
        <v>21.465</v>
      </c>
      <c r="N119">
        <v>23.469000000000001</v>
      </c>
      <c r="O119" t="s">
        <v>189</v>
      </c>
      <c r="P119" t="s">
        <v>13</v>
      </c>
      <c r="Q119" t="s">
        <v>6302</v>
      </c>
      <c r="R119" t="s">
        <v>489</v>
      </c>
      <c r="S119" t="s">
        <v>63</v>
      </c>
      <c r="T119" t="s">
        <v>16</v>
      </c>
      <c r="U119" t="s">
        <v>2071</v>
      </c>
      <c r="V119" t="s">
        <v>2410</v>
      </c>
      <c r="W119">
        <v>99.944999999999993</v>
      </c>
      <c r="X119" t="s">
        <v>15</v>
      </c>
      <c r="Y119" t="s">
        <v>6236</v>
      </c>
      <c r="Z119" t="s">
        <v>6236</v>
      </c>
      <c r="AA119" t="s">
        <v>189</v>
      </c>
      <c r="AB119" s="138">
        <v>45127</v>
      </c>
      <c r="AC119" s="138">
        <v>45311</v>
      </c>
      <c r="AD119" t="s">
        <v>6241</v>
      </c>
      <c r="AE119" t="s">
        <v>6309</v>
      </c>
      <c r="AF119" t="s">
        <v>16</v>
      </c>
      <c r="AG119" t="s">
        <v>189</v>
      </c>
      <c r="AH119" s="138">
        <v>46223</v>
      </c>
      <c r="AI119" t="s">
        <v>2414</v>
      </c>
      <c r="AJ119" t="s">
        <v>189</v>
      </c>
      <c r="AK119" t="s">
        <v>189</v>
      </c>
      <c r="AL119" t="s">
        <v>189</v>
      </c>
      <c r="AM119" t="s">
        <v>189</v>
      </c>
      <c r="AN119" t="s">
        <v>189</v>
      </c>
      <c r="AO119" t="s">
        <v>189</v>
      </c>
      <c r="AP119" t="s">
        <v>189</v>
      </c>
      <c r="AQ119" t="s">
        <v>16</v>
      </c>
      <c r="AR119" t="s">
        <v>189</v>
      </c>
      <c r="AS119" t="s">
        <v>16</v>
      </c>
      <c r="AT119" t="s">
        <v>6489</v>
      </c>
      <c r="AU119" t="s">
        <v>9344</v>
      </c>
      <c r="AV119" t="s">
        <v>189</v>
      </c>
      <c r="AW119" t="s">
        <v>16</v>
      </c>
      <c r="AX119" t="s">
        <v>16</v>
      </c>
      <c r="AY119" t="s">
        <v>16</v>
      </c>
      <c r="AZ119" t="s">
        <v>16</v>
      </c>
      <c r="BA119" t="s">
        <v>16</v>
      </c>
      <c r="BB119" t="s">
        <v>16</v>
      </c>
      <c r="BC119" t="s">
        <v>181</v>
      </c>
      <c r="BD119" t="s">
        <v>16</v>
      </c>
      <c r="BE119" t="s">
        <v>2136</v>
      </c>
      <c r="BF119" t="s">
        <v>189</v>
      </c>
      <c r="BG119" t="s">
        <v>189</v>
      </c>
      <c r="BH119">
        <v>0</v>
      </c>
      <c r="BI119">
        <v>0</v>
      </c>
      <c r="BJ119">
        <v>0</v>
      </c>
      <c r="BK119" t="s">
        <v>189</v>
      </c>
      <c r="BL119" t="s">
        <v>189</v>
      </c>
      <c r="BN119" t="s">
        <v>6303</v>
      </c>
      <c r="BO119" t="s">
        <v>16</v>
      </c>
      <c r="BP119" t="s">
        <v>6301</v>
      </c>
      <c r="BQ119" t="s">
        <v>184</v>
      </c>
      <c r="BR119" t="s">
        <v>6744</v>
      </c>
      <c r="BS119" t="s">
        <v>202</v>
      </c>
      <c r="BT119" t="s">
        <v>16</v>
      </c>
      <c r="BU119" t="s">
        <v>189</v>
      </c>
      <c r="BV119" t="s">
        <v>18</v>
      </c>
      <c r="BW119" t="s">
        <v>185</v>
      </c>
      <c r="BX119" t="s">
        <v>2595</v>
      </c>
      <c r="BY119" t="s">
        <v>16</v>
      </c>
      <c r="BZ119" s="138"/>
      <c r="CA119" s="138">
        <v>43081</v>
      </c>
      <c r="CB119" t="s">
        <v>17</v>
      </c>
      <c r="CC119" t="s">
        <v>17</v>
      </c>
      <c r="CD119" t="s">
        <v>6307</v>
      </c>
      <c r="CE119" t="s">
        <v>189</v>
      </c>
      <c r="CF119" t="s">
        <v>189</v>
      </c>
      <c r="CG119" t="s">
        <v>189</v>
      </c>
      <c r="CH119">
        <v>2023</v>
      </c>
      <c r="CI119" s="7">
        <v>45120</v>
      </c>
      <c r="CJ119" t="s">
        <v>4723</v>
      </c>
      <c r="CK119">
        <v>7</v>
      </c>
      <c r="CL119">
        <v>29</v>
      </c>
      <c r="CM119" s="7">
        <v>45117</v>
      </c>
      <c r="CN119" t="s">
        <v>11493</v>
      </c>
      <c r="CO119" t="s">
        <v>9855</v>
      </c>
      <c r="CP119" t="s">
        <v>11459</v>
      </c>
      <c r="CQ119" t="s">
        <v>11460</v>
      </c>
      <c r="CR119" t="s">
        <v>6033</v>
      </c>
      <c r="CS119" t="s">
        <v>6036</v>
      </c>
      <c r="CT119" t="s">
        <v>9840</v>
      </c>
      <c r="CU119" t="s">
        <v>6824</v>
      </c>
      <c r="CV119" t="s">
        <v>6310</v>
      </c>
      <c r="CW119" t="s">
        <v>9874</v>
      </c>
      <c r="CX119" t="s">
        <v>6303</v>
      </c>
      <c r="CY119" t="s">
        <v>9813</v>
      </c>
      <c r="CZ119" t="s">
        <v>6730</v>
      </c>
      <c r="DA119" t="s">
        <v>252</v>
      </c>
      <c r="DB119" t="s">
        <v>9801</v>
      </c>
      <c r="DC119" t="s">
        <v>16</v>
      </c>
      <c r="DD119" t="s">
        <v>15</v>
      </c>
      <c r="DE119" t="s">
        <v>189</v>
      </c>
      <c r="DF119" t="s">
        <v>16</v>
      </c>
      <c r="DG119" t="s">
        <v>4727</v>
      </c>
      <c r="DH119" t="s">
        <v>2051</v>
      </c>
      <c r="DI119" t="s">
        <v>4501</v>
      </c>
      <c r="DJ119" t="s">
        <v>16</v>
      </c>
      <c r="DK119" t="s">
        <v>16</v>
      </c>
      <c r="DL119" t="s">
        <v>4465</v>
      </c>
      <c r="DM119" t="s">
        <v>16</v>
      </c>
      <c r="DN119" t="s">
        <v>189</v>
      </c>
      <c r="DO119" t="s">
        <v>10763</v>
      </c>
      <c r="DP119" t="s">
        <v>7247</v>
      </c>
      <c r="DQ119" t="s">
        <v>9961</v>
      </c>
      <c r="DR119" t="s">
        <v>7248</v>
      </c>
    </row>
    <row r="120" spans="1:122" x14ac:dyDescent="0.25">
      <c r="A120">
        <v>795</v>
      </c>
      <c r="B120" t="s">
        <v>189</v>
      </c>
      <c r="C120" t="s">
        <v>6295</v>
      </c>
      <c r="D120" s="138">
        <v>45119</v>
      </c>
      <c r="E120" t="s">
        <v>6296</v>
      </c>
      <c r="F120" t="s">
        <v>11</v>
      </c>
      <c r="G120" t="s">
        <v>16</v>
      </c>
      <c r="H120" t="s">
        <v>11</v>
      </c>
      <c r="I120" t="s">
        <v>9802</v>
      </c>
      <c r="J120" t="s">
        <v>12</v>
      </c>
      <c r="K120">
        <v>3</v>
      </c>
      <c r="L120">
        <v>0.42</v>
      </c>
      <c r="M120">
        <v>3</v>
      </c>
      <c r="N120">
        <v>3.2759999999999998</v>
      </c>
      <c r="O120" t="s">
        <v>189</v>
      </c>
      <c r="P120" t="s">
        <v>13</v>
      </c>
      <c r="Q120" t="s">
        <v>77</v>
      </c>
      <c r="R120" t="s">
        <v>16</v>
      </c>
      <c r="S120" t="s">
        <v>16</v>
      </c>
      <c r="T120" t="s">
        <v>16</v>
      </c>
      <c r="U120" t="s">
        <v>16</v>
      </c>
      <c r="V120" t="s">
        <v>2410</v>
      </c>
      <c r="W120">
        <v>100</v>
      </c>
      <c r="X120" t="s">
        <v>22</v>
      </c>
      <c r="Y120" t="s">
        <v>1883</v>
      </c>
      <c r="Z120" t="s">
        <v>1883</v>
      </c>
      <c r="AA120" t="s">
        <v>189</v>
      </c>
      <c r="AB120" s="138">
        <v>45121</v>
      </c>
      <c r="AC120" s="138">
        <v>45305</v>
      </c>
      <c r="AD120" t="s">
        <v>6241</v>
      </c>
      <c r="AE120" t="s">
        <v>6313</v>
      </c>
      <c r="AF120" t="s">
        <v>16</v>
      </c>
      <c r="AG120" t="s">
        <v>189</v>
      </c>
      <c r="AH120" s="138">
        <v>46217</v>
      </c>
      <c r="AI120" t="s">
        <v>2414</v>
      </c>
      <c r="AJ120" t="s">
        <v>189</v>
      </c>
      <c r="AK120" t="s">
        <v>189</v>
      </c>
      <c r="AL120" t="s">
        <v>189</v>
      </c>
      <c r="AM120" t="s">
        <v>189</v>
      </c>
      <c r="AN120" t="s">
        <v>189</v>
      </c>
      <c r="AO120" t="s">
        <v>189</v>
      </c>
      <c r="AP120" t="s">
        <v>189</v>
      </c>
      <c r="AQ120" t="s">
        <v>16</v>
      </c>
      <c r="AR120" t="s">
        <v>189</v>
      </c>
      <c r="AS120" t="s">
        <v>16</v>
      </c>
      <c r="AT120" t="s">
        <v>189</v>
      </c>
      <c r="AU120" t="s">
        <v>9344</v>
      </c>
      <c r="AV120" t="s">
        <v>189</v>
      </c>
      <c r="AW120" t="s">
        <v>16</v>
      </c>
      <c r="AX120" t="s">
        <v>16</v>
      </c>
      <c r="AY120" t="s">
        <v>16</v>
      </c>
      <c r="AZ120" t="s">
        <v>16</v>
      </c>
      <c r="BA120" t="s">
        <v>16</v>
      </c>
      <c r="BB120" t="s">
        <v>16</v>
      </c>
      <c r="BC120" t="s">
        <v>16</v>
      </c>
      <c r="BD120" t="s">
        <v>16</v>
      </c>
      <c r="BE120" t="s">
        <v>16</v>
      </c>
      <c r="BF120" t="s">
        <v>189</v>
      </c>
      <c r="BG120" t="s">
        <v>189</v>
      </c>
      <c r="BH120">
        <v>0</v>
      </c>
      <c r="BI120">
        <v>0</v>
      </c>
      <c r="BJ120">
        <v>0</v>
      </c>
      <c r="BK120" t="s">
        <v>189</v>
      </c>
      <c r="BL120" t="s">
        <v>189</v>
      </c>
      <c r="BN120" t="s">
        <v>6297</v>
      </c>
      <c r="BO120" t="s">
        <v>16</v>
      </c>
      <c r="BP120" t="s">
        <v>6311</v>
      </c>
      <c r="BQ120" t="s">
        <v>184</v>
      </c>
      <c r="BR120" t="s">
        <v>6744</v>
      </c>
      <c r="BS120" t="s">
        <v>9667</v>
      </c>
      <c r="BT120" t="s">
        <v>16</v>
      </c>
      <c r="BU120" t="s">
        <v>189</v>
      </c>
      <c r="BV120" t="s">
        <v>52</v>
      </c>
      <c r="BW120" t="s">
        <v>195</v>
      </c>
      <c r="BX120" t="s">
        <v>6312</v>
      </c>
      <c r="BY120" t="s">
        <v>16</v>
      </c>
      <c r="BZ120" s="138"/>
      <c r="CA120" s="138">
        <v>45119</v>
      </c>
      <c r="CB120" t="s">
        <v>34</v>
      </c>
      <c r="CC120" t="s">
        <v>16</v>
      </c>
      <c r="CD120" t="s">
        <v>6307</v>
      </c>
      <c r="CE120" t="s">
        <v>189</v>
      </c>
      <c r="CF120" t="s">
        <v>189</v>
      </c>
      <c r="CG120" t="s">
        <v>189</v>
      </c>
      <c r="CH120">
        <v>2023</v>
      </c>
      <c r="CI120" s="7">
        <v>45119</v>
      </c>
      <c r="CJ120" t="s">
        <v>4723</v>
      </c>
      <c r="CK120">
        <v>7</v>
      </c>
      <c r="CL120">
        <v>29</v>
      </c>
      <c r="CM120" s="7">
        <v>45117</v>
      </c>
      <c r="CN120" t="s">
        <v>11493</v>
      </c>
      <c r="CO120" t="s">
        <v>9855</v>
      </c>
      <c r="CP120" t="s">
        <v>11459</v>
      </c>
      <c r="CQ120" t="s">
        <v>11460</v>
      </c>
      <c r="CR120" t="s">
        <v>6033</v>
      </c>
      <c r="CS120" t="s">
        <v>6036</v>
      </c>
      <c r="CT120" t="s">
        <v>9840</v>
      </c>
      <c r="CU120" t="s">
        <v>9873</v>
      </c>
      <c r="CV120" t="s">
        <v>6307</v>
      </c>
      <c r="CW120" t="s">
        <v>9874</v>
      </c>
      <c r="CX120" t="s">
        <v>6297</v>
      </c>
      <c r="CY120" t="s">
        <v>4464</v>
      </c>
      <c r="CZ120" t="s">
        <v>6730</v>
      </c>
      <c r="DA120" t="s">
        <v>188</v>
      </c>
      <c r="DB120" t="s">
        <v>16</v>
      </c>
      <c r="DC120" t="s">
        <v>16</v>
      </c>
      <c r="DD120" t="s">
        <v>22</v>
      </c>
      <c r="DE120" t="s">
        <v>189</v>
      </c>
      <c r="DF120" t="s">
        <v>2573</v>
      </c>
      <c r="DG120" t="s">
        <v>4727</v>
      </c>
      <c r="DH120" t="s">
        <v>2052</v>
      </c>
      <c r="DI120" t="s">
        <v>6141</v>
      </c>
      <c r="DJ120" t="s">
        <v>16</v>
      </c>
      <c r="DK120" t="s">
        <v>4464</v>
      </c>
      <c r="DL120" t="s">
        <v>4464</v>
      </c>
      <c r="DM120" t="s">
        <v>6245</v>
      </c>
      <c r="DN120" t="s">
        <v>189</v>
      </c>
      <c r="DO120" t="s">
        <v>11037</v>
      </c>
      <c r="DP120" t="s">
        <v>7249</v>
      </c>
      <c r="DQ120" t="s">
        <v>9962</v>
      </c>
      <c r="DR120" t="s">
        <v>7250</v>
      </c>
    </row>
    <row r="121" spans="1:122" x14ac:dyDescent="0.25">
      <c r="A121">
        <v>794</v>
      </c>
      <c r="B121" t="s">
        <v>189</v>
      </c>
      <c r="C121" t="s">
        <v>6298</v>
      </c>
      <c r="D121" s="138">
        <v>45119</v>
      </c>
      <c r="E121" t="s">
        <v>6314</v>
      </c>
      <c r="F121" t="s">
        <v>11</v>
      </c>
      <c r="G121" t="s">
        <v>1932</v>
      </c>
      <c r="H121" t="s">
        <v>11</v>
      </c>
      <c r="I121" t="s">
        <v>9802</v>
      </c>
      <c r="J121" t="s">
        <v>12</v>
      </c>
      <c r="K121">
        <v>12.5</v>
      </c>
      <c r="L121">
        <v>1.75</v>
      </c>
      <c r="M121">
        <v>12.5</v>
      </c>
      <c r="N121">
        <v>13.65</v>
      </c>
      <c r="O121" t="s">
        <v>189</v>
      </c>
      <c r="P121" t="s">
        <v>13</v>
      </c>
      <c r="Q121" t="s">
        <v>157</v>
      </c>
      <c r="R121" t="s">
        <v>21</v>
      </c>
      <c r="S121" t="s">
        <v>157</v>
      </c>
      <c r="T121" t="s">
        <v>16</v>
      </c>
      <c r="U121" t="s">
        <v>2073</v>
      </c>
      <c r="V121" t="s">
        <v>2410</v>
      </c>
      <c r="W121">
        <v>100</v>
      </c>
      <c r="X121" t="s">
        <v>22</v>
      </c>
      <c r="Y121" t="s">
        <v>6236</v>
      </c>
      <c r="Z121" t="s">
        <v>6236</v>
      </c>
      <c r="AA121" t="s">
        <v>9887</v>
      </c>
      <c r="AB121" s="138">
        <v>45126</v>
      </c>
      <c r="AC121" s="138">
        <v>45492</v>
      </c>
      <c r="AD121" t="s">
        <v>6241</v>
      </c>
      <c r="AE121" t="s">
        <v>6317</v>
      </c>
      <c r="AF121" t="s">
        <v>16</v>
      </c>
      <c r="AG121" t="s">
        <v>189</v>
      </c>
      <c r="AH121" s="138">
        <v>46222</v>
      </c>
      <c r="AI121" t="s">
        <v>2419</v>
      </c>
      <c r="AJ121" t="s">
        <v>6315</v>
      </c>
      <c r="AK121" t="s">
        <v>189</v>
      </c>
      <c r="AL121" t="s">
        <v>6315</v>
      </c>
      <c r="AM121" t="s">
        <v>1880</v>
      </c>
      <c r="AN121" t="s">
        <v>189</v>
      </c>
      <c r="AO121" t="s">
        <v>189</v>
      </c>
      <c r="AP121" t="s">
        <v>189</v>
      </c>
      <c r="AQ121" t="s">
        <v>16</v>
      </c>
      <c r="AR121" t="s">
        <v>189</v>
      </c>
      <c r="AS121" t="s">
        <v>16</v>
      </c>
      <c r="AT121" t="s">
        <v>6412</v>
      </c>
      <c r="AU121" t="s">
        <v>9344</v>
      </c>
      <c r="AV121" t="s">
        <v>189</v>
      </c>
      <c r="AW121" t="s">
        <v>4620</v>
      </c>
      <c r="AX121" t="s">
        <v>4626</v>
      </c>
      <c r="AY121" t="s">
        <v>181</v>
      </c>
      <c r="AZ121" t="s">
        <v>16</v>
      </c>
      <c r="BA121" t="s">
        <v>16</v>
      </c>
      <c r="BB121" t="s">
        <v>16</v>
      </c>
      <c r="BC121" t="s">
        <v>16</v>
      </c>
      <c r="BD121" t="s">
        <v>16</v>
      </c>
      <c r="BE121" t="s">
        <v>1925</v>
      </c>
      <c r="BF121" t="s">
        <v>182</v>
      </c>
      <c r="BG121" t="s">
        <v>2074</v>
      </c>
      <c r="BH121">
        <v>1</v>
      </c>
      <c r="BI121">
        <v>1</v>
      </c>
      <c r="BJ121">
        <v>1</v>
      </c>
      <c r="BK121" t="s">
        <v>189</v>
      </c>
      <c r="BL121" t="s">
        <v>6307</v>
      </c>
      <c r="BM121">
        <v>23048</v>
      </c>
      <c r="BN121" t="s">
        <v>6299</v>
      </c>
      <c r="BO121" t="s">
        <v>16</v>
      </c>
      <c r="BP121" t="s">
        <v>6316</v>
      </c>
      <c r="BQ121" t="s">
        <v>184</v>
      </c>
      <c r="BR121" t="s">
        <v>6744</v>
      </c>
      <c r="BS121" t="s">
        <v>202</v>
      </c>
      <c r="BT121" t="s">
        <v>16</v>
      </c>
      <c r="BU121" t="s">
        <v>189</v>
      </c>
      <c r="BV121" t="s">
        <v>18</v>
      </c>
      <c r="BW121" t="s">
        <v>185</v>
      </c>
      <c r="BX121" t="s">
        <v>310</v>
      </c>
      <c r="BY121" t="s">
        <v>16</v>
      </c>
      <c r="BZ121" s="138"/>
      <c r="CA121" s="138">
        <v>45119</v>
      </c>
      <c r="CB121" t="s">
        <v>17</v>
      </c>
      <c r="CC121" t="s">
        <v>17</v>
      </c>
      <c r="CD121" t="s">
        <v>6307</v>
      </c>
      <c r="CE121" t="s">
        <v>189</v>
      </c>
      <c r="CF121" t="s">
        <v>6307</v>
      </c>
      <c r="CG121" t="s">
        <v>189</v>
      </c>
      <c r="CH121">
        <v>2023</v>
      </c>
      <c r="CI121" s="7">
        <v>45119</v>
      </c>
      <c r="CJ121" t="s">
        <v>4723</v>
      </c>
      <c r="CK121">
        <v>7</v>
      </c>
      <c r="CL121">
        <v>29</v>
      </c>
      <c r="CM121" s="7">
        <v>45117</v>
      </c>
      <c r="CN121" t="s">
        <v>11493</v>
      </c>
      <c r="CO121" t="s">
        <v>9855</v>
      </c>
      <c r="CP121" t="s">
        <v>11459</v>
      </c>
      <c r="CQ121" t="s">
        <v>11460</v>
      </c>
      <c r="CR121" t="s">
        <v>6033</v>
      </c>
      <c r="CS121" t="s">
        <v>6036</v>
      </c>
      <c r="CT121" t="s">
        <v>9840</v>
      </c>
      <c r="CU121" t="s">
        <v>9873</v>
      </c>
      <c r="CV121" t="s">
        <v>6307</v>
      </c>
      <c r="CW121" t="s">
        <v>9874</v>
      </c>
      <c r="CX121" t="s">
        <v>6830</v>
      </c>
      <c r="CY121" t="s">
        <v>4464</v>
      </c>
      <c r="CZ121" t="s">
        <v>6730</v>
      </c>
      <c r="DA121" t="s">
        <v>188</v>
      </c>
      <c r="DB121" t="s">
        <v>16</v>
      </c>
      <c r="DC121" t="s">
        <v>16</v>
      </c>
      <c r="DD121" t="s">
        <v>22</v>
      </c>
      <c r="DE121" t="s">
        <v>189</v>
      </c>
      <c r="DF121" t="s">
        <v>2647</v>
      </c>
      <c r="DG121" t="s">
        <v>4727</v>
      </c>
      <c r="DH121" t="s">
        <v>2052</v>
      </c>
      <c r="DI121" t="s">
        <v>6318</v>
      </c>
      <c r="DJ121" t="s">
        <v>9887</v>
      </c>
      <c r="DK121" t="s">
        <v>5521</v>
      </c>
      <c r="DL121" t="s">
        <v>5521</v>
      </c>
      <c r="DM121" t="s">
        <v>9663</v>
      </c>
      <c r="DN121" t="s">
        <v>4496</v>
      </c>
      <c r="DO121" t="s">
        <v>11038</v>
      </c>
      <c r="DP121" t="s">
        <v>7251</v>
      </c>
      <c r="DQ121" t="s">
        <v>9962</v>
      </c>
      <c r="DR121" t="s">
        <v>7252</v>
      </c>
    </row>
    <row r="122" spans="1:122" x14ac:dyDescent="0.25">
      <c r="A122">
        <v>793</v>
      </c>
      <c r="B122" t="s">
        <v>189</v>
      </c>
      <c r="C122" t="s">
        <v>4792</v>
      </c>
      <c r="D122" s="138">
        <v>45118</v>
      </c>
      <c r="E122" t="s">
        <v>6319</v>
      </c>
      <c r="F122" t="s">
        <v>6320</v>
      </c>
      <c r="G122" t="s">
        <v>1926</v>
      </c>
      <c r="H122" t="s">
        <v>11</v>
      </c>
      <c r="I122" t="s">
        <v>9802</v>
      </c>
      <c r="J122" t="s">
        <v>100</v>
      </c>
      <c r="K122">
        <v>1.25</v>
      </c>
      <c r="L122">
        <v>1.25</v>
      </c>
      <c r="M122">
        <v>9.0259999999999998</v>
      </c>
      <c r="N122">
        <v>9.7850000000000001</v>
      </c>
      <c r="O122" t="s">
        <v>5516</v>
      </c>
      <c r="P122" t="s">
        <v>121</v>
      </c>
      <c r="Q122" t="s">
        <v>2646</v>
      </c>
      <c r="R122" t="s">
        <v>16</v>
      </c>
      <c r="S122" t="s">
        <v>16</v>
      </c>
      <c r="T122" t="s">
        <v>16</v>
      </c>
      <c r="U122" t="s">
        <v>16</v>
      </c>
      <c r="V122" t="s">
        <v>2410</v>
      </c>
      <c r="W122">
        <v>100</v>
      </c>
      <c r="X122" t="s">
        <v>87</v>
      </c>
      <c r="Y122" t="s">
        <v>6283</v>
      </c>
      <c r="Z122" t="s">
        <v>6283</v>
      </c>
      <c r="AA122" t="s">
        <v>189</v>
      </c>
      <c r="AB122" s="138">
        <v>45090</v>
      </c>
      <c r="AC122" s="138">
        <v>45273</v>
      </c>
      <c r="AD122" t="s">
        <v>6240</v>
      </c>
      <c r="AE122" t="s">
        <v>5002</v>
      </c>
      <c r="AF122" t="s">
        <v>16</v>
      </c>
      <c r="AG122" t="s">
        <v>189</v>
      </c>
      <c r="AH122" s="138">
        <v>45454</v>
      </c>
      <c r="AI122" t="s">
        <v>2414</v>
      </c>
      <c r="AJ122" t="s">
        <v>3304</v>
      </c>
      <c r="AK122" t="s">
        <v>2435</v>
      </c>
      <c r="AL122" t="s">
        <v>6347</v>
      </c>
      <c r="AM122" t="s">
        <v>1880</v>
      </c>
      <c r="AN122" t="s">
        <v>189</v>
      </c>
      <c r="AO122" t="s">
        <v>189</v>
      </c>
      <c r="AP122" t="s">
        <v>5517</v>
      </c>
      <c r="AQ122" t="s">
        <v>16</v>
      </c>
      <c r="AR122" t="s">
        <v>189</v>
      </c>
      <c r="AS122" t="s">
        <v>16</v>
      </c>
      <c r="AT122" t="s">
        <v>189</v>
      </c>
      <c r="AU122" t="s">
        <v>189</v>
      </c>
      <c r="AV122" t="s">
        <v>189</v>
      </c>
      <c r="AW122" t="s">
        <v>16</v>
      </c>
      <c r="AX122" t="s">
        <v>16</v>
      </c>
      <c r="AY122" t="s">
        <v>181</v>
      </c>
      <c r="AZ122" t="s">
        <v>16</v>
      </c>
      <c r="BA122" t="s">
        <v>16</v>
      </c>
      <c r="BB122" t="s">
        <v>16</v>
      </c>
      <c r="BC122" t="s">
        <v>16</v>
      </c>
      <c r="BD122" t="s">
        <v>16</v>
      </c>
      <c r="BE122" t="s">
        <v>1925</v>
      </c>
      <c r="BF122" t="s">
        <v>182</v>
      </c>
      <c r="BG122" t="s">
        <v>4866</v>
      </c>
      <c r="BH122">
        <v>1</v>
      </c>
      <c r="BI122">
        <v>1</v>
      </c>
      <c r="BJ122">
        <v>1</v>
      </c>
      <c r="BK122" t="s">
        <v>189</v>
      </c>
      <c r="BL122" t="s">
        <v>6307</v>
      </c>
      <c r="BM122">
        <v>23046</v>
      </c>
      <c r="BN122" t="s">
        <v>398</v>
      </c>
      <c r="BO122" t="s">
        <v>16</v>
      </c>
      <c r="BP122" t="s">
        <v>6304</v>
      </c>
      <c r="BQ122" t="s">
        <v>184</v>
      </c>
      <c r="BR122" t="s">
        <v>6744</v>
      </c>
      <c r="BS122" t="s">
        <v>9667</v>
      </c>
      <c r="BT122" t="s">
        <v>16</v>
      </c>
      <c r="BU122" t="s">
        <v>189</v>
      </c>
      <c r="BV122" t="s">
        <v>27</v>
      </c>
      <c r="BW122" t="s">
        <v>195</v>
      </c>
      <c r="BX122" t="s">
        <v>343</v>
      </c>
      <c r="BY122" t="s">
        <v>399</v>
      </c>
      <c r="BZ122" s="138"/>
      <c r="CA122" s="138">
        <v>44767</v>
      </c>
      <c r="CB122" t="s">
        <v>17</v>
      </c>
      <c r="CC122" t="s">
        <v>17</v>
      </c>
      <c r="CD122" t="s">
        <v>6307</v>
      </c>
      <c r="CE122" t="s">
        <v>189</v>
      </c>
      <c r="CF122" t="s">
        <v>6307</v>
      </c>
      <c r="CG122" t="s">
        <v>189</v>
      </c>
      <c r="CH122">
        <v>2023</v>
      </c>
      <c r="CI122" s="7">
        <v>45118</v>
      </c>
      <c r="CJ122" t="s">
        <v>4723</v>
      </c>
      <c r="CK122">
        <v>7</v>
      </c>
      <c r="CL122">
        <v>29</v>
      </c>
      <c r="CM122" s="7">
        <v>45117</v>
      </c>
      <c r="CN122" t="s">
        <v>11493</v>
      </c>
      <c r="CO122" t="s">
        <v>9855</v>
      </c>
      <c r="CP122" t="s">
        <v>11459</v>
      </c>
      <c r="CQ122" t="s">
        <v>11460</v>
      </c>
      <c r="CR122" t="s">
        <v>6033</v>
      </c>
      <c r="CS122" t="s">
        <v>6036</v>
      </c>
      <c r="CT122" t="s">
        <v>9840</v>
      </c>
      <c r="CU122" t="s">
        <v>9873</v>
      </c>
      <c r="CV122" t="s">
        <v>6310</v>
      </c>
      <c r="CW122" t="s">
        <v>9882</v>
      </c>
      <c r="CX122" t="s">
        <v>6831</v>
      </c>
      <c r="CY122" t="s">
        <v>9813</v>
      </c>
      <c r="CZ122" t="s">
        <v>6730</v>
      </c>
      <c r="DA122" t="s">
        <v>188</v>
      </c>
      <c r="DB122" t="s">
        <v>16</v>
      </c>
      <c r="DC122" t="s">
        <v>16</v>
      </c>
      <c r="DD122" t="s">
        <v>87</v>
      </c>
      <c r="DE122" t="s">
        <v>398</v>
      </c>
      <c r="DF122" t="s">
        <v>16</v>
      </c>
      <c r="DG122" t="s">
        <v>5517</v>
      </c>
      <c r="DH122" t="s">
        <v>2051</v>
      </c>
      <c r="DI122" t="s">
        <v>6321</v>
      </c>
      <c r="DJ122" t="s">
        <v>16</v>
      </c>
      <c r="DK122" t="s">
        <v>16</v>
      </c>
      <c r="DL122" t="s">
        <v>4465</v>
      </c>
      <c r="DM122" t="s">
        <v>16</v>
      </c>
      <c r="DN122" t="s">
        <v>4496</v>
      </c>
      <c r="DO122" t="s">
        <v>11494</v>
      </c>
      <c r="DP122" t="s">
        <v>7253</v>
      </c>
      <c r="DQ122" t="s">
        <v>9963</v>
      </c>
      <c r="DR122" t="s">
        <v>6322</v>
      </c>
    </row>
    <row r="123" spans="1:122" x14ac:dyDescent="0.25">
      <c r="A123">
        <v>792</v>
      </c>
      <c r="B123" t="s">
        <v>189</v>
      </c>
      <c r="C123" t="s">
        <v>6323</v>
      </c>
      <c r="D123" s="138">
        <v>45118</v>
      </c>
      <c r="E123" t="s">
        <v>2623</v>
      </c>
      <c r="F123" t="s">
        <v>2011</v>
      </c>
      <c r="G123" t="s">
        <v>16</v>
      </c>
      <c r="H123" t="s">
        <v>91</v>
      </c>
      <c r="I123" t="s">
        <v>4840</v>
      </c>
      <c r="J123" t="s">
        <v>100</v>
      </c>
      <c r="K123">
        <v>5</v>
      </c>
      <c r="L123">
        <v>5</v>
      </c>
      <c r="M123">
        <v>36.104999999999997</v>
      </c>
      <c r="N123">
        <v>39.14</v>
      </c>
      <c r="O123" t="s">
        <v>189</v>
      </c>
      <c r="P123" t="s">
        <v>13</v>
      </c>
      <c r="Q123" t="s">
        <v>6324</v>
      </c>
      <c r="R123" t="s">
        <v>6325</v>
      </c>
      <c r="S123" t="s">
        <v>6326</v>
      </c>
      <c r="T123" t="s">
        <v>6326</v>
      </c>
      <c r="U123" t="s">
        <v>2082</v>
      </c>
      <c r="V123" t="s">
        <v>4609</v>
      </c>
      <c r="W123">
        <v>100</v>
      </c>
      <c r="X123" t="s">
        <v>568</v>
      </c>
      <c r="Y123" t="s">
        <v>6282</v>
      </c>
      <c r="Z123" t="s">
        <v>6282</v>
      </c>
      <c r="AA123" t="s">
        <v>189</v>
      </c>
      <c r="AB123" s="138">
        <v>45125</v>
      </c>
      <c r="AC123" s="138">
        <v>45309</v>
      </c>
      <c r="AD123" t="s">
        <v>6240</v>
      </c>
      <c r="AE123" t="s">
        <v>5174</v>
      </c>
      <c r="AF123" t="s">
        <v>16</v>
      </c>
      <c r="AG123" t="s">
        <v>189</v>
      </c>
      <c r="AH123" s="138">
        <v>46221</v>
      </c>
      <c r="AI123" t="s">
        <v>2414</v>
      </c>
      <c r="AJ123" t="s">
        <v>2937</v>
      </c>
      <c r="AK123" t="s">
        <v>6449</v>
      </c>
      <c r="AL123" t="s">
        <v>6448</v>
      </c>
      <c r="AM123" t="s">
        <v>1882</v>
      </c>
      <c r="AN123" t="s">
        <v>189</v>
      </c>
      <c r="AO123" t="s">
        <v>189</v>
      </c>
      <c r="AP123" t="s">
        <v>189</v>
      </c>
      <c r="AQ123" t="s">
        <v>16</v>
      </c>
      <c r="AR123" t="s">
        <v>189</v>
      </c>
      <c r="AS123" t="s">
        <v>7254</v>
      </c>
      <c r="AT123" t="s">
        <v>6450</v>
      </c>
      <c r="AU123" t="s">
        <v>9344</v>
      </c>
      <c r="AV123" t="s">
        <v>189</v>
      </c>
      <c r="AW123" t="s">
        <v>16</v>
      </c>
      <c r="AX123" t="s">
        <v>16</v>
      </c>
      <c r="AY123" t="s">
        <v>181</v>
      </c>
      <c r="AZ123" t="s">
        <v>16</v>
      </c>
      <c r="BA123" t="s">
        <v>16</v>
      </c>
      <c r="BB123" t="s">
        <v>4357</v>
      </c>
      <c r="BC123" t="s">
        <v>181</v>
      </c>
      <c r="BD123" t="s">
        <v>16</v>
      </c>
      <c r="BE123" t="s">
        <v>4341</v>
      </c>
      <c r="BF123" t="s">
        <v>6233</v>
      </c>
      <c r="BG123" t="s">
        <v>2091</v>
      </c>
      <c r="BH123">
        <v>1</v>
      </c>
      <c r="BI123">
        <v>1</v>
      </c>
      <c r="BJ123">
        <v>1</v>
      </c>
      <c r="BK123" t="s">
        <v>189</v>
      </c>
      <c r="BL123" t="s">
        <v>6307</v>
      </c>
      <c r="BM123">
        <v>23047</v>
      </c>
      <c r="BN123" t="s">
        <v>2620</v>
      </c>
      <c r="BO123" t="s">
        <v>16</v>
      </c>
      <c r="BP123" t="s">
        <v>2623</v>
      </c>
      <c r="BQ123" t="s">
        <v>240</v>
      </c>
      <c r="BR123" t="s">
        <v>5653</v>
      </c>
      <c r="BS123" t="s">
        <v>9682</v>
      </c>
      <c r="BT123" t="s">
        <v>6875</v>
      </c>
      <c r="BU123" t="s">
        <v>189</v>
      </c>
      <c r="BV123" t="s">
        <v>129</v>
      </c>
      <c r="BW123" t="s">
        <v>16</v>
      </c>
      <c r="BX123" t="s">
        <v>914</v>
      </c>
      <c r="BY123" t="s">
        <v>16</v>
      </c>
      <c r="BZ123" s="138"/>
      <c r="CA123" s="138">
        <v>42501</v>
      </c>
      <c r="CB123" t="s">
        <v>29</v>
      </c>
      <c r="CC123" t="s">
        <v>29</v>
      </c>
      <c r="CD123" t="s">
        <v>6307</v>
      </c>
      <c r="CE123" t="s">
        <v>189</v>
      </c>
      <c r="CF123" t="s">
        <v>6307</v>
      </c>
      <c r="CG123" t="s">
        <v>189</v>
      </c>
      <c r="CH123">
        <v>2023</v>
      </c>
      <c r="CI123" s="7">
        <v>45118</v>
      </c>
      <c r="CJ123" t="s">
        <v>16</v>
      </c>
      <c r="CK123">
        <v>7</v>
      </c>
      <c r="CL123">
        <v>29</v>
      </c>
      <c r="CM123" s="7">
        <v>45117</v>
      </c>
      <c r="CN123" t="s">
        <v>11493</v>
      </c>
      <c r="CO123" t="s">
        <v>9855</v>
      </c>
      <c r="CP123" t="s">
        <v>11459</v>
      </c>
      <c r="CQ123" t="s">
        <v>11460</v>
      </c>
      <c r="CR123" t="s">
        <v>6033</v>
      </c>
      <c r="CS123" t="s">
        <v>6036</v>
      </c>
      <c r="CT123" t="s">
        <v>9840</v>
      </c>
      <c r="CU123" t="s">
        <v>6826</v>
      </c>
      <c r="CV123" t="s">
        <v>6310</v>
      </c>
      <c r="CW123" t="s">
        <v>9874</v>
      </c>
      <c r="CX123" t="s">
        <v>2622</v>
      </c>
      <c r="CY123" t="s">
        <v>9813</v>
      </c>
      <c r="CZ123" t="s">
        <v>6730</v>
      </c>
      <c r="DA123" t="s">
        <v>252</v>
      </c>
      <c r="DB123" t="s">
        <v>9800</v>
      </c>
      <c r="DC123" t="s">
        <v>2900</v>
      </c>
      <c r="DD123" t="s">
        <v>87</v>
      </c>
      <c r="DE123" t="s">
        <v>2620</v>
      </c>
      <c r="DF123" t="s">
        <v>16</v>
      </c>
      <c r="DG123" t="s">
        <v>4727</v>
      </c>
      <c r="DH123" t="s">
        <v>2051</v>
      </c>
      <c r="DI123" t="s">
        <v>4517</v>
      </c>
      <c r="DJ123" t="s">
        <v>16</v>
      </c>
      <c r="DK123" t="s">
        <v>16</v>
      </c>
      <c r="DL123" t="s">
        <v>4465</v>
      </c>
      <c r="DM123" t="s">
        <v>16</v>
      </c>
      <c r="DN123" t="s">
        <v>4496</v>
      </c>
      <c r="DO123" t="s">
        <v>10859</v>
      </c>
      <c r="DP123" t="s">
        <v>7255</v>
      </c>
      <c r="DQ123" t="s">
        <v>9963</v>
      </c>
      <c r="DR123" t="s">
        <v>7256</v>
      </c>
    </row>
    <row r="124" spans="1:122" x14ac:dyDescent="0.25">
      <c r="A124">
        <v>791</v>
      </c>
      <c r="B124" t="s">
        <v>189</v>
      </c>
      <c r="C124" t="s">
        <v>6084</v>
      </c>
      <c r="D124" s="138">
        <v>45113</v>
      </c>
      <c r="E124" t="s">
        <v>480</v>
      </c>
      <c r="F124" t="s">
        <v>91</v>
      </c>
      <c r="G124" t="s">
        <v>16</v>
      </c>
      <c r="H124" t="s">
        <v>11</v>
      </c>
      <c r="I124" t="s">
        <v>9802</v>
      </c>
      <c r="J124" t="s">
        <v>12</v>
      </c>
      <c r="K124">
        <v>25</v>
      </c>
      <c r="L124">
        <v>3.45</v>
      </c>
      <c r="M124">
        <v>25</v>
      </c>
      <c r="N124">
        <v>26.925000000000001</v>
      </c>
      <c r="O124" t="s">
        <v>189</v>
      </c>
      <c r="P124" t="s">
        <v>13</v>
      </c>
      <c r="Q124" t="s">
        <v>1027</v>
      </c>
      <c r="R124" t="s">
        <v>2523</v>
      </c>
      <c r="S124" t="s">
        <v>1027</v>
      </c>
      <c r="T124" t="s">
        <v>16</v>
      </c>
      <c r="U124" t="s">
        <v>1938</v>
      </c>
      <c r="V124" t="s">
        <v>2410</v>
      </c>
      <c r="W124">
        <v>100</v>
      </c>
      <c r="X124" t="s">
        <v>32</v>
      </c>
      <c r="Y124" t="s">
        <v>6282</v>
      </c>
      <c r="Z124" t="s">
        <v>6282</v>
      </c>
      <c r="AA124" t="s">
        <v>189</v>
      </c>
      <c r="AB124" s="138">
        <v>45120</v>
      </c>
      <c r="AC124" s="138">
        <v>45486</v>
      </c>
      <c r="AD124" t="s">
        <v>6240</v>
      </c>
      <c r="AE124" t="s">
        <v>5059</v>
      </c>
      <c r="AF124" t="s">
        <v>16</v>
      </c>
      <c r="AG124" t="s">
        <v>189</v>
      </c>
      <c r="AH124" s="138">
        <v>46216</v>
      </c>
      <c r="AI124" t="s">
        <v>2419</v>
      </c>
      <c r="AJ124" t="s">
        <v>4302</v>
      </c>
      <c r="AK124" t="s">
        <v>189</v>
      </c>
      <c r="AL124" t="s">
        <v>4302</v>
      </c>
      <c r="AM124" t="s">
        <v>1882</v>
      </c>
      <c r="AN124" t="s">
        <v>189</v>
      </c>
      <c r="AO124" t="s">
        <v>189</v>
      </c>
      <c r="AP124" t="s">
        <v>189</v>
      </c>
      <c r="AQ124" t="s">
        <v>16</v>
      </c>
      <c r="AR124" t="s">
        <v>189</v>
      </c>
      <c r="AS124" t="s">
        <v>16</v>
      </c>
      <c r="AT124" t="s">
        <v>6451</v>
      </c>
      <c r="AU124" t="s">
        <v>9344</v>
      </c>
      <c r="AV124" t="s">
        <v>189</v>
      </c>
      <c r="AW124" t="s">
        <v>16</v>
      </c>
      <c r="AX124" t="s">
        <v>16</v>
      </c>
      <c r="AY124" t="s">
        <v>181</v>
      </c>
      <c r="AZ124" t="s">
        <v>16</v>
      </c>
      <c r="BA124" t="s">
        <v>16</v>
      </c>
      <c r="BB124" t="s">
        <v>16</v>
      </c>
      <c r="BC124" t="s">
        <v>199</v>
      </c>
      <c r="BD124" t="s">
        <v>16</v>
      </c>
      <c r="BE124" t="s">
        <v>4341</v>
      </c>
      <c r="BF124" t="s">
        <v>6233</v>
      </c>
      <c r="BG124" t="s">
        <v>2071</v>
      </c>
      <c r="BH124">
        <v>1</v>
      </c>
      <c r="BI124">
        <v>1</v>
      </c>
      <c r="BJ124">
        <v>1</v>
      </c>
      <c r="BK124" t="s">
        <v>189</v>
      </c>
      <c r="BL124" t="s">
        <v>6307</v>
      </c>
      <c r="BM124">
        <v>23045</v>
      </c>
      <c r="BN124" t="s">
        <v>484</v>
      </c>
      <c r="BO124" t="s">
        <v>16</v>
      </c>
      <c r="BP124" t="s">
        <v>480</v>
      </c>
      <c r="BQ124" t="s">
        <v>240</v>
      </c>
      <c r="BR124" t="s">
        <v>5653</v>
      </c>
      <c r="BS124" t="s">
        <v>9682</v>
      </c>
      <c r="BT124" t="s">
        <v>6875</v>
      </c>
      <c r="BU124" t="s">
        <v>189</v>
      </c>
      <c r="BV124" t="s">
        <v>67</v>
      </c>
      <c r="BW124" t="s">
        <v>16</v>
      </c>
      <c r="BX124" t="s">
        <v>485</v>
      </c>
      <c r="BY124" t="s">
        <v>16</v>
      </c>
      <c r="BZ124" s="138"/>
      <c r="CA124" s="138">
        <v>41849</v>
      </c>
      <c r="CB124" t="s">
        <v>29</v>
      </c>
      <c r="CC124" t="s">
        <v>16</v>
      </c>
      <c r="CD124" t="s">
        <v>6307</v>
      </c>
      <c r="CE124" t="s">
        <v>189</v>
      </c>
      <c r="CF124" t="s">
        <v>6307</v>
      </c>
      <c r="CG124" t="s">
        <v>189</v>
      </c>
      <c r="CH124">
        <v>2023</v>
      </c>
      <c r="CI124" s="7">
        <v>45113</v>
      </c>
      <c r="CJ124" t="s">
        <v>16</v>
      </c>
      <c r="CK124">
        <v>7</v>
      </c>
      <c r="CL124">
        <v>28</v>
      </c>
      <c r="CM124" s="7">
        <v>45110</v>
      </c>
      <c r="CN124" t="s">
        <v>11495</v>
      </c>
      <c r="CO124" t="s">
        <v>9855</v>
      </c>
      <c r="CP124" t="s">
        <v>11459</v>
      </c>
      <c r="CQ124" t="s">
        <v>11460</v>
      </c>
      <c r="CR124" t="s">
        <v>6033</v>
      </c>
      <c r="CS124" t="s">
        <v>6037</v>
      </c>
      <c r="CT124" t="s">
        <v>9840</v>
      </c>
      <c r="CU124" t="s">
        <v>6826</v>
      </c>
      <c r="CV124" t="s">
        <v>6310</v>
      </c>
      <c r="CW124" t="s">
        <v>9874</v>
      </c>
      <c r="CX124" t="s">
        <v>6832</v>
      </c>
      <c r="CY124" t="s">
        <v>4464</v>
      </c>
      <c r="CZ124" t="s">
        <v>6234</v>
      </c>
      <c r="DA124" t="s">
        <v>252</v>
      </c>
      <c r="DB124" t="s">
        <v>9801</v>
      </c>
      <c r="DC124" t="s">
        <v>484</v>
      </c>
      <c r="DD124" t="s">
        <v>32</v>
      </c>
      <c r="DE124" t="s">
        <v>189</v>
      </c>
      <c r="DF124" t="s">
        <v>16</v>
      </c>
      <c r="DG124" t="s">
        <v>4727</v>
      </c>
      <c r="DH124" t="s">
        <v>2052</v>
      </c>
      <c r="DI124" t="s">
        <v>6085</v>
      </c>
      <c r="DJ124" t="s">
        <v>16</v>
      </c>
      <c r="DK124" t="s">
        <v>4464</v>
      </c>
      <c r="DL124" t="s">
        <v>4464</v>
      </c>
      <c r="DM124" t="s">
        <v>16</v>
      </c>
      <c r="DN124" t="s">
        <v>4496</v>
      </c>
      <c r="DO124" t="s">
        <v>10860</v>
      </c>
      <c r="DP124" t="s">
        <v>7257</v>
      </c>
      <c r="DQ124" t="s">
        <v>9964</v>
      </c>
      <c r="DR124" t="s">
        <v>7258</v>
      </c>
    </row>
    <row r="125" spans="1:122" x14ac:dyDescent="0.25">
      <c r="A125">
        <v>790</v>
      </c>
      <c r="B125" t="s">
        <v>189</v>
      </c>
      <c r="C125" t="s">
        <v>6086</v>
      </c>
      <c r="D125" s="138">
        <v>45111</v>
      </c>
      <c r="E125" t="s">
        <v>6087</v>
      </c>
      <c r="F125" t="s">
        <v>11</v>
      </c>
      <c r="G125" t="s">
        <v>16</v>
      </c>
      <c r="H125" t="s">
        <v>11</v>
      </c>
      <c r="I125" t="s">
        <v>9802</v>
      </c>
      <c r="J125" t="s">
        <v>100</v>
      </c>
      <c r="K125">
        <v>2.09</v>
      </c>
      <c r="L125">
        <v>2.09</v>
      </c>
      <c r="M125">
        <v>15.1</v>
      </c>
      <c r="N125">
        <v>16.367000000000001</v>
      </c>
      <c r="O125" t="s">
        <v>189</v>
      </c>
      <c r="P125" t="s">
        <v>13</v>
      </c>
      <c r="Q125" t="s">
        <v>333</v>
      </c>
      <c r="R125" t="s">
        <v>16</v>
      </c>
      <c r="S125" t="s">
        <v>16</v>
      </c>
      <c r="T125" t="s">
        <v>16</v>
      </c>
      <c r="U125" t="s">
        <v>16</v>
      </c>
      <c r="V125" t="s">
        <v>2410</v>
      </c>
      <c r="W125">
        <v>100</v>
      </c>
      <c r="X125" t="s">
        <v>32</v>
      </c>
      <c r="Y125" t="s">
        <v>6282</v>
      </c>
      <c r="Z125" t="s">
        <v>6282</v>
      </c>
      <c r="AA125" t="s">
        <v>189</v>
      </c>
      <c r="AB125" s="138">
        <v>45117</v>
      </c>
      <c r="AC125" s="138">
        <v>45301</v>
      </c>
      <c r="AD125" t="s">
        <v>6241</v>
      </c>
      <c r="AE125" t="s">
        <v>6090</v>
      </c>
      <c r="AF125" t="s">
        <v>16</v>
      </c>
      <c r="AG125" t="s">
        <v>189</v>
      </c>
      <c r="AH125" s="138">
        <v>46213</v>
      </c>
      <c r="AI125" t="s">
        <v>2414</v>
      </c>
      <c r="AJ125" t="s">
        <v>189</v>
      </c>
      <c r="AK125" t="s">
        <v>189</v>
      </c>
      <c r="AL125" t="s">
        <v>189</v>
      </c>
      <c r="AM125" t="s">
        <v>189</v>
      </c>
      <c r="AN125" t="s">
        <v>189</v>
      </c>
      <c r="AO125" t="s">
        <v>189</v>
      </c>
      <c r="AP125" t="s">
        <v>189</v>
      </c>
      <c r="AQ125" t="s">
        <v>16</v>
      </c>
      <c r="AR125" t="s">
        <v>189</v>
      </c>
      <c r="AS125" t="s">
        <v>16</v>
      </c>
      <c r="AT125" t="s">
        <v>189</v>
      </c>
      <c r="AU125" t="s">
        <v>189</v>
      </c>
      <c r="AV125" t="s">
        <v>189</v>
      </c>
      <c r="AW125" t="s">
        <v>16</v>
      </c>
      <c r="AX125" t="s">
        <v>16</v>
      </c>
      <c r="AY125" t="s">
        <v>16</v>
      </c>
      <c r="AZ125" t="s">
        <v>16</v>
      </c>
      <c r="BA125" t="s">
        <v>16</v>
      </c>
      <c r="BB125" t="s">
        <v>16</v>
      </c>
      <c r="BC125" t="s">
        <v>16</v>
      </c>
      <c r="BD125" t="s">
        <v>16</v>
      </c>
      <c r="BE125" t="s">
        <v>16</v>
      </c>
      <c r="BF125" t="s">
        <v>189</v>
      </c>
      <c r="BG125" t="s">
        <v>189</v>
      </c>
      <c r="BH125">
        <v>0</v>
      </c>
      <c r="BI125">
        <v>0</v>
      </c>
      <c r="BJ125">
        <v>0</v>
      </c>
      <c r="BK125" t="s">
        <v>189</v>
      </c>
      <c r="BL125" t="s">
        <v>189</v>
      </c>
      <c r="BN125" t="s">
        <v>6088</v>
      </c>
      <c r="BO125" t="s">
        <v>16</v>
      </c>
      <c r="BP125" t="s">
        <v>6087</v>
      </c>
      <c r="BQ125" t="s">
        <v>184</v>
      </c>
      <c r="BR125" t="s">
        <v>6744</v>
      </c>
      <c r="BS125" t="s">
        <v>9667</v>
      </c>
      <c r="BT125" t="s">
        <v>16</v>
      </c>
      <c r="BU125" t="s">
        <v>189</v>
      </c>
      <c r="BV125" t="s">
        <v>50</v>
      </c>
      <c r="BW125" t="s">
        <v>195</v>
      </c>
      <c r="BX125" t="s">
        <v>6089</v>
      </c>
      <c r="BY125" t="s">
        <v>16</v>
      </c>
      <c r="BZ125" s="138"/>
      <c r="CA125" s="138">
        <v>45111</v>
      </c>
      <c r="CB125" t="s">
        <v>34</v>
      </c>
      <c r="CC125" t="s">
        <v>16</v>
      </c>
      <c r="CD125" t="s">
        <v>6307</v>
      </c>
      <c r="CE125" t="s">
        <v>189</v>
      </c>
      <c r="CF125" t="s">
        <v>189</v>
      </c>
      <c r="CG125" t="s">
        <v>189</v>
      </c>
      <c r="CH125">
        <v>2023</v>
      </c>
      <c r="CI125" s="7">
        <v>45111</v>
      </c>
      <c r="CJ125" t="s">
        <v>4723</v>
      </c>
      <c r="CK125">
        <v>7</v>
      </c>
      <c r="CL125">
        <v>28</v>
      </c>
      <c r="CM125" s="7">
        <v>45110</v>
      </c>
      <c r="CN125" t="s">
        <v>11495</v>
      </c>
      <c r="CO125" t="s">
        <v>9855</v>
      </c>
      <c r="CP125" t="s">
        <v>11459</v>
      </c>
      <c r="CQ125" t="s">
        <v>11460</v>
      </c>
      <c r="CR125" t="s">
        <v>6033</v>
      </c>
      <c r="CS125" t="s">
        <v>6037</v>
      </c>
      <c r="CT125" t="s">
        <v>9840</v>
      </c>
      <c r="CU125" t="s">
        <v>6824</v>
      </c>
      <c r="CV125" t="s">
        <v>6307</v>
      </c>
      <c r="CW125" t="s">
        <v>9874</v>
      </c>
      <c r="CX125" t="s">
        <v>6091</v>
      </c>
      <c r="CY125" t="s">
        <v>9813</v>
      </c>
      <c r="CZ125" t="s">
        <v>6730</v>
      </c>
      <c r="DA125" t="s">
        <v>188</v>
      </c>
      <c r="DB125" t="s">
        <v>16</v>
      </c>
      <c r="DC125" t="s">
        <v>6092</v>
      </c>
      <c r="DD125" t="s">
        <v>32</v>
      </c>
      <c r="DE125" t="s">
        <v>189</v>
      </c>
      <c r="DF125" t="s">
        <v>16</v>
      </c>
      <c r="DG125" t="s">
        <v>4727</v>
      </c>
      <c r="DH125" t="s">
        <v>2051</v>
      </c>
      <c r="DI125" t="s">
        <v>6093</v>
      </c>
      <c r="DJ125" t="s">
        <v>16</v>
      </c>
      <c r="DK125" t="s">
        <v>16</v>
      </c>
      <c r="DL125" t="s">
        <v>4465</v>
      </c>
      <c r="DM125" t="s">
        <v>16</v>
      </c>
      <c r="DN125" t="s">
        <v>189</v>
      </c>
      <c r="DO125" t="s">
        <v>11496</v>
      </c>
      <c r="DP125" t="s">
        <v>7259</v>
      </c>
      <c r="DQ125" t="s">
        <v>9965</v>
      </c>
      <c r="DR125" t="s">
        <v>7260</v>
      </c>
    </row>
    <row r="126" spans="1:122" x14ac:dyDescent="0.25">
      <c r="A126">
        <v>789</v>
      </c>
      <c r="B126" t="s">
        <v>189</v>
      </c>
      <c r="C126" t="s">
        <v>6094</v>
      </c>
      <c r="D126" s="138">
        <v>45110</v>
      </c>
      <c r="E126" t="s">
        <v>6095</v>
      </c>
      <c r="F126" t="s">
        <v>11</v>
      </c>
      <c r="G126" t="s">
        <v>1932</v>
      </c>
      <c r="H126" t="s">
        <v>11</v>
      </c>
      <c r="I126" t="s">
        <v>9802</v>
      </c>
      <c r="J126" t="s">
        <v>3890</v>
      </c>
      <c r="K126">
        <v>105</v>
      </c>
      <c r="L126">
        <v>0.73499999999999999</v>
      </c>
      <c r="M126">
        <v>5.25</v>
      </c>
      <c r="N126">
        <v>5.67</v>
      </c>
      <c r="O126" t="s">
        <v>189</v>
      </c>
      <c r="P126" t="s">
        <v>13</v>
      </c>
      <c r="Q126" t="s">
        <v>6096</v>
      </c>
      <c r="R126" t="s">
        <v>515</v>
      </c>
      <c r="S126" t="s">
        <v>6096</v>
      </c>
      <c r="T126" t="s">
        <v>16</v>
      </c>
      <c r="U126" t="s">
        <v>1938</v>
      </c>
      <c r="V126" t="s">
        <v>2410</v>
      </c>
      <c r="W126">
        <v>100</v>
      </c>
      <c r="X126" t="s">
        <v>22</v>
      </c>
      <c r="Y126" t="s">
        <v>6282</v>
      </c>
      <c r="Z126" t="s">
        <v>6282</v>
      </c>
      <c r="AA126" t="s">
        <v>189</v>
      </c>
      <c r="AB126" s="138">
        <v>45119</v>
      </c>
      <c r="AC126" s="138">
        <v>45303</v>
      </c>
      <c r="AD126" t="s">
        <v>6241</v>
      </c>
      <c r="AE126" t="s">
        <v>5116</v>
      </c>
      <c r="AF126" t="s">
        <v>16</v>
      </c>
      <c r="AG126" t="s">
        <v>189</v>
      </c>
      <c r="AH126" s="138">
        <v>46215</v>
      </c>
      <c r="AI126" t="s">
        <v>2414</v>
      </c>
      <c r="AJ126" t="s">
        <v>189</v>
      </c>
      <c r="AK126" t="s">
        <v>189</v>
      </c>
      <c r="AL126" t="s">
        <v>189</v>
      </c>
      <c r="AM126" t="s">
        <v>189</v>
      </c>
      <c r="AN126" t="s">
        <v>189</v>
      </c>
      <c r="AO126" t="s">
        <v>189</v>
      </c>
      <c r="AP126" t="s">
        <v>189</v>
      </c>
      <c r="AQ126" t="s">
        <v>16</v>
      </c>
      <c r="AR126" t="s">
        <v>189</v>
      </c>
      <c r="AS126" t="s">
        <v>16</v>
      </c>
      <c r="AT126" t="s">
        <v>6490</v>
      </c>
      <c r="AU126" t="s">
        <v>9344</v>
      </c>
      <c r="AV126" t="s">
        <v>189</v>
      </c>
      <c r="AW126" t="s">
        <v>16</v>
      </c>
      <c r="AX126" t="s">
        <v>16</v>
      </c>
      <c r="AY126" t="s">
        <v>16</v>
      </c>
      <c r="AZ126" t="s">
        <v>16</v>
      </c>
      <c r="BA126" t="s">
        <v>16</v>
      </c>
      <c r="BB126" t="s">
        <v>16</v>
      </c>
      <c r="BC126" t="s">
        <v>16</v>
      </c>
      <c r="BD126" t="s">
        <v>16</v>
      </c>
      <c r="BE126" t="s">
        <v>16</v>
      </c>
      <c r="BF126" t="s">
        <v>189</v>
      </c>
      <c r="BG126" t="s">
        <v>189</v>
      </c>
      <c r="BH126">
        <v>0</v>
      </c>
      <c r="BI126">
        <v>0</v>
      </c>
      <c r="BJ126">
        <v>0</v>
      </c>
      <c r="BK126" t="s">
        <v>189</v>
      </c>
      <c r="BL126" t="s">
        <v>189</v>
      </c>
      <c r="BN126" t="s">
        <v>2125</v>
      </c>
      <c r="BO126" t="s">
        <v>16</v>
      </c>
      <c r="BP126" t="s">
        <v>2124</v>
      </c>
      <c r="BQ126" t="s">
        <v>184</v>
      </c>
      <c r="BR126" t="s">
        <v>6744</v>
      </c>
      <c r="BS126" t="s">
        <v>9667</v>
      </c>
      <c r="BT126" t="s">
        <v>16</v>
      </c>
      <c r="BU126" t="s">
        <v>189</v>
      </c>
      <c r="BV126" t="s">
        <v>52</v>
      </c>
      <c r="BW126" t="s">
        <v>185</v>
      </c>
      <c r="BX126" t="s">
        <v>2433</v>
      </c>
      <c r="BY126" t="s">
        <v>16</v>
      </c>
      <c r="BZ126" s="138"/>
      <c r="CA126" s="138">
        <v>43922</v>
      </c>
      <c r="CB126" t="s">
        <v>17</v>
      </c>
      <c r="CC126" t="s">
        <v>17</v>
      </c>
      <c r="CD126" t="s">
        <v>6307</v>
      </c>
      <c r="CE126" t="s">
        <v>189</v>
      </c>
      <c r="CF126" t="s">
        <v>189</v>
      </c>
      <c r="CG126" t="s">
        <v>189</v>
      </c>
      <c r="CH126">
        <v>2023</v>
      </c>
      <c r="CI126" s="7">
        <v>45110</v>
      </c>
      <c r="CJ126" t="s">
        <v>4723</v>
      </c>
      <c r="CK126">
        <v>7</v>
      </c>
      <c r="CL126">
        <v>28</v>
      </c>
      <c r="CM126" s="7">
        <v>45110</v>
      </c>
      <c r="CN126" t="s">
        <v>11495</v>
      </c>
      <c r="CO126" t="s">
        <v>9855</v>
      </c>
      <c r="CP126" t="s">
        <v>11459</v>
      </c>
      <c r="CQ126" t="s">
        <v>11460</v>
      </c>
      <c r="CR126" t="s">
        <v>6033</v>
      </c>
      <c r="CS126" t="s">
        <v>6037</v>
      </c>
      <c r="CT126" t="s">
        <v>9840</v>
      </c>
      <c r="CU126" t="s">
        <v>9873</v>
      </c>
      <c r="CV126" t="s">
        <v>6310</v>
      </c>
      <c r="CW126" t="s">
        <v>9874</v>
      </c>
      <c r="CX126" t="s">
        <v>2125</v>
      </c>
      <c r="CY126" t="s">
        <v>9825</v>
      </c>
      <c r="CZ126" t="s">
        <v>6730</v>
      </c>
      <c r="DA126" t="s">
        <v>188</v>
      </c>
      <c r="DB126" t="s">
        <v>16</v>
      </c>
      <c r="DC126" t="s">
        <v>16</v>
      </c>
      <c r="DD126" t="s">
        <v>22</v>
      </c>
      <c r="DE126" t="s">
        <v>189</v>
      </c>
      <c r="DF126" t="s">
        <v>2527</v>
      </c>
      <c r="DG126" t="s">
        <v>4727</v>
      </c>
      <c r="DH126" t="s">
        <v>6791</v>
      </c>
      <c r="DI126" t="s">
        <v>6097</v>
      </c>
      <c r="DJ126" t="s">
        <v>16</v>
      </c>
      <c r="DK126" t="s">
        <v>16</v>
      </c>
      <c r="DL126" t="s">
        <v>5972</v>
      </c>
      <c r="DM126" t="s">
        <v>9663</v>
      </c>
      <c r="DN126" t="s">
        <v>189</v>
      </c>
      <c r="DO126" t="s">
        <v>11086</v>
      </c>
      <c r="DP126" t="s">
        <v>7261</v>
      </c>
      <c r="DQ126" t="s">
        <v>9966</v>
      </c>
      <c r="DR126" t="s">
        <v>7262</v>
      </c>
    </row>
    <row r="127" spans="1:122" x14ac:dyDescent="0.25">
      <c r="A127">
        <v>788</v>
      </c>
      <c r="B127" t="s">
        <v>189</v>
      </c>
      <c r="C127" t="s">
        <v>5755</v>
      </c>
      <c r="D127" s="138">
        <v>45106</v>
      </c>
      <c r="E127" t="s">
        <v>3309</v>
      </c>
      <c r="F127" t="s">
        <v>11</v>
      </c>
      <c r="G127" t="s">
        <v>1926</v>
      </c>
      <c r="H127" t="s">
        <v>11</v>
      </c>
      <c r="I127" t="s">
        <v>9802</v>
      </c>
      <c r="J127" t="s">
        <v>513</v>
      </c>
      <c r="K127">
        <v>1.014</v>
      </c>
      <c r="L127">
        <v>0.13</v>
      </c>
      <c r="M127">
        <v>0.93899999999999995</v>
      </c>
      <c r="N127">
        <v>1.014</v>
      </c>
      <c r="O127" t="s">
        <v>189</v>
      </c>
      <c r="P127" t="s">
        <v>121</v>
      </c>
      <c r="Q127" t="s">
        <v>333</v>
      </c>
      <c r="R127" t="s">
        <v>16</v>
      </c>
      <c r="S127" t="s">
        <v>16</v>
      </c>
      <c r="T127" t="s">
        <v>16</v>
      </c>
      <c r="U127" t="s">
        <v>16</v>
      </c>
      <c r="V127" t="s">
        <v>2410</v>
      </c>
      <c r="W127">
        <v>100</v>
      </c>
      <c r="X127" t="s">
        <v>32</v>
      </c>
      <c r="Y127" t="s">
        <v>1883</v>
      </c>
      <c r="Z127" t="s">
        <v>1883</v>
      </c>
      <c r="AA127" t="s">
        <v>189</v>
      </c>
      <c r="AB127" s="138">
        <v>45110</v>
      </c>
      <c r="AC127" s="138">
        <v>45292</v>
      </c>
      <c r="AD127" t="s">
        <v>6242</v>
      </c>
      <c r="AE127" t="s">
        <v>5085</v>
      </c>
      <c r="AF127" t="s">
        <v>16</v>
      </c>
      <c r="AG127" t="s">
        <v>189</v>
      </c>
      <c r="AH127" s="138">
        <v>45474</v>
      </c>
      <c r="AI127" t="s">
        <v>2414</v>
      </c>
      <c r="AJ127" t="s">
        <v>189</v>
      </c>
      <c r="AK127" t="s">
        <v>189</v>
      </c>
      <c r="AL127" t="s">
        <v>189</v>
      </c>
      <c r="AM127" t="s">
        <v>189</v>
      </c>
      <c r="AN127" t="s">
        <v>189</v>
      </c>
      <c r="AO127" t="s">
        <v>189</v>
      </c>
      <c r="AP127" t="s">
        <v>5517</v>
      </c>
      <c r="AQ127" t="s">
        <v>16</v>
      </c>
      <c r="AR127" t="s">
        <v>189</v>
      </c>
      <c r="AS127" t="s">
        <v>16</v>
      </c>
      <c r="AT127" t="s">
        <v>189</v>
      </c>
      <c r="AU127" t="s">
        <v>9344</v>
      </c>
      <c r="AV127" t="s">
        <v>189</v>
      </c>
      <c r="AW127" t="s">
        <v>16</v>
      </c>
      <c r="AX127" t="s">
        <v>16</v>
      </c>
      <c r="AY127" t="s">
        <v>16</v>
      </c>
      <c r="AZ127" t="s">
        <v>16</v>
      </c>
      <c r="BA127" t="s">
        <v>16</v>
      </c>
      <c r="BB127" t="s">
        <v>16</v>
      </c>
      <c r="BC127" t="s">
        <v>16</v>
      </c>
      <c r="BD127" t="s">
        <v>16</v>
      </c>
      <c r="BE127" t="s">
        <v>16</v>
      </c>
      <c r="BF127" t="s">
        <v>189</v>
      </c>
      <c r="BG127" t="s">
        <v>189</v>
      </c>
      <c r="BH127">
        <v>0</v>
      </c>
      <c r="BI127">
        <v>0</v>
      </c>
      <c r="BJ127">
        <v>0</v>
      </c>
      <c r="BK127" t="s">
        <v>189</v>
      </c>
      <c r="BL127" t="s">
        <v>189</v>
      </c>
      <c r="BN127" t="s">
        <v>3306</v>
      </c>
      <c r="BO127" t="s">
        <v>16</v>
      </c>
      <c r="BP127" t="s">
        <v>3309</v>
      </c>
      <c r="BQ127" t="s">
        <v>301</v>
      </c>
      <c r="BR127" t="s">
        <v>6745</v>
      </c>
      <c r="BS127" t="s">
        <v>16</v>
      </c>
      <c r="BT127" t="s">
        <v>16</v>
      </c>
      <c r="BU127" t="s">
        <v>189</v>
      </c>
      <c r="BV127" t="s">
        <v>58</v>
      </c>
      <c r="BW127" t="s">
        <v>16</v>
      </c>
      <c r="BX127" t="s">
        <v>2971</v>
      </c>
      <c r="BY127" t="s">
        <v>16</v>
      </c>
      <c r="BZ127" s="138"/>
      <c r="CA127" s="138">
        <v>44371</v>
      </c>
      <c r="CB127" t="s">
        <v>4703</v>
      </c>
      <c r="CC127" t="s">
        <v>6745</v>
      </c>
      <c r="CD127" t="s">
        <v>6307</v>
      </c>
      <c r="CE127" t="s">
        <v>189</v>
      </c>
      <c r="CF127" t="s">
        <v>189</v>
      </c>
      <c r="CG127" t="s">
        <v>189</v>
      </c>
      <c r="CH127">
        <v>2023</v>
      </c>
      <c r="CI127" s="7">
        <v>45106</v>
      </c>
      <c r="CJ127" t="s">
        <v>16</v>
      </c>
      <c r="CK127">
        <v>6</v>
      </c>
      <c r="CL127">
        <v>27</v>
      </c>
      <c r="CM127" s="7">
        <v>45103</v>
      </c>
      <c r="CN127" t="s">
        <v>11497</v>
      </c>
      <c r="CO127" t="s">
        <v>9855</v>
      </c>
      <c r="CP127" t="s">
        <v>11498</v>
      </c>
      <c r="CQ127" t="s">
        <v>11499</v>
      </c>
      <c r="CR127" t="s">
        <v>5970</v>
      </c>
      <c r="CS127" t="s">
        <v>6040</v>
      </c>
      <c r="CT127" t="s">
        <v>9841</v>
      </c>
      <c r="CU127" t="s">
        <v>9873</v>
      </c>
      <c r="CV127" t="s">
        <v>6310</v>
      </c>
      <c r="CW127" t="s">
        <v>9882</v>
      </c>
      <c r="CX127" t="s">
        <v>5757</v>
      </c>
      <c r="CY127" t="s">
        <v>9820</v>
      </c>
      <c r="CZ127" t="s">
        <v>6730</v>
      </c>
      <c r="DA127" t="s">
        <v>188</v>
      </c>
      <c r="DB127" t="s">
        <v>16</v>
      </c>
      <c r="DC127" t="s">
        <v>3306</v>
      </c>
      <c r="DD127" t="s">
        <v>32</v>
      </c>
      <c r="DE127" t="s">
        <v>189</v>
      </c>
      <c r="DF127" t="s">
        <v>16</v>
      </c>
      <c r="DG127" t="s">
        <v>5517</v>
      </c>
      <c r="DH127" t="s">
        <v>5505</v>
      </c>
      <c r="DI127" t="s">
        <v>5756</v>
      </c>
      <c r="DJ127" t="s">
        <v>16</v>
      </c>
      <c r="DK127" t="s">
        <v>16</v>
      </c>
      <c r="DL127" t="s">
        <v>4465</v>
      </c>
      <c r="DM127" t="s">
        <v>16</v>
      </c>
      <c r="DN127" t="s">
        <v>189</v>
      </c>
      <c r="DO127" t="s">
        <v>11500</v>
      </c>
      <c r="DP127" t="s">
        <v>7263</v>
      </c>
      <c r="DQ127" t="s">
        <v>9967</v>
      </c>
      <c r="DR127" t="s">
        <v>7264</v>
      </c>
    </row>
    <row r="128" spans="1:122" x14ac:dyDescent="0.25">
      <c r="A128">
        <v>787</v>
      </c>
      <c r="B128" t="s">
        <v>189</v>
      </c>
      <c r="C128" t="s">
        <v>5758</v>
      </c>
      <c r="D128" s="138">
        <v>45104</v>
      </c>
      <c r="E128" t="s">
        <v>5759</v>
      </c>
      <c r="F128" t="s">
        <v>11</v>
      </c>
      <c r="G128" t="s">
        <v>16</v>
      </c>
      <c r="H128" t="s">
        <v>11</v>
      </c>
      <c r="I128" t="s">
        <v>9802</v>
      </c>
      <c r="J128" t="s">
        <v>12</v>
      </c>
      <c r="K128">
        <v>1.88</v>
      </c>
      <c r="L128">
        <v>0.25900000000000001</v>
      </c>
      <c r="M128">
        <v>1.88</v>
      </c>
      <c r="N128">
        <v>2.0379999999999998</v>
      </c>
      <c r="O128" t="s">
        <v>189</v>
      </c>
      <c r="P128" t="s">
        <v>13</v>
      </c>
      <c r="Q128" t="s">
        <v>36</v>
      </c>
      <c r="R128" t="s">
        <v>16</v>
      </c>
      <c r="S128" t="s">
        <v>36</v>
      </c>
      <c r="T128" t="s">
        <v>16</v>
      </c>
      <c r="U128" t="s">
        <v>16</v>
      </c>
      <c r="V128" t="s">
        <v>2410</v>
      </c>
      <c r="W128">
        <v>100</v>
      </c>
      <c r="X128" t="s">
        <v>22</v>
      </c>
      <c r="Y128" t="s">
        <v>6236</v>
      </c>
      <c r="Z128" t="s">
        <v>6236</v>
      </c>
      <c r="AA128" t="s">
        <v>189</v>
      </c>
      <c r="AB128" s="138">
        <v>45107</v>
      </c>
      <c r="AC128" s="138">
        <v>45290</v>
      </c>
      <c r="AD128" t="s">
        <v>6241</v>
      </c>
      <c r="AE128" t="s">
        <v>5764</v>
      </c>
      <c r="AF128" t="s">
        <v>16</v>
      </c>
      <c r="AG128" t="s">
        <v>189</v>
      </c>
      <c r="AH128" s="138">
        <v>46203</v>
      </c>
      <c r="AI128" t="s">
        <v>2414</v>
      </c>
      <c r="AJ128" t="s">
        <v>5760</v>
      </c>
      <c r="AK128" t="s">
        <v>5761</v>
      </c>
      <c r="AL128" t="s">
        <v>6804</v>
      </c>
      <c r="AM128" t="s">
        <v>1880</v>
      </c>
      <c r="AN128" t="s">
        <v>189</v>
      </c>
      <c r="AO128" t="s">
        <v>189</v>
      </c>
      <c r="AP128" t="s">
        <v>189</v>
      </c>
      <c r="AQ128" t="s">
        <v>16</v>
      </c>
      <c r="AR128" t="s">
        <v>189</v>
      </c>
      <c r="AS128" t="s">
        <v>16</v>
      </c>
      <c r="AT128" t="s">
        <v>6452</v>
      </c>
      <c r="AU128" t="s">
        <v>9344</v>
      </c>
      <c r="AV128" t="s">
        <v>189</v>
      </c>
      <c r="AW128" t="s">
        <v>16</v>
      </c>
      <c r="AX128" t="s">
        <v>16</v>
      </c>
      <c r="AY128" t="s">
        <v>199</v>
      </c>
      <c r="AZ128" t="s">
        <v>16</v>
      </c>
      <c r="BA128" t="s">
        <v>4711</v>
      </c>
      <c r="BB128" t="s">
        <v>16</v>
      </c>
      <c r="BC128" t="s">
        <v>16</v>
      </c>
      <c r="BD128" t="s">
        <v>16</v>
      </c>
      <c r="BE128" t="s">
        <v>1925</v>
      </c>
      <c r="BF128" t="s">
        <v>182</v>
      </c>
      <c r="BG128" t="s">
        <v>2088</v>
      </c>
      <c r="BH128">
        <v>1</v>
      </c>
      <c r="BI128">
        <v>1</v>
      </c>
      <c r="BJ128">
        <v>1</v>
      </c>
      <c r="BK128" t="s">
        <v>189</v>
      </c>
      <c r="BL128" t="s">
        <v>6307</v>
      </c>
      <c r="BM128">
        <v>23044</v>
      </c>
      <c r="BN128" t="s">
        <v>5762</v>
      </c>
      <c r="BO128" t="s">
        <v>16</v>
      </c>
      <c r="BP128" t="s">
        <v>5763</v>
      </c>
      <c r="BQ128" t="s">
        <v>184</v>
      </c>
      <c r="BR128" t="s">
        <v>6744</v>
      </c>
      <c r="BS128" t="s">
        <v>202</v>
      </c>
      <c r="BT128" t="s">
        <v>16</v>
      </c>
      <c r="BU128" t="s">
        <v>189</v>
      </c>
      <c r="BV128" t="s">
        <v>35</v>
      </c>
      <c r="BW128" t="s">
        <v>195</v>
      </c>
      <c r="BX128" t="s">
        <v>16</v>
      </c>
      <c r="BY128" t="s">
        <v>16</v>
      </c>
      <c r="BZ128" s="138"/>
      <c r="CA128" s="138">
        <v>45104</v>
      </c>
      <c r="CB128" t="s">
        <v>34</v>
      </c>
      <c r="CC128" t="s">
        <v>16</v>
      </c>
      <c r="CD128" t="s">
        <v>6307</v>
      </c>
      <c r="CE128" t="s">
        <v>189</v>
      </c>
      <c r="CF128" t="s">
        <v>6307</v>
      </c>
      <c r="CG128" t="s">
        <v>189</v>
      </c>
      <c r="CH128">
        <v>2023</v>
      </c>
      <c r="CI128" s="7">
        <v>45104</v>
      </c>
      <c r="CJ128" t="s">
        <v>4723</v>
      </c>
      <c r="CK128">
        <v>6</v>
      </c>
      <c r="CL128">
        <v>27</v>
      </c>
      <c r="CM128" s="7">
        <v>45103</v>
      </c>
      <c r="CN128" t="s">
        <v>11497</v>
      </c>
      <c r="CO128" t="s">
        <v>9855</v>
      </c>
      <c r="CP128" t="s">
        <v>11498</v>
      </c>
      <c r="CQ128" t="s">
        <v>11499</v>
      </c>
      <c r="CR128" t="s">
        <v>5970</v>
      </c>
      <c r="CS128" t="s">
        <v>6040</v>
      </c>
      <c r="CT128" t="s">
        <v>9841</v>
      </c>
      <c r="CU128" t="s">
        <v>9873</v>
      </c>
      <c r="CV128" t="s">
        <v>6307</v>
      </c>
      <c r="CW128" t="s">
        <v>9874</v>
      </c>
      <c r="CX128" t="s">
        <v>6833</v>
      </c>
      <c r="CY128" t="s">
        <v>4464</v>
      </c>
      <c r="CZ128" t="s">
        <v>6730</v>
      </c>
      <c r="DA128" t="s">
        <v>188</v>
      </c>
      <c r="DB128" t="s">
        <v>16</v>
      </c>
      <c r="DC128" t="s">
        <v>16</v>
      </c>
      <c r="DD128" t="s">
        <v>22</v>
      </c>
      <c r="DE128" t="s">
        <v>189</v>
      </c>
      <c r="DF128" t="s">
        <v>5765</v>
      </c>
      <c r="DG128" t="s">
        <v>4727</v>
      </c>
      <c r="DH128" t="s">
        <v>2052</v>
      </c>
      <c r="DI128" t="s">
        <v>6098</v>
      </c>
      <c r="DJ128" t="s">
        <v>16</v>
      </c>
      <c r="DK128" t="s">
        <v>4464</v>
      </c>
      <c r="DL128" t="s">
        <v>4464</v>
      </c>
      <c r="DM128" t="s">
        <v>6243</v>
      </c>
      <c r="DN128" t="s">
        <v>5046</v>
      </c>
      <c r="DO128" t="s">
        <v>11039</v>
      </c>
      <c r="DP128" t="s">
        <v>7265</v>
      </c>
      <c r="DQ128" t="s">
        <v>9968</v>
      </c>
      <c r="DR128" t="s">
        <v>7266</v>
      </c>
    </row>
    <row r="129" spans="1:122" x14ac:dyDescent="0.25">
      <c r="A129">
        <v>786</v>
      </c>
      <c r="B129" t="s">
        <v>189</v>
      </c>
      <c r="C129" t="s">
        <v>5766</v>
      </c>
      <c r="D129" s="138">
        <v>45104</v>
      </c>
      <c r="E129" t="s">
        <v>5767</v>
      </c>
      <c r="F129" t="s">
        <v>11</v>
      </c>
      <c r="G129" t="s">
        <v>1926</v>
      </c>
      <c r="H129" t="s">
        <v>11</v>
      </c>
      <c r="I129" t="s">
        <v>9802</v>
      </c>
      <c r="J129" t="s">
        <v>100</v>
      </c>
      <c r="K129">
        <v>3.5</v>
      </c>
      <c r="L129">
        <v>3.5</v>
      </c>
      <c r="M129">
        <v>25.283999999999999</v>
      </c>
      <c r="N129">
        <v>27.419</v>
      </c>
      <c r="O129" t="s">
        <v>189</v>
      </c>
      <c r="P129" t="s">
        <v>65</v>
      </c>
      <c r="Q129" t="s">
        <v>2921</v>
      </c>
      <c r="R129" t="s">
        <v>5768</v>
      </c>
      <c r="S129" t="s">
        <v>2921</v>
      </c>
      <c r="T129" t="s">
        <v>16</v>
      </c>
      <c r="U129" t="s">
        <v>1936</v>
      </c>
      <c r="V129" t="s">
        <v>2410</v>
      </c>
      <c r="W129">
        <v>100</v>
      </c>
      <c r="X129" t="s">
        <v>15</v>
      </c>
      <c r="Y129" t="s">
        <v>6285</v>
      </c>
      <c r="Z129" t="s">
        <v>1048</v>
      </c>
      <c r="AA129" t="s">
        <v>189</v>
      </c>
      <c r="AB129" s="138">
        <v>45107</v>
      </c>
      <c r="AC129" s="138">
        <v>45290</v>
      </c>
      <c r="AD129" t="s">
        <v>6244</v>
      </c>
      <c r="AE129" t="s">
        <v>5773</v>
      </c>
      <c r="AF129" t="s">
        <v>16</v>
      </c>
      <c r="AG129" t="s">
        <v>189</v>
      </c>
      <c r="AH129" s="138">
        <v>48760</v>
      </c>
      <c r="AI129" t="s">
        <v>2414</v>
      </c>
      <c r="AJ129" t="s">
        <v>4316</v>
      </c>
      <c r="AK129" t="s">
        <v>2459</v>
      </c>
      <c r="AL129" t="s">
        <v>5769</v>
      </c>
      <c r="AM129" t="s">
        <v>1882</v>
      </c>
      <c r="AN129" t="s">
        <v>189</v>
      </c>
      <c r="AO129" t="s">
        <v>879</v>
      </c>
      <c r="AP129" t="s">
        <v>189</v>
      </c>
      <c r="AQ129" t="s">
        <v>16</v>
      </c>
      <c r="AR129" t="s">
        <v>189</v>
      </c>
      <c r="AS129" t="s">
        <v>16</v>
      </c>
      <c r="AT129" t="s">
        <v>189</v>
      </c>
      <c r="AU129" t="s">
        <v>189</v>
      </c>
      <c r="AV129" t="s">
        <v>189</v>
      </c>
      <c r="AW129" t="s">
        <v>16</v>
      </c>
      <c r="AX129" t="s">
        <v>16</v>
      </c>
      <c r="AY129" t="s">
        <v>181</v>
      </c>
      <c r="AZ129" t="s">
        <v>16</v>
      </c>
      <c r="BA129" t="s">
        <v>16</v>
      </c>
      <c r="BB129" t="s">
        <v>16</v>
      </c>
      <c r="BC129" t="s">
        <v>16</v>
      </c>
      <c r="BD129" t="s">
        <v>16</v>
      </c>
      <c r="BE129" t="s">
        <v>1925</v>
      </c>
      <c r="BF129" t="s">
        <v>182</v>
      </c>
      <c r="BG129" t="s">
        <v>2075</v>
      </c>
      <c r="BH129">
        <v>1</v>
      </c>
      <c r="BI129">
        <v>1</v>
      </c>
      <c r="BJ129">
        <v>1</v>
      </c>
      <c r="BK129" t="s">
        <v>189</v>
      </c>
      <c r="BL129" t="s">
        <v>6307</v>
      </c>
      <c r="BM129">
        <v>23043</v>
      </c>
      <c r="BN129" t="s">
        <v>5770</v>
      </c>
      <c r="BO129" t="s">
        <v>16</v>
      </c>
      <c r="BP129" t="s">
        <v>5767</v>
      </c>
      <c r="BQ129" t="s">
        <v>184</v>
      </c>
      <c r="BR129" t="s">
        <v>5653</v>
      </c>
      <c r="BS129" t="s">
        <v>9678</v>
      </c>
      <c r="BT129" t="s">
        <v>9684</v>
      </c>
      <c r="BU129" t="s">
        <v>189</v>
      </c>
      <c r="BV129" t="s">
        <v>5771</v>
      </c>
      <c r="BW129" t="s">
        <v>189</v>
      </c>
      <c r="BX129" t="s">
        <v>5772</v>
      </c>
      <c r="BY129" t="s">
        <v>16</v>
      </c>
      <c r="BZ129" s="138"/>
      <c r="CA129" s="138">
        <v>43083</v>
      </c>
      <c r="CB129" t="s">
        <v>29</v>
      </c>
      <c r="CC129" t="s">
        <v>16</v>
      </c>
      <c r="CD129" t="s">
        <v>6307</v>
      </c>
      <c r="CE129" t="s">
        <v>189</v>
      </c>
      <c r="CF129" t="s">
        <v>6307</v>
      </c>
      <c r="CG129" t="s">
        <v>189</v>
      </c>
      <c r="CH129">
        <v>2023</v>
      </c>
      <c r="CI129" s="7">
        <v>45104</v>
      </c>
      <c r="CJ129" t="s">
        <v>16</v>
      </c>
      <c r="CK129">
        <v>6</v>
      </c>
      <c r="CL129">
        <v>27</v>
      </c>
      <c r="CM129" s="7">
        <v>45103</v>
      </c>
      <c r="CN129" t="s">
        <v>11497</v>
      </c>
      <c r="CO129" t="s">
        <v>9855</v>
      </c>
      <c r="CP129" t="s">
        <v>11498</v>
      </c>
      <c r="CQ129" t="s">
        <v>11499</v>
      </c>
      <c r="CR129" t="s">
        <v>5970</v>
      </c>
      <c r="CS129" t="s">
        <v>6040</v>
      </c>
      <c r="CT129" t="s">
        <v>9841</v>
      </c>
      <c r="CU129" t="s">
        <v>6826</v>
      </c>
      <c r="CV129" t="s">
        <v>6310</v>
      </c>
      <c r="CW129" t="s">
        <v>9947</v>
      </c>
      <c r="CX129" t="s">
        <v>5774</v>
      </c>
      <c r="CY129" t="s">
        <v>9813</v>
      </c>
      <c r="CZ129" t="s">
        <v>6730</v>
      </c>
      <c r="DA129" t="s">
        <v>188</v>
      </c>
      <c r="DB129" t="s">
        <v>16</v>
      </c>
      <c r="DC129" t="s">
        <v>16</v>
      </c>
      <c r="DD129" t="s">
        <v>15</v>
      </c>
      <c r="DE129" t="s">
        <v>189</v>
      </c>
      <c r="DF129" t="s">
        <v>16</v>
      </c>
      <c r="DG129" t="s">
        <v>4729</v>
      </c>
      <c r="DH129" t="s">
        <v>2051</v>
      </c>
      <c r="DI129" t="s">
        <v>4529</v>
      </c>
      <c r="DJ129" t="s">
        <v>16</v>
      </c>
      <c r="DK129" t="s">
        <v>4347</v>
      </c>
      <c r="DL129" t="s">
        <v>4347</v>
      </c>
      <c r="DM129" t="s">
        <v>16</v>
      </c>
      <c r="DN129" t="s">
        <v>4496</v>
      </c>
      <c r="DO129" t="s">
        <v>10861</v>
      </c>
      <c r="DP129" t="s">
        <v>7267</v>
      </c>
      <c r="DQ129" t="s">
        <v>9968</v>
      </c>
      <c r="DR129" t="s">
        <v>7268</v>
      </c>
    </row>
    <row r="130" spans="1:122" x14ac:dyDescent="0.25">
      <c r="A130">
        <v>785</v>
      </c>
      <c r="B130" t="s">
        <v>189</v>
      </c>
      <c r="C130" t="s">
        <v>5775</v>
      </c>
      <c r="D130" s="138">
        <v>45104</v>
      </c>
      <c r="E130" t="s">
        <v>2124</v>
      </c>
      <c r="F130" t="s">
        <v>11</v>
      </c>
      <c r="G130" t="s">
        <v>1932</v>
      </c>
      <c r="H130" t="s">
        <v>11</v>
      </c>
      <c r="I130" t="s">
        <v>9802</v>
      </c>
      <c r="J130" t="s">
        <v>12</v>
      </c>
      <c r="K130">
        <v>2.97</v>
      </c>
      <c r="L130">
        <v>0.41</v>
      </c>
      <c r="M130">
        <v>2.97</v>
      </c>
      <c r="N130">
        <v>3.2189999999999999</v>
      </c>
      <c r="O130" t="s">
        <v>189</v>
      </c>
      <c r="P130" t="s">
        <v>5776</v>
      </c>
      <c r="Q130" t="s">
        <v>715</v>
      </c>
      <c r="R130" t="s">
        <v>16</v>
      </c>
      <c r="S130" t="s">
        <v>16</v>
      </c>
      <c r="T130" t="s">
        <v>16</v>
      </c>
      <c r="U130" t="s">
        <v>16</v>
      </c>
      <c r="V130" t="s">
        <v>2410</v>
      </c>
      <c r="W130">
        <v>100</v>
      </c>
      <c r="X130" t="s">
        <v>15</v>
      </c>
      <c r="Y130" t="s">
        <v>1883</v>
      </c>
      <c r="Z130" t="s">
        <v>1883</v>
      </c>
      <c r="AA130" t="s">
        <v>189</v>
      </c>
      <c r="AB130" s="138">
        <v>45106</v>
      </c>
      <c r="AC130" s="138">
        <v>45411</v>
      </c>
      <c r="AD130" t="s">
        <v>6241</v>
      </c>
      <c r="AE130" t="s">
        <v>5116</v>
      </c>
      <c r="AF130" t="s">
        <v>16</v>
      </c>
      <c r="AG130" t="s">
        <v>189</v>
      </c>
      <c r="AH130" s="138">
        <v>46872</v>
      </c>
      <c r="AI130" t="s">
        <v>2419</v>
      </c>
      <c r="AJ130" t="s">
        <v>189</v>
      </c>
      <c r="AK130" t="s">
        <v>189</v>
      </c>
      <c r="AL130" t="s">
        <v>189</v>
      </c>
      <c r="AM130" t="s">
        <v>189</v>
      </c>
      <c r="AN130" t="s">
        <v>189</v>
      </c>
      <c r="AO130" t="s">
        <v>189</v>
      </c>
      <c r="AP130" t="s">
        <v>189</v>
      </c>
      <c r="AQ130" t="s">
        <v>16</v>
      </c>
      <c r="AR130" t="s">
        <v>189</v>
      </c>
      <c r="AS130" t="s">
        <v>16</v>
      </c>
      <c r="AT130" t="s">
        <v>189</v>
      </c>
      <c r="AU130" t="s">
        <v>9344</v>
      </c>
      <c r="AV130" t="s">
        <v>189</v>
      </c>
      <c r="AW130" t="s">
        <v>16</v>
      </c>
      <c r="AX130" t="s">
        <v>16</v>
      </c>
      <c r="AY130" t="s">
        <v>16</v>
      </c>
      <c r="AZ130" t="s">
        <v>16</v>
      </c>
      <c r="BA130" t="s">
        <v>16</v>
      </c>
      <c r="BB130" t="s">
        <v>16</v>
      </c>
      <c r="BC130" t="s">
        <v>16</v>
      </c>
      <c r="BD130" t="s">
        <v>16</v>
      </c>
      <c r="BE130" t="s">
        <v>16</v>
      </c>
      <c r="BF130" t="s">
        <v>189</v>
      </c>
      <c r="BG130" t="s">
        <v>189</v>
      </c>
      <c r="BH130">
        <v>0</v>
      </c>
      <c r="BI130">
        <v>0</v>
      </c>
      <c r="BJ130">
        <v>0</v>
      </c>
      <c r="BK130" t="s">
        <v>189</v>
      </c>
      <c r="BL130" t="s">
        <v>189</v>
      </c>
      <c r="BN130" t="s">
        <v>2125</v>
      </c>
      <c r="BO130" t="s">
        <v>16</v>
      </c>
      <c r="BP130" t="s">
        <v>2124</v>
      </c>
      <c r="BQ130" t="s">
        <v>184</v>
      </c>
      <c r="BR130" t="s">
        <v>6744</v>
      </c>
      <c r="BS130" t="s">
        <v>9667</v>
      </c>
      <c r="BT130" t="s">
        <v>16</v>
      </c>
      <c r="BU130" t="s">
        <v>189</v>
      </c>
      <c r="BV130" t="s">
        <v>52</v>
      </c>
      <c r="BW130" t="s">
        <v>185</v>
      </c>
      <c r="BX130" t="s">
        <v>2433</v>
      </c>
      <c r="BY130" t="s">
        <v>16</v>
      </c>
      <c r="BZ130" s="138"/>
      <c r="CA130" s="138">
        <v>43922</v>
      </c>
      <c r="CB130" t="s">
        <v>17</v>
      </c>
      <c r="CC130" t="s">
        <v>17</v>
      </c>
      <c r="CD130" t="s">
        <v>6307</v>
      </c>
      <c r="CE130" t="s">
        <v>189</v>
      </c>
      <c r="CF130" t="s">
        <v>189</v>
      </c>
      <c r="CG130" t="s">
        <v>189</v>
      </c>
      <c r="CH130">
        <v>2023</v>
      </c>
      <c r="CI130" s="7">
        <v>45104</v>
      </c>
      <c r="CJ130" t="s">
        <v>4723</v>
      </c>
      <c r="CK130">
        <v>6</v>
      </c>
      <c r="CL130">
        <v>27</v>
      </c>
      <c r="CM130" s="7">
        <v>45103</v>
      </c>
      <c r="CN130" t="s">
        <v>11497</v>
      </c>
      <c r="CO130" t="s">
        <v>9855</v>
      </c>
      <c r="CP130" t="s">
        <v>11498</v>
      </c>
      <c r="CQ130" t="s">
        <v>11499</v>
      </c>
      <c r="CR130" t="s">
        <v>5970</v>
      </c>
      <c r="CS130" t="s">
        <v>6040</v>
      </c>
      <c r="CT130" t="s">
        <v>9841</v>
      </c>
      <c r="CU130" t="s">
        <v>9873</v>
      </c>
      <c r="CV130" t="s">
        <v>6310</v>
      </c>
      <c r="CW130" t="s">
        <v>9912</v>
      </c>
      <c r="CX130" t="s">
        <v>2432</v>
      </c>
      <c r="CY130" t="s">
        <v>4464</v>
      </c>
      <c r="CZ130" t="s">
        <v>6730</v>
      </c>
      <c r="DA130" t="s">
        <v>188</v>
      </c>
      <c r="DB130" t="s">
        <v>16</v>
      </c>
      <c r="DC130" t="s">
        <v>16</v>
      </c>
      <c r="DD130" t="s">
        <v>15</v>
      </c>
      <c r="DE130" t="s">
        <v>189</v>
      </c>
      <c r="DF130" t="s">
        <v>16</v>
      </c>
      <c r="DG130" t="s">
        <v>5777</v>
      </c>
      <c r="DH130" t="s">
        <v>2052</v>
      </c>
      <c r="DI130" t="s">
        <v>6099</v>
      </c>
      <c r="DJ130" t="s">
        <v>16</v>
      </c>
      <c r="DK130" t="s">
        <v>4464</v>
      </c>
      <c r="DL130" t="s">
        <v>4464</v>
      </c>
      <c r="DM130" t="s">
        <v>16</v>
      </c>
      <c r="DN130" t="s">
        <v>189</v>
      </c>
      <c r="DO130" t="s">
        <v>11040</v>
      </c>
      <c r="DP130" t="s">
        <v>7269</v>
      </c>
      <c r="DQ130" t="s">
        <v>9968</v>
      </c>
      <c r="DR130" t="s">
        <v>7270</v>
      </c>
    </row>
    <row r="131" spans="1:122" x14ac:dyDescent="0.25">
      <c r="A131">
        <v>784</v>
      </c>
      <c r="B131" t="s">
        <v>189</v>
      </c>
      <c r="C131" t="s">
        <v>5778</v>
      </c>
      <c r="D131" s="138">
        <v>45103</v>
      </c>
      <c r="E131" t="s">
        <v>5779</v>
      </c>
      <c r="F131" t="s">
        <v>11</v>
      </c>
      <c r="G131" t="s">
        <v>16</v>
      </c>
      <c r="H131" t="s">
        <v>11</v>
      </c>
      <c r="I131" t="s">
        <v>9802</v>
      </c>
      <c r="J131" t="s">
        <v>12</v>
      </c>
      <c r="K131">
        <v>11</v>
      </c>
      <c r="L131">
        <v>1.518</v>
      </c>
      <c r="M131">
        <v>11</v>
      </c>
      <c r="N131">
        <v>11.891</v>
      </c>
      <c r="O131" t="s">
        <v>189</v>
      </c>
      <c r="P131" t="s">
        <v>13</v>
      </c>
      <c r="Q131" t="s">
        <v>28</v>
      </c>
      <c r="R131" t="s">
        <v>16</v>
      </c>
      <c r="S131" t="s">
        <v>28</v>
      </c>
      <c r="T131" t="s">
        <v>16</v>
      </c>
      <c r="U131" t="s">
        <v>16</v>
      </c>
      <c r="V131" t="s">
        <v>2410</v>
      </c>
      <c r="W131">
        <v>100</v>
      </c>
      <c r="X131" t="s">
        <v>166</v>
      </c>
      <c r="Y131" t="s">
        <v>6236</v>
      </c>
      <c r="Z131" t="s">
        <v>6236</v>
      </c>
      <c r="AA131" t="s">
        <v>189</v>
      </c>
      <c r="AB131" s="138">
        <v>45105</v>
      </c>
      <c r="AC131" s="138">
        <v>45288</v>
      </c>
      <c r="AD131" t="s">
        <v>6240</v>
      </c>
      <c r="AE131" t="s">
        <v>5782</v>
      </c>
      <c r="AF131" t="s">
        <v>16</v>
      </c>
      <c r="AG131" t="s">
        <v>189</v>
      </c>
      <c r="AH131" s="138">
        <v>46201</v>
      </c>
      <c r="AI131" t="s">
        <v>2414</v>
      </c>
      <c r="AJ131" t="s">
        <v>189</v>
      </c>
      <c r="AK131" t="s">
        <v>189</v>
      </c>
      <c r="AL131" t="s">
        <v>189</v>
      </c>
      <c r="AM131" t="s">
        <v>189</v>
      </c>
      <c r="AN131" t="s">
        <v>189</v>
      </c>
      <c r="AO131" t="s">
        <v>189</v>
      </c>
      <c r="AP131" t="s">
        <v>189</v>
      </c>
      <c r="AQ131" t="s">
        <v>16</v>
      </c>
      <c r="AR131" t="s">
        <v>189</v>
      </c>
      <c r="AS131" t="s">
        <v>16</v>
      </c>
      <c r="AT131" t="s">
        <v>6491</v>
      </c>
      <c r="AU131" t="s">
        <v>9344</v>
      </c>
      <c r="AV131" t="s">
        <v>189</v>
      </c>
      <c r="AW131" t="s">
        <v>16</v>
      </c>
      <c r="AX131" t="s">
        <v>16</v>
      </c>
      <c r="AY131" t="s">
        <v>16</v>
      </c>
      <c r="AZ131" t="s">
        <v>16</v>
      </c>
      <c r="BA131" t="s">
        <v>16</v>
      </c>
      <c r="BB131" t="s">
        <v>16</v>
      </c>
      <c r="BC131" t="s">
        <v>16</v>
      </c>
      <c r="BD131" t="s">
        <v>16</v>
      </c>
      <c r="BE131" t="s">
        <v>16</v>
      </c>
      <c r="BF131" t="s">
        <v>189</v>
      </c>
      <c r="BG131" t="s">
        <v>189</v>
      </c>
      <c r="BH131">
        <v>0</v>
      </c>
      <c r="BI131">
        <v>0</v>
      </c>
      <c r="BJ131">
        <v>0</v>
      </c>
      <c r="BK131" t="s">
        <v>189</v>
      </c>
      <c r="BL131" t="s">
        <v>189</v>
      </c>
      <c r="BN131" t="s">
        <v>5780</v>
      </c>
      <c r="BO131" t="s">
        <v>7114</v>
      </c>
      <c r="BP131" t="s">
        <v>5781</v>
      </c>
      <c r="BQ131" t="s">
        <v>184</v>
      </c>
      <c r="BR131" t="s">
        <v>6744</v>
      </c>
      <c r="BS131" t="s">
        <v>202</v>
      </c>
      <c r="BT131" t="s">
        <v>16</v>
      </c>
      <c r="BU131" t="s">
        <v>189</v>
      </c>
      <c r="BV131" t="s">
        <v>58</v>
      </c>
      <c r="BW131" t="s">
        <v>195</v>
      </c>
      <c r="BX131" t="s">
        <v>201</v>
      </c>
      <c r="BY131" t="s">
        <v>16</v>
      </c>
      <c r="BZ131" s="138"/>
      <c r="CA131" s="138">
        <v>45103</v>
      </c>
      <c r="CB131" t="s">
        <v>34</v>
      </c>
      <c r="CC131" t="s">
        <v>17</v>
      </c>
      <c r="CD131" t="s">
        <v>6307</v>
      </c>
      <c r="CE131" t="s">
        <v>189</v>
      </c>
      <c r="CF131" t="s">
        <v>189</v>
      </c>
      <c r="CG131" t="s">
        <v>189</v>
      </c>
      <c r="CH131">
        <v>2023</v>
      </c>
      <c r="CI131" s="7">
        <v>45103</v>
      </c>
      <c r="CJ131" t="s">
        <v>4723</v>
      </c>
      <c r="CK131">
        <v>6</v>
      </c>
      <c r="CL131">
        <v>27</v>
      </c>
      <c r="CM131" s="7">
        <v>45103</v>
      </c>
      <c r="CN131" t="s">
        <v>11497</v>
      </c>
      <c r="CO131" t="s">
        <v>9855</v>
      </c>
      <c r="CP131" t="s">
        <v>11498</v>
      </c>
      <c r="CQ131" t="s">
        <v>11499</v>
      </c>
      <c r="CR131" t="s">
        <v>5970</v>
      </c>
      <c r="CS131" t="s">
        <v>6040</v>
      </c>
      <c r="CT131" t="s">
        <v>9841</v>
      </c>
      <c r="CU131" t="s">
        <v>9873</v>
      </c>
      <c r="CV131" t="s">
        <v>6307</v>
      </c>
      <c r="CW131" t="s">
        <v>9874</v>
      </c>
      <c r="CX131" t="s">
        <v>5783</v>
      </c>
      <c r="CY131" t="s">
        <v>4464</v>
      </c>
      <c r="CZ131" t="s">
        <v>6730</v>
      </c>
      <c r="DA131" t="s">
        <v>188</v>
      </c>
      <c r="DB131" t="s">
        <v>16</v>
      </c>
      <c r="DC131" t="s">
        <v>16</v>
      </c>
      <c r="DD131" t="s">
        <v>22</v>
      </c>
      <c r="DE131" t="s">
        <v>5780</v>
      </c>
      <c r="DF131" t="s">
        <v>2720</v>
      </c>
      <c r="DG131" t="s">
        <v>4727</v>
      </c>
      <c r="DH131" t="s">
        <v>2052</v>
      </c>
      <c r="DI131" t="s">
        <v>6100</v>
      </c>
      <c r="DJ131" t="s">
        <v>16</v>
      </c>
      <c r="DK131" t="s">
        <v>4464</v>
      </c>
      <c r="DL131" t="s">
        <v>4464</v>
      </c>
      <c r="DM131" t="s">
        <v>6245</v>
      </c>
      <c r="DN131" t="s">
        <v>189</v>
      </c>
      <c r="DO131" t="s">
        <v>11041</v>
      </c>
      <c r="DP131" t="s">
        <v>7271</v>
      </c>
      <c r="DQ131" t="s">
        <v>9969</v>
      </c>
      <c r="DR131" t="s">
        <v>7272</v>
      </c>
    </row>
    <row r="132" spans="1:122" x14ac:dyDescent="0.25">
      <c r="A132">
        <v>783</v>
      </c>
      <c r="B132" t="s">
        <v>189</v>
      </c>
      <c r="C132" t="s">
        <v>5784</v>
      </c>
      <c r="D132" s="138">
        <v>45103</v>
      </c>
      <c r="E132" t="s">
        <v>5785</v>
      </c>
      <c r="F132" t="s">
        <v>11</v>
      </c>
      <c r="G132" t="s">
        <v>1929</v>
      </c>
      <c r="H132" t="s">
        <v>11</v>
      </c>
      <c r="I132" t="s">
        <v>9802</v>
      </c>
      <c r="J132" t="s">
        <v>12</v>
      </c>
      <c r="K132">
        <v>2</v>
      </c>
      <c r="L132">
        <v>0.27600000000000002</v>
      </c>
      <c r="M132">
        <v>2</v>
      </c>
      <c r="N132">
        <v>2.1619999999999999</v>
      </c>
      <c r="O132" t="s">
        <v>189</v>
      </c>
      <c r="P132" t="s">
        <v>13</v>
      </c>
      <c r="Q132" t="s">
        <v>63</v>
      </c>
      <c r="R132" t="s">
        <v>16</v>
      </c>
      <c r="S132" t="s">
        <v>16</v>
      </c>
      <c r="T132" t="s">
        <v>16</v>
      </c>
      <c r="U132" t="s">
        <v>16</v>
      </c>
      <c r="V132" t="s">
        <v>2410</v>
      </c>
      <c r="W132">
        <v>100</v>
      </c>
      <c r="X132" t="s">
        <v>72</v>
      </c>
      <c r="Y132" t="s">
        <v>6236</v>
      </c>
      <c r="Z132" t="s">
        <v>6236</v>
      </c>
      <c r="AA132" t="s">
        <v>189</v>
      </c>
      <c r="AB132" s="138">
        <v>45106</v>
      </c>
      <c r="AC132" s="138">
        <v>45289</v>
      </c>
      <c r="AD132" t="s">
        <v>6240</v>
      </c>
      <c r="AE132" t="s">
        <v>5789</v>
      </c>
      <c r="AF132" t="s">
        <v>16</v>
      </c>
      <c r="AG132" t="s">
        <v>189</v>
      </c>
      <c r="AH132" s="138">
        <v>46202</v>
      </c>
      <c r="AI132" t="s">
        <v>2414</v>
      </c>
      <c r="AJ132" t="s">
        <v>189</v>
      </c>
      <c r="AK132" t="s">
        <v>189</v>
      </c>
      <c r="AL132" t="s">
        <v>189</v>
      </c>
      <c r="AM132" t="s">
        <v>189</v>
      </c>
      <c r="AN132" t="s">
        <v>189</v>
      </c>
      <c r="AO132" t="s">
        <v>189</v>
      </c>
      <c r="AP132" t="s">
        <v>189</v>
      </c>
      <c r="AQ132" t="s">
        <v>16</v>
      </c>
      <c r="AR132" t="s">
        <v>189</v>
      </c>
      <c r="AS132" t="s">
        <v>16</v>
      </c>
      <c r="AT132" t="s">
        <v>6492</v>
      </c>
      <c r="AU132" t="s">
        <v>9344</v>
      </c>
      <c r="AV132" t="s">
        <v>189</v>
      </c>
      <c r="AW132" t="s">
        <v>16</v>
      </c>
      <c r="AX132" t="s">
        <v>16</v>
      </c>
      <c r="AY132" t="s">
        <v>16</v>
      </c>
      <c r="AZ132" t="s">
        <v>16</v>
      </c>
      <c r="BA132" t="s">
        <v>16</v>
      </c>
      <c r="BB132" t="s">
        <v>16</v>
      </c>
      <c r="BC132" t="s">
        <v>16</v>
      </c>
      <c r="BD132" t="s">
        <v>16</v>
      </c>
      <c r="BE132" t="s">
        <v>16</v>
      </c>
      <c r="BF132" t="s">
        <v>189</v>
      </c>
      <c r="BG132" t="s">
        <v>189</v>
      </c>
      <c r="BH132">
        <v>0</v>
      </c>
      <c r="BI132">
        <v>0</v>
      </c>
      <c r="BJ132">
        <v>0</v>
      </c>
      <c r="BK132" t="s">
        <v>189</v>
      </c>
      <c r="BL132" t="s">
        <v>189</v>
      </c>
      <c r="BN132" t="s">
        <v>5786</v>
      </c>
      <c r="BO132" t="s">
        <v>16</v>
      </c>
      <c r="BP132" t="s">
        <v>5787</v>
      </c>
      <c r="BQ132" t="s">
        <v>184</v>
      </c>
      <c r="BR132" t="s">
        <v>6744</v>
      </c>
      <c r="BS132" t="s">
        <v>9667</v>
      </c>
      <c r="BT132" t="s">
        <v>16</v>
      </c>
      <c r="BU132" t="s">
        <v>189</v>
      </c>
      <c r="BV132" t="s">
        <v>58</v>
      </c>
      <c r="BW132" t="s">
        <v>195</v>
      </c>
      <c r="BX132" t="s">
        <v>1834</v>
      </c>
      <c r="BY132" t="s">
        <v>5788</v>
      </c>
      <c r="BZ132" s="138"/>
      <c r="CA132" s="138">
        <v>45103</v>
      </c>
      <c r="CB132" t="s">
        <v>17</v>
      </c>
      <c r="CC132" t="s">
        <v>17</v>
      </c>
      <c r="CD132" t="s">
        <v>6307</v>
      </c>
      <c r="CE132" t="s">
        <v>189</v>
      </c>
      <c r="CF132" t="s">
        <v>189</v>
      </c>
      <c r="CG132" t="s">
        <v>189</v>
      </c>
      <c r="CH132">
        <v>2023</v>
      </c>
      <c r="CI132" s="7">
        <v>45103</v>
      </c>
      <c r="CJ132" t="s">
        <v>4723</v>
      </c>
      <c r="CK132">
        <v>6</v>
      </c>
      <c r="CL132">
        <v>27</v>
      </c>
      <c r="CM132" s="7">
        <v>45103</v>
      </c>
      <c r="CN132" t="s">
        <v>11497</v>
      </c>
      <c r="CO132" t="s">
        <v>9855</v>
      </c>
      <c r="CP132" t="s">
        <v>11498</v>
      </c>
      <c r="CQ132" t="s">
        <v>11499</v>
      </c>
      <c r="CR132" t="s">
        <v>5970</v>
      </c>
      <c r="CS132" t="s">
        <v>6040</v>
      </c>
      <c r="CT132" t="s">
        <v>9841</v>
      </c>
      <c r="CU132" t="s">
        <v>9873</v>
      </c>
      <c r="CV132" t="s">
        <v>6307</v>
      </c>
      <c r="CW132" t="s">
        <v>9874</v>
      </c>
      <c r="CX132" t="s">
        <v>5790</v>
      </c>
      <c r="CY132" t="s">
        <v>4464</v>
      </c>
      <c r="CZ132" t="s">
        <v>6730</v>
      </c>
      <c r="DA132" t="s">
        <v>188</v>
      </c>
      <c r="DB132" t="s">
        <v>16</v>
      </c>
      <c r="DC132" t="s">
        <v>5786</v>
      </c>
      <c r="DD132" t="s">
        <v>22</v>
      </c>
      <c r="DE132" t="s">
        <v>189</v>
      </c>
      <c r="DF132" t="s">
        <v>2778</v>
      </c>
      <c r="DG132" t="s">
        <v>4727</v>
      </c>
      <c r="DH132" t="s">
        <v>2052</v>
      </c>
      <c r="DI132" t="s">
        <v>6101</v>
      </c>
      <c r="DJ132" t="s">
        <v>16</v>
      </c>
      <c r="DK132" t="s">
        <v>4464</v>
      </c>
      <c r="DL132" t="s">
        <v>4464</v>
      </c>
      <c r="DM132" t="s">
        <v>6245</v>
      </c>
      <c r="DN132" t="s">
        <v>189</v>
      </c>
      <c r="DO132" t="s">
        <v>11042</v>
      </c>
      <c r="DP132" t="s">
        <v>7273</v>
      </c>
      <c r="DQ132" t="s">
        <v>9969</v>
      </c>
      <c r="DR132" t="s">
        <v>7274</v>
      </c>
    </row>
    <row r="133" spans="1:122" x14ac:dyDescent="0.25">
      <c r="A133">
        <v>782</v>
      </c>
      <c r="B133" t="s">
        <v>189</v>
      </c>
      <c r="C133" t="s">
        <v>5791</v>
      </c>
      <c r="D133" s="138">
        <v>45103</v>
      </c>
      <c r="E133" t="s">
        <v>3042</v>
      </c>
      <c r="F133" t="s">
        <v>11</v>
      </c>
      <c r="G133" t="s">
        <v>1929</v>
      </c>
      <c r="H133" t="s">
        <v>11</v>
      </c>
      <c r="I133" t="s">
        <v>9802</v>
      </c>
      <c r="J133" t="s">
        <v>100</v>
      </c>
      <c r="K133">
        <v>1.5</v>
      </c>
      <c r="L133">
        <v>1.5</v>
      </c>
      <c r="M133">
        <v>10.863</v>
      </c>
      <c r="N133">
        <v>11.744999999999999</v>
      </c>
      <c r="O133" t="s">
        <v>189</v>
      </c>
      <c r="P133" t="s">
        <v>121</v>
      </c>
      <c r="Q133" t="s">
        <v>2921</v>
      </c>
      <c r="R133" t="s">
        <v>2829</v>
      </c>
      <c r="S133" t="s">
        <v>2921</v>
      </c>
      <c r="T133" t="s">
        <v>16</v>
      </c>
      <c r="U133" t="s">
        <v>41</v>
      </c>
      <c r="V133" t="s">
        <v>2410</v>
      </c>
      <c r="W133">
        <v>100</v>
      </c>
      <c r="X133" t="s">
        <v>32</v>
      </c>
      <c r="Y133" t="s">
        <v>1883</v>
      </c>
      <c r="Z133" t="s">
        <v>1883</v>
      </c>
      <c r="AA133" t="s">
        <v>189</v>
      </c>
      <c r="AB133" s="138">
        <v>45105</v>
      </c>
      <c r="AC133" s="138">
        <v>45288</v>
      </c>
      <c r="AD133" t="s">
        <v>6240</v>
      </c>
      <c r="AE133" t="s">
        <v>5255</v>
      </c>
      <c r="AF133" t="s">
        <v>16</v>
      </c>
      <c r="AG133" t="s">
        <v>189</v>
      </c>
      <c r="AH133" s="138">
        <v>45469</v>
      </c>
      <c r="AI133" t="s">
        <v>2414</v>
      </c>
      <c r="AJ133" t="s">
        <v>189</v>
      </c>
      <c r="AK133" t="s">
        <v>189</v>
      </c>
      <c r="AL133" t="s">
        <v>189</v>
      </c>
      <c r="AM133" t="s">
        <v>189</v>
      </c>
      <c r="AN133" t="s">
        <v>189</v>
      </c>
      <c r="AO133" t="s">
        <v>189</v>
      </c>
      <c r="AP133" t="s">
        <v>5517</v>
      </c>
      <c r="AQ133" t="s">
        <v>16</v>
      </c>
      <c r="AR133" t="s">
        <v>189</v>
      </c>
      <c r="AS133" t="s">
        <v>16</v>
      </c>
      <c r="AT133" t="s">
        <v>6493</v>
      </c>
      <c r="AU133" t="s">
        <v>9344</v>
      </c>
      <c r="AV133" t="s">
        <v>189</v>
      </c>
      <c r="AW133" t="s">
        <v>16</v>
      </c>
      <c r="AX133" t="s">
        <v>16</v>
      </c>
      <c r="AY133" t="s">
        <v>16</v>
      </c>
      <c r="AZ133" t="s">
        <v>16</v>
      </c>
      <c r="BA133" t="s">
        <v>16</v>
      </c>
      <c r="BB133" t="s">
        <v>16</v>
      </c>
      <c r="BC133" t="s">
        <v>16</v>
      </c>
      <c r="BD133" t="s">
        <v>16</v>
      </c>
      <c r="BE133" t="s">
        <v>16</v>
      </c>
      <c r="BF133" t="s">
        <v>189</v>
      </c>
      <c r="BG133" t="s">
        <v>189</v>
      </c>
      <c r="BH133">
        <v>0</v>
      </c>
      <c r="BI133">
        <v>0</v>
      </c>
      <c r="BJ133">
        <v>0</v>
      </c>
      <c r="BK133" t="s">
        <v>189</v>
      </c>
      <c r="BL133" t="s">
        <v>189</v>
      </c>
      <c r="BN133" t="s">
        <v>3039</v>
      </c>
      <c r="BO133" t="s">
        <v>16</v>
      </c>
      <c r="BP133" t="s">
        <v>3042</v>
      </c>
      <c r="BQ133" t="s">
        <v>184</v>
      </c>
      <c r="BR133" t="s">
        <v>6744</v>
      </c>
      <c r="BS133" t="s">
        <v>9667</v>
      </c>
      <c r="BT133" t="s">
        <v>16</v>
      </c>
      <c r="BU133" t="s">
        <v>189</v>
      </c>
      <c r="BV133" t="s">
        <v>58</v>
      </c>
      <c r="BW133" t="s">
        <v>195</v>
      </c>
      <c r="BX133" t="s">
        <v>423</v>
      </c>
      <c r="BY133" t="s">
        <v>16</v>
      </c>
      <c r="BZ133" s="138"/>
      <c r="CA133" s="138">
        <v>44750</v>
      </c>
      <c r="CB133" t="s">
        <v>17</v>
      </c>
      <c r="CC133" t="s">
        <v>16</v>
      </c>
      <c r="CD133" t="s">
        <v>6307</v>
      </c>
      <c r="CE133" t="s">
        <v>189</v>
      </c>
      <c r="CF133" t="s">
        <v>189</v>
      </c>
      <c r="CG133" t="s">
        <v>189</v>
      </c>
      <c r="CH133">
        <v>2023</v>
      </c>
      <c r="CI133" s="7">
        <v>45103</v>
      </c>
      <c r="CJ133" t="s">
        <v>4723</v>
      </c>
      <c r="CK133">
        <v>6</v>
      </c>
      <c r="CL133">
        <v>27</v>
      </c>
      <c r="CM133" s="7">
        <v>45103</v>
      </c>
      <c r="CN133" t="s">
        <v>11497</v>
      </c>
      <c r="CO133" t="s">
        <v>9855</v>
      </c>
      <c r="CP133" t="s">
        <v>11498</v>
      </c>
      <c r="CQ133" t="s">
        <v>11499</v>
      </c>
      <c r="CR133" t="s">
        <v>5970</v>
      </c>
      <c r="CS133" t="s">
        <v>6040</v>
      </c>
      <c r="CT133" t="s">
        <v>9841</v>
      </c>
      <c r="CU133" t="s">
        <v>9873</v>
      </c>
      <c r="CV133" t="s">
        <v>6310</v>
      </c>
      <c r="CW133" t="s">
        <v>9882</v>
      </c>
      <c r="CX133" t="s">
        <v>5792</v>
      </c>
      <c r="CY133" t="s">
        <v>9813</v>
      </c>
      <c r="CZ133" t="s">
        <v>6730</v>
      </c>
      <c r="DA133" t="s">
        <v>188</v>
      </c>
      <c r="DB133" t="s">
        <v>16</v>
      </c>
      <c r="DC133" t="s">
        <v>3039</v>
      </c>
      <c r="DD133" t="s">
        <v>32</v>
      </c>
      <c r="DE133" t="s">
        <v>189</v>
      </c>
      <c r="DF133" t="s">
        <v>16</v>
      </c>
      <c r="DG133" t="s">
        <v>5517</v>
      </c>
      <c r="DH133" t="s">
        <v>2051</v>
      </c>
      <c r="DI133" t="s">
        <v>4536</v>
      </c>
      <c r="DJ133" t="s">
        <v>16</v>
      </c>
      <c r="DK133" t="s">
        <v>16</v>
      </c>
      <c r="DL133" t="s">
        <v>4465</v>
      </c>
      <c r="DM133" t="s">
        <v>16</v>
      </c>
      <c r="DN133" t="s">
        <v>189</v>
      </c>
      <c r="DO133" t="s">
        <v>11501</v>
      </c>
      <c r="DP133" t="s">
        <v>7275</v>
      </c>
      <c r="DQ133" t="s">
        <v>9969</v>
      </c>
      <c r="DR133" t="s">
        <v>7276</v>
      </c>
    </row>
    <row r="134" spans="1:122" x14ac:dyDescent="0.25">
      <c r="A134">
        <v>781</v>
      </c>
      <c r="B134" t="s">
        <v>189</v>
      </c>
      <c r="C134" t="s">
        <v>5793</v>
      </c>
      <c r="D134" s="138">
        <v>45103</v>
      </c>
      <c r="E134" t="s">
        <v>3065</v>
      </c>
      <c r="F134" t="s">
        <v>11</v>
      </c>
      <c r="G134" t="s">
        <v>1929</v>
      </c>
      <c r="H134" t="s">
        <v>11</v>
      </c>
      <c r="I134" t="s">
        <v>9802</v>
      </c>
      <c r="J134" t="s">
        <v>100</v>
      </c>
      <c r="K134">
        <v>1.3</v>
      </c>
      <c r="L134">
        <v>1.3</v>
      </c>
      <c r="M134">
        <v>9.4149999999999991</v>
      </c>
      <c r="N134">
        <v>10.179</v>
      </c>
      <c r="O134" t="s">
        <v>189</v>
      </c>
      <c r="P134" t="s">
        <v>13</v>
      </c>
      <c r="Q134" t="s">
        <v>276</v>
      </c>
      <c r="R134" t="s">
        <v>5768</v>
      </c>
      <c r="S134" t="s">
        <v>276</v>
      </c>
      <c r="T134" t="s">
        <v>16</v>
      </c>
      <c r="U134" t="s">
        <v>1938</v>
      </c>
      <c r="V134" t="s">
        <v>2410</v>
      </c>
      <c r="W134">
        <v>100</v>
      </c>
      <c r="X134" t="s">
        <v>32</v>
      </c>
      <c r="Y134" t="s">
        <v>6282</v>
      </c>
      <c r="Z134" t="s">
        <v>6282</v>
      </c>
      <c r="AA134" t="s">
        <v>189</v>
      </c>
      <c r="AB134" s="138">
        <v>45106</v>
      </c>
      <c r="AC134" s="138">
        <v>45289</v>
      </c>
      <c r="AD134" t="s">
        <v>6240</v>
      </c>
      <c r="AE134" t="s">
        <v>5259</v>
      </c>
      <c r="AF134" t="s">
        <v>16</v>
      </c>
      <c r="AG134" t="s">
        <v>189</v>
      </c>
      <c r="AH134" s="138">
        <v>46202</v>
      </c>
      <c r="AI134" t="s">
        <v>2414</v>
      </c>
      <c r="AJ134" t="s">
        <v>189</v>
      </c>
      <c r="AK134" t="s">
        <v>189</v>
      </c>
      <c r="AL134" t="s">
        <v>189</v>
      </c>
      <c r="AM134" t="s">
        <v>189</v>
      </c>
      <c r="AN134" t="s">
        <v>189</v>
      </c>
      <c r="AO134" t="s">
        <v>189</v>
      </c>
      <c r="AP134" t="s">
        <v>189</v>
      </c>
      <c r="AQ134" t="s">
        <v>16</v>
      </c>
      <c r="AR134" t="s">
        <v>189</v>
      </c>
      <c r="AS134" t="s">
        <v>16</v>
      </c>
      <c r="AT134" t="s">
        <v>6494</v>
      </c>
      <c r="AU134" t="s">
        <v>9344</v>
      </c>
      <c r="AV134" t="s">
        <v>189</v>
      </c>
      <c r="AW134" t="s">
        <v>16</v>
      </c>
      <c r="AX134" t="s">
        <v>16</v>
      </c>
      <c r="AY134" t="s">
        <v>16</v>
      </c>
      <c r="AZ134" t="s">
        <v>16</v>
      </c>
      <c r="BA134" t="s">
        <v>16</v>
      </c>
      <c r="BB134" t="s">
        <v>16</v>
      </c>
      <c r="BC134" t="s">
        <v>16</v>
      </c>
      <c r="BD134" t="s">
        <v>16</v>
      </c>
      <c r="BE134" t="s">
        <v>16</v>
      </c>
      <c r="BF134" t="s">
        <v>189</v>
      </c>
      <c r="BG134" t="s">
        <v>189</v>
      </c>
      <c r="BH134">
        <v>0</v>
      </c>
      <c r="BI134">
        <v>0</v>
      </c>
      <c r="BJ134">
        <v>0</v>
      </c>
      <c r="BK134" t="s">
        <v>189</v>
      </c>
      <c r="BL134" t="s">
        <v>189</v>
      </c>
      <c r="BN134" t="s">
        <v>3062</v>
      </c>
      <c r="BO134" t="s">
        <v>16</v>
      </c>
      <c r="BP134" t="s">
        <v>3065</v>
      </c>
      <c r="BQ134" t="s">
        <v>184</v>
      </c>
      <c r="BR134" t="s">
        <v>6744</v>
      </c>
      <c r="BS134" t="s">
        <v>9667</v>
      </c>
      <c r="BT134" t="s">
        <v>16</v>
      </c>
      <c r="BU134" t="s">
        <v>189</v>
      </c>
      <c r="BV134" t="s">
        <v>58</v>
      </c>
      <c r="BW134" t="s">
        <v>195</v>
      </c>
      <c r="BX134" t="s">
        <v>423</v>
      </c>
      <c r="BY134" t="s">
        <v>3066</v>
      </c>
      <c r="BZ134" s="138"/>
      <c r="CA134" s="138">
        <v>44823</v>
      </c>
      <c r="CB134" t="s">
        <v>17</v>
      </c>
      <c r="CC134" t="s">
        <v>17</v>
      </c>
      <c r="CD134" t="s">
        <v>6307</v>
      </c>
      <c r="CE134" t="s">
        <v>189</v>
      </c>
      <c r="CF134" t="s">
        <v>189</v>
      </c>
      <c r="CG134" t="s">
        <v>189</v>
      </c>
      <c r="CH134">
        <v>2023</v>
      </c>
      <c r="CI134" s="7">
        <v>45103</v>
      </c>
      <c r="CJ134" t="s">
        <v>4723</v>
      </c>
      <c r="CK134">
        <v>6</v>
      </c>
      <c r="CL134">
        <v>27</v>
      </c>
      <c r="CM134" s="7">
        <v>45103</v>
      </c>
      <c r="CN134" t="s">
        <v>11497</v>
      </c>
      <c r="CO134" t="s">
        <v>9855</v>
      </c>
      <c r="CP134" t="s">
        <v>11498</v>
      </c>
      <c r="CQ134" t="s">
        <v>11499</v>
      </c>
      <c r="CR134" t="s">
        <v>5970</v>
      </c>
      <c r="CS134" t="s">
        <v>6040</v>
      </c>
      <c r="CT134" t="s">
        <v>9841</v>
      </c>
      <c r="CU134" t="s">
        <v>9873</v>
      </c>
      <c r="CV134" t="s">
        <v>6310</v>
      </c>
      <c r="CW134" t="s">
        <v>9874</v>
      </c>
      <c r="CX134" t="s">
        <v>5794</v>
      </c>
      <c r="CY134" t="s">
        <v>9813</v>
      </c>
      <c r="CZ134" t="s">
        <v>6730</v>
      </c>
      <c r="DA134" t="s">
        <v>188</v>
      </c>
      <c r="DB134" t="s">
        <v>16</v>
      </c>
      <c r="DC134" t="s">
        <v>3062</v>
      </c>
      <c r="DD134" t="s">
        <v>32</v>
      </c>
      <c r="DE134" t="s">
        <v>189</v>
      </c>
      <c r="DF134" t="s">
        <v>16</v>
      </c>
      <c r="DG134" t="s">
        <v>4727</v>
      </c>
      <c r="DH134" t="s">
        <v>2051</v>
      </c>
      <c r="DI134" t="s">
        <v>4716</v>
      </c>
      <c r="DJ134" t="s">
        <v>16</v>
      </c>
      <c r="DK134" t="s">
        <v>16</v>
      </c>
      <c r="DL134" t="s">
        <v>4465</v>
      </c>
      <c r="DM134" t="s">
        <v>16</v>
      </c>
      <c r="DN134" t="s">
        <v>189</v>
      </c>
      <c r="DO134" t="s">
        <v>11502</v>
      </c>
      <c r="DP134" t="s">
        <v>7277</v>
      </c>
      <c r="DQ134" t="s">
        <v>9969</v>
      </c>
      <c r="DR134" t="s">
        <v>7278</v>
      </c>
    </row>
    <row r="135" spans="1:122" x14ac:dyDescent="0.25">
      <c r="A135">
        <v>780</v>
      </c>
      <c r="B135" t="s">
        <v>189</v>
      </c>
      <c r="C135" t="s">
        <v>5795</v>
      </c>
      <c r="D135" s="138">
        <v>45103</v>
      </c>
      <c r="E135" t="s">
        <v>5796</v>
      </c>
      <c r="F135" t="s">
        <v>11</v>
      </c>
      <c r="G135" t="s">
        <v>16</v>
      </c>
      <c r="H135" t="s">
        <v>11</v>
      </c>
      <c r="I135" t="s">
        <v>9802</v>
      </c>
      <c r="J135" t="s">
        <v>12</v>
      </c>
      <c r="K135">
        <v>1.85</v>
      </c>
      <c r="L135">
        <v>0.255</v>
      </c>
      <c r="M135">
        <v>1.85</v>
      </c>
      <c r="N135">
        <v>2</v>
      </c>
      <c r="O135" t="s">
        <v>189</v>
      </c>
      <c r="P135" t="s">
        <v>13</v>
      </c>
      <c r="Q135" t="s">
        <v>63</v>
      </c>
      <c r="R135" t="s">
        <v>16</v>
      </c>
      <c r="S135" t="s">
        <v>16</v>
      </c>
      <c r="T135" t="s">
        <v>16</v>
      </c>
      <c r="U135" t="s">
        <v>16</v>
      </c>
      <c r="V135" t="s">
        <v>2410</v>
      </c>
      <c r="W135">
        <v>100</v>
      </c>
      <c r="X135" t="s">
        <v>15</v>
      </c>
      <c r="Y135" t="s">
        <v>1883</v>
      </c>
      <c r="Z135" t="s">
        <v>1883</v>
      </c>
      <c r="AA135" t="s">
        <v>189</v>
      </c>
      <c r="AB135" s="138">
        <v>45105</v>
      </c>
      <c r="AC135" s="138">
        <v>45288</v>
      </c>
      <c r="AD135" t="s">
        <v>6241</v>
      </c>
      <c r="AE135" t="s">
        <v>5798</v>
      </c>
      <c r="AF135" t="s">
        <v>16</v>
      </c>
      <c r="AG135" t="s">
        <v>189</v>
      </c>
      <c r="AH135" s="138">
        <v>46201</v>
      </c>
      <c r="AI135" t="s">
        <v>2414</v>
      </c>
      <c r="AJ135" t="s">
        <v>189</v>
      </c>
      <c r="AK135" t="s">
        <v>189</v>
      </c>
      <c r="AL135" t="s">
        <v>189</v>
      </c>
      <c r="AM135" t="s">
        <v>189</v>
      </c>
      <c r="AN135" t="s">
        <v>189</v>
      </c>
      <c r="AO135" t="s">
        <v>189</v>
      </c>
      <c r="AP135" t="s">
        <v>189</v>
      </c>
      <c r="AQ135" t="s">
        <v>16</v>
      </c>
      <c r="AR135" t="s">
        <v>189</v>
      </c>
      <c r="AS135" t="s">
        <v>16</v>
      </c>
      <c r="AT135" t="s">
        <v>189</v>
      </c>
      <c r="AU135" t="s">
        <v>9344</v>
      </c>
      <c r="AV135" t="s">
        <v>189</v>
      </c>
      <c r="AW135" t="s">
        <v>16</v>
      </c>
      <c r="AX135" t="s">
        <v>16</v>
      </c>
      <c r="AY135" t="s">
        <v>16</v>
      </c>
      <c r="AZ135" t="s">
        <v>16</v>
      </c>
      <c r="BA135" t="s">
        <v>16</v>
      </c>
      <c r="BB135" t="s">
        <v>16</v>
      </c>
      <c r="BC135" t="s">
        <v>16</v>
      </c>
      <c r="BD135" t="s">
        <v>16</v>
      </c>
      <c r="BE135" t="s">
        <v>16</v>
      </c>
      <c r="BF135" t="s">
        <v>189</v>
      </c>
      <c r="BG135" t="s">
        <v>189</v>
      </c>
      <c r="BH135">
        <v>0</v>
      </c>
      <c r="BI135">
        <v>0</v>
      </c>
      <c r="BJ135">
        <v>0</v>
      </c>
      <c r="BK135" t="s">
        <v>189</v>
      </c>
      <c r="BL135" t="s">
        <v>189</v>
      </c>
      <c r="BN135" t="s">
        <v>5797</v>
      </c>
      <c r="BO135" t="s">
        <v>16</v>
      </c>
      <c r="BP135" t="s">
        <v>5796</v>
      </c>
      <c r="BQ135" t="s">
        <v>184</v>
      </c>
      <c r="BR135" t="s">
        <v>6744</v>
      </c>
      <c r="BS135" t="s">
        <v>16</v>
      </c>
      <c r="BT135" t="s">
        <v>16</v>
      </c>
      <c r="BU135" t="s">
        <v>189</v>
      </c>
      <c r="BV135" t="s">
        <v>58</v>
      </c>
      <c r="BW135" t="s">
        <v>195</v>
      </c>
      <c r="BX135" t="s">
        <v>1834</v>
      </c>
      <c r="BY135" t="s">
        <v>16</v>
      </c>
      <c r="BZ135" s="138"/>
      <c r="CA135" s="138">
        <v>45103</v>
      </c>
      <c r="CB135" t="s">
        <v>29</v>
      </c>
      <c r="CC135" t="s">
        <v>17</v>
      </c>
      <c r="CD135" t="s">
        <v>6307</v>
      </c>
      <c r="CE135" t="s">
        <v>189</v>
      </c>
      <c r="CF135" t="s">
        <v>189</v>
      </c>
      <c r="CG135" t="s">
        <v>189</v>
      </c>
      <c r="CH135">
        <v>2023</v>
      </c>
      <c r="CI135" s="7">
        <v>45103</v>
      </c>
      <c r="CJ135" t="s">
        <v>4723</v>
      </c>
      <c r="CK135">
        <v>6</v>
      </c>
      <c r="CL135">
        <v>27</v>
      </c>
      <c r="CM135" s="7">
        <v>45103</v>
      </c>
      <c r="CN135" t="s">
        <v>11497</v>
      </c>
      <c r="CO135" t="s">
        <v>9855</v>
      </c>
      <c r="CP135" t="s">
        <v>11498</v>
      </c>
      <c r="CQ135" t="s">
        <v>11499</v>
      </c>
      <c r="CR135" t="s">
        <v>5970</v>
      </c>
      <c r="CS135" t="s">
        <v>6040</v>
      </c>
      <c r="CT135" t="s">
        <v>9841</v>
      </c>
      <c r="CU135" t="s">
        <v>9873</v>
      </c>
      <c r="CV135" t="s">
        <v>6307</v>
      </c>
      <c r="CW135" t="s">
        <v>9874</v>
      </c>
      <c r="CX135" t="s">
        <v>5797</v>
      </c>
      <c r="CY135" t="s">
        <v>4464</v>
      </c>
      <c r="CZ135" t="s">
        <v>6730</v>
      </c>
      <c r="DA135" t="s">
        <v>188</v>
      </c>
      <c r="DB135" t="s">
        <v>16</v>
      </c>
      <c r="DC135" t="s">
        <v>16</v>
      </c>
      <c r="DD135" t="s">
        <v>15</v>
      </c>
      <c r="DE135" t="s">
        <v>189</v>
      </c>
      <c r="DF135" t="s">
        <v>16</v>
      </c>
      <c r="DG135" t="s">
        <v>4727</v>
      </c>
      <c r="DH135" t="s">
        <v>2052</v>
      </c>
      <c r="DI135" t="s">
        <v>6102</v>
      </c>
      <c r="DJ135" t="s">
        <v>16</v>
      </c>
      <c r="DK135" t="s">
        <v>4464</v>
      </c>
      <c r="DL135" t="s">
        <v>4464</v>
      </c>
      <c r="DM135" t="s">
        <v>16</v>
      </c>
      <c r="DN135" t="s">
        <v>189</v>
      </c>
      <c r="DO135" t="s">
        <v>11043</v>
      </c>
      <c r="DP135" t="s">
        <v>7279</v>
      </c>
      <c r="DQ135" t="s">
        <v>9969</v>
      </c>
      <c r="DR135" t="s">
        <v>7280</v>
      </c>
    </row>
    <row r="136" spans="1:122" x14ac:dyDescent="0.25">
      <c r="A136">
        <v>779</v>
      </c>
      <c r="B136" t="s">
        <v>189</v>
      </c>
      <c r="C136" t="s">
        <v>5799</v>
      </c>
      <c r="D136" s="138">
        <v>45103</v>
      </c>
      <c r="E136" t="s">
        <v>5800</v>
      </c>
      <c r="F136" t="s">
        <v>11</v>
      </c>
      <c r="G136" t="s">
        <v>1932</v>
      </c>
      <c r="H136" t="s">
        <v>11</v>
      </c>
      <c r="I136" t="s">
        <v>9802</v>
      </c>
      <c r="J136" t="s">
        <v>100</v>
      </c>
      <c r="K136">
        <v>0.38500000000000001</v>
      </c>
      <c r="L136">
        <v>0.38500000000000001</v>
      </c>
      <c r="M136">
        <v>2.7879999999999998</v>
      </c>
      <c r="N136">
        <v>3.0150000000000001</v>
      </c>
      <c r="O136" t="s">
        <v>189</v>
      </c>
      <c r="P136" t="s">
        <v>13</v>
      </c>
      <c r="Q136" t="s">
        <v>826</v>
      </c>
      <c r="R136" t="s">
        <v>16</v>
      </c>
      <c r="S136" t="s">
        <v>826</v>
      </c>
      <c r="T136" t="s">
        <v>16</v>
      </c>
      <c r="U136" t="s">
        <v>16</v>
      </c>
      <c r="V136" t="s">
        <v>2410</v>
      </c>
      <c r="W136">
        <v>100</v>
      </c>
      <c r="X136" t="s">
        <v>72</v>
      </c>
      <c r="Y136" t="s">
        <v>1883</v>
      </c>
      <c r="Z136" t="s">
        <v>1883</v>
      </c>
      <c r="AA136" t="s">
        <v>189</v>
      </c>
      <c r="AB136" s="138">
        <v>45105</v>
      </c>
      <c r="AC136" s="138">
        <v>45288</v>
      </c>
      <c r="AD136" t="s">
        <v>6240</v>
      </c>
      <c r="AE136" t="s">
        <v>5804</v>
      </c>
      <c r="AF136" t="s">
        <v>16</v>
      </c>
      <c r="AG136" t="s">
        <v>189</v>
      </c>
      <c r="AH136" s="138">
        <v>46201</v>
      </c>
      <c r="AI136" t="s">
        <v>2414</v>
      </c>
      <c r="AJ136" t="s">
        <v>189</v>
      </c>
      <c r="AK136" t="s">
        <v>189</v>
      </c>
      <c r="AL136" t="s">
        <v>189</v>
      </c>
      <c r="AM136" t="s">
        <v>189</v>
      </c>
      <c r="AN136" t="s">
        <v>189</v>
      </c>
      <c r="AO136" t="s">
        <v>189</v>
      </c>
      <c r="AP136" t="s">
        <v>189</v>
      </c>
      <c r="AQ136" t="s">
        <v>16</v>
      </c>
      <c r="AR136" t="s">
        <v>189</v>
      </c>
      <c r="AS136" t="s">
        <v>16</v>
      </c>
      <c r="AT136" t="s">
        <v>6495</v>
      </c>
      <c r="AU136" t="s">
        <v>9344</v>
      </c>
      <c r="AV136" t="s">
        <v>189</v>
      </c>
      <c r="AW136" t="s">
        <v>16</v>
      </c>
      <c r="AX136" t="s">
        <v>16</v>
      </c>
      <c r="AY136" t="s">
        <v>16</v>
      </c>
      <c r="AZ136" t="s">
        <v>16</v>
      </c>
      <c r="BA136" t="s">
        <v>16</v>
      </c>
      <c r="BB136" t="s">
        <v>16</v>
      </c>
      <c r="BC136" t="s">
        <v>16</v>
      </c>
      <c r="BD136" t="s">
        <v>16</v>
      </c>
      <c r="BE136" t="s">
        <v>16</v>
      </c>
      <c r="BF136" t="s">
        <v>189</v>
      </c>
      <c r="BG136" t="s">
        <v>189</v>
      </c>
      <c r="BH136">
        <v>0</v>
      </c>
      <c r="BI136">
        <v>0</v>
      </c>
      <c r="BJ136">
        <v>0</v>
      </c>
      <c r="BK136" t="s">
        <v>189</v>
      </c>
      <c r="BL136" t="s">
        <v>189</v>
      </c>
      <c r="BN136" t="s">
        <v>5801</v>
      </c>
      <c r="BO136" t="s">
        <v>7114</v>
      </c>
      <c r="BP136" t="s">
        <v>5802</v>
      </c>
      <c r="BQ136" t="s">
        <v>184</v>
      </c>
      <c r="BR136" t="s">
        <v>6744</v>
      </c>
      <c r="BS136" t="s">
        <v>9667</v>
      </c>
      <c r="BT136" t="s">
        <v>16</v>
      </c>
      <c r="BU136" t="s">
        <v>189</v>
      </c>
      <c r="BV136" t="s">
        <v>58</v>
      </c>
      <c r="BW136" t="s">
        <v>195</v>
      </c>
      <c r="BX136" t="s">
        <v>1236</v>
      </c>
      <c r="BY136" t="s">
        <v>16</v>
      </c>
      <c r="BZ136" s="138"/>
      <c r="CA136" s="138">
        <v>45103</v>
      </c>
      <c r="CB136" t="s">
        <v>34</v>
      </c>
      <c r="CC136" t="s">
        <v>17</v>
      </c>
      <c r="CD136" t="s">
        <v>6307</v>
      </c>
      <c r="CE136" t="s">
        <v>189</v>
      </c>
      <c r="CF136" t="s">
        <v>189</v>
      </c>
      <c r="CG136" t="s">
        <v>189</v>
      </c>
      <c r="CH136">
        <v>2023</v>
      </c>
      <c r="CI136" s="7">
        <v>45103</v>
      </c>
      <c r="CJ136" t="s">
        <v>4723</v>
      </c>
      <c r="CK136">
        <v>6</v>
      </c>
      <c r="CL136">
        <v>27</v>
      </c>
      <c r="CM136" s="7">
        <v>45103</v>
      </c>
      <c r="CN136" t="s">
        <v>11497</v>
      </c>
      <c r="CO136" t="s">
        <v>9855</v>
      </c>
      <c r="CP136" t="s">
        <v>11498</v>
      </c>
      <c r="CQ136" t="s">
        <v>11499</v>
      </c>
      <c r="CR136" t="s">
        <v>5970</v>
      </c>
      <c r="CS136" t="s">
        <v>6040</v>
      </c>
      <c r="CT136" t="s">
        <v>9841</v>
      </c>
      <c r="CU136" t="s">
        <v>9873</v>
      </c>
      <c r="CV136" t="s">
        <v>6307</v>
      </c>
      <c r="CW136" t="s">
        <v>9874</v>
      </c>
      <c r="CX136" t="s">
        <v>5805</v>
      </c>
      <c r="CY136" t="s">
        <v>9813</v>
      </c>
      <c r="CZ136" t="s">
        <v>6730</v>
      </c>
      <c r="DA136" t="s">
        <v>188</v>
      </c>
      <c r="DB136" t="s">
        <v>16</v>
      </c>
      <c r="DC136" t="s">
        <v>5801</v>
      </c>
      <c r="DD136" t="s">
        <v>22</v>
      </c>
      <c r="DE136" t="s">
        <v>189</v>
      </c>
      <c r="DF136" t="s">
        <v>2554</v>
      </c>
      <c r="DG136" t="s">
        <v>4727</v>
      </c>
      <c r="DH136" t="s">
        <v>6766</v>
      </c>
      <c r="DI136" t="s">
        <v>5803</v>
      </c>
      <c r="DJ136" t="s">
        <v>16</v>
      </c>
      <c r="DK136" t="s">
        <v>16</v>
      </c>
      <c r="DL136" t="s">
        <v>5972</v>
      </c>
      <c r="DM136" t="s">
        <v>6245</v>
      </c>
      <c r="DN136" t="s">
        <v>189</v>
      </c>
      <c r="DO136" t="s">
        <v>11087</v>
      </c>
      <c r="DP136" t="s">
        <v>7281</v>
      </c>
      <c r="DQ136" t="s">
        <v>9969</v>
      </c>
      <c r="DR136" t="s">
        <v>7282</v>
      </c>
    </row>
    <row r="137" spans="1:122" x14ac:dyDescent="0.25">
      <c r="A137">
        <v>778</v>
      </c>
      <c r="B137" t="s">
        <v>189</v>
      </c>
      <c r="C137" t="s">
        <v>5455</v>
      </c>
      <c r="D137" s="138">
        <v>45097</v>
      </c>
      <c r="E137" t="s">
        <v>1258</v>
      </c>
      <c r="F137" t="s">
        <v>1953</v>
      </c>
      <c r="G137" t="s">
        <v>1929</v>
      </c>
      <c r="H137" t="s">
        <v>1953</v>
      </c>
      <c r="I137" t="s">
        <v>4840</v>
      </c>
      <c r="J137" t="s">
        <v>100</v>
      </c>
      <c r="K137">
        <v>4</v>
      </c>
      <c r="L137">
        <v>4</v>
      </c>
      <c r="M137">
        <v>28.75</v>
      </c>
      <c r="N137">
        <v>31.303999999999998</v>
      </c>
      <c r="O137" t="s">
        <v>189</v>
      </c>
      <c r="P137" t="s">
        <v>13</v>
      </c>
      <c r="Q137" t="s">
        <v>290</v>
      </c>
      <c r="R137" t="s">
        <v>2645</v>
      </c>
      <c r="S137" t="s">
        <v>290</v>
      </c>
      <c r="T137" t="s">
        <v>16</v>
      </c>
      <c r="U137" t="s">
        <v>1936</v>
      </c>
      <c r="V137" t="s">
        <v>2410</v>
      </c>
      <c r="W137">
        <v>100</v>
      </c>
      <c r="X137" t="s">
        <v>32</v>
      </c>
      <c r="Y137" t="s">
        <v>6282</v>
      </c>
      <c r="Z137" t="s">
        <v>6282</v>
      </c>
      <c r="AA137" t="s">
        <v>9911</v>
      </c>
      <c r="AB137" s="138">
        <v>45104</v>
      </c>
      <c r="AC137" s="138">
        <v>45287</v>
      </c>
      <c r="AD137" t="s">
        <v>6240</v>
      </c>
      <c r="AE137" t="s">
        <v>5376</v>
      </c>
      <c r="AF137" t="s">
        <v>16</v>
      </c>
      <c r="AG137" t="s">
        <v>189</v>
      </c>
      <c r="AH137" s="138">
        <v>46200</v>
      </c>
      <c r="AI137" t="s">
        <v>2414</v>
      </c>
      <c r="AJ137" t="s">
        <v>210</v>
      </c>
      <c r="AK137" t="s">
        <v>189</v>
      </c>
      <c r="AL137" t="s">
        <v>210</v>
      </c>
      <c r="AM137" t="s">
        <v>1880</v>
      </c>
      <c r="AN137" t="s">
        <v>189</v>
      </c>
      <c r="AO137" t="s">
        <v>189</v>
      </c>
      <c r="AP137" t="s">
        <v>189</v>
      </c>
      <c r="AQ137" t="s">
        <v>16</v>
      </c>
      <c r="AR137" t="s">
        <v>189</v>
      </c>
      <c r="AS137" t="s">
        <v>16</v>
      </c>
      <c r="AT137" t="s">
        <v>6413</v>
      </c>
      <c r="AU137" t="s">
        <v>9344</v>
      </c>
      <c r="AV137" t="s">
        <v>189</v>
      </c>
      <c r="AW137" t="s">
        <v>4620</v>
      </c>
      <c r="AX137" t="s">
        <v>5964</v>
      </c>
      <c r="AY137" t="s">
        <v>181</v>
      </c>
      <c r="AZ137" t="s">
        <v>16</v>
      </c>
      <c r="BA137" t="s">
        <v>16</v>
      </c>
      <c r="BB137" t="s">
        <v>16</v>
      </c>
      <c r="BC137" t="s">
        <v>16</v>
      </c>
      <c r="BD137" t="s">
        <v>16</v>
      </c>
      <c r="BE137" t="s">
        <v>1925</v>
      </c>
      <c r="BF137" t="s">
        <v>182</v>
      </c>
      <c r="BG137" t="s">
        <v>4867</v>
      </c>
      <c r="BH137">
        <v>1</v>
      </c>
      <c r="BI137">
        <v>1</v>
      </c>
      <c r="BJ137">
        <v>1</v>
      </c>
      <c r="BK137" t="s">
        <v>189</v>
      </c>
      <c r="BL137" t="s">
        <v>6307</v>
      </c>
      <c r="BM137">
        <v>23041</v>
      </c>
      <c r="BN137" t="s">
        <v>1259</v>
      </c>
      <c r="BO137" t="s">
        <v>16</v>
      </c>
      <c r="BP137" t="s">
        <v>1258</v>
      </c>
      <c r="BQ137" t="s">
        <v>184</v>
      </c>
      <c r="BR137" t="s">
        <v>6744</v>
      </c>
      <c r="BS137" t="s">
        <v>202</v>
      </c>
      <c r="BT137" t="s">
        <v>16</v>
      </c>
      <c r="BU137" t="s">
        <v>189</v>
      </c>
      <c r="BV137" t="s">
        <v>27</v>
      </c>
      <c r="BW137" t="s">
        <v>195</v>
      </c>
      <c r="BX137" t="s">
        <v>1260</v>
      </c>
      <c r="BY137" t="s">
        <v>1261</v>
      </c>
      <c r="BZ137" s="138"/>
      <c r="CA137" s="138">
        <v>43067</v>
      </c>
      <c r="CB137" t="s">
        <v>17</v>
      </c>
      <c r="CC137" t="s">
        <v>17</v>
      </c>
      <c r="CD137" t="s">
        <v>6307</v>
      </c>
      <c r="CE137" t="s">
        <v>189</v>
      </c>
      <c r="CF137" t="s">
        <v>6307</v>
      </c>
      <c r="CG137" t="s">
        <v>189</v>
      </c>
      <c r="CH137">
        <v>2023</v>
      </c>
      <c r="CI137" s="7">
        <v>45097</v>
      </c>
      <c r="CJ137" t="s">
        <v>4723</v>
      </c>
      <c r="CK137">
        <v>6</v>
      </c>
      <c r="CL137">
        <v>26</v>
      </c>
      <c r="CM137" s="7">
        <v>45096</v>
      </c>
      <c r="CN137" t="s">
        <v>11503</v>
      </c>
      <c r="CO137" t="s">
        <v>9855</v>
      </c>
      <c r="CP137" t="s">
        <v>11498</v>
      </c>
      <c r="CQ137" t="s">
        <v>11499</v>
      </c>
      <c r="CR137" t="s">
        <v>5970</v>
      </c>
      <c r="CS137" t="s">
        <v>5971</v>
      </c>
      <c r="CT137" t="s">
        <v>9841</v>
      </c>
      <c r="CU137" t="s">
        <v>6826</v>
      </c>
      <c r="CV137" t="s">
        <v>6310</v>
      </c>
      <c r="CW137" t="s">
        <v>9874</v>
      </c>
      <c r="CX137" t="s">
        <v>5456</v>
      </c>
      <c r="CY137" t="s">
        <v>9813</v>
      </c>
      <c r="CZ137" t="s">
        <v>6730</v>
      </c>
      <c r="DA137" t="s">
        <v>252</v>
      </c>
      <c r="DB137" t="s">
        <v>9800</v>
      </c>
      <c r="DC137" t="s">
        <v>1259</v>
      </c>
      <c r="DD137" t="s">
        <v>32</v>
      </c>
      <c r="DE137" t="s">
        <v>189</v>
      </c>
      <c r="DF137" t="s">
        <v>16</v>
      </c>
      <c r="DG137" t="s">
        <v>4727</v>
      </c>
      <c r="DH137" t="s">
        <v>2051</v>
      </c>
      <c r="DI137" t="s">
        <v>4502</v>
      </c>
      <c r="DJ137" t="s">
        <v>9911</v>
      </c>
      <c r="DK137" t="s">
        <v>5514</v>
      </c>
      <c r="DL137" t="s">
        <v>5514</v>
      </c>
      <c r="DM137" t="s">
        <v>16</v>
      </c>
      <c r="DN137" t="s">
        <v>4496</v>
      </c>
      <c r="DO137" t="s">
        <v>10764</v>
      </c>
      <c r="DP137" t="s">
        <v>7283</v>
      </c>
      <c r="DQ137" t="s">
        <v>9970</v>
      </c>
      <c r="DR137" t="s">
        <v>7284</v>
      </c>
    </row>
    <row r="138" spans="1:122" x14ac:dyDescent="0.25">
      <c r="A138">
        <v>777</v>
      </c>
      <c r="B138" t="s">
        <v>9578</v>
      </c>
      <c r="C138" t="s">
        <v>5457</v>
      </c>
      <c r="D138" s="138">
        <v>45096</v>
      </c>
      <c r="E138" t="s">
        <v>5974</v>
      </c>
      <c r="F138" t="s">
        <v>3351</v>
      </c>
      <c r="G138" t="s">
        <v>16</v>
      </c>
      <c r="H138" t="s">
        <v>11</v>
      </c>
      <c r="I138" t="s">
        <v>9802</v>
      </c>
      <c r="J138" t="s">
        <v>100</v>
      </c>
      <c r="K138">
        <v>0.5</v>
      </c>
      <c r="L138">
        <v>0.5</v>
      </c>
      <c r="M138">
        <v>3.58</v>
      </c>
      <c r="N138">
        <v>3.9079999999999999</v>
      </c>
      <c r="O138" t="s">
        <v>189</v>
      </c>
      <c r="P138" t="s">
        <v>4155</v>
      </c>
      <c r="Q138" t="s">
        <v>5458</v>
      </c>
      <c r="R138" t="s">
        <v>16</v>
      </c>
      <c r="S138" t="s">
        <v>16</v>
      </c>
      <c r="T138" t="s">
        <v>5458</v>
      </c>
      <c r="U138" t="s">
        <v>16</v>
      </c>
      <c r="V138" t="s">
        <v>2742</v>
      </c>
      <c r="X138" t="s">
        <v>87</v>
      </c>
      <c r="Y138" t="s">
        <v>1883</v>
      </c>
      <c r="Z138" t="s">
        <v>1883</v>
      </c>
      <c r="AA138" t="s">
        <v>189</v>
      </c>
      <c r="AB138" s="138">
        <v>45104</v>
      </c>
      <c r="AC138" s="138">
        <v>45196</v>
      </c>
      <c r="AD138" t="s">
        <v>6242</v>
      </c>
      <c r="AE138" t="s">
        <v>5459</v>
      </c>
      <c r="AF138" t="s">
        <v>16</v>
      </c>
      <c r="AG138" t="s">
        <v>189</v>
      </c>
      <c r="AH138" s="138">
        <v>45287</v>
      </c>
      <c r="AI138" t="s">
        <v>2732</v>
      </c>
      <c r="AJ138" t="s">
        <v>5461</v>
      </c>
      <c r="AK138" t="s">
        <v>189</v>
      </c>
      <c r="AL138" t="s">
        <v>5461</v>
      </c>
      <c r="AM138" t="s">
        <v>1882</v>
      </c>
      <c r="AN138" t="s">
        <v>189</v>
      </c>
      <c r="AO138" t="s">
        <v>9814</v>
      </c>
      <c r="AP138" t="s">
        <v>189</v>
      </c>
      <c r="AQ138" t="s">
        <v>16</v>
      </c>
      <c r="AR138" t="s">
        <v>189</v>
      </c>
      <c r="AS138" t="s">
        <v>16</v>
      </c>
      <c r="AT138" t="s">
        <v>189</v>
      </c>
      <c r="AU138" t="s">
        <v>9344</v>
      </c>
      <c r="AV138" t="s">
        <v>189</v>
      </c>
      <c r="AW138" t="s">
        <v>16</v>
      </c>
      <c r="AX138" t="s">
        <v>16</v>
      </c>
      <c r="AY138" t="s">
        <v>5462</v>
      </c>
      <c r="AZ138" t="s">
        <v>5073</v>
      </c>
      <c r="BA138" t="s">
        <v>4711</v>
      </c>
      <c r="BB138" t="s">
        <v>16</v>
      </c>
      <c r="BC138" t="s">
        <v>16</v>
      </c>
      <c r="BD138" t="s">
        <v>16</v>
      </c>
      <c r="BE138" t="s">
        <v>1925</v>
      </c>
      <c r="BF138" t="s">
        <v>354</v>
      </c>
      <c r="BG138" t="s">
        <v>2084</v>
      </c>
      <c r="BH138">
        <v>1</v>
      </c>
      <c r="BI138">
        <v>1</v>
      </c>
      <c r="BJ138">
        <v>1</v>
      </c>
      <c r="BK138" t="s">
        <v>189</v>
      </c>
      <c r="BL138" t="s">
        <v>6307</v>
      </c>
      <c r="BM138">
        <v>23042</v>
      </c>
      <c r="BN138" t="s">
        <v>5460</v>
      </c>
      <c r="BO138" t="s">
        <v>16</v>
      </c>
      <c r="BP138" t="s">
        <v>5974</v>
      </c>
      <c r="BQ138" t="s">
        <v>240</v>
      </c>
      <c r="BR138" t="s">
        <v>5653</v>
      </c>
      <c r="BS138" t="s">
        <v>9682</v>
      </c>
      <c r="BT138" t="s">
        <v>6876</v>
      </c>
      <c r="BU138" t="s">
        <v>9685</v>
      </c>
      <c r="BV138" t="s">
        <v>37</v>
      </c>
      <c r="BW138" t="s">
        <v>16</v>
      </c>
      <c r="BX138" t="s">
        <v>16</v>
      </c>
      <c r="BY138" t="s">
        <v>16</v>
      </c>
      <c r="BZ138" s="138"/>
      <c r="CA138" s="138">
        <v>42695</v>
      </c>
      <c r="CB138" t="s">
        <v>29</v>
      </c>
      <c r="CC138" t="s">
        <v>29</v>
      </c>
      <c r="CD138" t="s">
        <v>6307</v>
      </c>
      <c r="CE138" t="s">
        <v>189</v>
      </c>
      <c r="CF138" t="s">
        <v>6307</v>
      </c>
      <c r="CG138" t="s">
        <v>189</v>
      </c>
      <c r="CH138">
        <v>2023</v>
      </c>
      <c r="CI138" s="7">
        <v>45096</v>
      </c>
      <c r="CJ138" t="s">
        <v>16</v>
      </c>
      <c r="CK138">
        <v>6</v>
      </c>
      <c r="CL138">
        <v>26</v>
      </c>
      <c r="CM138" s="7">
        <v>45096</v>
      </c>
      <c r="CN138" t="s">
        <v>11503</v>
      </c>
      <c r="CO138" t="s">
        <v>9855</v>
      </c>
      <c r="CP138" t="s">
        <v>11498</v>
      </c>
      <c r="CQ138" t="s">
        <v>11499</v>
      </c>
      <c r="CR138" t="s">
        <v>5970</v>
      </c>
      <c r="CS138" t="s">
        <v>5971</v>
      </c>
      <c r="CT138" t="s">
        <v>9841</v>
      </c>
      <c r="CU138" t="s">
        <v>9873</v>
      </c>
      <c r="CV138" t="s">
        <v>6310</v>
      </c>
      <c r="CW138" t="s">
        <v>9882</v>
      </c>
      <c r="CX138" t="s">
        <v>6834</v>
      </c>
      <c r="CY138" t="s">
        <v>9813</v>
      </c>
      <c r="CZ138" t="s">
        <v>6730</v>
      </c>
      <c r="DA138" t="s">
        <v>252</v>
      </c>
      <c r="DB138" t="s">
        <v>9801</v>
      </c>
      <c r="DC138" t="s">
        <v>16</v>
      </c>
      <c r="DD138" t="s">
        <v>87</v>
      </c>
      <c r="DE138" t="s">
        <v>5460</v>
      </c>
      <c r="DF138" t="s">
        <v>16</v>
      </c>
      <c r="DG138" t="s">
        <v>5464</v>
      </c>
      <c r="DH138" t="s">
        <v>6766</v>
      </c>
      <c r="DI138" t="s">
        <v>4755</v>
      </c>
      <c r="DJ138" t="s">
        <v>16</v>
      </c>
      <c r="DK138" t="s">
        <v>9812</v>
      </c>
      <c r="DL138" t="s">
        <v>9812</v>
      </c>
      <c r="DM138" t="s">
        <v>16</v>
      </c>
      <c r="DN138" t="s">
        <v>5515</v>
      </c>
      <c r="DO138" t="s">
        <v>11504</v>
      </c>
      <c r="DP138" t="s">
        <v>7285</v>
      </c>
      <c r="DQ138" t="s">
        <v>9971</v>
      </c>
      <c r="DR138" t="s">
        <v>7286</v>
      </c>
    </row>
    <row r="139" spans="1:122" x14ac:dyDescent="0.25">
      <c r="A139">
        <v>776</v>
      </c>
      <c r="B139" t="s">
        <v>189</v>
      </c>
      <c r="C139" t="s">
        <v>4980</v>
      </c>
      <c r="D139" s="138">
        <v>45093</v>
      </c>
      <c r="E139" t="s">
        <v>2970</v>
      </c>
      <c r="F139" t="s">
        <v>11</v>
      </c>
      <c r="G139" t="s">
        <v>1929</v>
      </c>
      <c r="H139" t="s">
        <v>11</v>
      </c>
      <c r="I139" t="s">
        <v>9802</v>
      </c>
      <c r="J139" t="s">
        <v>12</v>
      </c>
      <c r="K139">
        <v>7.1</v>
      </c>
      <c r="L139">
        <v>0.99</v>
      </c>
      <c r="M139">
        <v>7.1</v>
      </c>
      <c r="N139">
        <v>7.7889999999999997</v>
      </c>
      <c r="O139" t="s">
        <v>189</v>
      </c>
      <c r="P139" t="s">
        <v>13</v>
      </c>
      <c r="Q139" t="s">
        <v>63</v>
      </c>
      <c r="R139" t="s">
        <v>16</v>
      </c>
      <c r="S139" t="s">
        <v>16</v>
      </c>
      <c r="T139" t="s">
        <v>16</v>
      </c>
      <c r="U139" t="s">
        <v>16</v>
      </c>
      <c r="V139" t="s">
        <v>2410</v>
      </c>
      <c r="W139">
        <v>100</v>
      </c>
      <c r="X139" t="s">
        <v>32</v>
      </c>
      <c r="Y139" t="s">
        <v>6236</v>
      </c>
      <c r="Z139" t="s">
        <v>6236</v>
      </c>
      <c r="AA139" t="s">
        <v>189</v>
      </c>
      <c r="AB139" s="138">
        <v>45098</v>
      </c>
      <c r="AC139" s="138">
        <v>45281</v>
      </c>
      <c r="AD139" t="s">
        <v>6240</v>
      </c>
      <c r="AE139" t="s">
        <v>5074</v>
      </c>
      <c r="AF139" t="s">
        <v>16</v>
      </c>
      <c r="AG139" t="s">
        <v>189</v>
      </c>
      <c r="AH139" s="138">
        <v>46194</v>
      </c>
      <c r="AI139" t="s">
        <v>2414</v>
      </c>
      <c r="AJ139" t="s">
        <v>189</v>
      </c>
      <c r="AK139" t="s">
        <v>189</v>
      </c>
      <c r="AL139" t="s">
        <v>189</v>
      </c>
      <c r="AM139" t="s">
        <v>189</v>
      </c>
      <c r="AN139" t="s">
        <v>189</v>
      </c>
      <c r="AO139" t="s">
        <v>189</v>
      </c>
      <c r="AP139" t="s">
        <v>189</v>
      </c>
      <c r="AQ139" t="s">
        <v>16</v>
      </c>
      <c r="AR139" t="s">
        <v>189</v>
      </c>
      <c r="AS139" t="s">
        <v>16</v>
      </c>
      <c r="AT139" t="s">
        <v>189</v>
      </c>
      <c r="AU139" t="s">
        <v>9344</v>
      </c>
      <c r="AV139" t="s">
        <v>189</v>
      </c>
      <c r="AW139" t="s">
        <v>16</v>
      </c>
      <c r="AX139" t="s">
        <v>16</v>
      </c>
      <c r="AY139" t="s">
        <v>16</v>
      </c>
      <c r="AZ139" t="s">
        <v>16</v>
      </c>
      <c r="BA139" t="s">
        <v>16</v>
      </c>
      <c r="BB139" t="s">
        <v>16</v>
      </c>
      <c r="BC139" t="s">
        <v>16</v>
      </c>
      <c r="BD139" t="s">
        <v>16</v>
      </c>
      <c r="BE139" t="s">
        <v>16</v>
      </c>
      <c r="BF139" t="s">
        <v>189</v>
      </c>
      <c r="BG139" t="s">
        <v>189</v>
      </c>
      <c r="BH139">
        <v>0</v>
      </c>
      <c r="BI139">
        <v>0</v>
      </c>
      <c r="BJ139">
        <v>0</v>
      </c>
      <c r="BK139" t="s">
        <v>189</v>
      </c>
      <c r="BL139" t="s">
        <v>189</v>
      </c>
      <c r="BN139" t="s">
        <v>2967</v>
      </c>
      <c r="BO139" t="s">
        <v>16</v>
      </c>
      <c r="BP139" t="s">
        <v>2970</v>
      </c>
      <c r="BQ139" t="s">
        <v>184</v>
      </c>
      <c r="BR139" t="s">
        <v>6744</v>
      </c>
      <c r="BS139" t="s">
        <v>9667</v>
      </c>
      <c r="BT139" t="s">
        <v>16</v>
      </c>
      <c r="BU139" t="s">
        <v>189</v>
      </c>
      <c r="BV139" t="s">
        <v>58</v>
      </c>
      <c r="BW139" t="s">
        <v>195</v>
      </c>
      <c r="BX139" t="s">
        <v>2971</v>
      </c>
      <c r="BY139" t="s">
        <v>2972</v>
      </c>
      <c r="BZ139" s="138"/>
      <c r="CA139" s="138">
        <v>44855</v>
      </c>
      <c r="CB139" t="s">
        <v>17</v>
      </c>
      <c r="CC139" t="s">
        <v>17</v>
      </c>
      <c r="CD139" t="s">
        <v>6307</v>
      </c>
      <c r="CE139" t="s">
        <v>189</v>
      </c>
      <c r="CF139" t="s">
        <v>189</v>
      </c>
      <c r="CG139" t="s">
        <v>189</v>
      </c>
      <c r="CH139">
        <v>2023</v>
      </c>
      <c r="CI139" s="7">
        <v>45093</v>
      </c>
      <c r="CJ139" t="s">
        <v>4723</v>
      </c>
      <c r="CK139">
        <v>6</v>
      </c>
      <c r="CL139">
        <v>25</v>
      </c>
      <c r="CM139" s="7">
        <v>45089</v>
      </c>
      <c r="CN139" t="s">
        <v>11505</v>
      </c>
      <c r="CO139" t="s">
        <v>9855</v>
      </c>
      <c r="CP139" t="s">
        <v>11498</v>
      </c>
      <c r="CQ139" t="s">
        <v>11499</v>
      </c>
      <c r="CR139" t="s">
        <v>5970</v>
      </c>
      <c r="CS139" t="s">
        <v>5973</v>
      </c>
      <c r="CT139" t="s">
        <v>9841</v>
      </c>
      <c r="CU139" t="s">
        <v>9873</v>
      </c>
      <c r="CV139" t="s">
        <v>6310</v>
      </c>
      <c r="CW139" t="s">
        <v>9874</v>
      </c>
      <c r="CX139" t="s">
        <v>2969</v>
      </c>
      <c r="CY139" t="s">
        <v>9817</v>
      </c>
      <c r="CZ139" t="s">
        <v>6741</v>
      </c>
      <c r="DA139" t="s">
        <v>188</v>
      </c>
      <c r="DB139" t="s">
        <v>16</v>
      </c>
      <c r="DC139" t="s">
        <v>2967</v>
      </c>
      <c r="DD139" t="s">
        <v>32</v>
      </c>
      <c r="DE139" t="s">
        <v>189</v>
      </c>
      <c r="DF139" t="s">
        <v>16</v>
      </c>
      <c r="DG139" t="s">
        <v>4727</v>
      </c>
      <c r="DH139" t="s">
        <v>2052</v>
      </c>
      <c r="DI139" t="s">
        <v>6103</v>
      </c>
      <c r="DJ139" t="s">
        <v>16</v>
      </c>
      <c r="DK139" t="s">
        <v>9817</v>
      </c>
      <c r="DL139" t="s">
        <v>9817</v>
      </c>
      <c r="DM139" t="s">
        <v>16</v>
      </c>
      <c r="DN139" t="s">
        <v>189</v>
      </c>
      <c r="DO139" t="s">
        <v>11506</v>
      </c>
      <c r="DP139" t="s">
        <v>7287</v>
      </c>
      <c r="DQ139" t="s">
        <v>9972</v>
      </c>
      <c r="DR139" t="s">
        <v>9973</v>
      </c>
    </row>
    <row r="140" spans="1:122" x14ac:dyDescent="0.25">
      <c r="A140">
        <v>775</v>
      </c>
      <c r="B140" t="s">
        <v>189</v>
      </c>
      <c r="C140" t="s">
        <v>4990</v>
      </c>
      <c r="D140" s="138">
        <v>45093</v>
      </c>
      <c r="E140" t="s">
        <v>5466</v>
      </c>
      <c r="F140" t="s">
        <v>11</v>
      </c>
      <c r="G140" t="s">
        <v>1929</v>
      </c>
      <c r="H140" t="s">
        <v>11</v>
      </c>
      <c r="I140" t="s">
        <v>9802</v>
      </c>
      <c r="J140" t="s">
        <v>100</v>
      </c>
      <c r="K140">
        <v>0.17</v>
      </c>
      <c r="L140">
        <v>0.17</v>
      </c>
      <c r="M140">
        <v>1.22</v>
      </c>
      <c r="N140">
        <v>1.33</v>
      </c>
      <c r="O140" t="s">
        <v>5516</v>
      </c>
      <c r="P140" t="s">
        <v>121</v>
      </c>
      <c r="Q140" t="s">
        <v>4991</v>
      </c>
      <c r="R140" t="s">
        <v>16</v>
      </c>
      <c r="S140" t="s">
        <v>4991</v>
      </c>
      <c r="T140" t="s">
        <v>4991</v>
      </c>
      <c r="U140" t="s">
        <v>16</v>
      </c>
      <c r="V140" t="s">
        <v>2410</v>
      </c>
      <c r="W140">
        <v>100</v>
      </c>
      <c r="X140" t="s">
        <v>32</v>
      </c>
      <c r="Y140" t="s">
        <v>6282</v>
      </c>
      <c r="Z140" t="s">
        <v>6282</v>
      </c>
      <c r="AA140" t="s">
        <v>189</v>
      </c>
      <c r="AB140" s="138">
        <v>45097</v>
      </c>
      <c r="AC140" s="138">
        <v>45280</v>
      </c>
      <c r="AD140" t="s">
        <v>6241</v>
      </c>
      <c r="AE140" t="s">
        <v>4998</v>
      </c>
      <c r="AF140" t="s">
        <v>16</v>
      </c>
      <c r="AG140" t="s">
        <v>189</v>
      </c>
      <c r="AH140" s="138">
        <v>45461</v>
      </c>
      <c r="AI140" t="s">
        <v>2414</v>
      </c>
      <c r="AJ140" t="s">
        <v>220</v>
      </c>
      <c r="AK140" t="s">
        <v>2459</v>
      </c>
      <c r="AL140" t="s">
        <v>4992</v>
      </c>
      <c r="AM140" t="s">
        <v>1880</v>
      </c>
      <c r="AN140" t="s">
        <v>189</v>
      </c>
      <c r="AO140" t="s">
        <v>189</v>
      </c>
      <c r="AP140" t="s">
        <v>5517</v>
      </c>
      <c r="AQ140" t="s">
        <v>16</v>
      </c>
      <c r="AR140" t="s">
        <v>189</v>
      </c>
      <c r="AS140" t="s">
        <v>16</v>
      </c>
      <c r="AT140" t="s">
        <v>6453</v>
      </c>
      <c r="AU140" t="s">
        <v>5516</v>
      </c>
      <c r="AV140" t="s">
        <v>189</v>
      </c>
      <c r="AW140" t="s">
        <v>16</v>
      </c>
      <c r="AX140" t="s">
        <v>16</v>
      </c>
      <c r="AY140" t="s">
        <v>181</v>
      </c>
      <c r="AZ140" t="s">
        <v>16</v>
      </c>
      <c r="BA140" t="s">
        <v>16</v>
      </c>
      <c r="BB140" t="s">
        <v>16</v>
      </c>
      <c r="BC140" t="s">
        <v>16</v>
      </c>
      <c r="BD140" t="s">
        <v>16</v>
      </c>
      <c r="BE140" t="s">
        <v>1925</v>
      </c>
      <c r="BF140" t="s">
        <v>182</v>
      </c>
      <c r="BG140" t="s">
        <v>1936</v>
      </c>
      <c r="BH140">
        <v>1</v>
      </c>
      <c r="BI140">
        <v>1</v>
      </c>
      <c r="BJ140">
        <v>1</v>
      </c>
      <c r="BK140" t="s">
        <v>189</v>
      </c>
      <c r="BL140" t="s">
        <v>6307</v>
      </c>
      <c r="BM140">
        <v>23040</v>
      </c>
      <c r="BN140" t="s">
        <v>224</v>
      </c>
      <c r="BO140" t="s">
        <v>16</v>
      </c>
      <c r="BP140" t="s">
        <v>222</v>
      </c>
      <c r="BQ140" t="s">
        <v>184</v>
      </c>
      <c r="BR140" t="s">
        <v>6744</v>
      </c>
      <c r="BS140" t="s">
        <v>9667</v>
      </c>
      <c r="BT140" t="s">
        <v>16</v>
      </c>
      <c r="BU140" t="s">
        <v>189</v>
      </c>
      <c r="BV140" t="s">
        <v>74</v>
      </c>
      <c r="BW140" t="s">
        <v>195</v>
      </c>
      <c r="BX140" t="s">
        <v>225</v>
      </c>
      <c r="BY140" t="s">
        <v>226</v>
      </c>
      <c r="BZ140" s="138"/>
      <c r="CA140" s="138">
        <v>44630</v>
      </c>
      <c r="CB140" t="s">
        <v>17</v>
      </c>
      <c r="CC140" t="s">
        <v>17</v>
      </c>
      <c r="CD140" t="s">
        <v>6307</v>
      </c>
      <c r="CE140" t="s">
        <v>189</v>
      </c>
      <c r="CF140" t="s">
        <v>6307</v>
      </c>
      <c r="CG140" t="s">
        <v>189</v>
      </c>
      <c r="CH140">
        <v>2023</v>
      </c>
      <c r="CI140" s="7">
        <v>45093</v>
      </c>
      <c r="CJ140" t="s">
        <v>4723</v>
      </c>
      <c r="CK140">
        <v>6</v>
      </c>
      <c r="CL140">
        <v>25</v>
      </c>
      <c r="CM140" s="7">
        <v>45089</v>
      </c>
      <c r="CN140" t="s">
        <v>11505</v>
      </c>
      <c r="CO140" t="s">
        <v>9855</v>
      </c>
      <c r="CP140" t="s">
        <v>11498</v>
      </c>
      <c r="CQ140" t="s">
        <v>11499</v>
      </c>
      <c r="CR140" t="s">
        <v>5970</v>
      </c>
      <c r="CS140" t="s">
        <v>5973</v>
      </c>
      <c r="CT140" t="s">
        <v>9841</v>
      </c>
      <c r="CU140" t="s">
        <v>9873</v>
      </c>
      <c r="CV140" t="s">
        <v>6310</v>
      </c>
      <c r="CW140" t="s">
        <v>9882</v>
      </c>
      <c r="CX140" t="s">
        <v>6835</v>
      </c>
      <c r="CY140" t="s">
        <v>9813</v>
      </c>
      <c r="CZ140" t="s">
        <v>6730</v>
      </c>
      <c r="DA140" t="s">
        <v>188</v>
      </c>
      <c r="DB140" t="s">
        <v>16</v>
      </c>
      <c r="DC140" t="s">
        <v>224</v>
      </c>
      <c r="DD140" t="s">
        <v>32</v>
      </c>
      <c r="DE140" t="s">
        <v>189</v>
      </c>
      <c r="DF140" t="s">
        <v>16</v>
      </c>
      <c r="DG140" t="s">
        <v>5517</v>
      </c>
      <c r="DH140" t="s">
        <v>6766</v>
      </c>
      <c r="DI140" t="s">
        <v>5519</v>
      </c>
      <c r="DJ140" t="s">
        <v>16</v>
      </c>
      <c r="DK140" t="s">
        <v>16</v>
      </c>
      <c r="DL140" t="s">
        <v>4465</v>
      </c>
      <c r="DM140" t="s">
        <v>16</v>
      </c>
      <c r="DN140" t="s">
        <v>4496</v>
      </c>
      <c r="DO140" t="s">
        <v>11507</v>
      </c>
      <c r="DP140" t="s">
        <v>7288</v>
      </c>
      <c r="DQ140" t="s">
        <v>9972</v>
      </c>
      <c r="DR140" t="s">
        <v>5518</v>
      </c>
    </row>
    <row r="141" spans="1:122" x14ac:dyDescent="0.25">
      <c r="A141">
        <v>774</v>
      </c>
      <c r="B141" t="s">
        <v>189</v>
      </c>
      <c r="C141" t="s">
        <v>4996</v>
      </c>
      <c r="D141" s="138">
        <v>45092</v>
      </c>
      <c r="E141" t="s">
        <v>7123</v>
      </c>
      <c r="F141" t="s">
        <v>11</v>
      </c>
      <c r="G141" t="s">
        <v>1926</v>
      </c>
      <c r="H141" t="s">
        <v>4090</v>
      </c>
      <c r="I141" t="s">
        <v>4840</v>
      </c>
      <c r="J141" t="s">
        <v>100</v>
      </c>
      <c r="K141">
        <v>5</v>
      </c>
      <c r="L141">
        <v>5</v>
      </c>
      <c r="M141">
        <v>35.799999999999997</v>
      </c>
      <c r="N141">
        <v>39.11</v>
      </c>
      <c r="O141" t="s">
        <v>189</v>
      </c>
      <c r="P141" t="s">
        <v>13</v>
      </c>
      <c r="Q141" t="s">
        <v>3694</v>
      </c>
      <c r="R141" t="s">
        <v>3387</v>
      </c>
      <c r="S141" t="s">
        <v>503</v>
      </c>
      <c r="T141" t="s">
        <v>503</v>
      </c>
      <c r="U141" t="s">
        <v>2082</v>
      </c>
      <c r="V141" t="s">
        <v>2755</v>
      </c>
      <c r="W141">
        <v>99.754000000000005</v>
      </c>
      <c r="X141" t="s">
        <v>15</v>
      </c>
      <c r="Y141" t="s">
        <v>6282</v>
      </c>
      <c r="Z141" t="s">
        <v>6282</v>
      </c>
      <c r="AA141" t="s">
        <v>9887</v>
      </c>
      <c r="AB141" s="138">
        <v>45103</v>
      </c>
      <c r="AC141" s="138">
        <v>45286</v>
      </c>
      <c r="AD141" t="s">
        <v>6241</v>
      </c>
      <c r="AE141" t="s">
        <v>5075</v>
      </c>
      <c r="AF141" t="s">
        <v>16</v>
      </c>
      <c r="AG141" t="s">
        <v>4876</v>
      </c>
      <c r="AH141" s="138">
        <v>46199</v>
      </c>
      <c r="AI141" t="s">
        <v>2414</v>
      </c>
      <c r="AJ141" t="s">
        <v>189</v>
      </c>
      <c r="AK141" t="s">
        <v>189</v>
      </c>
      <c r="AL141" t="s">
        <v>189</v>
      </c>
      <c r="AM141" t="s">
        <v>189</v>
      </c>
      <c r="AN141" t="s">
        <v>189</v>
      </c>
      <c r="AO141" t="s">
        <v>189</v>
      </c>
      <c r="AP141" t="s">
        <v>189</v>
      </c>
      <c r="AQ141" t="s">
        <v>16</v>
      </c>
      <c r="AR141" t="s">
        <v>189</v>
      </c>
      <c r="AS141" t="s">
        <v>16</v>
      </c>
      <c r="AT141" t="s">
        <v>6414</v>
      </c>
      <c r="AU141" t="s">
        <v>9344</v>
      </c>
      <c r="AV141" t="s">
        <v>189</v>
      </c>
      <c r="AW141" t="s">
        <v>4631</v>
      </c>
      <c r="AX141" t="s">
        <v>4627</v>
      </c>
      <c r="AY141" t="s">
        <v>16</v>
      </c>
      <c r="AZ141" t="s">
        <v>16</v>
      </c>
      <c r="BA141" t="s">
        <v>16</v>
      </c>
      <c r="BB141" t="s">
        <v>16</v>
      </c>
      <c r="BC141" t="s">
        <v>199</v>
      </c>
      <c r="BD141" t="s">
        <v>16</v>
      </c>
      <c r="BE141" t="s">
        <v>2136</v>
      </c>
      <c r="BF141" t="s">
        <v>189</v>
      </c>
      <c r="BG141" t="s">
        <v>189</v>
      </c>
      <c r="BH141">
        <v>0</v>
      </c>
      <c r="BI141">
        <v>0</v>
      </c>
      <c r="BJ141">
        <v>0</v>
      </c>
      <c r="BK141" t="s">
        <v>189</v>
      </c>
      <c r="BL141" t="s">
        <v>189</v>
      </c>
      <c r="BN141" t="s">
        <v>2524</v>
      </c>
      <c r="BO141" t="s">
        <v>16</v>
      </c>
      <c r="BP141" t="s">
        <v>2527</v>
      </c>
      <c r="BQ141" t="s">
        <v>260</v>
      </c>
      <c r="BR141" t="s">
        <v>5653</v>
      </c>
      <c r="BS141" t="s">
        <v>9678</v>
      </c>
      <c r="BT141" t="s">
        <v>9679</v>
      </c>
      <c r="BU141" t="s">
        <v>189</v>
      </c>
      <c r="BV141" t="s">
        <v>129</v>
      </c>
      <c r="BW141" t="s">
        <v>16</v>
      </c>
      <c r="BX141" t="s">
        <v>16</v>
      </c>
      <c r="BY141" t="s">
        <v>16</v>
      </c>
      <c r="BZ141" s="138"/>
      <c r="CA141" s="138">
        <v>31615</v>
      </c>
      <c r="CB141" t="s">
        <v>29</v>
      </c>
      <c r="CC141" t="s">
        <v>29</v>
      </c>
      <c r="CD141" t="s">
        <v>6307</v>
      </c>
      <c r="CE141" t="s">
        <v>6307</v>
      </c>
      <c r="CF141" t="s">
        <v>6307</v>
      </c>
      <c r="CG141" t="s">
        <v>189</v>
      </c>
      <c r="CH141">
        <v>2023</v>
      </c>
      <c r="CI141" s="7">
        <v>45092</v>
      </c>
      <c r="CJ141" t="s">
        <v>16</v>
      </c>
      <c r="CK141">
        <v>6</v>
      </c>
      <c r="CL141">
        <v>25</v>
      </c>
      <c r="CM141" s="7">
        <v>45089</v>
      </c>
      <c r="CN141" t="s">
        <v>11505</v>
      </c>
      <c r="CO141" t="s">
        <v>9855</v>
      </c>
      <c r="CP141" t="s">
        <v>11498</v>
      </c>
      <c r="CQ141" t="s">
        <v>11499</v>
      </c>
      <c r="CR141" t="s">
        <v>5970</v>
      </c>
      <c r="CS141" t="s">
        <v>5973</v>
      </c>
      <c r="CT141" t="s">
        <v>9841</v>
      </c>
      <c r="CU141" t="s">
        <v>6826</v>
      </c>
      <c r="CV141" t="s">
        <v>6310</v>
      </c>
      <c r="CW141" t="s">
        <v>9874</v>
      </c>
      <c r="CX141" t="s">
        <v>5076</v>
      </c>
      <c r="CY141" t="s">
        <v>9813</v>
      </c>
      <c r="CZ141" t="s">
        <v>6730</v>
      </c>
      <c r="DA141" t="s">
        <v>188</v>
      </c>
      <c r="DB141" t="s">
        <v>16</v>
      </c>
      <c r="DC141" t="s">
        <v>16</v>
      </c>
      <c r="DD141" t="s">
        <v>15</v>
      </c>
      <c r="DE141" t="s">
        <v>189</v>
      </c>
      <c r="DF141" t="s">
        <v>16</v>
      </c>
      <c r="DG141" t="s">
        <v>4727</v>
      </c>
      <c r="DH141" t="s">
        <v>2051</v>
      </c>
      <c r="DI141" t="s">
        <v>4517</v>
      </c>
      <c r="DJ141" t="s">
        <v>9887</v>
      </c>
      <c r="DK141" t="s">
        <v>4345</v>
      </c>
      <c r="DL141" t="s">
        <v>4345</v>
      </c>
      <c r="DM141" t="s">
        <v>16</v>
      </c>
      <c r="DN141" t="s">
        <v>189</v>
      </c>
      <c r="DO141" t="s">
        <v>10862</v>
      </c>
      <c r="DP141" t="s">
        <v>7289</v>
      </c>
      <c r="DQ141" t="s">
        <v>9974</v>
      </c>
      <c r="DR141" t="s">
        <v>7290</v>
      </c>
    </row>
    <row r="142" spans="1:122" x14ac:dyDescent="0.25">
      <c r="A142">
        <v>773</v>
      </c>
      <c r="B142" t="s">
        <v>189</v>
      </c>
      <c r="C142" t="s">
        <v>4990</v>
      </c>
      <c r="D142" s="138">
        <v>45091</v>
      </c>
      <c r="E142" t="s">
        <v>222</v>
      </c>
      <c r="F142" t="s">
        <v>11</v>
      </c>
      <c r="G142" t="s">
        <v>1929</v>
      </c>
      <c r="H142" t="s">
        <v>11</v>
      </c>
      <c r="I142" t="s">
        <v>9802</v>
      </c>
      <c r="J142" t="s">
        <v>100</v>
      </c>
      <c r="K142">
        <v>1.25</v>
      </c>
      <c r="L142">
        <v>1.25</v>
      </c>
      <c r="M142">
        <v>8.9499999999999993</v>
      </c>
      <c r="N142">
        <v>9.7889999999999997</v>
      </c>
      <c r="O142" t="s">
        <v>189</v>
      </c>
      <c r="P142" t="s">
        <v>121</v>
      </c>
      <c r="Q142" t="s">
        <v>4991</v>
      </c>
      <c r="R142" t="s">
        <v>1360</v>
      </c>
      <c r="S142" t="s">
        <v>4991</v>
      </c>
      <c r="T142" t="s">
        <v>16</v>
      </c>
      <c r="U142" t="s">
        <v>2076</v>
      </c>
      <c r="V142" t="s">
        <v>2410</v>
      </c>
      <c r="W142">
        <v>100</v>
      </c>
      <c r="X142" t="s">
        <v>32</v>
      </c>
      <c r="Y142" t="s">
        <v>6282</v>
      </c>
      <c r="Z142" t="s">
        <v>6282</v>
      </c>
      <c r="AA142" t="s">
        <v>189</v>
      </c>
      <c r="AB142" s="138">
        <v>45097</v>
      </c>
      <c r="AC142" s="138">
        <v>45280</v>
      </c>
      <c r="AD142" t="s">
        <v>6241</v>
      </c>
      <c r="AE142" t="s">
        <v>4998</v>
      </c>
      <c r="AF142" t="s">
        <v>16</v>
      </c>
      <c r="AG142" t="s">
        <v>189</v>
      </c>
      <c r="AH142" s="138">
        <v>45461</v>
      </c>
      <c r="AI142" t="s">
        <v>2414</v>
      </c>
      <c r="AJ142" t="s">
        <v>220</v>
      </c>
      <c r="AK142" t="s">
        <v>2459</v>
      </c>
      <c r="AL142" t="s">
        <v>4993</v>
      </c>
      <c r="AM142" t="s">
        <v>1880</v>
      </c>
      <c r="AN142" t="s">
        <v>189</v>
      </c>
      <c r="AO142" t="s">
        <v>189</v>
      </c>
      <c r="AP142" t="s">
        <v>5517</v>
      </c>
      <c r="AQ142" t="s">
        <v>16</v>
      </c>
      <c r="AR142" t="s">
        <v>189</v>
      </c>
      <c r="AS142" t="s">
        <v>16</v>
      </c>
      <c r="AT142" t="s">
        <v>6453</v>
      </c>
      <c r="AU142" t="s">
        <v>9344</v>
      </c>
      <c r="AV142" t="s">
        <v>189</v>
      </c>
      <c r="AW142" t="s">
        <v>16</v>
      </c>
      <c r="AX142" t="s">
        <v>16</v>
      </c>
      <c r="AY142" t="s">
        <v>181</v>
      </c>
      <c r="AZ142" t="s">
        <v>16</v>
      </c>
      <c r="BA142" t="s">
        <v>16</v>
      </c>
      <c r="BB142" t="s">
        <v>16</v>
      </c>
      <c r="BC142" t="s">
        <v>16</v>
      </c>
      <c r="BD142" t="s">
        <v>16</v>
      </c>
      <c r="BE142" t="s">
        <v>1925</v>
      </c>
      <c r="BF142" t="s">
        <v>182</v>
      </c>
      <c r="BG142" t="s">
        <v>2078</v>
      </c>
      <c r="BH142">
        <v>1</v>
      </c>
      <c r="BI142">
        <v>1</v>
      </c>
      <c r="BJ142">
        <v>1</v>
      </c>
      <c r="BK142" t="s">
        <v>189</v>
      </c>
      <c r="BL142" t="s">
        <v>6307</v>
      </c>
      <c r="BM142">
        <v>23039</v>
      </c>
      <c r="BN142" t="s">
        <v>224</v>
      </c>
      <c r="BO142" t="s">
        <v>16</v>
      </c>
      <c r="BP142" t="s">
        <v>222</v>
      </c>
      <c r="BQ142" t="s">
        <v>184</v>
      </c>
      <c r="BR142" t="s">
        <v>6744</v>
      </c>
      <c r="BS142" t="s">
        <v>9667</v>
      </c>
      <c r="BT142" t="s">
        <v>16</v>
      </c>
      <c r="BU142" t="s">
        <v>189</v>
      </c>
      <c r="BV142" t="s">
        <v>74</v>
      </c>
      <c r="BW142" t="s">
        <v>195</v>
      </c>
      <c r="BX142" t="s">
        <v>225</v>
      </c>
      <c r="BY142" t="s">
        <v>226</v>
      </c>
      <c r="BZ142" s="138"/>
      <c r="CA142" s="138">
        <v>44630</v>
      </c>
      <c r="CB142" t="s">
        <v>17</v>
      </c>
      <c r="CC142" t="s">
        <v>17</v>
      </c>
      <c r="CD142" t="s">
        <v>6307</v>
      </c>
      <c r="CE142" t="s">
        <v>189</v>
      </c>
      <c r="CF142" t="s">
        <v>6307</v>
      </c>
      <c r="CG142" t="s">
        <v>189</v>
      </c>
      <c r="CH142">
        <v>2023</v>
      </c>
      <c r="CI142" s="7">
        <v>45091</v>
      </c>
      <c r="CJ142" t="s">
        <v>4723</v>
      </c>
      <c r="CK142">
        <v>6</v>
      </c>
      <c r="CL142">
        <v>25</v>
      </c>
      <c r="CM142" s="7">
        <v>45089</v>
      </c>
      <c r="CN142" t="s">
        <v>11505</v>
      </c>
      <c r="CO142" t="s">
        <v>9855</v>
      </c>
      <c r="CP142" t="s">
        <v>11498</v>
      </c>
      <c r="CQ142" t="s">
        <v>11499</v>
      </c>
      <c r="CR142" t="s">
        <v>5970</v>
      </c>
      <c r="CS142" t="s">
        <v>5973</v>
      </c>
      <c r="CT142" t="s">
        <v>9841</v>
      </c>
      <c r="CU142" t="s">
        <v>9873</v>
      </c>
      <c r="CV142" t="s">
        <v>6310</v>
      </c>
      <c r="CW142" t="s">
        <v>9882</v>
      </c>
      <c r="CX142" t="s">
        <v>6835</v>
      </c>
      <c r="CY142" t="s">
        <v>9813</v>
      </c>
      <c r="CZ142" t="s">
        <v>6730</v>
      </c>
      <c r="DA142" t="s">
        <v>188</v>
      </c>
      <c r="DB142" t="s">
        <v>16</v>
      </c>
      <c r="DC142" t="s">
        <v>224</v>
      </c>
      <c r="DD142" t="s">
        <v>32</v>
      </c>
      <c r="DE142" t="s">
        <v>189</v>
      </c>
      <c r="DF142" t="s">
        <v>16</v>
      </c>
      <c r="DG142" t="s">
        <v>5517</v>
      </c>
      <c r="DH142" t="s">
        <v>2051</v>
      </c>
      <c r="DI142" t="s">
        <v>5520</v>
      </c>
      <c r="DJ142" t="s">
        <v>16</v>
      </c>
      <c r="DK142" t="s">
        <v>16</v>
      </c>
      <c r="DL142" t="s">
        <v>4465</v>
      </c>
      <c r="DM142" t="s">
        <v>16</v>
      </c>
      <c r="DN142" t="s">
        <v>4496</v>
      </c>
      <c r="DO142" t="s">
        <v>11508</v>
      </c>
      <c r="DP142" t="s">
        <v>7291</v>
      </c>
      <c r="DQ142" t="s">
        <v>9975</v>
      </c>
      <c r="DR142" t="s">
        <v>7292</v>
      </c>
    </row>
    <row r="143" spans="1:122" x14ac:dyDescent="0.25">
      <c r="A143">
        <v>772</v>
      </c>
      <c r="B143" t="s">
        <v>189</v>
      </c>
      <c r="C143" t="s">
        <v>4981</v>
      </c>
      <c r="D143" s="138">
        <v>45091</v>
      </c>
      <c r="E143" t="s">
        <v>4982</v>
      </c>
      <c r="F143" t="s">
        <v>11</v>
      </c>
      <c r="G143" t="s">
        <v>16</v>
      </c>
      <c r="H143" t="s">
        <v>11</v>
      </c>
      <c r="I143" t="s">
        <v>9802</v>
      </c>
      <c r="J143" t="s">
        <v>12</v>
      </c>
      <c r="K143">
        <v>2</v>
      </c>
      <c r="L143">
        <v>0.28000000000000003</v>
      </c>
      <c r="M143">
        <v>2</v>
      </c>
      <c r="N143">
        <v>2.19</v>
      </c>
      <c r="O143" t="s">
        <v>189</v>
      </c>
      <c r="P143" t="s">
        <v>13</v>
      </c>
      <c r="Q143" t="s">
        <v>43</v>
      </c>
      <c r="R143" t="s">
        <v>16</v>
      </c>
      <c r="S143" t="s">
        <v>16</v>
      </c>
      <c r="T143" t="s">
        <v>16</v>
      </c>
      <c r="U143" t="s">
        <v>16</v>
      </c>
      <c r="V143" t="s">
        <v>2410</v>
      </c>
      <c r="W143">
        <v>100</v>
      </c>
      <c r="X143" t="s">
        <v>15</v>
      </c>
      <c r="Y143" t="s">
        <v>6236</v>
      </c>
      <c r="Z143" t="s">
        <v>6236</v>
      </c>
      <c r="AA143" t="s">
        <v>189</v>
      </c>
      <c r="AB143" s="138">
        <v>45093</v>
      </c>
      <c r="AC143" s="138">
        <v>45459</v>
      </c>
      <c r="AD143" t="s">
        <v>6241</v>
      </c>
      <c r="AE143" t="s">
        <v>5077</v>
      </c>
      <c r="AF143" t="s">
        <v>16</v>
      </c>
      <c r="AG143" t="s">
        <v>189</v>
      </c>
      <c r="AH143" s="138">
        <v>46189</v>
      </c>
      <c r="AI143" t="s">
        <v>2419</v>
      </c>
      <c r="AJ143" t="s">
        <v>189</v>
      </c>
      <c r="AK143" t="s">
        <v>189</v>
      </c>
      <c r="AL143" t="s">
        <v>189</v>
      </c>
      <c r="AM143" t="s">
        <v>189</v>
      </c>
      <c r="AN143" t="s">
        <v>189</v>
      </c>
      <c r="AO143" t="s">
        <v>189</v>
      </c>
      <c r="AP143" t="s">
        <v>189</v>
      </c>
      <c r="AQ143" t="s">
        <v>16</v>
      </c>
      <c r="AR143" t="s">
        <v>189</v>
      </c>
      <c r="AS143" t="s">
        <v>16</v>
      </c>
      <c r="AT143" t="s">
        <v>189</v>
      </c>
      <c r="AU143" t="s">
        <v>9344</v>
      </c>
      <c r="AV143" t="s">
        <v>189</v>
      </c>
      <c r="AW143" t="s">
        <v>16</v>
      </c>
      <c r="AX143" t="s">
        <v>16</v>
      </c>
      <c r="AY143" t="s">
        <v>16</v>
      </c>
      <c r="AZ143" t="s">
        <v>16</v>
      </c>
      <c r="BA143" t="s">
        <v>16</v>
      </c>
      <c r="BB143" t="s">
        <v>16</v>
      </c>
      <c r="BC143" t="s">
        <v>16</v>
      </c>
      <c r="BD143" t="s">
        <v>16</v>
      </c>
      <c r="BE143" t="s">
        <v>16</v>
      </c>
      <c r="BF143" t="s">
        <v>189</v>
      </c>
      <c r="BG143" t="s">
        <v>189</v>
      </c>
      <c r="BH143">
        <v>0</v>
      </c>
      <c r="BI143">
        <v>0</v>
      </c>
      <c r="BJ143">
        <v>0</v>
      </c>
      <c r="BK143" t="s">
        <v>189</v>
      </c>
      <c r="BL143" t="s">
        <v>189</v>
      </c>
      <c r="BN143" t="s">
        <v>4983</v>
      </c>
      <c r="BO143" t="s">
        <v>16</v>
      </c>
      <c r="BP143" t="s">
        <v>4982</v>
      </c>
      <c r="BQ143" t="s">
        <v>184</v>
      </c>
      <c r="BR143" t="s">
        <v>6744</v>
      </c>
      <c r="BS143" t="s">
        <v>9667</v>
      </c>
      <c r="BT143" t="s">
        <v>16</v>
      </c>
      <c r="BU143" t="s">
        <v>189</v>
      </c>
      <c r="BV143" t="s">
        <v>52</v>
      </c>
      <c r="BW143" t="s">
        <v>195</v>
      </c>
      <c r="BX143" t="s">
        <v>196</v>
      </c>
      <c r="BY143" t="s">
        <v>16</v>
      </c>
      <c r="BZ143" s="138"/>
      <c r="CA143" s="138">
        <v>45091</v>
      </c>
      <c r="CB143" t="s">
        <v>34</v>
      </c>
      <c r="CC143" t="s">
        <v>16</v>
      </c>
      <c r="CD143" t="s">
        <v>6307</v>
      </c>
      <c r="CE143" t="s">
        <v>189</v>
      </c>
      <c r="CF143" t="s">
        <v>189</v>
      </c>
      <c r="CG143" t="s">
        <v>189</v>
      </c>
      <c r="CH143">
        <v>2023</v>
      </c>
      <c r="CI143" s="7">
        <v>45091</v>
      </c>
      <c r="CJ143" t="s">
        <v>4723</v>
      </c>
      <c r="CK143">
        <v>6</v>
      </c>
      <c r="CL143">
        <v>25</v>
      </c>
      <c r="CM143" s="7">
        <v>45089</v>
      </c>
      <c r="CN143" t="s">
        <v>11505</v>
      </c>
      <c r="CO143" t="s">
        <v>9855</v>
      </c>
      <c r="CP143" t="s">
        <v>11498</v>
      </c>
      <c r="CQ143" t="s">
        <v>11499</v>
      </c>
      <c r="CR143" t="s">
        <v>5970</v>
      </c>
      <c r="CS143" t="s">
        <v>5973</v>
      </c>
      <c r="CT143" t="s">
        <v>9841</v>
      </c>
      <c r="CU143" t="s">
        <v>9873</v>
      </c>
      <c r="CV143" t="s">
        <v>6307</v>
      </c>
      <c r="CW143" t="s">
        <v>9874</v>
      </c>
      <c r="CX143" t="s">
        <v>4983</v>
      </c>
      <c r="CY143" t="s">
        <v>9817</v>
      </c>
      <c r="CZ143" t="s">
        <v>6741</v>
      </c>
      <c r="DA143" t="s">
        <v>188</v>
      </c>
      <c r="DB143" t="s">
        <v>16</v>
      </c>
      <c r="DC143" t="s">
        <v>16</v>
      </c>
      <c r="DD143" t="s">
        <v>15</v>
      </c>
      <c r="DE143" t="s">
        <v>189</v>
      </c>
      <c r="DF143" t="s">
        <v>16</v>
      </c>
      <c r="DG143" t="s">
        <v>4727</v>
      </c>
      <c r="DH143" t="s">
        <v>2052</v>
      </c>
      <c r="DI143" t="s">
        <v>6101</v>
      </c>
      <c r="DJ143" t="s">
        <v>16</v>
      </c>
      <c r="DK143" t="s">
        <v>9817</v>
      </c>
      <c r="DL143" t="s">
        <v>9817</v>
      </c>
      <c r="DM143" t="s">
        <v>16</v>
      </c>
      <c r="DN143" t="s">
        <v>189</v>
      </c>
      <c r="DO143" t="s">
        <v>11509</v>
      </c>
      <c r="DP143" t="s">
        <v>7293</v>
      </c>
      <c r="DQ143" t="s">
        <v>9975</v>
      </c>
      <c r="DR143" t="s">
        <v>9976</v>
      </c>
    </row>
    <row r="144" spans="1:122" x14ac:dyDescent="0.25">
      <c r="A144">
        <v>771</v>
      </c>
      <c r="B144" t="s">
        <v>189</v>
      </c>
      <c r="C144" t="s">
        <v>5084</v>
      </c>
      <c r="D144" s="138">
        <v>45090</v>
      </c>
      <c r="E144" t="s">
        <v>3309</v>
      </c>
      <c r="F144" t="s">
        <v>11</v>
      </c>
      <c r="G144" t="s">
        <v>1926</v>
      </c>
      <c r="H144" t="s">
        <v>11</v>
      </c>
      <c r="I144" t="s">
        <v>9802</v>
      </c>
      <c r="J144" t="s">
        <v>513</v>
      </c>
      <c r="K144">
        <v>7.61</v>
      </c>
      <c r="L144">
        <v>0.97</v>
      </c>
      <c r="M144">
        <v>6.96</v>
      </c>
      <c r="N144">
        <v>7.61</v>
      </c>
      <c r="O144" t="s">
        <v>189</v>
      </c>
      <c r="P144" t="s">
        <v>121</v>
      </c>
      <c r="Q144" t="s">
        <v>333</v>
      </c>
      <c r="R144" t="s">
        <v>16</v>
      </c>
      <c r="S144" t="s">
        <v>16</v>
      </c>
      <c r="T144" t="s">
        <v>16</v>
      </c>
      <c r="U144" t="s">
        <v>16</v>
      </c>
      <c r="V144" t="s">
        <v>2410</v>
      </c>
      <c r="W144">
        <v>100</v>
      </c>
      <c r="X144" t="s">
        <v>32</v>
      </c>
      <c r="Y144" t="s">
        <v>1883</v>
      </c>
      <c r="Z144" t="s">
        <v>1883</v>
      </c>
      <c r="AA144" t="s">
        <v>189</v>
      </c>
      <c r="AB144" s="138">
        <v>45092</v>
      </c>
      <c r="AC144" s="138">
        <v>45275</v>
      </c>
      <c r="AD144" t="s">
        <v>6242</v>
      </c>
      <c r="AE144" t="s">
        <v>5085</v>
      </c>
      <c r="AF144" t="s">
        <v>16</v>
      </c>
      <c r="AG144" t="s">
        <v>189</v>
      </c>
      <c r="AH144" s="138">
        <v>45456</v>
      </c>
      <c r="AI144" t="s">
        <v>2414</v>
      </c>
      <c r="AJ144" t="s">
        <v>189</v>
      </c>
      <c r="AK144" t="s">
        <v>189</v>
      </c>
      <c r="AL144" t="s">
        <v>189</v>
      </c>
      <c r="AM144" t="s">
        <v>189</v>
      </c>
      <c r="AN144" t="s">
        <v>189</v>
      </c>
      <c r="AO144" t="s">
        <v>189</v>
      </c>
      <c r="AP144" t="s">
        <v>5517</v>
      </c>
      <c r="AQ144" t="s">
        <v>16</v>
      </c>
      <c r="AR144" t="s">
        <v>189</v>
      </c>
      <c r="AS144" t="s">
        <v>16</v>
      </c>
      <c r="AT144" t="s">
        <v>189</v>
      </c>
      <c r="AU144" t="s">
        <v>9344</v>
      </c>
      <c r="AV144" t="s">
        <v>189</v>
      </c>
      <c r="AW144" t="s">
        <v>16</v>
      </c>
      <c r="AX144" t="s">
        <v>16</v>
      </c>
      <c r="AY144" t="s">
        <v>16</v>
      </c>
      <c r="AZ144" t="s">
        <v>16</v>
      </c>
      <c r="BA144" t="s">
        <v>16</v>
      </c>
      <c r="BB144" t="s">
        <v>16</v>
      </c>
      <c r="BC144" t="s">
        <v>16</v>
      </c>
      <c r="BD144" t="s">
        <v>16</v>
      </c>
      <c r="BE144" t="s">
        <v>16</v>
      </c>
      <c r="BF144" t="s">
        <v>189</v>
      </c>
      <c r="BG144" t="s">
        <v>189</v>
      </c>
      <c r="BH144">
        <v>0</v>
      </c>
      <c r="BI144">
        <v>0</v>
      </c>
      <c r="BJ144">
        <v>0</v>
      </c>
      <c r="BK144" t="s">
        <v>189</v>
      </c>
      <c r="BL144" t="s">
        <v>189</v>
      </c>
      <c r="BN144" t="s">
        <v>3306</v>
      </c>
      <c r="BO144" t="s">
        <v>16</v>
      </c>
      <c r="BP144" t="s">
        <v>3309</v>
      </c>
      <c r="BQ144" t="s">
        <v>301</v>
      </c>
      <c r="BR144" t="s">
        <v>6745</v>
      </c>
      <c r="BS144" t="s">
        <v>16</v>
      </c>
      <c r="BT144" t="s">
        <v>16</v>
      </c>
      <c r="BU144" t="s">
        <v>189</v>
      </c>
      <c r="BV144" t="s">
        <v>58</v>
      </c>
      <c r="BW144" t="s">
        <v>16</v>
      </c>
      <c r="BX144" t="s">
        <v>2971</v>
      </c>
      <c r="BY144" t="s">
        <v>16</v>
      </c>
      <c r="BZ144" s="138"/>
      <c r="CA144" s="138">
        <v>44371</v>
      </c>
      <c r="CB144" t="s">
        <v>4703</v>
      </c>
      <c r="CC144" t="s">
        <v>6745</v>
      </c>
      <c r="CD144" t="s">
        <v>6307</v>
      </c>
      <c r="CE144" t="s">
        <v>189</v>
      </c>
      <c r="CF144" t="s">
        <v>189</v>
      </c>
      <c r="CG144" t="s">
        <v>189</v>
      </c>
      <c r="CH144">
        <v>2023</v>
      </c>
      <c r="CI144" s="7">
        <v>45090</v>
      </c>
      <c r="CJ144" t="s">
        <v>16</v>
      </c>
      <c r="CK144">
        <v>6</v>
      </c>
      <c r="CL144">
        <v>25</v>
      </c>
      <c r="CM144" s="7">
        <v>45089</v>
      </c>
      <c r="CN144" t="s">
        <v>11505</v>
      </c>
      <c r="CO144" t="s">
        <v>9855</v>
      </c>
      <c r="CP144" t="s">
        <v>11498</v>
      </c>
      <c r="CQ144" t="s">
        <v>11499</v>
      </c>
      <c r="CR144" t="s">
        <v>5970</v>
      </c>
      <c r="CS144" t="s">
        <v>5973</v>
      </c>
      <c r="CT144" t="s">
        <v>9841</v>
      </c>
      <c r="CU144" t="s">
        <v>9873</v>
      </c>
      <c r="CV144" t="s">
        <v>6310</v>
      </c>
      <c r="CW144" t="s">
        <v>9882</v>
      </c>
      <c r="CX144" t="s">
        <v>4704</v>
      </c>
      <c r="CY144" t="s">
        <v>9820</v>
      </c>
      <c r="CZ144" t="s">
        <v>6730</v>
      </c>
      <c r="DA144" t="s">
        <v>188</v>
      </c>
      <c r="DB144" t="s">
        <v>16</v>
      </c>
      <c r="DC144" t="s">
        <v>3306</v>
      </c>
      <c r="DD144" t="s">
        <v>32</v>
      </c>
      <c r="DE144" t="s">
        <v>189</v>
      </c>
      <c r="DF144" t="s">
        <v>16</v>
      </c>
      <c r="DG144" t="s">
        <v>5517</v>
      </c>
      <c r="DH144" t="s">
        <v>5505</v>
      </c>
      <c r="DI144" t="s">
        <v>5806</v>
      </c>
      <c r="DJ144" t="s">
        <v>16</v>
      </c>
      <c r="DK144" t="s">
        <v>16</v>
      </c>
      <c r="DL144" t="s">
        <v>4465</v>
      </c>
      <c r="DM144" t="s">
        <v>16</v>
      </c>
      <c r="DN144" t="s">
        <v>189</v>
      </c>
      <c r="DO144" t="s">
        <v>11510</v>
      </c>
      <c r="DP144" t="s">
        <v>7294</v>
      </c>
      <c r="DQ144" t="s">
        <v>9977</v>
      </c>
      <c r="DR144" t="s">
        <v>7264</v>
      </c>
    </row>
    <row r="145" spans="1:122" x14ac:dyDescent="0.25">
      <c r="A145">
        <v>770</v>
      </c>
      <c r="B145" t="s">
        <v>189</v>
      </c>
      <c r="C145" t="s">
        <v>5078</v>
      </c>
      <c r="D145" s="138">
        <v>45090</v>
      </c>
      <c r="E145" t="s">
        <v>5079</v>
      </c>
      <c r="F145" t="s">
        <v>5080</v>
      </c>
      <c r="G145" t="s">
        <v>5081</v>
      </c>
      <c r="H145" t="s">
        <v>1997</v>
      </c>
      <c r="I145" t="s">
        <v>9978</v>
      </c>
      <c r="J145" t="s">
        <v>100</v>
      </c>
      <c r="K145">
        <v>2</v>
      </c>
      <c r="L145">
        <v>2</v>
      </c>
      <c r="M145">
        <v>14.32</v>
      </c>
      <c r="N145">
        <v>15.667999999999999</v>
      </c>
      <c r="O145" t="s">
        <v>189</v>
      </c>
      <c r="P145" t="s">
        <v>13</v>
      </c>
      <c r="Q145" t="s">
        <v>1722</v>
      </c>
      <c r="R145" t="s">
        <v>16</v>
      </c>
      <c r="S145" t="s">
        <v>16</v>
      </c>
      <c r="T145" t="s">
        <v>16</v>
      </c>
      <c r="U145" t="s">
        <v>16</v>
      </c>
      <c r="V145" t="s">
        <v>2410</v>
      </c>
      <c r="W145">
        <v>97</v>
      </c>
      <c r="X145" t="s">
        <v>15</v>
      </c>
      <c r="Y145" t="s">
        <v>6282</v>
      </c>
      <c r="Z145" t="s">
        <v>6282</v>
      </c>
      <c r="AA145" t="s">
        <v>189</v>
      </c>
      <c r="AB145" s="138">
        <v>45103</v>
      </c>
      <c r="AC145" s="138">
        <v>45286</v>
      </c>
      <c r="AD145" t="s">
        <v>6246</v>
      </c>
      <c r="AE145" t="s">
        <v>5083</v>
      </c>
      <c r="AF145" t="s">
        <v>6242</v>
      </c>
      <c r="AG145" t="s">
        <v>189</v>
      </c>
      <c r="AH145" s="138">
        <v>46199</v>
      </c>
      <c r="AI145" t="s">
        <v>2414</v>
      </c>
      <c r="AJ145" t="s">
        <v>189</v>
      </c>
      <c r="AK145" t="s">
        <v>189</v>
      </c>
      <c r="AL145" t="s">
        <v>189</v>
      </c>
      <c r="AM145" t="s">
        <v>189</v>
      </c>
      <c r="AN145" t="s">
        <v>189</v>
      </c>
      <c r="AO145" t="s">
        <v>189</v>
      </c>
      <c r="AP145" t="s">
        <v>189</v>
      </c>
      <c r="AQ145" t="s">
        <v>16</v>
      </c>
      <c r="AR145" t="s">
        <v>189</v>
      </c>
      <c r="AS145" t="s">
        <v>16</v>
      </c>
      <c r="AT145" t="s">
        <v>189</v>
      </c>
      <c r="AU145" t="s">
        <v>189</v>
      </c>
      <c r="AV145" t="s">
        <v>189</v>
      </c>
      <c r="AW145" t="s">
        <v>16</v>
      </c>
      <c r="AX145" t="s">
        <v>16</v>
      </c>
      <c r="AY145" t="s">
        <v>16</v>
      </c>
      <c r="AZ145" t="s">
        <v>16</v>
      </c>
      <c r="BA145" t="s">
        <v>16</v>
      </c>
      <c r="BB145" t="s">
        <v>16</v>
      </c>
      <c r="BC145" t="s">
        <v>16</v>
      </c>
      <c r="BD145" t="s">
        <v>16</v>
      </c>
      <c r="BE145" t="s">
        <v>16</v>
      </c>
      <c r="BF145" t="s">
        <v>189</v>
      </c>
      <c r="BG145" t="s">
        <v>189</v>
      </c>
      <c r="BH145">
        <v>0</v>
      </c>
      <c r="BI145">
        <v>0</v>
      </c>
      <c r="BJ145">
        <v>0</v>
      </c>
      <c r="BK145" t="s">
        <v>189</v>
      </c>
      <c r="BL145" t="s">
        <v>189</v>
      </c>
      <c r="BN145" t="s">
        <v>5082</v>
      </c>
      <c r="BO145" t="s">
        <v>16</v>
      </c>
      <c r="BP145" t="s">
        <v>5079</v>
      </c>
      <c r="BQ145" t="s">
        <v>301</v>
      </c>
      <c r="BR145" t="s">
        <v>6745</v>
      </c>
      <c r="BS145" t="s">
        <v>16</v>
      </c>
      <c r="BT145" t="s">
        <v>16</v>
      </c>
      <c r="BU145" t="s">
        <v>189</v>
      </c>
      <c r="BV145" t="s">
        <v>37</v>
      </c>
      <c r="BW145" t="s">
        <v>16</v>
      </c>
      <c r="BX145" t="s">
        <v>16</v>
      </c>
      <c r="BY145" t="s">
        <v>16</v>
      </c>
      <c r="BZ145" s="138"/>
      <c r="CA145" s="138">
        <v>41653</v>
      </c>
      <c r="CB145" t="s">
        <v>34</v>
      </c>
      <c r="CC145" t="s">
        <v>16</v>
      </c>
      <c r="CD145" t="s">
        <v>6307</v>
      </c>
      <c r="CE145" t="s">
        <v>189</v>
      </c>
      <c r="CF145" t="s">
        <v>189</v>
      </c>
      <c r="CG145" t="s">
        <v>189</v>
      </c>
      <c r="CH145">
        <v>2023</v>
      </c>
      <c r="CI145" s="7">
        <v>45090</v>
      </c>
      <c r="CJ145" t="s">
        <v>16</v>
      </c>
      <c r="CK145">
        <v>6</v>
      </c>
      <c r="CL145">
        <v>25</v>
      </c>
      <c r="CM145" s="7">
        <v>45089</v>
      </c>
      <c r="CN145" t="s">
        <v>11505</v>
      </c>
      <c r="CO145" t="s">
        <v>9855</v>
      </c>
      <c r="CP145" t="s">
        <v>11498</v>
      </c>
      <c r="CQ145" t="s">
        <v>11499</v>
      </c>
      <c r="CR145" t="s">
        <v>5970</v>
      </c>
      <c r="CS145" t="s">
        <v>5973</v>
      </c>
      <c r="CT145" t="s">
        <v>9841</v>
      </c>
      <c r="CU145" t="s">
        <v>9873</v>
      </c>
      <c r="CV145" t="s">
        <v>6310</v>
      </c>
      <c r="CW145" t="s">
        <v>9874</v>
      </c>
      <c r="CX145" t="s">
        <v>5082</v>
      </c>
      <c r="CY145" t="s">
        <v>9813</v>
      </c>
      <c r="CZ145" t="s">
        <v>6730</v>
      </c>
      <c r="DA145" t="s">
        <v>241</v>
      </c>
      <c r="DB145" t="s">
        <v>16</v>
      </c>
      <c r="DC145" t="s">
        <v>16</v>
      </c>
      <c r="DD145" t="s">
        <v>15</v>
      </c>
      <c r="DE145" t="s">
        <v>189</v>
      </c>
      <c r="DF145" t="s">
        <v>16</v>
      </c>
      <c r="DG145" t="s">
        <v>4727</v>
      </c>
      <c r="DH145" t="s">
        <v>2051</v>
      </c>
      <c r="DI145" t="s">
        <v>4504</v>
      </c>
      <c r="DJ145" t="s">
        <v>16</v>
      </c>
      <c r="DK145" t="s">
        <v>16</v>
      </c>
      <c r="DL145" t="s">
        <v>4465</v>
      </c>
      <c r="DM145" t="s">
        <v>16</v>
      </c>
      <c r="DN145" t="s">
        <v>189</v>
      </c>
      <c r="DO145" t="s">
        <v>11511</v>
      </c>
      <c r="DP145" t="s">
        <v>7295</v>
      </c>
      <c r="DQ145" t="s">
        <v>9977</v>
      </c>
      <c r="DR145" t="s">
        <v>7296</v>
      </c>
    </row>
    <row r="146" spans="1:122" x14ac:dyDescent="0.25">
      <c r="A146">
        <v>769</v>
      </c>
      <c r="B146" t="s">
        <v>189</v>
      </c>
      <c r="C146" t="s">
        <v>4988</v>
      </c>
      <c r="D146" s="138">
        <v>45089</v>
      </c>
      <c r="E146" t="s">
        <v>4989</v>
      </c>
      <c r="F146" t="s">
        <v>11</v>
      </c>
      <c r="G146" t="s">
        <v>1932</v>
      </c>
      <c r="H146" t="s">
        <v>11</v>
      </c>
      <c r="I146" t="s">
        <v>9802</v>
      </c>
      <c r="J146" t="s">
        <v>12</v>
      </c>
      <c r="K146">
        <v>8.0399999999999991</v>
      </c>
      <c r="L146">
        <v>1.1299999999999999</v>
      </c>
      <c r="M146">
        <v>8.0399999999999991</v>
      </c>
      <c r="N146">
        <v>8.7959999999999994</v>
      </c>
      <c r="O146" t="s">
        <v>189</v>
      </c>
      <c r="P146" t="s">
        <v>13</v>
      </c>
      <c r="Q146" t="s">
        <v>4986</v>
      </c>
      <c r="R146" t="s">
        <v>605</v>
      </c>
      <c r="S146" t="s">
        <v>4986</v>
      </c>
      <c r="T146" t="s">
        <v>16</v>
      </c>
      <c r="U146" t="s">
        <v>4854</v>
      </c>
      <c r="V146" t="s">
        <v>2410</v>
      </c>
      <c r="W146">
        <v>100</v>
      </c>
      <c r="X146" t="s">
        <v>22</v>
      </c>
      <c r="Y146" t="s">
        <v>1883</v>
      </c>
      <c r="Z146" t="s">
        <v>1883</v>
      </c>
      <c r="AA146" t="s">
        <v>189</v>
      </c>
      <c r="AB146" s="138">
        <v>45093</v>
      </c>
      <c r="AC146" s="138">
        <v>45276</v>
      </c>
      <c r="AD146" t="s">
        <v>6241</v>
      </c>
      <c r="AE146" t="s">
        <v>4999</v>
      </c>
      <c r="AF146" t="s">
        <v>16</v>
      </c>
      <c r="AG146" t="s">
        <v>189</v>
      </c>
      <c r="AH146" s="138">
        <v>46189</v>
      </c>
      <c r="AI146" t="s">
        <v>2414</v>
      </c>
      <c r="AJ146" t="s">
        <v>189</v>
      </c>
      <c r="AK146" t="s">
        <v>189</v>
      </c>
      <c r="AL146" t="s">
        <v>189</v>
      </c>
      <c r="AM146" t="s">
        <v>189</v>
      </c>
      <c r="AN146" t="s">
        <v>189</v>
      </c>
      <c r="AO146" t="s">
        <v>189</v>
      </c>
      <c r="AP146" t="s">
        <v>189</v>
      </c>
      <c r="AQ146" t="s">
        <v>16</v>
      </c>
      <c r="AR146" t="s">
        <v>189</v>
      </c>
      <c r="AS146" t="s">
        <v>16</v>
      </c>
      <c r="AT146" t="s">
        <v>6454</v>
      </c>
      <c r="AU146" t="s">
        <v>9344</v>
      </c>
      <c r="AV146" t="s">
        <v>189</v>
      </c>
      <c r="AW146" t="s">
        <v>16</v>
      </c>
      <c r="AX146" t="s">
        <v>16</v>
      </c>
      <c r="AY146" t="s">
        <v>16</v>
      </c>
      <c r="AZ146" t="s">
        <v>16</v>
      </c>
      <c r="BA146" t="s">
        <v>16</v>
      </c>
      <c r="BB146" t="s">
        <v>16</v>
      </c>
      <c r="BC146" t="s">
        <v>181</v>
      </c>
      <c r="BD146" t="s">
        <v>16</v>
      </c>
      <c r="BE146" t="s">
        <v>2136</v>
      </c>
      <c r="BF146" t="s">
        <v>189</v>
      </c>
      <c r="BG146" t="s">
        <v>189</v>
      </c>
      <c r="BH146">
        <v>0</v>
      </c>
      <c r="BI146">
        <v>0</v>
      </c>
      <c r="BJ146">
        <v>0</v>
      </c>
      <c r="BK146" t="s">
        <v>189</v>
      </c>
      <c r="BL146" t="s">
        <v>189</v>
      </c>
      <c r="BN146" t="s">
        <v>4987</v>
      </c>
      <c r="BO146" t="s">
        <v>7115</v>
      </c>
      <c r="BP146" t="s">
        <v>4995</v>
      </c>
      <c r="BQ146" t="s">
        <v>184</v>
      </c>
      <c r="BR146" t="s">
        <v>6744</v>
      </c>
      <c r="BS146" t="s">
        <v>9667</v>
      </c>
      <c r="BT146" t="s">
        <v>16</v>
      </c>
      <c r="BU146" t="s">
        <v>189</v>
      </c>
      <c r="BV146" t="s">
        <v>27</v>
      </c>
      <c r="BW146" t="s">
        <v>195</v>
      </c>
      <c r="BX146" t="s">
        <v>343</v>
      </c>
      <c r="BY146" t="s">
        <v>16</v>
      </c>
      <c r="BZ146" s="138"/>
      <c r="CA146" s="138">
        <v>45089</v>
      </c>
      <c r="CB146" t="s">
        <v>17</v>
      </c>
      <c r="CC146" t="s">
        <v>17</v>
      </c>
      <c r="CD146" t="s">
        <v>6307</v>
      </c>
      <c r="CE146" t="s">
        <v>189</v>
      </c>
      <c r="CF146" t="s">
        <v>6307</v>
      </c>
      <c r="CG146" t="s">
        <v>189</v>
      </c>
      <c r="CH146">
        <v>2023</v>
      </c>
      <c r="CI146" s="7">
        <v>45089</v>
      </c>
      <c r="CJ146" t="s">
        <v>4723</v>
      </c>
      <c r="CK146">
        <v>6</v>
      </c>
      <c r="CL146">
        <v>25</v>
      </c>
      <c r="CM146" s="7">
        <v>45089</v>
      </c>
      <c r="CN146" t="s">
        <v>11505</v>
      </c>
      <c r="CO146" t="s">
        <v>9855</v>
      </c>
      <c r="CP146" t="s">
        <v>11498</v>
      </c>
      <c r="CQ146" t="s">
        <v>11499</v>
      </c>
      <c r="CR146" t="s">
        <v>5970</v>
      </c>
      <c r="CS146" t="s">
        <v>5973</v>
      </c>
      <c r="CT146" t="s">
        <v>9841</v>
      </c>
      <c r="CU146" t="s">
        <v>9873</v>
      </c>
      <c r="CV146" t="s">
        <v>6307</v>
      </c>
      <c r="CW146" t="s">
        <v>9874</v>
      </c>
      <c r="CX146" t="s">
        <v>4987</v>
      </c>
      <c r="CY146" t="s">
        <v>9817</v>
      </c>
      <c r="CZ146" t="s">
        <v>6741</v>
      </c>
      <c r="DA146" t="s">
        <v>188</v>
      </c>
      <c r="DB146" t="s">
        <v>16</v>
      </c>
      <c r="DC146" t="s">
        <v>16</v>
      </c>
      <c r="DD146" t="s">
        <v>22</v>
      </c>
      <c r="DE146" t="s">
        <v>189</v>
      </c>
      <c r="DF146" t="s">
        <v>311</v>
      </c>
      <c r="DG146" t="s">
        <v>4727</v>
      </c>
      <c r="DH146" t="s">
        <v>2052</v>
      </c>
      <c r="DI146" t="s">
        <v>6105</v>
      </c>
      <c r="DJ146" t="s">
        <v>16</v>
      </c>
      <c r="DK146" t="s">
        <v>9817</v>
      </c>
      <c r="DL146" t="s">
        <v>9817</v>
      </c>
      <c r="DM146" t="s">
        <v>6245</v>
      </c>
      <c r="DN146" t="s">
        <v>189</v>
      </c>
      <c r="DO146" t="s">
        <v>11089</v>
      </c>
      <c r="DP146" t="s">
        <v>7297</v>
      </c>
      <c r="DQ146" t="s">
        <v>9979</v>
      </c>
      <c r="DR146" t="s">
        <v>9980</v>
      </c>
    </row>
    <row r="147" spans="1:122" x14ac:dyDescent="0.25">
      <c r="A147">
        <v>768</v>
      </c>
      <c r="B147" t="s">
        <v>189</v>
      </c>
      <c r="C147" t="s">
        <v>4984</v>
      </c>
      <c r="D147" s="138">
        <v>45089</v>
      </c>
      <c r="E147" t="s">
        <v>4985</v>
      </c>
      <c r="F147" t="s">
        <v>11</v>
      </c>
      <c r="G147" t="s">
        <v>1932</v>
      </c>
      <c r="H147" t="s">
        <v>11</v>
      </c>
      <c r="I147" t="s">
        <v>9802</v>
      </c>
      <c r="J147" t="s">
        <v>12</v>
      </c>
      <c r="K147">
        <v>4.84</v>
      </c>
      <c r="L147">
        <v>0.68</v>
      </c>
      <c r="M147">
        <v>4.84</v>
      </c>
      <c r="N147">
        <v>5.2949999999999999</v>
      </c>
      <c r="O147" t="s">
        <v>189</v>
      </c>
      <c r="P147" t="s">
        <v>13</v>
      </c>
      <c r="Q147" t="s">
        <v>4986</v>
      </c>
      <c r="R147" t="s">
        <v>605</v>
      </c>
      <c r="S147" t="s">
        <v>4986</v>
      </c>
      <c r="T147" t="s">
        <v>16</v>
      </c>
      <c r="U147" t="s">
        <v>4854</v>
      </c>
      <c r="V147" t="s">
        <v>2410</v>
      </c>
      <c r="W147">
        <v>100</v>
      </c>
      <c r="X147" t="s">
        <v>22</v>
      </c>
      <c r="Y147" t="s">
        <v>1883</v>
      </c>
      <c r="Z147" t="s">
        <v>1883</v>
      </c>
      <c r="AA147" t="s">
        <v>189</v>
      </c>
      <c r="AB147" s="138">
        <v>45093</v>
      </c>
      <c r="AC147" s="138">
        <v>45276</v>
      </c>
      <c r="AD147" t="s">
        <v>6241</v>
      </c>
      <c r="AE147" t="s">
        <v>4999</v>
      </c>
      <c r="AF147" t="s">
        <v>16</v>
      </c>
      <c r="AG147" t="s">
        <v>189</v>
      </c>
      <c r="AH147" s="138">
        <v>46189</v>
      </c>
      <c r="AI147" t="s">
        <v>2414</v>
      </c>
      <c r="AJ147" t="s">
        <v>4994</v>
      </c>
      <c r="AK147" t="s">
        <v>189</v>
      </c>
      <c r="AL147" t="s">
        <v>4994</v>
      </c>
      <c r="AM147" t="s">
        <v>1880</v>
      </c>
      <c r="AN147" t="s">
        <v>189</v>
      </c>
      <c r="AO147" t="s">
        <v>189</v>
      </c>
      <c r="AP147" t="s">
        <v>189</v>
      </c>
      <c r="AQ147" t="s">
        <v>16</v>
      </c>
      <c r="AR147" t="s">
        <v>189</v>
      </c>
      <c r="AS147" t="s">
        <v>16</v>
      </c>
      <c r="AT147" t="s">
        <v>6454</v>
      </c>
      <c r="AU147" t="s">
        <v>9344</v>
      </c>
      <c r="AV147" t="s">
        <v>189</v>
      </c>
      <c r="AW147" t="s">
        <v>16</v>
      </c>
      <c r="AX147" t="s">
        <v>16</v>
      </c>
      <c r="AY147" t="s">
        <v>181</v>
      </c>
      <c r="AZ147" t="s">
        <v>16</v>
      </c>
      <c r="BA147" t="s">
        <v>16</v>
      </c>
      <c r="BB147" t="s">
        <v>16</v>
      </c>
      <c r="BC147" t="s">
        <v>16</v>
      </c>
      <c r="BD147" t="s">
        <v>16</v>
      </c>
      <c r="BE147" t="s">
        <v>1925</v>
      </c>
      <c r="BF147" t="s">
        <v>182</v>
      </c>
      <c r="BG147" t="s">
        <v>2085</v>
      </c>
      <c r="BH147">
        <v>1</v>
      </c>
      <c r="BI147">
        <v>1</v>
      </c>
      <c r="BJ147">
        <v>1</v>
      </c>
      <c r="BK147" t="s">
        <v>189</v>
      </c>
      <c r="BL147" t="s">
        <v>6307</v>
      </c>
      <c r="BM147">
        <v>23038</v>
      </c>
      <c r="BN147" t="s">
        <v>4987</v>
      </c>
      <c r="BO147" t="s">
        <v>7115</v>
      </c>
      <c r="BP147" t="s">
        <v>4995</v>
      </c>
      <c r="BQ147" t="s">
        <v>184</v>
      </c>
      <c r="BR147" t="s">
        <v>6744</v>
      </c>
      <c r="BS147" t="s">
        <v>9667</v>
      </c>
      <c r="BT147" t="s">
        <v>16</v>
      </c>
      <c r="BU147" t="s">
        <v>189</v>
      </c>
      <c r="BV147" t="s">
        <v>27</v>
      </c>
      <c r="BW147" t="s">
        <v>195</v>
      </c>
      <c r="BX147" t="s">
        <v>343</v>
      </c>
      <c r="BY147" t="s">
        <v>16</v>
      </c>
      <c r="BZ147" s="138"/>
      <c r="CA147" s="138">
        <v>45089</v>
      </c>
      <c r="CB147" t="s">
        <v>17</v>
      </c>
      <c r="CC147" t="s">
        <v>17</v>
      </c>
      <c r="CD147" t="s">
        <v>6307</v>
      </c>
      <c r="CE147" t="s">
        <v>189</v>
      </c>
      <c r="CF147" t="s">
        <v>6307</v>
      </c>
      <c r="CG147" t="s">
        <v>189</v>
      </c>
      <c r="CH147">
        <v>2023</v>
      </c>
      <c r="CI147" s="7">
        <v>45089</v>
      </c>
      <c r="CJ147" t="s">
        <v>4723</v>
      </c>
      <c r="CK147">
        <v>6</v>
      </c>
      <c r="CL147">
        <v>25</v>
      </c>
      <c r="CM147" s="7">
        <v>45089</v>
      </c>
      <c r="CN147" t="s">
        <v>11505</v>
      </c>
      <c r="CO147" t="s">
        <v>9855</v>
      </c>
      <c r="CP147" t="s">
        <v>11498</v>
      </c>
      <c r="CQ147" t="s">
        <v>11499</v>
      </c>
      <c r="CR147" t="s">
        <v>5970</v>
      </c>
      <c r="CS147" t="s">
        <v>5973</v>
      </c>
      <c r="CT147" t="s">
        <v>9841</v>
      </c>
      <c r="CU147" t="s">
        <v>9873</v>
      </c>
      <c r="CV147" t="s">
        <v>6307</v>
      </c>
      <c r="CW147" t="s">
        <v>9874</v>
      </c>
      <c r="CX147" t="s">
        <v>6836</v>
      </c>
      <c r="CY147" t="s">
        <v>9817</v>
      </c>
      <c r="CZ147" t="s">
        <v>6741</v>
      </c>
      <c r="DA147" t="s">
        <v>188</v>
      </c>
      <c r="DB147" t="s">
        <v>16</v>
      </c>
      <c r="DC147" t="s">
        <v>16</v>
      </c>
      <c r="DD147" t="s">
        <v>22</v>
      </c>
      <c r="DE147" t="s">
        <v>189</v>
      </c>
      <c r="DF147" t="s">
        <v>509</v>
      </c>
      <c r="DG147" t="s">
        <v>4727</v>
      </c>
      <c r="DH147" t="s">
        <v>2052</v>
      </c>
      <c r="DI147" t="s">
        <v>6104</v>
      </c>
      <c r="DJ147" t="s">
        <v>16</v>
      </c>
      <c r="DK147" t="s">
        <v>9817</v>
      </c>
      <c r="DL147" t="s">
        <v>9817</v>
      </c>
      <c r="DM147" t="s">
        <v>6245</v>
      </c>
      <c r="DN147" t="s">
        <v>4496</v>
      </c>
      <c r="DO147" t="s">
        <v>11088</v>
      </c>
      <c r="DP147" t="s">
        <v>7297</v>
      </c>
      <c r="DQ147" t="s">
        <v>9979</v>
      </c>
      <c r="DR147" t="s">
        <v>9980</v>
      </c>
    </row>
    <row r="148" spans="1:122" x14ac:dyDescent="0.25">
      <c r="A148">
        <v>767</v>
      </c>
      <c r="B148" t="s">
        <v>189</v>
      </c>
      <c r="C148" t="s">
        <v>4769</v>
      </c>
      <c r="D148" s="138">
        <v>45086</v>
      </c>
      <c r="E148" t="s">
        <v>4770</v>
      </c>
      <c r="F148" t="s">
        <v>11</v>
      </c>
      <c r="G148" t="s">
        <v>16</v>
      </c>
      <c r="H148" t="s">
        <v>11</v>
      </c>
      <c r="I148" t="s">
        <v>9802</v>
      </c>
      <c r="J148" t="s">
        <v>12</v>
      </c>
      <c r="K148">
        <v>2.87</v>
      </c>
      <c r="L148">
        <v>0.4</v>
      </c>
      <c r="M148">
        <v>2.87</v>
      </c>
      <c r="N148">
        <v>3.1480000000000001</v>
      </c>
      <c r="O148" t="s">
        <v>189</v>
      </c>
      <c r="P148" t="s">
        <v>13</v>
      </c>
      <c r="Q148" t="s">
        <v>51</v>
      </c>
      <c r="R148" t="s">
        <v>648</v>
      </c>
      <c r="S148" t="s">
        <v>51</v>
      </c>
      <c r="T148" t="s">
        <v>16</v>
      </c>
      <c r="U148" t="s">
        <v>2079</v>
      </c>
      <c r="V148" t="s">
        <v>2410</v>
      </c>
      <c r="W148">
        <v>100</v>
      </c>
      <c r="X148" t="s">
        <v>22</v>
      </c>
      <c r="Y148" t="s">
        <v>6236</v>
      </c>
      <c r="Z148" t="s">
        <v>6236</v>
      </c>
      <c r="AA148" t="s">
        <v>189</v>
      </c>
      <c r="AB148" s="138">
        <v>45093</v>
      </c>
      <c r="AC148" s="138">
        <v>45276</v>
      </c>
      <c r="AD148" t="s">
        <v>6241</v>
      </c>
      <c r="AE148" t="s">
        <v>5086</v>
      </c>
      <c r="AF148" t="s">
        <v>16</v>
      </c>
      <c r="AG148" t="s">
        <v>189</v>
      </c>
      <c r="AH148" s="138">
        <v>46189</v>
      </c>
      <c r="AI148" t="s">
        <v>2414</v>
      </c>
      <c r="AJ148" t="s">
        <v>189</v>
      </c>
      <c r="AK148" t="s">
        <v>189</v>
      </c>
      <c r="AL148" t="s">
        <v>189</v>
      </c>
      <c r="AM148" t="s">
        <v>189</v>
      </c>
      <c r="AN148" t="s">
        <v>189</v>
      </c>
      <c r="AO148" t="s">
        <v>189</v>
      </c>
      <c r="AP148" t="s">
        <v>189</v>
      </c>
      <c r="AQ148" t="s">
        <v>16</v>
      </c>
      <c r="AR148" t="s">
        <v>189</v>
      </c>
      <c r="AS148" t="s">
        <v>16</v>
      </c>
      <c r="AT148" t="s">
        <v>6496</v>
      </c>
      <c r="AU148" t="s">
        <v>9344</v>
      </c>
      <c r="AV148" t="s">
        <v>189</v>
      </c>
      <c r="AW148" t="s">
        <v>16</v>
      </c>
      <c r="AX148" t="s">
        <v>16</v>
      </c>
      <c r="AY148" t="s">
        <v>16</v>
      </c>
      <c r="AZ148" t="s">
        <v>16</v>
      </c>
      <c r="BA148" t="s">
        <v>16</v>
      </c>
      <c r="BB148" t="s">
        <v>16</v>
      </c>
      <c r="BC148" t="s">
        <v>16</v>
      </c>
      <c r="BD148" t="s">
        <v>16</v>
      </c>
      <c r="BE148" t="s">
        <v>16</v>
      </c>
      <c r="BF148" t="s">
        <v>189</v>
      </c>
      <c r="BG148" t="s">
        <v>189</v>
      </c>
      <c r="BH148">
        <v>0</v>
      </c>
      <c r="BI148">
        <v>0</v>
      </c>
      <c r="BJ148">
        <v>0</v>
      </c>
      <c r="BK148" t="s">
        <v>189</v>
      </c>
      <c r="BL148" t="s">
        <v>189</v>
      </c>
      <c r="BN148" t="s">
        <v>2228</v>
      </c>
      <c r="BO148" t="s">
        <v>7115</v>
      </c>
      <c r="BP148" t="s">
        <v>2652</v>
      </c>
      <c r="BQ148" t="s">
        <v>184</v>
      </c>
      <c r="BR148" t="s">
        <v>6744</v>
      </c>
      <c r="BS148" t="s">
        <v>9726</v>
      </c>
      <c r="BT148" t="s">
        <v>16</v>
      </c>
      <c r="BU148" t="s">
        <v>189</v>
      </c>
      <c r="BV148" t="s">
        <v>27</v>
      </c>
      <c r="BW148" t="s">
        <v>195</v>
      </c>
      <c r="BX148" t="s">
        <v>279</v>
      </c>
      <c r="BY148" t="s">
        <v>16</v>
      </c>
      <c r="BZ148" s="138"/>
      <c r="CA148" s="138">
        <v>44977</v>
      </c>
      <c r="CB148" t="s">
        <v>34</v>
      </c>
      <c r="CC148" t="s">
        <v>16</v>
      </c>
      <c r="CD148" t="s">
        <v>6307</v>
      </c>
      <c r="CE148" t="s">
        <v>189</v>
      </c>
      <c r="CF148" t="s">
        <v>189</v>
      </c>
      <c r="CG148" t="s">
        <v>189</v>
      </c>
      <c r="CH148">
        <v>2023</v>
      </c>
      <c r="CI148" s="7">
        <v>45086</v>
      </c>
      <c r="CJ148" t="s">
        <v>4723</v>
      </c>
      <c r="CK148">
        <v>6</v>
      </c>
      <c r="CL148">
        <v>24</v>
      </c>
      <c r="CM148" s="7">
        <v>45082</v>
      </c>
      <c r="CN148" t="s">
        <v>11512</v>
      </c>
      <c r="CO148" t="s">
        <v>9855</v>
      </c>
      <c r="CP148" t="s">
        <v>11498</v>
      </c>
      <c r="CQ148" t="s">
        <v>11499</v>
      </c>
      <c r="CR148" t="s">
        <v>5970</v>
      </c>
      <c r="CS148" t="s">
        <v>5975</v>
      </c>
      <c r="CT148" t="s">
        <v>9841</v>
      </c>
      <c r="CU148" t="s">
        <v>9873</v>
      </c>
      <c r="CV148" t="s">
        <v>6310</v>
      </c>
      <c r="CW148" t="s">
        <v>9874</v>
      </c>
      <c r="CX148" t="s">
        <v>2228</v>
      </c>
      <c r="CY148" t="s">
        <v>9817</v>
      </c>
      <c r="CZ148" t="s">
        <v>6741</v>
      </c>
      <c r="DA148" t="s">
        <v>188</v>
      </c>
      <c r="DB148" t="s">
        <v>16</v>
      </c>
      <c r="DC148" t="s">
        <v>16</v>
      </c>
      <c r="DD148" t="s">
        <v>22</v>
      </c>
      <c r="DE148" t="s">
        <v>189</v>
      </c>
      <c r="DF148" t="s">
        <v>2509</v>
      </c>
      <c r="DG148" t="s">
        <v>4727</v>
      </c>
      <c r="DH148" t="s">
        <v>2052</v>
      </c>
      <c r="DI148" t="s">
        <v>6106</v>
      </c>
      <c r="DJ148" t="s">
        <v>16</v>
      </c>
      <c r="DK148" t="s">
        <v>9817</v>
      </c>
      <c r="DL148" t="s">
        <v>9817</v>
      </c>
      <c r="DM148" t="s">
        <v>6245</v>
      </c>
      <c r="DN148" t="s">
        <v>189</v>
      </c>
      <c r="DO148" t="s">
        <v>11090</v>
      </c>
      <c r="DP148" t="s">
        <v>7298</v>
      </c>
      <c r="DQ148" t="s">
        <v>9981</v>
      </c>
      <c r="DR148" t="s">
        <v>9982</v>
      </c>
    </row>
    <row r="149" spans="1:122" x14ac:dyDescent="0.25">
      <c r="A149">
        <v>766</v>
      </c>
      <c r="B149" t="s">
        <v>189</v>
      </c>
      <c r="C149" t="s">
        <v>4767</v>
      </c>
      <c r="D149" s="138">
        <v>45086</v>
      </c>
      <c r="E149" t="s">
        <v>2063</v>
      </c>
      <c r="F149" t="s">
        <v>11</v>
      </c>
      <c r="G149" t="s">
        <v>1929</v>
      </c>
      <c r="H149" t="s">
        <v>11</v>
      </c>
      <c r="I149" t="s">
        <v>9802</v>
      </c>
      <c r="J149" t="s">
        <v>12</v>
      </c>
      <c r="K149">
        <v>5.5</v>
      </c>
      <c r="L149">
        <v>0.78</v>
      </c>
      <c r="M149">
        <v>5.5</v>
      </c>
      <c r="N149">
        <v>6.0339999999999998</v>
      </c>
      <c r="O149" t="s">
        <v>189</v>
      </c>
      <c r="P149" t="s">
        <v>13</v>
      </c>
      <c r="Q149" t="s">
        <v>77</v>
      </c>
      <c r="R149" t="s">
        <v>26</v>
      </c>
      <c r="S149" t="s">
        <v>77</v>
      </c>
      <c r="T149" t="s">
        <v>16</v>
      </c>
      <c r="U149" t="s">
        <v>2079</v>
      </c>
      <c r="V149" t="s">
        <v>2410</v>
      </c>
      <c r="W149">
        <v>100</v>
      </c>
      <c r="X149" t="s">
        <v>22</v>
      </c>
      <c r="Y149" t="s">
        <v>6236</v>
      </c>
      <c r="Z149" t="s">
        <v>6236</v>
      </c>
      <c r="AA149" t="s">
        <v>189</v>
      </c>
      <c r="AB149" s="138">
        <v>45093</v>
      </c>
      <c r="AC149" s="138">
        <v>45276</v>
      </c>
      <c r="AD149" t="s">
        <v>6241</v>
      </c>
      <c r="AE149" t="s">
        <v>5001</v>
      </c>
      <c r="AF149" t="s">
        <v>16</v>
      </c>
      <c r="AG149" t="s">
        <v>189</v>
      </c>
      <c r="AH149" s="138">
        <v>46189</v>
      </c>
      <c r="AI149" t="s">
        <v>2414</v>
      </c>
      <c r="AJ149" t="s">
        <v>4269</v>
      </c>
      <c r="AK149" t="s">
        <v>2435</v>
      </c>
      <c r="AL149" t="s">
        <v>4768</v>
      </c>
      <c r="AM149" t="s">
        <v>1880</v>
      </c>
      <c r="AN149" t="s">
        <v>189</v>
      </c>
      <c r="AO149" t="s">
        <v>189</v>
      </c>
      <c r="AP149" t="s">
        <v>189</v>
      </c>
      <c r="AQ149" t="s">
        <v>16</v>
      </c>
      <c r="AR149" t="s">
        <v>189</v>
      </c>
      <c r="AS149" t="s">
        <v>16</v>
      </c>
      <c r="AT149" t="s">
        <v>6455</v>
      </c>
      <c r="AU149" t="s">
        <v>9344</v>
      </c>
      <c r="AV149" t="s">
        <v>189</v>
      </c>
      <c r="AW149" t="s">
        <v>16</v>
      </c>
      <c r="AX149" t="s">
        <v>16</v>
      </c>
      <c r="AY149" t="s">
        <v>181</v>
      </c>
      <c r="AZ149" t="s">
        <v>16</v>
      </c>
      <c r="BA149" t="s">
        <v>16</v>
      </c>
      <c r="BB149" t="s">
        <v>16</v>
      </c>
      <c r="BC149" t="s">
        <v>16</v>
      </c>
      <c r="BD149" t="s">
        <v>16</v>
      </c>
      <c r="BE149" t="s">
        <v>1925</v>
      </c>
      <c r="BF149" t="s">
        <v>182</v>
      </c>
      <c r="BG149" t="s">
        <v>2083</v>
      </c>
      <c r="BH149">
        <v>1</v>
      </c>
      <c r="BI149">
        <v>1</v>
      </c>
      <c r="BJ149">
        <v>1</v>
      </c>
      <c r="BK149" t="s">
        <v>189</v>
      </c>
      <c r="BL149" t="s">
        <v>6307</v>
      </c>
      <c r="BM149">
        <v>23037</v>
      </c>
      <c r="BN149" t="s">
        <v>2066</v>
      </c>
      <c r="BO149" t="s">
        <v>16</v>
      </c>
      <c r="BP149" t="s">
        <v>2436</v>
      </c>
      <c r="BQ149" t="s">
        <v>184</v>
      </c>
      <c r="BR149" t="s">
        <v>6744</v>
      </c>
      <c r="BS149" t="s">
        <v>1494</v>
      </c>
      <c r="BT149" t="s">
        <v>16</v>
      </c>
      <c r="BU149" t="s">
        <v>189</v>
      </c>
      <c r="BV149" t="s">
        <v>103</v>
      </c>
      <c r="BW149" t="s">
        <v>185</v>
      </c>
      <c r="BX149" t="s">
        <v>415</v>
      </c>
      <c r="BY149" t="s">
        <v>16</v>
      </c>
      <c r="BZ149" s="138"/>
      <c r="CA149" s="138">
        <v>45033</v>
      </c>
      <c r="CB149" t="s">
        <v>17</v>
      </c>
      <c r="CC149" t="s">
        <v>17</v>
      </c>
      <c r="CD149" t="s">
        <v>6307</v>
      </c>
      <c r="CE149" t="s">
        <v>189</v>
      </c>
      <c r="CF149" t="s">
        <v>6307</v>
      </c>
      <c r="CG149" t="s">
        <v>189</v>
      </c>
      <c r="CH149">
        <v>2023</v>
      </c>
      <c r="CI149" s="7">
        <v>45086</v>
      </c>
      <c r="CJ149" t="s">
        <v>4723</v>
      </c>
      <c r="CK149">
        <v>6</v>
      </c>
      <c r="CL149">
        <v>24</v>
      </c>
      <c r="CM149" s="7">
        <v>45082</v>
      </c>
      <c r="CN149" t="s">
        <v>11512</v>
      </c>
      <c r="CO149" t="s">
        <v>9855</v>
      </c>
      <c r="CP149" t="s">
        <v>11498</v>
      </c>
      <c r="CQ149" t="s">
        <v>11499</v>
      </c>
      <c r="CR149" t="s">
        <v>5970</v>
      </c>
      <c r="CS149" t="s">
        <v>5975</v>
      </c>
      <c r="CT149" t="s">
        <v>9841</v>
      </c>
      <c r="CU149" t="s">
        <v>9873</v>
      </c>
      <c r="CV149" t="s">
        <v>6310</v>
      </c>
      <c r="CW149" t="s">
        <v>9874</v>
      </c>
      <c r="CX149" t="s">
        <v>2065</v>
      </c>
      <c r="CY149" t="s">
        <v>9817</v>
      </c>
      <c r="CZ149" t="s">
        <v>6741</v>
      </c>
      <c r="DA149" t="s">
        <v>188</v>
      </c>
      <c r="DB149" t="s">
        <v>16</v>
      </c>
      <c r="DC149" t="s">
        <v>16</v>
      </c>
      <c r="DD149" t="s">
        <v>22</v>
      </c>
      <c r="DE149" t="s">
        <v>189</v>
      </c>
      <c r="DF149" t="s">
        <v>2064</v>
      </c>
      <c r="DG149" t="s">
        <v>4727</v>
      </c>
      <c r="DH149" t="s">
        <v>2052</v>
      </c>
      <c r="DI149" t="s">
        <v>6107</v>
      </c>
      <c r="DJ149" t="s">
        <v>16</v>
      </c>
      <c r="DK149" t="s">
        <v>9817</v>
      </c>
      <c r="DL149" t="s">
        <v>9817</v>
      </c>
      <c r="DM149" t="s">
        <v>6245</v>
      </c>
      <c r="DN149" t="s">
        <v>4496</v>
      </c>
      <c r="DO149" t="s">
        <v>11091</v>
      </c>
      <c r="DP149" t="s">
        <v>7299</v>
      </c>
      <c r="DQ149" t="s">
        <v>9981</v>
      </c>
      <c r="DR149" t="s">
        <v>9983</v>
      </c>
    </row>
    <row r="150" spans="1:122" x14ac:dyDescent="0.25">
      <c r="A150">
        <v>765</v>
      </c>
      <c r="B150" t="s">
        <v>189</v>
      </c>
      <c r="C150" t="s">
        <v>4762</v>
      </c>
      <c r="D150" s="138">
        <v>45086</v>
      </c>
      <c r="E150" t="s">
        <v>4763</v>
      </c>
      <c r="F150" t="s">
        <v>11</v>
      </c>
      <c r="G150" t="s">
        <v>1929</v>
      </c>
      <c r="H150" t="s">
        <v>11</v>
      </c>
      <c r="I150" t="s">
        <v>9802</v>
      </c>
      <c r="J150" t="s">
        <v>12</v>
      </c>
      <c r="K150">
        <v>0.89</v>
      </c>
      <c r="L150">
        <v>0.13</v>
      </c>
      <c r="M150">
        <v>0.89</v>
      </c>
      <c r="N150">
        <v>0.97599999999999998</v>
      </c>
      <c r="O150" t="s">
        <v>189</v>
      </c>
      <c r="P150" t="s">
        <v>13</v>
      </c>
      <c r="Q150" t="s">
        <v>157</v>
      </c>
      <c r="R150" t="s">
        <v>16</v>
      </c>
      <c r="S150" t="s">
        <v>157</v>
      </c>
      <c r="T150" t="s">
        <v>16</v>
      </c>
      <c r="U150" t="s">
        <v>16</v>
      </c>
      <c r="V150" t="s">
        <v>2410</v>
      </c>
      <c r="W150">
        <v>100</v>
      </c>
      <c r="X150" t="s">
        <v>22</v>
      </c>
      <c r="Y150" t="s">
        <v>6236</v>
      </c>
      <c r="Z150" t="s">
        <v>6236</v>
      </c>
      <c r="AA150" t="s">
        <v>189</v>
      </c>
      <c r="AB150" s="138">
        <v>45092</v>
      </c>
      <c r="AC150" s="138">
        <v>45275</v>
      </c>
      <c r="AD150" t="s">
        <v>6241</v>
      </c>
      <c r="AE150" t="s">
        <v>5000</v>
      </c>
      <c r="AF150" t="s">
        <v>16</v>
      </c>
      <c r="AG150" t="s">
        <v>189</v>
      </c>
      <c r="AH150" s="138">
        <v>46188</v>
      </c>
      <c r="AI150" t="s">
        <v>2414</v>
      </c>
      <c r="AJ150" t="s">
        <v>4829</v>
      </c>
      <c r="AK150" t="s">
        <v>4764</v>
      </c>
      <c r="AL150" t="s">
        <v>4830</v>
      </c>
      <c r="AM150" t="s">
        <v>1880</v>
      </c>
      <c r="AN150" t="s">
        <v>189</v>
      </c>
      <c r="AO150" t="s">
        <v>189</v>
      </c>
      <c r="AP150" t="s">
        <v>189</v>
      </c>
      <c r="AQ150" t="s">
        <v>16</v>
      </c>
      <c r="AR150" t="s">
        <v>189</v>
      </c>
      <c r="AS150" t="s">
        <v>16</v>
      </c>
      <c r="AT150" t="s">
        <v>6456</v>
      </c>
      <c r="AU150" t="s">
        <v>9344</v>
      </c>
      <c r="AV150" t="s">
        <v>189</v>
      </c>
      <c r="AW150" t="s">
        <v>16</v>
      </c>
      <c r="AX150" t="s">
        <v>16</v>
      </c>
      <c r="AY150" t="s">
        <v>181</v>
      </c>
      <c r="AZ150" t="s">
        <v>16</v>
      </c>
      <c r="BA150" t="s">
        <v>16</v>
      </c>
      <c r="BB150" t="s">
        <v>16</v>
      </c>
      <c r="BC150" t="s">
        <v>16</v>
      </c>
      <c r="BD150" t="s">
        <v>16</v>
      </c>
      <c r="BE150" t="s">
        <v>1925</v>
      </c>
      <c r="BF150" t="s">
        <v>182</v>
      </c>
      <c r="BG150" t="s">
        <v>4838</v>
      </c>
      <c r="BH150">
        <v>1</v>
      </c>
      <c r="BI150">
        <v>1</v>
      </c>
      <c r="BJ150">
        <v>1</v>
      </c>
      <c r="BK150" t="s">
        <v>9686</v>
      </c>
      <c r="BL150" t="s">
        <v>6307</v>
      </c>
      <c r="BM150">
        <v>23036</v>
      </c>
      <c r="BN150" t="s">
        <v>4765</v>
      </c>
      <c r="BO150" t="s">
        <v>16</v>
      </c>
      <c r="BP150" t="s">
        <v>4766</v>
      </c>
      <c r="BQ150" t="s">
        <v>184</v>
      </c>
      <c r="BR150" t="s">
        <v>6744</v>
      </c>
      <c r="BS150" t="s">
        <v>202</v>
      </c>
      <c r="BT150" t="s">
        <v>16</v>
      </c>
      <c r="BU150" t="s">
        <v>189</v>
      </c>
      <c r="BV150" t="s">
        <v>99</v>
      </c>
      <c r="BW150" t="s">
        <v>185</v>
      </c>
      <c r="BX150" t="s">
        <v>6742</v>
      </c>
      <c r="BY150" t="s">
        <v>16</v>
      </c>
      <c r="BZ150" s="138"/>
      <c r="CA150" s="138">
        <v>45086</v>
      </c>
      <c r="CB150" t="s">
        <v>17</v>
      </c>
      <c r="CC150" t="s">
        <v>17</v>
      </c>
      <c r="CD150" t="s">
        <v>6307</v>
      </c>
      <c r="CE150" t="s">
        <v>189</v>
      </c>
      <c r="CF150" t="s">
        <v>6307</v>
      </c>
      <c r="CG150" t="s">
        <v>189</v>
      </c>
      <c r="CH150">
        <v>2023</v>
      </c>
      <c r="CI150" s="7">
        <v>45086</v>
      </c>
      <c r="CJ150" t="s">
        <v>4723</v>
      </c>
      <c r="CK150">
        <v>6</v>
      </c>
      <c r="CL150">
        <v>24</v>
      </c>
      <c r="CM150" s="7">
        <v>45082</v>
      </c>
      <c r="CN150" t="s">
        <v>11512</v>
      </c>
      <c r="CO150" t="s">
        <v>9855</v>
      </c>
      <c r="CP150" t="s">
        <v>11498</v>
      </c>
      <c r="CQ150" t="s">
        <v>11499</v>
      </c>
      <c r="CR150" t="s">
        <v>5970</v>
      </c>
      <c r="CS150" t="s">
        <v>5975</v>
      </c>
      <c r="CT150" t="s">
        <v>9841</v>
      </c>
      <c r="CU150" t="s">
        <v>9873</v>
      </c>
      <c r="CV150" t="s">
        <v>6307</v>
      </c>
      <c r="CW150" t="s">
        <v>9874</v>
      </c>
      <c r="CX150" t="s">
        <v>6837</v>
      </c>
      <c r="CY150" t="s">
        <v>9817</v>
      </c>
      <c r="CZ150" t="s">
        <v>6741</v>
      </c>
      <c r="DA150" t="s">
        <v>188</v>
      </c>
      <c r="DB150" t="s">
        <v>16</v>
      </c>
      <c r="DC150" t="s">
        <v>16</v>
      </c>
      <c r="DD150" t="s">
        <v>22</v>
      </c>
      <c r="DE150" t="s">
        <v>189</v>
      </c>
      <c r="DF150" t="s">
        <v>2647</v>
      </c>
      <c r="DG150" t="s">
        <v>4727</v>
      </c>
      <c r="DH150" t="s">
        <v>6797</v>
      </c>
      <c r="DI150" t="s">
        <v>6108</v>
      </c>
      <c r="DJ150" t="s">
        <v>16</v>
      </c>
      <c r="DK150" t="s">
        <v>9817</v>
      </c>
      <c r="DL150" t="s">
        <v>9817</v>
      </c>
      <c r="DM150" t="s">
        <v>9663</v>
      </c>
      <c r="DN150" t="s">
        <v>4496</v>
      </c>
      <c r="DO150" t="s">
        <v>11092</v>
      </c>
      <c r="DP150" t="s">
        <v>7300</v>
      </c>
      <c r="DQ150" t="s">
        <v>9981</v>
      </c>
      <c r="DR150" t="s">
        <v>9984</v>
      </c>
    </row>
    <row r="151" spans="1:122" x14ac:dyDescent="0.25">
      <c r="A151">
        <v>764</v>
      </c>
      <c r="B151" t="s">
        <v>189</v>
      </c>
      <c r="C151" t="s">
        <v>4777</v>
      </c>
      <c r="D151" s="138">
        <v>45085</v>
      </c>
      <c r="E151" t="s">
        <v>4778</v>
      </c>
      <c r="F151" t="s">
        <v>11</v>
      </c>
      <c r="G151" t="s">
        <v>1929</v>
      </c>
      <c r="H151" t="s">
        <v>11</v>
      </c>
      <c r="I151" t="s">
        <v>9802</v>
      </c>
      <c r="J151" t="s">
        <v>12</v>
      </c>
      <c r="K151">
        <v>15</v>
      </c>
      <c r="L151">
        <v>2.12</v>
      </c>
      <c r="M151">
        <v>15</v>
      </c>
      <c r="N151">
        <v>16.515000000000001</v>
      </c>
      <c r="O151" t="s">
        <v>189</v>
      </c>
      <c r="P151" t="s">
        <v>13</v>
      </c>
      <c r="Q151" t="s">
        <v>40</v>
      </c>
      <c r="R151" t="s">
        <v>986</v>
      </c>
      <c r="S151" t="s">
        <v>40</v>
      </c>
      <c r="T151" t="s">
        <v>16</v>
      </c>
      <c r="U151" t="s">
        <v>2080</v>
      </c>
      <c r="V151" t="s">
        <v>2410</v>
      </c>
      <c r="W151">
        <v>100</v>
      </c>
      <c r="X151" t="s">
        <v>15</v>
      </c>
      <c r="Y151" t="s">
        <v>6236</v>
      </c>
      <c r="Z151" t="s">
        <v>6236</v>
      </c>
      <c r="AA151" t="s">
        <v>189</v>
      </c>
      <c r="AB151" s="138">
        <v>45092</v>
      </c>
      <c r="AC151" s="138">
        <v>45458</v>
      </c>
      <c r="AD151" t="s">
        <v>6241</v>
      </c>
      <c r="AE151" t="s">
        <v>5088</v>
      </c>
      <c r="AF151" t="s">
        <v>16</v>
      </c>
      <c r="AG151" t="s">
        <v>189</v>
      </c>
      <c r="AH151" s="138">
        <v>46188</v>
      </c>
      <c r="AI151" t="s">
        <v>2419</v>
      </c>
      <c r="AJ151" t="s">
        <v>189</v>
      </c>
      <c r="AK151" t="s">
        <v>189</v>
      </c>
      <c r="AL151" t="s">
        <v>189</v>
      </c>
      <c r="AM151" t="s">
        <v>189</v>
      </c>
      <c r="AN151" t="s">
        <v>189</v>
      </c>
      <c r="AO151" t="s">
        <v>189</v>
      </c>
      <c r="AP151" t="s">
        <v>189</v>
      </c>
      <c r="AQ151" t="s">
        <v>16</v>
      </c>
      <c r="AR151" t="s">
        <v>189</v>
      </c>
      <c r="AS151" t="s">
        <v>16</v>
      </c>
      <c r="AT151" t="s">
        <v>6497</v>
      </c>
      <c r="AU151" t="s">
        <v>9344</v>
      </c>
      <c r="AV151" t="s">
        <v>189</v>
      </c>
      <c r="AW151" t="s">
        <v>16</v>
      </c>
      <c r="AX151" t="s">
        <v>16</v>
      </c>
      <c r="AY151" t="s">
        <v>16</v>
      </c>
      <c r="AZ151" t="s">
        <v>16</v>
      </c>
      <c r="BA151" t="s">
        <v>16</v>
      </c>
      <c r="BB151" t="s">
        <v>16</v>
      </c>
      <c r="BC151" t="s">
        <v>16</v>
      </c>
      <c r="BD151" t="s">
        <v>16</v>
      </c>
      <c r="BE151" t="s">
        <v>16</v>
      </c>
      <c r="BF151" t="s">
        <v>189</v>
      </c>
      <c r="BG151" t="s">
        <v>189</v>
      </c>
      <c r="BH151">
        <v>0</v>
      </c>
      <c r="BI151">
        <v>0</v>
      </c>
      <c r="BJ151">
        <v>0</v>
      </c>
      <c r="BK151" t="s">
        <v>189</v>
      </c>
      <c r="BL151" t="s">
        <v>189</v>
      </c>
      <c r="BN151" t="s">
        <v>4779</v>
      </c>
      <c r="BO151" t="s">
        <v>16</v>
      </c>
      <c r="BP151" t="s">
        <v>4778</v>
      </c>
      <c r="BQ151" t="s">
        <v>184</v>
      </c>
      <c r="BR151" t="s">
        <v>6744</v>
      </c>
      <c r="BS151" t="s">
        <v>9667</v>
      </c>
      <c r="BT151" t="s">
        <v>16</v>
      </c>
      <c r="BU151" t="s">
        <v>189</v>
      </c>
      <c r="BV151" t="s">
        <v>18</v>
      </c>
      <c r="BW151" t="s">
        <v>195</v>
      </c>
      <c r="BX151" t="s">
        <v>389</v>
      </c>
      <c r="BY151" t="s">
        <v>16</v>
      </c>
      <c r="BZ151" s="138"/>
      <c r="CA151" s="138">
        <v>45085</v>
      </c>
      <c r="CB151" t="s">
        <v>17</v>
      </c>
      <c r="CC151" t="s">
        <v>17</v>
      </c>
      <c r="CD151" t="s">
        <v>6307</v>
      </c>
      <c r="CE151" t="s">
        <v>189</v>
      </c>
      <c r="CF151" t="s">
        <v>189</v>
      </c>
      <c r="CG151" t="s">
        <v>189</v>
      </c>
      <c r="CH151">
        <v>2023</v>
      </c>
      <c r="CI151" s="7">
        <v>45085</v>
      </c>
      <c r="CJ151" t="s">
        <v>4723</v>
      </c>
      <c r="CK151">
        <v>6</v>
      </c>
      <c r="CL151">
        <v>24</v>
      </c>
      <c r="CM151" s="7">
        <v>45082</v>
      </c>
      <c r="CN151" t="s">
        <v>11512</v>
      </c>
      <c r="CO151" t="s">
        <v>9855</v>
      </c>
      <c r="CP151" t="s">
        <v>11498</v>
      </c>
      <c r="CQ151" t="s">
        <v>11499</v>
      </c>
      <c r="CR151" t="s">
        <v>5970</v>
      </c>
      <c r="CS151" t="s">
        <v>5975</v>
      </c>
      <c r="CT151" t="s">
        <v>9841</v>
      </c>
      <c r="CU151" t="s">
        <v>6824</v>
      </c>
      <c r="CV151" t="s">
        <v>6307</v>
      </c>
      <c r="CW151" t="s">
        <v>9874</v>
      </c>
      <c r="CX151" t="s">
        <v>4779</v>
      </c>
      <c r="CY151" t="s">
        <v>9817</v>
      </c>
      <c r="CZ151" t="s">
        <v>6741</v>
      </c>
      <c r="DA151" t="s">
        <v>188</v>
      </c>
      <c r="DB151" t="s">
        <v>16</v>
      </c>
      <c r="DC151" t="s">
        <v>16</v>
      </c>
      <c r="DD151" t="s">
        <v>15</v>
      </c>
      <c r="DE151" t="s">
        <v>189</v>
      </c>
      <c r="DF151" t="s">
        <v>16</v>
      </c>
      <c r="DG151" t="s">
        <v>4727</v>
      </c>
      <c r="DH151" t="s">
        <v>2052</v>
      </c>
      <c r="DI151" t="s">
        <v>6109</v>
      </c>
      <c r="DJ151" t="s">
        <v>16</v>
      </c>
      <c r="DK151" t="s">
        <v>9817</v>
      </c>
      <c r="DL151" t="s">
        <v>9817</v>
      </c>
      <c r="DM151" t="s">
        <v>16</v>
      </c>
      <c r="DN151" t="s">
        <v>189</v>
      </c>
      <c r="DO151" t="s">
        <v>11513</v>
      </c>
      <c r="DP151" t="s">
        <v>7301</v>
      </c>
      <c r="DQ151" t="s">
        <v>9985</v>
      </c>
      <c r="DR151" t="s">
        <v>9986</v>
      </c>
    </row>
    <row r="152" spans="1:122" x14ac:dyDescent="0.25">
      <c r="A152">
        <v>763</v>
      </c>
      <c r="B152" t="s">
        <v>189</v>
      </c>
      <c r="C152" t="s">
        <v>4771</v>
      </c>
      <c r="D152" s="138">
        <v>45085</v>
      </c>
      <c r="E152" t="s">
        <v>4772</v>
      </c>
      <c r="F152" t="s">
        <v>11</v>
      </c>
      <c r="G152" t="s">
        <v>1932</v>
      </c>
      <c r="H152" t="s">
        <v>11</v>
      </c>
      <c r="I152" t="s">
        <v>9802</v>
      </c>
      <c r="J152" t="s">
        <v>12</v>
      </c>
      <c r="K152">
        <v>3.35</v>
      </c>
      <c r="L152">
        <v>0.47</v>
      </c>
      <c r="M152">
        <v>3.35</v>
      </c>
      <c r="N152">
        <v>3.6880000000000002</v>
      </c>
      <c r="O152" t="s">
        <v>189</v>
      </c>
      <c r="P152" t="s">
        <v>13</v>
      </c>
      <c r="Q152" t="s">
        <v>4773</v>
      </c>
      <c r="R152" t="s">
        <v>158</v>
      </c>
      <c r="S152" t="s">
        <v>4773</v>
      </c>
      <c r="T152" t="s">
        <v>16</v>
      </c>
      <c r="U152" t="s">
        <v>4774</v>
      </c>
      <c r="V152" t="s">
        <v>2410</v>
      </c>
      <c r="W152">
        <v>100</v>
      </c>
      <c r="X152" t="s">
        <v>22</v>
      </c>
      <c r="Y152" t="s">
        <v>6236</v>
      </c>
      <c r="Z152" t="s">
        <v>6236</v>
      </c>
      <c r="AA152" t="s">
        <v>189</v>
      </c>
      <c r="AB152" s="138">
        <v>45092</v>
      </c>
      <c r="AC152" s="138">
        <v>45275</v>
      </c>
      <c r="AD152" t="s">
        <v>6241</v>
      </c>
      <c r="AE152" t="s">
        <v>5087</v>
      </c>
      <c r="AF152" t="s">
        <v>16</v>
      </c>
      <c r="AG152" t="s">
        <v>189</v>
      </c>
      <c r="AH152" s="138">
        <v>46188</v>
      </c>
      <c r="AI152" t="s">
        <v>2414</v>
      </c>
      <c r="AJ152" t="s">
        <v>189</v>
      </c>
      <c r="AK152" t="s">
        <v>189</v>
      </c>
      <c r="AL152" t="s">
        <v>189</v>
      </c>
      <c r="AM152" t="s">
        <v>189</v>
      </c>
      <c r="AN152" t="s">
        <v>189</v>
      </c>
      <c r="AO152" t="s">
        <v>189</v>
      </c>
      <c r="AP152" t="s">
        <v>189</v>
      </c>
      <c r="AQ152" t="s">
        <v>16</v>
      </c>
      <c r="AR152" t="s">
        <v>189</v>
      </c>
      <c r="AS152" t="s">
        <v>16</v>
      </c>
      <c r="AT152" t="s">
        <v>6497</v>
      </c>
      <c r="AU152" t="s">
        <v>9344</v>
      </c>
      <c r="AV152" t="s">
        <v>189</v>
      </c>
      <c r="AW152" t="s">
        <v>16</v>
      </c>
      <c r="AX152" t="s">
        <v>16</v>
      </c>
      <c r="AY152" t="s">
        <v>16</v>
      </c>
      <c r="AZ152" t="s">
        <v>16</v>
      </c>
      <c r="BA152" t="s">
        <v>16</v>
      </c>
      <c r="BB152" t="s">
        <v>16</v>
      </c>
      <c r="BC152" t="s">
        <v>16</v>
      </c>
      <c r="BD152" t="s">
        <v>16</v>
      </c>
      <c r="BE152" t="s">
        <v>16</v>
      </c>
      <c r="BF152" t="s">
        <v>189</v>
      </c>
      <c r="BG152" t="s">
        <v>189</v>
      </c>
      <c r="BH152">
        <v>0</v>
      </c>
      <c r="BI152">
        <v>0</v>
      </c>
      <c r="BJ152">
        <v>0</v>
      </c>
      <c r="BK152" t="s">
        <v>189</v>
      </c>
      <c r="BL152" t="s">
        <v>189</v>
      </c>
      <c r="BN152" t="s">
        <v>4775</v>
      </c>
      <c r="BO152" t="s">
        <v>7116</v>
      </c>
      <c r="BP152" t="s">
        <v>4776</v>
      </c>
      <c r="BQ152" t="s">
        <v>184</v>
      </c>
      <c r="BR152" t="s">
        <v>6744</v>
      </c>
      <c r="BS152" t="s">
        <v>1494</v>
      </c>
      <c r="BT152" t="s">
        <v>16</v>
      </c>
      <c r="BU152" t="s">
        <v>189</v>
      </c>
      <c r="BV152" t="s">
        <v>18</v>
      </c>
      <c r="BW152" t="s">
        <v>9689</v>
      </c>
      <c r="BX152" t="s">
        <v>2595</v>
      </c>
      <c r="BY152" t="s">
        <v>16</v>
      </c>
      <c r="BZ152" s="138"/>
      <c r="CA152" s="138">
        <v>45085</v>
      </c>
      <c r="CB152" t="s">
        <v>17</v>
      </c>
      <c r="CC152" t="s">
        <v>17</v>
      </c>
      <c r="CD152" t="s">
        <v>6307</v>
      </c>
      <c r="CE152" t="s">
        <v>189</v>
      </c>
      <c r="CF152" t="s">
        <v>189</v>
      </c>
      <c r="CG152" t="s">
        <v>189</v>
      </c>
      <c r="CH152">
        <v>2023</v>
      </c>
      <c r="CI152" s="7">
        <v>45085</v>
      </c>
      <c r="CJ152" t="s">
        <v>4723</v>
      </c>
      <c r="CK152">
        <v>6</v>
      </c>
      <c r="CL152">
        <v>24</v>
      </c>
      <c r="CM152" s="7">
        <v>45082</v>
      </c>
      <c r="CN152" t="s">
        <v>11512</v>
      </c>
      <c r="CO152" t="s">
        <v>9855</v>
      </c>
      <c r="CP152" t="s">
        <v>11498</v>
      </c>
      <c r="CQ152" t="s">
        <v>11499</v>
      </c>
      <c r="CR152" t="s">
        <v>5970</v>
      </c>
      <c r="CS152" t="s">
        <v>5975</v>
      </c>
      <c r="CT152" t="s">
        <v>9841</v>
      </c>
      <c r="CU152" t="s">
        <v>9873</v>
      </c>
      <c r="CV152" t="s">
        <v>6307</v>
      </c>
      <c r="CW152" t="s">
        <v>9874</v>
      </c>
      <c r="CX152" t="s">
        <v>4775</v>
      </c>
      <c r="CY152" t="s">
        <v>9817</v>
      </c>
      <c r="CZ152" t="s">
        <v>6741</v>
      </c>
      <c r="DA152" t="s">
        <v>188</v>
      </c>
      <c r="DB152" t="s">
        <v>16</v>
      </c>
      <c r="DC152" t="s">
        <v>16</v>
      </c>
      <c r="DD152" t="s">
        <v>22</v>
      </c>
      <c r="DE152" t="s">
        <v>189</v>
      </c>
      <c r="DF152" t="s">
        <v>391</v>
      </c>
      <c r="DG152" t="s">
        <v>4727</v>
      </c>
      <c r="DH152" t="s">
        <v>2052</v>
      </c>
      <c r="DI152" t="s">
        <v>6110</v>
      </c>
      <c r="DJ152" t="s">
        <v>16</v>
      </c>
      <c r="DK152" t="s">
        <v>9817</v>
      </c>
      <c r="DL152" t="s">
        <v>9817</v>
      </c>
      <c r="DM152" t="s">
        <v>6245</v>
      </c>
      <c r="DN152" t="s">
        <v>189</v>
      </c>
      <c r="DO152" t="s">
        <v>11093</v>
      </c>
      <c r="DP152" t="s">
        <v>7302</v>
      </c>
      <c r="DQ152" t="s">
        <v>9985</v>
      </c>
      <c r="DR152" t="s">
        <v>9987</v>
      </c>
    </row>
    <row r="153" spans="1:122" x14ac:dyDescent="0.25">
      <c r="A153">
        <v>762</v>
      </c>
      <c r="B153" t="s">
        <v>189</v>
      </c>
      <c r="C153" t="s">
        <v>4783</v>
      </c>
      <c r="D153" s="138">
        <v>45084</v>
      </c>
      <c r="E153" t="s">
        <v>4784</v>
      </c>
      <c r="F153" t="s">
        <v>11</v>
      </c>
      <c r="G153" t="s">
        <v>1929</v>
      </c>
      <c r="H153" t="s">
        <v>11</v>
      </c>
      <c r="I153" t="s">
        <v>9802</v>
      </c>
      <c r="J153" t="s">
        <v>100</v>
      </c>
      <c r="K153">
        <v>0.29499999999999998</v>
      </c>
      <c r="L153">
        <v>0.3</v>
      </c>
      <c r="M153">
        <v>2.1</v>
      </c>
      <c r="N153">
        <v>2.3130000000000002</v>
      </c>
      <c r="O153" t="s">
        <v>189</v>
      </c>
      <c r="P153" t="s">
        <v>13</v>
      </c>
      <c r="Q153" t="s">
        <v>2921</v>
      </c>
      <c r="R153" t="s">
        <v>16</v>
      </c>
      <c r="S153" t="s">
        <v>16</v>
      </c>
      <c r="T153" t="s">
        <v>16</v>
      </c>
      <c r="U153" t="s">
        <v>16</v>
      </c>
      <c r="V153" t="s">
        <v>2410</v>
      </c>
      <c r="W153">
        <v>100</v>
      </c>
      <c r="X153" t="s">
        <v>15</v>
      </c>
      <c r="Y153" t="s">
        <v>6236</v>
      </c>
      <c r="Z153" t="s">
        <v>6236</v>
      </c>
      <c r="AA153" t="s">
        <v>189</v>
      </c>
      <c r="AB153" s="138">
        <v>45089</v>
      </c>
      <c r="AC153" s="138">
        <v>45272</v>
      </c>
      <c r="AD153" t="s">
        <v>6241</v>
      </c>
      <c r="AE153" t="s">
        <v>5090</v>
      </c>
      <c r="AF153" t="s">
        <v>16</v>
      </c>
      <c r="AG153" t="s">
        <v>189</v>
      </c>
      <c r="AH153" s="138">
        <v>46185</v>
      </c>
      <c r="AI153" t="s">
        <v>2414</v>
      </c>
      <c r="AJ153" t="s">
        <v>189</v>
      </c>
      <c r="AK153" t="s">
        <v>189</v>
      </c>
      <c r="AL153" t="s">
        <v>189</v>
      </c>
      <c r="AM153" t="s">
        <v>189</v>
      </c>
      <c r="AN153" t="s">
        <v>189</v>
      </c>
      <c r="AO153" t="s">
        <v>189</v>
      </c>
      <c r="AP153" t="s">
        <v>189</v>
      </c>
      <c r="AQ153" t="s">
        <v>16</v>
      </c>
      <c r="AR153" t="s">
        <v>189</v>
      </c>
      <c r="AS153" t="s">
        <v>16</v>
      </c>
      <c r="AT153" t="s">
        <v>6497</v>
      </c>
      <c r="AU153" t="s">
        <v>9344</v>
      </c>
      <c r="AV153" t="s">
        <v>189</v>
      </c>
      <c r="AW153" t="s">
        <v>16</v>
      </c>
      <c r="AX153" t="s">
        <v>16</v>
      </c>
      <c r="AY153" t="s">
        <v>16</v>
      </c>
      <c r="AZ153" t="s">
        <v>16</v>
      </c>
      <c r="BA153" t="s">
        <v>16</v>
      </c>
      <c r="BB153" t="s">
        <v>16</v>
      </c>
      <c r="BC153" t="s">
        <v>16</v>
      </c>
      <c r="BD153" t="s">
        <v>16</v>
      </c>
      <c r="BE153" t="s">
        <v>16</v>
      </c>
      <c r="BF153" t="s">
        <v>189</v>
      </c>
      <c r="BG153" t="s">
        <v>189</v>
      </c>
      <c r="BH153">
        <v>0</v>
      </c>
      <c r="BI153">
        <v>0</v>
      </c>
      <c r="BJ153">
        <v>0</v>
      </c>
      <c r="BK153" t="s">
        <v>189</v>
      </c>
      <c r="BL153" t="s">
        <v>189</v>
      </c>
      <c r="BN153" t="s">
        <v>4785</v>
      </c>
      <c r="BO153" t="s">
        <v>16</v>
      </c>
      <c r="BP153" t="s">
        <v>4784</v>
      </c>
      <c r="BQ153" t="s">
        <v>184</v>
      </c>
      <c r="BR153" t="s">
        <v>6744</v>
      </c>
      <c r="BS153" t="s">
        <v>1494</v>
      </c>
      <c r="BT153" t="s">
        <v>16</v>
      </c>
      <c r="BU153" t="s">
        <v>189</v>
      </c>
      <c r="BV153" t="s">
        <v>35</v>
      </c>
      <c r="BW153" t="s">
        <v>9689</v>
      </c>
      <c r="BX153" t="s">
        <v>4786</v>
      </c>
      <c r="BY153" t="s">
        <v>16</v>
      </c>
      <c r="BZ153" s="138"/>
      <c r="CA153" s="138">
        <v>45084</v>
      </c>
      <c r="CB153" t="s">
        <v>17</v>
      </c>
      <c r="CC153" t="s">
        <v>17</v>
      </c>
      <c r="CD153" t="s">
        <v>6307</v>
      </c>
      <c r="CE153" t="s">
        <v>189</v>
      </c>
      <c r="CF153" t="s">
        <v>189</v>
      </c>
      <c r="CG153" t="s">
        <v>189</v>
      </c>
      <c r="CH153">
        <v>2023</v>
      </c>
      <c r="CI153" s="7">
        <v>45084</v>
      </c>
      <c r="CJ153" t="s">
        <v>4723</v>
      </c>
      <c r="CK153">
        <v>6</v>
      </c>
      <c r="CL153">
        <v>24</v>
      </c>
      <c r="CM153" s="7">
        <v>45082</v>
      </c>
      <c r="CN153" t="s">
        <v>11512</v>
      </c>
      <c r="CO153" t="s">
        <v>9855</v>
      </c>
      <c r="CP153" t="s">
        <v>11498</v>
      </c>
      <c r="CQ153" t="s">
        <v>11499</v>
      </c>
      <c r="CR153" t="s">
        <v>5970</v>
      </c>
      <c r="CS153" t="s">
        <v>5975</v>
      </c>
      <c r="CT153" t="s">
        <v>9841</v>
      </c>
      <c r="CU153" t="s">
        <v>9873</v>
      </c>
      <c r="CV153" t="s">
        <v>6307</v>
      </c>
      <c r="CW153" t="s">
        <v>9874</v>
      </c>
      <c r="CX153" t="s">
        <v>4785</v>
      </c>
      <c r="CY153" t="s">
        <v>9813</v>
      </c>
      <c r="CZ153" t="s">
        <v>6730</v>
      </c>
      <c r="DA153" t="s">
        <v>188</v>
      </c>
      <c r="DB153" t="s">
        <v>16</v>
      </c>
      <c r="DC153" t="s">
        <v>16</v>
      </c>
      <c r="DD153" t="s">
        <v>15</v>
      </c>
      <c r="DE153" t="s">
        <v>189</v>
      </c>
      <c r="DF153" t="s">
        <v>16</v>
      </c>
      <c r="DG153" t="s">
        <v>4727</v>
      </c>
      <c r="DH153" t="s">
        <v>6766</v>
      </c>
      <c r="DI153" t="s">
        <v>5807</v>
      </c>
      <c r="DJ153" t="s">
        <v>16</v>
      </c>
      <c r="DK153" t="s">
        <v>16</v>
      </c>
      <c r="DL153" t="s">
        <v>4465</v>
      </c>
      <c r="DM153" t="s">
        <v>16</v>
      </c>
      <c r="DN153" t="s">
        <v>189</v>
      </c>
      <c r="DO153" t="s">
        <v>11514</v>
      </c>
      <c r="DP153" t="s">
        <v>7303</v>
      </c>
      <c r="DQ153" t="s">
        <v>9988</v>
      </c>
      <c r="DR153" t="s">
        <v>7304</v>
      </c>
    </row>
    <row r="154" spans="1:122" x14ac:dyDescent="0.25">
      <c r="A154">
        <v>761</v>
      </c>
      <c r="B154" t="s">
        <v>189</v>
      </c>
      <c r="C154" t="s">
        <v>4780</v>
      </c>
      <c r="D154" s="138">
        <v>45084</v>
      </c>
      <c r="E154" t="s">
        <v>1251</v>
      </c>
      <c r="F154" t="s">
        <v>11</v>
      </c>
      <c r="G154" t="s">
        <v>1926</v>
      </c>
      <c r="H154" t="s">
        <v>11</v>
      </c>
      <c r="I154" t="s">
        <v>9802</v>
      </c>
      <c r="J154" t="s">
        <v>100</v>
      </c>
      <c r="K154">
        <v>2</v>
      </c>
      <c r="L154">
        <v>2</v>
      </c>
      <c r="M154">
        <v>14.23</v>
      </c>
      <c r="N154">
        <v>15.683999999999999</v>
      </c>
      <c r="O154" t="s">
        <v>189</v>
      </c>
      <c r="P154" t="s">
        <v>137</v>
      </c>
      <c r="Q154" t="s">
        <v>2512</v>
      </c>
      <c r="R154" t="s">
        <v>193</v>
      </c>
      <c r="S154" t="s">
        <v>2512</v>
      </c>
      <c r="T154" t="s">
        <v>16</v>
      </c>
      <c r="U154" t="s">
        <v>1938</v>
      </c>
      <c r="V154" t="s">
        <v>2410</v>
      </c>
      <c r="W154">
        <v>100</v>
      </c>
      <c r="X154" t="s">
        <v>568</v>
      </c>
      <c r="Y154" t="s">
        <v>6282</v>
      </c>
      <c r="Z154" t="s">
        <v>6282</v>
      </c>
      <c r="AA154" t="s">
        <v>189</v>
      </c>
      <c r="AB154" s="138">
        <v>45089</v>
      </c>
      <c r="AC154" s="138">
        <v>45272</v>
      </c>
      <c r="AD154" t="s">
        <v>6240</v>
      </c>
      <c r="AE154" t="s">
        <v>5089</v>
      </c>
      <c r="AF154" t="s">
        <v>16</v>
      </c>
      <c r="AG154" t="s">
        <v>189</v>
      </c>
      <c r="AH154" s="138">
        <v>45820</v>
      </c>
      <c r="AI154" t="s">
        <v>2414</v>
      </c>
      <c r="AJ154" t="s">
        <v>189</v>
      </c>
      <c r="AK154" t="s">
        <v>189</v>
      </c>
      <c r="AL154" t="s">
        <v>189</v>
      </c>
      <c r="AM154" t="s">
        <v>189</v>
      </c>
      <c r="AN154" t="s">
        <v>189</v>
      </c>
      <c r="AO154" t="s">
        <v>189</v>
      </c>
      <c r="AP154" t="s">
        <v>189</v>
      </c>
      <c r="AQ154" t="s">
        <v>16</v>
      </c>
      <c r="AR154" t="s">
        <v>189</v>
      </c>
      <c r="AS154" t="s">
        <v>16</v>
      </c>
      <c r="AT154" t="s">
        <v>189</v>
      </c>
      <c r="AU154" t="s">
        <v>189</v>
      </c>
      <c r="AV154" t="s">
        <v>189</v>
      </c>
      <c r="AW154" t="s">
        <v>16</v>
      </c>
      <c r="AX154" t="s">
        <v>16</v>
      </c>
      <c r="AY154" t="s">
        <v>16</v>
      </c>
      <c r="AZ154" t="s">
        <v>16</v>
      </c>
      <c r="BA154" t="s">
        <v>16</v>
      </c>
      <c r="BB154" t="s">
        <v>16</v>
      </c>
      <c r="BC154" t="s">
        <v>181</v>
      </c>
      <c r="BD154" t="s">
        <v>16</v>
      </c>
      <c r="BE154" t="s">
        <v>2136</v>
      </c>
      <c r="BF154" t="s">
        <v>189</v>
      </c>
      <c r="BG154" t="s">
        <v>189</v>
      </c>
      <c r="BH154">
        <v>0</v>
      </c>
      <c r="BI154">
        <v>0</v>
      </c>
      <c r="BJ154">
        <v>0</v>
      </c>
      <c r="BK154" t="s">
        <v>189</v>
      </c>
      <c r="BL154" t="s">
        <v>189</v>
      </c>
      <c r="BN154" t="s">
        <v>1254</v>
      </c>
      <c r="BO154" t="s">
        <v>16</v>
      </c>
      <c r="BP154" t="s">
        <v>1251</v>
      </c>
      <c r="BQ154" t="s">
        <v>184</v>
      </c>
      <c r="BR154" t="s">
        <v>5653</v>
      </c>
      <c r="BS154" t="s">
        <v>9682</v>
      </c>
      <c r="BT154" t="s">
        <v>6875</v>
      </c>
      <c r="BU154" t="s">
        <v>189</v>
      </c>
      <c r="BV154" t="s">
        <v>58</v>
      </c>
      <c r="BW154" t="s">
        <v>189</v>
      </c>
      <c r="BX154" t="s">
        <v>423</v>
      </c>
      <c r="BY154" t="s">
        <v>16</v>
      </c>
      <c r="BZ154" s="138"/>
      <c r="CA154" s="138">
        <v>41880</v>
      </c>
      <c r="CB154" t="s">
        <v>29</v>
      </c>
      <c r="CC154" t="s">
        <v>29</v>
      </c>
      <c r="CD154" t="s">
        <v>6307</v>
      </c>
      <c r="CE154" t="s">
        <v>189</v>
      </c>
      <c r="CF154" t="s">
        <v>6307</v>
      </c>
      <c r="CG154" t="s">
        <v>189</v>
      </c>
      <c r="CH154">
        <v>2023</v>
      </c>
      <c r="CI154" s="7">
        <v>45084</v>
      </c>
      <c r="CJ154" t="s">
        <v>16</v>
      </c>
      <c r="CK154">
        <v>6</v>
      </c>
      <c r="CL154">
        <v>24</v>
      </c>
      <c r="CM154" s="7">
        <v>45082</v>
      </c>
      <c r="CN154" t="s">
        <v>11512</v>
      </c>
      <c r="CO154" t="s">
        <v>9855</v>
      </c>
      <c r="CP154" t="s">
        <v>11498</v>
      </c>
      <c r="CQ154" t="s">
        <v>11499</v>
      </c>
      <c r="CR154" t="s">
        <v>5970</v>
      </c>
      <c r="CS154" t="s">
        <v>5975</v>
      </c>
      <c r="CT154" t="s">
        <v>9841</v>
      </c>
      <c r="CU154" t="s">
        <v>9873</v>
      </c>
      <c r="CV154" t="s">
        <v>6310</v>
      </c>
      <c r="CW154" t="s">
        <v>9874</v>
      </c>
      <c r="CX154" t="s">
        <v>4781</v>
      </c>
      <c r="CY154" t="s">
        <v>9813</v>
      </c>
      <c r="CZ154" t="s">
        <v>6730</v>
      </c>
      <c r="DA154" t="s">
        <v>188</v>
      </c>
      <c r="DB154" t="s">
        <v>16</v>
      </c>
      <c r="DC154" t="s">
        <v>4782</v>
      </c>
      <c r="DD154" t="s">
        <v>87</v>
      </c>
      <c r="DE154" t="s">
        <v>1254</v>
      </c>
      <c r="DF154" t="s">
        <v>16</v>
      </c>
      <c r="DG154" t="s">
        <v>4726</v>
      </c>
      <c r="DH154" t="s">
        <v>2051</v>
      </c>
      <c r="DI154" t="s">
        <v>4504</v>
      </c>
      <c r="DJ154" t="s">
        <v>16</v>
      </c>
      <c r="DK154" t="s">
        <v>16</v>
      </c>
      <c r="DL154" t="s">
        <v>4465</v>
      </c>
      <c r="DM154" t="s">
        <v>16</v>
      </c>
      <c r="DN154" t="s">
        <v>189</v>
      </c>
      <c r="DO154" t="s">
        <v>10863</v>
      </c>
      <c r="DP154" t="s">
        <v>7305</v>
      </c>
      <c r="DQ154" t="s">
        <v>9988</v>
      </c>
      <c r="DR154" t="s">
        <v>7306</v>
      </c>
    </row>
    <row r="155" spans="1:122" x14ac:dyDescent="0.25">
      <c r="A155">
        <v>760</v>
      </c>
      <c r="B155" t="s">
        <v>189</v>
      </c>
      <c r="C155" t="s">
        <v>4794</v>
      </c>
      <c r="D155" s="138">
        <v>45083</v>
      </c>
      <c r="E155" t="s">
        <v>2559</v>
      </c>
      <c r="F155" t="s">
        <v>11</v>
      </c>
      <c r="G155" t="s">
        <v>16</v>
      </c>
      <c r="H155" t="s">
        <v>11</v>
      </c>
      <c r="I155" t="s">
        <v>9802</v>
      </c>
      <c r="J155" t="s">
        <v>100</v>
      </c>
      <c r="K155">
        <v>0.52</v>
      </c>
      <c r="L155">
        <v>0.52</v>
      </c>
      <c r="M155">
        <v>3.7</v>
      </c>
      <c r="N155">
        <v>4.0780000000000003</v>
      </c>
      <c r="O155" t="s">
        <v>189</v>
      </c>
      <c r="P155" t="s">
        <v>13</v>
      </c>
      <c r="Q155" t="s">
        <v>831</v>
      </c>
      <c r="R155" t="s">
        <v>16</v>
      </c>
      <c r="S155" t="s">
        <v>16</v>
      </c>
      <c r="T155" t="s">
        <v>16</v>
      </c>
      <c r="U155" t="s">
        <v>16</v>
      </c>
      <c r="V155" t="s">
        <v>2410</v>
      </c>
      <c r="W155">
        <v>100</v>
      </c>
      <c r="X155" t="s">
        <v>22</v>
      </c>
      <c r="Y155" t="s">
        <v>1883</v>
      </c>
      <c r="Z155" t="s">
        <v>1883</v>
      </c>
      <c r="AA155" t="s">
        <v>189</v>
      </c>
      <c r="AB155" s="138">
        <v>45085</v>
      </c>
      <c r="AC155" s="138">
        <v>45268</v>
      </c>
      <c r="AD155" t="s">
        <v>6240</v>
      </c>
      <c r="AE155" t="s">
        <v>5093</v>
      </c>
      <c r="AF155" t="s">
        <v>16</v>
      </c>
      <c r="AG155" t="s">
        <v>189</v>
      </c>
      <c r="AH155" s="138">
        <v>46181</v>
      </c>
      <c r="AI155" t="s">
        <v>2414</v>
      </c>
      <c r="AJ155" t="s">
        <v>189</v>
      </c>
      <c r="AK155" t="s">
        <v>189</v>
      </c>
      <c r="AL155" t="s">
        <v>189</v>
      </c>
      <c r="AM155" t="s">
        <v>189</v>
      </c>
      <c r="AN155" t="s">
        <v>189</v>
      </c>
      <c r="AO155" t="s">
        <v>189</v>
      </c>
      <c r="AP155" t="s">
        <v>189</v>
      </c>
      <c r="AQ155" t="s">
        <v>16</v>
      </c>
      <c r="AR155" t="s">
        <v>189</v>
      </c>
      <c r="AS155" t="s">
        <v>16</v>
      </c>
      <c r="AT155" t="s">
        <v>189</v>
      </c>
      <c r="AU155" t="s">
        <v>189</v>
      </c>
      <c r="AV155" t="s">
        <v>189</v>
      </c>
      <c r="AW155" t="s">
        <v>16</v>
      </c>
      <c r="AX155" t="s">
        <v>16</v>
      </c>
      <c r="AY155" t="s">
        <v>16</v>
      </c>
      <c r="AZ155" t="s">
        <v>16</v>
      </c>
      <c r="BA155" t="s">
        <v>16</v>
      </c>
      <c r="BB155" t="s">
        <v>16</v>
      </c>
      <c r="BC155" t="s">
        <v>16</v>
      </c>
      <c r="BD155" t="s">
        <v>16</v>
      </c>
      <c r="BE155" t="s">
        <v>16</v>
      </c>
      <c r="BF155" t="s">
        <v>189</v>
      </c>
      <c r="BG155" t="s">
        <v>189</v>
      </c>
      <c r="BH155">
        <v>0</v>
      </c>
      <c r="BI155">
        <v>0</v>
      </c>
      <c r="BJ155">
        <v>0</v>
      </c>
      <c r="BK155" t="s">
        <v>189</v>
      </c>
      <c r="BL155" t="s">
        <v>189</v>
      </c>
      <c r="BN155" t="s">
        <v>2555</v>
      </c>
      <c r="BO155" t="s">
        <v>7114</v>
      </c>
      <c r="BP155" t="s">
        <v>2558</v>
      </c>
      <c r="BQ155" t="s">
        <v>184</v>
      </c>
      <c r="BR155" t="s">
        <v>6744</v>
      </c>
      <c r="BS155" t="s">
        <v>16</v>
      </c>
      <c r="BT155" t="s">
        <v>16</v>
      </c>
      <c r="BU155" t="s">
        <v>189</v>
      </c>
      <c r="BV155" t="s">
        <v>58</v>
      </c>
      <c r="BW155" t="s">
        <v>195</v>
      </c>
      <c r="BX155" t="s">
        <v>423</v>
      </c>
      <c r="BY155" t="s">
        <v>16</v>
      </c>
      <c r="BZ155" s="138"/>
      <c r="CA155" s="138">
        <v>44524</v>
      </c>
      <c r="CB155" t="s">
        <v>34</v>
      </c>
      <c r="CC155" t="s">
        <v>16</v>
      </c>
      <c r="CD155" t="s">
        <v>6307</v>
      </c>
      <c r="CE155" t="s">
        <v>189</v>
      </c>
      <c r="CF155" t="s">
        <v>189</v>
      </c>
      <c r="CG155" t="s">
        <v>189</v>
      </c>
      <c r="CH155">
        <v>2023</v>
      </c>
      <c r="CI155" s="7">
        <v>45083</v>
      </c>
      <c r="CJ155" t="s">
        <v>4723</v>
      </c>
      <c r="CK155">
        <v>6</v>
      </c>
      <c r="CL155">
        <v>24</v>
      </c>
      <c r="CM155" s="7">
        <v>45082</v>
      </c>
      <c r="CN155" t="s">
        <v>11512</v>
      </c>
      <c r="CO155" t="s">
        <v>9855</v>
      </c>
      <c r="CP155" t="s">
        <v>11498</v>
      </c>
      <c r="CQ155" t="s">
        <v>11499</v>
      </c>
      <c r="CR155" t="s">
        <v>5970</v>
      </c>
      <c r="CS155" t="s">
        <v>5975</v>
      </c>
      <c r="CT155" t="s">
        <v>9841</v>
      </c>
      <c r="CU155" t="s">
        <v>9873</v>
      </c>
      <c r="CV155" t="s">
        <v>6310</v>
      </c>
      <c r="CW155" t="s">
        <v>9874</v>
      </c>
      <c r="CX155" t="s">
        <v>4795</v>
      </c>
      <c r="CY155" t="s">
        <v>9813</v>
      </c>
      <c r="CZ155" t="s">
        <v>6730</v>
      </c>
      <c r="DA155" t="s">
        <v>188</v>
      </c>
      <c r="DB155" t="s">
        <v>16</v>
      </c>
      <c r="DC155" t="s">
        <v>16</v>
      </c>
      <c r="DD155" t="s">
        <v>22</v>
      </c>
      <c r="DE155" t="s">
        <v>189</v>
      </c>
      <c r="DF155" t="s">
        <v>2554</v>
      </c>
      <c r="DG155" t="s">
        <v>4727</v>
      </c>
      <c r="DH155" t="s">
        <v>6766</v>
      </c>
      <c r="DI155" t="s">
        <v>5808</v>
      </c>
      <c r="DJ155" t="s">
        <v>16</v>
      </c>
      <c r="DK155" t="s">
        <v>16</v>
      </c>
      <c r="DL155" t="s">
        <v>5972</v>
      </c>
      <c r="DM155" t="s">
        <v>6245</v>
      </c>
      <c r="DN155" t="s">
        <v>189</v>
      </c>
      <c r="DO155" t="s">
        <v>11094</v>
      </c>
      <c r="DP155" t="s">
        <v>7307</v>
      </c>
      <c r="DQ155" t="s">
        <v>9989</v>
      </c>
      <c r="DR155" t="s">
        <v>7308</v>
      </c>
    </row>
    <row r="156" spans="1:122" x14ac:dyDescent="0.25">
      <c r="A156">
        <v>759</v>
      </c>
      <c r="B156" t="s">
        <v>189</v>
      </c>
      <c r="C156" t="s">
        <v>4792</v>
      </c>
      <c r="D156" s="138">
        <v>45083</v>
      </c>
      <c r="E156" t="s">
        <v>6304</v>
      </c>
      <c r="F156" t="s">
        <v>11</v>
      </c>
      <c r="G156" t="s">
        <v>1926</v>
      </c>
      <c r="H156" t="s">
        <v>107</v>
      </c>
      <c r="I156" t="s">
        <v>4840</v>
      </c>
      <c r="J156" t="s">
        <v>100</v>
      </c>
      <c r="K156">
        <v>2</v>
      </c>
      <c r="L156">
        <v>2</v>
      </c>
      <c r="M156">
        <v>14.23</v>
      </c>
      <c r="N156">
        <v>15.686</v>
      </c>
      <c r="O156" t="s">
        <v>189</v>
      </c>
      <c r="P156" t="s">
        <v>121</v>
      </c>
      <c r="Q156" t="s">
        <v>2646</v>
      </c>
      <c r="R156" t="s">
        <v>1360</v>
      </c>
      <c r="S156" t="s">
        <v>2646</v>
      </c>
      <c r="T156" t="s">
        <v>16</v>
      </c>
      <c r="U156" t="s">
        <v>1936</v>
      </c>
      <c r="V156" t="s">
        <v>2410</v>
      </c>
      <c r="W156">
        <v>100</v>
      </c>
      <c r="X156" t="s">
        <v>87</v>
      </c>
      <c r="Y156" t="s">
        <v>6283</v>
      </c>
      <c r="Z156" t="s">
        <v>6283</v>
      </c>
      <c r="AA156" t="s">
        <v>189</v>
      </c>
      <c r="AB156" s="138">
        <v>45090</v>
      </c>
      <c r="AC156" s="138">
        <v>45273</v>
      </c>
      <c r="AD156" t="s">
        <v>6240</v>
      </c>
      <c r="AE156" t="s">
        <v>5002</v>
      </c>
      <c r="AF156" t="s">
        <v>16</v>
      </c>
      <c r="AG156" t="s">
        <v>189</v>
      </c>
      <c r="AH156" s="138">
        <v>45454</v>
      </c>
      <c r="AI156" t="s">
        <v>2414</v>
      </c>
      <c r="AJ156" t="s">
        <v>3304</v>
      </c>
      <c r="AK156" t="s">
        <v>2435</v>
      </c>
      <c r="AL156" t="s">
        <v>4793</v>
      </c>
      <c r="AM156" t="s">
        <v>1880</v>
      </c>
      <c r="AN156" t="s">
        <v>189</v>
      </c>
      <c r="AO156" t="s">
        <v>189</v>
      </c>
      <c r="AP156" t="s">
        <v>5517</v>
      </c>
      <c r="AQ156" t="s">
        <v>16</v>
      </c>
      <c r="AR156" t="s">
        <v>189</v>
      </c>
      <c r="AS156" t="s">
        <v>16</v>
      </c>
      <c r="AT156" t="s">
        <v>6447</v>
      </c>
      <c r="AU156" t="s">
        <v>9344</v>
      </c>
      <c r="AV156" t="s">
        <v>189</v>
      </c>
      <c r="AW156" t="s">
        <v>16</v>
      </c>
      <c r="AX156" t="s">
        <v>16</v>
      </c>
      <c r="AY156" t="s">
        <v>181</v>
      </c>
      <c r="AZ156" t="s">
        <v>16</v>
      </c>
      <c r="BA156" t="s">
        <v>16</v>
      </c>
      <c r="BB156" t="s">
        <v>16</v>
      </c>
      <c r="BC156" t="s">
        <v>16</v>
      </c>
      <c r="BD156" t="s">
        <v>16</v>
      </c>
      <c r="BE156" t="s">
        <v>1925</v>
      </c>
      <c r="BF156" t="s">
        <v>182</v>
      </c>
      <c r="BG156" t="s">
        <v>2082</v>
      </c>
      <c r="BH156">
        <v>1</v>
      </c>
      <c r="BI156">
        <v>1</v>
      </c>
      <c r="BJ156">
        <v>1</v>
      </c>
      <c r="BK156" t="s">
        <v>9687</v>
      </c>
      <c r="BL156" t="s">
        <v>6307</v>
      </c>
      <c r="BM156">
        <v>23035</v>
      </c>
      <c r="BN156" t="s">
        <v>398</v>
      </c>
      <c r="BO156" t="s">
        <v>16</v>
      </c>
      <c r="BP156" t="s">
        <v>6304</v>
      </c>
      <c r="BQ156" t="s">
        <v>184</v>
      </c>
      <c r="BR156" t="s">
        <v>6744</v>
      </c>
      <c r="BS156" t="s">
        <v>9667</v>
      </c>
      <c r="BT156" t="s">
        <v>16</v>
      </c>
      <c r="BU156" t="s">
        <v>189</v>
      </c>
      <c r="BV156" t="s">
        <v>27</v>
      </c>
      <c r="BW156" t="s">
        <v>195</v>
      </c>
      <c r="BX156" t="s">
        <v>343</v>
      </c>
      <c r="BY156" t="s">
        <v>399</v>
      </c>
      <c r="BZ156" s="138"/>
      <c r="CA156" s="138">
        <v>44767</v>
      </c>
      <c r="CB156" t="s">
        <v>17</v>
      </c>
      <c r="CC156" t="s">
        <v>17</v>
      </c>
      <c r="CD156" t="s">
        <v>6307</v>
      </c>
      <c r="CE156" t="s">
        <v>189</v>
      </c>
      <c r="CF156" t="s">
        <v>6307</v>
      </c>
      <c r="CG156" t="s">
        <v>189</v>
      </c>
      <c r="CH156">
        <v>2023</v>
      </c>
      <c r="CI156" s="7">
        <v>45083</v>
      </c>
      <c r="CJ156" t="s">
        <v>4723</v>
      </c>
      <c r="CK156">
        <v>6</v>
      </c>
      <c r="CL156">
        <v>24</v>
      </c>
      <c r="CM156" s="7">
        <v>45082</v>
      </c>
      <c r="CN156" t="s">
        <v>11512</v>
      </c>
      <c r="CO156" t="s">
        <v>9855</v>
      </c>
      <c r="CP156" t="s">
        <v>11498</v>
      </c>
      <c r="CQ156" t="s">
        <v>11499</v>
      </c>
      <c r="CR156" t="s">
        <v>5970</v>
      </c>
      <c r="CS156" t="s">
        <v>5975</v>
      </c>
      <c r="CT156" t="s">
        <v>9841</v>
      </c>
      <c r="CU156" t="s">
        <v>9873</v>
      </c>
      <c r="CV156" t="s">
        <v>6310</v>
      </c>
      <c r="CW156" t="s">
        <v>9882</v>
      </c>
      <c r="CX156" t="s">
        <v>6831</v>
      </c>
      <c r="CY156" t="s">
        <v>9813</v>
      </c>
      <c r="CZ156" t="s">
        <v>6730</v>
      </c>
      <c r="DA156" t="s">
        <v>188</v>
      </c>
      <c r="DB156" t="s">
        <v>16</v>
      </c>
      <c r="DC156" t="s">
        <v>16</v>
      </c>
      <c r="DD156" t="s">
        <v>87</v>
      </c>
      <c r="DE156" t="s">
        <v>398</v>
      </c>
      <c r="DF156" t="s">
        <v>16</v>
      </c>
      <c r="DG156" t="s">
        <v>5517</v>
      </c>
      <c r="DH156" t="s">
        <v>2051</v>
      </c>
      <c r="DI156" t="s">
        <v>4504</v>
      </c>
      <c r="DJ156" t="s">
        <v>16</v>
      </c>
      <c r="DK156" t="s">
        <v>16</v>
      </c>
      <c r="DL156" t="s">
        <v>4465</v>
      </c>
      <c r="DM156" t="s">
        <v>16</v>
      </c>
      <c r="DN156" t="s">
        <v>4496</v>
      </c>
      <c r="DO156" t="s">
        <v>11515</v>
      </c>
      <c r="DP156" t="s">
        <v>7309</v>
      </c>
      <c r="DQ156" t="s">
        <v>9989</v>
      </c>
      <c r="DR156" t="s">
        <v>7310</v>
      </c>
    </row>
    <row r="157" spans="1:122" x14ac:dyDescent="0.25">
      <c r="A157">
        <v>758</v>
      </c>
      <c r="B157" t="s">
        <v>189</v>
      </c>
      <c r="C157" t="s">
        <v>4789</v>
      </c>
      <c r="D157" s="138">
        <v>45083</v>
      </c>
      <c r="E157" t="s">
        <v>7124</v>
      </c>
      <c r="F157" t="s">
        <v>11</v>
      </c>
      <c r="G157" t="s">
        <v>1926</v>
      </c>
      <c r="H157" t="s">
        <v>256</v>
      </c>
      <c r="I157" t="s">
        <v>4840</v>
      </c>
      <c r="J157" t="s">
        <v>100</v>
      </c>
      <c r="K157">
        <v>4</v>
      </c>
      <c r="L157">
        <v>4</v>
      </c>
      <c r="M157">
        <v>28.46</v>
      </c>
      <c r="N157">
        <v>31.372</v>
      </c>
      <c r="O157" t="s">
        <v>189</v>
      </c>
      <c r="P157" t="s">
        <v>13</v>
      </c>
      <c r="Q157" t="s">
        <v>4788</v>
      </c>
      <c r="R157" t="s">
        <v>4790</v>
      </c>
      <c r="S157" t="s">
        <v>4788</v>
      </c>
      <c r="T157" t="s">
        <v>16</v>
      </c>
      <c r="U157" t="s">
        <v>2071</v>
      </c>
      <c r="V157" t="s">
        <v>2742</v>
      </c>
      <c r="W157">
        <v>100</v>
      </c>
      <c r="X157" t="s">
        <v>15</v>
      </c>
      <c r="Y157" t="s">
        <v>6289</v>
      </c>
      <c r="Z157" t="s">
        <v>34</v>
      </c>
      <c r="AA157" t="s">
        <v>9919</v>
      </c>
      <c r="AB157" s="138">
        <v>45090</v>
      </c>
      <c r="AC157" s="138">
        <v>45182</v>
      </c>
      <c r="AD157" t="s">
        <v>6241</v>
      </c>
      <c r="AE157" t="s">
        <v>5092</v>
      </c>
      <c r="AF157" t="s">
        <v>16</v>
      </c>
      <c r="AG157" t="s">
        <v>4870</v>
      </c>
      <c r="AH157" s="138">
        <v>46186</v>
      </c>
      <c r="AI157" t="s">
        <v>2732</v>
      </c>
      <c r="AJ157" t="s">
        <v>189</v>
      </c>
      <c r="AK157" t="s">
        <v>189</v>
      </c>
      <c r="AL157" t="s">
        <v>189</v>
      </c>
      <c r="AM157" t="s">
        <v>189</v>
      </c>
      <c r="AN157" t="s">
        <v>189</v>
      </c>
      <c r="AO157" t="s">
        <v>9814</v>
      </c>
      <c r="AP157" t="s">
        <v>189</v>
      </c>
      <c r="AQ157" t="s">
        <v>16</v>
      </c>
      <c r="AR157" t="s">
        <v>189</v>
      </c>
      <c r="AS157" t="s">
        <v>7311</v>
      </c>
      <c r="AT157" t="s">
        <v>6415</v>
      </c>
      <c r="AU157" t="s">
        <v>9344</v>
      </c>
      <c r="AV157" t="s">
        <v>189</v>
      </c>
      <c r="AW157" t="s">
        <v>4631</v>
      </c>
      <c r="AX157" t="s">
        <v>4627</v>
      </c>
      <c r="AY157" t="s">
        <v>16</v>
      </c>
      <c r="AZ157" t="s">
        <v>16</v>
      </c>
      <c r="BA157" t="s">
        <v>16</v>
      </c>
      <c r="BB157" t="s">
        <v>16</v>
      </c>
      <c r="BC157" t="s">
        <v>181</v>
      </c>
      <c r="BD157" t="s">
        <v>16</v>
      </c>
      <c r="BE157" t="s">
        <v>2136</v>
      </c>
      <c r="BF157" t="s">
        <v>189</v>
      </c>
      <c r="BG157" t="s">
        <v>189</v>
      </c>
      <c r="BH157">
        <v>0</v>
      </c>
      <c r="BI157">
        <v>0</v>
      </c>
      <c r="BJ157">
        <v>0</v>
      </c>
      <c r="BK157" t="s">
        <v>189</v>
      </c>
      <c r="BL157" t="s">
        <v>189</v>
      </c>
      <c r="BN157" t="s">
        <v>4034</v>
      </c>
      <c r="BO157" t="s">
        <v>16</v>
      </c>
      <c r="BP157" t="s">
        <v>3071</v>
      </c>
      <c r="BQ157" t="s">
        <v>240</v>
      </c>
      <c r="BR157" t="s">
        <v>5653</v>
      </c>
      <c r="BS157" t="s">
        <v>9678</v>
      </c>
      <c r="BT157" t="s">
        <v>9680</v>
      </c>
      <c r="BU157" t="s">
        <v>9681</v>
      </c>
      <c r="BV157" t="s">
        <v>67</v>
      </c>
      <c r="BW157" t="s">
        <v>16</v>
      </c>
      <c r="BX157" t="s">
        <v>485</v>
      </c>
      <c r="BY157" t="s">
        <v>16</v>
      </c>
      <c r="BZ157" s="138"/>
      <c r="CA157" s="138">
        <v>34788</v>
      </c>
      <c r="CB157" t="s">
        <v>29</v>
      </c>
      <c r="CC157" t="s">
        <v>29</v>
      </c>
      <c r="CD157" t="s">
        <v>6307</v>
      </c>
      <c r="CE157" t="s">
        <v>6307</v>
      </c>
      <c r="CF157" t="s">
        <v>189</v>
      </c>
      <c r="CG157" t="s">
        <v>189</v>
      </c>
      <c r="CH157">
        <v>2023</v>
      </c>
      <c r="CI157" s="7">
        <v>45083</v>
      </c>
      <c r="CJ157" t="s">
        <v>16</v>
      </c>
      <c r="CK157">
        <v>6</v>
      </c>
      <c r="CL157">
        <v>24</v>
      </c>
      <c r="CM157" s="7">
        <v>45082</v>
      </c>
      <c r="CN157" t="s">
        <v>11512</v>
      </c>
      <c r="CO157" t="s">
        <v>9855</v>
      </c>
      <c r="CP157" t="s">
        <v>11498</v>
      </c>
      <c r="CQ157" t="s">
        <v>11499</v>
      </c>
      <c r="CR157" t="s">
        <v>5970</v>
      </c>
      <c r="CS157" t="s">
        <v>5975</v>
      </c>
      <c r="CT157" t="s">
        <v>9841</v>
      </c>
      <c r="CU157" t="s">
        <v>6826</v>
      </c>
      <c r="CV157" t="s">
        <v>6310</v>
      </c>
      <c r="CW157" t="s">
        <v>9874</v>
      </c>
      <c r="CX157" t="s">
        <v>4791</v>
      </c>
      <c r="CY157" t="s">
        <v>9813</v>
      </c>
      <c r="CZ157" t="s">
        <v>6730</v>
      </c>
      <c r="DA157" t="s">
        <v>188</v>
      </c>
      <c r="DB157" t="s">
        <v>16</v>
      </c>
      <c r="DC157" t="s">
        <v>16</v>
      </c>
      <c r="DD157" t="s">
        <v>15</v>
      </c>
      <c r="DE157" t="s">
        <v>189</v>
      </c>
      <c r="DF157" t="s">
        <v>16</v>
      </c>
      <c r="DG157" t="s">
        <v>4727</v>
      </c>
      <c r="DH157" t="s">
        <v>2051</v>
      </c>
      <c r="DI157" t="s">
        <v>4502</v>
      </c>
      <c r="DJ157" t="s">
        <v>9919</v>
      </c>
      <c r="DK157" t="s">
        <v>9816</v>
      </c>
      <c r="DL157" t="s">
        <v>9816</v>
      </c>
      <c r="DM157" t="s">
        <v>16</v>
      </c>
      <c r="DN157" t="s">
        <v>189</v>
      </c>
      <c r="DO157" t="s">
        <v>10864</v>
      </c>
      <c r="DP157" t="s">
        <v>7312</v>
      </c>
      <c r="DQ157" t="s">
        <v>9989</v>
      </c>
      <c r="DR157" t="s">
        <v>7313</v>
      </c>
    </row>
    <row r="158" spans="1:122" x14ac:dyDescent="0.25">
      <c r="A158">
        <v>757</v>
      </c>
      <c r="B158" t="s">
        <v>189</v>
      </c>
      <c r="C158" t="s">
        <v>4787</v>
      </c>
      <c r="D158" s="138">
        <v>45083</v>
      </c>
      <c r="E158" t="s">
        <v>7125</v>
      </c>
      <c r="F158" t="s">
        <v>2692</v>
      </c>
      <c r="G158" t="s">
        <v>1926</v>
      </c>
      <c r="H158" t="s">
        <v>11</v>
      </c>
      <c r="I158" t="s">
        <v>9802</v>
      </c>
      <c r="J158" t="s">
        <v>100</v>
      </c>
      <c r="K158">
        <v>1.94</v>
      </c>
      <c r="L158">
        <v>1.94</v>
      </c>
      <c r="M158">
        <v>13.8</v>
      </c>
      <c r="N158">
        <v>15.215</v>
      </c>
      <c r="O158" t="s">
        <v>189</v>
      </c>
      <c r="P158" t="s">
        <v>13</v>
      </c>
      <c r="Q158" t="s">
        <v>4788</v>
      </c>
      <c r="R158" t="s">
        <v>16</v>
      </c>
      <c r="S158" t="s">
        <v>16</v>
      </c>
      <c r="T158" t="s">
        <v>4788</v>
      </c>
      <c r="U158" t="s">
        <v>16</v>
      </c>
      <c r="V158" t="s">
        <v>2742</v>
      </c>
      <c r="X158" t="s">
        <v>15</v>
      </c>
      <c r="Y158" t="s">
        <v>1883</v>
      </c>
      <c r="Z158" t="s">
        <v>1883</v>
      </c>
      <c r="AA158" t="s">
        <v>189</v>
      </c>
      <c r="AB158" s="138">
        <v>45093</v>
      </c>
      <c r="AC158" s="138">
        <v>45185</v>
      </c>
      <c r="AD158" t="s">
        <v>6241</v>
      </c>
      <c r="AE158" t="s">
        <v>5091</v>
      </c>
      <c r="AF158" t="s">
        <v>16</v>
      </c>
      <c r="AG158" t="s">
        <v>4839</v>
      </c>
      <c r="AH158" s="138">
        <v>46189</v>
      </c>
      <c r="AI158" t="s">
        <v>2732</v>
      </c>
      <c r="AJ158" t="s">
        <v>189</v>
      </c>
      <c r="AK158" t="s">
        <v>189</v>
      </c>
      <c r="AL158" t="s">
        <v>189</v>
      </c>
      <c r="AM158" t="s">
        <v>189</v>
      </c>
      <c r="AN158" t="s">
        <v>189</v>
      </c>
      <c r="AO158" t="s">
        <v>9814</v>
      </c>
      <c r="AP158" t="s">
        <v>189</v>
      </c>
      <c r="AQ158" t="s">
        <v>16</v>
      </c>
      <c r="AR158" t="s">
        <v>189</v>
      </c>
      <c r="AS158" t="s">
        <v>16</v>
      </c>
      <c r="AT158" t="s">
        <v>189</v>
      </c>
      <c r="AU158" t="s">
        <v>9344</v>
      </c>
      <c r="AV158" t="s">
        <v>189</v>
      </c>
      <c r="AW158" t="s">
        <v>16</v>
      </c>
      <c r="AX158" t="s">
        <v>16</v>
      </c>
      <c r="AY158" t="s">
        <v>16</v>
      </c>
      <c r="AZ158" t="s">
        <v>16</v>
      </c>
      <c r="BA158" t="s">
        <v>16</v>
      </c>
      <c r="BB158" t="s">
        <v>16</v>
      </c>
      <c r="BC158" t="s">
        <v>16</v>
      </c>
      <c r="BD158" t="s">
        <v>16</v>
      </c>
      <c r="BE158" t="s">
        <v>16</v>
      </c>
      <c r="BF158" t="s">
        <v>189</v>
      </c>
      <c r="BG158" t="s">
        <v>189</v>
      </c>
      <c r="BH158">
        <v>0</v>
      </c>
      <c r="BI158">
        <v>0</v>
      </c>
      <c r="BJ158">
        <v>0</v>
      </c>
      <c r="BK158" t="s">
        <v>189</v>
      </c>
      <c r="BL158" t="s">
        <v>189</v>
      </c>
      <c r="BN158" t="s">
        <v>2729</v>
      </c>
      <c r="BO158" t="s">
        <v>16</v>
      </c>
      <c r="BP158" t="s">
        <v>273</v>
      </c>
      <c r="BQ158" t="s">
        <v>260</v>
      </c>
      <c r="BR158" t="s">
        <v>5653</v>
      </c>
      <c r="BS158" t="s">
        <v>9678</v>
      </c>
      <c r="BT158" t="s">
        <v>9679</v>
      </c>
      <c r="BU158" t="s">
        <v>189</v>
      </c>
      <c r="BV158" t="s">
        <v>129</v>
      </c>
      <c r="BW158" t="s">
        <v>16</v>
      </c>
      <c r="BX158" t="s">
        <v>16</v>
      </c>
      <c r="BY158" t="s">
        <v>16</v>
      </c>
      <c r="BZ158" s="138"/>
      <c r="CA158" s="138">
        <v>34753</v>
      </c>
      <c r="CB158" t="s">
        <v>29</v>
      </c>
      <c r="CC158" t="s">
        <v>29</v>
      </c>
      <c r="CD158" t="s">
        <v>6307</v>
      </c>
      <c r="CE158" t="s">
        <v>6307</v>
      </c>
      <c r="CF158" t="s">
        <v>189</v>
      </c>
      <c r="CG158" t="s">
        <v>189</v>
      </c>
      <c r="CH158">
        <v>2023</v>
      </c>
      <c r="CI158" s="7">
        <v>45083</v>
      </c>
      <c r="CJ158" t="s">
        <v>16</v>
      </c>
      <c r="CK158">
        <v>6</v>
      </c>
      <c r="CL158">
        <v>24</v>
      </c>
      <c r="CM158" s="7">
        <v>45082</v>
      </c>
      <c r="CN158" t="s">
        <v>11512</v>
      </c>
      <c r="CO158" t="s">
        <v>9855</v>
      </c>
      <c r="CP158" t="s">
        <v>11498</v>
      </c>
      <c r="CQ158" t="s">
        <v>11499</v>
      </c>
      <c r="CR158" t="s">
        <v>5970</v>
      </c>
      <c r="CS158" t="s">
        <v>5975</v>
      </c>
      <c r="CT158" t="s">
        <v>9841</v>
      </c>
      <c r="CU158" t="s">
        <v>9873</v>
      </c>
      <c r="CV158" t="s">
        <v>6310</v>
      </c>
      <c r="CW158" t="s">
        <v>9874</v>
      </c>
      <c r="CX158" t="s">
        <v>3638</v>
      </c>
      <c r="CY158" t="s">
        <v>9813</v>
      </c>
      <c r="CZ158" t="s">
        <v>6730</v>
      </c>
      <c r="DA158" t="s">
        <v>252</v>
      </c>
      <c r="DB158" t="s">
        <v>9801</v>
      </c>
      <c r="DC158" t="s">
        <v>16</v>
      </c>
      <c r="DD158" t="s">
        <v>15</v>
      </c>
      <c r="DE158" t="s">
        <v>189</v>
      </c>
      <c r="DF158" t="s">
        <v>16</v>
      </c>
      <c r="DG158" t="s">
        <v>4727</v>
      </c>
      <c r="DH158" t="s">
        <v>2051</v>
      </c>
      <c r="DI158" t="s">
        <v>5809</v>
      </c>
      <c r="DJ158" t="s">
        <v>16</v>
      </c>
      <c r="DK158" t="s">
        <v>9812</v>
      </c>
      <c r="DL158" t="s">
        <v>9812</v>
      </c>
      <c r="DM158" t="s">
        <v>16</v>
      </c>
      <c r="DN158" t="s">
        <v>189</v>
      </c>
      <c r="DO158" t="s">
        <v>10865</v>
      </c>
      <c r="DP158" t="s">
        <v>7314</v>
      </c>
      <c r="DQ158" t="s">
        <v>9989</v>
      </c>
      <c r="DR158" t="s">
        <v>7315</v>
      </c>
    </row>
    <row r="159" spans="1:122" x14ac:dyDescent="0.25">
      <c r="A159">
        <v>756</v>
      </c>
      <c r="B159" t="s">
        <v>189</v>
      </c>
      <c r="C159" t="s">
        <v>4800</v>
      </c>
      <c r="D159" s="138">
        <v>45082</v>
      </c>
      <c r="E159" t="s">
        <v>1309</v>
      </c>
      <c r="F159" t="s">
        <v>11</v>
      </c>
      <c r="G159" t="s">
        <v>1929</v>
      </c>
      <c r="H159" t="s">
        <v>11</v>
      </c>
      <c r="I159" t="s">
        <v>9802</v>
      </c>
      <c r="J159" t="s">
        <v>100</v>
      </c>
      <c r="K159">
        <v>1.6</v>
      </c>
      <c r="L159">
        <v>1.6</v>
      </c>
      <c r="M159">
        <v>11.38</v>
      </c>
      <c r="N159">
        <v>12.541</v>
      </c>
      <c r="O159" t="s">
        <v>189</v>
      </c>
      <c r="P159" t="s">
        <v>13</v>
      </c>
      <c r="Q159" t="s">
        <v>1593</v>
      </c>
      <c r="R159" t="s">
        <v>4801</v>
      </c>
      <c r="S159" t="s">
        <v>1593</v>
      </c>
      <c r="T159" t="s">
        <v>16</v>
      </c>
      <c r="U159" t="s">
        <v>41</v>
      </c>
      <c r="V159" t="s">
        <v>2410</v>
      </c>
      <c r="W159">
        <v>100</v>
      </c>
      <c r="X159" t="s">
        <v>32</v>
      </c>
      <c r="Y159" t="s">
        <v>6282</v>
      </c>
      <c r="Z159" t="s">
        <v>6282</v>
      </c>
      <c r="AA159" t="s">
        <v>189</v>
      </c>
      <c r="AB159" s="138">
        <v>45089</v>
      </c>
      <c r="AC159" s="138">
        <v>45272</v>
      </c>
      <c r="AD159" t="s">
        <v>6242</v>
      </c>
      <c r="AE159" t="s">
        <v>5095</v>
      </c>
      <c r="AF159" t="s">
        <v>16</v>
      </c>
      <c r="AG159" t="s">
        <v>189</v>
      </c>
      <c r="AH159" s="138">
        <v>46185</v>
      </c>
      <c r="AI159" t="s">
        <v>2414</v>
      </c>
      <c r="AJ159" t="s">
        <v>189</v>
      </c>
      <c r="AK159" t="s">
        <v>189</v>
      </c>
      <c r="AL159" t="s">
        <v>189</v>
      </c>
      <c r="AM159" t="s">
        <v>189</v>
      </c>
      <c r="AN159" t="s">
        <v>189</v>
      </c>
      <c r="AO159" t="s">
        <v>189</v>
      </c>
      <c r="AP159" t="s">
        <v>189</v>
      </c>
      <c r="AQ159" t="s">
        <v>16</v>
      </c>
      <c r="AR159" t="s">
        <v>189</v>
      </c>
      <c r="AS159" t="s">
        <v>16</v>
      </c>
      <c r="AT159" t="s">
        <v>6498</v>
      </c>
      <c r="AU159" t="s">
        <v>9344</v>
      </c>
      <c r="AV159" t="s">
        <v>189</v>
      </c>
      <c r="AW159" t="s">
        <v>16</v>
      </c>
      <c r="AX159" t="s">
        <v>16</v>
      </c>
      <c r="AY159" t="s">
        <v>16</v>
      </c>
      <c r="AZ159" t="s">
        <v>16</v>
      </c>
      <c r="BA159" t="s">
        <v>16</v>
      </c>
      <c r="BB159" t="s">
        <v>16</v>
      </c>
      <c r="BC159" t="s">
        <v>16</v>
      </c>
      <c r="BD159" t="s">
        <v>16</v>
      </c>
      <c r="BE159" t="s">
        <v>16</v>
      </c>
      <c r="BF159" t="s">
        <v>189</v>
      </c>
      <c r="BG159" t="s">
        <v>189</v>
      </c>
      <c r="BH159">
        <v>0</v>
      </c>
      <c r="BI159">
        <v>0</v>
      </c>
      <c r="BJ159">
        <v>0</v>
      </c>
      <c r="BK159" t="s">
        <v>189</v>
      </c>
      <c r="BL159" t="s">
        <v>189</v>
      </c>
      <c r="BN159" t="s">
        <v>1310</v>
      </c>
      <c r="BO159" t="s">
        <v>16</v>
      </c>
      <c r="BP159" t="s">
        <v>1309</v>
      </c>
      <c r="BQ159" t="s">
        <v>184</v>
      </c>
      <c r="BR159" t="s">
        <v>6744</v>
      </c>
      <c r="BS159" t="s">
        <v>202</v>
      </c>
      <c r="BT159" t="s">
        <v>16</v>
      </c>
      <c r="BU159" t="s">
        <v>189</v>
      </c>
      <c r="BV159" t="s">
        <v>27</v>
      </c>
      <c r="BW159" t="s">
        <v>195</v>
      </c>
      <c r="BX159" t="s">
        <v>279</v>
      </c>
      <c r="BY159" t="s">
        <v>1311</v>
      </c>
      <c r="BZ159" s="138"/>
      <c r="CA159" s="138">
        <v>43675</v>
      </c>
      <c r="CB159" t="s">
        <v>17</v>
      </c>
      <c r="CC159" t="s">
        <v>17</v>
      </c>
      <c r="CD159" t="s">
        <v>6307</v>
      </c>
      <c r="CE159" t="s">
        <v>189</v>
      </c>
      <c r="CF159" t="s">
        <v>6307</v>
      </c>
      <c r="CG159" t="s">
        <v>189</v>
      </c>
      <c r="CH159">
        <v>2023</v>
      </c>
      <c r="CI159" s="7">
        <v>45082</v>
      </c>
      <c r="CJ159" t="s">
        <v>4723</v>
      </c>
      <c r="CK159">
        <v>6</v>
      </c>
      <c r="CL159">
        <v>24</v>
      </c>
      <c r="CM159" s="7">
        <v>45082</v>
      </c>
      <c r="CN159" t="s">
        <v>11512</v>
      </c>
      <c r="CO159" t="s">
        <v>9855</v>
      </c>
      <c r="CP159" t="s">
        <v>11498</v>
      </c>
      <c r="CQ159" t="s">
        <v>11499</v>
      </c>
      <c r="CR159" t="s">
        <v>5970</v>
      </c>
      <c r="CS159" t="s">
        <v>5975</v>
      </c>
      <c r="CT159" t="s">
        <v>9841</v>
      </c>
      <c r="CU159" t="s">
        <v>9873</v>
      </c>
      <c r="CV159" t="s">
        <v>6310</v>
      </c>
      <c r="CW159" t="s">
        <v>9874</v>
      </c>
      <c r="CX159" t="s">
        <v>4802</v>
      </c>
      <c r="CY159" t="s">
        <v>9813</v>
      </c>
      <c r="CZ159" t="s">
        <v>6730</v>
      </c>
      <c r="DA159" t="s">
        <v>188</v>
      </c>
      <c r="DB159" t="s">
        <v>16</v>
      </c>
      <c r="DC159" t="s">
        <v>1310</v>
      </c>
      <c r="DD159" t="s">
        <v>32</v>
      </c>
      <c r="DE159" t="s">
        <v>189</v>
      </c>
      <c r="DF159" t="s">
        <v>16</v>
      </c>
      <c r="DG159" t="s">
        <v>4727</v>
      </c>
      <c r="DH159" t="s">
        <v>2051</v>
      </c>
      <c r="DI159" t="s">
        <v>4500</v>
      </c>
      <c r="DJ159" t="s">
        <v>16</v>
      </c>
      <c r="DK159" t="s">
        <v>16</v>
      </c>
      <c r="DL159" t="s">
        <v>4465</v>
      </c>
      <c r="DM159" t="s">
        <v>16</v>
      </c>
      <c r="DN159" t="s">
        <v>189</v>
      </c>
      <c r="DO159" t="s">
        <v>11516</v>
      </c>
      <c r="DP159" t="s">
        <v>7316</v>
      </c>
      <c r="DQ159" t="s">
        <v>9990</v>
      </c>
      <c r="DR159" t="s">
        <v>7317</v>
      </c>
    </row>
    <row r="160" spans="1:122" x14ac:dyDescent="0.25">
      <c r="A160">
        <v>755</v>
      </c>
      <c r="B160" t="s">
        <v>189</v>
      </c>
      <c r="C160" t="s">
        <v>4796</v>
      </c>
      <c r="D160" s="138">
        <v>45082</v>
      </c>
      <c r="E160" t="s">
        <v>4797</v>
      </c>
      <c r="F160" t="s">
        <v>11</v>
      </c>
      <c r="G160" t="s">
        <v>1932</v>
      </c>
      <c r="H160" t="s">
        <v>11</v>
      </c>
      <c r="I160" t="s">
        <v>9802</v>
      </c>
      <c r="J160" t="s">
        <v>12</v>
      </c>
      <c r="K160">
        <v>6.86</v>
      </c>
      <c r="L160">
        <v>0.97</v>
      </c>
      <c r="M160">
        <v>6.86</v>
      </c>
      <c r="N160">
        <v>7.56</v>
      </c>
      <c r="O160" t="s">
        <v>189</v>
      </c>
      <c r="P160" t="s">
        <v>13</v>
      </c>
      <c r="Q160" t="s">
        <v>63</v>
      </c>
      <c r="R160" t="s">
        <v>70</v>
      </c>
      <c r="S160" t="s">
        <v>63</v>
      </c>
      <c r="T160" t="s">
        <v>16</v>
      </c>
      <c r="U160" t="s">
        <v>2079</v>
      </c>
      <c r="V160" t="s">
        <v>2410</v>
      </c>
      <c r="W160">
        <v>100</v>
      </c>
      <c r="X160" t="s">
        <v>22</v>
      </c>
      <c r="Y160" t="s">
        <v>6236</v>
      </c>
      <c r="Z160" t="s">
        <v>6236</v>
      </c>
      <c r="AA160" t="s">
        <v>189</v>
      </c>
      <c r="AB160" s="138">
        <v>45085</v>
      </c>
      <c r="AC160" s="138">
        <v>45268</v>
      </c>
      <c r="AD160" t="s">
        <v>6241</v>
      </c>
      <c r="AE160" t="s">
        <v>5094</v>
      </c>
      <c r="AF160" t="s">
        <v>16</v>
      </c>
      <c r="AG160" t="s">
        <v>189</v>
      </c>
      <c r="AH160" s="138">
        <v>46181</v>
      </c>
      <c r="AI160" t="s">
        <v>2414</v>
      </c>
      <c r="AJ160" t="s">
        <v>189</v>
      </c>
      <c r="AK160" t="s">
        <v>189</v>
      </c>
      <c r="AL160" t="s">
        <v>189</v>
      </c>
      <c r="AM160" t="s">
        <v>189</v>
      </c>
      <c r="AN160" t="s">
        <v>189</v>
      </c>
      <c r="AO160" t="s">
        <v>189</v>
      </c>
      <c r="AP160" t="s">
        <v>189</v>
      </c>
      <c r="AQ160" t="s">
        <v>16</v>
      </c>
      <c r="AR160" t="s">
        <v>189</v>
      </c>
      <c r="AS160" t="s">
        <v>16</v>
      </c>
      <c r="AT160" t="s">
        <v>6499</v>
      </c>
      <c r="AU160" t="s">
        <v>9344</v>
      </c>
      <c r="AV160" t="s">
        <v>189</v>
      </c>
      <c r="AW160" t="s">
        <v>16</v>
      </c>
      <c r="AX160" t="s">
        <v>16</v>
      </c>
      <c r="AY160" t="s">
        <v>16</v>
      </c>
      <c r="AZ160" t="s">
        <v>16</v>
      </c>
      <c r="BA160" t="s">
        <v>16</v>
      </c>
      <c r="BB160" t="s">
        <v>16</v>
      </c>
      <c r="BC160" t="s">
        <v>16</v>
      </c>
      <c r="BD160" t="s">
        <v>16</v>
      </c>
      <c r="BE160" t="s">
        <v>16</v>
      </c>
      <c r="BF160" t="s">
        <v>189</v>
      </c>
      <c r="BG160" t="s">
        <v>189</v>
      </c>
      <c r="BH160">
        <v>0</v>
      </c>
      <c r="BI160">
        <v>0</v>
      </c>
      <c r="BJ160">
        <v>0</v>
      </c>
      <c r="BK160" t="s">
        <v>189</v>
      </c>
      <c r="BL160" t="s">
        <v>189</v>
      </c>
      <c r="BN160" t="s">
        <v>4798</v>
      </c>
      <c r="BO160" t="s">
        <v>16</v>
      </c>
      <c r="BP160" t="s">
        <v>4799</v>
      </c>
      <c r="BQ160" t="s">
        <v>184</v>
      </c>
      <c r="BR160" t="s">
        <v>6744</v>
      </c>
      <c r="BS160" t="s">
        <v>16</v>
      </c>
      <c r="BT160" t="s">
        <v>16</v>
      </c>
      <c r="BU160" t="s">
        <v>189</v>
      </c>
      <c r="BV160" t="s">
        <v>39</v>
      </c>
      <c r="BW160" t="s">
        <v>189</v>
      </c>
      <c r="BX160" t="s">
        <v>3507</v>
      </c>
      <c r="BY160" t="s">
        <v>16</v>
      </c>
      <c r="BZ160" s="138"/>
      <c r="CA160" s="138">
        <v>43998</v>
      </c>
      <c r="CB160" t="s">
        <v>17</v>
      </c>
      <c r="CC160" t="s">
        <v>6745</v>
      </c>
      <c r="CD160" t="s">
        <v>6307</v>
      </c>
      <c r="CE160" t="s">
        <v>189</v>
      </c>
      <c r="CF160" t="s">
        <v>189</v>
      </c>
      <c r="CG160" t="s">
        <v>189</v>
      </c>
      <c r="CH160">
        <v>2023</v>
      </c>
      <c r="CI160" s="7">
        <v>45082</v>
      </c>
      <c r="CJ160" t="s">
        <v>4723</v>
      </c>
      <c r="CK160">
        <v>6</v>
      </c>
      <c r="CL160">
        <v>24</v>
      </c>
      <c r="CM160" s="7">
        <v>45082</v>
      </c>
      <c r="CN160" t="s">
        <v>11512</v>
      </c>
      <c r="CO160" t="s">
        <v>9855</v>
      </c>
      <c r="CP160" t="s">
        <v>11498</v>
      </c>
      <c r="CQ160" t="s">
        <v>11499</v>
      </c>
      <c r="CR160" t="s">
        <v>5970</v>
      </c>
      <c r="CS160" t="s">
        <v>5975</v>
      </c>
      <c r="CT160" t="s">
        <v>9841</v>
      </c>
      <c r="CU160" t="s">
        <v>9873</v>
      </c>
      <c r="CV160" t="s">
        <v>6310</v>
      </c>
      <c r="CW160" t="s">
        <v>9874</v>
      </c>
      <c r="CX160" t="s">
        <v>4798</v>
      </c>
      <c r="CY160" t="s">
        <v>9817</v>
      </c>
      <c r="CZ160" t="s">
        <v>6741</v>
      </c>
      <c r="DA160" t="s">
        <v>188</v>
      </c>
      <c r="DB160" t="s">
        <v>16</v>
      </c>
      <c r="DC160" t="s">
        <v>16</v>
      </c>
      <c r="DD160" t="s">
        <v>22</v>
      </c>
      <c r="DE160" t="s">
        <v>189</v>
      </c>
      <c r="DF160" t="s">
        <v>2771</v>
      </c>
      <c r="DG160" t="s">
        <v>4727</v>
      </c>
      <c r="DH160" t="s">
        <v>2052</v>
      </c>
      <c r="DI160" t="s">
        <v>6111</v>
      </c>
      <c r="DJ160" t="s">
        <v>16</v>
      </c>
      <c r="DK160" t="s">
        <v>9817</v>
      </c>
      <c r="DL160" t="s">
        <v>9817</v>
      </c>
      <c r="DM160" t="s">
        <v>6245</v>
      </c>
      <c r="DN160" t="s">
        <v>189</v>
      </c>
      <c r="DO160" t="s">
        <v>11095</v>
      </c>
      <c r="DP160" t="s">
        <v>7318</v>
      </c>
      <c r="DQ160" t="s">
        <v>9990</v>
      </c>
      <c r="DR160" t="s">
        <v>9991</v>
      </c>
    </row>
    <row r="161" spans="1:122" x14ac:dyDescent="0.25">
      <c r="A161">
        <v>754</v>
      </c>
      <c r="B161" t="s">
        <v>189</v>
      </c>
      <c r="C161" t="s">
        <v>4803</v>
      </c>
      <c r="D161" s="138">
        <v>45079</v>
      </c>
      <c r="E161" t="s">
        <v>4804</v>
      </c>
      <c r="F161" t="s">
        <v>11</v>
      </c>
      <c r="G161" t="s">
        <v>16</v>
      </c>
      <c r="H161" t="s">
        <v>11</v>
      </c>
      <c r="I161" t="s">
        <v>9802</v>
      </c>
      <c r="J161" t="s">
        <v>12</v>
      </c>
      <c r="K161">
        <v>4.4000000000000004</v>
      </c>
      <c r="L161">
        <v>0.62</v>
      </c>
      <c r="M161">
        <v>4.4000000000000004</v>
      </c>
      <c r="N161">
        <v>4.8579999999999997</v>
      </c>
      <c r="O161" t="s">
        <v>189</v>
      </c>
      <c r="P161" t="s">
        <v>13</v>
      </c>
      <c r="Q161" t="s">
        <v>4805</v>
      </c>
      <c r="R161" t="s">
        <v>299</v>
      </c>
      <c r="S161" t="s">
        <v>4805</v>
      </c>
      <c r="T161" t="s">
        <v>16</v>
      </c>
      <c r="U161" t="s">
        <v>4806</v>
      </c>
      <c r="V161" t="s">
        <v>2410</v>
      </c>
      <c r="W161">
        <v>100</v>
      </c>
      <c r="X161" t="s">
        <v>22</v>
      </c>
      <c r="Y161" t="s">
        <v>6236</v>
      </c>
      <c r="Z161" t="s">
        <v>6236</v>
      </c>
      <c r="AA161" t="s">
        <v>189</v>
      </c>
      <c r="AB161" s="138">
        <v>45086</v>
      </c>
      <c r="AC161" s="138">
        <v>45269</v>
      </c>
      <c r="AD161" t="s">
        <v>6241</v>
      </c>
      <c r="AE161" t="s">
        <v>5096</v>
      </c>
      <c r="AF161" t="s">
        <v>16</v>
      </c>
      <c r="AG161" t="s">
        <v>189</v>
      </c>
      <c r="AH161" s="138">
        <v>46182</v>
      </c>
      <c r="AI161" t="s">
        <v>2414</v>
      </c>
      <c r="AJ161" t="s">
        <v>189</v>
      </c>
      <c r="AK161" t="s">
        <v>189</v>
      </c>
      <c r="AL161" t="s">
        <v>189</v>
      </c>
      <c r="AM161" t="s">
        <v>189</v>
      </c>
      <c r="AN161" t="s">
        <v>189</v>
      </c>
      <c r="AO161" t="s">
        <v>189</v>
      </c>
      <c r="AP161" t="s">
        <v>189</v>
      </c>
      <c r="AQ161" t="s">
        <v>16</v>
      </c>
      <c r="AR161" t="s">
        <v>189</v>
      </c>
      <c r="AS161" t="s">
        <v>16</v>
      </c>
      <c r="AT161" t="s">
        <v>6476</v>
      </c>
      <c r="AU161" t="s">
        <v>9344</v>
      </c>
      <c r="AV161" t="s">
        <v>189</v>
      </c>
      <c r="AW161" t="s">
        <v>16</v>
      </c>
      <c r="AX161" t="s">
        <v>16</v>
      </c>
      <c r="AY161" t="s">
        <v>16</v>
      </c>
      <c r="AZ161" t="s">
        <v>16</v>
      </c>
      <c r="BA161" t="s">
        <v>16</v>
      </c>
      <c r="BB161" t="s">
        <v>16</v>
      </c>
      <c r="BC161" t="s">
        <v>16</v>
      </c>
      <c r="BD161" t="s">
        <v>16</v>
      </c>
      <c r="BE161" t="s">
        <v>16</v>
      </c>
      <c r="BF161" t="s">
        <v>189</v>
      </c>
      <c r="BG161" t="s">
        <v>189</v>
      </c>
      <c r="BH161">
        <v>0</v>
      </c>
      <c r="BI161">
        <v>0</v>
      </c>
      <c r="BJ161">
        <v>0</v>
      </c>
      <c r="BK161" t="s">
        <v>189</v>
      </c>
      <c r="BL161" t="s">
        <v>189</v>
      </c>
      <c r="BN161" t="s">
        <v>4807</v>
      </c>
      <c r="BO161" t="s">
        <v>16</v>
      </c>
      <c r="BP161" t="s">
        <v>4808</v>
      </c>
      <c r="BQ161" t="s">
        <v>184</v>
      </c>
      <c r="BR161" t="s">
        <v>6744</v>
      </c>
      <c r="BS161" t="s">
        <v>9667</v>
      </c>
      <c r="BT161" t="s">
        <v>16</v>
      </c>
      <c r="BU161" t="s">
        <v>189</v>
      </c>
      <c r="BV161" t="s">
        <v>47</v>
      </c>
      <c r="BW161" t="s">
        <v>9677</v>
      </c>
      <c r="BX161" t="s">
        <v>4809</v>
      </c>
      <c r="BY161" t="s">
        <v>16</v>
      </c>
      <c r="BZ161" s="138"/>
      <c r="CA161" s="138">
        <v>45079</v>
      </c>
      <c r="CB161" t="s">
        <v>34</v>
      </c>
      <c r="CC161" t="s">
        <v>16</v>
      </c>
      <c r="CD161" t="s">
        <v>6307</v>
      </c>
      <c r="CE161" t="s">
        <v>189</v>
      </c>
      <c r="CF161" t="s">
        <v>189</v>
      </c>
      <c r="CG161" t="s">
        <v>189</v>
      </c>
      <c r="CH161">
        <v>2023</v>
      </c>
      <c r="CI161" s="7">
        <v>45079</v>
      </c>
      <c r="CJ161" t="s">
        <v>4723</v>
      </c>
      <c r="CK161">
        <v>6</v>
      </c>
      <c r="CL161">
        <v>23</v>
      </c>
      <c r="CM161" s="7">
        <v>45075</v>
      </c>
      <c r="CN161" t="s">
        <v>11517</v>
      </c>
      <c r="CO161" t="s">
        <v>9855</v>
      </c>
      <c r="CP161" t="s">
        <v>11498</v>
      </c>
      <c r="CQ161" t="s">
        <v>11499</v>
      </c>
      <c r="CR161" t="s">
        <v>5970</v>
      </c>
      <c r="CS161" t="s">
        <v>5976</v>
      </c>
      <c r="CT161" t="s">
        <v>9841</v>
      </c>
      <c r="CU161" t="s">
        <v>9873</v>
      </c>
      <c r="CV161" t="s">
        <v>6307</v>
      </c>
      <c r="CW161" t="s">
        <v>9874</v>
      </c>
      <c r="CX161" t="s">
        <v>4807</v>
      </c>
      <c r="CY161" t="s">
        <v>9817</v>
      </c>
      <c r="CZ161" t="s">
        <v>6741</v>
      </c>
      <c r="DA161" t="s">
        <v>188</v>
      </c>
      <c r="DB161" t="s">
        <v>16</v>
      </c>
      <c r="DC161" t="s">
        <v>16</v>
      </c>
      <c r="DD161" t="s">
        <v>22</v>
      </c>
      <c r="DE161" t="s">
        <v>189</v>
      </c>
      <c r="DF161" t="s">
        <v>273</v>
      </c>
      <c r="DG161" t="s">
        <v>4727</v>
      </c>
      <c r="DH161" t="s">
        <v>2052</v>
      </c>
      <c r="DI161" t="s">
        <v>6112</v>
      </c>
      <c r="DJ161" t="s">
        <v>16</v>
      </c>
      <c r="DK161" t="s">
        <v>9817</v>
      </c>
      <c r="DL161" t="s">
        <v>9817</v>
      </c>
      <c r="DM161" t="s">
        <v>9663</v>
      </c>
      <c r="DN161" t="s">
        <v>189</v>
      </c>
      <c r="DO161" t="s">
        <v>11096</v>
      </c>
      <c r="DP161" t="s">
        <v>7319</v>
      </c>
      <c r="DQ161" t="s">
        <v>9992</v>
      </c>
      <c r="DR161" t="s">
        <v>9993</v>
      </c>
    </row>
    <row r="162" spans="1:122" x14ac:dyDescent="0.25">
      <c r="A162">
        <v>753</v>
      </c>
      <c r="B162" t="s">
        <v>189</v>
      </c>
      <c r="C162" t="s">
        <v>4814</v>
      </c>
      <c r="D162" s="138">
        <v>45078</v>
      </c>
      <c r="E162" t="s">
        <v>4815</v>
      </c>
      <c r="F162" t="s">
        <v>1999</v>
      </c>
      <c r="G162" t="s">
        <v>1929</v>
      </c>
      <c r="H162" t="s">
        <v>11</v>
      </c>
      <c r="I162" t="s">
        <v>9802</v>
      </c>
      <c r="J162" t="s">
        <v>12</v>
      </c>
      <c r="K162">
        <v>21.2</v>
      </c>
      <c r="L162">
        <v>2.99</v>
      </c>
      <c r="M162">
        <v>21.2</v>
      </c>
      <c r="N162">
        <v>23.361999999999998</v>
      </c>
      <c r="O162" t="s">
        <v>189</v>
      </c>
      <c r="P162" t="s">
        <v>13</v>
      </c>
      <c r="Q162" t="s">
        <v>40</v>
      </c>
      <c r="R162" t="s">
        <v>146</v>
      </c>
      <c r="S162" t="s">
        <v>40</v>
      </c>
      <c r="T162" t="s">
        <v>16</v>
      </c>
      <c r="U162" t="s">
        <v>2087</v>
      </c>
      <c r="V162" t="s">
        <v>2410</v>
      </c>
      <c r="W162">
        <v>100</v>
      </c>
      <c r="X162" t="s">
        <v>22</v>
      </c>
      <c r="Y162" t="s">
        <v>6236</v>
      </c>
      <c r="Z162" t="s">
        <v>6236</v>
      </c>
      <c r="AA162" t="s">
        <v>189</v>
      </c>
      <c r="AB162" s="138">
        <v>45082</v>
      </c>
      <c r="AC162" s="138">
        <v>45265</v>
      </c>
      <c r="AD162" t="s">
        <v>6241</v>
      </c>
      <c r="AE162" t="s">
        <v>5097</v>
      </c>
      <c r="AF162" t="s">
        <v>16</v>
      </c>
      <c r="AG162" t="s">
        <v>189</v>
      </c>
      <c r="AH162" s="138">
        <v>46178</v>
      </c>
      <c r="AI162" t="s">
        <v>2414</v>
      </c>
      <c r="AJ162" t="s">
        <v>189</v>
      </c>
      <c r="AK162" t="s">
        <v>189</v>
      </c>
      <c r="AL162" t="s">
        <v>189</v>
      </c>
      <c r="AM162" t="s">
        <v>189</v>
      </c>
      <c r="AN162" t="s">
        <v>189</v>
      </c>
      <c r="AO162" t="s">
        <v>189</v>
      </c>
      <c r="AP162" t="s">
        <v>189</v>
      </c>
      <c r="AQ162" t="s">
        <v>16</v>
      </c>
      <c r="AR162" t="s">
        <v>189</v>
      </c>
      <c r="AS162" t="s">
        <v>16</v>
      </c>
      <c r="AT162" t="s">
        <v>6500</v>
      </c>
      <c r="AU162" t="s">
        <v>9344</v>
      </c>
      <c r="AV162" t="s">
        <v>189</v>
      </c>
      <c r="AW162" t="s">
        <v>16</v>
      </c>
      <c r="AX162" t="s">
        <v>16</v>
      </c>
      <c r="AY162" t="s">
        <v>16</v>
      </c>
      <c r="AZ162" t="s">
        <v>16</v>
      </c>
      <c r="BA162" t="s">
        <v>16</v>
      </c>
      <c r="BB162" t="s">
        <v>16</v>
      </c>
      <c r="BC162" t="s">
        <v>16</v>
      </c>
      <c r="BD162" t="s">
        <v>16</v>
      </c>
      <c r="BE162" t="s">
        <v>16</v>
      </c>
      <c r="BF162" t="s">
        <v>189</v>
      </c>
      <c r="BG162" t="s">
        <v>189</v>
      </c>
      <c r="BH162">
        <v>0</v>
      </c>
      <c r="BI162">
        <v>0</v>
      </c>
      <c r="BJ162">
        <v>0</v>
      </c>
      <c r="BK162" t="s">
        <v>189</v>
      </c>
      <c r="BL162" t="s">
        <v>189</v>
      </c>
      <c r="BN162" t="s">
        <v>1326</v>
      </c>
      <c r="BO162" t="s">
        <v>16</v>
      </c>
      <c r="BP162" t="s">
        <v>1324</v>
      </c>
      <c r="BQ162" t="s">
        <v>184</v>
      </c>
      <c r="BR162" t="s">
        <v>6744</v>
      </c>
      <c r="BS162" t="s">
        <v>202</v>
      </c>
      <c r="BT162" t="s">
        <v>16</v>
      </c>
      <c r="BU162" t="s">
        <v>189</v>
      </c>
      <c r="BV162" t="s">
        <v>4467</v>
      </c>
      <c r="BW162" t="s">
        <v>185</v>
      </c>
      <c r="BX162" t="s">
        <v>1327</v>
      </c>
      <c r="BY162" t="s">
        <v>16</v>
      </c>
      <c r="BZ162" s="138"/>
      <c r="CA162" s="138">
        <v>42934</v>
      </c>
      <c r="CB162" t="s">
        <v>17</v>
      </c>
      <c r="CC162" t="s">
        <v>17</v>
      </c>
      <c r="CD162" t="s">
        <v>6307</v>
      </c>
      <c r="CE162" t="s">
        <v>189</v>
      </c>
      <c r="CF162" t="s">
        <v>6307</v>
      </c>
      <c r="CG162" t="s">
        <v>189</v>
      </c>
      <c r="CH162">
        <v>2023</v>
      </c>
      <c r="CI162" s="7">
        <v>45078</v>
      </c>
      <c r="CJ162" t="s">
        <v>4723</v>
      </c>
      <c r="CK162">
        <v>6</v>
      </c>
      <c r="CL162">
        <v>23</v>
      </c>
      <c r="CM162" s="7">
        <v>45075</v>
      </c>
      <c r="CN162" t="s">
        <v>11517</v>
      </c>
      <c r="CO162" t="s">
        <v>9855</v>
      </c>
      <c r="CP162" t="s">
        <v>11498</v>
      </c>
      <c r="CQ162" t="s">
        <v>11499</v>
      </c>
      <c r="CR162" t="s">
        <v>5970</v>
      </c>
      <c r="CS162" t="s">
        <v>5976</v>
      </c>
      <c r="CT162" t="s">
        <v>9841</v>
      </c>
      <c r="CU162" t="s">
        <v>6824</v>
      </c>
      <c r="CV162" t="s">
        <v>6310</v>
      </c>
      <c r="CW162" t="s">
        <v>9874</v>
      </c>
      <c r="CX162" t="s">
        <v>1326</v>
      </c>
      <c r="CY162" t="s">
        <v>9817</v>
      </c>
      <c r="CZ162" t="s">
        <v>6741</v>
      </c>
      <c r="DA162" t="s">
        <v>241</v>
      </c>
      <c r="DB162" t="s">
        <v>16</v>
      </c>
      <c r="DC162" t="s">
        <v>16</v>
      </c>
      <c r="DD162" t="s">
        <v>22</v>
      </c>
      <c r="DE162" t="s">
        <v>189</v>
      </c>
      <c r="DF162" t="s">
        <v>2647</v>
      </c>
      <c r="DG162" t="s">
        <v>4727</v>
      </c>
      <c r="DH162" t="s">
        <v>2052</v>
      </c>
      <c r="DI162" t="s">
        <v>6113</v>
      </c>
      <c r="DJ162" t="s">
        <v>16</v>
      </c>
      <c r="DK162" t="s">
        <v>9817</v>
      </c>
      <c r="DL162" t="s">
        <v>9817</v>
      </c>
      <c r="DM162" t="s">
        <v>9663</v>
      </c>
      <c r="DN162" t="s">
        <v>189</v>
      </c>
      <c r="DO162" t="s">
        <v>11097</v>
      </c>
      <c r="DP162" t="s">
        <v>7320</v>
      </c>
      <c r="DQ162" t="s">
        <v>9994</v>
      </c>
      <c r="DR162" t="s">
        <v>9995</v>
      </c>
    </row>
    <row r="163" spans="1:122" x14ac:dyDescent="0.25">
      <c r="A163">
        <v>752</v>
      </c>
      <c r="B163" t="s">
        <v>189</v>
      </c>
      <c r="C163" t="s">
        <v>4810</v>
      </c>
      <c r="D163" s="138">
        <v>45078</v>
      </c>
      <c r="E163" t="s">
        <v>4811</v>
      </c>
      <c r="F163" t="s">
        <v>11</v>
      </c>
      <c r="G163" t="s">
        <v>1929</v>
      </c>
      <c r="H163" t="s">
        <v>11</v>
      </c>
      <c r="I163" t="s">
        <v>9802</v>
      </c>
      <c r="J163" t="s">
        <v>12</v>
      </c>
      <c r="K163">
        <v>10</v>
      </c>
      <c r="L163">
        <v>1.41</v>
      </c>
      <c r="M163">
        <v>10</v>
      </c>
      <c r="N163">
        <v>11.02</v>
      </c>
      <c r="O163" t="s">
        <v>189</v>
      </c>
      <c r="P163" t="s">
        <v>13</v>
      </c>
      <c r="Q163" t="s">
        <v>3552</v>
      </c>
      <c r="R163" t="s">
        <v>158</v>
      </c>
      <c r="S163" t="s">
        <v>3552</v>
      </c>
      <c r="T163" t="s">
        <v>16</v>
      </c>
      <c r="U163" t="s">
        <v>41</v>
      </c>
      <c r="V163" t="s">
        <v>2410</v>
      </c>
      <c r="W163">
        <v>100</v>
      </c>
      <c r="X163" t="s">
        <v>15</v>
      </c>
      <c r="Y163" t="s">
        <v>6236</v>
      </c>
      <c r="Z163" t="s">
        <v>6236</v>
      </c>
      <c r="AA163" t="s">
        <v>189</v>
      </c>
      <c r="AB163" s="138">
        <v>45083</v>
      </c>
      <c r="AC163" s="138">
        <v>45449</v>
      </c>
      <c r="AD163" t="s">
        <v>6241</v>
      </c>
      <c r="AE163" t="s">
        <v>5003</v>
      </c>
      <c r="AF163" t="s">
        <v>16</v>
      </c>
      <c r="AG163" t="s">
        <v>189</v>
      </c>
      <c r="AH163" s="138">
        <v>46179</v>
      </c>
      <c r="AI163" t="s">
        <v>2419</v>
      </c>
      <c r="AJ163" t="s">
        <v>4812</v>
      </c>
      <c r="AK163" t="s">
        <v>189</v>
      </c>
      <c r="AL163" t="s">
        <v>4812</v>
      </c>
      <c r="AM163" t="s">
        <v>1880</v>
      </c>
      <c r="AN163" t="s">
        <v>189</v>
      </c>
      <c r="AO163" t="s">
        <v>189</v>
      </c>
      <c r="AP163" t="s">
        <v>189</v>
      </c>
      <c r="AQ163" t="s">
        <v>16</v>
      </c>
      <c r="AR163" t="s">
        <v>189</v>
      </c>
      <c r="AS163" t="s">
        <v>16</v>
      </c>
      <c r="AT163" t="s">
        <v>6457</v>
      </c>
      <c r="AU163" t="s">
        <v>9344</v>
      </c>
      <c r="AV163" t="s">
        <v>189</v>
      </c>
      <c r="AW163" t="s">
        <v>16</v>
      </c>
      <c r="AX163" t="s">
        <v>16</v>
      </c>
      <c r="AY163" t="s">
        <v>181</v>
      </c>
      <c r="AZ163" t="s">
        <v>16</v>
      </c>
      <c r="BA163" t="s">
        <v>16</v>
      </c>
      <c r="BB163" t="s">
        <v>16</v>
      </c>
      <c r="BC163" t="s">
        <v>16</v>
      </c>
      <c r="BD163" t="s">
        <v>16</v>
      </c>
      <c r="BE163" t="s">
        <v>1925</v>
      </c>
      <c r="BF163" t="s">
        <v>182</v>
      </c>
      <c r="BG163" t="s">
        <v>4841</v>
      </c>
      <c r="BH163">
        <v>1</v>
      </c>
      <c r="BI163">
        <v>1</v>
      </c>
      <c r="BJ163">
        <v>1</v>
      </c>
      <c r="BK163" t="s">
        <v>9688</v>
      </c>
      <c r="BL163" t="s">
        <v>6307</v>
      </c>
      <c r="BM163">
        <v>23034</v>
      </c>
      <c r="BN163" t="s">
        <v>4813</v>
      </c>
      <c r="BO163" t="s">
        <v>16</v>
      </c>
      <c r="BP163" t="s">
        <v>4811</v>
      </c>
      <c r="BQ163" t="s">
        <v>184</v>
      </c>
      <c r="BR163" t="s">
        <v>6744</v>
      </c>
      <c r="BS163" t="s">
        <v>1494</v>
      </c>
      <c r="BT163" t="s">
        <v>16</v>
      </c>
      <c r="BU163" t="s">
        <v>189</v>
      </c>
      <c r="BV163" t="s">
        <v>18</v>
      </c>
      <c r="BW163" t="s">
        <v>9689</v>
      </c>
      <c r="BX163" t="s">
        <v>1181</v>
      </c>
      <c r="BY163" t="s">
        <v>16</v>
      </c>
      <c r="BZ163" s="138"/>
      <c r="CA163" s="138">
        <v>45078</v>
      </c>
      <c r="CB163" t="s">
        <v>17</v>
      </c>
      <c r="CC163" t="s">
        <v>17</v>
      </c>
      <c r="CD163" t="s">
        <v>6307</v>
      </c>
      <c r="CE163" t="s">
        <v>189</v>
      </c>
      <c r="CF163" t="s">
        <v>6307</v>
      </c>
      <c r="CG163" t="s">
        <v>189</v>
      </c>
      <c r="CH163">
        <v>2023</v>
      </c>
      <c r="CI163" s="7">
        <v>45078</v>
      </c>
      <c r="CJ163" t="s">
        <v>4723</v>
      </c>
      <c r="CK163">
        <v>6</v>
      </c>
      <c r="CL163">
        <v>23</v>
      </c>
      <c r="CM163" s="7">
        <v>45075</v>
      </c>
      <c r="CN163" t="s">
        <v>11517</v>
      </c>
      <c r="CO163" t="s">
        <v>9855</v>
      </c>
      <c r="CP163" t="s">
        <v>11498</v>
      </c>
      <c r="CQ163" t="s">
        <v>11499</v>
      </c>
      <c r="CR163" t="s">
        <v>5970</v>
      </c>
      <c r="CS163" t="s">
        <v>5976</v>
      </c>
      <c r="CT163" t="s">
        <v>9841</v>
      </c>
      <c r="CU163" t="s">
        <v>9873</v>
      </c>
      <c r="CV163" t="s">
        <v>6307</v>
      </c>
      <c r="CW163" t="s">
        <v>9874</v>
      </c>
      <c r="CX163" t="s">
        <v>6838</v>
      </c>
      <c r="CY163" t="s">
        <v>9817</v>
      </c>
      <c r="CZ163" t="s">
        <v>6741</v>
      </c>
      <c r="DA163" t="s">
        <v>188</v>
      </c>
      <c r="DB163" t="s">
        <v>16</v>
      </c>
      <c r="DC163" t="s">
        <v>16</v>
      </c>
      <c r="DD163" t="s">
        <v>15</v>
      </c>
      <c r="DE163" t="s">
        <v>189</v>
      </c>
      <c r="DF163" t="s">
        <v>16</v>
      </c>
      <c r="DG163" t="s">
        <v>4727</v>
      </c>
      <c r="DH163" t="s">
        <v>2052</v>
      </c>
      <c r="DI163" t="s">
        <v>6114</v>
      </c>
      <c r="DJ163" t="s">
        <v>16</v>
      </c>
      <c r="DK163" t="s">
        <v>9817</v>
      </c>
      <c r="DL163" t="s">
        <v>9817</v>
      </c>
      <c r="DM163" t="s">
        <v>16</v>
      </c>
      <c r="DN163" t="s">
        <v>4496</v>
      </c>
      <c r="DO163" t="s">
        <v>11518</v>
      </c>
      <c r="DP163" t="s">
        <v>7321</v>
      </c>
      <c r="DQ163" t="s">
        <v>9994</v>
      </c>
      <c r="DR163" t="s">
        <v>9996</v>
      </c>
    </row>
    <row r="164" spans="1:122" x14ac:dyDescent="0.25">
      <c r="A164">
        <v>751</v>
      </c>
      <c r="B164" t="s">
        <v>189</v>
      </c>
      <c r="C164" t="s">
        <v>4816</v>
      </c>
      <c r="D164" s="138">
        <v>45076</v>
      </c>
      <c r="E164" t="s">
        <v>559</v>
      </c>
      <c r="F164" t="s">
        <v>1953</v>
      </c>
      <c r="G164" t="s">
        <v>1926</v>
      </c>
      <c r="H164" t="s">
        <v>107</v>
      </c>
      <c r="I164" t="s">
        <v>4840</v>
      </c>
      <c r="J164" t="s">
        <v>100</v>
      </c>
      <c r="K164">
        <v>3</v>
      </c>
      <c r="L164">
        <v>3</v>
      </c>
      <c r="M164">
        <v>21.26</v>
      </c>
      <c r="N164">
        <v>23.501999999999999</v>
      </c>
      <c r="O164" t="s">
        <v>189</v>
      </c>
      <c r="P164" t="s">
        <v>13</v>
      </c>
      <c r="Q164" t="s">
        <v>4817</v>
      </c>
      <c r="R164" t="s">
        <v>122</v>
      </c>
      <c r="S164" t="s">
        <v>4817</v>
      </c>
      <c r="T164" t="s">
        <v>16</v>
      </c>
      <c r="U164" t="s">
        <v>2072</v>
      </c>
      <c r="V164" t="s">
        <v>2410</v>
      </c>
      <c r="W164">
        <v>100</v>
      </c>
      <c r="X164" t="s">
        <v>15</v>
      </c>
      <c r="Y164" t="s">
        <v>6282</v>
      </c>
      <c r="Z164" t="s">
        <v>6282</v>
      </c>
      <c r="AA164" t="s">
        <v>9911</v>
      </c>
      <c r="AB164" s="138">
        <v>45083</v>
      </c>
      <c r="AC164" s="138">
        <v>45266</v>
      </c>
      <c r="AD164" t="s">
        <v>6241</v>
      </c>
      <c r="AE164" t="s">
        <v>5067</v>
      </c>
      <c r="AF164" t="s">
        <v>16</v>
      </c>
      <c r="AG164" t="s">
        <v>189</v>
      </c>
      <c r="AH164" s="138">
        <v>46179</v>
      </c>
      <c r="AI164" t="s">
        <v>2414</v>
      </c>
      <c r="AJ164" t="s">
        <v>189</v>
      </c>
      <c r="AK164" t="s">
        <v>189</v>
      </c>
      <c r="AL164" t="s">
        <v>189</v>
      </c>
      <c r="AM164" t="s">
        <v>189</v>
      </c>
      <c r="AN164" t="s">
        <v>189</v>
      </c>
      <c r="AO164" t="s">
        <v>189</v>
      </c>
      <c r="AP164" t="s">
        <v>189</v>
      </c>
      <c r="AQ164" t="s">
        <v>16</v>
      </c>
      <c r="AR164" t="s">
        <v>189</v>
      </c>
      <c r="AS164" t="s">
        <v>16</v>
      </c>
      <c r="AT164" t="s">
        <v>6416</v>
      </c>
      <c r="AU164" t="s">
        <v>9344</v>
      </c>
      <c r="AV164" t="s">
        <v>189</v>
      </c>
      <c r="AW164" t="s">
        <v>4620</v>
      </c>
      <c r="AX164" t="s">
        <v>4825</v>
      </c>
      <c r="AY164" t="s">
        <v>16</v>
      </c>
      <c r="AZ164" t="s">
        <v>16</v>
      </c>
      <c r="BA164" t="s">
        <v>16</v>
      </c>
      <c r="BB164" t="s">
        <v>16</v>
      </c>
      <c r="BC164" t="s">
        <v>181</v>
      </c>
      <c r="BD164" t="s">
        <v>16</v>
      </c>
      <c r="BE164" t="s">
        <v>2136</v>
      </c>
      <c r="BF164" t="s">
        <v>189</v>
      </c>
      <c r="BG164" t="s">
        <v>189</v>
      </c>
      <c r="BH164">
        <v>0</v>
      </c>
      <c r="BI164">
        <v>0</v>
      </c>
      <c r="BJ164">
        <v>0</v>
      </c>
      <c r="BK164" t="s">
        <v>189</v>
      </c>
      <c r="BL164" t="s">
        <v>189</v>
      </c>
      <c r="BN164" t="s">
        <v>561</v>
      </c>
      <c r="BO164" t="s">
        <v>16</v>
      </c>
      <c r="BP164" t="s">
        <v>559</v>
      </c>
      <c r="BQ164" t="s">
        <v>184</v>
      </c>
      <c r="BR164" t="s">
        <v>6744</v>
      </c>
      <c r="BS164" t="s">
        <v>202</v>
      </c>
      <c r="BT164" t="s">
        <v>16</v>
      </c>
      <c r="BU164" t="s">
        <v>189</v>
      </c>
      <c r="BV164" t="s">
        <v>27</v>
      </c>
      <c r="BW164" t="s">
        <v>185</v>
      </c>
      <c r="BX164" t="s">
        <v>279</v>
      </c>
      <c r="BY164" t="s">
        <v>16</v>
      </c>
      <c r="BZ164" s="138"/>
      <c r="CA164" s="138">
        <v>43082</v>
      </c>
      <c r="CB164" t="s">
        <v>17</v>
      </c>
      <c r="CC164" t="s">
        <v>17</v>
      </c>
      <c r="CD164" t="s">
        <v>6307</v>
      </c>
      <c r="CE164" t="s">
        <v>189</v>
      </c>
      <c r="CF164" t="s">
        <v>6307</v>
      </c>
      <c r="CG164" t="s">
        <v>189</v>
      </c>
      <c r="CH164">
        <v>2023</v>
      </c>
      <c r="CI164" s="7">
        <v>45076</v>
      </c>
      <c r="CJ164" t="s">
        <v>4723</v>
      </c>
      <c r="CK164">
        <v>5</v>
      </c>
      <c r="CL164">
        <v>23</v>
      </c>
      <c r="CM164" s="7">
        <v>45075</v>
      </c>
      <c r="CN164" t="s">
        <v>11517</v>
      </c>
      <c r="CO164" t="s">
        <v>9855</v>
      </c>
      <c r="CP164" t="s">
        <v>11498</v>
      </c>
      <c r="CQ164" t="s">
        <v>11499</v>
      </c>
      <c r="CR164" t="s">
        <v>5978</v>
      </c>
      <c r="CS164" t="s">
        <v>5976</v>
      </c>
      <c r="CT164" t="s">
        <v>9842</v>
      </c>
      <c r="CU164" t="s">
        <v>6824</v>
      </c>
      <c r="CV164" t="s">
        <v>6310</v>
      </c>
      <c r="CW164" t="s">
        <v>9874</v>
      </c>
      <c r="CX164" t="s">
        <v>561</v>
      </c>
      <c r="CY164" t="s">
        <v>9813</v>
      </c>
      <c r="CZ164" t="s">
        <v>6730</v>
      </c>
      <c r="DA164" t="s">
        <v>252</v>
      </c>
      <c r="DB164" t="s">
        <v>9800</v>
      </c>
      <c r="DC164" t="s">
        <v>16</v>
      </c>
      <c r="DD164" t="s">
        <v>15</v>
      </c>
      <c r="DE164" t="s">
        <v>189</v>
      </c>
      <c r="DF164" t="s">
        <v>16</v>
      </c>
      <c r="DG164" t="s">
        <v>4727</v>
      </c>
      <c r="DH164" t="s">
        <v>2051</v>
      </c>
      <c r="DI164" t="s">
        <v>4501</v>
      </c>
      <c r="DJ164" t="s">
        <v>9911</v>
      </c>
      <c r="DK164" t="s">
        <v>5514</v>
      </c>
      <c r="DL164" t="s">
        <v>5514</v>
      </c>
      <c r="DM164" t="s">
        <v>16</v>
      </c>
      <c r="DN164" t="s">
        <v>189</v>
      </c>
      <c r="DO164" t="s">
        <v>10765</v>
      </c>
      <c r="DP164" t="s">
        <v>7322</v>
      </c>
      <c r="DQ164" t="s">
        <v>9997</v>
      </c>
      <c r="DR164" t="s">
        <v>7323</v>
      </c>
    </row>
    <row r="165" spans="1:122" x14ac:dyDescent="0.25">
      <c r="A165">
        <v>750</v>
      </c>
      <c r="B165" t="s">
        <v>189</v>
      </c>
      <c r="C165" t="s">
        <v>4820</v>
      </c>
      <c r="D165" s="138">
        <v>45075</v>
      </c>
      <c r="E165" t="s">
        <v>4821</v>
      </c>
      <c r="F165" t="s">
        <v>11</v>
      </c>
      <c r="G165" t="s">
        <v>1929</v>
      </c>
      <c r="H165" t="s">
        <v>11</v>
      </c>
      <c r="I165" t="s">
        <v>9802</v>
      </c>
      <c r="J165" t="s">
        <v>12</v>
      </c>
      <c r="K165">
        <v>2.86</v>
      </c>
      <c r="L165">
        <v>0.4</v>
      </c>
      <c r="M165">
        <v>2.86</v>
      </c>
      <c r="N165">
        <v>3.16</v>
      </c>
      <c r="O165" t="s">
        <v>189</v>
      </c>
      <c r="P165" t="s">
        <v>13</v>
      </c>
      <c r="Q165" t="s">
        <v>66</v>
      </c>
      <c r="R165" t="s">
        <v>16</v>
      </c>
      <c r="S165" t="s">
        <v>66</v>
      </c>
      <c r="T165" t="s">
        <v>16</v>
      </c>
      <c r="U165" t="s">
        <v>16</v>
      </c>
      <c r="V165" t="s">
        <v>2410</v>
      </c>
      <c r="W165">
        <v>100</v>
      </c>
      <c r="X165" t="s">
        <v>22</v>
      </c>
      <c r="Y165" t="s">
        <v>1883</v>
      </c>
      <c r="Z165" t="s">
        <v>1883</v>
      </c>
      <c r="AA165" t="s">
        <v>189</v>
      </c>
      <c r="AB165" s="138">
        <v>45077</v>
      </c>
      <c r="AC165" s="138"/>
      <c r="AD165" t="s">
        <v>6241</v>
      </c>
      <c r="AE165" t="s">
        <v>5099</v>
      </c>
      <c r="AF165" t="s">
        <v>16</v>
      </c>
      <c r="AG165" t="s">
        <v>189</v>
      </c>
      <c r="AH165" s="138">
        <v>46173</v>
      </c>
      <c r="AI165" t="s">
        <v>189</v>
      </c>
      <c r="AJ165" t="s">
        <v>189</v>
      </c>
      <c r="AK165" t="s">
        <v>189</v>
      </c>
      <c r="AL165" t="s">
        <v>189</v>
      </c>
      <c r="AM165" t="s">
        <v>189</v>
      </c>
      <c r="AN165" t="s">
        <v>189</v>
      </c>
      <c r="AO165" t="s">
        <v>189</v>
      </c>
      <c r="AP165" t="s">
        <v>189</v>
      </c>
      <c r="AQ165" t="s">
        <v>16</v>
      </c>
      <c r="AR165" t="s">
        <v>189</v>
      </c>
      <c r="AS165" t="s">
        <v>16</v>
      </c>
      <c r="AT165" t="s">
        <v>6501</v>
      </c>
      <c r="AU165" t="s">
        <v>9344</v>
      </c>
      <c r="AV165" t="s">
        <v>189</v>
      </c>
      <c r="AW165" t="s">
        <v>16</v>
      </c>
      <c r="AX165" t="s">
        <v>16</v>
      </c>
      <c r="AY165" t="s">
        <v>16</v>
      </c>
      <c r="AZ165" t="s">
        <v>16</v>
      </c>
      <c r="BA165" t="s">
        <v>16</v>
      </c>
      <c r="BB165" t="s">
        <v>16</v>
      </c>
      <c r="BC165" t="s">
        <v>16</v>
      </c>
      <c r="BD165" t="s">
        <v>16</v>
      </c>
      <c r="BE165" t="s">
        <v>16</v>
      </c>
      <c r="BF165" t="s">
        <v>189</v>
      </c>
      <c r="BG165" t="s">
        <v>189</v>
      </c>
      <c r="BH165">
        <v>0</v>
      </c>
      <c r="BI165">
        <v>0</v>
      </c>
      <c r="BJ165">
        <v>0</v>
      </c>
      <c r="BK165" t="s">
        <v>189</v>
      </c>
      <c r="BL165" t="s">
        <v>189</v>
      </c>
      <c r="BN165" t="s">
        <v>4822</v>
      </c>
      <c r="BO165" t="s">
        <v>9725</v>
      </c>
      <c r="BP165" t="s">
        <v>4823</v>
      </c>
      <c r="BQ165" t="s">
        <v>184</v>
      </c>
      <c r="BR165" t="s">
        <v>6744</v>
      </c>
      <c r="BS165" t="s">
        <v>9667</v>
      </c>
      <c r="BT165" t="s">
        <v>16</v>
      </c>
      <c r="BU165" t="s">
        <v>189</v>
      </c>
      <c r="BV165" t="s">
        <v>35</v>
      </c>
      <c r="BW165" t="s">
        <v>195</v>
      </c>
      <c r="BX165" t="s">
        <v>2607</v>
      </c>
      <c r="BY165" t="s">
        <v>16</v>
      </c>
      <c r="BZ165" s="138"/>
      <c r="CA165" s="138">
        <v>45075</v>
      </c>
      <c r="CB165" t="s">
        <v>17</v>
      </c>
      <c r="CC165" t="s">
        <v>17</v>
      </c>
      <c r="CD165" t="s">
        <v>6307</v>
      </c>
      <c r="CE165" t="s">
        <v>189</v>
      </c>
      <c r="CF165" t="s">
        <v>189</v>
      </c>
      <c r="CG165" t="s">
        <v>189</v>
      </c>
      <c r="CH165">
        <v>2023</v>
      </c>
      <c r="CI165" s="7">
        <v>45075</v>
      </c>
      <c r="CJ165" t="s">
        <v>4723</v>
      </c>
      <c r="CK165">
        <v>5</v>
      </c>
      <c r="CL165">
        <v>23</v>
      </c>
      <c r="CM165" s="7">
        <v>45075</v>
      </c>
      <c r="CN165" t="s">
        <v>11517</v>
      </c>
      <c r="CO165" t="s">
        <v>9855</v>
      </c>
      <c r="CP165" t="s">
        <v>11498</v>
      </c>
      <c r="CQ165" t="s">
        <v>11499</v>
      </c>
      <c r="CR165" t="s">
        <v>5978</v>
      </c>
      <c r="CS165" t="s">
        <v>5976</v>
      </c>
      <c r="CT165" t="s">
        <v>9842</v>
      </c>
      <c r="CU165" t="s">
        <v>9873</v>
      </c>
      <c r="CV165" t="s">
        <v>6307</v>
      </c>
      <c r="CW165" t="s">
        <v>9874</v>
      </c>
      <c r="CX165" t="s">
        <v>4822</v>
      </c>
      <c r="CY165" t="s">
        <v>9817</v>
      </c>
      <c r="CZ165" t="s">
        <v>6741</v>
      </c>
      <c r="DA165" t="s">
        <v>188</v>
      </c>
      <c r="DB165" t="s">
        <v>16</v>
      </c>
      <c r="DC165" t="s">
        <v>16</v>
      </c>
      <c r="DD165" t="s">
        <v>22</v>
      </c>
      <c r="DE165" t="s">
        <v>189</v>
      </c>
      <c r="DF165" t="s">
        <v>304</v>
      </c>
      <c r="DG165" t="s">
        <v>4727</v>
      </c>
      <c r="DH165" t="s">
        <v>2052</v>
      </c>
      <c r="DI165" t="s">
        <v>6115</v>
      </c>
      <c r="DJ165" t="s">
        <v>16</v>
      </c>
      <c r="DK165" t="s">
        <v>9817</v>
      </c>
      <c r="DL165" t="s">
        <v>9817</v>
      </c>
      <c r="DM165" t="s">
        <v>9708</v>
      </c>
      <c r="DN165" t="s">
        <v>189</v>
      </c>
      <c r="DO165" t="s">
        <v>11098</v>
      </c>
      <c r="DP165" t="s">
        <v>7324</v>
      </c>
      <c r="DQ165" t="s">
        <v>9998</v>
      </c>
      <c r="DR165" t="s">
        <v>9999</v>
      </c>
    </row>
    <row r="166" spans="1:122" x14ac:dyDescent="0.25">
      <c r="A166">
        <v>749</v>
      </c>
      <c r="B166" t="s">
        <v>189</v>
      </c>
      <c r="C166" t="s">
        <v>4818</v>
      </c>
      <c r="D166" s="138">
        <v>45075</v>
      </c>
      <c r="E166" t="s">
        <v>4819</v>
      </c>
      <c r="F166" t="s">
        <v>11</v>
      </c>
      <c r="G166" t="s">
        <v>1929</v>
      </c>
      <c r="H166" t="s">
        <v>11</v>
      </c>
      <c r="I166" t="s">
        <v>9802</v>
      </c>
      <c r="J166" t="s">
        <v>12</v>
      </c>
      <c r="K166">
        <v>6.25</v>
      </c>
      <c r="L166">
        <v>0.88</v>
      </c>
      <c r="M166">
        <v>6.25</v>
      </c>
      <c r="N166">
        <v>6.9059999999999997</v>
      </c>
      <c r="O166" t="s">
        <v>189</v>
      </c>
      <c r="P166" t="s">
        <v>13</v>
      </c>
      <c r="Q166" t="s">
        <v>40</v>
      </c>
      <c r="R166" t="s">
        <v>46</v>
      </c>
      <c r="S166" t="s">
        <v>40</v>
      </c>
      <c r="T166" t="s">
        <v>16</v>
      </c>
      <c r="U166" t="s">
        <v>65</v>
      </c>
      <c r="V166" t="s">
        <v>2410</v>
      </c>
      <c r="W166">
        <v>100</v>
      </c>
      <c r="X166" t="s">
        <v>22</v>
      </c>
      <c r="Y166" t="s">
        <v>6236</v>
      </c>
      <c r="Z166" t="s">
        <v>6236</v>
      </c>
      <c r="AA166" t="s">
        <v>189</v>
      </c>
      <c r="AB166" s="138">
        <v>45078</v>
      </c>
      <c r="AC166" s="138">
        <v>45261</v>
      </c>
      <c r="AD166" t="s">
        <v>6241</v>
      </c>
      <c r="AE166" t="s">
        <v>5098</v>
      </c>
      <c r="AF166" t="s">
        <v>16</v>
      </c>
      <c r="AG166" t="s">
        <v>189</v>
      </c>
      <c r="AH166" s="138">
        <v>46174</v>
      </c>
      <c r="AI166" t="s">
        <v>2414</v>
      </c>
      <c r="AJ166" t="s">
        <v>189</v>
      </c>
      <c r="AK166" t="s">
        <v>189</v>
      </c>
      <c r="AL166" t="s">
        <v>189</v>
      </c>
      <c r="AM166" t="s">
        <v>189</v>
      </c>
      <c r="AN166" t="s">
        <v>189</v>
      </c>
      <c r="AO166" t="s">
        <v>189</v>
      </c>
      <c r="AP166" t="s">
        <v>189</v>
      </c>
      <c r="AQ166" t="s">
        <v>16</v>
      </c>
      <c r="AR166" t="s">
        <v>189</v>
      </c>
      <c r="AS166" t="s">
        <v>16</v>
      </c>
      <c r="AT166" t="s">
        <v>6502</v>
      </c>
      <c r="AU166" t="s">
        <v>9344</v>
      </c>
      <c r="AV166" t="s">
        <v>189</v>
      </c>
      <c r="AW166" t="s">
        <v>16</v>
      </c>
      <c r="AX166" t="s">
        <v>16</v>
      </c>
      <c r="AY166" t="s">
        <v>16</v>
      </c>
      <c r="AZ166" t="s">
        <v>16</v>
      </c>
      <c r="BA166" t="s">
        <v>16</v>
      </c>
      <c r="BB166" t="s">
        <v>16</v>
      </c>
      <c r="BC166" t="s">
        <v>16</v>
      </c>
      <c r="BD166" t="s">
        <v>16</v>
      </c>
      <c r="BE166" t="s">
        <v>16</v>
      </c>
      <c r="BF166" t="s">
        <v>189</v>
      </c>
      <c r="BG166" t="s">
        <v>189</v>
      </c>
      <c r="BH166">
        <v>0</v>
      </c>
      <c r="BI166">
        <v>0</v>
      </c>
      <c r="BJ166">
        <v>0</v>
      </c>
      <c r="BK166" t="s">
        <v>189</v>
      </c>
      <c r="BL166" t="s">
        <v>189</v>
      </c>
      <c r="BN166" t="s">
        <v>2266</v>
      </c>
      <c r="BO166" t="s">
        <v>16</v>
      </c>
      <c r="BP166" t="s">
        <v>2753</v>
      </c>
      <c r="BQ166" t="s">
        <v>184</v>
      </c>
      <c r="BR166" t="s">
        <v>6744</v>
      </c>
      <c r="BS166" t="s">
        <v>1494</v>
      </c>
      <c r="BT166" t="s">
        <v>16</v>
      </c>
      <c r="BU166" t="s">
        <v>189</v>
      </c>
      <c r="BV166" t="s">
        <v>18</v>
      </c>
      <c r="BW166" t="s">
        <v>9689</v>
      </c>
      <c r="BX166" t="s">
        <v>389</v>
      </c>
      <c r="BY166" t="s">
        <v>2754</v>
      </c>
      <c r="BZ166" s="138"/>
      <c r="CA166" s="138">
        <v>43761</v>
      </c>
      <c r="CB166" t="s">
        <v>17</v>
      </c>
      <c r="CC166" t="s">
        <v>17</v>
      </c>
      <c r="CD166" t="s">
        <v>6307</v>
      </c>
      <c r="CE166" t="s">
        <v>189</v>
      </c>
      <c r="CF166" t="s">
        <v>189</v>
      </c>
      <c r="CG166" t="s">
        <v>189</v>
      </c>
      <c r="CH166">
        <v>2023</v>
      </c>
      <c r="CI166" s="7">
        <v>45075</v>
      </c>
      <c r="CJ166" t="s">
        <v>4723</v>
      </c>
      <c r="CK166">
        <v>5</v>
      </c>
      <c r="CL166">
        <v>23</v>
      </c>
      <c r="CM166" s="7">
        <v>45075</v>
      </c>
      <c r="CN166" t="s">
        <v>11517</v>
      </c>
      <c r="CO166" t="s">
        <v>9855</v>
      </c>
      <c r="CP166" t="s">
        <v>11498</v>
      </c>
      <c r="CQ166" t="s">
        <v>11499</v>
      </c>
      <c r="CR166" t="s">
        <v>5978</v>
      </c>
      <c r="CS166" t="s">
        <v>5976</v>
      </c>
      <c r="CT166" t="s">
        <v>9842</v>
      </c>
      <c r="CU166" t="s">
        <v>9873</v>
      </c>
      <c r="CV166" t="s">
        <v>6310</v>
      </c>
      <c r="CW166" t="s">
        <v>9874</v>
      </c>
      <c r="CX166" t="s">
        <v>2266</v>
      </c>
      <c r="CY166" t="s">
        <v>9817</v>
      </c>
      <c r="CZ166" t="s">
        <v>6741</v>
      </c>
      <c r="DA166" t="s">
        <v>188</v>
      </c>
      <c r="DB166" t="s">
        <v>16</v>
      </c>
      <c r="DC166" t="s">
        <v>16</v>
      </c>
      <c r="DD166" t="s">
        <v>22</v>
      </c>
      <c r="DE166" t="s">
        <v>189</v>
      </c>
      <c r="DF166" t="s">
        <v>589</v>
      </c>
      <c r="DG166" t="s">
        <v>4727</v>
      </c>
      <c r="DH166" t="s">
        <v>2052</v>
      </c>
      <c r="DI166" t="s">
        <v>6116</v>
      </c>
      <c r="DJ166" t="s">
        <v>16</v>
      </c>
      <c r="DK166" t="s">
        <v>9817</v>
      </c>
      <c r="DL166" t="s">
        <v>9817</v>
      </c>
      <c r="DM166" t="s">
        <v>6245</v>
      </c>
      <c r="DN166" t="s">
        <v>189</v>
      </c>
      <c r="DO166" t="s">
        <v>11099</v>
      </c>
      <c r="DP166" t="s">
        <v>7325</v>
      </c>
      <c r="DQ166" t="s">
        <v>9998</v>
      </c>
      <c r="DR166" t="s">
        <v>10000</v>
      </c>
    </row>
    <row r="167" spans="1:122" x14ac:dyDescent="0.25">
      <c r="A167">
        <v>748</v>
      </c>
      <c r="B167" t="s">
        <v>189</v>
      </c>
      <c r="C167" t="s">
        <v>4683</v>
      </c>
      <c r="D167" s="138">
        <v>45071</v>
      </c>
      <c r="E167" t="s">
        <v>2127</v>
      </c>
      <c r="F167" t="s">
        <v>11</v>
      </c>
      <c r="G167" t="s">
        <v>16</v>
      </c>
      <c r="H167" t="s">
        <v>11</v>
      </c>
      <c r="I167" t="s">
        <v>9802</v>
      </c>
      <c r="J167" t="s">
        <v>12</v>
      </c>
      <c r="K167">
        <v>5</v>
      </c>
      <c r="L167">
        <v>0.71</v>
      </c>
      <c r="M167">
        <v>5</v>
      </c>
      <c r="N167">
        <v>5.52</v>
      </c>
      <c r="O167" t="s">
        <v>189</v>
      </c>
      <c r="P167" t="s">
        <v>13</v>
      </c>
      <c r="Q167" t="s">
        <v>36</v>
      </c>
      <c r="R167" t="s">
        <v>16</v>
      </c>
      <c r="S167" t="s">
        <v>36</v>
      </c>
      <c r="T167" t="s">
        <v>16</v>
      </c>
      <c r="U167" t="s">
        <v>16</v>
      </c>
      <c r="V167" t="s">
        <v>2410</v>
      </c>
      <c r="W167">
        <v>100</v>
      </c>
      <c r="X167" t="s">
        <v>15</v>
      </c>
      <c r="Y167" t="s">
        <v>6236</v>
      </c>
      <c r="Z167" t="s">
        <v>6236</v>
      </c>
      <c r="AA167" t="s">
        <v>189</v>
      </c>
      <c r="AB167" s="138">
        <v>45076</v>
      </c>
      <c r="AC167" s="138">
        <v>45260</v>
      </c>
      <c r="AD167" t="s">
        <v>6241</v>
      </c>
      <c r="AE167" t="s">
        <v>5104</v>
      </c>
      <c r="AF167" t="s">
        <v>16</v>
      </c>
      <c r="AG167" t="s">
        <v>189</v>
      </c>
      <c r="AH167" s="138">
        <v>46172</v>
      </c>
      <c r="AI167" t="s">
        <v>2414</v>
      </c>
      <c r="AJ167" t="s">
        <v>189</v>
      </c>
      <c r="AK167" t="s">
        <v>189</v>
      </c>
      <c r="AL167" t="s">
        <v>189</v>
      </c>
      <c r="AM167" t="s">
        <v>189</v>
      </c>
      <c r="AN167" t="s">
        <v>189</v>
      </c>
      <c r="AO167" t="s">
        <v>189</v>
      </c>
      <c r="AP167" t="s">
        <v>189</v>
      </c>
      <c r="AQ167" t="s">
        <v>16</v>
      </c>
      <c r="AR167" t="s">
        <v>189</v>
      </c>
      <c r="AS167" t="s">
        <v>16</v>
      </c>
      <c r="AT167" t="s">
        <v>6497</v>
      </c>
      <c r="AU167" t="s">
        <v>9344</v>
      </c>
      <c r="AV167" t="s">
        <v>189</v>
      </c>
      <c r="AW167" t="s">
        <v>16</v>
      </c>
      <c r="AX167" t="s">
        <v>16</v>
      </c>
      <c r="AY167" t="s">
        <v>16</v>
      </c>
      <c r="AZ167" t="s">
        <v>16</v>
      </c>
      <c r="BA167" t="s">
        <v>16</v>
      </c>
      <c r="BB167" t="s">
        <v>16</v>
      </c>
      <c r="BC167" t="s">
        <v>16</v>
      </c>
      <c r="BD167" t="s">
        <v>16</v>
      </c>
      <c r="BE167" t="s">
        <v>16</v>
      </c>
      <c r="BF167" t="s">
        <v>189</v>
      </c>
      <c r="BG167" t="s">
        <v>189</v>
      </c>
      <c r="BH167">
        <v>0</v>
      </c>
      <c r="BI167">
        <v>0</v>
      </c>
      <c r="BJ167">
        <v>0</v>
      </c>
      <c r="BK167" t="s">
        <v>189</v>
      </c>
      <c r="BL167" t="s">
        <v>189</v>
      </c>
      <c r="BN167" t="s">
        <v>2130</v>
      </c>
      <c r="BO167" t="s">
        <v>16</v>
      </c>
      <c r="BP167" t="s">
        <v>2127</v>
      </c>
      <c r="BQ167" t="s">
        <v>184</v>
      </c>
      <c r="BR167" t="s">
        <v>6744</v>
      </c>
      <c r="BS167" t="s">
        <v>1494</v>
      </c>
      <c r="BT167" t="s">
        <v>16</v>
      </c>
      <c r="BU167" t="s">
        <v>189</v>
      </c>
      <c r="BV167" t="s">
        <v>27</v>
      </c>
      <c r="BW167" t="s">
        <v>185</v>
      </c>
      <c r="BX167" t="s">
        <v>548</v>
      </c>
      <c r="BY167" t="s">
        <v>16</v>
      </c>
      <c r="BZ167" s="138"/>
      <c r="CA167" s="138">
        <v>45033</v>
      </c>
      <c r="CB167" t="s">
        <v>17</v>
      </c>
      <c r="CC167" t="s">
        <v>17</v>
      </c>
      <c r="CD167" t="s">
        <v>6307</v>
      </c>
      <c r="CE167" t="s">
        <v>189</v>
      </c>
      <c r="CF167" t="s">
        <v>189</v>
      </c>
      <c r="CG167" t="s">
        <v>189</v>
      </c>
      <c r="CH167">
        <v>2023</v>
      </c>
      <c r="CI167" s="7">
        <v>45071</v>
      </c>
      <c r="CJ167" t="s">
        <v>4723</v>
      </c>
      <c r="CK167">
        <v>5</v>
      </c>
      <c r="CL167">
        <v>22</v>
      </c>
      <c r="CM167" s="7">
        <v>45068</v>
      </c>
      <c r="CN167" t="s">
        <v>11519</v>
      </c>
      <c r="CO167" t="s">
        <v>9855</v>
      </c>
      <c r="CP167" t="s">
        <v>11498</v>
      </c>
      <c r="CQ167" t="s">
        <v>11499</v>
      </c>
      <c r="CR167" t="s">
        <v>5978</v>
      </c>
      <c r="CS167" t="s">
        <v>5977</v>
      </c>
      <c r="CT167" t="s">
        <v>9842</v>
      </c>
      <c r="CU167" t="s">
        <v>9873</v>
      </c>
      <c r="CV167" t="s">
        <v>6310</v>
      </c>
      <c r="CW167" t="s">
        <v>9874</v>
      </c>
      <c r="CX167" t="s">
        <v>2130</v>
      </c>
      <c r="CY167" t="s">
        <v>9817</v>
      </c>
      <c r="CZ167" t="s">
        <v>6741</v>
      </c>
      <c r="DA167" t="s">
        <v>188</v>
      </c>
      <c r="DB167" t="s">
        <v>16</v>
      </c>
      <c r="DC167" t="s">
        <v>16</v>
      </c>
      <c r="DD167" t="s">
        <v>15</v>
      </c>
      <c r="DE167" t="s">
        <v>189</v>
      </c>
      <c r="DF167" t="s">
        <v>16</v>
      </c>
      <c r="DG167" t="s">
        <v>4727</v>
      </c>
      <c r="DH167" t="s">
        <v>2052</v>
      </c>
      <c r="DI167" t="s">
        <v>6117</v>
      </c>
      <c r="DJ167" t="s">
        <v>16</v>
      </c>
      <c r="DK167" t="s">
        <v>9817</v>
      </c>
      <c r="DL167" t="s">
        <v>9817</v>
      </c>
      <c r="DM167" t="s">
        <v>16</v>
      </c>
      <c r="DN167" t="s">
        <v>189</v>
      </c>
      <c r="DO167" t="s">
        <v>11520</v>
      </c>
      <c r="DP167" t="s">
        <v>7326</v>
      </c>
      <c r="DQ167" t="s">
        <v>10001</v>
      </c>
      <c r="DR167" t="s">
        <v>10002</v>
      </c>
    </row>
    <row r="168" spans="1:122" x14ac:dyDescent="0.25">
      <c r="A168">
        <v>747</v>
      </c>
      <c r="B168" t="s">
        <v>189</v>
      </c>
      <c r="C168" t="s">
        <v>4680</v>
      </c>
      <c r="D168" s="138">
        <v>45071</v>
      </c>
      <c r="E168" t="s">
        <v>4681</v>
      </c>
      <c r="F168" t="s">
        <v>11</v>
      </c>
      <c r="G168" t="s">
        <v>1929</v>
      </c>
      <c r="H168" t="s">
        <v>11</v>
      </c>
      <c r="I168" t="s">
        <v>9802</v>
      </c>
      <c r="J168" t="s">
        <v>12</v>
      </c>
      <c r="K168">
        <v>3.87</v>
      </c>
      <c r="L168">
        <v>0.55000000000000004</v>
      </c>
      <c r="M168">
        <v>3.87</v>
      </c>
      <c r="N168">
        <v>4.2720000000000002</v>
      </c>
      <c r="O168" t="s">
        <v>189</v>
      </c>
      <c r="P168" t="s">
        <v>13</v>
      </c>
      <c r="Q168" t="s">
        <v>28</v>
      </c>
      <c r="R168" t="s">
        <v>16</v>
      </c>
      <c r="S168" t="s">
        <v>16</v>
      </c>
      <c r="T168" t="s">
        <v>16</v>
      </c>
      <c r="U168" t="s">
        <v>16</v>
      </c>
      <c r="V168" t="s">
        <v>2410</v>
      </c>
      <c r="W168">
        <v>100</v>
      </c>
      <c r="X168" t="s">
        <v>22</v>
      </c>
      <c r="Y168" t="s">
        <v>6236</v>
      </c>
      <c r="Z168" t="s">
        <v>6236</v>
      </c>
      <c r="AA168" t="s">
        <v>189</v>
      </c>
      <c r="AB168" s="138">
        <v>45076</v>
      </c>
      <c r="AC168" s="138">
        <v>45260</v>
      </c>
      <c r="AD168" t="s">
        <v>6241</v>
      </c>
      <c r="AE168" t="s">
        <v>5103</v>
      </c>
      <c r="AF168" t="s">
        <v>16</v>
      </c>
      <c r="AG168" t="s">
        <v>189</v>
      </c>
      <c r="AH168" s="138">
        <v>46172</v>
      </c>
      <c r="AI168" t="s">
        <v>2414</v>
      </c>
      <c r="AJ168" t="s">
        <v>189</v>
      </c>
      <c r="AK168" t="s">
        <v>189</v>
      </c>
      <c r="AL168" t="s">
        <v>189</v>
      </c>
      <c r="AM168" t="s">
        <v>189</v>
      </c>
      <c r="AN168" t="s">
        <v>189</v>
      </c>
      <c r="AO168" t="s">
        <v>189</v>
      </c>
      <c r="AP168" t="s">
        <v>189</v>
      </c>
      <c r="AQ168" t="s">
        <v>16</v>
      </c>
      <c r="AR168" t="s">
        <v>189</v>
      </c>
      <c r="AS168" t="s">
        <v>16</v>
      </c>
      <c r="AT168" t="s">
        <v>6503</v>
      </c>
      <c r="AU168" t="s">
        <v>9344</v>
      </c>
      <c r="AV168" t="s">
        <v>189</v>
      </c>
      <c r="AW168" t="s">
        <v>16</v>
      </c>
      <c r="AX168" t="s">
        <v>16</v>
      </c>
      <c r="AY168" t="s">
        <v>16</v>
      </c>
      <c r="AZ168" t="s">
        <v>16</v>
      </c>
      <c r="BA168" t="s">
        <v>16</v>
      </c>
      <c r="BB168" t="s">
        <v>16</v>
      </c>
      <c r="BC168" t="s">
        <v>16</v>
      </c>
      <c r="BD168" t="s">
        <v>16</v>
      </c>
      <c r="BE168" t="s">
        <v>16</v>
      </c>
      <c r="BF168" t="s">
        <v>189</v>
      </c>
      <c r="BG168" t="s">
        <v>189</v>
      </c>
      <c r="BH168">
        <v>0</v>
      </c>
      <c r="BI168">
        <v>0</v>
      </c>
      <c r="BJ168">
        <v>0</v>
      </c>
      <c r="BK168" t="s">
        <v>189</v>
      </c>
      <c r="BL168" t="s">
        <v>189</v>
      </c>
      <c r="BN168" t="s">
        <v>2277</v>
      </c>
      <c r="BO168" t="s">
        <v>16</v>
      </c>
      <c r="BP168" t="s">
        <v>2276</v>
      </c>
      <c r="BQ168" t="s">
        <v>184</v>
      </c>
      <c r="BR168" t="s">
        <v>6744</v>
      </c>
      <c r="BS168" t="s">
        <v>9667</v>
      </c>
      <c r="BT168" t="s">
        <v>16</v>
      </c>
      <c r="BU168" t="s">
        <v>189</v>
      </c>
      <c r="BV168" t="s">
        <v>27</v>
      </c>
      <c r="BW168" t="s">
        <v>195</v>
      </c>
      <c r="BX168" t="s">
        <v>279</v>
      </c>
      <c r="BY168" t="s">
        <v>588</v>
      </c>
      <c r="BZ168" s="138"/>
      <c r="CA168" s="138">
        <v>44449</v>
      </c>
      <c r="CB168" t="s">
        <v>17</v>
      </c>
      <c r="CC168" t="s">
        <v>17</v>
      </c>
      <c r="CD168" t="s">
        <v>6307</v>
      </c>
      <c r="CE168" t="s">
        <v>189</v>
      </c>
      <c r="CF168" t="s">
        <v>189</v>
      </c>
      <c r="CG168" t="s">
        <v>189</v>
      </c>
      <c r="CH168">
        <v>2023</v>
      </c>
      <c r="CI168" s="7">
        <v>45071</v>
      </c>
      <c r="CJ168" t="s">
        <v>4723</v>
      </c>
      <c r="CK168">
        <v>5</v>
      </c>
      <c r="CL168">
        <v>22</v>
      </c>
      <c r="CM168" s="7">
        <v>45068</v>
      </c>
      <c r="CN168" t="s">
        <v>11519</v>
      </c>
      <c r="CO168" t="s">
        <v>9855</v>
      </c>
      <c r="CP168" t="s">
        <v>11498</v>
      </c>
      <c r="CQ168" t="s">
        <v>11499</v>
      </c>
      <c r="CR168" t="s">
        <v>5978</v>
      </c>
      <c r="CS168" t="s">
        <v>5977</v>
      </c>
      <c r="CT168" t="s">
        <v>9842</v>
      </c>
      <c r="CU168" t="s">
        <v>9873</v>
      </c>
      <c r="CV168" t="s">
        <v>6310</v>
      </c>
      <c r="CW168" t="s">
        <v>9874</v>
      </c>
      <c r="CX168" t="s">
        <v>2277</v>
      </c>
      <c r="CY168" t="s">
        <v>9817</v>
      </c>
      <c r="CZ168" t="s">
        <v>6741</v>
      </c>
      <c r="DA168" t="s">
        <v>188</v>
      </c>
      <c r="DB168" t="s">
        <v>16</v>
      </c>
      <c r="DC168" t="s">
        <v>16</v>
      </c>
      <c r="DD168" t="s">
        <v>22</v>
      </c>
      <c r="DE168" t="s">
        <v>189</v>
      </c>
      <c r="DF168" t="s">
        <v>4682</v>
      </c>
      <c r="DG168" t="s">
        <v>4727</v>
      </c>
      <c r="DH168" t="s">
        <v>2052</v>
      </c>
      <c r="DI168" t="s">
        <v>6119</v>
      </c>
      <c r="DJ168" t="s">
        <v>16</v>
      </c>
      <c r="DK168" t="s">
        <v>9817</v>
      </c>
      <c r="DL168" t="s">
        <v>9817</v>
      </c>
      <c r="DM168" t="s">
        <v>6245</v>
      </c>
      <c r="DN168" t="s">
        <v>189</v>
      </c>
      <c r="DO168" t="s">
        <v>11100</v>
      </c>
      <c r="DP168" t="s">
        <v>7327</v>
      </c>
      <c r="DQ168" t="s">
        <v>10001</v>
      </c>
      <c r="DR168" t="s">
        <v>10004</v>
      </c>
    </row>
    <row r="169" spans="1:122" x14ac:dyDescent="0.25">
      <c r="A169">
        <v>746</v>
      </c>
      <c r="B169" t="s">
        <v>189</v>
      </c>
      <c r="C169" t="s">
        <v>4827</v>
      </c>
      <c r="D169" s="138">
        <v>45071</v>
      </c>
      <c r="E169" t="s">
        <v>2276</v>
      </c>
      <c r="F169" t="s">
        <v>11</v>
      </c>
      <c r="G169" t="s">
        <v>1929</v>
      </c>
      <c r="H169" t="s">
        <v>11</v>
      </c>
      <c r="I169" t="s">
        <v>9802</v>
      </c>
      <c r="J169" t="s">
        <v>12</v>
      </c>
      <c r="K169">
        <v>2.2000000000000002</v>
      </c>
      <c r="L169">
        <v>0.31</v>
      </c>
      <c r="M169">
        <v>2.2000000000000002</v>
      </c>
      <c r="N169">
        <v>2.4289999999999998</v>
      </c>
      <c r="O169" t="s">
        <v>189</v>
      </c>
      <c r="P169" t="s">
        <v>13</v>
      </c>
      <c r="Q169" t="s">
        <v>49</v>
      </c>
      <c r="R169" t="s">
        <v>16</v>
      </c>
      <c r="S169" t="s">
        <v>16</v>
      </c>
      <c r="T169" t="s">
        <v>16</v>
      </c>
      <c r="U169" t="s">
        <v>16</v>
      </c>
      <c r="V169" t="s">
        <v>2410</v>
      </c>
      <c r="W169">
        <v>100</v>
      </c>
      <c r="X169" t="s">
        <v>15</v>
      </c>
      <c r="Y169" t="s">
        <v>6236</v>
      </c>
      <c r="Z169" t="s">
        <v>6236</v>
      </c>
      <c r="AA169" t="s">
        <v>189</v>
      </c>
      <c r="AB169" s="138">
        <v>45076</v>
      </c>
      <c r="AC169" s="138">
        <v>45442</v>
      </c>
      <c r="AD169" t="s">
        <v>6241</v>
      </c>
      <c r="AE169" t="s">
        <v>5103</v>
      </c>
      <c r="AF169" t="s">
        <v>16</v>
      </c>
      <c r="AG169" t="s">
        <v>189</v>
      </c>
      <c r="AH169" s="138">
        <v>46172</v>
      </c>
      <c r="AI169" t="s">
        <v>2419</v>
      </c>
      <c r="AJ169" t="s">
        <v>189</v>
      </c>
      <c r="AK169" t="s">
        <v>189</v>
      </c>
      <c r="AL169" t="s">
        <v>189</v>
      </c>
      <c r="AM169" t="s">
        <v>189</v>
      </c>
      <c r="AN169" t="s">
        <v>189</v>
      </c>
      <c r="AO169" t="s">
        <v>189</v>
      </c>
      <c r="AP169" t="s">
        <v>189</v>
      </c>
      <c r="AQ169" t="s">
        <v>16</v>
      </c>
      <c r="AR169" t="s">
        <v>189</v>
      </c>
      <c r="AS169" t="s">
        <v>16</v>
      </c>
      <c r="AT169" t="s">
        <v>6503</v>
      </c>
      <c r="AU169" t="s">
        <v>9344</v>
      </c>
      <c r="AV169" t="s">
        <v>189</v>
      </c>
      <c r="AW169" t="s">
        <v>16</v>
      </c>
      <c r="AX169" t="s">
        <v>16</v>
      </c>
      <c r="AY169" t="s">
        <v>16</v>
      </c>
      <c r="AZ169" t="s">
        <v>16</v>
      </c>
      <c r="BA169" t="s">
        <v>16</v>
      </c>
      <c r="BB169" t="s">
        <v>16</v>
      </c>
      <c r="BC169" t="s">
        <v>16</v>
      </c>
      <c r="BD169" t="s">
        <v>16</v>
      </c>
      <c r="BE169" t="s">
        <v>16</v>
      </c>
      <c r="BF169" t="s">
        <v>189</v>
      </c>
      <c r="BG169" t="s">
        <v>189</v>
      </c>
      <c r="BH169">
        <v>0</v>
      </c>
      <c r="BI169">
        <v>0</v>
      </c>
      <c r="BJ169">
        <v>0</v>
      </c>
      <c r="BK169" t="s">
        <v>189</v>
      </c>
      <c r="BL169" t="s">
        <v>189</v>
      </c>
      <c r="BN169" t="s">
        <v>2277</v>
      </c>
      <c r="BO169" t="s">
        <v>16</v>
      </c>
      <c r="BP169" t="s">
        <v>2276</v>
      </c>
      <c r="BQ169" t="s">
        <v>184</v>
      </c>
      <c r="BR169" t="s">
        <v>6744</v>
      </c>
      <c r="BS169" t="s">
        <v>9667</v>
      </c>
      <c r="BT169" t="s">
        <v>16</v>
      </c>
      <c r="BU169" t="s">
        <v>189</v>
      </c>
      <c r="BV169" t="s">
        <v>27</v>
      </c>
      <c r="BW169" t="s">
        <v>195</v>
      </c>
      <c r="BX169" t="s">
        <v>279</v>
      </c>
      <c r="BY169" t="s">
        <v>588</v>
      </c>
      <c r="BZ169" s="138"/>
      <c r="CA169" s="138">
        <v>44449</v>
      </c>
      <c r="CB169" t="s">
        <v>17</v>
      </c>
      <c r="CC169" t="s">
        <v>17</v>
      </c>
      <c r="CD169" t="s">
        <v>6307</v>
      </c>
      <c r="CE169" t="s">
        <v>189</v>
      </c>
      <c r="CF169" t="s">
        <v>189</v>
      </c>
      <c r="CG169" t="s">
        <v>189</v>
      </c>
      <c r="CH169">
        <v>2023</v>
      </c>
      <c r="CI169" s="7">
        <v>45071</v>
      </c>
      <c r="CJ169" t="s">
        <v>4723</v>
      </c>
      <c r="CK169">
        <v>5</v>
      </c>
      <c r="CL169">
        <v>22</v>
      </c>
      <c r="CM169" s="7">
        <v>45068</v>
      </c>
      <c r="CN169" t="s">
        <v>11519</v>
      </c>
      <c r="CO169" t="s">
        <v>9855</v>
      </c>
      <c r="CP169" t="s">
        <v>11498</v>
      </c>
      <c r="CQ169" t="s">
        <v>11499</v>
      </c>
      <c r="CR169" t="s">
        <v>5978</v>
      </c>
      <c r="CS169" t="s">
        <v>5977</v>
      </c>
      <c r="CT169" t="s">
        <v>9842</v>
      </c>
      <c r="CU169" t="s">
        <v>9873</v>
      </c>
      <c r="CV169" t="s">
        <v>6310</v>
      </c>
      <c r="CW169" t="s">
        <v>9874</v>
      </c>
      <c r="CX169" t="s">
        <v>2277</v>
      </c>
      <c r="CY169" t="s">
        <v>9817</v>
      </c>
      <c r="CZ169" t="s">
        <v>6741</v>
      </c>
      <c r="DA169" t="s">
        <v>188</v>
      </c>
      <c r="DB169" t="s">
        <v>16</v>
      </c>
      <c r="DC169" t="s">
        <v>16</v>
      </c>
      <c r="DD169" t="s">
        <v>15</v>
      </c>
      <c r="DE169" t="s">
        <v>189</v>
      </c>
      <c r="DF169" t="s">
        <v>16</v>
      </c>
      <c r="DG169" t="s">
        <v>4727</v>
      </c>
      <c r="DH169" t="s">
        <v>2052</v>
      </c>
      <c r="DI169" t="s">
        <v>6118</v>
      </c>
      <c r="DJ169" t="s">
        <v>16</v>
      </c>
      <c r="DK169" t="s">
        <v>9817</v>
      </c>
      <c r="DL169" t="s">
        <v>9817</v>
      </c>
      <c r="DM169" t="s">
        <v>16</v>
      </c>
      <c r="DN169" t="s">
        <v>189</v>
      </c>
      <c r="DO169" t="s">
        <v>11521</v>
      </c>
      <c r="DP169" t="s">
        <v>7327</v>
      </c>
      <c r="DQ169" t="s">
        <v>10001</v>
      </c>
      <c r="DR169" t="s">
        <v>10003</v>
      </c>
    </row>
    <row r="170" spans="1:122" x14ac:dyDescent="0.25">
      <c r="A170">
        <v>745</v>
      </c>
      <c r="B170" t="s">
        <v>189</v>
      </c>
      <c r="C170" t="s">
        <v>4676</v>
      </c>
      <c r="D170" s="138">
        <v>45071</v>
      </c>
      <c r="E170" t="s">
        <v>4677</v>
      </c>
      <c r="F170" t="s">
        <v>11</v>
      </c>
      <c r="G170" t="s">
        <v>1929</v>
      </c>
      <c r="H170" t="s">
        <v>11</v>
      </c>
      <c r="I170" t="s">
        <v>9802</v>
      </c>
      <c r="J170" t="s">
        <v>12</v>
      </c>
      <c r="K170">
        <v>2.48</v>
      </c>
      <c r="L170">
        <v>0.35</v>
      </c>
      <c r="M170">
        <v>2.48</v>
      </c>
      <c r="N170">
        <v>2.738</v>
      </c>
      <c r="O170" t="s">
        <v>189</v>
      </c>
      <c r="P170" t="s">
        <v>1983</v>
      </c>
      <c r="Q170" t="s">
        <v>930</v>
      </c>
      <c r="R170" t="s">
        <v>1158</v>
      </c>
      <c r="S170" t="s">
        <v>930</v>
      </c>
      <c r="T170" t="s">
        <v>16</v>
      </c>
      <c r="U170" t="s">
        <v>41</v>
      </c>
      <c r="V170" t="s">
        <v>2410</v>
      </c>
      <c r="W170">
        <v>100</v>
      </c>
      <c r="X170" t="s">
        <v>22</v>
      </c>
      <c r="Y170" t="s">
        <v>6236</v>
      </c>
      <c r="Z170" t="s">
        <v>6236</v>
      </c>
      <c r="AA170" t="s">
        <v>189</v>
      </c>
      <c r="AB170" s="138">
        <v>45077</v>
      </c>
      <c r="AC170" s="138">
        <v>45260</v>
      </c>
      <c r="AD170" t="s">
        <v>6241</v>
      </c>
      <c r="AE170" t="s">
        <v>5102</v>
      </c>
      <c r="AF170" t="s">
        <v>16</v>
      </c>
      <c r="AG170" t="s">
        <v>189</v>
      </c>
      <c r="AH170" s="138">
        <v>45992</v>
      </c>
      <c r="AI170" t="s">
        <v>2414</v>
      </c>
      <c r="AJ170" t="s">
        <v>189</v>
      </c>
      <c r="AK170" t="s">
        <v>189</v>
      </c>
      <c r="AL170" t="s">
        <v>189</v>
      </c>
      <c r="AM170" t="s">
        <v>189</v>
      </c>
      <c r="AN170" t="s">
        <v>189</v>
      </c>
      <c r="AO170" t="s">
        <v>189</v>
      </c>
      <c r="AP170" t="s">
        <v>189</v>
      </c>
      <c r="AQ170" t="s">
        <v>16</v>
      </c>
      <c r="AR170" t="s">
        <v>189</v>
      </c>
      <c r="AS170" t="s">
        <v>16</v>
      </c>
      <c r="AT170" t="s">
        <v>6504</v>
      </c>
      <c r="AU170" t="s">
        <v>9344</v>
      </c>
      <c r="AV170" t="s">
        <v>189</v>
      </c>
      <c r="AW170" t="s">
        <v>16</v>
      </c>
      <c r="AX170" t="s">
        <v>16</v>
      </c>
      <c r="AY170" t="s">
        <v>16</v>
      </c>
      <c r="AZ170" t="s">
        <v>16</v>
      </c>
      <c r="BA170" t="s">
        <v>16</v>
      </c>
      <c r="BB170" t="s">
        <v>16</v>
      </c>
      <c r="BC170" t="s">
        <v>181</v>
      </c>
      <c r="BD170" t="s">
        <v>16</v>
      </c>
      <c r="BE170" t="s">
        <v>2136</v>
      </c>
      <c r="BF170" t="s">
        <v>189</v>
      </c>
      <c r="BG170" t="s">
        <v>189</v>
      </c>
      <c r="BH170">
        <v>0</v>
      </c>
      <c r="BI170">
        <v>0</v>
      </c>
      <c r="BJ170">
        <v>0</v>
      </c>
      <c r="BK170" t="s">
        <v>189</v>
      </c>
      <c r="BL170" t="s">
        <v>189</v>
      </c>
      <c r="BN170" t="s">
        <v>4678</v>
      </c>
      <c r="BO170" t="s">
        <v>16</v>
      </c>
      <c r="BP170" t="s">
        <v>4679</v>
      </c>
      <c r="BQ170" t="s">
        <v>184</v>
      </c>
      <c r="BR170" t="s">
        <v>6744</v>
      </c>
      <c r="BS170" t="s">
        <v>9735</v>
      </c>
      <c r="BT170" t="s">
        <v>16</v>
      </c>
      <c r="BU170" t="s">
        <v>189</v>
      </c>
      <c r="BV170" t="s">
        <v>30</v>
      </c>
      <c r="BW170" t="s">
        <v>414</v>
      </c>
      <c r="BX170" t="s">
        <v>16</v>
      </c>
      <c r="BY170" t="s">
        <v>16</v>
      </c>
      <c r="BZ170" s="138"/>
      <c r="CA170" s="138">
        <v>45071</v>
      </c>
      <c r="CB170" t="s">
        <v>29</v>
      </c>
      <c r="CC170" t="s">
        <v>29</v>
      </c>
      <c r="CD170" t="s">
        <v>6307</v>
      </c>
      <c r="CE170" t="s">
        <v>189</v>
      </c>
      <c r="CF170" t="s">
        <v>189</v>
      </c>
      <c r="CG170" t="s">
        <v>189</v>
      </c>
      <c r="CH170">
        <v>2023</v>
      </c>
      <c r="CI170" s="7">
        <v>45071</v>
      </c>
      <c r="CJ170" t="s">
        <v>4723</v>
      </c>
      <c r="CK170">
        <v>5</v>
      </c>
      <c r="CL170">
        <v>22</v>
      </c>
      <c r="CM170" s="7">
        <v>45068</v>
      </c>
      <c r="CN170" t="s">
        <v>11519</v>
      </c>
      <c r="CO170" t="s">
        <v>9855</v>
      </c>
      <c r="CP170" t="s">
        <v>11498</v>
      </c>
      <c r="CQ170" t="s">
        <v>11499</v>
      </c>
      <c r="CR170" t="s">
        <v>5978</v>
      </c>
      <c r="CS170" t="s">
        <v>5977</v>
      </c>
      <c r="CT170" t="s">
        <v>9842</v>
      </c>
      <c r="CU170" t="s">
        <v>9873</v>
      </c>
      <c r="CV170" t="s">
        <v>6307</v>
      </c>
      <c r="CW170" t="s">
        <v>9874</v>
      </c>
      <c r="CX170" t="s">
        <v>4678</v>
      </c>
      <c r="CY170" t="s">
        <v>9817</v>
      </c>
      <c r="CZ170" t="s">
        <v>6741</v>
      </c>
      <c r="DA170" t="s">
        <v>188</v>
      </c>
      <c r="DB170" t="s">
        <v>16</v>
      </c>
      <c r="DC170" t="s">
        <v>16</v>
      </c>
      <c r="DD170" t="s">
        <v>22</v>
      </c>
      <c r="DE170" t="s">
        <v>189</v>
      </c>
      <c r="DF170" t="s">
        <v>2647</v>
      </c>
      <c r="DG170" t="s">
        <v>4733</v>
      </c>
      <c r="DH170" t="s">
        <v>2052</v>
      </c>
      <c r="DI170" t="s">
        <v>6120</v>
      </c>
      <c r="DJ170" t="s">
        <v>16</v>
      </c>
      <c r="DK170" t="s">
        <v>9817</v>
      </c>
      <c r="DL170" t="s">
        <v>9817</v>
      </c>
      <c r="DM170" t="s">
        <v>9663</v>
      </c>
      <c r="DN170" t="s">
        <v>189</v>
      </c>
      <c r="DO170" t="s">
        <v>11101</v>
      </c>
      <c r="DP170" t="s">
        <v>7328</v>
      </c>
      <c r="DQ170" t="s">
        <v>10001</v>
      </c>
      <c r="DR170" t="s">
        <v>10005</v>
      </c>
    </row>
    <row r="171" spans="1:122" x14ac:dyDescent="0.25">
      <c r="A171">
        <v>744</v>
      </c>
      <c r="B171" t="s">
        <v>189</v>
      </c>
      <c r="C171" t="s">
        <v>4674</v>
      </c>
      <c r="D171" s="138">
        <v>45071</v>
      </c>
      <c r="E171" t="s">
        <v>3026</v>
      </c>
      <c r="F171" t="s">
        <v>11</v>
      </c>
      <c r="G171" t="s">
        <v>16</v>
      </c>
      <c r="H171" t="s">
        <v>11</v>
      </c>
      <c r="I171" t="s">
        <v>9802</v>
      </c>
      <c r="J171" t="s">
        <v>12</v>
      </c>
      <c r="K171">
        <v>5.6</v>
      </c>
      <c r="L171">
        <v>0.8</v>
      </c>
      <c r="M171">
        <v>5.6</v>
      </c>
      <c r="N171">
        <v>6.1820000000000004</v>
      </c>
      <c r="O171" t="s">
        <v>189</v>
      </c>
      <c r="P171" t="s">
        <v>13</v>
      </c>
      <c r="Q171" t="s">
        <v>66</v>
      </c>
      <c r="R171" t="s">
        <v>16</v>
      </c>
      <c r="S171" t="s">
        <v>66</v>
      </c>
      <c r="T171" t="s">
        <v>16</v>
      </c>
      <c r="U171" t="s">
        <v>16</v>
      </c>
      <c r="V171" t="s">
        <v>2410</v>
      </c>
      <c r="W171">
        <v>100</v>
      </c>
      <c r="X171" t="s">
        <v>32</v>
      </c>
      <c r="Y171" t="s">
        <v>6236</v>
      </c>
      <c r="Z171" t="s">
        <v>6236</v>
      </c>
      <c r="AA171" t="s">
        <v>189</v>
      </c>
      <c r="AB171" s="138">
        <v>45078</v>
      </c>
      <c r="AC171" s="138">
        <v>45444</v>
      </c>
      <c r="AD171" t="s">
        <v>6240</v>
      </c>
      <c r="AE171" t="s">
        <v>5101</v>
      </c>
      <c r="AF171" t="s">
        <v>16</v>
      </c>
      <c r="AG171" t="s">
        <v>189</v>
      </c>
      <c r="AH171" s="138">
        <v>46174</v>
      </c>
      <c r="AI171" t="s">
        <v>2419</v>
      </c>
      <c r="AJ171" t="s">
        <v>189</v>
      </c>
      <c r="AK171" t="s">
        <v>189</v>
      </c>
      <c r="AL171" t="s">
        <v>189</v>
      </c>
      <c r="AM171" t="s">
        <v>189</v>
      </c>
      <c r="AN171" t="s">
        <v>189</v>
      </c>
      <c r="AO171" t="s">
        <v>189</v>
      </c>
      <c r="AP171" t="s">
        <v>189</v>
      </c>
      <c r="AQ171" t="s">
        <v>16</v>
      </c>
      <c r="AR171" t="s">
        <v>189</v>
      </c>
      <c r="AS171" t="s">
        <v>16</v>
      </c>
      <c r="AT171" t="s">
        <v>6505</v>
      </c>
      <c r="AU171" t="s">
        <v>9344</v>
      </c>
      <c r="AV171" t="s">
        <v>189</v>
      </c>
      <c r="AW171" t="s">
        <v>16</v>
      </c>
      <c r="AX171" t="s">
        <v>16</v>
      </c>
      <c r="AY171" t="s">
        <v>16</v>
      </c>
      <c r="AZ171" t="s">
        <v>16</v>
      </c>
      <c r="BA171" t="s">
        <v>16</v>
      </c>
      <c r="BB171" t="s">
        <v>16</v>
      </c>
      <c r="BC171" t="s">
        <v>16</v>
      </c>
      <c r="BD171" t="s">
        <v>16</v>
      </c>
      <c r="BE171" t="s">
        <v>16</v>
      </c>
      <c r="BF171" t="s">
        <v>189</v>
      </c>
      <c r="BG171" t="s">
        <v>189</v>
      </c>
      <c r="BH171">
        <v>0</v>
      </c>
      <c r="BI171">
        <v>0</v>
      </c>
      <c r="BJ171">
        <v>0</v>
      </c>
      <c r="BK171" t="s">
        <v>189</v>
      </c>
      <c r="BL171" t="s">
        <v>189</v>
      </c>
      <c r="BN171" t="s">
        <v>3023</v>
      </c>
      <c r="BO171" t="s">
        <v>16</v>
      </c>
      <c r="BP171" t="s">
        <v>3026</v>
      </c>
      <c r="BQ171" t="s">
        <v>184</v>
      </c>
      <c r="BR171" t="s">
        <v>6744</v>
      </c>
      <c r="BS171" t="s">
        <v>9667</v>
      </c>
      <c r="BT171" t="s">
        <v>16</v>
      </c>
      <c r="BU171" t="s">
        <v>189</v>
      </c>
      <c r="BV171" t="s">
        <v>18</v>
      </c>
      <c r="BW171" t="s">
        <v>185</v>
      </c>
      <c r="BX171" t="s">
        <v>1160</v>
      </c>
      <c r="BY171" t="s">
        <v>16</v>
      </c>
      <c r="BZ171" s="138"/>
      <c r="CA171" s="138">
        <v>44832</v>
      </c>
      <c r="CB171" t="s">
        <v>17</v>
      </c>
      <c r="CC171" t="s">
        <v>17</v>
      </c>
      <c r="CD171" t="s">
        <v>6307</v>
      </c>
      <c r="CE171" t="s">
        <v>189</v>
      </c>
      <c r="CF171" t="s">
        <v>189</v>
      </c>
      <c r="CG171" t="s">
        <v>189</v>
      </c>
      <c r="CH171">
        <v>2023</v>
      </c>
      <c r="CI171" s="7">
        <v>45071</v>
      </c>
      <c r="CJ171" t="s">
        <v>4723</v>
      </c>
      <c r="CK171">
        <v>5</v>
      </c>
      <c r="CL171">
        <v>22</v>
      </c>
      <c r="CM171" s="7">
        <v>45068</v>
      </c>
      <c r="CN171" t="s">
        <v>11519</v>
      </c>
      <c r="CO171" t="s">
        <v>9855</v>
      </c>
      <c r="CP171" t="s">
        <v>11498</v>
      </c>
      <c r="CQ171" t="s">
        <v>11499</v>
      </c>
      <c r="CR171" t="s">
        <v>5978</v>
      </c>
      <c r="CS171" t="s">
        <v>5977</v>
      </c>
      <c r="CT171" t="s">
        <v>9842</v>
      </c>
      <c r="CU171" t="s">
        <v>9873</v>
      </c>
      <c r="CV171" t="s">
        <v>6310</v>
      </c>
      <c r="CW171" t="s">
        <v>9874</v>
      </c>
      <c r="CX171" t="s">
        <v>4675</v>
      </c>
      <c r="CY171" t="s">
        <v>9817</v>
      </c>
      <c r="CZ171" t="s">
        <v>6741</v>
      </c>
      <c r="DA171" t="s">
        <v>188</v>
      </c>
      <c r="DB171" t="s">
        <v>16</v>
      </c>
      <c r="DC171" t="s">
        <v>3023</v>
      </c>
      <c r="DD171" t="s">
        <v>32</v>
      </c>
      <c r="DE171" t="s">
        <v>189</v>
      </c>
      <c r="DF171" t="s">
        <v>16</v>
      </c>
      <c r="DG171" t="s">
        <v>4727</v>
      </c>
      <c r="DH171" t="s">
        <v>2052</v>
      </c>
      <c r="DI171" t="s">
        <v>6121</v>
      </c>
      <c r="DJ171" t="s">
        <v>16</v>
      </c>
      <c r="DK171" t="s">
        <v>9817</v>
      </c>
      <c r="DL171" t="s">
        <v>9817</v>
      </c>
      <c r="DM171" t="s">
        <v>16</v>
      </c>
      <c r="DN171" t="s">
        <v>189</v>
      </c>
      <c r="DO171" t="s">
        <v>11522</v>
      </c>
      <c r="DP171" t="s">
        <v>7329</v>
      </c>
      <c r="DQ171" t="s">
        <v>10001</v>
      </c>
      <c r="DR171" t="s">
        <v>10006</v>
      </c>
    </row>
    <row r="172" spans="1:122" x14ac:dyDescent="0.25">
      <c r="A172">
        <v>743</v>
      </c>
      <c r="B172" t="s">
        <v>189</v>
      </c>
      <c r="C172" t="s">
        <v>4671</v>
      </c>
      <c r="D172" s="138">
        <v>45071</v>
      </c>
      <c r="E172" t="s">
        <v>4672</v>
      </c>
      <c r="F172" t="s">
        <v>1953</v>
      </c>
      <c r="G172" t="s">
        <v>1926</v>
      </c>
      <c r="H172" t="s">
        <v>11</v>
      </c>
      <c r="I172" t="s">
        <v>9802</v>
      </c>
      <c r="J172" t="s">
        <v>12</v>
      </c>
      <c r="K172">
        <v>20.399999999999999</v>
      </c>
      <c r="L172">
        <v>2.9</v>
      </c>
      <c r="M172">
        <v>20.399999999999999</v>
      </c>
      <c r="N172">
        <v>22.521999999999998</v>
      </c>
      <c r="O172" t="s">
        <v>189</v>
      </c>
      <c r="P172" t="s">
        <v>13</v>
      </c>
      <c r="Q172" t="s">
        <v>25</v>
      </c>
      <c r="R172" t="s">
        <v>146</v>
      </c>
      <c r="S172" t="s">
        <v>25</v>
      </c>
      <c r="T172" t="s">
        <v>16</v>
      </c>
      <c r="U172" t="s">
        <v>41</v>
      </c>
      <c r="V172" t="s">
        <v>2410</v>
      </c>
      <c r="W172">
        <v>100</v>
      </c>
      <c r="X172" t="s">
        <v>15</v>
      </c>
      <c r="Y172" t="s">
        <v>6236</v>
      </c>
      <c r="Z172" t="s">
        <v>6236</v>
      </c>
      <c r="AA172" t="s">
        <v>189</v>
      </c>
      <c r="AB172" s="138">
        <v>45078</v>
      </c>
      <c r="AC172" s="138">
        <v>45444</v>
      </c>
      <c r="AD172" t="s">
        <v>6241</v>
      </c>
      <c r="AE172" t="s">
        <v>5100</v>
      </c>
      <c r="AF172" t="s">
        <v>16</v>
      </c>
      <c r="AG172" t="s">
        <v>189</v>
      </c>
      <c r="AH172" s="138">
        <v>46174</v>
      </c>
      <c r="AI172" t="s">
        <v>2419</v>
      </c>
      <c r="AJ172" t="s">
        <v>189</v>
      </c>
      <c r="AK172" t="s">
        <v>189</v>
      </c>
      <c r="AL172" t="s">
        <v>189</v>
      </c>
      <c r="AM172" t="s">
        <v>189</v>
      </c>
      <c r="AN172" t="s">
        <v>189</v>
      </c>
      <c r="AO172" t="s">
        <v>189</v>
      </c>
      <c r="AP172" t="s">
        <v>189</v>
      </c>
      <c r="AQ172" t="s">
        <v>16</v>
      </c>
      <c r="AR172" t="s">
        <v>189</v>
      </c>
      <c r="AS172" t="s">
        <v>16</v>
      </c>
      <c r="AT172" t="s">
        <v>6506</v>
      </c>
      <c r="AU172" t="s">
        <v>9344</v>
      </c>
      <c r="AV172" t="s">
        <v>189</v>
      </c>
      <c r="AW172" t="s">
        <v>16</v>
      </c>
      <c r="AX172" t="s">
        <v>16</v>
      </c>
      <c r="AY172" t="s">
        <v>16</v>
      </c>
      <c r="AZ172" t="s">
        <v>16</v>
      </c>
      <c r="BA172" t="s">
        <v>16</v>
      </c>
      <c r="BB172" t="s">
        <v>16</v>
      </c>
      <c r="BC172" t="s">
        <v>16</v>
      </c>
      <c r="BD172" t="s">
        <v>16</v>
      </c>
      <c r="BE172" t="s">
        <v>16</v>
      </c>
      <c r="BF172" t="s">
        <v>189</v>
      </c>
      <c r="BG172" t="s">
        <v>189</v>
      </c>
      <c r="BH172">
        <v>0</v>
      </c>
      <c r="BI172">
        <v>0</v>
      </c>
      <c r="BJ172">
        <v>0</v>
      </c>
      <c r="BK172" t="s">
        <v>189</v>
      </c>
      <c r="BL172" t="s">
        <v>189</v>
      </c>
      <c r="BN172" t="s">
        <v>4673</v>
      </c>
      <c r="BO172" t="s">
        <v>16</v>
      </c>
      <c r="BP172" t="s">
        <v>4672</v>
      </c>
      <c r="BQ172" t="s">
        <v>184</v>
      </c>
      <c r="BR172" t="s">
        <v>6744</v>
      </c>
      <c r="BS172" t="s">
        <v>9667</v>
      </c>
      <c r="BT172" t="s">
        <v>16</v>
      </c>
      <c r="BU172" t="s">
        <v>189</v>
      </c>
      <c r="BV172" t="s">
        <v>3159</v>
      </c>
      <c r="BW172" t="s">
        <v>185</v>
      </c>
      <c r="BX172" t="s">
        <v>3503</v>
      </c>
      <c r="BY172" t="s">
        <v>16</v>
      </c>
      <c r="BZ172" s="138"/>
      <c r="CA172" s="138">
        <v>44000</v>
      </c>
      <c r="CB172" t="s">
        <v>17</v>
      </c>
      <c r="CC172" t="s">
        <v>17</v>
      </c>
      <c r="CD172" t="s">
        <v>6307</v>
      </c>
      <c r="CE172" t="s">
        <v>189</v>
      </c>
      <c r="CF172" t="s">
        <v>189</v>
      </c>
      <c r="CG172" t="s">
        <v>189</v>
      </c>
      <c r="CH172">
        <v>2023</v>
      </c>
      <c r="CI172" s="7">
        <v>45071</v>
      </c>
      <c r="CJ172" t="s">
        <v>4723</v>
      </c>
      <c r="CK172">
        <v>5</v>
      </c>
      <c r="CL172">
        <v>22</v>
      </c>
      <c r="CM172" s="7">
        <v>45068</v>
      </c>
      <c r="CN172" t="s">
        <v>11519</v>
      </c>
      <c r="CO172" t="s">
        <v>9855</v>
      </c>
      <c r="CP172" t="s">
        <v>11498</v>
      </c>
      <c r="CQ172" t="s">
        <v>11499</v>
      </c>
      <c r="CR172" t="s">
        <v>5978</v>
      </c>
      <c r="CS172" t="s">
        <v>5977</v>
      </c>
      <c r="CT172" t="s">
        <v>9842</v>
      </c>
      <c r="CU172" t="s">
        <v>6824</v>
      </c>
      <c r="CV172" t="s">
        <v>6310</v>
      </c>
      <c r="CW172" t="s">
        <v>9874</v>
      </c>
      <c r="CX172" t="s">
        <v>4673</v>
      </c>
      <c r="CY172" t="s">
        <v>9817</v>
      </c>
      <c r="CZ172" t="s">
        <v>6741</v>
      </c>
      <c r="DA172" t="s">
        <v>252</v>
      </c>
      <c r="DB172" t="s">
        <v>9801</v>
      </c>
      <c r="DC172" t="s">
        <v>16</v>
      </c>
      <c r="DD172" t="s">
        <v>15</v>
      </c>
      <c r="DE172" t="s">
        <v>189</v>
      </c>
      <c r="DF172" t="s">
        <v>16</v>
      </c>
      <c r="DG172" t="s">
        <v>4727</v>
      </c>
      <c r="DH172" t="s">
        <v>2052</v>
      </c>
      <c r="DI172" t="s">
        <v>6122</v>
      </c>
      <c r="DJ172" t="s">
        <v>16</v>
      </c>
      <c r="DK172" t="s">
        <v>9817</v>
      </c>
      <c r="DL172" t="s">
        <v>9817</v>
      </c>
      <c r="DM172" t="s">
        <v>16</v>
      </c>
      <c r="DN172" t="s">
        <v>189</v>
      </c>
      <c r="DO172" t="s">
        <v>11523</v>
      </c>
      <c r="DP172" t="s">
        <v>7330</v>
      </c>
      <c r="DQ172" t="s">
        <v>10001</v>
      </c>
      <c r="DR172" t="s">
        <v>10007</v>
      </c>
    </row>
    <row r="173" spans="1:122" x14ac:dyDescent="0.25">
      <c r="A173">
        <v>742</v>
      </c>
      <c r="B173" t="s">
        <v>189</v>
      </c>
      <c r="C173" t="s">
        <v>4692</v>
      </c>
      <c r="D173" s="138">
        <v>45070</v>
      </c>
      <c r="E173" t="s">
        <v>2708</v>
      </c>
      <c r="F173" t="s">
        <v>11</v>
      </c>
      <c r="G173" t="s">
        <v>1929</v>
      </c>
      <c r="H173" t="s">
        <v>11</v>
      </c>
      <c r="I173" t="s">
        <v>9802</v>
      </c>
      <c r="J173" t="s">
        <v>100</v>
      </c>
      <c r="K173">
        <v>0.46400000000000002</v>
      </c>
      <c r="L173">
        <v>0.46</v>
      </c>
      <c r="M173">
        <v>3.27</v>
      </c>
      <c r="N173">
        <v>3.633</v>
      </c>
      <c r="O173" t="s">
        <v>189</v>
      </c>
      <c r="P173" t="s">
        <v>13</v>
      </c>
      <c r="Q173" t="s">
        <v>351</v>
      </c>
      <c r="R173" t="s">
        <v>16</v>
      </c>
      <c r="S173" t="s">
        <v>16</v>
      </c>
      <c r="T173" t="s">
        <v>16</v>
      </c>
      <c r="U173" t="s">
        <v>16</v>
      </c>
      <c r="V173" t="s">
        <v>2410</v>
      </c>
      <c r="W173">
        <v>100</v>
      </c>
      <c r="X173" t="s">
        <v>32</v>
      </c>
      <c r="Y173" t="s">
        <v>6236</v>
      </c>
      <c r="Z173" t="s">
        <v>6236</v>
      </c>
      <c r="AA173" t="s">
        <v>189</v>
      </c>
      <c r="AB173" s="138">
        <v>45076</v>
      </c>
      <c r="AC173" s="138">
        <v>45260</v>
      </c>
      <c r="AD173" t="s">
        <v>6242</v>
      </c>
      <c r="AE173" t="s">
        <v>5107</v>
      </c>
      <c r="AF173" t="s">
        <v>16</v>
      </c>
      <c r="AG173" t="s">
        <v>189</v>
      </c>
      <c r="AH173" s="138">
        <v>46172</v>
      </c>
      <c r="AI173" t="s">
        <v>2414</v>
      </c>
      <c r="AJ173" t="s">
        <v>189</v>
      </c>
      <c r="AK173" t="s">
        <v>189</v>
      </c>
      <c r="AL173" t="s">
        <v>189</v>
      </c>
      <c r="AM173" t="s">
        <v>189</v>
      </c>
      <c r="AN173" t="s">
        <v>189</v>
      </c>
      <c r="AO173" t="s">
        <v>189</v>
      </c>
      <c r="AP173" t="s">
        <v>189</v>
      </c>
      <c r="AQ173" t="s">
        <v>16</v>
      </c>
      <c r="AR173" t="s">
        <v>189</v>
      </c>
      <c r="AS173" t="s">
        <v>16</v>
      </c>
      <c r="AT173" t="s">
        <v>6507</v>
      </c>
      <c r="AU173" t="s">
        <v>9344</v>
      </c>
      <c r="AV173" t="s">
        <v>189</v>
      </c>
      <c r="AW173" t="s">
        <v>16</v>
      </c>
      <c r="AX173" t="s">
        <v>16</v>
      </c>
      <c r="AY173" t="s">
        <v>16</v>
      </c>
      <c r="AZ173" t="s">
        <v>16</v>
      </c>
      <c r="BA173" t="s">
        <v>16</v>
      </c>
      <c r="BB173" t="s">
        <v>16</v>
      </c>
      <c r="BC173" t="s">
        <v>16</v>
      </c>
      <c r="BD173" t="s">
        <v>16</v>
      </c>
      <c r="BE173" t="s">
        <v>16</v>
      </c>
      <c r="BF173" t="s">
        <v>189</v>
      </c>
      <c r="BG173" t="s">
        <v>189</v>
      </c>
      <c r="BH173">
        <v>0</v>
      </c>
      <c r="BI173">
        <v>0</v>
      </c>
      <c r="BJ173">
        <v>0</v>
      </c>
      <c r="BK173" t="s">
        <v>189</v>
      </c>
      <c r="BL173" t="s">
        <v>189</v>
      </c>
      <c r="BN173" t="s">
        <v>2289</v>
      </c>
      <c r="BO173" t="s">
        <v>16</v>
      </c>
      <c r="BP173" t="s">
        <v>2708</v>
      </c>
      <c r="BQ173" t="s">
        <v>184</v>
      </c>
      <c r="BR173" t="s">
        <v>6744</v>
      </c>
      <c r="BS173" t="s">
        <v>202</v>
      </c>
      <c r="BT173" t="s">
        <v>16</v>
      </c>
      <c r="BU173" t="s">
        <v>189</v>
      </c>
      <c r="BV173" t="s">
        <v>58</v>
      </c>
      <c r="BW173" t="s">
        <v>9677</v>
      </c>
      <c r="BX173" t="s">
        <v>1834</v>
      </c>
      <c r="BY173" t="s">
        <v>16</v>
      </c>
      <c r="BZ173" s="138"/>
      <c r="CA173" s="138">
        <v>44585</v>
      </c>
      <c r="CB173" t="s">
        <v>17</v>
      </c>
      <c r="CC173" t="s">
        <v>17</v>
      </c>
      <c r="CD173" t="s">
        <v>6307</v>
      </c>
      <c r="CE173" t="s">
        <v>189</v>
      </c>
      <c r="CF173" t="s">
        <v>189</v>
      </c>
      <c r="CG173" t="s">
        <v>189</v>
      </c>
      <c r="CH173">
        <v>2023</v>
      </c>
      <c r="CI173" s="7">
        <v>45070</v>
      </c>
      <c r="CJ173" t="s">
        <v>4723</v>
      </c>
      <c r="CK173">
        <v>5</v>
      </c>
      <c r="CL173">
        <v>22</v>
      </c>
      <c r="CM173" s="7">
        <v>45068</v>
      </c>
      <c r="CN173" t="s">
        <v>11519</v>
      </c>
      <c r="CO173" t="s">
        <v>9855</v>
      </c>
      <c r="CP173" t="s">
        <v>11498</v>
      </c>
      <c r="CQ173" t="s">
        <v>11499</v>
      </c>
      <c r="CR173" t="s">
        <v>5978</v>
      </c>
      <c r="CS173" t="s">
        <v>5977</v>
      </c>
      <c r="CT173" t="s">
        <v>9842</v>
      </c>
      <c r="CU173" t="s">
        <v>9873</v>
      </c>
      <c r="CV173" t="s">
        <v>6310</v>
      </c>
      <c r="CW173" t="s">
        <v>9874</v>
      </c>
      <c r="CX173" t="s">
        <v>4693</v>
      </c>
      <c r="CY173" t="s">
        <v>9813</v>
      </c>
      <c r="CZ173" t="s">
        <v>6730</v>
      </c>
      <c r="DA173" t="s">
        <v>188</v>
      </c>
      <c r="DB173" t="s">
        <v>16</v>
      </c>
      <c r="DC173" t="s">
        <v>2289</v>
      </c>
      <c r="DD173" t="s">
        <v>32</v>
      </c>
      <c r="DE173" t="s">
        <v>189</v>
      </c>
      <c r="DF173" t="s">
        <v>16</v>
      </c>
      <c r="DG173" t="s">
        <v>4727</v>
      </c>
      <c r="DH173" t="s">
        <v>6766</v>
      </c>
      <c r="DI173" t="s">
        <v>5810</v>
      </c>
      <c r="DJ173" t="s">
        <v>16</v>
      </c>
      <c r="DK173" t="s">
        <v>16</v>
      </c>
      <c r="DL173" t="s">
        <v>4465</v>
      </c>
      <c r="DM173" t="s">
        <v>16</v>
      </c>
      <c r="DN173" t="s">
        <v>189</v>
      </c>
      <c r="DO173" t="s">
        <v>11524</v>
      </c>
      <c r="DP173" t="s">
        <v>7331</v>
      </c>
      <c r="DQ173" t="s">
        <v>10008</v>
      </c>
      <c r="DR173" t="s">
        <v>7238</v>
      </c>
    </row>
    <row r="174" spans="1:122" x14ac:dyDescent="0.25">
      <c r="A174">
        <v>741</v>
      </c>
      <c r="B174" t="s">
        <v>189</v>
      </c>
      <c r="C174" t="s">
        <v>4689</v>
      </c>
      <c r="D174" s="138">
        <v>45070</v>
      </c>
      <c r="E174" t="s">
        <v>4690</v>
      </c>
      <c r="F174" t="s">
        <v>11</v>
      </c>
      <c r="G174" t="s">
        <v>1926</v>
      </c>
      <c r="H174" t="s">
        <v>11</v>
      </c>
      <c r="I174" t="s">
        <v>9802</v>
      </c>
      <c r="J174" t="s">
        <v>12</v>
      </c>
      <c r="K174">
        <v>15</v>
      </c>
      <c r="L174">
        <v>2.13</v>
      </c>
      <c r="M174">
        <v>15</v>
      </c>
      <c r="N174">
        <v>16.62</v>
      </c>
      <c r="O174" t="s">
        <v>189</v>
      </c>
      <c r="P174" t="s">
        <v>13</v>
      </c>
      <c r="Q174" t="s">
        <v>63</v>
      </c>
      <c r="R174" t="s">
        <v>70</v>
      </c>
      <c r="S174" t="s">
        <v>63</v>
      </c>
      <c r="T174" t="s">
        <v>16</v>
      </c>
      <c r="U174" t="s">
        <v>2079</v>
      </c>
      <c r="V174" t="s">
        <v>2410</v>
      </c>
      <c r="W174">
        <v>100</v>
      </c>
      <c r="X174" t="s">
        <v>15</v>
      </c>
      <c r="Y174" t="s">
        <v>6236</v>
      </c>
      <c r="Z174" t="s">
        <v>6236</v>
      </c>
      <c r="AA174" t="s">
        <v>189</v>
      </c>
      <c r="AB174" s="138">
        <v>45075</v>
      </c>
      <c r="AC174" s="138">
        <v>46355</v>
      </c>
      <c r="AD174" t="s">
        <v>6241</v>
      </c>
      <c r="AE174" t="s">
        <v>5106</v>
      </c>
      <c r="AF174" t="s">
        <v>16</v>
      </c>
      <c r="AG174" t="s">
        <v>189</v>
      </c>
      <c r="AH174" s="138">
        <v>46171</v>
      </c>
      <c r="AI174" t="s">
        <v>2414</v>
      </c>
      <c r="AJ174" t="s">
        <v>189</v>
      </c>
      <c r="AK174" t="s">
        <v>189</v>
      </c>
      <c r="AL174" t="s">
        <v>189</v>
      </c>
      <c r="AM174" t="s">
        <v>189</v>
      </c>
      <c r="AN174" t="s">
        <v>189</v>
      </c>
      <c r="AO174" t="s">
        <v>189</v>
      </c>
      <c r="AP174" t="s">
        <v>189</v>
      </c>
      <c r="AQ174" t="s">
        <v>16</v>
      </c>
      <c r="AR174" t="s">
        <v>189</v>
      </c>
      <c r="AS174" t="s">
        <v>16</v>
      </c>
      <c r="AT174" t="s">
        <v>6508</v>
      </c>
      <c r="AU174" t="s">
        <v>9344</v>
      </c>
      <c r="AV174" t="s">
        <v>189</v>
      </c>
      <c r="AW174" t="s">
        <v>16</v>
      </c>
      <c r="AX174" t="s">
        <v>16</v>
      </c>
      <c r="AY174" t="s">
        <v>16</v>
      </c>
      <c r="AZ174" t="s">
        <v>16</v>
      </c>
      <c r="BA174" t="s">
        <v>16</v>
      </c>
      <c r="BB174" t="s">
        <v>16</v>
      </c>
      <c r="BC174" t="s">
        <v>16</v>
      </c>
      <c r="BD174" t="s">
        <v>16</v>
      </c>
      <c r="BE174" t="s">
        <v>16</v>
      </c>
      <c r="BF174" t="s">
        <v>189</v>
      </c>
      <c r="BG174" t="s">
        <v>189</v>
      </c>
      <c r="BH174">
        <v>0</v>
      </c>
      <c r="BI174">
        <v>0</v>
      </c>
      <c r="BJ174">
        <v>0</v>
      </c>
      <c r="BK174" t="s">
        <v>189</v>
      </c>
      <c r="BL174" t="s">
        <v>189</v>
      </c>
      <c r="BN174" t="s">
        <v>4691</v>
      </c>
      <c r="BO174" t="s">
        <v>16</v>
      </c>
      <c r="BP174" t="s">
        <v>4690</v>
      </c>
      <c r="BQ174" t="s">
        <v>184</v>
      </c>
      <c r="BR174" t="s">
        <v>6745</v>
      </c>
      <c r="BS174" t="s">
        <v>16</v>
      </c>
      <c r="BT174" t="s">
        <v>16</v>
      </c>
      <c r="BU174" t="s">
        <v>189</v>
      </c>
      <c r="BV174" t="s">
        <v>18</v>
      </c>
      <c r="BW174" t="s">
        <v>189</v>
      </c>
      <c r="BX174" t="s">
        <v>2425</v>
      </c>
      <c r="BY174" t="s">
        <v>16</v>
      </c>
      <c r="BZ174" s="138"/>
      <c r="CA174" s="138">
        <v>43979</v>
      </c>
      <c r="CB174" t="s">
        <v>34</v>
      </c>
      <c r="CC174" t="s">
        <v>6745</v>
      </c>
      <c r="CD174" t="s">
        <v>6307</v>
      </c>
      <c r="CE174" t="s">
        <v>189</v>
      </c>
      <c r="CF174" t="s">
        <v>189</v>
      </c>
      <c r="CG174" t="s">
        <v>189</v>
      </c>
      <c r="CH174">
        <v>2023</v>
      </c>
      <c r="CI174" s="7">
        <v>45070</v>
      </c>
      <c r="CJ174" t="s">
        <v>4723</v>
      </c>
      <c r="CK174">
        <v>5</v>
      </c>
      <c r="CL174">
        <v>22</v>
      </c>
      <c r="CM174" s="7">
        <v>45068</v>
      </c>
      <c r="CN174" t="s">
        <v>11519</v>
      </c>
      <c r="CO174" t="s">
        <v>9855</v>
      </c>
      <c r="CP174" t="s">
        <v>11498</v>
      </c>
      <c r="CQ174" t="s">
        <v>11499</v>
      </c>
      <c r="CR174" t="s">
        <v>5978</v>
      </c>
      <c r="CS174" t="s">
        <v>5977</v>
      </c>
      <c r="CT174" t="s">
        <v>9842</v>
      </c>
      <c r="CU174" t="s">
        <v>6824</v>
      </c>
      <c r="CV174" t="s">
        <v>6310</v>
      </c>
      <c r="CW174" t="s">
        <v>9874</v>
      </c>
      <c r="CX174" t="s">
        <v>4691</v>
      </c>
      <c r="CY174" t="s">
        <v>9817</v>
      </c>
      <c r="CZ174" t="s">
        <v>6741</v>
      </c>
      <c r="DA174" t="s">
        <v>188</v>
      </c>
      <c r="DB174" t="s">
        <v>16</v>
      </c>
      <c r="DC174" t="s">
        <v>16</v>
      </c>
      <c r="DD174" t="s">
        <v>15</v>
      </c>
      <c r="DE174" t="s">
        <v>189</v>
      </c>
      <c r="DF174" t="s">
        <v>16</v>
      </c>
      <c r="DG174" t="s">
        <v>4727</v>
      </c>
      <c r="DH174" t="s">
        <v>2052</v>
      </c>
      <c r="DI174" t="s">
        <v>6109</v>
      </c>
      <c r="DJ174" t="s">
        <v>16</v>
      </c>
      <c r="DK174" t="s">
        <v>9817</v>
      </c>
      <c r="DL174" t="s">
        <v>9817</v>
      </c>
      <c r="DM174" t="s">
        <v>16</v>
      </c>
      <c r="DN174" t="s">
        <v>189</v>
      </c>
      <c r="DO174" t="s">
        <v>11525</v>
      </c>
      <c r="DP174" t="s">
        <v>7332</v>
      </c>
      <c r="DQ174" t="s">
        <v>10008</v>
      </c>
      <c r="DR174" t="s">
        <v>10009</v>
      </c>
    </row>
    <row r="175" spans="1:122" x14ac:dyDescent="0.25">
      <c r="A175">
        <v>740</v>
      </c>
      <c r="B175" t="s">
        <v>189</v>
      </c>
      <c r="C175" t="s">
        <v>4684</v>
      </c>
      <c r="D175" s="138">
        <v>45070</v>
      </c>
      <c r="E175" t="s">
        <v>4685</v>
      </c>
      <c r="F175" t="s">
        <v>11</v>
      </c>
      <c r="G175" t="s">
        <v>16</v>
      </c>
      <c r="H175" t="s">
        <v>11</v>
      </c>
      <c r="I175" t="s">
        <v>9802</v>
      </c>
      <c r="J175" t="s">
        <v>100</v>
      </c>
      <c r="K175">
        <v>0.4</v>
      </c>
      <c r="L175">
        <v>0.4</v>
      </c>
      <c r="M175">
        <v>2.82</v>
      </c>
      <c r="N175">
        <v>3.1320000000000001</v>
      </c>
      <c r="O175" t="s">
        <v>189</v>
      </c>
      <c r="P175" t="s">
        <v>121</v>
      </c>
      <c r="Q175" t="s">
        <v>33</v>
      </c>
      <c r="R175" t="s">
        <v>16</v>
      </c>
      <c r="S175" t="s">
        <v>16</v>
      </c>
      <c r="T175" t="s">
        <v>16</v>
      </c>
      <c r="U175" t="s">
        <v>16</v>
      </c>
      <c r="V175" t="s">
        <v>2410</v>
      </c>
      <c r="W175">
        <v>100</v>
      </c>
      <c r="X175" t="s">
        <v>15</v>
      </c>
      <c r="Y175" t="s">
        <v>6282</v>
      </c>
      <c r="Z175" t="s">
        <v>6282</v>
      </c>
      <c r="AA175" t="s">
        <v>189</v>
      </c>
      <c r="AB175" s="138">
        <v>45082</v>
      </c>
      <c r="AC175" s="138">
        <v>45265</v>
      </c>
      <c r="AD175" t="s">
        <v>6241</v>
      </c>
      <c r="AE175" t="s">
        <v>5105</v>
      </c>
      <c r="AF175" t="s">
        <v>16</v>
      </c>
      <c r="AG175" t="s">
        <v>189</v>
      </c>
      <c r="AH175" s="138">
        <v>45446</v>
      </c>
      <c r="AI175" t="s">
        <v>2414</v>
      </c>
      <c r="AJ175" t="s">
        <v>189</v>
      </c>
      <c r="AK175" t="s">
        <v>189</v>
      </c>
      <c r="AL175" t="s">
        <v>189</v>
      </c>
      <c r="AM175" t="s">
        <v>189</v>
      </c>
      <c r="AN175" t="s">
        <v>189</v>
      </c>
      <c r="AO175" t="s">
        <v>189</v>
      </c>
      <c r="AP175" t="s">
        <v>5517</v>
      </c>
      <c r="AQ175" t="s">
        <v>16</v>
      </c>
      <c r="AR175" t="s">
        <v>189</v>
      </c>
      <c r="AS175" t="s">
        <v>16</v>
      </c>
      <c r="AT175" t="s">
        <v>189</v>
      </c>
      <c r="AU175" t="s">
        <v>9344</v>
      </c>
      <c r="AV175" t="s">
        <v>189</v>
      </c>
      <c r="AW175" t="s">
        <v>16</v>
      </c>
      <c r="AX175" t="s">
        <v>16</v>
      </c>
      <c r="AY175" t="s">
        <v>16</v>
      </c>
      <c r="AZ175" t="s">
        <v>16</v>
      </c>
      <c r="BA175" t="s">
        <v>16</v>
      </c>
      <c r="BB175" t="s">
        <v>16</v>
      </c>
      <c r="BC175" t="s">
        <v>16</v>
      </c>
      <c r="BD175" t="s">
        <v>16</v>
      </c>
      <c r="BE175" t="s">
        <v>16</v>
      </c>
      <c r="BF175" t="s">
        <v>189</v>
      </c>
      <c r="BG175" t="s">
        <v>189</v>
      </c>
      <c r="BH175">
        <v>0</v>
      </c>
      <c r="BI175">
        <v>0</v>
      </c>
      <c r="BJ175">
        <v>0</v>
      </c>
      <c r="BK175" t="s">
        <v>189</v>
      </c>
      <c r="BL175" t="s">
        <v>189</v>
      </c>
      <c r="BN175" t="s">
        <v>4686</v>
      </c>
      <c r="BO175" t="s">
        <v>16</v>
      </c>
      <c r="BP175" t="s">
        <v>4685</v>
      </c>
      <c r="BQ175" t="s">
        <v>184</v>
      </c>
      <c r="BR175" t="s">
        <v>6744</v>
      </c>
      <c r="BS175" t="s">
        <v>16</v>
      </c>
      <c r="BT175" t="s">
        <v>16</v>
      </c>
      <c r="BU175" t="s">
        <v>189</v>
      </c>
      <c r="BV175" t="s">
        <v>131</v>
      </c>
      <c r="BW175" t="s">
        <v>189</v>
      </c>
      <c r="BX175" t="s">
        <v>4687</v>
      </c>
      <c r="BY175" t="s">
        <v>16</v>
      </c>
      <c r="BZ175" s="138"/>
      <c r="CA175" s="138">
        <v>45070</v>
      </c>
      <c r="CB175" t="s">
        <v>34</v>
      </c>
      <c r="CC175" t="s">
        <v>16</v>
      </c>
      <c r="CD175" t="s">
        <v>6307</v>
      </c>
      <c r="CE175" t="s">
        <v>189</v>
      </c>
      <c r="CF175" t="s">
        <v>189</v>
      </c>
      <c r="CG175" t="s">
        <v>189</v>
      </c>
      <c r="CH175">
        <v>2023</v>
      </c>
      <c r="CI175" s="7">
        <v>45070</v>
      </c>
      <c r="CJ175" t="s">
        <v>4723</v>
      </c>
      <c r="CK175">
        <v>5</v>
      </c>
      <c r="CL175">
        <v>22</v>
      </c>
      <c r="CM175" s="7">
        <v>45068</v>
      </c>
      <c r="CN175" t="s">
        <v>11519</v>
      </c>
      <c r="CO175" t="s">
        <v>9855</v>
      </c>
      <c r="CP175" t="s">
        <v>11498</v>
      </c>
      <c r="CQ175" t="s">
        <v>11499</v>
      </c>
      <c r="CR175" t="s">
        <v>5978</v>
      </c>
      <c r="CS175" t="s">
        <v>5977</v>
      </c>
      <c r="CT175" t="s">
        <v>9842</v>
      </c>
      <c r="CU175" t="s">
        <v>9873</v>
      </c>
      <c r="CV175" t="s">
        <v>6307</v>
      </c>
      <c r="CW175" t="s">
        <v>9882</v>
      </c>
      <c r="CX175" t="s">
        <v>4688</v>
      </c>
      <c r="CY175" t="s">
        <v>9813</v>
      </c>
      <c r="CZ175" t="s">
        <v>6730</v>
      </c>
      <c r="DA175" t="s">
        <v>188</v>
      </c>
      <c r="DB175" t="s">
        <v>16</v>
      </c>
      <c r="DC175" t="s">
        <v>16</v>
      </c>
      <c r="DD175" t="s">
        <v>15</v>
      </c>
      <c r="DE175" t="s">
        <v>189</v>
      </c>
      <c r="DF175" t="s">
        <v>16</v>
      </c>
      <c r="DG175" t="s">
        <v>5517</v>
      </c>
      <c r="DH175" t="s">
        <v>6766</v>
      </c>
      <c r="DI175" t="s">
        <v>5811</v>
      </c>
      <c r="DJ175" t="s">
        <v>16</v>
      </c>
      <c r="DK175" t="s">
        <v>16</v>
      </c>
      <c r="DL175" t="s">
        <v>4465</v>
      </c>
      <c r="DM175" t="s">
        <v>16</v>
      </c>
      <c r="DN175" t="s">
        <v>189</v>
      </c>
      <c r="DO175" t="s">
        <v>11526</v>
      </c>
      <c r="DP175" t="s">
        <v>7333</v>
      </c>
      <c r="DQ175" t="s">
        <v>10008</v>
      </c>
      <c r="DR175" t="s">
        <v>7334</v>
      </c>
    </row>
    <row r="176" spans="1:122" x14ac:dyDescent="0.25">
      <c r="A176">
        <v>739</v>
      </c>
      <c r="B176" t="s">
        <v>189</v>
      </c>
      <c r="C176" t="s">
        <v>4705</v>
      </c>
      <c r="D176" s="138">
        <v>45069</v>
      </c>
      <c r="E176" t="s">
        <v>4706</v>
      </c>
      <c r="F176" t="s">
        <v>11</v>
      </c>
      <c r="G176" t="s">
        <v>1929</v>
      </c>
      <c r="H176" t="s">
        <v>11</v>
      </c>
      <c r="I176" t="s">
        <v>9802</v>
      </c>
      <c r="J176" t="s">
        <v>12</v>
      </c>
      <c r="K176">
        <v>2.87</v>
      </c>
      <c r="L176">
        <v>0.41</v>
      </c>
      <c r="M176">
        <v>2.87</v>
      </c>
      <c r="N176">
        <v>3.1829999999999998</v>
      </c>
      <c r="O176" t="s">
        <v>189</v>
      </c>
      <c r="P176" t="s">
        <v>1983</v>
      </c>
      <c r="Q176" t="s">
        <v>51</v>
      </c>
      <c r="R176" t="s">
        <v>16</v>
      </c>
      <c r="S176" t="s">
        <v>51</v>
      </c>
      <c r="T176" t="s">
        <v>16</v>
      </c>
      <c r="U176" t="s">
        <v>16</v>
      </c>
      <c r="V176" t="s">
        <v>2410</v>
      </c>
      <c r="W176">
        <v>100</v>
      </c>
      <c r="X176" t="s">
        <v>22</v>
      </c>
      <c r="Y176" t="s">
        <v>6236</v>
      </c>
      <c r="Z176" t="s">
        <v>6236</v>
      </c>
      <c r="AA176" t="s">
        <v>189</v>
      </c>
      <c r="AB176" s="138">
        <v>45076</v>
      </c>
      <c r="AC176" s="138">
        <v>45260</v>
      </c>
      <c r="AD176" t="s">
        <v>6241</v>
      </c>
      <c r="AE176" t="s">
        <v>5108</v>
      </c>
      <c r="AF176" t="s">
        <v>16</v>
      </c>
      <c r="AG176" t="s">
        <v>189</v>
      </c>
      <c r="AH176" s="138">
        <v>45991</v>
      </c>
      <c r="AI176" t="s">
        <v>2414</v>
      </c>
      <c r="AJ176" t="s">
        <v>189</v>
      </c>
      <c r="AK176" t="s">
        <v>189</v>
      </c>
      <c r="AL176" t="s">
        <v>189</v>
      </c>
      <c r="AM176" t="s">
        <v>189</v>
      </c>
      <c r="AN176" t="s">
        <v>189</v>
      </c>
      <c r="AO176" t="s">
        <v>189</v>
      </c>
      <c r="AP176" t="s">
        <v>189</v>
      </c>
      <c r="AQ176" t="s">
        <v>16</v>
      </c>
      <c r="AR176" t="s">
        <v>189</v>
      </c>
      <c r="AS176" t="s">
        <v>16</v>
      </c>
      <c r="AT176" t="s">
        <v>6509</v>
      </c>
      <c r="AU176" t="s">
        <v>9344</v>
      </c>
      <c r="AV176" t="s">
        <v>189</v>
      </c>
      <c r="AW176" t="s">
        <v>16</v>
      </c>
      <c r="AX176" t="s">
        <v>16</v>
      </c>
      <c r="AY176" t="s">
        <v>16</v>
      </c>
      <c r="AZ176" t="s">
        <v>16</v>
      </c>
      <c r="BA176" t="s">
        <v>16</v>
      </c>
      <c r="BB176" t="s">
        <v>16</v>
      </c>
      <c r="BC176" t="s">
        <v>16</v>
      </c>
      <c r="BD176" t="s">
        <v>16</v>
      </c>
      <c r="BE176" t="s">
        <v>16</v>
      </c>
      <c r="BF176" t="s">
        <v>189</v>
      </c>
      <c r="BG176" t="s">
        <v>189</v>
      </c>
      <c r="BH176">
        <v>0</v>
      </c>
      <c r="BI176">
        <v>0</v>
      </c>
      <c r="BJ176">
        <v>0</v>
      </c>
      <c r="BK176" t="s">
        <v>189</v>
      </c>
      <c r="BL176" t="s">
        <v>189</v>
      </c>
      <c r="BN176" t="s">
        <v>3898</v>
      </c>
      <c r="BO176" t="s">
        <v>16</v>
      </c>
      <c r="BP176" t="s">
        <v>3901</v>
      </c>
      <c r="BQ176" t="s">
        <v>184</v>
      </c>
      <c r="BR176" t="s">
        <v>6744</v>
      </c>
      <c r="BS176" t="s">
        <v>1494</v>
      </c>
      <c r="BT176" t="s">
        <v>16</v>
      </c>
      <c r="BU176" t="s">
        <v>189</v>
      </c>
      <c r="BV176" t="s">
        <v>18</v>
      </c>
      <c r="BW176" t="s">
        <v>9689</v>
      </c>
      <c r="BX176" t="s">
        <v>1340</v>
      </c>
      <c r="BY176" t="s">
        <v>3902</v>
      </c>
      <c r="BZ176" s="138"/>
      <c r="CA176" s="138">
        <v>44158</v>
      </c>
      <c r="CB176" t="s">
        <v>17</v>
      </c>
      <c r="CC176" t="s">
        <v>17</v>
      </c>
      <c r="CD176" t="s">
        <v>6307</v>
      </c>
      <c r="CE176" t="s">
        <v>189</v>
      </c>
      <c r="CF176" t="s">
        <v>189</v>
      </c>
      <c r="CG176" t="s">
        <v>189</v>
      </c>
      <c r="CH176">
        <v>2023</v>
      </c>
      <c r="CI176" s="7">
        <v>45069</v>
      </c>
      <c r="CJ176" t="s">
        <v>4723</v>
      </c>
      <c r="CK176">
        <v>5</v>
      </c>
      <c r="CL176">
        <v>22</v>
      </c>
      <c r="CM176" s="7">
        <v>45068</v>
      </c>
      <c r="CN176" t="s">
        <v>11519</v>
      </c>
      <c r="CO176" t="s">
        <v>9855</v>
      </c>
      <c r="CP176" t="s">
        <v>11498</v>
      </c>
      <c r="CQ176" t="s">
        <v>11499</v>
      </c>
      <c r="CR176" t="s">
        <v>5978</v>
      </c>
      <c r="CS176" t="s">
        <v>5977</v>
      </c>
      <c r="CT176" t="s">
        <v>9842</v>
      </c>
      <c r="CU176" t="s">
        <v>9873</v>
      </c>
      <c r="CV176" t="s">
        <v>6310</v>
      </c>
      <c r="CW176" t="s">
        <v>9874</v>
      </c>
      <c r="CX176" t="s">
        <v>3898</v>
      </c>
      <c r="CY176" t="s">
        <v>9817</v>
      </c>
      <c r="CZ176" t="s">
        <v>6741</v>
      </c>
      <c r="DA176" t="s">
        <v>188</v>
      </c>
      <c r="DB176" t="s">
        <v>16</v>
      </c>
      <c r="DC176" t="s">
        <v>16</v>
      </c>
      <c r="DD176" t="s">
        <v>22</v>
      </c>
      <c r="DE176" t="s">
        <v>189</v>
      </c>
      <c r="DF176" t="s">
        <v>2647</v>
      </c>
      <c r="DG176" t="s">
        <v>4733</v>
      </c>
      <c r="DH176" t="s">
        <v>2052</v>
      </c>
      <c r="DI176" t="s">
        <v>6106</v>
      </c>
      <c r="DJ176" t="s">
        <v>16</v>
      </c>
      <c r="DK176" t="s">
        <v>9817</v>
      </c>
      <c r="DL176" t="s">
        <v>9817</v>
      </c>
      <c r="DM176" t="s">
        <v>9663</v>
      </c>
      <c r="DN176" t="s">
        <v>189</v>
      </c>
      <c r="DO176" t="s">
        <v>11102</v>
      </c>
      <c r="DP176" t="s">
        <v>7335</v>
      </c>
      <c r="DQ176" t="s">
        <v>10010</v>
      </c>
      <c r="DR176" t="s">
        <v>10011</v>
      </c>
    </row>
    <row r="177" spans="1:122" x14ac:dyDescent="0.25">
      <c r="A177">
        <v>738</v>
      </c>
      <c r="B177" t="s">
        <v>189</v>
      </c>
      <c r="C177" t="s">
        <v>4702</v>
      </c>
      <c r="D177" s="138">
        <v>45069</v>
      </c>
      <c r="E177" t="s">
        <v>3309</v>
      </c>
      <c r="F177" t="s">
        <v>11</v>
      </c>
      <c r="G177" t="s">
        <v>1926</v>
      </c>
      <c r="H177" t="s">
        <v>11</v>
      </c>
      <c r="I177" t="s">
        <v>9802</v>
      </c>
      <c r="J177" t="s">
        <v>513</v>
      </c>
      <c r="K177">
        <v>1.97</v>
      </c>
      <c r="L177">
        <v>0.25</v>
      </c>
      <c r="M177">
        <v>1.77</v>
      </c>
      <c r="N177">
        <v>1.97</v>
      </c>
      <c r="O177" t="s">
        <v>189</v>
      </c>
      <c r="P177" t="s">
        <v>121</v>
      </c>
      <c r="Q177" t="s">
        <v>333</v>
      </c>
      <c r="R177" t="s">
        <v>16</v>
      </c>
      <c r="S177" t="s">
        <v>16</v>
      </c>
      <c r="T177" t="s">
        <v>16</v>
      </c>
      <c r="U177" t="s">
        <v>16</v>
      </c>
      <c r="V177" t="s">
        <v>2410</v>
      </c>
      <c r="W177">
        <v>100</v>
      </c>
      <c r="X177" t="s">
        <v>32</v>
      </c>
      <c r="Y177" t="s">
        <v>1883</v>
      </c>
      <c r="Z177" t="s">
        <v>1883</v>
      </c>
      <c r="AA177" t="s">
        <v>189</v>
      </c>
      <c r="AB177" s="138">
        <v>45071</v>
      </c>
      <c r="AC177" s="138">
        <v>45435</v>
      </c>
      <c r="AD177" t="s">
        <v>6242</v>
      </c>
      <c r="AE177" t="s">
        <v>5085</v>
      </c>
      <c r="AF177" t="s">
        <v>16</v>
      </c>
      <c r="AG177" t="s">
        <v>189</v>
      </c>
      <c r="AH177" s="138">
        <v>45435</v>
      </c>
      <c r="AI177" t="s">
        <v>189</v>
      </c>
      <c r="AJ177" t="s">
        <v>189</v>
      </c>
      <c r="AK177" t="s">
        <v>189</v>
      </c>
      <c r="AL177" t="s">
        <v>189</v>
      </c>
      <c r="AM177" t="s">
        <v>189</v>
      </c>
      <c r="AN177" t="s">
        <v>189</v>
      </c>
      <c r="AO177" t="s">
        <v>189</v>
      </c>
      <c r="AP177" t="s">
        <v>5517</v>
      </c>
      <c r="AQ177" t="s">
        <v>16</v>
      </c>
      <c r="AR177" t="s">
        <v>189</v>
      </c>
      <c r="AS177" t="s">
        <v>16</v>
      </c>
      <c r="AT177" t="s">
        <v>189</v>
      </c>
      <c r="AU177" t="s">
        <v>9344</v>
      </c>
      <c r="AV177" t="s">
        <v>189</v>
      </c>
      <c r="AW177" t="s">
        <v>16</v>
      </c>
      <c r="AX177" t="s">
        <v>16</v>
      </c>
      <c r="AY177" t="s">
        <v>16</v>
      </c>
      <c r="AZ177" t="s">
        <v>16</v>
      </c>
      <c r="BA177" t="s">
        <v>16</v>
      </c>
      <c r="BB177" t="s">
        <v>16</v>
      </c>
      <c r="BC177" t="s">
        <v>16</v>
      </c>
      <c r="BD177" t="s">
        <v>16</v>
      </c>
      <c r="BE177" t="s">
        <v>16</v>
      </c>
      <c r="BF177" t="s">
        <v>189</v>
      </c>
      <c r="BG177" t="s">
        <v>189</v>
      </c>
      <c r="BH177">
        <v>0</v>
      </c>
      <c r="BI177">
        <v>0</v>
      </c>
      <c r="BJ177">
        <v>0</v>
      </c>
      <c r="BK177" t="s">
        <v>189</v>
      </c>
      <c r="BL177" t="s">
        <v>189</v>
      </c>
      <c r="BN177" t="s">
        <v>3306</v>
      </c>
      <c r="BO177" t="s">
        <v>16</v>
      </c>
      <c r="BP177" t="s">
        <v>3309</v>
      </c>
      <c r="BQ177" t="s">
        <v>301</v>
      </c>
      <c r="BR177" t="s">
        <v>6745</v>
      </c>
      <c r="BS177" t="s">
        <v>16</v>
      </c>
      <c r="BT177" t="s">
        <v>16</v>
      </c>
      <c r="BU177" t="s">
        <v>189</v>
      </c>
      <c r="BV177" t="s">
        <v>58</v>
      </c>
      <c r="BW177" t="s">
        <v>16</v>
      </c>
      <c r="BX177" t="s">
        <v>2971</v>
      </c>
      <c r="BY177" t="s">
        <v>16</v>
      </c>
      <c r="BZ177" s="138"/>
      <c r="CA177" s="138">
        <v>44371</v>
      </c>
      <c r="CB177" t="s">
        <v>4703</v>
      </c>
      <c r="CC177" t="s">
        <v>6745</v>
      </c>
      <c r="CD177" t="s">
        <v>6307</v>
      </c>
      <c r="CE177" t="s">
        <v>189</v>
      </c>
      <c r="CF177" t="s">
        <v>189</v>
      </c>
      <c r="CG177" t="s">
        <v>189</v>
      </c>
      <c r="CH177">
        <v>2023</v>
      </c>
      <c r="CI177" s="7">
        <v>45069</v>
      </c>
      <c r="CJ177" t="s">
        <v>16</v>
      </c>
      <c r="CK177">
        <v>5</v>
      </c>
      <c r="CL177">
        <v>22</v>
      </c>
      <c r="CM177" s="7">
        <v>45068</v>
      </c>
      <c r="CN177" t="s">
        <v>11519</v>
      </c>
      <c r="CO177" t="s">
        <v>9855</v>
      </c>
      <c r="CP177" t="s">
        <v>11498</v>
      </c>
      <c r="CQ177" t="s">
        <v>11499</v>
      </c>
      <c r="CR177" t="s">
        <v>5978</v>
      </c>
      <c r="CS177" t="s">
        <v>5977</v>
      </c>
      <c r="CT177" t="s">
        <v>9842</v>
      </c>
      <c r="CU177" t="s">
        <v>9873</v>
      </c>
      <c r="CV177" t="s">
        <v>6310</v>
      </c>
      <c r="CW177" t="s">
        <v>9882</v>
      </c>
      <c r="CX177" t="s">
        <v>4704</v>
      </c>
      <c r="CY177" t="s">
        <v>9820</v>
      </c>
      <c r="CZ177" t="s">
        <v>6730</v>
      </c>
      <c r="DA177" t="s">
        <v>188</v>
      </c>
      <c r="DB177" t="s">
        <v>16</v>
      </c>
      <c r="DC177" t="s">
        <v>3306</v>
      </c>
      <c r="DD177" t="s">
        <v>32</v>
      </c>
      <c r="DE177" t="s">
        <v>189</v>
      </c>
      <c r="DF177" t="s">
        <v>16</v>
      </c>
      <c r="DG177" t="s">
        <v>5517</v>
      </c>
      <c r="DH177" t="s">
        <v>5505</v>
      </c>
      <c r="DI177" t="s">
        <v>5812</v>
      </c>
      <c r="DJ177" t="s">
        <v>16</v>
      </c>
      <c r="DK177" t="s">
        <v>16</v>
      </c>
      <c r="DL177" t="s">
        <v>4465</v>
      </c>
      <c r="DM177" t="s">
        <v>16</v>
      </c>
      <c r="DN177" t="s">
        <v>189</v>
      </c>
      <c r="DO177" t="s">
        <v>11527</v>
      </c>
      <c r="DP177" t="s">
        <v>7336</v>
      </c>
      <c r="DQ177" t="s">
        <v>10010</v>
      </c>
      <c r="DR177" t="s">
        <v>7264</v>
      </c>
    </row>
    <row r="178" spans="1:122" x14ac:dyDescent="0.25">
      <c r="A178">
        <v>737</v>
      </c>
      <c r="B178" t="s">
        <v>189</v>
      </c>
      <c r="C178" t="s">
        <v>4698</v>
      </c>
      <c r="D178" s="138">
        <v>45069</v>
      </c>
      <c r="E178" t="s">
        <v>7127</v>
      </c>
      <c r="F178" t="s">
        <v>2521</v>
      </c>
      <c r="G178" t="s">
        <v>1926</v>
      </c>
      <c r="H178" t="s">
        <v>2692</v>
      </c>
      <c r="I178" t="s">
        <v>4840</v>
      </c>
      <c r="J178" t="s">
        <v>100</v>
      </c>
      <c r="K178">
        <v>5</v>
      </c>
      <c r="L178">
        <v>5</v>
      </c>
      <c r="M178">
        <v>35.25</v>
      </c>
      <c r="N178">
        <v>39.18</v>
      </c>
      <c r="O178" t="s">
        <v>189</v>
      </c>
      <c r="P178" t="s">
        <v>13</v>
      </c>
      <c r="Q178" t="s">
        <v>66</v>
      </c>
      <c r="R178" t="s">
        <v>4699</v>
      </c>
      <c r="S178" t="s">
        <v>4700</v>
      </c>
      <c r="T178" t="s">
        <v>4700</v>
      </c>
      <c r="U178" t="s">
        <v>1936</v>
      </c>
      <c r="V178" t="s">
        <v>4609</v>
      </c>
      <c r="W178">
        <v>99.775000000000006</v>
      </c>
      <c r="X178" t="s">
        <v>15</v>
      </c>
      <c r="Y178" t="s">
        <v>6290</v>
      </c>
      <c r="Z178" t="s">
        <v>1048</v>
      </c>
      <c r="AA178" t="s">
        <v>9887</v>
      </c>
      <c r="AB178" s="138">
        <v>45077</v>
      </c>
      <c r="AC178" s="138">
        <v>45260</v>
      </c>
      <c r="AD178" t="s">
        <v>6241</v>
      </c>
      <c r="AE178" t="s">
        <v>5004</v>
      </c>
      <c r="AF178" t="s">
        <v>16</v>
      </c>
      <c r="AG178" t="s">
        <v>4859</v>
      </c>
      <c r="AH178" s="138">
        <v>46173</v>
      </c>
      <c r="AI178" t="s">
        <v>2414</v>
      </c>
      <c r="AJ178" t="s">
        <v>4695</v>
      </c>
      <c r="AK178" t="s">
        <v>4701</v>
      </c>
      <c r="AL178" t="s">
        <v>6806</v>
      </c>
      <c r="AM178" t="s">
        <v>1882</v>
      </c>
      <c r="AN178" t="s">
        <v>189</v>
      </c>
      <c r="AO178" t="s">
        <v>189</v>
      </c>
      <c r="AP178" t="s">
        <v>189</v>
      </c>
      <c r="AQ178" t="s">
        <v>16</v>
      </c>
      <c r="AR178" t="s">
        <v>189</v>
      </c>
      <c r="AS178" t="s">
        <v>7337</v>
      </c>
      <c r="AT178" t="s">
        <v>6417</v>
      </c>
      <c r="AU178" t="s">
        <v>9344</v>
      </c>
      <c r="AV178" t="s">
        <v>189</v>
      </c>
      <c r="AW178" t="s">
        <v>4630</v>
      </c>
      <c r="AX178" t="s">
        <v>4632</v>
      </c>
      <c r="AY178" t="s">
        <v>199</v>
      </c>
      <c r="AZ178" t="s">
        <v>16</v>
      </c>
      <c r="BA178" t="s">
        <v>16</v>
      </c>
      <c r="BB178" t="s">
        <v>4357</v>
      </c>
      <c r="BC178" t="s">
        <v>199</v>
      </c>
      <c r="BD178" t="s">
        <v>16</v>
      </c>
      <c r="BE178" t="s">
        <v>4341</v>
      </c>
      <c r="BF178" t="s">
        <v>4697</v>
      </c>
      <c r="BG178" t="s">
        <v>2081</v>
      </c>
      <c r="BH178">
        <v>1</v>
      </c>
      <c r="BI178">
        <v>1</v>
      </c>
      <c r="BJ178">
        <v>1</v>
      </c>
      <c r="BK178" t="s">
        <v>9690</v>
      </c>
      <c r="BL178" t="s">
        <v>6307</v>
      </c>
      <c r="BM178">
        <v>23033</v>
      </c>
      <c r="BN178" t="s">
        <v>686</v>
      </c>
      <c r="BO178" t="s">
        <v>16</v>
      </c>
      <c r="BP178" t="s">
        <v>684</v>
      </c>
      <c r="BQ178" t="s">
        <v>260</v>
      </c>
      <c r="BR178" t="s">
        <v>5653</v>
      </c>
      <c r="BS178" t="s">
        <v>9678</v>
      </c>
      <c r="BT178" t="s">
        <v>9679</v>
      </c>
      <c r="BU178" t="s">
        <v>189</v>
      </c>
      <c r="BV178" t="s">
        <v>129</v>
      </c>
      <c r="BW178" t="s">
        <v>16</v>
      </c>
      <c r="BX178" t="s">
        <v>16</v>
      </c>
      <c r="BY178" t="s">
        <v>16</v>
      </c>
      <c r="BZ178" s="138"/>
      <c r="CA178" s="138">
        <v>33921</v>
      </c>
      <c r="CB178" t="s">
        <v>29</v>
      </c>
      <c r="CC178" t="s">
        <v>29</v>
      </c>
      <c r="CD178" t="s">
        <v>6307</v>
      </c>
      <c r="CE178" t="s">
        <v>6307</v>
      </c>
      <c r="CF178" t="s">
        <v>6307</v>
      </c>
      <c r="CG178" t="s">
        <v>189</v>
      </c>
      <c r="CH178">
        <v>2023</v>
      </c>
      <c r="CI178" s="7">
        <v>45069</v>
      </c>
      <c r="CJ178" t="s">
        <v>16</v>
      </c>
      <c r="CK178">
        <v>5</v>
      </c>
      <c r="CL178">
        <v>22</v>
      </c>
      <c r="CM178" s="7">
        <v>45068</v>
      </c>
      <c r="CN178" t="s">
        <v>11519</v>
      </c>
      <c r="CO178" t="s">
        <v>9855</v>
      </c>
      <c r="CP178" t="s">
        <v>11498</v>
      </c>
      <c r="CQ178" t="s">
        <v>11499</v>
      </c>
      <c r="CR178" t="s">
        <v>5978</v>
      </c>
      <c r="CS178" t="s">
        <v>5977</v>
      </c>
      <c r="CT178" t="s">
        <v>9842</v>
      </c>
      <c r="CU178" t="s">
        <v>6826</v>
      </c>
      <c r="CV178" t="s">
        <v>6310</v>
      </c>
      <c r="CW178" t="s">
        <v>9874</v>
      </c>
      <c r="CX178" t="s">
        <v>6839</v>
      </c>
      <c r="CY178" t="s">
        <v>9813</v>
      </c>
      <c r="CZ178" t="s">
        <v>6730</v>
      </c>
      <c r="DA178" t="s">
        <v>252</v>
      </c>
      <c r="DB178" t="s">
        <v>9800</v>
      </c>
      <c r="DC178" t="s">
        <v>16</v>
      </c>
      <c r="DD178" t="s">
        <v>15</v>
      </c>
      <c r="DE178" t="s">
        <v>189</v>
      </c>
      <c r="DF178" t="s">
        <v>16</v>
      </c>
      <c r="DG178" t="s">
        <v>4727</v>
      </c>
      <c r="DH178" t="s">
        <v>2051</v>
      </c>
      <c r="DI178" t="s">
        <v>4517</v>
      </c>
      <c r="DJ178" t="s">
        <v>9887</v>
      </c>
      <c r="DK178" t="s">
        <v>4345</v>
      </c>
      <c r="DL178" t="s">
        <v>4345</v>
      </c>
      <c r="DM178" t="s">
        <v>16</v>
      </c>
      <c r="DN178" t="s">
        <v>4497</v>
      </c>
      <c r="DO178" t="s">
        <v>10866</v>
      </c>
      <c r="DP178" t="s">
        <v>7338</v>
      </c>
      <c r="DQ178" t="s">
        <v>10010</v>
      </c>
      <c r="DR178" t="s">
        <v>7339</v>
      </c>
    </row>
    <row r="179" spans="1:122" x14ac:dyDescent="0.25">
      <c r="A179">
        <v>736</v>
      </c>
      <c r="B179" t="s">
        <v>189</v>
      </c>
      <c r="C179" t="s">
        <v>4694</v>
      </c>
      <c r="D179" s="138">
        <v>45069</v>
      </c>
      <c r="E179" t="s">
        <v>7126</v>
      </c>
      <c r="F179" t="s">
        <v>2521</v>
      </c>
      <c r="G179" t="s">
        <v>1926</v>
      </c>
      <c r="H179" t="s">
        <v>2692</v>
      </c>
      <c r="I179" t="s">
        <v>4840</v>
      </c>
      <c r="J179" t="s">
        <v>12</v>
      </c>
      <c r="K179">
        <v>20</v>
      </c>
      <c r="L179">
        <v>2.84</v>
      </c>
      <c r="M179">
        <v>20</v>
      </c>
      <c r="N179">
        <v>22.18</v>
      </c>
      <c r="O179" t="s">
        <v>189</v>
      </c>
      <c r="P179" t="s">
        <v>137</v>
      </c>
      <c r="Q179" t="s">
        <v>770</v>
      </c>
      <c r="R179" t="s">
        <v>662</v>
      </c>
      <c r="S179" t="s">
        <v>770</v>
      </c>
      <c r="T179" t="s">
        <v>16</v>
      </c>
      <c r="U179" t="s">
        <v>2071</v>
      </c>
      <c r="V179" t="s">
        <v>2410</v>
      </c>
      <c r="W179">
        <v>100</v>
      </c>
      <c r="X179" t="s">
        <v>15</v>
      </c>
      <c r="Y179" t="s">
        <v>6287</v>
      </c>
      <c r="Z179" t="s">
        <v>1048</v>
      </c>
      <c r="AA179" t="s">
        <v>9887</v>
      </c>
      <c r="AB179" s="138">
        <v>45077</v>
      </c>
      <c r="AC179" s="138">
        <v>45260</v>
      </c>
      <c r="AD179" t="s">
        <v>6241</v>
      </c>
      <c r="AE179" t="s">
        <v>5004</v>
      </c>
      <c r="AF179" t="s">
        <v>16</v>
      </c>
      <c r="AG179" t="s">
        <v>4870</v>
      </c>
      <c r="AH179" s="138">
        <v>45808</v>
      </c>
      <c r="AI179" t="s">
        <v>2414</v>
      </c>
      <c r="AJ179" t="s">
        <v>4695</v>
      </c>
      <c r="AK179" t="s">
        <v>4696</v>
      </c>
      <c r="AL179" t="s">
        <v>6805</v>
      </c>
      <c r="AM179" t="s">
        <v>1882</v>
      </c>
      <c r="AN179" t="s">
        <v>189</v>
      </c>
      <c r="AO179" t="s">
        <v>189</v>
      </c>
      <c r="AP179" t="s">
        <v>189</v>
      </c>
      <c r="AQ179" t="s">
        <v>16</v>
      </c>
      <c r="AR179" t="s">
        <v>189</v>
      </c>
      <c r="AS179" t="s">
        <v>7340</v>
      </c>
      <c r="AT179" t="s">
        <v>6418</v>
      </c>
      <c r="AU179" t="s">
        <v>9344</v>
      </c>
      <c r="AV179" t="s">
        <v>189</v>
      </c>
      <c r="AW179" t="s">
        <v>4630</v>
      </c>
      <c r="AX179" t="s">
        <v>4632</v>
      </c>
      <c r="AY179" t="s">
        <v>199</v>
      </c>
      <c r="AZ179" t="s">
        <v>16</v>
      </c>
      <c r="BA179" t="s">
        <v>16</v>
      </c>
      <c r="BB179" t="s">
        <v>4357</v>
      </c>
      <c r="BC179" t="s">
        <v>199</v>
      </c>
      <c r="BD179" t="s">
        <v>16</v>
      </c>
      <c r="BE179" t="s">
        <v>4341</v>
      </c>
      <c r="BF179" t="s">
        <v>4697</v>
      </c>
      <c r="BG179" t="s">
        <v>2072</v>
      </c>
      <c r="BH179">
        <v>1</v>
      </c>
      <c r="BI179">
        <v>1</v>
      </c>
      <c r="BJ179">
        <v>1</v>
      </c>
      <c r="BK179" t="s">
        <v>9690</v>
      </c>
      <c r="BL179" t="s">
        <v>6307</v>
      </c>
      <c r="BM179">
        <v>23032</v>
      </c>
      <c r="BN179" t="s">
        <v>686</v>
      </c>
      <c r="BO179" t="s">
        <v>16</v>
      </c>
      <c r="BP179" t="s">
        <v>684</v>
      </c>
      <c r="BQ179" t="s">
        <v>260</v>
      </c>
      <c r="BR179" t="s">
        <v>5653</v>
      </c>
      <c r="BS179" t="s">
        <v>9678</v>
      </c>
      <c r="BT179" t="s">
        <v>9679</v>
      </c>
      <c r="BU179" t="s">
        <v>189</v>
      </c>
      <c r="BV179" t="s">
        <v>129</v>
      </c>
      <c r="BW179" t="s">
        <v>16</v>
      </c>
      <c r="BX179" t="s">
        <v>16</v>
      </c>
      <c r="BY179" t="s">
        <v>16</v>
      </c>
      <c r="BZ179" s="138"/>
      <c r="CA179" s="138">
        <v>33921</v>
      </c>
      <c r="CB179" t="s">
        <v>29</v>
      </c>
      <c r="CC179" t="s">
        <v>29</v>
      </c>
      <c r="CD179" t="s">
        <v>6307</v>
      </c>
      <c r="CE179" t="s">
        <v>6307</v>
      </c>
      <c r="CF179" t="s">
        <v>6307</v>
      </c>
      <c r="CG179" t="s">
        <v>189</v>
      </c>
      <c r="CH179">
        <v>2023</v>
      </c>
      <c r="CI179" s="7">
        <v>45069</v>
      </c>
      <c r="CJ179" t="s">
        <v>16</v>
      </c>
      <c r="CK179">
        <v>5</v>
      </c>
      <c r="CL179">
        <v>22</v>
      </c>
      <c r="CM179" s="7">
        <v>45068</v>
      </c>
      <c r="CN179" t="s">
        <v>11519</v>
      </c>
      <c r="CO179" t="s">
        <v>9855</v>
      </c>
      <c r="CP179" t="s">
        <v>11498</v>
      </c>
      <c r="CQ179" t="s">
        <v>11499</v>
      </c>
      <c r="CR179" t="s">
        <v>5978</v>
      </c>
      <c r="CS179" t="s">
        <v>5977</v>
      </c>
      <c r="CT179" t="s">
        <v>9842</v>
      </c>
      <c r="CU179" t="s">
        <v>6824</v>
      </c>
      <c r="CV179" t="s">
        <v>6310</v>
      </c>
      <c r="CW179" t="s">
        <v>9874</v>
      </c>
      <c r="CX179" t="s">
        <v>6840</v>
      </c>
      <c r="CY179" t="s">
        <v>4464</v>
      </c>
      <c r="CZ179" t="s">
        <v>6234</v>
      </c>
      <c r="DA179" t="s">
        <v>252</v>
      </c>
      <c r="DB179" t="s">
        <v>9800</v>
      </c>
      <c r="DC179" t="s">
        <v>16</v>
      </c>
      <c r="DD179" t="s">
        <v>15</v>
      </c>
      <c r="DE179" t="s">
        <v>189</v>
      </c>
      <c r="DF179" t="s">
        <v>16</v>
      </c>
      <c r="DG179" t="s">
        <v>4726</v>
      </c>
      <c r="DH179" t="s">
        <v>2052</v>
      </c>
      <c r="DI179" t="s">
        <v>6123</v>
      </c>
      <c r="DJ179" t="s">
        <v>9887</v>
      </c>
      <c r="DK179" t="s">
        <v>5521</v>
      </c>
      <c r="DL179" t="s">
        <v>5521</v>
      </c>
      <c r="DM179" t="s">
        <v>16</v>
      </c>
      <c r="DN179" t="s">
        <v>4497</v>
      </c>
      <c r="DO179" t="s">
        <v>10867</v>
      </c>
      <c r="DP179" t="s">
        <v>7338</v>
      </c>
      <c r="DQ179" t="s">
        <v>10010</v>
      </c>
      <c r="DR179" t="s">
        <v>7341</v>
      </c>
    </row>
    <row r="180" spans="1:122" x14ac:dyDescent="0.25">
      <c r="A180">
        <v>735</v>
      </c>
      <c r="B180" t="s">
        <v>189</v>
      </c>
      <c r="C180" t="s">
        <v>4707</v>
      </c>
      <c r="D180" s="138">
        <v>45068</v>
      </c>
      <c r="E180" t="s">
        <v>7128</v>
      </c>
      <c r="F180" t="s">
        <v>2521</v>
      </c>
      <c r="G180" t="s">
        <v>1926</v>
      </c>
      <c r="H180" t="s">
        <v>2521</v>
      </c>
      <c r="I180" t="s">
        <v>4840</v>
      </c>
      <c r="J180" t="s">
        <v>12</v>
      </c>
      <c r="K180">
        <v>20</v>
      </c>
      <c r="L180">
        <v>2.84</v>
      </c>
      <c r="M180">
        <v>20</v>
      </c>
      <c r="N180">
        <v>22.2</v>
      </c>
      <c r="O180" t="s">
        <v>189</v>
      </c>
      <c r="P180" t="s">
        <v>137</v>
      </c>
      <c r="Q180" t="s">
        <v>560</v>
      </c>
      <c r="R180" t="s">
        <v>662</v>
      </c>
      <c r="S180" t="s">
        <v>560</v>
      </c>
      <c r="T180" t="s">
        <v>16</v>
      </c>
      <c r="U180" t="s">
        <v>1936</v>
      </c>
      <c r="V180" t="s">
        <v>2410</v>
      </c>
      <c r="W180">
        <v>100</v>
      </c>
      <c r="X180" t="s">
        <v>15</v>
      </c>
      <c r="Y180" t="s">
        <v>6282</v>
      </c>
      <c r="Z180" t="s">
        <v>6282</v>
      </c>
      <c r="AA180" t="s">
        <v>189</v>
      </c>
      <c r="AB180" s="138">
        <v>45076</v>
      </c>
      <c r="AC180" s="138">
        <v>45076</v>
      </c>
      <c r="AD180" t="s">
        <v>6241</v>
      </c>
      <c r="AE180" t="s">
        <v>5075</v>
      </c>
      <c r="AF180" t="s">
        <v>16</v>
      </c>
      <c r="AG180" t="s">
        <v>4863</v>
      </c>
      <c r="AH180" s="138">
        <v>45807</v>
      </c>
      <c r="AI180" t="s">
        <v>2414</v>
      </c>
      <c r="AJ180" t="s">
        <v>189</v>
      </c>
      <c r="AK180" t="s">
        <v>189</v>
      </c>
      <c r="AL180" t="s">
        <v>189</v>
      </c>
      <c r="AM180" t="s">
        <v>189</v>
      </c>
      <c r="AN180" t="s">
        <v>4842</v>
      </c>
      <c r="AO180" t="s">
        <v>189</v>
      </c>
      <c r="AP180" t="s">
        <v>189</v>
      </c>
      <c r="AQ180" t="s">
        <v>16</v>
      </c>
      <c r="AR180" t="s">
        <v>189</v>
      </c>
      <c r="AS180" t="s">
        <v>16</v>
      </c>
      <c r="AT180" t="s">
        <v>6510</v>
      </c>
      <c r="AU180" t="s">
        <v>9344</v>
      </c>
      <c r="AV180" t="s">
        <v>189</v>
      </c>
      <c r="AW180" t="s">
        <v>16</v>
      </c>
      <c r="AX180" t="s">
        <v>16</v>
      </c>
      <c r="AY180" t="s">
        <v>16</v>
      </c>
      <c r="AZ180" t="s">
        <v>16</v>
      </c>
      <c r="BA180" t="s">
        <v>16</v>
      </c>
      <c r="BB180" t="s">
        <v>16</v>
      </c>
      <c r="BC180" t="s">
        <v>181</v>
      </c>
      <c r="BD180" t="s">
        <v>16</v>
      </c>
      <c r="BE180" t="s">
        <v>2136</v>
      </c>
      <c r="BF180" t="s">
        <v>189</v>
      </c>
      <c r="BG180" t="s">
        <v>189</v>
      </c>
      <c r="BH180">
        <v>0</v>
      </c>
      <c r="BI180">
        <v>0</v>
      </c>
      <c r="BJ180">
        <v>0</v>
      </c>
      <c r="BK180" t="s">
        <v>189</v>
      </c>
      <c r="BL180" t="s">
        <v>189</v>
      </c>
      <c r="BN180" t="s">
        <v>2524</v>
      </c>
      <c r="BO180" t="s">
        <v>16</v>
      </c>
      <c r="BP180" t="s">
        <v>2527</v>
      </c>
      <c r="BQ180" t="s">
        <v>260</v>
      </c>
      <c r="BR180" t="s">
        <v>5653</v>
      </c>
      <c r="BS180" t="s">
        <v>9678</v>
      </c>
      <c r="BT180" t="s">
        <v>9679</v>
      </c>
      <c r="BU180" t="s">
        <v>189</v>
      </c>
      <c r="BV180" t="s">
        <v>129</v>
      </c>
      <c r="BW180" t="s">
        <v>16</v>
      </c>
      <c r="BX180" t="s">
        <v>16</v>
      </c>
      <c r="BY180" t="s">
        <v>16</v>
      </c>
      <c r="BZ180" s="138"/>
      <c r="CA180" s="138">
        <v>31615</v>
      </c>
      <c r="CB180" t="s">
        <v>29</v>
      </c>
      <c r="CC180" t="s">
        <v>29</v>
      </c>
      <c r="CD180" t="s">
        <v>6307</v>
      </c>
      <c r="CE180" t="s">
        <v>6307</v>
      </c>
      <c r="CF180" t="s">
        <v>6307</v>
      </c>
      <c r="CG180" t="s">
        <v>189</v>
      </c>
      <c r="CH180">
        <v>2023</v>
      </c>
      <c r="CI180" s="7">
        <v>45068</v>
      </c>
      <c r="CJ180" t="s">
        <v>16</v>
      </c>
      <c r="CK180">
        <v>5</v>
      </c>
      <c r="CL180">
        <v>22</v>
      </c>
      <c r="CM180" s="7">
        <v>45068</v>
      </c>
      <c r="CN180" t="s">
        <v>11519</v>
      </c>
      <c r="CO180" t="s">
        <v>9855</v>
      </c>
      <c r="CP180" t="s">
        <v>11498</v>
      </c>
      <c r="CQ180" t="s">
        <v>11499</v>
      </c>
      <c r="CR180" t="s">
        <v>5978</v>
      </c>
      <c r="CS180" t="s">
        <v>5977</v>
      </c>
      <c r="CT180" t="s">
        <v>9842</v>
      </c>
      <c r="CU180" t="s">
        <v>6824</v>
      </c>
      <c r="CV180" t="s">
        <v>6310</v>
      </c>
      <c r="CW180" t="s">
        <v>9874</v>
      </c>
      <c r="CX180" t="s">
        <v>4708</v>
      </c>
      <c r="CY180" t="s">
        <v>4464</v>
      </c>
      <c r="CZ180" t="s">
        <v>6235</v>
      </c>
      <c r="DA180" t="s">
        <v>252</v>
      </c>
      <c r="DB180" t="s">
        <v>9800</v>
      </c>
      <c r="DC180" t="s">
        <v>16</v>
      </c>
      <c r="DD180" t="s">
        <v>15</v>
      </c>
      <c r="DE180" t="s">
        <v>189</v>
      </c>
      <c r="DF180" t="s">
        <v>16</v>
      </c>
      <c r="DG180" t="s">
        <v>4726</v>
      </c>
      <c r="DH180" t="s">
        <v>2052</v>
      </c>
      <c r="DI180" t="s">
        <v>6123</v>
      </c>
      <c r="DJ180" t="s">
        <v>16</v>
      </c>
      <c r="DK180" t="s">
        <v>5980</v>
      </c>
      <c r="DL180" t="s">
        <v>5980</v>
      </c>
      <c r="DM180" t="s">
        <v>16</v>
      </c>
      <c r="DN180" t="s">
        <v>189</v>
      </c>
      <c r="DO180" t="s">
        <v>10868</v>
      </c>
      <c r="DP180" t="s">
        <v>7342</v>
      </c>
      <c r="DQ180" t="s">
        <v>10012</v>
      </c>
      <c r="DR180" t="s">
        <v>7343</v>
      </c>
    </row>
    <row r="181" spans="1:122" x14ac:dyDescent="0.25">
      <c r="A181">
        <v>734</v>
      </c>
      <c r="B181" t="s">
        <v>189</v>
      </c>
      <c r="C181" t="s">
        <v>4641</v>
      </c>
      <c r="D181" s="138">
        <v>45065</v>
      </c>
      <c r="E181" t="s">
        <v>4642</v>
      </c>
      <c r="F181" t="s">
        <v>11</v>
      </c>
      <c r="G181" t="s">
        <v>1929</v>
      </c>
      <c r="H181" t="s">
        <v>11</v>
      </c>
      <c r="I181" t="s">
        <v>9802</v>
      </c>
      <c r="J181" t="s">
        <v>12</v>
      </c>
      <c r="K181">
        <v>3.5</v>
      </c>
      <c r="L181">
        <v>0.5</v>
      </c>
      <c r="M181">
        <v>3.5</v>
      </c>
      <c r="N181">
        <v>3.8959999999999999</v>
      </c>
      <c r="O181" t="s">
        <v>189</v>
      </c>
      <c r="P181" t="s">
        <v>13</v>
      </c>
      <c r="Q181" t="s">
        <v>2388</v>
      </c>
      <c r="R181" t="s">
        <v>1158</v>
      </c>
      <c r="S181" t="s">
        <v>2388</v>
      </c>
      <c r="T181" t="s">
        <v>16</v>
      </c>
      <c r="U181" t="s">
        <v>2079</v>
      </c>
      <c r="V181" t="s">
        <v>2410</v>
      </c>
      <c r="W181">
        <v>100</v>
      </c>
      <c r="X181" t="s">
        <v>22</v>
      </c>
      <c r="Y181" t="s">
        <v>6236</v>
      </c>
      <c r="Z181" t="s">
        <v>6236</v>
      </c>
      <c r="AA181" t="s">
        <v>189</v>
      </c>
      <c r="AB181" s="138">
        <v>45069</v>
      </c>
      <c r="AC181" s="138">
        <v>45253</v>
      </c>
      <c r="AD181" t="s">
        <v>6241</v>
      </c>
      <c r="AE181" t="s">
        <v>5109</v>
      </c>
      <c r="AF181" t="s">
        <v>16</v>
      </c>
      <c r="AG181" t="s">
        <v>189</v>
      </c>
      <c r="AH181" s="138">
        <v>46165</v>
      </c>
      <c r="AI181" t="s">
        <v>2414</v>
      </c>
      <c r="AJ181" t="s">
        <v>189</v>
      </c>
      <c r="AK181" t="s">
        <v>189</v>
      </c>
      <c r="AL181" t="s">
        <v>189</v>
      </c>
      <c r="AM181" t="s">
        <v>189</v>
      </c>
      <c r="AN181" t="s">
        <v>189</v>
      </c>
      <c r="AO181" t="s">
        <v>189</v>
      </c>
      <c r="AP181" t="s">
        <v>189</v>
      </c>
      <c r="AQ181" t="s">
        <v>16</v>
      </c>
      <c r="AR181" t="s">
        <v>189</v>
      </c>
      <c r="AS181" t="s">
        <v>16</v>
      </c>
      <c r="AT181" t="s">
        <v>6511</v>
      </c>
      <c r="AU181" t="s">
        <v>9344</v>
      </c>
      <c r="AV181" t="s">
        <v>189</v>
      </c>
      <c r="AW181" t="s">
        <v>16</v>
      </c>
      <c r="AX181" t="s">
        <v>16</v>
      </c>
      <c r="AY181" t="s">
        <v>16</v>
      </c>
      <c r="AZ181" t="s">
        <v>16</v>
      </c>
      <c r="BA181" t="s">
        <v>16</v>
      </c>
      <c r="BB181" t="s">
        <v>16</v>
      </c>
      <c r="BC181" t="s">
        <v>16</v>
      </c>
      <c r="BD181" t="s">
        <v>16</v>
      </c>
      <c r="BE181" t="s">
        <v>16</v>
      </c>
      <c r="BF181" t="s">
        <v>189</v>
      </c>
      <c r="BG181" t="s">
        <v>189</v>
      </c>
      <c r="BH181">
        <v>0</v>
      </c>
      <c r="BI181">
        <v>0</v>
      </c>
      <c r="BJ181">
        <v>0</v>
      </c>
      <c r="BK181" t="s">
        <v>189</v>
      </c>
      <c r="BL181" t="s">
        <v>189</v>
      </c>
      <c r="BN181" t="s">
        <v>4643</v>
      </c>
      <c r="BO181" t="s">
        <v>16</v>
      </c>
      <c r="BP181" t="s">
        <v>4644</v>
      </c>
      <c r="BQ181" t="s">
        <v>184</v>
      </c>
      <c r="BR181" t="s">
        <v>6744</v>
      </c>
      <c r="BS181" t="s">
        <v>16</v>
      </c>
      <c r="BT181" t="s">
        <v>16</v>
      </c>
      <c r="BU181" t="s">
        <v>189</v>
      </c>
      <c r="BV181" t="s">
        <v>23</v>
      </c>
      <c r="BW181" t="s">
        <v>189</v>
      </c>
      <c r="BX181" t="s">
        <v>1617</v>
      </c>
      <c r="BY181" t="s">
        <v>16</v>
      </c>
      <c r="BZ181" s="138"/>
      <c r="CA181" s="138">
        <v>45065</v>
      </c>
      <c r="CB181" t="s">
        <v>34</v>
      </c>
      <c r="CC181" t="s">
        <v>6745</v>
      </c>
      <c r="CD181" t="s">
        <v>6307</v>
      </c>
      <c r="CE181" t="s">
        <v>189</v>
      </c>
      <c r="CF181" t="s">
        <v>189</v>
      </c>
      <c r="CG181" t="s">
        <v>189</v>
      </c>
      <c r="CH181">
        <v>2023</v>
      </c>
      <c r="CI181" s="7">
        <v>45065</v>
      </c>
      <c r="CJ181" t="s">
        <v>4723</v>
      </c>
      <c r="CK181">
        <v>5</v>
      </c>
      <c r="CL181">
        <v>21</v>
      </c>
      <c r="CM181" s="7">
        <v>45061</v>
      </c>
      <c r="CN181" t="s">
        <v>11528</v>
      </c>
      <c r="CO181" t="s">
        <v>9855</v>
      </c>
      <c r="CP181" t="s">
        <v>11498</v>
      </c>
      <c r="CQ181" t="s">
        <v>11499</v>
      </c>
      <c r="CR181" t="s">
        <v>5978</v>
      </c>
      <c r="CS181" t="s">
        <v>5979</v>
      </c>
      <c r="CT181" t="s">
        <v>9842</v>
      </c>
      <c r="CU181" t="s">
        <v>9873</v>
      </c>
      <c r="CV181" t="s">
        <v>6307</v>
      </c>
      <c r="CW181" t="s">
        <v>9874</v>
      </c>
      <c r="CX181" t="s">
        <v>4643</v>
      </c>
      <c r="CY181" t="s">
        <v>9817</v>
      </c>
      <c r="CZ181" t="s">
        <v>6741</v>
      </c>
      <c r="DA181" t="s">
        <v>188</v>
      </c>
      <c r="DB181" t="s">
        <v>16</v>
      </c>
      <c r="DC181" t="s">
        <v>16</v>
      </c>
      <c r="DD181" t="s">
        <v>22</v>
      </c>
      <c r="DE181" t="s">
        <v>189</v>
      </c>
      <c r="DF181" t="s">
        <v>2647</v>
      </c>
      <c r="DG181" t="s">
        <v>4727</v>
      </c>
      <c r="DH181" t="s">
        <v>2052</v>
      </c>
      <c r="DI181" t="s">
        <v>6124</v>
      </c>
      <c r="DJ181" t="s">
        <v>16</v>
      </c>
      <c r="DK181" t="s">
        <v>9817</v>
      </c>
      <c r="DL181" t="s">
        <v>9817</v>
      </c>
      <c r="DM181" t="s">
        <v>9663</v>
      </c>
      <c r="DN181" t="s">
        <v>189</v>
      </c>
      <c r="DO181" t="s">
        <v>11103</v>
      </c>
      <c r="DP181" t="s">
        <v>7344</v>
      </c>
      <c r="DQ181" t="s">
        <v>10013</v>
      </c>
      <c r="DR181" t="s">
        <v>10014</v>
      </c>
    </row>
    <row r="182" spans="1:122" x14ac:dyDescent="0.25">
      <c r="A182">
        <v>733</v>
      </c>
      <c r="B182" t="s">
        <v>189</v>
      </c>
      <c r="C182" t="s">
        <v>4645</v>
      </c>
      <c r="D182" s="138">
        <v>45064</v>
      </c>
      <c r="E182" t="s">
        <v>4646</v>
      </c>
      <c r="F182" t="s">
        <v>11</v>
      </c>
      <c r="G182" t="s">
        <v>1932</v>
      </c>
      <c r="H182" t="s">
        <v>11</v>
      </c>
      <c r="I182" t="s">
        <v>9802</v>
      </c>
      <c r="J182" t="s">
        <v>12</v>
      </c>
      <c r="K182">
        <v>7.78</v>
      </c>
      <c r="L182">
        <v>1.1200000000000001</v>
      </c>
      <c r="M182">
        <v>7.78</v>
      </c>
      <c r="N182">
        <v>8.6440000000000001</v>
      </c>
      <c r="O182" t="s">
        <v>189</v>
      </c>
      <c r="P182" t="s">
        <v>13</v>
      </c>
      <c r="Q182" t="s">
        <v>2388</v>
      </c>
      <c r="R182" t="s">
        <v>970</v>
      </c>
      <c r="S182" t="s">
        <v>2388</v>
      </c>
      <c r="T182" t="s">
        <v>16</v>
      </c>
      <c r="U182" t="s">
        <v>41</v>
      </c>
      <c r="V182" t="s">
        <v>2410</v>
      </c>
      <c r="W182">
        <v>100</v>
      </c>
      <c r="X182" t="s">
        <v>22</v>
      </c>
      <c r="Y182" t="s">
        <v>6236</v>
      </c>
      <c r="Z182" t="s">
        <v>6236</v>
      </c>
      <c r="AA182" t="s">
        <v>189</v>
      </c>
      <c r="AB182" s="138">
        <v>45071</v>
      </c>
      <c r="AC182" s="138"/>
      <c r="AD182" t="s">
        <v>6241</v>
      </c>
      <c r="AE182" t="s">
        <v>5110</v>
      </c>
      <c r="AF182" t="s">
        <v>16</v>
      </c>
      <c r="AG182" t="s">
        <v>189</v>
      </c>
      <c r="AH182" s="138">
        <v>46167</v>
      </c>
      <c r="AI182" t="s">
        <v>189</v>
      </c>
      <c r="AJ182" t="s">
        <v>189</v>
      </c>
      <c r="AK182" t="s">
        <v>189</v>
      </c>
      <c r="AL182" t="s">
        <v>189</v>
      </c>
      <c r="AM182" t="s">
        <v>189</v>
      </c>
      <c r="AN182" t="s">
        <v>189</v>
      </c>
      <c r="AO182" t="s">
        <v>189</v>
      </c>
      <c r="AP182" t="s">
        <v>189</v>
      </c>
      <c r="AQ182" t="s">
        <v>16</v>
      </c>
      <c r="AR182" t="s">
        <v>189</v>
      </c>
      <c r="AS182" t="s">
        <v>16</v>
      </c>
      <c r="AT182" t="s">
        <v>6512</v>
      </c>
      <c r="AU182" t="s">
        <v>9344</v>
      </c>
      <c r="AV182" t="s">
        <v>189</v>
      </c>
      <c r="AW182" t="s">
        <v>16</v>
      </c>
      <c r="AX182" t="s">
        <v>16</v>
      </c>
      <c r="AY182" t="s">
        <v>16</v>
      </c>
      <c r="AZ182" t="s">
        <v>16</v>
      </c>
      <c r="BA182" t="s">
        <v>16</v>
      </c>
      <c r="BB182" t="s">
        <v>16</v>
      </c>
      <c r="BC182" t="s">
        <v>16</v>
      </c>
      <c r="BD182" t="s">
        <v>16</v>
      </c>
      <c r="BE182" t="s">
        <v>16</v>
      </c>
      <c r="BF182" t="s">
        <v>189</v>
      </c>
      <c r="BG182" t="s">
        <v>189</v>
      </c>
      <c r="BH182">
        <v>0</v>
      </c>
      <c r="BI182">
        <v>0</v>
      </c>
      <c r="BJ182">
        <v>0</v>
      </c>
      <c r="BK182" t="s">
        <v>189</v>
      </c>
      <c r="BL182" t="s">
        <v>189</v>
      </c>
      <c r="BN182" t="s">
        <v>4647</v>
      </c>
      <c r="BO182" t="s">
        <v>7116</v>
      </c>
      <c r="BP182" t="s">
        <v>4648</v>
      </c>
      <c r="BQ182" t="s">
        <v>184</v>
      </c>
      <c r="BR182" t="s">
        <v>6744</v>
      </c>
      <c r="BS182" t="s">
        <v>9667</v>
      </c>
      <c r="BT182" t="s">
        <v>16</v>
      </c>
      <c r="BU182" t="s">
        <v>189</v>
      </c>
      <c r="BV182" t="s">
        <v>27</v>
      </c>
      <c r="BW182" t="s">
        <v>195</v>
      </c>
      <c r="BX182" t="s">
        <v>2636</v>
      </c>
      <c r="BY182" t="s">
        <v>4649</v>
      </c>
      <c r="BZ182" s="138"/>
      <c r="CA182" s="138">
        <v>45064</v>
      </c>
      <c r="CB182" t="s">
        <v>17</v>
      </c>
      <c r="CC182" t="s">
        <v>17</v>
      </c>
      <c r="CD182" t="s">
        <v>6307</v>
      </c>
      <c r="CE182" t="s">
        <v>189</v>
      </c>
      <c r="CF182" t="s">
        <v>189</v>
      </c>
      <c r="CG182" t="s">
        <v>189</v>
      </c>
      <c r="CH182">
        <v>2023</v>
      </c>
      <c r="CI182" s="7">
        <v>45064</v>
      </c>
      <c r="CJ182" t="s">
        <v>4723</v>
      </c>
      <c r="CK182">
        <v>5</v>
      </c>
      <c r="CL182">
        <v>21</v>
      </c>
      <c r="CM182" s="7">
        <v>45061</v>
      </c>
      <c r="CN182" t="s">
        <v>11528</v>
      </c>
      <c r="CO182" t="s">
        <v>9855</v>
      </c>
      <c r="CP182" t="s">
        <v>11498</v>
      </c>
      <c r="CQ182" t="s">
        <v>11499</v>
      </c>
      <c r="CR182" t="s">
        <v>5978</v>
      </c>
      <c r="CS182" t="s">
        <v>5979</v>
      </c>
      <c r="CT182" t="s">
        <v>9842</v>
      </c>
      <c r="CU182" t="s">
        <v>9873</v>
      </c>
      <c r="CV182" t="s">
        <v>6307</v>
      </c>
      <c r="CW182" t="s">
        <v>9874</v>
      </c>
      <c r="CX182" t="s">
        <v>4647</v>
      </c>
      <c r="CY182" t="s">
        <v>9817</v>
      </c>
      <c r="CZ182" t="s">
        <v>6741</v>
      </c>
      <c r="DA182" t="s">
        <v>188</v>
      </c>
      <c r="DB182" t="s">
        <v>16</v>
      </c>
      <c r="DC182" t="s">
        <v>16</v>
      </c>
      <c r="DD182" t="s">
        <v>22</v>
      </c>
      <c r="DE182" t="s">
        <v>189</v>
      </c>
      <c r="DF182" t="s">
        <v>2540</v>
      </c>
      <c r="DG182" t="s">
        <v>4727</v>
      </c>
      <c r="DH182" t="s">
        <v>2052</v>
      </c>
      <c r="DI182" t="s">
        <v>6125</v>
      </c>
      <c r="DJ182" t="s">
        <v>16</v>
      </c>
      <c r="DK182" t="s">
        <v>9817</v>
      </c>
      <c r="DL182" t="s">
        <v>9817</v>
      </c>
      <c r="DM182" t="s">
        <v>6245</v>
      </c>
      <c r="DN182" t="s">
        <v>189</v>
      </c>
      <c r="DO182" t="s">
        <v>11104</v>
      </c>
      <c r="DP182" t="s">
        <v>7345</v>
      </c>
      <c r="DQ182" t="s">
        <v>10015</v>
      </c>
      <c r="DR182" t="s">
        <v>10016</v>
      </c>
    </row>
    <row r="183" spans="1:122" x14ac:dyDescent="0.25">
      <c r="A183">
        <v>732</v>
      </c>
      <c r="B183" t="s">
        <v>189</v>
      </c>
      <c r="C183" t="s">
        <v>4633</v>
      </c>
      <c r="D183" s="138">
        <v>45064</v>
      </c>
      <c r="E183" t="s">
        <v>519</v>
      </c>
      <c r="F183" t="s">
        <v>1951</v>
      </c>
      <c r="G183" t="s">
        <v>1926</v>
      </c>
      <c r="H183" t="s">
        <v>11</v>
      </c>
      <c r="I183" t="s">
        <v>9802</v>
      </c>
      <c r="J183" t="s">
        <v>12</v>
      </c>
      <c r="K183">
        <v>15</v>
      </c>
      <c r="L183">
        <v>2.16</v>
      </c>
      <c r="M183">
        <v>15</v>
      </c>
      <c r="N183">
        <v>16.664999999999999</v>
      </c>
      <c r="O183" t="s">
        <v>189</v>
      </c>
      <c r="P183" t="s">
        <v>13</v>
      </c>
      <c r="Q183" t="s">
        <v>2388</v>
      </c>
      <c r="R183" t="s">
        <v>4634</v>
      </c>
      <c r="S183" t="s">
        <v>4635</v>
      </c>
      <c r="T183" t="s">
        <v>16</v>
      </c>
      <c r="U183" t="s">
        <v>2082</v>
      </c>
      <c r="V183" t="s">
        <v>2410</v>
      </c>
      <c r="W183">
        <v>100</v>
      </c>
      <c r="X183" t="s">
        <v>32</v>
      </c>
      <c r="Y183" t="s">
        <v>6236</v>
      </c>
      <c r="Z183" t="s">
        <v>6236</v>
      </c>
      <c r="AA183" t="s">
        <v>189</v>
      </c>
      <c r="AB183" s="138">
        <v>45069</v>
      </c>
      <c r="AC183" s="138">
        <v>45253</v>
      </c>
      <c r="AD183" t="s">
        <v>6240</v>
      </c>
      <c r="AE183" t="s">
        <v>5005</v>
      </c>
      <c r="AF183" t="s">
        <v>16</v>
      </c>
      <c r="AG183" t="s">
        <v>189</v>
      </c>
      <c r="AH183" s="138">
        <v>46165</v>
      </c>
      <c r="AI183" t="s">
        <v>2414</v>
      </c>
      <c r="AJ183" t="s">
        <v>4637</v>
      </c>
      <c r="AK183" t="s">
        <v>189</v>
      </c>
      <c r="AL183" t="s">
        <v>4637</v>
      </c>
      <c r="AM183" t="s">
        <v>1882</v>
      </c>
      <c r="AN183" t="s">
        <v>189</v>
      </c>
      <c r="AO183" t="s">
        <v>189</v>
      </c>
      <c r="AP183" t="s">
        <v>189</v>
      </c>
      <c r="AQ183" t="s">
        <v>16</v>
      </c>
      <c r="AR183" t="s">
        <v>189</v>
      </c>
      <c r="AS183" t="s">
        <v>16</v>
      </c>
      <c r="AT183" t="s">
        <v>6458</v>
      </c>
      <c r="AU183" t="s">
        <v>9344</v>
      </c>
      <c r="AV183" t="s">
        <v>189</v>
      </c>
      <c r="AW183" t="s">
        <v>16</v>
      </c>
      <c r="AX183" t="s">
        <v>16</v>
      </c>
      <c r="AY183" t="s">
        <v>199</v>
      </c>
      <c r="AZ183" t="s">
        <v>4466</v>
      </c>
      <c r="BA183" t="s">
        <v>305</v>
      </c>
      <c r="BB183" t="s">
        <v>4357</v>
      </c>
      <c r="BC183" t="s">
        <v>199</v>
      </c>
      <c r="BD183" t="s">
        <v>16</v>
      </c>
      <c r="BE183" t="s">
        <v>4341</v>
      </c>
      <c r="BF183" t="s">
        <v>203</v>
      </c>
      <c r="BG183" t="s">
        <v>4843</v>
      </c>
      <c r="BH183">
        <v>1</v>
      </c>
      <c r="BI183">
        <v>1</v>
      </c>
      <c r="BJ183">
        <v>1</v>
      </c>
      <c r="BK183" t="s">
        <v>9691</v>
      </c>
      <c r="BL183" t="s">
        <v>6307</v>
      </c>
      <c r="BM183">
        <v>23031</v>
      </c>
      <c r="BN183" t="s">
        <v>523</v>
      </c>
      <c r="BO183" t="s">
        <v>16</v>
      </c>
      <c r="BP183" t="s">
        <v>519</v>
      </c>
      <c r="BQ183" t="s">
        <v>240</v>
      </c>
      <c r="BR183" t="s">
        <v>5653</v>
      </c>
      <c r="BS183" t="s">
        <v>9682</v>
      </c>
      <c r="BT183" t="s">
        <v>7122</v>
      </c>
      <c r="BU183" t="s">
        <v>9683</v>
      </c>
      <c r="BV183" t="s">
        <v>129</v>
      </c>
      <c r="BW183" t="s">
        <v>16</v>
      </c>
      <c r="BX183" t="s">
        <v>16</v>
      </c>
      <c r="BY183" t="s">
        <v>16</v>
      </c>
      <c r="BZ183" s="138"/>
      <c r="CA183" s="138">
        <v>43063</v>
      </c>
      <c r="CB183" t="s">
        <v>29</v>
      </c>
      <c r="CC183" t="s">
        <v>16</v>
      </c>
      <c r="CD183" t="s">
        <v>6307</v>
      </c>
      <c r="CE183" t="s">
        <v>189</v>
      </c>
      <c r="CF183" t="s">
        <v>6307</v>
      </c>
      <c r="CG183" t="s">
        <v>189</v>
      </c>
      <c r="CH183">
        <v>2023</v>
      </c>
      <c r="CI183" s="7">
        <v>45064</v>
      </c>
      <c r="CJ183" t="s">
        <v>16</v>
      </c>
      <c r="CK183">
        <v>5</v>
      </c>
      <c r="CL183">
        <v>21</v>
      </c>
      <c r="CM183" s="7">
        <v>45061</v>
      </c>
      <c r="CN183" t="s">
        <v>11528</v>
      </c>
      <c r="CO183" t="s">
        <v>9855</v>
      </c>
      <c r="CP183" t="s">
        <v>11498</v>
      </c>
      <c r="CQ183" t="s">
        <v>11499</v>
      </c>
      <c r="CR183" t="s">
        <v>5978</v>
      </c>
      <c r="CS183" t="s">
        <v>5979</v>
      </c>
      <c r="CT183" t="s">
        <v>9842</v>
      </c>
      <c r="CU183" t="s">
        <v>6824</v>
      </c>
      <c r="CV183" t="s">
        <v>6310</v>
      </c>
      <c r="CW183" t="s">
        <v>9874</v>
      </c>
      <c r="CX183" t="s">
        <v>4636</v>
      </c>
      <c r="CY183" t="s">
        <v>9817</v>
      </c>
      <c r="CZ183" t="s">
        <v>6741</v>
      </c>
      <c r="DA183" t="s">
        <v>252</v>
      </c>
      <c r="DB183" t="s">
        <v>9801</v>
      </c>
      <c r="DC183" t="s">
        <v>523</v>
      </c>
      <c r="DD183" t="s">
        <v>32</v>
      </c>
      <c r="DE183" t="s">
        <v>189</v>
      </c>
      <c r="DF183" t="s">
        <v>16</v>
      </c>
      <c r="DG183" t="s">
        <v>4727</v>
      </c>
      <c r="DH183" t="s">
        <v>2052</v>
      </c>
      <c r="DI183" t="s">
        <v>6109</v>
      </c>
      <c r="DJ183" t="s">
        <v>16</v>
      </c>
      <c r="DK183" t="s">
        <v>9817</v>
      </c>
      <c r="DL183" t="s">
        <v>9817</v>
      </c>
      <c r="DM183" t="s">
        <v>16</v>
      </c>
      <c r="DN183" t="s">
        <v>4523</v>
      </c>
      <c r="DO183" t="s">
        <v>10869</v>
      </c>
      <c r="DP183" t="s">
        <v>7346</v>
      </c>
      <c r="DQ183" t="s">
        <v>10015</v>
      </c>
      <c r="DR183" t="s">
        <v>10017</v>
      </c>
    </row>
    <row r="184" spans="1:122" x14ac:dyDescent="0.25">
      <c r="A184">
        <v>731</v>
      </c>
      <c r="B184" t="s">
        <v>189</v>
      </c>
      <c r="C184" t="s">
        <v>4652</v>
      </c>
      <c r="D184" s="138">
        <v>45063</v>
      </c>
      <c r="E184" t="s">
        <v>4653</v>
      </c>
      <c r="F184" t="s">
        <v>11</v>
      </c>
      <c r="G184" t="s">
        <v>16</v>
      </c>
      <c r="H184" t="s">
        <v>11</v>
      </c>
      <c r="I184" t="s">
        <v>9802</v>
      </c>
      <c r="J184" t="s">
        <v>12</v>
      </c>
      <c r="K184">
        <v>4.83</v>
      </c>
      <c r="L184">
        <v>0.7</v>
      </c>
      <c r="M184">
        <v>4.83</v>
      </c>
      <c r="N184">
        <v>5.3949999999999996</v>
      </c>
      <c r="O184" t="s">
        <v>189</v>
      </c>
      <c r="P184" t="s">
        <v>13</v>
      </c>
      <c r="Q184" t="s">
        <v>2388</v>
      </c>
      <c r="R184" t="s">
        <v>648</v>
      </c>
      <c r="S184" t="s">
        <v>2388</v>
      </c>
      <c r="T184" t="s">
        <v>16</v>
      </c>
      <c r="U184" t="s">
        <v>65</v>
      </c>
      <c r="V184" t="s">
        <v>2410</v>
      </c>
      <c r="W184">
        <v>100</v>
      </c>
      <c r="X184" t="s">
        <v>22</v>
      </c>
      <c r="Y184" t="s">
        <v>6236</v>
      </c>
      <c r="Z184" t="s">
        <v>6236</v>
      </c>
      <c r="AA184" t="s">
        <v>189</v>
      </c>
      <c r="AB184" s="138">
        <v>45068</v>
      </c>
      <c r="AC184" s="138">
        <v>45252</v>
      </c>
      <c r="AD184" t="s">
        <v>6241</v>
      </c>
      <c r="AE184" t="s">
        <v>5112</v>
      </c>
      <c r="AF184" t="s">
        <v>16</v>
      </c>
      <c r="AG184" t="s">
        <v>189</v>
      </c>
      <c r="AH184" s="138">
        <v>46164</v>
      </c>
      <c r="AI184" t="s">
        <v>2414</v>
      </c>
      <c r="AJ184" t="s">
        <v>189</v>
      </c>
      <c r="AK184" t="s">
        <v>189</v>
      </c>
      <c r="AL184" t="s">
        <v>189</v>
      </c>
      <c r="AM184" t="s">
        <v>189</v>
      </c>
      <c r="AN184" t="s">
        <v>189</v>
      </c>
      <c r="AO184" t="s">
        <v>189</v>
      </c>
      <c r="AP184" t="s">
        <v>189</v>
      </c>
      <c r="AQ184" t="s">
        <v>16</v>
      </c>
      <c r="AR184" t="s">
        <v>189</v>
      </c>
      <c r="AS184" t="s">
        <v>16</v>
      </c>
      <c r="AT184" t="s">
        <v>6513</v>
      </c>
      <c r="AU184" t="s">
        <v>9344</v>
      </c>
      <c r="AV184" t="s">
        <v>189</v>
      </c>
      <c r="AW184" t="s">
        <v>16</v>
      </c>
      <c r="AX184" t="s">
        <v>16</v>
      </c>
      <c r="AY184" t="s">
        <v>16</v>
      </c>
      <c r="AZ184" t="s">
        <v>16</v>
      </c>
      <c r="BA184" t="s">
        <v>16</v>
      </c>
      <c r="BB184" t="s">
        <v>16</v>
      </c>
      <c r="BC184" t="s">
        <v>16</v>
      </c>
      <c r="BD184" t="s">
        <v>16</v>
      </c>
      <c r="BE184" t="s">
        <v>16</v>
      </c>
      <c r="BF184" t="s">
        <v>189</v>
      </c>
      <c r="BG184" t="s">
        <v>189</v>
      </c>
      <c r="BH184">
        <v>0</v>
      </c>
      <c r="BI184">
        <v>0</v>
      </c>
      <c r="BJ184">
        <v>0</v>
      </c>
      <c r="BK184" t="s">
        <v>189</v>
      </c>
      <c r="BL184" t="s">
        <v>189</v>
      </c>
      <c r="BN184" t="s">
        <v>4654</v>
      </c>
      <c r="BO184" t="s">
        <v>7115</v>
      </c>
      <c r="BP184" t="s">
        <v>4655</v>
      </c>
      <c r="BQ184" t="s">
        <v>184</v>
      </c>
      <c r="BR184" t="s">
        <v>6744</v>
      </c>
      <c r="BS184" t="s">
        <v>9726</v>
      </c>
      <c r="BT184" t="s">
        <v>16</v>
      </c>
      <c r="BU184" t="s">
        <v>189</v>
      </c>
      <c r="BV184" t="s">
        <v>27</v>
      </c>
      <c r="BW184" t="s">
        <v>195</v>
      </c>
      <c r="BX184" t="s">
        <v>2542</v>
      </c>
      <c r="BY184" t="s">
        <v>16</v>
      </c>
      <c r="BZ184" s="138"/>
      <c r="CA184" s="138">
        <v>45063</v>
      </c>
      <c r="CB184" t="s">
        <v>34</v>
      </c>
      <c r="CC184" t="s">
        <v>16</v>
      </c>
      <c r="CD184" t="s">
        <v>6307</v>
      </c>
      <c r="CE184" t="s">
        <v>189</v>
      </c>
      <c r="CF184" t="s">
        <v>189</v>
      </c>
      <c r="CG184" t="s">
        <v>189</v>
      </c>
      <c r="CH184">
        <v>2023</v>
      </c>
      <c r="CI184" s="7">
        <v>45063</v>
      </c>
      <c r="CJ184" t="s">
        <v>4723</v>
      </c>
      <c r="CK184">
        <v>5</v>
      </c>
      <c r="CL184">
        <v>21</v>
      </c>
      <c r="CM184" s="7">
        <v>45061</v>
      </c>
      <c r="CN184" t="s">
        <v>11528</v>
      </c>
      <c r="CO184" t="s">
        <v>9855</v>
      </c>
      <c r="CP184" t="s">
        <v>11498</v>
      </c>
      <c r="CQ184" t="s">
        <v>11499</v>
      </c>
      <c r="CR184" t="s">
        <v>5978</v>
      </c>
      <c r="CS184" t="s">
        <v>5979</v>
      </c>
      <c r="CT184" t="s">
        <v>9842</v>
      </c>
      <c r="CU184" t="s">
        <v>9873</v>
      </c>
      <c r="CV184" t="s">
        <v>6307</v>
      </c>
      <c r="CW184" t="s">
        <v>9874</v>
      </c>
      <c r="CX184" t="s">
        <v>4654</v>
      </c>
      <c r="CY184" t="s">
        <v>9817</v>
      </c>
      <c r="CZ184" t="s">
        <v>6741</v>
      </c>
      <c r="DA184" t="s">
        <v>188</v>
      </c>
      <c r="DB184" t="s">
        <v>16</v>
      </c>
      <c r="DC184" t="s">
        <v>16</v>
      </c>
      <c r="DD184" t="s">
        <v>22</v>
      </c>
      <c r="DE184" t="s">
        <v>189</v>
      </c>
      <c r="DF184" t="s">
        <v>509</v>
      </c>
      <c r="DG184" t="s">
        <v>4727</v>
      </c>
      <c r="DH184" t="s">
        <v>2052</v>
      </c>
      <c r="DI184" t="s">
        <v>6126</v>
      </c>
      <c r="DJ184" t="s">
        <v>16</v>
      </c>
      <c r="DK184" t="s">
        <v>9817</v>
      </c>
      <c r="DL184" t="s">
        <v>9817</v>
      </c>
      <c r="DM184" t="s">
        <v>6245</v>
      </c>
      <c r="DN184" t="s">
        <v>189</v>
      </c>
      <c r="DO184" t="s">
        <v>11105</v>
      </c>
      <c r="DP184" t="s">
        <v>7347</v>
      </c>
      <c r="DQ184" t="s">
        <v>10018</v>
      </c>
      <c r="DR184" t="s">
        <v>10019</v>
      </c>
    </row>
    <row r="185" spans="1:122" x14ac:dyDescent="0.25">
      <c r="A185">
        <v>730</v>
      </c>
      <c r="B185" t="s">
        <v>189</v>
      </c>
      <c r="C185" t="s">
        <v>4650</v>
      </c>
      <c r="D185" s="138">
        <v>45063</v>
      </c>
      <c r="E185" t="s">
        <v>4651</v>
      </c>
      <c r="F185" t="s">
        <v>11</v>
      </c>
      <c r="G185" t="s">
        <v>1929</v>
      </c>
      <c r="H185" t="s">
        <v>11</v>
      </c>
      <c r="I185" t="s">
        <v>9802</v>
      </c>
      <c r="J185" t="s">
        <v>12</v>
      </c>
      <c r="K185">
        <v>3.35</v>
      </c>
      <c r="L185">
        <v>0.48</v>
      </c>
      <c r="M185">
        <v>3.35</v>
      </c>
      <c r="N185">
        <v>3.742</v>
      </c>
      <c r="O185" t="s">
        <v>189</v>
      </c>
      <c r="P185" t="s">
        <v>13</v>
      </c>
      <c r="Q185" t="s">
        <v>2388</v>
      </c>
      <c r="R185" t="s">
        <v>16</v>
      </c>
      <c r="S185" t="s">
        <v>2388</v>
      </c>
      <c r="T185" t="s">
        <v>16</v>
      </c>
      <c r="U185" t="s">
        <v>16</v>
      </c>
      <c r="V185" t="s">
        <v>2410</v>
      </c>
      <c r="W185">
        <v>100</v>
      </c>
      <c r="X185" t="s">
        <v>22</v>
      </c>
      <c r="Y185" t="s">
        <v>6236</v>
      </c>
      <c r="Z185" t="s">
        <v>6236</v>
      </c>
      <c r="AA185" t="s">
        <v>189</v>
      </c>
      <c r="AB185" s="138">
        <v>45068</v>
      </c>
      <c r="AC185" s="138">
        <v>45252</v>
      </c>
      <c r="AD185" t="s">
        <v>6241</v>
      </c>
      <c r="AE185" t="s">
        <v>5111</v>
      </c>
      <c r="AF185" t="s">
        <v>16</v>
      </c>
      <c r="AG185" t="s">
        <v>189</v>
      </c>
      <c r="AH185" s="138">
        <v>46164</v>
      </c>
      <c r="AI185" t="s">
        <v>2414</v>
      </c>
      <c r="AJ185" t="s">
        <v>189</v>
      </c>
      <c r="AK185" t="s">
        <v>189</v>
      </c>
      <c r="AL185" t="s">
        <v>189</v>
      </c>
      <c r="AM185" t="s">
        <v>189</v>
      </c>
      <c r="AN185" t="s">
        <v>189</v>
      </c>
      <c r="AO185" t="s">
        <v>189</v>
      </c>
      <c r="AP185" t="s">
        <v>189</v>
      </c>
      <c r="AQ185" t="s">
        <v>16</v>
      </c>
      <c r="AR185" t="s">
        <v>189</v>
      </c>
      <c r="AS185" t="s">
        <v>16</v>
      </c>
      <c r="AT185" t="s">
        <v>6514</v>
      </c>
      <c r="AU185" t="s">
        <v>9344</v>
      </c>
      <c r="AV185" t="s">
        <v>189</v>
      </c>
      <c r="AW185" t="s">
        <v>16</v>
      </c>
      <c r="AX185" t="s">
        <v>16</v>
      </c>
      <c r="AY185" t="s">
        <v>16</v>
      </c>
      <c r="AZ185" t="s">
        <v>16</v>
      </c>
      <c r="BA185" t="s">
        <v>16</v>
      </c>
      <c r="BB185" t="s">
        <v>16</v>
      </c>
      <c r="BC185" t="s">
        <v>16</v>
      </c>
      <c r="BD185" t="s">
        <v>16</v>
      </c>
      <c r="BE185" t="s">
        <v>16</v>
      </c>
      <c r="BF185" t="s">
        <v>189</v>
      </c>
      <c r="BG185" t="s">
        <v>189</v>
      </c>
      <c r="BH185">
        <v>0</v>
      </c>
      <c r="BI185">
        <v>0</v>
      </c>
      <c r="BJ185">
        <v>0</v>
      </c>
      <c r="BK185" t="s">
        <v>189</v>
      </c>
      <c r="BL185" t="s">
        <v>189</v>
      </c>
      <c r="BN185" t="s">
        <v>4604</v>
      </c>
      <c r="BO185" t="s">
        <v>16</v>
      </c>
      <c r="BP185" t="s">
        <v>4602</v>
      </c>
      <c r="BQ185" t="s">
        <v>184</v>
      </c>
      <c r="BR185" t="s">
        <v>6744</v>
      </c>
      <c r="BS185" t="s">
        <v>9667</v>
      </c>
      <c r="BT185" t="s">
        <v>16</v>
      </c>
      <c r="BU185" t="s">
        <v>189</v>
      </c>
      <c r="BV185" t="s">
        <v>27</v>
      </c>
      <c r="BW185" t="s">
        <v>195</v>
      </c>
      <c r="BX185" t="s">
        <v>279</v>
      </c>
      <c r="BY185" t="s">
        <v>1311</v>
      </c>
      <c r="BZ185" s="138"/>
      <c r="CA185" s="138">
        <v>44203</v>
      </c>
      <c r="CB185" t="s">
        <v>17</v>
      </c>
      <c r="CC185" t="s">
        <v>17</v>
      </c>
      <c r="CD185" t="s">
        <v>6307</v>
      </c>
      <c r="CE185" t="s">
        <v>189</v>
      </c>
      <c r="CF185" t="s">
        <v>189</v>
      </c>
      <c r="CG185" t="s">
        <v>189</v>
      </c>
      <c r="CH185">
        <v>2023</v>
      </c>
      <c r="CI185" s="7">
        <v>45063</v>
      </c>
      <c r="CJ185" t="s">
        <v>4723</v>
      </c>
      <c r="CK185">
        <v>5</v>
      </c>
      <c r="CL185">
        <v>21</v>
      </c>
      <c r="CM185" s="7">
        <v>45061</v>
      </c>
      <c r="CN185" t="s">
        <v>11528</v>
      </c>
      <c r="CO185" t="s">
        <v>9855</v>
      </c>
      <c r="CP185" t="s">
        <v>11498</v>
      </c>
      <c r="CQ185" t="s">
        <v>11499</v>
      </c>
      <c r="CR185" t="s">
        <v>5978</v>
      </c>
      <c r="CS185" t="s">
        <v>5979</v>
      </c>
      <c r="CT185" t="s">
        <v>9842</v>
      </c>
      <c r="CU185" t="s">
        <v>9873</v>
      </c>
      <c r="CV185" t="s">
        <v>6310</v>
      </c>
      <c r="CW185" t="s">
        <v>9874</v>
      </c>
      <c r="CX185" t="s">
        <v>4604</v>
      </c>
      <c r="CY185" t="s">
        <v>9817</v>
      </c>
      <c r="CZ185" t="s">
        <v>6741</v>
      </c>
      <c r="DA185" t="s">
        <v>188</v>
      </c>
      <c r="DB185" t="s">
        <v>16</v>
      </c>
      <c r="DC185" t="s">
        <v>16</v>
      </c>
      <c r="DD185" t="s">
        <v>22</v>
      </c>
      <c r="DE185" t="s">
        <v>189</v>
      </c>
      <c r="DF185" t="s">
        <v>2647</v>
      </c>
      <c r="DG185" t="s">
        <v>4727</v>
      </c>
      <c r="DH185" t="s">
        <v>2052</v>
      </c>
      <c r="DI185" t="s">
        <v>6110</v>
      </c>
      <c r="DJ185" t="s">
        <v>16</v>
      </c>
      <c r="DK185" t="s">
        <v>9817</v>
      </c>
      <c r="DL185" t="s">
        <v>9817</v>
      </c>
      <c r="DM185" t="s">
        <v>9663</v>
      </c>
      <c r="DN185" t="s">
        <v>189</v>
      </c>
      <c r="DO185" t="s">
        <v>11106</v>
      </c>
      <c r="DP185" t="s">
        <v>7348</v>
      </c>
      <c r="DQ185" t="s">
        <v>10018</v>
      </c>
      <c r="DR185" t="s">
        <v>10020</v>
      </c>
    </row>
    <row r="186" spans="1:122" x14ac:dyDescent="0.25">
      <c r="A186">
        <v>729</v>
      </c>
      <c r="B186" t="s">
        <v>189</v>
      </c>
      <c r="C186" t="s">
        <v>4662</v>
      </c>
      <c r="D186" s="138">
        <v>45062</v>
      </c>
      <c r="E186" t="s">
        <v>6807</v>
      </c>
      <c r="F186" t="s">
        <v>11</v>
      </c>
      <c r="G186" t="s">
        <v>16</v>
      </c>
      <c r="H186" t="s">
        <v>11</v>
      </c>
      <c r="I186" t="s">
        <v>9802</v>
      </c>
      <c r="J186" t="s">
        <v>12</v>
      </c>
      <c r="K186">
        <v>11.4</v>
      </c>
      <c r="L186">
        <v>1.64</v>
      </c>
      <c r="M186">
        <v>11.4</v>
      </c>
      <c r="N186">
        <v>12.768000000000001</v>
      </c>
      <c r="O186" t="s">
        <v>189</v>
      </c>
      <c r="P186" t="s">
        <v>13</v>
      </c>
      <c r="Q186" t="s">
        <v>33</v>
      </c>
      <c r="R186" t="s">
        <v>16</v>
      </c>
      <c r="S186" t="s">
        <v>33</v>
      </c>
      <c r="T186" t="s">
        <v>16</v>
      </c>
      <c r="U186" t="s">
        <v>16</v>
      </c>
      <c r="V186" t="s">
        <v>2410</v>
      </c>
      <c r="W186">
        <v>100</v>
      </c>
      <c r="X186" t="s">
        <v>15</v>
      </c>
      <c r="Y186" t="s">
        <v>6283</v>
      </c>
      <c r="Z186" t="s">
        <v>6283</v>
      </c>
      <c r="AA186" t="s">
        <v>189</v>
      </c>
      <c r="AB186" s="138">
        <v>45069</v>
      </c>
      <c r="AC186" s="138"/>
      <c r="AD186" t="s">
        <v>6241</v>
      </c>
      <c r="AE186" t="s">
        <v>5020</v>
      </c>
      <c r="AF186" t="s">
        <v>16</v>
      </c>
      <c r="AG186" t="s">
        <v>189</v>
      </c>
      <c r="AH186" s="138">
        <v>46165</v>
      </c>
      <c r="AI186" t="s">
        <v>189</v>
      </c>
      <c r="AJ186" t="s">
        <v>189</v>
      </c>
      <c r="AK186" t="s">
        <v>189</v>
      </c>
      <c r="AL186" t="s">
        <v>189</v>
      </c>
      <c r="AM186" t="s">
        <v>189</v>
      </c>
      <c r="AN186" t="s">
        <v>189</v>
      </c>
      <c r="AO186" t="s">
        <v>189</v>
      </c>
      <c r="AP186" t="s">
        <v>189</v>
      </c>
      <c r="AQ186" t="s">
        <v>16</v>
      </c>
      <c r="AR186" t="s">
        <v>189</v>
      </c>
      <c r="AS186" t="s">
        <v>16</v>
      </c>
      <c r="AT186" t="s">
        <v>6497</v>
      </c>
      <c r="AU186" t="s">
        <v>9344</v>
      </c>
      <c r="AV186" t="s">
        <v>189</v>
      </c>
      <c r="AW186" t="s">
        <v>16</v>
      </c>
      <c r="AX186" t="s">
        <v>16</v>
      </c>
      <c r="AY186" t="s">
        <v>16</v>
      </c>
      <c r="AZ186" t="s">
        <v>16</v>
      </c>
      <c r="BA186" t="s">
        <v>16</v>
      </c>
      <c r="BB186" t="s">
        <v>16</v>
      </c>
      <c r="BC186" t="s">
        <v>16</v>
      </c>
      <c r="BD186" t="s">
        <v>181</v>
      </c>
      <c r="BE186" t="s">
        <v>2214</v>
      </c>
      <c r="BF186" t="s">
        <v>189</v>
      </c>
      <c r="BG186" t="s">
        <v>189</v>
      </c>
      <c r="BH186">
        <v>0</v>
      </c>
      <c r="BI186">
        <v>0</v>
      </c>
      <c r="BJ186">
        <v>0</v>
      </c>
      <c r="BK186" t="s">
        <v>189</v>
      </c>
      <c r="BL186" t="s">
        <v>189</v>
      </c>
      <c r="BN186" t="s">
        <v>233</v>
      </c>
      <c r="BO186" t="s">
        <v>16</v>
      </c>
      <c r="BP186" t="s">
        <v>6807</v>
      </c>
      <c r="BQ186" t="s">
        <v>184</v>
      </c>
      <c r="BR186" t="s">
        <v>6744</v>
      </c>
      <c r="BS186" t="s">
        <v>202</v>
      </c>
      <c r="BT186" t="s">
        <v>16</v>
      </c>
      <c r="BU186" t="s">
        <v>189</v>
      </c>
      <c r="BV186" t="s">
        <v>35</v>
      </c>
      <c r="BW186" t="s">
        <v>195</v>
      </c>
      <c r="BX186" t="s">
        <v>234</v>
      </c>
      <c r="BY186" t="s">
        <v>16</v>
      </c>
      <c r="BZ186" s="138"/>
      <c r="CA186" s="138">
        <v>44988</v>
      </c>
      <c r="CB186" t="s">
        <v>34</v>
      </c>
      <c r="CC186" t="s">
        <v>17</v>
      </c>
      <c r="CD186" t="s">
        <v>6307</v>
      </c>
      <c r="CE186" t="s">
        <v>189</v>
      </c>
      <c r="CF186" t="s">
        <v>6307</v>
      </c>
      <c r="CG186" t="s">
        <v>189</v>
      </c>
      <c r="CH186">
        <v>2023</v>
      </c>
      <c r="CI186" s="7">
        <v>45062</v>
      </c>
      <c r="CJ186" t="s">
        <v>4723</v>
      </c>
      <c r="CK186">
        <v>5</v>
      </c>
      <c r="CL186">
        <v>21</v>
      </c>
      <c r="CM186" s="7">
        <v>45061</v>
      </c>
      <c r="CN186" t="s">
        <v>11528</v>
      </c>
      <c r="CO186" t="s">
        <v>9855</v>
      </c>
      <c r="CP186" t="s">
        <v>11498</v>
      </c>
      <c r="CQ186" t="s">
        <v>11499</v>
      </c>
      <c r="CR186" t="s">
        <v>5978</v>
      </c>
      <c r="CS186" t="s">
        <v>5979</v>
      </c>
      <c r="CT186" t="s">
        <v>9842</v>
      </c>
      <c r="CU186" t="s">
        <v>9873</v>
      </c>
      <c r="CV186" t="s">
        <v>6310</v>
      </c>
      <c r="CW186" t="s">
        <v>9874</v>
      </c>
      <c r="CX186" t="s">
        <v>233</v>
      </c>
      <c r="CY186" t="s">
        <v>9817</v>
      </c>
      <c r="CZ186" t="s">
        <v>6741</v>
      </c>
      <c r="DA186" t="s">
        <v>188</v>
      </c>
      <c r="DB186" t="s">
        <v>16</v>
      </c>
      <c r="DC186" t="s">
        <v>16</v>
      </c>
      <c r="DD186" t="s">
        <v>15</v>
      </c>
      <c r="DE186" t="s">
        <v>189</v>
      </c>
      <c r="DF186" t="s">
        <v>16</v>
      </c>
      <c r="DG186" t="s">
        <v>4727</v>
      </c>
      <c r="DH186" t="s">
        <v>2052</v>
      </c>
      <c r="DI186" t="s">
        <v>6127</v>
      </c>
      <c r="DJ186" t="s">
        <v>16</v>
      </c>
      <c r="DK186" t="s">
        <v>9817</v>
      </c>
      <c r="DL186" t="s">
        <v>9817</v>
      </c>
      <c r="DM186" t="s">
        <v>16</v>
      </c>
      <c r="DN186" t="s">
        <v>189</v>
      </c>
      <c r="DO186" t="s">
        <v>11529</v>
      </c>
      <c r="DP186" t="s">
        <v>7349</v>
      </c>
      <c r="DQ186" t="s">
        <v>10021</v>
      </c>
      <c r="DR186" t="s">
        <v>10022</v>
      </c>
    </row>
    <row r="187" spans="1:122" x14ac:dyDescent="0.25">
      <c r="A187">
        <v>728</v>
      </c>
      <c r="B187" t="s">
        <v>189</v>
      </c>
      <c r="C187" t="s">
        <v>4659</v>
      </c>
      <c r="D187" s="138">
        <v>45062</v>
      </c>
      <c r="E187" t="s">
        <v>6260</v>
      </c>
      <c r="F187" t="s">
        <v>1963</v>
      </c>
      <c r="G187" t="s">
        <v>1926</v>
      </c>
      <c r="H187" t="s">
        <v>84</v>
      </c>
      <c r="I187" t="s">
        <v>4840</v>
      </c>
      <c r="J187" t="s">
        <v>100</v>
      </c>
      <c r="K187">
        <v>3</v>
      </c>
      <c r="L187">
        <v>3</v>
      </c>
      <c r="M187">
        <v>20.88</v>
      </c>
      <c r="N187">
        <v>23.513999999999999</v>
      </c>
      <c r="O187" t="s">
        <v>189</v>
      </c>
      <c r="P187" t="s">
        <v>13</v>
      </c>
      <c r="Q187" t="s">
        <v>71</v>
      </c>
      <c r="R187" t="s">
        <v>4660</v>
      </c>
      <c r="S187" t="s">
        <v>71</v>
      </c>
      <c r="T187" t="s">
        <v>16</v>
      </c>
      <c r="U187" t="s">
        <v>2087</v>
      </c>
      <c r="V187" t="s">
        <v>2410</v>
      </c>
      <c r="W187">
        <v>100</v>
      </c>
      <c r="X187" t="s">
        <v>32</v>
      </c>
      <c r="Y187" t="s">
        <v>6284</v>
      </c>
      <c r="Z187" t="s">
        <v>1048</v>
      </c>
      <c r="AA187" t="s">
        <v>189</v>
      </c>
      <c r="AB187" s="138">
        <v>45065</v>
      </c>
      <c r="AC187" s="138">
        <v>45249</v>
      </c>
      <c r="AD187" t="s">
        <v>6240</v>
      </c>
      <c r="AE187" t="s">
        <v>5114</v>
      </c>
      <c r="AF187" t="s">
        <v>16</v>
      </c>
      <c r="AG187" t="s">
        <v>189</v>
      </c>
      <c r="AH187" s="138">
        <v>46161</v>
      </c>
      <c r="AI187" t="s">
        <v>2414</v>
      </c>
      <c r="AJ187" t="s">
        <v>189</v>
      </c>
      <c r="AK187" t="s">
        <v>189</v>
      </c>
      <c r="AL187" t="s">
        <v>189</v>
      </c>
      <c r="AM187" t="s">
        <v>189</v>
      </c>
      <c r="AN187" t="s">
        <v>189</v>
      </c>
      <c r="AO187" t="s">
        <v>189</v>
      </c>
      <c r="AP187" t="s">
        <v>189</v>
      </c>
      <c r="AQ187" t="s">
        <v>16</v>
      </c>
      <c r="AR187" t="s">
        <v>189</v>
      </c>
      <c r="AS187" t="s">
        <v>16</v>
      </c>
      <c r="AT187" t="s">
        <v>6515</v>
      </c>
      <c r="AU187" t="s">
        <v>9344</v>
      </c>
      <c r="AV187" t="s">
        <v>189</v>
      </c>
      <c r="AW187" t="s">
        <v>16</v>
      </c>
      <c r="AX187" t="s">
        <v>16</v>
      </c>
      <c r="AY187" t="s">
        <v>16</v>
      </c>
      <c r="AZ187" t="s">
        <v>16</v>
      </c>
      <c r="BA187" t="s">
        <v>16</v>
      </c>
      <c r="BB187" t="s">
        <v>16</v>
      </c>
      <c r="BC187" t="s">
        <v>181</v>
      </c>
      <c r="BD187" t="s">
        <v>16</v>
      </c>
      <c r="BE187" t="s">
        <v>2136</v>
      </c>
      <c r="BF187" t="s">
        <v>189</v>
      </c>
      <c r="BG187" t="s">
        <v>189</v>
      </c>
      <c r="BH187">
        <v>0</v>
      </c>
      <c r="BI187">
        <v>0</v>
      </c>
      <c r="BJ187">
        <v>0</v>
      </c>
      <c r="BK187" t="s">
        <v>189</v>
      </c>
      <c r="BL187" t="s">
        <v>189</v>
      </c>
      <c r="BN187" t="s">
        <v>987</v>
      </c>
      <c r="BO187" t="s">
        <v>16</v>
      </c>
      <c r="BP187" t="s">
        <v>6260</v>
      </c>
      <c r="BQ187" t="s">
        <v>184</v>
      </c>
      <c r="BR187" t="s">
        <v>6744</v>
      </c>
      <c r="BS187" t="s">
        <v>9726</v>
      </c>
      <c r="BT187" t="s">
        <v>16</v>
      </c>
      <c r="BU187" t="s">
        <v>189</v>
      </c>
      <c r="BV187" t="s">
        <v>58</v>
      </c>
      <c r="BW187" t="s">
        <v>414</v>
      </c>
      <c r="BX187" t="s">
        <v>16</v>
      </c>
      <c r="BY187" t="s">
        <v>16</v>
      </c>
      <c r="BZ187" s="138"/>
      <c r="CA187" s="138">
        <v>41243</v>
      </c>
      <c r="CB187" t="s">
        <v>17</v>
      </c>
      <c r="CC187" t="s">
        <v>17</v>
      </c>
      <c r="CD187" t="s">
        <v>6307</v>
      </c>
      <c r="CE187" t="s">
        <v>189</v>
      </c>
      <c r="CF187" t="s">
        <v>6307</v>
      </c>
      <c r="CG187" t="s">
        <v>189</v>
      </c>
      <c r="CH187">
        <v>2023</v>
      </c>
      <c r="CI187" s="7">
        <v>45062</v>
      </c>
      <c r="CJ187" t="s">
        <v>4723</v>
      </c>
      <c r="CK187">
        <v>5</v>
      </c>
      <c r="CL187">
        <v>21</v>
      </c>
      <c r="CM187" s="7">
        <v>45061</v>
      </c>
      <c r="CN187" t="s">
        <v>11528</v>
      </c>
      <c r="CO187" t="s">
        <v>9855</v>
      </c>
      <c r="CP187" t="s">
        <v>11498</v>
      </c>
      <c r="CQ187" t="s">
        <v>11499</v>
      </c>
      <c r="CR187" t="s">
        <v>5978</v>
      </c>
      <c r="CS187" t="s">
        <v>5979</v>
      </c>
      <c r="CT187" t="s">
        <v>9842</v>
      </c>
      <c r="CU187" t="s">
        <v>6824</v>
      </c>
      <c r="CV187" t="s">
        <v>6310</v>
      </c>
      <c r="CW187" t="s">
        <v>9874</v>
      </c>
      <c r="CX187" t="s">
        <v>4661</v>
      </c>
      <c r="CY187" t="s">
        <v>9813</v>
      </c>
      <c r="CZ187" t="s">
        <v>6730</v>
      </c>
      <c r="DA187" t="s">
        <v>252</v>
      </c>
      <c r="DB187" t="s">
        <v>9800</v>
      </c>
      <c r="DC187" t="s">
        <v>987</v>
      </c>
      <c r="DD187" t="s">
        <v>32</v>
      </c>
      <c r="DE187" t="s">
        <v>189</v>
      </c>
      <c r="DF187" t="s">
        <v>16</v>
      </c>
      <c r="DG187" t="s">
        <v>4727</v>
      </c>
      <c r="DH187" t="s">
        <v>2051</v>
      </c>
      <c r="DI187" t="s">
        <v>4501</v>
      </c>
      <c r="DJ187" t="s">
        <v>16</v>
      </c>
      <c r="DK187" t="s">
        <v>16</v>
      </c>
      <c r="DL187" t="s">
        <v>4465</v>
      </c>
      <c r="DM187" t="s">
        <v>16</v>
      </c>
      <c r="DN187" t="s">
        <v>189</v>
      </c>
      <c r="DO187" t="s">
        <v>10766</v>
      </c>
      <c r="DP187" t="s">
        <v>7350</v>
      </c>
      <c r="DQ187" t="s">
        <v>10021</v>
      </c>
      <c r="DR187" t="s">
        <v>7351</v>
      </c>
    </row>
    <row r="188" spans="1:122" x14ac:dyDescent="0.25">
      <c r="A188">
        <v>727</v>
      </c>
      <c r="B188" t="s">
        <v>189</v>
      </c>
      <c r="C188" t="s">
        <v>4656</v>
      </c>
      <c r="D188" s="138">
        <v>45062</v>
      </c>
      <c r="E188" t="s">
        <v>4478</v>
      </c>
      <c r="F188" t="s">
        <v>4479</v>
      </c>
      <c r="G188" t="s">
        <v>16</v>
      </c>
      <c r="H188" t="s">
        <v>4479</v>
      </c>
      <c r="I188" t="s">
        <v>4840</v>
      </c>
      <c r="J188" t="s">
        <v>100</v>
      </c>
      <c r="K188">
        <v>5</v>
      </c>
      <c r="L188">
        <v>5</v>
      </c>
      <c r="M188">
        <v>34.799999999999997</v>
      </c>
      <c r="N188">
        <v>39.19</v>
      </c>
      <c r="O188" t="s">
        <v>189</v>
      </c>
      <c r="P188" t="s">
        <v>104</v>
      </c>
      <c r="Q188" t="s">
        <v>66</v>
      </c>
      <c r="R188" t="s">
        <v>610</v>
      </c>
      <c r="S188" t="s">
        <v>4657</v>
      </c>
      <c r="T188" t="s">
        <v>4657</v>
      </c>
      <c r="U188" t="s">
        <v>1936</v>
      </c>
      <c r="V188" t="s">
        <v>2755</v>
      </c>
      <c r="W188">
        <v>99.438999999999993</v>
      </c>
      <c r="X188" t="s">
        <v>15</v>
      </c>
      <c r="Y188" t="s">
        <v>6283</v>
      </c>
      <c r="Z188" t="s">
        <v>6283</v>
      </c>
      <c r="AA188" t="s">
        <v>189</v>
      </c>
      <c r="AB188" s="138">
        <v>45069</v>
      </c>
      <c r="AC188" s="138">
        <v>45253</v>
      </c>
      <c r="AD188" t="s">
        <v>6247</v>
      </c>
      <c r="AE188" t="s">
        <v>5113</v>
      </c>
      <c r="AF188" t="s">
        <v>6242</v>
      </c>
      <c r="AG188" t="s">
        <v>189</v>
      </c>
      <c r="AH188" s="138">
        <v>46896</v>
      </c>
      <c r="AI188" t="s">
        <v>2414</v>
      </c>
      <c r="AJ188" t="s">
        <v>189</v>
      </c>
      <c r="AK188" t="s">
        <v>189</v>
      </c>
      <c r="AL188" t="s">
        <v>189</v>
      </c>
      <c r="AM188" t="s">
        <v>189</v>
      </c>
      <c r="AN188" t="s">
        <v>189</v>
      </c>
      <c r="AO188" t="s">
        <v>189</v>
      </c>
      <c r="AP188" t="s">
        <v>189</v>
      </c>
      <c r="AQ188" t="s">
        <v>16</v>
      </c>
      <c r="AR188" t="s">
        <v>189</v>
      </c>
      <c r="AS188" t="s">
        <v>16</v>
      </c>
      <c r="AT188" t="s">
        <v>6516</v>
      </c>
      <c r="AU188" t="s">
        <v>9344</v>
      </c>
      <c r="AV188" t="s">
        <v>189</v>
      </c>
      <c r="AW188" t="s">
        <v>16</v>
      </c>
      <c r="AX188" t="s">
        <v>16</v>
      </c>
      <c r="AY188" t="s">
        <v>16</v>
      </c>
      <c r="AZ188" t="s">
        <v>16</v>
      </c>
      <c r="BA188" t="s">
        <v>16</v>
      </c>
      <c r="BB188" t="s">
        <v>16</v>
      </c>
      <c r="BC188" t="s">
        <v>16</v>
      </c>
      <c r="BD188" t="s">
        <v>16</v>
      </c>
      <c r="BE188" t="s">
        <v>16</v>
      </c>
      <c r="BF188" t="s">
        <v>189</v>
      </c>
      <c r="BG188" t="s">
        <v>189</v>
      </c>
      <c r="BH188">
        <v>0</v>
      </c>
      <c r="BI188">
        <v>0</v>
      </c>
      <c r="BJ188">
        <v>0</v>
      </c>
      <c r="BK188" t="s">
        <v>189</v>
      </c>
      <c r="BL188" t="s">
        <v>189</v>
      </c>
      <c r="BN188" t="s">
        <v>4484</v>
      </c>
      <c r="BO188" t="s">
        <v>16</v>
      </c>
      <c r="BP188" t="s">
        <v>4478</v>
      </c>
      <c r="BQ188" t="s">
        <v>240</v>
      </c>
      <c r="BR188" t="s">
        <v>5653</v>
      </c>
      <c r="BS188" t="s">
        <v>9682</v>
      </c>
      <c r="BT188" t="s">
        <v>6878</v>
      </c>
      <c r="BU188" t="s">
        <v>189</v>
      </c>
      <c r="BV188" t="s">
        <v>133</v>
      </c>
      <c r="BW188" t="s">
        <v>16</v>
      </c>
      <c r="BX188" t="s">
        <v>16</v>
      </c>
      <c r="BY188" t="s">
        <v>16</v>
      </c>
      <c r="BZ188" s="138"/>
      <c r="CA188" s="138">
        <v>41305</v>
      </c>
      <c r="CB188" t="s">
        <v>29</v>
      </c>
      <c r="CC188" t="s">
        <v>16</v>
      </c>
      <c r="CD188" t="s">
        <v>6307</v>
      </c>
      <c r="CE188" t="s">
        <v>189</v>
      </c>
      <c r="CF188" t="s">
        <v>189</v>
      </c>
      <c r="CG188" t="s">
        <v>189</v>
      </c>
      <c r="CH188">
        <v>2023</v>
      </c>
      <c r="CI188" s="7">
        <v>45062</v>
      </c>
      <c r="CJ188" t="s">
        <v>16</v>
      </c>
      <c r="CK188">
        <v>5</v>
      </c>
      <c r="CL188">
        <v>21</v>
      </c>
      <c r="CM188" s="7">
        <v>45061</v>
      </c>
      <c r="CN188" t="s">
        <v>11528</v>
      </c>
      <c r="CO188" t="s">
        <v>9855</v>
      </c>
      <c r="CP188" t="s">
        <v>11498</v>
      </c>
      <c r="CQ188" t="s">
        <v>11499</v>
      </c>
      <c r="CR188" t="s">
        <v>5978</v>
      </c>
      <c r="CS188" t="s">
        <v>5979</v>
      </c>
      <c r="CT188" t="s">
        <v>9842</v>
      </c>
      <c r="CU188" t="s">
        <v>6826</v>
      </c>
      <c r="CV188" t="s">
        <v>6310</v>
      </c>
      <c r="CW188" t="s">
        <v>9912</v>
      </c>
      <c r="CX188" t="s">
        <v>4658</v>
      </c>
      <c r="CY188" t="s">
        <v>9813</v>
      </c>
      <c r="CZ188" t="s">
        <v>6730</v>
      </c>
      <c r="DA188" t="s">
        <v>252</v>
      </c>
      <c r="DB188" t="s">
        <v>9800</v>
      </c>
      <c r="DC188" t="s">
        <v>16</v>
      </c>
      <c r="DD188" t="s">
        <v>15</v>
      </c>
      <c r="DE188" t="s">
        <v>189</v>
      </c>
      <c r="DF188" t="s">
        <v>16</v>
      </c>
      <c r="DG188" t="s">
        <v>4730</v>
      </c>
      <c r="DH188" t="s">
        <v>2051</v>
      </c>
      <c r="DI188" t="s">
        <v>4517</v>
      </c>
      <c r="DJ188" t="s">
        <v>16</v>
      </c>
      <c r="DK188" t="s">
        <v>16</v>
      </c>
      <c r="DL188" t="s">
        <v>4465</v>
      </c>
      <c r="DM188" t="s">
        <v>16</v>
      </c>
      <c r="DN188" t="s">
        <v>189</v>
      </c>
      <c r="DO188" t="s">
        <v>10870</v>
      </c>
      <c r="DP188" t="s">
        <v>7352</v>
      </c>
      <c r="DQ188" t="s">
        <v>10021</v>
      </c>
      <c r="DR188" t="s">
        <v>7353</v>
      </c>
    </row>
    <row r="189" spans="1:122" x14ac:dyDescent="0.25">
      <c r="A189">
        <v>726</v>
      </c>
      <c r="B189" t="s">
        <v>189</v>
      </c>
      <c r="C189" t="s">
        <v>4663</v>
      </c>
      <c r="D189" s="138">
        <v>45061</v>
      </c>
      <c r="E189" t="s">
        <v>4664</v>
      </c>
      <c r="F189" t="s">
        <v>11</v>
      </c>
      <c r="G189" t="s">
        <v>1932</v>
      </c>
      <c r="H189" t="s">
        <v>11</v>
      </c>
      <c r="I189" t="s">
        <v>9802</v>
      </c>
      <c r="J189" t="s">
        <v>100</v>
      </c>
      <c r="K189">
        <v>0.26500000000000001</v>
      </c>
      <c r="L189">
        <v>0.26</v>
      </c>
      <c r="M189">
        <v>1.84</v>
      </c>
      <c r="N189">
        <v>2.077</v>
      </c>
      <c r="O189" t="s">
        <v>189</v>
      </c>
      <c r="P189" t="s">
        <v>13</v>
      </c>
      <c r="Q189" t="s">
        <v>2859</v>
      </c>
      <c r="R189" t="s">
        <v>2664</v>
      </c>
      <c r="S189" t="s">
        <v>2859</v>
      </c>
      <c r="T189" t="s">
        <v>16</v>
      </c>
      <c r="U189" t="s">
        <v>65</v>
      </c>
      <c r="V189" t="s">
        <v>2410</v>
      </c>
      <c r="W189">
        <v>100</v>
      </c>
      <c r="X189" t="s">
        <v>22</v>
      </c>
      <c r="Y189" t="s">
        <v>1883</v>
      </c>
      <c r="Z189" t="s">
        <v>1883</v>
      </c>
      <c r="AA189" t="s">
        <v>189</v>
      </c>
      <c r="AB189" s="138">
        <v>45064</v>
      </c>
      <c r="AC189" s="138">
        <v>45248</v>
      </c>
      <c r="AD189" t="s">
        <v>6241</v>
      </c>
      <c r="AE189" t="s">
        <v>5115</v>
      </c>
      <c r="AF189" t="s">
        <v>16</v>
      </c>
      <c r="AG189" t="s">
        <v>189</v>
      </c>
      <c r="AH189" s="138">
        <v>46160</v>
      </c>
      <c r="AI189" t="s">
        <v>2414</v>
      </c>
      <c r="AJ189" t="s">
        <v>189</v>
      </c>
      <c r="AK189" t="s">
        <v>189</v>
      </c>
      <c r="AL189" t="s">
        <v>189</v>
      </c>
      <c r="AM189" t="s">
        <v>189</v>
      </c>
      <c r="AN189" t="s">
        <v>189</v>
      </c>
      <c r="AO189" t="s">
        <v>189</v>
      </c>
      <c r="AP189" t="s">
        <v>189</v>
      </c>
      <c r="AQ189" t="s">
        <v>16</v>
      </c>
      <c r="AR189" t="s">
        <v>189</v>
      </c>
      <c r="AS189" t="s">
        <v>16</v>
      </c>
      <c r="AT189" t="s">
        <v>6517</v>
      </c>
      <c r="AU189" t="s">
        <v>9344</v>
      </c>
      <c r="AV189" t="s">
        <v>189</v>
      </c>
      <c r="AW189" t="s">
        <v>16</v>
      </c>
      <c r="AX189" t="s">
        <v>16</v>
      </c>
      <c r="AY189" t="s">
        <v>16</v>
      </c>
      <c r="AZ189" t="s">
        <v>16</v>
      </c>
      <c r="BA189" t="s">
        <v>16</v>
      </c>
      <c r="BB189" t="s">
        <v>16</v>
      </c>
      <c r="BC189" t="s">
        <v>16</v>
      </c>
      <c r="BD189" t="s">
        <v>16</v>
      </c>
      <c r="BE189" t="s">
        <v>16</v>
      </c>
      <c r="BF189" t="s">
        <v>189</v>
      </c>
      <c r="BG189" t="s">
        <v>189</v>
      </c>
      <c r="BH189">
        <v>0</v>
      </c>
      <c r="BI189">
        <v>0</v>
      </c>
      <c r="BJ189">
        <v>0</v>
      </c>
      <c r="BK189" t="s">
        <v>189</v>
      </c>
      <c r="BL189" t="s">
        <v>189</v>
      </c>
      <c r="BN189" t="s">
        <v>4589</v>
      </c>
      <c r="BO189" t="s">
        <v>16</v>
      </c>
      <c r="BP189" t="s">
        <v>4587</v>
      </c>
      <c r="BQ189" t="s">
        <v>184</v>
      </c>
      <c r="BR189" t="s">
        <v>6744</v>
      </c>
      <c r="BS189" t="s">
        <v>9667</v>
      </c>
      <c r="BT189" t="s">
        <v>16</v>
      </c>
      <c r="BU189" t="s">
        <v>189</v>
      </c>
      <c r="BV189" t="s">
        <v>39</v>
      </c>
      <c r="BW189" t="s">
        <v>9698</v>
      </c>
      <c r="BX189" t="s">
        <v>16</v>
      </c>
      <c r="BY189" t="s">
        <v>9781</v>
      </c>
      <c r="BZ189" s="138"/>
      <c r="CA189" s="138">
        <v>43969</v>
      </c>
      <c r="CB189" t="s">
        <v>17</v>
      </c>
      <c r="CC189" t="s">
        <v>17</v>
      </c>
      <c r="CD189" t="s">
        <v>6307</v>
      </c>
      <c r="CE189" t="s">
        <v>189</v>
      </c>
      <c r="CF189" t="s">
        <v>189</v>
      </c>
      <c r="CG189" t="s">
        <v>189</v>
      </c>
      <c r="CH189">
        <v>2023</v>
      </c>
      <c r="CI189" s="7">
        <v>45061</v>
      </c>
      <c r="CJ189" t="s">
        <v>4723</v>
      </c>
      <c r="CK189">
        <v>5</v>
      </c>
      <c r="CL189">
        <v>21</v>
      </c>
      <c r="CM189" s="7">
        <v>45061</v>
      </c>
      <c r="CN189" t="s">
        <v>11528</v>
      </c>
      <c r="CO189" t="s">
        <v>9855</v>
      </c>
      <c r="CP189" t="s">
        <v>11498</v>
      </c>
      <c r="CQ189" t="s">
        <v>11499</v>
      </c>
      <c r="CR189" t="s">
        <v>5978</v>
      </c>
      <c r="CS189" t="s">
        <v>5979</v>
      </c>
      <c r="CT189" t="s">
        <v>9842</v>
      </c>
      <c r="CU189" t="s">
        <v>9873</v>
      </c>
      <c r="CV189" t="s">
        <v>6310</v>
      </c>
      <c r="CW189" t="s">
        <v>9874</v>
      </c>
      <c r="CX189" t="s">
        <v>4588</v>
      </c>
      <c r="CY189" t="s">
        <v>9813</v>
      </c>
      <c r="CZ189" t="s">
        <v>6730</v>
      </c>
      <c r="DA189" t="s">
        <v>188</v>
      </c>
      <c r="DB189" t="s">
        <v>16</v>
      </c>
      <c r="DC189" t="s">
        <v>16</v>
      </c>
      <c r="DD189" t="s">
        <v>22</v>
      </c>
      <c r="DE189" t="s">
        <v>189</v>
      </c>
      <c r="DF189" t="s">
        <v>2771</v>
      </c>
      <c r="DG189" t="s">
        <v>4727</v>
      </c>
      <c r="DH189" t="s">
        <v>6766</v>
      </c>
      <c r="DI189" t="s">
        <v>5813</v>
      </c>
      <c r="DJ189" t="s">
        <v>16</v>
      </c>
      <c r="DK189" t="s">
        <v>16</v>
      </c>
      <c r="DL189" t="s">
        <v>5972</v>
      </c>
      <c r="DM189" t="s">
        <v>6245</v>
      </c>
      <c r="DN189" t="s">
        <v>189</v>
      </c>
      <c r="DO189" t="s">
        <v>11107</v>
      </c>
      <c r="DP189" t="s">
        <v>7354</v>
      </c>
      <c r="DQ189" t="s">
        <v>10023</v>
      </c>
      <c r="DR189" t="s">
        <v>7355</v>
      </c>
    </row>
    <row r="190" spans="1:122" x14ac:dyDescent="0.25">
      <c r="A190">
        <v>725</v>
      </c>
      <c r="B190" t="s">
        <v>189</v>
      </c>
      <c r="C190" t="s">
        <v>4586</v>
      </c>
      <c r="D190" s="138">
        <v>45058</v>
      </c>
      <c r="E190" t="s">
        <v>4587</v>
      </c>
      <c r="F190" t="s">
        <v>11</v>
      </c>
      <c r="G190" t="s">
        <v>1932</v>
      </c>
      <c r="H190" t="s">
        <v>11</v>
      </c>
      <c r="I190" t="s">
        <v>9802</v>
      </c>
      <c r="J190" t="s">
        <v>100</v>
      </c>
      <c r="K190">
        <v>0.41</v>
      </c>
      <c r="L190">
        <v>0.41</v>
      </c>
      <c r="M190">
        <v>2.82</v>
      </c>
      <c r="N190">
        <v>3.2160000000000002</v>
      </c>
      <c r="O190" t="s">
        <v>189</v>
      </c>
      <c r="P190" t="s">
        <v>13</v>
      </c>
      <c r="Q190" t="s">
        <v>56</v>
      </c>
      <c r="R190" t="s">
        <v>16</v>
      </c>
      <c r="S190" t="s">
        <v>715</v>
      </c>
      <c r="T190" t="s">
        <v>16</v>
      </c>
      <c r="U190" t="s">
        <v>16</v>
      </c>
      <c r="V190" t="s">
        <v>2410</v>
      </c>
      <c r="X190" t="s">
        <v>15</v>
      </c>
      <c r="Y190" t="s">
        <v>1883</v>
      </c>
      <c r="Z190" t="s">
        <v>1883</v>
      </c>
      <c r="AA190" t="s">
        <v>189</v>
      </c>
      <c r="AB190" s="138">
        <v>45063</v>
      </c>
      <c r="AC190" s="138">
        <v>45247</v>
      </c>
      <c r="AD190" t="s">
        <v>6241</v>
      </c>
      <c r="AE190" t="s">
        <v>5115</v>
      </c>
      <c r="AF190" t="s">
        <v>16</v>
      </c>
      <c r="AG190" t="s">
        <v>189</v>
      </c>
      <c r="AH190" s="138">
        <v>46159</v>
      </c>
      <c r="AI190" t="s">
        <v>2414</v>
      </c>
      <c r="AJ190" t="s">
        <v>189</v>
      </c>
      <c r="AK190" t="s">
        <v>189</v>
      </c>
      <c r="AL190" t="s">
        <v>189</v>
      </c>
      <c r="AM190" t="s">
        <v>189</v>
      </c>
      <c r="AN190" t="s">
        <v>189</v>
      </c>
      <c r="AO190" t="s">
        <v>189</v>
      </c>
      <c r="AP190" t="s">
        <v>189</v>
      </c>
      <c r="AQ190" t="s">
        <v>16</v>
      </c>
      <c r="AR190" t="s">
        <v>189</v>
      </c>
      <c r="AS190" t="s">
        <v>16</v>
      </c>
      <c r="AT190" t="s">
        <v>6517</v>
      </c>
      <c r="AU190" t="s">
        <v>9344</v>
      </c>
      <c r="AV190" t="s">
        <v>189</v>
      </c>
      <c r="AW190" t="s">
        <v>16</v>
      </c>
      <c r="AX190" t="s">
        <v>16</v>
      </c>
      <c r="AY190" t="s">
        <v>16</v>
      </c>
      <c r="AZ190" t="s">
        <v>16</v>
      </c>
      <c r="BA190" t="s">
        <v>16</v>
      </c>
      <c r="BB190" t="s">
        <v>16</v>
      </c>
      <c r="BC190" t="s">
        <v>16</v>
      </c>
      <c r="BD190" t="s">
        <v>16</v>
      </c>
      <c r="BE190" t="s">
        <v>16</v>
      </c>
      <c r="BF190" t="s">
        <v>189</v>
      </c>
      <c r="BG190" t="s">
        <v>189</v>
      </c>
      <c r="BH190">
        <v>0</v>
      </c>
      <c r="BI190">
        <v>0</v>
      </c>
      <c r="BJ190">
        <v>0</v>
      </c>
      <c r="BK190" t="s">
        <v>189</v>
      </c>
      <c r="BL190" t="s">
        <v>189</v>
      </c>
      <c r="BN190" t="s">
        <v>4589</v>
      </c>
      <c r="BO190" t="s">
        <v>16</v>
      </c>
      <c r="BP190" t="s">
        <v>4587</v>
      </c>
      <c r="BQ190" t="s">
        <v>184</v>
      </c>
      <c r="BR190" t="s">
        <v>6744</v>
      </c>
      <c r="BS190" t="s">
        <v>9667</v>
      </c>
      <c r="BT190" t="s">
        <v>16</v>
      </c>
      <c r="BU190" t="s">
        <v>189</v>
      </c>
      <c r="BV190" t="s">
        <v>39</v>
      </c>
      <c r="BW190" t="s">
        <v>9698</v>
      </c>
      <c r="BX190" t="s">
        <v>16</v>
      </c>
      <c r="BY190" t="s">
        <v>9781</v>
      </c>
      <c r="BZ190" s="138"/>
      <c r="CA190" s="138">
        <v>43969</v>
      </c>
      <c r="CB190" t="s">
        <v>17</v>
      </c>
      <c r="CC190" t="s">
        <v>17</v>
      </c>
      <c r="CD190" t="s">
        <v>6307</v>
      </c>
      <c r="CE190" t="s">
        <v>189</v>
      </c>
      <c r="CF190" t="s">
        <v>189</v>
      </c>
      <c r="CG190" t="s">
        <v>189</v>
      </c>
      <c r="CH190">
        <v>2023</v>
      </c>
      <c r="CI190" s="7">
        <v>45058</v>
      </c>
      <c r="CJ190" t="s">
        <v>4723</v>
      </c>
      <c r="CK190">
        <v>5</v>
      </c>
      <c r="CL190">
        <v>20</v>
      </c>
      <c r="CM190" s="7">
        <v>45054</v>
      </c>
      <c r="CN190" t="s">
        <v>11530</v>
      </c>
      <c r="CO190" t="s">
        <v>9855</v>
      </c>
      <c r="CP190" t="s">
        <v>11498</v>
      </c>
      <c r="CQ190" t="s">
        <v>11499</v>
      </c>
      <c r="CR190" t="s">
        <v>5978</v>
      </c>
      <c r="CS190" t="s">
        <v>5981</v>
      </c>
      <c r="CT190" t="s">
        <v>9842</v>
      </c>
      <c r="CU190" t="s">
        <v>9873</v>
      </c>
      <c r="CV190" t="s">
        <v>6310</v>
      </c>
      <c r="CW190" t="s">
        <v>9874</v>
      </c>
      <c r="CX190" t="s">
        <v>4588</v>
      </c>
      <c r="CY190" t="s">
        <v>9813</v>
      </c>
      <c r="CZ190" t="s">
        <v>6730</v>
      </c>
      <c r="DA190" t="s">
        <v>188</v>
      </c>
      <c r="DB190" t="s">
        <v>16</v>
      </c>
      <c r="DC190" t="s">
        <v>16</v>
      </c>
      <c r="DD190" t="s">
        <v>15</v>
      </c>
      <c r="DE190" t="s">
        <v>189</v>
      </c>
      <c r="DF190" t="s">
        <v>16</v>
      </c>
      <c r="DG190" t="s">
        <v>4727</v>
      </c>
      <c r="DH190" t="s">
        <v>6766</v>
      </c>
      <c r="DI190" t="s">
        <v>5814</v>
      </c>
      <c r="DJ190" t="s">
        <v>16</v>
      </c>
      <c r="DK190" t="s">
        <v>16</v>
      </c>
      <c r="DL190" t="s">
        <v>4465</v>
      </c>
      <c r="DM190" t="s">
        <v>16</v>
      </c>
      <c r="DN190" t="s">
        <v>189</v>
      </c>
      <c r="DO190" t="s">
        <v>11531</v>
      </c>
      <c r="DP190" t="s">
        <v>7356</v>
      </c>
      <c r="DQ190" t="s">
        <v>10024</v>
      </c>
      <c r="DR190" t="s">
        <v>7357</v>
      </c>
    </row>
    <row r="191" spans="1:122" x14ac:dyDescent="0.25">
      <c r="A191">
        <v>724</v>
      </c>
      <c r="B191" t="s">
        <v>189</v>
      </c>
      <c r="C191" t="s">
        <v>4597</v>
      </c>
      <c r="D191" s="138">
        <v>45057</v>
      </c>
      <c r="E191" t="s">
        <v>4598</v>
      </c>
      <c r="F191" t="s">
        <v>11</v>
      </c>
      <c r="G191" t="s">
        <v>1932</v>
      </c>
      <c r="H191" t="s">
        <v>11</v>
      </c>
      <c r="I191" t="s">
        <v>9802</v>
      </c>
      <c r="J191" t="s">
        <v>100</v>
      </c>
      <c r="K191">
        <v>0.5</v>
      </c>
      <c r="L191">
        <v>0.5</v>
      </c>
      <c r="M191">
        <v>3.46</v>
      </c>
      <c r="N191">
        <v>3.9180000000000001</v>
      </c>
      <c r="O191" t="s">
        <v>189</v>
      </c>
      <c r="P191" t="s">
        <v>13</v>
      </c>
      <c r="Q191" t="s">
        <v>56</v>
      </c>
      <c r="R191" t="s">
        <v>57</v>
      </c>
      <c r="S191" t="s">
        <v>56</v>
      </c>
      <c r="T191" t="s">
        <v>16</v>
      </c>
      <c r="U191" t="s">
        <v>1938</v>
      </c>
      <c r="V191" t="s">
        <v>2410</v>
      </c>
      <c r="W191">
        <v>100</v>
      </c>
      <c r="X191" t="s">
        <v>22</v>
      </c>
      <c r="Y191" t="s">
        <v>6236</v>
      </c>
      <c r="Z191" t="s">
        <v>6236</v>
      </c>
      <c r="AA191" t="s">
        <v>189</v>
      </c>
      <c r="AB191" s="138">
        <v>45064</v>
      </c>
      <c r="AC191" s="138">
        <v>45248</v>
      </c>
      <c r="AD191" t="s">
        <v>6241</v>
      </c>
      <c r="AE191" t="s">
        <v>5115</v>
      </c>
      <c r="AF191" t="s">
        <v>16</v>
      </c>
      <c r="AG191" t="s">
        <v>189</v>
      </c>
      <c r="AH191" s="138">
        <v>46160</v>
      </c>
      <c r="AI191" t="s">
        <v>2414</v>
      </c>
      <c r="AJ191" t="s">
        <v>189</v>
      </c>
      <c r="AK191" t="s">
        <v>189</v>
      </c>
      <c r="AL191" t="s">
        <v>189</v>
      </c>
      <c r="AM191" t="s">
        <v>189</v>
      </c>
      <c r="AN191" t="s">
        <v>189</v>
      </c>
      <c r="AO191" t="s">
        <v>189</v>
      </c>
      <c r="AP191" t="s">
        <v>189</v>
      </c>
      <c r="AQ191" t="s">
        <v>16</v>
      </c>
      <c r="AR191" t="s">
        <v>189</v>
      </c>
      <c r="AS191" t="s">
        <v>16</v>
      </c>
      <c r="AT191" t="s">
        <v>6518</v>
      </c>
      <c r="AU191" t="s">
        <v>9344</v>
      </c>
      <c r="AV191" t="s">
        <v>189</v>
      </c>
      <c r="AW191" t="s">
        <v>16</v>
      </c>
      <c r="AX191" t="s">
        <v>16</v>
      </c>
      <c r="AY191" t="s">
        <v>16</v>
      </c>
      <c r="AZ191" t="s">
        <v>16</v>
      </c>
      <c r="BA191" t="s">
        <v>16</v>
      </c>
      <c r="BB191" t="s">
        <v>16</v>
      </c>
      <c r="BC191" t="s">
        <v>16</v>
      </c>
      <c r="BD191" t="s">
        <v>16</v>
      </c>
      <c r="BE191" t="s">
        <v>16</v>
      </c>
      <c r="BF191" t="s">
        <v>189</v>
      </c>
      <c r="BG191" t="s">
        <v>189</v>
      </c>
      <c r="BH191">
        <v>0</v>
      </c>
      <c r="BI191">
        <v>0</v>
      </c>
      <c r="BJ191">
        <v>0</v>
      </c>
      <c r="BK191" t="s">
        <v>189</v>
      </c>
      <c r="BL191" t="s">
        <v>189</v>
      </c>
      <c r="BN191" t="s">
        <v>4589</v>
      </c>
      <c r="BO191" t="s">
        <v>7116</v>
      </c>
      <c r="BP191" t="s">
        <v>4587</v>
      </c>
      <c r="BQ191" t="s">
        <v>184</v>
      </c>
      <c r="BR191" t="s">
        <v>6744</v>
      </c>
      <c r="BS191" t="s">
        <v>9667</v>
      </c>
      <c r="BT191" t="s">
        <v>16</v>
      </c>
      <c r="BU191" t="s">
        <v>189</v>
      </c>
      <c r="BV191" t="s">
        <v>39</v>
      </c>
      <c r="BW191" t="s">
        <v>9698</v>
      </c>
      <c r="BX191" t="s">
        <v>16</v>
      </c>
      <c r="BY191" t="s">
        <v>9781</v>
      </c>
      <c r="BZ191" s="138"/>
      <c r="CA191" s="138">
        <v>43969</v>
      </c>
      <c r="CB191" t="s">
        <v>17</v>
      </c>
      <c r="CC191" t="s">
        <v>17</v>
      </c>
      <c r="CD191" t="s">
        <v>6307</v>
      </c>
      <c r="CE191" t="s">
        <v>189</v>
      </c>
      <c r="CF191" t="s">
        <v>189</v>
      </c>
      <c r="CG191" t="s">
        <v>189</v>
      </c>
      <c r="CH191">
        <v>2023</v>
      </c>
      <c r="CI191" s="7">
        <v>45057</v>
      </c>
      <c r="CJ191" t="s">
        <v>4723</v>
      </c>
      <c r="CK191">
        <v>5</v>
      </c>
      <c r="CL191">
        <v>20</v>
      </c>
      <c r="CM191" s="7">
        <v>45054</v>
      </c>
      <c r="CN191" t="s">
        <v>11530</v>
      </c>
      <c r="CO191" t="s">
        <v>9855</v>
      </c>
      <c r="CP191" t="s">
        <v>11498</v>
      </c>
      <c r="CQ191" t="s">
        <v>11499</v>
      </c>
      <c r="CR191" t="s">
        <v>5978</v>
      </c>
      <c r="CS191" t="s">
        <v>5981</v>
      </c>
      <c r="CT191" t="s">
        <v>9842</v>
      </c>
      <c r="CU191" t="s">
        <v>9873</v>
      </c>
      <c r="CV191" t="s">
        <v>6310</v>
      </c>
      <c r="CW191" t="s">
        <v>9874</v>
      </c>
      <c r="CX191" t="s">
        <v>4599</v>
      </c>
      <c r="CY191" t="s">
        <v>9813</v>
      </c>
      <c r="CZ191" t="s">
        <v>6730</v>
      </c>
      <c r="DA191" t="s">
        <v>188</v>
      </c>
      <c r="DB191" t="s">
        <v>16</v>
      </c>
      <c r="DC191" t="s">
        <v>16</v>
      </c>
      <c r="DD191" t="s">
        <v>22</v>
      </c>
      <c r="DE191" t="s">
        <v>189</v>
      </c>
      <c r="DF191" t="s">
        <v>391</v>
      </c>
      <c r="DG191" t="s">
        <v>4727</v>
      </c>
      <c r="DH191" t="s">
        <v>6766</v>
      </c>
      <c r="DI191" t="s">
        <v>4755</v>
      </c>
      <c r="DJ191" t="s">
        <v>16</v>
      </c>
      <c r="DK191" t="s">
        <v>16</v>
      </c>
      <c r="DL191" t="s">
        <v>5972</v>
      </c>
      <c r="DM191" t="s">
        <v>6245</v>
      </c>
      <c r="DN191" t="s">
        <v>189</v>
      </c>
      <c r="DO191" t="s">
        <v>11108</v>
      </c>
      <c r="DP191" t="s">
        <v>7358</v>
      </c>
      <c r="DQ191" t="s">
        <v>10025</v>
      </c>
      <c r="DR191" t="s">
        <v>7359</v>
      </c>
    </row>
    <row r="192" spans="1:122" x14ac:dyDescent="0.25">
      <c r="A192">
        <v>723</v>
      </c>
      <c r="B192" t="s">
        <v>189</v>
      </c>
      <c r="C192" t="s">
        <v>4592</v>
      </c>
      <c r="D192" s="138">
        <v>45057</v>
      </c>
      <c r="E192" t="s">
        <v>4593</v>
      </c>
      <c r="F192" t="s">
        <v>11</v>
      </c>
      <c r="G192" t="s">
        <v>16</v>
      </c>
      <c r="H192" t="s">
        <v>11</v>
      </c>
      <c r="I192" t="s">
        <v>9802</v>
      </c>
      <c r="J192" t="s">
        <v>12</v>
      </c>
      <c r="K192">
        <v>7.07</v>
      </c>
      <c r="L192">
        <v>1.03</v>
      </c>
      <c r="M192">
        <v>7.07</v>
      </c>
      <c r="N192">
        <v>7.9610000000000003</v>
      </c>
      <c r="O192" t="s">
        <v>189</v>
      </c>
      <c r="P192" t="s">
        <v>13</v>
      </c>
      <c r="Q192" t="s">
        <v>51</v>
      </c>
      <c r="R192" t="s">
        <v>16</v>
      </c>
      <c r="S192" t="s">
        <v>51</v>
      </c>
      <c r="T192" t="s">
        <v>16</v>
      </c>
      <c r="U192" t="s">
        <v>16</v>
      </c>
      <c r="V192" t="s">
        <v>2410</v>
      </c>
      <c r="W192">
        <v>100</v>
      </c>
      <c r="X192" t="s">
        <v>22</v>
      </c>
      <c r="Y192" t="s">
        <v>6236</v>
      </c>
      <c r="Z192" t="s">
        <v>6236</v>
      </c>
      <c r="AA192" t="s">
        <v>189</v>
      </c>
      <c r="AB192" s="138">
        <v>45064</v>
      </c>
      <c r="AC192" s="138">
        <v>45248</v>
      </c>
      <c r="AD192" t="s">
        <v>6241</v>
      </c>
      <c r="AE192" t="s">
        <v>5117</v>
      </c>
      <c r="AF192" t="s">
        <v>16</v>
      </c>
      <c r="AG192" t="s">
        <v>189</v>
      </c>
      <c r="AH192" s="138">
        <v>46160</v>
      </c>
      <c r="AI192" t="s">
        <v>2414</v>
      </c>
      <c r="AJ192" t="s">
        <v>189</v>
      </c>
      <c r="AK192" t="s">
        <v>189</v>
      </c>
      <c r="AL192" t="s">
        <v>189</v>
      </c>
      <c r="AM192" t="s">
        <v>189</v>
      </c>
      <c r="AN192" t="s">
        <v>189</v>
      </c>
      <c r="AO192" t="s">
        <v>189</v>
      </c>
      <c r="AP192" t="s">
        <v>189</v>
      </c>
      <c r="AQ192" t="s">
        <v>16</v>
      </c>
      <c r="AR192" t="s">
        <v>189</v>
      </c>
      <c r="AS192" t="s">
        <v>16</v>
      </c>
      <c r="AT192" t="s">
        <v>6519</v>
      </c>
      <c r="AU192" t="s">
        <v>9344</v>
      </c>
      <c r="AV192" t="s">
        <v>189</v>
      </c>
      <c r="AW192" t="s">
        <v>16</v>
      </c>
      <c r="AX192" t="s">
        <v>16</v>
      </c>
      <c r="AY192" t="s">
        <v>16</v>
      </c>
      <c r="AZ192" t="s">
        <v>16</v>
      </c>
      <c r="BA192" t="s">
        <v>16</v>
      </c>
      <c r="BB192" t="s">
        <v>16</v>
      </c>
      <c r="BC192" t="s">
        <v>16</v>
      </c>
      <c r="BD192" t="s">
        <v>16</v>
      </c>
      <c r="BE192" t="s">
        <v>16</v>
      </c>
      <c r="BF192" t="s">
        <v>189</v>
      </c>
      <c r="BG192" t="s">
        <v>189</v>
      </c>
      <c r="BH192">
        <v>0</v>
      </c>
      <c r="BI192">
        <v>0</v>
      </c>
      <c r="BJ192">
        <v>0</v>
      </c>
      <c r="BK192" t="s">
        <v>189</v>
      </c>
      <c r="BL192" t="s">
        <v>189</v>
      </c>
      <c r="BN192" t="s">
        <v>4595</v>
      </c>
      <c r="BO192" t="s">
        <v>7118</v>
      </c>
      <c r="BP192" t="s">
        <v>4596</v>
      </c>
      <c r="BQ192" t="s">
        <v>184</v>
      </c>
      <c r="BR192" t="s">
        <v>6744</v>
      </c>
      <c r="BS192" t="s">
        <v>202</v>
      </c>
      <c r="BT192" t="s">
        <v>16</v>
      </c>
      <c r="BU192" t="s">
        <v>189</v>
      </c>
      <c r="BV192" t="s">
        <v>52</v>
      </c>
      <c r="BW192" t="s">
        <v>195</v>
      </c>
      <c r="BX192" t="s">
        <v>196</v>
      </c>
      <c r="BY192" t="s">
        <v>16</v>
      </c>
      <c r="BZ192" s="138"/>
      <c r="CA192" s="138">
        <v>45057</v>
      </c>
      <c r="CB192" t="s">
        <v>29</v>
      </c>
      <c r="CC192" t="s">
        <v>16</v>
      </c>
      <c r="CD192" t="s">
        <v>6307</v>
      </c>
      <c r="CE192" t="s">
        <v>189</v>
      </c>
      <c r="CF192" t="s">
        <v>189</v>
      </c>
      <c r="CG192" t="s">
        <v>189</v>
      </c>
      <c r="CH192">
        <v>2023</v>
      </c>
      <c r="CI192" s="7">
        <v>45057</v>
      </c>
      <c r="CJ192" t="s">
        <v>4723</v>
      </c>
      <c r="CK192">
        <v>5</v>
      </c>
      <c r="CL192">
        <v>20</v>
      </c>
      <c r="CM192" s="7">
        <v>45054</v>
      </c>
      <c r="CN192" t="s">
        <v>11530</v>
      </c>
      <c r="CO192" t="s">
        <v>9855</v>
      </c>
      <c r="CP192" t="s">
        <v>11498</v>
      </c>
      <c r="CQ192" t="s">
        <v>11499</v>
      </c>
      <c r="CR192" t="s">
        <v>5978</v>
      </c>
      <c r="CS192" t="s">
        <v>5981</v>
      </c>
      <c r="CT192" t="s">
        <v>9842</v>
      </c>
      <c r="CU192" t="s">
        <v>9873</v>
      </c>
      <c r="CV192" t="s">
        <v>6307</v>
      </c>
      <c r="CW192" t="s">
        <v>9874</v>
      </c>
      <c r="CX192" t="s">
        <v>4594</v>
      </c>
      <c r="CY192" t="s">
        <v>9817</v>
      </c>
      <c r="CZ192" t="s">
        <v>6741</v>
      </c>
      <c r="DA192" t="s">
        <v>188</v>
      </c>
      <c r="DB192" t="s">
        <v>16</v>
      </c>
      <c r="DC192" t="s">
        <v>16</v>
      </c>
      <c r="DD192" t="s">
        <v>22</v>
      </c>
      <c r="DE192" t="s">
        <v>189</v>
      </c>
      <c r="DF192" t="s">
        <v>2604</v>
      </c>
      <c r="DG192" t="s">
        <v>4727</v>
      </c>
      <c r="DH192" t="s">
        <v>2052</v>
      </c>
      <c r="DI192" t="s">
        <v>6128</v>
      </c>
      <c r="DJ192" t="s">
        <v>16</v>
      </c>
      <c r="DK192" t="s">
        <v>9817</v>
      </c>
      <c r="DL192" t="s">
        <v>9817</v>
      </c>
      <c r="DM192" t="s">
        <v>6245</v>
      </c>
      <c r="DN192" t="s">
        <v>189</v>
      </c>
      <c r="DO192" t="s">
        <v>11109</v>
      </c>
      <c r="DP192" t="s">
        <v>7360</v>
      </c>
      <c r="DQ192" t="s">
        <v>10025</v>
      </c>
      <c r="DR192" t="s">
        <v>10026</v>
      </c>
    </row>
    <row r="193" spans="1:122" x14ac:dyDescent="0.25">
      <c r="A193">
        <v>722</v>
      </c>
      <c r="B193" t="s">
        <v>189</v>
      </c>
      <c r="C193" t="s">
        <v>4590</v>
      </c>
      <c r="D193" s="138">
        <v>45057</v>
      </c>
      <c r="E193" t="s">
        <v>2124</v>
      </c>
      <c r="F193" t="s">
        <v>11</v>
      </c>
      <c r="G193" t="s">
        <v>1932</v>
      </c>
      <c r="H193" t="s">
        <v>11</v>
      </c>
      <c r="I193" t="s">
        <v>9802</v>
      </c>
      <c r="J193" t="s">
        <v>12</v>
      </c>
      <c r="K193">
        <v>3.5</v>
      </c>
      <c r="L193">
        <v>0.51</v>
      </c>
      <c r="M193">
        <v>3.5</v>
      </c>
      <c r="N193">
        <v>3.9409999999999998</v>
      </c>
      <c r="O193" t="s">
        <v>189</v>
      </c>
      <c r="P193" t="s">
        <v>13</v>
      </c>
      <c r="Q193" t="s">
        <v>4591</v>
      </c>
      <c r="R193" t="s">
        <v>16</v>
      </c>
      <c r="S193" t="s">
        <v>16</v>
      </c>
      <c r="T193" t="s">
        <v>16</v>
      </c>
      <c r="U193" t="s">
        <v>16</v>
      </c>
      <c r="V193" t="s">
        <v>2410</v>
      </c>
      <c r="W193">
        <v>100</v>
      </c>
      <c r="X193" t="s">
        <v>15</v>
      </c>
      <c r="Y193" t="s">
        <v>1883</v>
      </c>
      <c r="Z193" t="s">
        <v>1883</v>
      </c>
      <c r="AA193" t="s">
        <v>189</v>
      </c>
      <c r="AB193" s="138">
        <v>45061</v>
      </c>
      <c r="AC193" s="138">
        <v>45245</v>
      </c>
      <c r="AD193" t="s">
        <v>6241</v>
      </c>
      <c r="AE193" t="s">
        <v>5116</v>
      </c>
      <c r="AF193" t="s">
        <v>16</v>
      </c>
      <c r="AG193" t="s">
        <v>189</v>
      </c>
      <c r="AH193" s="138">
        <v>46157</v>
      </c>
      <c r="AI193" t="s">
        <v>2414</v>
      </c>
      <c r="AJ193" t="s">
        <v>189</v>
      </c>
      <c r="AK193" t="s">
        <v>189</v>
      </c>
      <c r="AL193" t="s">
        <v>189</v>
      </c>
      <c r="AM193" t="s">
        <v>189</v>
      </c>
      <c r="AN193" t="s">
        <v>189</v>
      </c>
      <c r="AO193" t="s">
        <v>189</v>
      </c>
      <c r="AP193" t="s">
        <v>189</v>
      </c>
      <c r="AQ193" t="s">
        <v>16</v>
      </c>
      <c r="AR193" t="s">
        <v>189</v>
      </c>
      <c r="AS193" t="s">
        <v>16</v>
      </c>
      <c r="AT193" t="s">
        <v>189</v>
      </c>
      <c r="AU193" t="s">
        <v>9344</v>
      </c>
      <c r="AV193" t="s">
        <v>189</v>
      </c>
      <c r="AW193" t="s">
        <v>16</v>
      </c>
      <c r="AX193" t="s">
        <v>16</v>
      </c>
      <c r="AY193" t="s">
        <v>16</v>
      </c>
      <c r="AZ193" t="s">
        <v>16</v>
      </c>
      <c r="BA193" t="s">
        <v>16</v>
      </c>
      <c r="BB193" t="s">
        <v>16</v>
      </c>
      <c r="BC193" t="s">
        <v>16</v>
      </c>
      <c r="BD193" t="s">
        <v>16</v>
      </c>
      <c r="BE193" t="s">
        <v>16</v>
      </c>
      <c r="BF193" t="s">
        <v>189</v>
      </c>
      <c r="BG193" t="s">
        <v>189</v>
      </c>
      <c r="BH193">
        <v>0</v>
      </c>
      <c r="BI193">
        <v>0</v>
      </c>
      <c r="BJ193">
        <v>0</v>
      </c>
      <c r="BK193" t="s">
        <v>189</v>
      </c>
      <c r="BL193" t="s">
        <v>189</v>
      </c>
      <c r="BN193" t="s">
        <v>2125</v>
      </c>
      <c r="BO193" t="s">
        <v>16</v>
      </c>
      <c r="BP193" t="s">
        <v>2124</v>
      </c>
      <c r="BQ193" t="s">
        <v>184</v>
      </c>
      <c r="BR193" t="s">
        <v>6744</v>
      </c>
      <c r="BS193" t="s">
        <v>9667</v>
      </c>
      <c r="BT193" t="s">
        <v>16</v>
      </c>
      <c r="BU193" t="s">
        <v>189</v>
      </c>
      <c r="BV193" t="s">
        <v>52</v>
      </c>
      <c r="BW193" t="s">
        <v>185</v>
      </c>
      <c r="BX193" t="s">
        <v>2433</v>
      </c>
      <c r="BY193" t="s">
        <v>16</v>
      </c>
      <c r="BZ193" s="138"/>
      <c r="CA193" s="138">
        <v>43922</v>
      </c>
      <c r="CB193" t="s">
        <v>17</v>
      </c>
      <c r="CC193" t="s">
        <v>17</v>
      </c>
      <c r="CD193" t="s">
        <v>6307</v>
      </c>
      <c r="CE193" t="s">
        <v>189</v>
      </c>
      <c r="CF193" t="s">
        <v>189</v>
      </c>
      <c r="CG193" t="s">
        <v>189</v>
      </c>
      <c r="CH193">
        <v>2023</v>
      </c>
      <c r="CI193" s="7">
        <v>45057</v>
      </c>
      <c r="CJ193" t="s">
        <v>4723</v>
      </c>
      <c r="CK193">
        <v>5</v>
      </c>
      <c r="CL193">
        <v>20</v>
      </c>
      <c r="CM193" s="7">
        <v>45054</v>
      </c>
      <c r="CN193" t="s">
        <v>11530</v>
      </c>
      <c r="CO193" t="s">
        <v>9855</v>
      </c>
      <c r="CP193" t="s">
        <v>11498</v>
      </c>
      <c r="CQ193" t="s">
        <v>11499</v>
      </c>
      <c r="CR193" t="s">
        <v>5978</v>
      </c>
      <c r="CS193" t="s">
        <v>5981</v>
      </c>
      <c r="CT193" t="s">
        <v>9842</v>
      </c>
      <c r="CU193" t="s">
        <v>9873</v>
      </c>
      <c r="CV193" t="s">
        <v>6310</v>
      </c>
      <c r="CW193" t="s">
        <v>9874</v>
      </c>
      <c r="CX193" t="s">
        <v>2432</v>
      </c>
      <c r="CY193" t="s">
        <v>4464</v>
      </c>
      <c r="CZ193" t="s">
        <v>6730</v>
      </c>
      <c r="DA193" t="s">
        <v>188</v>
      </c>
      <c r="DB193" t="s">
        <v>16</v>
      </c>
      <c r="DC193" t="s">
        <v>16</v>
      </c>
      <c r="DD193" t="s">
        <v>15</v>
      </c>
      <c r="DE193" t="s">
        <v>189</v>
      </c>
      <c r="DF193" t="s">
        <v>16</v>
      </c>
      <c r="DG193" t="s">
        <v>4727</v>
      </c>
      <c r="DH193" t="s">
        <v>2052</v>
      </c>
      <c r="DI193" t="s">
        <v>6124</v>
      </c>
      <c r="DJ193" t="s">
        <v>16</v>
      </c>
      <c r="DK193" t="s">
        <v>4464</v>
      </c>
      <c r="DL193" t="s">
        <v>4464</v>
      </c>
      <c r="DM193" t="s">
        <v>16</v>
      </c>
      <c r="DN193" t="s">
        <v>189</v>
      </c>
      <c r="DO193" t="s">
        <v>11044</v>
      </c>
      <c r="DP193" t="s">
        <v>7361</v>
      </c>
      <c r="DQ193" t="s">
        <v>10025</v>
      </c>
      <c r="DR193" t="s">
        <v>7362</v>
      </c>
    </row>
    <row r="194" spans="1:122" x14ac:dyDescent="0.25">
      <c r="A194">
        <v>721</v>
      </c>
      <c r="B194" t="s">
        <v>189</v>
      </c>
      <c r="C194" t="s">
        <v>4601</v>
      </c>
      <c r="D194" s="138">
        <v>45056</v>
      </c>
      <c r="E194" t="s">
        <v>4602</v>
      </c>
      <c r="F194" t="s">
        <v>11</v>
      </c>
      <c r="G194" t="s">
        <v>1929</v>
      </c>
      <c r="H194" t="s">
        <v>11</v>
      </c>
      <c r="I194" t="s">
        <v>9802</v>
      </c>
      <c r="J194" t="s">
        <v>12</v>
      </c>
      <c r="K194">
        <v>2</v>
      </c>
      <c r="L194">
        <v>0.28999999999999998</v>
      </c>
      <c r="M194">
        <v>2</v>
      </c>
      <c r="N194">
        <v>2.2559999999999998</v>
      </c>
      <c r="O194" t="s">
        <v>189</v>
      </c>
      <c r="P194" t="s">
        <v>13</v>
      </c>
      <c r="Q194" t="s">
        <v>145</v>
      </c>
      <c r="R194" t="s">
        <v>16</v>
      </c>
      <c r="S194" t="s">
        <v>16</v>
      </c>
      <c r="T194" t="s">
        <v>16</v>
      </c>
      <c r="U194" t="s">
        <v>16</v>
      </c>
      <c r="V194" t="s">
        <v>2410</v>
      </c>
      <c r="W194">
        <v>100</v>
      </c>
      <c r="X194" t="s">
        <v>15</v>
      </c>
      <c r="Y194" t="s">
        <v>6236</v>
      </c>
      <c r="Z194" t="s">
        <v>6236</v>
      </c>
      <c r="AA194" t="s">
        <v>189</v>
      </c>
      <c r="AB194" s="138">
        <v>45061</v>
      </c>
      <c r="AC194" s="138">
        <v>45245</v>
      </c>
      <c r="AD194" t="s">
        <v>6241</v>
      </c>
      <c r="AE194" t="s">
        <v>5111</v>
      </c>
      <c r="AF194" t="s">
        <v>16</v>
      </c>
      <c r="AG194" t="s">
        <v>189</v>
      </c>
      <c r="AH194" s="138">
        <v>46157</v>
      </c>
      <c r="AI194" t="s">
        <v>2414</v>
      </c>
      <c r="AJ194" t="s">
        <v>189</v>
      </c>
      <c r="AK194" t="s">
        <v>189</v>
      </c>
      <c r="AL194" t="s">
        <v>189</v>
      </c>
      <c r="AM194" t="s">
        <v>189</v>
      </c>
      <c r="AN194" t="s">
        <v>189</v>
      </c>
      <c r="AO194" t="s">
        <v>189</v>
      </c>
      <c r="AP194" t="s">
        <v>189</v>
      </c>
      <c r="AQ194" t="s">
        <v>16</v>
      </c>
      <c r="AR194" t="s">
        <v>189</v>
      </c>
      <c r="AS194" t="s">
        <v>16</v>
      </c>
      <c r="AT194" t="s">
        <v>6520</v>
      </c>
      <c r="AU194" t="s">
        <v>9344</v>
      </c>
      <c r="AV194" t="s">
        <v>189</v>
      </c>
      <c r="AW194" t="s">
        <v>16</v>
      </c>
      <c r="AX194" t="s">
        <v>16</v>
      </c>
      <c r="AY194" t="s">
        <v>16</v>
      </c>
      <c r="AZ194" t="s">
        <v>16</v>
      </c>
      <c r="BA194" t="s">
        <v>16</v>
      </c>
      <c r="BB194" t="s">
        <v>16</v>
      </c>
      <c r="BC194" t="s">
        <v>16</v>
      </c>
      <c r="BD194" t="s">
        <v>16</v>
      </c>
      <c r="BE194" t="s">
        <v>16</v>
      </c>
      <c r="BF194" t="s">
        <v>189</v>
      </c>
      <c r="BG194" t="s">
        <v>189</v>
      </c>
      <c r="BH194">
        <v>0</v>
      </c>
      <c r="BI194">
        <v>0</v>
      </c>
      <c r="BJ194">
        <v>0</v>
      </c>
      <c r="BK194" t="s">
        <v>189</v>
      </c>
      <c r="BL194" t="s">
        <v>189</v>
      </c>
      <c r="BN194" t="s">
        <v>4604</v>
      </c>
      <c r="BO194" t="s">
        <v>16</v>
      </c>
      <c r="BP194" t="s">
        <v>4602</v>
      </c>
      <c r="BQ194" t="s">
        <v>184</v>
      </c>
      <c r="BR194" t="s">
        <v>6744</v>
      </c>
      <c r="BS194" t="s">
        <v>9667</v>
      </c>
      <c r="BT194" t="s">
        <v>16</v>
      </c>
      <c r="BU194" t="s">
        <v>189</v>
      </c>
      <c r="BV194" t="s">
        <v>27</v>
      </c>
      <c r="BW194" t="s">
        <v>195</v>
      </c>
      <c r="BX194" t="s">
        <v>279</v>
      </c>
      <c r="BY194" t="s">
        <v>1311</v>
      </c>
      <c r="BZ194" s="138"/>
      <c r="CA194" s="138">
        <v>44203</v>
      </c>
      <c r="CB194" t="s">
        <v>17</v>
      </c>
      <c r="CC194" t="s">
        <v>17</v>
      </c>
      <c r="CD194" t="s">
        <v>6307</v>
      </c>
      <c r="CE194" t="s">
        <v>189</v>
      </c>
      <c r="CF194" t="s">
        <v>189</v>
      </c>
      <c r="CG194" t="s">
        <v>189</v>
      </c>
      <c r="CH194">
        <v>2023</v>
      </c>
      <c r="CI194" s="7">
        <v>45056</v>
      </c>
      <c r="CJ194" t="s">
        <v>4723</v>
      </c>
      <c r="CK194">
        <v>5</v>
      </c>
      <c r="CL194">
        <v>20</v>
      </c>
      <c r="CM194" s="7">
        <v>45054</v>
      </c>
      <c r="CN194" t="s">
        <v>11530</v>
      </c>
      <c r="CO194" t="s">
        <v>9855</v>
      </c>
      <c r="CP194" t="s">
        <v>11498</v>
      </c>
      <c r="CQ194" t="s">
        <v>11499</v>
      </c>
      <c r="CR194" t="s">
        <v>5978</v>
      </c>
      <c r="CS194" t="s">
        <v>5981</v>
      </c>
      <c r="CT194" t="s">
        <v>9842</v>
      </c>
      <c r="CU194" t="s">
        <v>9873</v>
      </c>
      <c r="CV194" t="s">
        <v>6310</v>
      </c>
      <c r="CW194" t="s">
        <v>9874</v>
      </c>
      <c r="CX194" t="s">
        <v>4603</v>
      </c>
      <c r="CY194" t="s">
        <v>9817</v>
      </c>
      <c r="CZ194" t="s">
        <v>6741</v>
      </c>
      <c r="DA194" t="s">
        <v>188</v>
      </c>
      <c r="DB194" t="s">
        <v>16</v>
      </c>
      <c r="DC194" t="s">
        <v>16</v>
      </c>
      <c r="DD194" t="s">
        <v>15</v>
      </c>
      <c r="DE194" t="s">
        <v>189</v>
      </c>
      <c r="DF194" t="s">
        <v>16</v>
      </c>
      <c r="DG194" t="s">
        <v>4727</v>
      </c>
      <c r="DH194" t="s">
        <v>2052</v>
      </c>
      <c r="DI194" t="s">
        <v>6101</v>
      </c>
      <c r="DJ194" t="s">
        <v>16</v>
      </c>
      <c r="DK194" t="s">
        <v>9817</v>
      </c>
      <c r="DL194" t="s">
        <v>9817</v>
      </c>
      <c r="DM194" t="s">
        <v>16</v>
      </c>
      <c r="DN194" t="s">
        <v>189</v>
      </c>
      <c r="DO194" t="s">
        <v>11532</v>
      </c>
      <c r="DP194" t="s">
        <v>7363</v>
      </c>
      <c r="DQ194" t="s">
        <v>10027</v>
      </c>
      <c r="DR194" t="s">
        <v>10028</v>
      </c>
    </row>
    <row r="195" spans="1:122" x14ac:dyDescent="0.25">
      <c r="A195">
        <v>720</v>
      </c>
      <c r="B195" t="s">
        <v>189</v>
      </c>
      <c r="C195" t="s">
        <v>4600</v>
      </c>
      <c r="D195" s="138">
        <v>45056</v>
      </c>
      <c r="E195" t="s">
        <v>2135</v>
      </c>
      <c r="F195" t="s">
        <v>1960</v>
      </c>
      <c r="G195" t="s">
        <v>1926</v>
      </c>
      <c r="H195" t="s">
        <v>1960</v>
      </c>
      <c r="I195" t="s">
        <v>4840</v>
      </c>
      <c r="J195" t="s">
        <v>12</v>
      </c>
      <c r="K195">
        <v>28</v>
      </c>
      <c r="L195">
        <v>4.0599999999999996</v>
      </c>
      <c r="M195">
        <v>28</v>
      </c>
      <c r="N195">
        <v>31.584</v>
      </c>
      <c r="O195" t="s">
        <v>189</v>
      </c>
      <c r="P195" t="s">
        <v>13</v>
      </c>
      <c r="Q195" t="s">
        <v>888</v>
      </c>
      <c r="R195" t="s">
        <v>1067</v>
      </c>
      <c r="S195" t="s">
        <v>888</v>
      </c>
      <c r="T195" t="s">
        <v>16</v>
      </c>
      <c r="U195" t="s">
        <v>2082</v>
      </c>
      <c r="V195" t="s">
        <v>2410</v>
      </c>
      <c r="W195">
        <v>100</v>
      </c>
      <c r="X195" t="s">
        <v>32</v>
      </c>
      <c r="Y195" t="s">
        <v>6282</v>
      </c>
      <c r="Z195" t="s">
        <v>6282</v>
      </c>
      <c r="AA195" t="s">
        <v>189</v>
      </c>
      <c r="AB195" s="138">
        <v>45064</v>
      </c>
      <c r="AC195" s="138">
        <v>45248</v>
      </c>
      <c r="AD195" t="s">
        <v>6240</v>
      </c>
      <c r="AE195" t="s">
        <v>5006</v>
      </c>
      <c r="AF195" t="s">
        <v>16</v>
      </c>
      <c r="AG195" t="s">
        <v>189</v>
      </c>
      <c r="AH195" s="138">
        <v>46160</v>
      </c>
      <c r="AI195" t="s">
        <v>2414</v>
      </c>
      <c r="AJ195" t="s">
        <v>4617</v>
      </c>
      <c r="AK195" t="s">
        <v>4709</v>
      </c>
      <c r="AL195" t="s">
        <v>6808</v>
      </c>
      <c r="AM195" t="s">
        <v>1882</v>
      </c>
      <c r="AN195" t="s">
        <v>189</v>
      </c>
      <c r="AO195" t="s">
        <v>189</v>
      </c>
      <c r="AP195" t="s">
        <v>189</v>
      </c>
      <c r="AQ195" t="s">
        <v>16</v>
      </c>
      <c r="AR195" t="s">
        <v>189</v>
      </c>
      <c r="AS195" t="s">
        <v>16</v>
      </c>
      <c r="AT195" t="s">
        <v>6459</v>
      </c>
      <c r="AU195" t="s">
        <v>9344</v>
      </c>
      <c r="AV195" t="s">
        <v>189</v>
      </c>
      <c r="AW195" t="s">
        <v>16</v>
      </c>
      <c r="AX195" t="s">
        <v>16</v>
      </c>
      <c r="AY195" t="s">
        <v>181</v>
      </c>
      <c r="AZ195" t="s">
        <v>16</v>
      </c>
      <c r="BA195" t="s">
        <v>16</v>
      </c>
      <c r="BB195" t="s">
        <v>16</v>
      </c>
      <c r="BC195" t="s">
        <v>181</v>
      </c>
      <c r="BD195" t="s">
        <v>16</v>
      </c>
      <c r="BE195" t="s">
        <v>4341</v>
      </c>
      <c r="BF195" t="s">
        <v>182</v>
      </c>
      <c r="BG195" t="s">
        <v>1938</v>
      </c>
      <c r="BH195">
        <v>1</v>
      </c>
      <c r="BI195">
        <v>1</v>
      </c>
      <c r="BJ195">
        <v>1</v>
      </c>
      <c r="BK195" t="s">
        <v>9692</v>
      </c>
      <c r="BL195" t="s">
        <v>6307</v>
      </c>
      <c r="BM195">
        <v>23030</v>
      </c>
      <c r="BN195" t="s">
        <v>2137</v>
      </c>
      <c r="BO195" t="s">
        <v>16</v>
      </c>
      <c r="BP195" t="s">
        <v>2135</v>
      </c>
      <c r="BQ195" t="s">
        <v>184</v>
      </c>
      <c r="BR195" t="s">
        <v>5653</v>
      </c>
      <c r="BS195" t="s">
        <v>9682</v>
      </c>
      <c r="BT195" t="s">
        <v>6875</v>
      </c>
      <c r="BU195" t="s">
        <v>189</v>
      </c>
      <c r="BV195" t="s">
        <v>37</v>
      </c>
      <c r="BW195" t="s">
        <v>189</v>
      </c>
      <c r="BX195" t="s">
        <v>867</v>
      </c>
      <c r="BY195" t="s">
        <v>16</v>
      </c>
      <c r="BZ195" s="138"/>
      <c r="CA195" s="138">
        <v>41569</v>
      </c>
      <c r="CB195" t="s">
        <v>29</v>
      </c>
      <c r="CC195" t="s">
        <v>29</v>
      </c>
      <c r="CD195" t="s">
        <v>6307</v>
      </c>
      <c r="CE195" t="s">
        <v>189</v>
      </c>
      <c r="CF195" t="s">
        <v>6307</v>
      </c>
      <c r="CG195" t="s">
        <v>189</v>
      </c>
      <c r="CH195">
        <v>2023</v>
      </c>
      <c r="CI195" s="7">
        <v>45056</v>
      </c>
      <c r="CJ195" t="s">
        <v>16</v>
      </c>
      <c r="CK195">
        <v>5</v>
      </c>
      <c r="CL195">
        <v>20</v>
      </c>
      <c r="CM195" s="7">
        <v>45054</v>
      </c>
      <c r="CN195" t="s">
        <v>11530</v>
      </c>
      <c r="CO195" t="s">
        <v>9855</v>
      </c>
      <c r="CP195" t="s">
        <v>11498</v>
      </c>
      <c r="CQ195" t="s">
        <v>11499</v>
      </c>
      <c r="CR195" t="s">
        <v>5978</v>
      </c>
      <c r="CS195" t="s">
        <v>5981</v>
      </c>
      <c r="CT195" t="s">
        <v>9842</v>
      </c>
      <c r="CU195" t="s">
        <v>6826</v>
      </c>
      <c r="CV195" t="s">
        <v>6310</v>
      </c>
      <c r="CW195" t="s">
        <v>9874</v>
      </c>
      <c r="CX195" t="s">
        <v>2451</v>
      </c>
      <c r="CY195" t="s">
        <v>4464</v>
      </c>
      <c r="CZ195" t="s">
        <v>6234</v>
      </c>
      <c r="DA195" t="s">
        <v>252</v>
      </c>
      <c r="DB195" t="s">
        <v>9800</v>
      </c>
      <c r="DC195" t="s">
        <v>2137</v>
      </c>
      <c r="DD195" t="s">
        <v>32</v>
      </c>
      <c r="DE195" t="s">
        <v>189</v>
      </c>
      <c r="DF195" t="s">
        <v>16</v>
      </c>
      <c r="DG195" t="s">
        <v>4727</v>
      </c>
      <c r="DH195" t="s">
        <v>2052</v>
      </c>
      <c r="DI195" t="s">
        <v>6129</v>
      </c>
      <c r="DJ195" t="s">
        <v>16</v>
      </c>
      <c r="DK195" t="s">
        <v>4464</v>
      </c>
      <c r="DL195" t="s">
        <v>4464</v>
      </c>
      <c r="DM195" t="s">
        <v>16</v>
      </c>
      <c r="DN195" t="s">
        <v>4496</v>
      </c>
      <c r="DO195" t="s">
        <v>10871</v>
      </c>
      <c r="DP195" t="s">
        <v>7364</v>
      </c>
      <c r="DQ195" t="s">
        <v>10027</v>
      </c>
      <c r="DR195" t="s">
        <v>7365</v>
      </c>
    </row>
    <row r="196" spans="1:122" x14ac:dyDescent="0.25">
      <c r="A196">
        <v>719</v>
      </c>
      <c r="B196" t="s">
        <v>189</v>
      </c>
      <c r="C196" t="s">
        <v>4612</v>
      </c>
      <c r="D196" s="138">
        <v>45055</v>
      </c>
      <c r="E196" t="s">
        <v>4613</v>
      </c>
      <c r="F196" t="s">
        <v>11</v>
      </c>
      <c r="G196" t="s">
        <v>1929</v>
      </c>
      <c r="H196" t="s">
        <v>11</v>
      </c>
      <c r="I196" t="s">
        <v>9802</v>
      </c>
      <c r="J196" t="s">
        <v>12</v>
      </c>
      <c r="K196">
        <v>7.133</v>
      </c>
      <c r="L196">
        <v>1.03</v>
      </c>
      <c r="M196">
        <v>7.13</v>
      </c>
      <c r="N196">
        <v>8.0749999999999993</v>
      </c>
      <c r="O196" t="s">
        <v>189</v>
      </c>
      <c r="P196" t="s">
        <v>13</v>
      </c>
      <c r="Q196" t="s">
        <v>66</v>
      </c>
      <c r="R196" t="s">
        <v>16</v>
      </c>
      <c r="S196" t="s">
        <v>66</v>
      </c>
      <c r="T196" t="s">
        <v>16</v>
      </c>
      <c r="U196" t="s">
        <v>16</v>
      </c>
      <c r="V196" t="s">
        <v>2410</v>
      </c>
      <c r="W196">
        <v>100</v>
      </c>
      <c r="X196" t="s">
        <v>22</v>
      </c>
      <c r="Y196" t="s">
        <v>6236</v>
      </c>
      <c r="Z196" t="s">
        <v>6236</v>
      </c>
      <c r="AA196" t="s">
        <v>189</v>
      </c>
      <c r="AB196" s="138">
        <v>45058</v>
      </c>
      <c r="AC196" s="138">
        <v>45242</v>
      </c>
      <c r="AD196" t="s">
        <v>6241</v>
      </c>
      <c r="AE196" t="s">
        <v>5120</v>
      </c>
      <c r="AF196" t="s">
        <v>16</v>
      </c>
      <c r="AG196" t="s">
        <v>189</v>
      </c>
      <c r="AH196" s="138">
        <v>46154</v>
      </c>
      <c r="AI196" t="s">
        <v>2414</v>
      </c>
      <c r="AJ196" t="s">
        <v>189</v>
      </c>
      <c r="AK196" t="s">
        <v>189</v>
      </c>
      <c r="AL196" t="s">
        <v>189</v>
      </c>
      <c r="AM196" t="s">
        <v>189</v>
      </c>
      <c r="AN196" t="s">
        <v>189</v>
      </c>
      <c r="AO196" t="s">
        <v>189</v>
      </c>
      <c r="AP196" t="s">
        <v>189</v>
      </c>
      <c r="AQ196" t="s">
        <v>16</v>
      </c>
      <c r="AR196" t="s">
        <v>189</v>
      </c>
      <c r="AS196" t="s">
        <v>16</v>
      </c>
      <c r="AT196" t="s">
        <v>6521</v>
      </c>
      <c r="AU196" t="s">
        <v>9344</v>
      </c>
      <c r="AV196" t="s">
        <v>189</v>
      </c>
      <c r="AW196" t="s">
        <v>16</v>
      </c>
      <c r="AX196" t="s">
        <v>16</v>
      </c>
      <c r="AY196" t="s">
        <v>16</v>
      </c>
      <c r="AZ196" t="s">
        <v>16</v>
      </c>
      <c r="BA196" t="s">
        <v>16</v>
      </c>
      <c r="BB196" t="s">
        <v>16</v>
      </c>
      <c r="BC196" t="s">
        <v>16</v>
      </c>
      <c r="BD196" t="s">
        <v>16</v>
      </c>
      <c r="BE196" t="s">
        <v>16</v>
      </c>
      <c r="BF196" t="s">
        <v>189</v>
      </c>
      <c r="BG196" t="s">
        <v>189</v>
      </c>
      <c r="BH196">
        <v>0</v>
      </c>
      <c r="BI196">
        <v>0</v>
      </c>
      <c r="BJ196">
        <v>0</v>
      </c>
      <c r="BK196" t="s">
        <v>189</v>
      </c>
      <c r="BL196" t="s">
        <v>189</v>
      </c>
      <c r="BN196" t="s">
        <v>4615</v>
      </c>
      <c r="BO196" t="s">
        <v>7118</v>
      </c>
      <c r="BP196" t="s">
        <v>4616</v>
      </c>
      <c r="BQ196" t="s">
        <v>184</v>
      </c>
      <c r="BR196" t="s">
        <v>6744</v>
      </c>
      <c r="BS196" t="s">
        <v>9667</v>
      </c>
      <c r="BT196" t="s">
        <v>16</v>
      </c>
      <c r="BU196" t="s">
        <v>189</v>
      </c>
      <c r="BV196" t="s">
        <v>23</v>
      </c>
      <c r="BW196" t="s">
        <v>185</v>
      </c>
      <c r="BX196" t="s">
        <v>3879</v>
      </c>
      <c r="BY196" t="s">
        <v>16</v>
      </c>
      <c r="BZ196" s="138"/>
      <c r="CA196" s="138">
        <v>43980</v>
      </c>
      <c r="CB196" t="s">
        <v>17</v>
      </c>
      <c r="CC196" t="s">
        <v>17</v>
      </c>
      <c r="CD196" t="s">
        <v>6307</v>
      </c>
      <c r="CE196" t="s">
        <v>189</v>
      </c>
      <c r="CF196" t="s">
        <v>189</v>
      </c>
      <c r="CG196" t="s">
        <v>189</v>
      </c>
      <c r="CH196">
        <v>2023</v>
      </c>
      <c r="CI196" s="7">
        <v>45055</v>
      </c>
      <c r="CJ196" t="s">
        <v>4723</v>
      </c>
      <c r="CK196">
        <v>5</v>
      </c>
      <c r="CL196">
        <v>20</v>
      </c>
      <c r="CM196" s="7">
        <v>45054</v>
      </c>
      <c r="CN196" t="s">
        <v>11530</v>
      </c>
      <c r="CO196" t="s">
        <v>9855</v>
      </c>
      <c r="CP196" t="s">
        <v>11498</v>
      </c>
      <c r="CQ196" t="s">
        <v>11499</v>
      </c>
      <c r="CR196" t="s">
        <v>5978</v>
      </c>
      <c r="CS196" t="s">
        <v>5981</v>
      </c>
      <c r="CT196" t="s">
        <v>9842</v>
      </c>
      <c r="CU196" t="s">
        <v>9873</v>
      </c>
      <c r="CV196" t="s">
        <v>6310</v>
      </c>
      <c r="CW196" t="s">
        <v>9874</v>
      </c>
      <c r="CX196" t="s">
        <v>4614</v>
      </c>
      <c r="CY196" t="s">
        <v>9817</v>
      </c>
      <c r="CZ196" t="s">
        <v>6741</v>
      </c>
      <c r="DA196" t="s">
        <v>188</v>
      </c>
      <c r="DB196" t="s">
        <v>16</v>
      </c>
      <c r="DC196" t="s">
        <v>16</v>
      </c>
      <c r="DD196" t="s">
        <v>22</v>
      </c>
      <c r="DE196" t="s">
        <v>189</v>
      </c>
      <c r="DF196" t="s">
        <v>381</v>
      </c>
      <c r="DG196" t="s">
        <v>4727</v>
      </c>
      <c r="DH196" t="s">
        <v>2052</v>
      </c>
      <c r="DI196" t="s">
        <v>6130</v>
      </c>
      <c r="DJ196" t="s">
        <v>16</v>
      </c>
      <c r="DK196" t="s">
        <v>9817</v>
      </c>
      <c r="DL196" t="s">
        <v>9817</v>
      </c>
      <c r="DM196" t="s">
        <v>6245</v>
      </c>
      <c r="DN196" t="s">
        <v>189</v>
      </c>
      <c r="DO196" t="s">
        <v>11110</v>
      </c>
      <c r="DP196" t="s">
        <v>7366</v>
      </c>
      <c r="DQ196" t="s">
        <v>10029</v>
      </c>
      <c r="DR196" t="s">
        <v>10030</v>
      </c>
    </row>
    <row r="197" spans="1:122" x14ac:dyDescent="0.25">
      <c r="A197">
        <v>718</v>
      </c>
      <c r="B197" t="s">
        <v>189</v>
      </c>
      <c r="C197" t="s">
        <v>4611</v>
      </c>
      <c r="D197" s="138">
        <v>45055</v>
      </c>
      <c r="E197" t="s">
        <v>2353</v>
      </c>
      <c r="F197" t="s">
        <v>11</v>
      </c>
      <c r="G197" t="s">
        <v>16</v>
      </c>
      <c r="H197" t="s">
        <v>11</v>
      </c>
      <c r="I197" t="s">
        <v>9802</v>
      </c>
      <c r="J197" t="s">
        <v>12</v>
      </c>
      <c r="K197">
        <v>2.1</v>
      </c>
      <c r="L197">
        <v>0.3</v>
      </c>
      <c r="M197">
        <v>2.1</v>
      </c>
      <c r="N197">
        <v>2.3769999999999998</v>
      </c>
      <c r="O197" t="s">
        <v>189</v>
      </c>
      <c r="P197" t="s">
        <v>13</v>
      </c>
      <c r="Q197" t="s">
        <v>36</v>
      </c>
      <c r="R197" t="s">
        <v>16</v>
      </c>
      <c r="S197" t="s">
        <v>36</v>
      </c>
      <c r="T197" t="s">
        <v>16</v>
      </c>
      <c r="U197" t="s">
        <v>16</v>
      </c>
      <c r="V197" t="s">
        <v>2410</v>
      </c>
      <c r="W197">
        <v>100</v>
      </c>
      <c r="X197" t="s">
        <v>22</v>
      </c>
      <c r="Y197" t="s">
        <v>1883</v>
      </c>
      <c r="Z197" t="s">
        <v>1883</v>
      </c>
      <c r="AA197" t="s">
        <v>189</v>
      </c>
      <c r="AB197" s="138">
        <v>45058</v>
      </c>
      <c r="AC197" s="138">
        <v>45242</v>
      </c>
      <c r="AD197" t="s">
        <v>6241</v>
      </c>
      <c r="AE197" t="s">
        <v>5119</v>
      </c>
      <c r="AF197" t="s">
        <v>16</v>
      </c>
      <c r="AG197" t="s">
        <v>189</v>
      </c>
      <c r="AH197" s="138">
        <v>46154</v>
      </c>
      <c r="AI197" t="s">
        <v>2414</v>
      </c>
      <c r="AJ197" t="s">
        <v>189</v>
      </c>
      <c r="AK197" t="s">
        <v>189</v>
      </c>
      <c r="AL197" t="s">
        <v>189</v>
      </c>
      <c r="AM197" t="s">
        <v>189</v>
      </c>
      <c r="AN197" t="s">
        <v>189</v>
      </c>
      <c r="AO197" t="s">
        <v>189</v>
      </c>
      <c r="AP197" t="s">
        <v>189</v>
      </c>
      <c r="AQ197" t="s">
        <v>16</v>
      </c>
      <c r="AR197" t="s">
        <v>189</v>
      </c>
      <c r="AS197" t="s">
        <v>16</v>
      </c>
      <c r="AT197" t="s">
        <v>6461</v>
      </c>
      <c r="AU197" t="s">
        <v>9344</v>
      </c>
      <c r="AV197" t="s">
        <v>189</v>
      </c>
      <c r="AW197" t="s">
        <v>16</v>
      </c>
      <c r="AX197" t="s">
        <v>16</v>
      </c>
      <c r="AY197" t="s">
        <v>16</v>
      </c>
      <c r="AZ197" t="s">
        <v>16</v>
      </c>
      <c r="BA197" t="s">
        <v>16</v>
      </c>
      <c r="BB197" t="s">
        <v>16</v>
      </c>
      <c r="BC197" t="s">
        <v>16</v>
      </c>
      <c r="BD197" t="s">
        <v>16</v>
      </c>
      <c r="BE197" t="s">
        <v>16</v>
      </c>
      <c r="BF197" t="s">
        <v>189</v>
      </c>
      <c r="BG197" t="s">
        <v>189</v>
      </c>
      <c r="BH197">
        <v>0</v>
      </c>
      <c r="BI197">
        <v>0</v>
      </c>
      <c r="BJ197">
        <v>0</v>
      </c>
      <c r="BK197" t="s">
        <v>189</v>
      </c>
      <c r="BL197" t="s">
        <v>189</v>
      </c>
      <c r="BN197" t="s">
        <v>2149</v>
      </c>
      <c r="BO197" t="s">
        <v>16</v>
      </c>
      <c r="BP197" t="s">
        <v>2474</v>
      </c>
      <c r="BQ197" t="s">
        <v>184</v>
      </c>
      <c r="BR197" t="s">
        <v>6745</v>
      </c>
      <c r="BS197" t="s">
        <v>16</v>
      </c>
      <c r="BT197" t="s">
        <v>16</v>
      </c>
      <c r="BU197" t="s">
        <v>189</v>
      </c>
      <c r="BV197" t="s">
        <v>52</v>
      </c>
      <c r="BW197" t="s">
        <v>189</v>
      </c>
      <c r="BX197" t="s">
        <v>2475</v>
      </c>
      <c r="BY197" t="s">
        <v>16</v>
      </c>
      <c r="BZ197" s="138"/>
      <c r="CA197" s="138">
        <v>44853</v>
      </c>
      <c r="CB197" t="s">
        <v>34</v>
      </c>
      <c r="CC197" t="s">
        <v>16</v>
      </c>
      <c r="CD197" t="s">
        <v>6307</v>
      </c>
      <c r="CE197" t="s">
        <v>189</v>
      </c>
      <c r="CF197" t="s">
        <v>189</v>
      </c>
      <c r="CG197" t="s">
        <v>189</v>
      </c>
      <c r="CH197">
        <v>2023</v>
      </c>
      <c r="CI197" s="7">
        <v>45055</v>
      </c>
      <c r="CJ197" t="s">
        <v>4723</v>
      </c>
      <c r="CK197">
        <v>5</v>
      </c>
      <c r="CL197">
        <v>20</v>
      </c>
      <c r="CM197" s="7">
        <v>45054</v>
      </c>
      <c r="CN197" t="s">
        <v>11530</v>
      </c>
      <c r="CO197" t="s">
        <v>9855</v>
      </c>
      <c r="CP197" t="s">
        <v>11498</v>
      </c>
      <c r="CQ197" t="s">
        <v>11499</v>
      </c>
      <c r="CR197" t="s">
        <v>5978</v>
      </c>
      <c r="CS197" t="s">
        <v>5981</v>
      </c>
      <c r="CT197" t="s">
        <v>9842</v>
      </c>
      <c r="CU197" t="s">
        <v>9873</v>
      </c>
      <c r="CV197" t="s">
        <v>6310</v>
      </c>
      <c r="CW197" t="s">
        <v>9874</v>
      </c>
      <c r="CX197" t="s">
        <v>2473</v>
      </c>
      <c r="CY197" t="s">
        <v>9817</v>
      </c>
      <c r="CZ197" t="s">
        <v>6741</v>
      </c>
      <c r="DA197" t="s">
        <v>188</v>
      </c>
      <c r="DB197" t="s">
        <v>16</v>
      </c>
      <c r="DC197" t="s">
        <v>16</v>
      </c>
      <c r="DD197" t="s">
        <v>22</v>
      </c>
      <c r="DE197" t="s">
        <v>189</v>
      </c>
      <c r="DF197" t="s">
        <v>2573</v>
      </c>
      <c r="DG197" t="s">
        <v>4727</v>
      </c>
      <c r="DH197" t="s">
        <v>2052</v>
      </c>
      <c r="DI197" t="s">
        <v>6131</v>
      </c>
      <c r="DJ197" t="s">
        <v>16</v>
      </c>
      <c r="DK197" t="s">
        <v>9817</v>
      </c>
      <c r="DL197" t="s">
        <v>9817</v>
      </c>
      <c r="DM197" t="s">
        <v>6245</v>
      </c>
      <c r="DN197" t="s">
        <v>189</v>
      </c>
      <c r="DO197" t="s">
        <v>11111</v>
      </c>
      <c r="DP197" t="s">
        <v>7367</v>
      </c>
      <c r="DQ197" t="s">
        <v>10029</v>
      </c>
      <c r="DR197" t="s">
        <v>10031</v>
      </c>
    </row>
    <row r="198" spans="1:122" x14ac:dyDescent="0.25">
      <c r="A198">
        <v>717</v>
      </c>
      <c r="B198" t="s">
        <v>189</v>
      </c>
      <c r="C198" t="s">
        <v>4605</v>
      </c>
      <c r="D198" s="138">
        <v>45055</v>
      </c>
      <c r="E198" t="s">
        <v>6885</v>
      </c>
      <c r="F198" t="s">
        <v>4606</v>
      </c>
      <c r="G198" t="s">
        <v>1926</v>
      </c>
      <c r="H198" t="s">
        <v>11</v>
      </c>
      <c r="I198" t="s">
        <v>9802</v>
      </c>
      <c r="J198" t="s">
        <v>100</v>
      </c>
      <c r="K198">
        <v>15</v>
      </c>
      <c r="L198">
        <v>15</v>
      </c>
      <c r="M198">
        <v>103.8</v>
      </c>
      <c r="N198">
        <v>117.61499999999999</v>
      </c>
      <c r="O198" t="s">
        <v>189</v>
      </c>
      <c r="P198" t="s">
        <v>13</v>
      </c>
      <c r="Q198" t="s">
        <v>1562</v>
      </c>
      <c r="R198" t="s">
        <v>4607</v>
      </c>
      <c r="S198" t="s">
        <v>4608</v>
      </c>
      <c r="T198" t="s">
        <v>4608</v>
      </c>
      <c r="U198" t="s">
        <v>1936</v>
      </c>
      <c r="V198" t="s">
        <v>4609</v>
      </c>
      <c r="W198">
        <v>99.435000000000002</v>
      </c>
      <c r="X198" t="s">
        <v>15</v>
      </c>
      <c r="Y198" t="s">
        <v>6283</v>
      </c>
      <c r="Z198" t="s">
        <v>6283</v>
      </c>
      <c r="AA198" t="s">
        <v>189</v>
      </c>
      <c r="AB198" s="138">
        <v>45062</v>
      </c>
      <c r="AC198" s="138">
        <v>45246</v>
      </c>
      <c r="AD198" t="s">
        <v>6241</v>
      </c>
      <c r="AE198" t="s">
        <v>5118</v>
      </c>
      <c r="AF198" t="s">
        <v>16</v>
      </c>
      <c r="AG198" t="s">
        <v>189</v>
      </c>
      <c r="AH198" s="138">
        <v>46158</v>
      </c>
      <c r="AI198" t="s">
        <v>2414</v>
      </c>
      <c r="AJ198" t="s">
        <v>189</v>
      </c>
      <c r="AK198" t="s">
        <v>189</v>
      </c>
      <c r="AL198" t="s">
        <v>189</v>
      </c>
      <c r="AM198" t="s">
        <v>189</v>
      </c>
      <c r="AN198" t="s">
        <v>189</v>
      </c>
      <c r="AO198" t="s">
        <v>189</v>
      </c>
      <c r="AP198" t="s">
        <v>189</v>
      </c>
      <c r="AQ198" t="s">
        <v>16</v>
      </c>
      <c r="AR198" t="s">
        <v>189</v>
      </c>
      <c r="AS198" t="s">
        <v>7368</v>
      </c>
      <c r="AT198" t="s">
        <v>6522</v>
      </c>
      <c r="AU198" t="s">
        <v>9344</v>
      </c>
      <c r="AV198" t="s">
        <v>189</v>
      </c>
      <c r="AW198" t="s">
        <v>16</v>
      </c>
      <c r="AX198" t="s">
        <v>16</v>
      </c>
      <c r="AY198" t="s">
        <v>16</v>
      </c>
      <c r="AZ198" t="s">
        <v>16</v>
      </c>
      <c r="BA198" t="s">
        <v>16</v>
      </c>
      <c r="BB198" t="s">
        <v>16</v>
      </c>
      <c r="BC198" t="s">
        <v>199</v>
      </c>
      <c r="BD198" t="s">
        <v>16</v>
      </c>
      <c r="BE198" t="s">
        <v>2136</v>
      </c>
      <c r="BF198" t="s">
        <v>189</v>
      </c>
      <c r="BG198" t="s">
        <v>189</v>
      </c>
      <c r="BH198">
        <v>0</v>
      </c>
      <c r="BI198">
        <v>0</v>
      </c>
      <c r="BJ198">
        <v>0</v>
      </c>
      <c r="BK198" t="s">
        <v>189</v>
      </c>
      <c r="BL198" t="s">
        <v>189</v>
      </c>
      <c r="BN198" t="s">
        <v>1470</v>
      </c>
      <c r="BO198" t="s">
        <v>16</v>
      </c>
      <c r="BP198" t="s">
        <v>6885</v>
      </c>
      <c r="BQ198" t="s">
        <v>260</v>
      </c>
      <c r="BR198" t="s">
        <v>5653</v>
      </c>
      <c r="BS198" t="s">
        <v>9678</v>
      </c>
      <c r="BT198" t="s">
        <v>9736</v>
      </c>
      <c r="BU198" t="s">
        <v>189</v>
      </c>
      <c r="BV198" t="s">
        <v>129</v>
      </c>
      <c r="BW198" t="s">
        <v>16</v>
      </c>
      <c r="BX198" t="s">
        <v>16</v>
      </c>
      <c r="BY198" t="s">
        <v>16</v>
      </c>
      <c r="BZ198" s="138"/>
      <c r="CA198" s="138">
        <v>36454</v>
      </c>
      <c r="CB198" t="s">
        <v>29</v>
      </c>
      <c r="CC198" t="s">
        <v>29</v>
      </c>
      <c r="CD198" t="s">
        <v>6307</v>
      </c>
      <c r="CE198" t="s">
        <v>189</v>
      </c>
      <c r="CF198" t="s">
        <v>6307</v>
      </c>
      <c r="CG198" t="s">
        <v>189</v>
      </c>
      <c r="CH198">
        <v>2023</v>
      </c>
      <c r="CI198" s="7">
        <v>45055</v>
      </c>
      <c r="CJ198" t="s">
        <v>16</v>
      </c>
      <c r="CK198">
        <v>5</v>
      </c>
      <c r="CL198">
        <v>20</v>
      </c>
      <c r="CM198" s="7">
        <v>45054</v>
      </c>
      <c r="CN198" t="s">
        <v>11530</v>
      </c>
      <c r="CO198" t="s">
        <v>9855</v>
      </c>
      <c r="CP198" t="s">
        <v>11498</v>
      </c>
      <c r="CQ198" t="s">
        <v>11499</v>
      </c>
      <c r="CR198" t="s">
        <v>5978</v>
      </c>
      <c r="CS198" t="s">
        <v>5981</v>
      </c>
      <c r="CT198" t="s">
        <v>9842</v>
      </c>
      <c r="CU198" t="s">
        <v>9913</v>
      </c>
      <c r="CV198" t="s">
        <v>6310</v>
      </c>
      <c r="CW198" t="s">
        <v>9874</v>
      </c>
      <c r="CX198" t="s">
        <v>4610</v>
      </c>
      <c r="CY198" t="s">
        <v>9813</v>
      </c>
      <c r="CZ198" t="s">
        <v>6730</v>
      </c>
      <c r="DA198" t="s">
        <v>252</v>
      </c>
      <c r="DB198" t="s">
        <v>9801</v>
      </c>
      <c r="DC198" t="s">
        <v>16</v>
      </c>
      <c r="DD198" t="s">
        <v>15</v>
      </c>
      <c r="DE198" t="s">
        <v>189</v>
      </c>
      <c r="DF198" t="s">
        <v>16</v>
      </c>
      <c r="DG198" t="s">
        <v>4727</v>
      </c>
      <c r="DH198" t="s">
        <v>2051</v>
      </c>
      <c r="DI198" t="s">
        <v>5815</v>
      </c>
      <c r="DJ198" t="s">
        <v>16</v>
      </c>
      <c r="DK198" t="s">
        <v>16</v>
      </c>
      <c r="DL198" t="s">
        <v>4465</v>
      </c>
      <c r="DM198" t="s">
        <v>16</v>
      </c>
      <c r="DN198" t="s">
        <v>189</v>
      </c>
      <c r="DO198" t="s">
        <v>10872</v>
      </c>
      <c r="DP198" t="s">
        <v>7369</v>
      </c>
      <c r="DQ198" t="s">
        <v>10029</v>
      </c>
      <c r="DR198" t="s">
        <v>7370</v>
      </c>
    </row>
    <row r="199" spans="1:122" x14ac:dyDescent="0.25">
      <c r="A199">
        <v>716</v>
      </c>
      <c r="B199" t="s">
        <v>189</v>
      </c>
      <c r="C199" t="s">
        <v>4472</v>
      </c>
      <c r="D199" s="138">
        <v>45051</v>
      </c>
      <c r="E199" t="s">
        <v>2271</v>
      </c>
      <c r="F199" t="s">
        <v>1975</v>
      </c>
      <c r="G199" t="s">
        <v>16</v>
      </c>
      <c r="H199" t="s">
        <v>11</v>
      </c>
      <c r="I199" t="s">
        <v>9802</v>
      </c>
      <c r="J199" t="s">
        <v>12</v>
      </c>
      <c r="K199">
        <v>13.96</v>
      </c>
      <c r="L199">
        <v>2.0099999999999998</v>
      </c>
      <c r="M199">
        <v>13.96</v>
      </c>
      <c r="N199">
        <v>15.845000000000001</v>
      </c>
      <c r="O199" t="s">
        <v>189</v>
      </c>
      <c r="P199" t="s">
        <v>13</v>
      </c>
      <c r="Q199" t="s">
        <v>51</v>
      </c>
      <c r="R199" t="s">
        <v>46</v>
      </c>
      <c r="S199" t="s">
        <v>51</v>
      </c>
      <c r="T199" t="s">
        <v>16</v>
      </c>
      <c r="U199" t="s">
        <v>41</v>
      </c>
      <c r="V199" t="s">
        <v>2410</v>
      </c>
      <c r="W199">
        <v>100</v>
      </c>
      <c r="X199" t="s">
        <v>32</v>
      </c>
      <c r="Y199" t="s">
        <v>6236</v>
      </c>
      <c r="Z199" t="s">
        <v>6236</v>
      </c>
      <c r="AA199" t="s">
        <v>189</v>
      </c>
      <c r="AB199" s="138">
        <v>45058</v>
      </c>
      <c r="AC199" s="138">
        <v>45242</v>
      </c>
      <c r="AD199" t="s">
        <v>6240</v>
      </c>
      <c r="AE199" t="s">
        <v>5123</v>
      </c>
      <c r="AF199" t="s">
        <v>16</v>
      </c>
      <c r="AG199" t="s">
        <v>189</v>
      </c>
      <c r="AH199" s="138">
        <v>46154</v>
      </c>
      <c r="AI199" t="s">
        <v>2414</v>
      </c>
      <c r="AJ199" t="s">
        <v>189</v>
      </c>
      <c r="AK199" t="s">
        <v>189</v>
      </c>
      <c r="AL199" t="s">
        <v>189</v>
      </c>
      <c r="AM199" t="s">
        <v>189</v>
      </c>
      <c r="AN199" t="s">
        <v>189</v>
      </c>
      <c r="AO199" t="s">
        <v>189</v>
      </c>
      <c r="AP199" t="s">
        <v>189</v>
      </c>
      <c r="AQ199" t="s">
        <v>16</v>
      </c>
      <c r="AR199" t="s">
        <v>189</v>
      </c>
      <c r="AS199" t="s">
        <v>16</v>
      </c>
      <c r="AT199" t="s">
        <v>6523</v>
      </c>
      <c r="AU199" t="s">
        <v>9344</v>
      </c>
      <c r="AV199" t="s">
        <v>189</v>
      </c>
      <c r="AW199" t="s">
        <v>16</v>
      </c>
      <c r="AX199" t="s">
        <v>16</v>
      </c>
      <c r="AY199" t="s">
        <v>16</v>
      </c>
      <c r="AZ199" t="s">
        <v>16</v>
      </c>
      <c r="BA199" t="s">
        <v>16</v>
      </c>
      <c r="BB199" t="s">
        <v>16</v>
      </c>
      <c r="BC199" t="s">
        <v>181</v>
      </c>
      <c r="BD199" t="s">
        <v>16</v>
      </c>
      <c r="BE199" t="s">
        <v>2136</v>
      </c>
      <c r="BF199" t="s">
        <v>189</v>
      </c>
      <c r="BG199" t="s">
        <v>189</v>
      </c>
      <c r="BH199">
        <v>0</v>
      </c>
      <c r="BI199">
        <v>0</v>
      </c>
      <c r="BJ199">
        <v>0</v>
      </c>
      <c r="BK199" t="s">
        <v>189</v>
      </c>
      <c r="BL199" t="s">
        <v>189</v>
      </c>
      <c r="BN199" t="s">
        <v>2272</v>
      </c>
      <c r="BO199" t="s">
        <v>16</v>
      </c>
      <c r="BP199" t="s">
        <v>2271</v>
      </c>
      <c r="BQ199" t="s">
        <v>184</v>
      </c>
      <c r="BR199" t="s">
        <v>1937</v>
      </c>
      <c r="BS199" t="s">
        <v>16</v>
      </c>
      <c r="BT199" t="s">
        <v>16</v>
      </c>
      <c r="BU199" t="s">
        <v>189</v>
      </c>
      <c r="BV199" t="s">
        <v>67</v>
      </c>
      <c r="BW199" t="s">
        <v>189</v>
      </c>
      <c r="BX199" t="s">
        <v>186</v>
      </c>
      <c r="BY199" t="s">
        <v>16</v>
      </c>
      <c r="BZ199" s="138"/>
      <c r="CA199" s="138">
        <v>34241</v>
      </c>
      <c r="CB199" t="s">
        <v>60</v>
      </c>
      <c r="CC199" t="s">
        <v>16</v>
      </c>
      <c r="CD199" t="s">
        <v>6307</v>
      </c>
      <c r="CE199" t="s">
        <v>189</v>
      </c>
      <c r="CF199" t="s">
        <v>189</v>
      </c>
      <c r="CG199" t="s">
        <v>189</v>
      </c>
      <c r="CH199">
        <v>2023</v>
      </c>
      <c r="CI199" s="7">
        <v>45051</v>
      </c>
      <c r="CJ199" t="s">
        <v>4723</v>
      </c>
      <c r="CK199">
        <v>5</v>
      </c>
      <c r="CL199">
        <v>19</v>
      </c>
      <c r="CM199" s="7">
        <v>45047</v>
      </c>
      <c r="CN199" t="s">
        <v>11533</v>
      </c>
      <c r="CO199" t="s">
        <v>9855</v>
      </c>
      <c r="CP199" t="s">
        <v>11498</v>
      </c>
      <c r="CQ199" t="s">
        <v>11499</v>
      </c>
      <c r="CR199" t="s">
        <v>5978</v>
      </c>
      <c r="CS199" t="s">
        <v>5982</v>
      </c>
      <c r="CT199" t="s">
        <v>9842</v>
      </c>
      <c r="CU199" t="s">
        <v>6824</v>
      </c>
      <c r="CV199" t="s">
        <v>6310</v>
      </c>
      <c r="CW199" t="s">
        <v>9874</v>
      </c>
      <c r="CX199" t="s">
        <v>2760</v>
      </c>
      <c r="CY199" t="s">
        <v>9817</v>
      </c>
      <c r="CZ199" t="s">
        <v>6741</v>
      </c>
      <c r="DA199" t="s">
        <v>252</v>
      </c>
      <c r="DB199" t="s">
        <v>9801</v>
      </c>
      <c r="DC199" t="s">
        <v>2272</v>
      </c>
      <c r="DD199" t="s">
        <v>32</v>
      </c>
      <c r="DE199" t="s">
        <v>189</v>
      </c>
      <c r="DF199" t="s">
        <v>16</v>
      </c>
      <c r="DG199" t="s">
        <v>4727</v>
      </c>
      <c r="DH199" t="s">
        <v>2052</v>
      </c>
      <c r="DI199" t="s">
        <v>6132</v>
      </c>
      <c r="DJ199" t="s">
        <v>16</v>
      </c>
      <c r="DK199" t="s">
        <v>9817</v>
      </c>
      <c r="DL199" t="s">
        <v>9817</v>
      </c>
      <c r="DM199" t="s">
        <v>16</v>
      </c>
      <c r="DN199" t="s">
        <v>189</v>
      </c>
      <c r="DO199" t="s">
        <v>11534</v>
      </c>
      <c r="DP199" t="s">
        <v>7371</v>
      </c>
      <c r="DQ199" t="s">
        <v>10032</v>
      </c>
      <c r="DR199" t="s">
        <v>10033</v>
      </c>
    </row>
    <row r="200" spans="1:122" x14ac:dyDescent="0.25">
      <c r="A200">
        <v>715</v>
      </c>
      <c r="B200" t="s">
        <v>189</v>
      </c>
      <c r="C200" t="s">
        <v>4824</v>
      </c>
      <c r="D200" s="138">
        <v>45051</v>
      </c>
      <c r="E200" t="s">
        <v>4572</v>
      </c>
      <c r="F200" t="s">
        <v>11</v>
      </c>
      <c r="G200" t="s">
        <v>1929</v>
      </c>
      <c r="H200" t="s">
        <v>11</v>
      </c>
      <c r="I200" t="s">
        <v>9802</v>
      </c>
      <c r="J200" t="s">
        <v>12</v>
      </c>
      <c r="K200">
        <v>4.5999999999999996</v>
      </c>
      <c r="L200">
        <v>0.65</v>
      </c>
      <c r="M200">
        <v>4.5999999999999996</v>
      </c>
      <c r="N200">
        <v>5.2210000000000001</v>
      </c>
      <c r="O200" t="s">
        <v>189</v>
      </c>
      <c r="P200" t="s">
        <v>13</v>
      </c>
      <c r="Q200" t="s">
        <v>1535</v>
      </c>
      <c r="R200" t="s">
        <v>16</v>
      </c>
      <c r="S200" t="s">
        <v>16</v>
      </c>
      <c r="T200" t="s">
        <v>16</v>
      </c>
      <c r="U200" t="s">
        <v>16</v>
      </c>
      <c r="V200" t="s">
        <v>2410</v>
      </c>
      <c r="W200">
        <v>100</v>
      </c>
      <c r="X200" t="s">
        <v>15</v>
      </c>
      <c r="Y200" t="s">
        <v>6236</v>
      </c>
      <c r="Z200" t="s">
        <v>6236</v>
      </c>
      <c r="AA200" t="s">
        <v>189</v>
      </c>
      <c r="AB200" s="138">
        <v>45056</v>
      </c>
      <c r="AC200" s="138">
        <v>45240</v>
      </c>
      <c r="AD200" t="s">
        <v>6241</v>
      </c>
      <c r="AE200" t="s">
        <v>5122</v>
      </c>
      <c r="AF200" t="s">
        <v>16</v>
      </c>
      <c r="AG200" t="s">
        <v>189</v>
      </c>
      <c r="AH200" s="138">
        <v>46152</v>
      </c>
      <c r="AI200" t="s">
        <v>2414</v>
      </c>
      <c r="AJ200" t="s">
        <v>189</v>
      </c>
      <c r="AK200" t="s">
        <v>189</v>
      </c>
      <c r="AL200" t="s">
        <v>189</v>
      </c>
      <c r="AM200" t="s">
        <v>189</v>
      </c>
      <c r="AN200" t="s">
        <v>189</v>
      </c>
      <c r="AO200" t="s">
        <v>189</v>
      </c>
      <c r="AP200" t="s">
        <v>189</v>
      </c>
      <c r="AQ200" t="s">
        <v>16</v>
      </c>
      <c r="AR200" t="s">
        <v>189</v>
      </c>
      <c r="AS200" t="s">
        <v>16</v>
      </c>
      <c r="AT200" t="s">
        <v>189</v>
      </c>
      <c r="AU200" t="s">
        <v>9344</v>
      </c>
      <c r="AV200" t="s">
        <v>189</v>
      </c>
      <c r="AW200" t="s">
        <v>16</v>
      </c>
      <c r="AX200" t="s">
        <v>16</v>
      </c>
      <c r="AY200" t="s">
        <v>16</v>
      </c>
      <c r="AZ200" t="s">
        <v>16</v>
      </c>
      <c r="BA200" t="s">
        <v>16</v>
      </c>
      <c r="BB200" t="s">
        <v>16</v>
      </c>
      <c r="BC200" t="s">
        <v>16</v>
      </c>
      <c r="BD200" t="s">
        <v>16</v>
      </c>
      <c r="BE200" t="s">
        <v>16</v>
      </c>
      <c r="BF200" t="s">
        <v>189</v>
      </c>
      <c r="BG200" t="s">
        <v>189</v>
      </c>
      <c r="BH200">
        <v>0</v>
      </c>
      <c r="BI200">
        <v>0</v>
      </c>
      <c r="BJ200">
        <v>0</v>
      </c>
      <c r="BK200" t="s">
        <v>189</v>
      </c>
      <c r="BL200" t="s">
        <v>189</v>
      </c>
      <c r="BN200" t="s">
        <v>3202</v>
      </c>
      <c r="BO200" t="s">
        <v>16</v>
      </c>
      <c r="BP200" t="s">
        <v>4572</v>
      </c>
      <c r="BQ200" t="s">
        <v>184</v>
      </c>
      <c r="BR200" t="s">
        <v>6744</v>
      </c>
      <c r="BS200" t="s">
        <v>1494</v>
      </c>
      <c r="BT200" t="s">
        <v>16</v>
      </c>
      <c r="BU200" t="s">
        <v>189</v>
      </c>
      <c r="BV200" t="s">
        <v>133</v>
      </c>
      <c r="BW200" t="s">
        <v>9787</v>
      </c>
      <c r="BX200" t="s">
        <v>1318</v>
      </c>
      <c r="BY200" t="s">
        <v>16</v>
      </c>
      <c r="BZ200" s="138"/>
      <c r="CA200" s="138">
        <v>42993</v>
      </c>
      <c r="CB200" t="s">
        <v>17</v>
      </c>
      <c r="CC200" t="s">
        <v>17</v>
      </c>
      <c r="CD200" t="s">
        <v>6307</v>
      </c>
      <c r="CE200" t="s">
        <v>189</v>
      </c>
      <c r="CF200" t="s">
        <v>189</v>
      </c>
      <c r="CG200" t="s">
        <v>189</v>
      </c>
      <c r="CH200">
        <v>2023</v>
      </c>
      <c r="CI200" s="7">
        <v>45051</v>
      </c>
      <c r="CJ200" t="s">
        <v>4723</v>
      </c>
      <c r="CK200">
        <v>5</v>
      </c>
      <c r="CL200">
        <v>19</v>
      </c>
      <c r="CM200" s="7">
        <v>45047</v>
      </c>
      <c r="CN200" t="s">
        <v>11533</v>
      </c>
      <c r="CO200" t="s">
        <v>9855</v>
      </c>
      <c r="CP200" t="s">
        <v>11498</v>
      </c>
      <c r="CQ200" t="s">
        <v>11499</v>
      </c>
      <c r="CR200" t="s">
        <v>5978</v>
      </c>
      <c r="CS200" t="s">
        <v>5982</v>
      </c>
      <c r="CT200" t="s">
        <v>9842</v>
      </c>
      <c r="CU200" t="s">
        <v>9873</v>
      </c>
      <c r="CV200" t="s">
        <v>6310</v>
      </c>
      <c r="CW200" t="s">
        <v>9874</v>
      </c>
      <c r="CX200" t="s">
        <v>3204</v>
      </c>
      <c r="CY200" t="s">
        <v>9817</v>
      </c>
      <c r="CZ200" t="s">
        <v>6741</v>
      </c>
      <c r="DA200" t="s">
        <v>188</v>
      </c>
      <c r="DB200" t="s">
        <v>16</v>
      </c>
      <c r="DC200" t="s">
        <v>16</v>
      </c>
      <c r="DD200" t="s">
        <v>15</v>
      </c>
      <c r="DE200" t="s">
        <v>189</v>
      </c>
      <c r="DF200" t="s">
        <v>16</v>
      </c>
      <c r="DG200" t="s">
        <v>4727</v>
      </c>
      <c r="DH200" t="s">
        <v>2052</v>
      </c>
      <c r="DI200" t="s">
        <v>6133</v>
      </c>
      <c r="DJ200" t="s">
        <v>16</v>
      </c>
      <c r="DK200" t="s">
        <v>9817</v>
      </c>
      <c r="DL200" t="s">
        <v>9817</v>
      </c>
      <c r="DM200" t="s">
        <v>16</v>
      </c>
      <c r="DN200" t="s">
        <v>189</v>
      </c>
      <c r="DO200" t="s">
        <v>11535</v>
      </c>
      <c r="DP200" t="s">
        <v>7372</v>
      </c>
      <c r="DQ200" t="s">
        <v>10032</v>
      </c>
      <c r="DR200" t="s">
        <v>10034</v>
      </c>
    </row>
    <row r="201" spans="1:122" x14ac:dyDescent="0.25">
      <c r="A201">
        <v>714</v>
      </c>
      <c r="B201" t="s">
        <v>189</v>
      </c>
      <c r="C201" t="s">
        <v>4469</v>
      </c>
      <c r="D201" s="138">
        <v>45051</v>
      </c>
      <c r="E201" t="s">
        <v>4555</v>
      </c>
      <c r="F201" t="s">
        <v>11</v>
      </c>
      <c r="G201" t="s">
        <v>16</v>
      </c>
      <c r="H201" t="s">
        <v>11</v>
      </c>
      <c r="I201" t="s">
        <v>9802</v>
      </c>
      <c r="J201" t="s">
        <v>12</v>
      </c>
      <c r="K201">
        <v>4.6399999999999997</v>
      </c>
      <c r="L201">
        <v>0.67</v>
      </c>
      <c r="M201">
        <v>4.6399999999999997</v>
      </c>
      <c r="N201">
        <v>5.266</v>
      </c>
      <c r="O201" t="s">
        <v>189</v>
      </c>
      <c r="P201" t="s">
        <v>13</v>
      </c>
      <c r="Q201" t="s">
        <v>157</v>
      </c>
      <c r="R201" t="s">
        <v>648</v>
      </c>
      <c r="S201" t="s">
        <v>157</v>
      </c>
      <c r="T201" t="s">
        <v>16</v>
      </c>
      <c r="U201" t="s">
        <v>41</v>
      </c>
      <c r="V201" t="s">
        <v>2410</v>
      </c>
      <c r="W201">
        <v>100</v>
      </c>
      <c r="X201" t="s">
        <v>22</v>
      </c>
      <c r="Y201" t="s">
        <v>6283</v>
      </c>
      <c r="Z201" t="s">
        <v>6283</v>
      </c>
      <c r="AA201" t="s">
        <v>189</v>
      </c>
      <c r="AB201" s="138">
        <v>45058</v>
      </c>
      <c r="AC201" s="138">
        <v>45242</v>
      </c>
      <c r="AD201" t="s">
        <v>6241</v>
      </c>
      <c r="AE201" t="s">
        <v>5121</v>
      </c>
      <c r="AF201" t="s">
        <v>16</v>
      </c>
      <c r="AG201" t="s">
        <v>189</v>
      </c>
      <c r="AH201" s="138">
        <v>46154</v>
      </c>
      <c r="AI201" t="s">
        <v>2414</v>
      </c>
      <c r="AJ201" t="s">
        <v>189</v>
      </c>
      <c r="AK201" t="s">
        <v>189</v>
      </c>
      <c r="AL201" t="s">
        <v>189</v>
      </c>
      <c r="AM201" t="s">
        <v>189</v>
      </c>
      <c r="AN201" t="s">
        <v>189</v>
      </c>
      <c r="AO201" t="s">
        <v>189</v>
      </c>
      <c r="AP201" t="s">
        <v>189</v>
      </c>
      <c r="AQ201" t="s">
        <v>16</v>
      </c>
      <c r="AR201" t="s">
        <v>189</v>
      </c>
      <c r="AS201" t="s">
        <v>16</v>
      </c>
      <c r="AT201" t="s">
        <v>6524</v>
      </c>
      <c r="AU201" t="s">
        <v>9344</v>
      </c>
      <c r="AV201" t="s">
        <v>189</v>
      </c>
      <c r="AW201" t="s">
        <v>16</v>
      </c>
      <c r="AX201" t="s">
        <v>16</v>
      </c>
      <c r="AY201" t="s">
        <v>16</v>
      </c>
      <c r="AZ201" t="s">
        <v>16</v>
      </c>
      <c r="BA201" t="s">
        <v>16</v>
      </c>
      <c r="BB201" t="s">
        <v>16</v>
      </c>
      <c r="BC201" t="s">
        <v>16</v>
      </c>
      <c r="BD201" t="s">
        <v>16</v>
      </c>
      <c r="BE201" t="s">
        <v>16</v>
      </c>
      <c r="BF201" t="s">
        <v>189</v>
      </c>
      <c r="BG201" t="s">
        <v>189</v>
      </c>
      <c r="BH201">
        <v>0</v>
      </c>
      <c r="BI201">
        <v>0</v>
      </c>
      <c r="BJ201">
        <v>0</v>
      </c>
      <c r="BK201" t="s">
        <v>189</v>
      </c>
      <c r="BL201" t="s">
        <v>189</v>
      </c>
      <c r="BN201" t="s">
        <v>4471</v>
      </c>
      <c r="BO201" t="s">
        <v>16</v>
      </c>
      <c r="BP201" t="s">
        <v>4556</v>
      </c>
      <c r="BQ201" t="s">
        <v>184</v>
      </c>
      <c r="BR201" t="s">
        <v>6744</v>
      </c>
      <c r="BS201" t="s">
        <v>9667</v>
      </c>
      <c r="BT201" t="s">
        <v>16</v>
      </c>
      <c r="BU201" t="s">
        <v>189</v>
      </c>
      <c r="BV201" t="s">
        <v>30</v>
      </c>
      <c r="BW201" t="s">
        <v>9698</v>
      </c>
      <c r="BX201" t="s">
        <v>16</v>
      </c>
      <c r="BY201" t="s">
        <v>9788</v>
      </c>
      <c r="BZ201" s="138"/>
      <c r="CA201" s="138">
        <v>44005</v>
      </c>
      <c r="CB201" t="s">
        <v>34</v>
      </c>
      <c r="CC201" t="s">
        <v>16</v>
      </c>
      <c r="CD201" t="s">
        <v>6307</v>
      </c>
      <c r="CE201" t="s">
        <v>189</v>
      </c>
      <c r="CF201" t="s">
        <v>189</v>
      </c>
      <c r="CG201" t="s">
        <v>189</v>
      </c>
      <c r="CH201">
        <v>2023</v>
      </c>
      <c r="CI201" s="7">
        <v>45051</v>
      </c>
      <c r="CJ201" t="s">
        <v>4723</v>
      </c>
      <c r="CK201">
        <v>5</v>
      </c>
      <c r="CL201">
        <v>19</v>
      </c>
      <c r="CM201" s="7">
        <v>45047</v>
      </c>
      <c r="CN201" t="s">
        <v>11533</v>
      </c>
      <c r="CO201" t="s">
        <v>9855</v>
      </c>
      <c r="CP201" t="s">
        <v>11498</v>
      </c>
      <c r="CQ201" t="s">
        <v>11499</v>
      </c>
      <c r="CR201" t="s">
        <v>5978</v>
      </c>
      <c r="CS201" t="s">
        <v>5982</v>
      </c>
      <c r="CT201" t="s">
        <v>9842</v>
      </c>
      <c r="CU201" t="s">
        <v>9873</v>
      </c>
      <c r="CV201" t="s">
        <v>6310</v>
      </c>
      <c r="CW201" t="s">
        <v>9874</v>
      </c>
      <c r="CX201" t="s">
        <v>4470</v>
      </c>
      <c r="CY201" t="s">
        <v>9817</v>
      </c>
      <c r="CZ201" t="s">
        <v>6741</v>
      </c>
      <c r="DA201" t="s">
        <v>188</v>
      </c>
      <c r="DB201" t="s">
        <v>16</v>
      </c>
      <c r="DC201" t="s">
        <v>16</v>
      </c>
      <c r="DD201" t="s">
        <v>22</v>
      </c>
      <c r="DE201" t="s">
        <v>189</v>
      </c>
      <c r="DF201" t="s">
        <v>273</v>
      </c>
      <c r="DG201" t="s">
        <v>4727</v>
      </c>
      <c r="DH201" t="s">
        <v>2052</v>
      </c>
      <c r="DI201" t="s">
        <v>6134</v>
      </c>
      <c r="DJ201" t="s">
        <v>16</v>
      </c>
      <c r="DK201" t="s">
        <v>9817</v>
      </c>
      <c r="DL201" t="s">
        <v>9817</v>
      </c>
      <c r="DM201" t="s">
        <v>9663</v>
      </c>
      <c r="DN201" t="s">
        <v>189</v>
      </c>
      <c r="DO201" t="s">
        <v>11112</v>
      </c>
      <c r="DP201" t="s">
        <v>7373</v>
      </c>
      <c r="DQ201" t="s">
        <v>10032</v>
      </c>
      <c r="DR201" t="s">
        <v>10035</v>
      </c>
    </row>
    <row r="202" spans="1:122" x14ac:dyDescent="0.25">
      <c r="A202">
        <v>713</v>
      </c>
      <c r="B202" t="s">
        <v>189</v>
      </c>
      <c r="C202" t="s">
        <v>4473</v>
      </c>
      <c r="D202" s="138">
        <v>45044</v>
      </c>
      <c r="E202" t="s">
        <v>2276</v>
      </c>
      <c r="F202" t="s">
        <v>11</v>
      </c>
      <c r="G202" t="s">
        <v>1929</v>
      </c>
      <c r="H202" t="s">
        <v>11</v>
      </c>
      <c r="I202" t="s">
        <v>9802</v>
      </c>
      <c r="J202" t="s">
        <v>12</v>
      </c>
      <c r="K202">
        <v>7.05</v>
      </c>
      <c r="L202">
        <v>1.02</v>
      </c>
      <c r="M202">
        <v>7.05</v>
      </c>
      <c r="N202">
        <v>7.9950000000000001</v>
      </c>
      <c r="O202" t="s">
        <v>189</v>
      </c>
      <c r="P202" t="s">
        <v>13</v>
      </c>
      <c r="Q202" t="s">
        <v>49</v>
      </c>
      <c r="R202" t="s">
        <v>16</v>
      </c>
      <c r="S202" t="s">
        <v>16</v>
      </c>
      <c r="T202" t="s">
        <v>16</v>
      </c>
      <c r="U202" t="s">
        <v>16</v>
      </c>
      <c r="V202" t="s">
        <v>2410</v>
      </c>
      <c r="W202">
        <v>100</v>
      </c>
      <c r="X202" t="s">
        <v>15</v>
      </c>
      <c r="Y202" t="s">
        <v>6236</v>
      </c>
      <c r="Z202" t="s">
        <v>6236</v>
      </c>
      <c r="AA202" t="s">
        <v>189</v>
      </c>
      <c r="AB202" s="138">
        <v>45056</v>
      </c>
      <c r="AC202" s="138">
        <v>45422</v>
      </c>
      <c r="AD202" t="s">
        <v>6241</v>
      </c>
      <c r="AE202" t="s">
        <v>5103</v>
      </c>
      <c r="AF202" t="s">
        <v>16</v>
      </c>
      <c r="AG202" t="s">
        <v>189</v>
      </c>
      <c r="AH202" s="138">
        <v>46152</v>
      </c>
      <c r="AI202" t="s">
        <v>2419</v>
      </c>
      <c r="AJ202" t="s">
        <v>189</v>
      </c>
      <c r="AK202" t="s">
        <v>189</v>
      </c>
      <c r="AL202" t="s">
        <v>189</v>
      </c>
      <c r="AM202" t="s">
        <v>189</v>
      </c>
      <c r="AN202" t="s">
        <v>189</v>
      </c>
      <c r="AO202" t="s">
        <v>189</v>
      </c>
      <c r="AP202" t="s">
        <v>189</v>
      </c>
      <c r="AQ202" t="s">
        <v>16</v>
      </c>
      <c r="AR202" t="s">
        <v>189</v>
      </c>
      <c r="AS202" t="s">
        <v>16</v>
      </c>
      <c r="AT202" t="s">
        <v>6525</v>
      </c>
      <c r="AU202" t="s">
        <v>9344</v>
      </c>
      <c r="AV202" t="s">
        <v>189</v>
      </c>
      <c r="AW202" t="s">
        <v>16</v>
      </c>
      <c r="AX202" t="s">
        <v>16</v>
      </c>
      <c r="AY202" t="s">
        <v>16</v>
      </c>
      <c r="AZ202" t="s">
        <v>16</v>
      </c>
      <c r="BA202" t="s">
        <v>16</v>
      </c>
      <c r="BB202" t="s">
        <v>16</v>
      </c>
      <c r="BC202" t="s">
        <v>16</v>
      </c>
      <c r="BD202" t="s">
        <v>16</v>
      </c>
      <c r="BE202" t="s">
        <v>16</v>
      </c>
      <c r="BF202" t="s">
        <v>189</v>
      </c>
      <c r="BG202" t="s">
        <v>189</v>
      </c>
      <c r="BH202">
        <v>0</v>
      </c>
      <c r="BI202">
        <v>0</v>
      </c>
      <c r="BJ202">
        <v>0</v>
      </c>
      <c r="BK202" t="s">
        <v>189</v>
      </c>
      <c r="BL202" t="s">
        <v>189</v>
      </c>
      <c r="BN202" t="s">
        <v>2277</v>
      </c>
      <c r="BO202" t="s">
        <v>16</v>
      </c>
      <c r="BP202" t="s">
        <v>2276</v>
      </c>
      <c r="BQ202" t="s">
        <v>184</v>
      </c>
      <c r="BR202" t="s">
        <v>6744</v>
      </c>
      <c r="BS202" t="s">
        <v>9667</v>
      </c>
      <c r="BT202" t="s">
        <v>16</v>
      </c>
      <c r="BU202" t="s">
        <v>189</v>
      </c>
      <c r="BV202" t="s">
        <v>27</v>
      </c>
      <c r="BW202" t="s">
        <v>195</v>
      </c>
      <c r="BX202" t="s">
        <v>279</v>
      </c>
      <c r="BY202" t="s">
        <v>588</v>
      </c>
      <c r="BZ202" s="138"/>
      <c r="CA202" s="138">
        <v>44449</v>
      </c>
      <c r="CB202" t="s">
        <v>17</v>
      </c>
      <c r="CC202" t="s">
        <v>17</v>
      </c>
      <c r="CD202" t="s">
        <v>6307</v>
      </c>
      <c r="CE202" t="s">
        <v>189</v>
      </c>
      <c r="CF202" t="s">
        <v>189</v>
      </c>
      <c r="CG202" t="s">
        <v>189</v>
      </c>
      <c r="CH202">
        <v>2023</v>
      </c>
      <c r="CI202" s="7">
        <v>45044</v>
      </c>
      <c r="CJ202" t="s">
        <v>4723</v>
      </c>
      <c r="CK202">
        <v>4</v>
      </c>
      <c r="CL202">
        <v>18</v>
      </c>
      <c r="CM202" s="7">
        <v>45040</v>
      </c>
      <c r="CN202" t="s">
        <v>11536</v>
      </c>
      <c r="CO202" t="s">
        <v>9855</v>
      </c>
      <c r="CP202" t="s">
        <v>11498</v>
      </c>
      <c r="CQ202" t="s">
        <v>11499</v>
      </c>
      <c r="CR202" t="s">
        <v>5984</v>
      </c>
      <c r="CS202" t="s">
        <v>5983</v>
      </c>
      <c r="CT202" t="s">
        <v>9843</v>
      </c>
      <c r="CU202" t="s">
        <v>9873</v>
      </c>
      <c r="CV202" t="s">
        <v>6310</v>
      </c>
      <c r="CW202" t="s">
        <v>9874</v>
      </c>
      <c r="CX202" t="s">
        <v>2770</v>
      </c>
      <c r="CY202" t="s">
        <v>9817</v>
      </c>
      <c r="CZ202" t="s">
        <v>6741</v>
      </c>
      <c r="DA202" t="s">
        <v>188</v>
      </c>
      <c r="DB202" t="s">
        <v>16</v>
      </c>
      <c r="DC202" t="s">
        <v>16</v>
      </c>
      <c r="DD202" t="s">
        <v>15</v>
      </c>
      <c r="DE202" t="s">
        <v>189</v>
      </c>
      <c r="DF202" t="s">
        <v>16</v>
      </c>
      <c r="DG202" t="s">
        <v>4727</v>
      </c>
      <c r="DH202" t="s">
        <v>2052</v>
      </c>
      <c r="DI202" t="s">
        <v>6135</v>
      </c>
      <c r="DJ202" t="s">
        <v>16</v>
      </c>
      <c r="DK202" t="s">
        <v>9817</v>
      </c>
      <c r="DL202" t="s">
        <v>9817</v>
      </c>
      <c r="DM202" t="s">
        <v>16</v>
      </c>
      <c r="DN202" t="s">
        <v>189</v>
      </c>
      <c r="DO202" t="s">
        <v>11537</v>
      </c>
      <c r="DP202" t="s">
        <v>7374</v>
      </c>
      <c r="DQ202" t="s">
        <v>10036</v>
      </c>
      <c r="DR202" t="s">
        <v>10003</v>
      </c>
    </row>
    <row r="203" spans="1:122" x14ac:dyDescent="0.25">
      <c r="A203">
        <v>712</v>
      </c>
      <c r="B203" t="s">
        <v>189</v>
      </c>
      <c r="C203" t="s">
        <v>4474</v>
      </c>
      <c r="D203" s="138">
        <v>45042</v>
      </c>
      <c r="E203" t="s">
        <v>4665</v>
      </c>
      <c r="F203" t="s">
        <v>11</v>
      </c>
      <c r="G203" t="s">
        <v>16</v>
      </c>
      <c r="H203" t="s">
        <v>11</v>
      </c>
      <c r="I203" t="s">
        <v>9802</v>
      </c>
      <c r="J203" t="s">
        <v>3890</v>
      </c>
      <c r="K203">
        <v>58</v>
      </c>
      <c r="L203">
        <v>0.41</v>
      </c>
      <c r="M203">
        <v>2.96</v>
      </c>
      <c r="N203">
        <v>3.4220000000000002</v>
      </c>
      <c r="O203" t="s">
        <v>189</v>
      </c>
      <c r="P203" t="s">
        <v>13</v>
      </c>
      <c r="Q203" t="s">
        <v>858</v>
      </c>
      <c r="R203" t="s">
        <v>4096</v>
      </c>
      <c r="S203" t="s">
        <v>858</v>
      </c>
      <c r="T203" t="s">
        <v>16</v>
      </c>
      <c r="U203" t="s">
        <v>41</v>
      </c>
      <c r="V203" t="s">
        <v>2410</v>
      </c>
      <c r="W203">
        <v>100</v>
      </c>
      <c r="X203" t="s">
        <v>72</v>
      </c>
      <c r="Y203" t="s">
        <v>6236</v>
      </c>
      <c r="Z203" t="s">
        <v>6236</v>
      </c>
      <c r="AA203" t="s">
        <v>9887</v>
      </c>
      <c r="AB203" s="138">
        <v>45055</v>
      </c>
      <c r="AC203" s="138">
        <v>45239</v>
      </c>
      <c r="AD203" t="s">
        <v>6240</v>
      </c>
      <c r="AE203" t="s">
        <v>5124</v>
      </c>
      <c r="AF203" t="s">
        <v>16</v>
      </c>
      <c r="AG203" t="s">
        <v>189</v>
      </c>
      <c r="AH203" s="138">
        <v>46151</v>
      </c>
      <c r="AI203" t="s">
        <v>2414</v>
      </c>
      <c r="AJ203" t="s">
        <v>189</v>
      </c>
      <c r="AK203" t="s">
        <v>189</v>
      </c>
      <c r="AL203" t="s">
        <v>189</v>
      </c>
      <c r="AM203" t="s">
        <v>189</v>
      </c>
      <c r="AN203" t="s">
        <v>189</v>
      </c>
      <c r="AO203" t="s">
        <v>189</v>
      </c>
      <c r="AP203" t="s">
        <v>189</v>
      </c>
      <c r="AQ203" t="s">
        <v>16</v>
      </c>
      <c r="AR203" t="s">
        <v>189</v>
      </c>
      <c r="AS203" t="s">
        <v>16</v>
      </c>
      <c r="AT203" t="s">
        <v>6419</v>
      </c>
      <c r="AU203" t="s">
        <v>9344</v>
      </c>
      <c r="AV203" t="s">
        <v>189</v>
      </c>
      <c r="AW203" t="s">
        <v>4620</v>
      </c>
      <c r="AX203" t="s">
        <v>4621</v>
      </c>
      <c r="AY203" t="s">
        <v>16</v>
      </c>
      <c r="AZ203" t="s">
        <v>16</v>
      </c>
      <c r="BA203" t="s">
        <v>16</v>
      </c>
      <c r="BB203" t="s">
        <v>16</v>
      </c>
      <c r="BC203" t="s">
        <v>16</v>
      </c>
      <c r="BD203" t="s">
        <v>16</v>
      </c>
      <c r="BE203" t="s">
        <v>16</v>
      </c>
      <c r="BF203" t="s">
        <v>189</v>
      </c>
      <c r="BG203" t="s">
        <v>189</v>
      </c>
      <c r="BH203">
        <v>0</v>
      </c>
      <c r="BI203">
        <v>0</v>
      </c>
      <c r="BJ203">
        <v>0</v>
      </c>
      <c r="BK203" t="s">
        <v>189</v>
      </c>
      <c r="BL203" t="s">
        <v>189</v>
      </c>
      <c r="BN203" t="s">
        <v>4476</v>
      </c>
      <c r="BO203" t="s">
        <v>7115</v>
      </c>
      <c r="BP203" t="s">
        <v>4666</v>
      </c>
      <c r="BQ203" t="s">
        <v>184</v>
      </c>
      <c r="BR203" t="s">
        <v>6744</v>
      </c>
      <c r="BS203" t="s">
        <v>16</v>
      </c>
      <c r="BT203" t="s">
        <v>16</v>
      </c>
      <c r="BU203" t="s">
        <v>189</v>
      </c>
      <c r="BV203" t="s">
        <v>18</v>
      </c>
      <c r="BW203" t="s">
        <v>189</v>
      </c>
      <c r="BX203" t="s">
        <v>1865</v>
      </c>
      <c r="BY203" t="s">
        <v>16</v>
      </c>
      <c r="BZ203" s="138"/>
      <c r="CA203" s="138">
        <v>45042</v>
      </c>
      <c r="CB203" t="s">
        <v>34</v>
      </c>
      <c r="CC203" t="s">
        <v>16</v>
      </c>
      <c r="CD203" t="s">
        <v>6307</v>
      </c>
      <c r="CE203" t="s">
        <v>189</v>
      </c>
      <c r="CF203" t="s">
        <v>189</v>
      </c>
      <c r="CG203" t="s">
        <v>189</v>
      </c>
      <c r="CH203">
        <v>2023</v>
      </c>
      <c r="CI203" s="7">
        <v>45042</v>
      </c>
      <c r="CJ203" t="s">
        <v>4723</v>
      </c>
      <c r="CK203">
        <v>4</v>
      </c>
      <c r="CL203">
        <v>18</v>
      </c>
      <c r="CM203" s="7">
        <v>45040</v>
      </c>
      <c r="CN203" t="s">
        <v>11536</v>
      </c>
      <c r="CO203" t="s">
        <v>9855</v>
      </c>
      <c r="CP203" t="s">
        <v>11498</v>
      </c>
      <c r="CQ203" t="s">
        <v>11499</v>
      </c>
      <c r="CR203" t="s">
        <v>5984</v>
      </c>
      <c r="CS203" t="s">
        <v>5983</v>
      </c>
      <c r="CT203" t="s">
        <v>9843</v>
      </c>
      <c r="CU203" t="s">
        <v>9873</v>
      </c>
      <c r="CV203" t="s">
        <v>6307</v>
      </c>
      <c r="CW203" t="s">
        <v>9874</v>
      </c>
      <c r="CX203" t="s">
        <v>4475</v>
      </c>
      <c r="CY203" t="s">
        <v>9825</v>
      </c>
      <c r="CZ203" t="s">
        <v>6730</v>
      </c>
      <c r="DA203" t="s">
        <v>188</v>
      </c>
      <c r="DB203" t="s">
        <v>16</v>
      </c>
      <c r="DC203" t="s">
        <v>4476</v>
      </c>
      <c r="DD203" t="s">
        <v>22</v>
      </c>
      <c r="DE203" t="s">
        <v>189</v>
      </c>
      <c r="DF203" t="s">
        <v>371</v>
      </c>
      <c r="DG203" t="s">
        <v>4727</v>
      </c>
      <c r="DH203" t="s">
        <v>6791</v>
      </c>
      <c r="DI203" t="s">
        <v>5816</v>
      </c>
      <c r="DJ203" t="s">
        <v>9887</v>
      </c>
      <c r="DK203" t="s">
        <v>4345</v>
      </c>
      <c r="DL203" t="s">
        <v>4345</v>
      </c>
      <c r="DM203" t="s">
        <v>6245</v>
      </c>
      <c r="DN203" t="s">
        <v>189</v>
      </c>
      <c r="DO203" t="s">
        <v>11113</v>
      </c>
      <c r="DP203" t="s">
        <v>7375</v>
      </c>
      <c r="DQ203" t="s">
        <v>10037</v>
      </c>
      <c r="DR203" t="s">
        <v>7376</v>
      </c>
    </row>
    <row r="204" spans="1:122" x14ac:dyDescent="0.25">
      <c r="A204">
        <v>711</v>
      </c>
      <c r="B204" t="s">
        <v>189</v>
      </c>
      <c r="C204" t="s">
        <v>4485</v>
      </c>
      <c r="D204" s="138">
        <v>45041</v>
      </c>
      <c r="E204" t="s">
        <v>4486</v>
      </c>
      <c r="F204" t="s">
        <v>11</v>
      </c>
      <c r="G204" t="s">
        <v>16</v>
      </c>
      <c r="H204" t="s">
        <v>11</v>
      </c>
      <c r="I204" t="s">
        <v>9802</v>
      </c>
      <c r="J204" t="s">
        <v>12</v>
      </c>
      <c r="K204">
        <v>2.86</v>
      </c>
      <c r="L204">
        <v>0.41</v>
      </c>
      <c r="M204">
        <v>2.86</v>
      </c>
      <c r="N204">
        <v>3.2320000000000002</v>
      </c>
      <c r="O204" t="s">
        <v>189</v>
      </c>
      <c r="P204" t="s">
        <v>13</v>
      </c>
      <c r="Q204" t="s">
        <v>51</v>
      </c>
      <c r="R204" t="s">
        <v>16</v>
      </c>
      <c r="S204" t="s">
        <v>51</v>
      </c>
      <c r="T204" t="s">
        <v>16</v>
      </c>
      <c r="U204" t="s">
        <v>16</v>
      </c>
      <c r="V204" t="s">
        <v>2410</v>
      </c>
      <c r="W204">
        <v>100</v>
      </c>
      <c r="X204" t="s">
        <v>22</v>
      </c>
      <c r="Y204" t="s">
        <v>6236</v>
      </c>
      <c r="Z204" t="s">
        <v>6236</v>
      </c>
      <c r="AA204" t="s">
        <v>189</v>
      </c>
      <c r="AB204" s="138">
        <v>45044</v>
      </c>
      <c r="AC204" s="138">
        <v>45227</v>
      </c>
      <c r="AD204" t="s">
        <v>6241</v>
      </c>
      <c r="AE204" t="s">
        <v>5125</v>
      </c>
      <c r="AF204" t="s">
        <v>16</v>
      </c>
      <c r="AG204" t="s">
        <v>189</v>
      </c>
      <c r="AH204" s="138">
        <v>46140</v>
      </c>
      <c r="AI204" t="s">
        <v>2414</v>
      </c>
      <c r="AJ204" t="s">
        <v>189</v>
      </c>
      <c r="AK204" t="s">
        <v>189</v>
      </c>
      <c r="AL204" t="s">
        <v>189</v>
      </c>
      <c r="AM204" t="s">
        <v>189</v>
      </c>
      <c r="AN204" t="s">
        <v>189</v>
      </c>
      <c r="AO204" t="s">
        <v>189</v>
      </c>
      <c r="AP204" t="s">
        <v>189</v>
      </c>
      <c r="AQ204" t="s">
        <v>16</v>
      </c>
      <c r="AR204" t="s">
        <v>189</v>
      </c>
      <c r="AS204" t="s">
        <v>16</v>
      </c>
      <c r="AT204" t="s">
        <v>6497</v>
      </c>
      <c r="AU204" t="s">
        <v>9344</v>
      </c>
      <c r="AV204" t="s">
        <v>189</v>
      </c>
      <c r="AW204" t="s">
        <v>16</v>
      </c>
      <c r="AX204" t="s">
        <v>16</v>
      </c>
      <c r="AY204" t="s">
        <v>16</v>
      </c>
      <c r="AZ204" t="s">
        <v>16</v>
      </c>
      <c r="BA204" t="s">
        <v>16</v>
      </c>
      <c r="BB204" t="s">
        <v>16</v>
      </c>
      <c r="BC204" t="s">
        <v>16</v>
      </c>
      <c r="BD204" t="s">
        <v>16</v>
      </c>
      <c r="BE204" t="s">
        <v>16</v>
      </c>
      <c r="BF204" t="s">
        <v>189</v>
      </c>
      <c r="BG204" t="s">
        <v>189</v>
      </c>
      <c r="BH204">
        <v>0</v>
      </c>
      <c r="BI204">
        <v>0</v>
      </c>
      <c r="BJ204">
        <v>0</v>
      </c>
      <c r="BK204" t="s">
        <v>189</v>
      </c>
      <c r="BL204" t="s">
        <v>189</v>
      </c>
      <c r="BN204" t="s">
        <v>2180</v>
      </c>
      <c r="BO204" t="s">
        <v>7115</v>
      </c>
      <c r="BP204" t="s">
        <v>2561</v>
      </c>
      <c r="BQ204" t="s">
        <v>184</v>
      </c>
      <c r="BR204" t="s">
        <v>6744</v>
      </c>
      <c r="BS204" t="s">
        <v>1494</v>
      </c>
      <c r="BT204" t="s">
        <v>16</v>
      </c>
      <c r="BU204" t="s">
        <v>189</v>
      </c>
      <c r="BV204" t="s">
        <v>27</v>
      </c>
      <c r="BW204" t="s">
        <v>195</v>
      </c>
      <c r="BX204" t="s">
        <v>279</v>
      </c>
      <c r="BY204" t="s">
        <v>16</v>
      </c>
      <c r="BZ204" s="138"/>
      <c r="CA204" s="138">
        <v>44938</v>
      </c>
      <c r="CB204" t="s">
        <v>34</v>
      </c>
      <c r="CC204" t="s">
        <v>17</v>
      </c>
      <c r="CD204" t="s">
        <v>6307</v>
      </c>
      <c r="CE204" t="s">
        <v>189</v>
      </c>
      <c r="CF204" t="s">
        <v>189</v>
      </c>
      <c r="CG204" t="s">
        <v>189</v>
      </c>
      <c r="CH204">
        <v>2023</v>
      </c>
      <c r="CI204" s="7">
        <v>45041</v>
      </c>
      <c r="CJ204" t="s">
        <v>4723</v>
      </c>
      <c r="CK204">
        <v>4</v>
      </c>
      <c r="CL204">
        <v>18</v>
      </c>
      <c r="CM204" s="7">
        <v>45040</v>
      </c>
      <c r="CN204" t="s">
        <v>11536</v>
      </c>
      <c r="CO204" t="s">
        <v>9855</v>
      </c>
      <c r="CP204" t="s">
        <v>11498</v>
      </c>
      <c r="CQ204" t="s">
        <v>11499</v>
      </c>
      <c r="CR204" t="s">
        <v>5984</v>
      </c>
      <c r="CS204" t="s">
        <v>5983</v>
      </c>
      <c r="CT204" t="s">
        <v>9843</v>
      </c>
      <c r="CU204" t="s">
        <v>9873</v>
      </c>
      <c r="CV204" t="s">
        <v>6310</v>
      </c>
      <c r="CW204" t="s">
        <v>9874</v>
      </c>
      <c r="CX204" t="s">
        <v>2560</v>
      </c>
      <c r="CY204" t="s">
        <v>9817</v>
      </c>
      <c r="CZ204" t="s">
        <v>6741</v>
      </c>
      <c r="DA204" t="s">
        <v>188</v>
      </c>
      <c r="DB204" t="s">
        <v>16</v>
      </c>
      <c r="DC204" t="s">
        <v>16</v>
      </c>
      <c r="DD204" t="s">
        <v>22</v>
      </c>
      <c r="DE204" t="s">
        <v>189</v>
      </c>
      <c r="DF204" t="s">
        <v>2509</v>
      </c>
      <c r="DG204" t="s">
        <v>4727</v>
      </c>
      <c r="DH204" t="s">
        <v>2052</v>
      </c>
      <c r="DI204" t="s">
        <v>6115</v>
      </c>
      <c r="DJ204" t="s">
        <v>16</v>
      </c>
      <c r="DK204" t="s">
        <v>9817</v>
      </c>
      <c r="DL204" t="s">
        <v>9817</v>
      </c>
      <c r="DM204" t="s">
        <v>6245</v>
      </c>
      <c r="DN204" t="s">
        <v>189</v>
      </c>
      <c r="DO204" t="s">
        <v>11114</v>
      </c>
      <c r="DP204" t="s">
        <v>7377</v>
      </c>
      <c r="DQ204" t="s">
        <v>10038</v>
      </c>
      <c r="DR204" t="s">
        <v>10039</v>
      </c>
    </row>
    <row r="205" spans="1:122" x14ac:dyDescent="0.25">
      <c r="A205">
        <v>710</v>
      </c>
      <c r="B205" t="s">
        <v>189</v>
      </c>
      <c r="C205" t="s">
        <v>4477</v>
      </c>
      <c r="D205" s="138">
        <v>45041</v>
      </c>
      <c r="E205" t="s">
        <v>4478</v>
      </c>
      <c r="F205" t="s">
        <v>4479</v>
      </c>
      <c r="G205" t="s">
        <v>16</v>
      </c>
      <c r="H205" t="s">
        <v>4479</v>
      </c>
      <c r="I205" t="s">
        <v>4840</v>
      </c>
      <c r="J205" t="s">
        <v>100</v>
      </c>
      <c r="K205">
        <v>5</v>
      </c>
      <c r="L205">
        <v>5</v>
      </c>
      <c r="M205">
        <v>34.54</v>
      </c>
      <c r="N205">
        <v>39.25</v>
      </c>
      <c r="O205" t="s">
        <v>189</v>
      </c>
      <c r="P205" t="s">
        <v>65</v>
      </c>
      <c r="Q205" t="s">
        <v>257</v>
      </c>
      <c r="R205" t="s">
        <v>4480</v>
      </c>
      <c r="S205" t="s">
        <v>4481</v>
      </c>
      <c r="T205" t="s">
        <v>4482</v>
      </c>
      <c r="U205" t="s">
        <v>2082</v>
      </c>
      <c r="V205" t="s">
        <v>2410</v>
      </c>
      <c r="W205">
        <v>98.91</v>
      </c>
      <c r="X205" t="s">
        <v>32</v>
      </c>
      <c r="Y205" t="s">
        <v>6283</v>
      </c>
      <c r="Z205" t="s">
        <v>6283</v>
      </c>
      <c r="AA205" t="s">
        <v>189</v>
      </c>
      <c r="AB205" s="138">
        <v>45049</v>
      </c>
      <c r="AC205" s="138">
        <v>45233</v>
      </c>
      <c r="AD205" t="s">
        <v>6248</v>
      </c>
      <c r="AE205" t="s">
        <v>5113</v>
      </c>
      <c r="AF205" t="s">
        <v>16</v>
      </c>
      <c r="AG205" t="s">
        <v>189</v>
      </c>
      <c r="AH205" s="138">
        <v>48702</v>
      </c>
      <c r="AI205" t="s">
        <v>2414</v>
      </c>
      <c r="AJ205" t="s">
        <v>189</v>
      </c>
      <c r="AK205" t="s">
        <v>189</v>
      </c>
      <c r="AL205" t="s">
        <v>189</v>
      </c>
      <c r="AM205" t="s">
        <v>189</v>
      </c>
      <c r="AN205" t="s">
        <v>189</v>
      </c>
      <c r="AO205" t="s">
        <v>189</v>
      </c>
      <c r="AP205" t="s">
        <v>189</v>
      </c>
      <c r="AQ205" t="s">
        <v>4844</v>
      </c>
      <c r="AR205" t="s">
        <v>4845</v>
      </c>
      <c r="AS205" t="s">
        <v>7378</v>
      </c>
      <c r="AT205" t="s">
        <v>189</v>
      </c>
      <c r="AU205" t="s">
        <v>9344</v>
      </c>
      <c r="AV205" t="s">
        <v>189</v>
      </c>
      <c r="AW205" t="s">
        <v>16</v>
      </c>
      <c r="AX205" t="s">
        <v>16</v>
      </c>
      <c r="AY205" t="s">
        <v>16</v>
      </c>
      <c r="AZ205" t="s">
        <v>16</v>
      </c>
      <c r="BA205" t="s">
        <v>16</v>
      </c>
      <c r="BB205" t="s">
        <v>16</v>
      </c>
      <c r="BC205" t="s">
        <v>16</v>
      </c>
      <c r="BD205" t="s">
        <v>16</v>
      </c>
      <c r="BE205" t="s">
        <v>16</v>
      </c>
      <c r="BF205" t="s">
        <v>189</v>
      </c>
      <c r="BG205" t="s">
        <v>189</v>
      </c>
      <c r="BH205">
        <v>0</v>
      </c>
      <c r="BI205">
        <v>0</v>
      </c>
      <c r="BJ205">
        <v>0</v>
      </c>
      <c r="BK205" t="s">
        <v>189</v>
      </c>
      <c r="BL205" t="s">
        <v>189</v>
      </c>
      <c r="BN205" t="s">
        <v>4484</v>
      </c>
      <c r="BO205" t="s">
        <v>16</v>
      </c>
      <c r="BP205" t="s">
        <v>4478</v>
      </c>
      <c r="BQ205" t="s">
        <v>240</v>
      </c>
      <c r="BR205" t="s">
        <v>5653</v>
      </c>
      <c r="BS205" t="s">
        <v>9682</v>
      </c>
      <c r="BT205" t="s">
        <v>6878</v>
      </c>
      <c r="BU205" t="s">
        <v>189</v>
      </c>
      <c r="BV205" t="s">
        <v>133</v>
      </c>
      <c r="BW205" t="s">
        <v>16</v>
      </c>
      <c r="BX205" t="s">
        <v>16</v>
      </c>
      <c r="BY205" t="s">
        <v>16</v>
      </c>
      <c r="BZ205" s="138"/>
      <c r="CA205" s="138">
        <v>41305</v>
      </c>
      <c r="CB205" t="s">
        <v>29</v>
      </c>
      <c r="CC205" t="s">
        <v>16</v>
      </c>
      <c r="CD205" t="s">
        <v>6307</v>
      </c>
      <c r="CE205" t="s">
        <v>189</v>
      </c>
      <c r="CF205" t="s">
        <v>189</v>
      </c>
      <c r="CG205" t="s">
        <v>189</v>
      </c>
      <c r="CH205">
        <v>2023</v>
      </c>
      <c r="CI205" s="7">
        <v>45041</v>
      </c>
      <c r="CJ205" t="s">
        <v>16</v>
      </c>
      <c r="CK205">
        <v>4</v>
      </c>
      <c r="CL205">
        <v>18</v>
      </c>
      <c r="CM205" s="7">
        <v>45040</v>
      </c>
      <c r="CN205" t="s">
        <v>11536</v>
      </c>
      <c r="CO205" t="s">
        <v>9855</v>
      </c>
      <c r="CP205" t="s">
        <v>11498</v>
      </c>
      <c r="CQ205" t="s">
        <v>11499</v>
      </c>
      <c r="CR205" t="s">
        <v>5984</v>
      </c>
      <c r="CS205" t="s">
        <v>5983</v>
      </c>
      <c r="CT205" t="s">
        <v>9843</v>
      </c>
      <c r="CU205" t="s">
        <v>6826</v>
      </c>
      <c r="CV205" t="s">
        <v>6310</v>
      </c>
      <c r="CW205" t="s">
        <v>9947</v>
      </c>
      <c r="CX205" t="s">
        <v>4483</v>
      </c>
      <c r="CY205" t="s">
        <v>9813</v>
      </c>
      <c r="CZ205" t="s">
        <v>16</v>
      </c>
      <c r="DA205" t="s">
        <v>252</v>
      </c>
      <c r="DB205" t="s">
        <v>9800</v>
      </c>
      <c r="DC205" t="s">
        <v>4484</v>
      </c>
      <c r="DD205" t="s">
        <v>32</v>
      </c>
      <c r="DE205" t="s">
        <v>189</v>
      </c>
      <c r="DF205" t="s">
        <v>16</v>
      </c>
      <c r="DG205" t="s">
        <v>4729</v>
      </c>
      <c r="DH205" t="s">
        <v>2051</v>
      </c>
      <c r="DI205" t="s">
        <v>4517</v>
      </c>
      <c r="DJ205" t="s">
        <v>16</v>
      </c>
      <c r="DK205" t="s">
        <v>16</v>
      </c>
      <c r="DL205" t="s">
        <v>4465</v>
      </c>
      <c r="DM205" t="s">
        <v>16</v>
      </c>
      <c r="DN205" t="s">
        <v>189</v>
      </c>
      <c r="DO205" t="s">
        <v>10873</v>
      </c>
      <c r="DP205" t="s">
        <v>7379</v>
      </c>
      <c r="DQ205" t="s">
        <v>10038</v>
      </c>
      <c r="DR205" t="s">
        <v>7380</v>
      </c>
    </row>
    <row r="206" spans="1:122" x14ac:dyDescent="0.25">
      <c r="A206">
        <v>709</v>
      </c>
      <c r="B206" t="s">
        <v>189</v>
      </c>
      <c r="C206" t="s">
        <v>4488</v>
      </c>
      <c r="D206" s="138">
        <v>45040</v>
      </c>
      <c r="E206" t="s">
        <v>4489</v>
      </c>
      <c r="F206" t="s">
        <v>11</v>
      </c>
      <c r="G206" t="s">
        <v>1929</v>
      </c>
      <c r="H206" t="s">
        <v>11</v>
      </c>
      <c r="I206" t="s">
        <v>9802</v>
      </c>
      <c r="J206" t="s">
        <v>12</v>
      </c>
      <c r="K206">
        <v>7</v>
      </c>
      <c r="L206">
        <v>1.02</v>
      </c>
      <c r="M206">
        <v>7</v>
      </c>
      <c r="N206">
        <v>7.952</v>
      </c>
      <c r="O206" t="s">
        <v>189</v>
      </c>
      <c r="P206" t="s">
        <v>13</v>
      </c>
      <c r="Q206" t="s">
        <v>77</v>
      </c>
      <c r="R206" t="s">
        <v>16</v>
      </c>
      <c r="S206" t="s">
        <v>77</v>
      </c>
      <c r="T206" t="s">
        <v>16</v>
      </c>
      <c r="U206" t="s">
        <v>16</v>
      </c>
      <c r="V206" t="s">
        <v>2410</v>
      </c>
      <c r="W206">
        <v>100</v>
      </c>
      <c r="X206" t="s">
        <v>15</v>
      </c>
      <c r="Y206" t="s">
        <v>6236</v>
      </c>
      <c r="Z206" t="s">
        <v>6236</v>
      </c>
      <c r="AA206" t="s">
        <v>189</v>
      </c>
      <c r="AB206" s="138">
        <v>45043</v>
      </c>
      <c r="AC206" s="138">
        <v>45409</v>
      </c>
      <c r="AD206" t="s">
        <v>6241</v>
      </c>
      <c r="AE206" t="s">
        <v>5127</v>
      </c>
      <c r="AF206" t="s">
        <v>16</v>
      </c>
      <c r="AG206" t="s">
        <v>189</v>
      </c>
      <c r="AH206" s="138">
        <v>46139</v>
      </c>
      <c r="AI206" t="s">
        <v>2419</v>
      </c>
      <c r="AJ206" t="s">
        <v>189</v>
      </c>
      <c r="AK206" t="s">
        <v>189</v>
      </c>
      <c r="AL206" t="s">
        <v>189</v>
      </c>
      <c r="AM206" t="s">
        <v>189</v>
      </c>
      <c r="AN206" t="s">
        <v>189</v>
      </c>
      <c r="AO206" t="s">
        <v>189</v>
      </c>
      <c r="AP206" t="s">
        <v>189</v>
      </c>
      <c r="AQ206" t="s">
        <v>16</v>
      </c>
      <c r="AR206" t="s">
        <v>189</v>
      </c>
      <c r="AS206" t="s">
        <v>16</v>
      </c>
      <c r="AT206" t="s">
        <v>6526</v>
      </c>
      <c r="AU206" t="s">
        <v>9344</v>
      </c>
      <c r="AV206" t="s">
        <v>189</v>
      </c>
      <c r="AW206" t="s">
        <v>16</v>
      </c>
      <c r="AX206" t="s">
        <v>16</v>
      </c>
      <c r="AY206" t="s">
        <v>16</v>
      </c>
      <c r="AZ206" t="s">
        <v>16</v>
      </c>
      <c r="BA206" t="s">
        <v>16</v>
      </c>
      <c r="BB206" t="s">
        <v>16</v>
      </c>
      <c r="BC206" t="s">
        <v>16</v>
      </c>
      <c r="BD206" t="s">
        <v>16</v>
      </c>
      <c r="BE206" t="s">
        <v>16</v>
      </c>
      <c r="BF206" t="s">
        <v>189</v>
      </c>
      <c r="BG206" t="s">
        <v>189</v>
      </c>
      <c r="BH206">
        <v>0</v>
      </c>
      <c r="BI206">
        <v>0</v>
      </c>
      <c r="BJ206">
        <v>0</v>
      </c>
      <c r="BK206" t="s">
        <v>189</v>
      </c>
      <c r="BL206" t="s">
        <v>189</v>
      </c>
      <c r="BN206" t="s">
        <v>4491</v>
      </c>
      <c r="BO206" t="s">
        <v>16</v>
      </c>
      <c r="BP206" t="s">
        <v>4489</v>
      </c>
      <c r="BQ206" t="s">
        <v>184</v>
      </c>
      <c r="BR206" t="s">
        <v>6744</v>
      </c>
      <c r="BS206" t="s">
        <v>9726</v>
      </c>
      <c r="BT206" t="s">
        <v>16</v>
      </c>
      <c r="BU206" t="s">
        <v>189</v>
      </c>
      <c r="BV206" t="s">
        <v>27</v>
      </c>
      <c r="BW206" t="s">
        <v>195</v>
      </c>
      <c r="BX206" t="s">
        <v>279</v>
      </c>
      <c r="BY206" t="s">
        <v>1311</v>
      </c>
      <c r="BZ206" s="138"/>
      <c r="CA206" s="138">
        <v>43993</v>
      </c>
      <c r="CB206" t="s">
        <v>17</v>
      </c>
      <c r="CC206" t="s">
        <v>17</v>
      </c>
      <c r="CD206" t="s">
        <v>6307</v>
      </c>
      <c r="CE206" t="s">
        <v>189</v>
      </c>
      <c r="CF206" t="s">
        <v>189</v>
      </c>
      <c r="CG206" t="s">
        <v>189</v>
      </c>
      <c r="CH206">
        <v>2023</v>
      </c>
      <c r="CI206" s="7">
        <v>45040</v>
      </c>
      <c r="CJ206" t="s">
        <v>4723</v>
      </c>
      <c r="CK206">
        <v>4</v>
      </c>
      <c r="CL206">
        <v>18</v>
      </c>
      <c r="CM206" s="7">
        <v>45040</v>
      </c>
      <c r="CN206" t="s">
        <v>11536</v>
      </c>
      <c r="CO206" t="s">
        <v>9855</v>
      </c>
      <c r="CP206" t="s">
        <v>11498</v>
      </c>
      <c r="CQ206" t="s">
        <v>11499</v>
      </c>
      <c r="CR206" t="s">
        <v>5984</v>
      </c>
      <c r="CS206" t="s">
        <v>5983</v>
      </c>
      <c r="CT206" t="s">
        <v>9843</v>
      </c>
      <c r="CU206" t="s">
        <v>9873</v>
      </c>
      <c r="CV206" t="s">
        <v>6310</v>
      </c>
      <c r="CW206" t="s">
        <v>9874</v>
      </c>
      <c r="CX206" t="s">
        <v>4490</v>
      </c>
      <c r="CY206" t="s">
        <v>9817</v>
      </c>
      <c r="CZ206" t="s">
        <v>6741</v>
      </c>
      <c r="DA206" t="s">
        <v>188</v>
      </c>
      <c r="DB206" t="s">
        <v>16</v>
      </c>
      <c r="DC206" t="s">
        <v>16</v>
      </c>
      <c r="DD206" t="s">
        <v>15</v>
      </c>
      <c r="DE206" t="s">
        <v>189</v>
      </c>
      <c r="DF206" t="s">
        <v>16</v>
      </c>
      <c r="DG206" t="s">
        <v>4727</v>
      </c>
      <c r="DH206" t="s">
        <v>2052</v>
      </c>
      <c r="DI206" t="s">
        <v>6136</v>
      </c>
      <c r="DJ206" t="s">
        <v>16</v>
      </c>
      <c r="DK206" t="s">
        <v>9817</v>
      </c>
      <c r="DL206" t="s">
        <v>9817</v>
      </c>
      <c r="DM206" t="s">
        <v>16</v>
      </c>
      <c r="DN206" t="s">
        <v>189</v>
      </c>
      <c r="DO206" t="s">
        <v>11538</v>
      </c>
      <c r="DP206" t="s">
        <v>7381</v>
      </c>
      <c r="DQ206" t="s">
        <v>10040</v>
      </c>
      <c r="DR206" t="s">
        <v>10041</v>
      </c>
    </row>
    <row r="207" spans="1:122" x14ac:dyDescent="0.25">
      <c r="A207">
        <v>708</v>
      </c>
      <c r="B207" t="s">
        <v>189</v>
      </c>
      <c r="C207" t="s">
        <v>4487</v>
      </c>
      <c r="D207" s="138">
        <v>45040</v>
      </c>
      <c r="E207" t="s">
        <v>1518</v>
      </c>
      <c r="F207" t="s">
        <v>106</v>
      </c>
      <c r="G207" t="s">
        <v>1926</v>
      </c>
      <c r="H207" t="s">
        <v>11</v>
      </c>
      <c r="I207" t="s">
        <v>9802</v>
      </c>
      <c r="J207" t="s">
        <v>12</v>
      </c>
      <c r="K207">
        <v>13.7</v>
      </c>
      <c r="L207">
        <v>1.99</v>
      </c>
      <c r="M207">
        <v>13.7</v>
      </c>
      <c r="N207">
        <v>15.563000000000001</v>
      </c>
      <c r="O207" t="s">
        <v>189</v>
      </c>
      <c r="P207" t="s">
        <v>13</v>
      </c>
      <c r="Q207" t="s">
        <v>2202</v>
      </c>
      <c r="R207" t="s">
        <v>146</v>
      </c>
      <c r="S207" t="s">
        <v>2202</v>
      </c>
      <c r="T207" t="s">
        <v>16</v>
      </c>
      <c r="U207" t="s">
        <v>2076</v>
      </c>
      <c r="V207" t="s">
        <v>2410</v>
      </c>
      <c r="W207">
        <v>100</v>
      </c>
      <c r="X207" t="s">
        <v>15</v>
      </c>
      <c r="Y207" t="s">
        <v>6236</v>
      </c>
      <c r="Z207" t="s">
        <v>6236</v>
      </c>
      <c r="AA207" t="s">
        <v>189</v>
      </c>
      <c r="AB207" s="138">
        <v>45044</v>
      </c>
      <c r="AC207" s="138">
        <v>45227</v>
      </c>
      <c r="AD207" t="s">
        <v>6241</v>
      </c>
      <c r="AE207" t="s">
        <v>5126</v>
      </c>
      <c r="AF207" t="s">
        <v>16</v>
      </c>
      <c r="AG207" t="s">
        <v>189</v>
      </c>
      <c r="AH207" s="138">
        <v>46140</v>
      </c>
      <c r="AI207" t="s">
        <v>2414</v>
      </c>
      <c r="AJ207" t="s">
        <v>189</v>
      </c>
      <c r="AK207" t="s">
        <v>189</v>
      </c>
      <c r="AL207" t="s">
        <v>189</v>
      </c>
      <c r="AM207" t="s">
        <v>189</v>
      </c>
      <c r="AN207" t="s">
        <v>189</v>
      </c>
      <c r="AO207" t="s">
        <v>189</v>
      </c>
      <c r="AP207" t="s">
        <v>189</v>
      </c>
      <c r="AQ207" t="s">
        <v>16</v>
      </c>
      <c r="AR207" t="s">
        <v>189</v>
      </c>
      <c r="AS207" t="s">
        <v>16</v>
      </c>
      <c r="AT207" t="s">
        <v>6527</v>
      </c>
      <c r="AU207" t="s">
        <v>9344</v>
      </c>
      <c r="AV207" t="s">
        <v>189</v>
      </c>
      <c r="AW207" t="s">
        <v>16</v>
      </c>
      <c r="AX207" t="s">
        <v>16</v>
      </c>
      <c r="AY207" t="s">
        <v>16</v>
      </c>
      <c r="AZ207" t="s">
        <v>16</v>
      </c>
      <c r="BA207" t="s">
        <v>16</v>
      </c>
      <c r="BB207" t="s">
        <v>16</v>
      </c>
      <c r="BC207" t="s">
        <v>16</v>
      </c>
      <c r="BD207" t="s">
        <v>16</v>
      </c>
      <c r="BE207" t="s">
        <v>16</v>
      </c>
      <c r="BF207" t="s">
        <v>189</v>
      </c>
      <c r="BG207" t="s">
        <v>189</v>
      </c>
      <c r="BH207">
        <v>0</v>
      </c>
      <c r="BI207">
        <v>0</v>
      </c>
      <c r="BJ207">
        <v>0</v>
      </c>
      <c r="BK207" t="s">
        <v>189</v>
      </c>
      <c r="BL207" t="s">
        <v>189</v>
      </c>
      <c r="BN207" t="s">
        <v>1520</v>
      </c>
      <c r="BO207" t="s">
        <v>16</v>
      </c>
      <c r="BP207" t="s">
        <v>1518</v>
      </c>
      <c r="BQ207" t="s">
        <v>184</v>
      </c>
      <c r="BR207" t="s">
        <v>6744</v>
      </c>
      <c r="BS207" t="s">
        <v>16</v>
      </c>
      <c r="BT207" t="s">
        <v>16</v>
      </c>
      <c r="BU207" t="s">
        <v>189</v>
      </c>
      <c r="BV207" t="s">
        <v>74</v>
      </c>
      <c r="BW207" t="s">
        <v>189</v>
      </c>
      <c r="BX207" t="s">
        <v>1165</v>
      </c>
      <c r="BY207" t="s">
        <v>16</v>
      </c>
      <c r="BZ207" s="138"/>
      <c r="CA207" s="138">
        <v>43711</v>
      </c>
      <c r="CB207" t="s">
        <v>17</v>
      </c>
      <c r="CC207" t="s">
        <v>6745</v>
      </c>
      <c r="CD207" t="s">
        <v>6307</v>
      </c>
      <c r="CE207" t="s">
        <v>189</v>
      </c>
      <c r="CF207" t="s">
        <v>6307</v>
      </c>
      <c r="CG207" t="s">
        <v>189</v>
      </c>
      <c r="CH207">
        <v>2023</v>
      </c>
      <c r="CI207" s="7">
        <v>45040</v>
      </c>
      <c r="CJ207" t="s">
        <v>4723</v>
      </c>
      <c r="CK207">
        <v>4</v>
      </c>
      <c r="CL207">
        <v>18</v>
      </c>
      <c r="CM207" s="7">
        <v>45040</v>
      </c>
      <c r="CN207" t="s">
        <v>11536</v>
      </c>
      <c r="CO207" t="s">
        <v>9855</v>
      </c>
      <c r="CP207" t="s">
        <v>11498</v>
      </c>
      <c r="CQ207" t="s">
        <v>11499</v>
      </c>
      <c r="CR207" t="s">
        <v>5984</v>
      </c>
      <c r="CS207" t="s">
        <v>5983</v>
      </c>
      <c r="CT207" t="s">
        <v>9843</v>
      </c>
      <c r="CU207" t="s">
        <v>9873</v>
      </c>
      <c r="CV207" t="s">
        <v>6310</v>
      </c>
      <c r="CW207" t="s">
        <v>9874</v>
      </c>
      <c r="CX207" t="s">
        <v>1521</v>
      </c>
      <c r="CY207" t="s">
        <v>9817</v>
      </c>
      <c r="CZ207" t="s">
        <v>6741</v>
      </c>
      <c r="DA207" t="s">
        <v>252</v>
      </c>
      <c r="DB207" t="s">
        <v>9801</v>
      </c>
      <c r="DC207" t="s">
        <v>16</v>
      </c>
      <c r="DD207" t="s">
        <v>15</v>
      </c>
      <c r="DE207" t="s">
        <v>189</v>
      </c>
      <c r="DF207" t="s">
        <v>16</v>
      </c>
      <c r="DG207" t="s">
        <v>4727</v>
      </c>
      <c r="DH207" t="s">
        <v>2052</v>
      </c>
      <c r="DI207" t="s">
        <v>6137</v>
      </c>
      <c r="DJ207" t="s">
        <v>16</v>
      </c>
      <c r="DK207" t="s">
        <v>9817</v>
      </c>
      <c r="DL207" t="s">
        <v>9817</v>
      </c>
      <c r="DM207" t="s">
        <v>16</v>
      </c>
      <c r="DN207" t="s">
        <v>189</v>
      </c>
      <c r="DO207" t="s">
        <v>11539</v>
      </c>
      <c r="DP207" t="s">
        <v>7382</v>
      </c>
      <c r="DQ207" t="s">
        <v>10040</v>
      </c>
      <c r="DR207" t="s">
        <v>10042</v>
      </c>
    </row>
    <row r="208" spans="1:122" x14ac:dyDescent="0.25">
      <c r="A208">
        <v>707</v>
      </c>
      <c r="B208" t="s">
        <v>189</v>
      </c>
      <c r="C208" t="s">
        <v>2111</v>
      </c>
      <c r="D208" s="138">
        <v>45037</v>
      </c>
      <c r="E208" t="s">
        <v>2112</v>
      </c>
      <c r="F208" t="s">
        <v>11</v>
      </c>
      <c r="G208" t="s">
        <v>1929</v>
      </c>
      <c r="H208" t="s">
        <v>11</v>
      </c>
      <c r="I208" t="s">
        <v>9802</v>
      </c>
      <c r="J208" t="s">
        <v>12</v>
      </c>
      <c r="K208">
        <v>6.6</v>
      </c>
      <c r="L208">
        <v>0.96</v>
      </c>
      <c r="M208">
        <v>6.6</v>
      </c>
      <c r="N208">
        <v>7.5039999999999996</v>
      </c>
      <c r="O208" t="s">
        <v>189</v>
      </c>
      <c r="P208" t="s">
        <v>13</v>
      </c>
      <c r="Q208" t="s">
        <v>386</v>
      </c>
      <c r="R208" t="s">
        <v>648</v>
      </c>
      <c r="S208" t="s">
        <v>386</v>
      </c>
      <c r="T208" t="s">
        <v>16</v>
      </c>
      <c r="U208" t="s">
        <v>2082</v>
      </c>
      <c r="V208" t="s">
        <v>2410</v>
      </c>
      <c r="W208">
        <v>100</v>
      </c>
      <c r="X208" t="s">
        <v>22</v>
      </c>
      <c r="Y208" t="s">
        <v>6236</v>
      </c>
      <c r="Z208" t="s">
        <v>6236</v>
      </c>
      <c r="AA208" t="s">
        <v>189</v>
      </c>
      <c r="AB208" s="138">
        <v>45044</v>
      </c>
      <c r="AC208" s="138">
        <v>45227</v>
      </c>
      <c r="AD208" t="s">
        <v>6241</v>
      </c>
      <c r="AE208" t="s">
        <v>5130</v>
      </c>
      <c r="AF208" t="s">
        <v>16</v>
      </c>
      <c r="AG208" t="s">
        <v>189</v>
      </c>
      <c r="AH208" s="138">
        <v>46140</v>
      </c>
      <c r="AI208" t="s">
        <v>2414</v>
      </c>
      <c r="AJ208" t="s">
        <v>189</v>
      </c>
      <c r="AK208" t="s">
        <v>189</v>
      </c>
      <c r="AL208" t="s">
        <v>189</v>
      </c>
      <c r="AM208" t="s">
        <v>189</v>
      </c>
      <c r="AN208" t="s">
        <v>189</v>
      </c>
      <c r="AO208" t="s">
        <v>189</v>
      </c>
      <c r="AP208" t="s">
        <v>189</v>
      </c>
      <c r="AQ208" t="s">
        <v>16</v>
      </c>
      <c r="AR208" t="s">
        <v>189</v>
      </c>
      <c r="AS208" t="s">
        <v>16</v>
      </c>
      <c r="AT208" t="s">
        <v>6464</v>
      </c>
      <c r="AU208" t="s">
        <v>9344</v>
      </c>
      <c r="AV208" t="s">
        <v>189</v>
      </c>
      <c r="AW208" t="s">
        <v>16</v>
      </c>
      <c r="AX208" t="s">
        <v>16</v>
      </c>
      <c r="AY208" t="s">
        <v>16</v>
      </c>
      <c r="AZ208" t="s">
        <v>16</v>
      </c>
      <c r="BA208" t="s">
        <v>16</v>
      </c>
      <c r="BB208" t="s">
        <v>16</v>
      </c>
      <c r="BC208" t="s">
        <v>16</v>
      </c>
      <c r="BD208" t="s">
        <v>16</v>
      </c>
      <c r="BE208" t="s">
        <v>16</v>
      </c>
      <c r="BF208" t="s">
        <v>189</v>
      </c>
      <c r="BG208" t="s">
        <v>189</v>
      </c>
      <c r="BH208">
        <v>0</v>
      </c>
      <c r="BI208">
        <v>0</v>
      </c>
      <c r="BJ208">
        <v>0</v>
      </c>
      <c r="BK208" t="s">
        <v>189</v>
      </c>
      <c r="BL208" t="s">
        <v>189</v>
      </c>
      <c r="BN208" t="s">
        <v>2113</v>
      </c>
      <c r="BO208" t="s">
        <v>16</v>
      </c>
      <c r="BP208" t="s">
        <v>2145</v>
      </c>
      <c r="BQ208" t="s">
        <v>184</v>
      </c>
      <c r="BR208" t="s">
        <v>6744</v>
      </c>
      <c r="BS208" t="s">
        <v>202</v>
      </c>
      <c r="BT208" t="s">
        <v>16</v>
      </c>
      <c r="BU208" t="s">
        <v>189</v>
      </c>
      <c r="BV208" t="s">
        <v>47</v>
      </c>
      <c r="BW208" t="s">
        <v>9677</v>
      </c>
      <c r="BX208" t="s">
        <v>2421</v>
      </c>
      <c r="BY208" t="s">
        <v>2422</v>
      </c>
      <c r="BZ208" s="138"/>
      <c r="CA208" s="138">
        <v>45015</v>
      </c>
      <c r="CB208" t="s">
        <v>17</v>
      </c>
      <c r="CC208" t="s">
        <v>17</v>
      </c>
      <c r="CD208" t="s">
        <v>6307</v>
      </c>
      <c r="CE208" t="s">
        <v>189</v>
      </c>
      <c r="CF208" t="s">
        <v>189</v>
      </c>
      <c r="CG208" t="s">
        <v>189</v>
      </c>
      <c r="CH208">
        <v>2023</v>
      </c>
      <c r="CI208" s="7">
        <v>45037</v>
      </c>
      <c r="CJ208" t="s">
        <v>4723</v>
      </c>
      <c r="CK208">
        <v>4</v>
      </c>
      <c r="CL208">
        <v>17</v>
      </c>
      <c r="CM208" s="7">
        <v>45033</v>
      </c>
      <c r="CN208" t="s">
        <v>11540</v>
      </c>
      <c r="CO208" t="s">
        <v>9855</v>
      </c>
      <c r="CP208" t="s">
        <v>11498</v>
      </c>
      <c r="CQ208" t="s">
        <v>11499</v>
      </c>
      <c r="CR208" t="s">
        <v>5984</v>
      </c>
      <c r="CS208" t="s">
        <v>5985</v>
      </c>
      <c r="CT208" t="s">
        <v>9843</v>
      </c>
      <c r="CU208" t="s">
        <v>9873</v>
      </c>
      <c r="CV208" t="s">
        <v>6310</v>
      </c>
      <c r="CW208" t="s">
        <v>9874</v>
      </c>
      <c r="CX208" t="s">
        <v>2420</v>
      </c>
      <c r="CY208" t="s">
        <v>9817</v>
      </c>
      <c r="CZ208" t="s">
        <v>6741</v>
      </c>
      <c r="DA208" t="s">
        <v>188</v>
      </c>
      <c r="DB208" t="s">
        <v>16</v>
      </c>
      <c r="DC208" t="s">
        <v>16</v>
      </c>
      <c r="DD208" t="s">
        <v>22</v>
      </c>
      <c r="DE208" t="s">
        <v>189</v>
      </c>
      <c r="DF208" t="s">
        <v>273</v>
      </c>
      <c r="DG208" t="s">
        <v>4727</v>
      </c>
      <c r="DH208" t="s">
        <v>2052</v>
      </c>
      <c r="DI208" t="s">
        <v>6138</v>
      </c>
      <c r="DJ208" t="s">
        <v>16</v>
      </c>
      <c r="DK208" t="s">
        <v>9817</v>
      </c>
      <c r="DL208" t="s">
        <v>9817</v>
      </c>
      <c r="DM208" t="s">
        <v>9663</v>
      </c>
      <c r="DN208" t="s">
        <v>189</v>
      </c>
      <c r="DO208" t="s">
        <v>11115</v>
      </c>
      <c r="DP208" t="s">
        <v>7383</v>
      </c>
      <c r="DQ208" t="s">
        <v>10043</v>
      </c>
      <c r="DR208" t="s">
        <v>10044</v>
      </c>
    </row>
    <row r="209" spans="1:122" x14ac:dyDescent="0.25">
      <c r="A209">
        <v>706</v>
      </c>
      <c r="B209" t="s">
        <v>189</v>
      </c>
      <c r="C209" t="s">
        <v>2114</v>
      </c>
      <c r="D209" s="138">
        <v>45037</v>
      </c>
      <c r="E209" t="s">
        <v>2115</v>
      </c>
      <c r="F209" t="s">
        <v>11</v>
      </c>
      <c r="G209" t="s">
        <v>1932</v>
      </c>
      <c r="H209" t="s">
        <v>11</v>
      </c>
      <c r="I209" t="s">
        <v>9802</v>
      </c>
      <c r="J209" t="s">
        <v>12</v>
      </c>
      <c r="K209">
        <v>4.8</v>
      </c>
      <c r="L209">
        <v>0.7</v>
      </c>
      <c r="M209">
        <v>4.8</v>
      </c>
      <c r="N209">
        <v>5.4580000000000002</v>
      </c>
      <c r="O209" t="s">
        <v>189</v>
      </c>
      <c r="P209" t="s">
        <v>13</v>
      </c>
      <c r="Q209" t="s">
        <v>28</v>
      </c>
      <c r="R209" t="s">
        <v>16</v>
      </c>
      <c r="S209" t="s">
        <v>28</v>
      </c>
      <c r="T209" t="s">
        <v>16</v>
      </c>
      <c r="U209" t="s">
        <v>16</v>
      </c>
      <c r="V209" t="s">
        <v>2410</v>
      </c>
      <c r="W209">
        <v>100</v>
      </c>
      <c r="X209" t="s">
        <v>32</v>
      </c>
      <c r="Y209" t="s">
        <v>6236</v>
      </c>
      <c r="Z209" t="s">
        <v>6236</v>
      </c>
      <c r="AA209" t="s">
        <v>189</v>
      </c>
      <c r="AB209" s="138">
        <v>45041</v>
      </c>
      <c r="AC209" s="138">
        <v>45407</v>
      </c>
      <c r="AD209" t="s">
        <v>6240</v>
      </c>
      <c r="AE209" t="s">
        <v>5129</v>
      </c>
      <c r="AF209" t="s">
        <v>16</v>
      </c>
      <c r="AG209" t="s">
        <v>189</v>
      </c>
      <c r="AH209" s="138">
        <v>46137</v>
      </c>
      <c r="AI209" t="s">
        <v>2419</v>
      </c>
      <c r="AJ209" t="s">
        <v>189</v>
      </c>
      <c r="AK209" t="s">
        <v>189</v>
      </c>
      <c r="AL209" t="s">
        <v>189</v>
      </c>
      <c r="AM209" t="s">
        <v>189</v>
      </c>
      <c r="AN209" t="s">
        <v>189</v>
      </c>
      <c r="AO209" t="s">
        <v>189</v>
      </c>
      <c r="AP209" t="s">
        <v>189</v>
      </c>
      <c r="AQ209" t="s">
        <v>16</v>
      </c>
      <c r="AR209" t="s">
        <v>189</v>
      </c>
      <c r="AS209" t="s">
        <v>16</v>
      </c>
      <c r="AT209" t="s">
        <v>6511</v>
      </c>
      <c r="AU209" t="s">
        <v>9344</v>
      </c>
      <c r="AV209" t="s">
        <v>189</v>
      </c>
      <c r="AW209" t="s">
        <v>16</v>
      </c>
      <c r="AX209" t="s">
        <v>16</v>
      </c>
      <c r="AY209" t="s">
        <v>16</v>
      </c>
      <c r="AZ209" t="s">
        <v>16</v>
      </c>
      <c r="BA209" t="s">
        <v>16</v>
      </c>
      <c r="BB209" t="s">
        <v>16</v>
      </c>
      <c r="BC209" t="s">
        <v>16</v>
      </c>
      <c r="BD209" t="s">
        <v>16</v>
      </c>
      <c r="BE209" t="s">
        <v>16</v>
      </c>
      <c r="BF209" t="s">
        <v>189</v>
      </c>
      <c r="BG209" t="s">
        <v>189</v>
      </c>
      <c r="BH209">
        <v>0</v>
      </c>
      <c r="BI209">
        <v>0</v>
      </c>
      <c r="BJ209">
        <v>0</v>
      </c>
      <c r="BK209" t="s">
        <v>189</v>
      </c>
      <c r="BL209" t="s">
        <v>189</v>
      </c>
      <c r="BN209" t="s">
        <v>2116</v>
      </c>
      <c r="BO209" t="s">
        <v>16</v>
      </c>
      <c r="BP209" t="s">
        <v>2115</v>
      </c>
      <c r="BQ209" t="s">
        <v>301</v>
      </c>
      <c r="BR209" t="s">
        <v>6745</v>
      </c>
      <c r="BS209" t="s">
        <v>16</v>
      </c>
      <c r="BT209" t="s">
        <v>16</v>
      </c>
      <c r="BU209" t="s">
        <v>189</v>
      </c>
      <c r="BV209" t="s">
        <v>18</v>
      </c>
      <c r="BW209" t="s">
        <v>16</v>
      </c>
      <c r="BX209" t="s">
        <v>1340</v>
      </c>
      <c r="BY209" t="s">
        <v>16</v>
      </c>
      <c r="BZ209" s="138"/>
      <c r="CA209" s="138">
        <v>44531</v>
      </c>
      <c r="CB209" t="s">
        <v>34</v>
      </c>
      <c r="CC209" t="s">
        <v>6745</v>
      </c>
      <c r="CD209" t="s">
        <v>6307</v>
      </c>
      <c r="CE209" t="s">
        <v>189</v>
      </c>
      <c r="CF209" t="s">
        <v>189</v>
      </c>
      <c r="CG209" t="s">
        <v>189</v>
      </c>
      <c r="CH209">
        <v>2023</v>
      </c>
      <c r="CI209" s="7">
        <v>45037</v>
      </c>
      <c r="CJ209" t="s">
        <v>16</v>
      </c>
      <c r="CK209">
        <v>4</v>
      </c>
      <c r="CL209">
        <v>17</v>
      </c>
      <c r="CM209" s="7">
        <v>45033</v>
      </c>
      <c r="CN209" t="s">
        <v>11540</v>
      </c>
      <c r="CO209" t="s">
        <v>9855</v>
      </c>
      <c r="CP209" t="s">
        <v>11498</v>
      </c>
      <c r="CQ209" t="s">
        <v>11499</v>
      </c>
      <c r="CR209" t="s">
        <v>5984</v>
      </c>
      <c r="CS209" t="s">
        <v>5985</v>
      </c>
      <c r="CT209" t="s">
        <v>9843</v>
      </c>
      <c r="CU209" t="s">
        <v>9873</v>
      </c>
      <c r="CV209" t="s">
        <v>6310</v>
      </c>
      <c r="CW209" t="s">
        <v>9874</v>
      </c>
      <c r="CX209" t="s">
        <v>2418</v>
      </c>
      <c r="CY209" t="s">
        <v>9817</v>
      </c>
      <c r="CZ209" t="s">
        <v>6741</v>
      </c>
      <c r="DA209" t="s">
        <v>188</v>
      </c>
      <c r="DB209" t="s">
        <v>16</v>
      </c>
      <c r="DC209" t="s">
        <v>2116</v>
      </c>
      <c r="DD209" t="s">
        <v>32</v>
      </c>
      <c r="DE209" t="s">
        <v>189</v>
      </c>
      <c r="DF209" t="s">
        <v>16</v>
      </c>
      <c r="DG209" t="s">
        <v>4727</v>
      </c>
      <c r="DH209" t="s">
        <v>2052</v>
      </c>
      <c r="DI209" t="s">
        <v>6139</v>
      </c>
      <c r="DJ209" t="s">
        <v>16</v>
      </c>
      <c r="DK209" t="s">
        <v>9817</v>
      </c>
      <c r="DL209" t="s">
        <v>9817</v>
      </c>
      <c r="DM209" t="s">
        <v>16</v>
      </c>
      <c r="DN209" t="s">
        <v>189</v>
      </c>
      <c r="DO209" t="s">
        <v>11541</v>
      </c>
      <c r="DP209" t="s">
        <v>7384</v>
      </c>
      <c r="DQ209" t="s">
        <v>10043</v>
      </c>
      <c r="DR209" t="s">
        <v>10045</v>
      </c>
    </row>
    <row r="210" spans="1:122" x14ac:dyDescent="0.25">
      <c r="A210">
        <v>705</v>
      </c>
      <c r="B210" t="s">
        <v>189</v>
      </c>
      <c r="C210" t="s">
        <v>2412</v>
      </c>
      <c r="D210" s="138">
        <v>45037</v>
      </c>
      <c r="E210" t="s">
        <v>2415</v>
      </c>
      <c r="F210" t="s">
        <v>11</v>
      </c>
      <c r="G210" t="s">
        <v>1929</v>
      </c>
      <c r="H210" t="s">
        <v>11</v>
      </c>
      <c r="I210" t="s">
        <v>9802</v>
      </c>
      <c r="J210" t="s">
        <v>100</v>
      </c>
      <c r="K210">
        <v>2</v>
      </c>
      <c r="L210">
        <v>2</v>
      </c>
      <c r="M210">
        <v>13.76</v>
      </c>
      <c r="N210">
        <v>15.696</v>
      </c>
      <c r="O210" t="s">
        <v>189</v>
      </c>
      <c r="P210" t="s">
        <v>13</v>
      </c>
      <c r="Q210" t="s">
        <v>266</v>
      </c>
      <c r="R210" t="s">
        <v>16</v>
      </c>
      <c r="S210" t="s">
        <v>266</v>
      </c>
      <c r="T210" t="s">
        <v>16</v>
      </c>
      <c r="U210" t="s">
        <v>16</v>
      </c>
      <c r="V210" t="s">
        <v>2410</v>
      </c>
      <c r="W210">
        <v>100</v>
      </c>
      <c r="X210" t="s">
        <v>32</v>
      </c>
      <c r="Y210" t="s">
        <v>6236</v>
      </c>
      <c r="Z210" t="s">
        <v>6236</v>
      </c>
      <c r="AA210" t="s">
        <v>189</v>
      </c>
      <c r="AB210" s="138">
        <v>45042</v>
      </c>
      <c r="AC210" s="138">
        <v>45225</v>
      </c>
      <c r="AD210" t="s">
        <v>6241</v>
      </c>
      <c r="AE210" t="s">
        <v>5128</v>
      </c>
      <c r="AF210" t="s">
        <v>16</v>
      </c>
      <c r="AG210" t="s">
        <v>189</v>
      </c>
      <c r="AH210" s="138">
        <v>46138</v>
      </c>
      <c r="AI210" t="s">
        <v>2414</v>
      </c>
      <c r="AJ210" t="s">
        <v>189</v>
      </c>
      <c r="AK210" t="s">
        <v>189</v>
      </c>
      <c r="AL210" t="s">
        <v>189</v>
      </c>
      <c r="AM210" t="s">
        <v>189</v>
      </c>
      <c r="AN210" t="s">
        <v>189</v>
      </c>
      <c r="AO210" t="s">
        <v>189</v>
      </c>
      <c r="AP210" t="s">
        <v>189</v>
      </c>
      <c r="AQ210" t="s">
        <v>16</v>
      </c>
      <c r="AR210" t="s">
        <v>189</v>
      </c>
      <c r="AS210" t="s">
        <v>16</v>
      </c>
      <c r="AT210" t="s">
        <v>6528</v>
      </c>
      <c r="AU210" t="s">
        <v>9344</v>
      </c>
      <c r="AV210" t="s">
        <v>189</v>
      </c>
      <c r="AW210" t="s">
        <v>16</v>
      </c>
      <c r="AX210" t="s">
        <v>16</v>
      </c>
      <c r="AY210" t="s">
        <v>16</v>
      </c>
      <c r="AZ210" t="s">
        <v>16</v>
      </c>
      <c r="BA210" t="s">
        <v>16</v>
      </c>
      <c r="BB210" t="s">
        <v>16</v>
      </c>
      <c r="BC210" t="s">
        <v>16</v>
      </c>
      <c r="BD210" t="s">
        <v>16</v>
      </c>
      <c r="BE210" t="s">
        <v>16</v>
      </c>
      <c r="BF210" t="s">
        <v>189</v>
      </c>
      <c r="BG210" t="s">
        <v>189</v>
      </c>
      <c r="BH210">
        <v>0</v>
      </c>
      <c r="BI210">
        <v>0</v>
      </c>
      <c r="BJ210">
        <v>0</v>
      </c>
      <c r="BK210" t="s">
        <v>189</v>
      </c>
      <c r="BL210" t="s">
        <v>189</v>
      </c>
      <c r="BN210" t="s">
        <v>2411</v>
      </c>
      <c r="BO210" t="s">
        <v>16</v>
      </c>
      <c r="BP210" t="s">
        <v>2415</v>
      </c>
      <c r="BQ210" t="s">
        <v>184</v>
      </c>
      <c r="BR210" t="s">
        <v>6744</v>
      </c>
      <c r="BS210" t="s">
        <v>9667</v>
      </c>
      <c r="BT210" t="s">
        <v>16</v>
      </c>
      <c r="BU210" t="s">
        <v>189</v>
      </c>
      <c r="BV210" t="s">
        <v>58</v>
      </c>
      <c r="BW210" t="s">
        <v>195</v>
      </c>
      <c r="BX210" t="s">
        <v>201</v>
      </c>
      <c r="BY210" t="s">
        <v>2416</v>
      </c>
      <c r="BZ210" s="138"/>
      <c r="CA210" s="138">
        <v>43944</v>
      </c>
      <c r="CB210" t="s">
        <v>17</v>
      </c>
      <c r="CC210" t="s">
        <v>17</v>
      </c>
      <c r="CD210" t="s">
        <v>6307</v>
      </c>
      <c r="CE210" t="s">
        <v>189</v>
      </c>
      <c r="CF210" t="s">
        <v>189</v>
      </c>
      <c r="CG210" t="s">
        <v>189</v>
      </c>
      <c r="CH210">
        <v>2023</v>
      </c>
      <c r="CI210" s="7">
        <v>45037</v>
      </c>
      <c r="CJ210" t="s">
        <v>4723</v>
      </c>
      <c r="CK210">
        <v>4</v>
      </c>
      <c r="CL210">
        <v>17</v>
      </c>
      <c r="CM210" s="7">
        <v>45033</v>
      </c>
      <c r="CN210" t="s">
        <v>11540</v>
      </c>
      <c r="CO210" t="s">
        <v>9855</v>
      </c>
      <c r="CP210" t="s">
        <v>11498</v>
      </c>
      <c r="CQ210" t="s">
        <v>11499</v>
      </c>
      <c r="CR210" t="s">
        <v>5984</v>
      </c>
      <c r="CS210" t="s">
        <v>5985</v>
      </c>
      <c r="CT210" t="s">
        <v>9843</v>
      </c>
      <c r="CU210" t="s">
        <v>9873</v>
      </c>
      <c r="CV210" t="s">
        <v>6310</v>
      </c>
      <c r="CW210" t="s">
        <v>9874</v>
      </c>
      <c r="CX210" t="s">
        <v>2413</v>
      </c>
      <c r="CY210" t="s">
        <v>9813</v>
      </c>
      <c r="CZ210" t="s">
        <v>6730</v>
      </c>
      <c r="DA210" t="s">
        <v>188</v>
      </c>
      <c r="DB210" t="s">
        <v>16</v>
      </c>
      <c r="DC210" t="s">
        <v>2411</v>
      </c>
      <c r="DD210" t="s">
        <v>32</v>
      </c>
      <c r="DE210" t="s">
        <v>189</v>
      </c>
      <c r="DF210" t="s">
        <v>16</v>
      </c>
      <c r="DG210" t="s">
        <v>4727</v>
      </c>
      <c r="DH210" t="s">
        <v>2051</v>
      </c>
      <c r="DI210" t="s">
        <v>4504</v>
      </c>
      <c r="DJ210" t="s">
        <v>16</v>
      </c>
      <c r="DK210" t="s">
        <v>16</v>
      </c>
      <c r="DL210" t="s">
        <v>4465</v>
      </c>
      <c r="DM210" t="s">
        <v>16</v>
      </c>
      <c r="DN210" t="s">
        <v>189</v>
      </c>
      <c r="DO210" t="s">
        <v>11542</v>
      </c>
      <c r="DP210" t="s">
        <v>7385</v>
      </c>
      <c r="DQ210" t="s">
        <v>10043</v>
      </c>
      <c r="DR210" t="s">
        <v>7386</v>
      </c>
    </row>
    <row r="211" spans="1:122" x14ac:dyDescent="0.25">
      <c r="A211">
        <v>704</v>
      </c>
      <c r="B211" t="s">
        <v>189</v>
      </c>
      <c r="C211" t="s">
        <v>2430</v>
      </c>
      <c r="D211" s="138">
        <v>45036</v>
      </c>
      <c r="E211" t="s">
        <v>427</v>
      </c>
      <c r="F211" t="s">
        <v>107</v>
      </c>
      <c r="G211" t="s">
        <v>1926</v>
      </c>
      <c r="H211" t="s">
        <v>11</v>
      </c>
      <c r="I211" t="s">
        <v>9802</v>
      </c>
      <c r="J211" t="s">
        <v>12</v>
      </c>
      <c r="K211">
        <v>5</v>
      </c>
      <c r="L211">
        <v>0.72</v>
      </c>
      <c r="M211">
        <v>5</v>
      </c>
      <c r="N211">
        <v>5.7050000000000001</v>
      </c>
      <c r="O211" t="s">
        <v>189</v>
      </c>
      <c r="P211" t="s">
        <v>13</v>
      </c>
      <c r="Q211" t="s">
        <v>66</v>
      </c>
      <c r="R211" t="s">
        <v>16</v>
      </c>
      <c r="S211" t="s">
        <v>66</v>
      </c>
      <c r="T211" t="s">
        <v>16</v>
      </c>
      <c r="U211" t="s">
        <v>16</v>
      </c>
      <c r="V211" t="s">
        <v>2410</v>
      </c>
      <c r="W211">
        <v>100</v>
      </c>
      <c r="X211" t="s">
        <v>32</v>
      </c>
      <c r="Y211" t="s">
        <v>6288</v>
      </c>
      <c r="Z211" t="s">
        <v>1048</v>
      </c>
      <c r="AA211" t="s">
        <v>189</v>
      </c>
      <c r="AB211" s="138">
        <v>45043</v>
      </c>
      <c r="AC211" s="138">
        <v>45226</v>
      </c>
      <c r="AD211" t="s">
        <v>6240</v>
      </c>
      <c r="AE211" t="s">
        <v>5052</v>
      </c>
      <c r="AF211" t="s">
        <v>16</v>
      </c>
      <c r="AG211" t="s">
        <v>189</v>
      </c>
      <c r="AH211" s="138">
        <v>46139</v>
      </c>
      <c r="AI211" t="s">
        <v>2414</v>
      </c>
      <c r="AJ211" t="s">
        <v>189</v>
      </c>
      <c r="AK211" t="s">
        <v>189</v>
      </c>
      <c r="AL211" t="s">
        <v>189</v>
      </c>
      <c r="AM211" t="s">
        <v>189</v>
      </c>
      <c r="AN211" t="s">
        <v>4848</v>
      </c>
      <c r="AO211" t="s">
        <v>189</v>
      </c>
      <c r="AP211" t="s">
        <v>189</v>
      </c>
      <c r="AQ211" t="s">
        <v>16</v>
      </c>
      <c r="AR211" t="s">
        <v>189</v>
      </c>
      <c r="AS211" t="s">
        <v>16</v>
      </c>
      <c r="AT211" t="s">
        <v>6529</v>
      </c>
      <c r="AU211" t="s">
        <v>9344</v>
      </c>
      <c r="AV211" t="s">
        <v>189</v>
      </c>
      <c r="AW211" t="s">
        <v>16</v>
      </c>
      <c r="AX211" t="s">
        <v>16</v>
      </c>
      <c r="AY211" t="s">
        <v>16</v>
      </c>
      <c r="AZ211" t="s">
        <v>16</v>
      </c>
      <c r="BA211" t="s">
        <v>16</v>
      </c>
      <c r="BB211" t="s">
        <v>16</v>
      </c>
      <c r="BC211" t="s">
        <v>16</v>
      </c>
      <c r="BD211" t="s">
        <v>16</v>
      </c>
      <c r="BE211" t="s">
        <v>16</v>
      </c>
      <c r="BF211" t="s">
        <v>189</v>
      </c>
      <c r="BG211" t="s">
        <v>189</v>
      </c>
      <c r="BH211">
        <v>0</v>
      </c>
      <c r="BI211">
        <v>0</v>
      </c>
      <c r="BJ211">
        <v>0</v>
      </c>
      <c r="BK211" t="s">
        <v>189</v>
      </c>
      <c r="BL211" t="s">
        <v>189</v>
      </c>
      <c r="BN211" t="s">
        <v>429</v>
      </c>
      <c r="BO211" t="s">
        <v>16</v>
      </c>
      <c r="BP211" t="s">
        <v>427</v>
      </c>
      <c r="BQ211" t="s">
        <v>184</v>
      </c>
      <c r="BR211" t="s">
        <v>6744</v>
      </c>
      <c r="BS211" t="s">
        <v>16</v>
      </c>
      <c r="BT211" t="s">
        <v>16</v>
      </c>
      <c r="BU211" t="s">
        <v>189</v>
      </c>
      <c r="BV211" t="s">
        <v>67</v>
      </c>
      <c r="BW211" t="s">
        <v>189</v>
      </c>
      <c r="BX211" t="s">
        <v>430</v>
      </c>
      <c r="BY211" t="s">
        <v>16</v>
      </c>
      <c r="BZ211" s="138"/>
      <c r="CA211" s="138">
        <v>41801</v>
      </c>
      <c r="CB211" t="s">
        <v>17</v>
      </c>
      <c r="CC211" t="s">
        <v>6745</v>
      </c>
      <c r="CD211" t="s">
        <v>6307</v>
      </c>
      <c r="CE211" t="s">
        <v>189</v>
      </c>
      <c r="CF211" t="s">
        <v>6307</v>
      </c>
      <c r="CG211" t="s">
        <v>189</v>
      </c>
      <c r="CH211">
        <v>2023</v>
      </c>
      <c r="CI211" s="7">
        <v>45036</v>
      </c>
      <c r="CJ211" t="s">
        <v>4723</v>
      </c>
      <c r="CK211">
        <v>4</v>
      </c>
      <c r="CL211">
        <v>17</v>
      </c>
      <c r="CM211" s="7">
        <v>45033</v>
      </c>
      <c r="CN211" t="s">
        <v>11540</v>
      </c>
      <c r="CO211" t="s">
        <v>9855</v>
      </c>
      <c r="CP211" t="s">
        <v>11498</v>
      </c>
      <c r="CQ211" t="s">
        <v>11499</v>
      </c>
      <c r="CR211" t="s">
        <v>5984</v>
      </c>
      <c r="CS211" t="s">
        <v>5985</v>
      </c>
      <c r="CT211" t="s">
        <v>9843</v>
      </c>
      <c r="CU211" t="s">
        <v>9873</v>
      </c>
      <c r="CV211" t="s">
        <v>6310</v>
      </c>
      <c r="CW211" t="s">
        <v>9874</v>
      </c>
      <c r="CX211" t="s">
        <v>2431</v>
      </c>
      <c r="CY211" t="s">
        <v>4464</v>
      </c>
      <c r="CZ211" t="s">
        <v>6236</v>
      </c>
      <c r="DA211" t="s">
        <v>252</v>
      </c>
      <c r="DB211" t="s">
        <v>9801</v>
      </c>
      <c r="DC211" t="s">
        <v>429</v>
      </c>
      <c r="DD211" t="s">
        <v>32</v>
      </c>
      <c r="DE211" t="s">
        <v>189</v>
      </c>
      <c r="DF211" t="s">
        <v>16</v>
      </c>
      <c r="DG211" t="s">
        <v>4727</v>
      </c>
      <c r="DH211" t="s">
        <v>2052</v>
      </c>
      <c r="DI211" t="s">
        <v>6117</v>
      </c>
      <c r="DJ211" t="s">
        <v>16</v>
      </c>
      <c r="DK211" t="s">
        <v>5987</v>
      </c>
      <c r="DL211" t="s">
        <v>5987</v>
      </c>
      <c r="DM211" t="s">
        <v>16</v>
      </c>
      <c r="DN211" t="s">
        <v>189</v>
      </c>
      <c r="DO211" t="s">
        <v>11045</v>
      </c>
      <c r="DP211" t="s">
        <v>7387</v>
      </c>
      <c r="DQ211" t="s">
        <v>10046</v>
      </c>
      <c r="DR211" t="s">
        <v>7388</v>
      </c>
    </row>
    <row r="212" spans="1:122" x14ac:dyDescent="0.25">
      <c r="A212">
        <v>703</v>
      </c>
      <c r="B212" t="s">
        <v>189</v>
      </c>
      <c r="C212" t="s">
        <v>2117</v>
      </c>
      <c r="D212" s="138">
        <v>45036</v>
      </c>
      <c r="E212" t="s">
        <v>2118</v>
      </c>
      <c r="F212" t="s">
        <v>1976</v>
      </c>
      <c r="G212" t="s">
        <v>1926</v>
      </c>
      <c r="H212" t="s">
        <v>11</v>
      </c>
      <c r="I212" t="s">
        <v>9802</v>
      </c>
      <c r="J212" t="s">
        <v>12</v>
      </c>
      <c r="K212">
        <v>15</v>
      </c>
      <c r="L212">
        <v>2.1800000000000002</v>
      </c>
      <c r="M212">
        <v>15</v>
      </c>
      <c r="N212">
        <v>17.114999999999998</v>
      </c>
      <c r="O212" t="s">
        <v>189</v>
      </c>
      <c r="P212" t="s">
        <v>13</v>
      </c>
      <c r="Q212" t="s">
        <v>143</v>
      </c>
      <c r="R212" t="s">
        <v>42</v>
      </c>
      <c r="S212" t="s">
        <v>143</v>
      </c>
      <c r="T212" t="s">
        <v>16</v>
      </c>
      <c r="U212" t="s">
        <v>2076</v>
      </c>
      <c r="V212" t="s">
        <v>2410</v>
      </c>
      <c r="W212">
        <v>100</v>
      </c>
      <c r="X212" t="s">
        <v>32</v>
      </c>
      <c r="Y212" t="s">
        <v>6283</v>
      </c>
      <c r="Z212" t="s">
        <v>6283</v>
      </c>
      <c r="AA212" t="s">
        <v>189</v>
      </c>
      <c r="AB212" s="138">
        <v>45043</v>
      </c>
      <c r="AC212" s="138">
        <v>45409</v>
      </c>
      <c r="AD212" t="s">
        <v>6240</v>
      </c>
      <c r="AE212" t="s">
        <v>5132</v>
      </c>
      <c r="AF212" t="s">
        <v>16</v>
      </c>
      <c r="AG212" t="s">
        <v>189</v>
      </c>
      <c r="AH212" s="138">
        <v>46139</v>
      </c>
      <c r="AI212" t="s">
        <v>2419</v>
      </c>
      <c r="AJ212" t="s">
        <v>189</v>
      </c>
      <c r="AK212" t="s">
        <v>189</v>
      </c>
      <c r="AL212" t="s">
        <v>189</v>
      </c>
      <c r="AM212" t="s">
        <v>189</v>
      </c>
      <c r="AN212" t="s">
        <v>189</v>
      </c>
      <c r="AO212" t="s">
        <v>189</v>
      </c>
      <c r="AP212" t="s">
        <v>189</v>
      </c>
      <c r="AQ212" t="s">
        <v>16</v>
      </c>
      <c r="AR212" t="s">
        <v>189</v>
      </c>
      <c r="AS212" t="s">
        <v>16</v>
      </c>
      <c r="AT212" t="s">
        <v>9392</v>
      </c>
      <c r="AU212" t="s">
        <v>9344</v>
      </c>
      <c r="AV212" t="s">
        <v>189</v>
      </c>
      <c r="AW212" t="s">
        <v>16</v>
      </c>
      <c r="AX212" t="s">
        <v>16</v>
      </c>
      <c r="AY212" t="s">
        <v>16</v>
      </c>
      <c r="AZ212" t="s">
        <v>16</v>
      </c>
      <c r="BA212" t="s">
        <v>16</v>
      </c>
      <c r="BB212" t="s">
        <v>16</v>
      </c>
      <c r="BC212" t="s">
        <v>16</v>
      </c>
      <c r="BD212" t="s">
        <v>16</v>
      </c>
      <c r="BE212" t="s">
        <v>16</v>
      </c>
      <c r="BF212" t="s">
        <v>189</v>
      </c>
      <c r="BG212" t="s">
        <v>189</v>
      </c>
      <c r="BH212">
        <v>0</v>
      </c>
      <c r="BI212">
        <v>0</v>
      </c>
      <c r="BJ212">
        <v>0</v>
      </c>
      <c r="BK212" t="s">
        <v>189</v>
      </c>
      <c r="BL212" t="s">
        <v>189</v>
      </c>
      <c r="BN212" t="s">
        <v>2119</v>
      </c>
      <c r="BO212" t="s">
        <v>16</v>
      </c>
      <c r="BP212" t="s">
        <v>2118</v>
      </c>
      <c r="BQ212" t="s">
        <v>184</v>
      </c>
      <c r="BR212" t="s">
        <v>6744</v>
      </c>
      <c r="BS212" t="s">
        <v>9726</v>
      </c>
      <c r="BT212" t="s">
        <v>16</v>
      </c>
      <c r="BU212" t="s">
        <v>189</v>
      </c>
      <c r="BV212" t="s">
        <v>18</v>
      </c>
      <c r="BW212" t="s">
        <v>185</v>
      </c>
      <c r="BX212" t="s">
        <v>310</v>
      </c>
      <c r="BY212" t="s">
        <v>16</v>
      </c>
      <c r="BZ212" s="138"/>
      <c r="CA212" s="138">
        <v>43354</v>
      </c>
      <c r="CB212" t="s">
        <v>17</v>
      </c>
      <c r="CC212" t="s">
        <v>17</v>
      </c>
      <c r="CD212" t="s">
        <v>6307</v>
      </c>
      <c r="CE212" t="s">
        <v>189</v>
      </c>
      <c r="CF212" t="s">
        <v>189</v>
      </c>
      <c r="CG212" t="s">
        <v>189</v>
      </c>
      <c r="CH212">
        <v>2023</v>
      </c>
      <c r="CI212" s="7">
        <v>45036</v>
      </c>
      <c r="CJ212" t="s">
        <v>4723</v>
      </c>
      <c r="CK212">
        <v>4</v>
      </c>
      <c r="CL212">
        <v>17</v>
      </c>
      <c r="CM212" s="7">
        <v>45033</v>
      </c>
      <c r="CN212" t="s">
        <v>11540</v>
      </c>
      <c r="CO212" t="s">
        <v>9855</v>
      </c>
      <c r="CP212" t="s">
        <v>11498</v>
      </c>
      <c r="CQ212" t="s">
        <v>11499</v>
      </c>
      <c r="CR212" t="s">
        <v>5984</v>
      </c>
      <c r="CS212" t="s">
        <v>5985</v>
      </c>
      <c r="CT212" t="s">
        <v>9843</v>
      </c>
      <c r="CU212" t="s">
        <v>6824</v>
      </c>
      <c r="CV212" t="s">
        <v>6310</v>
      </c>
      <c r="CW212" t="s">
        <v>9874</v>
      </c>
      <c r="CX212" t="s">
        <v>2429</v>
      </c>
      <c r="CY212" t="s">
        <v>9817</v>
      </c>
      <c r="CZ212" t="s">
        <v>6741</v>
      </c>
      <c r="DA212" t="s">
        <v>252</v>
      </c>
      <c r="DB212" t="s">
        <v>9801</v>
      </c>
      <c r="DC212" t="s">
        <v>2119</v>
      </c>
      <c r="DD212" t="s">
        <v>32</v>
      </c>
      <c r="DE212" t="s">
        <v>189</v>
      </c>
      <c r="DF212" t="s">
        <v>16</v>
      </c>
      <c r="DG212" t="s">
        <v>4727</v>
      </c>
      <c r="DH212" t="s">
        <v>2052</v>
      </c>
      <c r="DI212" t="s">
        <v>6109</v>
      </c>
      <c r="DJ212" t="s">
        <v>16</v>
      </c>
      <c r="DK212" t="s">
        <v>9817</v>
      </c>
      <c r="DL212" t="s">
        <v>9817</v>
      </c>
      <c r="DM212" t="s">
        <v>16</v>
      </c>
      <c r="DN212" t="s">
        <v>189</v>
      </c>
      <c r="DO212" t="s">
        <v>11543</v>
      </c>
      <c r="DP212" t="s">
        <v>7389</v>
      </c>
      <c r="DQ212" t="s">
        <v>10046</v>
      </c>
      <c r="DR212" t="s">
        <v>10047</v>
      </c>
    </row>
    <row r="213" spans="1:122" x14ac:dyDescent="0.25">
      <c r="A213">
        <v>702</v>
      </c>
      <c r="B213" t="s">
        <v>189</v>
      </c>
      <c r="C213" t="s">
        <v>2058</v>
      </c>
      <c r="D213" s="138">
        <v>45036</v>
      </c>
      <c r="E213" t="s">
        <v>5988</v>
      </c>
      <c r="F213" t="s">
        <v>2011</v>
      </c>
      <c r="G213" t="s">
        <v>1926</v>
      </c>
      <c r="H213" t="s">
        <v>91</v>
      </c>
      <c r="I213" t="s">
        <v>4840</v>
      </c>
      <c r="J213" t="s">
        <v>12</v>
      </c>
      <c r="K213">
        <v>15</v>
      </c>
      <c r="L213">
        <v>2.1800000000000002</v>
      </c>
      <c r="M213">
        <v>15</v>
      </c>
      <c r="N213">
        <v>17.114999999999998</v>
      </c>
      <c r="O213" t="s">
        <v>189</v>
      </c>
      <c r="P213" t="s">
        <v>13</v>
      </c>
      <c r="Q213" t="s">
        <v>449</v>
      </c>
      <c r="R213" t="s">
        <v>1067</v>
      </c>
      <c r="S213" t="s">
        <v>449</v>
      </c>
      <c r="T213" t="s">
        <v>16</v>
      </c>
      <c r="U213" t="s">
        <v>1938</v>
      </c>
      <c r="V213" t="s">
        <v>2410</v>
      </c>
      <c r="W213">
        <v>100</v>
      </c>
      <c r="X213" t="s">
        <v>32</v>
      </c>
      <c r="Y213" t="s">
        <v>6282</v>
      </c>
      <c r="Z213" t="s">
        <v>6282</v>
      </c>
      <c r="AA213" t="s">
        <v>189</v>
      </c>
      <c r="AB213" s="138">
        <v>45043</v>
      </c>
      <c r="AC213" s="138">
        <v>45226</v>
      </c>
      <c r="AD213" t="s">
        <v>6240</v>
      </c>
      <c r="AE213" t="s">
        <v>5007</v>
      </c>
      <c r="AF213" t="s">
        <v>16</v>
      </c>
      <c r="AG213" t="s">
        <v>189</v>
      </c>
      <c r="AH213" s="138">
        <v>46139</v>
      </c>
      <c r="AI213" t="s">
        <v>2414</v>
      </c>
      <c r="AJ213" t="s">
        <v>910</v>
      </c>
      <c r="AK213" t="s">
        <v>2428</v>
      </c>
      <c r="AL213" t="s">
        <v>2054</v>
      </c>
      <c r="AM213" t="s">
        <v>1882</v>
      </c>
      <c r="AN213" t="s">
        <v>189</v>
      </c>
      <c r="AO213" t="s">
        <v>189</v>
      </c>
      <c r="AP213" t="s">
        <v>189</v>
      </c>
      <c r="AQ213" t="s">
        <v>16</v>
      </c>
      <c r="AR213" t="s">
        <v>189</v>
      </c>
      <c r="AS213" t="s">
        <v>16</v>
      </c>
      <c r="AT213" t="s">
        <v>189</v>
      </c>
      <c r="AU213" t="s">
        <v>9344</v>
      </c>
      <c r="AV213" t="s">
        <v>189</v>
      </c>
      <c r="AW213" t="s">
        <v>16</v>
      </c>
      <c r="AX213" t="s">
        <v>16</v>
      </c>
      <c r="AY213" t="s">
        <v>181</v>
      </c>
      <c r="AZ213" t="s">
        <v>16</v>
      </c>
      <c r="BA213" t="s">
        <v>16</v>
      </c>
      <c r="BB213" t="s">
        <v>16</v>
      </c>
      <c r="BC213" t="s">
        <v>199</v>
      </c>
      <c r="BD213" t="s">
        <v>16</v>
      </c>
      <c r="BE213" t="s">
        <v>4341</v>
      </c>
      <c r="BF213" t="s">
        <v>182</v>
      </c>
      <c r="BG213" t="s">
        <v>4847</v>
      </c>
      <c r="BH213">
        <v>2</v>
      </c>
      <c r="BI213">
        <v>1</v>
      </c>
      <c r="BJ213">
        <v>1</v>
      </c>
      <c r="BK213" t="s">
        <v>9693</v>
      </c>
      <c r="BL213" t="s">
        <v>6307</v>
      </c>
      <c r="BM213">
        <v>23029</v>
      </c>
      <c r="BN213" t="s">
        <v>913</v>
      </c>
      <c r="BO213" t="s">
        <v>16</v>
      </c>
      <c r="BP213" t="s">
        <v>5988</v>
      </c>
      <c r="BQ213" t="s">
        <v>240</v>
      </c>
      <c r="BR213" t="s">
        <v>5653</v>
      </c>
      <c r="BS213" t="s">
        <v>9682</v>
      </c>
      <c r="BT213" t="s">
        <v>6875</v>
      </c>
      <c r="BU213" t="s">
        <v>189</v>
      </c>
      <c r="BV213" t="s">
        <v>129</v>
      </c>
      <c r="BW213" t="s">
        <v>16</v>
      </c>
      <c r="BX213" t="s">
        <v>914</v>
      </c>
      <c r="BY213" t="s">
        <v>16</v>
      </c>
      <c r="BZ213" s="138"/>
      <c r="CA213" s="138">
        <v>44040</v>
      </c>
      <c r="CB213" t="s">
        <v>29</v>
      </c>
      <c r="CC213" t="s">
        <v>29</v>
      </c>
      <c r="CD213" t="s">
        <v>6307</v>
      </c>
      <c r="CE213" t="s">
        <v>189</v>
      </c>
      <c r="CF213" t="s">
        <v>6307</v>
      </c>
      <c r="CG213" t="s">
        <v>189</v>
      </c>
      <c r="CH213">
        <v>2023</v>
      </c>
      <c r="CI213" s="7">
        <v>45036</v>
      </c>
      <c r="CJ213" t="s">
        <v>16</v>
      </c>
      <c r="CK213">
        <v>4</v>
      </c>
      <c r="CL213">
        <v>17</v>
      </c>
      <c r="CM213" s="7">
        <v>45033</v>
      </c>
      <c r="CN213" t="s">
        <v>11540</v>
      </c>
      <c r="CO213" t="s">
        <v>9855</v>
      </c>
      <c r="CP213" t="s">
        <v>11498</v>
      </c>
      <c r="CQ213" t="s">
        <v>11499</v>
      </c>
      <c r="CR213" t="s">
        <v>5984</v>
      </c>
      <c r="CS213" t="s">
        <v>5985</v>
      </c>
      <c r="CT213" t="s">
        <v>9843</v>
      </c>
      <c r="CU213" t="s">
        <v>6824</v>
      </c>
      <c r="CV213" t="s">
        <v>6310</v>
      </c>
      <c r="CW213" t="s">
        <v>9874</v>
      </c>
      <c r="CX213" t="s">
        <v>2059</v>
      </c>
      <c r="CY213" t="s">
        <v>4464</v>
      </c>
      <c r="CZ213" t="s">
        <v>6234</v>
      </c>
      <c r="DA213" t="s">
        <v>252</v>
      </c>
      <c r="DB213" t="s">
        <v>9800</v>
      </c>
      <c r="DC213" t="s">
        <v>913</v>
      </c>
      <c r="DD213" t="s">
        <v>32</v>
      </c>
      <c r="DE213" t="s">
        <v>189</v>
      </c>
      <c r="DF213" t="s">
        <v>16</v>
      </c>
      <c r="DG213" t="s">
        <v>4727</v>
      </c>
      <c r="DH213" t="s">
        <v>2052</v>
      </c>
      <c r="DI213" t="s">
        <v>6109</v>
      </c>
      <c r="DJ213" t="s">
        <v>16</v>
      </c>
      <c r="DK213" t="s">
        <v>4464</v>
      </c>
      <c r="DL213" t="s">
        <v>4464</v>
      </c>
      <c r="DM213" t="s">
        <v>16</v>
      </c>
      <c r="DN213" t="s">
        <v>4496</v>
      </c>
      <c r="DO213" t="s">
        <v>10874</v>
      </c>
      <c r="DP213" t="s">
        <v>7390</v>
      </c>
      <c r="DQ213" t="s">
        <v>10046</v>
      </c>
      <c r="DR213" t="s">
        <v>7392</v>
      </c>
    </row>
    <row r="214" spans="1:122" x14ac:dyDescent="0.25">
      <c r="A214">
        <v>701</v>
      </c>
      <c r="B214" t="s">
        <v>189</v>
      </c>
      <c r="C214" t="s">
        <v>2055</v>
      </c>
      <c r="D214" s="138">
        <v>45036</v>
      </c>
      <c r="E214" t="s">
        <v>5988</v>
      </c>
      <c r="F214" t="s">
        <v>2011</v>
      </c>
      <c r="G214" t="s">
        <v>1926</v>
      </c>
      <c r="H214" t="s">
        <v>91</v>
      </c>
      <c r="I214" t="s">
        <v>4840</v>
      </c>
      <c r="J214" t="s">
        <v>12</v>
      </c>
      <c r="K214">
        <v>15</v>
      </c>
      <c r="L214">
        <v>2.1800000000000002</v>
      </c>
      <c r="M214">
        <v>15</v>
      </c>
      <c r="N214">
        <v>17.114999999999998</v>
      </c>
      <c r="O214" t="s">
        <v>189</v>
      </c>
      <c r="P214" t="s">
        <v>137</v>
      </c>
      <c r="Q214" t="s">
        <v>298</v>
      </c>
      <c r="R214" t="s">
        <v>2056</v>
      </c>
      <c r="S214" t="s">
        <v>298</v>
      </c>
      <c r="T214" t="s">
        <v>16</v>
      </c>
      <c r="U214" t="s">
        <v>1938</v>
      </c>
      <c r="V214" t="s">
        <v>2410</v>
      </c>
      <c r="W214">
        <v>100</v>
      </c>
      <c r="X214" t="s">
        <v>32</v>
      </c>
      <c r="Y214" t="s">
        <v>6282</v>
      </c>
      <c r="Z214" t="s">
        <v>6282</v>
      </c>
      <c r="AA214" t="s">
        <v>189</v>
      </c>
      <c r="AB214" s="138">
        <v>45043</v>
      </c>
      <c r="AC214" s="138">
        <v>45226</v>
      </c>
      <c r="AD214" t="s">
        <v>6240</v>
      </c>
      <c r="AE214" t="s">
        <v>5007</v>
      </c>
      <c r="AF214" t="s">
        <v>16</v>
      </c>
      <c r="AG214" t="s">
        <v>189</v>
      </c>
      <c r="AH214" s="138">
        <v>45774</v>
      </c>
      <c r="AI214" t="s">
        <v>2414</v>
      </c>
      <c r="AJ214" t="s">
        <v>910</v>
      </c>
      <c r="AK214" t="s">
        <v>2428</v>
      </c>
      <c r="AL214" t="s">
        <v>2054</v>
      </c>
      <c r="AM214" t="s">
        <v>1882</v>
      </c>
      <c r="AN214" t="s">
        <v>189</v>
      </c>
      <c r="AO214" t="s">
        <v>189</v>
      </c>
      <c r="AP214" t="s">
        <v>189</v>
      </c>
      <c r="AQ214" t="s">
        <v>16</v>
      </c>
      <c r="AR214" t="s">
        <v>189</v>
      </c>
      <c r="AS214" t="s">
        <v>16</v>
      </c>
      <c r="AT214" t="s">
        <v>189</v>
      </c>
      <c r="AU214" t="s">
        <v>9344</v>
      </c>
      <c r="AV214" t="s">
        <v>189</v>
      </c>
      <c r="AW214" t="s">
        <v>16</v>
      </c>
      <c r="AX214" t="s">
        <v>16</v>
      </c>
      <c r="AY214" t="s">
        <v>181</v>
      </c>
      <c r="AZ214" t="s">
        <v>16</v>
      </c>
      <c r="BA214" t="s">
        <v>16</v>
      </c>
      <c r="BB214" t="s">
        <v>16</v>
      </c>
      <c r="BC214" t="s">
        <v>199</v>
      </c>
      <c r="BD214" t="s">
        <v>16</v>
      </c>
      <c r="BE214" t="s">
        <v>4341</v>
      </c>
      <c r="BF214" t="s">
        <v>182</v>
      </c>
      <c r="BG214" t="s">
        <v>4846</v>
      </c>
      <c r="BH214">
        <v>2</v>
      </c>
      <c r="BI214">
        <v>1</v>
      </c>
      <c r="BJ214">
        <v>1</v>
      </c>
      <c r="BK214" t="s">
        <v>9693</v>
      </c>
      <c r="BL214" t="s">
        <v>6307</v>
      </c>
      <c r="BM214">
        <v>23028</v>
      </c>
      <c r="BN214" t="s">
        <v>913</v>
      </c>
      <c r="BO214" t="s">
        <v>16</v>
      </c>
      <c r="BP214" t="s">
        <v>5988</v>
      </c>
      <c r="BQ214" t="s">
        <v>240</v>
      </c>
      <c r="BR214" t="s">
        <v>5653</v>
      </c>
      <c r="BS214" t="s">
        <v>9682</v>
      </c>
      <c r="BT214" t="s">
        <v>6875</v>
      </c>
      <c r="BU214" t="s">
        <v>189</v>
      </c>
      <c r="BV214" t="s">
        <v>129</v>
      </c>
      <c r="BW214" t="s">
        <v>16</v>
      </c>
      <c r="BX214" t="s">
        <v>914</v>
      </c>
      <c r="BY214" t="s">
        <v>16</v>
      </c>
      <c r="BZ214" s="138"/>
      <c r="CA214" s="138">
        <v>44040</v>
      </c>
      <c r="CB214" t="s">
        <v>29</v>
      </c>
      <c r="CC214" t="s">
        <v>29</v>
      </c>
      <c r="CD214" t="s">
        <v>6307</v>
      </c>
      <c r="CE214" t="s">
        <v>189</v>
      </c>
      <c r="CF214" t="s">
        <v>6307</v>
      </c>
      <c r="CG214" t="s">
        <v>189</v>
      </c>
      <c r="CH214">
        <v>2023</v>
      </c>
      <c r="CI214" s="7">
        <v>45036</v>
      </c>
      <c r="CJ214" t="s">
        <v>16</v>
      </c>
      <c r="CK214">
        <v>4</v>
      </c>
      <c r="CL214">
        <v>17</v>
      </c>
      <c r="CM214" s="7">
        <v>45033</v>
      </c>
      <c r="CN214" t="s">
        <v>11540</v>
      </c>
      <c r="CO214" t="s">
        <v>9855</v>
      </c>
      <c r="CP214" t="s">
        <v>11498</v>
      </c>
      <c r="CQ214" t="s">
        <v>11499</v>
      </c>
      <c r="CR214" t="s">
        <v>5984</v>
      </c>
      <c r="CS214" t="s">
        <v>5985</v>
      </c>
      <c r="CT214" t="s">
        <v>9843</v>
      </c>
      <c r="CU214" t="s">
        <v>6824</v>
      </c>
      <c r="CV214" t="s">
        <v>6310</v>
      </c>
      <c r="CW214" t="s">
        <v>9874</v>
      </c>
      <c r="CX214" t="s">
        <v>2059</v>
      </c>
      <c r="CY214" t="s">
        <v>4464</v>
      </c>
      <c r="CZ214" t="s">
        <v>6234</v>
      </c>
      <c r="DA214" t="s">
        <v>252</v>
      </c>
      <c r="DB214" t="s">
        <v>9800</v>
      </c>
      <c r="DC214" t="s">
        <v>913</v>
      </c>
      <c r="DD214" t="s">
        <v>32</v>
      </c>
      <c r="DE214" t="s">
        <v>189</v>
      </c>
      <c r="DF214" t="s">
        <v>16</v>
      </c>
      <c r="DG214" t="s">
        <v>4726</v>
      </c>
      <c r="DH214" t="s">
        <v>2052</v>
      </c>
      <c r="DI214" t="s">
        <v>6109</v>
      </c>
      <c r="DJ214" t="s">
        <v>16</v>
      </c>
      <c r="DK214" t="s">
        <v>4464</v>
      </c>
      <c r="DL214" t="s">
        <v>4464</v>
      </c>
      <c r="DM214" t="s">
        <v>16</v>
      </c>
      <c r="DN214" t="s">
        <v>4496</v>
      </c>
      <c r="DO214" t="s">
        <v>10875</v>
      </c>
      <c r="DP214" t="s">
        <v>7390</v>
      </c>
      <c r="DQ214" t="s">
        <v>10046</v>
      </c>
      <c r="DR214" t="s">
        <v>7391</v>
      </c>
    </row>
    <row r="215" spans="1:122" x14ac:dyDescent="0.25">
      <c r="A215">
        <v>700</v>
      </c>
      <c r="B215" t="s">
        <v>189</v>
      </c>
      <c r="C215" t="s">
        <v>2120</v>
      </c>
      <c r="D215" s="138">
        <v>45036</v>
      </c>
      <c r="E215" t="s">
        <v>2121</v>
      </c>
      <c r="F215" t="s">
        <v>11</v>
      </c>
      <c r="G215" t="s">
        <v>1932</v>
      </c>
      <c r="H215" t="s">
        <v>11</v>
      </c>
      <c r="I215" t="s">
        <v>9802</v>
      </c>
      <c r="J215" t="s">
        <v>12</v>
      </c>
      <c r="K215">
        <v>4.0999999999999996</v>
      </c>
      <c r="L215">
        <v>0.59</v>
      </c>
      <c r="M215">
        <v>4.0999999999999996</v>
      </c>
      <c r="N215">
        <v>4.6779999999999999</v>
      </c>
      <c r="O215" t="s">
        <v>189</v>
      </c>
      <c r="P215" t="s">
        <v>13</v>
      </c>
      <c r="Q215" t="s">
        <v>164</v>
      </c>
      <c r="R215" t="s">
        <v>648</v>
      </c>
      <c r="S215" t="s">
        <v>164</v>
      </c>
      <c r="T215" t="s">
        <v>16</v>
      </c>
      <c r="U215" t="s">
        <v>2077</v>
      </c>
      <c r="V215" t="s">
        <v>2410</v>
      </c>
      <c r="W215">
        <v>100</v>
      </c>
      <c r="X215" t="s">
        <v>22</v>
      </c>
      <c r="Y215" t="s">
        <v>6236</v>
      </c>
      <c r="Z215" t="s">
        <v>6236</v>
      </c>
      <c r="AA215" t="s">
        <v>189</v>
      </c>
      <c r="AB215" s="138">
        <v>45043</v>
      </c>
      <c r="AC215" s="138">
        <v>45226</v>
      </c>
      <c r="AD215" t="s">
        <v>6241</v>
      </c>
      <c r="AE215" t="s">
        <v>5131</v>
      </c>
      <c r="AF215" t="s">
        <v>16</v>
      </c>
      <c r="AG215" t="s">
        <v>189</v>
      </c>
      <c r="AH215" s="138">
        <v>46139</v>
      </c>
      <c r="AI215" t="s">
        <v>2414</v>
      </c>
      <c r="AJ215" t="s">
        <v>189</v>
      </c>
      <c r="AK215" t="s">
        <v>189</v>
      </c>
      <c r="AL215" t="s">
        <v>189</v>
      </c>
      <c r="AM215" t="s">
        <v>189</v>
      </c>
      <c r="AN215" t="s">
        <v>189</v>
      </c>
      <c r="AO215" t="s">
        <v>189</v>
      </c>
      <c r="AP215" t="s">
        <v>189</v>
      </c>
      <c r="AQ215" t="s">
        <v>16</v>
      </c>
      <c r="AR215" t="s">
        <v>189</v>
      </c>
      <c r="AS215" t="s">
        <v>16</v>
      </c>
      <c r="AT215" t="s">
        <v>6530</v>
      </c>
      <c r="AU215" t="s">
        <v>9344</v>
      </c>
      <c r="AV215" t="s">
        <v>189</v>
      </c>
      <c r="AW215" t="s">
        <v>16</v>
      </c>
      <c r="AX215" t="s">
        <v>16</v>
      </c>
      <c r="AY215" t="s">
        <v>16</v>
      </c>
      <c r="AZ215" t="s">
        <v>16</v>
      </c>
      <c r="BA215" t="s">
        <v>16</v>
      </c>
      <c r="BB215" t="s">
        <v>16</v>
      </c>
      <c r="BC215" t="s">
        <v>16</v>
      </c>
      <c r="BD215" t="s">
        <v>16</v>
      </c>
      <c r="BE215" t="s">
        <v>16</v>
      </c>
      <c r="BF215" t="s">
        <v>189</v>
      </c>
      <c r="BG215" t="s">
        <v>189</v>
      </c>
      <c r="BH215">
        <v>0</v>
      </c>
      <c r="BI215">
        <v>0</v>
      </c>
      <c r="BJ215">
        <v>0</v>
      </c>
      <c r="BK215" t="s">
        <v>189</v>
      </c>
      <c r="BL215" t="s">
        <v>189</v>
      </c>
      <c r="BN215" t="s">
        <v>2122</v>
      </c>
      <c r="BO215" t="s">
        <v>7115</v>
      </c>
      <c r="BP215" t="s">
        <v>2424</v>
      </c>
      <c r="BQ215" t="s">
        <v>184</v>
      </c>
      <c r="BR215" t="s">
        <v>6744</v>
      </c>
      <c r="BS215" t="s">
        <v>9667</v>
      </c>
      <c r="BT215" t="s">
        <v>16</v>
      </c>
      <c r="BU215" t="s">
        <v>189</v>
      </c>
      <c r="BV215" t="s">
        <v>18</v>
      </c>
      <c r="BW215" t="s">
        <v>195</v>
      </c>
      <c r="BX215" t="s">
        <v>2425</v>
      </c>
      <c r="BY215" t="s">
        <v>2426</v>
      </c>
      <c r="BZ215" s="138"/>
      <c r="CA215" s="138">
        <v>44981</v>
      </c>
      <c r="CB215" t="s">
        <v>17</v>
      </c>
      <c r="CC215" t="s">
        <v>17</v>
      </c>
      <c r="CD215" t="s">
        <v>6307</v>
      </c>
      <c r="CE215" t="s">
        <v>189</v>
      </c>
      <c r="CF215" t="s">
        <v>189</v>
      </c>
      <c r="CG215" t="s">
        <v>189</v>
      </c>
      <c r="CH215">
        <v>2023</v>
      </c>
      <c r="CI215" s="7">
        <v>45036</v>
      </c>
      <c r="CJ215" t="s">
        <v>4723</v>
      </c>
      <c r="CK215">
        <v>4</v>
      </c>
      <c r="CL215">
        <v>17</v>
      </c>
      <c r="CM215" s="7">
        <v>45033</v>
      </c>
      <c r="CN215" t="s">
        <v>11540</v>
      </c>
      <c r="CO215" t="s">
        <v>9855</v>
      </c>
      <c r="CP215" t="s">
        <v>11498</v>
      </c>
      <c r="CQ215" t="s">
        <v>11499</v>
      </c>
      <c r="CR215" t="s">
        <v>5984</v>
      </c>
      <c r="CS215" t="s">
        <v>5985</v>
      </c>
      <c r="CT215" t="s">
        <v>9843</v>
      </c>
      <c r="CU215" t="s">
        <v>9873</v>
      </c>
      <c r="CV215" t="s">
        <v>6310</v>
      </c>
      <c r="CW215" t="s">
        <v>9874</v>
      </c>
      <c r="CX215" t="s">
        <v>2423</v>
      </c>
      <c r="CY215" t="s">
        <v>9817</v>
      </c>
      <c r="CZ215" t="s">
        <v>6741</v>
      </c>
      <c r="DA215" t="s">
        <v>188</v>
      </c>
      <c r="DB215" t="s">
        <v>16</v>
      </c>
      <c r="DC215" t="s">
        <v>16</v>
      </c>
      <c r="DD215" t="s">
        <v>22</v>
      </c>
      <c r="DE215" t="s">
        <v>189</v>
      </c>
      <c r="DF215" t="s">
        <v>311</v>
      </c>
      <c r="DG215" t="s">
        <v>4727</v>
      </c>
      <c r="DH215" t="s">
        <v>2052</v>
      </c>
      <c r="DI215" t="s">
        <v>6140</v>
      </c>
      <c r="DJ215" t="s">
        <v>16</v>
      </c>
      <c r="DK215" t="s">
        <v>9817</v>
      </c>
      <c r="DL215" t="s">
        <v>9817</v>
      </c>
      <c r="DM215" t="s">
        <v>6245</v>
      </c>
      <c r="DN215" t="s">
        <v>189</v>
      </c>
      <c r="DO215" t="s">
        <v>11116</v>
      </c>
      <c r="DP215" t="s">
        <v>7393</v>
      </c>
      <c r="DQ215" t="s">
        <v>10046</v>
      </c>
      <c r="DR215" t="s">
        <v>10048</v>
      </c>
    </row>
    <row r="216" spans="1:122" x14ac:dyDescent="0.25">
      <c r="A216">
        <v>699</v>
      </c>
      <c r="B216" t="s">
        <v>189</v>
      </c>
      <c r="C216" t="s">
        <v>4342</v>
      </c>
      <c r="D216" s="138">
        <v>45034</v>
      </c>
      <c r="E216" t="s">
        <v>418</v>
      </c>
      <c r="F216" t="s">
        <v>11</v>
      </c>
      <c r="G216" t="s">
        <v>1926</v>
      </c>
      <c r="H216" t="s">
        <v>11</v>
      </c>
      <c r="I216" t="s">
        <v>9802</v>
      </c>
      <c r="J216" t="s">
        <v>12</v>
      </c>
      <c r="K216">
        <v>7</v>
      </c>
      <c r="L216">
        <v>1.02</v>
      </c>
      <c r="M216">
        <v>7</v>
      </c>
      <c r="N216">
        <v>7.9870000000000001</v>
      </c>
      <c r="O216" t="s">
        <v>189</v>
      </c>
      <c r="P216" t="s">
        <v>13</v>
      </c>
      <c r="Q216" t="s">
        <v>36</v>
      </c>
      <c r="R216" t="s">
        <v>16</v>
      </c>
      <c r="S216" t="s">
        <v>16</v>
      </c>
      <c r="T216" t="s">
        <v>16</v>
      </c>
      <c r="U216" t="s">
        <v>16</v>
      </c>
      <c r="V216" t="s">
        <v>2410</v>
      </c>
      <c r="W216">
        <v>100</v>
      </c>
      <c r="X216" t="s">
        <v>87</v>
      </c>
      <c r="Y216" t="s">
        <v>6283</v>
      </c>
      <c r="Z216" t="s">
        <v>6283</v>
      </c>
      <c r="AA216" t="s">
        <v>189</v>
      </c>
      <c r="AB216" s="138">
        <v>45037</v>
      </c>
      <c r="AC216" s="138">
        <v>45220</v>
      </c>
      <c r="AD216" t="s">
        <v>6242</v>
      </c>
      <c r="AE216" t="s">
        <v>5008</v>
      </c>
      <c r="AF216" t="s">
        <v>16</v>
      </c>
      <c r="AG216" t="s">
        <v>189</v>
      </c>
      <c r="AH216" s="138">
        <v>46133</v>
      </c>
      <c r="AI216" t="s">
        <v>2414</v>
      </c>
      <c r="AJ216" t="s">
        <v>232</v>
      </c>
      <c r="AK216" t="s">
        <v>189</v>
      </c>
      <c r="AL216" t="s">
        <v>232</v>
      </c>
      <c r="AM216" t="s">
        <v>1880</v>
      </c>
      <c r="AN216" t="s">
        <v>189</v>
      </c>
      <c r="AO216" t="s">
        <v>189</v>
      </c>
      <c r="AP216" t="s">
        <v>189</v>
      </c>
      <c r="AQ216" t="s">
        <v>16</v>
      </c>
      <c r="AR216" t="s">
        <v>189</v>
      </c>
      <c r="AS216" t="s">
        <v>16</v>
      </c>
      <c r="AT216" t="s">
        <v>6460</v>
      </c>
      <c r="AU216" t="s">
        <v>9344</v>
      </c>
      <c r="AV216" t="s">
        <v>189</v>
      </c>
      <c r="AW216" t="s">
        <v>16</v>
      </c>
      <c r="AX216" t="s">
        <v>16</v>
      </c>
      <c r="AY216" t="s">
        <v>199</v>
      </c>
      <c r="AZ216" t="s">
        <v>16</v>
      </c>
      <c r="BA216" t="s">
        <v>16</v>
      </c>
      <c r="BB216" t="s">
        <v>16</v>
      </c>
      <c r="BC216" t="s">
        <v>16</v>
      </c>
      <c r="BD216" t="s">
        <v>16</v>
      </c>
      <c r="BE216" t="s">
        <v>1925</v>
      </c>
      <c r="BF216" t="s">
        <v>203</v>
      </c>
      <c r="BG216" t="s">
        <v>3717</v>
      </c>
      <c r="BH216">
        <v>1</v>
      </c>
      <c r="BI216">
        <v>1</v>
      </c>
      <c r="BJ216">
        <v>1</v>
      </c>
      <c r="BK216" t="s">
        <v>9694</v>
      </c>
      <c r="BL216" t="s">
        <v>6307</v>
      </c>
      <c r="BM216">
        <v>23027</v>
      </c>
      <c r="BN216" t="s">
        <v>419</v>
      </c>
      <c r="BO216" t="s">
        <v>16</v>
      </c>
      <c r="BP216" t="s">
        <v>418</v>
      </c>
      <c r="BQ216" t="s">
        <v>184</v>
      </c>
      <c r="BR216" t="s">
        <v>6744</v>
      </c>
      <c r="BS216" t="s">
        <v>9667</v>
      </c>
      <c r="BT216" t="s">
        <v>16</v>
      </c>
      <c r="BU216" t="s">
        <v>189</v>
      </c>
      <c r="BV216" t="s">
        <v>58</v>
      </c>
      <c r="BW216" t="s">
        <v>185</v>
      </c>
      <c r="BX216" t="s">
        <v>201</v>
      </c>
      <c r="BY216" t="s">
        <v>16</v>
      </c>
      <c r="BZ216" s="138"/>
      <c r="CA216" s="138">
        <v>42040</v>
      </c>
      <c r="CB216" t="s">
        <v>17</v>
      </c>
      <c r="CC216" t="s">
        <v>17</v>
      </c>
      <c r="CD216" t="s">
        <v>6307</v>
      </c>
      <c r="CE216" t="s">
        <v>189</v>
      </c>
      <c r="CF216" t="s">
        <v>6307</v>
      </c>
      <c r="CG216" t="s">
        <v>189</v>
      </c>
      <c r="CH216">
        <v>2023</v>
      </c>
      <c r="CI216" s="7">
        <v>45034</v>
      </c>
      <c r="CJ216" t="s">
        <v>4723</v>
      </c>
      <c r="CK216">
        <v>4</v>
      </c>
      <c r="CL216">
        <v>17</v>
      </c>
      <c r="CM216" s="7">
        <v>45033</v>
      </c>
      <c r="CN216" t="s">
        <v>11540</v>
      </c>
      <c r="CO216" t="s">
        <v>9855</v>
      </c>
      <c r="CP216" t="s">
        <v>11498</v>
      </c>
      <c r="CQ216" t="s">
        <v>11499</v>
      </c>
      <c r="CR216" t="s">
        <v>5984</v>
      </c>
      <c r="CS216" t="s">
        <v>5985</v>
      </c>
      <c r="CT216" t="s">
        <v>9843</v>
      </c>
      <c r="CU216" t="s">
        <v>9873</v>
      </c>
      <c r="CV216" t="s">
        <v>6310</v>
      </c>
      <c r="CW216" t="s">
        <v>9874</v>
      </c>
      <c r="CX216" t="s">
        <v>10049</v>
      </c>
      <c r="CY216" t="s">
        <v>9817</v>
      </c>
      <c r="CZ216" t="s">
        <v>6741</v>
      </c>
      <c r="DA216" t="s">
        <v>188</v>
      </c>
      <c r="DB216" t="s">
        <v>16</v>
      </c>
      <c r="DC216" t="s">
        <v>16</v>
      </c>
      <c r="DD216" t="s">
        <v>87</v>
      </c>
      <c r="DE216" t="s">
        <v>419</v>
      </c>
      <c r="DF216" t="s">
        <v>16</v>
      </c>
      <c r="DG216" t="s">
        <v>4727</v>
      </c>
      <c r="DH216" t="s">
        <v>2052</v>
      </c>
      <c r="DI216" t="s">
        <v>6136</v>
      </c>
      <c r="DJ216" t="s">
        <v>16</v>
      </c>
      <c r="DK216" t="s">
        <v>9817</v>
      </c>
      <c r="DL216" t="s">
        <v>9817</v>
      </c>
      <c r="DM216" t="s">
        <v>16</v>
      </c>
      <c r="DN216" t="s">
        <v>4497</v>
      </c>
      <c r="DO216" t="s">
        <v>11544</v>
      </c>
      <c r="DP216" t="s">
        <v>7394</v>
      </c>
      <c r="DQ216" t="s">
        <v>10050</v>
      </c>
      <c r="DR216" t="s">
        <v>10051</v>
      </c>
    </row>
    <row r="217" spans="1:122" x14ac:dyDescent="0.25">
      <c r="A217">
        <v>698</v>
      </c>
      <c r="B217" t="s">
        <v>189</v>
      </c>
      <c r="C217" t="s">
        <v>2061</v>
      </c>
      <c r="D217" s="138">
        <v>45034</v>
      </c>
      <c r="E217" t="s">
        <v>6877</v>
      </c>
      <c r="F217" t="s">
        <v>11</v>
      </c>
      <c r="G217" t="s">
        <v>1926</v>
      </c>
      <c r="H217" t="s">
        <v>11</v>
      </c>
      <c r="I217" t="s">
        <v>9802</v>
      </c>
      <c r="J217" t="s">
        <v>12</v>
      </c>
      <c r="K217">
        <v>3</v>
      </c>
      <c r="L217">
        <v>0.44</v>
      </c>
      <c r="M217">
        <v>3</v>
      </c>
      <c r="N217">
        <v>3.423</v>
      </c>
      <c r="O217" t="s">
        <v>189</v>
      </c>
      <c r="P217" t="s">
        <v>13</v>
      </c>
      <c r="Q217" t="s">
        <v>28</v>
      </c>
      <c r="R217" t="s">
        <v>16</v>
      </c>
      <c r="S217" t="s">
        <v>28</v>
      </c>
      <c r="T217" t="s">
        <v>16</v>
      </c>
      <c r="U217" t="s">
        <v>16</v>
      </c>
      <c r="V217" t="s">
        <v>2410</v>
      </c>
      <c r="W217">
        <v>100</v>
      </c>
      <c r="X217" t="s">
        <v>15</v>
      </c>
      <c r="Y217" t="s">
        <v>6236</v>
      </c>
      <c r="Z217" t="s">
        <v>6236</v>
      </c>
      <c r="AA217" t="s">
        <v>189</v>
      </c>
      <c r="AB217" s="138">
        <v>45036</v>
      </c>
      <c r="AC217" s="138">
        <v>45402</v>
      </c>
      <c r="AD217" t="s">
        <v>6241</v>
      </c>
      <c r="AE217" t="s">
        <v>5009</v>
      </c>
      <c r="AF217" t="s">
        <v>16</v>
      </c>
      <c r="AG217" t="s">
        <v>189</v>
      </c>
      <c r="AH217" s="138">
        <v>46132</v>
      </c>
      <c r="AI217" t="s">
        <v>2419</v>
      </c>
      <c r="AJ217" t="s">
        <v>294</v>
      </c>
      <c r="AK217" t="s">
        <v>2435</v>
      </c>
      <c r="AL217" t="s">
        <v>2060</v>
      </c>
      <c r="AM217" t="s">
        <v>1882</v>
      </c>
      <c r="AN217" t="s">
        <v>189</v>
      </c>
      <c r="AO217" t="s">
        <v>189</v>
      </c>
      <c r="AP217" t="s">
        <v>189</v>
      </c>
      <c r="AQ217" t="s">
        <v>16</v>
      </c>
      <c r="AR217" t="s">
        <v>189</v>
      </c>
      <c r="AS217" t="s">
        <v>16</v>
      </c>
      <c r="AT217" t="s">
        <v>189</v>
      </c>
      <c r="AU217" t="s">
        <v>189</v>
      </c>
      <c r="AV217" t="s">
        <v>189</v>
      </c>
      <c r="AW217" t="s">
        <v>16</v>
      </c>
      <c r="AX217" t="s">
        <v>16</v>
      </c>
      <c r="AY217" t="s">
        <v>199</v>
      </c>
      <c r="AZ217" t="s">
        <v>16</v>
      </c>
      <c r="BA217" t="s">
        <v>16</v>
      </c>
      <c r="BB217" t="s">
        <v>16</v>
      </c>
      <c r="BC217" t="s">
        <v>16</v>
      </c>
      <c r="BD217" t="s">
        <v>16</v>
      </c>
      <c r="BE217" t="s">
        <v>1925</v>
      </c>
      <c r="BF217" t="s">
        <v>203</v>
      </c>
      <c r="BG217" t="s">
        <v>4849</v>
      </c>
      <c r="BH217">
        <v>1</v>
      </c>
      <c r="BI217">
        <v>1</v>
      </c>
      <c r="BJ217">
        <v>1</v>
      </c>
      <c r="BK217" t="s">
        <v>9695</v>
      </c>
      <c r="BL217" t="s">
        <v>6307</v>
      </c>
      <c r="BM217">
        <v>23026</v>
      </c>
      <c r="BN217" t="s">
        <v>295</v>
      </c>
      <c r="BO217" t="s">
        <v>16</v>
      </c>
      <c r="BP217" t="s">
        <v>6877</v>
      </c>
      <c r="BQ217" t="s">
        <v>240</v>
      </c>
      <c r="BR217" t="s">
        <v>5653</v>
      </c>
      <c r="BS217" t="s">
        <v>9682</v>
      </c>
      <c r="BT217" t="s">
        <v>6878</v>
      </c>
      <c r="BU217" t="s">
        <v>189</v>
      </c>
      <c r="BV217" t="s">
        <v>37</v>
      </c>
      <c r="BW217" t="s">
        <v>16</v>
      </c>
      <c r="BX217" t="s">
        <v>261</v>
      </c>
      <c r="BY217" t="s">
        <v>16</v>
      </c>
      <c r="BZ217" s="138"/>
      <c r="CA217" s="138">
        <v>44938</v>
      </c>
      <c r="CB217" t="s">
        <v>29</v>
      </c>
      <c r="CC217" t="s">
        <v>29</v>
      </c>
      <c r="CD217" t="s">
        <v>6307</v>
      </c>
      <c r="CE217" t="s">
        <v>189</v>
      </c>
      <c r="CF217" t="s">
        <v>6307</v>
      </c>
      <c r="CG217" t="s">
        <v>189</v>
      </c>
      <c r="CH217">
        <v>2023</v>
      </c>
      <c r="CI217" s="7">
        <v>45034</v>
      </c>
      <c r="CJ217" t="s">
        <v>16</v>
      </c>
      <c r="CK217">
        <v>4</v>
      </c>
      <c r="CL217">
        <v>17</v>
      </c>
      <c r="CM217" s="7">
        <v>45033</v>
      </c>
      <c r="CN217" t="s">
        <v>11540</v>
      </c>
      <c r="CO217" t="s">
        <v>9855</v>
      </c>
      <c r="CP217" t="s">
        <v>11498</v>
      </c>
      <c r="CQ217" t="s">
        <v>11499</v>
      </c>
      <c r="CR217" t="s">
        <v>5984</v>
      </c>
      <c r="CS217" t="s">
        <v>5985</v>
      </c>
      <c r="CT217" t="s">
        <v>9843</v>
      </c>
      <c r="CU217" t="s">
        <v>9873</v>
      </c>
      <c r="CV217" t="s">
        <v>6310</v>
      </c>
      <c r="CW217" t="s">
        <v>9874</v>
      </c>
      <c r="CX217" t="s">
        <v>6841</v>
      </c>
      <c r="CY217" t="s">
        <v>9817</v>
      </c>
      <c r="CZ217" t="s">
        <v>6741</v>
      </c>
      <c r="DA217" t="s">
        <v>188</v>
      </c>
      <c r="DB217" t="s">
        <v>16</v>
      </c>
      <c r="DC217" t="s">
        <v>16</v>
      </c>
      <c r="DD217" t="s">
        <v>15</v>
      </c>
      <c r="DE217" t="s">
        <v>189</v>
      </c>
      <c r="DF217" t="s">
        <v>16</v>
      </c>
      <c r="DG217" t="s">
        <v>4727</v>
      </c>
      <c r="DH217" t="s">
        <v>2052</v>
      </c>
      <c r="DI217" t="s">
        <v>6141</v>
      </c>
      <c r="DJ217" t="s">
        <v>16</v>
      </c>
      <c r="DK217" t="s">
        <v>9817</v>
      </c>
      <c r="DL217" t="s">
        <v>9817</v>
      </c>
      <c r="DM217" t="s">
        <v>16</v>
      </c>
      <c r="DN217" t="s">
        <v>4497</v>
      </c>
      <c r="DO217" t="s">
        <v>10876</v>
      </c>
      <c r="DP217" t="s">
        <v>7395</v>
      </c>
      <c r="DQ217" t="s">
        <v>10050</v>
      </c>
      <c r="DR217" t="s">
        <v>10052</v>
      </c>
    </row>
    <row r="218" spans="1:122" x14ac:dyDescent="0.25">
      <c r="A218">
        <v>697</v>
      </c>
      <c r="B218" t="s">
        <v>189</v>
      </c>
      <c r="C218" t="s">
        <v>2123</v>
      </c>
      <c r="D218" s="138">
        <v>45034</v>
      </c>
      <c r="E218" t="s">
        <v>2124</v>
      </c>
      <c r="F218" t="s">
        <v>11</v>
      </c>
      <c r="G218" t="s">
        <v>1932</v>
      </c>
      <c r="H218" t="s">
        <v>11</v>
      </c>
      <c r="I218" t="s">
        <v>9802</v>
      </c>
      <c r="J218" t="s">
        <v>12</v>
      </c>
      <c r="K218">
        <v>3</v>
      </c>
      <c r="L218">
        <v>0.44</v>
      </c>
      <c r="M218">
        <v>3</v>
      </c>
      <c r="N218">
        <v>3.423</v>
      </c>
      <c r="O218" t="s">
        <v>189</v>
      </c>
      <c r="P218" t="s">
        <v>13</v>
      </c>
      <c r="Q218" t="s">
        <v>31</v>
      </c>
      <c r="R218" t="s">
        <v>16</v>
      </c>
      <c r="S218" t="s">
        <v>16</v>
      </c>
      <c r="T218" t="s">
        <v>16</v>
      </c>
      <c r="U218" t="s">
        <v>16</v>
      </c>
      <c r="V218" t="s">
        <v>2410</v>
      </c>
      <c r="W218">
        <v>100</v>
      </c>
      <c r="X218" t="s">
        <v>15</v>
      </c>
      <c r="Y218" t="s">
        <v>1883</v>
      </c>
      <c r="Z218" t="s">
        <v>1883</v>
      </c>
      <c r="AA218" t="s">
        <v>189</v>
      </c>
      <c r="AB218" s="138">
        <v>45037</v>
      </c>
      <c r="AC218" s="138">
        <v>45220</v>
      </c>
      <c r="AD218" t="s">
        <v>6241</v>
      </c>
      <c r="AE218" t="s">
        <v>5116</v>
      </c>
      <c r="AF218" t="s">
        <v>16</v>
      </c>
      <c r="AG218" t="s">
        <v>189</v>
      </c>
      <c r="AH218" s="138">
        <v>46133</v>
      </c>
      <c r="AI218" t="s">
        <v>2414</v>
      </c>
      <c r="AJ218" t="s">
        <v>189</v>
      </c>
      <c r="AK218" t="s">
        <v>189</v>
      </c>
      <c r="AL218" t="s">
        <v>189</v>
      </c>
      <c r="AM218" t="s">
        <v>189</v>
      </c>
      <c r="AN218" t="s">
        <v>189</v>
      </c>
      <c r="AO218" t="s">
        <v>189</v>
      </c>
      <c r="AP218" t="s">
        <v>189</v>
      </c>
      <c r="AQ218" t="s">
        <v>16</v>
      </c>
      <c r="AR218" t="s">
        <v>189</v>
      </c>
      <c r="AS218" t="s">
        <v>16</v>
      </c>
      <c r="AT218" t="s">
        <v>189</v>
      </c>
      <c r="AU218" t="s">
        <v>9344</v>
      </c>
      <c r="AV218" t="s">
        <v>189</v>
      </c>
      <c r="AW218" t="s">
        <v>16</v>
      </c>
      <c r="AX218" t="s">
        <v>16</v>
      </c>
      <c r="AY218" t="s">
        <v>16</v>
      </c>
      <c r="AZ218" t="s">
        <v>16</v>
      </c>
      <c r="BA218" t="s">
        <v>16</v>
      </c>
      <c r="BB218" t="s">
        <v>16</v>
      </c>
      <c r="BC218" t="s">
        <v>16</v>
      </c>
      <c r="BD218" t="s">
        <v>16</v>
      </c>
      <c r="BE218" t="s">
        <v>16</v>
      </c>
      <c r="BF218" t="s">
        <v>189</v>
      </c>
      <c r="BG218" t="s">
        <v>189</v>
      </c>
      <c r="BH218">
        <v>0</v>
      </c>
      <c r="BI218">
        <v>0</v>
      </c>
      <c r="BJ218">
        <v>0</v>
      </c>
      <c r="BK218" t="s">
        <v>189</v>
      </c>
      <c r="BL218" t="s">
        <v>189</v>
      </c>
      <c r="BN218" t="s">
        <v>2125</v>
      </c>
      <c r="BO218" t="s">
        <v>16</v>
      </c>
      <c r="BP218" t="s">
        <v>2124</v>
      </c>
      <c r="BQ218" t="s">
        <v>184</v>
      </c>
      <c r="BR218" t="s">
        <v>6744</v>
      </c>
      <c r="BS218" t="s">
        <v>9667</v>
      </c>
      <c r="BT218" t="s">
        <v>16</v>
      </c>
      <c r="BU218" t="s">
        <v>189</v>
      </c>
      <c r="BV218" t="s">
        <v>52</v>
      </c>
      <c r="BW218" t="s">
        <v>185</v>
      </c>
      <c r="BX218" t="s">
        <v>2433</v>
      </c>
      <c r="BY218" t="s">
        <v>16</v>
      </c>
      <c r="BZ218" s="138"/>
      <c r="CA218" s="138">
        <v>43922</v>
      </c>
      <c r="CB218" t="s">
        <v>17</v>
      </c>
      <c r="CC218" t="s">
        <v>17</v>
      </c>
      <c r="CD218" t="s">
        <v>6307</v>
      </c>
      <c r="CE218" t="s">
        <v>189</v>
      </c>
      <c r="CF218" t="s">
        <v>189</v>
      </c>
      <c r="CG218" t="s">
        <v>189</v>
      </c>
      <c r="CH218">
        <v>2023</v>
      </c>
      <c r="CI218" s="7">
        <v>45034</v>
      </c>
      <c r="CJ218" t="s">
        <v>4723</v>
      </c>
      <c r="CK218">
        <v>4</v>
      </c>
      <c r="CL218">
        <v>17</v>
      </c>
      <c r="CM218" s="7">
        <v>45033</v>
      </c>
      <c r="CN218" t="s">
        <v>11540</v>
      </c>
      <c r="CO218" t="s">
        <v>9855</v>
      </c>
      <c r="CP218" t="s">
        <v>11498</v>
      </c>
      <c r="CQ218" t="s">
        <v>11499</v>
      </c>
      <c r="CR218" t="s">
        <v>5984</v>
      </c>
      <c r="CS218" t="s">
        <v>5985</v>
      </c>
      <c r="CT218" t="s">
        <v>9843</v>
      </c>
      <c r="CU218" t="s">
        <v>9873</v>
      </c>
      <c r="CV218" t="s">
        <v>6310</v>
      </c>
      <c r="CW218" t="s">
        <v>9874</v>
      </c>
      <c r="CX218" t="s">
        <v>2432</v>
      </c>
      <c r="CY218" t="s">
        <v>9817</v>
      </c>
      <c r="CZ218" t="s">
        <v>6741</v>
      </c>
      <c r="DA218" t="s">
        <v>188</v>
      </c>
      <c r="DB218" t="s">
        <v>16</v>
      </c>
      <c r="DC218" t="s">
        <v>16</v>
      </c>
      <c r="DD218" t="s">
        <v>15</v>
      </c>
      <c r="DE218" t="s">
        <v>189</v>
      </c>
      <c r="DF218" t="s">
        <v>16</v>
      </c>
      <c r="DG218" t="s">
        <v>4727</v>
      </c>
      <c r="DH218" t="s">
        <v>2052</v>
      </c>
      <c r="DI218" t="s">
        <v>6141</v>
      </c>
      <c r="DJ218" t="s">
        <v>16</v>
      </c>
      <c r="DK218" t="s">
        <v>9817</v>
      </c>
      <c r="DL218" t="s">
        <v>9817</v>
      </c>
      <c r="DM218" t="s">
        <v>16</v>
      </c>
      <c r="DN218" t="s">
        <v>189</v>
      </c>
      <c r="DO218" t="s">
        <v>11545</v>
      </c>
      <c r="DP218" t="s">
        <v>7396</v>
      </c>
      <c r="DQ218" t="s">
        <v>10050</v>
      </c>
      <c r="DR218" t="s">
        <v>10053</v>
      </c>
    </row>
    <row r="219" spans="1:122" x14ac:dyDescent="0.25">
      <c r="A219">
        <v>696</v>
      </c>
      <c r="B219" t="s">
        <v>189</v>
      </c>
      <c r="C219" t="s">
        <v>2068</v>
      </c>
      <c r="D219" s="138">
        <v>45033</v>
      </c>
      <c r="E219" t="s">
        <v>112</v>
      </c>
      <c r="F219" t="s">
        <v>11</v>
      </c>
      <c r="G219" t="s">
        <v>1926</v>
      </c>
      <c r="H219" t="s">
        <v>11</v>
      </c>
      <c r="I219" t="s">
        <v>9802</v>
      </c>
      <c r="J219" t="s">
        <v>12</v>
      </c>
      <c r="K219">
        <v>3</v>
      </c>
      <c r="L219">
        <v>0.44</v>
      </c>
      <c r="M219">
        <v>3</v>
      </c>
      <c r="N219">
        <v>3.423</v>
      </c>
      <c r="O219" t="s">
        <v>189</v>
      </c>
      <c r="P219" t="s">
        <v>13</v>
      </c>
      <c r="Q219" t="s">
        <v>361</v>
      </c>
      <c r="R219" t="s">
        <v>16</v>
      </c>
      <c r="S219" t="s">
        <v>361</v>
      </c>
      <c r="T219" t="s">
        <v>16</v>
      </c>
      <c r="U219" t="s">
        <v>16</v>
      </c>
      <c r="V219" t="s">
        <v>2410</v>
      </c>
      <c r="W219">
        <v>100</v>
      </c>
      <c r="X219" t="s">
        <v>15</v>
      </c>
      <c r="Y219" t="s">
        <v>6236</v>
      </c>
      <c r="Z219" t="s">
        <v>6236</v>
      </c>
      <c r="AA219" t="s">
        <v>189</v>
      </c>
      <c r="AB219" s="138">
        <v>45036</v>
      </c>
      <c r="AC219" s="138">
        <v>45219</v>
      </c>
      <c r="AD219" t="s">
        <v>6241</v>
      </c>
      <c r="AE219" t="s">
        <v>5010</v>
      </c>
      <c r="AF219" t="s">
        <v>16</v>
      </c>
      <c r="AG219" t="s">
        <v>189</v>
      </c>
      <c r="AH219" s="138">
        <v>46132</v>
      </c>
      <c r="AI219" t="s">
        <v>2414</v>
      </c>
      <c r="AJ219" t="s">
        <v>2442</v>
      </c>
      <c r="AK219" t="s">
        <v>2435</v>
      </c>
      <c r="AL219" t="s">
        <v>2067</v>
      </c>
      <c r="AM219" t="s">
        <v>1880</v>
      </c>
      <c r="AN219" t="s">
        <v>189</v>
      </c>
      <c r="AO219" t="s">
        <v>189</v>
      </c>
      <c r="AP219" t="s">
        <v>189</v>
      </c>
      <c r="AQ219" t="s">
        <v>16</v>
      </c>
      <c r="AR219" t="s">
        <v>189</v>
      </c>
      <c r="AS219" t="s">
        <v>16</v>
      </c>
      <c r="AT219" t="s">
        <v>6462</v>
      </c>
      <c r="AU219" t="s">
        <v>9344</v>
      </c>
      <c r="AV219" t="s">
        <v>189</v>
      </c>
      <c r="AW219" t="s">
        <v>16</v>
      </c>
      <c r="AX219" t="s">
        <v>16</v>
      </c>
      <c r="AY219" t="s">
        <v>199</v>
      </c>
      <c r="AZ219" t="s">
        <v>16</v>
      </c>
      <c r="BA219" t="s">
        <v>16</v>
      </c>
      <c r="BB219" t="s">
        <v>16</v>
      </c>
      <c r="BC219" t="s">
        <v>16</v>
      </c>
      <c r="BD219" t="s">
        <v>16</v>
      </c>
      <c r="BE219" t="s">
        <v>1925</v>
      </c>
      <c r="BF219" t="s">
        <v>182</v>
      </c>
      <c r="BG219" t="s">
        <v>4850</v>
      </c>
      <c r="BH219">
        <v>1</v>
      </c>
      <c r="BI219">
        <v>1</v>
      </c>
      <c r="BJ219">
        <v>1</v>
      </c>
      <c r="BK219" t="s">
        <v>9697</v>
      </c>
      <c r="BL219" t="s">
        <v>6307</v>
      </c>
      <c r="BM219">
        <v>23024</v>
      </c>
      <c r="BN219" t="s">
        <v>200</v>
      </c>
      <c r="BO219" t="s">
        <v>16</v>
      </c>
      <c r="BP219" t="s">
        <v>112</v>
      </c>
      <c r="BQ219" t="s">
        <v>184</v>
      </c>
      <c r="BR219" t="s">
        <v>6744</v>
      </c>
      <c r="BS219" t="s">
        <v>9667</v>
      </c>
      <c r="BT219" t="s">
        <v>16</v>
      </c>
      <c r="BU219" t="s">
        <v>189</v>
      </c>
      <c r="BV219" t="s">
        <v>58</v>
      </c>
      <c r="BW219" t="s">
        <v>9698</v>
      </c>
      <c r="BX219" t="s">
        <v>16</v>
      </c>
      <c r="BY219" t="s">
        <v>9696</v>
      </c>
      <c r="BZ219" s="138"/>
      <c r="CA219" s="138">
        <v>45009</v>
      </c>
      <c r="CB219" t="s">
        <v>17</v>
      </c>
      <c r="CC219" t="s">
        <v>17</v>
      </c>
      <c r="CD219" t="s">
        <v>6307</v>
      </c>
      <c r="CE219" t="s">
        <v>189</v>
      </c>
      <c r="CF219" t="s">
        <v>6307</v>
      </c>
      <c r="CG219" t="s">
        <v>189</v>
      </c>
      <c r="CH219">
        <v>2023</v>
      </c>
      <c r="CI219" s="7">
        <v>45033</v>
      </c>
      <c r="CJ219" t="s">
        <v>4723</v>
      </c>
      <c r="CK219">
        <v>4</v>
      </c>
      <c r="CL219">
        <v>17</v>
      </c>
      <c r="CM219" s="7">
        <v>45033</v>
      </c>
      <c r="CN219" t="s">
        <v>11540</v>
      </c>
      <c r="CO219" t="s">
        <v>9855</v>
      </c>
      <c r="CP219" t="s">
        <v>11498</v>
      </c>
      <c r="CQ219" t="s">
        <v>11499</v>
      </c>
      <c r="CR219" t="s">
        <v>5984</v>
      </c>
      <c r="CS219" t="s">
        <v>5985</v>
      </c>
      <c r="CT219" t="s">
        <v>9843</v>
      </c>
      <c r="CU219" t="s">
        <v>9873</v>
      </c>
      <c r="CV219" t="s">
        <v>6310</v>
      </c>
      <c r="CW219" t="s">
        <v>9874</v>
      </c>
      <c r="CX219" t="s">
        <v>4344</v>
      </c>
      <c r="CY219" t="s">
        <v>9817</v>
      </c>
      <c r="CZ219" t="s">
        <v>6741</v>
      </c>
      <c r="DA219" t="s">
        <v>188</v>
      </c>
      <c r="DB219" t="s">
        <v>16</v>
      </c>
      <c r="DC219" t="s">
        <v>16</v>
      </c>
      <c r="DD219" t="s">
        <v>15</v>
      </c>
      <c r="DE219" t="s">
        <v>189</v>
      </c>
      <c r="DF219" t="s">
        <v>16</v>
      </c>
      <c r="DG219" t="s">
        <v>4727</v>
      </c>
      <c r="DH219" t="s">
        <v>2052</v>
      </c>
      <c r="DI219" t="s">
        <v>6141</v>
      </c>
      <c r="DJ219" t="s">
        <v>16</v>
      </c>
      <c r="DK219" t="s">
        <v>9817</v>
      </c>
      <c r="DL219" t="s">
        <v>9817</v>
      </c>
      <c r="DM219" t="s">
        <v>16</v>
      </c>
      <c r="DN219" t="s">
        <v>4497</v>
      </c>
      <c r="DO219" t="s">
        <v>11546</v>
      </c>
      <c r="DP219" t="s">
        <v>7397</v>
      </c>
      <c r="DQ219" t="s">
        <v>10054</v>
      </c>
      <c r="DR219" t="s">
        <v>10055</v>
      </c>
    </row>
    <row r="220" spans="1:122" x14ac:dyDescent="0.25">
      <c r="A220">
        <v>695</v>
      </c>
      <c r="B220" t="s">
        <v>189</v>
      </c>
      <c r="C220" t="s">
        <v>2126</v>
      </c>
      <c r="D220" s="138">
        <v>45033</v>
      </c>
      <c r="E220" t="s">
        <v>2127</v>
      </c>
      <c r="F220" t="s">
        <v>11</v>
      </c>
      <c r="G220" t="s">
        <v>16</v>
      </c>
      <c r="H220" t="s">
        <v>11</v>
      </c>
      <c r="I220" t="s">
        <v>9802</v>
      </c>
      <c r="J220" t="s">
        <v>12</v>
      </c>
      <c r="K220">
        <v>3</v>
      </c>
      <c r="L220">
        <v>0.44</v>
      </c>
      <c r="M220">
        <v>3</v>
      </c>
      <c r="N220">
        <v>3.423</v>
      </c>
      <c r="O220" t="s">
        <v>189</v>
      </c>
      <c r="P220" t="s">
        <v>13</v>
      </c>
      <c r="Q220" t="s">
        <v>36</v>
      </c>
      <c r="R220" t="s">
        <v>2128</v>
      </c>
      <c r="S220" t="s">
        <v>36</v>
      </c>
      <c r="T220" t="s">
        <v>16</v>
      </c>
      <c r="U220" t="s">
        <v>2129</v>
      </c>
      <c r="V220" t="s">
        <v>2410</v>
      </c>
      <c r="W220">
        <v>100</v>
      </c>
      <c r="X220" t="s">
        <v>15</v>
      </c>
      <c r="Y220" t="s">
        <v>6236</v>
      </c>
      <c r="Z220" t="s">
        <v>6236</v>
      </c>
      <c r="AA220" t="s">
        <v>189</v>
      </c>
      <c r="AB220" s="138">
        <v>45036</v>
      </c>
      <c r="AC220" s="138">
        <v>45219</v>
      </c>
      <c r="AD220" t="s">
        <v>6241</v>
      </c>
      <c r="AE220" t="s">
        <v>5134</v>
      </c>
      <c r="AF220" t="s">
        <v>16</v>
      </c>
      <c r="AG220" t="s">
        <v>189</v>
      </c>
      <c r="AH220" s="138">
        <v>46132</v>
      </c>
      <c r="AI220" t="s">
        <v>2414</v>
      </c>
      <c r="AJ220" t="s">
        <v>189</v>
      </c>
      <c r="AK220" t="s">
        <v>189</v>
      </c>
      <c r="AL220" t="s">
        <v>189</v>
      </c>
      <c r="AM220" t="s">
        <v>189</v>
      </c>
      <c r="AN220" t="s">
        <v>189</v>
      </c>
      <c r="AO220" t="s">
        <v>189</v>
      </c>
      <c r="AP220" t="s">
        <v>189</v>
      </c>
      <c r="AQ220" t="s">
        <v>16</v>
      </c>
      <c r="AR220" t="s">
        <v>189</v>
      </c>
      <c r="AS220" t="s">
        <v>16</v>
      </c>
      <c r="AT220" t="s">
        <v>6497</v>
      </c>
      <c r="AU220" t="s">
        <v>9344</v>
      </c>
      <c r="AV220" t="s">
        <v>189</v>
      </c>
      <c r="AW220" t="s">
        <v>16</v>
      </c>
      <c r="AX220" t="s">
        <v>16</v>
      </c>
      <c r="AY220" t="s">
        <v>16</v>
      </c>
      <c r="AZ220" t="s">
        <v>16</v>
      </c>
      <c r="BA220" t="s">
        <v>16</v>
      </c>
      <c r="BB220" t="s">
        <v>16</v>
      </c>
      <c r="BC220" t="s">
        <v>16</v>
      </c>
      <c r="BD220" t="s">
        <v>16</v>
      </c>
      <c r="BE220" t="s">
        <v>16</v>
      </c>
      <c r="BF220" t="s">
        <v>189</v>
      </c>
      <c r="BG220" t="s">
        <v>189</v>
      </c>
      <c r="BH220">
        <v>0</v>
      </c>
      <c r="BI220">
        <v>0</v>
      </c>
      <c r="BJ220">
        <v>0</v>
      </c>
      <c r="BK220" t="s">
        <v>189</v>
      </c>
      <c r="BL220" t="s">
        <v>189</v>
      </c>
      <c r="BN220" t="s">
        <v>2130</v>
      </c>
      <c r="BO220" t="s">
        <v>16</v>
      </c>
      <c r="BP220" t="s">
        <v>2127</v>
      </c>
      <c r="BQ220" t="s">
        <v>184</v>
      </c>
      <c r="BR220" t="s">
        <v>6744</v>
      </c>
      <c r="BS220" t="s">
        <v>1494</v>
      </c>
      <c r="BT220" t="s">
        <v>16</v>
      </c>
      <c r="BU220" t="s">
        <v>189</v>
      </c>
      <c r="BV220" t="s">
        <v>27</v>
      </c>
      <c r="BW220" t="s">
        <v>185</v>
      </c>
      <c r="BX220" t="s">
        <v>548</v>
      </c>
      <c r="BY220" t="s">
        <v>16</v>
      </c>
      <c r="BZ220" s="138"/>
      <c r="CA220" s="138">
        <v>45033</v>
      </c>
      <c r="CB220" t="s">
        <v>17</v>
      </c>
      <c r="CC220" t="s">
        <v>17</v>
      </c>
      <c r="CD220" t="s">
        <v>6307</v>
      </c>
      <c r="CE220" t="s">
        <v>189</v>
      </c>
      <c r="CF220" t="s">
        <v>189</v>
      </c>
      <c r="CG220" t="s">
        <v>189</v>
      </c>
      <c r="CH220">
        <v>2023</v>
      </c>
      <c r="CI220" s="7">
        <v>45033</v>
      </c>
      <c r="CJ220" t="s">
        <v>4723</v>
      </c>
      <c r="CK220">
        <v>4</v>
      </c>
      <c r="CL220">
        <v>17</v>
      </c>
      <c r="CM220" s="7">
        <v>45033</v>
      </c>
      <c r="CN220" t="s">
        <v>11540</v>
      </c>
      <c r="CO220" t="s">
        <v>9855</v>
      </c>
      <c r="CP220" t="s">
        <v>11498</v>
      </c>
      <c r="CQ220" t="s">
        <v>11499</v>
      </c>
      <c r="CR220" t="s">
        <v>5984</v>
      </c>
      <c r="CS220" t="s">
        <v>5985</v>
      </c>
      <c r="CT220" t="s">
        <v>9843</v>
      </c>
      <c r="CU220" t="s">
        <v>9873</v>
      </c>
      <c r="CV220" t="s">
        <v>6307</v>
      </c>
      <c r="CW220" t="s">
        <v>9874</v>
      </c>
      <c r="CX220" t="s">
        <v>2441</v>
      </c>
      <c r="CY220" t="s">
        <v>9817</v>
      </c>
      <c r="CZ220" t="s">
        <v>6741</v>
      </c>
      <c r="DA220" t="s">
        <v>188</v>
      </c>
      <c r="DB220" t="s">
        <v>16</v>
      </c>
      <c r="DC220" t="s">
        <v>16</v>
      </c>
      <c r="DD220" t="s">
        <v>15</v>
      </c>
      <c r="DE220" t="s">
        <v>189</v>
      </c>
      <c r="DF220" t="s">
        <v>16</v>
      </c>
      <c r="DG220" t="s">
        <v>4727</v>
      </c>
      <c r="DH220" t="s">
        <v>2052</v>
      </c>
      <c r="DI220" t="s">
        <v>6141</v>
      </c>
      <c r="DJ220" t="s">
        <v>16</v>
      </c>
      <c r="DK220" t="s">
        <v>9817</v>
      </c>
      <c r="DL220" t="s">
        <v>9817</v>
      </c>
      <c r="DM220" t="s">
        <v>16</v>
      </c>
      <c r="DN220" t="s">
        <v>189</v>
      </c>
      <c r="DO220" t="s">
        <v>11547</v>
      </c>
      <c r="DP220" t="s">
        <v>7398</v>
      </c>
      <c r="DQ220" t="s">
        <v>10054</v>
      </c>
      <c r="DR220" t="s">
        <v>10002</v>
      </c>
    </row>
    <row r="221" spans="1:122" x14ac:dyDescent="0.25">
      <c r="A221">
        <v>694</v>
      </c>
      <c r="B221" t="s">
        <v>189</v>
      </c>
      <c r="C221" t="s">
        <v>2070</v>
      </c>
      <c r="D221" s="138">
        <v>45033</v>
      </c>
      <c r="E221" t="s">
        <v>148</v>
      </c>
      <c r="F221" t="s">
        <v>106</v>
      </c>
      <c r="G221" t="s">
        <v>1929</v>
      </c>
      <c r="H221" t="s">
        <v>11</v>
      </c>
      <c r="I221" t="s">
        <v>9802</v>
      </c>
      <c r="J221" t="s">
        <v>12</v>
      </c>
      <c r="K221">
        <v>13.6</v>
      </c>
      <c r="L221">
        <v>1.97</v>
      </c>
      <c r="M221">
        <v>13.6</v>
      </c>
      <c r="N221">
        <v>15.518000000000001</v>
      </c>
      <c r="O221" t="s">
        <v>189</v>
      </c>
      <c r="P221" t="s">
        <v>137</v>
      </c>
      <c r="Q221" t="s">
        <v>160</v>
      </c>
      <c r="R221" t="s">
        <v>397</v>
      </c>
      <c r="S221" t="s">
        <v>160</v>
      </c>
      <c r="T221" t="s">
        <v>16</v>
      </c>
      <c r="U221" t="s">
        <v>2071</v>
      </c>
      <c r="V221" t="s">
        <v>2410</v>
      </c>
      <c r="W221">
        <v>100</v>
      </c>
      <c r="X221" t="s">
        <v>15</v>
      </c>
      <c r="Y221" t="s">
        <v>6236</v>
      </c>
      <c r="Z221" t="s">
        <v>6236</v>
      </c>
      <c r="AA221" t="s">
        <v>189</v>
      </c>
      <c r="AB221" s="138">
        <v>45036</v>
      </c>
      <c r="AC221" s="138">
        <v>45402</v>
      </c>
      <c r="AD221" t="s">
        <v>6241</v>
      </c>
      <c r="AE221" t="s">
        <v>5011</v>
      </c>
      <c r="AF221" t="s">
        <v>16</v>
      </c>
      <c r="AG221" t="s">
        <v>189</v>
      </c>
      <c r="AH221" s="138">
        <v>45767</v>
      </c>
      <c r="AI221" t="s">
        <v>2419</v>
      </c>
      <c r="AJ221" t="s">
        <v>280</v>
      </c>
      <c r="AK221" t="s">
        <v>2440</v>
      </c>
      <c r="AL221" t="s">
        <v>2069</v>
      </c>
      <c r="AM221" t="s">
        <v>1880</v>
      </c>
      <c r="AN221" t="s">
        <v>189</v>
      </c>
      <c r="AO221" t="s">
        <v>189</v>
      </c>
      <c r="AP221" t="s">
        <v>189</v>
      </c>
      <c r="AQ221" t="s">
        <v>16</v>
      </c>
      <c r="AR221" t="s">
        <v>189</v>
      </c>
      <c r="AS221" t="s">
        <v>16</v>
      </c>
      <c r="AT221" t="s">
        <v>6463</v>
      </c>
      <c r="AU221" t="s">
        <v>9344</v>
      </c>
      <c r="AV221" t="s">
        <v>189</v>
      </c>
      <c r="AW221" t="s">
        <v>16</v>
      </c>
      <c r="AX221" t="s">
        <v>16</v>
      </c>
      <c r="AY221" t="s">
        <v>199</v>
      </c>
      <c r="AZ221" t="s">
        <v>16</v>
      </c>
      <c r="BA221" t="s">
        <v>16</v>
      </c>
      <c r="BB221" t="s">
        <v>16</v>
      </c>
      <c r="BC221" t="s">
        <v>16</v>
      </c>
      <c r="BD221" t="s">
        <v>16</v>
      </c>
      <c r="BE221" t="s">
        <v>1925</v>
      </c>
      <c r="BF221" t="s">
        <v>203</v>
      </c>
      <c r="BG221" t="s">
        <v>2080</v>
      </c>
      <c r="BH221">
        <v>1</v>
      </c>
      <c r="BI221">
        <v>1</v>
      </c>
      <c r="BJ221">
        <v>1</v>
      </c>
      <c r="BK221" t="s">
        <v>9699</v>
      </c>
      <c r="BL221" t="s">
        <v>6307</v>
      </c>
      <c r="BM221">
        <v>23025</v>
      </c>
      <c r="BN221" t="s">
        <v>282</v>
      </c>
      <c r="BO221" t="s">
        <v>16</v>
      </c>
      <c r="BP221" t="s">
        <v>148</v>
      </c>
      <c r="BQ221" t="s">
        <v>184</v>
      </c>
      <c r="BR221" t="s">
        <v>6744</v>
      </c>
      <c r="BS221" t="s">
        <v>202</v>
      </c>
      <c r="BT221" t="s">
        <v>16</v>
      </c>
      <c r="BU221" t="s">
        <v>189</v>
      </c>
      <c r="BV221" t="s">
        <v>27</v>
      </c>
      <c r="BW221" t="s">
        <v>195</v>
      </c>
      <c r="BX221" t="s">
        <v>207</v>
      </c>
      <c r="BY221" t="s">
        <v>208</v>
      </c>
      <c r="BZ221" s="138"/>
      <c r="CA221" s="138">
        <v>43797</v>
      </c>
      <c r="CB221" t="s">
        <v>17</v>
      </c>
      <c r="CC221" t="s">
        <v>17</v>
      </c>
      <c r="CD221" t="s">
        <v>6307</v>
      </c>
      <c r="CE221" t="s">
        <v>189</v>
      </c>
      <c r="CF221" t="s">
        <v>6307</v>
      </c>
      <c r="CG221" t="s">
        <v>189</v>
      </c>
      <c r="CH221">
        <v>2023</v>
      </c>
      <c r="CI221" s="7">
        <v>45033</v>
      </c>
      <c r="CJ221" t="s">
        <v>4723</v>
      </c>
      <c r="CK221">
        <v>4</v>
      </c>
      <c r="CL221">
        <v>17</v>
      </c>
      <c r="CM221" s="7">
        <v>45033</v>
      </c>
      <c r="CN221" t="s">
        <v>11540</v>
      </c>
      <c r="CO221" t="s">
        <v>9855</v>
      </c>
      <c r="CP221" t="s">
        <v>11498</v>
      </c>
      <c r="CQ221" t="s">
        <v>11499</v>
      </c>
      <c r="CR221" t="s">
        <v>5984</v>
      </c>
      <c r="CS221" t="s">
        <v>5985</v>
      </c>
      <c r="CT221" t="s">
        <v>9843</v>
      </c>
      <c r="CU221" t="s">
        <v>9873</v>
      </c>
      <c r="CV221" t="s">
        <v>6310</v>
      </c>
      <c r="CW221" t="s">
        <v>9874</v>
      </c>
      <c r="CX221" t="s">
        <v>4343</v>
      </c>
      <c r="CY221" t="s">
        <v>9817</v>
      </c>
      <c r="CZ221" t="s">
        <v>6741</v>
      </c>
      <c r="DA221" t="s">
        <v>252</v>
      </c>
      <c r="DB221" t="s">
        <v>9801</v>
      </c>
      <c r="DC221" t="s">
        <v>16</v>
      </c>
      <c r="DD221" t="s">
        <v>15</v>
      </c>
      <c r="DE221" t="s">
        <v>189</v>
      </c>
      <c r="DF221" t="s">
        <v>16</v>
      </c>
      <c r="DG221" t="s">
        <v>4726</v>
      </c>
      <c r="DH221" t="s">
        <v>2052</v>
      </c>
      <c r="DI221" t="s">
        <v>6142</v>
      </c>
      <c r="DJ221" t="s">
        <v>16</v>
      </c>
      <c r="DK221" t="s">
        <v>9817</v>
      </c>
      <c r="DL221" t="s">
        <v>9817</v>
      </c>
      <c r="DM221" t="s">
        <v>16</v>
      </c>
      <c r="DN221" t="s">
        <v>4497</v>
      </c>
      <c r="DO221" t="s">
        <v>11548</v>
      </c>
      <c r="DP221" t="s">
        <v>7399</v>
      </c>
      <c r="DQ221" t="s">
        <v>10054</v>
      </c>
      <c r="DR221" t="s">
        <v>10056</v>
      </c>
    </row>
    <row r="222" spans="1:122" x14ac:dyDescent="0.25">
      <c r="A222">
        <v>693</v>
      </c>
      <c r="B222" t="s">
        <v>189</v>
      </c>
      <c r="C222" t="s">
        <v>2131</v>
      </c>
      <c r="D222" s="138">
        <v>45033</v>
      </c>
      <c r="E222" t="s">
        <v>2132</v>
      </c>
      <c r="F222" t="s">
        <v>11</v>
      </c>
      <c r="G222" t="s">
        <v>1932</v>
      </c>
      <c r="H222" t="s">
        <v>11</v>
      </c>
      <c r="I222" t="s">
        <v>9802</v>
      </c>
      <c r="J222" t="s">
        <v>12</v>
      </c>
      <c r="K222">
        <v>6.85</v>
      </c>
      <c r="L222">
        <v>0.99</v>
      </c>
      <c r="M222">
        <v>6.85</v>
      </c>
      <c r="N222">
        <v>7.8159999999999998</v>
      </c>
      <c r="O222" t="s">
        <v>189</v>
      </c>
      <c r="P222" t="s">
        <v>13</v>
      </c>
      <c r="Q222" t="s">
        <v>110</v>
      </c>
      <c r="R222" t="s">
        <v>16</v>
      </c>
      <c r="S222" t="s">
        <v>110</v>
      </c>
      <c r="T222" t="s">
        <v>16</v>
      </c>
      <c r="U222" t="s">
        <v>16</v>
      </c>
      <c r="V222" t="s">
        <v>2410</v>
      </c>
      <c r="W222">
        <v>100</v>
      </c>
      <c r="X222" t="s">
        <v>15</v>
      </c>
      <c r="Y222" t="s">
        <v>6236</v>
      </c>
      <c r="Z222" t="s">
        <v>6236</v>
      </c>
      <c r="AA222" t="s">
        <v>9887</v>
      </c>
      <c r="AB222" s="138">
        <v>45040</v>
      </c>
      <c r="AC222" s="138">
        <v>45223</v>
      </c>
      <c r="AD222" t="s">
        <v>6241</v>
      </c>
      <c r="AE222" t="s">
        <v>5133</v>
      </c>
      <c r="AF222" t="s">
        <v>16</v>
      </c>
      <c r="AG222" t="s">
        <v>189</v>
      </c>
      <c r="AH222" s="138">
        <v>46139</v>
      </c>
      <c r="AI222" t="s">
        <v>2414</v>
      </c>
      <c r="AJ222" t="s">
        <v>189</v>
      </c>
      <c r="AK222" t="s">
        <v>189</v>
      </c>
      <c r="AL222" t="s">
        <v>189</v>
      </c>
      <c r="AM222" t="s">
        <v>189</v>
      </c>
      <c r="AN222" t="s">
        <v>189</v>
      </c>
      <c r="AO222" t="s">
        <v>189</v>
      </c>
      <c r="AP222" t="s">
        <v>189</v>
      </c>
      <c r="AQ222" t="s">
        <v>16</v>
      </c>
      <c r="AR222" t="s">
        <v>189</v>
      </c>
      <c r="AS222" t="s">
        <v>16</v>
      </c>
      <c r="AT222" t="s">
        <v>6420</v>
      </c>
      <c r="AU222" t="s">
        <v>9344</v>
      </c>
      <c r="AV222" t="s">
        <v>189</v>
      </c>
      <c r="AW222" t="s">
        <v>4620</v>
      </c>
      <c r="AX222" t="s">
        <v>4622</v>
      </c>
      <c r="AY222" t="s">
        <v>16</v>
      </c>
      <c r="AZ222" t="s">
        <v>16</v>
      </c>
      <c r="BA222" t="s">
        <v>16</v>
      </c>
      <c r="BB222" t="s">
        <v>16</v>
      </c>
      <c r="BC222" t="s">
        <v>16</v>
      </c>
      <c r="BD222" t="s">
        <v>16</v>
      </c>
      <c r="BE222" t="s">
        <v>16</v>
      </c>
      <c r="BF222" t="s">
        <v>189</v>
      </c>
      <c r="BG222" t="s">
        <v>189</v>
      </c>
      <c r="BH222">
        <v>0</v>
      </c>
      <c r="BI222">
        <v>0</v>
      </c>
      <c r="BJ222">
        <v>0</v>
      </c>
      <c r="BK222" t="s">
        <v>189</v>
      </c>
      <c r="BL222" t="s">
        <v>189</v>
      </c>
      <c r="BN222" t="s">
        <v>2133</v>
      </c>
      <c r="BO222" t="s">
        <v>16</v>
      </c>
      <c r="BP222" t="s">
        <v>2132</v>
      </c>
      <c r="BQ222" t="s">
        <v>184</v>
      </c>
      <c r="BR222" t="s">
        <v>6744</v>
      </c>
      <c r="BS222" t="s">
        <v>202</v>
      </c>
      <c r="BT222" t="s">
        <v>16</v>
      </c>
      <c r="BU222" t="s">
        <v>189</v>
      </c>
      <c r="BV222" t="s">
        <v>67</v>
      </c>
      <c r="BW222" t="s">
        <v>195</v>
      </c>
      <c r="BX222" t="s">
        <v>2438</v>
      </c>
      <c r="BY222" t="s">
        <v>2439</v>
      </c>
      <c r="BZ222" s="138"/>
      <c r="CA222" s="138">
        <v>44855</v>
      </c>
      <c r="CB222" t="s">
        <v>17</v>
      </c>
      <c r="CC222" t="s">
        <v>17</v>
      </c>
      <c r="CD222" t="s">
        <v>6307</v>
      </c>
      <c r="CE222" t="s">
        <v>189</v>
      </c>
      <c r="CF222" t="s">
        <v>189</v>
      </c>
      <c r="CG222" t="s">
        <v>189</v>
      </c>
      <c r="CH222">
        <v>2023</v>
      </c>
      <c r="CI222" s="7">
        <v>45033</v>
      </c>
      <c r="CJ222" t="s">
        <v>4723</v>
      </c>
      <c r="CK222">
        <v>4</v>
      </c>
      <c r="CL222">
        <v>17</v>
      </c>
      <c r="CM222" s="7">
        <v>45033</v>
      </c>
      <c r="CN222" t="s">
        <v>11540</v>
      </c>
      <c r="CO222" t="s">
        <v>9855</v>
      </c>
      <c r="CP222" t="s">
        <v>11498</v>
      </c>
      <c r="CQ222" t="s">
        <v>11499</v>
      </c>
      <c r="CR222" t="s">
        <v>5984</v>
      </c>
      <c r="CS222" t="s">
        <v>5985</v>
      </c>
      <c r="CT222" t="s">
        <v>9843</v>
      </c>
      <c r="CU222" t="s">
        <v>9873</v>
      </c>
      <c r="CV222" t="s">
        <v>6310</v>
      </c>
      <c r="CW222" t="s">
        <v>9874</v>
      </c>
      <c r="CX222" t="s">
        <v>2437</v>
      </c>
      <c r="CY222" t="s">
        <v>9817</v>
      </c>
      <c r="CZ222" t="s">
        <v>6741</v>
      </c>
      <c r="DA222" t="s">
        <v>188</v>
      </c>
      <c r="DB222" t="s">
        <v>16</v>
      </c>
      <c r="DC222" t="s">
        <v>16</v>
      </c>
      <c r="DD222" t="s">
        <v>15</v>
      </c>
      <c r="DE222" t="s">
        <v>189</v>
      </c>
      <c r="DF222" t="s">
        <v>16</v>
      </c>
      <c r="DG222" t="s">
        <v>4727</v>
      </c>
      <c r="DH222" t="s">
        <v>2052</v>
      </c>
      <c r="DI222" t="s">
        <v>6143</v>
      </c>
      <c r="DJ222" t="s">
        <v>9887</v>
      </c>
      <c r="DK222" t="s">
        <v>9803</v>
      </c>
      <c r="DL222" t="s">
        <v>9803</v>
      </c>
      <c r="DM222" t="s">
        <v>16</v>
      </c>
      <c r="DN222" t="s">
        <v>189</v>
      </c>
      <c r="DO222" t="s">
        <v>11549</v>
      </c>
      <c r="DP222" t="s">
        <v>7400</v>
      </c>
      <c r="DQ222" t="s">
        <v>10054</v>
      </c>
      <c r="DR222" t="s">
        <v>10057</v>
      </c>
    </row>
    <row r="223" spans="1:122" x14ac:dyDescent="0.25">
      <c r="A223">
        <v>692</v>
      </c>
      <c r="B223" t="s">
        <v>189</v>
      </c>
      <c r="C223" t="s">
        <v>2062</v>
      </c>
      <c r="D223" s="138">
        <v>45033</v>
      </c>
      <c r="E223" t="s">
        <v>2063</v>
      </c>
      <c r="F223" t="s">
        <v>11</v>
      </c>
      <c r="G223" t="s">
        <v>1929</v>
      </c>
      <c r="H223" t="s">
        <v>11</v>
      </c>
      <c r="I223" t="s">
        <v>9802</v>
      </c>
      <c r="J223" t="s">
        <v>12</v>
      </c>
      <c r="K223">
        <v>1.4</v>
      </c>
      <c r="L223">
        <v>0.2</v>
      </c>
      <c r="M223">
        <v>1.4</v>
      </c>
      <c r="N223">
        <v>1.597</v>
      </c>
      <c r="O223" t="s">
        <v>189</v>
      </c>
      <c r="P223" t="s">
        <v>13</v>
      </c>
      <c r="Q223" t="s">
        <v>1752</v>
      </c>
      <c r="R223" t="s">
        <v>26</v>
      </c>
      <c r="S223" t="s">
        <v>1752</v>
      </c>
      <c r="T223" t="s">
        <v>16</v>
      </c>
      <c r="U223" t="s">
        <v>104</v>
      </c>
      <c r="V223" t="s">
        <v>2410</v>
      </c>
      <c r="W223">
        <v>100</v>
      </c>
      <c r="X223" t="s">
        <v>22</v>
      </c>
      <c r="Y223" t="s">
        <v>6236</v>
      </c>
      <c r="Z223" t="s">
        <v>6236</v>
      </c>
      <c r="AA223" t="s">
        <v>189</v>
      </c>
      <c r="AB223" s="138">
        <v>45036</v>
      </c>
      <c r="AC223" s="138">
        <v>45219</v>
      </c>
      <c r="AD223" t="s">
        <v>6241</v>
      </c>
      <c r="AE223" t="s">
        <v>5001</v>
      </c>
      <c r="AF223" t="s">
        <v>16</v>
      </c>
      <c r="AG223" t="s">
        <v>189</v>
      </c>
      <c r="AH223" s="138">
        <v>46132</v>
      </c>
      <c r="AI223" t="s">
        <v>2414</v>
      </c>
      <c r="AJ223" t="s">
        <v>4269</v>
      </c>
      <c r="AK223" t="s">
        <v>189</v>
      </c>
      <c r="AL223" t="s">
        <v>4269</v>
      </c>
      <c r="AM223" t="s">
        <v>1880</v>
      </c>
      <c r="AN223" t="s">
        <v>189</v>
      </c>
      <c r="AO223" t="s">
        <v>189</v>
      </c>
      <c r="AP223" t="s">
        <v>189</v>
      </c>
      <c r="AQ223" t="s">
        <v>16</v>
      </c>
      <c r="AR223" t="s">
        <v>189</v>
      </c>
      <c r="AS223" t="s">
        <v>16</v>
      </c>
      <c r="AT223" t="s">
        <v>6461</v>
      </c>
      <c r="AU223" t="s">
        <v>9344</v>
      </c>
      <c r="AV223" t="s">
        <v>189</v>
      </c>
      <c r="AW223" t="s">
        <v>16</v>
      </c>
      <c r="AX223" t="s">
        <v>16</v>
      </c>
      <c r="AY223" t="s">
        <v>181</v>
      </c>
      <c r="AZ223" t="s">
        <v>16</v>
      </c>
      <c r="BA223" t="s">
        <v>16</v>
      </c>
      <c r="BB223" t="s">
        <v>16</v>
      </c>
      <c r="BC223" t="s">
        <v>16</v>
      </c>
      <c r="BD223" t="s">
        <v>16</v>
      </c>
      <c r="BE223" t="s">
        <v>1925</v>
      </c>
      <c r="BF223" t="s">
        <v>182</v>
      </c>
      <c r="BG223" t="s">
        <v>2057</v>
      </c>
      <c r="BH223">
        <v>1</v>
      </c>
      <c r="BI223">
        <v>1</v>
      </c>
      <c r="BJ223">
        <v>1</v>
      </c>
      <c r="BK223" t="s">
        <v>9700</v>
      </c>
      <c r="BL223" t="s">
        <v>6307</v>
      </c>
      <c r="BM223">
        <v>23023</v>
      </c>
      <c r="BN223" t="s">
        <v>2066</v>
      </c>
      <c r="BO223" t="s">
        <v>16</v>
      </c>
      <c r="BP223" t="s">
        <v>2436</v>
      </c>
      <c r="BQ223" t="s">
        <v>184</v>
      </c>
      <c r="BR223" t="s">
        <v>6744</v>
      </c>
      <c r="BS223" t="s">
        <v>1494</v>
      </c>
      <c r="BT223" t="s">
        <v>16</v>
      </c>
      <c r="BU223" t="s">
        <v>189</v>
      </c>
      <c r="BV223" t="s">
        <v>103</v>
      </c>
      <c r="BW223" t="s">
        <v>185</v>
      </c>
      <c r="BX223" t="s">
        <v>415</v>
      </c>
      <c r="BY223" t="s">
        <v>16</v>
      </c>
      <c r="BZ223" s="138"/>
      <c r="CA223" s="138">
        <v>45033</v>
      </c>
      <c r="CB223" t="s">
        <v>17</v>
      </c>
      <c r="CC223" t="s">
        <v>17</v>
      </c>
      <c r="CD223" t="s">
        <v>6307</v>
      </c>
      <c r="CE223" t="s">
        <v>189</v>
      </c>
      <c r="CF223" t="s">
        <v>6307</v>
      </c>
      <c r="CG223" t="s">
        <v>189</v>
      </c>
      <c r="CH223">
        <v>2023</v>
      </c>
      <c r="CI223" s="7">
        <v>45033</v>
      </c>
      <c r="CJ223" t="s">
        <v>4723</v>
      </c>
      <c r="CK223">
        <v>4</v>
      </c>
      <c r="CL223">
        <v>17</v>
      </c>
      <c r="CM223" s="7">
        <v>45033</v>
      </c>
      <c r="CN223" t="s">
        <v>11540</v>
      </c>
      <c r="CO223" t="s">
        <v>9855</v>
      </c>
      <c r="CP223" t="s">
        <v>11498</v>
      </c>
      <c r="CQ223" t="s">
        <v>11499</v>
      </c>
      <c r="CR223" t="s">
        <v>5984</v>
      </c>
      <c r="CS223" t="s">
        <v>5985</v>
      </c>
      <c r="CT223" t="s">
        <v>9843</v>
      </c>
      <c r="CU223" t="s">
        <v>9873</v>
      </c>
      <c r="CV223" t="s">
        <v>6307</v>
      </c>
      <c r="CW223" t="s">
        <v>9874</v>
      </c>
      <c r="CX223" t="s">
        <v>2065</v>
      </c>
      <c r="CY223" t="s">
        <v>9817</v>
      </c>
      <c r="CZ223" t="s">
        <v>6741</v>
      </c>
      <c r="DA223" t="s">
        <v>188</v>
      </c>
      <c r="DB223" t="s">
        <v>16</v>
      </c>
      <c r="DC223" t="s">
        <v>16</v>
      </c>
      <c r="DD223" t="s">
        <v>22</v>
      </c>
      <c r="DE223" t="s">
        <v>189</v>
      </c>
      <c r="DF223" t="s">
        <v>2064</v>
      </c>
      <c r="DG223" t="s">
        <v>4727</v>
      </c>
      <c r="DH223" t="s">
        <v>2052</v>
      </c>
      <c r="DI223" t="s">
        <v>6144</v>
      </c>
      <c r="DJ223" t="s">
        <v>16</v>
      </c>
      <c r="DK223" t="s">
        <v>9817</v>
      </c>
      <c r="DL223" t="s">
        <v>9817</v>
      </c>
      <c r="DM223" t="s">
        <v>6245</v>
      </c>
      <c r="DN223" t="s">
        <v>4496</v>
      </c>
      <c r="DO223" t="s">
        <v>11117</v>
      </c>
      <c r="DP223" t="s">
        <v>7401</v>
      </c>
      <c r="DQ223" t="s">
        <v>10054</v>
      </c>
      <c r="DR223" t="s">
        <v>10058</v>
      </c>
    </row>
    <row r="224" spans="1:122" x14ac:dyDescent="0.25">
      <c r="A224">
        <v>691</v>
      </c>
      <c r="B224" t="s">
        <v>189</v>
      </c>
      <c r="C224" t="s">
        <v>2444</v>
      </c>
      <c r="D224" s="138">
        <v>45030</v>
      </c>
      <c r="E224" t="s">
        <v>2446</v>
      </c>
      <c r="F224" t="s">
        <v>11</v>
      </c>
      <c r="G224" t="s">
        <v>1926</v>
      </c>
      <c r="H224" t="s">
        <v>11</v>
      </c>
      <c r="I224" t="s">
        <v>9802</v>
      </c>
      <c r="J224" t="s">
        <v>100</v>
      </c>
      <c r="K224">
        <v>2.1</v>
      </c>
      <c r="L224">
        <v>2.1</v>
      </c>
      <c r="M224">
        <v>14.42</v>
      </c>
      <c r="N224">
        <v>16.484999999999999</v>
      </c>
      <c r="O224" t="s">
        <v>189</v>
      </c>
      <c r="P224" t="s">
        <v>121</v>
      </c>
      <c r="Q224" t="s">
        <v>31</v>
      </c>
      <c r="R224" t="s">
        <v>57</v>
      </c>
      <c r="S224" t="s">
        <v>31</v>
      </c>
      <c r="T224" t="s">
        <v>16</v>
      </c>
      <c r="U224" t="s">
        <v>2073</v>
      </c>
      <c r="V224" t="s">
        <v>2410</v>
      </c>
      <c r="W224">
        <v>100</v>
      </c>
      <c r="X224" t="s">
        <v>32</v>
      </c>
      <c r="Y224" t="s">
        <v>6285</v>
      </c>
      <c r="Z224" t="s">
        <v>1048</v>
      </c>
      <c r="AA224" t="s">
        <v>9887</v>
      </c>
      <c r="AB224" s="138">
        <v>45035</v>
      </c>
      <c r="AC224" s="138"/>
      <c r="AD224" t="s">
        <v>6242</v>
      </c>
      <c r="AE224" t="s">
        <v>5135</v>
      </c>
      <c r="AF224" t="s">
        <v>16</v>
      </c>
      <c r="AG224" t="s">
        <v>189</v>
      </c>
      <c r="AH224" s="138">
        <v>45399</v>
      </c>
      <c r="AI224" t="s">
        <v>16</v>
      </c>
      <c r="AJ224" t="s">
        <v>189</v>
      </c>
      <c r="AK224" t="s">
        <v>189</v>
      </c>
      <c r="AL224" t="s">
        <v>189</v>
      </c>
      <c r="AM224" t="s">
        <v>189</v>
      </c>
      <c r="AN224" t="s">
        <v>189</v>
      </c>
      <c r="AO224" t="s">
        <v>189</v>
      </c>
      <c r="AP224" t="s">
        <v>5517</v>
      </c>
      <c r="AQ224" t="s">
        <v>16</v>
      </c>
      <c r="AR224" t="s">
        <v>189</v>
      </c>
      <c r="AS224" t="s">
        <v>16</v>
      </c>
      <c r="AT224" t="s">
        <v>6421</v>
      </c>
      <c r="AU224" t="s">
        <v>9344</v>
      </c>
      <c r="AV224" t="s">
        <v>189</v>
      </c>
      <c r="AW224" t="s">
        <v>4620</v>
      </c>
      <c r="AX224" t="s">
        <v>4622</v>
      </c>
      <c r="AY224" t="s">
        <v>16</v>
      </c>
      <c r="AZ224" t="s">
        <v>16</v>
      </c>
      <c r="BA224" t="s">
        <v>16</v>
      </c>
      <c r="BB224" t="s">
        <v>16</v>
      </c>
      <c r="BC224" t="s">
        <v>16</v>
      </c>
      <c r="BD224" t="s">
        <v>16</v>
      </c>
      <c r="BE224" t="s">
        <v>16</v>
      </c>
      <c r="BF224" t="s">
        <v>189</v>
      </c>
      <c r="BG224" t="s">
        <v>189</v>
      </c>
      <c r="BH224">
        <v>0</v>
      </c>
      <c r="BI224">
        <v>0</v>
      </c>
      <c r="BJ224">
        <v>0</v>
      </c>
      <c r="BK224" t="s">
        <v>189</v>
      </c>
      <c r="BL224" t="s">
        <v>189</v>
      </c>
      <c r="BN224" t="s">
        <v>2443</v>
      </c>
      <c r="BO224" t="s">
        <v>16</v>
      </c>
      <c r="BP224" t="s">
        <v>2446</v>
      </c>
      <c r="BQ224" t="s">
        <v>184</v>
      </c>
      <c r="BR224" t="s">
        <v>6745</v>
      </c>
      <c r="BS224" t="s">
        <v>9719</v>
      </c>
      <c r="BT224" t="s">
        <v>16</v>
      </c>
      <c r="BU224" t="s">
        <v>189</v>
      </c>
      <c r="BV224" t="s">
        <v>58</v>
      </c>
      <c r="BW224" t="s">
        <v>185</v>
      </c>
      <c r="BX224" t="s">
        <v>423</v>
      </c>
      <c r="BY224" t="s">
        <v>16</v>
      </c>
      <c r="BZ224" s="138"/>
      <c r="CA224" s="138">
        <v>44671</v>
      </c>
      <c r="CB224" t="s">
        <v>17</v>
      </c>
      <c r="CC224" t="s">
        <v>17</v>
      </c>
      <c r="CD224" t="s">
        <v>6307</v>
      </c>
      <c r="CE224" t="s">
        <v>189</v>
      </c>
      <c r="CF224" t="s">
        <v>189</v>
      </c>
      <c r="CG224" t="s">
        <v>189</v>
      </c>
      <c r="CH224">
        <v>2023</v>
      </c>
      <c r="CI224" s="7">
        <v>45030</v>
      </c>
      <c r="CJ224" t="s">
        <v>4723</v>
      </c>
      <c r="CK224">
        <v>4</v>
      </c>
      <c r="CL224">
        <v>16</v>
      </c>
      <c r="CM224" s="7">
        <v>45026</v>
      </c>
      <c r="CN224" t="s">
        <v>11550</v>
      </c>
      <c r="CO224" t="s">
        <v>9855</v>
      </c>
      <c r="CP224" t="s">
        <v>11498</v>
      </c>
      <c r="CQ224" t="s">
        <v>11499</v>
      </c>
      <c r="CR224" t="s">
        <v>5984</v>
      </c>
      <c r="CS224" t="s">
        <v>5986</v>
      </c>
      <c r="CT224" t="s">
        <v>9843</v>
      </c>
      <c r="CU224" t="s">
        <v>6824</v>
      </c>
      <c r="CV224" t="s">
        <v>6310</v>
      </c>
      <c r="CW224" t="s">
        <v>9882</v>
      </c>
      <c r="CX224" t="s">
        <v>2445</v>
      </c>
      <c r="CY224" t="s">
        <v>9813</v>
      </c>
      <c r="CZ224" t="s">
        <v>6730</v>
      </c>
      <c r="DA224" t="s">
        <v>188</v>
      </c>
      <c r="DB224" t="s">
        <v>16</v>
      </c>
      <c r="DC224" t="s">
        <v>2443</v>
      </c>
      <c r="DD224" t="s">
        <v>32</v>
      </c>
      <c r="DE224" t="s">
        <v>16</v>
      </c>
      <c r="DF224" t="s">
        <v>16</v>
      </c>
      <c r="DG224" t="s">
        <v>5517</v>
      </c>
      <c r="DH224" t="s">
        <v>2051</v>
      </c>
      <c r="DI224" t="s">
        <v>4507</v>
      </c>
      <c r="DJ224" t="s">
        <v>9887</v>
      </c>
      <c r="DK224" t="s">
        <v>4345</v>
      </c>
      <c r="DL224" t="s">
        <v>4345</v>
      </c>
      <c r="DM224" t="s">
        <v>16</v>
      </c>
      <c r="DN224" t="s">
        <v>189</v>
      </c>
      <c r="DO224" t="s">
        <v>11551</v>
      </c>
      <c r="DP224" t="s">
        <v>7402</v>
      </c>
      <c r="DQ224" t="s">
        <v>10059</v>
      </c>
      <c r="DR224" t="s">
        <v>7403</v>
      </c>
    </row>
    <row r="225" spans="1:122" x14ac:dyDescent="0.25">
      <c r="A225">
        <v>690</v>
      </c>
      <c r="B225" t="s">
        <v>189</v>
      </c>
      <c r="C225" t="s">
        <v>2454</v>
      </c>
      <c r="D225" s="138">
        <v>45029</v>
      </c>
      <c r="E225" t="s">
        <v>2456</v>
      </c>
      <c r="F225" t="s">
        <v>11</v>
      </c>
      <c r="G225" t="s">
        <v>16</v>
      </c>
      <c r="H225" t="s">
        <v>11</v>
      </c>
      <c r="I225" t="s">
        <v>9802</v>
      </c>
      <c r="J225" t="s">
        <v>100</v>
      </c>
      <c r="K225">
        <v>0.5</v>
      </c>
      <c r="L225">
        <v>0.5</v>
      </c>
      <c r="M225">
        <v>3.43</v>
      </c>
      <c r="N225">
        <v>3.9249999999999998</v>
      </c>
      <c r="O225" t="s">
        <v>189</v>
      </c>
      <c r="P225" t="s">
        <v>13</v>
      </c>
      <c r="Q225" t="s">
        <v>333</v>
      </c>
      <c r="R225" t="s">
        <v>16</v>
      </c>
      <c r="S225" t="s">
        <v>333</v>
      </c>
      <c r="T225" t="s">
        <v>16</v>
      </c>
      <c r="U225" t="s">
        <v>16</v>
      </c>
      <c r="V225" t="s">
        <v>2410</v>
      </c>
      <c r="W225">
        <v>100</v>
      </c>
      <c r="X225" t="s">
        <v>32</v>
      </c>
      <c r="Y225" t="s">
        <v>1883</v>
      </c>
      <c r="Z225" t="s">
        <v>1883</v>
      </c>
      <c r="AA225" t="s">
        <v>189</v>
      </c>
      <c r="AB225" s="138">
        <v>45036</v>
      </c>
      <c r="AC225" s="138">
        <v>45219</v>
      </c>
      <c r="AD225" t="s">
        <v>6240</v>
      </c>
      <c r="AE225" t="s">
        <v>5138</v>
      </c>
      <c r="AF225" t="s">
        <v>16</v>
      </c>
      <c r="AG225" t="s">
        <v>189</v>
      </c>
      <c r="AH225" s="138">
        <v>46132</v>
      </c>
      <c r="AI225" t="s">
        <v>2414</v>
      </c>
      <c r="AJ225" t="s">
        <v>189</v>
      </c>
      <c r="AK225" t="s">
        <v>189</v>
      </c>
      <c r="AL225" t="s">
        <v>189</v>
      </c>
      <c r="AM225" t="s">
        <v>189</v>
      </c>
      <c r="AN225" t="s">
        <v>189</v>
      </c>
      <c r="AO225" t="s">
        <v>189</v>
      </c>
      <c r="AP225" t="s">
        <v>189</v>
      </c>
      <c r="AQ225" t="s">
        <v>16</v>
      </c>
      <c r="AR225" t="s">
        <v>189</v>
      </c>
      <c r="AS225" t="s">
        <v>16</v>
      </c>
      <c r="AT225" t="s">
        <v>6531</v>
      </c>
      <c r="AU225" t="s">
        <v>9344</v>
      </c>
      <c r="AV225" t="s">
        <v>189</v>
      </c>
      <c r="AW225" t="s">
        <v>16</v>
      </c>
      <c r="AX225" t="s">
        <v>16</v>
      </c>
      <c r="AY225" t="s">
        <v>16</v>
      </c>
      <c r="AZ225" t="s">
        <v>16</v>
      </c>
      <c r="BA225" t="s">
        <v>16</v>
      </c>
      <c r="BB225" t="s">
        <v>16</v>
      </c>
      <c r="BC225" t="s">
        <v>16</v>
      </c>
      <c r="BD225" t="s">
        <v>16</v>
      </c>
      <c r="BE225" t="s">
        <v>16</v>
      </c>
      <c r="BF225" t="s">
        <v>189</v>
      </c>
      <c r="BG225" t="s">
        <v>189</v>
      </c>
      <c r="BH225">
        <v>0</v>
      </c>
      <c r="BI225">
        <v>0</v>
      </c>
      <c r="BJ225">
        <v>0</v>
      </c>
      <c r="BK225" t="s">
        <v>189</v>
      </c>
      <c r="BL225" t="s">
        <v>189</v>
      </c>
      <c r="BN225" t="s">
        <v>2453</v>
      </c>
      <c r="BO225" t="s">
        <v>16</v>
      </c>
      <c r="BP225" t="s">
        <v>2456</v>
      </c>
      <c r="BQ225" t="s">
        <v>184</v>
      </c>
      <c r="BR225" t="s">
        <v>6744</v>
      </c>
      <c r="BS225" t="s">
        <v>9667</v>
      </c>
      <c r="BT225" t="s">
        <v>16</v>
      </c>
      <c r="BU225" t="s">
        <v>189</v>
      </c>
      <c r="BV225" t="s">
        <v>58</v>
      </c>
      <c r="BW225" t="s">
        <v>185</v>
      </c>
      <c r="BX225" t="s">
        <v>1802</v>
      </c>
      <c r="BY225" t="s">
        <v>16</v>
      </c>
      <c r="BZ225" s="138"/>
      <c r="CA225" s="138">
        <v>45029</v>
      </c>
      <c r="CB225" t="s">
        <v>29</v>
      </c>
      <c r="CC225" t="s">
        <v>16</v>
      </c>
      <c r="CD225" t="s">
        <v>6307</v>
      </c>
      <c r="CE225" t="s">
        <v>189</v>
      </c>
      <c r="CF225" t="s">
        <v>189</v>
      </c>
      <c r="CG225" t="s">
        <v>189</v>
      </c>
      <c r="CH225">
        <v>2023</v>
      </c>
      <c r="CI225" s="7">
        <v>45029</v>
      </c>
      <c r="CJ225" t="s">
        <v>4723</v>
      </c>
      <c r="CK225">
        <v>4</v>
      </c>
      <c r="CL225">
        <v>16</v>
      </c>
      <c r="CM225" s="7">
        <v>45026</v>
      </c>
      <c r="CN225" t="s">
        <v>11550</v>
      </c>
      <c r="CO225" t="s">
        <v>9855</v>
      </c>
      <c r="CP225" t="s">
        <v>11498</v>
      </c>
      <c r="CQ225" t="s">
        <v>11499</v>
      </c>
      <c r="CR225" t="s">
        <v>5984</v>
      </c>
      <c r="CS225" t="s">
        <v>5986</v>
      </c>
      <c r="CT225" t="s">
        <v>9843</v>
      </c>
      <c r="CU225" t="s">
        <v>9873</v>
      </c>
      <c r="CV225" t="s">
        <v>6307</v>
      </c>
      <c r="CW225" t="s">
        <v>9874</v>
      </c>
      <c r="CX225" t="s">
        <v>2455</v>
      </c>
      <c r="CY225" t="s">
        <v>9813</v>
      </c>
      <c r="CZ225" t="s">
        <v>6730</v>
      </c>
      <c r="DA225" t="s">
        <v>188</v>
      </c>
      <c r="DB225" t="s">
        <v>16</v>
      </c>
      <c r="DC225" t="s">
        <v>2453</v>
      </c>
      <c r="DD225" t="s">
        <v>32</v>
      </c>
      <c r="DE225" t="s">
        <v>16</v>
      </c>
      <c r="DF225" t="s">
        <v>16</v>
      </c>
      <c r="DG225" t="s">
        <v>4727</v>
      </c>
      <c r="DH225" t="s">
        <v>6766</v>
      </c>
      <c r="DI225" t="s">
        <v>4755</v>
      </c>
      <c r="DJ225" t="s">
        <v>16</v>
      </c>
      <c r="DK225" t="s">
        <v>16</v>
      </c>
      <c r="DL225" t="s">
        <v>4465</v>
      </c>
      <c r="DM225" t="s">
        <v>16</v>
      </c>
      <c r="DN225" t="s">
        <v>189</v>
      </c>
      <c r="DO225" t="s">
        <v>11552</v>
      </c>
      <c r="DP225" t="s">
        <v>7404</v>
      </c>
      <c r="DQ225" t="s">
        <v>10060</v>
      </c>
      <c r="DR225" t="s">
        <v>7405</v>
      </c>
    </row>
    <row r="226" spans="1:122" x14ac:dyDescent="0.25">
      <c r="A226">
        <v>689</v>
      </c>
      <c r="B226" t="s">
        <v>189</v>
      </c>
      <c r="C226" t="s">
        <v>2134</v>
      </c>
      <c r="D226" s="138">
        <v>45029</v>
      </c>
      <c r="E226" t="s">
        <v>2135</v>
      </c>
      <c r="F226" t="s">
        <v>1960</v>
      </c>
      <c r="G226" t="s">
        <v>1926</v>
      </c>
      <c r="H226" t="s">
        <v>11</v>
      </c>
      <c r="I226" t="s">
        <v>9802</v>
      </c>
      <c r="J226" t="s">
        <v>12</v>
      </c>
      <c r="K226">
        <v>40</v>
      </c>
      <c r="L226">
        <v>5.84</v>
      </c>
      <c r="M226">
        <v>40</v>
      </c>
      <c r="N226">
        <v>45.72</v>
      </c>
      <c r="O226" t="s">
        <v>189</v>
      </c>
      <c r="P226" t="s">
        <v>13</v>
      </c>
      <c r="Q226" t="s">
        <v>942</v>
      </c>
      <c r="R226" t="s">
        <v>299</v>
      </c>
      <c r="S226" t="s">
        <v>942</v>
      </c>
      <c r="T226" t="s">
        <v>16</v>
      </c>
      <c r="U226" t="s">
        <v>41</v>
      </c>
      <c r="V226" t="s">
        <v>2410</v>
      </c>
      <c r="W226">
        <v>100</v>
      </c>
      <c r="X226" t="s">
        <v>32</v>
      </c>
      <c r="Y226" t="s">
        <v>6236</v>
      </c>
      <c r="Z226" t="s">
        <v>6236</v>
      </c>
      <c r="AA226" t="s">
        <v>189</v>
      </c>
      <c r="AB226" s="138">
        <v>45036</v>
      </c>
      <c r="AC226" s="138">
        <v>45402</v>
      </c>
      <c r="AD226" t="s">
        <v>6240</v>
      </c>
      <c r="AE226" t="s">
        <v>5137</v>
      </c>
      <c r="AF226" t="s">
        <v>16</v>
      </c>
      <c r="AG226" t="s">
        <v>189</v>
      </c>
      <c r="AH226" s="138">
        <v>46132</v>
      </c>
      <c r="AI226" t="s">
        <v>2419</v>
      </c>
      <c r="AJ226" t="s">
        <v>189</v>
      </c>
      <c r="AK226" t="s">
        <v>189</v>
      </c>
      <c r="AL226" t="s">
        <v>189</v>
      </c>
      <c r="AM226" t="s">
        <v>189</v>
      </c>
      <c r="AN226" t="s">
        <v>189</v>
      </c>
      <c r="AO226" t="s">
        <v>189</v>
      </c>
      <c r="AP226" t="s">
        <v>189</v>
      </c>
      <c r="AQ226" t="s">
        <v>16</v>
      </c>
      <c r="AR226" t="s">
        <v>189</v>
      </c>
      <c r="AS226" t="s">
        <v>16</v>
      </c>
      <c r="AT226" t="s">
        <v>6532</v>
      </c>
      <c r="AU226" t="s">
        <v>9344</v>
      </c>
      <c r="AV226" t="s">
        <v>189</v>
      </c>
      <c r="AW226" t="s">
        <v>16</v>
      </c>
      <c r="AX226" t="s">
        <v>16</v>
      </c>
      <c r="AY226" t="s">
        <v>16</v>
      </c>
      <c r="AZ226" t="s">
        <v>16</v>
      </c>
      <c r="BA226" t="s">
        <v>16</v>
      </c>
      <c r="BB226" t="s">
        <v>16</v>
      </c>
      <c r="BC226" t="s">
        <v>199</v>
      </c>
      <c r="BD226" t="s">
        <v>16</v>
      </c>
      <c r="BE226" t="s">
        <v>2136</v>
      </c>
      <c r="BF226" t="s">
        <v>189</v>
      </c>
      <c r="BG226" t="s">
        <v>189</v>
      </c>
      <c r="BH226">
        <v>0</v>
      </c>
      <c r="BI226">
        <v>0</v>
      </c>
      <c r="BJ226">
        <v>0</v>
      </c>
      <c r="BK226" t="s">
        <v>189</v>
      </c>
      <c r="BL226" t="s">
        <v>189</v>
      </c>
      <c r="BN226" t="s">
        <v>2137</v>
      </c>
      <c r="BO226" t="s">
        <v>16</v>
      </c>
      <c r="BP226" t="s">
        <v>2135</v>
      </c>
      <c r="BQ226" t="s">
        <v>184</v>
      </c>
      <c r="BR226" t="s">
        <v>5653</v>
      </c>
      <c r="BS226" t="s">
        <v>9682</v>
      </c>
      <c r="BT226" t="s">
        <v>6875</v>
      </c>
      <c r="BU226" t="s">
        <v>189</v>
      </c>
      <c r="BV226" t="s">
        <v>37</v>
      </c>
      <c r="BW226" t="s">
        <v>189</v>
      </c>
      <c r="BX226" t="s">
        <v>867</v>
      </c>
      <c r="BY226" t="s">
        <v>16</v>
      </c>
      <c r="BZ226" s="138"/>
      <c r="CA226" s="138">
        <v>41569</v>
      </c>
      <c r="CB226" t="s">
        <v>29</v>
      </c>
      <c r="CC226" t="s">
        <v>29</v>
      </c>
      <c r="CD226" t="s">
        <v>6307</v>
      </c>
      <c r="CE226" t="s">
        <v>189</v>
      </c>
      <c r="CF226" t="s">
        <v>6307</v>
      </c>
      <c r="CG226" t="s">
        <v>189</v>
      </c>
      <c r="CH226">
        <v>2023</v>
      </c>
      <c r="CI226" s="7">
        <v>45029</v>
      </c>
      <c r="CJ226" t="s">
        <v>16</v>
      </c>
      <c r="CK226">
        <v>4</v>
      </c>
      <c r="CL226">
        <v>16</v>
      </c>
      <c r="CM226" s="7">
        <v>45026</v>
      </c>
      <c r="CN226" t="s">
        <v>11550</v>
      </c>
      <c r="CO226" t="s">
        <v>9855</v>
      </c>
      <c r="CP226" t="s">
        <v>11498</v>
      </c>
      <c r="CQ226" t="s">
        <v>11499</v>
      </c>
      <c r="CR226" t="s">
        <v>5984</v>
      </c>
      <c r="CS226" t="s">
        <v>5986</v>
      </c>
      <c r="CT226" t="s">
        <v>9843</v>
      </c>
      <c r="CU226" t="s">
        <v>9913</v>
      </c>
      <c r="CV226" t="s">
        <v>6310</v>
      </c>
      <c r="CW226" t="s">
        <v>9874</v>
      </c>
      <c r="CX226" t="s">
        <v>2451</v>
      </c>
      <c r="CY226" t="s">
        <v>9817</v>
      </c>
      <c r="CZ226" t="s">
        <v>6741</v>
      </c>
      <c r="DA226" t="s">
        <v>252</v>
      </c>
      <c r="DB226" t="s">
        <v>9801</v>
      </c>
      <c r="DC226" t="s">
        <v>2137</v>
      </c>
      <c r="DD226" t="s">
        <v>32</v>
      </c>
      <c r="DE226" t="s">
        <v>16</v>
      </c>
      <c r="DF226" t="s">
        <v>16</v>
      </c>
      <c r="DG226" t="s">
        <v>4727</v>
      </c>
      <c r="DH226" t="s">
        <v>2052</v>
      </c>
      <c r="DI226" t="s">
        <v>6145</v>
      </c>
      <c r="DJ226" t="s">
        <v>16</v>
      </c>
      <c r="DK226" t="s">
        <v>9817</v>
      </c>
      <c r="DL226" t="s">
        <v>9817</v>
      </c>
      <c r="DM226" t="s">
        <v>16</v>
      </c>
      <c r="DN226" t="s">
        <v>189</v>
      </c>
      <c r="DO226" t="s">
        <v>10877</v>
      </c>
      <c r="DP226" t="s">
        <v>7406</v>
      </c>
      <c r="DQ226" t="s">
        <v>10060</v>
      </c>
      <c r="DR226" t="s">
        <v>10061</v>
      </c>
    </row>
    <row r="227" spans="1:122" x14ac:dyDescent="0.25">
      <c r="A227">
        <v>688</v>
      </c>
      <c r="B227" t="s">
        <v>189</v>
      </c>
      <c r="C227" t="s">
        <v>2448</v>
      </c>
      <c r="D227" s="138">
        <v>45029</v>
      </c>
      <c r="E227" t="s">
        <v>1534</v>
      </c>
      <c r="F227" t="s">
        <v>11</v>
      </c>
      <c r="G227" t="s">
        <v>1929</v>
      </c>
      <c r="H227" t="s">
        <v>11</v>
      </c>
      <c r="I227" t="s">
        <v>9802</v>
      </c>
      <c r="J227" t="s">
        <v>92</v>
      </c>
      <c r="K227">
        <v>0.6</v>
      </c>
      <c r="L227">
        <v>0.66</v>
      </c>
      <c r="M227">
        <v>4.55</v>
      </c>
      <c r="N227">
        <v>5.2069999999999999</v>
      </c>
      <c r="O227" t="s">
        <v>189</v>
      </c>
      <c r="P227" t="s">
        <v>121</v>
      </c>
      <c r="Q227" t="s">
        <v>63</v>
      </c>
      <c r="R227" t="s">
        <v>16</v>
      </c>
      <c r="S227" t="s">
        <v>63</v>
      </c>
      <c r="T227" t="s">
        <v>16</v>
      </c>
      <c r="U227" t="s">
        <v>16</v>
      </c>
      <c r="V227" t="s">
        <v>2410</v>
      </c>
      <c r="W227">
        <v>100</v>
      </c>
      <c r="X227" t="s">
        <v>87</v>
      </c>
      <c r="Y227" t="s">
        <v>6283</v>
      </c>
      <c r="Z227" t="s">
        <v>6283</v>
      </c>
      <c r="AA227" t="s">
        <v>189</v>
      </c>
      <c r="AB227" s="138">
        <v>45035</v>
      </c>
      <c r="AC227" s="138"/>
      <c r="AD227" t="s">
        <v>6240</v>
      </c>
      <c r="AE227" t="s">
        <v>5136</v>
      </c>
      <c r="AF227" t="s">
        <v>16</v>
      </c>
      <c r="AG227" t="s">
        <v>189</v>
      </c>
      <c r="AH227" s="138">
        <v>45399</v>
      </c>
      <c r="AI227" t="s">
        <v>16</v>
      </c>
      <c r="AJ227" t="s">
        <v>189</v>
      </c>
      <c r="AK227" t="s">
        <v>189</v>
      </c>
      <c r="AL227" t="s">
        <v>189</v>
      </c>
      <c r="AM227" t="s">
        <v>189</v>
      </c>
      <c r="AN227" t="s">
        <v>189</v>
      </c>
      <c r="AO227" t="s">
        <v>189</v>
      </c>
      <c r="AP227" t="s">
        <v>5517</v>
      </c>
      <c r="AQ227" t="s">
        <v>16</v>
      </c>
      <c r="AR227" t="s">
        <v>189</v>
      </c>
      <c r="AS227" t="s">
        <v>16</v>
      </c>
      <c r="AT227" t="s">
        <v>6533</v>
      </c>
      <c r="AU227" t="s">
        <v>9344</v>
      </c>
      <c r="AV227" t="s">
        <v>189</v>
      </c>
      <c r="AW227" t="s">
        <v>16</v>
      </c>
      <c r="AX227" t="s">
        <v>16</v>
      </c>
      <c r="AY227" t="s">
        <v>16</v>
      </c>
      <c r="AZ227" t="s">
        <v>16</v>
      </c>
      <c r="BA227" t="s">
        <v>16</v>
      </c>
      <c r="BB227" t="s">
        <v>16</v>
      </c>
      <c r="BC227" t="s">
        <v>16</v>
      </c>
      <c r="BD227" t="s">
        <v>16</v>
      </c>
      <c r="BE227" t="s">
        <v>16</v>
      </c>
      <c r="BF227" t="s">
        <v>189</v>
      </c>
      <c r="BG227" t="s">
        <v>189</v>
      </c>
      <c r="BH227">
        <v>0</v>
      </c>
      <c r="BI227">
        <v>0</v>
      </c>
      <c r="BJ227">
        <v>0</v>
      </c>
      <c r="BK227" t="s">
        <v>189</v>
      </c>
      <c r="BL227" t="s">
        <v>189</v>
      </c>
      <c r="BN227" t="s">
        <v>1536</v>
      </c>
      <c r="BO227" t="s">
        <v>16</v>
      </c>
      <c r="BP227" t="s">
        <v>1534</v>
      </c>
      <c r="BQ227" t="s">
        <v>184</v>
      </c>
      <c r="BR227" t="s">
        <v>6744</v>
      </c>
      <c r="BS227" t="s">
        <v>9667</v>
      </c>
      <c r="BT227" t="s">
        <v>16</v>
      </c>
      <c r="BU227" t="s">
        <v>189</v>
      </c>
      <c r="BV227" t="s">
        <v>23</v>
      </c>
      <c r="BW227" t="s">
        <v>185</v>
      </c>
      <c r="BX227" t="s">
        <v>1506</v>
      </c>
      <c r="BY227" t="s">
        <v>16</v>
      </c>
      <c r="BZ227" s="138"/>
      <c r="CA227" s="138">
        <v>43616</v>
      </c>
      <c r="CB227" t="s">
        <v>17</v>
      </c>
      <c r="CC227" t="s">
        <v>17</v>
      </c>
      <c r="CD227" t="s">
        <v>6307</v>
      </c>
      <c r="CE227" t="s">
        <v>189</v>
      </c>
      <c r="CF227" t="s">
        <v>6307</v>
      </c>
      <c r="CG227" t="s">
        <v>189</v>
      </c>
      <c r="CH227">
        <v>2023</v>
      </c>
      <c r="CI227" s="7">
        <v>45029</v>
      </c>
      <c r="CJ227" t="s">
        <v>4723</v>
      </c>
      <c r="CK227">
        <v>4</v>
      </c>
      <c r="CL227">
        <v>16</v>
      </c>
      <c r="CM227" s="7">
        <v>45026</v>
      </c>
      <c r="CN227" t="s">
        <v>11550</v>
      </c>
      <c r="CO227" t="s">
        <v>9855</v>
      </c>
      <c r="CP227" t="s">
        <v>11498</v>
      </c>
      <c r="CQ227" t="s">
        <v>11499</v>
      </c>
      <c r="CR227" t="s">
        <v>5984</v>
      </c>
      <c r="CS227" t="s">
        <v>5986</v>
      </c>
      <c r="CT227" t="s">
        <v>9843</v>
      </c>
      <c r="CU227" t="s">
        <v>9873</v>
      </c>
      <c r="CV227" t="s">
        <v>6310</v>
      </c>
      <c r="CW227" t="s">
        <v>9882</v>
      </c>
      <c r="CX227" t="s">
        <v>2449</v>
      </c>
      <c r="CY227" t="s">
        <v>9809</v>
      </c>
      <c r="CZ227" t="s">
        <v>6730</v>
      </c>
      <c r="DA227" t="s">
        <v>188</v>
      </c>
      <c r="DB227" t="s">
        <v>16</v>
      </c>
      <c r="DC227" t="s">
        <v>16</v>
      </c>
      <c r="DD227" t="s">
        <v>87</v>
      </c>
      <c r="DE227" t="s">
        <v>1536</v>
      </c>
      <c r="DF227" t="s">
        <v>16</v>
      </c>
      <c r="DG227" t="s">
        <v>5517</v>
      </c>
      <c r="DH227" t="s">
        <v>6809</v>
      </c>
      <c r="DI227" t="s">
        <v>5817</v>
      </c>
      <c r="DJ227" t="s">
        <v>16</v>
      </c>
      <c r="DK227" t="s">
        <v>16</v>
      </c>
      <c r="DL227" t="s">
        <v>4465</v>
      </c>
      <c r="DM227" t="s">
        <v>16</v>
      </c>
      <c r="DN227" t="s">
        <v>189</v>
      </c>
      <c r="DO227" t="s">
        <v>11553</v>
      </c>
      <c r="DP227" t="s">
        <v>7407</v>
      </c>
      <c r="DQ227" t="s">
        <v>10060</v>
      </c>
      <c r="DR227" t="s">
        <v>7408</v>
      </c>
    </row>
    <row r="228" spans="1:122" x14ac:dyDescent="0.25">
      <c r="A228">
        <v>687</v>
      </c>
      <c r="B228" t="s">
        <v>189</v>
      </c>
      <c r="C228" t="s">
        <v>2463</v>
      </c>
      <c r="D228" s="138">
        <v>45028</v>
      </c>
      <c r="E228" t="s">
        <v>2466</v>
      </c>
      <c r="F228" t="s">
        <v>2461</v>
      </c>
      <c r="G228" t="s">
        <v>16</v>
      </c>
      <c r="H228" t="s">
        <v>11</v>
      </c>
      <c r="I228" t="s">
        <v>9802</v>
      </c>
      <c r="J228" t="s">
        <v>12</v>
      </c>
      <c r="K228">
        <v>5</v>
      </c>
      <c r="L228">
        <v>0.72</v>
      </c>
      <c r="M228">
        <v>5</v>
      </c>
      <c r="N228">
        <v>5.7050000000000001</v>
      </c>
      <c r="O228" t="s">
        <v>189</v>
      </c>
      <c r="P228" t="s">
        <v>13</v>
      </c>
      <c r="Q228" t="s">
        <v>20</v>
      </c>
      <c r="R228" t="s">
        <v>26</v>
      </c>
      <c r="S228" t="s">
        <v>428</v>
      </c>
      <c r="T228" t="s">
        <v>16</v>
      </c>
      <c r="U228" t="s">
        <v>2071</v>
      </c>
      <c r="V228" t="s">
        <v>2410</v>
      </c>
      <c r="W228">
        <v>99.302000000000007</v>
      </c>
      <c r="X228" t="s">
        <v>32</v>
      </c>
      <c r="Y228" t="s">
        <v>6283</v>
      </c>
      <c r="Z228" t="s">
        <v>6283</v>
      </c>
      <c r="AA228" t="s">
        <v>189</v>
      </c>
      <c r="AB228" s="138">
        <v>45035</v>
      </c>
      <c r="AC228" s="138">
        <v>45218</v>
      </c>
      <c r="AD228" t="s">
        <v>6246</v>
      </c>
      <c r="AE228" t="s">
        <v>5139</v>
      </c>
      <c r="AF228" t="s">
        <v>6242</v>
      </c>
      <c r="AG228" t="s">
        <v>189</v>
      </c>
      <c r="AH228" s="138">
        <v>46131</v>
      </c>
      <c r="AI228" t="s">
        <v>2414</v>
      </c>
      <c r="AJ228" t="s">
        <v>189</v>
      </c>
      <c r="AK228" t="s">
        <v>189</v>
      </c>
      <c r="AL228" t="s">
        <v>189</v>
      </c>
      <c r="AM228" t="s">
        <v>189</v>
      </c>
      <c r="AN228" t="s">
        <v>189</v>
      </c>
      <c r="AO228" t="s">
        <v>189</v>
      </c>
      <c r="AP228" t="s">
        <v>189</v>
      </c>
      <c r="AQ228" t="s">
        <v>16</v>
      </c>
      <c r="AR228" t="s">
        <v>189</v>
      </c>
      <c r="AS228" t="s">
        <v>16</v>
      </c>
      <c r="AT228" t="s">
        <v>6534</v>
      </c>
      <c r="AU228" t="s">
        <v>9344</v>
      </c>
      <c r="AV228" t="s">
        <v>189</v>
      </c>
      <c r="AW228" t="s">
        <v>16</v>
      </c>
      <c r="AX228" t="s">
        <v>16</v>
      </c>
      <c r="AY228" t="s">
        <v>16</v>
      </c>
      <c r="AZ228" t="s">
        <v>16</v>
      </c>
      <c r="BA228" t="s">
        <v>16</v>
      </c>
      <c r="BB228" t="s">
        <v>16</v>
      </c>
      <c r="BC228" t="s">
        <v>181</v>
      </c>
      <c r="BD228" t="s">
        <v>16</v>
      </c>
      <c r="BE228" t="s">
        <v>2136</v>
      </c>
      <c r="BF228" t="s">
        <v>189</v>
      </c>
      <c r="BG228" t="s">
        <v>189</v>
      </c>
      <c r="BH228">
        <v>0</v>
      </c>
      <c r="BI228">
        <v>0</v>
      </c>
      <c r="BJ228">
        <v>0</v>
      </c>
      <c r="BK228" t="s">
        <v>189</v>
      </c>
      <c r="BL228" t="s">
        <v>189</v>
      </c>
      <c r="BN228" t="s">
        <v>2462</v>
      </c>
      <c r="BO228" t="s">
        <v>16</v>
      </c>
      <c r="BP228" t="s">
        <v>2466</v>
      </c>
      <c r="BQ228" t="s">
        <v>301</v>
      </c>
      <c r="BR228" t="s">
        <v>6745</v>
      </c>
      <c r="BS228" t="s">
        <v>16</v>
      </c>
      <c r="BT228" t="s">
        <v>16</v>
      </c>
      <c r="BU228" t="s">
        <v>189</v>
      </c>
      <c r="BV228" t="s">
        <v>30</v>
      </c>
      <c r="BW228" t="s">
        <v>16</v>
      </c>
      <c r="BX228" t="s">
        <v>1438</v>
      </c>
      <c r="BY228" t="s">
        <v>16</v>
      </c>
      <c r="BZ228" s="138"/>
      <c r="CA228" s="138">
        <v>43545</v>
      </c>
      <c r="CB228" t="s">
        <v>4710</v>
      </c>
      <c r="CC228" t="s">
        <v>16</v>
      </c>
      <c r="CD228" t="s">
        <v>6307</v>
      </c>
      <c r="CE228" t="s">
        <v>189</v>
      </c>
      <c r="CF228" t="s">
        <v>189</v>
      </c>
      <c r="CG228" t="s">
        <v>189</v>
      </c>
      <c r="CH228">
        <v>2023</v>
      </c>
      <c r="CI228" s="7">
        <v>45028</v>
      </c>
      <c r="CJ228" t="s">
        <v>16</v>
      </c>
      <c r="CK228">
        <v>4</v>
      </c>
      <c r="CL228">
        <v>16</v>
      </c>
      <c r="CM228" s="7">
        <v>45026</v>
      </c>
      <c r="CN228" t="s">
        <v>11550</v>
      </c>
      <c r="CO228" t="s">
        <v>9855</v>
      </c>
      <c r="CP228" t="s">
        <v>11498</v>
      </c>
      <c r="CQ228" t="s">
        <v>11499</v>
      </c>
      <c r="CR228" t="s">
        <v>5984</v>
      </c>
      <c r="CS228" t="s">
        <v>5986</v>
      </c>
      <c r="CT228" t="s">
        <v>9843</v>
      </c>
      <c r="CU228" t="s">
        <v>9873</v>
      </c>
      <c r="CV228" t="s">
        <v>6310</v>
      </c>
      <c r="CW228" t="s">
        <v>9874</v>
      </c>
      <c r="CX228" t="s">
        <v>2464</v>
      </c>
      <c r="CY228" t="s">
        <v>4464</v>
      </c>
      <c r="CZ228" t="s">
        <v>6234</v>
      </c>
      <c r="DA228" t="s">
        <v>252</v>
      </c>
      <c r="DB228" t="s">
        <v>9801</v>
      </c>
      <c r="DC228" t="s">
        <v>2465</v>
      </c>
      <c r="DD228" t="s">
        <v>32</v>
      </c>
      <c r="DE228" t="s">
        <v>16</v>
      </c>
      <c r="DF228" t="s">
        <v>16</v>
      </c>
      <c r="DG228" t="s">
        <v>4727</v>
      </c>
      <c r="DH228" t="s">
        <v>2052</v>
      </c>
      <c r="DI228" t="s">
        <v>6117</v>
      </c>
      <c r="DJ228" t="s">
        <v>16</v>
      </c>
      <c r="DK228" t="s">
        <v>4464</v>
      </c>
      <c r="DL228" t="s">
        <v>4464</v>
      </c>
      <c r="DM228" t="s">
        <v>16</v>
      </c>
      <c r="DN228" t="s">
        <v>189</v>
      </c>
      <c r="DO228" t="s">
        <v>11046</v>
      </c>
      <c r="DP228" t="s">
        <v>7409</v>
      </c>
      <c r="DQ228" t="s">
        <v>10062</v>
      </c>
      <c r="DR228" t="s">
        <v>7410</v>
      </c>
    </row>
    <row r="229" spans="1:122" x14ac:dyDescent="0.25">
      <c r="A229">
        <v>686</v>
      </c>
      <c r="B229" t="s">
        <v>189</v>
      </c>
      <c r="C229" t="s">
        <v>1924</v>
      </c>
      <c r="D229" s="138">
        <v>45028</v>
      </c>
      <c r="E229" t="s">
        <v>5990</v>
      </c>
      <c r="F229" t="s">
        <v>106</v>
      </c>
      <c r="G229" t="s">
        <v>1926</v>
      </c>
      <c r="H229" t="s">
        <v>106</v>
      </c>
      <c r="I229" t="s">
        <v>4840</v>
      </c>
      <c r="J229" t="s">
        <v>100</v>
      </c>
      <c r="K229">
        <v>1.2</v>
      </c>
      <c r="L229">
        <v>1.2</v>
      </c>
      <c r="M229">
        <v>8.25</v>
      </c>
      <c r="N229">
        <v>9.42</v>
      </c>
      <c r="O229" t="s">
        <v>189</v>
      </c>
      <c r="P229" t="s">
        <v>13</v>
      </c>
      <c r="Q229" t="s">
        <v>1663</v>
      </c>
      <c r="R229" t="s">
        <v>16</v>
      </c>
      <c r="S229" t="s">
        <v>1663</v>
      </c>
      <c r="T229" t="s">
        <v>16</v>
      </c>
      <c r="U229" t="s">
        <v>16</v>
      </c>
      <c r="V229" t="s">
        <v>2410</v>
      </c>
      <c r="W229">
        <v>100</v>
      </c>
      <c r="X229" t="s">
        <v>32</v>
      </c>
      <c r="Y229" t="s">
        <v>6236</v>
      </c>
      <c r="Z229" t="s">
        <v>6236</v>
      </c>
      <c r="AA229" t="s">
        <v>9911</v>
      </c>
      <c r="AB229" s="138">
        <v>45033</v>
      </c>
      <c r="AC229" s="138">
        <v>45216</v>
      </c>
      <c r="AD229" t="s">
        <v>6242</v>
      </c>
      <c r="AE229" t="s">
        <v>5012</v>
      </c>
      <c r="AF229" t="s">
        <v>16</v>
      </c>
      <c r="AG229" t="s">
        <v>189</v>
      </c>
      <c r="AH229" s="138">
        <v>46129</v>
      </c>
      <c r="AI229" t="s">
        <v>2414</v>
      </c>
      <c r="AJ229" t="s">
        <v>2458</v>
      </c>
      <c r="AK229" t="s">
        <v>2459</v>
      </c>
      <c r="AL229" t="s">
        <v>1923</v>
      </c>
      <c r="AM229" t="s">
        <v>1881</v>
      </c>
      <c r="AN229" t="s">
        <v>189</v>
      </c>
      <c r="AO229" t="s">
        <v>189</v>
      </c>
      <c r="AP229" t="s">
        <v>189</v>
      </c>
      <c r="AQ229" t="s">
        <v>16</v>
      </c>
      <c r="AR229" t="s">
        <v>189</v>
      </c>
      <c r="AS229" t="s">
        <v>16</v>
      </c>
      <c r="AT229" t="s">
        <v>6422</v>
      </c>
      <c r="AU229" t="s">
        <v>9344</v>
      </c>
      <c r="AV229" t="s">
        <v>189</v>
      </c>
      <c r="AW229" t="s">
        <v>4620</v>
      </c>
      <c r="AX229" t="s">
        <v>4623</v>
      </c>
      <c r="AY229" t="s">
        <v>181</v>
      </c>
      <c r="AZ229" t="s">
        <v>16</v>
      </c>
      <c r="BA229" t="s">
        <v>16</v>
      </c>
      <c r="BB229" t="s">
        <v>16</v>
      </c>
      <c r="BC229" t="s">
        <v>16</v>
      </c>
      <c r="BD229" t="s">
        <v>16</v>
      </c>
      <c r="BE229" t="s">
        <v>1925</v>
      </c>
      <c r="BF229" t="s">
        <v>182</v>
      </c>
      <c r="BG229" t="s">
        <v>2076</v>
      </c>
      <c r="BH229">
        <v>1</v>
      </c>
      <c r="BI229">
        <v>1</v>
      </c>
      <c r="BJ229">
        <v>1</v>
      </c>
      <c r="BK229" t="s">
        <v>9701</v>
      </c>
      <c r="BL229" t="s">
        <v>6307</v>
      </c>
      <c r="BM229">
        <v>23022</v>
      </c>
      <c r="BN229" t="s">
        <v>1927</v>
      </c>
      <c r="BO229" t="s">
        <v>16</v>
      </c>
      <c r="BP229" t="s">
        <v>5990</v>
      </c>
      <c r="BQ229" t="s">
        <v>184</v>
      </c>
      <c r="BR229" t="s">
        <v>6744</v>
      </c>
      <c r="BS229" t="s">
        <v>9667</v>
      </c>
      <c r="BT229" t="s">
        <v>16</v>
      </c>
      <c r="BU229" t="s">
        <v>189</v>
      </c>
      <c r="BV229" t="s">
        <v>30</v>
      </c>
      <c r="BW229" t="s">
        <v>185</v>
      </c>
      <c r="BX229" t="s">
        <v>1928</v>
      </c>
      <c r="BY229" t="s">
        <v>16</v>
      </c>
      <c r="BZ229" s="138"/>
      <c r="CA229" s="138">
        <v>43138</v>
      </c>
      <c r="CB229" t="s">
        <v>17</v>
      </c>
      <c r="CC229" t="s">
        <v>17</v>
      </c>
      <c r="CD229" t="s">
        <v>6307</v>
      </c>
      <c r="CE229" t="s">
        <v>189</v>
      </c>
      <c r="CF229" t="s">
        <v>6307</v>
      </c>
      <c r="CG229" t="s">
        <v>189</v>
      </c>
      <c r="CH229">
        <v>2023</v>
      </c>
      <c r="CI229" s="7">
        <v>45028</v>
      </c>
      <c r="CJ229" t="s">
        <v>4723</v>
      </c>
      <c r="CK229">
        <v>4</v>
      </c>
      <c r="CL229">
        <v>16</v>
      </c>
      <c r="CM229" s="7">
        <v>45026</v>
      </c>
      <c r="CN229" t="s">
        <v>11550</v>
      </c>
      <c r="CO229" t="s">
        <v>9855</v>
      </c>
      <c r="CP229" t="s">
        <v>11498</v>
      </c>
      <c r="CQ229" t="s">
        <v>11499</v>
      </c>
      <c r="CR229" t="s">
        <v>5984</v>
      </c>
      <c r="CS229" t="s">
        <v>5986</v>
      </c>
      <c r="CT229" t="s">
        <v>9843</v>
      </c>
      <c r="CU229" t="s">
        <v>9873</v>
      </c>
      <c r="CV229" t="s">
        <v>6310</v>
      </c>
      <c r="CW229" t="s">
        <v>9874</v>
      </c>
      <c r="CX229" t="s">
        <v>2457</v>
      </c>
      <c r="CY229" t="s">
        <v>9813</v>
      </c>
      <c r="CZ229" t="s">
        <v>6730</v>
      </c>
      <c r="DA229" t="s">
        <v>252</v>
      </c>
      <c r="DB229" t="s">
        <v>9800</v>
      </c>
      <c r="DC229" t="s">
        <v>1927</v>
      </c>
      <c r="DD229" t="s">
        <v>32</v>
      </c>
      <c r="DE229" t="s">
        <v>16</v>
      </c>
      <c r="DF229" t="s">
        <v>16</v>
      </c>
      <c r="DG229" t="s">
        <v>4727</v>
      </c>
      <c r="DH229" t="s">
        <v>2051</v>
      </c>
      <c r="DI229" t="s">
        <v>4498</v>
      </c>
      <c r="DJ229" t="s">
        <v>9911</v>
      </c>
      <c r="DK229" t="s">
        <v>5514</v>
      </c>
      <c r="DL229" t="s">
        <v>5514</v>
      </c>
      <c r="DM229" t="s">
        <v>16</v>
      </c>
      <c r="DN229" t="s">
        <v>4496</v>
      </c>
      <c r="DO229" t="s">
        <v>10767</v>
      </c>
      <c r="DP229" t="s">
        <v>7411</v>
      </c>
      <c r="DQ229" t="s">
        <v>10062</v>
      </c>
      <c r="DR229" t="s">
        <v>7412</v>
      </c>
    </row>
    <row r="230" spans="1:122" x14ac:dyDescent="0.25">
      <c r="A230">
        <v>685</v>
      </c>
      <c r="B230" t="s">
        <v>189</v>
      </c>
      <c r="C230" t="s">
        <v>2138</v>
      </c>
      <c r="D230" s="138">
        <v>45019</v>
      </c>
      <c r="E230" t="s">
        <v>2139</v>
      </c>
      <c r="F230" t="s">
        <v>11</v>
      </c>
      <c r="G230" t="s">
        <v>16</v>
      </c>
      <c r="H230" t="s">
        <v>11</v>
      </c>
      <c r="I230" t="s">
        <v>9802</v>
      </c>
      <c r="J230" t="s">
        <v>12</v>
      </c>
      <c r="K230">
        <v>3.28</v>
      </c>
      <c r="L230">
        <v>0.48</v>
      </c>
      <c r="M230">
        <v>3.28</v>
      </c>
      <c r="N230">
        <v>3.742</v>
      </c>
      <c r="O230" t="s">
        <v>189</v>
      </c>
      <c r="P230" t="s">
        <v>1983</v>
      </c>
      <c r="Q230" t="s">
        <v>33</v>
      </c>
      <c r="R230" t="s">
        <v>16</v>
      </c>
      <c r="S230" t="s">
        <v>16</v>
      </c>
      <c r="T230" t="s">
        <v>16</v>
      </c>
      <c r="U230" t="s">
        <v>16</v>
      </c>
      <c r="V230" t="s">
        <v>2410</v>
      </c>
      <c r="W230">
        <v>100</v>
      </c>
      <c r="X230" t="s">
        <v>22</v>
      </c>
      <c r="Y230" t="s">
        <v>6236</v>
      </c>
      <c r="Z230" t="s">
        <v>6236</v>
      </c>
      <c r="AA230" t="s">
        <v>189</v>
      </c>
      <c r="AB230" s="138">
        <v>45027</v>
      </c>
      <c r="AC230" s="138">
        <v>45210</v>
      </c>
      <c r="AD230" t="s">
        <v>6241</v>
      </c>
      <c r="AE230" t="s">
        <v>5140</v>
      </c>
      <c r="AF230" t="s">
        <v>16</v>
      </c>
      <c r="AG230" t="s">
        <v>189</v>
      </c>
      <c r="AH230" s="138">
        <v>45941</v>
      </c>
      <c r="AI230" t="s">
        <v>2414</v>
      </c>
      <c r="AJ230" t="s">
        <v>189</v>
      </c>
      <c r="AK230" t="s">
        <v>189</v>
      </c>
      <c r="AL230" t="s">
        <v>189</v>
      </c>
      <c r="AM230" t="s">
        <v>189</v>
      </c>
      <c r="AN230" t="s">
        <v>189</v>
      </c>
      <c r="AO230" t="s">
        <v>189</v>
      </c>
      <c r="AP230" t="s">
        <v>189</v>
      </c>
      <c r="AQ230" t="s">
        <v>16</v>
      </c>
      <c r="AR230" t="s">
        <v>189</v>
      </c>
      <c r="AS230" t="s">
        <v>16</v>
      </c>
      <c r="AT230" t="s">
        <v>6535</v>
      </c>
      <c r="AU230" t="s">
        <v>9344</v>
      </c>
      <c r="AV230" t="s">
        <v>189</v>
      </c>
      <c r="AW230" t="s">
        <v>16</v>
      </c>
      <c r="AX230" t="s">
        <v>16</v>
      </c>
      <c r="AY230" t="s">
        <v>16</v>
      </c>
      <c r="AZ230" t="s">
        <v>16</v>
      </c>
      <c r="BA230" t="s">
        <v>16</v>
      </c>
      <c r="BB230" t="s">
        <v>16</v>
      </c>
      <c r="BC230" t="s">
        <v>16</v>
      </c>
      <c r="BD230" t="s">
        <v>16</v>
      </c>
      <c r="BE230" t="s">
        <v>16</v>
      </c>
      <c r="BF230" t="s">
        <v>189</v>
      </c>
      <c r="BG230" t="s">
        <v>189</v>
      </c>
      <c r="BH230">
        <v>0</v>
      </c>
      <c r="BI230">
        <v>0</v>
      </c>
      <c r="BJ230">
        <v>0</v>
      </c>
      <c r="BK230" t="s">
        <v>189</v>
      </c>
      <c r="BL230" t="s">
        <v>189</v>
      </c>
      <c r="BN230" t="s">
        <v>2140</v>
      </c>
      <c r="BO230" t="s">
        <v>16</v>
      </c>
      <c r="BP230" t="s">
        <v>2470</v>
      </c>
      <c r="BQ230" t="s">
        <v>184</v>
      </c>
      <c r="BR230" t="s">
        <v>6744</v>
      </c>
      <c r="BS230" t="s">
        <v>9667</v>
      </c>
      <c r="BT230" t="s">
        <v>16</v>
      </c>
      <c r="BU230" t="s">
        <v>189</v>
      </c>
      <c r="BV230" t="s">
        <v>30</v>
      </c>
      <c r="BW230" t="s">
        <v>195</v>
      </c>
      <c r="BX230" t="s">
        <v>2471</v>
      </c>
      <c r="BY230" t="s">
        <v>16</v>
      </c>
      <c r="BZ230" s="138"/>
      <c r="CA230" s="138">
        <v>45019</v>
      </c>
      <c r="CB230" t="s">
        <v>34</v>
      </c>
      <c r="CC230" t="s">
        <v>16</v>
      </c>
      <c r="CD230" t="s">
        <v>6307</v>
      </c>
      <c r="CE230" t="s">
        <v>189</v>
      </c>
      <c r="CF230" t="s">
        <v>189</v>
      </c>
      <c r="CG230" t="s">
        <v>189</v>
      </c>
      <c r="CH230">
        <v>2023</v>
      </c>
      <c r="CI230" s="7">
        <v>45019</v>
      </c>
      <c r="CJ230" t="s">
        <v>4723</v>
      </c>
      <c r="CK230">
        <v>4</v>
      </c>
      <c r="CL230">
        <v>15</v>
      </c>
      <c r="CM230" s="7">
        <v>45019</v>
      </c>
      <c r="CN230" t="s">
        <v>11554</v>
      </c>
      <c r="CO230" t="s">
        <v>9855</v>
      </c>
      <c r="CP230" t="s">
        <v>11498</v>
      </c>
      <c r="CQ230" t="s">
        <v>11499</v>
      </c>
      <c r="CR230" t="s">
        <v>5984</v>
      </c>
      <c r="CS230" t="s">
        <v>5989</v>
      </c>
      <c r="CT230" t="s">
        <v>9843</v>
      </c>
      <c r="CU230" t="s">
        <v>9873</v>
      </c>
      <c r="CV230" t="s">
        <v>6307</v>
      </c>
      <c r="CW230" t="s">
        <v>9874</v>
      </c>
      <c r="CX230" t="s">
        <v>2469</v>
      </c>
      <c r="CY230" t="s">
        <v>9817</v>
      </c>
      <c r="CZ230" t="s">
        <v>6741</v>
      </c>
      <c r="DA230" t="s">
        <v>188</v>
      </c>
      <c r="DB230" t="s">
        <v>16</v>
      </c>
      <c r="DC230" t="s">
        <v>16</v>
      </c>
      <c r="DD230" t="s">
        <v>22</v>
      </c>
      <c r="DE230" t="s">
        <v>16</v>
      </c>
      <c r="DF230" t="s">
        <v>2468</v>
      </c>
      <c r="DG230" t="s">
        <v>4733</v>
      </c>
      <c r="DH230" t="s">
        <v>2052</v>
      </c>
      <c r="DI230" t="s">
        <v>6146</v>
      </c>
      <c r="DJ230" t="s">
        <v>16</v>
      </c>
      <c r="DK230" t="s">
        <v>9817</v>
      </c>
      <c r="DL230" t="s">
        <v>9817</v>
      </c>
      <c r="DM230" t="s">
        <v>6245</v>
      </c>
      <c r="DN230" t="s">
        <v>189</v>
      </c>
      <c r="DO230" t="s">
        <v>11118</v>
      </c>
      <c r="DP230" t="s">
        <v>7413</v>
      </c>
      <c r="DQ230" t="s">
        <v>10063</v>
      </c>
      <c r="DR230" t="s">
        <v>10064</v>
      </c>
    </row>
    <row r="231" spans="1:122" x14ac:dyDescent="0.25">
      <c r="A231">
        <v>684</v>
      </c>
      <c r="B231" t="s">
        <v>189</v>
      </c>
      <c r="C231" t="s">
        <v>141</v>
      </c>
      <c r="D231" s="138">
        <v>45016</v>
      </c>
      <c r="E231" t="s">
        <v>142</v>
      </c>
      <c r="F231" t="s">
        <v>108</v>
      </c>
      <c r="G231" t="s">
        <v>1926</v>
      </c>
      <c r="H231" t="s">
        <v>11</v>
      </c>
      <c r="I231" t="s">
        <v>9802</v>
      </c>
      <c r="J231" t="s">
        <v>12</v>
      </c>
      <c r="K231">
        <v>13.7</v>
      </c>
      <c r="L231">
        <v>2</v>
      </c>
      <c r="M231">
        <v>13.7</v>
      </c>
      <c r="N231">
        <v>15.659000000000001</v>
      </c>
      <c r="O231" t="s">
        <v>189</v>
      </c>
      <c r="P231" t="s">
        <v>13</v>
      </c>
      <c r="Q231" t="s">
        <v>143</v>
      </c>
      <c r="R231" t="s">
        <v>64</v>
      </c>
      <c r="S231" t="s">
        <v>143</v>
      </c>
      <c r="T231" t="s">
        <v>16</v>
      </c>
      <c r="U231" t="s">
        <v>2072</v>
      </c>
      <c r="V231" t="s">
        <v>2410</v>
      </c>
      <c r="W231">
        <v>100</v>
      </c>
      <c r="X231" t="s">
        <v>15</v>
      </c>
      <c r="Y231" t="s">
        <v>6284</v>
      </c>
      <c r="Z231" t="s">
        <v>1048</v>
      </c>
      <c r="AA231" t="s">
        <v>9887</v>
      </c>
      <c r="AB231" s="138">
        <v>45022</v>
      </c>
      <c r="AC231" s="138">
        <v>45205</v>
      </c>
      <c r="AD231" t="s">
        <v>6241</v>
      </c>
      <c r="AE231" t="s">
        <v>5013</v>
      </c>
      <c r="AF231" t="s">
        <v>16</v>
      </c>
      <c r="AG231" t="s">
        <v>189</v>
      </c>
      <c r="AH231" s="138">
        <v>46118</v>
      </c>
      <c r="AI231" t="s">
        <v>2414</v>
      </c>
      <c r="AJ231" t="s">
        <v>2472</v>
      </c>
      <c r="AK231" t="s">
        <v>2459</v>
      </c>
      <c r="AL231" t="s">
        <v>180</v>
      </c>
      <c r="AM231" t="s">
        <v>1880</v>
      </c>
      <c r="AN231" t="s">
        <v>189</v>
      </c>
      <c r="AO231" t="s">
        <v>189</v>
      </c>
      <c r="AP231" t="s">
        <v>189</v>
      </c>
      <c r="AQ231" t="s">
        <v>16</v>
      </c>
      <c r="AR231" t="s">
        <v>189</v>
      </c>
      <c r="AS231" t="s">
        <v>16</v>
      </c>
      <c r="AT231" t="s">
        <v>6423</v>
      </c>
      <c r="AU231" t="s">
        <v>9344</v>
      </c>
      <c r="AV231" t="s">
        <v>189</v>
      </c>
      <c r="AW231" t="s">
        <v>4624</v>
      </c>
      <c r="AX231" t="s">
        <v>4625</v>
      </c>
      <c r="AY231" t="s">
        <v>181</v>
      </c>
      <c r="AZ231" t="s">
        <v>16</v>
      </c>
      <c r="BA231" t="s">
        <v>16</v>
      </c>
      <c r="BB231" t="s">
        <v>16</v>
      </c>
      <c r="BC231" t="s">
        <v>16</v>
      </c>
      <c r="BD231" t="s">
        <v>16</v>
      </c>
      <c r="BE231" t="s">
        <v>1925</v>
      </c>
      <c r="BF231" t="s">
        <v>182</v>
      </c>
      <c r="BG231" t="s">
        <v>4851</v>
      </c>
      <c r="BH231">
        <v>1</v>
      </c>
      <c r="BI231">
        <v>1</v>
      </c>
      <c r="BJ231">
        <v>1</v>
      </c>
      <c r="BK231" t="s">
        <v>9702</v>
      </c>
      <c r="BL231" t="s">
        <v>6307</v>
      </c>
      <c r="BM231">
        <v>23021</v>
      </c>
      <c r="BN231" t="s">
        <v>183</v>
      </c>
      <c r="BO231" t="s">
        <v>16</v>
      </c>
      <c r="BP231" t="s">
        <v>142</v>
      </c>
      <c r="BQ231" t="s">
        <v>184</v>
      </c>
      <c r="BR231" t="s">
        <v>6744</v>
      </c>
      <c r="BS231" t="s">
        <v>16</v>
      </c>
      <c r="BT231" t="s">
        <v>16</v>
      </c>
      <c r="BU231" t="s">
        <v>189</v>
      </c>
      <c r="BV231" t="s">
        <v>67</v>
      </c>
      <c r="BW231" t="s">
        <v>189</v>
      </c>
      <c r="BX231" t="s">
        <v>186</v>
      </c>
      <c r="BY231" t="s">
        <v>16</v>
      </c>
      <c r="BZ231" s="138"/>
      <c r="CA231" s="138">
        <v>43657</v>
      </c>
      <c r="CB231" t="s">
        <v>34</v>
      </c>
      <c r="CC231" t="s">
        <v>6745</v>
      </c>
      <c r="CD231" t="s">
        <v>6307</v>
      </c>
      <c r="CE231" t="s">
        <v>189</v>
      </c>
      <c r="CF231" t="s">
        <v>6307</v>
      </c>
      <c r="CG231" t="s">
        <v>189</v>
      </c>
      <c r="CH231">
        <v>2023</v>
      </c>
      <c r="CI231" s="7">
        <v>45016</v>
      </c>
      <c r="CJ231" t="s">
        <v>4723</v>
      </c>
      <c r="CK231">
        <v>3</v>
      </c>
      <c r="CL231">
        <v>14</v>
      </c>
      <c r="CM231" s="7">
        <v>45012</v>
      </c>
      <c r="CN231" t="s">
        <v>11555</v>
      </c>
      <c r="CO231" t="s">
        <v>9855</v>
      </c>
      <c r="CP231" t="s">
        <v>11556</v>
      </c>
      <c r="CQ231" t="s">
        <v>11557</v>
      </c>
      <c r="CR231" t="s">
        <v>5992</v>
      </c>
      <c r="CS231" t="s">
        <v>5991</v>
      </c>
      <c r="CT231" t="s">
        <v>9844</v>
      </c>
      <c r="CU231" t="s">
        <v>9873</v>
      </c>
      <c r="CV231" t="s">
        <v>6310</v>
      </c>
      <c r="CW231" t="s">
        <v>9874</v>
      </c>
      <c r="CX231" t="s">
        <v>6842</v>
      </c>
      <c r="CY231" t="s">
        <v>9817</v>
      </c>
      <c r="CZ231" t="s">
        <v>6741</v>
      </c>
      <c r="DA231" t="s">
        <v>252</v>
      </c>
      <c r="DB231" t="s">
        <v>9801</v>
      </c>
      <c r="DC231" t="s">
        <v>16</v>
      </c>
      <c r="DD231" t="s">
        <v>15</v>
      </c>
      <c r="DE231" t="s">
        <v>16</v>
      </c>
      <c r="DF231" t="s">
        <v>16</v>
      </c>
      <c r="DG231" t="s">
        <v>4727</v>
      </c>
      <c r="DH231" t="s">
        <v>2052</v>
      </c>
      <c r="DI231" t="s">
        <v>6137</v>
      </c>
      <c r="DJ231" t="s">
        <v>9887</v>
      </c>
      <c r="DK231" t="s">
        <v>9803</v>
      </c>
      <c r="DL231" t="s">
        <v>9803</v>
      </c>
      <c r="DM231" t="s">
        <v>16</v>
      </c>
      <c r="DN231" t="s">
        <v>4496</v>
      </c>
      <c r="DO231" t="s">
        <v>11558</v>
      </c>
      <c r="DP231" t="s">
        <v>7414</v>
      </c>
      <c r="DQ231" t="s">
        <v>10065</v>
      </c>
      <c r="DR231" t="s">
        <v>10066</v>
      </c>
    </row>
    <row r="232" spans="1:122" x14ac:dyDescent="0.25">
      <c r="A232">
        <v>683</v>
      </c>
      <c r="B232" t="s">
        <v>189</v>
      </c>
      <c r="C232" t="s">
        <v>2141</v>
      </c>
      <c r="D232" s="138">
        <v>45015</v>
      </c>
      <c r="E232" t="s">
        <v>2142</v>
      </c>
      <c r="F232" t="s">
        <v>11</v>
      </c>
      <c r="G232" t="s">
        <v>1929</v>
      </c>
      <c r="H232" t="s">
        <v>11</v>
      </c>
      <c r="I232" t="s">
        <v>9802</v>
      </c>
      <c r="J232" t="s">
        <v>12</v>
      </c>
      <c r="K232">
        <v>3.2</v>
      </c>
      <c r="L232">
        <v>0.47</v>
      </c>
      <c r="M232">
        <v>3.2</v>
      </c>
      <c r="N232">
        <v>3.6509999999999998</v>
      </c>
      <c r="O232" t="s">
        <v>189</v>
      </c>
      <c r="P232" t="s">
        <v>13</v>
      </c>
      <c r="Q232" t="s">
        <v>48</v>
      </c>
      <c r="R232" t="s">
        <v>16</v>
      </c>
      <c r="S232" t="s">
        <v>48</v>
      </c>
      <c r="T232" t="s">
        <v>16</v>
      </c>
      <c r="U232" t="s">
        <v>16</v>
      </c>
      <c r="V232" t="s">
        <v>2410</v>
      </c>
      <c r="X232" t="s">
        <v>22</v>
      </c>
      <c r="Y232" t="s">
        <v>1883</v>
      </c>
      <c r="Z232" t="s">
        <v>1883</v>
      </c>
      <c r="AA232" t="s">
        <v>189</v>
      </c>
      <c r="AB232" s="138">
        <v>45020</v>
      </c>
      <c r="AC232" s="138">
        <v>45203</v>
      </c>
      <c r="AD232" t="s">
        <v>6241</v>
      </c>
      <c r="AE232" t="s">
        <v>5143</v>
      </c>
      <c r="AF232" t="s">
        <v>16</v>
      </c>
      <c r="AG232" t="s">
        <v>189</v>
      </c>
      <c r="AH232" s="138">
        <v>46116</v>
      </c>
      <c r="AI232" t="s">
        <v>2414</v>
      </c>
      <c r="AJ232" t="s">
        <v>189</v>
      </c>
      <c r="AK232" t="s">
        <v>189</v>
      </c>
      <c r="AL232" t="s">
        <v>189</v>
      </c>
      <c r="AM232" t="s">
        <v>189</v>
      </c>
      <c r="AN232" t="s">
        <v>189</v>
      </c>
      <c r="AO232" t="s">
        <v>189</v>
      </c>
      <c r="AP232" t="s">
        <v>189</v>
      </c>
      <c r="AQ232" t="s">
        <v>16</v>
      </c>
      <c r="AR232" t="s">
        <v>189</v>
      </c>
      <c r="AS232" t="s">
        <v>16</v>
      </c>
      <c r="AT232" t="s">
        <v>6536</v>
      </c>
      <c r="AU232" t="s">
        <v>9344</v>
      </c>
      <c r="AV232" t="s">
        <v>189</v>
      </c>
      <c r="AW232" t="s">
        <v>16</v>
      </c>
      <c r="AX232" t="s">
        <v>16</v>
      </c>
      <c r="AY232" t="s">
        <v>16</v>
      </c>
      <c r="AZ232" t="s">
        <v>16</v>
      </c>
      <c r="BA232" t="s">
        <v>16</v>
      </c>
      <c r="BB232" t="s">
        <v>16</v>
      </c>
      <c r="BC232" t="s">
        <v>16</v>
      </c>
      <c r="BD232" t="s">
        <v>16</v>
      </c>
      <c r="BE232" t="s">
        <v>16</v>
      </c>
      <c r="BF232" t="s">
        <v>189</v>
      </c>
      <c r="BG232" t="s">
        <v>189</v>
      </c>
      <c r="BH232">
        <v>0</v>
      </c>
      <c r="BI232">
        <v>0</v>
      </c>
      <c r="BJ232">
        <v>0</v>
      </c>
      <c r="BK232" t="s">
        <v>189</v>
      </c>
      <c r="BL232" t="s">
        <v>189</v>
      </c>
      <c r="BN232" t="s">
        <v>2143</v>
      </c>
      <c r="BO232" t="s">
        <v>16</v>
      </c>
      <c r="BP232" t="s">
        <v>2490</v>
      </c>
      <c r="BQ232" t="s">
        <v>184</v>
      </c>
      <c r="BR232" t="s">
        <v>6744</v>
      </c>
      <c r="BS232" t="s">
        <v>9667</v>
      </c>
      <c r="BT232" t="s">
        <v>16</v>
      </c>
      <c r="BU232" t="s">
        <v>189</v>
      </c>
      <c r="BV232" t="s">
        <v>23</v>
      </c>
      <c r="BW232" t="s">
        <v>195</v>
      </c>
      <c r="BX232" t="s">
        <v>1617</v>
      </c>
      <c r="BY232" t="s">
        <v>2491</v>
      </c>
      <c r="BZ232" s="138"/>
      <c r="CA232" s="138">
        <v>44939</v>
      </c>
      <c r="CB232" t="s">
        <v>17</v>
      </c>
      <c r="CC232" t="s">
        <v>17</v>
      </c>
      <c r="CD232" t="s">
        <v>6307</v>
      </c>
      <c r="CE232" t="s">
        <v>189</v>
      </c>
      <c r="CF232" t="s">
        <v>189</v>
      </c>
      <c r="CG232" t="s">
        <v>189</v>
      </c>
      <c r="CH232">
        <v>2023</v>
      </c>
      <c r="CI232" s="7">
        <v>45015</v>
      </c>
      <c r="CJ232" t="s">
        <v>4723</v>
      </c>
      <c r="CK232">
        <v>3</v>
      </c>
      <c r="CL232">
        <v>14</v>
      </c>
      <c r="CM232" s="7">
        <v>45012</v>
      </c>
      <c r="CN232" t="s">
        <v>11555</v>
      </c>
      <c r="CO232" t="s">
        <v>9855</v>
      </c>
      <c r="CP232" t="s">
        <v>11556</v>
      </c>
      <c r="CQ232" t="s">
        <v>11557</v>
      </c>
      <c r="CR232" t="s">
        <v>5992</v>
      </c>
      <c r="CS232" t="s">
        <v>5991</v>
      </c>
      <c r="CT232" t="s">
        <v>9844</v>
      </c>
      <c r="CU232" t="s">
        <v>9873</v>
      </c>
      <c r="CV232" t="s">
        <v>6310</v>
      </c>
      <c r="CW232" t="s">
        <v>9874</v>
      </c>
      <c r="CX232" t="s">
        <v>2489</v>
      </c>
      <c r="CY232" t="s">
        <v>9817</v>
      </c>
      <c r="CZ232" t="s">
        <v>6741</v>
      </c>
      <c r="DA232" t="s">
        <v>188</v>
      </c>
      <c r="DB232" t="s">
        <v>16</v>
      </c>
      <c r="DC232" t="s">
        <v>16</v>
      </c>
      <c r="DD232" t="s">
        <v>22</v>
      </c>
      <c r="DE232" t="s">
        <v>16</v>
      </c>
      <c r="DF232" t="s">
        <v>7119</v>
      </c>
      <c r="DG232" t="s">
        <v>4727</v>
      </c>
      <c r="DH232" t="s">
        <v>2052</v>
      </c>
      <c r="DI232" t="s">
        <v>6147</v>
      </c>
      <c r="DJ232" t="s">
        <v>16</v>
      </c>
      <c r="DK232" t="s">
        <v>9817</v>
      </c>
      <c r="DL232" t="s">
        <v>9817</v>
      </c>
      <c r="DM232" t="s">
        <v>16</v>
      </c>
      <c r="DN232" t="s">
        <v>189</v>
      </c>
      <c r="DO232" t="s">
        <v>11119</v>
      </c>
      <c r="DP232" t="s">
        <v>7415</v>
      </c>
      <c r="DQ232" t="s">
        <v>10067</v>
      </c>
      <c r="DR232" t="s">
        <v>10068</v>
      </c>
    </row>
    <row r="233" spans="1:122" x14ac:dyDescent="0.25">
      <c r="A233">
        <v>682</v>
      </c>
      <c r="B233" t="s">
        <v>189</v>
      </c>
      <c r="C233" t="s">
        <v>2144</v>
      </c>
      <c r="D233" s="138">
        <v>45015</v>
      </c>
      <c r="E233" t="s">
        <v>2145</v>
      </c>
      <c r="F233" t="s">
        <v>11</v>
      </c>
      <c r="G233" t="s">
        <v>1929</v>
      </c>
      <c r="H233" t="s">
        <v>11</v>
      </c>
      <c r="I233" t="s">
        <v>9802</v>
      </c>
      <c r="J233" t="s">
        <v>12</v>
      </c>
      <c r="K233">
        <v>3</v>
      </c>
      <c r="L233">
        <v>0.44</v>
      </c>
      <c r="M233">
        <v>3</v>
      </c>
      <c r="N233">
        <v>3.423</v>
      </c>
      <c r="O233" t="s">
        <v>189</v>
      </c>
      <c r="P233" t="s">
        <v>13</v>
      </c>
      <c r="Q233" t="s">
        <v>2146</v>
      </c>
      <c r="R233" t="s">
        <v>16</v>
      </c>
      <c r="S233" t="s">
        <v>2146</v>
      </c>
      <c r="T233" t="s">
        <v>16</v>
      </c>
      <c r="U233" t="s">
        <v>16</v>
      </c>
      <c r="V233" t="s">
        <v>2410</v>
      </c>
      <c r="W233">
        <v>100</v>
      </c>
      <c r="X233" t="s">
        <v>15</v>
      </c>
      <c r="Y233" t="s">
        <v>1883</v>
      </c>
      <c r="Z233" t="s">
        <v>1883</v>
      </c>
      <c r="AA233" t="s">
        <v>189</v>
      </c>
      <c r="AB233" s="138">
        <v>45020</v>
      </c>
      <c r="AC233" s="138">
        <v>45386</v>
      </c>
      <c r="AD233" t="s">
        <v>6241</v>
      </c>
      <c r="AE233" t="s">
        <v>5130</v>
      </c>
      <c r="AF233" t="s">
        <v>16</v>
      </c>
      <c r="AG233" t="s">
        <v>189</v>
      </c>
      <c r="AH233" s="138">
        <v>46116</v>
      </c>
      <c r="AI233" t="s">
        <v>2419</v>
      </c>
      <c r="AJ233" t="s">
        <v>189</v>
      </c>
      <c r="AK233" t="s">
        <v>189</v>
      </c>
      <c r="AL233" t="s">
        <v>189</v>
      </c>
      <c r="AM233" t="s">
        <v>189</v>
      </c>
      <c r="AN233" t="s">
        <v>189</v>
      </c>
      <c r="AO233" t="s">
        <v>189</v>
      </c>
      <c r="AP233" t="s">
        <v>189</v>
      </c>
      <c r="AQ233" t="s">
        <v>16</v>
      </c>
      <c r="AR233" t="s">
        <v>189</v>
      </c>
      <c r="AS233" t="s">
        <v>16</v>
      </c>
      <c r="AT233" t="s">
        <v>6537</v>
      </c>
      <c r="AU233" t="s">
        <v>9344</v>
      </c>
      <c r="AV233" t="s">
        <v>189</v>
      </c>
      <c r="AW233" t="s">
        <v>16</v>
      </c>
      <c r="AX233" t="s">
        <v>16</v>
      </c>
      <c r="AY233" t="s">
        <v>16</v>
      </c>
      <c r="AZ233" t="s">
        <v>16</v>
      </c>
      <c r="BA233" t="s">
        <v>16</v>
      </c>
      <c r="BB233" t="s">
        <v>16</v>
      </c>
      <c r="BC233" t="s">
        <v>16</v>
      </c>
      <c r="BD233" t="s">
        <v>16</v>
      </c>
      <c r="BE233" t="s">
        <v>16</v>
      </c>
      <c r="BF233" t="s">
        <v>189</v>
      </c>
      <c r="BG233" t="s">
        <v>189</v>
      </c>
      <c r="BH233">
        <v>0</v>
      </c>
      <c r="BI233">
        <v>0</v>
      </c>
      <c r="BJ233">
        <v>0</v>
      </c>
      <c r="BK233" t="s">
        <v>189</v>
      </c>
      <c r="BL233" t="s">
        <v>189</v>
      </c>
      <c r="BN233" t="s">
        <v>2113</v>
      </c>
      <c r="BO233" t="s">
        <v>16</v>
      </c>
      <c r="BP233" t="s">
        <v>2145</v>
      </c>
      <c r="BQ233" t="s">
        <v>184</v>
      </c>
      <c r="BR233" t="s">
        <v>6744</v>
      </c>
      <c r="BS233" t="s">
        <v>202</v>
      </c>
      <c r="BT233" t="s">
        <v>16</v>
      </c>
      <c r="BU233" t="s">
        <v>189</v>
      </c>
      <c r="BV233" t="s">
        <v>47</v>
      </c>
      <c r="BW233" t="s">
        <v>9677</v>
      </c>
      <c r="BX233" t="s">
        <v>2421</v>
      </c>
      <c r="BY233" t="s">
        <v>2422</v>
      </c>
      <c r="BZ233" s="138"/>
      <c r="CA233" s="138">
        <v>45015</v>
      </c>
      <c r="CB233" t="s">
        <v>17</v>
      </c>
      <c r="CC233" t="s">
        <v>17</v>
      </c>
      <c r="CD233" t="s">
        <v>6307</v>
      </c>
      <c r="CE233" t="s">
        <v>189</v>
      </c>
      <c r="CF233" t="s">
        <v>189</v>
      </c>
      <c r="CG233" t="s">
        <v>189</v>
      </c>
      <c r="CH233">
        <v>2023</v>
      </c>
      <c r="CI233" s="7">
        <v>45015</v>
      </c>
      <c r="CJ233" t="s">
        <v>4723</v>
      </c>
      <c r="CK233">
        <v>3</v>
      </c>
      <c r="CL233">
        <v>14</v>
      </c>
      <c r="CM233" s="7">
        <v>45012</v>
      </c>
      <c r="CN233" t="s">
        <v>11555</v>
      </c>
      <c r="CO233" t="s">
        <v>9855</v>
      </c>
      <c r="CP233" t="s">
        <v>11556</v>
      </c>
      <c r="CQ233" t="s">
        <v>11557</v>
      </c>
      <c r="CR233" t="s">
        <v>5992</v>
      </c>
      <c r="CS233" t="s">
        <v>5991</v>
      </c>
      <c r="CT233" t="s">
        <v>9844</v>
      </c>
      <c r="CU233" t="s">
        <v>9873</v>
      </c>
      <c r="CV233" t="s">
        <v>6307</v>
      </c>
      <c r="CW233" t="s">
        <v>9874</v>
      </c>
      <c r="CX233" t="s">
        <v>2488</v>
      </c>
      <c r="CY233" t="s">
        <v>9817</v>
      </c>
      <c r="CZ233" t="s">
        <v>6741</v>
      </c>
      <c r="DA233" t="s">
        <v>188</v>
      </c>
      <c r="DB233" t="s">
        <v>16</v>
      </c>
      <c r="DC233" t="s">
        <v>16</v>
      </c>
      <c r="DD233" t="s">
        <v>15</v>
      </c>
      <c r="DE233" t="s">
        <v>16</v>
      </c>
      <c r="DF233" t="s">
        <v>16</v>
      </c>
      <c r="DG233" t="s">
        <v>4727</v>
      </c>
      <c r="DH233" t="s">
        <v>2052</v>
      </c>
      <c r="DI233" t="s">
        <v>6141</v>
      </c>
      <c r="DJ233" t="s">
        <v>16</v>
      </c>
      <c r="DK233" t="s">
        <v>9817</v>
      </c>
      <c r="DL233" t="s">
        <v>9817</v>
      </c>
      <c r="DM233" t="s">
        <v>16</v>
      </c>
      <c r="DN233" t="s">
        <v>189</v>
      </c>
      <c r="DO233" t="s">
        <v>11559</v>
      </c>
      <c r="DP233" t="s">
        <v>7416</v>
      </c>
      <c r="DQ233" t="s">
        <v>10067</v>
      </c>
      <c r="DR233" t="s">
        <v>10069</v>
      </c>
    </row>
    <row r="234" spans="1:122" x14ac:dyDescent="0.25">
      <c r="A234">
        <v>681</v>
      </c>
      <c r="B234" t="s">
        <v>189</v>
      </c>
      <c r="C234" t="s">
        <v>2484</v>
      </c>
      <c r="D234" s="138">
        <v>45015</v>
      </c>
      <c r="E234" t="s">
        <v>2487</v>
      </c>
      <c r="F234" t="s">
        <v>11</v>
      </c>
      <c r="G234" t="s">
        <v>16</v>
      </c>
      <c r="H234" t="s">
        <v>11</v>
      </c>
      <c r="I234" t="s">
        <v>9802</v>
      </c>
      <c r="J234" t="s">
        <v>92</v>
      </c>
      <c r="K234">
        <v>0.56000000000000005</v>
      </c>
      <c r="L234">
        <v>0.61</v>
      </c>
      <c r="M234">
        <v>4.2</v>
      </c>
      <c r="N234">
        <v>4.7910000000000004</v>
      </c>
      <c r="O234" t="s">
        <v>189</v>
      </c>
      <c r="P234" t="s">
        <v>13</v>
      </c>
      <c r="Q234" t="s">
        <v>14</v>
      </c>
      <c r="R234" t="s">
        <v>16</v>
      </c>
      <c r="S234" t="s">
        <v>14</v>
      </c>
      <c r="T234" t="s">
        <v>16</v>
      </c>
      <c r="U234" t="s">
        <v>16</v>
      </c>
      <c r="V234" t="s">
        <v>2410</v>
      </c>
      <c r="X234" t="s">
        <v>22</v>
      </c>
      <c r="Y234" t="s">
        <v>6282</v>
      </c>
      <c r="Z234" t="s">
        <v>6282</v>
      </c>
      <c r="AA234" t="s">
        <v>189</v>
      </c>
      <c r="AB234" s="138">
        <v>45022</v>
      </c>
      <c r="AC234" s="138">
        <v>45205</v>
      </c>
      <c r="AD234" t="s">
        <v>6241</v>
      </c>
      <c r="AE234" t="s">
        <v>5142</v>
      </c>
      <c r="AF234" t="s">
        <v>16</v>
      </c>
      <c r="AG234" t="s">
        <v>189</v>
      </c>
      <c r="AH234" s="138">
        <v>46118</v>
      </c>
      <c r="AI234" t="s">
        <v>2414</v>
      </c>
      <c r="AJ234" t="s">
        <v>189</v>
      </c>
      <c r="AK234" t="s">
        <v>189</v>
      </c>
      <c r="AL234" t="s">
        <v>189</v>
      </c>
      <c r="AM234" t="s">
        <v>189</v>
      </c>
      <c r="AN234" t="s">
        <v>189</v>
      </c>
      <c r="AO234" t="s">
        <v>189</v>
      </c>
      <c r="AP234" t="s">
        <v>189</v>
      </c>
      <c r="AQ234" t="s">
        <v>16</v>
      </c>
      <c r="AR234" t="s">
        <v>189</v>
      </c>
      <c r="AS234" t="s">
        <v>16</v>
      </c>
      <c r="AT234" t="s">
        <v>6538</v>
      </c>
      <c r="AU234" t="s">
        <v>9344</v>
      </c>
      <c r="AV234" t="s">
        <v>189</v>
      </c>
      <c r="AW234" t="s">
        <v>16</v>
      </c>
      <c r="AX234" t="s">
        <v>16</v>
      </c>
      <c r="AY234" t="s">
        <v>16</v>
      </c>
      <c r="AZ234" t="s">
        <v>16</v>
      </c>
      <c r="BA234" t="s">
        <v>16</v>
      </c>
      <c r="BB234" t="s">
        <v>16</v>
      </c>
      <c r="BC234" t="s">
        <v>16</v>
      </c>
      <c r="BD234" t="s">
        <v>16</v>
      </c>
      <c r="BE234" t="s">
        <v>16</v>
      </c>
      <c r="BF234" t="s">
        <v>189</v>
      </c>
      <c r="BG234" t="s">
        <v>189</v>
      </c>
      <c r="BH234">
        <v>0</v>
      </c>
      <c r="BI234">
        <v>0</v>
      </c>
      <c r="BJ234">
        <v>0</v>
      </c>
      <c r="BK234" t="s">
        <v>189</v>
      </c>
      <c r="BL234" t="s">
        <v>189</v>
      </c>
      <c r="BN234" t="s">
        <v>2483</v>
      </c>
      <c r="BO234" t="s">
        <v>7115</v>
      </c>
      <c r="BP234" t="s">
        <v>2486</v>
      </c>
      <c r="BQ234" t="s">
        <v>184</v>
      </c>
      <c r="BR234" t="s">
        <v>6744</v>
      </c>
      <c r="BS234" t="s">
        <v>202</v>
      </c>
      <c r="BT234" t="s">
        <v>16</v>
      </c>
      <c r="BU234" t="s">
        <v>189</v>
      </c>
      <c r="BV234" t="s">
        <v>18</v>
      </c>
      <c r="BW234" t="s">
        <v>195</v>
      </c>
      <c r="BX234" t="s">
        <v>2425</v>
      </c>
      <c r="BY234" t="s">
        <v>16</v>
      </c>
      <c r="BZ234" s="138"/>
      <c r="CA234" s="138">
        <v>45015</v>
      </c>
      <c r="CB234" t="s">
        <v>34</v>
      </c>
      <c r="CC234" t="s">
        <v>16</v>
      </c>
      <c r="CD234" t="s">
        <v>6307</v>
      </c>
      <c r="CE234" t="s">
        <v>189</v>
      </c>
      <c r="CF234" t="s">
        <v>189</v>
      </c>
      <c r="CG234" t="s">
        <v>189</v>
      </c>
      <c r="CH234">
        <v>2023</v>
      </c>
      <c r="CI234" s="7">
        <v>45015</v>
      </c>
      <c r="CJ234" t="s">
        <v>4723</v>
      </c>
      <c r="CK234">
        <v>3</v>
      </c>
      <c r="CL234">
        <v>14</v>
      </c>
      <c r="CM234" s="7">
        <v>45012</v>
      </c>
      <c r="CN234" t="s">
        <v>11555</v>
      </c>
      <c r="CO234" t="s">
        <v>9855</v>
      </c>
      <c r="CP234" t="s">
        <v>11556</v>
      </c>
      <c r="CQ234" t="s">
        <v>11557</v>
      </c>
      <c r="CR234" t="s">
        <v>5992</v>
      </c>
      <c r="CS234" t="s">
        <v>5991</v>
      </c>
      <c r="CT234" t="s">
        <v>9844</v>
      </c>
      <c r="CU234" t="s">
        <v>9873</v>
      </c>
      <c r="CV234" t="s">
        <v>6307</v>
      </c>
      <c r="CW234" t="s">
        <v>9874</v>
      </c>
      <c r="CX234" t="s">
        <v>2485</v>
      </c>
      <c r="CY234" t="s">
        <v>9809</v>
      </c>
      <c r="CZ234" t="s">
        <v>6730</v>
      </c>
      <c r="DA234" t="s">
        <v>188</v>
      </c>
      <c r="DB234" t="s">
        <v>16</v>
      </c>
      <c r="DC234" t="s">
        <v>16</v>
      </c>
      <c r="DD234" t="s">
        <v>22</v>
      </c>
      <c r="DE234" t="s">
        <v>16</v>
      </c>
      <c r="DF234" t="s">
        <v>371</v>
      </c>
      <c r="DG234" t="s">
        <v>4727</v>
      </c>
      <c r="DH234" t="s">
        <v>6809</v>
      </c>
      <c r="DI234" t="s">
        <v>5818</v>
      </c>
      <c r="DJ234" t="s">
        <v>16</v>
      </c>
      <c r="DK234" t="s">
        <v>16</v>
      </c>
      <c r="DL234" t="s">
        <v>5972</v>
      </c>
      <c r="DM234" t="s">
        <v>6245</v>
      </c>
      <c r="DN234" t="s">
        <v>189</v>
      </c>
      <c r="DO234" t="s">
        <v>11120</v>
      </c>
      <c r="DP234" t="s">
        <v>7417</v>
      </c>
      <c r="DQ234" t="s">
        <v>10067</v>
      </c>
      <c r="DR234" t="s">
        <v>7418</v>
      </c>
    </row>
    <row r="235" spans="1:122" x14ac:dyDescent="0.25">
      <c r="A235">
        <v>680</v>
      </c>
      <c r="B235" t="s">
        <v>189</v>
      </c>
      <c r="C235" t="s">
        <v>190</v>
      </c>
      <c r="D235" s="138">
        <v>45015</v>
      </c>
      <c r="E235" t="s">
        <v>88</v>
      </c>
      <c r="F235" t="s">
        <v>1930</v>
      </c>
      <c r="G235" t="s">
        <v>1929</v>
      </c>
      <c r="H235" t="s">
        <v>11</v>
      </c>
      <c r="I235" t="s">
        <v>9802</v>
      </c>
      <c r="J235" t="s">
        <v>100</v>
      </c>
      <c r="K235">
        <v>1.75</v>
      </c>
      <c r="L235">
        <v>1.75</v>
      </c>
      <c r="M235">
        <v>12.02</v>
      </c>
      <c r="N235">
        <v>13.738</v>
      </c>
      <c r="O235" t="s">
        <v>189</v>
      </c>
      <c r="P235" t="s">
        <v>13</v>
      </c>
      <c r="Q235" t="s">
        <v>192</v>
      </c>
      <c r="R235" t="s">
        <v>193</v>
      </c>
      <c r="S235" t="s">
        <v>192</v>
      </c>
      <c r="T235" t="s">
        <v>16</v>
      </c>
      <c r="U235" t="s">
        <v>65</v>
      </c>
      <c r="V235" t="s">
        <v>2410</v>
      </c>
      <c r="W235">
        <v>100</v>
      </c>
      <c r="X235" t="s">
        <v>15</v>
      </c>
      <c r="Y235" t="s">
        <v>6282</v>
      </c>
      <c r="Z235" t="s">
        <v>6282</v>
      </c>
      <c r="AA235" t="s">
        <v>189</v>
      </c>
      <c r="AB235" s="138">
        <v>45027</v>
      </c>
      <c r="AC235" s="138">
        <v>45210</v>
      </c>
      <c r="AD235" t="s">
        <v>6241</v>
      </c>
      <c r="AE235" t="s">
        <v>5014</v>
      </c>
      <c r="AF235" t="s">
        <v>16</v>
      </c>
      <c r="AG235" t="s">
        <v>189</v>
      </c>
      <c r="AH235" s="138">
        <v>46123</v>
      </c>
      <c r="AI235" t="s">
        <v>2414</v>
      </c>
      <c r="AJ235" t="s">
        <v>2482</v>
      </c>
      <c r="AK235" t="s">
        <v>2428</v>
      </c>
      <c r="AL235" t="s">
        <v>191</v>
      </c>
      <c r="AM235" t="s">
        <v>1881</v>
      </c>
      <c r="AN235" t="s">
        <v>189</v>
      </c>
      <c r="AO235" t="s">
        <v>189</v>
      </c>
      <c r="AP235" t="s">
        <v>189</v>
      </c>
      <c r="AQ235" t="s">
        <v>16</v>
      </c>
      <c r="AR235" t="s">
        <v>189</v>
      </c>
      <c r="AS235" t="s">
        <v>16</v>
      </c>
      <c r="AT235" t="s">
        <v>6464</v>
      </c>
      <c r="AU235" t="s">
        <v>9344</v>
      </c>
      <c r="AV235" t="s">
        <v>189</v>
      </c>
      <c r="AW235" t="s">
        <v>16</v>
      </c>
      <c r="AX235" t="s">
        <v>16</v>
      </c>
      <c r="AY235" t="s">
        <v>181</v>
      </c>
      <c r="AZ235" t="s">
        <v>16</v>
      </c>
      <c r="BA235" t="s">
        <v>16</v>
      </c>
      <c r="BB235" t="s">
        <v>16</v>
      </c>
      <c r="BC235" t="s">
        <v>16</v>
      </c>
      <c r="BD235" t="s">
        <v>16</v>
      </c>
      <c r="BE235" t="s">
        <v>1925</v>
      </c>
      <c r="BF235" t="s">
        <v>182</v>
      </c>
      <c r="BG235" t="s">
        <v>41</v>
      </c>
      <c r="BH235">
        <v>1</v>
      </c>
      <c r="BI235">
        <v>1</v>
      </c>
      <c r="BJ235">
        <v>1</v>
      </c>
      <c r="BK235" t="s">
        <v>9703</v>
      </c>
      <c r="BL235" t="s">
        <v>6307</v>
      </c>
      <c r="BM235">
        <v>23020</v>
      </c>
      <c r="BN235" t="s">
        <v>194</v>
      </c>
      <c r="BO235" t="s">
        <v>16</v>
      </c>
      <c r="BP235" t="s">
        <v>88</v>
      </c>
      <c r="BQ235" t="s">
        <v>184</v>
      </c>
      <c r="BR235" t="s">
        <v>6744</v>
      </c>
      <c r="BS235" t="s">
        <v>9667</v>
      </c>
      <c r="BT235" t="s">
        <v>16</v>
      </c>
      <c r="BU235" t="s">
        <v>189</v>
      </c>
      <c r="BV235" t="s">
        <v>52</v>
      </c>
      <c r="BW235" t="s">
        <v>195</v>
      </c>
      <c r="BX235" t="s">
        <v>196</v>
      </c>
      <c r="BY235" t="s">
        <v>197</v>
      </c>
      <c r="BZ235" s="138"/>
      <c r="CA235" s="138">
        <v>44456</v>
      </c>
      <c r="CB235" t="s">
        <v>17</v>
      </c>
      <c r="CC235" t="s">
        <v>17</v>
      </c>
      <c r="CD235" t="s">
        <v>6307</v>
      </c>
      <c r="CE235" t="s">
        <v>189</v>
      </c>
      <c r="CF235" t="s">
        <v>6307</v>
      </c>
      <c r="CG235" t="s">
        <v>189</v>
      </c>
      <c r="CH235">
        <v>2023</v>
      </c>
      <c r="CI235" s="7">
        <v>45015</v>
      </c>
      <c r="CJ235" t="s">
        <v>4723</v>
      </c>
      <c r="CK235">
        <v>3</v>
      </c>
      <c r="CL235">
        <v>14</v>
      </c>
      <c r="CM235" s="7">
        <v>45012</v>
      </c>
      <c r="CN235" t="s">
        <v>11555</v>
      </c>
      <c r="CO235" t="s">
        <v>9855</v>
      </c>
      <c r="CP235" t="s">
        <v>11556</v>
      </c>
      <c r="CQ235" t="s">
        <v>11557</v>
      </c>
      <c r="CR235" t="s">
        <v>5992</v>
      </c>
      <c r="CS235" t="s">
        <v>5991</v>
      </c>
      <c r="CT235" t="s">
        <v>9844</v>
      </c>
      <c r="CU235" t="s">
        <v>9873</v>
      </c>
      <c r="CV235" t="s">
        <v>6310</v>
      </c>
      <c r="CW235" t="s">
        <v>9874</v>
      </c>
      <c r="CX235" t="s">
        <v>6843</v>
      </c>
      <c r="CY235" t="s">
        <v>9813</v>
      </c>
      <c r="CZ235" t="s">
        <v>6730</v>
      </c>
      <c r="DA235" t="s">
        <v>241</v>
      </c>
      <c r="DB235" t="s">
        <v>16</v>
      </c>
      <c r="DC235" t="s">
        <v>16</v>
      </c>
      <c r="DD235" t="s">
        <v>15</v>
      </c>
      <c r="DE235" t="s">
        <v>16</v>
      </c>
      <c r="DF235" t="s">
        <v>16</v>
      </c>
      <c r="DG235" t="s">
        <v>4727</v>
      </c>
      <c r="DH235" t="s">
        <v>2051</v>
      </c>
      <c r="DI235" t="s">
        <v>5522</v>
      </c>
      <c r="DJ235" t="s">
        <v>16</v>
      </c>
      <c r="DK235" t="s">
        <v>16</v>
      </c>
      <c r="DL235" t="s">
        <v>4465</v>
      </c>
      <c r="DM235" t="s">
        <v>16</v>
      </c>
      <c r="DN235" t="s">
        <v>4496</v>
      </c>
      <c r="DO235" t="s">
        <v>11560</v>
      </c>
      <c r="DP235" t="s">
        <v>7419</v>
      </c>
      <c r="DQ235" t="s">
        <v>10067</v>
      </c>
      <c r="DR235" t="s">
        <v>7420</v>
      </c>
    </row>
    <row r="236" spans="1:122" x14ac:dyDescent="0.25">
      <c r="A236">
        <v>679</v>
      </c>
      <c r="B236" t="s">
        <v>189</v>
      </c>
      <c r="C236" t="s">
        <v>2478</v>
      </c>
      <c r="D236" s="138">
        <v>45015</v>
      </c>
      <c r="E236" t="s">
        <v>2480</v>
      </c>
      <c r="F236" t="s">
        <v>11</v>
      </c>
      <c r="G236" t="s">
        <v>2476</v>
      </c>
      <c r="H236" t="s">
        <v>11</v>
      </c>
      <c r="I236" t="s">
        <v>9802</v>
      </c>
      <c r="J236" t="s">
        <v>100</v>
      </c>
      <c r="K236">
        <v>0.5</v>
      </c>
      <c r="L236">
        <v>0.5</v>
      </c>
      <c r="M236">
        <v>3.44</v>
      </c>
      <c r="N236">
        <v>3.9249999999999998</v>
      </c>
      <c r="O236" t="s">
        <v>189</v>
      </c>
      <c r="P236" t="s">
        <v>121</v>
      </c>
      <c r="Q236" t="s">
        <v>341</v>
      </c>
      <c r="R236" t="s">
        <v>16</v>
      </c>
      <c r="S236" t="s">
        <v>16</v>
      </c>
      <c r="T236" t="s">
        <v>16</v>
      </c>
      <c r="U236" t="s">
        <v>16</v>
      </c>
      <c r="V236" t="s">
        <v>2410</v>
      </c>
      <c r="W236">
        <v>100</v>
      </c>
      <c r="X236" t="s">
        <v>15</v>
      </c>
      <c r="Y236" t="s">
        <v>1883</v>
      </c>
      <c r="Z236" t="s">
        <v>1883</v>
      </c>
      <c r="AA236" t="s">
        <v>189</v>
      </c>
      <c r="AB236" s="138">
        <v>45020</v>
      </c>
      <c r="AC236" s="138">
        <v>45203</v>
      </c>
      <c r="AD236" t="s">
        <v>6241</v>
      </c>
      <c r="AE236" t="s">
        <v>5141</v>
      </c>
      <c r="AF236" t="s">
        <v>6810</v>
      </c>
      <c r="AG236" t="s">
        <v>189</v>
      </c>
      <c r="AH236" s="138">
        <v>45384</v>
      </c>
      <c r="AI236" t="s">
        <v>2414</v>
      </c>
      <c r="AJ236" t="s">
        <v>189</v>
      </c>
      <c r="AK236" t="s">
        <v>189</v>
      </c>
      <c r="AL236" t="s">
        <v>189</v>
      </c>
      <c r="AM236" t="s">
        <v>189</v>
      </c>
      <c r="AN236" t="s">
        <v>189</v>
      </c>
      <c r="AO236" t="s">
        <v>189</v>
      </c>
      <c r="AP236" t="s">
        <v>5517</v>
      </c>
      <c r="AQ236" t="s">
        <v>16</v>
      </c>
      <c r="AR236" t="s">
        <v>189</v>
      </c>
      <c r="AS236" t="s">
        <v>16</v>
      </c>
      <c r="AT236" t="s">
        <v>6539</v>
      </c>
      <c r="AU236" t="s">
        <v>9344</v>
      </c>
      <c r="AV236" t="s">
        <v>189</v>
      </c>
      <c r="AW236" t="s">
        <v>16</v>
      </c>
      <c r="AX236" t="s">
        <v>16</v>
      </c>
      <c r="AY236" t="s">
        <v>16</v>
      </c>
      <c r="AZ236" t="s">
        <v>16</v>
      </c>
      <c r="BA236" t="s">
        <v>16</v>
      </c>
      <c r="BB236" t="s">
        <v>16</v>
      </c>
      <c r="BC236" t="s">
        <v>16</v>
      </c>
      <c r="BD236" t="s">
        <v>16</v>
      </c>
      <c r="BE236" t="s">
        <v>16</v>
      </c>
      <c r="BF236" t="s">
        <v>189</v>
      </c>
      <c r="BG236" t="s">
        <v>189</v>
      </c>
      <c r="BH236">
        <v>0</v>
      </c>
      <c r="BI236">
        <v>0</v>
      </c>
      <c r="BJ236">
        <v>0</v>
      </c>
      <c r="BK236" t="s">
        <v>189</v>
      </c>
      <c r="BL236" t="s">
        <v>189</v>
      </c>
      <c r="BN236" t="s">
        <v>2477</v>
      </c>
      <c r="BO236" t="s">
        <v>16</v>
      </c>
      <c r="BP236" t="s">
        <v>2480</v>
      </c>
      <c r="BQ236" t="s">
        <v>184</v>
      </c>
      <c r="BR236" t="s">
        <v>6745</v>
      </c>
      <c r="BS236" t="s">
        <v>16</v>
      </c>
      <c r="BT236" t="s">
        <v>16</v>
      </c>
      <c r="BU236" t="s">
        <v>189</v>
      </c>
      <c r="BV236" t="s">
        <v>133</v>
      </c>
      <c r="BW236" t="s">
        <v>189</v>
      </c>
      <c r="BX236" t="s">
        <v>1318</v>
      </c>
      <c r="BY236" t="s">
        <v>16</v>
      </c>
      <c r="BZ236" s="138"/>
      <c r="CA236" s="138">
        <v>44664</v>
      </c>
      <c r="CB236" t="s">
        <v>34</v>
      </c>
      <c r="CC236" t="s">
        <v>6745</v>
      </c>
      <c r="CD236" t="s">
        <v>6307</v>
      </c>
      <c r="CE236" t="s">
        <v>189</v>
      </c>
      <c r="CF236" t="s">
        <v>189</v>
      </c>
      <c r="CG236" t="s">
        <v>189</v>
      </c>
      <c r="CH236">
        <v>2023</v>
      </c>
      <c r="CI236" s="7">
        <v>45015</v>
      </c>
      <c r="CJ236" t="s">
        <v>4723</v>
      </c>
      <c r="CK236">
        <v>3</v>
      </c>
      <c r="CL236">
        <v>14</v>
      </c>
      <c r="CM236" s="7">
        <v>45012</v>
      </c>
      <c r="CN236" t="s">
        <v>11555</v>
      </c>
      <c r="CO236" t="s">
        <v>9855</v>
      </c>
      <c r="CP236" t="s">
        <v>11556</v>
      </c>
      <c r="CQ236" t="s">
        <v>11557</v>
      </c>
      <c r="CR236" t="s">
        <v>5992</v>
      </c>
      <c r="CS236" t="s">
        <v>5991</v>
      </c>
      <c r="CT236" t="s">
        <v>9844</v>
      </c>
      <c r="CU236" t="s">
        <v>9873</v>
      </c>
      <c r="CV236" t="s">
        <v>6310</v>
      </c>
      <c r="CW236" t="s">
        <v>9882</v>
      </c>
      <c r="CX236" t="s">
        <v>2479</v>
      </c>
      <c r="CY236" t="s">
        <v>9813</v>
      </c>
      <c r="CZ236" t="s">
        <v>6730</v>
      </c>
      <c r="DA236" t="s">
        <v>188</v>
      </c>
      <c r="DB236" t="s">
        <v>16</v>
      </c>
      <c r="DC236" t="s">
        <v>16</v>
      </c>
      <c r="DD236" t="s">
        <v>15</v>
      </c>
      <c r="DE236" t="s">
        <v>16</v>
      </c>
      <c r="DF236" t="s">
        <v>16</v>
      </c>
      <c r="DG236" t="s">
        <v>5517</v>
      </c>
      <c r="DH236" t="s">
        <v>6766</v>
      </c>
      <c r="DI236" t="s">
        <v>4755</v>
      </c>
      <c r="DJ236" t="s">
        <v>16</v>
      </c>
      <c r="DK236" t="s">
        <v>16</v>
      </c>
      <c r="DL236" t="s">
        <v>4465</v>
      </c>
      <c r="DM236" t="s">
        <v>16</v>
      </c>
      <c r="DN236" t="s">
        <v>189</v>
      </c>
      <c r="DO236" t="s">
        <v>11561</v>
      </c>
      <c r="DP236" t="s">
        <v>7421</v>
      </c>
      <c r="DQ236" t="s">
        <v>10067</v>
      </c>
      <c r="DR236" t="s">
        <v>7422</v>
      </c>
    </row>
    <row r="237" spans="1:122" x14ac:dyDescent="0.25">
      <c r="A237">
        <v>678</v>
      </c>
      <c r="B237" t="s">
        <v>189</v>
      </c>
      <c r="C237" t="s">
        <v>2147</v>
      </c>
      <c r="D237" s="138">
        <v>45015</v>
      </c>
      <c r="E237" t="s">
        <v>2148</v>
      </c>
      <c r="F237" t="s">
        <v>11</v>
      </c>
      <c r="G237" t="s">
        <v>16</v>
      </c>
      <c r="H237" t="s">
        <v>11</v>
      </c>
      <c r="I237" t="s">
        <v>9802</v>
      </c>
      <c r="J237" t="s">
        <v>12</v>
      </c>
      <c r="K237">
        <v>4.05</v>
      </c>
      <c r="L237">
        <v>0.59</v>
      </c>
      <c r="M237">
        <v>4.05</v>
      </c>
      <c r="N237">
        <v>4.6210000000000004</v>
      </c>
      <c r="O237" t="s">
        <v>189</v>
      </c>
      <c r="P237" t="s">
        <v>13</v>
      </c>
      <c r="Q237" t="s">
        <v>51</v>
      </c>
      <c r="R237" t="s">
        <v>46</v>
      </c>
      <c r="S237" t="s">
        <v>51</v>
      </c>
      <c r="T237" t="s">
        <v>16</v>
      </c>
      <c r="U237" t="s">
        <v>41</v>
      </c>
      <c r="V237" t="s">
        <v>2410</v>
      </c>
      <c r="W237">
        <v>100</v>
      </c>
      <c r="X237" t="s">
        <v>22</v>
      </c>
      <c r="Y237" t="s">
        <v>1883</v>
      </c>
      <c r="Z237" t="s">
        <v>1883</v>
      </c>
      <c r="AA237" t="s">
        <v>189</v>
      </c>
      <c r="AB237" s="138">
        <v>45022</v>
      </c>
      <c r="AC237" s="138">
        <v>45205</v>
      </c>
      <c r="AD237" t="s">
        <v>6241</v>
      </c>
      <c r="AE237" t="s">
        <v>5119</v>
      </c>
      <c r="AF237" t="s">
        <v>16</v>
      </c>
      <c r="AG237" t="s">
        <v>189</v>
      </c>
      <c r="AH237" s="138">
        <v>46118</v>
      </c>
      <c r="AI237" t="s">
        <v>2414</v>
      </c>
      <c r="AJ237" t="s">
        <v>189</v>
      </c>
      <c r="AK237" t="s">
        <v>189</v>
      </c>
      <c r="AL237" t="s">
        <v>189</v>
      </c>
      <c r="AM237" t="s">
        <v>189</v>
      </c>
      <c r="AN237" t="s">
        <v>189</v>
      </c>
      <c r="AO237" t="s">
        <v>189</v>
      </c>
      <c r="AP237" t="s">
        <v>189</v>
      </c>
      <c r="AQ237" t="s">
        <v>16</v>
      </c>
      <c r="AR237" t="s">
        <v>189</v>
      </c>
      <c r="AS237" t="s">
        <v>16</v>
      </c>
      <c r="AT237" t="s">
        <v>6540</v>
      </c>
      <c r="AU237" t="s">
        <v>9344</v>
      </c>
      <c r="AV237" t="s">
        <v>189</v>
      </c>
      <c r="AW237" t="s">
        <v>16</v>
      </c>
      <c r="AX237" t="s">
        <v>16</v>
      </c>
      <c r="AY237" t="s">
        <v>16</v>
      </c>
      <c r="AZ237" t="s">
        <v>16</v>
      </c>
      <c r="BA237" t="s">
        <v>16</v>
      </c>
      <c r="BB237" t="s">
        <v>16</v>
      </c>
      <c r="BC237" t="s">
        <v>16</v>
      </c>
      <c r="BD237" t="s">
        <v>16</v>
      </c>
      <c r="BE237" t="s">
        <v>16</v>
      </c>
      <c r="BF237" t="s">
        <v>189</v>
      </c>
      <c r="BG237" t="s">
        <v>189</v>
      </c>
      <c r="BH237">
        <v>0</v>
      </c>
      <c r="BI237">
        <v>0</v>
      </c>
      <c r="BJ237">
        <v>0</v>
      </c>
      <c r="BK237" t="s">
        <v>189</v>
      </c>
      <c r="BL237" t="s">
        <v>189</v>
      </c>
      <c r="BN237" t="s">
        <v>2149</v>
      </c>
      <c r="BO237" t="s">
        <v>7115</v>
      </c>
      <c r="BP237" t="s">
        <v>2474</v>
      </c>
      <c r="BQ237" t="s">
        <v>184</v>
      </c>
      <c r="BR237" t="s">
        <v>6745</v>
      </c>
      <c r="BS237" t="s">
        <v>16</v>
      </c>
      <c r="BT237" t="s">
        <v>16</v>
      </c>
      <c r="BU237" t="s">
        <v>189</v>
      </c>
      <c r="BV237" t="s">
        <v>52</v>
      </c>
      <c r="BW237" t="s">
        <v>189</v>
      </c>
      <c r="BX237" t="s">
        <v>2475</v>
      </c>
      <c r="BY237" t="s">
        <v>16</v>
      </c>
      <c r="BZ237" s="138"/>
      <c r="CA237" s="138">
        <v>44853</v>
      </c>
      <c r="CB237" t="s">
        <v>34</v>
      </c>
      <c r="CC237" t="s">
        <v>16</v>
      </c>
      <c r="CD237" t="s">
        <v>6307</v>
      </c>
      <c r="CE237" t="s">
        <v>189</v>
      </c>
      <c r="CF237" t="s">
        <v>189</v>
      </c>
      <c r="CG237" t="s">
        <v>189</v>
      </c>
      <c r="CH237">
        <v>2023</v>
      </c>
      <c r="CI237" s="7">
        <v>45015</v>
      </c>
      <c r="CJ237" t="s">
        <v>4723</v>
      </c>
      <c r="CK237">
        <v>3</v>
      </c>
      <c r="CL237">
        <v>14</v>
      </c>
      <c r="CM237" s="7">
        <v>45012</v>
      </c>
      <c r="CN237" t="s">
        <v>11555</v>
      </c>
      <c r="CO237" t="s">
        <v>9855</v>
      </c>
      <c r="CP237" t="s">
        <v>11556</v>
      </c>
      <c r="CQ237" t="s">
        <v>11557</v>
      </c>
      <c r="CR237" t="s">
        <v>5992</v>
      </c>
      <c r="CS237" t="s">
        <v>5991</v>
      </c>
      <c r="CT237" t="s">
        <v>9844</v>
      </c>
      <c r="CU237" t="s">
        <v>9873</v>
      </c>
      <c r="CV237" t="s">
        <v>6310</v>
      </c>
      <c r="CW237" t="s">
        <v>9874</v>
      </c>
      <c r="CX237" t="s">
        <v>2473</v>
      </c>
      <c r="CY237" t="s">
        <v>9817</v>
      </c>
      <c r="CZ237" t="s">
        <v>6741</v>
      </c>
      <c r="DA237" t="s">
        <v>188</v>
      </c>
      <c r="DB237" t="s">
        <v>16</v>
      </c>
      <c r="DC237" t="s">
        <v>16</v>
      </c>
      <c r="DD237" t="s">
        <v>22</v>
      </c>
      <c r="DE237" t="s">
        <v>16</v>
      </c>
      <c r="DF237" t="s">
        <v>311</v>
      </c>
      <c r="DG237" t="s">
        <v>4727</v>
      </c>
      <c r="DH237" t="s">
        <v>2052</v>
      </c>
      <c r="DI237" t="s">
        <v>6148</v>
      </c>
      <c r="DJ237" t="s">
        <v>16</v>
      </c>
      <c r="DK237" t="s">
        <v>9817</v>
      </c>
      <c r="DL237" t="s">
        <v>9817</v>
      </c>
      <c r="DM237" t="s">
        <v>6245</v>
      </c>
      <c r="DN237" t="s">
        <v>189</v>
      </c>
      <c r="DO237" t="s">
        <v>11121</v>
      </c>
      <c r="DP237" t="s">
        <v>7423</v>
      </c>
      <c r="DQ237" t="s">
        <v>10067</v>
      </c>
      <c r="DR237" t="s">
        <v>10070</v>
      </c>
    </row>
    <row r="238" spans="1:122" x14ac:dyDescent="0.25">
      <c r="A238">
        <v>677</v>
      </c>
      <c r="B238" t="s">
        <v>189</v>
      </c>
      <c r="C238" t="s">
        <v>2150</v>
      </c>
      <c r="D238" s="138">
        <v>45014</v>
      </c>
      <c r="E238" t="s">
        <v>2151</v>
      </c>
      <c r="F238" t="s">
        <v>11</v>
      </c>
      <c r="G238" t="s">
        <v>16</v>
      </c>
      <c r="H238" t="s">
        <v>11</v>
      </c>
      <c r="I238" t="s">
        <v>9802</v>
      </c>
      <c r="J238" t="s">
        <v>12</v>
      </c>
      <c r="K238">
        <v>4.3</v>
      </c>
      <c r="L238">
        <v>0.62</v>
      </c>
      <c r="M238">
        <v>4.3</v>
      </c>
      <c r="N238">
        <v>4.8979999999999997</v>
      </c>
      <c r="O238" t="s">
        <v>189</v>
      </c>
      <c r="P238" t="s">
        <v>13</v>
      </c>
      <c r="Q238" t="s">
        <v>48</v>
      </c>
      <c r="R238" t="s">
        <v>16</v>
      </c>
      <c r="S238" t="s">
        <v>16</v>
      </c>
      <c r="T238" t="s">
        <v>16</v>
      </c>
      <c r="U238" t="s">
        <v>16</v>
      </c>
      <c r="V238" t="s">
        <v>2410</v>
      </c>
      <c r="W238">
        <v>100</v>
      </c>
      <c r="X238" t="s">
        <v>15</v>
      </c>
      <c r="Y238" t="s">
        <v>6236</v>
      </c>
      <c r="Z238" t="s">
        <v>6236</v>
      </c>
      <c r="AA238" t="s">
        <v>189</v>
      </c>
      <c r="AB238" s="138">
        <v>45016</v>
      </c>
      <c r="AC238" s="138">
        <v>45382</v>
      </c>
      <c r="AD238" t="s">
        <v>6241</v>
      </c>
      <c r="AE238" t="s">
        <v>5144</v>
      </c>
      <c r="AF238" t="s">
        <v>16</v>
      </c>
      <c r="AG238" t="s">
        <v>189</v>
      </c>
      <c r="AH238" s="138">
        <v>46112</v>
      </c>
      <c r="AI238" t="s">
        <v>2419</v>
      </c>
      <c r="AJ238" t="s">
        <v>189</v>
      </c>
      <c r="AK238" t="s">
        <v>189</v>
      </c>
      <c r="AL238" t="s">
        <v>189</v>
      </c>
      <c r="AM238" t="s">
        <v>189</v>
      </c>
      <c r="AN238" t="s">
        <v>189</v>
      </c>
      <c r="AO238" t="s">
        <v>189</v>
      </c>
      <c r="AP238" t="s">
        <v>189</v>
      </c>
      <c r="AQ238" t="s">
        <v>16</v>
      </c>
      <c r="AR238" t="s">
        <v>189</v>
      </c>
      <c r="AS238" t="s">
        <v>16</v>
      </c>
      <c r="AT238" t="s">
        <v>9393</v>
      </c>
      <c r="AU238" t="s">
        <v>9344</v>
      </c>
      <c r="AV238" t="s">
        <v>189</v>
      </c>
      <c r="AW238" t="s">
        <v>16</v>
      </c>
      <c r="AX238" t="s">
        <v>16</v>
      </c>
      <c r="AY238" t="s">
        <v>16</v>
      </c>
      <c r="AZ238" t="s">
        <v>16</v>
      </c>
      <c r="BA238" t="s">
        <v>16</v>
      </c>
      <c r="BB238" t="s">
        <v>16</v>
      </c>
      <c r="BC238" t="s">
        <v>16</v>
      </c>
      <c r="BD238" t="s">
        <v>16</v>
      </c>
      <c r="BE238" t="s">
        <v>16</v>
      </c>
      <c r="BF238" t="s">
        <v>189</v>
      </c>
      <c r="BG238" t="s">
        <v>189</v>
      </c>
      <c r="BH238">
        <v>0</v>
      </c>
      <c r="BI238">
        <v>0</v>
      </c>
      <c r="BJ238">
        <v>0</v>
      </c>
      <c r="BK238" t="s">
        <v>189</v>
      </c>
      <c r="BL238" t="s">
        <v>189</v>
      </c>
      <c r="BN238" t="s">
        <v>2152</v>
      </c>
      <c r="BO238" t="s">
        <v>16</v>
      </c>
      <c r="BP238" t="s">
        <v>2151</v>
      </c>
      <c r="BQ238" t="s">
        <v>184</v>
      </c>
      <c r="BR238" t="s">
        <v>6744</v>
      </c>
      <c r="BS238" t="s">
        <v>9667</v>
      </c>
      <c r="BT238" t="s">
        <v>16</v>
      </c>
      <c r="BU238" t="s">
        <v>189</v>
      </c>
      <c r="BV238" t="s">
        <v>30</v>
      </c>
      <c r="BW238" t="s">
        <v>195</v>
      </c>
      <c r="BX238" t="s">
        <v>269</v>
      </c>
      <c r="BY238" t="s">
        <v>16</v>
      </c>
      <c r="BZ238" s="138"/>
      <c r="CA238" s="138">
        <v>45014</v>
      </c>
      <c r="CB238" t="s">
        <v>34</v>
      </c>
      <c r="CC238" t="s">
        <v>16</v>
      </c>
      <c r="CD238" t="s">
        <v>6307</v>
      </c>
      <c r="CE238" t="s">
        <v>189</v>
      </c>
      <c r="CF238" t="s">
        <v>189</v>
      </c>
      <c r="CG238" t="s">
        <v>189</v>
      </c>
      <c r="CH238">
        <v>2023</v>
      </c>
      <c r="CI238" s="7">
        <v>45014</v>
      </c>
      <c r="CJ238" t="s">
        <v>4723</v>
      </c>
      <c r="CK238">
        <v>3</v>
      </c>
      <c r="CL238">
        <v>14</v>
      </c>
      <c r="CM238" s="7">
        <v>45012</v>
      </c>
      <c r="CN238" t="s">
        <v>11555</v>
      </c>
      <c r="CO238" t="s">
        <v>9855</v>
      </c>
      <c r="CP238" t="s">
        <v>11556</v>
      </c>
      <c r="CQ238" t="s">
        <v>11557</v>
      </c>
      <c r="CR238" t="s">
        <v>5992</v>
      </c>
      <c r="CS238" t="s">
        <v>5991</v>
      </c>
      <c r="CT238" t="s">
        <v>9844</v>
      </c>
      <c r="CU238" t="s">
        <v>9873</v>
      </c>
      <c r="CV238" t="s">
        <v>6307</v>
      </c>
      <c r="CW238" t="s">
        <v>9874</v>
      </c>
      <c r="CX238" t="s">
        <v>2492</v>
      </c>
      <c r="CY238" t="s">
        <v>9817</v>
      </c>
      <c r="CZ238" t="s">
        <v>6741</v>
      </c>
      <c r="DA238" t="s">
        <v>188</v>
      </c>
      <c r="DB238" t="s">
        <v>16</v>
      </c>
      <c r="DC238" t="s">
        <v>16</v>
      </c>
      <c r="DD238" t="s">
        <v>15</v>
      </c>
      <c r="DE238" t="s">
        <v>16</v>
      </c>
      <c r="DF238" t="s">
        <v>16</v>
      </c>
      <c r="DG238" t="s">
        <v>4727</v>
      </c>
      <c r="DH238" t="s">
        <v>2052</v>
      </c>
      <c r="DI238" t="s">
        <v>6149</v>
      </c>
      <c r="DJ238" t="s">
        <v>16</v>
      </c>
      <c r="DK238" t="s">
        <v>9817</v>
      </c>
      <c r="DL238" t="s">
        <v>9817</v>
      </c>
      <c r="DM238" t="s">
        <v>16</v>
      </c>
      <c r="DN238" t="s">
        <v>189</v>
      </c>
      <c r="DO238" t="s">
        <v>11562</v>
      </c>
      <c r="DP238" t="s">
        <v>7424</v>
      </c>
      <c r="DQ238" t="s">
        <v>10071</v>
      </c>
      <c r="DR238" t="s">
        <v>10072</v>
      </c>
    </row>
    <row r="239" spans="1:122" x14ac:dyDescent="0.25">
      <c r="A239">
        <v>676</v>
      </c>
      <c r="B239" t="s">
        <v>189</v>
      </c>
      <c r="C239" t="s">
        <v>2153</v>
      </c>
      <c r="D239" s="138">
        <v>45014</v>
      </c>
      <c r="E239" t="s">
        <v>88</v>
      </c>
      <c r="F239" t="s">
        <v>1930</v>
      </c>
      <c r="G239" t="s">
        <v>1929</v>
      </c>
      <c r="H239" t="s">
        <v>11</v>
      </c>
      <c r="I239" t="s">
        <v>9802</v>
      </c>
      <c r="J239" t="s">
        <v>12</v>
      </c>
      <c r="K239">
        <v>12</v>
      </c>
      <c r="L239">
        <v>1.74</v>
      </c>
      <c r="M239">
        <v>12</v>
      </c>
      <c r="N239">
        <v>13.667999999999999</v>
      </c>
      <c r="O239" t="s">
        <v>189</v>
      </c>
      <c r="P239" t="s">
        <v>13</v>
      </c>
      <c r="Q239" t="s">
        <v>66</v>
      </c>
      <c r="R239" t="s">
        <v>16</v>
      </c>
      <c r="S239" t="s">
        <v>66</v>
      </c>
      <c r="T239" t="s">
        <v>16</v>
      </c>
      <c r="U239" t="s">
        <v>16</v>
      </c>
      <c r="V239" t="s">
        <v>2410</v>
      </c>
      <c r="W239">
        <v>100</v>
      </c>
      <c r="X239" t="s">
        <v>15</v>
      </c>
      <c r="Y239" t="s">
        <v>6236</v>
      </c>
      <c r="Z239" t="s">
        <v>6236</v>
      </c>
      <c r="AA239" t="s">
        <v>189</v>
      </c>
      <c r="AB239" s="138">
        <v>45019</v>
      </c>
      <c r="AC239" s="138">
        <v>45385</v>
      </c>
      <c r="AD239" t="s">
        <v>6241</v>
      </c>
      <c r="AE239" t="s">
        <v>5014</v>
      </c>
      <c r="AF239" t="s">
        <v>16</v>
      </c>
      <c r="AG239" t="s">
        <v>189</v>
      </c>
      <c r="AH239" s="138"/>
      <c r="AI239" t="s">
        <v>2419</v>
      </c>
      <c r="AJ239" t="s">
        <v>189</v>
      </c>
      <c r="AK239" t="s">
        <v>189</v>
      </c>
      <c r="AL239" t="s">
        <v>189</v>
      </c>
      <c r="AM239" t="s">
        <v>189</v>
      </c>
      <c r="AN239" t="s">
        <v>189</v>
      </c>
      <c r="AO239" t="s">
        <v>189</v>
      </c>
      <c r="AP239" t="s">
        <v>189</v>
      </c>
      <c r="AQ239" t="s">
        <v>16</v>
      </c>
      <c r="AR239" t="s">
        <v>189</v>
      </c>
      <c r="AS239" t="s">
        <v>16</v>
      </c>
      <c r="AT239" t="s">
        <v>6541</v>
      </c>
      <c r="AU239" t="s">
        <v>9344</v>
      </c>
      <c r="AV239" t="s">
        <v>189</v>
      </c>
      <c r="AW239" t="s">
        <v>16</v>
      </c>
      <c r="AX239" t="s">
        <v>16</v>
      </c>
      <c r="AY239" t="s">
        <v>16</v>
      </c>
      <c r="AZ239" t="s">
        <v>16</v>
      </c>
      <c r="BA239" t="s">
        <v>16</v>
      </c>
      <c r="BB239" t="s">
        <v>16</v>
      </c>
      <c r="BC239" t="s">
        <v>16</v>
      </c>
      <c r="BD239" t="s">
        <v>16</v>
      </c>
      <c r="BE239" t="s">
        <v>16</v>
      </c>
      <c r="BF239" t="s">
        <v>189</v>
      </c>
      <c r="BG239" t="s">
        <v>189</v>
      </c>
      <c r="BH239">
        <v>0</v>
      </c>
      <c r="BI239">
        <v>0</v>
      </c>
      <c r="BJ239">
        <v>0</v>
      </c>
      <c r="BK239" t="s">
        <v>189</v>
      </c>
      <c r="BL239" t="s">
        <v>189</v>
      </c>
      <c r="BN239" t="s">
        <v>194</v>
      </c>
      <c r="BO239" t="s">
        <v>16</v>
      </c>
      <c r="BP239" t="s">
        <v>88</v>
      </c>
      <c r="BQ239" t="s">
        <v>184</v>
      </c>
      <c r="BR239" t="s">
        <v>6744</v>
      </c>
      <c r="BS239" t="s">
        <v>9667</v>
      </c>
      <c r="BT239" t="s">
        <v>16</v>
      </c>
      <c r="BU239" t="s">
        <v>189</v>
      </c>
      <c r="BV239" t="s">
        <v>52</v>
      </c>
      <c r="BW239" t="s">
        <v>195</v>
      </c>
      <c r="BX239" t="s">
        <v>196</v>
      </c>
      <c r="BY239" t="s">
        <v>197</v>
      </c>
      <c r="BZ239" s="138"/>
      <c r="CA239" s="138">
        <v>44456</v>
      </c>
      <c r="CB239" t="s">
        <v>17</v>
      </c>
      <c r="CC239" t="s">
        <v>17</v>
      </c>
      <c r="CD239" t="s">
        <v>6307</v>
      </c>
      <c r="CE239" t="s">
        <v>189</v>
      </c>
      <c r="CF239" t="s">
        <v>6307</v>
      </c>
      <c r="CG239" t="s">
        <v>189</v>
      </c>
      <c r="CH239">
        <v>2023</v>
      </c>
      <c r="CI239" s="7">
        <v>45014</v>
      </c>
      <c r="CJ239" t="s">
        <v>4723</v>
      </c>
      <c r="CK239">
        <v>3</v>
      </c>
      <c r="CL239">
        <v>14</v>
      </c>
      <c r="CM239" s="7">
        <v>45012</v>
      </c>
      <c r="CN239" t="s">
        <v>11555</v>
      </c>
      <c r="CO239" t="s">
        <v>9855</v>
      </c>
      <c r="CP239" t="s">
        <v>11556</v>
      </c>
      <c r="CQ239" t="s">
        <v>11557</v>
      </c>
      <c r="CR239" t="s">
        <v>5992</v>
      </c>
      <c r="CS239" t="s">
        <v>5991</v>
      </c>
      <c r="CT239" t="s">
        <v>9844</v>
      </c>
      <c r="CU239" t="s">
        <v>9873</v>
      </c>
      <c r="CV239" t="s">
        <v>6310</v>
      </c>
      <c r="CW239" t="s">
        <v>9874</v>
      </c>
      <c r="CX239" t="s">
        <v>198</v>
      </c>
      <c r="CY239" t="s">
        <v>9817</v>
      </c>
      <c r="CZ239" t="s">
        <v>6741</v>
      </c>
      <c r="DA239" t="s">
        <v>241</v>
      </c>
      <c r="DB239" t="s">
        <v>16</v>
      </c>
      <c r="DC239" t="s">
        <v>16</v>
      </c>
      <c r="DD239" t="s">
        <v>15</v>
      </c>
      <c r="DE239" t="s">
        <v>16</v>
      </c>
      <c r="DF239" t="s">
        <v>16</v>
      </c>
      <c r="DG239" t="s">
        <v>4727</v>
      </c>
      <c r="DH239" t="s">
        <v>2052</v>
      </c>
      <c r="DI239" t="s">
        <v>6150</v>
      </c>
      <c r="DJ239" t="s">
        <v>16</v>
      </c>
      <c r="DK239" t="s">
        <v>9817</v>
      </c>
      <c r="DL239" t="s">
        <v>9817</v>
      </c>
      <c r="DM239" t="s">
        <v>16</v>
      </c>
      <c r="DN239" t="s">
        <v>189</v>
      </c>
      <c r="DO239" t="s">
        <v>11563</v>
      </c>
      <c r="DP239" t="s">
        <v>7425</v>
      </c>
      <c r="DQ239" t="s">
        <v>10071</v>
      </c>
      <c r="DR239" t="s">
        <v>10073</v>
      </c>
    </row>
    <row r="240" spans="1:122" x14ac:dyDescent="0.25">
      <c r="A240">
        <v>675</v>
      </c>
      <c r="B240" t="s">
        <v>189</v>
      </c>
      <c r="C240" t="s">
        <v>2154</v>
      </c>
      <c r="D240" s="138">
        <v>45013</v>
      </c>
      <c r="E240" t="s">
        <v>2155</v>
      </c>
      <c r="F240" t="s">
        <v>11</v>
      </c>
      <c r="G240" t="s">
        <v>1932</v>
      </c>
      <c r="H240" t="s">
        <v>11</v>
      </c>
      <c r="I240" t="s">
        <v>9802</v>
      </c>
      <c r="J240" t="s">
        <v>12</v>
      </c>
      <c r="K240">
        <v>5.2969999999999997</v>
      </c>
      <c r="L240">
        <v>0.77</v>
      </c>
      <c r="M240">
        <v>5.3</v>
      </c>
      <c r="N240">
        <v>6.0439999999999996</v>
      </c>
      <c r="O240" t="s">
        <v>189</v>
      </c>
      <c r="P240" t="s">
        <v>13</v>
      </c>
      <c r="Q240" t="s">
        <v>48</v>
      </c>
      <c r="R240" t="s">
        <v>16</v>
      </c>
      <c r="S240" t="s">
        <v>48</v>
      </c>
      <c r="T240" t="s">
        <v>16</v>
      </c>
      <c r="U240" t="s">
        <v>16</v>
      </c>
      <c r="V240" t="s">
        <v>2410</v>
      </c>
      <c r="W240">
        <v>100</v>
      </c>
      <c r="X240" t="s">
        <v>22</v>
      </c>
      <c r="Y240" t="s">
        <v>6236</v>
      </c>
      <c r="Z240" t="s">
        <v>6236</v>
      </c>
      <c r="AA240" t="s">
        <v>189</v>
      </c>
      <c r="AB240" s="138">
        <v>45016</v>
      </c>
      <c r="AC240" s="138">
        <v>45199</v>
      </c>
      <c r="AD240" t="s">
        <v>6241</v>
      </c>
      <c r="AE240" t="s">
        <v>5145</v>
      </c>
      <c r="AF240" t="s">
        <v>16</v>
      </c>
      <c r="AG240" t="s">
        <v>189</v>
      </c>
      <c r="AH240" s="138">
        <v>46112</v>
      </c>
      <c r="AI240" t="s">
        <v>2414</v>
      </c>
      <c r="AJ240" t="s">
        <v>189</v>
      </c>
      <c r="AK240" t="s">
        <v>189</v>
      </c>
      <c r="AL240" t="s">
        <v>189</v>
      </c>
      <c r="AM240" t="s">
        <v>189</v>
      </c>
      <c r="AN240" t="s">
        <v>189</v>
      </c>
      <c r="AO240" t="s">
        <v>189</v>
      </c>
      <c r="AP240" t="s">
        <v>189</v>
      </c>
      <c r="AQ240" t="s">
        <v>16</v>
      </c>
      <c r="AR240" t="s">
        <v>189</v>
      </c>
      <c r="AS240" t="s">
        <v>16</v>
      </c>
      <c r="AT240" t="s">
        <v>6465</v>
      </c>
      <c r="AU240" t="s">
        <v>9344</v>
      </c>
      <c r="AV240" t="s">
        <v>189</v>
      </c>
      <c r="AW240" t="s">
        <v>16</v>
      </c>
      <c r="AX240" t="s">
        <v>16</v>
      </c>
      <c r="AY240" t="s">
        <v>16</v>
      </c>
      <c r="AZ240" t="s">
        <v>16</v>
      </c>
      <c r="BA240" t="s">
        <v>16</v>
      </c>
      <c r="BB240" t="s">
        <v>16</v>
      </c>
      <c r="BC240" t="s">
        <v>16</v>
      </c>
      <c r="BD240" t="s">
        <v>16</v>
      </c>
      <c r="BE240" t="s">
        <v>16</v>
      </c>
      <c r="BF240" t="s">
        <v>189</v>
      </c>
      <c r="BG240" t="s">
        <v>189</v>
      </c>
      <c r="BH240">
        <v>0</v>
      </c>
      <c r="BI240">
        <v>0</v>
      </c>
      <c r="BJ240">
        <v>0</v>
      </c>
      <c r="BK240" t="s">
        <v>189</v>
      </c>
      <c r="BL240" t="s">
        <v>189</v>
      </c>
      <c r="BN240" t="s">
        <v>2156</v>
      </c>
      <c r="BO240" t="s">
        <v>16</v>
      </c>
      <c r="BP240" t="s">
        <v>2496</v>
      </c>
      <c r="BQ240" t="s">
        <v>184</v>
      </c>
      <c r="BR240" t="s">
        <v>6744</v>
      </c>
      <c r="BS240" t="s">
        <v>9667</v>
      </c>
      <c r="BT240" t="s">
        <v>16</v>
      </c>
      <c r="BU240" t="s">
        <v>189</v>
      </c>
      <c r="BV240" t="s">
        <v>52</v>
      </c>
      <c r="BW240" t="s">
        <v>195</v>
      </c>
      <c r="BX240" t="s">
        <v>196</v>
      </c>
      <c r="BY240" t="s">
        <v>2497</v>
      </c>
      <c r="BZ240" s="138"/>
      <c r="CA240" s="138">
        <v>45013</v>
      </c>
      <c r="CB240" t="s">
        <v>17</v>
      </c>
      <c r="CC240" t="s">
        <v>17</v>
      </c>
      <c r="CD240" t="s">
        <v>6307</v>
      </c>
      <c r="CE240" t="s">
        <v>189</v>
      </c>
      <c r="CF240" t="s">
        <v>189</v>
      </c>
      <c r="CG240" t="s">
        <v>189</v>
      </c>
      <c r="CH240">
        <v>2023</v>
      </c>
      <c r="CI240" s="7">
        <v>45013</v>
      </c>
      <c r="CJ240" t="s">
        <v>4723</v>
      </c>
      <c r="CK240">
        <v>3</v>
      </c>
      <c r="CL240">
        <v>14</v>
      </c>
      <c r="CM240" s="7">
        <v>45012</v>
      </c>
      <c r="CN240" t="s">
        <v>11555</v>
      </c>
      <c r="CO240" t="s">
        <v>9855</v>
      </c>
      <c r="CP240" t="s">
        <v>11556</v>
      </c>
      <c r="CQ240" t="s">
        <v>11557</v>
      </c>
      <c r="CR240" t="s">
        <v>5992</v>
      </c>
      <c r="CS240" t="s">
        <v>5991</v>
      </c>
      <c r="CT240" t="s">
        <v>9844</v>
      </c>
      <c r="CU240" t="s">
        <v>9873</v>
      </c>
      <c r="CV240" t="s">
        <v>6307</v>
      </c>
      <c r="CW240" t="s">
        <v>9874</v>
      </c>
      <c r="CX240" t="s">
        <v>2495</v>
      </c>
      <c r="CY240" t="s">
        <v>9817</v>
      </c>
      <c r="CZ240" t="s">
        <v>6741</v>
      </c>
      <c r="DA240" t="s">
        <v>188</v>
      </c>
      <c r="DB240" t="s">
        <v>16</v>
      </c>
      <c r="DC240" t="s">
        <v>16</v>
      </c>
      <c r="DD240" t="s">
        <v>22</v>
      </c>
      <c r="DE240" t="s">
        <v>16</v>
      </c>
      <c r="DF240" t="s">
        <v>2494</v>
      </c>
      <c r="DG240" t="s">
        <v>4727</v>
      </c>
      <c r="DH240" t="s">
        <v>2052</v>
      </c>
      <c r="DI240" t="s">
        <v>6151</v>
      </c>
      <c r="DJ240" t="s">
        <v>16</v>
      </c>
      <c r="DK240" t="s">
        <v>9817</v>
      </c>
      <c r="DL240" t="s">
        <v>9817</v>
      </c>
      <c r="DM240" t="s">
        <v>6245</v>
      </c>
      <c r="DN240" t="s">
        <v>189</v>
      </c>
      <c r="DO240" t="s">
        <v>11122</v>
      </c>
      <c r="DP240" t="s">
        <v>7426</v>
      </c>
      <c r="DQ240" t="s">
        <v>10074</v>
      </c>
      <c r="DR240" t="s">
        <v>10075</v>
      </c>
    </row>
    <row r="241" spans="1:122" x14ac:dyDescent="0.25">
      <c r="A241">
        <v>674</v>
      </c>
      <c r="B241" t="s">
        <v>189</v>
      </c>
      <c r="C241" t="s">
        <v>2157</v>
      </c>
      <c r="D241" s="138">
        <v>45013</v>
      </c>
      <c r="E241" t="s">
        <v>144</v>
      </c>
      <c r="F241" t="s">
        <v>1947</v>
      </c>
      <c r="G241" t="s">
        <v>1926</v>
      </c>
      <c r="H241" t="s">
        <v>11</v>
      </c>
      <c r="I241" t="s">
        <v>9802</v>
      </c>
      <c r="J241" t="s">
        <v>12</v>
      </c>
      <c r="K241">
        <v>11</v>
      </c>
      <c r="L241">
        <v>1.6</v>
      </c>
      <c r="M241">
        <v>11</v>
      </c>
      <c r="N241">
        <v>12.551</v>
      </c>
      <c r="O241" t="s">
        <v>189</v>
      </c>
      <c r="P241" t="s">
        <v>13</v>
      </c>
      <c r="Q241" t="s">
        <v>145</v>
      </c>
      <c r="R241" t="s">
        <v>42</v>
      </c>
      <c r="S241" t="s">
        <v>145</v>
      </c>
      <c r="T241" t="s">
        <v>16</v>
      </c>
      <c r="U241" t="s">
        <v>2071</v>
      </c>
      <c r="V241" t="s">
        <v>2410</v>
      </c>
      <c r="W241">
        <v>100</v>
      </c>
      <c r="X241" t="s">
        <v>15</v>
      </c>
      <c r="Y241" t="s">
        <v>6283</v>
      </c>
      <c r="Z241" t="s">
        <v>6283</v>
      </c>
      <c r="AA241" t="s">
        <v>9887</v>
      </c>
      <c r="AB241" s="138">
        <v>45016</v>
      </c>
      <c r="AC241" s="138">
        <v>45382</v>
      </c>
      <c r="AD241" t="s">
        <v>6241</v>
      </c>
      <c r="AE241" t="s">
        <v>5053</v>
      </c>
      <c r="AF241" t="s">
        <v>16</v>
      </c>
      <c r="AG241" t="s">
        <v>189</v>
      </c>
      <c r="AH241" s="138">
        <v>46112</v>
      </c>
      <c r="AI241" t="s">
        <v>2419</v>
      </c>
      <c r="AJ241" t="s">
        <v>189</v>
      </c>
      <c r="AK241" t="s">
        <v>189</v>
      </c>
      <c r="AL241" t="s">
        <v>189</v>
      </c>
      <c r="AM241" t="s">
        <v>189</v>
      </c>
      <c r="AN241" t="s">
        <v>189</v>
      </c>
      <c r="AO241" t="s">
        <v>189</v>
      </c>
      <c r="AP241" t="s">
        <v>189</v>
      </c>
      <c r="AQ241" t="s">
        <v>16</v>
      </c>
      <c r="AR241" t="s">
        <v>189</v>
      </c>
      <c r="AS241" t="s">
        <v>16</v>
      </c>
      <c r="AT241" t="s">
        <v>9394</v>
      </c>
      <c r="AU241" t="s">
        <v>9344</v>
      </c>
      <c r="AV241" t="s">
        <v>189</v>
      </c>
      <c r="AW241" t="s">
        <v>4620</v>
      </c>
      <c r="AX241" t="s">
        <v>4626</v>
      </c>
      <c r="AY241" t="s">
        <v>16</v>
      </c>
      <c r="AZ241" t="s">
        <v>16</v>
      </c>
      <c r="BA241" t="s">
        <v>16</v>
      </c>
      <c r="BB241" t="s">
        <v>16</v>
      </c>
      <c r="BC241" t="s">
        <v>199</v>
      </c>
      <c r="BD241" t="s">
        <v>16</v>
      </c>
      <c r="BE241" t="s">
        <v>2136</v>
      </c>
      <c r="BF241" t="s">
        <v>189</v>
      </c>
      <c r="BG241" t="s">
        <v>189</v>
      </c>
      <c r="BH241">
        <v>0</v>
      </c>
      <c r="BI241">
        <v>0</v>
      </c>
      <c r="BJ241">
        <v>0</v>
      </c>
      <c r="BK241" t="s">
        <v>189</v>
      </c>
      <c r="BL241" t="s">
        <v>189</v>
      </c>
      <c r="BN241" t="s">
        <v>444</v>
      </c>
      <c r="BO241" t="s">
        <v>16</v>
      </c>
      <c r="BP241" t="s">
        <v>144</v>
      </c>
      <c r="BQ241" t="s">
        <v>240</v>
      </c>
      <c r="BR241" t="s">
        <v>5653</v>
      </c>
      <c r="BS241" t="s">
        <v>9682</v>
      </c>
      <c r="BT241" t="s">
        <v>6878</v>
      </c>
      <c r="BU241" t="s">
        <v>189</v>
      </c>
      <c r="BV241" t="s">
        <v>37</v>
      </c>
      <c r="BW241" t="s">
        <v>16</v>
      </c>
      <c r="BX241" t="s">
        <v>261</v>
      </c>
      <c r="BY241" t="s">
        <v>16</v>
      </c>
      <c r="BZ241" s="138"/>
      <c r="CA241" s="138">
        <v>41796</v>
      </c>
      <c r="CB241" t="s">
        <v>29</v>
      </c>
      <c r="CC241" t="s">
        <v>29</v>
      </c>
      <c r="CD241" t="s">
        <v>6307</v>
      </c>
      <c r="CE241" t="s">
        <v>189</v>
      </c>
      <c r="CF241" t="s">
        <v>6307</v>
      </c>
      <c r="CG241" t="s">
        <v>189</v>
      </c>
      <c r="CH241">
        <v>2023</v>
      </c>
      <c r="CI241" s="7">
        <v>45013</v>
      </c>
      <c r="CJ241" t="s">
        <v>16</v>
      </c>
      <c r="CK241">
        <v>3</v>
      </c>
      <c r="CL241">
        <v>14</v>
      </c>
      <c r="CM241" s="7">
        <v>45012</v>
      </c>
      <c r="CN241" t="s">
        <v>11555</v>
      </c>
      <c r="CO241" t="s">
        <v>9855</v>
      </c>
      <c r="CP241" t="s">
        <v>11556</v>
      </c>
      <c r="CQ241" t="s">
        <v>11557</v>
      </c>
      <c r="CR241" t="s">
        <v>5992</v>
      </c>
      <c r="CS241" t="s">
        <v>5991</v>
      </c>
      <c r="CT241" t="s">
        <v>9844</v>
      </c>
      <c r="CU241" t="s">
        <v>9873</v>
      </c>
      <c r="CV241" t="s">
        <v>6310</v>
      </c>
      <c r="CW241" t="s">
        <v>9874</v>
      </c>
      <c r="CX241" t="s">
        <v>2493</v>
      </c>
      <c r="CY241" t="s">
        <v>9817</v>
      </c>
      <c r="CZ241" t="s">
        <v>6741</v>
      </c>
      <c r="DA241" t="s">
        <v>252</v>
      </c>
      <c r="DB241" t="s">
        <v>9801</v>
      </c>
      <c r="DC241" t="s">
        <v>16</v>
      </c>
      <c r="DD241" t="s">
        <v>15</v>
      </c>
      <c r="DE241" t="s">
        <v>16</v>
      </c>
      <c r="DF241" t="s">
        <v>16</v>
      </c>
      <c r="DG241" t="s">
        <v>4727</v>
      </c>
      <c r="DH241" t="s">
        <v>2052</v>
      </c>
      <c r="DI241" t="s">
        <v>6100</v>
      </c>
      <c r="DJ241" t="s">
        <v>9887</v>
      </c>
      <c r="DK241" t="s">
        <v>9803</v>
      </c>
      <c r="DL241" t="s">
        <v>9803</v>
      </c>
      <c r="DM241" t="s">
        <v>16</v>
      </c>
      <c r="DN241" t="s">
        <v>189</v>
      </c>
      <c r="DO241" t="s">
        <v>10878</v>
      </c>
      <c r="DP241" t="s">
        <v>7427</v>
      </c>
      <c r="DQ241" t="s">
        <v>10074</v>
      </c>
      <c r="DR241" t="s">
        <v>10076</v>
      </c>
    </row>
    <row r="242" spans="1:122" x14ac:dyDescent="0.25">
      <c r="A242">
        <v>673</v>
      </c>
      <c r="B242" t="s">
        <v>189</v>
      </c>
      <c r="C242" t="s">
        <v>2498</v>
      </c>
      <c r="D242" s="138">
        <v>45012</v>
      </c>
      <c r="E242" t="s">
        <v>2274</v>
      </c>
      <c r="F242" t="s">
        <v>11</v>
      </c>
      <c r="G242" t="s">
        <v>1929</v>
      </c>
      <c r="H242" t="s">
        <v>11</v>
      </c>
      <c r="I242" t="s">
        <v>9802</v>
      </c>
      <c r="J242" t="s">
        <v>92</v>
      </c>
      <c r="K242">
        <v>0.97</v>
      </c>
      <c r="L242">
        <v>1.05</v>
      </c>
      <c r="M242">
        <v>7.21</v>
      </c>
      <c r="N242">
        <v>8.2149999999999999</v>
      </c>
      <c r="O242" t="s">
        <v>189</v>
      </c>
      <c r="P242" t="s">
        <v>121</v>
      </c>
      <c r="Q242" t="s">
        <v>56</v>
      </c>
      <c r="R242" t="s">
        <v>16</v>
      </c>
      <c r="S242" t="s">
        <v>16</v>
      </c>
      <c r="T242" t="s">
        <v>16</v>
      </c>
      <c r="U242" t="s">
        <v>16</v>
      </c>
      <c r="V242" t="s">
        <v>2410</v>
      </c>
      <c r="W242">
        <v>100</v>
      </c>
      <c r="X242" t="s">
        <v>32</v>
      </c>
      <c r="Y242" t="s">
        <v>6283</v>
      </c>
      <c r="Z242" t="s">
        <v>6283</v>
      </c>
      <c r="AA242" t="s">
        <v>189</v>
      </c>
      <c r="AB242" s="138">
        <v>45014</v>
      </c>
      <c r="AC242" s="138">
        <v>45378</v>
      </c>
      <c r="AD242" t="s">
        <v>6240</v>
      </c>
      <c r="AE242" t="s">
        <v>5146</v>
      </c>
      <c r="AF242" t="s">
        <v>16</v>
      </c>
      <c r="AG242" t="s">
        <v>189</v>
      </c>
      <c r="AH242" s="138">
        <v>45378</v>
      </c>
      <c r="AI242" t="s">
        <v>16</v>
      </c>
      <c r="AJ242" t="s">
        <v>189</v>
      </c>
      <c r="AK242" t="s">
        <v>189</v>
      </c>
      <c r="AL242" t="s">
        <v>189</v>
      </c>
      <c r="AM242" t="s">
        <v>189</v>
      </c>
      <c r="AN242" t="s">
        <v>189</v>
      </c>
      <c r="AO242" t="s">
        <v>189</v>
      </c>
      <c r="AP242" t="s">
        <v>5517</v>
      </c>
      <c r="AQ242" t="s">
        <v>16</v>
      </c>
      <c r="AR242" t="s">
        <v>189</v>
      </c>
      <c r="AS242" t="s">
        <v>16</v>
      </c>
      <c r="AT242" t="s">
        <v>6542</v>
      </c>
      <c r="AU242" t="s">
        <v>9344</v>
      </c>
      <c r="AV242" t="s">
        <v>189</v>
      </c>
      <c r="AW242" t="s">
        <v>16</v>
      </c>
      <c r="AX242" t="s">
        <v>16</v>
      </c>
      <c r="AY242" t="s">
        <v>16</v>
      </c>
      <c r="AZ242" t="s">
        <v>16</v>
      </c>
      <c r="BA242" t="s">
        <v>16</v>
      </c>
      <c r="BB242" t="s">
        <v>16</v>
      </c>
      <c r="BC242" t="s">
        <v>16</v>
      </c>
      <c r="BD242" t="s">
        <v>16</v>
      </c>
      <c r="BE242" t="s">
        <v>16</v>
      </c>
      <c r="BF242" t="s">
        <v>189</v>
      </c>
      <c r="BG242" t="s">
        <v>189</v>
      </c>
      <c r="BH242">
        <v>0</v>
      </c>
      <c r="BI242">
        <v>0</v>
      </c>
      <c r="BJ242">
        <v>0</v>
      </c>
      <c r="BK242" t="s">
        <v>189</v>
      </c>
      <c r="BL242" t="s">
        <v>189</v>
      </c>
      <c r="BN242" t="s">
        <v>2177</v>
      </c>
      <c r="BO242" t="s">
        <v>16</v>
      </c>
      <c r="BP242" t="s">
        <v>2274</v>
      </c>
      <c r="BQ242" t="s">
        <v>184</v>
      </c>
      <c r="BR242" t="s">
        <v>6744</v>
      </c>
      <c r="BS242" t="s">
        <v>16</v>
      </c>
      <c r="BT242" t="s">
        <v>16</v>
      </c>
      <c r="BU242" t="s">
        <v>189</v>
      </c>
      <c r="BV242" t="s">
        <v>27</v>
      </c>
      <c r="BW242" t="s">
        <v>189</v>
      </c>
      <c r="BX242" t="s">
        <v>279</v>
      </c>
      <c r="BY242" t="s">
        <v>588</v>
      </c>
      <c r="BZ242" s="138"/>
      <c r="CA242" s="138">
        <v>44680</v>
      </c>
      <c r="CB242" t="s">
        <v>17</v>
      </c>
      <c r="CC242" t="s">
        <v>16</v>
      </c>
      <c r="CD242" t="s">
        <v>6307</v>
      </c>
      <c r="CE242" t="s">
        <v>189</v>
      </c>
      <c r="CF242" t="s">
        <v>189</v>
      </c>
      <c r="CG242" t="s">
        <v>189</v>
      </c>
      <c r="CH242">
        <v>2023</v>
      </c>
      <c r="CI242" s="7">
        <v>45012</v>
      </c>
      <c r="CJ242" t="s">
        <v>4723</v>
      </c>
      <c r="CK242">
        <v>3</v>
      </c>
      <c r="CL242">
        <v>14</v>
      </c>
      <c r="CM242" s="7">
        <v>45012</v>
      </c>
      <c r="CN242" t="s">
        <v>11555</v>
      </c>
      <c r="CO242" t="s">
        <v>9855</v>
      </c>
      <c r="CP242" t="s">
        <v>11556</v>
      </c>
      <c r="CQ242" t="s">
        <v>11557</v>
      </c>
      <c r="CR242" t="s">
        <v>5992</v>
      </c>
      <c r="CS242" t="s">
        <v>5991</v>
      </c>
      <c r="CT242" t="s">
        <v>9844</v>
      </c>
      <c r="CU242" t="s">
        <v>9873</v>
      </c>
      <c r="CV242" t="s">
        <v>6310</v>
      </c>
      <c r="CW242" t="s">
        <v>9882</v>
      </c>
      <c r="CX242" t="s">
        <v>2499</v>
      </c>
      <c r="CY242" t="s">
        <v>9809</v>
      </c>
      <c r="CZ242" t="s">
        <v>6730</v>
      </c>
      <c r="DA242" t="s">
        <v>188</v>
      </c>
      <c r="DB242" t="s">
        <v>16</v>
      </c>
      <c r="DC242" t="s">
        <v>2177</v>
      </c>
      <c r="DD242" t="s">
        <v>32</v>
      </c>
      <c r="DE242" t="s">
        <v>16</v>
      </c>
      <c r="DF242" t="s">
        <v>16</v>
      </c>
      <c r="DG242" t="s">
        <v>5517</v>
      </c>
      <c r="DH242" t="s">
        <v>6809</v>
      </c>
      <c r="DI242" t="s">
        <v>5819</v>
      </c>
      <c r="DJ242" t="s">
        <v>16</v>
      </c>
      <c r="DK242" t="s">
        <v>16</v>
      </c>
      <c r="DL242" t="s">
        <v>4465</v>
      </c>
      <c r="DM242" t="s">
        <v>16</v>
      </c>
      <c r="DN242" t="s">
        <v>189</v>
      </c>
      <c r="DO242" t="s">
        <v>11564</v>
      </c>
      <c r="DP242" t="s">
        <v>7428</v>
      </c>
      <c r="DQ242" t="s">
        <v>10077</v>
      </c>
      <c r="DR242" t="s">
        <v>7429</v>
      </c>
    </row>
    <row r="243" spans="1:122" x14ac:dyDescent="0.25">
      <c r="A243">
        <v>672</v>
      </c>
      <c r="B243" t="s">
        <v>189</v>
      </c>
      <c r="C243" t="s">
        <v>2514</v>
      </c>
      <c r="D243" s="138">
        <v>45009</v>
      </c>
      <c r="E243" t="s">
        <v>2518</v>
      </c>
      <c r="F243" t="s">
        <v>11</v>
      </c>
      <c r="G243" t="s">
        <v>16</v>
      </c>
      <c r="H243" t="s">
        <v>11</v>
      </c>
      <c r="I243" t="s">
        <v>9802</v>
      </c>
      <c r="J243" t="s">
        <v>100</v>
      </c>
      <c r="K243">
        <v>0.6</v>
      </c>
      <c r="L243">
        <v>0.6</v>
      </c>
      <c r="M243">
        <v>4.12</v>
      </c>
      <c r="N243">
        <v>4.71</v>
      </c>
      <c r="O243" t="s">
        <v>189</v>
      </c>
      <c r="P243" t="s">
        <v>2048</v>
      </c>
      <c r="Q243" t="s">
        <v>2512</v>
      </c>
      <c r="R243" t="s">
        <v>16</v>
      </c>
      <c r="S243" t="s">
        <v>16</v>
      </c>
      <c r="T243" t="s">
        <v>16</v>
      </c>
      <c r="U243" t="s">
        <v>16</v>
      </c>
      <c r="V243" t="s">
        <v>2410</v>
      </c>
      <c r="W243">
        <v>100</v>
      </c>
      <c r="X243" t="s">
        <v>22</v>
      </c>
      <c r="Y243" t="s">
        <v>6282</v>
      </c>
      <c r="Z243" t="s">
        <v>6282</v>
      </c>
      <c r="AA243" t="s">
        <v>189</v>
      </c>
      <c r="AB243" s="138">
        <v>45013</v>
      </c>
      <c r="AC243" s="138">
        <v>45166</v>
      </c>
      <c r="AD243" t="s">
        <v>6241</v>
      </c>
      <c r="AE243" t="s">
        <v>5151</v>
      </c>
      <c r="AF243" t="s">
        <v>16</v>
      </c>
      <c r="AG243" t="s">
        <v>189</v>
      </c>
      <c r="AH243" s="138">
        <v>46081</v>
      </c>
      <c r="AI243" t="s">
        <v>2414</v>
      </c>
      <c r="AJ243" t="s">
        <v>189</v>
      </c>
      <c r="AK243" t="s">
        <v>189</v>
      </c>
      <c r="AL243" t="s">
        <v>189</v>
      </c>
      <c r="AM243" t="s">
        <v>189</v>
      </c>
      <c r="AN243" t="s">
        <v>189</v>
      </c>
      <c r="AO243" t="s">
        <v>189</v>
      </c>
      <c r="AP243" t="s">
        <v>189</v>
      </c>
      <c r="AQ243" t="s">
        <v>16</v>
      </c>
      <c r="AR243" t="s">
        <v>189</v>
      </c>
      <c r="AS243" t="s">
        <v>16</v>
      </c>
      <c r="AT243" t="s">
        <v>6543</v>
      </c>
      <c r="AU243" t="s">
        <v>9344</v>
      </c>
      <c r="AV243" t="s">
        <v>189</v>
      </c>
      <c r="AW243" t="s">
        <v>16</v>
      </c>
      <c r="AX243" t="s">
        <v>16</v>
      </c>
      <c r="AY243" t="s">
        <v>16</v>
      </c>
      <c r="AZ243" t="s">
        <v>16</v>
      </c>
      <c r="BA243" t="s">
        <v>16</v>
      </c>
      <c r="BB243" t="s">
        <v>16</v>
      </c>
      <c r="BC243" t="s">
        <v>16</v>
      </c>
      <c r="BD243" t="s">
        <v>16</v>
      </c>
      <c r="BE243" t="s">
        <v>16</v>
      </c>
      <c r="BF243" t="s">
        <v>189</v>
      </c>
      <c r="BG243" t="s">
        <v>189</v>
      </c>
      <c r="BH243">
        <v>0</v>
      </c>
      <c r="BI243">
        <v>0</v>
      </c>
      <c r="BJ243">
        <v>0</v>
      </c>
      <c r="BK243" t="s">
        <v>189</v>
      </c>
      <c r="BL243" t="s">
        <v>189</v>
      </c>
      <c r="BN243" t="s">
        <v>2513</v>
      </c>
      <c r="BO243" t="s">
        <v>16</v>
      </c>
      <c r="BP243" t="s">
        <v>2516</v>
      </c>
      <c r="BQ243" t="s">
        <v>184</v>
      </c>
      <c r="BR243" t="s">
        <v>6744</v>
      </c>
      <c r="BS243" t="s">
        <v>9667</v>
      </c>
      <c r="BT243" t="s">
        <v>16</v>
      </c>
      <c r="BU243" t="s">
        <v>189</v>
      </c>
      <c r="BV243" t="s">
        <v>30</v>
      </c>
      <c r="BW243" t="s">
        <v>195</v>
      </c>
      <c r="BX243" t="s">
        <v>269</v>
      </c>
      <c r="BY243" t="s">
        <v>16</v>
      </c>
      <c r="BZ243" s="138"/>
      <c r="CA243" s="138">
        <v>44790</v>
      </c>
      <c r="CB243" t="s">
        <v>34</v>
      </c>
      <c r="CC243" t="s">
        <v>16</v>
      </c>
      <c r="CD243" t="s">
        <v>6307</v>
      </c>
      <c r="CE243" t="s">
        <v>189</v>
      </c>
      <c r="CF243" t="s">
        <v>189</v>
      </c>
      <c r="CG243" t="s">
        <v>189</v>
      </c>
      <c r="CH243">
        <v>2023</v>
      </c>
      <c r="CI243" s="7">
        <v>45009</v>
      </c>
      <c r="CJ243" t="s">
        <v>4723</v>
      </c>
      <c r="CK243">
        <v>3</v>
      </c>
      <c r="CL243">
        <v>13</v>
      </c>
      <c r="CM243" s="7">
        <v>45005</v>
      </c>
      <c r="CN243" t="s">
        <v>11565</v>
      </c>
      <c r="CO243" t="s">
        <v>9855</v>
      </c>
      <c r="CP243" t="s">
        <v>11556</v>
      </c>
      <c r="CQ243" t="s">
        <v>11557</v>
      </c>
      <c r="CR243" t="s">
        <v>5992</v>
      </c>
      <c r="CS243" t="s">
        <v>5993</v>
      </c>
      <c r="CT243" t="s">
        <v>9844</v>
      </c>
      <c r="CU243" t="s">
        <v>9873</v>
      </c>
      <c r="CV243" t="s">
        <v>6310</v>
      </c>
      <c r="CW243" t="s">
        <v>9874</v>
      </c>
      <c r="CX243" t="s">
        <v>2515</v>
      </c>
      <c r="CY243" t="s">
        <v>9813</v>
      </c>
      <c r="CZ243" t="s">
        <v>6730</v>
      </c>
      <c r="DA243" t="s">
        <v>188</v>
      </c>
      <c r="DB243" t="s">
        <v>16</v>
      </c>
      <c r="DC243" t="s">
        <v>16</v>
      </c>
      <c r="DD243" t="s">
        <v>22</v>
      </c>
      <c r="DE243" t="s">
        <v>16</v>
      </c>
      <c r="DF243" t="s">
        <v>2468</v>
      </c>
      <c r="DG243" t="s">
        <v>4750</v>
      </c>
      <c r="DH243" t="s">
        <v>6766</v>
      </c>
      <c r="DI243" t="s">
        <v>5820</v>
      </c>
      <c r="DJ243" t="s">
        <v>16</v>
      </c>
      <c r="DK243" t="s">
        <v>16</v>
      </c>
      <c r="DL243" t="s">
        <v>5972</v>
      </c>
      <c r="DM243" t="s">
        <v>6245</v>
      </c>
      <c r="DN243" t="s">
        <v>189</v>
      </c>
      <c r="DO243" t="s">
        <v>11123</v>
      </c>
      <c r="DP243" t="s">
        <v>7430</v>
      </c>
      <c r="DQ243" t="s">
        <v>10078</v>
      </c>
      <c r="DR243" t="s">
        <v>7431</v>
      </c>
    </row>
    <row r="244" spans="1:122" x14ac:dyDescent="0.25">
      <c r="A244">
        <v>671</v>
      </c>
      <c r="B244" t="s">
        <v>189</v>
      </c>
      <c r="C244" t="s">
        <v>111</v>
      </c>
      <c r="D244" s="138">
        <v>45009</v>
      </c>
      <c r="E244" t="s">
        <v>112</v>
      </c>
      <c r="F244" t="s">
        <v>11</v>
      </c>
      <c r="G244" t="s">
        <v>1926</v>
      </c>
      <c r="H244" t="s">
        <v>11</v>
      </c>
      <c r="I244" t="s">
        <v>9802</v>
      </c>
      <c r="J244" t="s">
        <v>12</v>
      </c>
      <c r="K244">
        <v>4</v>
      </c>
      <c r="L244">
        <v>0.57999999999999996</v>
      </c>
      <c r="M244">
        <v>4</v>
      </c>
      <c r="N244">
        <v>4.5720000000000001</v>
      </c>
      <c r="O244" t="s">
        <v>189</v>
      </c>
      <c r="P244" t="s">
        <v>13</v>
      </c>
      <c r="Q244" t="s">
        <v>69</v>
      </c>
      <c r="R244" t="s">
        <v>16</v>
      </c>
      <c r="S244" t="s">
        <v>69</v>
      </c>
      <c r="T244" t="s">
        <v>16</v>
      </c>
      <c r="U244" t="s">
        <v>16</v>
      </c>
      <c r="V244" t="s">
        <v>2410</v>
      </c>
      <c r="W244">
        <v>100</v>
      </c>
      <c r="X244" t="s">
        <v>15</v>
      </c>
      <c r="Y244" t="s">
        <v>6236</v>
      </c>
      <c r="Z244" t="s">
        <v>6236</v>
      </c>
      <c r="AA244" t="s">
        <v>189</v>
      </c>
      <c r="AB244" s="138">
        <v>45014</v>
      </c>
      <c r="AC244" s="138">
        <v>45198</v>
      </c>
      <c r="AD244" t="s">
        <v>6241</v>
      </c>
      <c r="AE244" t="s">
        <v>5010</v>
      </c>
      <c r="AF244" t="s">
        <v>16</v>
      </c>
      <c r="AG244" t="s">
        <v>189</v>
      </c>
      <c r="AH244" s="138">
        <v>46110</v>
      </c>
      <c r="AI244" t="s">
        <v>2414</v>
      </c>
      <c r="AJ244" t="s">
        <v>2442</v>
      </c>
      <c r="AK244" t="s">
        <v>189</v>
      </c>
      <c r="AL244" t="s">
        <v>2442</v>
      </c>
      <c r="AM244" t="s">
        <v>1880</v>
      </c>
      <c r="AN244" t="s">
        <v>189</v>
      </c>
      <c r="AO244" t="s">
        <v>189</v>
      </c>
      <c r="AP244" t="s">
        <v>189</v>
      </c>
      <c r="AQ244" t="s">
        <v>16</v>
      </c>
      <c r="AR244" t="s">
        <v>189</v>
      </c>
      <c r="AS244" t="s">
        <v>16</v>
      </c>
      <c r="AT244" t="s">
        <v>6465</v>
      </c>
      <c r="AU244" t="s">
        <v>9344</v>
      </c>
      <c r="AV244" t="s">
        <v>189</v>
      </c>
      <c r="AW244" t="s">
        <v>16</v>
      </c>
      <c r="AX244" t="s">
        <v>16</v>
      </c>
      <c r="AY244" t="s">
        <v>199</v>
      </c>
      <c r="AZ244" t="s">
        <v>16</v>
      </c>
      <c r="BA244" t="s">
        <v>16</v>
      </c>
      <c r="BB244" t="s">
        <v>16</v>
      </c>
      <c r="BC244" t="s">
        <v>16</v>
      </c>
      <c r="BD244" t="s">
        <v>16</v>
      </c>
      <c r="BE244" t="s">
        <v>1925</v>
      </c>
      <c r="BF244" t="s">
        <v>182</v>
      </c>
      <c r="BG244" t="s">
        <v>4852</v>
      </c>
      <c r="BH244">
        <v>1</v>
      </c>
      <c r="BI244">
        <v>1</v>
      </c>
      <c r="BJ244">
        <v>1</v>
      </c>
      <c r="BK244" t="s">
        <v>9704</v>
      </c>
      <c r="BL244" t="s">
        <v>6307</v>
      </c>
      <c r="BM244">
        <v>23019</v>
      </c>
      <c r="BN244" t="s">
        <v>200</v>
      </c>
      <c r="BO244" t="s">
        <v>16</v>
      </c>
      <c r="BP244" t="s">
        <v>112</v>
      </c>
      <c r="BQ244" t="s">
        <v>184</v>
      </c>
      <c r="BR244" t="s">
        <v>6744</v>
      </c>
      <c r="BS244" t="s">
        <v>9667</v>
      </c>
      <c r="BT244" t="s">
        <v>16</v>
      </c>
      <c r="BU244" t="s">
        <v>189</v>
      </c>
      <c r="BV244" t="s">
        <v>58</v>
      </c>
      <c r="BW244" t="s">
        <v>9698</v>
      </c>
      <c r="BX244" t="s">
        <v>16</v>
      </c>
      <c r="BY244" t="s">
        <v>9696</v>
      </c>
      <c r="BZ244" s="138"/>
      <c r="CA244" s="138">
        <v>45009</v>
      </c>
      <c r="CB244" t="s">
        <v>17</v>
      </c>
      <c r="CC244" t="s">
        <v>17</v>
      </c>
      <c r="CD244" t="s">
        <v>6307</v>
      </c>
      <c r="CE244" t="s">
        <v>189</v>
      </c>
      <c r="CF244" t="s">
        <v>6307</v>
      </c>
      <c r="CG244" t="s">
        <v>189</v>
      </c>
      <c r="CH244">
        <v>2023</v>
      </c>
      <c r="CI244" s="7">
        <v>45009</v>
      </c>
      <c r="CJ244" t="s">
        <v>4723</v>
      </c>
      <c r="CK244">
        <v>3</v>
      </c>
      <c r="CL244">
        <v>13</v>
      </c>
      <c r="CM244" s="7">
        <v>45005</v>
      </c>
      <c r="CN244" t="s">
        <v>11565</v>
      </c>
      <c r="CO244" t="s">
        <v>9855</v>
      </c>
      <c r="CP244" t="s">
        <v>11556</v>
      </c>
      <c r="CQ244" t="s">
        <v>11557</v>
      </c>
      <c r="CR244" t="s">
        <v>5992</v>
      </c>
      <c r="CS244" t="s">
        <v>5993</v>
      </c>
      <c r="CT244" t="s">
        <v>9844</v>
      </c>
      <c r="CU244" t="s">
        <v>9873</v>
      </c>
      <c r="CV244" t="s">
        <v>6307</v>
      </c>
      <c r="CW244" t="s">
        <v>9874</v>
      </c>
      <c r="CX244" t="s">
        <v>4344</v>
      </c>
      <c r="CY244" t="s">
        <v>9817</v>
      </c>
      <c r="CZ244" t="s">
        <v>6741</v>
      </c>
      <c r="DA244" t="s">
        <v>188</v>
      </c>
      <c r="DB244" t="s">
        <v>16</v>
      </c>
      <c r="DC244" t="s">
        <v>16</v>
      </c>
      <c r="DD244" t="s">
        <v>15</v>
      </c>
      <c r="DE244" t="s">
        <v>16</v>
      </c>
      <c r="DF244" t="s">
        <v>16</v>
      </c>
      <c r="DG244" t="s">
        <v>4727</v>
      </c>
      <c r="DH244" t="s">
        <v>2052</v>
      </c>
      <c r="DI244" t="s">
        <v>6152</v>
      </c>
      <c r="DJ244" t="s">
        <v>16</v>
      </c>
      <c r="DK244" t="s">
        <v>9817</v>
      </c>
      <c r="DL244" t="s">
        <v>9817</v>
      </c>
      <c r="DM244" t="s">
        <v>16</v>
      </c>
      <c r="DN244" t="s">
        <v>4497</v>
      </c>
      <c r="DO244" t="s">
        <v>11566</v>
      </c>
      <c r="DP244" t="s">
        <v>7432</v>
      </c>
      <c r="DQ244" t="s">
        <v>10078</v>
      </c>
      <c r="DR244" t="s">
        <v>10079</v>
      </c>
    </row>
    <row r="245" spans="1:122" x14ac:dyDescent="0.25">
      <c r="A245">
        <v>670</v>
      </c>
      <c r="B245" t="s">
        <v>189</v>
      </c>
      <c r="C245" t="s">
        <v>2158</v>
      </c>
      <c r="D245" s="138">
        <v>45009</v>
      </c>
      <c r="E245" t="s">
        <v>2159</v>
      </c>
      <c r="F245" t="s">
        <v>11</v>
      </c>
      <c r="G245" t="s">
        <v>16</v>
      </c>
      <c r="H245" t="s">
        <v>11</v>
      </c>
      <c r="I245" t="s">
        <v>9802</v>
      </c>
      <c r="J245" t="s">
        <v>12</v>
      </c>
      <c r="K245">
        <v>3.4</v>
      </c>
      <c r="L245">
        <v>0.5</v>
      </c>
      <c r="M245">
        <v>3.4</v>
      </c>
      <c r="N245">
        <v>3.8860000000000001</v>
      </c>
      <c r="O245" t="s">
        <v>189</v>
      </c>
      <c r="P245" t="s">
        <v>13</v>
      </c>
      <c r="Q245" t="s">
        <v>20</v>
      </c>
      <c r="R245" t="s">
        <v>16</v>
      </c>
      <c r="S245" t="s">
        <v>20</v>
      </c>
      <c r="T245" t="s">
        <v>16</v>
      </c>
      <c r="U245" t="s">
        <v>16</v>
      </c>
      <c r="V245" t="s">
        <v>2410</v>
      </c>
      <c r="W245">
        <v>100</v>
      </c>
      <c r="X245" t="s">
        <v>22</v>
      </c>
      <c r="Y245" t="s">
        <v>6236</v>
      </c>
      <c r="Z245" t="s">
        <v>6236</v>
      </c>
      <c r="AA245" t="s">
        <v>189</v>
      </c>
      <c r="AB245" s="138">
        <v>45015</v>
      </c>
      <c r="AC245" s="138">
        <v>45199</v>
      </c>
      <c r="AD245" t="s">
        <v>6241</v>
      </c>
      <c r="AE245" t="s">
        <v>5150</v>
      </c>
      <c r="AF245" t="s">
        <v>16</v>
      </c>
      <c r="AG245" t="s">
        <v>189</v>
      </c>
      <c r="AH245" s="138">
        <v>46111</v>
      </c>
      <c r="AI245" t="s">
        <v>2414</v>
      </c>
      <c r="AJ245" t="s">
        <v>189</v>
      </c>
      <c r="AK245" t="s">
        <v>189</v>
      </c>
      <c r="AL245" t="s">
        <v>189</v>
      </c>
      <c r="AM245" t="s">
        <v>189</v>
      </c>
      <c r="AN245" t="s">
        <v>189</v>
      </c>
      <c r="AO245" t="s">
        <v>189</v>
      </c>
      <c r="AP245" t="s">
        <v>189</v>
      </c>
      <c r="AQ245" t="s">
        <v>16</v>
      </c>
      <c r="AR245" t="s">
        <v>189</v>
      </c>
      <c r="AS245" t="s">
        <v>16</v>
      </c>
      <c r="AT245" t="s">
        <v>6544</v>
      </c>
      <c r="AU245" t="s">
        <v>9344</v>
      </c>
      <c r="AV245" t="s">
        <v>189</v>
      </c>
      <c r="AW245" t="s">
        <v>16</v>
      </c>
      <c r="AX245" t="s">
        <v>16</v>
      </c>
      <c r="AY245" t="s">
        <v>16</v>
      </c>
      <c r="AZ245" t="s">
        <v>16</v>
      </c>
      <c r="BA245" t="s">
        <v>16</v>
      </c>
      <c r="BB245" t="s">
        <v>16</v>
      </c>
      <c r="BC245" t="s">
        <v>16</v>
      </c>
      <c r="BD245" t="s">
        <v>16</v>
      </c>
      <c r="BE245" t="s">
        <v>16</v>
      </c>
      <c r="BF245" t="s">
        <v>189</v>
      </c>
      <c r="BG245" t="s">
        <v>189</v>
      </c>
      <c r="BH245">
        <v>0</v>
      </c>
      <c r="BI245">
        <v>0</v>
      </c>
      <c r="BJ245">
        <v>0</v>
      </c>
      <c r="BK245" t="s">
        <v>189</v>
      </c>
      <c r="BL245" t="s">
        <v>189</v>
      </c>
      <c r="BN245" t="s">
        <v>2160</v>
      </c>
      <c r="BO245" t="s">
        <v>7115</v>
      </c>
      <c r="BP245" t="s">
        <v>2511</v>
      </c>
      <c r="BQ245" t="s">
        <v>184</v>
      </c>
      <c r="BR245" t="s">
        <v>6744</v>
      </c>
      <c r="BS245" t="s">
        <v>9667</v>
      </c>
      <c r="BT245" t="s">
        <v>16</v>
      </c>
      <c r="BU245" t="s">
        <v>189</v>
      </c>
      <c r="BV245" t="s">
        <v>30</v>
      </c>
      <c r="BW245" t="s">
        <v>185</v>
      </c>
      <c r="BX245" t="s">
        <v>269</v>
      </c>
      <c r="BY245" t="s">
        <v>16</v>
      </c>
      <c r="BZ245" s="138"/>
      <c r="CA245" s="138">
        <v>45009</v>
      </c>
      <c r="CB245" t="s">
        <v>17</v>
      </c>
      <c r="CC245" t="s">
        <v>16</v>
      </c>
      <c r="CD245" t="s">
        <v>6307</v>
      </c>
      <c r="CE245" t="s">
        <v>189</v>
      </c>
      <c r="CF245" t="s">
        <v>6307</v>
      </c>
      <c r="CG245" t="s">
        <v>189</v>
      </c>
      <c r="CH245">
        <v>2023</v>
      </c>
      <c r="CI245" s="7">
        <v>45009</v>
      </c>
      <c r="CJ245" t="s">
        <v>4723</v>
      </c>
      <c r="CK245">
        <v>3</v>
      </c>
      <c r="CL245">
        <v>13</v>
      </c>
      <c r="CM245" s="7">
        <v>45005</v>
      </c>
      <c r="CN245" t="s">
        <v>11565</v>
      </c>
      <c r="CO245" t="s">
        <v>9855</v>
      </c>
      <c r="CP245" t="s">
        <v>11556</v>
      </c>
      <c r="CQ245" t="s">
        <v>11557</v>
      </c>
      <c r="CR245" t="s">
        <v>5992</v>
      </c>
      <c r="CS245" t="s">
        <v>5993</v>
      </c>
      <c r="CT245" t="s">
        <v>9844</v>
      </c>
      <c r="CU245" t="s">
        <v>9873</v>
      </c>
      <c r="CV245" t="s">
        <v>6307</v>
      </c>
      <c r="CW245" t="s">
        <v>9874</v>
      </c>
      <c r="CX245" t="s">
        <v>2510</v>
      </c>
      <c r="CY245" t="s">
        <v>9817</v>
      </c>
      <c r="CZ245" t="s">
        <v>6741</v>
      </c>
      <c r="DA245" t="s">
        <v>188</v>
      </c>
      <c r="DB245" t="s">
        <v>16</v>
      </c>
      <c r="DC245" t="s">
        <v>16</v>
      </c>
      <c r="DD245" t="s">
        <v>22</v>
      </c>
      <c r="DE245" t="s">
        <v>16</v>
      </c>
      <c r="DF245" t="s">
        <v>2509</v>
      </c>
      <c r="DG245" t="s">
        <v>4727</v>
      </c>
      <c r="DH245" t="s">
        <v>2052</v>
      </c>
      <c r="DI245" t="s">
        <v>6153</v>
      </c>
      <c r="DJ245" t="s">
        <v>16</v>
      </c>
      <c r="DK245" t="s">
        <v>9817</v>
      </c>
      <c r="DL245" t="s">
        <v>9817</v>
      </c>
      <c r="DM245" t="s">
        <v>6245</v>
      </c>
      <c r="DN245" t="s">
        <v>189</v>
      </c>
      <c r="DO245" t="s">
        <v>11124</v>
      </c>
      <c r="DP245" t="s">
        <v>7433</v>
      </c>
      <c r="DQ245" t="s">
        <v>10078</v>
      </c>
      <c r="DR245" t="s">
        <v>10080</v>
      </c>
    </row>
    <row r="246" spans="1:122" x14ac:dyDescent="0.25">
      <c r="A246">
        <v>669</v>
      </c>
      <c r="B246" t="s">
        <v>189</v>
      </c>
      <c r="C246" t="s">
        <v>2161</v>
      </c>
      <c r="D246" s="138">
        <v>45009</v>
      </c>
      <c r="E246" t="s">
        <v>2162</v>
      </c>
      <c r="F246" t="s">
        <v>11</v>
      </c>
      <c r="G246" t="s">
        <v>1932</v>
      </c>
      <c r="H246" t="s">
        <v>11</v>
      </c>
      <c r="I246" t="s">
        <v>9802</v>
      </c>
      <c r="J246" t="s">
        <v>12</v>
      </c>
      <c r="K246">
        <v>2</v>
      </c>
      <c r="L246">
        <v>0.28999999999999998</v>
      </c>
      <c r="M246">
        <v>2</v>
      </c>
      <c r="N246">
        <v>2.286</v>
      </c>
      <c r="O246" t="s">
        <v>189</v>
      </c>
      <c r="P246" t="s">
        <v>13</v>
      </c>
      <c r="Q246" t="s">
        <v>38</v>
      </c>
      <c r="R246" t="s">
        <v>146</v>
      </c>
      <c r="S246" t="s">
        <v>38</v>
      </c>
      <c r="T246" t="s">
        <v>16</v>
      </c>
      <c r="U246" t="s">
        <v>65</v>
      </c>
      <c r="V246" t="s">
        <v>2410</v>
      </c>
      <c r="W246">
        <v>100</v>
      </c>
      <c r="X246" t="s">
        <v>15</v>
      </c>
      <c r="Y246" t="s">
        <v>1883</v>
      </c>
      <c r="Z246" t="s">
        <v>1883</v>
      </c>
      <c r="AA246" t="s">
        <v>189</v>
      </c>
      <c r="AB246" s="138">
        <v>45014</v>
      </c>
      <c r="AC246" s="138">
        <v>45198</v>
      </c>
      <c r="AD246" t="s">
        <v>6241</v>
      </c>
      <c r="AE246" t="s">
        <v>5149</v>
      </c>
      <c r="AF246" t="s">
        <v>16</v>
      </c>
      <c r="AG246" t="s">
        <v>189</v>
      </c>
      <c r="AH246" s="138">
        <v>46110</v>
      </c>
      <c r="AI246" t="s">
        <v>2414</v>
      </c>
      <c r="AJ246" t="s">
        <v>189</v>
      </c>
      <c r="AK246" t="s">
        <v>189</v>
      </c>
      <c r="AL246" t="s">
        <v>189</v>
      </c>
      <c r="AM246" t="s">
        <v>189</v>
      </c>
      <c r="AN246" t="s">
        <v>189</v>
      </c>
      <c r="AO246" t="s">
        <v>189</v>
      </c>
      <c r="AP246" t="s">
        <v>189</v>
      </c>
      <c r="AQ246" t="s">
        <v>16</v>
      </c>
      <c r="AR246" t="s">
        <v>189</v>
      </c>
      <c r="AS246" t="s">
        <v>16</v>
      </c>
      <c r="AT246" t="s">
        <v>6545</v>
      </c>
      <c r="AU246" t="s">
        <v>9344</v>
      </c>
      <c r="AV246" t="s">
        <v>189</v>
      </c>
      <c r="AW246" t="s">
        <v>16</v>
      </c>
      <c r="AX246" t="s">
        <v>16</v>
      </c>
      <c r="AY246" t="s">
        <v>16</v>
      </c>
      <c r="AZ246" t="s">
        <v>16</v>
      </c>
      <c r="BA246" t="s">
        <v>16</v>
      </c>
      <c r="BB246" t="s">
        <v>16</v>
      </c>
      <c r="BC246" t="s">
        <v>16</v>
      </c>
      <c r="BD246" t="s">
        <v>16</v>
      </c>
      <c r="BE246" t="s">
        <v>16</v>
      </c>
      <c r="BF246" t="s">
        <v>189</v>
      </c>
      <c r="BG246" t="s">
        <v>189</v>
      </c>
      <c r="BH246">
        <v>0</v>
      </c>
      <c r="BI246">
        <v>0</v>
      </c>
      <c r="BJ246">
        <v>0</v>
      </c>
      <c r="BK246" t="s">
        <v>189</v>
      </c>
      <c r="BL246" t="s">
        <v>189</v>
      </c>
      <c r="BN246" t="s">
        <v>2163</v>
      </c>
      <c r="BO246" t="s">
        <v>16</v>
      </c>
      <c r="BP246" t="s">
        <v>2162</v>
      </c>
      <c r="BQ246" t="s">
        <v>184</v>
      </c>
      <c r="BR246" t="s">
        <v>6744</v>
      </c>
      <c r="BS246" t="s">
        <v>202</v>
      </c>
      <c r="BT246" t="s">
        <v>16</v>
      </c>
      <c r="BU246" t="s">
        <v>189</v>
      </c>
      <c r="BV246" t="s">
        <v>18</v>
      </c>
      <c r="BW246" t="s">
        <v>195</v>
      </c>
      <c r="BX246" t="s">
        <v>1181</v>
      </c>
      <c r="BY246" t="s">
        <v>2508</v>
      </c>
      <c r="BZ246" s="138"/>
      <c r="CA246" s="138">
        <v>45012</v>
      </c>
      <c r="CB246" t="s">
        <v>17</v>
      </c>
      <c r="CC246" t="s">
        <v>17</v>
      </c>
      <c r="CD246" t="s">
        <v>6307</v>
      </c>
      <c r="CE246" t="s">
        <v>189</v>
      </c>
      <c r="CF246" t="s">
        <v>189</v>
      </c>
      <c r="CG246" t="s">
        <v>189</v>
      </c>
      <c r="CH246">
        <v>2023</v>
      </c>
      <c r="CI246" s="7">
        <v>45009</v>
      </c>
      <c r="CJ246" t="s">
        <v>4723</v>
      </c>
      <c r="CK246">
        <v>3</v>
      </c>
      <c r="CL246">
        <v>13</v>
      </c>
      <c r="CM246" s="7">
        <v>45005</v>
      </c>
      <c r="CN246" t="s">
        <v>11565</v>
      </c>
      <c r="CO246" t="s">
        <v>9855</v>
      </c>
      <c r="CP246" t="s">
        <v>11556</v>
      </c>
      <c r="CQ246" t="s">
        <v>11557</v>
      </c>
      <c r="CR246" t="s">
        <v>5992</v>
      </c>
      <c r="CS246" t="s">
        <v>5993</v>
      </c>
      <c r="CT246" t="s">
        <v>9844</v>
      </c>
      <c r="CU246" t="s">
        <v>9873</v>
      </c>
      <c r="CV246" t="s">
        <v>6310</v>
      </c>
      <c r="CW246" t="s">
        <v>9874</v>
      </c>
      <c r="CX246" t="s">
        <v>2507</v>
      </c>
      <c r="CY246" t="s">
        <v>9817</v>
      </c>
      <c r="CZ246" t="s">
        <v>6741</v>
      </c>
      <c r="DA246" t="s">
        <v>188</v>
      </c>
      <c r="DB246" t="s">
        <v>16</v>
      </c>
      <c r="DC246" t="s">
        <v>16</v>
      </c>
      <c r="DD246" t="s">
        <v>15</v>
      </c>
      <c r="DE246" t="s">
        <v>16</v>
      </c>
      <c r="DF246" t="s">
        <v>16</v>
      </c>
      <c r="DG246" t="s">
        <v>4727</v>
      </c>
      <c r="DH246" t="s">
        <v>2052</v>
      </c>
      <c r="DI246" t="s">
        <v>6101</v>
      </c>
      <c r="DJ246" t="s">
        <v>16</v>
      </c>
      <c r="DK246" t="s">
        <v>9817</v>
      </c>
      <c r="DL246" t="s">
        <v>9817</v>
      </c>
      <c r="DM246" t="s">
        <v>16</v>
      </c>
      <c r="DN246" t="s">
        <v>189</v>
      </c>
      <c r="DO246" t="s">
        <v>11567</v>
      </c>
      <c r="DP246" t="s">
        <v>7434</v>
      </c>
      <c r="DQ246" t="s">
        <v>10078</v>
      </c>
      <c r="DR246" t="s">
        <v>10081</v>
      </c>
    </row>
    <row r="247" spans="1:122" x14ac:dyDescent="0.25">
      <c r="A247">
        <v>668</v>
      </c>
      <c r="B247" t="s">
        <v>189</v>
      </c>
      <c r="C247" t="s">
        <v>2166</v>
      </c>
      <c r="D247" s="138">
        <v>45009</v>
      </c>
      <c r="E247" t="s">
        <v>2167</v>
      </c>
      <c r="F247" t="s">
        <v>11</v>
      </c>
      <c r="G247" t="s">
        <v>16</v>
      </c>
      <c r="H247" t="s">
        <v>11</v>
      </c>
      <c r="I247" t="s">
        <v>9802</v>
      </c>
      <c r="J247" t="s">
        <v>12</v>
      </c>
      <c r="K247">
        <v>3</v>
      </c>
      <c r="L247">
        <v>0.44</v>
      </c>
      <c r="M247">
        <v>3</v>
      </c>
      <c r="N247">
        <v>3.4289999999999998</v>
      </c>
      <c r="O247" t="s">
        <v>189</v>
      </c>
      <c r="P247" t="s">
        <v>13</v>
      </c>
      <c r="Q247" t="s">
        <v>51</v>
      </c>
      <c r="R247" t="s">
        <v>21</v>
      </c>
      <c r="S247" t="s">
        <v>51</v>
      </c>
      <c r="T247" t="s">
        <v>16</v>
      </c>
      <c r="U247" t="s">
        <v>1938</v>
      </c>
      <c r="V247" t="s">
        <v>2410</v>
      </c>
      <c r="W247">
        <v>100</v>
      </c>
      <c r="X247" t="s">
        <v>22</v>
      </c>
      <c r="Y247" t="s">
        <v>1883</v>
      </c>
      <c r="Z247" t="s">
        <v>1883</v>
      </c>
      <c r="AA247" t="s">
        <v>189</v>
      </c>
      <c r="AB247" s="138">
        <v>45015</v>
      </c>
      <c r="AC247" s="138">
        <v>45199</v>
      </c>
      <c r="AD247" t="s">
        <v>6241</v>
      </c>
      <c r="AE247" t="s">
        <v>5148</v>
      </c>
      <c r="AF247" t="s">
        <v>16</v>
      </c>
      <c r="AG247" t="s">
        <v>189</v>
      </c>
      <c r="AH247" s="138">
        <v>46111</v>
      </c>
      <c r="AI247" t="s">
        <v>2414</v>
      </c>
      <c r="AJ247" t="s">
        <v>189</v>
      </c>
      <c r="AK247" t="s">
        <v>189</v>
      </c>
      <c r="AL247" t="s">
        <v>189</v>
      </c>
      <c r="AM247" t="s">
        <v>189</v>
      </c>
      <c r="AN247" t="s">
        <v>189</v>
      </c>
      <c r="AO247" t="s">
        <v>189</v>
      </c>
      <c r="AP247" t="s">
        <v>189</v>
      </c>
      <c r="AQ247" t="s">
        <v>16</v>
      </c>
      <c r="AR247" t="s">
        <v>189</v>
      </c>
      <c r="AS247" t="s">
        <v>16</v>
      </c>
      <c r="AT247" t="s">
        <v>9395</v>
      </c>
      <c r="AU247" t="s">
        <v>9344</v>
      </c>
      <c r="AV247" t="s">
        <v>189</v>
      </c>
      <c r="AW247" t="s">
        <v>16</v>
      </c>
      <c r="AX247" t="s">
        <v>16</v>
      </c>
      <c r="AY247" t="s">
        <v>16</v>
      </c>
      <c r="AZ247" t="s">
        <v>16</v>
      </c>
      <c r="BA247" t="s">
        <v>16</v>
      </c>
      <c r="BB247" t="s">
        <v>16</v>
      </c>
      <c r="BC247" t="s">
        <v>16</v>
      </c>
      <c r="BD247" t="s">
        <v>16</v>
      </c>
      <c r="BE247" t="s">
        <v>16</v>
      </c>
      <c r="BF247" t="s">
        <v>189</v>
      </c>
      <c r="BG247" t="s">
        <v>189</v>
      </c>
      <c r="BH247">
        <v>0</v>
      </c>
      <c r="BI247">
        <v>0</v>
      </c>
      <c r="BJ247">
        <v>0</v>
      </c>
      <c r="BK247" t="s">
        <v>189</v>
      </c>
      <c r="BL247" t="s">
        <v>189</v>
      </c>
      <c r="BN247" t="s">
        <v>2168</v>
      </c>
      <c r="BO247" t="s">
        <v>7115</v>
      </c>
      <c r="BP247" t="s">
        <v>2505</v>
      </c>
      <c r="BQ247" t="s">
        <v>184</v>
      </c>
      <c r="BR247" t="s">
        <v>6744</v>
      </c>
      <c r="BS247" t="s">
        <v>1494</v>
      </c>
      <c r="BT247" t="s">
        <v>16</v>
      </c>
      <c r="BU247" t="s">
        <v>189</v>
      </c>
      <c r="BV247" t="s">
        <v>52</v>
      </c>
      <c r="BW247" t="s">
        <v>185</v>
      </c>
      <c r="BX247" t="s">
        <v>2506</v>
      </c>
      <c r="BY247" t="s">
        <v>16</v>
      </c>
      <c r="BZ247" s="138"/>
      <c r="CA247" s="138">
        <v>45009</v>
      </c>
      <c r="CB247" t="s">
        <v>34</v>
      </c>
      <c r="CC247" t="s">
        <v>16</v>
      </c>
      <c r="CD247" t="s">
        <v>6307</v>
      </c>
      <c r="CE247" t="s">
        <v>189</v>
      </c>
      <c r="CF247" t="s">
        <v>189</v>
      </c>
      <c r="CG247" t="s">
        <v>189</v>
      </c>
      <c r="CH247">
        <v>2023</v>
      </c>
      <c r="CI247" s="7">
        <v>45009</v>
      </c>
      <c r="CJ247" t="s">
        <v>4723</v>
      </c>
      <c r="CK247">
        <v>3</v>
      </c>
      <c r="CL247">
        <v>13</v>
      </c>
      <c r="CM247" s="7">
        <v>45005</v>
      </c>
      <c r="CN247" t="s">
        <v>11565</v>
      </c>
      <c r="CO247" t="s">
        <v>9855</v>
      </c>
      <c r="CP247" t="s">
        <v>11556</v>
      </c>
      <c r="CQ247" t="s">
        <v>11557</v>
      </c>
      <c r="CR247" t="s">
        <v>5992</v>
      </c>
      <c r="CS247" t="s">
        <v>5993</v>
      </c>
      <c r="CT247" t="s">
        <v>9844</v>
      </c>
      <c r="CU247" t="s">
        <v>9873</v>
      </c>
      <c r="CV247" t="s">
        <v>6307</v>
      </c>
      <c r="CW247" t="s">
        <v>9874</v>
      </c>
      <c r="CX247" t="s">
        <v>2504</v>
      </c>
      <c r="CY247" t="s">
        <v>9817</v>
      </c>
      <c r="CZ247" t="s">
        <v>6741</v>
      </c>
      <c r="DA247" t="s">
        <v>188</v>
      </c>
      <c r="DB247" t="s">
        <v>16</v>
      </c>
      <c r="DC247" t="s">
        <v>16</v>
      </c>
      <c r="DD247" t="s">
        <v>22</v>
      </c>
      <c r="DE247" t="s">
        <v>16</v>
      </c>
      <c r="DF247" t="s">
        <v>311</v>
      </c>
      <c r="DG247" t="s">
        <v>4727</v>
      </c>
      <c r="DH247" t="s">
        <v>2052</v>
      </c>
      <c r="DI247" t="s">
        <v>6141</v>
      </c>
      <c r="DJ247" t="s">
        <v>16</v>
      </c>
      <c r="DK247" t="s">
        <v>9817</v>
      </c>
      <c r="DL247" t="s">
        <v>9817</v>
      </c>
      <c r="DM247" t="s">
        <v>6245</v>
      </c>
      <c r="DN247" t="s">
        <v>189</v>
      </c>
      <c r="DO247" t="s">
        <v>11125</v>
      </c>
      <c r="DP247" t="s">
        <v>7435</v>
      </c>
      <c r="DQ247" t="s">
        <v>10078</v>
      </c>
      <c r="DR247" t="s">
        <v>10082</v>
      </c>
    </row>
    <row r="248" spans="1:122" x14ac:dyDescent="0.25">
      <c r="A248">
        <v>667</v>
      </c>
      <c r="B248" t="s">
        <v>189</v>
      </c>
      <c r="C248" t="s">
        <v>2164</v>
      </c>
      <c r="D248" s="138">
        <v>45009</v>
      </c>
      <c r="E248" t="s">
        <v>4562</v>
      </c>
      <c r="F248" t="s">
        <v>11</v>
      </c>
      <c r="G248" t="s">
        <v>1932</v>
      </c>
      <c r="H248" t="s">
        <v>11</v>
      </c>
      <c r="I248" t="s">
        <v>9802</v>
      </c>
      <c r="J248" t="s">
        <v>12</v>
      </c>
      <c r="K248">
        <v>4.0999999999999996</v>
      </c>
      <c r="L248">
        <v>0.6</v>
      </c>
      <c r="M248">
        <v>4.0999999999999996</v>
      </c>
      <c r="N248">
        <v>4.6859999999999999</v>
      </c>
      <c r="O248" t="s">
        <v>189</v>
      </c>
      <c r="P248" t="s">
        <v>13</v>
      </c>
      <c r="Q248" t="s">
        <v>110</v>
      </c>
      <c r="R248" t="s">
        <v>16</v>
      </c>
      <c r="S248" t="s">
        <v>110</v>
      </c>
      <c r="T248" t="s">
        <v>16</v>
      </c>
      <c r="U248" t="s">
        <v>16</v>
      </c>
      <c r="V248" t="s">
        <v>2410</v>
      </c>
      <c r="W248">
        <v>100</v>
      </c>
      <c r="X248" t="s">
        <v>22</v>
      </c>
      <c r="Y248" t="s">
        <v>6236</v>
      </c>
      <c r="Z248" t="s">
        <v>6236</v>
      </c>
      <c r="AA248" t="s">
        <v>189</v>
      </c>
      <c r="AB248" s="138">
        <v>45015</v>
      </c>
      <c r="AC248" s="138">
        <v>45199</v>
      </c>
      <c r="AD248" t="s">
        <v>6241</v>
      </c>
      <c r="AE248" t="s">
        <v>5147</v>
      </c>
      <c r="AF248" t="s">
        <v>16</v>
      </c>
      <c r="AG248" t="s">
        <v>189</v>
      </c>
      <c r="AH248" s="138">
        <v>46111</v>
      </c>
      <c r="AI248" t="s">
        <v>2414</v>
      </c>
      <c r="AJ248" t="s">
        <v>189</v>
      </c>
      <c r="AK248" t="s">
        <v>189</v>
      </c>
      <c r="AL248" t="s">
        <v>189</v>
      </c>
      <c r="AM248" t="s">
        <v>189</v>
      </c>
      <c r="AN248" t="s">
        <v>189</v>
      </c>
      <c r="AO248" t="s">
        <v>189</v>
      </c>
      <c r="AP248" t="s">
        <v>189</v>
      </c>
      <c r="AQ248" t="s">
        <v>16</v>
      </c>
      <c r="AR248" t="s">
        <v>189</v>
      </c>
      <c r="AS248" t="s">
        <v>16</v>
      </c>
      <c r="AT248" t="s">
        <v>6535</v>
      </c>
      <c r="AU248" t="s">
        <v>9344</v>
      </c>
      <c r="AV248" t="s">
        <v>189</v>
      </c>
      <c r="AW248" t="s">
        <v>16</v>
      </c>
      <c r="AX248" t="s">
        <v>16</v>
      </c>
      <c r="AY248" t="s">
        <v>16</v>
      </c>
      <c r="AZ248" t="s">
        <v>16</v>
      </c>
      <c r="BA248" t="s">
        <v>16</v>
      </c>
      <c r="BB248" t="s">
        <v>16</v>
      </c>
      <c r="BC248" t="s">
        <v>16</v>
      </c>
      <c r="BD248" t="s">
        <v>16</v>
      </c>
      <c r="BE248" t="s">
        <v>16</v>
      </c>
      <c r="BF248" t="s">
        <v>189</v>
      </c>
      <c r="BG248" t="s">
        <v>189</v>
      </c>
      <c r="BH248">
        <v>0</v>
      </c>
      <c r="BI248">
        <v>0</v>
      </c>
      <c r="BJ248">
        <v>0</v>
      </c>
      <c r="BK248" t="s">
        <v>189</v>
      </c>
      <c r="BL248" t="s">
        <v>189</v>
      </c>
      <c r="BN248" t="s">
        <v>2165</v>
      </c>
      <c r="BO248" t="s">
        <v>16</v>
      </c>
      <c r="BP248" t="s">
        <v>4563</v>
      </c>
      <c r="BQ248" t="s">
        <v>184</v>
      </c>
      <c r="BR248" t="s">
        <v>6744</v>
      </c>
      <c r="BS248" t="s">
        <v>9667</v>
      </c>
      <c r="BT248" t="s">
        <v>16</v>
      </c>
      <c r="BU248" t="s">
        <v>189</v>
      </c>
      <c r="BV248" t="s">
        <v>50</v>
      </c>
      <c r="BW248" t="s">
        <v>185</v>
      </c>
      <c r="BX248" t="s">
        <v>2503</v>
      </c>
      <c r="BY248" t="s">
        <v>16</v>
      </c>
      <c r="BZ248" s="138"/>
      <c r="CA248" s="138">
        <v>45009</v>
      </c>
      <c r="CB248" t="s">
        <v>17</v>
      </c>
      <c r="CC248" t="s">
        <v>17</v>
      </c>
      <c r="CD248" t="s">
        <v>6307</v>
      </c>
      <c r="CE248" t="s">
        <v>189</v>
      </c>
      <c r="CF248" t="s">
        <v>189</v>
      </c>
      <c r="CG248" t="s">
        <v>189</v>
      </c>
      <c r="CH248">
        <v>2023</v>
      </c>
      <c r="CI248" s="7">
        <v>45009</v>
      </c>
      <c r="CJ248" t="s">
        <v>4723</v>
      </c>
      <c r="CK248">
        <v>3</v>
      </c>
      <c r="CL248">
        <v>13</v>
      </c>
      <c r="CM248" s="7">
        <v>45005</v>
      </c>
      <c r="CN248" t="s">
        <v>11565</v>
      </c>
      <c r="CO248" t="s">
        <v>9855</v>
      </c>
      <c r="CP248" t="s">
        <v>11556</v>
      </c>
      <c r="CQ248" t="s">
        <v>11557</v>
      </c>
      <c r="CR248" t="s">
        <v>5992</v>
      </c>
      <c r="CS248" t="s">
        <v>5993</v>
      </c>
      <c r="CT248" t="s">
        <v>9844</v>
      </c>
      <c r="CU248" t="s">
        <v>9873</v>
      </c>
      <c r="CV248" t="s">
        <v>6307</v>
      </c>
      <c r="CW248" t="s">
        <v>9874</v>
      </c>
      <c r="CX248" t="s">
        <v>2502</v>
      </c>
      <c r="CY248" t="s">
        <v>9817</v>
      </c>
      <c r="CZ248" t="s">
        <v>6741</v>
      </c>
      <c r="DA248" t="s">
        <v>188</v>
      </c>
      <c r="DB248" t="s">
        <v>16</v>
      </c>
      <c r="DC248" t="s">
        <v>16</v>
      </c>
      <c r="DD248" t="s">
        <v>22</v>
      </c>
      <c r="DE248" t="s">
        <v>16</v>
      </c>
      <c r="DF248" t="s">
        <v>2501</v>
      </c>
      <c r="DG248" t="s">
        <v>4727</v>
      </c>
      <c r="DH248" t="s">
        <v>2052</v>
      </c>
      <c r="DI248" t="s">
        <v>6140</v>
      </c>
      <c r="DJ248" t="s">
        <v>16</v>
      </c>
      <c r="DK248" t="s">
        <v>9817</v>
      </c>
      <c r="DL248" t="s">
        <v>9817</v>
      </c>
      <c r="DM248" t="s">
        <v>6245</v>
      </c>
      <c r="DN248" t="s">
        <v>189</v>
      </c>
      <c r="DO248" t="s">
        <v>11126</v>
      </c>
      <c r="DP248" t="s">
        <v>7436</v>
      </c>
      <c r="DQ248" t="s">
        <v>10078</v>
      </c>
      <c r="DR248" t="s">
        <v>10083</v>
      </c>
    </row>
    <row r="249" spans="1:122" x14ac:dyDescent="0.25">
      <c r="A249">
        <v>666</v>
      </c>
      <c r="B249" t="s">
        <v>189</v>
      </c>
      <c r="C249" t="s">
        <v>113</v>
      </c>
      <c r="D249" s="138">
        <v>45008</v>
      </c>
      <c r="E249" t="s">
        <v>114</v>
      </c>
      <c r="F249" t="s">
        <v>11</v>
      </c>
      <c r="G249" t="s">
        <v>1926</v>
      </c>
      <c r="H249" t="s">
        <v>11</v>
      </c>
      <c r="I249" t="s">
        <v>9802</v>
      </c>
      <c r="J249" t="s">
        <v>12</v>
      </c>
      <c r="K249">
        <v>10</v>
      </c>
      <c r="L249">
        <v>1.47</v>
      </c>
      <c r="M249">
        <v>10</v>
      </c>
      <c r="N249">
        <v>11.52</v>
      </c>
      <c r="O249" t="s">
        <v>189</v>
      </c>
      <c r="P249" t="s">
        <v>13</v>
      </c>
      <c r="Q249" t="s">
        <v>63</v>
      </c>
      <c r="R249" t="s">
        <v>122</v>
      </c>
      <c r="S249" t="s">
        <v>63</v>
      </c>
      <c r="T249" t="s">
        <v>16</v>
      </c>
      <c r="U249" t="s">
        <v>2073</v>
      </c>
      <c r="V249" t="s">
        <v>2410</v>
      </c>
      <c r="W249">
        <v>100</v>
      </c>
      <c r="X249" t="s">
        <v>15</v>
      </c>
      <c r="Y249" t="s">
        <v>6236</v>
      </c>
      <c r="Z249" t="s">
        <v>6236</v>
      </c>
      <c r="AA249" t="s">
        <v>189</v>
      </c>
      <c r="AB249" s="138">
        <v>45013</v>
      </c>
      <c r="AC249" s="138">
        <v>45379</v>
      </c>
      <c r="AD249" t="s">
        <v>6241</v>
      </c>
      <c r="AE249" t="s">
        <v>5015</v>
      </c>
      <c r="AF249" t="s">
        <v>16</v>
      </c>
      <c r="AG249" t="s">
        <v>189</v>
      </c>
      <c r="AH249" s="138">
        <v>46109</v>
      </c>
      <c r="AI249" t="s">
        <v>2419</v>
      </c>
      <c r="AJ249" t="s">
        <v>2519</v>
      </c>
      <c r="AK249" t="s">
        <v>189</v>
      </c>
      <c r="AL249" t="s">
        <v>2519</v>
      </c>
      <c r="AM249" t="s">
        <v>1880</v>
      </c>
      <c r="AN249" t="s">
        <v>189</v>
      </c>
      <c r="AO249" t="s">
        <v>189</v>
      </c>
      <c r="AP249" t="s">
        <v>189</v>
      </c>
      <c r="AQ249" t="s">
        <v>16</v>
      </c>
      <c r="AR249" t="s">
        <v>189</v>
      </c>
      <c r="AS249" t="s">
        <v>16</v>
      </c>
      <c r="AT249" t="s">
        <v>6466</v>
      </c>
      <c r="AU249" t="s">
        <v>9344</v>
      </c>
      <c r="AV249" t="s">
        <v>189</v>
      </c>
      <c r="AW249" t="s">
        <v>16</v>
      </c>
      <c r="AX249" t="s">
        <v>16</v>
      </c>
      <c r="AY249" t="s">
        <v>199</v>
      </c>
      <c r="AZ249" t="s">
        <v>411</v>
      </c>
      <c r="BA249" t="s">
        <v>305</v>
      </c>
      <c r="BB249" t="s">
        <v>16</v>
      </c>
      <c r="BC249" t="s">
        <v>16</v>
      </c>
      <c r="BD249" t="s">
        <v>16</v>
      </c>
      <c r="BE249" t="s">
        <v>1925</v>
      </c>
      <c r="BF249" t="s">
        <v>203</v>
      </c>
      <c r="BG249" t="s">
        <v>1695</v>
      </c>
      <c r="BH249">
        <v>1</v>
      </c>
      <c r="BI249">
        <v>1</v>
      </c>
      <c r="BJ249">
        <v>1</v>
      </c>
      <c r="BK249" t="s">
        <v>9705</v>
      </c>
      <c r="BL249" t="s">
        <v>6307</v>
      </c>
      <c r="BM249">
        <v>23018</v>
      </c>
      <c r="BN249" t="s">
        <v>204</v>
      </c>
      <c r="BO249" t="s">
        <v>16</v>
      </c>
      <c r="BP249" t="s">
        <v>114</v>
      </c>
      <c r="BQ249" t="s">
        <v>184</v>
      </c>
      <c r="BR249" t="s">
        <v>6744</v>
      </c>
      <c r="BS249" t="s">
        <v>9667</v>
      </c>
      <c r="BT249" t="s">
        <v>16</v>
      </c>
      <c r="BU249" t="s">
        <v>189</v>
      </c>
      <c r="BV249" t="s">
        <v>58</v>
      </c>
      <c r="BW249" t="s">
        <v>9698</v>
      </c>
      <c r="BX249" t="s">
        <v>16</v>
      </c>
      <c r="BY249" t="s">
        <v>9696</v>
      </c>
      <c r="BZ249" s="138"/>
      <c r="CA249" s="138">
        <v>45008</v>
      </c>
      <c r="CB249" t="s">
        <v>17</v>
      </c>
      <c r="CC249" t="s">
        <v>17</v>
      </c>
      <c r="CD249" t="s">
        <v>6307</v>
      </c>
      <c r="CE249" t="s">
        <v>189</v>
      </c>
      <c r="CF249" t="s">
        <v>6307</v>
      </c>
      <c r="CG249" t="s">
        <v>189</v>
      </c>
      <c r="CH249">
        <v>2023</v>
      </c>
      <c r="CI249" s="7">
        <v>45008</v>
      </c>
      <c r="CJ249" t="s">
        <v>4723</v>
      </c>
      <c r="CK249">
        <v>3</v>
      </c>
      <c r="CL249">
        <v>13</v>
      </c>
      <c r="CM249" s="7">
        <v>45005</v>
      </c>
      <c r="CN249" t="s">
        <v>11565</v>
      </c>
      <c r="CO249" t="s">
        <v>9855</v>
      </c>
      <c r="CP249" t="s">
        <v>11556</v>
      </c>
      <c r="CQ249" t="s">
        <v>11557</v>
      </c>
      <c r="CR249" t="s">
        <v>5992</v>
      </c>
      <c r="CS249" t="s">
        <v>5993</v>
      </c>
      <c r="CT249" t="s">
        <v>9844</v>
      </c>
      <c r="CU249" t="s">
        <v>9873</v>
      </c>
      <c r="CV249" t="s">
        <v>6307</v>
      </c>
      <c r="CW249" t="s">
        <v>9874</v>
      </c>
      <c r="CX249" t="s">
        <v>6844</v>
      </c>
      <c r="CY249" t="s">
        <v>9817</v>
      </c>
      <c r="CZ249" t="s">
        <v>6741</v>
      </c>
      <c r="DA249" t="s">
        <v>188</v>
      </c>
      <c r="DB249" t="s">
        <v>16</v>
      </c>
      <c r="DC249" t="s">
        <v>16</v>
      </c>
      <c r="DD249" t="s">
        <v>15</v>
      </c>
      <c r="DE249" t="s">
        <v>16</v>
      </c>
      <c r="DF249" t="s">
        <v>16</v>
      </c>
      <c r="DG249" t="s">
        <v>4727</v>
      </c>
      <c r="DH249" t="s">
        <v>2052</v>
      </c>
      <c r="DI249" t="s">
        <v>6114</v>
      </c>
      <c r="DJ249" t="s">
        <v>16</v>
      </c>
      <c r="DK249" t="s">
        <v>9817</v>
      </c>
      <c r="DL249" t="s">
        <v>9817</v>
      </c>
      <c r="DM249" t="s">
        <v>16</v>
      </c>
      <c r="DN249" t="s">
        <v>4497</v>
      </c>
      <c r="DO249" t="s">
        <v>11568</v>
      </c>
      <c r="DP249" t="s">
        <v>7437</v>
      </c>
      <c r="DQ249" t="s">
        <v>10084</v>
      </c>
      <c r="DR249" t="s">
        <v>10085</v>
      </c>
    </row>
    <row r="250" spans="1:122" x14ac:dyDescent="0.25">
      <c r="A250">
        <v>665</v>
      </c>
      <c r="B250" t="s">
        <v>189</v>
      </c>
      <c r="C250" t="s">
        <v>115</v>
      </c>
      <c r="D250" s="138">
        <v>45006</v>
      </c>
      <c r="E250" t="s">
        <v>116</v>
      </c>
      <c r="F250" t="s">
        <v>11</v>
      </c>
      <c r="G250" t="s">
        <v>1929</v>
      </c>
      <c r="H250" t="s">
        <v>11</v>
      </c>
      <c r="I250" t="s">
        <v>9802</v>
      </c>
      <c r="J250" t="s">
        <v>12</v>
      </c>
      <c r="K250">
        <v>10.25</v>
      </c>
      <c r="L250">
        <v>1.49</v>
      </c>
      <c r="M250">
        <v>10.25</v>
      </c>
      <c r="N250">
        <v>11.685</v>
      </c>
      <c r="O250" t="s">
        <v>189</v>
      </c>
      <c r="P250" t="s">
        <v>13</v>
      </c>
      <c r="Q250" t="s">
        <v>66</v>
      </c>
      <c r="R250" t="s">
        <v>117</v>
      </c>
      <c r="S250" t="s">
        <v>66</v>
      </c>
      <c r="T250" t="s">
        <v>16</v>
      </c>
      <c r="U250" t="s">
        <v>2071</v>
      </c>
      <c r="V250" t="s">
        <v>2410</v>
      </c>
      <c r="W250">
        <v>100</v>
      </c>
      <c r="X250" t="s">
        <v>15</v>
      </c>
      <c r="Y250" t="s">
        <v>6236</v>
      </c>
      <c r="Z250" t="s">
        <v>6236</v>
      </c>
      <c r="AA250" t="s">
        <v>189</v>
      </c>
      <c r="AB250" s="138">
        <v>45009</v>
      </c>
      <c r="AC250" s="138">
        <v>45193</v>
      </c>
      <c r="AD250" t="s">
        <v>6241</v>
      </c>
      <c r="AE250" t="s">
        <v>5016</v>
      </c>
      <c r="AF250" t="s">
        <v>16</v>
      </c>
      <c r="AG250" t="s">
        <v>189</v>
      </c>
      <c r="AH250" s="138">
        <v>46105</v>
      </c>
      <c r="AI250" t="s">
        <v>2414</v>
      </c>
      <c r="AJ250" t="s">
        <v>2520</v>
      </c>
      <c r="AK250" t="s">
        <v>2435</v>
      </c>
      <c r="AL250" t="s">
        <v>205</v>
      </c>
      <c r="AM250" t="s">
        <v>1880</v>
      </c>
      <c r="AN250" t="s">
        <v>189</v>
      </c>
      <c r="AO250" t="s">
        <v>189</v>
      </c>
      <c r="AP250" t="s">
        <v>189</v>
      </c>
      <c r="AQ250" t="s">
        <v>16</v>
      </c>
      <c r="AR250" t="s">
        <v>189</v>
      </c>
      <c r="AS250" t="s">
        <v>16</v>
      </c>
      <c r="AT250" t="s">
        <v>6467</v>
      </c>
      <c r="AU250" t="s">
        <v>9344</v>
      </c>
      <c r="AV250" t="s">
        <v>189</v>
      </c>
      <c r="AW250" t="s">
        <v>16</v>
      </c>
      <c r="AX250" t="s">
        <v>16</v>
      </c>
      <c r="AY250" t="s">
        <v>181</v>
      </c>
      <c r="AZ250" t="s">
        <v>16</v>
      </c>
      <c r="BA250" t="s">
        <v>16</v>
      </c>
      <c r="BB250" t="s">
        <v>16</v>
      </c>
      <c r="BC250" t="s">
        <v>16</v>
      </c>
      <c r="BD250" t="s">
        <v>16</v>
      </c>
      <c r="BE250" t="s">
        <v>1925</v>
      </c>
      <c r="BF250" t="s">
        <v>182</v>
      </c>
      <c r="BG250" t="s">
        <v>4806</v>
      </c>
      <c r="BH250">
        <v>1</v>
      </c>
      <c r="BI250">
        <v>1</v>
      </c>
      <c r="BJ250">
        <v>1</v>
      </c>
      <c r="BK250" t="s">
        <v>9706</v>
      </c>
      <c r="BL250" t="s">
        <v>6307</v>
      </c>
      <c r="BM250">
        <v>23017</v>
      </c>
      <c r="BN250" t="s">
        <v>206</v>
      </c>
      <c r="BO250" t="s">
        <v>16</v>
      </c>
      <c r="BP250" t="s">
        <v>116</v>
      </c>
      <c r="BQ250" t="s">
        <v>184</v>
      </c>
      <c r="BR250" t="s">
        <v>6744</v>
      </c>
      <c r="BS250" t="s">
        <v>1494</v>
      </c>
      <c r="BT250" t="s">
        <v>16</v>
      </c>
      <c r="BU250" t="s">
        <v>189</v>
      </c>
      <c r="BV250" t="s">
        <v>27</v>
      </c>
      <c r="BW250" t="s">
        <v>9689</v>
      </c>
      <c r="BX250" t="s">
        <v>207</v>
      </c>
      <c r="BY250" t="s">
        <v>208</v>
      </c>
      <c r="BZ250" s="138"/>
      <c r="CA250" s="138">
        <v>44935</v>
      </c>
      <c r="CB250" t="s">
        <v>17</v>
      </c>
      <c r="CC250" t="s">
        <v>17</v>
      </c>
      <c r="CD250" t="s">
        <v>6307</v>
      </c>
      <c r="CE250" t="s">
        <v>189</v>
      </c>
      <c r="CF250" t="s">
        <v>6307</v>
      </c>
      <c r="CG250" t="s">
        <v>189</v>
      </c>
      <c r="CH250">
        <v>2023</v>
      </c>
      <c r="CI250" s="7">
        <v>45006</v>
      </c>
      <c r="CJ250" t="s">
        <v>4723</v>
      </c>
      <c r="CK250">
        <v>3</v>
      </c>
      <c r="CL250">
        <v>13</v>
      </c>
      <c r="CM250" s="7">
        <v>45005</v>
      </c>
      <c r="CN250" t="s">
        <v>11565</v>
      </c>
      <c r="CO250" t="s">
        <v>9855</v>
      </c>
      <c r="CP250" t="s">
        <v>11556</v>
      </c>
      <c r="CQ250" t="s">
        <v>11557</v>
      </c>
      <c r="CR250" t="s">
        <v>5992</v>
      </c>
      <c r="CS250" t="s">
        <v>5993</v>
      </c>
      <c r="CT250" t="s">
        <v>9844</v>
      </c>
      <c r="CU250" t="s">
        <v>9873</v>
      </c>
      <c r="CV250" t="s">
        <v>6310</v>
      </c>
      <c r="CW250" t="s">
        <v>9874</v>
      </c>
      <c r="CX250" t="s">
        <v>6845</v>
      </c>
      <c r="CY250" t="s">
        <v>9817</v>
      </c>
      <c r="CZ250" t="s">
        <v>6741</v>
      </c>
      <c r="DA250" t="s">
        <v>188</v>
      </c>
      <c r="DB250" t="s">
        <v>16</v>
      </c>
      <c r="DC250" t="s">
        <v>16</v>
      </c>
      <c r="DD250" t="s">
        <v>15</v>
      </c>
      <c r="DE250" t="s">
        <v>16</v>
      </c>
      <c r="DF250" t="s">
        <v>16</v>
      </c>
      <c r="DG250" t="s">
        <v>4727</v>
      </c>
      <c r="DH250" t="s">
        <v>2052</v>
      </c>
      <c r="DI250" t="s">
        <v>6154</v>
      </c>
      <c r="DJ250" t="s">
        <v>16</v>
      </c>
      <c r="DK250" t="s">
        <v>9817</v>
      </c>
      <c r="DL250" t="s">
        <v>9817</v>
      </c>
      <c r="DM250" t="s">
        <v>16</v>
      </c>
      <c r="DN250" t="s">
        <v>4496</v>
      </c>
      <c r="DO250" t="s">
        <v>11569</v>
      </c>
      <c r="DP250" t="s">
        <v>7438</v>
      </c>
      <c r="DQ250" t="s">
        <v>10086</v>
      </c>
      <c r="DR250" t="s">
        <v>10087</v>
      </c>
    </row>
    <row r="251" spans="1:122" x14ac:dyDescent="0.25">
      <c r="A251">
        <v>664</v>
      </c>
      <c r="B251" t="s">
        <v>189</v>
      </c>
      <c r="C251" t="s">
        <v>2169</v>
      </c>
      <c r="D251" s="138">
        <v>45005</v>
      </c>
      <c r="E251" t="s">
        <v>2170</v>
      </c>
      <c r="F251" t="s">
        <v>11</v>
      </c>
      <c r="G251" t="s">
        <v>1929</v>
      </c>
      <c r="H251" t="s">
        <v>11</v>
      </c>
      <c r="I251" t="s">
        <v>9802</v>
      </c>
      <c r="J251" t="s">
        <v>12</v>
      </c>
      <c r="K251">
        <v>12.2</v>
      </c>
      <c r="L251">
        <v>1.77</v>
      </c>
      <c r="M251">
        <v>12.2</v>
      </c>
      <c r="N251">
        <v>13.907999999999999</v>
      </c>
      <c r="O251" t="s">
        <v>189</v>
      </c>
      <c r="P251" t="s">
        <v>13</v>
      </c>
      <c r="Q251" t="s">
        <v>25</v>
      </c>
      <c r="R251" t="s">
        <v>26</v>
      </c>
      <c r="S251" t="s">
        <v>25</v>
      </c>
      <c r="T251" t="s">
        <v>16</v>
      </c>
      <c r="U251" t="s">
        <v>1936</v>
      </c>
      <c r="V251" t="s">
        <v>2410</v>
      </c>
      <c r="W251">
        <v>100</v>
      </c>
      <c r="X251" t="s">
        <v>32</v>
      </c>
      <c r="Y251" t="s">
        <v>6236</v>
      </c>
      <c r="Z251" t="s">
        <v>6236</v>
      </c>
      <c r="AA251" t="s">
        <v>189</v>
      </c>
      <c r="AB251" s="138">
        <v>45008</v>
      </c>
      <c r="AC251" s="138">
        <v>45374</v>
      </c>
      <c r="AD251" t="s">
        <v>6242</v>
      </c>
      <c r="AE251" t="s">
        <v>5152</v>
      </c>
      <c r="AF251" t="s">
        <v>16</v>
      </c>
      <c r="AG251" t="s">
        <v>189</v>
      </c>
      <c r="AH251" s="138">
        <v>46104</v>
      </c>
      <c r="AI251" t="s">
        <v>2419</v>
      </c>
      <c r="AJ251" t="s">
        <v>189</v>
      </c>
      <c r="AK251" t="s">
        <v>189</v>
      </c>
      <c r="AL251" t="s">
        <v>189</v>
      </c>
      <c r="AM251" t="s">
        <v>189</v>
      </c>
      <c r="AN251" t="s">
        <v>189</v>
      </c>
      <c r="AO251" t="s">
        <v>189</v>
      </c>
      <c r="AP251" t="s">
        <v>189</v>
      </c>
      <c r="AQ251" t="s">
        <v>16</v>
      </c>
      <c r="AR251" t="s">
        <v>189</v>
      </c>
      <c r="AS251" t="s">
        <v>16</v>
      </c>
      <c r="AT251" t="s">
        <v>6446</v>
      </c>
      <c r="AU251" t="s">
        <v>9344</v>
      </c>
      <c r="AV251" t="s">
        <v>189</v>
      </c>
      <c r="AW251" t="s">
        <v>16</v>
      </c>
      <c r="AX251" t="s">
        <v>16</v>
      </c>
      <c r="AY251" t="s">
        <v>16</v>
      </c>
      <c r="AZ251" t="s">
        <v>16</v>
      </c>
      <c r="BA251" t="s">
        <v>16</v>
      </c>
      <c r="BB251" t="s">
        <v>16</v>
      </c>
      <c r="BC251" t="s">
        <v>16</v>
      </c>
      <c r="BD251" t="s">
        <v>16</v>
      </c>
      <c r="BE251" t="s">
        <v>16</v>
      </c>
      <c r="BF251" t="s">
        <v>189</v>
      </c>
      <c r="BG251" t="s">
        <v>189</v>
      </c>
      <c r="BH251">
        <v>0</v>
      </c>
      <c r="BI251">
        <v>0</v>
      </c>
      <c r="BJ251">
        <v>0</v>
      </c>
      <c r="BK251" t="s">
        <v>189</v>
      </c>
      <c r="BL251" t="s">
        <v>189</v>
      </c>
      <c r="BN251" t="s">
        <v>2171</v>
      </c>
      <c r="BO251" t="s">
        <v>16</v>
      </c>
      <c r="BP251" t="s">
        <v>2170</v>
      </c>
      <c r="BQ251" t="s">
        <v>184</v>
      </c>
      <c r="BR251" t="s">
        <v>6744</v>
      </c>
      <c r="BS251" t="s">
        <v>9667</v>
      </c>
      <c r="BT251" t="s">
        <v>16</v>
      </c>
      <c r="BU251" t="s">
        <v>189</v>
      </c>
      <c r="BV251" t="s">
        <v>27</v>
      </c>
      <c r="BW251" t="s">
        <v>195</v>
      </c>
      <c r="BX251" t="s">
        <v>230</v>
      </c>
      <c r="BY251" t="s">
        <v>2530</v>
      </c>
      <c r="BZ251" s="138"/>
      <c r="CA251" s="138">
        <v>45005</v>
      </c>
      <c r="CB251" t="s">
        <v>17</v>
      </c>
      <c r="CC251" t="s">
        <v>17</v>
      </c>
      <c r="CD251" t="s">
        <v>6307</v>
      </c>
      <c r="CE251" t="s">
        <v>189</v>
      </c>
      <c r="CF251" t="s">
        <v>6307</v>
      </c>
      <c r="CG251" t="s">
        <v>189</v>
      </c>
      <c r="CH251">
        <v>2023</v>
      </c>
      <c r="CI251" s="7">
        <v>45005</v>
      </c>
      <c r="CJ251" t="s">
        <v>4723</v>
      </c>
      <c r="CK251">
        <v>3</v>
      </c>
      <c r="CL251">
        <v>13</v>
      </c>
      <c r="CM251" s="7">
        <v>45005</v>
      </c>
      <c r="CN251" t="s">
        <v>11565</v>
      </c>
      <c r="CO251" t="s">
        <v>9855</v>
      </c>
      <c r="CP251" t="s">
        <v>11556</v>
      </c>
      <c r="CQ251" t="s">
        <v>11557</v>
      </c>
      <c r="CR251" t="s">
        <v>5992</v>
      </c>
      <c r="CS251" t="s">
        <v>5993</v>
      </c>
      <c r="CT251" t="s">
        <v>9844</v>
      </c>
      <c r="CU251" t="s">
        <v>9873</v>
      </c>
      <c r="CV251" t="s">
        <v>6307</v>
      </c>
      <c r="CW251" t="s">
        <v>9874</v>
      </c>
      <c r="CX251" t="s">
        <v>2529</v>
      </c>
      <c r="CY251" t="s">
        <v>9817</v>
      </c>
      <c r="CZ251" t="s">
        <v>6741</v>
      </c>
      <c r="DA251" t="s">
        <v>188</v>
      </c>
      <c r="DB251" t="s">
        <v>16</v>
      </c>
      <c r="DC251" t="s">
        <v>2171</v>
      </c>
      <c r="DD251" t="s">
        <v>32</v>
      </c>
      <c r="DE251" t="s">
        <v>16</v>
      </c>
      <c r="DF251" t="s">
        <v>16</v>
      </c>
      <c r="DG251" t="s">
        <v>4727</v>
      </c>
      <c r="DH251" t="s">
        <v>2052</v>
      </c>
      <c r="DI251" t="s">
        <v>6155</v>
      </c>
      <c r="DJ251" t="s">
        <v>16</v>
      </c>
      <c r="DK251" t="s">
        <v>9817</v>
      </c>
      <c r="DL251" t="s">
        <v>9817</v>
      </c>
      <c r="DM251" t="s">
        <v>16</v>
      </c>
      <c r="DN251" t="s">
        <v>189</v>
      </c>
      <c r="DO251" t="s">
        <v>11570</v>
      </c>
      <c r="DP251" t="s">
        <v>7439</v>
      </c>
      <c r="DQ251" t="s">
        <v>10088</v>
      </c>
      <c r="DR251" t="s">
        <v>10089</v>
      </c>
    </row>
    <row r="252" spans="1:122" x14ac:dyDescent="0.25">
      <c r="A252">
        <v>663</v>
      </c>
      <c r="B252" t="s">
        <v>189</v>
      </c>
      <c r="C252" t="s">
        <v>2525</v>
      </c>
      <c r="D252" s="138">
        <v>45005</v>
      </c>
      <c r="E252" t="s">
        <v>7129</v>
      </c>
      <c r="F252" t="s">
        <v>11</v>
      </c>
      <c r="G252" t="s">
        <v>1926</v>
      </c>
      <c r="H252" t="s">
        <v>2521</v>
      </c>
      <c r="I252" t="s">
        <v>4840</v>
      </c>
      <c r="J252" t="s">
        <v>12</v>
      </c>
      <c r="K252">
        <v>10</v>
      </c>
      <c r="L252">
        <v>1.45</v>
      </c>
      <c r="M252">
        <v>10</v>
      </c>
      <c r="N252">
        <v>11.4</v>
      </c>
      <c r="O252" t="s">
        <v>189</v>
      </c>
      <c r="P252" t="s">
        <v>137</v>
      </c>
      <c r="Q252" t="s">
        <v>2522</v>
      </c>
      <c r="R252" t="s">
        <v>2523</v>
      </c>
      <c r="S252" t="s">
        <v>2522</v>
      </c>
      <c r="T252" t="s">
        <v>16</v>
      </c>
      <c r="U252" t="s">
        <v>2091</v>
      </c>
      <c r="V252" t="s">
        <v>2410</v>
      </c>
      <c r="W252">
        <v>100</v>
      </c>
      <c r="X252" t="s">
        <v>15</v>
      </c>
      <c r="Y252" t="s">
        <v>6282</v>
      </c>
      <c r="Z252" t="s">
        <v>6282</v>
      </c>
      <c r="AA252" t="s">
        <v>9911</v>
      </c>
      <c r="AB252" s="138">
        <v>45012</v>
      </c>
      <c r="AC252" s="138">
        <v>45196</v>
      </c>
      <c r="AD252" t="s">
        <v>6241</v>
      </c>
      <c r="AE252" t="s">
        <v>5075</v>
      </c>
      <c r="AF252" t="s">
        <v>16</v>
      </c>
      <c r="AG252" t="s">
        <v>4853</v>
      </c>
      <c r="AH252" s="138">
        <v>45743</v>
      </c>
      <c r="AI252" t="s">
        <v>2414</v>
      </c>
      <c r="AJ252" t="s">
        <v>189</v>
      </c>
      <c r="AK252" t="s">
        <v>189</v>
      </c>
      <c r="AL252" t="s">
        <v>189</v>
      </c>
      <c r="AM252" t="s">
        <v>189</v>
      </c>
      <c r="AN252" t="s">
        <v>4346</v>
      </c>
      <c r="AO252" t="s">
        <v>189</v>
      </c>
      <c r="AP252" t="s">
        <v>189</v>
      </c>
      <c r="AQ252" t="s">
        <v>16</v>
      </c>
      <c r="AR252" t="s">
        <v>189</v>
      </c>
      <c r="AS252" t="s">
        <v>7440</v>
      </c>
      <c r="AT252" t="s">
        <v>6424</v>
      </c>
      <c r="AU252" t="s">
        <v>9344</v>
      </c>
      <c r="AV252" t="s">
        <v>189</v>
      </c>
      <c r="AW252" t="s">
        <v>4631</v>
      </c>
      <c r="AX252" t="s">
        <v>4627</v>
      </c>
      <c r="AY252" t="s">
        <v>16</v>
      </c>
      <c r="AZ252" t="s">
        <v>16</v>
      </c>
      <c r="BA252" t="s">
        <v>16</v>
      </c>
      <c r="BB252" t="s">
        <v>16</v>
      </c>
      <c r="BC252" t="s">
        <v>199</v>
      </c>
      <c r="BD252" t="s">
        <v>16</v>
      </c>
      <c r="BE252" t="s">
        <v>2136</v>
      </c>
      <c r="BF252" t="s">
        <v>189</v>
      </c>
      <c r="BG252" t="s">
        <v>189</v>
      </c>
      <c r="BH252">
        <v>0</v>
      </c>
      <c r="BI252">
        <v>0</v>
      </c>
      <c r="BJ252">
        <v>0</v>
      </c>
      <c r="BK252" t="s">
        <v>189</v>
      </c>
      <c r="BL252" t="s">
        <v>189</v>
      </c>
      <c r="BN252" t="s">
        <v>2524</v>
      </c>
      <c r="BO252" t="s">
        <v>16</v>
      </c>
      <c r="BP252" t="s">
        <v>2527</v>
      </c>
      <c r="BQ252" t="s">
        <v>260</v>
      </c>
      <c r="BR252" t="s">
        <v>5653</v>
      </c>
      <c r="BS252" t="s">
        <v>9678</v>
      </c>
      <c r="BT252" t="s">
        <v>9679</v>
      </c>
      <c r="BU252" t="s">
        <v>189</v>
      </c>
      <c r="BV252" t="s">
        <v>129</v>
      </c>
      <c r="BW252" t="s">
        <v>16</v>
      </c>
      <c r="BX252" t="s">
        <v>16</v>
      </c>
      <c r="BY252" t="s">
        <v>16</v>
      </c>
      <c r="BZ252" s="138"/>
      <c r="CA252" s="138">
        <v>31615</v>
      </c>
      <c r="CB252" t="s">
        <v>29</v>
      </c>
      <c r="CC252" t="s">
        <v>29</v>
      </c>
      <c r="CD252" t="s">
        <v>6307</v>
      </c>
      <c r="CE252" t="s">
        <v>6307</v>
      </c>
      <c r="CF252" t="s">
        <v>6307</v>
      </c>
      <c r="CG252" t="s">
        <v>189</v>
      </c>
      <c r="CH252">
        <v>2023</v>
      </c>
      <c r="CI252" s="7">
        <v>45005</v>
      </c>
      <c r="CJ252" t="s">
        <v>16</v>
      </c>
      <c r="CK252">
        <v>3</v>
      </c>
      <c r="CL252">
        <v>13</v>
      </c>
      <c r="CM252" s="7">
        <v>45005</v>
      </c>
      <c r="CN252" t="s">
        <v>11565</v>
      </c>
      <c r="CO252" t="s">
        <v>9855</v>
      </c>
      <c r="CP252" t="s">
        <v>11556</v>
      </c>
      <c r="CQ252" t="s">
        <v>11557</v>
      </c>
      <c r="CR252" t="s">
        <v>5992</v>
      </c>
      <c r="CS252" t="s">
        <v>5993</v>
      </c>
      <c r="CT252" t="s">
        <v>9844</v>
      </c>
      <c r="CU252" t="s">
        <v>9873</v>
      </c>
      <c r="CV252" t="s">
        <v>6310</v>
      </c>
      <c r="CW252" t="s">
        <v>9874</v>
      </c>
      <c r="CX252" t="s">
        <v>2526</v>
      </c>
      <c r="CY252" t="s">
        <v>4464</v>
      </c>
      <c r="CZ252" t="s">
        <v>6234</v>
      </c>
      <c r="DA252" t="s">
        <v>188</v>
      </c>
      <c r="DB252" t="s">
        <v>16</v>
      </c>
      <c r="DC252" t="s">
        <v>16</v>
      </c>
      <c r="DD252" t="s">
        <v>15</v>
      </c>
      <c r="DE252" t="s">
        <v>16</v>
      </c>
      <c r="DF252" t="s">
        <v>16</v>
      </c>
      <c r="DG252" t="s">
        <v>4726</v>
      </c>
      <c r="DH252" t="s">
        <v>2052</v>
      </c>
      <c r="DI252" t="s">
        <v>6114</v>
      </c>
      <c r="DJ252" t="s">
        <v>9911</v>
      </c>
      <c r="DK252" t="s">
        <v>5623</v>
      </c>
      <c r="DL252" t="s">
        <v>5623</v>
      </c>
      <c r="DM252" t="s">
        <v>16</v>
      </c>
      <c r="DN252" t="s">
        <v>189</v>
      </c>
      <c r="DO252" t="s">
        <v>10879</v>
      </c>
      <c r="DP252" t="s">
        <v>7441</v>
      </c>
      <c r="DQ252" t="s">
        <v>10088</v>
      </c>
      <c r="DR252" t="s">
        <v>7442</v>
      </c>
    </row>
    <row r="253" spans="1:122" x14ac:dyDescent="0.25">
      <c r="A253">
        <v>662</v>
      </c>
      <c r="B253" t="s">
        <v>189</v>
      </c>
      <c r="C253" t="s">
        <v>2173</v>
      </c>
      <c r="D253" s="138">
        <v>45002</v>
      </c>
      <c r="E253" t="s">
        <v>4564</v>
      </c>
      <c r="F253" t="s">
        <v>11</v>
      </c>
      <c r="G253" t="s">
        <v>16</v>
      </c>
      <c r="H253" t="s">
        <v>11</v>
      </c>
      <c r="I253" t="s">
        <v>9802</v>
      </c>
      <c r="J253" t="s">
        <v>12</v>
      </c>
      <c r="K253">
        <v>5</v>
      </c>
      <c r="L253">
        <v>0.72</v>
      </c>
      <c r="M253">
        <v>5</v>
      </c>
      <c r="N253">
        <v>5.6950000000000003</v>
      </c>
      <c r="O253" t="s">
        <v>189</v>
      </c>
      <c r="P253" t="s">
        <v>13</v>
      </c>
      <c r="Q253" t="s">
        <v>51</v>
      </c>
      <c r="R253" t="s">
        <v>46</v>
      </c>
      <c r="S253" t="s">
        <v>51</v>
      </c>
      <c r="T253" t="s">
        <v>16</v>
      </c>
      <c r="U253" t="s">
        <v>41</v>
      </c>
      <c r="V253" t="s">
        <v>2410</v>
      </c>
      <c r="W253">
        <v>100</v>
      </c>
      <c r="X253" t="s">
        <v>22</v>
      </c>
      <c r="Y253" t="s">
        <v>6236</v>
      </c>
      <c r="Z253" t="s">
        <v>6236</v>
      </c>
      <c r="AA253" t="s">
        <v>189</v>
      </c>
      <c r="AB253" s="138">
        <v>45009</v>
      </c>
      <c r="AC253" s="138">
        <v>45193</v>
      </c>
      <c r="AD253" t="s">
        <v>6241</v>
      </c>
      <c r="AE253" t="s">
        <v>5155</v>
      </c>
      <c r="AF253" t="s">
        <v>16</v>
      </c>
      <c r="AG253" t="s">
        <v>189</v>
      </c>
      <c r="AH253" s="138">
        <v>46105</v>
      </c>
      <c r="AI253" t="s">
        <v>2414</v>
      </c>
      <c r="AJ253" t="s">
        <v>189</v>
      </c>
      <c r="AK253" t="s">
        <v>189</v>
      </c>
      <c r="AL253" t="s">
        <v>189</v>
      </c>
      <c r="AM253" t="s">
        <v>189</v>
      </c>
      <c r="AN253" t="s">
        <v>189</v>
      </c>
      <c r="AO253" t="s">
        <v>189</v>
      </c>
      <c r="AP253" t="s">
        <v>189</v>
      </c>
      <c r="AQ253" t="s">
        <v>16</v>
      </c>
      <c r="AR253" t="s">
        <v>189</v>
      </c>
      <c r="AS253" t="s">
        <v>16</v>
      </c>
      <c r="AT253" t="s">
        <v>6546</v>
      </c>
      <c r="AU253" t="s">
        <v>9344</v>
      </c>
      <c r="AV253" t="s">
        <v>189</v>
      </c>
      <c r="AW253" t="s">
        <v>16</v>
      </c>
      <c r="AX253" t="s">
        <v>16</v>
      </c>
      <c r="AY253" t="s">
        <v>16</v>
      </c>
      <c r="AZ253" t="s">
        <v>16</v>
      </c>
      <c r="BA253" t="s">
        <v>16</v>
      </c>
      <c r="BB253" t="s">
        <v>16</v>
      </c>
      <c r="BC253" t="s">
        <v>16</v>
      </c>
      <c r="BD253" t="s">
        <v>16</v>
      </c>
      <c r="BE253" t="s">
        <v>16</v>
      </c>
      <c r="BF253" t="s">
        <v>189</v>
      </c>
      <c r="BG253" t="s">
        <v>189</v>
      </c>
      <c r="BH253">
        <v>0</v>
      </c>
      <c r="BI253">
        <v>0</v>
      </c>
      <c r="BJ253">
        <v>0</v>
      </c>
      <c r="BK253" t="s">
        <v>189</v>
      </c>
      <c r="BL253" t="s">
        <v>189</v>
      </c>
      <c r="BN253" t="s">
        <v>2174</v>
      </c>
      <c r="BO253" t="s">
        <v>7116</v>
      </c>
      <c r="BP253" t="s">
        <v>4565</v>
      </c>
      <c r="BQ253" t="s">
        <v>184</v>
      </c>
      <c r="BR253" t="s">
        <v>6744</v>
      </c>
      <c r="BS253" t="s">
        <v>9667</v>
      </c>
      <c r="BT253" t="s">
        <v>16</v>
      </c>
      <c r="BU253" t="s">
        <v>189</v>
      </c>
      <c r="BV253" t="s">
        <v>27</v>
      </c>
      <c r="BW253" t="s">
        <v>195</v>
      </c>
      <c r="BX253" t="s">
        <v>2542</v>
      </c>
      <c r="BY253" t="s">
        <v>16</v>
      </c>
      <c r="BZ253" s="138"/>
      <c r="CA253" s="138">
        <v>45002</v>
      </c>
      <c r="CB253" t="s">
        <v>34</v>
      </c>
      <c r="CC253" t="s">
        <v>16</v>
      </c>
      <c r="CD253" t="s">
        <v>6307</v>
      </c>
      <c r="CE253" t="s">
        <v>189</v>
      </c>
      <c r="CF253" t="s">
        <v>189</v>
      </c>
      <c r="CG253" t="s">
        <v>189</v>
      </c>
      <c r="CH253">
        <v>2023</v>
      </c>
      <c r="CI253" s="7">
        <v>45002</v>
      </c>
      <c r="CJ253" t="s">
        <v>4723</v>
      </c>
      <c r="CK253">
        <v>3</v>
      </c>
      <c r="CL253">
        <v>12</v>
      </c>
      <c r="CM253" s="7">
        <v>44998</v>
      </c>
      <c r="CN253" t="s">
        <v>11571</v>
      </c>
      <c r="CO253" t="s">
        <v>9855</v>
      </c>
      <c r="CP253" t="s">
        <v>11556</v>
      </c>
      <c r="CQ253" t="s">
        <v>11557</v>
      </c>
      <c r="CR253" t="s">
        <v>5992</v>
      </c>
      <c r="CS253" t="s">
        <v>5994</v>
      </c>
      <c r="CT253" t="s">
        <v>9844</v>
      </c>
      <c r="CU253" t="s">
        <v>9873</v>
      </c>
      <c r="CV253" t="s">
        <v>6307</v>
      </c>
      <c r="CW253" t="s">
        <v>9874</v>
      </c>
      <c r="CX253" t="s">
        <v>2541</v>
      </c>
      <c r="CY253" t="s">
        <v>9817</v>
      </c>
      <c r="CZ253" t="s">
        <v>6741</v>
      </c>
      <c r="DA253" t="s">
        <v>188</v>
      </c>
      <c r="DB253" t="s">
        <v>16</v>
      </c>
      <c r="DC253" t="s">
        <v>16</v>
      </c>
      <c r="DD253" t="s">
        <v>22</v>
      </c>
      <c r="DE253" t="s">
        <v>16</v>
      </c>
      <c r="DF253" t="s">
        <v>2540</v>
      </c>
      <c r="DG253" t="s">
        <v>4727</v>
      </c>
      <c r="DH253" t="s">
        <v>2052</v>
      </c>
      <c r="DI253" t="s">
        <v>6117</v>
      </c>
      <c r="DJ253" t="s">
        <v>16</v>
      </c>
      <c r="DK253" t="s">
        <v>9817</v>
      </c>
      <c r="DL253" t="s">
        <v>9817</v>
      </c>
      <c r="DM253" t="s">
        <v>6245</v>
      </c>
      <c r="DN253" t="s">
        <v>189</v>
      </c>
      <c r="DO253" t="s">
        <v>11127</v>
      </c>
      <c r="DP253" t="s">
        <v>7443</v>
      </c>
      <c r="DQ253" t="s">
        <v>10090</v>
      </c>
      <c r="DR253" t="s">
        <v>10091</v>
      </c>
    </row>
    <row r="254" spans="1:122" x14ac:dyDescent="0.25">
      <c r="A254">
        <v>661</v>
      </c>
      <c r="B254" t="s">
        <v>189</v>
      </c>
      <c r="C254" t="s">
        <v>2172</v>
      </c>
      <c r="D254" s="138">
        <v>45002</v>
      </c>
      <c r="E254" t="s">
        <v>147</v>
      </c>
      <c r="F254" t="s">
        <v>11</v>
      </c>
      <c r="G254" t="s">
        <v>16</v>
      </c>
      <c r="H254" t="s">
        <v>11</v>
      </c>
      <c r="I254" t="s">
        <v>9802</v>
      </c>
      <c r="J254" t="s">
        <v>12</v>
      </c>
      <c r="K254">
        <v>15</v>
      </c>
      <c r="L254">
        <v>2.1800000000000002</v>
      </c>
      <c r="M254">
        <v>15</v>
      </c>
      <c r="N254">
        <v>17.085000000000001</v>
      </c>
      <c r="O254" t="s">
        <v>189</v>
      </c>
      <c r="P254" t="s">
        <v>13</v>
      </c>
      <c r="Q254" t="s">
        <v>118</v>
      </c>
      <c r="R254" t="s">
        <v>42</v>
      </c>
      <c r="S254" t="s">
        <v>118</v>
      </c>
      <c r="T254" t="s">
        <v>16</v>
      </c>
      <c r="U254" t="s">
        <v>104</v>
      </c>
      <c r="V254" t="s">
        <v>2410</v>
      </c>
      <c r="W254">
        <v>100</v>
      </c>
      <c r="X254" t="s">
        <v>32</v>
      </c>
      <c r="Y254" t="s">
        <v>6236</v>
      </c>
      <c r="Z254" t="s">
        <v>6236</v>
      </c>
      <c r="AA254" t="s">
        <v>189</v>
      </c>
      <c r="AB254" s="138">
        <v>45009</v>
      </c>
      <c r="AC254" s="138">
        <v>45375</v>
      </c>
      <c r="AD254" t="s">
        <v>6242</v>
      </c>
      <c r="AE254" t="s">
        <v>5123</v>
      </c>
      <c r="AF254" t="s">
        <v>16</v>
      </c>
      <c r="AG254" t="s">
        <v>189</v>
      </c>
      <c r="AH254" s="138">
        <v>46105</v>
      </c>
      <c r="AI254" t="s">
        <v>2419</v>
      </c>
      <c r="AJ254" t="s">
        <v>189</v>
      </c>
      <c r="AK254" t="s">
        <v>189</v>
      </c>
      <c r="AL254" t="s">
        <v>189</v>
      </c>
      <c r="AM254" t="s">
        <v>189</v>
      </c>
      <c r="AN254" t="s">
        <v>189</v>
      </c>
      <c r="AO254" t="s">
        <v>189</v>
      </c>
      <c r="AP254" t="s">
        <v>189</v>
      </c>
      <c r="AQ254" t="s">
        <v>16</v>
      </c>
      <c r="AR254" t="s">
        <v>189</v>
      </c>
      <c r="AS254" t="s">
        <v>16</v>
      </c>
      <c r="AT254" t="s">
        <v>6547</v>
      </c>
      <c r="AU254" t="s">
        <v>9344</v>
      </c>
      <c r="AV254" t="s">
        <v>189</v>
      </c>
      <c r="AW254" t="s">
        <v>16</v>
      </c>
      <c r="AX254" t="s">
        <v>16</v>
      </c>
      <c r="AY254" t="s">
        <v>16</v>
      </c>
      <c r="AZ254" t="s">
        <v>16</v>
      </c>
      <c r="BA254" t="s">
        <v>16</v>
      </c>
      <c r="BB254" t="s">
        <v>16</v>
      </c>
      <c r="BC254" t="s">
        <v>181</v>
      </c>
      <c r="BD254" t="s">
        <v>16</v>
      </c>
      <c r="BE254" t="s">
        <v>2136</v>
      </c>
      <c r="BF254" t="s">
        <v>189</v>
      </c>
      <c r="BG254" t="s">
        <v>189</v>
      </c>
      <c r="BH254">
        <v>0</v>
      </c>
      <c r="BI254">
        <v>0</v>
      </c>
      <c r="BJ254">
        <v>0</v>
      </c>
      <c r="BK254" t="s">
        <v>189</v>
      </c>
      <c r="BL254" t="s">
        <v>189</v>
      </c>
      <c r="BN254" t="s">
        <v>1139</v>
      </c>
      <c r="BO254" t="s">
        <v>16</v>
      </c>
      <c r="BP254" t="s">
        <v>147</v>
      </c>
      <c r="BQ254" t="s">
        <v>184</v>
      </c>
      <c r="BR254" t="s">
        <v>1937</v>
      </c>
      <c r="BS254" t="s">
        <v>16</v>
      </c>
      <c r="BT254" t="s">
        <v>16</v>
      </c>
      <c r="BU254" t="s">
        <v>189</v>
      </c>
      <c r="BV254" t="s">
        <v>67</v>
      </c>
      <c r="BW254" t="s">
        <v>189</v>
      </c>
      <c r="BX254" t="s">
        <v>186</v>
      </c>
      <c r="BY254" t="s">
        <v>16</v>
      </c>
      <c r="BZ254" s="138"/>
      <c r="CA254" s="138">
        <v>41401</v>
      </c>
      <c r="CB254" t="s">
        <v>29</v>
      </c>
      <c r="CC254" t="s">
        <v>16</v>
      </c>
      <c r="CD254" t="s">
        <v>6307</v>
      </c>
      <c r="CE254" t="s">
        <v>189</v>
      </c>
      <c r="CF254" t="s">
        <v>6307</v>
      </c>
      <c r="CG254" t="s">
        <v>189</v>
      </c>
      <c r="CH254">
        <v>2023</v>
      </c>
      <c r="CI254" s="7">
        <v>45002</v>
      </c>
      <c r="CJ254" t="s">
        <v>4723</v>
      </c>
      <c r="CK254">
        <v>3</v>
      </c>
      <c r="CL254">
        <v>12</v>
      </c>
      <c r="CM254" s="7">
        <v>44998</v>
      </c>
      <c r="CN254" t="s">
        <v>11571</v>
      </c>
      <c r="CO254" t="s">
        <v>9855</v>
      </c>
      <c r="CP254" t="s">
        <v>11556</v>
      </c>
      <c r="CQ254" t="s">
        <v>11557</v>
      </c>
      <c r="CR254" t="s">
        <v>5992</v>
      </c>
      <c r="CS254" t="s">
        <v>5994</v>
      </c>
      <c r="CT254" t="s">
        <v>9844</v>
      </c>
      <c r="CU254" t="s">
        <v>6824</v>
      </c>
      <c r="CV254" t="s">
        <v>6310</v>
      </c>
      <c r="CW254" t="s">
        <v>9874</v>
      </c>
      <c r="CX254" t="s">
        <v>2538</v>
      </c>
      <c r="CY254" t="s">
        <v>9817</v>
      </c>
      <c r="CZ254" t="s">
        <v>6741</v>
      </c>
      <c r="DA254" t="s">
        <v>188</v>
      </c>
      <c r="DB254" t="s">
        <v>16</v>
      </c>
      <c r="DC254" t="s">
        <v>2539</v>
      </c>
      <c r="DD254" t="s">
        <v>32</v>
      </c>
      <c r="DE254" t="s">
        <v>16</v>
      </c>
      <c r="DF254" t="s">
        <v>16</v>
      </c>
      <c r="DG254" t="s">
        <v>4727</v>
      </c>
      <c r="DH254" t="s">
        <v>2052</v>
      </c>
      <c r="DI254" t="s">
        <v>6109</v>
      </c>
      <c r="DJ254" t="s">
        <v>16</v>
      </c>
      <c r="DK254" t="s">
        <v>9817</v>
      </c>
      <c r="DL254" t="s">
        <v>9817</v>
      </c>
      <c r="DM254" t="s">
        <v>16</v>
      </c>
      <c r="DN254" t="s">
        <v>189</v>
      </c>
      <c r="DO254" t="s">
        <v>11572</v>
      </c>
      <c r="DP254" t="s">
        <v>7444</v>
      </c>
      <c r="DQ254" t="s">
        <v>10090</v>
      </c>
      <c r="DR254" t="s">
        <v>10092</v>
      </c>
    </row>
    <row r="255" spans="1:122" x14ac:dyDescent="0.25">
      <c r="A255">
        <v>660</v>
      </c>
      <c r="B255" t="s">
        <v>189</v>
      </c>
      <c r="C255" t="s">
        <v>2536</v>
      </c>
      <c r="D255" s="138">
        <v>45002</v>
      </c>
      <c r="E255" t="s">
        <v>1575</v>
      </c>
      <c r="F255" t="s">
        <v>1930</v>
      </c>
      <c r="G255" t="s">
        <v>1929</v>
      </c>
      <c r="H255" t="s">
        <v>11</v>
      </c>
      <c r="I255" t="s">
        <v>9802</v>
      </c>
      <c r="J255" t="s">
        <v>100</v>
      </c>
      <c r="K255">
        <v>1.25</v>
      </c>
      <c r="L255">
        <v>1.25</v>
      </c>
      <c r="M255">
        <v>8.61</v>
      </c>
      <c r="N255">
        <v>9.8119999999999994</v>
      </c>
      <c r="O255" t="s">
        <v>189</v>
      </c>
      <c r="P255" t="s">
        <v>121</v>
      </c>
      <c r="Q255" t="s">
        <v>2534</v>
      </c>
      <c r="R255" t="s">
        <v>1884</v>
      </c>
      <c r="S255" t="s">
        <v>2535</v>
      </c>
      <c r="T255" t="s">
        <v>16</v>
      </c>
      <c r="U255" t="s">
        <v>1936</v>
      </c>
      <c r="V255" t="s">
        <v>2410</v>
      </c>
      <c r="W255">
        <v>100</v>
      </c>
      <c r="X255" t="s">
        <v>15</v>
      </c>
      <c r="Y255" t="s">
        <v>6282</v>
      </c>
      <c r="Z255" t="s">
        <v>6282</v>
      </c>
      <c r="AA255" t="s">
        <v>189</v>
      </c>
      <c r="AB255" s="138">
        <v>45007</v>
      </c>
      <c r="AC255" s="138">
        <v>45189</v>
      </c>
      <c r="AD255" t="s">
        <v>6241</v>
      </c>
      <c r="AE255" t="s">
        <v>5154</v>
      </c>
      <c r="AF255" t="s">
        <v>16</v>
      </c>
      <c r="AG255" t="s">
        <v>189</v>
      </c>
      <c r="AH255" s="138">
        <v>45371</v>
      </c>
      <c r="AI255" t="s">
        <v>2414</v>
      </c>
      <c r="AJ255" t="s">
        <v>189</v>
      </c>
      <c r="AK255" t="s">
        <v>189</v>
      </c>
      <c r="AL255" t="s">
        <v>189</v>
      </c>
      <c r="AM255" t="s">
        <v>189</v>
      </c>
      <c r="AN255" t="s">
        <v>189</v>
      </c>
      <c r="AO255" t="s">
        <v>189</v>
      </c>
      <c r="AP255" t="s">
        <v>5517</v>
      </c>
      <c r="AQ255" t="s">
        <v>16</v>
      </c>
      <c r="AR255" t="s">
        <v>189</v>
      </c>
      <c r="AS255" t="s">
        <v>16</v>
      </c>
      <c r="AT255" t="s">
        <v>6548</v>
      </c>
      <c r="AU255" t="s">
        <v>9344</v>
      </c>
      <c r="AV255" t="s">
        <v>189</v>
      </c>
      <c r="AW255" t="s">
        <v>16</v>
      </c>
      <c r="AX255" t="s">
        <v>16</v>
      </c>
      <c r="AY255" t="s">
        <v>16</v>
      </c>
      <c r="AZ255" t="s">
        <v>16</v>
      </c>
      <c r="BA255" t="s">
        <v>16</v>
      </c>
      <c r="BB255" t="s">
        <v>16</v>
      </c>
      <c r="BC255" t="s">
        <v>16</v>
      </c>
      <c r="BD255" t="s">
        <v>16</v>
      </c>
      <c r="BE255" t="s">
        <v>16</v>
      </c>
      <c r="BF255" t="s">
        <v>189</v>
      </c>
      <c r="BG255" t="s">
        <v>189</v>
      </c>
      <c r="BH255">
        <v>0</v>
      </c>
      <c r="BI255">
        <v>0</v>
      </c>
      <c r="BJ255">
        <v>0</v>
      </c>
      <c r="BK255" t="s">
        <v>189</v>
      </c>
      <c r="BL255" t="s">
        <v>189</v>
      </c>
      <c r="BN255" t="s">
        <v>1576</v>
      </c>
      <c r="BO255" t="s">
        <v>16</v>
      </c>
      <c r="BP255" t="s">
        <v>1575</v>
      </c>
      <c r="BQ255" t="s">
        <v>184</v>
      </c>
      <c r="BR255" t="s">
        <v>6744</v>
      </c>
      <c r="BS255" t="s">
        <v>9726</v>
      </c>
      <c r="BT255" t="s">
        <v>16</v>
      </c>
      <c r="BU255" t="s">
        <v>189</v>
      </c>
      <c r="BV255" t="s">
        <v>74</v>
      </c>
      <c r="BW255" t="s">
        <v>185</v>
      </c>
      <c r="BX255" t="s">
        <v>1165</v>
      </c>
      <c r="BY255" t="s">
        <v>16</v>
      </c>
      <c r="BZ255" s="138"/>
      <c r="CA255" s="138">
        <v>43635</v>
      </c>
      <c r="CB255" t="s">
        <v>17</v>
      </c>
      <c r="CC255" t="s">
        <v>17</v>
      </c>
      <c r="CD255" t="s">
        <v>6307</v>
      </c>
      <c r="CE255" t="s">
        <v>189</v>
      </c>
      <c r="CF255" t="s">
        <v>6307</v>
      </c>
      <c r="CG255" t="s">
        <v>189</v>
      </c>
      <c r="CH255">
        <v>2023</v>
      </c>
      <c r="CI255" s="7">
        <v>45002</v>
      </c>
      <c r="CJ255" t="s">
        <v>4723</v>
      </c>
      <c r="CK255">
        <v>3</v>
      </c>
      <c r="CL255">
        <v>12</v>
      </c>
      <c r="CM255" s="7">
        <v>44998</v>
      </c>
      <c r="CN255" t="s">
        <v>11571</v>
      </c>
      <c r="CO255" t="s">
        <v>9855</v>
      </c>
      <c r="CP255" t="s">
        <v>11556</v>
      </c>
      <c r="CQ255" t="s">
        <v>11557</v>
      </c>
      <c r="CR255" t="s">
        <v>5992</v>
      </c>
      <c r="CS255" t="s">
        <v>5994</v>
      </c>
      <c r="CT255" t="s">
        <v>9844</v>
      </c>
      <c r="CU255" t="s">
        <v>9873</v>
      </c>
      <c r="CV255" t="s">
        <v>6310</v>
      </c>
      <c r="CW255" t="s">
        <v>9882</v>
      </c>
      <c r="CX255" t="s">
        <v>1577</v>
      </c>
      <c r="CY255" t="s">
        <v>9813</v>
      </c>
      <c r="CZ255" t="s">
        <v>6730</v>
      </c>
      <c r="DA255" t="s">
        <v>241</v>
      </c>
      <c r="DB255" t="s">
        <v>16</v>
      </c>
      <c r="DC255" t="s">
        <v>16</v>
      </c>
      <c r="DD255" t="s">
        <v>15</v>
      </c>
      <c r="DE255" t="s">
        <v>16</v>
      </c>
      <c r="DF255" t="s">
        <v>16</v>
      </c>
      <c r="DG255" t="s">
        <v>5517</v>
      </c>
      <c r="DH255" t="s">
        <v>2051</v>
      </c>
      <c r="DI255" t="s">
        <v>5520</v>
      </c>
      <c r="DJ255" t="s">
        <v>16</v>
      </c>
      <c r="DK255" t="s">
        <v>16</v>
      </c>
      <c r="DL255" t="s">
        <v>4465</v>
      </c>
      <c r="DM255" t="s">
        <v>16</v>
      </c>
      <c r="DN255" t="s">
        <v>189</v>
      </c>
      <c r="DO255" t="s">
        <v>11573</v>
      </c>
      <c r="DP255" t="s">
        <v>7445</v>
      </c>
      <c r="DQ255" t="s">
        <v>10090</v>
      </c>
      <c r="DR255" t="s">
        <v>7446</v>
      </c>
    </row>
    <row r="256" spans="1:122" x14ac:dyDescent="0.25">
      <c r="A256">
        <v>659</v>
      </c>
      <c r="B256" t="s">
        <v>189</v>
      </c>
      <c r="C256" t="s">
        <v>2175</v>
      </c>
      <c r="D256" s="138">
        <v>45002</v>
      </c>
      <c r="E256" t="s">
        <v>2176</v>
      </c>
      <c r="F256" t="s">
        <v>11</v>
      </c>
      <c r="G256" t="s">
        <v>1929</v>
      </c>
      <c r="H256" t="s">
        <v>11</v>
      </c>
      <c r="I256" t="s">
        <v>9802</v>
      </c>
      <c r="J256" t="s">
        <v>12</v>
      </c>
      <c r="K256">
        <v>2.2999999999999998</v>
      </c>
      <c r="L256">
        <v>0.33</v>
      </c>
      <c r="M256">
        <v>2.2999999999999998</v>
      </c>
      <c r="N256">
        <v>2.62</v>
      </c>
      <c r="O256" t="s">
        <v>189</v>
      </c>
      <c r="P256" t="s">
        <v>13</v>
      </c>
      <c r="Q256" t="s">
        <v>38</v>
      </c>
      <c r="R256" t="s">
        <v>16</v>
      </c>
      <c r="S256" t="s">
        <v>16</v>
      </c>
      <c r="T256" t="s">
        <v>16</v>
      </c>
      <c r="U256" t="s">
        <v>16</v>
      </c>
      <c r="V256" t="s">
        <v>2410</v>
      </c>
      <c r="W256">
        <v>100</v>
      </c>
      <c r="X256" t="s">
        <v>22</v>
      </c>
      <c r="Y256" t="s">
        <v>6236</v>
      </c>
      <c r="Z256" t="s">
        <v>6236</v>
      </c>
      <c r="AA256" t="s">
        <v>189</v>
      </c>
      <c r="AB256" s="138">
        <v>45007</v>
      </c>
      <c r="AC256" s="138">
        <v>45191</v>
      </c>
      <c r="AD256" t="s">
        <v>6241</v>
      </c>
      <c r="AE256" t="s">
        <v>5153</v>
      </c>
      <c r="AF256" t="s">
        <v>16</v>
      </c>
      <c r="AG256" t="s">
        <v>189</v>
      </c>
      <c r="AH256" s="138">
        <v>46103</v>
      </c>
      <c r="AI256" t="s">
        <v>2414</v>
      </c>
      <c r="AJ256" t="s">
        <v>189</v>
      </c>
      <c r="AK256" t="s">
        <v>189</v>
      </c>
      <c r="AL256" t="s">
        <v>189</v>
      </c>
      <c r="AM256" t="s">
        <v>189</v>
      </c>
      <c r="AN256" t="s">
        <v>189</v>
      </c>
      <c r="AO256" t="s">
        <v>189</v>
      </c>
      <c r="AP256" t="s">
        <v>189</v>
      </c>
      <c r="AQ256" t="s">
        <v>16</v>
      </c>
      <c r="AR256" t="s">
        <v>189</v>
      </c>
      <c r="AS256" t="s">
        <v>16</v>
      </c>
      <c r="AT256" t="s">
        <v>6549</v>
      </c>
      <c r="AU256" t="s">
        <v>9344</v>
      </c>
      <c r="AV256" t="s">
        <v>189</v>
      </c>
      <c r="AW256" t="s">
        <v>16</v>
      </c>
      <c r="AX256" t="s">
        <v>16</v>
      </c>
      <c r="AY256" t="s">
        <v>16</v>
      </c>
      <c r="AZ256" t="s">
        <v>16</v>
      </c>
      <c r="BA256" t="s">
        <v>16</v>
      </c>
      <c r="BB256" t="s">
        <v>16</v>
      </c>
      <c r="BC256" t="s">
        <v>16</v>
      </c>
      <c r="BD256" t="s">
        <v>16</v>
      </c>
      <c r="BE256" t="s">
        <v>16</v>
      </c>
      <c r="BF256" t="s">
        <v>189</v>
      </c>
      <c r="BG256" t="s">
        <v>189</v>
      </c>
      <c r="BH256">
        <v>0</v>
      </c>
      <c r="BI256">
        <v>0</v>
      </c>
      <c r="BJ256">
        <v>0</v>
      </c>
      <c r="BK256" t="s">
        <v>189</v>
      </c>
      <c r="BL256" t="s">
        <v>189</v>
      </c>
      <c r="BN256" t="s">
        <v>2177</v>
      </c>
      <c r="BO256" t="s">
        <v>16</v>
      </c>
      <c r="BP256" t="s">
        <v>2274</v>
      </c>
      <c r="BQ256" t="s">
        <v>184</v>
      </c>
      <c r="BR256" t="s">
        <v>6744</v>
      </c>
      <c r="BS256" t="s">
        <v>16</v>
      </c>
      <c r="BT256" t="s">
        <v>16</v>
      </c>
      <c r="BU256" t="s">
        <v>189</v>
      </c>
      <c r="BV256" t="s">
        <v>27</v>
      </c>
      <c r="BW256" t="s">
        <v>189</v>
      </c>
      <c r="BX256" t="s">
        <v>279</v>
      </c>
      <c r="BY256" t="s">
        <v>588</v>
      </c>
      <c r="BZ256" s="138"/>
      <c r="CA256" s="138">
        <v>44680</v>
      </c>
      <c r="CB256" t="s">
        <v>17</v>
      </c>
      <c r="CC256" t="s">
        <v>16</v>
      </c>
      <c r="CD256" t="s">
        <v>6307</v>
      </c>
      <c r="CE256" t="s">
        <v>189</v>
      </c>
      <c r="CF256" t="s">
        <v>189</v>
      </c>
      <c r="CG256" t="s">
        <v>189</v>
      </c>
      <c r="CH256">
        <v>2023</v>
      </c>
      <c r="CI256" s="7">
        <v>45002</v>
      </c>
      <c r="CJ256" t="s">
        <v>4723</v>
      </c>
      <c r="CK256">
        <v>3</v>
      </c>
      <c r="CL256">
        <v>12</v>
      </c>
      <c r="CM256" s="7">
        <v>44998</v>
      </c>
      <c r="CN256" t="s">
        <v>11571</v>
      </c>
      <c r="CO256" t="s">
        <v>9855</v>
      </c>
      <c r="CP256" t="s">
        <v>11556</v>
      </c>
      <c r="CQ256" t="s">
        <v>11557</v>
      </c>
      <c r="CR256" t="s">
        <v>5992</v>
      </c>
      <c r="CS256" t="s">
        <v>5994</v>
      </c>
      <c r="CT256" t="s">
        <v>9844</v>
      </c>
      <c r="CU256" t="s">
        <v>9873</v>
      </c>
      <c r="CV256" t="s">
        <v>6310</v>
      </c>
      <c r="CW256" t="s">
        <v>9874</v>
      </c>
      <c r="CX256" t="s">
        <v>2533</v>
      </c>
      <c r="CY256" t="s">
        <v>9817</v>
      </c>
      <c r="CZ256" t="s">
        <v>6741</v>
      </c>
      <c r="DA256" t="s">
        <v>188</v>
      </c>
      <c r="DB256" t="s">
        <v>16</v>
      </c>
      <c r="DC256" t="s">
        <v>16</v>
      </c>
      <c r="DD256" t="s">
        <v>22</v>
      </c>
      <c r="DE256" t="s">
        <v>16</v>
      </c>
      <c r="DF256" t="s">
        <v>2532</v>
      </c>
      <c r="DG256" t="s">
        <v>4727</v>
      </c>
      <c r="DH256" t="s">
        <v>2052</v>
      </c>
      <c r="DI256" t="s">
        <v>6156</v>
      </c>
      <c r="DJ256" t="s">
        <v>16</v>
      </c>
      <c r="DK256" t="s">
        <v>9817</v>
      </c>
      <c r="DL256" t="s">
        <v>9817</v>
      </c>
      <c r="DM256" t="s">
        <v>6245</v>
      </c>
      <c r="DN256" t="s">
        <v>189</v>
      </c>
      <c r="DO256" t="s">
        <v>11128</v>
      </c>
      <c r="DP256" t="s">
        <v>7447</v>
      </c>
      <c r="DQ256" t="s">
        <v>10090</v>
      </c>
      <c r="DR256" t="s">
        <v>10093</v>
      </c>
    </row>
    <row r="257" spans="1:122" x14ac:dyDescent="0.25">
      <c r="A257">
        <v>658</v>
      </c>
      <c r="B257" t="s">
        <v>189</v>
      </c>
      <c r="C257" t="s">
        <v>102</v>
      </c>
      <c r="D257" s="138">
        <v>45002</v>
      </c>
      <c r="E257" t="s">
        <v>6761</v>
      </c>
      <c r="F257" t="s">
        <v>11</v>
      </c>
      <c r="G257" t="s">
        <v>1932</v>
      </c>
      <c r="H257" t="s">
        <v>11</v>
      </c>
      <c r="I257" t="s">
        <v>9802</v>
      </c>
      <c r="J257" t="s">
        <v>12</v>
      </c>
      <c r="K257">
        <v>1</v>
      </c>
      <c r="L257">
        <v>0.14000000000000001</v>
      </c>
      <c r="M257">
        <v>1</v>
      </c>
      <c r="N257">
        <v>1.139</v>
      </c>
      <c r="O257" t="s">
        <v>189</v>
      </c>
      <c r="P257" t="s">
        <v>13</v>
      </c>
      <c r="Q257" t="s">
        <v>28</v>
      </c>
      <c r="R257" t="s">
        <v>16</v>
      </c>
      <c r="S257" t="s">
        <v>16</v>
      </c>
      <c r="T257" t="s">
        <v>16</v>
      </c>
      <c r="U257" t="s">
        <v>16</v>
      </c>
      <c r="V257" t="s">
        <v>2410</v>
      </c>
      <c r="W257">
        <v>100</v>
      </c>
      <c r="X257" t="s">
        <v>22</v>
      </c>
      <c r="Y257" t="s">
        <v>6236</v>
      </c>
      <c r="Z257" t="s">
        <v>6236</v>
      </c>
      <c r="AA257" t="s">
        <v>9911</v>
      </c>
      <c r="AB257" s="138">
        <v>45009</v>
      </c>
      <c r="AC257" s="138">
        <v>45193</v>
      </c>
      <c r="AD257" t="s">
        <v>6241</v>
      </c>
      <c r="AE257" t="s">
        <v>5017</v>
      </c>
      <c r="AF257" t="s">
        <v>16</v>
      </c>
      <c r="AG257" t="s">
        <v>189</v>
      </c>
      <c r="AH257" s="138">
        <v>46105</v>
      </c>
      <c r="AI257" t="s">
        <v>2414</v>
      </c>
      <c r="AJ257" t="s">
        <v>210</v>
      </c>
      <c r="AK257" t="s">
        <v>2435</v>
      </c>
      <c r="AL257" t="s">
        <v>211</v>
      </c>
      <c r="AM257" t="s">
        <v>1880</v>
      </c>
      <c r="AN257" t="s">
        <v>189</v>
      </c>
      <c r="AO257" t="s">
        <v>189</v>
      </c>
      <c r="AP257" t="s">
        <v>189</v>
      </c>
      <c r="AQ257" t="s">
        <v>16</v>
      </c>
      <c r="AR257" t="s">
        <v>189</v>
      </c>
      <c r="AS257" t="s">
        <v>16</v>
      </c>
      <c r="AT257" t="s">
        <v>6425</v>
      </c>
      <c r="AU257" t="s">
        <v>9344</v>
      </c>
      <c r="AV257" t="s">
        <v>189</v>
      </c>
      <c r="AW257" t="s">
        <v>4620</v>
      </c>
      <c r="AX257" t="s">
        <v>4623</v>
      </c>
      <c r="AY257" t="s">
        <v>181</v>
      </c>
      <c r="AZ257" t="s">
        <v>16</v>
      </c>
      <c r="BA257" t="s">
        <v>16</v>
      </c>
      <c r="BB257" t="s">
        <v>16</v>
      </c>
      <c r="BC257" t="s">
        <v>16</v>
      </c>
      <c r="BD257" t="s">
        <v>16</v>
      </c>
      <c r="BE257" t="s">
        <v>1925</v>
      </c>
      <c r="BF257" t="s">
        <v>182</v>
      </c>
      <c r="BG257" t="s">
        <v>4854</v>
      </c>
      <c r="BH257">
        <v>1</v>
      </c>
      <c r="BI257">
        <v>1</v>
      </c>
      <c r="BJ257">
        <v>1</v>
      </c>
      <c r="BK257" t="s">
        <v>9707</v>
      </c>
      <c r="BL257" t="s">
        <v>6307</v>
      </c>
      <c r="BM257">
        <v>23016</v>
      </c>
      <c r="BN257" t="s">
        <v>212</v>
      </c>
      <c r="BO257" t="s">
        <v>16</v>
      </c>
      <c r="BP257" t="s">
        <v>2531</v>
      </c>
      <c r="BQ257" t="s">
        <v>184</v>
      </c>
      <c r="BR257" t="s">
        <v>6744</v>
      </c>
      <c r="BS257" t="s">
        <v>1494</v>
      </c>
      <c r="BT257" t="s">
        <v>16</v>
      </c>
      <c r="BU257" t="s">
        <v>189</v>
      </c>
      <c r="BV257" t="s">
        <v>103</v>
      </c>
      <c r="BW257" t="s">
        <v>185</v>
      </c>
      <c r="BX257" t="s">
        <v>213</v>
      </c>
      <c r="BY257" t="s">
        <v>16</v>
      </c>
      <c r="BZ257" s="138"/>
      <c r="CA257" s="138">
        <v>44890</v>
      </c>
      <c r="CB257" t="s">
        <v>17</v>
      </c>
      <c r="CC257" t="s">
        <v>17</v>
      </c>
      <c r="CD257" t="s">
        <v>6307</v>
      </c>
      <c r="CE257" t="s">
        <v>189</v>
      </c>
      <c r="CF257" t="s">
        <v>6307</v>
      </c>
      <c r="CG257" t="s">
        <v>189</v>
      </c>
      <c r="CH257">
        <v>2023</v>
      </c>
      <c r="CI257" s="7">
        <v>45002</v>
      </c>
      <c r="CJ257" t="s">
        <v>4723</v>
      </c>
      <c r="CK257">
        <v>3</v>
      </c>
      <c r="CL257">
        <v>12</v>
      </c>
      <c r="CM257" s="7">
        <v>44998</v>
      </c>
      <c r="CN257" t="s">
        <v>11571</v>
      </c>
      <c r="CO257" t="s">
        <v>9855</v>
      </c>
      <c r="CP257" t="s">
        <v>11556</v>
      </c>
      <c r="CQ257" t="s">
        <v>11557</v>
      </c>
      <c r="CR257" t="s">
        <v>5992</v>
      </c>
      <c r="CS257" t="s">
        <v>5994</v>
      </c>
      <c r="CT257" t="s">
        <v>9844</v>
      </c>
      <c r="CU257" t="s">
        <v>9873</v>
      </c>
      <c r="CV257" t="s">
        <v>6310</v>
      </c>
      <c r="CW257" t="s">
        <v>9874</v>
      </c>
      <c r="CX257" t="s">
        <v>6846</v>
      </c>
      <c r="CY257" t="s">
        <v>9817</v>
      </c>
      <c r="CZ257" t="s">
        <v>6741</v>
      </c>
      <c r="DA257" t="s">
        <v>188</v>
      </c>
      <c r="DB257" t="s">
        <v>16</v>
      </c>
      <c r="DC257" t="s">
        <v>16</v>
      </c>
      <c r="DD257" t="s">
        <v>22</v>
      </c>
      <c r="DE257" t="s">
        <v>16</v>
      </c>
      <c r="DF257" t="s">
        <v>6762</v>
      </c>
      <c r="DG257" t="s">
        <v>4727</v>
      </c>
      <c r="DH257" t="s">
        <v>2052</v>
      </c>
      <c r="DI257" t="s">
        <v>6157</v>
      </c>
      <c r="DJ257" t="s">
        <v>9911</v>
      </c>
      <c r="DK257" t="s">
        <v>9822</v>
      </c>
      <c r="DL257" t="s">
        <v>9822</v>
      </c>
      <c r="DM257" t="s">
        <v>6245</v>
      </c>
      <c r="DN257" t="s">
        <v>4496</v>
      </c>
      <c r="DO257" t="s">
        <v>11129</v>
      </c>
      <c r="DP257" t="s">
        <v>7448</v>
      </c>
      <c r="DQ257" t="s">
        <v>10090</v>
      </c>
      <c r="DR257" t="s">
        <v>10094</v>
      </c>
    </row>
    <row r="258" spans="1:122" x14ac:dyDescent="0.25">
      <c r="A258">
        <v>657</v>
      </c>
      <c r="B258" t="s">
        <v>189</v>
      </c>
      <c r="C258" t="s">
        <v>2178</v>
      </c>
      <c r="D258" s="138">
        <v>45001</v>
      </c>
      <c r="E258" t="s">
        <v>2179</v>
      </c>
      <c r="F258" t="s">
        <v>11</v>
      </c>
      <c r="G258" t="s">
        <v>16</v>
      </c>
      <c r="H258" t="s">
        <v>11</v>
      </c>
      <c r="I258" t="s">
        <v>9802</v>
      </c>
      <c r="J258" t="s">
        <v>12</v>
      </c>
      <c r="K258">
        <v>11.7</v>
      </c>
      <c r="L258">
        <v>1.7</v>
      </c>
      <c r="M258">
        <v>11.7</v>
      </c>
      <c r="N258">
        <v>13.315</v>
      </c>
      <c r="O258" t="s">
        <v>189</v>
      </c>
      <c r="P258" t="s">
        <v>13</v>
      </c>
      <c r="Q258" t="s">
        <v>51</v>
      </c>
      <c r="R258" t="s">
        <v>46</v>
      </c>
      <c r="S258" t="s">
        <v>51</v>
      </c>
      <c r="T258" t="s">
        <v>16</v>
      </c>
      <c r="U258" t="s">
        <v>41</v>
      </c>
      <c r="V258" t="s">
        <v>2410</v>
      </c>
      <c r="W258">
        <v>100</v>
      </c>
      <c r="X258" t="s">
        <v>22</v>
      </c>
      <c r="Y258" t="s">
        <v>6236</v>
      </c>
      <c r="Z258" t="s">
        <v>6236</v>
      </c>
      <c r="AA258" t="s">
        <v>189</v>
      </c>
      <c r="AB258" s="138">
        <v>45008</v>
      </c>
      <c r="AC258" s="138">
        <v>45192</v>
      </c>
      <c r="AD258" t="s">
        <v>6241</v>
      </c>
      <c r="AE258" t="s">
        <v>5125</v>
      </c>
      <c r="AF258" t="s">
        <v>16</v>
      </c>
      <c r="AG258" t="s">
        <v>189</v>
      </c>
      <c r="AH258" s="138">
        <v>46104</v>
      </c>
      <c r="AI258" t="s">
        <v>2414</v>
      </c>
      <c r="AJ258" t="s">
        <v>189</v>
      </c>
      <c r="AK258" t="s">
        <v>189</v>
      </c>
      <c r="AL258" t="s">
        <v>189</v>
      </c>
      <c r="AM258" t="s">
        <v>189</v>
      </c>
      <c r="AN258" t="s">
        <v>189</v>
      </c>
      <c r="AO258" t="s">
        <v>189</v>
      </c>
      <c r="AP258" t="s">
        <v>189</v>
      </c>
      <c r="AQ258" t="s">
        <v>16</v>
      </c>
      <c r="AR258" t="s">
        <v>189</v>
      </c>
      <c r="AS258" t="s">
        <v>16</v>
      </c>
      <c r="AT258" t="s">
        <v>6550</v>
      </c>
      <c r="AU258" t="s">
        <v>9344</v>
      </c>
      <c r="AV258" t="s">
        <v>189</v>
      </c>
      <c r="AW258" t="s">
        <v>16</v>
      </c>
      <c r="AX258" t="s">
        <v>16</v>
      </c>
      <c r="AY258" t="s">
        <v>16</v>
      </c>
      <c r="AZ258" t="s">
        <v>16</v>
      </c>
      <c r="BA258" t="s">
        <v>16</v>
      </c>
      <c r="BB258" t="s">
        <v>16</v>
      </c>
      <c r="BC258" t="s">
        <v>16</v>
      </c>
      <c r="BD258" t="s">
        <v>16</v>
      </c>
      <c r="BE258" t="s">
        <v>16</v>
      </c>
      <c r="BF258" t="s">
        <v>189</v>
      </c>
      <c r="BG258" t="s">
        <v>189</v>
      </c>
      <c r="BH258">
        <v>0</v>
      </c>
      <c r="BI258">
        <v>0</v>
      </c>
      <c r="BJ258">
        <v>0</v>
      </c>
      <c r="BK258" t="s">
        <v>189</v>
      </c>
      <c r="BL258" t="s">
        <v>189</v>
      </c>
      <c r="BN258" t="s">
        <v>2180</v>
      </c>
      <c r="BO258" t="s">
        <v>7115</v>
      </c>
      <c r="BP258" t="s">
        <v>2561</v>
      </c>
      <c r="BQ258" t="s">
        <v>184</v>
      </c>
      <c r="BR258" t="s">
        <v>6744</v>
      </c>
      <c r="BS258" t="s">
        <v>1494</v>
      </c>
      <c r="BT258" t="s">
        <v>16</v>
      </c>
      <c r="BU258" t="s">
        <v>189</v>
      </c>
      <c r="BV258" t="s">
        <v>27</v>
      </c>
      <c r="BW258" t="s">
        <v>195</v>
      </c>
      <c r="BX258" t="s">
        <v>279</v>
      </c>
      <c r="BY258" t="s">
        <v>16</v>
      </c>
      <c r="BZ258" s="138"/>
      <c r="CA258" s="138">
        <v>44938</v>
      </c>
      <c r="CB258" t="s">
        <v>34</v>
      </c>
      <c r="CC258" t="s">
        <v>17</v>
      </c>
      <c r="CD258" t="s">
        <v>6307</v>
      </c>
      <c r="CE258" t="s">
        <v>189</v>
      </c>
      <c r="CF258" t="s">
        <v>189</v>
      </c>
      <c r="CG258" t="s">
        <v>189</v>
      </c>
      <c r="CH258">
        <v>2023</v>
      </c>
      <c r="CI258" s="7">
        <v>45001</v>
      </c>
      <c r="CJ258" t="s">
        <v>4723</v>
      </c>
      <c r="CK258">
        <v>3</v>
      </c>
      <c r="CL258">
        <v>12</v>
      </c>
      <c r="CM258" s="7">
        <v>44998</v>
      </c>
      <c r="CN258" t="s">
        <v>11571</v>
      </c>
      <c r="CO258" t="s">
        <v>9855</v>
      </c>
      <c r="CP258" t="s">
        <v>11556</v>
      </c>
      <c r="CQ258" t="s">
        <v>11557</v>
      </c>
      <c r="CR258" t="s">
        <v>5992</v>
      </c>
      <c r="CS258" t="s">
        <v>5994</v>
      </c>
      <c r="CT258" t="s">
        <v>9844</v>
      </c>
      <c r="CU258" t="s">
        <v>9873</v>
      </c>
      <c r="CV258" t="s">
        <v>6310</v>
      </c>
      <c r="CW258" t="s">
        <v>9874</v>
      </c>
      <c r="CX258" t="s">
        <v>2560</v>
      </c>
      <c r="CY258" t="s">
        <v>9817</v>
      </c>
      <c r="CZ258" t="s">
        <v>6741</v>
      </c>
      <c r="DA258" t="s">
        <v>188</v>
      </c>
      <c r="DB258" t="s">
        <v>16</v>
      </c>
      <c r="DC258" t="s">
        <v>16</v>
      </c>
      <c r="DD258" t="s">
        <v>22</v>
      </c>
      <c r="DE258" t="s">
        <v>16</v>
      </c>
      <c r="DF258" t="s">
        <v>311</v>
      </c>
      <c r="DG258" t="s">
        <v>4727</v>
      </c>
      <c r="DH258" t="s">
        <v>2052</v>
      </c>
      <c r="DI258" t="s">
        <v>6158</v>
      </c>
      <c r="DJ258" t="s">
        <v>16</v>
      </c>
      <c r="DK258" t="s">
        <v>9817</v>
      </c>
      <c r="DL258" t="s">
        <v>9817</v>
      </c>
      <c r="DM258" t="s">
        <v>6245</v>
      </c>
      <c r="DN258" t="s">
        <v>189</v>
      </c>
      <c r="DO258" t="s">
        <v>11130</v>
      </c>
      <c r="DP258" t="s">
        <v>7449</v>
      </c>
      <c r="DQ258" t="s">
        <v>10095</v>
      </c>
      <c r="DR258" t="s">
        <v>10039</v>
      </c>
    </row>
    <row r="259" spans="1:122" x14ac:dyDescent="0.25">
      <c r="A259">
        <v>656</v>
      </c>
      <c r="B259" t="s">
        <v>189</v>
      </c>
      <c r="C259" t="s">
        <v>2556</v>
      </c>
      <c r="D259" s="138">
        <v>45001</v>
      </c>
      <c r="E259" t="s">
        <v>2559</v>
      </c>
      <c r="F259" t="s">
        <v>11</v>
      </c>
      <c r="G259" t="s">
        <v>16</v>
      </c>
      <c r="H259" t="s">
        <v>11</v>
      </c>
      <c r="I259" t="s">
        <v>9802</v>
      </c>
      <c r="J259" t="s">
        <v>100</v>
      </c>
      <c r="K259">
        <v>0.47</v>
      </c>
      <c r="L259">
        <v>0.47</v>
      </c>
      <c r="M259">
        <v>3.24</v>
      </c>
      <c r="N259">
        <v>3.69</v>
      </c>
      <c r="O259" t="s">
        <v>189</v>
      </c>
      <c r="P259" t="s">
        <v>13</v>
      </c>
      <c r="Q259" t="s">
        <v>826</v>
      </c>
      <c r="R259" t="s">
        <v>16</v>
      </c>
      <c r="S259" t="s">
        <v>16</v>
      </c>
      <c r="T259" t="s">
        <v>16</v>
      </c>
      <c r="U259" t="s">
        <v>16</v>
      </c>
      <c r="V259" t="s">
        <v>2410</v>
      </c>
      <c r="W259">
        <v>100</v>
      </c>
      <c r="X259" t="s">
        <v>72</v>
      </c>
      <c r="Y259" t="s">
        <v>1883</v>
      </c>
      <c r="Z259" t="s">
        <v>1883</v>
      </c>
      <c r="AA259" t="s">
        <v>189</v>
      </c>
      <c r="AB259" s="138">
        <v>45006</v>
      </c>
      <c r="AC259" s="138">
        <v>45190</v>
      </c>
      <c r="AD259" t="s">
        <v>6240</v>
      </c>
      <c r="AE259" t="s">
        <v>5093</v>
      </c>
      <c r="AF259" t="s">
        <v>16</v>
      </c>
      <c r="AG259" t="s">
        <v>189</v>
      </c>
      <c r="AH259" s="138">
        <v>46102</v>
      </c>
      <c r="AI259" t="s">
        <v>2414</v>
      </c>
      <c r="AJ259" t="s">
        <v>189</v>
      </c>
      <c r="AK259" t="s">
        <v>189</v>
      </c>
      <c r="AL259" t="s">
        <v>189</v>
      </c>
      <c r="AM259" t="s">
        <v>189</v>
      </c>
      <c r="AN259" t="s">
        <v>189</v>
      </c>
      <c r="AO259" t="s">
        <v>189</v>
      </c>
      <c r="AP259" t="s">
        <v>189</v>
      </c>
      <c r="AQ259" t="s">
        <v>16</v>
      </c>
      <c r="AR259" t="s">
        <v>189</v>
      </c>
      <c r="AS259" t="s">
        <v>16</v>
      </c>
      <c r="AT259" t="s">
        <v>189</v>
      </c>
      <c r="AU259" t="s">
        <v>9344</v>
      </c>
      <c r="AV259" t="s">
        <v>189</v>
      </c>
      <c r="AW259" t="s">
        <v>16</v>
      </c>
      <c r="AX259" t="s">
        <v>16</v>
      </c>
      <c r="AY259" t="s">
        <v>16</v>
      </c>
      <c r="AZ259" t="s">
        <v>16</v>
      </c>
      <c r="BA259" t="s">
        <v>16</v>
      </c>
      <c r="BB259" t="s">
        <v>16</v>
      </c>
      <c r="BC259" t="s">
        <v>16</v>
      </c>
      <c r="BD259" t="s">
        <v>16</v>
      </c>
      <c r="BE259" t="s">
        <v>16</v>
      </c>
      <c r="BF259" t="s">
        <v>189</v>
      </c>
      <c r="BG259" t="s">
        <v>189</v>
      </c>
      <c r="BH259">
        <v>0</v>
      </c>
      <c r="BI259">
        <v>0</v>
      </c>
      <c r="BJ259">
        <v>0</v>
      </c>
      <c r="BK259" t="s">
        <v>189</v>
      </c>
      <c r="BL259" t="s">
        <v>189</v>
      </c>
      <c r="BN259" t="s">
        <v>2555</v>
      </c>
      <c r="BO259" t="s">
        <v>7114</v>
      </c>
      <c r="BP259" t="s">
        <v>2558</v>
      </c>
      <c r="BQ259" t="s">
        <v>184</v>
      </c>
      <c r="BR259" t="s">
        <v>6744</v>
      </c>
      <c r="BS259" t="s">
        <v>16</v>
      </c>
      <c r="BT259" t="s">
        <v>16</v>
      </c>
      <c r="BU259" t="s">
        <v>189</v>
      </c>
      <c r="BV259" t="s">
        <v>58</v>
      </c>
      <c r="BW259" t="s">
        <v>195</v>
      </c>
      <c r="BX259" t="s">
        <v>423</v>
      </c>
      <c r="BY259" t="s">
        <v>16</v>
      </c>
      <c r="BZ259" s="138"/>
      <c r="CA259" s="138">
        <v>44524</v>
      </c>
      <c r="CB259" t="s">
        <v>34</v>
      </c>
      <c r="CC259" t="s">
        <v>16</v>
      </c>
      <c r="CD259" t="s">
        <v>6307</v>
      </c>
      <c r="CE259" t="s">
        <v>189</v>
      </c>
      <c r="CF259" t="s">
        <v>189</v>
      </c>
      <c r="CG259" t="s">
        <v>189</v>
      </c>
      <c r="CH259">
        <v>2023</v>
      </c>
      <c r="CI259" s="7">
        <v>45001</v>
      </c>
      <c r="CJ259" t="s">
        <v>4723</v>
      </c>
      <c r="CK259">
        <v>3</v>
      </c>
      <c r="CL259">
        <v>12</v>
      </c>
      <c r="CM259" s="7">
        <v>44998</v>
      </c>
      <c r="CN259" t="s">
        <v>11571</v>
      </c>
      <c r="CO259" t="s">
        <v>9855</v>
      </c>
      <c r="CP259" t="s">
        <v>11556</v>
      </c>
      <c r="CQ259" t="s">
        <v>11557</v>
      </c>
      <c r="CR259" t="s">
        <v>5992</v>
      </c>
      <c r="CS259" t="s">
        <v>5994</v>
      </c>
      <c r="CT259" t="s">
        <v>9844</v>
      </c>
      <c r="CU259" t="s">
        <v>9873</v>
      </c>
      <c r="CV259" t="s">
        <v>6310</v>
      </c>
      <c r="CW259" t="s">
        <v>9874</v>
      </c>
      <c r="CX259" t="s">
        <v>2557</v>
      </c>
      <c r="CY259" t="s">
        <v>9813</v>
      </c>
      <c r="CZ259" t="s">
        <v>6730</v>
      </c>
      <c r="DA259" t="s">
        <v>188</v>
      </c>
      <c r="DB259" t="s">
        <v>16</v>
      </c>
      <c r="DC259" t="s">
        <v>2555</v>
      </c>
      <c r="DD259" t="s">
        <v>22</v>
      </c>
      <c r="DE259" t="s">
        <v>16</v>
      </c>
      <c r="DF259" t="s">
        <v>2554</v>
      </c>
      <c r="DG259" t="s">
        <v>4727</v>
      </c>
      <c r="DH259" t="s">
        <v>6766</v>
      </c>
      <c r="DI259" t="s">
        <v>5821</v>
      </c>
      <c r="DJ259" t="s">
        <v>16</v>
      </c>
      <c r="DK259" t="s">
        <v>16</v>
      </c>
      <c r="DL259" t="s">
        <v>5972</v>
      </c>
      <c r="DM259" t="s">
        <v>6245</v>
      </c>
      <c r="DN259" t="s">
        <v>189</v>
      </c>
      <c r="DO259" t="s">
        <v>11131</v>
      </c>
      <c r="DP259" t="s">
        <v>7450</v>
      </c>
      <c r="DQ259" t="s">
        <v>10095</v>
      </c>
      <c r="DR259" t="s">
        <v>7451</v>
      </c>
    </row>
    <row r="260" spans="1:122" x14ac:dyDescent="0.25">
      <c r="A260">
        <v>655</v>
      </c>
      <c r="B260" t="s">
        <v>189</v>
      </c>
      <c r="C260" t="s">
        <v>2550</v>
      </c>
      <c r="D260" s="138">
        <v>45001</v>
      </c>
      <c r="E260" t="s">
        <v>2552</v>
      </c>
      <c r="F260" t="s">
        <v>11</v>
      </c>
      <c r="G260" t="s">
        <v>1929</v>
      </c>
      <c r="H260" t="s">
        <v>11</v>
      </c>
      <c r="I260" t="s">
        <v>9802</v>
      </c>
      <c r="J260" t="s">
        <v>100</v>
      </c>
      <c r="K260">
        <v>0.5</v>
      </c>
      <c r="L260">
        <v>0.5</v>
      </c>
      <c r="M260">
        <v>3.45</v>
      </c>
      <c r="N260">
        <v>3.9249999999999998</v>
      </c>
      <c r="O260" t="s">
        <v>189</v>
      </c>
      <c r="P260" t="s">
        <v>121</v>
      </c>
      <c r="Q260" t="s">
        <v>192</v>
      </c>
      <c r="R260" t="s">
        <v>16</v>
      </c>
      <c r="S260" t="s">
        <v>192</v>
      </c>
      <c r="T260" t="s">
        <v>16</v>
      </c>
      <c r="U260" t="s">
        <v>16</v>
      </c>
      <c r="V260" t="s">
        <v>2410</v>
      </c>
      <c r="W260">
        <v>100</v>
      </c>
      <c r="X260" t="s">
        <v>87</v>
      </c>
      <c r="Y260" t="s">
        <v>6283</v>
      </c>
      <c r="Z260" t="s">
        <v>6283</v>
      </c>
      <c r="AA260" t="s">
        <v>189</v>
      </c>
      <c r="AB260" s="138">
        <v>45005</v>
      </c>
      <c r="AC260" s="138">
        <v>45370</v>
      </c>
      <c r="AD260" t="s">
        <v>6240</v>
      </c>
      <c r="AE260" t="s">
        <v>5157</v>
      </c>
      <c r="AF260" t="s">
        <v>16</v>
      </c>
      <c r="AG260" t="s">
        <v>189</v>
      </c>
      <c r="AH260" s="138">
        <v>45370</v>
      </c>
      <c r="AI260" t="s">
        <v>16</v>
      </c>
      <c r="AJ260" t="s">
        <v>189</v>
      </c>
      <c r="AK260" t="s">
        <v>189</v>
      </c>
      <c r="AL260" t="s">
        <v>189</v>
      </c>
      <c r="AM260" t="s">
        <v>189</v>
      </c>
      <c r="AN260" t="s">
        <v>189</v>
      </c>
      <c r="AO260" t="s">
        <v>189</v>
      </c>
      <c r="AP260" t="s">
        <v>189</v>
      </c>
      <c r="AQ260" t="s">
        <v>16</v>
      </c>
      <c r="AR260" t="s">
        <v>189</v>
      </c>
      <c r="AS260" t="s">
        <v>16</v>
      </c>
      <c r="AT260" t="s">
        <v>6551</v>
      </c>
      <c r="AU260" t="s">
        <v>9344</v>
      </c>
      <c r="AV260" t="s">
        <v>189</v>
      </c>
      <c r="AW260" t="s">
        <v>16</v>
      </c>
      <c r="AX260" t="s">
        <v>16</v>
      </c>
      <c r="AY260" t="s">
        <v>16</v>
      </c>
      <c r="AZ260" t="s">
        <v>16</v>
      </c>
      <c r="BA260" t="s">
        <v>16</v>
      </c>
      <c r="BB260" t="s">
        <v>16</v>
      </c>
      <c r="BC260" t="s">
        <v>16</v>
      </c>
      <c r="BD260" t="s">
        <v>16</v>
      </c>
      <c r="BE260" t="s">
        <v>16</v>
      </c>
      <c r="BF260" t="s">
        <v>189</v>
      </c>
      <c r="BG260" t="s">
        <v>189</v>
      </c>
      <c r="BH260">
        <v>0</v>
      </c>
      <c r="BI260">
        <v>0</v>
      </c>
      <c r="BJ260">
        <v>0</v>
      </c>
      <c r="BK260" t="s">
        <v>189</v>
      </c>
      <c r="BL260" t="s">
        <v>189</v>
      </c>
      <c r="BN260" t="s">
        <v>2549</v>
      </c>
      <c r="BO260" t="s">
        <v>16</v>
      </c>
      <c r="BP260" t="s">
        <v>2552</v>
      </c>
      <c r="BQ260" t="s">
        <v>184</v>
      </c>
      <c r="BR260" t="s">
        <v>6744</v>
      </c>
      <c r="BS260" t="s">
        <v>1494</v>
      </c>
      <c r="BT260" t="s">
        <v>16</v>
      </c>
      <c r="BU260" t="s">
        <v>189</v>
      </c>
      <c r="BV260" t="s">
        <v>18</v>
      </c>
      <c r="BW260" t="s">
        <v>9689</v>
      </c>
      <c r="BX260" t="s">
        <v>310</v>
      </c>
      <c r="BY260" t="s">
        <v>2553</v>
      </c>
      <c r="BZ260" s="138"/>
      <c r="CA260" s="138">
        <v>44487</v>
      </c>
      <c r="CB260" t="s">
        <v>17</v>
      </c>
      <c r="CC260" t="s">
        <v>17</v>
      </c>
      <c r="CD260" t="s">
        <v>6307</v>
      </c>
      <c r="CE260" t="s">
        <v>189</v>
      </c>
      <c r="CF260" t="s">
        <v>189</v>
      </c>
      <c r="CG260" t="s">
        <v>189</v>
      </c>
      <c r="CH260">
        <v>2023</v>
      </c>
      <c r="CI260" s="7">
        <v>45001</v>
      </c>
      <c r="CJ260" t="s">
        <v>4723</v>
      </c>
      <c r="CK260">
        <v>3</v>
      </c>
      <c r="CL260">
        <v>12</v>
      </c>
      <c r="CM260" s="7">
        <v>44998</v>
      </c>
      <c r="CN260" t="s">
        <v>11571</v>
      </c>
      <c r="CO260" t="s">
        <v>9855</v>
      </c>
      <c r="CP260" t="s">
        <v>11556</v>
      </c>
      <c r="CQ260" t="s">
        <v>11557</v>
      </c>
      <c r="CR260" t="s">
        <v>5992</v>
      </c>
      <c r="CS260" t="s">
        <v>5994</v>
      </c>
      <c r="CT260" t="s">
        <v>9844</v>
      </c>
      <c r="CU260" t="s">
        <v>9873</v>
      </c>
      <c r="CV260" t="s">
        <v>6310</v>
      </c>
      <c r="CW260" t="s">
        <v>9882</v>
      </c>
      <c r="CX260" t="s">
        <v>2551</v>
      </c>
      <c r="CY260" t="s">
        <v>9813</v>
      </c>
      <c r="CZ260" t="s">
        <v>6730</v>
      </c>
      <c r="DA260" t="s">
        <v>188</v>
      </c>
      <c r="DB260" t="s">
        <v>16</v>
      </c>
      <c r="DC260" t="s">
        <v>16</v>
      </c>
      <c r="DD260" t="s">
        <v>87</v>
      </c>
      <c r="DE260" t="s">
        <v>2549</v>
      </c>
      <c r="DF260" t="s">
        <v>16</v>
      </c>
      <c r="DG260" t="s">
        <v>4728</v>
      </c>
      <c r="DH260" t="s">
        <v>6766</v>
      </c>
      <c r="DI260" t="s">
        <v>4755</v>
      </c>
      <c r="DJ260" t="s">
        <v>16</v>
      </c>
      <c r="DK260" t="s">
        <v>16</v>
      </c>
      <c r="DL260" t="s">
        <v>4465</v>
      </c>
      <c r="DM260" t="s">
        <v>16</v>
      </c>
      <c r="DN260" t="s">
        <v>189</v>
      </c>
      <c r="DO260" t="s">
        <v>11574</v>
      </c>
      <c r="DP260" t="s">
        <v>7452</v>
      </c>
      <c r="DQ260" t="s">
        <v>10095</v>
      </c>
      <c r="DR260" t="s">
        <v>7453</v>
      </c>
    </row>
    <row r="261" spans="1:122" x14ac:dyDescent="0.25">
      <c r="A261">
        <v>654</v>
      </c>
      <c r="B261" t="s">
        <v>189</v>
      </c>
      <c r="C261" t="s">
        <v>2545</v>
      </c>
      <c r="D261" s="138">
        <v>45001</v>
      </c>
      <c r="E261" t="s">
        <v>2547</v>
      </c>
      <c r="F261" t="s">
        <v>11</v>
      </c>
      <c r="G261" t="s">
        <v>1929</v>
      </c>
      <c r="H261" t="s">
        <v>11</v>
      </c>
      <c r="I261" t="s">
        <v>9802</v>
      </c>
      <c r="J261" t="s">
        <v>100</v>
      </c>
      <c r="K261">
        <v>2.5</v>
      </c>
      <c r="L261">
        <v>2.5</v>
      </c>
      <c r="M261">
        <v>17.239999999999998</v>
      </c>
      <c r="N261">
        <v>19.625</v>
      </c>
      <c r="O261" t="s">
        <v>189</v>
      </c>
      <c r="P261" t="s">
        <v>13</v>
      </c>
      <c r="Q261" t="s">
        <v>341</v>
      </c>
      <c r="R261" t="s">
        <v>2543</v>
      </c>
      <c r="S261" t="s">
        <v>341</v>
      </c>
      <c r="T261" t="s">
        <v>16</v>
      </c>
      <c r="U261" t="s">
        <v>1938</v>
      </c>
      <c r="V261" t="s">
        <v>2410</v>
      </c>
      <c r="W261">
        <v>100</v>
      </c>
      <c r="X261" t="s">
        <v>15</v>
      </c>
      <c r="Y261" t="s">
        <v>6282</v>
      </c>
      <c r="Z261" t="s">
        <v>6282</v>
      </c>
      <c r="AA261" t="s">
        <v>189</v>
      </c>
      <c r="AB261" s="138">
        <v>45006</v>
      </c>
      <c r="AC261" s="138">
        <v>45190</v>
      </c>
      <c r="AD261" t="s">
        <v>6241</v>
      </c>
      <c r="AE261" t="s">
        <v>5156</v>
      </c>
      <c r="AF261" t="s">
        <v>16</v>
      </c>
      <c r="AG261" t="s">
        <v>189</v>
      </c>
      <c r="AH261" s="138">
        <v>46102</v>
      </c>
      <c r="AI261" t="s">
        <v>2414</v>
      </c>
      <c r="AJ261" t="s">
        <v>189</v>
      </c>
      <c r="AK261" t="s">
        <v>189</v>
      </c>
      <c r="AL261" t="s">
        <v>189</v>
      </c>
      <c r="AM261" t="s">
        <v>189</v>
      </c>
      <c r="AN261" t="s">
        <v>189</v>
      </c>
      <c r="AO261" t="s">
        <v>189</v>
      </c>
      <c r="AP261" t="s">
        <v>189</v>
      </c>
      <c r="AQ261" t="s">
        <v>16</v>
      </c>
      <c r="AR261" t="s">
        <v>189</v>
      </c>
      <c r="AS261" t="s">
        <v>16</v>
      </c>
      <c r="AT261" t="s">
        <v>6552</v>
      </c>
      <c r="AU261" t="s">
        <v>9344</v>
      </c>
      <c r="AV261" t="s">
        <v>189</v>
      </c>
      <c r="AW261" t="s">
        <v>16</v>
      </c>
      <c r="AX261" t="s">
        <v>16</v>
      </c>
      <c r="AY261" t="s">
        <v>16</v>
      </c>
      <c r="AZ261" t="s">
        <v>16</v>
      </c>
      <c r="BA261" t="s">
        <v>16</v>
      </c>
      <c r="BB261" t="s">
        <v>16</v>
      </c>
      <c r="BC261" t="s">
        <v>16</v>
      </c>
      <c r="BD261" t="s">
        <v>16</v>
      </c>
      <c r="BE261" t="s">
        <v>16</v>
      </c>
      <c r="BF261" t="s">
        <v>189</v>
      </c>
      <c r="BG261" t="s">
        <v>189</v>
      </c>
      <c r="BH261">
        <v>0</v>
      </c>
      <c r="BI261">
        <v>0</v>
      </c>
      <c r="BJ261">
        <v>0</v>
      </c>
      <c r="BK261" t="s">
        <v>189</v>
      </c>
      <c r="BL261" t="s">
        <v>189</v>
      </c>
      <c r="BN261" t="s">
        <v>2544</v>
      </c>
      <c r="BO261" t="s">
        <v>16</v>
      </c>
      <c r="BP261" t="s">
        <v>2547</v>
      </c>
      <c r="BQ261" t="s">
        <v>184</v>
      </c>
      <c r="BR261" t="s">
        <v>6744</v>
      </c>
      <c r="BS261" t="s">
        <v>202</v>
      </c>
      <c r="BT261" t="s">
        <v>16</v>
      </c>
      <c r="BU261" t="s">
        <v>189</v>
      </c>
      <c r="BV261" t="s">
        <v>27</v>
      </c>
      <c r="BW261" t="s">
        <v>195</v>
      </c>
      <c r="BX261" t="s">
        <v>207</v>
      </c>
      <c r="BY261" t="s">
        <v>2548</v>
      </c>
      <c r="BZ261" s="138"/>
      <c r="CA261" s="138">
        <v>43838</v>
      </c>
      <c r="CB261" t="s">
        <v>17</v>
      </c>
      <c r="CC261" t="s">
        <v>17</v>
      </c>
      <c r="CD261" t="s">
        <v>6307</v>
      </c>
      <c r="CE261" t="s">
        <v>189</v>
      </c>
      <c r="CF261" t="s">
        <v>189</v>
      </c>
      <c r="CG261" t="s">
        <v>189</v>
      </c>
      <c r="CH261">
        <v>2023</v>
      </c>
      <c r="CI261" s="7">
        <v>45001</v>
      </c>
      <c r="CJ261" t="s">
        <v>4723</v>
      </c>
      <c r="CK261">
        <v>3</v>
      </c>
      <c r="CL261">
        <v>12</v>
      </c>
      <c r="CM261" s="7">
        <v>44998</v>
      </c>
      <c r="CN261" t="s">
        <v>11571</v>
      </c>
      <c r="CO261" t="s">
        <v>9855</v>
      </c>
      <c r="CP261" t="s">
        <v>11556</v>
      </c>
      <c r="CQ261" t="s">
        <v>11557</v>
      </c>
      <c r="CR261" t="s">
        <v>5992</v>
      </c>
      <c r="CS261" t="s">
        <v>5994</v>
      </c>
      <c r="CT261" t="s">
        <v>9844</v>
      </c>
      <c r="CU261" t="s">
        <v>6824</v>
      </c>
      <c r="CV261" t="s">
        <v>6310</v>
      </c>
      <c r="CW261" t="s">
        <v>9874</v>
      </c>
      <c r="CX261" t="s">
        <v>2546</v>
      </c>
      <c r="CY261" t="s">
        <v>9813</v>
      </c>
      <c r="CZ261" t="s">
        <v>6730</v>
      </c>
      <c r="DA261" t="s">
        <v>188</v>
      </c>
      <c r="DB261" t="s">
        <v>16</v>
      </c>
      <c r="DC261" t="s">
        <v>16</v>
      </c>
      <c r="DD261" t="s">
        <v>15</v>
      </c>
      <c r="DE261" t="s">
        <v>16</v>
      </c>
      <c r="DF261" t="s">
        <v>16</v>
      </c>
      <c r="DG261" t="s">
        <v>4727</v>
      </c>
      <c r="DH261" t="s">
        <v>2051</v>
      </c>
      <c r="DI261" t="s">
        <v>4518</v>
      </c>
      <c r="DJ261" t="s">
        <v>16</v>
      </c>
      <c r="DK261" t="s">
        <v>16</v>
      </c>
      <c r="DL261" t="s">
        <v>4465</v>
      </c>
      <c r="DM261" t="s">
        <v>16</v>
      </c>
      <c r="DN261" t="s">
        <v>189</v>
      </c>
      <c r="DO261" t="s">
        <v>11575</v>
      </c>
      <c r="DP261" t="s">
        <v>7454</v>
      </c>
      <c r="DQ261" t="s">
        <v>10095</v>
      </c>
      <c r="DR261" t="s">
        <v>7455</v>
      </c>
    </row>
    <row r="262" spans="1:122" x14ac:dyDescent="0.25">
      <c r="A262">
        <v>653</v>
      </c>
      <c r="B262" t="s">
        <v>189</v>
      </c>
      <c r="C262" t="s">
        <v>2182</v>
      </c>
      <c r="D262" s="138">
        <v>45000</v>
      </c>
      <c r="E262" t="s">
        <v>2183</v>
      </c>
      <c r="F262" t="s">
        <v>11</v>
      </c>
      <c r="G262" t="s">
        <v>16</v>
      </c>
      <c r="H262" t="s">
        <v>11</v>
      </c>
      <c r="I262" t="s">
        <v>9802</v>
      </c>
      <c r="J262" t="s">
        <v>12</v>
      </c>
      <c r="K262">
        <v>2</v>
      </c>
      <c r="L262">
        <v>0.28999999999999998</v>
      </c>
      <c r="M262">
        <v>2</v>
      </c>
      <c r="N262">
        <v>2.2719999999999998</v>
      </c>
      <c r="O262" t="s">
        <v>189</v>
      </c>
      <c r="P262" t="s">
        <v>13</v>
      </c>
      <c r="Q262" t="s">
        <v>63</v>
      </c>
      <c r="R262" t="s">
        <v>16</v>
      </c>
      <c r="S262" t="s">
        <v>63</v>
      </c>
      <c r="T262" t="s">
        <v>16</v>
      </c>
      <c r="U262" t="s">
        <v>16</v>
      </c>
      <c r="V262" t="s">
        <v>2410</v>
      </c>
      <c r="W262">
        <v>100</v>
      </c>
      <c r="X262" t="s">
        <v>15</v>
      </c>
      <c r="Y262" t="s">
        <v>6283</v>
      </c>
      <c r="Z262" t="s">
        <v>6283</v>
      </c>
      <c r="AA262" t="s">
        <v>189</v>
      </c>
      <c r="AB262" s="138">
        <v>45002</v>
      </c>
      <c r="AC262" s="138">
        <v>45186</v>
      </c>
      <c r="AD262" t="s">
        <v>6241</v>
      </c>
      <c r="AE262" t="s">
        <v>5160</v>
      </c>
      <c r="AF262" t="s">
        <v>16</v>
      </c>
      <c r="AG262" t="s">
        <v>189</v>
      </c>
      <c r="AH262" s="138">
        <v>46098</v>
      </c>
      <c r="AI262" t="s">
        <v>2414</v>
      </c>
      <c r="AJ262" t="s">
        <v>189</v>
      </c>
      <c r="AK262" t="s">
        <v>189</v>
      </c>
      <c r="AL262" t="s">
        <v>189</v>
      </c>
      <c r="AM262" t="s">
        <v>189</v>
      </c>
      <c r="AN262" t="s">
        <v>189</v>
      </c>
      <c r="AO262" t="s">
        <v>189</v>
      </c>
      <c r="AP262" t="s">
        <v>189</v>
      </c>
      <c r="AQ262" t="s">
        <v>16</v>
      </c>
      <c r="AR262" t="s">
        <v>189</v>
      </c>
      <c r="AS262" t="s">
        <v>16</v>
      </c>
      <c r="AT262" t="s">
        <v>6553</v>
      </c>
      <c r="AU262" t="s">
        <v>9344</v>
      </c>
      <c r="AV262" t="s">
        <v>189</v>
      </c>
      <c r="AW262" t="s">
        <v>16</v>
      </c>
      <c r="AX262" t="s">
        <v>16</v>
      </c>
      <c r="AY262" t="s">
        <v>16</v>
      </c>
      <c r="AZ262" t="s">
        <v>16</v>
      </c>
      <c r="BA262" t="s">
        <v>16</v>
      </c>
      <c r="BB262" t="s">
        <v>16</v>
      </c>
      <c r="BC262" t="s">
        <v>16</v>
      </c>
      <c r="BD262" t="s">
        <v>16</v>
      </c>
      <c r="BE262" t="s">
        <v>16</v>
      </c>
      <c r="BF262" t="s">
        <v>189</v>
      </c>
      <c r="BG262" t="s">
        <v>189</v>
      </c>
      <c r="BH262">
        <v>0</v>
      </c>
      <c r="BI262">
        <v>0</v>
      </c>
      <c r="BJ262">
        <v>0</v>
      </c>
      <c r="BK262" t="s">
        <v>189</v>
      </c>
      <c r="BL262" t="s">
        <v>189</v>
      </c>
      <c r="BN262" t="s">
        <v>2184</v>
      </c>
      <c r="BO262" t="s">
        <v>16</v>
      </c>
      <c r="BP262" t="s">
        <v>2183</v>
      </c>
      <c r="BQ262" t="s">
        <v>184</v>
      </c>
      <c r="BR262" t="s">
        <v>6744</v>
      </c>
      <c r="BS262" t="s">
        <v>1494</v>
      </c>
      <c r="BT262" t="s">
        <v>16</v>
      </c>
      <c r="BU262" t="s">
        <v>189</v>
      </c>
      <c r="BV262" t="s">
        <v>18</v>
      </c>
      <c r="BW262" t="s">
        <v>9677</v>
      </c>
      <c r="BX262" t="s">
        <v>1340</v>
      </c>
      <c r="BY262" t="s">
        <v>16</v>
      </c>
      <c r="BZ262" s="138"/>
      <c r="CA262" s="138">
        <v>45000</v>
      </c>
      <c r="CB262" t="s">
        <v>34</v>
      </c>
      <c r="CC262" t="s">
        <v>16</v>
      </c>
      <c r="CD262" t="s">
        <v>6307</v>
      </c>
      <c r="CE262" t="s">
        <v>189</v>
      </c>
      <c r="CF262" t="s">
        <v>189</v>
      </c>
      <c r="CG262" t="s">
        <v>189</v>
      </c>
      <c r="CH262">
        <v>2023</v>
      </c>
      <c r="CI262" s="7">
        <v>45000</v>
      </c>
      <c r="CJ262" t="s">
        <v>4723</v>
      </c>
      <c r="CK262">
        <v>3</v>
      </c>
      <c r="CL262">
        <v>12</v>
      </c>
      <c r="CM262" s="7">
        <v>44998</v>
      </c>
      <c r="CN262" t="s">
        <v>11571</v>
      </c>
      <c r="CO262" t="s">
        <v>9855</v>
      </c>
      <c r="CP262" t="s">
        <v>11556</v>
      </c>
      <c r="CQ262" t="s">
        <v>11557</v>
      </c>
      <c r="CR262" t="s">
        <v>5992</v>
      </c>
      <c r="CS262" t="s">
        <v>5994</v>
      </c>
      <c r="CT262" t="s">
        <v>9844</v>
      </c>
      <c r="CU262" t="s">
        <v>9873</v>
      </c>
      <c r="CV262" t="s">
        <v>6307</v>
      </c>
      <c r="CW262" t="s">
        <v>9874</v>
      </c>
      <c r="CX262" t="s">
        <v>2567</v>
      </c>
      <c r="CY262" t="s">
        <v>9817</v>
      </c>
      <c r="CZ262" t="s">
        <v>6741</v>
      </c>
      <c r="DA262" t="s">
        <v>188</v>
      </c>
      <c r="DB262" t="s">
        <v>16</v>
      </c>
      <c r="DC262" t="s">
        <v>16</v>
      </c>
      <c r="DD262" t="s">
        <v>15</v>
      </c>
      <c r="DE262" t="s">
        <v>16</v>
      </c>
      <c r="DF262" t="s">
        <v>16</v>
      </c>
      <c r="DG262" t="s">
        <v>4727</v>
      </c>
      <c r="DH262" t="s">
        <v>2052</v>
      </c>
      <c r="DI262" t="s">
        <v>6101</v>
      </c>
      <c r="DJ262" t="s">
        <v>16</v>
      </c>
      <c r="DK262" t="s">
        <v>9817</v>
      </c>
      <c r="DL262" t="s">
        <v>9817</v>
      </c>
      <c r="DM262" t="s">
        <v>16</v>
      </c>
      <c r="DN262" t="s">
        <v>189</v>
      </c>
      <c r="DO262" t="s">
        <v>11576</v>
      </c>
      <c r="DP262" t="s">
        <v>7456</v>
      </c>
      <c r="DQ262" t="s">
        <v>10096</v>
      </c>
      <c r="DR262" t="s">
        <v>10097</v>
      </c>
    </row>
    <row r="263" spans="1:122" x14ac:dyDescent="0.25">
      <c r="A263">
        <v>652</v>
      </c>
      <c r="B263" t="s">
        <v>189</v>
      </c>
      <c r="C263" t="s">
        <v>2181</v>
      </c>
      <c r="D263" s="138">
        <v>45000</v>
      </c>
      <c r="E263" t="s">
        <v>2115</v>
      </c>
      <c r="F263" t="s">
        <v>11</v>
      </c>
      <c r="G263" t="s">
        <v>1932</v>
      </c>
      <c r="H263" t="s">
        <v>11</v>
      </c>
      <c r="I263" t="s">
        <v>9802</v>
      </c>
      <c r="J263" t="s">
        <v>12</v>
      </c>
      <c r="K263">
        <v>4.0410000000000004</v>
      </c>
      <c r="L263">
        <v>0.59</v>
      </c>
      <c r="M263">
        <v>4.04</v>
      </c>
      <c r="N263">
        <v>4.5910000000000002</v>
      </c>
      <c r="O263" t="s">
        <v>189</v>
      </c>
      <c r="P263" t="s">
        <v>13</v>
      </c>
      <c r="Q263" t="s">
        <v>28</v>
      </c>
      <c r="R263" t="s">
        <v>16</v>
      </c>
      <c r="S263" t="s">
        <v>16</v>
      </c>
      <c r="T263" t="s">
        <v>16</v>
      </c>
      <c r="U263" t="s">
        <v>16</v>
      </c>
      <c r="V263" t="s">
        <v>2410</v>
      </c>
      <c r="W263">
        <v>100</v>
      </c>
      <c r="X263" t="s">
        <v>32</v>
      </c>
      <c r="Y263" t="s">
        <v>6236</v>
      </c>
      <c r="Z263" t="s">
        <v>6236</v>
      </c>
      <c r="AA263" t="s">
        <v>189</v>
      </c>
      <c r="AB263" s="138">
        <v>45002</v>
      </c>
      <c r="AC263" s="138">
        <v>45368</v>
      </c>
      <c r="AD263" t="s">
        <v>6240</v>
      </c>
      <c r="AE263" t="s">
        <v>5129</v>
      </c>
      <c r="AF263" t="s">
        <v>16</v>
      </c>
      <c r="AG263" t="s">
        <v>189</v>
      </c>
      <c r="AH263" s="138">
        <v>46098</v>
      </c>
      <c r="AI263" t="s">
        <v>2419</v>
      </c>
      <c r="AJ263" t="s">
        <v>189</v>
      </c>
      <c r="AK263" t="s">
        <v>189</v>
      </c>
      <c r="AL263" t="s">
        <v>189</v>
      </c>
      <c r="AM263" t="s">
        <v>189</v>
      </c>
      <c r="AN263" t="s">
        <v>189</v>
      </c>
      <c r="AO263" t="s">
        <v>189</v>
      </c>
      <c r="AP263" t="s">
        <v>189</v>
      </c>
      <c r="AQ263" t="s">
        <v>16</v>
      </c>
      <c r="AR263" t="s">
        <v>189</v>
      </c>
      <c r="AS263" t="s">
        <v>16</v>
      </c>
      <c r="AT263" t="s">
        <v>6554</v>
      </c>
      <c r="AU263" t="s">
        <v>9344</v>
      </c>
      <c r="AV263" t="s">
        <v>189</v>
      </c>
      <c r="AW263" t="s">
        <v>16</v>
      </c>
      <c r="AX263" t="s">
        <v>16</v>
      </c>
      <c r="AY263" t="s">
        <v>16</v>
      </c>
      <c r="AZ263" t="s">
        <v>16</v>
      </c>
      <c r="BA263" t="s">
        <v>16</v>
      </c>
      <c r="BB263" t="s">
        <v>16</v>
      </c>
      <c r="BC263" t="s">
        <v>16</v>
      </c>
      <c r="BD263" t="s">
        <v>16</v>
      </c>
      <c r="BE263" t="s">
        <v>16</v>
      </c>
      <c r="BF263" t="s">
        <v>189</v>
      </c>
      <c r="BG263" t="s">
        <v>189</v>
      </c>
      <c r="BH263">
        <v>0</v>
      </c>
      <c r="BI263">
        <v>0</v>
      </c>
      <c r="BJ263">
        <v>0</v>
      </c>
      <c r="BK263" t="s">
        <v>189</v>
      </c>
      <c r="BL263" t="s">
        <v>189</v>
      </c>
      <c r="BN263" t="s">
        <v>2116</v>
      </c>
      <c r="BO263" t="s">
        <v>16</v>
      </c>
      <c r="BP263" t="s">
        <v>2115</v>
      </c>
      <c r="BQ263" t="s">
        <v>301</v>
      </c>
      <c r="BR263" t="s">
        <v>6745</v>
      </c>
      <c r="BS263" t="s">
        <v>16</v>
      </c>
      <c r="BT263" t="s">
        <v>16</v>
      </c>
      <c r="BU263" t="s">
        <v>189</v>
      </c>
      <c r="BV263" t="s">
        <v>18</v>
      </c>
      <c r="BW263" t="s">
        <v>16</v>
      </c>
      <c r="BX263" t="s">
        <v>1340</v>
      </c>
      <c r="BY263" t="s">
        <v>16</v>
      </c>
      <c r="BZ263" s="138"/>
      <c r="CA263" s="138">
        <v>44531</v>
      </c>
      <c r="CB263" t="s">
        <v>34</v>
      </c>
      <c r="CC263" t="s">
        <v>6745</v>
      </c>
      <c r="CD263" t="s">
        <v>6307</v>
      </c>
      <c r="CE263" t="s">
        <v>189</v>
      </c>
      <c r="CF263" t="s">
        <v>189</v>
      </c>
      <c r="CG263" t="s">
        <v>189</v>
      </c>
      <c r="CH263">
        <v>2023</v>
      </c>
      <c r="CI263" s="7">
        <v>45000</v>
      </c>
      <c r="CJ263" t="s">
        <v>16</v>
      </c>
      <c r="CK263">
        <v>3</v>
      </c>
      <c r="CL263">
        <v>12</v>
      </c>
      <c r="CM263" s="7">
        <v>44998</v>
      </c>
      <c r="CN263" t="s">
        <v>11571</v>
      </c>
      <c r="CO263" t="s">
        <v>9855</v>
      </c>
      <c r="CP263" t="s">
        <v>11556</v>
      </c>
      <c r="CQ263" t="s">
        <v>11557</v>
      </c>
      <c r="CR263" t="s">
        <v>5992</v>
      </c>
      <c r="CS263" t="s">
        <v>5994</v>
      </c>
      <c r="CT263" t="s">
        <v>9844</v>
      </c>
      <c r="CU263" t="s">
        <v>9873</v>
      </c>
      <c r="CV263" t="s">
        <v>6310</v>
      </c>
      <c r="CW263" t="s">
        <v>9874</v>
      </c>
      <c r="CX263" t="s">
        <v>2418</v>
      </c>
      <c r="CY263" t="s">
        <v>9817</v>
      </c>
      <c r="CZ263" t="s">
        <v>6741</v>
      </c>
      <c r="DA263" t="s">
        <v>188</v>
      </c>
      <c r="DB263" t="s">
        <v>16</v>
      </c>
      <c r="DC263" t="s">
        <v>2116</v>
      </c>
      <c r="DD263" t="s">
        <v>32</v>
      </c>
      <c r="DE263" t="s">
        <v>16</v>
      </c>
      <c r="DF263" t="s">
        <v>16</v>
      </c>
      <c r="DG263" t="s">
        <v>4727</v>
      </c>
      <c r="DH263" t="s">
        <v>2052</v>
      </c>
      <c r="DI263" t="s">
        <v>6159</v>
      </c>
      <c r="DJ263" t="s">
        <v>16</v>
      </c>
      <c r="DK263" t="s">
        <v>9817</v>
      </c>
      <c r="DL263" t="s">
        <v>9817</v>
      </c>
      <c r="DM263" t="s">
        <v>16</v>
      </c>
      <c r="DN263" t="s">
        <v>189</v>
      </c>
      <c r="DO263" t="s">
        <v>11577</v>
      </c>
      <c r="DP263" t="s">
        <v>7457</v>
      </c>
      <c r="DQ263" t="s">
        <v>10096</v>
      </c>
      <c r="DR263" t="s">
        <v>10045</v>
      </c>
    </row>
    <row r="264" spans="1:122" x14ac:dyDescent="0.25">
      <c r="A264">
        <v>651</v>
      </c>
      <c r="B264" t="s">
        <v>189</v>
      </c>
      <c r="C264" t="s">
        <v>2189</v>
      </c>
      <c r="D264" s="138">
        <v>45000</v>
      </c>
      <c r="E264" t="s">
        <v>2190</v>
      </c>
      <c r="F264" t="s">
        <v>11</v>
      </c>
      <c r="G264" t="s">
        <v>16</v>
      </c>
      <c r="H264" t="s">
        <v>11</v>
      </c>
      <c r="I264" t="s">
        <v>9802</v>
      </c>
      <c r="J264" t="s">
        <v>12</v>
      </c>
      <c r="K264">
        <v>2.78</v>
      </c>
      <c r="L264">
        <v>0.4</v>
      </c>
      <c r="M264">
        <v>2.78</v>
      </c>
      <c r="N264">
        <v>3.1579999999999999</v>
      </c>
      <c r="O264" t="s">
        <v>189</v>
      </c>
      <c r="P264" t="s">
        <v>13</v>
      </c>
      <c r="Q264" t="s">
        <v>66</v>
      </c>
      <c r="R264" t="s">
        <v>16</v>
      </c>
      <c r="S264" t="s">
        <v>66</v>
      </c>
      <c r="T264" t="s">
        <v>16</v>
      </c>
      <c r="U264" t="s">
        <v>16</v>
      </c>
      <c r="V264" t="s">
        <v>2410</v>
      </c>
      <c r="W264">
        <v>100</v>
      </c>
      <c r="X264" t="s">
        <v>22</v>
      </c>
      <c r="Y264" t="s">
        <v>6236</v>
      </c>
      <c r="Z264" t="s">
        <v>6236</v>
      </c>
      <c r="AA264" t="s">
        <v>189</v>
      </c>
      <c r="AB264" s="138">
        <v>45005</v>
      </c>
      <c r="AC264" s="138">
        <v>45371</v>
      </c>
      <c r="AD264" t="s">
        <v>6241</v>
      </c>
      <c r="AE264" t="s">
        <v>5159</v>
      </c>
      <c r="AF264" t="s">
        <v>16</v>
      </c>
      <c r="AG264" t="s">
        <v>189</v>
      </c>
      <c r="AH264" s="138">
        <v>46101</v>
      </c>
      <c r="AI264" t="s">
        <v>2419</v>
      </c>
      <c r="AJ264" t="s">
        <v>189</v>
      </c>
      <c r="AK264" t="s">
        <v>189</v>
      </c>
      <c r="AL264" t="s">
        <v>189</v>
      </c>
      <c r="AM264" t="s">
        <v>189</v>
      </c>
      <c r="AN264" t="s">
        <v>189</v>
      </c>
      <c r="AO264" t="s">
        <v>189</v>
      </c>
      <c r="AP264" t="s">
        <v>189</v>
      </c>
      <c r="AQ264" t="s">
        <v>16</v>
      </c>
      <c r="AR264" t="s">
        <v>189</v>
      </c>
      <c r="AS264" t="s">
        <v>16</v>
      </c>
      <c r="AT264" t="s">
        <v>6446</v>
      </c>
      <c r="AU264" t="s">
        <v>9344</v>
      </c>
      <c r="AV264" t="s">
        <v>189</v>
      </c>
      <c r="AW264" t="s">
        <v>16</v>
      </c>
      <c r="AX264" t="s">
        <v>16</v>
      </c>
      <c r="AY264" t="s">
        <v>16</v>
      </c>
      <c r="AZ264" t="s">
        <v>16</v>
      </c>
      <c r="BA264" t="s">
        <v>16</v>
      </c>
      <c r="BB264" t="s">
        <v>16</v>
      </c>
      <c r="BC264" t="s">
        <v>16</v>
      </c>
      <c r="BD264" t="s">
        <v>16</v>
      </c>
      <c r="BE264" t="s">
        <v>16</v>
      </c>
      <c r="BF264" t="s">
        <v>189</v>
      </c>
      <c r="BG264" t="s">
        <v>189</v>
      </c>
      <c r="BH264">
        <v>0</v>
      </c>
      <c r="BI264">
        <v>0</v>
      </c>
      <c r="BJ264">
        <v>0</v>
      </c>
      <c r="BK264" t="s">
        <v>189</v>
      </c>
      <c r="BL264" t="s">
        <v>189</v>
      </c>
      <c r="BN264" t="s">
        <v>2191</v>
      </c>
      <c r="BO264" t="s">
        <v>7118</v>
      </c>
      <c r="BP264" t="s">
        <v>2566</v>
      </c>
      <c r="BQ264" t="s">
        <v>184</v>
      </c>
      <c r="BR264" t="s">
        <v>6744</v>
      </c>
      <c r="BS264" t="s">
        <v>9667</v>
      </c>
      <c r="BT264" t="s">
        <v>16</v>
      </c>
      <c r="BU264" t="s">
        <v>189</v>
      </c>
      <c r="BV264" t="s">
        <v>23</v>
      </c>
      <c r="BW264" t="s">
        <v>195</v>
      </c>
      <c r="BX264" t="s">
        <v>216</v>
      </c>
      <c r="BY264" t="s">
        <v>16</v>
      </c>
      <c r="BZ264" s="138"/>
      <c r="CA264" s="138">
        <v>44972</v>
      </c>
      <c r="CB264" t="s">
        <v>17</v>
      </c>
      <c r="CC264" t="s">
        <v>16</v>
      </c>
      <c r="CD264" t="s">
        <v>6307</v>
      </c>
      <c r="CE264" t="s">
        <v>189</v>
      </c>
      <c r="CF264" t="s">
        <v>189</v>
      </c>
      <c r="CG264" t="s">
        <v>189</v>
      </c>
      <c r="CH264">
        <v>2023</v>
      </c>
      <c r="CI264" s="7">
        <v>45000</v>
      </c>
      <c r="CJ264" t="s">
        <v>4723</v>
      </c>
      <c r="CK264">
        <v>3</v>
      </c>
      <c r="CL264">
        <v>12</v>
      </c>
      <c r="CM264" s="7">
        <v>44998</v>
      </c>
      <c r="CN264" t="s">
        <v>11571</v>
      </c>
      <c r="CO264" t="s">
        <v>9855</v>
      </c>
      <c r="CP264" t="s">
        <v>11556</v>
      </c>
      <c r="CQ264" t="s">
        <v>11557</v>
      </c>
      <c r="CR264" t="s">
        <v>5992</v>
      </c>
      <c r="CS264" t="s">
        <v>5994</v>
      </c>
      <c r="CT264" t="s">
        <v>9844</v>
      </c>
      <c r="CU264" t="s">
        <v>9873</v>
      </c>
      <c r="CV264" t="s">
        <v>6310</v>
      </c>
      <c r="CW264" t="s">
        <v>9874</v>
      </c>
      <c r="CX264" t="s">
        <v>2565</v>
      </c>
      <c r="CY264" t="s">
        <v>9817</v>
      </c>
      <c r="CZ264" t="s">
        <v>6741</v>
      </c>
      <c r="DA264" t="s">
        <v>188</v>
      </c>
      <c r="DB264" t="s">
        <v>16</v>
      </c>
      <c r="DC264" t="s">
        <v>16</v>
      </c>
      <c r="DD264" t="s">
        <v>22</v>
      </c>
      <c r="DE264" t="s">
        <v>16</v>
      </c>
      <c r="DF264" t="s">
        <v>381</v>
      </c>
      <c r="DG264" t="s">
        <v>4727</v>
      </c>
      <c r="DH264" t="s">
        <v>2052</v>
      </c>
      <c r="DI264" t="s">
        <v>6160</v>
      </c>
      <c r="DJ264" t="s">
        <v>16</v>
      </c>
      <c r="DK264" t="s">
        <v>9817</v>
      </c>
      <c r="DL264" t="s">
        <v>9817</v>
      </c>
      <c r="DM264" t="s">
        <v>6245</v>
      </c>
      <c r="DN264" t="s">
        <v>189</v>
      </c>
      <c r="DO264" t="s">
        <v>11132</v>
      </c>
      <c r="DP264" t="s">
        <v>7458</v>
      </c>
      <c r="DQ264" t="s">
        <v>10096</v>
      </c>
      <c r="DR264" t="s">
        <v>10098</v>
      </c>
    </row>
    <row r="265" spans="1:122" x14ac:dyDescent="0.25">
      <c r="A265">
        <v>650</v>
      </c>
      <c r="B265" t="s">
        <v>189</v>
      </c>
      <c r="C265" t="s">
        <v>2185</v>
      </c>
      <c r="D265" s="138">
        <v>45000</v>
      </c>
      <c r="E265" t="s">
        <v>2186</v>
      </c>
      <c r="F265" t="s">
        <v>106</v>
      </c>
      <c r="G265" t="s">
        <v>1929</v>
      </c>
      <c r="H265" t="s">
        <v>11</v>
      </c>
      <c r="I265" t="s">
        <v>9802</v>
      </c>
      <c r="J265" t="s">
        <v>12</v>
      </c>
      <c r="K265">
        <v>5.5</v>
      </c>
      <c r="L265">
        <v>0.8</v>
      </c>
      <c r="M265">
        <v>5.5</v>
      </c>
      <c r="N265">
        <v>6.2480000000000002</v>
      </c>
      <c r="O265" t="s">
        <v>189</v>
      </c>
      <c r="P265" t="s">
        <v>13</v>
      </c>
      <c r="Q265" t="s">
        <v>28</v>
      </c>
      <c r="R265" t="s">
        <v>2187</v>
      </c>
      <c r="S265" t="s">
        <v>28</v>
      </c>
      <c r="T265" t="s">
        <v>16</v>
      </c>
      <c r="U265" t="s">
        <v>65</v>
      </c>
      <c r="V265" t="s">
        <v>2410</v>
      </c>
      <c r="W265">
        <v>100</v>
      </c>
      <c r="X265" t="s">
        <v>15</v>
      </c>
      <c r="Y265" t="s">
        <v>6236</v>
      </c>
      <c r="Z265" t="s">
        <v>6236</v>
      </c>
      <c r="AA265" t="s">
        <v>189</v>
      </c>
      <c r="AB265" s="138">
        <v>45005</v>
      </c>
      <c r="AC265" s="138">
        <v>45189</v>
      </c>
      <c r="AD265" t="s">
        <v>6241</v>
      </c>
      <c r="AE265" t="s">
        <v>5158</v>
      </c>
      <c r="AF265" t="s">
        <v>16</v>
      </c>
      <c r="AG265" t="s">
        <v>189</v>
      </c>
      <c r="AH265" s="138">
        <v>46101</v>
      </c>
      <c r="AI265" t="s">
        <v>2414</v>
      </c>
      <c r="AJ265" t="s">
        <v>189</v>
      </c>
      <c r="AK265" t="s">
        <v>189</v>
      </c>
      <c r="AL265" t="s">
        <v>189</v>
      </c>
      <c r="AM265" t="s">
        <v>189</v>
      </c>
      <c r="AN265" t="s">
        <v>189</v>
      </c>
      <c r="AO265" t="s">
        <v>189</v>
      </c>
      <c r="AP265" t="s">
        <v>189</v>
      </c>
      <c r="AQ265" t="s">
        <v>16</v>
      </c>
      <c r="AR265" t="s">
        <v>189</v>
      </c>
      <c r="AS265" t="s">
        <v>16</v>
      </c>
      <c r="AT265" t="s">
        <v>6426</v>
      </c>
      <c r="AU265" t="s">
        <v>9344</v>
      </c>
      <c r="AV265" t="s">
        <v>189</v>
      </c>
      <c r="AW265" t="s">
        <v>4620</v>
      </c>
      <c r="AX265" t="s">
        <v>4825</v>
      </c>
      <c r="AY265" t="s">
        <v>16</v>
      </c>
      <c r="AZ265" t="s">
        <v>16</v>
      </c>
      <c r="BA265" t="s">
        <v>16</v>
      </c>
      <c r="BB265" t="s">
        <v>16</v>
      </c>
      <c r="BC265" t="s">
        <v>16</v>
      </c>
      <c r="BD265" t="s">
        <v>16</v>
      </c>
      <c r="BE265" t="s">
        <v>16</v>
      </c>
      <c r="BF265" t="s">
        <v>189</v>
      </c>
      <c r="BG265" t="s">
        <v>189</v>
      </c>
      <c r="BH265">
        <v>0</v>
      </c>
      <c r="BI265">
        <v>0</v>
      </c>
      <c r="BJ265">
        <v>0</v>
      </c>
      <c r="BK265" t="s">
        <v>189</v>
      </c>
      <c r="BL265" t="s">
        <v>189</v>
      </c>
      <c r="BN265" t="s">
        <v>2188</v>
      </c>
      <c r="BO265" t="s">
        <v>16</v>
      </c>
      <c r="BP265" t="s">
        <v>2186</v>
      </c>
      <c r="BQ265" t="s">
        <v>184</v>
      </c>
      <c r="BR265" t="s">
        <v>6744</v>
      </c>
      <c r="BS265" t="s">
        <v>9667</v>
      </c>
      <c r="BT265" t="s">
        <v>16</v>
      </c>
      <c r="BU265" t="s">
        <v>189</v>
      </c>
      <c r="BV265" t="s">
        <v>52</v>
      </c>
      <c r="BW265" t="s">
        <v>185</v>
      </c>
      <c r="BX265" t="s">
        <v>2563</v>
      </c>
      <c r="BY265" t="s">
        <v>16</v>
      </c>
      <c r="BZ265" s="138"/>
      <c r="CA265" s="138">
        <v>44896</v>
      </c>
      <c r="CB265" t="s">
        <v>17</v>
      </c>
      <c r="CC265" t="s">
        <v>17</v>
      </c>
      <c r="CD265" t="s">
        <v>6307</v>
      </c>
      <c r="CE265" t="s">
        <v>189</v>
      </c>
      <c r="CF265" t="s">
        <v>189</v>
      </c>
      <c r="CG265" t="s">
        <v>189</v>
      </c>
      <c r="CH265">
        <v>2023</v>
      </c>
      <c r="CI265" s="7">
        <v>45000</v>
      </c>
      <c r="CJ265" t="s">
        <v>4723</v>
      </c>
      <c r="CK265">
        <v>3</v>
      </c>
      <c r="CL265">
        <v>12</v>
      </c>
      <c r="CM265" s="7">
        <v>44998</v>
      </c>
      <c r="CN265" t="s">
        <v>11571</v>
      </c>
      <c r="CO265" t="s">
        <v>9855</v>
      </c>
      <c r="CP265" t="s">
        <v>11556</v>
      </c>
      <c r="CQ265" t="s">
        <v>11557</v>
      </c>
      <c r="CR265" t="s">
        <v>5992</v>
      </c>
      <c r="CS265" t="s">
        <v>5994</v>
      </c>
      <c r="CT265" t="s">
        <v>9844</v>
      </c>
      <c r="CU265" t="s">
        <v>9873</v>
      </c>
      <c r="CV265" t="s">
        <v>6310</v>
      </c>
      <c r="CW265" t="s">
        <v>9874</v>
      </c>
      <c r="CX265" t="s">
        <v>2562</v>
      </c>
      <c r="CY265" t="s">
        <v>9817</v>
      </c>
      <c r="CZ265" t="s">
        <v>6741</v>
      </c>
      <c r="DA265" t="s">
        <v>252</v>
      </c>
      <c r="DB265" t="s">
        <v>9801</v>
      </c>
      <c r="DC265" t="s">
        <v>16</v>
      </c>
      <c r="DD265" t="s">
        <v>15</v>
      </c>
      <c r="DE265" t="s">
        <v>16</v>
      </c>
      <c r="DF265" t="s">
        <v>16</v>
      </c>
      <c r="DG265" t="s">
        <v>4727</v>
      </c>
      <c r="DH265" t="s">
        <v>2052</v>
      </c>
      <c r="DI265" t="s">
        <v>6107</v>
      </c>
      <c r="DJ265" t="s">
        <v>16</v>
      </c>
      <c r="DK265" t="s">
        <v>9817</v>
      </c>
      <c r="DL265" t="s">
        <v>9817</v>
      </c>
      <c r="DM265" t="s">
        <v>16</v>
      </c>
      <c r="DN265" t="s">
        <v>189</v>
      </c>
      <c r="DO265" t="s">
        <v>11578</v>
      </c>
      <c r="DP265" t="s">
        <v>7459</v>
      </c>
      <c r="DQ265" t="s">
        <v>10096</v>
      </c>
      <c r="DR265" t="s">
        <v>10099</v>
      </c>
    </row>
    <row r="266" spans="1:122" x14ac:dyDescent="0.25">
      <c r="A266">
        <v>649</v>
      </c>
      <c r="B266" t="s">
        <v>189</v>
      </c>
      <c r="C266" t="s">
        <v>2192</v>
      </c>
      <c r="D266" s="138">
        <v>44999</v>
      </c>
      <c r="E266" t="s">
        <v>2193</v>
      </c>
      <c r="F266" t="s">
        <v>11</v>
      </c>
      <c r="G266" t="s">
        <v>1932</v>
      </c>
      <c r="H266" t="s">
        <v>11</v>
      </c>
      <c r="I266" t="s">
        <v>9802</v>
      </c>
      <c r="J266" t="s">
        <v>12</v>
      </c>
      <c r="K266">
        <v>0.94</v>
      </c>
      <c r="L266">
        <v>0.14000000000000001</v>
      </c>
      <c r="M266">
        <v>0.94</v>
      </c>
      <c r="N266">
        <v>1.073</v>
      </c>
      <c r="O266" t="s">
        <v>189</v>
      </c>
      <c r="P266" t="s">
        <v>13</v>
      </c>
      <c r="Q266" t="s">
        <v>14</v>
      </c>
      <c r="R266" t="s">
        <v>16</v>
      </c>
      <c r="S266" t="s">
        <v>16</v>
      </c>
      <c r="T266" t="s">
        <v>16</v>
      </c>
      <c r="U266" t="s">
        <v>16</v>
      </c>
      <c r="V266" t="s">
        <v>2410</v>
      </c>
      <c r="W266">
        <v>100</v>
      </c>
      <c r="X266" t="s">
        <v>22</v>
      </c>
      <c r="Y266" t="s">
        <v>6236</v>
      </c>
      <c r="Z266" t="s">
        <v>6236</v>
      </c>
      <c r="AA266" t="s">
        <v>189</v>
      </c>
      <c r="AB266" s="138">
        <v>45006</v>
      </c>
      <c r="AC266" s="138">
        <v>45190</v>
      </c>
      <c r="AD266" t="s">
        <v>6241</v>
      </c>
      <c r="AE266" t="s">
        <v>5161</v>
      </c>
      <c r="AF266" t="s">
        <v>16</v>
      </c>
      <c r="AG266" t="s">
        <v>189</v>
      </c>
      <c r="AH266" s="138">
        <v>46102</v>
      </c>
      <c r="AI266" t="s">
        <v>2414</v>
      </c>
      <c r="AJ266" t="s">
        <v>189</v>
      </c>
      <c r="AK266" t="s">
        <v>189</v>
      </c>
      <c r="AL266" t="s">
        <v>189</v>
      </c>
      <c r="AM266" t="s">
        <v>189</v>
      </c>
      <c r="AN266" t="s">
        <v>189</v>
      </c>
      <c r="AO266" t="s">
        <v>189</v>
      </c>
      <c r="AP266" t="s">
        <v>189</v>
      </c>
      <c r="AQ266" t="s">
        <v>16</v>
      </c>
      <c r="AR266" t="s">
        <v>189</v>
      </c>
      <c r="AS266" t="s">
        <v>16</v>
      </c>
      <c r="AT266" t="s">
        <v>6464</v>
      </c>
      <c r="AU266" t="s">
        <v>9344</v>
      </c>
      <c r="AV266" t="s">
        <v>189</v>
      </c>
      <c r="AW266" t="s">
        <v>16</v>
      </c>
      <c r="AX266" t="s">
        <v>16</v>
      </c>
      <c r="AY266" t="s">
        <v>16</v>
      </c>
      <c r="AZ266" t="s">
        <v>16</v>
      </c>
      <c r="BA266" t="s">
        <v>16</v>
      </c>
      <c r="BB266" t="s">
        <v>16</v>
      </c>
      <c r="BC266" t="s">
        <v>16</v>
      </c>
      <c r="BD266" t="s">
        <v>16</v>
      </c>
      <c r="BE266" t="s">
        <v>16</v>
      </c>
      <c r="BF266" t="s">
        <v>189</v>
      </c>
      <c r="BG266" t="s">
        <v>189</v>
      </c>
      <c r="BH266">
        <v>0</v>
      </c>
      <c r="BI266">
        <v>0</v>
      </c>
      <c r="BJ266">
        <v>0</v>
      </c>
      <c r="BK266" t="s">
        <v>189</v>
      </c>
      <c r="BL266" t="s">
        <v>189</v>
      </c>
      <c r="BN266" t="s">
        <v>2194</v>
      </c>
      <c r="BO266" t="s">
        <v>16</v>
      </c>
      <c r="BP266" t="s">
        <v>2571</v>
      </c>
      <c r="BQ266" t="s">
        <v>184</v>
      </c>
      <c r="BR266" t="s">
        <v>6744</v>
      </c>
      <c r="BS266" t="s">
        <v>16</v>
      </c>
      <c r="BT266" t="s">
        <v>16</v>
      </c>
      <c r="BU266" t="s">
        <v>189</v>
      </c>
      <c r="BV266" t="s">
        <v>105</v>
      </c>
      <c r="BW266" t="s">
        <v>189</v>
      </c>
      <c r="BX266" t="s">
        <v>2572</v>
      </c>
      <c r="BY266" t="s">
        <v>16</v>
      </c>
      <c r="BZ266" s="138"/>
      <c r="CA266" s="138">
        <v>44999</v>
      </c>
      <c r="CB266" t="s">
        <v>17</v>
      </c>
      <c r="CC266" t="s">
        <v>6745</v>
      </c>
      <c r="CD266" t="s">
        <v>6307</v>
      </c>
      <c r="CE266" t="s">
        <v>189</v>
      </c>
      <c r="CF266" t="s">
        <v>189</v>
      </c>
      <c r="CG266" t="s">
        <v>189</v>
      </c>
      <c r="CH266">
        <v>2023</v>
      </c>
      <c r="CI266" s="7">
        <v>44999</v>
      </c>
      <c r="CJ266" t="s">
        <v>4723</v>
      </c>
      <c r="CK266">
        <v>3</v>
      </c>
      <c r="CL266">
        <v>12</v>
      </c>
      <c r="CM266" s="7">
        <v>44998</v>
      </c>
      <c r="CN266" t="s">
        <v>11571</v>
      </c>
      <c r="CO266" t="s">
        <v>9855</v>
      </c>
      <c r="CP266" t="s">
        <v>11556</v>
      </c>
      <c r="CQ266" t="s">
        <v>11557</v>
      </c>
      <c r="CR266" t="s">
        <v>5992</v>
      </c>
      <c r="CS266" t="s">
        <v>5994</v>
      </c>
      <c r="CT266" t="s">
        <v>9844</v>
      </c>
      <c r="CU266" t="s">
        <v>9873</v>
      </c>
      <c r="CV266" t="s">
        <v>6307</v>
      </c>
      <c r="CW266" t="s">
        <v>9874</v>
      </c>
      <c r="CX266" t="s">
        <v>2570</v>
      </c>
      <c r="CY266" t="s">
        <v>9817</v>
      </c>
      <c r="CZ266" t="s">
        <v>6741</v>
      </c>
      <c r="DA266" t="s">
        <v>188</v>
      </c>
      <c r="DB266" t="s">
        <v>16</v>
      </c>
      <c r="DC266" t="s">
        <v>16</v>
      </c>
      <c r="DD266" t="s">
        <v>22</v>
      </c>
      <c r="DE266" t="s">
        <v>16</v>
      </c>
      <c r="DF266" t="s">
        <v>2573</v>
      </c>
      <c r="DG266" t="s">
        <v>4727</v>
      </c>
      <c r="DH266" t="s">
        <v>6797</v>
      </c>
      <c r="DI266" t="s">
        <v>6161</v>
      </c>
      <c r="DJ266" t="s">
        <v>16</v>
      </c>
      <c r="DK266" t="s">
        <v>9817</v>
      </c>
      <c r="DL266" t="s">
        <v>9817</v>
      </c>
      <c r="DM266" t="s">
        <v>6245</v>
      </c>
      <c r="DN266" t="s">
        <v>189</v>
      </c>
      <c r="DO266" t="s">
        <v>11134</v>
      </c>
      <c r="DP266" t="s">
        <v>7460</v>
      </c>
      <c r="DQ266" t="s">
        <v>10100</v>
      </c>
      <c r="DR266" t="s">
        <v>10102</v>
      </c>
    </row>
    <row r="267" spans="1:122" x14ac:dyDescent="0.25">
      <c r="A267">
        <v>648</v>
      </c>
      <c r="B267" t="s">
        <v>189</v>
      </c>
      <c r="C267" t="s">
        <v>2195</v>
      </c>
      <c r="D267" s="138">
        <v>44999</v>
      </c>
      <c r="E267" t="s">
        <v>2196</v>
      </c>
      <c r="F267" t="s">
        <v>11</v>
      </c>
      <c r="G267" t="s">
        <v>1932</v>
      </c>
      <c r="H267" t="s">
        <v>11</v>
      </c>
      <c r="I267" t="s">
        <v>9802</v>
      </c>
      <c r="J267" t="s">
        <v>12</v>
      </c>
      <c r="K267">
        <v>3.4</v>
      </c>
      <c r="L267">
        <v>0.49</v>
      </c>
      <c r="M267">
        <v>3.4</v>
      </c>
      <c r="N267">
        <v>3.879</v>
      </c>
      <c r="O267" t="s">
        <v>189</v>
      </c>
      <c r="P267" t="s">
        <v>13</v>
      </c>
      <c r="Q267" t="s">
        <v>20</v>
      </c>
      <c r="R267" t="s">
        <v>16</v>
      </c>
      <c r="S267" t="s">
        <v>16</v>
      </c>
      <c r="T267" t="s">
        <v>16</v>
      </c>
      <c r="U267" t="s">
        <v>16</v>
      </c>
      <c r="V267" t="s">
        <v>2410</v>
      </c>
      <c r="W267">
        <v>100</v>
      </c>
      <c r="X267" t="s">
        <v>22</v>
      </c>
      <c r="Y267" t="s">
        <v>6236</v>
      </c>
      <c r="Z267" t="s">
        <v>6236</v>
      </c>
      <c r="AA267" t="s">
        <v>189</v>
      </c>
      <c r="AB267" s="138">
        <v>45006</v>
      </c>
      <c r="AC267" s="138">
        <v>45190</v>
      </c>
      <c r="AD267" t="s">
        <v>6241</v>
      </c>
      <c r="AE267" t="s">
        <v>5161</v>
      </c>
      <c r="AF267" t="s">
        <v>16</v>
      </c>
      <c r="AG267" t="s">
        <v>189</v>
      </c>
      <c r="AH267" s="138">
        <v>46102</v>
      </c>
      <c r="AI267" t="s">
        <v>2414</v>
      </c>
      <c r="AJ267" t="s">
        <v>189</v>
      </c>
      <c r="AK267" t="s">
        <v>189</v>
      </c>
      <c r="AL267" t="s">
        <v>189</v>
      </c>
      <c r="AM267" t="s">
        <v>189</v>
      </c>
      <c r="AN267" t="s">
        <v>189</v>
      </c>
      <c r="AO267" t="s">
        <v>189</v>
      </c>
      <c r="AP267" t="s">
        <v>189</v>
      </c>
      <c r="AQ267" t="s">
        <v>16</v>
      </c>
      <c r="AR267" t="s">
        <v>189</v>
      </c>
      <c r="AS267" t="s">
        <v>16</v>
      </c>
      <c r="AT267" t="s">
        <v>6536</v>
      </c>
      <c r="AU267" t="s">
        <v>9344</v>
      </c>
      <c r="AV267" t="s">
        <v>189</v>
      </c>
      <c r="AW267" t="s">
        <v>16</v>
      </c>
      <c r="AX267" t="s">
        <v>16</v>
      </c>
      <c r="AY267" t="s">
        <v>16</v>
      </c>
      <c r="AZ267" t="s">
        <v>16</v>
      </c>
      <c r="BA267" t="s">
        <v>16</v>
      </c>
      <c r="BB267" t="s">
        <v>16</v>
      </c>
      <c r="BC267" t="s">
        <v>16</v>
      </c>
      <c r="BD267" t="s">
        <v>16</v>
      </c>
      <c r="BE267" t="s">
        <v>16</v>
      </c>
      <c r="BF267" t="s">
        <v>189</v>
      </c>
      <c r="BG267" t="s">
        <v>189</v>
      </c>
      <c r="BH267">
        <v>0</v>
      </c>
      <c r="BI267">
        <v>0</v>
      </c>
      <c r="BJ267">
        <v>0</v>
      </c>
      <c r="BK267" t="s">
        <v>189</v>
      </c>
      <c r="BL267" t="s">
        <v>189</v>
      </c>
      <c r="BN267" t="s">
        <v>2194</v>
      </c>
      <c r="BO267" t="s">
        <v>7116</v>
      </c>
      <c r="BP267" t="s">
        <v>2571</v>
      </c>
      <c r="BQ267" t="s">
        <v>184</v>
      </c>
      <c r="BR267" t="s">
        <v>6744</v>
      </c>
      <c r="BS267" t="s">
        <v>16</v>
      </c>
      <c r="BT267" t="s">
        <v>16</v>
      </c>
      <c r="BU267" t="s">
        <v>189</v>
      </c>
      <c r="BV267" t="s">
        <v>105</v>
      </c>
      <c r="BW267" t="s">
        <v>189</v>
      </c>
      <c r="BX267" t="s">
        <v>2572</v>
      </c>
      <c r="BY267" t="s">
        <v>16</v>
      </c>
      <c r="BZ267" s="138"/>
      <c r="CA267" s="138">
        <v>44999</v>
      </c>
      <c r="CB267" t="s">
        <v>17</v>
      </c>
      <c r="CC267" t="s">
        <v>6745</v>
      </c>
      <c r="CD267" t="s">
        <v>6307</v>
      </c>
      <c r="CE267" t="s">
        <v>189</v>
      </c>
      <c r="CF267" t="s">
        <v>189</v>
      </c>
      <c r="CG267" t="s">
        <v>189</v>
      </c>
      <c r="CH267">
        <v>2023</v>
      </c>
      <c r="CI267" s="7">
        <v>44999</v>
      </c>
      <c r="CJ267" t="s">
        <v>4723</v>
      </c>
      <c r="CK267">
        <v>3</v>
      </c>
      <c r="CL267">
        <v>12</v>
      </c>
      <c r="CM267" s="7">
        <v>44998</v>
      </c>
      <c r="CN267" t="s">
        <v>11571</v>
      </c>
      <c r="CO267" t="s">
        <v>9855</v>
      </c>
      <c r="CP267" t="s">
        <v>11556</v>
      </c>
      <c r="CQ267" t="s">
        <v>11557</v>
      </c>
      <c r="CR267" t="s">
        <v>5992</v>
      </c>
      <c r="CS267" t="s">
        <v>5994</v>
      </c>
      <c r="CT267" t="s">
        <v>9844</v>
      </c>
      <c r="CU267" t="s">
        <v>9873</v>
      </c>
      <c r="CV267" t="s">
        <v>6307</v>
      </c>
      <c r="CW267" t="s">
        <v>9874</v>
      </c>
      <c r="CX267" t="s">
        <v>2570</v>
      </c>
      <c r="CY267" t="s">
        <v>9817</v>
      </c>
      <c r="CZ267" t="s">
        <v>6741</v>
      </c>
      <c r="DA267" t="s">
        <v>188</v>
      </c>
      <c r="DB267" t="s">
        <v>16</v>
      </c>
      <c r="DC267" t="s">
        <v>16</v>
      </c>
      <c r="DD267" t="s">
        <v>22</v>
      </c>
      <c r="DE267" t="s">
        <v>16</v>
      </c>
      <c r="DF267" t="s">
        <v>391</v>
      </c>
      <c r="DG267" t="s">
        <v>4727</v>
      </c>
      <c r="DH267" t="s">
        <v>2052</v>
      </c>
      <c r="DI267" t="s">
        <v>6153</v>
      </c>
      <c r="DJ267" t="s">
        <v>16</v>
      </c>
      <c r="DK267" t="s">
        <v>9817</v>
      </c>
      <c r="DL267" t="s">
        <v>9817</v>
      </c>
      <c r="DM267" t="s">
        <v>6245</v>
      </c>
      <c r="DN267" t="s">
        <v>189</v>
      </c>
      <c r="DO267" t="s">
        <v>11133</v>
      </c>
      <c r="DP267" t="s">
        <v>7460</v>
      </c>
      <c r="DQ267" t="s">
        <v>10100</v>
      </c>
      <c r="DR267" t="s">
        <v>10101</v>
      </c>
    </row>
    <row r="268" spans="1:122" x14ac:dyDescent="0.25">
      <c r="A268">
        <v>647</v>
      </c>
      <c r="B268" t="s">
        <v>189</v>
      </c>
      <c r="C268" t="s">
        <v>2568</v>
      </c>
      <c r="D268" s="138">
        <v>44999</v>
      </c>
      <c r="E268" t="s">
        <v>2124</v>
      </c>
      <c r="F268" t="s">
        <v>11</v>
      </c>
      <c r="G268" t="s">
        <v>1932</v>
      </c>
      <c r="H268" t="s">
        <v>11</v>
      </c>
      <c r="I268" t="s">
        <v>9802</v>
      </c>
      <c r="J268" t="s">
        <v>100</v>
      </c>
      <c r="K268">
        <v>0.5</v>
      </c>
      <c r="L268">
        <v>0.5</v>
      </c>
      <c r="M268">
        <v>3.44</v>
      </c>
      <c r="N268">
        <v>3.9239999999999999</v>
      </c>
      <c r="O268" t="s">
        <v>189</v>
      </c>
      <c r="P268" t="s">
        <v>13</v>
      </c>
      <c r="Q268" t="s">
        <v>333</v>
      </c>
      <c r="R268" t="s">
        <v>16</v>
      </c>
      <c r="S268" t="s">
        <v>16</v>
      </c>
      <c r="T268" t="s">
        <v>16</v>
      </c>
      <c r="U268" t="s">
        <v>16</v>
      </c>
      <c r="V268" t="s">
        <v>2410</v>
      </c>
      <c r="W268">
        <v>100</v>
      </c>
      <c r="X268" t="s">
        <v>32</v>
      </c>
      <c r="Y268" t="s">
        <v>1883</v>
      </c>
      <c r="Z268" t="s">
        <v>1883</v>
      </c>
      <c r="AA268" t="s">
        <v>189</v>
      </c>
      <c r="AB268" s="138">
        <v>45002</v>
      </c>
      <c r="AC268" s="138">
        <v>45186</v>
      </c>
      <c r="AD268" t="s">
        <v>6241</v>
      </c>
      <c r="AE268" t="s">
        <v>5116</v>
      </c>
      <c r="AF268" t="s">
        <v>16</v>
      </c>
      <c r="AG268" t="s">
        <v>189</v>
      </c>
      <c r="AH268" s="138">
        <v>46098</v>
      </c>
      <c r="AI268" t="s">
        <v>2414</v>
      </c>
      <c r="AJ268" t="s">
        <v>189</v>
      </c>
      <c r="AK268" t="s">
        <v>189</v>
      </c>
      <c r="AL268" t="s">
        <v>189</v>
      </c>
      <c r="AM268" t="s">
        <v>189</v>
      </c>
      <c r="AN268" t="s">
        <v>189</v>
      </c>
      <c r="AO268" t="s">
        <v>189</v>
      </c>
      <c r="AP268" t="s">
        <v>189</v>
      </c>
      <c r="AQ268" t="s">
        <v>16</v>
      </c>
      <c r="AR268" t="s">
        <v>189</v>
      </c>
      <c r="AS268" t="s">
        <v>16</v>
      </c>
      <c r="AT268" t="s">
        <v>189</v>
      </c>
      <c r="AU268" t="s">
        <v>9344</v>
      </c>
      <c r="AV268" t="s">
        <v>189</v>
      </c>
      <c r="AW268" t="s">
        <v>16</v>
      </c>
      <c r="AX268" t="s">
        <v>16</v>
      </c>
      <c r="AY268" t="s">
        <v>16</v>
      </c>
      <c r="AZ268" t="s">
        <v>16</v>
      </c>
      <c r="BA268" t="s">
        <v>16</v>
      </c>
      <c r="BB268" t="s">
        <v>16</v>
      </c>
      <c r="BC268" t="s">
        <v>16</v>
      </c>
      <c r="BD268" t="s">
        <v>16</v>
      </c>
      <c r="BE268" t="s">
        <v>16</v>
      </c>
      <c r="BF268" t="s">
        <v>189</v>
      </c>
      <c r="BG268" t="s">
        <v>189</v>
      </c>
      <c r="BH268">
        <v>0</v>
      </c>
      <c r="BI268">
        <v>0</v>
      </c>
      <c r="BJ268">
        <v>0</v>
      </c>
      <c r="BK268" t="s">
        <v>189</v>
      </c>
      <c r="BL268" t="s">
        <v>189</v>
      </c>
      <c r="BN268" t="s">
        <v>2125</v>
      </c>
      <c r="BO268" t="s">
        <v>16</v>
      </c>
      <c r="BP268" t="s">
        <v>2124</v>
      </c>
      <c r="BQ268" t="s">
        <v>184</v>
      </c>
      <c r="BR268" t="s">
        <v>6744</v>
      </c>
      <c r="BS268" t="s">
        <v>9667</v>
      </c>
      <c r="BT268" t="s">
        <v>16</v>
      </c>
      <c r="BU268" t="s">
        <v>189</v>
      </c>
      <c r="BV268" t="s">
        <v>52</v>
      </c>
      <c r="BW268" t="s">
        <v>185</v>
      </c>
      <c r="BX268" t="s">
        <v>2433</v>
      </c>
      <c r="BY268" t="s">
        <v>16</v>
      </c>
      <c r="BZ268" s="138"/>
      <c r="CA268" s="138">
        <v>43922</v>
      </c>
      <c r="CB268" t="s">
        <v>17</v>
      </c>
      <c r="CC268" t="s">
        <v>17</v>
      </c>
      <c r="CD268" t="s">
        <v>6307</v>
      </c>
      <c r="CE268" t="s">
        <v>189</v>
      </c>
      <c r="CF268" t="s">
        <v>189</v>
      </c>
      <c r="CG268" t="s">
        <v>189</v>
      </c>
      <c r="CH268">
        <v>2023</v>
      </c>
      <c r="CI268" s="7">
        <v>44999</v>
      </c>
      <c r="CJ268" t="s">
        <v>4723</v>
      </c>
      <c r="CK268">
        <v>3</v>
      </c>
      <c r="CL268">
        <v>12</v>
      </c>
      <c r="CM268" s="7">
        <v>44998</v>
      </c>
      <c r="CN268" t="s">
        <v>11571</v>
      </c>
      <c r="CO268" t="s">
        <v>9855</v>
      </c>
      <c r="CP268" t="s">
        <v>11556</v>
      </c>
      <c r="CQ268" t="s">
        <v>11557</v>
      </c>
      <c r="CR268" t="s">
        <v>5992</v>
      </c>
      <c r="CS268" t="s">
        <v>5994</v>
      </c>
      <c r="CT268" t="s">
        <v>9844</v>
      </c>
      <c r="CU268" t="s">
        <v>9873</v>
      </c>
      <c r="CV268" t="s">
        <v>6310</v>
      </c>
      <c r="CW268" t="s">
        <v>9874</v>
      </c>
      <c r="CX268" t="s">
        <v>2432</v>
      </c>
      <c r="CY268" t="s">
        <v>9813</v>
      </c>
      <c r="CZ268" t="s">
        <v>6730</v>
      </c>
      <c r="DA268" t="s">
        <v>188</v>
      </c>
      <c r="DB268" t="s">
        <v>16</v>
      </c>
      <c r="DC268" t="s">
        <v>2569</v>
      </c>
      <c r="DD268" t="s">
        <v>32</v>
      </c>
      <c r="DE268" t="s">
        <v>16</v>
      </c>
      <c r="DF268" t="s">
        <v>16</v>
      </c>
      <c r="DG268" t="s">
        <v>4727</v>
      </c>
      <c r="DH268" t="s">
        <v>6766</v>
      </c>
      <c r="DI268" t="s">
        <v>4755</v>
      </c>
      <c r="DJ268" t="s">
        <v>16</v>
      </c>
      <c r="DK268" t="s">
        <v>16</v>
      </c>
      <c r="DL268" t="s">
        <v>4465</v>
      </c>
      <c r="DM268" t="s">
        <v>16</v>
      </c>
      <c r="DN268" t="s">
        <v>189</v>
      </c>
      <c r="DO268" t="s">
        <v>11579</v>
      </c>
      <c r="DP268" t="s">
        <v>7461</v>
      </c>
      <c r="DQ268" t="s">
        <v>10100</v>
      </c>
      <c r="DR268" t="s">
        <v>7462</v>
      </c>
    </row>
    <row r="269" spans="1:122" x14ac:dyDescent="0.25">
      <c r="A269">
        <v>646</v>
      </c>
      <c r="B269" t="s">
        <v>189</v>
      </c>
      <c r="C269" t="s">
        <v>2197</v>
      </c>
      <c r="D269" s="138">
        <v>44998</v>
      </c>
      <c r="E269" t="s">
        <v>2198</v>
      </c>
      <c r="F269" t="s">
        <v>11</v>
      </c>
      <c r="G269" t="s">
        <v>1932</v>
      </c>
      <c r="H269" t="s">
        <v>11</v>
      </c>
      <c r="I269" t="s">
        <v>9802</v>
      </c>
      <c r="J269" t="s">
        <v>12</v>
      </c>
      <c r="K269">
        <v>6.8</v>
      </c>
      <c r="L269">
        <v>0.99</v>
      </c>
      <c r="M269">
        <v>6.8</v>
      </c>
      <c r="N269">
        <v>7.7930000000000001</v>
      </c>
      <c r="O269" t="s">
        <v>189</v>
      </c>
      <c r="P269" t="s">
        <v>13</v>
      </c>
      <c r="Q269" t="s">
        <v>51</v>
      </c>
      <c r="R269" t="s">
        <v>21</v>
      </c>
      <c r="S269" t="s">
        <v>51</v>
      </c>
      <c r="T269" t="s">
        <v>16</v>
      </c>
      <c r="U269" t="s">
        <v>1938</v>
      </c>
      <c r="V269" t="s">
        <v>2410</v>
      </c>
      <c r="W269">
        <v>100</v>
      </c>
      <c r="X269" t="s">
        <v>22</v>
      </c>
      <c r="Y269" t="s">
        <v>6236</v>
      </c>
      <c r="Z269" t="s">
        <v>6236</v>
      </c>
      <c r="AA269" t="s">
        <v>189</v>
      </c>
      <c r="AB269" s="138">
        <v>45005</v>
      </c>
      <c r="AC269" s="138">
        <v>45189</v>
      </c>
      <c r="AD269" t="s">
        <v>6241</v>
      </c>
      <c r="AE269" t="s">
        <v>5162</v>
      </c>
      <c r="AF269" t="s">
        <v>16</v>
      </c>
      <c r="AG269" t="s">
        <v>189</v>
      </c>
      <c r="AH269" s="138">
        <v>46101</v>
      </c>
      <c r="AI269" t="s">
        <v>2414</v>
      </c>
      <c r="AJ269" t="s">
        <v>189</v>
      </c>
      <c r="AK269" t="s">
        <v>189</v>
      </c>
      <c r="AL269" t="s">
        <v>189</v>
      </c>
      <c r="AM269" t="s">
        <v>189</v>
      </c>
      <c r="AN269" t="s">
        <v>189</v>
      </c>
      <c r="AO269" t="s">
        <v>189</v>
      </c>
      <c r="AP269" t="s">
        <v>189</v>
      </c>
      <c r="AQ269" t="s">
        <v>16</v>
      </c>
      <c r="AR269" t="s">
        <v>189</v>
      </c>
      <c r="AS269" t="s">
        <v>16</v>
      </c>
      <c r="AT269" t="s">
        <v>6464</v>
      </c>
      <c r="AU269" t="s">
        <v>9344</v>
      </c>
      <c r="AV269" t="s">
        <v>189</v>
      </c>
      <c r="AW269" t="s">
        <v>16</v>
      </c>
      <c r="AX269" t="s">
        <v>16</v>
      </c>
      <c r="AY269" t="s">
        <v>16</v>
      </c>
      <c r="AZ269" t="s">
        <v>16</v>
      </c>
      <c r="BA269" t="s">
        <v>16</v>
      </c>
      <c r="BB269" t="s">
        <v>16</v>
      </c>
      <c r="BC269" t="s">
        <v>16</v>
      </c>
      <c r="BD269" t="s">
        <v>16</v>
      </c>
      <c r="BE269" t="s">
        <v>16</v>
      </c>
      <c r="BF269" t="s">
        <v>189</v>
      </c>
      <c r="BG269" t="s">
        <v>189</v>
      </c>
      <c r="BH269">
        <v>0</v>
      </c>
      <c r="BI269">
        <v>0</v>
      </c>
      <c r="BJ269">
        <v>0</v>
      </c>
      <c r="BK269" t="s">
        <v>189</v>
      </c>
      <c r="BL269" t="s">
        <v>189</v>
      </c>
      <c r="BN269" t="s">
        <v>2199</v>
      </c>
      <c r="BO269" t="s">
        <v>7116</v>
      </c>
      <c r="BP269" t="s">
        <v>2575</v>
      </c>
      <c r="BQ269" t="s">
        <v>184</v>
      </c>
      <c r="BR269" t="s">
        <v>6744</v>
      </c>
      <c r="BS269" t="s">
        <v>9667</v>
      </c>
      <c r="BT269" t="s">
        <v>16</v>
      </c>
      <c r="BU269" t="s">
        <v>189</v>
      </c>
      <c r="BV269" t="s">
        <v>27</v>
      </c>
      <c r="BW269" t="s">
        <v>195</v>
      </c>
      <c r="BX269" t="s">
        <v>279</v>
      </c>
      <c r="BY269" t="s">
        <v>508</v>
      </c>
      <c r="BZ269" s="138"/>
      <c r="CA269" s="138">
        <v>44998</v>
      </c>
      <c r="CB269" t="s">
        <v>17</v>
      </c>
      <c r="CC269" t="s">
        <v>17</v>
      </c>
      <c r="CD269" t="s">
        <v>6307</v>
      </c>
      <c r="CE269" t="s">
        <v>189</v>
      </c>
      <c r="CF269" t="s">
        <v>189</v>
      </c>
      <c r="CG269" t="s">
        <v>189</v>
      </c>
      <c r="CH269">
        <v>2023</v>
      </c>
      <c r="CI269" s="7">
        <v>44998</v>
      </c>
      <c r="CJ269" t="s">
        <v>4723</v>
      </c>
      <c r="CK269">
        <v>3</v>
      </c>
      <c r="CL269">
        <v>12</v>
      </c>
      <c r="CM269" s="7">
        <v>44998</v>
      </c>
      <c r="CN269" t="s">
        <v>11571</v>
      </c>
      <c r="CO269" t="s">
        <v>9855</v>
      </c>
      <c r="CP269" t="s">
        <v>11556</v>
      </c>
      <c r="CQ269" t="s">
        <v>11557</v>
      </c>
      <c r="CR269" t="s">
        <v>5992</v>
      </c>
      <c r="CS269" t="s">
        <v>5994</v>
      </c>
      <c r="CT269" t="s">
        <v>9844</v>
      </c>
      <c r="CU269" t="s">
        <v>9873</v>
      </c>
      <c r="CV269" t="s">
        <v>6307</v>
      </c>
      <c r="CW269" t="s">
        <v>9874</v>
      </c>
      <c r="CX269" t="s">
        <v>2574</v>
      </c>
      <c r="CY269" t="s">
        <v>9817</v>
      </c>
      <c r="CZ269" t="s">
        <v>6741</v>
      </c>
      <c r="DA269" t="s">
        <v>188</v>
      </c>
      <c r="DB269" t="s">
        <v>16</v>
      </c>
      <c r="DC269" t="s">
        <v>16</v>
      </c>
      <c r="DD269" t="s">
        <v>22</v>
      </c>
      <c r="DE269" t="s">
        <v>16</v>
      </c>
      <c r="DF269" t="s">
        <v>2540</v>
      </c>
      <c r="DG269" t="s">
        <v>4727</v>
      </c>
      <c r="DH269" t="s">
        <v>2052</v>
      </c>
      <c r="DI269" t="s">
        <v>6162</v>
      </c>
      <c r="DJ269" t="s">
        <v>16</v>
      </c>
      <c r="DK269" t="s">
        <v>9817</v>
      </c>
      <c r="DL269" t="s">
        <v>9817</v>
      </c>
      <c r="DM269" t="s">
        <v>6245</v>
      </c>
      <c r="DN269" t="s">
        <v>189</v>
      </c>
      <c r="DO269" t="s">
        <v>11135</v>
      </c>
      <c r="DP269" t="s">
        <v>7463</v>
      </c>
      <c r="DQ269" t="s">
        <v>10103</v>
      </c>
      <c r="DR269" t="s">
        <v>10104</v>
      </c>
    </row>
    <row r="270" spans="1:122" x14ac:dyDescent="0.25">
      <c r="A270">
        <v>645</v>
      </c>
      <c r="B270" t="s">
        <v>189</v>
      </c>
      <c r="C270" t="s">
        <v>19</v>
      </c>
      <c r="D270" s="138">
        <v>44993</v>
      </c>
      <c r="E270" t="s">
        <v>151</v>
      </c>
      <c r="F270" t="s">
        <v>11</v>
      </c>
      <c r="G270" t="s">
        <v>1929</v>
      </c>
      <c r="H270" t="s">
        <v>11</v>
      </c>
      <c r="I270" t="s">
        <v>9802</v>
      </c>
      <c r="J270" t="s">
        <v>12</v>
      </c>
      <c r="K270">
        <v>8.75</v>
      </c>
      <c r="L270">
        <v>1.26</v>
      </c>
      <c r="M270">
        <v>8.75</v>
      </c>
      <c r="N270">
        <v>9.8610000000000007</v>
      </c>
      <c r="O270" t="s">
        <v>189</v>
      </c>
      <c r="P270" t="s">
        <v>13</v>
      </c>
      <c r="Q270" t="s">
        <v>20</v>
      </c>
      <c r="R270" t="s">
        <v>21</v>
      </c>
      <c r="S270" t="s">
        <v>1934</v>
      </c>
      <c r="T270" t="s">
        <v>16</v>
      </c>
      <c r="U270" t="s">
        <v>65</v>
      </c>
      <c r="V270" t="s">
        <v>2410</v>
      </c>
      <c r="W270">
        <v>100</v>
      </c>
      <c r="X270" t="s">
        <v>22</v>
      </c>
      <c r="Y270" t="s">
        <v>6236</v>
      </c>
      <c r="Z270" t="s">
        <v>6236</v>
      </c>
      <c r="AA270" t="s">
        <v>189</v>
      </c>
      <c r="AB270" s="138">
        <v>44998</v>
      </c>
      <c r="AC270" s="138">
        <v>45182</v>
      </c>
      <c r="AD270" t="s">
        <v>6241</v>
      </c>
      <c r="AE270" t="s">
        <v>5018</v>
      </c>
      <c r="AF270" t="s">
        <v>16</v>
      </c>
      <c r="AG270" t="s">
        <v>189</v>
      </c>
      <c r="AH270" s="138">
        <v>46094</v>
      </c>
      <c r="AI270" t="s">
        <v>2414</v>
      </c>
      <c r="AJ270" t="s">
        <v>2583</v>
      </c>
      <c r="AK270" t="s">
        <v>189</v>
      </c>
      <c r="AL270" t="s">
        <v>2583</v>
      </c>
      <c r="AM270" t="s">
        <v>1881</v>
      </c>
      <c r="AN270" t="s">
        <v>189</v>
      </c>
      <c r="AO270" t="s">
        <v>189</v>
      </c>
      <c r="AP270" t="s">
        <v>189</v>
      </c>
      <c r="AQ270" t="s">
        <v>16</v>
      </c>
      <c r="AR270" t="s">
        <v>189</v>
      </c>
      <c r="AS270" t="s">
        <v>16</v>
      </c>
      <c r="AT270" t="s">
        <v>6468</v>
      </c>
      <c r="AU270" t="s">
        <v>9344</v>
      </c>
      <c r="AV270" t="s">
        <v>189</v>
      </c>
      <c r="AW270" t="s">
        <v>16</v>
      </c>
      <c r="AX270" t="s">
        <v>16</v>
      </c>
      <c r="AY270" t="s">
        <v>181</v>
      </c>
      <c r="AZ270" t="s">
        <v>16</v>
      </c>
      <c r="BA270" t="s">
        <v>16</v>
      </c>
      <c r="BB270" t="s">
        <v>16</v>
      </c>
      <c r="BC270" t="s">
        <v>16</v>
      </c>
      <c r="BD270" t="s">
        <v>16</v>
      </c>
      <c r="BE270" t="s">
        <v>1925</v>
      </c>
      <c r="BF270" t="s">
        <v>182</v>
      </c>
      <c r="BG270" t="s">
        <v>2077</v>
      </c>
      <c r="BH270">
        <v>1</v>
      </c>
      <c r="BI270">
        <v>1</v>
      </c>
      <c r="BJ270">
        <v>1</v>
      </c>
      <c r="BK270" t="s">
        <v>9709</v>
      </c>
      <c r="BL270" t="s">
        <v>6307</v>
      </c>
      <c r="BM270">
        <v>23015</v>
      </c>
      <c r="BN270" t="s">
        <v>215</v>
      </c>
      <c r="BO270" t="s">
        <v>9710</v>
      </c>
      <c r="BP270" t="s">
        <v>2584</v>
      </c>
      <c r="BQ270" t="s">
        <v>184</v>
      </c>
      <c r="BR270" t="s">
        <v>6744</v>
      </c>
      <c r="BS270" t="s">
        <v>1494</v>
      </c>
      <c r="BT270" t="s">
        <v>16</v>
      </c>
      <c r="BU270" t="s">
        <v>189</v>
      </c>
      <c r="BV270" t="s">
        <v>23</v>
      </c>
      <c r="BW270" t="s">
        <v>9677</v>
      </c>
      <c r="BX270" t="s">
        <v>216</v>
      </c>
      <c r="BY270" t="s">
        <v>16</v>
      </c>
      <c r="BZ270" s="138"/>
      <c r="CA270" s="138">
        <v>43802</v>
      </c>
      <c r="CB270" t="s">
        <v>17</v>
      </c>
      <c r="CC270" t="s">
        <v>17</v>
      </c>
      <c r="CD270" t="s">
        <v>6307</v>
      </c>
      <c r="CE270" t="s">
        <v>189</v>
      </c>
      <c r="CF270" t="s">
        <v>6307</v>
      </c>
      <c r="CG270" t="s">
        <v>189</v>
      </c>
      <c r="CH270">
        <v>2023</v>
      </c>
      <c r="CI270" s="7">
        <v>44993</v>
      </c>
      <c r="CJ270" t="s">
        <v>4723</v>
      </c>
      <c r="CK270">
        <v>3</v>
      </c>
      <c r="CL270">
        <v>11</v>
      </c>
      <c r="CM270" s="7">
        <v>44991</v>
      </c>
      <c r="CN270" t="s">
        <v>11580</v>
      </c>
      <c r="CO270" t="s">
        <v>9855</v>
      </c>
      <c r="CP270" t="s">
        <v>11556</v>
      </c>
      <c r="CQ270" t="s">
        <v>11557</v>
      </c>
      <c r="CR270" t="s">
        <v>5992</v>
      </c>
      <c r="CS270" t="s">
        <v>5995</v>
      </c>
      <c r="CT270" t="s">
        <v>9844</v>
      </c>
      <c r="CU270" t="s">
        <v>9873</v>
      </c>
      <c r="CV270" t="s">
        <v>6310</v>
      </c>
      <c r="CW270" t="s">
        <v>9874</v>
      </c>
      <c r="CX270" t="s">
        <v>6847</v>
      </c>
      <c r="CY270" t="s">
        <v>9817</v>
      </c>
      <c r="CZ270" t="s">
        <v>6741</v>
      </c>
      <c r="DA270" t="s">
        <v>188</v>
      </c>
      <c r="DB270" t="s">
        <v>16</v>
      </c>
      <c r="DC270" t="s">
        <v>16</v>
      </c>
      <c r="DD270" t="s">
        <v>22</v>
      </c>
      <c r="DE270" t="s">
        <v>16</v>
      </c>
      <c r="DF270" t="s">
        <v>217</v>
      </c>
      <c r="DG270" t="s">
        <v>4727</v>
      </c>
      <c r="DH270" t="s">
        <v>2052</v>
      </c>
      <c r="DI270" t="s">
        <v>6163</v>
      </c>
      <c r="DJ270" t="s">
        <v>16</v>
      </c>
      <c r="DK270" t="s">
        <v>9817</v>
      </c>
      <c r="DL270" t="s">
        <v>9817</v>
      </c>
      <c r="DM270" t="s">
        <v>9708</v>
      </c>
      <c r="DN270" t="s">
        <v>4496</v>
      </c>
      <c r="DO270" t="s">
        <v>11136</v>
      </c>
      <c r="DP270" t="s">
        <v>7464</v>
      </c>
      <c r="DQ270" t="s">
        <v>10105</v>
      </c>
      <c r="DR270" t="s">
        <v>10106</v>
      </c>
    </row>
    <row r="271" spans="1:122" x14ac:dyDescent="0.25">
      <c r="A271">
        <v>644</v>
      </c>
      <c r="B271" t="s">
        <v>189</v>
      </c>
      <c r="C271" t="s">
        <v>2579</v>
      </c>
      <c r="D271" s="138">
        <v>44993</v>
      </c>
      <c r="E271" t="s">
        <v>2582</v>
      </c>
      <c r="F271" t="s">
        <v>11</v>
      </c>
      <c r="G271" t="s">
        <v>16</v>
      </c>
      <c r="H271" t="s">
        <v>11</v>
      </c>
      <c r="I271" t="s">
        <v>9802</v>
      </c>
      <c r="J271" t="s">
        <v>92</v>
      </c>
      <c r="K271">
        <v>0.24</v>
      </c>
      <c r="L271">
        <v>0.25</v>
      </c>
      <c r="M271">
        <v>1.76</v>
      </c>
      <c r="N271">
        <v>1.9870000000000001</v>
      </c>
      <c r="O271" t="s">
        <v>189</v>
      </c>
      <c r="P271" t="s">
        <v>13</v>
      </c>
      <c r="Q271" t="s">
        <v>14</v>
      </c>
      <c r="R271" t="s">
        <v>16</v>
      </c>
      <c r="S271" t="s">
        <v>14</v>
      </c>
      <c r="T271" t="s">
        <v>16</v>
      </c>
      <c r="U271" t="s">
        <v>16</v>
      </c>
      <c r="V271" t="s">
        <v>2410</v>
      </c>
      <c r="W271">
        <v>100</v>
      </c>
      <c r="X271" t="s">
        <v>22</v>
      </c>
      <c r="Y271" t="s">
        <v>6282</v>
      </c>
      <c r="Z271" t="s">
        <v>6282</v>
      </c>
      <c r="AA271" t="s">
        <v>189</v>
      </c>
      <c r="AB271" s="138">
        <v>44999</v>
      </c>
      <c r="AC271" s="138">
        <v>45183</v>
      </c>
      <c r="AD271" t="s">
        <v>6241</v>
      </c>
      <c r="AE271" t="s">
        <v>5164</v>
      </c>
      <c r="AF271" t="s">
        <v>16</v>
      </c>
      <c r="AG271" t="s">
        <v>189</v>
      </c>
      <c r="AH271" s="138">
        <v>46095</v>
      </c>
      <c r="AI271" t="s">
        <v>2414</v>
      </c>
      <c r="AJ271" t="s">
        <v>189</v>
      </c>
      <c r="AK271" t="s">
        <v>189</v>
      </c>
      <c r="AL271" t="s">
        <v>189</v>
      </c>
      <c r="AM271" t="s">
        <v>189</v>
      </c>
      <c r="AN271" t="s">
        <v>189</v>
      </c>
      <c r="AO271" t="s">
        <v>189</v>
      </c>
      <c r="AP271" t="s">
        <v>189</v>
      </c>
      <c r="AQ271" t="s">
        <v>16</v>
      </c>
      <c r="AR271" t="s">
        <v>189</v>
      </c>
      <c r="AS271" t="s">
        <v>16</v>
      </c>
      <c r="AT271" t="s">
        <v>6446</v>
      </c>
      <c r="AU271" t="s">
        <v>9344</v>
      </c>
      <c r="AV271" t="s">
        <v>189</v>
      </c>
      <c r="AW271" t="s">
        <v>16</v>
      </c>
      <c r="AX271" t="s">
        <v>16</v>
      </c>
      <c r="AY271" t="s">
        <v>16</v>
      </c>
      <c r="AZ271" t="s">
        <v>16</v>
      </c>
      <c r="BA271" t="s">
        <v>16</v>
      </c>
      <c r="BB271" t="s">
        <v>16</v>
      </c>
      <c r="BC271" t="s">
        <v>16</v>
      </c>
      <c r="BD271" t="s">
        <v>16</v>
      </c>
      <c r="BE271" t="s">
        <v>16</v>
      </c>
      <c r="BF271" t="s">
        <v>189</v>
      </c>
      <c r="BG271" t="s">
        <v>189</v>
      </c>
      <c r="BH271">
        <v>0</v>
      </c>
      <c r="BI271">
        <v>0</v>
      </c>
      <c r="BJ271">
        <v>0</v>
      </c>
      <c r="BK271" t="s">
        <v>189</v>
      </c>
      <c r="BL271" t="s">
        <v>189</v>
      </c>
      <c r="BN271" t="s">
        <v>2284</v>
      </c>
      <c r="BO271" t="s">
        <v>7115</v>
      </c>
      <c r="BP271" t="s">
        <v>2581</v>
      </c>
      <c r="BQ271" t="s">
        <v>184</v>
      </c>
      <c r="BR271" t="s">
        <v>6744</v>
      </c>
      <c r="BS271" t="s">
        <v>1494</v>
      </c>
      <c r="BT271" t="s">
        <v>16</v>
      </c>
      <c r="BU271" t="s">
        <v>189</v>
      </c>
      <c r="BV271" t="s">
        <v>18</v>
      </c>
      <c r="BW271" t="s">
        <v>195</v>
      </c>
      <c r="BX271" t="s">
        <v>2425</v>
      </c>
      <c r="BY271" t="s">
        <v>16</v>
      </c>
      <c r="BZ271" s="138"/>
      <c r="CA271" s="138">
        <v>44918</v>
      </c>
      <c r="CB271" t="s">
        <v>34</v>
      </c>
      <c r="CC271" t="s">
        <v>16</v>
      </c>
      <c r="CD271" t="s">
        <v>6307</v>
      </c>
      <c r="CE271" t="s">
        <v>189</v>
      </c>
      <c r="CF271" t="s">
        <v>189</v>
      </c>
      <c r="CG271" t="s">
        <v>189</v>
      </c>
      <c r="CH271">
        <v>2023</v>
      </c>
      <c r="CI271" s="7">
        <v>44993</v>
      </c>
      <c r="CJ271" t="s">
        <v>4723</v>
      </c>
      <c r="CK271">
        <v>3</v>
      </c>
      <c r="CL271">
        <v>11</v>
      </c>
      <c r="CM271" s="7">
        <v>44991</v>
      </c>
      <c r="CN271" t="s">
        <v>11580</v>
      </c>
      <c r="CO271" t="s">
        <v>9855</v>
      </c>
      <c r="CP271" t="s">
        <v>11556</v>
      </c>
      <c r="CQ271" t="s">
        <v>11557</v>
      </c>
      <c r="CR271" t="s">
        <v>5992</v>
      </c>
      <c r="CS271" t="s">
        <v>5995</v>
      </c>
      <c r="CT271" t="s">
        <v>9844</v>
      </c>
      <c r="CU271" t="s">
        <v>9873</v>
      </c>
      <c r="CV271" t="s">
        <v>6310</v>
      </c>
      <c r="CW271" t="s">
        <v>9874</v>
      </c>
      <c r="CX271" t="s">
        <v>2580</v>
      </c>
      <c r="CY271" t="s">
        <v>9809</v>
      </c>
      <c r="CZ271" t="s">
        <v>6730</v>
      </c>
      <c r="DA271" t="s">
        <v>188</v>
      </c>
      <c r="DB271" t="s">
        <v>16</v>
      </c>
      <c r="DC271" t="s">
        <v>16</v>
      </c>
      <c r="DD271" t="s">
        <v>22</v>
      </c>
      <c r="DE271" t="s">
        <v>16</v>
      </c>
      <c r="DF271" t="s">
        <v>371</v>
      </c>
      <c r="DG271" t="s">
        <v>4727</v>
      </c>
      <c r="DH271" t="s">
        <v>6809</v>
      </c>
      <c r="DI271" t="s">
        <v>5822</v>
      </c>
      <c r="DJ271" t="s">
        <v>16</v>
      </c>
      <c r="DK271" t="s">
        <v>16</v>
      </c>
      <c r="DL271" t="s">
        <v>5972</v>
      </c>
      <c r="DM271" t="s">
        <v>6245</v>
      </c>
      <c r="DN271" t="s">
        <v>189</v>
      </c>
      <c r="DO271" t="s">
        <v>11137</v>
      </c>
      <c r="DP271" t="s">
        <v>7465</v>
      </c>
      <c r="DQ271" t="s">
        <v>10105</v>
      </c>
      <c r="DR271" t="s">
        <v>7466</v>
      </c>
    </row>
    <row r="272" spans="1:122" x14ac:dyDescent="0.25">
      <c r="A272">
        <v>643</v>
      </c>
      <c r="B272" t="s">
        <v>189</v>
      </c>
      <c r="C272" t="s">
        <v>2200</v>
      </c>
      <c r="D272" s="138">
        <v>44993</v>
      </c>
      <c r="E272" t="s">
        <v>2201</v>
      </c>
      <c r="F272" t="s">
        <v>11</v>
      </c>
      <c r="G272" t="s">
        <v>1929</v>
      </c>
      <c r="H272" t="s">
        <v>11</v>
      </c>
      <c r="I272" t="s">
        <v>9802</v>
      </c>
      <c r="J272" t="s">
        <v>12</v>
      </c>
      <c r="K272">
        <v>6.6</v>
      </c>
      <c r="L272">
        <v>0.95</v>
      </c>
      <c r="M272">
        <v>6.6</v>
      </c>
      <c r="N272">
        <v>7.4379999999999997</v>
      </c>
      <c r="O272" t="s">
        <v>189</v>
      </c>
      <c r="P272" t="s">
        <v>13</v>
      </c>
      <c r="Q272" t="s">
        <v>2202</v>
      </c>
      <c r="R272" t="s">
        <v>97</v>
      </c>
      <c r="S272" t="s">
        <v>2202</v>
      </c>
      <c r="T272" t="s">
        <v>16</v>
      </c>
      <c r="U272" t="s">
        <v>2072</v>
      </c>
      <c r="V272" t="s">
        <v>2410</v>
      </c>
      <c r="W272">
        <v>100</v>
      </c>
      <c r="X272" t="s">
        <v>15</v>
      </c>
      <c r="Y272" t="s">
        <v>6236</v>
      </c>
      <c r="Z272" t="s">
        <v>6236</v>
      </c>
      <c r="AA272" t="s">
        <v>189</v>
      </c>
      <c r="AB272" s="138">
        <v>44999</v>
      </c>
      <c r="AC272" s="138">
        <v>45365</v>
      </c>
      <c r="AD272" t="s">
        <v>6241</v>
      </c>
      <c r="AE272" t="s">
        <v>5163</v>
      </c>
      <c r="AF272" t="s">
        <v>16</v>
      </c>
      <c r="AG272" t="s">
        <v>189</v>
      </c>
      <c r="AH272" s="138">
        <v>46095</v>
      </c>
      <c r="AI272" t="s">
        <v>2419</v>
      </c>
      <c r="AJ272" t="s">
        <v>189</v>
      </c>
      <c r="AK272" t="s">
        <v>189</v>
      </c>
      <c r="AL272" t="s">
        <v>189</v>
      </c>
      <c r="AM272" t="s">
        <v>189</v>
      </c>
      <c r="AN272" t="s">
        <v>189</v>
      </c>
      <c r="AO272" t="s">
        <v>189</v>
      </c>
      <c r="AP272" t="s">
        <v>189</v>
      </c>
      <c r="AQ272" t="s">
        <v>16</v>
      </c>
      <c r="AR272" t="s">
        <v>189</v>
      </c>
      <c r="AS272" t="s">
        <v>16</v>
      </c>
      <c r="AT272" t="s">
        <v>6555</v>
      </c>
      <c r="AU272" t="s">
        <v>9344</v>
      </c>
      <c r="AV272" t="s">
        <v>189</v>
      </c>
      <c r="AW272" t="s">
        <v>16</v>
      </c>
      <c r="AX272" t="s">
        <v>16</v>
      </c>
      <c r="AY272" t="s">
        <v>16</v>
      </c>
      <c r="AZ272" t="s">
        <v>16</v>
      </c>
      <c r="BA272" t="s">
        <v>16</v>
      </c>
      <c r="BB272" t="s">
        <v>16</v>
      </c>
      <c r="BC272" t="s">
        <v>16</v>
      </c>
      <c r="BD272" t="s">
        <v>16</v>
      </c>
      <c r="BE272" t="s">
        <v>16</v>
      </c>
      <c r="BF272" t="s">
        <v>189</v>
      </c>
      <c r="BG272" t="s">
        <v>189</v>
      </c>
      <c r="BH272">
        <v>0</v>
      </c>
      <c r="BI272">
        <v>0</v>
      </c>
      <c r="BJ272">
        <v>0</v>
      </c>
      <c r="BK272" t="s">
        <v>189</v>
      </c>
      <c r="BL272" t="s">
        <v>189</v>
      </c>
      <c r="BN272" t="s">
        <v>2203</v>
      </c>
      <c r="BO272" t="s">
        <v>16</v>
      </c>
      <c r="BP272" t="s">
        <v>2201</v>
      </c>
      <c r="BQ272" t="s">
        <v>184</v>
      </c>
      <c r="BR272" t="s">
        <v>6744</v>
      </c>
      <c r="BS272" t="s">
        <v>9667</v>
      </c>
      <c r="BT272" t="s">
        <v>16</v>
      </c>
      <c r="BU272" t="s">
        <v>189</v>
      </c>
      <c r="BV272" t="s">
        <v>18</v>
      </c>
      <c r="BW272" t="s">
        <v>195</v>
      </c>
      <c r="BX272" t="s">
        <v>310</v>
      </c>
      <c r="BY272" t="s">
        <v>2577</v>
      </c>
      <c r="BZ272" s="138"/>
      <c r="CA272" s="138">
        <v>44701</v>
      </c>
      <c r="CB272" t="s">
        <v>17</v>
      </c>
      <c r="CC272" t="s">
        <v>17</v>
      </c>
      <c r="CD272" t="s">
        <v>6307</v>
      </c>
      <c r="CE272" t="s">
        <v>189</v>
      </c>
      <c r="CF272" t="s">
        <v>189</v>
      </c>
      <c r="CG272" t="s">
        <v>189</v>
      </c>
      <c r="CH272">
        <v>2023</v>
      </c>
      <c r="CI272" s="7">
        <v>44993</v>
      </c>
      <c r="CJ272" t="s">
        <v>4723</v>
      </c>
      <c r="CK272">
        <v>3</v>
      </c>
      <c r="CL272">
        <v>11</v>
      </c>
      <c r="CM272" s="7">
        <v>44991</v>
      </c>
      <c r="CN272" t="s">
        <v>11580</v>
      </c>
      <c r="CO272" t="s">
        <v>9855</v>
      </c>
      <c r="CP272" t="s">
        <v>11556</v>
      </c>
      <c r="CQ272" t="s">
        <v>11557</v>
      </c>
      <c r="CR272" t="s">
        <v>5992</v>
      </c>
      <c r="CS272" t="s">
        <v>5995</v>
      </c>
      <c r="CT272" t="s">
        <v>9844</v>
      </c>
      <c r="CU272" t="s">
        <v>9873</v>
      </c>
      <c r="CV272" t="s">
        <v>6310</v>
      </c>
      <c r="CW272" t="s">
        <v>9874</v>
      </c>
      <c r="CX272" t="s">
        <v>2576</v>
      </c>
      <c r="CY272" t="s">
        <v>9817</v>
      </c>
      <c r="CZ272" t="s">
        <v>6741</v>
      </c>
      <c r="DA272" t="s">
        <v>188</v>
      </c>
      <c r="DB272" t="s">
        <v>16</v>
      </c>
      <c r="DC272" t="s">
        <v>16</v>
      </c>
      <c r="DD272" t="s">
        <v>15</v>
      </c>
      <c r="DE272" t="s">
        <v>16</v>
      </c>
      <c r="DF272" t="s">
        <v>16</v>
      </c>
      <c r="DG272" t="s">
        <v>4727</v>
      </c>
      <c r="DH272" t="s">
        <v>2052</v>
      </c>
      <c r="DI272" t="s">
        <v>6138</v>
      </c>
      <c r="DJ272" t="s">
        <v>16</v>
      </c>
      <c r="DK272" t="s">
        <v>9817</v>
      </c>
      <c r="DL272" t="s">
        <v>9817</v>
      </c>
      <c r="DM272" t="s">
        <v>16</v>
      </c>
      <c r="DN272" t="s">
        <v>189</v>
      </c>
      <c r="DO272" t="s">
        <v>11581</v>
      </c>
      <c r="DP272" t="s">
        <v>7467</v>
      </c>
      <c r="DQ272" t="s">
        <v>10105</v>
      </c>
      <c r="DR272" t="s">
        <v>10107</v>
      </c>
    </row>
    <row r="273" spans="1:122" x14ac:dyDescent="0.25">
      <c r="A273">
        <v>642</v>
      </c>
      <c r="B273" t="s">
        <v>189</v>
      </c>
      <c r="C273" t="s">
        <v>219</v>
      </c>
      <c r="D273" s="138">
        <v>44992</v>
      </c>
      <c r="E273" t="s">
        <v>222</v>
      </c>
      <c r="F273" t="s">
        <v>11</v>
      </c>
      <c r="G273" t="s">
        <v>1929</v>
      </c>
      <c r="H273" t="s">
        <v>11</v>
      </c>
      <c r="I273" t="s">
        <v>9802</v>
      </c>
      <c r="J273" t="s">
        <v>100</v>
      </c>
      <c r="K273">
        <v>1.58</v>
      </c>
      <c r="L273">
        <v>1.58</v>
      </c>
      <c r="M273">
        <v>11.01</v>
      </c>
      <c r="N273">
        <v>12.403</v>
      </c>
      <c r="O273" t="s">
        <v>189</v>
      </c>
      <c r="P273" t="s">
        <v>121</v>
      </c>
      <c r="Q273" t="s">
        <v>223</v>
      </c>
      <c r="R273" t="s">
        <v>193</v>
      </c>
      <c r="S273" t="s">
        <v>223</v>
      </c>
      <c r="T273" t="s">
        <v>16</v>
      </c>
      <c r="U273" t="s">
        <v>2072</v>
      </c>
      <c r="V273" t="s">
        <v>2410</v>
      </c>
      <c r="W273">
        <v>100</v>
      </c>
      <c r="X273" t="s">
        <v>32</v>
      </c>
      <c r="Y273" t="s">
        <v>6282</v>
      </c>
      <c r="Z273" t="s">
        <v>6282</v>
      </c>
      <c r="AA273" t="s">
        <v>189</v>
      </c>
      <c r="AB273" s="138">
        <v>44995</v>
      </c>
      <c r="AC273" s="138">
        <v>45177</v>
      </c>
      <c r="AD273" t="s">
        <v>6241</v>
      </c>
      <c r="AE273" t="s">
        <v>4998</v>
      </c>
      <c r="AF273" t="s">
        <v>16</v>
      </c>
      <c r="AG273" t="s">
        <v>189</v>
      </c>
      <c r="AH273" s="138">
        <v>45359</v>
      </c>
      <c r="AI273" t="s">
        <v>2414</v>
      </c>
      <c r="AJ273" t="s">
        <v>220</v>
      </c>
      <c r="AK273" t="s">
        <v>2428</v>
      </c>
      <c r="AL273" t="s">
        <v>221</v>
      </c>
      <c r="AM273" t="s">
        <v>1880</v>
      </c>
      <c r="AN273" t="s">
        <v>189</v>
      </c>
      <c r="AO273" t="s">
        <v>189</v>
      </c>
      <c r="AP273" t="s">
        <v>5517</v>
      </c>
      <c r="AQ273" t="s">
        <v>16</v>
      </c>
      <c r="AR273" t="s">
        <v>189</v>
      </c>
      <c r="AS273" t="s">
        <v>16</v>
      </c>
      <c r="AT273" t="s">
        <v>6469</v>
      </c>
      <c r="AU273" t="s">
        <v>9344</v>
      </c>
      <c r="AV273" t="s">
        <v>189</v>
      </c>
      <c r="AW273" t="s">
        <v>16</v>
      </c>
      <c r="AX273" t="s">
        <v>16</v>
      </c>
      <c r="AY273" t="s">
        <v>181</v>
      </c>
      <c r="AZ273" t="s">
        <v>16</v>
      </c>
      <c r="BA273" t="s">
        <v>16</v>
      </c>
      <c r="BB273" t="s">
        <v>16</v>
      </c>
      <c r="BC273" t="s">
        <v>16</v>
      </c>
      <c r="BD273" t="s">
        <v>16</v>
      </c>
      <c r="BE273" t="s">
        <v>1925</v>
      </c>
      <c r="BF273" t="s">
        <v>182</v>
      </c>
      <c r="BG273" t="s">
        <v>4856</v>
      </c>
      <c r="BH273">
        <v>1</v>
      </c>
      <c r="BI273">
        <v>1</v>
      </c>
      <c r="BJ273">
        <v>1</v>
      </c>
      <c r="BK273" t="s">
        <v>9711</v>
      </c>
      <c r="BL273" t="s">
        <v>6307</v>
      </c>
      <c r="BM273">
        <v>23014</v>
      </c>
      <c r="BN273" t="s">
        <v>224</v>
      </c>
      <c r="BO273" t="s">
        <v>16</v>
      </c>
      <c r="BP273" t="s">
        <v>222</v>
      </c>
      <c r="BQ273" t="s">
        <v>184</v>
      </c>
      <c r="BR273" t="s">
        <v>6744</v>
      </c>
      <c r="BS273" t="s">
        <v>9667</v>
      </c>
      <c r="BT273" t="s">
        <v>16</v>
      </c>
      <c r="BU273" t="s">
        <v>189</v>
      </c>
      <c r="BV273" t="s">
        <v>74</v>
      </c>
      <c r="BW273" t="s">
        <v>195</v>
      </c>
      <c r="BX273" t="s">
        <v>225</v>
      </c>
      <c r="BY273" t="s">
        <v>226</v>
      </c>
      <c r="BZ273" s="138"/>
      <c r="CA273" s="138">
        <v>44630</v>
      </c>
      <c r="CB273" t="s">
        <v>17</v>
      </c>
      <c r="CC273" t="s">
        <v>17</v>
      </c>
      <c r="CD273" t="s">
        <v>6307</v>
      </c>
      <c r="CE273" t="s">
        <v>189</v>
      </c>
      <c r="CF273" t="s">
        <v>6307</v>
      </c>
      <c r="CG273" t="s">
        <v>189</v>
      </c>
      <c r="CH273">
        <v>2023</v>
      </c>
      <c r="CI273" s="7">
        <v>44992</v>
      </c>
      <c r="CJ273" t="s">
        <v>4723</v>
      </c>
      <c r="CK273">
        <v>3</v>
      </c>
      <c r="CL273">
        <v>11</v>
      </c>
      <c r="CM273" s="7">
        <v>44991</v>
      </c>
      <c r="CN273" t="s">
        <v>11580</v>
      </c>
      <c r="CO273" t="s">
        <v>9855</v>
      </c>
      <c r="CP273" t="s">
        <v>11556</v>
      </c>
      <c r="CQ273" t="s">
        <v>11557</v>
      </c>
      <c r="CR273" t="s">
        <v>5992</v>
      </c>
      <c r="CS273" t="s">
        <v>5995</v>
      </c>
      <c r="CT273" t="s">
        <v>9844</v>
      </c>
      <c r="CU273" t="s">
        <v>9873</v>
      </c>
      <c r="CV273" t="s">
        <v>6310</v>
      </c>
      <c r="CW273" t="s">
        <v>9882</v>
      </c>
      <c r="CX273" t="s">
        <v>6848</v>
      </c>
      <c r="CY273" t="s">
        <v>9813</v>
      </c>
      <c r="CZ273" t="s">
        <v>6730</v>
      </c>
      <c r="DA273" t="s">
        <v>188</v>
      </c>
      <c r="DB273" t="s">
        <v>16</v>
      </c>
      <c r="DC273" t="s">
        <v>224</v>
      </c>
      <c r="DD273" t="s">
        <v>32</v>
      </c>
      <c r="DE273" t="s">
        <v>16</v>
      </c>
      <c r="DF273" t="s">
        <v>16</v>
      </c>
      <c r="DG273" t="s">
        <v>5517</v>
      </c>
      <c r="DH273" t="s">
        <v>2051</v>
      </c>
      <c r="DI273" t="s">
        <v>5523</v>
      </c>
      <c r="DJ273" t="s">
        <v>16</v>
      </c>
      <c r="DK273" t="s">
        <v>16</v>
      </c>
      <c r="DL273" t="s">
        <v>4465</v>
      </c>
      <c r="DM273" t="s">
        <v>16</v>
      </c>
      <c r="DN273" t="s">
        <v>4496</v>
      </c>
      <c r="DO273" t="s">
        <v>11582</v>
      </c>
      <c r="DP273" t="s">
        <v>7468</v>
      </c>
      <c r="DQ273" t="s">
        <v>10108</v>
      </c>
      <c r="DR273" t="s">
        <v>7469</v>
      </c>
    </row>
    <row r="274" spans="1:122" x14ac:dyDescent="0.25">
      <c r="A274">
        <v>641</v>
      </c>
      <c r="B274" t="s">
        <v>189</v>
      </c>
      <c r="C274" t="s">
        <v>24</v>
      </c>
      <c r="D274" s="138">
        <v>44992</v>
      </c>
      <c r="E274" t="s">
        <v>4566</v>
      </c>
      <c r="F274" t="s">
        <v>11</v>
      </c>
      <c r="G274" t="s">
        <v>1929</v>
      </c>
      <c r="H274" t="s">
        <v>11</v>
      </c>
      <c r="I274" t="s">
        <v>9802</v>
      </c>
      <c r="J274" t="s">
        <v>12</v>
      </c>
      <c r="K274">
        <v>17</v>
      </c>
      <c r="L274">
        <v>2.4500000000000002</v>
      </c>
      <c r="M274">
        <v>17</v>
      </c>
      <c r="N274">
        <v>19.108000000000001</v>
      </c>
      <c r="O274" t="s">
        <v>189</v>
      </c>
      <c r="P274" t="s">
        <v>13</v>
      </c>
      <c r="Q274" t="s">
        <v>25</v>
      </c>
      <c r="R274" t="s">
        <v>26</v>
      </c>
      <c r="S274" t="s">
        <v>25</v>
      </c>
      <c r="T274" t="s">
        <v>16</v>
      </c>
      <c r="U274" t="s">
        <v>1936</v>
      </c>
      <c r="V274" t="s">
        <v>2410</v>
      </c>
      <c r="W274">
        <v>100</v>
      </c>
      <c r="X274" t="s">
        <v>15</v>
      </c>
      <c r="Y274" t="s">
        <v>6236</v>
      </c>
      <c r="Z274" t="s">
        <v>6236</v>
      </c>
      <c r="AA274" t="s">
        <v>189</v>
      </c>
      <c r="AB274" s="138">
        <v>44995</v>
      </c>
      <c r="AC274" s="138">
        <v>45361</v>
      </c>
      <c r="AD274" t="s">
        <v>6241</v>
      </c>
      <c r="AE274" t="s">
        <v>5019</v>
      </c>
      <c r="AF274" t="s">
        <v>16</v>
      </c>
      <c r="AG274" t="s">
        <v>189</v>
      </c>
      <c r="AH274" s="138">
        <v>46091</v>
      </c>
      <c r="AI274" t="s">
        <v>2419</v>
      </c>
      <c r="AJ274" t="s">
        <v>2587</v>
      </c>
      <c r="AK274" t="s">
        <v>2428</v>
      </c>
      <c r="AL274" t="s">
        <v>228</v>
      </c>
      <c r="AM274" t="s">
        <v>1880</v>
      </c>
      <c r="AN274" t="s">
        <v>189</v>
      </c>
      <c r="AO274" t="s">
        <v>189</v>
      </c>
      <c r="AP274" t="s">
        <v>189</v>
      </c>
      <c r="AQ274" t="s">
        <v>16</v>
      </c>
      <c r="AR274" t="s">
        <v>189</v>
      </c>
      <c r="AS274" t="s">
        <v>16</v>
      </c>
      <c r="AT274" t="s">
        <v>6446</v>
      </c>
      <c r="AU274" t="s">
        <v>9344</v>
      </c>
      <c r="AV274" t="s">
        <v>189</v>
      </c>
      <c r="AW274" t="s">
        <v>16</v>
      </c>
      <c r="AX274" t="s">
        <v>16</v>
      </c>
      <c r="AY274" t="s">
        <v>181</v>
      </c>
      <c r="AZ274" t="s">
        <v>16</v>
      </c>
      <c r="BA274" t="s">
        <v>16</v>
      </c>
      <c r="BB274" t="s">
        <v>16</v>
      </c>
      <c r="BC274" t="s">
        <v>16</v>
      </c>
      <c r="BD274" t="s">
        <v>16</v>
      </c>
      <c r="BE274" t="s">
        <v>1925</v>
      </c>
      <c r="BF274" t="s">
        <v>182</v>
      </c>
      <c r="BG274" t="s">
        <v>4855</v>
      </c>
      <c r="BH274">
        <v>1</v>
      </c>
      <c r="BI274">
        <v>1</v>
      </c>
      <c r="BJ274">
        <v>1</v>
      </c>
      <c r="BK274" t="s">
        <v>9712</v>
      </c>
      <c r="BL274" t="s">
        <v>6307</v>
      </c>
      <c r="BM274">
        <v>23013</v>
      </c>
      <c r="BN274" t="s">
        <v>229</v>
      </c>
      <c r="BO274" t="s">
        <v>16</v>
      </c>
      <c r="BP274" t="s">
        <v>4566</v>
      </c>
      <c r="BQ274" t="s">
        <v>184</v>
      </c>
      <c r="BR274" t="s">
        <v>6744</v>
      </c>
      <c r="BS274" t="s">
        <v>202</v>
      </c>
      <c r="BT274" t="s">
        <v>16</v>
      </c>
      <c r="BU274" t="s">
        <v>189</v>
      </c>
      <c r="BV274" t="s">
        <v>27</v>
      </c>
      <c r="BW274" t="s">
        <v>195</v>
      </c>
      <c r="BX274" t="s">
        <v>230</v>
      </c>
      <c r="BY274" t="s">
        <v>231</v>
      </c>
      <c r="BZ274" s="138"/>
      <c r="CA274" s="138">
        <v>44784</v>
      </c>
      <c r="CB274" t="s">
        <v>17</v>
      </c>
      <c r="CC274" t="s">
        <v>17</v>
      </c>
      <c r="CD274" t="s">
        <v>6307</v>
      </c>
      <c r="CE274" t="s">
        <v>189</v>
      </c>
      <c r="CF274" t="s">
        <v>6307</v>
      </c>
      <c r="CG274" t="s">
        <v>189</v>
      </c>
      <c r="CH274">
        <v>2023</v>
      </c>
      <c r="CI274" s="7">
        <v>44992</v>
      </c>
      <c r="CJ274" t="s">
        <v>4723</v>
      </c>
      <c r="CK274">
        <v>3</v>
      </c>
      <c r="CL274">
        <v>11</v>
      </c>
      <c r="CM274" s="7">
        <v>44991</v>
      </c>
      <c r="CN274" t="s">
        <v>11580</v>
      </c>
      <c r="CO274" t="s">
        <v>9855</v>
      </c>
      <c r="CP274" t="s">
        <v>11556</v>
      </c>
      <c r="CQ274" t="s">
        <v>11557</v>
      </c>
      <c r="CR274" t="s">
        <v>5992</v>
      </c>
      <c r="CS274" t="s">
        <v>5995</v>
      </c>
      <c r="CT274" t="s">
        <v>9844</v>
      </c>
      <c r="CU274" t="s">
        <v>6824</v>
      </c>
      <c r="CV274" t="s">
        <v>6310</v>
      </c>
      <c r="CW274" t="s">
        <v>9874</v>
      </c>
      <c r="CX274" t="s">
        <v>6849</v>
      </c>
      <c r="CY274" t="s">
        <v>9817</v>
      </c>
      <c r="CZ274" t="s">
        <v>6741</v>
      </c>
      <c r="DA274" t="s">
        <v>188</v>
      </c>
      <c r="DB274" t="s">
        <v>16</v>
      </c>
      <c r="DC274" t="s">
        <v>16</v>
      </c>
      <c r="DD274" t="s">
        <v>15</v>
      </c>
      <c r="DE274" t="s">
        <v>16</v>
      </c>
      <c r="DF274" t="s">
        <v>16</v>
      </c>
      <c r="DG274" t="s">
        <v>4727</v>
      </c>
      <c r="DH274" t="s">
        <v>2052</v>
      </c>
      <c r="DI274" t="s">
        <v>6164</v>
      </c>
      <c r="DJ274" t="s">
        <v>16</v>
      </c>
      <c r="DK274" t="s">
        <v>9817</v>
      </c>
      <c r="DL274" t="s">
        <v>9817</v>
      </c>
      <c r="DM274" t="s">
        <v>16</v>
      </c>
      <c r="DN274" t="s">
        <v>4496</v>
      </c>
      <c r="DO274" t="s">
        <v>11583</v>
      </c>
      <c r="DP274" t="s">
        <v>7470</v>
      </c>
      <c r="DQ274" t="s">
        <v>10108</v>
      </c>
      <c r="DR274" t="s">
        <v>10109</v>
      </c>
    </row>
    <row r="275" spans="1:122" x14ac:dyDescent="0.25">
      <c r="A275">
        <v>640</v>
      </c>
      <c r="B275" t="s">
        <v>189</v>
      </c>
      <c r="C275" t="s">
        <v>2204</v>
      </c>
      <c r="D275" s="138">
        <v>44992</v>
      </c>
      <c r="E275" t="s">
        <v>2205</v>
      </c>
      <c r="F275" t="s">
        <v>11</v>
      </c>
      <c r="G275" t="s">
        <v>16</v>
      </c>
      <c r="H275" t="s">
        <v>11</v>
      </c>
      <c r="I275" t="s">
        <v>9802</v>
      </c>
      <c r="J275" t="s">
        <v>12</v>
      </c>
      <c r="K275">
        <v>2.0499999999999998</v>
      </c>
      <c r="L275">
        <v>0.3</v>
      </c>
      <c r="M275">
        <v>2.0499999999999998</v>
      </c>
      <c r="N275">
        <v>2.3039999999999998</v>
      </c>
      <c r="O275" t="s">
        <v>189</v>
      </c>
      <c r="P275" t="s">
        <v>13</v>
      </c>
      <c r="Q275" t="s">
        <v>28</v>
      </c>
      <c r="R275" t="s">
        <v>16</v>
      </c>
      <c r="S275" t="s">
        <v>16</v>
      </c>
      <c r="T275" t="s">
        <v>16</v>
      </c>
      <c r="U275" t="s">
        <v>16</v>
      </c>
      <c r="V275" t="s">
        <v>2410</v>
      </c>
      <c r="W275">
        <v>100</v>
      </c>
      <c r="X275" t="s">
        <v>22</v>
      </c>
      <c r="Y275" t="s">
        <v>1883</v>
      </c>
      <c r="Z275" t="s">
        <v>1883</v>
      </c>
      <c r="AA275" t="s">
        <v>189</v>
      </c>
      <c r="AB275" s="138">
        <v>44994</v>
      </c>
      <c r="AC275" s="138">
        <v>45178</v>
      </c>
      <c r="AD275" t="s">
        <v>6241</v>
      </c>
      <c r="AE275" t="s">
        <v>5165</v>
      </c>
      <c r="AF275" t="s">
        <v>16</v>
      </c>
      <c r="AG275" t="s">
        <v>189</v>
      </c>
      <c r="AH275" s="138">
        <v>46090</v>
      </c>
      <c r="AI275" t="s">
        <v>2414</v>
      </c>
      <c r="AJ275" t="s">
        <v>189</v>
      </c>
      <c r="AK275" t="s">
        <v>189</v>
      </c>
      <c r="AL275" t="s">
        <v>189</v>
      </c>
      <c r="AM275" t="s">
        <v>189</v>
      </c>
      <c r="AN275" t="s">
        <v>189</v>
      </c>
      <c r="AO275" t="s">
        <v>189</v>
      </c>
      <c r="AP275" t="s">
        <v>189</v>
      </c>
      <c r="AQ275" t="s">
        <v>16</v>
      </c>
      <c r="AR275" t="s">
        <v>189</v>
      </c>
      <c r="AS275" t="s">
        <v>16</v>
      </c>
      <c r="AT275" t="s">
        <v>6497</v>
      </c>
      <c r="AU275" t="s">
        <v>9344</v>
      </c>
      <c r="AV275" t="s">
        <v>189</v>
      </c>
      <c r="AW275" t="s">
        <v>16</v>
      </c>
      <c r="AX275" t="s">
        <v>16</v>
      </c>
      <c r="AY275" t="s">
        <v>16</v>
      </c>
      <c r="AZ275" t="s">
        <v>16</v>
      </c>
      <c r="BA275" t="s">
        <v>16</v>
      </c>
      <c r="BB275" t="s">
        <v>16</v>
      </c>
      <c r="BC275" t="s">
        <v>16</v>
      </c>
      <c r="BD275" t="s">
        <v>16</v>
      </c>
      <c r="BE275" t="s">
        <v>16</v>
      </c>
      <c r="BF275" t="s">
        <v>189</v>
      </c>
      <c r="BG275" t="s">
        <v>189</v>
      </c>
      <c r="BH275">
        <v>0</v>
      </c>
      <c r="BI275">
        <v>0</v>
      </c>
      <c r="BJ275">
        <v>0</v>
      </c>
      <c r="BK275" t="s">
        <v>189</v>
      </c>
      <c r="BL275" t="s">
        <v>189</v>
      </c>
      <c r="BN275" t="s">
        <v>2206</v>
      </c>
      <c r="BO275" t="s">
        <v>16</v>
      </c>
      <c r="BP275" t="s">
        <v>2586</v>
      </c>
      <c r="BQ275" t="s">
        <v>184</v>
      </c>
      <c r="BR275" t="s">
        <v>6744</v>
      </c>
      <c r="BS275" t="s">
        <v>9667</v>
      </c>
      <c r="BT275" t="s">
        <v>16</v>
      </c>
      <c r="BU275" t="s">
        <v>189</v>
      </c>
      <c r="BV275" t="s">
        <v>30</v>
      </c>
      <c r="BW275" t="s">
        <v>195</v>
      </c>
      <c r="BX275" t="s">
        <v>269</v>
      </c>
      <c r="BY275" t="s">
        <v>16</v>
      </c>
      <c r="BZ275" s="138"/>
      <c r="CA275" s="138">
        <v>44992</v>
      </c>
      <c r="CB275" t="s">
        <v>17</v>
      </c>
      <c r="CC275" t="s">
        <v>16</v>
      </c>
      <c r="CD275" t="s">
        <v>6307</v>
      </c>
      <c r="CE275" t="s">
        <v>189</v>
      </c>
      <c r="CF275" t="s">
        <v>189</v>
      </c>
      <c r="CG275" t="s">
        <v>189</v>
      </c>
      <c r="CH275">
        <v>2023</v>
      </c>
      <c r="CI275" s="7">
        <v>44992</v>
      </c>
      <c r="CJ275" t="s">
        <v>4723</v>
      </c>
      <c r="CK275">
        <v>3</v>
      </c>
      <c r="CL275">
        <v>11</v>
      </c>
      <c r="CM275" s="7">
        <v>44991</v>
      </c>
      <c r="CN275" t="s">
        <v>11580</v>
      </c>
      <c r="CO275" t="s">
        <v>9855</v>
      </c>
      <c r="CP275" t="s">
        <v>11556</v>
      </c>
      <c r="CQ275" t="s">
        <v>11557</v>
      </c>
      <c r="CR275" t="s">
        <v>5992</v>
      </c>
      <c r="CS275" t="s">
        <v>5995</v>
      </c>
      <c r="CT275" t="s">
        <v>9844</v>
      </c>
      <c r="CU275" t="s">
        <v>9873</v>
      </c>
      <c r="CV275" t="s">
        <v>6307</v>
      </c>
      <c r="CW275" t="s">
        <v>9874</v>
      </c>
      <c r="CX275" t="s">
        <v>2585</v>
      </c>
      <c r="CY275" t="s">
        <v>9817</v>
      </c>
      <c r="CZ275" t="s">
        <v>6741</v>
      </c>
      <c r="DA275" t="s">
        <v>188</v>
      </c>
      <c r="DB275" t="s">
        <v>16</v>
      </c>
      <c r="DC275" t="s">
        <v>16</v>
      </c>
      <c r="DD275" t="s">
        <v>22</v>
      </c>
      <c r="DE275" t="s">
        <v>16</v>
      </c>
      <c r="DF275" t="s">
        <v>2468</v>
      </c>
      <c r="DG275" t="s">
        <v>4727</v>
      </c>
      <c r="DH275" t="s">
        <v>2052</v>
      </c>
      <c r="DI275" t="s">
        <v>6165</v>
      </c>
      <c r="DJ275" t="s">
        <v>16</v>
      </c>
      <c r="DK275" t="s">
        <v>9817</v>
      </c>
      <c r="DL275" t="s">
        <v>9817</v>
      </c>
      <c r="DM275" t="s">
        <v>6245</v>
      </c>
      <c r="DN275" t="s">
        <v>189</v>
      </c>
      <c r="DO275" t="s">
        <v>11138</v>
      </c>
      <c r="DP275" t="s">
        <v>7471</v>
      </c>
      <c r="DQ275" t="s">
        <v>10108</v>
      </c>
      <c r="DR275" t="s">
        <v>10110</v>
      </c>
    </row>
    <row r="276" spans="1:122" x14ac:dyDescent="0.25">
      <c r="A276">
        <v>639</v>
      </c>
      <c r="B276" t="s">
        <v>189</v>
      </c>
      <c r="C276" t="s">
        <v>2589</v>
      </c>
      <c r="D276" s="138">
        <v>44991</v>
      </c>
      <c r="E276" t="s">
        <v>2591</v>
      </c>
      <c r="F276" t="s">
        <v>11</v>
      </c>
      <c r="G276" t="s">
        <v>1932</v>
      </c>
      <c r="H276" t="s">
        <v>11</v>
      </c>
      <c r="I276" t="s">
        <v>9802</v>
      </c>
      <c r="J276" t="s">
        <v>12</v>
      </c>
      <c r="K276">
        <v>10.5</v>
      </c>
      <c r="L276">
        <v>1.51</v>
      </c>
      <c r="M276">
        <v>10.5</v>
      </c>
      <c r="N276">
        <v>11.875999999999999</v>
      </c>
      <c r="O276" t="s">
        <v>189</v>
      </c>
      <c r="P276" t="s">
        <v>13</v>
      </c>
      <c r="Q276" t="s">
        <v>715</v>
      </c>
      <c r="R276" t="s">
        <v>16</v>
      </c>
      <c r="S276" t="s">
        <v>16</v>
      </c>
      <c r="T276" t="s">
        <v>16</v>
      </c>
      <c r="U276" t="s">
        <v>16</v>
      </c>
      <c r="V276" t="s">
        <v>2410</v>
      </c>
      <c r="W276">
        <v>100</v>
      </c>
      <c r="X276" t="s">
        <v>15</v>
      </c>
      <c r="Y276" t="s">
        <v>1883</v>
      </c>
      <c r="Z276" t="s">
        <v>1883</v>
      </c>
      <c r="AA276" t="s">
        <v>189</v>
      </c>
      <c r="AB276" s="138">
        <v>44992</v>
      </c>
      <c r="AC276" s="138">
        <v>45176</v>
      </c>
      <c r="AD276" t="s">
        <v>6241</v>
      </c>
      <c r="AE276" t="s">
        <v>5166</v>
      </c>
      <c r="AF276" t="s">
        <v>16</v>
      </c>
      <c r="AG276" t="s">
        <v>189</v>
      </c>
      <c r="AH276" s="138">
        <v>46088</v>
      </c>
      <c r="AI276" t="s">
        <v>2414</v>
      </c>
      <c r="AJ276" t="s">
        <v>189</v>
      </c>
      <c r="AK276" t="s">
        <v>189</v>
      </c>
      <c r="AL276" t="s">
        <v>189</v>
      </c>
      <c r="AM276" t="s">
        <v>189</v>
      </c>
      <c r="AN276" t="s">
        <v>189</v>
      </c>
      <c r="AO276" t="s">
        <v>189</v>
      </c>
      <c r="AP276" t="s">
        <v>189</v>
      </c>
      <c r="AQ276" t="s">
        <v>16</v>
      </c>
      <c r="AR276" t="s">
        <v>189</v>
      </c>
      <c r="AS276" t="s">
        <v>16</v>
      </c>
      <c r="AT276" t="s">
        <v>189</v>
      </c>
      <c r="AU276" t="s">
        <v>189</v>
      </c>
      <c r="AV276" t="s">
        <v>189</v>
      </c>
      <c r="AW276" t="s">
        <v>16</v>
      </c>
      <c r="AX276" t="s">
        <v>16</v>
      </c>
      <c r="AY276" t="s">
        <v>16</v>
      </c>
      <c r="AZ276" t="s">
        <v>16</v>
      </c>
      <c r="BA276" t="s">
        <v>16</v>
      </c>
      <c r="BB276" t="s">
        <v>16</v>
      </c>
      <c r="BC276" t="s">
        <v>16</v>
      </c>
      <c r="BD276" t="s">
        <v>16</v>
      </c>
      <c r="BE276" t="s">
        <v>16</v>
      </c>
      <c r="BF276" t="s">
        <v>189</v>
      </c>
      <c r="BG276" t="s">
        <v>189</v>
      </c>
      <c r="BH276">
        <v>0</v>
      </c>
      <c r="BI276">
        <v>0</v>
      </c>
      <c r="BJ276">
        <v>0</v>
      </c>
      <c r="BK276" t="s">
        <v>189</v>
      </c>
      <c r="BL276" t="s">
        <v>189</v>
      </c>
      <c r="BN276" t="s">
        <v>2588</v>
      </c>
      <c r="BO276" t="s">
        <v>16</v>
      </c>
      <c r="BP276" t="s">
        <v>2591</v>
      </c>
      <c r="BQ276" t="s">
        <v>184</v>
      </c>
      <c r="BR276" t="s">
        <v>6744</v>
      </c>
      <c r="BS276" t="s">
        <v>202</v>
      </c>
      <c r="BT276" t="s">
        <v>16</v>
      </c>
      <c r="BU276" t="s">
        <v>189</v>
      </c>
      <c r="BV276" t="s">
        <v>128</v>
      </c>
      <c r="BW276" t="s">
        <v>185</v>
      </c>
      <c r="BX276" t="s">
        <v>2592</v>
      </c>
      <c r="BY276" t="s">
        <v>16</v>
      </c>
      <c r="BZ276" s="138"/>
      <c r="CA276" s="138">
        <v>43451</v>
      </c>
      <c r="CB276" t="s">
        <v>17</v>
      </c>
      <c r="CC276" t="s">
        <v>17</v>
      </c>
      <c r="CD276" t="s">
        <v>6307</v>
      </c>
      <c r="CE276" t="s">
        <v>189</v>
      </c>
      <c r="CF276" t="s">
        <v>189</v>
      </c>
      <c r="CG276" t="s">
        <v>189</v>
      </c>
      <c r="CH276">
        <v>2023</v>
      </c>
      <c r="CI276" s="7">
        <v>44991</v>
      </c>
      <c r="CJ276" t="s">
        <v>4723</v>
      </c>
      <c r="CK276">
        <v>3</v>
      </c>
      <c r="CL276">
        <v>11</v>
      </c>
      <c r="CM276" s="7">
        <v>44991</v>
      </c>
      <c r="CN276" t="s">
        <v>11580</v>
      </c>
      <c r="CO276" t="s">
        <v>9855</v>
      </c>
      <c r="CP276" t="s">
        <v>11556</v>
      </c>
      <c r="CQ276" t="s">
        <v>11557</v>
      </c>
      <c r="CR276" t="s">
        <v>5992</v>
      </c>
      <c r="CS276" t="s">
        <v>5995</v>
      </c>
      <c r="CT276" t="s">
        <v>9844</v>
      </c>
      <c r="CU276" t="s">
        <v>9873</v>
      </c>
      <c r="CV276" t="s">
        <v>6310</v>
      </c>
      <c r="CW276" t="s">
        <v>9874</v>
      </c>
      <c r="CX276" t="s">
        <v>2590</v>
      </c>
      <c r="CY276" t="s">
        <v>4464</v>
      </c>
      <c r="CZ276" t="s">
        <v>6730</v>
      </c>
      <c r="DA276" t="s">
        <v>188</v>
      </c>
      <c r="DB276" t="s">
        <v>16</v>
      </c>
      <c r="DC276" t="s">
        <v>16</v>
      </c>
      <c r="DD276" t="s">
        <v>15</v>
      </c>
      <c r="DE276" t="s">
        <v>16</v>
      </c>
      <c r="DF276" t="s">
        <v>16</v>
      </c>
      <c r="DG276" t="s">
        <v>4727</v>
      </c>
      <c r="DH276" t="s">
        <v>2052</v>
      </c>
      <c r="DI276" t="s">
        <v>6166</v>
      </c>
      <c r="DJ276" t="s">
        <v>16</v>
      </c>
      <c r="DK276" t="s">
        <v>4464</v>
      </c>
      <c r="DL276" t="s">
        <v>4464</v>
      </c>
      <c r="DM276" t="s">
        <v>16</v>
      </c>
      <c r="DN276" t="s">
        <v>189</v>
      </c>
      <c r="DO276" t="s">
        <v>11047</v>
      </c>
      <c r="DP276" t="s">
        <v>7472</v>
      </c>
      <c r="DQ276" t="s">
        <v>10111</v>
      </c>
      <c r="DR276" t="s">
        <v>7473</v>
      </c>
    </row>
    <row r="277" spans="1:122" x14ac:dyDescent="0.25">
      <c r="A277">
        <v>638</v>
      </c>
      <c r="B277" t="s">
        <v>189</v>
      </c>
      <c r="C277" t="s">
        <v>2207</v>
      </c>
      <c r="D277" s="138">
        <v>44988</v>
      </c>
      <c r="E277" t="s">
        <v>2208</v>
      </c>
      <c r="F277" t="s">
        <v>11</v>
      </c>
      <c r="G277" t="s">
        <v>1932</v>
      </c>
      <c r="H277" t="s">
        <v>11</v>
      </c>
      <c r="I277" t="s">
        <v>9802</v>
      </c>
      <c r="J277" t="s">
        <v>12</v>
      </c>
      <c r="K277">
        <v>3</v>
      </c>
      <c r="L277">
        <v>0.44</v>
      </c>
      <c r="M277">
        <v>3</v>
      </c>
      <c r="N277">
        <v>3.411</v>
      </c>
      <c r="O277" t="s">
        <v>189</v>
      </c>
      <c r="P277" t="s">
        <v>13</v>
      </c>
      <c r="Q277" t="s">
        <v>31</v>
      </c>
      <c r="R277" t="s">
        <v>16</v>
      </c>
      <c r="S277" t="s">
        <v>31</v>
      </c>
      <c r="T277" t="s">
        <v>16</v>
      </c>
      <c r="U277" t="s">
        <v>16</v>
      </c>
      <c r="V277" t="s">
        <v>2410</v>
      </c>
      <c r="W277">
        <v>100</v>
      </c>
      <c r="X277" t="s">
        <v>32</v>
      </c>
      <c r="Y277" t="s">
        <v>6236</v>
      </c>
      <c r="Z277" t="s">
        <v>6236</v>
      </c>
      <c r="AA277" t="s">
        <v>189</v>
      </c>
      <c r="AB277" s="138">
        <v>44992</v>
      </c>
      <c r="AC277" s="138">
        <v>45358</v>
      </c>
      <c r="AD277" t="s">
        <v>6240</v>
      </c>
      <c r="AE277" t="s">
        <v>5167</v>
      </c>
      <c r="AF277" t="s">
        <v>16</v>
      </c>
      <c r="AG277" t="s">
        <v>189</v>
      </c>
      <c r="AH277" s="138">
        <v>46088</v>
      </c>
      <c r="AI277" t="s">
        <v>2419</v>
      </c>
      <c r="AJ277" t="s">
        <v>189</v>
      </c>
      <c r="AK277" t="s">
        <v>189</v>
      </c>
      <c r="AL277" t="s">
        <v>189</v>
      </c>
      <c r="AM277" t="s">
        <v>189</v>
      </c>
      <c r="AN277" t="s">
        <v>189</v>
      </c>
      <c r="AO277" t="s">
        <v>189</v>
      </c>
      <c r="AP277" t="s">
        <v>189</v>
      </c>
      <c r="AQ277" t="s">
        <v>16</v>
      </c>
      <c r="AR277" t="s">
        <v>189</v>
      </c>
      <c r="AS277" t="s">
        <v>16</v>
      </c>
      <c r="AT277" t="s">
        <v>6464</v>
      </c>
      <c r="AU277" t="s">
        <v>9344</v>
      </c>
      <c r="AV277" t="s">
        <v>189</v>
      </c>
      <c r="AW277" t="s">
        <v>16</v>
      </c>
      <c r="AX277" t="s">
        <v>16</v>
      </c>
      <c r="AY277" t="s">
        <v>16</v>
      </c>
      <c r="AZ277" t="s">
        <v>16</v>
      </c>
      <c r="BA277" t="s">
        <v>16</v>
      </c>
      <c r="BB277" t="s">
        <v>16</v>
      </c>
      <c r="BC277" t="s">
        <v>16</v>
      </c>
      <c r="BD277" t="s">
        <v>16</v>
      </c>
      <c r="BE277" t="s">
        <v>16</v>
      </c>
      <c r="BF277" t="s">
        <v>189</v>
      </c>
      <c r="BG277" t="s">
        <v>189</v>
      </c>
      <c r="BH277">
        <v>0</v>
      </c>
      <c r="BI277">
        <v>0</v>
      </c>
      <c r="BJ277">
        <v>0</v>
      </c>
      <c r="BK277" t="s">
        <v>189</v>
      </c>
      <c r="BL277" t="s">
        <v>189</v>
      </c>
      <c r="BN277" t="s">
        <v>2209</v>
      </c>
      <c r="BO277" t="s">
        <v>16</v>
      </c>
      <c r="BP277" t="s">
        <v>2208</v>
      </c>
      <c r="BQ277" t="s">
        <v>184</v>
      </c>
      <c r="BR277" t="s">
        <v>6744</v>
      </c>
      <c r="BS277" t="s">
        <v>9667</v>
      </c>
      <c r="BT277" t="s">
        <v>16</v>
      </c>
      <c r="BU277" t="s">
        <v>189</v>
      </c>
      <c r="BV277" t="s">
        <v>18</v>
      </c>
      <c r="BW277" t="s">
        <v>195</v>
      </c>
      <c r="BX277" t="s">
        <v>2595</v>
      </c>
      <c r="BY277" t="s">
        <v>2596</v>
      </c>
      <c r="BZ277" s="138"/>
      <c r="CA277" s="138">
        <v>44754</v>
      </c>
      <c r="CB277" t="s">
        <v>17</v>
      </c>
      <c r="CC277" t="s">
        <v>17</v>
      </c>
      <c r="CD277" t="s">
        <v>6307</v>
      </c>
      <c r="CE277" t="s">
        <v>189</v>
      </c>
      <c r="CF277" t="s">
        <v>189</v>
      </c>
      <c r="CG277" t="s">
        <v>189</v>
      </c>
      <c r="CH277">
        <v>2023</v>
      </c>
      <c r="CI277" s="7">
        <v>44988</v>
      </c>
      <c r="CJ277" t="s">
        <v>4723</v>
      </c>
      <c r="CK277">
        <v>3</v>
      </c>
      <c r="CL277">
        <v>10</v>
      </c>
      <c r="CM277" s="7">
        <v>44984</v>
      </c>
      <c r="CN277" t="s">
        <v>11584</v>
      </c>
      <c r="CO277" t="s">
        <v>9855</v>
      </c>
      <c r="CP277" t="s">
        <v>11556</v>
      </c>
      <c r="CQ277" t="s">
        <v>11557</v>
      </c>
      <c r="CR277" t="s">
        <v>5992</v>
      </c>
      <c r="CS277" t="s">
        <v>5996</v>
      </c>
      <c r="CT277" t="s">
        <v>9844</v>
      </c>
      <c r="CU277" t="s">
        <v>9873</v>
      </c>
      <c r="CV277" t="s">
        <v>6310</v>
      </c>
      <c r="CW277" t="s">
        <v>9874</v>
      </c>
      <c r="CX277" t="s">
        <v>2594</v>
      </c>
      <c r="CY277" t="s">
        <v>9817</v>
      </c>
      <c r="CZ277" t="s">
        <v>6741</v>
      </c>
      <c r="DA277" t="s">
        <v>188</v>
      </c>
      <c r="DB277" t="s">
        <v>16</v>
      </c>
      <c r="DC277" t="s">
        <v>2209</v>
      </c>
      <c r="DD277" t="s">
        <v>32</v>
      </c>
      <c r="DE277" t="s">
        <v>16</v>
      </c>
      <c r="DF277" t="s">
        <v>16</v>
      </c>
      <c r="DG277" t="s">
        <v>4727</v>
      </c>
      <c r="DH277" t="s">
        <v>2052</v>
      </c>
      <c r="DI277" t="s">
        <v>6141</v>
      </c>
      <c r="DJ277" t="s">
        <v>16</v>
      </c>
      <c r="DK277" t="s">
        <v>9817</v>
      </c>
      <c r="DL277" t="s">
        <v>9817</v>
      </c>
      <c r="DM277" t="s">
        <v>16</v>
      </c>
      <c r="DN277" t="s">
        <v>189</v>
      </c>
      <c r="DO277" t="s">
        <v>11585</v>
      </c>
      <c r="DP277" t="s">
        <v>7474</v>
      </c>
      <c r="DQ277" t="s">
        <v>10112</v>
      </c>
      <c r="DR277" t="s">
        <v>10113</v>
      </c>
    </row>
    <row r="278" spans="1:122" x14ac:dyDescent="0.25">
      <c r="A278">
        <v>637</v>
      </c>
      <c r="B278" t="s">
        <v>189</v>
      </c>
      <c r="C278" t="s">
        <v>125</v>
      </c>
      <c r="D278" s="138">
        <v>44988</v>
      </c>
      <c r="E278" t="s">
        <v>6807</v>
      </c>
      <c r="F278" t="s">
        <v>11</v>
      </c>
      <c r="G278" t="s">
        <v>16</v>
      </c>
      <c r="H278" t="s">
        <v>11</v>
      </c>
      <c r="I278" t="s">
        <v>9802</v>
      </c>
      <c r="J278" t="s">
        <v>12</v>
      </c>
      <c r="K278">
        <v>16</v>
      </c>
      <c r="L278">
        <v>2.3199999999999998</v>
      </c>
      <c r="M278">
        <v>16</v>
      </c>
      <c r="N278">
        <v>18.192</v>
      </c>
      <c r="O278" t="s">
        <v>189</v>
      </c>
      <c r="P278" t="s">
        <v>13</v>
      </c>
      <c r="Q278" t="s">
        <v>33</v>
      </c>
      <c r="R278" t="s">
        <v>16</v>
      </c>
      <c r="S278" t="s">
        <v>16</v>
      </c>
      <c r="T278" t="s">
        <v>16</v>
      </c>
      <c r="U278" t="s">
        <v>16</v>
      </c>
      <c r="V278" t="s">
        <v>2410</v>
      </c>
      <c r="W278">
        <v>100</v>
      </c>
      <c r="X278" t="s">
        <v>15</v>
      </c>
      <c r="Y278" t="s">
        <v>6283</v>
      </c>
      <c r="Z278" t="s">
        <v>6283</v>
      </c>
      <c r="AA278" t="s">
        <v>189</v>
      </c>
      <c r="AB278" s="138">
        <v>44993</v>
      </c>
      <c r="AC278" s="138">
        <v>45359</v>
      </c>
      <c r="AD278" t="s">
        <v>6241</v>
      </c>
      <c r="AE278" t="s">
        <v>5020</v>
      </c>
      <c r="AF278" t="s">
        <v>16</v>
      </c>
      <c r="AG278" t="s">
        <v>189</v>
      </c>
      <c r="AH278" s="138">
        <v>46089</v>
      </c>
      <c r="AI278" t="s">
        <v>2419</v>
      </c>
      <c r="AJ278" t="s">
        <v>232</v>
      </c>
      <c r="AK278" t="s">
        <v>2593</v>
      </c>
      <c r="AL278" t="s">
        <v>6811</v>
      </c>
      <c r="AM278" t="s">
        <v>1881</v>
      </c>
      <c r="AN278" t="s">
        <v>189</v>
      </c>
      <c r="AO278" t="s">
        <v>189</v>
      </c>
      <c r="AP278" t="s">
        <v>189</v>
      </c>
      <c r="AQ278" t="s">
        <v>16</v>
      </c>
      <c r="AR278" t="s">
        <v>189</v>
      </c>
      <c r="AS278" t="s">
        <v>16</v>
      </c>
      <c r="AT278" t="s">
        <v>189</v>
      </c>
      <c r="AU278" t="s">
        <v>9344</v>
      </c>
      <c r="AV278" t="s">
        <v>189</v>
      </c>
      <c r="AW278" t="s">
        <v>16</v>
      </c>
      <c r="AX278" t="s">
        <v>16</v>
      </c>
      <c r="AY278" t="s">
        <v>181</v>
      </c>
      <c r="AZ278" t="s">
        <v>16</v>
      </c>
      <c r="BA278" t="s">
        <v>16</v>
      </c>
      <c r="BB278" t="s">
        <v>16</v>
      </c>
      <c r="BC278" t="s">
        <v>16</v>
      </c>
      <c r="BD278" t="s">
        <v>16</v>
      </c>
      <c r="BE278" t="s">
        <v>1925</v>
      </c>
      <c r="BF278" t="s">
        <v>182</v>
      </c>
      <c r="BG278" t="s">
        <v>4774</v>
      </c>
      <c r="BH278">
        <v>1</v>
      </c>
      <c r="BI278">
        <v>1</v>
      </c>
      <c r="BJ278">
        <v>1</v>
      </c>
      <c r="BK278" t="s">
        <v>9713</v>
      </c>
      <c r="BL278" t="s">
        <v>6307</v>
      </c>
      <c r="BM278">
        <v>23012</v>
      </c>
      <c r="BN278" t="s">
        <v>233</v>
      </c>
      <c r="BO278" t="s">
        <v>16</v>
      </c>
      <c r="BP278" t="s">
        <v>6807</v>
      </c>
      <c r="BQ278" t="s">
        <v>184</v>
      </c>
      <c r="BR278" t="s">
        <v>6744</v>
      </c>
      <c r="BS278" t="s">
        <v>202</v>
      </c>
      <c r="BT278" t="s">
        <v>16</v>
      </c>
      <c r="BU278" t="s">
        <v>189</v>
      </c>
      <c r="BV278" t="s">
        <v>35</v>
      </c>
      <c r="BW278" t="s">
        <v>195</v>
      </c>
      <c r="BX278" t="s">
        <v>234</v>
      </c>
      <c r="BY278" t="s">
        <v>16</v>
      </c>
      <c r="BZ278" s="138"/>
      <c r="CA278" s="138">
        <v>44988</v>
      </c>
      <c r="CB278" t="s">
        <v>34</v>
      </c>
      <c r="CC278" t="s">
        <v>17</v>
      </c>
      <c r="CD278" t="s">
        <v>6307</v>
      </c>
      <c r="CE278" t="s">
        <v>189</v>
      </c>
      <c r="CF278" t="s">
        <v>6307</v>
      </c>
      <c r="CG278" t="s">
        <v>189</v>
      </c>
      <c r="CH278">
        <v>2023</v>
      </c>
      <c r="CI278" s="7">
        <v>44988</v>
      </c>
      <c r="CJ278" t="s">
        <v>4723</v>
      </c>
      <c r="CK278">
        <v>3</v>
      </c>
      <c r="CL278">
        <v>10</v>
      </c>
      <c r="CM278" s="7">
        <v>44984</v>
      </c>
      <c r="CN278" t="s">
        <v>11584</v>
      </c>
      <c r="CO278" t="s">
        <v>9855</v>
      </c>
      <c r="CP278" t="s">
        <v>11556</v>
      </c>
      <c r="CQ278" t="s">
        <v>11557</v>
      </c>
      <c r="CR278" t="s">
        <v>5992</v>
      </c>
      <c r="CS278" t="s">
        <v>5996</v>
      </c>
      <c r="CT278" t="s">
        <v>9844</v>
      </c>
      <c r="CU278" t="s">
        <v>6824</v>
      </c>
      <c r="CV278" t="s">
        <v>6307</v>
      </c>
      <c r="CW278" t="s">
        <v>9874</v>
      </c>
      <c r="CX278" t="s">
        <v>6850</v>
      </c>
      <c r="CY278" t="s">
        <v>9817</v>
      </c>
      <c r="CZ278" t="s">
        <v>6741</v>
      </c>
      <c r="DA278" t="s">
        <v>188</v>
      </c>
      <c r="DB278" t="s">
        <v>16</v>
      </c>
      <c r="DC278" t="s">
        <v>16</v>
      </c>
      <c r="DD278" t="s">
        <v>15</v>
      </c>
      <c r="DE278" t="s">
        <v>16</v>
      </c>
      <c r="DF278" t="s">
        <v>16</v>
      </c>
      <c r="DG278" t="s">
        <v>4727</v>
      </c>
      <c r="DH278" t="s">
        <v>2052</v>
      </c>
      <c r="DI278" t="s">
        <v>6167</v>
      </c>
      <c r="DJ278" t="s">
        <v>16</v>
      </c>
      <c r="DK278" t="s">
        <v>9817</v>
      </c>
      <c r="DL278" t="s">
        <v>9817</v>
      </c>
      <c r="DM278" t="s">
        <v>16</v>
      </c>
      <c r="DN278" t="s">
        <v>4496</v>
      </c>
      <c r="DO278" t="s">
        <v>11586</v>
      </c>
      <c r="DP278" t="s">
        <v>7475</v>
      </c>
      <c r="DQ278" t="s">
        <v>10112</v>
      </c>
      <c r="DR278" t="s">
        <v>10022</v>
      </c>
    </row>
    <row r="279" spans="1:122" x14ac:dyDescent="0.25">
      <c r="A279">
        <v>636</v>
      </c>
      <c r="B279" t="s">
        <v>189</v>
      </c>
      <c r="C279" t="s">
        <v>2600</v>
      </c>
      <c r="D279" s="138">
        <v>44987</v>
      </c>
      <c r="E279" t="s">
        <v>6901</v>
      </c>
      <c r="F279" t="s">
        <v>464</v>
      </c>
      <c r="G279" t="s">
        <v>16</v>
      </c>
      <c r="H279" t="s">
        <v>154</v>
      </c>
      <c r="I279" t="s">
        <v>4840</v>
      </c>
      <c r="J279" t="s">
        <v>100</v>
      </c>
      <c r="K279">
        <v>20</v>
      </c>
      <c r="L279">
        <v>20</v>
      </c>
      <c r="M279">
        <v>138.34</v>
      </c>
      <c r="N279">
        <v>157</v>
      </c>
      <c r="O279" t="s">
        <v>189</v>
      </c>
      <c r="P279" t="s">
        <v>237</v>
      </c>
      <c r="Q279" t="s">
        <v>1706</v>
      </c>
      <c r="R279" t="s">
        <v>2598</v>
      </c>
      <c r="S279" t="s">
        <v>1706</v>
      </c>
      <c r="T279" t="s">
        <v>16</v>
      </c>
      <c r="U279" t="s">
        <v>2082</v>
      </c>
      <c r="V279" t="s">
        <v>2410</v>
      </c>
      <c r="W279">
        <v>100</v>
      </c>
      <c r="X279" t="s">
        <v>15</v>
      </c>
      <c r="Y279" t="s">
        <v>6282</v>
      </c>
      <c r="Z279" t="s">
        <v>6282</v>
      </c>
      <c r="AA279" t="s">
        <v>189</v>
      </c>
      <c r="AB279" s="138">
        <v>44994</v>
      </c>
      <c r="AC279" s="138">
        <v>45178</v>
      </c>
      <c r="AD279" t="s">
        <v>6242</v>
      </c>
      <c r="AE279" t="s">
        <v>5168</v>
      </c>
      <c r="AF279" t="s">
        <v>6242</v>
      </c>
      <c r="AG279" t="s">
        <v>189</v>
      </c>
      <c r="AH279" s="138">
        <v>46821</v>
      </c>
      <c r="AI279" t="s">
        <v>2414</v>
      </c>
      <c r="AJ279" t="s">
        <v>189</v>
      </c>
      <c r="AK279" t="s">
        <v>189</v>
      </c>
      <c r="AL279" t="s">
        <v>189</v>
      </c>
      <c r="AM279" t="s">
        <v>189</v>
      </c>
      <c r="AN279" t="s">
        <v>189</v>
      </c>
      <c r="AO279" t="s">
        <v>9819</v>
      </c>
      <c r="AP279" t="s">
        <v>189</v>
      </c>
      <c r="AQ279" t="s">
        <v>16</v>
      </c>
      <c r="AR279" t="s">
        <v>189</v>
      </c>
      <c r="AS279" t="s">
        <v>16</v>
      </c>
      <c r="AT279" t="s">
        <v>9396</v>
      </c>
      <c r="AU279" t="s">
        <v>9344</v>
      </c>
      <c r="AV279" t="s">
        <v>189</v>
      </c>
      <c r="AW279" t="s">
        <v>16</v>
      </c>
      <c r="AX279" t="s">
        <v>16</v>
      </c>
      <c r="AY279" t="s">
        <v>16</v>
      </c>
      <c r="AZ279" t="s">
        <v>16</v>
      </c>
      <c r="BA279" t="s">
        <v>16</v>
      </c>
      <c r="BB279" t="s">
        <v>16</v>
      </c>
      <c r="BC279" t="s">
        <v>16</v>
      </c>
      <c r="BD279" t="s">
        <v>16</v>
      </c>
      <c r="BE279" t="s">
        <v>16</v>
      </c>
      <c r="BF279" t="s">
        <v>189</v>
      </c>
      <c r="BG279" t="s">
        <v>189</v>
      </c>
      <c r="BH279">
        <v>0</v>
      </c>
      <c r="BI279">
        <v>0</v>
      </c>
      <c r="BJ279">
        <v>0</v>
      </c>
      <c r="BK279" t="s">
        <v>189</v>
      </c>
      <c r="BL279" t="s">
        <v>189</v>
      </c>
      <c r="BN279" t="s">
        <v>2599</v>
      </c>
      <c r="BO279" t="s">
        <v>16</v>
      </c>
      <c r="BP279" t="s">
        <v>6901</v>
      </c>
      <c r="BQ279" t="s">
        <v>240</v>
      </c>
      <c r="BR279" t="s">
        <v>5653</v>
      </c>
      <c r="BS279" t="s">
        <v>9682</v>
      </c>
      <c r="BT279" t="s">
        <v>6880</v>
      </c>
      <c r="BU279" t="s">
        <v>189</v>
      </c>
      <c r="BV279" t="s">
        <v>37</v>
      </c>
      <c r="BW279" t="s">
        <v>16</v>
      </c>
      <c r="BX279" t="s">
        <v>16</v>
      </c>
      <c r="BY279" t="s">
        <v>16</v>
      </c>
      <c r="BZ279" s="138"/>
      <c r="CA279" s="138">
        <v>37928</v>
      </c>
      <c r="CB279" t="s">
        <v>29</v>
      </c>
      <c r="CC279" t="s">
        <v>16</v>
      </c>
      <c r="CD279" t="s">
        <v>6307</v>
      </c>
      <c r="CE279" t="s">
        <v>189</v>
      </c>
      <c r="CF279" t="s">
        <v>189</v>
      </c>
      <c r="CG279" t="s">
        <v>189</v>
      </c>
      <c r="CH279">
        <v>2023</v>
      </c>
      <c r="CI279" s="7">
        <v>44987</v>
      </c>
      <c r="CJ279" t="s">
        <v>16</v>
      </c>
      <c r="CK279">
        <v>3</v>
      </c>
      <c r="CL279">
        <v>10</v>
      </c>
      <c r="CM279" s="7">
        <v>44984</v>
      </c>
      <c r="CN279" t="s">
        <v>11584</v>
      </c>
      <c r="CO279" t="s">
        <v>9855</v>
      </c>
      <c r="CP279" t="s">
        <v>11556</v>
      </c>
      <c r="CQ279" t="s">
        <v>11557</v>
      </c>
      <c r="CR279" t="s">
        <v>5992</v>
      </c>
      <c r="CS279" t="s">
        <v>5996</v>
      </c>
      <c r="CT279" t="s">
        <v>9844</v>
      </c>
      <c r="CU279" t="s">
        <v>9913</v>
      </c>
      <c r="CV279" t="s">
        <v>6310</v>
      </c>
      <c r="CW279" t="s">
        <v>10114</v>
      </c>
      <c r="CX279" t="s">
        <v>2601</v>
      </c>
      <c r="CY279" t="s">
        <v>9813</v>
      </c>
      <c r="CZ279" t="s">
        <v>6730</v>
      </c>
      <c r="DA279" t="s">
        <v>252</v>
      </c>
      <c r="DB279" t="s">
        <v>9800</v>
      </c>
      <c r="DC279" t="s">
        <v>16</v>
      </c>
      <c r="DD279" t="s">
        <v>15</v>
      </c>
      <c r="DE279" t="s">
        <v>16</v>
      </c>
      <c r="DF279" t="s">
        <v>16</v>
      </c>
      <c r="DG279" t="s">
        <v>5525</v>
      </c>
      <c r="DH279" t="s">
        <v>2051</v>
      </c>
      <c r="DI279" t="s">
        <v>5823</v>
      </c>
      <c r="DJ279" t="s">
        <v>16</v>
      </c>
      <c r="DK279" t="s">
        <v>9818</v>
      </c>
      <c r="DL279" t="s">
        <v>9818</v>
      </c>
      <c r="DM279" t="s">
        <v>16</v>
      </c>
      <c r="DN279" t="s">
        <v>189</v>
      </c>
      <c r="DO279" t="s">
        <v>10880</v>
      </c>
      <c r="DP279" t="s">
        <v>7476</v>
      </c>
      <c r="DQ279" t="s">
        <v>10115</v>
      </c>
      <c r="DR279" t="s">
        <v>7477</v>
      </c>
    </row>
    <row r="280" spans="1:122" x14ac:dyDescent="0.25">
      <c r="A280">
        <v>635</v>
      </c>
      <c r="B280" t="s">
        <v>189</v>
      </c>
      <c r="C280" t="s">
        <v>2210</v>
      </c>
      <c r="D280" s="138">
        <v>44985</v>
      </c>
      <c r="E280" t="s">
        <v>2211</v>
      </c>
      <c r="F280" t="s">
        <v>11</v>
      </c>
      <c r="G280" t="s">
        <v>1932</v>
      </c>
      <c r="H280" t="s">
        <v>11</v>
      </c>
      <c r="I280" t="s">
        <v>9802</v>
      </c>
      <c r="J280" t="s">
        <v>12</v>
      </c>
      <c r="K280">
        <v>2.65</v>
      </c>
      <c r="L280">
        <v>0.38</v>
      </c>
      <c r="M280">
        <v>2.65</v>
      </c>
      <c r="N280">
        <v>2.992</v>
      </c>
      <c r="O280" t="s">
        <v>189</v>
      </c>
      <c r="P280" t="s">
        <v>13</v>
      </c>
      <c r="Q280" t="s">
        <v>36</v>
      </c>
      <c r="R280" t="s">
        <v>16</v>
      </c>
      <c r="S280" t="s">
        <v>36</v>
      </c>
      <c r="T280" t="s">
        <v>16</v>
      </c>
      <c r="U280" t="s">
        <v>16</v>
      </c>
      <c r="V280" t="s">
        <v>2410</v>
      </c>
      <c r="W280">
        <v>100</v>
      </c>
      <c r="X280" t="s">
        <v>22</v>
      </c>
      <c r="Y280" t="s">
        <v>6236</v>
      </c>
      <c r="Z280" t="s">
        <v>6236</v>
      </c>
      <c r="AA280" t="s">
        <v>189</v>
      </c>
      <c r="AB280" s="138">
        <v>44992</v>
      </c>
      <c r="AC280" s="138">
        <v>45176</v>
      </c>
      <c r="AD280" t="s">
        <v>6241</v>
      </c>
      <c r="AE280" t="s">
        <v>5170</v>
      </c>
      <c r="AF280" t="s">
        <v>16</v>
      </c>
      <c r="AG280" t="s">
        <v>189</v>
      </c>
      <c r="AH280" s="138">
        <v>46088</v>
      </c>
      <c r="AI280" t="s">
        <v>2414</v>
      </c>
      <c r="AJ280" t="s">
        <v>189</v>
      </c>
      <c r="AK280" t="s">
        <v>189</v>
      </c>
      <c r="AL280" t="s">
        <v>189</v>
      </c>
      <c r="AM280" t="s">
        <v>189</v>
      </c>
      <c r="AN280" t="s">
        <v>189</v>
      </c>
      <c r="AO280" t="s">
        <v>189</v>
      </c>
      <c r="AP280" t="s">
        <v>189</v>
      </c>
      <c r="AQ280" t="s">
        <v>16</v>
      </c>
      <c r="AR280" t="s">
        <v>189</v>
      </c>
      <c r="AS280" t="s">
        <v>16</v>
      </c>
      <c r="AT280" t="s">
        <v>6556</v>
      </c>
      <c r="AU280" t="s">
        <v>9344</v>
      </c>
      <c r="AV280" t="s">
        <v>189</v>
      </c>
      <c r="AW280" t="s">
        <v>16</v>
      </c>
      <c r="AX280" t="s">
        <v>16</v>
      </c>
      <c r="AY280" t="s">
        <v>16</v>
      </c>
      <c r="AZ280" t="s">
        <v>16</v>
      </c>
      <c r="BA280" t="s">
        <v>16</v>
      </c>
      <c r="BB280" t="s">
        <v>16</v>
      </c>
      <c r="BC280" t="s">
        <v>16</v>
      </c>
      <c r="BD280" t="s">
        <v>16</v>
      </c>
      <c r="BE280" t="s">
        <v>16</v>
      </c>
      <c r="BF280" t="s">
        <v>189</v>
      </c>
      <c r="BG280" t="s">
        <v>189</v>
      </c>
      <c r="BH280">
        <v>0</v>
      </c>
      <c r="BI280">
        <v>0</v>
      </c>
      <c r="BJ280">
        <v>0</v>
      </c>
      <c r="BK280" t="s">
        <v>189</v>
      </c>
      <c r="BL280" t="s">
        <v>189</v>
      </c>
      <c r="BN280" t="s">
        <v>2212</v>
      </c>
      <c r="BO280" t="s">
        <v>7118</v>
      </c>
      <c r="BP280" t="s">
        <v>2606</v>
      </c>
      <c r="BQ280" t="s">
        <v>184</v>
      </c>
      <c r="BR280" t="s">
        <v>6744</v>
      </c>
      <c r="BS280" t="s">
        <v>1494</v>
      </c>
      <c r="BT280" t="s">
        <v>16</v>
      </c>
      <c r="BU280" t="s">
        <v>189</v>
      </c>
      <c r="BV280" t="s">
        <v>35</v>
      </c>
      <c r="BW280" t="s">
        <v>195</v>
      </c>
      <c r="BX280" t="s">
        <v>2607</v>
      </c>
      <c r="BY280" t="s">
        <v>16</v>
      </c>
      <c r="BZ280" s="138"/>
      <c r="CA280" s="138">
        <v>44985</v>
      </c>
      <c r="CB280" t="s">
        <v>17</v>
      </c>
      <c r="CC280" t="s">
        <v>17</v>
      </c>
      <c r="CD280" t="s">
        <v>6307</v>
      </c>
      <c r="CE280" t="s">
        <v>189</v>
      </c>
      <c r="CF280" t="s">
        <v>189</v>
      </c>
      <c r="CG280" t="s">
        <v>189</v>
      </c>
      <c r="CH280">
        <v>2023</v>
      </c>
      <c r="CI280" s="7">
        <v>44985</v>
      </c>
      <c r="CJ280" t="s">
        <v>4723</v>
      </c>
      <c r="CK280">
        <v>2</v>
      </c>
      <c r="CL280">
        <v>10</v>
      </c>
      <c r="CM280" s="7">
        <v>44984</v>
      </c>
      <c r="CN280" t="s">
        <v>11584</v>
      </c>
      <c r="CO280" t="s">
        <v>9855</v>
      </c>
      <c r="CP280" t="s">
        <v>11556</v>
      </c>
      <c r="CQ280" t="s">
        <v>11557</v>
      </c>
      <c r="CR280" t="s">
        <v>5998</v>
      </c>
      <c r="CS280" t="s">
        <v>5996</v>
      </c>
      <c r="CT280" t="s">
        <v>9845</v>
      </c>
      <c r="CU280" t="s">
        <v>9873</v>
      </c>
      <c r="CV280" t="s">
        <v>6307</v>
      </c>
      <c r="CW280" t="s">
        <v>9874</v>
      </c>
      <c r="CX280" t="s">
        <v>2605</v>
      </c>
      <c r="CY280" t="s">
        <v>9817</v>
      </c>
      <c r="CZ280" t="s">
        <v>6741</v>
      </c>
      <c r="DA280" t="s">
        <v>188</v>
      </c>
      <c r="DB280" t="s">
        <v>16</v>
      </c>
      <c r="DC280" t="s">
        <v>16</v>
      </c>
      <c r="DD280" t="s">
        <v>22</v>
      </c>
      <c r="DE280" t="s">
        <v>16</v>
      </c>
      <c r="DF280" t="s">
        <v>2604</v>
      </c>
      <c r="DG280" t="s">
        <v>4727</v>
      </c>
      <c r="DH280" t="s">
        <v>2052</v>
      </c>
      <c r="DI280" t="s">
        <v>6168</v>
      </c>
      <c r="DJ280" t="s">
        <v>16</v>
      </c>
      <c r="DK280" t="s">
        <v>9817</v>
      </c>
      <c r="DL280" t="s">
        <v>9817</v>
      </c>
      <c r="DM280" t="s">
        <v>6245</v>
      </c>
      <c r="DN280" t="s">
        <v>189</v>
      </c>
      <c r="DO280" t="s">
        <v>11139</v>
      </c>
      <c r="DP280" t="s">
        <v>7478</v>
      </c>
      <c r="DQ280" t="s">
        <v>10116</v>
      </c>
      <c r="DR280" t="s">
        <v>10117</v>
      </c>
    </row>
    <row r="281" spans="1:122" x14ac:dyDescent="0.25">
      <c r="A281">
        <v>634</v>
      </c>
      <c r="B281" t="s">
        <v>189</v>
      </c>
      <c r="C281" t="s">
        <v>2213</v>
      </c>
      <c r="D281" s="138">
        <v>44985</v>
      </c>
      <c r="E281" t="s">
        <v>6902</v>
      </c>
      <c r="F281" t="s">
        <v>11</v>
      </c>
      <c r="G281" t="s">
        <v>1926</v>
      </c>
      <c r="H281" t="s">
        <v>11</v>
      </c>
      <c r="I281" t="s">
        <v>9802</v>
      </c>
      <c r="J281" t="s">
        <v>12</v>
      </c>
      <c r="K281">
        <v>7</v>
      </c>
      <c r="L281">
        <v>1.01</v>
      </c>
      <c r="M281">
        <v>7</v>
      </c>
      <c r="N281">
        <v>7.9029999999999996</v>
      </c>
      <c r="O281" t="s">
        <v>189</v>
      </c>
      <c r="P281" t="s">
        <v>13</v>
      </c>
      <c r="Q281" t="s">
        <v>36</v>
      </c>
      <c r="R281" t="s">
        <v>16</v>
      </c>
      <c r="S281" t="s">
        <v>36</v>
      </c>
      <c r="T281" t="s">
        <v>16</v>
      </c>
      <c r="U281" t="s">
        <v>16</v>
      </c>
      <c r="V281" t="s">
        <v>2410</v>
      </c>
      <c r="W281">
        <v>100</v>
      </c>
      <c r="X281" t="s">
        <v>15</v>
      </c>
      <c r="Y281" t="s">
        <v>6236</v>
      </c>
      <c r="Z281" t="s">
        <v>6236</v>
      </c>
      <c r="AA281" t="s">
        <v>189</v>
      </c>
      <c r="AB281" s="138">
        <v>44992</v>
      </c>
      <c r="AC281" s="138">
        <v>45358</v>
      </c>
      <c r="AD281" t="s">
        <v>6241</v>
      </c>
      <c r="AE281" t="s">
        <v>5169</v>
      </c>
      <c r="AF281" t="s">
        <v>16</v>
      </c>
      <c r="AG281" t="s">
        <v>189</v>
      </c>
      <c r="AH281" s="138">
        <v>46088</v>
      </c>
      <c r="AI281" t="s">
        <v>2419</v>
      </c>
      <c r="AJ281" t="s">
        <v>189</v>
      </c>
      <c r="AK281" t="s">
        <v>189</v>
      </c>
      <c r="AL281" t="s">
        <v>189</v>
      </c>
      <c r="AM281" t="s">
        <v>189</v>
      </c>
      <c r="AN281" t="s">
        <v>189</v>
      </c>
      <c r="AO281" t="s">
        <v>189</v>
      </c>
      <c r="AP281" t="s">
        <v>189</v>
      </c>
      <c r="AQ281" t="s">
        <v>16</v>
      </c>
      <c r="AR281" t="s">
        <v>189</v>
      </c>
      <c r="AS281" t="s">
        <v>16</v>
      </c>
      <c r="AT281" t="s">
        <v>6551</v>
      </c>
      <c r="AU281" t="s">
        <v>9344</v>
      </c>
      <c r="AV281" t="s">
        <v>189</v>
      </c>
      <c r="AW281" t="s">
        <v>16</v>
      </c>
      <c r="AX281" t="s">
        <v>16</v>
      </c>
      <c r="AY281" t="s">
        <v>16</v>
      </c>
      <c r="AZ281" t="s">
        <v>16</v>
      </c>
      <c r="BA281" t="s">
        <v>16</v>
      </c>
      <c r="BB281" t="s">
        <v>16</v>
      </c>
      <c r="BC281" t="s">
        <v>16</v>
      </c>
      <c r="BD281" t="s">
        <v>181</v>
      </c>
      <c r="BE281" t="s">
        <v>2214</v>
      </c>
      <c r="BF281" t="s">
        <v>189</v>
      </c>
      <c r="BG281" t="s">
        <v>189</v>
      </c>
      <c r="BH281">
        <v>0</v>
      </c>
      <c r="BI281">
        <v>0</v>
      </c>
      <c r="BJ281">
        <v>0</v>
      </c>
      <c r="BK281" t="s">
        <v>189</v>
      </c>
      <c r="BL281" t="s">
        <v>189</v>
      </c>
      <c r="BN281" t="s">
        <v>2215</v>
      </c>
      <c r="BO281" t="s">
        <v>16</v>
      </c>
      <c r="BP281" t="s">
        <v>6902</v>
      </c>
      <c r="BQ281" t="s">
        <v>301</v>
      </c>
      <c r="BR281" t="s">
        <v>5653</v>
      </c>
      <c r="BS281" t="s">
        <v>9682</v>
      </c>
      <c r="BT281" t="s">
        <v>6878</v>
      </c>
      <c r="BU281" t="s">
        <v>189</v>
      </c>
      <c r="BV281" t="s">
        <v>37</v>
      </c>
      <c r="BW281" t="s">
        <v>16</v>
      </c>
      <c r="BX281" t="s">
        <v>261</v>
      </c>
      <c r="BY281" t="s">
        <v>16</v>
      </c>
      <c r="BZ281" s="138"/>
      <c r="CA281" s="138">
        <v>41820</v>
      </c>
      <c r="CB281" t="s">
        <v>29</v>
      </c>
      <c r="CC281" t="s">
        <v>29</v>
      </c>
      <c r="CD281" t="s">
        <v>6307</v>
      </c>
      <c r="CE281" t="s">
        <v>189</v>
      </c>
      <c r="CF281" t="s">
        <v>189</v>
      </c>
      <c r="CG281" t="s">
        <v>189</v>
      </c>
      <c r="CH281">
        <v>2023</v>
      </c>
      <c r="CI281" s="7">
        <v>44985</v>
      </c>
      <c r="CJ281" t="s">
        <v>16</v>
      </c>
      <c r="CK281">
        <v>2</v>
      </c>
      <c r="CL281">
        <v>10</v>
      </c>
      <c r="CM281" s="7">
        <v>44984</v>
      </c>
      <c r="CN281" t="s">
        <v>11584</v>
      </c>
      <c r="CO281" t="s">
        <v>9855</v>
      </c>
      <c r="CP281" t="s">
        <v>11556</v>
      </c>
      <c r="CQ281" t="s">
        <v>11557</v>
      </c>
      <c r="CR281" t="s">
        <v>5998</v>
      </c>
      <c r="CS281" t="s">
        <v>5996</v>
      </c>
      <c r="CT281" t="s">
        <v>9845</v>
      </c>
      <c r="CU281" t="s">
        <v>9873</v>
      </c>
      <c r="CV281" t="s">
        <v>6310</v>
      </c>
      <c r="CW281" t="s">
        <v>9874</v>
      </c>
      <c r="CX281" t="s">
        <v>2603</v>
      </c>
      <c r="CY281" t="s">
        <v>9817</v>
      </c>
      <c r="CZ281" t="s">
        <v>6741</v>
      </c>
      <c r="DA281" t="s">
        <v>188</v>
      </c>
      <c r="DB281" t="s">
        <v>16</v>
      </c>
      <c r="DC281" t="s">
        <v>16</v>
      </c>
      <c r="DD281" t="s">
        <v>15</v>
      </c>
      <c r="DE281" t="s">
        <v>16</v>
      </c>
      <c r="DF281" t="s">
        <v>16</v>
      </c>
      <c r="DG281" t="s">
        <v>4727</v>
      </c>
      <c r="DH281" t="s">
        <v>2052</v>
      </c>
      <c r="DI281" t="s">
        <v>6136</v>
      </c>
      <c r="DJ281" t="s">
        <v>16</v>
      </c>
      <c r="DK281" t="s">
        <v>9817</v>
      </c>
      <c r="DL281" t="s">
        <v>9817</v>
      </c>
      <c r="DM281" t="s">
        <v>16</v>
      </c>
      <c r="DN281" t="s">
        <v>189</v>
      </c>
      <c r="DO281" t="s">
        <v>10881</v>
      </c>
      <c r="DP281" t="s">
        <v>7479</v>
      </c>
      <c r="DQ281" t="s">
        <v>10116</v>
      </c>
      <c r="DR281" t="s">
        <v>10118</v>
      </c>
    </row>
    <row r="282" spans="1:122" x14ac:dyDescent="0.25">
      <c r="A282">
        <v>633</v>
      </c>
      <c r="B282" t="s">
        <v>189</v>
      </c>
      <c r="C282" t="s">
        <v>235</v>
      </c>
      <c r="D282" s="138">
        <v>44985</v>
      </c>
      <c r="E282" t="s">
        <v>728</v>
      </c>
      <c r="F282" t="s">
        <v>11</v>
      </c>
      <c r="G282" t="s">
        <v>16</v>
      </c>
      <c r="H282" t="s">
        <v>236</v>
      </c>
      <c r="I282" t="s">
        <v>9978</v>
      </c>
      <c r="J282" t="s">
        <v>100</v>
      </c>
      <c r="K282">
        <v>3</v>
      </c>
      <c r="L282">
        <v>3</v>
      </c>
      <c r="M282">
        <v>20.81</v>
      </c>
      <c r="N282">
        <v>23.547000000000001</v>
      </c>
      <c r="O282" t="s">
        <v>189</v>
      </c>
      <c r="P282" t="s">
        <v>237</v>
      </c>
      <c r="Q282" t="s">
        <v>238</v>
      </c>
      <c r="R282" t="s">
        <v>4348</v>
      </c>
      <c r="S282" t="s">
        <v>238</v>
      </c>
      <c r="T282" t="s">
        <v>16</v>
      </c>
      <c r="U282" t="s">
        <v>1938</v>
      </c>
      <c r="V282" t="s">
        <v>2410</v>
      </c>
      <c r="W282">
        <v>100</v>
      </c>
      <c r="X282" t="s">
        <v>15</v>
      </c>
      <c r="Y282" t="s">
        <v>6282</v>
      </c>
      <c r="Z282" t="s">
        <v>6282</v>
      </c>
      <c r="AA282" t="s">
        <v>189</v>
      </c>
      <c r="AB282" s="138">
        <v>44992</v>
      </c>
      <c r="AC282" s="138">
        <v>45176</v>
      </c>
      <c r="AD282" t="s">
        <v>6242</v>
      </c>
      <c r="AE282" t="s">
        <v>5021</v>
      </c>
      <c r="AF282" t="s">
        <v>16</v>
      </c>
      <c r="AG282" t="s">
        <v>189</v>
      </c>
      <c r="AH282" s="138">
        <v>46819</v>
      </c>
      <c r="AI282" t="s">
        <v>2414</v>
      </c>
      <c r="AJ282" t="s">
        <v>2602</v>
      </c>
      <c r="AK282" t="s">
        <v>4328</v>
      </c>
      <c r="AL282" t="s">
        <v>4270</v>
      </c>
      <c r="AM282" t="s">
        <v>1882</v>
      </c>
      <c r="AN282" t="s">
        <v>189</v>
      </c>
      <c r="AO282" t="s">
        <v>1879</v>
      </c>
      <c r="AP282" t="s">
        <v>189</v>
      </c>
      <c r="AQ282" t="s">
        <v>16</v>
      </c>
      <c r="AR282" t="s">
        <v>189</v>
      </c>
      <c r="AS282" t="s">
        <v>16</v>
      </c>
      <c r="AT282" t="s">
        <v>6470</v>
      </c>
      <c r="AU282" t="s">
        <v>9344</v>
      </c>
      <c r="AV282" t="s">
        <v>189</v>
      </c>
      <c r="AW282" t="s">
        <v>16</v>
      </c>
      <c r="AX282" t="s">
        <v>16</v>
      </c>
      <c r="AY282" t="s">
        <v>181</v>
      </c>
      <c r="AZ282" t="s">
        <v>16</v>
      </c>
      <c r="BA282" t="s">
        <v>16</v>
      </c>
      <c r="BB282" t="s">
        <v>16</v>
      </c>
      <c r="BC282" t="s">
        <v>16</v>
      </c>
      <c r="BD282" t="s">
        <v>16</v>
      </c>
      <c r="BE282" t="s">
        <v>1925</v>
      </c>
      <c r="BF282" t="s">
        <v>182</v>
      </c>
      <c r="BG282" t="s">
        <v>4857</v>
      </c>
      <c r="BH282">
        <v>1</v>
      </c>
      <c r="BI282">
        <v>1</v>
      </c>
      <c r="BJ282">
        <v>1</v>
      </c>
      <c r="BK282" t="s">
        <v>9714</v>
      </c>
      <c r="BL282" t="s">
        <v>6307</v>
      </c>
      <c r="BM282">
        <v>23011</v>
      </c>
      <c r="BN282" t="s">
        <v>239</v>
      </c>
      <c r="BO282" t="s">
        <v>16</v>
      </c>
      <c r="BP282" t="s">
        <v>728</v>
      </c>
      <c r="BQ282" t="s">
        <v>240</v>
      </c>
      <c r="BR282" t="s">
        <v>5653</v>
      </c>
      <c r="BS282" t="s">
        <v>9678</v>
      </c>
      <c r="BT282" t="s">
        <v>9684</v>
      </c>
      <c r="BU282" t="s">
        <v>189</v>
      </c>
      <c r="BV282" t="s">
        <v>37</v>
      </c>
      <c r="BW282" t="s">
        <v>16</v>
      </c>
      <c r="BX282" t="s">
        <v>16</v>
      </c>
      <c r="BY282" t="s">
        <v>16</v>
      </c>
      <c r="BZ282" s="138"/>
      <c r="CA282" s="138">
        <v>42880</v>
      </c>
      <c r="CB282" t="s">
        <v>29</v>
      </c>
      <c r="CC282" t="s">
        <v>16</v>
      </c>
      <c r="CD282" t="s">
        <v>6307</v>
      </c>
      <c r="CE282" t="s">
        <v>189</v>
      </c>
      <c r="CF282" t="s">
        <v>6307</v>
      </c>
      <c r="CG282" t="s">
        <v>189</v>
      </c>
      <c r="CH282">
        <v>2023</v>
      </c>
      <c r="CI282" s="7">
        <v>44985</v>
      </c>
      <c r="CJ282" t="s">
        <v>16</v>
      </c>
      <c r="CK282">
        <v>2</v>
      </c>
      <c r="CL282">
        <v>10</v>
      </c>
      <c r="CM282" s="7">
        <v>44984</v>
      </c>
      <c r="CN282" t="s">
        <v>11584</v>
      </c>
      <c r="CO282" t="s">
        <v>9855</v>
      </c>
      <c r="CP282" t="s">
        <v>11556</v>
      </c>
      <c r="CQ282" t="s">
        <v>11557</v>
      </c>
      <c r="CR282" t="s">
        <v>5998</v>
      </c>
      <c r="CS282" t="s">
        <v>5996</v>
      </c>
      <c r="CT282" t="s">
        <v>9845</v>
      </c>
      <c r="CU282" t="s">
        <v>6824</v>
      </c>
      <c r="CV282" t="s">
        <v>6310</v>
      </c>
      <c r="CW282" t="s">
        <v>10114</v>
      </c>
      <c r="CX282" t="s">
        <v>6851</v>
      </c>
      <c r="CY282" t="s">
        <v>9813</v>
      </c>
      <c r="CZ282" t="s">
        <v>6730</v>
      </c>
      <c r="DA282" t="s">
        <v>188</v>
      </c>
      <c r="DB282" t="s">
        <v>16</v>
      </c>
      <c r="DC282" t="s">
        <v>16</v>
      </c>
      <c r="DD282" t="s">
        <v>15</v>
      </c>
      <c r="DE282" t="s">
        <v>16</v>
      </c>
      <c r="DF282" t="s">
        <v>16</v>
      </c>
      <c r="DG282" t="s">
        <v>5525</v>
      </c>
      <c r="DH282" t="s">
        <v>2051</v>
      </c>
      <c r="DI282" t="s">
        <v>4501</v>
      </c>
      <c r="DJ282" t="s">
        <v>16</v>
      </c>
      <c r="DK282" t="s">
        <v>4349</v>
      </c>
      <c r="DL282" t="s">
        <v>4349</v>
      </c>
      <c r="DM282" t="s">
        <v>16</v>
      </c>
      <c r="DN282" t="s">
        <v>4496</v>
      </c>
      <c r="DO282" t="s">
        <v>10882</v>
      </c>
      <c r="DP282" t="s">
        <v>7480</v>
      </c>
      <c r="DQ282" t="s">
        <v>10116</v>
      </c>
      <c r="DR282" t="s">
        <v>7481</v>
      </c>
    </row>
    <row r="283" spans="1:122" x14ac:dyDescent="0.25">
      <c r="A283">
        <v>632</v>
      </c>
      <c r="B283" t="s">
        <v>189</v>
      </c>
      <c r="C283" t="s">
        <v>2216</v>
      </c>
      <c r="D283" s="138">
        <v>44984</v>
      </c>
      <c r="E283" t="s">
        <v>2217</v>
      </c>
      <c r="F283" t="s">
        <v>11</v>
      </c>
      <c r="G283" t="s">
        <v>1932</v>
      </c>
      <c r="H283" t="s">
        <v>11</v>
      </c>
      <c r="I283" t="s">
        <v>9802</v>
      </c>
      <c r="J283" t="s">
        <v>12</v>
      </c>
      <c r="K283">
        <v>4.2</v>
      </c>
      <c r="L283">
        <v>0.6</v>
      </c>
      <c r="M283">
        <v>4.2</v>
      </c>
      <c r="N283">
        <v>4.7290000000000001</v>
      </c>
      <c r="O283" t="s">
        <v>189</v>
      </c>
      <c r="P283" t="s">
        <v>13</v>
      </c>
      <c r="Q283" t="s">
        <v>20</v>
      </c>
      <c r="R283" t="s">
        <v>80</v>
      </c>
      <c r="S283" t="s">
        <v>1934</v>
      </c>
      <c r="T283" t="s">
        <v>16</v>
      </c>
      <c r="U283" t="s">
        <v>1936</v>
      </c>
      <c r="V283" t="s">
        <v>2410</v>
      </c>
      <c r="W283">
        <v>100</v>
      </c>
      <c r="X283" t="s">
        <v>22</v>
      </c>
      <c r="Y283" t="s">
        <v>6236</v>
      </c>
      <c r="Z283" t="s">
        <v>6236</v>
      </c>
      <c r="AA283" t="s">
        <v>189</v>
      </c>
      <c r="AB283" s="138">
        <v>44987</v>
      </c>
      <c r="AC283" s="138">
        <v>45171</v>
      </c>
      <c r="AD283" t="s">
        <v>6241</v>
      </c>
      <c r="AE283" t="s">
        <v>5171</v>
      </c>
      <c r="AF283" t="s">
        <v>16</v>
      </c>
      <c r="AG283" t="s">
        <v>189</v>
      </c>
      <c r="AH283" s="138">
        <v>46083</v>
      </c>
      <c r="AI283" t="s">
        <v>2414</v>
      </c>
      <c r="AJ283" t="s">
        <v>189</v>
      </c>
      <c r="AK283" t="s">
        <v>189</v>
      </c>
      <c r="AL283" t="s">
        <v>189</v>
      </c>
      <c r="AM283" t="s">
        <v>189</v>
      </c>
      <c r="AN283" t="s">
        <v>189</v>
      </c>
      <c r="AO283" t="s">
        <v>189</v>
      </c>
      <c r="AP283" t="s">
        <v>189</v>
      </c>
      <c r="AQ283" t="s">
        <v>16</v>
      </c>
      <c r="AR283" t="s">
        <v>189</v>
      </c>
      <c r="AS283" t="s">
        <v>16</v>
      </c>
      <c r="AT283" t="s">
        <v>6557</v>
      </c>
      <c r="AU283" t="s">
        <v>9344</v>
      </c>
      <c r="AV283" t="s">
        <v>189</v>
      </c>
      <c r="AW283" t="s">
        <v>16</v>
      </c>
      <c r="AX283" t="s">
        <v>16</v>
      </c>
      <c r="AY283" t="s">
        <v>16</v>
      </c>
      <c r="AZ283" t="s">
        <v>16</v>
      </c>
      <c r="BA283" t="s">
        <v>16</v>
      </c>
      <c r="BB283" t="s">
        <v>16</v>
      </c>
      <c r="BC283" t="s">
        <v>16</v>
      </c>
      <c r="BD283" t="s">
        <v>16</v>
      </c>
      <c r="BE283" t="s">
        <v>16</v>
      </c>
      <c r="BF283" t="s">
        <v>189</v>
      </c>
      <c r="BG283" t="s">
        <v>189</v>
      </c>
      <c r="BH283">
        <v>0</v>
      </c>
      <c r="BI283">
        <v>0</v>
      </c>
      <c r="BJ283">
        <v>0</v>
      </c>
      <c r="BK283" t="s">
        <v>189</v>
      </c>
      <c r="BL283" t="s">
        <v>189</v>
      </c>
      <c r="BN283" t="s">
        <v>2218</v>
      </c>
      <c r="BO283" t="s">
        <v>7115</v>
      </c>
      <c r="BP283" t="s">
        <v>2609</v>
      </c>
      <c r="BQ283" t="s">
        <v>184</v>
      </c>
      <c r="BR283" t="s">
        <v>6744</v>
      </c>
      <c r="BS283" t="s">
        <v>16</v>
      </c>
      <c r="BT283" t="s">
        <v>16</v>
      </c>
      <c r="BU283" t="s">
        <v>189</v>
      </c>
      <c r="BV283" t="s">
        <v>27</v>
      </c>
      <c r="BW283" t="s">
        <v>189</v>
      </c>
      <c r="BX283" t="s">
        <v>279</v>
      </c>
      <c r="BY283" t="s">
        <v>2610</v>
      </c>
      <c r="BZ283" s="138"/>
      <c r="CA283" s="138">
        <v>44894</v>
      </c>
      <c r="CB283" t="s">
        <v>17</v>
      </c>
      <c r="CC283" t="s">
        <v>16</v>
      </c>
      <c r="CD283" t="s">
        <v>6307</v>
      </c>
      <c r="CE283" t="s">
        <v>189</v>
      </c>
      <c r="CF283" t="s">
        <v>189</v>
      </c>
      <c r="CG283" t="s">
        <v>189</v>
      </c>
      <c r="CH283">
        <v>2023</v>
      </c>
      <c r="CI283" s="7">
        <v>44984</v>
      </c>
      <c r="CJ283" t="s">
        <v>4723</v>
      </c>
      <c r="CK283">
        <v>2</v>
      </c>
      <c r="CL283">
        <v>10</v>
      </c>
      <c r="CM283" s="7">
        <v>44984</v>
      </c>
      <c r="CN283" t="s">
        <v>11584</v>
      </c>
      <c r="CO283" t="s">
        <v>9855</v>
      </c>
      <c r="CP283" t="s">
        <v>11556</v>
      </c>
      <c r="CQ283" t="s">
        <v>11557</v>
      </c>
      <c r="CR283" t="s">
        <v>5998</v>
      </c>
      <c r="CS283" t="s">
        <v>5996</v>
      </c>
      <c r="CT283" t="s">
        <v>9845</v>
      </c>
      <c r="CU283" t="s">
        <v>9873</v>
      </c>
      <c r="CV283" t="s">
        <v>6310</v>
      </c>
      <c r="CW283" t="s">
        <v>9874</v>
      </c>
      <c r="CX283" t="s">
        <v>2608</v>
      </c>
      <c r="CY283" t="s">
        <v>9817</v>
      </c>
      <c r="CZ283" t="s">
        <v>6741</v>
      </c>
      <c r="DA283" t="s">
        <v>188</v>
      </c>
      <c r="DB283" t="s">
        <v>16</v>
      </c>
      <c r="DC283" t="s">
        <v>16</v>
      </c>
      <c r="DD283" t="s">
        <v>22</v>
      </c>
      <c r="DE283" t="s">
        <v>16</v>
      </c>
      <c r="DF283" t="s">
        <v>311</v>
      </c>
      <c r="DG283" t="s">
        <v>4727</v>
      </c>
      <c r="DH283" t="s">
        <v>2052</v>
      </c>
      <c r="DI283" t="s">
        <v>6169</v>
      </c>
      <c r="DJ283" t="s">
        <v>16</v>
      </c>
      <c r="DK283" t="s">
        <v>9817</v>
      </c>
      <c r="DL283" t="s">
        <v>9817</v>
      </c>
      <c r="DM283" t="s">
        <v>6245</v>
      </c>
      <c r="DN283" t="s">
        <v>189</v>
      </c>
      <c r="DO283" t="s">
        <v>11140</v>
      </c>
      <c r="DP283" t="s">
        <v>7482</v>
      </c>
      <c r="DQ283" t="s">
        <v>10119</v>
      </c>
      <c r="DR283" t="s">
        <v>10120</v>
      </c>
    </row>
    <row r="284" spans="1:122" x14ac:dyDescent="0.25">
      <c r="A284">
        <v>631</v>
      </c>
      <c r="B284" t="s">
        <v>189</v>
      </c>
      <c r="C284" t="s">
        <v>2612</v>
      </c>
      <c r="D284" s="138">
        <v>44982</v>
      </c>
      <c r="E284" t="s">
        <v>2616</v>
      </c>
      <c r="F284" t="s">
        <v>11</v>
      </c>
      <c r="G284" t="s">
        <v>1929</v>
      </c>
      <c r="H284" t="s">
        <v>11</v>
      </c>
      <c r="I284" t="s">
        <v>9802</v>
      </c>
      <c r="J284" t="s">
        <v>100</v>
      </c>
      <c r="K284">
        <v>0.125</v>
      </c>
      <c r="L284">
        <v>0.12</v>
      </c>
      <c r="M284">
        <v>0.87</v>
      </c>
      <c r="N284">
        <v>0.98099999999999998</v>
      </c>
      <c r="O284" t="s">
        <v>189</v>
      </c>
      <c r="P284" t="s">
        <v>13</v>
      </c>
      <c r="Q284" t="s">
        <v>826</v>
      </c>
      <c r="R284" t="s">
        <v>16</v>
      </c>
      <c r="S284" t="s">
        <v>16</v>
      </c>
      <c r="T284" t="s">
        <v>16</v>
      </c>
      <c r="U284" t="s">
        <v>16</v>
      </c>
      <c r="V284" t="s">
        <v>2410</v>
      </c>
      <c r="W284">
        <v>100</v>
      </c>
      <c r="X284" t="s">
        <v>22</v>
      </c>
      <c r="Y284" t="s">
        <v>6282</v>
      </c>
      <c r="Z284" t="s">
        <v>6282</v>
      </c>
      <c r="AA284" t="s">
        <v>189</v>
      </c>
      <c r="AB284" s="138">
        <v>44986</v>
      </c>
      <c r="AC284" s="138"/>
      <c r="AD284" t="s">
        <v>6241</v>
      </c>
      <c r="AE284" t="s">
        <v>5172</v>
      </c>
      <c r="AF284" t="s">
        <v>16</v>
      </c>
      <c r="AG284" t="s">
        <v>189</v>
      </c>
      <c r="AH284" s="138">
        <v>46082</v>
      </c>
      <c r="AI284" t="s">
        <v>16</v>
      </c>
      <c r="AJ284" t="s">
        <v>189</v>
      </c>
      <c r="AK284" t="s">
        <v>189</v>
      </c>
      <c r="AL284" t="s">
        <v>189</v>
      </c>
      <c r="AM284" t="s">
        <v>189</v>
      </c>
      <c r="AN284" t="s">
        <v>189</v>
      </c>
      <c r="AO284" t="s">
        <v>189</v>
      </c>
      <c r="AP284" t="s">
        <v>189</v>
      </c>
      <c r="AQ284" t="s">
        <v>16</v>
      </c>
      <c r="AR284" t="s">
        <v>189</v>
      </c>
      <c r="AS284" t="s">
        <v>16</v>
      </c>
      <c r="AT284" t="s">
        <v>189</v>
      </c>
      <c r="AU284" t="s">
        <v>189</v>
      </c>
      <c r="AV284" t="s">
        <v>189</v>
      </c>
      <c r="AW284" t="s">
        <v>16</v>
      </c>
      <c r="AX284" t="s">
        <v>16</v>
      </c>
      <c r="AY284" t="s">
        <v>16</v>
      </c>
      <c r="AZ284" t="s">
        <v>16</v>
      </c>
      <c r="BA284" t="s">
        <v>16</v>
      </c>
      <c r="BB284" t="s">
        <v>16</v>
      </c>
      <c r="BC284" t="s">
        <v>16</v>
      </c>
      <c r="BD284" t="s">
        <v>16</v>
      </c>
      <c r="BE284" t="s">
        <v>16</v>
      </c>
      <c r="BF284" t="s">
        <v>189</v>
      </c>
      <c r="BG284" t="s">
        <v>189</v>
      </c>
      <c r="BH284">
        <v>0</v>
      </c>
      <c r="BI284">
        <v>0</v>
      </c>
      <c r="BJ284">
        <v>0</v>
      </c>
      <c r="BK284" t="s">
        <v>189</v>
      </c>
      <c r="BL284" t="s">
        <v>189</v>
      </c>
      <c r="BN284" t="s">
        <v>2611</v>
      </c>
      <c r="BO284" t="s">
        <v>9710</v>
      </c>
      <c r="BP284" t="s">
        <v>2614</v>
      </c>
      <c r="BQ284" t="s">
        <v>184</v>
      </c>
      <c r="BR284" t="s">
        <v>6744</v>
      </c>
      <c r="BS284" t="s">
        <v>1494</v>
      </c>
      <c r="BT284" t="s">
        <v>16</v>
      </c>
      <c r="BU284" t="s">
        <v>189</v>
      </c>
      <c r="BV284" t="s">
        <v>131</v>
      </c>
      <c r="BW284" t="s">
        <v>9677</v>
      </c>
      <c r="BX284" t="s">
        <v>2615</v>
      </c>
      <c r="BY284" t="s">
        <v>16</v>
      </c>
      <c r="BZ284" s="138"/>
      <c r="CA284" s="138">
        <v>43921</v>
      </c>
      <c r="CB284" t="s">
        <v>17</v>
      </c>
      <c r="CC284" t="s">
        <v>17</v>
      </c>
      <c r="CD284" t="s">
        <v>6307</v>
      </c>
      <c r="CE284" t="s">
        <v>189</v>
      </c>
      <c r="CF284" t="s">
        <v>189</v>
      </c>
      <c r="CG284" t="s">
        <v>189</v>
      </c>
      <c r="CH284">
        <v>2023</v>
      </c>
      <c r="CI284" s="7">
        <v>44982</v>
      </c>
      <c r="CJ284" t="s">
        <v>4723</v>
      </c>
      <c r="CK284">
        <v>2</v>
      </c>
      <c r="CL284">
        <v>9</v>
      </c>
      <c r="CM284" s="7">
        <v>44977</v>
      </c>
      <c r="CN284" t="s">
        <v>11587</v>
      </c>
      <c r="CO284" t="s">
        <v>9855</v>
      </c>
      <c r="CP284" t="s">
        <v>11556</v>
      </c>
      <c r="CQ284" t="s">
        <v>11557</v>
      </c>
      <c r="CR284" t="s">
        <v>5998</v>
      </c>
      <c r="CS284" t="s">
        <v>5997</v>
      </c>
      <c r="CT284" t="s">
        <v>9845</v>
      </c>
      <c r="CU284" t="s">
        <v>9873</v>
      </c>
      <c r="CV284" t="s">
        <v>6310</v>
      </c>
      <c r="CW284" t="s">
        <v>9874</v>
      </c>
      <c r="CX284" t="s">
        <v>2613</v>
      </c>
      <c r="CY284" t="s">
        <v>9813</v>
      </c>
      <c r="CZ284" t="s">
        <v>6730</v>
      </c>
      <c r="DA284" t="s">
        <v>188</v>
      </c>
      <c r="DB284" t="s">
        <v>16</v>
      </c>
      <c r="DC284" t="s">
        <v>16</v>
      </c>
      <c r="DD284" t="s">
        <v>22</v>
      </c>
      <c r="DE284" t="s">
        <v>16</v>
      </c>
      <c r="DF284" t="s">
        <v>217</v>
      </c>
      <c r="DG284" t="s">
        <v>4727</v>
      </c>
      <c r="DH284" t="s">
        <v>6766</v>
      </c>
      <c r="DI284" t="s">
        <v>5824</v>
      </c>
      <c r="DJ284" t="s">
        <v>16</v>
      </c>
      <c r="DK284" t="s">
        <v>16</v>
      </c>
      <c r="DL284" t="s">
        <v>5972</v>
      </c>
      <c r="DM284" t="s">
        <v>9708</v>
      </c>
      <c r="DN284" t="s">
        <v>189</v>
      </c>
      <c r="DO284" t="s">
        <v>11141</v>
      </c>
      <c r="DP284" t="s">
        <v>7483</v>
      </c>
      <c r="DQ284" t="s">
        <v>10121</v>
      </c>
      <c r="DR284" t="s">
        <v>7484</v>
      </c>
    </row>
    <row r="285" spans="1:122" x14ac:dyDescent="0.25">
      <c r="A285">
        <v>630</v>
      </c>
      <c r="B285" t="s">
        <v>189</v>
      </c>
      <c r="C285" t="s">
        <v>2219</v>
      </c>
      <c r="D285" s="138">
        <v>44981</v>
      </c>
      <c r="E285" t="s">
        <v>4557</v>
      </c>
      <c r="F285" t="s">
        <v>11</v>
      </c>
      <c r="G285" t="s">
        <v>1932</v>
      </c>
      <c r="H285" t="s">
        <v>11</v>
      </c>
      <c r="I285" t="s">
        <v>9802</v>
      </c>
      <c r="J285" t="s">
        <v>12</v>
      </c>
      <c r="K285">
        <v>11</v>
      </c>
      <c r="L285">
        <v>1.58</v>
      </c>
      <c r="M285">
        <v>11</v>
      </c>
      <c r="N285">
        <v>12.375</v>
      </c>
      <c r="O285" t="s">
        <v>189</v>
      </c>
      <c r="P285" t="s">
        <v>13</v>
      </c>
      <c r="Q285" t="s">
        <v>14</v>
      </c>
      <c r="R285" t="s">
        <v>16</v>
      </c>
      <c r="S285" t="s">
        <v>16</v>
      </c>
      <c r="T285" t="s">
        <v>16</v>
      </c>
      <c r="U285" t="s">
        <v>16</v>
      </c>
      <c r="V285" t="s">
        <v>2410</v>
      </c>
      <c r="W285">
        <v>100</v>
      </c>
      <c r="X285" t="s">
        <v>22</v>
      </c>
      <c r="Y285" t="s">
        <v>6236</v>
      </c>
      <c r="Z285" t="s">
        <v>6236</v>
      </c>
      <c r="AA285" t="s">
        <v>189</v>
      </c>
      <c r="AB285" s="138">
        <v>44988</v>
      </c>
      <c r="AC285" s="138">
        <v>45172</v>
      </c>
      <c r="AD285" t="s">
        <v>6241</v>
      </c>
      <c r="AE285" t="s">
        <v>5173</v>
      </c>
      <c r="AF285" t="s">
        <v>16</v>
      </c>
      <c r="AG285" t="s">
        <v>189</v>
      </c>
      <c r="AH285" s="138">
        <v>46084</v>
      </c>
      <c r="AI285" t="s">
        <v>2414</v>
      </c>
      <c r="AJ285" t="s">
        <v>189</v>
      </c>
      <c r="AK285" t="s">
        <v>189</v>
      </c>
      <c r="AL285" t="s">
        <v>189</v>
      </c>
      <c r="AM285" t="s">
        <v>189</v>
      </c>
      <c r="AN285" t="s">
        <v>189</v>
      </c>
      <c r="AO285" t="s">
        <v>189</v>
      </c>
      <c r="AP285" t="s">
        <v>189</v>
      </c>
      <c r="AQ285" t="s">
        <v>16</v>
      </c>
      <c r="AR285" t="s">
        <v>189</v>
      </c>
      <c r="AS285" t="s">
        <v>16</v>
      </c>
      <c r="AT285" t="s">
        <v>6558</v>
      </c>
      <c r="AU285" t="s">
        <v>9344</v>
      </c>
      <c r="AV285" t="s">
        <v>189</v>
      </c>
      <c r="AW285" t="s">
        <v>16</v>
      </c>
      <c r="AX285" t="s">
        <v>16</v>
      </c>
      <c r="AY285" t="s">
        <v>16</v>
      </c>
      <c r="AZ285" t="s">
        <v>16</v>
      </c>
      <c r="BA285" t="s">
        <v>16</v>
      </c>
      <c r="BB285" t="s">
        <v>16</v>
      </c>
      <c r="BC285" t="s">
        <v>16</v>
      </c>
      <c r="BD285" t="s">
        <v>16</v>
      </c>
      <c r="BE285" t="s">
        <v>16</v>
      </c>
      <c r="BF285" t="s">
        <v>189</v>
      </c>
      <c r="BG285" t="s">
        <v>189</v>
      </c>
      <c r="BH285">
        <v>0</v>
      </c>
      <c r="BI285">
        <v>0</v>
      </c>
      <c r="BJ285">
        <v>0</v>
      </c>
      <c r="BK285" t="s">
        <v>189</v>
      </c>
      <c r="BL285" t="s">
        <v>189</v>
      </c>
      <c r="BN285" t="s">
        <v>808</v>
      </c>
      <c r="BO285" t="s">
        <v>7114</v>
      </c>
      <c r="BP285" t="s">
        <v>4558</v>
      </c>
      <c r="BQ285" t="s">
        <v>184</v>
      </c>
      <c r="BR285" t="s">
        <v>6744</v>
      </c>
      <c r="BS285" t="s">
        <v>1494</v>
      </c>
      <c r="BT285" t="s">
        <v>16</v>
      </c>
      <c r="BU285" t="s">
        <v>189</v>
      </c>
      <c r="BV285" t="s">
        <v>39</v>
      </c>
      <c r="BW285" t="s">
        <v>9677</v>
      </c>
      <c r="BX285" t="s">
        <v>809</v>
      </c>
      <c r="BY285" t="s">
        <v>810</v>
      </c>
      <c r="BZ285" s="138"/>
      <c r="CA285" s="138">
        <v>43896</v>
      </c>
      <c r="CB285" t="s">
        <v>17</v>
      </c>
      <c r="CC285" t="s">
        <v>17</v>
      </c>
      <c r="CD285" t="s">
        <v>6307</v>
      </c>
      <c r="CE285" t="s">
        <v>189</v>
      </c>
      <c r="CF285" t="s">
        <v>6307</v>
      </c>
      <c r="CG285" t="s">
        <v>189</v>
      </c>
      <c r="CH285">
        <v>2023</v>
      </c>
      <c r="CI285" s="7">
        <v>44981</v>
      </c>
      <c r="CJ285" t="s">
        <v>4723</v>
      </c>
      <c r="CK285">
        <v>2</v>
      </c>
      <c r="CL285">
        <v>9</v>
      </c>
      <c r="CM285" s="7">
        <v>44977</v>
      </c>
      <c r="CN285" t="s">
        <v>11587</v>
      </c>
      <c r="CO285" t="s">
        <v>9855</v>
      </c>
      <c r="CP285" t="s">
        <v>11556</v>
      </c>
      <c r="CQ285" t="s">
        <v>11557</v>
      </c>
      <c r="CR285" t="s">
        <v>5998</v>
      </c>
      <c r="CS285" t="s">
        <v>5997</v>
      </c>
      <c r="CT285" t="s">
        <v>9845</v>
      </c>
      <c r="CU285" t="s">
        <v>9873</v>
      </c>
      <c r="CV285" t="s">
        <v>6310</v>
      </c>
      <c r="CW285" t="s">
        <v>9874</v>
      </c>
      <c r="CX285" t="s">
        <v>812</v>
      </c>
      <c r="CY285" t="s">
        <v>9817</v>
      </c>
      <c r="CZ285" t="s">
        <v>6741</v>
      </c>
      <c r="DA285" t="s">
        <v>188</v>
      </c>
      <c r="DB285" t="s">
        <v>16</v>
      </c>
      <c r="DC285" t="s">
        <v>16</v>
      </c>
      <c r="DD285" t="s">
        <v>22</v>
      </c>
      <c r="DE285" t="s">
        <v>16</v>
      </c>
      <c r="DF285" t="s">
        <v>2618</v>
      </c>
      <c r="DG285" t="s">
        <v>4727</v>
      </c>
      <c r="DH285" t="s">
        <v>2052</v>
      </c>
      <c r="DI285" t="s">
        <v>6100</v>
      </c>
      <c r="DJ285" t="s">
        <v>16</v>
      </c>
      <c r="DK285" t="s">
        <v>9817</v>
      </c>
      <c r="DL285" t="s">
        <v>9817</v>
      </c>
      <c r="DM285" t="s">
        <v>6245</v>
      </c>
      <c r="DN285" t="s">
        <v>189</v>
      </c>
      <c r="DO285" t="s">
        <v>11142</v>
      </c>
      <c r="DP285" t="s">
        <v>7485</v>
      </c>
      <c r="DQ285" t="s">
        <v>10122</v>
      </c>
      <c r="DR285" t="s">
        <v>10123</v>
      </c>
    </row>
    <row r="286" spans="1:122" x14ac:dyDescent="0.25">
      <c r="A286">
        <v>629</v>
      </c>
      <c r="B286" t="s">
        <v>189</v>
      </c>
      <c r="C286" t="s">
        <v>2427</v>
      </c>
      <c r="D286" s="138">
        <v>44981</v>
      </c>
      <c r="E286" t="s">
        <v>2617</v>
      </c>
      <c r="F286" t="s">
        <v>11</v>
      </c>
      <c r="G286" t="s">
        <v>1932</v>
      </c>
      <c r="H286" t="s">
        <v>11</v>
      </c>
      <c r="I286" t="s">
        <v>9802</v>
      </c>
      <c r="J286" t="s">
        <v>92</v>
      </c>
      <c r="K286">
        <v>0.37</v>
      </c>
      <c r="L286">
        <v>0.39</v>
      </c>
      <c r="M286">
        <v>2.72</v>
      </c>
      <c r="N286">
        <v>3.0619999999999998</v>
      </c>
      <c r="O286" t="s">
        <v>189</v>
      </c>
      <c r="P286" t="s">
        <v>13</v>
      </c>
      <c r="Q286" t="s">
        <v>14</v>
      </c>
      <c r="R286" t="s">
        <v>97</v>
      </c>
      <c r="S286" t="s">
        <v>14</v>
      </c>
      <c r="T286" t="s">
        <v>16</v>
      </c>
      <c r="U286" t="s">
        <v>2079</v>
      </c>
      <c r="V286" t="s">
        <v>2410</v>
      </c>
      <c r="W286">
        <v>100</v>
      </c>
      <c r="X286" t="s">
        <v>22</v>
      </c>
      <c r="Y286" t="s">
        <v>6282</v>
      </c>
      <c r="Z286" t="s">
        <v>6282</v>
      </c>
      <c r="AA286" t="s">
        <v>189</v>
      </c>
      <c r="AB286" s="138">
        <v>44988</v>
      </c>
      <c r="AC286" s="138">
        <v>45172</v>
      </c>
      <c r="AD286" t="s">
        <v>6241</v>
      </c>
      <c r="AE286" t="s">
        <v>5131</v>
      </c>
      <c r="AF286" t="s">
        <v>16</v>
      </c>
      <c r="AG286" t="s">
        <v>189</v>
      </c>
      <c r="AH286" s="138">
        <v>46084</v>
      </c>
      <c r="AI286" t="s">
        <v>2414</v>
      </c>
      <c r="AJ286" t="s">
        <v>189</v>
      </c>
      <c r="AK286" t="s">
        <v>189</v>
      </c>
      <c r="AL286" t="s">
        <v>189</v>
      </c>
      <c r="AM286" t="s">
        <v>189</v>
      </c>
      <c r="AN286" t="s">
        <v>189</v>
      </c>
      <c r="AO286" t="s">
        <v>189</v>
      </c>
      <c r="AP286" t="s">
        <v>189</v>
      </c>
      <c r="AQ286" t="s">
        <v>16</v>
      </c>
      <c r="AR286" t="s">
        <v>189</v>
      </c>
      <c r="AS286" t="s">
        <v>16</v>
      </c>
      <c r="AT286" t="s">
        <v>6559</v>
      </c>
      <c r="AU286" t="s">
        <v>9344</v>
      </c>
      <c r="AV286" t="s">
        <v>189</v>
      </c>
      <c r="AW286" t="s">
        <v>16</v>
      </c>
      <c r="AX286" t="s">
        <v>16</v>
      </c>
      <c r="AY286" t="s">
        <v>16</v>
      </c>
      <c r="AZ286" t="s">
        <v>16</v>
      </c>
      <c r="BA286" t="s">
        <v>16</v>
      </c>
      <c r="BB286" t="s">
        <v>16</v>
      </c>
      <c r="BC286" t="s">
        <v>16</v>
      </c>
      <c r="BD286" t="s">
        <v>16</v>
      </c>
      <c r="BE286" t="s">
        <v>16</v>
      </c>
      <c r="BF286" t="s">
        <v>189</v>
      </c>
      <c r="BG286" t="s">
        <v>189</v>
      </c>
      <c r="BH286">
        <v>0</v>
      </c>
      <c r="BI286">
        <v>0</v>
      </c>
      <c r="BJ286">
        <v>0</v>
      </c>
      <c r="BK286" t="s">
        <v>189</v>
      </c>
      <c r="BL286" t="s">
        <v>189</v>
      </c>
      <c r="BN286" t="s">
        <v>2122</v>
      </c>
      <c r="BO286" t="s">
        <v>7115</v>
      </c>
      <c r="BP286" t="s">
        <v>2424</v>
      </c>
      <c r="BQ286" t="s">
        <v>184</v>
      </c>
      <c r="BR286" t="s">
        <v>6744</v>
      </c>
      <c r="BS286" t="s">
        <v>9667</v>
      </c>
      <c r="BT286" t="s">
        <v>16</v>
      </c>
      <c r="BU286" t="s">
        <v>189</v>
      </c>
      <c r="BV286" t="s">
        <v>18</v>
      </c>
      <c r="BW286" t="s">
        <v>195</v>
      </c>
      <c r="BX286" t="s">
        <v>2425</v>
      </c>
      <c r="BY286" t="s">
        <v>2426</v>
      </c>
      <c r="BZ286" s="138"/>
      <c r="CA286" s="138">
        <v>44981</v>
      </c>
      <c r="CB286" t="s">
        <v>17</v>
      </c>
      <c r="CC286" t="s">
        <v>17</v>
      </c>
      <c r="CD286" t="s">
        <v>6307</v>
      </c>
      <c r="CE286" t="s">
        <v>189</v>
      </c>
      <c r="CF286" t="s">
        <v>189</v>
      </c>
      <c r="CG286" t="s">
        <v>189</v>
      </c>
      <c r="CH286">
        <v>2023</v>
      </c>
      <c r="CI286" s="7">
        <v>44981</v>
      </c>
      <c r="CJ286" t="s">
        <v>4723</v>
      </c>
      <c r="CK286">
        <v>2</v>
      </c>
      <c r="CL286">
        <v>9</v>
      </c>
      <c r="CM286" s="7">
        <v>44977</v>
      </c>
      <c r="CN286" t="s">
        <v>11587</v>
      </c>
      <c r="CO286" t="s">
        <v>9855</v>
      </c>
      <c r="CP286" t="s">
        <v>11556</v>
      </c>
      <c r="CQ286" t="s">
        <v>11557</v>
      </c>
      <c r="CR286" t="s">
        <v>5998</v>
      </c>
      <c r="CS286" t="s">
        <v>5997</v>
      </c>
      <c r="CT286" t="s">
        <v>9845</v>
      </c>
      <c r="CU286" t="s">
        <v>9873</v>
      </c>
      <c r="CV286" t="s">
        <v>6307</v>
      </c>
      <c r="CW286" t="s">
        <v>9874</v>
      </c>
      <c r="CX286" t="s">
        <v>2423</v>
      </c>
      <c r="CY286" t="s">
        <v>9809</v>
      </c>
      <c r="CZ286" t="s">
        <v>6730</v>
      </c>
      <c r="DA286" t="s">
        <v>188</v>
      </c>
      <c r="DB286" t="s">
        <v>16</v>
      </c>
      <c r="DC286" t="s">
        <v>16</v>
      </c>
      <c r="DD286" t="s">
        <v>22</v>
      </c>
      <c r="DE286" t="s">
        <v>16</v>
      </c>
      <c r="DF286" t="s">
        <v>371</v>
      </c>
      <c r="DG286" t="s">
        <v>4727</v>
      </c>
      <c r="DH286" t="s">
        <v>6809</v>
      </c>
      <c r="DI286" t="s">
        <v>5825</v>
      </c>
      <c r="DJ286" t="s">
        <v>16</v>
      </c>
      <c r="DK286" t="s">
        <v>16</v>
      </c>
      <c r="DL286" t="s">
        <v>5972</v>
      </c>
      <c r="DM286" t="s">
        <v>6245</v>
      </c>
      <c r="DN286" t="s">
        <v>189</v>
      </c>
      <c r="DO286" t="s">
        <v>11143</v>
      </c>
      <c r="DP286" t="s">
        <v>7486</v>
      </c>
      <c r="DQ286" t="s">
        <v>10122</v>
      </c>
      <c r="DR286" t="s">
        <v>7487</v>
      </c>
    </row>
    <row r="287" spans="1:122" x14ac:dyDescent="0.25">
      <c r="A287">
        <v>628</v>
      </c>
      <c r="B287" t="s">
        <v>189</v>
      </c>
      <c r="C287" t="s">
        <v>242</v>
      </c>
      <c r="D287" s="138">
        <v>44980</v>
      </c>
      <c r="E287" t="s">
        <v>7130</v>
      </c>
      <c r="F287" t="s">
        <v>11</v>
      </c>
      <c r="G287" t="s">
        <v>1926</v>
      </c>
      <c r="H287" t="s">
        <v>245</v>
      </c>
      <c r="I287" t="s">
        <v>4840</v>
      </c>
      <c r="J287" t="s">
        <v>100</v>
      </c>
      <c r="K287">
        <v>4</v>
      </c>
      <c r="L287">
        <v>4</v>
      </c>
      <c r="M287">
        <v>27.63</v>
      </c>
      <c r="N287">
        <v>31.388000000000002</v>
      </c>
      <c r="O287" t="s">
        <v>189</v>
      </c>
      <c r="P287" t="s">
        <v>13</v>
      </c>
      <c r="Q287" t="s">
        <v>246</v>
      </c>
      <c r="R287" t="s">
        <v>247</v>
      </c>
      <c r="S287" t="s">
        <v>248</v>
      </c>
      <c r="T287" t="s">
        <v>248</v>
      </c>
      <c r="U287" t="s">
        <v>2074</v>
      </c>
      <c r="V287" t="s">
        <v>2410</v>
      </c>
      <c r="W287">
        <v>100</v>
      </c>
      <c r="X287" t="s">
        <v>15</v>
      </c>
      <c r="Y287" t="s">
        <v>6282</v>
      </c>
      <c r="Z287" t="s">
        <v>6282</v>
      </c>
      <c r="AA287" t="s">
        <v>189</v>
      </c>
      <c r="AB287" s="138">
        <v>44987</v>
      </c>
      <c r="AC287" s="138">
        <v>45171</v>
      </c>
      <c r="AD287" t="s">
        <v>6241</v>
      </c>
      <c r="AE287" t="s">
        <v>5022</v>
      </c>
      <c r="AF287" t="s">
        <v>16</v>
      </c>
      <c r="AG287" t="s">
        <v>4853</v>
      </c>
      <c r="AH287" s="138">
        <v>46083</v>
      </c>
      <c r="AI287" t="s">
        <v>2414</v>
      </c>
      <c r="AJ287" t="s">
        <v>243</v>
      </c>
      <c r="AK287" t="s">
        <v>189</v>
      </c>
      <c r="AL287" t="s">
        <v>243</v>
      </c>
      <c r="AM287" t="s">
        <v>1882</v>
      </c>
      <c r="AN287" t="s">
        <v>189</v>
      </c>
      <c r="AO287" t="s">
        <v>189</v>
      </c>
      <c r="AP287" t="s">
        <v>189</v>
      </c>
      <c r="AQ287" t="s">
        <v>16</v>
      </c>
      <c r="AR287" t="s">
        <v>189</v>
      </c>
      <c r="AS287" t="s">
        <v>7488</v>
      </c>
      <c r="AT287" t="s">
        <v>6471</v>
      </c>
      <c r="AU287" t="s">
        <v>9344</v>
      </c>
      <c r="AV287" t="s">
        <v>189</v>
      </c>
      <c r="AW287" t="s">
        <v>16</v>
      </c>
      <c r="AX287" t="s">
        <v>16</v>
      </c>
      <c r="AY287" t="s">
        <v>181</v>
      </c>
      <c r="AZ287" t="s">
        <v>16</v>
      </c>
      <c r="BA287" t="s">
        <v>16</v>
      </c>
      <c r="BB287" t="s">
        <v>16</v>
      </c>
      <c r="BC287" t="s">
        <v>199</v>
      </c>
      <c r="BD287" t="s">
        <v>16</v>
      </c>
      <c r="BE287" t="s">
        <v>4341</v>
      </c>
      <c r="BF287" t="s">
        <v>182</v>
      </c>
      <c r="BG287" t="s">
        <v>65</v>
      </c>
      <c r="BH287">
        <v>1</v>
      </c>
      <c r="BI287">
        <v>1</v>
      </c>
      <c r="BJ287">
        <v>1</v>
      </c>
      <c r="BK287" t="s">
        <v>9715</v>
      </c>
      <c r="BL287" t="s">
        <v>6307</v>
      </c>
      <c r="BM287">
        <v>23010</v>
      </c>
      <c r="BN287" t="s">
        <v>249</v>
      </c>
      <c r="BO287" t="s">
        <v>16</v>
      </c>
      <c r="BP287" t="s">
        <v>244</v>
      </c>
      <c r="BQ287" t="s">
        <v>240</v>
      </c>
      <c r="BR287" t="s">
        <v>5653</v>
      </c>
      <c r="BS287" t="s">
        <v>9678</v>
      </c>
      <c r="BT287" t="s">
        <v>9680</v>
      </c>
      <c r="BU287" t="s">
        <v>9681</v>
      </c>
      <c r="BV287" t="s">
        <v>129</v>
      </c>
      <c r="BW287" t="s">
        <v>16</v>
      </c>
      <c r="BX287" t="s">
        <v>251</v>
      </c>
      <c r="BY287" t="s">
        <v>16</v>
      </c>
      <c r="BZ287" s="138"/>
      <c r="CA287" s="138">
        <v>42621</v>
      </c>
      <c r="CB287" t="s">
        <v>29</v>
      </c>
      <c r="CC287" t="s">
        <v>29</v>
      </c>
      <c r="CD287" t="s">
        <v>6307</v>
      </c>
      <c r="CE287" t="s">
        <v>189</v>
      </c>
      <c r="CF287" t="s">
        <v>6307</v>
      </c>
      <c r="CG287" t="s">
        <v>189</v>
      </c>
      <c r="CH287">
        <v>2023</v>
      </c>
      <c r="CI287" s="7">
        <v>44980</v>
      </c>
      <c r="CJ287" t="s">
        <v>16</v>
      </c>
      <c r="CK287">
        <v>2</v>
      </c>
      <c r="CL287">
        <v>9</v>
      </c>
      <c r="CM287" s="7">
        <v>44977</v>
      </c>
      <c r="CN287" t="s">
        <v>11587</v>
      </c>
      <c r="CO287" t="s">
        <v>9855</v>
      </c>
      <c r="CP287" t="s">
        <v>11556</v>
      </c>
      <c r="CQ287" t="s">
        <v>11557</v>
      </c>
      <c r="CR287" t="s">
        <v>5998</v>
      </c>
      <c r="CS287" t="s">
        <v>5997</v>
      </c>
      <c r="CT287" t="s">
        <v>9845</v>
      </c>
      <c r="CU287" t="s">
        <v>6826</v>
      </c>
      <c r="CV287" t="s">
        <v>6310</v>
      </c>
      <c r="CW287" t="s">
        <v>9874</v>
      </c>
      <c r="CX287" t="s">
        <v>6852</v>
      </c>
      <c r="CY287" t="s">
        <v>9813</v>
      </c>
      <c r="CZ287" t="s">
        <v>6730</v>
      </c>
      <c r="DA287" t="s">
        <v>188</v>
      </c>
      <c r="DB287" t="s">
        <v>16</v>
      </c>
      <c r="DC287" t="s">
        <v>16</v>
      </c>
      <c r="DD287" t="s">
        <v>15</v>
      </c>
      <c r="DE287" t="s">
        <v>16</v>
      </c>
      <c r="DF287" t="s">
        <v>16</v>
      </c>
      <c r="DG287" t="s">
        <v>4727</v>
      </c>
      <c r="DH287" t="s">
        <v>2051</v>
      </c>
      <c r="DI287" t="s">
        <v>4502</v>
      </c>
      <c r="DJ287" t="s">
        <v>16</v>
      </c>
      <c r="DK287" t="s">
        <v>16</v>
      </c>
      <c r="DL287" t="s">
        <v>4465</v>
      </c>
      <c r="DM287" t="s">
        <v>16</v>
      </c>
      <c r="DN287" t="s">
        <v>4496</v>
      </c>
      <c r="DO287" t="s">
        <v>10883</v>
      </c>
      <c r="DP287" t="s">
        <v>7489</v>
      </c>
      <c r="DQ287" t="s">
        <v>10124</v>
      </c>
      <c r="DR287" t="s">
        <v>7490</v>
      </c>
    </row>
    <row r="288" spans="1:122" x14ac:dyDescent="0.25">
      <c r="A288">
        <v>627</v>
      </c>
      <c r="B288" t="s">
        <v>189</v>
      </c>
      <c r="C288" t="s">
        <v>2220</v>
      </c>
      <c r="D288" s="138">
        <v>44979</v>
      </c>
      <c r="E288" t="s">
        <v>2221</v>
      </c>
      <c r="F288" t="s">
        <v>11</v>
      </c>
      <c r="G288" t="s">
        <v>1932</v>
      </c>
      <c r="H288" t="s">
        <v>11</v>
      </c>
      <c r="I288" t="s">
        <v>9802</v>
      </c>
      <c r="J288" t="s">
        <v>12</v>
      </c>
      <c r="K288">
        <v>6.8</v>
      </c>
      <c r="L288">
        <v>0.99</v>
      </c>
      <c r="M288">
        <v>6.8</v>
      </c>
      <c r="N288">
        <v>7.7249999999999996</v>
      </c>
      <c r="O288" t="s">
        <v>189</v>
      </c>
      <c r="P288" t="s">
        <v>13</v>
      </c>
      <c r="Q288" t="s">
        <v>40</v>
      </c>
      <c r="R288" t="s">
        <v>21</v>
      </c>
      <c r="S288" t="s">
        <v>40</v>
      </c>
      <c r="T288" t="s">
        <v>16</v>
      </c>
      <c r="U288" t="s">
        <v>41</v>
      </c>
      <c r="V288" t="s">
        <v>2410</v>
      </c>
      <c r="W288">
        <v>100</v>
      </c>
      <c r="X288" t="s">
        <v>22</v>
      </c>
      <c r="Y288" t="s">
        <v>6236</v>
      </c>
      <c r="Z288" t="s">
        <v>6236</v>
      </c>
      <c r="AA288" t="s">
        <v>189</v>
      </c>
      <c r="AB288" s="138">
        <v>44985</v>
      </c>
      <c r="AC288" s="138">
        <v>45166</v>
      </c>
      <c r="AD288" t="s">
        <v>6241</v>
      </c>
      <c r="AE288" t="s">
        <v>5175</v>
      </c>
      <c r="AF288" t="s">
        <v>16</v>
      </c>
      <c r="AG288" t="s">
        <v>189</v>
      </c>
      <c r="AH288" s="138">
        <v>46081</v>
      </c>
      <c r="AI288" t="s">
        <v>2414</v>
      </c>
      <c r="AJ288" t="s">
        <v>189</v>
      </c>
      <c r="AK288" t="s">
        <v>189</v>
      </c>
      <c r="AL288" t="s">
        <v>189</v>
      </c>
      <c r="AM288" t="s">
        <v>189</v>
      </c>
      <c r="AN288" t="s">
        <v>189</v>
      </c>
      <c r="AO288" t="s">
        <v>189</v>
      </c>
      <c r="AP288" t="s">
        <v>189</v>
      </c>
      <c r="AQ288" t="s">
        <v>16</v>
      </c>
      <c r="AR288" t="s">
        <v>189</v>
      </c>
      <c r="AS288" t="s">
        <v>16</v>
      </c>
      <c r="AT288" t="s">
        <v>6560</v>
      </c>
      <c r="AU288" t="s">
        <v>9344</v>
      </c>
      <c r="AV288" t="s">
        <v>189</v>
      </c>
      <c r="AW288" t="s">
        <v>16</v>
      </c>
      <c r="AX288" t="s">
        <v>16</v>
      </c>
      <c r="AY288" t="s">
        <v>16</v>
      </c>
      <c r="AZ288" t="s">
        <v>16</v>
      </c>
      <c r="BA288" t="s">
        <v>16</v>
      </c>
      <c r="BB288" t="s">
        <v>16</v>
      </c>
      <c r="BC288" t="s">
        <v>16</v>
      </c>
      <c r="BD288" t="s">
        <v>16</v>
      </c>
      <c r="BE288" t="s">
        <v>16</v>
      </c>
      <c r="BF288" t="s">
        <v>189</v>
      </c>
      <c r="BG288" t="s">
        <v>189</v>
      </c>
      <c r="BH288">
        <v>0</v>
      </c>
      <c r="BI288">
        <v>0</v>
      </c>
      <c r="BJ288">
        <v>0</v>
      </c>
      <c r="BK288" t="s">
        <v>189</v>
      </c>
      <c r="BL288" t="s">
        <v>189</v>
      </c>
      <c r="BN288" t="s">
        <v>2222</v>
      </c>
      <c r="BO288" t="s">
        <v>7116</v>
      </c>
      <c r="BP288" t="s">
        <v>2626</v>
      </c>
      <c r="BQ288" t="s">
        <v>184</v>
      </c>
      <c r="BR288" t="s">
        <v>6744</v>
      </c>
      <c r="BS288" t="s">
        <v>9726</v>
      </c>
      <c r="BT288" t="s">
        <v>16</v>
      </c>
      <c r="BU288" t="s">
        <v>189</v>
      </c>
      <c r="BV288" t="s">
        <v>27</v>
      </c>
      <c r="BW288" t="s">
        <v>195</v>
      </c>
      <c r="BX288" t="s">
        <v>207</v>
      </c>
      <c r="BY288" t="s">
        <v>2627</v>
      </c>
      <c r="BZ288" s="138"/>
      <c r="CA288" s="138">
        <v>44859</v>
      </c>
      <c r="CB288" t="s">
        <v>17</v>
      </c>
      <c r="CC288" t="s">
        <v>17</v>
      </c>
      <c r="CD288" t="s">
        <v>6307</v>
      </c>
      <c r="CE288" t="s">
        <v>189</v>
      </c>
      <c r="CF288" t="s">
        <v>189</v>
      </c>
      <c r="CG288" t="s">
        <v>189</v>
      </c>
      <c r="CH288">
        <v>2023</v>
      </c>
      <c r="CI288" s="7">
        <v>44979</v>
      </c>
      <c r="CJ288" t="s">
        <v>4723</v>
      </c>
      <c r="CK288">
        <v>2</v>
      </c>
      <c r="CL288">
        <v>9</v>
      </c>
      <c r="CM288" s="7">
        <v>44977</v>
      </c>
      <c r="CN288" t="s">
        <v>11587</v>
      </c>
      <c r="CO288" t="s">
        <v>9855</v>
      </c>
      <c r="CP288" t="s">
        <v>11556</v>
      </c>
      <c r="CQ288" t="s">
        <v>11557</v>
      </c>
      <c r="CR288" t="s">
        <v>5998</v>
      </c>
      <c r="CS288" t="s">
        <v>5997</v>
      </c>
      <c r="CT288" t="s">
        <v>9845</v>
      </c>
      <c r="CU288" t="s">
        <v>9873</v>
      </c>
      <c r="CV288" t="s">
        <v>6310</v>
      </c>
      <c r="CW288" t="s">
        <v>9874</v>
      </c>
      <c r="CX288" t="s">
        <v>2625</v>
      </c>
      <c r="CY288" t="s">
        <v>9817</v>
      </c>
      <c r="CZ288" t="s">
        <v>6741</v>
      </c>
      <c r="DA288" t="s">
        <v>188</v>
      </c>
      <c r="DB288" t="s">
        <v>16</v>
      </c>
      <c r="DC288" t="s">
        <v>16</v>
      </c>
      <c r="DD288" t="s">
        <v>22</v>
      </c>
      <c r="DE288" t="s">
        <v>16</v>
      </c>
      <c r="DF288" t="s">
        <v>2540</v>
      </c>
      <c r="DG288" t="s">
        <v>4727</v>
      </c>
      <c r="DH288" t="s">
        <v>2052</v>
      </c>
      <c r="DI288" t="s">
        <v>6162</v>
      </c>
      <c r="DJ288" t="s">
        <v>16</v>
      </c>
      <c r="DK288" t="s">
        <v>9817</v>
      </c>
      <c r="DL288" t="s">
        <v>9817</v>
      </c>
      <c r="DM288" t="s">
        <v>6245</v>
      </c>
      <c r="DN288" t="s">
        <v>189</v>
      </c>
      <c r="DO288" t="s">
        <v>11144</v>
      </c>
      <c r="DP288" t="s">
        <v>7491</v>
      </c>
      <c r="DQ288" t="s">
        <v>10125</v>
      </c>
      <c r="DR288" t="s">
        <v>10126</v>
      </c>
    </row>
    <row r="289" spans="1:122" x14ac:dyDescent="0.25">
      <c r="A289">
        <v>626</v>
      </c>
      <c r="B289" t="s">
        <v>189</v>
      </c>
      <c r="C289" t="s">
        <v>2621</v>
      </c>
      <c r="D289" s="138">
        <v>44979</v>
      </c>
      <c r="E289" t="s">
        <v>2623</v>
      </c>
      <c r="F289" t="s">
        <v>2011</v>
      </c>
      <c r="G289" t="s">
        <v>1926</v>
      </c>
      <c r="H289" t="s">
        <v>1958</v>
      </c>
      <c r="I289" t="s">
        <v>4840</v>
      </c>
      <c r="J289" t="s">
        <v>100</v>
      </c>
      <c r="K289">
        <v>12.5</v>
      </c>
      <c r="L289">
        <v>12.5</v>
      </c>
      <c r="M289">
        <v>86.16</v>
      </c>
      <c r="N289">
        <v>98.061999999999998</v>
      </c>
      <c r="O289" t="s">
        <v>189</v>
      </c>
      <c r="P289" t="s">
        <v>13</v>
      </c>
      <c r="Q289" t="s">
        <v>2619</v>
      </c>
      <c r="R289" t="s">
        <v>633</v>
      </c>
      <c r="S289" t="s">
        <v>1961</v>
      </c>
      <c r="T289" t="s">
        <v>1961</v>
      </c>
      <c r="U289" t="s">
        <v>2073</v>
      </c>
      <c r="V289" t="s">
        <v>2410</v>
      </c>
      <c r="W289">
        <v>100</v>
      </c>
      <c r="X289" t="s">
        <v>568</v>
      </c>
      <c r="Y289" t="s">
        <v>6282</v>
      </c>
      <c r="Z289" t="s">
        <v>6282</v>
      </c>
      <c r="AA289" t="s">
        <v>189</v>
      </c>
      <c r="AB289" s="138">
        <v>44986</v>
      </c>
      <c r="AC289" s="138">
        <v>45170</v>
      </c>
      <c r="AD289" t="s">
        <v>6240</v>
      </c>
      <c r="AE289" t="s">
        <v>5174</v>
      </c>
      <c r="AF289" t="s">
        <v>16</v>
      </c>
      <c r="AG289" t="s">
        <v>189</v>
      </c>
      <c r="AH289" s="138">
        <v>46082</v>
      </c>
      <c r="AI289" t="s">
        <v>2414</v>
      </c>
      <c r="AJ289" t="s">
        <v>189</v>
      </c>
      <c r="AK289" t="s">
        <v>189</v>
      </c>
      <c r="AL289" t="s">
        <v>189</v>
      </c>
      <c r="AM289" t="s">
        <v>189</v>
      </c>
      <c r="AN289" t="s">
        <v>189</v>
      </c>
      <c r="AO289" t="s">
        <v>189</v>
      </c>
      <c r="AP289" t="s">
        <v>189</v>
      </c>
      <c r="AQ289" t="s">
        <v>16</v>
      </c>
      <c r="AR289" t="s">
        <v>189</v>
      </c>
      <c r="AS289" t="s">
        <v>16</v>
      </c>
      <c r="AT289" t="s">
        <v>6561</v>
      </c>
      <c r="AU289" t="s">
        <v>9344</v>
      </c>
      <c r="AV289" t="s">
        <v>189</v>
      </c>
      <c r="AW289" t="s">
        <v>16</v>
      </c>
      <c r="AX289" t="s">
        <v>16</v>
      </c>
      <c r="AY289" t="s">
        <v>16</v>
      </c>
      <c r="AZ289" t="s">
        <v>16</v>
      </c>
      <c r="BA289" t="s">
        <v>16</v>
      </c>
      <c r="BB289" t="s">
        <v>16</v>
      </c>
      <c r="BC289" t="s">
        <v>181</v>
      </c>
      <c r="BD289" t="s">
        <v>16</v>
      </c>
      <c r="BE289" t="s">
        <v>2136</v>
      </c>
      <c r="BF289" t="s">
        <v>189</v>
      </c>
      <c r="BG289" t="s">
        <v>189</v>
      </c>
      <c r="BH289">
        <v>0</v>
      </c>
      <c r="BI289">
        <v>0</v>
      </c>
      <c r="BJ289">
        <v>0</v>
      </c>
      <c r="BK289" t="s">
        <v>189</v>
      </c>
      <c r="BL289" t="s">
        <v>189</v>
      </c>
      <c r="BN289" t="s">
        <v>2620</v>
      </c>
      <c r="BO289" t="s">
        <v>16</v>
      </c>
      <c r="BP289" t="s">
        <v>2623</v>
      </c>
      <c r="BQ289" t="s">
        <v>240</v>
      </c>
      <c r="BR289" t="s">
        <v>5653</v>
      </c>
      <c r="BS289" t="s">
        <v>9682</v>
      </c>
      <c r="BT289" t="s">
        <v>6875</v>
      </c>
      <c r="BU289" t="s">
        <v>189</v>
      </c>
      <c r="BV289" t="s">
        <v>129</v>
      </c>
      <c r="BW289" t="s">
        <v>16</v>
      </c>
      <c r="BX289" t="s">
        <v>914</v>
      </c>
      <c r="BY289" t="s">
        <v>16</v>
      </c>
      <c r="BZ289" s="138"/>
      <c r="CA289" s="138">
        <v>42501</v>
      </c>
      <c r="CB289" t="s">
        <v>29</v>
      </c>
      <c r="CC289" t="s">
        <v>29</v>
      </c>
      <c r="CD289" t="s">
        <v>6307</v>
      </c>
      <c r="CE289" t="s">
        <v>189</v>
      </c>
      <c r="CF289" t="s">
        <v>6307</v>
      </c>
      <c r="CG289" t="s">
        <v>189</v>
      </c>
      <c r="CH289">
        <v>2023</v>
      </c>
      <c r="CI289" s="7">
        <v>44979</v>
      </c>
      <c r="CJ289" t="s">
        <v>16</v>
      </c>
      <c r="CK289">
        <v>2</v>
      </c>
      <c r="CL289">
        <v>9</v>
      </c>
      <c r="CM289" s="7">
        <v>44977</v>
      </c>
      <c r="CN289" t="s">
        <v>11587</v>
      </c>
      <c r="CO289" t="s">
        <v>9855</v>
      </c>
      <c r="CP289" t="s">
        <v>11556</v>
      </c>
      <c r="CQ289" t="s">
        <v>11557</v>
      </c>
      <c r="CR289" t="s">
        <v>5998</v>
      </c>
      <c r="CS289" t="s">
        <v>5997</v>
      </c>
      <c r="CT289" t="s">
        <v>9845</v>
      </c>
      <c r="CU289" t="s">
        <v>9913</v>
      </c>
      <c r="CV289" t="s">
        <v>6310</v>
      </c>
      <c r="CW289" t="s">
        <v>9874</v>
      </c>
      <c r="CX289" t="s">
        <v>2622</v>
      </c>
      <c r="CY289" t="s">
        <v>9813</v>
      </c>
      <c r="CZ289" t="s">
        <v>6730</v>
      </c>
      <c r="DA289" t="s">
        <v>252</v>
      </c>
      <c r="DB289" t="s">
        <v>9800</v>
      </c>
      <c r="DC289" t="s">
        <v>2900</v>
      </c>
      <c r="DD289" t="s">
        <v>87</v>
      </c>
      <c r="DE289" t="s">
        <v>2620</v>
      </c>
      <c r="DF289" t="s">
        <v>16</v>
      </c>
      <c r="DG289" t="s">
        <v>4727</v>
      </c>
      <c r="DH289" t="s">
        <v>2051</v>
      </c>
      <c r="DI289" t="s">
        <v>5826</v>
      </c>
      <c r="DJ289" t="s">
        <v>16</v>
      </c>
      <c r="DK289" t="s">
        <v>16</v>
      </c>
      <c r="DL289" t="s">
        <v>4465</v>
      </c>
      <c r="DM289" t="s">
        <v>16</v>
      </c>
      <c r="DN289" t="s">
        <v>189</v>
      </c>
      <c r="DO289" t="s">
        <v>10884</v>
      </c>
      <c r="DP289" t="s">
        <v>7492</v>
      </c>
      <c r="DQ289" t="s">
        <v>10125</v>
      </c>
      <c r="DR289" t="s">
        <v>7493</v>
      </c>
    </row>
    <row r="290" spans="1:122" x14ac:dyDescent="0.25">
      <c r="A290">
        <v>625</v>
      </c>
      <c r="B290" t="s">
        <v>189</v>
      </c>
      <c r="C290" t="s">
        <v>263</v>
      </c>
      <c r="D290" s="138">
        <v>44978</v>
      </c>
      <c r="E290" t="s">
        <v>265</v>
      </c>
      <c r="F290" t="s">
        <v>106</v>
      </c>
      <c r="G290" t="s">
        <v>1929</v>
      </c>
      <c r="H290" t="s">
        <v>106</v>
      </c>
      <c r="I290" t="s">
        <v>4840</v>
      </c>
      <c r="J290" t="s">
        <v>100</v>
      </c>
      <c r="K290">
        <v>1.6</v>
      </c>
      <c r="L290">
        <v>1.6</v>
      </c>
      <c r="M290">
        <v>11.01</v>
      </c>
      <c r="N290">
        <v>12.55</v>
      </c>
      <c r="O290" t="s">
        <v>189</v>
      </c>
      <c r="P290" t="s">
        <v>13</v>
      </c>
      <c r="Q290" t="s">
        <v>266</v>
      </c>
      <c r="R290" t="s">
        <v>267</v>
      </c>
      <c r="S290" t="s">
        <v>266</v>
      </c>
      <c r="T290" t="s">
        <v>16</v>
      </c>
      <c r="U290" t="s">
        <v>41</v>
      </c>
      <c r="V290" t="s">
        <v>2410</v>
      </c>
      <c r="W290">
        <v>100</v>
      </c>
      <c r="X290" t="s">
        <v>15</v>
      </c>
      <c r="Y290" t="s">
        <v>6282</v>
      </c>
      <c r="Z290" t="s">
        <v>6282</v>
      </c>
      <c r="AA290" t="s">
        <v>189</v>
      </c>
      <c r="AB290" s="138">
        <v>44981</v>
      </c>
      <c r="AC290" s="138">
        <v>45162</v>
      </c>
      <c r="AD290" t="s">
        <v>6241</v>
      </c>
      <c r="AE290" t="s">
        <v>5023</v>
      </c>
      <c r="AF290" t="s">
        <v>16</v>
      </c>
      <c r="AG290" t="s">
        <v>189</v>
      </c>
      <c r="AH290" s="138">
        <v>46077</v>
      </c>
      <c r="AI290" t="s">
        <v>2414</v>
      </c>
      <c r="AJ290" t="s">
        <v>2650</v>
      </c>
      <c r="AK290" t="s">
        <v>2435</v>
      </c>
      <c r="AL290" t="s">
        <v>264</v>
      </c>
      <c r="AM290" t="s">
        <v>1881</v>
      </c>
      <c r="AN290" t="s">
        <v>189</v>
      </c>
      <c r="AO290" t="s">
        <v>189</v>
      </c>
      <c r="AP290" t="s">
        <v>189</v>
      </c>
      <c r="AQ290" t="s">
        <v>16</v>
      </c>
      <c r="AR290" t="s">
        <v>189</v>
      </c>
      <c r="AS290" t="s">
        <v>16</v>
      </c>
      <c r="AT290" t="s">
        <v>6473</v>
      </c>
      <c r="AU290" t="s">
        <v>9344</v>
      </c>
      <c r="AV290" t="s">
        <v>189</v>
      </c>
      <c r="AW290" t="s">
        <v>16</v>
      </c>
      <c r="AX290" t="s">
        <v>16</v>
      </c>
      <c r="AY290" t="s">
        <v>181</v>
      </c>
      <c r="AZ290" t="s">
        <v>16</v>
      </c>
      <c r="BA290" t="s">
        <v>16</v>
      </c>
      <c r="BB290" t="s">
        <v>16</v>
      </c>
      <c r="BC290" t="s">
        <v>16</v>
      </c>
      <c r="BD290" t="s">
        <v>16</v>
      </c>
      <c r="BE290" t="s">
        <v>1925</v>
      </c>
      <c r="BF290" t="s">
        <v>182</v>
      </c>
      <c r="BG290" t="s">
        <v>2129</v>
      </c>
      <c r="BH290">
        <v>1</v>
      </c>
      <c r="BI290">
        <v>1</v>
      </c>
      <c r="BJ290">
        <v>1</v>
      </c>
      <c r="BK290" t="s">
        <v>9716</v>
      </c>
      <c r="BL290" t="s">
        <v>6307</v>
      </c>
      <c r="BM290">
        <v>23008</v>
      </c>
      <c r="BN290" t="s">
        <v>268</v>
      </c>
      <c r="BO290" t="s">
        <v>16</v>
      </c>
      <c r="BP290" t="s">
        <v>265</v>
      </c>
      <c r="BQ290" t="s">
        <v>184</v>
      </c>
      <c r="BR290" t="s">
        <v>6744</v>
      </c>
      <c r="BS290" t="s">
        <v>9667</v>
      </c>
      <c r="BT290" t="s">
        <v>16</v>
      </c>
      <c r="BU290" t="s">
        <v>189</v>
      </c>
      <c r="BV290" t="s">
        <v>30</v>
      </c>
      <c r="BW290" t="s">
        <v>185</v>
      </c>
      <c r="BX290" t="s">
        <v>269</v>
      </c>
      <c r="BY290" t="s">
        <v>16</v>
      </c>
      <c r="BZ290" s="138"/>
      <c r="CA290" s="138">
        <v>44468</v>
      </c>
      <c r="CB290" t="s">
        <v>17</v>
      </c>
      <c r="CC290" t="s">
        <v>16</v>
      </c>
      <c r="CD290" t="s">
        <v>6307</v>
      </c>
      <c r="CE290" t="s">
        <v>189</v>
      </c>
      <c r="CF290" t="s">
        <v>6307</v>
      </c>
      <c r="CG290" t="s">
        <v>189</v>
      </c>
      <c r="CH290">
        <v>2023</v>
      </c>
      <c r="CI290" s="7">
        <v>44978</v>
      </c>
      <c r="CJ290" t="s">
        <v>4723</v>
      </c>
      <c r="CK290">
        <v>2</v>
      </c>
      <c r="CL290">
        <v>9</v>
      </c>
      <c r="CM290" s="7">
        <v>44977</v>
      </c>
      <c r="CN290" t="s">
        <v>11587</v>
      </c>
      <c r="CO290" t="s">
        <v>9855</v>
      </c>
      <c r="CP290" t="s">
        <v>11556</v>
      </c>
      <c r="CQ290" t="s">
        <v>11557</v>
      </c>
      <c r="CR290" t="s">
        <v>5998</v>
      </c>
      <c r="CS290" t="s">
        <v>5997</v>
      </c>
      <c r="CT290" t="s">
        <v>9845</v>
      </c>
      <c r="CU290" t="s">
        <v>9873</v>
      </c>
      <c r="CV290" t="s">
        <v>6310</v>
      </c>
      <c r="CW290" t="s">
        <v>9874</v>
      </c>
      <c r="CX290" t="s">
        <v>6853</v>
      </c>
      <c r="CY290" t="s">
        <v>9813</v>
      </c>
      <c r="CZ290" t="s">
        <v>6730</v>
      </c>
      <c r="DA290" t="s">
        <v>252</v>
      </c>
      <c r="DB290" t="s">
        <v>9800</v>
      </c>
      <c r="DC290" t="s">
        <v>16</v>
      </c>
      <c r="DD290" t="s">
        <v>15</v>
      </c>
      <c r="DE290" t="s">
        <v>16</v>
      </c>
      <c r="DF290" t="s">
        <v>16</v>
      </c>
      <c r="DG290" t="s">
        <v>4727</v>
      </c>
      <c r="DH290" t="s">
        <v>2051</v>
      </c>
      <c r="DI290" t="s">
        <v>4500</v>
      </c>
      <c r="DJ290" t="s">
        <v>16</v>
      </c>
      <c r="DK290" t="s">
        <v>16</v>
      </c>
      <c r="DL290" t="s">
        <v>4465</v>
      </c>
      <c r="DM290" t="s">
        <v>16</v>
      </c>
      <c r="DN290" t="s">
        <v>4496</v>
      </c>
      <c r="DO290" t="s">
        <v>10769</v>
      </c>
      <c r="DP290" t="s">
        <v>7494</v>
      </c>
      <c r="DQ290" t="s">
        <v>10127</v>
      </c>
      <c r="DR290" t="s">
        <v>7495</v>
      </c>
    </row>
    <row r="291" spans="1:122" x14ac:dyDescent="0.25">
      <c r="A291">
        <v>624</v>
      </c>
      <c r="B291" t="s">
        <v>189</v>
      </c>
      <c r="C291" t="s">
        <v>2648</v>
      </c>
      <c r="D291" s="138">
        <v>44978</v>
      </c>
      <c r="E291" t="s">
        <v>2649</v>
      </c>
      <c r="F291" t="s">
        <v>106</v>
      </c>
      <c r="G291" t="s">
        <v>1929</v>
      </c>
      <c r="H291" t="s">
        <v>11</v>
      </c>
      <c r="I291" t="s">
        <v>9802</v>
      </c>
      <c r="J291" t="s">
        <v>100</v>
      </c>
      <c r="K291">
        <v>0.62</v>
      </c>
      <c r="L291">
        <v>0.62</v>
      </c>
      <c r="M291">
        <v>4.2699999999999996</v>
      </c>
      <c r="N291">
        <v>4.8630000000000004</v>
      </c>
      <c r="O291" t="s">
        <v>189</v>
      </c>
      <c r="P291" t="s">
        <v>2048</v>
      </c>
      <c r="Q291" t="s">
        <v>2644</v>
      </c>
      <c r="R291" t="s">
        <v>2645</v>
      </c>
      <c r="S291" t="s">
        <v>2646</v>
      </c>
      <c r="T291" t="s">
        <v>16</v>
      </c>
      <c r="U291" t="s">
        <v>41</v>
      </c>
      <c r="V291" t="s">
        <v>2410</v>
      </c>
      <c r="W291">
        <v>100</v>
      </c>
      <c r="X291" t="s">
        <v>22</v>
      </c>
      <c r="Y291" t="s">
        <v>6282</v>
      </c>
      <c r="Z291" t="s">
        <v>6282</v>
      </c>
      <c r="AA291" t="s">
        <v>189</v>
      </c>
      <c r="AB291" s="138">
        <v>44981</v>
      </c>
      <c r="AC291" s="138">
        <v>45162</v>
      </c>
      <c r="AD291" t="s">
        <v>6241</v>
      </c>
      <c r="AE291" t="s">
        <v>5023</v>
      </c>
      <c r="AF291" t="s">
        <v>16</v>
      </c>
      <c r="AG291" t="s">
        <v>189</v>
      </c>
      <c r="AH291" s="138">
        <v>46046</v>
      </c>
      <c r="AI291" t="s">
        <v>2414</v>
      </c>
      <c r="AJ291" t="s">
        <v>189</v>
      </c>
      <c r="AK291" t="s">
        <v>189</v>
      </c>
      <c r="AL291" t="s">
        <v>189</v>
      </c>
      <c r="AM291" t="s">
        <v>189</v>
      </c>
      <c r="AN291" t="s">
        <v>189</v>
      </c>
      <c r="AO291" t="s">
        <v>189</v>
      </c>
      <c r="AP291" t="s">
        <v>189</v>
      </c>
      <c r="AQ291" t="s">
        <v>16</v>
      </c>
      <c r="AR291" t="s">
        <v>189</v>
      </c>
      <c r="AS291" t="s">
        <v>16</v>
      </c>
      <c r="AT291" t="s">
        <v>6473</v>
      </c>
      <c r="AU291" t="s">
        <v>9344</v>
      </c>
      <c r="AV291" t="s">
        <v>189</v>
      </c>
      <c r="AW291" t="s">
        <v>16</v>
      </c>
      <c r="AX291" t="s">
        <v>16</v>
      </c>
      <c r="AY291" t="s">
        <v>16</v>
      </c>
      <c r="AZ291" t="s">
        <v>16</v>
      </c>
      <c r="BA291" t="s">
        <v>16</v>
      </c>
      <c r="BB291" t="s">
        <v>16</v>
      </c>
      <c r="BC291" t="s">
        <v>16</v>
      </c>
      <c r="BD291" t="s">
        <v>16</v>
      </c>
      <c r="BE291" t="s">
        <v>16</v>
      </c>
      <c r="BF291" t="s">
        <v>189</v>
      </c>
      <c r="BG291" t="s">
        <v>189</v>
      </c>
      <c r="BH291">
        <v>0</v>
      </c>
      <c r="BI291">
        <v>0</v>
      </c>
      <c r="BJ291">
        <v>0</v>
      </c>
      <c r="BK291" t="s">
        <v>189</v>
      </c>
      <c r="BL291" t="s">
        <v>189</v>
      </c>
      <c r="BN291" t="s">
        <v>268</v>
      </c>
      <c r="BO291" t="s">
        <v>16</v>
      </c>
      <c r="BP291" t="s">
        <v>265</v>
      </c>
      <c r="BQ291" t="s">
        <v>184</v>
      </c>
      <c r="BR291" t="s">
        <v>6744</v>
      </c>
      <c r="BS291" t="s">
        <v>9667</v>
      </c>
      <c r="BT291" t="s">
        <v>16</v>
      </c>
      <c r="BU291" t="s">
        <v>189</v>
      </c>
      <c r="BV291" t="s">
        <v>30</v>
      </c>
      <c r="BW291" t="s">
        <v>185</v>
      </c>
      <c r="BX291" t="s">
        <v>269</v>
      </c>
      <c r="BY291" t="s">
        <v>16</v>
      </c>
      <c r="BZ291" s="138"/>
      <c r="CA291" s="138">
        <v>44468</v>
      </c>
      <c r="CB291" t="s">
        <v>17</v>
      </c>
      <c r="CC291" t="s">
        <v>16</v>
      </c>
      <c r="CD291" t="s">
        <v>6307</v>
      </c>
      <c r="CE291" t="s">
        <v>189</v>
      </c>
      <c r="CF291" t="s">
        <v>6307</v>
      </c>
      <c r="CG291" t="s">
        <v>189</v>
      </c>
      <c r="CH291">
        <v>2023</v>
      </c>
      <c r="CI291" s="7">
        <v>44978</v>
      </c>
      <c r="CJ291" t="s">
        <v>4723</v>
      </c>
      <c r="CK291">
        <v>2</v>
      </c>
      <c r="CL291">
        <v>9</v>
      </c>
      <c r="CM291" s="7">
        <v>44977</v>
      </c>
      <c r="CN291" t="s">
        <v>11587</v>
      </c>
      <c r="CO291" t="s">
        <v>9855</v>
      </c>
      <c r="CP291" t="s">
        <v>11556</v>
      </c>
      <c r="CQ291" t="s">
        <v>11557</v>
      </c>
      <c r="CR291" t="s">
        <v>5998</v>
      </c>
      <c r="CS291" t="s">
        <v>5997</v>
      </c>
      <c r="CT291" t="s">
        <v>9845</v>
      </c>
      <c r="CU291" t="s">
        <v>9873</v>
      </c>
      <c r="CV291" t="s">
        <v>6310</v>
      </c>
      <c r="CW291" t="s">
        <v>9874</v>
      </c>
      <c r="CX291" t="s">
        <v>270</v>
      </c>
      <c r="CY291" t="s">
        <v>9813</v>
      </c>
      <c r="CZ291" t="s">
        <v>6730</v>
      </c>
      <c r="DA291" t="s">
        <v>252</v>
      </c>
      <c r="DB291" t="s">
        <v>9801</v>
      </c>
      <c r="DC291" t="s">
        <v>16</v>
      </c>
      <c r="DD291" t="s">
        <v>22</v>
      </c>
      <c r="DE291" t="s">
        <v>16</v>
      </c>
      <c r="DF291" t="s">
        <v>2647</v>
      </c>
      <c r="DG291" t="s">
        <v>4750</v>
      </c>
      <c r="DH291" t="s">
        <v>6766</v>
      </c>
      <c r="DI291" t="s">
        <v>5827</v>
      </c>
      <c r="DJ291" t="s">
        <v>16</v>
      </c>
      <c r="DK291" t="s">
        <v>16</v>
      </c>
      <c r="DL291" t="s">
        <v>5972</v>
      </c>
      <c r="DM291" t="s">
        <v>9663</v>
      </c>
      <c r="DN291" t="s">
        <v>189</v>
      </c>
      <c r="DO291" t="s">
        <v>10768</v>
      </c>
      <c r="DP291" t="s">
        <v>7494</v>
      </c>
      <c r="DQ291" t="s">
        <v>10127</v>
      </c>
      <c r="DR291" t="s">
        <v>7496</v>
      </c>
    </row>
    <row r="292" spans="1:122" x14ac:dyDescent="0.25">
      <c r="A292">
        <v>623</v>
      </c>
      <c r="B292" t="s">
        <v>189</v>
      </c>
      <c r="C292" t="s">
        <v>2641</v>
      </c>
      <c r="D292" s="138">
        <v>44978</v>
      </c>
      <c r="E292" t="s">
        <v>2643</v>
      </c>
      <c r="F292" t="s">
        <v>2639</v>
      </c>
      <c r="G292" t="s">
        <v>1929</v>
      </c>
      <c r="H292" t="s">
        <v>11</v>
      </c>
      <c r="I292" t="s">
        <v>9802</v>
      </c>
      <c r="J292" t="s">
        <v>100</v>
      </c>
      <c r="K292">
        <v>2.2000000000000002</v>
      </c>
      <c r="L292">
        <v>2.2000000000000002</v>
      </c>
      <c r="M292">
        <v>15.14</v>
      </c>
      <c r="N292">
        <v>17.257000000000001</v>
      </c>
      <c r="O292" t="s">
        <v>189</v>
      </c>
      <c r="P292" t="s">
        <v>137</v>
      </c>
      <c r="Q292" t="s">
        <v>1145</v>
      </c>
      <c r="R292" t="s">
        <v>16</v>
      </c>
      <c r="S292" t="s">
        <v>1145</v>
      </c>
      <c r="T292" t="s">
        <v>16</v>
      </c>
      <c r="U292" t="s">
        <v>16</v>
      </c>
      <c r="V292" t="s">
        <v>2410</v>
      </c>
      <c r="W292">
        <v>100</v>
      </c>
      <c r="X292" t="s">
        <v>32</v>
      </c>
      <c r="Y292" t="s">
        <v>6282</v>
      </c>
      <c r="Z292" t="s">
        <v>6282</v>
      </c>
      <c r="AA292" t="s">
        <v>189</v>
      </c>
      <c r="AB292" s="138">
        <v>44981</v>
      </c>
      <c r="AC292" s="138">
        <v>45346</v>
      </c>
      <c r="AD292" t="s">
        <v>6242</v>
      </c>
      <c r="AE292" t="s">
        <v>5177</v>
      </c>
      <c r="AF292" t="s">
        <v>16</v>
      </c>
      <c r="AG292" t="s">
        <v>189</v>
      </c>
      <c r="AH292" s="138">
        <v>45712</v>
      </c>
      <c r="AI292" t="s">
        <v>2419</v>
      </c>
      <c r="AJ292" t="s">
        <v>189</v>
      </c>
      <c r="AK292" t="s">
        <v>189</v>
      </c>
      <c r="AL292" t="s">
        <v>189</v>
      </c>
      <c r="AM292" t="s">
        <v>189</v>
      </c>
      <c r="AN292" t="s">
        <v>189</v>
      </c>
      <c r="AO292" t="s">
        <v>189</v>
      </c>
      <c r="AP292" t="s">
        <v>189</v>
      </c>
      <c r="AQ292" t="s">
        <v>16</v>
      </c>
      <c r="AR292" t="s">
        <v>189</v>
      </c>
      <c r="AS292" t="s">
        <v>16</v>
      </c>
      <c r="AT292" t="s">
        <v>6562</v>
      </c>
      <c r="AU292" t="s">
        <v>9344</v>
      </c>
      <c r="AV292" t="s">
        <v>189</v>
      </c>
      <c r="AW292" t="s">
        <v>16</v>
      </c>
      <c r="AX292" t="s">
        <v>16</v>
      </c>
      <c r="AY292" t="s">
        <v>16</v>
      </c>
      <c r="AZ292" t="s">
        <v>16</v>
      </c>
      <c r="BA292" t="s">
        <v>16</v>
      </c>
      <c r="BB292" t="s">
        <v>16</v>
      </c>
      <c r="BC292" t="s">
        <v>16</v>
      </c>
      <c r="BD292" t="s">
        <v>16</v>
      </c>
      <c r="BE292" t="s">
        <v>16</v>
      </c>
      <c r="BF292" t="s">
        <v>189</v>
      </c>
      <c r="BG292" t="s">
        <v>189</v>
      </c>
      <c r="BH292">
        <v>0</v>
      </c>
      <c r="BI292">
        <v>0</v>
      </c>
      <c r="BJ292">
        <v>0</v>
      </c>
      <c r="BK292" t="s">
        <v>189</v>
      </c>
      <c r="BL292" t="s">
        <v>189</v>
      </c>
      <c r="BN292" t="s">
        <v>2640</v>
      </c>
      <c r="BO292" t="s">
        <v>16</v>
      </c>
      <c r="BP292" t="s">
        <v>2643</v>
      </c>
      <c r="BQ292" t="s">
        <v>184</v>
      </c>
      <c r="BR292" t="s">
        <v>6744</v>
      </c>
      <c r="BS292" t="s">
        <v>16</v>
      </c>
      <c r="BT292" t="s">
        <v>16</v>
      </c>
      <c r="BU292" t="s">
        <v>189</v>
      </c>
      <c r="BV292" t="s">
        <v>130</v>
      </c>
      <c r="BW292" t="s">
        <v>189</v>
      </c>
      <c r="BX292" t="s">
        <v>883</v>
      </c>
      <c r="BY292" t="s">
        <v>16</v>
      </c>
      <c r="BZ292" s="138"/>
      <c r="CA292" s="138">
        <v>43879</v>
      </c>
      <c r="CB292" t="s">
        <v>17</v>
      </c>
      <c r="CC292" t="s">
        <v>6745</v>
      </c>
      <c r="CD292" t="s">
        <v>6307</v>
      </c>
      <c r="CE292" t="s">
        <v>189</v>
      </c>
      <c r="CF292" t="s">
        <v>189</v>
      </c>
      <c r="CG292" t="s">
        <v>189</v>
      </c>
      <c r="CH292">
        <v>2023</v>
      </c>
      <c r="CI292" s="7">
        <v>44978</v>
      </c>
      <c r="CJ292" t="s">
        <v>4723</v>
      </c>
      <c r="CK292">
        <v>2</v>
      </c>
      <c r="CL292">
        <v>9</v>
      </c>
      <c r="CM292" s="7">
        <v>44977</v>
      </c>
      <c r="CN292" t="s">
        <v>11587</v>
      </c>
      <c r="CO292" t="s">
        <v>9855</v>
      </c>
      <c r="CP292" t="s">
        <v>11556</v>
      </c>
      <c r="CQ292" t="s">
        <v>11557</v>
      </c>
      <c r="CR292" t="s">
        <v>5998</v>
      </c>
      <c r="CS292" t="s">
        <v>5997</v>
      </c>
      <c r="CT292" t="s">
        <v>9845</v>
      </c>
      <c r="CU292" t="s">
        <v>6824</v>
      </c>
      <c r="CV292" t="s">
        <v>6310</v>
      </c>
      <c r="CW292" t="s">
        <v>9874</v>
      </c>
      <c r="CX292" t="s">
        <v>2642</v>
      </c>
      <c r="CY292" t="s">
        <v>9813</v>
      </c>
      <c r="CZ292" t="s">
        <v>6730</v>
      </c>
      <c r="DA292" t="s">
        <v>241</v>
      </c>
      <c r="DB292" t="s">
        <v>16</v>
      </c>
      <c r="DC292" t="s">
        <v>2640</v>
      </c>
      <c r="DD292" t="s">
        <v>32</v>
      </c>
      <c r="DE292" t="s">
        <v>16</v>
      </c>
      <c r="DF292" t="s">
        <v>16</v>
      </c>
      <c r="DG292" t="s">
        <v>4726</v>
      </c>
      <c r="DH292" t="s">
        <v>2051</v>
      </c>
      <c r="DI292" t="s">
        <v>5828</v>
      </c>
      <c r="DJ292" t="s">
        <v>16</v>
      </c>
      <c r="DK292" t="s">
        <v>16</v>
      </c>
      <c r="DL292" t="s">
        <v>4465</v>
      </c>
      <c r="DM292" t="s">
        <v>16</v>
      </c>
      <c r="DN292" t="s">
        <v>189</v>
      </c>
      <c r="DO292" t="s">
        <v>11588</v>
      </c>
      <c r="DP292" t="s">
        <v>7497</v>
      </c>
      <c r="DQ292" t="s">
        <v>10127</v>
      </c>
      <c r="DR292" t="s">
        <v>7498</v>
      </c>
    </row>
    <row r="293" spans="1:122" x14ac:dyDescent="0.25">
      <c r="A293">
        <v>622</v>
      </c>
      <c r="B293" t="s">
        <v>189</v>
      </c>
      <c r="C293" t="s">
        <v>2223</v>
      </c>
      <c r="D293" s="138">
        <v>44978</v>
      </c>
      <c r="E293" t="s">
        <v>2224</v>
      </c>
      <c r="F293" t="s">
        <v>11</v>
      </c>
      <c r="G293" t="s">
        <v>1932</v>
      </c>
      <c r="H293" t="s">
        <v>11</v>
      </c>
      <c r="I293" t="s">
        <v>9802</v>
      </c>
      <c r="J293" t="s">
        <v>12</v>
      </c>
      <c r="K293">
        <v>2.1</v>
      </c>
      <c r="L293">
        <v>0.3</v>
      </c>
      <c r="M293">
        <v>2.1</v>
      </c>
      <c r="N293">
        <v>2.3919999999999999</v>
      </c>
      <c r="O293" t="s">
        <v>189</v>
      </c>
      <c r="P293" t="s">
        <v>13</v>
      </c>
      <c r="Q293" t="s">
        <v>20</v>
      </c>
      <c r="R293" t="s">
        <v>42</v>
      </c>
      <c r="S293" t="s">
        <v>20</v>
      </c>
      <c r="T293" t="s">
        <v>16</v>
      </c>
      <c r="U293" t="s">
        <v>41</v>
      </c>
      <c r="V293" t="s">
        <v>2410</v>
      </c>
      <c r="W293">
        <v>100</v>
      </c>
      <c r="X293" t="s">
        <v>22</v>
      </c>
      <c r="Y293" t="s">
        <v>6236</v>
      </c>
      <c r="Z293" t="s">
        <v>6236</v>
      </c>
      <c r="AA293" t="s">
        <v>189</v>
      </c>
      <c r="AB293" s="138">
        <v>44985</v>
      </c>
      <c r="AC293" s="138">
        <v>45166</v>
      </c>
      <c r="AD293" t="s">
        <v>6241</v>
      </c>
      <c r="AE293" t="s">
        <v>5176</v>
      </c>
      <c r="AF293" t="s">
        <v>16</v>
      </c>
      <c r="AG293" t="s">
        <v>189</v>
      </c>
      <c r="AH293" s="138">
        <v>46081</v>
      </c>
      <c r="AI293" t="s">
        <v>2414</v>
      </c>
      <c r="AJ293" t="s">
        <v>189</v>
      </c>
      <c r="AK293" t="s">
        <v>189</v>
      </c>
      <c r="AL293" t="s">
        <v>189</v>
      </c>
      <c r="AM293" t="s">
        <v>189</v>
      </c>
      <c r="AN293" t="s">
        <v>189</v>
      </c>
      <c r="AO293" t="s">
        <v>189</v>
      </c>
      <c r="AP293" t="s">
        <v>189</v>
      </c>
      <c r="AQ293" t="s">
        <v>16</v>
      </c>
      <c r="AR293" t="s">
        <v>189</v>
      </c>
      <c r="AS293" t="s">
        <v>16</v>
      </c>
      <c r="AT293" t="s">
        <v>6563</v>
      </c>
      <c r="AU293" t="s">
        <v>9344</v>
      </c>
      <c r="AV293" t="s">
        <v>189</v>
      </c>
      <c r="AW293" t="s">
        <v>16</v>
      </c>
      <c r="AX293" t="s">
        <v>16</v>
      </c>
      <c r="AY293" t="s">
        <v>16</v>
      </c>
      <c r="AZ293" t="s">
        <v>16</v>
      </c>
      <c r="BA293" t="s">
        <v>16</v>
      </c>
      <c r="BB293" t="s">
        <v>16</v>
      </c>
      <c r="BC293" t="s">
        <v>16</v>
      </c>
      <c r="BD293" t="s">
        <v>16</v>
      </c>
      <c r="BE293" t="s">
        <v>16</v>
      </c>
      <c r="BF293" t="s">
        <v>189</v>
      </c>
      <c r="BG293" t="s">
        <v>189</v>
      </c>
      <c r="BH293">
        <v>0</v>
      </c>
      <c r="BI293">
        <v>0</v>
      </c>
      <c r="BJ293">
        <v>0</v>
      </c>
      <c r="BK293" t="s">
        <v>189</v>
      </c>
      <c r="BL293" t="s">
        <v>189</v>
      </c>
      <c r="BN293" t="s">
        <v>2225</v>
      </c>
      <c r="BO293" t="s">
        <v>7115</v>
      </c>
      <c r="BP293" t="s">
        <v>2635</v>
      </c>
      <c r="BQ293" t="s">
        <v>184</v>
      </c>
      <c r="BR293" t="s">
        <v>6744</v>
      </c>
      <c r="BS293" t="s">
        <v>9667</v>
      </c>
      <c r="BT293" t="s">
        <v>16</v>
      </c>
      <c r="BU293" t="s">
        <v>189</v>
      </c>
      <c r="BV293" t="s">
        <v>27</v>
      </c>
      <c r="BW293" t="s">
        <v>195</v>
      </c>
      <c r="BX293" t="s">
        <v>2636</v>
      </c>
      <c r="BY293" t="s">
        <v>2637</v>
      </c>
      <c r="BZ293" s="138"/>
      <c r="CA293" s="138">
        <v>44642</v>
      </c>
      <c r="CB293" t="s">
        <v>17</v>
      </c>
      <c r="CC293" t="s">
        <v>17</v>
      </c>
      <c r="CD293" t="s">
        <v>6307</v>
      </c>
      <c r="CE293" t="s">
        <v>189</v>
      </c>
      <c r="CF293" t="s">
        <v>189</v>
      </c>
      <c r="CG293" t="s">
        <v>189</v>
      </c>
      <c r="CH293">
        <v>2023</v>
      </c>
      <c r="CI293" s="7">
        <v>44978</v>
      </c>
      <c r="CJ293" t="s">
        <v>4723</v>
      </c>
      <c r="CK293">
        <v>2</v>
      </c>
      <c r="CL293">
        <v>9</v>
      </c>
      <c r="CM293" s="7">
        <v>44977</v>
      </c>
      <c r="CN293" t="s">
        <v>11587</v>
      </c>
      <c r="CO293" t="s">
        <v>9855</v>
      </c>
      <c r="CP293" t="s">
        <v>11556</v>
      </c>
      <c r="CQ293" t="s">
        <v>11557</v>
      </c>
      <c r="CR293" t="s">
        <v>5998</v>
      </c>
      <c r="CS293" t="s">
        <v>5997</v>
      </c>
      <c r="CT293" t="s">
        <v>9845</v>
      </c>
      <c r="CU293" t="s">
        <v>9873</v>
      </c>
      <c r="CV293" t="s">
        <v>6310</v>
      </c>
      <c r="CW293" t="s">
        <v>9874</v>
      </c>
      <c r="CX293" t="s">
        <v>2634</v>
      </c>
      <c r="CY293" t="s">
        <v>9817</v>
      </c>
      <c r="CZ293" t="s">
        <v>6741</v>
      </c>
      <c r="DA293" t="s">
        <v>188</v>
      </c>
      <c r="DB293" t="s">
        <v>16</v>
      </c>
      <c r="DC293" t="s">
        <v>16</v>
      </c>
      <c r="DD293" t="s">
        <v>22</v>
      </c>
      <c r="DE293" t="s">
        <v>16</v>
      </c>
      <c r="DF293" t="s">
        <v>2509</v>
      </c>
      <c r="DG293" t="s">
        <v>4727</v>
      </c>
      <c r="DH293" t="s">
        <v>2052</v>
      </c>
      <c r="DI293" t="s">
        <v>6131</v>
      </c>
      <c r="DJ293" t="s">
        <v>16</v>
      </c>
      <c r="DK293" t="s">
        <v>9817</v>
      </c>
      <c r="DL293" t="s">
        <v>9817</v>
      </c>
      <c r="DM293" t="s">
        <v>6245</v>
      </c>
      <c r="DN293" t="s">
        <v>189</v>
      </c>
      <c r="DO293" t="s">
        <v>11145</v>
      </c>
      <c r="DP293" t="s">
        <v>7499</v>
      </c>
      <c r="DQ293" t="s">
        <v>10127</v>
      </c>
      <c r="DR293" t="s">
        <v>10128</v>
      </c>
    </row>
    <row r="294" spans="1:122" x14ac:dyDescent="0.25">
      <c r="A294">
        <v>621</v>
      </c>
      <c r="B294" t="s">
        <v>189</v>
      </c>
      <c r="C294" t="s">
        <v>253</v>
      </c>
      <c r="D294" s="138">
        <v>44978</v>
      </c>
      <c r="E294" t="s">
        <v>7121</v>
      </c>
      <c r="F294" t="s">
        <v>1939</v>
      </c>
      <c r="G294" t="s">
        <v>1926</v>
      </c>
      <c r="H294" t="s">
        <v>256</v>
      </c>
      <c r="I294" t="s">
        <v>4840</v>
      </c>
      <c r="J294" t="s">
        <v>100</v>
      </c>
      <c r="K294">
        <v>6</v>
      </c>
      <c r="L294">
        <v>6</v>
      </c>
      <c r="M294">
        <v>41.28</v>
      </c>
      <c r="N294">
        <v>47.064</v>
      </c>
      <c r="O294" t="s">
        <v>189</v>
      </c>
      <c r="P294" t="s">
        <v>13</v>
      </c>
      <c r="Q294" t="s">
        <v>257</v>
      </c>
      <c r="R294" t="s">
        <v>258</v>
      </c>
      <c r="S294" t="s">
        <v>248</v>
      </c>
      <c r="T294" t="s">
        <v>248</v>
      </c>
      <c r="U294" t="s">
        <v>2075</v>
      </c>
      <c r="V294" t="s">
        <v>2410</v>
      </c>
      <c r="W294">
        <v>99.688999999999993</v>
      </c>
      <c r="X294" t="s">
        <v>15</v>
      </c>
      <c r="Y294" t="s">
        <v>6282</v>
      </c>
      <c r="Z294" t="s">
        <v>6282</v>
      </c>
      <c r="AA294" t="s">
        <v>189</v>
      </c>
      <c r="AB294" s="138">
        <v>44985</v>
      </c>
      <c r="AC294" s="138">
        <v>45166</v>
      </c>
      <c r="AD294" t="s">
        <v>6241</v>
      </c>
      <c r="AE294" t="s">
        <v>5024</v>
      </c>
      <c r="AF294" t="s">
        <v>16</v>
      </c>
      <c r="AG294" t="s">
        <v>4853</v>
      </c>
      <c r="AH294" s="138">
        <v>46081</v>
      </c>
      <c r="AI294" t="s">
        <v>2414</v>
      </c>
      <c r="AJ294" t="s">
        <v>2633</v>
      </c>
      <c r="AK294" t="s">
        <v>2428</v>
      </c>
      <c r="AL294" t="s">
        <v>254</v>
      </c>
      <c r="AM294" t="s">
        <v>1882</v>
      </c>
      <c r="AN294" t="s">
        <v>189</v>
      </c>
      <c r="AO294" t="s">
        <v>189</v>
      </c>
      <c r="AP294" t="s">
        <v>189</v>
      </c>
      <c r="AQ294" t="s">
        <v>16</v>
      </c>
      <c r="AR294" t="s">
        <v>189</v>
      </c>
      <c r="AS294" t="s">
        <v>16</v>
      </c>
      <c r="AT294" t="s">
        <v>6472</v>
      </c>
      <c r="AU294" t="s">
        <v>9344</v>
      </c>
      <c r="AV294" t="s">
        <v>189</v>
      </c>
      <c r="AW294" t="s">
        <v>16</v>
      </c>
      <c r="AX294" t="s">
        <v>16</v>
      </c>
      <c r="AY294" t="s">
        <v>181</v>
      </c>
      <c r="AZ294" t="s">
        <v>16</v>
      </c>
      <c r="BA294" t="s">
        <v>16</v>
      </c>
      <c r="BB294" t="s">
        <v>16</v>
      </c>
      <c r="BC294" t="s">
        <v>199</v>
      </c>
      <c r="BD294" t="s">
        <v>16</v>
      </c>
      <c r="BE294" t="s">
        <v>4341</v>
      </c>
      <c r="BF294" t="s">
        <v>4697</v>
      </c>
      <c r="BG294" t="s">
        <v>4858</v>
      </c>
      <c r="BH294">
        <v>1</v>
      </c>
      <c r="BI294">
        <v>1</v>
      </c>
      <c r="BJ294">
        <v>1</v>
      </c>
      <c r="BK294" t="s">
        <v>9717</v>
      </c>
      <c r="BL294" t="s">
        <v>6307</v>
      </c>
      <c r="BM294">
        <v>23009</v>
      </c>
      <c r="BN294" t="s">
        <v>259</v>
      </c>
      <c r="BO294" t="s">
        <v>16</v>
      </c>
      <c r="BP294" t="s">
        <v>255</v>
      </c>
      <c r="BQ294" t="s">
        <v>260</v>
      </c>
      <c r="BR294" t="s">
        <v>5653</v>
      </c>
      <c r="BS294" t="s">
        <v>9678</v>
      </c>
      <c r="BT294" t="s">
        <v>9679</v>
      </c>
      <c r="BU294" t="s">
        <v>189</v>
      </c>
      <c r="BV294" t="s">
        <v>37</v>
      </c>
      <c r="BW294" t="s">
        <v>16</v>
      </c>
      <c r="BX294" t="s">
        <v>16</v>
      </c>
      <c r="BY294" t="s">
        <v>16</v>
      </c>
      <c r="BZ294" s="138"/>
      <c r="CA294" s="138">
        <v>32763</v>
      </c>
      <c r="CB294" t="s">
        <v>29</v>
      </c>
      <c r="CC294" t="s">
        <v>29</v>
      </c>
      <c r="CD294" t="s">
        <v>6307</v>
      </c>
      <c r="CE294" t="s">
        <v>189</v>
      </c>
      <c r="CF294" t="s">
        <v>6307</v>
      </c>
      <c r="CG294" t="s">
        <v>189</v>
      </c>
      <c r="CH294">
        <v>2023</v>
      </c>
      <c r="CI294" s="7">
        <v>44978</v>
      </c>
      <c r="CJ294" t="s">
        <v>16</v>
      </c>
      <c r="CK294">
        <v>2</v>
      </c>
      <c r="CL294">
        <v>9</v>
      </c>
      <c r="CM294" s="7">
        <v>44977</v>
      </c>
      <c r="CN294" t="s">
        <v>11587</v>
      </c>
      <c r="CO294" t="s">
        <v>9855</v>
      </c>
      <c r="CP294" t="s">
        <v>11556</v>
      </c>
      <c r="CQ294" t="s">
        <v>11557</v>
      </c>
      <c r="CR294" t="s">
        <v>5998</v>
      </c>
      <c r="CS294" t="s">
        <v>5997</v>
      </c>
      <c r="CT294" t="s">
        <v>9845</v>
      </c>
      <c r="CU294" t="s">
        <v>9913</v>
      </c>
      <c r="CV294" t="s">
        <v>6310</v>
      </c>
      <c r="CW294" t="s">
        <v>9874</v>
      </c>
      <c r="CX294" t="s">
        <v>6327</v>
      </c>
      <c r="CY294" t="s">
        <v>9813</v>
      </c>
      <c r="CZ294" t="s">
        <v>6730</v>
      </c>
      <c r="DA294" t="s">
        <v>252</v>
      </c>
      <c r="DB294" t="s">
        <v>9800</v>
      </c>
      <c r="DC294" t="s">
        <v>16</v>
      </c>
      <c r="DD294" t="s">
        <v>15</v>
      </c>
      <c r="DE294" t="s">
        <v>16</v>
      </c>
      <c r="DF294" t="s">
        <v>16</v>
      </c>
      <c r="DG294" t="s">
        <v>4727</v>
      </c>
      <c r="DH294" t="s">
        <v>2051</v>
      </c>
      <c r="DI294" t="s">
        <v>4503</v>
      </c>
      <c r="DJ294" t="s">
        <v>16</v>
      </c>
      <c r="DK294" t="s">
        <v>16</v>
      </c>
      <c r="DL294" t="s">
        <v>4465</v>
      </c>
      <c r="DM294" t="s">
        <v>16</v>
      </c>
      <c r="DN294" t="s">
        <v>4496</v>
      </c>
      <c r="DO294" t="s">
        <v>10885</v>
      </c>
      <c r="DP294" t="s">
        <v>7500</v>
      </c>
      <c r="DQ294" t="s">
        <v>10127</v>
      </c>
      <c r="DR294" t="s">
        <v>7502</v>
      </c>
    </row>
    <row r="295" spans="1:122" x14ac:dyDescent="0.25">
      <c r="A295">
        <v>620</v>
      </c>
      <c r="B295" t="s">
        <v>189</v>
      </c>
      <c r="C295" t="s">
        <v>2632</v>
      </c>
      <c r="D295" s="138">
        <v>44978</v>
      </c>
      <c r="E295" t="s">
        <v>7121</v>
      </c>
      <c r="F295" t="s">
        <v>1939</v>
      </c>
      <c r="G295" t="s">
        <v>1926</v>
      </c>
      <c r="H295" t="s">
        <v>256</v>
      </c>
      <c r="I295" t="s">
        <v>4840</v>
      </c>
      <c r="J295" t="s">
        <v>513</v>
      </c>
      <c r="K295">
        <v>27</v>
      </c>
      <c r="L295">
        <v>3.43</v>
      </c>
      <c r="M295">
        <v>23.68</v>
      </c>
      <c r="N295">
        <v>27</v>
      </c>
      <c r="O295" t="s">
        <v>189</v>
      </c>
      <c r="P295" t="s">
        <v>137</v>
      </c>
      <c r="Q295" t="s">
        <v>66</v>
      </c>
      <c r="R295" t="s">
        <v>493</v>
      </c>
      <c r="S295" t="s">
        <v>66</v>
      </c>
      <c r="T295" t="s">
        <v>16</v>
      </c>
      <c r="U295" t="s">
        <v>2073</v>
      </c>
      <c r="V295" t="s">
        <v>2410</v>
      </c>
      <c r="W295">
        <v>100</v>
      </c>
      <c r="X295" t="s">
        <v>15</v>
      </c>
      <c r="Y295" t="s">
        <v>6282</v>
      </c>
      <c r="Z295" t="s">
        <v>6282</v>
      </c>
      <c r="AA295" t="s">
        <v>189</v>
      </c>
      <c r="AB295" s="138">
        <v>44985</v>
      </c>
      <c r="AC295" s="138">
        <v>45166</v>
      </c>
      <c r="AD295" t="s">
        <v>6241</v>
      </c>
      <c r="AE295" t="s">
        <v>5024</v>
      </c>
      <c r="AF295" t="s">
        <v>16</v>
      </c>
      <c r="AG295" t="s">
        <v>4853</v>
      </c>
      <c r="AH295" s="138">
        <v>45716</v>
      </c>
      <c r="AI295" t="s">
        <v>2414</v>
      </c>
      <c r="AJ295" t="s">
        <v>189</v>
      </c>
      <c r="AK295" t="s">
        <v>189</v>
      </c>
      <c r="AL295" t="s">
        <v>189</v>
      </c>
      <c r="AM295" t="s">
        <v>189</v>
      </c>
      <c r="AN295" t="s">
        <v>189</v>
      </c>
      <c r="AO295" t="s">
        <v>189</v>
      </c>
      <c r="AP295" t="s">
        <v>189</v>
      </c>
      <c r="AQ295" t="s">
        <v>16</v>
      </c>
      <c r="AR295" t="s">
        <v>189</v>
      </c>
      <c r="AS295" t="s">
        <v>16</v>
      </c>
      <c r="AT295" t="s">
        <v>6472</v>
      </c>
      <c r="AU295" t="s">
        <v>9344</v>
      </c>
      <c r="AV295" t="s">
        <v>189</v>
      </c>
      <c r="AW295" t="s">
        <v>16</v>
      </c>
      <c r="AX295" t="s">
        <v>16</v>
      </c>
      <c r="AY295" t="s">
        <v>16</v>
      </c>
      <c r="AZ295" t="s">
        <v>16</v>
      </c>
      <c r="BA295" t="s">
        <v>16</v>
      </c>
      <c r="BB295" t="s">
        <v>16</v>
      </c>
      <c r="BC295" t="s">
        <v>199</v>
      </c>
      <c r="BD295" t="s">
        <v>16</v>
      </c>
      <c r="BE295" t="s">
        <v>2136</v>
      </c>
      <c r="BF295" t="s">
        <v>189</v>
      </c>
      <c r="BG295" t="s">
        <v>189</v>
      </c>
      <c r="BH295">
        <v>0</v>
      </c>
      <c r="BI295">
        <v>0</v>
      </c>
      <c r="BJ295">
        <v>0</v>
      </c>
      <c r="BK295" t="s">
        <v>189</v>
      </c>
      <c r="BL295" t="s">
        <v>189</v>
      </c>
      <c r="BN295" t="s">
        <v>259</v>
      </c>
      <c r="BO295" t="s">
        <v>16</v>
      </c>
      <c r="BP295" t="s">
        <v>255</v>
      </c>
      <c r="BQ295" t="s">
        <v>260</v>
      </c>
      <c r="BR295" t="s">
        <v>5653</v>
      </c>
      <c r="BS295" t="s">
        <v>9678</v>
      </c>
      <c r="BT295" t="s">
        <v>9679</v>
      </c>
      <c r="BU295" t="s">
        <v>189</v>
      </c>
      <c r="BV295" t="s">
        <v>37</v>
      </c>
      <c r="BW295" t="s">
        <v>16</v>
      </c>
      <c r="BX295" t="s">
        <v>16</v>
      </c>
      <c r="BY295" t="s">
        <v>16</v>
      </c>
      <c r="BZ295" s="138"/>
      <c r="CA295" s="138">
        <v>32763</v>
      </c>
      <c r="CB295" t="s">
        <v>29</v>
      </c>
      <c r="CC295" t="s">
        <v>29</v>
      </c>
      <c r="CD295" t="s">
        <v>6307</v>
      </c>
      <c r="CE295" t="s">
        <v>189</v>
      </c>
      <c r="CF295" t="s">
        <v>6307</v>
      </c>
      <c r="CG295" t="s">
        <v>189</v>
      </c>
      <c r="CH295">
        <v>2023</v>
      </c>
      <c r="CI295" s="7">
        <v>44978</v>
      </c>
      <c r="CJ295" t="s">
        <v>16</v>
      </c>
      <c r="CK295">
        <v>2</v>
      </c>
      <c r="CL295">
        <v>9</v>
      </c>
      <c r="CM295" s="7">
        <v>44977</v>
      </c>
      <c r="CN295" t="s">
        <v>11587</v>
      </c>
      <c r="CO295" t="s">
        <v>9855</v>
      </c>
      <c r="CP295" t="s">
        <v>11556</v>
      </c>
      <c r="CQ295" t="s">
        <v>11557</v>
      </c>
      <c r="CR295" t="s">
        <v>5998</v>
      </c>
      <c r="CS295" t="s">
        <v>5997</v>
      </c>
      <c r="CT295" t="s">
        <v>9845</v>
      </c>
      <c r="CU295" t="s">
        <v>6826</v>
      </c>
      <c r="CV295" t="s">
        <v>6310</v>
      </c>
      <c r="CW295" t="s">
        <v>9874</v>
      </c>
      <c r="CX295" t="s">
        <v>262</v>
      </c>
      <c r="CY295" t="s">
        <v>9820</v>
      </c>
      <c r="CZ295" t="s">
        <v>6234</v>
      </c>
      <c r="DA295" t="s">
        <v>252</v>
      </c>
      <c r="DB295" t="s">
        <v>9800</v>
      </c>
      <c r="DC295" t="s">
        <v>16</v>
      </c>
      <c r="DD295" t="s">
        <v>15</v>
      </c>
      <c r="DE295" t="s">
        <v>16</v>
      </c>
      <c r="DF295" t="s">
        <v>16</v>
      </c>
      <c r="DG295" t="s">
        <v>4726</v>
      </c>
      <c r="DH295" t="s">
        <v>5505</v>
      </c>
      <c r="DI295" t="s">
        <v>5829</v>
      </c>
      <c r="DJ295" t="s">
        <v>16</v>
      </c>
      <c r="DK295" t="s">
        <v>16</v>
      </c>
      <c r="DL295" t="s">
        <v>4465</v>
      </c>
      <c r="DM295" t="s">
        <v>16</v>
      </c>
      <c r="DN295" t="s">
        <v>189</v>
      </c>
      <c r="DO295" t="s">
        <v>10886</v>
      </c>
      <c r="DP295" t="s">
        <v>7500</v>
      </c>
      <c r="DQ295" t="s">
        <v>10127</v>
      </c>
      <c r="DR295" t="s">
        <v>7503</v>
      </c>
    </row>
    <row r="296" spans="1:122" x14ac:dyDescent="0.25">
      <c r="A296">
        <v>619</v>
      </c>
      <c r="B296" t="s">
        <v>189</v>
      </c>
      <c r="C296" t="s">
        <v>2631</v>
      </c>
      <c r="D296" s="138">
        <v>44978</v>
      </c>
      <c r="E296" t="s">
        <v>7121</v>
      </c>
      <c r="F296" t="s">
        <v>1939</v>
      </c>
      <c r="G296" t="s">
        <v>1926</v>
      </c>
      <c r="H296" t="s">
        <v>256</v>
      </c>
      <c r="I296" t="s">
        <v>4840</v>
      </c>
      <c r="J296" t="s">
        <v>12</v>
      </c>
      <c r="K296">
        <v>38</v>
      </c>
      <c r="L296">
        <v>5.51</v>
      </c>
      <c r="M296">
        <v>38</v>
      </c>
      <c r="N296">
        <v>43.281999999999996</v>
      </c>
      <c r="O296" t="s">
        <v>189</v>
      </c>
      <c r="P296" t="s">
        <v>137</v>
      </c>
      <c r="Q296" t="s">
        <v>2629</v>
      </c>
      <c r="R296" t="s">
        <v>387</v>
      </c>
      <c r="S296" t="s">
        <v>2629</v>
      </c>
      <c r="T296" t="s">
        <v>16</v>
      </c>
      <c r="U296" t="s">
        <v>2630</v>
      </c>
      <c r="V296" t="s">
        <v>2410</v>
      </c>
      <c r="W296">
        <v>100</v>
      </c>
      <c r="X296" t="s">
        <v>15</v>
      </c>
      <c r="Y296" t="s">
        <v>6282</v>
      </c>
      <c r="Z296" t="s">
        <v>6282</v>
      </c>
      <c r="AA296" t="s">
        <v>189</v>
      </c>
      <c r="AB296" s="138">
        <v>44985</v>
      </c>
      <c r="AC296" s="138">
        <v>45166</v>
      </c>
      <c r="AD296" t="s">
        <v>6241</v>
      </c>
      <c r="AE296" t="s">
        <v>5024</v>
      </c>
      <c r="AF296" t="s">
        <v>16</v>
      </c>
      <c r="AG296" t="s">
        <v>4853</v>
      </c>
      <c r="AH296" s="138">
        <v>45716</v>
      </c>
      <c r="AI296" t="s">
        <v>2414</v>
      </c>
      <c r="AJ296" t="s">
        <v>189</v>
      </c>
      <c r="AK296" t="s">
        <v>189</v>
      </c>
      <c r="AL296" t="s">
        <v>189</v>
      </c>
      <c r="AM296" t="s">
        <v>189</v>
      </c>
      <c r="AN296" t="s">
        <v>189</v>
      </c>
      <c r="AO296" t="s">
        <v>189</v>
      </c>
      <c r="AP296" t="s">
        <v>189</v>
      </c>
      <c r="AQ296" t="s">
        <v>16</v>
      </c>
      <c r="AR296" t="s">
        <v>189</v>
      </c>
      <c r="AS296" t="s">
        <v>16</v>
      </c>
      <c r="AT296" t="s">
        <v>6472</v>
      </c>
      <c r="AU296" t="s">
        <v>9344</v>
      </c>
      <c r="AV296" t="s">
        <v>189</v>
      </c>
      <c r="AW296" t="s">
        <v>16</v>
      </c>
      <c r="AX296" t="s">
        <v>16</v>
      </c>
      <c r="AY296" t="s">
        <v>16</v>
      </c>
      <c r="AZ296" t="s">
        <v>16</v>
      </c>
      <c r="BA296" t="s">
        <v>16</v>
      </c>
      <c r="BB296" t="s">
        <v>16</v>
      </c>
      <c r="BC296" t="s">
        <v>199</v>
      </c>
      <c r="BD296" t="s">
        <v>16</v>
      </c>
      <c r="BE296" t="s">
        <v>2136</v>
      </c>
      <c r="BF296" t="s">
        <v>189</v>
      </c>
      <c r="BG296" t="s">
        <v>189</v>
      </c>
      <c r="BH296">
        <v>0</v>
      </c>
      <c r="BI296">
        <v>0</v>
      </c>
      <c r="BJ296">
        <v>0</v>
      </c>
      <c r="BK296" t="s">
        <v>189</v>
      </c>
      <c r="BL296" t="s">
        <v>189</v>
      </c>
      <c r="BN296" t="s">
        <v>259</v>
      </c>
      <c r="BO296" t="s">
        <v>16</v>
      </c>
      <c r="BP296" t="s">
        <v>255</v>
      </c>
      <c r="BQ296" t="s">
        <v>260</v>
      </c>
      <c r="BR296" t="s">
        <v>5653</v>
      </c>
      <c r="BS296" t="s">
        <v>9678</v>
      </c>
      <c r="BT296" t="s">
        <v>9679</v>
      </c>
      <c r="BU296" t="s">
        <v>189</v>
      </c>
      <c r="BV296" t="s">
        <v>37</v>
      </c>
      <c r="BW296" t="s">
        <v>16</v>
      </c>
      <c r="BX296" t="s">
        <v>16</v>
      </c>
      <c r="BY296" t="s">
        <v>16</v>
      </c>
      <c r="BZ296" s="138"/>
      <c r="CA296" s="138">
        <v>32763</v>
      </c>
      <c r="CB296" t="s">
        <v>29</v>
      </c>
      <c r="CC296" t="s">
        <v>29</v>
      </c>
      <c r="CD296" t="s">
        <v>6307</v>
      </c>
      <c r="CE296" t="s">
        <v>189</v>
      </c>
      <c r="CF296" t="s">
        <v>6307</v>
      </c>
      <c r="CG296" t="s">
        <v>189</v>
      </c>
      <c r="CH296">
        <v>2023</v>
      </c>
      <c r="CI296" s="7">
        <v>44978</v>
      </c>
      <c r="CJ296" t="s">
        <v>16</v>
      </c>
      <c r="CK296">
        <v>2</v>
      </c>
      <c r="CL296">
        <v>9</v>
      </c>
      <c r="CM296" s="7">
        <v>44977</v>
      </c>
      <c r="CN296" t="s">
        <v>11587</v>
      </c>
      <c r="CO296" t="s">
        <v>9855</v>
      </c>
      <c r="CP296" t="s">
        <v>11556</v>
      </c>
      <c r="CQ296" t="s">
        <v>11557</v>
      </c>
      <c r="CR296" t="s">
        <v>5998</v>
      </c>
      <c r="CS296" t="s">
        <v>5997</v>
      </c>
      <c r="CT296" t="s">
        <v>9845</v>
      </c>
      <c r="CU296" t="s">
        <v>9913</v>
      </c>
      <c r="CV296" t="s">
        <v>6310</v>
      </c>
      <c r="CW296" t="s">
        <v>9874</v>
      </c>
      <c r="CX296" t="s">
        <v>262</v>
      </c>
      <c r="CY296" t="s">
        <v>4464</v>
      </c>
      <c r="CZ296" t="s">
        <v>6234</v>
      </c>
      <c r="DA296" t="s">
        <v>252</v>
      </c>
      <c r="DB296" t="s">
        <v>9800</v>
      </c>
      <c r="DC296" t="s">
        <v>16</v>
      </c>
      <c r="DD296" t="s">
        <v>15</v>
      </c>
      <c r="DE296" t="s">
        <v>16</v>
      </c>
      <c r="DF296" t="s">
        <v>16</v>
      </c>
      <c r="DG296" t="s">
        <v>4726</v>
      </c>
      <c r="DH296" t="s">
        <v>2052</v>
      </c>
      <c r="DI296" t="s">
        <v>6170</v>
      </c>
      <c r="DJ296" t="s">
        <v>16</v>
      </c>
      <c r="DK296" t="s">
        <v>4464</v>
      </c>
      <c r="DL296" t="s">
        <v>4464</v>
      </c>
      <c r="DM296" t="s">
        <v>16</v>
      </c>
      <c r="DN296" t="s">
        <v>189</v>
      </c>
      <c r="DO296" t="s">
        <v>10887</v>
      </c>
      <c r="DP296" t="s">
        <v>7500</v>
      </c>
      <c r="DQ296" t="s">
        <v>10127</v>
      </c>
      <c r="DR296" t="s">
        <v>7501</v>
      </c>
    </row>
    <row r="297" spans="1:122" x14ac:dyDescent="0.25">
      <c r="A297">
        <v>618</v>
      </c>
      <c r="B297" t="s">
        <v>189</v>
      </c>
      <c r="C297" t="s">
        <v>2226</v>
      </c>
      <c r="D297" s="138">
        <v>44977</v>
      </c>
      <c r="E297" t="s">
        <v>2227</v>
      </c>
      <c r="F297" t="s">
        <v>11</v>
      </c>
      <c r="G297" t="s">
        <v>16</v>
      </c>
      <c r="H297" t="s">
        <v>11</v>
      </c>
      <c r="I297" t="s">
        <v>9802</v>
      </c>
      <c r="J297" t="s">
        <v>12</v>
      </c>
      <c r="K297">
        <v>3.5</v>
      </c>
      <c r="L297">
        <v>0.51</v>
      </c>
      <c r="M297">
        <v>3.5</v>
      </c>
      <c r="N297">
        <v>3.9969999999999999</v>
      </c>
      <c r="O297" t="s">
        <v>189</v>
      </c>
      <c r="P297" t="s">
        <v>13</v>
      </c>
      <c r="Q297" t="s">
        <v>36</v>
      </c>
      <c r="R297" t="s">
        <v>16</v>
      </c>
      <c r="S297" t="s">
        <v>36</v>
      </c>
      <c r="T297" t="s">
        <v>16</v>
      </c>
      <c r="U297" t="s">
        <v>16</v>
      </c>
      <c r="V297" t="s">
        <v>2410</v>
      </c>
      <c r="W297">
        <v>100</v>
      </c>
      <c r="X297" t="s">
        <v>22</v>
      </c>
      <c r="Y297" t="s">
        <v>6236</v>
      </c>
      <c r="Z297" t="s">
        <v>6236</v>
      </c>
      <c r="AA297" t="s">
        <v>189</v>
      </c>
      <c r="AB297" s="138">
        <v>44984</v>
      </c>
      <c r="AC297" s="138">
        <v>45165</v>
      </c>
      <c r="AD297" t="s">
        <v>6241</v>
      </c>
      <c r="AE297" t="s">
        <v>5086</v>
      </c>
      <c r="AF297" t="s">
        <v>16</v>
      </c>
      <c r="AG297" t="s">
        <v>189</v>
      </c>
      <c r="AH297" s="138">
        <v>46080</v>
      </c>
      <c r="AI297" t="s">
        <v>2414</v>
      </c>
      <c r="AJ297" t="s">
        <v>189</v>
      </c>
      <c r="AK297" t="s">
        <v>189</v>
      </c>
      <c r="AL297" t="s">
        <v>189</v>
      </c>
      <c r="AM297" t="s">
        <v>189</v>
      </c>
      <c r="AN297" t="s">
        <v>189</v>
      </c>
      <c r="AO297" t="s">
        <v>189</v>
      </c>
      <c r="AP297" t="s">
        <v>189</v>
      </c>
      <c r="AQ297" t="s">
        <v>16</v>
      </c>
      <c r="AR297" t="s">
        <v>189</v>
      </c>
      <c r="AS297" t="s">
        <v>16</v>
      </c>
      <c r="AT297" t="s">
        <v>6564</v>
      </c>
      <c r="AU297" t="s">
        <v>9344</v>
      </c>
      <c r="AV297" t="s">
        <v>189</v>
      </c>
      <c r="AW297" t="s">
        <v>16</v>
      </c>
      <c r="AX297" t="s">
        <v>16</v>
      </c>
      <c r="AY297" t="s">
        <v>16</v>
      </c>
      <c r="AZ297" t="s">
        <v>16</v>
      </c>
      <c r="BA297" t="s">
        <v>16</v>
      </c>
      <c r="BB297" t="s">
        <v>16</v>
      </c>
      <c r="BC297" t="s">
        <v>16</v>
      </c>
      <c r="BD297" t="s">
        <v>16</v>
      </c>
      <c r="BE297" t="s">
        <v>16</v>
      </c>
      <c r="BF297" t="s">
        <v>189</v>
      </c>
      <c r="BG297" t="s">
        <v>189</v>
      </c>
      <c r="BH297">
        <v>0</v>
      </c>
      <c r="BI297">
        <v>0</v>
      </c>
      <c r="BJ297">
        <v>0</v>
      </c>
      <c r="BK297" t="s">
        <v>189</v>
      </c>
      <c r="BL297" t="s">
        <v>189</v>
      </c>
      <c r="BN297" t="s">
        <v>2228</v>
      </c>
      <c r="BO297" t="s">
        <v>7116</v>
      </c>
      <c r="BP297" t="s">
        <v>2652</v>
      </c>
      <c r="BQ297" t="s">
        <v>184</v>
      </c>
      <c r="BR297" t="s">
        <v>6744</v>
      </c>
      <c r="BS297" t="s">
        <v>9726</v>
      </c>
      <c r="BT297" t="s">
        <v>16</v>
      </c>
      <c r="BU297" t="s">
        <v>189</v>
      </c>
      <c r="BV297" t="s">
        <v>27</v>
      </c>
      <c r="BW297" t="s">
        <v>195</v>
      </c>
      <c r="BX297" t="s">
        <v>279</v>
      </c>
      <c r="BY297" t="s">
        <v>16</v>
      </c>
      <c r="BZ297" s="138"/>
      <c r="CA297" s="138">
        <v>44977</v>
      </c>
      <c r="CB297" t="s">
        <v>34</v>
      </c>
      <c r="CC297" t="s">
        <v>16</v>
      </c>
      <c r="CD297" t="s">
        <v>6307</v>
      </c>
      <c r="CE297" t="s">
        <v>189</v>
      </c>
      <c r="CF297" t="s">
        <v>189</v>
      </c>
      <c r="CG297" t="s">
        <v>189</v>
      </c>
      <c r="CH297">
        <v>2023</v>
      </c>
      <c r="CI297" s="7">
        <v>44977</v>
      </c>
      <c r="CJ297" t="s">
        <v>4723</v>
      </c>
      <c r="CK297">
        <v>2</v>
      </c>
      <c r="CL297">
        <v>9</v>
      </c>
      <c r="CM297" s="7">
        <v>44977</v>
      </c>
      <c r="CN297" t="s">
        <v>11587</v>
      </c>
      <c r="CO297" t="s">
        <v>9855</v>
      </c>
      <c r="CP297" t="s">
        <v>11556</v>
      </c>
      <c r="CQ297" t="s">
        <v>11557</v>
      </c>
      <c r="CR297" t="s">
        <v>5998</v>
      </c>
      <c r="CS297" t="s">
        <v>5997</v>
      </c>
      <c r="CT297" t="s">
        <v>9845</v>
      </c>
      <c r="CU297" t="s">
        <v>9873</v>
      </c>
      <c r="CV297" t="s">
        <v>6307</v>
      </c>
      <c r="CW297" t="s">
        <v>9874</v>
      </c>
      <c r="CX297" t="s">
        <v>2651</v>
      </c>
      <c r="CY297" t="s">
        <v>9817</v>
      </c>
      <c r="CZ297" t="s">
        <v>6741</v>
      </c>
      <c r="DA297" t="s">
        <v>188</v>
      </c>
      <c r="DB297" t="s">
        <v>16</v>
      </c>
      <c r="DC297" t="s">
        <v>16</v>
      </c>
      <c r="DD297" t="s">
        <v>22</v>
      </c>
      <c r="DE297" t="s">
        <v>16</v>
      </c>
      <c r="DF297" t="s">
        <v>2540</v>
      </c>
      <c r="DG297" t="s">
        <v>4727</v>
      </c>
      <c r="DH297" t="s">
        <v>2052</v>
      </c>
      <c r="DI297" t="s">
        <v>6124</v>
      </c>
      <c r="DJ297" t="s">
        <v>16</v>
      </c>
      <c r="DK297" t="s">
        <v>9817</v>
      </c>
      <c r="DL297" t="s">
        <v>9817</v>
      </c>
      <c r="DM297" t="s">
        <v>6245</v>
      </c>
      <c r="DN297" t="s">
        <v>189</v>
      </c>
      <c r="DO297" t="s">
        <v>11146</v>
      </c>
      <c r="DP297" t="s">
        <v>7504</v>
      </c>
      <c r="DQ297" t="s">
        <v>10129</v>
      </c>
      <c r="DR297" t="s">
        <v>10130</v>
      </c>
    </row>
    <row r="298" spans="1:122" x14ac:dyDescent="0.25">
      <c r="A298">
        <v>617</v>
      </c>
      <c r="B298" t="s">
        <v>189</v>
      </c>
      <c r="C298" t="s">
        <v>2229</v>
      </c>
      <c r="D298" s="138">
        <v>44974</v>
      </c>
      <c r="E298" t="s">
        <v>2230</v>
      </c>
      <c r="F298" t="s">
        <v>11</v>
      </c>
      <c r="G298" t="s">
        <v>1932</v>
      </c>
      <c r="H298" t="s">
        <v>11</v>
      </c>
      <c r="I298" t="s">
        <v>9802</v>
      </c>
      <c r="J298" t="s">
        <v>12</v>
      </c>
      <c r="K298">
        <v>3.72</v>
      </c>
      <c r="L298">
        <v>0.54</v>
      </c>
      <c r="M298">
        <v>3.72</v>
      </c>
      <c r="N298">
        <v>4.2450000000000001</v>
      </c>
      <c r="O298" t="s">
        <v>189</v>
      </c>
      <c r="P298" t="s">
        <v>13</v>
      </c>
      <c r="Q298" t="s">
        <v>43</v>
      </c>
      <c r="R298" t="s">
        <v>16</v>
      </c>
      <c r="S298" t="s">
        <v>16</v>
      </c>
      <c r="T298" t="s">
        <v>16</v>
      </c>
      <c r="U298" t="s">
        <v>16</v>
      </c>
      <c r="V298" t="s">
        <v>2410</v>
      </c>
      <c r="W298">
        <v>100</v>
      </c>
      <c r="X298" t="s">
        <v>32</v>
      </c>
      <c r="Y298" t="s">
        <v>6236</v>
      </c>
      <c r="Z298" t="s">
        <v>6236</v>
      </c>
      <c r="AA298" t="s">
        <v>189</v>
      </c>
      <c r="AB298" s="138">
        <v>44978</v>
      </c>
      <c r="AC298" s="138">
        <v>45155</v>
      </c>
      <c r="AD298" t="s">
        <v>6240</v>
      </c>
      <c r="AE298" t="s">
        <v>5178</v>
      </c>
      <c r="AF298" t="s">
        <v>16</v>
      </c>
      <c r="AG298" t="s">
        <v>189</v>
      </c>
      <c r="AH298" s="138">
        <v>46074</v>
      </c>
      <c r="AI298" t="s">
        <v>2414</v>
      </c>
      <c r="AJ298" t="s">
        <v>189</v>
      </c>
      <c r="AK298" t="s">
        <v>189</v>
      </c>
      <c r="AL298" t="s">
        <v>189</v>
      </c>
      <c r="AM298" t="s">
        <v>189</v>
      </c>
      <c r="AN298" t="s">
        <v>189</v>
      </c>
      <c r="AO298" t="s">
        <v>189</v>
      </c>
      <c r="AP298" t="s">
        <v>189</v>
      </c>
      <c r="AQ298" t="s">
        <v>16</v>
      </c>
      <c r="AR298" t="s">
        <v>189</v>
      </c>
      <c r="AS298" t="s">
        <v>16</v>
      </c>
      <c r="AT298" t="s">
        <v>189</v>
      </c>
      <c r="AU298" t="s">
        <v>9344</v>
      </c>
      <c r="AV298" t="s">
        <v>189</v>
      </c>
      <c r="AW298" t="s">
        <v>16</v>
      </c>
      <c r="AX298" t="s">
        <v>16</v>
      </c>
      <c r="AY298" t="s">
        <v>16</v>
      </c>
      <c r="AZ298" t="s">
        <v>16</v>
      </c>
      <c r="BA298" t="s">
        <v>16</v>
      </c>
      <c r="BB298" t="s">
        <v>16</v>
      </c>
      <c r="BC298" t="s">
        <v>16</v>
      </c>
      <c r="BD298" t="s">
        <v>16</v>
      </c>
      <c r="BE298" t="s">
        <v>16</v>
      </c>
      <c r="BF298" t="s">
        <v>189</v>
      </c>
      <c r="BG298" t="s">
        <v>189</v>
      </c>
      <c r="BH298">
        <v>0</v>
      </c>
      <c r="BI298">
        <v>0</v>
      </c>
      <c r="BJ298">
        <v>0</v>
      </c>
      <c r="BK298" t="s">
        <v>189</v>
      </c>
      <c r="BL298" t="s">
        <v>189</v>
      </c>
      <c r="BN298" t="s">
        <v>2231</v>
      </c>
      <c r="BO298" t="s">
        <v>16</v>
      </c>
      <c r="BP298" t="s">
        <v>2230</v>
      </c>
      <c r="BQ298" t="s">
        <v>184</v>
      </c>
      <c r="BR298" t="s">
        <v>6744</v>
      </c>
      <c r="BS298" t="s">
        <v>9667</v>
      </c>
      <c r="BT298" t="s">
        <v>16</v>
      </c>
      <c r="BU298" t="s">
        <v>189</v>
      </c>
      <c r="BV298" t="s">
        <v>27</v>
      </c>
      <c r="BW298" t="s">
        <v>195</v>
      </c>
      <c r="BX298" t="s">
        <v>840</v>
      </c>
      <c r="BY298" t="s">
        <v>2654</v>
      </c>
      <c r="BZ298" s="138"/>
      <c r="CA298" s="138">
        <v>44665</v>
      </c>
      <c r="CB298" t="s">
        <v>17</v>
      </c>
      <c r="CC298" t="s">
        <v>17</v>
      </c>
      <c r="CD298" t="s">
        <v>6307</v>
      </c>
      <c r="CE298" t="s">
        <v>189</v>
      </c>
      <c r="CF298" t="s">
        <v>189</v>
      </c>
      <c r="CG298" t="s">
        <v>189</v>
      </c>
      <c r="CH298">
        <v>2023</v>
      </c>
      <c r="CI298" s="7">
        <v>44974</v>
      </c>
      <c r="CJ298" t="s">
        <v>4723</v>
      </c>
      <c r="CK298">
        <v>2</v>
      </c>
      <c r="CL298">
        <v>8</v>
      </c>
      <c r="CM298" s="7">
        <v>44970</v>
      </c>
      <c r="CN298" t="s">
        <v>11589</v>
      </c>
      <c r="CO298" t="s">
        <v>9855</v>
      </c>
      <c r="CP298" t="s">
        <v>11556</v>
      </c>
      <c r="CQ298" t="s">
        <v>11557</v>
      </c>
      <c r="CR298" t="s">
        <v>5998</v>
      </c>
      <c r="CS298" t="s">
        <v>5999</v>
      </c>
      <c r="CT298" t="s">
        <v>9845</v>
      </c>
      <c r="CU298" t="s">
        <v>9873</v>
      </c>
      <c r="CV298" t="s">
        <v>6310</v>
      </c>
      <c r="CW298" t="s">
        <v>9874</v>
      </c>
      <c r="CX298" t="s">
        <v>2653</v>
      </c>
      <c r="CY298" t="s">
        <v>9817</v>
      </c>
      <c r="CZ298" t="s">
        <v>6741</v>
      </c>
      <c r="DA298" t="s">
        <v>188</v>
      </c>
      <c r="DB298" t="s">
        <v>16</v>
      </c>
      <c r="DC298" t="s">
        <v>2231</v>
      </c>
      <c r="DD298" t="s">
        <v>32</v>
      </c>
      <c r="DE298" t="s">
        <v>16</v>
      </c>
      <c r="DF298" t="s">
        <v>16</v>
      </c>
      <c r="DG298" t="s">
        <v>4727</v>
      </c>
      <c r="DH298" t="s">
        <v>2052</v>
      </c>
      <c r="DI298" t="s">
        <v>6171</v>
      </c>
      <c r="DJ298" t="s">
        <v>16</v>
      </c>
      <c r="DK298" t="s">
        <v>9817</v>
      </c>
      <c r="DL298" t="s">
        <v>9817</v>
      </c>
      <c r="DM298" t="s">
        <v>16</v>
      </c>
      <c r="DN298" t="s">
        <v>189</v>
      </c>
      <c r="DO298" t="s">
        <v>11590</v>
      </c>
      <c r="DP298" t="s">
        <v>7505</v>
      </c>
      <c r="DQ298" t="s">
        <v>10131</v>
      </c>
      <c r="DR298" t="s">
        <v>10132</v>
      </c>
    </row>
    <row r="299" spans="1:122" x14ac:dyDescent="0.25">
      <c r="A299">
        <v>616</v>
      </c>
      <c r="B299" t="s">
        <v>189</v>
      </c>
      <c r="C299" t="s">
        <v>2668</v>
      </c>
      <c r="D299" s="138">
        <v>44973</v>
      </c>
      <c r="E299" t="s">
        <v>2670</v>
      </c>
      <c r="F299" t="s">
        <v>11</v>
      </c>
      <c r="G299" t="s">
        <v>1932</v>
      </c>
      <c r="H299" t="s">
        <v>11</v>
      </c>
      <c r="I299" t="s">
        <v>9802</v>
      </c>
      <c r="J299" t="s">
        <v>92</v>
      </c>
      <c r="K299">
        <v>0.75</v>
      </c>
      <c r="L299">
        <v>0.8</v>
      </c>
      <c r="M299">
        <v>5.5</v>
      </c>
      <c r="N299">
        <v>6.2889999999999997</v>
      </c>
      <c r="O299" t="s">
        <v>189</v>
      </c>
      <c r="P299" t="s">
        <v>13</v>
      </c>
      <c r="Q299" t="s">
        <v>14</v>
      </c>
      <c r="R299" t="s">
        <v>397</v>
      </c>
      <c r="S299" t="s">
        <v>14</v>
      </c>
      <c r="T299" t="s">
        <v>16</v>
      </c>
      <c r="U299" t="s">
        <v>41</v>
      </c>
      <c r="V299" t="s">
        <v>2410</v>
      </c>
      <c r="W299">
        <v>100</v>
      </c>
      <c r="X299" t="s">
        <v>72</v>
      </c>
      <c r="Y299" t="s">
        <v>6236</v>
      </c>
      <c r="Z299" t="s">
        <v>6236</v>
      </c>
      <c r="AA299" t="s">
        <v>189</v>
      </c>
      <c r="AB299" s="138">
        <v>44980</v>
      </c>
      <c r="AC299" s="138">
        <v>45161</v>
      </c>
      <c r="AD299" t="s">
        <v>6240</v>
      </c>
      <c r="AE299" t="s">
        <v>5167</v>
      </c>
      <c r="AF299" t="s">
        <v>16</v>
      </c>
      <c r="AG299" t="s">
        <v>189</v>
      </c>
      <c r="AH299" s="138">
        <v>46076</v>
      </c>
      <c r="AI299" t="s">
        <v>2414</v>
      </c>
      <c r="AJ299" t="s">
        <v>189</v>
      </c>
      <c r="AK299" t="s">
        <v>189</v>
      </c>
      <c r="AL299" t="s">
        <v>189</v>
      </c>
      <c r="AM299" t="s">
        <v>189</v>
      </c>
      <c r="AN299" t="s">
        <v>189</v>
      </c>
      <c r="AO299" t="s">
        <v>189</v>
      </c>
      <c r="AP299" t="s">
        <v>189</v>
      </c>
      <c r="AQ299" t="s">
        <v>16</v>
      </c>
      <c r="AR299" t="s">
        <v>189</v>
      </c>
      <c r="AS299" t="s">
        <v>16</v>
      </c>
      <c r="AT299" t="s">
        <v>6464</v>
      </c>
      <c r="AU299" t="s">
        <v>9344</v>
      </c>
      <c r="AV299" t="s">
        <v>189</v>
      </c>
      <c r="AW299" t="s">
        <v>16</v>
      </c>
      <c r="AX299" t="s">
        <v>16</v>
      </c>
      <c r="AY299" t="s">
        <v>16</v>
      </c>
      <c r="AZ299" t="s">
        <v>16</v>
      </c>
      <c r="BA299" t="s">
        <v>16</v>
      </c>
      <c r="BB299" t="s">
        <v>16</v>
      </c>
      <c r="BC299" t="s">
        <v>16</v>
      </c>
      <c r="BD299" t="s">
        <v>16</v>
      </c>
      <c r="BE299" t="s">
        <v>16</v>
      </c>
      <c r="BF299" t="s">
        <v>189</v>
      </c>
      <c r="BG299" t="s">
        <v>189</v>
      </c>
      <c r="BH299">
        <v>0</v>
      </c>
      <c r="BI299">
        <v>0</v>
      </c>
      <c r="BJ299">
        <v>0</v>
      </c>
      <c r="BK299" t="s">
        <v>189</v>
      </c>
      <c r="BL299" t="s">
        <v>189</v>
      </c>
      <c r="BN299" t="s">
        <v>2209</v>
      </c>
      <c r="BO299" t="s">
        <v>7115</v>
      </c>
      <c r="BP299" t="s">
        <v>2208</v>
      </c>
      <c r="BQ299" t="s">
        <v>184</v>
      </c>
      <c r="BR299" t="s">
        <v>6744</v>
      </c>
      <c r="BS299" t="s">
        <v>9667</v>
      </c>
      <c r="BT299" t="s">
        <v>16</v>
      </c>
      <c r="BU299" t="s">
        <v>189</v>
      </c>
      <c r="BV299" t="s">
        <v>18</v>
      </c>
      <c r="BW299" t="s">
        <v>195</v>
      </c>
      <c r="BX299" t="s">
        <v>2595</v>
      </c>
      <c r="BY299" t="s">
        <v>2596</v>
      </c>
      <c r="BZ299" s="138"/>
      <c r="CA299" s="138">
        <v>44754</v>
      </c>
      <c r="CB299" t="s">
        <v>17</v>
      </c>
      <c r="CC299" t="s">
        <v>17</v>
      </c>
      <c r="CD299" t="s">
        <v>6307</v>
      </c>
      <c r="CE299" t="s">
        <v>189</v>
      </c>
      <c r="CF299" t="s">
        <v>189</v>
      </c>
      <c r="CG299" t="s">
        <v>189</v>
      </c>
      <c r="CH299">
        <v>2023</v>
      </c>
      <c r="CI299" s="7">
        <v>44973</v>
      </c>
      <c r="CJ299" t="s">
        <v>4723</v>
      </c>
      <c r="CK299">
        <v>2</v>
      </c>
      <c r="CL299">
        <v>8</v>
      </c>
      <c r="CM299" s="7">
        <v>44970</v>
      </c>
      <c r="CN299" t="s">
        <v>11589</v>
      </c>
      <c r="CO299" t="s">
        <v>9855</v>
      </c>
      <c r="CP299" t="s">
        <v>11556</v>
      </c>
      <c r="CQ299" t="s">
        <v>11557</v>
      </c>
      <c r="CR299" t="s">
        <v>5998</v>
      </c>
      <c r="CS299" t="s">
        <v>5999</v>
      </c>
      <c r="CT299" t="s">
        <v>9845</v>
      </c>
      <c r="CU299" t="s">
        <v>9873</v>
      </c>
      <c r="CV299" t="s">
        <v>6310</v>
      </c>
      <c r="CW299" t="s">
        <v>9874</v>
      </c>
      <c r="CX299" t="s">
        <v>2669</v>
      </c>
      <c r="CY299" t="s">
        <v>9809</v>
      </c>
      <c r="CZ299" t="s">
        <v>6730</v>
      </c>
      <c r="DA299" t="s">
        <v>188</v>
      </c>
      <c r="DB299" t="s">
        <v>16</v>
      </c>
      <c r="DC299" t="s">
        <v>2209</v>
      </c>
      <c r="DD299" t="s">
        <v>22</v>
      </c>
      <c r="DE299" t="s">
        <v>16</v>
      </c>
      <c r="DF299" t="s">
        <v>371</v>
      </c>
      <c r="DG299" t="s">
        <v>4727</v>
      </c>
      <c r="DH299" t="s">
        <v>6809</v>
      </c>
      <c r="DI299" t="s">
        <v>5830</v>
      </c>
      <c r="DJ299" t="s">
        <v>16</v>
      </c>
      <c r="DK299" t="s">
        <v>16</v>
      </c>
      <c r="DL299" t="s">
        <v>5972</v>
      </c>
      <c r="DM299" t="s">
        <v>6245</v>
      </c>
      <c r="DN299" t="s">
        <v>189</v>
      </c>
      <c r="DO299" t="s">
        <v>11147</v>
      </c>
      <c r="DP299" t="s">
        <v>7506</v>
      </c>
      <c r="DQ299" t="s">
        <v>10133</v>
      </c>
      <c r="DR299" t="s">
        <v>7507</v>
      </c>
    </row>
    <row r="300" spans="1:122" x14ac:dyDescent="0.25">
      <c r="A300">
        <v>615</v>
      </c>
      <c r="B300" t="s">
        <v>189</v>
      </c>
      <c r="C300" t="s">
        <v>44</v>
      </c>
      <c r="D300" s="138">
        <v>44973</v>
      </c>
      <c r="E300" t="s">
        <v>1940</v>
      </c>
      <c r="F300" t="s">
        <v>11</v>
      </c>
      <c r="G300" t="s">
        <v>16</v>
      </c>
      <c r="H300" t="s">
        <v>11</v>
      </c>
      <c r="I300" t="s">
        <v>9802</v>
      </c>
      <c r="J300" t="s">
        <v>12</v>
      </c>
      <c r="K300">
        <v>6.4</v>
      </c>
      <c r="L300">
        <v>0.93</v>
      </c>
      <c r="M300">
        <v>6.4</v>
      </c>
      <c r="N300">
        <v>7.3220000000000001</v>
      </c>
      <c r="O300" t="s">
        <v>189</v>
      </c>
      <c r="P300" t="s">
        <v>13</v>
      </c>
      <c r="Q300" t="s">
        <v>45</v>
      </c>
      <c r="R300" t="s">
        <v>46</v>
      </c>
      <c r="S300" t="s">
        <v>45</v>
      </c>
      <c r="T300" t="s">
        <v>16</v>
      </c>
      <c r="U300" t="s">
        <v>2076</v>
      </c>
      <c r="V300" t="s">
        <v>2410</v>
      </c>
      <c r="W300">
        <v>100</v>
      </c>
      <c r="X300" t="s">
        <v>22</v>
      </c>
      <c r="Y300" t="s">
        <v>6236</v>
      </c>
      <c r="Z300" t="s">
        <v>6236</v>
      </c>
      <c r="AA300" t="s">
        <v>189</v>
      </c>
      <c r="AB300" s="138">
        <v>44980</v>
      </c>
      <c r="AC300" s="138">
        <v>45161</v>
      </c>
      <c r="AD300" t="s">
        <v>6241</v>
      </c>
      <c r="AE300" t="s">
        <v>5025</v>
      </c>
      <c r="AF300" t="s">
        <v>16</v>
      </c>
      <c r="AG300" t="s">
        <v>189</v>
      </c>
      <c r="AH300" s="138">
        <v>46076</v>
      </c>
      <c r="AI300" t="s">
        <v>2414</v>
      </c>
      <c r="AJ300" t="s">
        <v>2666</v>
      </c>
      <c r="AK300" t="s">
        <v>189</v>
      </c>
      <c r="AL300" t="s">
        <v>2666</v>
      </c>
      <c r="AM300" t="s">
        <v>1880</v>
      </c>
      <c r="AN300" t="s">
        <v>189</v>
      </c>
      <c r="AO300" t="s">
        <v>189</v>
      </c>
      <c r="AP300" t="s">
        <v>189</v>
      </c>
      <c r="AQ300" t="s">
        <v>16</v>
      </c>
      <c r="AR300" t="s">
        <v>189</v>
      </c>
      <c r="AS300" t="s">
        <v>16</v>
      </c>
      <c r="AT300" t="s">
        <v>6464</v>
      </c>
      <c r="AU300" t="s">
        <v>9344</v>
      </c>
      <c r="AV300" t="s">
        <v>189</v>
      </c>
      <c r="AW300" t="s">
        <v>16</v>
      </c>
      <c r="AX300" t="s">
        <v>16</v>
      </c>
      <c r="AY300" t="s">
        <v>181</v>
      </c>
      <c r="AZ300" t="s">
        <v>16</v>
      </c>
      <c r="BA300" t="s">
        <v>16</v>
      </c>
      <c r="BB300" t="s">
        <v>16</v>
      </c>
      <c r="BC300" t="s">
        <v>16</v>
      </c>
      <c r="BD300" t="s">
        <v>16</v>
      </c>
      <c r="BE300" t="s">
        <v>1925</v>
      </c>
      <c r="BF300" t="s">
        <v>182</v>
      </c>
      <c r="BG300" t="s">
        <v>2026</v>
      </c>
      <c r="BH300">
        <v>1</v>
      </c>
      <c r="BI300">
        <v>1</v>
      </c>
      <c r="BJ300">
        <v>1</v>
      </c>
      <c r="BK300" t="s">
        <v>9718</v>
      </c>
      <c r="BL300" t="s">
        <v>6307</v>
      </c>
      <c r="BM300">
        <v>23007</v>
      </c>
      <c r="BN300" t="s">
        <v>271</v>
      </c>
      <c r="BO300" t="s">
        <v>16</v>
      </c>
      <c r="BP300" t="s">
        <v>2667</v>
      </c>
      <c r="BQ300" t="s">
        <v>184</v>
      </c>
      <c r="BR300" t="s">
        <v>6744</v>
      </c>
      <c r="BS300" t="s">
        <v>9719</v>
      </c>
      <c r="BT300" t="s">
        <v>16</v>
      </c>
      <c r="BU300" t="s">
        <v>189</v>
      </c>
      <c r="BV300" t="s">
        <v>47</v>
      </c>
      <c r="BW300" t="s">
        <v>185</v>
      </c>
      <c r="BX300" t="s">
        <v>272</v>
      </c>
      <c r="BY300" t="s">
        <v>16</v>
      </c>
      <c r="BZ300" s="138"/>
      <c r="CA300" s="138">
        <v>44973</v>
      </c>
      <c r="CB300" t="s">
        <v>17</v>
      </c>
      <c r="CC300" t="s">
        <v>16</v>
      </c>
      <c r="CD300" t="s">
        <v>6307</v>
      </c>
      <c r="CE300" t="s">
        <v>189</v>
      </c>
      <c r="CF300" t="s">
        <v>6307</v>
      </c>
      <c r="CG300" t="s">
        <v>189</v>
      </c>
      <c r="CH300">
        <v>2023</v>
      </c>
      <c r="CI300" s="7">
        <v>44973</v>
      </c>
      <c r="CJ300" t="s">
        <v>4723</v>
      </c>
      <c r="CK300">
        <v>2</v>
      </c>
      <c r="CL300">
        <v>8</v>
      </c>
      <c r="CM300" s="7">
        <v>44970</v>
      </c>
      <c r="CN300" t="s">
        <v>11589</v>
      </c>
      <c r="CO300" t="s">
        <v>9855</v>
      </c>
      <c r="CP300" t="s">
        <v>11556</v>
      </c>
      <c r="CQ300" t="s">
        <v>11557</v>
      </c>
      <c r="CR300" t="s">
        <v>5998</v>
      </c>
      <c r="CS300" t="s">
        <v>5999</v>
      </c>
      <c r="CT300" t="s">
        <v>9845</v>
      </c>
      <c r="CU300" t="s">
        <v>9873</v>
      </c>
      <c r="CV300" t="s">
        <v>6307</v>
      </c>
      <c r="CW300" t="s">
        <v>9874</v>
      </c>
      <c r="CX300" t="s">
        <v>6854</v>
      </c>
      <c r="CY300" t="s">
        <v>9817</v>
      </c>
      <c r="CZ300" t="s">
        <v>6741</v>
      </c>
      <c r="DA300" t="s">
        <v>188</v>
      </c>
      <c r="DB300" t="s">
        <v>16</v>
      </c>
      <c r="DC300" t="s">
        <v>16</v>
      </c>
      <c r="DD300" t="s">
        <v>22</v>
      </c>
      <c r="DE300" t="s">
        <v>16</v>
      </c>
      <c r="DF300" t="s">
        <v>273</v>
      </c>
      <c r="DG300" t="s">
        <v>4727</v>
      </c>
      <c r="DH300" t="s">
        <v>2052</v>
      </c>
      <c r="DI300" t="s">
        <v>6172</v>
      </c>
      <c r="DJ300" t="s">
        <v>16</v>
      </c>
      <c r="DK300" t="s">
        <v>9817</v>
      </c>
      <c r="DL300" t="s">
        <v>9817</v>
      </c>
      <c r="DM300" t="s">
        <v>9663</v>
      </c>
      <c r="DN300" t="s">
        <v>4496</v>
      </c>
      <c r="DO300" t="s">
        <v>11148</v>
      </c>
      <c r="DP300" t="s">
        <v>7508</v>
      </c>
      <c r="DQ300" t="s">
        <v>10133</v>
      </c>
      <c r="DR300" t="s">
        <v>10134</v>
      </c>
    </row>
    <row r="301" spans="1:122" x14ac:dyDescent="0.25">
      <c r="A301">
        <v>614</v>
      </c>
      <c r="B301" t="s">
        <v>189</v>
      </c>
      <c r="C301" t="s">
        <v>2662</v>
      </c>
      <c r="D301" s="138">
        <v>44973</v>
      </c>
      <c r="E301" t="s">
        <v>2665</v>
      </c>
      <c r="F301" t="s">
        <v>11</v>
      </c>
      <c r="G301" t="s">
        <v>16</v>
      </c>
      <c r="H301" t="s">
        <v>11</v>
      </c>
      <c r="I301" t="s">
        <v>9802</v>
      </c>
      <c r="J301" t="s">
        <v>100</v>
      </c>
      <c r="K301">
        <v>0.47</v>
      </c>
      <c r="L301">
        <v>0.47</v>
      </c>
      <c r="M301">
        <v>3.22</v>
      </c>
      <c r="N301">
        <v>3.6890000000000001</v>
      </c>
      <c r="O301" t="s">
        <v>189</v>
      </c>
      <c r="P301" t="s">
        <v>13</v>
      </c>
      <c r="Q301" t="s">
        <v>826</v>
      </c>
      <c r="R301" t="s">
        <v>2664</v>
      </c>
      <c r="S301" t="s">
        <v>826</v>
      </c>
      <c r="T301" t="s">
        <v>16</v>
      </c>
      <c r="U301" t="s">
        <v>41</v>
      </c>
      <c r="V301" t="s">
        <v>2410</v>
      </c>
      <c r="W301">
        <v>100</v>
      </c>
      <c r="X301" t="s">
        <v>72</v>
      </c>
      <c r="Y301" t="s">
        <v>1883</v>
      </c>
      <c r="Z301" t="s">
        <v>1883</v>
      </c>
      <c r="AA301" t="s">
        <v>189</v>
      </c>
      <c r="AB301" s="138">
        <v>44978</v>
      </c>
      <c r="AC301" s="138">
        <v>45159</v>
      </c>
      <c r="AD301" t="s">
        <v>6240</v>
      </c>
      <c r="AE301" t="s">
        <v>5179</v>
      </c>
      <c r="AF301" t="s">
        <v>16</v>
      </c>
      <c r="AG301" t="s">
        <v>189</v>
      </c>
      <c r="AH301" s="138">
        <v>46074</v>
      </c>
      <c r="AI301" t="s">
        <v>2414</v>
      </c>
      <c r="AJ301" t="s">
        <v>189</v>
      </c>
      <c r="AK301" t="s">
        <v>189</v>
      </c>
      <c r="AL301" t="s">
        <v>189</v>
      </c>
      <c r="AM301" t="s">
        <v>189</v>
      </c>
      <c r="AN301" t="s">
        <v>189</v>
      </c>
      <c r="AO301" t="s">
        <v>189</v>
      </c>
      <c r="AP301" t="s">
        <v>189</v>
      </c>
      <c r="AQ301" t="s">
        <v>16</v>
      </c>
      <c r="AR301" t="s">
        <v>189</v>
      </c>
      <c r="AS301" t="s">
        <v>16</v>
      </c>
      <c r="AT301" t="s">
        <v>6566</v>
      </c>
      <c r="AU301" t="s">
        <v>9344</v>
      </c>
      <c r="AV301" t="s">
        <v>189</v>
      </c>
      <c r="AW301" t="s">
        <v>16</v>
      </c>
      <c r="AX301" t="s">
        <v>16</v>
      </c>
      <c r="AY301" t="s">
        <v>16</v>
      </c>
      <c r="AZ301" t="s">
        <v>16</v>
      </c>
      <c r="BA301" t="s">
        <v>16</v>
      </c>
      <c r="BB301" t="s">
        <v>16</v>
      </c>
      <c r="BC301" t="s">
        <v>16</v>
      </c>
      <c r="BD301" t="s">
        <v>16</v>
      </c>
      <c r="BE301" t="s">
        <v>16</v>
      </c>
      <c r="BF301" t="s">
        <v>189</v>
      </c>
      <c r="BG301" t="s">
        <v>189</v>
      </c>
      <c r="BH301">
        <v>0</v>
      </c>
      <c r="BI301">
        <v>0</v>
      </c>
      <c r="BJ301">
        <v>0</v>
      </c>
      <c r="BK301" t="s">
        <v>189</v>
      </c>
      <c r="BL301" t="s">
        <v>189</v>
      </c>
      <c r="BN301" t="s">
        <v>2657</v>
      </c>
      <c r="BO301" t="s">
        <v>7114</v>
      </c>
      <c r="BP301" t="s">
        <v>2660</v>
      </c>
      <c r="BQ301" t="s">
        <v>184</v>
      </c>
      <c r="BR301" t="s">
        <v>6744</v>
      </c>
      <c r="BS301" t="s">
        <v>16</v>
      </c>
      <c r="BT301" t="s">
        <v>16</v>
      </c>
      <c r="BU301" t="s">
        <v>189</v>
      </c>
      <c r="BV301" t="s">
        <v>58</v>
      </c>
      <c r="BW301" t="s">
        <v>189</v>
      </c>
      <c r="BX301" t="s">
        <v>2661</v>
      </c>
      <c r="BY301" t="s">
        <v>16</v>
      </c>
      <c r="BZ301" s="138"/>
      <c r="CA301" s="138">
        <v>44973</v>
      </c>
      <c r="CB301" t="s">
        <v>60</v>
      </c>
      <c r="CC301" t="s">
        <v>16</v>
      </c>
      <c r="CD301" t="s">
        <v>6307</v>
      </c>
      <c r="CE301" t="s">
        <v>189</v>
      </c>
      <c r="CF301" t="s">
        <v>189</v>
      </c>
      <c r="CG301" t="s">
        <v>189</v>
      </c>
      <c r="CH301">
        <v>2023</v>
      </c>
      <c r="CI301" s="7">
        <v>44973</v>
      </c>
      <c r="CJ301" t="s">
        <v>4723</v>
      </c>
      <c r="CK301">
        <v>2</v>
      </c>
      <c r="CL301">
        <v>8</v>
      </c>
      <c r="CM301" s="7">
        <v>44970</v>
      </c>
      <c r="CN301" t="s">
        <v>11589</v>
      </c>
      <c r="CO301" t="s">
        <v>9855</v>
      </c>
      <c r="CP301" t="s">
        <v>11556</v>
      </c>
      <c r="CQ301" t="s">
        <v>11557</v>
      </c>
      <c r="CR301" t="s">
        <v>5998</v>
      </c>
      <c r="CS301" t="s">
        <v>5999</v>
      </c>
      <c r="CT301" t="s">
        <v>9845</v>
      </c>
      <c r="CU301" t="s">
        <v>9873</v>
      </c>
      <c r="CV301" t="s">
        <v>6307</v>
      </c>
      <c r="CW301" t="s">
        <v>9874</v>
      </c>
      <c r="CX301" t="s">
        <v>2659</v>
      </c>
      <c r="CY301" t="s">
        <v>9813</v>
      </c>
      <c r="CZ301" t="s">
        <v>6730</v>
      </c>
      <c r="DA301" t="s">
        <v>188</v>
      </c>
      <c r="DB301" t="s">
        <v>16</v>
      </c>
      <c r="DC301" t="s">
        <v>2657</v>
      </c>
      <c r="DD301" t="s">
        <v>22</v>
      </c>
      <c r="DE301" t="s">
        <v>16</v>
      </c>
      <c r="DF301" t="s">
        <v>2554</v>
      </c>
      <c r="DG301" t="s">
        <v>4727</v>
      </c>
      <c r="DH301" t="s">
        <v>6766</v>
      </c>
      <c r="DI301" t="s">
        <v>5821</v>
      </c>
      <c r="DJ301" t="s">
        <v>16</v>
      </c>
      <c r="DK301" t="s">
        <v>16</v>
      </c>
      <c r="DL301" t="s">
        <v>5972</v>
      </c>
      <c r="DM301" t="s">
        <v>6245</v>
      </c>
      <c r="DN301" t="s">
        <v>189</v>
      </c>
      <c r="DO301" t="s">
        <v>11150</v>
      </c>
      <c r="DP301" t="s">
        <v>7509</v>
      </c>
      <c r="DQ301" t="s">
        <v>10133</v>
      </c>
      <c r="DR301" t="s">
        <v>7510</v>
      </c>
    </row>
    <row r="302" spans="1:122" x14ac:dyDescent="0.25">
      <c r="A302">
        <v>613</v>
      </c>
      <c r="B302" t="s">
        <v>189</v>
      </c>
      <c r="C302" t="s">
        <v>2658</v>
      </c>
      <c r="D302" s="138">
        <v>44973</v>
      </c>
      <c r="E302" t="s">
        <v>2663</v>
      </c>
      <c r="F302" t="s">
        <v>11</v>
      </c>
      <c r="G302" t="s">
        <v>16</v>
      </c>
      <c r="H302" t="s">
        <v>11</v>
      </c>
      <c r="I302" t="s">
        <v>9802</v>
      </c>
      <c r="J302" t="s">
        <v>100</v>
      </c>
      <c r="K302">
        <v>0.5</v>
      </c>
      <c r="L302">
        <v>0.5</v>
      </c>
      <c r="M302">
        <v>3.43</v>
      </c>
      <c r="N302">
        <v>3.9239999999999999</v>
      </c>
      <c r="O302" t="s">
        <v>189</v>
      </c>
      <c r="P302" t="s">
        <v>13</v>
      </c>
      <c r="Q302" t="s">
        <v>831</v>
      </c>
      <c r="R302" t="s">
        <v>193</v>
      </c>
      <c r="S302" t="s">
        <v>831</v>
      </c>
      <c r="T302" t="s">
        <v>16</v>
      </c>
      <c r="U302" t="s">
        <v>41</v>
      </c>
      <c r="V302" t="s">
        <v>2410</v>
      </c>
      <c r="W302">
        <v>100</v>
      </c>
      <c r="X302" t="s">
        <v>72</v>
      </c>
      <c r="Y302" t="s">
        <v>6236</v>
      </c>
      <c r="Z302" t="s">
        <v>6236</v>
      </c>
      <c r="AA302" t="s">
        <v>189</v>
      </c>
      <c r="AB302" s="138">
        <v>44978</v>
      </c>
      <c r="AC302" s="138">
        <v>45159</v>
      </c>
      <c r="AD302" t="s">
        <v>6240</v>
      </c>
      <c r="AE302" t="s">
        <v>5179</v>
      </c>
      <c r="AF302" t="s">
        <v>16</v>
      </c>
      <c r="AG302" t="s">
        <v>189</v>
      </c>
      <c r="AH302" s="138">
        <v>46074</v>
      </c>
      <c r="AI302" t="s">
        <v>2414</v>
      </c>
      <c r="AJ302" t="s">
        <v>189</v>
      </c>
      <c r="AK302" t="s">
        <v>189</v>
      </c>
      <c r="AL302" t="s">
        <v>189</v>
      </c>
      <c r="AM302" t="s">
        <v>189</v>
      </c>
      <c r="AN302" t="s">
        <v>189</v>
      </c>
      <c r="AO302" t="s">
        <v>189</v>
      </c>
      <c r="AP302" t="s">
        <v>189</v>
      </c>
      <c r="AQ302" t="s">
        <v>16</v>
      </c>
      <c r="AR302" t="s">
        <v>189</v>
      </c>
      <c r="AS302" t="s">
        <v>16</v>
      </c>
      <c r="AT302" t="s">
        <v>6565</v>
      </c>
      <c r="AU302" t="s">
        <v>9344</v>
      </c>
      <c r="AV302" t="s">
        <v>189</v>
      </c>
      <c r="AW302" t="s">
        <v>16</v>
      </c>
      <c r="AX302" t="s">
        <v>16</v>
      </c>
      <c r="AY302" t="s">
        <v>16</v>
      </c>
      <c r="AZ302" t="s">
        <v>16</v>
      </c>
      <c r="BA302" t="s">
        <v>16</v>
      </c>
      <c r="BB302" t="s">
        <v>16</v>
      </c>
      <c r="BC302" t="s">
        <v>16</v>
      </c>
      <c r="BD302" t="s">
        <v>16</v>
      </c>
      <c r="BE302" t="s">
        <v>16</v>
      </c>
      <c r="BF302" t="s">
        <v>189</v>
      </c>
      <c r="BG302" t="s">
        <v>189</v>
      </c>
      <c r="BH302">
        <v>0</v>
      </c>
      <c r="BI302">
        <v>0</v>
      </c>
      <c r="BJ302">
        <v>0</v>
      </c>
      <c r="BK302" t="s">
        <v>189</v>
      </c>
      <c r="BL302" t="s">
        <v>189</v>
      </c>
      <c r="BN302" t="s">
        <v>2657</v>
      </c>
      <c r="BO302" t="s">
        <v>9725</v>
      </c>
      <c r="BP302" t="s">
        <v>2660</v>
      </c>
      <c r="BQ302" t="s">
        <v>184</v>
      </c>
      <c r="BR302" t="s">
        <v>6744</v>
      </c>
      <c r="BS302" t="s">
        <v>16</v>
      </c>
      <c r="BT302" t="s">
        <v>16</v>
      </c>
      <c r="BU302" t="s">
        <v>189</v>
      </c>
      <c r="BV302" t="s">
        <v>58</v>
      </c>
      <c r="BW302" t="s">
        <v>189</v>
      </c>
      <c r="BX302" t="s">
        <v>2661</v>
      </c>
      <c r="BY302" t="s">
        <v>16</v>
      </c>
      <c r="BZ302" s="138"/>
      <c r="CA302" s="138">
        <v>44973</v>
      </c>
      <c r="CB302" t="s">
        <v>60</v>
      </c>
      <c r="CC302" t="s">
        <v>16</v>
      </c>
      <c r="CD302" t="s">
        <v>6307</v>
      </c>
      <c r="CE302" t="s">
        <v>189</v>
      </c>
      <c r="CF302" t="s">
        <v>189</v>
      </c>
      <c r="CG302" t="s">
        <v>189</v>
      </c>
      <c r="CH302">
        <v>2023</v>
      </c>
      <c r="CI302" s="7">
        <v>44973</v>
      </c>
      <c r="CJ302" t="s">
        <v>4723</v>
      </c>
      <c r="CK302">
        <v>2</v>
      </c>
      <c r="CL302">
        <v>8</v>
      </c>
      <c r="CM302" s="7">
        <v>44970</v>
      </c>
      <c r="CN302" t="s">
        <v>11589</v>
      </c>
      <c r="CO302" t="s">
        <v>9855</v>
      </c>
      <c r="CP302" t="s">
        <v>11556</v>
      </c>
      <c r="CQ302" t="s">
        <v>11557</v>
      </c>
      <c r="CR302" t="s">
        <v>5998</v>
      </c>
      <c r="CS302" t="s">
        <v>5999</v>
      </c>
      <c r="CT302" t="s">
        <v>9845</v>
      </c>
      <c r="CU302" t="s">
        <v>9873</v>
      </c>
      <c r="CV302" t="s">
        <v>6307</v>
      </c>
      <c r="CW302" t="s">
        <v>9874</v>
      </c>
      <c r="CX302" t="s">
        <v>2659</v>
      </c>
      <c r="CY302" t="s">
        <v>9813</v>
      </c>
      <c r="CZ302" t="s">
        <v>6730</v>
      </c>
      <c r="DA302" t="s">
        <v>188</v>
      </c>
      <c r="DB302" t="s">
        <v>16</v>
      </c>
      <c r="DC302" t="s">
        <v>2657</v>
      </c>
      <c r="DD302" t="s">
        <v>22</v>
      </c>
      <c r="DE302" t="s">
        <v>16</v>
      </c>
      <c r="DF302" t="s">
        <v>304</v>
      </c>
      <c r="DG302" t="s">
        <v>4727</v>
      </c>
      <c r="DH302" t="s">
        <v>6766</v>
      </c>
      <c r="DI302" t="s">
        <v>4755</v>
      </c>
      <c r="DJ302" t="s">
        <v>16</v>
      </c>
      <c r="DK302" t="s">
        <v>16</v>
      </c>
      <c r="DL302" t="s">
        <v>5972</v>
      </c>
      <c r="DM302" t="s">
        <v>9708</v>
      </c>
      <c r="DN302" t="s">
        <v>189</v>
      </c>
      <c r="DO302" t="s">
        <v>11149</v>
      </c>
      <c r="DP302" t="s">
        <v>7509</v>
      </c>
      <c r="DQ302" t="s">
        <v>10133</v>
      </c>
      <c r="DR302" t="s">
        <v>7511</v>
      </c>
    </row>
    <row r="303" spans="1:122" x14ac:dyDescent="0.25">
      <c r="A303">
        <v>612</v>
      </c>
      <c r="B303" t="s">
        <v>189</v>
      </c>
      <c r="C303" t="s">
        <v>2232</v>
      </c>
      <c r="D303" s="138">
        <v>44972</v>
      </c>
      <c r="E303" t="s">
        <v>2233</v>
      </c>
      <c r="F303" t="s">
        <v>11</v>
      </c>
      <c r="G303" t="s">
        <v>16</v>
      </c>
      <c r="H303" t="s">
        <v>11</v>
      </c>
      <c r="I303" t="s">
        <v>9802</v>
      </c>
      <c r="J303" t="s">
        <v>12</v>
      </c>
      <c r="K303">
        <v>2.58</v>
      </c>
      <c r="L303">
        <v>0.38</v>
      </c>
      <c r="M303">
        <v>2.58</v>
      </c>
      <c r="N303">
        <v>2.952</v>
      </c>
      <c r="O303" t="s">
        <v>189</v>
      </c>
      <c r="P303" t="s">
        <v>13</v>
      </c>
      <c r="Q303" t="s">
        <v>48</v>
      </c>
      <c r="R303" t="s">
        <v>16</v>
      </c>
      <c r="S303" t="s">
        <v>16</v>
      </c>
      <c r="T303" t="s">
        <v>16</v>
      </c>
      <c r="U303" t="s">
        <v>16</v>
      </c>
      <c r="V303" t="s">
        <v>2410</v>
      </c>
      <c r="W303">
        <v>100</v>
      </c>
      <c r="X303" t="s">
        <v>22</v>
      </c>
      <c r="Y303" t="s">
        <v>6236</v>
      </c>
      <c r="Z303" t="s">
        <v>6236</v>
      </c>
      <c r="AA303" t="s">
        <v>189</v>
      </c>
      <c r="AB303" s="138">
        <v>44977</v>
      </c>
      <c r="AC303" s="138">
        <v>45342</v>
      </c>
      <c r="AD303" t="s">
        <v>6241</v>
      </c>
      <c r="AE303" t="s">
        <v>5159</v>
      </c>
      <c r="AF303" t="s">
        <v>16</v>
      </c>
      <c r="AG303" t="s">
        <v>189</v>
      </c>
      <c r="AH303" s="138">
        <v>46073</v>
      </c>
      <c r="AI303" t="s">
        <v>2419</v>
      </c>
      <c r="AJ303" t="s">
        <v>189</v>
      </c>
      <c r="AK303" t="s">
        <v>189</v>
      </c>
      <c r="AL303" t="s">
        <v>189</v>
      </c>
      <c r="AM303" t="s">
        <v>189</v>
      </c>
      <c r="AN303" t="s">
        <v>189</v>
      </c>
      <c r="AO303" t="s">
        <v>189</v>
      </c>
      <c r="AP303" t="s">
        <v>189</v>
      </c>
      <c r="AQ303" t="s">
        <v>16</v>
      </c>
      <c r="AR303" t="s">
        <v>189</v>
      </c>
      <c r="AS303" t="s">
        <v>16</v>
      </c>
      <c r="AT303" t="s">
        <v>6491</v>
      </c>
      <c r="AU303" t="s">
        <v>9344</v>
      </c>
      <c r="AV303" t="s">
        <v>189</v>
      </c>
      <c r="AW303" t="s">
        <v>16</v>
      </c>
      <c r="AX303" t="s">
        <v>16</v>
      </c>
      <c r="AY303" t="s">
        <v>16</v>
      </c>
      <c r="AZ303" t="s">
        <v>16</v>
      </c>
      <c r="BA303" t="s">
        <v>16</v>
      </c>
      <c r="BB303" t="s">
        <v>16</v>
      </c>
      <c r="BC303" t="s">
        <v>16</v>
      </c>
      <c r="BD303" t="s">
        <v>16</v>
      </c>
      <c r="BE303" t="s">
        <v>16</v>
      </c>
      <c r="BF303" t="s">
        <v>189</v>
      </c>
      <c r="BG303" t="s">
        <v>189</v>
      </c>
      <c r="BH303">
        <v>0</v>
      </c>
      <c r="BI303">
        <v>0</v>
      </c>
      <c r="BJ303">
        <v>0</v>
      </c>
      <c r="BK303" t="s">
        <v>189</v>
      </c>
      <c r="BL303" t="s">
        <v>189</v>
      </c>
      <c r="BN303" t="s">
        <v>2191</v>
      </c>
      <c r="BO303" t="s">
        <v>16</v>
      </c>
      <c r="BP303" t="s">
        <v>2566</v>
      </c>
      <c r="BQ303" t="s">
        <v>184</v>
      </c>
      <c r="BR303" t="s">
        <v>6744</v>
      </c>
      <c r="BS303" t="s">
        <v>9667</v>
      </c>
      <c r="BT303" t="s">
        <v>16</v>
      </c>
      <c r="BU303" t="s">
        <v>189</v>
      </c>
      <c r="BV303" t="s">
        <v>23</v>
      </c>
      <c r="BW303" t="s">
        <v>195</v>
      </c>
      <c r="BX303" t="s">
        <v>216</v>
      </c>
      <c r="BY303" t="s">
        <v>16</v>
      </c>
      <c r="BZ303" s="138"/>
      <c r="CA303" s="138">
        <v>44972</v>
      </c>
      <c r="CB303" t="s">
        <v>17</v>
      </c>
      <c r="CC303" t="s">
        <v>16</v>
      </c>
      <c r="CD303" t="s">
        <v>6307</v>
      </c>
      <c r="CE303" t="s">
        <v>189</v>
      </c>
      <c r="CF303" t="s">
        <v>189</v>
      </c>
      <c r="CG303" t="s">
        <v>189</v>
      </c>
      <c r="CH303">
        <v>2023</v>
      </c>
      <c r="CI303" s="7">
        <v>44972</v>
      </c>
      <c r="CJ303" t="s">
        <v>4723</v>
      </c>
      <c r="CK303">
        <v>2</v>
      </c>
      <c r="CL303">
        <v>8</v>
      </c>
      <c r="CM303" s="7">
        <v>44970</v>
      </c>
      <c r="CN303" t="s">
        <v>11589</v>
      </c>
      <c r="CO303" t="s">
        <v>9855</v>
      </c>
      <c r="CP303" t="s">
        <v>11556</v>
      </c>
      <c r="CQ303" t="s">
        <v>11557</v>
      </c>
      <c r="CR303" t="s">
        <v>5998</v>
      </c>
      <c r="CS303" t="s">
        <v>5999</v>
      </c>
      <c r="CT303" t="s">
        <v>9845</v>
      </c>
      <c r="CU303" t="s">
        <v>9873</v>
      </c>
      <c r="CV303" t="s">
        <v>6307</v>
      </c>
      <c r="CW303" t="s">
        <v>9874</v>
      </c>
      <c r="CX303" t="s">
        <v>2565</v>
      </c>
      <c r="CY303" t="s">
        <v>9817</v>
      </c>
      <c r="CZ303" t="s">
        <v>6741</v>
      </c>
      <c r="DA303" t="s">
        <v>188</v>
      </c>
      <c r="DB303" t="s">
        <v>16</v>
      </c>
      <c r="DC303" t="s">
        <v>16</v>
      </c>
      <c r="DD303" t="s">
        <v>22</v>
      </c>
      <c r="DE303" t="s">
        <v>16</v>
      </c>
      <c r="DF303" t="s">
        <v>7119</v>
      </c>
      <c r="DG303" t="s">
        <v>4727</v>
      </c>
      <c r="DH303" t="s">
        <v>2052</v>
      </c>
      <c r="DI303" t="s">
        <v>6173</v>
      </c>
      <c r="DJ303" t="s">
        <v>16</v>
      </c>
      <c r="DK303" t="s">
        <v>9817</v>
      </c>
      <c r="DL303" t="s">
        <v>9817</v>
      </c>
      <c r="DM303" t="s">
        <v>16</v>
      </c>
      <c r="DN303" t="s">
        <v>189</v>
      </c>
      <c r="DO303" t="s">
        <v>11151</v>
      </c>
      <c r="DP303" t="s">
        <v>7512</v>
      </c>
      <c r="DQ303" t="s">
        <v>10135</v>
      </c>
      <c r="DR303" t="s">
        <v>10136</v>
      </c>
    </row>
    <row r="304" spans="1:122" x14ac:dyDescent="0.25">
      <c r="A304">
        <v>611</v>
      </c>
      <c r="B304" t="s">
        <v>189</v>
      </c>
      <c r="C304" t="s">
        <v>2234</v>
      </c>
      <c r="D304" s="138">
        <v>44971</v>
      </c>
      <c r="E304" t="s">
        <v>2235</v>
      </c>
      <c r="F304" t="s">
        <v>11</v>
      </c>
      <c r="G304" t="s">
        <v>1932</v>
      </c>
      <c r="H304" t="s">
        <v>11</v>
      </c>
      <c r="I304" t="s">
        <v>9802</v>
      </c>
      <c r="J304" t="s">
        <v>12</v>
      </c>
      <c r="K304">
        <v>5.78</v>
      </c>
      <c r="L304">
        <v>0.84</v>
      </c>
      <c r="M304">
        <v>5.78</v>
      </c>
      <c r="N304">
        <v>6.6349999999999998</v>
      </c>
      <c r="O304" t="s">
        <v>189</v>
      </c>
      <c r="P304" t="s">
        <v>2048</v>
      </c>
      <c r="Q304" t="s">
        <v>49</v>
      </c>
      <c r="R304" t="s">
        <v>16</v>
      </c>
      <c r="S304" t="s">
        <v>16</v>
      </c>
      <c r="T304" t="s">
        <v>16</v>
      </c>
      <c r="U304" t="s">
        <v>16</v>
      </c>
      <c r="V304" t="s">
        <v>2410</v>
      </c>
      <c r="W304">
        <v>100</v>
      </c>
      <c r="X304" t="s">
        <v>22</v>
      </c>
      <c r="Y304" t="s">
        <v>1883</v>
      </c>
      <c r="Z304" t="s">
        <v>1883</v>
      </c>
      <c r="AA304" t="s">
        <v>189</v>
      </c>
      <c r="AB304" s="138">
        <v>44978</v>
      </c>
      <c r="AC304" s="138">
        <v>45159</v>
      </c>
      <c r="AD304" t="s">
        <v>6241</v>
      </c>
      <c r="AE304" t="s">
        <v>5181</v>
      </c>
      <c r="AF304" t="s">
        <v>16</v>
      </c>
      <c r="AG304" t="s">
        <v>189</v>
      </c>
      <c r="AH304" s="138">
        <v>46043</v>
      </c>
      <c r="AI304" t="s">
        <v>2414</v>
      </c>
      <c r="AJ304" t="s">
        <v>189</v>
      </c>
      <c r="AK304" t="s">
        <v>189</v>
      </c>
      <c r="AL304" t="s">
        <v>189</v>
      </c>
      <c r="AM304" t="s">
        <v>189</v>
      </c>
      <c r="AN304" t="s">
        <v>189</v>
      </c>
      <c r="AO304" t="s">
        <v>189</v>
      </c>
      <c r="AP304" t="s">
        <v>189</v>
      </c>
      <c r="AQ304" t="s">
        <v>16</v>
      </c>
      <c r="AR304" t="s">
        <v>189</v>
      </c>
      <c r="AS304" t="s">
        <v>16</v>
      </c>
      <c r="AT304" t="s">
        <v>6464</v>
      </c>
      <c r="AU304" t="s">
        <v>9344</v>
      </c>
      <c r="AV304" t="s">
        <v>189</v>
      </c>
      <c r="AW304" t="s">
        <v>16</v>
      </c>
      <c r="AX304" t="s">
        <v>16</v>
      </c>
      <c r="AY304" t="s">
        <v>16</v>
      </c>
      <c r="AZ304" t="s">
        <v>16</v>
      </c>
      <c r="BA304" t="s">
        <v>16</v>
      </c>
      <c r="BB304" t="s">
        <v>16</v>
      </c>
      <c r="BC304" t="s">
        <v>16</v>
      </c>
      <c r="BD304" t="s">
        <v>16</v>
      </c>
      <c r="BE304" t="s">
        <v>16</v>
      </c>
      <c r="BF304" t="s">
        <v>189</v>
      </c>
      <c r="BG304" t="s">
        <v>189</v>
      </c>
      <c r="BH304">
        <v>0</v>
      </c>
      <c r="BI304">
        <v>0</v>
      </c>
      <c r="BJ304">
        <v>0</v>
      </c>
      <c r="BK304" t="s">
        <v>189</v>
      </c>
      <c r="BL304" t="s">
        <v>189</v>
      </c>
      <c r="BN304" t="s">
        <v>2236</v>
      </c>
      <c r="BO304" t="s">
        <v>16</v>
      </c>
      <c r="BP304" t="s">
        <v>2674</v>
      </c>
      <c r="BQ304" t="s">
        <v>184</v>
      </c>
      <c r="BR304" t="s">
        <v>6744</v>
      </c>
      <c r="BS304" t="s">
        <v>16</v>
      </c>
      <c r="BT304" t="s">
        <v>16</v>
      </c>
      <c r="BU304" t="s">
        <v>189</v>
      </c>
      <c r="BV304" t="s">
        <v>50</v>
      </c>
      <c r="BW304" t="s">
        <v>189</v>
      </c>
      <c r="BX304" t="s">
        <v>2675</v>
      </c>
      <c r="BY304" t="s">
        <v>16</v>
      </c>
      <c r="BZ304" s="138"/>
      <c r="CA304" s="138">
        <v>44971</v>
      </c>
      <c r="CB304" t="s">
        <v>17</v>
      </c>
      <c r="CC304" t="s">
        <v>6745</v>
      </c>
      <c r="CD304" t="s">
        <v>6307</v>
      </c>
      <c r="CE304" t="s">
        <v>189</v>
      </c>
      <c r="CF304" t="s">
        <v>189</v>
      </c>
      <c r="CG304" t="s">
        <v>189</v>
      </c>
      <c r="CH304">
        <v>2023</v>
      </c>
      <c r="CI304" s="7">
        <v>44971</v>
      </c>
      <c r="CJ304" t="s">
        <v>4723</v>
      </c>
      <c r="CK304">
        <v>2</v>
      </c>
      <c r="CL304">
        <v>8</v>
      </c>
      <c r="CM304" s="7">
        <v>44970</v>
      </c>
      <c r="CN304" t="s">
        <v>11589</v>
      </c>
      <c r="CO304" t="s">
        <v>9855</v>
      </c>
      <c r="CP304" t="s">
        <v>11556</v>
      </c>
      <c r="CQ304" t="s">
        <v>11557</v>
      </c>
      <c r="CR304" t="s">
        <v>5998</v>
      </c>
      <c r="CS304" t="s">
        <v>5999</v>
      </c>
      <c r="CT304" t="s">
        <v>9845</v>
      </c>
      <c r="CU304" t="s">
        <v>9873</v>
      </c>
      <c r="CV304" t="s">
        <v>6307</v>
      </c>
      <c r="CW304" t="s">
        <v>9874</v>
      </c>
      <c r="CX304" t="s">
        <v>2673</v>
      </c>
      <c r="CY304" t="s">
        <v>9817</v>
      </c>
      <c r="CZ304" t="s">
        <v>6741</v>
      </c>
      <c r="DA304" t="s">
        <v>188</v>
      </c>
      <c r="DB304" t="s">
        <v>16</v>
      </c>
      <c r="DC304" t="s">
        <v>16</v>
      </c>
      <c r="DD304" t="s">
        <v>22</v>
      </c>
      <c r="DE304" t="s">
        <v>16</v>
      </c>
      <c r="DF304" t="s">
        <v>2501</v>
      </c>
      <c r="DG304" t="s">
        <v>4750</v>
      </c>
      <c r="DH304" t="s">
        <v>2052</v>
      </c>
      <c r="DI304" t="s">
        <v>6174</v>
      </c>
      <c r="DJ304" t="s">
        <v>16</v>
      </c>
      <c r="DK304" t="s">
        <v>9817</v>
      </c>
      <c r="DL304" t="s">
        <v>9817</v>
      </c>
      <c r="DM304" t="s">
        <v>6245</v>
      </c>
      <c r="DN304" t="s">
        <v>189</v>
      </c>
      <c r="DO304" t="s">
        <v>11152</v>
      </c>
      <c r="DP304" t="s">
        <v>7513</v>
      </c>
      <c r="DQ304" t="s">
        <v>10137</v>
      </c>
      <c r="DR304" t="s">
        <v>10138</v>
      </c>
    </row>
    <row r="305" spans="1:122" x14ac:dyDescent="0.25">
      <c r="A305">
        <v>610</v>
      </c>
      <c r="B305" t="s">
        <v>189</v>
      </c>
      <c r="C305" t="s">
        <v>2237</v>
      </c>
      <c r="D305" s="138">
        <v>44971</v>
      </c>
      <c r="E305" t="s">
        <v>2238</v>
      </c>
      <c r="F305" t="s">
        <v>11</v>
      </c>
      <c r="G305" t="s">
        <v>1932</v>
      </c>
      <c r="H305" t="s">
        <v>11</v>
      </c>
      <c r="I305" t="s">
        <v>9802</v>
      </c>
      <c r="J305" t="s">
        <v>12</v>
      </c>
      <c r="K305">
        <v>3.45</v>
      </c>
      <c r="L305">
        <v>0.5</v>
      </c>
      <c r="M305">
        <v>3.45</v>
      </c>
      <c r="N305">
        <v>3.9609999999999999</v>
      </c>
      <c r="O305" t="s">
        <v>189</v>
      </c>
      <c r="P305" t="s">
        <v>13</v>
      </c>
      <c r="Q305" t="s">
        <v>51</v>
      </c>
      <c r="R305" t="s">
        <v>42</v>
      </c>
      <c r="S305" t="s">
        <v>51</v>
      </c>
      <c r="T305" t="s">
        <v>16</v>
      </c>
      <c r="U305" t="s">
        <v>1936</v>
      </c>
      <c r="V305" t="s">
        <v>2410</v>
      </c>
      <c r="W305">
        <v>100</v>
      </c>
      <c r="X305" t="s">
        <v>22</v>
      </c>
      <c r="Y305" t="s">
        <v>6236</v>
      </c>
      <c r="Z305" t="s">
        <v>6236</v>
      </c>
      <c r="AA305" t="s">
        <v>189</v>
      </c>
      <c r="AB305" s="138">
        <v>44978</v>
      </c>
      <c r="AC305" s="138">
        <v>45159</v>
      </c>
      <c r="AD305" t="s">
        <v>6241</v>
      </c>
      <c r="AE305" t="s">
        <v>5180</v>
      </c>
      <c r="AF305" t="s">
        <v>16</v>
      </c>
      <c r="AG305" t="s">
        <v>189</v>
      </c>
      <c r="AH305" s="138">
        <v>46074</v>
      </c>
      <c r="AI305" t="s">
        <v>2414</v>
      </c>
      <c r="AJ305" t="s">
        <v>189</v>
      </c>
      <c r="AK305" t="s">
        <v>189</v>
      </c>
      <c r="AL305" t="s">
        <v>189</v>
      </c>
      <c r="AM305" t="s">
        <v>189</v>
      </c>
      <c r="AN305" t="s">
        <v>189</v>
      </c>
      <c r="AO305" t="s">
        <v>189</v>
      </c>
      <c r="AP305" t="s">
        <v>189</v>
      </c>
      <c r="AQ305" t="s">
        <v>16</v>
      </c>
      <c r="AR305" t="s">
        <v>189</v>
      </c>
      <c r="AS305" t="s">
        <v>16</v>
      </c>
      <c r="AT305" t="s">
        <v>189</v>
      </c>
      <c r="AU305" t="s">
        <v>189</v>
      </c>
      <c r="AV305" t="s">
        <v>189</v>
      </c>
      <c r="AW305" t="s">
        <v>16</v>
      </c>
      <c r="AX305" t="s">
        <v>16</v>
      </c>
      <c r="AY305" t="s">
        <v>16</v>
      </c>
      <c r="AZ305" t="s">
        <v>16</v>
      </c>
      <c r="BA305" t="s">
        <v>16</v>
      </c>
      <c r="BB305" t="s">
        <v>16</v>
      </c>
      <c r="BC305" t="s">
        <v>16</v>
      </c>
      <c r="BD305" t="s">
        <v>16</v>
      </c>
      <c r="BE305" t="s">
        <v>16</v>
      </c>
      <c r="BF305" t="s">
        <v>189</v>
      </c>
      <c r="BG305" t="s">
        <v>189</v>
      </c>
      <c r="BH305">
        <v>0</v>
      </c>
      <c r="BI305">
        <v>0</v>
      </c>
      <c r="BJ305">
        <v>0</v>
      </c>
      <c r="BK305" t="s">
        <v>189</v>
      </c>
      <c r="BL305" t="s">
        <v>189</v>
      </c>
      <c r="BN305" t="s">
        <v>2239</v>
      </c>
      <c r="BO305" t="s">
        <v>7115</v>
      </c>
      <c r="BP305" t="s">
        <v>2672</v>
      </c>
      <c r="BQ305" t="s">
        <v>184</v>
      </c>
      <c r="BR305" t="s">
        <v>6744</v>
      </c>
      <c r="BS305" t="s">
        <v>1494</v>
      </c>
      <c r="BT305" t="s">
        <v>16</v>
      </c>
      <c r="BU305" t="s">
        <v>189</v>
      </c>
      <c r="BV305" t="s">
        <v>52</v>
      </c>
      <c r="BW305" t="s">
        <v>9677</v>
      </c>
      <c r="BX305" t="s">
        <v>1466</v>
      </c>
      <c r="BY305" t="s">
        <v>16</v>
      </c>
      <c r="BZ305" s="138"/>
      <c r="CA305" s="138">
        <v>43903</v>
      </c>
      <c r="CB305" t="s">
        <v>17</v>
      </c>
      <c r="CC305" t="s">
        <v>17</v>
      </c>
      <c r="CD305" t="s">
        <v>6307</v>
      </c>
      <c r="CE305" t="s">
        <v>189</v>
      </c>
      <c r="CF305" t="s">
        <v>189</v>
      </c>
      <c r="CG305" t="s">
        <v>189</v>
      </c>
      <c r="CH305">
        <v>2023</v>
      </c>
      <c r="CI305" s="7">
        <v>44971</v>
      </c>
      <c r="CJ305" t="s">
        <v>4723</v>
      </c>
      <c r="CK305">
        <v>2</v>
      </c>
      <c r="CL305">
        <v>8</v>
      </c>
      <c r="CM305" s="7">
        <v>44970</v>
      </c>
      <c r="CN305" t="s">
        <v>11589</v>
      </c>
      <c r="CO305" t="s">
        <v>9855</v>
      </c>
      <c r="CP305" t="s">
        <v>11556</v>
      </c>
      <c r="CQ305" t="s">
        <v>11557</v>
      </c>
      <c r="CR305" t="s">
        <v>5998</v>
      </c>
      <c r="CS305" t="s">
        <v>5999</v>
      </c>
      <c r="CT305" t="s">
        <v>9845</v>
      </c>
      <c r="CU305" t="s">
        <v>9873</v>
      </c>
      <c r="CV305" t="s">
        <v>6310</v>
      </c>
      <c r="CW305" t="s">
        <v>9874</v>
      </c>
      <c r="CX305" t="s">
        <v>2671</v>
      </c>
      <c r="CY305" t="s">
        <v>9817</v>
      </c>
      <c r="CZ305" t="s">
        <v>6741</v>
      </c>
      <c r="DA305" t="s">
        <v>188</v>
      </c>
      <c r="DB305" t="s">
        <v>16</v>
      </c>
      <c r="DC305" t="s">
        <v>16</v>
      </c>
      <c r="DD305" t="s">
        <v>22</v>
      </c>
      <c r="DE305" t="s">
        <v>16</v>
      </c>
      <c r="DF305" t="s">
        <v>311</v>
      </c>
      <c r="DG305" t="s">
        <v>4727</v>
      </c>
      <c r="DH305" t="s">
        <v>2052</v>
      </c>
      <c r="DI305" t="s">
        <v>6175</v>
      </c>
      <c r="DJ305" t="s">
        <v>16</v>
      </c>
      <c r="DK305" t="s">
        <v>9817</v>
      </c>
      <c r="DL305" t="s">
        <v>9817</v>
      </c>
      <c r="DM305" t="s">
        <v>6245</v>
      </c>
      <c r="DN305" t="s">
        <v>189</v>
      </c>
      <c r="DO305" t="s">
        <v>11153</v>
      </c>
      <c r="DP305" t="s">
        <v>7514</v>
      </c>
      <c r="DQ305" t="s">
        <v>10137</v>
      </c>
      <c r="DR305" t="s">
        <v>10139</v>
      </c>
    </row>
    <row r="306" spans="1:122" x14ac:dyDescent="0.25">
      <c r="A306">
        <v>609</v>
      </c>
      <c r="B306" t="s">
        <v>189</v>
      </c>
      <c r="C306" t="s">
        <v>274</v>
      </c>
      <c r="D306" s="138">
        <v>44970</v>
      </c>
      <c r="E306" t="s">
        <v>1941</v>
      </c>
      <c r="F306" t="s">
        <v>11</v>
      </c>
      <c r="G306" t="s">
        <v>1929</v>
      </c>
      <c r="H306" t="s">
        <v>11</v>
      </c>
      <c r="I306" t="s">
        <v>9802</v>
      </c>
      <c r="J306" t="s">
        <v>100</v>
      </c>
      <c r="K306">
        <v>2</v>
      </c>
      <c r="L306">
        <v>2</v>
      </c>
      <c r="M306">
        <v>13.64</v>
      </c>
      <c r="N306">
        <v>15.7</v>
      </c>
      <c r="O306" t="s">
        <v>189</v>
      </c>
      <c r="P306" t="s">
        <v>13</v>
      </c>
      <c r="Q306" t="s">
        <v>276</v>
      </c>
      <c r="R306" t="s">
        <v>277</v>
      </c>
      <c r="S306" t="s">
        <v>276</v>
      </c>
      <c r="T306" t="s">
        <v>16</v>
      </c>
      <c r="U306" t="s">
        <v>41</v>
      </c>
      <c r="V306" t="s">
        <v>2410</v>
      </c>
      <c r="W306">
        <v>100</v>
      </c>
      <c r="X306" t="s">
        <v>32</v>
      </c>
      <c r="Y306" t="s">
        <v>6282</v>
      </c>
      <c r="Z306" t="s">
        <v>6282</v>
      </c>
      <c r="AA306" t="s">
        <v>189</v>
      </c>
      <c r="AB306" s="138">
        <v>44973</v>
      </c>
      <c r="AC306" s="138">
        <v>45154</v>
      </c>
      <c r="AD306" t="s">
        <v>6240</v>
      </c>
      <c r="AE306" t="s">
        <v>5026</v>
      </c>
      <c r="AF306" t="s">
        <v>16</v>
      </c>
      <c r="AG306" t="s">
        <v>189</v>
      </c>
      <c r="AH306" s="138">
        <v>46069</v>
      </c>
      <c r="AI306" t="s">
        <v>2414</v>
      </c>
      <c r="AJ306" t="s">
        <v>2679</v>
      </c>
      <c r="AK306" t="s">
        <v>2435</v>
      </c>
      <c r="AL306" t="s">
        <v>275</v>
      </c>
      <c r="AM306" t="s">
        <v>1880</v>
      </c>
      <c r="AN306" t="s">
        <v>189</v>
      </c>
      <c r="AO306" t="s">
        <v>189</v>
      </c>
      <c r="AP306" t="s">
        <v>189</v>
      </c>
      <c r="AQ306" t="s">
        <v>16</v>
      </c>
      <c r="AR306" t="s">
        <v>189</v>
      </c>
      <c r="AS306" t="s">
        <v>16</v>
      </c>
      <c r="AT306" t="s">
        <v>6474</v>
      </c>
      <c r="AU306" t="s">
        <v>9344</v>
      </c>
      <c r="AV306" t="s">
        <v>189</v>
      </c>
      <c r="AW306" t="s">
        <v>16</v>
      </c>
      <c r="AX306" t="s">
        <v>16</v>
      </c>
      <c r="AY306" t="s">
        <v>181</v>
      </c>
      <c r="AZ306" t="s">
        <v>16</v>
      </c>
      <c r="BA306" t="s">
        <v>16</v>
      </c>
      <c r="BB306" t="s">
        <v>16</v>
      </c>
      <c r="BC306" t="s">
        <v>16</v>
      </c>
      <c r="BD306" t="s">
        <v>16</v>
      </c>
      <c r="BE306" t="s">
        <v>1925</v>
      </c>
      <c r="BF306" t="s">
        <v>182</v>
      </c>
      <c r="BG306" t="s">
        <v>3498</v>
      </c>
      <c r="BH306">
        <v>1</v>
      </c>
      <c r="BI306">
        <v>1</v>
      </c>
      <c r="BJ306">
        <v>1</v>
      </c>
      <c r="BK306" t="s">
        <v>9720</v>
      </c>
      <c r="BL306" t="s">
        <v>6307</v>
      </c>
      <c r="BM306">
        <v>23006</v>
      </c>
      <c r="BN306" t="s">
        <v>278</v>
      </c>
      <c r="BO306" t="s">
        <v>16</v>
      </c>
      <c r="BP306" t="s">
        <v>1941</v>
      </c>
      <c r="BQ306" t="s">
        <v>184</v>
      </c>
      <c r="BR306" t="s">
        <v>6744</v>
      </c>
      <c r="BS306" t="s">
        <v>9667</v>
      </c>
      <c r="BT306" t="s">
        <v>16</v>
      </c>
      <c r="BU306" t="s">
        <v>189</v>
      </c>
      <c r="BV306" t="s">
        <v>27</v>
      </c>
      <c r="BW306" t="s">
        <v>9677</v>
      </c>
      <c r="BX306" t="s">
        <v>279</v>
      </c>
      <c r="BY306" t="s">
        <v>16</v>
      </c>
      <c r="BZ306" s="138"/>
      <c r="CA306" s="138">
        <v>42821</v>
      </c>
      <c r="CB306" t="s">
        <v>17</v>
      </c>
      <c r="CC306" t="s">
        <v>17</v>
      </c>
      <c r="CD306" t="s">
        <v>6307</v>
      </c>
      <c r="CE306" t="s">
        <v>189</v>
      </c>
      <c r="CF306" t="s">
        <v>6307</v>
      </c>
      <c r="CG306" t="s">
        <v>189</v>
      </c>
      <c r="CH306">
        <v>2023</v>
      </c>
      <c r="CI306" s="7">
        <v>44970</v>
      </c>
      <c r="CJ306" t="s">
        <v>4723</v>
      </c>
      <c r="CK306">
        <v>2</v>
      </c>
      <c r="CL306">
        <v>8</v>
      </c>
      <c r="CM306" s="7">
        <v>44970</v>
      </c>
      <c r="CN306" t="s">
        <v>11589</v>
      </c>
      <c r="CO306" t="s">
        <v>9855</v>
      </c>
      <c r="CP306" t="s">
        <v>11556</v>
      </c>
      <c r="CQ306" t="s">
        <v>11557</v>
      </c>
      <c r="CR306" t="s">
        <v>5998</v>
      </c>
      <c r="CS306" t="s">
        <v>5999</v>
      </c>
      <c r="CT306" t="s">
        <v>9845</v>
      </c>
      <c r="CU306" t="s">
        <v>9873</v>
      </c>
      <c r="CV306" t="s">
        <v>6310</v>
      </c>
      <c r="CW306" t="s">
        <v>9874</v>
      </c>
      <c r="CX306" t="s">
        <v>6855</v>
      </c>
      <c r="CY306" t="s">
        <v>9813</v>
      </c>
      <c r="CZ306" t="s">
        <v>6730</v>
      </c>
      <c r="DA306" t="s">
        <v>188</v>
      </c>
      <c r="DB306" t="s">
        <v>16</v>
      </c>
      <c r="DC306" t="s">
        <v>278</v>
      </c>
      <c r="DD306" t="s">
        <v>32</v>
      </c>
      <c r="DE306" t="s">
        <v>16</v>
      </c>
      <c r="DF306" t="s">
        <v>16</v>
      </c>
      <c r="DG306" t="s">
        <v>4727</v>
      </c>
      <c r="DH306" t="s">
        <v>2051</v>
      </c>
      <c r="DI306" t="s">
        <v>4504</v>
      </c>
      <c r="DJ306" t="s">
        <v>16</v>
      </c>
      <c r="DK306" t="s">
        <v>16</v>
      </c>
      <c r="DL306" t="s">
        <v>4465</v>
      </c>
      <c r="DM306" t="s">
        <v>16</v>
      </c>
      <c r="DN306" t="s">
        <v>4496</v>
      </c>
      <c r="DO306" t="s">
        <v>11591</v>
      </c>
      <c r="DP306" t="s">
        <v>7515</v>
      </c>
      <c r="DQ306" t="s">
        <v>10140</v>
      </c>
      <c r="DR306" t="s">
        <v>7516</v>
      </c>
    </row>
    <row r="307" spans="1:122" x14ac:dyDescent="0.25">
      <c r="A307">
        <v>608</v>
      </c>
      <c r="B307" t="s">
        <v>189</v>
      </c>
      <c r="C307" t="s">
        <v>2240</v>
      </c>
      <c r="D307" s="138">
        <v>44970</v>
      </c>
      <c r="E307" t="s">
        <v>2241</v>
      </c>
      <c r="F307" t="s">
        <v>11</v>
      </c>
      <c r="G307" t="s">
        <v>16</v>
      </c>
      <c r="H307" t="s">
        <v>11</v>
      </c>
      <c r="I307" t="s">
        <v>9802</v>
      </c>
      <c r="J307" t="s">
        <v>12</v>
      </c>
      <c r="K307">
        <v>1.25</v>
      </c>
      <c r="L307">
        <v>0.18</v>
      </c>
      <c r="M307">
        <v>1.25</v>
      </c>
      <c r="N307">
        <v>1.4379999999999999</v>
      </c>
      <c r="O307" t="s">
        <v>189</v>
      </c>
      <c r="P307" t="s">
        <v>13</v>
      </c>
      <c r="Q307" t="s">
        <v>33</v>
      </c>
      <c r="R307" t="s">
        <v>16</v>
      </c>
      <c r="S307" t="s">
        <v>16</v>
      </c>
      <c r="T307" t="s">
        <v>16</v>
      </c>
      <c r="U307" t="s">
        <v>16</v>
      </c>
      <c r="V307" t="s">
        <v>2410</v>
      </c>
      <c r="W307">
        <v>100</v>
      </c>
      <c r="X307" t="s">
        <v>22</v>
      </c>
      <c r="Y307" t="s">
        <v>6236</v>
      </c>
      <c r="Z307" t="s">
        <v>6236</v>
      </c>
      <c r="AA307" t="s">
        <v>189</v>
      </c>
      <c r="AB307" s="138">
        <v>44971</v>
      </c>
      <c r="AC307" s="138">
        <v>45152</v>
      </c>
      <c r="AD307" t="s">
        <v>6241</v>
      </c>
      <c r="AE307" t="s">
        <v>5182</v>
      </c>
      <c r="AF307" t="s">
        <v>16</v>
      </c>
      <c r="AG307" t="s">
        <v>189</v>
      </c>
      <c r="AH307" s="138">
        <v>46067</v>
      </c>
      <c r="AI307" t="s">
        <v>2414</v>
      </c>
      <c r="AJ307" t="s">
        <v>189</v>
      </c>
      <c r="AK307" t="s">
        <v>189</v>
      </c>
      <c r="AL307" t="s">
        <v>189</v>
      </c>
      <c r="AM307" t="s">
        <v>189</v>
      </c>
      <c r="AN307" t="s">
        <v>189</v>
      </c>
      <c r="AO307" t="s">
        <v>189</v>
      </c>
      <c r="AP307" t="s">
        <v>189</v>
      </c>
      <c r="AQ307" t="s">
        <v>16</v>
      </c>
      <c r="AR307" t="s">
        <v>189</v>
      </c>
      <c r="AS307" t="s">
        <v>16</v>
      </c>
      <c r="AT307" t="s">
        <v>6567</v>
      </c>
      <c r="AU307" t="s">
        <v>9344</v>
      </c>
      <c r="AV307" t="s">
        <v>189</v>
      </c>
      <c r="AW307" t="s">
        <v>16</v>
      </c>
      <c r="AX307" t="s">
        <v>16</v>
      </c>
      <c r="AY307" t="s">
        <v>16</v>
      </c>
      <c r="AZ307" t="s">
        <v>16</v>
      </c>
      <c r="BA307" t="s">
        <v>16</v>
      </c>
      <c r="BB307" t="s">
        <v>16</v>
      </c>
      <c r="BC307" t="s">
        <v>16</v>
      </c>
      <c r="BD307" t="s">
        <v>16</v>
      </c>
      <c r="BE307" t="s">
        <v>16</v>
      </c>
      <c r="BF307" t="s">
        <v>189</v>
      </c>
      <c r="BG307" t="s">
        <v>189</v>
      </c>
      <c r="BH307">
        <v>0</v>
      </c>
      <c r="BI307">
        <v>0</v>
      </c>
      <c r="BJ307">
        <v>0</v>
      </c>
      <c r="BK307" t="s">
        <v>189</v>
      </c>
      <c r="BL307" t="s">
        <v>189</v>
      </c>
      <c r="BN307" t="s">
        <v>2242</v>
      </c>
      <c r="BO307" t="s">
        <v>16</v>
      </c>
      <c r="BP307" t="s">
        <v>2677</v>
      </c>
      <c r="BQ307" t="s">
        <v>184</v>
      </c>
      <c r="BR307" t="s">
        <v>6744</v>
      </c>
      <c r="BS307" t="s">
        <v>9667</v>
      </c>
      <c r="BT307" t="s">
        <v>16</v>
      </c>
      <c r="BU307" t="s">
        <v>189</v>
      </c>
      <c r="BV307" t="s">
        <v>30</v>
      </c>
      <c r="BW307" t="s">
        <v>195</v>
      </c>
      <c r="BX307" t="s">
        <v>2678</v>
      </c>
      <c r="BY307" t="s">
        <v>16</v>
      </c>
      <c r="BZ307" s="138"/>
      <c r="CA307" s="138">
        <v>44970</v>
      </c>
      <c r="CB307" t="s">
        <v>34</v>
      </c>
      <c r="CC307" t="s">
        <v>16</v>
      </c>
      <c r="CD307" t="s">
        <v>6307</v>
      </c>
      <c r="CE307" t="s">
        <v>189</v>
      </c>
      <c r="CF307" t="s">
        <v>189</v>
      </c>
      <c r="CG307" t="s">
        <v>189</v>
      </c>
      <c r="CH307">
        <v>2023</v>
      </c>
      <c r="CI307" s="7">
        <v>44970</v>
      </c>
      <c r="CJ307" t="s">
        <v>4723</v>
      </c>
      <c r="CK307">
        <v>2</v>
      </c>
      <c r="CL307">
        <v>8</v>
      </c>
      <c r="CM307" s="7">
        <v>44970</v>
      </c>
      <c r="CN307" t="s">
        <v>11589</v>
      </c>
      <c r="CO307" t="s">
        <v>9855</v>
      </c>
      <c r="CP307" t="s">
        <v>11556</v>
      </c>
      <c r="CQ307" t="s">
        <v>11557</v>
      </c>
      <c r="CR307" t="s">
        <v>5998</v>
      </c>
      <c r="CS307" t="s">
        <v>5999</v>
      </c>
      <c r="CT307" t="s">
        <v>9845</v>
      </c>
      <c r="CU307" t="s">
        <v>9873</v>
      </c>
      <c r="CV307" t="s">
        <v>6307</v>
      </c>
      <c r="CW307" t="s">
        <v>9874</v>
      </c>
      <c r="CX307" t="s">
        <v>2676</v>
      </c>
      <c r="CY307" t="s">
        <v>9817</v>
      </c>
      <c r="CZ307" t="s">
        <v>6741</v>
      </c>
      <c r="DA307" t="s">
        <v>188</v>
      </c>
      <c r="DB307" t="s">
        <v>16</v>
      </c>
      <c r="DC307" t="s">
        <v>16</v>
      </c>
      <c r="DD307" t="s">
        <v>22</v>
      </c>
      <c r="DE307" t="s">
        <v>16</v>
      </c>
      <c r="DF307" t="s">
        <v>2468</v>
      </c>
      <c r="DG307" t="s">
        <v>4727</v>
      </c>
      <c r="DH307" t="s">
        <v>2052</v>
      </c>
      <c r="DI307" t="s">
        <v>6176</v>
      </c>
      <c r="DJ307" t="s">
        <v>16</v>
      </c>
      <c r="DK307" t="s">
        <v>9817</v>
      </c>
      <c r="DL307" t="s">
        <v>9817</v>
      </c>
      <c r="DM307" t="s">
        <v>6245</v>
      </c>
      <c r="DN307" t="s">
        <v>189</v>
      </c>
      <c r="DO307" t="s">
        <v>11154</v>
      </c>
      <c r="DP307" t="s">
        <v>7517</v>
      </c>
      <c r="DQ307" t="s">
        <v>10140</v>
      </c>
      <c r="DR307" t="s">
        <v>10141</v>
      </c>
    </row>
    <row r="308" spans="1:122" x14ac:dyDescent="0.25">
      <c r="A308">
        <v>607</v>
      </c>
      <c r="B308" t="s">
        <v>189</v>
      </c>
      <c r="C308" t="s">
        <v>2681</v>
      </c>
      <c r="D308" s="138">
        <v>44967</v>
      </c>
      <c r="E308" t="s">
        <v>2683</v>
      </c>
      <c r="F308" t="s">
        <v>11</v>
      </c>
      <c r="G308" t="s">
        <v>1929</v>
      </c>
      <c r="H308" t="s">
        <v>11</v>
      </c>
      <c r="I308" t="s">
        <v>9802</v>
      </c>
      <c r="J308" t="s">
        <v>92</v>
      </c>
      <c r="K308">
        <v>0.6</v>
      </c>
      <c r="L308">
        <v>0.64</v>
      </c>
      <c r="M308">
        <v>4.3600000000000003</v>
      </c>
      <c r="N308">
        <v>5.0259999999999998</v>
      </c>
      <c r="O308" t="s">
        <v>189</v>
      </c>
      <c r="P308" t="s">
        <v>121</v>
      </c>
      <c r="Q308" t="s">
        <v>63</v>
      </c>
      <c r="R308" t="s">
        <v>16</v>
      </c>
      <c r="S308" t="s">
        <v>63</v>
      </c>
      <c r="T308" t="s">
        <v>16</v>
      </c>
      <c r="U308" t="s">
        <v>16</v>
      </c>
      <c r="V308" t="s">
        <v>2410</v>
      </c>
      <c r="X308" t="s">
        <v>32</v>
      </c>
      <c r="Y308" t="s">
        <v>6282</v>
      </c>
      <c r="Z308" t="s">
        <v>6282</v>
      </c>
      <c r="AA308" t="s">
        <v>189</v>
      </c>
      <c r="AB308" s="138">
        <v>44984</v>
      </c>
      <c r="AC308" s="138">
        <v>45348</v>
      </c>
      <c r="AD308" t="s">
        <v>6242</v>
      </c>
      <c r="AE308" t="s">
        <v>5183</v>
      </c>
      <c r="AF308" t="s">
        <v>16</v>
      </c>
      <c r="AG308" t="s">
        <v>189</v>
      </c>
      <c r="AH308" s="138">
        <v>45348</v>
      </c>
      <c r="AI308" t="s">
        <v>16</v>
      </c>
      <c r="AJ308" t="s">
        <v>189</v>
      </c>
      <c r="AK308" t="s">
        <v>189</v>
      </c>
      <c r="AL308" t="s">
        <v>189</v>
      </c>
      <c r="AM308" t="s">
        <v>189</v>
      </c>
      <c r="AN308" t="s">
        <v>189</v>
      </c>
      <c r="AO308" t="s">
        <v>189</v>
      </c>
      <c r="AP308" t="s">
        <v>5517</v>
      </c>
      <c r="AQ308" t="s">
        <v>16</v>
      </c>
      <c r="AR308" t="s">
        <v>189</v>
      </c>
      <c r="AS308" t="s">
        <v>16</v>
      </c>
      <c r="AT308" t="s">
        <v>6568</v>
      </c>
      <c r="AU308" t="s">
        <v>9344</v>
      </c>
      <c r="AV308" t="s">
        <v>189</v>
      </c>
      <c r="AW308" t="s">
        <v>16</v>
      </c>
      <c r="AX308" t="s">
        <v>16</v>
      </c>
      <c r="AY308" t="s">
        <v>16</v>
      </c>
      <c r="AZ308" t="s">
        <v>16</v>
      </c>
      <c r="BA308" t="s">
        <v>16</v>
      </c>
      <c r="BB308" t="s">
        <v>16</v>
      </c>
      <c r="BC308" t="s">
        <v>16</v>
      </c>
      <c r="BD308" t="s">
        <v>16</v>
      </c>
      <c r="BE308" t="s">
        <v>16</v>
      </c>
      <c r="BF308" t="s">
        <v>189</v>
      </c>
      <c r="BG308" t="s">
        <v>189</v>
      </c>
      <c r="BH308">
        <v>0</v>
      </c>
      <c r="BI308">
        <v>0</v>
      </c>
      <c r="BJ308">
        <v>0</v>
      </c>
      <c r="BK308" t="s">
        <v>189</v>
      </c>
      <c r="BL308" t="s">
        <v>189</v>
      </c>
      <c r="BN308" t="s">
        <v>2680</v>
      </c>
      <c r="BO308" t="s">
        <v>16</v>
      </c>
      <c r="BP308" t="s">
        <v>2683</v>
      </c>
      <c r="BQ308" t="s">
        <v>184</v>
      </c>
      <c r="BR308" t="s">
        <v>6744</v>
      </c>
      <c r="BS308" t="s">
        <v>1494</v>
      </c>
      <c r="BT308" t="s">
        <v>16</v>
      </c>
      <c r="BU308" t="s">
        <v>189</v>
      </c>
      <c r="BV308" t="s">
        <v>27</v>
      </c>
      <c r="BW308" t="s">
        <v>9689</v>
      </c>
      <c r="BX308" t="s">
        <v>279</v>
      </c>
      <c r="BY308" t="s">
        <v>508</v>
      </c>
      <c r="BZ308" s="138"/>
      <c r="CA308" s="138">
        <v>44967</v>
      </c>
      <c r="CB308" t="s">
        <v>17</v>
      </c>
      <c r="CC308" t="s">
        <v>17</v>
      </c>
      <c r="CD308" t="s">
        <v>6307</v>
      </c>
      <c r="CE308" t="s">
        <v>189</v>
      </c>
      <c r="CF308" t="s">
        <v>189</v>
      </c>
      <c r="CG308" t="s">
        <v>189</v>
      </c>
      <c r="CH308">
        <v>2023</v>
      </c>
      <c r="CI308" s="7">
        <v>44967</v>
      </c>
      <c r="CJ308" t="s">
        <v>4723</v>
      </c>
      <c r="CK308">
        <v>2</v>
      </c>
      <c r="CL308">
        <v>7</v>
      </c>
      <c r="CM308" s="7">
        <v>44963</v>
      </c>
      <c r="CN308" t="s">
        <v>11592</v>
      </c>
      <c r="CO308" t="s">
        <v>9855</v>
      </c>
      <c r="CP308" t="s">
        <v>11556</v>
      </c>
      <c r="CQ308" t="s">
        <v>11557</v>
      </c>
      <c r="CR308" t="s">
        <v>5998</v>
      </c>
      <c r="CS308" t="s">
        <v>6000</v>
      </c>
      <c r="CT308" t="s">
        <v>9845</v>
      </c>
      <c r="CU308" t="s">
        <v>9873</v>
      </c>
      <c r="CV308" t="s">
        <v>6307</v>
      </c>
      <c r="CW308" t="s">
        <v>9882</v>
      </c>
      <c r="CX308" t="s">
        <v>2682</v>
      </c>
      <c r="CY308" t="s">
        <v>9809</v>
      </c>
      <c r="CZ308" t="s">
        <v>6730</v>
      </c>
      <c r="DA308" t="s">
        <v>188</v>
      </c>
      <c r="DB308" t="s">
        <v>16</v>
      </c>
      <c r="DC308" t="s">
        <v>2680</v>
      </c>
      <c r="DD308" t="s">
        <v>32</v>
      </c>
      <c r="DE308" t="s">
        <v>16</v>
      </c>
      <c r="DF308" t="s">
        <v>16</v>
      </c>
      <c r="DG308" t="s">
        <v>5517</v>
      </c>
      <c r="DH308" t="s">
        <v>6809</v>
      </c>
      <c r="DI308" t="s">
        <v>5817</v>
      </c>
      <c r="DJ308" t="s">
        <v>16</v>
      </c>
      <c r="DK308" t="s">
        <v>16</v>
      </c>
      <c r="DL308" t="s">
        <v>4465</v>
      </c>
      <c r="DM308" t="s">
        <v>16</v>
      </c>
      <c r="DN308" t="s">
        <v>189</v>
      </c>
      <c r="DO308" t="s">
        <v>11593</v>
      </c>
      <c r="DP308" t="s">
        <v>7518</v>
      </c>
      <c r="DQ308" t="s">
        <v>10142</v>
      </c>
      <c r="DR308" t="s">
        <v>7519</v>
      </c>
    </row>
    <row r="309" spans="1:122" x14ac:dyDescent="0.25">
      <c r="A309">
        <v>606</v>
      </c>
      <c r="B309" t="s">
        <v>189</v>
      </c>
      <c r="C309" t="s">
        <v>53</v>
      </c>
      <c r="D309" s="138">
        <v>44965</v>
      </c>
      <c r="E309" t="s">
        <v>148</v>
      </c>
      <c r="F309" t="s">
        <v>106</v>
      </c>
      <c r="G309" t="s">
        <v>1929</v>
      </c>
      <c r="H309" t="s">
        <v>11</v>
      </c>
      <c r="I309" t="s">
        <v>9802</v>
      </c>
      <c r="J309" t="s">
        <v>12</v>
      </c>
      <c r="K309">
        <v>11.3</v>
      </c>
      <c r="L309">
        <v>1.66</v>
      </c>
      <c r="M309">
        <v>11.3</v>
      </c>
      <c r="N309">
        <v>13.052</v>
      </c>
      <c r="O309" t="s">
        <v>189</v>
      </c>
      <c r="P309" t="s">
        <v>13</v>
      </c>
      <c r="Q309" t="s">
        <v>49</v>
      </c>
      <c r="R309" t="s">
        <v>54</v>
      </c>
      <c r="S309" t="s">
        <v>49</v>
      </c>
      <c r="T309" t="s">
        <v>16</v>
      </c>
      <c r="U309" t="s">
        <v>2077</v>
      </c>
      <c r="V309" t="s">
        <v>2410</v>
      </c>
      <c r="W309">
        <v>100</v>
      </c>
      <c r="X309" t="s">
        <v>15</v>
      </c>
      <c r="Y309" t="s">
        <v>6236</v>
      </c>
      <c r="Z309" t="s">
        <v>6236</v>
      </c>
      <c r="AA309" t="s">
        <v>189</v>
      </c>
      <c r="AB309" s="138">
        <v>44972</v>
      </c>
      <c r="AC309" s="138">
        <v>45337</v>
      </c>
      <c r="AD309" t="s">
        <v>6241</v>
      </c>
      <c r="AE309" t="s">
        <v>5011</v>
      </c>
      <c r="AF309" t="s">
        <v>16</v>
      </c>
      <c r="AG309" t="s">
        <v>189</v>
      </c>
      <c r="AH309" s="138">
        <v>46068</v>
      </c>
      <c r="AI309" t="s">
        <v>2419</v>
      </c>
      <c r="AJ309" t="s">
        <v>280</v>
      </c>
      <c r="AK309" t="s">
        <v>2459</v>
      </c>
      <c r="AL309" t="s">
        <v>281</v>
      </c>
      <c r="AM309" t="s">
        <v>1880</v>
      </c>
      <c r="AN309" t="s">
        <v>189</v>
      </c>
      <c r="AO309" t="s">
        <v>189</v>
      </c>
      <c r="AP309" t="s">
        <v>189</v>
      </c>
      <c r="AQ309" t="s">
        <v>16</v>
      </c>
      <c r="AR309" t="s">
        <v>189</v>
      </c>
      <c r="AS309" t="s">
        <v>16</v>
      </c>
      <c r="AT309" t="s">
        <v>6475</v>
      </c>
      <c r="AU309" t="s">
        <v>9344</v>
      </c>
      <c r="AV309" t="s">
        <v>189</v>
      </c>
      <c r="AW309" t="s">
        <v>16</v>
      </c>
      <c r="AX309" t="s">
        <v>16</v>
      </c>
      <c r="AY309" t="s">
        <v>181</v>
      </c>
      <c r="AZ309" t="s">
        <v>16</v>
      </c>
      <c r="BA309" t="s">
        <v>16</v>
      </c>
      <c r="BB309" t="s">
        <v>16</v>
      </c>
      <c r="BC309" t="s">
        <v>16</v>
      </c>
      <c r="BD309" t="s">
        <v>16</v>
      </c>
      <c r="BE309" t="s">
        <v>1925</v>
      </c>
      <c r="BF309" t="s">
        <v>182</v>
      </c>
      <c r="BG309" t="s">
        <v>104</v>
      </c>
      <c r="BH309">
        <v>1</v>
      </c>
      <c r="BI309">
        <v>1</v>
      </c>
      <c r="BJ309">
        <v>1</v>
      </c>
      <c r="BK309" t="s">
        <v>9721</v>
      </c>
      <c r="BL309" t="s">
        <v>6307</v>
      </c>
      <c r="BM309">
        <v>23005</v>
      </c>
      <c r="BN309" t="s">
        <v>282</v>
      </c>
      <c r="BO309" t="s">
        <v>16</v>
      </c>
      <c r="BP309" t="s">
        <v>148</v>
      </c>
      <c r="BQ309" t="s">
        <v>184</v>
      </c>
      <c r="BR309" t="s">
        <v>6744</v>
      </c>
      <c r="BS309" t="s">
        <v>202</v>
      </c>
      <c r="BT309" t="s">
        <v>16</v>
      </c>
      <c r="BU309" t="s">
        <v>189</v>
      </c>
      <c r="BV309" t="s">
        <v>27</v>
      </c>
      <c r="BW309" t="s">
        <v>195</v>
      </c>
      <c r="BX309" t="s">
        <v>207</v>
      </c>
      <c r="BY309" t="s">
        <v>208</v>
      </c>
      <c r="BZ309" s="138"/>
      <c r="CA309" s="138">
        <v>43797</v>
      </c>
      <c r="CB309" t="s">
        <v>17</v>
      </c>
      <c r="CC309" t="s">
        <v>17</v>
      </c>
      <c r="CD309" t="s">
        <v>6307</v>
      </c>
      <c r="CE309" t="s">
        <v>189</v>
      </c>
      <c r="CF309" t="s">
        <v>6307</v>
      </c>
      <c r="CG309" t="s">
        <v>189</v>
      </c>
      <c r="CH309">
        <v>2023</v>
      </c>
      <c r="CI309" s="7">
        <v>44965</v>
      </c>
      <c r="CJ309" t="s">
        <v>4723</v>
      </c>
      <c r="CK309">
        <v>2</v>
      </c>
      <c r="CL309">
        <v>7</v>
      </c>
      <c r="CM309" s="7">
        <v>44963</v>
      </c>
      <c r="CN309" t="s">
        <v>11592</v>
      </c>
      <c r="CO309" t="s">
        <v>9855</v>
      </c>
      <c r="CP309" t="s">
        <v>11556</v>
      </c>
      <c r="CQ309" t="s">
        <v>11557</v>
      </c>
      <c r="CR309" t="s">
        <v>5998</v>
      </c>
      <c r="CS309" t="s">
        <v>6000</v>
      </c>
      <c r="CT309" t="s">
        <v>9845</v>
      </c>
      <c r="CU309" t="s">
        <v>9873</v>
      </c>
      <c r="CV309" t="s">
        <v>6310</v>
      </c>
      <c r="CW309" t="s">
        <v>9874</v>
      </c>
      <c r="CX309" t="s">
        <v>4343</v>
      </c>
      <c r="CY309" t="s">
        <v>9817</v>
      </c>
      <c r="CZ309" t="s">
        <v>6741</v>
      </c>
      <c r="DA309" t="s">
        <v>252</v>
      </c>
      <c r="DB309" t="s">
        <v>9801</v>
      </c>
      <c r="DC309" t="s">
        <v>16</v>
      </c>
      <c r="DD309" t="s">
        <v>15</v>
      </c>
      <c r="DE309" t="s">
        <v>16</v>
      </c>
      <c r="DF309" t="s">
        <v>16</v>
      </c>
      <c r="DG309" t="s">
        <v>4727</v>
      </c>
      <c r="DH309" t="s">
        <v>2052</v>
      </c>
      <c r="DI309" t="s">
        <v>6177</v>
      </c>
      <c r="DJ309" t="s">
        <v>16</v>
      </c>
      <c r="DK309" t="s">
        <v>9817</v>
      </c>
      <c r="DL309" t="s">
        <v>9817</v>
      </c>
      <c r="DM309" t="s">
        <v>16</v>
      </c>
      <c r="DN309" t="s">
        <v>4496</v>
      </c>
      <c r="DO309" t="s">
        <v>11594</v>
      </c>
      <c r="DP309" t="s">
        <v>7520</v>
      </c>
      <c r="DQ309" t="s">
        <v>10143</v>
      </c>
      <c r="DR309" t="s">
        <v>10144</v>
      </c>
    </row>
    <row r="310" spans="1:122" x14ac:dyDescent="0.25">
      <c r="A310">
        <v>605</v>
      </c>
      <c r="B310" t="s">
        <v>189</v>
      </c>
      <c r="C310" t="s">
        <v>2687</v>
      </c>
      <c r="D310" s="138">
        <v>44963</v>
      </c>
      <c r="E310" t="s">
        <v>1021</v>
      </c>
      <c r="F310" t="s">
        <v>1997</v>
      </c>
      <c r="G310" t="s">
        <v>1926</v>
      </c>
      <c r="H310" t="s">
        <v>2684</v>
      </c>
      <c r="I310" t="s">
        <v>9978</v>
      </c>
      <c r="J310" t="s">
        <v>100</v>
      </c>
      <c r="K310">
        <v>3</v>
      </c>
      <c r="L310">
        <v>3</v>
      </c>
      <c r="M310">
        <v>20.39</v>
      </c>
      <c r="N310">
        <v>23.541</v>
      </c>
      <c r="O310" t="s">
        <v>189</v>
      </c>
      <c r="P310" t="s">
        <v>13</v>
      </c>
      <c r="Q310" t="s">
        <v>999</v>
      </c>
      <c r="R310" t="s">
        <v>1246</v>
      </c>
      <c r="S310" t="s">
        <v>2685</v>
      </c>
      <c r="T310" t="s">
        <v>16</v>
      </c>
      <c r="U310" t="s">
        <v>2686</v>
      </c>
      <c r="V310" t="s">
        <v>2410</v>
      </c>
      <c r="W310">
        <v>96.638999999999996</v>
      </c>
      <c r="X310" t="s">
        <v>568</v>
      </c>
      <c r="Y310" t="s">
        <v>6283</v>
      </c>
      <c r="Z310" t="s">
        <v>6283</v>
      </c>
      <c r="AA310" t="s">
        <v>189</v>
      </c>
      <c r="AB310" s="138">
        <v>44970</v>
      </c>
      <c r="AC310" s="138">
        <v>45151</v>
      </c>
      <c r="AD310" t="s">
        <v>6240</v>
      </c>
      <c r="AE310" t="s">
        <v>5184</v>
      </c>
      <c r="AF310" t="s">
        <v>16</v>
      </c>
      <c r="AG310" t="s">
        <v>189</v>
      </c>
      <c r="AH310" s="138">
        <v>46066</v>
      </c>
      <c r="AI310" t="s">
        <v>2414</v>
      </c>
      <c r="AJ310" t="s">
        <v>189</v>
      </c>
      <c r="AK310" t="s">
        <v>189</v>
      </c>
      <c r="AL310" t="s">
        <v>189</v>
      </c>
      <c r="AM310" t="s">
        <v>189</v>
      </c>
      <c r="AN310" t="s">
        <v>189</v>
      </c>
      <c r="AO310" t="s">
        <v>189</v>
      </c>
      <c r="AP310" t="s">
        <v>189</v>
      </c>
      <c r="AQ310" t="s">
        <v>16</v>
      </c>
      <c r="AR310" t="s">
        <v>189</v>
      </c>
      <c r="AS310" t="s">
        <v>7521</v>
      </c>
      <c r="AT310" t="s">
        <v>6569</v>
      </c>
      <c r="AU310" t="s">
        <v>9344</v>
      </c>
      <c r="AV310" t="s">
        <v>189</v>
      </c>
      <c r="AW310" t="s">
        <v>16</v>
      </c>
      <c r="AX310" t="s">
        <v>16</v>
      </c>
      <c r="AY310" t="s">
        <v>16</v>
      </c>
      <c r="AZ310" t="s">
        <v>16</v>
      </c>
      <c r="BA310" t="s">
        <v>16</v>
      </c>
      <c r="BB310" t="s">
        <v>16</v>
      </c>
      <c r="BC310" t="s">
        <v>16</v>
      </c>
      <c r="BD310" t="s">
        <v>16</v>
      </c>
      <c r="BE310" t="s">
        <v>16</v>
      </c>
      <c r="BF310" t="s">
        <v>189</v>
      </c>
      <c r="BG310" t="s">
        <v>189</v>
      </c>
      <c r="BH310">
        <v>0</v>
      </c>
      <c r="BI310">
        <v>0</v>
      </c>
      <c r="BJ310">
        <v>0</v>
      </c>
      <c r="BK310" t="s">
        <v>189</v>
      </c>
      <c r="BL310" t="s">
        <v>189</v>
      </c>
      <c r="BN310" t="s">
        <v>1023</v>
      </c>
      <c r="BO310" t="s">
        <v>16</v>
      </c>
      <c r="BP310" t="s">
        <v>1021</v>
      </c>
      <c r="BQ310" t="s">
        <v>301</v>
      </c>
      <c r="BR310" t="s">
        <v>1937</v>
      </c>
      <c r="BS310" t="s">
        <v>16</v>
      </c>
      <c r="BT310" t="s">
        <v>16</v>
      </c>
      <c r="BU310" t="s">
        <v>189</v>
      </c>
      <c r="BV310" t="s">
        <v>128</v>
      </c>
      <c r="BW310" t="s">
        <v>16</v>
      </c>
      <c r="BX310" t="s">
        <v>404</v>
      </c>
      <c r="BY310" t="s">
        <v>16</v>
      </c>
      <c r="BZ310" s="138"/>
      <c r="CA310" s="138">
        <v>41592</v>
      </c>
      <c r="CB310" t="s">
        <v>60</v>
      </c>
      <c r="CC310" t="s">
        <v>6745</v>
      </c>
      <c r="CD310" t="s">
        <v>6307</v>
      </c>
      <c r="CE310" t="s">
        <v>189</v>
      </c>
      <c r="CF310" t="s">
        <v>6307</v>
      </c>
      <c r="CG310" t="s">
        <v>189</v>
      </c>
      <c r="CH310">
        <v>2023</v>
      </c>
      <c r="CI310" s="7">
        <v>44963</v>
      </c>
      <c r="CJ310" t="s">
        <v>16</v>
      </c>
      <c r="CK310">
        <v>2</v>
      </c>
      <c r="CL310">
        <v>7</v>
      </c>
      <c r="CM310" s="7">
        <v>44963</v>
      </c>
      <c r="CN310" t="s">
        <v>11592</v>
      </c>
      <c r="CO310" t="s">
        <v>9855</v>
      </c>
      <c r="CP310" t="s">
        <v>11556</v>
      </c>
      <c r="CQ310" t="s">
        <v>11557</v>
      </c>
      <c r="CR310" t="s">
        <v>5998</v>
      </c>
      <c r="CS310" t="s">
        <v>6000</v>
      </c>
      <c r="CT310" t="s">
        <v>9845</v>
      </c>
      <c r="CU310" t="s">
        <v>6824</v>
      </c>
      <c r="CV310" t="s">
        <v>6310</v>
      </c>
      <c r="CW310" t="s">
        <v>9874</v>
      </c>
      <c r="CX310" t="s">
        <v>2688</v>
      </c>
      <c r="CY310" t="s">
        <v>9813</v>
      </c>
      <c r="CZ310" t="s">
        <v>6730</v>
      </c>
      <c r="DA310" t="s">
        <v>241</v>
      </c>
      <c r="DB310" t="s">
        <v>16</v>
      </c>
      <c r="DC310" t="s">
        <v>2689</v>
      </c>
      <c r="DD310" t="s">
        <v>87</v>
      </c>
      <c r="DE310" t="s">
        <v>1023</v>
      </c>
      <c r="DF310" t="s">
        <v>16</v>
      </c>
      <c r="DG310" t="s">
        <v>4727</v>
      </c>
      <c r="DH310" t="s">
        <v>2051</v>
      </c>
      <c r="DI310" t="s">
        <v>4501</v>
      </c>
      <c r="DJ310" t="s">
        <v>16</v>
      </c>
      <c r="DK310" t="s">
        <v>16</v>
      </c>
      <c r="DL310" t="s">
        <v>4465</v>
      </c>
      <c r="DM310" t="s">
        <v>16</v>
      </c>
      <c r="DN310" t="s">
        <v>189</v>
      </c>
      <c r="DO310" t="s">
        <v>11595</v>
      </c>
      <c r="DP310" t="s">
        <v>7522</v>
      </c>
      <c r="DQ310" t="s">
        <v>10145</v>
      </c>
      <c r="DR310" t="s">
        <v>7523</v>
      </c>
    </row>
    <row r="311" spans="1:122" x14ac:dyDescent="0.25">
      <c r="A311">
        <v>604</v>
      </c>
      <c r="B311" t="s">
        <v>189</v>
      </c>
      <c r="C311" t="s">
        <v>55</v>
      </c>
      <c r="D311" s="138">
        <v>44960</v>
      </c>
      <c r="E311" t="s">
        <v>149</v>
      </c>
      <c r="F311" t="s">
        <v>106</v>
      </c>
      <c r="G311" t="s">
        <v>1929</v>
      </c>
      <c r="H311" t="s">
        <v>11</v>
      </c>
      <c r="I311" t="s">
        <v>9802</v>
      </c>
      <c r="J311" t="s">
        <v>12</v>
      </c>
      <c r="K311">
        <v>5.6</v>
      </c>
      <c r="L311">
        <v>0.82</v>
      </c>
      <c r="M311">
        <v>5.6</v>
      </c>
      <c r="N311">
        <v>6.468</v>
      </c>
      <c r="O311" t="s">
        <v>189</v>
      </c>
      <c r="P311" t="s">
        <v>13</v>
      </c>
      <c r="Q311" t="s">
        <v>56</v>
      </c>
      <c r="R311" t="s">
        <v>57</v>
      </c>
      <c r="S311" t="s">
        <v>56</v>
      </c>
      <c r="T311" t="s">
        <v>16</v>
      </c>
      <c r="U311" t="s">
        <v>1938</v>
      </c>
      <c r="V311" t="s">
        <v>2410</v>
      </c>
      <c r="W311">
        <v>100</v>
      </c>
      <c r="X311" t="s">
        <v>15</v>
      </c>
      <c r="Y311" t="s">
        <v>6236</v>
      </c>
      <c r="Z311" t="s">
        <v>6236</v>
      </c>
      <c r="AA311" t="s">
        <v>189</v>
      </c>
      <c r="AB311" s="138">
        <v>44965</v>
      </c>
      <c r="AC311" s="138">
        <v>45330</v>
      </c>
      <c r="AD311" t="s">
        <v>6241</v>
      </c>
      <c r="AE311" t="s">
        <v>5027</v>
      </c>
      <c r="AF311" t="s">
        <v>16</v>
      </c>
      <c r="AG311" t="s">
        <v>189</v>
      </c>
      <c r="AH311" s="138">
        <v>46056</v>
      </c>
      <c r="AI311" t="s">
        <v>2419</v>
      </c>
      <c r="AJ311" t="s">
        <v>2690</v>
      </c>
      <c r="AK311" t="s">
        <v>2428</v>
      </c>
      <c r="AL311" t="s">
        <v>284</v>
      </c>
      <c r="AM311" t="s">
        <v>1880</v>
      </c>
      <c r="AN311" t="s">
        <v>189</v>
      </c>
      <c r="AO311" t="s">
        <v>189</v>
      </c>
      <c r="AP311" t="s">
        <v>189</v>
      </c>
      <c r="AQ311" t="s">
        <v>16</v>
      </c>
      <c r="AR311" t="s">
        <v>189</v>
      </c>
      <c r="AS311" t="s">
        <v>16</v>
      </c>
      <c r="AT311" t="s">
        <v>6476</v>
      </c>
      <c r="AU311" t="s">
        <v>9344</v>
      </c>
      <c r="AV311" t="s">
        <v>189</v>
      </c>
      <c r="AW311" t="s">
        <v>16</v>
      </c>
      <c r="AX311" t="s">
        <v>16</v>
      </c>
      <c r="AY311" t="s">
        <v>199</v>
      </c>
      <c r="AZ311" t="s">
        <v>16</v>
      </c>
      <c r="BA311" t="s">
        <v>16</v>
      </c>
      <c r="BB311" t="s">
        <v>16</v>
      </c>
      <c r="BC311" t="s">
        <v>16</v>
      </c>
      <c r="BD311" t="s">
        <v>16</v>
      </c>
      <c r="BE311" t="s">
        <v>1925</v>
      </c>
      <c r="BF311" t="s">
        <v>182</v>
      </c>
      <c r="BG311" t="s">
        <v>138</v>
      </c>
      <c r="BH311">
        <v>1</v>
      </c>
      <c r="BI311">
        <v>1</v>
      </c>
      <c r="BJ311">
        <v>1</v>
      </c>
      <c r="BK311" t="s">
        <v>9722</v>
      </c>
      <c r="BL311" t="s">
        <v>6307</v>
      </c>
      <c r="BM311">
        <v>23004</v>
      </c>
      <c r="BN311" t="s">
        <v>285</v>
      </c>
      <c r="BO311" t="s">
        <v>16</v>
      </c>
      <c r="BP311" t="s">
        <v>149</v>
      </c>
      <c r="BQ311" t="s">
        <v>184</v>
      </c>
      <c r="BR311" t="s">
        <v>6744</v>
      </c>
      <c r="BS311" t="s">
        <v>9667</v>
      </c>
      <c r="BT311" t="s">
        <v>16</v>
      </c>
      <c r="BU311" t="s">
        <v>189</v>
      </c>
      <c r="BV311" t="s">
        <v>58</v>
      </c>
      <c r="BW311" t="s">
        <v>195</v>
      </c>
      <c r="BX311" t="s">
        <v>201</v>
      </c>
      <c r="BY311" t="s">
        <v>286</v>
      </c>
      <c r="BZ311" s="138"/>
      <c r="CA311" s="138">
        <v>43692</v>
      </c>
      <c r="CB311" t="s">
        <v>17</v>
      </c>
      <c r="CC311" t="s">
        <v>17</v>
      </c>
      <c r="CD311" t="s">
        <v>6307</v>
      </c>
      <c r="CE311" t="s">
        <v>189</v>
      </c>
      <c r="CF311" t="s">
        <v>6307</v>
      </c>
      <c r="CG311" t="s">
        <v>189</v>
      </c>
      <c r="CH311">
        <v>2023</v>
      </c>
      <c r="CI311" s="7">
        <v>44960</v>
      </c>
      <c r="CJ311" t="s">
        <v>4723</v>
      </c>
      <c r="CK311">
        <v>2</v>
      </c>
      <c r="CL311">
        <v>6</v>
      </c>
      <c r="CM311" s="7">
        <v>44956</v>
      </c>
      <c r="CN311" t="s">
        <v>11596</v>
      </c>
      <c r="CO311" t="s">
        <v>9855</v>
      </c>
      <c r="CP311" t="s">
        <v>11556</v>
      </c>
      <c r="CQ311" t="s">
        <v>11557</v>
      </c>
      <c r="CR311" t="s">
        <v>5998</v>
      </c>
      <c r="CS311" t="s">
        <v>6001</v>
      </c>
      <c r="CT311" t="s">
        <v>9845</v>
      </c>
      <c r="CU311" t="s">
        <v>9873</v>
      </c>
      <c r="CV311" t="s">
        <v>6310</v>
      </c>
      <c r="CW311" t="s">
        <v>9874</v>
      </c>
      <c r="CX311" t="s">
        <v>6856</v>
      </c>
      <c r="CY311" t="s">
        <v>9817</v>
      </c>
      <c r="CZ311" t="s">
        <v>6741</v>
      </c>
      <c r="DA311" t="s">
        <v>252</v>
      </c>
      <c r="DB311" t="s">
        <v>9801</v>
      </c>
      <c r="DC311" t="s">
        <v>16</v>
      </c>
      <c r="DD311" t="s">
        <v>15</v>
      </c>
      <c r="DE311" t="s">
        <v>16</v>
      </c>
      <c r="DF311" t="s">
        <v>16</v>
      </c>
      <c r="DG311" t="s">
        <v>4727</v>
      </c>
      <c r="DH311" t="s">
        <v>2052</v>
      </c>
      <c r="DI311" t="s">
        <v>6121</v>
      </c>
      <c r="DJ311" t="s">
        <v>16</v>
      </c>
      <c r="DK311" t="s">
        <v>9817</v>
      </c>
      <c r="DL311" t="s">
        <v>9817</v>
      </c>
      <c r="DM311" t="s">
        <v>16</v>
      </c>
      <c r="DN311" t="s">
        <v>4497</v>
      </c>
      <c r="DO311" t="s">
        <v>11597</v>
      </c>
      <c r="DP311" t="s">
        <v>7524</v>
      </c>
      <c r="DQ311" t="s">
        <v>10146</v>
      </c>
      <c r="DR311" t="s">
        <v>10147</v>
      </c>
    </row>
    <row r="312" spans="1:122" x14ac:dyDescent="0.25">
      <c r="A312">
        <v>603</v>
      </c>
      <c r="B312" t="s">
        <v>189</v>
      </c>
      <c r="C312" t="s">
        <v>2243</v>
      </c>
      <c r="D312" s="138">
        <v>44944</v>
      </c>
      <c r="E312" t="s">
        <v>2244</v>
      </c>
      <c r="F312" t="s">
        <v>11</v>
      </c>
      <c r="G312" t="s">
        <v>1932</v>
      </c>
      <c r="H312" t="s">
        <v>11</v>
      </c>
      <c r="I312" t="s">
        <v>9802</v>
      </c>
      <c r="J312" t="s">
        <v>12</v>
      </c>
      <c r="K312">
        <v>2.2000000000000002</v>
      </c>
      <c r="L312">
        <v>0.33</v>
      </c>
      <c r="M312">
        <v>2.2000000000000002</v>
      </c>
      <c r="N312">
        <v>2.548</v>
      </c>
      <c r="O312" t="s">
        <v>189</v>
      </c>
      <c r="P312" t="s">
        <v>13</v>
      </c>
      <c r="Q312" t="s">
        <v>59</v>
      </c>
      <c r="R312" t="s">
        <v>16</v>
      </c>
      <c r="S312" t="s">
        <v>59</v>
      </c>
      <c r="T312" t="s">
        <v>16</v>
      </c>
      <c r="U312" t="s">
        <v>16</v>
      </c>
      <c r="V312" t="s">
        <v>2410</v>
      </c>
      <c r="X312" t="s">
        <v>22</v>
      </c>
      <c r="Y312" t="s">
        <v>6283</v>
      </c>
      <c r="Z312" t="s">
        <v>6283</v>
      </c>
      <c r="AA312" t="s">
        <v>189</v>
      </c>
      <c r="AB312" s="138">
        <v>44959</v>
      </c>
      <c r="AC312" s="138">
        <v>45140</v>
      </c>
      <c r="AD312" t="s">
        <v>6241</v>
      </c>
      <c r="AE312" t="s">
        <v>5186</v>
      </c>
      <c r="AF312" t="s">
        <v>16</v>
      </c>
      <c r="AG312" t="s">
        <v>189</v>
      </c>
      <c r="AH312" s="138">
        <v>46055</v>
      </c>
      <c r="AI312" t="s">
        <v>2414</v>
      </c>
      <c r="AJ312" t="s">
        <v>189</v>
      </c>
      <c r="AK312" t="s">
        <v>189</v>
      </c>
      <c r="AL312" t="s">
        <v>189</v>
      </c>
      <c r="AM312" t="s">
        <v>189</v>
      </c>
      <c r="AN312" t="s">
        <v>189</v>
      </c>
      <c r="AO312" t="s">
        <v>189</v>
      </c>
      <c r="AP312" t="s">
        <v>189</v>
      </c>
      <c r="AQ312" t="s">
        <v>16</v>
      </c>
      <c r="AR312" t="s">
        <v>189</v>
      </c>
      <c r="AS312" t="s">
        <v>16</v>
      </c>
      <c r="AT312" t="s">
        <v>6570</v>
      </c>
      <c r="AU312" t="s">
        <v>9344</v>
      </c>
      <c r="AV312" t="s">
        <v>189</v>
      </c>
      <c r="AW312" t="s">
        <v>16</v>
      </c>
      <c r="AX312" t="s">
        <v>16</v>
      </c>
      <c r="AY312" t="s">
        <v>16</v>
      </c>
      <c r="AZ312" t="s">
        <v>16</v>
      </c>
      <c r="BA312" t="s">
        <v>16</v>
      </c>
      <c r="BB312" t="s">
        <v>16</v>
      </c>
      <c r="BC312" t="s">
        <v>16</v>
      </c>
      <c r="BD312" t="s">
        <v>16</v>
      </c>
      <c r="BE312" t="s">
        <v>16</v>
      </c>
      <c r="BF312" t="s">
        <v>189</v>
      </c>
      <c r="BG312" t="s">
        <v>189</v>
      </c>
      <c r="BH312">
        <v>0</v>
      </c>
      <c r="BI312">
        <v>0</v>
      </c>
      <c r="BJ312">
        <v>0</v>
      </c>
      <c r="BK312" t="s">
        <v>189</v>
      </c>
      <c r="BL312" t="s">
        <v>189</v>
      </c>
      <c r="BN312" t="s">
        <v>2245</v>
      </c>
      <c r="BO312" t="s">
        <v>16</v>
      </c>
      <c r="BP312" t="s">
        <v>2699</v>
      </c>
      <c r="BQ312" t="s">
        <v>184</v>
      </c>
      <c r="BR312" t="s">
        <v>6744</v>
      </c>
      <c r="BS312" t="s">
        <v>9667</v>
      </c>
      <c r="BT312" t="s">
        <v>16</v>
      </c>
      <c r="BU312" t="s">
        <v>189</v>
      </c>
      <c r="BV312" t="s">
        <v>35</v>
      </c>
      <c r="BW312" t="s">
        <v>195</v>
      </c>
      <c r="BX312" t="s">
        <v>2700</v>
      </c>
      <c r="BY312" t="s">
        <v>16</v>
      </c>
      <c r="BZ312" s="138"/>
      <c r="CA312" s="138">
        <v>44944</v>
      </c>
      <c r="CB312" t="s">
        <v>17</v>
      </c>
      <c r="CC312" t="s">
        <v>17</v>
      </c>
      <c r="CD312" t="s">
        <v>6307</v>
      </c>
      <c r="CE312" t="s">
        <v>189</v>
      </c>
      <c r="CF312" t="s">
        <v>189</v>
      </c>
      <c r="CG312" t="s">
        <v>189</v>
      </c>
      <c r="CH312">
        <v>2023</v>
      </c>
      <c r="CI312" s="7">
        <v>44944</v>
      </c>
      <c r="CJ312" t="s">
        <v>4723</v>
      </c>
      <c r="CK312">
        <v>1</v>
      </c>
      <c r="CL312">
        <v>4</v>
      </c>
      <c r="CM312" s="7">
        <v>44942</v>
      </c>
      <c r="CN312" t="s">
        <v>11598</v>
      </c>
      <c r="CO312" t="s">
        <v>9855</v>
      </c>
      <c r="CP312" t="s">
        <v>11556</v>
      </c>
      <c r="CQ312" t="s">
        <v>11557</v>
      </c>
      <c r="CR312" t="s">
        <v>6003</v>
      </c>
      <c r="CS312" t="s">
        <v>6046</v>
      </c>
      <c r="CT312" t="s">
        <v>9846</v>
      </c>
      <c r="CU312" t="s">
        <v>9873</v>
      </c>
      <c r="CV312" t="s">
        <v>6307</v>
      </c>
      <c r="CW312" t="s">
        <v>9874</v>
      </c>
      <c r="CX312" t="s">
        <v>2698</v>
      </c>
      <c r="CY312" t="s">
        <v>9817</v>
      </c>
      <c r="CZ312" t="s">
        <v>6741</v>
      </c>
      <c r="DA312" t="s">
        <v>188</v>
      </c>
      <c r="DB312" t="s">
        <v>16</v>
      </c>
      <c r="DC312" t="s">
        <v>16</v>
      </c>
      <c r="DD312" t="s">
        <v>22</v>
      </c>
      <c r="DE312" t="s">
        <v>16</v>
      </c>
      <c r="DF312" t="s">
        <v>2697</v>
      </c>
      <c r="DG312" t="s">
        <v>4727</v>
      </c>
      <c r="DH312" t="s">
        <v>2052</v>
      </c>
      <c r="DI312" t="s">
        <v>6118</v>
      </c>
      <c r="DJ312" t="s">
        <v>16</v>
      </c>
      <c r="DK312" t="s">
        <v>9817</v>
      </c>
      <c r="DL312" t="s">
        <v>9817</v>
      </c>
      <c r="DM312" t="s">
        <v>6245</v>
      </c>
      <c r="DN312" t="s">
        <v>189</v>
      </c>
      <c r="DO312" t="s">
        <v>11155</v>
      </c>
      <c r="DP312" t="s">
        <v>7525</v>
      </c>
      <c r="DQ312" t="s">
        <v>10148</v>
      </c>
      <c r="DR312" t="s">
        <v>10149</v>
      </c>
    </row>
    <row r="313" spans="1:122" x14ac:dyDescent="0.25">
      <c r="A313">
        <v>602</v>
      </c>
      <c r="B313" t="s">
        <v>189</v>
      </c>
      <c r="C313" t="s">
        <v>2694</v>
      </c>
      <c r="D313" s="138">
        <v>44944</v>
      </c>
      <c r="E313" t="s">
        <v>7131</v>
      </c>
      <c r="F313" t="s">
        <v>11</v>
      </c>
      <c r="G313" t="s">
        <v>1926</v>
      </c>
      <c r="H313" t="s">
        <v>2692</v>
      </c>
      <c r="I313" t="s">
        <v>4840</v>
      </c>
      <c r="J313" t="s">
        <v>12</v>
      </c>
      <c r="K313">
        <v>25</v>
      </c>
      <c r="L313">
        <v>3.7</v>
      </c>
      <c r="M313">
        <v>25</v>
      </c>
      <c r="N313">
        <v>28.95</v>
      </c>
      <c r="O313" t="s">
        <v>189</v>
      </c>
      <c r="P313" t="s">
        <v>137</v>
      </c>
      <c r="Q313" t="s">
        <v>2629</v>
      </c>
      <c r="R313" t="s">
        <v>387</v>
      </c>
      <c r="S313" t="s">
        <v>2629</v>
      </c>
      <c r="T313" t="s">
        <v>16</v>
      </c>
      <c r="U313" t="s">
        <v>2630</v>
      </c>
      <c r="V313" t="s">
        <v>2410</v>
      </c>
      <c r="W313">
        <v>100</v>
      </c>
      <c r="X313" t="s">
        <v>15</v>
      </c>
      <c r="Y313" t="s">
        <v>6282</v>
      </c>
      <c r="Z313" t="s">
        <v>6282</v>
      </c>
      <c r="AA313" t="s">
        <v>189</v>
      </c>
      <c r="AB313" s="138">
        <v>44956</v>
      </c>
      <c r="AC313" s="138">
        <v>45137</v>
      </c>
      <c r="AD313" t="s">
        <v>6241</v>
      </c>
      <c r="AE313" t="s">
        <v>5185</v>
      </c>
      <c r="AF313" t="s">
        <v>16</v>
      </c>
      <c r="AG313" t="s">
        <v>4853</v>
      </c>
      <c r="AH313" s="138">
        <v>45687</v>
      </c>
      <c r="AI313" t="s">
        <v>2419</v>
      </c>
      <c r="AJ313" t="s">
        <v>189</v>
      </c>
      <c r="AK313" t="s">
        <v>189</v>
      </c>
      <c r="AL313" t="s">
        <v>189</v>
      </c>
      <c r="AM313" t="s">
        <v>189</v>
      </c>
      <c r="AN313" t="s">
        <v>189</v>
      </c>
      <c r="AO313" t="s">
        <v>189</v>
      </c>
      <c r="AP313" t="s">
        <v>189</v>
      </c>
      <c r="AQ313" t="s">
        <v>16</v>
      </c>
      <c r="AR313" t="s">
        <v>189</v>
      </c>
      <c r="AS313" t="s">
        <v>16</v>
      </c>
      <c r="AT313" t="s">
        <v>6510</v>
      </c>
      <c r="AU313" t="s">
        <v>9344</v>
      </c>
      <c r="AV313" t="s">
        <v>189</v>
      </c>
      <c r="AW313" t="s">
        <v>16</v>
      </c>
      <c r="AX313" t="s">
        <v>16</v>
      </c>
      <c r="AY313" t="s">
        <v>16</v>
      </c>
      <c r="AZ313" t="s">
        <v>16</v>
      </c>
      <c r="BA313" t="s">
        <v>16</v>
      </c>
      <c r="BB313" t="s">
        <v>16</v>
      </c>
      <c r="BC313" t="s">
        <v>181</v>
      </c>
      <c r="BD313" t="s">
        <v>16</v>
      </c>
      <c r="BE313" t="s">
        <v>2136</v>
      </c>
      <c r="BF313" t="s">
        <v>189</v>
      </c>
      <c r="BG313" t="s">
        <v>189</v>
      </c>
      <c r="BH313">
        <v>0</v>
      </c>
      <c r="BI313">
        <v>0</v>
      </c>
      <c r="BJ313">
        <v>0</v>
      </c>
      <c r="BK313" t="s">
        <v>189</v>
      </c>
      <c r="BL313" t="s">
        <v>189</v>
      </c>
      <c r="BN313" t="s">
        <v>2693</v>
      </c>
      <c r="BO313" t="s">
        <v>16</v>
      </c>
      <c r="BP313" t="s">
        <v>2696</v>
      </c>
      <c r="BQ313" t="s">
        <v>260</v>
      </c>
      <c r="BR313" t="s">
        <v>5653</v>
      </c>
      <c r="BS313" t="s">
        <v>9678</v>
      </c>
      <c r="BT313" t="s">
        <v>9679</v>
      </c>
      <c r="BU313" t="s">
        <v>189</v>
      </c>
      <c r="BV313" t="s">
        <v>129</v>
      </c>
      <c r="BW313" t="s">
        <v>16</v>
      </c>
      <c r="BX313" t="s">
        <v>16</v>
      </c>
      <c r="BY313" t="s">
        <v>16</v>
      </c>
      <c r="BZ313" s="138"/>
      <c r="CA313" s="138">
        <v>35200</v>
      </c>
      <c r="CB313" t="s">
        <v>29</v>
      </c>
      <c r="CC313" t="s">
        <v>29</v>
      </c>
      <c r="CD313" t="s">
        <v>6307</v>
      </c>
      <c r="CE313" t="s">
        <v>6307</v>
      </c>
      <c r="CF313" t="s">
        <v>6307</v>
      </c>
      <c r="CG313" t="s">
        <v>189</v>
      </c>
      <c r="CH313">
        <v>2023</v>
      </c>
      <c r="CI313" s="7">
        <v>44944</v>
      </c>
      <c r="CJ313" t="s">
        <v>16</v>
      </c>
      <c r="CK313">
        <v>1</v>
      </c>
      <c r="CL313">
        <v>4</v>
      </c>
      <c r="CM313" s="7">
        <v>44942</v>
      </c>
      <c r="CN313" t="s">
        <v>11598</v>
      </c>
      <c r="CO313" t="s">
        <v>9855</v>
      </c>
      <c r="CP313" t="s">
        <v>11556</v>
      </c>
      <c r="CQ313" t="s">
        <v>11557</v>
      </c>
      <c r="CR313" t="s">
        <v>6003</v>
      </c>
      <c r="CS313" t="s">
        <v>6046</v>
      </c>
      <c r="CT313" t="s">
        <v>9846</v>
      </c>
      <c r="CU313" t="s">
        <v>6826</v>
      </c>
      <c r="CV313" t="s">
        <v>6310</v>
      </c>
      <c r="CW313" t="s">
        <v>9874</v>
      </c>
      <c r="CX313" t="s">
        <v>2695</v>
      </c>
      <c r="CY313" t="s">
        <v>4464</v>
      </c>
      <c r="CZ313" t="s">
        <v>6234</v>
      </c>
      <c r="DA313" t="s">
        <v>188</v>
      </c>
      <c r="DB313" t="s">
        <v>16</v>
      </c>
      <c r="DC313" t="s">
        <v>16</v>
      </c>
      <c r="DD313" t="s">
        <v>15</v>
      </c>
      <c r="DE313" t="s">
        <v>16</v>
      </c>
      <c r="DF313" t="s">
        <v>16</v>
      </c>
      <c r="DG313" t="s">
        <v>4726</v>
      </c>
      <c r="DH313" t="s">
        <v>2052</v>
      </c>
      <c r="DI313" t="s">
        <v>6085</v>
      </c>
      <c r="DJ313" t="s">
        <v>16</v>
      </c>
      <c r="DK313" t="s">
        <v>4464</v>
      </c>
      <c r="DL313" t="s">
        <v>4464</v>
      </c>
      <c r="DM313" t="s">
        <v>16</v>
      </c>
      <c r="DN313" t="s">
        <v>189</v>
      </c>
      <c r="DO313" t="s">
        <v>10888</v>
      </c>
      <c r="DP313" t="s">
        <v>7526</v>
      </c>
      <c r="DQ313" t="s">
        <v>10148</v>
      </c>
      <c r="DR313" t="s">
        <v>7527</v>
      </c>
    </row>
    <row r="314" spans="1:122" x14ac:dyDescent="0.25">
      <c r="A314">
        <v>601</v>
      </c>
      <c r="B314" t="s">
        <v>189</v>
      </c>
      <c r="C314" t="s">
        <v>2246</v>
      </c>
      <c r="D314" s="138">
        <v>44942</v>
      </c>
      <c r="E314" t="s">
        <v>2247</v>
      </c>
      <c r="F314" t="s">
        <v>11</v>
      </c>
      <c r="G314" t="s">
        <v>1926</v>
      </c>
      <c r="H314" t="s">
        <v>11</v>
      </c>
      <c r="I314" t="s">
        <v>9802</v>
      </c>
      <c r="J314" t="s">
        <v>12</v>
      </c>
      <c r="K314">
        <v>20.5</v>
      </c>
      <c r="L314">
        <v>3.03</v>
      </c>
      <c r="M314">
        <v>20.5</v>
      </c>
      <c r="N314">
        <v>23.739000000000001</v>
      </c>
      <c r="O314" t="s">
        <v>189</v>
      </c>
      <c r="P314" t="s">
        <v>13</v>
      </c>
      <c r="Q314" t="s">
        <v>20</v>
      </c>
      <c r="R314" t="s">
        <v>42</v>
      </c>
      <c r="S314" t="s">
        <v>20</v>
      </c>
      <c r="T314" t="s">
        <v>16</v>
      </c>
      <c r="U314" t="s">
        <v>41</v>
      </c>
      <c r="V314" t="s">
        <v>2410</v>
      </c>
      <c r="W314">
        <v>100</v>
      </c>
      <c r="X314" t="s">
        <v>15</v>
      </c>
      <c r="Y314" t="s">
        <v>6236</v>
      </c>
      <c r="Z314" t="s">
        <v>6236</v>
      </c>
      <c r="AA314" t="s">
        <v>189</v>
      </c>
      <c r="AB314" s="138">
        <v>44945</v>
      </c>
      <c r="AC314" s="138">
        <v>45310</v>
      </c>
      <c r="AD314" t="s">
        <v>6241</v>
      </c>
      <c r="AE314" t="s">
        <v>5187</v>
      </c>
      <c r="AF314" t="s">
        <v>16</v>
      </c>
      <c r="AG314" t="s">
        <v>189</v>
      </c>
      <c r="AH314" s="138">
        <v>46041</v>
      </c>
      <c r="AI314" t="s">
        <v>2419</v>
      </c>
      <c r="AJ314" t="s">
        <v>189</v>
      </c>
      <c r="AK314" t="s">
        <v>189</v>
      </c>
      <c r="AL314" t="s">
        <v>189</v>
      </c>
      <c r="AM314" t="s">
        <v>189</v>
      </c>
      <c r="AN314" t="s">
        <v>189</v>
      </c>
      <c r="AO314" t="s">
        <v>189</v>
      </c>
      <c r="AP314" t="s">
        <v>189</v>
      </c>
      <c r="AQ314" t="s">
        <v>16</v>
      </c>
      <c r="AR314" t="s">
        <v>189</v>
      </c>
      <c r="AS314" t="s">
        <v>16</v>
      </c>
      <c r="AT314" t="s">
        <v>6571</v>
      </c>
      <c r="AU314" t="s">
        <v>9344</v>
      </c>
      <c r="AV314" t="s">
        <v>189</v>
      </c>
      <c r="AW314" t="s">
        <v>16</v>
      </c>
      <c r="AX314" t="s">
        <v>16</v>
      </c>
      <c r="AY314" t="s">
        <v>16</v>
      </c>
      <c r="AZ314" t="s">
        <v>16</v>
      </c>
      <c r="BA314" t="s">
        <v>16</v>
      </c>
      <c r="BB314" t="s">
        <v>16</v>
      </c>
      <c r="BC314" t="s">
        <v>181</v>
      </c>
      <c r="BD314" t="s">
        <v>16</v>
      </c>
      <c r="BE314" t="s">
        <v>2136</v>
      </c>
      <c r="BF314" t="s">
        <v>189</v>
      </c>
      <c r="BG314" t="s">
        <v>189</v>
      </c>
      <c r="BH314">
        <v>0</v>
      </c>
      <c r="BI314">
        <v>0</v>
      </c>
      <c r="BJ314">
        <v>0</v>
      </c>
      <c r="BK314" t="s">
        <v>189</v>
      </c>
      <c r="BL314" t="s">
        <v>189</v>
      </c>
      <c r="BN314" t="s">
        <v>2248</v>
      </c>
      <c r="BO314" t="s">
        <v>16</v>
      </c>
      <c r="BP314" t="s">
        <v>2247</v>
      </c>
      <c r="BQ314" t="s">
        <v>240</v>
      </c>
      <c r="BR314" t="s">
        <v>1937</v>
      </c>
      <c r="BS314" t="s">
        <v>16</v>
      </c>
      <c r="BT314" t="s">
        <v>16</v>
      </c>
      <c r="BU314" t="s">
        <v>189</v>
      </c>
      <c r="BV314" t="s">
        <v>37</v>
      </c>
      <c r="BW314" t="s">
        <v>16</v>
      </c>
      <c r="BX314" t="s">
        <v>261</v>
      </c>
      <c r="BY314" t="s">
        <v>16</v>
      </c>
      <c r="BZ314" s="138"/>
      <c r="CA314" s="138">
        <v>44942</v>
      </c>
      <c r="CB314" t="s">
        <v>60</v>
      </c>
      <c r="CC314" t="s">
        <v>6745</v>
      </c>
      <c r="CD314" t="s">
        <v>6307</v>
      </c>
      <c r="CE314" t="s">
        <v>189</v>
      </c>
      <c r="CF314" t="s">
        <v>189</v>
      </c>
      <c r="CG314" t="s">
        <v>189</v>
      </c>
      <c r="CH314">
        <v>2023</v>
      </c>
      <c r="CI314" s="7">
        <v>44942</v>
      </c>
      <c r="CJ314" t="s">
        <v>16</v>
      </c>
      <c r="CK314">
        <v>1</v>
      </c>
      <c r="CL314">
        <v>4</v>
      </c>
      <c r="CM314" s="7">
        <v>44942</v>
      </c>
      <c r="CN314" t="s">
        <v>11598</v>
      </c>
      <c r="CO314" t="s">
        <v>9855</v>
      </c>
      <c r="CP314" t="s">
        <v>11556</v>
      </c>
      <c r="CQ314" t="s">
        <v>11557</v>
      </c>
      <c r="CR314" t="s">
        <v>6003</v>
      </c>
      <c r="CS314" t="s">
        <v>6046</v>
      </c>
      <c r="CT314" t="s">
        <v>9846</v>
      </c>
      <c r="CU314" t="s">
        <v>6826</v>
      </c>
      <c r="CV314" t="s">
        <v>6307</v>
      </c>
      <c r="CW314" t="s">
        <v>9874</v>
      </c>
      <c r="CX314" t="s">
        <v>2701</v>
      </c>
      <c r="CY314" t="s">
        <v>9817</v>
      </c>
      <c r="CZ314" t="s">
        <v>6741</v>
      </c>
      <c r="DA314" t="s">
        <v>188</v>
      </c>
      <c r="DB314" t="s">
        <v>16</v>
      </c>
      <c r="DC314" t="s">
        <v>16</v>
      </c>
      <c r="DD314" t="s">
        <v>15</v>
      </c>
      <c r="DE314" t="s">
        <v>16</v>
      </c>
      <c r="DF314" t="s">
        <v>16</v>
      </c>
      <c r="DG314" t="s">
        <v>4727</v>
      </c>
      <c r="DH314" t="s">
        <v>2052</v>
      </c>
      <c r="DI314" t="s">
        <v>6178</v>
      </c>
      <c r="DJ314" t="s">
        <v>16</v>
      </c>
      <c r="DK314" t="s">
        <v>9817</v>
      </c>
      <c r="DL314" t="s">
        <v>9817</v>
      </c>
      <c r="DM314" t="s">
        <v>16</v>
      </c>
      <c r="DN314" t="s">
        <v>189</v>
      </c>
      <c r="DO314" t="s">
        <v>11599</v>
      </c>
      <c r="DP314" t="s">
        <v>7528</v>
      </c>
      <c r="DQ314" t="s">
        <v>10150</v>
      </c>
      <c r="DR314" t="s">
        <v>10151</v>
      </c>
    </row>
    <row r="315" spans="1:122" x14ac:dyDescent="0.25">
      <c r="A315">
        <v>600</v>
      </c>
      <c r="B315" t="s">
        <v>189</v>
      </c>
      <c r="C315" t="s">
        <v>2249</v>
      </c>
      <c r="D315" s="138">
        <v>44939</v>
      </c>
      <c r="E315" t="s">
        <v>2250</v>
      </c>
      <c r="F315" t="s">
        <v>11</v>
      </c>
      <c r="G315" t="s">
        <v>1929</v>
      </c>
      <c r="H315" t="s">
        <v>11</v>
      </c>
      <c r="I315" t="s">
        <v>9802</v>
      </c>
      <c r="J315" t="s">
        <v>12</v>
      </c>
      <c r="K315">
        <v>10.65</v>
      </c>
      <c r="L315">
        <v>1.59</v>
      </c>
      <c r="M315">
        <v>10.65</v>
      </c>
      <c r="N315">
        <v>12.385999999999999</v>
      </c>
      <c r="O315" t="s">
        <v>189</v>
      </c>
      <c r="P315" t="s">
        <v>13</v>
      </c>
      <c r="Q315" t="s">
        <v>14</v>
      </c>
      <c r="R315" t="s">
        <v>16</v>
      </c>
      <c r="S315" t="s">
        <v>16</v>
      </c>
      <c r="T315" t="s">
        <v>16</v>
      </c>
      <c r="U315" t="s">
        <v>16</v>
      </c>
      <c r="V315" t="s">
        <v>2410</v>
      </c>
      <c r="W315">
        <v>100</v>
      </c>
      <c r="X315" t="s">
        <v>22</v>
      </c>
      <c r="Y315" t="s">
        <v>1883</v>
      </c>
      <c r="Z315" t="s">
        <v>1883</v>
      </c>
      <c r="AA315" t="s">
        <v>189</v>
      </c>
      <c r="AB315" s="138">
        <v>44945</v>
      </c>
      <c r="AC315" s="138">
        <v>45310</v>
      </c>
      <c r="AD315" t="s">
        <v>6241</v>
      </c>
      <c r="AE315" t="s">
        <v>5143</v>
      </c>
      <c r="AF315" t="s">
        <v>16</v>
      </c>
      <c r="AG315" t="s">
        <v>189</v>
      </c>
      <c r="AH315" s="138">
        <v>46041</v>
      </c>
      <c r="AI315" t="s">
        <v>2419</v>
      </c>
      <c r="AJ315" t="s">
        <v>189</v>
      </c>
      <c r="AK315" t="s">
        <v>189</v>
      </c>
      <c r="AL315" t="s">
        <v>189</v>
      </c>
      <c r="AM315" t="s">
        <v>189</v>
      </c>
      <c r="AN315" t="s">
        <v>189</v>
      </c>
      <c r="AO315" t="s">
        <v>189</v>
      </c>
      <c r="AP315" t="s">
        <v>189</v>
      </c>
      <c r="AQ315" t="s">
        <v>16</v>
      </c>
      <c r="AR315" t="s">
        <v>189</v>
      </c>
      <c r="AS315" t="s">
        <v>16</v>
      </c>
      <c r="AT315" t="s">
        <v>189</v>
      </c>
      <c r="AU315" t="s">
        <v>9344</v>
      </c>
      <c r="AV315" t="s">
        <v>189</v>
      </c>
      <c r="AW315" t="s">
        <v>16</v>
      </c>
      <c r="AX315" t="s">
        <v>16</v>
      </c>
      <c r="AY315" t="s">
        <v>16</v>
      </c>
      <c r="AZ315" t="s">
        <v>16</v>
      </c>
      <c r="BA315" t="s">
        <v>16</v>
      </c>
      <c r="BB315" t="s">
        <v>16</v>
      </c>
      <c r="BC315" t="s">
        <v>16</v>
      </c>
      <c r="BD315" t="s">
        <v>16</v>
      </c>
      <c r="BE315" t="s">
        <v>16</v>
      </c>
      <c r="BF315" t="s">
        <v>189</v>
      </c>
      <c r="BG315" t="s">
        <v>189</v>
      </c>
      <c r="BH315">
        <v>0</v>
      </c>
      <c r="BI315">
        <v>0</v>
      </c>
      <c r="BJ315">
        <v>0</v>
      </c>
      <c r="BK315" t="s">
        <v>189</v>
      </c>
      <c r="BL315" t="s">
        <v>189</v>
      </c>
      <c r="BN315" t="s">
        <v>2143</v>
      </c>
      <c r="BO315" t="s">
        <v>7118</v>
      </c>
      <c r="BP315" t="s">
        <v>2490</v>
      </c>
      <c r="BQ315" t="s">
        <v>184</v>
      </c>
      <c r="BR315" t="s">
        <v>6744</v>
      </c>
      <c r="BS315" t="s">
        <v>9667</v>
      </c>
      <c r="BT315" t="s">
        <v>16</v>
      </c>
      <c r="BU315" t="s">
        <v>189</v>
      </c>
      <c r="BV315" t="s">
        <v>23</v>
      </c>
      <c r="BW315" t="s">
        <v>195</v>
      </c>
      <c r="BX315" t="s">
        <v>1617</v>
      </c>
      <c r="BY315" t="s">
        <v>2491</v>
      </c>
      <c r="BZ315" s="138"/>
      <c r="CA315" s="138">
        <v>44939</v>
      </c>
      <c r="CB315" t="s">
        <v>17</v>
      </c>
      <c r="CC315" t="s">
        <v>17</v>
      </c>
      <c r="CD315" t="s">
        <v>6307</v>
      </c>
      <c r="CE315" t="s">
        <v>189</v>
      </c>
      <c r="CF315" t="s">
        <v>189</v>
      </c>
      <c r="CG315" t="s">
        <v>189</v>
      </c>
      <c r="CH315">
        <v>2023</v>
      </c>
      <c r="CI315" s="7">
        <v>44939</v>
      </c>
      <c r="CJ315" t="s">
        <v>4723</v>
      </c>
      <c r="CK315">
        <v>1</v>
      </c>
      <c r="CL315">
        <v>3</v>
      </c>
      <c r="CM315" s="7">
        <v>44935</v>
      </c>
      <c r="CN315" t="s">
        <v>11600</v>
      </c>
      <c r="CO315" t="s">
        <v>9855</v>
      </c>
      <c r="CP315" t="s">
        <v>11556</v>
      </c>
      <c r="CQ315" t="s">
        <v>11557</v>
      </c>
      <c r="CR315" t="s">
        <v>6003</v>
      </c>
      <c r="CS315" t="s">
        <v>6004</v>
      </c>
      <c r="CT315" t="s">
        <v>9846</v>
      </c>
      <c r="CU315" t="s">
        <v>9873</v>
      </c>
      <c r="CV315" t="s">
        <v>6307</v>
      </c>
      <c r="CW315" t="s">
        <v>9874</v>
      </c>
      <c r="CX315" t="s">
        <v>2489</v>
      </c>
      <c r="CY315" t="s">
        <v>9817</v>
      </c>
      <c r="CZ315" t="s">
        <v>6741</v>
      </c>
      <c r="DA315" t="s">
        <v>188</v>
      </c>
      <c r="DB315" t="s">
        <v>16</v>
      </c>
      <c r="DC315" t="s">
        <v>16</v>
      </c>
      <c r="DD315" t="s">
        <v>22</v>
      </c>
      <c r="DE315" t="s">
        <v>16</v>
      </c>
      <c r="DF315" t="s">
        <v>381</v>
      </c>
      <c r="DG315" t="s">
        <v>4727</v>
      </c>
      <c r="DH315" t="s">
        <v>2052</v>
      </c>
      <c r="DI315" t="s">
        <v>6179</v>
      </c>
      <c r="DJ315" t="s">
        <v>16</v>
      </c>
      <c r="DK315" t="s">
        <v>9817</v>
      </c>
      <c r="DL315" t="s">
        <v>9817</v>
      </c>
      <c r="DM315" t="s">
        <v>6245</v>
      </c>
      <c r="DN315" t="s">
        <v>189</v>
      </c>
      <c r="DO315" t="s">
        <v>11156</v>
      </c>
      <c r="DP315" t="s">
        <v>7529</v>
      </c>
      <c r="DQ315" t="s">
        <v>10152</v>
      </c>
      <c r="DR315" t="s">
        <v>10153</v>
      </c>
    </row>
    <row r="316" spans="1:122" x14ac:dyDescent="0.25">
      <c r="A316">
        <v>599</v>
      </c>
      <c r="B316" t="s">
        <v>189</v>
      </c>
      <c r="C316" t="s">
        <v>2712</v>
      </c>
      <c r="D316" s="138">
        <v>44939</v>
      </c>
      <c r="E316" t="s">
        <v>4559</v>
      </c>
      <c r="F316" t="s">
        <v>11</v>
      </c>
      <c r="G316" t="s">
        <v>1932</v>
      </c>
      <c r="H316" t="s">
        <v>11</v>
      </c>
      <c r="I316" t="s">
        <v>9802</v>
      </c>
      <c r="J316" t="s">
        <v>100</v>
      </c>
      <c r="K316">
        <v>0.5</v>
      </c>
      <c r="L316">
        <v>0.5</v>
      </c>
      <c r="M316">
        <v>3.35</v>
      </c>
      <c r="N316">
        <v>3.9049999999999998</v>
      </c>
      <c r="O316" t="s">
        <v>189</v>
      </c>
      <c r="P316" t="s">
        <v>13</v>
      </c>
      <c r="Q316" t="s">
        <v>341</v>
      </c>
      <c r="R316" t="s">
        <v>16</v>
      </c>
      <c r="S316" t="s">
        <v>16</v>
      </c>
      <c r="T316" t="s">
        <v>16</v>
      </c>
      <c r="U316" t="s">
        <v>16</v>
      </c>
      <c r="V316" t="s">
        <v>2410</v>
      </c>
      <c r="W316">
        <v>100</v>
      </c>
      <c r="X316" t="s">
        <v>22</v>
      </c>
      <c r="Y316" t="s">
        <v>6282</v>
      </c>
      <c r="Z316" t="s">
        <v>6282</v>
      </c>
      <c r="AA316" t="s">
        <v>189</v>
      </c>
      <c r="AB316" s="138">
        <v>44956</v>
      </c>
      <c r="AC316" s="138">
        <v>45137</v>
      </c>
      <c r="AD316" t="s">
        <v>6241</v>
      </c>
      <c r="AE316" t="s">
        <v>5173</v>
      </c>
      <c r="AF316" t="s">
        <v>16</v>
      </c>
      <c r="AG316" t="s">
        <v>189</v>
      </c>
      <c r="AH316" s="138">
        <v>46052</v>
      </c>
      <c r="AI316" t="s">
        <v>2414</v>
      </c>
      <c r="AJ316" t="s">
        <v>189</v>
      </c>
      <c r="AK316" t="s">
        <v>189</v>
      </c>
      <c r="AL316" t="s">
        <v>189</v>
      </c>
      <c r="AM316" t="s">
        <v>189</v>
      </c>
      <c r="AN316" t="s">
        <v>189</v>
      </c>
      <c r="AO316" t="s">
        <v>189</v>
      </c>
      <c r="AP316" t="s">
        <v>189</v>
      </c>
      <c r="AQ316" t="s">
        <v>16</v>
      </c>
      <c r="AR316" t="s">
        <v>189</v>
      </c>
      <c r="AS316" t="s">
        <v>16</v>
      </c>
      <c r="AT316" t="s">
        <v>6572</v>
      </c>
      <c r="AU316" t="s">
        <v>9344</v>
      </c>
      <c r="AV316" t="s">
        <v>189</v>
      </c>
      <c r="AW316" t="s">
        <v>16</v>
      </c>
      <c r="AX316" t="s">
        <v>16</v>
      </c>
      <c r="AY316" t="s">
        <v>16</v>
      </c>
      <c r="AZ316" t="s">
        <v>16</v>
      </c>
      <c r="BA316" t="s">
        <v>16</v>
      </c>
      <c r="BB316" t="s">
        <v>16</v>
      </c>
      <c r="BC316" t="s">
        <v>16</v>
      </c>
      <c r="BD316" t="s">
        <v>16</v>
      </c>
      <c r="BE316" t="s">
        <v>16</v>
      </c>
      <c r="BF316" t="s">
        <v>189</v>
      </c>
      <c r="BG316" t="s">
        <v>189</v>
      </c>
      <c r="BH316">
        <v>0</v>
      </c>
      <c r="BI316">
        <v>0</v>
      </c>
      <c r="BJ316">
        <v>0</v>
      </c>
      <c r="BK316" t="s">
        <v>189</v>
      </c>
      <c r="BL316" t="s">
        <v>189</v>
      </c>
      <c r="BN316" t="s">
        <v>808</v>
      </c>
      <c r="BO316" t="s">
        <v>7118</v>
      </c>
      <c r="BP316" t="s">
        <v>4558</v>
      </c>
      <c r="BQ316" t="s">
        <v>184</v>
      </c>
      <c r="BR316" t="s">
        <v>6744</v>
      </c>
      <c r="BS316" t="s">
        <v>1494</v>
      </c>
      <c r="BT316" t="s">
        <v>16</v>
      </c>
      <c r="BU316" t="s">
        <v>189</v>
      </c>
      <c r="BV316" t="s">
        <v>39</v>
      </c>
      <c r="BW316" t="s">
        <v>9677</v>
      </c>
      <c r="BX316" t="s">
        <v>809</v>
      </c>
      <c r="BY316" t="s">
        <v>810</v>
      </c>
      <c r="BZ316" s="138"/>
      <c r="CA316" s="138">
        <v>43896</v>
      </c>
      <c r="CB316" t="s">
        <v>17</v>
      </c>
      <c r="CC316" t="s">
        <v>17</v>
      </c>
      <c r="CD316" t="s">
        <v>6307</v>
      </c>
      <c r="CE316" t="s">
        <v>189</v>
      </c>
      <c r="CF316" t="s">
        <v>6307</v>
      </c>
      <c r="CG316" t="s">
        <v>189</v>
      </c>
      <c r="CH316">
        <v>2023</v>
      </c>
      <c r="CI316" s="7">
        <v>44939</v>
      </c>
      <c r="CJ316" t="s">
        <v>4723</v>
      </c>
      <c r="CK316">
        <v>1</v>
      </c>
      <c r="CL316">
        <v>3</v>
      </c>
      <c r="CM316" s="7">
        <v>44935</v>
      </c>
      <c r="CN316" t="s">
        <v>11600</v>
      </c>
      <c r="CO316" t="s">
        <v>9855</v>
      </c>
      <c r="CP316" t="s">
        <v>11556</v>
      </c>
      <c r="CQ316" t="s">
        <v>11557</v>
      </c>
      <c r="CR316" t="s">
        <v>6003</v>
      </c>
      <c r="CS316" t="s">
        <v>6004</v>
      </c>
      <c r="CT316" t="s">
        <v>9846</v>
      </c>
      <c r="CU316" t="s">
        <v>9873</v>
      </c>
      <c r="CV316" t="s">
        <v>6310</v>
      </c>
      <c r="CW316" t="s">
        <v>9874</v>
      </c>
      <c r="CX316" t="s">
        <v>812</v>
      </c>
      <c r="CY316" t="s">
        <v>9813</v>
      </c>
      <c r="CZ316" t="s">
        <v>6730</v>
      </c>
      <c r="DA316" t="s">
        <v>188</v>
      </c>
      <c r="DB316" t="s">
        <v>16</v>
      </c>
      <c r="DC316" t="s">
        <v>16</v>
      </c>
      <c r="DD316" t="s">
        <v>22</v>
      </c>
      <c r="DE316" t="s">
        <v>16</v>
      </c>
      <c r="DF316" t="s">
        <v>2604</v>
      </c>
      <c r="DG316" t="s">
        <v>4727</v>
      </c>
      <c r="DH316" t="s">
        <v>6766</v>
      </c>
      <c r="DI316" t="s">
        <v>4755</v>
      </c>
      <c r="DJ316" t="s">
        <v>16</v>
      </c>
      <c r="DK316" t="s">
        <v>16</v>
      </c>
      <c r="DL316" t="s">
        <v>5972</v>
      </c>
      <c r="DM316" t="s">
        <v>6245</v>
      </c>
      <c r="DN316" t="s">
        <v>189</v>
      </c>
      <c r="DO316" t="s">
        <v>11157</v>
      </c>
      <c r="DP316" t="s">
        <v>7530</v>
      </c>
      <c r="DQ316" t="s">
        <v>10152</v>
      </c>
      <c r="DR316" t="s">
        <v>7531</v>
      </c>
    </row>
    <row r="317" spans="1:122" x14ac:dyDescent="0.25">
      <c r="A317">
        <v>598</v>
      </c>
      <c r="B317" t="s">
        <v>189</v>
      </c>
      <c r="C317" t="s">
        <v>2254</v>
      </c>
      <c r="D317" s="138">
        <v>44939</v>
      </c>
      <c r="E317" t="s">
        <v>2255</v>
      </c>
      <c r="F317" t="s">
        <v>11</v>
      </c>
      <c r="G317" t="s">
        <v>16</v>
      </c>
      <c r="H317" t="s">
        <v>11</v>
      </c>
      <c r="I317" t="s">
        <v>9802</v>
      </c>
      <c r="J317" t="s">
        <v>12</v>
      </c>
      <c r="K317">
        <v>5.08</v>
      </c>
      <c r="L317">
        <v>0.76</v>
      </c>
      <c r="M317">
        <v>5.08</v>
      </c>
      <c r="N317">
        <v>5.9080000000000004</v>
      </c>
      <c r="O317" t="s">
        <v>189</v>
      </c>
      <c r="P317" t="s">
        <v>13</v>
      </c>
      <c r="Q317" t="s">
        <v>61</v>
      </c>
      <c r="R317" t="s">
        <v>16</v>
      </c>
      <c r="S317" t="s">
        <v>61</v>
      </c>
      <c r="T317" t="s">
        <v>16</v>
      </c>
      <c r="U317" t="s">
        <v>16</v>
      </c>
      <c r="V317" t="s">
        <v>2410</v>
      </c>
      <c r="W317">
        <v>100</v>
      </c>
      <c r="X317" t="s">
        <v>22</v>
      </c>
      <c r="Y317" t="s">
        <v>6236</v>
      </c>
      <c r="Z317" t="s">
        <v>6236</v>
      </c>
      <c r="AA317" t="s">
        <v>189</v>
      </c>
      <c r="AB317" s="138">
        <v>44944</v>
      </c>
      <c r="AC317" s="138">
        <v>45125</v>
      </c>
      <c r="AD317" t="s">
        <v>6241</v>
      </c>
      <c r="AE317" t="s">
        <v>5189</v>
      </c>
      <c r="AF317" t="s">
        <v>16</v>
      </c>
      <c r="AG317" t="s">
        <v>189</v>
      </c>
      <c r="AH317" s="138">
        <v>46040</v>
      </c>
      <c r="AI317" t="s">
        <v>2414</v>
      </c>
      <c r="AJ317" t="s">
        <v>189</v>
      </c>
      <c r="AK317" t="s">
        <v>189</v>
      </c>
      <c r="AL317" t="s">
        <v>189</v>
      </c>
      <c r="AM317" t="s">
        <v>189</v>
      </c>
      <c r="AN317" t="s">
        <v>189</v>
      </c>
      <c r="AO317" t="s">
        <v>189</v>
      </c>
      <c r="AP317" t="s">
        <v>189</v>
      </c>
      <c r="AQ317" t="s">
        <v>16</v>
      </c>
      <c r="AR317" t="s">
        <v>189</v>
      </c>
      <c r="AS317" t="s">
        <v>16</v>
      </c>
      <c r="AT317" t="s">
        <v>6573</v>
      </c>
      <c r="AU317" t="s">
        <v>9344</v>
      </c>
      <c r="AV317" t="s">
        <v>189</v>
      </c>
      <c r="AW317" t="s">
        <v>16</v>
      </c>
      <c r="AX317" t="s">
        <v>16</v>
      </c>
      <c r="AY317" t="s">
        <v>16</v>
      </c>
      <c r="AZ317" t="s">
        <v>16</v>
      </c>
      <c r="BA317" t="s">
        <v>16</v>
      </c>
      <c r="BB317" t="s">
        <v>16</v>
      </c>
      <c r="BC317" t="s">
        <v>16</v>
      </c>
      <c r="BD317" t="s">
        <v>16</v>
      </c>
      <c r="BE317" t="s">
        <v>16</v>
      </c>
      <c r="BF317" t="s">
        <v>189</v>
      </c>
      <c r="BG317" t="s">
        <v>189</v>
      </c>
      <c r="BH317">
        <v>0</v>
      </c>
      <c r="BI317">
        <v>0</v>
      </c>
      <c r="BJ317">
        <v>0</v>
      </c>
      <c r="BK317" t="s">
        <v>189</v>
      </c>
      <c r="BL317" t="s">
        <v>189</v>
      </c>
      <c r="BN317" t="s">
        <v>2253</v>
      </c>
      <c r="BO317" t="s">
        <v>7115</v>
      </c>
      <c r="BP317" t="s">
        <v>2711</v>
      </c>
      <c r="BQ317" t="s">
        <v>184</v>
      </c>
      <c r="BR317" t="s">
        <v>6744</v>
      </c>
      <c r="BS317" t="s">
        <v>1494</v>
      </c>
      <c r="BT317" t="s">
        <v>16</v>
      </c>
      <c r="BU317" t="s">
        <v>189</v>
      </c>
      <c r="BV317" t="s">
        <v>27</v>
      </c>
      <c r="BW317" t="s">
        <v>9677</v>
      </c>
      <c r="BX317" t="s">
        <v>207</v>
      </c>
      <c r="BY317" t="s">
        <v>16</v>
      </c>
      <c r="BZ317" s="138"/>
      <c r="CA317" s="138">
        <v>44812</v>
      </c>
      <c r="CB317" t="s">
        <v>34</v>
      </c>
      <c r="CC317" t="s">
        <v>17</v>
      </c>
      <c r="CD317" t="s">
        <v>6307</v>
      </c>
      <c r="CE317" t="s">
        <v>189</v>
      </c>
      <c r="CF317" t="s">
        <v>189</v>
      </c>
      <c r="CG317" t="s">
        <v>189</v>
      </c>
      <c r="CH317">
        <v>2023</v>
      </c>
      <c r="CI317" s="7">
        <v>44939</v>
      </c>
      <c r="CJ317" t="s">
        <v>4723</v>
      </c>
      <c r="CK317">
        <v>1</v>
      </c>
      <c r="CL317">
        <v>3</v>
      </c>
      <c r="CM317" s="7">
        <v>44935</v>
      </c>
      <c r="CN317" t="s">
        <v>11600</v>
      </c>
      <c r="CO317" t="s">
        <v>9855</v>
      </c>
      <c r="CP317" t="s">
        <v>11556</v>
      </c>
      <c r="CQ317" t="s">
        <v>11557</v>
      </c>
      <c r="CR317" t="s">
        <v>6003</v>
      </c>
      <c r="CS317" t="s">
        <v>6004</v>
      </c>
      <c r="CT317" t="s">
        <v>9846</v>
      </c>
      <c r="CU317" t="s">
        <v>9873</v>
      </c>
      <c r="CV317" t="s">
        <v>6310</v>
      </c>
      <c r="CW317" t="s">
        <v>9874</v>
      </c>
      <c r="CX317" t="s">
        <v>2710</v>
      </c>
      <c r="CY317" t="s">
        <v>9817</v>
      </c>
      <c r="CZ317" t="s">
        <v>6741</v>
      </c>
      <c r="DA317" t="s">
        <v>188</v>
      </c>
      <c r="DB317" t="s">
        <v>16</v>
      </c>
      <c r="DC317" t="s">
        <v>16</v>
      </c>
      <c r="DD317" t="s">
        <v>22</v>
      </c>
      <c r="DE317" t="s">
        <v>16</v>
      </c>
      <c r="DF317" t="s">
        <v>311</v>
      </c>
      <c r="DG317" t="s">
        <v>4727</v>
      </c>
      <c r="DH317" t="s">
        <v>2052</v>
      </c>
      <c r="DI317" t="s">
        <v>6180</v>
      </c>
      <c r="DJ317" t="s">
        <v>16</v>
      </c>
      <c r="DK317" t="s">
        <v>9817</v>
      </c>
      <c r="DL317" t="s">
        <v>9817</v>
      </c>
      <c r="DM317" t="s">
        <v>6245</v>
      </c>
      <c r="DN317" t="s">
        <v>189</v>
      </c>
      <c r="DO317" t="s">
        <v>11159</v>
      </c>
      <c r="DP317" t="s">
        <v>7532</v>
      </c>
      <c r="DQ317" t="s">
        <v>10152</v>
      </c>
      <c r="DR317" t="s">
        <v>10155</v>
      </c>
    </row>
    <row r="318" spans="1:122" x14ac:dyDescent="0.25">
      <c r="A318">
        <v>597</v>
      </c>
      <c r="B318" t="s">
        <v>189</v>
      </c>
      <c r="C318" t="s">
        <v>2251</v>
      </c>
      <c r="D318" s="138">
        <v>44939</v>
      </c>
      <c r="E318" t="s">
        <v>2252</v>
      </c>
      <c r="F318" t="s">
        <v>11</v>
      </c>
      <c r="G318" t="s">
        <v>16</v>
      </c>
      <c r="H318" t="s">
        <v>11</v>
      </c>
      <c r="I318" t="s">
        <v>9802</v>
      </c>
      <c r="J318" t="s">
        <v>12</v>
      </c>
      <c r="K318">
        <v>1</v>
      </c>
      <c r="L318">
        <v>0.15</v>
      </c>
      <c r="M318">
        <v>1</v>
      </c>
      <c r="N318">
        <v>1.163</v>
      </c>
      <c r="O318" t="s">
        <v>189</v>
      </c>
      <c r="P318" t="s">
        <v>13</v>
      </c>
      <c r="Q318" t="s">
        <v>25</v>
      </c>
      <c r="R318" t="s">
        <v>16</v>
      </c>
      <c r="S318" t="s">
        <v>25</v>
      </c>
      <c r="T318" t="s">
        <v>16</v>
      </c>
      <c r="U318" t="s">
        <v>16</v>
      </c>
      <c r="V318" t="s">
        <v>2410</v>
      </c>
      <c r="W318">
        <v>100</v>
      </c>
      <c r="X318" t="s">
        <v>22</v>
      </c>
      <c r="Y318" t="s">
        <v>6236</v>
      </c>
      <c r="Z318" t="s">
        <v>6236</v>
      </c>
      <c r="AA318" t="s">
        <v>189</v>
      </c>
      <c r="AB318" s="138">
        <v>44944</v>
      </c>
      <c r="AC318" s="138">
        <v>45125</v>
      </c>
      <c r="AD318" t="s">
        <v>6241</v>
      </c>
      <c r="AE318" t="s">
        <v>5189</v>
      </c>
      <c r="AF318" t="s">
        <v>16</v>
      </c>
      <c r="AG318" t="s">
        <v>189</v>
      </c>
      <c r="AH318" s="138">
        <v>46040</v>
      </c>
      <c r="AI318" t="s">
        <v>2414</v>
      </c>
      <c r="AJ318" t="s">
        <v>189</v>
      </c>
      <c r="AK318" t="s">
        <v>189</v>
      </c>
      <c r="AL318" t="s">
        <v>189</v>
      </c>
      <c r="AM318" t="s">
        <v>189</v>
      </c>
      <c r="AN318" t="s">
        <v>189</v>
      </c>
      <c r="AO318" t="s">
        <v>189</v>
      </c>
      <c r="AP318" t="s">
        <v>189</v>
      </c>
      <c r="AQ318" t="s">
        <v>16</v>
      </c>
      <c r="AR318" t="s">
        <v>189</v>
      </c>
      <c r="AS318" t="s">
        <v>16</v>
      </c>
      <c r="AT318" t="s">
        <v>6573</v>
      </c>
      <c r="AU318" t="s">
        <v>9344</v>
      </c>
      <c r="AV318" t="s">
        <v>189</v>
      </c>
      <c r="AW318" t="s">
        <v>16</v>
      </c>
      <c r="AX318" t="s">
        <v>16</v>
      </c>
      <c r="AY318" t="s">
        <v>16</v>
      </c>
      <c r="AZ318" t="s">
        <v>16</v>
      </c>
      <c r="BA318" t="s">
        <v>16</v>
      </c>
      <c r="BB318" t="s">
        <v>16</v>
      </c>
      <c r="BC318" t="s">
        <v>16</v>
      </c>
      <c r="BD318" t="s">
        <v>16</v>
      </c>
      <c r="BE318" t="s">
        <v>16</v>
      </c>
      <c r="BF318" t="s">
        <v>189</v>
      </c>
      <c r="BG318" t="s">
        <v>189</v>
      </c>
      <c r="BH318">
        <v>0</v>
      </c>
      <c r="BI318">
        <v>0</v>
      </c>
      <c r="BJ318">
        <v>0</v>
      </c>
      <c r="BK318" t="s">
        <v>189</v>
      </c>
      <c r="BL318" t="s">
        <v>189</v>
      </c>
      <c r="BN318" t="s">
        <v>2253</v>
      </c>
      <c r="BO318" t="s">
        <v>16</v>
      </c>
      <c r="BP318" t="s">
        <v>2711</v>
      </c>
      <c r="BQ318" t="s">
        <v>184</v>
      </c>
      <c r="BR318" t="s">
        <v>6744</v>
      </c>
      <c r="BS318" t="s">
        <v>1494</v>
      </c>
      <c r="BT318" t="s">
        <v>16</v>
      </c>
      <c r="BU318" t="s">
        <v>189</v>
      </c>
      <c r="BV318" t="s">
        <v>27</v>
      </c>
      <c r="BW318" t="s">
        <v>9677</v>
      </c>
      <c r="BX318" t="s">
        <v>207</v>
      </c>
      <c r="BY318" t="s">
        <v>16</v>
      </c>
      <c r="BZ318" s="138"/>
      <c r="CA318" s="138">
        <v>44812</v>
      </c>
      <c r="CB318" t="s">
        <v>34</v>
      </c>
      <c r="CC318" t="s">
        <v>17</v>
      </c>
      <c r="CD318" t="s">
        <v>6307</v>
      </c>
      <c r="CE318" t="s">
        <v>189</v>
      </c>
      <c r="CF318" t="s">
        <v>189</v>
      </c>
      <c r="CG318" t="s">
        <v>189</v>
      </c>
      <c r="CH318">
        <v>2023</v>
      </c>
      <c r="CI318" s="7">
        <v>44939</v>
      </c>
      <c r="CJ318" t="s">
        <v>4723</v>
      </c>
      <c r="CK318">
        <v>1</v>
      </c>
      <c r="CL318">
        <v>3</v>
      </c>
      <c r="CM318" s="7">
        <v>44935</v>
      </c>
      <c r="CN318" t="s">
        <v>11600</v>
      </c>
      <c r="CO318" t="s">
        <v>9855</v>
      </c>
      <c r="CP318" t="s">
        <v>11556</v>
      </c>
      <c r="CQ318" t="s">
        <v>11557</v>
      </c>
      <c r="CR318" t="s">
        <v>6003</v>
      </c>
      <c r="CS318" t="s">
        <v>6004</v>
      </c>
      <c r="CT318" t="s">
        <v>9846</v>
      </c>
      <c r="CU318" t="s">
        <v>9873</v>
      </c>
      <c r="CV318" t="s">
        <v>6310</v>
      </c>
      <c r="CW318" t="s">
        <v>9874</v>
      </c>
      <c r="CX318" t="s">
        <v>2710</v>
      </c>
      <c r="CY318" t="s">
        <v>9817</v>
      </c>
      <c r="CZ318" t="s">
        <v>6741</v>
      </c>
      <c r="DA318" t="s">
        <v>188</v>
      </c>
      <c r="DB318" t="s">
        <v>16</v>
      </c>
      <c r="DC318" t="s">
        <v>16</v>
      </c>
      <c r="DD318" t="s">
        <v>22</v>
      </c>
      <c r="DE318" t="s">
        <v>16</v>
      </c>
      <c r="DF318" t="s">
        <v>2532</v>
      </c>
      <c r="DG318" t="s">
        <v>4727</v>
      </c>
      <c r="DH318" t="s">
        <v>2052</v>
      </c>
      <c r="DI318" t="s">
        <v>6157</v>
      </c>
      <c r="DJ318" t="s">
        <v>16</v>
      </c>
      <c r="DK318" t="s">
        <v>9817</v>
      </c>
      <c r="DL318" t="s">
        <v>9817</v>
      </c>
      <c r="DM318" t="s">
        <v>6245</v>
      </c>
      <c r="DN318" t="s">
        <v>189</v>
      </c>
      <c r="DO318" t="s">
        <v>11158</v>
      </c>
      <c r="DP318" t="s">
        <v>7532</v>
      </c>
      <c r="DQ318" t="s">
        <v>10152</v>
      </c>
      <c r="DR318" t="s">
        <v>10154</v>
      </c>
    </row>
    <row r="319" spans="1:122" x14ac:dyDescent="0.25">
      <c r="A319">
        <v>596</v>
      </c>
      <c r="B319" t="s">
        <v>189</v>
      </c>
      <c r="C319" t="s">
        <v>2706</v>
      </c>
      <c r="D319" s="138">
        <v>44939</v>
      </c>
      <c r="E319" t="s">
        <v>2708</v>
      </c>
      <c r="F319" t="s">
        <v>11</v>
      </c>
      <c r="G319" t="s">
        <v>1929</v>
      </c>
      <c r="H319" t="s">
        <v>11</v>
      </c>
      <c r="I319" t="s">
        <v>9802</v>
      </c>
      <c r="J319" t="s">
        <v>100</v>
      </c>
      <c r="K319">
        <v>0.25</v>
      </c>
      <c r="L319">
        <v>0.25</v>
      </c>
      <c r="M319">
        <v>1.68</v>
      </c>
      <c r="N319">
        <v>1.952</v>
      </c>
      <c r="O319" t="s">
        <v>189</v>
      </c>
      <c r="P319" t="s">
        <v>1987</v>
      </c>
      <c r="Q319" t="s">
        <v>351</v>
      </c>
      <c r="R319" t="s">
        <v>16</v>
      </c>
      <c r="S319" t="s">
        <v>16</v>
      </c>
      <c r="T319" t="s">
        <v>16</v>
      </c>
      <c r="U319" t="s">
        <v>16</v>
      </c>
      <c r="V319" t="s">
        <v>2410</v>
      </c>
      <c r="X319" t="s">
        <v>32</v>
      </c>
      <c r="Y319" t="s">
        <v>6282</v>
      </c>
      <c r="Z319" t="s">
        <v>6282</v>
      </c>
      <c r="AA319" t="s">
        <v>189</v>
      </c>
      <c r="AB319" s="138">
        <v>44943</v>
      </c>
      <c r="AC319" s="138">
        <v>45124</v>
      </c>
      <c r="AD319" t="s">
        <v>6242</v>
      </c>
      <c r="AE319" t="s">
        <v>5107</v>
      </c>
      <c r="AF319" t="s">
        <v>16</v>
      </c>
      <c r="AG319" t="s">
        <v>189</v>
      </c>
      <c r="AH319" s="138">
        <v>45490</v>
      </c>
      <c r="AI319" t="s">
        <v>2414</v>
      </c>
      <c r="AJ319" t="s">
        <v>189</v>
      </c>
      <c r="AK319" t="s">
        <v>189</v>
      </c>
      <c r="AL319" t="s">
        <v>189</v>
      </c>
      <c r="AM319" t="s">
        <v>189</v>
      </c>
      <c r="AN319" t="s">
        <v>189</v>
      </c>
      <c r="AO319" t="s">
        <v>189</v>
      </c>
      <c r="AP319" t="s">
        <v>189</v>
      </c>
      <c r="AQ319" t="s">
        <v>16</v>
      </c>
      <c r="AR319" t="s">
        <v>189</v>
      </c>
      <c r="AS319" t="s">
        <v>16</v>
      </c>
      <c r="AT319" t="s">
        <v>189</v>
      </c>
      <c r="AU319" t="s">
        <v>9344</v>
      </c>
      <c r="AV319" t="s">
        <v>189</v>
      </c>
      <c r="AW319" t="s">
        <v>16</v>
      </c>
      <c r="AX319" t="s">
        <v>16</v>
      </c>
      <c r="AY319" t="s">
        <v>16</v>
      </c>
      <c r="AZ319" t="s">
        <v>16</v>
      </c>
      <c r="BA319" t="s">
        <v>16</v>
      </c>
      <c r="BB319" t="s">
        <v>16</v>
      </c>
      <c r="BC319" t="s">
        <v>16</v>
      </c>
      <c r="BD319" t="s">
        <v>16</v>
      </c>
      <c r="BE319" t="s">
        <v>16</v>
      </c>
      <c r="BF319" t="s">
        <v>189</v>
      </c>
      <c r="BG319" t="s">
        <v>189</v>
      </c>
      <c r="BH319">
        <v>0</v>
      </c>
      <c r="BI319">
        <v>0</v>
      </c>
      <c r="BJ319">
        <v>0</v>
      </c>
      <c r="BK319" t="s">
        <v>189</v>
      </c>
      <c r="BL319" t="s">
        <v>189</v>
      </c>
      <c r="BN319" t="s">
        <v>2289</v>
      </c>
      <c r="BO319" t="s">
        <v>16</v>
      </c>
      <c r="BP319" t="s">
        <v>2708</v>
      </c>
      <c r="BQ319" t="s">
        <v>184</v>
      </c>
      <c r="BR319" t="s">
        <v>6744</v>
      </c>
      <c r="BS319" t="s">
        <v>202</v>
      </c>
      <c r="BT319" t="s">
        <v>16</v>
      </c>
      <c r="BU319" t="s">
        <v>189</v>
      </c>
      <c r="BV319" t="s">
        <v>58</v>
      </c>
      <c r="BW319" t="s">
        <v>9677</v>
      </c>
      <c r="BX319" t="s">
        <v>1834</v>
      </c>
      <c r="BY319" t="s">
        <v>16</v>
      </c>
      <c r="BZ319" s="138"/>
      <c r="CA319" s="138">
        <v>44585</v>
      </c>
      <c r="CB319" t="s">
        <v>17</v>
      </c>
      <c r="CC319" t="s">
        <v>17</v>
      </c>
      <c r="CD319" t="s">
        <v>6307</v>
      </c>
      <c r="CE319" t="s">
        <v>189</v>
      </c>
      <c r="CF319" t="s">
        <v>189</v>
      </c>
      <c r="CG319" t="s">
        <v>189</v>
      </c>
      <c r="CH319">
        <v>2023</v>
      </c>
      <c r="CI319" s="7">
        <v>44939</v>
      </c>
      <c r="CJ319" t="s">
        <v>4723</v>
      </c>
      <c r="CK319">
        <v>1</v>
      </c>
      <c r="CL319">
        <v>3</v>
      </c>
      <c r="CM319" s="7">
        <v>44935</v>
      </c>
      <c r="CN319" t="s">
        <v>11600</v>
      </c>
      <c r="CO319" t="s">
        <v>9855</v>
      </c>
      <c r="CP319" t="s">
        <v>11556</v>
      </c>
      <c r="CQ319" t="s">
        <v>11557</v>
      </c>
      <c r="CR319" t="s">
        <v>6003</v>
      </c>
      <c r="CS319" t="s">
        <v>6004</v>
      </c>
      <c r="CT319" t="s">
        <v>9846</v>
      </c>
      <c r="CU319" t="s">
        <v>9873</v>
      </c>
      <c r="CV319" t="s">
        <v>6310</v>
      </c>
      <c r="CW319" t="s">
        <v>9874</v>
      </c>
      <c r="CX319" t="s">
        <v>2707</v>
      </c>
      <c r="CY319" t="s">
        <v>9813</v>
      </c>
      <c r="CZ319" t="s">
        <v>6730</v>
      </c>
      <c r="DA319" t="s">
        <v>188</v>
      </c>
      <c r="DB319" t="s">
        <v>16</v>
      </c>
      <c r="DC319" t="s">
        <v>2289</v>
      </c>
      <c r="DD319" t="s">
        <v>32</v>
      </c>
      <c r="DE319" t="s">
        <v>16</v>
      </c>
      <c r="DF319" t="s">
        <v>16</v>
      </c>
      <c r="DG319" t="s">
        <v>4734</v>
      </c>
      <c r="DH319" t="s">
        <v>6766</v>
      </c>
      <c r="DI319" t="s">
        <v>5831</v>
      </c>
      <c r="DJ319" t="s">
        <v>16</v>
      </c>
      <c r="DK319" t="s">
        <v>16</v>
      </c>
      <c r="DL319" t="s">
        <v>4465</v>
      </c>
      <c r="DM319" t="s">
        <v>16</v>
      </c>
      <c r="DN319" t="s">
        <v>189</v>
      </c>
      <c r="DO319" t="s">
        <v>11601</v>
      </c>
      <c r="DP319" t="s">
        <v>7533</v>
      </c>
      <c r="DQ319" t="s">
        <v>10152</v>
      </c>
      <c r="DR319" t="s">
        <v>7534</v>
      </c>
    </row>
    <row r="320" spans="1:122" x14ac:dyDescent="0.25">
      <c r="A320">
        <v>595</v>
      </c>
      <c r="B320" t="s">
        <v>189</v>
      </c>
      <c r="C320" t="s">
        <v>2703</v>
      </c>
      <c r="D320" s="138">
        <v>44939</v>
      </c>
      <c r="E320" t="s">
        <v>6006</v>
      </c>
      <c r="F320" t="s">
        <v>11</v>
      </c>
      <c r="G320" t="s">
        <v>1929</v>
      </c>
      <c r="H320" t="s">
        <v>11</v>
      </c>
      <c r="I320" t="s">
        <v>9802</v>
      </c>
      <c r="J320" t="s">
        <v>100</v>
      </c>
      <c r="K320">
        <v>1.1499999999999999</v>
      </c>
      <c r="L320">
        <v>1.1499999999999999</v>
      </c>
      <c r="M320">
        <v>7.71</v>
      </c>
      <c r="N320">
        <v>8.9819999999999993</v>
      </c>
      <c r="O320" t="s">
        <v>189</v>
      </c>
      <c r="P320" t="s">
        <v>121</v>
      </c>
      <c r="Q320" t="s">
        <v>1006</v>
      </c>
      <c r="R320" t="s">
        <v>16</v>
      </c>
      <c r="S320" t="s">
        <v>1006</v>
      </c>
      <c r="T320" t="s">
        <v>16</v>
      </c>
      <c r="U320" t="s">
        <v>16</v>
      </c>
      <c r="V320" t="s">
        <v>2410</v>
      </c>
      <c r="W320">
        <v>100</v>
      </c>
      <c r="X320" t="s">
        <v>32</v>
      </c>
      <c r="Y320" t="s">
        <v>6282</v>
      </c>
      <c r="Z320" t="s">
        <v>6282</v>
      </c>
      <c r="AA320" t="s">
        <v>189</v>
      </c>
      <c r="AB320" s="138">
        <v>44944</v>
      </c>
      <c r="AC320" s="138">
        <v>45125</v>
      </c>
      <c r="AD320" t="s">
        <v>6240</v>
      </c>
      <c r="AE320" t="s">
        <v>5188</v>
      </c>
      <c r="AF320" t="s">
        <v>16</v>
      </c>
      <c r="AG320" t="s">
        <v>189</v>
      </c>
      <c r="AH320" s="138">
        <v>45308</v>
      </c>
      <c r="AI320" t="s">
        <v>2414</v>
      </c>
      <c r="AJ320" t="s">
        <v>189</v>
      </c>
      <c r="AK320" t="s">
        <v>189</v>
      </c>
      <c r="AL320" t="s">
        <v>189</v>
      </c>
      <c r="AM320" t="s">
        <v>189</v>
      </c>
      <c r="AN320" t="s">
        <v>189</v>
      </c>
      <c r="AO320" t="s">
        <v>189</v>
      </c>
      <c r="AP320" t="s">
        <v>5517</v>
      </c>
      <c r="AQ320" t="s">
        <v>16</v>
      </c>
      <c r="AR320" t="s">
        <v>189</v>
      </c>
      <c r="AS320" t="s">
        <v>16</v>
      </c>
      <c r="AT320" t="s">
        <v>6574</v>
      </c>
      <c r="AU320" t="s">
        <v>9344</v>
      </c>
      <c r="AV320" t="s">
        <v>189</v>
      </c>
      <c r="AW320" t="s">
        <v>16</v>
      </c>
      <c r="AX320" t="s">
        <v>16</v>
      </c>
      <c r="AY320" t="s">
        <v>16</v>
      </c>
      <c r="AZ320" t="s">
        <v>16</v>
      </c>
      <c r="BA320" t="s">
        <v>16</v>
      </c>
      <c r="BB320" t="s">
        <v>16</v>
      </c>
      <c r="BC320" t="s">
        <v>16</v>
      </c>
      <c r="BD320" t="s">
        <v>16</v>
      </c>
      <c r="BE320" t="s">
        <v>16</v>
      </c>
      <c r="BF320" t="s">
        <v>189</v>
      </c>
      <c r="BG320" t="s">
        <v>189</v>
      </c>
      <c r="BH320">
        <v>0</v>
      </c>
      <c r="BI320">
        <v>0</v>
      </c>
      <c r="BJ320">
        <v>0</v>
      </c>
      <c r="BK320" t="s">
        <v>189</v>
      </c>
      <c r="BL320" t="s">
        <v>189</v>
      </c>
      <c r="BN320" t="s">
        <v>2702</v>
      </c>
      <c r="BO320" t="s">
        <v>16</v>
      </c>
      <c r="BP320" t="s">
        <v>6006</v>
      </c>
      <c r="BQ320" t="s">
        <v>184</v>
      </c>
      <c r="BR320" t="s">
        <v>6744</v>
      </c>
      <c r="BS320" t="s">
        <v>9667</v>
      </c>
      <c r="BT320" t="s">
        <v>16</v>
      </c>
      <c r="BU320" t="s">
        <v>189</v>
      </c>
      <c r="BV320" t="s">
        <v>58</v>
      </c>
      <c r="BW320" t="s">
        <v>195</v>
      </c>
      <c r="BX320" t="s">
        <v>423</v>
      </c>
      <c r="BY320" t="s">
        <v>2705</v>
      </c>
      <c r="BZ320" s="138"/>
      <c r="CA320" s="138">
        <v>44232</v>
      </c>
      <c r="CB320" t="s">
        <v>17</v>
      </c>
      <c r="CC320" t="s">
        <v>17</v>
      </c>
      <c r="CD320" t="s">
        <v>6307</v>
      </c>
      <c r="CE320" t="s">
        <v>189</v>
      </c>
      <c r="CF320" t="s">
        <v>189</v>
      </c>
      <c r="CG320" t="s">
        <v>189</v>
      </c>
      <c r="CH320">
        <v>2023</v>
      </c>
      <c r="CI320" s="7">
        <v>44939</v>
      </c>
      <c r="CJ320" t="s">
        <v>4723</v>
      </c>
      <c r="CK320">
        <v>1</v>
      </c>
      <c r="CL320">
        <v>3</v>
      </c>
      <c r="CM320" s="7">
        <v>44935</v>
      </c>
      <c r="CN320" t="s">
        <v>11600</v>
      </c>
      <c r="CO320" t="s">
        <v>9855</v>
      </c>
      <c r="CP320" t="s">
        <v>11556</v>
      </c>
      <c r="CQ320" t="s">
        <v>11557</v>
      </c>
      <c r="CR320" t="s">
        <v>6003</v>
      </c>
      <c r="CS320" t="s">
        <v>6004</v>
      </c>
      <c r="CT320" t="s">
        <v>9846</v>
      </c>
      <c r="CU320" t="s">
        <v>9873</v>
      </c>
      <c r="CV320" t="s">
        <v>6310</v>
      </c>
      <c r="CW320" t="s">
        <v>9882</v>
      </c>
      <c r="CX320" t="s">
        <v>2704</v>
      </c>
      <c r="CY320" t="s">
        <v>9813</v>
      </c>
      <c r="CZ320" t="s">
        <v>6730</v>
      </c>
      <c r="DA320" t="s">
        <v>188</v>
      </c>
      <c r="DB320" t="s">
        <v>16</v>
      </c>
      <c r="DC320" t="s">
        <v>2702</v>
      </c>
      <c r="DD320" t="s">
        <v>32</v>
      </c>
      <c r="DE320" t="s">
        <v>16</v>
      </c>
      <c r="DF320" t="s">
        <v>16</v>
      </c>
      <c r="DG320" t="s">
        <v>5517</v>
      </c>
      <c r="DH320" t="s">
        <v>2051</v>
      </c>
      <c r="DI320" t="s">
        <v>5832</v>
      </c>
      <c r="DJ320" t="s">
        <v>16</v>
      </c>
      <c r="DK320" t="s">
        <v>16</v>
      </c>
      <c r="DL320" t="s">
        <v>4465</v>
      </c>
      <c r="DM320" t="s">
        <v>16</v>
      </c>
      <c r="DN320" t="s">
        <v>189</v>
      </c>
      <c r="DO320" t="s">
        <v>11602</v>
      </c>
      <c r="DP320" t="s">
        <v>7535</v>
      </c>
      <c r="DQ320" t="s">
        <v>10152</v>
      </c>
      <c r="DR320" t="s">
        <v>7536</v>
      </c>
    </row>
    <row r="321" spans="1:122" x14ac:dyDescent="0.25">
      <c r="A321">
        <v>594</v>
      </c>
      <c r="B321" t="s">
        <v>189</v>
      </c>
      <c r="C321" t="s">
        <v>2256</v>
      </c>
      <c r="D321" s="138">
        <v>44938</v>
      </c>
      <c r="E321" t="s">
        <v>2257</v>
      </c>
      <c r="F321" t="s">
        <v>11</v>
      </c>
      <c r="G321" t="s">
        <v>16</v>
      </c>
      <c r="H321" t="s">
        <v>11</v>
      </c>
      <c r="I321" t="s">
        <v>9802</v>
      </c>
      <c r="J321" t="s">
        <v>12</v>
      </c>
      <c r="K321">
        <v>2.2999999999999998</v>
      </c>
      <c r="L321">
        <v>0.34</v>
      </c>
      <c r="M321">
        <v>2.2999999999999998</v>
      </c>
      <c r="N321">
        <v>2.6659999999999999</v>
      </c>
      <c r="O321" t="s">
        <v>189</v>
      </c>
      <c r="P321" t="s">
        <v>13</v>
      </c>
      <c r="Q321" t="s">
        <v>36</v>
      </c>
      <c r="R321" t="s">
        <v>16</v>
      </c>
      <c r="S321" t="s">
        <v>36</v>
      </c>
      <c r="T321" t="s">
        <v>16</v>
      </c>
      <c r="U321" t="s">
        <v>16</v>
      </c>
      <c r="V321" t="s">
        <v>2410</v>
      </c>
      <c r="W321">
        <v>100</v>
      </c>
      <c r="X321" t="s">
        <v>22</v>
      </c>
      <c r="Y321" t="s">
        <v>6236</v>
      </c>
      <c r="Z321" t="s">
        <v>6236</v>
      </c>
      <c r="AA321" t="s">
        <v>189</v>
      </c>
      <c r="AB321" s="138">
        <v>44945</v>
      </c>
      <c r="AC321" s="138">
        <v>45126</v>
      </c>
      <c r="AD321" t="s">
        <v>6241</v>
      </c>
      <c r="AE321" t="s">
        <v>5125</v>
      </c>
      <c r="AF321" t="s">
        <v>16</v>
      </c>
      <c r="AG321" t="s">
        <v>189</v>
      </c>
      <c r="AH321" s="138">
        <v>46041</v>
      </c>
      <c r="AI321" t="s">
        <v>2414</v>
      </c>
      <c r="AJ321" t="s">
        <v>189</v>
      </c>
      <c r="AK321" t="s">
        <v>189</v>
      </c>
      <c r="AL321" t="s">
        <v>189</v>
      </c>
      <c r="AM321" t="s">
        <v>189</v>
      </c>
      <c r="AN321" t="s">
        <v>189</v>
      </c>
      <c r="AO321" t="s">
        <v>189</v>
      </c>
      <c r="AP321" t="s">
        <v>189</v>
      </c>
      <c r="AQ321" t="s">
        <v>16</v>
      </c>
      <c r="AR321" t="s">
        <v>189</v>
      </c>
      <c r="AS321" t="s">
        <v>16</v>
      </c>
      <c r="AT321" t="s">
        <v>6535</v>
      </c>
      <c r="AU321" t="s">
        <v>9344</v>
      </c>
      <c r="AV321" t="s">
        <v>189</v>
      </c>
      <c r="AW321" t="s">
        <v>16</v>
      </c>
      <c r="AX321" t="s">
        <v>16</v>
      </c>
      <c r="AY321" t="s">
        <v>16</v>
      </c>
      <c r="AZ321" t="s">
        <v>16</v>
      </c>
      <c r="BA321" t="s">
        <v>16</v>
      </c>
      <c r="BB321" t="s">
        <v>16</v>
      </c>
      <c r="BC321" t="s">
        <v>16</v>
      </c>
      <c r="BD321" t="s">
        <v>16</v>
      </c>
      <c r="BE321" t="s">
        <v>16</v>
      </c>
      <c r="BF321" t="s">
        <v>189</v>
      </c>
      <c r="BG321" t="s">
        <v>189</v>
      </c>
      <c r="BH321">
        <v>0</v>
      </c>
      <c r="BI321">
        <v>0</v>
      </c>
      <c r="BJ321">
        <v>0</v>
      </c>
      <c r="BK321" t="s">
        <v>189</v>
      </c>
      <c r="BL321" t="s">
        <v>189</v>
      </c>
      <c r="BN321" t="s">
        <v>2180</v>
      </c>
      <c r="BO321" t="s">
        <v>7116</v>
      </c>
      <c r="BP321" t="s">
        <v>2561</v>
      </c>
      <c r="BQ321" t="s">
        <v>184</v>
      </c>
      <c r="BR321" t="s">
        <v>6744</v>
      </c>
      <c r="BS321" t="s">
        <v>1494</v>
      </c>
      <c r="BT321" t="s">
        <v>16</v>
      </c>
      <c r="BU321" t="s">
        <v>189</v>
      </c>
      <c r="BV321" t="s">
        <v>27</v>
      </c>
      <c r="BW321" t="s">
        <v>195</v>
      </c>
      <c r="BX321" t="s">
        <v>279</v>
      </c>
      <c r="BY321" t="s">
        <v>16</v>
      </c>
      <c r="BZ321" s="138"/>
      <c r="CA321" s="138">
        <v>44938</v>
      </c>
      <c r="CB321" t="s">
        <v>34</v>
      </c>
      <c r="CC321" t="s">
        <v>17</v>
      </c>
      <c r="CD321" t="s">
        <v>6307</v>
      </c>
      <c r="CE321" t="s">
        <v>189</v>
      </c>
      <c r="CF321" t="s">
        <v>189</v>
      </c>
      <c r="CG321" t="s">
        <v>189</v>
      </c>
      <c r="CH321">
        <v>2023</v>
      </c>
      <c r="CI321" s="7">
        <v>44938</v>
      </c>
      <c r="CJ321" t="s">
        <v>4723</v>
      </c>
      <c r="CK321">
        <v>1</v>
      </c>
      <c r="CL321">
        <v>3</v>
      </c>
      <c r="CM321" s="7">
        <v>44935</v>
      </c>
      <c r="CN321" t="s">
        <v>11600</v>
      </c>
      <c r="CO321" t="s">
        <v>9855</v>
      </c>
      <c r="CP321" t="s">
        <v>11556</v>
      </c>
      <c r="CQ321" t="s">
        <v>11557</v>
      </c>
      <c r="CR321" t="s">
        <v>6003</v>
      </c>
      <c r="CS321" t="s">
        <v>6004</v>
      </c>
      <c r="CT321" t="s">
        <v>9846</v>
      </c>
      <c r="CU321" t="s">
        <v>9873</v>
      </c>
      <c r="CV321" t="s">
        <v>6307</v>
      </c>
      <c r="CW321" t="s">
        <v>9874</v>
      </c>
      <c r="CX321" t="s">
        <v>2725</v>
      </c>
      <c r="CY321" t="s">
        <v>9817</v>
      </c>
      <c r="CZ321" t="s">
        <v>6741</v>
      </c>
      <c r="DA321" t="s">
        <v>188</v>
      </c>
      <c r="DB321" t="s">
        <v>16</v>
      </c>
      <c r="DC321" t="s">
        <v>16</v>
      </c>
      <c r="DD321" t="s">
        <v>22</v>
      </c>
      <c r="DE321" t="s">
        <v>16</v>
      </c>
      <c r="DF321" t="s">
        <v>2540</v>
      </c>
      <c r="DG321" t="s">
        <v>4727</v>
      </c>
      <c r="DH321" t="s">
        <v>2052</v>
      </c>
      <c r="DI321" t="s">
        <v>6156</v>
      </c>
      <c r="DJ321" t="s">
        <v>16</v>
      </c>
      <c r="DK321" t="s">
        <v>9817</v>
      </c>
      <c r="DL321" t="s">
        <v>9817</v>
      </c>
      <c r="DM321" t="s">
        <v>6245</v>
      </c>
      <c r="DN321" t="s">
        <v>189</v>
      </c>
      <c r="DO321" t="s">
        <v>11160</v>
      </c>
      <c r="DP321" t="s">
        <v>7537</v>
      </c>
      <c r="DQ321" t="s">
        <v>10156</v>
      </c>
      <c r="DR321" t="s">
        <v>10157</v>
      </c>
    </row>
    <row r="322" spans="1:122" x14ac:dyDescent="0.25">
      <c r="A322">
        <v>593</v>
      </c>
      <c r="B322" t="s">
        <v>189</v>
      </c>
      <c r="C322" t="s">
        <v>62</v>
      </c>
      <c r="D322" s="138">
        <v>44938</v>
      </c>
      <c r="E322" t="s">
        <v>6877</v>
      </c>
      <c r="F322" t="s">
        <v>11</v>
      </c>
      <c r="G322" t="s">
        <v>1926</v>
      </c>
      <c r="H322" t="s">
        <v>11</v>
      </c>
      <c r="I322" t="s">
        <v>9802</v>
      </c>
      <c r="J322" t="s">
        <v>12</v>
      </c>
      <c r="K322">
        <v>6</v>
      </c>
      <c r="L322">
        <v>0.89</v>
      </c>
      <c r="M322">
        <v>6</v>
      </c>
      <c r="N322">
        <v>6.9539999999999997</v>
      </c>
      <c r="O322" t="s">
        <v>189</v>
      </c>
      <c r="P322" t="s">
        <v>13</v>
      </c>
      <c r="Q322" t="s">
        <v>63</v>
      </c>
      <c r="R322" t="s">
        <v>16</v>
      </c>
      <c r="S322" t="s">
        <v>63</v>
      </c>
      <c r="T322" t="s">
        <v>16</v>
      </c>
      <c r="U322" t="s">
        <v>16</v>
      </c>
      <c r="V322" t="s">
        <v>2410</v>
      </c>
      <c r="W322">
        <v>100</v>
      </c>
      <c r="X322" t="s">
        <v>15</v>
      </c>
      <c r="Y322" t="s">
        <v>6236</v>
      </c>
      <c r="Z322" t="s">
        <v>6236</v>
      </c>
      <c r="AA322" t="s">
        <v>189</v>
      </c>
      <c r="AB322" s="138">
        <v>44943</v>
      </c>
      <c r="AC322" s="138">
        <v>45308</v>
      </c>
      <c r="AD322" t="s">
        <v>6241</v>
      </c>
      <c r="AE322" t="s">
        <v>5009</v>
      </c>
      <c r="AF322" t="s">
        <v>16</v>
      </c>
      <c r="AG322" t="s">
        <v>189</v>
      </c>
      <c r="AH322" s="138">
        <v>46039</v>
      </c>
      <c r="AI322" t="s">
        <v>2419</v>
      </c>
      <c r="AJ322" t="s">
        <v>294</v>
      </c>
      <c r="AK322" t="s">
        <v>189</v>
      </c>
      <c r="AL322" t="s">
        <v>294</v>
      </c>
      <c r="AM322" t="s">
        <v>1882</v>
      </c>
      <c r="AN322" t="s">
        <v>189</v>
      </c>
      <c r="AO322" t="s">
        <v>189</v>
      </c>
      <c r="AP322" t="s">
        <v>189</v>
      </c>
      <c r="AQ322" t="s">
        <v>16</v>
      </c>
      <c r="AR322" t="s">
        <v>189</v>
      </c>
      <c r="AS322" t="s">
        <v>16</v>
      </c>
      <c r="AT322" t="s">
        <v>6477</v>
      </c>
      <c r="AU322" t="s">
        <v>9344</v>
      </c>
      <c r="AV322" t="s">
        <v>189</v>
      </c>
      <c r="AW322" t="s">
        <v>16</v>
      </c>
      <c r="AX322" t="s">
        <v>16</v>
      </c>
      <c r="AY322" t="s">
        <v>199</v>
      </c>
      <c r="AZ322" t="s">
        <v>16</v>
      </c>
      <c r="BA322" t="s">
        <v>16</v>
      </c>
      <c r="BB322" t="s">
        <v>16</v>
      </c>
      <c r="BC322" t="s">
        <v>16</v>
      </c>
      <c r="BD322" t="s">
        <v>16</v>
      </c>
      <c r="BE322" t="s">
        <v>1925</v>
      </c>
      <c r="BF322" t="s">
        <v>182</v>
      </c>
      <c r="BG322" t="s">
        <v>137</v>
      </c>
      <c r="BH322">
        <v>1</v>
      </c>
      <c r="BI322">
        <v>1</v>
      </c>
      <c r="BJ322">
        <v>1</v>
      </c>
      <c r="BK322" t="s">
        <v>9425</v>
      </c>
      <c r="BL322" t="s">
        <v>6307</v>
      </c>
      <c r="BM322">
        <v>23002</v>
      </c>
      <c r="BN322" t="s">
        <v>295</v>
      </c>
      <c r="BO322" t="s">
        <v>16</v>
      </c>
      <c r="BP322" t="s">
        <v>6877</v>
      </c>
      <c r="BQ322" t="s">
        <v>240</v>
      </c>
      <c r="BR322" t="s">
        <v>5653</v>
      </c>
      <c r="BS322" t="s">
        <v>9682</v>
      </c>
      <c r="BT322" t="s">
        <v>6878</v>
      </c>
      <c r="BU322" t="s">
        <v>189</v>
      </c>
      <c r="BV322" t="s">
        <v>37</v>
      </c>
      <c r="BW322" t="s">
        <v>16</v>
      </c>
      <c r="BX322" t="s">
        <v>261</v>
      </c>
      <c r="BY322" t="s">
        <v>16</v>
      </c>
      <c r="BZ322" s="138"/>
      <c r="CA322" s="138">
        <v>44938</v>
      </c>
      <c r="CB322" t="s">
        <v>29</v>
      </c>
      <c r="CC322" t="s">
        <v>29</v>
      </c>
      <c r="CD322" t="s">
        <v>6307</v>
      </c>
      <c r="CE322" t="s">
        <v>189</v>
      </c>
      <c r="CF322" t="s">
        <v>6307</v>
      </c>
      <c r="CG322" t="s">
        <v>189</v>
      </c>
      <c r="CH322">
        <v>2023</v>
      </c>
      <c r="CI322" s="7">
        <v>44938</v>
      </c>
      <c r="CJ322" t="s">
        <v>16</v>
      </c>
      <c r="CK322">
        <v>1</v>
      </c>
      <c r="CL322">
        <v>3</v>
      </c>
      <c r="CM322" s="7">
        <v>44935</v>
      </c>
      <c r="CN322" t="s">
        <v>11600</v>
      </c>
      <c r="CO322" t="s">
        <v>9855</v>
      </c>
      <c r="CP322" t="s">
        <v>11556</v>
      </c>
      <c r="CQ322" t="s">
        <v>11557</v>
      </c>
      <c r="CR322" t="s">
        <v>6003</v>
      </c>
      <c r="CS322" t="s">
        <v>6004</v>
      </c>
      <c r="CT322" t="s">
        <v>9846</v>
      </c>
      <c r="CU322" t="s">
        <v>9873</v>
      </c>
      <c r="CV322" t="s">
        <v>6307</v>
      </c>
      <c r="CW322" t="s">
        <v>9874</v>
      </c>
      <c r="CX322" t="s">
        <v>6841</v>
      </c>
      <c r="CY322" t="s">
        <v>9817</v>
      </c>
      <c r="CZ322" t="s">
        <v>6741</v>
      </c>
      <c r="DA322" t="s">
        <v>188</v>
      </c>
      <c r="DB322" t="s">
        <v>16</v>
      </c>
      <c r="DC322" t="s">
        <v>16</v>
      </c>
      <c r="DD322" t="s">
        <v>15</v>
      </c>
      <c r="DE322" t="s">
        <v>16</v>
      </c>
      <c r="DF322" t="s">
        <v>16</v>
      </c>
      <c r="DG322" t="s">
        <v>4727</v>
      </c>
      <c r="DH322" t="s">
        <v>2052</v>
      </c>
      <c r="DI322" t="s">
        <v>6181</v>
      </c>
      <c r="DJ322" t="s">
        <v>16</v>
      </c>
      <c r="DK322" t="s">
        <v>9817</v>
      </c>
      <c r="DL322" t="s">
        <v>9817</v>
      </c>
      <c r="DM322" t="s">
        <v>16</v>
      </c>
      <c r="DN322" t="s">
        <v>4497</v>
      </c>
      <c r="DO322" t="s">
        <v>10889</v>
      </c>
      <c r="DP322" t="s">
        <v>7538</v>
      </c>
      <c r="DQ322" t="s">
        <v>10156</v>
      </c>
      <c r="DR322" t="s">
        <v>10158</v>
      </c>
    </row>
    <row r="323" spans="1:122" x14ac:dyDescent="0.25">
      <c r="A323">
        <v>592</v>
      </c>
      <c r="B323" t="s">
        <v>189</v>
      </c>
      <c r="C323" t="s">
        <v>2258</v>
      </c>
      <c r="D323" s="138">
        <v>44938</v>
      </c>
      <c r="E323" t="s">
        <v>2259</v>
      </c>
      <c r="F323" t="s">
        <v>11</v>
      </c>
      <c r="G323" t="s">
        <v>1929</v>
      </c>
      <c r="H323" t="s">
        <v>11</v>
      </c>
      <c r="I323" t="s">
        <v>9802</v>
      </c>
      <c r="J323" t="s">
        <v>12</v>
      </c>
      <c r="K323">
        <v>20</v>
      </c>
      <c r="L323">
        <v>2.98</v>
      </c>
      <c r="M323">
        <v>20</v>
      </c>
      <c r="N323">
        <v>23.18</v>
      </c>
      <c r="O323" t="s">
        <v>189</v>
      </c>
      <c r="P323" t="s">
        <v>13</v>
      </c>
      <c r="Q323" t="s">
        <v>36</v>
      </c>
      <c r="R323" t="s">
        <v>64</v>
      </c>
      <c r="S323" t="s">
        <v>36</v>
      </c>
      <c r="T323" t="s">
        <v>16</v>
      </c>
      <c r="U323" t="s">
        <v>65</v>
      </c>
      <c r="V323" t="s">
        <v>2410</v>
      </c>
      <c r="W323">
        <v>100</v>
      </c>
      <c r="X323" t="s">
        <v>15</v>
      </c>
      <c r="Y323" t="s">
        <v>6236</v>
      </c>
      <c r="Z323" t="s">
        <v>6236</v>
      </c>
      <c r="AA323" t="s">
        <v>189</v>
      </c>
      <c r="AB323" s="138">
        <v>44943</v>
      </c>
      <c r="AC323" s="138">
        <v>45308</v>
      </c>
      <c r="AD323" t="s">
        <v>6241</v>
      </c>
      <c r="AE323" t="s">
        <v>5191</v>
      </c>
      <c r="AF323" t="s">
        <v>16</v>
      </c>
      <c r="AG323" t="s">
        <v>189</v>
      </c>
      <c r="AH323" s="138">
        <v>46039</v>
      </c>
      <c r="AI323" t="s">
        <v>2419</v>
      </c>
      <c r="AJ323" t="s">
        <v>189</v>
      </c>
      <c r="AK323" t="s">
        <v>189</v>
      </c>
      <c r="AL323" t="s">
        <v>189</v>
      </c>
      <c r="AM323" t="s">
        <v>189</v>
      </c>
      <c r="AN323" t="s">
        <v>189</v>
      </c>
      <c r="AO323" t="s">
        <v>189</v>
      </c>
      <c r="AP323" t="s">
        <v>189</v>
      </c>
      <c r="AQ323" t="s">
        <v>16</v>
      </c>
      <c r="AR323" t="s">
        <v>189</v>
      </c>
      <c r="AS323" t="s">
        <v>16</v>
      </c>
      <c r="AT323" t="s">
        <v>6575</v>
      </c>
      <c r="AU323" t="s">
        <v>9344</v>
      </c>
      <c r="AV323" t="s">
        <v>189</v>
      </c>
      <c r="AW323" t="s">
        <v>16</v>
      </c>
      <c r="AX323" t="s">
        <v>16</v>
      </c>
      <c r="AY323" t="s">
        <v>16</v>
      </c>
      <c r="AZ323" t="s">
        <v>16</v>
      </c>
      <c r="BA323" t="s">
        <v>16</v>
      </c>
      <c r="BB323" t="s">
        <v>16</v>
      </c>
      <c r="BC323" t="s">
        <v>16</v>
      </c>
      <c r="BD323" t="s">
        <v>16</v>
      </c>
      <c r="BE323" t="s">
        <v>16</v>
      </c>
      <c r="BF323" t="s">
        <v>189</v>
      </c>
      <c r="BG323" t="s">
        <v>189</v>
      </c>
      <c r="BH323">
        <v>0</v>
      </c>
      <c r="BI323">
        <v>0</v>
      </c>
      <c r="BJ323">
        <v>0</v>
      </c>
      <c r="BK323" t="s">
        <v>189</v>
      </c>
      <c r="BL323" t="s">
        <v>189</v>
      </c>
      <c r="BN323" t="s">
        <v>2260</v>
      </c>
      <c r="BO323" t="s">
        <v>16</v>
      </c>
      <c r="BP323" t="s">
        <v>2259</v>
      </c>
      <c r="BQ323" t="s">
        <v>184</v>
      </c>
      <c r="BR323" t="s">
        <v>6744</v>
      </c>
      <c r="BS323" t="s">
        <v>9667</v>
      </c>
      <c r="BT323" t="s">
        <v>16</v>
      </c>
      <c r="BU323" t="s">
        <v>189</v>
      </c>
      <c r="BV323" t="s">
        <v>27</v>
      </c>
      <c r="BW323" t="s">
        <v>185</v>
      </c>
      <c r="BX323" t="s">
        <v>2724</v>
      </c>
      <c r="BY323" t="s">
        <v>16</v>
      </c>
      <c r="BZ323" s="138"/>
      <c r="CA323" s="138">
        <v>44938</v>
      </c>
      <c r="CB323" t="s">
        <v>17</v>
      </c>
      <c r="CC323" t="s">
        <v>17</v>
      </c>
      <c r="CD323" t="s">
        <v>6307</v>
      </c>
      <c r="CE323" t="s">
        <v>189</v>
      </c>
      <c r="CF323" t="s">
        <v>189</v>
      </c>
      <c r="CG323" t="s">
        <v>189</v>
      </c>
      <c r="CH323">
        <v>2023</v>
      </c>
      <c r="CI323" s="7">
        <v>44938</v>
      </c>
      <c r="CJ323" t="s">
        <v>4723</v>
      </c>
      <c r="CK323">
        <v>1</v>
      </c>
      <c r="CL323">
        <v>3</v>
      </c>
      <c r="CM323" s="7">
        <v>44935</v>
      </c>
      <c r="CN323" t="s">
        <v>11600</v>
      </c>
      <c r="CO323" t="s">
        <v>9855</v>
      </c>
      <c r="CP323" t="s">
        <v>11556</v>
      </c>
      <c r="CQ323" t="s">
        <v>11557</v>
      </c>
      <c r="CR323" t="s">
        <v>6003</v>
      </c>
      <c r="CS323" t="s">
        <v>6004</v>
      </c>
      <c r="CT323" t="s">
        <v>9846</v>
      </c>
      <c r="CU323" t="s">
        <v>6824</v>
      </c>
      <c r="CV323" t="s">
        <v>6307</v>
      </c>
      <c r="CW323" t="s">
        <v>9874</v>
      </c>
      <c r="CX323" t="s">
        <v>2723</v>
      </c>
      <c r="CY323" t="s">
        <v>9817</v>
      </c>
      <c r="CZ323" t="s">
        <v>6741</v>
      </c>
      <c r="DA323" t="s">
        <v>188</v>
      </c>
      <c r="DB323" t="s">
        <v>16</v>
      </c>
      <c r="DC323" t="s">
        <v>16</v>
      </c>
      <c r="DD323" t="s">
        <v>15</v>
      </c>
      <c r="DE323" t="s">
        <v>16</v>
      </c>
      <c r="DF323" t="s">
        <v>16</v>
      </c>
      <c r="DG323" t="s">
        <v>4727</v>
      </c>
      <c r="DH323" t="s">
        <v>2052</v>
      </c>
      <c r="DI323" t="s">
        <v>6123</v>
      </c>
      <c r="DJ323" t="s">
        <v>16</v>
      </c>
      <c r="DK323" t="s">
        <v>9817</v>
      </c>
      <c r="DL323" t="s">
        <v>9817</v>
      </c>
      <c r="DM323" t="s">
        <v>16</v>
      </c>
      <c r="DN323" t="s">
        <v>189</v>
      </c>
      <c r="DO323" t="s">
        <v>11603</v>
      </c>
      <c r="DP323" t="s">
        <v>7539</v>
      </c>
      <c r="DQ323" t="s">
        <v>10156</v>
      </c>
      <c r="DR323" t="s">
        <v>10159</v>
      </c>
    </row>
    <row r="324" spans="1:122" x14ac:dyDescent="0.25">
      <c r="A324">
        <v>591</v>
      </c>
      <c r="B324" t="s">
        <v>189</v>
      </c>
      <c r="C324" t="s">
        <v>2721</v>
      </c>
      <c r="D324" s="138">
        <v>44938</v>
      </c>
      <c r="E324" t="s">
        <v>2722</v>
      </c>
      <c r="F324" t="s">
        <v>11</v>
      </c>
      <c r="G324" t="s">
        <v>1929</v>
      </c>
      <c r="H324" t="s">
        <v>11</v>
      </c>
      <c r="I324" t="s">
        <v>9802</v>
      </c>
      <c r="J324" t="s">
        <v>100</v>
      </c>
      <c r="K324">
        <v>0.31</v>
      </c>
      <c r="L324">
        <v>0.31</v>
      </c>
      <c r="M324">
        <v>2.09</v>
      </c>
      <c r="N324">
        <v>2.4209999999999998</v>
      </c>
      <c r="O324" t="s">
        <v>189</v>
      </c>
      <c r="P324" t="s">
        <v>13</v>
      </c>
      <c r="Q324" t="s">
        <v>826</v>
      </c>
      <c r="R324" t="s">
        <v>16</v>
      </c>
      <c r="S324" t="s">
        <v>16</v>
      </c>
      <c r="T324" t="s">
        <v>16</v>
      </c>
      <c r="U324" t="s">
        <v>16</v>
      </c>
      <c r="V324" t="s">
        <v>2410</v>
      </c>
      <c r="W324">
        <v>100</v>
      </c>
      <c r="X324" t="s">
        <v>72</v>
      </c>
      <c r="Y324" t="s">
        <v>6236</v>
      </c>
      <c r="Z324" t="s">
        <v>6236</v>
      </c>
      <c r="AA324" t="s">
        <v>189</v>
      </c>
      <c r="AB324" s="138">
        <v>44943</v>
      </c>
      <c r="AC324" s="138">
        <v>45124</v>
      </c>
      <c r="AD324" t="s">
        <v>6242</v>
      </c>
      <c r="AE324" t="s">
        <v>5107</v>
      </c>
      <c r="AF324" t="s">
        <v>16</v>
      </c>
      <c r="AG324" t="s">
        <v>189</v>
      </c>
      <c r="AH324" s="138">
        <v>46039</v>
      </c>
      <c r="AI324" t="s">
        <v>2414</v>
      </c>
      <c r="AJ324" t="s">
        <v>189</v>
      </c>
      <c r="AK324" t="s">
        <v>189</v>
      </c>
      <c r="AL324" t="s">
        <v>189</v>
      </c>
      <c r="AM324" t="s">
        <v>189</v>
      </c>
      <c r="AN324" t="s">
        <v>189</v>
      </c>
      <c r="AO324" t="s">
        <v>189</v>
      </c>
      <c r="AP324" t="s">
        <v>189</v>
      </c>
      <c r="AQ324" t="s">
        <v>16</v>
      </c>
      <c r="AR324" t="s">
        <v>189</v>
      </c>
      <c r="AS324" t="s">
        <v>16</v>
      </c>
      <c r="AT324" t="s">
        <v>6576</v>
      </c>
      <c r="AU324" t="s">
        <v>9344</v>
      </c>
      <c r="AV324" t="s">
        <v>189</v>
      </c>
      <c r="AW324" t="s">
        <v>16</v>
      </c>
      <c r="AX324" t="s">
        <v>16</v>
      </c>
      <c r="AY324" t="s">
        <v>16</v>
      </c>
      <c r="AZ324" t="s">
        <v>16</v>
      </c>
      <c r="BA324" t="s">
        <v>16</v>
      </c>
      <c r="BB324" t="s">
        <v>16</v>
      </c>
      <c r="BC324" t="s">
        <v>16</v>
      </c>
      <c r="BD324" t="s">
        <v>16</v>
      </c>
      <c r="BE324" t="s">
        <v>16</v>
      </c>
      <c r="BF324" t="s">
        <v>189</v>
      </c>
      <c r="BG324" t="s">
        <v>189</v>
      </c>
      <c r="BH324">
        <v>0</v>
      </c>
      <c r="BI324">
        <v>0</v>
      </c>
      <c r="BJ324">
        <v>0</v>
      </c>
      <c r="BK324" t="s">
        <v>189</v>
      </c>
      <c r="BL324" t="s">
        <v>189</v>
      </c>
      <c r="BN324" t="s">
        <v>2289</v>
      </c>
      <c r="BO324" t="s">
        <v>7114</v>
      </c>
      <c r="BP324" t="s">
        <v>2708</v>
      </c>
      <c r="BQ324" t="s">
        <v>184</v>
      </c>
      <c r="BR324" t="s">
        <v>6744</v>
      </c>
      <c r="BS324" t="s">
        <v>202</v>
      </c>
      <c r="BT324" t="s">
        <v>16</v>
      </c>
      <c r="BU324" t="s">
        <v>189</v>
      </c>
      <c r="BV324" t="s">
        <v>58</v>
      </c>
      <c r="BW324" t="s">
        <v>9677</v>
      </c>
      <c r="BX324" t="s">
        <v>1834</v>
      </c>
      <c r="BY324" t="s">
        <v>16</v>
      </c>
      <c r="BZ324" s="138"/>
      <c r="CA324" s="138">
        <v>44585</v>
      </c>
      <c r="CB324" t="s">
        <v>17</v>
      </c>
      <c r="CC324" t="s">
        <v>17</v>
      </c>
      <c r="CD324" t="s">
        <v>6307</v>
      </c>
      <c r="CE324" t="s">
        <v>189</v>
      </c>
      <c r="CF324" t="s">
        <v>189</v>
      </c>
      <c r="CG324" t="s">
        <v>189</v>
      </c>
      <c r="CH324">
        <v>2023</v>
      </c>
      <c r="CI324" s="7">
        <v>44938</v>
      </c>
      <c r="CJ324" t="s">
        <v>4723</v>
      </c>
      <c r="CK324">
        <v>1</v>
      </c>
      <c r="CL324">
        <v>3</v>
      </c>
      <c r="CM324" s="7">
        <v>44935</v>
      </c>
      <c r="CN324" t="s">
        <v>11600</v>
      </c>
      <c r="CO324" t="s">
        <v>9855</v>
      </c>
      <c r="CP324" t="s">
        <v>11556</v>
      </c>
      <c r="CQ324" t="s">
        <v>11557</v>
      </c>
      <c r="CR324" t="s">
        <v>6003</v>
      </c>
      <c r="CS324" t="s">
        <v>6004</v>
      </c>
      <c r="CT324" t="s">
        <v>9846</v>
      </c>
      <c r="CU324" t="s">
        <v>9873</v>
      </c>
      <c r="CV324" t="s">
        <v>6310</v>
      </c>
      <c r="CW324" t="s">
        <v>9874</v>
      </c>
      <c r="CX324" t="s">
        <v>2707</v>
      </c>
      <c r="CY324" t="s">
        <v>9813</v>
      </c>
      <c r="CZ324" t="s">
        <v>6730</v>
      </c>
      <c r="DA324" t="s">
        <v>188</v>
      </c>
      <c r="DB324" t="s">
        <v>16</v>
      </c>
      <c r="DC324" t="s">
        <v>2289</v>
      </c>
      <c r="DD324" t="s">
        <v>22</v>
      </c>
      <c r="DE324" t="s">
        <v>16</v>
      </c>
      <c r="DF324" t="s">
        <v>2720</v>
      </c>
      <c r="DG324" t="s">
        <v>4727</v>
      </c>
      <c r="DH324" t="s">
        <v>6766</v>
      </c>
      <c r="DI324" t="s">
        <v>5833</v>
      </c>
      <c r="DJ324" t="s">
        <v>16</v>
      </c>
      <c r="DK324" t="s">
        <v>16</v>
      </c>
      <c r="DL324" t="s">
        <v>5972</v>
      </c>
      <c r="DM324" t="s">
        <v>6245</v>
      </c>
      <c r="DN324" t="s">
        <v>189</v>
      </c>
      <c r="DO324" t="s">
        <v>11161</v>
      </c>
      <c r="DP324" t="s">
        <v>7540</v>
      </c>
      <c r="DQ324" t="s">
        <v>10156</v>
      </c>
      <c r="DR324" t="s">
        <v>7541</v>
      </c>
    </row>
    <row r="325" spans="1:122" x14ac:dyDescent="0.25">
      <c r="A325">
        <v>590</v>
      </c>
      <c r="B325" t="s">
        <v>189</v>
      </c>
      <c r="C325" t="s">
        <v>2716</v>
      </c>
      <c r="D325" s="138">
        <v>44938</v>
      </c>
      <c r="E325" t="s">
        <v>2718</v>
      </c>
      <c r="F325" t="s">
        <v>11</v>
      </c>
      <c r="G325" t="s">
        <v>1929</v>
      </c>
      <c r="H325" t="s">
        <v>11</v>
      </c>
      <c r="I325" t="s">
        <v>9802</v>
      </c>
      <c r="J325" t="s">
        <v>100</v>
      </c>
      <c r="K325">
        <v>1.2</v>
      </c>
      <c r="L325">
        <v>1.2</v>
      </c>
      <c r="M325">
        <v>8.07</v>
      </c>
      <c r="N325">
        <v>9.3710000000000004</v>
      </c>
      <c r="O325" t="s">
        <v>189</v>
      </c>
      <c r="P325" t="s">
        <v>121</v>
      </c>
      <c r="Q325" t="s">
        <v>1768</v>
      </c>
      <c r="R325" t="s">
        <v>352</v>
      </c>
      <c r="S325" t="s">
        <v>1768</v>
      </c>
      <c r="T325" t="s">
        <v>16</v>
      </c>
      <c r="U325" t="s">
        <v>104</v>
      </c>
      <c r="V325" t="s">
        <v>2410</v>
      </c>
      <c r="W325">
        <v>100</v>
      </c>
      <c r="X325" t="s">
        <v>32</v>
      </c>
      <c r="Y325" t="s">
        <v>6282</v>
      </c>
      <c r="Z325" t="s">
        <v>6282</v>
      </c>
      <c r="AA325" t="s">
        <v>189</v>
      </c>
      <c r="AB325" s="138">
        <v>44944</v>
      </c>
      <c r="AC325" s="138">
        <v>45125</v>
      </c>
      <c r="AD325" t="s">
        <v>6240</v>
      </c>
      <c r="AE325" t="s">
        <v>5190</v>
      </c>
      <c r="AF325" t="s">
        <v>16</v>
      </c>
      <c r="AG325" t="s">
        <v>189</v>
      </c>
      <c r="AH325" s="138">
        <v>45308</v>
      </c>
      <c r="AI325" t="s">
        <v>2414</v>
      </c>
      <c r="AJ325" t="s">
        <v>189</v>
      </c>
      <c r="AK325" t="s">
        <v>189</v>
      </c>
      <c r="AL325" t="s">
        <v>189</v>
      </c>
      <c r="AM325" t="s">
        <v>189</v>
      </c>
      <c r="AN325" t="s">
        <v>189</v>
      </c>
      <c r="AO325" t="s">
        <v>189</v>
      </c>
      <c r="AP325" t="s">
        <v>5517</v>
      </c>
      <c r="AQ325" t="s">
        <v>16</v>
      </c>
      <c r="AR325" t="s">
        <v>189</v>
      </c>
      <c r="AS325" t="s">
        <v>16</v>
      </c>
      <c r="AT325" t="s">
        <v>6577</v>
      </c>
      <c r="AU325" t="s">
        <v>9344</v>
      </c>
      <c r="AV325" t="s">
        <v>189</v>
      </c>
      <c r="AW325" t="s">
        <v>16</v>
      </c>
      <c r="AX325" t="s">
        <v>16</v>
      </c>
      <c r="AY325" t="s">
        <v>16</v>
      </c>
      <c r="AZ325" t="s">
        <v>16</v>
      </c>
      <c r="BA325" t="s">
        <v>16</v>
      </c>
      <c r="BB325" t="s">
        <v>16</v>
      </c>
      <c r="BC325" t="s">
        <v>16</v>
      </c>
      <c r="BD325" t="s">
        <v>16</v>
      </c>
      <c r="BE325" t="s">
        <v>16</v>
      </c>
      <c r="BF325" t="s">
        <v>189</v>
      </c>
      <c r="BG325" t="s">
        <v>189</v>
      </c>
      <c r="BH325">
        <v>0</v>
      </c>
      <c r="BI325">
        <v>0</v>
      </c>
      <c r="BJ325">
        <v>0</v>
      </c>
      <c r="BK325" t="s">
        <v>189</v>
      </c>
      <c r="BL325" t="s">
        <v>189</v>
      </c>
      <c r="BN325" t="s">
        <v>2715</v>
      </c>
      <c r="BO325" t="s">
        <v>16</v>
      </c>
      <c r="BP325" t="s">
        <v>2718</v>
      </c>
      <c r="BQ325" t="s">
        <v>184</v>
      </c>
      <c r="BR325" t="s">
        <v>6744</v>
      </c>
      <c r="BS325" t="s">
        <v>9667</v>
      </c>
      <c r="BT325" t="s">
        <v>16</v>
      </c>
      <c r="BU325" t="s">
        <v>189</v>
      </c>
      <c r="BV325" t="s">
        <v>58</v>
      </c>
      <c r="BW325" t="s">
        <v>185</v>
      </c>
      <c r="BX325" t="s">
        <v>2661</v>
      </c>
      <c r="BY325" t="s">
        <v>16</v>
      </c>
      <c r="BZ325" s="138"/>
      <c r="CA325" s="138">
        <v>44256</v>
      </c>
      <c r="CB325" t="s">
        <v>17</v>
      </c>
      <c r="CC325" t="s">
        <v>17</v>
      </c>
      <c r="CD325" t="s">
        <v>6307</v>
      </c>
      <c r="CE325" t="s">
        <v>189</v>
      </c>
      <c r="CF325" t="s">
        <v>189</v>
      </c>
      <c r="CG325" t="s">
        <v>189</v>
      </c>
      <c r="CH325">
        <v>2023</v>
      </c>
      <c r="CI325" s="7">
        <v>44938</v>
      </c>
      <c r="CJ325" t="s">
        <v>4723</v>
      </c>
      <c r="CK325">
        <v>1</v>
      </c>
      <c r="CL325">
        <v>3</v>
      </c>
      <c r="CM325" s="7">
        <v>44935</v>
      </c>
      <c r="CN325" t="s">
        <v>11600</v>
      </c>
      <c r="CO325" t="s">
        <v>9855</v>
      </c>
      <c r="CP325" t="s">
        <v>11556</v>
      </c>
      <c r="CQ325" t="s">
        <v>11557</v>
      </c>
      <c r="CR325" t="s">
        <v>6003</v>
      </c>
      <c r="CS325" t="s">
        <v>6004</v>
      </c>
      <c r="CT325" t="s">
        <v>9846</v>
      </c>
      <c r="CU325" t="s">
        <v>9873</v>
      </c>
      <c r="CV325" t="s">
        <v>6310</v>
      </c>
      <c r="CW325" t="s">
        <v>9882</v>
      </c>
      <c r="CX325" t="s">
        <v>2717</v>
      </c>
      <c r="CY325" t="s">
        <v>9813</v>
      </c>
      <c r="CZ325" t="s">
        <v>6730</v>
      </c>
      <c r="DA325" t="s">
        <v>188</v>
      </c>
      <c r="DB325" t="s">
        <v>16</v>
      </c>
      <c r="DC325" t="s">
        <v>2715</v>
      </c>
      <c r="DD325" t="s">
        <v>32</v>
      </c>
      <c r="DE325" t="s">
        <v>16</v>
      </c>
      <c r="DF325" t="s">
        <v>16</v>
      </c>
      <c r="DG325" t="s">
        <v>5517</v>
      </c>
      <c r="DH325" t="s">
        <v>2051</v>
      </c>
      <c r="DI325" t="s">
        <v>4498</v>
      </c>
      <c r="DJ325" t="s">
        <v>16</v>
      </c>
      <c r="DK325" t="s">
        <v>16</v>
      </c>
      <c r="DL325" t="s">
        <v>4465</v>
      </c>
      <c r="DM325" t="s">
        <v>16</v>
      </c>
      <c r="DN325" t="s">
        <v>189</v>
      </c>
      <c r="DO325" t="s">
        <v>11604</v>
      </c>
      <c r="DP325" t="s">
        <v>7542</v>
      </c>
      <c r="DQ325" t="s">
        <v>10156</v>
      </c>
      <c r="DR325" t="s">
        <v>7543</v>
      </c>
    </row>
    <row r="326" spans="1:122" x14ac:dyDescent="0.25">
      <c r="A326">
        <v>589</v>
      </c>
      <c r="B326" t="s">
        <v>189</v>
      </c>
      <c r="C326" t="s">
        <v>2714</v>
      </c>
      <c r="D326" s="138">
        <v>44938</v>
      </c>
      <c r="E326" t="s">
        <v>1021</v>
      </c>
      <c r="F326" t="s">
        <v>1997</v>
      </c>
      <c r="G326" t="s">
        <v>1926</v>
      </c>
      <c r="H326" t="s">
        <v>2684</v>
      </c>
      <c r="I326" t="s">
        <v>9978</v>
      </c>
      <c r="J326" t="s">
        <v>100</v>
      </c>
      <c r="K326">
        <v>4</v>
      </c>
      <c r="L326">
        <v>4</v>
      </c>
      <c r="M326">
        <v>26.92</v>
      </c>
      <c r="N326">
        <v>31.236000000000001</v>
      </c>
      <c r="O326" t="s">
        <v>189</v>
      </c>
      <c r="P326" t="s">
        <v>137</v>
      </c>
      <c r="Q326" t="s">
        <v>999</v>
      </c>
      <c r="R326" t="s">
        <v>16</v>
      </c>
      <c r="S326" t="s">
        <v>16</v>
      </c>
      <c r="T326" t="s">
        <v>16</v>
      </c>
      <c r="U326" t="s">
        <v>16</v>
      </c>
      <c r="V326" t="s">
        <v>2410</v>
      </c>
      <c r="W326">
        <v>97.628</v>
      </c>
      <c r="X326" t="s">
        <v>568</v>
      </c>
      <c r="Y326" t="s">
        <v>6283</v>
      </c>
      <c r="Z326" t="s">
        <v>6283</v>
      </c>
      <c r="AA326" t="s">
        <v>189</v>
      </c>
      <c r="AB326" s="138">
        <v>44946</v>
      </c>
      <c r="AC326" s="138">
        <v>45127</v>
      </c>
      <c r="AD326" t="s">
        <v>6240</v>
      </c>
      <c r="AE326" t="s">
        <v>5184</v>
      </c>
      <c r="AF326" t="s">
        <v>16</v>
      </c>
      <c r="AG326" t="s">
        <v>189</v>
      </c>
      <c r="AH326" s="138">
        <v>45677</v>
      </c>
      <c r="AI326" t="s">
        <v>2414</v>
      </c>
      <c r="AJ326" t="s">
        <v>189</v>
      </c>
      <c r="AK326" t="s">
        <v>189</v>
      </c>
      <c r="AL326" t="s">
        <v>189</v>
      </c>
      <c r="AM326" t="s">
        <v>189</v>
      </c>
      <c r="AN326" t="s">
        <v>189</v>
      </c>
      <c r="AO326" t="s">
        <v>189</v>
      </c>
      <c r="AP326" t="s">
        <v>189</v>
      </c>
      <c r="AQ326" t="s">
        <v>16</v>
      </c>
      <c r="AR326" t="s">
        <v>189</v>
      </c>
      <c r="AS326" t="s">
        <v>16</v>
      </c>
      <c r="AT326" t="s">
        <v>6578</v>
      </c>
      <c r="AU326" t="s">
        <v>9344</v>
      </c>
      <c r="AV326" t="s">
        <v>189</v>
      </c>
      <c r="AW326" t="s">
        <v>16</v>
      </c>
      <c r="AX326" t="s">
        <v>16</v>
      </c>
      <c r="AY326" t="s">
        <v>16</v>
      </c>
      <c r="AZ326" t="s">
        <v>16</v>
      </c>
      <c r="BA326" t="s">
        <v>16</v>
      </c>
      <c r="BB326" t="s">
        <v>16</v>
      </c>
      <c r="BC326" t="s">
        <v>16</v>
      </c>
      <c r="BD326" t="s">
        <v>16</v>
      </c>
      <c r="BE326" t="s">
        <v>16</v>
      </c>
      <c r="BF326" t="s">
        <v>189</v>
      </c>
      <c r="BG326" t="s">
        <v>189</v>
      </c>
      <c r="BH326">
        <v>0</v>
      </c>
      <c r="BI326">
        <v>0</v>
      </c>
      <c r="BJ326">
        <v>0</v>
      </c>
      <c r="BK326" t="s">
        <v>189</v>
      </c>
      <c r="BL326" t="s">
        <v>189</v>
      </c>
      <c r="BN326" t="s">
        <v>1023</v>
      </c>
      <c r="BO326" t="s">
        <v>16</v>
      </c>
      <c r="BP326" t="s">
        <v>1021</v>
      </c>
      <c r="BQ326" t="s">
        <v>301</v>
      </c>
      <c r="BR326" t="s">
        <v>1937</v>
      </c>
      <c r="BS326" t="s">
        <v>16</v>
      </c>
      <c r="BT326" t="s">
        <v>16</v>
      </c>
      <c r="BU326" t="s">
        <v>189</v>
      </c>
      <c r="BV326" t="s">
        <v>128</v>
      </c>
      <c r="BW326" t="s">
        <v>16</v>
      </c>
      <c r="BX326" t="s">
        <v>404</v>
      </c>
      <c r="BY326" t="s">
        <v>16</v>
      </c>
      <c r="BZ326" s="138"/>
      <c r="CA326" s="138">
        <v>41592</v>
      </c>
      <c r="CB326" t="s">
        <v>60</v>
      </c>
      <c r="CC326" t="s">
        <v>6745</v>
      </c>
      <c r="CD326" t="s">
        <v>6307</v>
      </c>
      <c r="CE326" t="s">
        <v>189</v>
      </c>
      <c r="CF326" t="s">
        <v>6307</v>
      </c>
      <c r="CG326" t="s">
        <v>189</v>
      </c>
      <c r="CH326">
        <v>2023</v>
      </c>
      <c r="CI326" s="7">
        <v>44938</v>
      </c>
      <c r="CJ326" t="s">
        <v>16</v>
      </c>
      <c r="CK326">
        <v>1</v>
      </c>
      <c r="CL326">
        <v>3</v>
      </c>
      <c r="CM326" s="7">
        <v>44935</v>
      </c>
      <c r="CN326" t="s">
        <v>11600</v>
      </c>
      <c r="CO326" t="s">
        <v>9855</v>
      </c>
      <c r="CP326" t="s">
        <v>11556</v>
      </c>
      <c r="CQ326" t="s">
        <v>11557</v>
      </c>
      <c r="CR326" t="s">
        <v>6003</v>
      </c>
      <c r="CS326" t="s">
        <v>6004</v>
      </c>
      <c r="CT326" t="s">
        <v>9846</v>
      </c>
      <c r="CU326" t="s">
        <v>6826</v>
      </c>
      <c r="CV326" t="s">
        <v>6310</v>
      </c>
      <c r="CW326" t="s">
        <v>9874</v>
      </c>
      <c r="CX326" t="s">
        <v>2688</v>
      </c>
      <c r="CY326" t="s">
        <v>9813</v>
      </c>
      <c r="CZ326" t="s">
        <v>6730</v>
      </c>
      <c r="DA326" t="s">
        <v>241</v>
      </c>
      <c r="DB326" t="s">
        <v>16</v>
      </c>
      <c r="DC326" t="s">
        <v>2689</v>
      </c>
      <c r="DD326" t="s">
        <v>87</v>
      </c>
      <c r="DE326" t="s">
        <v>1023</v>
      </c>
      <c r="DF326" t="s">
        <v>16</v>
      </c>
      <c r="DG326" t="s">
        <v>4726</v>
      </c>
      <c r="DH326" t="s">
        <v>2051</v>
      </c>
      <c r="DI326" t="s">
        <v>4502</v>
      </c>
      <c r="DJ326" t="s">
        <v>16</v>
      </c>
      <c r="DK326" t="s">
        <v>16</v>
      </c>
      <c r="DL326" t="s">
        <v>4465</v>
      </c>
      <c r="DM326" t="s">
        <v>16</v>
      </c>
      <c r="DN326" t="s">
        <v>189</v>
      </c>
      <c r="DO326" t="s">
        <v>11605</v>
      </c>
      <c r="DP326" t="s">
        <v>7544</v>
      </c>
      <c r="DQ326" t="s">
        <v>10156</v>
      </c>
      <c r="DR326" t="s">
        <v>7545</v>
      </c>
    </row>
    <row r="327" spans="1:122" x14ac:dyDescent="0.25">
      <c r="A327">
        <v>588</v>
      </c>
      <c r="B327" t="s">
        <v>189</v>
      </c>
      <c r="C327" t="s">
        <v>288</v>
      </c>
      <c r="D327" s="138">
        <v>44938</v>
      </c>
      <c r="E327" t="s">
        <v>6262</v>
      </c>
      <c r="F327" t="s">
        <v>11</v>
      </c>
      <c r="G327" t="s">
        <v>1926</v>
      </c>
      <c r="H327" t="s">
        <v>11</v>
      </c>
      <c r="I327" t="s">
        <v>9802</v>
      </c>
      <c r="J327" t="s">
        <v>100</v>
      </c>
      <c r="K327">
        <v>1.9</v>
      </c>
      <c r="L327">
        <v>1.9</v>
      </c>
      <c r="M327">
        <v>12.79</v>
      </c>
      <c r="N327">
        <v>14.837</v>
      </c>
      <c r="O327" t="s">
        <v>189</v>
      </c>
      <c r="P327" t="s">
        <v>13</v>
      </c>
      <c r="Q327" t="s">
        <v>290</v>
      </c>
      <c r="R327" t="s">
        <v>16</v>
      </c>
      <c r="S327" t="s">
        <v>16</v>
      </c>
      <c r="T327" t="s">
        <v>16</v>
      </c>
      <c r="U327" t="s">
        <v>16</v>
      </c>
      <c r="V327" t="s">
        <v>2410</v>
      </c>
      <c r="W327">
        <v>97.57</v>
      </c>
      <c r="X327" t="s">
        <v>32</v>
      </c>
      <c r="Y327" t="s">
        <v>6282</v>
      </c>
      <c r="Z327" t="s">
        <v>6282</v>
      </c>
      <c r="AA327" t="s">
        <v>189</v>
      </c>
      <c r="AB327" s="138">
        <v>44827</v>
      </c>
      <c r="AC327" s="138">
        <v>45008</v>
      </c>
      <c r="AD327" t="s">
        <v>6242</v>
      </c>
      <c r="AE327" t="s">
        <v>5028</v>
      </c>
      <c r="AF327" t="s">
        <v>16</v>
      </c>
      <c r="AG327" t="s">
        <v>189</v>
      </c>
      <c r="AH327" s="138">
        <v>45923</v>
      </c>
      <c r="AI327" t="s">
        <v>2414</v>
      </c>
      <c r="AJ327" t="s">
        <v>2713</v>
      </c>
      <c r="AK327" t="s">
        <v>2435</v>
      </c>
      <c r="AL327" t="s">
        <v>289</v>
      </c>
      <c r="AM327" t="s">
        <v>1880</v>
      </c>
      <c r="AN327" t="s">
        <v>189</v>
      </c>
      <c r="AO327" t="s">
        <v>189</v>
      </c>
      <c r="AP327" t="s">
        <v>189</v>
      </c>
      <c r="AQ327" t="s">
        <v>16</v>
      </c>
      <c r="AR327" t="s">
        <v>189</v>
      </c>
      <c r="AS327" t="s">
        <v>16</v>
      </c>
      <c r="AT327" t="s">
        <v>189</v>
      </c>
      <c r="AU327" t="s">
        <v>9344</v>
      </c>
      <c r="AV327" t="s">
        <v>189</v>
      </c>
      <c r="AW327" t="s">
        <v>16</v>
      </c>
      <c r="AX327" t="s">
        <v>16</v>
      </c>
      <c r="AY327" t="s">
        <v>181</v>
      </c>
      <c r="AZ327" t="s">
        <v>16</v>
      </c>
      <c r="BA327" t="s">
        <v>16</v>
      </c>
      <c r="BB327" t="s">
        <v>16</v>
      </c>
      <c r="BC327" t="s">
        <v>16</v>
      </c>
      <c r="BD327" t="s">
        <v>16</v>
      </c>
      <c r="BE327" t="s">
        <v>1925</v>
      </c>
      <c r="BF327" t="s">
        <v>182</v>
      </c>
      <c r="BG327" t="s">
        <v>13</v>
      </c>
      <c r="BH327">
        <v>1</v>
      </c>
      <c r="BI327">
        <v>1</v>
      </c>
      <c r="BJ327">
        <v>1</v>
      </c>
      <c r="BK327" t="s">
        <v>9723</v>
      </c>
      <c r="BL327" t="s">
        <v>6307</v>
      </c>
      <c r="BM327">
        <v>23003</v>
      </c>
      <c r="BN327" t="s">
        <v>291</v>
      </c>
      <c r="BO327" t="s">
        <v>16</v>
      </c>
      <c r="BP327" t="s">
        <v>6262</v>
      </c>
      <c r="BQ327" t="s">
        <v>184</v>
      </c>
      <c r="BR327" t="s">
        <v>6745</v>
      </c>
      <c r="BS327" t="s">
        <v>16</v>
      </c>
      <c r="BT327" t="s">
        <v>16</v>
      </c>
      <c r="BU327" t="s">
        <v>189</v>
      </c>
      <c r="BV327" t="s">
        <v>74</v>
      </c>
      <c r="BW327" t="s">
        <v>189</v>
      </c>
      <c r="BX327" t="s">
        <v>292</v>
      </c>
      <c r="BY327" t="s">
        <v>16</v>
      </c>
      <c r="BZ327" s="138"/>
      <c r="CA327" s="138">
        <v>43123</v>
      </c>
      <c r="CB327" t="s">
        <v>34</v>
      </c>
      <c r="CC327" t="s">
        <v>6745</v>
      </c>
      <c r="CD327" t="s">
        <v>6307</v>
      </c>
      <c r="CE327" t="s">
        <v>189</v>
      </c>
      <c r="CF327" t="s">
        <v>6307</v>
      </c>
      <c r="CG327" t="s">
        <v>189</v>
      </c>
      <c r="CH327">
        <v>2023</v>
      </c>
      <c r="CI327" s="7">
        <v>44938</v>
      </c>
      <c r="CJ327" t="s">
        <v>4723</v>
      </c>
      <c r="CK327">
        <v>1</v>
      </c>
      <c r="CL327">
        <v>3</v>
      </c>
      <c r="CM327" s="7">
        <v>44935</v>
      </c>
      <c r="CN327" t="s">
        <v>11600</v>
      </c>
      <c r="CO327" t="s">
        <v>9855</v>
      </c>
      <c r="CP327" t="s">
        <v>11556</v>
      </c>
      <c r="CQ327" t="s">
        <v>11557</v>
      </c>
      <c r="CR327" t="s">
        <v>6003</v>
      </c>
      <c r="CS327" t="s">
        <v>6004</v>
      </c>
      <c r="CT327" t="s">
        <v>9846</v>
      </c>
      <c r="CU327" t="s">
        <v>9873</v>
      </c>
      <c r="CV327" t="s">
        <v>6310</v>
      </c>
      <c r="CW327" t="s">
        <v>9874</v>
      </c>
      <c r="CX327" t="s">
        <v>6857</v>
      </c>
      <c r="CY327" t="s">
        <v>9813</v>
      </c>
      <c r="CZ327" t="s">
        <v>6730</v>
      </c>
      <c r="DA327" t="s">
        <v>188</v>
      </c>
      <c r="DB327" t="s">
        <v>16</v>
      </c>
      <c r="DC327" t="s">
        <v>291</v>
      </c>
      <c r="DD327" t="s">
        <v>32</v>
      </c>
      <c r="DE327" t="s">
        <v>16</v>
      </c>
      <c r="DF327" t="s">
        <v>16</v>
      </c>
      <c r="DG327" t="s">
        <v>4727</v>
      </c>
      <c r="DH327" t="s">
        <v>2051</v>
      </c>
      <c r="DI327" t="s">
        <v>4505</v>
      </c>
      <c r="DJ327" t="s">
        <v>16</v>
      </c>
      <c r="DK327" t="s">
        <v>16</v>
      </c>
      <c r="DL327" t="s">
        <v>4465</v>
      </c>
      <c r="DM327" t="s">
        <v>16</v>
      </c>
      <c r="DN327" t="s">
        <v>4496</v>
      </c>
      <c r="DO327" t="s">
        <v>11606</v>
      </c>
      <c r="DP327" t="s">
        <v>7546</v>
      </c>
      <c r="DQ327" t="s">
        <v>10156</v>
      </c>
      <c r="DR327" t="s">
        <v>7547</v>
      </c>
    </row>
    <row r="328" spans="1:122" x14ac:dyDescent="0.25">
      <c r="A328">
        <v>587</v>
      </c>
      <c r="B328" t="s">
        <v>189</v>
      </c>
      <c r="C328" t="s">
        <v>2261</v>
      </c>
      <c r="D328" s="138">
        <v>44937</v>
      </c>
      <c r="E328" t="s">
        <v>2262</v>
      </c>
      <c r="F328" t="s">
        <v>11</v>
      </c>
      <c r="G328" t="s">
        <v>16</v>
      </c>
      <c r="H328" t="s">
        <v>11</v>
      </c>
      <c r="I328" t="s">
        <v>9802</v>
      </c>
      <c r="J328" t="s">
        <v>12</v>
      </c>
      <c r="K328">
        <v>7.25</v>
      </c>
      <c r="L328">
        <v>1.07</v>
      </c>
      <c r="M328">
        <v>7.25</v>
      </c>
      <c r="N328">
        <v>8.359</v>
      </c>
      <c r="O328" t="s">
        <v>189</v>
      </c>
      <c r="P328" t="s">
        <v>13</v>
      </c>
      <c r="Q328" t="s">
        <v>28</v>
      </c>
      <c r="R328" t="s">
        <v>16</v>
      </c>
      <c r="S328" t="s">
        <v>16</v>
      </c>
      <c r="T328" t="s">
        <v>16</v>
      </c>
      <c r="U328" t="s">
        <v>16</v>
      </c>
      <c r="V328" t="s">
        <v>2410</v>
      </c>
      <c r="W328">
        <v>100</v>
      </c>
      <c r="X328" t="s">
        <v>22</v>
      </c>
      <c r="Y328" t="s">
        <v>6236</v>
      </c>
      <c r="Z328" t="s">
        <v>6236</v>
      </c>
      <c r="AA328" t="s">
        <v>189</v>
      </c>
      <c r="AB328" s="138">
        <v>44942</v>
      </c>
      <c r="AC328" s="138">
        <v>45123</v>
      </c>
      <c r="AD328" t="s">
        <v>6241</v>
      </c>
      <c r="AE328" t="s">
        <v>5192</v>
      </c>
      <c r="AF328" t="s">
        <v>16</v>
      </c>
      <c r="AG328" t="s">
        <v>189</v>
      </c>
      <c r="AH328" s="138">
        <v>46038</v>
      </c>
      <c r="AI328" t="s">
        <v>2414</v>
      </c>
      <c r="AJ328" t="s">
        <v>189</v>
      </c>
      <c r="AK328" t="s">
        <v>189</v>
      </c>
      <c r="AL328" t="s">
        <v>189</v>
      </c>
      <c r="AM328" t="s">
        <v>189</v>
      </c>
      <c r="AN328" t="s">
        <v>189</v>
      </c>
      <c r="AO328" t="s">
        <v>189</v>
      </c>
      <c r="AP328" t="s">
        <v>189</v>
      </c>
      <c r="AQ328" t="s">
        <v>16</v>
      </c>
      <c r="AR328" t="s">
        <v>189</v>
      </c>
      <c r="AS328" t="s">
        <v>16</v>
      </c>
      <c r="AT328" t="s">
        <v>189</v>
      </c>
      <c r="AU328" t="s">
        <v>9344</v>
      </c>
      <c r="AV328" t="s">
        <v>189</v>
      </c>
      <c r="AW328" t="s">
        <v>16</v>
      </c>
      <c r="AX328" t="s">
        <v>16</v>
      </c>
      <c r="AY328" t="s">
        <v>16</v>
      </c>
      <c r="AZ328" t="s">
        <v>16</v>
      </c>
      <c r="BA328" t="s">
        <v>16</v>
      </c>
      <c r="BB328" t="s">
        <v>16</v>
      </c>
      <c r="BC328" t="s">
        <v>16</v>
      </c>
      <c r="BD328" t="s">
        <v>16</v>
      </c>
      <c r="BE328" t="s">
        <v>16</v>
      </c>
      <c r="BF328" t="s">
        <v>189</v>
      </c>
      <c r="BG328" t="s">
        <v>189</v>
      </c>
      <c r="BH328">
        <v>0</v>
      </c>
      <c r="BI328">
        <v>0</v>
      </c>
      <c r="BJ328">
        <v>0</v>
      </c>
      <c r="BK328" t="s">
        <v>189</v>
      </c>
      <c r="BL328" t="s">
        <v>189</v>
      </c>
      <c r="BN328" t="s">
        <v>2263</v>
      </c>
      <c r="BO328" t="s">
        <v>7118</v>
      </c>
      <c r="BP328" t="s">
        <v>2745</v>
      </c>
      <c r="BQ328" t="s">
        <v>184</v>
      </c>
      <c r="BR328" t="s">
        <v>6744</v>
      </c>
      <c r="BS328" t="s">
        <v>9667</v>
      </c>
      <c r="BT328" t="s">
        <v>16</v>
      </c>
      <c r="BU328" t="s">
        <v>189</v>
      </c>
      <c r="BV328" t="s">
        <v>23</v>
      </c>
      <c r="BW328" t="s">
        <v>195</v>
      </c>
      <c r="BX328" t="s">
        <v>2746</v>
      </c>
      <c r="BY328" t="s">
        <v>16</v>
      </c>
      <c r="BZ328" s="138"/>
      <c r="CA328" s="138">
        <v>44875</v>
      </c>
      <c r="CB328" t="s">
        <v>60</v>
      </c>
      <c r="CC328" t="s">
        <v>16</v>
      </c>
      <c r="CD328" t="s">
        <v>6307</v>
      </c>
      <c r="CE328" t="s">
        <v>189</v>
      </c>
      <c r="CF328" t="s">
        <v>189</v>
      </c>
      <c r="CG328" t="s">
        <v>189</v>
      </c>
      <c r="CH328">
        <v>2023</v>
      </c>
      <c r="CI328" s="7">
        <v>44937</v>
      </c>
      <c r="CJ328" t="s">
        <v>4723</v>
      </c>
      <c r="CK328">
        <v>1</v>
      </c>
      <c r="CL328">
        <v>3</v>
      </c>
      <c r="CM328" s="7">
        <v>44935</v>
      </c>
      <c r="CN328" t="s">
        <v>11600</v>
      </c>
      <c r="CO328" t="s">
        <v>9855</v>
      </c>
      <c r="CP328" t="s">
        <v>11556</v>
      </c>
      <c r="CQ328" t="s">
        <v>11557</v>
      </c>
      <c r="CR328" t="s">
        <v>6003</v>
      </c>
      <c r="CS328" t="s">
        <v>6004</v>
      </c>
      <c r="CT328" t="s">
        <v>9846</v>
      </c>
      <c r="CU328" t="s">
        <v>9873</v>
      </c>
      <c r="CV328" t="s">
        <v>6310</v>
      </c>
      <c r="CW328" t="s">
        <v>9874</v>
      </c>
      <c r="CX328" t="s">
        <v>2744</v>
      </c>
      <c r="CY328" t="s">
        <v>9817</v>
      </c>
      <c r="CZ328" t="s">
        <v>6741</v>
      </c>
      <c r="DA328" t="s">
        <v>188</v>
      </c>
      <c r="DB328" t="s">
        <v>16</v>
      </c>
      <c r="DC328" t="s">
        <v>16</v>
      </c>
      <c r="DD328" t="s">
        <v>22</v>
      </c>
      <c r="DE328" t="s">
        <v>16</v>
      </c>
      <c r="DF328" t="s">
        <v>381</v>
      </c>
      <c r="DG328" t="s">
        <v>4727</v>
      </c>
      <c r="DH328" t="s">
        <v>2052</v>
      </c>
      <c r="DI328" t="s">
        <v>6182</v>
      </c>
      <c r="DJ328" t="s">
        <v>16</v>
      </c>
      <c r="DK328" t="s">
        <v>9817</v>
      </c>
      <c r="DL328" t="s">
        <v>9817</v>
      </c>
      <c r="DM328" t="s">
        <v>6245</v>
      </c>
      <c r="DN328" t="s">
        <v>189</v>
      </c>
      <c r="DO328" t="s">
        <v>11162</v>
      </c>
      <c r="DP328" t="s">
        <v>7548</v>
      </c>
      <c r="DQ328" t="s">
        <v>10160</v>
      </c>
      <c r="DR328" t="s">
        <v>10161</v>
      </c>
    </row>
    <row r="329" spans="1:122" x14ac:dyDescent="0.25">
      <c r="A329">
        <v>586</v>
      </c>
      <c r="B329" t="s">
        <v>189</v>
      </c>
      <c r="C329" t="s">
        <v>2733</v>
      </c>
      <c r="D329" s="138">
        <v>44937</v>
      </c>
      <c r="E329" t="s">
        <v>7125</v>
      </c>
      <c r="F329" t="s">
        <v>2692</v>
      </c>
      <c r="G329" t="s">
        <v>1926</v>
      </c>
      <c r="H329" t="s">
        <v>2692</v>
      </c>
      <c r="I329" t="s">
        <v>4840</v>
      </c>
      <c r="J329" t="s">
        <v>100</v>
      </c>
      <c r="K329">
        <v>6</v>
      </c>
      <c r="L329">
        <v>6</v>
      </c>
      <c r="M329">
        <v>40.590000000000003</v>
      </c>
      <c r="N329">
        <v>46.878</v>
      </c>
      <c r="O329" t="s">
        <v>189</v>
      </c>
      <c r="P329" t="s">
        <v>13</v>
      </c>
      <c r="Q329" t="s">
        <v>2740</v>
      </c>
      <c r="R329" t="s">
        <v>2741</v>
      </c>
      <c r="S329" t="s">
        <v>2740</v>
      </c>
      <c r="T329" t="s">
        <v>2740</v>
      </c>
      <c r="U329" t="s">
        <v>2091</v>
      </c>
      <c r="V329" t="s">
        <v>2742</v>
      </c>
      <c r="W329">
        <v>100</v>
      </c>
      <c r="X329" t="s">
        <v>15</v>
      </c>
      <c r="Y329" t="s">
        <v>6891</v>
      </c>
      <c r="Z329" t="s">
        <v>1048</v>
      </c>
      <c r="AA329" t="s">
        <v>189</v>
      </c>
      <c r="AB329" s="138">
        <v>44945</v>
      </c>
      <c r="AC329" s="138">
        <v>45035</v>
      </c>
      <c r="AD329" t="s">
        <v>6241</v>
      </c>
      <c r="AE329" t="s">
        <v>5091</v>
      </c>
      <c r="AF329" t="s">
        <v>16</v>
      </c>
      <c r="AG329" t="s">
        <v>4839</v>
      </c>
      <c r="AH329" s="138">
        <v>46041</v>
      </c>
      <c r="AI329" t="s">
        <v>2732</v>
      </c>
      <c r="AJ329" t="s">
        <v>189</v>
      </c>
      <c r="AK329" t="s">
        <v>189</v>
      </c>
      <c r="AL329" t="s">
        <v>189</v>
      </c>
      <c r="AM329" t="s">
        <v>189</v>
      </c>
      <c r="AN329" t="s">
        <v>7549</v>
      </c>
      <c r="AO329" t="s">
        <v>9814</v>
      </c>
      <c r="AP329" t="s">
        <v>189</v>
      </c>
      <c r="AQ329" t="s">
        <v>16</v>
      </c>
      <c r="AR329" t="s">
        <v>189</v>
      </c>
      <c r="AS329" t="s">
        <v>7553</v>
      </c>
      <c r="AT329" t="s">
        <v>9397</v>
      </c>
      <c r="AU329" t="s">
        <v>9344</v>
      </c>
      <c r="AV329" t="s">
        <v>189</v>
      </c>
      <c r="AW329" t="s">
        <v>16</v>
      </c>
      <c r="AX329" t="s">
        <v>16</v>
      </c>
      <c r="AY329" t="s">
        <v>16</v>
      </c>
      <c r="AZ329" t="s">
        <v>16</v>
      </c>
      <c r="BA329" t="s">
        <v>16</v>
      </c>
      <c r="BB329" t="s">
        <v>16</v>
      </c>
      <c r="BC329" t="s">
        <v>199</v>
      </c>
      <c r="BD329" t="s">
        <v>16</v>
      </c>
      <c r="BE329" t="s">
        <v>2136</v>
      </c>
      <c r="BF329" t="s">
        <v>189</v>
      </c>
      <c r="BG329" t="s">
        <v>189</v>
      </c>
      <c r="BH329">
        <v>0</v>
      </c>
      <c r="BI329">
        <v>0</v>
      </c>
      <c r="BJ329">
        <v>0</v>
      </c>
      <c r="BK329" t="s">
        <v>189</v>
      </c>
      <c r="BL329" t="s">
        <v>189</v>
      </c>
      <c r="BN329" t="s">
        <v>2729</v>
      </c>
      <c r="BO329" t="s">
        <v>16</v>
      </c>
      <c r="BP329" t="s">
        <v>273</v>
      </c>
      <c r="BQ329" t="s">
        <v>260</v>
      </c>
      <c r="BR329" t="s">
        <v>5653</v>
      </c>
      <c r="BS329" t="s">
        <v>9678</v>
      </c>
      <c r="BT329" t="s">
        <v>9679</v>
      </c>
      <c r="BU329" t="s">
        <v>189</v>
      </c>
      <c r="BV329" t="s">
        <v>129</v>
      </c>
      <c r="BW329" t="s">
        <v>16</v>
      </c>
      <c r="BX329" t="s">
        <v>16</v>
      </c>
      <c r="BY329" t="s">
        <v>16</v>
      </c>
      <c r="BZ329" s="138"/>
      <c r="CA329" s="138">
        <v>34753</v>
      </c>
      <c r="CB329" t="s">
        <v>29</v>
      </c>
      <c r="CC329" t="s">
        <v>29</v>
      </c>
      <c r="CD329" t="s">
        <v>6307</v>
      </c>
      <c r="CE329" t="s">
        <v>6307</v>
      </c>
      <c r="CF329" t="s">
        <v>189</v>
      </c>
      <c r="CG329" t="s">
        <v>189</v>
      </c>
      <c r="CH329">
        <v>2023</v>
      </c>
      <c r="CI329" s="7">
        <v>44937</v>
      </c>
      <c r="CJ329" t="s">
        <v>16</v>
      </c>
      <c r="CK329">
        <v>1</v>
      </c>
      <c r="CL329">
        <v>3</v>
      </c>
      <c r="CM329" s="7">
        <v>44935</v>
      </c>
      <c r="CN329" t="s">
        <v>11600</v>
      </c>
      <c r="CO329" t="s">
        <v>9855</v>
      </c>
      <c r="CP329" t="s">
        <v>11556</v>
      </c>
      <c r="CQ329" t="s">
        <v>11557</v>
      </c>
      <c r="CR329" t="s">
        <v>6003</v>
      </c>
      <c r="CS329" t="s">
        <v>6004</v>
      </c>
      <c r="CT329" t="s">
        <v>9846</v>
      </c>
      <c r="CU329" t="s">
        <v>9913</v>
      </c>
      <c r="CV329" t="s">
        <v>6310</v>
      </c>
      <c r="CW329" t="s">
        <v>9874</v>
      </c>
      <c r="CX329" t="s">
        <v>2743</v>
      </c>
      <c r="CY329" t="s">
        <v>9813</v>
      </c>
      <c r="CZ329" t="s">
        <v>6730</v>
      </c>
      <c r="DA329" t="s">
        <v>252</v>
      </c>
      <c r="DB329" t="s">
        <v>9800</v>
      </c>
      <c r="DC329" t="s">
        <v>16</v>
      </c>
      <c r="DD329" t="s">
        <v>15</v>
      </c>
      <c r="DE329" t="s">
        <v>16</v>
      </c>
      <c r="DF329" t="s">
        <v>16</v>
      </c>
      <c r="DG329" t="s">
        <v>4727</v>
      </c>
      <c r="DH329" t="s">
        <v>2051</v>
      </c>
      <c r="DI329" t="s">
        <v>4503</v>
      </c>
      <c r="DJ329" t="s">
        <v>16</v>
      </c>
      <c r="DK329" t="s">
        <v>9812</v>
      </c>
      <c r="DL329" t="s">
        <v>9812</v>
      </c>
      <c r="DM329" t="s">
        <v>16</v>
      </c>
      <c r="DN329" t="s">
        <v>189</v>
      </c>
      <c r="DO329" t="s">
        <v>10890</v>
      </c>
      <c r="DP329" t="s">
        <v>7551</v>
      </c>
      <c r="DQ329" t="s">
        <v>10160</v>
      </c>
      <c r="DR329" t="s">
        <v>7315</v>
      </c>
    </row>
    <row r="330" spans="1:122" x14ac:dyDescent="0.25">
      <c r="A330">
        <v>585</v>
      </c>
      <c r="B330" t="s">
        <v>189</v>
      </c>
      <c r="C330" t="s">
        <v>2738</v>
      </c>
      <c r="D330" s="138">
        <v>44937</v>
      </c>
      <c r="E330" t="s">
        <v>7134</v>
      </c>
      <c r="F330" t="s">
        <v>11</v>
      </c>
      <c r="G330" t="s">
        <v>1926</v>
      </c>
      <c r="H330" t="s">
        <v>2692</v>
      </c>
      <c r="I330" t="s">
        <v>4840</v>
      </c>
      <c r="J330" t="s">
        <v>100</v>
      </c>
      <c r="K330">
        <v>9</v>
      </c>
      <c r="L330">
        <v>9</v>
      </c>
      <c r="M330">
        <v>60.88</v>
      </c>
      <c r="N330">
        <v>70.316999999999993</v>
      </c>
      <c r="O330" t="s">
        <v>189</v>
      </c>
      <c r="P330" t="s">
        <v>13</v>
      </c>
      <c r="Q330" t="s">
        <v>66</v>
      </c>
      <c r="R330" t="s">
        <v>2736</v>
      </c>
      <c r="S330" t="s">
        <v>329</v>
      </c>
      <c r="T330" t="s">
        <v>329</v>
      </c>
      <c r="U330" t="s">
        <v>2737</v>
      </c>
      <c r="V330" t="s">
        <v>2410</v>
      </c>
      <c r="W330">
        <v>99.802999999999997</v>
      </c>
      <c r="X330" t="s">
        <v>15</v>
      </c>
      <c r="Y330" t="s">
        <v>6891</v>
      </c>
      <c r="Z330" t="s">
        <v>1048</v>
      </c>
      <c r="AA330" t="s">
        <v>189</v>
      </c>
      <c r="AB330" s="138">
        <v>44945</v>
      </c>
      <c r="AC330" s="138">
        <v>45126</v>
      </c>
      <c r="AD330" t="s">
        <v>6241</v>
      </c>
      <c r="AE330" t="s">
        <v>5091</v>
      </c>
      <c r="AF330" t="s">
        <v>16</v>
      </c>
      <c r="AG330" t="s">
        <v>4853</v>
      </c>
      <c r="AH330" s="138">
        <v>46041</v>
      </c>
      <c r="AI330" t="s">
        <v>2414</v>
      </c>
      <c r="AJ330" t="s">
        <v>189</v>
      </c>
      <c r="AK330" t="s">
        <v>189</v>
      </c>
      <c r="AL330" t="s">
        <v>189</v>
      </c>
      <c r="AM330" t="s">
        <v>189</v>
      </c>
      <c r="AN330" t="s">
        <v>7549</v>
      </c>
      <c r="AO330" t="s">
        <v>189</v>
      </c>
      <c r="AP330" t="s">
        <v>189</v>
      </c>
      <c r="AQ330" t="s">
        <v>16</v>
      </c>
      <c r="AR330" t="s">
        <v>189</v>
      </c>
      <c r="AS330" t="s">
        <v>7550</v>
      </c>
      <c r="AT330" t="s">
        <v>9397</v>
      </c>
      <c r="AU330" t="s">
        <v>9344</v>
      </c>
      <c r="AV330" t="s">
        <v>189</v>
      </c>
      <c r="AW330" t="s">
        <v>16</v>
      </c>
      <c r="AX330" t="s">
        <v>16</v>
      </c>
      <c r="AY330" t="s">
        <v>16</v>
      </c>
      <c r="AZ330" t="s">
        <v>16</v>
      </c>
      <c r="BA330" t="s">
        <v>16</v>
      </c>
      <c r="BB330" t="s">
        <v>16</v>
      </c>
      <c r="BC330" t="s">
        <v>181</v>
      </c>
      <c r="BD330" t="s">
        <v>16</v>
      </c>
      <c r="BE330" t="s">
        <v>2136</v>
      </c>
      <c r="BF330" t="s">
        <v>189</v>
      </c>
      <c r="BG330" t="s">
        <v>189</v>
      </c>
      <c r="BH330">
        <v>0</v>
      </c>
      <c r="BI330">
        <v>0</v>
      </c>
      <c r="BJ330">
        <v>0</v>
      </c>
      <c r="BK330" t="s">
        <v>189</v>
      </c>
      <c r="BL330" t="s">
        <v>189</v>
      </c>
      <c r="BN330" t="s">
        <v>2729</v>
      </c>
      <c r="BO330" t="s">
        <v>16</v>
      </c>
      <c r="BP330" t="s">
        <v>273</v>
      </c>
      <c r="BQ330" t="s">
        <v>260</v>
      </c>
      <c r="BR330" t="s">
        <v>5653</v>
      </c>
      <c r="BS330" t="s">
        <v>9678</v>
      </c>
      <c r="BT330" t="s">
        <v>9679</v>
      </c>
      <c r="BU330" t="s">
        <v>189</v>
      </c>
      <c r="BV330" t="s">
        <v>129</v>
      </c>
      <c r="BW330" t="s">
        <v>16</v>
      </c>
      <c r="BX330" t="s">
        <v>16</v>
      </c>
      <c r="BY330" t="s">
        <v>16</v>
      </c>
      <c r="BZ330" s="138"/>
      <c r="CA330" s="138">
        <v>34753</v>
      </c>
      <c r="CB330" t="s">
        <v>29</v>
      </c>
      <c r="CC330" t="s">
        <v>29</v>
      </c>
      <c r="CD330" t="s">
        <v>6307</v>
      </c>
      <c r="CE330" t="s">
        <v>6307</v>
      </c>
      <c r="CF330" t="s">
        <v>189</v>
      </c>
      <c r="CG330" t="s">
        <v>189</v>
      </c>
      <c r="CH330">
        <v>2023</v>
      </c>
      <c r="CI330" s="7">
        <v>44937</v>
      </c>
      <c r="CJ330" t="s">
        <v>16</v>
      </c>
      <c r="CK330">
        <v>1</v>
      </c>
      <c r="CL330">
        <v>3</v>
      </c>
      <c r="CM330" s="7">
        <v>44935</v>
      </c>
      <c r="CN330" t="s">
        <v>11600</v>
      </c>
      <c r="CO330" t="s">
        <v>9855</v>
      </c>
      <c r="CP330" t="s">
        <v>11556</v>
      </c>
      <c r="CQ330" t="s">
        <v>11557</v>
      </c>
      <c r="CR330" t="s">
        <v>6003</v>
      </c>
      <c r="CS330" t="s">
        <v>6004</v>
      </c>
      <c r="CT330" t="s">
        <v>9846</v>
      </c>
      <c r="CU330" t="s">
        <v>9913</v>
      </c>
      <c r="CV330" t="s">
        <v>6310</v>
      </c>
      <c r="CW330" t="s">
        <v>9874</v>
      </c>
      <c r="CX330" t="s">
        <v>2739</v>
      </c>
      <c r="CY330" t="s">
        <v>9813</v>
      </c>
      <c r="CZ330" t="s">
        <v>6730</v>
      </c>
      <c r="DA330" t="s">
        <v>188</v>
      </c>
      <c r="DB330" t="s">
        <v>16</v>
      </c>
      <c r="DC330" t="s">
        <v>16</v>
      </c>
      <c r="DD330" t="s">
        <v>15</v>
      </c>
      <c r="DE330" t="s">
        <v>16</v>
      </c>
      <c r="DF330" t="s">
        <v>16</v>
      </c>
      <c r="DG330" t="s">
        <v>4727</v>
      </c>
      <c r="DH330" t="s">
        <v>2051</v>
      </c>
      <c r="DI330" t="s">
        <v>4526</v>
      </c>
      <c r="DJ330" t="s">
        <v>16</v>
      </c>
      <c r="DK330" t="s">
        <v>16</v>
      </c>
      <c r="DL330" t="s">
        <v>4465</v>
      </c>
      <c r="DM330" t="s">
        <v>16</v>
      </c>
      <c r="DN330" t="s">
        <v>189</v>
      </c>
      <c r="DO330" t="s">
        <v>10891</v>
      </c>
      <c r="DP330" t="s">
        <v>7551</v>
      </c>
      <c r="DQ330" t="s">
        <v>10160</v>
      </c>
      <c r="DR330" t="s">
        <v>7552</v>
      </c>
    </row>
    <row r="331" spans="1:122" x14ac:dyDescent="0.25">
      <c r="A331">
        <v>584</v>
      </c>
      <c r="B331" t="s">
        <v>189</v>
      </c>
      <c r="C331" t="s">
        <v>2734</v>
      </c>
      <c r="D331" s="138">
        <v>44937</v>
      </c>
      <c r="E331" t="s">
        <v>7133</v>
      </c>
      <c r="F331" t="s">
        <v>11</v>
      </c>
      <c r="G331" t="s">
        <v>1926</v>
      </c>
      <c r="H331" t="s">
        <v>2692</v>
      </c>
      <c r="I331" t="s">
        <v>4840</v>
      </c>
      <c r="J331" t="s">
        <v>12</v>
      </c>
      <c r="K331">
        <v>25</v>
      </c>
      <c r="L331">
        <v>3.7</v>
      </c>
      <c r="M331">
        <v>25</v>
      </c>
      <c r="N331">
        <v>28.824999999999999</v>
      </c>
      <c r="O331" t="s">
        <v>189</v>
      </c>
      <c r="P331" t="s">
        <v>137</v>
      </c>
      <c r="Q331" t="s">
        <v>93</v>
      </c>
      <c r="R331" t="s">
        <v>387</v>
      </c>
      <c r="S331" t="s">
        <v>93</v>
      </c>
      <c r="T331" t="s">
        <v>16</v>
      </c>
      <c r="U331" t="s">
        <v>2073</v>
      </c>
      <c r="V331" t="s">
        <v>2410</v>
      </c>
      <c r="W331">
        <v>100</v>
      </c>
      <c r="X331" t="s">
        <v>15</v>
      </c>
      <c r="Y331" t="s">
        <v>6891</v>
      </c>
      <c r="Z331" t="s">
        <v>1048</v>
      </c>
      <c r="AA331" t="s">
        <v>189</v>
      </c>
      <c r="AB331" s="138">
        <v>44945</v>
      </c>
      <c r="AC331" s="138">
        <v>45126</v>
      </c>
      <c r="AD331" t="s">
        <v>6241</v>
      </c>
      <c r="AE331" t="s">
        <v>5091</v>
      </c>
      <c r="AF331" t="s">
        <v>16</v>
      </c>
      <c r="AG331" t="s">
        <v>4860</v>
      </c>
      <c r="AH331" s="138">
        <v>45676</v>
      </c>
      <c r="AI331" t="s">
        <v>2414</v>
      </c>
      <c r="AJ331" t="s">
        <v>189</v>
      </c>
      <c r="AK331" t="s">
        <v>189</v>
      </c>
      <c r="AL331" t="s">
        <v>189</v>
      </c>
      <c r="AM331" t="s">
        <v>189</v>
      </c>
      <c r="AN331" t="s">
        <v>7549</v>
      </c>
      <c r="AO331" t="s">
        <v>189</v>
      </c>
      <c r="AP331" t="s">
        <v>189</v>
      </c>
      <c r="AQ331" t="s">
        <v>16</v>
      </c>
      <c r="AR331" t="s">
        <v>189</v>
      </c>
      <c r="AS331" t="s">
        <v>7556</v>
      </c>
      <c r="AT331" t="s">
        <v>9397</v>
      </c>
      <c r="AU331" t="s">
        <v>9344</v>
      </c>
      <c r="AV331" t="s">
        <v>189</v>
      </c>
      <c r="AW331" t="s">
        <v>16</v>
      </c>
      <c r="AX331" t="s">
        <v>16</v>
      </c>
      <c r="AY331" t="s">
        <v>16</v>
      </c>
      <c r="AZ331" t="s">
        <v>16</v>
      </c>
      <c r="BA331" t="s">
        <v>16</v>
      </c>
      <c r="BB331" t="s">
        <v>16</v>
      </c>
      <c r="BC331" t="s">
        <v>181</v>
      </c>
      <c r="BD331" t="s">
        <v>16</v>
      </c>
      <c r="BE331" t="s">
        <v>2136</v>
      </c>
      <c r="BF331" t="s">
        <v>189</v>
      </c>
      <c r="BG331" t="s">
        <v>189</v>
      </c>
      <c r="BH331">
        <v>0</v>
      </c>
      <c r="BI331">
        <v>0</v>
      </c>
      <c r="BJ331">
        <v>0</v>
      </c>
      <c r="BK331" t="s">
        <v>189</v>
      </c>
      <c r="BL331" t="s">
        <v>189</v>
      </c>
      <c r="BN331" t="s">
        <v>2729</v>
      </c>
      <c r="BO331" t="s">
        <v>16</v>
      </c>
      <c r="BP331" t="s">
        <v>273</v>
      </c>
      <c r="BQ331" t="s">
        <v>260</v>
      </c>
      <c r="BR331" t="s">
        <v>5653</v>
      </c>
      <c r="BS331" t="s">
        <v>9678</v>
      </c>
      <c r="BT331" t="s">
        <v>9679</v>
      </c>
      <c r="BU331" t="s">
        <v>189</v>
      </c>
      <c r="BV331" t="s">
        <v>129</v>
      </c>
      <c r="BW331" t="s">
        <v>16</v>
      </c>
      <c r="BX331" t="s">
        <v>16</v>
      </c>
      <c r="BY331" t="s">
        <v>16</v>
      </c>
      <c r="BZ331" s="138"/>
      <c r="CA331" s="138">
        <v>34753</v>
      </c>
      <c r="CB331" t="s">
        <v>29</v>
      </c>
      <c r="CC331" t="s">
        <v>29</v>
      </c>
      <c r="CD331" t="s">
        <v>6307</v>
      </c>
      <c r="CE331" t="s">
        <v>6307</v>
      </c>
      <c r="CF331" t="s">
        <v>189</v>
      </c>
      <c r="CG331" t="s">
        <v>189</v>
      </c>
      <c r="CH331">
        <v>2023</v>
      </c>
      <c r="CI331" s="7">
        <v>44937</v>
      </c>
      <c r="CJ331" t="s">
        <v>16</v>
      </c>
      <c r="CK331">
        <v>1</v>
      </c>
      <c r="CL331">
        <v>3</v>
      </c>
      <c r="CM331" s="7">
        <v>44935</v>
      </c>
      <c r="CN331" t="s">
        <v>11600</v>
      </c>
      <c r="CO331" t="s">
        <v>9855</v>
      </c>
      <c r="CP331" t="s">
        <v>11556</v>
      </c>
      <c r="CQ331" t="s">
        <v>11557</v>
      </c>
      <c r="CR331" t="s">
        <v>6003</v>
      </c>
      <c r="CS331" t="s">
        <v>6004</v>
      </c>
      <c r="CT331" t="s">
        <v>9846</v>
      </c>
      <c r="CU331" t="s">
        <v>6826</v>
      </c>
      <c r="CV331" t="s">
        <v>6310</v>
      </c>
      <c r="CW331" t="s">
        <v>9874</v>
      </c>
      <c r="CX331" t="s">
        <v>2735</v>
      </c>
      <c r="CY331" t="s">
        <v>4464</v>
      </c>
      <c r="CZ331" t="s">
        <v>6234</v>
      </c>
      <c r="DA331" t="s">
        <v>188</v>
      </c>
      <c r="DB331" t="s">
        <v>16</v>
      </c>
      <c r="DC331" t="s">
        <v>16</v>
      </c>
      <c r="DD331" t="s">
        <v>15</v>
      </c>
      <c r="DE331" t="s">
        <v>16</v>
      </c>
      <c r="DF331" t="s">
        <v>16</v>
      </c>
      <c r="DG331" t="s">
        <v>4726</v>
      </c>
      <c r="DH331" t="s">
        <v>2052</v>
      </c>
      <c r="DI331" t="s">
        <v>6085</v>
      </c>
      <c r="DJ331" t="s">
        <v>16</v>
      </c>
      <c r="DK331" t="s">
        <v>4464</v>
      </c>
      <c r="DL331" t="s">
        <v>4464</v>
      </c>
      <c r="DM331" t="s">
        <v>16</v>
      </c>
      <c r="DN331" t="s">
        <v>189</v>
      </c>
      <c r="DO331" t="s">
        <v>10892</v>
      </c>
      <c r="DP331" t="s">
        <v>7551</v>
      </c>
      <c r="DQ331" t="s">
        <v>10160</v>
      </c>
      <c r="DR331" t="s">
        <v>7557</v>
      </c>
    </row>
    <row r="332" spans="1:122" x14ac:dyDescent="0.25">
      <c r="A332">
        <v>583</v>
      </c>
      <c r="B332" t="s">
        <v>189</v>
      </c>
      <c r="C332" t="s">
        <v>2730</v>
      </c>
      <c r="D332" s="138">
        <v>44937</v>
      </c>
      <c r="E332" t="s">
        <v>7132</v>
      </c>
      <c r="F332" t="s">
        <v>11</v>
      </c>
      <c r="G332" t="s">
        <v>1926</v>
      </c>
      <c r="H332" t="s">
        <v>2692</v>
      </c>
      <c r="I332" t="s">
        <v>4840</v>
      </c>
      <c r="J332" t="s">
        <v>2726</v>
      </c>
      <c r="K332">
        <v>5</v>
      </c>
      <c r="L332">
        <v>3.45</v>
      </c>
      <c r="M332">
        <v>23.36</v>
      </c>
      <c r="N332">
        <v>26.96</v>
      </c>
      <c r="O332" t="s">
        <v>189</v>
      </c>
      <c r="P332" t="s">
        <v>13</v>
      </c>
      <c r="Q332" t="s">
        <v>2727</v>
      </c>
      <c r="R332" t="s">
        <v>2728</v>
      </c>
      <c r="S332" t="s">
        <v>2727</v>
      </c>
      <c r="T332" t="s">
        <v>2727</v>
      </c>
      <c r="U332" t="s">
        <v>104</v>
      </c>
      <c r="V332" t="s">
        <v>5624</v>
      </c>
      <c r="W332">
        <v>100</v>
      </c>
      <c r="X332" t="s">
        <v>15</v>
      </c>
      <c r="Y332" t="s">
        <v>6891</v>
      </c>
      <c r="Z332" t="s">
        <v>1048</v>
      </c>
      <c r="AA332" t="s">
        <v>189</v>
      </c>
      <c r="AB332" s="138">
        <v>44945</v>
      </c>
      <c r="AC332" s="138">
        <v>45035</v>
      </c>
      <c r="AD332" t="s">
        <v>6249</v>
      </c>
      <c r="AE332" t="s">
        <v>5091</v>
      </c>
      <c r="AF332" t="s">
        <v>16</v>
      </c>
      <c r="AG332" t="s">
        <v>4859</v>
      </c>
      <c r="AH332" s="138">
        <v>46041</v>
      </c>
      <c r="AI332" t="s">
        <v>2732</v>
      </c>
      <c r="AJ332" t="s">
        <v>189</v>
      </c>
      <c r="AK332" t="s">
        <v>189</v>
      </c>
      <c r="AL332" t="s">
        <v>189</v>
      </c>
      <c r="AM332" t="s">
        <v>189</v>
      </c>
      <c r="AN332" t="s">
        <v>7549</v>
      </c>
      <c r="AO332" t="s">
        <v>9814</v>
      </c>
      <c r="AP332" t="s">
        <v>189</v>
      </c>
      <c r="AQ332" t="s">
        <v>16</v>
      </c>
      <c r="AR332" t="s">
        <v>189</v>
      </c>
      <c r="AS332" t="s">
        <v>7554</v>
      </c>
      <c r="AT332" t="s">
        <v>9397</v>
      </c>
      <c r="AU332" t="s">
        <v>9344</v>
      </c>
      <c r="AV332" t="s">
        <v>189</v>
      </c>
      <c r="AW332" t="s">
        <v>16</v>
      </c>
      <c r="AX332" t="s">
        <v>16</v>
      </c>
      <c r="AY332" t="s">
        <v>16</v>
      </c>
      <c r="AZ332" t="s">
        <v>16</v>
      </c>
      <c r="BA332" t="s">
        <v>16</v>
      </c>
      <c r="BB332" t="s">
        <v>16</v>
      </c>
      <c r="BC332" t="s">
        <v>16</v>
      </c>
      <c r="BD332" t="s">
        <v>16</v>
      </c>
      <c r="BE332" t="s">
        <v>16</v>
      </c>
      <c r="BF332" t="s">
        <v>189</v>
      </c>
      <c r="BG332" t="s">
        <v>189</v>
      </c>
      <c r="BH332">
        <v>0</v>
      </c>
      <c r="BI332">
        <v>0</v>
      </c>
      <c r="BJ332">
        <v>0</v>
      </c>
      <c r="BK332" t="s">
        <v>189</v>
      </c>
      <c r="BL332" t="s">
        <v>189</v>
      </c>
      <c r="BN332" t="s">
        <v>2729</v>
      </c>
      <c r="BO332" t="s">
        <v>16</v>
      </c>
      <c r="BP332" t="s">
        <v>273</v>
      </c>
      <c r="BQ332" t="s">
        <v>260</v>
      </c>
      <c r="BR332" t="s">
        <v>5653</v>
      </c>
      <c r="BS332" t="s">
        <v>9678</v>
      </c>
      <c r="BT332" t="s">
        <v>9679</v>
      </c>
      <c r="BU332" t="s">
        <v>189</v>
      </c>
      <c r="BV332" t="s">
        <v>129</v>
      </c>
      <c r="BW332" t="s">
        <v>16</v>
      </c>
      <c r="BX332" t="s">
        <v>16</v>
      </c>
      <c r="BY332" t="s">
        <v>16</v>
      </c>
      <c r="BZ332" s="138"/>
      <c r="CA332" s="138">
        <v>34753</v>
      </c>
      <c r="CB332" t="s">
        <v>29</v>
      </c>
      <c r="CC332" t="s">
        <v>29</v>
      </c>
      <c r="CD332" t="s">
        <v>6307</v>
      </c>
      <c r="CE332" t="s">
        <v>6307</v>
      </c>
      <c r="CF332" t="s">
        <v>189</v>
      </c>
      <c r="CG332" t="s">
        <v>189</v>
      </c>
      <c r="CH332">
        <v>2023</v>
      </c>
      <c r="CI332" s="7">
        <v>44937</v>
      </c>
      <c r="CJ332" t="s">
        <v>16</v>
      </c>
      <c r="CK332">
        <v>1</v>
      </c>
      <c r="CL332">
        <v>3</v>
      </c>
      <c r="CM332" s="7">
        <v>44935</v>
      </c>
      <c r="CN332" t="s">
        <v>11600</v>
      </c>
      <c r="CO332" t="s">
        <v>9855</v>
      </c>
      <c r="CP332" t="s">
        <v>11556</v>
      </c>
      <c r="CQ332" t="s">
        <v>11557</v>
      </c>
      <c r="CR332" t="s">
        <v>6003</v>
      </c>
      <c r="CS332" t="s">
        <v>6004</v>
      </c>
      <c r="CT332" t="s">
        <v>9846</v>
      </c>
      <c r="CU332" t="s">
        <v>6826</v>
      </c>
      <c r="CV332" t="s">
        <v>6310</v>
      </c>
      <c r="CW332" t="s">
        <v>9874</v>
      </c>
      <c r="CX332" t="s">
        <v>2731</v>
      </c>
      <c r="CY332" t="s">
        <v>9821</v>
      </c>
      <c r="CZ332" t="s">
        <v>16</v>
      </c>
      <c r="DA332" t="s">
        <v>188</v>
      </c>
      <c r="DB332" t="s">
        <v>16</v>
      </c>
      <c r="DC332" t="s">
        <v>16</v>
      </c>
      <c r="DD332" t="s">
        <v>15</v>
      </c>
      <c r="DE332" t="s">
        <v>16</v>
      </c>
      <c r="DF332" t="s">
        <v>16</v>
      </c>
      <c r="DG332" t="s">
        <v>4727</v>
      </c>
      <c r="DH332" t="s">
        <v>6812</v>
      </c>
      <c r="DI332" t="s">
        <v>5834</v>
      </c>
      <c r="DJ332" t="s">
        <v>16</v>
      </c>
      <c r="DK332" t="s">
        <v>9812</v>
      </c>
      <c r="DL332" t="s">
        <v>9812</v>
      </c>
      <c r="DM332" t="s">
        <v>16</v>
      </c>
      <c r="DN332" t="s">
        <v>189</v>
      </c>
      <c r="DO332" t="s">
        <v>10893</v>
      </c>
      <c r="DP332" t="s">
        <v>7551</v>
      </c>
      <c r="DQ332" t="s">
        <v>10160</v>
      </c>
      <c r="DR332" t="s">
        <v>7555</v>
      </c>
    </row>
    <row r="333" spans="1:122" x14ac:dyDescent="0.25">
      <c r="A333">
        <v>582</v>
      </c>
      <c r="B333" t="s">
        <v>189</v>
      </c>
      <c r="C333" t="s">
        <v>2264</v>
      </c>
      <c r="D333" s="138">
        <v>44936</v>
      </c>
      <c r="E333" t="s">
        <v>2265</v>
      </c>
      <c r="F333" t="s">
        <v>11</v>
      </c>
      <c r="G333" t="s">
        <v>1929</v>
      </c>
      <c r="H333" t="s">
        <v>11</v>
      </c>
      <c r="I333" t="s">
        <v>9802</v>
      </c>
      <c r="J333" t="s">
        <v>12</v>
      </c>
      <c r="K333">
        <v>3.35</v>
      </c>
      <c r="L333">
        <v>0.5</v>
      </c>
      <c r="M333">
        <v>3.35</v>
      </c>
      <c r="N333">
        <v>3.8519999999999999</v>
      </c>
      <c r="O333" t="s">
        <v>189</v>
      </c>
      <c r="P333" t="s">
        <v>13</v>
      </c>
      <c r="Q333" t="s">
        <v>36</v>
      </c>
      <c r="R333" t="s">
        <v>16</v>
      </c>
      <c r="S333" t="s">
        <v>36</v>
      </c>
      <c r="T333" t="s">
        <v>16</v>
      </c>
      <c r="U333" t="s">
        <v>16</v>
      </c>
      <c r="V333" t="s">
        <v>2410</v>
      </c>
      <c r="W333">
        <v>100</v>
      </c>
      <c r="X333" t="s">
        <v>22</v>
      </c>
      <c r="Y333" t="s">
        <v>6236</v>
      </c>
      <c r="Z333" t="s">
        <v>6236</v>
      </c>
      <c r="AA333" t="s">
        <v>189</v>
      </c>
      <c r="AB333" s="138">
        <v>44942</v>
      </c>
      <c r="AC333" s="138">
        <v>45123</v>
      </c>
      <c r="AD333" t="s">
        <v>6241</v>
      </c>
      <c r="AE333" t="s">
        <v>5098</v>
      </c>
      <c r="AF333" t="s">
        <v>16</v>
      </c>
      <c r="AG333" t="s">
        <v>189</v>
      </c>
      <c r="AH333" s="138">
        <v>46038</v>
      </c>
      <c r="AI333" t="s">
        <v>2414</v>
      </c>
      <c r="AJ333" t="s">
        <v>189</v>
      </c>
      <c r="AK333" t="s">
        <v>189</v>
      </c>
      <c r="AL333" t="s">
        <v>189</v>
      </c>
      <c r="AM333" t="s">
        <v>189</v>
      </c>
      <c r="AN333" t="s">
        <v>189</v>
      </c>
      <c r="AO333" t="s">
        <v>189</v>
      </c>
      <c r="AP333" t="s">
        <v>189</v>
      </c>
      <c r="AQ333" t="s">
        <v>16</v>
      </c>
      <c r="AR333" t="s">
        <v>189</v>
      </c>
      <c r="AS333" t="s">
        <v>16</v>
      </c>
      <c r="AT333" t="s">
        <v>6579</v>
      </c>
      <c r="AU333" t="s">
        <v>9344</v>
      </c>
      <c r="AV333" t="s">
        <v>189</v>
      </c>
      <c r="AW333" t="s">
        <v>16</v>
      </c>
      <c r="AX333" t="s">
        <v>16</v>
      </c>
      <c r="AY333" t="s">
        <v>16</v>
      </c>
      <c r="AZ333" t="s">
        <v>16</v>
      </c>
      <c r="BA333" t="s">
        <v>16</v>
      </c>
      <c r="BB333" t="s">
        <v>16</v>
      </c>
      <c r="BC333" t="s">
        <v>16</v>
      </c>
      <c r="BD333" t="s">
        <v>16</v>
      </c>
      <c r="BE333" t="s">
        <v>16</v>
      </c>
      <c r="BF333" t="s">
        <v>189</v>
      </c>
      <c r="BG333" t="s">
        <v>189</v>
      </c>
      <c r="BH333">
        <v>0</v>
      </c>
      <c r="BI333">
        <v>0</v>
      </c>
      <c r="BJ333">
        <v>0</v>
      </c>
      <c r="BK333" t="s">
        <v>189</v>
      </c>
      <c r="BL333" t="s">
        <v>189</v>
      </c>
      <c r="BN333" t="s">
        <v>2266</v>
      </c>
      <c r="BO333" t="s">
        <v>7116</v>
      </c>
      <c r="BP333" t="s">
        <v>2753</v>
      </c>
      <c r="BQ333" t="s">
        <v>184</v>
      </c>
      <c r="BR333" t="s">
        <v>6744</v>
      </c>
      <c r="BS333" t="s">
        <v>1494</v>
      </c>
      <c r="BT333" t="s">
        <v>16</v>
      </c>
      <c r="BU333" t="s">
        <v>189</v>
      </c>
      <c r="BV333" t="s">
        <v>18</v>
      </c>
      <c r="BW333" t="s">
        <v>9689</v>
      </c>
      <c r="BX333" t="s">
        <v>389</v>
      </c>
      <c r="BY333" t="s">
        <v>2754</v>
      </c>
      <c r="BZ333" s="138"/>
      <c r="CA333" s="138">
        <v>43761</v>
      </c>
      <c r="CB333" t="s">
        <v>17</v>
      </c>
      <c r="CC333" t="s">
        <v>17</v>
      </c>
      <c r="CD333" t="s">
        <v>6307</v>
      </c>
      <c r="CE333" t="s">
        <v>189</v>
      </c>
      <c r="CF333" t="s">
        <v>189</v>
      </c>
      <c r="CG333" t="s">
        <v>189</v>
      </c>
      <c r="CH333">
        <v>2023</v>
      </c>
      <c r="CI333" s="7">
        <v>44936</v>
      </c>
      <c r="CJ333" t="s">
        <v>4723</v>
      </c>
      <c r="CK333">
        <v>1</v>
      </c>
      <c r="CL333">
        <v>3</v>
      </c>
      <c r="CM333" s="7">
        <v>44935</v>
      </c>
      <c r="CN333" t="s">
        <v>11600</v>
      </c>
      <c r="CO333" t="s">
        <v>9855</v>
      </c>
      <c r="CP333" t="s">
        <v>11556</v>
      </c>
      <c r="CQ333" t="s">
        <v>11557</v>
      </c>
      <c r="CR333" t="s">
        <v>6003</v>
      </c>
      <c r="CS333" t="s">
        <v>6004</v>
      </c>
      <c r="CT333" t="s">
        <v>9846</v>
      </c>
      <c r="CU333" t="s">
        <v>9873</v>
      </c>
      <c r="CV333" t="s">
        <v>6310</v>
      </c>
      <c r="CW333" t="s">
        <v>9874</v>
      </c>
      <c r="CX333" t="s">
        <v>2752</v>
      </c>
      <c r="CY333" t="s">
        <v>9817</v>
      </c>
      <c r="CZ333" t="s">
        <v>6741</v>
      </c>
      <c r="DA333" t="s">
        <v>188</v>
      </c>
      <c r="DB333" t="s">
        <v>16</v>
      </c>
      <c r="DC333" t="s">
        <v>16</v>
      </c>
      <c r="DD333" t="s">
        <v>22</v>
      </c>
      <c r="DE333" t="s">
        <v>16</v>
      </c>
      <c r="DF333" t="s">
        <v>391</v>
      </c>
      <c r="DG333" t="s">
        <v>4727</v>
      </c>
      <c r="DH333" t="s">
        <v>2052</v>
      </c>
      <c r="DI333" t="s">
        <v>6110</v>
      </c>
      <c r="DJ333" t="s">
        <v>16</v>
      </c>
      <c r="DK333" t="s">
        <v>9817</v>
      </c>
      <c r="DL333" t="s">
        <v>9817</v>
      </c>
      <c r="DM333" t="s">
        <v>6245</v>
      </c>
      <c r="DN333" t="s">
        <v>189</v>
      </c>
      <c r="DO333" t="s">
        <v>11163</v>
      </c>
      <c r="DP333" t="s">
        <v>7558</v>
      </c>
      <c r="DQ333" t="s">
        <v>10162</v>
      </c>
      <c r="DR333" t="s">
        <v>10163</v>
      </c>
    </row>
    <row r="334" spans="1:122" x14ac:dyDescent="0.25">
      <c r="A334">
        <v>581</v>
      </c>
      <c r="B334" t="s">
        <v>189</v>
      </c>
      <c r="C334" t="s">
        <v>2267</v>
      </c>
      <c r="D334" s="138">
        <v>44936</v>
      </c>
      <c r="E334" t="s">
        <v>2268</v>
      </c>
      <c r="F334" t="s">
        <v>11</v>
      </c>
      <c r="G334" t="s">
        <v>1932</v>
      </c>
      <c r="H334" t="s">
        <v>11</v>
      </c>
      <c r="I334" t="s">
        <v>9802</v>
      </c>
      <c r="J334" t="s">
        <v>12</v>
      </c>
      <c r="K334">
        <v>6</v>
      </c>
      <c r="L334">
        <v>0.89</v>
      </c>
      <c r="M334">
        <v>6</v>
      </c>
      <c r="N334">
        <v>6.9</v>
      </c>
      <c r="O334" t="s">
        <v>189</v>
      </c>
      <c r="P334" t="s">
        <v>13</v>
      </c>
      <c r="Q334" t="s">
        <v>66</v>
      </c>
      <c r="R334" t="s">
        <v>16</v>
      </c>
      <c r="S334" t="s">
        <v>66</v>
      </c>
      <c r="T334" t="s">
        <v>16</v>
      </c>
      <c r="U334" t="s">
        <v>16</v>
      </c>
      <c r="V334" t="s">
        <v>2410</v>
      </c>
      <c r="W334">
        <v>100</v>
      </c>
      <c r="X334" t="s">
        <v>15</v>
      </c>
      <c r="Y334" t="s">
        <v>6236</v>
      </c>
      <c r="Z334" t="s">
        <v>6236</v>
      </c>
      <c r="AA334" t="s">
        <v>189</v>
      </c>
      <c r="AB334" s="138">
        <v>44943</v>
      </c>
      <c r="AC334" s="138">
        <v>45124</v>
      </c>
      <c r="AD334" t="s">
        <v>6241</v>
      </c>
      <c r="AE334" t="s">
        <v>5193</v>
      </c>
      <c r="AF334" t="s">
        <v>16</v>
      </c>
      <c r="AG334" t="s">
        <v>189</v>
      </c>
      <c r="AH334" s="138">
        <v>46039</v>
      </c>
      <c r="AI334" t="s">
        <v>2414</v>
      </c>
      <c r="AJ334" t="s">
        <v>189</v>
      </c>
      <c r="AK334" t="s">
        <v>189</v>
      </c>
      <c r="AL334" t="s">
        <v>189</v>
      </c>
      <c r="AM334" t="s">
        <v>189</v>
      </c>
      <c r="AN334" t="s">
        <v>189</v>
      </c>
      <c r="AO334" t="s">
        <v>189</v>
      </c>
      <c r="AP334" t="s">
        <v>189</v>
      </c>
      <c r="AQ334" t="s">
        <v>16</v>
      </c>
      <c r="AR334" t="s">
        <v>189</v>
      </c>
      <c r="AS334" t="s">
        <v>16</v>
      </c>
      <c r="AT334" t="s">
        <v>6427</v>
      </c>
      <c r="AU334" t="s">
        <v>9344</v>
      </c>
      <c r="AV334" t="s">
        <v>189</v>
      </c>
      <c r="AW334" t="s">
        <v>4620</v>
      </c>
      <c r="AX334" t="s">
        <v>4622</v>
      </c>
      <c r="AY334" t="s">
        <v>16</v>
      </c>
      <c r="AZ334" t="s">
        <v>16</v>
      </c>
      <c r="BA334" t="s">
        <v>16</v>
      </c>
      <c r="BB334" t="s">
        <v>16</v>
      </c>
      <c r="BC334" t="s">
        <v>16</v>
      </c>
      <c r="BD334" t="s">
        <v>16</v>
      </c>
      <c r="BE334" t="s">
        <v>16</v>
      </c>
      <c r="BF334" t="s">
        <v>189</v>
      </c>
      <c r="BG334" t="s">
        <v>189</v>
      </c>
      <c r="BH334">
        <v>0</v>
      </c>
      <c r="BI334">
        <v>0</v>
      </c>
      <c r="BJ334">
        <v>0</v>
      </c>
      <c r="BK334" t="s">
        <v>189</v>
      </c>
      <c r="BL334" t="s">
        <v>189</v>
      </c>
      <c r="BN334" t="s">
        <v>2269</v>
      </c>
      <c r="BO334" t="s">
        <v>16</v>
      </c>
      <c r="BP334" t="s">
        <v>2268</v>
      </c>
      <c r="BQ334" t="s">
        <v>184</v>
      </c>
      <c r="BR334" t="s">
        <v>6744</v>
      </c>
      <c r="BS334" t="s">
        <v>9667</v>
      </c>
      <c r="BT334" t="s">
        <v>16</v>
      </c>
      <c r="BU334" t="s">
        <v>189</v>
      </c>
      <c r="BV334" t="s">
        <v>67</v>
      </c>
      <c r="BW334" t="s">
        <v>195</v>
      </c>
      <c r="BX334" t="s">
        <v>2749</v>
      </c>
      <c r="BY334" t="s">
        <v>2750</v>
      </c>
      <c r="BZ334" s="138"/>
      <c r="CA334" s="138">
        <v>44662</v>
      </c>
      <c r="CB334" t="s">
        <v>17</v>
      </c>
      <c r="CC334" t="s">
        <v>17</v>
      </c>
      <c r="CD334" t="s">
        <v>6307</v>
      </c>
      <c r="CE334" t="s">
        <v>189</v>
      </c>
      <c r="CF334" t="s">
        <v>189</v>
      </c>
      <c r="CG334" t="s">
        <v>189</v>
      </c>
      <c r="CH334">
        <v>2023</v>
      </c>
      <c r="CI334" s="7">
        <v>44936</v>
      </c>
      <c r="CJ334" t="s">
        <v>4723</v>
      </c>
      <c r="CK334">
        <v>1</v>
      </c>
      <c r="CL334">
        <v>3</v>
      </c>
      <c r="CM334" s="7">
        <v>44935</v>
      </c>
      <c r="CN334" t="s">
        <v>11600</v>
      </c>
      <c r="CO334" t="s">
        <v>9855</v>
      </c>
      <c r="CP334" t="s">
        <v>11556</v>
      </c>
      <c r="CQ334" t="s">
        <v>11557</v>
      </c>
      <c r="CR334" t="s">
        <v>6003</v>
      </c>
      <c r="CS334" t="s">
        <v>6004</v>
      </c>
      <c r="CT334" t="s">
        <v>9846</v>
      </c>
      <c r="CU334" t="s">
        <v>9873</v>
      </c>
      <c r="CV334" t="s">
        <v>6310</v>
      </c>
      <c r="CW334" t="s">
        <v>9874</v>
      </c>
      <c r="CX334" t="s">
        <v>2748</v>
      </c>
      <c r="CY334" t="s">
        <v>9817</v>
      </c>
      <c r="CZ334" t="s">
        <v>6741</v>
      </c>
      <c r="DA334" t="s">
        <v>188</v>
      </c>
      <c r="DB334" t="s">
        <v>16</v>
      </c>
      <c r="DC334" t="s">
        <v>16</v>
      </c>
      <c r="DD334" t="s">
        <v>15</v>
      </c>
      <c r="DE334" t="s">
        <v>16</v>
      </c>
      <c r="DF334" t="s">
        <v>16</v>
      </c>
      <c r="DG334" t="s">
        <v>4727</v>
      </c>
      <c r="DH334" t="s">
        <v>2052</v>
      </c>
      <c r="DI334" t="s">
        <v>6181</v>
      </c>
      <c r="DJ334" t="s">
        <v>16</v>
      </c>
      <c r="DK334" t="s">
        <v>9817</v>
      </c>
      <c r="DL334" t="s">
        <v>9817</v>
      </c>
      <c r="DM334" t="s">
        <v>16</v>
      </c>
      <c r="DN334" t="s">
        <v>189</v>
      </c>
      <c r="DO334" t="s">
        <v>11607</v>
      </c>
      <c r="DP334" t="s">
        <v>7559</v>
      </c>
      <c r="DQ334" t="s">
        <v>10162</v>
      </c>
      <c r="DR334" t="s">
        <v>10164</v>
      </c>
    </row>
    <row r="335" spans="1:122" x14ac:dyDescent="0.25">
      <c r="A335">
        <v>580</v>
      </c>
      <c r="B335" t="s">
        <v>189</v>
      </c>
      <c r="C335" t="s">
        <v>296</v>
      </c>
      <c r="D335" s="138">
        <v>44936</v>
      </c>
      <c r="E335" t="s">
        <v>7135</v>
      </c>
      <c r="F335" t="s">
        <v>127</v>
      </c>
      <c r="G335" t="s">
        <v>1926</v>
      </c>
      <c r="H335" t="s">
        <v>127</v>
      </c>
      <c r="I335" t="s">
        <v>4840</v>
      </c>
      <c r="J335" t="s">
        <v>12</v>
      </c>
      <c r="K335">
        <v>20</v>
      </c>
      <c r="L335">
        <v>2.96</v>
      </c>
      <c r="M335">
        <v>20</v>
      </c>
      <c r="N335">
        <v>23</v>
      </c>
      <c r="O335" t="s">
        <v>189</v>
      </c>
      <c r="P335" t="s">
        <v>137</v>
      </c>
      <c r="Q335" t="s">
        <v>298</v>
      </c>
      <c r="R335" t="s">
        <v>299</v>
      </c>
      <c r="S335" t="s">
        <v>298</v>
      </c>
      <c r="T335" t="s">
        <v>16</v>
      </c>
      <c r="U335" t="s">
        <v>2071</v>
      </c>
      <c r="V335" t="s">
        <v>2410</v>
      </c>
      <c r="W335">
        <v>100</v>
      </c>
      <c r="X335" t="s">
        <v>15</v>
      </c>
      <c r="Y335" t="s">
        <v>6282</v>
      </c>
      <c r="Z335" t="s">
        <v>6282</v>
      </c>
      <c r="AA335" t="s">
        <v>9887</v>
      </c>
      <c r="AB335" s="138">
        <v>44943</v>
      </c>
      <c r="AC335" s="138">
        <v>45124</v>
      </c>
      <c r="AD335" t="s">
        <v>6241</v>
      </c>
      <c r="AE335" t="s">
        <v>5029</v>
      </c>
      <c r="AF335" t="s">
        <v>16</v>
      </c>
      <c r="AG335" t="s">
        <v>4853</v>
      </c>
      <c r="AH335" s="138">
        <v>45674</v>
      </c>
      <c r="AI335" t="s">
        <v>2414</v>
      </c>
      <c r="AJ335" t="s">
        <v>2747</v>
      </c>
      <c r="AK335" t="s">
        <v>189</v>
      </c>
      <c r="AL335" t="s">
        <v>2747</v>
      </c>
      <c r="AM335" t="s">
        <v>1882</v>
      </c>
      <c r="AN335" t="s">
        <v>189</v>
      </c>
      <c r="AO335" t="s">
        <v>189</v>
      </c>
      <c r="AP335" t="s">
        <v>189</v>
      </c>
      <c r="AQ335" t="s">
        <v>16</v>
      </c>
      <c r="AR335" t="s">
        <v>189</v>
      </c>
      <c r="AS335" t="s">
        <v>16</v>
      </c>
      <c r="AT335" t="s">
        <v>9398</v>
      </c>
      <c r="AU335" t="s">
        <v>9344</v>
      </c>
      <c r="AV335" t="s">
        <v>189</v>
      </c>
      <c r="AW335" t="s">
        <v>4628</v>
      </c>
      <c r="AX335" t="s">
        <v>10742</v>
      </c>
      <c r="AY335" t="s">
        <v>181</v>
      </c>
      <c r="AZ335" t="s">
        <v>16</v>
      </c>
      <c r="BA335" t="s">
        <v>16</v>
      </c>
      <c r="BB335" t="s">
        <v>16</v>
      </c>
      <c r="BC335" t="s">
        <v>199</v>
      </c>
      <c r="BD335" t="s">
        <v>16</v>
      </c>
      <c r="BE335" t="s">
        <v>4341</v>
      </c>
      <c r="BF335" t="s">
        <v>182</v>
      </c>
      <c r="BG335" t="s">
        <v>121</v>
      </c>
      <c r="BH335">
        <v>1</v>
      </c>
      <c r="BI335">
        <v>1</v>
      </c>
      <c r="BJ335">
        <v>1</v>
      </c>
      <c r="BK335" t="s">
        <v>9724</v>
      </c>
      <c r="BL335" t="s">
        <v>6307</v>
      </c>
      <c r="BM335">
        <v>23001</v>
      </c>
      <c r="BN335" t="s">
        <v>300</v>
      </c>
      <c r="BO335" t="s">
        <v>16</v>
      </c>
      <c r="BP335" t="s">
        <v>297</v>
      </c>
      <c r="BQ335" t="s">
        <v>301</v>
      </c>
      <c r="BR335" t="s">
        <v>5653</v>
      </c>
      <c r="BS335" t="s">
        <v>9678</v>
      </c>
      <c r="BT335" t="s">
        <v>9680</v>
      </c>
      <c r="BU335" t="s">
        <v>9681</v>
      </c>
      <c r="BV335" t="s">
        <v>129</v>
      </c>
      <c r="BW335" t="s">
        <v>16</v>
      </c>
      <c r="BX335" t="s">
        <v>251</v>
      </c>
      <c r="BY335" t="s">
        <v>16</v>
      </c>
      <c r="BZ335" s="138"/>
      <c r="CA335" s="138">
        <v>42138</v>
      </c>
      <c r="CB335" t="s">
        <v>29</v>
      </c>
      <c r="CC335" t="s">
        <v>29</v>
      </c>
      <c r="CD335" t="s">
        <v>6307</v>
      </c>
      <c r="CE335" t="s">
        <v>189</v>
      </c>
      <c r="CF335" t="s">
        <v>6307</v>
      </c>
      <c r="CG335" t="s">
        <v>189</v>
      </c>
      <c r="CH335">
        <v>2023</v>
      </c>
      <c r="CI335" s="7">
        <v>44936</v>
      </c>
      <c r="CJ335" t="s">
        <v>16</v>
      </c>
      <c r="CK335">
        <v>1</v>
      </c>
      <c r="CL335">
        <v>3</v>
      </c>
      <c r="CM335" s="7">
        <v>44935</v>
      </c>
      <c r="CN335" t="s">
        <v>11600</v>
      </c>
      <c r="CO335" t="s">
        <v>9855</v>
      </c>
      <c r="CP335" t="s">
        <v>11556</v>
      </c>
      <c r="CQ335" t="s">
        <v>11557</v>
      </c>
      <c r="CR335" t="s">
        <v>6003</v>
      </c>
      <c r="CS335" t="s">
        <v>6004</v>
      </c>
      <c r="CT335" t="s">
        <v>9846</v>
      </c>
      <c r="CU335" t="s">
        <v>6824</v>
      </c>
      <c r="CV335" t="s">
        <v>6310</v>
      </c>
      <c r="CW335" t="s">
        <v>9874</v>
      </c>
      <c r="CX335" t="s">
        <v>9423</v>
      </c>
      <c r="CY335" t="s">
        <v>4464</v>
      </c>
      <c r="CZ335" t="s">
        <v>6234</v>
      </c>
      <c r="DA335" t="s">
        <v>252</v>
      </c>
      <c r="DB335" t="s">
        <v>9800</v>
      </c>
      <c r="DC335" t="s">
        <v>16</v>
      </c>
      <c r="DD335" t="s">
        <v>15</v>
      </c>
      <c r="DE335" t="s">
        <v>16</v>
      </c>
      <c r="DF335" t="s">
        <v>16</v>
      </c>
      <c r="DG335" t="s">
        <v>4726</v>
      </c>
      <c r="DH335" t="s">
        <v>2052</v>
      </c>
      <c r="DI335" t="s">
        <v>6123</v>
      </c>
      <c r="DJ335" t="s">
        <v>9887</v>
      </c>
      <c r="DK335" t="s">
        <v>5521</v>
      </c>
      <c r="DL335" t="s">
        <v>5521</v>
      </c>
      <c r="DM335" t="s">
        <v>16</v>
      </c>
      <c r="DN335" t="s">
        <v>4496</v>
      </c>
      <c r="DO335" t="s">
        <v>10894</v>
      </c>
      <c r="DP335" t="s">
        <v>7560</v>
      </c>
      <c r="DQ335" t="s">
        <v>10162</v>
      </c>
      <c r="DR335" t="s">
        <v>7561</v>
      </c>
    </row>
    <row r="336" spans="1:122" x14ac:dyDescent="0.25">
      <c r="A336">
        <v>579</v>
      </c>
      <c r="B336" t="s">
        <v>189</v>
      </c>
      <c r="C336" t="s">
        <v>2761</v>
      </c>
      <c r="D336" s="138">
        <v>44935</v>
      </c>
      <c r="E336" t="s">
        <v>6261</v>
      </c>
      <c r="F336" t="s">
        <v>11</v>
      </c>
      <c r="G336" t="s">
        <v>1932</v>
      </c>
      <c r="H336" t="s">
        <v>11</v>
      </c>
      <c r="I336" t="s">
        <v>9802</v>
      </c>
      <c r="J336" t="s">
        <v>12</v>
      </c>
      <c r="K336">
        <v>4.28</v>
      </c>
      <c r="L336">
        <v>0.63</v>
      </c>
      <c r="M336">
        <v>4.28</v>
      </c>
      <c r="N336">
        <v>4.931</v>
      </c>
      <c r="O336" t="s">
        <v>189</v>
      </c>
      <c r="P336" t="s">
        <v>13</v>
      </c>
      <c r="Q336" t="s">
        <v>25</v>
      </c>
      <c r="R336" t="s">
        <v>16</v>
      </c>
      <c r="S336" t="s">
        <v>25</v>
      </c>
      <c r="T336" t="s">
        <v>16</v>
      </c>
      <c r="U336" t="s">
        <v>16</v>
      </c>
      <c r="V336" t="s">
        <v>2410</v>
      </c>
      <c r="W336">
        <v>100</v>
      </c>
      <c r="X336" t="s">
        <v>22</v>
      </c>
      <c r="Y336" t="s">
        <v>6283</v>
      </c>
      <c r="Z336" t="s">
        <v>6283</v>
      </c>
      <c r="AA336" t="s">
        <v>189</v>
      </c>
      <c r="AB336" s="138">
        <v>44942</v>
      </c>
      <c r="AC336" s="138">
        <v>45123</v>
      </c>
      <c r="AD336" t="s">
        <v>6241</v>
      </c>
      <c r="AE336" t="s">
        <v>5196</v>
      </c>
      <c r="AF336" t="s">
        <v>16</v>
      </c>
      <c r="AG336" t="s">
        <v>189</v>
      </c>
      <c r="AH336" s="138">
        <v>46038</v>
      </c>
      <c r="AI336" t="s">
        <v>2414</v>
      </c>
      <c r="AJ336" t="s">
        <v>189</v>
      </c>
      <c r="AK336" t="s">
        <v>189</v>
      </c>
      <c r="AL336" t="s">
        <v>189</v>
      </c>
      <c r="AM336" t="s">
        <v>189</v>
      </c>
      <c r="AN336" t="s">
        <v>189</v>
      </c>
      <c r="AO336" t="s">
        <v>189</v>
      </c>
      <c r="AP336" t="s">
        <v>189</v>
      </c>
      <c r="AQ336" t="s">
        <v>16</v>
      </c>
      <c r="AR336" t="s">
        <v>189</v>
      </c>
      <c r="AS336" t="s">
        <v>16</v>
      </c>
      <c r="AT336" t="s">
        <v>6580</v>
      </c>
      <c r="AU336" t="s">
        <v>9344</v>
      </c>
      <c r="AV336" t="s">
        <v>189</v>
      </c>
      <c r="AW336" t="s">
        <v>16</v>
      </c>
      <c r="AX336" t="s">
        <v>16</v>
      </c>
      <c r="AY336" t="s">
        <v>16</v>
      </c>
      <c r="AZ336" t="s">
        <v>16</v>
      </c>
      <c r="BA336" t="s">
        <v>16</v>
      </c>
      <c r="BB336" t="s">
        <v>16</v>
      </c>
      <c r="BC336" t="s">
        <v>16</v>
      </c>
      <c r="BD336" t="s">
        <v>16</v>
      </c>
      <c r="BE336" t="s">
        <v>16</v>
      </c>
      <c r="BF336" t="s">
        <v>189</v>
      </c>
      <c r="BG336" t="s">
        <v>189</v>
      </c>
      <c r="BH336">
        <v>0</v>
      </c>
      <c r="BI336">
        <v>0</v>
      </c>
      <c r="BJ336">
        <v>0</v>
      </c>
      <c r="BK336" t="s">
        <v>189</v>
      </c>
      <c r="BL336" t="s">
        <v>189</v>
      </c>
      <c r="BN336" t="s">
        <v>2322</v>
      </c>
      <c r="BO336" t="s">
        <v>16</v>
      </c>
      <c r="BP336" t="s">
        <v>6263</v>
      </c>
      <c r="BQ336" t="s">
        <v>184</v>
      </c>
      <c r="BR336" t="s">
        <v>6744</v>
      </c>
      <c r="BS336" t="s">
        <v>202</v>
      </c>
      <c r="BT336" t="s">
        <v>16</v>
      </c>
      <c r="BU336" t="s">
        <v>189</v>
      </c>
      <c r="BV336" t="s">
        <v>35</v>
      </c>
      <c r="BW336" t="s">
        <v>195</v>
      </c>
      <c r="BX336" t="s">
        <v>2763</v>
      </c>
      <c r="BY336" t="s">
        <v>16</v>
      </c>
      <c r="BZ336" s="138"/>
      <c r="CA336" s="138">
        <v>44890</v>
      </c>
      <c r="CB336" t="s">
        <v>17</v>
      </c>
      <c r="CC336" t="s">
        <v>17</v>
      </c>
      <c r="CD336" t="s">
        <v>6307</v>
      </c>
      <c r="CE336" t="s">
        <v>189</v>
      </c>
      <c r="CF336" t="s">
        <v>189</v>
      </c>
      <c r="CG336" t="s">
        <v>189</v>
      </c>
      <c r="CH336">
        <v>2023</v>
      </c>
      <c r="CI336" s="7">
        <v>44935</v>
      </c>
      <c r="CJ336" t="s">
        <v>4723</v>
      </c>
      <c r="CK336">
        <v>1</v>
      </c>
      <c r="CL336">
        <v>3</v>
      </c>
      <c r="CM336" s="7">
        <v>44935</v>
      </c>
      <c r="CN336" t="s">
        <v>11600</v>
      </c>
      <c r="CO336" t="s">
        <v>9855</v>
      </c>
      <c r="CP336" t="s">
        <v>11556</v>
      </c>
      <c r="CQ336" t="s">
        <v>11557</v>
      </c>
      <c r="CR336" t="s">
        <v>6003</v>
      </c>
      <c r="CS336" t="s">
        <v>6004</v>
      </c>
      <c r="CT336" t="s">
        <v>9846</v>
      </c>
      <c r="CU336" t="s">
        <v>9873</v>
      </c>
      <c r="CV336" t="s">
        <v>6310</v>
      </c>
      <c r="CW336" t="s">
        <v>9874</v>
      </c>
      <c r="CX336" t="s">
        <v>2762</v>
      </c>
      <c r="CY336" t="s">
        <v>4464</v>
      </c>
      <c r="CZ336" t="s">
        <v>6730</v>
      </c>
      <c r="DA336" t="s">
        <v>188</v>
      </c>
      <c r="DB336" t="s">
        <v>16</v>
      </c>
      <c r="DC336" t="s">
        <v>16</v>
      </c>
      <c r="DD336" t="s">
        <v>22</v>
      </c>
      <c r="DE336" t="s">
        <v>16</v>
      </c>
      <c r="DF336" t="s">
        <v>273</v>
      </c>
      <c r="DG336" t="s">
        <v>4727</v>
      </c>
      <c r="DH336" t="s">
        <v>2052</v>
      </c>
      <c r="DI336" t="s">
        <v>6183</v>
      </c>
      <c r="DJ336" t="s">
        <v>16</v>
      </c>
      <c r="DK336" t="s">
        <v>4464</v>
      </c>
      <c r="DL336" t="s">
        <v>4464</v>
      </c>
      <c r="DM336" t="s">
        <v>9663</v>
      </c>
      <c r="DN336" t="s">
        <v>189</v>
      </c>
      <c r="DO336" t="s">
        <v>11048</v>
      </c>
      <c r="DP336" t="s">
        <v>7562</v>
      </c>
      <c r="DQ336" t="s">
        <v>10165</v>
      </c>
      <c r="DR336" t="s">
        <v>7563</v>
      </c>
    </row>
    <row r="337" spans="1:122" x14ac:dyDescent="0.25">
      <c r="A337">
        <v>578</v>
      </c>
      <c r="B337" t="s">
        <v>189</v>
      </c>
      <c r="C337" t="s">
        <v>2270</v>
      </c>
      <c r="D337" s="138">
        <v>44935</v>
      </c>
      <c r="E337" t="s">
        <v>2271</v>
      </c>
      <c r="F337" t="s">
        <v>1975</v>
      </c>
      <c r="G337" t="s">
        <v>16</v>
      </c>
      <c r="H337" t="s">
        <v>11</v>
      </c>
      <c r="I337" t="s">
        <v>9802</v>
      </c>
      <c r="J337" t="s">
        <v>12</v>
      </c>
      <c r="K337">
        <v>20</v>
      </c>
      <c r="L337">
        <v>2.96</v>
      </c>
      <c r="M337">
        <v>20</v>
      </c>
      <c r="N337">
        <v>23.04</v>
      </c>
      <c r="O337" t="s">
        <v>189</v>
      </c>
      <c r="P337" t="s">
        <v>13</v>
      </c>
      <c r="Q337" t="s">
        <v>20</v>
      </c>
      <c r="R337" t="s">
        <v>42</v>
      </c>
      <c r="S337" t="s">
        <v>20</v>
      </c>
      <c r="T337" t="s">
        <v>16</v>
      </c>
      <c r="U337" t="s">
        <v>41</v>
      </c>
      <c r="V337" t="s">
        <v>2410</v>
      </c>
      <c r="W337">
        <v>100</v>
      </c>
      <c r="X337" t="s">
        <v>32</v>
      </c>
      <c r="Y337" t="s">
        <v>6236</v>
      </c>
      <c r="Z337" t="s">
        <v>6236</v>
      </c>
      <c r="AA337" t="s">
        <v>189</v>
      </c>
      <c r="AB337" s="138">
        <v>44942</v>
      </c>
      <c r="AC337" s="138">
        <v>45123</v>
      </c>
      <c r="AD337" t="s">
        <v>6240</v>
      </c>
      <c r="AE337" t="s">
        <v>5195</v>
      </c>
      <c r="AF337" t="s">
        <v>16</v>
      </c>
      <c r="AG337" t="s">
        <v>189</v>
      </c>
      <c r="AH337" s="138">
        <v>46038</v>
      </c>
      <c r="AI337" t="s">
        <v>2414</v>
      </c>
      <c r="AJ337" t="s">
        <v>189</v>
      </c>
      <c r="AK337" t="s">
        <v>189</v>
      </c>
      <c r="AL337" t="s">
        <v>189</v>
      </c>
      <c r="AM337" t="s">
        <v>189</v>
      </c>
      <c r="AN337" t="s">
        <v>189</v>
      </c>
      <c r="AO337" t="s">
        <v>189</v>
      </c>
      <c r="AP337" t="s">
        <v>189</v>
      </c>
      <c r="AQ337" t="s">
        <v>16</v>
      </c>
      <c r="AR337" t="s">
        <v>189</v>
      </c>
      <c r="AS337" t="s">
        <v>16</v>
      </c>
      <c r="AT337" t="s">
        <v>6581</v>
      </c>
      <c r="AU337" t="s">
        <v>9344</v>
      </c>
      <c r="AV337" t="s">
        <v>189</v>
      </c>
      <c r="AW337" t="s">
        <v>16</v>
      </c>
      <c r="AX337" t="s">
        <v>16</v>
      </c>
      <c r="AY337" t="s">
        <v>16</v>
      </c>
      <c r="AZ337" t="s">
        <v>16</v>
      </c>
      <c r="BA337" t="s">
        <v>16</v>
      </c>
      <c r="BB337" t="s">
        <v>16</v>
      </c>
      <c r="BC337" t="s">
        <v>181</v>
      </c>
      <c r="BD337" t="s">
        <v>16</v>
      </c>
      <c r="BE337" t="s">
        <v>2136</v>
      </c>
      <c r="BF337" t="s">
        <v>189</v>
      </c>
      <c r="BG337" t="s">
        <v>189</v>
      </c>
      <c r="BH337">
        <v>0</v>
      </c>
      <c r="BI337">
        <v>0</v>
      </c>
      <c r="BJ337">
        <v>0</v>
      </c>
      <c r="BK337" t="s">
        <v>189</v>
      </c>
      <c r="BL337" t="s">
        <v>189</v>
      </c>
      <c r="BN337" t="s">
        <v>2272</v>
      </c>
      <c r="BO337" t="s">
        <v>16</v>
      </c>
      <c r="BP337" t="s">
        <v>2271</v>
      </c>
      <c r="BQ337" t="s">
        <v>184</v>
      </c>
      <c r="BR337" t="s">
        <v>1937</v>
      </c>
      <c r="BS337" t="s">
        <v>16</v>
      </c>
      <c r="BT337" t="s">
        <v>16</v>
      </c>
      <c r="BU337" t="s">
        <v>189</v>
      </c>
      <c r="BV337" t="s">
        <v>67</v>
      </c>
      <c r="BW337" t="s">
        <v>189</v>
      </c>
      <c r="BX337" t="s">
        <v>186</v>
      </c>
      <c r="BY337" t="s">
        <v>16</v>
      </c>
      <c r="BZ337" s="138"/>
      <c r="CA337" s="138">
        <v>34241</v>
      </c>
      <c r="CB337" t="s">
        <v>60</v>
      </c>
      <c r="CC337" t="s">
        <v>16</v>
      </c>
      <c r="CD337" t="s">
        <v>6307</v>
      </c>
      <c r="CE337" t="s">
        <v>189</v>
      </c>
      <c r="CF337" t="s">
        <v>189</v>
      </c>
      <c r="CG337" t="s">
        <v>189</v>
      </c>
      <c r="CH337">
        <v>2023</v>
      </c>
      <c r="CI337" s="7">
        <v>44935</v>
      </c>
      <c r="CJ337" t="s">
        <v>4723</v>
      </c>
      <c r="CK337">
        <v>1</v>
      </c>
      <c r="CL337">
        <v>3</v>
      </c>
      <c r="CM337" s="7">
        <v>44935</v>
      </c>
      <c r="CN337" t="s">
        <v>11600</v>
      </c>
      <c r="CO337" t="s">
        <v>9855</v>
      </c>
      <c r="CP337" t="s">
        <v>11556</v>
      </c>
      <c r="CQ337" t="s">
        <v>11557</v>
      </c>
      <c r="CR337" t="s">
        <v>6003</v>
      </c>
      <c r="CS337" t="s">
        <v>6004</v>
      </c>
      <c r="CT337" t="s">
        <v>9846</v>
      </c>
      <c r="CU337" t="s">
        <v>6824</v>
      </c>
      <c r="CV337" t="s">
        <v>6310</v>
      </c>
      <c r="CW337" t="s">
        <v>9874</v>
      </c>
      <c r="CX337" t="s">
        <v>2760</v>
      </c>
      <c r="CY337" t="s">
        <v>9817</v>
      </c>
      <c r="CZ337" t="s">
        <v>6741</v>
      </c>
      <c r="DA337" t="s">
        <v>252</v>
      </c>
      <c r="DB337" t="s">
        <v>9801</v>
      </c>
      <c r="DC337" t="s">
        <v>2272</v>
      </c>
      <c r="DD337" t="s">
        <v>32</v>
      </c>
      <c r="DE337" t="s">
        <v>16</v>
      </c>
      <c r="DF337" t="s">
        <v>16</v>
      </c>
      <c r="DG337" t="s">
        <v>4727</v>
      </c>
      <c r="DH337" t="s">
        <v>2052</v>
      </c>
      <c r="DI337" t="s">
        <v>6123</v>
      </c>
      <c r="DJ337" t="s">
        <v>16</v>
      </c>
      <c r="DK337" t="s">
        <v>9817</v>
      </c>
      <c r="DL337" t="s">
        <v>9817</v>
      </c>
      <c r="DM337" t="s">
        <v>16</v>
      </c>
      <c r="DN337" t="s">
        <v>189</v>
      </c>
      <c r="DO337" t="s">
        <v>11608</v>
      </c>
      <c r="DP337" t="s">
        <v>7564</v>
      </c>
      <c r="DQ337" t="s">
        <v>10165</v>
      </c>
      <c r="DR337" t="s">
        <v>10166</v>
      </c>
    </row>
    <row r="338" spans="1:122" x14ac:dyDescent="0.25">
      <c r="A338">
        <v>577</v>
      </c>
      <c r="B338" t="s">
        <v>189</v>
      </c>
      <c r="C338" t="s">
        <v>2757</v>
      </c>
      <c r="D338" s="138">
        <v>44935</v>
      </c>
      <c r="E338" t="s">
        <v>2759</v>
      </c>
      <c r="F338" t="s">
        <v>1958</v>
      </c>
      <c r="G338" t="s">
        <v>16</v>
      </c>
      <c r="H338" t="s">
        <v>1958</v>
      </c>
      <c r="I338" t="s">
        <v>4840</v>
      </c>
      <c r="J338" t="s">
        <v>100</v>
      </c>
      <c r="K338">
        <v>4</v>
      </c>
      <c r="L338">
        <v>4</v>
      </c>
      <c r="M338">
        <v>27.09</v>
      </c>
      <c r="N338">
        <v>31.22</v>
      </c>
      <c r="O338" t="s">
        <v>189</v>
      </c>
      <c r="P338" t="s">
        <v>1988</v>
      </c>
      <c r="Q338" t="s">
        <v>1681</v>
      </c>
      <c r="R338" t="s">
        <v>1108</v>
      </c>
      <c r="S338" t="s">
        <v>1914</v>
      </c>
      <c r="T338" t="s">
        <v>1914</v>
      </c>
      <c r="U338" t="s">
        <v>1938</v>
      </c>
      <c r="V338" t="s">
        <v>2755</v>
      </c>
      <c r="W338">
        <v>99.787999999999997</v>
      </c>
      <c r="X338" t="s">
        <v>15</v>
      </c>
      <c r="Y338" t="s">
        <v>6282</v>
      </c>
      <c r="Z338" t="s">
        <v>6282</v>
      </c>
      <c r="AA338" t="s">
        <v>189</v>
      </c>
      <c r="AB338" s="138">
        <v>44943</v>
      </c>
      <c r="AC338" s="138">
        <v>45124</v>
      </c>
      <c r="AD338" t="s">
        <v>6246</v>
      </c>
      <c r="AE338" t="s">
        <v>5194</v>
      </c>
      <c r="AF338" t="s">
        <v>6242</v>
      </c>
      <c r="AG338" t="s">
        <v>189</v>
      </c>
      <c r="AH338" s="138">
        <v>46220</v>
      </c>
      <c r="AI338" t="s">
        <v>2414</v>
      </c>
      <c r="AJ338" t="s">
        <v>189</v>
      </c>
      <c r="AK338" t="s">
        <v>189</v>
      </c>
      <c r="AL338" t="s">
        <v>189</v>
      </c>
      <c r="AM338" t="s">
        <v>189</v>
      </c>
      <c r="AN338" t="s">
        <v>189</v>
      </c>
      <c r="AO338" t="s">
        <v>189</v>
      </c>
      <c r="AP338" t="s">
        <v>189</v>
      </c>
      <c r="AQ338" t="s">
        <v>16</v>
      </c>
      <c r="AR338" t="s">
        <v>189</v>
      </c>
      <c r="AS338" t="s">
        <v>16</v>
      </c>
      <c r="AT338" t="s">
        <v>189</v>
      </c>
      <c r="AU338" t="s">
        <v>9344</v>
      </c>
      <c r="AV338" t="s">
        <v>189</v>
      </c>
      <c r="AW338" t="s">
        <v>16</v>
      </c>
      <c r="AX338" t="s">
        <v>16</v>
      </c>
      <c r="AY338" t="s">
        <v>16</v>
      </c>
      <c r="AZ338" t="s">
        <v>16</v>
      </c>
      <c r="BA338" t="s">
        <v>16</v>
      </c>
      <c r="BB338" t="s">
        <v>16</v>
      </c>
      <c r="BC338" t="s">
        <v>16</v>
      </c>
      <c r="BD338" t="s">
        <v>16</v>
      </c>
      <c r="BE338" t="s">
        <v>16</v>
      </c>
      <c r="BF338" t="s">
        <v>189</v>
      </c>
      <c r="BG338" t="s">
        <v>189</v>
      </c>
      <c r="BH338">
        <v>0</v>
      </c>
      <c r="BI338">
        <v>0</v>
      </c>
      <c r="BJ338">
        <v>0</v>
      </c>
      <c r="BK338" t="s">
        <v>189</v>
      </c>
      <c r="BL338" t="s">
        <v>189</v>
      </c>
      <c r="BN338" t="s">
        <v>2756</v>
      </c>
      <c r="BO338" t="s">
        <v>16</v>
      </c>
      <c r="BP338" t="s">
        <v>2759</v>
      </c>
      <c r="BQ338" t="s">
        <v>301</v>
      </c>
      <c r="BR338" t="s">
        <v>6745</v>
      </c>
      <c r="BS338" t="s">
        <v>16</v>
      </c>
      <c r="BT338" t="s">
        <v>16</v>
      </c>
      <c r="BU338" t="s">
        <v>189</v>
      </c>
      <c r="BV338" t="s">
        <v>27</v>
      </c>
      <c r="BW338" t="s">
        <v>16</v>
      </c>
      <c r="BX338" t="s">
        <v>840</v>
      </c>
      <c r="BY338" t="s">
        <v>16</v>
      </c>
      <c r="BZ338" s="138"/>
      <c r="CA338" s="138">
        <v>43116</v>
      </c>
      <c r="CB338" t="s">
        <v>4710</v>
      </c>
      <c r="CC338" t="s">
        <v>16</v>
      </c>
      <c r="CD338" t="s">
        <v>6307</v>
      </c>
      <c r="CE338" t="s">
        <v>189</v>
      </c>
      <c r="CF338" t="s">
        <v>189</v>
      </c>
      <c r="CG338" t="s">
        <v>189</v>
      </c>
      <c r="CH338">
        <v>2023</v>
      </c>
      <c r="CI338" s="7">
        <v>44935</v>
      </c>
      <c r="CJ338" t="s">
        <v>16</v>
      </c>
      <c r="CK338">
        <v>1</v>
      </c>
      <c r="CL338">
        <v>3</v>
      </c>
      <c r="CM338" s="7">
        <v>44935</v>
      </c>
      <c r="CN338" t="s">
        <v>11600</v>
      </c>
      <c r="CO338" t="s">
        <v>9855</v>
      </c>
      <c r="CP338" t="s">
        <v>11556</v>
      </c>
      <c r="CQ338" t="s">
        <v>11557</v>
      </c>
      <c r="CR338" t="s">
        <v>6003</v>
      </c>
      <c r="CS338" t="s">
        <v>6004</v>
      </c>
      <c r="CT338" t="s">
        <v>9846</v>
      </c>
      <c r="CU338" t="s">
        <v>6826</v>
      </c>
      <c r="CV338" t="s">
        <v>6310</v>
      </c>
      <c r="CW338" t="s">
        <v>9912</v>
      </c>
      <c r="CX338" t="s">
        <v>2758</v>
      </c>
      <c r="CY338" t="s">
        <v>9813</v>
      </c>
      <c r="CZ338" t="s">
        <v>6730</v>
      </c>
      <c r="DA338" t="s">
        <v>252</v>
      </c>
      <c r="DB338" t="s">
        <v>9800</v>
      </c>
      <c r="DC338" t="s">
        <v>16</v>
      </c>
      <c r="DD338" t="s">
        <v>15</v>
      </c>
      <c r="DE338" t="s">
        <v>16</v>
      </c>
      <c r="DF338" t="s">
        <v>16</v>
      </c>
      <c r="DG338" t="s">
        <v>4735</v>
      </c>
      <c r="DH338" t="s">
        <v>2051</v>
      </c>
      <c r="DI338" t="s">
        <v>4502</v>
      </c>
      <c r="DJ338" t="s">
        <v>16</v>
      </c>
      <c r="DK338" t="s">
        <v>16</v>
      </c>
      <c r="DL338" t="s">
        <v>4465</v>
      </c>
      <c r="DM338" t="s">
        <v>16</v>
      </c>
      <c r="DN338" t="s">
        <v>189</v>
      </c>
      <c r="DO338" t="s">
        <v>11609</v>
      </c>
      <c r="DP338" t="s">
        <v>7565</v>
      </c>
      <c r="DQ338" t="s">
        <v>10165</v>
      </c>
      <c r="DR338" t="s">
        <v>7566</v>
      </c>
    </row>
    <row r="339" spans="1:122" x14ac:dyDescent="0.25">
      <c r="A339">
        <v>576</v>
      </c>
      <c r="B339" t="s">
        <v>189</v>
      </c>
      <c r="C339" t="s">
        <v>1931</v>
      </c>
      <c r="D339" s="138">
        <v>44935</v>
      </c>
      <c r="E339" t="s">
        <v>116</v>
      </c>
      <c r="F339" t="s">
        <v>11</v>
      </c>
      <c r="G339" t="s">
        <v>1929</v>
      </c>
      <c r="H339" t="s">
        <v>11</v>
      </c>
      <c r="I339" t="s">
        <v>9802</v>
      </c>
      <c r="J339" t="s">
        <v>12</v>
      </c>
      <c r="K339">
        <v>14.25</v>
      </c>
      <c r="L339">
        <v>2.11</v>
      </c>
      <c r="M339">
        <v>14.25</v>
      </c>
      <c r="N339">
        <v>16.416</v>
      </c>
      <c r="O339" t="s">
        <v>189</v>
      </c>
      <c r="P339" t="s">
        <v>13</v>
      </c>
      <c r="Q339" t="s">
        <v>49</v>
      </c>
      <c r="R339" t="s">
        <v>68</v>
      </c>
      <c r="S339" t="s">
        <v>49</v>
      </c>
      <c r="T339" t="s">
        <v>16</v>
      </c>
      <c r="U339" t="s">
        <v>2080</v>
      </c>
      <c r="V339" t="s">
        <v>2410</v>
      </c>
      <c r="W339">
        <v>100</v>
      </c>
      <c r="X339" t="s">
        <v>15</v>
      </c>
      <c r="Y339" t="s">
        <v>6236</v>
      </c>
      <c r="Z339" t="s">
        <v>6236</v>
      </c>
      <c r="AA339" t="s">
        <v>189</v>
      </c>
      <c r="AB339" s="138">
        <v>44938</v>
      </c>
      <c r="AC339" s="138">
        <v>45119</v>
      </c>
      <c r="AD339" t="s">
        <v>6241</v>
      </c>
      <c r="AE339" t="s">
        <v>5016</v>
      </c>
      <c r="AF339" t="s">
        <v>16</v>
      </c>
      <c r="AG339" t="s">
        <v>189</v>
      </c>
      <c r="AH339" s="138">
        <v>46034</v>
      </c>
      <c r="AI339" t="s">
        <v>2414</v>
      </c>
      <c r="AJ339" t="s">
        <v>189</v>
      </c>
      <c r="AK339" t="s">
        <v>189</v>
      </c>
      <c r="AL339" t="s">
        <v>189</v>
      </c>
      <c r="AM339" t="s">
        <v>189</v>
      </c>
      <c r="AN339" t="s">
        <v>189</v>
      </c>
      <c r="AO339" t="s">
        <v>189</v>
      </c>
      <c r="AP339" t="s">
        <v>189</v>
      </c>
      <c r="AQ339" t="s">
        <v>16</v>
      </c>
      <c r="AR339" t="s">
        <v>189</v>
      </c>
      <c r="AS339" t="s">
        <v>16</v>
      </c>
      <c r="AT339" t="s">
        <v>6467</v>
      </c>
      <c r="AU339" t="s">
        <v>9344</v>
      </c>
      <c r="AV339" t="s">
        <v>189</v>
      </c>
      <c r="AW339" t="s">
        <v>16</v>
      </c>
      <c r="AX339" t="s">
        <v>16</v>
      </c>
      <c r="AY339" t="s">
        <v>16</v>
      </c>
      <c r="AZ339" t="s">
        <v>16</v>
      </c>
      <c r="BA339" t="s">
        <v>16</v>
      </c>
      <c r="BB339" t="s">
        <v>16</v>
      </c>
      <c r="BC339" t="s">
        <v>16</v>
      </c>
      <c r="BD339" t="s">
        <v>16</v>
      </c>
      <c r="BE339" t="s">
        <v>16</v>
      </c>
      <c r="BF339" t="s">
        <v>189</v>
      </c>
      <c r="BG339" t="s">
        <v>189</v>
      </c>
      <c r="BH339">
        <v>0</v>
      </c>
      <c r="BI339">
        <v>0</v>
      </c>
      <c r="BJ339">
        <v>0</v>
      </c>
      <c r="BK339" t="s">
        <v>189</v>
      </c>
      <c r="BL339" t="s">
        <v>189</v>
      </c>
      <c r="BN339" t="s">
        <v>206</v>
      </c>
      <c r="BO339" t="s">
        <v>16</v>
      </c>
      <c r="BP339" t="s">
        <v>116</v>
      </c>
      <c r="BQ339" t="s">
        <v>184</v>
      </c>
      <c r="BR339" t="s">
        <v>6744</v>
      </c>
      <c r="BS339" t="s">
        <v>1494</v>
      </c>
      <c r="BT339" t="s">
        <v>16</v>
      </c>
      <c r="BU339" t="s">
        <v>189</v>
      </c>
      <c r="BV339" t="s">
        <v>27</v>
      </c>
      <c r="BW339" t="s">
        <v>9689</v>
      </c>
      <c r="BX339" t="s">
        <v>207</v>
      </c>
      <c r="BY339" t="s">
        <v>208</v>
      </c>
      <c r="BZ339" s="138"/>
      <c r="CA339" s="138">
        <v>44935</v>
      </c>
      <c r="CB339" t="s">
        <v>17</v>
      </c>
      <c r="CC339" t="s">
        <v>17</v>
      </c>
      <c r="CD339" t="s">
        <v>6307</v>
      </c>
      <c r="CE339" t="s">
        <v>189</v>
      </c>
      <c r="CF339" t="s">
        <v>6307</v>
      </c>
      <c r="CG339" t="s">
        <v>189</v>
      </c>
      <c r="CH339">
        <v>2023</v>
      </c>
      <c r="CI339" s="7">
        <v>44935</v>
      </c>
      <c r="CJ339" t="s">
        <v>4723</v>
      </c>
      <c r="CK339">
        <v>1</v>
      </c>
      <c r="CL339">
        <v>3</v>
      </c>
      <c r="CM339" s="7">
        <v>44935</v>
      </c>
      <c r="CN339" t="s">
        <v>11600</v>
      </c>
      <c r="CO339" t="s">
        <v>9855</v>
      </c>
      <c r="CP339" t="s">
        <v>11556</v>
      </c>
      <c r="CQ339" t="s">
        <v>11557</v>
      </c>
      <c r="CR339" t="s">
        <v>6003</v>
      </c>
      <c r="CS339" t="s">
        <v>6004</v>
      </c>
      <c r="CT339" t="s">
        <v>9846</v>
      </c>
      <c r="CU339" t="s">
        <v>6824</v>
      </c>
      <c r="CV339" t="s">
        <v>6307</v>
      </c>
      <c r="CW339" t="s">
        <v>9874</v>
      </c>
      <c r="CX339" t="s">
        <v>209</v>
      </c>
      <c r="CY339" t="s">
        <v>9817</v>
      </c>
      <c r="CZ339" t="s">
        <v>6741</v>
      </c>
      <c r="DA339" t="s">
        <v>188</v>
      </c>
      <c r="DB339" t="s">
        <v>16</v>
      </c>
      <c r="DC339" t="s">
        <v>16</v>
      </c>
      <c r="DD339" t="s">
        <v>15</v>
      </c>
      <c r="DE339" t="s">
        <v>16</v>
      </c>
      <c r="DF339" t="s">
        <v>16</v>
      </c>
      <c r="DG339" t="s">
        <v>4727</v>
      </c>
      <c r="DH339" t="s">
        <v>2052</v>
      </c>
      <c r="DI339" t="s">
        <v>6184</v>
      </c>
      <c r="DJ339" t="s">
        <v>16</v>
      </c>
      <c r="DK339" t="s">
        <v>9817</v>
      </c>
      <c r="DL339" t="s">
        <v>9817</v>
      </c>
      <c r="DM339" t="s">
        <v>16</v>
      </c>
      <c r="DN339" t="s">
        <v>189</v>
      </c>
      <c r="DO339" t="s">
        <v>11610</v>
      </c>
      <c r="DP339" t="s">
        <v>7567</v>
      </c>
      <c r="DQ339" t="s">
        <v>10165</v>
      </c>
      <c r="DR339" t="s">
        <v>10167</v>
      </c>
    </row>
    <row r="340" spans="1:122" x14ac:dyDescent="0.25">
      <c r="A340">
        <v>575</v>
      </c>
      <c r="B340" t="s">
        <v>189</v>
      </c>
      <c r="C340" t="s">
        <v>2273</v>
      </c>
      <c r="D340" s="138">
        <v>44932</v>
      </c>
      <c r="E340" t="s">
        <v>2274</v>
      </c>
      <c r="F340" t="s">
        <v>11</v>
      </c>
      <c r="G340" t="s">
        <v>1929</v>
      </c>
      <c r="H340" t="s">
        <v>11</v>
      </c>
      <c r="I340" t="s">
        <v>9802</v>
      </c>
      <c r="J340" t="s">
        <v>12</v>
      </c>
      <c r="K340">
        <v>7.7</v>
      </c>
      <c r="L340">
        <v>1.1200000000000001</v>
      </c>
      <c r="M340">
        <v>7.7</v>
      </c>
      <c r="N340">
        <v>8.8010000000000002</v>
      </c>
      <c r="O340" t="s">
        <v>189</v>
      </c>
      <c r="P340" t="s">
        <v>13</v>
      </c>
      <c r="Q340" t="s">
        <v>69</v>
      </c>
      <c r="R340" t="s">
        <v>16</v>
      </c>
      <c r="S340" t="s">
        <v>16</v>
      </c>
      <c r="T340" t="s">
        <v>16</v>
      </c>
      <c r="U340" t="s">
        <v>16</v>
      </c>
      <c r="V340" t="s">
        <v>2410</v>
      </c>
      <c r="W340">
        <v>100</v>
      </c>
      <c r="X340" t="s">
        <v>15</v>
      </c>
      <c r="Y340" t="s">
        <v>6236</v>
      </c>
      <c r="Z340" t="s">
        <v>6236</v>
      </c>
      <c r="AA340" t="s">
        <v>189</v>
      </c>
      <c r="AB340" s="138">
        <v>44937</v>
      </c>
      <c r="AC340" s="138">
        <v>45120</v>
      </c>
      <c r="AD340" t="s">
        <v>6241</v>
      </c>
      <c r="AE340" t="s">
        <v>5146</v>
      </c>
      <c r="AF340" t="s">
        <v>16</v>
      </c>
      <c r="AG340" t="s">
        <v>189</v>
      </c>
      <c r="AH340" s="138">
        <v>46033</v>
      </c>
      <c r="AI340" t="s">
        <v>2414</v>
      </c>
      <c r="AJ340" t="s">
        <v>189</v>
      </c>
      <c r="AK340" t="s">
        <v>189</v>
      </c>
      <c r="AL340" t="s">
        <v>189</v>
      </c>
      <c r="AM340" t="s">
        <v>189</v>
      </c>
      <c r="AN340" t="s">
        <v>189</v>
      </c>
      <c r="AO340" t="s">
        <v>189</v>
      </c>
      <c r="AP340" t="s">
        <v>189</v>
      </c>
      <c r="AQ340" t="s">
        <v>16</v>
      </c>
      <c r="AR340" t="s">
        <v>189</v>
      </c>
      <c r="AS340" t="s">
        <v>16</v>
      </c>
      <c r="AT340" t="s">
        <v>6582</v>
      </c>
      <c r="AU340" t="s">
        <v>9344</v>
      </c>
      <c r="AV340" t="s">
        <v>189</v>
      </c>
      <c r="AW340" t="s">
        <v>16</v>
      </c>
      <c r="AX340" t="s">
        <v>16</v>
      </c>
      <c r="AY340" t="s">
        <v>16</v>
      </c>
      <c r="AZ340" t="s">
        <v>16</v>
      </c>
      <c r="BA340" t="s">
        <v>16</v>
      </c>
      <c r="BB340" t="s">
        <v>16</v>
      </c>
      <c r="BC340" t="s">
        <v>16</v>
      </c>
      <c r="BD340" t="s">
        <v>16</v>
      </c>
      <c r="BE340" t="s">
        <v>16</v>
      </c>
      <c r="BF340" t="s">
        <v>189</v>
      </c>
      <c r="BG340" t="s">
        <v>189</v>
      </c>
      <c r="BH340">
        <v>0</v>
      </c>
      <c r="BI340">
        <v>0</v>
      </c>
      <c r="BJ340">
        <v>0</v>
      </c>
      <c r="BK340" t="s">
        <v>189</v>
      </c>
      <c r="BL340" t="s">
        <v>189</v>
      </c>
      <c r="BN340" t="s">
        <v>2177</v>
      </c>
      <c r="BO340" t="s">
        <v>16</v>
      </c>
      <c r="BP340" t="s">
        <v>2274</v>
      </c>
      <c r="BQ340" t="s">
        <v>184</v>
      </c>
      <c r="BR340" t="s">
        <v>6744</v>
      </c>
      <c r="BS340" t="s">
        <v>16</v>
      </c>
      <c r="BT340" t="s">
        <v>16</v>
      </c>
      <c r="BU340" t="s">
        <v>189</v>
      </c>
      <c r="BV340" t="s">
        <v>27</v>
      </c>
      <c r="BW340" t="s">
        <v>189</v>
      </c>
      <c r="BX340" t="s">
        <v>279</v>
      </c>
      <c r="BY340" t="s">
        <v>588</v>
      </c>
      <c r="BZ340" s="138"/>
      <c r="CA340" s="138">
        <v>44680</v>
      </c>
      <c r="CB340" t="s">
        <v>17</v>
      </c>
      <c r="CC340" t="s">
        <v>16</v>
      </c>
      <c r="CD340" t="s">
        <v>6307</v>
      </c>
      <c r="CE340" t="s">
        <v>189</v>
      </c>
      <c r="CF340" t="s">
        <v>189</v>
      </c>
      <c r="CG340" t="s">
        <v>189</v>
      </c>
      <c r="CH340">
        <v>2023</v>
      </c>
      <c r="CI340" s="7">
        <v>44932</v>
      </c>
      <c r="CJ340" t="s">
        <v>4723</v>
      </c>
      <c r="CK340">
        <v>1</v>
      </c>
      <c r="CL340">
        <v>2</v>
      </c>
      <c r="CM340" s="7">
        <v>44928</v>
      </c>
      <c r="CN340" t="s">
        <v>11611</v>
      </c>
      <c r="CO340" t="s">
        <v>9855</v>
      </c>
      <c r="CP340" t="s">
        <v>11556</v>
      </c>
      <c r="CQ340" t="s">
        <v>11557</v>
      </c>
      <c r="CR340" t="s">
        <v>6003</v>
      </c>
      <c r="CS340" t="s">
        <v>6005</v>
      </c>
      <c r="CT340" t="s">
        <v>9846</v>
      </c>
      <c r="CU340" t="s">
        <v>9873</v>
      </c>
      <c r="CV340" t="s">
        <v>6310</v>
      </c>
      <c r="CW340" t="s">
        <v>9874</v>
      </c>
      <c r="CX340" t="s">
        <v>2533</v>
      </c>
      <c r="CY340" t="s">
        <v>9817</v>
      </c>
      <c r="CZ340" t="s">
        <v>6741</v>
      </c>
      <c r="DA340" t="s">
        <v>188</v>
      </c>
      <c r="DB340" t="s">
        <v>16</v>
      </c>
      <c r="DC340" t="s">
        <v>16</v>
      </c>
      <c r="DD340" t="s">
        <v>15</v>
      </c>
      <c r="DE340" t="s">
        <v>16</v>
      </c>
      <c r="DF340" t="s">
        <v>16</v>
      </c>
      <c r="DG340" t="s">
        <v>4727</v>
      </c>
      <c r="DH340" t="s">
        <v>2052</v>
      </c>
      <c r="DI340" t="s">
        <v>6185</v>
      </c>
      <c r="DJ340" t="s">
        <v>16</v>
      </c>
      <c r="DK340" t="s">
        <v>9817</v>
      </c>
      <c r="DL340" t="s">
        <v>9817</v>
      </c>
      <c r="DM340" t="s">
        <v>16</v>
      </c>
      <c r="DN340" t="s">
        <v>189</v>
      </c>
      <c r="DO340" t="s">
        <v>11612</v>
      </c>
      <c r="DP340" t="s">
        <v>7568</v>
      </c>
      <c r="DQ340" t="s">
        <v>10168</v>
      </c>
      <c r="DR340" t="s">
        <v>10169</v>
      </c>
    </row>
    <row r="341" spans="1:122" x14ac:dyDescent="0.25">
      <c r="A341">
        <v>574</v>
      </c>
      <c r="B341" t="s">
        <v>189</v>
      </c>
      <c r="C341" t="s">
        <v>2765</v>
      </c>
      <c r="D341" s="138">
        <v>44932</v>
      </c>
      <c r="E341" t="s">
        <v>2769</v>
      </c>
      <c r="F341" t="s">
        <v>11</v>
      </c>
      <c r="G341" t="s">
        <v>16</v>
      </c>
      <c r="H341" t="s">
        <v>11</v>
      </c>
      <c r="I341" t="s">
        <v>9802</v>
      </c>
      <c r="J341" t="s">
        <v>100</v>
      </c>
      <c r="K341">
        <v>1</v>
      </c>
      <c r="L341">
        <v>1</v>
      </c>
      <c r="M341">
        <v>6.83</v>
      </c>
      <c r="N341">
        <v>7.8070000000000004</v>
      </c>
      <c r="O341" t="s">
        <v>189</v>
      </c>
      <c r="P341" t="s">
        <v>13</v>
      </c>
      <c r="Q341" t="s">
        <v>341</v>
      </c>
      <c r="R341" t="s">
        <v>57</v>
      </c>
      <c r="S341" t="s">
        <v>341</v>
      </c>
      <c r="T341" t="s">
        <v>16</v>
      </c>
      <c r="U341" t="s">
        <v>2079</v>
      </c>
      <c r="V341" t="s">
        <v>2410</v>
      </c>
      <c r="W341">
        <v>100</v>
      </c>
      <c r="X341" t="s">
        <v>22</v>
      </c>
      <c r="Y341" t="s">
        <v>6282</v>
      </c>
      <c r="Z341" t="s">
        <v>6282</v>
      </c>
      <c r="AA341" t="s">
        <v>189</v>
      </c>
      <c r="AB341" s="138">
        <v>44939</v>
      </c>
      <c r="AC341" s="138">
        <v>45120</v>
      </c>
      <c r="AD341" t="s">
        <v>6241</v>
      </c>
      <c r="AE341" t="s">
        <v>5197</v>
      </c>
      <c r="AF341" t="s">
        <v>16</v>
      </c>
      <c r="AG341" t="s">
        <v>189</v>
      </c>
      <c r="AH341" s="138">
        <v>46035</v>
      </c>
      <c r="AI341" t="s">
        <v>2414</v>
      </c>
      <c r="AJ341" t="s">
        <v>189</v>
      </c>
      <c r="AK341" t="s">
        <v>189</v>
      </c>
      <c r="AL341" t="s">
        <v>189</v>
      </c>
      <c r="AM341" t="s">
        <v>189</v>
      </c>
      <c r="AN341" t="s">
        <v>189</v>
      </c>
      <c r="AO341" t="s">
        <v>189</v>
      </c>
      <c r="AP341" t="s">
        <v>189</v>
      </c>
      <c r="AQ341" t="s">
        <v>16</v>
      </c>
      <c r="AR341" t="s">
        <v>189</v>
      </c>
      <c r="AS341" t="s">
        <v>16</v>
      </c>
      <c r="AT341" t="s">
        <v>6497</v>
      </c>
      <c r="AU341" t="s">
        <v>9344</v>
      </c>
      <c r="AV341" t="s">
        <v>189</v>
      </c>
      <c r="AW341" t="s">
        <v>16</v>
      </c>
      <c r="AX341" t="s">
        <v>16</v>
      </c>
      <c r="AY341" t="s">
        <v>16</v>
      </c>
      <c r="AZ341" t="s">
        <v>16</v>
      </c>
      <c r="BA341" t="s">
        <v>16</v>
      </c>
      <c r="BB341" t="s">
        <v>16</v>
      </c>
      <c r="BC341" t="s">
        <v>16</v>
      </c>
      <c r="BD341" t="s">
        <v>181</v>
      </c>
      <c r="BE341" t="s">
        <v>2214</v>
      </c>
      <c r="BF341" t="s">
        <v>189</v>
      </c>
      <c r="BG341" t="s">
        <v>189</v>
      </c>
      <c r="BH341">
        <v>0</v>
      </c>
      <c r="BI341">
        <v>0</v>
      </c>
      <c r="BJ341">
        <v>0</v>
      </c>
      <c r="BK341" t="s">
        <v>189</v>
      </c>
      <c r="BL341" t="s">
        <v>189</v>
      </c>
      <c r="BN341" t="s">
        <v>2764</v>
      </c>
      <c r="BO341" t="s">
        <v>7118</v>
      </c>
      <c r="BP341" t="s">
        <v>2767</v>
      </c>
      <c r="BQ341" t="s">
        <v>184</v>
      </c>
      <c r="BR341" t="s">
        <v>6744</v>
      </c>
      <c r="BS341" t="s">
        <v>9667</v>
      </c>
      <c r="BT341" t="s">
        <v>16</v>
      </c>
      <c r="BU341" t="s">
        <v>189</v>
      </c>
      <c r="BV341" t="s">
        <v>52</v>
      </c>
      <c r="BW341" t="s">
        <v>195</v>
      </c>
      <c r="BX341" t="s">
        <v>196</v>
      </c>
      <c r="BY341" t="s">
        <v>16</v>
      </c>
      <c r="BZ341" s="138"/>
      <c r="CA341" s="138">
        <v>44852</v>
      </c>
      <c r="CB341" t="s">
        <v>17</v>
      </c>
      <c r="CC341" t="s">
        <v>16</v>
      </c>
      <c r="CD341" t="s">
        <v>6307</v>
      </c>
      <c r="CE341" t="s">
        <v>189</v>
      </c>
      <c r="CF341" t="s">
        <v>189</v>
      </c>
      <c r="CG341" t="s">
        <v>189</v>
      </c>
      <c r="CH341">
        <v>2023</v>
      </c>
      <c r="CI341" s="7">
        <v>44932</v>
      </c>
      <c r="CJ341" t="s">
        <v>4723</v>
      </c>
      <c r="CK341">
        <v>1</v>
      </c>
      <c r="CL341">
        <v>2</v>
      </c>
      <c r="CM341" s="7">
        <v>44928</v>
      </c>
      <c r="CN341" t="s">
        <v>11611</v>
      </c>
      <c r="CO341" t="s">
        <v>9855</v>
      </c>
      <c r="CP341" t="s">
        <v>11556</v>
      </c>
      <c r="CQ341" t="s">
        <v>11557</v>
      </c>
      <c r="CR341" t="s">
        <v>6003</v>
      </c>
      <c r="CS341" t="s">
        <v>6005</v>
      </c>
      <c r="CT341" t="s">
        <v>9846</v>
      </c>
      <c r="CU341" t="s">
        <v>9873</v>
      </c>
      <c r="CV341" t="s">
        <v>6310</v>
      </c>
      <c r="CW341" t="s">
        <v>9874</v>
      </c>
      <c r="CX341" t="s">
        <v>2766</v>
      </c>
      <c r="CY341" t="s">
        <v>9813</v>
      </c>
      <c r="CZ341" t="s">
        <v>6730</v>
      </c>
      <c r="DA341" t="s">
        <v>188</v>
      </c>
      <c r="DB341" t="s">
        <v>16</v>
      </c>
      <c r="DC341" t="s">
        <v>16</v>
      </c>
      <c r="DD341" t="s">
        <v>22</v>
      </c>
      <c r="DE341" t="s">
        <v>16</v>
      </c>
      <c r="DF341" t="s">
        <v>2604</v>
      </c>
      <c r="DG341" t="s">
        <v>4727</v>
      </c>
      <c r="DH341" t="s">
        <v>2051</v>
      </c>
      <c r="DI341" t="s">
        <v>4519</v>
      </c>
      <c r="DJ341" t="s">
        <v>16</v>
      </c>
      <c r="DK341" t="s">
        <v>16</v>
      </c>
      <c r="DL341" t="s">
        <v>5972</v>
      </c>
      <c r="DM341" t="s">
        <v>6245</v>
      </c>
      <c r="DN341" t="s">
        <v>189</v>
      </c>
      <c r="DO341" t="s">
        <v>11164</v>
      </c>
      <c r="DP341" t="s">
        <v>7569</v>
      </c>
      <c r="DQ341" t="s">
        <v>10168</v>
      </c>
      <c r="DR341" t="s">
        <v>7570</v>
      </c>
    </row>
    <row r="342" spans="1:122" x14ac:dyDescent="0.25">
      <c r="A342">
        <v>573</v>
      </c>
      <c r="B342" t="s">
        <v>189</v>
      </c>
      <c r="C342" t="s">
        <v>2275</v>
      </c>
      <c r="D342" s="138">
        <v>44930</v>
      </c>
      <c r="E342" t="s">
        <v>2276</v>
      </c>
      <c r="F342" t="s">
        <v>11</v>
      </c>
      <c r="G342" t="s">
        <v>1929</v>
      </c>
      <c r="H342" t="s">
        <v>11</v>
      </c>
      <c r="I342" t="s">
        <v>9802</v>
      </c>
      <c r="J342" t="s">
        <v>12</v>
      </c>
      <c r="K342">
        <v>9.1999999999999993</v>
      </c>
      <c r="L342">
        <v>1.33</v>
      </c>
      <c r="M342">
        <v>9.1999999999999993</v>
      </c>
      <c r="N342">
        <v>10.433</v>
      </c>
      <c r="O342" t="s">
        <v>189</v>
      </c>
      <c r="P342" t="s">
        <v>13</v>
      </c>
      <c r="Q342" t="s">
        <v>69</v>
      </c>
      <c r="R342" t="s">
        <v>70</v>
      </c>
      <c r="S342" t="s">
        <v>69</v>
      </c>
      <c r="T342" t="s">
        <v>16</v>
      </c>
      <c r="U342" t="s">
        <v>65</v>
      </c>
      <c r="V342" t="s">
        <v>2410</v>
      </c>
      <c r="W342">
        <v>100</v>
      </c>
      <c r="X342" t="s">
        <v>15</v>
      </c>
      <c r="Y342" t="s">
        <v>6236</v>
      </c>
      <c r="Z342" t="s">
        <v>6236</v>
      </c>
      <c r="AA342" t="s">
        <v>189</v>
      </c>
      <c r="AB342" s="138">
        <v>44932</v>
      </c>
      <c r="AC342" s="138">
        <v>45297</v>
      </c>
      <c r="AD342" t="s">
        <v>6241</v>
      </c>
      <c r="AE342" t="s">
        <v>5103</v>
      </c>
      <c r="AF342" t="s">
        <v>16</v>
      </c>
      <c r="AG342" t="s">
        <v>189</v>
      </c>
      <c r="AH342" s="138">
        <v>46028</v>
      </c>
      <c r="AI342" t="s">
        <v>2419</v>
      </c>
      <c r="AJ342" t="s">
        <v>189</v>
      </c>
      <c r="AK342" t="s">
        <v>189</v>
      </c>
      <c r="AL342" t="s">
        <v>189</v>
      </c>
      <c r="AM342" t="s">
        <v>189</v>
      </c>
      <c r="AN342" t="s">
        <v>189</v>
      </c>
      <c r="AO342" t="s">
        <v>189</v>
      </c>
      <c r="AP342" t="s">
        <v>189</v>
      </c>
      <c r="AQ342" t="s">
        <v>16</v>
      </c>
      <c r="AR342" t="s">
        <v>189</v>
      </c>
      <c r="AS342" t="s">
        <v>16</v>
      </c>
      <c r="AT342" t="s">
        <v>6583</v>
      </c>
      <c r="AU342" t="s">
        <v>9344</v>
      </c>
      <c r="AV342" t="s">
        <v>189</v>
      </c>
      <c r="AW342" t="s">
        <v>16</v>
      </c>
      <c r="AX342" t="s">
        <v>16</v>
      </c>
      <c r="AY342" t="s">
        <v>16</v>
      </c>
      <c r="AZ342" t="s">
        <v>16</v>
      </c>
      <c r="BA342" t="s">
        <v>16</v>
      </c>
      <c r="BB342" t="s">
        <v>16</v>
      </c>
      <c r="BC342" t="s">
        <v>16</v>
      </c>
      <c r="BD342" t="s">
        <v>16</v>
      </c>
      <c r="BE342" t="s">
        <v>16</v>
      </c>
      <c r="BF342" t="s">
        <v>189</v>
      </c>
      <c r="BG342" t="s">
        <v>189</v>
      </c>
      <c r="BH342">
        <v>0</v>
      </c>
      <c r="BI342">
        <v>0</v>
      </c>
      <c r="BJ342">
        <v>0</v>
      </c>
      <c r="BK342" t="s">
        <v>189</v>
      </c>
      <c r="BL342" t="s">
        <v>189</v>
      </c>
      <c r="BN342" t="s">
        <v>2277</v>
      </c>
      <c r="BO342" t="s">
        <v>16</v>
      </c>
      <c r="BP342" t="s">
        <v>2276</v>
      </c>
      <c r="BQ342" t="s">
        <v>184</v>
      </c>
      <c r="BR342" t="s">
        <v>6744</v>
      </c>
      <c r="BS342" t="s">
        <v>9667</v>
      </c>
      <c r="BT342" t="s">
        <v>16</v>
      </c>
      <c r="BU342" t="s">
        <v>189</v>
      </c>
      <c r="BV342" t="s">
        <v>27</v>
      </c>
      <c r="BW342" t="s">
        <v>195</v>
      </c>
      <c r="BX342" t="s">
        <v>279</v>
      </c>
      <c r="BY342" t="s">
        <v>588</v>
      </c>
      <c r="BZ342" s="138"/>
      <c r="CA342" s="138">
        <v>44449</v>
      </c>
      <c r="CB342" t="s">
        <v>17</v>
      </c>
      <c r="CC342" t="s">
        <v>17</v>
      </c>
      <c r="CD342" t="s">
        <v>6307</v>
      </c>
      <c r="CE342" t="s">
        <v>189</v>
      </c>
      <c r="CF342" t="s">
        <v>189</v>
      </c>
      <c r="CG342" t="s">
        <v>189</v>
      </c>
      <c r="CH342">
        <v>2023</v>
      </c>
      <c r="CI342" s="7">
        <v>44930</v>
      </c>
      <c r="CJ342" t="s">
        <v>4723</v>
      </c>
      <c r="CK342">
        <v>1</v>
      </c>
      <c r="CL342">
        <v>2</v>
      </c>
      <c r="CM342" s="7">
        <v>44928</v>
      </c>
      <c r="CN342" t="s">
        <v>11611</v>
      </c>
      <c r="CO342" t="s">
        <v>9855</v>
      </c>
      <c r="CP342" t="s">
        <v>11556</v>
      </c>
      <c r="CQ342" t="s">
        <v>11557</v>
      </c>
      <c r="CR342" t="s">
        <v>6003</v>
      </c>
      <c r="CS342" t="s">
        <v>6005</v>
      </c>
      <c r="CT342" t="s">
        <v>9846</v>
      </c>
      <c r="CU342" t="s">
        <v>9873</v>
      </c>
      <c r="CV342" t="s">
        <v>6310</v>
      </c>
      <c r="CW342" t="s">
        <v>9874</v>
      </c>
      <c r="CX342" t="s">
        <v>2770</v>
      </c>
      <c r="CY342" t="s">
        <v>9817</v>
      </c>
      <c r="CZ342" t="s">
        <v>6741</v>
      </c>
      <c r="DA342" t="s">
        <v>188</v>
      </c>
      <c r="DB342" t="s">
        <v>16</v>
      </c>
      <c r="DC342" t="s">
        <v>16</v>
      </c>
      <c r="DD342" t="s">
        <v>15</v>
      </c>
      <c r="DE342" t="s">
        <v>16</v>
      </c>
      <c r="DF342" t="s">
        <v>16</v>
      </c>
      <c r="DG342" t="s">
        <v>4727</v>
      </c>
      <c r="DH342" t="s">
        <v>2052</v>
      </c>
      <c r="DI342" t="s">
        <v>6186</v>
      </c>
      <c r="DJ342" t="s">
        <v>16</v>
      </c>
      <c r="DK342" t="s">
        <v>9817</v>
      </c>
      <c r="DL342" t="s">
        <v>9817</v>
      </c>
      <c r="DM342" t="s">
        <v>16</v>
      </c>
      <c r="DN342" t="s">
        <v>189</v>
      </c>
      <c r="DO342" t="s">
        <v>11613</v>
      </c>
      <c r="DP342" t="s">
        <v>7571</v>
      </c>
      <c r="DQ342" t="s">
        <v>10170</v>
      </c>
      <c r="DR342" t="s">
        <v>10171</v>
      </c>
    </row>
    <row r="343" spans="1:122" x14ac:dyDescent="0.25">
      <c r="A343">
        <v>572</v>
      </c>
      <c r="B343" t="s">
        <v>189</v>
      </c>
      <c r="C343" t="s">
        <v>2278</v>
      </c>
      <c r="D343" s="138">
        <v>44925</v>
      </c>
      <c r="E343" t="s">
        <v>2279</v>
      </c>
      <c r="F343" t="s">
        <v>11</v>
      </c>
      <c r="G343" t="s">
        <v>1932</v>
      </c>
      <c r="H343" t="s">
        <v>11</v>
      </c>
      <c r="I343" t="s">
        <v>9802</v>
      </c>
      <c r="J343" t="s">
        <v>12</v>
      </c>
      <c r="K343">
        <v>3.62</v>
      </c>
      <c r="L343">
        <v>0.52</v>
      </c>
      <c r="M343">
        <v>3.62</v>
      </c>
      <c r="N343">
        <v>4.0830000000000002</v>
      </c>
      <c r="O343" t="s">
        <v>189</v>
      </c>
      <c r="P343" t="s">
        <v>13</v>
      </c>
      <c r="Q343" t="s">
        <v>43</v>
      </c>
      <c r="R343" t="s">
        <v>16</v>
      </c>
      <c r="S343" t="s">
        <v>16</v>
      </c>
      <c r="T343" t="s">
        <v>16</v>
      </c>
      <c r="U343" t="s">
        <v>16</v>
      </c>
      <c r="V343" t="s">
        <v>2410</v>
      </c>
      <c r="W343">
        <v>100</v>
      </c>
      <c r="X343" t="s">
        <v>22</v>
      </c>
      <c r="Y343" t="s">
        <v>6236</v>
      </c>
      <c r="Z343" t="s">
        <v>6236</v>
      </c>
      <c r="AA343" t="s">
        <v>189</v>
      </c>
      <c r="AB343" s="138">
        <v>44935</v>
      </c>
      <c r="AC343" s="138">
        <v>45116</v>
      </c>
      <c r="AD343" t="s">
        <v>6241</v>
      </c>
      <c r="AE343" t="s">
        <v>5198</v>
      </c>
      <c r="AF343" t="s">
        <v>16</v>
      </c>
      <c r="AG343" t="s">
        <v>189</v>
      </c>
      <c r="AH343" s="138">
        <v>46031</v>
      </c>
      <c r="AI343" t="s">
        <v>2414</v>
      </c>
      <c r="AJ343" t="s">
        <v>189</v>
      </c>
      <c r="AK343" t="s">
        <v>189</v>
      </c>
      <c r="AL343" t="s">
        <v>189</v>
      </c>
      <c r="AM343" t="s">
        <v>189</v>
      </c>
      <c r="AN343" t="s">
        <v>189</v>
      </c>
      <c r="AO343" t="s">
        <v>189</v>
      </c>
      <c r="AP343" t="s">
        <v>189</v>
      </c>
      <c r="AQ343" t="s">
        <v>16</v>
      </c>
      <c r="AR343" t="s">
        <v>189</v>
      </c>
      <c r="AS343" t="s">
        <v>16</v>
      </c>
      <c r="AT343" t="s">
        <v>189</v>
      </c>
      <c r="AU343" t="s">
        <v>9344</v>
      </c>
      <c r="AV343" t="s">
        <v>189</v>
      </c>
      <c r="AW343" t="s">
        <v>16</v>
      </c>
      <c r="AX343" t="s">
        <v>16</v>
      </c>
      <c r="AY343" t="s">
        <v>16</v>
      </c>
      <c r="AZ343" t="s">
        <v>16</v>
      </c>
      <c r="BA343" t="s">
        <v>16</v>
      </c>
      <c r="BB343" t="s">
        <v>16</v>
      </c>
      <c r="BC343" t="s">
        <v>16</v>
      </c>
      <c r="BD343" t="s">
        <v>16</v>
      </c>
      <c r="BE343" t="s">
        <v>16</v>
      </c>
      <c r="BF343" t="s">
        <v>189</v>
      </c>
      <c r="BG343" t="s">
        <v>189</v>
      </c>
      <c r="BH343">
        <v>0</v>
      </c>
      <c r="BI343">
        <v>0</v>
      </c>
      <c r="BJ343">
        <v>0</v>
      </c>
      <c r="BK343" t="s">
        <v>189</v>
      </c>
      <c r="BL343" t="s">
        <v>189</v>
      </c>
      <c r="BN343" t="s">
        <v>2280</v>
      </c>
      <c r="BO343" t="s">
        <v>16</v>
      </c>
      <c r="BP343" t="s">
        <v>2773</v>
      </c>
      <c r="BQ343" t="s">
        <v>184</v>
      </c>
      <c r="BR343" t="s">
        <v>6744</v>
      </c>
      <c r="BS343" t="s">
        <v>9667</v>
      </c>
      <c r="BT343" t="s">
        <v>16</v>
      </c>
      <c r="BU343" t="s">
        <v>189</v>
      </c>
      <c r="BV343" t="s">
        <v>39</v>
      </c>
      <c r="BW343" t="s">
        <v>195</v>
      </c>
      <c r="BX343" t="s">
        <v>809</v>
      </c>
      <c r="BY343" t="s">
        <v>2774</v>
      </c>
      <c r="BZ343" s="138"/>
      <c r="CA343" s="138">
        <v>44729</v>
      </c>
      <c r="CB343" t="s">
        <v>17</v>
      </c>
      <c r="CC343" t="s">
        <v>17</v>
      </c>
      <c r="CD343" t="s">
        <v>6307</v>
      </c>
      <c r="CE343" t="s">
        <v>189</v>
      </c>
      <c r="CF343" t="s">
        <v>189</v>
      </c>
      <c r="CG343" t="s">
        <v>189</v>
      </c>
      <c r="CH343">
        <v>2022</v>
      </c>
      <c r="CI343" s="7">
        <v>44925</v>
      </c>
      <c r="CJ343" t="s">
        <v>4723</v>
      </c>
      <c r="CK343">
        <v>12</v>
      </c>
      <c r="CL343">
        <v>53</v>
      </c>
      <c r="CM343" s="7">
        <v>44921</v>
      </c>
      <c r="CN343" t="s">
        <v>11614</v>
      </c>
      <c r="CO343" t="s">
        <v>9857</v>
      </c>
      <c r="CP343" t="s">
        <v>11366</v>
      </c>
      <c r="CQ343" t="s">
        <v>11615</v>
      </c>
      <c r="CR343" t="s">
        <v>6007</v>
      </c>
      <c r="CS343" t="s">
        <v>6008</v>
      </c>
      <c r="CT343" t="s">
        <v>6065</v>
      </c>
      <c r="CU343" t="s">
        <v>9873</v>
      </c>
      <c r="CV343" t="s">
        <v>6310</v>
      </c>
      <c r="CW343" t="s">
        <v>9874</v>
      </c>
      <c r="CX343" t="s">
        <v>2772</v>
      </c>
      <c r="CY343" t="s">
        <v>9817</v>
      </c>
      <c r="CZ343" t="s">
        <v>6741</v>
      </c>
      <c r="DA343" t="s">
        <v>188</v>
      </c>
      <c r="DB343" t="s">
        <v>16</v>
      </c>
      <c r="DC343" t="s">
        <v>16</v>
      </c>
      <c r="DD343" t="s">
        <v>22</v>
      </c>
      <c r="DE343" t="s">
        <v>16</v>
      </c>
      <c r="DF343" t="s">
        <v>2771</v>
      </c>
      <c r="DG343" t="s">
        <v>4727</v>
      </c>
      <c r="DH343" t="s">
        <v>2052</v>
      </c>
      <c r="DI343" t="s">
        <v>6187</v>
      </c>
      <c r="DJ343" t="s">
        <v>16</v>
      </c>
      <c r="DK343" t="s">
        <v>9817</v>
      </c>
      <c r="DL343" t="s">
        <v>9817</v>
      </c>
      <c r="DM343" t="s">
        <v>6245</v>
      </c>
      <c r="DN343" t="s">
        <v>189</v>
      </c>
      <c r="DO343" t="s">
        <v>11165</v>
      </c>
      <c r="DP343" t="s">
        <v>7572</v>
      </c>
      <c r="DQ343" t="s">
        <v>10172</v>
      </c>
      <c r="DR343" t="s">
        <v>10173</v>
      </c>
    </row>
    <row r="344" spans="1:122" x14ac:dyDescent="0.25">
      <c r="A344">
        <v>571</v>
      </c>
      <c r="B344" t="s">
        <v>189</v>
      </c>
      <c r="C344" t="s">
        <v>2281</v>
      </c>
      <c r="D344" s="138">
        <v>44924</v>
      </c>
      <c r="E344" t="s">
        <v>4560</v>
      </c>
      <c r="F344" t="s">
        <v>11</v>
      </c>
      <c r="G344" t="s">
        <v>1932</v>
      </c>
      <c r="H344" t="s">
        <v>11</v>
      </c>
      <c r="I344" t="s">
        <v>9802</v>
      </c>
      <c r="J344" t="s">
        <v>12</v>
      </c>
      <c r="K344">
        <v>6</v>
      </c>
      <c r="L344">
        <v>0.86</v>
      </c>
      <c r="M344">
        <v>6</v>
      </c>
      <c r="N344">
        <v>6.7080000000000002</v>
      </c>
      <c r="O344" t="s">
        <v>189</v>
      </c>
      <c r="P344" t="s">
        <v>13</v>
      </c>
      <c r="Q344" t="s">
        <v>71</v>
      </c>
      <c r="R344" t="s">
        <v>16</v>
      </c>
      <c r="S344" t="s">
        <v>16</v>
      </c>
      <c r="T344" t="s">
        <v>16</v>
      </c>
      <c r="U344" t="s">
        <v>16</v>
      </c>
      <c r="V344" t="s">
        <v>2410</v>
      </c>
      <c r="X344" t="s">
        <v>22</v>
      </c>
      <c r="Y344" t="s">
        <v>6236</v>
      </c>
      <c r="Z344" t="s">
        <v>6236</v>
      </c>
      <c r="AA344" t="s">
        <v>189</v>
      </c>
      <c r="AB344" s="138">
        <v>44935</v>
      </c>
      <c r="AC344" s="138">
        <v>45116</v>
      </c>
      <c r="AD344" t="s">
        <v>6241</v>
      </c>
      <c r="AE344" t="s">
        <v>5173</v>
      </c>
      <c r="AF344" t="s">
        <v>16</v>
      </c>
      <c r="AG344" t="s">
        <v>189</v>
      </c>
      <c r="AH344" s="138">
        <v>46031</v>
      </c>
      <c r="AI344" t="s">
        <v>2414</v>
      </c>
      <c r="AJ344" t="s">
        <v>189</v>
      </c>
      <c r="AK344" t="s">
        <v>189</v>
      </c>
      <c r="AL344" t="s">
        <v>189</v>
      </c>
      <c r="AM344" t="s">
        <v>189</v>
      </c>
      <c r="AN344" t="s">
        <v>189</v>
      </c>
      <c r="AO344" t="s">
        <v>189</v>
      </c>
      <c r="AP344" t="s">
        <v>189</v>
      </c>
      <c r="AQ344" t="s">
        <v>16</v>
      </c>
      <c r="AR344" t="s">
        <v>189</v>
      </c>
      <c r="AS344" t="s">
        <v>16</v>
      </c>
      <c r="AT344" t="s">
        <v>189</v>
      </c>
      <c r="AU344" t="s">
        <v>9344</v>
      </c>
      <c r="AV344" t="s">
        <v>189</v>
      </c>
      <c r="AW344" t="s">
        <v>16</v>
      </c>
      <c r="AX344" t="s">
        <v>16</v>
      </c>
      <c r="AY344" t="s">
        <v>16</v>
      </c>
      <c r="AZ344" t="s">
        <v>16</v>
      </c>
      <c r="BA344" t="s">
        <v>16</v>
      </c>
      <c r="BB344" t="s">
        <v>16</v>
      </c>
      <c r="BC344" t="s">
        <v>16</v>
      </c>
      <c r="BD344" t="s">
        <v>16</v>
      </c>
      <c r="BE344" t="s">
        <v>16</v>
      </c>
      <c r="BF344" t="s">
        <v>189</v>
      </c>
      <c r="BG344" t="s">
        <v>189</v>
      </c>
      <c r="BH344">
        <v>0</v>
      </c>
      <c r="BI344">
        <v>0</v>
      </c>
      <c r="BJ344">
        <v>0</v>
      </c>
      <c r="BK344" t="s">
        <v>189</v>
      </c>
      <c r="BL344" t="s">
        <v>189</v>
      </c>
      <c r="BN344" t="s">
        <v>808</v>
      </c>
      <c r="BO344" t="s">
        <v>16</v>
      </c>
      <c r="BP344" t="s">
        <v>4558</v>
      </c>
      <c r="BQ344" t="s">
        <v>184</v>
      </c>
      <c r="BR344" t="s">
        <v>6744</v>
      </c>
      <c r="BS344" t="s">
        <v>1494</v>
      </c>
      <c r="BT344" t="s">
        <v>16</v>
      </c>
      <c r="BU344" t="s">
        <v>189</v>
      </c>
      <c r="BV344" t="s">
        <v>39</v>
      </c>
      <c r="BW344" t="s">
        <v>9677</v>
      </c>
      <c r="BX344" t="s">
        <v>809</v>
      </c>
      <c r="BY344" t="s">
        <v>810</v>
      </c>
      <c r="BZ344" s="138"/>
      <c r="CA344" s="138">
        <v>43896</v>
      </c>
      <c r="CB344" t="s">
        <v>17</v>
      </c>
      <c r="CC344" t="s">
        <v>17</v>
      </c>
      <c r="CD344" t="s">
        <v>6307</v>
      </c>
      <c r="CE344" t="s">
        <v>189</v>
      </c>
      <c r="CF344" t="s">
        <v>6307</v>
      </c>
      <c r="CG344" t="s">
        <v>189</v>
      </c>
      <c r="CH344">
        <v>2022</v>
      </c>
      <c r="CI344" s="7">
        <v>44924</v>
      </c>
      <c r="CJ344" t="s">
        <v>4723</v>
      </c>
      <c r="CK344">
        <v>12</v>
      </c>
      <c r="CL344">
        <v>53</v>
      </c>
      <c r="CM344" s="7">
        <v>44921</v>
      </c>
      <c r="CN344" t="s">
        <v>11614</v>
      </c>
      <c r="CO344" t="s">
        <v>9857</v>
      </c>
      <c r="CP344" t="s">
        <v>11366</v>
      </c>
      <c r="CQ344" t="s">
        <v>11615</v>
      </c>
      <c r="CR344" t="s">
        <v>6007</v>
      </c>
      <c r="CS344" t="s">
        <v>6008</v>
      </c>
      <c r="CT344" t="s">
        <v>6065</v>
      </c>
      <c r="CU344" t="s">
        <v>9873</v>
      </c>
      <c r="CV344" t="s">
        <v>6310</v>
      </c>
      <c r="CW344" t="s">
        <v>9874</v>
      </c>
      <c r="CX344" t="s">
        <v>2776</v>
      </c>
      <c r="CY344" t="s">
        <v>9817</v>
      </c>
      <c r="CZ344" t="s">
        <v>6741</v>
      </c>
      <c r="DA344" t="s">
        <v>188</v>
      </c>
      <c r="DB344" t="s">
        <v>16</v>
      </c>
      <c r="DC344" t="s">
        <v>16</v>
      </c>
      <c r="DD344" t="s">
        <v>22</v>
      </c>
      <c r="DE344" t="s">
        <v>16</v>
      </c>
      <c r="DF344" t="s">
        <v>2771</v>
      </c>
      <c r="DG344" t="s">
        <v>4727</v>
      </c>
      <c r="DH344" t="s">
        <v>2052</v>
      </c>
      <c r="DI344" t="s">
        <v>6181</v>
      </c>
      <c r="DJ344" t="s">
        <v>16</v>
      </c>
      <c r="DK344" t="s">
        <v>9817</v>
      </c>
      <c r="DL344" t="s">
        <v>9817</v>
      </c>
      <c r="DM344" t="s">
        <v>6245</v>
      </c>
      <c r="DN344" t="s">
        <v>189</v>
      </c>
      <c r="DO344" t="s">
        <v>11166</v>
      </c>
      <c r="DP344" t="s">
        <v>7573</v>
      </c>
      <c r="DQ344" t="s">
        <v>10174</v>
      </c>
      <c r="DR344" t="s">
        <v>10175</v>
      </c>
    </row>
    <row r="345" spans="1:122" x14ac:dyDescent="0.25">
      <c r="A345">
        <v>570</v>
      </c>
      <c r="B345" t="s">
        <v>189</v>
      </c>
      <c r="C345" t="s">
        <v>2282</v>
      </c>
      <c r="D345" s="138">
        <v>44918</v>
      </c>
      <c r="E345" t="s">
        <v>2283</v>
      </c>
      <c r="F345" t="s">
        <v>11</v>
      </c>
      <c r="G345" t="s">
        <v>16</v>
      </c>
      <c r="H345" t="s">
        <v>11</v>
      </c>
      <c r="I345" t="s">
        <v>9802</v>
      </c>
      <c r="J345" t="s">
        <v>12</v>
      </c>
      <c r="K345">
        <v>5.21</v>
      </c>
      <c r="L345">
        <v>0.75</v>
      </c>
      <c r="M345">
        <v>5.21</v>
      </c>
      <c r="N345">
        <v>5.8090000000000002</v>
      </c>
      <c r="O345" t="s">
        <v>189</v>
      </c>
      <c r="P345" t="s">
        <v>13</v>
      </c>
      <c r="Q345" t="s">
        <v>36</v>
      </c>
      <c r="R345" t="s">
        <v>64</v>
      </c>
      <c r="S345" t="s">
        <v>36</v>
      </c>
      <c r="T345" t="s">
        <v>16</v>
      </c>
      <c r="U345" t="s">
        <v>65</v>
      </c>
      <c r="V345" t="s">
        <v>2410</v>
      </c>
      <c r="W345">
        <v>100</v>
      </c>
      <c r="X345" t="s">
        <v>22</v>
      </c>
      <c r="Y345" t="s">
        <v>6236</v>
      </c>
      <c r="Z345" t="s">
        <v>6236</v>
      </c>
      <c r="AA345" t="s">
        <v>189</v>
      </c>
      <c r="AB345" s="138">
        <v>44924</v>
      </c>
      <c r="AC345" s="138">
        <v>45106</v>
      </c>
      <c r="AD345" t="s">
        <v>6241</v>
      </c>
      <c r="AE345" t="s">
        <v>5164</v>
      </c>
      <c r="AF345" t="s">
        <v>16</v>
      </c>
      <c r="AG345" t="s">
        <v>189</v>
      </c>
      <c r="AH345" s="138">
        <v>46020</v>
      </c>
      <c r="AI345" t="s">
        <v>2414</v>
      </c>
      <c r="AJ345" t="s">
        <v>189</v>
      </c>
      <c r="AK345" t="s">
        <v>189</v>
      </c>
      <c r="AL345" t="s">
        <v>189</v>
      </c>
      <c r="AM345" t="s">
        <v>189</v>
      </c>
      <c r="AN345" t="s">
        <v>189</v>
      </c>
      <c r="AO345" t="s">
        <v>189</v>
      </c>
      <c r="AP345" t="s">
        <v>189</v>
      </c>
      <c r="AQ345" t="s">
        <v>16</v>
      </c>
      <c r="AR345" t="s">
        <v>189</v>
      </c>
      <c r="AS345" t="s">
        <v>16</v>
      </c>
      <c r="AT345" t="s">
        <v>6464</v>
      </c>
      <c r="AU345" t="s">
        <v>9344</v>
      </c>
      <c r="AV345" t="s">
        <v>189</v>
      </c>
      <c r="AW345" t="s">
        <v>16</v>
      </c>
      <c r="AX345" t="s">
        <v>16</v>
      </c>
      <c r="AY345" t="s">
        <v>16</v>
      </c>
      <c r="AZ345" t="s">
        <v>16</v>
      </c>
      <c r="BA345" t="s">
        <v>16</v>
      </c>
      <c r="BB345" t="s">
        <v>16</v>
      </c>
      <c r="BC345" t="s">
        <v>16</v>
      </c>
      <c r="BD345" t="s">
        <v>16</v>
      </c>
      <c r="BE345" t="s">
        <v>16</v>
      </c>
      <c r="BF345" t="s">
        <v>189</v>
      </c>
      <c r="BG345" t="s">
        <v>189</v>
      </c>
      <c r="BH345">
        <v>0</v>
      </c>
      <c r="BI345">
        <v>0</v>
      </c>
      <c r="BJ345">
        <v>0</v>
      </c>
      <c r="BK345" t="s">
        <v>189</v>
      </c>
      <c r="BL345" t="s">
        <v>189</v>
      </c>
      <c r="BN345" t="s">
        <v>2284</v>
      </c>
      <c r="BO345" t="s">
        <v>7115</v>
      </c>
      <c r="BP345" t="s">
        <v>2581</v>
      </c>
      <c r="BQ345" t="s">
        <v>184</v>
      </c>
      <c r="BR345" t="s">
        <v>6744</v>
      </c>
      <c r="BS345" t="s">
        <v>1494</v>
      </c>
      <c r="BT345" t="s">
        <v>16</v>
      </c>
      <c r="BU345" t="s">
        <v>189</v>
      </c>
      <c r="BV345" t="s">
        <v>18</v>
      </c>
      <c r="BW345" t="s">
        <v>195</v>
      </c>
      <c r="BX345" t="s">
        <v>2425</v>
      </c>
      <c r="BY345" t="s">
        <v>16</v>
      </c>
      <c r="BZ345" s="138"/>
      <c r="CA345" s="138">
        <v>44918</v>
      </c>
      <c r="CB345" t="s">
        <v>34</v>
      </c>
      <c r="CC345" t="s">
        <v>16</v>
      </c>
      <c r="CD345" t="s">
        <v>6307</v>
      </c>
      <c r="CE345" t="s">
        <v>189</v>
      </c>
      <c r="CF345" t="s">
        <v>189</v>
      </c>
      <c r="CG345" t="s">
        <v>189</v>
      </c>
      <c r="CH345">
        <v>2022</v>
      </c>
      <c r="CI345" s="7">
        <v>44918</v>
      </c>
      <c r="CJ345" t="s">
        <v>4723</v>
      </c>
      <c r="CK345">
        <v>12</v>
      </c>
      <c r="CL345">
        <v>52</v>
      </c>
      <c r="CM345" s="7">
        <v>44914</v>
      </c>
      <c r="CN345" t="s">
        <v>11616</v>
      </c>
      <c r="CO345" t="s">
        <v>9857</v>
      </c>
      <c r="CP345" t="s">
        <v>11366</v>
      </c>
      <c r="CQ345" t="s">
        <v>11615</v>
      </c>
      <c r="CR345" t="s">
        <v>6007</v>
      </c>
      <c r="CS345" t="s">
        <v>6009</v>
      </c>
      <c r="CT345" t="s">
        <v>6065</v>
      </c>
      <c r="CU345" t="s">
        <v>9873</v>
      </c>
      <c r="CV345" t="s">
        <v>6307</v>
      </c>
      <c r="CW345" t="s">
        <v>9874</v>
      </c>
      <c r="CX345" t="s">
        <v>2580</v>
      </c>
      <c r="CY345" t="s">
        <v>9817</v>
      </c>
      <c r="CZ345" t="s">
        <v>6741</v>
      </c>
      <c r="DA345" t="s">
        <v>188</v>
      </c>
      <c r="DB345" t="s">
        <v>16</v>
      </c>
      <c r="DC345" t="s">
        <v>16</v>
      </c>
      <c r="DD345" t="s">
        <v>22</v>
      </c>
      <c r="DE345" t="s">
        <v>16</v>
      </c>
      <c r="DF345" t="s">
        <v>311</v>
      </c>
      <c r="DG345" t="s">
        <v>4727</v>
      </c>
      <c r="DH345" t="s">
        <v>2052</v>
      </c>
      <c r="DI345" t="s">
        <v>6188</v>
      </c>
      <c r="DJ345" t="s">
        <v>16</v>
      </c>
      <c r="DK345" t="s">
        <v>9817</v>
      </c>
      <c r="DL345" t="s">
        <v>9817</v>
      </c>
      <c r="DM345" t="s">
        <v>6245</v>
      </c>
      <c r="DN345" t="s">
        <v>189</v>
      </c>
      <c r="DO345" t="s">
        <v>11167</v>
      </c>
      <c r="DP345" t="s">
        <v>7574</v>
      </c>
      <c r="DQ345" t="s">
        <v>10176</v>
      </c>
      <c r="DR345" t="s">
        <v>10177</v>
      </c>
    </row>
    <row r="346" spans="1:122" x14ac:dyDescent="0.25">
      <c r="A346">
        <v>569</v>
      </c>
      <c r="B346" t="s">
        <v>189</v>
      </c>
      <c r="C346" t="s">
        <v>2285</v>
      </c>
      <c r="D346" s="138">
        <v>44918</v>
      </c>
      <c r="E346" t="s">
        <v>2286</v>
      </c>
      <c r="F346" t="s">
        <v>11</v>
      </c>
      <c r="G346" t="s">
        <v>1929</v>
      </c>
      <c r="H346" t="s">
        <v>11</v>
      </c>
      <c r="I346" t="s">
        <v>9802</v>
      </c>
      <c r="J346" t="s">
        <v>12</v>
      </c>
      <c r="K346">
        <v>6.75</v>
      </c>
      <c r="L346">
        <v>0.97</v>
      </c>
      <c r="M346">
        <v>6.75</v>
      </c>
      <c r="N346">
        <v>7.5259999999999998</v>
      </c>
      <c r="O346" t="s">
        <v>189</v>
      </c>
      <c r="P346" t="s">
        <v>13</v>
      </c>
      <c r="Q346" t="s">
        <v>36</v>
      </c>
      <c r="R346" t="s">
        <v>64</v>
      </c>
      <c r="S346" t="s">
        <v>36</v>
      </c>
      <c r="T346" t="s">
        <v>16</v>
      </c>
      <c r="U346" t="s">
        <v>65</v>
      </c>
      <c r="V346" t="s">
        <v>2410</v>
      </c>
      <c r="W346">
        <v>100</v>
      </c>
      <c r="X346" t="s">
        <v>22</v>
      </c>
      <c r="Y346" t="s">
        <v>6236</v>
      </c>
      <c r="Z346" t="s">
        <v>6236</v>
      </c>
      <c r="AA346" t="s">
        <v>189</v>
      </c>
      <c r="AB346" s="138">
        <v>44930</v>
      </c>
      <c r="AC346" s="138">
        <v>45111</v>
      </c>
      <c r="AD346" t="s">
        <v>6241</v>
      </c>
      <c r="AE346" t="s">
        <v>5098</v>
      </c>
      <c r="AF346" t="s">
        <v>16</v>
      </c>
      <c r="AG346" t="s">
        <v>189</v>
      </c>
      <c r="AH346" s="138">
        <v>46026</v>
      </c>
      <c r="AI346" t="s">
        <v>2414</v>
      </c>
      <c r="AJ346" t="s">
        <v>189</v>
      </c>
      <c r="AK346" t="s">
        <v>189</v>
      </c>
      <c r="AL346" t="s">
        <v>189</v>
      </c>
      <c r="AM346" t="s">
        <v>189</v>
      </c>
      <c r="AN346" t="s">
        <v>189</v>
      </c>
      <c r="AO346" t="s">
        <v>189</v>
      </c>
      <c r="AP346" t="s">
        <v>189</v>
      </c>
      <c r="AQ346" t="s">
        <v>16</v>
      </c>
      <c r="AR346" t="s">
        <v>189</v>
      </c>
      <c r="AS346" t="s">
        <v>16</v>
      </c>
      <c r="AT346" t="s">
        <v>6584</v>
      </c>
      <c r="AU346" t="s">
        <v>9344</v>
      </c>
      <c r="AV346" t="s">
        <v>189</v>
      </c>
      <c r="AW346" t="s">
        <v>16</v>
      </c>
      <c r="AX346" t="s">
        <v>16</v>
      </c>
      <c r="AY346" t="s">
        <v>16</v>
      </c>
      <c r="AZ346" t="s">
        <v>16</v>
      </c>
      <c r="BA346" t="s">
        <v>16</v>
      </c>
      <c r="BB346" t="s">
        <v>16</v>
      </c>
      <c r="BC346" t="s">
        <v>16</v>
      </c>
      <c r="BD346" t="s">
        <v>16</v>
      </c>
      <c r="BE346" t="s">
        <v>16</v>
      </c>
      <c r="BF346" t="s">
        <v>189</v>
      </c>
      <c r="BG346" t="s">
        <v>189</v>
      </c>
      <c r="BH346">
        <v>0</v>
      </c>
      <c r="BI346">
        <v>0</v>
      </c>
      <c r="BJ346">
        <v>0</v>
      </c>
      <c r="BK346" t="s">
        <v>189</v>
      </c>
      <c r="BL346" t="s">
        <v>189</v>
      </c>
      <c r="BN346" t="s">
        <v>2266</v>
      </c>
      <c r="BO346" t="s">
        <v>7115</v>
      </c>
      <c r="BP346" t="s">
        <v>2753</v>
      </c>
      <c r="BQ346" t="s">
        <v>184</v>
      </c>
      <c r="BR346" t="s">
        <v>6744</v>
      </c>
      <c r="BS346" t="s">
        <v>1494</v>
      </c>
      <c r="BT346" t="s">
        <v>16</v>
      </c>
      <c r="BU346" t="s">
        <v>189</v>
      </c>
      <c r="BV346" t="s">
        <v>18</v>
      </c>
      <c r="BW346" t="s">
        <v>9689</v>
      </c>
      <c r="BX346" t="s">
        <v>389</v>
      </c>
      <c r="BY346" t="s">
        <v>2754</v>
      </c>
      <c r="BZ346" s="138"/>
      <c r="CA346" s="138">
        <v>43761</v>
      </c>
      <c r="CB346" t="s">
        <v>17</v>
      </c>
      <c r="CC346" t="s">
        <v>17</v>
      </c>
      <c r="CD346" t="s">
        <v>6307</v>
      </c>
      <c r="CE346" t="s">
        <v>189</v>
      </c>
      <c r="CF346" t="s">
        <v>189</v>
      </c>
      <c r="CG346" t="s">
        <v>189</v>
      </c>
      <c r="CH346">
        <v>2022</v>
      </c>
      <c r="CI346" s="7">
        <v>44918</v>
      </c>
      <c r="CJ346" t="s">
        <v>4723</v>
      </c>
      <c r="CK346">
        <v>12</v>
      </c>
      <c r="CL346">
        <v>52</v>
      </c>
      <c r="CM346" s="7">
        <v>44914</v>
      </c>
      <c r="CN346" t="s">
        <v>11616</v>
      </c>
      <c r="CO346" t="s">
        <v>9857</v>
      </c>
      <c r="CP346" t="s">
        <v>11366</v>
      </c>
      <c r="CQ346" t="s">
        <v>11615</v>
      </c>
      <c r="CR346" t="s">
        <v>6007</v>
      </c>
      <c r="CS346" t="s">
        <v>6009</v>
      </c>
      <c r="CT346" t="s">
        <v>6065</v>
      </c>
      <c r="CU346" t="s">
        <v>9873</v>
      </c>
      <c r="CV346" t="s">
        <v>6310</v>
      </c>
      <c r="CW346" t="s">
        <v>9874</v>
      </c>
      <c r="CX346" t="s">
        <v>2777</v>
      </c>
      <c r="CY346" t="s">
        <v>9817</v>
      </c>
      <c r="CZ346" t="s">
        <v>6741</v>
      </c>
      <c r="DA346" t="s">
        <v>188</v>
      </c>
      <c r="DB346" t="s">
        <v>16</v>
      </c>
      <c r="DC346" t="s">
        <v>16</v>
      </c>
      <c r="DD346" t="s">
        <v>22</v>
      </c>
      <c r="DE346" t="s">
        <v>16</v>
      </c>
      <c r="DF346" t="s">
        <v>311</v>
      </c>
      <c r="DG346" t="s">
        <v>4727</v>
      </c>
      <c r="DH346" t="s">
        <v>2052</v>
      </c>
      <c r="DI346" t="s">
        <v>6189</v>
      </c>
      <c r="DJ346" t="s">
        <v>16</v>
      </c>
      <c r="DK346" t="s">
        <v>9817</v>
      </c>
      <c r="DL346" t="s">
        <v>9817</v>
      </c>
      <c r="DM346" t="s">
        <v>6245</v>
      </c>
      <c r="DN346" t="s">
        <v>189</v>
      </c>
      <c r="DO346" t="s">
        <v>11168</v>
      </c>
      <c r="DP346" t="s">
        <v>7575</v>
      </c>
      <c r="DQ346" t="s">
        <v>10176</v>
      </c>
      <c r="DR346" t="s">
        <v>10163</v>
      </c>
    </row>
    <row r="347" spans="1:122" x14ac:dyDescent="0.25">
      <c r="A347">
        <v>568</v>
      </c>
      <c r="B347" t="s">
        <v>189</v>
      </c>
      <c r="C347" t="s">
        <v>2287</v>
      </c>
      <c r="D347" s="138">
        <v>44917</v>
      </c>
      <c r="E347" t="s">
        <v>2288</v>
      </c>
      <c r="F347" t="s">
        <v>11</v>
      </c>
      <c r="G347" t="s">
        <v>1929</v>
      </c>
      <c r="H347" t="s">
        <v>11</v>
      </c>
      <c r="I347" t="s">
        <v>9802</v>
      </c>
      <c r="J347" t="s">
        <v>12</v>
      </c>
      <c r="K347">
        <v>2.85</v>
      </c>
      <c r="L347">
        <v>0.41</v>
      </c>
      <c r="M347">
        <v>2.85</v>
      </c>
      <c r="N347">
        <v>3.1749999999999998</v>
      </c>
      <c r="O347" t="s">
        <v>189</v>
      </c>
      <c r="P347" t="s">
        <v>13</v>
      </c>
      <c r="Q347" t="s">
        <v>63</v>
      </c>
      <c r="R347" t="s">
        <v>16</v>
      </c>
      <c r="S347" t="s">
        <v>16</v>
      </c>
      <c r="T347" t="s">
        <v>16</v>
      </c>
      <c r="U347" t="s">
        <v>16</v>
      </c>
      <c r="V347" t="s">
        <v>2410</v>
      </c>
      <c r="W347">
        <v>100</v>
      </c>
      <c r="X347" t="s">
        <v>72</v>
      </c>
      <c r="Y347" t="s">
        <v>6236</v>
      </c>
      <c r="Z347" t="s">
        <v>6236</v>
      </c>
      <c r="AA347" t="s">
        <v>189</v>
      </c>
      <c r="AB347" s="138">
        <v>44931</v>
      </c>
      <c r="AC347" s="138">
        <v>45112</v>
      </c>
      <c r="AD347" t="s">
        <v>6242</v>
      </c>
      <c r="AE347" t="s">
        <v>5107</v>
      </c>
      <c r="AF347" t="s">
        <v>16</v>
      </c>
      <c r="AG347" t="s">
        <v>189</v>
      </c>
      <c r="AH347" s="138">
        <v>46027</v>
      </c>
      <c r="AI347" t="s">
        <v>2414</v>
      </c>
      <c r="AJ347" t="s">
        <v>189</v>
      </c>
      <c r="AK347" t="s">
        <v>189</v>
      </c>
      <c r="AL347" t="s">
        <v>189</v>
      </c>
      <c r="AM347" t="s">
        <v>189</v>
      </c>
      <c r="AN347" t="s">
        <v>189</v>
      </c>
      <c r="AO347" t="s">
        <v>189</v>
      </c>
      <c r="AP347" t="s">
        <v>189</v>
      </c>
      <c r="AQ347" t="s">
        <v>16</v>
      </c>
      <c r="AR347" t="s">
        <v>189</v>
      </c>
      <c r="AS347" t="s">
        <v>16</v>
      </c>
      <c r="AT347" t="s">
        <v>6507</v>
      </c>
      <c r="AU347" t="s">
        <v>9344</v>
      </c>
      <c r="AV347" t="s">
        <v>189</v>
      </c>
      <c r="AW347" t="s">
        <v>16</v>
      </c>
      <c r="AX347" t="s">
        <v>16</v>
      </c>
      <c r="AY347" t="s">
        <v>16</v>
      </c>
      <c r="AZ347" t="s">
        <v>16</v>
      </c>
      <c r="BA347" t="s">
        <v>16</v>
      </c>
      <c r="BB347" t="s">
        <v>16</v>
      </c>
      <c r="BC347" t="s">
        <v>16</v>
      </c>
      <c r="BD347" t="s">
        <v>16</v>
      </c>
      <c r="BE347" t="s">
        <v>16</v>
      </c>
      <c r="BF347" t="s">
        <v>189</v>
      </c>
      <c r="BG347" t="s">
        <v>189</v>
      </c>
      <c r="BH347">
        <v>0</v>
      </c>
      <c r="BI347">
        <v>0</v>
      </c>
      <c r="BJ347">
        <v>0</v>
      </c>
      <c r="BK347" t="s">
        <v>189</v>
      </c>
      <c r="BL347" t="s">
        <v>189</v>
      </c>
      <c r="BN347" t="s">
        <v>2289</v>
      </c>
      <c r="BO347" t="s">
        <v>16</v>
      </c>
      <c r="BP347" t="s">
        <v>2708</v>
      </c>
      <c r="BQ347" t="s">
        <v>184</v>
      </c>
      <c r="BR347" t="s">
        <v>6744</v>
      </c>
      <c r="BS347" t="s">
        <v>202</v>
      </c>
      <c r="BT347" t="s">
        <v>16</v>
      </c>
      <c r="BU347" t="s">
        <v>189</v>
      </c>
      <c r="BV347" t="s">
        <v>58</v>
      </c>
      <c r="BW347" t="s">
        <v>9677</v>
      </c>
      <c r="BX347" t="s">
        <v>1834</v>
      </c>
      <c r="BY347" t="s">
        <v>16</v>
      </c>
      <c r="BZ347" s="138"/>
      <c r="CA347" s="138">
        <v>44585</v>
      </c>
      <c r="CB347" t="s">
        <v>17</v>
      </c>
      <c r="CC347" t="s">
        <v>17</v>
      </c>
      <c r="CD347" t="s">
        <v>6307</v>
      </c>
      <c r="CE347" t="s">
        <v>189</v>
      </c>
      <c r="CF347" t="s">
        <v>189</v>
      </c>
      <c r="CG347" t="s">
        <v>189</v>
      </c>
      <c r="CH347">
        <v>2022</v>
      </c>
      <c r="CI347" s="7">
        <v>44917</v>
      </c>
      <c r="CJ347" t="s">
        <v>4723</v>
      </c>
      <c r="CK347">
        <v>12</v>
      </c>
      <c r="CL347">
        <v>52</v>
      </c>
      <c r="CM347" s="7">
        <v>44914</v>
      </c>
      <c r="CN347" t="s">
        <v>11616</v>
      </c>
      <c r="CO347" t="s">
        <v>9857</v>
      </c>
      <c r="CP347" t="s">
        <v>11366</v>
      </c>
      <c r="CQ347" t="s">
        <v>11615</v>
      </c>
      <c r="CR347" t="s">
        <v>6007</v>
      </c>
      <c r="CS347" t="s">
        <v>6009</v>
      </c>
      <c r="CT347" t="s">
        <v>6065</v>
      </c>
      <c r="CU347" t="s">
        <v>9873</v>
      </c>
      <c r="CV347" t="s">
        <v>6310</v>
      </c>
      <c r="CW347" t="s">
        <v>9874</v>
      </c>
      <c r="CX347" t="s">
        <v>2707</v>
      </c>
      <c r="CY347" t="s">
        <v>9817</v>
      </c>
      <c r="CZ347" t="s">
        <v>6741</v>
      </c>
      <c r="DA347" t="s">
        <v>188</v>
      </c>
      <c r="DB347" t="s">
        <v>16</v>
      </c>
      <c r="DC347" t="s">
        <v>2289</v>
      </c>
      <c r="DD347" t="s">
        <v>22</v>
      </c>
      <c r="DE347" t="s">
        <v>16</v>
      </c>
      <c r="DF347" t="s">
        <v>2778</v>
      </c>
      <c r="DG347" t="s">
        <v>4727</v>
      </c>
      <c r="DH347" t="s">
        <v>2052</v>
      </c>
      <c r="DI347" t="s">
        <v>6190</v>
      </c>
      <c r="DJ347" t="s">
        <v>16</v>
      </c>
      <c r="DK347" t="s">
        <v>9817</v>
      </c>
      <c r="DL347" t="s">
        <v>9817</v>
      </c>
      <c r="DM347" t="s">
        <v>6245</v>
      </c>
      <c r="DN347" t="s">
        <v>189</v>
      </c>
      <c r="DO347" t="s">
        <v>11169</v>
      </c>
      <c r="DP347" t="s">
        <v>7576</v>
      </c>
      <c r="DQ347" t="s">
        <v>10178</v>
      </c>
      <c r="DR347" t="s">
        <v>10179</v>
      </c>
    </row>
    <row r="348" spans="1:122" x14ac:dyDescent="0.25">
      <c r="A348">
        <v>567</v>
      </c>
      <c r="B348" t="s">
        <v>189</v>
      </c>
      <c r="C348" t="s">
        <v>2290</v>
      </c>
      <c r="D348" s="138">
        <v>44915</v>
      </c>
      <c r="E348" t="s">
        <v>5651</v>
      </c>
      <c r="F348" t="s">
        <v>106</v>
      </c>
      <c r="G348" t="s">
        <v>1929</v>
      </c>
      <c r="H348" t="s">
        <v>11</v>
      </c>
      <c r="I348" t="s">
        <v>9802</v>
      </c>
      <c r="J348" t="s">
        <v>12</v>
      </c>
      <c r="K348">
        <v>4.16</v>
      </c>
      <c r="L348">
        <v>0.6</v>
      </c>
      <c r="M348">
        <v>4.16</v>
      </c>
      <c r="N348">
        <v>4.6509999999999998</v>
      </c>
      <c r="O348" t="s">
        <v>189</v>
      </c>
      <c r="P348" t="s">
        <v>13</v>
      </c>
      <c r="Q348" t="s">
        <v>73</v>
      </c>
      <c r="R348" t="s">
        <v>16</v>
      </c>
      <c r="S348" t="s">
        <v>73</v>
      </c>
      <c r="T348" t="s">
        <v>16</v>
      </c>
      <c r="U348" t="s">
        <v>16</v>
      </c>
      <c r="V348" t="s">
        <v>2410</v>
      </c>
      <c r="W348">
        <v>100</v>
      </c>
      <c r="X348" t="s">
        <v>15</v>
      </c>
      <c r="Y348" t="s">
        <v>6236</v>
      </c>
      <c r="Z348" t="s">
        <v>6236</v>
      </c>
      <c r="AA348" t="s">
        <v>189</v>
      </c>
      <c r="AB348" s="138">
        <v>44918</v>
      </c>
      <c r="AC348" s="138">
        <v>45100</v>
      </c>
      <c r="AD348" t="s">
        <v>6241</v>
      </c>
      <c r="AE348" t="s">
        <v>5200</v>
      </c>
      <c r="AF348" t="s">
        <v>16</v>
      </c>
      <c r="AG348" t="s">
        <v>189</v>
      </c>
      <c r="AH348" s="138">
        <v>46014</v>
      </c>
      <c r="AI348" t="s">
        <v>2414</v>
      </c>
      <c r="AJ348" t="s">
        <v>189</v>
      </c>
      <c r="AK348" t="s">
        <v>189</v>
      </c>
      <c r="AL348" t="s">
        <v>189</v>
      </c>
      <c r="AM348" t="s">
        <v>189</v>
      </c>
      <c r="AN348" t="s">
        <v>189</v>
      </c>
      <c r="AO348" t="s">
        <v>189</v>
      </c>
      <c r="AP348" t="s">
        <v>189</v>
      </c>
      <c r="AQ348" t="s">
        <v>16</v>
      </c>
      <c r="AR348" t="s">
        <v>189</v>
      </c>
      <c r="AS348" t="s">
        <v>16</v>
      </c>
      <c r="AT348" t="s">
        <v>6585</v>
      </c>
      <c r="AU348" t="s">
        <v>9344</v>
      </c>
      <c r="AV348" t="s">
        <v>189</v>
      </c>
      <c r="AW348" t="s">
        <v>16</v>
      </c>
      <c r="AX348" t="s">
        <v>16</v>
      </c>
      <c r="AY348" t="s">
        <v>16</v>
      </c>
      <c r="AZ348" t="s">
        <v>16</v>
      </c>
      <c r="BA348" t="s">
        <v>16</v>
      </c>
      <c r="BB348" t="s">
        <v>16</v>
      </c>
      <c r="BC348" t="s">
        <v>16</v>
      </c>
      <c r="BD348" t="s">
        <v>16</v>
      </c>
      <c r="BE348" t="s">
        <v>16</v>
      </c>
      <c r="BF348" t="s">
        <v>189</v>
      </c>
      <c r="BG348" t="s">
        <v>189</v>
      </c>
      <c r="BH348">
        <v>0</v>
      </c>
      <c r="BI348">
        <v>0</v>
      </c>
      <c r="BJ348">
        <v>0</v>
      </c>
      <c r="BK348" t="s">
        <v>189</v>
      </c>
      <c r="BL348" t="s">
        <v>189</v>
      </c>
      <c r="BN348" t="s">
        <v>1164</v>
      </c>
      <c r="BO348" t="s">
        <v>16</v>
      </c>
      <c r="BP348" t="s">
        <v>5651</v>
      </c>
      <c r="BQ348" t="s">
        <v>184</v>
      </c>
      <c r="BR348" t="s">
        <v>6744</v>
      </c>
      <c r="BS348" t="s">
        <v>202</v>
      </c>
      <c r="BT348" t="s">
        <v>16</v>
      </c>
      <c r="BU348" t="s">
        <v>189</v>
      </c>
      <c r="BV348" t="s">
        <v>74</v>
      </c>
      <c r="BW348" t="s">
        <v>185</v>
      </c>
      <c r="BX348" t="s">
        <v>1165</v>
      </c>
      <c r="BY348" t="s">
        <v>16</v>
      </c>
      <c r="BZ348" s="138"/>
      <c r="CA348" s="138">
        <v>42705</v>
      </c>
      <c r="CB348" t="s">
        <v>17</v>
      </c>
      <c r="CC348" t="s">
        <v>17</v>
      </c>
      <c r="CD348" t="s">
        <v>6307</v>
      </c>
      <c r="CE348" t="s">
        <v>189</v>
      </c>
      <c r="CF348" t="s">
        <v>6307</v>
      </c>
      <c r="CG348" t="s">
        <v>189</v>
      </c>
      <c r="CH348">
        <v>2022</v>
      </c>
      <c r="CI348" s="7">
        <v>44915</v>
      </c>
      <c r="CJ348" t="s">
        <v>4723</v>
      </c>
      <c r="CK348">
        <v>12</v>
      </c>
      <c r="CL348">
        <v>52</v>
      </c>
      <c r="CM348" s="7">
        <v>44914</v>
      </c>
      <c r="CN348" t="s">
        <v>11616</v>
      </c>
      <c r="CO348" t="s">
        <v>9857</v>
      </c>
      <c r="CP348" t="s">
        <v>11366</v>
      </c>
      <c r="CQ348" t="s">
        <v>11615</v>
      </c>
      <c r="CR348" t="s">
        <v>6007</v>
      </c>
      <c r="CS348" t="s">
        <v>6009</v>
      </c>
      <c r="CT348" t="s">
        <v>6065</v>
      </c>
      <c r="CU348" t="s">
        <v>9873</v>
      </c>
      <c r="CV348" t="s">
        <v>6310</v>
      </c>
      <c r="CW348" t="s">
        <v>9874</v>
      </c>
      <c r="CX348" t="s">
        <v>1166</v>
      </c>
      <c r="CY348" t="s">
        <v>9817</v>
      </c>
      <c r="CZ348" t="s">
        <v>6741</v>
      </c>
      <c r="DA348" t="s">
        <v>252</v>
      </c>
      <c r="DB348" t="s">
        <v>9801</v>
      </c>
      <c r="DC348" t="s">
        <v>16</v>
      </c>
      <c r="DD348" t="s">
        <v>15</v>
      </c>
      <c r="DE348" t="s">
        <v>16</v>
      </c>
      <c r="DF348" t="s">
        <v>16</v>
      </c>
      <c r="DG348" t="s">
        <v>4727</v>
      </c>
      <c r="DH348" t="s">
        <v>2052</v>
      </c>
      <c r="DI348" t="s">
        <v>6191</v>
      </c>
      <c r="DJ348" t="s">
        <v>16</v>
      </c>
      <c r="DK348" t="s">
        <v>9817</v>
      </c>
      <c r="DL348" t="s">
        <v>9817</v>
      </c>
      <c r="DM348" t="s">
        <v>16</v>
      </c>
      <c r="DN348" t="s">
        <v>189</v>
      </c>
      <c r="DO348" t="s">
        <v>11617</v>
      </c>
      <c r="DP348" t="s">
        <v>7577</v>
      </c>
      <c r="DQ348" t="s">
        <v>10180</v>
      </c>
      <c r="DR348" t="s">
        <v>10181</v>
      </c>
    </row>
    <row r="349" spans="1:122" x14ac:dyDescent="0.25">
      <c r="A349">
        <v>566</v>
      </c>
      <c r="B349" t="s">
        <v>189</v>
      </c>
      <c r="C349" t="s">
        <v>75</v>
      </c>
      <c r="D349" s="138">
        <v>44915</v>
      </c>
      <c r="E349" t="s">
        <v>76</v>
      </c>
      <c r="F349" t="s">
        <v>11</v>
      </c>
      <c r="G349" t="s">
        <v>1929</v>
      </c>
      <c r="H349" t="s">
        <v>11</v>
      </c>
      <c r="I349" t="s">
        <v>9802</v>
      </c>
      <c r="J349" t="s">
        <v>12</v>
      </c>
      <c r="K349">
        <v>9.6999999999999993</v>
      </c>
      <c r="L349">
        <v>1.4</v>
      </c>
      <c r="M349">
        <v>9.6999999999999993</v>
      </c>
      <c r="N349">
        <v>10.845000000000001</v>
      </c>
      <c r="O349" t="s">
        <v>189</v>
      </c>
      <c r="P349" t="s">
        <v>13</v>
      </c>
      <c r="Q349" t="s">
        <v>77</v>
      </c>
      <c r="R349" t="s">
        <v>16</v>
      </c>
      <c r="S349" t="s">
        <v>77</v>
      </c>
      <c r="T349" t="s">
        <v>16</v>
      </c>
      <c r="U349" t="s">
        <v>16</v>
      </c>
      <c r="V349" t="s">
        <v>2410</v>
      </c>
      <c r="W349">
        <v>100</v>
      </c>
      <c r="X349" t="s">
        <v>22</v>
      </c>
      <c r="Y349" t="s">
        <v>6236</v>
      </c>
      <c r="Z349" t="s">
        <v>6236</v>
      </c>
      <c r="AA349" t="s">
        <v>189</v>
      </c>
      <c r="AB349" s="138">
        <v>44918</v>
      </c>
      <c r="AC349" s="138">
        <v>45100</v>
      </c>
      <c r="AD349" t="s">
        <v>6241</v>
      </c>
      <c r="AE349" t="s">
        <v>5030</v>
      </c>
      <c r="AF349" t="s">
        <v>16</v>
      </c>
      <c r="AG349" t="s">
        <v>189</v>
      </c>
      <c r="AH349" s="138">
        <v>46014</v>
      </c>
      <c r="AI349" t="s">
        <v>2414</v>
      </c>
      <c r="AJ349" t="s">
        <v>2783</v>
      </c>
      <c r="AK349" t="s">
        <v>189</v>
      </c>
      <c r="AL349" t="s">
        <v>2783</v>
      </c>
      <c r="AM349" t="s">
        <v>1881</v>
      </c>
      <c r="AN349" t="s">
        <v>189</v>
      </c>
      <c r="AO349" t="s">
        <v>189</v>
      </c>
      <c r="AP349" t="s">
        <v>189</v>
      </c>
      <c r="AQ349" t="s">
        <v>16</v>
      </c>
      <c r="AR349" t="s">
        <v>189</v>
      </c>
      <c r="AS349" t="s">
        <v>16</v>
      </c>
      <c r="AT349" t="s">
        <v>6446</v>
      </c>
      <c r="AU349" t="s">
        <v>9344</v>
      </c>
      <c r="AV349" t="s">
        <v>189</v>
      </c>
      <c r="AW349" t="s">
        <v>16</v>
      </c>
      <c r="AX349" t="s">
        <v>16</v>
      </c>
      <c r="AY349" t="s">
        <v>181</v>
      </c>
      <c r="AZ349" t="s">
        <v>16</v>
      </c>
      <c r="BA349" t="s">
        <v>16</v>
      </c>
      <c r="BB349" t="s">
        <v>16</v>
      </c>
      <c r="BC349" t="s">
        <v>16</v>
      </c>
      <c r="BD349" t="s">
        <v>16</v>
      </c>
      <c r="BE349" t="s">
        <v>1925</v>
      </c>
      <c r="BF349" t="s">
        <v>182</v>
      </c>
      <c r="BG349" t="s">
        <v>2965</v>
      </c>
      <c r="BH349">
        <v>1</v>
      </c>
      <c r="BI349">
        <v>1</v>
      </c>
      <c r="BJ349">
        <v>1</v>
      </c>
      <c r="BK349" t="s">
        <v>9426</v>
      </c>
      <c r="BL349" t="s">
        <v>6307</v>
      </c>
      <c r="BM349">
        <v>22054</v>
      </c>
      <c r="BN349" t="s">
        <v>302</v>
      </c>
      <c r="BO349" t="s">
        <v>9725</v>
      </c>
      <c r="BP349" t="s">
        <v>2784</v>
      </c>
      <c r="BQ349" t="s">
        <v>184</v>
      </c>
      <c r="BR349" t="s">
        <v>6744</v>
      </c>
      <c r="BS349" t="s">
        <v>9667</v>
      </c>
      <c r="BT349" t="s">
        <v>16</v>
      </c>
      <c r="BU349" t="s">
        <v>189</v>
      </c>
      <c r="BV349" t="s">
        <v>50</v>
      </c>
      <c r="BW349" t="s">
        <v>185</v>
      </c>
      <c r="BX349" t="s">
        <v>303</v>
      </c>
      <c r="BY349" t="s">
        <v>16</v>
      </c>
      <c r="BZ349" s="138"/>
      <c r="CA349" s="138">
        <v>44915</v>
      </c>
      <c r="CB349" t="s">
        <v>17</v>
      </c>
      <c r="CC349" t="s">
        <v>17</v>
      </c>
      <c r="CD349" t="s">
        <v>6307</v>
      </c>
      <c r="CE349" t="s">
        <v>189</v>
      </c>
      <c r="CF349" t="s">
        <v>6307</v>
      </c>
      <c r="CG349" t="s">
        <v>189</v>
      </c>
      <c r="CH349">
        <v>2022</v>
      </c>
      <c r="CI349" s="7">
        <v>44915</v>
      </c>
      <c r="CJ349" t="s">
        <v>4723</v>
      </c>
      <c r="CK349">
        <v>12</v>
      </c>
      <c r="CL349">
        <v>52</v>
      </c>
      <c r="CM349" s="7">
        <v>44914</v>
      </c>
      <c r="CN349" t="s">
        <v>11616</v>
      </c>
      <c r="CO349" t="s">
        <v>9857</v>
      </c>
      <c r="CP349" t="s">
        <v>11366</v>
      </c>
      <c r="CQ349" t="s">
        <v>11615</v>
      </c>
      <c r="CR349" t="s">
        <v>6007</v>
      </c>
      <c r="CS349" t="s">
        <v>6009</v>
      </c>
      <c r="CT349" t="s">
        <v>6065</v>
      </c>
      <c r="CU349" t="s">
        <v>9873</v>
      </c>
      <c r="CV349" t="s">
        <v>6307</v>
      </c>
      <c r="CW349" t="s">
        <v>9874</v>
      </c>
      <c r="CX349" t="s">
        <v>6858</v>
      </c>
      <c r="CY349" t="s">
        <v>9817</v>
      </c>
      <c r="CZ349" t="s">
        <v>6741</v>
      </c>
      <c r="DA349" t="s">
        <v>188</v>
      </c>
      <c r="DB349" t="s">
        <v>16</v>
      </c>
      <c r="DC349" t="s">
        <v>16</v>
      </c>
      <c r="DD349" t="s">
        <v>22</v>
      </c>
      <c r="DE349" t="s">
        <v>16</v>
      </c>
      <c r="DF349" t="s">
        <v>304</v>
      </c>
      <c r="DG349" t="s">
        <v>4727</v>
      </c>
      <c r="DH349" t="s">
        <v>2052</v>
      </c>
      <c r="DI349" t="s">
        <v>6192</v>
      </c>
      <c r="DJ349" t="s">
        <v>16</v>
      </c>
      <c r="DK349" t="s">
        <v>9817</v>
      </c>
      <c r="DL349" t="s">
        <v>9817</v>
      </c>
      <c r="DM349" t="s">
        <v>9708</v>
      </c>
      <c r="DN349" t="s">
        <v>4496</v>
      </c>
      <c r="DO349" t="s">
        <v>11170</v>
      </c>
      <c r="DP349" t="s">
        <v>7578</v>
      </c>
      <c r="DQ349" t="s">
        <v>10180</v>
      </c>
      <c r="DR349" t="s">
        <v>10182</v>
      </c>
    </row>
    <row r="350" spans="1:122" x14ac:dyDescent="0.25">
      <c r="A350">
        <v>565</v>
      </c>
      <c r="B350" t="s">
        <v>189</v>
      </c>
      <c r="C350" t="s">
        <v>2780</v>
      </c>
      <c r="D350" s="138">
        <v>44915</v>
      </c>
      <c r="E350" t="s">
        <v>4567</v>
      </c>
      <c r="F350" t="s">
        <v>11</v>
      </c>
      <c r="G350" t="s">
        <v>1932</v>
      </c>
      <c r="H350" t="s">
        <v>11</v>
      </c>
      <c r="I350" t="s">
        <v>9802</v>
      </c>
      <c r="J350" t="s">
        <v>100</v>
      </c>
      <c r="K350">
        <v>0.47</v>
      </c>
      <c r="L350">
        <v>0.47</v>
      </c>
      <c r="M350">
        <v>3.27</v>
      </c>
      <c r="N350">
        <v>3.66</v>
      </c>
      <c r="O350" t="s">
        <v>189</v>
      </c>
      <c r="P350" t="s">
        <v>2048</v>
      </c>
      <c r="Q350" t="s">
        <v>351</v>
      </c>
      <c r="R350" t="s">
        <v>16</v>
      </c>
      <c r="S350" t="s">
        <v>351</v>
      </c>
      <c r="T350" t="s">
        <v>16</v>
      </c>
      <c r="U350" t="s">
        <v>16</v>
      </c>
      <c r="V350" t="s">
        <v>2410</v>
      </c>
      <c r="W350">
        <v>100</v>
      </c>
      <c r="X350" t="s">
        <v>22</v>
      </c>
      <c r="Y350" t="s">
        <v>6282</v>
      </c>
      <c r="Z350" t="s">
        <v>6282</v>
      </c>
      <c r="AA350" t="s">
        <v>189</v>
      </c>
      <c r="AB350" s="138">
        <v>44918</v>
      </c>
      <c r="AC350" s="138">
        <v>45100</v>
      </c>
      <c r="AD350" t="s">
        <v>6241</v>
      </c>
      <c r="AE350" t="s">
        <v>5199</v>
      </c>
      <c r="AF350" t="s">
        <v>16</v>
      </c>
      <c r="AG350" t="s">
        <v>189</v>
      </c>
      <c r="AH350" s="138">
        <v>45984</v>
      </c>
      <c r="AI350" t="s">
        <v>2414</v>
      </c>
      <c r="AJ350" t="s">
        <v>189</v>
      </c>
      <c r="AK350" t="s">
        <v>189</v>
      </c>
      <c r="AL350" t="s">
        <v>189</v>
      </c>
      <c r="AM350" t="s">
        <v>189</v>
      </c>
      <c r="AN350" t="s">
        <v>189</v>
      </c>
      <c r="AO350" t="s">
        <v>189</v>
      </c>
      <c r="AP350" t="s">
        <v>189</v>
      </c>
      <c r="AQ350" t="s">
        <v>16</v>
      </c>
      <c r="AR350" t="s">
        <v>189</v>
      </c>
      <c r="AS350" t="s">
        <v>16</v>
      </c>
      <c r="AT350" t="s">
        <v>6586</v>
      </c>
      <c r="AU350" t="s">
        <v>9344</v>
      </c>
      <c r="AV350" t="s">
        <v>189</v>
      </c>
      <c r="AW350" t="s">
        <v>16</v>
      </c>
      <c r="AX350" t="s">
        <v>16</v>
      </c>
      <c r="AY350" t="s">
        <v>16</v>
      </c>
      <c r="AZ350" t="s">
        <v>16</v>
      </c>
      <c r="BA350" t="s">
        <v>16</v>
      </c>
      <c r="BB350" t="s">
        <v>16</v>
      </c>
      <c r="BC350" t="s">
        <v>16</v>
      </c>
      <c r="BD350" t="s">
        <v>16</v>
      </c>
      <c r="BE350" t="s">
        <v>16</v>
      </c>
      <c r="BF350" t="s">
        <v>189</v>
      </c>
      <c r="BG350" t="s">
        <v>189</v>
      </c>
      <c r="BH350">
        <v>0</v>
      </c>
      <c r="BI350">
        <v>0</v>
      </c>
      <c r="BJ350">
        <v>0</v>
      </c>
      <c r="BK350" t="s">
        <v>189</v>
      </c>
      <c r="BL350" t="s">
        <v>189</v>
      </c>
      <c r="BN350" t="s">
        <v>2779</v>
      </c>
      <c r="BO350" t="s">
        <v>16</v>
      </c>
      <c r="BP350" t="s">
        <v>4568</v>
      </c>
      <c r="BQ350" t="s">
        <v>184</v>
      </c>
      <c r="BR350" t="s">
        <v>6744</v>
      </c>
      <c r="BS350" t="s">
        <v>9667</v>
      </c>
      <c r="BT350" t="s">
        <v>16</v>
      </c>
      <c r="BU350" t="s">
        <v>189</v>
      </c>
      <c r="BV350" t="s">
        <v>30</v>
      </c>
      <c r="BW350" t="s">
        <v>195</v>
      </c>
      <c r="BX350" t="s">
        <v>972</v>
      </c>
      <c r="BY350" t="s">
        <v>2782</v>
      </c>
      <c r="BZ350" s="138"/>
      <c r="CA350" s="138">
        <v>44915</v>
      </c>
      <c r="CB350" t="s">
        <v>17</v>
      </c>
      <c r="CC350" t="s">
        <v>17</v>
      </c>
      <c r="CD350" t="s">
        <v>6307</v>
      </c>
      <c r="CE350" t="s">
        <v>189</v>
      </c>
      <c r="CF350" t="s">
        <v>189</v>
      </c>
      <c r="CG350" t="s">
        <v>189</v>
      </c>
      <c r="CH350">
        <v>2022</v>
      </c>
      <c r="CI350" s="7">
        <v>44915</v>
      </c>
      <c r="CJ350" t="s">
        <v>4723</v>
      </c>
      <c r="CK350">
        <v>12</v>
      </c>
      <c r="CL350">
        <v>52</v>
      </c>
      <c r="CM350" s="7">
        <v>44914</v>
      </c>
      <c r="CN350" t="s">
        <v>11616</v>
      </c>
      <c r="CO350" t="s">
        <v>9857</v>
      </c>
      <c r="CP350" t="s">
        <v>11366</v>
      </c>
      <c r="CQ350" t="s">
        <v>11615</v>
      </c>
      <c r="CR350" t="s">
        <v>6007</v>
      </c>
      <c r="CS350" t="s">
        <v>6009</v>
      </c>
      <c r="CT350" t="s">
        <v>6065</v>
      </c>
      <c r="CU350" t="s">
        <v>9873</v>
      </c>
      <c r="CV350" t="s">
        <v>6307</v>
      </c>
      <c r="CW350" t="s">
        <v>9874</v>
      </c>
      <c r="CX350" t="s">
        <v>2781</v>
      </c>
      <c r="CY350" t="s">
        <v>9813</v>
      </c>
      <c r="CZ350" t="s">
        <v>6730</v>
      </c>
      <c r="DA350" t="s">
        <v>188</v>
      </c>
      <c r="DB350" t="s">
        <v>16</v>
      </c>
      <c r="DC350" t="s">
        <v>16</v>
      </c>
      <c r="DD350" t="s">
        <v>22</v>
      </c>
      <c r="DE350" t="s">
        <v>16</v>
      </c>
      <c r="DF350" t="s">
        <v>2468</v>
      </c>
      <c r="DG350" t="s">
        <v>4750</v>
      </c>
      <c r="DH350" t="s">
        <v>6766</v>
      </c>
      <c r="DI350" t="s">
        <v>5821</v>
      </c>
      <c r="DJ350" t="s">
        <v>16</v>
      </c>
      <c r="DK350" t="s">
        <v>16</v>
      </c>
      <c r="DL350" t="s">
        <v>5972</v>
      </c>
      <c r="DM350" t="s">
        <v>6245</v>
      </c>
      <c r="DN350" t="s">
        <v>189</v>
      </c>
      <c r="DO350" t="s">
        <v>11171</v>
      </c>
      <c r="DP350" t="s">
        <v>7579</v>
      </c>
      <c r="DQ350" t="s">
        <v>10180</v>
      </c>
      <c r="DR350" t="s">
        <v>7580</v>
      </c>
    </row>
    <row r="351" spans="1:122" x14ac:dyDescent="0.25">
      <c r="A351">
        <v>564</v>
      </c>
      <c r="B351" t="s">
        <v>189</v>
      </c>
      <c r="C351" t="s">
        <v>2291</v>
      </c>
      <c r="D351" s="138">
        <v>44914</v>
      </c>
      <c r="E351" t="s">
        <v>2292</v>
      </c>
      <c r="F351" t="s">
        <v>11</v>
      </c>
      <c r="G351" t="s">
        <v>1929</v>
      </c>
      <c r="H351" t="s">
        <v>11</v>
      </c>
      <c r="I351" t="s">
        <v>9802</v>
      </c>
      <c r="J351" t="s">
        <v>12</v>
      </c>
      <c r="K351">
        <v>4</v>
      </c>
      <c r="L351">
        <v>0.56999999999999995</v>
      </c>
      <c r="M351">
        <v>4</v>
      </c>
      <c r="N351">
        <v>4.4560000000000004</v>
      </c>
      <c r="O351" t="s">
        <v>189</v>
      </c>
      <c r="P351" t="s">
        <v>13</v>
      </c>
      <c r="Q351" t="s">
        <v>31</v>
      </c>
      <c r="R351" t="s">
        <v>16</v>
      </c>
      <c r="S351" t="s">
        <v>31</v>
      </c>
      <c r="T351" t="s">
        <v>16</v>
      </c>
      <c r="U351" t="s">
        <v>16</v>
      </c>
      <c r="V351" t="s">
        <v>2410</v>
      </c>
      <c r="W351">
        <v>100</v>
      </c>
      <c r="X351" t="s">
        <v>15</v>
      </c>
      <c r="Y351" t="s">
        <v>6236</v>
      </c>
      <c r="Z351" t="s">
        <v>6236</v>
      </c>
      <c r="AA351" t="s">
        <v>189</v>
      </c>
      <c r="AB351" s="138">
        <v>44917</v>
      </c>
      <c r="AC351" s="138">
        <v>45282</v>
      </c>
      <c r="AD351" t="s">
        <v>6241</v>
      </c>
      <c r="AE351" t="s">
        <v>5203</v>
      </c>
      <c r="AF351" t="s">
        <v>16</v>
      </c>
      <c r="AG351" t="s">
        <v>189</v>
      </c>
      <c r="AH351" s="138">
        <v>46013</v>
      </c>
      <c r="AI351" t="s">
        <v>2419</v>
      </c>
      <c r="AJ351" t="s">
        <v>189</v>
      </c>
      <c r="AK351" t="s">
        <v>189</v>
      </c>
      <c r="AL351" t="s">
        <v>189</v>
      </c>
      <c r="AM351" t="s">
        <v>189</v>
      </c>
      <c r="AN351" t="s">
        <v>189</v>
      </c>
      <c r="AO351" t="s">
        <v>189</v>
      </c>
      <c r="AP351" t="s">
        <v>189</v>
      </c>
      <c r="AQ351" t="s">
        <v>16</v>
      </c>
      <c r="AR351" t="s">
        <v>189</v>
      </c>
      <c r="AS351" t="s">
        <v>16</v>
      </c>
      <c r="AT351" t="s">
        <v>6587</v>
      </c>
      <c r="AU351" t="s">
        <v>9344</v>
      </c>
      <c r="AV351" t="s">
        <v>189</v>
      </c>
      <c r="AW351" t="s">
        <v>16</v>
      </c>
      <c r="AX351" t="s">
        <v>16</v>
      </c>
      <c r="AY351" t="s">
        <v>16</v>
      </c>
      <c r="AZ351" t="s">
        <v>16</v>
      </c>
      <c r="BA351" t="s">
        <v>16</v>
      </c>
      <c r="BB351" t="s">
        <v>16</v>
      </c>
      <c r="BC351" t="s">
        <v>16</v>
      </c>
      <c r="BD351" t="s">
        <v>16</v>
      </c>
      <c r="BE351" t="s">
        <v>16</v>
      </c>
      <c r="BF351" t="s">
        <v>189</v>
      </c>
      <c r="BG351" t="s">
        <v>189</v>
      </c>
      <c r="BH351">
        <v>0</v>
      </c>
      <c r="BI351">
        <v>0</v>
      </c>
      <c r="BJ351">
        <v>0</v>
      </c>
      <c r="BK351" t="s">
        <v>189</v>
      </c>
      <c r="BL351" t="s">
        <v>189</v>
      </c>
      <c r="BN351" t="s">
        <v>2293</v>
      </c>
      <c r="BO351" t="s">
        <v>16</v>
      </c>
      <c r="BP351" t="s">
        <v>2292</v>
      </c>
      <c r="BQ351" t="s">
        <v>184</v>
      </c>
      <c r="BR351" t="s">
        <v>6744</v>
      </c>
      <c r="BS351" t="s">
        <v>9667</v>
      </c>
      <c r="BT351" t="s">
        <v>16</v>
      </c>
      <c r="BU351" t="s">
        <v>189</v>
      </c>
      <c r="BV351" t="s">
        <v>58</v>
      </c>
      <c r="BW351" t="s">
        <v>195</v>
      </c>
      <c r="BX351" t="s">
        <v>201</v>
      </c>
      <c r="BY351" t="s">
        <v>944</v>
      </c>
      <c r="BZ351" s="138"/>
      <c r="CA351" s="138">
        <v>44649</v>
      </c>
      <c r="CB351" t="s">
        <v>17</v>
      </c>
      <c r="CC351" t="s">
        <v>17</v>
      </c>
      <c r="CD351" t="s">
        <v>6307</v>
      </c>
      <c r="CE351" t="s">
        <v>189</v>
      </c>
      <c r="CF351" t="s">
        <v>189</v>
      </c>
      <c r="CG351" t="s">
        <v>189</v>
      </c>
      <c r="CH351">
        <v>2022</v>
      </c>
      <c r="CI351" s="7">
        <v>44914</v>
      </c>
      <c r="CJ351" t="s">
        <v>4723</v>
      </c>
      <c r="CK351">
        <v>12</v>
      </c>
      <c r="CL351">
        <v>52</v>
      </c>
      <c r="CM351" s="7">
        <v>44914</v>
      </c>
      <c r="CN351" t="s">
        <v>11616</v>
      </c>
      <c r="CO351" t="s">
        <v>9857</v>
      </c>
      <c r="CP351" t="s">
        <v>11366</v>
      </c>
      <c r="CQ351" t="s">
        <v>11615</v>
      </c>
      <c r="CR351" t="s">
        <v>6007</v>
      </c>
      <c r="CS351" t="s">
        <v>6009</v>
      </c>
      <c r="CT351" t="s">
        <v>6065</v>
      </c>
      <c r="CU351" t="s">
        <v>9873</v>
      </c>
      <c r="CV351" t="s">
        <v>6310</v>
      </c>
      <c r="CW351" t="s">
        <v>9874</v>
      </c>
      <c r="CX351" t="s">
        <v>2792</v>
      </c>
      <c r="CY351" t="s">
        <v>9817</v>
      </c>
      <c r="CZ351" t="s">
        <v>6741</v>
      </c>
      <c r="DA351" t="s">
        <v>188</v>
      </c>
      <c r="DB351" t="s">
        <v>16</v>
      </c>
      <c r="DC351" t="s">
        <v>16</v>
      </c>
      <c r="DD351" t="s">
        <v>15</v>
      </c>
      <c r="DE351" t="s">
        <v>16</v>
      </c>
      <c r="DF351" t="s">
        <v>16</v>
      </c>
      <c r="DG351" t="s">
        <v>4727</v>
      </c>
      <c r="DH351" t="s">
        <v>2052</v>
      </c>
      <c r="DI351" t="s">
        <v>6152</v>
      </c>
      <c r="DJ351" t="s">
        <v>16</v>
      </c>
      <c r="DK351" t="s">
        <v>9817</v>
      </c>
      <c r="DL351" t="s">
        <v>9817</v>
      </c>
      <c r="DM351" t="s">
        <v>16</v>
      </c>
      <c r="DN351" t="s">
        <v>189</v>
      </c>
      <c r="DO351" t="s">
        <v>11618</v>
      </c>
      <c r="DP351" t="s">
        <v>7581</v>
      </c>
      <c r="DQ351" t="s">
        <v>10183</v>
      </c>
      <c r="DR351" t="s">
        <v>10184</v>
      </c>
    </row>
    <row r="352" spans="1:122" x14ac:dyDescent="0.25">
      <c r="A352">
        <v>563</v>
      </c>
      <c r="B352" t="s">
        <v>189</v>
      </c>
      <c r="C352" t="s">
        <v>2791</v>
      </c>
      <c r="D352" s="138">
        <v>44914</v>
      </c>
      <c r="E352" t="s">
        <v>1347</v>
      </c>
      <c r="F352" t="s">
        <v>11</v>
      </c>
      <c r="G352" t="s">
        <v>1929</v>
      </c>
      <c r="H352" t="s">
        <v>11</v>
      </c>
      <c r="I352" t="s">
        <v>9802</v>
      </c>
      <c r="J352" t="s">
        <v>100</v>
      </c>
      <c r="K352">
        <v>7.2999999999999995E-2</v>
      </c>
      <c r="L352">
        <v>7.0000000000000007E-2</v>
      </c>
      <c r="M352">
        <v>0.51</v>
      </c>
      <c r="N352">
        <v>0.56799999999999995</v>
      </c>
      <c r="O352" t="s">
        <v>189</v>
      </c>
      <c r="P352" t="s">
        <v>121</v>
      </c>
      <c r="Q352" t="s">
        <v>351</v>
      </c>
      <c r="R352" t="s">
        <v>16</v>
      </c>
      <c r="S352" t="s">
        <v>16</v>
      </c>
      <c r="T352" t="s">
        <v>16</v>
      </c>
      <c r="U352" t="s">
        <v>16</v>
      </c>
      <c r="V352" t="s">
        <v>2410</v>
      </c>
      <c r="W352">
        <v>100</v>
      </c>
      <c r="X352" t="s">
        <v>32</v>
      </c>
      <c r="Y352" t="s">
        <v>1883</v>
      </c>
      <c r="Z352" t="s">
        <v>1883</v>
      </c>
      <c r="AA352" t="s">
        <v>189</v>
      </c>
      <c r="AB352" s="138">
        <v>44917</v>
      </c>
      <c r="AC352" s="138">
        <v>45098</v>
      </c>
      <c r="AD352" t="s">
        <v>6240</v>
      </c>
      <c r="AE352" t="s">
        <v>5202</v>
      </c>
      <c r="AF352" t="s">
        <v>16</v>
      </c>
      <c r="AG352" t="s">
        <v>189</v>
      </c>
      <c r="AH352" s="138">
        <v>45281</v>
      </c>
      <c r="AI352" t="s">
        <v>2414</v>
      </c>
      <c r="AJ352" t="s">
        <v>189</v>
      </c>
      <c r="AK352" t="s">
        <v>189</v>
      </c>
      <c r="AL352" t="s">
        <v>189</v>
      </c>
      <c r="AM352" t="s">
        <v>189</v>
      </c>
      <c r="AN352" t="s">
        <v>189</v>
      </c>
      <c r="AO352" t="s">
        <v>189</v>
      </c>
      <c r="AP352" t="s">
        <v>5517</v>
      </c>
      <c r="AQ352" t="s">
        <v>16</v>
      </c>
      <c r="AR352" t="s">
        <v>189</v>
      </c>
      <c r="AS352" t="s">
        <v>16</v>
      </c>
      <c r="AT352" t="s">
        <v>189</v>
      </c>
      <c r="AU352" t="s">
        <v>9344</v>
      </c>
      <c r="AV352" t="s">
        <v>189</v>
      </c>
      <c r="AW352" t="s">
        <v>16</v>
      </c>
      <c r="AX352" t="s">
        <v>16</v>
      </c>
      <c r="AY352" t="s">
        <v>16</v>
      </c>
      <c r="AZ352" t="s">
        <v>16</v>
      </c>
      <c r="BA352" t="s">
        <v>16</v>
      </c>
      <c r="BB352" t="s">
        <v>16</v>
      </c>
      <c r="BC352" t="s">
        <v>16</v>
      </c>
      <c r="BD352" t="s">
        <v>16</v>
      </c>
      <c r="BE352" t="s">
        <v>16</v>
      </c>
      <c r="BF352" t="s">
        <v>189</v>
      </c>
      <c r="BG352" t="s">
        <v>189</v>
      </c>
      <c r="BH352">
        <v>0</v>
      </c>
      <c r="BI352">
        <v>0</v>
      </c>
      <c r="BJ352">
        <v>0</v>
      </c>
      <c r="BK352" t="s">
        <v>189</v>
      </c>
      <c r="BL352" t="s">
        <v>189</v>
      </c>
      <c r="BN352" t="s">
        <v>1349</v>
      </c>
      <c r="BO352" t="s">
        <v>16</v>
      </c>
      <c r="BP352" t="s">
        <v>1347</v>
      </c>
      <c r="BQ352" t="s">
        <v>301</v>
      </c>
      <c r="BR352" t="s">
        <v>1937</v>
      </c>
      <c r="BS352" t="s">
        <v>16</v>
      </c>
      <c r="BT352" t="s">
        <v>16</v>
      </c>
      <c r="BU352" t="s">
        <v>189</v>
      </c>
      <c r="BV352" t="s">
        <v>67</v>
      </c>
      <c r="BW352" t="s">
        <v>16</v>
      </c>
      <c r="BX352" t="s">
        <v>485</v>
      </c>
      <c r="BY352" t="s">
        <v>16</v>
      </c>
      <c r="BZ352" s="138"/>
      <c r="CA352" s="138">
        <v>42955</v>
      </c>
      <c r="CB352" t="s">
        <v>60</v>
      </c>
      <c r="CC352" t="s">
        <v>16</v>
      </c>
      <c r="CD352" t="s">
        <v>6307</v>
      </c>
      <c r="CE352" t="s">
        <v>189</v>
      </c>
      <c r="CF352" t="s">
        <v>6307</v>
      </c>
      <c r="CG352" t="s">
        <v>189</v>
      </c>
      <c r="CH352">
        <v>2022</v>
      </c>
      <c r="CI352" s="7">
        <v>44914</v>
      </c>
      <c r="CJ352" t="s">
        <v>16</v>
      </c>
      <c r="CK352">
        <v>12</v>
      </c>
      <c r="CL352">
        <v>52</v>
      </c>
      <c r="CM352" s="7">
        <v>44914</v>
      </c>
      <c r="CN352" t="s">
        <v>11616</v>
      </c>
      <c r="CO352" t="s">
        <v>9857</v>
      </c>
      <c r="CP352" t="s">
        <v>11366</v>
      </c>
      <c r="CQ352" t="s">
        <v>11615</v>
      </c>
      <c r="CR352" t="s">
        <v>6007</v>
      </c>
      <c r="CS352" t="s">
        <v>6009</v>
      </c>
      <c r="CT352" t="s">
        <v>6065</v>
      </c>
      <c r="CU352" t="s">
        <v>9873</v>
      </c>
      <c r="CV352" t="s">
        <v>6310</v>
      </c>
      <c r="CW352" t="s">
        <v>9882</v>
      </c>
      <c r="CX352" t="s">
        <v>1350</v>
      </c>
      <c r="CY352" t="s">
        <v>9813</v>
      </c>
      <c r="CZ352" t="s">
        <v>6730</v>
      </c>
      <c r="DA352" t="s">
        <v>188</v>
      </c>
      <c r="DB352" t="s">
        <v>16</v>
      </c>
      <c r="DC352" t="s">
        <v>1349</v>
      </c>
      <c r="DD352" t="s">
        <v>32</v>
      </c>
      <c r="DE352" t="s">
        <v>16</v>
      </c>
      <c r="DF352" t="s">
        <v>16</v>
      </c>
      <c r="DG352" t="s">
        <v>5517</v>
      </c>
      <c r="DH352" t="s">
        <v>6766</v>
      </c>
      <c r="DI352" t="s">
        <v>5836</v>
      </c>
      <c r="DJ352" t="s">
        <v>16</v>
      </c>
      <c r="DK352" t="s">
        <v>16</v>
      </c>
      <c r="DL352" t="s">
        <v>4465</v>
      </c>
      <c r="DM352" t="s">
        <v>16</v>
      </c>
      <c r="DN352" t="s">
        <v>189</v>
      </c>
      <c r="DO352" t="s">
        <v>11619</v>
      </c>
      <c r="DP352" t="s">
        <v>7582</v>
      </c>
      <c r="DQ352" t="s">
        <v>10183</v>
      </c>
      <c r="DR352" t="s">
        <v>7583</v>
      </c>
    </row>
    <row r="353" spans="1:122" x14ac:dyDescent="0.25">
      <c r="A353">
        <v>562</v>
      </c>
      <c r="B353" t="s">
        <v>189</v>
      </c>
      <c r="C353" t="s">
        <v>2790</v>
      </c>
      <c r="D353" s="138">
        <v>44914</v>
      </c>
      <c r="E353" t="s">
        <v>1347</v>
      </c>
      <c r="F353" t="s">
        <v>11</v>
      </c>
      <c r="G353" t="s">
        <v>1929</v>
      </c>
      <c r="H353" t="s">
        <v>11</v>
      </c>
      <c r="I353" t="s">
        <v>9802</v>
      </c>
      <c r="J353" t="s">
        <v>513</v>
      </c>
      <c r="K353">
        <v>1.5489999999999999</v>
      </c>
      <c r="L353">
        <v>0.2</v>
      </c>
      <c r="M353">
        <v>1.39</v>
      </c>
      <c r="N353">
        <v>1.5489999999999999</v>
      </c>
      <c r="O353" t="s">
        <v>189</v>
      </c>
      <c r="P353" t="s">
        <v>121</v>
      </c>
      <c r="Q353" t="s">
        <v>351</v>
      </c>
      <c r="R353" t="s">
        <v>16</v>
      </c>
      <c r="S353" t="s">
        <v>16</v>
      </c>
      <c r="T353" t="s">
        <v>16</v>
      </c>
      <c r="U353" t="s">
        <v>16</v>
      </c>
      <c r="V353" t="s">
        <v>2410</v>
      </c>
      <c r="W353">
        <v>100</v>
      </c>
      <c r="X353" t="s">
        <v>32</v>
      </c>
      <c r="Y353" t="s">
        <v>1883</v>
      </c>
      <c r="Z353" t="s">
        <v>1883</v>
      </c>
      <c r="AA353" t="s">
        <v>189</v>
      </c>
      <c r="AB353" s="138">
        <v>44917</v>
      </c>
      <c r="AC353" s="138">
        <v>45098</v>
      </c>
      <c r="AD353" t="s">
        <v>6240</v>
      </c>
      <c r="AE353" t="s">
        <v>5202</v>
      </c>
      <c r="AF353" t="s">
        <v>16</v>
      </c>
      <c r="AG353" t="s">
        <v>189</v>
      </c>
      <c r="AH353" s="138">
        <v>45281</v>
      </c>
      <c r="AI353" t="s">
        <v>2414</v>
      </c>
      <c r="AJ353" t="s">
        <v>189</v>
      </c>
      <c r="AK353" t="s">
        <v>189</v>
      </c>
      <c r="AL353" t="s">
        <v>189</v>
      </c>
      <c r="AM353" t="s">
        <v>189</v>
      </c>
      <c r="AN353" t="s">
        <v>189</v>
      </c>
      <c r="AO353" t="s">
        <v>189</v>
      </c>
      <c r="AP353" t="s">
        <v>5517</v>
      </c>
      <c r="AQ353" t="s">
        <v>16</v>
      </c>
      <c r="AR353" t="s">
        <v>189</v>
      </c>
      <c r="AS353" t="s">
        <v>16</v>
      </c>
      <c r="AT353" t="s">
        <v>189</v>
      </c>
      <c r="AU353" t="s">
        <v>9344</v>
      </c>
      <c r="AV353" t="s">
        <v>189</v>
      </c>
      <c r="AW353" t="s">
        <v>16</v>
      </c>
      <c r="AX353" t="s">
        <v>16</v>
      </c>
      <c r="AY353" t="s">
        <v>16</v>
      </c>
      <c r="AZ353" t="s">
        <v>16</v>
      </c>
      <c r="BA353" t="s">
        <v>16</v>
      </c>
      <c r="BB353" t="s">
        <v>16</v>
      </c>
      <c r="BC353" t="s">
        <v>16</v>
      </c>
      <c r="BD353" t="s">
        <v>16</v>
      </c>
      <c r="BE353" t="s">
        <v>16</v>
      </c>
      <c r="BF353" t="s">
        <v>189</v>
      </c>
      <c r="BG353" t="s">
        <v>189</v>
      </c>
      <c r="BH353">
        <v>0</v>
      </c>
      <c r="BI353">
        <v>0</v>
      </c>
      <c r="BJ353">
        <v>0</v>
      </c>
      <c r="BK353" t="s">
        <v>189</v>
      </c>
      <c r="BL353" t="s">
        <v>189</v>
      </c>
      <c r="BN353" t="s">
        <v>1349</v>
      </c>
      <c r="BO353" t="s">
        <v>16</v>
      </c>
      <c r="BP353" t="s">
        <v>1347</v>
      </c>
      <c r="BQ353" t="s">
        <v>301</v>
      </c>
      <c r="BR353" t="s">
        <v>1937</v>
      </c>
      <c r="BS353" t="s">
        <v>16</v>
      </c>
      <c r="BT353" t="s">
        <v>16</v>
      </c>
      <c r="BU353" t="s">
        <v>189</v>
      </c>
      <c r="BV353" t="s">
        <v>67</v>
      </c>
      <c r="BW353" t="s">
        <v>16</v>
      </c>
      <c r="BX353" t="s">
        <v>485</v>
      </c>
      <c r="BY353" t="s">
        <v>16</v>
      </c>
      <c r="BZ353" s="138"/>
      <c r="CA353" s="138">
        <v>42955</v>
      </c>
      <c r="CB353" t="s">
        <v>60</v>
      </c>
      <c r="CC353" t="s">
        <v>16</v>
      </c>
      <c r="CD353" t="s">
        <v>6307</v>
      </c>
      <c r="CE353" t="s">
        <v>189</v>
      </c>
      <c r="CF353" t="s">
        <v>6307</v>
      </c>
      <c r="CG353" t="s">
        <v>189</v>
      </c>
      <c r="CH353">
        <v>2022</v>
      </c>
      <c r="CI353" s="7">
        <v>44914</v>
      </c>
      <c r="CJ353" t="s">
        <v>16</v>
      </c>
      <c r="CK353">
        <v>12</v>
      </c>
      <c r="CL353">
        <v>52</v>
      </c>
      <c r="CM353" s="7">
        <v>44914</v>
      </c>
      <c r="CN353" t="s">
        <v>11616</v>
      </c>
      <c r="CO353" t="s">
        <v>9857</v>
      </c>
      <c r="CP353" t="s">
        <v>11366</v>
      </c>
      <c r="CQ353" t="s">
        <v>11615</v>
      </c>
      <c r="CR353" t="s">
        <v>6007</v>
      </c>
      <c r="CS353" t="s">
        <v>6009</v>
      </c>
      <c r="CT353" t="s">
        <v>6065</v>
      </c>
      <c r="CU353" t="s">
        <v>9873</v>
      </c>
      <c r="CV353" t="s">
        <v>6310</v>
      </c>
      <c r="CW353" t="s">
        <v>9882</v>
      </c>
      <c r="CX353" t="s">
        <v>1350</v>
      </c>
      <c r="CY353" t="s">
        <v>9820</v>
      </c>
      <c r="CZ353" t="s">
        <v>6730</v>
      </c>
      <c r="DA353" t="s">
        <v>188</v>
      </c>
      <c r="DB353" t="s">
        <v>16</v>
      </c>
      <c r="DC353" t="s">
        <v>1349</v>
      </c>
      <c r="DD353" t="s">
        <v>32</v>
      </c>
      <c r="DE353" t="s">
        <v>16</v>
      </c>
      <c r="DF353" t="s">
        <v>16</v>
      </c>
      <c r="DG353" t="s">
        <v>5517</v>
      </c>
      <c r="DH353" t="s">
        <v>5505</v>
      </c>
      <c r="DI353" t="s">
        <v>5835</v>
      </c>
      <c r="DJ353" t="s">
        <v>16</v>
      </c>
      <c r="DK353" t="s">
        <v>16</v>
      </c>
      <c r="DL353" t="s">
        <v>4465</v>
      </c>
      <c r="DM353" t="s">
        <v>16</v>
      </c>
      <c r="DN353" t="s">
        <v>189</v>
      </c>
      <c r="DO353" t="s">
        <v>11620</v>
      </c>
      <c r="DP353" t="s">
        <v>7582</v>
      </c>
      <c r="DQ353" t="s">
        <v>10183</v>
      </c>
      <c r="DR353" t="s">
        <v>7584</v>
      </c>
    </row>
    <row r="354" spans="1:122" x14ac:dyDescent="0.25">
      <c r="A354">
        <v>561</v>
      </c>
      <c r="B354" t="s">
        <v>189</v>
      </c>
      <c r="C354" t="s">
        <v>2789</v>
      </c>
      <c r="D354" s="138">
        <v>44914</v>
      </c>
      <c r="E354" t="s">
        <v>1347</v>
      </c>
      <c r="F354" t="s">
        <v>11</v>
      </c>
      <c r="G354" t="s">
        <v>1929</v>
      </c>
      <c r="H354" t="s">
        <v>11</v>
      </c>
      <c r="I354" t="s">
        <v>9802</v>
      </c>
      <c r="J354" t="s">
        <v>12</v>
      </c>
      <c r="K354">
        <v>0.51800000000000002</v>
      </c>
      <c r="L354">
        <v>7.0000000000000007E-2</v>
      </c>
      <c r="M354">
        <v>0.52</v>
      </c>
      <c r="N354">
        <v>0.57699999999999996</v>
      </c>
      <c r="O354" t="s">
        <v>189</v>
      </c>
      <c r="P354" t="s">
        <v>121</v>
      </c>
      <c r="Q354" t="s">
        <v>351</v>
      </c>
      <c r="R354" t="s">
        <v>16</v>
      </c>
      <c r="S354" t="s">
        <v>16</v>
      </c>
      <c r="T354" t="s">
        <v>16</v>
      </c>
      <c r="U354" t="s">
        <v>16</v>
      </c>
      <c r="V354" t="s">
        <v>2410</v>
      </c>
      <c r="W354">
        <v>100</v>
      </c>
      <c r="X354" t="s">
        <v>32</v>
      </c>
      <c r="Y354" t="s">
        <v>1883</v>
      </c>
      <c r="Z354" t="s">
        <v>1883</v>
      </c>
      <c r="AA354" t="s">
        <v>189</v>
      </c>
      <c r="AB354" s="138">
        <v>44917</v>
      </c>
      <c r="AC354" s="138">
        <v>45098</v>
      </c>
      <c r="AD354" t="s">
        <v>6240</v>
      </c>
      <c r="AE354" t="s">
        <v>5202</v>
      </c>
      <c r="AF354" t="s">
        <v>16</v>
      </c>
      <c r="AG354" t="s">
        <v>189</v>
      </c>
      <c r="AH354" s="138">
        <v>45281</v>
      </c>
      <c r="AI354" t="s">
        <v>2414</v>
      </c>
      <c r="AJ354" t="s">
        <v>189</v>
      </c>
      <c r="AK354" t="s">
        <v>189</v>
      </c>
      <c r="AL354" t="s">
        <v>189</v>
      </c>
      <c r="AM354" t="s">
        <v>189</v>
      </c>
      <c r="AN354" t="s">
        <v>189</v>
      </c>
      <c r="AO354" t="s">
        <v>189</v>
      </c>
      <c r="AP354" t="s">
        <v>5517</v>
      </c>
      <c r="AQ354" t="s">
        <v>16</v>
      </c>
      <c r="AR354" t="s">
        <v>189</v>
      </c>
      <c r="AS354" t="s">
        <v>16</v>
      </c>
      <c r="AT354" t="s">
        <v>189</v>
      </c>
      <c r="AU354" t="s">
        <v>9344</v>
      </c>
      <c r="AV354" t="s">
        <v>189</v>
      </c>
      <c r="AW354" t="s">
        <v>16</v>
      </c>
      <c r="AX354" t="s">
        <v>16</v>
      </c>
      <c r="AY354" t="s">
        <v>16</v>
      </c>
      <c r="AZ354" t="s">
        <v>16</v>
      </c>
      <c r="BA354" t="s">
        <v>16</v>
      </c>
      <c r="BB354" t="s">
        <v>16</v>
      </c>
      <c r="BC354" t="s">
        <v>16</v>
      </c>
      <c r="BD354" t="s">
        <v>16</v>
      </c>
      <c r="BE354" t="s">
        <v>16</v>
      </c>
      <c r="BF354" t="s">
        <v>189</v>
      </c>
      <c r="BG354" t="s">
        <v>189</v>
      </c>
      <c r="BH354">
        <v>0</v>
      </c>
      <c r="BI354">
        <v>0</v>
      </c>
      <c r="BJ354">
        <v>0</v>
      </c>
      <c r="BK354" t="s">
        <v>189</v>
      </c>
      <c r="BL354" t="s">
        <v>189</v>
      </c>
      <c r="BN354" t="s">
        <v>1349</v>
      </c>
      <c r="BO354" t="s">
        <v>16</v>
      </c>
      <c r="BP354" t="s">
        <v>1347</v>
      </c>
      <c r="BQ354" t="s">
        <v>301</v>
      </c>
      <c r="BR354" t="s">
        <v>1937</v>
      </c>
      <c r="BS354" t="s">
        <v>16</v>
      </c>
      <c r="BT354" t="s">
        <v>16</v>
      </c>
      <c r="BU354" t="s">
        <v>189</v>
      </c>
      <c r="BV354" t="s">
        <v>67</v>
      </c>
      <c r="BW354" t="s">
        <v>16</v>
      </c>
      <c r="BX354" t="s">
        <v>485</v>
      </c>
      <c r="BY354" t="s">
        <v>16</v>
      </c>
      <c r="BZ354" s="138"/>
      <c r="CA354" s="138">
        <v>42955</v>
      </c>
      <c r="CB354" t="s">
        <v>60</v>
      </c>
      <c r="CC354" t="s">
        <v>16</v>
      </c>
      <c r="CD354" t="s">
        <v>6307</v>
      </c>
      <c r="CE354" t="s">
        <v>189</v>
      </c>
      <c r="CF354" t="s">
        <v>6307</v>
      </c>
      <c r="CG354" t="s">
        <v>189</v>
      </c>
      <c r="CH354">
        <v>2022</v>
      </c>
      <c r="CI354" s="7">
        <v>44914</v>
      </c>
      <c r="CJ354" t="s">
        <v>16</v>
      </c>
      <c r="CK354">
        <v>12</v>
      </c>
      <c r="CL354">
        <v>52</v>
      </c>
      <c r="CM354" s="7">
        <v>44914</v>
      </c>
      <c r="CN354" t="s">
        <v>11616</v>
      </c>
      <c r="CO354" t="s">
        <v>9857</v>
      </c>
      <c r="CP354" t="s">
        <v>11366</v>
      </c>
      <c r="CQ354" t="s">
        <v>11615</v>
      </c>
      <c r="CR354" t="s">
        <v>6007</v>
      </c>
      <c r="CS354" t="s">
        <v>6009</v>
      </c>
      <c r="CT354" t="s">
        <v>6065</v>
      </c>
      <c r="CU354" t="s">
        <v>9873</v>
      </c>
      <c r="CV354" t="s">
        <v>6310</v>
      </c>
      <c r="CW354" t="s">
        <v>9882</v>
      </c>
      <c r="CX354" t="s">
        <v>1350</v>
      </c>
      <c r="CY354" t="s">
        <v>4464</v>
      </c>
      <c r="CZ354" t="s">
        <v>6730</v>
      </c>
      <c r="DA354" t="s">
        <v>188</v>
      </c>
      <c r="DB354" t="s">
        <v>16</v>
      </c>
      <c r="DC354" t="s">
        <v>1349</v>
      </c>
      <c r="DD354" t="s">
        <v>32</v>
      </c>
      <c r="DE354" t="s">
        <v>16</v>
      </c>
      <c r="DF354" t="s">
        <v>16</v>
      </c>
      <c r="DG354" t="s">
        <v>5517</v>
      </c>
      <c r="DH354" t="s">
        <v>6797</v>
      </c>
      <c r="DI354" t="s">
        <v>6193</v>
      </c>
      <c r="DJ354" t="s">
        <v>16</v>
      </c>
      <c r="DK354" t="s">
        <v>4464</v>
      </c>
      <c r="DL354" t="s">
        <v>4464</v>
      </c>
      <c r="DM354" t="s">
        <v>16</v>
      </c>
      <c r="DN354" t="s">
        <v>189</v>
      </c>
      <c r="DO354" t="s">
        <v>11049</v>
      </c>
      <c r="DP354" t="s">
        <v>7582</v>
      </c>
      <c r="DQ354" t="s">
        <v>10183</v>
      </c>
      <c r="DR354" t="s">
        <v>7585</v>
      </c>
    </row>
    <row r="355" spans="1:122" x14ac:dyDescent="0.25">
      <c r="A355">
        <v>560</v>
      </c>
      <c r="B355" t="s">
        <v>189</v>
      </c>
      <c r="C355" t="s">
        <v>2786</v>
      </c>
      <c r="D355" s="138">
        <v>44914</v>
      </c>
      <c r="E355" t="s">
        <v>6264</v>
      </c>
      <c r="F355" t="s">
        <v>11</v>
      </c>
      <c r="G355" t="s">
        <v>16</v>
      </c>
      <c r="H355" t="s">
        <v>11</v>
      </c>
      <c r="I355" t="s">
        <v>9802</v>
      </c>
      <c r="J355" t="s">
        <v>100</v>
      </c>
      <c r="K355">
        <v>1.5209999999999999</v>
      </c>
      <c r="L355">
        <v>1.52</v>
      </c>
      <c r="M355">
        <v>10.62</v>
      </c>
      <c r="N355">
        <v>11.83</v>
      </c>
      <c r="O355" t="s">
        <v>189</v>
      </c>
      <c r="P355" t="s">
        <v>121</v>
      </c>
      <c r="Q355" t="s">
        <v>1206</v>
      </c>
      <c r="R355" t="s">
        <v>16</v>
      </c>
      <c r="S355" t="s">
        <v>16</v>
      </c>
      <c r="T355" t="s">
        <v>16</v>
      </c>
      <c r="U355" t="s">
        <v>16</v>
      </c>
      <c r="V355" t="s">
        <v>2410</v>
      </c>
      <c r="X355" t="s">
        <v>32</v>
      </c>
      <c r="Y355" t="s">
        <v>6282</v>
      </c>
      <c r="Z355" t="s">
        <v>6282</v>
      </c>
      <c r="AA355" t="s">
        <v>189</v>
      </c>
      <c r="AB355" s="138">
        <v>44938</v>
      </c>
      <c r="AC355" s="138">
        <v>45119</v>
      </c>
      <c r="AD355" t="s">
        <v>6246</v>
      </c>
      <c r="AE355" t="s">
        <v>5201</v>
      </c>
      <c r="AF355" t="s">
        <v>6242</v>
      </c>
      <c r="AG355" t="s">
        <v>189</v>
      </c>
      <c r="AH355" s="138">
        <v>45302</v>
      </c>
      <c r="AI355" t="s">
        <v>2414</v>
      </c>
      <c r="AJ355" t="s">
        <v>189</v>
      </c>
      <c r="AK355" t="s">
        <v>189</v>
      </c>
      <c r="AL355" t="s">
        <v>189</v>
      </c>
      <c r="AM355" t="s">
        <v>189</v>
      </c>
      <c r="AN355" t="s">
        <v>189</v>
      </c>
      <c r="AO355" t="s">
        <v>189</v>
      </c>
      <c r="AP355" t="s">
        <v>5517</v>
      </c>
      <c r="AQ355" t="s">
        <v>16</v>
      </c>
      <c r="AR355" t="s">
        <v>189</v>
      </c>
      <c r="AS355" t="s">
        <v>16</v>
      </c>
      <c r="AT355" t="s">
        <v>189</v>
      </c>
      <c r="AU355" t="s">
        <v>9399</v>
      </c>
      <c r="AV355" t="s">
        <v>189</v>
      </c>
      <c r="AW355" t="s">
        <v>16</v>
      </c>
      <c r="AX355" t="s">
        <v>16</v>
      </c>
      <c r="AY355" t="s">
        <v>16</v>
      </c>
      <c r="AZ355" t="s">
        <v>16</v>
      </c>
      <c r="BA355" t="s">
        <v>16</v>
      </c>
      <c r="BB355" t="s">
        <v>16</v>
      </c>
      <c r="BC355" t="s">
        <v>16</v>
      </c>
      <c r="BD355" t="s">
        <v>16</v>
      </c>
      <c r="BE355" t="s">
        <v>16</v>
      </c>
      <c r="BF355" t="s">
        <v>189</v>
      </c>
      <c r="BG355" t="s">
        <v>189</v>
      </c>
      <c r="BH355">
        <v>0</v>
      </c>
      <c r="BI355">
        <v>0</v>
      </c>
      <c r="BJ355">
        <v>0</v>
      </c>
      <c r="BK355" t="s">
        <v>189</v>
      </c>
      <c r="BL355" t="s">
        <v>189</v>
      </c>
      <c r="BN355" t="s">
        <v>2785</v>
      </c>
      <c r="BO355" t="s">
        <v>16</v>
      </c>
      <c r="BP355" t="s">
        <v>6264</v>
      </c>
      <c r="BQ355" t="s">
        <v>301</v>
      </c>
      <c r="BR355" t="s">
        <v>1937</v>
      </c>
      <c r="BS355" t="s">
        <v>16</v>
      </c>
      <c r="BT355" t="s">
        <v>16</v>
      </c>
      <c r="BU355" t="s">
        <v>189</v>
      </c>
      <c r="BV355" t="s">
        <v>67</v>
      </c>
      <c r="BW355" t="s">
        <v>16</v>
      </c>
      <c r="BX355" t="s">
        <v>186</v>
      </c>
      <c r="BY355" t="s">
        <v>16</v>
      </c>
      <c r="BZ355" s="138"/>
      <c r="CA355" s="138">
        <v>43894</v>
      </c>
      <c r="CB355" t="s">
        <v>60</v>
      </c>
      <c r="CC355" t="s">
        <v>16</v>
      </c>
      <c r="CD355" t="s">
        <v>6307</v>
      </c>
      <c r="CE355" t="s">
        <v>189</v>
      </c>
      <c r="CF355" t="s">
        <v>189</v>
      </c>
      <c r="CG355" t="s">
        <v>189</v>
      </c>
      <c r="CH355">
        <v>2022</v>
      </c>
      <c r="CI355" s="7">
        <v>44914</v>
      </c>
      <c r="CJ355" t="s">
        <v>16</v>
      </c>
      <c r="CK355">
        <v>12</v>
      </c>
      <c r="CL355">
        <v>52</v>
      </c>
      <c r="CM355" s="7">
        <v>44914</v>
      </c>
      <c r="CN355" t="s">
        <v>11616</v>
      </c>
      <c r="CO355" t="s">
        <v>9857</v>
      </c>
      <c r="CP355" t="s">
        <v>11366</v>
      </c>
      <c r="CQ355" t="s">
        <v>11615</v>
      </c>
      <c r="CR355" t="s">
        <v>6007</v>
      </c>
      <c r="CS355" t="s">
        <v>6009</v>
      </c>
      <c r="CT355" t="s">
        <v>6065</v>
      </c>
      <c r="CU355" t="s">
        <v>9873</v>
      </c>
      <c r="CV355" t="s">
        <v>6310</v>
      </c>
      <c r="CW355" t="s">
        <v>9882</v>
      </c>
      <c r="CX355" t="s">
        <v>2787</v>
      </c>
      <c r="CY355" t="s">
        <v>9813</v>
      </c>
      <c r="CZ355" t="s">
        <v>6730</v>
      </c>
      <c r="DA355" t="s">
        <v>188</v>
      </c>
      <c r="DB355" t="s">
        <v>16</v>
      </c>
      <c r="DC355" t="s">
        <v>2788</v>
      </c>
      <c r="DD355" t="s">
        <v>32</v>
      </c>
      <c r="DE355" t="s">
        <v>16</v>
      </c>
      <c r="DF355" t="s">
        <v>16</v>
      </c>
      <c r="DG355" t="s">
        <v>5517</v>
      </c>
      <c r="DH355" t="s">
        <v>2051</v>
      </c>
      <c r="DI355" t="s">
        <v>5837</v>
      </c>
      <c r="DJ355" t="s">
        <v>16</v>
      </c>
      <c r="DK355" t="s">
        <v>16</v>
      </c>
      <c r="DL355" t="s">
        <v>4465</v>
      </c>
      <c r="DM355" t="s">
        <v>16</v>
      </c>
      <c r="DN355" t="s">
        <v>189</v>
      </c>
      <c r="DO355" t="s">
        <v>11621</v>
      </c>
      <c r="DP355" t="s">
        <v>7586</v>
      </c>
      <c r="DQ355" t="s">
        <v>10183</v>
      </c>
      <c r="DR355" t="s">
        <v>7587</v>
      </c>
    </row>
    <row r="356" spans="1:122" x14ac:dyDescent="0.25">
      <c r="A356">
        <v>559</v>
      </c>
      <c r="B356" t="s">
        <v>189</v>
      </c>
      <c r="C356" t="s">
        <v>2294</v>
      </c>
      <c r="D356" s="138">
        <v>44911</v>
      </c>
      <c r="E356" t="s">
        <v>6894</v>
      </c>
      <c r="F356" t="s">
        <v>11</v>
      </c>
      <c r="G356" t="s">
        <v>1932</v>
      </c>
      <c r="H356" t="s">
        <v>11</v>
      </c>
      <c r="I356" t="s">
        <v>9802</v>
      </c>
      <c r="J356" t="s">
        <v>12</v>
      </c>
      <c r="K356">
        <v>3.92</v>
      </c>
      <c r="L356">
        <v>0.56000000000000005</v>
      </c>
      <c r="M356">
        <v>3.92</v>
      </c>
      <c r="N356">
        <v>4.3710000000000004</v>
      </c>
      <c r="O356" t="s">
        <v>189</v>
      </c>
      <c r="P356" t="s">
        <v>13</v>
      </c>
      <c r="Q356" t="s">
        <v>36</v>
      </c>
      <c r="R356" t="s">
        <v>42</v>
      </c>
      <c r="S356" t="s">
        <v>36</v>
      </c>
      <c r="T356" t="s">
        <v>16</v>
      </c>
      <c r="U356" t="s">
        <v>2079</v>
      </c>
      <c r="V356" t="s">
        <v>2410</v>
      </c>
      <c r="W356">
        <v>100</v>
      </c>
      <c r="X356" t="s">
        <v>22</v>
      </c>
      <c r="Y356" t="s">
        <v>6236</v>
      </c>
      <c r="Z356" t="s">
        <v>6236</v>
      </c>
      <c r="AA356" t="s">
        <v>189</v>
      </c>
      <c r="AB356" s="138">
        <v>44917</v>
      </c>
      <c r="AC356" s="138">
        <v>45099</v>
      </c>
      <c r="AD356" t="s">
        <v>6241</v>
      </c>
      <c r="AE356" t="s">
        <v>5204</v>
      </c>
      <c r="AF356" t="s">
        <v>16</v>
      </c>
      <c r="AG356" t="s">
        <v>189</v>
      </c>
      <c r="AH356" s="138">
        <v>46013</v>
      </c>
      <c r="AI356" t="s">
        <v>2414</v>
      </c>
      <c r="AJ356" t="s">
        <v>189</v>
      </c>
      <c r="AK356" t="s">
        <v>189</v>
      </c>
      <c r="AL356" t="s">
        <v>189</v>
      </c>
      <c r="AM356" t="s">
        <v>189</v>
      </c>
      <c r="AN356" t="s">
        <v>189</v>
      </c>
      <c r="AO356" t="s">
        <v>189</v>
      </c>
      <c r="AP356" t="s">
        <v>189</v>
      </c>
      <c r="AQ356" t="s">
        <v>16</v>
      </c>
      <c r="AR356" t="s">
        <v>189</v>
      </c>
      <c r="AS356" t="s">
        <v>16</v>
      </c>
      <c r="AT356" t="s">
        <v>6588</v>
      </c>
      <c r="AU356" t="s">
        <v>9344</v>
      </c>
      <c r="AV356" t="s">
        <v>189</v>
      </c>
      <c r="AW356" t="s">
        <v>16</v>
      </c>
      <c r="AX356" t="s">
        <v>16</v>
      </c>
      <c r="AY356" t="s">
        <v>16</v>
      </c>
      <c r="AZ356" t="s">
        <v>16</v>
      </c>
      <c r="BA356" t="s">
        <v>16</v>
      </c>
      <c r="BB356" t="s">
        <v>16</v>
      </c>
      <c r="BC356" t="s">
        <v>16</v>
      </c>
      <c r="BD356" t="s">
        <v>16</v>
      </c>
      <c r="BE356" t="s">
        <v>16</v>
      </c>
      <c r="BF356" t="s">
        <v>189</v>
      </c>
      <c r="BG356" t="s">
        <v>189</v>
      </c>
      <c r="BH356">
        <v>0</v>
      </c>
      <c r="BI356">
        <v>0</v>
      </c>
      <c r="BJ356">
        <v>0</v>
      </c>
      <c r="BK356" t="s">
        <v>189</v>
      </c>
      <c r="BL356" t="s">
        <v>189</v>
      </c>
      <c r="BN356" t="s">
        <v>2295</v>
      </c>
      <c r="BO356" t="s">
        <v>7115</v>
      </c>
      <c r="BP356" t="s">
        <v>6903</v>
      </c>
      <c r="BQ356" t="s">
        <v>184</v>
      </c>
      <c r="BR356" t="s">
        <v>6744</v>
      </c>
      <c r="BS356" t="s">
        <v>9667</v>
      </c>
      <c r="BT356" t="s">
        <v>16</v>
      </c>
      <c r="BU356" t="s">
        <v>189</v>
      </c>
      <c r="BV356" t="s">
        <v>18</v>
      </c>
      <c r="BW356" t="s">
        <v>195</v>
      </c>
      <c r="BX356" t="s">
        <v>2425</v>
      </c>
      <c r="BY356" t="s">
        <v>2426</v>
      </c>
      <c r="BZ356" s="138"/>
      <c r="CA356" s="138">
        <v>44797</v>
      </c>
      <c r="CB356" t="s">
        <v>17</v>
      </c>
      <c r="CC356" t="s">
        <v>17</v>
      </c>
      <c r="CD356" t="s">
        <v>6307</v>
      </c>
      <c r="CE356" t="s">
        <v>189</v>
      </c>
      <c r="CF356" t="s">
        <v>189</v>
      </c>
      <c r="CG356" t="s">
        <v>189</v>
      </c>
      <c r="CH356">
        <v>2022</v>
      </c>
      <c r="CI356" s="7">
        <v>44911</v>
      </c>
      <c r="CJ356" t="s">
        <v>4723</v>
      </c>
      <c r="CK356">
        <v>12</v>
      </c>
      <c r="CL356">
        <v>51</v>
      </c>
      <c r="CM356" s="7">
        <v>44907</v>
      </c>
      <c r="CN356" t="s">
        <v>11622</v>
      </c>
      <c r="CO356" t="s">
        <v>9857</v>
      </c>
      <c r="CP356" t="s">
        <v>11366</v>
      </c>
      <c r="CQ356" t="s">
        <v>11615</v>
      </c>
      <c r="CR356" t="s">
        <v>6007</v>
      </c>
      <c r="CS356" t="s">
        <v>6010</v>
      </c>
      <c r="CT356" t="s">
        <v>6065</v>
      </c>
      <c r="CU356" t="s">
        <v>9873</v>
      </c>
      <c r="CV356" t="s">
        <v>6310</v>
      </c>
      <c r="CW356" t="s">
        <v>9874</v>
      </c>
      <c r="CX356" t="s">
        <v>2794</v>
      </c>
      <c r="CY356" t="s">
        <v>9817</v>
      </c>
      <c r="CZ356" t="s">
        <v>6741</v>
      </c>
      <c r="DA356" t="s">
        <v>188</v>
      </c>
      <c r="DB356" t="s">
        <v>16</v>
      </c>
      <c r="DC356" t="s">
        <v>16</v>
      </c>
      <c r="DD356" t="s">
        <v>22</v>
      </c>
      <c r="DE356" t="s">
        <v>16</v>
      </c>
      <c r="DF356" t="s">
        <v>311</v>
      </c>
      <c r="DG356" t="s">
        <v>4727</v>
      </c>
      <c r="DH356" t="s">
        <v>2052</v>
      </c>
      <c r="DI356" t="s">
        <v>6194</v>
      </c>
      <c r="DJ356" t="s">
        <v>16</v>
      </c>
      <c r="DK356" t="s">
        <v>9817</v>
      </c>
      <c r="DL356" t="s">
        <v>9817</v>
      </c>
      <c r="DM356" t="s">
        <v>6245</v>
      </c>
      <c r="DN356" t="s">
        <v>189</v>
      </c>
      <c r="DO356" t="s">
        <v>11172</v>
      </c>
      <c r="DP356" t="s">
        <v>7588</v>
      </c>
      <c r="DQ356" t="s">
        <v>10185</v>
      </c>
      <c r="DR356" t="s">
        <v>10186</v>
      </c>
    </row>
    <row r="357" spans="1:122" x14ac:dyDescent="0.25">
      <c r="A357">
        <v>558</v>
      </c>
      <c r="B357" t="s">
        <v>189</v>
      </c>
      <c r="C357" t="s">
        <v>2296</v>
      </c>
      <c r="D357" s="138">
        <v>44910</v>
      </c>
      <c r="E357" t="s">
        <v>2297</v>
      </c>
      <c r="F357" t="s">
        <v>11</v>
      </c>
      <c r="G357" t="s">
        <v>1932</v>
      </c>
      <c r="H357" t="s">
        <v>11</v>
      </c>
      <c r="I357" t="s">
        <v>9802</v>
      </c>
      <c r="J357" t="s">
        <v>12</v>
      </c>
      <c r="K357">
        <v>3.5</v>
      </c>
      <c r="L357">
        <v>0.5</v>
      </c>
      <c r="M357">
        <v>3.5</v>
      </c>
      <c r="N357">
        <v>3.8919999999999999</v>
      </c>
      <c r="O357" t="s">
        <v>189</v>
      </c>
      <c r="P357" t="s">
        <v>13</v>
      </c>
      <c r="Q357" t="s">
        <v>38</v>
      </c>
      <c r="R357" t="s">
        <v>16</v>
      </c>
      <c r="S357" t="s">
        <v>38</v>
      </c>
      <c r="T357" t="s">
        <v>16</v>
      </c>
      <c r="U357" t="s">
        <v>16</v>
      </c>
      <c r="V357" t="s">
        <v>2410</v>
      </c>
      <c r="W357">
        <v>100</v>
      </c>
      <c r="X357" t="s">
        <v>22</v>
      </c>
      <c r="Y357" t="s">
        <v>6236</v>
      </c>
      <c r="Z357" t="s">
        <v>6236</v>
      </c>
      <c r="AA357" t="s">
        <v>189</v>
      </c>
      <c r="AB357" s="138">
        <v>44917</v>
      </c>
      <c r="AC357" s="138">
        <v>45099</v>
      </c>
      <c r="AD357" t="s">
        <v>6241</v>
      </c>
      <c r="AE357" t="s">
        <v>5205</v>
      </c>
      <c r="AF357" t="s">
        <v>16</v>
      </c>
      <c r="AG357" t="s">
        <v>189</v>
      </c>
      <c r="AH357" s="138">
        <v>46013</v>
      </c>
      <c r="AI357" t="s">
        <v>2414</v>
      </c>
      <c r="AJ357" t="s">
        <v>189</v>
      </c>
      <c r="AK357" t="s">
        <v>189</v>
      </c>
      <c r="AL357" t="s">
        <v>189</v>
      </c>
      <c r="AM357" t="s">
        <v>189</v>
      </c>
      <c r="AN357" t="s">
        <v>189</v>
      </c>
      <c r="AO357" t="s">
        <v>189</v>
      </c>
      <c r="AP357" t="s">
        <v>189</v>
      </c>
      <c r="AQ357" t="s">
        <v>16</v>
      </c>
      <c r="AR357" t="s">
        <v>189</v>
      </c>
      <c r="AS357" t="s">
        <v>16</v>
      </c>
      <c r="AT357" t="s">
        <v>6589</v>
      </c>
      <c r="AU357" t="s">
        <v>9344</v>
      </c>
      <c r="AV357" t="s">
        <v>189</v>
      </c>
      <c r="AW357" t="s">
        <v>16</v>
      </c>
      <c r="AX357" t="s">
        <v>16</v>
      </c>
      <c r="AY357" t="s">
        <v>16</v>
      </c>
      <c r="AZ357" t="s">
        <v>16</v>
      </c>
      <c r="BA357" t="s">
        <v>16</v>
      </c>
      <c r="BB357" t="s">
        <v>16</v>
      </c>
      <c r="BC357" t="s">
        <v>16</v>
      </c>
      <c r="BD357" t="s">
        <v>16</v>
      </c>
      <c r="BE357" t="s">
        <v>16</v>
      </c>
      <c r="BF357" t="s">
        <v>189</v>
      </c>
      <c r="BG357" t="s">
        <v>189</v>
      </c>
      <c r="BH357">
        <v>0</v>
      </c>
      <c r="BI357">
        <v>0</v>
      </c>
      <c r="BJ357">
        <v>0</v>
      </c>
      <c r="BK357" t="s">
        <v>189</v>
      </c>
      <c r="BL357" t="s">
        <v>189</v>
      </c>
      <c r="BN357" t="s">
        <v>2298</v>
      </c>
      <c r="BO357" t="s">
        <v>7116</v>
      </c>
      <c r="BP357" t="s">
        <v>2798</v>
      </c>
      <c r="BQ357" t="s">
        <v>184</v>
      </c>
      <c r="BR357" t="s">
        <v>6744</v>
      </c>
      <c r="BS357" t="s">
        <v>202</v>
      </c>
      <c r="BT357" t="s">
        <v>16</v>
      </c>
      <c r="BU357" t="s">
        <v>189</v>
      </c>
      <c r="BV357" t="s">
        <v>58</v>
      </c>
      <c r="BW357" t="s">
        <v>185</v>
      </c>
      <c r="BX357" t="s">
        <v>2799</v>
      </c>
      <c r="BY357" t="s">
        <v>16</v>
      </c>
      <c r="BZ357" s="138"/>
      <c r="CA357" s="138">
        <v>44910</v>
      </c>
      <c r="CB357" t="s">
        <v>17</v>
      </c>
      <c r="CC357" t="s">
        <v>17</v>
      </c>
      <c r="CD357" t="s">
        <v>6307</v>
      </c>
      <c r="CE357" t="s">
        <v>189</v>
      </c>
      <c r="CF357" t="s">
        <v>189</v>
      </c>
      <c r="CG357" t="s">
        <v>189</v>
      </c>
      <c r="CH357">
        <v>2022</v>
      </c>
      <c r="CI357" s="7">
        <v>44910</v>
      </c>
      <c r="CJ357" t="s">
        <v>4723</v>
      </c>
      <c r="CK357">
        <v>12</v>
      </c>
      <c r="CL357">
        <v>51</v>
      </c>
      <c r="CM357" s="7">
        <v>44907</v>
      </c>
      <c r="CN357" t="s">
        <v>11622</v>
      </c>
      <c r="CO357" t="s">
        <v>9857</v>
      </c>
      <c r="CP357" t="s">
        <v>11366</v>
      </c>
      <c r="CQ357" t="s">
        <v>11615</v>
      </c>
      <c r="CR357" t="s">
        <v>6007</v>
      </c>
      <c r="CS357" t="s">
        <v>6010</v>
      </c>
      <c r="CT357" t="s">
        <v>6065</v>
      </c>
      <c r="CU357" t="s">
        <v>9873</v>
      </c>
      <c r="CV357" t="s">
        <v>6307</v>
      </c>
      <c r="CW357" t="s">
        <v>9874</v>
      </c>
      <c r="CX357" t="s">
        <v>2797</v>
      </c>
      <c r="CY357" t="s">
        <v>9817</v>
      </c>
      <c r="CZ357" t="s">
        <v>6741</v>
      </c>
      <c r="DA357" t="s">
        <v>188</v>
      </c>
      <c r="DB357" t="s">
        <v>16</v>
      </c>
      <c r="DC357" t="s">
        <v>16</v>
      </c>
      <c r="DD357" t="s">
        <v>22</v>
      </c>
      <c r="DE357" t="s">
        <v>16</v>
      </c>
      <c r="DF357" t="s">
        <v>391</v>
      </c>
      <c r="DG357" t="s">
        <v>4727</v>
      </c>
      <c r="DH357" t="s">
        <v>2052</v>
      </c>
      <c r="DI357" t="s">
        <v>6124</v>
      </c>
      <c r="DJ357" t="s">
        <v>16</v>
      </c>
      <c r="DK357" t="s">
        <v>9817</v>
      </c>
      <c r="DL357" t="s">
        <v>9817</v>
      </c>
      <c r="DM357" t="s">
        <v>6245</v>
      </c>
      <c r="DN357" t="s">
        <v>189</v>
      </c>
      <c r="DO357" t="s">
        <v>11173</v>
      </c>
      <c r="DP357" t="s">
        <v>7589</v>
      </c>
      <c r="DQ357" t="s">
        <v>10187</v>
      </c>
      <c r="DR357" t="s">
        <v>10188</v>
      </c>
    </row>
    <row r="358" spans="1:122" x14ac:dyDescent="0.25">
      <c r="A358">
        <v>557</v>
      </c>
      <c r="B358" t="s">
        <v>189</v>
      </c>
      <c r="C358" t="s">
        <v>78</v>
      </c>
      <c r="D358" s="138">
        <v>44910</v>
      </c>
      <c r="E358" t="s">
        <v>119</v>
      </c>
      <c r="F358" t="s">
        <v>11</v>
      </c>
      <c r="G358" t="s">
        <v>16</v>
      </c>
      <c r="H358" t="s">
        <v>11</v>
      </c>
      <c r="I358" t="s">
        <v>9802</v>
      </c>
      <c r="J358" t="s">
        <v>12</v>
      </c>
      <c r="K358">
        <v>6</v>
      </c>
      <c r="L358">
        <v>0.86</v>
      </c>
      <c r="M358">
        <v>6</v>
      </c>
      <c r="N358">
        <v>6.6719999999999997</v>
      </c>
      <c r="O358" t="s">
        <v>189</v>
      </c>
      <c r="P358" t="s">
        <v>13</v>
      </c>
      <c r="Q358" t="s">
        <v>77</v>
      </c>
      <c r="R358" t="s">
        <v>16</v>
      </c>
      <c r="S358" t="s">
        <v>77</v>
      </c>
      <c r="T358" t="s">
        <v>16</v>
      </c>
      <c r="U358" t="s">
        <v>16</v>
      </c>
      <c r="V358" t="s">
        <v>2410</v>
      </c>
      <c r="W358">
        <v>100</v>
      </c>
      <c r="X358" t="s">
        <v>22</v>
      </c>
      <c r="Y358" t="s">
        <v>6236</v>
      </c>
      <c r="Z358" t="s">
        <v>6236</v>
      </c>
      <c r="AA358" t="s">
        <v>189</v>
      </c>
      <c r="AB358" s="138">
        <v>44917</v>
      </c>
      <c r="AC358" s="138">
        <v>45099</v>
      </c>
      <c r="AD358" t="s">
        <v>6241</v>
      </c>
      <c r="AE358" t="s">
        <v>5031</v>
      </c>
      <c r="AF358" t="s">
        <v>16</v>
      </c>
      <c r="AG358" t="s">
        <v>189</v>
      </c>
      <c r="AH358" s="138">
        <v>46013</v>
      </c>
      <c r="AI358" t="s">
        <v>2414</v>
      </c>
      <c r="AJ358" t="s">
        <v>2796</v>
      </c>
      <c r="AK358" t="s">
        <v>4329</v>
      </c>
      <c r="AL358" t="s">
        <v>6813</v>
      </c>
      <c r="AM358" t="s">
        <v>1880</v>
      </c>
      <c r="AN358" t="s">
        <v>189</v>
      </c>
      <c r="AO358" t="s">
        <v>189</v>
      </c>
      <c r="AP358" t="s">
        <v>189</v>
      </c>
      <c r="AQ358" t="s">
        <v>16</v>
      </c>
      <c r="AR358" t="s">
        <v>189</v>
      </c>
      <c r="AS358" t="s">
        <v>16</v>
      </c>
      <c r="AT358" t="s">
        <v>6464</v>
      </c>
      <c r="AU358" t="s">
        <v>9344</v>
      </c>
      <c r="AV358" t="s">
        <v>189</v>
      </c>
      <c r="AW358" t="s">
        <v>16</v>
      </c>
      <c r="AX358" t="s">
        <v>16</v>
      </c>
      <c r="AY358" t="s">
        <v>199</v>
      </c>
      <c r="AZ358" t="s">
        <v>16</v>
      </c>
      <c r="BA358" t="s">
        <v>305</v>
      </c>
      <c r="BB358" t="s">
        <v>16</v>
      </c>
      <c r="BC358" t="s">
        <v>16</v>
      </c>
      <c r="BD358" t="s">
        <v>16</v>
      </c>
      <c r="BE358" t="s">
        <v>1925</v>
      </c>
      <c r="BF358" t="s">
        <v>182</v>
      </c>
      <c r="BG358" t="s">
        <v>2630</v>
      </c>
      <c r="BH358">
        <v>1</v>
      </c>
      <c r="BI358">
        <v>1</v>
      </c>
      <c r="BJ358">
        <v>1</v>
      </c>
      <c r="BK358" t="s">
        <v>189</v>
      </c>
      <c r="BL358" t="s">
        <v>6307</v>
      </c>
      <c r="BM358">
        <v>22053</v>
      </c>
      <c r="BN358" t="s">
        <v>306</v>
      </c>
      <c r="BO358" t="s">
        <v>9725</v>
      </c>
      <c r="BP358" t="s">
        <v>120</v>
      </c>
      <c r="BQ358" t="s">
        <v>184</v>
      </c>
      <c r="BR358" t="s">
        <v>6744</v>
      </c>
      <c r="BS358" t="s">
        <v>9726</v>
      </c>
      <c r="BT358" t="s">
        <v>16</v>
      </c>
      <c r="BU358" t="s">
        <v>189</v>
      </c>
      <c r="BV358" t="s">
        <v>58</v>
      </c>
      <c r="BW358" t="s">
        <v>185</v>
      </c>
      <c r="BX358" t="s">
        <v>307</v>
      </c>
      <c r="BY358" t="s">
        <v>16</v>
      </c>
      <c r="BZ358" s="138"/>
      <c r="CA358" s="138">
        <v>44909</v>
      </c>
      <c r="CB358" t="s">
        <v>17</v>
      </c>
      <c r="CC358" t="s">
        <v>17</v>
      </c>
      <c r="CD358" t="s">
        <v>6307</v>
      </c>
      <c r="CE358" t="s">
        <v>189</v>
      </c>
      <c r="CF358" t="s">
        <v>6307</v>
      </c>
      <c r="CG358" t="s">
        <v>189</v>
      </c>
      <c r="CH358">
        <v>2022</v>
      </c>
      <c r="CI358" s="7">
        <v>44910</v>
      </c>
      <c r="CJ358" t="s">
        <v>4723</v>
      </c>
      <c r="CK358">
        <v>12</v>
      </c>
      <c r="CL358">
        <v>51</v>
      </c>
      <c r="CM358" s="7">
        <v>44907</v>
      </c>
      <c r="CN358" t="s">
        <v>11622</v>
      </c>
      <c r="CO358" t="s">
        <v>9857</v>
      </c>
      <c r="CP358" t="s">
        <v>11366</v>
      </c>
      <c r="CQ358" t="s">
        <v>11615</v>
      </c>
      <c r="CR358" t="s">
        <v>6007</v>
      </c>
      <c r="CS358" t="s">
        <v>6010</v>
      </c>
      <c r="CT358" t="s">
        <v>6065</v>
      </c>
      <c r="CU358" t="s">
        <v>9873</v>
      </c>
      <c r="CV358" t="s">
        <v>6310</v>
      </c>
      <c r="CW358" t="s">
        <v>9874</v>
      </c>
      <c r="CX358" t="s">
        <v>308</v>
      </c>
      <c r="CY358" t="s">
        <v>9817</v>
      </c>
      <c r="CZ358" t="s">
        <v>6741</v>
      </c>
      <c r="DA358" t="s">
        <v>188</v>
      </c>
      <c r="DB358" t="s">
        <v>16</v>
      </c>
      <c r="DC358" t="s">
        <v>16</v>
      </c>
      <c r="DD358" t="s">
        <v>22</v>
      </c>
      <c r="DE358" t="s">
        <v>16</v>
      </c>
      <c r="DF358" t="s">
        <v>304</v>
      </c>
      <c r="DG358" t="s">
        <v>4727</v>
      </c>
      <c r="DH358" t="s">
        <v>2052</v>
      </c>
      <c r="DI358" t="s">
        <v>6181</v>
      </c>
      <c r="DJ358" t="s">
        <v>16</v>
      </c>
      <c r="DK358" t="s">
        <v>9817</v>
      </c>
      <c r="DL358" t="s">
        <v>9817</v>
      </c>
      <c r="DM358" t="s">
        <v>9708</v>
      </c>
      <c r="DN358" t="s">
        <v>4497</v>
      </c>
      <c r="DO358" t="s">
        <v>11174</v>
      </c>
      <c r="DP358" t="s">
        <v>7590</v>
      </c>
      <c r="DQ358" t="s">
        <v>10187</v>
      </c>
      <c r="DR358" t="s">
        <v>10189</v>
      </c>
    </row>
    <row r="359" spans="1:122" x14ac:dyDescent="0.25">
      <c r="A359">
        <v>556</v>
      </c>
      <c r="B359" t="s">
        <v>189</v>
      </c>
      <c r="C359" t="s">
        <v>79</v>
      </c>
      <c r="D359" s="138">
        <v>44909</v>
      </c>
      <c r="E359" t="s">
        <v>120</v>
      </c>
      <c r="F359" t="s">
        <v>11</v>
      </c>
      <c r="G359" t="s">
        <v>16</v>
      </c>
      <c r="H359" t="s">
        <v>11</v>
      </c>
      <c r="I359" t="s">
        <v>9802</v>
      </c>
      <c r="J359" t="s">
        <v>12</v>
      </c>
      <c r="K359">
        <v>2</v>
      </c>
      <c r="L359">
        <v>0.28999999999999998</v>
      </c>
      <c r="M359">
        <v>2</v>
      </c>
      <c r="N359">
        <v>2.238</v>
      </c>
      <c r="O359" t="s">
        <v>189</v>
      </c>
      <c r="P359" t="s">
        <v>13</v>
      </c>
      <c r="Q359" t="s">
        <v>48</v>
      </c>
      <c r="R359" t="s">
        <v>16</v>
      </c>
      <c r="S359" t="s">
        <v>16</v>
      </c>
      <c r="T359" t="s">
        <v>16</v>
      </c>
      <c r="U359" t="s">
        <v>16</v>
      </c>
      <c r="V359" t="s">
        <v>2410</v>
      </c>
      <c r="W359">
        <v>100</v>
      </c>
      <c r="X359" t="s">
        <v>15</v>
      </c>
      <c r="Y359" t="s">
        <v>1883</v>
      </c>
      <c r="Z359" t="s">
        <v>1883</v>
      </c>
      <c r="AA359" t="s">
        <v>189</v>
      </c>
      <c r="AB359" s="138">
        <v>44916</v>
      </c>
      <c r="AC359" s="138">
        <v>45098</v>
      </c>
      <c r="AD359" t="s">
        <v>6241</v>
      </c>
      <c r="AE359" t="s">
        <v>5031</v>
      </c>
      <c r="AF359" t="s">
        <v>16</v>
      </c>
      <c r="AG359" t="s">
        <v>189</v>
      </c>
      <c r="AH359" s="138">
        <v>46012</v>
      </c>
      <c r="AI359" t="s">
        <v>2414</v>
      </c>
      <c r="AJ359" t="s">
        <v>2796</v>
      </c>
      <c r="AK359" t="s">
        <v>189</v>
      </c>
      <c r="AL359" t="s">
        <v>2796</v>
      </c>
      <c r="AM359" t="s">
        <v>1880</v>
      </c>
      <c r="AN359" t="s">
        <v>189</v>
      </c>
      <c r="AO359" t="s">
        <v>189</v>
      </c>
      <c r="AP359" t="s">
        <v>189</v>
      </c>
      <c r="AQ359" t="s">
        <v>16</v>
      </c>
      <c r="AR359" t="s">
        <v>189</v>
      </c>
      <c r="AS359" t="s">
        <v>16</v>
      </c>
      <c r="AT359" t="s">
        <v>189</v>
      </c>
      <c r="AU359" t="s">
        <v>9344</v>
      </c>
      <c r="AV359" t="s">
        <v>189</v>
      </c>
      <c r="AW359" t="s">
        <v>16</v>
      </c>
      <c r="AX359" t="s">
        <v>16</v>
      </c>
      <c r="AY359" t="s">
        <v>199</v>
      </c>
      <c r="AZ359" t="s">
        <v>16</v>
      </c>
      <c r="BA359" t="s">
        <v>305</v>
      </c>
      <c r="BB359" t="s">
        <v>16</v>
      </c>
      <c r="BC359" t="s">
        <v>16</v>
      </c>
      <c r="BD359" t="s">
        <v>16</v>
      </c>
      <c r="BE359" t="s">
        <v>1925</v>
      </c>
      <c r="BF359" t="s">
        <v>182</v>
      </c>
      <c r="BG359" t="s">
        <v>4861</v>
      </c>
      <c r="BH359">
        <v>1</v>
      </c>
      <c r="BI359">
        <v>1</v>
      </c>
      <c r="BJ359">
        <v>1</v>
      </c>
      <c r="BK359" t="s">
        <v>9727</v>
      </c>
      <c r="BL359" t="s">
        <v>6307</v>
      </c>
      <c r="BM359">
        <v>22052</v>
      </c>
      <c r="BN359" t="s">
        <v>306</v>
      </c>
      <c r="BO359" t="s">
        <v>16</v>
      </c>
      <c r="BP359" t="s">
        <v>120</v>
      </c>
      <c r="BQ359" t="s">
        <v>184</v>
      </c>
      <c r="BR359" t="s">
        <v>6744</v>
      </c>
      <c r="BS359" t="s">
        <v>9726</v>
      </c>
      <c r="BT359" t="s">
        <v>16</v>
      </c>
      <c r="BU359" t="s">
        <v>189</v>
      </c>
      <c r="BV359" t="s">
        <v>58</v>
      </c>
      <c r="BW359" t="s">
        <v>185</v>
      </c>
      <c r="BX359" t="s">
        <v>307</v>
      </c>
      <c r="BY359" t="s">
        <v>16</v>
      </c>
      <c r="BZ359" s="138"/>
      <c r="CA359" s="138">
        <v>44909</v>
      </c>
      <c r="CB359" t="s">
        <v>17</v>
      </c>
      <c r="CC359" t="s">
        <v>17</v>
      </c>
      <c r="CD359" t="s">
        <v>6307</v>
      </c>
      <c r="CE359" t="s">
        <v>189</v>
      </c>
      <c r="CF359" t="s">
        <v>6307</v>
      </c>
      <c r="CG359" t="s">
        <v>189</v>
      </c>
      <c r="CH359">
        <v>2022</v>
      </c>
      <c r="CI359" s="7">
        <v>44909</v>
      </c>
      <c r="CJ359" t="s">
        <v>4723</v>
      </c>
      <c r="CK359">
        <v>12</v>
      </c>
      <c r="CL359">
        <v>51</v>
      </c>
      <c r="CM359" s="7">
        <v>44907</v>
      </c>
      <c r="CN359" t="s">
        <v>11622</v>
      </c>
      <c r="CO359" t="s">
        <v>9857</v>
      </c>
      <c r="CP359" t="s">
        <v>11366</v>
      </c>
      <c r="CQ359" t="s">
        <v>11615</v>
      </c>
      <c r="CR359" t="s">
        <v>6007</v>
      </c>
      <c r="CS359" t="s">
        <v>6010</v>
      </c>
      <c r="CT359" t="s">
        <v>6065</v>
      </c>
      <c r="CU359" t="s">
        <v>9873</v>
      </c>
      <c r="CV359" t="s">
        <v>6307</v>
      </c>
      <c r="CW359" t="s">
        <v>9874</v>
      </c>
      <c r="CX359" t="s">
        <v>308</v>
      </c>
      <c r="CY359" t="s">
        <v>9817</v>
      </c>
      <c r="CZ359" t="s">
        <v>6741</v>
      </c>
      <c r="DA359" t="s">
        <v>188</v>
      </c>
      <c r="DB359" t="s">
        <v>16</v>
      </c>
      <c r="DC359" t="s">
        <v>16</v>
      </c>
      <c r="DD359" t="s">
        <v>15</v>
      </c>
      <c r="DE359" t="s">
        <v>16</v>
      </c>
      <c r="DF359" t="s">
        <v>16</v>
      </c>
      <c r="DG359" t="s">
        <v>4727</v>
      </c>
      <c r="DH359" t="s">
        <v>2052</v>
      </c>
      <c r="DI359" t="s">
        <v>6101</v>
      </c>
      <c r="DJ359" t="s">
        <v>16</v>
      </c>
      <c r="DK359" t="s">
        <v>9817</v>
      </c>
      <c r="DL359" t="s">
        <v>9817</v>
      </c>
      <c r="DM359" t="s">
        <v>16</v>
      </c>
      <c r="DN359" t="s">
        <v>4497</v>
      </c>
      <c r="DO359" t="s">
        <v>11623</v>
      </c>
      <c r="DP359" t="s">
        <v>7591</v>
      </c>
      <c r="DQ359" t="s">
        <v>10190</v>
      </c>
      <c r="DR359" t="s">
        <v>10191</v>
      </c>
    </row>
    <row r="360" spans="1:122" x14ac:dyDescent="0.25">
      <c r="A360">
        <v>555</v>
      </c>
      <c r="B360" t="s">
        <v>189</v>
      </c>
      <c r="C360" t="s">
        <v>2801</v>
      </c>
      <c r="D360" s="138">
        <v>44909</v>
      </c>
      <c r="E360" t="s">
        <v>4569</v>
      </c>
      <c r="F360" t="s">
        <v>11</v>
      </c>
      <c r="G360" t="s">
        <v>1926</v>
      </c>
      <c r="H360" t="s">
        <v>107</v>
      </c>
      <c r="I360" t="s">
        <v>4840</v>
      </c>
      <c r="J360" t="s">
        <v>92</v>
      </c>
      <c r="K360">
        <v>1</v>
      </c>
      <c r="L360">
        <v>1.07</v>
      </c>
      <c r="M360">
        <v>7.4</v>
      </c>
      <c r="N360">
        <v>8.282</v>
      </c>
      <c r="O360" t="s">
        <v>189</v>
      </c>
      <c r="P360" t="s">
        <v>13</v>
      </c>
      <c r="Q360" t="s">
        <v>49</v>
      </c>
      <c r="R360" t="s">
        <v>821</v>
      </c>
      <c r="S360" t="s">
        <v>49</v>
      </c>
      <c r="T360" t="s">
        <v>16</v>
      </c>
      <c r="U360" t="s">
        <v>1936</v>
      </c>
      <c r="V360" t="s">
        <v>2410</v>
      </c>
      <c r="W360">
        <v>100</v>
      </c>
      <c r="X360" t="s">
        <v>32</v>
      </c>
      <c r="Y360" t="s">
        <v>6282</v>
      </c>
      <c r="Z360" t="s">
        <v>6282</v>
      </c>
      <c r="AA360" t="s">
        <v>189</v>
      </c>
      <c r="AB360" s="138">
        <v>44915</v>
      </c>
      <c r="AC360" s="138">
        <v>45280</v>
      </c>
      <c r="AD360" t="s">
        <v>6242</v>
      </c>
      <c r="AE360" t="s">
        <v>5206</v>
      </c>
      <c r="AF360" t="s">
        <v>16</v>
      </c>
      <c r="AG360" t="s">
        <v>189</v>
      </c>
      <c r="AH360" s="138">
        <v>46011</v>
      </c>
      <c r="AI360" t="s">
        <v>2419</v>
      </c>
      <c r="AJ360" t="s">
        <v>189</v>
      </c>
      <c r="AK360" t="s">
        <v>189</v>
      </c>
      <c r="AL360" t="s">
        <v>189</v>
      </c>
      <c r="AM360" t="s">
        <v>189</v>
      </c>
      <c r="AN360" t="s">
        <v>189</v>
      </c>
      <c r="AO360" t="s">
        <v>189</v>
      </c>
      <c r="AP360" t="s">
        <v>189</v>
      </c>
      <c r="AQ360" t="s">
        <v>16</v>
      </c>
      <c r="AR360" t="s">
        <v>189</v>
      </c>
      <c r="AS360" t="s">
        <v>16</v>
      </c>
      <c r="AT360" t="s">
        <v>6590</v>
      </c>
      <c r="AU360" t="s">
        <v>9344</v>
      </c>
      <c r="AV360" t="s">
        <v>189</v>
      </c>
      <c r="AW360" t="s">
        <v>16</v>
      </c>
      <c r="AX360" t="s">
        <v>16</v>
      </c>
      <c r="AY360" t="s">
        <v>16</v>
      </c>
      <c r="AZ360" t="s">
        <v>16</v>
      </c>
      <c r="BA360" t="s">
        <v>16</v>
      </c>
      <c r="BB360" t="s">
        <v>16</v>
      </c>
      <c r="BC360" t="s">
        <v>16</v>
      </c>
      <c r="BD360" t="s">
        <v>16</v>
      </c>
      <c r="BE360" t="s">
        <v>16</v>
      </c>
      <c r="BF360" t="s">
        <v>189</v>
      </c>
      <c r="BG360" t="s">
        <v>189</v>
      </c>
      <c r="BH360">
        <v>0</v>
      </c>
      <c r="BI360">
        <v>0</v>
      </c>
      <c r="BJ360">
        <v>0</v>
      </c>
      <c r="BK360" t="s">
        <v>189</v>
      </c>
      <c r="BL360" t="s">
        <v>189</v>
      </c>
      <c r="BN360" t="s">
        <v>2800</v>
      </c>
      <c r="BO360" t="s">
        <v>16</v>
      </c>
      <c r="BP360" t="s">
        <v>4569</v>
      </c>
      <c r="BQ360" t="s">
        <v>184</v>
      </c>
      <c r="BR360" t="s">
        <v>6744</v>
      </c>
      <c r="BS360" t="s">
        <v>9667</v>
      </c>
      <c r="BT360" t="s">
        <v>16</v>
      </c>
      <c r="BU360" t="s">
        <v>189</v>
      </c>
      <c r="BV360" t="s">
        <v>18</v>
      </c>
      <c r="BW360" t="s">
        <v>195</v>
      </c>
      <c r="BX360" t="s">
        <v>310</v>
      </c>
      <c r="BY360" t="s">
        <v>2803</v>
      </c>
      <c r="BZ360" s="138"/>
      <c r="CA360" s="138">
        <v>44909</v>
      </c>
      <c r="CB360" t="s">
        <v>17</v>
      </c>
      <c r="CC360" t="s">
        <v>17</v>
      </c>
      <c r="CD360" t="s">
        <v>6307</v>
      </c>
      <c r="CE360" t="s">
        <v>189</v>
      </c>
      <c r="CF360" t="s">
        <v>189</v>
      </c>
      <c r="CG360" t="s">
        <v>189</v>
      </c>
      <c r="CH360">
        <v>2022</v>
      </c>
      <c r="CI360" s="7">
        <v>44909</v>
      </c>
      <c r="CJ360" t="s">
        <v>4723</v>
      </c>
      <c r="CK360">
        <v>12</v>
      </c>
      <c r="CL360">
        <v>51</v>
      </c>
      <c r="CM360" s="7">
        <v>44907</v>
      </c>
      <c r="CN360" t="s">
        <v>11622</v>
      </c>
      <c r="CO360" t="s">
        <v>9857</v>
      </c>
      <c r="CP360" t="s">
        <v>11366</v>
      </c>
      <c r="CQ360" t="s">
        <v>11615</v>
      </c>
      <c r="CR360" t="s">
        <v>6007</v>
      </c>
      <c r="CS360" t="s">
        <v>6010</v>
      </c>
      <c r="CT360" t="s">
        <v>6065</v>
      </c>
      <c r="CU360" t="s">
        <v>9873</v>
      </c>
      <c r="CV360" t="s">
        <v>6307</v>
      </c>
      <c r="CW360" t="s">
        <v>9874</v>
      </c>
      <c r="CX360" t="s">
        <v>2802</v>
      </c>
      <c r="CY360" t="s">
        <v>9809</v>
      </c>
      <c r="CZ360" t="s">
        <v>6730</v>
      </c>
      <c r="DA360" t="s">
        <v>188</v>
      </c>
      <c r="DB360" t="s">
        <v>16</v>
      </c>
      <c r="DC360" t="s">
        <v>2800</v>
      </c>
      <c r="DD360" t="s">
        <v>32</v>
      </c>
      <c r="DE360" t="s">
        <v>16</v>
      </c>
      <c r="DF360" t="s">
        <v>16</v>
      </c>
      <c r="DG360" t="s">
        <v>4727</v>
      </c>
      <c r="DH360" t="s">
        <v>6814</v>
      </c>
      <c r="DI360" t="s">
        <v>5838</v>
      </c>
      <c r="DJ360" t="s">
        <v>16</v>
      </c>
      <c r="DK360" t="s">
        <v>16</v>
      </c>
      <c r="DL360" t="s">
        <v>4465</v>
      </c>
      <c r="DM360" t="s">
        <v>16</v>
      </c>
      <c r="DN360" t="s">
        <v>189</v>
      </c>
      <c r="DO360" t="s">
        <v>11624</v>
      </c>
      <c r="DP360" t="s">
        <v>7592</v>
      </c>
      <c r="DQ360" t="s">
        <v>10190</v>
      </c>
      <c r="DR360" t="s">
        <v>7593</v>
      </c>
    </row>
    <row r="361" spans="1:122" x14ac:dyDescent="0.25">
      <c r="A361">
        <v>554</v>
      </c>
      <c r="B361" t="s">
        <v>189</v>
      </c>
      <c r="C361" t="s">
        <v>2806</v>
      </c>
      <c r="D361" s="138">
        <v>44908</v>
      </c>
      <c r="E361" t="s">
        <v>2810</v>
      </c>
      <c r="F361" t="s">
        <v>11</v>
      </c>
      <c r="G361" t="s">
        <v>1929</v>
      </c>
      <c r="H361" t="s">
        <v>11</v>
      </c>
      <c r="I361" t="s">
        <v>9802</v>
      </c>
      <c r="J361" t="s">
        <v>92</v>
      </c>
      <c r="K361">
        <v>1.42</v>
      </c>
      <c r="L361">
        <v>1.51</v>
      </c>
      <c r="M361">
        <v>10.5</v>
      </c>
      <c r="N361">
        <v>11.734999999999999</v>
      </c>
      <c r="O361" t="s">
        <v>189</v>
      </c>
      <c r="P361" t="s">
        <v>121</v>
      </c>
      <c r="Q361" t="s">
        <v>77</v>
      </c>
      <c r="R361" t="s">
        <v>16</v>
      </c>
      <c r="S361" t="s">
        <v>16</v>
      </c>
      <c r="T361" t="s">
        <v>16</v>
      </c>
      <c r="U361" t="s">
        <v>16</v>
      </c>
      <c r="V361" t="s">
        <v>2410</v>
      </c>
      <c r="W361">
        <v>100</v>
      </c>
      <c r="X361" t="s">
        <v>166</v>
      </c>
      <c r="Y361" t="s">
        <v>6283</v>
      </c>
      <c r="Z361" t="s">
        <v>6283</v>
      </c>
      <c r="AA361" t="s">
        <v>189</v>
      </c>
      <c r="AB361" s="138">
        <v>44914</v>
      </c>
      <c r="AC361" s="138">
        <v>45095</v>
      </c>
      <c r="AD361" t="s">
        <v>6242</v>
      </c>
      <c r="AE361" t="s">
        <v>5207</v>
      </c>
      <c r="AF361" t="s">
        <v>16</v>
      </c>
      <c r="AG361" t="s">
        <v>189</v>
      </c>
      <c r="AH361" s="138">
        <v>45278</v>
      </c>
      <c r="AI361" t="s">
        <v>2414</v>
      </c>
      <c r="AJ361" t="s">
        <v>189</v>
      </c>
      <c r="AK361" t="s">
        <v>189</v>
      </c>
      <c r="AL361" t="s">
        <v>189</v>
      </c>
      <c r="AM361" t="s">
        <v>189</v>
      </c>
      <c r="AN361" t="s">
        <v>189</v>
      </c>
      <c r="AO361" t="s">
        <v>189</v>
      </c>
      <c r="AP361" t="s">
        <v>5517</v>
      </c>
      <c r="AQ361" t="s">
        <v>16</v>
      </c>
      <c r="AR361" t="s">
        <v>189</v>
      </c>
      <c r="AS361" t="s">
        <v>16</v>
      </c>
      <c r="AT361" t="s">
        <v>189</v>
      </c>
      <c r="AU361" t="s">
        <v>9344</v>
      </c>
      <c r="AV361" t="s">
        <v>189</v>
      </c>
      <c r="AW361" t="s">
        <v>16</v>
      </c>
      <c r="AX361" t="s">
        <v>16</v>
      </c>
      <c r="AY361" t="s">
        <v>16</v>
      </c>
      <c r="AZ361" t="s">
        <v>16</v>
      </c>
      <c r="BA361" t="s">
        <v>16</v>
      </c>
      <c r="BB361" t="s">
        <v>16</v>
      </c>
      <c r="BC361" t="s">
        <v>16</v>
      </c>
      <c r="BD361" t="s">
        <v>16</v>
      </c>
      <c r="BE361" t="s">
        <v>16</v>
      </c>
      <c r="BF361" t="s">
        <v>189</v>
      </c>
      <c r="BG361" t="s">
        <v>189</v>
      </c>
      <c r="BH361">
        <v>0</v>
      </c>
      <c r="BI361">
        <v>0</v>
      </c>
      <c r="BJ361">
        <v>0</v>
      </c>
      <c r="BK361" t="s">
        <v>189</v>
      </c>
      <c r="BL361" t="s">
        <v>189</v>
      </c>
      <c r="BN361" t="s">
        <v>2805</v>
      </c>
      <c r="BO361" t="s">
        <v>7115</v>
      </c>
      <c r="BP361" t="s">
        <v>2808</v>
      </c>
      <c r="BQ361" t="s">
        <v>184</v>
      </c>
      <c r="BR361" t="s">
        <v>6744</v>
      </c>
      <c r="BS361" t="s">
        <v>16</v>
      </c>
      <c r="BT361" t="s">
        <v>16</v>
      </c>
      <c r="BU361" t="s">
        <v>189</v>
      </c>
      <c r="BV361" t="s">
        <v>18</v>
      </c>
      <c r="BW361" t="s">
        <v>189</v>
      </c>
      <c r="BX361" t="s">
        <v>2809</v>
      </c>
      <c r="BY361" t="s">
        <v>16</v>
      </c>
      <c r="BZ361" s="138"/>
      <c r="CA361" s="138">
        <v>43529</v>
      </c>
      <c r="CB361" t="s">
        <v>17</v>
      </c>
      <c r="CC361" t="s">
        <v>6745</v>
      </c>
      <c r="CD361" t="s">
        <v>6307</v>
      </c>
      <c r="CE361" t="s">
        <v>189</v>
      </c>
      <c r="CF361" t="s">
        <v>189</v>
      </c>
      <c r="CG361" t="s">
        <v>189</v>
      </c>
      <c r="CH361">
        <v>2022</v>
      </c>
      <c r="CI361" s="7">
        <v>44908</v>
      </c>
      <c r="CJ361" t="s">
        <v>4723</v>
      </c>
      <c r="CK361">
        <v>12</v>
      </c>
      <c r="CL361">
        <v>51</v>
      </c>
      <c r="CM361" s="7">
        <v>44907</v>
      </c>
      <c r="CN361" t="s">
        <v>11622</v>
      </c>
      <c r="CO361" t="s">
        <v>9857</v>
      </c>
      <c r="CP361" t="s">
        <v>11366</v>
      </c>
      <c r="CQ361" t="s">
        <v>11615</v>
      </c>
      <c r="CR361" t="s">
        <v>6007</v>
      </c>
      <c r="CS361" t="s">
        <v>6010</v>
      </c>
      <c r="CT361" t="s">
        <v>6065</v>
      </c>
      <c r="CU361" t="s">
        <v>9873</v>
      </c>
      <c r="CV361" t="s">
        <v>6310</v>
      </c>
      <c r="CW361" t="s">
        <v>9882</v>
      </c>
      <c r="CX361" t="s">
        <v>2807</v>
      </c>
      <c r="CY361" t="s">
        <v>9809</v>
      </c>
      <c r="CZ361" t="s">
        <v>6730</v>
      </c>
      <c r="DA361" t="s">
        <v>188</v>
      </c>
      <c r="DB361" t="s">
        <v>16</v>
      </c>
      <c r="DC361" t="s">
        <v>16</v>
      </c>
      <c r="DD361" t="s">
        <v>22</v>
      </c>
      <c r="DE361" t="s">
        <v>2805</v>
      </c>
      <c r="DF361" t="s">
        <v>371</v>
      </c>
      <c r="DG361" t="s">
        <v>5517</v>
      </c>
      <c r="DH361" t="s">
        <v>6814</v>
      </c>
      <c r="DI361" t="s">
        <v>5839</v>
      </c>
      <c r="DJ361" t="s">
        <v>16</v>
      </c>
      <c r="DK361" t="s">
        <v>16</v>
      </c>
      <c r="DL361" t="s">
        <v>5972</v>
      </c>
      <c r="DM361" t="s">
        <v>6245</v>
      </c>
      <c r="DN361" t="s">
        <v>189</v>
      </c>
      <c r="DO361" t="s">
        <v>11175</v>
      </c>
      <c r="DP361" t="s">
        <v>7594</v>
      </c>
      <c r="DQ361" t="s">
        <v>10192</v>
      </c>
      <c r="DR361" t="s">
        <v>7595</v>
      </c>
    </row>
    <row r="362" spans="1:122" x14ac:dyDescent="0.25">
      <c r="A362">
        <v>553</v>
      </c>
      <c r="B362" t="s">
        <v>189</v>
      </c>
      <c r="C362" t="s">
        <v>2299</v>
      </c>
      <c r="D362" s="138">
        <v>44908</v>
      </c>
      <c r="E362" t="s">
        <v>2238</v>
      </c>
      <c r="F362" t="s">
        <v>11</v>
      </c>
      <c r="G362" t="s">
        <v>1932</v>
      </c>
      <c r="H362" t="s">
        <v>11</v>
      </c>
      <c r="I362" t="s">
        <v>9802</v>
      </c>
      <c r="J362" t="s">
        <v>12</v>
      </c>
      <c r="K362">
        <v>16.399999999999999</v>
      </c>
      <c r="L362">
        <v>2.36</v>
      </c>
      <c r="M362">
        <v>16.399999999999999</v>
      </c>
      <c r="N362">
        <v>18.302</v>
      </c>
      <c r="O362" t="s">
        <v>189</v>
      </c>
      <c r="P362" t="s">
        <v>13</v>
      </c>
      <c r="Q362" t="s">
        <v>36</v>
      </c>
      <c r="R362" t="s">
        <v>80</v>
      </c>
      <c r="S362" t="s">
        <v>36</v>
      </c>
      <c r="T362" t="s">
        <v>16</v>
      </c>
      <c r="U362" t="s">
        <v>41</v>
      </c>
      <c r="V362" t="s">
        <v>2410</v>
      </c>
      <c r="W362">
        <v>100</v>
      </c>
      <c r="X362" t="s">
        <v>22</v>
      </c>
      <c r="Y362" t="s">
        <v>6236</v>
      </c>
      <c r="Z362" t="s">
        <v>6236</v>
      </c>
      <c r="AA362" t="s">
        <v>189</v>
      </c>
      <c r="AB362" s="138">
        <v>44915</v>
      </c>
      <c r="AC362" s="138">
        <v>45097</v>
      </c>
      <c r="AD362" t="s">
        <v>6241</v>
      </c>
      <c r="AE362" t="s">
        <v>5180</v>
      </c>
      <c r="AF362" t="s">
        <v>16</v>
      </c>
      <c r="AG362" t="s">
        <v>189</v>
      </c>
      <c r="AH362" s="138">
        <v>46011</v>
      </c>
      <c r="AI362" t="s">
        <v>2414</v>
      </c>
      <c r="AJ362" t="s">
        <v>189</v>
      </c>
      <c r="AK362" t="s">
        <v>189</v>
      </c>
      <c r="AL362" t="s">
        <v>189</v>
      </c>
      <c r="AM362" t="s">
        <v>189</v>
      </c>
      <c r="AN362" t="s">
        <v>189</v>
      </c>
      <c r="AO362" t="s">
        <v>189</v>
      </c>
      <c r="AP362" t="s">
        <v>189</v>
      </c>
      <c r="AQ362" t="s">
        <v>16</v>
      </c>
      <c r="AR362" t="s">
        <v>189</v>
      </c>
      <c r="AS362" t="s">
        <v>16</v>
      </c>
      <c r="AT362" t="s">
        <v>6591</v>
      </c>
      <c r="AU362" t="s">
        <v>9344</v>
      </c>
      <c r="AV362" t="s">
        <v>189</v>
      </c>
      <c r="AW362" t="s">
        <v>16</v>
      </c>
      <c r="AX362" t="s">
        <v>16</v>
      </c>
      <c r="AY362" t="s">
        <v>16</v>
      </c>
      <c r="AZ362" t="s">
        <v>16</v>
      </c>
      <c r="BA362" t="s">
        <v>16</v>
      </c>
      <c r="BB362" t="s">
        <v>16</v>
      </c>
      <c r="BC362" t="s">
        <v>16</v>
      </c>
      <c r="BD362" t="s">
        <v>16</v>
      </c>
      <c r="BE362" t="s">
        <v>16</v>
      </c>
      <c r="BF362" t="s">
        <v>189</v>
      </c>
      <c r="BG362" t="s">
        <v>189</v>
      </c>
      <c r="BH362">
        <v>0</v>
      </c>
      <c r="BI362">
        <v>0</v>
      </c>
      <c r="BJ362">
        <v>0</v>
      </c>
      <c r="BK362" t="s">
        <v>189</v>
      </c>
      <c r="BL362" t="s">
        <v>189</v>
      </c>
      <c r="BN362" t="s">
        <v>2239</v>
      </c>
      <c r="BO362" t="s">
        <v>7115</v>
      </c>
      <c r="BP362" t="s">
        <v>2672</v>
      </c>
      <c r="BQ362" t="s">
        <v>184</v>
      </c>
      <c r="BR362" t="s">
        <v>6744</v>
      </c>
      <c r="BS362" t="s">
        <v>1494</v>
      </c>
      <c r="BT362" t="s">
        <v>16</v>
      </c>
      <c r="BU362" t="s">
        <v>189</v>
      </c>
      <c r="BV362" t="s">
        <v>52</v>
      </c>
      <c r="BW362" t="s">
        <v>9677</v>
      </c>
      <c r="BX362" t="s">
        <v>1466</v>
      </c>
      <c r="BY362" t="s">
        <v>16</v>
      </c>
      <c r="BZ362" s="138"/>
      <c r="CA362" s="138">
        <v>43903</v>
      </c>
      <c r="CB362" t="s">
        <v>17</v>
      </c>
      <c r="CC362" t="s">
        <v>17</v>
      </c>
      <c r="CD362" t="s">
        <v>6307</v>
      </c>
      <c r="CE362" t="s">
        <v>189</v>
      </c>
      <c r="CF362" t="s">
        <v>189</v>
      </c>
      <c r="CG362" t="s">
        <v>189</v>
      </c>
      <c r="CH362">
        <v>2022</v>
      </c>
      <c r="CI362" s="7">
        <v>44908</v>
      </c>
      <c r="CJ362" t="s">
        <v>4723</v>
      </c>
      <c r="CK362">
        <v>12</v>
      </c>
      <c r="CL362">
        <v>51</v>
      </c>
      <c r="CM362" s="7">
        <v>44907</v>
      </c>
      <c r="CN362" t="s">
        <v>11622</v>
      </c>
      <c r="CO362" t="s">
        <v>9857</v>
      </c>
      <c r="CP362" t="s">
        <v>11366</v>
      </c>
      <c r="CQ362" t="s">
        <v>11615</v>
      </c>
      <c r="CR362" t="s">
        <v>6007</v>
      </c>
      <c r="CS362" t="s">
        <v>6010</v>
      </c>
      <c r="CT362" t="s">
        <v>6065</v>
      </c>
      <c r="CU362" t="s">
        <v>6824</v>
      </c>
      <c r="CV362" t="s">
        <v>6310</v>
      </c>
      <c r="CW362" t="s">
        <v>9874</v>
      </c>
      <c r="CX362" t="s">
        <v>2804</v>
      </c>
      <c r="CY362" t="s">
        <v>9817</v>
      </c>
      <c r="CZ362" t="s">
        <v>6741</v>
      </c>
      <c r="DA362" t="s">
        <v>188</v>
      </c>
      <c r="DB362" t="s">
        <v>16</v>
      </c>
      <c r="DC362" t="s">
        <v>16</v>
      </c>
      <c r="DD362" t="s">
        <v>22</v>
      </c>
      <c r="DE362" t="s">
        <v>16</v>
      </c>
      <c r="DF362" t="s">
        <v>311</v>
      </c>
      <c r="DG362" t="s">
        <v>4727</v>
      </c>
      <c r="DH362" t="s">
        <v>2052</v>
      </c>
      <c r="DI362" t="s">
        <v>6195</v>
      </c>
      <c r="DJ362" t="s">
        <v>16</v>
      </c>
      <c r="DK362" t="s">
        <v>9817</v>
      </c>
      <c r="DL362" t="s">
        <v>9817</v>
      </c>
      <c r="DM362" t="s">
        <v>6245</v>
      </c>
      <c r="DN362" t="s">
        <v>189</v>
      </c>
      <c r="DO362" t="s">
        <v>11176</v>
      </c>
      <c r="DP362" t="s">
        <v>7596</v>
      </c>
      <c r="DQ362" t="s">
        <v>10192</v>
      </c>
      <c r="DR362" t="s">
        <v>10193</v>
      </c>
    </row>
    <row r="363" spans="1:122" x14ac:dyDescent="0.25">
      <c r="A363">
        <v>552</v>
      </c>
      <c r="B363" t="s">
        <v>189</v>
      </c>
      <c r="C363" t="s">
        <v>2300</v>
      </c>
      <c r="D363" s="138">
        <v>44907</v>
      </c>
      <c r="E363" t="s">
        <v>2301</v>
      </c>
      <c r="F363" t="s">
        <v>11</v>
      </c>
      <c r="G363" t="s">
        <v>1932</v>
      </c>
      <c r="H363" t="s">
        <v>11</v>
      </c>
      <c r="I363" t="s">
        <v>9802</v>
      </c>
      <c r="J363" t="s">
        <v>12</v>
      </c>
      <c r="K363">
        <v>6</v>
      </c>
      <c r="L363">
        <v>0.86</v>
      </c>
      <c r="M363">
        <v>6</v>
      </c>
      <c r="N363">
        <v>6.6719999999999997</v>
      </c>
      <c r="O363" t="s">
        <v>189</v>
      </c>
      <c r="P363" t="s">
        <v>13</v>
      </c>
      <c r="Q363" t="s">
        <v>20</v>
      </c>
      <c r="R363" t="s">
        <v>42</v>
      </c>
      <c r="S363" t="s">
        <v>20</v>
      </c>
      <c r="T363" t="s">
        <v>16</v>
      </c>
      <c r="U363" t="s">
        <v>41</v>
      </c>
      <c r="V363" t="s">
        <v>2410</v>
      </c>
      <c r="W363">
        <v>100</v>
      </c>
      <c r="X363" t="s">
        <v>22</v>
      </c>
      <c r="Y363" t="s">
        <v>6236</v>
      </c>
      <c r="Z363" t="s">
        <v>6236</v>
      </c>
      <c r="AA363" t="s">
        <v>189</v>
      </c>
      <c r="AB363" s="138">
        <v>44914</v>
      </c>
      <c r="AC363" s="138">
        <v>45096</v>
      </c>
      <c r="AD363" t="s">
        <v>6241</v>
      </c>
      <c r="AE363" t="s">
        <v>5208</v>
      </c>
      <c r="AF363" t="s">
        <v>16</v>
      </c>
      <c r="AG363" t="s">
        <v>189</v>
      </c>
      <c r="AH363" s="138">
        <v>46010</v>
      </c>
      <c r="AI363" t="s">
        <v>2414</v>
      </c>
      <c r="AJ363" t="s">
        <v>189</v>
      </c>
      <c r="AK363" t="s">
        <v>189</v>
      </c>
      <c r="AL363" t="s">
        <v>189</v>
      </c>
      <c r="AM363" t="s">
        <v>189</v>
      </c>
      <c r="AN363" t="s">
        <v>189</v>
      </c>
      <c r="AO363" t="s">
        <v>189</v>
      </c>
      <c r="AP363" t="s">
        <v>189</v>
      </c>
      <c r="AQ363" t="s">
        <v>16</v>
      </c>
      <c r="AR363" t="s">
        <v>189</v>
      </c>
      <c r="AS363" t="s">
        <v>16</v>
      </c>
      <c r="AT363" t="s">
        <v>6592</v>
      </c>
      <c r="AU363" t="s">
        <v>9344</v>
      </c>
      <c r="AV363" t="s">
        <v>189</v>
      </c>
      <c r="AW363" t="s">
        <v>16</v>
      </c>
      <c r="AX363" t="s">
        <v>16</v>
      </c>
      <c r="AY363" t="s">
        <v>16</v>
      </c>
      <c r="AZ363" t="s">
        <v>16</v>
      </c>
      <c r="BA363" t="s">
        <v>16</v>
      </c>
      <c r="BB363" t="s">
        <v>16</v>
      </c>
      <c r="BC363" t="s">
        <v>16</v>
      </c>
      <c r="BD363" t="s">
        <v>16</v>
      </c>
      <c r="BE363" t="s">
        <v>16</v>
      </c>
      <c r="BF363" t="s">
        <v>189</v>
      </c>
      <c r="BG363" t="s">
        <v>189</v>
      </c>
      <c r="BH363">
        <v>0</v>
      </c>
      <c r="BI363">
        <v>0</v>
      </c>
      <c r="BJ363">
        <v>0</v>
      </c>
      <c r="BK363" t="s">
        <v>189</v>
      </c>
      <c r="BL363" t="s">
        <v>189</v>
      </c>
      <c r="BN363" t="s">
        <v>2302</v>
      </c>
      <c r="BO363" t="s">
        <v>7116</v>
      </c>
      <c r="BP363" t="s">
        <v>2812</v>
      </c>
      <c r="BQ363" t="s">
        <v>184</v>
      </c>
      <c r="BR363" t="s">
        <v>6744</v>
      </c>
      <c r="BS363" t="s">
        <v>202</v>
      </c>
      <c r="BT363" t="s">
        <v>16</v>
      </c>
      <c r="BU363" t="s">
        <v>189</v>
      </c>
      <c r="BV363" t="s">
        <v>27</v>
      </c>
      <c r="BW363" t="s">
        <v>195</v>
      </c>
      <c r="BX363" t="s">
        <v>2542</v>
      </c>
      <c r="BY363" t="s">
        <v>2813</v>
      </c>
      <c r="BZ363" s="138"/>
      <c r="CA363" s="138">
        <v>44907</v>
      </c>
      <c r="CB363" t="s">
        <v>17</v>
      </c>
      <c r="CC363" t="s">
        <v>17</v>
      </c>
      <c r="CD363" t="s">
        <v>6307</v>
      </c>
      <c r="CE363" t="s">
        <v>189</v>
      </c>
      <c r="CF363" t="s">
        <v>189</v>
      </c>
      <c r="CG363" t="s">
        <v>189</v>
      </c>
      <c r="CH363">
        <v>2022</v>
      </c>
      <c r="CI363" s="7">
        <v>44907</v>
      </c>
      <c r="CJ363" t="s">
        <v>4723</v>
      </c>
      <c r="CK363">
        <v>12</v>
      </c>
      <c r="CL363">
        <v>51</v>
      </c>
      <c r="CM363" s="7">
        <v>44907</v>
      </c>
      <c r="CN363" t="s">
        <v>11622</v>
      </c>
      <c r="CO363" t="s">
        <v>9857</v>
      </c>
      <c r="CP363" t="s">
        <v>11366</v>
      </c>
      <c r="CQ363" t="s">
        <v>11615</v>
      </c>
      <c r="CR363" t="s">
        <v>6007</v>
      </c>
      <c r="CS363" t="s">
        <v>6010</v>
      </c>
      <c r="CT363" t="s">
        <v>6065</v>
      </c>
      <c r="CU363" t="s">
        <v>9873</v>
      </c>
      <c r="CV363" t="s">
        <v>6307</v>
      </c>
      <c r="CW363" t="s">
        <v>9874</v>
      </c>
      <c r="CX363" t="s">
        <v>2811</v>
      </c>
      <c r="CY363" t="s">
        <v>9817</v>
      </c>
      <c r="CZ363" t="s">
        <v>6741</v>
      </c>
      <c r="DA363" t="s">
        <v>188</v>
      </c>
      <c r="DB363" t="s">
        <v>16</v>
      </c>
      <c r="DC363" t="s">
        <v>16</v>
      </c>
      <c r="DD363" t="s">
        <v>22</v>
      </c>
      <c r="DE363" t="s">
        <v>16</v>
      </c>
      <c r="DF363" t="s">
        <v>2540</v>
      </c>
      <c r="DG363" t="s">
        <v>4727</v>
      </c>
      <c r="DH363" t="s">
        <v>2052</v>
      </c>
      <c r="DI363" t="s">
        <v>6181</v>
      </c>
      <c r="DJ363" t="s">
        <v>16</v>
      </c>
      <c r="DK363" t="s">
        <v>9817</v>
      </c>
      <c r="DL363" t="s">
        <v>9817</v>
      </c>
      <c r="DM363" t="s">
        <v>6245</v>
      </c>
      <c r="DN363" t="s">
        <v>189</v>
      </c>
      <c r="DO363" t="s">
        <v>11177</v>
      </c>
      <c r="DP363" t="s">
        <v>7597</v>
      </c>
      <c r="DQ363" t="s">
        <v>10194</v>
      </c>
      <c r="DR363" t="s">
        <v>10195</v>
      </c>
    </row>
    <row r="364" spans="1:122" x14ac:dyDescent="0.25">
      <c r="A364">
        <v>551</v>
      </c>
      <c r="B364" t="s">
        <v>189</v>
      </c>
      <c r="C364" t="s">
        <v>81</v>
      </c>
      <c r="D364" s="138">
        <v>44904</v>
      </c>
      <c r="E364" t="s">
        <v>82</v>
      </c>
      <c r="F364" t="s">
        <v>11</v>
      </c>
      <c r="G364" t="s">
        <v>16</v>
      </c>
      <c r="H364" t="s">
        <v>11</v>
      </c>
      <c r="I364" t="s">
        <v>9802</v>
      </c>
      <c r="J364" t="s">
        <v>12</v>
      </c>
      <c r="K364">
        <v>7.5</v>
      </c>
      <c r="L364">
        <v>1.08</v>
      </c>
      <c r="M364">
        <v>7.5</v>
      </c>
      <c r="N364">
        <v>8.3849999999999998</v>
      </c>
      <c r="O364" t="s">
        <v>189</v>
      </c>
      <c r="P364" t="s">
        <v>13</v>
      </c>
      <c r="Q364" t="s">
        <v>36</v>
      </c>
      <c r="R364" t="s">
        <v>64</v>
      </c>
      <c r="S364" t="s">
        <v>36</v>
      </c>
      <c r="T364" t="s">
        <v>16</v>
      </c>
      <c r="U364" t="s">
        <v>65</v>
      </c>
      <c r="V364" t="s">
        <v>2410</v>
      </c>
      <c r="W364">
        <v>100</v>
      </c>
      <c r="X364" t="s">
        <v>72</v>
      </c>
      <c r="Y364" t="s">
        <v>6236</v>
      </c>
      <c r="Z364" t="s">
        <v>6236</v>
      </c>
      <c r="AA364" t="s">
        <v>189</v>
      </c>
      <c r="AB364" s="138">
        <v>44911</v>
      </c>
      <c r="AC364" s="138">
        <v>45093</v>
      </c>
      <c r="AD364" t="s">
        <v>6242</v>
      </c>
      <c r="AE364" t="s">
        <v>5032</v>
      </c>
      <c r="AF364" t="s">
        <v>16</v>
      </c>
      <c r="AG364" t="s">
        <v>189</v>
      </c>
      <c r="AH364" s="138">
        <v>46007</v>
      </c>
      <c r="AI364" t="s">
        <v>2414</v>
      </c>
      <c r="AJ364" t="s">
        <v>2814</v>
      </c>
      <c r="AK364" t="s">
        <v>189</v>
      </c>
      <c r="AL364" t="s">
        <v>2814</v>
      </c>
      <c r="AM364" t="s">
        <v>1880</v>
      </c>
      <c r="AN364" t="s">
        <v>189</v>
      </c>
      <c r="AO364" t="s">
        <v>189</v>
      </c>
      <c r="AP364" t="s">
        <v>189</v>
      </c>
      <c r="AQ364" t="s">
        <v>16</v>
      </c>
      <c r="AR364" t="s">
        <v>189</v>
      </c>
      <c r="AS364" t="s">
        <v>16</v>
      </c>
      <c r="AT364" t="s">
        <v>6478</v>
      </c>
      <c r="AU364" t="s">
        <v>9344</v>
      </c>
      <c r="AV364" t="s">
        <v>189</v>
      </c>
      <c r="AW364" t="s">
        <v>16</v>
      </c>
      <c r="AX364" t="s">
        <v>16</v>
      </c>
      <c r="AY364" t="s">
        <v>199</v>
      </c>
      <c r="AZ364" t="s">
        <v>16</v>
      </c>
      <c r="BA364" t="s">
        <v>305</v>
      </c>
      <c r="BB364" t="s">
        <v>16</v>
      </c>
      <c r="BC364" t="s">
        <v>16</v>
      </c>
      <c r="BD364" t="s">
        <v>16</v>
      </c>
      <c r="BE364" t="s">
        <v>1925</v>
      </c>
      <c r="BF364" t="s">
        <v>182</v>
      </c>
      <c r="BG364" t="s">
        <v>4862</v>
      </c>
      <c r="BH364">
        <v>1</v>
      </c>
      <c r="BI364">
        <v>1</v>
      </c>
      <c r="BJ364">
        <v>1</v>
      </c>
      <c r="BK364" t="s">
        <v>9427</v>
      </c>
      <c r="BL364" t="s">
        <v>6307</v>
      </c>
      <c r="BM364">
        <v>22051</v>
      </c>
      <c r="BN364" t="s">
        <v>309</v>
      </c>
      <c r="BO364" t="s">
        <v>7115</v>
      </c>
      <c r="BP364" t="s">
        <v>2815</v>
      </c>
      <c r="BQ364" t="s">
        <v>184</v>
      </c>
      <c r="BR364" t="s">
        <v>6745</v>
      </c>
      <c r="BS364" t="s">
        <v>16</v>
      </c>
      <c r="BT364" t="s">
        <v>16</v>
      </c>
      <c r="BU364" t="s">
        <v>189</v>
      </c>
      <c r="BV364" t="s">
        <v>18</v>
      </c>
      <c r="BW364" t="s">
        <v>189</v>
      </c>
      <c r="BX364" t="s">
        <v>310</v>
      </c>
      <c r="BY364" t="s">
        <v>16</v>
      </c>
      <c r="BZ364" s="138"/>
      <c r="CA364" s="138">
        <v>44904</v>
      </c>
      <c r="CB364" t="s">
        <v>34</v>
      </c>
      <c r="CC364" t="s">
        <v>16</v>
      </c>
      <c r="CD364" t="s">
        <v>6307</v>
      </c>
      <c r="CE364" t="s">
        <v>189</v>
      </c>
      <c r="CF364" t="s">
        <v>6307</v>
      </c>
      <c r="CG364" t="s">
        <v>189</v>
      </c>
      <c r="CH364">
        <v>2022</v>
      </c>
      <c r="CI364" s="7">
        <v>44904</v>
      </c>
      <c r="CJ364" t="s">
        <v>4723</v>
      </c>
      <c r="CK364">
        <v>12</v>
      </c>
      <c r="CL364">
        <v>50</v>
      </c>
      <c r="CM364" s="7">
        <v>44900</v>
      </c>
      <c r="CN364" t="s">
        <v>11625</v>
      </c>
      <c r="CO364" t="s">
        <v>9857</v>
      </c>
      <c r="CP364" t="s">
        <v>11366</v>
      </c>
      <c r="CQ364" t="s">
        <v>11615</v>
      </c>
      <c r="CR364" t="s">
        <v>6007</v>
      </c>
      <c r="CS364" t="s">
        <v>6011</v>
      </c>
      <c r="CT364" t="s">
        <v>6065</v>
      </c>
      <c r="CU364" t="s">
        <v>9873</v>
      </c>
      <c r="CV364" t="s">
        <v>6307</v>
      </c>
      <c r="CW364" t="s">
        <v>9874</v>
      </c>
      <c r="CX364" t="s">
        <v>6825</v>
      </c>
      <c r="CY364" t="s">
        <v>9817</v>
      </c>
      <c r="CZ364" t="s">
        <v>6741</v>
      </c>
      <c r="DA364" t="s">
        <v>188</v>
      </c>
      <c r="DB364" t="s">
        <v>16</v>
      </c>
      <c r="DC364" t="s">
        <v>309</v>
      </c>
      <c r="DD364" t="s">
        <v>22</v>
      </c>
      <c r="DE364" t="s">
        <v>16</v>
      </c>
      <c r="DF364" t="s">
        <v>311</v>
      </c>
      <c r="DG364" t="s">
        <v>4727</v>
      </c>
      <c r="DH364" t="s">
        <v>2052</v>
      </c>
      <c r="DI364" t="s">
        <v>6196</v>
      </c>
      <c r="DJ364" t="s">
        <v>16</v>
      </c>
      <c r="DK364" t="s">
        <v>9817</v>
      </c>
      <c r="DL364" t="s">
        <v>9817</v>
      </c>
      <c r="DM364" t="s">
        <v>6245</v>
      </c>
      <c r="DN364" t="s">
        <v>4497</v>
      </c>
      <c r="DO364" t="s">
        <v>11178</v>
      </c>
      <c r="DP364" t="s">
        <v>7598</v>
      </c>
      <c r="DQ364" t="s">
        <v>10196</v>
      </c>
      <c r="DR364" t="s">
        <v>10197</v>
      </c>
    </row>
    <row r="365" spans="1:122" x14ac:dyDescent="0.25">
      <c r="A365">
        <v>550</v>
      </c>
      <c r="B365" t="s">
        <v>189</v>
      </c>
      <c r="C365" t="s">
        <v>2818</v>
      </c>
      <c r="D365" s="138">
        <v>44903</v>
      </c>
      <c r="E365" t="s">
        <v>2820</v>
      </c>
      <c r="F365" t="s">
        <v>11</v>
      </c>
      <c r="G365" t="s">
        <v>1929</v>
      </c>
      <c r="H365" t="s">
        <v>11</v>
      </c>
      <c r="I365" t="s">
        <v>9802</v>
      </c>
      <c r="J365" t="s">
        <v>100</v>
      </c>
      <c r="K365">
        <v>1.5</v>
      </c>
      <c r="L365">
        <v>1.5</v>
      </c>
      <c r="M365">
        <v>10.45</v>
      </c>
      <c r="N365">
        <v>11.673999999999999</v>
      </c>
      <c r="O365" t="s">
        <v>189</v>
      </c>
      <c r="P365" t="s">
        <v>121</v>
      </c>
      <c r="Q365" t="s">
        <v>341</v>
      </c>
      <c r="R365" t="s">
        <v>16</v>
      </c>
      <c r="S365" t="s">
        <v>341</v>
      </c>
      <c r="T365" t="s">
        <v>16</v>
      </c>
      <c r="U365" t="s">
        <v>16</v>
      </c>
      <c r="V365" t="s">
        <v>2410</v>
      </c>
      <c r="W365">
        <v>100</v>
      </c>
      <c r="X365" t="s">
        <v>87</v>
      </c>
      <c r="Y365" t="s">
        <v>6283</v>
      </c>
      <c r="Z365" t="s">
        <v>6283</v>
      </c>
      <c r="AA365" t="s">
        <v>189</v>
      </c>
      <c r="AB365" s="138">
        <v>44907</v>
      </c>
      <c r="AC365" s="138">
        <v>45089</v>
      </c>
      <c r="AD365" t="s">
        <v>6240</v>
      </c>
      <c r="AE365" t="s">
        <v>5209</v>
      </c>
      <c r="AF365" t="s">
        <v>16</v>
      </c>
      <c r="AG365" t="s">
        <v>189</v>
      </c>
      <c r="AH365" s="138">
        <v>45271</v>
      </c>
      <c r="AI365" t="s">
        <v>2414</v>
      </c>
      <c r="AJ365" t="s">
        <v>189</v>
      </c>
      <c r="AK365" t="s">
        <v>189</v>
      </c>
      <c r="AL365" t="s">
        <v>189</v>
      </c>
      <c r="AM365" t="s">
        <v>189</v>
      </c>
      <c r="AN365" t="s">
        <v>189</v>
      </c>
      <c r="AO365" t="s">
        <v>189</v>
      </c>
      <c r="AP365" t="s">
        <v>5517</v>
      </c>
      <c r="AQ365" t="s">
        <v>16</v>
      </c>
      <c r="AR365" t="s">
        <v>189</v>
      </c>
      <c r="AS365" t="s">
        <v>16</v>
      </c>
      <c r="AT365" t="s">
        <v>6570</v>
      </c>
      <c r="AU365" t="s">
        <v>9344</v>
      </c>
      <c r="AV365" t="s">
        <v>189</v>
      </c>
      <c r="AW365" t="s">
        <v>16</v>
      </c>
      <c r="AX365" t="s">
        <v>16</v>
      </c>
      <c r="AY365" t="s">
        <v>16</v>
      </c>
      <c r="AZ365" t="s">
        <v>16</v>
      </c>
      <c r="BA365" t="s">
        <v>16</v>
      </c>
      <c r="BB365" t="s">
        <v>16</v>
      </c>
      <c r="BC365" t="s">
        <v>16</v>
      </c>
      <c r="BD365" t="s">
        <v>16</v>
      </c>
      <c r="BE365" t="s">
        <v>16</v>
      </c>
      <c r="BF365" t="s">
        <v>189</v>
      </c>
      <c r="BG365" t="s">
        <v>189</v>
      </c>
      <c r="BH365">
        <v>0</v>
      </c>
      <c r="BI365">
        <v>0</v>
      </c>
      <c r="BJ365">
        <v>0</v>
      </c>
      <c r="BK365" t="s">
        <v>189</v>
      </c>
      <c r="BL365" t="s">
        <v>189</v>
      </c>
      <c r="BN365" t="s">
        <v>2817</v>
      </c>
      <c r="BO365" t="s">
        <v>16</v>
      </c>
      <c r="BP365" t="s">
        <v>2820</v>
      </c>
      <c r="BQ365" t="s">
        <v>184</v>
      </c>
      <c r="BR365" t="s">
        <v>6744</v>
      </c>
      <c r="BS365" t="s">
        <v>9667</v>
      </c>
      <c r="BT365" t="s">
        <v>16</v>
      </c>
      <c r="BU365" t="s">
        <v>189</v>
      </c>
      <c r="BV365" t="s">
        <v>27</v>
      </c>
      <c r="BW365" t="s">
        <v>195</v>
      </c>
      <c r="BX365" t="s">
        <v>343</v>
      </c>
      <c r="BY365" t="s">
        <v>2821</v>
      </c>
      <c r="BZ365" s="138"/>
      <c r="CA365" s="138">
        <v>44054</v>
      </c>
      <c r="CB365" t="s">
        <v>17</v>
      </c>
      <c r="CC365" t="s">
        <v>17</v>
      </c>
      <c r="CD365" t="s">
        <v>6307</v>
      </c>
      <c r="CE365" t="s">
        <v>189</v>
      </c>
      <c r="CF365" t="s">
        <v>189</v>
      </c>
      <c r="CG365" t="s">
        <v>189</v>
      </c>
      <c r="CH365">
        <v>2022</v>
      </c>
      <c r="CI365" s="7">
        <v>44903</v>
      </c>
      <c r="CJ365" t="s">
        <v>4723</v>
      </c>
      <c r="CK365">
        <v>12</v>
      </c>
      <c r="CL365">
        <v>50</v>
      </c>
      <c r="CM365" s="7">
        <v>44900</v>
      </c>
      <c r="CN365" t="s">
        <v>11625</v>
      </c>
      <c r="CO365" t="s">
        <v>9857</v>
      </c>
      <c r="CP365" t="s">
        <v>11366</v>
      </c>
      <c r="CQ365" t="s">
        <v>11615</v>
      </c>
      <c r="CR365" t="s">
        <v>6007</v>
      </c>
      <c r="CS365" t="s">
        <v>6011</v>
      </c>
      <c r="CT365" t="s">
        <v>6065</v>
      </c>
      <c r="CU365" t="s">
        <v>9873</v>
      </c>
      <c r="CV365" t="s">
        <v>6310</v>
      </c>
      <c r="CW365" t="s">
        <v>9882</v>
      </c>
      <c r="CX365" t="s">
        <v>2819</v>
      </c>
      <c r="CY365" t="s">
        <v>9813</v>
      </c>
      <c r="CZ365" t="s">
        <v>6730</v>
      </c>
      <c r="DA365" t="s">
        <v>188</v>
      </c>
      <c r="DB365" t="s">
        <v>16</v>
      </c>
      <c r="DC365" t="s">
        <v>16</v>
      </c>
      <c r="DD365" t="s">
        <v>87</v>
      </c>
      <c r="DE365" t="s">
        <v>2817</v>
      </c>
      <c r="DF365" t="s">
        <v>16</v>
      </c>
      <c r="DG365" t="s">
        <v>5517</v>
      </c>
      <c r="DH365" t="s">
        <v>2051</v>
      </c>
      <c r="DI365" t="s">
        <v>4536</v>
      </c>
      <c r="DJ365" t="s">
        <v>16</v>
      </c>
      <c r="DK365" t="s">
        <v>16</v>
      </c>
      <c r="DL365" t="s">
        <v>4465</v>
      </c>
      <c r="DM365" t="s">
        <v>16</v>
      </c>
      <c r="DN365" t="s">
        <v>189</v>
      </c>
      <c r="DO365" t="s">
        <v>11626</v>
      </c>
      <c r="DP365" t="s">
        <v>7599</v>
      </c>
      <c r="DQ365" t="s">
        <v>10198</v>
      </c>
      <c r="DR365" t="s">
        <v>7600</v>
      </c>
    </row>
    <row r="366" spans="1:122" x14ac:dyDescent="0.25">
      <c r="A366">
        <v>549</v>
      </c>
      <c r="B366" t="s">
        <v>189</v>
      </c>
      <c r="C366" t="s">
        <v>83</v>
      </c>
      <c r="D366" s="138">
        <v>44903</v>
      </c>
      <c r="E366" t="s">
        <v>140</v>
      </c>
      <c r="F366" t="s">
        <v>1942</v>
      </c>
      <c r="G366" t="s">
        <v>1926</v>
      </c>
      <c r="H366" t="s">
        <v>84</v>
      </c>
      <c r="I366" t="s">
        <v>4840</v>
      </c>
      <c r="J366" t="s">
        <v>12</v>
      </c>
      <c r="K366">
        <v>24</v>
      </c>
      <c r="L366">
        <v>3.43</v>
      </c>
      <c r="M366">
        <v>24</v>
      </c>
      <c r="N366">
        <v>26.832000000000001</v>
      </c>
      <c r="O366" t="s">
        <v>189</v>
      </c>
      <c r="P366" t="s">
        <v>13</v>
      </c>
      <c r="Q366" t="s">
        <v>85</v>
      </c>
      <c r="R366" t="s">
        <v>86</v>
      </c>
      <c r="S366" t="s">
        <v>85</v>
      </c>
      <c r="T366" t="s">
        <v>16</v>
      </c>
      <c r="U366" t="s">
        <v>1938</v>
      </c>
      <c r="V366" t="s">
        <v>2410</v>
      </c>
      <c r="W366">
        <v>100</v>
      </c>
      <c r="X366" t="s">
        <v>87</v>
      </c>
      <c r="Y366" t="s">
        <v>6284</v>
      </c>
      <c r="Z366" t="s">
        <v>1048</v>
      </c>
      <c r="AA366" t="s">
        <v>9911</v>
      </c>
      <c r="AB366" s="138">
        <v>44910</v>
      </c>
      <c r="AC366" s="138">
        <v>45275</v>
      </c>
      <c r="AD366" t="s">
        <v>6242</v>
      </c>
      <c r="AE366" t="s">
        <v>5033</v>
      </c>
      <c r="AF366" t="s">
        <v>16</v>
      </c>
      <c r="AG366" t="s">
        <v>189</v>
      </c>
      <c r="AH366" s="138">
        <v>46006</v>
      </c>
      <c r="AI366" t="s">
        <v>2419</v>
      </c>
      <c r="AJ366" t="s">
        <v>312</v>
      </c>
      <c r="AK366" t="s">
        <v>2816</v>
      </c>
      <c r="AL366" t="s">
        <v>313</v>
      </c>
      <c r="AM366" t="s">
        <v>1882</v>
      </c>
      <c r="AN366" t="s">
        <v>189</v>
      </c>
      <c r="AO366" t="s">
        <v>189</v>
      </c>
      <c r="AP366" t="s">
        <v>189</v>
      </c>
      <c r="AQ366" t="s">
        <v>16</v>
      </c>
      <c r="AR366" t="s">
        <v>189</v>
      </c>
      <c r="AS366" t="s">
        <v>16</v>
      </c>
      <c r="AT366" t="s">
        <v>6428</v>
      </c>
      <c r="AU366" t="s">
        <v>9344</v>
      </c>
      <c r="AV366" t="s">
        <v>189</v>
      </c>
      <c r="AW366" t="s">
        <v>4620</v>
      </c>
      <c r="AX366" t="s">
        <v>4626</v>
      </c>
      <c r="AY366" t="s">
        <v>199</v>
      </c>
      <c r="AZ366" t="s">
        <v>16</v>
      </c>
      <c r="BA366" t="s">
        <v>305</v>
      </c>
      <c r="BB366" t="s">
        <v>16</v>
      </c>
      <c r="BC366" t="s">
        <v>6250</v>
      </c>
      <c r="BD366" t="s">
        <v>16</v>
      </c>
      <c r="BE366" t="s">
        <v>6251</v>
      </c>
      <c r="BF366" t="s">
        <v>203</v>
      </c>
      <c r="BG366" t="s">
        <v>2073</v>
      </c>
      <c r="BH366">
        <v>1</v>
      </c>
      <c r="BI366">
        <v>1</v>
      </c>
      <c r="BJ366">
        <v>1</v>
      </c>
      <c r="BK366" t="s">
        <v>9728</v>
      </c>
      <c r="BL366" t="s">
        <v>6307</v>
      </c>
      <c r="BM366">
        <v>22050</v>
      </c>
      <c r="BN366" t="s">
        <v>314</v>
      </c>
      <c r="BO366" t="s">
        <v>16</v>
      </c>
      <c r="BP366" t="s">
        <v>140</v>
      </c>
      <c r="BQ366" t="s">
        <v>240</v>
      </c>
      <c r="BR366" t="s">
        <v>5653</v>
      </c>
      <c r="BS366" t="s">
        <v>9682</v>
      </c>
      <c r="BT366" t="s">
        <v>6876</v>
      </c>
      <c r="BU366" t="s">
        <v>9685</v>
      </c>
      <c r="BV366" t="s">
        <v>37</v>
      </c>
      <c r="BW366" t="s">
        <v>16</v>
      </c>
      <c r="BX366" t="s">
        <v>261</v>
      </c>
      <c r="BY366" t="s">
        <v>16</v>
      </c>
      <c r="BZ366" s="138"/>
      <c r="CA366" s="138">
        <v>42668</v>
      </c>
      <c r="CB366" t="s">
        <v>29</v>
      </c>
      <c r="CC366" t="s">
        <v>29</v>
      </c>
      <c r="CD366" t="s">
        <v>6307</v>
      </c>
      <c r="CE366" t="s">
        <v>189</v>
      </c>
      <c r="CF366" t="s">
        <v>6307</v>
      </c>
      <c r="CG366" t="s">
        <v>189</v>
      </c>
      <c r="CH366">
        <v>2022</v>
      </c>
      <c r="CI366" s="7">
        <v>44903</v>
      </c>
      <c r="CJ366" t="s">
        <v>16</v>
      </c>
      <c r="CK366">
        <v>12</v>
      </c>
      <c r="CL366">
        <v>50</v>
      </c>
      <c r="CM366" s="7">
        <v>44900</v>
      </c>
      <c r="CN366" t="s">
        <v>11625</v>
      </c>
      <c r="CO366" t="s">
        <v>9857</v>
      </c>
      <c r="CP366" t="s">
        <v>11366</v>
      </c>
      <c r="CQ366" t="s">
        <v>11615</v>
      </c>
      <c r="CR366" t="s">
        <v>6007</v>
      </c>
      <c r="CS366" t="s">
        <v>6011</v>
      </c>
      <c r="CT366" t="s">
        <v>6065</v>
      </c>
      <c r="CU366" t="s">
        <v>6826</v>
      </c>
      <c r="CV366" t="s">
        <v>6310</v>
      </c>
      <c r="CW366" t="s">
        <v>9874</v>
      </c>
      <c r="CX366" t="s">
        <v>6859</v>
      </c>
      <c r="CY366" t="s">
        <v>9817</v>
      </c>
      <c r="CZ366" t="s">
        <v>6741</v>
      </c>
      <c r="DA366" t="s">
        <v>252</v>
      </c>
      <c r="DB366" t="s">
        <v>9800</v>
      </c>
      <c r="DC366" t="s">
        <v>16</v>
      </c>
      <c r="DD366" t="s">
        <v>87</v>
      </c>
      <c r="DE366" t="s">
        <v>314</v>
      </c>
      <c r="DF366" t="s">
        <v>16</v>
      </c>
      <c r="DG366" t="s">
        <v>4727</v>
      </c>
      <c r="DH366" t="s">
        <v>2052</v>
      </c>
      <c r="DI366" t="s">
        <v>6197</v>
      </c>
      <c r="DJ366" t="s">
        <v>9911</v>
      </c>
      <c r="DK366" t="s">
        <v>9822</v>
      </c>
      <c r="DL366" t="s">
        <v>9822</v>
      </c>
      <c r="DM366" t="s">
        <v>16</v>
      </c>
      <c r="DN366" t="s">
        <v>4497</v>
      </c>
      <c r="DO366" t="s">
        <v>10895</v>
      </c>
      <c r="DP366" t="s">
        <v>7601</v>
      </c>
      <c r="DQ366" t="s">
        <v>10198</v>
      </c>
      <c r="DR366" t="s">
        <v>10199</v>
      </c>
    </row>
    <row r="367" spans="1:122" x14ac:dyDescent="0.25">
      <c r="A367">
        <v>548</v>
      </c>
      <c r="B367" t="s">
        <v>189</v>
      </c>
      <c r="C367" t="s">
        <v>2824</v>
      </c>
      <c r="D367" s="138">
        <v>44902</v>
      </c>
      <c r="E367" t="s">
        <v>7136</v>
      </c>
      <c r="F367" t="s">
        <v>11</v>
      </c>
      <c r="G367" t="s">
        <v>1926</v>
      </c>
      <c r="H367" t="s">
        <v>1939</v>
      </c>
      <c r="I367" t="s">
        <v>4840</v>
      </c>
      <c r="J367" t="s">
        <v>100</v>
      </c>
      <c r="K367">
        <v>2.5</v>
      </c>
      <c r="L367">
        <v>2.5</v>
      </c>
      <c r="M367">
        <v>17.420000000000002</v>
      </c>
      <c r="N367">
        <v>19.465</v>
      </c>
      <c r="O367" t="s">
        <v>189</v>
      </c>
      <c r="P367" t="s">
        <v>137</v>
      </c>
      <c r="Q367" t="s">
        <v>2822</v>
      </c>
      <c r="R367" t="s">
        <v>2823</v>
      </c>
      <c r="S367" t="s">
        <v>2822</v>
      </c>
      <c r="T367" t="s">
        <v>2822</v>
      </c>
      <c r="U367" t="s">
        <v>1936</v>
      </c>
      <c r="V367" t="s">
        <v>2742</v>
      </c>
      <c r="W367">
        <v>100</v>
      </c>
      <c r="X367" t="s">
        <v>15</v>
      </c>
      <c r="Y367" t="s">
        <v>6284</v>
      </c>
      <c r="Z367" t="s">
        <v>1048</v>
      </c>
      <c r="AA367" t="s">
        <v>189</v>
      </c>
      <c r="AB367" s="138">
        <v>44910</v>
      </c>
      <c r="AC367" s="138">
        <v>45000</v>
      </c>
      <c r="AD367" t="s">
        <v>6241</v>
      </c>
      <c r="AE367" t="s">
        <v>5091</v>
      </c>
      <c r="AF367" t="s">
        <v>16</v>
      </c>
      <c r="AG367" t="s">
        <v>4863</v>
      </c>
      <c r="AH367" s="138">
        <v>45641</v>
      </c>
      <c r="AI367" t="s">
        <v>2732</v>
      </c>
      <c r="AJ367" t="s">
        <v>189</v>
      </c>
      <c r="AK367" t="s">
        <v>189</v>
      </c>
      <c r="AL367" t="s">
        <v>189</v>
      </c>
      <c r="AM367" t="s">
        <v>189</v>
      </c>
      <c r="AN367" t="s">
        <v>189</v>
      </c>
      <c r="AO367" t="s">
        <v>9814</v>
      </c>
      <c r="AP367" t="s">
        <v>189</v>
      </c>
      <c r="AQ367" t="s">
        <v>16</v>
      </c>
      <c r="AR367" t="s">
        <v>189</v>
      </c>
      <c r="AS367" t="s">
        <v>16</v>
      </c>
      <c r="AT367" t="s">
        <v>6593</v>
      </c>
      <c r="AU367" t="s">
        <v>9344</v>
      </c>
      <c r="AV367" t="s">
        <v>189</v>
      </c>
      <c r="AW367" t="s">
        <v>16</v>
      </c>
      <c r="AX367" t="s">
        <v>16</v>
      </c>
      <c r="AY367" t="s">
        <v>16</v>
      </c>
      <c r="AZ367" t="s">
        <v>16</v>
      </c>
      <c r="BA367" t="s">
        <v>16</v>
      </c>
      <c r="BB367" t="s">
        <v>16</v>
      </c>
      <c r="BC367" t="s">
        <v>16</v>
      </c>
      <c r="BD367" t="s">
        <v>181</v>
      </c>
      <c r="BE367" t="s">
        <v>2214</v>
      </c>
      <c r="BF367" t="s">
        <v>189</v>
      </c>
      <c r="BG367" t="s">
        <v>189</v>
      </c>
      <c r="BH367">
        <v>0</v>
      </c>
      <c r="BI367">
        <v>0</v>
      </c>
      <c r="BJ367">
        <v>0</v>
      </c>
      <c r="BK367" t="s">
        <v>189</v>
      </c>
      <c r="BL367" t="s">
        <v>189</v>
      </c>
      <c r="BN367" t="s">
        <v>2729</v>
      </c>
      <c r="BO367" t="s">
        <v>16</v>
      </c>
      <c r="BP367" t="s">
        <v>273</v>
      </c>
      <c r="BQ367" t="s">
        <v>260</v>
      </c>
      <c r="BR367" t="s">
        <v>5653</v>
      </c>
      <c r="BS367" t="s">
        <v>9678</v>
      </c>
      <c r="BT367" t="s">
        <v>9679</v>
      </c>
      <c r="BU367" t="s">
        <v>189</v>
      </c>
      <c r="BV367" t="s">
        <v>129</v>
      </c>
      <c r="BW367" t="s">
        <v>16</v>
      </c>
      <c r="BX367" t="s">
        <v>16</v>
      </c>
      <c r="BY367" t="s">
        <v>16</v>
      </c>
      <c r="BZ367" s="138"/>
      <c r="CA367" s="138">
        <v>34753</v>
      </c>
      <c r="CB367" t="s">
        <v>29</v>
      </c>
      <c r="CC367" t="s">
        <v>29</v>
      </c>
      <c r="CD367" t="s">
        <v>6307</v>
      </c>
      <c r="CE367" t="s">
        <v>6307</v>
      </c>
      <c r="CF367" t="s">
        <v>189</v>
      </c>
      <c r="CG367" t="s">
        <v>189</v>
      </c>
      <c r="CH367">
        <v>2022</v>
      </c>
      <c r="CI367" s="7">
        <v>44902</v>
      </c>
      <c r="CJ367" t="s">
        <v>16</v>
      </c>
      <c r="CK367">
        <v>12</v>
      </c>
      <c r="CL367">
        <v>50</v>
      </c>
      <c r="CM367" s="7">
        <v>44900</v>
      </c>
      <c r="CN367" t="s">
        <v>11625</v>
      </c>
      <c r="CO367" t="s">
        <v>9857</v>
      </c>
      <c r="CP367" t="s">
        <v>11366</v>
      </c>
      <c r="CQ367" t="s">
        <v>11615</v>
      </c>
      <c r="CR367" t="s">
        <v>6007</v>
      </c>
      <c r="CS367" t="s">
        <v>6011</v>
      </c>
      <c r="CT367" t="s">
        <v>6065</v>
      </c>
      <c r="CU367" t="s">
        <v>6824</v>
      </c>
      <c r="CV367" t="s">
        <v>6310</v>
      </c>
      <c r="CW367" t="s">
        <v>9874</v>
      </c>
      <c r="CX367" t="s">
        <v>2825</v>
      </c>
      <c r="CY367" t="s">
        <v>9813</v>
      </c>
      <c r="CZ367" t="s">
        <v>6236</v>
      </c>
      <c r="DA367" t="s">
        <v>188</v>
      </c>
      <c r="DB367" t="s">
        <v>16</v>
      </c>
      <c r="DC367" t="s">
        <v>16</v>
      </c>
      <c r="DD367" t="s">
        <v>15</v>
      </c>
      <c r="DE367" t="s">
        <v>16</v>
      </c>
      <c r="DF367" t="s">
        <v>16</v>
      </c>
      <c r="DG367" t="s">
        <v>4726</v>
      </c>
      <c r="DH367" t="s">
        <v>2051</v>
      </c>
      <c r="DI367" t="s">
        <v>4518</v>
      </c>
      <c r="DJ367" t="s">
        <v>16</v>
      </c>
      <c r="DK367" t="s">
        <v>9823</v>
      </c>
      <c r="DL367" t="s">
        <v>9823</v>
      </c>
      <c r="DM367" t="s">
        <v>16</v>
      </c>
      <c r="DN367" t="s">
        <v>189</v>
      </c>
      <c r="DO367" t="s">
        <v>10896</v>
      </c>
      <c r="DP367" t="s">
        <v>7602</v>
      </c>
      <c r="DQ367" t="s">
        <v>10200</v>
      </c>
      <c r="DR367" t="s">
        <v>7603</v>
      </c>
    </row>
    <row r="368" spans="1:122" x14ac:dyDescent="0.25">
      <c r="A368">
        <v>547</v>
      </c>
      <c r="B368" t="s">
        <v>189</v>
      </c>
      <c r="C368" t="s">
        <v>2303</v>
      </c>
      <c r="D368" s="138">
        <v>44900</v>
      </c>
      <c r="E368" t="s">
        <v>2304</v>
      </c>
      <c r="F368" t="s">
        <v>11</v>
      </c>
      <c r="G368" t="s">
        <v>1929</v>
      </c>
      <c r="H368" t="s">
        <v>11</v>
      </c>
      <c r="I368" t="s">
        <v>9802</v>
      </c>
      <c r="J368" t="s">
        <v>12</v>
      </c>
      <c r="K368">
        <v>7.7</v>
      </c>
      <c r="L368">
        <v>1.1100000000000001</v>
      </c>
      <c r="M368">
        <v>7.7</v>
      </c>
      <c r="N368">
        <v>8.5860000000000003</v>
      </c>
      <c r="O368" t="s">
        <v>189</v>
      </c>
      <c r="P368" t="s">
        <v>13</v>
      </c>
      <c r="Q368" t="s">
        <v>2305</v>
      </c>
      <c r="R368" t="s">
        <v>16</v>
      </c>
      <c r="S368" t="s">
        <v>16</v>
      </c>
      <c r="T368" t="s">
        <v>16</v>
      </c>
      <c r="U368" t="s">
        <v>16</v>
      </c>
      <c r="V368" t="s">
        <v>2410</v>
      </c>
      <c r="W368">
        <v>100</v>
      </c>
      <c r="X368" t="s">
        <v>15</v>
      </c>
      <c r="Y368" t="s">
        <v>6236</v>
      </c>
      <c r="Z368" t="s">
        <v>6236</v>
      </c>
      <c r="AA368" t="s">
        <v>189</v>
      </c>
      <c r="AB368" s="138">
        <v>44904</v>
      </c>
      <c r="AC368" s="138">
        <v>45269</v>
      </c>
      <c r="AD368" t="s">
        <v>6241</v>
      </c>
      <c r="AE368" t="s">
        <v>5210</v>
      </c>
      <c r="AF368" t="s">
        <v>16</v>
      </c>
      <c r="AG368" t="s">
        <v>189</v>
      </c>
      <c r="AH368" s="138">
        <v>46000</v>
      </c>
      <c r="AI368" t="s">
        <v>2419</v>
      </c>
      <c r="AJ368" t="s">
        <v>189</v>
      </c>
      <c r="AK368" t="s">
        <v>189</v>
      </c>
      <c r="AL368" t="s">
        <v>189</v>
      </c>
      <c r="AM368" t="s">
        <v>189</v>
      </c>
      <c r="AN368" t="s">
        <v>189</v>
      </c>
      <c r="AO368" t="s">
        <v>189</v>
      </c>
      <c r="AP368" t="s">
        <v>189</v>
      </c>
      <c r="AQ368" t="s">
        <v>16</v>
      </c>
      <c r="AR368" t="s">
        <v>189</v>
      </c>
      <c r="AS368" t="s">
        <v>16</v>
      </c>
      <c r="AT368" t="s">
        <v>189</v>
      </c>
      <c r="AU368" t="s">
        <v>9344</v>
      </c>
      <c r="AV368" t="s">
        <v>189</v>
      </c>
      <c r="AW368" t="s">
        <v>16</v>
      </c>
      <c r="AX368" t="s">
        <v>16</v>
      </c>
      <c r="AY368" t="s">
        <v>16</v>
      </c>
      <c r="AZ368" t="s">
        <v>16</v>
      </c>
      <c r="BA368" t="s">
        <v>16</v>
      </c>
      <c r="BB368" t="s">
        <v>16</v>
      </c>
      <c r="BC368" t="s">
        <v>16</v>
      </c>
      <c r="BD368" t="s">
        <v>16</v>
      </c>
      <c r="BE368" t="s">
        <v>16</v>
      </c>
      <c r="BF368" t="s">
        <v>189</v>
      </c>
      <c r="BG368" t="s">
        <v>189</v>
      </c>
      <c r="BH368">
        <v>0</v>
      </c>
      <c r="BI368">
        <v>0</v>
      </c>
      <c r="BJ368">
        <v>0</v>
      </c>
      <c r="BK368" t="s">
        <v>189</v>
      </c>
      <c r="BL368" t="s">
        <v>189</v>
      </c>
      <c r="BN368" t="s">
        <v>2306</v>
      </c>
      <c r="BO368" t="s">
        <v>16</v>
      </c>
      <c r="BP368" t="s">
        <v>2304</v>
      </c>
      <c r="BQ368" t="s">
        <v>184</v>
      </c>
      <c r="BR368" t="s">
        <v>6744</v>
      </c>
      <c r="BS368" t="s">
        <v>1494</v>
      </c>
      <c r="BT368" t="s">
        <v>16</v>
      </c>
      <c r="BU368" t="s">
        <v>189</v>
      </c>
      <c r="BV368" t="s">
        <v>47</v>
      </c>
      <c r="BW368" t="s">
        <v>9677</v>
      </c>
      <c r="BX368" t="s">
        <v>763</v>
      </c>
      <c r="BY368" t="s">
        <v>2827</v>
      </c>
      <c r="BZ368" s="138"/>
      <c r="CA368" s="138">
        <v>44900</v>
      </c>
      <c r="CB368" t="s">
        <v>17</v>
      </c>
      <c r="CC368" t="s">
        <v>17</v>
      </c>
      <c r="CD368" t="s">
        <v>6307</v>
      </c>
      <c r="CE368" t="s">
        <v>189</v>
      </c>
      <c r="CF368" t="s">
        <v>189</v>
      </c>
      <c r="CG368" t="s">
        <v>189</v>
      </c>
      <c r="CH368">
        <v>2022</v>
      </c>
      <c r="CI368" s="7">
        <v>44900</v>
      </c>
      <c r="CJ368" t="s">
        <v>4723</v>
      </c>
      <c r="CK368">
        <v>12</v>
      </c>
      <c r="CL368">
        <v>50</v>
      </c>
      <c r="CM368" s="7">
        <v>44900</v>
      </c>
      <c r="CN368" t="s">
        <v>11625</v>
      </c>
      <c r="CO368" t="s">
        <v>9857</v>
      </c>
      <c r="CP368" t="s">
        <v>11366</v>
      </c>
      <c r="CQ368" t="s">
        <v>11615</v>
      </c>
      <c r="CR368" t="s">
        <v>6007</v>
      </c>
      <c r="CS368" t="s">
        <v>6011</v>
      </c>
      <c r="CT368" t="s">
        <v>6065</v>
      </c>
      <c r="CU368" t="s">
        <v>9873</v>
      </c>
      <c r="CV368" t="s">
        <v>6307</v>
      </c>
      <c r="CW368" t="s">
        <v>9874</v>
      </c>
      <c r="CX368" t="s">
        <v>2826</v>
      </c>
      <c r="CY368" t="s">
        <v>9817</v>
      </c>
      <c r="CZ368" t="s">
        <v>6741</v>
      </c>
      <c r="DA368" t="s">
        <v>188</v>
      </c>
      <c r="DB368" t="s">
        <v>16</v>
      </c>
      <c r="DC368" t="s">
        <v>16</v>
      </c>
      <c r="DD368" t="s">
        <v>15</v>
      </c>
      <c r="DE368" t="s">
        <v>16</v>
      </c>
      <c r="DF368" t="s">
        <v>16</v>
      </c>
      <c r="DG368" t="s">
        <v>4727</v>
      </c>
      <c r="DH368" t="s">
        <v>2052</v>
      </c>
      <c r="DI368" t="s">
        <v>6185</v>
      </c>
      <c r="DJ368" t="s">
        <v>16</v>
      </c>
      <c r="DK368" t="s">
        <v>9817</v>
      </c>
      <c r="DL368" t="s">
        <v>9817</v>
      </c>
      <c r="DM368" t="s">
        <v>16</v>
      </c>
      <c r="DN368" t="s">
        <v>189</v>
      </c>
      <c r="DO368" t="s">
        <v>11627</v>
      </c>
      <c r="DP368" t="s">
        <v>7604</v>
      </c>
      <c r="DQ368" t="s">
        <v>10201</v>
      </c>
      <c r="DR368" t="s">
        <v>10202</v>
      </c>
    </row>
    <row r="369" spans="1:122" x14ac:dyDescent="0.25">
      <c r="A369">
        <v>546</v>
      </c>
      <c r="B369" t="s">
        <v>189</v>
      </c>
      <c r="C369" t="s">
        <v>2307</v>
      </c>
      <c r="D369" s="138">
        <v>44896</v>
      </c>
      <c r="E369" t="s">
        <v>2308</v>
      </c>
      <c r="F369" t="s">
        <v>11</v>
      </c>
      <c r="G369" t="s">
        <v>16</v>
      </c>
      <c r="H369" t="s">
        <v>11</v>
      </c>
      <c r="I369" t="s">
        <v>9802</v>
      </c>
      <c r="J369" t="s">
        <v>12</v>
      </c>
      <c r="K369">
        <v>6.79</v>
      </c>
      <c r="L369">
        <v>0.96</v>
      </c>
      <c r="M369">
        <v>6.79</v>
      </c>
      <c r="N369">
        <v>7.4960000000000004</v>
      </c>
      <c r="O369" t="s">
        <v>189</v>
      </c>
      <c r="P369" t="s">
        <v>13</v>
      </c>
      <c r="Q369" t="s">
        <v>20</v>
      </c>
      <c r="R369" t="s">
        <v>42</v>
      </c>
      <c r="S369" t="s">
        <v>20</v>
      </c>
      <c r="T369" t="s">
        <v>16</v>
      </c>
      <c r="U369" t="s">
        <v>41</v>
      </c>
      <c r="V369" t="s">
        <v>2410</v>
      </c>
      <c r="W369">
        <v>100</v>
      </c>
      <c r="X369" t="s">
        <v>22</v>
      </c>
      <c r="Y369" t="s">
        <v>6236</v>
      </c>
      <c r="Z369" t="s">
        <v>6236</v>
      </c>
      <c r="AA369" t="s">
        <v>189</v>
      </c>
      <c r="AB369" s="138">
        <v>44903</v>
      </c>
      <c r="AC369" s="138">
        <v>45085</v>
      </c>
      <c r="AD369" t="s">
        <v>6241</v>
      </c>
      <c r="AE369" t="s">
        <v>5189</v>
      </c>
      <c r="AF369" t="s">
        <v>16</v>
      </c>
      <c r="AG369" t="s">
        <v>189</v>
      </c>
      <c r="AH369" s="138">
        <v>45999</v>
      </c>
      <c r="AI369" t="s">
        <v>2414</v>
      </c>
      <c r="AJ369" t="s">
        <v>189</v>
      </c>
      <c r="AK369" t="s">
        <v>189</v>
      </c>
      <c r="AL369" t="s">
        <v>189</v>
      </c>
      <c r="AM369" t="s">
        <v>189</v>
      </c>
      <c r="AN369" t="s">
        <v>189</v>
      </c>
      <c r="AO369" t="s">
        <v>189</v>
      </c>
      <c r="AP369" t="s">
        <v>189</v>
      </c>
      <c r="AQ369" t="s">
        <v>16</v>
      </c>
      <c r="AR369" t="s">
        <v>189</v>
      </c>
      <c r="AS369" t="s">
        <v>16</v>
      </c>
      <c r="AT369" t="s">
        <v>6573</v>
      </c>
      <c r="AU369" t="s">
        <v>9344</v>
      </c>
      <c r="AV369" t="s">
        <v>189</v>
      </c>
      <c r="AW369" t="s">
        <v>16</v>
      </c>
      <c r="AX369" t="s">
        <v>16</v>
      </c>
      <c r="AY369" t="s">
        <v>16</v>
      </c>
      <c r="AZ369" t="s">
        <v>16</v>
      </c>
      <c r="BA369" t="s">
        <v>16</v>
      </c>
      <c r="BB369" t="s">
        <v>16</v>
      </c>
      <c r="BC369" t="s">
        <v>16</v>
      </c>
      <c r="BD369" t="s">
        <v>16</v>
      </c>
      <c r="BE369" t="s">
        <v>16</v>
      </c>
      <c r="BF369" t="s">
        <v>189</v>
      </c>
      <c r="BG369" t="s">
        <v>189</v>
      </c>
      <c r="BH369">
        <v>0</v>
      </c>
      <c r="BI369">
        <v>0</v>
      </c>
      <c r="BJ369">
        <v>0</v>
      </c>
      <c r="BK369" t="s">
        <v>189</v>
      </c>
      <c r="BL369" t="s">
        <v>189</v>
      </c>
      <c r="BN369" t="s">
        <v>2253</v>
      </c>
      <c r="BO369" t="s">
        <v>7116</v>
      </c>
      <c r="BP369" t="s">
        <v>2711</v>
      </c>
      <c r="BQ369" t="s">
        <v>184</v>
      </c>
      <c r="BR369" t="s">
        <v>6744</v>
      </c>
      <c r="BS369" t="s">
        <v>1494</v>
      </c>
      <c r="BT369" t="s">
        <v>16</v>
      </c>
      <c r="BU369" t="s">
        <v>189</v>
      </c>
      <c r="BV369" t="s">
        <v>27</v>
      </c>
      <c r="BW369" t="s">
        <v>9677</v>
      </c>
      <c r="BX369" t="s">
        <v>207</v>
      </c>
      <c r="BY369" t="s">
        <v>16</v>
      </c>
      <c r="BZ369" s="138"/>
      <c r="CA369" s="138">
        <v>44812</v>
      </c>
      <c r="CB369" t="s">
        <v>34</v>
      </c>
      <c r="CC369" t="s">
        <v>17</v>
      </c>
      <c r="CD369" t="s">
        <v>6307</v>
      </c>
      <c r="CE369" t="s">
        <v>189</v>
      </c>
      <c r="CF369" t="s">
        <v>189</v>
      </c>
      <c r="CG369" t="s">
        <v>189</v>
      </c>
      <c r="CH369">
        <v>2022</v>
      </c>
      <c r="CI369" s="7">
        <v>44896</v>
      </c>
      <c r="CJ369" t="s">
        <v>4723</v>
      </c>
      <c r="CK369">
        <v>12</v>
      </c>
      <c r="CL369">
        <v>49</v>
      </c>
      <c r="CM369" s="7">
        <v>44893</v>
      </c>
      <c r="CN369" t="s">
        <v>11628</v>
      </c>
      <c r="CO369" t="s">
        <v>9857</v>
      </c>
      <c r="CP369" t="s">
        <v>11366</v>
      </c>
      <c r="CQ369" t="s">
        <v>11615</v>
      </c>
      <c r="CR369" t="s">
        <v>6007</v>
      </c>
      <c r="CS369" t="s">
        <v>6012</v>
      </c>
      <c r="CT369" t="s">
        <v>6065</v>
      </c>
      <c r="CU369" t="s">
        <v>9873</v>
      </c>
      <c r="CV369" t="s">
        <v>6310</v>
      </c>
      <c r="CW369" t="s">
        <v>9874</v>
      </c>
      <c r="CX369" t="s">
        <v>2710</v>
      </c>
      <c r="CY369" t="s">
        <v>9817</v>
      </c>
      <c r="CZ369" t="s">
        <v>6741</v>
      </c>
      <c r="DA369" t="s">
        <v>188</v>
      </c>
      <c r="DB369" t="s">
        <v>16</v>
      </c>
      <c r="DC369" t="s">
        <v>16</v>
      </c>
      <c r="DD369" t="s">
        <v>22</v>
      </c>
      <c r="DE369" t="s">
        <v>16</v>
      </c>
      <c r="DF369" t="s">
        <v>2540</v>
      </c>
      <c r="DG369" t="s">
        <v>4727</v>
      </c>
      <c r="DH369" t="s">
        <v>2052</v>
      </c>
      <c r="DI369" t="s">
        <v>6198</v>
      </c>
      <c r="DJ369" t="s">
        <v>16</v>
      </c>
      <c r="DK369" t="s">
        <v>9817</v>
      </c>
      <c r="DL369" t="s">
        <v>9817</v>
      </c>
      <c r="DM369" t="s">
        <v>6245</v>
      </c>
      <c r="DN369" t="s">
        <v>189</v>
      </c>
      <c r="DO369" t="s">
        <v>11179</v>
      </c>
      <c r="DP369" t="s">
        <v>7605</v>
      </c>
      <c r="DQ369" t="s">
        <v>10203</v>
      </c>
      <c r="DR369" t="s">
        <v>10204</v>
      </c>
    </row>
    <row r="370" spans="1:122" x14ac:dyDescent="0.25">
      <c r="A370">
        <v>545</v>
      </c>
      <c r="B370" t="s">
        <v>189</v>
      </c>
      <c r="C370" t="s">
        <v>2830</v>
      </c>
      <c r="D370" s="138">
        <v>44896</v>
      </c>
      <c r="E370" t="s">
        <v>1414</v>
      </c>
      <c r="F370" t="s">
        <v>108</v>
      </c>
      <c r="G370" t="s">
        <v>1926</v>
      </c>
      <c r="H370" t="s">
        <v>108</v>
      </c>
      <c r="I370" t="s">
        <v>4840</v>
      </c>
      <c r="J370" t="s">
        <v>100</v>
      </c>
      <c r="K370">
        <v>2.5299999999999998</v>
      </c>
      <c r="L370">
        <v>2.5299999999999998</v>
      </c>
      <c r="M370">
        <v>17.84</v>
      </c>
      <c r="N370">
        <v>19.678000000000001</v>
      </c>
      <c r="O370" t="s">
        <v>189</v>
      </c>
      <c r="P370" t="s">
        <v>13</v>
      </c>
      <c r="Q370" t="s">
        <v>1006</v>
      </c>
      <c r="R370" t="s">
        <v>16</v>
      </c>
      <c r="S370" t="s">
        <v>1006</v>
      </c>
      <c r="T370" t="s">
        <v>16</v>
      </c>
      <c r="U370" t="s">
        <v>16</v>
      </c>
      <c r="V370" t="s">
        <v>2410</v>
      </c>
      <c r="W370">
        <v>100</v>
      </c>
      <c r="X370" t="s">
        <v>15</v>
      </c>
      <c r="Y370" t="s">
        <v>6282</v>
      </c>
      <c r="Z370" t="s">
        <v>6282</v>
      </c>
      <c r="AA370" t="s">
        <v>9887</v>
      </c>
      <c r="AB370" s="138">
        <v>44902</v>
      </c>
      <c r="AC370" s="138">
        <v>45084</v>
      </c>
      <c r="AD370" t="s">
        <v>6241</v>
      </c>
      <c r="AE370" t="s">
        <v>5212</v>
      </c>
      <c r="AF370" t="s">
        <v>16</v>
      </c>
      <c r="AG370" t="s">
        <v>189</v>
      </c>
      <c r="AH370" s="138">
        <v>45998</v>
      </c>
      <c r="AI370" t="s">
        <v>2414</v>
      </c>
      <c r="AJ370" t="s">
        <v>189</v>
      </c>
      <c r="AK370" t="s">
        <v>189</v>
      </c>
      <c r="AL370" t="s">
        <v>189</v>
      </c>
      <c r="AM370" t="s">
        <v>189</v>
      </c>
      <c r="AN370" t="s">
        <v>189</v>
      </c>
      <c r="AO370" t="s">
        <v>189</v>
      </c>
      <c r="AP370" t="s">
        <v>189</v>
      </c>
      <c r="AQ370" t="s">
        <v>16</v>
      </c>
      <c r="AR370" t="s">
        <v>189</v>
      </c>
      <c r="AS370" t="s">
        <v>16</v>
      </c>
      <c r="AT370" t="s">
        <v>6429</v>
      </c>
      <c r="AU370" t="s">
        <v>9344</v>
      </c>
      <c r="AV370" t="s">
        <v>189</v>
      </c>
      <c r="AW370" t="s">
        <v>4620</v>
      </c>
      <c r="AX370" t="s">
        <v>4825</v>
      </c>
      <c r="AY370" t="s">
        <v>16</v>
      </c>
      <c r="AZ370" t="s">
        <v>16</v>
      </c>
      <c r="BA370" t="s">
        <v>16</v>
      </c>
      <c r="BB370" t="s">
        <v>16</v>
      </c>
      <c r="BC370" t="s">
        <v>16</v>
      </c>
      <c r="BD370" t="s">
        <v>16</v>
      </c>
      <c r="BE370" t="s">
        <v>16</v>
      </c>
      <c r="BF370" t="s">
        <v>189</v>
      </c>
      <c r="BG370" t="s">
        <v>189</v>
      </c>
      <c r="BH370">
        <v>0</v>
      </c>
      <c r="BI370">
        <v>0</v>
      </c>
      <c r="BJ370">
        <v>0</v>
      </c>
      <c r="BK370" t="s">
        <v>189</v>
      </c>
      <c r="BL370" t="s">
        <v>189</v>
      </c>
      <c r="BN370" t="s">
        <v>1415</v>
      </c>
      <c r="BO370" t="s">
        <v>16</v>
      </c>
      <c r="BP370" t="s">
        <v>1414</v>
      </c>
      <c r="BQ370" t="s">
        <v>184</v>
      </c>
      <c r="BR370" t="s">
        <v>6744</v>
      </c>
      <c r="BS370" t="s">
        <v>9726</v>
      </c>
      <c r="BT370" t="s">
        <v>16</v>
      </c>
      <c r="BU370" t="s">
        <v>189</v>
      </c>
      <c r="BV370" t="s">
        <v>130</v>
      </c>
      <c r="BW370" t="s">
        <v>185</v>
      </c>
      <c r="BX370" t="s">
        <v>883</v>
      </c>
      <c r="BY370" t="s">
        <v>16</v>
      </c>
      <c r="BZ370" s="138"/>
      <c r="CA370" s="138">
        <v>43804</v>
      </c>
      <c r="CB370" t="s">
        <v>17</v>
      </c>
      <c r="CC370" t="s">
        <v>17</v>
      </c>
      <c r="CD370" t="s">
        <v>6307</v>
      </c>
      <c r="CE370" t="s">
        <v>189</v>
      </c>
      <c r="CF370" t="s">
        <v>6307</v>
      </c>
      <c r="CG370" t="s">
        <v>189</v>
      </c>
      <c r="CH370">
        <v>2022</v>
      </c>
      <c r="CI370" s="7">
        <v>44896</v>
      </c>
      <c r="CJ370" t="s">
        <v>4723</v>
      </c>
      <c r="CK370">
        <v>12</v>
      </c>
      <c r="CL370">
        <v>49</v>
      </c>
      <c r="CM370" s="7">
        <v>44893</v>
      </c>
      <c r="CN370" t="s">
        <v>11628</v>
      </c>
      <c r="CO370" t="s">
        <v>9857</v>
      </c>
      <c r="CP370" t="s">
        <v>11366</v>
      </c>
      <c r="CQ370" t="s">
        <v>11615</v>
      </c>
      <c r="CR370" t="s">
        <v>6007</v>
      </c>
      <c r="CS370" t="s">
        <v>6012</v>
      </c>
      <c r="CT370" t="s">
        <v>6065</v>
      </c>
      <c r="CU370" t="s">
        <v>6824</v>
      </c>
      <c r="CV370" t="s">
        <v>6310</v>
      </c>
      <c r="CW370" t="s">
        <v>9874</v>
      </c>
      <c r="CX370" t="s">
        <v>1416</v>
      </c>
      <c r="CY370" t="s">
        <v>9813</v>
      </c>
      <c r="CZ370" t="s">
        <v>6730</v>
      </c>
      <c r="DA370" t="s">
        <v>252</v>
      </c>
      <c r="DB370" t="s">
        <v>9800</v>
      </c>
      <c r="DC370" t="s">
        <v>16</v>
      </c>
      <c r="DD370" t="s">
        <v>15</v>
      </c>
      <c r="DE370" t="s">
        <v>16</v>
      </c>
      <c r="DF370" t="s">
        <v>16</v>
      </c>
      <c r="DG370" t="s">
        <v>4727</v>
      </c>
      <c r="DH370" t="s">
        <v>2051</v>
      </c>
      <c r="DI370" t="s">
        <v>5840</v>
      </c>
      <c r="DJ370" t="s">
        <v>9887</v>
      </c>
      <c r="DK370" t="s">
        <v>4345</v>
      </c>
      <c r="DL370" t="s">
        <v>4345</v>
      </c>
      <c r="DM370" t="s">
        <v>16</v>
      </c>
      <c r="DN370" t="s">
        <v>189</v>
      </c>
      <c r="DO370" t="s">
        <v>10770</v>
      </c>
      <c r="DP370" t="s">
        <v>7606</v>
      </c>
      <c r="DQ370" t="s">
        <v>10203</v>
      </c>
      <c r="DR370" t="s">
        <v>7607</v>
      </c>
    </row>
    <row r="371" spans="1:122" x14ac:dyDescent="0.25">
      <c r="A371">
        <v>544</v>
      </c>
      <c r="B371" t="s">
        <v>189</v>
      </c>
      <c r="C371" t="s">
        <v>2564</v>
      </c>
      <c r="D371" s="138">
        <v>44896</v>
      </c>
      <c r="E371" t="s">
        <v>2186</v>
      </c>
      <c r="F371" t="s">
        <v>106</v>
      </c>
      <c r="G371" t="s">
        <v>1929</v>
      </c>
      <c r="H371" t="s">
        <v>106</v>
      </c>
      <c r="I371" t="s">
        <v>4840</v>
      </c>
      <c r="J371" t="s">
        <v>100</v>
      </c>
      <c r="K371">
        <v>3.5</v>
      </c>
      <c r="L371">
        <v>3.5</v>
      </c>
      <c r="M371">
        <v>24.69</v>
      </c>
      <c r="N371">
        <v>27.222999999999999</v>
      </c>
      <c r="O371" t="s">
        <v>189</v>
      </c>
      <c r="P371" t="s">
        <v>13</v>
      </c>
      <c r="Q371" t="s">
        <v>826</v>
      </c>
      <c r="R371" t="s">
        <v>2829</v>
      </c>
      <c r="S371" t="s">
        <v>826</v>
      </c>
      <c r="T371" t="s">
        <v>16</v>
      </c>
      <c r="U371" t="s">
        <v>1936</v>
      </c>
      <c r="V371" t="s">
        <v>2410</v>
      </c>
      <c r="W371">
        <v>100</v>
      </c>
      <c r="X371" t="s">
        <v>15</v>
      </c>
      <c r="Y371" t="s">
        <v>6282</v>
      </c>
      <c r="Z371" t="s">
        <v>6282</v>
      </c>
      <c r="AA371" t="s">
        <v>9911</v>
      </c>
      <c r="AB371" s="138">
        <v>44903</v>
      </c>
      <c r="AC371" s="138">
        <v>45085</v>
      </c>
      <c r="AD371" t="s">
        <v>6241</v>
      </c>
      <c r="AE371" t="s">
        <v>5158</v>
      </c>
      <c r="AF371" t="s">
        <v>16</v>
      </c>
      <c r="AG371" t="s">
        <v>189</v>
      </c>
      <c r="AH371" s="138">
        <v>45999</v>
      </c>
      <c r="AI371" t="s">
        <v>2414</v>
      </c>
      <c r="AJ371" t="s">
        <v>189</v>
      </c>
      <c r="AK371" t="s">
        <v>189</v>
      </c>
      <c r="AL371" t="s">
        <v>189</v>
      </c>
      <c r="AM371" t="s">
        <v>189</v>
      </c>
      <c r="AN371" t="s">
        <v>189</v>
      </c>
      <c r="AO371" t="s">
        <v>189</v>
      </c>
      <c r="AP371" t="s">
        <v>189</v>
      </c>
      <c r="AQ371" t="s">
        <v>16</v>
      </c>
      <c r="AR371" t="s">
        <v>189</v>
      </c>
      <c r="AS371" t="s">
        <v>16</v>
      </c>
      <c r="AT371" t="s">
        <v>9400</v>
      </c>
      <c r="AU371" t="s">
        <v>9344</v>
      </c>
      <c r="AV371" t="s">
        <v>189</v>
      </c>
      <c r="AW371" t="s">
        <v>4628</v>
      </c>
      <c r="AX371" t="s">
        <v>5965</v>
      </c>
      <c r="AY371" t="s">
        <v>16</v>
      </c>
      <c r="AZ371" t="s">
        <v>16</v>
      </c>
      <c r="BA371" t="s">
        <v>16</v>
      </c>
      <c r="BB371" t="s">
        <v>16</v>
      </c>
      <c r="BC371" t="s">
        <v>16</v>
      </c>
      <c r="BD371" t="s">
        <v>16</v>
      </c>
      <c r="BE371" t="s">
        <v>16</v>
      </c>
      <c r="BF371" t="s">
        <v>189</v>
      </c>
      <c r="BG371" t="s">
        <v>189</v>
      </c>
      <c r="BH371">
        <v>0</v>
      </c>
      <c r="BI371">
        <v>0</v>
      </c>
      <c r="BJ371">
        <v>0</v>
      </c>
      <c r="BK371" t="s">
        <v>189</v>
      </c>
      <c r="BL371" t="s">
        <v>189</v>
      </c>
      <c r="BN371" t="s">
        <v>2188</v>
      </c>
      <c r="BO371" t="s">
        <v>16</v>
      </c>
      <c r="BP371" t="s">
        <v>2186</v>
      </c>
      <c r="BQ371" t="s">
        <v>184</v>
      </c>
      <c r="BR371" t="s">
        <v>6744</v>
      </c>
      <c r="BS371" t="s">
        <v>9667</v>
      </c>
      <c r="BT371" t="s">
        <v>16</v>
      </c>
      <c r="BU371" t="s">
        <v>189</v>
      </c>
      <c r="BV371" t="s">
        <v>52</v>
      </c>
      <c r="BW371" t="s">
        <v>185</v>
      </c>
      <c r="BX371" t="s">
        <v>2563</v>
      </c>
      <c r="BY371" t="s">
        <v>16</v>
      </c>
      <c r="BZ371" s="138"/>
      <c r="CA371" s="138">
        <v>44896</v>
      </c>
      <c r="CB371" t="s">
        <v>17</v>
      </c>
      <c r="CC371" t="s">
        <v>17</v>
      </c>
      <c r="CD371" t="s">
        <v>6307</v>
      </c>
      <c r="CE371" t="s">
        <v>189</v>
      </c>
      <c r="CF371" t="s">
        <v>189</v>
      </c>
      <c r="CG371" t="s">
        <v>189</v>
      </c>
      <c r="CH371">
        <v>2022</v>
      </c>
      <c r="CI371" s="7">
        <v>44896</v>
      </c>
      <c r="CJ371" t="s">
        <v>4723</v>
      </c>
      <c r="CK371">
        <v>12</v>
      </c>
      <c r="CL371">
        <v>49</v>
      </c>
      <c r="CM371" s="7">
        <v>44893</v>
      </c>
      <c r="CN371" t="s">
        <v>11628</v>
      </c>
      <c r="CO371" t="s">
        <v>9857</v>
      </c>
      <c r="CP371" t="s">
        <v>11366</v>
      </c>
      <c r="CQ371" t="s">
        <v>11615</v>
      </c>
      <c r="CR371" t="s">
        <v>6007</v>
      </c>
      <c r="CS371" t="s">
        <v>6012</v>
      </c>
      <c r="CT371" t="s">
        <v>6065</v>
      </c>
      <c r="CU371" t="s">
        <v>6826</v>
      </c>
      <c r="CV371" t="s">
        <v>6307</v>
      </c>
      <c r="CW371" t="s">
        <v>9874</v>
      </c>
      <c r="CX371" t="s">
        <v>2562</v>
      </c>
      <c r="CY371" t="s">
        <v>9813</v>
      </c>
      <c r="CZ371" t="s">
        <v>6730</v>
      </c>
      <c r="DA371" t="s">
        <v>252</v>
      </c>
      <c r="DB371" t="s">
        <v>9800</v>
      </c>
      <c r="DC371" t="s">
        <v>16</v>
      </c>
      <c r="DD371" t="s">
        <v>15</v>
      </c>
      <c r="DE371" t="s">
        <v>16</v>
      </c>
      <c r="DF371" t="s">
        <v>16</v>
      </c>
      <c r="DG371" t="s">
        <v>4727</v>
      </c>
      <c r="DH371" t="s">
        <v>2051</v>
      </c>
      <c r="DI371" t="s">
        <v>4529</v>
      </c>
      <c r="DJ371" t="s">
        <v>9911</v>
      </c>
      <c r="DK371" t="s">
        <v>5514</v>
      </c>
      <c r="DL371" t="s">
        <v>5514</v>
      </c>
      <c r="DM371" t="s">
        <v>16</v>
      </c>
      <c r="DN371" t="s">
        <v>189</v>
      </c>
      <c r="DO371" t="s">
        <v>10771</v>
      </c>
      <c r="DP371" t="s">
        <v>7608</v>
      </c>
      <c r="DQ371" t="s">
        <v>10203</v>
      </c>
      <c r="DR371" t="s">
        <v>7609</v>
      </c>
    </row>
    <row r="372" spans="1:122" x14ac:dyDescent="0.25">
      <c r="A372">
        <v>543</v>
      </c>
      <c r="B372" t="s">
        <v>189</v>
      </c>
      <c r="C372" t="s">
        <v>2309</v>
      </c>
      <c r="D372" s="138">
        <v>44896</v>
      </c>
      <c r="E372" t="s">
        <v>2310</v>
      </c>
      <c r="F372" t="s">
        <v>11</v>
      </c>
      <c r="G372" t="s">
        <v>16</v>
      </c>
      <c r="H372" t="s">
        <v>11</v>
      </c>
      <c r="I372" t="s">
        <v>9802</v>
      </c>
      <c r="J372" t="s">
        <v>12</v>
      </c>
      <c r="K372">
        <v>4.4000000000000004</v>
      </c>
      <c r="L372">
        <v>0.62</v>
      </c>
      <c r="M372">
        <v>4.4000000000000004</v>
      </c>
      <c r="N372">
        <v>4.8579999999999997</v>
      </c>
      <c r="O372" t="s">
        <v>189</v>
      </c>
      <c r="P372" t="s">
        <v>13</v>
      </c>
      <c r="Q372" t="s">
        <v>63</v>
      </c>
      <c r="R372" t="s">
        <v>16</v>
      </c>
      <c r="S372" t="s">
        <v>16</v>
      </c>
      <c r="T372" t="s">
        <v>16</v>
      </c>
      <c r="U372" t="s">
        <v>16</v>
      </c>
      <c r="V372" t="s">
        <v>2410</v>
      </c>
      <c r="W372">
        <v>100</v>
      </c>
      <c r="X372" t="s">
        <v>15</v>
      </c>
      <c r="Y372" t="s">
        <v>1883</v>
      </c>
      <c r="Z372" t="s">
        <v>1883</v>
      </c>
      <c r="AA372" t="s">
        <v>189</v>
      </c>
      <c r="AB372" s="138">
        <v>44901</v>
      </c>
      <c r="AC372" s="138">
        <v>45266</v>
      </c>
      <c r="AD372" t="s">
        <v>6241</v>
      </c>
      <c r="AE372" t="s">
        <v>5211</v>
      </c>
      <c r="AF372" t="s">
        <v>16</v>
      </c>
      <c r="AG372" t="s">
        <v>189</v>
      </c>
      <c r="AH372" s="138">
        <v>45997</v>
      </c>
      <c r="AI372" t="s">
        <v>2419</v>
      </c>
      <c r="AJ372" t="s">
        <v>189</v>
      </c>
      <c r="AK372" t="s">
        <v>189</v>
      </c>
      <c r="AL372" t="s">
        <v>189</v>
      </c>
      <c r="AM372" t="s">
        <v>189</v>
      </c>
      <c r="AN372" t="s">
        <v>189</v>
      </c>
      <c r="AO372" t="s">
        <v>189</v>
      </c>
      <c r="AP372" t="s">
        <v>189</v>
      </c>
      <c r="AQ372" t="s">
        <v>16</v>
      </c>
      <c r="AR372" t="s">
        <v>189</v>
      </c>
      <c r="AS372" t="s">
        <v>16</v>
      </c>
      <c r="AT372" t="s">
        <v>189</v>
      </c>
      <c r="AU372" t="s">
        <v>9344</v>
      </c>
      <c r="AV372" t="s">
        <v>189</v>
      </c>
      <c r="AW372" t="s">
        <v>16</v>
      </c>
      <c r="AX372" t="s">
        <v>16</v>
      </c>
      <c r="AY372" t="s">
        <v>16</v>
      </c>
      <c r="AZ372" t="s">
        <v>16</v>
      </c>
      <c r="BA372" t="s">
        <v>16</v>
      </c>
      <c r="BB372" t="s">
        <v>16</v>
      </c>
      <c r="BC372" t="s">
        <v>16</v>
      </c>
      <c r="BD372" t="s">
        <v>16</v>
      </c>
      <c r="BE372" t="s">
        <v>16</v>
      </c>
      <c r="BF372" t="s">
        <v>189</v>
      </c>
      <c r="BG372" t="s">
        <v>189</v>
      </c>
      <c r="BH372">
        <v>0</v>
      </c>
      <c r="BI372">
        <v>0</v>
      </c>
      <c r="BJ372">
        <v>0</v>
      </c>
      <c r="BK372" t="s">
        <v>189</v>
      </c>
      <c r="BL372" t="s">
        <v>189</v>
      </c>
      <c r="BN372" t="s">
        <v>2311</v>
      </c>
      <c r="BO372" t="s">
        <v>16</v>
      </c>
      <c r="BP372" t="s">
        <v>2310</v>
      </c>
      <c r="BQ372" t="s">
        <v>184</v>
      </c>
      <c r="BR372" t="s">
        <v>6744</v>
      </c>
      <c r="BS372" t="s">
        <v>9667</v>
      </c>
      <c r="BT372" t="s">
        <v>16</v>
      </c>
      <c r="BU372" t="s">
        <v>189</v>
      </c>
      <c r="BV372" t="s">
        <v>58</v>
      </c>
      <c r="BW372" t="s">
        <v>195</v>
      </c>
      <c r="BX372" t="s">
        <v>201</v>
      </c>
      <c r="BY372" t="s">
        <v>16</v>
      </c>
      <c r="BZ372" s="138"/>
      <c r="CA372" s="138">
        <v>44896</v>
      </c>
      <c r="CB372" t="s">
        <v>17</v>
      </c>
      <c r="CC372" t="s">
        <v>17</v>
      </c>
      <c r="CD372" t="s">
        <v>6307</v>
      </c>
      <c r="CE372" t="s">
        <v>189</v>
      </c>
      <c r="CF372" t="s">
        <v>189</v>
      </c>
      <c r="CG372" t="s">
        <v>189</v>
      </c>
      <c r="CH372">
        <v>2022</v>
      </c>
      <c r="CI372" s="7">
        <v>44896</v>
      </c>
      <c r="CJ372" t="s">
        <v>4723</v>
      </c>
      <c r="CK372">
        <v>12</v>
      </c>
      <c r="CL372">
        <v>49</v>
      </c>
      <c r="CM372" s="7">
        <v>44893</v>
      </c>
      <c r="CN372" t="s">
        <v>11628</v>
      </c>
      <c r="CO372" t="s">
        <v>9857</v>
      </c>
      <c r="CP372" t="s">
        <v>11366</v>
      </c>
      <c r="CQ372" t="s">
        <v>11615</v>
      </c>
      <c r="CR372" t="s">
        <v>6007</v>
      </c>
      <c r="CS372" t="s">
        <v>6012</v>
      </c>
      <c r="CT372" t="s">
        <v>6065</v>
      </c>
      <c r="CU372" t="s">
        <v>9873</v>
      </c>
      <c r="CV372" t="s">
        <v>6307</v>
      </c>
      <c r="CW372" t="s">
        <v>9874</v>
      </c>
      <c r="CX372" t="s">
        <v>2828</v>
      </c>
      <c r="CY372" t="s">
        <v>9817</v>
      </c>
      <c r="CZ372" t="s">
        <v>6741</v>
      </c>
      <c r="DA372" t="s">
        <v>188</v>
      </c>
      <c r="DB372" t="s">
        <v>16</v>
      </c>
      <c r="DC372" t="s">
        <v>16</v>
      </c>
      <c r="DD372" t="s">
        <v>15</v>
      </c>
      <c r="DE372" t="s">
        <v>16</v>
      </c>
      <c r="DF372" t="s">
        <v>16</v>
      </c>
      <c r="DG372" t="s">
        <v>4727</v>
      </c>
      <c r="DH372" t="s">
        <v>2052</v>
      </c>
      <c r="DI372" t="s">
        <v>6112</v>
      </c>
      <c r="DJ372" t="s">
        <v>16</v>
      </c>
      <c r="DK372" t="s">
        <v>9817</v>
      </c>
      <c r="DL372" t="s">
        <v>9817</v>
      </c>
      <c r="DM372" t="s">
        <v>16</v>
      </c>
      <c r="DN372" t="s">
        <v>189</v>
      </c>
      <c r="DO372" t="s">
        <v>11629</v>
      </c>
      <c r="DP372" t="s">
        <v>7610</v>
      </c>
      <c r="DQ372" t="s">
        <v>10203</v>
      </c>
      <c r="DR372" t="s">
        <v>10205</v>
      </c>
    </row>
    <row r="373" spans="1:122" x14ac:dyDescent="0.25">
      <c r="A373">
        <v>542</v>
      </c>
      <c r="B373" t="s">
        <v>189</v>
      </c>
      <c r="C373" t="s">
        <v>2312</v>
      </c>
      <c r="D373" s="138">
        <v>44894</v>
      </c>
      <c r="E373" t="s">
        <v>2313</v>
      </c>
      <c r="F373" t="s">
        <v>11</v>
      </c>
      <c r="G373" t="s">
        <v>1932</v>
      </c>
      <c r="H373" t="s">
        <v>11</v>
      </c>
      <c r="I373" t="s">
        <v>9802</v>
      </c>
      <c r="J373" t="s">
        <v>12</v>
      </c>
      <c r="K373">
        <v>3.5</v>
      </c>
      <c r="L373">
        <v>0.49</v>
      </c>
      <c r="M373">
        <v>3.5</v>
      </c>
      <c r="N373">
        <v>3.8260000000000001</v>
      </c>
      <c r="O373" t="s">
        <v>189</v>
      </c>
      <c r="P373" t="s">
        <v>13</v>
      </c>
      <c r="Q373" t="s">
        <v>66</v>
      </c>
      <c r="R373" t="s">
        <v>16</v>
      </c>
      <c r="S373" t="s">
        <v>16</v>
      </c>
      <c r="T373" t="s">
        <v>16</v>
      </c>
      <c r="U373" t="s">
        <v>16</v>
      </c>
      <c r="V373" t="s">
        <v>2410</v>
      </c>
      <c r="W373">
        <v>100</v>
      </c>
      <c r="X373" t="s">
        <v>22</v>
      </c>
      <c r="Y373" t="s">
        <v>6236</v>
      </c>
      <c r="Z373" t="s">
        <v>6236</v>
      </c>
      <c r="AA373" t="s">
        <v>189</v>
      </c>
      <c r="AB373" s="138">
        <v>44901</v>
      </c>
      <c r="AC373" s="138">
        <v>45083</v>
      </c>
      <c r="AD373" t="s">
        <v>6241</v>
      </c>
      <c r="AE373" t="s">
        <v>5171</v>
      </c>
      <c r="AF373" t="s">
        <v>16</v>
      </c>
      <c r="AG373" t="s">
        <v>189</v>
      </c>
      <c r="AH373" s="138">
        <v>45997</v>
      </c>
      <c r="AI373" t="s">
        <v>2414</v>
      </c>
      <c r="AJ373" t="s">
        <v>189</v>
      </c>
      <c r="AK373" t="s">
        <v>189</v>
      </c>
      <c r="AL373" t="s">
        <v>189</v>
      </c>
      <c r="AM373" t="s">
        <v>189</v>
      </c>
      <c r="AN373" t="s">
        <v>189</v>
      </c>
      <c r="AO373" t="s">
        <v>189</v>
      </c>
      <c r="AP373" t="s">
        <v>189</v>
      </c>
      <c r="AQ373" t="s">
        <v>16</v>
      </c>
      <c r="AR373" t="s">
        <v>189</v>
      </c>
      <c r="AS373" t="s">
        <v>16</v>
      </c>
      <c r="AT373" t="s">
        <v>189</v>
      </c>
      <c r="AU373" t="s">
        <v>9344</v>
      </c>
      <c r="AV373" t="s">
        <v>189</v>
      </c>
      <c r="AW373" t="s">
        <v>16</v>
      </c>
      <c r="AX373" t="s">
        <v>16</v>
      </c>
      <c r="AY373" t="s">
        <v>16</v>
      </c>
      <c r="AZ373" t="s">
        <v>16</v>
      </c>
      <c r="BA373" t="s">
        <v>16</v>
      </c>
      <c r="BB373" t="s">
        <v>16</v>
      </c>
      <c r="BC373" t="s">
        <v>16</v>
      </c>
      <c r="BD373" t="s">
        <v>16</v>
      </c>
      <c r="BE373" t="s">
        <v>16</v>
      </c>
      <c r="BF373" t="s">
        <v>189</v>
      </c>
      <c r="BG373" t="s">
        <v>189</v>
      </c>
      <c r="BH373">
        <v>0</v>
      </c>
      <c r="BI373">
        <v>0</v>
      </c>
      <c r="BJ373">
        <v>0</v>
      </c>
      <c r="BK373" t="s">
        <v>189</v>
      </c>
      <c r="BL373" t="s">
        <v>189</v>
      </c>
      <c r="BN373" t="s">
        <v>2218</v>
      </c>
      <c r="BO373" t="s">
        <v>7116</v>
      </c>
      <c r="BP373" t="s">
        <v>2609</v>
      </c>
      <c r="BQ373" t="s">
        <v>184</v>
      </c>
      <c r="BR373" t="s">
        <v>6744</v>
      </c>
      <c r="BS373" t="s">
        <v>16</v>
      </c>
      <c r="BT373" t="s">
        <v>16</v>
      </c>
      <c r="BU373" t="s">
        <v>189</v>
      </c>
      <c r="BV373" t="s">
        <v>27</v>
      </c>
      <c r="BW373" t="s">
        <v>189</v>
      </c>
      <c r="BX373" t="s">
        <v>279</v>
      </c>
      <c r="BY373" t="s">
        <v>2610</v>
      </c>
      <c r="BZ373" s="138"/>
      <c r="CA373" s="138">
        <v>44894</v>
      </c>
      <c r="CB373" t="s">
        <v>17</v>
      </c>
      <c r="CC373" t="s">
        <v>16</v>
      </c>
      <c r="CD373" t="s">
        <v>6307</v>
      </c>
      <c r="CE373" t="s">
        <v>189</v>
      </c>
      <c r="CF373" t="s">
        <v>189</v>
      </c>
      <c r="CG373" t="s">
        <v>189</v>
      </c>
      <c r="CH373">
        <v>2022</v>
      </c>
      <c r="CI373" s="7">
        <v>44894</v>
      </c>
      <c r="CJ373" t="s">
        <v>4723</v>
      </c>
      <c r="CK373">
        <v>11</v>
      </c>
      <c r="CL373">
        <v>49</v>
      </c>
      <c r="CM373" s="7">
        <v>44893</v>
      </c>
      <c r="CN373" t="s">
        <v>11628</v>
      </c>
      <c r="CO373" t="s">
        <v>9857</v>
      </c>
      <c r="CP373" t="s">
        <v>11366</v>
      </c>
      <c r="CQ373" t="s">
        <v>11615</v>
      </c>
      <c r="CR373" t="s">
        <v>6013</v>
      </c>
      <c r="CS373" t="s">
        <v>6012</v>
      </c>
      <c r="CT373" t="s">
        <v>6066</v>
      </c>
      <c r="CU373" t="s">
        <v>9873</v>
      </c>
      <c r="CV373" t="s">
        <v>6307</v>
      </c>
      <c r="CW373" t="s">
        <v>9874</v>
      </c>
      <c r="CX373" t="s">
        <v>2608</v>
      </c>
      <c r="CY373" t="s">
        <v>9817</v>
      </c>
      <c r="CZ373" t="s">
        <v>6741</v>
      </c>
      <c r="DA373" t="s">
        <v>188</v>
      </c>
      <c r="DB373" t="s">
        <v>16</v>
      </c>
      <c r="DC373" t="s">
        <v>16</v>
      </c>
      <c r="DD373" t="s">
        <v>22</v>
      </c>
      <c r="DE373" t="s">
        <v>16</v>
      </c>
      <c r="DF373" t="s">
        <v>2540</v>
      </c>
      <c r="DG373" t="s">
        <v>4727</v>
      </c>
      <c r="DH373" t="s">
        <v>2052</v>
      </c>
      <c r="DI373" t="s">
        <v>6124</v>
      </c>
      <c r="DJ373" t="s">
        <v>16</v>
      </c>
      <c r="DK373" t="s">
        <v>9817</v>
      </c>
      <c r="DL373" t="s">
        <v>9817</v>
      </c>
      <c r="DM373" t="s">
        <v>6245</v>
      </c>
      <c r="DN373" t="s">
        <v>189</v>
      </c>
      <c r="DO373" t="s">
        <v>11180</v>
      </c>
      <c r="DP373" t="s">
        <v>7611</v>
      </c>
      <c r="DQ373" t="s">
        <v>10206</v>
      </c>
      <c r="DR373" t="s">
        <v>10207</v>
      </c>
    </row>
    <row r="374" spans="1:122" x14ac:dyDescent="0.25">
      <c r="A374">
        <v>541</v>
      </c>
      <c r="B374" t="s">
        <v>189</v>
      </c>
      <c r="C374" t="s">
        <v>2314</v>
      </c>
      <c r="D374" s="138">
        <v>44894</v>
      </c>
      <c r="E374" t="s">
        <v>2315</v>
      </c>
      <c r="F374" t="s">
        <v>11</v>
      </c>
      <c r="G374" t="s">
        <v>1929</v>
      </c>
      <c r="H374" t="s">
        <v>11</v>
      </c>
      <c r="I374" t="s">
        <v>9802</v>
      </c>
      <c r="J374" t="s">
        <v>12</v>
      </c>
      <c r="K374">
        <v>8.3000000000000007</v>
      </c>
      <c r="L374">
        <v>1.1599999999999999</v>
      </c>
      <c r="M374">
        <v>8.3000000000000007</v>
      </c>
      <c r="N374">
        <v>9.0719999999999992</v>
      </c>
      <c r="O374" t="s">
        <v>189</v>
      </c>
      <c r="P374" t="s">
        <v>13</v>
      </c>
      <c r="Q374" t="s">
        <v>28</v>
      </c>
      <c r="R374" t="s">
        <v>2187</v>
      </c>
      <c r="S374" t="s">
        <v>28</v>
      </c>
      <c r="T374" t="s">
        <v>16</v>
      </c>
      <c r="U374" t="s">
        <v>65</v>
      </c>
      <c r="V374" t="s">
        <v>2410</v>
      </c>
      <c r="W374">
        <v>100</v>
      </c>
      <c r="X374" t="s">
        <v>15</v>
      </c>
      <c r="Y374" t="s">
        <v>6236</v>
      </c>
      <c r="Z374" t="s">
        <v>6236</v>
      </c>
      <c r="AA374" t="s">
        <v>189</v>
      </c>
      <c r="AB374" s="138">
        <v>44897</v>
      </c>
      <c r="AC374" s="138">
        <v>45262</v>
      </c>
      <c r="AD374" t="s">
        <v>6241</v>
      </c>
      <c r="AE374" t="s">
        <v>5214</v>
      </c>
      <c r="AF374" t="s">
        <v>16</v>
      </c>
      <c r="AG374" t="s">
        <v>189</v>
      </c>
      <c r="AH374" s="138">
        <v>45993</v>
      </c>
      <c r="AI374" t="s">
        <v>2419</v>
      </c>
      <c r="AJ374" t="s">
        <v>189</v>
      </c>
      <c r="AK374" t="s">
        <v>189</v>
      </c>
      <c r="AL374" t="s">
        <v>189</v>
      </c>
      <c r="AM374" t="s">
        <v>189</v>
      </c>
      <c r="AN374" t="s">
        <v>189</v>
      </c>
      <c r="AO374" t="s">
        <v>189</v>
      </c>
      <c r="AP374" t="s">
        <v>189</v>
      </c>
      <c r="AQ374" t="s">
        <v>16</v>
      </c>
      <c r="AR374" t="s">
        <v>189</v>
      </c>
      <c r="AS374" t="s">
        <v>16</v>
      </c>
      <c r="AT374" t="s">
        <v>6594</v>
      </c>
      <c r="AU374" t="s">
        <v>9344</v>
      </c>
      <c r="AV374" t="s">
        <v>189</v>
      </c>
      <c r="AW374" t="s">
        <v>16</v>
      </c>
      <c r="AX374" t="s">
        <v>16</v>
      </c>
      <c r="AY374" t="s">
        <v>16</v>
      </c>
      <c r="AZ374" t="s">
        <v>16</v>
      </c>
      <c r="BA374" t="s">
        <v>16</v>
      </c>
      <c r="BB374" t="s">
        <v>16</v>
      </c>
      <c r="BC374" t="s">
        <v>16</v>
      </c>
      <c r="BD374" t="s">
        <v>16</v>
      </c>
      <c r="BE374" t="s">
        <v>16</v>
      </c>
      <c r="BF374" t="s">
        <v>189</v>
      </c>
      <c r="BG374" t="s">
        <v>189</v>
      </c>
      <c r="BH374">
        <v>0</v>
      </c>
      <c r="BI374">
        <v>0</v>
      </c>
      <c r="BJ374">
        <v>0</v>
      </c>
      <c r="BK374" t="s">
        <v>189</v>
      </c>
      <c r="BL374" t="s">
        <v>189</v>
      </c>
      <c r="BN374" t="s">
        <v>2316</v>
      </c>
      <c r="BO374" t="s">
        <v>16</v>
      </c>
      <c r="BP374" t="s">
        <v>2315</v>
      </c>
      <c r="BQ374" t="s">
        <v>184</v>
      </c>
      <c r="BR374" t="s">
        <v>6744</v>
      </c>
      <c r="BS374" t="s">
        <v>16</v>
      </c>
      <c r="BT374" t="s">
        <v>16</v>
      </c>
      <c r="BU374" t="s">
        <v>189</v>
      </c>
      <c r="BV374" t="s">
        <v>18</v>
      </c>
      <c r="BW374" t="s">
        <v>189</v>
      </c>
      <c r="BX374" t="s">
        <v>1340</v>
      </c>
      <c r="BY374" t="s">
        <v>2837</v>
      </c>
      <c r="BZ374" s="138"/>
      <c r="CA374" s="138">
        <v>43801</v>
      </c>
      <c r="CB374" t="s">
        <v>17</v>
      </c>
      <c r="CC374" t="s">
        <v>16</v>
      </c>
      <c r="CD374" t="s">
        <v>6307</v>
      </c>
      <c r="CE374" t="s">
        <v>189</v>
      </c>
      <c r="CF374" t="s">
        <v>189</v>
      </c>
      <c r="CG374" t="s">
        <v>189</v>
      </c>
      <c r="CH374">
        <v>2022</v>
      </c>
      <c r="CI374" s="7">
        <v>44894</v>
      </c>
      <c r="CJ374" t="s">
        <v>4723</v>
      </c>
      <c r="CK374">
        <v>11</v>
      </c>
      <c r="CL374">
        <v>49</v>
      </c>
      <c r="CM374" s="7">
        <v>44893</v>
      </c>
      <c r="CN374" t="s">
        <v>11628</v>
      </c>
      <c r="CO374" t="s">
        <v>9857</v>
      </c>
      <c r="CP374" t="s">
        <v>11366</v>
      </c>
      <c r="CQ374" t="s">
        <v>11615</v>
      </c>
      <c r="CR374" t="s">
        <v>6013</v>
      </c>
      <c r="CS374" t="s">
        <v>6012</v>
      </c>
      <c r="CT374" t="s">
        <v>6066</v>
      </c>
      <c r="CU374" t="s">
        <v>9873</v>
      </c>
      <c r="CV374" t="s">
        <v>6310</v>
      </c>
      <c r="CW374" t="s">
        <v>9874</v>
      </c>
      <c r="CX374" t="s">
        <v>2836</v>
      </c>
      <c r="CY374" t="s">
        <v>9817</v>
      </c>
      <c r="CZ374" t="s">
        <v>6741</v>
      </c>
      <c r="DA374" t="s">
        <v>188</v>
      </c>
      <c r="DB374" t="s">
        <v>16</v>
      </c>
      <c r="DC374" t="s">
        <v>16</v>
      </c>
      <c r="DD374" t="s">
        <v>15</v>
      </c>
      <c r="DE374" t="s">
        <v>16</v>
      </c>
      <c r="DF374" t="s">
        <v>16</v>
      </c>
      <c r="DG374" t="s">
        <v>4727</v>
      </c>
      <c r="DH374" t="s">
        <v>2052</v>
      </c>
      <c r="DI374" t="s">
        <v>6199</v>
      </c>
      <c r="DJ374" t="s">
        <v>16</v>
      </c>
      <c r="DK374" t="s">
        <v>9817</v>
      </c>
      <c r="DL374" t="s">
        <v>9817</v>
      </c>
      <c r="DM374" t="s">
        <v>16</v>
      </c>
      <c r="DN374" t="s">
        <v>189</v>
      </c>
      <c r="DO374" t="s">
        <v>11630</v>
      </c>
      <c r="DP374" t="s">
        <v>7612</v>
      </c>
      <c r="DQ374" t="s">
        <v>10206</v>
      </c>
      <c r="DR374" t="s">
        <v>10208</v>
      </c>
    </row>
    <row r="375" spans="1:122" x14ac:dyDescent="0.25">
      <c r="A375">
        <v>540</v>
      </c>
      <c r="B375" t="s">
        <v>189</v>
      </c>
      <c r="C375" t="s">
        <v>2832</v>
      </c>
      <c r="D375" s="138">
        <v>44894</v>
      </c>
      <c r="E375" t="s">
        <v>2835</v>
      </c>
      <c r="F375" t="s">
        <v>11</v>
      </c>
      <c r="G375" t="s">
        <v>1926</v>
      </c>
      <c r="H375" t="s">
        <v>11</v>
      </c>
      <c r="I375" t="s">
        <v>9802</v>
      </c>
      <c r="J375" t="s">
        <v>100</v>
      </c>
      <c r="K375">
        <v>2.4</v>
      </c>
      <c r="L375">
        <v>2.4</v>
      </c>
      <c r="M375">
        <v>17.18</v>
      </c>
      <c r="N375">
        <v>18.745999999999999</v>
      </c>
      <c r="O375" t="s">
        <v>189</v>
      </c>
      <c r="P375" t="s">
        <v>1987</v>
      </c>
      <c r="Q375" t="s">
        <v>341</v>
      </c>
      <c r="R375" t="s">
        <v>2598</v>
      </c>
      <c r="S375" t="s">
        <v>341</v>
      </c>
      <c r="T375" t="s">
        <v>16</v>
      </c>
      <c r="U375" t="s">
        <v>2080</v>
      </c>
      <c r="V375" t="s">
        <v>2410</v>
      </c>
      <c r="W375">
        <v>100</v>
      </c>
      <c r="X375" t="s">
        <v>32</v>
      </c>
      <c r="Y375" t="s">
        <v>6282</v>
      </c>
      <c r="Z375" t="s">
        <v>6282</v>
      </c>
      <c r="AA375" t="s">
        <v>189</v>
      </c>
      <c r="AB375" s="138">
        <v>44900</v>
      </c>
      <c r="AC375" s="138">
        <v>45082</v>
      </c>
      <c r="AD375" t="s">
        <v>6240</v>
      </c>
      <c r="AE375" t="s">
        <v>5213</v>
      </c>
      <c r="AF375" t="s">
        <v>16</v>
      </c>
      <c r="AG375" t="s">
        <v>189</v>
      </c>
      <c r="AH375" s="138">
        <v>45448</v>
      </c>
      <c r="AI375" t="s">
        <v>2414</v>
      </c>
      <c r="AJ375" t="s">
        <v>189</v>
      </c>
      <c r="AK375" t="s">
        <v>189</v>
      </c>
      <c r="AL375" t="s">
        <v>189</v>
      </c>
      <c r="AM375" t="s">
        <v>189</v>
      </c>
      <c r="AN375" t="s">
        <v>189</v>
      </c>
      <c r="AO375" t="s">
        <v>189</v>
      </c>
      <c r="AP375" t="s">
        <v>189</v>
      </c>
      <c r="AQ375" t="s">
        <v>16</v>
      </c>
      <c r="AR375" t="s">
        <v>189</v>
      </c>
      <c r="AS375" t="s">
        <v>16</v>
      </c>
      <c r="AT375" t="s">
        <v>6595</v>
      </c>
      <c r="AU375" t="s">
        <v>9344</v>
      </c>
      <c r="AV375" t="s">
        <v>189</v>
      </c>
      <c r="AW375" t="s">
        <v>16</v>
      </c>
      <c r="AX375" t="s">
        <v>16</v>
      </c>
      <c r="AY375" t="s">
        <v>16</v>
      </c>
      <c r="AZ375" t="s">
        <v>16</v>
      </c>
      <c r="BA375" t="s">
        <v>16</v>
      </c>
      <c r="BB375" t="s">
        <v>16</v>
      </c>
      <c r="BC375" t="s">
        <v>181</v>
      </c>
      <c r="BD375" t="s">
        <v>16</v>
      </c>
      <c r="BE375" t="s">
        <v>2136</v>
      </c>
      <c r="BF375" t="s">
        <v>189</v>
      </c>
      <c r="BG375" t="s">
        <v>189</v>
      </c>
      <c r="BH375">
        <v>0</v>
      </c>
      <c r="BI375">
        <v>0</v>
      </c>
      <c r="BJ375">
        <v>0</v>
      </c>
      <c r="BK375" t="s">
        <v>189</v>
      </c>
      <c r="BL375" t="s">
        <v>189</v>
      </c>
      <c r="BN375" t="s">
        <v>2831</v>
      </c>
      <c r="BO375" t="s">
        <v>16</v>
      </c>
      <c r="BP375" t="s">
        <v>2835</v>
      </c>
      <c r="BQ375" t="s">
        <v>34</v>
      </c>
      <c r="BR375" t="s">
        <v>5653</v>
      </c>
      <c r="BS375" t="s">
        <v>9682</v>
      </c>
      <c r="BT375" t="s">
        <v>6875</v>
      </c>
      <c r="BU375" t="s">
        <v>189</v>
      </c>
      <c r="BV375" t="s">
        <v>50</v>
      </c>
      <c r="BW375" t="s">
        <v>16</v>
      </c>
      <c r="BX375" t="s">
        <v>1716</v>
      </c>
      <c r="BY375" t="s">
        <v>16</v>
      </c>
      <c r="BZ375" s="138"/>
      <c r="CA375" s="138">
        <v>43797</v>
      </c>
      <c r="CB375" t="s">
        <v>29</v>
      </c>
      <c r="CC375" t="s">
        <v>29</v>
      </c>
      <c r="CD375" t="s">
        <v>6307</v>
      </c>
      <c r="CE375" t="s">
        <v>189</v>
      </c>
      <c r="CF375" t="s">
        <v>189</v>
      </c>
      <c r="CG375" t="s">
        <v>189</v>
      </c>
      <c r="CH375">
        <v>2022</v>
      </c>
      <c r="CI375" s="7">
        <v>44894</v>
      </c>
      <c r="CJ375" t="s">
        <v>16</v>
      </c>
      <c r="CK375">
        <v>11</v>
      </c>
      <c r="CL375">
        <v>49</v>
      </c>
      <c r="CM375" s="7">
        <v>44893</v>
      </c>
      <c r="CN375" t="s">
        <v>11628</v>
      </c>
      <c r="CO375" t="s">
        <v>9857</v>
      </c>
      <c r="CP375" t="s">
        <v>11366</v>
      </c>
      <c r="CQ375" t="s">
        <v>11615</v>
      </c>
      <c r="CR375" t="s">
        <v>6013</v>
      </c>
      <c r="CS375" t="s">
        <v>6012</v>
      </c>
      <c r="CT375" t="s">
        <v>6066</v>
      </c>
      <c r="CU375" t="s">
        <v>6824</v>
      </c>
      <c r="CV375" t="s">
        <v>6310</v>
      </c>
      <c r="CW375" t="s">
        <v>9874</v>
      </c>
      <c r="CX375" t="s">
        <v>2833</v>
      </c>
      <c r="CY375" t="s">
        <v>9813</v>
      </c>
      <c r="CZ375" t="s">
        <v>6730</v>
      </c>
      <c r="DA375" t="s">
        <v>188</v>
      </c>
      <c r="DB375" t="s">
        <v>16</v>
      </c>
      <c r="DC375" t="s">
        <v>2834</v>
      </c>
      <c r="DD375" t="s">
        <v>32</v>
      </c>
      <c r="DE375" t="s">
        <v>16</v>
      </c>
      <c r="DF375" t="s">
        <v>16</v>
      </c>
      <c r="DG375" t="s">
        <v>4734</v>
      </c>
      <c r="DH375" t="s">
        <v>2051</v>
      </c>
      <c r="DI375" t="s">
        <v>4541</v>
      </c>
      <c r="DJ375" t="s">
        <v>16</v>
      </c>
      <c r="DK375" t="s">
        <v>16</v>
      </c>
      <c r="DL375" t="s">
        <v>4465</v>
      </c>
      <c r="DM375" t="s">
        <v>16</v>
      </c>
      <c r="DN375" t="s">
        <v>189</v>
      </c>
      <c r="DO375" t="s">
        <v>10897</v>
      </c>
      <c r="DP375" t="s">
        <v>7613</v>
      </c>
      <c r="DQ375" t="s">
        <v>10206</v>
      </c>
      <c r="DR375" t="s">
        <v>7614</v>
      </c>
    </row>
    <row r="376" spans="1:122" x14ac:dyDescent="0.25">
      <c r="A376">
        <v>539</v>
      </c>
      <c r="B376" t="s">
        <v>189</v>
      </c>
      <c r="C376" t="s">
        <v>2840</v>
      </c>
      <c r="D376" s="138">
        <v>44893</v>
      </c>
      <c r="E376" t="s">
        <v>1420</v>
      </c>
      <c r="F376" t="s">
        <v>11</v>
      </c>
      <c r="G376" t="s">
        <v>1932</v>
      </c>
      <c r="H376" t="s">
        <v>11</v>
      </c>
      <c r="I376" t="s">
        <v>9802</v>
      </c>
      <c r="J376" t="s">
        <v>100</v>
      </c>
      <c r="K376">
        <v>0.82</v>
      </c>
      <c r="L376">
        <v>0.82</v>
      </c>
      <c r="M376">
        <v>5.91</v>
      </c>
      <c r="N376">
        <v>6.41</v>
      </c>
      <c r="O376" t="s">
        <v>189</v>
      </c>
      <c r="P376" t="s">
        <v>13</v>
      </c>
      <c r="Q376" t="s">
        <v>333</v>
      </c>
      <c r="R376" t="s">
        <v>277</v>
      </c>
      <c r="S376" t="s">
        <v>333</v>
      </c>
      <c r="T376" t="s">
        <v>16</v>
      </c>
      <c r="U376" t="s">
        <v>2079</v>
      </c>
      <c r="V376" t="s">
        <v>2410</v>
      </c>
      <c r="W376">
        <v>100</v>
      </c>
      <c r="X376" t="s">
        <v>32</v>
      </c>
      <c r="Y376" t="s">
        <v>6282</v>
      </c>
      <c r="Z376" t="s">
        <v>6282</v>
      </c>
      <c r="AA376" t="s">
        <v>189</v>
      </c>
      <c r="AB376" s="138">
        <v>44897</v>
      </c>
      <c r="AC376" s="138">
        <v>45079</v>
      </c>
      <c r="AD376" t="s">
        <v>6240</v>
      </c>
      <c r="AE376" t="s">
        <v>5215</v>
      </c>
      <c r="AF376" t="s">
        <v>16</v>
      </c>
      <c r="AG376" t="s">
        <v>189</v>
      </c>
      <c r="AH376" s="138">
        <v>45993</v>
      </c>
      <c r="AI376" t="s">
        <v>2414</v>
      </c>
      <c r="AJ376" t="s">
        <v>189</v>
      </c>
      <c r="AK376" t="s">
        <v>189</v>
      </c>
      <c r="AL376" t="s">
        <v>189</v>
      </c>
      <c r="AM376" t="s">
        <v>189</v>
      </c>
      <c r="AN376" t="s">
        <v>189</v>
      </c>
      <c r="AO376" t="s">
        <v>189</v>
      </c>
      <c r="AP376" t="s">
        <v>189</v>
      </c>
      <c r="AQ376" t="s">
        <v>16</v>
      </c>
      <c r="AR376" t="s">
        <v>189</v>
      </c>
      <c r="AS376" t="s">
        <v>16</v>
      </c>
      <c r="AT376" t="s">
        <v>6596</v>
      </c>
      <c r="AU376" t="s">
        <v>9344</v>
      </c>
      <c r="AV376" t="s">
        <v>189</v>
      </c>
      <c r="AW376" t="s">
        <v>16</v>
      </c>
      <c r="AX376" t="s">
        <v>16</v>
      </c>
      <c r="AY376" t="s">
        <v>16</v>
      </c>
      <c r="AZ376" t="s">
        <v>16</v>
      </c>
      <c r="BA376" t="s">
        <v>16</v>
      </c>
      <c r="BB376" t="s">
        <v>16</v>
      </c>
      <c r="BC376" t="s">
        <v>16</v>
      </c>
      <c r="BD376" t="s">
        <v>16</v>
      </c>
      <c r="BE376" t="s">
        <v>16</v>
      </c>
      <c r="BF376" t="s">
        <v>189</v>
      </c>
      <c r="BG376" t="s">
        <v>189</v>
      </c>
      <c r="BH376">
        <v>0</v>
      </c>
      <c r="BI376">
        <v>0</v>
      </c>
      <c r="BJ376">
        <v>0</v>
      </c>
      <c r="BK376" t="s">
        <v>189</v>
      </c>
      <c r="BL376" t="s">
        <v>189</v>
      </c>
      <c r="BN376" t="s">
        <v>1421</v>
      </c>
      <c r="BO376" t="s">
        <v>16</v>
      </c>
      <c r="BP376" t="s">
        <v>1420</v>
      </c>
      <c r="BQ376" t="s">
        <v>184</v>
      </c>
      <c r="BR376" t="s">
        <v>6744</v>
      </c>
      <c r="BS376" t="s">
        <v>9667</v>
      </c>
      <c r="BT376" t="s">
        <v>16</v>
      </c>
      <c r="BU376" t="s">
        <v>189</v>
      </c>
      <c r="BV376" t="s">
        <v>18</v>
      </c>
      <c r="BW376" t="s">
        <v>195</v>
      </c>
      <c r="BX376" t="s">
        <v>1160</v>
      </c>
      <c r="BY376" t="s">
        <v>1422</v>
      </c>
      <c r="BZ376" s="138"/>
      <c r="CA376" s="138">
        <v>42713</v>
      </c>
      <c r="CB376" t="s">
        <v>17</v>
      </c>
      <c r="CC376" t="s">
        <v>17</v>
      </c>
      <c r="CD376" t="s">
        <v>6307</v>
      </c>
      <c r="CE376" t="s">
        <v>189</v>
      </c>
      <c r="CF376" t="s">
        <v>6307</v>
      </c>
      <c r="CG376" t="s">
        <v>189</v>
      </c>
      <c r="CH376">
        <v>2022</v>
      </c>
      <c r="CI376" s="7">
        <v>44893</v>
      </c>
      <c r="CJ376" t="s">
        <v>4723</v>
      </c>
      <c r="CK376">
        <v>11</v>
      </c>
      <c r="CL376">
        <v>49</v>
      </c>
      <c r="CM376" s="7">
        <v>44893</v>
      </c>
      <c r="CN376" t="s">
        <v>11628</v>
      </c>
      <c r="CO376" t="s">
        <v>9857</v>
      </c>
      <c r="CP376" t="s">
        <v>11366</v>
      </c>
      <c r="CQ376" t="s">
        <v>11615</v>
      </c>
      <c r="CR376" t="s">
        <v>6013</v>
      </c>
      <c r="CS376" t="s">
        <v>6012</v>
      </c>
      <c r="CT376" t="s">
        <v>6066</v>
      </c>
      <c r="CU376" t="s">
        <v>9873</v>
      </c>
      <c r="CV376" t="s">
        <v>6310</v>
      </c>
      <c r="CW376" t="s">
        <v>9874</v>
      </c>
      <c r="CX376" t="s">
        <v>2841</v>
      </c>
      <c r="CY376" t="s">
        <v>9813</v>
      </c>
      <c r="CZ376" t="s">
        <v>6730</v>
      </c>
      <c r="DA376" t="s">
        <v>188</v>
      </c>
      <c r="DB376" t="s">
        <v>16</v>
      </c>
      <c r="DC376" t="s">
        <v>1421</v>
      </c>
      <c r="DD376" t="s">
        <v>32</v>
      </c>
      <c r="DE376" t="s">
        <v>16</v>
      </c>
      <c r="DF376" t="s">
        <v>16</v>
      </c>
      <c r="DG376" t="s">
        <v>4727</v>
      </c>
      <c r="DH376" t="s">
        <v>6766</v>
      </c>
      <c r="DI376" t="s">
        <v>5841</v>
      </c>
      <c r="DJ376" t="s">
        <v>16</v>
      </c>
      <c r="DK376" t="s">
        <v>16</v>
      </c>
      <c r="DL376" t="s">
        <v>4465</v>
      </c>
      <c r="DM376" t="s">
        <v>16</v>
      </c>
      <c r="DN376" t="s">
        <v>189</v>
      </c>
      <c r="DO376" t="s">
        <v>11631</v>
      </c>
      <c r="DP376" t="s">
        <v>7615</v>
      </c>
      <c r="DQ376" t="s">
        <v>10209</v>
      </c>
      <c r="DR376" t="s">
        <v>7616</v>
      </c>
    </row>
    <row r="377" spans="1:122" x14ac:dyDescent="0.25">
      <c r="A377">
        <v>538</v>
      </c>
      <c r="B377" t="s">
        <v>189</v>
      </c>
      <c r="C377" t="s">
        <v>2838</v>
      </c>
      <c r="D377" s="138">
        <v>44893</v>
      </c>
      <c r="E377" t="s">
        <v>7137</v>
      </c>
      <c r="F377" t="s">
        <v>11</v>
      </c>
      <c r="G377" t="s">
        <v>1926</v>
      </c>
      <c r="H377" t="s">
        <v>2521</v>
      </c>
      <c r="I377" t="s">
        <v>4840</v>
      </c>
      <c r="J377" t="s">
        <v>100</v>
      </c>
      <c r="K377">
        <v>3</v>
      </c>
      <c r="L377">
        <v>3</v>
      </c>
      <c r="M377">
        <v>21.62</v>
      </c>
      <c r="N377">
        <v>23.451000000000001</v>
      </c>
      <c r="O377" t="s">
        <v>189</v>
      </c>
      <c r="P377" t="s">
        <v>13</v>
      </c>
      <c r="Q377" t="s">
        <v>328</v>
      </c>
      <c r="R377" t="s">
        <v>258</v>
      </c>
      <c r="S377" t="s">
        <v>329</v>
      </c>
      <c r="T377" t="s">
        <v>329</v>
      </c>
      <c r="U377" t="s">
        <v>2078</v>
      </c>
      <c r="V377" t="s">
        <v>2410</v>
      </c>
      <c r="W377">
        <v>99.751000000000005</v>
      </c>
      <c r="X377" t="s">
        <v>15</v>
      </c>
      <c r="Y377" t="s">
        <v>6904</v>
      </c>
      <c r="Z377" t="s">
        <v>1048</v>
      </c>
      <c r="AA377" t="s">
        <v>189</v>
      </c>
      <c r="AB377" s="138">
        <v>44900</v>
      </c>
      <c r="AC377" s="138">
        <v>45082</v>
      </c>
      <c r="AD377" t="s">
        <v>6241</v>
      </c>
      <c r="AE377" t="s">
        <v>5075</v>
      </c>
      <c r="AF377" t="s">
        <v>16</v>
      </c>
      <c r="AG377" t="s">
        <v>4839</v>
      </c>
      <c r="AH377" s="138">
        <v>45996</v>
      </c>
      <c r="AI377" t="s">
        <v>2414</v>
      </c>
      <c r="AJ377" t="s">
        <v>189</v>
      </c>
      <c r="AK377" t="s">
        <v>189</v>
      </c>
      <c r="AL377" t="s">
        <v>189</v>
      </c>
      <c r="AM377" t="s">
        <v>189</v>
      </c>
      <c r="AN377" t="s">
        <v>189</v>
      </c>
      <c r="AO377" t="s">
        <v>189</v>
      </c>
      <c r="AP377" t="s">
        <v>189</v>
      </c>
      <c r="AQ377" t="s">
        <v>16</v>
      </c>
      <c r="AR377" t="s">
        <v>189</v>
      </c>
      <c r="AS377" t="s">
        <v>16</v>
      </c>
      <c r="AT377" t="s">
        <v>6597</v>
      </c>
      <c r="AU377" t="s">
        <v>9344</v>
      </c>
      <c r="AV377" t="s">
        <v>189</v>
      </c>
      <c r="AW377" t="s">
        <v>16</v>
      </c>
      <c r="AX377" t="s">
        <v>16</v>
      </c>
      <c r="AY377" t="s">
        <v>16</v>
      </c>
      <c r="AZ377" t="s">
        <v>16</v>
      </c>
      <c r="BA377" t="s">
        <v>16</v>
      </c>
      <c r="BB377" t="s">
        <v>16</v>
      </c>
      <c r="BC377" t="s">
        <v>181</v>
      </c>
      <c r="BD377" t="s">
        <v>16</v>
      </c>
      <c r="BE377" t="s">
        <v>2136</v>
      </c>
      <c r="BF377" t="s">
        <v>189</v>
      </c>
      <c r="BG377" t="s">
        <v>189</v>
      </c>
      <c r="BH377">
        <v>0</v>
      </c>
      <c r="BI377">
        <v>0</v>
      </c>
      <c r="BJ377">
        <v>0</v>
      </c>
      <c r="BK377" t="s">
        <v>189</v>
      </c>
      <c r="BL377" t="s">
        <v>189</v>
      </c>
      <c r="BN377" t="s">
        <v>2524</v>
      </c>
      <c r="BO377" t="s">
        <v>16</v>
      </c>
      <c r="BP377" t="s">
        <v>2527</v>
      </c>
      <c r="BQ377" t="s">
        <v>260</v>
      </c>
      <c r="BR377" t="s">
        <v>5653</v>
      </c>
      <c r="BS377" t="s">
        <v>9678</v>
      </c>
      <c r="BT377" t="s">
        <v>9679</v>
      </c>
      <c r="BU377" t="s">
        <v>189</v>
      </c>
      <c r="BV377" t="s">
        <v>129</v>
      </c>
      <c r="BW377" t="s">
        <v>16</v>
      </c>
      <c r="BX377" t="s">
        <v>16</v>
      </c>
      <c r="BY377" t="s">
        <v>16</v>
      </c>
      <c r="BZ377" s="138"/>
      <c r="CA377" s="138">
        <v>31615</v>
      </c>
      <c r="CB377" t="s">
        <v>29</v>
      </c>
      <c r="CC377" t="s">
        <v>29</v>
      </c>
      <c r="CD377" t="s">
        <v>6307</v>
      </c>
      <c r="CE377" t="s">
        <v>6307</v>
      </c>
      <c r="CF377" t="s">
        <v>6307</v>
      </c>
      <c r="CG377" t="s">
        <v>189</v>
      </c>
      <c r="CH377">
        <v>2022</v>
      </c>
      <c r="CI377" s="7">
        <v>44893</v>
      </c>
      <c r="CJ377" t="s">
        <v>16</v>
      </c>
      <c r="CK377">
        <v>11</v>
      </c>
      <c r="CL377">
        <v>49</v>
      </c>
      <c r="CM377" s="7">
        <v>44893</v>
      </c>
      <c r="CN377" t="s">
        <v>11628</v>
      </c>
      <c r="CO377" t="s">
        <v>9857</v>
      </c>
      <c r="CP377" t="s">
        <v>11366</v>
      </c>
      <c r="CQ377" t="s">
        <v>11615</v>
      </c>
      <c r="CR377" t="s">
        <v>6013</v>
      </c>
      <c r="CS377" t="s">
        <v>6012</v>
      </c>
      <c r="CT377" t="s">
        <v>6066</v>
      </c>
      <c r="CU377" t="s">
        <v>6824</v>
      </c>
      <c r="CV377" t="s">
        <v>6310</v>
      </c>
      <c r="CW377" t="s">
        <v>9874</v>
      </c>
      <c r="CX377" t="s">
        <v>2839</v>
      </c>
      <c r="CY377" t="s">
        <v>9813</v>
      </c>
      <c r="CZ377" t="s">
        <v>6730</v>
      </c>
      <c r="DA377" t="s">
        <v>188</v>
      </c>
      <c r="DB377" t="s">
        <v>16</v>
      </c>
      <c r="DC377" t="s">
        <v>16</v>
      </c>
      <c r="DD377" t="s">
        <v>15</v>
      </c>
      <c r="DE377" t="s">
        <v>16</v>
      </c>
      <c r="DF377" t="s">
        <v>16</v>
      </c>
      <c r="DG377" t="s">
        <v>4727</v>
      </c>
      <c r="DH377" t="s">
        <v>2051</v>
      </c>
      <c r="DI377" t="s">
        <v>4501</v>
      </c>
      <c r="DJ377" t="s">
        <v>16</v>
      </c>
      <c r="DK377" t="s">
        <v>16</v>
      </c>
      <c r="DL377" t="s">
        <v>4465</v>
      </c>
      <c r="DM377" t="s">
        <v>16</v>
      </c>
      <c r="DN377" t="s">
        <v>189</v>
      </c>
      <c r="DO377" t="s">
        <v>10898</v>
      </c>
      <c r="DP377" t="s">
        <v>7617</v>
      </c>
      <c r="DQ377" t="s">
        <v>10209</v>
      </c>
      <c r="DR377" t="s">
        <v>7618</v>
      </c>
    </row>
    <row r="378" spans="1:122" x14ac:dyDescent="0.25">
      <c r="A378">
        <v>537</v>
      </c>
      <c r="B378" t="s">
        <v>189</v>
      </c>
      <c r="C378" t="s">
        <v>2321</v>
      </c>
      <c r="D378" s="138">
        <v>44890</v>
      </c>
      <c r="E378" t="s">
        <v>6265</v>
      </c>
      <c r="F378" t="s">
        <v>11</v>
      </c>
      <c r="G378" t="s">
        <v>1932</v>
      </c>
      <c r="H378" t="s">
        <v>11</v>
      </c>
      <c r="I378" t="s">
        <v>9802</v>
      </c>
      <c r="J378" t="s">
        <v>12</v>
      </c>
      <c r="K378">
        <v>2.66</v>
      </c>
      <c r="L378">
        <v>0.37</v>
      </c>
      <c r="M378">
        <v>2.66</v>
      </c>
      <c r="N378">
        <v>2.883</v>
      </c>
      <c r="O378" t="s">
        <v>189</v>
      </c>
      <c r="P378" t="s">
        <v>13</v>
      </c>
      <c r="Q378" t="s">
        <v>77</v>
      </c>
      <c r="R378" t="s">
        <v>16</v>
      </c>
      <c r="S378" t="s">
        <v>16</v>
      </c>
      <c r="T378" t="s">
        <v>16</v>
      </c>
      <c r="U378" t="s">
        <v>16</v>
      </c>
      <c r="V378" t="s">
        <v>2410</v>
      </c>
      <c r="W378">
        <v>100</v>
      </c>
      <c r="X378" t="s">
        <v>22</v>
      </c>
      <c r="Y378" t="s">
        <v>6283</v>
      </c>
      <c r="Z378" t="s">
        <v>6283</v>
      </c>
      <c r="AA378" t="s">
        <v>189</v>
      </c>
      <c r="AB378" s="138">
        <v>44896</v>
      </c>
      <c r="AC378" s="138">
        <v>45078</v>
      </c>
      <c r="AD378" t="s">
        <v>6241</v>
      </c>
      <c r="AE378" t="s">
        <v>5196</v>
      </c>
      <c r="AF378" t="s">
        <v>16</v>
      </c>
      <c r="AG378" t="s">
        <v>189</v>
      </c>
      <c r="AH378" s="138">
        <v>45992</v>
      </c>
      <c r="AI378" t="s">
        <v>2414</v>
      </c>
      <c r="AJ378" t="s">
        <v>189</v>
      </c>
      <c r="AK378" t="s">
        <v>189</v>
      </c>
      <c r="AL378" t="s">
        <v>189</v>
      </c>
      <c r="AM378" t="s">
        <v>189</v>
      </c>
      <c r="AN378" t="s">
        <v>189</v>
      </c>
      <c r="AO378" t="s">
        <v>189</v>
      </c>
      <c r="AP378" t="s">
        <v>189</v>
      </c>
      <c r="AQ378" t="s">
        <v>16</v>
      </c>
      <c r="AR378" t="s">
        <v>189</v>
      </c>
      <c r="AS378" t="s">
        <v>16</v>
      </c>
      <c r="AT378" t="s">
        <v>189</v>
      </c>
      <c r="AU378" t="s">
        <v>9344</v>
      </c>
      <c r="AV378" t="s">
        <v>189</v>
      </c>
      <c r="AW378" t="s">
        <v>16</v>
      </c>
      <c r="AX378" t="s">
        <v>16</v>
      </c>
      <c r="AY378" t="s">
        <v>16</v>
      </c>
      <c r="AZ378" t="s">
        <v>16</v>
      </c>
      <c r="BA378" t="s">
        <v>16</v>
      </c>
      <c r="BB378" t="s">
        <v>16</v>
      </c>
      <c r="BC378" t="s">
        <v>16</v>
      </c>
      <c r="BD378" t="s">
        <v>16</v>
      </c>
      <c r="BE378" t="s">
        <v>16</v>
      </c>
      <c r="BF378" t="s">
        <v>189</v>
      </c>
      <c r="BG378" t="s">
        <v>189</v>
      </c>
      <c r="BH378">
        <v>0</v>
      </c>
      <c r="BI378">
        <v>0</v>
      </c>
      <c r="BJ378">
        <v>0</v>
      </c>
      <c r="BK378" t="s">
        <v>189</v>
      </c>
      <c r="BL378" t="s">
        <v>189</v>
      </c>
      <c r="BN378" t="s">
        <v>2322</v>
      </c>
      <c r="BO378" t="s">
        <v>9725</v>
      </c>
      <c r="BP378" t="s">
        <v>6263</v>
      </c>
      <c r="BQ378" t="s">
        <v>184</v>
      </c>
      <c r="BR378" t="s">
        <v>6744</v>
      </c>
      <c r="BS378" t="s">
        <v>202</v>
      </c>
      <c r="BT378" t="s">
        <v>16</v>
      </c>
      <c r="BU378" t="s">
        <v>189</v>
      </c>
      <c r="BV378" t="s">
        <v>35</v>
      </c>
      <c r="BW378" t="s">
        <v>195</v>
      </c>
      <c r="BX378" t="s">
        <v>2763</v>
      </c>
      <c r="BY378" t="s">
        <v>16</v>
      </c>
      <c r="BZ378" s="138"/>
      <c r="CA378" s="138">
        <v>44890</v>
      </c>
      <c r="CB378" t="s">
        <v>17</v>
      </c>
      <c r="CC378" t="s">
        <v>17</v>
      </c>
      <c r="CD378" t="s">
        <v>6307</v>
      </c>
      <c r="CE378" t="s">
        <v>189</v>
      </c>
      <c r="CF378" t="s">
        <v>189</v>
      </c>
      <c r="CG378" t="s">
        <v>189</v>
      </c>
      <c r="CH378">
        <v>2022</v>
      </c>
      <c r="CI378" s="7">
        <v>44890</v>
      </c>
      <c r="CJ378" t="s">
        <v>4723</v>
      </c>
      <c r="CK378">
        <v>11</v>
      </c>
      <c r="CL378">
        <v>48</v>
      </c>
      <c r="CM378" s="7">
        <v>44886</v>
      </c>
      <c r="CN378" t="s">
        <v>11632</v>
      </c>
      <c r="CO378" t="s">
        <v>9857</v>
      </c>
      <c r="CP378" t="s">
        <v>11366</v>
      </c>
      <c r="CQ378" t="s">
        <v>11615</v>
      </c>
      <c r="CR378" t="s">
        <v>6013</v>
      </c>
      <c r="CS378" t="s">
        <v>6014</v>
      </c>
      <c r="CT378" t="s">
        <v>6066</v>
      </c>
      <c r="CU378" t="s">
        <v>9873</v>
      </c>
      <c r="CV378" t="s">
        <v>6307</v>
      </c>
      <c r="CW378" t="s">
        <v>9874</v>
      </c>
      <c r="CX378" t="s">
        <v>2762</v>
      </c>
      <c r="CY378" t="s">
        <v>9817</v>
      </c>
      <c r="CZ378" t="s">
        <v>6741</v>
      </c>
      <c r="DA378" t="s">
        <v>188</v>
      </c>
      <c r="DB378" t="s">
        <v>16</v>
      </c>
      <c r="DC378" t="s">
        <v>16</v>
      </c>
      <c r="DD378" t="s">
        <v>22</v>
      </c>
      <c r="DE378" t="s">
        <v>16</v>
      </c>
      <c r="DF378" t="s">
        <v>304</v>
      </c>
      <c r="DG378" t="s">
        <v>4727</v>
      </c>
      <c r="DH378" t="s">
        <v>2052</v>
      </c>
      <c r="DI378" t="s">
        <v>6200</v>
      </c>
      <c r="DJ378" t="s">
        <v>16</v>
      </c>
      <c r="DK378" t="s">
        <v>9817</v>
      </c>
      <c r="DL378" t="s">
        <v>9817</v>
      </c>
      <c r="DM378" t="s">
        <v>9708</v>
      </c>
      <c r="DN378" t="s">
        <v>189</v>
      </c>
      <c r="DO378" t="s">
        <v>11181</v>
      </c>
      <c r="DP378" t="s">
        <v>7619</v>
      </c>
      <c r="DQ378" t="s">
        <v>10210</v>
      </c>
      <c r="DR378" t="s">
        <v>10211</v>
      </c>
    </row>
    <row r="379" spans="1:122" x14ac:dyDescent="0.25">
      <c r="A379">
        <v>536</v>
      </c>
      <c r="B379" t="s">
        <v>189</v>
      </c>
      <c r="C379" t="s">
        <v>2854</v>
      </c>
      <c r="D379" s="138">
        <v>44890</v>
      </c>
      <c r="E379" t="s">
        <v>2855</v>
      </c>
      <c r="F379" t="s">
        <v>11</v>
      </c>
      <c r="G379" t="s">
        <v>1929</v>
      </c>
      <c r="H379" t="s">
        <v>11</v>
      </c>
      <c r="I379" t="s">
        <v>9802</v>
      </c>
      <c r="J379" t="s">
        <v>100</v>
      </c>
      <c r="K379">
        <v>0.45</v>
      </c>
      <c r="L379">
        <v>0.45</v>
      </c>
      <c r="M379">
        <v>3.22</v>
      </c>
      <c r="N379">
        <v>3.5169999999999999</v>
      </c>
      <c r="O379" t="s">
        <v>189</v>
      </c>
      <c r="P379" t="s">
        <v>13</v>
      </c>
      <c r="Q379" t="s">
        <v>333</v>
      </c>
      <c r="R379" t="s">
        <v>16</v>
      </c>
      <c r="S379" t="s">
        <v>16</v>
      </c>
      <c r="T379" t="s">
        <v>16</v>
      </c>
      <c r="U379" t="s">
        <v>16</v>
      </c>
      <c r="V379" t="s">
        <v>2410</v>
      </c>
      <c r="W379">
        <v>100</v>
      </c>
      <c r="X379" t="s">
        <v>15</v>
      </c>
      <c r="Y379" t="s">
        <v>1883</v>
      </c>
      <c r="Z379" t="s">
        <v>1883</v>
      </c>
      <c r="AA379" t="s">
        <v>189</v>
      </c>
      <c r="AB379" s="138">
        <v>44895</v>
      </c>
      <c r="AC379" s="138">
        <v>45076</v>
      </c>
      <c r="AD379" t="s">
        <v>6241</v>
      </c>
      <c r="AE379" t="s">
        <v>5220</v>
      </c>
      <c r="AF379" t="s">
        <v>16</v>
      </c>
      <c r="AG379" t="s">
        <v>189</v>
      </c>
      <c r="AH379" s="138">
        <v>45991</v>
      </c>
      <c r="AI379" t="s">
        <v>2414</v>
      </c>
      <c r="AJ379" t="s">
        <v>189</v>
      </c>
      <c r="AK379" t="s">
        <v>189</v>
      </c>
      <c r="AL379" t="s">
        <v>189</v>
      </c>
      <c r="AM379" t="s">
        <v>189</v>
      </c>
      <c r="AN379" t="s">
        <v>189</v>
      </c>
      <c r="AO379" t="s">
        <v>189</v>
      </c>
      <c r="AP379" t="s">
        <v>189</v>
      </c>
      <c r="AQ379" t="s">
        <v>16</v>
      </c>
      <c r="AR379" t="s">
        <v>189</v>
      </c>
      <c r="AS379" t="s">
        <v>16</v>
      </c>
      <c r="AT379" t="s">
        <v>189</v>
      </c>
      <c r="AU379" t="s">
        <v>9344</v>
      </c>
      <c r="AV379" t="s">
        <v>189</v>
      </c>
      <c r="AW379" t="s">
        <v>16</v>
      </c>
      <c r="AX379" t="s">
        <v>16</v>
      </c>
      <c r="AY379" t="s">
        <v>16</v>
      </c>
      <c r="AZ379" t="s">
        <v>16</v>
      </c>
      <c r="BA379" t="s">
        <v>16</v>
      </c>
      <c r="BB379" t="s">
        <v>16</v>
      </c>
      <c r="BC379" t="s">
        <v>16</v>
      </c>
      <c r="BD379" t="s">
        <v>16</v>
      </c>
      <c r="BE379" t="s">
        <v>16</v>
      </c>
      <c r="BF379" t="s">
        <v>189</v>
      </c>
      <c r="BG379" t="s">
        <v>189</v>
      </c>
      <c r="BH379">
        <v>0</v>
      </c>
      <c r="BI379">
        <v>0</v>
      </c>
      <c r="BJ379">
        <v>0</v>
      </c>
      <c r="BK379" t="s">
        <v>189</v>
      </c>
      <c r="BL379" t="s">
        <v>189</v>
      </c>
      <c r="BN379" t="s">
        <v>1586</v>
      </c>
      <c r="BO379" t="s">
        <v>16</v>
      </c>
      <c r="BP379" t="s">
        <v>2855</v>
      </c>
      <c r="BQ379" t="s">
        <v>184</v>
      </c>
      <c r="BR379" t="s">
        <v>6744</v>
      </c>
      <c r="BS379" t="s">
        <v>202</v>
      </c>
      <c r="BT379" t="s">
        <v>16</v>
      </c>
      <c r="BU379" t="s">
        <v>189</v>
      </c>
      <c r="BV379" t="s">
        <v>131</v>
      </c>
      <c r="BW379" t="s">
        <v>185</v>
      </c>
      <c r="BX379" t="s">
        <v>1587</v>
      </c>
      <c r="BY379" t="s">
        <v>16</v>
      </c>
      <c r="BZ379" s="138"/>
      <c r="CA379" s="138">
        <v>43139</v>
      </c>
      <c r="CB379" t="s">
        <v>17</v>
      </c>
      <c r="CC379" t="s">
        <v>17</v>
      </c>
      <c r="CD379" t="s">
        <v>6307</v>
      </c>
      <c r="CE379" t="s">
        <v>189</v>
      </c>
      <c r="CF379" t="s">
        <v>6307</v>
      </c>
      <c r="CG379" t="s">
        <v>189</v>
      </c>
      <c r="CH379">
        <v>2022</v>
      </c>
      <c r="CI379" s="7">
        <v>44890</v>
      </c>
      <c r="CJ379" t="s">
        <v>4723</v>
      </c>
      <c r="CK379">
        <v>11</v>
      </c>
      <c r="CL379">
        <v>48</v>
      </c>
      <c r="CM379" s="7">
        <v>44886</v>
      </c>
      <c r="CN379" t="s">
        <v>11632</v>
      </c>
      <c r="CO379" t="s">
        <v>9857</v>
      </c>
      <c r="CP379" t="s">
        <v>11366</v>
      </c>
      <c r="CQ379" t="s">
        <v>11615</v>
      </c>
      <c r="CR379" t="s">
        <v>6013</v>
      </c>
      <c r="CS379" t="s">
        <v>6014</v>
      </c>
      <c r="CT379" t="s">
        <v>6066</v>
      </c>
      <c r="CU379" t="s">
        <v>9873</v>
      </c>
      <c r="CV379" t="s">
        <v>6310</v>
      </c>
      <c r="CW379" t="s">
        <v>9874</v>
      </c>
      <c r="CX379" t="s">
        <v>1589</v>
      </c>
      <c r="CY379" t="s">
        <v>9813</v>
      </c>
      <c r="CZ379" t="s">
        <v>6730</v>
      </c>
      <c r="DA379" t="s">
        <v>188</v>
      </c>
      <c r="DB379" t="s">
        <v>16</v>
      </c>
      <c r="DC379" t="s">
        <v>16</v>
      </c>
      <c r="DD379" t="s">
        <v>15</v>
      </c>
      <c r="DE379" t="s">
        <v>16</v>
      </c>
      <c r="DF379" t="s">
        <v>16</v>
      </c>
      <c r="DG379" t="s">
        <v>4727</v>
      </c>
      <c r="DH379" t="s">
        <v>6766</v>
      </c>
      <c r="DI379" t="s">
        <v>5842</v>
      </c>
      <c r="DJ379" t="s">
        <v>16</v>
      </c>
      <c r="DK379" t="s">
        <v>16</v>
      </c>
      <c r="DL379" t="s">
        <v>4465</v>
      </c>
      <c r="DM379" t="s">
        <v>16</v>
      </c>
      <c r="DN379" t="s">
        <v>189</v>
      </c>
      <c r="DO379" t="s">
        <v>11633</v>
      </c>
      <c r="DP379" t="s">
        <v>7620</v>
      </c>
      <c r="DQ379" t="s">
        <v>10210</v>
      </c>
      <c r="DR379" t="s">
        <v>7621</v>
      </c>
    </row>
    <row r="380" spans="1:122" x14ac:dyDescent="0.25">
      <c r="A380">
        <v>535</v>
      </c>
      <c r="B380" t="s">
        <v>189</v>
      </c>
      <c r="C380" t="s">
        <v>1933</v>
      </c>
      <c r="D380" s="138">
        <v>44890</v>
      </c>
      <c r="E380" t="s">
        <v>2531</v>
      </c>
      <c r="F380" t="s">
        <v>11</v>
      </c>
      <c r="G380" t="s">
        <v>1932</v>
      </c>
      <c r="H380" t="s">
        <v>11</v>
      </c>
      <c r="I380" t="s">
        <v>9802</v>
      </c>
      <c r="J380" t="s">
        <v>100</v>
      </c>
      <c r="K380">
        <v>0.4</v>
      </c>
      <c r="L380">
        <v>0.4</v>
      </c>
      <c r="M380">
        <v>2.87</v>
      </c>
      <c r="N380">
        <v>3.1259999999999999</v>
      </c>
      <c r="O380" t="s">
        <v>189</v>
      </c>
      <c r="P380" t="s">
        <v>13</v>
      </c>
      <c r="Q380" t="s">
        <v>831</v>
      </c>
      <c r="R380" t="s">
        <v>16</v>
      </c>
      <c r="S380" t="s">
        <v>831</v>
      </c>
      <c r="T380" t="s">
        <v>16</v>
      </c>
      <c r="U380" t="s">
        <v>16</v>
      </c>
      <c r="V380" t="s">
        <v>2410</v>
      </c>
      <c r="W380">
        <v>100</v>
      </c>
      <c r="X380" t="s">
        <v>15</v>
      </c>
      <c r="Y380" t="s">
        <v>6282</v>
      </c>
      <c r="Z380" t="s">
        <v>6282</v>
      </c>
      <c r="AA380" t="s">
        <v>9911</v>
      </c>
      <c r="AB380" s="138">
        <v>44896</v>
      </c>
      <c r="AC380" s="138">
        <v>45078</v>
      </c>
      <c r="AD380" t="s">
        <v>6241</v>
      </c>
      <c r="AE380" t="s">
        <v>5017</v>
      </c>
      <c r="AF380" t="s">
        <v>16</v>
      </c>
      <c r="AG380" t="s">
        <v>189</v>
      </c>
      <c r="AH380" s="138">
        <v>45992</v>
      </c>
      <c r="AI380" t="s">
        <v>2414</v>
      </c>
      <c r="AJ380" t="s">
        <v>189</v>
      </c>
      <c r="AK380" t="s">
        <v>189</v>
      </c>
      <c r="AL380" t="s">
        <v>189</v>
      </c>
      <c r="AM380" t="s">
        <v>189</v>
      </c>
      <c r="AN380" t="s">
        <v>189</v>
      </c>
      <c r="AO380" t="s">
        <v>189</v>
      </c>
      <c r="AP380" t="s">
        <v>189</v>
      </c>
      <c r="AQ380" t="s">
        <v>16</v>
      </c>
      <c r="AR380" t="s">
        <v>189</v>
      </c>
      <c r="AS380" t="s">
        <v>16</v>
      </c>
      <c r="AT380" t="s">
        <v>6430</v>
      </c>
      <c r="AU380" t="s">
        <v>9344</v>
      </c>
      <c r="AV380" t="s">
        <v>189</v>
      </c>
      <c r="AW380" t="s">
        <v>4620</v>
      </c>
      <c r="AX380" t="s">
        <v>4623</v>
      </c>
      <c r="AY380" t="s">
        <v>16</v>
      </c>
      <c r="AZ380" t="s">
        <v>16</v>
      </c>
      <c r="BA380" t="s">
        <v>16</v>
      </c>
      <c r="BB380" t="s">
        <v>16</v>
      </c>
      <c r="BC380" t="s">
        <v>16</v>
      </c>
      <c r="BD380" t="s">
        <v>16</v>
      </c>
      <c r="BE380" t="s">
        <v>16</v>
      </c>
      <c r="BF380" t="s">
        <v>189</v>
      </c>
      <c r="BG380" t="s">
        <v>189</v>
      </c>
      <c r="BH380">
        <v>0</v>
      </c>
      <c r="BI380">
        <v>0</v>
      </c>
      <c r="BJ380">
        <v>0</v>
      </c>
      <c r="BK380" t="s">
        <v>189</v>
      </c>
      <c r="BL380" t="s">
        <v>189</v>
      </c>
      <c r="BN380" t="s">
        <v>212</v>
      </c>
      <c r="BO380" t="s">
        <v>16</v>
      </c>
      <c r="BP380" t="s">
        <v>2531</v>
      </c>
      <c r="BQ380" t="s">
        <v>184</v>
      </c>
      <c r="BR380" t="s">
        <v>6744</v>
      </c>
      <c r="BS380" t="s">
        <v>1494</v>
      </c>
      <c r="BT380" t="s">
        <v>16</v>
      </c>
      <c r="BU380" t="s">
        <v>189</v>
      </c>
      <c r="BV380" t="s">
        <v>103</v>
      </c>
      <c r="BW380" t="s">
        <v>185</v>
      </c>
      <c r="BX380" t="s">
        <v>213</v>
      </c>
      <c r="BY380" t="s">
        <v>16</v>
      </c>
      <c r="BZ380" s="138"/>
      <c r="CA380" s="138">
        <v>44890</v>
      </c>
      <c r="CB380" t="s">
        <v>17</v>
      </c>
      <c r="CC380" t="s">
        <v>17</v>
      </c>
      <c r="CD380" t="s">
        <v>6307</v>
      </c>
      <c r="CE380" t="s">
        <v>189</v>
      </c>
      <c r="CF380" t="s">
        <v>6307</v>
      </c>
      <c r="CG380" t="s">
        <v>189</v>
      </c>
      <c r="CH380">
        <v>2022</v>
      </c>
      <c r="CI380" s="7">
        <v>44890</v>
      </c>
      <c r="CJ380" t="s">
        <v>4723</v>
      </c>
      <c r="CK380">
        <v>11</v>
      </c>
      <c r="CL380">
        <v>48</v>
      </c>
      <c r="CM380" s="7">
        <v>44886</v>
      </c>
      <c r="CN380" t="s">
        <v>11632</v>
      </c>
      <c r="CO380" t="s">
        <v>9857</v>
      </c>
      <c r="CP380" t="s">
        <v>11366</v>
      </c>
      <c r="CQ380" t="s">
        <v>11615</v>
      </c>
      <c r="CR380" t="s">
        <v>6013</v>
      </c>
      <c r="CS380" t="s">
        <v>6014</v>
      </c>
      <c r="CT380" t="s">
        <v>6066</v>
      </c>
      <c r="CU380" t="s">
        <v>9873</v>
      </c>
      <c r="CV380" t="s">
        <v>6307</v>
      </c>
      <c r="CW380" t="s">
        <v>9874</v>
      </c>
      <c r="CX380" t="s">
        <v>214</v>
      </c>
      <c r="CY380" t="s">
        <v>9813</v>
      </c>
      <c r="CZ380" t="s">
        <v>6730</v>
      </c>
      <c r="DA380" t="s">
        <v>188</v>
      </c>
      <c r="DB380" t="s">
        <v>16</v>
      </c>
      <c r="DC380" t="s">
        <v>16</v>
      </c>
      <c r="DD380" t="s">
        <v>15</v>
      </c>
      <c r="DE380" t="s">
        <v>16</v>
      </c>
      <c r="DF380" t="s">
        <v>16</v>
      </c>
      <c r="DG380" t="s">
        <v>4727</v>
      </c>
      <c r="DH380" t="s">
        <v>6766</v>
      </c>
      <c r="DI380" t="s">
        <v>5811</v>
      </c>
      <c r="DJ380" t="s">
        <v>9911</v>
      </c>
      <c r="DK380" t="s">
        <v>5514</v>
      </c>
      <c r="DL380" t="s">
        <v>5514</v>
      </c>
      <c r="DM380" t="s">
        <v>16</v>
      </c>
      <c r="DN380" t="s">
        <v>189</v>
      </c>
      <c r="DO380" t="s">
        <v>11634</v>
      </c>
      <c r="DP380" t="s">
        <v>7622</v>
      </c>
      <c r="DQ380" t="s">
        <v>10210</v>
      </c>
      <c r="DR380" t="s">
        <v>7623</v>
      </c>
    </row>
    <row r="381" spans="1:122" x14ac:dyDescent="0.25">
      <c r="A381">
        <v>534</v>
      </c>
      <c r="B381" t="s">
        <v>189</v>
      </c>
      <c r="C381" t="s">
        <v>89</v>
      </c>
      <c r="D381" s="138">
        <v>44890</v>
      </c>
      <c r="E381" t="s">
        <v>4997</v>
      </c>
      <c r="F381" t="s">
        <v>11</v>
      </c>
      <c r="G381" t="s">
        <v>1932</v>
      </c>
      <c r="H381" t="s">
        <v>11</v>
      </c>
      <c r="I381" t="s">
        <v>9802</v>
      </c>
      <c r="J381" t="s">
        <v>12</v>
      </c>
      <c r="K381">
        <v>2.8</v>
      </c>
      <c r="L381">
        <v>0.39</v>
      </c>
      <c r="M381">
        <v>2.8</v>
      </c>
      <c r="N381">
        <v>3.0350000000000001</v>
      </c>
      <c r="O381" t="s">
        <v>189</v>
      </c>
      <c r="P381" t="s">
        <v>13</v>
      </c>
      <c r="Q381" t="s">
        <v>25</v>
      </c>
      <c r="R381" t="s">
        <v>16</v>
      </c>
      <c r="S381" t="s">
        <v>16</v>
      </c>
      <c r="T381" t="s">
        <v>16</v>
      </c>
      <c r="U381" t="s">
        <v>16</v>
      </c>
      <c r="V381" t="s">
        <v>2410</v>
      </c>
      <c r="W381">
        <v>100</v>
      </c>
      <c r="X381" t="s">
        <v>22</v>
      </c>
      <c r="Y381" t="s">
        <v>1883</v>
      </c>
      <c r="Z381" t="s">
        <v>1883</v>
      </c>
      <c r="AA381" t="s">
        <v>189</v>
      </c>
      <c r="AB381" s="138">
        <v>44895</v>
      </c>
      <c r="AC381" s="138">
        <v>45260</v>
      </c>
      <c r="AD381" t="s">
        <v>6241</v>
      </c>
      <c r="AE381" t="s">
        <v>5035</v>
      </c>
      <c r="AF381" t="s">
        <v>16</v>
      </c>
      <c r="AG381" t="s">
        <v>189</v>
      </c>
      <c r="AH381" s="138">
        <v>45991</v>
      </c>
      <c r="AI381" t="s">
        <v>2419</v>
      </c>
      <c r="AJ381" t="s">
        <v>316</v>
      </c>
      <c r="AK381" t="s">
        <v>2435</v>
      </c>
      <c r="AL381" t="s">
        <v>317</v>
      </c>
      <c r="AM381" t="s">
        <v>1881</v>
      </c>
      <c r="AN381" t="s">
        <v>189</v>
      </c>
      <c r="AO381" t="s">
        <v>189</v>
      </c>
      <c r="AP381" t="s">
        <v>189</v>
      </c>
      <c r="AQ381" t="s">
        <v>16</v>
      </c>
      <c r="AR381" t="s">
        <v>189</v>
      </c>
      <c r="AS381" t="s">
        <v>16</v>
      </c>
      <c r="AT381" t="s">
        <v>189</v>
      </c>
      <c r="AU381" t="s">
        <v>9344</v>
      </c>
      <c r="AV381" t="s">
        <v>189</v>
      </c>
      <c r="AW381" t="s">
        <v>16</v>
      </c>
      <c r="AX381" t="s">
        <v>16</v>
      </c>
      <c r="AY381" t="s">
        <v>181</v>
      </c>
      <c r="AZ381" t="s">
        <v>16</v>
      </c>
      <c r="BA381" t="s">
        <v>16</v>
      </c>
      <c r="BB381" t="s">
        <v>16</v>
      </c>
      <c r="BC381" t="s">
        <v>16</v>
      </c>
      <c r="BD381" t="s">
        <v>16</v>
      </c>
      <c r="BE381" t="s">
        <v>1925</v>
      </c>
      <c r="BF381" t="s">
        <v>318</v>
      </c>
      <c r="BG381" t="s">
        <v>2737</v>
      </c>
      <c r="BH381">
        <v>1</v>
      </c>
      <c r="BI381">
        <v>1</v>
      </c>
      <c r="BJ381">
        <v>1</v>
      </c>
      <c r="BK381" t="s">
        <v>9428</v>
      </c>
      <c r="BL381" t="s">
        <v>6307</v>
      </c>
      <c r="BM381">
        <v>22049</v>
      </c>
      <c r="BN381" t="s">
        <v>319</v>
      </c>
      <c r="BO381" t="s">
        <v>7115</v>
      </c>
      <c r="BP381" t="s">
        <v>5034</v>
      </c>
      <c r="BQ381" t="s">
        <v>184</v>
      </c>
      <c r="BR381" t="s">
        <v>6744</v>
      </c>
      <c r="BS381" t="s">
        <v>9667</v>
      </c>
      <c r="BT381" t="s">
        <v>16</v>
      </c>
      <c r="BU381" t="s">
        <v>189</v>
      </c>
      <c r="BV381" t="s">
        <v>52</v>
      </c>
      <c r="BW381" t="s">
        <v>195</v>
      </c>
      <c r="BX381" t="s">
        <v>196</v>
      </c>
      <c r="BY381" t="s">
        <v>320</v>
      </c>
      <c r="BZ381" s="138"/>
      <c r="CA381" s="138">
        <v>44722</v>
      </c>
      <c r="CB381" t="s">
        <v>17</v>
      </c>
      <c r="CC381" t="s">
        <v>17</v>
      </c>
      <c r="CD381" t="s">
        <v>6307</v>
      </c>
      <c r="CE381" t="s">
        <v>189</v>
      </c>
      <c r="CF381" t="s">
        <v>6307</v>
      </c>
      <c r="CG381" t="s">
        <v>189</v>
      </c>
      <c r="CH381">
        <v>2022</v>
      </c>
      <c r="CI381" s="7">
        <v>44890</v>
      </c>
      <c r="CJ381" t="s">
        <v>4723</v>
      </c>
      <c r="CK381">
        <v>11</v>
      </c>
      <c r="CL381">
        <v>48</v>
      </c>
      <c r="CM381" s="7">
        <v>44886</v>
      </c>
      <c r="CN381" t="s">
        <v>11632</v>
      </c>
      <c r="CO381" t="s">
        <v>9857</v>
      </c>
      <c r="CP381" t="s">
        <v>11366</v>
      </c>
      <c r="CQ381" t="s">
        <v>11615</v>
      </c>
      <c r="CR381" t="s">
        <v>6013</v>
      </c>
      <c r="CS381" t="s">
        <v>6014</v>
      </c>
      <c r="CT381" t="s">
        <v>6066</v>
      </c>
      <c r="CU381" t="s">
        <v>9873</v>
      </c>
      <c r="CV381" t="s">
        <v>6310</v>
      </c>
      <c r="CW381" t="s">
        <v>9874</v>
      </c>
      <c r="CX381" t="s">
        <v>6860</v>
      </c>
      <c r="CY381" t="s">
        <v>9817</v>
      </c>
      <c r="CZ381" t="s">
        <v>6741</v>
      </c>
      <c r="DA381" t="s">
        <v>188</v>
      </c>
      <c r="DB381" t="s">
        <v>16</v>
      </c>
      <c r="DC381" t="s">
        <v>16</v>
      </c>
      <c r="DD381" t="s">
        <v>22</v>
      </c>
      <c r="DE381" t="s">
        <v>16</v>
      </c>
      <c r="DF381" t="s">
        <v>311</v>
      </c>
      <c r="DG381" t="s">
        <v>4727</v>
      </c>
      <c r="DH381" t="s">
        <v>2052</v>
      </c>
      <c r="DI381" t="s">
        <v>6201</v>
      </c>
      <c r="DJ381" t="s">
        <v>16</v>
      </c>
      <c r="DK381" t="s">
        <v>9817</v>
      </c>
      <c r="DL381" t="s">
        <v>9817</v>
      </c>
      <c r="DM381" t="s">
        <v>6245</v>
      </c>
      <c r="DN381" t="s">
        <v>4496</v>
      </c>
      <c r="DO381" t="s">
        <v>11182</v>
      </c>
      <c r="DP381" t="s">
        <v>7624</v>
      </c>
      <c r="DQ381" t="s">
        <v>10210</v>
      </c>
      <c r="DR381" t="s">
        <v>10212</v>
      </c>
    </row>
    <row r="382" spans="1:122" x14ac:dyDescent="0.25">
      <c r="A382">
        <v>533</v>
      </c>
      <c r="B382" t="s">
        <v>189</v>
      </c>
      <c r="C382" t="s">
        <v>2317</v>
      </c>
      <c r="D382" s="138">
        <v>44890</v>
      </c>
      <c r="E382" t="s">
        <v>88</v>
      </c>
      <c r="F382" t="s">
        <v>1930</v>
      </c>
      <c r="G382" t="s">
        <v>1929</v>
      </c>
      <c r="H382" t="s">
        <v>11</v>
      </c>
      <c r="I382" t="s">
        <v>9802</v>
      </c>
      <c r="J382" t="s">
        <v>12</v>
      </c>
      <c r="K382">
        <v>7</v>
      </c>
      <c r="L382">
        <v>0.98</v>
      </c>
      <c r="M382">
        <v>7</v>
      </c>
      <c r="N382">
        <v>7.5880000000000001</v>
      </c>
      <c r="O382" t="s">
        <v>189</v>
      </c>
      <c r="P382" t="s">
        <v>13</v>
      </c>
      <c r="Q382" t="s">
        <v>66</v>
      </c>
      <c r="R382" t="s">
        <v>16</v>
      </c>
      <c r="S382" t="s">
        <v>16</v>
      </c>
      <c r="T382" t="s">
        <v>16</v>
      </c>
      <c r="U382" t="s">
        <v>16</v>
      </c>
      <c r="V382" t="s">
        <v>2410</v>
      </c>
      <c r="W382">
        <v>100</v>
      </c>
      <c r="X382" t="s">
        <v>15</v>
      </c>
      <c r="Y382" t="s">
        <v>6236</v>
      </c>
      <c r="Z382" t="s">
        <v>6236</v>
      </c>
      <c r="AA382" t="s">
        <v>189</v>
      </c>
      <c r="AB382" s="138">
        <v>44895</v>
      </c>
      <c r="AC382" s="138">
        <v>45260</v>
      </c>
      <c r="AD382" t="s">
        <v>6241</v>
      </c>
      <c r="AE382" t="s">
        <v>5014</v>
      </c>
      <c r="AF382" t="s">
        <v>16</v>
      </c>
      <c r="AG382" t="s">
        <v>189</v>
      </c>
      <c r="AH382" s="138">
        <v>45991</v>
      </c>
      <c r="AI382" t="s">
        <v>2419</v>
      </c>
      <c r="AJ382" t="s">
        <v>189</v>
      </c>
      <c r="AK382" t="s">
        <v>189</v>
      </c>
      <c r="AL382" t="s">
        <v>189</v>
      </c>
      <c r="AM382" t="s">
        <v>189</v>
      </c>
      <c r="AN382" t="s">
        <v>189</v>
      </c>
      <c r="AO382" t="s">
        <v>189</v>
      </c>
      <c r="AP382" t="s">
        <v>189</v>
      </c>
      <c r="AQ382" t="s">
        <v>16</v>
      </c>
      <c r="AR382" t="s">
        <v>189</v>
      </c>
      <c r="AS382" t="s">
        <v>16</v>
      </c>
      <c r="AT382" t="s">
        <v>189</v>
      </c>
      <c r="AU382" t="s">
        <v>9344</v>
      </c>
      <c r="AV382" t="s">
        <v>189</v>
      </c>
      <c r="AW382" t="s">
        <v>16</v>
      </c>
      <c r="AX382" t="s">
        <v>16</v>
      </c>
      <c r="AY382" t="s">
        <v>16</v>
      </c>
      <c r="AZ382" t="s">
        <v>16</v>
      </c>
      <c r="BA382" t="s">
        <v>16</v>
      </c>
      <c r="BB382" t="s">
        <v>16</v>
      </c>
      <c r="BC382" t="s">
        <v>16</v>
      </c>
      <c r="BD382" t="s">
        <v>16</v>
      </c>
      <c r="BE382" t="s">
        <v>16</v>
      </c>
      <c r="BF382" t="s">
        <v>189</v>
      </c>
      <c r="BG382" t="s">
        <v>189</v>
      </c>
      <c r="BH382">
        <v>0</v>
      </c>
      <c r="BI382">
        <v>0</v>
      </c>
      <c r="BJ382">
        <v>0</v>
      </c>
      <c r="BK382" t="s">
        <v>189</v>
      </c>
      <c r="BL382" t="s">
        <v>189</v>
      </c>
      <c r="BN382" t="s">
        <v>194</v>
      </c>
      <c r="BO382" t="s">
        <v>16</v>
      </c>
      <c r="BP382" t="s">
        <v>88</v>
      </c>
      <c r="BQ382" t="s">
        <v>184</v>
      </c>
      <c r="BR382" t="s">
        <v>6744</v>
      </c>
      <c r="BS382" t="s">
        <v>9667</v>
      </c>
      <c r="BT382" t="s">
        <v>16</v>
      </c>
      <c r="BU382" t="s">
        <v>189</v>
      </c>
      <c r="BV382" t="s">
        <v>52</v>
      </c>
      <c r="BW382" t="s">
        <v>195</v>
      </c>
      <c r="BX382" t="s">
        <v>196</v>
      </c>
      <c r="BY382" t="s">
        <v>197</v>
      </c>
      <c r="BZ382" s="138"/>
      <c r="CA382" s="138">
        <v>44456</v>
      </c>
      <c r="CB382" t="s">
        <v>17</v>
      </c>
      <c r="CC382" t="s">
        <v>17</v>
      </c>
      <c r="CD382" t="s">
        <v>6307</v>
      </c>
      <c r="CE382" t="s">
        <v>189</v>
      </c>
      <c r="CF382" t="s">
        <v>6307</v>
      </c>
      <c r="CG382" t="s">
        <v>189</v>
      </c>
      <c r="CH382">
        <v>2022</v>
      </c>
      <c r="CI382" s="7">
        <v>44890</v>
      </c>
      <c r="CJ382" t="s">
        <v>4723</v>
      </c>
      <c r="CK382">
        <v>11</v>
      </c>
      <c r="CL382">
        <v>48</v>
      </c>
      <c r="CM382" s="7">
        <v>44886</v>
      </c>
      <c r="CN382" t="s">
        <v>11632</v>
      </c>
      <c r="CO382" t="s">
        <v>9857</v>
      </c>
      <c r="CP382" t="s">
        <v>11366</v>
      </c>
      <c r="CQ382" t="s">
        <v>11615</v>
      </c>
      <c r="CR382" t="s">
        <v>6013</v>
      </c>
      <c r="CS382" t="s">
        <v>6014</v>
      </c>
      <c r="CT382" t="s">
        <v>6066</v>
      </c>
      <c r="CU382" t="s">
        <v>9873</v>
      </c>
      <c r="CV382" t="s">
        <v>6310</v>
      </c>
      <c r="CW382" t="s">
        <v>9874</v>
      </c>
      <c r="CX382" t="s">
        <v>198</v>
      </c>
      <c r="CY382" t="s">
        <v>9817</v>
      </c>
      <c r="CZ382" t="s">
        <v>6741</v>
      </c>
      <c r="DA382" t="s">
        <v>241</v>
      </c>
      <c r="DB382" t="s">
        <v>16</v>
      </c>
      <c r="DC382" t="s">
        <v>16</v>
      </c>
      <c r="DD382" t="s">
        <v>15</v>
      </c>
      <c r="DE382" t="s">
        <v>16</v>
      </c>
      <c r="DF382" t="s">
        <v>16</v>
      </c>
      <c r="DG382" t="s">
        <v>4727</v>
      </c>
      <c r="DH382" t="s">
        <v>2052</v>
      </c>
      <c r="DI382" t="s">
        <v>6136</v>
      </c>
      <c r="DJ382" t="s">
        <v>16</v>
      </c>
      <c r="DK382" t="s">
        <v>9817</v>
      </c>
      <c r="DL382" t="s">
        <v>9817</v>
      </c>
      <c r="DM382" t="s">
        <v>16</v>
      </c>
      <c r="DN382" t="s">
        <v>189</v>
      </c>
      <c r="DO382" t="s">
        <v>11635</v>
      </c>
      <c r="DP382" t="s">
        <v>7625</v>
      </c>
      <c r="DQ382" t="s">
        <v>10210</v>
      </c>
      <c r="DR382" t="s">
        <v>10213</v>
      </c>
    </row>
    <row r="383" spans="1:122" x14ac:dyDescent="0.25">
      <c r="A383">
        <v>532</v>
      </c>
      <c r="B383" t="s">
        <v>189</v>
      </c>
      <c r="C383" t="s">
        <v>2851</v>
      </c>
      <c r="D383" s="138">
        <v>44890</v>
      </c>
      <c r="E383" t="s">
        <v>2853</v>
      </c>
      <c r="F383" t="s">
        <v>11</v>
      </c>
      <c r="G383" t="s">
        <v>1932</v>
      </c>
      <c r="H383" t="s">
        <v>11</v>
      </c>
      <c r="I383" t="s">
        <v>9802</v>
      </c>
      <c r="J383" t="s">
        <v>100</v>
      </c>
      <c r="K383">
        <v>1</v>
      </c>
      <c r="L383">
        <v>1</v>
      </c>
      <c r="M383">
        <v>7.16</v>
      </c>
      <c r="N383">
        <v>7.8159999999999998</v>
      </c>
      <c r="O383" t="s">
        <v>189</v>
      </c>
      <c r="P383" t="s">
        <v>13</v>
      </c>
      <c r="Q383" t="s">
        <v>333</v>
      </c>
      <c r="R383" t="s">
        <v>16</v>
      </c>
      <c r="S383" t="s">
        <v>333</v>
      </c>
      <c r="T383" t="s">
        <v>16</v>
      </c>
      <c r="U383" t="s">
        <v>16</v>
      </c>
      <c r="V383" t="s">
        <v>2410</v>
      </c>
      <c r="W383">
        <v>100</v>
      </c>
      <c r="X383" t="s">
        <v>32</v>
      </c>
      <c r="Y383" t="s">
        <v>6282</v>
      </c>
      <c r="Z383" t="s">
        <v>6282</v>
      </c>
      <c r="AA383" t="s">
        <v>189</v>
      </c>
      <c r="AB383" s="138">
        <v>44894</v>
      </c>
      <c r="AC383" s="138">
        <v>45075</v>
      </c>
      <c r="AD383" t="s">
        <v>6240</v>
      </c>
      <c r="AE383" t="s">
        <v>5219</v>
      </c>
      <c r="AF383" t="s">
        <v>16</v>
      </c>
      <c r="AG383" t="s">
        <v>189</v>
      </c>
      <c r="AH383" s="138">
        <v>45990</v>
      </c>
      <c r="AI383" t="s">
        <v>2414</v>
      </c>
      <c r="AJ383" t="s">
        <v>189</v>
      </c>
      <c r="AK383" t="s">
        <v>189</v>
      </c>
      <c r="AL383" t="s">
        <v>189</v>
      </c>
      <c r="AM383" t="s">
        <v>189</v>
      </c>
      <c r="AN383" t="s">
        <v>189</v>
      </c>
      <c r="AO383" t="s">
        <v>189</v>
      </c>
      <c r="AP383" t="s">
        <v>189</v>
      </c>
      <c r="AQ383" t="s">
        <v>16</v>
      </c>
      <c r="AR383" t="s">
        <v>189</v>
      </c>
      <c r="AS383" t="s">
        <v>16</v>
      </c>
      <c r="AT383" t="s">
        <v>6598</v>
      </c>
      <c r="AU383" t="s">
        <v>9344</v>
      </c>
      <c r="AV383" t="s">
        <v>189</v>
      </c>
      <c r="AW383" t="s">
        <v>16</v>
      </c>
      <c r="AX383" t="s">
        <v>16</v>
      </c>
      <c r="AY383" t="s">
        <v>16</v>
      </c>
      <c r="AZ383" t="s">
        <v>16</v>
      </c>
      <c r="BA383" t="s">
        <v>16</v>
      </c>
      <c r="BB383" t="s">
        <v>16</v>
      </c>
      <c r="BC383" t="s">
        <v>16</v>
      </c>
      <c r="BD383" t="s">
        <v>16</v>
      </c>
      <c r="BE383" t="s">
        <v>16</v>
      </c>
      <c r="BF383" t="s">
        <v>189</v>
      </c>
      <c r="BG383" t="s">
        <v>189</v>
      </c>
      <c r="BH383">
        <v>0</v>
      </c>
      <c r="BI383">
        <v>0</v>
      </c>
      <c r="BJ383">
        <v>0</v>
      </c>
      <c r="BK383" t="s">
        <v>189</v>
      </c>
      <c r="BL383" t="s">
        <v>189</v>
      </c>
      <c r="BN383" t="s">
        <v>2850</v>
      </c>
      <c r="BO383" t="s">
        <v>16</v>
      </c>
      <c r="BP383" t="s">
        <v>2853</v>
      </c>
      <c r="BQ383" t="s">
        <v>184</v>
      </c>
      <c r="BR383" t="s">
        <v>6744</v>
      </c>
      <c r="BS383" t="s">
        <v>1494</v>
      </c>
      <c r="BT383" t="s">
        <v>16</v>
      </c>
      <c r="BU383" t="s">
        <v>189</v>
      </c>
      <c r="BV383" t="s">
        <v>18</v>
      </c>
      <c r="BW383" t="s">
        <v>9677</v>
      </c>
      <c r="BX383" t="s">
        <v>1409</v>
      </c>
      <c r="BY383" t="s">
        <v>16</v>
      </c>
      <c r="BZ383" s="138"/>
      <c r="CA383" s="138">
        <v>42719</v>
      </c>
      <c r="CB383" t="s">
        <v>17</v>
      </c>
      <c r="CC383" t="s">
        <v>17</v>
      </c>
      <c r="CD383" t="s">
        <v>6307</v>
      </c>
      <c r="CE383" t="s">
        <v>189</v>
      </c>
      <c r="CF383" t="s">
        <v>189</v>
      </c>
      <c r="CG383" t="s">
        <v>189</v>
      </c>
      <c r="CH383">
        <v>2022</v>
      </c>
      <c r="CI383" s="7">
        <v>44890</v>
      </c>
      <c r="CJ383" t="s">
        <v>4723</v>
      </c>
      <c r="CK383">
        <v>11</v>
      </c>
      <c r="CL383">
        <v>48</v>
      </c>
      <c r="CM383" s="7">
        <v>44886</v>
      </c>
      <c r="CN383" t="s">
        <v>11632</v>
      </c>
      <c r="CO383" t="s">
        <v>9857</v>
      </c>
      <c r="CP383" t="s">
        <v>11366</v>
      </c>
      <c r="CQ383" t="s">
        <v>11615</v>
      </c>
      <c r="CR383" t="s">
        <v>6013</v>
      </c>
      <c r="CS383" t="s">
        <v>6014</v>
      </c>
      <c r="CT383" t="s">
        <v>6066</v>
      </c>
      <c r="CU383" t="s">
        <v>9873</v>
      </c>
      <c r="CV383" t="s">
        <v>6310</v>
      </c>
      <c r="CW383" t="s">
        <v>9874</v>
      </c>
      <c r="CX383" t="s">
        <v>2852</v>
      </c>
      <c r="CY383" t="s">
        <v>9813</v>
      </c>
      <c r="CZ383" t="s">
        <v>6730</v>
      </c>
      <c r="DA383" t="s">
        <v>188</v>
      </c>
      <c r="DB383" t="s">
        <v>16</v>
      </c>
      <c r="DC383" t="s">
        <v>2850</v>
      </c>
      <c r="DD383" t="s">
        <v>32</v>
      </c>
      <c r="DE383" t="s">
        <v>16</v>
      </c>
      <c r="DF383" t="s">
        <v>16</v>
      </c>
      <c r="DG383" t="s">
        <v>4727</v>
      </c>
      <c r="DH383" t="s">
        <v>2051</v>
      </c>
      <c r="DI383" t="s">
        <v>4519</v>
      </c>
      <c r="DJ383" t="s">
        <v>16</v>
      </c>
      <c r="DK383" t="s">
        <v>16</v>
      </c>
      <c r="DL383" t="s">
        <v>4465</v>
      </c>
      <c r="DM383" t="s">
        <v>16</v>
      </c>
      <c r="DN383" t="s">
        <v>189</v>
      </c>
      <c r="DO383" t="s">
        <v>11636</v>
      </c>
      <c r="DP383" t="s">
        <v>7626</v>
      </c>
      <c r="DQ383" t="s">
        <v>10210</v>
      </c>
      <c r="DR383" t="s">
        <v>7627</v>
      </c>
    </row>
    <row r="384" spans="1:122" x14ac:dyDescent="0.25">
      <c r="A384">
        <v>531</v>
      </c>
      <c r="B384" t="s">
        <v>189</v>
      </c>
      <c r="C384" t="s">
        <v>2847</v>
      </c>
      <c r="D384" s="138">
        <v>44890</v>
      </c>
      <c r="E384" t="s">
        <v>2849</v>
      </c>
      <c r="F384" t="s">
        <v>11</v>
      </c>
      <c r="G384" t="s">
        <v>1926</v>
      </c>
      <c r="H384" t="s">
        <v>11</v>
      </c>
      <c r="I384" t="s">
        <v>9802</v>
      </c>
      <c r="J384" t="s">
        <v>100</v>
      </c>
      <c r="K384">
        <v>2</v>
      </c>
      <c r="L384">
        <v>2</v>
      </c>
      <c r="M384">
        <v>14.33</v>
      </c>
      <c r="N384">
        <v>15.632</v>
      </c>
      <c r="O384" t="s">
        <v>189</v>
      </c>
      <c r="P384" t="s">
        <v>121</v>
      </c>
      <c r="Q384" t="s">
        <v>341</v>
      </c>
      <c r="R384" t="s">
        <v>2845</v>
      </c>
      <c r="S384" t="s">
        <v>341</v>
      </c>
      <c r="T384" t="s">
        <v>16</v>
      </c>
      <c r="U384" t="s">
        <v>1936</v>
      </c>
      <c r="V384" t="s">
        <v>2410</v>
      </c>
      <c r="W384">
        <v>100</v>
      </c>
      <c r="X384" t="s">
        <v>32</v>
      </c>
      <c r="Y384" t="s">
        <v>6236</v>
      </c>
      <c r="Z384" t="s">
        <v>6236</v>
      </c>
      <c r="AA384" t="s">
        <v>189</v>
      </c>
      <c r="AB384" s="138">
        <v>44897</v>
      </c>
      <c r="AC384" s="138">
        <v>45079</v>
      </c>
      <c r="AD384" t="s">
        <v>6242</v>
      </c>
      <c r="AE384" t="s">
        <v>5218</v>
      </c>
      <c r="AF384" t="s">
        <v>16</v>
      </c>
      <c r="AG384" t="s">
        <v>189</v>
      </c>
      <c r="AH384" s="138">
        <v>45261</v>
      </c>
      <c r="AI384" t="s">
        <v>2414</v>
      </c>
      <c r="AJ384" t="s">
        <v>189</v>
      </c>
      <c r="AK384" t="s">
        <v>189</v>
      </c>
      <c r="AL384" t="s">
        <v>189</v>
      </c>
      <c r="AM384" t="s">
        <v>189</v>
      </c>
      <c r="AN384" t="s">
        <v>189</v>
      </c>
      <c r="AO384" t="s">
        <v>189</v>
      </c>
      <c r="AP384" t="s">
        <v>5517</v>
      </c>
      <c r="AQ384" t="s">
        <v>16</v>
      </c>
      <c r="AR384" t="s">
        <v>189</v>
      </c>
      <c r="AS384" t="s">
        <v>16</v>
      </c>
      <c r="AT384" t="s">
        <v>6599</v>
      </c>
      <c r="AU384" t="s">
        <v>9344</v>
      </c>
      <c r="AV384" t="s">
        <v>189</v>
      </c>
      <c r="AW384" t="s">
        <v>16</v>
      </c>
      <c r="AX384" t="s">
        <v>16</v>
      </c>
      <c r="AY384" t="s">
        <v>16</v>
      </c>
      <c r="AZ384" t="s">
        <v>16</v>
      </c>
      <c r="BA384" t="s">
        <v>16</v>
      </c>
      <c r="BB384" t="s">
        <v>16</v>
      </c>
      <c r="BC384" t="s">
        <v>16</v>
      </c>
      <c r="BD384" t="s">
        <v>16</v>
      </c>
      <c r="BE384" t="s">
        <v>16</v>
      </c>
      <c r="BF384" t="s">
        <v>189</v>
      </c>
      <c r="BG384" t="s">
        <v>189</v>
      </c>
      <c r="BH384">
        <v>0</v>
      </c>
      <c r="BI384">
        <v>0</v>
      </c>
      <c r="BJ384">
        <v>0</v>
      </c>
      <c r="BK384" t="s">
        <v>189</v>
      </c>
      <c r="BL384" t="s">
        <v>189</v>
      </c>
      <c r="BN384" t="s">
        <v>2846</v>
      </c>
      <c r="BO384" t="s">
        <v>16</v>
      </c>
      <c r="BP384" t="s">
        <v>2849</v>
      </c>
      <c r="BQ384" t="s">
        <v>184</v>
      </c>
      <c r="BR384" t="s">
        <v>6744</v>
      </c>
      <c r="BS384" t="s">
        <v>16</v>
      </c>
      <c r="BT384" t="s">
        <v>16</v>
      </c>
      <c r="BU384" t="s">
        <v>189</v>
      </c>
      <c r="BV384" t="s">
        <v>74</v>
      </c>
      <c r="BW384" t="s">
        <v>189</v>
      </c>
      <c r="BX384" t="s">
        <v>292</v>
      </c>
      <c r="BY384" t="s">
        <v>16</v>
      </c>
      <c r="BZ384" s="138"/>
      <c r="CA384" s="138">
        <v>44538</v>
      </c>
      <c r="CB384" t="s">
        <v>34</v>
      </c>
      <c r="CC384" t="s">
        <v>6745</v>
      </c>
      <c r="CD384" t="s">
        <v>6307</v>
      </c>
      <c r="CE384" t="s">
        <v>189</v>
      </c>
      <c r="CF384" t="s">
        <v>189</v>
      </c>
      <c r="CG384" t="s">
        <v>189</v>
      </c>
      <c r="CH384">
        <v>2022</v>
      </c>
      <c r="CI384" s="7">
        <v>44890</v>
      </c>
      <c r="CJ384" t="s">
        <v>4723</v>
      </c>
      <c r="CK384">
        <v>11</v>
      </c>
      <c r="CL384">
        <v>48</v>
      </c>
      <c r="CM384" s="7">
        <v>44886</v>
      </c>
      <c r="CN384" t="s">
        <v>11632</v>
      </c>
      <c r="CO384" t="s">
        <v>9857</v>
      </c>
      <c r="CP384" t="s">
        <v>11366</v>
      </c>
      <c r="CQ384" t="s">
        <v>11615</v>
      </c>
      <c r="CR384" t="s">
        <v>6013</v>
      </c>
      <c r="CS384" t="s">
        <v>6014</v>
      </c>
      <c r="CT384" t="s">
        <v>6066</v>
      </c>
      <c r="CU384" t="s">
        <v>9873</v>
      </c>
      <c r="CV384" t="s">
        <v>6310</v>
      </c>
      <c r="CW384" t="s">
        <v>9882</v>
      </c>
      <c r="CX384" t="s">
        <v>2848</v>
      </c>
      <c r="CY384" t="s">
        <v>9813</v>
      </c>
      <c r="CZ384" t="s">
        <v>6236</v>
      </c>
      <c r="DA384" t="s">
        <v>188</v>
      </c>
      <c r="DB384" t="s">
        <v>16</v>
      </c>
      <c r="DC384" t="s">
        <v>2846</v>
      </c>
      <c r="DD384" t="s">
        <v>32</v>
      </c>
      <c r="DE384" t="s">
        <v>16</v>
      </c>
      <c r="DF384" t="s">
        <v>16</v>
      </c>
      <c r="DG384" t="s">
        <v>5517</v>
      </c>
      <c r="DH384" t="s">
        <v>2051</v>
      </c>
      <c r="DI384" t="s">
        <v>4504</v>
      </c>
      <c r="DJ384" t="s">
        <v>16</v>
      </c>
      <c r="DK384" t="s">
        <v>4350</v>
      </c>
      <c r="DL384" t="s">
        <v>4350</v>
      </c>
      <c r="DM384" t="s">
        <v>16</v>
      </c>
      <c r="DN384" t="s">
        <v>189</v>
      </c>
      <c r="DO384" t="s">
        <v>11637</v>
      </c>
      <c r="DP384" t="s">
        <v>7628</v>
      </c>
      <c r="DQ384" t="s">
        <v>10210</v>
      </c>
      <c r="DR384" t="s">
        <v>7629</v>
      </c>
    </row>
    <row r="385" spans="1:122" x14ac:dyDescent="0.25">
      <c r="A385">
        <v>530</v>
      </c>
      <c r="B385" t="s">
        <v>189</v>
      </c>
      <c r="C385" t="s">
        <v>2844</v>
      </c>
      <c r="D385" s="138">
        <v>44890</v>
      </c>
      <c r="E385" t="s">
        <v>2108</v>
      </c>
      <c r="F385" t="s">
        <v>11</v>
      </c>
      <c r="G385" t="s">
        <v>1926</v>
      </c>
      <c r="H385" t="s">
        <v>11</v>
      </c>
      <c r="I385" t="s">
        <v>9802</v>
      </c>
      <c r="J385" t="s">
        <v>100</v>
      </c>
      <c r="K385">
        <v>5.5</v>
      </c>
      <c r="L385">
        <v>5.5</v>
      </c>
      <c r="M385">
        <v>39.409999999999997</v>
      </c>
      <c r="N385">
        <v>42.988</v>
      </c>
      <c r="O385" t="s">
        <v>189</v>
      </c>
      <c r="P385" t="s">
        <v>13</v>
      </c>
      <c r="Q385" t="s">
        <v>2535</v>
      </c>
      <c r="R385" t="s">
        <v>1884</v>
      </c>
      <c r="S385" t="s">
        <v>2535</v>
      </c>
      <c r="T385" t="s">
        <v>16</v>
      </c>
      <c r="U385" t="s">
        <v>1936</v>
      </c>
      <c r="V385" t="s">
        <v>2410</v>
      </c>
      <c r="W385">
        <v>100</v>
      </c>
      <c r="X385" t="s">
        <v>87</v>
      </c>
      <c r="Y385" t="s">
        <v>6283</v>
      </c>
      <c r="Z385" t="s">
        <v>6283</v>
      </c>
      <c r="AA385" t="s">
        <v>189</v>
      </c>
      <c r="AB385" s="138">
        <v>44897</v>
      </c>
      <c r="AC385" s="138">
        <v>45079</v>
      </c>
      <c r="AD385" t="s">
        <v>6240</v>
      </c>
      <c r="AE385" t="s">
        <v>5217</v>
      </c>
      <c r="AF385" t="s">
        <v>16</v>
      </c>
      <c r="AG385" t="s">
        <v>189</v>
      </c>
      <c r="AH385" s="138">
        <v>45993</v>
      </c>
      <c r="AI385" t="s">
        <v>2414</v>
      </c>
      <c r="AJ385" t="s">
        <v>189</v>
      </c>
      <c r="AK385" t="s">
        <v>189</v>
      </c>
      <c r="AL385" t="s">
        <v>189</v>
      </c>
      <c r="AM385" t="s">
        <v>189</v>
      </c>
      <c r="AN385" t="s">
        <v>189</v>
      </c>
      <c r="AO385" t="s">
        <v>189</v>
      </c>
      <c r="AP385" t="s">
        <v>189</v>
      </c>
      <c r="AQ385" t="s">
        <v>16</v>
      </c>
      <c r="AR385" t="s">
        <v>189</v>
      </c>
      <c r="AS385" t="s">
        <v>7630</v>
      </c>
      <c r="AT385" t="s">
        <v>6600</v>
      </c>
      <c r="AU385" t="s">
        <v>9344</v>
      </c>
      <c r="AV385" t="s">
        <v>189</v>
      </c>
      <c r="AW385" t="s">
        <v>16</v>
      </c>
      <c r="AX385" t="s">
        <v>16</v>
      </c>
      <c r="AY385" t="s">
        <v>16</v>
      </c>
      <c r="AZ385" t="s">
        <v>16</v>
      </c>
      <c r="BA385" t="s">
        <v>16</v>
      </c>
      <c r="BB385" t="s">
        <v>16</v>
      </c>
      <c r="BC385" t="s">
        <v>16</v>
      </c>
      <c r="BD385" t="s">
        <v>16</v>
      </c>
      <c r="BE385" t="s">
        <v>16</v>
      </c>
      <c r="BF385" t="s">
        <v>189</v>
      </c>
      <c r="BG385" t="s">
        <v>189</v>
      </c>
      <c r="BH385">
        <v>0</v>
      </c>
      <c r="BI385">
        <v>0</v>
      </c>
      <c r="BJ385">
        <v>0</v>
      </c>
      <c r="BK385" t="s">
        <v>189</v>
      </c>
      <c r="BL385" t="s">
        <v>189</v>
      </c>
      <c r="BN385" t="s">
        <v>1789</v>
      </c>
      <c r="BO385" t="s">
        <v>16</v>
      </c>
      <c r="BP385" t="s">
        <v>2108</v>
      </c>
      <c r="BQ385" t="s">
        <v>260</v>
      </c>
      <c r="BR385" t="s">
        <v>6745</v>
      </c>
      <c r="BS385" t="s">
        <v>16</v>
      </c>
      <c r="BT385" t="s">
        <v>16</v>
      </c>
      <c r="BU385" t="s">
        <v>189</v>
      </c>
      <c r="BV385" t="s">
        <v>129</v>
      </c>
      <c r="BW385" t="s">
        <v>16</v>
      </c>
      <c r="BX385" t="s">
        <v>1069</v>
      </c>
      <c r="BY385" t="s">
        <v>16</v>
      </c>
      <c r="BZ385" s="138"/>
      <c r="CA385" s="138">
        <v>43073</v>
      </c>
      <c r="CB385" t="s">
        <v>29</v>
      </c>
      <c r="CC385" t="s">
        <v>6745</v>
      </c>
      <c r="CD385" t="s">
        <v>6307</v>
      </c>
      <c r="CE385" t="s">
        <v>189</v>
      </c>
      <c r="CF385" t="s">
        <v>6307</v>
      </c>
      <c r="CG385" t="s">
        <v>189</v>
      </c>
      <c r="CH385">
        <v>2022</v>
      </c>
      <c r="CI385" s="7">
        <v>44890</v>
      </c>
      <c r="CJ385" t="s">
        <v>16</v>
      </c>
      <c r="CK385">
        <v>11</v>
      </c>
      <c r="CL385">
        <v>48</v>
      </c>
      <c r="CM385" s="7">
        <v>44886</v>
      </c>
      <c r="CN385" t="s">
        <v>11632</v>
      </c>
      <c r="CO385" t="s">
        <v>9857</v>
      </c>
      <c r="CP385" t="s">
        <v>11366</v>
      </c>
      <c r="CQ385" t="s">
        <v>11615</v>
      </c>
      <c r="CR385" t="s">
        <v>6013</v>
      </c>
      <c r="CS385" t="s">
        <v>6014</v>
      </c>
      <c r="CT385" t="s">
        <v>6066</v>
      </c>
      <c r="CU385" t="s">
        <v>9913</v>
      </c>
      <c r="CV385" t="s">
        <v>6310</v>
      </c>
      <c r="CW385" t="s">
        <v>9874</v>
      </c>
      <c r="CX385" t="s">
        <v>1790</v>
      </c>
      <c r="CY385" t="s">
        <v>9813</v>
      </c>
      <c r="CZ385" t="s">
        <v>6730</v>
      </c>
      <c r="DA385" t="s">
        <v>188</v>
      </c>
      <c r="DB385" t="s">
        <v>16</v>
      </c>
      <c r="DC385" t="s">
        <v>16</v>
      </c>
      <c r="DD385" t="s">
        <v>87</v>
      </c>
      <c r="DE385" t="s">
        <v>1789</v>
      </c>
      <c r="DF385" t="s">
        <v>16</v>
      </c>
      <c r="DG385" t="s">
        <v>4727</v>
      </c>
      <c r="DH385" t="s">
        <v>2051</v>
      </c>
      <c r="DI385" t="s">
        <v>4540</v>
      </c>
      <c r="DJ385" t="s">
        <v>16</v>
      </c>
      <c r="DK385" t="s">
        <v>16</v>
      </c>
      <c r="DL385" t="s">
        <v>4465</v>
      </c>
      <c r="DM385" t="s">
        <v>16</v>
      </c>
      <c r="DN385" t="s">
        <v>189</v>
      </c>
      <c r="DO385" t="s">
        <v>11638</v>
      </c>
      <c r="DP385" t="s">
        <v>7631</v>
      </c>
      <c r="DQ385" t="s">
        <v>10210</v>
      </c>
      <c r="DR385" t="s">
        <v>7632</v>
      </c>
    </row>
    <row r="386" spans="1:122" x14ac:dyDescent="0.25">
      <c r="A386">
        <v>529</v>
      </c>
      <c r="B386" t="s">
        <v>189</v>
      </c>
      <c r="C386" t="s">
        <v>2318</v>
      </c>
      <c r="D386" s="138">
        <v>44890</v>
      </c>
      <c r="E386" t="s">
        <v>2319</v>
      </c>
      <c r="F386" t="s">
        <v>11</v>
      </c>
      <c r="G386" t="s">
        <v>1932</v>
      </c>
      <c r="H386" t="s">
        <v>11</v>
      </c>
      <c r="I386" t="s">
        <v>9802</v>
      </c>
      <c r="J386" t="s">
        <v>12</v>
      </c>
      <c r="K386">
        <v>3.1</v>
      </c>
      <c r="L386">
        <v>0.43</v>
      </c>
      <c r="M386">
        <v>3.1</v>
      </c>
      <c r="N386">
        <v>3.36</v>
      </c>
      <c r="O386" t="s">
        <v>189</v>
      </c>
      <c r="P386" t="s">
        <v>13</v>
      </c>
      <c r="Q386" t="s">
        <v>38</v>
      </c>
      <c r="R386" t="s">
        <v>16</v>
      </c>
      <c r="S386" t="s">
        <v>16</v>
      </c>
      <c r="T386" t="s">
        <v>16</v>
      </c>
      <c r="U386" t="s">
        <v>16</v>
      </c>
      <c r="V386" t="s">
        <v>2410</v>
      </c>
      <c r="W386">
        <v>100</v>
      </c>
      <c r="X386" t="s">
        <v>22</v>
      </c>
      <c r="Y386" t="s">
        <v>6236</v>
      </c>
      <c r="Z386" t="s">
        <v>6236</v>
      </c>
      <c r="AA386" t="s">
        <v>189</v>
      </c>
      <c r="AB386" s="138">
        <v>44897</v>
      </c>
      <c r="AC386" s="138">
        <v>45079</v>
      </c>
      <c r="AD386" t="s">
        <v>6241</v>
      </c>
      <c r="AE386" t="s">
        <v>5216</v>
      </c>
      <c r="AF386" t="s">
        <v>16</v>
      </c>
      <c r="AG386" t="s">
        <v>189</v>
      </c>
      <c r="AH386" s="138">
        <v>45993</v>
      </c>
      <c r="AI386" t="s">
        <v>2414</v>
      </c>
      <c r="AJ386" t="s">
        <v>189</v>
      </c>
      <c r="AK386" t="s">
        <v>189</v>
      </c>
      <c r="AL386" t="s">
        <v>189</v>
      </c>
      <c r="AM386" t="s">
        <v>189</v>
      </c>
      <c r="AN386" t="s">
        <v>189</v>
      </c>
      <c r="AO386" t="s">
        <v>189</v>
      </c>
      <c r="AP386" t="s">
        <v>189</v>
      </c>
      <c r="AQ386" t="s">
        <v>16</v>
      </c>
      <c r="AR386" t="s">
        <v>189</v>
      </c>
      <c r="AS386" t="s">
        <v>16</v>
      </c>
      <c r="AT386" t="s">
        <v>189</v>
      </c>
      <c r="AU386" t="s">
        <v>9344</v>
      </c>
      <c r="AV386" t="s">
        <v>189</v>
      </c>
      <c r="AW386" t="s">
        <v>16</v>
      </c>
      <c r="AX386" t="s">
        <v>16</v>
      </c>
      <c r="AY386" t="s">
        <v>16</v>
      </c>
      <c r="AZ386" t="s">
        <v>16</v>
      </c>
      <c r="BA386" t="s">
        <v>16</v>
      </c>
      <c r="BB386" t="s">
        <v>16</v>
      </c>
      <c r="BC386" t="s">
        <v>16</v>
      </c>
      <c r="BD386" t="s">
        <v>16</v>
      </c>
      <c r="BE386" t="s">
        <v>16</v>
      </c>
      <c r="BF386" t="s">
        <v>189</v>
      </c>
      <c r="BG386" t="s">
        <v>189</v>
      </c>
      <c r="BH386">
        <v>0</v>
      </c>
      <c r="BI386">
        <v>0</v>
      </c>
      <c r="BJ386">
        <v>0</v>
      </c>
      <c r="BK386" t="s">
        <v>189</v>
      </c>
      <c r="BL386" t="s">
        <v>189</v>
      </c>
      <c r="BN386" t="s">
        <v>2320</v>
      </c>
      <c r="BO386" t="s">
        <v>7116</v>
      </c>
      <c r="BP386" t="s">
        <v>2843</v>
      </c>
      <c r="BQ386" t="s">
        <v>184</v>
      </c>
      <c r="BR386" t="s">
        <v>6744</v>
      </c>
      <c r="BS386" t="s">
        <v>9667</v>
      </c>
      <c r="BT386" t="s">
        <v>16</v>
      </c>
      <c r="BU386" t="s">
        <v>189</v>
      </c>
      <c r="BV386" t="s">
        <v>18</v>
      </c>
      <c r="BW386" t="s">
        <v>195</v>
      </c>
      <c r="BX386" t="s">
        <v>2425</v>
      </c>
      <c r="BY386" t="s">
        <v>2426</v>
      </c>
      <c r="BZ386" s="138"/>
      <c r="CA386" s="138">
        <v>44890</v>
      </c>
      <c r="CB386" t="s">
        <v>17</v>
      </c>
      <c r="CC386" t="s">
        <v>17</v>
      </c>
      <c r="CD386" t="s">
        <v>6307</v>
      </c>
      <c r="CE386" t="s">
        <v>189</v>
      </c>
      <c r="CF386" t="s">
        <v>189</v>
      </c>
      <c r="CG386" t="s">
        <v>189</v>
      </c>
      <c r="CH386">
        <v>2022</v>
      </c>
      <c r="CI386" s="7">
        <v>44890</v>
      </c>
      <c r="CJ386" t="s">
        <v>4723</v>
      </c>
      <c r="CK386">
        <v>11</v>
      </c>
      <c r="CL386">
        <v>48</v>
      </c>
      <c r="CM386" s="7">
        <v>44886</v>
      </c>
      <c r="CN386" t="s">
        <v>11632</v>
      </c>
      <c r="CO386" t="s">
        <v>9857</v>
      </c>
      <c r="CP386" t="s">
        <v>11366</v>
      </c>
      <c r="CQ386" t="s">
        <v>11615</v>
      </c>
      <c r="CR386" t="s">
        <v>6013</v>
      </c>
      <c r="CS386" t="s">
        <v>6014</v>
      </c>
      <c r="CT386" t="s">
        <v>6066</v>
      </c>
      <c r="CU386" t="s">
        <v>9873</v>
      </c>
      <c r="CV386" t="s">
        <v>6307</v>
      </c>
      <c r="CW386" t="s">
        <v>9874</v>
      </c>
      <c r="CX386" t="s">
        <v>2842</v>
      </c>
      <c r="CY386" t="s">
        <v>9817</v>
      </c>
      <c r="CZ386" t="s">
        <v>6741</v>
      </c>
      <c r="DA386" t="s">
        <v>188</v>
      </c>
      <c r="DB386" t="s">
        <v>16</v>
      </c>
      <c r="DC386" t="s">
        <v>16</v>
      </c>
      <c r="DD386" t="s">
        <v>22</v>
      </c>
      <c r="DE386" t="s">
        <v>16</v>
      </c>
      <c r="DF386" t="s">
        <v>391</v>
      </c>
      <c r="DG386" t="s">
        <v>4727</v>
      </c>
      <c r="DH386" t="s">
        <v>2052</v>
      </c>
      <c r="DI386" t="s">
        <v>6202</v>
      </c>
      <c r="DJ386" t="s">
        <v>16</v>
      </c>
      <c r="DK386" t="s">
        <v>9817</v>
      </c>
      <c r="DL386" t="s">
        <v>9817</v>
      </c>
      <c r="DM386" t="s">
        <v>6245</v>
      </c>
      <c r="DN386" t="s">
        <v>189</v>
      </c>
      <c r="DO386" t="s">
        <v>11183</v>
      </c>
      <c r="DP386" t="s">
        <v>7633</v>
      </c>
      <c r="DQ386" t="s">
        <v>10210</v>
      </c>
      <c r="DR386" t="s">
        <v>10214</v>
      </c>
    </row>
    <row r="387" spans="1:122" x14ac:dyDescent="0.25">
      <c r="A387">
        <v>528</v>
      </c>
      <c r="B387" t="s">
        <v>189</v>
      </c>
      <c r="C387" t="s">
        <v>90</v>
      </c>
      <c r="D387" s="138">
        <v>44889</v>
      </c>
      <c r="E387" t="s">
        <v>1944</v>
      </c>
      <c r="F387" t="s">
        <v>11</v>
      </c>
      <c r="G387" t="s">
        <v>1929</v>
      </c>
      <c r="H387" t="s">
        <v>11</v>
      </c>
      <c r="I387" t="s">
        <v>9802</v>
      </c>
      <c r="J387" t="s">
        <v>12</v>
      </c>
      <c r="K387">
        <v>8.8000000000000007</v>
      </c>
      <c r="L387">
        <v>1.23</v>
      </c>
      <c r="M387">
        <v>8.8000000000000007</v>
      </c>
      <c r="N387">
        <v>9.5920000000000005</v>
      </c>
      <c r="O387" t="s">
        <v>189</v>
      </c>
      <c r="P387" t="s">
        <v>13</v>
      </c>
      <c r="Q387" t="s">
        <v>28</v>
      </c>
      <c r="R387" t="s">
        <v>16</v>
      </c>
      <c r="S387" t="s">
        <v>16</v>
      </c>
      <c r="T387" t="s">
        <v>16</v>
      </c>
      <c r="U387" t="s">
        <v>16</v>
      </c>
      <c r="V387" t="s">
        <v>2410</v>
      </c>
      <c r="W387">
        <v>100</v>
      </c>
      <c r="X387" t="s">
        <v>15</v>
      </c>
      <c r="Y387" t="s">
        <v>1883</v>
      </c>
      <c r="Z387" t="s">
        <v>1883</v>
      </c>
      <c r="AA387" t="s">
        <v>189</v>
      </c>
      <c r="AB387" s="138">
        <v>44896</v>
      </c>
      <c r="AC387" s="138">
        <v>45078</v>
      </c>
      <c r="AD387" t="s">
        <v>6241</v>
      </c>
      <c r="AE387" t="s">
        <v>5036</v>
      </c>
      <c r="AF387" t="s">
        <v>16</v>
      </c>
      <c r="AG387" t="s">
        <v>189</v>
      </c>
      <c r="AH387" s="138">
        <v>45992</v>
      </c>
      <c r="AI387" t="s">
        <v>2414</v>
      </c>
      <c r="AJ387" t="s">
        <v>2856</v>
      </c>
      <c r="AK387" t="s">
        <v>2435</v>
      </c>
      <c r="AL387" t="s">
        <v>322</v>
      </c>
      <c r="AM387" t="s">
        <v>1880</v>
      </c>
      <c r="AN387" t="s">
        <v>189</v>
      </c>
      <c r="AO387" t="s">
        <v>189</v>
      </c>
      <c r="AP387" t="s">
        <v>189</v>
      </c>
      <c r="AQ387" t="s">
        <v>16</v>
      </c>
      <c r="AR387" t="s">
        <v>189</v>
      </c>
      <c r="AS387" t="s">
        <v>16</v>
      </c>
      <c r="AT387" t="s">
        <v>189</v>
      </c>
      <c r="AU387" t="s">
        <v>9344</v>
      </c>
      <c r="AV387" t="s">
        <v>189</v>
      </c>
      <c r="AW387" t="s">
        <v>16</v>
      </c>
      <c r="AX387" t="s">
        <v>16</v>
      </c>
      <c r="AY387" t="s">
        <v>181</v>
      </c>
      <c r="AZ387" t="s">
        <v>16</v>
      </c>
      <c r="BA387" t="s">
        <v>16</v>
      </c>
      <c r="BB387" t="s">
        <v>16</v>
      </c>
      <c r="BC387" t="s">
        <v>16</v>
      </c>
      <c r="BD387" t="s">
        <v>16</v>
      </c>
      <c r="BE387" t="s">
        <v>1925</v>
      </c>
      <c r="BF387" t="s">
        <v>182</v>
      </c>
      <c r="BG387" t="s">
        <v>2074</v>
      </c>
      <c r="BH387">
        <v>1</v>
      </c>
      <c r="BI387">
        <v>1</v>
      </c>
      <c r="BJ387">
        <v>1</v>
      </c>
      <c r="BK387" t="s">
        <v>9429</v>
      </c>
      <c r="BL387" t="s">
        <v>6307</v>
      </c>
      <c r="BM387">
        <v>22048</v>
      </c>
      <c r="BN387" t="s">
        <v>323</v>
      </c>
      <c r="BO387" t="s">
        <v>16</v>
      </c>
      <c r="BP387" t="s">
        <v>1944</v>
      </c>
      <c r="BQ387" t="s">
        <v>184</v>
      </c>
      <c r="BR387" t="s">
        <v>6744</v>
      </c>
      <c r="BS387" t="s">
        <v>9667</v>
      </c>
      <c r="BT387" t="s">
        <v>16</v>
      </c>
      <c r="BU387" t="s">
        <v>189</v>
      </c>
      <c r="BV387" t="s">
        <v>27</v>
      </c>
      <c r="BW387" t="s">
        <v>195</v>
      </c>
      <c r="BX387" t="s">
        <v>207</v>
      </c>
      <c r="BY387" t="s">
        <v>324</v>
      </c>
      <c r="BZ387" s="138"/>
      <c r="CA387" s="138">
        <v>44770</v>
      </c>
      <c r="CB387" t="s">
        <v>17</v>
      </c>
      <c r="CC387" t="s">
        <v>17</v>
      </c>
      <c r="CD387" t="s">
        <v>6307</v>
      </c>
      <c r="CE387" t="s">
        <v>189</v>
      </c>
      <c r="CF387" t="s">
        <v>6307</v>
      </c>
      <c r="CG387" t="s">
        <v>189</v>
      </c>
      <c r="CH387">
        <v>2022</v>
      </c>
      <c r="CI387" s="7">
        <v>44889</v>
      </c>
      <c r="CJ387" t="s">
        <v>4723</v>
      </c>
      <c r="CK387">
        <v>11</v>
      </c>
      <c r="CL387">
        <v>48</v>
      </c>
      <c r="CM387" s="7">
        <v>44886</v>
      </c>
      <c r="CN387" t="s">
        <v>11632</v>
      </c>
      <c r="CO387" t="s">
        <v>9857</v>
      </c>
      <c r="CP387" t="s">
        <v>11366</v>
      </c>
      <c r="CQ387" t="s">
        <v>11615</v>
      </c>
      <c r="CR387" t="s">
        <v>6013</v>
      </c>
      <c r="CS387" t="s">
        <v>6014</v>
      </c>
      <c r="CT387" t="s">
        <v>6066</v>
      </c>
      <c r="CU387" t="s">
        <v>9873</v>
      </c>
      <c r="CV387" t="s">
        <v>6310</v>
      </c>
      <c r="CW387" t="s">
        <v>9874</v>
      </c>
      <c r="CX387" t="s">
        <v>6861</v>
      </c>
      <c r="CY387" t="s">
        <v>9817</v>
      </c>
      <c r="CZ387" t="s">
        <v>6741</v>
      </c>
      <c r="DA387" t="s">
        <v>188</v>
      </c>
      <c r="DB387" t="s">
        <v>16</v>
      </c>
      <c r="DC387" t="s">
        <v>16</v>
      </c>
      <c r="DD387" t="s">
        <v>15</v>
      </c>
      <c r="DE387" t="s">
        <v>16</v>
      </c>
      <c r="DF387" t="s">
        <v>16</v>
      </c>
      <c r="DG387" t="s">
        <v>4727</v>
      </c>
      <c r="DH387" t="s">
        <v>2052</v>
      </c>
      <c r="DI387" t="s">
        <v>6203</v>
      </c>
      <c r="DJ387" t="s">
        <v>16</v>
      </c>
      <c r="DK387" t="s">
        <v>9817</v>
      </c>
      <c r="DL387" t="s">
        <v>9817</v>
      </c>
      <c r="DM387" t="s">
        <v>16</v>
      </c>
      <c r="DN387" t="s">
        <v>4496</v>
      </c>
      <c r="DO387" t="s">
        <v>11639</v>
      </c>
      <c r="DP387" t="s">
        <v>7634</v>
      </c>
      <c r="DQ387" t="s">
        <v>10215</v>
      </c>
      <c r="DR387" t="s">
        <v>10216</v>
      </c>
    </row>
    <row r="388" spans="1:122" x14ac:dyDescent="0.25">
      <c r="A388">
        <v>527</v>
      </c>
      <c r="B388" t="s">
        <v>189</v>
      </c>
      <c r="C388" t="s">
        <v>2323</v>
      </c>
      <c r="D388" s="138">
        <v>44889</v>
      </c>
      <c r="E388" t="s">
        <v>2324</v>
      </c>
      <c r="F388" t="s">
        <v>11</v>
      </c>
      <c r="G388" t="s">
        <v>1932</v>
      </c>
      <c r="H388" t="s">
        <v>11</v>
      </c>
      <c r="I388" t="s">
        <v>9802</v>
      </c>
      <c r="J388" t="s">
        <v>12</v>
      </c>
      <c r="K388">
        <v>6</v>
      </c>
      <c r="L388">
        <v>0.84</v>
      </c>
      <c r="M388">
        <v>6</v>
      </c>
      <c r="N388">
        <v>6.54</v>
      </c>
      <c r="O388" t="s">
        <v>189</v>
      </c>
      <c r="P388" t="s">
        <v>13</v>
      </c>
      <c r="Q388" t="s">
        <v>36</v>
      </c>
      <c r="R388" t="s">
        <v>16</v>
      </c>
      <c r="S388" t="s">
        <v>16</v>
      </c>
      <c r="T388" t="s">
        <v>16</v>
      </c>
      <c r="U388" t="s">
        <v>16</v>
      </c>
      <c r="V388" t="s">
        <v>2410</v>
      </c>
      <c r="W388">
        <v>100</v>
      </c>
      <c r="X388" t="s">
        <v>22</v>
      </c>
      <c r="Y388" t="s">
        <v>6236</v>
      </c>
      <c r="Z388" t="s">
        <v>6236</v>
      </c>
      <c r="AA388" t="s">
        <v>189</v>
      </c>
      <c r="AB388" s="138">
        <v>44896</v>
      </c>
      <c r="AC388" s="138">
        <v>45078</v>
      </c>
      <c r="AD388" t="s">
        <v>6241</v>
      </c>
      <c r="AE388" t="s">
        <v>5176</v>
      </c>
      <c r="AF388" t="s">
        <v>16</v>
      </c>
      <c r="AG388" t="s">
        <v>189</v>
      </c>
      <c r="AH388" s="138">
        <v>45992</v>
      </c>
      <c r="AI388" t="s">
        <v>2414</v>
      </c>
      <c r="AJ388" t="s">
        <v>189</v>
      </c>
      <c r="AK388" t="s">
        <v>189</v>
      </c>
      <c r="AL388" t="s">
        <v>189</v>
      </c>
      <c r="AM388" t="s">
        <v>189</v>
      </c>
      <c r="AN388" t="s">
        <v>189</v>
      </c>
      <c r="AO388" t="s">
        <v>189</v>
      </c>
      <c r="AP388" t="s">
        <v>189</v>
      </c>
      <c r="AQ388" t="s">
        <v>16</v>
      </c>
      <c r="AR388" t="s">
        <v>189</v>
      </c>
      <c r="AS388" t="s">
        <v>16</v>
      </c>
      <c r="AT388" t="s">
        <v>189</v>
      </c>
      <c r="AU388" t="s">
        <v>9344</v>
      </c>
      <c r="AV388" t="s">
        <v>189</v>
      </c>
      <c r="AW388" t="s">
        <v>16</v>
      </c>
      <c r="AX388" t="s">
        <v>16</v>
      </c>
      <c r="AY388" t="s">
        <v>16</v>
      </c>
      <c r="AZ388" t="s">
        <v>16</v>
      </c>
      <c r="BA388" t="s">
        <v>16</v>
      </c>
      <c r="BB388" t="s">
        <v>16</v>
      </c>
      <c r="BC388" t="s">
        <v>16</v>
      </c>
      <c r="BD388" t="s">
        <v>16</v>
      </c>
      <c r="BE388" t="s">
        <v>16</v>
      </c>
      <c r="BF388" t="s">
        <v>189</v>
      </c>
      <c r="BG388" t="s">
        <v>189</v>
      </c>
      <c r="BH388">
        <v>0</v>
      </c>
      <c r="BI388">
        <v>0</v>
      </c>
      <c r="BJ388">
        <v>0</v>
      </c>
      <c r="BK388" t="s">
        <v>189</v>
      </c>
      <c r="BL388" t="s">
        <v>189</v>
      </c>
      <c r="BN388" t="s">
        <v>2225</v>
      </c>
      <c r="BO388" t="s">
        <v>7116</v>
      </c>
      <c r="BP388" t="s">
        <v>2635</v>
      </c>
      <c r="BQ388" t="s">
        <v>184</v>
      </c>
      <c r="BR388" t="s">
        <v>6744</v>
      </c>
      <c r="BS388" t="s">
        <v>9667</v>
      </c>
      <c r="BT388" t="s">
        <v>16</v>
      </c>
      <c r="BU388" t="s">
        <v>189</v>
      </c>
      <c r="BV388" t="s">
        <v>27</v>
      </c>
      <c r="BW388" t="s">
        <v>195</v>
      </c>
      <c r="BX388" t="s">
        <v>2636</v>
      </c>
      <c r="BY388" t="s">
        <v>2637</v>
      </c>
      <c r="BZ388" s="138"/>
      <c r="CA388" s="138">
        <v>44642</v>
      </c>
      <c r="CB388" t="s">
        <v>17</v>
      </c>
      <c r="CC388" t="s">
        <v>17</v>
      </c>
      <c r="CD388" t="s">
        <v>6307</v>
      </c>
      <c r="CE388" t="s">
        <v>189</v>
      </c>
      <c r="CF388" t="s">
        <v>189</v>
      </c>
      <c r="CG388" t="s">
        <v>189</v>
      </c>
      <c r="CH388">
        <v>2022</v>
      </c>
      <c r="CI388" s="7">
        <v>44889</v>
      </c>
      <c r="CJ388" t="s">
        <v>4723</v>
      </c>
      <c r="CK388">
        <v>11</v>
      </c>
      <c r="CL388">
        <v>48</v>
      </c>
      <c r="CM388" s="7">
        <v>44886</v>
      </c>
      <c r="CN388" t="s">
        <v>11632</v>
      </c>
      <c r="CO388" t="s">
        <v>9857</v>
      </c>
      <c r="CP388" t="s">
        <v>11366</v>
      </c>
      <c r="CQ388" t="s">
        <v>11615</v>
      </c>
      <c r="CR388" t="s">
        <v>6013</v>
      </c>
      <c r="CS388" t="s">
        <v>6014</v>
      </c>
      <c r="CT388" t="s">
        <v>6066</v>
      </c>
      <c r="CU388" t="s">
        <v>9873</v>
      </c>
      <c r="CV388" t="s">
        <v>6310</v>
      </c>
      <c r="CW388" t="s">
        <v>9874</v>
      </c>
      <c r="CX388" t="s">
        <v>2634</v>
      </c>
      <c r="CY388" t="s">
        <v>9817</v>
      </c>
      <c r="CZ388" t="s">
        <v>6741</v>
      </c>
      <c r="DA388" t="s">
        <v>188</v>
      </c>
      <c r="DB388" t="s">
        <v>16</v>
      </c>
      <c r="DC388" t="s">
        <v>16</v>
      </c>
      <c r="DD388" t="s">
        <v>22</v>
      </c>
      <c r="DE388" t="s">
        <v>16</v>
      </c>
      <c r="DF388" t="s">
        <v>2540</v>
      </c>
      <c r="DG388" t="s">
        <v>4727</v>
      </c>
      <c r="DH388" t="s">
        <v>2052</v>
      </c>
      <c r="DI388" t="s">
        <v>6181</v>
      </c>
      <c r="DJ388" t="s">
        <v>16</v>
      </c>
      <c r="DK388" t="s">
        <v>9817</v>
      </c>
      <c r="DL388" t="s">
        <v>9817</v>
      </c>
      <c r="DM388" t="s">
        <v>6245</v>
      </c>
      <c r="DN388" t="s">
        <v>189</v>
      </c>
      <c r="DO388" t="s">
        <v>11184</v>
      </c>
      <c r="DP388" t="s">
        <v>7635</v>
      </c>
      <c r="DQ388" t="s">
        <v>10215</v>
      </c>
      <c r="DR388" t="s">
        <v>10217</v>
      </c>
    </row>
    <row r="389" spans="1:122" x14ac:dyDescent="0.25">
      <c r="A389">
        <v>526</v>
      </c>
      <c r="B389" t="s">
        <v>189</v>
      </c>
      <c r="C389" t="s">
        <v>2861</v>
      </c>
      <c r="D389" s="138">
        <v>44888</v>
      </c>
      <c r="E389" t="s">
        <v>2863</v>
      </c>
      <c r="F389" t="s">
        <v>11</v>
      </c>
      <c r="G389" t="s">
        <v>1929</v>
      </c>
      <c r="H389" t="s">
        <v>11</v>
      </c>
      <c r="I389" t="s">
        <v>9802</v>
      </c>
      <c r="J389" t="s">
        <v>100</v>
      </c>
      <c r="K389">
        <v>3</v>
      </c>
      <c r="L389">
        <v>3</v>
      </c>
      <c r="M389">
        <v>21.48</v>
      </c>
      <c r="N389">
        <v>23.457000000000001</v>
      </c>
      <c r="O389" t="s">
        <v>189</v>
      </c>
      <c r="P389" t="s">
        <v>13</v>
      </c>
      <c r="Q389" t="s">
        <v>2859</v>
      </c>
      <c r="R389" t="s">
        <v>2664</v>
      </c>
      <c r="S389" t="s">
        <v>2859</v>
      </c>
      <c r="T389" t="s">
        <v>16</v>
      </c>
      <c r="U389" t="s">
        <v>65</v>
      </c>
      <c r="V389" t="s">
        <v>2410</v>
      </c>
      <c r="W389">
        <v>100</v>
      </c>
      <c r="X389" t="s">
        <v>32</v>
      </c>
      <c r="Y389" t="s">
        <v>6282</v>
      </c>
      <c r="Z389" t="s">
        <v>6282</v>
      </c>
      <c r="AA389" t="s">
        <v>189</v>
      </c>
      <c r="AB389" s="138">
        <v>44893</v>
      </c>
      <c r="AC389" s="138">
        <v>45074</v>
      </c>
      <c r="AD389" t="s">
        <v>6240</v>
      </c>
      <c r="AE389" t="s">
        <v>5222</v>
      </c>
      <c r="AF389" t="s">
        <v>16</v>
      </c>
      <c r="AG389" t="s">
        <v>189</v>
      </c>
      <c r="AH389" s="138">
        <v>45989</v>
      </c>
      <c r="AI389" t="s">
        <v>2414</v>
      </c>
      <c r="AJ389" t="s">
        <v>189</v>
      </c>
      <c r="AK389" t="s">
        <v>189</v>
      </c>
      <c r="AL389" t="s">
        <v>189</v>
      </c>
      <c r="AM389" t="s">
        <v>189</v>
      </c>
      <c r="AN389" t="s">
        <v>189</v>
      </c>
      <c r="AO389" t="s">
        <v>189</v>
      </c>
      <c r="AP389" t="s">
        <v>189</v>
      </c>
      <c r="AQ389" t="s">
        <v>16</v>
      </c>
      <c r="AR389" t="s">
        <v>189</v>
      </c>
      <c r="AS389" t="s">
        <v>16</v>
      </c>
      <c r="AT389" t="s">
        <v>6601</v>
      </c>
      <c r="AU389" t="s">
        <v>9344</v>
      </c>
      <c r="AV389" t="s">
        <v>189</v>
      </c>
      <c r="AW389" t="s">
        <v>16</v>
      </c>
      <c r="AX389" t="s">
        <v>16</v>
      </c>
      <c r="AY389" t="s">
        <v>16</v>
      </c>
      <c r="AZ389" t="s">
        <v>16</v>
      </c>
      <c r="BA389" t="s">
        <v>16</v>
      </c>
      <c r="BB389" t="s">
        <v>16</v>
      </c>
      <c r="BC389" t="s">
        <v>16</v>
      </c>
      <c r="BD389" t="s">
        <v>16</v>
      </c>
      <c r="BE389" t="s">
        <v>16</v>
      </c>
      <c r="BF389" t="s">
        <v>189</v>
      </c>
      <c r="BG389" t="s">
        <v>189</v>
      </c>
      <c r="BH389">
        <v>0</v>
      </c>
      <c r="BI389">
        <v>0</v>
      </c>
      <c r="BJ389">
        <v>0</v>
      </c>
      <c r="BK389" t="s">
        <v>189</v>
      </c>
      <c r="BL389" t="s">
        <v>189</v>
      </c>
      <c r="BN389" t="s">
        <v>2860</v>
      </c>
      <c r="BO389" t="s">
        <v>16</v>
      </c>
      <c r="BP389" t="s">
        <v>2863</v>
      </c>
      <c r="BQ389" t="s">
        <v>184</v>
      </c>
      <c r="BR389" t="s">
        <v>6744</v>
      </c>
      <c r="BS389" t="s">
        <v>1494</v>
      </c>
      <c r="BT389" t="s">
        <v>16</v>
      </c>
      <c r="BU389" t="s">
        <v>189</v>
      </c>
      <c r="BV389" t="s">
        <v>27</v>
      </c>
      <c r="BW389" t="s">
        <v>195</v>
      </c>
      <c r="BX389" t="s">
        <v>343</v>
      </c>
      <c r="BY389" t="s">
        <v>2821</v>
      </c>
      <c r="BZ389" s="138"/>
      <c r="CA389" s="138">
        <v>43796</v>
      </c>
      <c r="CB389" t="s">
        <v>17</v>
      </c>
      <c r="CC389" t="s">
        <v>17</v>
      </c>
      <c r="CD389" t="s">
        <v>6307</v>
      </c>
      <c r="CE389" t="s">
        <v>189</v>
      </c>
      <c r="CF389" t="s">
        <v>189</v>
      </c>
      <c r="CG389" t="s">
        <v>189</v>
      </c>
      <c r="CH389">
        <v>2022</v>
      </c>
      <c r="CI389" s="7">
        <v>44888</v>
      </c>
      <c r="CJ389" t="s">
        <v>4723</v>
      </c>
      <c r="CK389">
        <v>11</v>
      </c>
      <c r="CL389">
        <v>48</v>
      </c>
      <c r="CM389" s="7">
        <v>44886</v>
      </c>
      <c r="CN389" t="s">
        <v>11632</v>
      </c>
      <c r="CO389" t="s">
        <v>9857</v>
      </c>
      <c r="CP389" t="s">
        <v>11366</v>
      </c>
      <c r="CQ389" t="s">
        <v>11615</v>
      </c>
      <c r="CR389" t="s">
        <v>6013</v>
      </c>
      <c r="CS389" t="s">
        <v>6014</v>
      </c>
      <c r="CT389" t="s">
        <v>6066</v>
      </c>
      <c r="CU389" t="s">
        <v>6824</v>
      </c>
      <c r="CV389" t="s">
        <v>6310</v>
      </c>
      <c r="CW389" t="s">
        <v>9874</v>
      </c>
      <c r="CX389" t="s">
        <v>2862</v>
      </c>
      <c r="CY389" t="s">
        <v>9813</v>
      </c>
      <c r="CZ389" t="s">
        <v>6730</v>
      </c>
      <c r="DA389" t="s">
        <v>188</v>
      </c>
      <c r="DB389" t="s">
        <v>16</v>
      </c>
      <c r="DC389" t="s">
        <v>2860</v>
      </c>
      <c r="DD389" t="s">
        <v>32</v>
      </c>
      <c r="DE389" t="s">
        <v>16</v>
      </c>
      <c r="DF389" t="s">
        <v>16</v>
      </c>
      <c r="DG389" t="s">
        <v>4727</v>
      </c>
      <c r="DH389" t="s">
        <v>2051</v>
      </c>
      <c r="DI389" t="s">
        <v>4501</v>
      </c>
      <c r="DJ389" t="s">
        <v>16</v>
      </c>
      <c r="DK389" t="s">
        <v>16</v>
      </c>
      <c r="DL389" t="s">
        <v>4465</v>
      </c>
      <c r="DM389" t="s">
        <v>16</v>
      </c>
      <c r="DN389" t="s">
        <v>189</v>
      </c>
      <c r="DO389" t="s">
        <v>11640</v>
      </c>
      <c r="DP389" t="s">
        <v>7636</v>
      </c>
      <c r="DQ389" t="s">
        <v>10218</v>
      </c>
      <c r="DR389" t="s">
        <v>7637</v>
      </c>
    </row>
    <row r="390" spans="1:122" x14ac:dyDescent="0.25">
      <c r="A390">
        <v>525</v>
      </c>
      <c r="B390" t="s">
        <v>189</v>
      </c>
      <c r="C390" t="s">
        <v>2325</v>
      </c>
      <c r="D390" s="138">
        <v>44888</v>
      </c>
      <c r="E390" t="s">
        <v>2326</v>
      </c>
      <c r="F390" t="s">
        <v>11</v>
      </c>
      <c r="G390" t="s">
        <v>16</v>
      </c>
      <c r="H390" t="s">
        <v>11</v>
      </c>
      <c r="I390" t="s">
        <v>9802</v>
      </c>
      <c r="J390" t="s">
        <v>12</v>
      </c>
      <c r="K390">
        <v>4.8</v>
      </c>
      <c r="L390">
        <v>0.67</v>
      </c>
      <c r="M390">
        <v>4.8</v>
      </c>
      <c r="N390">
        <v>5.2370000000000001</v>
      </c>
      <c r="O390" t="s">
        <v>189</v>
      </c>
      <c r="P390" t="s">
        <v>1983</v>
      </c>
      <c r="Q390" t="s">
        <v>33</v>
      </c>
      <c r="R390" t="s">
        <v>16</v>
      </c>
      <c r="S390" t="s">
        <v>16</v>
      </c>
      <c r="T390" t="s">
        <v>16</v>
      </c>
      <c r="U390" t="s">
        <v>16</v>
      </c>
      <c r="V390" t="s">
        <v>2410</v>
      </c>
      <c r="X390" t="s">
        <v>15</v>
      </c>
      <c r="Y390" t="s">
        <v>6236</v>
      </c>
      <c r="Z390" t="s">
        <v>6236</v>
      </c>
      <c r="AA390" t="s">
        <v>189</v>
      </c>
      <c r="AB390" s="138">
        <v>44893</v>
      </c>
      <c r="AC390" s="138">
        <v>45074</v>
      </c>
      <c r="AD390" t="s">
        <v>6241</v>
      </c>
      <c r="AE390" t="s">
        <v>5221</v>
      </c>
      <c r="AF390" t="s">
        <v>16</v>
      </c>
      <c r="AG390" t="s">
        <v>189</v>
      </c>
      <c r="AH390" s="138">
        <v>45805</v>
      </c>
      <c r="AI390" t="s">
        <v>2414</v>
      </c>
      <c r="AJ390" t="s">
        <v>189</v>
      </c>
      <c r="AK390" t="s">
        <v>189</v>
      </c>
      <c r="AL390" t="s">
        <v>189</v>
      </c>
      <c r="AM390" t="s">
        <v>189</v>
      </c>
      <c r="AN390" t="s">
        <v>189</v>
      </c>
      <c r="AO390" t="s">
        <v>189</v>
      </c>
      <c r="AP390" t="s">
        <v>189</v>
      </c>
      <c r="AQ390" t="s">
        <v>16</v>
      </c>
      <c r="AR390" t="s">
        <v>189</v>
      </c>
      <c r="AS390" t="s">
        <v>16</v>
      </c>
      <c r="AT390" t="s">
        <v>189</v>
      </c>
      <c r="AU390" t="s">
        <v>9344</v>
      </c>
      <c r="AV390" t="s">
        <v>189</v>
      </c>
      <c r="AW390" t="s">
        <v>16</v>
      </c>
      <c r="AX390" t="s">
        <v>16</v>
      </c>
      <c r="AY390" t="s">
        <v>16</v>
      </c>
      <c r="AZ390" t="s">
        <v>16</v>
      </c>
      <c r="BA390" t="s">
        <v>16</v>
      </c>
      <c r="BB390" t="s">
        <v>16</v>
      </c>
      <c r="BC390" t="s">
        <v>16</v>
      </c>
      <c r="BD390" t="s">
        <v>16</v>
      </c>
      <c r="BE390" t="s">
        <v>16</v>
      </c>
      <c r="BF390" t="s">
        <v>189</v>
      </c>
      <c r="BG390" t="s">
        <v>189</v>
      </c>
      <c r="BH390">
        <v>0</v>
      </c>
      <c r="BI390">
        <v>0</v>
      </c>
      <c r="BJ390">
        <v>0</v>
      </c>
      <c r="BK390" t="s">
        <v>189</v>
      </c>
      <c r="BL390" t="s">
        <v>189</v>
      </c>
      <c r="BN390" t="s">
        <v>2327</v>
      </c>
      <c r="BO390" t="s">
        <v>16</v>
      </c>
      <c r="BP390" t="s">
        <v>2326</v>
      </c>
      <c r="BQ390" t="s">
        <v>184</v>
      </c>
      <c r="BR390" t="s">
        <v>6744</v>
      </c>
      <c r="BS390" t="s">
        <v>1494</v>
      </c>
      <c r="BT390" t="s">
        <v>16</v>
      </c>
      <c r="BU390" t="s">
        <v>189</v>
      </c>
      <c r="BV390" t="s">
        <v>23</v>
      </c>
      <c r="BW390" t="s">
        <v>9677</v>
      </c>
      <c r="BX390" t="s">
        <v>2858</v>
      </c>
      <c r="BY390" t="s">
        <v>16</v>
      </c>
      <c r="BZ390" s="138"/>
      <c r="CA390" s="138">
        <v>44888</v>
      </c>
      <c r="CB390" t="s">
        <v>34</v>
      </c>
      <c r="CC390" t="s">
        <v>16</v>
      </c>
      <c r="CD390" t="s">
        <v>6307</v>
      </c>
      <c r="CE390" t="s">
        <v>189</v>
      </c>
      <c r="CF390" t="s">
        <v>189</v>
      </c>
      <c r="CG390" t="s">
        <v>189</v>
      </c>
      <c r="CH390">
        <v>2022</v>
      </c>
      <c r="CI390" s="7">
        <v>44888</v>
      </c>
      <c r="CJ390" t="s">
        <v>4723</v>
      </c>
      <c r="CK390">
        <v>11</v>
      </c>
      <c r="CL390">
        <v>48</v>
      </c>
      <c r="CM390" s="7">
        <v>44886</v>
      </c>
      <c r="CN390" t="s">
        <v>11632</v>
      </c>
      <c r="CO390" t="s">
        <v>9857</v>
      </c>
      <c r="CP390" t="s">
        <v>11366</v>
      </c>
      <c r="CQ390" t="s">
        <v>11615</v>
      </c>
      <c r="CR390" t="s">
        <v>6013</v>
      </c>
      <c r="CS390" t="s">
        <v>6014</v>
      </c>
      <c r="CT390" t="s">
        <v>6066</v>
      </c>
      <c r="CU390" t="s">
        <v>9873</v>
      </c>
      <c r="CV390" t="s">
        <v>6307</v>
      </c>
      <c r="CW390" t="s">
        <v>9874</v>
      </c>
      <c r="CX390" t="s">
        <v>2857</v>
      </c>
      <c r="CY390" t="s">
        <v>9817</v>
      </c>
      <c r="CZ390" t="s">
        <v>6741</v>
      </c>
      <c r="DA390" t="s">
        <v>188</v>
      </c>
      <c r="DB390" t="s">
        <v>16</v>
      </c>
      <c r="DC390" t="s">
        <v>16</v>
      </c>
      <c r="DD390" t="s">
        <v>15</v>
      </c>
      <c r="DE390" t="s">
        <v>16</v>
      </c>
      <c r="DF390" t="s">
        <v>16</v>
      </c>
      <c r="DG390" t="s">
        <v>4733</v>
      </c>
      <c r="DH390" t="s">
        <v>2052</v>
      </c>
      <c r="DI390" t="s">
        <v>6139</v>
      </c>
      <c r="DJ390" t="s">
        <v>16</v>
      </c>
      <c r="DK390" t="s">
        <v>9817</v>
      </c>
      <c r="DL390" t="s">
        <v>9817</v>
      </c>
      <c r="DM390" t="s">
        <v>16</v>
      </c>
      <c r="DN390" t="s">
        <v>189</v>
      </c>
      <c r="DO390" t="s">
        <v>11641</v>
      </c>
      <c r="DP390" t="s">
        <v>7638</v>
      </c>
      <c r="DQ390" t="s">
        <v>10218</v>
      </c>
      <c r="DR390" t="s">
        <v>10219</v>
      </c>
    </row>
    <row r="391" spans="1:122" x14ac:dyDescent="0.25">
      <c r="A391">
        <v>524</v>
      </c>
      <c r="B391" t="s">
        <v>189</v>
      </c>
      <c r="C391" t="s">
        <v>325</v>
      </c>
      <c r="D391" s="138">
        <v>44887</v>
      </c>
      <c r="E391" t="s">
        <v>7121</v>
      </c>
      <c r="F391" t="s">
        <v>1939</v>
      </c>
      <c r="G391" t="s">
        <v>1926</v>
      </c>
      <c r="H391" t="s">
        <v>327</v>
      </c>
      <c r="I391" t="s">
        <v>4840</v>
      </c>
      <c r="J391" t="s">
        <v>100</v>
      </c>
      <c r="K391">
        <v>2</v>
      </c>
      <c r="L391">
        <v>2</v>
      </c>
      <c r="M391">
        <v>14.28</v>
      </c>
      <c r="N391">
        <v>15.634</v>
      </c>
      <c r="O391" t="s">
        <v>189</v>
      </c>
      <c r="P391" t="s">
        <v>13</v>
      </c>
      <c r="Q391" t="s">
        <v>328</v>
      </c>
      <c r="R391" t="s">
        <v>258</v>
      </c>
      <c r="S391" t="s">
        <v>329</v>
      </c>
      <c r="T391" t="s">
        <v>329</v>
      </c>
      <c r="U391" t="s">
        <v>2078</v>
      </c>
      <c r="V391" t="s">
        <v>2410</v>
      </c>
      <c r="W391">
        <v>99.591999999999999</v>
      </c>
      <c r="X391" t="s">
        <v>15</v>
      </c>
      <c r="Y391" t="s">
        <v>6282</v>
      </c>
      <c r="Z391" t="s">
        <v>6282</v>
      </c>
      <c r="AA391" t="s">
        <v>189</v>
      </c>
      <c r="AB391" s="138">
        <v>44895</v>
      </c>
      <c r="AC391" s="138">
        <v>45076</v>
      </c>
      <c r="AD391" t="s">
        <v>6241</v>
      </c>
      <c r="AE391" t="s">
        <v>5024</v>
      </c>
      <c r="AF391" t="s">
        <v>16</v>
      </c>
      <c r="AG391" t="s">
        <v>4853</v>
      </c>
      <c r="AH391" s="138">
        <v>45991</v>
      </c>
      <c r="AI391" t="s">
        <v>2414</v>
      </c>
      <c r="AJ391" t="s">
        <v>2633</v>
      </c>
      <c r="AK391" t="s">
        <v>2435</v>
      </c>
      <c r="AL391" t="s">
        <v>326</v>
      </c>
      <c r="AM391" t="s">
        <v>1882</v>
      </c>
      <c r="AN391" t="s">
        <v>189</v>
      </c>
      <c r="AO391" t="s">
        <v>189</v>
      </c>
      <c r="AP391" t="s">
        <v>189</v>
      </c>
      <c r="AQ391" t="s">
        <v>16</v>
      </c>
      <c r="AR391" t="s">
        <v>189</v>
      </c>
      <c r="AS391" t="s">
        <v>16</v>
      </c>
      <c r="AT391" t="s">
        <v>6472</v>
      </c>
      <c r="AU391" t="s">
        <v>9344</v>
      </c>
      <c r="AV391" t="s">
        <v>189</v>
      </c>
      <c r="AW391" t="s">
        <v>16</v>
      </c>
      <c r="AX391" t="s">
        <v>16</v>
      </c>
      <c r="AY391" t="s">
        <v>199</v>
      </c>
      <c r="AZ391" t="s">
        <v>16</v>
      </c>
      <c r="BA391" t="s">
        <v>16</v>
      </c>
      <c r="BB391" t="s">
        <v>16</v>
      </c>
      <c r="BC391" t="s">
        <v>199</v>
      </c>
      <c r="BD391" t="s">
        <v>16</v>
      </c>
      <c r="BE391" t="s">
        <v>4341</v>
      </c>
      <c r="BF391" t="s">
        <v>4697</v>
      </c>
      <c r="BG391" t="s">
        <v>2091</v>
      </c>
      <c r="BH391">
        <v>1</v>
      </c>
      <c r="BI391">
        <v>1</v>
      </c>
      <c r="BJ391">
        <v>1</v>
      </c>
      <c r="BK391" t="s">
        <v>9430</v>
      </c>
      <c r="BL391" t="s">
        <v>6307</v>
      </c>
      <c r="BM391">
        <v>22047</v>
      </c>
      <c r="BN391" t="s">
        <v>259</v>
      </c>
      <c r="BO391" t="s">
        <v>16</v>
      </c>
      <c r="BP391" t="s">
        <v>255</v>
      </c>
      <c r="BQ391" t="s">
        <v>260</v>
      </c>
      <c r="BR391" t="s">
        <v>5653</v>
      </c>
      <c r="BS391" t="s">
        <v>9678</v>
      </c>
      <c r="BT391" t="s">
        <v>9679</v>
      </c>
      <c r="BU391" t="s">
        <v>189</v>
      </c>
      <c r="BV391" t="s">
        <v>37</v>
      </c>
      <c r="BW391" t="s">
        <v>16</v>
      </c>
      <c r="BX391" t="s">
        <v>16</v>
      </c>
      <c r="BY391" t="s">
        <v>16</v>
      </c>
      <c r="BZ391" s="138"/>
      <c r="CA391" s="138">
        <v>32763</v>
      </c>
      <c r="CB391" t="s">
        <v>29</v>
      </c>
      <c r="CC391" t="s">
        <v>29</v>
      </c>
      <c r="CD391" t="s">
        <v>6307</v>
      </c>
      <c r="CE391" t="s">
        <v>189</v>
      </c>
      <c r="CF391" t="s">
        <v>6307</v>
      </c>
      <c r="CG391" t="s">
        <v>189</v>
      </c>
      <c r="CH391">
        <v>2022</v>
      </c>
      <c r="CI391" s="7">
        <v>44887</v>
      </c>
      <c r="CJ391" t="s">
        <v>16</v>
      </c>
      <c r="CK391">
        <v>11</v>
      </c>
      <c r="CL391">
        <v>48</v>
      </c>
      <c r="CM391" s="7">
        <v>44886</v>
      </c>
      <c r="CN391" t="s">
        <v>11632</v>
      </c>
      <c r="CO391" t="s">
        <v>9857</v>
      </c>
      <c r="CP391" t="s">
        <v>11366</v>
      </c>
      <c r="CQ391" t="s">
        <v>11615</v>
      </c>
      <c r="CR391" t="s">
        <v>6013</v>
      </c>
      <c r="CS391" t="s">
        <v>6014</v>
      </c>
      <c r="CT391" t="s">
        <v>6066</v>
      </c>
      <c r="CU391" t="s">
        <v>9873</v>
      </c>
      <c r="CV391" t="s">
        <v>6310</v>
      </c>
      <c r="CW391" t="s">
        <v>9874</v>
      </c>
      <c r="CX391" t="s">
        <v>6823</v>
      </c>
      <c r="CY391" t="s">
        <v>9813</v>
      </c>
      <c r="CZ391" t="s">
        <v>6730</v>
      </c>
      <c r="DA391" t="s">
        <v>252</v>
      </c>
      <c r="DB391" t="s">
        <v>9800</v>
      </c>
      <c r="DC391" t="s">
        <v>16</v>
      </c>
      <c r="DD391" t="s">
        <v>15</v>
      </c>
      <c r="DE391" t="s">
        <v>16</v>
      </c>
      <c r="DF391" t="s">
        <v>16</v>
      </c>
      <c r="DG391" t="s">
        <v>4727</v>
      </c>
      <c r="DH391" t="s">
        <v>2051</v>
      </c>
      <c r="DI391" t="s">
        <v>4504</v>
      </c>
      <c r="DJ391" t="s">
        <v>16</v>
      </c>
      <c r="DK391" t="s">
        <v>16</v>
      </c>
      <c r="DL391" t="s">
        <v>4465</v>
      </c>
      <c r="DM391" t="s">
        <v>16</v>
      </c>
      <c r="DN391" t="s">
        <v>4497</v>
      </c>
      <c r="DO391" t="s">
        <v>10899</v>
      </c>
      <c r="DP391" t="s">
        <v>7639</v>
      </c>
      <c r="DQ391" t="s">
        <v>10220</v>
      </c>
      <c r="DR391" t="s">
        <v>7641</v>
      </c>
    </row>
    <row r="392" spans="1:122" x14ac:dyDescent="0.25">
      <c r="A392">
        <v>523</v>
      </c>
      <c r="B392" t="s">
        <v>189</v>
      </c>
      <c r="C392" t="s">
        <v>2868</v>
      </c>
      <c r="D392" s="138">
        <v>44887</v>
      </c>
      <c r="E392" t="s">
        <v>7121</v>
      </c>
      <c r="F392" t="s">
        <v>1939</v>
      </c>
      <c r="G392" t="s">
        <v>1926</v>
      </c>
      <c r="H392" t="s">
        <v>327</v>
      </c>
      <c r="I392" t="s">
        <v>4840</v>
      </c>
      <c r="J392" t="s">
        <v>12</v>
      </c>
      <c r="K392">
        <v>14.2</v>
      </c>
      <c r="L392">
        <v>1.99</v>
      </c>
      <c r="M392">
        <v>14.2</v>
      </c>
      <c r="N392">
        <v>15.535</v>
      </c>
      <c r="O392" t="s">
        <v>189</v>
      </c>
      <c r="P392" t="s">
        <v>137</v>
      </c>
      <c r="Q392" t="s">
        <v>2867</v>
      </c>
      <c r="R392" t="s">
        <v>387</v>
      </c>
      <c r="S392" t="s">
        <v>2867</v>
      </c>
      <c r="T392" t="s">
        <v>16</v>
      </c>
      <c r="U392" t="s">
        <v>2071</v>
      </c>
      <c r="V392" t="s">
        <v>2410</v>
      </c>
      <c r="W392">
        <v>100</v>
      </c>
      <c r="X392" t="s">
        <v>15</v>
      </c>
      <c r="Y392" t="s">
        <v>6282</v>
      </c>
      <c r="Z392" t="s">
        <v>6282</v>
      </c>
      <c r="AA392" t="s">
        <v>189</v>
      </c>
      <c r="AB392" s="138">
        <v>44895</v>
      </c>
      <c r="AC392" s="138">
        <v>45076</v>
      </c>
      <c r="AD392" t="s">
        <v>6241</v>
      </c>
      <c r="AE392" t="s">
        <v>5024</v>
      </c>
      <c r="AF392" t="s">
        <v>16</v>
      </c>
      <c r="AG392" t="s">
        <v>4853</v>
      </c>
      <c r="AH392" s="138">
        <v>45626</v>
      </c>
      <c r="AI392" t="s">
        <v>2414</v>
      </c>
      <c r="AJ392" t="s">
        <v>189</v>
      </c>
      <c r="AK392" t="s">
        <v>189</v>
      </c>
      <c r="AL392" t="s">
        <v>189</v>
      </c>
      <c r="AM392" t="s">
        <v>189</v>
      </c>
      <c r="AN392" t="s">
        <v>189</v>
      </c>
      <c r="AO392" t="s">
        <v>189</v>
      </c>
      <c r="AP392" t="s">
        <v>189</v>
      </c>
      <c r="AQ392" t="s">
        <v>16</v>
      </c>
      <c r="AR392" t="s">
        <v>189</v>
      </c>
      <c r="AS392" t="s">
        <v>16</v>
      </c>
      <c r="AT392" t="s">
        <v>6472</v>
      </c>
      <c r="AU392" t="s">
        <v>9344</v>
      </c>
      <c r="AV392" t="s">
        <v>189</v>
      </c>
      <c r="AW392" t="s">
        <v>16</v>
      </c>
      <c r="AX392" t="s">
        <v>16</v>
      </c>
      <c r="AY392" t="s">
        <v>16</v>
      </c>
      <c r="AZ392" t="s">
        <v>16</v>
      </c>
      <c r="BA392" t="s">
        <v>16</v>
      </c>
      <c r="BB392" t="s">
        <v>16</v>
      </c>
      <c r="BC392" t="s">
        <v>199</v>
      </c>
      <c r="BD392" t="s">
        <v>16</v>
      </c>
      <c r="BE392" t="s">
        <v>2136</v>
      </c>
      <c r="BF392" t="s">
        <v>189</v>
      </c>
      <c r="BG392" t="s">
        <v>189</v>
      </c>
      <c r="BH392">
        <v>0</v>
      </c>
      <c r="BI392">
        <v>0</v>
      </c>
      <c r="BJ392">
        <v>0</v>
      </c>
      <c r="BK392" t="s">
        <v>189</v>
      </c>
      <c r="BL392" t="s">
        <v>189</v>
      </c>
      <c r="BN392" t="s">
        <v>259</v>
      </c>
      <c r="BO392" t="s">
        <v>16</v>
      </c>
      <c r="BP392" t="s">
        <v>255</v>
      </c>
      <c r="BQ392" t="s">
        <v>260</v>
      </c>
      <c r="BR392" t="s">
        <v>5653</v>
      </c>
      <c r="BS392" t="s">
        <v>9678</v>
      </c>
      <c r="BT392" t="s">
        <v>9679</v>
      </c>
      <c r="BU392" t="s">
        <v>189</v>
      </c>
      <c r="BV392" t="s">
        <v>37</v>
      </c>
      <c r="BW392" t="s">
        <v>16</v>
      </c>
      <c r="BX392" t="s">
        <v>16</v>
      </c>
      <c r="BY392" t="s">
        <v>16</v>
      </c>
      <c r="BZ392" s="138"/>
      <c r="CA392" s="138">
        <v>32763</v>
      </c>
      <c r="CB392" t="s">
        <v>29</v>
      </c>
      <c r="CC392" t="s">
        <v>29</v>
      </c>
      <c r="CD392" t="s">
        <v>6307</v>
      </c>
      <c r="CE392" t="s">
        <v>189</v>
      </c>
      <c r="CF392" t="s">
        <v>6307</v>
      </c>
      <c r="CG392" t="s">
        <v>189</v>
      </c>
      <c r="CH392">
        <v>2022</v>
      </c>
      <c r="CI392" s="7">
        <v>44887</v>
      </c>
      <c r="CJ392" t="s">
        <v>16</v>
      </c>
      <c r="CK392">
        <v>11</v>
      </c>
      <c r="CL392">
        <v>48</v>
      </c>
      <c r="CM392" s="7">
        <v>44886</v>
      </c>
      <c r="CN392" t="s">
        <v>11632</v>
      </c>
      <c r="CO392" t="s">
        <v>9857</v>
      </c>
      <c r="CP392" t="s">
        <v>11366</v>
      </c>
      <c r="CQ392" t="s">
        <v>11615</v>
      </c>
      <c r="CR392" t="s">
        <v>6013</v>
      </c>
      <c r="CS392" t="s">
        <v>6014</v>
      </c>
      <c r="CT392" t="s">
        <v>6066</v>
      </c>
      <c r="CU392" t="s">
        <v>9873</v>
      </c>
      <c r="CV392" t="s">
        <v>6310</v>
      </c>
      <c r="CW392" t="s">
        <v>9874</v>
      </c>
      <c r="CX392" t="s">
        <v>262</v>
      </c>
      <c r="CY392" t="s">
        <v>4464</v>
      </c>
      <c r="CZ392" t="s">
        <v>6234</v>
      </c>
      <c r="DA392" t="s">
        <v>252</v>
      </c>
      <c r="DB392" t="s">
        <v>9800</v>
      </c>
      <c r="DC392" t="s">
        <v>16</v>
      </c>
      <c r="DD392" t="s">
        <v>15</v>
      </c>
      <c r="DE392" t="s">
        <v>16</v>
      </c>
      <c r="DF392" t="s">
        <v>16</v>
      </c>
      <c r="DG392" t="s">
        <v>4726</v>
      </c>
      <c r="DH392" t="s">
        <v>2052</v>
      </c>
      <c r="DI392" t="s">
        <v>6204</v>
      </c>
      <c r="DJ392" t="s">
        <v>16</v>
      </c>
      <c r="DK392" t="s">
        <v>4464</v>
      </c>
      <c r="DL392" t="s">
        <v>4464</v>
      </c>
      <c r="DM392" t="s">
        <v>16</v>
      </c>
      <c r="DN392" t="s">
        <v>189</v>
      </c>
      <c r="DO392" t="s">
        <v>10900</v>
      </c>
      <c r="DP392" t="s">
        <v>7639</v>
      </c>
      <c r="DQ392" t="s">
        <v>10220</v>
      </c>
      <c r="DR392" t="s">
        <v>7640</v>
      </c>
    </row>
    <row r="393" spans="1:122" x14ac:dyDescent="0.25">
      <c r="A393">
        <v>522</v>
      </c>
      <c r="B393" t="s">
        <v>189</v>
      </c>
      <c r="C393" t="s">
        <v>2865</v>
      </c>
      <c r="D393" s="138">
        <v>44887</v>
      </c>
      <c r="E393" t="s">
        <v>1444</v>
      </c>
      <c r="F393" t="s">
        <v>1930</v>
      </c>
      <c r="G393" t="s">
        <v>1926</v>
      </c>
      <c r="H393" t="s">
        <v>1930</v>
      </c>
      <c r="I393" t="s">
        <v>9978</v>
      </c>
      <c r="J393" t="s">
        <v>100</v>
      </c>
      <c r="K393">
        <v>1.1000000000000001</v>
      </c>
      <c r="L393">
        <v>1.1000000000000001</v>
      </c>
      <c r="M393">
        <v>7.85</v>
      </c>
      <c r="N393">
        <v>8.5990000000000002</v>
      </c>
      <c r="O393" t="s">
        <v>189</v>
      </c>
      <c r="P393" t="s">
        <v>137</v>
      </c>
      <c r="Q393" t="s">
        <v>333</v>
      </c>
      <c r="R393" t="s">
        <v>16</v>
      </c>
      <c r="S393" t="s">
        <v>333</v>
      </c>
      <c r="T393" t="s">
        <v>16</v>
      </c>
      <c r="U393" t="s">
        <v>16</v>
      </c>
      <c r="V393" t="s">
        <v>2410</v>
      </c>
      <c r="W393">
        <v>100</v>
      </c>
      <c r="X393" t="s">
        <v>32</v>
      </c>
      <c r="Y393" t="s">
        <v>6290</v>
      </c>
      <c r="Z393" t="s">
        <v>1048</v>
      </c>
      <c r="AA393" t="s">
        <v>189</v>
      </c>
      <c r="AB393" s="138">
        <v>44890</v>
      </c>
      <c r="AC393" s="138">
        <v>45071</v>
      </c>
      <c r="AD393" t="s">
        <v>6240</v>
      </c>
      <c r="AE393" t="s">
        <v>5223</v>
      </c>
      <c r="AF393" t="s">
        <v>16</v>
      </c>
      <c r="AG393" t="s">
        <v>189</v>
      </c>
      <c r="AH393" s="138">
        <v>45621</v>
      </c>
      <c r="AI393" t="s">
        <v>2414</v>
      </c>
      <c r="AJ393" t="s">
        <v>189</v>
      </c>
      <c r="AK393" t="s">
        <v>189</v>
      </c>
      <c r="AL393" t="s">
        <v>189</v>
      </c>
      <c r="AM393" t="s">
        <v>189</v>
      </c>
      <c r="AN393" t="s">
        <v>189</v>
      </c>
      <c r="AO393" t="s">
        <v>189</v>
      </c>
      <c r="AP393" t="s">
        <v>189</v>
      </c>
      <c r="AQ393" t="s">
        <v>16</v>
      </c>
      <c r="AR393" t="s">
        <v>189</v>
      </c>
      <c r="AS393" t="s">
        <v>16</v>
      </c>
      <c r="AT393" t="s">
        <v>6602</v>
      </c>
      <c r="AU393" t="s">
        <v>9344</v>
      </c>
      <c r="AV393" t="s">
        <v>189</v>
      </c>
      <c r="AW393" t="s">
        <v>16</v>
      </c>
      <c r="AX393" t="s">
        <v>16</v>
      </c>
      <c r="AY393" t="s">
        <v>16</v>
      </c>
      <c r="AZ393" t="s">
        <v>16</v>
      </c>
      <c r="BA393" t="s">
        <v>16</v>
      </c>
      <c r="BB393" t="s">
        <v>16</v>
      </c>
      <c r="BC393" t="s">
        <v>16</v>
      </c>
      <c r="BD393" t="s">
        <v>16</v>
      </c>
      <c r="BE393" t="s">
        <v>16</v>
      </c>
      <c r="BF393" t="s">
        <v>189</v>
      </c>
      <c r="BG393" t="s">
        <v>189</v>
      </c>
      <c r="BH393">
        <v>0</v>
      </c>
      <c r="BI393">
        <v>0</v>
      </c>
      <c r="BJ393">
        <v>0</v>
      </c>
      <c r="BK393" t="s">
        <v>189</v>
      </c>
      <c r="BL393" t="s">
        <v>189</v>
      </c>
      <c r="BN393" t="s">
        <v>1445</v>
      </c>
      <c r="BO393" t="s">
        <v>16</v>
      </c>
      <c r="BP393" t="s">
        <v>1444</v>
      </c>
      <c r="BQ393" t="s">
        <v>184</v>
      </c>
      <c r="BR393" t="s">
        <v>6744</v>
      </c>
      <c r="BS393" t="s">
        <v>9735</v>
      </c>
      <c r="BT393" t="s">
        <v>16</v>
      </c>
      <c r="BU393" t="s">
        <v>189</v>
      </c>
      <c r="BV393" t="s">
        <v>96</v>
      </c>
      <c r="BW393" t="s">
        <v>414</v>
      </c>
      <c r="BX393" t="s">
        <v>16</v>
      </c>
      <c r="BY393" t="s">
        <v>16</v>
      </c>
      <c r="BZ393" s="138"/>
      <c r="CA393" s="138">
        <v>43122</v>
      </c>
      <c r="CB393" t="s">
        <v>29</v>
      </c>
      <c r="CC393" t="s">
        <v>29</v>
      </c>
      <c r="CD393" t="s">
        <v>6307</v>
      </c>
      <c r="CE393" t="s">
        <v>189</v>
      </c>
      <c r="CF393" t="s">
        <v>6307</v>
      </c>
      <c r="CG393" t="s">
        <v>189</v>
      </c>
      <c r="CH393">
        <v>2022</v>
      </c>
      <c r="CI393" s="7">
        <v>44887</v>
      </c>
      <c r="CJ393" t="s">
        <v>4723</v>
      </c>
      <c r="CK393">
        <v>11</v>
      </c>
      <c r="CL393">
        <v>48</v>
      </c>
      <c r="CM393" s="7">
        <v>44886</v>
      </c>
      <c r="CN393" t="s">
        <v>11632</v>
      </c>
      <c r="CO393" t="s">
        <v>9857</v>
      </c>
      <c r="CP393" t="s">
        <v>11366</v>
      </c>
      <c r="CQ393" t="s">
        <v>11615</v>
      </c>
      <c r="CR393" t="s">
        <v>6013</v>
      </c>
      <c r="CS393" t="s">
        <v>6014</v>
      </c>
      <c r="CT393" t="s">
        <v>6066</v>
      </c>
      <c r="CU393" t="s">
        <v>9873</v>
      </c>
      <c r="CV393" t="s">
        <v>6310</v>
      </c>
      <c r="CW393" t="s">
        <v>9874</v>
      </c>
      <c r="CX393" t="s">
        <v>2866</v>
      </c>
      <c r="CY393" t="s">
        <v>9813</v>
      </c>
      <c r="CZ393" t="s">
        <v>6730</v>
      </c>
      <c r="DA393" t="s">
        <v>241</v>
      </c>
      <c r="DB393" t="s">
        <v>16</v>
      </c>
      <c r="DC393" t="s">
        <v>1445</v>
      </c>
      <c r="DD393" t="s">
        <v>32</v>
      </c>
      <c r="DE393" t="s">
        <v>16</v>
      </c>
      <c r="DF393" t="s">
        <v>16</v>
      </c>
      <c r="DG393" t="s">
        <v>4726</v>
      </c>
      <c r="DH393" t="s">
        <v>2051</v>
      </c>
      <c r="DI393" t="s">
        <v>5843</v>
      </c>
      <c r="DJ393" t="s">
        <v>16</v>
      </c>
      <c r="DK393" t="s">
        <v>16</v>
      </c>
      <c r="DL393" t="s">
        <v>4465</v>
      </c>
      <c r="DM393" t="s">
        <v>16</v>
      </c>
      <c r="DN393" t="s">
        <v>189</v>
      </c>
      <c r="DO393" t="s">
        <v>11642</v>
      </c>
      <c r="DP393" t="s">
        <v>7642</v>
      </c>
      <c r="DQ393" t="s">
        <v>10220</v>
      </c>
      <c r="DR393" t="s">
        <v>7643</v>
      </c>
    </row>
    <row r="394" spans="1:122" x14ac:dyDescent="0.25">
      <c r="A394">
        <v>521</v>
      </c>
      <c r="B394" t="s">
        <v>189</v>
      </c>
      <c r="C394" t="s">
        <v>2460</v>
      </c>
      <c r="D394" s="138">
        <v>44887</v>
      </c>
      <c r="E394" t="s">
        <v>5990</v>
      </c>
      <c r="F394" t="s">
        <v>106</v>
      </c>
      <c r="G394" t="s">
        <v>1926</v>
      </c>
      <c r="H394" t="s">
        <v>106</v>
      </c>
      <c r="I394" t="s">
        <v>4840</v>
      </c>
      <c r="J394" t="s">
        <v>100</v>
      </c>
      <c r="K394">
        <v>1.2</v>
      </c>
      <c r="L394">
        <v>1.2</v>
      </c>
      <c r="M394">
        <v>8.57</v>
      </c>
      <c r="N394">
        <v>9.3800000000000008</v>
      </c>
      <c r="O394" t="s">
        <v>189</v>
      </c>
      <c r="P394" t="s">
        <v>13</v>
      </c>
      <c r="Q394" t="s">
        <v>1663</v>
      </c>
      <c r="R394" t="s">
        <v>352</v>
      </c>
      <c r="S394" t="s">
        <v>1663</v>
      </c>
      <c r="T394" t="s">
        <v>16</v>
      </c>
      <c r="U394" t="s">
        <v>65</v>
      </c>
      <c r="V394" t="s">
        <v>2410</v>
      </c>
      <c r="W394">
        <v>100</v>
      </c>
      <c r="X394" t="s">
        <v>32</v>
      </c>
      <c r="Y394" t="s">
        <v>6282</v>
      </c>
      <c r="Z394" t="s">
        <v>6282</v>
      </c>
      <c r="AA394" t="s">
        <v>9911</v>
      </c>
      <c r="AB394" s="138">
        <v>44894</v>
      </c>
      <c r="AC394" s="138">
        <v>45075</v>
      </c>
      <c r="AD394" t="s">
        <v>6242</v>
      </c>
      <c r="AE394" t="s">
        <v>5012</v>
      </c>
      <c r="AF394" t="s">
        <v>16</v>
      </c>
      <c r="AG394" t="s">
        <v>189</v>
      </c>
      <c r="AH394" s="138">
        <v>45990</v>
      </c>
      <c r="AI394" t="s">
        <v>2414</v>
      </c>
      <c r="AJ394" t="s">
        <v>189</v>
      </c>
      <c r="AK394" t="s">
        <v>189</v>
      </c>
      <c r="AL394" t="s">
        <v>189</v>
      </c>
      <c r="AM394" t="s">
        <v>189</v>
      </c>
      <c r="AN394" t="s">
        <v>189</v>
      </c>
      <c r="AO394" t="s">
        <v>189</v>
      </c>
      <c r="AP394" t="s">
        <v>189</v>
      </c>
      <c r="AQ394" t="s">
        <v>16</v>
      </c>
      <c r="AR394" t="s">
        <v>189</v>
      </c>
      <c r="AS394" t="s">
        <v>16</v>
      </c>
      <c r="AT394" t="s">
        <v>6431</v>
      </c>
      <c r="AU394" t="s">
        <v>9344</v>
      </c>
      <c r="AV394" t="s">
        <v>189</v>
      </c>
      <c r="AW394" t="s">
        <v>4620</v>
      </c>
      <c r="AX394" t="s">
        <v>4623</v>
      </c>
      <c r="AY394" t="s">
        <v>16</v>
      </c>
      <c r="AZ394" t="s">
        <v>16</v>
      </c>
      <c r="BA394" t="s">
        <v>16</v>
      </c>
      <c r="BB394" t="s">
        <v>16</v>
      </c>
      <c r="BC394" t="s">
        <v>16</v>
      </c>
      <c r="BD394" t="s">
        <v>16</v>
      </c>
      <c r="BE394" t="s">
        <v>16</v>
      </c>
      <c r="BF394" t="s">
        <v>189</v>
      </c>
      <c r="BG394" t="s">
        <v>189</v>
      </c>
      <c r="BH394">
        <v>0</v>
      </c>
      <c r="BI394">
        <v>0</v>
      </c>
      <c r="BJ394">
        <v>0</v>
      </c>
      <c r="BK394" t="s">
        <v>189</v>
      </c>
      <c r="BL394" t="s">
        <v>189</v>
      </c>
      <c r="BN394" t="s">
        <v>1927</v>
      </c>
      <c r="BO394" t="s">
        <v>16</v>
      </c>
      <c r="BP394" t="s">
        <v>5990</v>
      </c>
      <c r="BQ394" t="s">
        <v>184</v>
      </c>
      <c r="BR394" t="s">
        <v>6744</v>
      </c>
      <c r="BS394" t="s">
        <v>9667</v>
      </c>
      <c r="BT394" t="s">
        <v>16</v>
      </c>
      <c r="BU394" t="s">
        <v>189</v>
      </c>
      <c r="BV394" t="s">
        <v>30</v>
      </c>
      <c r="BW394" t="s">
        <v>185</v>
      </c>
      <c r="BX394" t="s">
        <v>1928</v>
      </c>
      <c r="BY394" t="s">
        <v>16</v>
      </c>
      <c r="BZ394" s="138"/>
      <c r="CA394" s="138">
        <v>43138</v>
      </c>
      <c r="CB394" t="s">
        <v>17</v>
      </c>
      <c r="CC394" t="s">
        <v>17</v>
      </c>
      <c r="CD394" t="s">
        <v>6307</v>
      </c>
      <c r="CE394" t="s">
        <v>189</v>
      </c>
      <c r="CF394" t="s">
        <v>6307</v>
      </c>
      <c r="CG394" t="s">
        <v>189</v>
      </c>
      <c r="CH394">
        <v>2022</v>
      </c>
      <c r="CI394" s="7">
        <v>44887</v>
      </c>
      <c r="CJ394" t="s">
        <v>4723</v>
      </c>
      <c r="CK394">
        <v>11</v>
      </c>
      <c r="CL394">
        <v>48</v>
      </c>
      <c r="CM394" s="7">
        <v>44886</v>
      </c>
      <c r="CN394" t="s">
        <v>11632</v>
      </c>
      <c r="CO394" t="s">
        <v>9857</v>
      </c>
      <c r="CP394" t="s">
        <v>11366</v>
      </c>
      <c r="CQ394" t="s">
        <v>11615</v>
      </c>
      <c r="CR394" t="s">
        <v>6013</v>
      </c>
      <c r="CS394" t="s">
        <v>6014</v>
      </c>
      <c r="CT394" t="s">
        <v>6066</v>
      </c>
      <c r="CU394" t="s">
        <v>9873</v>
      </c>
      <c r="CV394" t="s">
        <v>6310</v>
      </c>
      <c r="CW394" t="s">
        <v>9874</v>
      </c>
      <c r="CX394" t="s">
        <v>2864</v>
      </c>
      <c r="CY394" t="s">
        <v>9813</v>
      </c>
      <c r="CZ394" t="s">
        <v>6730</v>
      </c>
      <c r="DA394" t="s">
        <v>252</v>
      </c>
      <c r="DB394" t="s">
        <v>9800</v>
      </c>
      <c r="DC394" t="s">
        <v>1927</v>
      </c>
      <c r="DD394" t="s">
        <v>32</v>
      </c>
      <c r="DE394" t="s">
        <v>16</v>
      </c>
      <c r="DF394" t="s">
        <v>16</v>
      </c>
      <c r="DG394" t="s">
        <v>4727</v>
      </c>
      <c r="DH394" t="s">
        <v>2051</v>
      </c>
      <c r="DI394" t="s">
        <v>4498</v>
      </c>
      <c r="DJ394" t="s">
        <v>9911</v>
      </c>
      <c r="DK394" t="s">
        <v>5514</v>
      </c>
      <c r="DL394" t="s">
        <v>5514</v>
      </c>
      <c r="DM394" t="s">
        <v>16</v>
      </c>
      <c r="DN394" t="s">
        <v>189</v>
      </c>
      <c r="DO394" t="s">
        <v>10772</v>
      </c>
      <c r="DP394" t="s">
        <v>7644</v>
      </c>
      <c r="DQ394" t="s">
        <v>10220</v>
      </c>
      <c r="DR394" t="s">
        <v>7645</v>
      </c>
    </row>
    <row r="395" spans="1:122" x14ac:dyDescent="0.25">
      <c r="A395">
        <v>520</v>
      </c>
      <c r="B395" t="s">
        <v>189</v>
      </c>
      <c r="C395" t="s">
        <v>2870</v>
      </c>
      <c r="D395" s="138">
        <v>44886</v>
      </c>
      <c r="E395" t="s">
        <v>597</v>
      </c>
      <c r="F395" t="s">
        <v>440</v>
      </c>
      <c r="G395" t="s">
        <v>1926</v>
      </c>
      <c r="H395" t="s">
        <v>440</v>
      </c>
      <c r="I395" t="s">
        <v>4840</v>
      </c>
      <c r="J395" t="s">
        <v>100</v>
      </c>
      <c r="K395">
        <v>2</v>
      </c>
      <c r="L395">
        <v>2</v>
      </c>
      <c r="M395">
        <v>14.33</v>
      </c>
      <c r="N395">
        <v>15.603999999999999</v>
      </c>
      <c r="O395" t="s">
        <v>189</v>
      </c>
      <c r="P395" t="s">
        <v>121</v>
      </c>
      <c r="Q395" t="s">
        <v>2869</v>
      </c>
      <c r="R395" t="s">
        <v>2664</v>
      </c>
      <c r="S395" t="s">
        <v>2869</v>
      </c>
      <c r="T395" t="s">
        <v>16</v>
      </c>
      <c r="U395" t="s">
        <v>2071</v>
      </c>
      <c r="V395" t="s">
        <v>2410</v>
      </c>
      <c r="W395">
        <v>100</v>
      </c>
      <c r="X395" t="s">
        <v>32</v>
      </c>
      <c r="Y395" t="s">
        <v>6282</v>
      </c>
      <c r="Z395" t="s">
        <v>6282</v>
      </c>
      <c r="AA395" t="s">
        <v>9887</v>
      </c>
      <c r="AB395" s="138">
        <v>44893</v>
      </c>
      <c r="AC395" s="138">
        <v>45074</v>
      </c>
      <c r="AD395" t="s">
        <v>6242</v>
      </c>
      <c r="AE395" t="s">
        <v>5224</v>
      </c>
      <c r="AF395" t="s">
        <v>16</v>
      </c>
      <c r="AG395" t="s">
        <v>189</v>
      </c>
      <c r="AH395" s="138">
        <v>45257</v>
      </c>
      <c r="AI395" t="s">
        <v>2414</v>
      </c>
      <c r="AJ395" t="s">
        <v>189</v>
      </c>
      <c r="AK395" t="s">
        <v>189</v>
      </c>
      <c r="AL395" t="s">
        <v>189</v>
      </c>
      <c r="AM395" t="s">
        <v>189</v>
      </c>
      <c r="AN395" t="s">
        <v>189</v>
      </c>
      <c r="AO395" t="s">
        <v>189</v>
      </c>
      <c r="AP395" t="s">
        <v>5517</v>
      </c>
      <c r="AQ395" t="s">
        <v>16</v>
      </c>
      <c r="AR395" t="s">
        <v>189</v>
      </c>
      <c r="AS395" t="s">
        <v>16</v>
      </c>
      <c r="AT395" t="s">
        <v>6432</v>
      </c>
      <c r="AU395" t="s">
        <v>9344</v>
      </c>
      <c r="AV395" t="s">
        <v>189</v>
      </c>
      <c r="AW395" t="s">
        <v>4620</v>
      </c>
      <c r="AX395" t="s">
        <v>4623</v>
      </c>
      <c r="AY395" t="s">
        <v>16</v>
      </c>
      <c r="AZ395" t="s">
        <v>16</v>
      </c>
      <c r="BA395" t="s">
        <v>16</v>
      </c>
      <c r="BB395" t="s">
        <v>16</v>
      </c>
      <c r="BC395" t="s">
        <v>181</v>
      </c>
      <c r="BD395" t="s">
        <v>16</v>
      </c>
      <c r="BE395" t="s">
        <v>2136</v>
      </c>
      <c r="BF395" t="s">
        <v>189</v>
      </c>
      <c r="BG395" t="s">
        <v>189</v>
      </c>
      <c r="BH395">
        <v>0</v>
      </c>
      <c r="BI395">
        <v>0</v>
      </c>
      <c r="BJ395">
        <v>0</v>
      </c>
      <c r="BK395" t="s">
        <v>189</v>
      </c>
      <c r="BL395" t="s">
        <v>189</v>
      </c>
      <c r="BN395" t="s">
        <v>599</v>
      </c>
      <c r="BO395" t="s">
        <v>16</v>
      </c>
      <c r="BP395" t="s">
        <v>597</v>
      </c>
      <c r="BQ395" t="s">
        <v>184</v>
      </c>
      <c r="BR395" t="s">
        <v>6744</v>
      </c>
      <c r="BS395" t="s">
        <v>9726</v>
      </c>
      <c r="BT395" t="s">
        <v>16</v>
      </c>
      <c r="BU395" t="s">
        <v>189</v>
      </c>
      <c r="BV395" t="s">
        <v>58</v>
      </c>
      <c r="BW395" t="s">
        <v>185</v>
      </c>
      <c r="BX395" t="s">
        <v>423</v>
      </c>
      <c r="BY395" t="s">
        <v>16</v>
      </c>
      <c r="BZ395" s="138"/>
      <c r="CA395" s="138">
        <v>44537</v>
      </c>
      <c r="CB395" t="s">
        <v>17</v>
      </c>
      <c r="CC395" t="s">
        <v>17</v>
      </c>
      <c r="CD395" t="s">
        <v>6307</v>
      </c>
      <c r="CE395" t="s">
        <v>189</v>
      </c>
      <c r="CF395" t="s">
        <v>6307</v>
      </c>
      <c r="CG395" t="s">
        <v>189</v>
      </c>
      <c r="CH395">
        <v>2022</v>
      </c>
      <c r="CI395" s="7">
        <v>44886</v>
      </c>
      <c r="CJ395" t="s">
        <v>4723</v>
      </c>
      <c r="CK395">
        <v>11</v>
      </c>
      <c r="CL395">
        <v>48</v>
      </c>
      <c r="CM395" s="7">
        <v>44886</v>
      </c>
      <c r="CN395" t="s">
        <v>11632</v>
      </c>
      <c r="CO395" t="s">
        <v>9857</v>
      </c>
      <c r="CP395" t="s">
        <v>11366</v>
      </c>
      <c r="CQ395" t="s">
        <v>11615</v>
      </c>
      <c r="CR395" t="s">
        <v>6013</v>
      </c>
      <c r="CS395" t="s">
        <v>6014</v>
      </c>
      <c r="CT395" t="s">
        <v>6066</v>
      </c>
      <c r="CU395" t="s">
        <v>9873</v>
      </c>
      <c r="CV395" t="s">
        <v>6310</v>
      </c>
      <c r="CW395" t="s">
        <v>9882</v>
      </c>
      <c r="CX395" t="s">
        <v>600</v>
      </c>
      <c r="CY395" t="s">
        <v>9813</v>
      </c>
      <c r="CZ395" t="s">
        <v>6730</v>
      </c>
      <c r="DA395" t="s">
        <v>252</v>
      </c>
      <c r="DB395" t="s">
        <v>9800</v>
      </c>
      <c r="DC395" t="s">
        <v>599</v>
      </c>
      <c r="DD395" t="s">
        <v>32</v>
      </c>
      <c r="DE395" t="s">
        <v>16</v>
      </c>
      <c r="DF395" t="s">
        <v>16</v>
      </c>
      <c r="DG395" t="s">
        <v>5517</v>
      </c>
      <c r="DH395" t="s">
        <v>2051</v>
      </c>
      <c r="DI395" t="s">
        <v>4504</v>
      </c>
      <c r="DJ395" t="s">
        <v>9887</v>
      </c>
      <c r="DK395" t="s">
        <v>4345</v>
      </c>
      <c r="DL395" t="s">
        <v>4345</v>
      </c>
      <c r="DM395" t="s">
        <v>16</v>
      </c>
      <c r="DN395" t="s">
        <v>189</v>
      </c>
      <c r="DO395" t="s">
        <v>10773</v>
      </c>
      <c r="DP395" t="s">
        <v>7646</v>
      </c>
      <c r="DQ395" t="s">
        <v>10221</v>
      </c>
      <c r="DR395" t="s">
        <v>7647</v>
      </c>
    </row>
    <row r="396" spans="1:122" x14ac:dyDescent="0.25">
      <c r="A396">
        <v>519</v>
      </c>
      <c r="B396" t="s">
        <v>189</v>
      </c>
      <c r="C396" t="s">
        <v>2883</v>
      </c>
      <c r="D396" s="138">
        <v>44882</v>
      </c>
      <c r="E396" t="s">
        <v>2888</v>
      </c>
      <c r="F396" t="s">
        <v>11</v>
      </c>
      <c r="G396" t="s">
        <v>1932</v>
      </c>
      <c r="H396" t="s">
        <v>11</v>
      </c>
      <c r="I396" t="s">
        <v>9802</v>
      </c>
      <c r="J396" t="s">
        <v>100</v>
      </c>
      <c r="K396">
        <v>0.85</v>
      </c>
      <c r="L396">
        <v>0.85</v>
      </c>
      <c r="M396">
        <v>6.08</v>
      </c>
      <c r="N396">
        <v>6.6520000000000001</v>
      </c>
      <c r="O396" t="s">
        <v>189</v>
      </c>
      <c r="P396" t="s">
        <v>13</v>
      </c>
      <c r="Q396" t="s">
        <v>826</v>
      </c>
      <c r="R396" t="s">
        <v>193</v>
      </c>
      <c r="S396" t="s">
        <v>826</v>
      </c>
      <c r="T396" t="s">
        <v>16</v>
      </c>
      <c r="U396" t="s">
        <v>2079</v>
      </c>
      <c r="V396" t="s">
        <v>2410</v>
      </c>
      <c r="W396">
        <v>100</v>
      </c>
      <c r="X396" t="s">
        <v>22</v>
      </c>
      <c r="Y396" t="s">
        <v>6282</v>
      </c>
      <c r="Z396" t="s">
        <v>6282</v>
      </c>
      <c r="AA396" t="s">
        <v>9887</v>
      </c>
      <c r="AB396" s="138">
        <v>44888</v>
      </c>
      <c r="AC396" s="138">
        <v>45069</v>
      </c>
      <c r="AD396" t="s">
        <v>6241</v>
      </c>
      <c r="AE396" t="s">
        <v>5227</v>
      </c>
      <c r="AF396" t="s">
        <v>16</v>
      </c>
      <c r="AG396" t="s">
        <v>189</v>
      </c>
      <c r="AH396" s="138">
        <v>45984</v>
      </c>
      <c r="AI396" t="s">
        <v>2414</v>
      </c>
      <c r="AJ396" t="s">
        <v>189</v>
      </c>
      <c r="AK396" t="s">
        <v>189</v>
      </c>
      <c r="AL396" t="s">
        <v>189</v>
      </c>
      <c r="AM396" t="s">
        <v>189</v>
      </c>
      <c r="AN396" t="s">
        <v>189</v>
      </c>
      <c r="AO396" t="s">
        <v>189</v>
      </c>
      <c r="AP396" t="s">
        <v>189</v>
      </c>
      <c r="AQ396" t="s">
        <v>16</v>
      </c>
      <c r="AR396" t="s">
        <v>189</v>
      </c>
      <c r="AS396" t="s">
        <v>16</v>
      </c>
      <c r="AT396" t="s">
        <v>6433</v>
      </c>
      <c r="AU396" t="s">
        <v>9344</v>
      </c>
      <c r="AV396" t="s">
        <v>189</v>
      </c>
      <c r="AW396" t="s">
        <v>4624</v>
      </c>
      <c r="AX396" t="s">
        <v>4625</v>
      </c>
      <c r="AY396" t="s">
        <v>16</v>
      </c>
      <c r="AZ396" t="s">
        <v>16</v>
      </c>
      <c r="BA396" t="s">
        <v>16</v>
      </c>
      <c r="BB396" t="s">
        <v>16</v>
      </c>
      <c r="BC396" t="s">
        <v>16</v>
      </c>
      <c r="BD396" t="s">
        <v>16</v>
      </c>
      <c r="BE396" t="s">
        <v>16</v>
      </c>
      <c r="BF396" t="s">
        <v>189</v>
      </c>
      <c r="BG396" t="s">
        <v>189</v>
      </c>
      <c r="BH396">
        <v>0</v>
      </c>
      <c r="BI396">
        <v>0</v>
      </c>
      <c r="BJ396">
        <v>0</v>
      </c>
      <c r="BK396" t="s">
        <v>189</v>
      </c>
      <c r="BL396" t="s">
        <v>189</v>
      </c>
      <c r="BN396" t="s">
        <v>2882</v>
      </c>
      <c r="BO396" t="s">
        <v>7114</v>
      </c>
      <c r="BP396" t="s">
        <v>2885</v>
      </c>
      <c r="BQ396" t="s">
        <v>184</v>
      </c>
      <c r="BR396" t="s">
        <v>6744</v>
      </c>
      <c r="BS396" t="s">
        <v>1494</v>
      </c>
      <c r="BT396" t="s">
        <v>16</v>
      </c>
      <c r="BU396" t="s">
        <v>189</v>
      </c>
      <c r="BV396" t="s">
        <v>39</v>
      </c>
      <c r="BW396" t="s">
        <v>9677</v>
      </c>
      <c r="BX396" t="s">
        <v>2886</v>
      </c>
      <c r="BY396" t="s">
        <v>2887</v>
      </c>
      <c r="BZ396" s="138"/>
      <c r="CA396" s="138">
        <v>44882</v>
      </c>
      <c r="CB396" t="s">
        <v>17</v>
      </c>
      <c r="CC396" t="s">
        <v>17</v>
      </c>
      <c r="CD396" t="s">
        <v>6307</v>
      </c>
      <c r="CE396" t="s">
        <v>189</v>
      </c>
      <c r="CF396" t="s">
        <v>189</v>
      </c>
      <c r="CG396" t="s">
        <v>189</v>
      </c>
      <c r="CH396">
        <v>2022</v>
      </c>
      <c r="CI396" s="7">
        <v>44882</v>
      </c>
      <c r="CJ396" t="s">
        <v>4723</v>
      </c>
      <c r="CK396">
        <v>11</v>
      </c>
      <c r="CL396">
        <v>47</v>
      </c>
      <c r="CM396" s="7">
        <v>44879</v>
      </c>
      <c r="CN396" t="s">
        <v>11643</v>
      </c>
      <c r="CO396" t="s">
        <v>9857</v>
      </c>
      <c r="CP396" t="s">
        <v>11366</v>
      </c>
      <c r="CQ396" t="s">
        <v>11615</v>
      </c>
      <c r="CR396" t="s">
        <v>6013</v>
      </c>
      <c r="CS396" t="s">
        <v>6015</v>
      </c>
      <c r="CT396" t="s">
        <v>6066</v>
      </c>
      <c r="CU396" t="s">
        <v>9873</v>
      </c>
      <c r="CV396" t="s">
        <v>6307</v>
      </c>
      <c r="CW396" t="s">
        <v>9874</v>
      </c>
      <c r="CX396" t="s">
        <v>2884</v>
      </c>
      <c r="CY396" t="s">
        <v>9813</v>
      </c>
      <c r="CZ396" t="s">
        <v>6730</v>
      </c>
      <c r="DA396" t="s">
        <v>188</v>
      </c>
      <c r="DB396" t="s">
        <v>16</v>
      </c>
      <c r="DC396" t="s">
        <v>16</v>
      </c>
      <c r="DD396" t="s">
        <v>22</v>
      </c>
      <c r="DE396" t="s">
        <v>16</v>
      </c>
      <c r="DF396" t="s">
        <v>2618</v>
      </c>
      <c r="DG396" t="s">
        <v>4727</v>
      </c>
      <c r="DH396" t="s">
        <v>6766</v>
      </c>
      <c r="DI396" t="s">
        <v>5844</v>
      </c>
      <c r="DJ396" t="s">
        <v>9887</v>
      </c>
      <c r="DK396" t="s">
        <v>4345</v>
      </c>
      <c r="DL396" t="s">
        <v>4345</v>
      </c>
      <c r="DM396" t="s">
        <v>6245</v>
      </c>
      <c r="DN396" t="s">
        <v>189</v>
      </c>
      <c r="DO396" t="s">
        <v>11185</v>
      </c>
      <c r="DP396" t="s">
        <v>7648</v>
      </c>
      <c r="DQ396" t="s">
        <v>10222</v>
      </c>
      <c r="DR396" t="s">
        <v>7649</v>
      </c>
    </row>
    <row r="397" spans="1:122" x14ac:dyDescent="0.25">
      <c r="A397">
        <v>518</v>
      </c>
      <c r="B397" t="s">
        <v>189</v>
      </c>
      <c r="C397" t="s">
        <v>2328</v>
      </c>
      <c r="D397" s="138">
        <v>44882</v>
      </c>
      <c r="E397" t="s">
        <v>7650</v>
      </c>
      <c r="F397" t="s">
        <v>11</v>
      </c>
      <c r="G397" t="s">
        <v>1932</v>
      </c>
      <c r="H397" t="s">
        <v>11</v>
      </c>
      <c r="I397" t="s">
        <v>9802</v>
      </c>
      <c r="J397" t="s">
        <v>12</v>
      </c>
      <c r="K397">
        <v>2.1</v>
      </c>
      <c r="L397">
        <v>0.28999999999999998</v>
      </c>
      <c r="M397">
        <v>2.1</v>
      </c>
      <c r="N397">
        <v>2.2909999999999999</v>
      </c>
      <c r="O397" t="s">
        <v>189</v>
      </c>
      <c r="P397" t="s">
        <v>13</v>
      </c>
      <c r="Q397" t="s">
        <v>59</v>
      </c>
      <c r="R397" t="s">
        <v>16</v>
      </c>
      <c r="S397" t="s">
        <v>16</v>
      </c>
      <c r="T397" t="s">
        <v>16</v>
      </c>
      <c r="U397" t="s">
        <v>16</v>
      </c>
      <c r="V397" t="s">
        <v>2410</v>
      </c>
      <c r="W397">
        <v>100</v>
      </c>
      <c r="X397" t="s">
        <v>22</v>
      </c>
      <c r="Y397" t="s">
        <v>6236</v>
      </c>
      <c r="Z397" t="s">
        <v>6236</v>
      </c>
      <c r="AA397" t="s">
        <v>189</v>
      </c>
      <c r="AB397" s="138">
        <v>44886</v>
      </c>
      <c r="AC397" s="138">
        <v>45067</v>
      </c>
      <c r="AD397" t="s">
        <v>6241</v>
      </c>
      <c r="AE397" t="s">
        <v>5226</v>
      </c>
      <c r="AF397" t="s">
        <v>16</v>
      </c>
      <c r="AG397" t="s">
        <v>189</v>
      </c>
      <c r="AH397" s="138">
        <v>45982</v>
      </c>
      <c r="AI397" t="s">
        <v>2414</v>
      </c>
      <c r="AJ397" t="s">
        <v>189</v>
      </c>
      <c r="AK397" t="s">
        <v>189</v>
      </c>
      <c r="AL397" t="s">
        <v>189</v>
      </c>
      <c r="AM397" t="s">
        <v>189</v>
      </c>
      <c r="AN397" t="s">
        <v>189</v>
      </c>
      <c r="AO397" t="s">
        <v>189</v>
      </c>
      <c r="AP397" t="s">
        <v>189</v>
      </c>
      <c r="AQ397" t="s">
        <v>16</v>
      </c>
      <c r="AR397" t="s">
        <v>189</v>
      </c>
      <c r="AS397" t="s">
        <v>16</v>
      </c>
      <c r="AT397" t="s">
        <v>189</v>
      </c>
      <c r="AU397" t="s">
        <v>9344</v>
      </c>
      <c r="AV397" t="s">
        <v>189</v>
      </c>
      <c r="AW397" t="s">
        <v>16</v>
      </c>
      <c r="AX397" t="s">
        <v>16</v>
      </c>
      <c r="AY397" t="s">
        <v>16</v>
      </c>
      <c r="AZ397" t="s">
        <v>16</v>
      </c>
      <c r="BA397" t="s">
        <v>16</v>
      </c>
      <c r="BB397" t="s">
        <v>16</v>
      </c>
      <c r="BC397" t="s">
        <v>16</v>
      </c>
      <c r="BD397" t="s">
        <v>16</v>
      </c>
      <c r="BE397" t="s">
        <v>16</v>
      </c>
      <c r="BF397" t="s">
        <v>189</v>
      </c>
      <c r="BG397" t="s">
        <v>189</v>
      </c>
      <c r="BH397">
        <v>0</v>
      </c>
      <c r="BI397">
        <v>0</v>
      </c>
      <c r="BJ397">
        <v>0</v>
      </c>
      <c r="BK397" t="s">
        <v>189</v>
      </c>
      <c r="BL397" t="s">
        <v>189</v>
      </c>
      <c r="BN397" t="s">
        <v>2329</v>
      </c>
      <c r="BO397" t="s">
        <v>16</v>
      </c>
      <c r="BP397" t="s">
        <v>2879</v>
      </c>
      <c r="BQ397" t="s">
        <v>184</v>
      </c>
      <c r="BR397" t="s">
        <v>6744</v>
      </c>
      <c r="BS397" t="s">
        <v>1494</v>
      </c>
      <c r="BT397" t="s">
        <v>16</v>
      </c>
      <c r="BU397" t="s">
        <v>189</v>
      </c>
      <c r="BV397" t="s">
        <v>47</v>
      </c>
      <c r="BW397" t="s">
        <v>9677</v>
      </c>
      <c r="BX397" t="s">
        <v>2880</v>
      </c>
      <c r="BY397" t="s">
        <v>2881</v>
      </c>
      <c r="BZ397" s="138"/>
      <c r="CA397" s="138">
        <v>43797</v>
      </c>
      <c r="CB397" t="s">
        <v>17</v>
      </c>
      <c r="CC397" t="s">
        <v>17</v>
      </c>
      <c r="CD397" t="s">
        <v>6307</v>
      </c>
      <c r="CE397" t="s">
        <v>189</v>
      </c>
      <c r="CF397" t="s">
        <v>189</v>
      </c>
      <c r="CG397" t="s">
        <v>189</v>
      </c>
      <c r="CH397">
        <v>2022</v>
      </c>
      <c r="CI397" s="7">
        <v>44882</v>
      </c>
      <c r="CJ397" t="s">
        <v>4723</v>
      </c>
      <c r="CK397">
        <v>11</v>
      </c>
      <c r="CL397">
        <v>47</v>
      </c>
      <c r="CM397" s="7">
        <v>44879</v>
      </c>
      <c r="CN397" t="s">
        <v>11643</v>
      </c>
      <c r="CO397" t="s">
        <v>9857</v>
      </c>
      <c r="CP397" t="s">
        <v>11366</v>
      </c>
      <c r="CQ397" t="s">
        <v>11615</v>
      </c>
      <c r="CR397" t="s">
        <v>6013</v>
      </c>
      <c r="CS397" t="s">
        <v>6015</v>
      </c>
      <c r="CT397" t="s">
        <v>6066</v>
      </c>
      <c r="CU397" t="s">
        <v>9873</v>
      </c>
      <c r="CV397" t="s">
        <v>6310</v>
      </c>
      <c r="CW397" t="s">
        <v>9874</v>
      </c>
      <c r="CX397" t="s">
        <v>2878</v>
      </c>
      <c r="CY397" t="s">
        <v>9817</v>
      </c>
      <c r="CZ397" t="s">
        <v>6741</v>
      </c>
      <c r="DA397" t="s">
        <v>188</v>
      </c>
      <c r="DB397" t="s">
        <v>16</v>
      </c>
      <c r="DC397" t="s">
        <v>16</v>
      </c>
      <c r="DD397" t="s">
        <v>22</v>
      </c>
      <c r="DE397" t="s">
        <v>16</v>
      </c>
      <c r="DF397" t="s">
        <v>7117</v>
      </c>
      <c r="DG397" t="s">
        <v>4727</v>
      </c>
      <c r="DH397" t="s">
        <v>2052</v>
      </c>
      <c r="DI397" t="s">
        <v>6131</v>
      </c>
      <c r="DJ397" t="s">
        <v>16</v>
      </c>
      <c r="DK397" t="s">
        <v>9817</v>
      </c>
      <c r="DL397" t="s">
        <v>9817</v>
      </c>
      <c r="DM397" t="s">
        <v>6243</v>
      </c>
      <c r="DN397" t="s">
        <v>189</v>
      </c>
      <c r="DO397" t="s">
        <v>11186</v>
      </c>
      <c r="DP397" t="s">
        <v>7651</v>
      </c>
      <c r="DQ397" t="s">
        <v>10222</v>
      </c>
      <c r="DR397" t="s">
        <v>10223</v>
      </c>
    </row>
    <row r="398" spans="1:122" x14ac:dyDescent="0.25">
      <c r="A398">
        <v>517</v>
      </c>
      <c r="B398" t="s">
        <v>189</v>
      </c>
      <c r="C398" t="s">
        <v>2876</v>
      </c>
      <c r="D398" s="138">
        <v>44882</v>
      </c>
      <c r="E398" t="s">
        <v>4570</v>
      </c>
      <c r="F398" t="s">
        <v>11</v>
      </c>
      <c r="G398" t="s">
        <v>16</v>
      </c>
      <c r="H398" t="s">
        <v>11</v>
      </c>
      <c r="I398" t="s">
        <v>9802</v>
      </c>
      <c r="J398" t="s">
        <v>100</v>
      </c>
      <c r="K398">
        <v>1.05</v>
      </c>
      <c r="L398">
        <v>1.05</v>
      </c>
      <c r="M398">
        <v>7.52</v>
      </c>
      <c r="N398">
        <v>8.2170000000000005</v>
      </c>
      <c r="O398" t="s">
        <v>189</v>
      </c>
      <c r="P398" t="s">
        <v>121</v>
      </c>
      <c r="Q398" t="s">
        <v>341</v>
      </c>
      <c r="R398" t="s">
        <v>16</v>
      </c>
      <c r="S398" t="s">
        <v>341</v>
      </c>
      <c r="T398" t="s">
        <v>16</v>
      </c>
      <c r="U398" t="s">
        <v>16</v>
      </c>
      <c r="V398" t="s">
        <v>2410</v>
      </c>
      <c r="W398">
        <v>100</v>
      </c>
      <c r="X398" t="s">
        <v>87</v>
      </c>
      <c r="Y398" t="s">
        <v>6283</v>
      </c>
      <c r="Z398" t="s">
        <v>6283</v>
      </c>
      <c r="AA398" t="s">
        <v>189</v>
      </c>
      <c r="AB398" s="138">
        <v>44890</v>
      </c>
      <c r="AC398" s="138">
        <v>45254</v>
      </c>
      <c r="AD398" t="s">
        <v>6240</v>
      </c>
      <c r="AE398" t="s">
        <v>5225</v>
      </c>
      <c r="AF398" t="s">
        <v>16</v>
      </c>
      <c r="AG398" t="s">
        <v>189</v>
      </c>
      <c r="AH398" s="138">
        <v>45254</v>
      </c>
      <c r="AI398" t="s">
        <v>16</v>
      </c>
      <c r="AJ398" t="s">
        <v>189</v>
      </c>
      <c r="AK398" t="s">
        <v>189</v>
      </c>
      <c r="AL398" t="s">
        <v>189</v>
      </c>
      <c r="AM398" t="s">
        <v>189</v>
      </c>
      <c r="AN398" t="s">
        <v>189</v>
      </c>
      <c r="AO398" t="s">
        <v>189</v>
      </c>
      <c r="AP398" t="s">
        <v>5517</v>
      </c>
      <c r="AQ398" t="s">
        <v>16</v>
      </c>
      <c r="AR398" t="s">
        <v>189</v>
      </c>
      <c r="AS398" t="s">
        <v>16</v>
      </c>
      <c r="AT398" t="s">
        <v>6603</v>
      </c>
      <c r="AU398" t="s">
        <v>9344</v>
      </c>
      <c r="AV398" t="s">
        <v>189</v>
      </c>
      <c r="AW398" t="s">
        <v>16</v>
      </c>
      <c r="AX398" t="s">
        <v>16</v>
      </c>
      <c r="AY398" t="s">
        <v>16</v>
      </c>
      <c r="AZ398" t="s">
        <v>16</v>
      </c>
      <c r="BA398" t="s">
        <v>16</v>
      </c>
      <c r="BB398" t="s">
        <v>16</v>
      </c>
      <c r="BC398" t="s">
        <v>16</v>
      </c>
      <c r="BD398" t="s">
        <v>16</v>
      </c>
      <c r="BE398" t="s">
        <v>16</v>
      </c>
      <c r="BF398" t="s">
        <v>189</v>
      </c>
      <c r="BG398" t="s">
        <v>189</v>
      </c>
      <c r="BH398">
        <v>0</v>
      </c>
      <c r="BI398">
        <v>0</v>
      </c>
      <c r="BJ398">
        <v>0</v>
      </c>
      <c r="BK398" t="s">
        <v>189</v>
      </c>
      <c r="BL398" t="s">
        <v>189</v>
      </c>
      <c r="BN398" t="s">
        <v>2875</v>
      </c>
      <c r="BO398" t="s">
        <v>16</v>
      </c>
      <c r="BP398" t="s">
        <v>4570</v>
      </c>
      <c r="BQ398" t="s">
        <v>184</v>
      </c>
      <c r="BR398" t="s">
        <v>6744</v>
      </c>
      <c r="BS398" t="s">
        <v>202</v>
      </c>
      <c r="BT398" t="s">
        <v>16</v>
      </c>
      <c r="BU398" t="s">
        <v>189</v>
      </c>
      <c r="BV398" t="s">
        <v>27</v>
      </c>
      <c r="BW398" t="s">
        <v>195</v>
      </c>
      <c r="BX398" t="s">
        <v>343</v>
      </c>
      <c r="BY398" t="s">
        <v>16</v>
      </c>
      <c r="BZ398" s="138"/>
      <c r="CA398" s="138">
        <v>44550</v>
      </c>
      <c r="CB398" t="s">
        <v>17</v>
      </c>
      <c r="CC398" t="s">
        <v>16</v>
      </c>
      <c r="CD398" t="s">
        <v>6307</v>
      </c>
      <c r="CE398" t="s">
        <v>189</v>
      </c>
      <c r="CF398" t="s">
        <v>189</v>
      </c>
      <c r="CG398" t="s">
        <v>189</v>
      </c>
      <c r="CH398">
        <v>2022</v>
      </c>
      <c r="CI398" s="7">
        <v>44882</v>
      </c>
      <c r="CJ398" t="s">
        <v>4723</v>
      </c>
      <c r="CK398">
        <v>11</v>
      </c>
      <c r="CL398">
        <v>47</v>
      </c>
      <c r="CM398" s="7">
        <v>44879</v>
      </c>
      <c r="CN398" t="s">
        <v>11643</v>
      </c>
      <c r="CO398" t="s">
        <v>9857</v>
      </c>
      <c r="CP398" t="s">
        <v>11366</v>
      </c>
      <c r="CQ398" t="s">
        <v>11615</v>
      </c>
      <c r="CR398" t="s">
        <v>6013</v>
      </c>
      <c r="CS398" t="s">
        <v>6015</v>
      </c>
      <c r="CT398" t="s">
        <v>6066</v>
      </c>
      <c r="CU398" t="s">
        <v>9873</v>
      </c>
      <c r="CV398" t="s">
        <v>6310</v>
      </c>
      <c r="CW398" t="s">
        <v>9882</v>
      </c>
      <c r="CX398" t="s">
        <v>2877</v>
      </c>
      <c r="CY398" t="s">
        <v>9813</v>
      </c>
      <c r="CZ398" t="s">
        <v>6730</v>
      </c>
      <c r="DA398" t="s">
        <v>188</v>
      </c>
      <c r="DB398" t="s">
        <v>16</v>
      </c>
      <c r="DC398" t="s">
        <v>16</v>
      </c>
      <c r="DD398" t="s">
        <v>87</v>
      </c>
      <c r="DE398" t="s">
        <v>2875</v>
      </c>
      <c r="DF398" t="s">
        <v>16</v>
      </c>
      <c r="DG398" t="s">
        <v>5517</v>
      </c>
      <c r="DH398" t="s">
        <v>2051</v>
      </c>
      <c r="DI398" t="s">
        <v>5845</v>
      </c>
      <c r="DJ398" t="s">
        <v>16</v>
      </c>
      <c r="DK398" t="s">
        <v>16</v>
      </c>
      <c r="DL398" t="s">
        <v>4465</v>
      </c>
      <c r="DM398" t="s">
        <v>16</v>
      </c>
      <c r="DN398" t="s">
        <v>189</v>
      </c>
      <c r="DO398" t="s">
        <v>11644</v>
      </c>
      <c r="DP398" t="s">
        <v>7652</v>
      </c>
      <c r="DQ398" t="s">
        <v>10222</v>
      </c>
      <c r="DR398" t="s">
        <v>7653</v>
      </c>
    </row>
    <row r="399" spans="1:122" x14ac:dyDescent="0.25">
      <c r="A399">
        <v>516</v>
      </c>
      <c r="B399" t="s">
        <v>189</v>
      </c>
      <c r="C399" t="s">
        <v>2873</v>
      </c>
      <c r="D399" s="138">
        <v>44882</v>
      </c>
      <c r="E399" t="s">
        <v>7138</v>
      </c>
      <c r="F399" t="s">
        <v>11</v>
      </c>
      <c r="G399" t="s">
        <v>1926</v>
      </c>
      <c r="H399" t="s">
        <v>2521</v>
      </c>
      <c r="I399" t="s">
        <v>4840</v>
      </c>
      <c r="J399" t="s">
        <v>100</v>
      </c>
      <c r="K399">
        <v>5</v>
      </c>
      <c r="L399">
        <v>5</v>
      </c>
      <c r="M399">
        <v>35.79</v>
      </c>
      <c r="N399">
        <v>39.130000000000003</v>
      </c>
      <c r="O399" t="s">
        <v>189</v>
      </c>
      <c r="P399" t="s">
        <v>13</v>
      </c>
      <c r="Q399" t="s">
        <v>2871</v>
      </c>
      <c r="R399" t="s">
        <v>2872</v>
      </c>
      <c r="S399" t="s">
        <v>2871</v>
      </c>
      <c r="T399" t="s">
        <v>2871</v>
      </c>
      <c r="U399" t="s">
        <v>1936</v>
      </c>
      <c r="V399" t="s">
        <v>2742</v>
      </c>
      <c r="W399">
        <v>100</v>
      </c>
      <c r="X399" t="s">
        <v>15</v>
      </c>
      <c r="Y399" t="s">
        <v>6290</v>
      </c>
      <c r="Z399" t="s">
        <v>1048</v>
      </c>
      <c r="AA399" t="s">
        <v>189</v>
      </c>
      <c r="AB399" s="138">
        <v>44890</v>
      </c>
      <c r="AC399" s="138">
        <v>44982</v>
      </c>
      <c r="AD399" t="s">
        <v>6241</v>
      </c>
      <c r="AE399" t="s">
        <v>5075</v>
      </c>
      <c r="AF399" t="s">
        <v>16</v>
      </c>
      <c r="AG399" t="s">
        <v>4864</v>
      </c>
      <c r="AH399" s="138">
        <v>45986</v>
      </c>
      <c r="AI399" t="s">
        <v>2732</v>
      </c>
      <c r="AJ399" t="s">
        <v>189</v>
      </c>
      <c r="AK399" t="s">
        <v>189</v>
      </c>
      <c r="AL399" t="s">
        <v>189</v>
      </c>
      <c r="AM399" t="s">
        <v>189</v>
      </c>
      <c r="AN399" t="s">
        <v>189</v>
      </c>
      <c r="AO399" t="s">
        <v>9814</v>
      </c>
      <c r="AP399" t="s">
        <v>189</v>
      </c>
      <c r="AQ399" t="s">
        <v>16</v>
      </c>
      <c r="AR399" t="s">
        <v>189</v>
      </c>
      <c r="AS399" t="s">
        <v>16</v>
      </c>
      <c r="AT399" t="s">
        <v>6510</v>
      </c>
      <c r="AU399" t="s">
        <v>9344</v>
      </c>
      <c r="AV399" t="s">
        <v>189</v>
      </c>
      <c r="AW399" t="s">
        <v>16</v>
      </c>
      <c r="AX399" t="s">
        <v>16</v>
      </c>
      <c r="AY399" t="s">
        <v>16</v>
      </c>
      <c r="AZ399" t="s">
        <v>16</v>
      </c>
      <c r="BA399" t="s">
        <v>16</v>
      </c>
      <c r="BB399" t="s">
        <v>16</v>
      </c>
      <c r="BC399" t="s">
        <v>181</v>
      </c>
      <c r="BD399" t="s">
        <v>16</v>
      </c>
      <c r="BE399" t="s">
        <v>2136</v>
      </c>
      <c r="BF399" t="s">
        <v>189</v>
      </c>
      <c r="BG399" t="s">
        <v>189</v>
      </c>
      <c r="BH399">
        <v>0</v>
      </c>
      <c r="BI399">
        <v>0</v>
      </c>
      <c r="BJ399">
        <v>0</v>
      </c>
      <c r="BK399" t="s">
        <v>189</v>
      </c>
      <c r="BL399" t="s">
        <v>189</v>
      </c>
      <c r="BN399" t="s">
        <v>2524</v>
      </c>
      <c r="BO399" t="s">
        <v>16</v>
      </c>
      <c r="BP399" t="s">
        <v>2527</v>
      </c>
      <c r="BQ399" t="s">
        <v>260</v>
      </c>
      <c r="BR399" t="s">
        <v>5653</v>
      </c>
      <c r="BS399" t="s">
        <v>9678</v>
      </c>
      <c r="BT399" t="s">
        <v>9679</v>
      </c>
      <c r="BU399" t="s">
        <v>189</v>
      </c>
      <c r="BV399" t="s">
        <v>129</v>
      </c>
      <c r="BW399" t="s">
        <v>16</v>
      </c>
      <c r="BX399" t="s">
        <v>16</v>
      </c>
      <c r="BY399" t="s">
        <v>16</v>
      </c>
      <c r="BZ399" s="138"/>
      <c r="CA399" s="138">
        <v>31615</v>
      </c>
      <c r="CB399" t="s">
        <v>29</v>
      </c>
      <c r="CC399" t="s">
        <v>29</v>
      </c>
      <c r="CD399" t="s">
        <v>6307</v>
      </c>
      <c r="CE399" t="s">
        <v>6307</v>
      </c>
      <c r="CF399" t="s">
        <v>6307</v>
      </c>
      <c r="CG399" t="s">
        <v>189</v>
      </c>
      <c r="CH399">
        <v>2022</v>
      </c>
      <c r="CI399" s="7">
        <v>44882</v>
      </c>
      <c r="CJ399" t="s">
        <v>16</v>
      </c>
      <c r="CK399">
        <v>11</v>
      </c>
      <c r="CL399">
        <v>47</v>
      </c>
      <c r="CM399" s="7">
        <v>44879</v>
      </c>
      <c r="CN399" t="s">
        <v>11643</v>
      </c>
      <c r="CO399" t="s">
        <v>9857</v>
      </c>
      <c r="CP399" t="s">
        <v>11366</v>
      </c>
      <c r="CQ399" t="s">
        <v>11615</v>
      </c>
      <c r="CR399" t="s">
        <v>6013</v>
      </c>
      <c r="CS399" t="s">
        <v>6015</v>
      </c>
      <c r="CT399" t="s">
        <v>6066</v>
      </c>
      <c r="CU399" t="s">
        <v>6826</v>
      </c>
      <c r="CV399" t="s">
        <v>6310</v>
      </c>
      <c r="CW399" t="s">
        <v>9874</v>
      </c>
      <c r="CX399" t="s">
        <v>2874</v>
      </c>
      <c r="CY399" t="s">
        <v>9813</v>
      </c>
      <c r="CZ399" t="s">
        <v>6730</v>
      </c>
      <c r="DA399" t="s">
        <v>188</v>
      </c>
      <c r="DB399" t="s">
        <v>16</v>
      </c>
      <c r="DC399" t="s">
        <v>16</v>
      </c>
      <c r="DD399" t="s">
        <v>15</v>
      </c>
      <c r="DE399" t="s">
        <v>16</v>
      </c>
      <c r="DF399" t="s">
        <v>16</v>
      </c>
      <c r="DG399" t="s">
        <v>4727</v>
      </c>
      <c r="DH399" t="s">
        <v>2051</v>
      </c>
      <c r="DI399" t="s">
        <v>4517</v>
      </c>
      <c r="DJ399" t="s">
        <v>16</v>
      </c>
      <c r="DK399" t="s">
        <v>9812</v>
      </c>
      <c r="DL399" t="s">
        <v>9812</v>
      </c>
      <c r="DM399" t="s">
        <v>16</v>
      </c>
      <c r="DN399" t="s">
        <v>189</v>
      </c>
      <c r="DO399" t="s">
        <v>10901</v>
      </c>
      <c r="DP399" t="s">
        <v>7654</v>
      </c>
      <c r="DQ399" t="s">
        <v>10222</v>
      </c>
      <c r="DR399" t="s">
        <v>7655</v>
      </c>
    </row>
    <row r="400" spans="1:122" x14ac:dyDescent="0.25">
      <c r="A400">
        <v>515</v>
      </c>
      <c r="B400" t="s">
        <v>189</v>
      </c>
      <c r="C400" t="s">
        <v>2892</v>
      </c>
      <c r="D400" s="138">
        <v>44881</v>
      </c>
      <c r="E400" t="s">
        <v>2895</v>
      </c>
      <c r="F400" t="s">
        <v>11</v>
      </c>
      <c r="G400" t="s">
        <v>1932</v>
      </c>
      <c r="H400" t="s">
        <v>11</v>
      </c>
      <c r="I400" t="s">
        <v>9802</v>
      </c>
      <c r="J400" t="s">
        <v>100</v>
      </c>
      <c r="K400">
        <v>1.1399999999999999</v>
      </c>
      <c r="L400">
        <v>1.1399999999999999</v>
      </c>
      <c r="M400">
        <v>8.09</v>
      </c>
      <c r="N400">
        <v>8.9179999999999993</v>
      </c>
      <c r="O400" t="s">
        <v>189</v>
      </c>
      <c r="P400" t="s">
        <v>121</v>
      </c>
      <c r="Q400" t="s">
        <v>333</v>
      </c>
      <c r="R400" t="s">
        <v>277</v>
      </c>
      <c r="S400" t="s">
        <v>333</v>
      </c>
      <c r="T400" t="s">
        <v>16</v>
      </c>
      <c r="U400" t="s">
        <v>2079</v>
      </c>
      <c r="V400" t="s">
        <v>2410</v>
      </c>
      <c r="W400">
        <v>100</v>
      </c>
      <c r="X400" t="s">
        <v>72</v>
      </c>
      <c r="Y400" t="s">
        <v>6285</v>
      </c>
      <c r="Z400" t="s">
        <v>1048</v>
      </c>
      <c r="AA400" t="s">
        <v>189</v>
      </c>
      <c r="AB400" s="138">
        <v>44886</v>
      </c>
      <c r="AC400" s="138">
        <v>45067</v>
      </c>
      <c r="AD400" t="s">
        <v>6242</v>
      </c>
      <c r="AE400" t="s">
        <v>5228</v>
      </c>
      <c r="AF400" t="s">
        <v>16</v>
      </c>
      <c r="AG400" t="s">
        <v>189</v>
      </c>
      <c r="AH400" s="138">
        <v>45250</v>
      </c>
      <c r="AI400" t="s">
        <v>2414</v>
      </c>
      <c r="AJ400" t="s">
        <v>189</v>
      </c>
      <c r="AK400" t="s">
        <v>189</v>
      </c>
      <c r="AL400" t="s">
        <v>189</v>
      </c>
      <c r="AM400" t="s">
        <v>189</v>
      </c>
      <c r="AN400" t="s">
        <v>189</v>
      </c>
      <c r="AO400" t="s">
        <v>189</v>
      </c>
      <c r="AP400" t="s">
        <v>5517</v>
      </c>
      <c r="AQ400" t="s">
        <v>16</v>
      </c>
      <c r="AR400" t="s">
        <v>189</v>
      </c>
      <c r="AS400" t="s">
        <v>16</v>
      </c>
      <c r="AT400" t="s">
        <v>6604</v>
      </c>
      <c r="AU400" t="s">
        <v>9344</v>
      </c>
      <c r="AV400" t="s">
        <v>189</v>
      </c>
      <c r="AW400" t="s">
        <v>16</v>
      </c>
      <c r="AX400" t="s">
        <v>16</v>
      </c>
      <c r="AY400" t="s">
        <v>16</v>
      </c>
      <c r="AZ400" t="s">
        <v>16</v>
      </c>
      <c r="BA400" t="s">
        <v>16</v>
      </c>
      <c r="BB400" t="s">
        <v>16</v>
      </c>
      <c r="BC400" t="s">
        <v>16</v>
      </c>
      <c r="BD400" t="s">
        <v>16</v>
      </c>
      <c r="BE400" t="s">
        <v>16</v>
      </c>
      <c r="BF400" t="s">
        <v>189</v>
      </c>
      <c r="BG400" t="s">
        <v>189</v>
      </c>
      <c r="BH400">
        <v>0</v>
      </c>
      <c r="BI400">
        <v>0</v>
      </c>
      <c r="BJ400">
        <v>0</v>
      </c>
      <c r="BK400" t="s">
        <v>189</v>
      </c>
      <c r="BL400" t="s">
        <v>189</v>
      </c>
      <c r="BN400" t="s">
        <v>2891</v>
      </c>
      <c r="BO400" t="s">
        <v>7114</v>
      </c>
      <c r="BP400" t="s">
        <v>2894</v>
      </c>
      <c r="BQ400" t="s">
        <v>184</v>
      </c>
      <c r="BR400" t="s">
        <v>6744</v>
      </c>
      <c r="BS400" t="s">
        <v>16</v>
      </c>
      <c r="BT400" t="s">
        <v>16</v>
      </c>
      <c r="BU400" t="s">
        <v>189</v>
      </c>
      <c r="BV400" t="s">
        <v>58</v>
      </c>
      <c r="BW400" t="s">
        <v>189</v>
      </c>
      <c r="BX400" t="s">
        <v>423</v>
      </c>
      <c r="BY400" t="s">
        <v>16</v>
      </c>
      <c r="BZ400" s="138"/>
      <c r="CA400" s="138">
        <v>44522</v>
      </c>
      <c r="CB400" t="s">
        <v>34</v>
      </c>
      <c r="CC400" t="s">
        <v>6745</v>
      </c>
      <c r="CD400" t="s">
        <v>6307</v>
      </c>
      <c r="CE400" t="s">
        <v>189</v>
      </c>
      <c r="CF400" t="s">
        <v>189</v>
      </c>
      <c r="CG400" t="s">
        <v>189</v>
      </c>
      <c r="CH400">
        <v>2022</v>
      </c>
      <c r="CI400" s="7">
        <v>44881</v>
      </c>
      <c r="CJ400" t="s">
        <v>4723</v>
      </c>
      <c r="CK400">
        <v>11</v>
      </c>
      <c r="CL400">
        <v>47</v>
      </c>
      <c r="CM400" s="7">
        <v>44879</v>
      </c>
      <c r="CN400" t="s">
        <v>11643</v>
      </c>
      <c r="CO400" t="s">
        <v>9857</v>
      </c>
      <c r="CP400" t="s">
        <v>11366</v>
      </c>
      <c r="CQ400" t="s">
        <v>11615</v>
      </c>
      <c r="CR400" t="s">
        <v>6013</v>
      </c>
      <c r="CS400" t="s">
        <v>6015</v>
      </c>
      <c r="CT400" t="s">
        <v>6066</v>
      </c>
      <c r="CU400" t="s">
        <v>9873</v>
      </c>
      <c r="CV400" t="s">
        <v>6310</v>
      </c>
      <c r="CW400" t="s">
        <v>9882</v>
      </c>
      <c r="CX400" t="s">
        <v>2893</v>
      </c>
      <c r="CY400" t="s">
        <v>9813</v>
      </c>
      <c r="CZ400" t="s">
        <v>6730</v>
      </c>
      <c r="DA400" t="s">
        <v>188</v>
      </c>
      <c r="DB400" t="s">
        <v>16</v>
      </c>
      <c r="DC400" t="s">
        <v>2891</v>
      </c>
      <c r="DD400" t="s">
        <v>22</v>
      </c>
      <c r="DE400" t="s">
        <v>16</v>
      </c>
      <c r="DF400" t="s">
        <v>2720</v>
      </c>
      <c r="DG400" t="s">
        <v>5517</v>
      </c>
      <c r="DH400" t="s">
        <v>2051</v>
      </c>
      <c r="DI400" t="s">
        <v>5846</v>
      </c>
      <c r="DJ400" t="s">
        <v>16</v>
      </c>
      <c r="DK400" t="s">
        <v>16</v>
      </c>
      <c r="DL400" t="s">
        <v>5972</v>
      </c>
      <c r="DM400" t="s">
        <v>6245</v>
      </c>
      <c r="DN400" t="s">
        <v>189</v>
      </c>
      <c r="DO400" t="s">
        <v>11187</v>
      </c>
      <c r="DP400" t="s">
        <v>7656</v>
      </c>
      <c r="DQ400" t="s">
        <v>10224</v>
      </c>
      <c r="DR400" t="s">
        <v>7657</v>
      </c>
    </row>
    <row r="401" spans="1:122" x14ac:dyDescent="0.25">
      <c r="A401">
        <v>514</v>
      </c>
      <c r="B401" t="s">
        <v>189</v>
      </c>
      <c r="C401" t="s">
        <v>2889</v>
      </c>
      <c r="D401" s="138">
        <v>44881</v>
      </c>
      <c r="E401" t="s">
        <v>7139</v>
      </c>
      <c r="F401" t="s">
        <v>11</v>
      </c>
      <c r="G401" t="s">
        <v>1926</v>
      </c>
      <c r="H401" t="s">
        <v>2521</v>
      </c>
      <c r="I401" t="s">
        <v>4840</v>
      </c>
      <c r="J401" t="s">
        <v>100</v>
      </c>
      <c r="K401">
        <v>4</v>
      </c>
      <c r="L401">
        <v>4</v>
      </c>
      <c r="M401">
        <v>28.39</v>
      </c>
      <c r="N401">
        <v>31.292000000000002</v>
      </c>
      <c r="O401" t="s">
        <v>189</v>
      </c>
      <c r="P401" t="s">
        <v>13</v>
      </c>
      <c r="Q401" t="s">
        <v>328</v>
      </c>
      <c r="R401" t="s">
        <v>258</v>
      </c>
      <c r="S401" t="s">
        <v>329</v>
      </c>
      <c r="T401" t="s">
        <v>329</v>
      </c>
      <c r="U401" t="s">
        <v>2078</v>
      </c>
      <c r="V401" t="s">
        <v>2410</v>
      </c>
      <c r="W401">
        <v>99.941999999999993</v>
      </c>
      <c r="X401" t="s">
        <v>15</v>
      </c>
      <c r="Y401" t="s">
        <v>4492</v>
      </c>
      <c r="Z401" t="s">
        <v>34</v>
      </c>
      <c r="AA401" t="s">
        <v>9887</v>
      </c>
      <c r="AB401" s="138">
        <v>44888</v>
      </c>
      <c r="AC401" s="138">
        <v>45069</v>
      </c>
      <c r="AD401" t="s">
        <v>6241</v>
      </c>
      <c r="AE401" t="s">
        <v>5075</v>
      </c>
      <c r="AF401" t="s">
        <v>16</v>
      </c>
      <c r="AG401" t="s">
        <v>4865</v>
      </c>
      <c r="AH401" s="138">
        <v>45984</v>
      </c>
      <c r="AI401" t="s">
        <v>2414</v>
      </c>
      <c r="AJ401" t="s">
        <v>189</v>
      </c>
      <c r="AK401" t="s">
        <v>189</v>
      </c>
      <c r="AL401" t="s">
        <v>189</v>
      </c>
      <c r="AM401" t="s">
        <v>189</v>
      </c>
      <c r="AN401" t="s">
        <v>189</v>
      </c>
      <c r="AO401" t="s">
        <v>189</v>
      </c>
      <c r="AP401" t="s">
        <v>189</v>
      </c>
      <c r="AQ401" t="s">
        <v>16</v>
      </c>
      <c r="AR401" t="s">
        <v>189</v>
      </c>
      <c r="AS401" t="s">
        <v>7658</v>
      </c>
      <c r="AT401" t="s">
        <v>6434</v>
      </c>
      <c r="AU401" t="s">
        <v>9344</v>
      </c>
      <c r="AV401" t="s">
        <v>189</v>
      </c>
      <c r="AW401" t="s">
        <v>4631</v>
      </c>
      <c r="AX401" t="s">
        <v>4627</v>
      </c>
      <c r="AY401" t="s">
        <v>16</v>
      </c>
      <c r="AZ401" t="s">
        <v>16</v>
      </c>
      <c r="BA401" t="s">
        <v>16</v>
      </c>
      <c r="BB401" t="s">
        <v>16</v>
      </c>
      <c r="BC401" t="s">
        <v>181</v>
      </c>
      <c r="BD401" t="s">
        <v>16</v>
      </c>
      <c r="BE401" t="s">
        <v>2136</v>
      </c>
      <c r="BF401" t="s">
        <v>189</v>
      </c>
      <c r="BG401" t="s">
        <v>189</v>
      </c>
      <c r="BH401">
        <v>0</v>
      </c>
      <c r="BI401">
        <v>0</v>
      </c>
      <c r="BJ401">
        <v>0</v>
      </c>
      <c r="BK401" t="s">
        <v>189</v>
      </c>
      <c r="BL401" t="s">
        <v>189</v>
      </c>
      <c r="BN401" t="s">
        <v>2524</v>
      </c>
      <c r="BO401" t="s">
        <v>16</v>
      </c>
      <c r="BP401" t="s">
        <v>2527</v>
      </c>
      <c r="BQ401" t="s">
        <v>260</v>
      </c>
      <c r="BR401" t="s">
        <v>5653</v>
      </c>
      <c r="BS401" t="s">
        <v>9678</v>
      </c>
      <c r="BT401" t="s">
        <v>9679</v>
      </c>
      <c r="BU401" t="s">
        <v>189</v>
      </c>
      <c r="BV401" t="s">
        <v>129</v>
      </c>
      <c r="BW401" t="s">
        <v>16</v>
      </c>
      <c r="BX401" t="s">
        <v>16</v>
      </c>
      <c r="BY401" t="s">
        <v>16</v>
      </c>
      <c r="BZ401" s="138"/>
      <c r="CA401" s="138">
        <v>31615</v>
      </c>
      <c r="CB401" t="s">
        <v>29</v>
      </c>
      <c r="CC401" t="s">
        <v>29</v>
      </c>
      <c r="CD401" t="s">
        <v>6307</v>
      </c>
      <c r="CE401" t="s">
        <v>6307</v>
      </c>
      <c r="CF401" t="s">
        <v>6307</v>
      </c>
      <c r="CG401" t="s">
        <v>189</v>
      </c>
      <c r="CH401">
        <v>2022</v>
      </c>
      <c r="CI401" s="7">
        <v>44881</v>
      </c>
      <c r="CJ401" t="s">
        <v>16</v>
      </c>
      <c r="CK401">
        <v>11</v>
      </c>
      <c r="CL401">
        <v>47</v>
      </c>
      <c r="CM401" s="7">
        <v>44879</v>
      </c>
      <c r="CN401" t="s">
        <v>11643</v>
      </c>
      <c r="CO401" t="s">
        <v>9857</v>
      </c>
      <c r="CP401" t="s">
        <v>11366</v>
      </c>
      <c r="CQ401" t="s">
        <v>11615</v>
      </c>
      <c r="CR401" t="s">
        <v>6013</v>
      </c>
      <c r="CS401" t="s">
        <v>6015</v>
      </c>
      <c r="CT401" t="s">
        <v>6066</v>
      </c>
      <c r="CU401" t="s">
        <v>6826</v>
      </c>
      <c r="CV401" t="s">
        <v>6310</v>
      </c>
      <c r="CW401" t="s">
        <v>9874</v>
      </c>
      <c r="CX401" t="s">
        <v>2890</v>
      </c>
      <c r="CY401" t="s">
        <v>9813</v>
      </c>
      <c r="CZ401" t="s">
        <v>6730</v>
      </c>
      <c r="DA401" t="s">
        <v>188</v>
      </c>
      <c r="DB401" t="s">
        <v>16</v>
      </c>
      <c r="DC401" t="s">
        <v>16</v>
      </c>
      <c r="DD401" t="s">
        <v>15</v>
      </c>
      <c r="DE401" t="s">
        <v>16</v>
      </c>
      <c r="DF401" t="s">
        <v>16</v>
      </c>
      <c r="DG401" t="s">
        <v>4727</v>
      </c>
      <c r="DH401" t="s">
        <v>2051</v>
      </c>
      <c r="DI401" t="s">
        <v>4502</v>
      </c>
      <c r="DJ401" t="s">
        <v>9887</v>
      </c>
      <c r="DK401" t="s">
        <v>4345</v>
      </c>
      <c r="DL401" t="s">
        <v>4345</v>
      </c>
      <c r="DM401" t="s">
        <v>16</v>
      </c>
      <c r="DN401" t="s">
        <v>189</v>
      </c>
      <c r="DO401" t="s">
        <v>10902</v>
      </c>
      <c r="DP401" t="s">
        <v>7659</v>
      </c>
      <c r="DQ401" t="s">
        <v>10224</v>
      </c>
      <c r="DR401" t="s">
        <v>7660</v>
      </c>
    </row>
    <row r="402" spans="1:122" x14ac:dyDescent="0.25">
      <c r="A402">
        <v>513</v>
      </c>
      <c r="B402" t="s">
        <v>189</v>
      </c>
      <c r="C402" t="s">
        <v>2624</v>
      </c>
      <c r="D402" s="138">
        <v>44880</v>
      </c>
      <c r="E402" t="s">
        <v>2623</v>
      </c>
      <c r="F402" t="s">
        <v>2011</v>
      </c>
      <c r="G402" t="s">
        <v>1926</v>
      </c>
      <c r="H402" t="s">
        <v>154</v>
      </c>
      <c r="I402" t="s">
        <v>4840</v>
      </c>
      <c r="J402" t="s">
        <v>100</v>
      </c>
      <c r="K402">
        <v>6.5</v>
      </c>
      <c r="L402">
        <v>6.5</v>
      </c>
      <c r="M402">
        <v>45.79</v>
      </c>
      <c r="N402">
        <v>50.862000000000002</v>
      </c>
      <c r="O402" t="s">
        <v>189</v>
      </c>
      <c r="P402" t="s">
        <v>13</v>
      </c>
      <c r="Q402" t="s">
        <v>2896</v>
      </c>
      <c r="R402" t="s">
        <v>2897</v>
      </c>
      <c r="S402" t="s">
        <v>2898</v>
      </c>
      <c r="T402" t="s">
        <v>2898</v>
      </c>
      <c r="U402" t="s">
        <v>2080</v>
      </c>
      <c r="V402" t="s">
        <v>2410</v>
      </c>
      <c r="W402">
        <v>100</v>
      </c>
      <c r="X402" t="s">
        <v>568</v>
      </c>
      <c r="Y402" t="s">
        <v>6282</v>
      </c>
      <c r="Z402" t="s">
        <v>6282</v>
      </c>
      <c r="AA402" t="s">
        <v>189</v>
      </c>
      <c r="AB402" s="138">
        <v>44887</v>
      </c>
      <c r="AC402" s="138">
        <v>45068</v>
      </c>
      <c r="AD402" t="s">
        <v>6240</v>
      </c>
      <c r="AE402" t="s">
        <v>5174</v>
      </c>
      <c r="AF402" t="s">
        <v>16</v>
      </c>
      <c r="AG402" t="s">
        <v>189</v>
      </c>
      <c r="AH402" s="138">
        <v>45983</v>
      </c>
      <c r="AI402" t="s">
        <v>2414</v>
      </c>
      <c r="AJ402" t="s">
        <v>189</v>
      </c>
      <c r="AK402" t="s">
        <v>189</v>
      </c>
      <c r="AL402" t="s">
        <v>189</v>
      </c>
      <c r="AM402" t="s">
        <v>189</v>
      </c>
      <c r="AN402" t="s">
        <v>189</v>
      </c>
      <c r="AO402" t="s">
        <v>189</v>
      </c>
      <c r="AP402" t="s">
        <v>189</v>
      </c>
      <c r="AQ402" t="s">
        <v>16</v>
      </c>
      <c r="AR402" t="s">
        <v>189</v>
      </c>
      <c r="AS402" t="s">
        <v>16</v>
      </c>
      <c r="AT402" t="s">
        <v>6605</v>
      </c>
      <c r="AU402" t="s">
        <v>9344</v>
      </c>
      <c r="AV402" t="s">
        <v>189</v>
      </c>
      <c r="AW402" t="s">
        <v>16</v>
      </c>
      <c r="AX402" t="s">
        <v>16</v>
      </c>
      <c r="AY402" t="s">
        <v>16</v>
      </c>
      <c r="AZ402" t="s">
        <v>16</v>
      </c>
      <c r="BA402" t="s">
        <v>16</v>
      </c>
      <c r="BB402" t="s">
        <v>16</v>
      </c>
      <c r="BC402" t="s">
        <v>181</v>
      </c>
      <c r="BD402" t="s">
        <v>16</v>
      </c>
      <c r="BE402" t="s">
        <v>2136</v>
      </c>
      <c r="BF402" t="s">
        <v>189</v>
      </c>
      <c r="BG402" t="s">
        <v>189</v>
      </c>
      <c r="BH402">
        <v>0</v>
      </c>
      <c r="BI402">
        <v>0</v>
      </c>
      <c r="BJ402">
        <v>0</v>
      </c>
      <c r="BK402" t="s">
        <v>189</v>
      </c>
      <c r="BL402" t="s">
        <v>189</v>
      </c>
      <c r="BN402" t="s">
        <v>2620</v>
      </c>
      <c r="BO402" t="s">
        <v>16</v>
      </c>
      <c r="BP402" t="s">
        <v>2623</v>
      </c>
      <c r="BQ402" t="s">
        <v>240</v>
      </c>
      <c r="BR402" t="s">
        <v>5653</v>
      </c>
      <c r="BS402" t="s">
        <v>9682</v>
      </c>
      <c r="BT402" t="s">
        <v>6875</v>
      </c>
      <c r="BU402" t="s">
        <v>189</v>
      </c>
      <c r="BV402" t="s">
        <v>129</v>
      </c>
      <c r="BW402" t="s">
        <v>16</v>
      </c>
      <c r="BX402" t="s">
        <v>914</v>
      </c>
      <c r="BY402" t="s">
        <v>16</v>
      </c>
      <c r="BZ402" s="138"/>
      <c r="CA402" s="138">
        <v>42501</v>
      </c>
      <c r="CB402" t="s">
        <v>29</v>
      </c>
      <c r="CC402" t="s">
        <v>29</v>
      </c>
      <c r="CD402" t="s">
        <v>6307</v>
      </c>
      <c r="CE402" t="s">
        <v>189</v>
      </c>
      <c r="CF402" t="s">
        <v>6307</v>
      </c>
      <c r="CG402" t="s">
        <v>189</v>
      </c>
      <c r="CH402">
        <v>2022</v>
      </c>
      <c r="CI402" s="7">
        <v>44880</v>
      </c>
      <c r="CJ402" t="s">
        <v>16</v>
      </c>
      <c r="CK402">
        <v>11</v>
      </c>
      <c r="CL402">
        <v>47</v>
      </c>
      <c r="CM402" s="7">
        <v>44879</v>
      </c>
      <c r="CN402" t="s">
        <v>11643</v>
      </c>
      <c r="CO402" t="s">
        <v>9857</v>
      </c>
      <c r="CP402" t="s">
        <v>11366</v>
      </c>
      <c r="CQ402" t="s">
        <v>11615</v>
      </c>
      <c r="CR402" t="s">
        <v>6013</v>
      </c>
      <c r="CS402" t="s">
        <v>6015</v>
      </c>
      <c r="CT402" t="s">
        <v>6066</v>
      </c>
      <c r="CU402" t="s">
        <v>9913</v>
      </c>
      <c r="CV402" t="s">
        <v>6310</v>
      </c>
      <c r="CW402" t="s">
        <v>9874</v>
      </c>
      <c r="CX402" t="s">
        <v>2899</v>
      </c>
      <c r="CY402" t="s">
        <v>9813</v>
      </c>
      <c r="CZ402" t="s">
        <v>6730</v>
      </c>
      <c r="DA402" t="s">
        <v>252</v>
      </c>
      <c r="DB402" t="s">
        <v>9800</v>
      </c>
      <c r="DC402" t="s">
        <v>2900</v>
      </c>
      <c r="DD402" t="s">
        <v>87</v>
      </c>
      <c r="DE402" t="s">
        <v>2620</v>
      </c>
      <c r="DF402" t="s">
        <v>16</v>
      </c>
      <c r="DG402" t="s">
        <v>4727</v>
      </c>
      <c r="DH402" t="s">
        <v>2051</v>
      </c>
      <c r="DI402" t="s">
        <v>4516</v>
      </c>
      <c r="DJ402" t="s">
        <v>16</v>
      </c>
      <c r="DK402" t="s">
        <v>16</v>
      </c>
      <c r="DL402" t="s">
        <v>4465</v>
      </c>
      <c r="DM402" t="s">
        <v>16</v>
      </c>
      <c r="DN402" t="s">
        <v>189</v>
      </c>
      <c r="DO402" t="s">
        <v>10903</v>
      </c>
      <c r="DP402" t="s">
        <v>7661</v>
      </c>
      <c r="DQ402" t="s">
        <v>10225</v>
      </c>
      <c r="DR402" t="s">
        <v>7662</v>
      </c>
    </row>
    <row r="403" spans="1:122" x14ac:dyDescent="0.25">
      <c r="A403">
        <v>512</v>
      </c>
      <c r="B403" t="s">
        <v>189</v>
      </c>
      <c r="C403" t="s">
        <v>2903</v>
      </c>
      <c r="D403" s="138">
        <v>44879</v>
      </c>
      <c r="E403" t="s">
        <v>656</v>
      </c>
      <c r="F403" t="s">
        <v>2901</v>
      </c>
      <c r="G403" t="s">
        <v>1926</v>
      </c>
      <c r="H403" t="s">
        <v>440</v>
      </c>
      <c r="I403" t="s">
        <v>4840</v>
      </c>
      <c r="J403" t="s">
        <v>100</v>
      </c>
      <c r="K403">
        <v>3</v>
      </c>
      <c r="L403">
        <v>3</v>
      </c>
      <c r="M403">
        <v>21.21</v>
      </c>
      <c r="N403">
        <v>23.510999999999999</v>
      </c>
      <c r="O403" t="s">
        <v>189</v>
      </c>
      <c r="P403" t="s">
        <v>13</v>
      </c>
      <c r="Q403" t="s">
        <v>1681</v>
      </c>
      <c r="R403" t="s">
        <v>2902</v>
      </c>
      <c r="S403" t="s">
        <v>1681</v>
      </c>
      <c r="T403" t="s">
        <v>16</v>
      </c>
      <c r="U403" t="s">
        <v>2080</v>
      </c>
      <c r="V403" t="s">
        <v>2410</v>
      </c>
      <c r="W403">
        <v>100</v>
      </c>
      <c r="X403" t="s">
        <v>15</v>
      </c>
      <c r="Y403" t="s">
        <v>6282</v>
      </c>
      <c r="Z403" t="s">
        <v>6282</v>
      </c>
      <c r="AA403" t="s">
        <v>9911</v>
      </c>
      <c r="AB403" s="138">
        <v>44882</v>
      </c>
      <c r="AC403" s="138">
        <v>45063</v>
      </c>
      <c r="AD403" t="s">
        <v>6241</v>
      </c>
      <c r="AE403" t="s">
        <v>5229</v>
      </c>
      <c r="AF403" t="s">
        <v>16</v>
      </c>
      <c r="AG403" t="s">
        <v>189</v>
      </c>
      <c r="AH403" s="138">
        <v>45978</v>
      </c>
      <c r="AI403" t="s">
        <v>2414</v>
      </c>
      <c r="AJ403" t="s">
        <v>189</v>
      </c>
      <c r="AK403" t="s">
        <v>189</v>
      </c>
      <c r="AL403" t="s">
        <v>189</v>
      </c>
      <c r="AM403" t="s">
        <v>189</v>
      </c>
      <c r="AN403" t="s">
        <v>189</v>
      </c>
      <c r="AO403" t="s">
        <v>189</v>
      </c>
      <c r="AP403" t="s">
        <v>189</v>
      </c>
      <c r="AQ403" t="s">
        <v>16</v>
      </c>
      <c r="AR403" t="s">
        <v>189</v>
      </c>
      <c r="AS403" t="s">
        <v>16</v>
      </c>
      <c r="AT403" t="s">
        <v>6435</v>
      </c>
      <c r="AU403" t="s">
        <v>9344</v>
      </c>
      <c r="AV403" t="s">
        <v>189</v>
      </c>
      <c r="AW403" t="s">
        <v>4620</v>
      </c>
      <c r="AX403" t="s">
        <v>4629</v>
      </c>
      <c r="AY403" t="s">
        <v>16</v>
      </c>
      <c r="AZ403" t="s">
        <v>16</v>
      </c>
      <c r="BA403" t="s">
        <v>16</v>
      </c>
      <c r="BB403" t="s">
        <v>16</v>
      </c>
      <c r="BC403" t="s">
        <v>16</v>
      </c>
      <c r="BD403" t="s">
        <v>16</v>
      </c>
      <c r="BE403" t="s">
        <v>16</v>
      </c>
      <c r="BF403" t="s">
        <v>189</v>
      </c>
      <c r="BG403" t="s">
        <v>189</v>
      </c>
      <c r="BH403">
        <v>0</v>
      </c>
      <c r="BI403">
        <v>0</v>
      </c>
      <c r="BJ403">
        <v>0</v>
      </c>
      <c r="BK403" t="s">
        <v>189</v>
      </c>
      <c r="BL403" t="s">
        <v>189</v>
      </c>
      <c r="BN403" t="s">
        <v>658</v>
      </c>
      <c r="BO403" t="s">
        <v>16</v>
      </c>
      <c r="BP403" t="s">
        <v>656</v>
      </c>
      <c r="BQ403" t="s">
        <v>184</v>
      </c>
      <c r="BR403" t="s">
        <v>6744</v>
      </c>
      <c r="BS403" t="s">
        <v>9667</v>
      </c>
      <c r="BT403" t="s">
        <v>16</v>
      </c>
      <c r="BU403" t="s">
        <v>189</v>
      </c>
      <c r="BV403" t="s">
        <v>18</v>
      </c>
      <c r="BW403" t="s">
        <v>9698</v>
      </c>
      <c r="BX403" t="s">
        <v>16</v>
      </c>
      <c r="BY403" t="s">
        <v>9732</v>
      </c>
      <c r="BZ403" s="138"/>
      <c r="CA403" s="138">
        <v>43063</v>
      </c>
      <c r="CB403" t="s">
        <v>17</v>
      </c>
      <c r="CC403" t="s">
        <v>17</v>
      </c>
      <c r="CD403" t="s">
        <v>6307</v>
      </c>
      <c r="CE403" t="s">
        <v>189</v>
      </c>
      <c r="CF403" t="s">
        <v>6307</v>
      </c>
      <c r="CG403" t="s">
        <v>189</v>
      </c>
      <c r="CH403">
        <v>2022</v>
      </c>
      <c r="CI403" s="7">
        <v>44879</v>
      </c>
      <c r="CJ403" t="s">
        <v>4723</v>
      </c>
      <c r="CK403">
        <v>11</v>
      </c>
      <c r="CL403">
        <v>47</v>
      </c>
      <c r="CM403" s="7">
        <v>44879</v>
      </c>
      <c r="CN403" t="s">
        <v>11643</v>
      </c>
      <c r="CO403" t="s">
        <v>9857</v>
      </c>
      <c r="CP403" t="s">
        <v>11366</v>
      </c>
      <c r="CQ403" t="s">
        <v>11615</v>
      </c>
      <c r="CR403" t="s">
        <v>6013</v>
      </c>
      <c r="CS403" t="s">
        <v>6015</v>
      </c>
      <c r="CT403" t="s">
        <v>6066</v>
      </c>
      <c r="CU403" t="s">
        <v>6824</v>
      </c>
      <c r="CV403" t="s">
        <v>6310</v>
      </c>
      <c r="CW403" t="s">
        <v>9874</v>
      </c>
      <c r="CX403" t="s">
        <v>2904</v>
      </c>
      <c r="CY403" t="s">
        <v>9813</v>
      </c>
      <c r="CZ403" t="s">
        <v>6730</v>
      </c>
      <c r="DA403" t="s">
        <v>252</v>
      </c>
      <c r="DB403" t="s">
        <v>9800</v>
      </c>
      <c r="DC403" t="s">
        <v>16</v>
      </c>
      <c r="DD403" t="s">
        <v>15</v>
      </c>
      <c r="DE403" t="s">
        <v>16</v>
      </c>
      <c r="DF403" t="s">
        <v>16</v>
      </c>
      <c r="DG403" t="s">
        <v>4727</v>
      </c>
      <c r="DH403" t="s">
        <v>2051</v>
      </c>
      <c r="DI403" t="s">
        <v>4501</v>
      </c>
      <c r="DJ403" t="s">
        <v>9911</v>
      </c>
      <c r="DK403" t="s">
        <v>5514</v>
      </c>
      <c r="DL403" t="s">
        <v>5514</v>
      </c>
      <c r="DM403" t="s">
        <v>16</v>
      </c>
      <c r="DN403" t="s">
        <v>189</v>
      </c>
      <c r="DO403" t="s">
        <v>10774</v>
      </c>
      <c r="DP403" t="s">
        <v>7663</v>
      </c>
      <c r="DQ403" t="s">
        <v>10226</v>
      </c>
      <c r="DR403" t="s">
        <v>7664</v>
      </c>
    </row>
    <row r="404" spans="1:122" x14ac:dyDescent="0.25">
      <c r="A404">
        <v>511</v>
      </c>
      <c r="B404" t="s">
        <v>189</v>
      </c>
      <c r="C404" t="s">
        <v>2330</v>
      </c>
      <c r="D404" s="138">
        <v>44875</v>
      </c>
      <c r="E404" t="s">
        <v>7665</v>
      </c>
      <c r="F404" t="s">
        <v>11</v>
      </c>
      <c r="G404" t="s">
        <v>16</v>
      </c>
      <c r="H404" t="s">
        <v>11</v>
      </c>
      <c r="I404" t="s">
        <v>9802</v>
      </c>
      <c r="J404" t="s">
        <v>12</v>
      </c>
      <c r="K404">
        <v>5.29</v>
      </c>
      <c r="L404">
        <v>0.74</v>
      </c>
      <c r="M404">
        <v>5.29</v>
      </c>
      <c r="N404">
        <v>5.782</v>
      </c>
      <c r="O404" t="s">
        <v>189</v>
      </c>
      <c r="P404" t="s">
        <v>13</v>
      </c>
      <c r="Q404" t="s">
        <v>33</v>
      </c>
      <c r="R404" t="s">
        <v>16</v>
      </c>
      <c r="S404" t="s">
        <v>16</v>
      </c>
      <c r="T404" t="s">
        <v>16</v>
      </c>
      <c r="U404" t="s">
        <v>16</v>
      </c>
      <c r="V404" t="s">
        <v>2410</v>
      </c>
      <c r="W404">
        <v>100</v>
      </c>
      <c r="X404" t="s">
        <v>22</v>
      </c>
      <c r="Y404" t="s">
        <v>6236</v>
      </c>
      <c r="Z404" t="s">
        <v>6236</v>
      </c>
      <c r="AA404" t="s">
        <v>189</v>
      </c>
      <c r="AB404" s="138">
        <v>44880</v>
      </c>
      <c r="AC404" s="138">
        <v>45061</v>
      </c>
      <c r="AD404" t="s">
        <v>6241</v>
      </c>
      <c r="AE404" t="s">
        <v>5192</v>
      </c>
      <c r="AF404" t="s">
        <v>16</v>
      </c>
      <c r="AG404" t="s">
        <v>189</v>
      </c>
      <c r="AH404" s="138">
        <v>45976</v>
      </c>
      <c r="AI404" t="s">
        <v>2414</v>
      </c>
      <c r="AJ404" t="s">
        <v>189</v>
      </c>
      <c r="AK404" t="s">
        <v>189</v>
      </c>
      <c r="AL404" t="s">
        <v>189</v>
      </c>
      <c r="AM404" t="s">
        <v>189</v>
      </c>
      <c r="AN404" t="s">
        <v>189</v>
      </c>
      <c r="AO404" t="s">
        <v>189</v>
      </c>
      <c r="AP404" t="s">
        <v>189</v>
      </c>
      <c r="AQ404" t="s">
        <v>16</v>
      </c>
      <c r="AR404" t="s">
        <v>189</v>
      </c>
      <c r="AS404" t="s">
        <v>16</v>
      </c>
      <c r="AT404" t="s">
        <v>189</v>
      </c>
      <c r="AU404" t="s">
        <v>9344</v>
      </c>
      <c r="AV404" t="s">
        <v>189</v>
      </c>
      <c r="AW404" t="s">
        <v>16</v>
      </c>
      <c r="AX404" t="s">
        <v>16</v>
      </c>
      <c r="AY404" t="s">
        <v>16</v>
      </c>
      <c r="AZ404" t="s">
        <v>16</v>
      </c>
      <c r="BA404" t="s">
        <v>16</v>
      </c>
      <c r="BB404" t="s">
        <v>16</v>
      </c>
      <c r="BC404" t="s">
        <v>16</v>
      </c>
      <c r="BD404" t="s">
        <v>16</v>
      </c>
      <c r="BE404" t="s">
        <v>16</v>
      </c>
      <c r="BF404" t="s">
        <v>189</v>
      </c>
      <c r="BG404" t="s">
        <v>189</v>
      </c>
      <c r="BH404">
        <v>0</v>
      </c>
      <c r="BI404">
        <v>0</v>
      </c>
      <c r="BJ404">
        <v>0</v>
      </c>
      <c r="BK404" t="s">
        <v>189</v>
      </c>
      <c r="BL404" t="s">
        <v>189</v>
      </c>
      <c r="BN404" t="s">
        <v>2263</v>
      </c>
      <c r="BO404" t="s">
        <v>16</v>
      </c>
      <c r="BP404" t="s">
        <v>2745</v>
      </c>
      <c r="BQ404" t="s">
        <v>184</v>
      </c>
      <c r="BR404" t="s">
        <v>6744</v>
      </c>
      <c r="BS404" t="s">
        <v>9667</v>
      </c>
      <c r="BT404" t="s">
        <v>16</v>
      </c>
      <c r="BU404" t="s">
        <v>189</v>
      </c>
      <c r="BV404" t="s">
        <v>23</v>
      </c>
      <c r="BW404" t="s">
        <v>195</v>
      </c>
      <c r="BX404" t="s">
        <v>2746</v>
      </c>
      <c r="BY404" t="s">
        <v>16</v>
      </c>
      <c r="BZ404" s="138"/>
      <c r="CA404" s="138">
        <v>44875</v>
      </c>
      <c r="CB404" t="s">
        <v>60</v>
      </c>
      <c r="CC404" t="s">
        <v>16</v>
      </c>
      <c r="CD404" t="s">
        <v>6307</v>
      </c>
      <c r="CE404" t="s">
        <v>189</v>
      </c>
      <c r="CF404" t="s">
        <v>189</v>
      </c>
      <c r="CG404" t="s">
        <v>189</v>
      </c>
      <c r="CH404">
        <v>2022</v>
      </c>
      <c r="CI404" s="7">
        <v>44875</v>
      </c>
      <c r="CJ404" t="s">
        <v>4723</v>
      </c>
      <c r="CK404">
        <v>11</v>
      </c>
      <c r="CL404">
        <v>46</v>
      </c>
      <c r="CM404" s="7">
        <v>44872</v>
      </c>
      <c r="CN404" t="s">
        <v>11645</v>
      </c>
      <c r="CO404" t="s">
        <v>9857</v>
      </c>
      <c r="CP404" t="s">
        <v>11366</v>
      </c>
      <c r="CQ404" t="s">
        <v>11615</v>
      </c>
      <c r="CR404" t="s">
        <v>6013</v>
      </c>
      <c r="CS404" t="s">
        <v>6016</v>
      </c>
      <c r="CT404" t="s">
        <v>6066</v>
      </c>
      <c r="CU404" t="s">
        <v>9873</v>
      </c>
      <c r="CV404" t="s">
        <v>6307</v>
      </c>
      <c r="CW404" t="s">
        <v>9874</v>
      </c>
      <c r="CX404" t="s">
        <v>2744</v>
      </c>
      <c r="CY404" t="s">
        <v>9817</v>
      </c>
      <c r="CZ404" t="s">
        <v>6741</v>
      </c>
      <c r="DA404" t="s">
        <v>188</v>
      </c>
      <c r="DB404" t="s">
        <v>16</v>
      </c>
      <c r="DC404" t="s">
        <v>16</v>
      </c>
      <c r="DD404" t="s">
        <v>22</v>
      </c>
      <c r="DE404" t="s">
        <v>16</v>
      </c>
      <c r="DF404" t="s">
        <v>7119</v>
      </c>
      <c r="DG404" t="s">
        <v>4727</v>
      </c>
      <c r="DH404" t="s">
        <v>2052</v>
      </c>
      <c r="DI404" t="s">
        <v>6205</v>
      </c>
      <c r="DJ404" t="s">
        <v>16</v>
      </c>
      <c r="DK404" t="s">
        <v>9817</v>
      </c>
      <c r="DL404" t="s">
        <v>9817</v>
      </c>
      <c r="DM404" t="s">
        <v>16</v>
      </c>
      <c r="DN404" t="s">
        <v>189</v>
      </c>
      <c r="DO404" t="s">
        <v>11188</v>
      </c>
      <c r="DP404" t="s">
        <v>7666</v>
      </c>
      <c r="DQ404" t="s">
        <v>10227</v>
      </c>
      <c r="DR404" t="s">
        <v>10228</v>
      </c>
    </row>
    <row r="405" spans="1:122" x14ac:dyDescent="0.25">
      <c r="A405">
        <v>510</v>
      </c>
      <c r="B405" t="s">
        <v>189</v>
      </c>
      <c r="C405" t="s">
        <v>2906</v>
      </c>
      <c r="D405" s="138">
        <v>44875</v>
      </c>
      <c r="E405" t="s">
        <v>2908</v>
      </c>
      <c r="F405" t="s">
        <v>11</v>
      </c>
      <c r="G405" t="s">
        <v>1929</v>
      </c>
      <c r="H405" t="s">
        <v>11</v>
      </c>
      <c r="I405" t="s">
        <v>9802</v>
      </c>
      <c r="J405" t="s">
        <v>100</v>
      </c>
      <c r="K405">
        <v>0.192</v>
      </c>
      <c r="L405">
        <v>0.19</v>
      </c>
      <c r="M405">
        <v>1.38</v>
      </c>
      <c r="N405">
        <v>1.506</v>
      </c>
      <c r="O405" t="s">
        <v>189</v>
      </c>
      <c r="P405" t="s">
        <v>13</v>
      </c>
      <c r="Q405" t="s">
        <v>1706</v>
      </c>
      <c r="R405" t="s">
        <v>16</v>
      </c>
      <c r="S405" t="s">
        <v>16</v>
      </c>
      <c r="T405" t="s">
        <v>16</v>
      </c>
      <c r="U405" t="s">
        <v>16</v>
      </c>
      <c r="V405" t="s">
        <v>2410</v>
      </c>
      <c r="W405">
        <v>98.031000000000006</v>
      </c>
      <c r="X405" t="s">
        <v>32</v>
      </c>
      <c r="Y405" t="s">
        <v>6282</v>
      </c>
      <c r="Z405" t="s">
        <v>6282</v>
      </c>
      <c r="AA405" t="s">
        <v>189</v>
      </c>
      <c r="AB405" s="138">
        <v>44783</v>
      </c>
      <c r="AC405" s="138">
        <v>44967</v>
      </c>
      <c r="AD405" t="s">
        <v>6242</v>
      </c>
      <c r="AE405" t="s">
        <v>5230</v>
      </c>
      <c r="AF405" t="s">
        <v>16</v>
      </c>
      <c r="AG405" t="s">
        <v>189</v>
      </c>
      <c r="AH405" s="138">
        <v>45879</v>
      </c>
      <c r="AI405" t="s">
        <v>2414</v>
      </c>
      <c r="AJ405" t="s">
        <v>189</v>
      </c>
      <c r="AK405" t="s">
        <v>189</v>
      </c>
      <c r="AL405" t="s">
        <v>189</v>
      </c>
      <c r="AM405" t="s">
        <v>189</v>
      </c>
      <c r="AN405" t="s">
        <v>189</v>
      </c>
      <c r="AO405" t="s">
        <v>189</v>
      </c>
      <c r="AP405" t="s">
        <v>189</v>
      </c>
      <c r="AQ405" t="s">
        <v>16</v>
      </c>
      <c r="AR405" t="s">
        <v>189</v>
      </c>
      <c r="AS405" t="s">
        <v>16</v>
      </c>
      <c r="AT405" t="s">
        <v>189</v>
      </c>
      <c r="AU405" t="s">
        <v>9344</v>
      </c>
      <c r="AV405" t="s">
        <v>189</v>
      </c>
      <c r="AW405" t="s">
        <v>16</v>
      </c>
      <c r="AX405" t="s">
        <v>16</v>
      </c>
      <c r="AY405" t="s">
        <v>16</v>
      </c>
      <c r="AZ405" t="s">
        <v>16</v>
      </c>
      <c r="BA405" t="s">
        <v>16</v>
      </c>
      <c r="BB405" t="s">
        <v>16</v>
      </c>
      <c r="BC405" t="s">
        <v>16</v>
      </c>
      <c r="BD405" t="s">
        <v>16</v>
      </c>
      <c r="BE405" t="s">
        <v>16</v>
      </c>
      <c r="BF405" t="s">
        <v>189</v>
      </c>
      <c r="BG405" t="s">
        <v>189</v>
      </c>
      <c r="BH405">
        <v>0</v>
      </c>
      <c r="BI405">
        <v>0</v>
      </c>
      <c r="BJ405">
        <v>0</v>
      </c>
      <c r="BK405" t="s">
        <v>189</v>
      </c>
      <c r="BL405" t="s">
        <v>189</v>
      </c>
      <c r="BN405" t="s">
        <v>2905</v>
      </c>
      <c r="BO405" t="s">
        <v>16</v>
      </c>
      <c r="BP405" t="s">
        <v>2908</v>
      </c>
      <c r="BQ405" t="s">
        <v>184</v>
      </c>
      <c r="BR405" t="s">
        <v>6744</v>
      </c>
      <c r="BS405" t="s">
        <v>9667</v>
      </c>
      <c r="BT405" t="s">
        <v>16</v>
      </c>
      <c r="BU405" t="s">
        <v>189</v>
      </c>
      <c r="BV405" t="s">
        <v>18</v>
      </c>
      <c r="BW405" t="s">
        <v>195</v>
      </c>
      <c r="BX405" t="s">
        <v>2809</v>
      </c>
      <c r="BY405" t="s">
        <v>2909</v>
      </c>
      <c r="BZ405" s="138"/>
      <c r="CA405" s="138">
        <v>42713</v>
      </c>
      <c r="CB405" t="s">
        <v>17</v>
      </c>
      <c r="CC405" t="s">
        <v>17</v>
      </c>
      <c r="CD405" t="s">
        <v>6307</v>
      </c>
      <c r="CE405" t="s">
        <v>189</v>
      </c>
      <c r="CF405" t="s">
        <v>189</v>
      </c>
      <c r="CG405" t="s">
        <v>189</v>
      </c>
      <c r="CH405">
        <v>2022</v>
      </c>
      <c r="CI405" s="7">
        <v>44875</v>
      </c>
      <c r="CJ405" t="s">
        <v>4723</v>
      </c>
      <c r="CK405">
        <v>11</v>
      </c>
      <c r="CL405">
        <v>46</v>
      </c>
      <c r="CM405" s="7">
        <v>44872</v>
      </c>
      <c r="CN405" t="s">
        <v>11645</v>
      </c>
      <c r="CO405" t="s">
        <v>9857</v>
      </c>
      <c r="CP405" t="s">
        <v>11366</v>
      </c>
      <c r="CQ405" t="s">
        <v>11615</v>
      </c>
      <c r="CR405" t="s">
        <v>6013</v>
      </c>
      <c r="CS405" t="s">
        <v>6016</v>
      </c>
      <c r="CT405" t="s">
        <v>6066</v>
      </c>
      <c r="CU405" t="s">
        <v>9873</v>
      </c>
      <c r="CV405" t="s">
        <v>6310</v>
      </c>
      <c r="CW405" t="s">
        <v>9874</v>
      </c>
      <c r="CX405" t="s">
        <v>2907</v>
      </c>
      <c r="CY405" t="s">
        <v>9813</v>
      </c>
      <c r="CZ405" t="s">
        <v>6730</v>
      </c>
      <c r="DA405" t="s">
        <v>188</v>
      </c>
      <c r="DB405" t="s">
        <v>16</v>
      </c>
      <c r="DC405" t="s">
        <v>2905</v>
      </c>
      <c r="DD405" t="s">
        <v>32</v>
      </c>
      <c r="DE405" t="s">
        <v>16</v>
      </c>
      <c r="DF405" t="s">
        <v>16</v>
      </c>
      <c r="DG405" t="s">
        <v>4727</v>
      </c>
      <c r="DH405" t="s">
        <v>6766</v>
      </c>
      <c r="DI405" t="s">
        <v>5847</v>
      </c>
      <c r="DJ405" t="s">
        <v>16</v>
      </c>
      <c r="DK405" t="s">
        <v>16</v>
      </c>
      <c r="DL405" t="s">
        <v>4465</v>
      </c>
      <c r="DM405" t="s">
        <v>16</v>
      </c>
      <c r="DN405" t="s">
        <v>189</v>
      </c>
      <c r="DO405" t="s">
        <v>11646</v>
      </c>
      <c r="DP405" t="s">
        <v>7667</v>
      </c>
      <c r="DQ405" t="s">
        <v>10227</v>
      </c>
      <c r="DR405" t="s">
        <v>7668</v>
      </c>
    </row>
    <row r="406" spans="1:122" x14ac:dyDescent="0.25">
      <c r="A406">
        <v>509</v>
      </c>
      <c r="B406" t="s">
        <v>189</v>
      </c>
      <c r="C406" t="s">
        <v>2917</v>
      </c>
      <c r="D406" s="138">
        <v>44873</v>
      </c>
      <c r="E406" t="s">
        <v>2919</v>
      </c>
      <c r="F406" t="s">
        <v>11</v>
      </c>
      <c r="G406" t="s">
        <v>1929</v>
      </c>
      <c r="H406" t="s">
        <v>11</v>
      </c>
      <c r="I406" t="s">
        <v>9802</v>
      </c>
      <c r="J406" t="s">
        <v>100</v>
      </c>
      <c r="K406">
        <v>1.7250000000000001</v>
      </c>
      <c r="L406">
        <v>1.72</v>
      </c>
      <c r="M406">
        <v>12.47</v>
      </c>
      <c r="N406">
        <v>13.54</v>
      </c>
      <c r="O406" t="s">
        <v>189</v>
      </c>
      <c r="P406" t="s">
        <v>13</v>
      </c>
      <c r="Q406" t="s">
        <v>2859</v>
      </c>
      <c r="R406" t="s">
        <v>16</v>
      </c>
      <c r="S406" t="s">
        <v>2859</v>
      </c>
      <c r="T406" t="s">
        <v>16</v>
      </c>
      <c r="U406" t="s">
        <v>16</v>
      </c>
      <c r="V406" t="s">
        <v>2410</v>
      </c>
      <c r="W406">
        <v>100</v>
      </c>
      <c r="X406" t="s">
        <v>15</v>
      </c>
      <c r="Y406" t="s">
        <v>6282</v>
      </c>
      <c r="Z406" t="s">
        <v>6282</v>
      </c>
      <c r="AA406" t="s">
        <v>189</v>
      </c>
      <c r="AB406" s="138">
        <v>44879</v>
      </c>
      <c r="AC406" s="138">
        <v>45060</v>
      </c>
      <c r="AD406" t="s">
        <v>6241</v>
      </c>
      <c r="AE406" t="s">
        <v>5233</v>
      </c>
      <c r="AF406" t="s">
        <v>16</v>
      </c>
      <c r="AG406" t="s">
        <v>189</v>
      </c>
      <c r="AH406" s="138">
        <v>45975</v>
      </c>
      <c r="AI406" t="s">
        <v>2414</v>
      </c>
      <c r="AJ406" t="s">
        <v>189</v>
      </c>
      <c r="AK406" t="s">
        <v>189</v>
      </c>
      <c r="AL406" t="s">
        <v>189</v>
      </c>
      <c r="AM406" t="s">
        <v>189</v>
      </c>
      <c r="AN406" t="s">
        <v>189</v>
      </c>
      <c r="AO406" t="s">
        <v>189</v>
      </c>
      <c r="AP406" t="s">
        <v>189</v>
      </c>
      <c r="AQ406" t="s">
        <v>16</v>
      </c>
      <c r="AR406" t="s">
        <v>189</v>
      </c>
      <c r="AS406" t="s">
        <v>16</v>
      </c>
      <c r="AT406" t="s">
        <v>6606</v>
      </c>
      <c r="AU406" t="s">
        <v>9344</v>
      </c>
      <c r="AV406" t="s">
        <v>189</v>
      </c>
      <c r="AW406" t="s">
        <v>16</v>
      </c>
      <c r="AX406" t="s">
        <v>16</v>
      </c>
      <c r="AY406" t="s">
        <v>16</v>
      </c>
      <c r="AZ406" t="s">
        <v>16</v>
      </c>
      <c r="BA406" t="s">
        <v>16</v>
      </c>
      <c r="BB406" t="s">
        <v>16</v>
      </c>
      <c r="BC406" t="s">
        <v>16</v>
      </c>
      <c r="BD406" t="s">
        <v>16</v>
      </c>
      <c r="BE406" t="s">
        <v>16</v>
      </c>
      <c r="BF406" t="s">
        <v>189</v>
      </c>
      <c r="BG406" t="s">
        <v>189</v>
      </c>
      <c r="BH406">
        <v>0</v>
      </c>
      <c r="BI406">
        <v>0</v>
      </c>
      <c r="BJ406">
        <v>0</v>
      </c>
      <c r="BK406" t="s">
        <v>189</v>
      </c>
      <c r="BL406" t="s">
        <v>189</v>
      </c>
      <c r="BN406" t="s">
        <v>2916</v>
      </c>
      <c r="BO406" t="s">
        <v>16</v>
      </c>
      <c r="BP406" t="s">
        <v>2919</v>
      </c>
      <c r="BQ406" t="s">
        <v>184</v>
      </c>
      <c r="BR406" t="s">
        <v>6744</v>
      </c>
      <c r="BS406" t="s">
        <v>9667</v>
      </c>
      <c r="BT406" t="s">
        <v>16</v>
      </c>
      <c r="BU406" t="s">
        <v>189</v>
      </c>
      <c r="BV406" t="s">
        <v>18</v>
      </c>
      <c r="BW406" t="s">
        <v>185</v>
      </c>
      <c r="BX406" t="s">
        <v>2809</v>
      </c>
      <c r="BY406" t="s">
        <v>16</v>
      </c>
      <c r="BZ406" s="138"/>
      <c r="CA406" s="138">
        <v>42698</v>
      </c>
      <c r="CB406" t="s">
        <v>17</v>
      </c>
      <c r="CC406" t="s">
        <v>17</v>
      </c>
      <c r="CD406" t="s">
        <v>6307</v>
      </c>
      <c r="CE406" t="s">
        <v>189</v>
      </c>
      <c r="CF406" t="s">
        <v>189</v>
      </c>
      <c r="CG406" t="s">
        <v>189</v>
      </c>
      <c r="CH406">
        <v>2022</v>
      </c>
      <c r="CI406" s="7">
        <v>44873</v>
      </c>
      <c r="CJ406" t="s">
        <v>4723</v>
      </c>
      <c r="CK406">
        <v>11</v>
      </c>
      <c r="CL406">
        <v>46</v>
      </c>
      <c r="CM406" s="7">
        <v>44872</v>
      </c>
      <c r="CN406" t="s">
        <v>11645</v>
      </c>
      <c r="CO406" t="s">
        <v>9857</v>
      </c>
      <c r="CP406" t="s">
        <v>11366</v>
      </c>
      <c r="CQ406" t="s">
        <v>11615</v>
      </c>
      <c r="CR406" t="s">
        <v>6013</v>
      </c>
      <c r="CS406" t="s">
        <v>6016</v>
      </c>
      <c r="CT406" t="s">
        <v>6066</v>
      </c>
      <c r="CU406" t="s">
        <v>9873</v>
      </c>
      <c r="CV406" t="s">
        <v>6310</v>
      </c>
      <c r="CW406" t="s">
        <v>9874</v>
      </c>
      <c r="CX406" t="s">
        <v>2918</v>
      </c>
      <c r="CY406" t="s">
        <v>9813</v>
      </c>
      <c r="CZ406" t="s">
        <v>6730</v>
      </c>
      <c r="DA406" t="s">
        <v>188</v>
      </c>
      <c r="DB406" t="s">
        <v>16</v>
      </c>
      <c r="DC406" t="s">
        <v>16</v>
      </c>
      <c r="DD406" t="s">
        <v>15</v>
      </c>
      <c r="DE406" t="s">
        <v>16</v>
      </c>
      <c r="DF406" t="s">
        <v>16</v>
      </c>
      <c r="DG406" t="s">
        <v>4727</v>
      </c>
      <c r="DH406" t="s">
        <v>2051</v>
      </c>
      <c r="DI406" t="s">
        <v>5848</v>
      </c>
      <c r="DJ406" t="s">
        <v>16</v>
      </c>
      <c r="DK406" t="s">
        <v>16</v>
      </c>
      <c r="DL406" t="s">
        <v>4465</v>
      </c>
      <c r="DM406" t="s">
        <v>16</v>
      </c>
      <c r="DN406" t="s">
        <v>189</v>
      </c>
      <c r="DO406" t="s">
        <v>11647</v>
      </c>
      <c r="DP406" t="s">
        <v>7669</v>
      </c>
      <c r="DQ406" t="s">
        <v>10229</v>
      </c>
      <c r="DR406" t="s">
        <v>7670</v>
      </c>
    </row>
    <row r="407" spans="1:122" x14ac:dyDescent="0.25">
      <c r="A407">
        <v>508</v>
      </c>
      <c r="B407" t="s">
        <v>189</v>
      </c>
      <c r="C407" t="s">
        <v>2331</v>
      </c>
      <c r="D407" s="138">
        <v>44873</v>
      </c>
      <c r="E407" t="s">
        <v>2332</v>
      </c>
      <c r="F407" t="s">
        <v>11</v>
      </c>
      <c r="G407" t="s">
        <v>1929</v>
      </c>
      <c r="H407" t="s">
        <v>11</v>
      </c>
      <c r="I407" t="s">
        <v>9802</v>
      </c>
      <c r="J407" t="s">
        <v>12</v>
      </c>
      <c r="K407">
        <v>5.5</v>
      </c>
      <c r="L407">
        <v>0.76</v>
      </c>
      <c r="M407">
        <v>5.5</v>
      </c>
      <c r="N407">
        <v>5.9779999999999998</v>
      </c>
      <c r="O407" t="s">
        <v>189</v>
      </c>
      <c r="P407" t="s">
        <v>13</v>
      </c>
      <c r="Q407" t="s">
        <v>66</v>
      </c>
      <c r="R407" t="s">
        <v>16</v>
      </c>
      <c r="S407" t="s">
        <v>16</v>
      </c>
      <c r="T407" t="s">
        <v>16</v>
      </c>
      <c r="U407" t="s">
        <v>16</v>
      </c>
      <c r="V407" t="s">
        <v>2410</v>
      </c>
      <c r="W407">
        <v>100</v>
      </c>
      <c r="X407" t="s">
        <v>22</v>
      </c>
      <c r="Y407" t="s">
        <v>1883</v>
      </c>
      <c r="Z407" t="s">
        <v>1883</v>
      </c>
      <c r="AA407" t="s">
        <v>189</v>
      </c>
      <c r="AB407" s="138">
        <v>44876</v>
      </c>
      <c r="AC407" s="138">
        <v>45057</v>
      </c>
      <c r="AD407" t="s">
        <v>6241</v>
      </c>
      <c r="AE407" t="s">
        <v>5018</v>
      </c>
      <c r="AF407" t="s">
        <v>16</v>
      </c>
      <c r="AG407" t="s">
        <v>189</v>
      </c>
      <c r="AH407" s="138">
        <v>45972</v>
      </c>
      <c r="AI407" t="s">
        <v>2414</v>
      </c>
      <c r="AJ407" t="s">
        <v>189</v>
      </c>
      <c r="AK407" t="s">
        <v>189</v>
      </c>
      <c r="AL407" t="s">
        <v>189</v>
      </c>
      <c r="AM407" t="s">
        <v>189</v>
      </c>
      <c r="AN407" t="s">
        <v>189</v>
      </c>
      <c r="AO407" t="s">
        <v>189</v>
      </c>
      <c r="AP407" t="s">
        <v>189</v>
      </c>
      <c r="AQ407" t="s">
        <v>16</v>
      </c>
      <c r="AR407" t="s">
        <v>189</v>
      </c>
      <c r="AS407" t="s">
        <v>16</v>
      </c>
      <c r="AT407" t="s">
        <v>189</v>
      </c>
      <c r="AU407" t="s">
        <v>9344</v>
      </c>
      <c r="AV407" t="s">
        <v>189</v>
      </c>
      <c r="AW407" t="s">
        <v>16</v>
      </c>
      <c r="AX407" t="s">
        <v>16</v>
      </c>
      <c r="AY407" t="s">
        <v>16</v>
      </c>
      <c r="AZ407" t="s">
        <v>16</v>
      </c>
      <c r="BA407" t="s">
        <v>16</v>
      </c>
      <c r="BB407" t="s">
        <v>16</v>
      </c>
      <c r="BC407" t="s">
        <v>16</v>
      </c>
      <c r="BD407" t="s">
        <v>16</v>
      </c>
      <c r="BE407" t="s">
        <v>16</v>
      </c>
      <c r="BF407" t="s">
        <v>189</v>
      </c>
      <c r="BG407" t="s">
        <v>189</v>
      </c>
      <c r="BH407">
        <v>0</v>
      </c>
      <c r="BI407">
        <v>0</v>
      </c>
      <c r="BJ407">
        <v>0</v>
      </c>
      <c r="BK407" t="s">
        <v>189</v>
      </c>
      <c r="BL407" t="s">
        <v>189</v>
      </c>
      <c r="BN407" t="s">
        <v>215</v>
      </c>
      <c r="BO407" t="s">
        <v>7118</v>
      </c>
      <c r="BP407" t="s">
        <v>2584</v>
      </c>
      <c r="BQ407" t="s">
        <v>184</v>
      </c>
      <c r="BR407" t="s">
        <v>6744</v>
      </c>
      <c r="BS407" t="s">
        <v>1494</v>
      </c>
      <c r="BT407" t="s">
        <v>16</v>
      </c>
      <c r="BU407" t="s">
        <v>189</v>
      </c>
      <c r="BV407" t="s">
        <v>23</v>
      </c>
      <c r="BW407" t="s">
        <v>9677</v>
      </c>
      <c r="BX407" t="s">
        <v>216</v>
      </c>
      <c r="BY407" t="s">
        <v>16</v>
      </c>
      <c r="BZ407" s="138"/>
      <c r="CA407" s="138">
        <v>43802</v>
      </c>
      <c r="CB407" t="s">
        <v>17</v>
      </c>
      <c r="CC407" t="s">
        <v>17</v>
      </c>
      <c r="CD407" t="s">
        <v>6307</v>
      </c>
      <c r="CE407" t="s">
        <v>189</v>
      </c>
      <c r="CF407" t="s">
        <v>6307</v>
      </c>
      <c r="CG407" t="s">
        <v>189</v>
      </c>
      <c r="CH407">
        <v>2022</v>
      </c>
      <c r="CI407" s="7">
        <v>44873</v>
      </c>
      <c r="CJ407" t="s">
        <v>4723</v>
      </c>
      <c r="CK407">
        <v>11</v>
      </c>
      <c r="CL407">
        <v>46</v>
      </c>
      <c r="CM407" s="7">
        <v>44872</v>
      </c>
      <c r="CN407" t="s">
        <v>11645</v>
      </c>
      <c r="CO407" t="s">
        <v>9857</v>
      </c>
      <c r="CP407" t="s">
        <v>11366</v>
      </c>
      <c r="CQ407" t="s">
        <v>11615</v>
      </c>
      <c r="CR407" t="s">
        <v>6013</v>
      </c>
      <c r="CS407" t="s">
        <v>6016</v>
      </c>
      <c r="CT407" t="s">
        <v>6066</v>
      </c>
      <c r="CU407" t="s">
        <v>9873</v>
      </c>
      <c r="CV407" t="s">
        <v>6310</v>
      </c>
      <c r="CW407" t="s">
        <v>9874</v>
      </c>
      <c r="CX407" t="s">
        <v>218</v>
      </c>
      <c r="CY407" t="s">
        <v>9817</v>
      </c>
      <c r="CZ407" t="s">
        <v>6741</v>
      </c>
      <c r="DA407" t="s">
        <v>188</v>
      </c>
      <c r="DB407" t="s">
        <v>16</v>
      </c>
      <c r="DC407" t="s">
        <v>16</v>
      </c>
      <c r="DD407" t="s">
        <v>22</v>
      </c>
      <c r="DE407" t="s">
        <v>16</v>
      </c>
      <c r="DF407" t="s">
        <v>381</v>
      </c>
      <c r="DG407" t="s">
        <v>4727</v>
      </c>
      <c r="DH407" t="s">
        <v>2052</v>
      </c>
      <c r="DI407" t="s">
        <v>6107</v>
      </c>
      <c r="DJ407" t="s">
        <v>16</v>
      </c>
      <c r="DK407" t="s">
        <v>9817</v>
      </c>
      <c r="DL407" t="s">
        <v>9817</v>
      </c>
      <c r="DM407" t="s">
        <v>6245</v>
      </c>
      <c r="DN407" t="s">
        <v>189</v>
      </c>
      <c r="DO407" t="s">
        <v>11189</v>
      </c>
      <c r="DP407" t="s">
        <v>7671</v>
      </c>
      <c r="DQ407" t="s">
        <v>10229</v>
      </c>
      <c r="DR407" t="s">
        <v>10230</v>
      </c>
    </row>
    <row r="408" spans="1:122" x14ac:dyDescent="0.25">
      <c r="A408">
        <v>507</v>
      </c>
      <c r="B408" t="s">
        <v>189</v>
      </c>
      <c r="C408" t="s">
        <v>2914</v>
      </c>
      <c r="D408" s="138">
        <v>44873</v>
      </c>
      <c r="E408" t="s">
        <v>1705</v>
      </c>
      <c r="F408" t="s">
        <v>107</v>
      </c>
      <c r="G408" t="s">
        <v>1926</v>
      </c>
      <c r="H408" t="s">
        <v>107</v>
      </c>
      <c r="I408" t="s">
        <v>4840</v>
      </c>
      <c r="J408" t="s">
        <v>100</v>
      </c>
      <c r="K408">
        <v>2</v>
      </c>
      <c r="L408">
        <v>2</v>
      </c>
      <c r="M408">
        <v>14.46</v>
      </c>
      <c r="N408">
        <v>15.698</v>
      </c>
      <c r="O408" t="s">
        <v>189</v>
      </c>
      <c r="P408" t="s">
        <v>13</v>
      </c>
      <c r="Q408" t="s">
        <v>1593</v>
      </c>
      <c r="R408" t="s">
        <v>2664</v>
      </c>
      <c r="S408" t="s">
        <v>1593</v>
      </c>
      <c r="T408" t="s">
        <v>16</v>
      </c>
      <c r="U408" t="s">
        <v>2080</v>
      </c>
      <c r="V408" t="s">
        <v>2410</v>
      </c>
      <c r="W408">
        <v>100</v>
      </c>
      <c r="X408" t="s">
        <v>32</v>
      </c>
      <c r="Y408" t="s">
        <v>6282</v>
      </c>
      <c r="Z408" t="s">
        <v>6282</v>
      </c>
      <c r="AA408" t="s">
        <v>189</v>
      </c>
      <c r="AB408" s="138">
        <v>44879</v>
      </c>
      <c r="AC408" s="138">
        <v>45060</v>
      </c>
      <c r="AD408" t="s">
        <v>6246</v>
      </c>
      <c r="AE408" t="s">
        <v>5232</v>
      </c>
      <c r="AF408" t="s">
        <v>16</v>
      </c>
      <c r="AG408" t="s">
        <v>189</v>
      </c>
      <c r="AH408" s="138">
        <v>45975</v>
      </c>
      <c r="AI408" t="s">
        <v>2414</v>
      </c>
      <c r="AJ408" t="s">
        <v>189</v>
      </c>
      <c r="AK408" t="s">
        <v>189</v>
      </c>
      <c r="AL408" t="s">
        <v>189</v>
      </c>
      <c r="AM408" t="s">
        <v>189</v>
      </c>
      <c r="AN408" t="s">
        <v>189</v>
      </c>
      <c r="AO408" t="s">
        <v>189</v>
      </c>
      <c r="AP408" t="s">
        <v>189</v>
      </c>
      <c r="AQ408" t="s">
        <v>16</v>
      </c>
      <c r="AR408" t="s">
        <v>189</v>
      </c>
      <c r="AS408" t="s">
        <v>16</v>
      </c>
      <c r="AT408" t="s">
        <v>6607</v>
      </c>
      <c r="AU408" t="s">
        <v>9344</v>
      </c>
      <c r="AV408" t="s">
        <v>189</v>
      </c>
      <c r="AW408" t="s">
        <v>16</v>
      </c>
      <c r="AX408" t="s">
        <v>16</v>
      </c>
      <c r="AY408" t="s">
        <v>16</v>
      </c>
      <c r="AZ408" t="s">
        <v>16</v>
      </c>
      <c r="BA408" t="s">
        <v>16</v>
      </c>
      <c r="BB408" t="s">
        <v>16</v>
      </c>
      <c r="BC408" t="s">
        <v>16</v>
      </c>
      <c r="BD408" t="s">
        <v>16</v>
      </c>
      <c r="BE408" t="s">
        <v>16</v>
      </c>
      <c r="BF408" t="s">
        <v>189</v>
      </c>
      <c r="BG408" t="s">
        <v>189</v>
      </c>
      <c r="BH408">
        <v>0</v>
      </c>
      <c r="BI408">
        <v>0</v>
      </c>
      <c r="BJ408">
        <v>0</v>
      </c>
      <c r="BK408" t="s">
        <v>189</v>
      </c>
      <c r="BL408" t="s">
        <v>189</v>
      </c>
      <c r="BN408" t="s">
        <v>1707</v>
      </c>
      <c r="BO408" t="s">
        <v>16</v>
      </c>
      <c r="BP408" t="s">
        <v>1705</v>
      </c>
      <c r="BQ408" t="s">
        <v>184</v>
      </c>
      <c r="BR408" t="s">
        <v>6744</v>
      </c>
      <c r="BS408" t="s">
        <v>1494</v>
      </c>
      <c r="BT408" t="s">
        <v>16</v>
      </c>
      <c r="BU408" t="s">
        <v>189</v>
      </c>
      <c r="BV408" t="s">
        <v>58</v>
      </c>
      <c r="BW408" t="s">
        <v>9677</v>
      </c>
      <c r="BX408" t="s">
        <v>423</v>
      </c>
      <c r="BY408" t="s">
        <v>1708</v>
      </c>
      <c r="BZ408" s="138"/>
      <c r="CA408" s="138">
        <v>43440</v>
      </c>
      <c r="CB408" t="s">
        <v>17</v>
      </c>
      <c r="CC408" t="s">
        <v>17</v>
      </c>
      <c r="CD408" t="s">
        <v>6307</v>
      </c>
      <c r="CE408" t="s">
        <v>189</v>
      </c>
      <c r="CF408" t="s">
        <v>6307</v>
      </c>
      <c r="CG408" t="s">
        <v>189</v>
      </c>
      <c r="CH408">
        <v>2022</v>
      </c>
      <c r="CI408" s="7">
        <v>44873</v>
      </c>
      <c r="CJ408" t="s">
        <v>4723</v>
      </c>
      <c r="CK408">
        <v>11</v>
      </c>
      <c r="CL408">
        <v>46</v>
      </c>
      <c r="CM408" s="7">
        <v>44872</v>
      </c>
      <c r="CN408" t="s">
        <v>11645</v>
      </c>
      <c r="CO408" t="s">
        <v>9857</v>
      </c>
      <c r="CP408" t="s">
        <v>11366</v>
      </c>
      <c r="CQ408" t="s">
        <v>11615</v>
      </c>
      <c r="CR408" t="s">
        <v>6013</v>
      </c>
      <c r="CS408" t="s">
        <v>6016</v>
      </c>
      <c r="CT408" t="s">
        <v>6066</v>
      </c>
      <c r="CU408" t="s">
        <v>9873</v>
      </c>
      <c r="CV408" t="s">
        <v>6310</v>
      </c>
      <c r="CW408" t="s">
        <v>9874</v>
      </c>
      <c r="CX408" t="s">
        <v>2915</v>
      </c>
      <c r="CY408" t="s">
        <v>9813</v>
      </c>
      <c r="CZ408" t="s">
        <v>6730</v>
      </c>
      <c r="DA408" t="s">
        <v>252</v>
      </c>
      <c r="DB408" t="s">
        <v>9800</v>
      </c>
      <c r="DC408" t="s">
        <v>1707</v>
      </c>
      <c r="DD408" t="s">
        <v>32</v>
      </c>
      <c r="DE408" t="s">
        <v>16</v>
      </c>
      <c r="DF408" t="s">
        <v>16</v>
      </c>
      <c r="DG408" t="s">
        <v>4727</v>
      </c>
      <c r="DH408" t="s">
        <v>2051</v>
      </c>
      <c r="DI408" t="s">
        <v>4504</v>
      </c>
      <c r="DJ408" t="s">
        <v>16</v>
      </c>
      <c r="DK408" t="s">
        <v>16</v>
      </c>
      <c r="DL408" t="s">
        <v>4465</v>
      </c>
      <c r="DM408" t="s">
        <v>16</v>
      </c>
      <c r="DN408" t="s">
        <v>189</v>
      </c>
      <c r="DO408" t="s">
        <v>10775</v>
      </c>
      <c r="DP408" t="s">
        <v>7672</v>
      </c>
      <c r="DQ408" t="s">
        <v>10229</v>
      </c>
      <c r="DR408" t="s">
        <v>7673</v>
      </c>
    </row>
    <row r="409" spans="1:122" x14ac:dyDescent="0.25">
      <c r="A409">
        <v>506</v>
      </c>
      <c r="B409" t="s">
        <v>189</v>
      </c>
      <c r="C409" t="s">
        <v>2333</v>
      </c>
      <c r="D409" s="138">
        <v>44873</v>
      </c>
      <c r="E409" t="s">
        <v>2334</v>
      </c>
      <c r="F409" t="s">
        <v>11</v>
      </c>
      <c r="G409" t="s">
        <v>1932</v>
      </c>
      <c r="H409" t="s">
        <v>11</v>
      </c>
      <c r="I409" t="s">
        <v>9802</v>
      </c>
      <c r="J409" t="s">
        <v>12</v>
      </c>
      <c r="K409">
        <v>3.3</v>
      </c>
      <c r="L409">
        <v>0.46</v>
      </c>
      <c r="M409">
        <v>3.3</v>
      </c>
      <c r="N409">
        <v>3.5870000000000002</v>
      </c>
      <c r="O409" t="s">
        <v>189</v>
      </c>
      <c r="P409" t="s">
        <v>13</v>
      </c>
      <c r="Q409" t="s">
        <v>36</v>
      </c>
      <c r="R409" t="s">
        <v>16</v>
      </c>
      <c r="S409" t="s">
        <v>16</v>
      </c>
      <c r="T409" t="s">
        <v>16</v>
      </c>
      <c r="U409" t="s">
        <v>16</v>
      </c>
      <c r="V409" t="s">
        <v>2410</v>
      </c>
      <c r="W409">
        <v>100</v>
      </c>
      <c r="X409" t="s">
        <v>22</v>
      </c>
      <c r="Y409" t="s">
        <v>6236</v>
      </c>
      <c r="Z409" t="s">
        <v>6236</v>
      </c>
      <c r="AA409" t="s">
        <v>189</v>
      </c>
      <c r="AB409" s="138">
        <v>44879</v>
      </c>
      <c r="AC409" s="138">
        <v>45060</v>
      </c>
      <c r="AD409" t="s">
        <v>6241</v>
      </c>
      <c r="AE409" t="s">
        <v>5231</v>
      </c>
      <c r="AF409" t="s">
        <v>16</v>
      </c>
      <c r="AG409" t="s">
        <v>189</v>
      </c>
      <c r="AH409" s="138">
        <v>45975</v>
      </c>
      <c r="AI409" t="s">
        <v>2414</v>
      </c>
      <c r="AJ409" t="s">
        <v>189</v>
      </c>
      <c r="AK409" t="s">
        <v>189</v>
      </c>
      <c r="AL409" t="s">
        <v>189</v>
      </c>
      <c r="AM409" t="s">
        <v>189</v>
      </c>
      <c r="AN409" t="s">
        <v>189</v>
      </c>
      <c r="AO409" t="s">
        <v>189</v>
      </c>
      <c r="AP409" t="s">
        <v>189</v>
      </c>
      <c r="AQ409" t="s">
        <v>16</v>
      </c>
      <c r="AR409" t="s">
        <v>189</v>
      </c>
      <c r="AS409" t="s">
        <v>16</v>
      </c>
      <c r="AT409" t="s">
        <v>189</v>
      </c>
      <c r="AU409" t="s">
        <v>9344</v>
      </c>
      <c r="AV409" t="s">
        <v>189</v>
      </c>
      <c r="AW409" t="s">
        <v>16</v>
      </c>
      <c r="AX409" t="s">
        <v>16</v>
      </c>
      <c r="AY409" t="s">
        <v>16</v>
      </c>
      <c r="AZ409" t="s">
        <v>16</v>
      </c>
      <c r="BA409" t="s">
        <v>16</v>
      </c>
      <c r="BB409" t="s">
        <v>16</v>
      </c>
      <c r="BC409" t="s">
        <v>16</v>
      </c>
      <c r="BD409" t="s">
        <v>16</v>
      </c>
      <c r="BE409" t="s">
        <v>16</v>
      </c>
      <c r="BF409" t="s">
        <v>189</v>
      </c>
      <c r="BG409" t="s">
        <v>189</v>
      </c>
      <c r="BH409">
        <v>0</v>
      </c>
      <c r="BI409">
        <v>0</v>
      </c>
      <c r="BJ409">
        <v>0</v>
      </c>
      <c r="BK409" t="s">
        <v>189</v>
      </c>
      <c r="BL409" t="s">
        <v>189</v>
      </c>
      <c r="BN409" t="s">
        <v>2335</v>
      </c>
      <c r="BO409" t="s">
        <v>7116</v>
      </c>
      <c r="BP409" t="s">
        <v>2912</v>
      </c>
      <c r="BQ409" t="s">
        <v>184</v>
      </c>
      <c r="BR409" t="s">
        <v>6744</v>
      </c>
      <c r="BS409" t="s">
        <v>9667</v>
      </c>
      <c r="BT409" t="s">
        <v>16</v>
      </c>
      <c r="BU409" t="s">
        <v>189</v>
      </c>
      <c r="BV409" t="s">
        <v>27</v>
      </c>
      <c r="BW409" t="s">
        <v>195</v>
      </c>
      <c r="BX409" t="s">
        <v>207</v>
      </c>
      <c r="BY409" t="s">
        <v>2548</v>
      </c>
      <c r="BZ409" s="138"/>
      <c r="CA409" s="138">
        <v>44665</v>
      </c>
      <c r="CB409" t="s">
        <v>17</v>
      </c>
      <c r="CC409" t="s">
        <v>17</v>
      </c>
      <c r="CD409" t="s">
        <v>6307</v>
      </c>
      <c r="CE409" t="s">
        <v>189</v>
      </c>
      <c r="CF409" t="s">
        <v>189</v>
      </c>
      <c r="CG409" t="s">
        <v>189</v>
      </c>
      <c r="CH409">
        <v>2022</v>
      </c>
      <c r="CI409" s="7">
        <v>44873</v>
      </c>
      <c r="CJ409" t="s">
        <v>4723</v>
      </c>
      <c r="CK409">
        <v>11</v>
      </c>
      <c r="CL409">
        <v>46</v>
      </c>
      <c r="CM409" s="7">
        <v>44872</v>
      </c>
      <c r="CN409" t="s">
        <v>11645</v>
      </c>
      <c r="CO409" t="s">
        <v>9857</v>
      </c>
      <c r="CP409" t="s">
        <v>11366</v>
      </c>
      <c r="CQ409" t="s">
        <v>11615</v>
      </c>
      <c r="CR409" t="s">
        <v>6013</v>
      </c>
      <c r="CS409" t="s">
        <v>6016</v>
      </c>
      <c r="CT409" t="s">
        <v>6066</v>
      </c>
      <c r="CU409" t="s">
        <v>9873</v>
      </c>
      <c r="CV409" t="s">
        <v>6310</v>
      </c>
      <c r="CW409" t="s">
        <v>9874</v>
      </c>
      <c r="CX409" t="s">
        <v>2911</v>
      </c>
      <c r="CY409" t="s">
        <v>9817</v>
      </c>
      <c r="CZ409" t="s">
        <v>6741</v>
      </c>
      <c r="DA409" t="s">
        <v>188</v>
      </c>
      <c r="DB409" t="s">
        <v>16</v>
      </c>
      <c r="DC409" t="s">
        <v>16</v>
      </c>
      <c r="DD409" t="s">
        <v>22</v>
      </c>
      <c r="DE409" t="s">
        <v>16</v>
      </c>
      <c r="DF409" t="s">
        <v>391</v>
      </c>
      <c r="DG409" t="s">
        <v>4727</v>
      </c>
      <c r="DH409" t="s">
        <v>2052</v>
      </c>
      <c r="DI409" t="s">
        <v>6206</v>
      </c>
      <c r="DJ409" t="s">
        <v>16</v>
      </c>
      <c r="DK409" t="s">
        <v>9817</v>
      </c>
      <c r="DL409" t="s">
        <v>9817</v>
      </c>
      <c r="DM409" t="s">
        <v>6245</v>
      </c>
      <c r="DN409" t="s">
        <v>189</v>
      </c>
      <c r="DO409" t="s">
        <v>11190</v>
      </c>
      <c r="DP409" t="s">
        <v>7674</v>
      </c>
      <c r="DQ409" t="s">
        <v>10229</v>
      </c>
      <c r="DR409" t="s">
        <v>10231</v>
      </c>
    </row>
    <row r="410" spans="1:122" x14ac:dyDescent="0.25">
      <c r="A410">
        <v>505</v>
      </c>
      <c r="B410" t="s">
        <v>189</v>
      </c>
      <c r="C410" t="s">
        <v>2336</v>
      </c>
      <c r="D410" s="138">
        <v>44872</v>
      </c>
      <c r="E410" t="s">
        <v>2337</v>
      </c>
      <c r="F410" t="s">
        <v>11</v>
      </c>
      <c r="G410" t="s">
        <v>1926</v>
      </c>
      <c r="H410" t="s">
        <v>11</v>
      </c>
      <c r="I410" t="s">
        <v>9802</v>
      </c>
      <c r="J410" t="s">
        <v>12</v>
      </c>
      <c r="K410">
        <v>8.8000000000000007</v>
      </c>
      <c r="L410">
        <v>1.21</v>
      </c>
      <c r="M410">
        <v>8.8000000000000007</v>
      </c>
      <c r="N410">
        <v>9.5389999999999997</v>
      </c>
      <c r="O410" t="s">
        <v>189</v>
      </c>
      <c r="P410" t="s">
        <v>13</v>
      </c>
      <c r="Q410" t="s">
        <v>31</v>
      </c>
      <c r="R410" t="s">
        <v>16</v>
      </c>
      <c r="S410" t="s">
        <v>16</v>
      </c>
      <c r="T410" t="s">
        <v>16</v>
      </c>
      <c r="U410" t="s">
        <v>16</v>
      </c>
      <c r="V410" t="s">
        <v>2410</v>
      </c>
      <c r="W410">
        <v>100</v>
      </c>
      <c r="X410" t="s">
        <v>87</v>
      </c>
      <c r="Y410" t="s">
        <v>6236</v>
      </c>
      <c r="Z410" t="s">
        <v>6236</v>
      </c>
      <c r="AA410" t="s">
        <v>189</v>
      </c>
      <c r="AB410" s="138">
        <v>44875</v>
      </c>
      <c r="AC410" s="138">
        <v>45056</v>
      </c>
      <c r="AD410" t="s">
        <v>6240</v>
      </c>
      <c r="AE410" t="s">
        <v>5235</v>
      </c>
      <c r="AF410" t="s">
        <v>16</v>
      </c>
      <c r="AG410" t="s">
        <v>189</v>
      </c>
      <c r="AH410" s="138">
        <v>45971</v>
      </c>
      <c r="AI410" t="s">
        <v>2414</v>
      </c>
      <c r="AJ410" t="s">
        <v>189</v>
      </c>
      <c r="AK410" t="s">
        <v>189</v>
      </c>
      <c r="AL410" t="s">
        <v>189</v>
      </c>
      <c r="AM410" t="s">
        <v>189</v>
      </c>
      <c r="AN410" t="s">
        <v>189</v>
      </c>
      <c r="AO410" t="s">
        <v>189</v>
      </c>
      <c r="AP410" t="s">
        <v>189</v>
      </c>
      <c r="AQ410" t="s">
        <v>16</v>
      </c>
      <c r="AR410" t="s">
        <v>189</v>
      </c>
      <c r="AS410" t="s">
        <v>16</v>
      </c>
      <c r="AT410" t="s">
        <v>189</v>
      </c>
      <c r="AU410" t="s">
        <v>9344</v>
      </c>
      <c r="AV410" t="s">
        <v>189</v>
      </c>
      <c r="AW410" t="s">
        <v>16</v>
      </c>
      <c r="AX410" t="s">
        <v>16</v>
      </c>
      <c r="AY410" t="s">
        <v>16</v>
      </c>
      <c r="AZ410" t="s">
        <v>16</v>
      </c>
      <c r="BA410" t="s">
        <v>16</v>
      </c>
      <c r="BB410" t="s">
        <v>16</v>
      </c>
      <c r="BC410" t="s">
        <v>16</v>
      </c>
      <c r="BD410" t="s">
        <v>16</v>
      </c>
      <c r="BE410" t="s">
        <v>16</v>
      </c>
      <c r="BF410" t="s">
        <v>189</v>
      </c>
      <c r="BG410" t="s">
        <v>189</v>
      </c>
      <c r="BH410">
        <v>0</v>
      </c>
      <c r="BI410">
        <v>0</v>
      </c>
      <c r="BJ410">
        <v>0</v>
      </c>
      <c r="BK410" t="s">
        <v>189</v>
      </c>
      <c r="BL410" t="s">
        <v>189</v>
      </c>
      <c r="BN410" t="s">
        <v>2338</v>
      </c>
      <c r="BO410" t="s">
        <v>16</v>
      </c>
      <c r="BP410" t="s">
        <v>2337</v>
      </c>
      <c r="BQ410" t="s">
        <v>184</v>
      </c>
      <c r="BR410" t="s">
        <v>6744</v>
      </c>
      <c r="BS410" t="s">
        <v>9667</v>
      </c>
      <c r="BT410" t="s">
        <v>16</v>
      </c>
      <c r="BU410" t="s">
        <v>189</v>
      </c>
      <c r="BV410" t="s">
        <v>58</v>
      </c>
      <c r="BW410" t="s">
        <v>9698</v>
      </c>
      <c r="BX410" t="s">
        <v>16</v>
      </c>
      <c r="BY410" t="s">
        <v>9696</v>
      </c>
      <c r="BZ410" s="138"/>
      <c r="CA410" s="138">
        <v>43780</v>
      </c>
      <c r="CB410" t="s">
        <v>17</v>
      </c>
      <c r="CC410" t="s">
        <v>17</v>
      </c>
      <c r="CD410" t="s">
        <v>6307</v>
      </c>
      <c r="CE410" t="s">
        <v>189</v>
      </c>
      <c r="CF410" t="s">
        <v>189</v>
      </c>
      <c r="CG410" t="s">
        <v>189</v>
      </c>
      <c r="CH410">
        <v>2022</v>
      </c>
      <c r="CI410" s="7">
        <v>44872</v>
      </c>
      <c r="CJ410" t="s">
        <v>4723</v>
      </c>
      <c r="CK410">
        <v>11</v>
      </c>
      <c r="CL410">
        <v>46</v>
      </c>
      <c r="CM410" s="7">
        <v>44872</v>
      </c>
      <c r="CN410" t="s">
        <v>11645</v>
      </c>
      <c r="CO410" t="s">
        <v>9857</v>
      </c>
      <c r="CP410" t="s">
        <v>11366</v>
      </c>
      <c r="CQ410" t="s">
        <v>11615</v>
      </c>
      <c r="CR410" t="s">
        <v>6013</v>
      </c>
      <c r="CS410" t="s">
        <v>6016</v>
      </c>
      <c r="CT410" t="s">
        <v>6066</v>
      </c>
      <c r="CU410" t="s">
        <v>9873</v>
      </c>
      <c r="CV410" t="s">
        <v>6310</v>
      </c>
      <c r="CW410" t="s">
        <v>9874</v>
      </c>
      <c r="CX410" t="s">
        <v>2926</v>
      </c>
      <c r="CY410" t="s">
        <v>9817</v>
      </c>
      <c r="CZ410" t="s">
        <v>6741</v>
      </c>
      <c r="DA410" t="s">
        <v>188</v>
      </c>
      <c r="DB410" t="s">
        <v>16</v>
      </c>
      <c r="DC410" t="s">
        <v>16</v>
      </c>
      <c r="DD410" t="s">
        <v>87</v>
      </c>
      <c r="DE410" t="s">
        <v>2338</v>
      </c>
      <c r="DF410" t="s">
        <v>16</v>
      </c>
      <c r="DG410" t="s">
        <v>4727</v>
      </c>
      <c r="DH410" t="s">
        <v>2052</v>
      </c>
      <c r="DI410" t="s">
        <v>6203</v>
      </c>
      <c r="DJ410" t="s">
        <v>16</v>
      </c>
      <c r="DK410" t="s">
        <v>9817</v>
      </c>
      <c r="DL410" t="s">
        <v>9817</v>
      </c>
      <c r="DM410" t="s">
        <v>16</v>
      </c>
      <c r="DN410" t="s">
        <v>189</v>
      </c>
      <c r="DO410" t="s">
        <v>11648</v>
      </c>
      <c r="DP410" t="s">
        <v>7675</v>
      </c>
      <c r="DQ410" t="s">
        <v>10232</v>
      </c>
      <c r="DR410" t="s">
        <v>10233</v>
      </c>
    </row>
    <row r="411" spans="1:122" x14ac:dyDescent="0.25">
      <c r="A411">
        <v>504</v>
      </c>
      <c r="B411" t="s">
        <v>189</v>
      </c>
      <c r="C411" t="s">
        <v>2923</v>
      </c>
      <c r="D411" s="138">
        <v>44872</v>
      </c>
      <c r="E411" t="s">
        <v>2925</v>
      </c>
      <c r="F411" t="s">
        <v>11</v>
      </c>
      <c r="G411" t="s">
        <v>1929</v>
      </c>
      <c r="H411" t="s">
        <v>11</v>
      </c>
      <c r="I411" t="s">
        <v>9802</v>
      </c>
      <c r="J411" t="s">
        <v>100</v>
      </c>
      <c r="K411">
        <v>1.21</v>
      </c>
      <c r="L411">
        <v>1.21</v>
      </c>
      <c r="M411">
        <v>8.75</v>
      </c>
      <c r="N411">
        <v>9.4979999999999993</v>
      </c>
      <c r="O411" t="s">
        <v>189</v>
      </c>
      <c r="P411" t="s">
        <v>121</v>
      </c>
      <c r="Q411" t="s">
        <v>2921</v>
      </c>
      <c r="R411" t="s">
        <v>16</v>
      </c>
      <c r="S411" t="s">
        <v>2921</v>
      </c>
      <c r="T411" t="s">
        <v>16</v>
      </c>
      <c r="U411" t="s">
        <v>16</v>
      </c>
      <c r="V411" t="s">
        <v>2410</v>
      </c>
      <c r="W411">
        <v>100</v>
      </c>
      <c r="X411" t="s">
        <v>32</v>
      </c>
      <c r="Y411" t="s">
        <v>6282</v>
      </c>
      <c r="Z411" t="s">
        <v>6282</v>
      </c>
      <c r="AA411" t="s">
        <v>189</v>
      </c>
      <c r="AB411" s="138">
        <v>44875</v>
      </c>
      <c r="AC411" s="138">
        <v>45055</v>
      </c>
      <c r="AD411" t="s">
        <v>6240</v>
      </c>
      <c r="AE411" t="s">
        <v>5234</v>
      </c>
      <c r="AF411" t="s">
        <v>16</v>
      </c>
      <c r="AG411" t="s">
        <v>189</v>
      </c>
      <c r="AH411" s="138">
        <v>45239</v>
      </c>
      <c r="AI411" t="s">
        <v>2414</v>
      </c>
      <c r="AJ411" t="s">
        <v>189</v>
      </c>
      <c r="AK411" t="s">
        <v>189</v>
      </c>
      <c r="AL411" t="s">
        <v>189</v>
      </c>
      <c r="AM411" t="s">
        <v>189</v>
      </c>
      <c r="AN411" t="s">
        <v>189</v>
      </c>
      <c r="AO411" t="s">
        <v>189</v>
      </c>
      <c r="AP411" t="s">
        <v>5517</v>
      </c>
      <c r="AQ411" t="s">
        <v>16</v>
      </c>
      <c r="AR411" t="s">
        <v>189</v>
      </c>
      <c r="AS411" t="s">
        <v>16</v>
      </c>
      <c r="AT411" t="s">
        <v>6608</v>
      </c>
      <c r="AU411" t="s">
        <v>9344</v>
      </c>
      <c r="AV411" t="s">
        <v>189</v>
      </c>
      <c r="AW411" t="s">
        <v>16</v>
      </c>
      <c r="AX411" t="s">
        <v>16</v>
      </c>
      <c r="AY411" t="s">
        <v>16</v>
      </c>
      <c r="AZ411" t="s">
        <v>16</v>
      </c>
      <c r="BA411" t="s">
        <v>16</v>
      </c>
      <c r="BB411" t="s">
        <v>16</v>
      </c>
      <c r="BC411" t="s">
        <v>16</v>
      </c>
      <c r="BD411" t="s">
        <v>16</v>
      </c>
      <c r="BE411" t="s">
        <v>16</v>
      </c>
      <c r="BF411" t="s">
        <v>189</v>
      </c>
      <c r="BG411" t="s">
        <v>189</v>
      </c>
      <c r="BH411">
        <v>0</v>
      </c>
      <c r="BI411">
        <v>0</v>
      </c>
      <c r="BJ411">
        <v>0</v>
      </c>
      <c r="BK411" t="s">
        <v>189</v>
      </c>
      <c r="BL411" t="s">
        <v>189</v>
      </c>
      <c r="BN411" t="s">
        <v>2922</v>
      </c>
      <c r="BO411" t="s">
        <v>16</v>
      </c>
      <c r="BP411" t="s">
        <v>2925</v>
      </c>
      <c r="BQ411" t="s">
        <v>184</v>
      </c>
      <c r="BR411" t="s">
        <v>6744</v>
      </c>
      <c r="BS411" t="s">
        <v>202</v>
      </c>
      <c r="BT411" t="s">
        <v>16</v>
      </c>
      <c r="BU411" t="s">
        <v>189</v>
      </c>
      <c r="BV411" t="s">
        <v>58</v>
      </c>
      <c r="BW411" t="s">
        <v>185</v>
      </c>
      <c r="BX411" t="s">
        <v>307</v>
      </c>
      <c r="BY411" t="s">
        <v>16</v>
      </c>
      <c r="BZ411" s="138"/>
      <c r="CA411" s="138">
        <v>44515</v>
      </c>
      <c r="CB411" t="s">
        <v>17</v>
      </c>
      <c r="CC411" t="s">
        <v>17</v>
      </c>
      <c r="CD411" t="s">
        <v>6307</v>
      </c>
      <c r="CE411" t="s">
        <v>189</v>
      </c>
      <c r="CF411" t="s">
        <v>189</v>
      </c>
      <c r="CG411" t="s">
        <v>189</v>
      </c>
      <c r="CH411">
        <v>2022</v>
      </c>
      <c r="CI411" s="7">
        <v>44872</v>
      </c>
      <c r="CJ411" t="s">
        <v>4723</v>
      </c>
      <c r="CK411">
        <v>11</v>
      </c>
      <c r="CL411">
        <v>46</v>
      </c>
      <c r="CM411" s="7">
        <v>44872</v>
      </c>
      <c r="CN411" t="s">
        <v>11645</v>
      </c>
      <c r="CO411" t="s">
        <v>9857</v>
      </c>
      <c r="CP411" t="s">
        <v>11366</v>
      </c>
      <c r="CQ411" t="s">
        <v>11615</v>
      </c>
      <c r="CR411" t="s">
        <v>6013</v>
      </c>
      <c r="CS411" t="s">
        <v>6016</v>
      </c>
      <c r="CT411" t="s">
        <v>6066</v>
      </c>
      <c r="CU411" t="s">
        <v>9873</v>
      </c>
      <c r="CV411" t="s">
        <v>6310</v>
      </c>
      <c r="CW411" t="s">
        <v>9882</v>
      </c>
      <c r="CX411" t="s">
        <v>2924</v>
      </c>
      <c r="CY411" t="s">
        <v>9813</v>
      </c>
      <c r="CZ411" t="s">
        <v>6730</v>
      </c>
      <c r="DA411" t="s">
        <v>188</v>
      </c>
      <c r="DB411" t="s">
        <v>16</v>
      </c>
      <c r="DC411" t="s">
        <v>2922</v>
      </c>
      <c r="DD411" t="s">
        <v>32</v>
      </c>
      <c r="DE411" t="s">
        <v>16</v>
      </c>
      <c r="DF411" t="s">
        <v>16</v>
      </c>
      <c r="DG411" t="s">
        <v>5517</v>
      </c>
      <c r="DH411" t="s">
        <v>2051</v>
      </c>
      <c r="DI411" t="s">
        <v>5849</v>
      </c>
      <c r="DJ411" t="s">
        <v>16</v>
      </c>
      <c r="DK411" t="s">
        <v>16</v>
      </c>
      <c r="DL411" t="s">
        <v>4465</v>
      </c>
      <c r="DM411" t="s">
        <v>16</v>
      </c>
      <c r="DN411" t="s">
        <v>189</v>
      </c>
      <c r="DO411" t="s">
        <v>11649</v>
      </c>
      <c r="DP411" t="s">
        <v>7676</v>
      </c>
      <c r="DQ411" t="s">
        <v>10232</v>
      </c>
      <c r="DR411" t="s">
        <v>7677</v>
      </c>
    </row>
    <row r="412" spans="1:122" x14ac:dyDescent="0.25">
      <c r="A412">
        <v>503</v>
      </c>
      <c r="B412" t="s">
        <v>189</v>
      </c>
      <c r="C412" t="s">
        <v>2450</v>
      </c>
      <c r="D412" s="138">
        <v>44872</v>
      </c>
      <c r="E412" t="s">
        <v>1534</v>
      </c>
      <c r="F412" t="s">
        <v>11</v>
      </c>
      <c r="G412" t="s">
        <v>1929</v>
      </c>
      <c r="H412" t="s">
        <v>11</v>
      </c>
      <c r="I412" t="s">
        <v>9802</v>
      </c>
      <c r="J412" t="s">
        <v>92</v>
      </c>
      <c r="K412">
        <v>0.95</v>
      </c>
      <c r="L412">
        <v>0.95</v>
      </c>
      <c r="M412">
        <v>6.86</v>
      </c>
      <c r="N412">
        <v>7.4560000000000004</v>
      </c>
      <c r="O412" t="s">
        <v>189</v>
      </c>
      <c r="P412" t="s">
        <v>121</v>
      </c>
      <c r="Q412" t="s">
        <v>14</v>
      </c>
      <c r="R412" t="s">
        <v>16</v>
      </c>
      <c r="S412" t="s">
        <v>14</v>
      </c>
      <c r="T412" t="s">
        <v>16</v>
      </c>
      <c r="U412" t="s">
        <v>16</v>
      </c>
      <c r="V412" t="s">
        <v>2410</v>
      </c>
      <c r="W412">
        <v>100</v>
      </c>
      <c r="X412" t="s">
        <v>87</v>
      </c>
      <c r="Y412" t="s">
        <v>6283</v>
      </c>
      <c r="Z412" t="s">
        <v>6283</v>
      </c>
      <c r="AA412" t="s">
        <v>189</v>
      </c>
      <c r="AB412" s="138">
        <v>44875</v>
      </c>
      <c r="AC412" s="138">
        <v>45239</v>
      </c>
      <c r="AD412" t="s">
        <v>6240</v>
      </c>
      <c r="AE412" t="s">
        <v>5136</v>
      </c>
      <c r="AF412" t="s">
        <v>16</v>
      </c>
      <c r="AG412" t="s">
        <v>189</v>
      </c>
      <c r="AH412" s="138">
        <v>45239</v>
      </c>
      <c r="AI412" t="s">
        <v>16</v>
      </c>
      <c r="AJ412" t="s">
        <v>189</v>
      </c>
      <c r="AK412" t="s">
        <v>189</v>
      </c>
      <c r="AL412" t="s">
        <v>189</v>
      </c>
      <c r="AM412" t="s">
        <v>189</v>
      </c>
      <c r="AN412" t="s">
        <v>189</v>
      </c>
      <c r="AO412" t="s">
        <v>189</v>
      </c>
      <c r="AP412" t="s">
        <v>5517</v>
      </c>
      <c r="AQ412" t="s">
        <v>16</v>
      </c>
      <c r="AR412" t="s">
        <v>189</v>
      </c>
      <c r="AS412" t="s">
        <v>16</v>
      </c>
      <c r="AT412" t="s">
        <v>6609</v>
      </c>
      <c r="AU412" t="s">
        <v>9344</v>
      </c>
      <c r="AV412" t="s">
        <v>189</v>
      </c>
      <c r="AW412" t="s">
        <v>16</v>
      </c>
      <c r="AX412" t="s">
        <v>16</v>
      </c>
      <c r="AY412" t="s">
        <v>16</v>
      </c>
      <c r="AZ412" t="s">
        <v>16</v>
      </c>
      <c r="BA412" t="s">
        <v>16</v>
      </c>
      <c r="BB412" t="s">
        <v>16</v>
      </c>
      <c r="BC412" t="s">
        <v>16</v>
      </c>
      <c r="BD412" t="s">
        <v>16</v>
      </c>
      <c r="BE412" t="s">
        <v>16</v>
      </c>
      <c r="BF412" t="s">
        <v>189</v>
      </c>
      <c r="BG412" t="s">
        <v>189</v>
      </c>
      <c r="BH412">
        <v>0</v>
      </c>
      <c r="BI412">
        <v>0</v>
      </c>
      <c r="BJ412">
        <v>0</v>
      </c>
      <c r="BK412" t="s">
        <v>189</v>
      </c>
      <c r="BL412" t="s">
        <v>189</v>
      </c>
      <c r="BN412" t="s">
        <v>1536</v>
      </c>
      <c r="BO412" t="s">
        <v>16</v>
      </c>
      <c r="BP412" t="s">
        <v>1534</v>
      </c>
      <c r="BQ412" t="s">
        <v>184</v>
      </c>
      <c r="BR412" t="s">
        <v>6744</v>
      </c>
      <c r="BS412" t="s">
        <v>9667</v>
      </c>
      <c r="BT412" t="s">
        <v>16</v>
      </c>
      <c r="BU412" t="s">
        <v>189</v>
      </c>
      <c r="BV412" t="s">
        <v>23</v>
      </c>
      <c r="BW412" t="s">
        <v>185</v>
      </c>
      <c r="BX412" t="s">
        <v>1506</v>
      </c>
      <c r="BY412" t="s">
        <v>16</v>
      </c>
      <c r="BZ412" s="138"/>
      <c r="CA412" s="138">
        <v>43616</v>
      </c>
      <c r="CB412" t="s">
        <v>17</v>
      </c>
      <c r="CC412" t="s">
        <v>17</v>
      </c>
      <c r="CD412" t="s">
        <v>6307</v>
      </c>
      <c r="CE412" t="s">
        <v>189</v>
      </c>
      <c r="CF412" t="s">
        <v>6307</v>
      </c>
      <c r="CG412" t="s">
        <v>189</v>
      </c>
      <c r="CH412">
        <v>2022</v>
      </c>
      <c r="CI412" s="7">
        <v>44872</v>
      </c>
      <c r="CJ412" t="s">
        <v>4723</v>
      </c>
      <c r="CK412">
        <v>11</v>
      </c>
      <c r="CL412">
        <v>46</v>
      </c>
      <c r="CM412" s="7">
        <v>44872</v>
      </c>
      <c r="CN412" t="s">
        <v>11645</v>
      </c>
      <c r="CO412" t="s">
        <v>9857</v>
      </c>
      <c r="CP412" t="s">
        <v>11366</v>
      </c>
      <c r="CQ412" t="s">
        <v>11615</v>
      </c>
      <c r="CR412" t="s">
        <v>6013</v>
      </c>
      <c r="CS412" t="s">
        <v>6016</v>
      </c>
      <c r="CT412" t="s">
        <v>6066</v>
      </c>
      <c r="CU412" t="s">
        <v>9873</v>
      </c>
      <c r="CV412" t="s">
        <v>6310</v>
      </c>
      <c r="CW412" t="s">
        <v>9882</v>
      </c>
      <c r="CX412" t="s">
        <v>2920</v>
      </c>
      <c r="CY412" t="s">
        <v>9809</v>
      </c>
      <c r="CZ412" t="s">
        <v>6730</v>
      </c>
      <c r="DA412" t="s">
        <v>188</v>
      </c>
      <c r="DB412" t="s">
        <v>16</v>
      </c>
      <c r="DC412" t="s">
        <v>16</v>
      </c>
      <c r="DD412" t="s">
        <v>87</v>
      </c>
      <c r="DE412" t="s">
        <v>1536</v>
      </c>
      <c r="DF412" t="s">
        <v>16</v>
      </c>
      <c r="DG412" t="s">
        <v>5517</v>
      </c>
      <c r="DH412" t="s">
        <v>6809</v>
      </c>
      <c r="DI412" t="s">
        <v>5850</v>
      </c>
      <c r="DJ412" t="s">
        <v>16</v>
      </c>
      <c r="DK412" t="s">
        <v>16</v>
      </c>
      <c r="DL412" t="s">
        <v>4465</v>
      </c>
      <c r="DM412" t="s">
        <v>16</v>
      </c>
      <c r="DN412" t="s">
        <v>189</v>
      </c>
      <c r="DO412" t="s">
        <v>11650</v>
      </c>
      <c r="DP412" t="s">
        <v>7678</v>
      </c>
      <c r="DQ412" t="s">
        <v>10232</v>
      </c>
      <c r="DR412" t="s">
        <v>7679</v>
      </c>
    </row>
    <row r="413" spans="1:122" x14ac:dyDescent="0.25">
      <c r="A413">
        <v>502</v>
      </c>
      <c r="B413" t="s">
        <v>189</v>
      </c>
      <c r="C413" t="s">
        <v>2339</v>
      </c>
      <c r="D413" s="138">
        <v>44869</v>
      </c>
      <c r="E413" t="s">
        <v>2340</v>
      </c>
      <c r="F413" t="s">
        <v>11</v>
      </c>
      <c r="G413" t="s">
        <v>1926</v>
      </c>
      <c r="H413" t="s">
        <v>11</v>
      </c>
      <c r="I413" t="s">
        <v>9802</v>
      </c>
      <c r="J413" t="s">
        <v>12</v>
      </c>
      <c r="K413">
        <v>13.3</v>
      </c>
      <c r="L413">
        <v>1.85</v>
      </c>
      <c r="M413">
        <v>13.3</v>
      </c>
      <c r="N413">
        <v>14.51</v>
      </c>
      <c r="O413" t="s">
        <v>189</v>
      </c>
      <c r="P413" t="s">
        <v>13</v>
      </c>
      <c r="Q413" t="s">
        <v>66</v>
      </c>
      <c r="R413" t="s">
        <v>16</v>
      </c>
      <c r="S413" t="s">
        <v>16</v>
      </c>
      <c r="T413" t="s">
        <v>16</v>
      </c>
      <c r="U413" t="s">
        <v>16</v>
      </c>
      <c r="V413" t="s">
        <v>2410</v>
      </c>
      <c r="W413">
        <v>100</v>
      </c>
      <c r="X413" t="s">
        <v>166</v>
      </c>
      <c r="Y413" t="s">
        <v>6236</v>
      </c>
      <c r="Z413" t="s">
        <v>6236</v>
      </c>
      <c r="AA413" t="s">
        <v>189</v>
      </c>
      <c r="AB413" s="138">
        <v>44875</v>
      </c>
      <c r="AC413" s="138">
        <v>45056</v>
      </c>
      <c r="AD413" t="s">
        <v>6240</v>
      </c>
      <c r="AE413" t="s">
        <v>5235</v>
      </c>
      <c r="AF413" t="s">
        <v>16</v>
      </c>
      <c r="AG413" t="s">
        <v>189</v>
      </c>
      <c r="AH413" s="138">
        <v>45971</v>
      </c>
      <c r="AI413" t="s">
        <v>2414</v>
      </c>
      <c r="AJ413" t="s">
        <v>189</v>
      </c>
      <c r="AK413" t="s">
        <v>189</v>
      </c>
      <c r="AL413" t="s">
        <v>189</v>
      </c>
      <c r="AM413" t="s">
        <v>189</v>
      </c>
      <c r="AN413" t="s">
        <v>189</v>
      </c>
      <c r="AO413" t="s">
        <v>189</v>
      </c>
      <c r="AP413" t="s">
        <v>189</v>
      </c>
      <c r="AQ413" t="s">
        <v>16</v>
      </c>
      <c r="AR413" t="s">
        <v>189</v>
      </c>
      <c r="AS413" t="s">
        <v>16</v>
      </c>
      <c r="AT413" t="s">
        <v>189</v>
      </c>
      <c r="AU413" t="s">
        <v>9344</v>
      </c>
      <c r="AV413" t="s">
        <v>189</v>
      </c>
      <c r="AW413" t="s">
        <v>16</v>
      </c>
      <c r="AX413" t="s">
        <v>16</v>
      </c>
      <c r="AY413" t="s">
        <v>16</v>
      </c>
      <c r="AZ413" t="s">
        <v>16</v>
      </c>
      <c r="BA413" t="s">
        <v>16</v>
      </c>
      <c r="BB413" t="s">
        <v>16</v>
      </c>
      <c r="BC413" t="s">
        <v>16</v>
      </c>
      <c r="BD413" t="s">
        <v>16</v>
      </c>
      <c r="BE413" t="s">
        <v>16</v>
      </c>
      <c r="BF413" t="s">
        <v>189</v>
      </c>
      <c r="BG413" t="s">
        <v>189</v>
      </c>
      <c r="BH413">
        <v>0</v>
      </c>
      <c r="BI413">
        <v>0</v>
      </c>
      <c r="BJ413">
        <v>0</v>
      </c>
      <c r="BK413" t="s">
        <v>189</v>
      </c>
      <c r="BL413" t="s">
        <v>189</v>
      </c>
      <c r="BN413" t="s">
        <v>2338</v>
      </c>
      <c r="BO413" t="s">
        <v>9725</v>
      </c>
      <c r="BP413" t="s">
        <v>2337</v>
      </c>
      <c r="BQ413" t="s">
        <v>184</v>
      </c>
      <c r="BR413" t="s">
        <v>6744</v>
      </c>
      <c r="BS413" t="s">
        <v>9667</v>
      </c>
      <c r="BT413" t="s">
        <v>16</v>
      </c>
      <c r="BU413" t="s">
        <v>189</v>
      </c>
      <c r="BV413" t="s">
        <v>58</v>
      </c>
      <c r="BW413" t="s">
        <v>9698</v>
      </c>
      <c r="BX413" t="s">
        <v>16</v>
      </c>
      <c r="BY413" t="s">
        <v>9696</v>
      </c>
      <c r="BZ413" s="138"/>
      <c r="CA413" s="138">
        <v>43780</v>
      </c>
      <c r="CB413" t="s">
        <v>17</v>
      </c>
      <c r="CC413" t="s">
        <v>17</v>
      </c>
      <c r="CD413" t="s">
        <v>6307</v>
      </c>
      <c r="CE413" t="s">
        <v>189</v>
      </c>
      <c r="CF413" t="s">
        <v>189</v>
      </c>
      <c r="CG413" t="s">
        <v>189</v>
      </c>
      <c r="CH413">
        <v>2022</v>
      </c>
      <c r="CI413" s="7">
        <v>44869</v>
      </c>
      <c r="CJ413" t="s">
        <v>4723</v>
      </c>
      <c r="CK413">
        <v>11</v>
      </c>
      <c r="CL413">
        <v>45</v>
      </c>
      <c r="CM413" s="7">
        <v>44865</v>
      </c>
      <c r="CN413" t="s">
        <v>11651</v>
      </c>
      <c r="CO413" t="s">
        <v>9857</v>
      </c>
      <c r="CP413" t="s">
        <v>11366</v>
      </c>
      <c r="CQ413" t="s">
        <v>11615</v>
      </c>
      <c r="CR413" t="s">
        <v>6013</v>
      </c>
      <c r="CS413" t="s">
        <v>6017</v>
      </c>
      <c r="CT413" t="s">
        <v>6066</v>
      </c>
      <c r="CU413" t="s">
        <v>9873</v>
      </c>
      <c r="CV413" t="s">
        <v>6310</v>
      </c>
      <c r="CW413" t="s">
        <v>9874</v>
      </c>
      <c r="CX413" t="s">
        <v>2926</v>
      </c>
      <c r="CY413" t="s">
        <v>9817</v>
      </c>
      <c r="CZ413" t="s">
        <v>6741</v>
      </c>
      <c r="DA413" t="s">
        <v>188</v>
      </c>
      <c r="DB413" t="s">
        <v>16</v>
      </c>
      <c r="DC413" t="s">
        <v>16</v>
      </c>
      <c r="DD413" t="s">
        <v>22</v>
      </c>
      <c r="DE413" t="s">
        <v>2338</v>
      </c>
      <c r="DF413" t="s">
        <v>304</v>
      </c>
      <c r="DG413" t="s">
        <v>4727</v>
      </c>
      <c r="DH413" t="s">
        <v>2052</v>
      </c>
      <c r="DI413" t="s">
        <v>6207</v>
      </c>
      <c r="DJ413" t="s">
        <v>16</v>
      </c>
      <c r="DK413" t="s">
        <v>9817</v>
      </c>
      <c r="DL413" t="s">
        <v>9817</v>
      </c>
      <c r="DM413" t="s">
        <v>9708</v>
      </c>
      <c r="DN413" t="s">
        <v>189</v>
      </c>
      <c r="DO413" t="s">
        <v>11191</v>
      </c>
      <c r="DP413" t="s">
        <v>7680</v>
      </c>
      <c r="DQ413" t="s">
        <v>10234</v>
      </c>
      <c r="DR413" t="s">
        <v>10235</v>
      </c>
    </row>
    <row r="414" spans="1:122" x14ac:dyDescent="0.25">
      <c r="A414">
        <v>501</v>
      </c>
      <c r="B414" t="s">
        <v>189</v>
      </c>
      <c r="C414" t="s">
        <v>2341</v>
      </c>
      <c r="D414" s="138">
        <v>44869</v>
      </c>
      <c r="E414" t="s">
        <v>9784</v>
      </c>
      <c r="F414" t="s">
        <v>11</v>
      </c>
      <c r="G414" t="s">
        <v>16</v>
      </c>
      <c r="H414" t="s">
        <v>11</v>
      </c>
      <c r="I414" t="s">
        <v>9802</v>
      </c>
      <c r="J414" t="s">
        <v>12</v>
      </c>
      <c r="K414">
        <v>5</v>
      </c>
      <c r="L414">
        <v>0.7</v>
      </c>
      <c r="M414">
        <v>5</v>
      </c>
      <c r="N414">
        <v>5.4550000000000001</v>
      </c>
      <c r="O414" t="s">
        <v>189</v>
      </c>
      <c r="P414" t="s">
        <v>13</v>
      </c>
      <c r="Q414" t="s">
        <v>51</v>
      </c>
      <c r="R414" t="s">
        <v>16</v>
      </c>
      <c r="S414" t="s">
        <v>16</v>
      </c>
      <c r="T414" t="s">
        <v>16</v>
      </c>
      <c r="U414" t="s">
        <v>16</v>
      </c>
      <c r="V414" t="s">
        <v>2410</v>
      </c>
      <c r="X414" t="s">
        <v>15</v>
      </c>
      <c r="Y414" t="s">
        <v>1883</v>
      </c>
      <c r="Z414" t="s">
        <v>1883</v>
      </c>
      <c r="AA414" t="s">
        <v>189</v>
      </c>
      <c r="AB414" s="138">
        <v>44874</v>
      </c>
      <c r="AC414" s="138">
        <v>45239</v>
      </c>
      <c r="AD414" t="s">
        <v>6241</v>
      </c>
      <c r="AE414" t="s">
        <v>5236</v>
      </c>
      <c r="AF414" t="s">
        <v>16</v>
      </c>
      <c r="AG414" t="s">
        <v>189</v>
      </c>
      <c r="AH414" s="138">
        <v>45970</v>
      </c>
      <c r="AI414" t="s">
        <v>2419</v>
      </c>
      <c r="AJ414" t="s">
        <v>189</v>
      </c>
      <c r="AK414" t="s">
        <v>189</v>
      </c>
      <c r="AL414" t="s">
        <v>189</v>
      </c>
      <c r="AM414" t="s">
        <v>189</v>
      </c>
      <c r="AN414" t="s">
        <v>189</v>
      </c>
      <c r="AO414" t="s">
        <v>189</v>
      </c>
      <c r="AP414" t="s">
        <v>189</v>
      </c>
      <c r="AQ414" t="s">
        <v>16</v>
      </c>
      <c r="AR414" t="s">
        <v>189</v>
      </c>
      <c r="AS414" t="s">
        <v>16</v>
      </c>
      <c r="AT414" t="s">
        <v>189</v>
      </c>
      <c r="AU414" t="s">
        <v>9344</v>
      </c>
      <c r="AV414" t="s">
        <v>189</v>
      </c>
      <c r="AW414" t="s">
        <v>16</v>
      </c>
      <c r="AX414" t="s">
        <v>16</v>
      </c>
      <c r="AY414" t="s">
        <v>16</v>
      </c>
      <c r="AZ414" t="s">
        <v>16</v>
      </c>
      <c r="BA414" t="s">
        <v>16</v>
      </c>
      <c r="BB414" t="s">
        <v>16</v>
      </c>
      <c r="BC414" t="s">
        <v>16</v>
      </c>
      <c r="BD414" t="s">
        <v>16</v>
      </c>
      <c r="BE414" t="s">
        <v>16</v>
      </c>
      <c r="BF414" t="s">
        <v>189</v>
      </c>
      <c r="BG414" t="s">
        <v>189</v>
      </c>
      <c r="BH414">
        <v>0</v>
      </c>
      <c r="BI414">
        <v>0</v>
      </c>
      <c r="BJ414">
        <v>0</v>
      </c>
      <c r="BK414" t="s">
        <v>189</v>
      </c>
      <c r="BL414" t="s">
        <v>189</v>
      </c>
      <c r="BN414" t="s">
        <v>2342</v>
      </c>
      <c r="BO414" t="s">
        <v>16</v>
      </c>
      <c r="BP414" t="s">
        <v>9784</v>
      </c>
      <c r="BQ414" t="s">
        <v>184</v>
      </c>
      <c r="BR414" t="s">
        <v>6744</v>
      </c>
      <c r="BS414" t="s">
        <v>16</v>
      </c>
      <c r="BT414" t="s">
        <v>16</v>
      </c>
      <c r="BU414" t="s">
        <v>189</v>
      </c>
      <c r="BV414" t="s">
        <v>18</v>
      </c>
      <c r="BW414" t="s">
        <v>185</v>
      </c>
      <c r="BX414" t="s">
        <v>1181</v>
      </c>
      <c r="BY414" t="s">
        <v>16</v>
      </c>
      <c r="BZ414" s="138"/>
      <c r="CA414" s="138">
        <v>44869</v>
      </c>
      <c r="CB414" t="s">
        <v>34</v>
      </c>
      <c r="CC414" t="s">
        <v>16</v>
      </c>
      <c r="CD414" t="s">
        <v>6307</v>
      </c>
      <c r="CE414" t="s">
        <v>189</v>
      </c>
      <c r="CF414" t="s">
        <v>189</v>
      </c>
      <c r="CG414" t="s">
        <v>189</v>
      </c>
      <c r="CH414">
        <v>2022</v>
      </c>
      <c r="CI414" s="7">
        <v>44869</v>
      </c>
      <c r="CJ414" t="s">
        <v>4723</v>
      </c>
      <c r="CK414">
        <v>11</v>
      </c>
      <c r="CL414">
        <v>45</v>
      </c>
      <c r="CM414" s="7">
        <v>44865</v>
      </c>
      <c r="CN414" t="s">
        <v>11651</v>
      </c>
      <c r="CO414" t="s">
        <v>9857</v>
      </c>
      <c r="CP414" t="s">
        <v>11366</v>
      </c>
      <c r="CQ414" t="s">
        <v>11615</v>
      </c>
      <c r="CR414" t="s">
        <v>6013</v>
      </c>
      <c r="CS414" t="s">
        <v>6017</v>
      </c>
      <c r="CT414" t="s">
        <v>6066</v>
      </c>
      <c r="CU414" t="s">
        <v>9873</v>
      </c>
      <c r="CV414" t="s">
        <v>6307</v>
      </c>
      <c r="CW414" t="s">
        <v>9874</v>
      </c>
      <c r="CX414" t="s">
        <v>2927</v>
      </c>
      <c r="CY414" t="s">
        <v>9817</v>
      </c>
      <c r="CZ414" t="s">
        <v>6741</v>
      </c>
      <c r="DA414" t="s">
        <v>188</v>
      </c>
      <c r="DB414" t="s">
        <v>16</v>
      </c>
      <c r="DC414" t="s">
        <v>16</v>
      </c>
      <c r="DD414" t="s">
        <v>15</v>
      </c>
      <c r="DE414" t="s">
        <v>16</v>
      </c>
      <c r="DF414" t="s">
        <v>16</v>
      </c>
      <c r="DG414" t="s">
        <v>4727</v>
      </c>
      <c r="DH414" t="s">
        <v>2052</v>
      </c>
      <c r="DI414" t="s">
        <v>6117</v>
      </c>
      <c r="DJ414" t="s">
        <v>16</v>
      </c>
      <c r="DK414" t="s">
        <v>9817</v>
      </c>
      <c r="DL414" t="s">
        <v>9817</v>
      </c>
      <c r="DM414" t="s">
        <v>16</v>
      </c>
      <c r="DN414" t="s">
        <v>189</v>
      </c>
      <c r="DO414" t="s">
        <v>11652</v>
      </c>
      <c r="DP414" t="s">
        <v>9789</v>
      </c>
      <c r="DQ414" t="s">
        <v>10234</v>
      </c>
      <c r="DR414" t="s">
        <v>10236</v>
      </c>
    </row>
    <row r="415" spans="1:122" x14ac:dyDescent="0.25">
      <c r="A415">
        <v>500</v>
      </c>
      <c r="B415" t="s">
        <v>189</v>
      </c>
      <c r="C415" t="s">
        <v>330</v>
      </c>
      <c r="D415" s="138">
        <v>44868</v>
      </c>
      <c r="E415" t="s">
        <v>5037</v>
      </c>
      <c r="F415" t="s">
        <v>236</v>
      </c>
      <c r="G415" t="s">
        <v>1929</v>
      </c>
      <c r="H415" t="s">
        <v>11</v>
      </c>
      <c r="I415" t="s">
        <v>9802</v>
      </c>
      <c r="J415" t="s">
        <v>100</v>
      </c>
      <c r="K415">
        <v>0.91</v>
      </c>
      <c r="L415">
        <v>0.91</v>
      </c>
      <c r="M415">
        <v>6.64</v>
      </c>
      <c r="N415">
        <v>7.1440000000000001</v>
      </c>
      <c r="O415" t="s">
        <v>189</v>
      </c>
      <c r="P415" t="s">
        <v>121</v>
      </c>
      <c r="Q415" t="s">
        <v>333</v>
      </c>
      <c r="R415" t="s">
        <v>16</v>
      </c>
      <c r="S415" t="s">
        <v>333</v>
      </c>
      <c r="T415" t="s">
        <v>16</v>
      </c>
      <c r="U415" t="s">
        <v>16</v>
      </c>
      <c r="V415" t="s">
        <v>2410</v>
      </c>
      <c r="W415">
        <v>100</v>
      </c>
      <c r="X415" t="s">
        <v>32</v>
      </c>
      <c r="Y415" t="s">
        <v>6282</v>
      </c>
      <c r="Z415" t="s">
        <v>6282</v>
      </c>
      <c r="AA415" t="s">
        <v>189</v>
      </c>
      <c r="AB415" s="138">
        <v>44873</v>
      </c>
      <c r="AC415" s="138">
        <v>45237</v>
      </c>
      <c r="AD415" t="s">
        <v>6242</v>
      </c>
      <c r="AE415" t="s">
        <v>5038</v>
      </c>
      <c r="AF415" t="s">
        <v>16</v>
      </c>
      <c r="AG415" t="s">
        <v>189</v>
      </c>
      <c r="AH415" s="138">
        <v>45237</v>
      </c>
      <c r="AI415" t="s">
        <v>16</v>
      </c>
      <c r="AJ415" t="s">
        <v>331</v>
      </c>
      <c r="AK415" t="s">
        <v>2459</v>
      </c>
      <c r="AL415" t="s">
        <v>332</v>
      </c>
      <c r="AM415" t="s">
        <v>1880</v>
      </c>
      <c r="AN415" t="s">
        <v>189</v>
      </c>
      <c r="AO415" t="s">
        <v>189</v>
      </c>
      <c r="AP415" t="s">
        <v>5517</v>
      </c>
      <c r="AQ415" t="s">
        <v>16</v>
      </c>
      <c r="AR415" t="s">
        <v>189</v>
      </c>
      <c r="AS415" t="s">
        <v>16</v>
      </c>
      <c r="AT415" t="s">
        <v>6479</v>
      </c>
      <c r="AU415" t="s">
        <v>9344</v>
      </c>
      <c r="AV415" t="s">
        <v>189</v>
      </c>
      <c r="AW415" t="s">
        <v>16</v>
      </c>
      <c r="AX415" t="s">
        <v>16</v>
      </c>
      <c r="AY415" t="s">
        <v>199</v>
      </c>
      <c r="AZ415" t="s">
        <v>16</v>
      </c>
      <c r="BA415" t="s">
        <v>16</v>
      </c>
      <c r="BB415" t="s">
        <v>16</v>
      </c>
      <c r="BC415" t="s">
        <v>16</v>
      </c>
      <c r="BD415" t="s">
        <v>16</v>
      </c>
      <c r="BE415" t="s">
        <v>1925</v>
      </c>
      <c r="BF415" t="s">
        <v>203</v>
      </c>
      <c r="BG415" t="s">
        <v>4866</v>
      </c>
      <c r="BH415">
        <v>1</v>
      </c>
      <c r="BI415">
        <v>1</v>
      </c>
      <c r="BJ415">
        <v>1</v>
      </c>
      <c r="BK415" t="s">
        <v>9431</v>
      </c>
      <c r="BL415" t="s">
        <v>6307</v>
      </c>
      <c r="BM415">
        <v>22046</v>
      </c>
      <c r="BN415" t="s">
        <v>334</v>
      </c>
      <c r="BO415" t="s">
        <v>16</v>
      </c>
      <c r="BP415" t="s">
        <v>5037</v>
      </c>
      <c r="BQ415" t="s">
        <v>184</v>
      </c>
      <c r="BR415" t="s">
        <v>6744</v>
      </c>
      <c r="BS415" t="s">
        <v>9667</v>
      </c>
      <c r="BT415" t="s">
        <v>16</v>
      </c>
      <c r="BU415" t="s">
        <v>189</v>
      </c>
      <c r="BV415" t="s">
        <v>58</v>
      </c>
      <c r="BW415" t="s">
        <v>195</v>
      </c>
      <c r="BX415" t="s">
        <v>335</v>
      </c>
      <c r="BY415" t="s">
        <v>336</v>
      </c>
      <c r="BZ415" s="138"/>
      <c r="CA415" s="138">
        <v>43809</v>
      </c>
      <c r="CB415" t="s">
        <v>17</v>
      </c>
      <c r="CC415" t="s">
        <v>17</v>
      </c>
      <c r="CD415" t="s">
        <v>6307</v>
      </c>
      <c r="CE415" t="s">
        <v>189</v>
      </c>
      <c r="CF415" t="s">
        <v>6307</v>
      </c>
      <c r="CG415" t="s">
        <v>189</v>
      </c>
      <c r="CH415">
        <v>2022</v>
      </c>
      <c r="CI415" s="7">
        <v>44868</v>
      </c>
      <c r="CJ415" t="s">
        <v>4723</v>
      </c>
      <c r="CK415">
        <v>11</v>
      </c>
      <c r="CL415">
        <v>45</v>
      </c>
      <c r="CM415" s="7">
        <v>44865</v>
      </c>
      <c r="CN415" t="s">
        <v>11651</v>
      </c>
      <c r="CO415" t="s">
        <v>9857</v>
      </c>
      <c r="CP415" t="s">
        <v>11366</v>
      </c>
      <c r="CQ415" t="s">
        <v>11615</v>
      </c>
      <c r="CR415" t="s">
        <v>6013</v>
      </c>
      <c r="CS415" t="s">
        <v>6017</v>
      </c>
      <c r="CT415" t="s">
        <v>6066</v>
      </c>
      <c r="CU415" t="s">
        <v>9873</v>
      </c>
      <c r="CV415" t="s">
        <v>6310</v>
      </c>
      <c r="CW415" t="s">
        <v>9882</v>
      </c>
      <c r="CX415" t="s">
        <v>6862</v>
      </c>
      <c r="CY415" t="s">
        <v>9813</v>
      </c>
      <c r="CZ415" t="s">
        <v>6730</v>
      </c>
      <c r="DA415" t="s">
        <v>241</v>
      </c>
      <c r="DB415" t="s">
        <v>16</v>
      </c>
      <c r="DC415" t="s">
        <v>334</v>
      </c>
      <c r="DD415" t="s">
        <v>32</v>
      </c>
      <c r="DE415" t="s">
        <v>16</v>
      </c>
      <c r="DF415" t="s">
        <v>16</v>
      </c>
      <c r="DG415" t="s">
        <v>5517</v>
      </c>
      <c r="DH415" t="s">
        <v>6766</v>
      </c>
      <c r="DI415" t="s">
        <v>4506</v>
      </c>
      <c r="DJ415" t="s">
        <v>16</v>
      </c>
      <c r="DK415" t="s">
        <v>16</v>
      </c>
      <c r="DL415" t="s">
        <v>4465</v>
      </c>
      <c r="DM415" t="s">
        <v>16</v>
      </c>
      <c r="DN415" t="s">
        <v>4497</v>
      </c>
      <c r="DO415" t="s">
        <v>11653</v>
      </c>
      <c r="DP415" t="s">
        <v>7681</v>
      </c>
      <c r="DQ415" t="s">
        <v>10237</v>
      </c>
      <c r="DR415" t="s">
        <v>7682</v>
      </c>
    </row>
    <row r="416" spans="1:122" x14ac:dyDescent="0.25">
      <c r="A416">
        <v>499</v>
      </c>
      <c r="B416" t="s">
        <v>189</v>
      </c>
      <c r="C416" t="s">
        <v>2343</v>
      </c>
      <c r="D416" s="138">
        <v>44867</v>
      </c>
      <c r="E416" t="s">
        <v>2344</v>
      </c>
      <c r="F416" t="s">
        <v>11</v>
      </c>
      <c r="G416" t="s">
        <v>1929</v>
      </c>
      <c r="H416" t="s">
        <v>11</v>
      </c>
      <c r="I416" t="s">
        <v>9802</v>
      </c>
      <c r="J416" t="s">
        <v>12</v>
      </c>
      <c r="K416">
        <v>3.75</v>
      </c>
      <c r="L416">
        <v>0.51</v>
      </c>
      <c r="M416">
        <v>3.75</v>
      </c>
      <c r="N416">
        <v>4.024</v>
      </c>
      <c r="O416" t="s">
        <v>189</v>
      </c>
      <c r="P416" t="s">
        <v>13</v>
      </c>
      <c r="Q416" t="s">
        <v>2146</v>
      </c>
      <c r="R416" t="s">
        <v>16</v>
      </c>
      <c r="S416" t="s">
        <v>16</v>
      </c>
      <c r="T416" t="s">
        <v>16</v>
      </c>
      <c r="U416" t="s">
        <v>16</v>
      </c>
      <c r="V416" t="s">
        <v>2410</v>
      </c>
      <c r="W416">
        <v>100</v>
      </c>
      <c r="X416" t="s">
        <v>15</v>
      </c>
      <c r="Y416" t="s">
        <v>6283</v>
      </c>
      <c r="Z416" t="s">
        <v>6283</v>
      </c>
      <c r="AA416" t="s">
        <v>189</v>
      </c>
      <c r="AB416" s="138">
        <v>44873</v>
      </c>
      <c r="AC416" s="138">
        <v>45238</v>
      </c>
      <c r="AD416" t="s">
        <v>6241</v>
      </c>
      <c r="AE416" t="s">
        <v>5237</v>
      </c>
      <c r="AF416" t="s">
        <v>16</v>
      </c>
      <c r="AG416" t="s">
        <v>189</v>
      </c>
      <c r="AH416" s="138">
        <v>45969</v>
      </c>
      <c r="AI416" t="s">
        <v>2419</v>
      </c>
      <c r="AJ416" t="s">
        <v>189</v>
      </c>
      <c r="AK416" t="s">
        <v>189</v>
      </c>
      <c r="AL416" t="s">
        <v>189</v>
      </c>
      <c r="AM416" t="s">
        <v>189</v>
      </c>
      <c r="AN416" t="s">
        <v>189</v>
      </c>
      <c r="AO416" t="s">
        <v>189</v>
      </c>
      <c r="AP416" t="s">
        <v>189</v>
      </c>
      <c r="AQ416" t="s">
        <v>16</v>
      </c>
      <c r="AR416" t="s">
        <v>189</v>
      </c>
      <c r="AS416" t="s">
        <v>16</v>
      </c>
      <c r="AT416" t="s">
        <v>189</v>
      </c>
      <c r="AU416" t="s">
        <v>9344</v>
      </c>
      <c r="AV416" t="s">
        <v>189</v>
      </c>
      <c r="AW416" t="s">
        <v>16</v>
      </c>
      <c r="AX416" t="s">
        <v>16</v>
      </c>
      <c r="AY416" t="s">
        <v>16</v>
      </c>
      <c r="AZ416" t="s">
        <v>16</v>
      </c>
      <c r="BA416" t="s">
        <v>16</v>
      </c>
      <c r="BB416" t="s">
        <v>16</v>
      </c>
      <c r="BC416" t="s">
        <v>16</v>
      </c>
      <c r="BD416" t="s">
        <v>16</v>
      </c>
      <c r="BE416" t="s">
        <v>16</v>
      </c>
      <c r="BF416" t="s">
        <v>189</v>
      </c>
      <c r="BG416" t="s">
        <v>189</v>
      </c>
      <c r="BH416">
        <v>0</v>
      </c>
      <c r="BI416">
        <v>0</v>
      </c>
      <c r="BJ416">
        <v>0</v>
      </c>
      <c r="BK416" t="s">
        <v>189</v>
      </c>
      <c r="BL416" t="s">
        <v>189</v>
      </c>
      <c r="BN416" t="s">
        <v>2345</v>
      </c>
      <c r="BO416" t="s">
        <v>16</v>
      </c>
      <c r="BP416" t="s">
        <v>2344</v>
      </c>
      <c r="BQ416" t="s">
        <v>184</v>
      </c>
      <c r="BR416" t="s">
        <v>6744</v>
      </c>
      <c r="BS416" t="s">
        <v>1494</v>
      </c>
      <c r="BT416" t="s">
        <v>16</v>
      </c>
      <c r="BU416" t="s">
        <v>189</v>
      </c>
      <c r="BV416" t="s">
        <v>27</v>
      </c>
      <c r="BW416" t="s">
        <v>9689</v>
      </c>
      <c r="BX416" t="s">
        <v>279</v>
      </c>
      <c r="BY416" t="s">
        <v>2929</v>
      </c>
      <c r="BZ416" s="138"/>
      <c r="CA416" s="138">
        <v>44393</v>
      </c>
      <c r="CB416" t="s">
        <v>17</v>
      </c>
      <c r="CC416" t="s">
        <v>17</v>
      </c>
      <c r="CD416" t="s">
        <v>6307</v>
      </c>
      <c r="CE416" t="s">
        <v>189</v>
      </c>
      <c r="CF416" t="s">
        <v>189</v>
      </c>
      <c r="CG416" t="s">
        <v>189</v>
      </c>
      <c r="CH416">
        <v>2022</v>
      </c>
      <c r="CI416" s="7">
        <v>44867</v>
      </c>
      <c r="CJ416" t="s">
        <v>4723</v>
      </c>
      <c r="CK416">
        <v>11</v>
      </c>
      <c r="CL416">
        <v>45</v>
      </c>
      <c r="CM416" s="7">
        <v>44865</v>
      </c>
      <c r="CN416" t="s">
        <v>11651</v>
      </c>
      <c r="CO416" t="s">
        <v>9857</v>
      </c>
      <c r="CP416" t="s">
        <v>11366</v>
      </c>
      <c r="CQ416" t="s">
        <v>11615</v>
      </c>
      <c r="CR416" t="s">
        <v>6013</v>
      </c>
      <c r="CS416" t="s">
        <v>6017</v>
      </c>
      <c r="CT416" t="s">
        <v>6066</v>
      </c>
      <c r="CU416" t="s">
        <v>9873</v>
      </c>
      <c r="CV416" t="s">
        <v>6310</v>
      </c>
      <c r="CW416" t="s">
        <v>9874</v>
      </c>
      <c r="CX416" t="s">
        <v>2928</v>
      </c>
      <c r="CY416" t="s">
        <v>9817</v>
      </c>
      <c r="CZ416" t="s">
        <v>6741</v>
      </c>
      <c r="DA416" t="s">
        <v>188</v>
      </c>
      <c r="DB416" t="s">
        <v>16</v>
      </c>
      <c r="DC416" t="s">
        <v>16</v>
      </c>
      <c r="DD416" t="s">
        <v>15</v>
      </c>
      <c r="DE416" t="s">
        <v>16</v>
      </c>
      <c r="DF416" t="s">
        <v>16</v>
      </c>
      <c r="DG416" t="s">
        <v>4727</v>
      </c>
      <c r="DH416" t="s">
        <v>2052</v>
      </c>
      <c r="DI416" t="s">
        <v>6208</v>
      </c>
      <c r="DJ416" t="s">
        <v>16</v>
      </c>
      <c r="DK416" t="s">
        <v>9817</v>
      </c>
      <c r="DL416" t="s">
        <v>9817</v>
      </c>
      <c r="DM416" t="s">
        <v>16</v>
      </c>
      <c r="DN416" t="s">
        <v>189</v>
      </c>
      <c r="DO416" t="s">
        <v>11654</v>
      </c>
      <c r="DP416" t="s">
        <v>7683</v>
      </c>
      <c r="DQ416" t="s">
        <v>10238</v>
      </c>
      <c r="DR416" t="s">
        <v>10239</v>
      </c>
    </row>
    <row r="417" spans="1:122" x14ac:dyDescent="0.25">
      <c r="A417">
        <v>498</v>
      </c>
      <c r="B417" t="s">
        <v>189</v>
      </c>
      <c r="C417" t="s">
        <v>337</v>
      </c>
      <c r="D417" s="138">
        <v>44866</v>
      </c>
      <c r="E417" t="s">
        <v>339</v>
      </c>
      <c r="F417" t="s">
        <v>11</v>
      </c>
      <c r="G417" t="s">
        <v>1926</v>
      </c>
      <c r="H417" t="s">
        <v>340</v>
      </c>
      <c r="I417" t="s">
        <v>4840</v>
      </c>
      <c r="J417" t="s">
        <v>100</v>
      </c>
      <c r="K417">
        <v>2.08</v>
      </c>
      <c r="L417">
        <v>2.08</v>
      </c>
      <c r="M417">
        <v>15.14</v>
      </c>
      <c r="N417">
        <v>16.327999999999999</v>
      </c>
      <c r="O417" t="s">
        <v>189</v>
      </c>
      <c r="P417" t="s">
        <v>121</v>
      </c>
      <c r="Q417" t="s">
        <v>341</v>
      </c>
      <c r="R417" t="s">
        <v>57</v>
      </c>
      <c r="S417" t="s">
        <v>341</v>
      </c>
      <c r="T417" t="s">
        <v>16</v>
      </c>
      <c r="U417" t="s">
        <v>2079</v>
      </c>
      <c r="V417" t="s">
        <v>2410</v>
      </c>
      <c r="W417">
        <v>100</v>
      </c>
      <c r="X417" t="s">
        <v>87</v>
      </c>
      <c r="Y417" t="s">
        <v>6283</v>
      </c>
      <c r="Z417" t="s">
        <v>6283</v>
      </c>
      <c r="AA417" t="s">
        <v>189</v>
      </c>
      <c r="AB417" s="138">
        <v>44869</v>
      </c>
      <c r="AC417" s="138">
        <v>45049</v>
      </c>
      <c r="AD417" t="s">
        <v>6240</v>
      </c>
      <c r="AE417" t="s">
        <v>5039</v>
      </c>
      <c r="AF417" t="s">
        <v>16</v>
      </c>
      <c r="AG417" t="s">
        <v>189</v>
      </c>
      <c r="AH417" s="138">
        <v>45233</v>
      </c>
      <c r="AI417" t="s">
        <v>2414</v>
      </c>
      <c r="AJ417" t="s">
        <v>2936</v>
      </c>
      <c r="AK417" t="s">
        <v>2937</v>
      </c>
      <c r="AL417" t="s">
        <v>338</v>
      </c>
      <c r="AM417" t="s">
        <v>1880</v>
      </c>
      <c r="AN417" t="s">
        <v>189</v>
      </c>
      <c r="AO417" t="s">
        <v>189</v>
      </c>
      <c r="AP417" t="s">
        <v>5517</v>
      </c>
      <c r="AQ417" t="s">
        <v>16</v>
      </c>
      <c r="AR417" t="s">
        <v>189</v>
      </c>
      <c r="AS417" t="s">
        <v>16</v>
      </c>
      <c r="AT417" t="s">
        <v>6480</v>
      </c>
      <c r="AU417" t="s">
        <v>9344</v>
      </c>
      <c r="AV417" t="s">
        <v>189</v>
      </c>
      <c r="AW417" t="s">
        <v>16</v>
      </c>
      <c r="AX417" t="s">
        <v>16</v>
      </c>
      <c r="AY417" t="s">
        <v>181</v>
      </c>
      <c r="AZ417" t="s">
        <v>16</v>
      </c>
      <c r="BA417" t="s">
        <v>16</v>
      </c>
      <c r="BB417" t="s">
        <v>16</v>
      </c>
      <c r="BC417" t="s">
        <v>16</v>
      </c>
      <c r="BD417" t="s">
        <v>16</v>
      </c>
      <c r="BE417" t="s">
        <v>1925</v>
      </c>
      <c r="BF417" t="s">
        <v>182</v>
      </c>
      <c r="BG417" t="s">
        <v>2071</v>
      </c>
      <c r="BH417">
        <v>1</v>
      </c>
      <c r="BI417">
        <v>1</v>
      </c>
      <c r="BJ417">
        <v>1</v>
      </c>
      <c r="BK417" t="s">
        <v>9432</v>
      </c>
      <c r="BL417" t="s">
        <v>6307</v>
      </c>
      <c r="BM417">
        <v>22045</v>
      </c>
      <c r="BN417" t="s">
        <v>342</v>
      </c>
      <c r="BO417" t="s">
        <v>16</v>
      </c>
      <c r="BP417" t="s">
        <v>339</v>
      </c>
      <c r="BQ417" t="s">
        <v>184</v>
      </c>
      <c r="BR417" t="s">
        <v>6744</v>
      </c>
      <c r="BS417" t="s">
        <v>9667</v>
      </c>
      <c r="BT417" t="s">
        <v>16</v>
      </c>
      <c r="BU417" t="s">
        <v>189</v>
      </c>
      <c r="BV417" t="s">
        <v>27</v>
      </c>
      <c r="BW417" t="s">
        <v>195</v>
      </c>
      <c r="BX417" t="s">
        <v>343</v>
      </c>
      <c r="BY417" t="s">
        <v>16</v>
      </c>
      <c r="BZ417" s="138"/>
      <c r="CA417" s="138">
        <v>44866</v>
      </c>
      <c r="CB417" t="s">
        <v>34</v>
      </c>
      <c r="CC417" t="s">
        <v>17</v>
      </c>
      <c r="CD417" t="s">
        <v>6307</v>
      </c>
      <c r="CE417" t="s">
        <v>189</v>
      </c>
      <c r="CF417" t="s">
        <v>6307</v>
      </c>
      <c r="CG417" t="s">
        <v>189</v>
      </c>
      <c r="CH417">
        <v>2022</v>
      </c>
      <c r="CI417" s="7">
        <v>44866</v>
      </c>
      <c r="CJ417" t="s">
        <v>4723</v>
      </c>
      <c r="CK417">
        <v>11</v>
      </c>
      <c r="CL417">
        <v>45</v>
      </c>
      <c r="CM417" s="7">
        <v>44865</v>
      </c>
      <c r="CN417" t="s">
        <v>11651</v>
      </c>
      <c r="CO417" t="s">
        <v>9857</v>
      </c>
      <c r="CP417" t="s">
        <v>11366</v>
      </c>
      <c r="CQ417" t="s">
        <v>11615</v>
      </c>
      <c r="CR417" t="s">
        <v>6013</v>
      </c>
      <c r="CS417" t="s">
        <v>6017</v>
      </c>
      <c r="CT417" t="s">
        <v>6066</v>
      </c>
      <c r="CU417" t="s">
        <v>6824</v>
      </c>
      <c r="CV417" t="s">
        <v>6307</v>
      </c>
      <c r="CW417" t="s">
        <v>9882</v>
      </c>
      <c r="CX417" t="s">
        <v>6863</v>
      </c>
      <c r="CY417" t="s">
        <v>9813</v>
      </c>
      <c r="CZ417" t="s">
        <v>6730</v>
      </c>
      <c r="DA417" t="s">
        <v>188</v>
      </c>
      <c r="DB417" t="s">
        <v>16</v>
      </c>
      <c r="DC417" t="s">
        <v>16</v>
      </c>
      <c r="DD417" t="s">
        <v>87</v>
      </c>
      <c r="DE417" t="s">
        <v>342</v>
      </c>
      <c r="DF417" t="s">
        <v>16</v>
      </c>
      <c r="DG417" t="s">
        <v>5517</v>
      </c>
      <c r="DH417" t="s">
        <v>2051</v>
      </c>
      <c r="DI417" t="s">
        <v>5527</v>
      </c>
      <c r="DJ417" t="s">
        <v>16</v>
      </c>
      <c r="DK417" t="s">
        <v>16</v>
      </c>
      <c r="DL417" t="s">
        <v>4465</v>
      </c>
      <c r="DM417" t="s">
        <v>16</v>
      </c>
      <c r="DN417" t="s">
        <v>4496</v>
      </c>
      <c r="DO417" t="s">
        <v>11655</v>
      </c>
      <c r="DP417" t="s">
        <v>7684</v>
      </c>
      <c r="DQ417" t="s">
        <v>10240</v>
      </c>
      <c r="DR417" t="s">
        <v>7685</v>
      </c>
    </row>
    <row r="418" spans="1:122" x14ac:dyDescent="0.25">
      <c r="A418">
        <v>497</v>
      </c>
      <c r="B418" t="s">
        <v>189</v>
      </c>
      <c r="C418" t="s">
        <v>2931</v>
      </c>
      <c r="D418" s="138">
        <v>44866</v>
      </c>
      <c r="E418" t="s">
        <v>2935</v>
      </c>
      <c r="F418" t="s">
        <v>11</v>
      </c>
      <c r="G418" t="s">
        <v>1932</v>
      </c>
      <c r="H418" t="s">
        <v>11</v>
      </c>
      <c r="I418" t="s">
        <v>9802</v>
      </c>
      <c r="J418" t="s">
        <v>92</v>
      </c>
      <c r="K418">
        <v>1.3</v>
      </c>
      <c r="L418">
        <v>1.28</v>
      </c>
      <c r="M418">
        <v>9.35</v>
      </c>
      <c r="N418">
        <v>10.074999999999999</v>
      </c>
      <c r="O418" t="s">
        <v>189</v>
      </c>
      <c r="P418" t="s">
        <v>13</v>
      </c>
      <c r="Q418" t="s">
        <v>33</v>
      </c>
      <c r="R418" t="s">
        <v>493</v>
      </c>
      <c r="S418" t="s">
        <v>33</v>
      </c>
      <c r="T418" t="s">
        <v>16</v>
      </c>
      <c r="U418" t="s">
        <v>65</v>
      </c>
      <c r="V418" t="s">
        <v>2410</v>
      </c>
      <c r="W418">
        <v>100</v>
      </c>
      <c r="X418" t="s">
        <v>166</v>
      </c>
      <c r="Y418" t="s">
        <v>6283</v>
      </c>
      <c r="Z418" t="s">
        <v>6283</v>
      </c>
      <c r="AA418" t="s">
        <v>189</v>
      </c>
      <c r="AB418" s="138">
        <v>44872</v>
      </c>
      <c r="AC418" s="138">
        <v>45053</v>
      </c>
      <c r="AD418" t="s">
        <v>6240</v>
      </c>
      <c r="AE418" t="s">
        <v>5238</v>
      </c>
      <c r="AF418" t="s">
        <v>16</v>
      </c>
      <c r="AG418" t="s">
        <v>189</v>
      </c>
      <c r="AH418" s="138">
        <v>45968</v>
      </c>
      <c r="AI418" t="s">
        <v>2414</v>
      </c>
      <c r="AJ418" t="s">
        <v>189</v>
      </c>
      <c r="AK418" t="s">
        <v>189</v>
      </c>
      <c r="AL418" t="s">
        <v>189</v>
      </c>
      <c r="AM418" t="s">
        <v>189</v>
      </c>
      <c r="AN418" t="s">
        <v>189</v>
      </c>
      <c r="AO418" t="s">
        <v>189</v>
      </c>
      <c r="AP418" t="s">
        <v>189</v>
      </c>
      <c r="AQ418" t="s">
        <v>16</v>
      </c>
      <c r="AR418" t="s">
        <v>189</v>
      </c>
      <c r="AS418" t="s">
        <v>16</v>
      </c>
      <c r="AT418" t="s">
        <v>6610</v>
      </c>
      <c r="AU418" t="s">
        <v>9344</v>
      </c>
      <c r="AV418" t="s">
        <v>189</v>
      </c>
      <c r="AW418" t="s">
        <v>16</v>
      </c>
      <c r="AX418" t="s">
        <v>16</v>
      </c>
      <c r="AY418" t="s">
        <v>16</v>
      </c>
      <c r="AZ418" t="s">
        <v>16</v>
      </c>
      <c r="BA418" t="s">
        <v>16</v>
      </c>
      <c r="BB418" t="s">
        <v>16</v>
      </c>
      <c r="BC418" t="s">
        <v>16</v>
      </c>
      <c r="BD418" t="s">
        <v>16</v>
      </c>
      <c r="BE418" t="s">
        <v>16</v>
      </c>
      <c r="BF418" t="s">
        <v>189</v>
      </c>
      <c r="BG418" t="s">
        <v>189</v>
      </c>
      <c r="BH418">
        <v>0</v>
      </c>
      <c r="BI418">
        <v>0</v>
      </c>
      <c r="BJ418">
        <v>0</v>
      </c>
      <c r="BK418" t="s">
        <v>189</v>
      </c>
      <c r="BL418" t="s">
        <v>189</v>
      </c>
      <c r="BN418" t="s">
        <v>2930</v>
      </c>
      <c r="BO418" t="s">
        <v>7115</v>
      </c>
      <c r="BP418" t="s">
        <v>2933</v>
      </c>
      <c r="BQ418" t="s">
        <v>184</v>
      </c>
      <c r="BR418" t="s">
        <v>6744</v>
      </c>
      <c r="BS418" t="s">
        <v>1494</v>
      </c>
      <c r="BT418" t="s">
        <v>16</v>
      </c>
      <c r="BU418" t="s">
        <v>189</v>
      </c>
      <c r="BV418" t="s">
        <v>18</v>
      </c>
      <c r="BW418" t="s">
        <v>195</v>
      </c>
      <c r="BX418" t="s">
        <v>365</v>
      </c>
      <c r="BY418" t="s">
        <v>2934</v>
      </c>
      <c r="BZ418" s="138"/>
      <c r="CA418" s="138">
        <v>42720</v>
      </c>
      <c r="CB418" t="s">
        <v>17</v>
      </c>
      <c r="CC418" t="s">
        <v>17</v>
      </c>
      <c r="CD418" t="s">
        <v>6307</v>
      </c>
      <c r="CE418" t="s">
        <v>189</v>
      </c>
      <c r="CF418" t="s">
        <v>189</v>
      </c>
      <c r="CG418" t="s">
        <v>189</v>
      </c>
      <c r="CH418">
        <v>2022</v>
      </c>
      <c r="CI418" s="7">
        <v>44866</v>
      </c>
      <c r="CJ418" t="s">
        <v>4723</v>
      </c>
      <c r="CK418">
        <v>11</v>
      </c>
      <c r="CL418">
        <v>45</v>
      </c>
      <c r="CM418" s="7">
        <v>44865</v>
      </c>
      <c r="CN418" t="s">
        <v>11651</v>
      </c>
      <c r="CO418" t="s">
        <v>9857</v>
      </c>
      <c r="CP418" t="s">
        <v>11366</v>
      </c>
      <c r="CQ418" t="s">
        <v>11615</v>
      </c>
      <c r="CR418" t="s">
        <v>6013</v>
      </c>
      <c r="CS418" t="s">
        <v>6017</v>
      </c>
      <c r="CT418" t="s">
        <v>6066</v>
      </c>
      <c r="CU418" t="s">
        <v>9873</v>
      </c>
      <c r="CV418" t="s">
        <v>6310</v>
      </c>
      <c r="CW418" t="s">
        <v>9874</v>
      </c>
      <c r="CX418" t="s">
        <v>2932</v>
      </c>
      <c r="CY418" t="s">
        <v>9809</v>
      </c>
      <c r="CZ418" t="s">
        <v>6730</v>
      </c>
      <c r="DA418" t="s">
        <v>188</v>
      </c>
      <c r="DB418" t="s">
        <v>16</v>
      </c>
      <c r="DC418" t="s">
        <v>16</v>
      </c>
      <c r="DD418" t="s">
        <v>22</v>
      </c>
      <c r="DE418" t="s">
        <v>2930</v>
      </c>
      <c r="DF418" t="s">
        <v>311</v>
      </c>
      <c r="DG418" t="s">
        <v>4727</v>
      </c>
      <c r="DH418" t="s">
        <v>6814</v>
      </c>
      <c r="DI418" t="s">
        <v>5851</v>
      </c>
      <c r="DJ418" t="s">
        <v>16</v>
      </c>
      <c r="DK418" t="s">
        <v>16</v>
      </c>
      <c r="DL418" t="s">
        <v>5972</v>
      </c>
      <c r="DM418" t="s">
        <v>6245</v>
      </c>
      <c r="DN418" t="s">
        <v>189</v>
      </c>
      <c r="DO418" t="s">
        <v>11192</v>
      </c>
      <c r="DP418" t="s">
        <v>7686</v>
      </c>
      <c r="DQ418" t="s">
        <v>10240</v>
      </c>
      <c r="DR418" t="s">
        <v>7687</v>
      </c>
    </row>
    <row r="419" spans="1:122" x14ac:dyDescent="0.25">
      <c r="A419">
        <v>496</v>
      </c>
      <c r="B419" t="s">
        <v>189</v>
      </c>
      <c r="C419" t="s">
        <v>2946</v>
      </c>
      <c r="D419" s="138">
        <v>44865</v>
      </c>
      <c r="E419" t="s">
        <v>2943</v>
      </c>
      <c r="F419" t="s">
        <v>11</v>
      </c>
      <c r="G419" t="s">
        <v>16</v>
      </c>
      <c r="H419" t="s">
        <v>11</v>
      </c>
      <c r="I419" t="s">
        <v>9802</v>
      </c>
      <c r="J419" t="s">
        <v>12</v>
      </c>
      <c r="K419">
        <v>11</v>
      </c>
      <c r="L419">
        <v>1.51</v>
      </c>
      <c r="M419">
        <v>11</v>
      </c>
      <c r="N419">
        <v>11.781000000000001</v>
      </c>
      <c r="O419" t="s">
        <v>189</v>
      </c>
      <c r="P419" t="s">
        <v>104</v>
      </c>
      <c r="Q419" t="s">
        <v>2945</v>
      </c>
      <c r="R419" t="s">
        <v>86</v>
      </c>
      <c r="S419" t="s">
        <v>2945</v>
      </c>
      <c r="T419" t="s">
        <v>16</v>
      </c>
      <c r="U419" t="s">
        <v>2083</v>
      </c>
      <c r="V419" t="s">
        <v>2410</v>
      </c>
      <c r="W419">
        <v>100</v>
      </c>
      <c r="X419" t="s">
        <v>15</v>
      </c>
      <c r="Y419" t="s">
        <v>6282</v>
      </c>
      <c r="Z419" t="s">
        <v>6282</v>
      </c>
      <c r="AA419" t="s">
        <v>9919</v>
      </c>
      <c r="AB419" s="138">
        <v>44872</v>
      </c>
      <c r="AC419" s="138">
        <v>45053</v>
      </c>
      <c r="AD419" t="s">
        <v>6241</v>
      </c>
      <c r="AE419" t="s">
        <v>5239</v>
      </c>
      <c r="AF419" t="s">
        <v>16</v>
      </c>
      <c r="AG419" t="s">
        <v>189</v>
      </c>
      <c r="AH419" s="138">
        <v>46698</v>
      </c>
      <c r="AI419" t="s">
        <v>2414</v>
      </c>
      <c r="AJ419" t="s">
        <v>189</v>
      </c>
      <c r="AK419" t="s">
        <v>189</v>
      </c>
      <c r="AL419" t="s">
        <v>189</v>
      </c>
      <c r="AM419" t="s">
        <v>189</v>
      </c>
      <c r="AN419" t="s">
        <v>189</v>
      </c>
      <c r="AO419" t="s">
        <v>189</v>
      </c>
      <c r="AP419" t="s">
        <v>189</v>
      </c>
      <c r="AQ419" t="s">
        <v>16</v>
      </c>
      <c r="AR419" t="s">
        <v>189</v>
      </c>
      <c r="AS419" t="s">
        <v>16</v>
      </c>
      <c r="AT419" t="s">
        <v>6436</v>
      </c>
      <c r="AU419" t="s">
        <v>9344</v>
      </c>
      <c r="AV419" t="s">
        <v>189</v>
      </c>
      <c r="AW419" t="s">
        <v>4624</v>
      </c>
      <c r="AX419" t="s">
        <v>4625</v>
      </c>
      <c r="AY419" t="s">
        <v>16</v>
      </c>
      <c r="AZ419" t="s">
        <v>16</v>
      </c>
      <c r="BA419" t="s">
        <v>16</v>
      </c>
      <c r="BB419" t="s">
        <v>16</v>
      </c>
      <c r="BC419" t="s">
        <v>199</v>
      </c>
      <c r="BD419" t="s">
        <v>16</v>
      </c>
      <c r="BE419" t="s">
        <v>2136</v>
      </c>
      <c r="BF419" t="s">
        <v>189</v>
      </c>
      <c r="BG419" t="s">
        <v>189</v>
      </c>
      <c r="BH419">
        <v>0</v>
      </c>
      <c r="BI419">
        <v>0</v>
      </c>
      <c r="BJ419">
        <v>0</v>
      </c>
      <c r="BK419" t="s">
        <v>189</v>
      </c>
      <c r="BL419" t="s">
        <v>189</v>
      </c>
      <c r="BN419" t="s">
        <v>2940</v>
      </c>
      <c r="BO419" t="s">
        <v>16</v>
      </c>
      <c r="BP419" t="s">
        <v>2943</v>
      </c>
      <c r="BQ419" t="s">
        <v>354</v>
      </c>
      <c r="BR419" t="s">
        <v>6238</v>
      </c>
      <c r="BS419" t="s">
        <v>16</v>
      </c>
      <c r="BT419" t="s">
        <v>16</v>
      </c>
      <c r="BU419" t="s">
        <v>189</v>
      </c>
      <c r="BV419" t="s">
        <v>67</v>
      </c>
      <c r="BW419" t="s">
        <v>16</v>
      </c>
      <c r="BX419" t="s">
        <v>485</v>
      </c>
      <c r="BY419" t="s">
        <v>16</v>
      </c>
      <c r="BZ419" s="138"/>
      <c r="CA419" s="138">
        <v>44480</v>
      </c>
      <c r="CB419" t="s">
        <v>34</v>
      </c>
      <c r="CC419" t="s">
        <v>16</v>
      </c>
      <c r="CD419" t="s">
        <v>6307</v>
      </c>
      <c r="CE419" t="s">
        <v>189</v>
      </c>
      <c r="CF419" t="s">
        <v>189</v>
      </c>
      <c r="CG419" t="s">
        <v>189</v>
      </c>
      <c r="CH419">
        <v>2022</v>
      </c>
      <c r="CI419" s="7">
        <v>44865</v>
      </c>
      <c r="CJ419" t="s">
        <v>16</v>
      </c>
      <c r="CK419">
        <v>10</v>
      </c>
      <c r="CL419">
        <v>45</v>
      </c>
      <c r="CM419" s="7">
        <v>44865</v>
      </c>
      <c r="CN419" t="s">
        <v>11651</v>
      </c>
      <c r="CO419" t="s">
        <v>9857</v>
      </c>
      <c r="CP419" t="s">
        <v>11366</v>
      </c>
      <c r="CQ419" t="s">
        <v>11615</v>
      </c>
      <c r="CR419" t="s">
        <v>6018</v>
      </c>
      <c r="CS419" t="s">
        <v>6017</v>
      </c>
      <c r="CT419" t="s">
        <v>6067</v>
      </c>
      <c r="CU419" t="s">
        <v>9873</v>
      </c>
      <c r="CV419" t="s">
        <v>6310</v>
      </c>
      <c r="CW419" t="s">
        <v>9912</v>
      </c>
      <c r="CX419" t="s">
        <v>2942</v>
      </c>
      <c r="CY419" t="s">
        <v>4464</v>
      </c>
      <c r="CZ419" t="s">
        <v>6234</v>
      </c>
      <c r="DA419" t="s">
        <v>188</v>
      </c>
      <c r="DB419" t="s">
        <v>16</v>
      </c>
      <c r="DC419" t="s">
        <v>16</v>
      </c>
      <c r="DD419" t="s">
        <v>15</v>
      </c>
      <c r="DE419" t="s">
        <v>16</v>
      </c>
      <c r="DF419" t="s">
        <v>16</v>
      </c>
      <c r="DG419" t="s">
        <v>4730</v>
      </c>
      <c r="DH419" t="s">
        <v>2052</v>
      </c>
      <c r="DI419" t="s">
        <v>6100</v>
      </c>
      <c r="DJ419" t="s">
        <v>9919</v>
      </c>
      <c r="DK419" t="s">
        <v>7690</v>
      </c>
      <c r="DL419" t="s">
        <v>7690</v>
      </c>
      <c r="DM419" t="s">
        <v>16</v>
      </c>
      <c r="DN419" t="s">
        <v>189</v>
      </c>
      <c r="DO419" t="s">
        <v>11052</v>
      </c>
      <c r="DP419" t="s">
        <v>7688</v>
      </c>
      <c r="DQ419" t="s">
        <v>10241</v>
      </c>
      <c r="DR419" t="s">
        <v>7691</v>
      </c>
    </row>
    <row r="420" spans="1:122" x14ac:dyDescent="0.25">
      <c r="A420">
        <v>495</v>
      </c>
      <c r="B420" t="s">
        <v>189</v>
      </c>
      <c r="C420" t="s">
        <v>2944</v>
      </c>
      <c r="D420" s="138">
        <v>44865</v>
      </c>
      <c r="E420" t="s">
        <v>2943</v>
      </c>
      <c r="F420" t="s">
        <v>11</v>
      </c>
      <c r="G420" t="s">
        <v>16</v>
      </c>
      <c r="H420" t="s">
        <v>11</v>
      </c>
      <c r="I420" t="s">
        <v>9802</v>
      </c>
      <c r="J420" t="s">
        <v>12</v>
      </c>
      <c r="K420">
        <v>15</v>
      </c>
      <c r="L420">
        <v>2.06</v>
      </c>
      <c r="M420">
        <v>15</v>
      </c>
      <c r="N420">
        <v>16.065000000000001</v>
      </c>
      <c r="O420" t="s">
        <v>189</v>
      </c>
      <c r="P420" t="s">
        <v>13</v>
      </c>
      <c r="Q420" t="s">
        <v>1137</v>
      </c>
      <c r="R420" t="s">
        <v>671</v>
      </c>
      <c r="S420" t="s">
        <v>1137</v>
      </c>
      <c r="T420" t="s">
        <v>16</v>
      </c>
      <c r="U420" t="s">
        <v>2082</v>
      </c>
      <c r="V420" t="s">
        <v>2410</v>
      </c>
      <c r="W420">
        <v>100</v>
      </c>
      <c r="X420" t="s">
        <v>15</v>
      </c>
      <c r="Y420" t="s">
        <v>6282</v>
      </c>
      <c r="Z420" t="s">
        <v>6282</v>
      </c>
      <c r="AA420" t="s">
        <v>9887</v>
      </c>
      <c r="AB420" s="138">
        <v>44872</v>
      </c>
      <c r="AC420" s="138">
        <v>45053</v>
      </c>
      <c r="AD420" t="s">
        <v>6241</v>
      </c>
      <c r="AE420" t="s">
        <v>5239</v>
      </c>
      <c r="AF420" t="s">
        <v>16</v>
      </c>
      <c r="AG420" t="s">
        <v>189</v>
      </c>
      <c r="AH420" s="138">
        <v>45968</v>
      </c>
      <c r="AI420" t="s">
        <v>2414</v>
      </c>
      <c r="AJ420" t="s">
        <v>189</v>
      </c>
      <c r="AK420" t="s">
        <v>189</v>
      </c>
      <c r="AL420" t="s">
        <v>189</v>
      </c>
      <c r="AM420" t="s">
        <v>189</v>
      </c>
      <c r="AN420" t="s">
        <v>189</v>
      </c>
      <c r="AO420" t="s">
        <v>189</v>
      </c>
      <c r="AP420" t="s">
        <v>189</v>
      </c>
      <c r="AQ420" t="s">
        <v>16</v>
      </c>
      <c r="AR420" t="s">
        <v>189</v>
      </c>
      <c r="AS420" t="s">
        <v>16</v>
      </c>
      <c r="AT420" t="s">
        <v>6437</v>
      </c>
      <c r="AU420" t="s">
        <v>9344</v>
      </c>
      <c r="AV420" t="s">
        <v>189</v>
      </c>
      <c r="AW420" t="s">
        <v>4624</v>
      </c>
      <c r="AX420" t="s">
        <v>4625</v>
      </c>
      <c r="AY420" t="s">
        <v>16</v>
      </c>
      <c r="AZ420" t="s">
        <v>16</v>
      </c>
      <c r="BA420" t="s">
        <v>16</v>
      </c>
      <c r="BB420" t="s">
        <v>16</v>
      </c>
      <c r="BC420" t="s">
        <v>199</v>
      </c>
      <c r="BD420" t="s">
        <v>16</v>
      </c>
      <c r="BE420" t="s">
        <v>2136</v>
      </c>
      <c r="BF420" t="s">
        <v>189</v>
      </c>
      <c r="BG420" t="s">
        <v>189</v>
      </c>
      <c r="BH420">
        <v>0</v>
      </c>
      <c r="BI420">
        <v>0</v>
      </c>
      <c r="BJ420">
        <v>0</v>
      </c>
      <c r="BK420" t="s">
        <v>189</v>
      </c>
      <c r="BL420" t="s">
        <v>189</v>
      </c>
      <c r="BN420" t="s">
        <v>2940</v>
      </c>
      <c r="BO420" t="s">
        <v>16</v>
      </c>
      <c r="BP420" t="s">
        <v>2943</v>
      </c>
      <c r="BQ420" t="s">
        <v>354</v>
      </c>
      <c r="BR420" t="s">
        <v>6238</v>
      </c>
      <c r="BS420" t="s">
        <v>16</v>
      </c>
      <c r="BT420" t="s">
        <v>16</v>
      </c>
      <c r="BU420" t="s">
        <v>189</v>
      </c>
      <c r="BV420" t="s">
        <v>67</v>
      </c>
      <c r="BW420" t="s">
        <v>16</v>
      </c>
      <c r="BX420" t="s">
        <v>485</v>
      </c>
      <c r="BY420" t="s">
        <v>16</v>
      </c>
      <c r="BZ420" s="138"/>
      <c r="CA420" s="138">
        <v>44480</v>
      </c>
      <c r="CB420" t="s">
        <v>34</v>
      </c>
      <c r="CC420" t="s">
        <v>16</v>
      </c>
      <c r="CD420" t="s">
        <v>6307</v>
      </c>
      <c r="CE420" t="s">
        <v>189</v>
      </c>
      <c r="CF420" t="s">
        <v>189</v>
      </c>
      <c r="CG420" t="s">
        <v>189</v>
      </c>
      <c r="CH420">
        <v>2022</v>
      </c>
      <c r="CI420" s="7">
        <v>44865</v>
      </c>
      <c r="CJ420" t="s">
        <v>16</v>
      </c>
      <c r="CK420">
        <v>10</v>
      </c>
      <c r="CL420">
        <v>45</v>
      </c>
      <c r="CM420" s="7">
        <v>44865</v>
      </c>
      <c r="CN420" t="s">
        <v>11651</v>
      </c>
      <c r="CO420" t="s">
        <v>9857</v>
      </c>
      <c r="CP420" t="s">
        <v>11366</v>
      </c>
      <c r="CQ420" t="s">
        <v>11615</v>
      </c>
      <c r="CR420" t="s">
        <v>6018</v>
      </c>
      <c r="CS420" t="s">
        <v>6017</v>
      </c>
      <c r="CT420" t="s">
        <v>6067</v>
      </c>
      <c r="CU420" t="s">
        <v>6824</v>
      </c>
      <c r="CV420" t="s">
        <v>6310</v>
      </c>
      <c r="CW420" t="s">
        <v>9874</v>
      </c>
      <c r="CX420" t="s">
        <v>2942</v>
      </c>
      <c r="CY420" t="s">
        <v>4464</v>
      </c>
      <c r="CZ420" t="s">
        <v>6234</v>
      </c>
      <c r="DA420" t="s">
        <v>188</v>
      </c>
      <c r="DB420" t="s">
        <v>16</v>
      </c>
      <c r="DC420" t="s">
        <v>16</v>
      </c>
      <c r="DD420" t="s">
        <v>15</v>
      </c>
      <c r="DE420" t="s">
        <v>16</v>
      </c>
      <c r="DF420" t="s">
        <v>16</v>
      </c>
      <c r="DG420" t="s">
        <v>4727</v>
      </c>
      <c r="DH420" t="s">
        <v>2052</v>
      </c>
      <c r="DI420" t="s">
        <v>6109</v>
      </c>
      <c r="DJ420" t="s">
        <v>9887</v>
      </c>
      <c r="DK420" t="s">
        <v>5521</v>
      </c>
      <c r="DL420" t="s">
        <v>5521</v>
      </c>
      <c r="DM420" t="s">
        <v>16</v>
      </c>
      <c r="DN420" t="s">
        <v>189</v>
      </c>
      <c r="DO420" t="s">
        <v>11051</v>
      </c>
      <c r="DP420" t="s">
        <v>7688</v>
      </c>
      <c r="DQ420" t="s">
        <v>10241</v>
      </c>
      <c r="DR420" t="s">
        <v>7692</v>
      </c>
    </row>
    <row r="421" spans="1:122" x14ac:dyDescent="0.25">
      <c r="A421">
        <v>494</v>
      </c>
      <c r="B421" t="s">
        <v>189</v>
      </c>
      <c r="C421" t="s">
        <v>2941</v>
      </c>
      <c r="D421" s="138">
        <v>44865</v>
      </c>
      <c r="E421" t="s">
        <v>2943</v>
      </c>
      <c r="F421" t="s">
        <v>11</v>
      </c>
      <c r="G421" t="s">
        <v>16</v>
      </c>
      <c r="H421" t="s">
        <v>11</v>
      </c>
      <c r="I421" t="s">
        <v>9802</v>
      </c>
      <c r="J421" t="s">
        <v>12</v>
      </c>
      <c r="K421">
        <v>24</v>
      </c>
      <c r="L421">
        <v>3.29</v>
      </c>
      <c r="M421">
        <v>24</v>
      </c>
      <c r="N421">
        <v>25.704000000000001</v>
      </c>
      <c r="O421" t="s">
        <v>189</v>
      </c>
      <c r="P421" t="s">
        <v>137</v>
      </c>
      <c r="Q421" t="s">
        <v>2939</v>
      </c>
      <c r="R421" t="s">
        <v>798</v>
      </c>
      <c r="S421" t="s">
        <v>2939</v>
      </c>
      <c r="T421" t="s">
        <v>16</v>
      </c>
      <c r="U421" t="s">
        <v>2081</v>
      </c>
      <c r="V421" t="s">
        <v>2410</v>
      </c>
      <c r="W421">
        <v>100</v>
      </c>
      <c r="X421" t="s">
        <v>15</v>
      </c>
      <c r="Y421" t="s">
        <v>6282</v>
      </c>
      <c r="Z421" t="s">
        <v>6282</v>
      </c>
      <c r="AA421" t="s">
        <v>189</v>
      </c>
      <c r="AB421" s="138">
        <v>44872</v>
      </c>
      <c r="AC421" s="138">
        <v>45053</v>
      </c>
      <c r="AD421" t="s">
        <v>6241</v>
      </c>
      <c r="AE421" t="s">
        <v>5239</v>
      </c>
      <c r="AF421" t="s">
        <v>16</v>
      </c>
      <c r="AG421" t="s">
        <v>189</v>
      </c>
      <c r="AH421" s="138">
        <v>45603</v>
      </c>
      <c r="AI421" t="s">
        <v>2414</v>
      </c>
      <c r="AJ421" t="s">
        <v>189</v>
      </c>
      <c r="AK421" t="s">
        <v>189</v>
      </c>
      <c r="AL421" t="s">
        <v>189</v>
      </c>
      <c r="AM421" t="s">
        <v>189</v>
      </c>
      <c r="AN421" t="s">
        <v>189</v>
      </c>
      <c r="AO421" t="s">
        <v>189</v>
      </c>
      <c r="AP421" t="s">
        <v>189</v>
      </c>
      <c r="AQ421" t="s">
        <v>16</v>
      </c>
      <c r="AR421" t="s">
        <v>189</v>
      </c>
      <c r="AS421" t="s">
        <v>16</v>
      </c>
      <c r="AT421" t="s">
        <v>6611</v>
      </c>
      <c r="AU421" t="s">
        <v>9344</v>
      </c>
      <c r="AV421" t="s">
        <v>189</v>
      </c>
      <c r="AW421" t="s">
        <v>16</v>
      </c>
      <c r="AX421" t="s">
        <v>16</v>
      </c>
      <c r="AY421" t="s">
        <v>16</v>
      </c>
      <c r="AZ421" t="s">
        <v>16</v>
      </c>
      <c r="BA421" t="s">
        <v>16</v>
      </c>
      <c r="BB421" t="s">
        <v>16</v>
      </c>
      <c r="BC421" t="s">
        <v>199</v>
      </c>
      <c r="BD421" t="s">
        <v>16</v>
      </c>
      <c r="BE421" t="s">
        <v>2136</v>
      </c>
      <c r="BF421" t="s">
        <v>189</v>
      </c>
      <c r="BG421" t="s">
        <v>189</v>
      </c>
      <c r="BH421">
        <v>0</v>
      </c>
      <c r="BI421">
        <v>0</v>
      </c>
      <c r="BJ421">
        <v>0</v>
      </c>
      <c r="BK421" t="s">
        <v>189</v>
      </c>
      <c r="BL421" t="s">
        <v>189</v>
      </c>
      <c r="BN421" t="s">
        <v>2940</v>
      </c>
      <c r="BO421" t="s">
        <v>16</v>
      </c>
      <c r="BP421" t="s">
        <v>2943</v>
      </c>
      <c r="BQ421" t="s">
        <v>354</v>
      </c>
      <c r="BR421" t="s">
        <v>6238</v>
      </c>
      <c r="BS421" t="s">
        <v>16</v>
      </c>
      <c r="BT421" t="s">
        <v>16</v>
      </c>
      <c r="BU421" t="s">
        <v>189</v>
      </c>
      <c r="BV421" t="s">
        <v>67</v>
      </c>
      <c r="BW421" t="s">
        <v>16</v>
      </c>
      <c r="BX421" t="s">
        <v>485</v>
      </c>
      <c r="BY421" t="s">
        <v>16</v>
      </c>
      <c r="BZ421" s="138"/>
      <c r="CA421" s="138">
        <v>44480</v>
      </c>
      <c r="CB421" t="s">
        <v>34</v>
      </c>
      <c r="CC421" t="s">
        <v>16</v>
      </c>
      <c r="CD421" t="s">
        <v>6307</v>
      </c>
      <c r="CE421" t="s">
        <v>189</v>
      </c>
      <c r="CF421" t="s">
        <v>189</v>
      </c>
      <c r="CG421" t="s">
        <v>189</v>
      </c>
      <c r="CH421">
        <v>2022</v>
      </c>
      <c r="CI421" s="7">
        <v>44865</v>
      </c>
      <c r="CJ421" t="s">
        <v>16</v>
      </c>
      <c r="CK421">
        <v>10</v>
      </c>
      <c r="CL421">
        <v>45</v>
      </c>
      <c r="CM421" s="7">
        <v>44865</v>
      </c>
      <c r="CN421" t="s">
        <v>11651</v>
      </c>
      <c r="CO421" t="s">
        <v>9857</v>
      </c>
      <c r="CP421" t="s">
        <v>11366</v>
      </c>
      <c r="CQ421" t="s">
        <v>11615</v>
      </c>
      <c r="CR421" t="s">
        <v>6018</v>
      </c>
      <c r="CS421" t="s">
        <v>6017</v>
      </c>
      <c r="CT421" t="s">
        <v>6067</v>
      </c>
      <c r="CU421" t="s">
        <v>6826</v>
      </c>
      <c r="CV421" t="s">
        <v>6310</v>
      </c>
      <c r="CW421" t="s">
        <v>9874</v>
      </c>
      <c r="CX421" t="s">
        <v>2942</v>
      </c>
      <c r="CY421" t="s">
        <v>4464</v>
      </c>
      <c r="CZ421" t="s">
        <v>6234</v>
      </c>
      <c r="DA421" t="s">
        <v>188</v>
      </c>
      <c r="DB421" t="s">
        <v>16</v>
      </c>
      <c r="DC421" t="s">
        <v>16</v>
      </c>
      <c r="DD421" t="s">
        <v>15</v>
      </c>
      <c r="DE421" t="s">
        <v>16</v>
      </c>
      <c r="DF421" t="s">
        <v>16</v>
      </c>
      <c r="DG421" t="s">
        <v>4726</v>
      </c>
      <c r="DH421" t="s">
        <v>2052</v>
      </c>
      <c r="DI421" t="s">
        <v>6197</v>
      </c>
      <c r="DJ421" t="s">
        <v>16</v>
      </c>
      <c r="DK421" t="s">
        <v>4464</v>
      </c>
      <c r="DL421" t="s">
        <v>4464</v>
      </c>
      <c r="DM421" t="s">
        <v>16</v>
      </c>
      <c r="DN421" t="s">
        <v>189</v>
      </c>
      <c r="DO421" t="s">
        <v>11050</v>
      </c>
      <c r="DP421" t="s">
        <v>7688</v>
      </c>
      <c r="DQ421" t="s">
        <v>10241</v>
      </c>
      <c r="DR421" t="s">
        <v>7689</v>
      </c>
    </row>
    <row r="422" spans="1:122" x14ac:dyDescent="0.25">
      <c r="A422">
        <v>493</v>
      </c>
      <c r="B422" t="s">
        <v>189</v>
      </c>
      <c r="C422" t="s">
        <v>2938</v>
      </c>
      <c r="D422" s="138">
        <v>44865</v>
      </c>
      <c r="E422" t="s">
        <v>2547</v>
      </c>
      <c r="F422" t="s">
        <v>11</v>
      </c>
      <c r="G422" t="s">
        <v>1929</v>
      </c>
      <c r="H422" t="s">
        <v>11</v>
      </c>
      <c r="I422" t="s">
        <v>9802</v>
      </c>
      <c r="J422" t="s">
        <v>100</v>
      </c>
      <c r="K422">
        <v>1</v>
      </c>
      <c r="L422">
        <v>1</v>
      </c>
      <c r="M422">
        <v>7.3</v>
      </c>
      <c r="N422">
        <v>7.85</v>
      </c>
      <c r="O422" t="s">
        <v>189</v>
      </c>
      <c r="P422" t="s">
        <v>13</v>
      </c>
      <c r="Q422" t="s">
        <v>31</v>
      </c>
      <c r="R422" t="s">
        <v>122</v>
      </c>
      <c r="S422" t="s">
        <v>31</v>
      </c>
      <c r="T422" t="s">
        <v>16</v>
      </c>
      <c r="U422" t="s">
        <v>2079</v>
      </c>
      <c r="V422" t="s">
        <v>2410</v>
      </c>
      <c r="W422">
        <v>100</v>
      </c>
      <c r="X422" t="s">
        <v>15</v>
      </c>
      <c r="Y422" t="s">
        <v>6282</v>
      </c>
      <c r="Z422" t="s">
        <v>6282</v>
      </c>
      <c r="AA422" t="s">
        <v>189</v>
      </c>
      <c r="AB422" s="138">
        <v>44868</v>
      </c>
      <c r="AC422" s="138">
        <v>45049</v>
      </c>
      <c r="AD422" t="s">
        <v>6241</v>
      </c>
      <c r="AE422" t="s">
        <v>5156</v>
      </c>
      <c r="AF422" t="s">
        <v>16</v>
      </c>
      <c r="AG422" t="s">
        <v>189</v>
      </c>
      <c r="AH422" s="138">
        <v>45964</v>
      </c>
      <c r="AI422" t="s">
        <v>2414</v>
      </c>
      <c r="AJ422" t="s">
        <v>189</v>
      </c>
      <c r="AK422" t="s">
        <v>189</v>
      </c>
      <c r="AL422" t="s">
        <v>189</v>
      </c>
      <c r="AM422" t="s">
        <v>189</v>
      </c>
      <c r="AN422" t="s">
        <v>189</v>
      </c>
      <c r="AO422" t="s">
        <v>189</v>
      </c>
      <c r="AP422" t="s">
        <v>189</v>
      </c>
      <c r="AQ422" t="s">
        <v>16</v>
      </c>
      <c r="AR422" t="s">
        <v>189</v>
      </c>
      <c r="AS422" t="s">
        <v>16</v>
      </c>
      <c r="AT422" t="s">
        <v>6612</v>
      </c>
      <c r="AU422" t="s">
        <v>9344</v>
      </c>
      <c r="AV422" t="s">
        <v>189</v>
      </c>
      <c r="AW422" t="s">
        <v>16</v>
      </c>
      <c r="AX422" t="s">
        <v>16</v>
      </c>
      <c r="AY422" t="s">
        <v>16</v>
      </c>
      <c r="AZ422" t="s">
        <v>16</v>
      </c>
      <c r="BA422" t="s">
        <v>16</v>
      </c>
      <c r="BB422" t="s">
        <v>16</v>
      </c>
      <c r="BC422" t="s">
        <v>16</v>
      </c>
      <c r="BD422" t="s">
        <v>16</v>
      </c>
      <c r="BE422" t="s">
        <v>16</v>
      </c>
      <c r="BF422" t="s">
        <v>189</v>
      </c>
      <c r="BG422" t="s">
        <v>189</v>
      </c>
      <c r="BH422">
        <v>0</v>
      </c>
      <c r="BI422">
        <v>0</v>
      </c>
      <c r="BJ422">
        <v>0</v>
      </c>
      <c r="BK422" t="s">
        <v>189</v>
      </c>
      <c r="BL422" t="s">
        <v>189</v>
      </c>
      <c r="BN422" t="s">
        <v>2544</v>
      </c>
      <c r="BO422" t="s">
        <v>16</v>
      </c>
      <c r="BP422" t="s">
        <v>2547</v>
      </c>
      <c r="BQ422" t="s">
        <v>184</v>
      </c>
      <c r="BR422" t="s">
        <v>6744</v>
      </c>
      <c r="BS422" t="s">
        <v>202</v>
      </c>
      <c r="BT422" t="s">
        <v>16</v>
      </c>
      <c r="BU422" t="s">
        <v>189</v>
      </c>
      <c r="BV422" t="s">
        <v>27</v>
      </c>
      <c r="BW422" t="s">
        <v>195</v>
      </c>
      <c r="BX422" t="s">
        <v>207</v>
      </c>
      <c r="BY422" t="s">
        <v>2548</v>
      </c>
      <c r="BZ422" s="138"/>
      <c r="CA422" s="138">
        <v>43838</v>
      </c>
      <c r="CB422" t="s">
        <v>17</v>
      </c>
      <c r="CC422" t="s">
        <v>17</v>
      </c>
      <c r="CD422" t="s">
        <v>6307</v>
      </c>
      <c r="CE422" t="s">
        <v>189</v>
      </c>
      <c r="CF422" t="s">
        <v>189</v>
      </c>
      <c r="CG422" t="s">
        <v>189</v>
      </c>
      <c r="CH422">
        <v>2022</v>
      </c>
      <c r="CI422" s="7">
        <v>44865</v>
      </c>
      <c r="CJ422" t="s">
        <v>4723</v>
      </c>
      <c r="CK422">
        <v>10</v>
      </c>
      <c r="CL422">
        <v>45</v>
      </c>
      <c r="CM422" s="7">
        <v>44865</v>
      </c>
      <c r="CN422" t="s">
        <v>11651</v>
      </c>
      <c r="CO422" t="s">
        <v>9857</v>
      </c>
      <c r="CP422" t="s">
        <v>11366</v>
      </c>
      <c r="CQ422" t="s">
        <v>11615</v>
      </c>
      <c r="CR422" t="s">
        <v>6018</v>
      </c>
      <c r="CS422" t="s">
        <v>6017</v>
      </c>
      <c r="CT422" t="s">
        <v>6067</v>
      </c>
      <c r="CU422" t="s">
        <v>9873</v>
      </c>
      <c r="CV422" t="s">
        <v>6310</v>
      </c>
      <c r="CW422" t="s">
        <v>9874</v>
      </c>
      <c r="CX422" t="s">
        <v>2546</v>
      </c>
      <c r="CY422" t="s">
        <v>9813</v>
      </c>
      <c r="CZ422" t="s">
        <v>6730</v>
      </c>
      <c r="DA422" t="s">
        <v>188</v>
      </c>
      <c r="DB422" t="s">
        <v>16</v>
      </c>
      <c r="DC422" t="s">
        <v>16</v>
      </c>
      <c r="DD422" t="s">
        <v>15</v>
      </c>
      <c r="DE422" t="s">
        <v>16</v>
      </c>
      <c r="DF422" t="s">
        <v>16</v>
      </c>
      <c r="DG422" t="s">
        <v>4727</v>
      </c>
      <c r="DH422" t="s">
        <v>2051</v>
      </c>
      <c r="DI422" t="s">
        <v>4519</v>
      </c>
      <c r="DJ422" t="s">
        <v>16</v>
      </c>
      <c r="DK422" t="s">
        <v>16</v>
      </c>
      <c r="DL422" t="s">
        <v>4465</v>
      </c>
      <c r="DM422" t="s">
        <v>16</v>
      </c>
      <c r="DN422" t="s">
        <v>189</v>
      </c>
      <c r="DO422" t="s">
        <v>11656</v>
      </c>
      <c r="DP422" t="s">
        <v>7693</v>
      </c>
      <c r="DQ422" t="s">
        <v>10241</v>
      </c>
      <c r="DR422" t="s">
        <v>7694</v>
      </c>
    </row>
    <row r="423" spans="1:122" x14ac:dyDescent="0.25">
      <c r="A423">
        <v>492</v>
      </c>
      <c r="B423" t="s">
        <v>189</v>
      </c>
      <c r="C423" t="s">
        <v>2948</v>
      </c>
      <c r="D423" s="138">
        <v>44862</v>
      </c>
      <c r="E423" t="s">
        <v>2950</v>
      </c>
      <c r="F423" t="s">
        <v>11</v>
      </c>
      <c r="G423" t="s">
        <v>16</v>
      </c>
      <c r="H423" t="s">
        <v>11</v>
      </c>
      <c r="I423" t="s">
        <v>9802</v>
      </c>
      <c r="J423" t="s">
        <v>12</v>
      </c>
      <c r="K423">
        <v>20</v>
      </c>
      <c r="L423">
        <v>2.76</v>
      </c>
      <c r="M423">
        <v>20</v>
      </c>
      <c r="N423">
        <v>21.56</v>
      </c>
      <c r="O423" t="s">
        <v>189</v>
      </c>
      <c r="P423" t="s">
        <v>13</v>
      </c>
      <c r="Q423" t="s">
        <v>1137</v>
      </c>
      <c r="R423" t="s">
        <v>671</v>
      </c>
      <c r="S423" t="s">
        <v>1137</v>
      </c>
      <c r="T423" t="s">
        <v>16</v>
      </c>
      <c r="U423" t="s">
        <v>2082</v>
      </c>
      <c r="V423" t="s">
        <v>2410</v>
      </c>
      <c r="W423">
        <v>100</v>
      </c>
      <c r="X423" t="s">
        <v>15</v>
      </c>
      <c r="Y423" t="s">
        <v>6236</v>
      </c>
      <c r="Z423" t="s">
        <v>6236</v>
      </c>
      <c r="AA423" t="s">
        <v>189</v>
      </c>
      <c r="AB423" s="138">
        <v>44872</v>
      </c>
      <c r="AC423" s="138">
        <v>45053</v>
      </c>
      <c r="AD423" t="s">
        <v>6241</v>
      </c>
      <c r="AE423" t="s">
        <v>5240</v>
      </c>
      <c r="AF423" t="s">
        <v>16</v>
      </c>
      <c r="AG423" t="s">
        <v>189</v>
      </c>
      <c r="AH423" s="138">
        <v>45968</v>
      </c>
      <c r="AI423" t="s">
        <v>2414</v>
      </c>
      <c r="AJ423" t="s">
        <v>189</v>
      </c>
      <c r="AK423" t="s">
        <v>189</v>
      </c>
      <c r="AL423" t="s">
        <v>189</v>
      </c>
      <c r="AM423" t="s">
        <v>189</v>
      </c>
      <c r="AN423" t="s">
        <v>189</v>
      </c>
      <c r="AO423" t="s">
        <v>189</v>
      </c>
      <c r="AP423" t="s">
        <v>189</v>
      </c>
      <c r="AQ423" t="s">
        <v>16</v>
      </c>
      <c r="AR423" t="s">
        <v>189</v>
      </c>
      <c r="AS423" t="s">
        <v>16</v>
      </c>
      <c r="AT423" t="s">
        <v>6613</v>
      </c>
      <c r="AU423" t="s">
        <v>9344</v>
      </c>
      <c r="AV423" t="s">
        <v>189</v>
      </c>
      <c r="AW423" t="s">
        <v>16</v>
      </c>
      <c r="AX423" t="s">
        <v>16</v>
      </c>
      <c r="AY423" t="s">
        <v>16</v>
      </c>
      <c r="AZ423" t="s">
        <v>16</v>
      </c>
      <c r="BA423" t="s">
        <v>16</v>
      </c>
      <c r="BB423" t="s">
        <v>16</v>
      </c>
      <c r="BC423" t="s">
        <v>16</v>
      </c>
      <c r="BD423" t="s">
        <v>181</v>
      </c>
      <c r="BE423" t="s">
        <v>2214</v>
      </c>
      <c r="BF423" t="s">
        <v>189</v>
      </c>
      <c r="BG423" t="s">
        <v>189</v>
      </c>
      <c r="BH423">
        <v>0</v>
      </c>
      <c r="BI423">
        <v>0</v>
      </c>
      <c r="BJ423">
        <v>0</v>
      </c>
      <c r="BK423" t="s">
        <v>189</v>
      </c>
      <c r="BL423" t="s">
        <v>189</v>
      </c>
      <c r="BN423" t="s">
        <v>2947</v>
      </c>
      <c r="BO423" t="s">
        <v>16</v>
      </c>
      <c r="BP423" t="s">
        <v>2950</v>
      </c>
      <c r="BQ423" t="s">
        <v>354</v>
      </c>
      <c r="BR423" t="s">
        <v>6238</v>
      </c>
      <c r="BS423" t="s">
        <v>16</v>
      </c>
      <c r="BT423" t="s">
        <v>16</v>
      </c>
      <c r="BU423" t="s">
        <v>189</v>
      </c>
      <c r="BV423" t="s">
        <v>67</v>
      </c>
      <c r="BW423" t="s">
        <v>16</v>
      </c>
      <c r="BX423" t="s">
        <v>186</v>
      </c>
      <c r="BY423" t="s">
        <v>16</v>
      </c>
      <c r="BZ423" s="138"/>
      <c r="CA423" s="138">
        <v>44481</v>
      </c>
      <c r="CB423" t="s">
        <v>34</v>
      </c>
      <c r="CC423" t="s">
        <v>16</v>
      </c>
      <c r="CD423" t="s">
        <v>6307</v>
      </c>
      <c r="CE423" t="s">
        <v>189</v>
      </c>
      <c r="CF423" t="s">
        <v>189</v>
      </c>
      <c r="CG423" t="s">
        <v>189</v>
      </c>
      <c r="CH423">
        <v>2022</v>
      </c>
      <c r="CI423" s="7">
        <v>44862</v>
      </c>
      <c r="CJ423" t="s">
        <v>16</v>
      </c>
      <c r="CK423">
        <v>10</v>
      </c>
      <c r="CL423">
        <v>44</v>
      </c>
      <c r="CM423" s="7">
        <v>44858</v>
      </c>
      <c r="CN423" t="s">
        <v>11657</v>
      </c>
      <c r="CO423" t="s">
        <v>9857</v>
      </c>
      <c r="CP423" t="s">
        <v>11366</v>
      </c>
      <c r="CQ423" t="s">
        <v>11615</v>
      </c>
      <c r="CR423" t="s">
        <v>6018</v>
      </c>
      <c r="CS423" t="s">
        <v>6019</v>
      </c>
      <c r="CT423" t="s">
        <v>6067</v>
      </c>
      <c r="CU423" t="s">
        <v>6824</v>
      </c>
      <c r="CV423" t="s">
        <v>6310</v>
      </c>
      <c r="CW423" t="s">
        <v>9874</v>
      </c>
      <c r="CX423" t="s">
        <v>2949</v>
      </c>
      <c r="CY423" t="s">
        <v>4464</v>
      </c>
      <c r="CZ423" t="s">
        <v>6236</v>
      </c>
      <c r="DA423" t="s">
        <v>188</v>
      </c>
      <c r="DB423" t="s">
        <v>16</v>
      </c>
      <c r="DC423" t="s">
        <v>16</v>
      </c>
      <c r="DD423" t="s">
        <v>15</v>
      </c>
      <c r="DE423" t="s">
        <v>16</v>
      </c>
      <c r="DF423" t="s">
        <v>16</v>
      </c>
      <c r="DG423" t="s">
        <v>4727</v>
      </c>
      <c r="DH423" t="s">
        <v>2052</v>
      </c>
      <c r="DI423" t="s">
        <v>6123</v>
      </c>
      <c r="DJ423" t="s">
        <v>16</v>
      </c>
      <c r="DK423" t="s">
        <v>5987</v>
      </c>
      <c r="DL423" t="s">
        <v>5987</v>
      </c>
      <c r="DM423" t="s">
        <v>16</v>
      </c>
      <c r="DN423" t="s">
        <v>189</v>
      </c>
      <c r="DO423" t="s">
        <v>11053</v>
      </c>
      <c r="DP423" t="s">
        <v>7695</v>
      </c>
      <c r="DQ423" t="s">
        <v>10242</v>
      </c>
      <c r="DR423" t="s">
        <v>7696</v>
      </c>
    </row>
    <row r="424" spans="1:122" x14ac:dyDescent="0.25">
      <c r="A424">
        <v>491</v>
      </c>
      <c r="B424" t="s">
        <v>189</v>
      </c>
      <c r="C424" t="s">
        <v>2953</v>
      </c>
      <c r="D424" s="138">
        <v>44861</v>
      </c>
      <c r="E424" t="s">
        <v>2955</v>
      </c>
      <c r="F424" t="s">
        <v>106</v>
      </c>
      <c r="G424" t="s">
        <v>1929</v>
      </c>
      <c r="H424" t="s">
        <v>106</v>
      </c>
      <c r="I424" t="s">
        <v>4840</v>
      </c>
      <c r="J424" t="s">
        <v>100</v>
      </c>
      <c r="K424">
        <v>2.1</v>
      </c>
      <c r="L424">
        <v>2.1</v>
      </c>
      <c r="M424">
        <v>15.18</v>
      </c>
      <c r="N424">
        <v>16.483000000000001</v>
      </c>
      <c r="O424" t="s">
        <v>189</v>
      </c>
      <c r="P424" t="s">
        <v>13</v>
      </c>
      <c r="Q424" t="s">
        <v>826</v>
      </c>
      <c r="R424" t="s">
        <v>2664</v>
      </c>
      <c r="S424" t="s">
        <v>826</v>
      </c>
      <c r="T424" t="s">
        <v>16</v>
      </c>
      <c r="U424" t="s">
        <v>41</v>
      </c>
      <c r="V424" t="s">
        <v>2410</v>
      </c>
      <c r="W424">
        <v>100</v>
      </c>
      <c r="X424" t="s">
        <v>15</v>
      </c>
      <c r="Y424" t="s">
        <v>6282</v>
      </c>
      <c r="Z424" t="s">
        <v>6282</v>
      </c>
      <c r="AA424" t="s">
        <v>189</v>
      </c>
      <c r="AB424" s="138">
        <v>44868</v>
      </c>
      <c r="AC424" s="138">
        <v>45049</v>
      </c>
      <c r="AD424" t="s">
        <v>6241</v>
      </c>
      <c r="AE424" t="s">
        <v>5242</v>
      </c>
      <c r="AF424" t="s">
        <v>16</v>
      </c>
      <c r="AG424" t="s">
        <v>189</v>
      </c>
      <c r="AH424" s="138">
        <v>45964</v>
      </c>
      <c r="AI424" t="s">
        <v>2414</v>
      </c>
      <c r="AJ424" t="s">
        <v>189</v>
      </c>
      <c r="AK424" t="s">
        <v>189</v>
      </c>
      <c r="AL424" t="s">
        <v>189</v>
      </c>
      <c r="AM424" t="s">
        <v>189</v>
      </c>
      <c r="AN424" t="s">
        <v>189</v>
      </c>
      <c r="AO424" t="s">
        <v>189</v>
      </c>
      <c r="AP424" t="s">
        <v>189</v>
      </c>
      <c r="AQ424" t="s">
        <v>16</v>
      </c>
      <c r="AR424" t="s">
        <v>189</v>
      </c>
      <c r="AS424" t="s">
        <v>16</v>
      </c>
      <c r="AT424" t="s">
        <v>6614</v>
      </c>
      <c r="AU424" t="s">
        <v>9344</v>
      </c>
      <c r="AV424" t="s">
        <v>189</v>
      </c>
      <c r="AW424" t="s">
        <v>16</v>
      </c>
      <c r="AX424" t="s">
        <v>16</v>
      </c>
      <c r="AY424" t="s">
        <v>16</v>
      </c>
      <c r="AZ424" t="s">
        <v>16</v>
      </c>
      <c r="BA424" t="s">
        <v>16</v>
      </c>
      <c r="BB424" t="s">
        <v>16</v>
      </c>
      <c r="BC424" t="s">
        <v>16</v>
      </c>
      <c r="BD424" t="s">
        <v>16</v>
      </c>
      <c r="BE424" t="s">
        <v>16</v>
      </c>
      <c r="BF424" t="s">
        <v>189</v>
      </c>
      <c r="BG424" t="s">
        <v>189</v>
      </c>
      <c r="BH424">
        <v>0</v>
      </c>
      <c r="BI424">
        <v>0</v>
      </c>
      <c r="BJ424">
        <v>0</v>
      </c>
      <c r="BK424" t="s">
        <v>189</v>
      </c>
      <c r="BL424" t="s">
        <v>189</v>
      </c>
      <c r="BN424" t="s">
        <v>2952</v>
      </c>
      <c r="BO424" t="s">
        <v>16</v>
      </c>
      <c r="BP424" t="s">
        <v>2955</v>
      </c>
      <c r="BQ424" t="s">
        <v>184</v>
      </c>
      <c r="BR424" t="s">
        <v>6744</v>
      </c>
      <c r="BS424" t="s">
        <v>9667</v>
      </c>
      <c r="BT424" t="s">
        <v>16</v>
      </c>
      <c r="BU424" t="s">
        <v>189</v>
      </c>
      <c r="BV424" t="s">
        <v>30</v>
      </c>
      <c r="BW424" t="s">
        <v>185</v>
      </c>
      <c r="BX424" t="s">
        <v>2956</v>
      </c>
      <c r="BY424" t="s">
        <v>16</v>
      </c>
      <c r="BZ424" s="138"/>
      <c r="CA424" s="138">
        <v>43795</v>
      </c>
      <c r="CB424" t="s">
        <v>17</v>
      </c>
      <c r="CC424" t="s">
        <v>17</v>
      </c>
      <c r="CD424" t="s">
        <v>6307</v>
      </c>
      <c r="CE424" t="s">
        <v>189</v>
      </c>
      <c r="CF424" t="s">
        <v>189</v>
      </c>
      <c r="CG424" t="s">
        <v>189</v>
      </c>
      <c r="CH424">
        <v>2022</v>
      </c>
      <c r="CI424" s="7">
        <v>44861</v>
      </c>
      <c r="CJ424" t="s">
        <v>4723</v>
      </c>
      <c r="CK424">
        <v>10</v>
      </c>
      <c r="CL424">
        <v>44</v>
      </c>
      <c r="CM424" s="7">
        <v>44858</v>
      </c>
      <c r="CN424" t="s">
        <v>11657</v>
      </c>
      <c r="CO424" t="s">
        <v>9857</v>
      </c>
      <c r="CP424" t="s">
        <v>11366</v>
      </c>
      <c r="CQ424" t="s">
        <v>11615</v>
      </c>
      <c r="CR424" t="s">
        <v>6018</v>
      </c>
      <c r="CS424" t="s">
        <v>6019</v>
      </c>
      <c r="CT424" t="s">
        <v>6067</v>
      </c>
      <c r="CU424" t="s">
        <v>6824</v>
      </c>
      <c r="CV424" t="s">
        <v>6310</v>
      </c>
      <c r="CW424" t="s">
        <v>9874</v>
      </c>
      <c r="CX424" t="s">
        <v>2954</v>
      </c>
      <c r="CY424" t="s">
        <v>9813</v>
      </c>
      <c r="CZ424" t="s">
        <v>6730</v>
      </c>
      <c r="DA424" t="s">
        <v>252</v>
      </c>
      <c r="DB424" t="s">
        <v>9800</v>
      </c>
      <c r="DC424" t="s">
        <v>16</v>
      </c>
      <c r="DD424" t="s">
        <v>15</v>
      </c>
      <c r="DE424" t="s">
        <v>16</v>
      </c>
      <c r="DF424" t="s">
        <v>16</v>
      </c>
      <c r="DG424" t="s">
        <v>4727</v>
      </c>
      <c r="DH424" t="s">
        <v>2051</v>
      </c>
      <c r="DI424" t="s">
        <v>4507</v>
      </c>
      <c r="DJ424" t="s">
        <v>16</v>
      </c>
      <c r="DK424" t="s">
        <v>16</v>
      </c>
      <c r="DL424" t="s">
        <v>4465</v>
      </c>
      <c r="DM424" t="s">
        <v>16</v>
      </c>
      <c r="DN424" t="s">
        <v>189</v>
      </c>
      <c r="DO424" t="s">
        <v>10776</v>
      </c>
      <c r="DP424" t="s">
        <v>7697</v>
      </c>
      <c r="DQ424" t="s">
        <v>10243</v>
      </c>
      <c r="DR424" t="s">
        <v>7698</v>
      </c>
    </row>
    <row r="425" spans="1:122" x14ac:dyDescent="0.25">
      <c r="A425">
        <v>490</v>
      </c>
      <c r="B425" t="s">
        <v>189</v>
      </c>
      <c r="C425" t="s">
        <v>2346</v>
      </c>
      <c r="D425" s="138">
        <v>44861</v>
      </c>
      <c r="E425" t="s">
        <v>2347</v>
      </c>
      <c r="F425" t="s">
        <v>2348</v>
      </c>
      <c r="G425" t="s">
        <v>1926</v>
      </c>
      <c r="H425" t="s">
        <v>91</v>
      </c>
      <c r="I425" t="s">
        <v>4840</v>
      </c>
      <c r="J425" t="s">
        <v>92</v>
      </c>
      <c r="K425">
        <v>0.5</v>
      </c>
      <c r="L425">
        <v>0.5</v>
      </c>
      <c r="M425">
        <v>3.61</v>
      </c>
      <c r="N425">
        <v>3.9180000000000001</v>
      </c>
      <c r="O425" t="s">
        <v>189</v>
      </c>
      <c r="P425" t="s">
        <v>121</v>
      </c>
      <c r="Q425" t="s">
        <v>93</v>
      </c>
      <c r="R425" t="s">
        <v>16</v>
      </c>
      <c r="S425" t="s">
        <v>16</v>
      </c>
      <c r="T425" t="s">
        <v>16</v>
      </c>
      <c r="U425" t="s">
        <v>16</v>
      </c>
      <c r="V425" t="s">
        <v>2410</v>
      </c>
      <c r="W425">
        <v>100</v>
      </c>
      <c r="X425" t="s">
        <v>32</v>
      </c>
      <c r="Y425" t="s">
        <v>6284</v>
      </c>
      <c r="Z425" t="s">
        <v>1048</v>
      </c>
      <c r="AA425" t="s">
        <v>9887</v>
      </c>
      <c r="AB425" s="138">
        <v>44862</v>
      </c>
      <c r="AC425" s="138">
        <v>45228</v>
      </c>
      <c r="AD425" t="s">
        <v>6240</v>
      </c>
      <c r="AE425" t="s">
        <v>5241</v>
      </c>
      <c r="AF425" t="s">
        <v>16</v>
      </c>
      <c r="AG425" t="s">
        <v>189</v>
      </c>
      <c r="AH425" s="138">
        <v>45228</v>
      </c>
      <c r="AI425" t="s">
        <v>16</v>
      </c>
      <c r="AJ425" t="s">
        <v>189</v>
      </c>
      <c r="AK425" t="s">
        <v>189</v>
      </c>
      <c r="AL425" t="s">
        <v>189</v>
      </c>
      <c r="AM425" t="s">
        <v>189</v>
      </c>
      <c r="AN425" t="s">
        <v>189</v>
      </c>
      <c r="AO425" t="s">
        <v>189</v>
      </c>
      <c r="AP425" t="s">
        <v>189</v>
      </c>
      <c r="AQ425" t="s">
        <v>16</v>
      </c>
      <c r="AR425" t="s">
        <v>189</v>
      </c>
      <c r="AS425" t="s">
        <v>16</v>
      </c>
      <c r="AT425" t="s">
        <v>189</v>
      </c>
      <c r="AU425" t="s">
        <v>9344</v>
      </c>
      <c r="AV425" t="s">
        <v>189</v>
      </c>
      <c r="AW425" t="s">
        <v>4620</v>
      </c>
      <c r="AX425" t="s">
        <v>4623</v>
      </c>
      <c r="AY425" t="s">
        <v>16</v>
      </c>
      <c r="AZ425" t="s">
        <v>16</v>
      </c>
      <c r="BA425" t="s">
        <v>16</v>
      </c>
      <c r="BB425" t="s">
        <v>16</v>
      </c>
      <c r="BC425" t="s">
        <v>181</v>
      </c>
      <c r="BD425" t="s">
        <v>16</v>
      </c>
      <c r="BE425" t="s">
        <v>2136</v>
      </c>
      <c r="BF425" t="s">
        <v>189</v>
      </c>
      <c r="BG425" t="s">
        <v>189</v>
      </c>
      <c r="BH425">
        <v>0</v>
      </c>
      <c r="BI425">
        <v>0</v>
      </c>
      <c r="BJ425">
        <v>0</v>
      </c>
      <c r="BK425" t="s">
        <v>189</v>
      </c>
      <c r="BL425" t="s">
        <v>189</v>
      </c>
      <c r="BN425" t="s">
        <v>2349</v>
      </c>
      <c r="BO425" t="s">
        <v>16</v>
      </c>
      <c r="BP425" t="s">
        <v>2347</v>
      </c>
      <c r="BQ425" t="s">
        <v>184</v>
      </c>
      <c r="BR425" t="s">
        <v>6744</v>
      </c>
      <c r="BS425" t="s">
        <v>1494</v>
      </c>
      <c r="BT425" t="s">
        <v>16</v>
      </c>
      <c r="BU425" t="s">
        <v>189</v>
      </c>
      <c r="BV425" t="s">
        <v>37</v>
      </c>
      <c r="BW425" t="s">
        <v>414</v>
      </c>
      <c r="BX425" t="s">
        <v>16</v>
      </c>
      <c r="BY425" t="s">
        <v>16</v>
      </c>
      <c r="BZ425" s="138"/>
      <c r="CA425" s="138">
        <v>43340</v>
      </c>
      <c r="CB425" t="s">
        <v>17</v>
      </c>
      <c r="CC425" t="s">
        <v>17</v>
      </c>
      <c r="CD425" t="s">
        <v>6307</v>
      </c>
      <c r="CE425" t="s">
        <v>189</v>
      </c>
      <c r="CF425" t="s">
        <v>189</v>
      </c>
      <c r="CG425" t="s">
        <v>189</v>
      </c>
      <c r="CH425">
        <v>2022</v>
      </c>
      <c r="CI425" s="7">
        <v>44861</v>
      </c>
      <c r="CJ425" t="s">
        <v>4723</v>
      </c>
      <c r="CK425">
        <v>10</v>
      </c>
      <c r="CL425">
        <v>44</v>
      </c>
      <c r="CM425" s="7">
        <v>44858</v>
      </c>
      <c r="CN425" t="s">
        <v>11657</v>
      </c>
      <c r="CO425" t="s">
        <v>9857</v>
      </c>
      <c r="CP425" t="s">
        <v>11366</v>
      </c>
      <c r="CQ425" t="s">
        <v>11615</v>
      </c>
      <c r="CR425" t="s">
        <v>6018</v>
      </c>
      <c r="CS425" t="s">
        <v>6019</v>
      </c>
      <c r="CT425" t="s">
        <v>6067</v>
      </c>
      <c r="CU425" t="s">
        <v>9873</v>
      </c>
      <c r="CV425" t="s">
        <v>6310</v>
      </c>
      <c r="CW425" t="s">
        <v>9882</v>
      </c>
      <c r="CX425" t="s">
        <v>2951</v>
      </c>
      <c r="CY425" t="s">
        <v>9817</v>
      </c>
      <c r="CZ425" t="s">
        <v>6741</v>
      </c>
      <c r="DA425" t="s">
        <v>252</v>
      </c>
      <c r="DB425" t="s">
        <v>9800</v>
      </c>
      <c r="DC425" t="s">
        <v>2349</v>
      </c>
      <c r="DD425" t="s">
        <v>32</v>
      </c>
      <c r="DE425" t="s">
        <v>16</v>
      </c>
      <c r="DF425" t="s">
        <v>16</v>
      </c>
      <c r="DG425" t="s">
        <v>4728</v>
      </c>
      <c r="DH425" t="s">
        <v>6809</v>
      </c>
      <c r="DI425" t="s">
        <v>5852</v>
      </c>
      <c r="DJ425" t="s">
        <v>9887</v>
      </c>
      <c r="DK425" t="s">
        <v>9803</v>
      </c>
      <c r="DL425" t="s">
        <v>9803</v>
      </c>
      <c r="DM425" t="s">
        <v>16</v>
      </c>
      <c r="DN425" t="s">
        <v>189</v>
      </c>
      <c r="DO425" t="s">
        <v>10777</v>
      </c>
      <c r="DP425" t="s">
        <v>7699</v>
      </c>
      <c r="DQ425" t="s">
        <v>10243</v>
      </c>
      <c r="DR425" t="s">
        <v>10244</v>
      </c>
    </row>
    <row r="426" spans="1:122" x14ac:dyDescent="0.25">
      <c r="A426">
        <v>489</v>
      </c>
      <c r="B426" t="s">
        <v>189</v>
      </c>
      <c r="C426" t="s">
        <v>2350</v>
      </c>
      <c r="D426" s="138">
        <v>44861</v>
      </c>
      <c r="E426" t="s">
        <v>2347</v>
      </c>
      <c r="F426" t="s">
        <v>2348</v>
      </c>
      <c r="G426" t="s">
        <v>1926</v>
      </c>
      <c r="H426" t="s">
        <v>91</v>
      </c>
      <c r="I426" t="s">
        <v>4840</v>
      </c>
      <c r="J426" t="s">
        <v>12</v>
      </c>
      <c r="K426">
        <v>10</v>
      </c>
      <c r="L426">
        <v>1.39</v>
      </c>
      <c r="M426">
        <v>10</v>
      </c>
      <c r="N426">
        <v>10.83</v>
      </c>
      <c r="O426" t="s">
        <v>189</v>
      </c>
      <c r="P426" t="s">
        <v>13</v>
      </c>
      <c r="Q426" t="s">
        <v>94</v>
      </c>
      <c r="R426" t="s">
        <v>16</v>
      </c>
      <c r="S426" t="s">
        <v>16</v>
      </c>
      <c r="T426" t="s">
        <v>16</v>
      </c>
      <c r="U426" t="s">
        <v>16</v>
      </c>
      <c r="V426" t="s">
        <v>2410</v>
      </c>
      <c r="W426">
        <v>100</v>
      </c>
      <c r="X426" t="s">
        <v>32</v>
      </c>
      <c r="Y426" t="s">
        <v>6284</v>
      </c>
      <c r="Z426" t="s">
        <v>1048</v>
      </c>
      <c r="AA426" t="s">
        <v>9887</v>
      </c>
      <c r="AB426" s="138">
        <v>44862</v>
      </c>
      <c r="AC426" s="138">
        <v>45227</v>
      </c>
      <c r="AD426" t="s">
        <v>6240</v>
      </c>
      <c r="AE426" t="s">
        <v>5241</v>
      </c>
      <c r="AF426" t="s">
        <v>16</v>
      </c>
      <c r="AG426" t="s">
        <v>189</v>
      </c>
      <c r="AH426" s="138">
        <v>45958</v>
      </c>
      <c r="AI426" t="s">
        <v>2419</v>
      </c>
      <c r="AJ426" t="s">
        <v>189</v>
      </c>
      <c r="AK426" t="s">
        <v>189</v>
      </c>
      <c r="AL426" t="s">
        <v>189</v>
      </c>
      <c r="AM426" t="s">
        <v>189</v>
      </c>
      <c r="AN426" t="s">
        <v>189</v>
      </c>
      <c r="AO426" t="s">
        <v>189</v>
      </c>
      <c r="AP426" t="s">
        <v>189</v>
      </c>
      <c r="AQ426" t="s">
        <v>16</v>
      </c>
      <c r="AR426" t="s">
        <v>189</v>
      </c>
      <c r="AS426" t="s">
        <v>16</v>
      </c>
      <c r="AT426" t="s">
        <v>189</v>
      </c>
      <c r="AU426" t="s">
        <v>9344</v>
      </c>
      <c r="AV426" t="s">
        <v>189</v>
      </c>
      <c r="AW426" t="s">
        <v>4620</v>
      </c>
      <c r="AX426" t="s">
        <v>4623</v>
      </c>
      <c r="AY426" t="s">
        <v>16</v>
      </c>
      <c r="AZ426" t="s">
        <v>16</v>
      </c>
      <c r="BA426" t="s">
        <v>16</v>
      </c>
      <c r="BB426" t="s">
        <v>16</v>
      </c>
      <c r="BC426" t="s">
        <v>181</v>
      </c>
      <c r="BD426" t="s">
        <v>16</v>
      </c>
      <c r="BE426" t="s">
        <v>2136</v>
      </c>
      <c r="BF426" t="s">
        <v>189</v>
      </c>
      <c r="BG426" t="s">
        <v>189</v>
      </c>
      <c r="BH426">
        <v>0</v>
      </c>
      <c r="BI426">
        <v>0</v>
      </c>
      <c r="BJ426">
        <v>0</v>
      </c>
      <c r="BK426" t="s">
        <v>189</v>
      </c>
      <c r="BL426" t="s">
        <v>189</v>
      </c>
      <c r="BN426" t="s">
        <v>2349</v>
      </c>
      <c r="BO426" t="s">
        <v>16</v>
      </c>
      <c r="BP426" t="s">
        <v>2347</v>
      </c>
      <c r="BQ426" t="s">
        <v>184</v>
      </c>
      <c r="BR426" t="s">
        <v>6744</v>
      </c>
      <c r="BS426" t="s">
        <v>1494</v>
      </c>
      <c r="BT426" t="s">
        <v>16</v>
      </c>
      <c r="BU426" t="s">
        <v>189</v>
      </c>
      <c r="BV426" t="s">
        <v>37</v>
      </c>
      <c r="BW426" t="s">
        <v>414</v>
      </c>
      <c r="BX426" t="s">
        <v>16</v>
      </c>
      <c r="BY426" t="s">
        <v>16</v>
      </c>
      <c r="BZ426" s="138"/>
      <c r="CA426" s="138">
        <v>43340</v>
      </c>
      <c r="CB426" t="s">
        <v>17</v>
      </c>
      <c r="CC426" t="s">
        <v>17</v>
      </c>
      <c r="CD426" t="s">
        <v>6307</v>
      </c>
      <c r="CE426" t="s">
        <v>189</v>
      </c>
      <c r="CF426" t="s">
        <v>189</v>
      </c>
      <c r="CG426" t="s">
        <v>189</v>
      </c>
      <c r="CH426">
        <v>2022</v>
      </c>
      <c r="CI426" s="7">
        <v>44861</v>
      </c>
      <c r="CJ426" t="s">
        <v>4723</v>
      </c>
      <c r="CK426">
        <v>10</v>
      </c>
      <c r="CL426">
        <v>44</v>
      </c>
      <c r="CM426" s="7">
        <v>44858</v>
      </c>
      <c r="CN426" t="s">
        <v>11657</v>
      </c>
      <c r="CO426" t="s">
        <v>9857</v>
      </c>
      <c r="CP426" t="s">
        <v>11366</v>
      </c>
      <c r="CQ426" t="s">
        <v>11615</v>
      </c>
      <c r="CR426" t="s">
        <v>6018</v>
      </c>
      <c r="CS426" t="s">
        <v>6019</v>
      </c>
      <c r="CT426" t="s">
        <v>6067</v>
      </c>
      <c r="CU426" t="s">
        <v>9873</v>
      </c>
      <c r="CV426" t="s">
        <v>6310</v>
      </c>
      <c r="CW426" t="s">
        <v>9874</v>
      </c>
      <c r="CX426" t="s">
        <v>2951</v>
      </c>
      <c r="CY426" t="s">
        <v>9817</v>
      </c>
      <c r="CZ426" t="s">
        <v>6741</v>
      </c>
      <c r="DA426" t="s">
        <v>252</v>
      </c>
      <c r="DB426" t="s">
        <v>9800</v>
      </c>
      <c r="DC426" t="s">
        <v>2349</v>
      </c>
      <c r="DD426" t="s">
        <v>32</v>
      </c>
      <c r="DE426" t="s">
        <v>16</v>
      </c>
      <c r="DF426" t="s">
        <v>16</v>
      </c>
      <c r="DG426" t="s">
        <v>4727</v>
      </c>
      <c r="DH426" t="s">
        <v>2052</v>
      </c>
      <c r="DI426" t="s">
        <v>6114</v>
      </c>
      <c r="DJ426" t="s">
        <v>9887</v>
      </c>
      <c r="DK426" t="s">
        <v>9803</v>
      </c>
      <c r="DL426" t="s">
        <v>9803</v>
      </c>
      <c r="DM426" t="s">
        <v>16</v>
      </c>
      <c r="DN426" t="s">
        <v>189</v>
      </c>
      <c r="DO426" t="s">
        <v>11658</v>
      </c>
      <c r="DP426" t="s">
        <v>7699</v>
      </c>
      <c r="DQ426" t="s">
        <v>10243</v>
      </c>
      <c r="DR426" t="s">
        <v>10245</v>
      </c>
    </row>
    <row r="427" spans="1:122" x14ac:dyDescent="0.25">
      <c r="A427">
        <v>488</v>
      </c>
      <c r="B427" t="s">
        <v>189</v>
      </c>
      <c r="C427" t="s">
        <v>2961</v>
      </c>
      <c r="D427" s="138">
        <v>44860</v>
      </c>
      <c r="E427" t="s">
        <v>2960</v>
      </c>
      <c r="F427" t="s">
        <v>11</v>
      </c>
      <c r="G427" t="s">
        <v>16</v>
      </c>
      <c r="H427" t="s">
        <v>11</v>
      </c>
      <c r="I427" t="s">
        <v>9802</v>
      </c>
      <c r="J427" t="s">
        <v>12</v>
      </c>
      <c r="K427">
        <v>12</v>
      </c>
      <c r="L427">
        <v>1.67</v>
      </c>
      <c r="M427">
        <v>12</v>
      </c>
      <c r="N427">
        <v>13.08</v>
      </c>
      <c r="O427" t="s">
        <v>189</v>
      </c>
      <c r="P427" t="s">
        <v>104</v>
      </c>
      <c r="Q427" t="s">
        <v>560</v>
      </c>
      <c r="R427" t="s">
        <v>86</v>
      </c>
      <c r="S427" t="s">
        <v>560</v>
      </c>
      <c r="T427" t="s">
        <v>16</v>
      </c>
      <c r="U427" t="s">
        <v>2082</v>
      </c>
      <c r="V427" t="s">
        <v>2410</v>
      </c>
      <c r="W427">
        <v>100</v>
      </c>
      <c r="X427" t="s">
        <v>15</v>
      </c>
      <c r="Y427" t="s">
        <v>6282</v>
      </c>
      <c r="Z427" t="s">
        <v>6282</v>
      </c>
      <c r="AA427" t="s">
        <v>9911</v>
      </c>
      <c r="AB427" s="138">
        <v>44867</v>
      </c>
      <c r="AC427" s="138">
        <v>45048</v>
      </c>
      <c r="AD427" t="s">
        <v>6241</v>
      </c>
      <c r="AE427" t="s">
        <v>5243</v>
      </c>
      <c r="AF427" t="s">
        <v>16</v>
      </c>
      <c r="AG427" t="s">
        <v>189</v>
      </c>
      <c r="AH427" s="138">
        <v>46693</v>
      </c>
      <c r="AI427" t="s">
        <v>2414</v>
      </c>
      <c r="AJ427" t="s">
        <v>189</v>
      </c>
      <c r="AK427" t="s">
        <v>189</v>
      </c>
      <c r="AL427" t="s">
        <v>189</v>
      </c>
      <c r="AM427" t="s">
        <v>189</v>
      </c>
      <c r="AN427" t="s">
        <v>189</v>
      </c>
      <c r="AO427" t="s">
        <v>189</v>
      </c>
      <c r="AP427" t="s">
        <v>189</v>
      </c>
      <c r="AQ427" t="s">
        <v>16</v>
      </c>
      <c r="AR427" t="s">
        <v>189</v>
      </c>
      <c r="AS427" t="s">
        <v>16</v>
      </c>
      <c r="AT427" t="s">
        <v>6438</v>
      </c>
      <c r="AU427" t="s">
        <v>9344</v>
      </c>
      <c r="AV427" t="s">
        <v>189</v>
      </c>
      <c r="AW427" t="s">
        <v>4624</v>
      </c>
      <c r="AX427" t="s">
        <v>4625</v>
      </c>
      <c r="AY427" t="s">
        <v>16</v>
      </c>
      <c r="AZ427" t="s">
        <v>16</v>
      </c>
      <c r="BA427" t="s">
        <v>16</v>
      </c>
      <c r="BB427" t="s">
        <v>16</v>
      </c>
      <c r="BC427" t="s">
        <v>199</v>
      </c>
      <c r="BD427" t="s">
        <v>16</v>
      </c>
      <c r="BE427" t="s">
        <v>2136</v>
      </c>
      <c r="BF427" t="s">
        <v>189</v>
      </c>
      <c r="BG427" t="s">
        <v>189</v>
      </c>
      <c r="BH427">
        <v>0</v>
      </c>
      <c r="BI427">
        <v>0</v>
      </c>
      <c r="BJ427">
        <v>0</v>
      </c>
      <c r="BK427" t="s">
        <v>189</v>
      </c>
      <c r="BL427" t="s">
        <v>189</v>
      </c>
      <c r="BN427" t="s">
        <v>2957</v>
      </c>
      <c r="BO427" t="s">
        <v>16</v>
      </c>
      <c r="BP427" t="s">
        <v>2960</v>
      </c>
      <c r="BQ427" t="s">
        <v>354</v>
      </c>
      <c r="BR427" t="s">
        <v>6238</v>
      </c>
      <c r="BS427" t="s">
        <v>16</v>
      </c>
      <c r="BT427" t="s">
        <v>16</v>
      </c>
      <c r="BU427" t="s">
        <v>189</v>
      </c>
      <c r="BV427" t="s">
        <v>132</v>
      </c>
      <c r="BW427" t="s">
        <v>16</v>
      </c>
      <c r="BX427" t="s">
        <v>1134</v>
      </c>
      <c r="BY427" t="s">
        <v>16</v>
      </c>
      <c r="BZ427" s="138"/>
      <c r="CA427" s="138">
        <v>44860</v>
      </c>
      <c r="CB427" t="s">
        <v>34</v>
      </c>
      <c r="CC427" t="s">
        <v>16</v>
      </c>
      <c r="CD427" t="s">
        <v>6307</v>
      </c>
      <c r="CE427" t="s">
        <v>189</v>
      </c>
      <c r="CF427" t="s">
        <v>189</v>
      </c>
      <c r="CG427" t="s">
        <v>189</v>
      </c>
      <c r="CH427">
        <v>2022</v>
      </c>
      <c r="CI427" s="7">
        <v>44860</v>
      </c>
      <c r="CJ427" t="s">
        <v>16</v>
      </c>
      <c r="CK427">
        <v>10</v>
      </c>
      <c r="CL427">
        <v>44</v>
      </c>
      <c r="CM427" s="7">
        <v>44858</v>
      </c>
      <c r="CN427" t="s">
        <v>11657</v>
      </c>
      <c r="CO427" t="s">
        <v>9857</v>
      </c>
      <c r="CP427" t="s">
        <v>11366</v>
      </c>
      <c r="CQ427" t="s">
        <v>11615</v>
      </c>
      <c r="CR427" t="s">
        <v>6018</v>
      </c>
      <c r="CS427" t="s">
        <v>6019</v>
      </c>
      <c r="CT427" t="s">
        <v>6067</v>
      </c>
      <c r="CU427" t="s">
        <v>9873</v>
      </c>
      <c r="CV427" t="s">
        <v>6307</v>
      </c>
      <c r="CW427" t="s">
        <v>9912</v>
      </c>
      <c r="CX427" t="s">
        <v>2959</v>
      </c>
      <c r="CY427" t="s">
        <v>4464</v>
      </c>
      <c r="CZ427" t="s">
        <v>6234</v>
      </c>
      <c r="DA427" t="s">
        <v>188</v>
      </c>
      <c r="DB427" t="s">
        <v>16</v>
      </c>
      <c r="DC427" t="s">
        <v>16</v>
      </c>
      <c r="DD427" t="s">
        <v>15</v>
      </c>
      <c r="DE427" t="s">
        <v>16</v>
      </c>
      <c r="DF427" t="s">
        <v>16</v>
      </c>
      <c r="DG427" t="s">
        <v>4730</v>
      </c>
      <c r="DH427" t="s">
        <v>2052</v>
      </c>
      <c r="DI427" t="s">
        <v>6150</v>
      </c>
      <c r="DJ427" t="s">
        <v>9911</v>
      </c>
      <c r="DK427" t="s">
        <v>5623</v>
      </c>
      <c r="DL427" t="s">
        <v>5623</v>
      </c>
      <c r="DM427" t="s">
        <v>16</v>
      </c>
      <c r="DN427" t="s">
        <v>189</v>
      </c>
      <c r="DO427" t="s">
        <v>11056</v>
      </c>
      <c r="DP427" t="s">
        <v>7700</v>
      </c>
      <c r="DQ427" t="s">
        <v>10246</v>
      </c>
      <c r="DR427" t="s">
        <v>7703</v>
      </c>
    </row>
    <row r="428" spans="1:122" x14ac:dyDescent="0.25">
      <c r="A428">
        <v>487</v>
      </c>
      <c r="B428" t="s">
        <v>189</v>
      </c>
      <c r="C428" t="s">
        <v>2962</v>
      </c>
      <c r="D428" s="138">
        <v>44860</v>
      </c>
      <c r="E428" t="s">
        <v>2960</v>
      </c>
      <c r="F428" t="s">
        <v>11</v>
      </c>
      <c r="G428" t="s">
        <v>16</v>
      </c>
      <c r="H428" t="s">
        <v>11</v>
      </c>
      <c r="I428" t="s">
        <v>9802</v>
      </c>
      <c r="J428" t="s">
        <v>12</v>
      </c>
      <c r="K428">
        <v>26</v>
      </c>
      <c r="L428">
        <v>3.61</v>
      </c>
      <c r="M428">
        <v>26</v>
      </c>
      <c r="N428">
        <v>28.34</v>
      </c>
      <c r="O428" t="s">
        <v>189</v>
      </c>
      <c r="P428" t="s">
        <v>13</v>
      </c>
      <c r="Q428" t="s">
        <v>1137</v>
      </c>
      <c r="R428" t="s">
        <v>671</v>
      </c>
      <c r="S428" t="s">
        <v>1137</v>
      </c>
      <c r="T428" t="s">
        <v>16</v>
      </c>
      <c r="U428" t="s">
        <v>2082</v>
      </c>
      <c r="V428" t="s">
        <v>2410</v>
      </c>
      <c r="W428">
        <v>100</v>
      </c>
      <c r="X428" t="s">
        <v>15</v>
      </c>
      <c r="Y428" t="s">
        <v>6282</v>
      </c>
      <c r="Z428" t="s">
        <v>6282</v>
      </c>
      <c r="AA428" t="s">
        <v>9911</v>
      </c>
      <c r="AB428" s="138">
        <v>44867</v>
      </c>
      <c r="AC428" s="138">
        <v>45048</v>
      </c>
      <c r="AD428" t="s">
        <v>6241</v>
      </c>
      <c r="AE428" t="s">
        <v>5243</v>
      </c>
      <c r="AF428" t="s">
        <v>16</v>
      </c>
      <c r="AG428" t="s">
        <v>189</v>
      </c>
      <c r="AH428" s="138">
        <v>45963</v>
      </c>
      <c r="AI428" t="s">
        <v>2414</v>
      </c>
      <c r="AJ428" t="s">
        <v>189</v>
      </c>
      <c r="AK428" t="s">
        <v>189</v>
      </c>
      <c r="AL428" t="s">
        <v>189</v>
      </c>
      <c r="AM428" t="s">
        <v>189</v>
      </c>
      <c r="AN428" t="s">
        <v>189</v>
      </c>
      <c r="AO428" t="s">
        <v>189</v>
      </c>
      <c r="AP428" t="s">
        <v>189</v>
      </c>
      <c r="AQ428" t="s">
        <v>16</v>
      </c>
      <c r="AR428" t="s">
        <v>189</v>
      </c>
      <c r="AS428" t="s">
        <v>16</v>
      </c>
      <c r="AT428" t="s">
        <v>6438</v>
      </c>
      <c r="AU428" t="s">
        <v>9344</v>
      </c>
      <c r="AV428" t="s">
        <v>189</v>
      </c>
      <c r="AW428" t="s">
        <v>4624</v>
      </c>
      <c r="AX428" t="s">
        <v>4625</v>
      </c>
      <c r="AY428" t="s">
        <v>16</v>
      </c>
      <c r="AZ428" t="s">
        <v>16</v>
      </c>
      <c r="BA428" t="s">
        <v>16</v>
      </c>
      <c r="BB428" t="s">
        <v>16</v>
      </c>
      <c r="BC428" t="s">
        <v>199</v>
      </c>
      <c r="BD428" t="s">
        <v>16</v>
      </c>
      <c r="BE428" t="s">
        <v>2136</v>
      </c>
      <c r="BF428" t="s">
        <v>189</v>
      </c>
      <c r="BG428" t="s">
        <v>189</v>
      </c>
      <c r="BH428">
        <v>0</v>
      </c>
      <c r="BI428">
        <v>0</v>
      </c>
      <c r="BJ428">
        <v>0</v>
      </c>
      <c r="BK428" t="s">
        <v>189</v>
      </c>
      <c r="BL428" t="s">
        <v>189</v>
      </c>
      <c r="BN428" t="s">
        <v>2957</v>
      </c>
      <c r="BO428" t="s">
        <v>16</v>
      </c>
      <c r="BP428" t="s">
        <v>2960</v>
      </c>
      <c r="BQ428" t="s">
        <v>354</v>
      </c>
      <c r="BR428" t="s">
        <v>6238</v>
      </c>
      <c r="BS428" t="s">
        <v>16</v>
      </c>
      <c r="BT428" t="s">
        <v>16</v>
      </c>
      <c r="BU428" t="s">
        <v>189</v>
      </c>
      <c r="BV428" t="s">
        <v>132</v>
      </c>
      <c r="BW428" t="s">
        <v>16</v>
      </c>
      <c r="BX428" t="s">
        <v>1134</v>
      </c>
      <c r="BY428" t="s">
        <v>16</v>
      </c>
      <c r="BZ428" s="138"/>
      <c r="CA428" s="138">
        <v>44860</v>
      </c>
      <c r="CB428" t="s">
        <v>34</v>
      </c>
      <c r="CC428" t="s">
        <v>16</v>
      </c>
      <c r="CD428" t="s">
        <v>6307</v>
      </c>
      <c r="CE428" t="s">
        <v>189</v>
      </c>
      <c r="CF428" t="s">
        <v>189</v>
      </c>
      <c r="CG428" t="s">
        <v>189</v>
      </c>
      <c r="CH428">
        <v>2022</v>
      </c>
      <c r="CI428" s="7">
        <v>44860</v>
      </c>
      <c r="CJ428" t="s">
        <v>16</v>
      </c>
      <c r="CK428">
        <v>10</v>
      </c>
      <c r="CL428">
        <v>44</v>
      </c>
      <c r="CM428" s="7">
        <v>44858</v>
      </c>
      <c r="CN428" t="s">
        <v>11657</v>
      </c>
      <c r="CO428" t="s">
        <v>9857</v>
      </c>
      <c r="CP428" t="s">
        <v>11366</v>
      </c>
      <c r="CQ428" t="s">
        <v>11615</v>
      </c>
      <c r="CR428" t="s">
        <v>6018</v>
      </c>
      <c r="CS428" t="s">
        <v>6019</v>
      </c>
      <c r="CT428" t="s">
        <v>6067</v>
      </c>
      <c r="CU428" t="s">
        <v>6826</v>
      </c>
      <c r="CV428" t="s">
        <v>6307</v>
      </c>
      <c r="CW428" t="s">
        <v>9874</v>
      </c>
      <c r="CX428" t="s">
        <v>2959</v>
      </c>
      <c r="CY428" t="s">
        <v>4464</v>
      </c>
      <c r="CZ428" t="s">
        <v>6234</v>
      </c>
      <c r="DA428" t="s">
        <v>188</v>
      </c>
      <c r="DB428" t="s">
        <v>16</v>
      </c>
      <c r="DC428" t="s">
        <v>16</v>
      </c>
      <c r="DD428" t="s">
        <v>15</v>
      </c>
      <c r="DE428" t="s">
        <v>16</v>
      </c>
      <c r="DF428" t="s">
        <v>16</v>
      </c>
      <c r="DG428" t="s">
        <v>4727</v>
      </c>
      <c r="DH428" t="s">
        <v>2052</v>
      </c>
      <c r="DI428" t="s">
        <v>6209</v>
      </c>
      <c r="DJ428" t="s">
        <v>9911</v>
      </c>
      <c r="DK428" t="s">
        <v>5623</v>
      </c>
      <c r="DL428" t="s">
        <v>5623</v>
      </c>
      <c r="DM428" t="s">
        <v>16</v>
      </c>
      <c r="DN428" t="s">
        <v>189</v>
      </c>
      <c r="DO428" t="s">
        <v>11055</v>
      </c>
      <c r="DP428" t="s">
        <v>7700</v>
      </c>
      <c r="DQ428" t="s">
        <v>10246</v>
      </c>
      <c r="DR428" t="s">
        <v>7702</v>
      </c>
    </row>
    <row r="429" spans="1:122" x14ac:dyDescent="0.25">
      <c r="A429">
        <v>486</v>
      </c>
      <c r="B429" t="s">
        <v>189</v>
      </c>
      <c r="C429" t="s">
        <v>2958</v>
      </c>
      <c r="D429" s="138">
        <v>44860</v>
      </c>
      <c r="E429" t="s">
        <v>2960</v>
      </c>
      <c r="F429" t="s">
        <v>11</v>
      </c>
      <c r="G429" t="s">
        <v>16</v>
      </c>
      <c r="H429" t="s">
        <v>11</v>
      </c>
      <c r="I429" t="s">
        <v>9802</v>
      </c>
      <c r="J429" t="s">
        <v>12</v>
      </c>
      <c r="K429">
        <v>12</v>
      </c>
      <c r="L429">
        <v>1.67</v>
      </c>
      <c r="M429">
        <v>12</v>
      </c>
      <c r="N429">
        <v>13.08</v>
      </c>
      <c r="O429" t="s">
        <v>189</v>
      </c>
      <c r="P429" t="s">
        <v>137</v>
      </c>
      <c r="Q429" t="s">
        <v>2939</v>
      </c>
      <c r="R429" t="s">
        <v>798</v>
      </c>
      <c r="S429" t="s">
        <v>2939</v>
      </c>
      <c r="T429" t="s">
        <v>16</v>
      </c>
      <c r="U429" t="s">
        <v>2081</v>
      </c>
      <c r="V429" t="s">
        <v>2410</v>
      </c>
      <c r="W429">
        <v>100</v>
      </c>
      <c r="X429" t="s">
        <v>15</v>
      </c>
      <c r="Y429" t="s">
        <v>6282</v>
      </c>
      <c r="Z429" t="s">
        <v>6282</v>
      </c>
      <c r="AA429" t="s">
        <v>9919</v>
      </c>
      <c r="AB429" s="138">
        <v>44867</v>
      </c>
      <c r="AC429" s="138">
        <v>45048</v>
      </c>
      <c r="AD429" t="s">
        <v>6241</v>
      </c>
      <c r="AE429" t="s">
        <v>5243</v>
      </c>
      <c r="AF429" t="s">
        <v>16</v>
      </c>
      <c r="AG429" t="s">
        <v>189</v>
      </c>
      <c r="AH429" s="138">
        <v>45598</v>
      </c>
      <c r="AI429" t="s">
        <v>2414</v>
      </c>
      <c r="AJ429" t="s">
        <v>189</v>
      </c>
      <c r="AK429" t="s">
        <v>189</v>
      </c>
      <c r="AL429" t="s">
        <v>189</v>
      </c>
      <c r="AM429" t="s">
        <v>189</v>
      </c>
      <c r="AN429" t="s">
        <v>189</v>
      </c>
      <c r="AO429" t="s">
        <v>189</v>
      </c>
      <c r="AP429" t="s">
        <v>189</v>
      </c>
      <c r="AQ429" t="s">
        <v>16</v>
      </c>
      <c r="AR429" t="s">
        <v>189</v>
      </c>
      <c r="AS429" t="s">
        <v>16</v>
      </c>
      <c r="AT429" t="s">
        <v>6439</v>
      </c>
      <c r="AU429" t="s">
        <v>9344</v>
      </c>
      <c r="AV429" t="s">
        <v>189</v>
      </c>
      <c r="AW429" t="s">
        <v>4624</v>
      </c>
      <c r="AX429" t="s">
        <v>4625</v>
      </c>
      <c r="AY429" t="s">
        <v>16</v>
      </c>
      <c r="AZ429" t="s">
        <v>16</v>
      </c>
      <c r="BA429" t="s">
        <v>16</v>
      </c>
      <c r="BB429" t="s">
        <v>16</v>
      </c>
      <c r="BC429" t="s">
        <v>199</v>
      </c>
      <c r="BD429" t="s">
        <v>16</v>
      </c>
      <c r="BE429" t="s">
        <v>2136</v>
      </c>
      <c r="BF429" t="s">
        <v>189</v>
      </c>
      <c r="BG429" t="s">
        <v>189</v>
      </c>
      <c r="BH429">
        <v>0</v>
      </c>
      <c r="BI429">
        <v>0</v>
      </c>
      <c r="BJ429">
        <v>0</v>
      </c>
      <c r="BK429" t="s">
        <v>189</v>
      </c>
      <c r="BL429" t="s">
        <v>189</v>
      </c>
      <c r="BN429" t="s">
        <v>2957</v>
      </c>
      <c r="BO429" t="s">
        <v>16</v>
      </c>
      <c r="BP429" t="s">
        <v>2960</v>
      </c>
      <c r="BQ429" t="s">
        <v>354</v>
      </c>
      <c r="BR429" t="s">
        <v>6238</v>
      </c>
      <c r="BS429" t="s">
        <v>16</v>
      </c>
      <c r="BT429" t="s">
        <v>16</v>
      </c>
      <c r="BU429" t="s">
        <v>189</v>
      </c>
      <c r="BV429" t="s">
        <v>132</v>
      </c>
      <c r="BW429" t="s">
        <v>16</v>
      </c>
      <c r="BX429" t="s">
        <v>1134</v>
      </c>
      <c r="BY429" t="s">
        <v>16</v>
      </c>
      <c r="BZ429" s="138"/>
      <c r="CA429" s="138">
        <v>44860</v>
      </c>
      <c r="CB429" t="s">
        <v>34</v>
      </c>
      <c r="CC429" t="s">
        <v>16</v>
      </c>
      <c r="CD429" t="s">
        <v>6307</v>
      </c>
      <c r="CE429" t="s">
        <v>189</v>
      </c>
      <c r="CF429" t="s">
        <v>189</v>
      </c>
      <c r="CG429" t="s">
        <v>189</v>
      </c>
      <c r="CH429">
        <v>2022</v>
      </c>
      <c r="CI429" s="7">
        <v>44860</v>
      </c>
      <c r="CJ429" t="s">
        <v>16</v>
      </c>
      <c r="CK429">
        <v>10</v>
      </c>
      <c r="CL429">
        <v>44</v>
      </c>
      <c r="CM429" s="7">
        <v>44858</v>
      </c>
      <c r="CN429" t="s">
        <v>11657</v>
      </c>
      <c r="CO429" t="s">
        <v>9857</v>
      </c>
      <c r="CP429" t="s">
        <v>11366</v>
      </c>
      <c r="CQ429" t="s">
        <v>11615</v>
      </c>
      <c r="CR429" t="s">
        <v>6018</v>
      </c>
      <c r="CS429" t="s">
        <v>6019</v>
      </c>
      <c r="CT429" t="s">
        <v>6067</v>
      </c>
      <c r="CU429" t="s">
        <v>9873</v>
      </c>
      <c r="CV429" t="s">
        <v>6307</v>
      </c>
      <c r="CW429" t="s">
        <v>9874</v>
      </c>
      <c r="CX429" t="s">
        <v>2959</v>
      </c>
      <c r="CY429" t="s">
        <v>4464</v>
      </c>
      <c r="CZ429" t="s">
        <v>6234</v>
      </c>
      <c r="DA429" t="s">
        <v>188</v>
      </c>
      <c r="DB429" t="s">
        <v>16</v>
      </c>
      <c r="DC429" t="s">
        <v>16</v>
      </c>
      <c r="DD429" t="s">
        <v>15</v>
      </c>
      <c r="DE429" t="s">
        <v>16</v>
      </c>
      <c r="DF429" t="s">
        <v>16</v>
      </c>
      <c r="DG429" t="s">
        <v>4726</v>
      </c>
      <c r="DH429" t="s">
        <v>2052</v>
      </c>
      <c r="DI429" t="s">
        <v>6150</v>
      </c>
      <c r="DJ429" t="s">
        <v>9919</v>
      </c>
      <c r="DK429" t="s">
        <v>7690</v>
      </c>
      <c r="DL429" t="s">
        <v>7690</v>
      </c>
      <c r="DM429" t="s">
        <v>16</v>
      </c>
      <c r="DN429" t="s">
        <v>189</v>
      </c>
      <c r="DO429" t="s">
        <v>11054</v>
      </c>
      <c r="DP429" t="s">
        <v>7700</v>
      </c>
      <c r="DQ429" t="s">
        <v>10246</v>
      </c>
      <c r="DR429" t="s">
        <v>7701</v>
      </c>
    </row>
    <row r="430" spans="1:122" x14ac:dyDescent="0.25">
      <c r="A430">
        <v>485</v>
      </c>
      <c r="B430" t="s">
        <v>189</v>
      </c>
      <c r="C430" t="s">
        <v>95</v>
      </c>
      <c r="D430" s="138">
        <v>44859</v>
      </c>
      <c r="E430" t="s">
        <v>165</v>
      </c>
      <c r="F430" t="s">
        <v>107</v>
      </c>
      <c r="G430" t="s">
        <v>1926</v>
      </c>
      <c r="H430" t="s">
        <v>11</v>
      </c>
      <c r="I430" t="s">
        <v>9802</v>
      </c>
      <c r="J430" t="s">
        <v>12</v>
      </c>
      <c r="K430">
        <v>5</v>
      </c>
      <c r="L430">
        <v>0.69</v>
      </c>
      <c r="M430">
        <v>5</v>
      </c>
      <c r="N430">
        <v>5.3650000000000002</v>
      </c>
      <c r="O430" t="s">
        <v>189</v>
      </c>
      <c r="P430" t="s">
        <v>13</v>
      </c>
      <c r="Q430" t="s">
        <v>36</v>
      </c>
      <c r="R430" t="s">
        <v>16</v>
      </c>
      <c r="S430" t="s">
        <v>16</v>
      </c>
      <c r="T430" t="s">
        <v>16</v>
      </c>
      <c r="U430" t="s">
        <v>16</v>
      </c>
      <c r="V430" t="s">
        <v>2410</v>
      </c>
      <c r="W430">
        <v>100</v>
      </c>
      <c r="X430" t="s">
        <v>15</v>
      </c>
      <c r="Y430" t="s">
        <v>6236</v>
      </c>
      <c r="Z430" t="s">
        <v>6236</v>
      </c>
      <c r="AA430" t="s">
        <v>189</v>
      </c>
      <c r="AB430" s="138">
        <v>44866</v>
      </c>
      <c r="AC430" s="138">
        <v>45047</v>
      </c>
      <c r="AD430" t="s">
        <v>6241</v>
      </c>
      <c r="AE430" t="s">
        <v>5040</v>
      </c>
      <c r="AF430" t="s">
        <v>16</v>
      </c>
      <c r="AG430" t="s">
        <v>189</v>
      </c>
      <c r="AH430" s="138">
        <v>45962</v>
      </c>
      <c r="AI430" t="s">
        <v>2414</v>
      </c>
      <c r="AJ430" t="s">
        <v>2964</v>
      </c>
      <c r="AK430" t="s">
        <v>2435</v>
      </c>
      <c r="AL430" t="s">
        <v>344</v>
      </c>
      <c r="AM430" t="s">
        <v>1881</v>
      </c>
      <c r="AN430" t="s">
        <v>189</v>
      </c>
      <c r="AO430" t="s">
        <v>189</v>
      </c>
      <c r="AP430" t="s">
        <v>189</v>
      </c>
      <c r="AQ430" t="s">
        <v>16</v>
      </c>
      <c r="AR430" t="s">
        <v>189</v>
      </c>
      <c r="AS430" t="s">
        <v>16</v>
      </c>
      <c r="AT430" t="s">
        <v>189</v>
      </c>
      <c r="AU430" t="s">
        <v>9344</v>
      </c>
      <c r="AV430" t="s">
        <v>189</v>
      </c>
      <c r="AW430" t="s">
        <v>16</v>
      </c>
      <c r="AX430" t="s">
        <v>16</v>
      </c>
      <c r="AY430" t="s">
        <v>181</v>
      </c>
      <c r="AZ430" t="s">
        <v>16</v>
      </c>
      <c r="BA430" t="s">
        <v>16</v>
      </c>
      <c r="BB430" t="s">
        <v>16</v>
      </c>
      <c r="BC430" t="s">
        <v>16</v>
      </c>
      <c r="BD430" t="s">
        <v>16</v>
      </c>
      <c r="BE430" t="s">
        <v>1925</v>
      </c>
      <c r="BF430" t="s">
        <v>182</v>
      </c>
      <c r="BG430" t="s">
        <v>2088</v>
      </c>
      <c r="BH430">
        <v>1</v>
      </c>
      <c r="BI430">
        <v>1</v>
      </c>
      <c r="BJ430">
        <v>1</v>
      </c>
      <c r="BK430" t="s">
        <v>9433</v>
      </c>
      <c r="BL430" t="s">
        <v>6307</v>
      </c>
      <c r="BM430">
        <v>22044</v>
      </c>
      <c r="BN430" t="s">
        <v>345</v>
      </c>
      <c r="BO430" t="s">
        <v>16</v>
      </c>
      <c r="BP430" t="s">
        <v>165</v>
      </c>
      <c r="BQ430" t="s">
        <v>184</v>
      </c>
      <c r="BR430" t="s">
        <v>6744</v>
      </c>
      <c r="BS430" t="s">
        <v>9667</v>
      </c>
      <c r="BT430" t="s">
        <v>16</v>
      </c>
      <c r="BU430" t="s">
        <v>189</v>
      </c>
      <c r="BV430" t="s">
        <v>23</v>
      </c>
      <c r="BW430" t="s">
        <v>185</v>
      </c>
      <c r="BX430" t="s">
        <v>346</v>
      </c>
      <c r="BY430" t="s">
        <v>16</v>
      </c>
      <c r="BZ430" s="138"/>
      <c r="CA430" s="138">
        <v>42697</v>
      </c>
      <c r="CB430" t="s">
        <v>17</v>
      </c>
      <c r="CC430" t="s">
        <v>17</v>
      </c>
      <c r="CD430" t="s">
        <v>6307</v>
      </c>
      <c r="CE430" t="s">
        <v>189</v>
      </c>
      <c r="CF430" t="s">
        <v>6307</v>
      </c>
      <c r="CG430" t="s">
        <v>189</v>
      </c>
      <c r="CH430">
        <v>2022</v>
      </c>
      <c r="CI430" s="7">
        <v>44859</v>
      </c>
      <c r="CJ430" t="s">
        <v>4723</v>
      </c>
      <c r="CK430">
        <v>10</v>
      </c>
      <c r="CL430">
        <v>44</v>
      </c>
      <c r="CM430" s="7">
        <v>44858</v>
      </c>
      <c r="CN430" t="s">
        <v>11657</v>
      </c>
      <c r="CO430" t="s">
        <v>9857</v>
      </c>
      <c r="CP430" t="s">
        <v>11366</v>
      </c>
      <c r="CQ430" t="s">
        <v>11615</v>
      </c>
      <c r="CR430" t="s">
        <v>6018</v>
      </c>
      <c r="CS430" t="s">
        <v>6019</v>
      </c>
      <c r="CT430" t="s">
        <v>6067</v>
      </c>
      <c r="CU430" t="s">
        <v>9873</v>
      </c>
      <c r="CV430" t="s">
        <v>6310</v>
      </c>
      <c r="CW430" t="s">
        <v>9874</v>
      </c>
      <c r="CX430" t="s">
        <v>6864</v>
      </c>
      <c r="CY430" t="s">
        <v>9817</v>
      </c>
      <c r="CZ430" t="s">
        <v>6741</v>
      </c>
      <c r="DA430" t="s">
        <v>252</v>
      </c>
      <c r="DB430" t="s">
        <v>9801</v>
      </c>
      <c r="DC430" t="s">
        <v>16</v>
      </c>
      <c r="DD430" t="s">
        <v>15</v>
      </c>
      <c r="DE430" t="s">
        <v>16</v>
      </c>
      <c r="DF430" t="s">
        <v>16</v>
      </c>
      <c r="DG430" t="s">
        <v>4727</v>
      </c>
      <c r="DH430" t="s">
        <v>2052</v>
      </c>
      <c r="DI430" t="s">
        <v>6117</v>
      </c>
      <c r="DJ430" t="s">
        <v>16</v>
      </c>
      <c r="DK430" t="s">
        <v>9817</v>
      </c>
      <c r="DL430" t="s">
        <v>9817</v>
      </c>
      <c r="DM430" t="s">
        <v>16</v>
      </c>
      <c r="DN430" t="s">
        <v>4496</v>
      </c>
      <c r="DO430" t="s">
        <v>11659</v>
      </c>
      <c r="DP430" t="s">
        <v>7704</v>
      </c>
      <c r="DQ430" t="s">
        <v>10247</v>
      </c>
      <c r="DR430" t="s">
        <v>10248</v>
      </c>
    </row>
    <row r="431" spans="1:122" x14ac:dyDescent="0.25">
      <c r="A431">
        <v>484</v>
      </c>
      <c r="B431" t="s">
        <v>189</v>
      </c>
      <c r="C431" t="s">
        <v>2628</v>
      </c>
      <c r="D431" s="138">
        <v>44859</v>
      </c>
      <c r="E431" t="s">
        <v>2221</v>
      </c>
      <c r="F431" t="s">
        <v>11</v>
      </c>
      <c r="G431" t="s">
        <v>1932</v>
      </c>
      <c r="H431" t="s">
        <v>11</v>
      </c>
      <c r="I431" t="s">
        <v>9802</v>
      </c>
      <c r="J431" t="s">
        <v>92</v>
      </c>
      <c r="K431">
        <v>1</v>
      </c>
      <c r="L431">
        <v>1</v>
      </c>
      <c r="M431">
        <v>7.25</v>
      </c>
      <c r="N431">
        <v>7.819</v>
      </c>
      <c r="O431" t="s">
        <v>189</v>
      </c>
      <c r="P431" t="s">
        <v>13</v>
      </c>
      <c r="Q431" t="s">
        <v>38</v>
      </c>
      <c r="R431" t="s">
        <v>146</v>
      </c>
      <c r="S431" t="s">
        <v>38</v>
      </c>
      <c r="T431" t="s">
        <v>16</v>
      </c>
      <c r="U431" t="s">
        <v>65</v>
      </c>
      <c r="V431" t="s">
        <v>2410</v>
      </c>
      <c r="W431">
        <v>100</v>
      </c>
      <c r="X431" t="s">
        <v>22</v>
      </c>
      <c r="Y431" t="s">
        <v>6282</v>
      </c>
      <c r="Z431" t="s">
        <v>6282</v>
      </c>
      <c r="AA431" t="s">
        <v>189</v>
      </c>
      <c r="AB431" s="138">
        <v>44865</v>
      </c>
      <c r="AC431" s="138">
        <v>45046</v>
      </c>
      <c r="AD431" t="s">
        <v>6241</v>
      </c>
      <c r="AE431" t="s">
        <v>5175</v>
      </c>
      <c r="AF431" t="s">
        <v>16</v>
      </c>
      <c r="AG431" t="s">
        <v>189</v>
      </c>
      <c r="AH431" s="138">
        <v>45961</v>
      </c>
      <c r="AI431" t="s">
        <v>2414</v>
      </c>
      <c r="AJ431" t="s">
        <v>189</v>
      </c>
      <c r="AK431" t="s">
        <v>189</v>
      </c>
      <c r="AL431" t="s">
        <v>189</v>
      </c>
      <c r="AM431" t="s">
        <v>189</v>
      </c>
      <c r="AN431" t="s">
        <v>189</v>
      </c>
      <c r="AO431" t="s">
        <v>189</v>
      </c>
      <c r="AP431" t="s">
        <v>189</v>
      </c>
      <c r="AQ431" t="s">
        <v>16</v>
      </c>
      <c r="AR431" t="s">
        <v>189</v>
      </c>
      <c r="AS431" t="s">
        <v>16</v>
      </c>
      <c r="AT431" t="s">
        <v>6615</v>
      </c>
      <c r="AU431" t="s">
        <v>9344</v>
      </c>
      <c r="AV431" t="s">
        <v>189</v>
      </c>
      <c r="AW431" t="s">
        <v>16</v>
      </c>
      <c r="AX431" t="s">
        <v>16</v>
      </c>
      <c r="AY431" t="s">
        <v>16</v>
      </c>
      <c r="AZ431" t="s">
        <v>16</v>
      </c>
      <c r="BA431" t="s">
        <v>16</v>
      </c>
      <c r="BB431" t="s">
        <v>16</v>
      </c>
      <c r="BC431" t="s">
        <v>16</v>
      </c>
      <c r="BD431" t="s">
        <v>16</v>
      </c>
      <c r="BE431" t="s">
        <v>16</v>
      </c>
      <c r="BF431" t="s">
        <v>189</v>
      </c>
      <c r="BG431" t="s">
        <v>189</v>
      </c>
      <c r="BH431">
        <v>0</v>
      </c>
      <c r="BI431">
        <v>0</v>
      </c>
      <c r="BJ431">
        <v>0</v>
      </c>
      <c r="BK431" t="s">
        <v>189</v>
      </c>
      <c r="BL431" t="s">
        <v>189</v>
      </c>
      <c r="BN431" t="s">
        <v>2222</v>
      </c>
      <c r="BO431" t="s">
        <v>7116</v>
      </c>
      <c r="BP431" t="s">
        <v>2626</v>
      </c>
      <c r="BQ431" t="s">
        <v>184</v>
      </c>
      <c r="BR431" t="s">
        <v>6744</v>
      </c>
      <c r="BS431" t="s">
        <v>9726</v>
      </c>
      <c r="BT431" t="s">
        <v>16</v>
      </c>
      <c r="BU431" t="s">
        <v>189</v>
      </c>
      <c r="BV431" t="s">
        <v>27</v>
      </c>
      <c r="BW431" t="s">
        <v>195</v>
      </c>
      <c r="BX431" t="s">
        <v>207</v>
      </c>
      <c r="BY431" t="s">
        <v>2627</v>
      </c>
      <c r="BZ431" s="138"/>
      <c r="CA431" s="138">
        <v>44859</v>
      </c>
      <c r="CB431" t="s">
        <v>17</v>
      </c>
      <c r="CC431" t="s">
        <v>17</v>
      </c>
      <c r="CD431" t="s">
        <v>6307</v>
      </c>
      <c r="CE431" t="s">
        <v>189</v>
      </c>
      <c r="CF431" t="s">
        <v>189</v>
      </c>
      <c r="CG431" t="s">
        <v>189</v>
      </c>
      <c r="CH431">
        <v>2022</v>
      </c>
      <c r="CI431" s="7">
        <v>44859</v>
      </c>
      <c r="CJ431" t="s">
        <v>4723</v>
      </c>
      <c r="CK431">
        <v>10</v>
      </c>
      <c r="CL431">
        <v>44</v>
      </c>
      <c r="CM431" s="7">
        <v>44858</v>
      </c>
      <c r="CN431" t="s">
        <v>11657</v>
      </c>
      <c r="CO431" t="s">
        <v>9857</v>
      </c>
      <c r="CP431" t="s">
        <v>11366</v>
      </c>
      <c r="CQ431" t="s">
        <v>11615</v>
      </c>
      <c r="CR431" t="s">
        <v>6018</v>
      </c>
      <c r="CS431" t="s">
        <v>6019</v>
      </c>
      <c r="CT431" t="s">
        <v>6067</v>
      </c>
      <c r="CU431" t="s">
        <v>9873</v>
      </c>
      <c r="CV431" t="s">
        <v>6307</v>
      </c>
      <c r="CW431" t="s">
        <v>9874</v>
      </c>
      <c r="CX431" t="s">
        <v>2625</v>
      </c>
      <c r="CY431" t="s">
        <v>9809</v>
      </c>
      <c r="CZ431" t="s">
        <v>6730</v>
      </c>
      <c r="DA431" t="s">
        <v>188</v>
      </c>
      <c r="DB431" t="s">
        <v>16</v>
      </c>
      <c r="DC431" t="s">
        <v>16</v>
      </c>
      <c r="DD431" t="s">
        <v>22</v>
      </c>
      <c r="DE431" t="s">
        <v>16</v>
      </c>
      <c r="DF431" t="s">
        <v>2540</v>
      </c>
      <c r="DG431" t="s">
        <v>4727</v>
      </c>
      <c r="DH431" t="s">
        <v>6814</v>
      </c>
      <c r="DI431" t="s">
        <v>5838</v>
      </c>
      <c r="DJ431" t="s">
        <v>16</v>
      </c>
      <c r="DK431" t="s">
        <v>16</v>
      </c>
      <c r="DL431" t="s">
        <v>5972</v>
      </c>
      <c r="DM431" t="s">
        <v>6245</v>
      </c>
      <c r="DN431" t="s">
        <v>189</v>
      </c>
      <c r="DO431" t="s">
        <v>11193</v>
      </c>
      <c r="DP431" t="s">
        <v>7705</v>
      </c>
      <c r="DQ431" t="s">
        <v>10247</v>
      </c>
      <c r="DR431" t="s">
        <v>7706</v>
      </c>
    </row>
    <row r="432" spans="1:122" x14ac:dyDescent="0.25">
      <c r="A432">
        <v>483</v>
      </c>
      <c r="B432" t="s">
        <v>189</v>
      </c>
      <c r="C432" t="s">
        <v>2963</v>
      </c>
      <c r="D432" s="138">
        <v>44859</v>
      </c>
      <c r="E432" t="s">
        <v>6895</v>
      </c>
      <c r="F432" t="s">
        <v>11</v>
      </c>
      <c r="G432" t="s">
        <v>1932</v>
      </c>
      <c r="H432" t="s">
        <v>11</v>
      </c>
      <c r="I432" t="s">
        <v>9802</v>
      </c>
      <c r="J432" t="s">
        <v>92</v>
      </c>
      <c r="K432">
        <v>0.46</v>
      </c>
      <c r="L432">
        <v>0.46</v>
      </c>
      <c r="M432">
        <v>3.34</v>
      </c>
      <c r="N432">
        <v>3.597</v>
      </c>
      <c r="O432" t="s">
        <v>189</v>
      </c>
      <c r="P432" t="s">
        <v>13</v>
      </c>
      <c r="Q432" t="s">
        <v>77</v>
      </c>
      <c r="R432" t="s">
        <v>16</v>
      </c>
      <c r="S432" t="s">
        <v>16</v>
      </c>
      <c r="T432" t="s">
        <v>16</v>
      </c>
      <c r="U432" t="s">
        <v>16</v>
      </c>
      <c r="V432" t="s">
        <v>2410</v>
      </c>
      <c r="W432">
        <v>100</v>
      </c>
      <c r="X432" t="s">
        <v>22</v>
      </c>
      <c r="Y432" t="s">
        <v>6282</v>
      </c>
      <c r="Z432" t="s">
        <v>6282</v>
      </c>
      <c r="AA432" t="s">
        <v>189</v>
      </c>
      <c r="AB432" s="138">
        <v>44866</v>
      </c>
      <c r="AC432" s="138">
        <v>45047</v>
      </c>
      <c r="AD432" t="s">
        <v>6241</v>
      </c>
      <c r="AE432" t="s">
        <v>5204</v>
      </c>
      <c r="AF432" t="s">
        <v>16</v>
      </c>
      <c r="AG432" t="s">
        <v>189</v>
      </c>
      <c r="AH432" s="138">
        <v>45962</v>
      </c>
      <c r="AI432" t="s">
        <v>2414</v>
      </c>
      <c r="AJ432" t="s">
        <v>189</v>
      </c>
      <c r="AK432" t="s">
        <v>189</v>
      </c>
      <c r="AL432" t="s">
        <v>189</v>
      </c>
      <c r="AM432" t="s">
        <v>189</v>
      </c>
      <c r="AN432" t="s">
        <v>189</v>
      </c>
      <c r="AO432" t="s">
        <v>189</v>
      </c>
      <c r="AP432" t="s">
        <v>189</v>
      </c>
      <c r="AQ432" t="s">
        <v>16</v>
      </c>
      <c r="AR432" t="s">
        <v>189</v>
      </c>
      <c r="AS432" t="s">
        <v>16</v>
      </c>
      <c r="AT432" t="s">
        <v>189</v>
      </c>
      <c r="AU432" t="s">
        <v>9344</v>
      </c>
      <c r="AV432" t="s">
        <v>189</v>
      </c>
      <c r="AW432" t="s">
        <v>16</v>
      </c>
      <c r="AX432" t="s">
        <v>16</v>
      </c>
      <c r="AY432" t="s">
        <v>16</v>
      </c>
      <c r="AZ432" t="s">
        <v>16</v>
      </c>
      <c r="BA432" t="s">
        <v>16</v>
      </c>
      <c r="BB432" t="s">
        <v>16</v>
      </c>
      <c r="BC432" t="s">
        <v>16</v>
      </c>
      <c r="BD432" t="s">
        <v>16</v>
      </c>
      <c r="BE432" t="s">
        <v>16</v>
      </c>
      <c r="BF432" t="s">
        <v>189</v>
      </c>
      <c r="BG432" t="s">
        <v>189</v>
      </c>
      <c r="BH432">
        <v>0</v>
      </c>
      <c r="BI432">
        <v>0</v>
      </c>
      <c r="BJ432">
        <v>0</v>
      </c>
      <c r="BK432" t="s">
        <v>189</v>
      </c>
      <c r="BL432" t="s">
        <v>189</v>
      </c>
      <c r="BN432" t="s">
        <v>2295</v>
      </c>
      <c r="BO432" t="s">
        <v>7116</v>
      </c>
      <c r="BP432" t="s">
        <v>6903</v>
      </c>
      <c r="BQ432" t="s">
        <v>184</v>
      </c>
      <c r="BR432" t="s">
        <v>6744</v>
      </c>
      <c r="BS432" t="s">
        <v>9667</v>
      </c>
      <c r="BT432" t="s">
        <v>16</v>
      </c>
      <c r="BU432" t="s">
        <v>189</v>
      </c>
      <c r="BV432" t="s">
        <v>18</v>
      </c>
      <c r="BW432" t="s">
        <v>195</v>
      </c>
      <c r="BX432" t="s">
        <v>2425</v>
      </c>
      <c r="BY432" t="s">
        <v>2426</v>
      </c>
      <c r="BZ432" s="138"/>
      <c r="CA432" s="138">
        <v>44797</v>
      </c>
      <c r="CB432" t="s">
        <v>17</v>
      </c>
      <c r="CC432" t="s">
        <v>17</v>
      </c>
      <c r="CD432" t="s">
        <v>6307</v>
      </c>
      <c r="CE432" t="s">
        <v>189</v>
      </c>
      <c r="CF432" t="s">
        <v>189</v>
      </c>
      <c r="CG432" t="s">
        <v>189</v>
      </c>
      <c r="CH432">
        <v>2022</v>
      </c>
      <c r="CI432" s="7">
        <v>44859</v>
      </c>
      <c r="CJ432" t="s">
        <v>4723</v>
      </c>
      <c r="CK432">
        <v>10</v>
      </c>
      <c r="CL432">
        <v>44</v>
      </c>
      <c r="CM432" s="7">
        <v>44858</v>
      </c>
      <c r="CN432" t="s">
        <v>11657</v>
      </c>
      <c r="CO432" t="s">
        <v>9857</v>
      </c>
      <c r="CP432" t="s">
        <v>11366</v>
      </c>
      <c r="CQ432" t="s">
        <v>11615</v>
      </c>
      <c r="CR432" t="s">
        <v>6018</v>
      </c>
      <c r="CS432" t="s">
        <v>6019</v>
      </c>
      <c r="CT432" t="s">
        <v>6067</v>
      </c>
      <c r="CU432" t="s">
        <v>9873</v>
      </c>
      <c r="CV432" t="s">
        <v>6310</v>
      </c>
      <c r="CW432" t="s">
        <v>9874</v>
      </c>
      <c r="CX432" t="s">
        <v>2794</v>
      </c>
      <c r="CY432" t="s">
        <v>9809</v>
      </c>
      <c r="CZ432" t="s">
        <v>6730</v>
      </c>
      <c r="DA432" t="s">
        <v>188</v>
      </c>
      <c r="DB432" t="s">
        <v>16</v>
      </c>
      <c r="DC432" t="s">
        <v>16</v>
      </c>
      <c r="DD432" t="s">
        <v>22</v>
      </c>
      <c r="DE432" t="s">
        <v>16</v>
      </c>
      <c r="DF432" t="s">
        <v>2540</v>
      </c>
      <c r="DG432" t="s">
        <v>4727</v>
      </c>
      <c r="DH432" t="s">
        <v>6809</v>
      </c>
      <c r="DI432" t="s">
        <v>5853</v>
      </c>
      <c r="DJ432" t="s">
        <v>16</v>
      </c>
      <c r="DK432" t="s">
        <v>16</v>
      </c>
      <c r="DL432" t="s">
        <v>5972</v>
      </c>
      <c r="DM432" t="s">
        <v>6245</v>
      </c>
      <c r="DN432" t="s">
        <v>189</v>
      </c>
      <c r="DO432" t="s">
        <v>11194</v>
      </c>
      <c r="DP432" t="s">
        <v>7707</v>
      </c>
      <c r="DQ432" t="s">
        <v>10247</v>
      </c>
      <c r="DR432" t="s">
        <v>7708</v>
      </c>
    </row>
    <row r="433" spans="1:122" x14ac:dyDescent="0.25">
      <c r="A433">
        <v>482</v>
      </c>
      <c r="B433" t="s">
        <v>189</v>
      </c>
      <c r="C433" t="s">
        <v>2968</v>
      </c>
      <c r="D433" s="138">
        <v>44855</v>
      </c>
      <c r="E433" t="s">
        <v>2970</v>
      </c>
      <c r="F433" t="s">
        <v>11</v>
      </c>
      <c r="G433" t="s">
        <v>1929</v>
      </c>
      <c r="H433" t="s">
        <v>11</v>
      </c>
      <c r="I433" t="s">
        <v>9802</v>
      </c>
      <c r="J433" t="s">
        <v>100</v>
      </c>
      <c r="K433">
        <v>1.1000000000000001</v>
      </c>
      <c r="L433">
        <v>1.1000000000000001</v>
      </c>
      <c r="M433">
        <v>7.95</v>
      </c>
      <c r="N433">
        <v>8.6349999999999998</v>
      </c>
      <c r="O433" t="s">
        <v>189</v>
      </c>
      <c r="P433" t="s">
        <v>13</v>
      </c>
      <c r="Q433" t="s">
        <v>826</v>
      </c>
      <c r="R433" t="s">
        <v>193</v>
      </c>
      <c r="S433" t="s">
        <v>2966</v>
      </c>
      <c r="T433" t="s">
        <v>16</v>
      </c>
      <c r="U433" t="s">
        <v>2079</v>
      </c>
      <c r="V433" t="s">
        <v>2410</v>
      </c>
      <c r="W433">
        <v>100</v>
      </c>
      <c r="X433" t="s">
        <v>32</v>
      </c>
      <c r="Y433" t="s">
        <v>6282</v>
      </c>
      <c r="Z433" t="s">
        <v>6282</v>
      </c>
      <c r="AA433" t="s">
        <v>189</v>
      </c>
      <c r="AB433" s="138">
        <v>44862</v>
      </c>
      <c r="AC433" s="138">
        <v>45044</v>
      </c>
      <c r="AD433" t="s">
        <v>6240</v>
      </c>
      <c r="AE433" t="s">
        <v>5074</v>
      </c>
      <c r="AF433" t="s">
        <v>16</v>
      </c>
      <c r="AG433" t="s">
        <v>189</v>
      </c>
      <c r="AH433" s="138">
        <v>45958</v>
      </c>
      <c r="AI433" t="s">
        <v>2414</v>
      </c>
      <c r="AJ433" t="s">
        <v>189</v>
      </c>
      <c r="AK433" t="s">
        <v>189</v>
      </c>
      <c r="AL433" t="s">
        <v>189</v>
      </c>
      <c r="AM433" t="s">
        <v>189</v>
      </c>
      <c r="AN433" t="s">
        <v>189</v>
      </c>
      <c r="AO433" t="s">
        <v>189</v>
      </c>
      <c r="AP433" t="s">
        <v>189</v>
      </c>
      <c r="AQ433" t="s">
        <v>16</v>
      </c>
      <c r="AR433" t="s">
        <v>189</v>
      </c>
      <c r="AS433" t="s">
        <v>16</v>
      </c>
      <c r="AT433" t="s">
        <v>6616</v>
      </c>
      <c r="AU433" t="s">
        <v>9344</v>
      </c>
      <c r="AV433" t="s">
        <v>189</v>
      </c>
      <c r="AW433" t="s">
        <v>16</v>
      </c>
      <c r="AX433" t="s">
        <v>16</v>
      </c>
      <c r="AY433" t="s">
        <v>16</v>
      </c>
      <c r="AZ433" t="s">
        <v>16</v>
      </c>
      <c r="BA433" t="s">
        <v>16</v>
      </c>
      <c r="BB433" t="s">
        <v>16</v>
      </c>
      <c r="BC433" t="s">
        <v>16</v>
      </c>
      <c r="BD433" t="s">
        <v>16</v>
      </c>
      <c r="BE433" t="s">
        <v>16</v>
      </c>
      <c r="BF433" t="s">
        <v>189</v>
      </c>
      <c r="BG433" t="s">
        <v>189</v>
      </c>
      <c r="BH433">
        <v>0</v>
      </c>
      <c r="BI433">
        <v>0</v>
      </c>
      <c r="BJ433">
        <v>0</v>
      </c>
      <c r="BK433" t="s">
        <v>189</v>
      </c>
      <c r="BL433" t="s">
        <v>189</v>
      </c>
      <c r="BN433" t="s">
        <v>2967</v>
      </c>
      <c r="BO433" t="s">
        <v>16</v>
      </c>
      <c r="BP433" t="s">
        <v>2970</v>
      </c>
      <c r="BQ433" t="s">
        <v>184</v>
      </c>
      <c r="BR433" t="s">
        <v>6744</v>
      </c>
      <c r="BS433" t="s">
        <v>9667</v>
      </c>
      <c r="BT433" t="s">
        <v>16</v>
      </c>
      <c r="BU433" t="s">
        <v>189</v>
      </c>
      <c r="BV433" t="s">
        <v>58</v>
      </c>
      <c r="BW433" t="s">
        <v>195</v>
      </c>
      <c r="BX433" t="s">
        <v>2971</v>
      </c>
      <c r="BY433" t="s">
        <v>2972</v>
      </c>
      <c r="BZ433" s="138"/>
      <c r="CA433" s="138">
        <v>44855</v>
      </c>
      <c r="CB433" t="s">
        <v>17</v>
      </c>
      <c r="CC433" t="s">
        <v>17</v>
      </c>
      <c r="CD433" t="s">
        <v>6307</v>
      </c>
      <c r="CE433" t="s">
        <v>189</v>
      </c>
      <c r="CF433" t="s">
        <v>189</v>
      </c>
      <c r="CG433" t="s">
        <v>189</v>
      </c>
      <c r="CH433">
        <v>2022</v>
      </c>
      <c r="CI433" s="7">
        <v>44855</v>
      </c>
      <c r="CJ433" t="s">
        <v>4723</v>
      </c>
      <c r="CK433">
        <v>10</v>
      </c>
      <c r="CL433">
        <v>43</v>
      </c>
      <c r="CM433" s="7">
        <v>44851</v>
      </c>
      <c r="CN433" t="s">
        <v>11660</v>
      </c>
      <c r="CO433" t="s">
        <v>9857</v>
      </c>
      <c r="CP433" t="s">
        <v>11366</v>
      </c>
      <c r="CQ433" t="s">
        <v>11615</v>
      </c>
      <c r="CR433" t="s">
        <v>6018</v>
      </c>
      <c r="CS433" t="s">
        <v>6020</v>
      </c>
      <c r="CT433" t="s">
        <v>6067</v>
      </c>
      <c r="CU433" t="s">
        <v>9873</v>
      </c>
      <c r="CV433" t="s">
        <v>6307</v>
      </c>
      <c r="CW433" t="s">
        <v>9874</v>
      </c>
      <c r="CX433" t="s">
        <v>2969</v>
      </c>
      <c r="CY433" t="s">
        <v>9813</v>
      </c>
      <c r="CZ433" t="s">
        <v>6730</v>
      </c>
      <c r="DA433" t="s">
        <v>188</v>
      </c>
      <c r="DB433" t="s">
        <v>16</v>
      </c>
      <c r="DC433" t="s">
        <v>2967</v>
      </c>
      <c r="DD433" t="s">
        <v>32</v>
      </c>
      <c r="DE433" t="s">
        <v>16</v>
      </c>
      <c r="DF433" t="s">
        <v>16</v>
      </c>
      <c r="DG433" t="s">
        <v>4727</v>
      </c>
      <c r="DH433" t="s">
        <v>2051</v>
      </c>
      <c r="DI433" t="s">
        <v>5843</v>
      </c>
      <c r="DJ433" t="s">
        <v>16</v>
      </c>
      <c r="DK433" t="s">
        <v>16</v>
      </c>
      <c r="DL433" t="s">
        <v>4465</v>
      </c>
      <c r="DM433" t="s">
        <v>16</v>
      </c>
      <c r="DN433" t="s">
        <v>189</v>
      </c>
      <c r="DO433" t="s">
        <v>11661</v>
      </c>
      <c r="DP433" t="s">
        <v>7709</v>
      </c>
      <c r="DQ433" t="s">
        <v>10249</v>
      </c>
      <c r="DR433" t="s">
        <v>7710</v>
      </c>
    </row>
    <row r="434" spans="1:122" x14ac:dyDescent="0.25">
      <c r="A434">
        <v>481</v>
      </c>
      <c r="B434" t="s">
        <v>189</v>
      </c>
      <c r="C434" t="s">
        <v>2351</v>
      </c>
      <c r="D434" s="138">
        <v>44855</v>
      </c>
      <c r="E434" t="s">
        <v>2132</v>
      </c>
      <c r="F434" t="s">
        <v>11</v>
      </c>
      <c r="G434" t="s">
        <v>1932</v>
      </c>
      <c r="H434" t="s">
        <v>11</v>
      </c>
      <c r="I434" t="s">
        <v>9802</v>
      </c>
      <c r="J434" t="s">
        <v>12</v>
      </c>
      <c r="K434">
        <v>7</v>
      </c>
      <c r="L434">
        <v>0.97</v>
      </c>
      <c r="M434">
        <v>7</v>
      </c>
      <c r="N434">
        <v>7.6020000000000003</v>
      </c>
      <c r="O434" t="s">
        <v>189</v>
      </c>
      <c r="P434" t="s">
        <v>13</v>
      </c>
      <c r="Q434" t="s">
        <v>14</v>
      </c>
      <c r="R434" t="s">
        <v>16</v>
      </c>
      <c r="S434" t="s">
        <v>16</v>
      </c>
      <c r="T434" t="s">
        <v>16</v>
      </c>
      <c r="U434" t="s">
        <v>16</v>
      </c>
      <c r="V434" t="s">
        <v>2410</v>
      </c>
      <c r="W434">
        <v>100</v>
      </c>
      <c r="X434" t="s">
        <v>15</v>
      </c>
      <c r="Y434" t="s">
        <v>6236</v>
      </c>
      <c r="Z434" t="s">
        <v>6236</v>
      </c>
      <c r="AA434" t="s">
        <v>9887</v>
      </c>
      <c r="AB434" s="138">
        <v>44862</v>
      </c>
      <c r="AC434" s="138">
        <v>45044</v>
      </c>
      <c r="AD434" t="s">
        <v>6241</v>
      </c>
      <c r="AE434" t="s">
        <v>5133</v>
      </c>
      <c r="AF434" t="s">
        <v>16</v>
      </c>
      <c r="AG434" t="s">
        <v>189</v>
      </c>
      <c r="AH434" s="138">
        <v>45958</v>
      </c>
      <c r="AI434" t="s">
        <v>2414</v>
      </c>
      <c r="AJ434" t="s">
        <v>189</v>
      </c>
      <c r="AK434" t="s">
        <v>189</v>
      </c>
      <c r="AL434" t="s">
        <v>189</v>
      </c>
      <c r="AM434" t="s">
        <v>189</v>
      </c>
      <c r="AN434" t="s">
        <v>189</v>
      </c>
      <c r="AO434" t="s">
        <v>189</v>
      </c>
      <c r="AP434" t="s">
        <v>189</v>
      </c>
      <c r="AQ434" t="s">
        <v>16</v>
      </c>
      <c r="AR434" t="s">
        <v>189</v>
      </c>
      <c r="AS434" t="s">
        <v>16</v>
      </c>
      <c r="AT434" t="s">
        <v>189</v>
      </c>
      <c r="AU434" t="s">
        <v>9344</v>
      </c>
      <c r="AV434" t="s">
        <v>189</v>
      </c>
      <c r="AW434" t="s">
        <v>4620</v>
      </c>
      <c r="AX434" t="s">
        <v>4622</v>
      </c>
      <c r="AY434" t="s">
        <v>16</v>
      </c>
      <c r="AZ434" t="s">
        <v>16</v>
      </c>
      <c r="BA434" t="s">
        <v>16</v>
      </c>
      <c r="BB434" t="s">
        <v>16</v>
      </c>
      <c r="BC434" t="s">
        <v>16</v>
      </c>
      <c r="BD434" t="s">
        <v>16</v>
      </c>
      <c r="BE434" t="s">
        <v>16</v>
      </c>
      <c r="BF434" t="s">
        <v>189</v>
      </c>
      <c r="BG434" t="s">
        <v>189</v>
      </c>
      <c r="BH434">
        <v>0</v>
      </c>
      <c r="BI434">
        <v>0</v>
      </c>
      <c r="BJ434">
        <v>0</v>
      </c>
      <c r="BK434" t="s">
        <v>189</v>
      </c>
      <c r="BL434" t="s">
        <v>189</v>
      </c>
      <c r="BN434" t="s">
        <v>2133</v>
      </c>
      <c r="BO434" t="s">
        <v>16</v>
      </c>
      <c r="BP434" t="s">
        <v>2132</v>
      </c>
      <c r="BQ434" t="s">
        <v>184</v>
      </c>
      <c r="BR434" t="s">
        <v>6744</v>
      </c>
      <c r="BS434" t="s">
        <v>202</v>
      </c>
      <c r="BT434" t="s">
        <v>16</v>
      </c>
      <c r="BU434" t="s">
        <v>189</v>
      </c>
      <c r="BV434" t="s">
        <v>67</v>
      </c>
      <c r="BW434" t="s">
        <v>195</v>
      </c>
      <c r="BX434" t="s">
        <v>2438</v>
      </c>
      <c r="BY434" t="s">
        <v>2439</v>
      </c>
      <c r="BZ434" s="138"/>
      <c r="CA434" s="138">
        <v>44855</v>
      </c>
      <c r="CB434" t="s">
        <v>17</v>
      </c>
      <c r="CC434" t="s">
        <v>17</v>
      </c>
      <c r="CD434" t="s">
        <v>6307</v>
      </c>
      <c r="CE434" t="s">
        <v>189</v>
      </c>
      <c r="CF434" t="s">
        <v>189</v>
      </c>
      <c r="CG434" t="s">
        <v>189</v>
      </c>
      <c r="CH434">
        <v>2022</v>
      </c>
      <c r="CI434" s="7">
        <v>44855</v>
      </c>
      <c r="CJ434" t="s">
        <v>4723</v>
      </c>
      <c r="CK434">
        <v>10</v>
      </c>
      <c r="CL434">
        <v>43</v>
      </c>
      <c r="CM434" s="7">
        <v>44851</v>
      </c>
      <c r="CN434" t="s">
        <v>11660</v>
      </c>
      <c r="CO434" t="s">
        <v>9857</v>
      </c>
      <c r="CP434" t="s">
        <v>11366</v>
      </c>
      <c r="CQ434" t="s">
        <v>11615</v>
      </c>
      <c r="CR434" t="s">
        <v>6018</v>
      </c>
      <c r="CS434" t="s">
        <v>6020</v>
      </c>
      <c r="CT434" t="s">
        <v>6067</v>
      </c>
      <c r="CU434" t="s">
        <v>9873</v>
      </c>
      <c r="CV434" t="s">
        <v>6307</v>
      </c>
      <c r="CW434" t="s">
        <v>9874</v>
      </c>
      <c r="CX434" t="s">
        <v>2437</v>
      </c>
      <c r="CY434" t="s">
        <v>9817</v>
      </c>
      <c r="CZ434" t="s">
        <v>6741</v>
      </c>
      <c r="DA434" t="s">
        <v>188</v>
      </c>
      <c r="DB434" t="s">
        <v>16</v>
      </c>
      <c r="DC434" t="s">
        <v>16</v>
      </c>
      <c r="DD434" t="s">
        <v>15</v>
      </c>
      <c r="DE434" t="s">
        <v>16</v>
      </c>
      <c r="DF434" t="s">
        <v>16</v>
      </c>
      <c r="DG434" t="s">
        <v>4727</v>
      </c>
      <c r="DH434" t="s">
        <v>2052</v>
      </c>
      <c r="DI434" t="s">
        <v>6136</v>
      </c>
      <c r="DJ434" t="s">
        <v>9887</v>
      </c>
      <c r="DK434" t="s">
        <v>9803</v>
      </c>
      <c r="DL434" t="s">
        <v>9803</v>
      </c>
      <c r="DM434" t="s">
        <v>16</v>
      </c>
      <c r="DN434" t="s">
        <v>189</v>
      </c>
      <c r="DO434" t="s">
        <v>11662</v>
      </c>
      <c r="DP434" t="s">
        <v>7711</v>
      </c>
      <c r="DQ434" t="s">
        <v>10249</v>
      </c>
      <c r="DR434" t="s">
        <v>10250</v>
      </c>
    </row>
    <row r="435" spans="1:122" x14ac:dyDescent="0.25">
      <c r="A435">
        <v>480</v>
      </c>
      <c r="B435" t="s">
        <v>189</v>
      </c>
      <c r="C435" t="s">
        <v>2975</v>
      </c>
      <c r="D435" s="138">
        <v>44854</v>
      </c>
      <c r="E435" t="s">
        <v>2977</v>
      </c>
      <c r="F435" t="s">
        <v>470</v>
      </c>
      <c r="G435" t="s">
        <v>1926</v>
      </c>
      <c r="H435" t="s">
        <v>448</v>
      </c>
      <c r="I435" t="s">
        <v>4840</v>
      </c>
      <c r="J435" t="s">
        <v>100</v>
      </c>
      <c r="K435">
        <v>3</v>
      </c>
      <c r="L435">
        <v>3</v>
      </c>
      <c r="M435">
        <v>21.64</v>
      </c>
      <c r="N435">
        <v>23.547000000000001</v>
      </c>
      <c r="O435" t="s">
        <v>189</v>
      </c>
      <c r="P435" t="s">
        <v>13</v>
      </c>
      <c r="Q435" t="s">
        <v>2022</v>
      </c>
      <c r="R435" t="s">
        <v>247</v>
      </c>
      <c r="S435" t="s">
        <v>2973</v>
      </c>
      <c r="T435" t="s">
        <v>2973</v>
      </c>
      <c r="U435" t="s">
        <v>2084</v>
      </c>
      <c r="V435" t="s">
        <v>2410</v>
      </c>
      <c r="W435">
        <v>99.739000000000004</v>
      </c>
      <c r="X435" t="s">
        <v>32</v>
      </c>
      <c r="Y435" t="s">
        <v>6282</v>
      </c>
      <c r="Z435" t="s">
        <v>6282</v>
      </c>
      <c r="AA435" t="s">
        <v>189</v>
      </c>
      <c r="AB435" s="138">
        <v>44860</v>
      </c>
      <c r="AC435" s="138">
        <v>45042</v>
      </c>
      <c r="AD435" t="s">
        <v>6240</v>
      </c>
      <c r="AE435" t="s">
        <v>5244</v>
      </c>
      <c r="AF435" t="s">
        <v>16</v>
      </c>
      <c r="AG435" t="s">
        <v>189</v>
      </c>
      <c r="AH435" s="138">
        <v>45956</v>
      </c>
      <c r="AI435" t="s">
        <v>2414</v>
      </c>
      <c r="AJ435" t="s">
        <v>189</v>
      </c>
      <c r="AK435" t="s">
        <v>189</v>
      </c>
      <c r="AL435" t="s">
        <v>189</v>
      </c>
      <c r="AM435" t="s">
        <v>189</v>
      </c>
      <c r="AN435" t="s">
        <v>189</v>
      </c>
      <c r="AO435" t="s">
        <v>189</v>
      </c>
      <c r="AP435" t="s">
        <v>189</v>
      </c>
      <c r="AQ435" t="s">
        <v>16</v>
      </c>
      <c r="AR435" t="s">
        <v>189</v>
      </c>
      <c r="AS435" t="s">
        <v>16</v>
      </c>
      <c r="AT435" t="s">
        <v>6617</v>
      </c>
      <c r="AU435" t="s">
        <v>9344</v>
      </c>
      <c r="AV435" t="s">
        <v>189</v>
      </c>
      <c r="AW435" t="s">
        <v>16</v>
      </c>
      <c r="AX435" t="s">
        <v>16</v>
      </c>
      <c r="AY435" t="s">
        <v>16</v>
      </c>
      <c r="AZ435" t="s">
        <v>16</v>
      </c>
      <c r="BA435" t="s">
        <v>16</v>
      </c>
      <c r="BB435" t="s">
        <v>16</v>
      </c>
      <c r="BC435" t="s">
        <v>199</v>
      </c>
      <c r="BD435" t="s">
        <v>16</v>
      </c>
      <c r="BE435" t="s">
        <v>2136</v>
      </c>
      <c r="BF435" t="s">
        <v>189</v>
      </c>
      <c r="BG435" t="s">
        <v>189</v>
      </c>
      <c r="BH435">
        <v>0</v>
      </c>
      <c r="BI435">
        <v>0</v>
      </c>
      <c r="BJ435">
        <v>0</v>
      </c>
      <c r="BK435" t="s">
        <v>189</v>
      </c>
      <c r="BL435" t="s">
        <v>189</v>
      </c>
      <c r="BN435" t="s">
        <v>2974</v>
      </c>
      <c r="BO435" t="s">
        <v>16</v>
      </c>
      <c r="BP435" t="s">
        <v>2977</v>
      </c>
      <c r="BQ435" t="s">
        <v>184</v>
      </c>
      <c r="BR435" t="s">
        <v>5653</v>
      </c>
      <c r="BS435" t="s">
        <v>9682</v>
      </c>
      <c r="BT435" t="s">
        <v>6875</v>
      </c>
      <c r="BU435" t="s">
        <v>189</v>
      </c>
      <c r="BV435" t="s">
        <v>37</v>
      </c>
      <c r="BW435" t="s">
        <v>189</v>
      </c>
      <c r="BX435" t="s">
        <v>867</v>
      </c>
      <c r="BY435" t="s">
        <v>16</v>
      </c>
      <c r="BZ435" s="138"/>
      <c r="CA435" s="138">
        <v>41962</v>
      </c>
      <c r="CB435" t="s">
        <v>29</v>
      </c>
      <c r="CC435" t="s">
        <v>29</v>
      </c>
      <c r="CD435" t="s">
        <v>6307</v>
      </c>
      <c r="CE435" t="s">
        <v>189</v>
      </c>
      <c r="CF435" t="s">
        <v>189</v>
      </c>
      <c r="CG435" t="s">
        <v>189</v>
      </c>
      <c r="CH435">
        <v>2022</v>
      </c>
      <c r="CI435" s="7">
        <v>44854</v>
      </c>
      <c r="CJ435" t="s">
        <v>16</v>
      </c>
      <c r="CK435">
        <v>10</v>
      </c>
      <c r="CL435">
        <v>43</v>
      </c>
      <c r="CM435" s="7">
        <v>44851</v>
      </c>
      <c r="CN435" t="s">
        <v>11660</v>
      </c>
      <c r="CO435" t="s">
        <v>9857</v>
      </c>
      <c r="CP435" t="s">
        <v>11366</v>
      </c>
      <c r="CQ435" t="s">
        <v>11615</v>
      </c>
      <c r="CR435" t="s">
        <v>6018</v>
      </c>
      <c r="CS435" t="s">
        <v>6020</v>
      </c>
      <c r="CT435" t="s">
        <v>6067</v>
      </c>
      <c r="CU435" t="s">
        <v>6824</v>
      </c>
      <c r="CV435" t="s">
        <v>6310</v>
      </c>
      <c r="CW435" t="s">
        <v>9874</v>
      </c>
      <c r="CX435" t="s">
        <v>2976</v>
      </c>
      <c r="CY435" t="s">
        <v>9813</v>
      </c>
      <c r="CZ435" t="s">
        <v>6730</v>
      </c>
      <c r="DA435" t="s">
        <v>252</v>
      </c>
      <c r="DB435" t="s">
        <v>9800</v>
      </c>
      <c r="DC435" t="s">
        <v>2974</v>
      </c>
      <c r="DD435" t="s">
        <v>32</v>
      </c>
      <c r="DE435" t="s">
        <v>16</v>
      </c>
      <c r="DF435" t="s">
        <v>16</v>
      </c>
      <c r="DG435" t="s">
        <v>4727</v>
      </c>
      <c r="DH435" t="s">
        <v>2051</v>
      </c>
      <c r="DI435" t="s">
        <v>4501</v>
      </c>
      <c r="DJ435" t="s">
        <v>16</v>
      </c>
      <c r="DK435" t="s">
        <v>16</v>
      </c>
      <c r="DL435" t="s">
        <v>4465</v>
      </c>
      <c r="DM435" t="s">
        <v>16</v>
      </c>
      <c r="DN435" t="s">
        <v>189</v>
      </c>
      <c r="DO435" t="s">
        <v>10904</v>
      </c>
      <c r="DP435" t="s">
        <v>7712</v>
      </c>
      <c r="DQ435" t="s">
        <v>10251</v>
      </c>
      <c r="DR435" t="s">
        <v>7713</v>
      </c>
    </row>
    <row r="436" spans="1:122" x14ac:dyDescent="0.25">
      <c r="A436">
        <v>479</v>
      </c>
      <c r="B436" t="s">
        <v>189</v>
      </c>
      <c r="C436" t="s">
        <v>348</v>
      </c>
      <c r="D436" s="138">
        <v>44853</v>
      </c>
      <c r="E436" t="s">
        <v>350</v>
      </c>
      <c r="F436" t="s">
        <v>11</v>
      </c>
      <c r="G436" t="s">
        <v>16</v>
      </c>
      <c r="H436" t="s">
        <v>11</v>
      </c>
      <c r="I436" t="s">
        <v>9802</v>
      </c>
      <c r="J436" t="s">
        <v>100</v>
      </c>
      <c r="K436">
        <v>2</v>
      </c>
      <c r="L436">
        <v>2</v>
      </c>
      <c r="M436">
        <v>14.46</v>
      </c>
      <c r="N436">
        <v>15.7</v>
      </c>
      <c r="O436" t="s">
        <v>189</v>
      </c>
      <c r="P436" t="s">
        <v>237</v>
      </c>
      <c r="Q436" t="s">
        <v>351</v>
      </c>
      <c r="R436" t="s">
        <v>352</v>
      </c>
      <c r="S436" t="s">
        <v>351</v>
      </c>
      <c r="T436" t="s">
        <v>16</v>
      </c>
      <c r="U436" t="s">
        <v>2079</v>
      </c>
      <c r="V436" t="s">
        <v>2410</v>
      </c>
      <c r="W436">
        <v>100</v>
      </c>
      <c r="X436" t="s">
        <v>15</v>
      </c>
      <c r="Y436" t="s">
        <v>6282</v>
      </c>
      <c r="Z436" t="s">
        <v>6282</v>
      </c>
      <c r="AA436" t="s">
        <v>189</v>
      </c>
      <c r="AB436" s="138">
        <v>44860</v>
      </c>
      <c r="AC436" s="138">
        <v>45042</v>
      </c>
      <c r="AD436" t="s">
        <v>6242</v>
      </c>
      <c r="AE436" t="s">
        <v>5041</v>
      </c>
      <c r="AF436" t="s">
        <v>16</v>
      </c>
      <c r="AG436" t="s">
        <v>189</v>
      </c>
      <c r="AH436" s="138">
        <v>46686</v>
      </c>
      <c r="AI436" t="s">
        <v>2414</v>
      </c>
      <c r="AJ436" t="s">
        <v>2983</v>
      </c>
      <c r="AK436" t="s">
        <v>13</v>
      </c>
      <c r="AL436" t="s">
        <v>349</v>
      </c>
      <c r="AM436" t="s">
        <v>1882</v>
      </c>
      <c r="AN436" t="s">
        <v>189</v>
      </c>
      <c r="AO436" t="s">
        <v>1879</v>
      </c>
      <c r="AP436" t="s">
        <v>189</v>
      </c>
      <c r="AQ436" t="s">
        <v>16</v>
      </c>
      <c r="AR436" t="s">
        <v>189</v>
      </c>
      <c r="AS436" t="s">
        <v>16</v>
      </c>
      <c r="AT436" t="s">
        <v>6481</v>
      </c>
      <c r="AU436" t="s">
        <v>9344</v>
      </c>
      <c r="AV436" t="s">
        <v>189</v>
      </c>
      <c r="AW436" t="s">
        <v>16</v>
      </c>
      <c r="AX436" t="s">
        <v>16</v>
      </c>
      <c r="AY436" t="s">
        <v>181</v>
      </c>
      <c r="AZ436" t="s">
        <v>16</v>
      </c>
      <c r="BA436" t="s">
        <v>16</v>
      </c>
      <c r="BB436" t="s">
        <v>16</v>
      </c>
      <c r="BC436" t="s">
        <v>16</v>
      </c>
      <c r="BD436" t="s">
        <v>16</v>
      </c>
      <c r="BE436" t="s">
        <v>1925</v>
      </c>
      <c r="BF436" t="s">
        <v>182</v>
      </c>
      <c r="BG436" t="s">
        <v>2075</v>
      </c>
      <c r="BH436">
        <v>1</v>
      </c>
      <c r="BI436">
        <v>1</v>
      </c>
      <c r="BJ436">
        <v>1</v>
      </c>
      <c r="BK436" t="s">
        <v>9434</v>
      </c>
      <c r="BL436" t="s">
        <v>6307</v>
      </c>
      <c r="BM436">
        <v>22043</v>
      </c>
      <c r="BN436" t="s">
        <v>353</v>
      </c>
      <c r="BO436" t="s">
        <v>16</v>
      </c>
      <c r="BP436" t="s">
        <v>350</v>
      </c>
      <c r="BQ436" t="s">
        <v>354</v>
      </c>
      <c r="BR436" t="s">
        <v>5653</v>
      </c>
      <c r="BS436" t="s">
        <v>9678</v>
      </c>
      <c r="BT436" t="s">
        <v>9684</v>
      </c>
      <c r="BU436" t="s">
        <v>189</v>
      </c>
      <c r="BV436" t="s">
        <v>74</v>
      </c>
      <c r="BW436" t="s">
        <v>16</v>
      </c>
      <c r="BX436" t="s">
        <v>292</v>
      </c>
      <c r="BY436" t="s">
        <v>16</v>
      </c>
      <c r="BZ436" s="138"/>
      <c r="CA436" s="138">
        <v>43060</v>
      </c>
      <c r="CB436" t="s">
        <v>29</v>
      </c>
      <c r="CC436" t="s">
        <v>16</v>
      </c>
      <c r="CD436" t="s">
        <v>6307</v>
      </c>
      <c r="CE436" t="s">
        <v>189</v>
      </c>
      <c r="CF436" t="s">
        <v>6307</v>
      </c>
      <c r="CG436" t="s">
        <v>189</v>
      </c>
      <c r="CH436">
        <v>2022</v>
      </c>
      <c r="CI436" s="7">
        <v>44853</v>
      </c>
      <c r="CJ436" t="s">
        <v>16</v>
      </c>
      <c r="CK436">
        <v>10</v>
      </c>
      <c r="CL436">
        <v>43</v>
      </c>
      <c r="CM436" s="7">
        <v>44851</v>
      </c>
      <c r="CN436" t="s">
        <v>11660</v>
      </c>
      <c r="CO436" t="s">
        <v>9857</v>
      </c>
      <c r="CP436" t="s">
        <v>11366</v>
      </c>
      <c r="CQ436" t="s">
        <v>11615</v>
      </c>
      <c r="CR436" t="s">
        <v>6018</v>
      </c>
      <c r="CS436" t="s">
        <v>6020</v>
      </c>
      <c r="CT436" t="s">
        <v>6067</v>
      </c>
      <c r="CU436" t="s">
        <v>9873</v>
      </c>
      <c r="CV436" t="s">
        <v>6310</v>
      </c>
      <c r="CW436" t="s">
        <v>10114</v>
      </c>
      <c r="CX436" t="s">
        <v>355</v>
      </c>
      <c r="CY436" t="s">
        <v>9813</v>
      </c>
      <c r="CZ436" t="s">
        <v>6730</v>
      </c>
      <c r="DA436" t="s">
        <v>188</v>
      </c>
      <c r="DB436" t="s">
        <v>16</v>
      </c>
      <c r="DC436" t="s">
        <v>16</v>
      </c>
      <c r="DD436" t="s">
        <v>15</v>
      </c>
      <c r="DE436" t="s">
        <v>16</v>
      </c>
      <c r="DF436" t="s">
        <v>16</v>
      </c>
      <c r="DG436" t="s">
        <v>5525</v>
      </c>
      <c r="DH436" t="s">
        <v>2051</v>
      </c>
      <c r="DI436" t="s">
        <v>4504</v>
      </c>
      <c r="DJ436" t="s">
        <v>16</v>
      </c>
      <c r="DK436" t="s">
        <v>4349</v>
      </c>
      <c r="DL436" t="s">
        <v>4349</v>
      </c>
      <c r="DM436" t="s">
        <v>16</v>
      </c>
      <c r="DN436" t="s">
        <v>4496</v>
      </c>
      <c r="DO436" t="s">
        <v>10905</v>
      </c>
      <c r="DP436" t="s">
        <v>7714</v>
      </c>
      <c r="DQ436" t="s">
        <v>10252</v>
      </c>
      <c r="DR436" t="s">
        <v>7715</v>
      </c>
    </row>
    <row r="437" spans="1:122" x14ac:dyDescent="0.25">
      <c r="A437">
        <v>478</v>
      </c>
      <c r="B437" t="s">
        <v>189</v>
      </c>
      <c r="C437" t="s">
        <v>2979</v>
      </c>
      <c r="D437" s="138">
        <v>44853</v>
      </c>
      <c r="E437" t="s">
        <v>2981</v>
      </c>
      <c r="F437" t="s">
        <v>11</v>
      </c>
      <c r="G437" t="s">
        <v>1929</v>
      </c>
      <c r="H437" t="s">
        <v>11</v>
      </c>
      <c r="I437" t="s">
        <v>9802</v>
      </c>
      <c r="J437" t="s">
        <v>100</v>
      </c>
      <c r="K437">
        <v>1.625</v>
      </c>
      <c r="L437">
        <v>1.62</v>
      </c>
      <c r="M437">
        <v>11.75</v>
      </c>
      <c r="N437">
        <v>12.756</v>
      </c>
      <c r="O437" t="s">
        <v>189</v>
      </c>
      <c r="P437" t="s">
        <v>13</v>
      </c>
      <c r="Q437" t="s">
        <v>192</v>
      </c>
      <c r="R437" t="s">
        <v>16</v>
      </c>
      <c r="S437" t="s">
        <v>192</v>
      </c>
      <c r="T437" t="s">
        <v>16</v>
      </c>
      <c r="U437" t="s">
        <v>16</v>
      </c>
      <c r="V437" t="s">
        <v>2410</v>
      </c>
      <c r="W437">
        <v>100</v>
      </c>
      <c r="X437" t="s">
        <v>15</v>
      </c>
      <c r="Y437" t="s">
        <v>6282</v>
      </c>
      <c r="Z437" t="s">
        <v>6282</v>
      </c>
      <c r="AA437" t="s">
        <v>189</v>
      </c>
      <c r="AB437" s="138">
        <v>44860</v>
      </c>
      <c r="AC437" s="138">
        <v>45042</v>
      </c>
      <c r="AD437" t="s">
        <v>6241</v>
      </c>
      <c r="AE437" t="s">
        <v>5245</v>
      </c>
      <c r="AF437" t="s">
        <v>16</v>
      </c>
      <c r="AG437" t="s">
        <v>189</v>
      </c>
      <c r="AH437" s="138">
        <v>45956</v>
      </c>
      <c r="AI437" t="s">
        <v>2414</v>
      </c>
      <c r="AJ437" t="s">
        <v>189</v>
      </c>
      <c r="AK437" t="s">
        <v>189</v>
      </c>
      <c r="AL437" t="s">
        <v>189</v>
      </c>
      <c r="AM437" t="s">
        <v>189</v>
      </c>
      <c r="AN437" t="s">
        <v>189</v>
      </c>
      <c r="AO437" t="s">
        <v>189</v>
      </c>
      <c r="AP437" t="s">
        <v>189</v>
      </c>
      <c r="AQ437" t="s">
        <v>16</v>
      </c>
      <c r="AR437" t="s">
        <v>189</v>
      </c>
      <c r="AS437" t="s">
        <v>16</v>
      </c>
      <c r="AT437" t="s">
        <v>6618</v>
      </c>
      <c r="AU437" t="s">
        <v>9344</v>
      </c>
      <c r="AV437" t="s">
        <v>189</v>
      </c>
      <c r="AW437" t="s">
        <v>16</v>
      </c>
      <c r="AX437" t="s">
        <v>16</v>
      </c>
      <c r="AY437" t="s">
        <v>16</v>
      </c>
      <c r="AZ437" t="s">
        <v>16</v>
      </c>
      <c r="BA437" t="s">
        <v>16</v>
      </c>
      <c r="BB437" t="s">
        <v>16</v>
      </c>
      <c r="BC437" t="s">
        <v>16</v>
      </c>
      <c r="BD437" t="s">
        <v>16</v>
      </c>
      <c r="BE437" t="s">
        <v>16</v>
      </c>
      <c r="BF437" t="s">
        <v>189</v>
      </c>
      <c r="BG437" t="s">
        <v>189</v>
      </c>
      <c r="BH437">
        <v>0</v>
      </c>
      <c r="BI437">
        <v>0</v>
      </c>
      <c r="BJ437">
        <v>0</v>
      </c>
      <c r="BK437" t="s">
        <v>189</v>
      </c>
      <c r="BL437" t="s">
        <v>189</v>
      </c>
      <c r="BN437" t="s">
        <v>2978</v>
      </c>
      <c r="BO437" t="s">
        <v>16</v>
      </c>
      <c r="BP437" t="s">
        <v>2981</v>
      </c>
      <c r="BQ437" t="s">
        <v>184</v>
      </c>
      <c r="BR437" t="s">
        <v>6744</v>
      </c>
      <c r="BS437" t="s">
        <v>9726</v>
      </c>
      <c r="BT437" t="s">
        <v>16</v>
      </c>
      <c r="BU437" t="s">
        <v>189</v>
      </c>
      <c r="BV437" t="s">
        <v>18</v>
      </c>
      <c r="BW437" t="s">
        <v>185</v>
      </c>
      <c r="BX437" t="s">
        <v>2809</v>
      </c>
      <c r="BY437" t="s">
        <v>16</v>
      </c>
      <c r="BZ437" s="138"/>
      <c r="CA437" s="138">
        <v>42710</v>
      </c>
      <c r="CB437" t="s">
        <v>17</v>
      </c>
      <c r="CC437" t="s">
        <v>17</v>
      </c>
      <c r="CD437" t="s">
        <v>6307</v>
      </c>
      <c r="CE437" t="s">
        <v>189</v>
      </c>
      <c r="CF437" t="s">
        <v>189</v>
      </c>
      <c r="CG437" t="s">
        <v>189</v>
      </c>
      <c r="CH437">
        <v>2022</v>
      </c>
      <c r="CI437" s="7">
        <v>44853</v>
      </c>
      <c r="CJ437" t="s">
        <v>4723</v>
      </c>
      <c r="CK437">
        <v>10</v>
      </c>
      <c r="CL437">
        <v>43</v>
      </c>
      <c r="CM437" s="7">
        <v>44851</v>
      </c>
      <c r="CN437" t="s">
        <v>11660</v>
      </c>
      <c r="CO437" t="s">
        <v>9857</v>
      </c>
      <c r="CP437" t="s">
        <v>11366</v>
      </c>
      <c r="CQ437" t="s">
        <v>11615</v>
      </c>
      <c r="CR437" t="s">
        <v>6018</v>
      </c>
      <c r="CS437" t="s">
        <v>6020</v>
      </c>
      <c r="CT437" t="s">
        <v>6067</v>
      </c>
      <c r="CU437" t="s">
        <v>9873</v>
      </c>
      <c r="CV437" t="s">
        <v>6310</v>
      </c>
      <c r="CW437" t="s">
        <v>9874</v>
      </c>
      <c r="CX437" t="s">
        <v>2980</v>
      </c>
      <c r="CY437" t="s">
        <v>9813</v>
      </c>
      <c r="CZ437" t="s">
        <v>6730</v>
      </c>
      <c r="DA437" t="s">
        <v>188</v>
      </c>
      <c r="DB437" t="s">
        <v>16</v>
      </c>
      <c r="DC437" t="s">
        <v>16</v>
      </c>
      <c r="DD437" t="s">
        <v>15</v>
      </c>
      <c r="DE437" t="s">
        <v>16</v>
      </c>
      <c r="DF437" t="s">
        <v>16</v>
      </c>
      <c r="DG437" t="s">
        <v>4727</v>
      </c>
      <c r="DH437" t="s">
        <v>2051</v>
      </c>
      <c r="DI437" t="s">
        <v>5854</v>
      </c>
      <c r="DJ437" t="s">
        <v>16</v>
      </c>
      <c r="DK437" t="s">
        <v>16</v>
      </c>
      <c r="DL437" t="s">
        <v>4465</v>
      </c>
      <c r="DM437" t="s">
        <v>16</v>
      </c>
      <c r="DN437" t="s">
        <v>189</v>
      </c>
      <c r="DO437" t="s">
        <v>11663</v>
      </c>
      <c r="DP437" t="s">
        <v>7716</v>
      </c>
      <c r="DQ437" t="s">
        <v>10252</v>
      </c>
      <c r="DR437" t="s">
        <v>7717</v>
      </c>
    </row>
    <row r="438" spans="1:122" x14ac:dyDescent="0.25">
      <c r="A438">
        <v>477</v>
      </c>
      <c r="B438" t="s">
        <v>189</v>
      </c>
      <c r="C438" t="s">
        <v>2352</v>
      </c>
      <c r="D438" s="138">
        <v>44853</v>
      </c>
      <c r="E438" t="s">
        <v>2353</v>
      </c>
      <c r="F438" t="s">
        <v>11</v>
      </c>
      <c r="G438" t="s">
        <v>16</v>
      </c>
      <c r="H438" t="s">
        <v>11</v>
      </c>
      <c r="I438" t="s">
        <v>9802</v>
      </c>
      <c r="J438" t="s">
        <v>12</v>
      </c>
      <c r="K438">
        <v>3.85</v>
      </c>
      <c r="L438">
        <v>0.53</v>
      </c>
      <c r="M438">
        <v>3.85</v>
      </c>
      <c r="N438">
        <v>4.1580000000000004</v>
      </c>
      <c r="O438" t="s">
        <v>189</v>
      </c>
      <c r="P438" t="s">
        <v>13</v>
      </c>
      <c r="Q438" t="s">
        <v>25</v>
      </c>
      <c r="R438" t="s">
        <v>16</v>
      </c>
      <c r="S438" t="s">
        <v>16</v>
      </c>
      <c r="T438" t="s">
        <v>16</v>
      </c>
      <c r="U438" t="s">
        <v>16</v>
      </c>
      <c r="V438" t="s">
        <v>2410</v>
      </c>
      <c r="W438">
        <v>100</v>
      </c>
      <c r="X438" t="s">
        <v>22</v>
      </c>
      <c r="Y438" t="s">
        <v>1883</v>
      </c>
      <c r="Z438" t="s">
        <v>1883</v>
      </c>
      <c r="AA438" t="s">
        <v>189</v>
      </c>
      <c r="AB438" s="138">
        <v>44861</v>
      </c>
      <c r="AC438" s="138">
        <v>45043</v>
      </c>
      <c r="AD438" t="s">
        <v>6241</v>
      </c>
      <c r="AE438" t="s">
        <v>5119</v>
      </c>
      <c r="AF438" t="s">
        <v>16</v>
      </c>
      <c r="AG438" t="s">
        <v>189</v>
      </c>
      <c r="AH438" s="138">
        <v>45957</v>
      </c>
      <c r="AI438" t="s">
        <v>2414</v>
      </c>
      <c r="AJ438" t="s">
        <v>189</v>
      </c>
      <c r="AK438" t="s">
        <v>189</v>
      </c>
      <c r="AL438" t="s">
        <v>189</v>
      </c>
      <c r="AM438" t="s">
        <v>189</v>
      </c>
      <c r="AN438" t="s">
        <v>189</v>
      </c>
      <c r="AO438" t="s">
        <v>189</v>
      </c>
      <c r="AP438" t="s">
        <v>189</v>
      </c>
      <c r="AQ438" t="s">
        <v>16</v>
      </c>
      <c r="AR438" t="s">
        <v>189</v>
      </c>
      <c r="AS438" t="s">
        <v>16</v>
      </c>
      <c r="AT438" t="s">
        <v>189</v>
      </c>
      <c r="AU438" t="s">
        <v>9344</v>
      </c>
      <c r="AV438" t="s">
        <v>189</v>
      </c>
      <c r="AW438" t="s">
        <v>16</v>
      </c>
      <c r="AX438" t="s">
        <v>16</v>
      </c>
      <c r="AY438" t="s">
        <v>16</v>
      </c>
      <c r="AZ438" t="s">
        <v>16</v>
      </c>
      <c r="BA438" t="s">
        <v>16</v>
      </c>
      <c r="BB438" t="s">
        <v>16</v>
      </c>
      <c r="BC438" t="s">
        <v>16</v>
      </c>
      <c r="BD438" t="s">
        <v>16</v>
      </c>
      <c r="BE438" t="s">
        <v>16</v>
      </c>
      <c r="BF438" t="s">
        <v>189</v>
      </c>
      <c r="BG438" t="s">
        <v>189</v>
      </c>
      <c r="BH438">
        <v>0</v>
      </c>
      <c r="BI438">
        <v>0</v>
      </c>
      <c r="BJ438">
        <v>0</v>
      </c>
      <c r="BK438" t="s">
        <v>189</v>
      </c>
      <c r="BL438" t="s">
        <v>189</v>
      </c>
      <c r="BN438" t="s">
        <v>2149</v>
      </c>
      <c r="BO438" t="s">
        <v>16</v>
      </c>
      <c r="BP438" t="s">
        <v>2474</v>
      </c>
      <c r="BQ438" t="s">
        <v>184</v>
      </c>
      <c r="BR438" t="s">
        <v>6745</v>
      </c>
      <c r="BS438" t="s">
        <v>16</v>
      </c>
      <c r="BT438" t="s">
        <v>16</v>
      </c>
      <c r="BU438" t="s">
        <v>189</v>
      </c>
      <c r="BV438" t="s">
        <v>52</v>
      </c>
      <c r="BW438" t="s">
        <v>189</v>
      </c>
      <c r="BX438" t="s">
        <v>2475</v>
      </c>
      <c r="BY438" t="s">
        <v>16</v>
      </c>
      <c r="BZ438" s="138"/>
      <c r="CA438" s="138">
        <v>44853</v>
      </c>
      <c r="CB438" t="s">
        <v>34</v>
      </c>
      <c r="CC438" t="s">
        <v>16</v>
      </c>
      <c r="CD438" t="s">
        <v>6307</v>
      </c>
      <c r="CE438" t="s">
        <v>189</v>
      </c>
      <c r="CF438" t="s">
        <v>189</v>
      </c>
      <c r="CG438" t="s">
        <v>189</v>
      </c>
      <c r="CH438">
        <v>2022</v>
      </c>
      <c r="CI438" s="7">
        <v>44853</v>
      </c>
      <c r="CJ438" t="s">
        <v>4723</v>
      </c>
      <c r="CK438">
        <v>10</v>
      </c>
      <c r="CL438">
        <v>43</v>
      </c>
      <c r="CM438" s="7">
        <v>44851</v>
      </c>
      <c r="CN438" t="s">
        <v>11660</v>
      </c>
      <c r="CO438" t="s">
        <v>9857</v>
      </c>
      <c r="CP438" t="s">
        <v>11366</v>
      </c>
      <c r="CQ438" t="s">
        <v>11615</v>
      </c>
      <c r="CR438" t="s">
        <v>6018</v>
      </c>
      <c r="CS438" t="s">
        <v>6020</v>
      </c>
      <c r="CT438" t="s">
        <v>6067</v>
      </c>
      <c r="CU438" t="s">
        <v>9873</v>
      </c>
      <c r="CV438" t="s">
        <v>6307</v>
      </c>
      <c r="CW438" t="s">
        <v>9874</v>
      </c>
      <c r="CX438" t="s">
        <v>2473</v>
      </c>
      <c r="CY438" t="s">
        <v>9817</v>
      </c>
      <c r="CZ438" t="s">
        <v>6741</v>
      </c>
      <c r="DA438" t="s">
        <v>188</v>
      </c>
      <c r="DB438" t="s">
        <v>16</v>
      </c>
      <c r="DC438" t="s">
        <v>16</v>
      </c>
      <c r="DD438" t="s">
        <v>22</v>
      </c>
      <c r="DE438" t="s">
        <v>16</v>
      </c>
      <c r="DF438" t="s">
        <v>2573</v>
      </c>
      <c r="DG438" t="s">
        <v>4727</v>
      </c>
      <c r="DH438" t="s">
        <v>2052</v>
      </c>
      <c r="DI438" t="s">
        <v>6210</v>
      </c>
      <c r="DJ438" t="s">
        <v>16</v>
      </c>
      <c r="DK438" t="s">
        <v>9817</v>
      </c>
      <c r="DL438" t="s">
        <v>9817</v>
      </c>
      <c r="DM438" t="s">
        <v>6245</v>
      </c>
      <c r="DN438" t="s">
        <v>189</v>
      </c>
      <c r="DO438" t="s">
        <v>11195</v>
      </c>
      <c r="DP438" t="s">
        <v>7718</v>
      </c>
      <c r="DQ438" t="s">
        <v>10252</v>
      </c>
      <c r="DR438" t="s">
        <v>10253</v>
      </c>
    </row>
    <row r="439" spans="1:122" x14ac:dyDescent="0.25">
      <c r="A439">
        <v>476</v>
      </c>
      <c r="B439" t="s">
        <v>189</v>
      </c>
      <c r="C439" t="s">
        <v>2354</v>
      </c>
      <c r="D439" s="138">
        <v>44852</v>
      </c>
      <c r="E439" t="s">
        <v>2355</v>
      </c>
      <c r="F439" t="s">
        <v>11</v>
      </c>
      <c r="G439" t="s">
        <v>16</v>
      </c>
      <c r="H439" t="s">
        <v>11</v>
      </c>
      <c r="I439" t="s">
        <v>9802</v>
      </c>
      <c r="J439" t="s">
        <v>12</v>
      </c>
      <c r="K439">
        <v>2.4</v>
      </c>
      <c r="L439">
        <v>0.33</v>
      </c>
      <c r="M439">
        <v>2.4</v>
      </c>
      <c r="N439">
        <v>2.6059999999999999</v>
      </c>
      <c r="O439" t="s">
        <v>189</v>
      </c>
      <c r="P439" t="s">
        <v>13</v>
      </c>
      <c r="Q439" t="s">
        <v>59</v>
      </c>
      <c r="R439" t="s">
        <v>16</v>
      </c>
      <c r="S439" t="s">
        <v>59</v>
      </c>
      <c r="T439" t="s">
        <v>16</v>
      </c>
      <c r="U439" t="s">
        <v>16</v>
      </c>
      <c r="V439" t="s">
        <v>2410</v>
      </c>
      <c r="W439">
        <v>100</v>
      </c>
      <c r="X439" t="s">
        <v>15</v>
      </c>
      <c r="Y439" t="s">
        <v>6236</v>
      </c>
      <c r="Z439" t="s">
        <v>6236</v>
      </c>
      <c r="AA439" t="s">
        <v>189</v>
      </c>
      <c r="AB439" s="138">
        <v>44855</v>
      </c>
      <c r="AC439" s="138">
        <v>45220</v>
      </c>
      <c r="AD439" t="s">
        <v>6241</v>
      </c>
      <c r="AE439" t="s">
        <v>5246</v>
      </c>
      <c r="AF439" t="s">
        <v>16</v>
      </c>
      <c r="AG439" t="s">
        <v>189</v>
      </c>
      <c r="AH439" s="138">
        <v>45951</v>
      </c>
      <c r="AI439" t="s">
        <v>2419</v>
      </c>
      <c r="AJ439" t="s">
        <v>189</v>
      </c>
      <c r="AK439" t="s">
        <v>189</v>
      </c>
      <c r="AL439" t="s">
        <v>189</v>
      </c>
      <c r="AM439" t="s">
        <v>189</v>
      </c>
      <c r="AN439" t="s">
        <v>189</v>
      </c>
      <c r="AO439" t="s">
        <v>189</v>
      </c>
      <c r="AP439" t="s">
        <v>189</v>
      </c>
      <c r="AQ439" t="s">
        <v>16</v>
      </c>
      <c r="AR439" t="s">
        <v>189</v>
      </c>
      <c r="AS439" t="s">
        <v>16</v>
      </c>
      <c r="AT439" t="s">
        <v>6619</v>
      </c>
      <c r="AU439" t="s">
        <v>9344</v>
      </c>
      <c r="AV439" t="s">
        <v>189</v>
      </c>
      <c r="AW439" t="s">
        <v>16</v>
      </c>
      <c r="AX439" t="s">
        <v>16</v>
      </c>
      <c r="AY439" t="s">
        <v>16</v>
      </c>
      <c r="AZ439" t="s">
        <v>16</v>
      </c>
      <c r="BA439" t="s">
        <v>16</v>
      </c>
      <c r="BB439" t="s">
        <v>16</v>
      </c>
      <c r="BC439" t="s">
        <v>16</v>
      </c>
      <c r="BD439" t="s">
        <v>16</v>
      </c>
      <c r="BE439" t="s">
        <v>16</v>
      </c>
      <c r="BF439" t="s">
        <v>189</v>
      </c>
      <c r="BG439" t="s">
        <v>189</v>
      </c>
      <c r="BH439">
        <v>0</v>
      </c>
      <c r="BI439">
        <v>0</v>
      </c>
      <c r="BJ439">
        <v>0</v>
      </c>
      <c r="BK439" t="s">
        <v>189</v>
      </c>
      <c r="BL439" t="s">
        <v>189</v>
      </c>
      <c r="BN439" t="s">
        <v>2356</v>
      </c>
      <c r="BO439" t="s">
        <v>16</v>
      </c>
      <c r="BP439" t="s">
        <v>2355</v>
      </c>
      <c r="BQ439" t="s">
        <v>184</v>
      </c>
      <c r="BR439" t="s">
        <v>6744</v>
      </c>
      <c r="BS439" t="s">
        <v>9667</v>
      </c>
      <c r="BT439" t="s">
        <v>16</v>
      </c>
      <c r="BU439" t="s">
        <v>189</v>
      </c>
      <c r="BV439" t="s">
        <v>27</v>
      </c>
      <c r="BW439" t="s">
        <v>195</v>
      </c>
      <c r="BX439" t="s">
        <v>279</v>
      </c>
      <c r="BY439" t="s">
        <v>16</v>
      </c>
      <c r="BZ439" s="138"/>
      <c r="CA439" s="138">
        <v>44644</v>
      </c>
      <c r="CB439" t="s">
        <v>17</v>
      </c>
      <c r="CC439" t="s">
        <v>16</v>
      </c>
      <c r="CD439" t="s">
        <v>6307</v>
      </c>
      <c r="CE439" t="s">
        <v>189</v>
      </c>
      <c r="CF439" t="s">
        <v>189</v>
      </c>
      <c r="CG439" t="s">
        <v>189</v>
      </c>
      <c r="CH439">
        <v>2022</v>
      </c>
      <c r="CI439" s="7">
        <v>44852</v>
      </c>
      <c r="CJ439" t="s">
        <v>4723</v>
      </c>
      <c r="CK439">
        <v>10</v>
      </c>
      <c r="CL439">
        <v>43</v>
      </c>
      <c r="CM439" s="7">
        <v>44851</v>
      </c>
      <c r="CN439" t="s">
        <v>11660</v>
      </c>
      <c r="CO439" t="s">
        <v>9857</v>
      </c>
      <c r="CP439" t="s">
        <v>11366</v>
      </c>
      <c r="CQ439" t="s">
        <v>11615</v>
      </c>
      <c r="CR439" t="s">
        <v>6018</v>
      </c>
      <c r="CS439" t="s">
        <v>6020</v>
      </c>
      <c r="CT439" t="s">
        <v>6067</v>
      </c>
      <c r="CU439" t="s">
        <v>9873</v>
      </c>
      <c r="CV439" t="s">
        <v>6310</v>
      </c>
      <c r="CW439" t="s">
        <v>9874</v>
      </c>
      <c r="CX439" t="s">
        <v>2985</v>
      </c>
      <c r="CY439" t="s">
        <v>9817</v>
      </c>
      <c r="CZ439" t="s">
        <v>6741</v>
      </c>
      <c r="DA439" t="s">
        <v>188</v>
      </c>
      <c r="DB439" t="s">
        <v>16</v>
      </c>
      <c r="DC439" t="s">
        <v>16</v>
      </c>
      <c r="DD439" t="s">
        <v>15</v>
      </c>
      <c r="DE439" t="s">
        <v>16</v>
      </c>
      <c r="DF439" t="s">
        <v>16</v>
      </c>
      <c r="DG439" t="s">
        <v>4727</v>
      </c>
      <c r="DH439" t="s">
        <v>2052</v>
      </c>
      <c r="DI439" t="s">
        <v>6211</v>
      </c>
      <c r="DJ439" t="s">
        <v>16</v>
      </c>
      <c r="DK439" t="s">
        <v>9817</v>
      </c>
      <c r="DL439" t="s">
        <v>9817</v>
      </c>
      <c r="DM439" t="s">
        <v>16</v>
      </c>
      <c r="DN439" t="s">
        <v>189</v>
      </c>
      <c r="DO439" t="s">
        <v>11664</v>
      </c>
      <c r="DP439" t="s">
        <v>7719</v>
      </c>
      <c r="DQ439" t="s">
        <v>10254</v>
      </c>
      <c r="DR439" t="s">
        <v>10255</v>
      </c>
    </row>
    <row r="440" spans="1:122" x14ac:dyDescent="0.25">
      <c r="A440">
        <v>475</v>
      </c>
      <c r="B440" t="s">
        <v>189</v>
      </c>
      <c r="C440" t="s">
        <v>2768</v>
      </c>
      <c r="D440" s="138">
        <v>44852</v>
      </c>
      <c r="E440" t="s">
        <v>2984</v>
      </c>
      <c r="F440" t="s">
        <v>11</v>
      </c>
      <c r="G440" t="s">
        <v>16</v>
      </c>
      <c r="H440" t="s">
        <v>11</v>
      </c>
      <c r="I440" t="s">
        <v>9802</v>
      </c>
      <c r="J440" t="s">
        <v>100</v>
      </c>
      <c r="K440">
        <v>2</v>
      </c>
      <c r="L440">
        <v>2</v>
      </c>
      <c r="M440">
        <v>14.4</v>
      </c>
      <c r="N440">
        <v>15.7</v>
      </c>
      <c r="O440" t="s">
        <v>189</v>
      </c>
      <c r="P440" t="s">
        <v>13</v>
      </c>
      <c r="Q440" t="s">
        <v>31</v>
      </c>
      <c r="R440" t="s">
        <v>122</v>
      </c>
      <c r="S440" t="s">
        <v>31</v>
      </c>
      <c r="T440" t="s">
        <v>16</v>
      </c>
      <c r="U440" t="s">
        <v>2079</v>
      </c>
      <c r="V440" t="s">
        <v>2410</v>
      </c>
      <c r="W440">
        <v>100</v>
      </c>
      <c r="X440" t="s">
        <v>22</v>
      </c>
      <c r="Y440" t="s">
        <v>6285</v>
      </c>
      <c r="Z440" t="s">
        <v>1048</v>
      </c>
      <c r="AA440" t="s">
        <v>9911</v>
      </c>
      <c r="AB440" s="138">
        <v>44855</v>
      </c>
      <c r="AC440" s="138">
        <v>45037</v>
      </c>
      <c r="AD440" t="s">
        <v>6241</v>
      </c>
      <c r="AE440" t="s">
        <v>5197</v>
      </c>
      <c r="AF440" t="s">
        <v>16</v>
      </c>
      <c r="AG440" t="s">
        <v>189</v>
      </c>
      <c r="AH440" s="138">
        <v>45951</v>
      </c>
      <c r="AI440" t="s">
        <v>2414</v>
      </c>
      <c r="AJ440" t="s">
        <v>189</v>
      </c>
      <c r="AK440" t="s">
        <v>189</v>
      </c>
      <c r="AL440" t="s">
        <v>189</v>
      </c>
      <c r="AM440" t="s">
        <v>189</v>
      </c>
      <c r="AN440" t="s">
        <v>189</v>
      </c>
      <c r="AO440" t="s">
        <v>189</v>
      </c>
      <c r="AP440" t="s">
        <v>189</v>
      </c>
      <c r="AQ440" t="s">
        <v>16</v>
      </c>
      <c r="AR440" t="s">
        <v>189</v>
      </c>
      <c r="AS440" t="s">
        <v>16</v>
      </c>
      <c r="AT440" t="s">
        <v>6440</v>
      </c>
      <c r="AU440" t="s">
        <v>9344</v>
      </c>
      <c r="AV440" t="s">
        <v>189</v>
      </c>
      <c r="AW440" t="s">
        <v>4624</v>
      </c>
      <c r="AX440" t="s">
        <v>4625</v>
      </c>
      <c r="AY440" t="s">
        <v>16</v>
      </c>
      <c r="AZ440" t="s">
        <v>16</v>
      </c>
      <c r="BA440" t="s">
        <v>16</v>
      </c>
      <c r="BB440" t="s">
        <v>16</v>
      </c>
      <c r="BC440" t="s">
        <v>16</v>
      </c>
      <c r="BD440" t="s">
        <v>181</v>
      </c>
      <c r="BE440" t="s">
        <v>2214</v>
      </c>
      <c r="BF440" t="s">
        <v>189</v>
      </c>
      <c r="BG440" t="s">
        <v>189</v>
      </c>
      <c r="BH440">
        <v>0</v>
      </c>
      <c r="BI440">
        <v>0</v>
      </c>
      <c r="BJ440">
        <v>0</v>
      </c>
      <c r="BK440" t="s">
        <v>189</v>
      </c>
      <c r="BL440" t="s">
        <v>189</v>
      </c>
      <c r="BN440" t="s">
        <v>2764</v>
      </c>
      <c r="BO440" t="s">
        <v>7115</v>
      </c>
      <c r="BP440" t="s">
        <v>2767</v>
      </c>
      <c r="BQ440" t="s">
        <v>184</v>
      </c>
      <c r="BR440" t="s">
        <v>6744</v>
      </c>
      <c r="BS440" t="s">
        <v>9667</v>
      </c>
      <c r="BT440" t="s">
        <v>16</v>
      </c>
      <c r="BU440" t="s">
        <v>189</v>
      </c>
      <c r="BV440" t="s">
        <v>52</v>
      </c>
      <c r="BW440" t="s">
        <v>195</v>
      </c>
      <c r="BX440" t="s">
        <v>196</v>
      </c>
      <c r="BY440" t="s">
        <v>16</v>
      </c>
      <c r="BZ440" s="138"/>
      <c r="CA440" s="138">
        <v>44852</v>
      </c>
      <c r="CB440" t="s">
        <v>17</v>
      </c>
      <c r="CC440" t="s">
        <v>16</v>
      </c>
      <c r="CD440" t="s">
        <v>6307</v>
      </c>
      <c r="CE440" t="s">
        <v>189</v>
      </c>
      <c r="CF440" t="s">
        <v>189</v>
      </c>
      <c r="CG440" t="s">
        <v>189</v>
      </c>
      <c r="CH440">
        <v>2022</v>
      </c>
      <c r="CI440" s="7">
        <v>44852</v>
      </c>
      <c r="CJ440" t="s">
        <v>4723</v>
      </c>
      <c r="CK440">
        <v>10</v>
      </c>
      <c r="CL440">
        <v>43</v>
      </c>
      <c r="CM440" s="7">
        <v>44851</v>
      </c>
      <c r="CN440" t="s">
        <v>11660</v>
      </c>
      <c r="CO440" t="s">
        <v>9857</v>
      </c>
      <c r="CP440" t="s">
        <v>11366</v>
      </c>
      <c r="CQ440" t="s">
        <v>11615</v>
      </c>
      <c r="CR440" t="s">
        <v>6018</v>
      </c>
      <c r="CS440" t="s">
        <v>6020</v>
      </c>
      <c r="CT440" t="s">
        <v>6067</v>
      </c>
      <c r="CU440" t="s">
        <v>9873</v>
      </c>
      <c r="CV440" t="s">
        <v>6307</v>
      </c>
      <c r="CW440" t="s">
        <v>9874</v>
      </c>
      <c r="CX440" t="s">
        <v>2766</v>
      </c>
      <c r="CY440" t="s">
        <v>9813</v>
      </c>
      <c r="CZ440" t="s">
        <v>6730</v>
      </c>
      <c r="DA440" t="s">
        <v>188</v>
      </c>
      <c r="DB440" t="s">
        <v>16</v>
      </c>
      <c r="DC440" t="s">
        <v>16</v>
      </c>
      <c r="DD440" t="s">
        <v>22</v>
      </c>
      <c r="DE440" t="s">
        <v>16</v>
      </c>
      <c r="DF440" t="s">
        <v>311</v>
      </c>
      <c r="DG440" t="s">
        <v>4727</v>
      </c>
      <c r="DH440" t="s">
        <v>2051</v>
      </c>
      <c r="DI440" t="s">
        <v>4504</v>
      </c>
      <c r="DJ440" t="s">
        <v>9911</v>
      </c>
      <c r="DK440" t="s">
        <v>5514</v>
      </c>
      <c r="DL440" t="s">
        <v>5514</v>
      </c>
      <c r="DM440" t="s">
        <v>6245</v>
      </c>
      <c r="DN440" t="s">
        <v>189</v>
      </c>
      <c r="DO440" t="s">
        <v>11196</v>
      </c>
      <c r="DP440" t="s">
        <v>7720</v>
      </c>
      <c r="DQ440" t="s">
        <v>10254</v>
      </c>
      <c r="DR440" t="s">
        <v>7721</v>
      </c>
    </row>
    <row r="441" spans="1:122" x14ac:dyDescent="0.25">
      <c r="A441">
        <v>474</v>
      </c>
      <c r="B441" t="s">
        <v>189</v>
      </c>
      <c r="C441" t="s">
        <v>2988</v>
      </c>
      <c r="D441" s="138">
        <v>44848</v>
      </c>
      <c r="E441" t="s">
        <v>2992</v>
      </c>
      <c r="F441" t="s">
        <v>11</v>
      </c>
      <c r="G441" t="s">
        <v>1932</v>
      </c>
      <c r="H441" t="s">
        <v>11</v>
      </c>
      <c r="I441" t="s">
        <v>9802</v>
      </c>
      <c r="J441" t="s">
        <v>92</v>
      </c>
      <c r="K441">
        <v>0.35</v>
      </c>
      <c r="L441">
        <v>0.34</v>
      </c>
      <c r="M441">
        <v>2.4500000000000002</v>
      </c>
      <c r="N441">
        <v>2.6760000000000002</v>
      </c>
      <c r="O441" t="s">
        <v>189</v>
      </c>
      <c r="P441" t="s">
        <v>13</v>
      </c>
      <c r="Q441" t="s">
        <v>14</v>
      </c>
      <c r="R441" t="s">
        <v>16</v>
      </c>
      <c r="S441" t="s">
        <v>16</v>
      </c>
      <c r="T441" t="s">
        <v>16</v>
      </c>
      <c r="U441" t="s">
        <v>16</v>
      </c>
      <c r="V441" t="s">
        <v>2410</v>
      </c>
      <c r="W441">
        <v>100</v>
      </c>
      <c r="X441" t="s">
        <v>22</v>
      </c>
      <c r="Y441" t="s">
        <v>6282</v>
      </c>
      <c r="Z441" t="s">
        <v>6282</v>
      </c>
      <c r="AA441" t="s">
        <v>189</v>
      </c>
      <c r="AB441" s="138">
        <v>44853</v>
      </c>
      <c r="AC441" s="138">
        <v>45035</v>
      </c>
      <c r="AD441" t="s">
        <v>6241</v>
      </c>
      <c r="AE441" t="s">
        <v>5247</v>
      </c>
      <c r="AF441" t="s">
        <v>16</v>
      </c>
      <c r="AG441" t="s">
        <v>189</v>
      </c>
      <c r="AH441" s="138">
        <v>45949</v>
      </c>
      <c r="AI441" t="s">
        <v>2414</v>
      </c>
      <c r="AJ441" t="s">
        <v>189</v>
      </c>
      <c r="AK441" t="s">
        <v>189</v>
      </c>
      <c r="AL441" t="s">
        <v>189</v>
      </c>
      <c r="AM441" t="s">
        <v>189</v>
      </c>
      <c r="AN441" t="s">
        <v>189</v>
      </c>
      <c r="AO441" t="s">
        <v>189</v>
      </c>
      <c r="AP441" t="s">
        <v>189</v>
      </c>
      <c r="AQ441" t="s">
        <v>16</v>
      </c>
      <c r="AR441" t="s">
        <v>189</v>
      </c>
      <c r="AS441" t="s">
        <v>16</v>
      </c>
      <c r="AT441" t="s">
        <v>6468</v>
      </c>
      <c r="AU441" t="s">
        <v>9344</v>
      </c>
      <c r="AV441" t="s">
        <v>189</v>
      </c>
      <c r="AW441" t="s">
        <v>16</v>
      </c>
      <c r="AX441" t="s">
        <v>16</v>
      </c>
      <c r="AY441" t="s">
        <v>16</v>
      </c>
      <c r="AZ441" t="s">
        <v>16</v>
      </c>
      <c r="BA441" t="s">
        <v>16</v>
      </c>
      <c r="BB441" t="s">
        <v>16</v>
      </c>
      <c r="BC441" t="s">
        <v>16</v>
      </c>
      <c r="BD441" t="s">
        <v>16</v>
      </c>
      <c r="BE441" t="s">
        <v>16</v>
      </c>
      <c r="BF441" t="s">
        <v>189</v>
      </c>
      <c r="BG441" t="s">
        <v>189</v>
      </c>
      <c r="BH441">
        <v>0</v>
      </c>
      <c r="BI441">
        <v>0</v>
      </c>
      <c r="BJ441">
        <v>0</v>
      </c>
      <c r="BK441" t="s">
        <v>189</v>
      </c>
      <c r="BL441" t="s">
        <v>189</v>
      </c>
      <c r="BN441" t="s">
        <v>2987</v>
      </c>
      <c r="BO441" t="s">
        <v>9725</v>
      </c>
      <c r="BP441" t="s">
        <v>2990</v>
      </c>
      <c r="BQ441" t="s">
        <v>184</v>
      </c>
      <c r="BR441" t="s">
        <v>6744</v>
      </c>
      <c r="BS441" t="s">
        <v>9667</v>
      </c>
      <c r="BT441" t="s">
        <v>16</v>
      </c>
      <c r="BU441" t="s">
        <v>189</v>
      </c>
      <c r="BV441" t="s">
        <v>50</v>
      </c>
      <c r="BW441" t="s">
        <v>195</v>
      </c>
      <c r="BX441" t="s">
        <v>1716</v>
      </c>
      <c r="BY441" t="s">
        <v>2991</v>
      </c>
      <c r="BZ441" s="138"/>
      <c r="CA441" s="138">
        <v>43692</v>
      </c>
      <c r="CB441" t="s">
        <v>17</v>
      </c>
      <c r="CC441" t="s">
        <v>17</v>
      </c>
      <c r="CD441" t="s">
        <v>6307</v>
      </c>
      <c r="CE441" t="s">
        <v>189</v>
      </c>
      <c r="CF441" t="s">
        <v>189</v>
      </c>
      <c r="CG441" t="s">
        <v>189</v>
      </c>
      <c r="CH441">
        <v>2022</v>
      </c>
      <c r="CI441" s="7">
        <v>44848</v>
      </c>
      <c r="CJ441" t="s">
        <v>4723</v>
      </c>
      <c r="CK441">
        <v>10</v>
      </c>
      <c r="CL441">
        <v>42</v>
      </c>
      <c r="CM441" s="7">
        <v>44844</v>
      </c>
      <c r="CN441" t="s">
        <v>11665</v>
      </c>
      <c r="CO441" t="s">
        <v>9857</v>
      </c>
      <c r="CP441" t="s">
        <v>11366</v>
      </c>
      <c r="CQ441" t="s">
        <v>11615</v>
      </c>
      <c r="CR441" t="s">
        <v>6018</v>
      </c>
      <c r="CS441" t="s">
        <v>6021</v>
      </c>
      <c r="CT441" t="s">
        <v>6067</v>
      </c>
      <c r="CU441" t="s">
        <v>9873</v>
      </c>
      <c r="CV441" t="s">
        <v>6310</v>
      </c>
      <c r="CW441" t="s">
        <v>9874</v>
      </c>
      <c r="CX441" t="s">
        <v>2989</v>
      </c>
      <c r="CY441" t="s">
        <v>9809</v>
      </c>
      <c r="CZ441" t="s">
        <v>6730</v>
      </c>
      <c r="DA441" t="s">
        <v>188</v>
      </c>
      <c r="DB441" t="s">
        <v>16</v>
      </c>
      <c r="DC441" t="s">
        <v>16</v>
      </c>
      <c r="DD441" t="s">
        <v>22</v>
      </c>
      <c r="DE441" t="s">
        <v>16</v>
      </c>
      <c r="DF441" t="s">
        <v>304</v>
      </c>
      <c r="DG441" t="s">
        <v>4727</v>
      </c>
      <c r="DH441" t="s">
        <v>6809</v>
      </c>
      <c r="DI441" t="s">
        <v>5855</v>
      </c>
      <c r="DJ441" t="s">
        <v>16</v>
      </c>
      <c r="DK441" t="s">
        <v>16</v>
      </c>
      <c r="DL441" t="s">
        <v>5972</v>
      </c>
      <c r="DM441" t="s">
        <v>9708</v>
      </c>
      <c r="DN441" t="s">
        <v>189</v>
      </c>
      <c r="DO441" t="s">
        <v>11197</v>
      </c>
      <c r="DP441" t="s">
        <v>7722</v>
      </c>
      <c r="DQ441" t="s">
        <v>10256</v>
      </c>
      <c r="DR441" t="s">
        <v>7723</v>
      </c>
    </row>
    <row r="442" spans="1:122" x14ac:dyDescent="0.25">
      <c r="A442">
        <v>473</v>
      </c>
      <c r="B442" t="s">
        <v>189</v>
      </c>
      <c r="C442" t="s">
        <v>2995</v>
      </c>
      <c r="D442" s="138">
        <v>44846</v>
      </c>
      <c r="E442" t="s">
        <v>6871</v>
      </c>
      <c r="F442" t="s">
        <v>1951</v>
      </c>
      <c r="G442" t="s">
        <v>1926</v>
      </c>
      <c r="H442" t="s">
        <v>1951</v>
      </c>
      <c r="I442" t="s">
        <v>4840</v>
      </c>
      <c r="J442" t="s">
        <v>100</v>
      </c>
      <c r="K442">
        <v>5</v>
      </c>
      <c r="L442">
        <v>5</v>
      </c>
      <c r="M442">
        <v>35.880000000000003</v>
      </c>
      <c r="N442">
        <v>39.25</v>
      </c>
      <c r="O442" t="s">
        <v>189</v>
      </c>
      <c r="P442" t="s">
        <v>1988</v>
      </c>
      <c r="Q442" t="s">
        <v>48</v>
      </c>
      <c r="R442" t="s">
        <v>482</v>
      </c>
      <c r="S442" t="s">
        <v>2993</v>
      </c>
      <c r="T442" t="s">
        <v>2993</v>
      </c>
      <c r="U442" t="s">
        <v>2071</v>
      </c>
      <c r="V442" t="s">
        <v>2410</v>
      </c>
      <c r="W442">
        <v>99.543999999999997</v>
      </c>
      <c r="X442" t="s">
        <v>32</v>
      </c>
      <c r="Y442" t="s">
        <v>6282</v>
      </c>
      <c r="Z442" t="s">
        <v>6282</v>
      </c>
      <c r="AA442" t="s">
        <v>189</v>
      </c>
      <c r="AB442" s="138">
        <v>44853</v>
      </c>
      <c r="AC442" s="138">
        <v>45035</v>
      </c>
      <c r="AD442" t="s">
        <v>6240</v>
      </c>
      <c r="AE442" t="s">
        <v>5248</v>
      </c>
      <c r="AF442" t="s">
        <v>16</v>
      </c>
      <c r="AG442" t="s">
        <v>189</v>
      </c>
      <c r="AH442" s="138">
        <v>46131</v>
      </c>
      <c r="AI442" t="s">
        <v>2414</v>
      </c>
      <c r="AJ442" t="s">
        <v>189</v>
      </c>
      <c r="AK442" t="s">
        <v>189</v>
      </c>
      <c r="AL442" t="s">
        <v>189</v>
      </c>
      <c r="AM442" t="s">
        <v>189</v>
      </c>
      <c r="AN442" t="s">
        <v>189</v>
      </c>
      <c r="AO442" t="s">
        <v>189</v>
      </c>
      <c r="AP442" t="s">
        <v>189</v>
      </c>
      <c r="AQ442" t="s">
        <v>16</v>
      </c>
      <c r="AR442" t="s">
        <v>189</v>
      </c>
      <c r="AS442" t="s">
        <v>16</v>
      </c>
      <c r="AT442" t="s">
        <v>6620</v>
      </c>
      <c r="AU442" t="s">
        <v>9344</v>
      </c>
      <c r="AV442" t="s">
        <v>189</v>
      </c>
      <c r="AW442" t="s">
        <v>16</v>
      </c>
      <c r="AX442" t="s">
        <v>16</v>
      </c>
      <c r="AY442" t="s">
        <v>16</v>
      </c>
      <c r="AZ442" t="s">
        <v>16</v>
      </c>
      <c r="BA442" t="s">
        <v>16</v>
      </c>
      <c r="BB442" t="s">
        <v>16</v>
      </c>
      <c r="BC442" t="s">
        <v>181</v>
      </c>
      <c r="BD442" t="s">
        <v>16</v>
      </c>
      <c r="BE442" t="s">
        <v>2136</v>
      </c>
      <c r="BF442" t="s">
        <v>189</v>
      </c>
      <c r="BG442" t="s">
        <v>189</v>
      </c>
      <c r="BH442">
        <v>0</v>
      </c>
      <c r="BI442">
        <v>0</v>
      </c>
      <c r="BJ442">
        <v>0</v>
      </c>
      <c r="BK442" t="s">
        <v>189</v>
      </c>
      <c r="BL442" t="s">
        <v>189</v>
      </c>
      <c r="BN442" t="s">
        <v>2994</v>
      </c>
      <c r="BO442" t="s">
        <v>16</v>
      </c>
      <c r="BP442" t="s">
        <v>6871</v>
      </c>
      <c r="BQ442" t="s">
        <v>184</v>
      </c>
      <c r="BR442" t="s">
        <v>6745</v>
      </c>
      <c r="BS442" t="s">
        <v>16</v>
      </c>
      <c r="BT442" t="s">
        <v>16</v>
      </c>
      <c r="BU442" t="s">
        <v>189</v>
      </c>
      <c r="BV442" t="s">
        <v>37</v>
      </c>
      <c r="BW442" t="s">
        <v>189</v>
      </c>
      <c r="BX442" t="s">
        <v>261</v>
      </c>
      <c r="BY442" t="s">
        <v>16</v>
      </c>
      <c r="BZ442" s="138"/>
      <c r="CA442" s="138">
        <v>44846</v>
      </c>
      <c r="CB442" t="s">
        <v>34</v>
      </c>
      <c r="CC442" t="s">
        <v>16</v>
      </c>
      <c r="CD442" t="s">
        <v>6307</v>
      </c>
      <c r="CE442" t="s">
        <v>189</v>
      </c>
      <c r="CF442" t="s">
        <v>189</v>
      </c>
      <c r="CG442" t="s">
        <v>189</v>
      </c>
      <c r="CH442">
        <v>2022</v>
      </c>
      <c r="CI442" s="7">
        <v>44846</v>
      </c>
      <c r="CJ442" t="s">
        <v>4723</v>
      </c>
      <c r="CK442">
        <v>10</v>
      </c>
      <c r="CL442">
        <v>42</v>
      </c>
      <c r="CM442" s="7">
        <v>44844</v>
      </c>
      <c r="CN442" t="s">
        <v>11665</v>
      </c>
      <c r="CO442" t="s">
        <v>9857</v>
      </c>
      <c r="CP442" t="s">
        <v>11366</v>
      </c>
      <c r="CQ442" t="s">
        <v>11615</v>
      </c>
      <c r="CR442" t="s">
        <v>6018</v>
      </c>
      <c r="CS442" t="s">
        <v>6021</v>
      </c>
      <c r="CT442" t="s">
        <v>6067</v>
      </c>
      <c r="CU442" t="s">
        <v>6826</v>
      </c>
      <c r="CV442" t="s">
        <v>6307</v>
      </c>
      <c r="CW442" t="s">
        <v>9912</v>
      </c>
      <c r="CX442" t="s">
        <v>2996</v>
      </c>
      <c r="CY442" t="s">
        <v>9813</v>
      </c>
      <c r="CZ442" t="s">
        <v>6730</v>
      </c>
      <c r="DA442" t="s">
        <v>252</v>
      </c>
      <c r="DB442" t="s">
        <v>9800</v>
      </c>
      <c r="DC442" t="s">
        <v>2994</v>
      </c>
      <c r="DD442" t="s">
        <v>32</v>
      </c>
      <c r="DE442" t="s">
        <v>16</v>
      </c>
      <c r="DF442" t="s">
        <v>16</v>
      </c>
      <c r="DG442" t="s">
        <v>4735</v>
      </c>
      <c r="DH442" t="s">
        <v>2051</v>
      </c>
      <c r="DI442" t="s">
        <v>4517</v>
      </c>
      <c r="DJ442" t="s">
        <v>16</v>
      </c>
      <c r="DK442" t="s">
        <v>16</v>
      </c>
      <c r="DL442" t="s">
        <v>4465</v>
      </c>
      <c r="DM442" t="s">
        <v>16</v>
      </c>
      <c r="DN442" t="s">
        <v>189</v>
      </c>
      <c r="DO442" t="s">
        <v>10778</v>
      </c>
      <c r="DP442" t="s">
        <v>7724</v>
      </c>
      <c r="DQ442" t="s">
        <v>10257</v>
      </c>
      <c r="DR442" t="s">
        <v>7725</v>
      </c>
    </row>
    <row r="443" spans="1:122" x14ac:dyDescent="0.25">
      <c r="A443">
        <v>472</v>
      </c>
      <c r="B443" t="s">
        <v>189</v>
      </c>
      <c r="C443" t="s">
        <v>3000</v>
      </c>
      <c r="D443" s="138">
        <v>44845</v>
      </c>
      <c r="E443" t="s">
        <v>5467</v>
      </c>
      <c r="F443" t="s">
        <v>11</v>
      </c>
      <c r="G443" t="s">
        <v>1929</v>
      </c>
      <c r="H443" t="s">
        <v>11</v>
      </c>
      <c r="I443" t="s">
        <v>9802</v>
      </c>
      <c r="J443" t="s">
        <v>100</v>
      </c>
      <c r="K443">
        <v>1.64</v>
      </c>
      <c r="L443">
        <v>1.64</v>
      </c>
      <c r="M443">
        <v>11.69</v>
      </c>
      <c r="N443">
        <v>12.874000000000001</v>
      </c>
      <c r="O443" t="s">
        <v>5516</v>
      </c>
      <c r="P443" t="s">
        <v>13</v>
      </c>
      <c r="Q443" t="s">
        <v>826</v>
      </c>
      <c r="R443" t="s">
        <v>16</v>
      </c>
      <c r="S443" t="s">
        <v>826</v>
      </c>
      <c r="T443" t="s">
        <v>826</v>
      </c>
      <c r="U443" t="s">
        <v>16</v>
      </c>
      <c r="V443" t="s">
        <v>2410</v>
      </c>
      <c r="W443">
        <v>100</v>
      </c>
      <c r="X443" t="s">
        <v>32</v>
      </c>
      <c r="Y443" t="s">
        <v>6282</v>
      </c>
      <c r="Z443" t="s">
        <v>6282</v>
      </c>
      <c r="AA443" t="s">
        <v>189</v>
      </c>
      <c r="AB443" s="138">
        <v>44832</v>
      </c>
      <c r="AC443" s="138">
        <v>45013</v>
      </c>
      <c r="AD443" t="s">
        <v>6240</v>
      </c>
      <c r="AE443" t="s">
        <v>5249</v>
      </c>
      <c r="AF443" t="s">
        <v>16</v>
      </c>
      <c r="AG443" t="s">
        <v>189</v>
      </c>
      <c r="AH443" s="138">
        <v>45928</v>
      </c>
      <c r="AI443" t="s">
        <v>2414</v>
      </c>
      <c r="AJ443" t="s">
        <v>189</v>
      </c>
      <c r="AK443" t="s">
        <v>189</v>
      </c>
      <c r="AL443" t="s">
        <v>189</v>
      </c>
      <c r="AM443" t="s">
        <v>189</v>
      </c>
      <c r="AN443" t="s">
        <v>189</v>
      </c>
      <c r="AO443" t="s">
        <v>189</v>
      </c>
      <c r="AP443" t="s">
        <v>189</v>
      </c>
      <c r="AQ443" t="s">
        <v>16</v>
      </c>
      <c r="AR443" t="s">
        <v>189</v>
      </c>
      <c r="AS443" t="s">
        <v>16</v>
      </c>
      <c r="AT443" t="s">
        <v>6625</v>
      </c>
      <c r="AU443" t="s">
        <v>5516</v>
      </c>
      <c r="AV443" t="s">
        <v>189</v>
      </c>
      <c r="AW443" t="s">
        <v>16</v>
      </c>
      <c r="AX443" t="s">
        <v>16</v>
      </c>
      <c r="AY443" t="s">
        <v>16</v>
      </c>
      <c r="AZ443" t="s">
        <v>16</v>
      </c>
      <c r="BA443" t="s">
        <v>16</v>
      </c>
      <c r="BB443" t="s">
        <v>16</v>
      </c>
      <c r="BC443" t="s">
        <v>16</v>
      </c>
      <c r="BD443" t="s">
        <v>16</v>
      </c>
      <c r="BE443" t="s">
        <v>16</v>
      </c>
      <c r="BF443" t="s">
        <v>189</v>
      </c>
      <c r="BG443" t="s">
        <v>189</v>
      </c>
      <c r="BH443">
        <v>0</v>
      </c>
      <c r="BI443">
        <v>0</v>
      </c>
      <c r="BJ443">
        <v>0</v>
      </c>
      <c r="BK443" t="s">
        <v>189</v>
      </c>
      <c r="BL443" t="s">
        <v>189</v>
      </c>
      <c r="BN443" t="s">
        <v>2999</v>
      </c>
      <c r="BO443" t="s">
        <v>16</v>
      </c>
      <c r="BP443" t="s">
        <v>3002</v>
      </c>
      <c r="BQ443" t="s">
        <v>184</v>
      </c>
      <c r="BR443" t="s">
        <v>6744</v>
      </c>
      <c r="BS443" t="s">
        <v>1494</v>
      </c>
      <c r="BT443" t="s">
        <v>16</v>
      </c>
      <c r="BU443" t="s">
        <v>189</v>
      </c>
      <c r="BV443" t="s">
        <v>18</v>
      </c>
      <c r="BW443" t="s">
        <v>9677</v>
      </c>
      <c r="BX443" t="s">
        <v>2425</v>
      </c>
      <c r="BY443" t="s">
        <v>16</v>
      </c>
      <c r="BZ443" s="138"/>
      <c r="CA443" s="138">
        <v>42689</v>
      </c>
      <c r="CB443" t="s">
        <v>17</v>
      </c>
      <c r="CC443" t="s">
        <v>17</v>
      </c>
      <c r="CD443" t="s">
        <v>6307</v>
      </c>
      <c r="CE443" t="s">
        <v>189</v>
      </c>
      <c r="CF443" t="s">
        <v>189</v>
      </c>
      <c r="CG443" t="s">
        <v>189</v>
      </c>
      <c r="CH443">
        <v>2022</v>
      </c>
      <c r="CI443" s="7">
        <v>44845</v>
      </c>
      <c r="CJ443" t="s">
        <v>4723</v>
      </c>
      <c r="CK443">
        <v>10</v>
      </c>
      <c r="CL443">
        <v>42</v>
      </c>
      <c r="CM443" s="7">
        <v>44844</v>
      </c>
      <c r="CN443" t="s">
        <v>11665</v>
      </c>
      <c r="CO443" t="s">
        <v>9857</v>
      </c>
      <c r="CP443" t="s">
        <v>11366</v>
      </c>
      <c r="CQ443" t="s">
        <v>11615</v>
      </c>
      <c r="CR443" t="s">
        <v>6018</v>
      </c>
      <c r="CS443" t="s">
        <v>6021</v>
      </c>
      <c r="CT443" t="s">
        <v>6067</v>
      </c>
      <c r="CU443" t="s">
        <v>9873</v>
      </c>
      <c r="CV443" t="s">
        <v>6310</v>
      </c>
      <c r="CW443" t="s">
        <v>9874</v>
      </c>
      <c r="CX443" t="s">
        <v>3001</v>
      </c>
      <c r="CY443" t="s">
        <v>9813</v>
      </c>
      <c r="CZ443" t="s">
        <v>6730</v>
      </c>
      <c r="DA443" t="s">
        <v>188</v>
      </c>
      <c r="DB443" t="s">
        <v>16</v>
      </c>
      <c r="DC443" t="s">
        <v>2999</v>
      </c>
      <c r="DD443" t="s">
        <v>32</v>
      </c>
      <c r="DE443" t="s">
        <v>16</v>
      </c>
      <c r="DF443" t="s">
        <v>16</v>
      </c>
      <c r="DG443" t="s">
        <v>4727</v>
      </c>
      <c r="DH443" t="s">
        <v>2051</v>
      </c>
      <c r="DI443" t="s">
        <v>5856</v>
      </c>
      <c r="DJ443" t="s">
        <v>16</v>
      </c>
      <c r="DK443" t="s">
        <v>16</v>
      </c>
      <c r="DL443" t="s">
        <v>4465</v>
      </c>
      <c r="DM443" t="s">
        <v>16</v>
      </c>
      <c r="DN443" t="s">
        <v>189</v>
      </c>
      <c r="DO443" t="s">
        <v>11666</v>
      </c>
      <c r="DP443" t="s">
        <v>7726</v>
      </c>
      <c r="DQ443" t="s">
        <v>10258</v>
      </c>
      <c r="DR443" t="s">
        <v>5625</v>
      </c>
    </row>
    <row r="444" spans="1:122" x14ac:dyDescent="0.25">
      <c r="A444">
        <v>471</v>
      </c>
      <c r="B444" t="s">
        <v>189</v>
      </c>
      <c r="C444" t="s">
        <v>152</v>
      </c>
      <c r="D444" s="138">
        <v>44845</v>
      </c>
      <c r="E444" t="s">
        <v>153</v>
      </c>
      <c r="F444" t="s">
        <v>11</v>
      </c>
      <c r="G444" t="s">
        <v>1932</v>
      </c>
      <c r="H444" t="s">
        <v>11</v>
      </c>
      <c r="I444" t="s">
        <v>9802</v>
      </c>
      <c r="J444" t="s">
        <v>12</v>
      </c>
      <c r="K444">
        <v>9.5</v>
      </c>
      <c r="L444">
        <v>1.33</v>
      </c>
      <c r="M444">
        <v>9.5</v>
      </c>
      <c r="N444">
        <v>10.422000000000001</v>
      </c>
      <c r="O444" t="s">
        <v>189</v>
      </c>
      <c r="P444" t="s">
        <v>13</v>
      </c>
      <c r="Q444" t="s">
        <v>36</v>
      </c>
      <c r="R444" t="s">
        <v>16</v>
      </c>
      <c r="S444" t="s">
        <v>16</v>
      </c>
      <c r="T444" t="s">
        <v>16</v>
      </c>
      <c r="U444" t="s">
        <v>16</v>
      </c>
      <c r="V444" t="s">
        <v>2410</v>
      </c>
      <c r="W444">
        <v>100</v>
      </c>
      <c r="X444" t="s">
        <v>22</v>
      </c>
      <c r="Y444" t="s">
        <v>1883</v>
      </c>
      <c r="Z444" t="s">
        <v>1883</v>
      </c>
      <c r="AA444" t="s">
        <v>189</v>
      </c>
      <c r="AB444" s="138">
        <v>44848</v>
      </c>
      <c r="AC444" s="138">
        <v>45030</v>
      </c>
      <c r="AD444" t="s">
        <v>6241</v>
      </c>
      <c r="AE444" t="s">
        <v>5042</v>
      </c>
      <c r="AF444" t="s">
        <v>16</v>
      </c>
      <c r="AG444" t="s">
        <v>189</v>
      </c>
      <c r="AH444" s="138">
        <v>45944</v>
      </c>
      <c r="AI444" t="s">
        <v>2414</v>
      </c>
      <c r="AJ444" t="s">
        <v>2997</v>
      </c>
      <c r="AK444" t="s">
        <v>189</v>
      </c>
      <c r="AL444" t="s">
        <v>2997</v>
      </c>
      <c r="AM444" t="s">
        <v>1880</v>
      </c>
      <c r="AN444" t="s">
        <v>189</v>
      </c>
      <c r="AO444" t="s">
        <v>189</v>
      </c>
      <c r="AP444" t="s">
        <v>189</v>
      </c>
      <c r="AQ444" t="s">
        <v>16</v>
      </c>
      <c r="AR444" t="s">
        <v>189</v>
      </c>
      <c r="AS444" t="s">
        <v>16</v>
      </c>
      <c r="AT444" t="s">
        <v>189</v>
      </c>
      <c r="AU444" t="s">
        <v>9344</v>
      </c>
      <c r="AV444" t="s">
        <v>189</v>
      </c>
      <c r="AW444" t="s">
        <v>16</v>
      </c>
      <c r="AX444" t="s">
        <v>16</v>
      </c>
      <c r="AY444" t="s">
        <v>807</v>
      </c>
      <c r="AZ444" t="s">
        <v>16</v>
      </c>
      <c r="BA444" t="s">
        <v>16</v>
      </c>
      <c r="BB444" t="s">
        <v>16</v>
      </c>
      <c r="BC444" t="s">
        <v>16</v>
      </c>
      <c r="BD444" t="s">
        <v>16</v>
      </c>
      <c r="BE444" t="s">
        <v>1925</v>
      </c>
      <c r="BF444" t="s">
        <v>182</v>
      </c>
      <c r="BG444" t="s">
        <v>2084</v>
      </c>
      <c r="BH444">
        <v>1</v>
      </c>
      <c r="BI444">
        <v>1</v>
      </c>
      <c r="BJ444">
        <v>1</v>
      </c>
      <c r="BK444" t="s">
        <v>9435</v>
      </c>
      <c r="BL444" t="s">
        <v>6307</v>
      </c>
      <c r="BM444">
        <v>22042</v>
      </c>
      <c r="BN444" t="s">
        <v>356</v>
      </c>
      <c r="BO444" t="s">
        <v>7115</v>
      </c>
      <c r="BP444" t="s">
        <v>2998</v>
      </c>
      <c r="BQ444" t="s">
        <v>184</v>
      </c>
      <c r="BR444" t="s">
        <v>6744</v>
      </c>
      <c r="BS444" t="s">
        <v>202</v>
      </c>
      <c r="BT444" t="s">
        <v>16</v>
      </c>
      <c r="BU444" t="s">
        <v>189</v>
      </c>
      <c r="BV444" t="s">
        <v>27</v>
      </c>
      <c r="BW444" t="s">
        <v>195</v>
      </c>
      <c r="BX444" t="s">
        <v>343</v>
      </c>
      <c r="BY444" t="s">
        <v>357</v>
      </c>
      <c r="BZ444" s="138"/>
      <c r="CA444" s="138">
        <v>44845</v>
      </c>
      <c r="CB444" t="s">
        <v>17</v>
      </c>
      <c r="CC444" t="s">
        <v>17</v>
      </c>
      <c r="CD444" t="s">
        <v>6307</v>
      </c>
      <c r="CE444" t="s">
        <v>189</v>
      </c>
      <c r="CF444" t="s">
        <v>6307</v>
      </c>
      <c r="CG444" t="s">
        <v>189</v>
      </c>
      <c r="CH444">
        <v>2022</v>
      </c>
      <c r="CI444" s="7">
        <v>44845</v>
      </c>
      <c r="CJ444" t="s">
        <v>4723</v>
      </c>
      <c r="CK444">
        <v>10</v>
      </c>
      <c r="CL444">
        <v>42</v>
      </c>
      <c r="CM444" s="7">
        <v>44844</v>
      </c>
      <c r="CN444" t="s">
        <v>11665</v>
      </c>
      <c r="CO444" t="s">
        <v>9857</v>
      </c>
      <c r="CP444" t="s">
        <v>11366</v>
      </c>
      <c r="CQ444" t="s">
        <v>11615</v>
      </c>
      <c r="CR444" t="s">
        <v>6018</v>
      </c>
      <c r="CS444" t="s">
        <v>6021</v>
      </c>
      <c r="CT444" t="s">
        <v>6067</v>
      </c>
      <c r="CU444" t="s">
        <v>9873</v>
      </c>
      <c r="CV444" t="s">
        <v>6307</v>
      </c>
      <c r="CW444" t="s">
        <v>9874</v>
      </c>
      <c r="CX444" t="s">
        <v>6865</v>
      </c>
      <c r="CY444" t="s">
        <v>9817</v>
      </c>
      <c r="CZ444" t="s">
        <v>6741</v>
      </c>
      <c r="DA444" t="s">
        <v>188</v>
      </c>
      <c r="DB444" t="s">
        <v>16</v>
      </c>
      <c r="DC444" t="s">
        <v>16</v>
      </c>
      <c r="DD444" t="s">
        <v>22</v>
      </c>
      <c r="DE444" t="s">
        <v>16</v>
      </c>
      <c r="DF444" t="s">
        <v>311</v>
      </c>
      <c r="DG444" t="s">
        <v>4727</v>
      </c>
      <c r="DH444" t="s">
        <v>2052</v>
      </c>
      <c r="DI444" t="s">
        <v>6212</v>
      </c>
      <c r="DJ444" t="s">
        <v>16</v>
      </c>
      <c r="DK444" t="s">
        <v>9817</v>
      </c>
      <c r="DL444" t="s">
        <v>9817</v>
      </c>
      <c r="DM444" t="s">
        <v>6245</v>
      </c>
      <c r="DN444" t="s">
        <v>4508</v>
      </c>
      <c r="DO444" t="s">
        <v>11198</v>
      </c>
      <c r="DP444" t="s">
        <v>7727</v>
      </c>
      <c r="DQ444" t="s">
        <v>10258</v>
      </c>
      <c r="DR444" t="s">
        <v>10259</v>
      </c>
    </row>
    <row r="445" spans="1:122" x14ac:dyDescent="0.25">
      <c r="A445">
        <v>470</v>
      </c>
      <c r="B445" t="s">
        <v>189</v>
      </c>
      <c r="C445" t="s">
        <v>3004</v>
      </c>
      <c r="D445" s="138">
        <v>44844</v>
      </c>
      <c r="E445" t="s">
        <v>6905</v>
      </c>
      <c r="F445" t="s">
        <v>11</v>
      </c>
      <c r="G445" t="s">
        <v>1932</v>
      </c>
      <c r="H445" t="s">
        <v>11</v>
      </c>
      <c r="I445" t="s">
        <v>9802</v>
      </c>
      <c r="J445" t="s">
        <v>100</v>
      </c>
      <c r="K445">
        <v>1</v>
      </c>
      <c r="L445">
        <v>1</v>
      </c>
      <c r="M445">
        <v>7.16</v>
      </c>
      <c r="N445">
        <v>7.85</v>
      </c>
      <c r="O445" t="s">
        <v>189</v>
      </c>
      <c r="P445" t="s">
        <v>121</v>
      </c>
      <c r="Q445" t="s">
        <v>1706</v>
      </c>
      <c r="R445" t="s">
        <v>16</v>
      </c>
      <c r="S445" t="s">
        <v>16</v>
      </c>
      <c r="T445" t="s">
        <v>16</v>
      </c>
      <c r="U445" t="s">
        <v>16</v>
      </c>
      <c r="V445" t="s">
        <v>2410</v>
      </c>
      <c r="W445">
        <v>100</v>
      </c>
      <c r="X445" t="s">
        <v>15</v>
      </c>
      <c r="Y445" t="s">
        <v>6282</v>
      </c>
      <c r="Z445" t="s">
        <v>6282</v>
      </c>
      <c r="AA445" t="s">
        <v>189</v>
      </c>
      <c r="AB445" s="138">
        <v>44847</v>
      </c>
      <c r="AC445" s="138">
        <v>45028</v>
      </c>
      <c r="AD445" t="s">
        <v>6241</v>
      </c>
      <c r="AE445" t="s">
        <v>5250</v>
      </c>
      <c r="AF445" t="s">
        <v>16</v>
      </c>
      <c r="AG445" t="s">
        <v>189</v>
      </c>
      <c r="AH445" s="138">
        <v>45211</v>
      </c>
      <c r="AI445" t="s">
        <v>2414</v>
      </c>
      <c r="AJ445" t="s">
        <v>189</v>
      </c>
      <c r="AK445" t="s">
        <v>189</v>
      </c>
      <c r="AL445" t="s">
        <v>189</v>
      </c>
      <c r="AM445" t="s">
        <v>189</v>
      </c>
      <c r="AN445" t="s">
        <v>189</v>
      </c>
      <c r="AO445" t="s">
        <v>189</v>
      </c>
      <c r="AP445" t="s">
        <v>5517</v>
      </c>
      <c r="AQ445" t="s">
        <v>16</v>
      </c>
      <c r="AR445" t="s">
        <v>189</v>
      </c>
      <c r="AS445" t="s">
        <v>16</v>
      </c>
      <c r="AT445" t="s">
        <v>6621</v>
      </c>
      <c r="AU445" t="s">
        <v>9344</v>
      </c>
      <c r="AV445" t="s">
        <v>189</v>
      </c>
      <c r="AW445" t="s">
        <v>16</v>
      </c>
      <c r="AX445" t="s">
        <v>16</v>
      </c>
      <c r="AY445" t="s">
        <v>16</v>
      </c>
      <c r="AZ445" t="s">
        <v>16</v>
      </c>
      <c r="BA445" t="s">
        <v>16</v>
      </c>
      <c r="BB445" t="s">
        <v>16</v>
      </c>
      <c r="BC445" t="s">
        <v>16</v>
      </c>
      <c r="BD445" t="s">
        <v>16</v>
      </c>
      <c r="BE445" t="s">
        <v>16</v>
      </c>
      <c r="BF445" t="s">
        <v>189</v>
      </c>
      <c r="BG445" t="s">
        <v>189</v>
      </c>
      <c r="BH445">
        <v>0</v>
      </c>
      <c r="BI445">
        <v>0</v>
      </c>
      <c r="BJ445">
        <v>0</v>
      </c>
      <c r="BK445" t="s">
        <v>189</v>
      </c>
      <c r="BL445" t="s">
        <v>189</v>
      </c>
      <c r="BN445" t="s">
        <v>3003</v>
      </c>
      <c r="BO445" t="s">
        <v>16</v>
      </c>
      <c r="BP445" t="s">
        <v>6905</v>
      </c>
      <c r="BQ445" t="s">
        <v>184</v>
      </c>
      <c r="BR445" t="s">
        <v>6744</v>
      </c>
      <c r="BS445" t="s">
        <v>9667</v>
      </c>
      <c r="BT445" t="s">
        <v>16</v>
      </c>
      <c r="BU445" t="s">
        <v>189</v>
      </c>
      <c r="BV445" t="s">
        <v>131</v>
      </c>
      <c r="BW445" t="s">
        <v>185</v>
      </c>
      <c r="BX445" t="s">
        <v>3006</v>
      </c>
      <c r="BY445" t="s">
        <v>16</v>
      </c>
      <c r="BZ445" s="138"/>
      <c r="CA445" s="138">
        <v>44844</v>
      </c>
      <c r="CB445" t="s">
        <v>17</v>
      </c>
      <c r="CC445" t="s">
        <v>17</v>
      </c>
      <c r="CD445" t="s">
        <v>6307</v>
      </c>
      <c r="CE445" t="s">
        <v>189</v>
      </c>
      <c r="CF445" t="s">
        <v>189</v>
      </c>
      <c r="CG445" t="s">
        <v>189</v>
      </c>
      <c r="CH445">
        <v>2022</v>
      </c>
      <c r="CI445" s="7">
        <v>44844</v>
      </c>
      <c r="CJ445" t="s">
        <v>4723</v>
      </c>
      <c r="CK445">
        <v>10</v>
      </c>
      <c r="CL445">
        <v>42</v>
      </c>
      <c r="CM445" s="7">
        <v>44844</v>
      </c>
      <c r="CN445" t="s">
        <v>11665</v>
      </c>
      <c r="CO445" t="s">
        <v>9857</v>
      </c>
      <c r="CP445" t="s">
        <v>11366</v>
      </c>
      <c r="CQ445" t="s">
        <v>11615</v>
      </c>
      <c r="CR445" t="s">
        <v>6018</v>
      </c>
      <c r="CS445" t="s">
        <v>6021</v>
      </c>
      <c r="CT445" t="s">
        <v>6067</v>
      </c>
      <c r="CU445" t="s">
        <v>9873</v>
      </c>
      <c r="CV445" t="s">
        <v>6307</v>
      </c>
      <c r="CW445" t="s">
        <v>9882</v>
      </c>
      <c r="CX445" t="s">
        <v>3005</v>
      </c>
      <c r="CY445" t="s">
        <v>9813</v>
      </c>
      <c r="CZ445" t="s">
        <v>6730</v>
      </c>
      <c r="DA445" t="s">
        <v>188</v>
      </c>
      <c r="DB445" t="s">
        <v>16</v>
      </c>
      <c r="DC445" t="s">
        <v>16</v>
      </c>
      <c r="DD445" t="s">
        <v>15</v>
      </c>
      <c r="DE445" t="s">
        <v>16</v>
      </c>
      <c r="DF445" t="s">
        <v>16</v>
      </c>
      <c r="DG445" t="s">
        <v>5517</v>
      </c>
      <c r="DH445" t="s">
        <v>2051</v>
      </c>
      <c r="DI445" t="s">
        <v>4519</v>
      </c>
      <c r="DJ445" t="s">
        <v>16</v>
      </c>
      <c r="DK445" t="s">
        <v>16</v>
      </c>
      <c r="DL445" t="s">
        <v>4465</v>
      </c>
      <c r="DM445" t="s">
        <v>16</v>
      </c>
      <c r="DN445" t="s">
        <v>189</v>
      </c>
      <c r="DO445" t="s">
        <v>11667</v>
      </c>
      <c r="DP445" t="s">
        <v>7728</v>
      </c>
      <c r="DQ445" t="s">
        <v>10260</v>
      </c>
      <c r="DR445" t="s">
        <v>7729</v>
      </c>
    </row>
    <row r="446" spans="1:122" x14ac:dyDescent="0.25">
      <c r="A446">
        <v>469</v>
      </c>
      <c r="B446" t="s">
        <v>189</v>
      </c>
      <c r="C446" t="s">
        <v>358</v>
      </c>
      <c r="D446" s="138">
        <v>44834</v>
      </c>
      <c r="E446" t="s">
        <v>360</v>
      </c>
      <c r="F446" t="s">
        <v>11</v>
      </c>
      <c r="G446" t="s">
        <v>1926</v>
      </c>
      <c r="H446" t="s">
        <v>11</v>
      </c>
      <c r="I446" t="s">
        <v>9802</v>
      </c>
      <c r="J446" t="s">
        <v>100</v>
      </c>
      <c r="K446">
        <v>0.93500000000000005</v>
      </c>
      <c r="L446">
        <v>0.94</v>
      </c>
      <c r="M446">
        <v>6.65</v>
      </c>
      <c r="N446">
        <v>7.34</v>
      </c>
      <c r="O446" t="s">
        <v>189</v>
      </c>
      <c r="P446" t="s">
        <v>121</v>
      </c>
      <c r="Q446" t="s">
        <v>361</v>
      </c>
      <c r="R446" t="s">
        <v>362</v>
      </c>
      <c r="S446" t="s">
        <v>361</v>
      </c>
      <c r="T446" t="s">
        <v>16</v>
      </c>
      <c r="U446" t="s">
        <v>65</v>
      </c>
      <c r="V446" t="s">
        <v>2410</v>
      </c>
      <c r="W446">
        <v>100</v>
      </c>
      <c r="X446" t="s">
        <v>166</v>
      </c>
      <c r="Y446" t="s">
        <v>6283</v>
      </c>
      <c r="Z446" t="s">
        <v>6283</v>
      </c>
      <c r="AA446" t="s">
        <v>189</v>
      </c>
      <c r="AB446" s="138">
        <v>44846</v>
      </c>
      <c r="AC446" s="138">
        <v>45210</v>
      </c>
      <c r="AD446" t="s">
        <v>6240</v>
      </c>
      <c r="AE446" t="s">
        <v>5043</v>
      </c>
      <c r="AF446" t="s">
        <v>16</v>
      </c>
      <c r="AG446" t="s">
        <v>189</v>
      </c>
      <c r="AH446" s="138">
        <v>45210</v>
      </c>
      <c r="AI446" t="s">
        <v>16</v>
      </c>
      <c r="AJ446" t="s">
        <v>3007</v>
      </c>
      <c r="AK446" t="s">
        <v>3008</v>
      </c>
      <c r="AL446" t="s">
        <v>359</v>
      </c>
      <c r="AM446" t="s">
        <v>1880</v>
      </c>
      <c r="AN446" t="s">
        <v>189</v>
      </c>
      <c r="AO446" t="s">
        <v>189</v>
      </c>
      <c r="AP446" t="s">
        <v>5517</v>
      </c>
      <c r="AQ446" t="s">
        <v>16</v>
      </c>
      <c r="AR446" t="s">
        <v>189</v>
      </c>
      <c r="AS446" t="s">
        <v>16</v>
      </c>
      <c r="AT446" t="s">
        <v>6482</v>
      </c>
      <c r="AU446" t="s">
        <v>9344</v>
      </c>
      <c r="AV446" t="s">
        <v>189</v>
      </c>
      <c r="AW446" t="s">
        <v>16</v>
      </c>
      <c r="AX446" t="s">
        <v>16</v>
      </c>
      <c r="AY446" t="s">
        <v>181</v>
      </c>
      <c r="AZ446" t="s">
        <v>16</v>
      </c>
      <c r="BA446" t="s">
        <v>16</v>
      </c>
      <c r="BB446" t="s">
        <v>16</v>
      </c>
      <c r="BC446" t="s">
        <v>16</v>
      </c>
      <c r="BD446" t="s">
        <v>16</v>
      </c>
      <c r="BE446" t="s">
        <v>1925</v>
      </c>
      <c r="BF446" t="s">
        <v>182</v>
      </c>
      <c r="BG446" t="s">
        <v>4867</v>
      </c>
      <c r="BH446">
        <v>1</v>
      </c>
      <c r="BI446">
        <v>1</v>
      </c>
      <c r="BJ446">
        <v>1</v>
      </c>
      <c r="BK446" t="s">
        <v>189</v>
      </c>
      <c r="BL446" t="s">
        <v>6307</v>
      </c>
      <c r="BM446">
        <v>22041</v>
      </c>
      <c r="BN446" t="s">
        <v>364</v>
      </c>
      <c r="BO446" t="s">
        <v>7115</v>
      </c>
      <c r="BP446" t="s">
        <v>363</v>
      </c>
      <c r="BQ446" t="s">
        <v>184</v>
      </c>
      <c r="BR446" t="s">
        <v>6744</v>
      </c>
      <c r="BS446" t="s">
        <v>1494</v>
      </c>
      <c r="BT446" t="s">
        <v>16</v>
      </c>
      <c r="BU446" t="s">
        <v>189</v>
      </c>
      <c r="BV446" t="s">
        <v>18</v>
      </c>
      <c r="BW446" t="s">
        <v>9689</v>
      </c>
      <c r="BX446" t="s">
        <v>365</v>
      </c>
      <c r="BY446" t="s">
        <v>366</v>
      </c>
      <c r="BZ446" s="138"/>
      <c r="CA446" s="138">
        <v>44125</v>
      </c>
      <c r="CB446" t="s">
        <v>17</v>
      </c>
      <c r="CC446" t="s">
        <v>17</v>
      </c>
      <c r="CD446" t="s">
        <v>6307</v>
      </c>
      <c r="CE446" t="s">
        <v>189</v>
      </c>
      <c r="CF446" t="s">
        <v>6307</v>
      </c>
      <c r="CG446" t="s">
        <v>189</v>
      </c>
      <c r="CH446">
        <v>2022</v>
      </c>
      <c r="CI446" s="7">
        <v>44834</v>
      </c>
      <c r="CJ446" t="s">
        <v>4723</v>
      </c>
      <c r="CK446">
        <v>9</v>
      </c>
      <c r="CL446">
        <v>40</v>
      </c>
      <c r="CM446" s="7">
        <v>44830</v>
      </c>
      <c r="CN446" t="s">
        <v>11668</v>
      </c>
      <c r="CO446" t="s">
        <v>9857</v>
      </c>
      <c r="CP446" t="s">
        <v>11459</v>
      </c>
      <c r="CQ446" t="s">
        <v>11669</v>
      </c>
      <c r="CR446" t="s">
        <v>6022</v>
      </c>
      <c r="CS446" t="s">
        <v>6023</v>
      </c>
      <c r="CT446" t="s">
        <v>9847</v>
      </c>
      <c r="CU446" t="s">
        <v>9873</v>
      </c>
      <c r="CV446" t="s">
        <v>6310</v>
      </c>
      <c r="CW446" t="s">
        <v>9882</v>
      </c>
      <c r="CX446" t="s">
        <v>367</v>
      </c>
      <c r="CY446" t="s">
        <v>9813</v>
      </c>
      <c r="CZ446" t="s">
        <v>6730</v>
      </c>
      <c r="DA446" t="s">
        <v>188</v>
      </c>
      <c r="DB446" t="s">
        <v>16</v>
      </c>
      <c r="DC446" t="s">
        <v>16</v>
      </c>
      <c r="DD446" t="s">
        <v>22</v>
      </c>
      <c r="DE446" t="s">
        <v>364</v>
      </c>
      <c r="DF446" t="s">
        <v>311</v>
      </c>
      <c r="DG446" t="s">
        <v>5517</v>
      </c>
      <c r="DH446" t="s">
        <v>6766</v>
      </c>
      <c r="DI446" t="s">
        <v>4509</v>
      </c>
      <c r="DJ446" t="s">
        <v>16</v>
      </c>
      <c r="DK446" t="s">
        <v>16</v>
      </c>
      <c r="DL446" t="s">
        <v>5972</v>
      </c>
      <c r="DM446" t="s">
        <v>6245</v>
      </c>
      <c r="DN446" t="s">
        <v>4496</v>
      </c>
      <c r="DO446" t="s">
        <v>11199</v>
      </c>
      <c r="DP446" t="s">
        <v>7730</v>
      </c>
      <c r="DQ446" t="s">
        <v>10261</v>
      </c>
      <c r="DR446" t="s">
        <v>7731</v>
      </c>
    </row>
    <row r="447" spans="1:122" x14ac:dyDescent="0.25">
      <c r="A447">
        <v>468</v>
      </c>
      <c r="B447" t="s">
        <v>189</v>
      </c>
      <c r="C447" t="s">
        <v>3018</v>
      </c>
      <c r="D447" s="138">
        <v>44833</v>
      </c>
      <c r="E447" t="s">
        <v>3022</v>
      </c>
      <c r="F447" t="s">
        <v>11</v>
      </c>
      <c r="G447" t="s">
        <v>1932</v>
      </c>
      <c r="H447" t="s">
        <v>11</v>
      </c>
      <c r="I447" t="s">
        <v>9802</v>
      </c>
      <c r="J447" t="s">
        <v>100</v>
      </c>
      <c r="K447">
        <v>2</v>
      </c>
      <c r="L447">
        <v>2</v>
      </c>
      <c r="M447">
        <v>14.25</v>
      </c>
      <c r="N447">
        <v>15.7</v>
      </c>
      <c r="O447" t="s">
        <v>189</v>
      </c>
      <c r="P447" t="s">
        <v>13</v>
      </c>
      <c r="Q447" t="s">
        <v>31</v>
      </c>
      <c r="R447" t="s">
        <v>3016</v>
      </c>
      <c r="S447" t="s">
        <v>31</v>
      </c>
      <c r="T447" t="s">
        <v>16</v>
      </c>
      <c r="U447" t="s">
        <v>2071</v>
      </c>
      <c r="V447" t="s">
        <v>2410</v>
      </c>
      <c r="W447">
        <v>100</v>
      </c>
      <c r="X447" t="s">
        <v>22</v>
      </c>
      <c r="Y447" t="s">
        <v>6282</v>
      </c>
      <c r="Z447" t="s">
        <v>6282</v>
      </c>
      <c r="AA447" t="s">
        <v>189</v>
      </c>
      <c r="AB447" s="138">
        <v>44846</v>
      </c>
      <c r="AC447" s="138">
        <v>45028</v>
      </c>
      <c r="AD447" t="s">
        <v>6241</v>
      </c>
      <c r="AE447" t="s">
        <v>5252</v>
      </c>
      <c r="AF447" t="s">
        <v>16</v>
      </c>
      <c r="AG447" t="s">
        <v>189</v>
      </c>
      <c r="AH447" s="138">
        <v>45942</v>
      </c>
      <c r="AI447" t="s">
        <v>2414</v>
      </c>
      <c r="AJ447" t="s">
        <v>189</v>
      </c>
      <c r="AK447" t="s">
        <v>189</v>
      </c>
      <c r="AL447" t="s">
        <v>189</v>
      </c>
      <c r="AM447" t="s">
        <v>189</v>
      </c>
      <c r="AN447" t="s">
        <v>189</v>
      </c>
      <c r="AO447" t="s">
        <v>189</v>
      </c>
      <c r="AP447" t="s">
        <v>189</v>
      </c>
      <c r="AQ447" t="s">
        <v>16</v>
      </c>
      <c r="AR447" t="s">
        <v>189</v>
      </c>
      <c r="AS447" t="s">
        <v>16</v>
      </c>
      <c r="AT447" t="s">
        <v>6622</v>
      </c>
      <c r="AU447" t="s">
        <v>9344</v>
      </c>
      <c r="AV447" t="s">
        <v>189</v>
      </c>
      <c r="AW447" t="s">
        <v>16</v>
      </c>
      <c r="AX447" t="s">
        <v>16</v>
      </c>
      <c r="AY447" t="s">
        <v>16</v>
      </c>
      <c r="AZ447" t="s">
        <v>16</v>
      </c>
      <c r="BA447" t="s">
        <v>16</v>
      </c>
      <c r="BB447" t="s">
        <v>16</v>
      </c>
      <c r="BC447" t="s">
        <v>16</v>
      </c>
      <c r="BD447" t="s">
        <v>16</v>
      </c>
      <c r="BE447" t="s">
        <v>16</v>
      </c>
      <c r="BF447" t="s">
        <v>189</v>
      </c>
      <c r="BG447" t="s">
        <v>189</v>
      </c>
      <c r="BH447">
        <v>0</v>
      </c>
      <c r="BI447">
        <v>0</v>
      </c>
      <c r="BJ447">
        <v>0</v>
      </c>
      <c r="BK447" t="s">
        <v>189</v>
      </c>
      <c r="BL447" t="s">
        <v>189</v>
      </c>
      <c r="BN447" t="s">
        <v>3017</v>
      </c>
      <c r="BO447" t="s">
        <v>16</v>
      </c>
      <c r="BP447" t="s">
        <v>3020</v>
      </c>
      <c r="BQ447" t="s">
        <v>184</v>
      </c>
      <c r="BR447" t="s">
        <v>6744</v>
      </c>
      <c r="BS447" t="s">
        <v>16</v>
      </c>
      <c r="BT447" t="s">
        <v>16</v>
      </c>
      <c r="BU447" t="s">
        <v>189</v>
      </c>
      <c r="BV447" t="s">
        <v>47</v>
      </c>
      <c r="BW447" t="s">
        <v>189</v>
      </c>
      <c r="BX447" t="s">
        <v>3021</v>
      </c>
      <c r="BY447" t="s">
        <v>16</v>
      </c>
      <c r="BZ447" s="138"/>
      <c r="CA447" s="138">
        <v>43873</v>
      </c>
      <c r="CB447" t="s">
        <v>34</v>
      </c>
      <c r="CC447" t="s">
        <v>6745</v>
      </c>
      <c r="CD447" t="s">
        <v>6307</v>
      </c>
      <c r="CE447" t="s">
        <v>189</v>
      </c>
      <c r="CF447" t="s">
        <v>189</v>
      </c>
      <c r="CG447" t="s">
        <v>189</v>
      </c>
      <c r="CH447">
        <v>2022</v>
      </c>
      <c r="CI447" s="7">
        <v>44833</v>
      </c>
      <c r="CJ447" t="s">
        <v>4723</v>
      </c>
      <c r="CK447">
        <v>9</v>
      </c>
      <c r="CL447">
        <v>40</v>
      </c>
      <c r="CM447" s="7">
        <v>44830</v>
      </c>
      <c r="CN447" t="s">
        <v>11668</v>
      </c>
      <c r="CO447" t="s">
        <v>9857</v>
      </c>
      <c r="CP447" t="s">
        <v>11459</v>
      </c>
      <c r="CQ447" t="s">
        <v>11669</v>
      </c>
      <c r="CR447" t="s">
        <v>6022</v>
      </c>
      <c r="CS447" t="s">
        <v>6023</v>
      </c>
      <c r="CT447" t="s">
        <v>9847</v>
      </c>
      <c r="CU447" t="s">
        <v>9873</v>
      </c>
      <c r="CV447" t="s">
        <v>6310</v>
      </c>
      <c r="CW447" t="s">
        <v>9874</v>
      </c>
      <c r="CX447" t="s">
        <v>3019</v>
      </c>
      <c r="CY447" t="s">
        <v>9813</v>
      </c>
      <c r="CZ447" t="s">
        <v>6730</v>
      </c>
      <c r="DA447" t="s">
        <v>188</v>
      </c>
      <c r="DB447" t="s">
        <v>16</v>
      </c>
      <c r="DC447" t="s">
        <v>16</v>
      </c>
      <c r="DD447" t="s">
        <v>22</v>
      </c>
      <c r="DE447" t="s">
        <v>16</v>
      </c>
      <c r="DF447" t="s">
        <v>589</v>
      </c>
      <c r="DG447" t="s">
        <v>4727</v>
      </c>
      <c r="DH447" t="s">
        <v>2051</v>
      </c>
      <c r="DI447" t="s">
        <v>4504</v>
      </c>
      <c r="DJ447" t="s">
        <v>16</v>
      </c>
      <c r="DK447" t="s">
        <v>16</v>
      </c>
      <c r="DL447" t="s">
        <v>5972</v>
      </c>
      <c r="DM447" t="s">
        <v>6245</v>
      </c>
      <c r="DN447" t="s">
        <v>189</v>
      </c>
      <c r="DO447" t="s">
        <v>11200</v>
      </c>
      <c r="DP447" t="s">
        <v>7732</v>
      </c>
      <c r="DQ447" t="s">
        <v>10262</v>
      </c>
      <c r="DR447" t="s">
        <v>7733</v>
      </c>
    </row>
    <row r="448" spans="1:122" x14ac:dyDescent="0.25">
      <c r="A448">
        <v>467</v>
      </c>
      <c r="B448" t="s">
        <v>189</v>
      </c>
      <c r="C448" t="s">
        <v>3010</v>
      </c>
      <c r="D448" s="138">
        <v>44833</v>
      </c>
      <c r="E448" t="s">
        <v>3015</v>
      </c>
      <c r="F448" t="s">
        <v>11</v>
      </c>
      <c r="G448" t="s">
        <v>1929</v>
      </c>
      <c r="H448" t="s">
        <v>11</v>
      </c>
      <c r="I448" t="s">
        <v>9802</v>
      </c>
      <c r="J448" t="s">
        <v>100</v>
      </c>
      <c r="K448">
        <v>0.8</v>
      </c>
      <c r="L448">
        <v>0.8</v>
      </c>
      <c r="M448">
        <v>5.7</v>
      </c>
      <c r="N448">
        <v>6.28</v>
      </c>
      <c r="O448" t="s">
        <v>189</v>
      </c>
      <c r="P448" t="s">
        <v>13</v>
      </c>
      <c r="Q448" t="s">
        <v>1519</v>
      </c>
      <c r="R448" t="s">
        <v>16</v>
      </c>
      <c r="S448" t="s">
        <v>1519</v>
      </c>
      <c r="T448" t="s">
        <v>16</v>
      </c>
      <c r="U448" t="s">
        <v>16</v>
      </c>
      <c r="V448" t="s">
        <v>2410</v>
      </c>
      <c r="W448">
        <v>100</v>
      </c>
      <c r="X448" t="s">
        <v>166</v>
      </c>
      <c r="Y448" t="s">
        <v>6283</v>
      </c>
      <c r="Z448" t="s">
        <v>6283</v>
      </c>
      <c r="AA448" t="s">
        <v>189</v>
      </c>
      <c r="AB448" s="138">
        <v>44845</v>
      </c>
      <c r="AC448" s="138">
        <v>45027</v>
      </c>
      <c r="AD448" t="s">
        <v>6240</v>
      </c>
      <c r="AE448" t="s">
        <v>5251</v>
      </c>
      <c r="AF448" t="s">
        <v>16</v>
      </c>
      <c r="AG448" t="s">
        <v>189</v>
      </c>
      <c r="AH448" s="138">
        <v>45941</v>
      </c>
      <c r="AI448" t="s">
        <v>2414</v>
      </c>
      <c r="AJ448" t="s">
        <v>189</v>
      </c>
      <c r="AK448" t="s">
        <v>189</v>
      </c>
      <c r="AL448" t="s">
        <v>189</v>
      </c>
      <c r="AM448" t="s">
        <v>189</v>
      </c>
      <c r="AN448" t="s">
        <v>189</v>
      </c>
      <c r="AO448" t="s">
        <v>189</v>
      </c>
      <c r="AP448" t="s">
        <v>189</v>
      </c>
      <c r="AQ448" t="s">
        <v>16</v>
      </c>
      <c r="AR448" t="s">
        <v>189</v>
      </c>
      <c r="AS448" t="s">
        <v>16</v>
      </c>
      <c r="AT448" t="s">
        <v>6623</v>
      </c>
      <c r="AU448" t="s">
        <v>9344</v>
      </c>
      <c r="AV448" t="s">
        <v>189</v>
      </c>
      <c r="AW448" t="s">
        <v>16</v>
      </c>
      <c r="AX448" t="s">
        <v>16</v>
      </c>
      <c r="AY448" t="s">
        <v>16</v>
      </c>
      <c r="AZ448" t="s">
        <v>16</v>
      </c>
      <c r="BA448" t="s">
        <v>16</v>
      </c>
      <c r="BB448" t="s">
        <v>16</v>
      </c>
      <c r="BC448" t="s">
        <v>16</v>
      </c>
      <c r="BD448" t="s">
        <v>16</v>
      </c>
      <c r="BE448" t="s">
        <v>16</v>
      </c>
      <c r="BF448" t="s">
        <v>189</v>
      </c>
      <c r="BG448" t="s">
        <v>189</v>
      </c>
      <c r="BH448">
        <v>0</v>
      </c>
      <c r="BI448">
        <v>0</v>
      </c>
      <c r="BJ448">
        <v>0</v>
      </c>
      <c r="BK448" t="s">
        <v>189</v>
      </c>
      <c r="BL448" t="s">
        <v>189</v>
      </c>
      <c r="BN448" t="s">
        <v>3009</v>
      </c>
      <c r="BO448" t="s">
        <v>7115</v>
      </c>
      <c r="BP448" t="s">
        <v>3012</v>
      </c>
      <c r="BQ448" t="s">
        <v>184</v>
      </c>
      <c r="BR448" t="s">
        <v>6744</v>
      </c>
      <c r="BS448" t="s">
        <v>1494</v>
      </c>
      <c r="BT448" t="s">
        <v>16</v>
      </c>
      <c r="BU448" t="s">
        <v>189</v>
      </c>
      <c r="BV448" t="s">
        <v>18</v>
      </c>
      <c r="BW448" t="s">
        <v>195</v>
      </c>
      <c r="BX448" t="s">
        <v>365</v>
      </c>
      <c r="BY448" t="s">
        <v>3013</v>
      </c>
      <c r="BZ448" s="138"/>
      <c r="CA448" s="138">
        <v>43759</v>
      </c>
      <c r="CB448" t="s">
        <v>17</v>
      </c>
      <c r="CC448" t="s">
        <v>17</v>
      </c>
      <c r="CD448" t="s">
        <v>6307</v>
      </c>
      <c r="CE448" t="s">
        <v>189</v>
      </c>
      <c r="CF448" t="s">
        <v>189</v>
      </c>
      <c r="CG448" t="s">
        <v>189</v>
      </c>
      <c r="CH448">
        <v>2022</v>
      </c>
      <c r="CI448" s="7">
        <v>44833</v>
      </c>
      <c r="CJ448" t="s">
        <v>4723</v>
      </c>
      <c r="CK448">
        <v>9</v>
      </c>
      <c r="CL448">
        <v>40</v>
      </c>
      <c r="CM448" s="7">
        <v>44830</v>
      </c>
      <c r="CN448" t="s">
        <v>11668</v>
      </c>
      <c r="CO448" t="s">
        <v>9857</v>
      </c>
      <c r="CP448" t="s">
        <v>11459</v>
      </c>
      <c r="CQ448" t="s">
        <v>11669</v>
      </c>
      <c r="CR448" t="s">
        <v>6022</v>
      </c>
      <c r="CS448" t="s">
        <v>6023</v>
      </c>
      <c r="CT448" t="s">
        <v>9847</v>
      </c>
      <c r="CU448" t="s">
        <v>9873</v>
      </c>
      <c r="CV448" t="s">
        <v>6310</v>
      </c>
      <c r="CW448" t="s">
        <v>9874</v>
      </c>
      <c r="CX448" t="s">
        <v>3011</v>
      </c>
      <c r="CY448" t="s">
        <v>9813</v>
      </c>
      <c r="CZ448" t="s">
        <v>6730</v>
      </c>
      <c r="DA448" t="s">
        <v>188</v>
      </c>
      <c r="DB448" t="s">
        <v>16</v>
      </c>
      <c r="DC448" t="s">
        <v>16</v>
      </c>
      <c r="DD448" t="s">
        <v>22</v>
      </c>
      <c r="DE448" t="s">
        <v>3009</v>
      </c>
      <c r="DF448" t="s">
        <v>311</v>
      </c>
      <c r="DG448" t="s">
        <v>4727</v>
      </c>
      <c r="DH448" t="s">
        <v>6766</v>
      </c>
      <c r="DI448" t="s">
        <v>5857</v>
      </c>
      <c r="DJ448" t="s">
        <v>16</v>
      </c>
      <c r="DK448" t="s">
        <v>16</v>
      </c>
      <c r="DL448" t="s">
        <v>5972</v>
      </c>
      <c r="DM448" t="s">
        <v>6245</v>
      </c>
      <c r="DN448" t="s">
        <v>189</v>
      </c>
      <c r="DO448" t="s">
        <v>11201</v>
      </c>
      <c r="DP448" t="s">
        <v>7734</v>
      </c>
      <c r="DQ448" t="s">
        <v>10262</v>
      </c>
      <c r="DR448" t="s">
        <v>7735</v>
      </c>
    </row>
    <row r="449" spans="1:122" x14ac:dyDescent="0.25">
      <c r="A449">
        <v>466</v>
      </c>
      <c r="B449" t="s">
        <v>189</v>
      </c>
      <c r="C449" t="s">
        <v>3031</v>
      </c>
      <c r="D449" s="138">
        <v>44832</v>
      </c>
      <c r="E449" t="s">
        <v>3035</v>
      </c>
      <c r="F449" t="s">
        <v>11</v>
      </c>
      <c r="G449" t="s">
        <v>16</v>
      </c>
      <c r="H449" t="s">
        <v>11</v>
      </c>
      <c r="I449" t="s">
        <v>9802</v>
      </c>
      <c r="J449" t="s">
        <v>92</v>
      </c>
      <c r="K449">
        <v>0.32</v>
      </c>
      <c r="L449">
        <v>0.31</v>
      </c>
      <c r="M449">
        <v>2.2200000000000002</v>
      </c>
      <c r="N449">
        <v>2.4319999999999999</v>
      </c>
      <c r="O449" t="s">
        <v>189</v>
      </c>
      <c r="P449" t="s">
        <v>13</v>
      </c>
      <c r="Q449" t="s">
        <v>25</v>
      </c>
      <c r="R449" t="s">
        <v>16</v>
      </c>
      <c r="S449" t="s">
        <v>25</v>
      </c>
      <c r="T449" t="s">
        <v>16</v>
      </c>
      <c r="U449" t="s">
        <v>16</v>
      </c>
      <c r="V449" t="s">
        <v>2410</v>
      </c>
      <c r="W449">
        <v>100</v>
      </c>
      <c r="X449" t="s">
        <v>22</v>
      </c>
      <c r="Y449" t="s">
        <v>1883</v>
      </c>
      <c r="Z449" t="s">
        <v>1883</v>
      </c>
      <c r="AA449" t="s">
        <v>189</v>
      </c>
      <c r="AB449" s="138">
        <v>44845</v>
      </c>
      <c r="AC449" s="138">
        <v>45027</v>
      </c>
      <c r="AD449" t="s">
        <v>6241</v>
      </c>
      <c r="AE449" t="s">
        <v>5253</v>
      </c>
      <c r="AF449" t="s">
        <v>16</v>
      </c>
      <c r="AG449" t="s">
        <v>189</v>
      </c>
      <c r="AH449" s="138">
        <v>45941</v>
      </c>
      <c r="AI449" t="s">
        <v>2414</v>
      </c>
      <c r="AJ449" t="s">
        <v>189</v>
      </c>
      <c r="AK449" t="s">
        <v>189</v>
      </c>
      <c r="AL449" t="s">
        <v>189</v>
      </c>
      <c r="AM449" t="s">
        <v>189</v>
      </c>
      <c r="AN449" t="s">
        <v>189</v>
      </c>
      <c r="AO449" t="s">
        <v>189</v>
      </c>
      <c r="AP449" t="s">
        <v>189</v>
      </c>
      <c r="AQ449" t="s">
        <v>16</v>
      </c>
      <c r="AR449" t="s">
        <v>189</v>
      </c>
      <c r="AS449" t="s">
        <v>16</v>
      </c>
      <c r="AT449" t="s">
        <v>6464</v>
      </c>
      <c r="AU449" t="s">
        <v>9344</v>
      </c>
      <c r="AV449" t="s">
        <v>189</v>
      </c>
      <c r="AW449" t="s">
        <v>16</v>
      </c>
      <c r="AX449" t="s">
        <v>16</v>
      </c>
      <c r="AY449" t="s">
        <v>16</v>
      </c>
      <c r="AZ449" t="s">
        <v>16</v>
      </c>
      <c r="BA449" t="s">
        <v>16</v>
      </c>
      <c r="BB449" t="s">
        <v>16</v>
      </c>
      <c r="BC449" t="s">
        <v>16</v>
      </c>
      <c r="BD449" t="s">
        <v>16</v>
      </c>
      <c r="BE449" t="s">
        <v>16</v>
      </c>
      <c r="BF449" t="s">
        <v>189</v>
      </c>
      <c r="BG449" t="s">
        <v>189</v>
      </c>
      <c r="BH449">
        <v>0</v>
      </c>
      <c r="BI449">
        <v>0</v>
      </c>
      <c r="BJ449">
        <v>0</v>
      </c>
      <c r="BK449" t="s">
        <v>189</v>
      </c>
      <c r="BL449" t="s">
        <v>189</v>
      </c>
      <c r="BN449" t="s">
        <v>3030</v>
      </c>
      <c r="BO449" t="s">
        <v>9725</v>
      </c>
      <c r="BP449" t="s">
        <v>3033</v>
      </c>
      <c r="BQ449" t="s">
        <v>184</v>
      </c>
      <c r="BR449" t="s">
        <v>6744</v>
      </c>
      <c r="BS449" t="s">
        <v>16</v>
      </c>
      <c r="BT449" t="s">
        <v>16</v>
      </c>
      <c r="BU449" t="s">
        <v>189</v>
      </c>
      <c r="BV449" t="s">
        <v>96</v>
      </c>
      <c r="BW449" t="s">
        <v>185</v>
      </c>
      <c r="BX449" t="s">
        <v>3034</v>
      </c>
      <c r="BY449" t="s">
        <v>16</v>
      </c>
      <c r="BZ449" s="138"/>
      <c r="CA449" s="138">
        <v>44832</v>
      </c>
      <c r="CB449" t="s">
        <v>17</v>
      </c>
      <c r="CC449" t="s">
        <v>16</v>
      </c>
      <c r="CD449" t="s">
        <v>6307</v>
      </c>
      <c r="CE449" t="s">
        <v>189</v>
      </c>
      <c r="CF449" t="s">
        <v>189</v>
      </c>
      <c r="CG449" t="s">
        <v>189</v>
      </c>
      <c r="CH449">
        <v>2022</v>
      </c>
      <c r="CI449" s="7">
        <v>44832</v>
      </c>
      <c r="CJ449" t="s">
        <v>4723</v>
      </c>
      <c r="CK449">
        <v>9</v>
      </c>
      <c r="CL449">
        <v>40</v>
      </c>
      <c r="CM449" s="7">
        <v>44830</v>
      </c>
      <c r="CN449" t="s">
        <v>11668</v>
      </c>
      <c r="CO449" t="s">
        <v>9857</v>
      </c>
      <c r="CP449" t="s">
        <v>11459</v>
      </c>
      <c r="CQ449" t="s">
        <v>11669</v>
      </c>
      <c r="CR449" t="s">
        <v>6022</v>
      </c>
      <c r="CS449" t="s">
        <v>6023</v>
      </c>
      <c r="CT449" t="s">
        <v>9847</v>
      </c>
      <c r="CU449" t="s">
        <v>9873</v>
      </c>
      <c r="CV449" t="s">
        <v>6307</v>
      </c>
      <c r="CW449" t="s">
        <v>9874</v>
      </c>
      <c r="CX449" t="s">
        <v>3032</v>
      </c>
      <c r="CY449" t="s">
        <v>9809</v>
      </c>
      <c r="CZ449" t="s">
        <v>6730</v>
      </c>
      <c r="DA449" t="s">
        <v>188</v>
      </c>
      <c r="DB449" t="s">
        <v>16</v>
      </c>
      <c r="DC449" t="s">
        <v>16</v>
      </c>
      <c r="DD449" t="s">
        <v>22</v>
      </c>
      <c r="DE449" t="s">
        <v>16</v>
      </c>
      <c r="DF449" t="s">
        <v>304</v>
      </c>
      <c r="DG449" t="s">
        <v>4727</v>
      </c>
      <c r="DH449" t="s">
        <v>6809</v>
      </c>
      <c r="DI449" t="s">
        <v>5858</v>
      </c>
      <c r="DJ449" t="s">
        <v>16</v>
      </c>
      <c r="DK449" t="s">
        <v>16</v>
      </c>
      <c r="DL449" t="s">
        <v>5972</v>
      </c>
      <c r="DM449" t="s">
        <v>9708</v>
      </c>
      <c r="DN449" t="s">
        <v>189</v>
      </c>
      <c r="DO449" t="s">
        <v>11202</v>
      </c>
      <c r="DP449" t="s">
        <v>7736</v>
      </c>
      <c r="DQ449" t="s">
        <v>10263</v>
      </c>
      <c r="DR449" t="s">
        <v>7737</v>
      </c>
    </row>
    <row r="450" spans="1:122" x14ac:dyDescent="0.25">
      <c r="A450">
        <v>465</v>
      </c>
      <c r="B450" t="s">
        <v>189</v>
      </c>
      <c r="C450" t="s">
        <v>3027</v>
      </c>
      <c r="D450" s="138">
        <v>44832</v>
      </c>
      <c r="E450" t="s">
        <v>3029</v>
      </c>
      <c r="F450" t="s">
        <v>11</v>
      </c>
      <c r="G450" t="s">
        <v>16</v>
      </c>
      <c r="H450" t="s">
        <v>11</v>
      </c>
      <c r="I450" t="s">
        <v>9802</v>
      </c>
      <c r="J450" t="s">
        <v>92</v>
      </c>
      <c r="K450">
        <v>0.5</v>
      </c>
      <c r="L450">
        <v>0.49</v>
      </c>
      <c r="M450">
        <v>3.47</v>
      </c>
      <c r="N450">
        <v>3.8</v>
      </c>
      <c r="O450" t="s">
        <v>189</v>
      </c>
      <c r="P450" t="s">
        <v>13</v>
      </c>
      <c r="Q450" t="s">
        <v>854</v>
      </c>
      <c r="R450" t="s">
        <v>42</v>
      </c>
      <c r="S450" t="s">
        <v>854</v>
      </c>
      <c r="T450" t="s">
        <v>16</v>
      </c>
      <c r="U450" t="s">
        <v>65</v>
      </c>
      <c r="V450" t="s">
        <v>2410</v>
      </c>
      <c r="W450">
        <v>100</v>
      </c>
      <c r="X450" t="s">
        <v>72</v>
      </c>
      <c r="Y450" t="s">
        <v>6236</v>
      </c>
      <c r="Z450" t="s">
        <v>6236</v>
      </c>
      <c r="AA450" t="s">
        <v>189</v>
      </c>
      <c r="AB450" s="138">
        <v>44846</v>
      </c>
      <c r="AC450" s="138">
        <v>45028</v>
      </c>
      <c r="AD450" t="s">
        <v>6240</v>
      </c>
      <c r="AE450" t="s">
        <v>5101</v>
      </c>
      <c r="AF450" t="s">
        <v>16</v>
      </c>
      <c r="AG450" t="s">
        <v>189</v>
      </c>
      <c r="AH450" s="138">
        <v>45942</v>
      </c>
      <c r="AI450" t="s">
        <v>2414</v>
      </c>
      <c r="AJ450" t="s">
        <v>189</v>
      </c>
      <c r="AK450" t="s">
        <v>189</v>
      </c>
      <c r="AL450" t="s">
        <v>189</v>
      </c>
      <c r="AM450" t="s">
        <v>189</v>
      </c>
      <c r="AN450" t="s">
        <v>189</v>
      </c>
      <c r="AO450" t="s">
        <v>189</v>
      </c>
      <c r="AP450" t="s">
        <v>189</v>
      </c>
      <c r="AQ450" t="s">
        <v>16</v>
      </c>
      <c r="AR450" t="s">
        <v>189</v>
      </c>
      <c r="AS450" t="s">
        <v>16</v>
      </c>
      <c r="AT450" t="s">
        <v>6624</v>
      </c>
      <c r="AU450" t="s">
        <v>9344</v>
      </c>
      <c r="AV450" t="s">
        <v>189</v>
      </c>
      <c r="AW450" t="s">
        <v>16</v>
      </c>
      <c r="AX450" t="s">
        <v>16</v>
      </c>
      <c r="AY450" t="s">
        <v>16</v>
      </c>
      <c r="AZ450" t="s">
        <v>16</v>
      </c>
      <c r="BA450" t="s">
        <v>16</v>
      </c>
      <c r="BB450" t="s">
        <v>16</v>
      </c>
      <c r="BC450" t="s">
        <v>16</v>
      </c>
      <c r="BD450" t="s">
        <v>16</v>
      </c>
      <c r="BE450" t="s">
        <v>16</v>
      </c>
      <c r="BF450" t="s">
        <v>189</v>
      </c>
      <c r="BG450" t="s">
        <v>189</v>
      </c>
      <c r="BH450">
        <v>0</v>
      </c>
      <c r="BI450">
        <v>0</v>
      </c>
      <c r="BJ450">
        <v>0</v>
      </c>
      <c r="BK450" t="s">
        <v>189</v>
      </c>
      <c r="BL450" t="s">
        <v>189</v>
      </c>
      <c r="BN450" t="s">
        <v>3023</v>
      </c>
      <c r="BO450" t="s">
        <v>7115</v>
      </c>
      <c r="BP450" t="s">
        <v>3026</v>
      </c>
      <c r="BQ450" t="s">
        <v>184</v>
      </c>
      <c r="BR450" t="s">
        <v>6744</v>
      </c>
      <c r="BS450" t="s">
        <v>9667</v>
      </c>
      <c r="BT450" t="s">
        <v>16</v>
      </c>
      <c r="BU450" t="s">
        <v>189</v>
      </c>
      <c r="BV450" t="s">
        <v>18</v>
      </c>
      <c r="BW450" t="s">
        <v>185</v>
      </c>
      <c r="BX450" t="s">
        <v>1160</v>
      </c>
      <c r="BY450" t="s">
        <v>16</v>
      </c>
      <c r="BZ450" s="138"/>
      <c r="CA450" s="138">
        <v>44832</v>
      </c>
      <c r="CB450" t="s">
        <v>17</v>
      </c>
      <c r="CC450" t="s">
        <v>17</v>
      </c>
      <c r="CD450" t="s">
        <v>6307</v>
      </c>
      <c r="CE450" t="s">
        <v>189</v>
      </c>
      <c r="CF450" t="s">
        <v>189</v>
      </c>
      <c r="CG450" t="s">
        <v>189</v>
      </c>
      <c r="CH450">
        <v>2022</v>
      </c>
      <c r="CI450" s="7">
        <v>44832</v>
      </c>
      <c r="CJ450" t="s">
        <v>4723</v>
      </c>
      <c r="CK450">
        <v>9</v>
      </c>
      <c r="CL450">
        <v>40</v>
      </c>
      <c r="CM450" s="7">
        <v>44830</v>
      </c>
      <c r="CN450" t="s">
        <v>11668</v>
      </c>
      <c r="CO450" t="s">
        <v>9857</v>
      </c>
      <c r="CP450" t="s">
        <v>11459</v>
      </c>
      <c r="CQ450" t="s">
        <v>11669</v>
      </c>
      <c r="CR450" t="s">
        <v>6022</v>
      </c>
      <c r="CS450" t="s">
        <v>6023</v>
      </c>
      <c r="CT450" t="s">
        <v>9847</v>
      </c>
      <c r="CU450" t="s">
        <v>9873</v>
      </c>
      <c r="CV450" t="s">
        <v>6307</v>
      </c>
      <c r="CW450" t="s">
        <v>9874</v>
      </c>
      <c r="CX450" t="s">
        <v>3025</v>
      </c>
      <c r="CY450" t="s">
        <v>9809</v>
      </c>
      <c r="CZ450" t="s">
        <v>6730</v>
      </c>
      <c r="DA450" t="s">
        <v>188</v>
      </c>
      <c r="DB450" t="s">
        <v>16</v>
      </c>
      <c r="DC450" t="s">
        <v>3023</v>
      </c>
      <c r="DD450" t="s">
        <v>22</v>
      </c>
      <c r="DE450" t="s">
        <v>16</v>
      </c>
      <c r="DF450" t="s">
        <v>311</v>
      </c>
      <c r="DG450" t="s">
        <v>4727</v>
      </c>
      <c r="DH450" t="s">
        <v>6809</v>
      </c>
      <c r="DI450" t="s">
        <v>5852</v>
      </c>
      <c r="DJ450" t="s">
        <v>16</v>
      </c>
      <c r="DK450" t="s">
        <v>16</v>
      </c>
      <c r="DL450" t="s">
        <v>5972</v>
      </c>
      <c r="DM450" t="s">
        <v>6245</v>
      </c>
      <c r="DN450" t="s">
        <v>189</v>
      </c>
      <c r="DO450" t="s">
        <v>11204</v>
      </c>
      <c r="DP450" t="s">
        <v>7738</v>
      </c>
      <c r="DQ450" t="s">
        <v>10263</v>
      </c>
      <c r="DR450" t="s">
        <v>7739</v>
      </c>
    </row>
    <row r="451" spans="1:122" x14ac:dyDescent="0.25">
      <c r="A451">
        <v>464</v>
      </c>
      <c r="B451" t="s">
        <v>189</v>
      </c>
      <c r="C451" t="s">
        <v>3024</v>
      </c>
      <c r="D451" s="138">
        <v>44832</v>
      </c>
      <c r="E451" t="s">
        <v>3028</v>
      </c>
      <c r="F451" t="s">
        <v>11</v>
      </c>
      <c r="G451" t="s">
        <v>16</v>
      </c>
      <c r="H451" t="s">
        <v>11</v>
      </c>
      <c r="I451" t="s">
        <v>9802</v>
      </c>
      <c r="J451" t="s">
        <v>92</v>
      </c>
      <c r="K451">
        <v>0.5</v>
      </c>
      <c r="L451">
        <v>0.49</v>
      </c>
      <c r="M451">
        <v>3.47</v>
      </c>
      <c r="N451">
        <v>3.8</v>
      </c>
      <c r="O451" t="s">
        <v>189</v>
      </c>
      <c r="P451" t="s">
        <v>13</v>
      </c>
      <c r="Q451" t="s">
        <v>854</v>
      </c>
      <c r="R451" t="s">
        <v>16</v>
      </c>
      <c r="S451" t="s">
        <v>854</v>
      </c>
      <c r="T451" t="s">
        <v>16</v>
      </c>
      <c r="U451" t="s">
        <v>16</v>
      </c>
      <c r="V451" t="s">
        <v>2410</v>
      </c>
      <c r="W451">
        <v>100</v>
      </c>
      <c r="X451" t="s">
        <v>72</v>
      </c>
      <c r="Y451" t="s">
        <v>6236</v>
      </c>
      <c r="Z451" t="s">
        <v>6236</v>
      </c>
      <c r="AA451" t="s">
        <v>189</v>
      </c>
      <c r="AB451" s="138">
        <v>44846</v>
      </c>
      <c r="AC451" s="138">
        <v>45028</v>
      </c>
      <c r="AD451" t="s">
        <v>6240</v>
      </c>
      <c r="AE451" t="s">
        <v>5101</v>
      </c>
      <c r="AF451" t="s">
        <v>16</v>
      </c>
      <c r="AG451" t="s">
        <v>189</v>
      </c>
      <c r="AH451" s="138">
        <v>45942</v>
      </c>
      <c r="AI451" t="s">
        <v>2414</v>
      </c>
      <c r="AJ451" t="s">
        <v>189</v>
      </c>
      <c r="AK451" t="s">
        <v>189</v>
      </c>
      <c r="AL451" t="s">
        <v>189</v>
      </c>
      <c r="AM451" t="s">
        <v>189</v>
      </c>
      <c r="AN451" t="s">
        <v>189</v>
      </c>
      <c r="AO451" t="s">
        <v>189</v>
      </c>
      <c r="AP451" t="s">
        <v>189</v>
      </c>
      <c r="AQ451" t="s">
        <v>16</v>
      </c>
      <c r="AR451" t="s">
        <v>189</v>
      </c>
      <c r="AS451" t="s">
        <v>16</v>
      </c>
      <c r="AT451" t="s">
        <v>6624</v>
      </c>
      <c r="AU451" t="s">
        <v>9344</v>
      </c>
      <c r="AV451" t="s">
        <v>189</v>
      </c>
      <c r="AW451" t="s">
        <v>16</v>
      </c>
      <c r="AX451" t="s">
        <v>16</v>
      </c>
      <c r="AY451" t="s">
        <v>16</v>
      </c>
      <c r="AZ451" t="s">
        <v>16</v>
      </c>
      <c r="BA451" t="s">
        <v>16</v>
      </c>
      <c r="BB451" t="s">
        <v>16</v>
      </c>
      <c r="BC451" t="s">
        <v>16</v>
      </c>
      <c r="BD451" t="s">
        <v>16</v>
      </c>
      <c r="BE451" t="s">
        <v>16</v>
      </c>
      <c r="BF451" t="s">
        <v>189</v>
      </c>
      <c r="BG451" t="s">
        <v>189</v>
      </c>
      <c r="BH451">
        <v>0</v>
      </c>
      <c r="BI451">
        <v>0</v>
      </c>
      <c r="BJ451">
        <v>0</v>
      </c>
      <c r="BK451" t="s">
        <v>189</v>
      </c>
      <c r="BL451" t="s">
        <v>189</v>
      </c>
      <c r="BN451" t="s">
        <v>3023</v>
      </c>
      <c r="BO451" t="s">
        <v>7115</v>
      </c>
      <c r="BP451" t="s">
        <v>3026</v>
      </c>
      <c r="BQ451" t="s">
        <v>184</v>
      </c>
      <c r="BR451" t="s">
        <v>6744</v>
      </c>
      <c r="BS451" t="s">
        <v>9667</v>
      </c>
      <c r="BT451" t="s">
        <v>16</v>
      </c>
      <c r="BU451" t="s">
        <v>189</v>
      </c>
      <c r="BV451" t="s">
        <v>18</v>
      </c>
      <c r="BW451" t="s">
        <v>185</v>
      </c>
      <c r="BX451" t="s">
        <v>1160</v>
      </c>
      <c r="BY451" t="s">
        <v>16</v>
      </c>
      <c r="BZ451" s="138"/>
      <c r="CA451" s="138">
        <v>44832</v>
      </c>
      <c r="CB451" t="s">
        <v>17</v>
      </c>
      <c r="CC451" t="s">
        <v>17</v>
      </c>
      <c r="CD451" t="s">
        <v>6307</v>
      </c>
      <c r="CE451" t="s">
        <v>189</v>
      </c>
      <c r="CF451" t="s">
        <v>189</v>
      </c>
      <c r="CG451" t="s">
        <v>189</v>
      </c>
      <c r="CH451">
        <v>2022</v>
      </c>
      <c r="CI451" s="7">
        <v>44832</v>
      </c>
      <c r="CJ451" t="s">
        <v>4723</v>
      </c>
      <c r="CK451">
        <v>9</v>
      </c>
      <c r="CL451">
        <v>40</v>
      </c>
      <c r="CM451" s="7">
        <v>44830</v>
      </c>
      <c r="CN451" t="s">
        <v>11668</v>
      </c>
      <c r="CO451" t="s">
        <v>9857</v>
      </c>
      <c r="CP451" t="s">
        <v>11459</v>
      </c>
      <c r="CQ451" t="s">
        <v>11669</v>
      </c>
      <c r="CR451" t="s">
        <v>6022</v>
      </c>
      <c r="CS451" t="s">
        <v>6023</v>
      </c>
      <c r="CT451" t="s">
        <v>9847</v>
      </c>
      <c r="CU451" t="s">
        <v>9873</v>
      </c>
      <c r="CV451" t="s">
        <v>6307</v>
      </c>
      <c r="CW451" t="s">
        <v>9874</v>
      </c>
      <c r="CX451" t="s">
        <v>3025</v>
      </c>
      <c r="CY451" t="s">
        <v>9809</v>
      </c>
      <c r="CZ451" t="s">
        <v>6730</v>
      </c>
      <c r="DA451" t="s">
        <v>188</v>
      </c>
      <c r="DB451" t="s">
        <v>16</v>
      </c>
      <c r="DC451" t="s">
        <v>3023</v>
      </c>
      <c r="DD451" t="s">
        <v>22</v>
      </c>
      <c r="DE451" t="s">
        <v>16</v>
      </c>
      <c r="DF451" t="s">
        <v>371</v>
      </c>
      <c r="DG451" t="s">
        <v>4727</v>
      </c>
      <c r="DH451" t="s">
        <v>6809</v>
      </c>
      <c r="DI451" t="s">
        <v>5852</v>
      </c>
      <c r="DJ451" t="s">
        <v>16</v>
      </c>
      <c r="DK451" t="s">
        <v>16</v>
      </c>
      <c r="DL451" t="s">
        <v>5972</v>
      </c>
      <c r="DM451" t="s">
        <v>6245</v>
      </c>
      <c r="DN451" t="s">
        <v>189</v>
      </c>
      <c r="DO451" t="s">
        <v>11203</v>
      </c>
      <c r="DP451" t="s">
        <v>7738</v>
      </c>
      <c r="DQ451" t="s">
        <v>10263</v>
      </c>
      <c r="DR451" t="s">
        <v>7739</v>
      </c>
    </row>
    <row r="452" spans="1:122" x14ac:dyDescent="0.25">
      <c r="A452">
        <v>463</v>
      </c>
      <c r="B452" t="s">
        <v>189</v>
      </c>
      <c r="C452" t="s">
        <v>368</v>
      </c>
      <c r="D452" s="138">
        <v>44830</v>
      </c>
      <c r="E452" t="s">
        <v>370</v>
      </c>
      <c r="F452" t="s">
        <v>11</v>
      </c>
      <c r="G452" t="s">
        <v>1926</v>
      </c>
      <c r="H452" t="s">
        <v>11</v>
      </c>
      <c r="I452" t="s">
        <v>9802</v>
      </c>
      <c r="J452" t="s">
        <v>100</v>
      </c>
      <c r="K452">
        <v>1.2</v>
      </c>
      <c r="L452">
        <v>1.2</v>
      </c>
      <c r="M452">
        <v>8.56</v>
      </c>
      <c r="N452">
        <v>9.42</v>
      </c>
      <c r="O452" t="s">
        <v>189</v>
      </c>
      <c r="P452" t="s">
        <v>121</v>
      </c>
      <c r="Q452" t="s">
        <v>361</v>
      </c>
      <c r="R452" t="s">
        <v>362</v>
      </c>
      <c r="S452" t="s">
        <v>361</v>
      </c>
      <c r="T452" t="s">
        <v>16</v>
      </c>
      <c r="U452" t="s">
        <v>65</v>
      </c>
      <c r="V452" t="s">
        <v>2410</v>
      </c>
      <c r="W452">
        <v>100</v>
      </c>
      <c r="X452" t="s">
        <v>166</v>
      </c>
      <c r="Y452" t="s">
        <v>6283</v>
      </c>
      <c r="Z452" t="s">
        <v>6283</v>
      </c>
      <c r="AA452" t="s">
        <v>189</v>
      </c>
      <c r="AB452" s="138">
        <v>44844</v>
      </c>
      <c r="AC452" s="138">
        <v>45208</v>
      </c>
      <c r="AD452" t="s">
        <v>6240</v>
      </c>
      <c r="AE452" t="s">
        <v>5043</v>
      </c>
      <c r="AF452" t="s">
        <v>16</v>
      </c>
      <c r="AG452" t="s">
        <v>189</v>
      </c>
      <c r="AH452" s="138">
        <v>45208</v>
      </c>
      <c r="AI452" t="s">
        <v>16</v>
      </c>
      <c r="AJ452" t="s">
        <v>3007</v>
      </c>
      <c r="AK452" t="s">
        <v>3036</v>
      </c>
      <c r="AL452" t="s">
        <v>369</v>
      </c>
      <c r="AM452" t="s">
        <v>1880</v>
      </c>
      <c r="AN452" t="s">
        <v>189</v>
      </c>
      <c r="AO452" t="s">
        <v>189</v>
      </c>
      <c r="AP452" t="s">
        <v>5517</v>
      </c>
      <c r="AQ452" t="s">
        <v>16</v>
      </c>
      <c r="AR452" t="s">
        <v>189</v>
      </c>
      <c r="AS452" t="s">
        <v>16</v>
      </c>
      <c r="AT452" t="s">
        <v>6483</v>
      </c>
      <c r="AU452" t="s">
        <v>9344</v>
      </c>
      <c r="AV452" t="s">
        <v>189</v>
      </c>
      <c r="AW452" t="s">
        <v>16</v>
      </c>
      <c r="AX452" t="s">
        <v>16</v>
      </c>
      <c r="AY452" t="s">
        <v>181</v>
      </c>
      <c r="AZ452" t="s">
        <v>16</v>
      </c>
      <c r="BA452" t="s">
        <v>16</v>
      </c>
      <c r="BB452" t="s">
        <v>16</v>
      </c>
      <c r="BC452" t="s">
        <v>16</v>
      </c>
      <c r="BD452" t="s">
        <v>16</v>
      </c>
      <c r="BE452" t="s">
        <v>1925</v>
      </c>
      <c r="BF452" t="s">
        <v>182</v>
      </c>
      <c r="BG452" t="s">
        <v>1936</v>
      </c>
      <c r="BH452">
        <v>1</v>
      </c>
      <c r="BI452">
        <v>1</v>
      </c>
      <c r="BJ452">
        <v>1</v>
      </c>
      <c r="BK452" t="s">
        <v>9436</v>
      </c>
      <c r="BL452" t="s">
        <v>6307</v>
      </c>
      <c r="BM452">
        <v>22040</v>
      </c>
      <c r="BN452" t="s">
        <v>364</v>
      </c>
      <c r="BO452" t="s">
        <v>7115</v>
      </c>
      <c r="BP452" t="s">
        <v>363</v>
      </c>
      <c r="BQ452" t="s">
        <v>184</v>
      </c>
      <c r="BR452" t="s">
        <v>6744</v>
      </c>
      <c r="BS452" t="s">
        <v>1494</v>
      </c>
      <c r="BT452" t="s">
        <v>16</v>
      </c>
      <c r="BU452" t="s">
        <v>189</v>
      </c>
      <c r="BV452" t="s">
        <v>18</v>
      </c>
      <c r="BW452" t="s">
        <v>9689</v>
      </c>
      <c r="BX452" t="s">
        <v>365</v>
      </c>
      <c r="BY452" t="s">
        <v>366</v>
      </c>
      <c r="BZ452" s="138"/>
      <c r="CA452" s="138">
        <v>44125</v>
      </c>
      <c r="CB452" t="s">
        <v>17</v>
      </c>
      <c r="CC452" t="s">
        <v>17</v>
      </c>
      <c r="CD452" t="s">
        <v>6307</v>
      </c>
      <c r="CE452" t="s">
        <v>189</v>
      </c>
      <c r="CF452" t="s">
        <v>6307</v>
      </c>
      <c r="CG452" t="s">
        <v>189</v>
      </c>
      <c r="CH452">
        <v>2022</v>
      </c>
      <c r="CI452" s="7">
        <v>44830</v>
      </c>
      <c r="CJ452" t="s">
        <v>4723</v>
      </c>
      <c r="CK452">
        <v>9</v>
      </c>
      <c r="CL452">
        <v>40</v>
      </c>
      <c r="CM452" s="7">
        <v>44830</v>
      </c>
      <c r="CN452" t="s">
        <v>11668</v>
      </c>
      <c r="CO452" t="s">
        <v>9857</v>
      </c>
      <c r="CP452" t="s">
        <v>11459</v>
      </c>
      <c r="CQ452" t="s">
        <v>11669</v>
      </c>
      <c r="CR452" t="s">
        <v>6022</v>
      </c>
      <c r="CS452" t="s">
        <v>6023</v>
      </c>
      <c r="CT452" t="s">
        <v>9847</v>
      </c>
      <c r="CU452" t="s">
        <v>9873</v>
      </c>
      <c r="CV452" t="s">
        <v>6310</v>
      </c>
      <c r="CW452" t="s">
        <v>9882</v>
      </c>
      <c r="CX452" t="s">
        <v>6866</v>
      </c>
      <c r="CY452" t="s">
        <v>9813</v>
      </c>
      <c r="CZ452" t="s">
        <v>6730</v>
      </c>
      <c r="DA452" t="s">
        <v>188</v>
      </c>
      <c r="DB452" t="s">
        <v>16</v>
      </c>
      <c r="DC452" t="s">
        <v>16</v>
      </c>
      <c r="DD452" t="s">
        <v>22</v>
      </c>
      <c r="DE452" t="s">
        <v>364</v>
      </c>
      <c r="DF452" t="s">
        <v>371</v>
      </c>
      <c r="DG452" t="s">
        <v>5517</v>
      </c>
      <c r="DH452" t="s">
        <v>2051</v>
      </c>
      <c r="DI452" t="s">
        <v>4498</v>
      </c>
      <c r="DJ452" t="s">
        <v>16</v>
      </c>
      <c r="DK452" t="s">
        <v>16</v>
      </c>
      <c r="DL452" t="s">
        <v>5972</v>
      </c>
      <c r="DM452" t="s">
        <v>6245</v>
      </c>
      <c r="DN452" t="s">
        <v>4496</v>
      </c>
      <c r="DO452" t="s">
        <v>11205</v>
      </c>
      <c r="DP452" t="s">
        <v>7740</v>
      </c>
      <c r="DQ452" t="s">
        <v>10264</v>
      </c>
      <c r="DR452" t="s">
        <v>7731</v>
      </c>
    </row>
    <row r="453" spans="1:122" x14ac:dyDescent="0.25">
      <c r="A453">
        <v>462</v>
      </c>
      <c r="B453" t="s">
        <v>189</v>
      </c>
      <c r="C453" t="s">
        <v>3000</v>
      </c>
      <c r="D453" s="138">
        <v>44827</v>
      </c>
      <c r="E453" t="s">
        <v>3002</v>
      </c>
      <c r="F453" t="s">
        <v>11</v>
      </c>
      <c r="G453" t="s">
        <v>1929</v>
      </c>
      <c r="H453" t="s">
        <v>11</v>
      </c>
      <c r="I453" t="s">
        <v>9802</v>
      </c>
      <c r="J453" t="s">
        <v>100</v>
      </c>
      <c r="K453">
        <v>2.2999999999999998</v>
      </c>
      <c r="L453">
        <v>2.2999999999999998</v>
      </c>
      <c r="M453">
        <v>16.39</v>
      </c>
      <c r="N453">
        <v>18.055</v>
      </c>
      <c r="O453" t="s">
        <v>189</v>
      </c>
      <c r="P453" t="s">
        <v>13</v>
      </c>
      <c r="Q453" t="s">
        <v>826</v>
      </c>
      <c r="R453" t="s">
        <v>16</v>
      </c>
      <c r="S453" t="s">
        <v>826</v>
      </c>
      <c r="T453" t="s">
        <v>16</v>
      </c>
      <c r="U453" t="s">
        <v>16</v>
      </c>
      <c r="V453" t="s">
        <v>2410</v>
      </c>
      <c r="W453">
        <v>100</v>
      </c>
      <c r="X453" t="s">
        <v>32</v>
      </c>
      <c r="Y453" t="s">
        <v>6282</v>
      </c>
      <c r="Z453" t="s">
        <v>6282</v>
      </c>
      <c r="AA453" t="s">
        <v>189</v>
      </c>
      <c r="AB453" s="138">
        <v>44832</v>
      </c>
      <c r="AC453" s="138">
        <v>45013</v>
      </c>
      <c r="AD453" t="s">
        <v>6240</v>
      </c>
      <c r="AE453" t="s">
        <v>5249</v>
      </c>
      <c r="AF453" t="s">
        <v>16</v>
      </c>
      <c r="AG453" t="s">
        <v>189</v>
      </c>
      <c r="AH453" s="138">
        <v>45928</v>
      </c>
      <c r="AI453" t="s">
        <v>2414</v>
      </c>
      <c r="AJ453" t="s">
        <v>189</v>
      </c>
      <c r="AK453" t="s">
        <v>189</v>
      </c>
      <c r="AL453" t="s">
        <v>189</v>
      </c>
      <c r="AM453" t="s">
        <v>189</v>
      </c>
      <c r="AN453" t="s">
        <v>189</v>
      </c>
      <c r="AO453" t="s">
        <v>189</v>
      </c>
      <c r="AP453" t="s">
        <v>189</v>
      </c>
      <c r="AQ453" t="s">
        <v>16</v>
      </c>
      <c r="AR453" t="s">
        <v>189</v>
      </c>
      <c r="AS453" t="s">
        <v>16</v>
      </c>
      <c r="AT453" t="s">
        <v>6625</v>
      </c>
      <c r="AU453" t="s">
        <v>9344</v>
      </c>
      <c r="AV453" t="s">
        <v>189</v>
      </c>
      <c r="AW453" t="s">
        <v>16</v>
      </c>
      <c r="AX453" t="s">
        <v>16</v>
      </c>
      <c r="AY453" t="s">
        <v>16</v>
      </c>
      <c r="AZ453" t="s">
        <v>16</v>
      </c>
      <c r="BA453" t="s">
        <v>16</v>
      </c>
      <c r="BB453" t="s">
        <v>16</v>
      </c>
      <c r="BC453" t="s">
        <v>16</v>
      </c>
      <c r="BD453" t="s">
        <v>16</v>
      </c>
      <c r="BE453" t="s">
        <v>16</v>
      </c>
      <c r="BF453" t="s">
        <v>189</v>
      </c>
      <c r="BG453" t="s">
        <v>189</v>
      </c>
      <c r="BH453">
        <v>0</v>
      </c>
      <c r="BI453">
        <v>0</v>
      </c>
      <c r="BJ453">
        <v>0</v>
      </c>
      <c r="BK453" t="s">
        <v>189</v>
      </c>
      <c r="BL453" t="s">
        <v>189</v>
      </c>
      <c r="BN453" t="s">
        <v>2999</v>
      </c>
      <c r="BO453" t="s">
        <v>16</v>
      </c>
      <c r="BP453" t="s">
        <v>3002</v>
      </c>
      <c r="BQ453" t="s">
        <v>184</v>
      </c>
      <c r="BR453" t="s">
        <v>6744</v>
      </c>
      <c r="BS453" t="s">
        <v>1494</v>
      </c>
      <c r="BT453" t="s">
        <v>16</v>
      </c>
      <c r="BU453" t="s">
        <v>189</v>
      </c>
      <c r="BV453" t="s">
        <v>18</v>
      </c>
      <c r="BW453" t="s">
        <v>9677</v>
      </c>
      <c r="BX453" t="s">
        <v>2425</v>
      </c>
      <c r="BY453" t="s">
        <v>16</v>
      </c>
      <c r="BZ453" s="138"/>
      <c r="CA453" s="138">
        <v>42689</v>
      </c>
      <c r="CB453" t="s">
        <v>17</v>
      </c>
      <c r="CC453" t="s">
        <v>17</v>
      </c>
      <c r="CD453" t="s">
        <v>6307</v>
      </c>
      <c r="CE453" t="s">
        <v>189</v>
      </c>
      <c r="CF453" t="s">
        <v>189</v>
      </c>
      <c r="CG453" t="s">
        <v>189</v>
      </c>
      <c r="CH453">
        <v>2022</v>
      </c>
      <c r="CI453" s="7">
        <v>44827</v>
      </c>
      <c r="CJ453" t="s">
        <v>4723</v>
      </c>
      <c r="CK453">
        <v>9</v>
      </c>
      <c r="CL453">
        <v>39</v>
      </c>
      <c r="CM453" s="7">
        <v>44823</v>
      </c>
      <c r="CN453" t="s">
        <v>11670</v>
      </c>
      <c r="CO453" t="s">
        <v>9857</v>
      </c>
      <c r="CP453" t="s">
        <v>11459</v>
      </c>
      <c r="CQ453" t="s">
        <v>11669</v>
      </c>
      <c r="CR453" t="s">
        <v>6022</v>
      </c>
      <c r="CS453" t="s">
        <v>6024</v>
      </c>
      <c r="CT453" t="s">
        <v>9847</v>
      </c>
      <c r="CU453" t="s">
        <v>6824</v>
      </c>
      <c r="CV453" t="s">
        <v>6310</v>
      </c>
      <c r="CW453" t="s">
        <v>9874</v>
      </c>
      <c r="CX453" t="s">
        <v>3001</v>
      </c>
      <c r="CY453" t="s">
        <v>9813</v>
      </c>
      <c r="CZ453" t="s">
        <v>6730</v>
      </c>
      <c r="DA453" t="s">
        <v>188</v>
      </c>
      <c r="DB453" t="s">
        <v>16</v>
      </c>
      <c r="DC453" t="s">
        <v>2999</v>
      </c>
      <c r="DD453" t="s">
        <v>32</v>
      </c>
      <c r="DE453" t="s">
        <v>16</v>
      </c>
      <c r="DF453" t="s">
        <v>16</v>
      </c>
      <c r="DG453" t="s">
        <v>4727</v>
      </c>
      <c r="DH453" t="s">
        <v>2051</v>
      </c>
      <c r="DI453" t="s">
        <v>4531</v>
      </c>
      <c r="DJ453" t="s">
        <v>16</v>
      </c>
      <c r="DK453" t="s">
        <v>16</v>
      </c>
      <c r="DL453" t="s">
        <v>4465</v>
      </c>
      <c r="DM453" t="s">
        <v>16</v>
      </c>
      <c r="DN453" t="s">
        <v>189</v>
      </c>
      <c r="DO453" t="s">
        <v>11671</v>
      </c>
      <c r="DP453" t="s">
        <v>7741</v>
      </c>
      <c r="DQ453" t="s">
        <v>10265</v>
      </c>
      <c r="DR453" t="s">
        <v>7742</v>
      </c>
    </row>
    <row r="454" spans="1:122" x14ac:dyDescent="0.25">
      <c r="A454">
        <v>461</v>
      </c>
      <c r="B454" t="s">
        <v>189</v>
      </c>
      <c r="C454" t="s">
        <v>3040</v>
      </c>
      <c r="D454" s="138">
        <v>44827</v>
      </c>
      <c r="E454" t="s">
        <v>3042</v>
      </c>
      <c r="F454" t="s">
        <v>11</v>
      </c>
      <c r="G454" t="s">
        <v>16</v>
      </c>
      <c r="H454" t="s">
        <v>11</v>
      </c>
      <c r="I454" t="s">
        <v>9802</v>
      </c>
      <c r="J454" t="s">
        <v>100</v>
      </c>
      <c r="K454">
        <v>0.8</v>
      </c>
      <c r="L454">
        <v>0.8</v>
      </c>
      <c r="M454">
        <v>5.7</v>
      </c>
      <c r="N454">
        <v>6.28</v>
      </c>
      <c r="O454" t="s">
        <v>189</v>
      </c>
      <c r="P454" t="s">
        <v>121</v>
      </c>
      <c r="Q454" t="s">
        <v>31</v>
      </c>
      <c r="R454" t="s">
        <v>1360</v>
      </c>
      <c r="S454" t="s">
        <v>3038</v>
      </c>
      <c r="T454" t="s">
        <v>16</v>
      </c>
      <c r="U454" t="s">
        <v>1938</v>
      </c>
      <c r="V454" t="s">
        <v>2410</v>
      </c>
      <c r="W454">
        <v>100</v>
      </c>
      <c r="X454" t="s">
        <v>32</v>
      </c>
      <c r="Y454" t="s">
        <v>6282</v>
      </c>
      <c r="Z454" t="s">
        <v>6282</v>
      </c>
      <c r="AA454" t="s">
        <v>189</v>
      </c>
      <c r="AB454" s="138">
        <v>44833</v>
      </c>
      <c r="AC454" s="138">
        <v>45014</v>
      </c>
      <c r="AD454" t="s">
        <v>6240</v>
      </c>
      <c r="AE454" t="s">
        <v>5255</v>
      </c>
      <c r="AF454" t="s">
        <v>16</v>
      </c>
      <c r="AG454" t="s">
        <v>189</v>
      </c>
      <c r="AH454" s="138">
        <v>45197</v>
      </c>
      <c r="AI454" t="s">
        <v>2414</v>
      </c>
      <c r="AJ454" t="s">
        <v>189</v>
      </c>
      <c r="AK454" t="s">
        <v>189</v>
      </c>
      <c r="AL454" t="s">
        <v>189</v>
      </c>
      <c r="AM454" t="s">
        <v>189</v>
      </c>
      <c r="AN454" t="s">
        <v>189</v>
      </c>
      <c r="AO454" t="s">
        <v>189</v>
      </c>
      <c r="AP454" t="s">
        <v>5517</v>
      </c>
      <c r="AQ454" t="s">
        <v>16</v>
      </c>
      <c r="AR454" t="s">
        <v>189</v>
      </c>
      <c r="AS454" t="s">
        <v>16</v>
      </c>
      <c r="AT454" t="s">
        <v>6570</v>
      </c>
      <c r="AU454" t="s">
        <v>9344</v>
      </c>
      <c r="AV454" t="s">
        <v>189</v>
      </c>
      <c r="AW454" t="s">
        <v>16</v>
      </c>
      <c r="AX454" t="s">
        <v>16</v>
      </c>
      <c r="AY454" t="s">
        <v>16</v>
      </c>
      <c r="AZ454" t="s">
        <v>16</v>
      </c>
      <c r="BA454" t="s">
        <v>16</v>
      </c>
      <c r="BB454" t="s">
        <v>16</v>
      </c>
      <c r="BC454" t="s">
        <v>16</v>
      </c>
      <c r="BD454" t="s">
        <v>16</v>
      </c>
      <c r="BE454" t="s">
        <v>16</v>
      </c>
      <c r="BF454" t="s">
        <v>189</v>
      </c>
      <c r="BG454" t="s">
        <v>189</v>
      </c>
      <c r="BH454">
        <v>0</v>
      </c>
      <c r="BI454">
        <v>0</v>
      </c>
      <c r="BJ454">
        <v>0</v>
      </c>
      <c r="BK454" t="s">
        <v>189</v>
      </c>
      <c r="BL454" t="s">
        <v>189</v>
      </c>
      <c r="BN454" t="s">
        <v>3039</v>
      </c>
      <c r="BO454" t="s">
        <v>16</v>
      </c>
      <c r="BP454" t="s">
        <v>3042</v>
      </c>
      <c r="BQ454" t="s">
        <v>184</v>
      </c>
      <c r="BR454" t="s">
        <v>6744</v>
      </c>
      <c r="BS454" t="s">
        <v>9667</v>
      </c>
      <c r="BT454" t="s">
        <v>16</v>
      </c>
      <c r="BU454" t="s">
        <v>189</v>
      </c>
      <c r="BV454" t="s">
        <v>58</v>
      </c>
      <c r="BW454" t="s">
        <v>195</v>
      </c>
      <c r="BX454" t="s">
        <v>423</v>
      </c>
      <c r="BY454" t="s">
        <v>16</v>
      </c>
      <c r="BZ454" s="138"/>
      <c r="CA454" s="138">
        <v>44750</v>
      </c>
      <c r="CB454" t="s">
        <v>17</v>
      </c>
      <c r="CC454" t="s">
        <v>16</v>
      </c>
      <c r="CD454" t="s">
        <v>6307</v>
      </c>
      <c r="CE454" t="s">
        <v>189</v>
      </c>
      <c r="CF454" t="s">
        <v>189</v>
      </c>
      <c r="CG454" t="s">
        <v>189</v>
      </c>
      <c r="CH454">
        <v>2022</v>
      </c>
      <c r="CI454" s="7">
        <v>44827</v>
      </c>
      <c r="CJ454" t="s">
        <v>4723</v>
      </c>
      <c r="CK454">
        <v>9</v>
      </c>
      <c r="CL454">
        <v>39</v>
      </c>
      <c r="CM454" s="7">
        <v>44823</v>
      </c>
      <c r="CN454" t="s">
        <v>11670</v>
      </c>
      <c r="CO454" t="s">
        <v>9857</v>
      </c>
      <c r="CP454" t="s">
        <v>11459</v>
      </c>
      <c r="CQ454" t="s">
        <v>11669</v>
      </c>
      <c r="CR454" t="s">
        <v>6022</v>
      </c>
      <c r="CS454" t="s">
        <v>6024</v>
      </c>
      <c r="CT454" t="s">
        <v>9847</v>
      </c>
      <c r="CU454" t="s">
        <v>9873</v>
      </c>
      <c r="CV454" t="s">
        <v>6310</v>
      </c>
      <c r="CW454" t="s">
        <v>9882</v>
      </c>
      <c r="CX454" t="s">
        <v>3041</v>
      </c>
      <c r="CY454" t="s">
        <v>9813</v>
      </c>
      <c r="CZ454" t="s">
        <v>6730</v>
      </c>
      <c r="DA454" t="s">
        <v>188</v>
      </c>
      <c r="DB454" t="s">
        <v>16</v>
      </c>
      <c r="DC454" t="s">
        <v>3039</v>
      </c>
      <c r="DD454" t="s">
        <v>32</v>
      </c>
      <c r="DE454" t="s">
        <v>16</v>
      </c>
      <c r="DF454" t="s">
        <v>16</v>
      </c>
      <c r="DG454" t="s">
        <v>5517</v>
      </c>
      <c r="DH454" t="s">
        <v>6766</v>
      </c>
      <c r="DI454" t="s">
        <v>5857</v>
      </c>
      <c r="DJ454" t="s">
        <v>16</v>
      </c>
      <c r="DK454" t="s">
        <v>16</v>
      </c>
      <c r="DL454" t="s">
        <v>4465</v>
      </c>
      <c r="DM454" t="s">
        <v>16</v>
      </c>
      <c r="DN454" t="s">
        <v>189</v>
      </c>
      <c r="DO454" t="s">
        <v>11672</v>
      </c>
      <c r="DP454" t="s">
        <v>7743</v>
      </c>
      <c r="DQ454" t="s">
        <v>10265</v>
      </c>
      <c r="DR454" t="s">
        <v>7744</v>
      </c>
    </row>
    <row r="455" spans="1:122" x14ac:dyDescent="0.25">
      <c r="A455">
        <v>460</v>
      </c>
      <c r="B455" t="s">
        <v>189</v>
      </c>
      <c r="C455" t="s">
        <v>3037</v>
      </c>
      <c r="D455" s="138">
        <v>44827</v>
      </c>
      <c r="E455" t="s">
        <v>5468</v>
      </c>
      <c r="F455" t="s">
        <v>11</v>
      </c>
      <c r="G455" t="s">
        <v>1929</v>
      </c>
      <c r="H455" t="s">
        <v>11</v>
      </c>
      <c r="I455" t="s">
        <v>9802</v>
      </c>
      <c r="J455" t="s">
        <v>100</v>
      </c>
      <c r="K455">
        <v>0.22700000000000001</v>
      </c>
      <c r="L455">
        <v>0.23</v>
      </c>
      <c r="M455">
        <v>1.59</v>
      </c>
      <c r="N455">
        <v>1.782</v>
      </c>
      <c r="O455" t="s">
        <v>5516</v>
      </c>
      <c r="P455" t="s">
        <v>13</v>
      </c>
      <c r="Q455" t="s">
        <v>333</v>
      </c>
      <c r="R455" t="s">
        <v>16</v>
      </c>
      <c r="S455" t="s">
        <v>16</v>
      </c>
      <c r="T455" t="s">
        <v>16</v>
      </c>
      <c r="U455" t="s">
        <v>16</v>
      </c>
      <c r="V455" t="s">
        <v>2410</v>
      </c>
      <c r="W455">
        <v>100</v>
      </c>
      <c r="X455" t="s">
        <v>15</v>
      </c>
      <c r="Y455" t="s">
        <v>6282</v>
      </c>
      <c r="Z455" t="s">
        <v>6282</v>
      </c>
      <c r="AA455" t="s">
        <v>189</v>
      </c>
      <c r="AB455" s="138">
        <v>44826</v>
      </c>
      <c r="AC455" s="138">
        <v>45007</v>
      </c>
      <c r="AD455" t="s">
        <v>6241</v>
      </c>
      <c r="AE455" t="s">
        <v>5254</v>
      </c>
      <c r="AF455" t="s">
        <v>16</v>
      </c>
      <c r="AG455" t="s">
        <v>189</v>
      </c>
      <c r="AH455" s="138">
        <v>45922</v>
      </c>
      <c r="AI455" t="s">
        <v>2414</v>
      </c>
      <c r="AJ455" t="s">
        <v>189</v>
      </c>
      <c r="AK455" t="s">
        <v>189</v>
      </c>
      <c r="AL455" t="s">
        <v>189</v>
      </c>
      <c r="AM455" t="s">
        <v>189</v>
      </c>
      <c r="AN455" t="s">
        <v>189</v>
      </c>
      <c r="AO455" t="s">
        <v>189</v>
      </c>
      <c r="AP455" t="s">
        <v>189</v>
      </c>
      <c r="AQ455" t="s">
        <v>16</v>
      </c>
      <c r="AR455" t="s">
        <v>189</v>
      </c>
      <c r="AS455" t="s">
        <v>16</v>
      </c>
      <c r="AT455" t="s">
        <v>6629</v>
      </c>
      <c r="AU455" t="s">
        <v>5516</v>
      </c>
      <c r="AV455" t="s">
        <v>189</v>
      </c>
      <c r="AW455" t="s">
        <v>16</v>
      </c>
      <c r="AX455" t="s">
        <v>16</v>
      </c>
      <c r="AY455" t="s">
        <v>16</v>
      </c>
      <c r="AZ455" t="s">
        <v>16</v>
      </c>
      <c r="BA455" t="s">
        <v>16</v>
      </c>
      <c r="BB455" t="s">
        <v>16</v>
      </c>
      <c r="BC455" t="s">
        <v>16</v>
      </c>
      <c r="BD455" t="s">
        <v>16</v>
      </c>
      <c r="BE455" t="s">
        <v>16</v>
      </c>
      <c r="BF455" t="s">
        <v>189</v>
      </c>
      <c r="BG455" t="s">
        <v>189</v>
      </c>
      <c r="BH455">
        <v>0</v>
      </c>
      <c r="BI455">
        <v>0</v>
      </c>
      <c r="BJ455">
        <v>0</v>
      </c>
      <c r="BK455" t="s">
        <v>189</v>
      </c>
      <c r="BL455" t="s">
        <v>189</v>
      </c>
      <c r="BN455" t="s">
        <v>1482</v>
      </c>
      <c r="BO455" t="s">
        <v>16</v>
      </c>
      <c r="BP455" t="s">
        <v>1481</v>
      </c>
      <c r="BQ455" t="s">
        <v>184</v>
      </c>
      <c r="BR455" t="s">
        <v>6744</v>
      </c>
      <c r="BS455" t="s">
        <v>1494</v>
      </c>
      <c r="BT455" t="s">
        <v>16</v>
      </c>
      <c r="BU455" t="s">
        <v>189</v>
      </c>
      <c r="BV455" t="s">
        <v>103</v>
      </c>
      <c r="BW455" t="s">
        <v>185</v>
      </c>
      <c r="BX455" t="s">
        <v>1483</v>
      </c>
      <c r="BY455" t="s">
        <v>16</v>
      </c>
      <c r="BZ455" s="138"/>
      <c r="CA455" s="138">
        <v>43733</v>
      </c>
      <c r="CB455" t="s">
        <v>17</v>
      </c>
      <c r="CC455" t="s">
        <v>17</v>
      </c>
      <c r="CD455" t="s">
        <v>6307</v>
      </c>
      <c r="CE455" t="s">
        <v>189</v>
      </c>
      <c r="CF455" t="s">
        <v>6307</v>
      </c>
      <c r="CG455" t="s">
        <v>189</v>
      </c>
      <c r="CH455">
        <v>2022</v>
      </c>
      <c r="CI455" s="7">
        <v>44827</v>
      </c>
      <c r="CJ455" t="s">
        <v>4723</v>
      </c>
      <c r="CK455">
        <v>9</v>
      </c>
      <c r="CL455">
        <v>39</v>
      </c>
      <c r="CM455" s="7">
        <v>44823</v>
      </c>
      <c r="CN455" t="s">
        <v>11670</v>
      </c>
      <c r="CO455" t="s">
        <v>9857</v>
      </c>
      <c r="CP455" t="s">
        <v>11459</v>
      </c>
      <c r="CQ455" t="s">
        <v>11669</v>
      </c>
      <c r="CR455" t="s">
        <v>6022</v>
      </c>
      <c r="CS455" t="s">
        <v>6024</v>
      </c>
      <c r="CT455" t="s">
        <v>9847</v>
      </c>
      <c r="CU455" t="s">
        <v>9873</v>
      </c>
      <c r="CV455" t="s">
        <v>6310</v>
      </c>
      <c r="CW455" t="s">
        <v>9874</v>
      </c>
      <c r="CX455" t="s">
        <v>1484</v>
      </c>
      <c r="CY455" t="s">
        <v>9813</v>
      </c>
      <c r="CZ455" t="s">
        <v>6730</v>
      </c>
      <c r="DA455" t="s">
        <v>188</v>
      </c>
      <c r="DB455" t="s">
        <v>16</v>
      </c>
      <c r="DC455" t="s">
        <v>16</v>
      </c>
      <c r="DD455" t="s">
        <v>15</v>
      </c>
      <c r="DE455" t="s">
        <v>16</v>
      </c>
      <c r="DF455" t="s">
        <v>16</v>
      </c>
      <c r="DG455" t="s">
        <v>4727</v>
      </c>
      <c r="DH455" t="s">
        <v>6766</v>
      </c>
      <c r="DI455" t="s">
        <v>5859</v>
      </c>
      <c r="DJ455" t="s">
        <v>16</v>
      </c>
      <c r="DK455" t="s">
        <v>16</v>
      </c>
      <c r="DL455" t="s">
        <v>4465</v>
      </c>
      <c r="DM455" t="s">
        <v>16</v>
      </c>
      <c r="DN455" t="s">
        <v>189</v>
      </c>
      <c r="DO455" t="s">
        <v>11673</v>
      </c>
      <c r="DP455" t="s">
        <v>7745</v>
      </c>
      <c r="DQ455" t="s">
        <v>10265</v>
      </c>
      <c r="DR455" t="s">
        <v>5626</v>
      </c>
    </row>
    <row r="456" spans="1:122" x14ac:dyDescent="0.25">
      <c r="A456">
        <v>459</v>
      </c>
      <c r="B456" t="s">
        <v>189</v>
      </c>
      <c r="C456" t="s">
        <v>3014</v>
      </c>
      <c r="D456" s="138">
        <v>44826</v>
      </c>
      <c r="E456" t="s">
        <v>3044</v>
      </c>
      <c r="F456" t="s">
        <v>11</v>
      </c>
      <c r="G456" t="s">
        <v>1929</v>
      </c>
      <c r="H456" t="s">
        <v>11</v>
      </c>
      <c r="I456" t="s">
        <v>9802</v>
      </c>
      <c r="J456" t="s">
        <v>100</v>
      </c>
      <c r="K456">
        <v>1</v>
      </c>
      <c r="L456">
        <v>1</v>
      </c>
      <c r="M456">
        <v>7.05</v>
      </c>
      <c r="N456">
        <v>7.8490000000000002</v>
      </c>
      <c r="O456" t="s">
        <v>189</v>
      </c>
      <c r="P456" t="s">
        <v>13</v>
      </c>
      <c r="Q456" t="s">
        <v>63</v>
      </c>
      <c r="R456" t="s">
        <v>16</v>
      </c>
      <c r="S456" t="s">
        <v>16</v>
      </c>
      <c r="T456" t="s">
        <v>16</v>
      </c>
      <c r="U456" t="s">
        <v>16</v>
      </c>
      <c r="V456" t="s">
        <v>2410</v>
      </c>
      <c r="W456">
        <v>100</v>
      </c>
      <c r="X456" t="s">
        <v>166</v>
      </c>
      <c r="Y456" t="s">
        <v>6283</v>
      </c>
      <c r="Z456" t="s">
        <v>6283</v>
      </c>
      <c r="AA456" t="s">
        <v>189</v>
      </c>
      <c r="AB456" s="138">
        <v>44832</v>
      </c>
      <c r="AC456" s="138">
        <v>45013</v>
      </c>
      <c r="AD456" t="s">
        <v>6240</v>
      </c>
      <c r="AE456" t="s">
        <v>5251</v>
      </c>
      <c r="AF456" t="s">
        <v>16</v>
      </c>
      <c r="AG456" t="s">
        <v>189</v>
      </c>
      <c r="AH456" s="138">
        <v>45928</v>
      </c>
      <c r="AI456" t="s">
        <v>2414</v>
      </c>
      <c r="AJ456" t="s">
        <v>189</v>
      </c>
      <c r="AK456" t="s">
        <v>189</v>
      </c>
      <c r="AL456" t="s">
        <v>189</v>
      </c>
      <c r="AM456" t="s">
        <v>189</v>
      </c>
      <c r="AN456" t="s">
        <v>189</v>
      </c>
      <c r="AO456" t="s">
        <v>189</v>
      </c>
      <c r="AP456" t="s">
        <v>189</v>
      </c>
      <c r="AQ456" t="s">
        <v>16</v>
      </c>
      <c r="AR456" t="s">
        <v>189</v>
      </c>
      <c r="AS456" t="s">
        <v>16</v>
      </c>
      <c r="AT456" t="s">
        <v>189</v>
      </c>
      <c r="AU456" t="s">
        <v>9344</v>
      </c>
      <c r="AV456" t="s">
        <v>189</v>
      </c>
      <c r="AW456" t="s">
        <v>16</v>
      </c>
      <c r="AX456" t="s">
        <v>16</v>
      </c>
      <c r="AY456" t="s">
        <v>16</v>
      </c>
      <c r="AZ456" t="s">
        <v>16</v>
      </c>
      <c r="BA456" t="s">
        <v>16</v>
      </c>
      <c r="BB456" t="s">
        <v>16</v>
      </c>
      <c r="BC456" t="s">
        <v>16</v>
      </c>
      <c r="BD456" t="s">
        <v>16</v>
      </c>
      <c r="BE456" t="s">
        <v>16</v>
      </c>
      <c r="BF456" t="s">
        <v>189</v>
      </c>
      <c r="BG456" t="s">
        <v>189</v>
      </c>
      <c r="BH456">
        <v>0</v>
      </c>
      <c r="BI456">
        <v>0</v>
      </c>
      <c r="BJ456">
        <v>0</v>
      </c>
      <c r="BK456" t="s">
        <v>189</v>
      </c>
      <c r="BL456" t="s">
        <v>189</v>
      </c>
      <c r="BN456" t="s">
        <v>3009</v>
      </c>
      <c r="BO456" t="s">
        <v>7115</v>
      </c>
      <c r="BP456" t="s">
        <v>3012</v>
      </c>
      <c r="BQ456" t="s">
        <v>184</v>
      </c>
      <c r="BR456" t="s">
        <v>6744</v>
      </c>
      <c r="BS456" t="s">
        <v>1494</v>
      </c>
      <c r="BT456" t="s">
        <v>16</v>
      </c>
      <c r="BU456" t="s">
        <v>189</v>
      </c>
      <c r="BV456" t="s">
        <v>18</v>
      </c>
      <c r="BW456" t="s">
        <v>195</v>
      </c>
      <c r="BX456" t="s">
        <v>365</v>
      </c>
      <c r="BY456" t="s">
        <v>3013</v>
      </c>
      <c r="BZ456" s="138"/>
      <c r="CA456" s="138">
        <v>43759</v>
      </c>
      <c r="CB456" t="s">
        <v>17</v>
      </c>
      <c r="CC456" t="s">
        <v>17</v>
      </c>
      <c r="CD456" t="s">
        <v>6307</v>
      </c>
      <c r="CE456" t="s">
        <v>189</v>
      </c>
      <c r="CF456" t="s">
        <v>189</v>
      </c>
      <c r="CG456" t="s">
        <v>189</v>
      </c>
      <c r="CH456">
        <v>2022</v>
      </c>
      <c r="CI456" s="7">
        <v>44826</v>
      </c>
      <c r="CJ456" t="s">
        <v>4723</v>
      </c>
      <c r="CK456">
        <v>9</v>
      </c>
      <c r="CL456">
        <v>39</v>
      </c>
      <c r="CM456" s="7">
        <v>44823</v>
      </c>
      <c r="CN456" t="s">
        <v>11670</v>
      </c>
      <c r="CO456" t="s">
        <v>9857</v>
      </c>
      <c r="CP456" t="s">
        <v>11459</v>
      </c>
      <c r="CQ456" t="s">
        <v>11669</v>
      </c>
      <c r="CR456" t="s">
        <v>6022</v>
      </c>
      <c r="CS456" t="s">
        <v>6024</v>
      </c>
      <c r="CT456" t="s">
        <v>9847</v>
      </c>
      <c r="CU456" t="s">
        <v>9873</v>
      </c>
      <c r="CV456" t="s">
        <v>6310</v>
      </c>
      <c r="CW456" t="s">
        <v>9874</v>
      </c>
      <c r="CX456" t="s">
        <v>3011</v>
      </c>
      <c r="CY456" t="s">
        <v>9813</v>
      </c>
      <c r="CZ456" t="s">
        <v>6730</v>
      </c>
      <c r="DA456" t="s">
        <v>188</v>
      </c>
      <c r="DB456" t="s">
        <v>16</v>
      </c>
      <c r="DC456" t="s">
        <v>16</v>
      </c>
      <c r="DD456" t="s">
        <v>22</v>
      </c>
      <c r="DE456" t="s">
        <v>3009</v>
      </c>
      <c r="DF456" t="s">
        <v>2509</v>
      </c>
      <c r="DG456" t="s">
        <v>4727</v>
      </c>
      <c r="DH456" t="s">
        <v>2051</v>
      </c>
      <c r="DI456" t="s">
        <v>4519</v>
      </c>
      <c r="DJ456" t="s">
        <v>16</v>
      </c>
      <c r="DK456" t="s">
        <v>16</v>
      </c>
      <c r="DL456" t="s">
        <v>5972</v>
      </c>
      <c r="DM456" t="s">
        <v>6245</v>
      </c>
      <c r="DN456" t="s">
        <v>189</v>
      </c>
      <c r="DO456" t="s">
        <v>11206</v>
      </c>
      <c r="DP456" t="s">
        <v>7746</v>
      </c>
      <c r="DQ456" t="s">
        <v>10266</v>
      </c>
      <c r="DR456" t="s">
        <v>7747</v>
      </c>
    </row>
    <row r="457" spans="1:122" x14ac:dyDescent="0.25">
      <c r="A457">
        <v>458</v>
      </c>
      <c r="B457" t="s">
        <v>189</v>
      </c>
      <c r="C457" t="s">
        <v>3047</v>
      </c>
      <c r="D457" s="138">
        <v>44825</v>
      </c>
      <c r="E457" t="s">
        <v>3049</v>
      </c>
      <c r="F457" t="s">
        <v>3045</v>
      </c>
      <c r="G457" t="s">
        <v>1926</v>
      </c>
      <c r="H457" t="s">
        <v>11</v>
      </c>
      <c r="I457" t="s">
        <v>9802</v>
      </c>
      <c r="J457" t="s">
        <v>100</v>
      </c>
      <c r="K457">
        <v>1.0780000000000001</v>
      </c>
      <c r="L457">
        <v>1.08</v>
      </c>
      <c r="M457">
        <v>7.57</v>
      </c>
      <c r="N457">
        <v>8.4619999999999997</v>
      </c>
      <c r="O457" t="s">
        <v>189</v>
      </c>
      <c r="P457" t="s">
        <v>121</v>
      </c>
      <c r="Q457" t="s">
        <v>56</v>
      </c>
      <c r="R457" t="s">
        <v>1360</v>
      </c>
      <c r="S457" t="s">
        <v>56</v>
      </c>
      <c r="T457" t="s">
        <v>16</v>
      </c>
      <c r="U457" t="s">
        <v>65</v>
      </c>
      <c r="V457" t="s">
        <v>2410</v>
      </c>
      <c r="W457">
        <v>100</v>
      </c>
      <c r="X457" t="s">
        <v>32</v>
      </c>
      <c r="Y457" t="s">
        <v>6282</v>
      </c>
      <c r="Z457" t="s">
        <v>6282</v>
      </c>
      <c r="AA457" t="s">
        <v>189</v>
      </c>
      <c r="AB457" s="138">
        <v>44830</v>
      </c>
      <c r="AC457" s="138">
        <v>45011</v>
      </c>
      <c r="AD457" t="s">
        <v>6241</v>
      </c>
      <c r="AE457" t="s">
        <v>5256</v>
      </c>
      <c r="AF457" t="s">
        <v>16</v>
      </c>
      <c r="AG457" t="s">
        <v>189</v>
      </c>
      <c r="AH457" s="138">
        <v>45194</v>
      </c>
      <c r="AI457" t="s">
        <v>2414</v>
      </c>
      <c r="AJ457" t="s">
        <v>189</v>
      </c>
      <c r="AK457" t="s">
        <v>189</v>
      </c>
      <c r="AL457" t="s">
        <v>189</v>
      </c>
      <c r="AM457" t="s">
        <v>189</v>
      </c>
      <c r="AN457" t="s">
        <v>189</v>
      </c>
      <c r="AO457" t="s">
        <v>189</v>
      </c>
      <c r="AP457" t="s">
        <v>5517</v>
      </c>
      <c r="AQ457" t="s">
        <v>16</v>
      </c>
      <c r="AR457" t="s">
        <v>189</v>
      </c>
      <c r="AS457" t="s">
        <v>16</v>
      </c>
      <c r="AT457" t="s">
        <v>6570</v>
      </c>
      <c r="AU457" t="s">
        <v>9344</v>
      </c>
      <c r="AV457" t="s">
        <v>189</v>
      </c>
      <c r="AW457" t="s">
        <v>16</v>
      </c>
      <c r="AX457" t="s">
        <v>16</v>
      </c>
      <c r="AY457" t="s">
        <v>16</v>
      </c>
      <c r="AZ457" t="s">
        <v>16</v>
      </c>
      <c r="BA457" t="s">
        <v>16</v>
      </c>
      <c r="BB457" t="s">
        <v>16</v>
      </c>
      <c r="BC457" t="s">
        <v>16</v>
      </c>
      <c r="BD457" t="s">
        <v>16</v>
      </c>
      <c r="BE457" t="s">
        <v>16</v>
      </c>
      <c r="BF457" t="s">
        <v>189</v>
      </c>
      <c r="BG457" t="s">
        <v>189</v>
      </c>
      <c r="BH457">
        <v>0</v>
      </c>
      <c r="BI457">
        <v>0</v>
      </c>
      <c r="BJ457">
        <v>0</v>
      </c>
      <c r="BK457" t="s">
        <v>189</v>
      </c>
      <c r="BL457" t="s">
        <v>189</v>
      </c>
      <c r="BN457" t="s">
        <v>3046</v>
      </c>
      <c r="BO457" t="s">
        <v>16</v>
      </c>
      <c r="BP457" t="s">
        <v>3049</v>
      </c>
      <c r="BQ457" t="s">
        <v>184</v>
      </c>
      <c r="BR457" t="s">
        <v>6744</v>
      </c>
      <c r="BS457" t="s">
        <v>9726</v>
      </c>
      <c r="BT457" t="s">
        <v>16</v>
      </c>
      <c r="BU457" t="s">
        <v>189</v>
      </c>
      <c r="BV457" t="s">
        <v>133</v>
      </c>
      <c r="BW457" t="s">
        <v>414</v>
      </c>
      <c r="BX457" t="s">
        <v>16</v>
      </c>
      <c r="BY457" t="s">
        <v>16</v>
      </c>
      <c r="BZ457" s="138"/>
      <c r="CA457" s="138">
        <v>42494</v>
      </c>
      <c r="CB457" t="s">
        <v>17</v>
      </c>
      <c r="CC457" t="s">
        <v>17</v>
      </c>
      <c r="CD457" t="s">
        <v>6307</v>
      </c>
      <c r="CE457" t="s">
        <v>189</v>
      </c>
      <c r="CF457" t="s">
        <v>189</v>
      </c>
      <c r="CG457" t="s">
        <v>189</v>
      </c>
      <c r="CH457">
        <v>2022</v>
      </c>
      <c r="CI457" s="7">
        <v>44825</v>
      </c>
      <c r="CJ457" t="s">
        <v>4723</v>
      </c>
      <c r="CK457">
        <v>9</v>
      </c>
      <c r="CL457">
        <v>39</v>
      </c>
      <c r="CM457" s="7">
        <v>44823</v>
      </c>
      <c r="CN457" t="s">
        <v>11670</v>
      </c>
      <c r="CO457" t="s">
        <v>9857</v>
      </c>
      <c r="CP457" t="s">
        <v>11459</v>
      </c>
      <c r="CQ457" t="s">
        <v>11669</v>
      </c>
      <c r="CR457" t="s">
        <v>6022</v>
      </c>
      <c r="CS457" t="s">
        <v>6024</v>
      </c>
      <c r="CT457" t="s">
        <v>9847</v>
      </c>
      <c r="CU457" t="s">
        <v>9873</v>
      </c>
      <c r="CV457" t="s">
        <v>6310</v>
      </c>
      <c r="CW457" t="s">
        <v>9882</v>
      </c>
      <c r="CX457" t="s">
        <v>3048</v>
      </c>
      <c r="CY457" t="s">
        <v>9813</v>
      </c>
      <c r="CZ457" t="s">
        <v>6730</v>
      </c>
      <c r="DA457" t="s">
        <v>252</v>
      </c>
      <c r="DB457" t="s">
        <v>9801</v>
      </c>
      <c r="DC457" t="s">
        <v>3046</v>
      </c>
      <c r="DD457" t="s">
        <v>32</v>
      </c>
      <c r="DE457" t="s">
        <v>16</v>
      </c>
      <c r="DF457" t="s">
        <v>16</v>
      </c>
      <c r="DG457" t="s">
        <v>5517</v>
      </c>
      <c r="DH457" t="s">
        <v>2051</v>
      </c>
      <c r="DI457" t="s">
        <v>5860</v>
      </c>
      <c r="DJ457" t="s">
        <v>16</v>
      </c>
      <c r="DK457" t="s">
        <v>16</v>
      </c>
      <c r="DL457" t="s">
        <v>4465</v>
      </c>
      <c r="DM457" t="s">
        <v>16</v>
      </c>
      <c r="DN457" t="s">
        <v>189</v>
      </c>
      <c r="DO457" t="s">
        <v>10779</v>
      </c>
      <c r="DP457" t="s">
        <v>7748</v>
      </c>
      <c r="DQ457" t="s">
        <v>10267</v>
      </c>
      <c r="DR457" t="s">
        <v>7749</v>
      </c>
    </row>
    <row r="458" spans="1:122" x14ac:dyDescent="0.25">
      <c r="A458">
        <v>457</v>
      </c>
      <c r="B458" t="s">
        <v>189</v>
      </c>
      <c r="C458" t="s">
        <v>3052</v>
      </c>
      <c r="D458" s="138">
        <v>44824</v>
      </c>
      <c r="E458" t="s">
        <v>3054</v>
      </c>
      <c r="F458" t="s">
        <v>11</v>
      </c>
      <c r="G458" t="s">
        <v>1929</v>
      </c>
      <c r="H458" t="s">
        <v>11</v>
      </c>
      <c r="I458" t="s">
        <v>9802</v>
      </c>
      <c r="J458" t="s">
        <v>100</v>
      </c>
      <c r="K458">
        <v>2</v>
      </c>
      <c r="L458">
        <v>2</v>
      </c>
      <c r="M458">
        <v>14.04</v>
      </c>
      <c r="N458">
        <v>15.7</v>
      </c>
      <c r="O458" t="s">
        <v>189</v>
      </c>
      <c r="P458" t="s">
        <v>13</v>
      </c>
      <c r="Q458" t="s">
        <v>56</v>
      </c>
      <c r="R458" t="s">
        <v>3050</v>
      </c>
      <c r="S458" t="s">
        <v>56</v>
      </c>
      <c r="T458" t="s">
        <v>16</v>
      </c>
      <c r="U458" t="s">
        <v>41</v>
      </c>
      <c r="V458" t="s">
        <v>2410</v>
      </c>
      <c r="W458">
        <v>100</v>
      </c>
      <c r="X458" t="s">
        <v>32</v>
      </c>
      <c r="Y458" t="s">
        <v>6282</v>
      </c>
      <c r="Z458" t="s">
        <v>6282</v>
      </c>
      <c r="AA458" t="s">
        <v>189</v>
      </c>
      <c r="AB458" s="138">
        <v>44831</v>
      </c>
      <c r="AC458" s="138">
        <v>45012</v>
      </c>
      <c r="AD458" t="s">
        <v>6240</v>
      </c>
      <c r="AE458" t="s">
        <v>5257</v>
      </c>
      <c r="AF458" t="s">
        <v>16</v>
      </c>
      <c r="AG458" t="s">
        <v>189</v>
      </c>
      <c r="AH458" s="138">
        <v>45927</v>
      </c>
      <c r="AI458" t="s">
        <v>2414</v>
      </c>
      <c r="AJ458" t="s">
        <v>189</v>
      </c>
      <c r="AK458" t="s">
        <v>189</v>
      </c>
      <c r="AL458" t="s">
        <v>189</v>
      </c>
      <c r="AM458" t="s">
        <v>189</v>
      </c>
      <c r="AN458" t="s">
        <v>189</v>
      </c>
      <c r="AO458" t="s">
        <v>189</v>
      </c>
      <c r="AP458" t="s">
        <v>189</v>
      </c>
      <c r="AQ458" t="s">
        <v>16</v>
      </c>
      <c r="AR458" t="s">
        <v>189</v>
      </c>
      <c r="AS458" t="s">
        <v>16</v>
      </c>
      <c r="AT458" t="s">
        <v>6626</v>
      </c>
      <c r="AU458" t="s">
        <v>9344</v>
      </c>
      <c r="AV458" t="s">
        <v>189</v>
      </c>
      <c r="AW458" t="s">
        <v>16</v>
      </c>
      <c r="AX458" t="s">
        <v>16</v>
      </c>
      <c r="AY458" t="s">
        <v>16</v>
      </c>
      <c r="AZ458" t="s">
        <v>16</v>
      </c>
      <c r="BA458" t="s">
        <v>16</v>
      </c>
      <c r="BB458" t="s">
        <v>16</v>
      </c>
      <c r="BC458" t="s">
        <v>16</v>
      </c>
      <c r="BD458" t="s">
        <v>16</v>
      </c>
      <c r="BE458" t="s">
        <v>16</v>
      </c>
      <c r="BF458" t="s">
        <v>189</v>
      </c>
      <c r="BG458" t="s">
        <v>189</v>
      </c>
      <c r="BH458">
        <v>0</v>
      </c>
      <c r="BI458">
        <v>0</v>
      </c>
      <c r="BJ458">
        <v>0</v>
      </c>
      <c r="BK458" t="s">
        <v>189</v>
      </c>
      <c r="BL458" t="s">
        <v>189</v>
      </c>
      <c r="BN458" t="s">
        <v>3051</v>
      </c>
      <c r="BO458" t="s">
        <v>16</v>
      </c>
      <c r="BP458" t="s">
        <v>3054</v>
      </c>
      <c r="BQ458" t="s">
        <v>184</v>
      </c>
      <c r="BR458" t="s">
        <v>6744</v>
      </c>
      <c r="BS458" t="s">
        <v>1494</v>
      </c>
      <c r="BT458" t="s">
        <v>16</v>
      </c>
      <c r="BU458" t="s">
        <v>189</v>
      </c>
      <c r="BV458" t="s">
        <v>18</v>
      </c>
      <c r="BW458" t="s">
        <v>195</v>
      </c>
      <c r="BX458" t="s">
        <v>1160</v>
      </c>
      <c r="BY458" t="s">
        <v>3055</v>
      </c>
      <c r="BZ458" s="138"/>
      <c r="CA458" s="138">
        <v>42675</v>
      </c>
      <c r="CB458" t="s">
        <v>17</v>
      </c>
      <c r="CC458" t="s">
        <v>17</v>
      </c>
      <c r="CD458" t="s">
        <v>6307</v>
      </c>
      <c r="CE458" t="s">
        <v>189</v>
      </c>
      <c r="CF458" t="s">
        <v>189</v>
      </c>
      <c r="CG458" t="s">
        <v>189</v>
      </c>
      <c r="CH458">
        <v>2022</v>
      </c>
      <c r="CI458" s="7">
        <v>44824</v>
      </c>
      <c r="CJ458" t="s">
        <v>4723</v>
      </c>
      <c r="CK458">
        <v>9</v>
      </c>
      <c r="CL458">
        <v>39</v>
      </c>
      <c r="CM458" s="7">
        <v>44823</v>
      </c>
      <c r="CN458" t="s">
        <v>11670</v>
      </c>
      <c r="CO458" t="s">
        <v>9857</v>
      </c>
      <c r="CP458" t="s">
        <v>11459</v>
      </c>
      <c r="CQ458" t="s">
        <v>11669</v>
      </c>
      <c r="CR458" t="s">
        <v>6022</v>
      </c>
      <c r="CS458" t="s">
        <v>6024</v>
      </c>
      <c r="CT458" t="s">
        <v>9847</v>
      </c>
      <c r="CU458" t="s">
        <v>9873</v>
      </c>
      <c r="CV458" t="s">
        <v>6310</v>
      </c>
      <c r="CW458" t="s">
        <v>9874</v>
      </c>
      <c r="CX458" t="s">
        <v>3053</v>
      </c>
      <c r="CY458" t="s">
        <v>9813</v>
      </c>
      <c r="CZ458" t="s">
        <v>6730</v>
      </c>
      <c r="DA458" t="s">
        <v>188</v>
      </c>
      <c r="DB458" t="s">
        <v>16</v>
      </c>
      <c r="DC458" t="s">
        <v>3051</v>
      </c>
      <c r="DD458" t="s">
        <v>32</v>
      </c>
      <c r="DE458" t="s">
        <v>16</v>
      </c>
      <c r="DF458" t="s">
        <v>16</v>
      </c>
      <c r="DG458" t="s">
        <v>4727</v>
      </c>
      <c r="DH458" t="s">
        <v>2051</v>
      </c>
      <c r="DI458" t="s">
        <v>4504</v>
      </c>
      <c r="DJ458" t="s">
        <v>16</v>
      </c>
      <c r="DK458" t="s">
        <v>16</v>
      </c>
      <c r="DL458" t="s">
        <v>4465</v>
      </c>
      <c r="DM458" t="s">
        <v>16</v>
      </c>
      <c r="DN458" t="s">
        <v>189</v>
      </c>
      <c r="DO458" t="s">
        <v>11674</v>
      </c>
      <c r="DP458" t="s">
        <v>7750</v>
      </c>
      <c r="DQ458" t="s">
        <v>10268</v>
      </c>
      <c r="DR458" t="s">
        <v>7751</v>
      </c>
    </row>
    <row r="459" spans="1:122" x14ac:dyDescent="0.25">
      <c r="A459">
        <v>456</v>
      </c>
      <c r="B459" t="s">
        <v>189</v>
      </c>
      <c r="C459" t="s">
        <v>3063</v>
      </c>
      <c r="D459" s="138">
        <v>44823</v>
      </c>
      <c r="E459" t="s">
        <v>3065</v>
      </c>
      <c r="F459" t="s">
        <v>11</v>
      </c>
      <c r="G459" t="s">
        <v>1929</v>
      </c>
      <c r="H459" t="s">
        <v>11</v>
      </c>
      <c r="I459" t="s">
        <v>9802</v>
      </c>
      <c r="J459" t="s">
        <v>100</v>
      </c>
      <c r="K459">
        <v>1.1000000000000001</v>
      </c>
      <c r="L459">
        <v>1.1000000000000001</v>
      </c>
      <c r="M459">
        <v>7.71</v>
      </c>
      <c r="N459">
        <v>8.6340000000000003</v>
      </c>
      <c r="O459" t="s">
        <v>189</v>
      </c>
      <c r="P459" t="s">
        <v>13</v>
      </c>
      <c r="Q459" t="s">
        <v>2535</v>
      </c>
      <c r="R459" t="s">
        <v>3061</v>
      </c>
      <c r="S459" t="s">
        <v>2535</v>
      </c>
      <c r="T459" t="s">
        <v>16</v>
      </c>
      <c r="U459" t="s">
        <v>1938</v>
      </c>
      <c r="V459" t="s">
        <v>2410</v>
      </c>
      <c r="W459">
        <v>100</v>
      </c>
      <c r="X459" t="s">
        <v>32</v>
      </c>
      <c r="Y459" t="s">
        <v>6282</v>
      </c>
      <c r="Z459" t="s">
        <v>6282</v>
      </c>
      <c r="AA459" t="s">
        <v>189</v>
      </c>
      <c r="AB459" s="138">
        <v>44830</v>
      </c>
      <c r="AC459" s="138">
        <v>45011</v>
      </c>
      <c r="AD459" t="s">
        <v>6240</v>
      </c>
      <c r="AE459" t="s">
        <v>5259</v>
      </c>
      <c r="AF459" t="s">
        <v>16</v>
      </c>
      <c r="AG459" t="s">
        <v>189</v>
      </c>
      <c r="AH459" s="138">
        <v>45926</v>
      </c>
      <c r="AI459" t="s">
        <v>2414</v>
      </c>
      <c r="AJ459" t="s">
        <v>189</v>
      </c>
      <c r="AK459" t="s">
        <v>189</v>
      </c>
      <c r="AL459" t="s">
        <v>189</v>
      </c>
      <c r="AM459" t="s">
        <v>189</v>
      </c>
      <c r="AN459" t="s">
        <v>189</v>
      </c>
      <c r="AO459" t="s">
        <v>189</v>
      </c>
      <c r="AP459" t="s">
        <v>189</v>
      </c>
      <c r="AQ459" t="s">
        <v>16</v>
      </c>
      <c r="AR459" t="s">
        <v>189</v>
      </c>
      <c r="AS459" t="s">
        <v>16</v>
      </c>
      <c r="AT459" t="s">
        <v>6627</v>
      </c>
      <c r="AU459" t="s">
        <v>9344</v>
      </c>
      <c r="AV459" t="s">
        <v>189</v>
      </c>
      <c r="AW459" t="s">
        <v>16</v>
      </c>
      <c r="AX459" t="s">
        <v>16</v>
      </c>
      <c r="AY459" t="s">
        <v>16</v>
      </c>
      <c r="AZ459" t="s">
        <v>16</v>
      </c>
      <c r="BA459" t="s">
        <v>16</v>
      </c>
      <c r="BB459" t="s">
        <v>16</v>
      </c>
      <c r="BC459" t="s">
        <v>16</v>
      </c>
      <c r="BD459" t="s">
        <v>16</v>
      </c>
      <c r="BE459" t="s">
        <v>16</v>
      </c>
      <c r="BF459" t="s">
        <v>189</v>
      </c>
      <c r="BG459" t="s">
        <v>189</v>
      </c>
      <c r="BH459">
        <v>0</v>
      </c>
      <c r="BI459">
        <v>0</v>
      </c>
      <c r="BJ459">
        <v>0</v>
      </c>
      <c r="BK459" t="s">
        <v>189</v>
      </c>
      <c r="BL459" t="s">
        <v>189</v>
      </c>
      <c r="BN459" t="s">
        <v>3062</v>
      </c>
      <c r="BO459" t="s">
        <v>16</v>
      </c>
      <c r="BP459" t="s">
        <v>3065</v>
      </c>
      <c r="BQ459" t="s">
        <v>184</v>
      </c>
      <c r="BR459" t="s">
        <v>6744</v>
      </c>
      <c r="BS459" t="s">
        <v>9667</v>
      </c>
      <c r="BT459" t="s">
        <v>16</v>
      </c>
      <c r="BU459" t="s">
        <v>189</v>
      </c>
      <c r="BV459" t="s">
        <v>58</v>
      </c>
      <c r="BW459" t="s">
        <v>195</v>
      </c>
      <c r="BX459" t="s">
        <v>423</v>
      </c>
      <c r="BY459" t="s">
        <v>3066</v>
      </c>
      <c r="BZ459" s="138"/>
      <c r="CA459" s="138">
        <v>44823</v>
      </c>
      <c r="CB459" t="s">
        <v>17</v>
      </c>
      <c r="CC459" t="s">
        <v>17</v>
      </c>
      <c r="CD459" t="s">
        <v>6307</v>
      </c>
      <c r="CE459" t="s">
        <v>189</v>
      </c>
      <c r="CF459" t="s">
        <v>189</v>
      </c>
      <c r="CG459" t="s">
        <v>189</v>
      </c>
      <c r="CH459">
        <v>2022</v>
      </c>
      <c r="CI459" s="7">
        <v>44823</v>
      </c>
      <c r="CJ459" t="s">
        <v>4723</v>
      </c>
      <c r="CK459">
        <v>9</v>
      </c>
      <c r="CL459">
        <v>39</v>
      </c>
      <c r="CM459" s="7">
        <v>44823</v>
      </c>
      <c r="CN459" t="s">
        <v>11670</v>
      </c>
      <c r="CO459" t="s">
        <v>9857</v>
      </c>
      <c r="CP459" t="s">
        <v>11459</v>
      </c>
      <c r="CQ459" t="s">
        <v>11669</v>
      </c>
      <c r="CR459" t="s">
        <v>6022</v>
      </c>
      <c r="CS459" t="s">
        <v>6024</v>
      </c>
      <c r="CT459" t="s">
        <v>9847</v>
      </c>
      <c r="CU459" t="s">
        <v>9873</v>
      </c>
      <c r="CV459" t="s">
        <v>6307</v>
      </c>
      <c r="CW459" t="s">
        <v>9874</v>
      </c>
      <c r="CX459" t="s">
        <v>3064</v>
      </c>
      <c r="CY459" t="s">
        <v>9813</v>
      </c>
      <c r="CZ459" t="s">
        <v>6730</v>
      </c>
      <c r="DA459" t="s">
        <v>188</v>
      </c>
      <c r="DB459" t="s">
        <v>16</v>
      </c>
      <c r="DC459" t="s">
        <v>3062</v>
      </c>
      <c r="DD459" t="s">
        <v>32</v>
      </c>
      <c r="DE459" t="s">
        <v>16</v>
      </c>
      <c r="DF459" t="s">
        <v>16</v>
      </c>
      <c r="DG459" t="s">
        <v>4727</v>
      </c>
      <c r="DH459" t="s">
        <v>2051</v>
      </c>
      <c r="DI459" t="s">
        <v>5843</v>
      </c>
      <c r="DJ459" t="s">
        <v>16</v>
      </c>
      <c r="DK459" t="s">
        <v>16</v>
      </c>
      <c r="DL459" t="s">
        <v>4465</v>
      </c>
      <c r="DM459" t="s">
        <v>16</v>
      </c>
      <c r="DN459" t="s">
        <v>189</v>
      </c>
      <c r="DO459" t="s">
        <v>11675</v>
      </c>
      <c r="DP459" t="s">
        <v>7752</v>
      </c>
      <c r="DQ459" t="s">
        <v>10269</v>
      </c>
      <c r="DR459" t="s">
        <v>7753</v>
      </c>
    </row>
    <row r="460" spans="1:122" x14ac:dyDescent="0.25">
      <c r="A460">
        <v>455</v>
      </c>
      <c r="B460" t="s">
        <v>189</v>
      </c>
      <c r="C460" t="s">
        <v>3057</v>
      </c>
      <c r="D460" s="138">
        <v>44823</v>
      </c>
      <c r="E460" t="s">
        <v>3059</v>
      </c>
      <c r="F460" t="s">
        <v>11</v>
      </c>
      <c r="G460" t="s">
        <v>1932</v>
      </c>
      <c r="H460" t="s">
        <v>11</v>
      </c>
      <c r="I460" t="s">
        <v>9802</v>
      </c>
      <c r="J460" t="s">
        <v>100</v>
      </c>
      <c r="K460">
        <v>0.36</v>
      </c>
      <c r="L460">
        <v>0.36</v>
      </c>
      <c r="M460">
        <v>2.52</v>
      </c>
      <c r="N460">
        <v>2.8260000000000001</v>
      </c>
      <c r="O460" t="s">
        <v>189</v>
      </c>
      <c r="P460" t="s">
        <v>13</v>
      </c>
      <c r="Q460" t="s">
        <v>1706</v>
      </c>
      <c r="R460" t="s">
        <v>16</v>
      </c>
      <c r="S460" t="s">
        <v>1706</v>
      </c>
      <c r="T460" t="s">
        <v>16</v>
      </c>
      <c r="U460" t="s">
        <v>16</v>
      </c>
      <c r="V460" t="s">
        <v>2410</v>
      </c>
      <c r="W460">
        <v>100</v>
      </c>
      <c r="X460" t="s">
        <v>87</v>
      </c>
      <c r="Y460" t="s">
        <v>1883</v>
      </c>
      <c r="Z460" t="s">
        <v>1883</v>
      </c>
      <c r="AA460" t="s">
        <v>189</v>
      </c>
      <c r="AB460" s="138">
        <v>44825</v>
      </c>
      <c r="AC460" s="138">
        <v>45006</v>
      </c>
      <c r="AD460" t="s">
        <v>6242</v>
      </c>
      <c r="AE460" t="s">
        <v>5258</v>
      </c>
      <c r="AF460" t="s">
        <v>16</v>
      </c>
      <c r="AG460" t="s">
        <v>189</v>
      </c>
      <c r="AH460" s="138">
        <v>45921</v>
      </c>
      <c r="AI460" t="s">
        <v>2414</v>
      </c>
      <c r="AJ460" t="s">
        <v>189</v>
      </c>
      <c r="AK460" t="s">
        <v>189</v>
      </c>
      <c r="AL460" t="s">
        <v>189</v>
      </c>
      <c r="AM460" t="s">
        <v>189</v>
      </c>
      <c r="AN460" t="s">
        <v>189</v>
      </c>
      <c r="AO460" t="s">
        <v>189</v>
      </c>
      <c r="AP460" t="s">
        <v>189</v>
      </c>
      <c r="AQ460" t="s">
        <v>16</v>
      </c>
      <c r="AR460" t="s">
        <v>189</v>
      </c>
      <c r="AS460" t="s">
        <v>16</v>
      </c>
      <c r="AT460" t="s">
        <v>6628</v>
      </c>
      <c r="AU460" t="s">
        <v>9344</v>
      </c>
      <c r="AV460" t="s">
        <v>189</v>
      </c>
      <c r="AW460" t="s">
        <v>16</v>
      </c>
      <c r="AX460" t="s">
        <v>16</v>
      </c>
      <c r="AY460" t="s">
        <v>16</v>
      </c>
      <c r="AZ460" t="s">
        <v>16</v>
      </c>
      <c r="BA460" t="s">
        <v>16</v>
      </c>
      <c r="BB460" t="s">
        <v>16</v>
      </c>
      <c r="BC460" t="s">
        <v>16</v>
      </c>
      <c r="BD460" t="s">
        <v>16</v>
      </c>
      <c r="BE460" t="s">
        <v>16</v>
      </c>
      <c r="BF460" t="s">
        <v>189</v>
      </c>
      <c r="BG460" t="s">
        <v>189</v>
      </c>
      <c r="BH460">
        <v>0</v>
      </c>
      <c r="BI460">
        <v>0</v>
      </c>
      <c r="BJ460">
        <v>0</v>
      </c>
      <c r="BK460" t="s">
        <v>189</v>
      </c>
      <c r="BL460" t="s">
        <v>189</v>
      </c>
      <c r="BN460" t="s">
        <v>3056</v>
      </c>
      <c r="BO460" t="s">
        <v>16</v>
      </c>
      <c r="BP460" t="s">
        <v>3059</v>
      </c>
      <c r="BQ460" t="s">
        <v>184</v>
      </c>
      <c r="BR460" t="s">
        <v>6744</v>
      </c>
      <c r="BS460" t="s">
        <v>9667</v>
      </c>
      <c r="BT460" t="s">
        <v>16</v>
      </c>
      <c r="BU460" t="s">
        <v>189</v>
      </c>
      <c r="BV460" t="s">
        <v>27</v>
      </c>
      <c r="BW460" t="s">
        <v>195</v>
      </c>
      <c r="BX460" t="s">
        <v>343</v>
      </c>
      <c r="BY460" t="s">
        <v>3060</v>
      </c>
      <c r="BZ460" s="138"/>
      <c r="CA460" s="138">
        <v>43726</v>
      </c>
      <c r="CB460" t="s">
        <v>17</v>
      </c>
      <c r="CC460" t="s">
        <v>17</v>
      </c>
      <c r="CD460" t="s">
        <v>6307</v>
      </c>
      <c r="CE460" t="s">
        <v>189</v>
      </c>
      <c r="CF460" t="s">
        <v>189</v>
      </c>
      <c r="CG460" t="s">
        <v>189</v>
      </c>
      <c r="CH460">
        <v>2022</v>
      </c>
      <c r="CI460" s="7">
        <v>44823</v>
      </c>
      <c r="CJ460" t="s">
        <v>4723</v>
      </c>
      <c r="CK460">
        <v>9</v>
      </c>
      <c r="CL460">
        <v>39</v>
      </c>
      <c r="CM460" s="7">
        <v>44823</v>
      </c>
      <c r="CN460" t="s">
        <v>11670</v>
      </c>
      <c r="CO460" t="s">
        <v>9857</v>
      </c>
      <c r="CP460" t="s">
        <v>11459</v>
      </c>
      <c r="CQ460" t="s">
        <v>11669</v>
      </c>
      <c r="CR460" t="s">
        <v>6022</v>
      </c>
      <c r="CS460" t="s">
        <v>6024</v>
      </c>
      <c r="CT460" t="s">
        <v>9847</v>
      </c>
      <c r="CU460" t="s">
        <v>9873</v>
      </c>
      <c r="CV460" t="s">
        <v>6310</v>
      </c>
      <c r="CW460" t="s">
        <v>9874</v>
      </c>
      <c r="CX460" t="s">
        <v>3058</v>
      </c>
      <c r="CY460" t="s">
        <v>9813</v>
      </c>
      <c r="CZ460" t="s">
        <v>6730</v>
      </c>
      <c r="DA460" t="s">
        <v>188</v>
      </c>
      <c r="DB460" t="s">
        <v>16</v>
      </c>
      <c r="DC460" t="s">
        <v>16</v>
      </c>
      <c r="DD460" t="s">
        <v>87</v>
      </c>
      <c r="DE460" t="s">
        <v>3056</v>
      </c>
      <c r="DF460" t="s">
        <v>16</v>
      </c>
      <c r="DG460" t="s">
        <v>4727</v>
      </c>
      <c r="DH460" t="s">
        <v>6766</v>
      </c>
      <c r="DI460" t="s">
        <v>5861</v>
      </c>
      <c r="DJ460" t="s">
        <v>16</v>
      </c>
      <c r="DK460" t="s">
        <v>16</v>
      </c>
      <c r="DL460" t="s">
        <v>4465</v>
      </c>
      <c r="DM460" t="s">
        <v>16</v>
      </c>
      <c r="DN460" t="s">
        <v>189</v>
      </c>
      <c r="DO460" t="s">
        <v>11676</v>
      </c>
      <c r="DP460" t="s">
        <v>7754</v>
      </c>
      <c r="DQ460" t="s">
        <v>10269</v>
      </c>
      <c r="DR460" t="s">
        <v>7755</v>
      </c>
    </row>
    <row r="461" spans="1:122" x14ac:dyDescent="0.25">
      <c r="A461">
        <v>454</v>
      </c>
      <c r="B461" t="s">
        <v>189</v>
      </c>
      <c r="C461" t="s">
        <v>3037</v>
      </c>
      <c r="D461" s="138">
        <v>44823</v>
      </c>
      <c r="E461" t="s">
        <v>1481</v>
      </c>
      <c r="F461" t="s">
        <v>11</v>
      </c>
      <c r="G461" t="s">
        <v>1929</v>
      </c>
      <c r="H461" t="s">
        <v>11</v>
      </c>
      <c r="I461" t="s">
        <v>9802</v>
      </c>
      <c r="J461" t="s">
        <v>100</v>
      </c>
      <c r="K461">
        <v>0.3</v>
      </c>
      <c r="L461">
        <v>0.3</v>
      </c>
      <c r="M461">
        <v>2.1</v>
      </c>
      <c r="N461">
        <v>2.355</v>
      </c>
      <c r="O461" t="s">
        <v>189</v>
      </c>
      <c r="P461" t="s">
        <v>13</v>
      </c>
      <c r="Q461" t="s">
        <v>333</v>
      </c>
      <c r="R461" t="s">
        <v>16</v>
      </c>
      <c r="S461" t="s">
        <v>333</v>
      </c>
      <c r="T461" t="s">
        <v>16</v>
      </c>
      <c r="U461" t="s">
        <v>16</v>
      </c>
      <c r="V461" t="s">
        <v>2410</v>
      </c>
      <c r="W461">
        <v>100</v>
      </c>
      <c r="X461" t="s">
        <v>15</v>
      </c>
      <c r="Y461" t="s">
        <v>6282</v>
      </c>
      <c r="Z461" t="s">
        <v>6282</v>
      </c>
      <c r="AA461" t="s">
        <v>189</v>
      </c>
      <c r="AB461" s="138">
        <v>44826</v>
      </c>
      <c r="AC461" s="138">
        <v>45007</v>
      </c>
      <c r="AD461" t="s">
        <v>6241</v>
      </c>
      <c r="AE461" t="s">
        <v>5254</v>
      </c>
      <c r="AF461" t="s">
        <v>16</v>
      </c>
      <c r="AG461" t="s">
        <v>189</v>
      </c>
      <c r="AH461" s="138">
        <v>45922</v>
      </c>
      <c r="AI461" t="s">
        <v>2414</v>
      </c>
      <c r="AJ461" t="s">
        <v>189</v>
      </c>
      <c r="AK461" t="s">
        <v>189</v>
      </c>
      <c r="AL461" t="s">
        <v>189</v>
      </c>
      <c r="AM461" t="s">
        <v>189</v>
      </c>
      <c r="AN461" t="s">
        <v>189</v>
      </c>
      <c r="AO461" t="s">
        <v>189</v>
      </c>
      <c r="AP461" t="s">
        <v>189</v>
      </c>
      <c r="AQ461" t="s">
        <v>16</v>
      </c>
      <c r="AR461" t="s">
        <v>189</v>
      </c>
      <c r="AS461" t="s">
        <v>16</v>
      </c>
      <c r="AT461" t="s">
        <v>6629</v>
      </c>
      <c r="AU461" t="s">
        <v>9344</v>
      </c>
      <c r="AV461" t="s">
        <v>189</v>
      </c>
      <c r="AW461" t="s">
        <v>16</v>
      </c>
      <c r="AX461" t="s">
        <v>16</v>
      </c>
      <c r="AY461" t="s">
        <v>16</v>
      </c>
      <c r="AZ461" t="s">
        <v>16</v>
      </c>
      <c r="BA461" t="s">
        <v>16</v>
      </c>
      <c r="BB461" t="s">
        <v>16</v>
      </c>
      <c r="BC461" t="s">
        <v>16</v>
      </c>
      <c r="BD461" t="s">
        <v>16</v>
      </c>
      <c r="BE461" t="s">
        <v>16</v>
      </c>
      <c r="BF461" t="s">
        <v>189</v>
      </c>
      <c r="BG461" t="s">
        <v>189</v>
      </c>
      <c r="BH461">
        <v>0</v>
      </c>
      <c r="BI461">
        <v>0</v>
      </c>
      <c r="BJ461">
        <v>0</v>
      </c>
      <c r="BK461" t="s">
        <v>189</v>
      </c>
      <c r="BL461" t="s">
        <v>189</v>
      </c>
      <c r="BN461" t="s">
        <v>1482</v>
      </c>
      <c r="BO461" t="s">
        <v>16</v>
      </c>
      <c r="BP461" t="s">
        <v>1481</v>
      </c>
      <c r="BQ461" t="s">
        <v>184</v>
      </c>
      <c r="BR461" t="s">
        <v>6744</v>
      </c>
      <c r="BS461" t="s">
        <v>1494</v>
      </c>
      <c r="BT461" t="s">
        <v>16</v>
      </c>
      <c r="BU461" t="s">
        <v>189</v>
      </c>
      <c r="BV461" t="s">
        <v>103</v>
      </c>
      <c r="BW461" t="s">
        <v>185</v>
      </c>
      <c r="BX461" t="s">
        <v>1483</v>
      </c>
      <c r="BY461" t="s">
        <v>16</v>
      </c>
      <c r="BZ461" s="138"/>
      <c r="CA461" s="138">
        <v>43733</v>
      </c>
      <c r="CB461" t="s">
        <v>17</v>
      </c>
      <c r="CC461" t="s">
        <v>17</v>
      </c>
      <c r="CD461" t="s">
        <v>6307</v>
      </c>
      <c r="CE461" t="s">
        <v>189</v>
      </c>
      <c r="CF461" t="s">
        <v>6307</v>
      </c>
      <c r="CG461" t="s">
        <v>189</v>
      </c>
      <c r="CH461">
        <v>2022</v>
      </c>
      <c r="CI461" s="7">
        <v>44823</v>
      </c>
      <c r="CJ461" t="s">
        <v>4723</v>
      </c>
      <c r="CK461">
        <v>9</v>
      </c>
      <c r="CL461">
        <v>39</v>
      </c>
      <c r="CM461" s="7">
        <v>44823</v>
      </c>
      <c r="CN461" t="s">
        <v>11670</v>
      </c>
      <c r="CO461" t="s">
        <v>9857</v>
      </c>
      <c r="CP461" t="s">
        <v>11459</v>
      </c>
      <c r="CQ461" t="s">
        <v>11669</v>
      </c>
      <c r="CR461" t="s">
        <v>6022</v>
      </c>
      <c r="CS461" t="s">
        <v>6024</v>
      </c>
      <c r="CT461" t="s">
        <v>9847</v>
      </c>
      <c r="CU461" t="s">
        <v>9873</v>
      </c>
      <c r="CV461" t="s">
        <v>6310</v>
      </c>
      <c r="CW461" t="s">
        <v>9874</v>
      </c>
      <c r="CX461" t="s">
        <v>1484</v>
      </c>
      <c r="CY461" t="s">
        <v>9813</v>
      </c>
      <c r="CZ461" t="s">
        <v>6730</v>
      </c>
      <c r="DA461" t="s">
        <v>188</v>
      </c>
      <c r="DB461" t="s">
        <v>16</v>
      </c>
      <c r="DC461" t="s">
        <v>16</v>
      </c>
      <c r="DD461" t="s">
        <v>15</v>
      </c>
      <c r="DE461" t="s">
        <v>16</v>
      </c>
      <c r="DF461" t="s">
        <v>16</v>
      </c>
      <c r="DG461" t="s">
        <v>4727</v>
      </c>
      <c r="DH461" t="s">
        <v>6766</v>
      </c>
      <c r="DI461" t="s">
        <v>4513</v>
      </c>
      <c r="DJ461" t="s">
        <v>16</v>
      </c>
      <c r="DK461" t="s">
        <v>16</v>
      </c>
      <c r="DL461" t="s">
        <v>4465</v>
      </c>
      <c r="DM461" t="s">
        <v>16</v>
      </c>
      <c r="DN461" t="s">
        <v>189</v>
      </c>
      <c r="DO461" t="s">
        <v>11677</v>
      </c>
      <c r="DP461" t="s">
        <v>7756</v>
      </c>
      <c r="DQ461" t="s">
        <v>10269</v>
      </c>
      <c r="DR461" t="s">
        <v>7757</v>
      </c>
    </row>
    <row r="462" spans="1:122" x14ac:dyDescent="0.25">
      <c r="A462">
        <v>453</v>
      </c>
      <c r="B462" t="s">
        <v>189</v>
      </c>
      <c r="C462" t="s">
        <v>3069</v>
      </c>
      <c r="D462" s="138">
        <v>44820</v>
      </c>
      <c r="E462" t="s">
        <v>3070</v>
      </c>
      <c r="F462" t="s">
        <v>11</v>
      </c>
      <c r="G462" t="s">
        <v>1932</v>
      </c>
      <c r="H462" t="s">
        <v>11</v>
      </c>
      <c r="I462" t="s">
        <v>9802</v>
      </c>
      <c r="J462" t="s">
        <v>100</v>
      </c>
      <c r="K462">
        <v>0.77</v>
      </c>
      <c r="L462">
        <v>0.77</v>
      </c>
      <c r="M462">
        <v>5.38</v>
      </c>
      <c r="N462">
        <v>6.0439999999999996</v>
      </c>
      <c r="O462" t="s">
        <v>189</v>
      </c>
      <c r="P462" t="s">
        <v>13</v>
      </c>
      <c r="Q462" t="s">
        <v>1042</v>
      </c>
      <c r="R462" t="s">
        <v>70</v>
      </c>
      <c r="S462" t="s">
        <v>1042</v>
      </c>
      <c r="T462" t="s">
        <v>16</v>
      </c>
      <c r="U462" t="s">
        <v>41</v>
      </c>
      <c r="V462" t="s">
        <v>2410</v>
      </c>
      <c r="W462">
        <v>100</v>
      </c>
      <c r="X462" t="s">
        <v>22</v>
      </c>
      <c r="Y462" t="s">
        <v>6282</v>
      </c>
      <c r="Z462" t="s">
        <v>6282</v>
      </c>
      <c r="AA462" t="s">
        <v>189</v>
      </c>
      <c r="AB462" s="138">
        <v>44827</v>
      </c>
      <c r="AC462" s="138">
        <v>45008</v>
      </c>
      <c r="AD462" t="s">
        <v>6241</v>
      </c>
      <c r="AE462" t="s">
        <v>5198</v>
      </c>
      <c r="AF462" t="s">
        <v>16</v>
      </c>
      <c r="AG462" t="s">
        <v>189</v>
      </c>
      <c r="AH462" s="138">
        <v>45923</v>
      </c>
      <c r="AI462" t="s">
        <v>2414</v>
      </c>
      <c r="AJ462" t="s">
        <v>189</v>
      </c>
      <c r="AK462" t="s">
        <v>189</v>
      </c>
      <c r="AL462" t="s">
        <v>189</v>
      </c>
      <c r="AM462" t="s">
        <v>189</v>
      </c>
      <c r="AN462" t="s">
        <v>189</v>
      </c>
      <c r="AO462" t="s">
        <v>189</v>
      </c>
      <c r="AP462" t="s">
        <v>189</v>
      </c>
      <c r="AQ462" t="s">
        <v>16</v>
      </c>
      <c r="AR462" t="s">
        <v>189</v>
      </c>
      <c r="AS462" t="s">
        <v>16</v>
      </c>
      <c r="AT462" t="s">
        <v>6630</v>
      </c>
      <c r="AU462" t="s">
        <v>9344</v>
      </c>
      <c r="AV462" t="s">
        <v>189</v>
      </c>
      <c r="AW462" t="s">
        <v>16</v>
      </c>
      <c r="AX462" t="s">
        <v>16</v>
      </c>
      <c r="AY462" t="s">
        <v>16</v>
      </c>
      <c r="AZ462" t="s">
        <v>16</v>
      </c>
      <c r="BA462" t="s">
        <v>16</v>
      </c>
      <c r="BB462" t="s">
        <v>16</v>
      </c>
      <c r="BC462" t="s">
        <v>16</v>
      </c>
      <c r="BD462" t="s">
        <v>16</v>
      </c>
      <c r="BE462" t="s">
        <v>16</v>
      </c>
      <c r="BF462" t="s">
        <v>189</v>
      </c>
      <c r="BG462" t="s">
        <v>189</v>
      </c>
      <c r="BH462">
        <v>0</v>
      </c>
      <c r="BI462">
        <v>0</v>
      </c>
      <c r="BJ462">
        <v>0</v>
      </c>
      <c r="BK462" t="s">
        <v>189</v>
      </c>
      <c r="BL462" t="s">
        <v>189</v>
      </c>
      <c r="BN462" t="s">
        <v>2280</v>
      </c>
      <c r="BO462" t="s">
        <v>7118</v>
      </c>
      <c r="BP462" t="s">
        <v>2773</v>
      </c>
      <c r="BQ462" t="s">
        <v>184</v>
      </c>
      <c r="BR462" t="s">
        <v>6744</v>
      </c>
      <c r="BS462" t="s">
        <v>9667</v>
      </c>
      <c r="BT462" t="s">
        <v>16</v>
      </c>
      <c r="BU462" t="s">
        <v>189</v>
      </c>
      <c r="BV462" t="s">
        <v>39</v>
      </c>
      <c r="BW462" t="s">
        <v>195</v>
      </c>
      <c r="BX462" t="s">
        <v>809</v>
      </c>
      <c r="BY462" t="s">
        <v>2774</v>
      </c>
      <c r="BZ462" s="138"/>
      <c r="CA462" s="138">
        <v>44729</v>
      </c>
      <c r="CB462" t="s">
        <v>17</v>
      </c>
      <c r="CC462" t="s">
        <v>17</v>
      </c>
      <c r="CD462" t="s">
        <v>6307</v>
      </c>
      <c r="CE462" t="s">
        <v>189</v>
      </c>
      <c r="CF462" t="s">
        <v>189</v>
      </c>
      <c r="CG462" t="s">
        <v>189</v>
      </c>
      <c r="CH462">
        <v>2022</v>
      </c>
      <c r="CI462" s="7">
        <v>44820</v>
      </c>
      <c r="CJ462" t="s">
        <v>4723</v>
      </c>
      <c r="CK462">
        <v>9</v>
      </c>
      <c r="CL462">
        <v>38</v>
      </c>
      <c r="CM462" s="7">
        <v>44816</v>
      </c>
      <c r="CN462" t="s">
        <v>11678</v>
      </c>
      <c r="CO462" t="s">
        <v>9857</v>
      </c>
      <c r="CP462" t="s">
        <v>11459</v>
      </c>
      <c r="CQ462" t="s">
        <v>11669</v>
      </c>
      <c r="CR462" t="s">
        <v>6022</v>
      </c>
      <c r="CS462" t="s">
        <v>6025</v>
      </c>
      <c r="CT462" t="s">
        <v>9847</v>
      </c>
      <c r="CU462" t="s">
        <v>9873</v>
      </c>
      <c r="CV462" t="s">
        <v>6310</v>
      </c>
      <c r="CW462" t="s">
        <v>9874</v>
      </c>
      <c r="CX462" t="s">
        <v>2772</v>
      </c>
      <c r="CY462" t="s">
        <v>9813</v>
      </c>
      <c r="CZ462" t="s">
        <v>6730</v>
      </c>
      <c r="DA462" t="s">
        <v>188</v>
      </c>
      <c r="DB462" t="s">
        <v>16</v>
      </c>
      <c r="DC462" t="s">
        <v>16</v>
      </c>
      <c r="DD462" t="s">
        <v>22</v>
      </c>
      <c r="DE462" t="s">
        <v>16</v>
      </c>
      <c r="DF462" t="s">
        <v>2604</v>
      </c>
      <c r="DG462" t="s">
        <v>4727</v>
      </c>
      <c r="DH462" t="s">
        <v>6766</v>
      </c>
      <c r="DI462" t="s">
        <v>5862</v>
      </c>
      <c r="DJ462" t="s">
        <v>16</v>
      </c>
      <c r="DK462" t="s">
        <v>16</v>
      </c>
      <c r="DL462" t="s">
        <v>5972</v>
      </c>
      <c r="DM462" t="s">
        <v>6245</v>
      </c>
      <c r="DN462" t="s">
        <v>189</v>
      </c>
      <c r="DO462" t="s">
        <v>11207</v>
      </c>
      <c r="DP462" t="s">
        <v>7758</v>
      </c>
      <c r="DQ462" t="s">
        <v>10270</v>
      </c>
      <c r="DR462" t="s">
        <v>7759</v>
      </c>
    </row>
    <row r="463" spans="1:122" x14ac:dyDescent="0.25">
      <c r="A463">
        <v>452</v>
      </c>
      <c r="B463" t="s">
        <v>189</v>
      </c>
      <c r="C463" t="s">
        <v>372</v>
      </c>
      <c r="D463" s="138">
        <v>44820</v>
      </c>
      <c r="E463" t="s">
        <v>148</v>
      </c>
      <c r="F463" t="s">
        <v>106</v>
      </c>
      <c r="G463" t="s">
        <v>1929</v>
      </c>
      <c r="H463" t="s">
        <v>106</v>
      </c>
      <c r="I463" t="s">
        <v>4840</v>
      </c>
      <c r="J463" t="s">
        <v>100</v>
      </c>
      <c r="K463">
        <v>3</v>
      </c>
      <c r="L463">
        <v>3</v>
      </c>
      <c r="M463">
        <v>20.96</v>
      </c>
      <c r="N463">
        <v>23.55</v>
      </c>
      <c r="O463" t="s">
        <v>189</v>
      </c>
      <c r="P463" t="s">
        <v>13</v>
      </c>
      <c r="Q463" t="s">
        <v>59</v>
      </c>
      <c r="R463" t="s">
        <v>374</v>
      </c>
      <c r="S463" t="s">
        <v>59</v>
      </c>
      <c r="T463" t="s">
        <v>16</v>
      </c>
      <c r="U463" t="s">
        <v>1936</v>
      </c>
      <c r="V463" t="s">
        <v>2410</v>
      </c>
      <c r="W463">
        <v>100</v>
      </c>
      <c r="X463" t="s">
        <v>15</v>
      </c>
      <c r="Y463" t="s">
        <v>6282</v>
      </c>
      <c r="Z463" t="s">
        <v>6282</v>
      </c>
      <c r="AA463" t="s">
        <v>189</v>
      </c>
      <c r="AB463" s="138">
        <v>44825</v>
      </c>
      <c r="AC463" s="138">
        <v>45006</v>
      </c>
      <c r="AD463" t="s">
        <v>6241</v>
      </c>
      <c r="AE463" t="s">
        <v>5011</v>
      </c>
      <c r="AF463" t="s">
        <v>16</v>
      </c>
      <c r="AG463" t="s">
        <v>189</v>
      </c>
      <c r="AH463" s="138">
        <v>45921</v>
      </c>
      <c r="AI463" t="s">
        <v>2414</v>
      </c>
      <c r="AJ463" t="s">
        <v>3068</v>
      </c>
      <c r="AK463" t="s">
        <v>2428</v>
      </c>
      <c r="AL463" t="s">
        <v>373</v>
      </c>
      <c r="AM463" t="s">
        <v>1880</v>
      </c>
      <c r="AN463" t="s">
        <v>189</v>
      </c>
      <c r="AO463" t="s">
        <v>189</v>
      </c>
      <c r="AP463" t="s">
        <v>189</v>
      </c>
      <c r="AQ463" t="s">
        <v>16</v>
      </c>
      <c r="AR463" t="s">
        <v>189</v>
      </c>
      <c r="AS463" t="s">
        <v>16</v>
      </c>
      <c r="AT463" t="s">
        <v>6484</v>
      </c>
      <c r="AU463" t="s">
        <v>9344</v>
      </c>
      <c r="AV463" t="s">
        <v>189</v>
      </c>
      <c r="AW463" t="s">
        <v>16</v>
      </c>
      <c r="AX463" t="s">
        <v>16</v>
      </c>
      <c r="AY463" t="s">
        <v>199</v>
      </c>
      <c r="AZ463" t="s">
        <v>16</v>
      </c>
      <c r="BA463" t="s">
        <v>16</v>
      </c>
      <c r="BB463" t="s">
        <v>16</v>
      </c>
      <c r="BC463" t="s">
        <v>16</v>
      </c>
      <c r="BD463" t="s">
        <v>16</v>
      </c>
      <c r="BE463" t="s">
        <v>1925</v>
      </c>
      <c r="BF463" t="s">
        <v>203</v>
      </c>
      <c r="BG463" t="s">
        <v>2078</v>
      </c>
      <c r="BH463">
        <v>1</v>
      </c>
      <c r="BI463">
        <v>1</v>
      </c>
      <c r="BJ463">
        <v>1</v>
      </c>
      <c r="BK463" t="s">
        <v>9437</v>
      </c>
      <c r="BL463" t="s">
        <v>6307</v>
      </c>
      <c r="BM463">
        <v>22039</v>
      </c>
      <c r="BN463" t="s">
        <v>282</v>
      </c>
      <c r="BO463" t="s">
        <v>16</v>
      </c>
      <c r="BP463" t="s">
        <v>148</v>
      </c>
      <c r="BQ463" t="s">
        <v>184</v>
      </c>
      <c r="BR463" t="s">
        <v>6744</v>
      </c>
      <c r="BS463" t="s">
        <v>202</v>
      </c>
      <c r="BT463" t="s">
        <v>16</v>
      </c>
      <c r="BU463" t="s">
        <v>189</v>
      </c>
      <c r="BV463" t="s">
        <v>27</v>
      </c>
      <c r="BW463" t="s">
        <v>195</v>
      </c>
      <c r="BX463" t="s">
        <v>207</v>
      </c>
      <c r="BY463" t="s">
        <v>208</v>
      </c>
      <c r="BZ463" s="138"/>
      <c r="CA463" s="138">
        <v>43797</v>
      </c>
      <c r="CB463" t="s">
        <v>17</v>
      </c>
      <c r="CC463" t="s">
        <v>17</v>
      </c>
      <c r="CD463" t="s">
        <v>6307</v>
      </c>
      <c r="CE463" t="s">
        <v>189</v>
      </c>
      <c r="CF463" t="s">
        <v>6307</v>
      </c>
      <c r="CG463" t="s">
        <v>189</v>
      </c>
      <c r="CH463">
        <v>2022</v>
      </c>
      <c r="CI463" s="7">
        <v>44820</v>
      </c>
      <c r="CJ463" t="s">
        <v>4723</v>
      </c>
      <c r="CK463">
        <v>9</v>
      </c>
      <c r="CL463">
        <v>38</v>
      </c>
      <c r="CM463" s="7">
        <v>44816</v>
      </c>
      <c r="CN463" t="s">
        <v>11678</v>
      </c>
      <c r="CO463" t="s">
        <v>9857</v>
      </c>
      <c r="CP463" t="s">
        <v>11459</v>
      </c>
      <c r="CQ463" t="s">
        <v>11669</v>
      </c>
      <c r="CR463" t="s">
        <v>6022</v>
      </c>
      <c r="CS463" t="s">
        <v>6025</v>
      </c>
      <c r="CT463" t="s">
        <v>9847</v>
      </c>
      <c r="CU463" t="s">
        <v>6824</v>
      </c>
      <c r="CV463" t="s">
        <v>6310</v>
      </c>
      <c r="CW463" t="s">
        <v>9874</v>
      </c>
      <c r="CX463" t="s">
        <v>4343</v>
      </c>
      <c r="CY463" t="s">
        <v>9813</v>
      </c>
      <c r="CZ463" t="s">
        <v>6730</v>
      </c>
      <c r="DA463" t="s">
        <v>252</v>
      </c>
      <c r="DB463" t="s">
        <v>9800</v>
      </c>
      <c r="DC463" t="s">
        <v>16</v>
      </c>
      <c r="DD463" t="s">
        <v>15</v>
      </c>
      <c r="DE463" t="s">
        <v>16</v>
      </c>
      <c r="DF463" t="s">
        <v>16</v>
      </c>
      <c r="DG463" t="s">
        <v>4727</v>
      </c>
      <c r="DH463" t="s">
        <v>2051</v>
      </c>
      <c r="DI463" t="s">
        <v>4501</v>
      </c>
      <c r="DJ463" t="s">
        <v>16</v>
      </c>
      <c r="DK463" t="s">
        <v>16</v>
      </c>
      <c r="DL463" t="s">
        <v>4465</v>
      </c>
      <c r="DM463" t="s">
        <v>16</v>
      </c>
      <c r="DN463" t="s">
        <v>4497</v>
      </c>
      <c r="DO463" t="s">
        <v>10780</v>
      </c>
      <c r="DP463" t="s">
        <v>7760</v>
      </c>
      <c r="DQ463" t="s">
        <v>10270</v>
      </c>
      <c r="DR463" t="s">
        <v>7761</v>
      </c>
    </row>
    <row r="464" spans="1:122" x14ac:dyDescent="0.25">
      <c r="A464">
        <v>451</v>
      </c>
      <c r="B464" t="s">
        <v>189</v>
      </c>
      <c r="C464" t="s">
        <v>3067</v>
      </c>
      <c r="D464" s="138">
        <v>44820</v>
      </c>
      <c r="E464" t="s">
        <v>6262</v>
      </c>
      <c r="F464" t="s">
        <v>11</v>
      </c>
      <c r="G464" t="s">
        <v>1926</v>
      </c>
      <c r="H464" t="s">
        <v>11</v>
      </c>
      <c r="I464" t="s">
        <v>9802</v>
      </c>
      <c r="J464" t="s">
        <v>100</v>
      </c>
      <c r="K464">
        <v>3</v>
      </c>
      <c r="L464">
        <v>3</v>
      </c>
      <c r="M464">
        <v>20.96</v>
      </c>
      <c r="N464">
        <v>23.55</v>
      </c>
      <c r="O464" t="s">
        <v>189</v>
      </c>
      <c r="P464" t="s">
        <v>13</v>
      </c>
      <c r="Q464" t="s">
        <v>290</v>
      </c>
      <c r="R464" t="s">
        <v>2645</v>
      </c>
      <c r="S464" t="s">
        <v>290</v>
      </c>
      <c r="T464" t="s">
        <v>16</v>
      </c>
      <c r="U464" t="s">
        <v>1936</v>
      </c>
      <c r="V464" t="s">
        <v>2410</v>
      </c>
      <c r="W464">
        <v>100</v>
      </c>
      <c r="X464" t="s">
        <v>32</v>
      </c>
      <c r="Y464" t="s">
        <v>6285</v>
      </c>
      <c r="Z464" t="s">
        <v>1048</v>
      </c>
      <c r="AA464" t="s">
        <v>189</v>
      </c>
      <c r="AB464" s="138">
        <v>44827</v>
      </c>
      <c r="AC464" s="138">
        <v>45008</v>
      </c>
      <c r="AD464" t="s">
        <v>6242</v>
      </c>
      <c r="AE464" t="s">
        <v>5028</v>
      </c>
      <c r="AF464" t="s">
        <v>16</v>
      </c>
      <c r="AG464" t="s">
        <v>189</v>
      </c>
      <c r="AH464" s="138">
        <v>45923</v>
      </c>
      <c r="AI464" t="s">
        <v>2414</v>
      </c>
      <c r="AJ464" t="s">
        <v>189</v>
      </c>
      <c r="AK464" t="s">
        <v>189</v>
      </c>
      <c r="AL464" t="s">
        <v>189</v>
      </c>
      <c r="AM464" t="s">
        <v>189</v>
      </c>
      <c r="AN464" t="s">
        <v>189</v>
      </c>
      <c r="AO464" t="s">
        <v>189</v>
      </c>
      <c r="AP464" t="s">
        <v>189</v>
      </c>
      <c r="AQ464" t="s">
        <v>16</v>
      </c>
      <c r="AR464" t="s">
        <v>189</v>
      </c>
      <c r="AS464" t="s">
        <v>16</v>
      </c>
      <c r="AT464" t="s">
        <v>6558</v>
      </c>
      <c r="AU464" t="s">
        <v>9344</v>
      </c>
      <c r="AV464" t="s">
        <v>189</v>
      </c>
      <c r="AW464" t="s">
        <v>16</v>
      </c>
      <c r="AX464" t="s">
        <v>16</v>
      </c>
      <c r="AY464" t="s">
        <v>16</v>
      </c>
      <c r="AZ464" t="s">
        <v>16</v>
      </c>
      <c r="BA464" t="s">
        <v>16</v>
      </c>
      <c r="BB464" t="s">
        <v>16</v>
      </c>
      <c r="BC464" t="s">
        <v>16</v>
      </c>
      <c r="BD464" t="s">
        <v>16</v>
      </c>
      <c r="BE464" t="s">
        <v>16</v>
      </c>
      <c r="BF464" t="s">
        <v>189</v>
      </c>
      <c r="BG464" t="s">
        <v>189</v>
      </c>
      <c r="BH464">
        <v>0</v>
      </c>
      <c r="BI464">
        <v>0</v>
      </c>
      <c r="BJ464">
        <v>0</v>
      </c>
      <c r="BK464" t="s">
        <v>189</v>
      </c>
      <c r="BL464" t="s">
        <v>189</v>
      </c>
      <c r="BN464" t="s">
        <v>291</v>
      </c>
      <c r="BO464" t="s">
        <v>16</v>
      </c>
      <c r="BP464" t="s">
        <v>6262</v>
      </c>
      <c r="BQ464" t="s">
        <v>184</v>
      </c>
      <c r="BR464" t="s">
        <v>6745</v>
      </c>
      <c r="BS464" t="s">
        <v>16</v>
      </c>
      <c r="BT464" t="s">
        <v>16</v>
      </c>
      <c r="BU464" t="s">
        <v>189</v>
      </c>
      <c r="BV464" t="s">
        <v>74</v>
      </c>
      <c r="BW464" t="s">
        <v>189</v>
      </c>
      <c r="BX464" t="s">
        <v>292</v>
      </c>
      <c r="BY464" t="s">
        <v>16</v>
      </c>
      <c r="BZ464" s="138"/>
      <c r="CA464" s="138">
        <v>43123</v>
      </c>
      <c r="CB464" t="s">
        <v>34</v>
      </c>
      <c r="CC464" t="s">
        <v>6745</v>
      </c>
      <c r="CD464" t="s">
        <v>6307</v>
      </c>
      <c r="CE464" t="s">
        <v>189</v>
      </c>
      <c r="CF464" t="s">
        <v>6307</v>
      </c>
      <c r="CG464" t="s">
        <v>189</v>
      </c>
      <c r="CH464">
        <v>2022</v>
      </c>
      <c r="CI464" s="7">
        <v>44820</v>
      </c>
      <c r="CJ464" t="s">
        <v>4723</v>
      </c>
      <c r="CK464">
        <v>9</v>
      </c>
      <c r="CL464">
        <v>38</v>
      </c>
      <c r="CM464" s="7">
        <v>44816</v>
      </c>
      <c r="CN464" t="s">
        <v>11678</v>
      </c>
      <c r="CO464" t="s">
        <v>9857</v>
      </c>
      <c r="CP464" t="s">
        <v>11459</v>
      </c>
      <c r="CQ464" t="s">
        <v>11669</v>
      </c>
      <c r="CR464" t="s">
        <v>6022</v>
      </c>
      <c r="CS464" t="s">
        <v>6025</v>
      </c>
      <c r="CT464" t="s">
        <v>9847</v>
      </c>
      <c r="CU464" t="s">
        <v>6824</v>
      </c>
      <c r="CV464" t="s">
        <v>6310</v>
      </c>
      <c r="CW464" t="s">
        <v>9874</v>
      </c>
      <c r="CX464" t="s">
        <v>293</v>
      </c>
      <c r="CY464" t="s">
        <v>9813</v>
      </c>
      <c r="CZ464" t="s">
        <v>6730</v>
      </c>
      <c r="DA464" t="s">
        <v>188</v>
      </c>
      <c r="DB464" t="s">
        <v>16</v>
      </c>
      <c r="DC464" t="s">
        <v>291</v>
      </c>
      <c r="DD464" t="s">
        <v>32</v>
      </c>
      <c r="DE464" t="s">
        <v>16</v>
      </c>
      <c r="DF464" t="s">
        <v>16</v>
      </c>
      <c r="DG464" t="s">
        <v>4727</v>
      </c>
      <c r="DH464" t="s">
        <v>2051</v>
      </c>
      <c r="DI464" t="s">
        <v>4501</v>
      </c>
      <c r="DJ464" t="s">
        <v>16</v>
      </c>
      <c r="DK464" t="s">
        <v>16</v>
      </c>
      <c r="DL464" t="s">
        <v>4465</v>
      </c>
      <c r="DM464" t="s">
        <v>16</v>
      </c>
      <c r="DN464" t="s">
        <v>189</v>
      </c>
      <c r="DO464" t="s">
        <v>11679</v>
      </c>
      <c r="DP464" t="s">
        <v>7762</v>
      </c>
      <c r="DQ464" t="s">
        <v>10270</v>
      </c>
      <c r="DR464" t="s">
        <v>7547</v>
      </c>
    </row>
    <row r="465" spans="1:122" x14ac:dyDescent="0.25">
      <c r="A465">
        <v>450</v>
      </c>
      <c r="B465" t="s">
        <v>189</v>
      </c>
      <c r="C465" t="s">
        <v>2357</v>
      </c>
      <c r="D465" s="138">
        <v>44819</v>
      </c>
      <c r="E465" t="s">
        <v>2358</v>
      </c>
      <c r="F465" t="s">
        <v>154</v>
      </c>
      <c r="G465" t="s">
        <v>1926</v>
      </c>
      <c r="H465" t="s">
        <v>11</v>
      </c>
      <c r="I465" t="s">
        <v>9802</v>
      </c>
      <c r="J465" t="s">
        <v>12</v>
      </c>
      <c r="K465">
        <v>10</v>
      </c>
      <c r="L465">
        <v>1.43</v>
      </c>
      <c r="M465">
        <v>10</v>
      </c>
      <c r="N465">
        <v>11.19</v>
      </c>
      <c r="O465" t="s">
        <v>189</v>
      </c>
      <c r="P465" t="s">
        <v>13</v>
      </c>
      <c r="Q465" t="s">
        <v>48</v>
      </c>
      <c r="R465" t="s">
        <v>16</v>
      </c>
      <c r="S465" t="s">
        <v>16</v>
      </c>
      <c r="T465" t="s">
        <v>16</v>
      </c>
      <c r="U465" t="s">
        <v>16</v>
      </c>
      <c r="V465" t="s">
        <v>2410</v>
      </c>
      <c r="W465">
        <v>100</v>
      </c>
      <c r="X465" t="s">
        <v>15</v>
      </c>
      <c r="Y465" t="s">
        <v>6283</v>
      </c>
      <c r="Z465" t="s">
        <v>6283</v>
      </c>
      <c r="AA465" t="s">
        <v>189</v>
      </c>
      <c r="AB465" s="138">
        <v>44825</v>
      </c>
      <c r="AC465" s="138">
        <v>45190</v>
      </c>
      <c r="AD465" t="s">
        <v>6241</v>
      </c>
      <c r="AE465" t="s">
        <v>5262</v>
      </c>
      <c r="AF465" t="s">
        <v>16</v>
      </c>
      <c r="AG465" t="s">
        <v>189</v>
      </c>
      <c r="AH465" s="138">
        <v>45921</v>
      </c>
      <c r="AI465" t="s">
        <v>2419</v>
      </c>
      <c r="AJ465" t="s">
        <v>189</v>
      </c>
      <c r="AK465" t="s">
        <v>189</v>
      </c>
      <c r="AL465" t="s">
        <v>189</v>
      </c>
      <c r="AM465" t="s">
        <v>189</v>
      </c>
      <c r="AN465" t="s">
        <v>189</v>
      </c>
      <c r="AO465" t="s">
        <v>189</v>
      </c>
      <c r="AP465" t="s">
        <v>189</v>
      </c>
      <c r="AQ465" t="s">
        <v>16</v>
      </c>
      <c r="AR465" t="s">
        <v>189</v>
      </c>
      <c r="AS465" t="s">
        <v>16</v>
      </c>
      <c r="AT465" t="s">
        <v>189</v>
      </c>
      <c r="AU465" t="s">
        <v>9344</v>
      </c>
      <c r="AV465" t="s">
        <v>189</v>
      </c>
      <c r="AW465" t="s">
        <v>16</v>
      </c>
      <c r="AX465" t="s">
        <v>16</v>
      </c>
      <c r="AY465" t="s">
        <v>16</v>
      </c>
      <c r="AZ465" t="s">
        <v>16</v>
      </c>
      <c r="BA465" t="s">
        <v>16</v>
      </c>
      <c r="BB465" t="s">
        <v>16</v>
      </c>
      <c r="BC465" t="s">
        <v>16</v>
      </c>
      <c r="BD465" t="s">
        <v>16</v>
      </c>
      <c r="BE465" t="s">
        <v>16</v>
      </c>
      <c r="BF465" t="s">
        <v>189</v>
      </c>
      <c r="BG465" t="s">
        <v>189</v>
      </c>
      <c r="BH465">
        <v>0</v>
      </c>
      <c r="BI465">
        <v>0</v>
      </c>
      <c r="BJ465">
        <v>0</v>
      </c>
      <c r="BK465" t="s">
        <v>189</v>
      </c>
      <c r="BL465" t="s">
        <v>189</v>
      </c>
      <c r="BN465" t="s">
        <v>2359</v>
      </c>
      <c r="BO465" t="s">
        <v>16</v>
      </c>
      <c r="BP465" t="s">
        <v>2358</v>
      </c>
      <c r="BQ465" t="s">
        <v>184</v>
      </c>
      <c r="BR465" t="s">
        <v>6744</v>
      </c>
      <c r="BS465" t="s">
        <v>9667</v>
      </c>
      <c r="BT465" t="s">
        <v>16</v>
      </c>
      <c r="BU465" t="s">
        <v>189</v>
      </c>
      <c r="BV465" t="s">
        <v>96</v>
      </c>
      <c r="BW465" t="s">
        <v>185</v>
      </c>
      <c r="BX465" t="s">
        <v>541</v>
      </c>
      <c r="BY465" t="s">
        <v>16</v>
      </c>
      <c r="BZ465" s="138"/>
      <c r="CA465" s="138">
        <v>43732</v>
      </c>
      <c r="CB465" t="s">
        <v>17</v>
      </c>
      <c r="CC465" t="s">
        <v>17</v>
      </c>
      <c r="CD465" t="s">
        <v>6307</v>
      </c>
      <c r="CE465" t="s">
        <v>189</v>
      </c>
      <c r="CF465" t="s">
        <v>189</v>
      </c>
      <c r="CG465" t="s">
        <v>189</v>
      </c>
      <c r="CH465">
        <v>2022</v>
      </c>
      <c r="CI465" s="7">
        <v>44819</v>
      </c>
      <c r="CJ465" t="s">
        <v>4723</v>
      </c>
      <c r="CK465">
        <v>9</v>
      </c>
      <c r="CL465">
        <v>38</v>
      </c>
      <c r="CM465" s="7">
        <v>44816</v>
      </c>
      <c r="CN465" t="s">
        <v>11678</v>
      </c>
      <c r="CO465" t="s">
        <v>9857</v>
      </c>
      <c r="CP465" t="s">
        <v>11459</v>
      </c>
      <c r="CQ465" t="s">
        <v>11669</v>
      </c>
      <c r="CR465" t="s">
        <v>6022</v>
      </c>
      <c r="CS465" t="s">
        <v>6025</v>
      </c>
      <c r="CT465" t="s">
        <v>9847</v>
      </c>
      <c r="CU465" t="s">
        <v>9873</v>
      </c>
      <c r="CV465" t="s">
        <v>6310</v>
      </c>
      <c r="CW465" t="s">
        <v>9874</v>
      </c>
      <c r="CX465" t="s">
        <v>3082</v>
      </c>
      <c r="CY465" t="s">
        <v>9817</v>
      </c>
      <c r="CZ465" t="s">
        <v>6741</v>
      </c>
      <c r="DA465" t="s">
        <v>252</v>
      </c>
      <c r="DB465" t="s">
        <v>9801</v>
      </c>
      <c r="DC465" t="s">
        <v>16</v>
      </c>
      <c r="DD465" t="s">
        <v>15</v>
      </c>
      <c r="DE465" t="s">
        <v>16</v>
      </c>
      <c r="DF465" t="s">
        <v>16</v>
      </c>
      <c r="DG465" t="s">
        <v>4727</v>
      </c>
      <c r="DH465" t="s">
        <v>2052</v>
      </c>
      <c r="DI465" t="s">
        <v>6114</v>
      </c>
      <c r="DJ465" t="s">
        <v>16</v>
      </c>
      <c r="DK465" t="s">
        <v>9817</v>
      </c>
      <c r="DL465" t="s">
        <v>9817</v>
      </c>
      <c r="DM465" t="s">
        <v>16</v>
      </c>
      <c r="DN465" t="s">
        <v>189</v>
      </c>
      <c r="DO465" t="s">
        <v>11680</v>
      </c>
      <c r="DP465" t="s">
        <v>7763</v>
      </c>
      <c r="DQ465" t="s">
        <v>10271</v>
      </c>
      <c r="DR465" t="s">
        <v>10272</v>
      </c>
    </row>
    <row r="466" spans="1:122" x14ac:dyDescent="0.25">
      <c r="A466">
        <v>449</v>
      </c>
      <c r="B466" t="s">
        <v>189</v>
      </c>
      <c r="C466" t="s">
        <v>3078</v>
      </c>
      <c r="D466" s="138">
        <v>44819</v>
      </c>
      <c r="E466" t="s">
        <v>3081</v>
      </c>
      <c r="F466" t="s">
        <v>11</v>
      </c>
      <c r="G466" t="s">
        <v>16</v>
      </c>
      <c r="H466" t="s">
        <v>11</v>
      </c>
      <c r="I466" t="s">
        <v>9802</v>
      </c>
      <c r="J466" t="s">
        <v>92</v>
      </c>
      <c r="K466">
        <v>0.48</v>
      </c>
      <c r="L466">
        <v>0.48</v>
      </c>
      <c r="M466">
        <v>3.35</v>
      </c>
      <c r="N466">
        <v>3.7639999999999998</v>
      </c>
      <c r="O466" t="s">
        <v>189</v>
      </c>
      <c r="P466" t="s">
        <v>2048</v>
      </c>
      <c r="Q466" t="s">
        <v>20</v>
      </c>
      <c r="R466" t="s">
        <v>46</v>
      </c>
      <c r="S466" t="s">
        <v>20</v>
      </c>
      <c r="T466" t="s">
        <v>16</v>
      </c>
      <c r="U466" t="s">
        <v>2079</v>
      </c>
      <c r="V466" t="s">
        <v>2410</v>
      </c>
      <c r="W466">
        <v>100</v>
      </c>
      <c r="X466" t="s">
        <v>22</v>
      </c>
      <c r="Y466" t="s">
        <v>6282</v>
      </c>
      <c r="Z466" t="s">
        <v>6282</v>
      </c>
      <c r="AA466" t="s">
        <v>189</v>
      </c>
      <c r="AB466" s="138">
        <v>44826</v>
      </c>
      <c r="AC466" s="138">
        <v>44979</v>
      </c>
      <c r="AD466" t="s">
        <v>6241</v>
      </c>
      <c r="AE466" t="s">
        <v>5261</v>
      </c>
      <c r="AF466" t="s">
        <v>16</v>
      </c>
      <c r="AG466" t="s">
        <v>189</v>
      </c>
      <c r="AH466" s="138">
        <v>45891</v>
      </c>
      <c r="AI466" t="s">
        <v>2414</v>
      </c>
      <c r="AJ466" t="s">
        <v>189</v>
      </c>
      <c r="AK466" t="s">
        <v>189</v>
      </c>
      <c r="AL466" t="s">
        <v>189</v>
      </c>
      <c r="AM466" t="s">
        <v>189</v>
      </c>
      <c r="AN466" t="s">
        <v>189</v>
      </c>
      <c r="AO466" t="s">
        <v>189</v>
      </c>
      <c r="AP466" t="s">
        <v>189</v>
      </c>
      <c r="AQ466" t="s">
        <v>16</v>
      </c>
      <c r="AR466" t="s">
        <v>189</v>
      </c>
      <c r="AS466" t="s">
        <v>16</v>
      </c>
      <c r="AT466" t="s">
        <v>6631</v>
      </c>
      <c r="AU466" t="s">
        <v>9344</v>
      </c>
      <c r="AV466" t="s">
        <v>189</v>
      </c>
      <c r="AW466" t="s">
        <v>16</v>
      </c>
      <c r="AX466" t="s">
        <v>16</v>
      </c>
      <c r="AY466" t="s">
        <v>16</v>
      </c>
      <c r="AZ466" t="s">
        <v>16</v>
      </c>
      <c r="BA466" t="s">
        <v>16</v>
      </c>
      <c r="BB466" t="s">
        <v>16</v>
      </c>
      <c r="BC466" t="s">
        <v>16</v>
      </c>
      <c r="BD466" t="s">
        <v>16</v>
      </c>
      <c r="BE466" t="s">
        <v>16</v>
      </c>
      <c r="BF466" t="s">
        <v>189</v>
      </c>
      <c r="BG466" t="s">
        <v>189</v>
      </c>
      <c r="BH466">
        <v>0</v>
      </c>
      <c r="BI466">
        <v>0</v>
      </c>
      <c r="BJ466">
        <v>0</v>
      </c>
      <c r="BK466" t="s">
        <v>189</v>
      </c>
      <c r="BL466" t="s">
        <v>189</v>
      </c>
      <c r="BN466" t="s">
        <v>3077</v>
      </c>
      <c r="BO466" t="s">
        <v>7114</v>
      </c>
      <c r="BP466" t="s">
        <v>3080</v>
      </c>
      <c r="BQ466" t="s">
        <v>184</v>
      </c>
      <c r="BR466" t="s">
        <v>6744</v>
      </c>
      <c r="BS466" t="s">
        <v>9667</v>
      </c>
      <c r="BT466" t="s">
        <v>16</v>
      </c>
      <c r="BU466" t="s">
        <v>189</v>
      </c>
      <c r="BV466" t="s">
        <v>58</v>
      </c>
      <c r="BW466" t="s">
        <v>195</v>
      </c>
      <c r="BX466" t="s">
        <v>423</v>
      </c>
      <c r="BY466" t="s">
        <v>16</v>
      </c>
      <c r="BZ466" s="138"/>
      <c r="CA466" s="138">
        <v>44819</v>
      </c>
      <c r="CB466" t="s">
        <v>17</v>
      </c>
      <c r="CC466" t="s">
        <v>16</v>
      </c>
      <c r="CD466" t="s">
        <v>6307</v>
      </c>
      <c r="CE466" t="s">
        <v>189</v>
      </c>
      <c r="CF466" t="s">
        <v>189</v>
      </c>
      <c r="CG466" t="s">
        <v>189</v>
      </c>
      <c r="CH466">
        <v>2022</v>
      </c>
      <c r="CI466" s="7">
        <v>44819</v>
      </c>
      <c r="CJ466" t="s">
        <v>4723</v>
      </c>
      <c r="CK466">
        <v>9</v>
      </c>
      <c r="CL466">
        <v>38</v>
      </c>
      <c r="CM466" s="7">
        <v>44816</v>
      </c>
      <c r="CN466" t="s">
        <v>11678</v>
      </c>
      <c r="CO466" t="s">
        <v>9857</v>
      </c>
      <c r="CP466" t="s">
        <v>11459</v>
      </c>
      <c r="CQ466" t="s">
        <v>11669</v>
      </c>
      <c r="CR466" t="s">
        <v>6022</v>
      </c>
      <c r="CS466" t="s">
        <v>6025</v>
      </c>
      <c r="CT466" t="s">
        <v>9847</v>
      </c>
      <c r="CU466" t="s">
        <v>9873</v>
      </c>
      <c r="CV466" t="s">
        <v>6307</v>
      </c>
      <c r="CW466" t="s">
        <v>9874</v>
      </c>
      <c r="CX466" t="s">
        <v>3079</v>
      </c>
      <c r="CY466" t="s">
        <v>9809</v>
      </c>
      <c r="CZ466" t="s">
        <v>6730</v>
      </c>
      <c r="DA466" t="s">
        <v>188</v>
      </c>
      <c r="DB466" t="s">
        <v>16</v>
      </c>
      <c r="DC466" t="s">
        <v>16</v>
      </c>
      <c r="DD466" t="s">
        <v>22</v>
      </c>
      <c r="DE466" t="s">
        <v>16</v>
      </c>
      <c r="DF466" t="s">
        <v>2720</v>
      </c>
      <c r="DG466" t="s">
        <v>4750</v>
      </c>
      <c r="DH466" t="s">
        <v>6809</v>
      </c>
      <c r="DI466" t="s">
        <v>5863</v>
      </c>
      <c r="DJ466" t="s">
        <v>16</v>
      </c>
      <c r="DK466" t="s">
        <v>16</v>
      </c>
      <c r="DL466" t="s">
        <v>5972</v>
      </c>
      <c r="DM466" t="s">
        <v>6245</v>
      </c>
      <c r="DN466" t="s">
        <v>189</v>
      </c>
      <c r="DO466" t="s">
        <v>11208</v>
      </c>
      <c r="DP466" t="s">
        <v>7764</v>
      </c>
      <c r="DQ466" t="s">
        <v>10271</v>
      </c>
      <c r="DR466" t="s">
        <v>7765</v>
      </c>
    </row>
    <row r="467" spans="1:122" x14ac:dyDescent="0.25">
      <c r="A467">
        <v>448</v>
      </c>
      <c r="B467" t="s">
        <v>189</v>
      </c>
      <c r="C467" t="s">
        <v>3073</v>
      </c>
      <c r="D467" s="138">
        <v>44819</v>
      </c>
      <c r="E467" t="s">
        <v>3076</v>
      </c>
      <c r="F467" t="s">
        <v>11</v>
      </c>
      <c r="G467" t="s">
        <v>1932</v>
      </c>
      <c r="H467" t="s">
        <v>11</v>
      </c>
      <c r="I467" t="s">
        <v>9802</v>
      </c>
      <c r="J467" t="s">
        <v>100</v>
      </c>
      <c r="K467">
        <v>1</v>
      </c>
      <c r="L467">
        <v>1</v>
      </c>
      <c r="M467">
        <v>7</v>
      </c>
      <c r="N467">
        <v>7.8490000000000002</v>
      </c>
      <c r="O467" t="s">
        <v>189</v>
      </c>
      <c r="P467" t="s">
        <v>13</v>
      </c>
      <c r="Q467" t="s">
        <v>28</v>
      </c>
      <c r="R467" t="s">
        <v>16</v>
      </c>
      <c r="S467" t="s">
        <v>28</v>
      </c>
      <c r="T467" t="s">
        <v>16</v>
      </c>
      <c r="U467" t="s">
        <v>16</v>
      </c>
      <c r="V467" t="s">
        <v>2410</v>
      </c>
      <c r="W467">
        <v>100</v>
      </c>
      <c r="X467" t="s">
        <v>22</v>
      </c>
      <c r="Y467" t="s">
        <v>6282</v>
      </c>
      <c r="Z467" t="s">
        <v>6282</v>
      </c>
      <c r="AA467" t="s">
        <v>9887</v>
      </c>
      <c r="AB467" s="138">
        <v>44826</v>
      </c>
      <c r="AC467" s="138">
        <v>45007</v>
      </c>
      <c r="AD467" t="s">
        <v>6241</v>
      </c>
      <c r="AE467" t="s">
        <v>5260</v>
      </c>
      <c r="AF467" t="s">
        <v>6815</v>
      </c>
      <c r="AG467" t="s">
        <v>189</v>
      </c>
      <c r="AH467" s="138">
        <v>45922</v>
      </c>
      <c r="AI467" t="s">
        <v>2414</v>
      </c>
      <c r="AJ467" t="s">
        <v>189</v>
      </c>
      <c r="AK467" t="s">
        <v>189</v>
      </c>
      <c r="AL467" t="s">
        <v>189</v>
      </c>
      <c r="AM467" t="s">
        <v>189</v>
      </c>
      <c r="AN467" t="s">
        <v>189</v>
      </c>
      <c r="AO467" t="s">
        <v>189</v>
      </c>
      <c r="AP467" t="s">
        <v>189</v>
      </c>
      <c r="AQ467" t="s">
        <v>16</v>
      </c>
      <c r="AR467" t="s">
        <v>189</v>
      </c>
      <c r="AS467" t="s">
        <v>16</v>
      </c>
      <c r="AT467" t="s">
        <v>6441</v>
      </c>
      <c r="AU467" t="s">
        <v>9344</v>
      </c>
      <c r="AV467" t="s">
        <v>189</v>
      </c>
      <c r="AW467" t="s">
        <v>4631</v>
      </c>
      <c r="AX467" t="s">
        <v>4627</v>
      </c>
      <c r="AY467" t="s">
        <v>16</v>
      </c>
      <c r="AZ467" t="s">
        <v>16</v>
      </c>
      <c r="BA467" t="s">
        <v>16</v>
      </c>
      <c r="BB467" t="s">
        <v>16</v>
      </c>
      <c r="BC467" t="s">
        <v>16</v>
      </c>
      <c r="BD467" t="s">
        <v>16</v>
      </c>
      <c r="BE467" t="s">
        <v>16</v>
      </c>
      <c r="BF467" t="s">
        <v>189</v>
      </c>
      <c r="BG467" t="s">
        <v>189</v>
      </c>
      <c r="BH467">
        <v>0</v>
      </c>
      <c r="BI467">
        <v>0</v>
      </c>
      <c r="BJ467">
        <v>0</v>
      </c>
      <c r="BK467" t="s">
        <v>189</v>
      </c>
      <c r="BL467" t="s">
        <v>189</v>
      </c>
      <c r="BN467" t="s">
        <v>3072</v>
      </c>
      <c r="BO467" t="s">
        <v>9734</v>
      </c>
      <c r="BP467" t="s">
        <v>3075</v>
      </c>
      <c r="BQ467" t="s">
        <v>301</v>
      </c>
      <c r="BR467" t="s">
        <v>6745</v>
      </c>
      <c r="BS467" t="s">
        <v>16</v>
      </c>
      <c r="BT467" t="s">
        <v>16</v>
      </c>
      <c r="BU467" t="s">
        <v>189</v>
      </c>
      <c r="BV467" t="s">
        <v>30</v>
      </c>
      <c r="BW467" t="s">
        <v>16</v>
      </c>
      <c r="BX467" t="s">
        <v>1928</v>
      </c>
      <c r="BY467" t="s">
        <v>16</v>
      </c>
      <c r="BZ467" s="138"/>
      <c r="CA467" s="138">
        <v>44819</v>
      </c>
      <c r="CB467" t="s">
        <v>34</v>
      </c>
      <c r="CC467" t="s">
        <v>6745</v>
      </c>
      <c r="CD467" t="s">
        <v>6307</v>
      </c>
      <c r="CE467" t="s">
        <v>189</v>
      </c>
      <c r="CF467" t="s">
        <v>189</v>
      </c>
      <c r="CG467" t="s">
        <v>189</v>
      </c>
      <c r="CH467">
        <v>2022</v>
      </c>
      <c r="CI467" s="7">
        <v>44819</v>
      </c>
      <c r="CJ467" t="s">
        <v>16</v>
      </c>
      <c r="CK467">
        <v>9</v>
      </c>
      <c r="CL467">
        <v>38</v>
      </c>
      <c r="CM467" s="7">
        <v>44816</v>
      </c>
      <c r="CN467" t="s">
        <v>11678</v>
      </c>
      <c r="CO467" t="s">
        <v>9857</v>
      </c>
      <c r="CP467" t="s">
        <v>11459</v>
      </c>
      <c r="CQ467" t="s">
        <v>11669</v>
      </c>
      <c r="CR467" t="s">
        <v>6022</v>
      </c>
      <c r="CS467" t="s">
        <v>6025</v>
      </c>
      <c r="CT467" t="s">
        <v>9847</v>
      </c>
      <c r="CU467" t="s">
        <v>9873</v>
      </c>
      <c r="CV467" t="s">
        <v>6307</v>
      </c>
      <c r="CW467" t="s">
        <v>9874</v>
      </c>
      <c r="CX467" t="s">
        <v>3074</v>
      </c>
      <c r="CY467" t="s">
        <v>9813</v>
      </c>
      <c r="CZ467" t="s">
        <v>6730</v>
      </c>
      <c r="DA467" t="s">
        <v>188</v>
      </c>
      <c r="DB467" t="s">
        <v>16</v>
      </c>
      <c r="DC467" t="s">
        <v>16</v>
      </c>
      <c r="DD467" t="s">
        <v>22</v>
      </c>
      <c r="DE467" t="s">
        <v>16</v>
      </c>
      <c r="DF467" t="s">
        <v>3071</v>
      </c>
      <c r="DG467" t="s">
        <v>4727</v>
      </c>
      <c r="DH467" t="s">
        <v>2051</v>
      </c>
      <c r="DI467" t="s">
        <v>4519</v>
      </c>
      <c r="DJ467" t="s">
        <v>9887</v>
      </c>
      <c r="DK467" t="s">
        <v>4345</v>
      </c>
      <c r="DL467" t="s">
        <v>4345</v>
      </c>
      <c r="DM467" t="s">
        <v>9708</v>
      </c>
      <c r="DN467" t="s">
        <v>189</v>
      </c>
      <c r="DO467" t="s">
        <v>11209</v>
      </c>
      <c r="DP467" t="s">
        <v>7766</v>
      </c>
      <c r="DQ467" t="s">
        <v>10271</v>
      </c>
      <c r="DR467" t="s">
        <v>7767</v>
      </c>
    </row>
    <row r="468" spans="1:122" x14ac:dyDescent="0.25">
      <c r="A468">
        <v>447</v>
      </c>
      <c r="B468" t="s">
        <v>189</v>
      </c>
      <c r="C468" t="s">
        <v>3086</v>
      </c>
      <c r="D468" s="138">
        <v>44818</v>
      </c>
      <c r="E468" t="s">
        <v>6266</v>
      </c>
      <c r="F468" t="s">
        <v>11</v>
      </c>
      <c r="G468" t="s">
        <v>1926</v>
      </c>
      <c r="H468" t="s">
        <v>11</v>
      </c>
      <c r="I468" t="s">
        <v>9802</v>
      </c>
      <c r="J468" t="s">
        <v>100</v>
      </c>
      <c r="K468">
        <v>7.9489999999999998</v>
      </c>
      <c r="L468">
        <v>7.95</v>
      </c>
      <c r="M468">
        <v>55.34</v>
      </c>
      <c r="N468">
        <v>62.392000000000003</v>
      </c>
      <c r="O468" t="s">
        <v>189</v>
      </c>
      <c r="P468" t="s">
        <v>3084</v>
      </c>
      <c r="Q468" t="s">
        <v>31</v>
      </c>
      <c r="R468" t="s">
        <v>16</v>
      </c>
      <c r="S468" t="s">
        <v>16</v>
      </c>
      <c r="T468" t="s">
        <v>16</v>
      </c>
      <c r="U468" t="s">
        <v>16</v>
      </c>
      <c r="V468" t="s">
        <v>2410</v>
      </c>
      <c r="X468" t="s">
        <v>15</v>
      </c>
      <c r="Y468" t="s">
        <v>6283</v>
      </c>
      <c r="Z468" t="s">
        <v>6283</v>
      </c>
      <c r="AA468" t="s">
        <v>189</v>
      </c>
      <c r="AB468" s="138">
        <v>44818</v>
      </c>
      <c r="AC468" s="138">
        <v>44940</v>
      </c>
      <c r="AD468" t="s">
        <v>6246</v>
      </c>
      <c r="AE468" t="s">
        <v>5263</v>
      </c>
      <c r="AF468" t="s">
        <v>6242</v>
      </c>
      <c r="AG468" t="s">
        <v>189</v>
      </c>
      <c r="AH468" s="138">
        <v>45305</v>
      </c>
      <c r="AI468" t="s">
        <v>2414</v>
      </c>
      <c r="AJ468" t="s">
        <v>189</v>
      </c>
      <c r="AK468" t="s">
        <v>189</v>
      </c>
      <c r="AL468" t="s">
        <v>189</v>
      </c>
      <c r="AM468" t="s">
        <v>189</v>
      </c>
      <c r="AN468" t="s">
        <v>189</v>
      </c>
      <c r="AO468" t="s">
        <v>189</v>
      </c>
      <c r="AP468" t="s">
        <v>189</v>
      </c>
      <c r="AQ468" t="s">
        <v>16</v>
      </c>
      <c r="AR468" t="s">
        <v>189</v>
      </c>
      <c r="AS468" t="s">
        <v>16</v>
      </c>
      <c r="AT468" t="s">
        <v>189</v>
      </c>
      <c r="AU468" t="s">
        <v>9344</v>
      </c>
      <c r="AV468" t="s">
        <v>189</v>
      </c>
      <c r="AW468" t="s">
        <v>16</v>
      </c>
      <c r="AX468" t="s">
        <v>16</v>
      </c>
      <c r="AY468" t="s">
        <v>16</v>
      </c>
      <c r="AZ468" t="s">
        <v>16</v>
      </c>
      <c r="BA468" t="s">
        <v>16</v>
      </c>
      <c r="BB468" t="s">
        <v>16</v>
      </c>
      <c r="BC468" t="s">
        <v>16</v>
      </c>
      <c r="BD468" t="s">
        <v>16</v>
      </c>
      <c r="BE468" t="s">
        <v>16</v>
      </c>
      <c r="BF468" t="s">
        <v>189</v>
      </c>
      <c r="BG468" t="s">
        <v>189</v>
      </c>
      <c r="BH468">
        <v>0</v>
      </c>
      <c r="BI468">
        <v>0</v>
      </c>
      <c r="BJ468">
        <v>0</v>
      </c>
      <c r="BK468" t="s">
        <v>189</v>
      </c>
      <c r="BL468" t="s">
        <v>189</v>
      </c>
      <c r="BN468" t="s">
        <v>3085</v>
      </c>
      <c r="BO468" t="s">
        <v>16</v>
      </c>
      <c r="BP468" t="s">
        <v>6266</v>
      </c>
      <c r="BQ468" t="s">
        <v>301</v>
      </c>
      <c r="BR468" t="s">
        <v>1937</v>
      </c>
      <c r="BS468" t="s">
        <v>16</v>
      </c>
      <c r="BT468" t="s">
        <v>16</v>
      </c>
      <c r="BU468" t="s">
        <v>189</v>
      </c>
      <c r="BV468" t="s">
        <v>67</v>
      </c>
      <c r="BW468" t="s">
        <v>16</v>
      </c>
      <c r="BX468" t="s">
        <v>186</v>
      </c>
      <c r="BY468" t="s">
        <v>16</v>
      </c>
      <c r="BZ468" s="138">
        <v>45170</v>
      </c>
      <c r="CA468" s="138">
        <v>40394</v>
      </c>
      <c r="CB468" t="s">
        <v>60</v>
      </c>
      <c r="CC468" t="s">
        <v>6745</v>
      </c>
      <c r="CD468" t="s">
        <v>6307</v>
      </c>
      <c r="CE468" t="s">
        <v>189</v>
      </c>
      <c r="CF468" t="s">
        <v>189</v>
      </c>
      <c r="CG468" t="s">
        <v>6307</v>
      </c>
      <c r="CH468">
        <v>2022</v>
      </c>
      <c r="CI468" s="7">
        <v>44818</v>
      </c>
      <c r="CJ468" t="s">
        <v>16</v>
      </c>
      <c r="CK468">
        <v>9</v>
      </c>
      <c r="CL468">
        <v>38</v>
      </c>
      <c r="CM468" s="7">
        <v>44816</v>
      </c>
      <c r="CN468" t="s">
        <v>11678</v>
      </c>
      <c r="CO468" t="s">
        <v>9857</v>
      </c>
      <c r="CP468" t="s">
        <v>11459</v>
      </c>
      <c r="CQ468" t="s">
        <v>11669</v>
      </c>
      <c r="CR468" t="s">
        <v>6022</v>
      </c>
      <c r="CS468" t="s">
        <v>6025</v>
      </c>
      <c r="CT468" t="s">
        <v>9847</v>
      </c>
      <c r="CU468" t="s">
        <v>9913</v>
      </c>
      <c r="CV468" t="s">
        <v>6310</v>
      </c>
      <c r="CW468" t="s">
        <v>9874</v>
      </c>
      <c r="CX468" t="s">
        <v>3087</v>
      </c>
      <c r="CY468" t="s">
        <v>9813</v>
      </c>
      <c r="CZ468" t="s">
        <v>6730</v>
      </c>
      <c r="DA468" t="s">
        <v>188</v>
      </c>
      <c r="DB468" t="s">
        <v>16</v>
      </c>
      <c r="DC468" t="s">
        <v>16</v>
      </c>
      <c r="DD468" t="s">
        <v>15</v>
      </c>
      <c r="DE468" t="s">
        <v>16</v>
      </c>
      <c r="DF468" t="s">
        <v>16</v>
      </c>
      <c r="DG468" t="s">
        <v>5864</v>
      </c>
      <c r="DH468" t="s">
        <v>2051</v>
      </c>
      <c r="DI468" t="s">
        <v>5865</v>
      </c>
      <c r="DJ468" t="s">
        <v>16</v>
      </c>
      <c r="DK468" t="s">
        <v>16</v>
      </c>
      <c r="DL468" t="s">
        <v>4465</v>
      </c>
      <c r="DM468" t="s">
        <v>16</v>
      </c>
      <c r="DN468" t="s">
        <v>189</v>
      </c>
      <c r="DO468" t="s">
        <v>11681</v>
      </c>
      <c r="DP468" t="s">
        <v>7768</v>
      </c>
      <c r="DQ468" t="s">
        <v>10273</v>
      </c>
      <c r="DR468" t="s">
        <v>7769</v>
      </c>
    </row>
    <row r="469" spans="1:122" x14ac:dyDescent="0.25">
      <c r="A469">
        <v>446</v>
      </c>
      <c r="B469" t="s">
        <v>189</v>
      </c>
      <c r="C469" t="s">
        <v>3090</v>
      </c>
      <c r="D469" s="138">
        <v>44817</v>
      </c>
      <c r="E469" t="s">
        <v>3092</v>
      </c>
      <c r="F469" t="s">
        <v>11</v>
      </c>
      <c r="G469" t="s">
        <v>16</v>
      </c>
      <c r="H469" t="s">
        <v>11</v>
      </c>
      <c r="I469" t="s">
        <v>9802</v>
      </c>
      <c r="J469" t="s">
        <v>100</v>
      </c>
      <c r="K469">
        <v>0.62</v>
      </c>
      <c r="L469">
        <v>0.62</v>
      </c>
      <c r="M469">
        <v>4.3</v>
      </c>
      <c r="N469">
        <v>4.8659999999999997</v>
      </c>
      <c r="O469" t="s">
        <v>189</v>
      </c>
      <c r="P469" t="s">
        <v>121</v>
      </c>
      <c r="Q469" t="s">
        <v>31</v>
      </c>
      <c r="R469" t="s">
        <v>16</v>
      </c>
      <c r="S469" t="s">
        <v>16</v>
      </c>
      <c r="T469" t="s">
        <v>16</v>
      </c>
      <c r="U469" t="s">
        <v>16</v>
      </c>
      <c r="V469" t="s">
        <v>2410</v>
      </c>
      <c r="W469">
        <v>100</v>
      </c>
      <c r="X469" t="s">
        <v>15</v>
      </c>
      <c r="Y469" t="s">
        <v>6282</v>
      </c>
      <c r="Z469" t="s">
        <v>6282</v>
      </c>
      <c r="AA469" t="s">
        <v>189</v>
      </c>
      <c r="AB469" s="138">
        <v>44820</v>
      </c>
      <c r="AC469" s="138">
        <v>45001</v>
      </c>
      <c r="AD469" t="s">
        <v>6241</v>
      </c>
      <c r="AE469" t="s">
        <v>5264</v>
      </c>
      <c r="AF469" t="s">
        <v>16</v>
      </c>
      <c r="AG469" t="s">
        <v>189</v>
      </c>
      <c r="AH469" s="138">
        <v>45184</v>
      </c>
      <c r="AI469" t="s">
        <v>2414</v>
      </c>
      <c r="AJ469" t="s">
        <v>189</v>
      </c>
      <c r="AK469" t="s">
        <v>189</v>
      </c>
      <c r="AL469" t="s">
        <v>189</v>
      </c>
      <c r="AM469" t="s">
        <v>189</v>
      </c>
      <c r="AN469" t="s">
        <v>189</v>
      </c>
      <c r="AO469" t="s">
        <v>189</v>
      </c>
      <c r="AP469" t="s">
        <v>5517</v>
      </c>
      <c r="AQ469" t="s">
        <v>16</v>
      </c>
      <c r="AR469" t="s">
        <v>189</v>
      </c>
      <c r="AS469" t="s">
        <v>16</v>
      </c>
      <c r="AT469" t="s">
        <v>189</v>
      </c>
      <c r="AU469" t="s">
        <v>9344</v>
      </c>
      <c r="AV469" t="s">
        <v>189</v>
      </c>
      <c r="AW469" t="s">
        <v>16</v>
      </c>
      <c r="AX469" t="s">
        <v>16</v>
      </c>
      <c r="AY469" t="s">
        <v>16</v>
      </c>
      <c r="AZ469" t="s">
        <v>16</v>
      </c>
      <c r="BA469" t="s">
        <v>16</v>
      </c>
      <c r="BB469" t="s">
        <v>16</v>
      </c>
      <c r="BC469" t="s">
        <v>16</v>
      </c>
      <c r="BD469" t="s">
        <v>16</v>
      </c>
      <c r="BE469" t="s">
        <v>16</v>
      </c>
      <c r="BF469" t="s">
        <v>189</v>
      </c>
      <c r="BG469" t="s">
        <v>189</v>
      </c>
      <c r="BH469">
        <v>0</v>
      </c>
      <c r="BI469">
        <v>0</v>
      </c>
      <c r="BJ469">
        <v>0</v>
      </c>
      <c r="BK469" t="s">
        <v>189</v>
      </c>
      <c r="BL469" t="s">
        <v>189</v>
      </c>
      <c r="BN469" t="s">
        <v>3089</v>
      </c>
      <c r="BO469" t="s">
        <v>16</v>
      </c>
      <c r="BP469" t="s">
        <v>3092</v>
      </c>
      <c r="BQ469" t="s">
        <v>184</v>
      </c>
      <c r="BR469" t="s">
        <v>6745</v>
      </c>
      <c r="BS469" t="s">
        <v>16</v>
      </c>
      <c r="BT469" t="s">
        <v>16</v>
      </c>
      <c r="BU469" t="s">
        <v>189</v>
      </c>
      <c r="BV469" t="s">
        <v>131</v>
      </c>
      <c r="BW469" t="s">
        <v>189</v>
      </c>
      <c r="BX469" t="s">
        <v>380</v>
      </c>
      <c r="BY469" t="s">
        <v>16</v>
      </c>
      <c r="BZ469" s="138"/>
      <c r="CA469" s="138">
        <v>44817</v>
      </c>
      <c r="CB469" t="s">
        <v>34</v>
      </c>
      <c r="CC469" t="s">
        <v>16</v>
      </c>
      <c r="CD469" t="s">
        <v>6307</v>
      </c>
      <c r="CE469" t="s">
        <v>189</v>
      </c>
      <c r="CF469" t="s">
        <v>189</v>
      </c>
      <c r="CG469" t="s">
        <v>189</v>
      </c>
      <c r="CH469">
        <v>2022</v>
      </c>
      <c r="CI469" s="7">
        <v>44817</v>
      </c>
      <c r="CJ469" t="s">
        <v>4723</v>
      </c>
      <c r="CK469">
        <v>9</v>
      </c>
      <c r="CL469">
        <v>38</v>
      </c>
      <c r="CM469" s="7">
        <v>44816</v>
      </c>
      <c r="CN469" t="s">
        <v>11678</v>
      </c>
      <c r="CO469" t="s">
        <v>9857</v>
      </c>
      <c r="CP469" t="s">
        <v>11459</v>
      </c>
      <c r="CQ469" t="s">
        <v>11669</v>
      </c>
      <c r="CR469" t="s">
        <v>6022</v>
      </c>
      <c r="CS469" t="s">
        <v>6025</v>
      </c>
      <c r="CT469" t="s">
        <v>9847</v>
      </c>
      <c r="CU469" t="s">
        <v>9873</v>
      </c>
      <c r="CV469" t="s">
        <v>6307</v>
      </c>
      <c r="CW469" t="s">
        <v>9882</v>
      </c>
      <c r="CX469" t="s">
        <v>3091</v>
      </c>
      <c r="CY469" t="s">
        <v>9813</v>
      </c>
      <c r="CZ469" t="s">
        <v>6730</v>
      </c>
      <c r="DA469" t="s">
        <v>188</v>
      </c>
      <c r="DB469" t="s">
        <v>16</v>
      </c>
      <c r="DC469" t="s">
        <v>16</v>
      </c>
      <c r="DD469" t="s">
        <v>15</v>
      </c>
      <c r="DE469" t="s">
        <v>16</v>
      </c>
      <c r="DF469" t="s">
        <v>16</v>
      </c>
      <c r="DG469" t="s">
        <v>5517</v>
      </c>
      <c r="DH469" t="s">
        <v>6766</v>
      </c>
      <c r="DI469" t="s">
        <v>5827</v>
      </c>
      <c r="DJ469" t="s">
        <v>16</v>
      </c>
      <c r="DK469" t="s">
        <v>16</v>
      </c>
      <c r="DL469" t="s">
        <v>4465</v>
      </c>
      <c r="DM469" t="s">
        <v>16</v>
      </c>
      <c r="DN469" t="s">
        <v>189</v>
      </c>
      <c r="DO469" t="s">
        <v>11682</v>
      </c>
      <c r="DP469" t="s">
        <v>7770</v>
      </c>
      <c r="DQ469" t="s">
        <v>10274</v>
      </c>
      <c r="DR469" t="s">
        <v>7771</v>
      </c>
    </row>
    <row r="470" spans="1:122" x14ac:dyDescent="0.25">
      <c r="A470">
        <v>445</v>
      </c>
      <c r="B470" t="s">
        <v>189</v>
      </c>
      <c r="C470" t="s">
        <v>3088</v>
      </c>
      <c r="D470" s="138">
        <v>44817</v>
      </c>
      <c r="E470" t="s">
        <v>3059</v>
      </c>
      <c r="F470" t="s">
        <v>11</v>
      </c>
      <c r="G470" t="s">
        <v>1932</v>
      </c>
      <c r="H470" t="s">
        <v>11</v>
      </c>
      <c r="I470" t="s">
        <v>9802</v>
      </c>
      <c r="J470" t="s">
        <v>100</v>
      </c>
      <c r="K470">
        <v>0.74</v>
      </c>
      <c r="L470">
        <v>0.74</v>
      </c>
      <c r="M470">
        <v>5.13</v>
      </c>
      <c r="N470">
        <v>5.8079999999999998</v>
      </c>
      <c r="O470" t="s">
        <v>189</v>
      </c>
      <c r="P470" t="s">
        <v>13</v>
      </c>
      <c r="Q470" t="s">
        <v>1706</v>
      </c>
      <c r="R470" t="s">
        <v>16</v>
      </c>
      <c r="S470" t="s">
        <v>16</v>
      </c>
      <c r="T470" t="s">
        <v>16</v>
      </c>
      <c r="U470" t="s">
        <v>16</v>
      </c>
      <c r="V470" t="s">
        <v>2410</v>
      </c>
      <c r="W470">
        <v>100</v>
      </c>
      <c r="X470" t="s">
        <v>87</v>
      </c>
      <c r="Y470" t="s">
        <v>1883</v>
      </c>
      <c r="Z470" t="s">
        <v>1883</v>
      </c>
      <c r="AA470" t="s">
        <v>189</v>
      </c>
      <c r="AB470" s="138">
        <v>44820</v>
      </c>
      <c r="AC470" s="138">
        <v>45001</v>
      </c>
      <c r="AD470" t="s">
        <v>6242</v>
      </c>
      <c r="AE470" t="s">
        <v>5258</v>
      </c>
      <c r="AF470" t="s">
        <v>16</v>
      </c>
      <c r="AG470" t="s">
        <v>189</v>
      </c>
      <c r="AH470" s="138">
        <v>45916</v>
      </c>
      <c r="AI470" t="s">
        <v>2414</v>
      </c>
      <c r="AJ470" t="s">
        <v>189</v>
      </c>
      <c r="AK470" t="s">
        <v>189</v>
      </c>
      <c r="AL470" t="s">
        <v>189</v>
      </c>
      <c r="AM470" t="s">
        <v>189</v>
      </c>
      <c r="AN470" t="s">
        <v>189</v>
      </c>
      <c r="AO470" t="s">
        <v>189</v>
      </c>
      <c r="AP470" t="s">
        <v>189</v>
      </c>
      <c r="AQ470" t="s">
        <v>16</v>
      </c>
      <c r="AR470" t="s">
        <v>189</v>
      </c>
      <c r="AS470" t="s">
        <v>16</v>
      </c>
      <c r="AT470" t="s">
        <v>6628</v>
      </c>
      <c r="AU470" t="s">
        <v>9344</v>
      </c>
      <c r="AV470" t="s">
        <v>189</v>
      </c>
      <c r="AW470" t="s">
        <v>16</v>
      </c>
      <c r="AX470" t="s">
        <v>16</v>
      </c>
      <c r="AY470" t="s">
        <v>16</v>
      </c>
      <c r="AZ470" t="s">
        <v>16</v>
      </c>
      <c r="BA470" t="s">
        <v>16</v>
      </c>
      <c r="BB470" t="s">
        <v>16</v>
      </c>
      <c r="BC470" t="s">
        <v>16</v>
      </c>
      <c r="BD470" t="s">
        <v>16</v>
      </c>
      <c r="BE470" t="s">
        <v>16</v>
      </c>
      <c r="BF470" t="s">
        <v>189</v>
      </c>
      <c r="BG470" t="s">
        <v>189</v>
      </c>
      <c r="BH470">
        <v>0</v>
      </c>
      <c r="BI470">
        <v>0</v>
      </c>
      <c r="BJ470">
        <v>0</v>
      </c>
      <c r="BK470" t="s">
        <v>189</v>
      </c>
      <c r="BL470" t="s">
        <v>189</v>
      </c>
      <c r="BN470" t="s">
        <v>3056</v>
      </c>
      <c r="BO470" t="s">
        <v>16</v>
      </c>
      <c r="BP470" t="s">
        <v>3059</v>
      </c>
      <c r="BQ470" t="s">
        <v>184</v>
      </c>
      <c r="BR470" t="s">
        <v>6744</v>
      </c>
      <c r="BS470" t="s">
        <v>9667</v>
      </c>
      <c r="BT470" t="s">
        <v>16</v>
      </c>
      <c r="BU470" t="s">
        <v>189</v>
      </c>
      <c r="BV470" t="s">
        <v>27</v>
      </c>
      <c r="BW470" t="s">
        <v>195</v>
      </c>
      <c r="BX470" t="s">
        <v>343</v>
      </c>
      <c r="BY470" t="s">
        <v>3060</v>
      </c>
      <c r="BZ470" s="138"/>
      <c r="CA470" s="138">
        <v>43726</v>
      </c>
      <c r="CB470" t="s">
        <v>17</v>
      </c>
      <c r="CC470" t="s">
        <v>17</v>
      </c>
      <c r="CD470" t="s">
        <v>6307</v>
      </c>
      <c r="CE470" t="s">
        <v>189</v>
      </c>
      <c r="CF470" t="s">
        <v>189</v>
      </c>
      <c r="CG470" t="s">
        <v>189</v>
      </c>
      <c r="CH470">
        <v>2022</v>
      </c>
      <c r="CI470" s="7">
        <v>44817</v>
      </c>
      <c r="CJ470" t="s">
        <v>4723</v>
      </c>
      <c r="CK470">
        <v>9</v>
      </c>
      <c r="CL470">
        <v>38</v>
      </c>
      <c r="CM470" s="7">
        <v>44816</v>
      </c>
      <c r="CN470" t="s">
        <v>11678</v>
      </c>
      <c r="CO470" t="s">
        <v>9857</v>
      </c>
      <c r="CP470" t="s">
        <v>11459</v>
      </c>
      <c r="CQ470" t="s">
        <v>11669</v>
      </c>
      <c r="CR470" t="s">
        <v>6022</v>
      </c>
      <c r="CS470" t="s">
        <v>6025</v>
      </c>
      <c r="CT470" t="s">
        <v>9847</v>
      </c>
      <c r="CU470" t="s">
        <v>9873</v>
      </c>
      <c r="CV470" t="s">
        <v>6310</v>
      </c>
      <c r="CW470" t="s">
        <v>9874</v>
      </c>
      <c r="CX470" t="s">
        <v>3058</v>
      </c>
      <c r="CY470" t="s">
        <v>9813</v>
      </c>
      <c r="CZ470" t="s">
        <v>6730</v>
      </c>
      <c r="DA470" t="s">
        <v>188</v>
      </c>
      <c r="DB470" t="s">
        <v>16</v>
      </c>
      <c r="DC470" t="s">
        <v>16</v>
      </c>
      <c r="DD470" t="s">
        <v>87</v>
      </c>
      <c r="DE470" t="s">
        <v>3056</v>
      </c>
      <c r="DF470" t="s">
        <v>16</v>
      </c>
      <c r="DG470" t="s">
        <v>4727</v>
      </c>
      <c r="DH470" t="s">
        <v>6766</v>
      </c>
      <c r="DI470" t="s">
        <v>5866</v>
      </c>
      <c r="DJ470" t="s">
        <v>16</v>
      </c>
      <c r="DK470" t="s">
        <v>16</v>
      </c>
      <c r="DL470" t="s">
        <v>4465</v>
      </c>
      <c r="DM470" t="s">
        <v>16</v>
      </c>
      <c r="DN470" t="s">
        <v>189</v>
      </c>
      <c r="DO470" t="s">
        <v>11683</v>
      </c>
      <c r="DP470" t="s">
        <v>7772</v>
      </c>
      <c r="DQ470" t="s">
        <v>10274</v>
      </c>
      <c r="DR470" t="s">
        <v>7755</v>
      </c>
    </row>
    <row r="471" spans="1:122" x14ac:dyDescent="0.25">
      <c r="A471">
        <v>444</v>
      </c>
      <c r="B471" t="s">
        <v>189</v>
      </c>
      <c r="C471" t="s">
        <v>3100</v>
      </c>
      <c r="D471" s="138">
        <v>44813</v>
      </c>
      <c r="E471" t="s">
        <v>5469</v>
      </c>
      <c r="F471" t="s">
        <v>3099</v>
      </c>
      <c r="G471" t="s">
        <v>1929</v>
      </c>
      <c r="H471" t="s">
        <v>107</v>
      </c>
      <c r="I471" t="s">
        <v>4840</v>
      </c>
      <c r="J471" t="s">
        <v>100</v>
      </c>
      <c r="K471">
        <v>0.6</v>
      </c>
      <c r="L471">
        <v>0.6</v>
      </c>
      <c r="M471">
        <v>4.0199999999999996</v>
      </c>
      <c r="N471">
        <v>4.7089999999999996</v>
      </c>
      <c r="O471" t="s">
        <v>5516</v>
      </c>
      <c r="P471" t="s">
        <v>13</v>
      </c>
      <c r="Q471" t="s">
        <v>48</v>
      </c>
      <c r="R471" t="s">
        <v>2645</v>
      </c>
      <c r="S471" t="s">
        <v>31</v>
      </c>
      <c r="T471" t="s">
        <v>31</v>
      </c>
      <c r="U471" t="s">
        <v>65</v>
      </c>
      <c r="V471" t="s">
        <v>2410</v>
      </c>
      <c r="W471">
        <v>100</v>
      </c>
      <c r="X471" t="s">
        <v>32</v>
      </c>
      <c r="Y471" t="s">
        <v>6282</v>
      </c>
      <c r="Z471" t="s">
        <v>6282</v>
      </c>
      <c r="AA471" t="s">
        <v>9887</v>
      </c>
      <c r="AB471" s="138">
        <v>44728</v>
      </c>
      <c r="AC471" s="138">
        <v>44911</v>
      </c>
      <c r="AD471" t="s">
        <v>6242</v>
      </c>
      <c r="AE471" t="s">
        <v>5266</v>
      </c>
      <c r="AF471" t="s">
        <v>16</v>
      </c>
      <c r="AG471" t="s">
        <v>189</v>
      </c>
      <c r="AH471" s="138">
        <v>45824</v>
      </c>
      <c r="AI471" t="s">
        <v>2414</v>
      </c>
      <c r="AJ471" t="s">
        <v>189</v>
      </c>
      <c r="AK471" t="s">
        <v>189</v>
      </c>
      <c r="AL471" t="s">
        <v>189</v>
      </c>
      <c r="AM471" t="s">
        <v>189</v>
      </c>
      <c r="AN471" t="s">
        <v>189</v>
      </c>
      <c r="AO471" t="s">
        <v>189</v>
      </c>
      <c r="AP471" t="s">
        <v>189</v>
      </c>
      <c r="AQ471" t="s">
        <v>16</v>
      </c>
      <c r="AR471" t="s">
        <v>3101</v>
      </c>
      <c r="AS471" t="s">
        <v>16</v>
      </c>
      <c r="AT471" t="s">
        <v>189</v>
      </c>
      <c r="AU471" t="s">
        <v>5516</v>
      </c>
      <c r="AV471" t="s">
        <v>189</v>
      </c>
      <c r="AW471" t="s">
        <v>4620</v>
      </c>
      <c r="AX471" t="s">
        <v>4623</v>
      </c>
      <c r="AY471" t="s">
        <v>16</v>
      </c>
      <c r="AZ471" t="s">
        <v>16</v>
      </c>
      <c r="BA471" t="s">
        <v>16</v>
      </c>
      <c r="BB471" t="s">
        <v>16</v>
      </c>
      <c r="BC471" t="s">
        <v>16</v>
      </c>
      <c r="BD471" t="s">
        <v>16</v>
      </c>
      <c r="BE471" t="s">
        <v>16</v>
      </c>
      <c r="BF471" t="s">
        <v>189</v>
      </c>
      <c r="BG471" t="s">
        <v>189</v>
      </c>
      <c r="BH471">
        <v>0</v>
      </c>
      <c r="BI471">
        <v>0</v>
      </c>
      <c r="BJ471">
        <v>0</v>
      </c>
      <c r="BK471" t="s">
        <v>189</v>
      </c>
      <c r="BL471" t="s">
        <v>189</v>
      </c>
      <c r="BN471" t="s">
        <v>1864</v>
      </c>
      <c r="BO471" t="s">
        <v>16</v>
      </c>
      <c r="BP471" t="s">
        <v>1863</v>
      </c>
      <c r="BQ471" t="s">
        <v>184</v>
      </c>
      <c r="BR471" t="s">
        <v>6744</v>
      </c>
      <c r="BS471" t="s">
        <v>16</v>
      </c>
      <c r="BT471" t="s">
        <v>16</v>
      </c>
      <c r="BU471" t="s">
        <v>189</v>
      </c>
      <c r="BV471" t="s">
        <v>18</v>
      </c>
      <c r="BW471" t="s">
        <v>189</v>
      </c>
      <c r="BX471" t="s">
        <v>1865</v>
      </c>
      <c r="BY471" t="s">
        <v>16</v>
      </c>
      <c r="BZ471" s="138"/>
      <c r="CA471" s="138">
        <v>42836</v>
      </c>
      <c r="CB471" t="s">
        <v>17</v>
      </c>
      <c r="CC471" t="s">
        <v>6745</v>
      </c>
      <c r="CD471" t="s">
        <v>6307</v>
      </c>
      <c r="CE471" t="s">
        <v>189</v>
      </c>
      <c r="CF471" t="s">
        <v>6307</v>
      </c>
      <c r="CG471" t="s">
        <v>189</v>
      </c>
      <c r="CH471">
        <v>2022</v>
      </c>
      <c r="CI471" s="7">
        <v>44813</v>
      </c>
      <c r="CJ471" t="s">
        <v>4723</v>
      </c>
      <c r="CK471">
        <v>9</v>
      </c>
      <c r="CL471">
        <v>37</v>
      </c>
      <c r="CM471" s="7">
        <v>44809</v>
      </c>
      <c r="CN471" t="s">
        <v>11684</v>
      </c>
      <c r="CO471" t="s">
        <v>9857</v>
      </c>
      <c r="CP471" t="s">
        <v>11459</v>
      </c>
      <c r="CQ471" t="s">
        <v>11669</v>
      </c>
      <c r="CR471" t="s">
        <v>6022</v>
      </c>
      <c r="CS471" t="s">
        <v>6026</v>
      </c>
      <c r="CT471" t="s">
        <v>9847</v>
      </c>
      <c r="CU471" t="s">
        <v>9873</v>
      </c>
      <c r="CV471" t="s">
        <v>6310</v>
      </c>
      <c r="CW471" t="s">
        <v>9874</v>
      </c>
      <c r="CX471" t="s">
        <v>1866</v>
      </c>
      <c r="CY471" t="s">
        <v>9813</v>
      </c>
      <c r="CZ471" t="s">
        <v>6730</v>
      </c>
      <c r="DA471" t="s">
        <v>252</v>
      </c>
      <c r="DB471" t="s">
        <v>9800</v>
      </c>
      <c r="DC471" t="s">
        <v>1864</v>
      </c>
      <c r="DD471" t="s">
        <v>32</v>
      </c>
      <c r="DE471" t="s">
        <v>16</v>
      </c>
      <c r="DF471" t="s">
        <v>16</v>
      </c>
      <c r="DG471" t="s">
        <v>4727</v>
      </c>
      <c r="DH471" t="s">
        <v>6766</v>
      </c>
      <c r="DI471" t="s">
        <v>5585</v>
      </c>
      <c r="DJ471" t="s">
        <v>9887</v>
      </c>
      <c r="DK471" t="s">
        <v>4345</v>
      </c>
      <c r="DL471" t="s">
        <v>4345</v>
      </c>
      <c r="DM471" t="s">
        <v>16</v>
      </c>
      <c r="DN471" t="s">
        <v>189</v>
      </c>
      <c r="DO471" t="s">
        <v>10781</v>
      </c>
      <c r="DP471" t="s">
        <v>7773</v>
      </c>
      <c r="DQ471" t="s">
        <v>10275</v>
      </c>
      <c r="DR471" t="s">
        <v>5618</v>
      </c>
    </row>
    <row r="472" spans="1:122" x14ac:dyDescent="0.25">
      <c r="A472">
        <v>443</v>
      </c>
      <c r="B472" t="s">
        <v>189</v>
      </c>
      <c r="C472" t="s">
        <v>3101</v>
      </c>
      <c r="D472" s="138">
        <v>44813</v>
      </c>
      <c r="E472" t="s">
        <v>1863</v>
      </c>
      <c r="F472" t="s">
        <v>3099</v>
      </c>
      <c r="G472" t="s">
        <v>1929</v>
      </c>
      <c r="H472" t="s">
        <v>107</v>
      </c>
      <c r="I472" t="s">
        <v>4840</v>
      </c>
      <c r="J472" t="s">
        <v>100</v>
      </c>
      <c r="K472">
        <v>0.6</v>
      </c>
      <c r="L472">
        <v>0.6</v>
      </c>
      <c r="M472">
        <v>4.16</v>
      </c>
      <c r="N472">
        <v>4.7089999999999996</v>
      </c>
      <c r="O472" t="s">
        <v>189</v>
      </c>
      <c r="P472" t="s">
        <v>13</v>
      </c>
      <c r="Q472" t="s">
        <v>48</v>
      </c>
      <c r="R472" t="s">
        <v>16</v>
      </c>
      <c r="S472" t="s">
        <v>16</v>
      </c>
      <c r="T472" t="s">
        <v>16</v>
      </c>
      <c r="U472" t="s">
        <v>16</v>
      </c>
      <c r="V472" t="s">
        <v>2410</v>
      </c>
      <c r="W472">
        <v>97.487700000000004</v>
      </c>
      <c r="X472" t="s">
        <v>32</v>
      </c>
      <c r="Y472" t="s">
        <v>6282</v>
      </c>
      <c r="Z472" t="s">
        <v>6282</v>
      </c>
      <c r="AA472" t="s">
        <v>189</v>
      </c>
      <c r="AB472" s="138">
        <v>44728</v>
      </c>
      <c r="AC472" s="138">
        <v>44911</v>
      </c>
      <c r="AD472" t="s">
        <v>6242</v>
      </c>
      <c r="AE472" t="s">
        <v>5266</v>
      </c>
      <c r="AF472" t="s">
        <v>16</v>
      </c>
      <c r="AG472" t="s">
        <v>189</v>
      </c>
      <c r="AH472" s="138">
        <v>45824</v>
      </c>
      <c r="AI472" t="s">
        <v>2414</v>
      </c>
      <c r="AJ472" t="s">
        <v>189</v>
      </c>
      <c r="AK472" t="s">
        <v>189</v>
      </c>
      <c r="AL472" t="s">
        <v>189</v>
      </c>
      <c r="AM472" t="s">
        <v>189</v>
      </c>
      <c r="AN472" t="s">
        <v>189</v>
      </c>
      <c r="AO472" t="s">
        <v>189</v>
      </c>
      <c r="AP472" t="s">
        <v>189</v>
      </c>
      <c r="AQ472" t="s">
        <v>16</v>
      </c>
      <c r="AR472" t="s">
        <v>189</v>
      </c>
      <c r="AS472" t="s">
        <v>16</v>
      </c>
      <c r="AT472" t="s">
        <v>189</v>
      </c>
      <c r="AU472" t="s">
        <v>9344</v>
      </c>
      <c r="AV472" t="s">
        <v>189</v>
      </c>
      <c r="AW472" t="s">
        <v>16</v>
      </c>
      <c r="AX472" t="s">
        <v>16</v>
      </c>
      <c r="AY472" t="s">
        <v>16</v>
      </c>
      <c r="AZ472" t="s">
        <v>16</v>
      </c>
      <c r="BA472" t="s">
        <v>16</v>
      </c>
      <c r="BB472" t="s">
        <v>16</v>
      </c>
      <c r="BC472" t="s">
        <v>16</v>
      </c>
      <c r="BD472" t="s">
        <v>16</v>
      </c>
      <c r="BE472" t="s">
        <v>16</v>
      </c>
      <c r="BF472" t="s">
        <v>189</v>
      </c>
      <c r="BG472" t="s">
        <v>189</v>
      </c>
      <c r="BH472">
        <v>0</v>
      </c>
      <c r="BI472">
        <v>0</v>
      </c>
      <c r="BJ472">
        <v>0</v>
      </c>
      <c r="BK472" t="s">
        <v>189</v>
      </c>
      <c r="BL472" t="s">
        <v>189</v>
      </c>
      <c r="BN472" t="s">
        <v>1864</v>
      </c>
      <c r="BO472" t="s">
        <v>16</v>
      </c>
      <c r="BP472" t="s">
        <v>1863</v>
      </c>
      <c r="BQ472" t="s">
        <v>184</v>
      </c>
      <c r="BR472" t="s">
        <v>6744</v>
      </c>
      <c r="BS472" t="s">
        <v>16</v>
      </c>
      <c r="BT472" t="s">
        <v>16</v>
      </c>
      <c r="BU472" t="s">
        <v>189</v>
      </c>
      <c r="BV472" t="s">
        <v>18</v>
      </c>
      <c r="BW472" t="s">
        <v>189</v>
      </c>
      <c r="BX472" t="s">
        <v>1865</v>
      </c>
      <c r="BY472" t="s">
        <v>16</v>
      </c>
      <c r="BZ472" s="138"/>
      <c r="CA472" s="138">
        <v>42836</v>
      </c>
      <c r="CB472" t="s">
        <v>17</v>
      </c>
      <c r="CC472" t="s">
        <v>6745</v>
      </c>
      <c r="CD472" t="s">
        <v>6307</v>
      </c>
      <c r="CE472" t="s">
        <v>189</v>
      </c>
      <c r="CF472" t="s">
        <v>6307</v>
      </c>
      <c r="CG472" t="s">
        <v>189</v>
      </c>
      <c r="CH472">
        <v>2022</v>
      </c>
      <c r="CI472" s="7">
        <v>44813</v>
      </c>
      <c r="CJ472" t="s">
        <v>4723</v>
      </c>
      <c r="CK472">
        <v>9</v>
      </c>
      <c r="CL472">
        <v>37</v>
      </c>
      <c r="CM472" s="7">
        <v>44809</v>
      </c>
      <c r="CN472" t="s">
        <v>11684</v>
      </c>
      <c r="CO472" t="s">
        <v>9857</v>
      </c>
      <c r="CP472" t="s">
        <v>11459</v>
      </c>
      <c r="CQ472" t="s">
        <v>11669</v>
      </c>
      <c r="CR472" t="s">
        <v>6022</v>
      </c>
      <c r="CS472" t="s">
        <v>6026</v>
      </c>
      <c r="CT472" t="s">
        <v>9847</v>
      </c>
      <c r="CU472" t="s">
        <v>9873</v>
      </c>
      <c r="CV472" t="s">
        <v>6310</v>
      </c>
      <c r="CW472" t="s">
        <v>9874</v>
      </c>
      <c r="CX472" t="s">
        <v>1866</v>
      </c>
      <c r="CY472" t="s">
        <v>9813</v>
      </c>
      <c r="CZ472" t="s">
        <v>6730</v>
      </c>
      <c r="DA472" t="s">
        <v>252</v>
      </c>
      <c r="DB472" t="s">
        <v>9800</v>
      </c>
      <c r="DC472" t="s">
        <v>1864</v>
      </c>
      <c r="DD472" t="s">
        <v>32</v>
      </c>
      <c r="DE472" t="s">
        <v>16</v>
      </c>
      <c r="DF472" t="s">
        <v>16</v>
      </c>
      <c r="DG472" t="s">
        <v>4727</v>
      </c>
      <c r="DH472" t="s">
        <v>6766</v>
      </c>
      <c r="DI472" t="s">
        <v>5820</v>
      </c>
      <c r="DJ472" t="s">
        <v>16</v>
      </c>
      <c r="DK472" t="s">
        <v>16</v>
      </c>
      <c r="DL472" t="s">
        <v>4465</v>
      </c>
      <c r="DM472" t="s">
        <v>16</v>
      </c>
      <c r="DN472" t="s">
        <v>189</v>
      </c>
      <c r="DO472" t="s">
        <v>10782</v>
      </c>
      <c r="DP472" t="s">
        <v>7773</v>
      </c>
      <c r="DQ472" t="s">
        <v>10275</v>
      </c>
      <c r="DR472" t="s">
        <v>7774</v>
      </c>
    </row>
    <row r="473" spans="1:122" x14ac:dyDescent="0.25">
      <c r="A473">
        <v>442</v>
      </c>
      <c r="B473" t="s">
        <v>189</v>
      </c>
      <c r="C473" t="s">
        <v>3094</v>
      </c>
      <c r="D473" s="138">
        <v>44813</v>
      </c>
      <c r="E473" t="s">
        <v>3098</v>
      </c>
      <c r="F473" t="s">
        <v>11</v>
      </c>
      <c r="G473" t="s">
        <v>1932</v>
      </c>
      <c r="H473" t="s">
        <v>11</v>
      </c>
      <c r="I473" t="s">
        <v>9802</v>
      </c>
      <c r="J473" t="s">
        <v>92</v>
      </c>
      <c r="K473">
        <v>0.46</v>
      </c>
      <c r="L473">
        <v>0.46</v>
      </c>
      <c r="M473">
        <v>3.2</v>
      </c>
      <c r="N473">
        <v>3.6269999999999998</v>
      </c>
      <c r="O473" t="s">
        <v>189</v>
      </c>
      <c r="P473" t="s">
        <v>13</v>
      </c>
      <c r="Q473" t="s">
        <v>930</v>
      </c>
      <c r="R473" t="s">
        <v>16</v>
      </c>
      <c r="S473" t="s">
        <v>930</v>
      </c>
      <c r="T473" t="s">
        <v>16</v>
      </c>
      <c r="U473" t="s">
        <v>16</v>
      </c>
      <c r="V473" t="s">
        <v>2410</v>
      </c>
      <c r="W473">
        <v>100</v>
      </c>
      <c r="X473" t="s">
        <v>22</v>
      </c>
      <c r="Y473" t="s">
        <v>6282</v>
      </c>
      <c r="Z473" t="s">
        <v>6282</v>
      </c>
      <c r="AA473" t="s">
        <v>189</v>
      </c>
      <c r="AB473" s="138">
        <v>44820</v>
      </c>
      <c r="AC473" s="138">
        <v>45001</v>
      </c>
      <c r="AD473" t="s">
        <v>6241</v>
      </c>
      <c r="AE473" t="s">
        <v>5265</v>
      </c>
      <c r="AF473" t="s">
        <v>16</v>
      </c>
      <c r="AG473" t="s">
        <v>189</v>
      </c>
      <c r="AH473" s="138">
        <v>45916</v>
      </c>
      <c r="AI473" t="s">
        <v>2414</v>
      </c>
      <c r="AJ473" t="s">
        <v>189</v>
      </c>
      <c r="AK473" t="s">
        <v>189</v>
      </c>
      <c r="AL473" t="s">
        <v>189</v>
      </c>
      <c r="AM473" t="s">
        <v>189</v>
      </c>
      <c r="AN473" t="s">
        <v>189</v>
      </c>
      <c r="AO473" t="s">
        <v>189</v>
      </c>
      <c r="AP473" t="s">
        <v>189</v>
      </c>
      <c r="AQ473" t="s">
        <v>16</v>
      </c>
      <c r="AR473" t="s">
        <v>189</v>
      </c>
      <c r="AS473" t="s">
        <v>16</v>
      </c>
      <c r="AT473" t="s">
        <v>6632</v>
      </c>
      <c r="AU473" t="s">
        <v>9344</v>
      </c>
      <c r="AV473" t="s">
        <v>189</v>
      </c>
      <c r="AW473" t="s">
        <v>16</v>
      </c>
      <c r="AX473" t="s">
        <v>16</v>
      </c>
      <c r="AY473" t="s">
        <v>16</v>
      </c>
      <c r="AZ473" t="s">
        <v>16</v>
      </c>
      <c r="BA473" t="s">
        <v>16</v>
      </c>
      <c r="BB473" t="s">
        <v>16</v>
      </c>
      <c r="BC473" t="s">
        <v>16</v>
      </c>
      <c r="BD473" t="s">
        <v>16</v>
      </c>
      <c r="BE473" t="s">
        <v>16</v>
      </c>
      <c r="BF473" t="s">
        <v>189</v>
      </c>
      <c r="BG473" t="s">
        <v>189</v>
      </c>
      <c r="BH473">
        <v>0</v>
      </c>
      <c r="BI473">
        <v>0</v>
      </c>
      <c r="BJ473">
        <v>0</v>
      </c>
      <c r="BK473" t="s">
        <v>189</v>
      </c>
      <c r="BL473" t="s">
        <v>189</v>
      </c>
      <c r="BN473" t="s">
        <v>3093</v>
      </c>
      <c r="BO473" t="s">
        <v>7115</v>
      </c>
      <c r="BP473" t="s">
        <v>3096</v>
      </c>
      <c r="BQ473" t="s">
        <v>184</v>
      </c>
      <c r="BR473" t="s">
        <v>6744</v>
      </c>
      <c r="BS473" t="s">
        <v>1494</v>
      </c>
      <c r="BT473" t="s">
        <v>16</v>
      </c>
      <c r="BU473" t="s">
        <v>189</v>
      </c>
      <c r="BV473" t="s">
        <v>18</v>
      </c>
      <c r="BW473" t="s">
        <v>9689</v>
      </c>
      <c r="BX473" t="s">
        <v>389</v>
      </c>
      <c r="BY473" t="s">
        <v>577</v>
      </c>
      <c r="BZ473" s="138"/>
      <c r="CA473" s="138">
        <v>44649</v>
      </c>
      <c r="CB473" t="s">
        <v>17</v>
      </c>
      <c r="CC473" t="s">
        <v>17</v>
      </c>
      <c r="CD473" t="s">
        <v>6307</v>
      </c>
      <c r="CE473" t="s">
        <v>189</v>
      </c>
      <c r="CF473" t="s">
        <v>189</v>
      </c>
      <c r="CG473" t="s">
        <v>189</v>
      </c>
      <c r="CH473">
        <v>2022</v>
      </c>
      <c r="CI473" s="7">
        <v>44813</v>
      </c>
      <c r="CJ473" t="s">
        <v>4723</v>
      </c>
      <c r="CK473">
        <v>9</v>
      </c>
      <c r="CL473">
        <v>37</v>
      </c>
      <c r="CM473" s="7">
        <v>44809</v>
      </c>
      <c r="CN473" t="s">
        <v>11684</v>
      </c>
      <c r="CO473" t="s">
        <v>9857</v>
      </c>
      <c r="CP473" t="s">
        <v>11459</v>
      </c>
      <c r="CQ473" t="s">
        <v>11669</v>
      </c>
      <c r="CR473" t="s">
        <v>6022</v>
      </c>
      <c r="CS473" t="s">
        <v>6026</v>
      </c>
      <c r="CT473" t="s">
        <v>9847</v>
      </c>
      <c r="CU473" t="s">
        <v>9873</v>
      </c>
      <c r="CV473" t="s">
        <v>6310</v>
      </c>
      <c r="CW473" t="s">
        <v>9874</v>
      </c>
      <c r="CX473" t="s">
        <v>3095</v>
      </c>
      <c r="CY473" t="s">
        <v>9809</v>
      </c>
      <c r="CZ473" t="s">
        <v>6730</v>
      </c>
      <c r="DA473" t="s">
        <v>188</v>
      </c>
      <c r="DB473" t="s">
        <v>16</v>
      </c>
      <c r="DC473" t="s">
        <v>16</v>
      </c>
      <c r="DD473" t="s">
        <v>22</v>
      </c>
      <c r="DE473" t="s">
        <v>16</v>
      </c>
      <c r="DF473" t="s">
        <v>311</v>
      </c>
      <c r="DG473" t="s">
        <v>4727</v>
      </c>
      <c r="DH473" t="s">
        <v>6809</v>
      </c>
      <c r="DI473" t="s">
        <v>5853</v>
      </c>
      <c r="DJ473" t="s">
        <v>16</v>
      </c>
      <c r="DK473" t="s">
        <v>16</v>
      </c>
      <c r="DL473" t="s">
        <v>5972</v>
      </c>
      <c r="DM473" t="s">
        <v>6245</v>
      </c>
      <c r="DN473" t="s">
        <v>189</v>
      </c>
      <c r="DO473" t="s">
        <v>11210</v>
      </c>
      <c r="DP473" t="s">
        <v>7775</v>
      </c>
      <c r="DQ473" t="s">
        <v>10275</v>
      </c>
      <c r="DR473" t="s">
        <v>7776</v>
      </c>
    </row>
    <row r="474" spans="1:122" x14ac:dyDescent="0.25">
      <c r="A474">
        <v>441</v>
      </c>
      <c r="B474" t="s">
        <v>189</v>
      </c>
      <c r="C474" t="s">
        <v>3127</v>
      </c>
      <c r="D474" s="138">
        <v>44812</v>
      </c>
      <c r="E474" t="s">
        <v>3130</v>
      </c>
      <c r="F474" t="s">
        <v>11</v>
      </c>
      <c r="G474" t="s">
        <v>16</v>
      </c>
      <c r="H474" t="s">
        <v>11</v>
      </c>
      <c r="I474" t="s">
        <v>9802</v>
      </c>
      <c r="J474" t="s">
        <v>100</v>
      </c>
      <c r="K474">
        <v>1.153</v>
      </c>
      <c r="L474">
        <v>1.1499999999999999</v>
      </c>
      <c r="M474">
        <v>8.02</v>
      </c>
      <c r="N474">
        <v>9.0500000000000007</v>
      </c>
      <c r="O474" t="s">
        <v>189</v>
      </c>
      <c r="P474" t="s">
        <v>121</v>
      </c>
      <c r="Q474" t="s">
        <v>701</v>
      </c>
      <c r="R474" t="s">
        <v>16</v>
      </c>
      <c r="S474" t="s">
        <v>16</v>
      </c>
      <c r="T474" t="s">
        <v>16</v>
      </c>
      <c r="U474" t="s">
        <v>16</v>
      </c>
      <c r="V474" t="s">
        <v>2410</v>
      </c>
      <c r="X474" t="s">
        <v>532</v>
      </c>
      <c r="Y474" t="s">
        <v>6283</v>
      </c>
      <c r="Z474" t="s">
        <v>6283</v>
      </c>
      <c r="AA474" t="s">
        <v>189</v>
      </c>
      <c r="AB474" s="138">
        <v>44817</v>
      </c>
      <c r="AC474" s="138">
        <v>45181</v>
      </c>
      <c r="AD474" t="s">
        <v>6246</v>
      </c>
      <c r="AE474" t="s">
        <v>5272</v>
      </c>
      <c r="AF474" t="s">
        <v>6242</v>
      </c>
      <c r="AG474" t="s">
        <v>189</v>
      </c>
      <c r="AH474" s="138">
        <v>45181</v>
      </c>
      <c r="AI474" t="s">
        <v>16</v>
      </c>
      <c r="AJ474" t="s">
        <v>189</v>
      </c>
      <c r="AK474" t="s">
        <v>189</v>
      </c>
      <c r="AL474" t="s">
        <v>189</v>
      </c>
      <c r="AM474" t="s">
        <v>189</v>
      </c>
      <c r="AN474" t="s">
        <v>189</v>
      </c>
      <c r="AO474" t="s">
        <v>189</v>
      </c>
      <c r="AP474" t="s">
        <v>5517</v>
      </c>
      <c r="AQ474" t="s">
        <v>16</v>
      </c>
      <c r="AR474" t="s">
        <v>189</v>
      </c>
      <c r="AS474" t="s">
        <v>16</v>
      </c>
      <c r="AT474" t="s">
        <v>189</v>
      </c>
      <c r="AU474" t="s">
        <v>9399</v>
      </c>
      <c r="AV474" t="s">
        <v>189</v>
      </c>
      <c r="AW474" t="s">
        <v>16</v>
      </c>
      <c r="AX474" t="s">
        <v>16</v>
      </c>
      <c r="AY474" t="s">
        <v>16</v>
      </c>
      <c r="AZ474" t="s">
        <v>16</v>
      </c>
      <c r="BA474" t="s">
        <v>16</v>
      </c>
      <c r="BB474" t="s">
        <v>16</v>
      </c>
      <c r="BC474" t="s">
        <v>16</v>
      </c>
      <c r="BD474" t="s">
        <v>16</v>
      </c>
      <c r="BE474" t="s">
        <v>16</v>
      </c>
      <c r="BF474" t="s">
        <v>189</v>
      </c>
      <c r="BG474" t="s">
        <v>189</v>
      </c>
      <c r="BH474">
        <v>0</v>
      </c>
      <c r="BI474">
        <v>0</v>
      </c>
      <c r="BJ474">
        <v>0</v>
      </c>
      <c r="BK474" t="s">
        <v>189</v>
      </c>
      <c r="BL474" t="s">
        <v>189</v>
      </c>
      <c r="BN474" t="s">
        <v>3126</v>
      </c>
      <c r="BO474" t="s">
        <v>16</v>
      </c>
      <c r="BP474" t="s">
        <v>3130</v>
      </c>
      <c r="BQ474" t="s">
        <v>301</v>
      </c>
      <c r="BR474" t="s">
        <v>1937</v>
      </c>
      <c r="BS474" t="s">
        <v>16</v>
      </c>
      <c r="BT474" t="s">
        <v>16</v>
      </c>
      <c r="BU474" t="s">
        <v>189</v>
      </c>
      <c r="BV474" t="s">
        <v>18</v>
      </c>
      <c r="BW474" t="s">
        <v>16</v>
      </c>
      <c r="BX474" t="s">
        <v>365</v>
      </c>
      <c r="BY474" t="s">
        <v>16</v>
      </c>
      <c r="BZ474" s="138">
        <v>44992</v>
      </c>
      <c r="CA474" s="138">
        <v>43817</v>
      </c>
      <c r="CB474" t="s">
        <v>60</v>
      </c>
      <c r="CC474" t="s">
        <v>16</v>
      </c>
      <c r="CD474" t="s">
        <v>6307</v>
      </c>
      <c r="CE474" t="s">
        <v>189</v>
      </c>
      <c r="CF474" t="s">
        <v>189</v>
      </c>
      <c r="CG474" t="s">
        <v>6307</v>
      </c>
      <c r="CH474">
        <v>2022</v>
      </c>
      <c r="CI474" s="7">
        <v>44812</v>
      </c>
      <c r="CJ474" t="s">
        <v>16</v>
      </c>
      <c r="CK474">
        <v>9</v>
      </c>
      <c r="CL474">
        <v>37</v>
      </c>
      <c r="CM474" s="7">
        <v>44809</v>
      </c>
      <c r="CN474" t="s">
        <v>11684</v>
      </c>
      <c r="CO474" t="s">
        <v>9857</v>
      </c>
      <c r="CP474" t="s">
        <v>11459</v>
      </c>
      <c r="CQ474" t="s">
        <v>11669</v>
      </c>
      <c r="CR474" t="s">
        <v>6022</v>
      </c>
      <c r="CS474" t="s">
        <v>6026</v>
      </c>
      <c r="CT474" t="s">
        <v>9847</v>
      </c>
      <c r="CU474" t="s">
        <v>9873</v>
      </c>
      <c r="CV474" t="s">
        <v>6310</v>
      </c>
      <c r="CW474" t="s">
        <v>9882</v>
      </c>
      <c r="CX474" t="s">
        <v>3128</v>
      </c>
      <c r="CY474" t="s">
        <v>9813</v>
      </c>
      <c r="CZ474" t="s">
        <v>6730</v>
      </c>
      <c r="DA474" t="s">
        <v>188</v>
      </c>
      <c r="DB474" t="s">
        <v>16</v>
      </c>
      <c r="DC474" t="s">
        <v>3129</v>
      </c>
      <c r="DD474" t="s">
        <v>10276</v>
      </c>
      <c r="DE474" t="s">
        <v>16</v>
      </c>
      <c r="DF474" t="s">
        <v>16</v>
      </c>
      <c r="DG474" t="s">
        <v>5517</v>
      </c>
      <c r="DH474" t="s">
        <v>2051</v>
      </c>
      <c r="DI474" t="s">
        <v>5867</v>
      </c>
      <c r="DJ474" t="s">
        <v>16</v>
      </c>
      <c r="DK474" t="s">
        <v>16</v>
      </c>
      <c r="DL474" t="s">
        <v>4465</v>
      </c>
      <c r="DM474" t="s">
        <v>16</v>
      </c>
      <c r="DN474" t="s">
        <v>189</v>
      </c>
      <c r="DO474" t="s">
        <v>11685</v>
      </c>
      <c r="DP474" t="s">
        <v>7777</v>
      </c>
      <c r="DQ474" t="s">
        <v>10277</v>
      </c>
      <c r="DR474" t="s">
        <v>7778</v>
      </c>
    </row>
    <row r="475" spans="1:122" x14ac:dyDescent="0.25">
      <c r="A475">
        <v>440</v>
      </c>
      <c r="B475" t="s">
        <v>189</v>
      </c>
      <c r="C475" t="s">
        <v>2360</v>
      </c>
      <c r="D475" s="138">
        <v>44812</v>
      </c>
      <c r="E475" t="s">
        <v>2255</v>
      </c>
      <c r="F475" t="s">
        <v>11</v>
      </c>
      <c r="G475" t="s">
        <v>16</v>
      </c>
      <c r="H475" t="s">
        <v>11</v>
      </c>
      <c r="I475" t="s">
        <v>9802</v>
      </c>
      <c r="J475" t="s">
        <v>12</v>
      </c>
      <c r="K475">
        <v>8</v>
      </c>
      <c r="L475">
        <v>1.1499999999999999</v>
      </c>
      <c r="M475">
        <v>8</v>
      </c>
      <c r="N475">
        <v>9.016</v>
      </c>
      <c r="O475" t="s">
        <v>189</v>
      </c>
      <c r="P475" t="s">
        <v>13</v>
      </c>
      <c r="Q475" t="s">
        <v>36</v>
      </c>
      <c r="R475" t="s">
        <v>16</v>
      </c>
      <c r="S475" t="s">
        <v>16</v>
      </c>
      <c r="T475" t="s">
        <v>16</v>
      </c>
      <c r="U475" t="s">
        <v>16</v>
      </c>
      <c r="V475" t="s">
        <v>2410</v>
      </c>
      <c r="W475">
        <v>100</v>
      </c>
      <c r="X475" t="s">
        <v>22</v>
      </c>
      <c r="Y475" t="s">
        <v>6236</v>
      </c>
      <c r="Z475" t="s">
        <v>6236</v>
      </c>
      <c r="AA475" t="s">
        <v>189</v>
      </c>
      <c r="AB475" s="138">
        <v>44819</v>
      </c>
      <c r="AC475" s="138">
        <v>45000</v>
      </c>
      <c r="AD475" t="s">
        <v>6241</v>
      </c>
      <c r="AE475" t="s">
        <v>5271</v>
      </c>
      <c r="AF475" t="s">
        <v>16</v>
      </c>
      <c r="AG475" t="s">
        <v>189</v>
      </c>
      <c r="AH475" s="138">
        <v>45915</v>
      </c>
      <c r="AI475" t="s">
        <v>2414</v>
      </c>
      <c r="AJ475" t="s">
        <v>189</v>
      </c>
      <c r="AK475" t="s">
        <v>189</v>
      </c>
      <c r="AL475" t="s">
        <v>189</v>
      </c>
      <c r="AM475" t="s">
        <v>189</v>
      </c>
      <c r="AN475" t="s">
        <v>189</v>
      </c>
      <c r="AO475" t="s">
        <v>189</v>
      </c>
      <c r="AP475" t="s">
        <v>189</v>
      </c>
      <c r="AQ475" t="s">
        <v>16</v>
      </c>
      <c r="AR475" t="s">
        <v>189</v>
      </c>
      <c r="AS475" t="s">
        <v>16</v>
      </c>
      <c r="AT475" t="s">
        <v>189</v>
      </c>
      <c r="AU475" t="s">
        <v>9344</v>
      </c>
      <c r="AV475" t="s">
        <v>189</v>
      </c>
      <c r="AW475" t="s">
        <v>16</v>
      </c>
      <c r="AX475" t="s">
        <v>16</v>
      </c>
      <c r="AY475" t="s">
        <v>16</v>
      </c>
      <c r="AZ475" t="s">
        <v>16</v>
      </c>
      <c r="BA475" t="s">
        <v>16</v>
      </c>
      <c r="BB475" t="s">
        <v>16</v>
      </c>
      <c r="BC475" t="s">
        <v>16</v>
      </c>
      <c r="BD475" t="s">
        <v>16</v>
      </c>
      <c r="BE475" t="s">
        <v>16</v>
      </c>
      <c r="BF475" t="s">
        <v>189</v>
      </c>
      <c r="BG475" t="s">
        <v>189</v>
      </c>
      <c r="BH475">
        <v>0</v>
      </c>
      <c r="BI475">
        <v>0</v>
      </c>
      <c r="BJ475">
        <v>0</v>
      </c>
      <c r="BK475" t="s">
        <v>189</v>
      </c>
      <c r="BL475" t="s">
        <v>189</v>
      </c>
      <c r="BN475" t="s">
        <v>2253</v>
      </c>
      <c r="BO475" t="s">
        <v>7115</v>
      </c>
      <c r="BP475" t="s">
        <v>2711</v>
      </c>
      <c r="BQ475" t="s">
        <v>184</v>
      </c>
      <c r="BR475" t="s">
        <v>6744</v>
      </c>
      <c r="BS475" t="s">
        <v>1494</v>
      </c>
      <c r="BT475" t="s">
        <v>16</v>
      </c>
      <c r="BU475" t="s">
        <v>189</v>
      </c>
      <c r="BV475" t="s">
        <v>27</v>
      </c>
      <c r="BW475" t="s">
        <v>9677</v>
      </c>
      <c r="BX475" t="s">
        <v>207</v>
      </c>
      <c r="BY475" t="s">
        <v>16</v>
      </c>
      <c r="BZ475" s="138"/>
      <c r="CA475" s="138">
        <v>44812</v>
      </c>
      <c r="CB475" t="s">
        <v>34</v>
      </c>
      <c r="CC475" t="s">
        <v>17</v>
      </c>
      <c r="CD475" t="s">
        <v>6307</v>
      </c>
      <c r="CE475" t="s">
        <v>189</v>
      </c>
      <c r="CF475" t="s">
        <v>189</v>
      </c>
      <c r="CG475" t="s">
        <v>189</v>
      </c>
      <c r="CH475">
        <v>2022</v>
      </c>
      <c r="CI475" s="7">
        <v>44812</v>
      </c>
      <c r="CJ475" t="s">
        <v>4723</v>
      </c>
      <c r="CK475">
        <v>9</v>
      </c>
      <c r="CL475">
        <v>37</v>
      </c>
      <c r="CM475" s="7">
        <v>44809</v>
      </c>
      <c r="CN475" t="s">
        <v>11684</v>
      </c>
      <c r="CO475" t="s">
        <v>9857</v>
      </c>
      <c r="CP475" t="s">
        <v>11459</v>
      </c>
      <c r="CQ475" t="s">
        <v>11669</v>
      </c>
      <c r="CR475" t="s">
        <v>6022</v>
      </c>
      <c r="CS475" t="s">
        <v>6026</v>
      </c>
      <c r="CT475" t="s">
        <v>9847</v>
      </c>
      <c r="CU475" t="s">
        <v>9873</v>
      </c>
      <c r="CV475" t="s">
        <v>6307</v>
      </c>
      <c r="CW475" t="s">
        <v>9874</v>
      </c>
      <c r="CX475" t="s">
        <v>2710</v>
      </c>
      <c r="CY475" t="s">
        <v>9817</v>
      </c>
      <c r="CZ475" t="s">
        <v>6741</v>
      </c>
      <c r="DA475" t="s">
        <v>188</v>
      </c>
      <c r="DB475" t="s">
        <v>16</v>
      </c>
      <c r="DC475" t="s">
        <v>16</v>
      </c>
      <c r="DD475" t="s">
        <v>22</v>
      </c>
      <c r="DE475" t="s">
        <v>16</v>
      </c>
      <c r="DF475" t="s">
        <v>311</v>
      </c>
      <c r="DG475" t="s">
        <v>4727</v>
      </c>
      <c r="DH475" t="s">
        <v>2052</v>
      </c>
      <c r="DI475" t="s">
        <v>6213</v>
      </c>
      <c r="DJ475" t="s">
        <v>16</v>
      </c>
      <c r="DK475" t="s">
        <v>9817</v>
      </c>
      <c r="DL475" t="s">
        <v>9817</v>
      </c>
      <c r="DM475" t="s">
        <v>6245</v>
      </c>
      <c r="DN475" t="s">
        <v>189</v>
      </c>
      <c r="DO475" t="s">
        <v>11211</v>
      </c>
      <c r="DP475" t="s">
        <v>7779</v>
      </c>
      <c r="DQ475" t="s">
        <v>10277</v>
      </c>
      <c r="DR475" t="s">
        <v>10278</v>
      </c>
    </row>
    <row r="476" spans="1:122" x14ac:dyDescent="0.25">
      <c r="A476">
        <v>439</v>
      </c>
      <c r="B476" t="s">
        <v>189</v>
      </c>
      <c r="C476" t="s">
        <v>3121</v>
      </c>
      <c r="D476" s="138">
        <v>44812</v>
      </c>
      <c r="E476" t="s">
        <v>3125</v>
      </c>
      <c r="F476" t="s">
        <v>11</v>
      </c>
      <c r="G476" t="s">
        <v>1932</v>
      </c>
      <c r="H476" t="s">
        <v>11</v>
      </c>
      <c r="I476" t="s">
        <v>9802</v>
      </c>
      <c r="J476" t="s">
        <v>100</v>
      </c>
      <c r="K476">
        <v>0.22</v>
      </c>
      <c r="L476">
        <v>0.22</v>
      </c>
      <c r="M476">
        <v>1.53</v>
      </c>
      <c r="N476">
        <v>1.7270000000000001</v>
      </c>
      <c r="O476" t="s">
        <v>189</v>
      </c>
      <c r="P476" t="s">
        <v>13</v>
      </c>
      <c r="Q476" t="s">
        <v>3118</v>
      </c>
      <c r="R476" t="s">
        <v>16</v>
      </c>
      <c r="S476" t="s">
        <v>16</v>
      </c>
      <c r="T476" t="s">
        <v>16</v>
      </c>
      <c r="U476" t="s">
        <v>16</v>
      </c>
      <c r="V476" t="s">
        <v>2410</v>
      </c>
      <c r="W476">
        <v>100</v>
      </c>
      <c r="X476" t="s">
        <v>22</v>
      </c>
      <c r="Y476" t="s">
        <v>6236</v>
      </c>
      <c r="Z476" t="s">
        <v>6236</v>
      </c>
      <c r="AA476" t="s">
        <v>189</v>
      </c>
      <c r="AB476" s="138">
        <v>44818</v>
      </c>
      <c r="AC476" s="138">
        <v>44999</v>
      </c>
      <c r="AD476" t="s">
        <v>6241</v>
      </c>
      <c r="AE476" t="s">
        <v>5270</v>
      </c>
      <c r="AF476" t="s">
        <v>16</v>
      </c>
      <c r="AG476" t="s">
        <v>189</v>
      </c>
      <c r="AH476" s="138">
        <v>45914</v>
      </c>
      <c r="AI476" t="s">
        <v>2414</v>
      </c>
      <c r="AJ476" t="s">
        <v>189</v>
      </c>
      <c r="AK476" t="s">
        <v>189</v>
      </c>
      <c r="AL476" t="s">
        <v>189</v>
      </c>
      <c r="AM476" t="s">
        <v>189</v>
      </c>
      <c r="AN476" t="s">
        <v>189</v>
      </c>
      <c r="AO476" t="s">
        <v>189</v>
      </c>
      <c r="AP476" t="s">
        <v>189</v>
      </c>
      <c r="AQ476" t="s">
        <v>16</v>
      </c>
      <c r="AR476" t="s">
        <v>189</v>
      </c>
      <c r="AS476" t="s">
        <v>16</v>
      </c>
      <c r="AT476" t="s">
        <v>189</v>
      </c>
      <c r="AU476" t="s">
        <v>9344</v>
      </c>
      <c r="AV476" t="s">
        <v>189</v>
      </c>
      <c r="AW476" t="s">
        <v>16</v>
      </c>
      <c r="AX476" t="s">
        <v>16</v>
      </c>
      <c r="AY476" t="s">
        <v>16</v>
      </c>
      <c r="AZ476" t="s">
        <v>16</v>
      </c>
      <c r="BA476" t="s">
        <v>16</v>
      </c>
      <c r="BB476" t="s">
        <v>16</v>
      </c>
      <c r="BC476" t="s">
        <v>16</v>
      </c>
      <c r="BD476" t="s">
        <v>16</v>
      </c>
      <c r="BE476" t="s">
        <v>16</v>
      </c>
      <c r="BF476" t="s">
        <v>189</v>
      </c>
      <c r="BG476" t="s">
        <v>189</v>
      </c>
      <c r="BH476">
        <v>0</v>
      </c>
      <c r="BI476">
        <v>0</v>
      </c>
      <c r="BJ476">
        <v>0</v>
      </c>
      <c r="BK476" t="s">
        <v>189</v>
      </c>
      <c r="BL476" t="s">
        <v>189</v>
      </c>
      <c r="BN476" t="s">
        <v>3120</v>
      </c>
      <c r="BO476" t="s">
        <v>16</v>
      </c>
      <c r="BP476" t="s">
        <v>3123</v>
      </c>
      <c r="BQ476" t="s">
        <v>184</v>
      </c>
      <c r="BR476" t="s">
        <v>6744</v>
      </c>
      <c r="BS476" t="s">
        <v>1494</v>
      </c>
      <c r="BT476" t="s">
        <v>16</v>
      </c>
      <c r="BU476" t="s">
        <v>189</v>
      </c>
      <c r="BV476" t="s">
        <v>74</v>
      </c>
      <c r="BW476" t="s">
        <v>9677</v>
      </c>
      <c r="BX476" t="s">
        <v>1165</v>
      </c>
      <c r="BY476" t="s">
        <v>3124</v>
      </c>
      <c r="BZ476" s="138"/>
      <c r="CA476" s="138">
        <v>44812</v>
      </c>
      <c r="CB476" t="s">
        <v>17</v>
      </c>
      <c r="CC476" t="s">
        <v>17</v>
      </c>
      <c r="CD476" t="s">
        <v>6307</v>
      </c>
      <c r="CE476" t="s">
        <v>189</v>
      </c>
      <c r="CF476" t="s">
        <v>189</v>
      </c>
      <c r="CG476" t="s">
        <v>189</v>
      </c>
      <c r="CH476">
        <v>2022</v>
      </c>
      <c r="CI476" s="7">
        <v>44812</v>
      </c>
      <c r="CJ476" t="s">
        <v>4723</v>
      </c>
      <c r="CK476">
        <v>9</v>
      </c>
      <c r="CL476">
        <v>37</v>
      </c>
      <c r="CM476" s="7">
        <v>44809</v>
      </c>
      <c r="CN476" t="s">
        <v>11684</v>
      </c>
      <c r="CO476" t="s">
        <v>9857</v>
      </c>
      <c r="CP476" t="s">
        <v>11459</v>
      </c>
      <c r="CQ476" t="s">
        <v>11669</v>
      </c>
      <c r="CR476" t="s">
        <v>6022</v>
      </c>
      <c r="CS476" t="s">
        <v>6026</v>
      </c>
      <c r="CT476" t="s">
        <v>9847</v>
      </c>
      <c r="CU476" t="s">
        <v>9873</v>
      </c>
      <c r="CV476" t="s">
        <v>6307</v>
      </c>
      <c r="CW476" t="s">
        <v>9874</v>
      </c>
      <c r="CX476" t="s">
        <v>3122</v>
      </c>
      <c r="CY476" t="s">
        <v>9813</v>
      </c>
      <c r="CZ476" t="s">
        <v>6236</v>
      </c>
      <c r="DA476" t="s">
        <v>188</v>
      </c>
      <c r="DB476" t="s">
        <v>16</v>
      </c>
      <c r="DC476" t="s">
        <v>16</v>
      </c>
      <c r="DD476" t="s">
        <v>22</v>
      </c>
      <c r="DE476" t="s">
        <v>16</v>
      </c>
      <c r="DF476" t="s">
        <v>3119</v>
      </c>
      <c r="DG476" t="s">
        <v>4727</v>
      </c>
      <c r="DH476" t="s">
        <v>6766</v>
      </c>
      <c r="DI476" t="s">
        <v>5868</v>
      </c>
      <c r="DJ476" t="s">
        <v>16</v>
      </c>
      <c r="DK476" t="s">
        <v>4350</v>
      </c>
      <c r="DL476" t="s">
        <v>4350</v>
      </c>
      <c r="DM476" t="s">
        <v>6245</v>
      </c>
      <c r="DN476" t="s">
        <v>189</v>
      </c>
      <c r="DO476" t="s">
        <v>11212</v>
      </c>
      <c r="DP476" t="s">
        <v>7780</v>
      </c>
      <c r="DQ476" t="s">
        <v>10277</v>
      </c>
      <c r="DR476" t="s">
        <v>7781</v>
      </c>
    </row>
    <row r="477" spans="1:122" x14ac:dyDescent="0.25">
      <c r="A477">
        <v>438</v>
      </c>
      <c r="B477" t="s">
        <v>189</v>
      </c>
      <c r="C477" t="s">
        <v>3113</v>
      </c>
      <c r="D477" s="138">
        <v>44812</v>
      </c>
      <c r="E477" t="s">
        <v>3117</v>
      </c>
      <c r="F477" t="s">
        <v>11</v>
      </c>
      <c r="G477" t="s">
        <v>1932</v>
      </c>
      <c r="H477" t="s">
        <v>11</v>
      </c>
      <c r="I477" t="s">
        <v>9802</v>
      </c>
      <c r="J477" t="s">
        <v>100</v>
      </c>
      <c r="K477">
        <v>0.96</v>
      </c>
      <c r="L477">
        <v>0.96</v>
      </c>
      <c r="M477">
        <v>6.68</v>
      </c>
      <c r="N477">
        <v>7.5350000000000001</v>
      </c>
      <c r="O477" t="s">
        <v>189</v>
      </c>
      <c r="P477" t="s">
        <v>2048</v>
      </c>
      <c r="Q477" t="s">
        <v>31</v>
      </c>
      <c r="R477" t="s">
        <v>16</v>
      </c>
      <c r="S477" t="s">
        <v>31</v>
      </c>
      <c r="T477" t="s">
        <v>16</v>
      </c>
      <c r="U477" t="s">
        <v>16</v>
      </c>
      <c r="V477" t="s">
        <v>2410</v>
      </c>
      <c r="W477">
        <v>100</v>
      </c>
      <c r="X477" t="s">
        <v>22</v>
      </c>
      <c r="Y477" t="s">
        <v>6282</v>
      </c>
      <c r="Z477" t="s">
        <v>6282</v>
      </c>
      <c r="AA477" t="s">
        <v>189</v>
      </c>
      <c r="AB477" s="138">
        <v>44820</v>
      </c>
      <c r="AC477" s="138">
        <v>45001</v>
      </c>
      <c r="AD477" t="s">
        <v>6241</v>
      </c>
      <c r="AE477" t="s">
        <v>5269</v>
      </c>
      <c r="AF477" t="s">
        <v>16</v>
      </c>
      <c r="AG477" t="s">
        <v>189</v>
      </c>
      <c r="AH477" s="138">
        <v>45885</v>
      </c>
      <c r="AI477" t="s">
        <v>2414</v>
      </c>
      <c r="AJ477" t="s">
        <v>189</v>
      </c>
      <c r="AK477" t="s">
        <v>189</v>
      </c>
      <c r="AL477" t="s">
        <v>189</v>
      </c>
      <c r="AM477" t="s">
        <v>189</v>
      </c>
      <c r="AN477" t="s">
        <v>189</v>
      </c>
      <c r="AO477" t="s">
        <v>189</v>
      </c>
      <c r="AP477" t="s">
        <v>189</v>
      </c>
      <c r="AQ477" t="s">
        <v>16</v>
      </c>
      <c r="AR477" t="s">
        <v>189</v>
      </c>
      <c r="AS477" t="s">
        <v>16</v>
      </c>
      <c r="AT477" t="s">
        <v>6633</v>
      </c>
      <c r="AU477" t="s">
        <v>9344</v>
      </c>
      <c r="AV477" t="s">
        <v>189</v>
      </c>
      <c r="AW477" t="s">
        <v>16</v>
      </c>
      <c r="AX477" t="s">
        <v>16</v>
      </c>
      <c r="AY477" t="s">
        <v>16</v>
      </c>
      <c r="AZ477" t="s">
        <v>16</v>
      </c>
      <c r="BA477" t="s">
        <v>16</v>
      </c>
      <c r="BB477" t="s">
        <v>16</v>
      </c>
      <c r="BC477" t="s">
        <v>16</v>
      </c>
      <c r="BD477" t="s">
        <v>16</v>
      </c>
      <c r="BE477" t="s">
        <v>16</v>
      </c>
      <c r="BF477" t="s">
        <v>189</v>
      </c>
      <c r="BG477" t="s">
        <v>189</v>
      </c>
      <c r="BH477">
        <v>0</v>
      </c>
      <c r="BI477">
        <v>0</v>
      </c>
      <c r="BJ477">
        <v>0</v>
      </c>
      <c r="BK477" t="s">
        <v>189</v>
      </c>
      <c r="BL477" t="s">
        <v>189</v>
      </c>
      <c r="BN477" t="s">
        <v>3112</v>
      </c>
      <c r="BO477" t="s">
        <v>16</v>
      </c>
      <c r="BP477" t="s">
        <v>3115</v>
      </c>
      <c r="BQ477" t="s">
        <v>184</v>
      </c>
      <c r="BR477" t="s">
        <v>6744</v>
      </c>
      <c r="BS477" t="s">
        <v>9667</v>
      </c>
      <c r="BT477" t="s">
        <v>16</v>
      </c>
      <c r="BU477" t="s">
        <v>189</v>
      </c>
      <c r="BV477" t="s">
        <v>30</v>
      </c>
      <c r="BW477" t="s">
        <v>185</v>
      </c>
      <c r="BX477" t="s">
        <v>2471</v>
      </c>
      <c r="BY477" t="s">
        <v>16</v>
      </c>
      <c r="BZ477" s="138"/>
      <c r="CA477" s="138">
        <v>44574</v>
      </c>
      <c r="CB477" t="s">
        <v>17</v>
      </c>
      <c r="CC477" t="s">
        <v>17</v>
      </c>
      <c r="CD477" t="s">
        <v>6307</v>
      </c>
      <c r="CE477" t="s">
        <v>189</v>
      </c>
      <c r="CF477" t="s">
        <v>189</v>
      </c>
      <c r="CG477" t="s">
        <v>189</v>
      </c>
      <c r="CH477">
        <v>2022</v>
      </c>
      <c r="CI477" s="7">
        <v>44812</v>
      </c>
      <c r="CJ477" t="s">
        <v>4723</v>
      </c>
      <c r="CK477">
        <v>9</v>
      </c>
      <c r="CL477">
        <v>37</v>
      </c>
      <c r="CM477" s="7">
        <v>44809</v>
      </c>
      <c r="CN477" t="s">
        <v>11684</v>
      </c>
      <c r="CO477" t="s">
        <v>9857</v>
      </c>
      <c r="CP477" t="s">
        <v>11459</v>
      </c>
      <c r="CQ477" t="s">
        <v>11669</v>
      </c>
      <c r="CR477" t="s">
        <v>6022</v>
      </c>
      <c r="CS477" t="s">
        <v>6026</v>
      </c>
      <c r="CT477" t="s">
        <v>9847</v>
      </c>
      <c r="CU477" t="s">
        <v>9873</v>
      </c>
      <c r="CV477" t="s">
        <v>6310</v>
      </c>
      <c r="CW477" t="s">
        <v>9874</v>
      </c>
      <c r="CX477" t="s">
        <v>3114</v>
      </c>
      <c r="CY477" t="s">
        <v>9813</v>
      </c>
      <c r="CZ477" t="s">
        <v>6730</v>
      </c>
      <c r="DA477" t="s">
        <v>188</v>
      </c>
      <c r="DB477" t="s">
        <v>16</v>
      </c>
      <c r="DC477" t="s">
        <v>16</v>
      </c>
      <c r="DD477" t="s">
        <v>22</v>
      </c>
      <c r="DE477" t="s">
        <v>16</v>
      </c>
      <c r="DF477" t="s">
        <v>2468</v>
      </c>
      <c r="DG477" t="s">
        <v>4750</v>
      </c>
      <c r="DH477" t="s">
        <v>6766</v>
      </c>
      <c r="DI477" t="s">
        <v>5869</v>
      </c>
      <c r="DJ477" t="s">
        <v>16</v>
      </c>
      <c r="DK477" t="s">
        <v>16</v>
      </c>
      <c r="DL477" t="s">
        <v>5972</v>
      </c>
      <c r="DM477" t="s">
        <v>6245</v>
      </c>
      <c r="DN477" t="s">
        <v>189</v>
      </c>
      <c r="DO477" t="s">
        <v>11213</v>
      </c>
      <c r="DP477" t="s">
        <v>7782</v>
      </c>
      <c r="DQ477" t="s">
        <v>10277</v>
      </c>
      <c r="DR477" t="s">
        <v>7783</v>
      </c>
    </row>
    <row r="478" spans="1:122" x14ac:dyDescent="0.25">
      <c r="A478">
        <v>437</v>
      </c>
      <c r="B478" t="s">
        <v>189</v>
      </c>
      <c r="C478" t="s">
        <v>3108</v>
      </c>
      <c r="D478" s="138">
        <v>44812</v>
      </c>
      <c r="E478" t="s">
        <v>3110</v>
      </c>
      <c r="F478" t="s">
        <v>11</v>
      </c>
      <c r="G478" t="s">
        <v>1929</v>
      </c>
      <c r="H478" t="s">
        <v>11</v>
      </c>
      <c r="I478" t="s">
        <v>9802</v>
      </c>
      <c r="J478" t="s">
        <v>100</v>
      </c>
      <c r="K478">
        <v>4</v>
      </c>
      <c r="L478">
        <v>4</v>
      </c>
      <c r="M478">
        <v>27.83</v>
      </c>
      <c r="N478">
        <v>31.396000000000001</v>
      </c>
      <c r="O478" t="s">
        <v>189</v>
      </c>
      <c r="P478" t="s">
        <v>13</v>
      </c>
      <c r="Q478" t="s">
        <v>3106</v>
      </c>
      <c r="R478" t="s">
        <v>374</v>
      </c>
      <c r="S478" t="s">
        <v>3106</v>
      </c>
      <c r="T478" t="s">
        <v>16</v>
      </c>
      <c r="U478" t="s">
        <v>2077</v>
      </c>
      <c r="V478" t="s">
        <v>2410</v>
      </c>
      <c r="W478">
        <v>100</v>
      </c>
      <c r="X478" t="s">
        <v>32</v>
      </c>
      <c r="Y478" t="s">
        <v>6282</v>
      </c>
      <c r="Z478" t="s">
        <v>6282</v>
      </c>
      <c r="AA478" t="s">
        <v>189</v>
      </c>
      <c r="AB478" s="138">
        <v>44820</v>
      </c>
      <c r="AC478" s="138">
        <v>45001</v>
      </c>
      <c r="AD478" t="s">
        <v>6240</v>
      </c>
      <c r="AE478" t="s">
        <v>5268</v>
      </c>
      <c r="AF478" t="s">
        <v>16</v>
      </c>
      <c r="AG478" t="s">
        <v>189</v>
      </c>
      <c r="AH478" s="138">
        <v>45916</v>
      </c>
      <c r="AI478" t="s">
        <v>2414</v>
      </c>
      <c r="AJ478" t="s">
        <v>189</v>
      </c>
      <c r="AK478" t="s">
        <v>189</v>
      </c>
      <c r="AL478" t="s">
        <v>189</v>
      </c>
      <c r="AM478" t="s">
        <v>189</v>
      </c>
      <c r="AN478" t="s">
        <v>189</v>
      </c>
      <c r="AO478" t="s">
        <v>189</v>
      </c>
      <c r="AP478" t="s">
        <v>189</v>
      </c>
      <c r="AQ478" t="s">
        <v>16</v>
      </c>
      <c r="AR478" t="s">
        <v>189</v>
      </c>
      <c r="AS478" t="s">
        <v>16</v>
      </c>
      <c r="AT478" t="s">
        <v>6634</v>
      </c>
      <c r="AU478" t="s">
        <v>9344</v>
      </c>
      <c r="AV478" t="s">
        <v>189</v>
      </c>
      <c r="AW478" t="s">
        <v>16</v>
      </c>
      <c r="AX478" t="s">
        <v>16</v>
      </c>
      <c r="AY478" t="s">
        <v>16</v>
      </c>
      <c r="AZ478" t="s">
        <v>16</v>
      </c>
      <c r="BA478" t="s">
        <v>16</v>
      </c>
      <c r="BB478" t="s">
        <v>16</v>
      </c>
      <c r="BC478" t="s">
        <v>16</v>
      </c>
      <c r="BD478" t="s">
        <v>16</v>
      </c>
      <c r="BE478" t="s">
        <v>16</v>
      </c>
      <c r="BF478" t="s">
        <v>189</v>
      </c>
      <c r="BG478" t="s">
        <v>189</v>
      </c>
      <c r="BH478">
        <v>0</v>
      </c>
      <c r="BI478">
        <v>0</v>
      </c>
      <c r="BJ478">
        <v>0</v>
      </c>
      <c r="BK478" t="s">
        <v>189</v>
      </c>
      <c r="BL478" t="s">
        <v>189</v>
      </c>
      <c r="BN478" t="s">
        <v>3107</v>
      </c>
      <c r="BO478" t="s">
        <v>16</v>
      </c>
      <c r="BP478" t="s">
        <v>3110</v>
      </c>
      <c r="BQ478" t="s">
        <v>184</v>
      </c>
      <c r="BR478" t="s">
        <v>6744</v>
      </c>
      <c r="BS478" t="s">
        <v>16</v>
      </c>
      <c r="BT478" t="s">
        <v>16</v>
      </c>
      <c r="BU478" t="s">
        <v>189</v>
      </c>
      <c r="BV478" t="s">
        <v>27</v>
      </c>
      <c r="BW478" t="s">
        <v>189</v>
      </c>
      <c r="BX478" t="s">
        <v>840</v>
      </c>
      <c r="BY478" t="s">
        <v>3111</v>
      </c>
      <c r="BZ478" s="138"/>
      <c r="CA478" s="138">
        <v>44812</v>
      </c>
      <c r="CB478" t="s">
        <v>17</v>
      </c>
      <c r="CC478" t="s">
        <v>16</v>
      </c>
      <c r="CD478" t="s">
        <v>6307</v>
      </c>
      <c r="CE478" t="s">
        <v>189</v>
      </c>
      <c r="CF478" t="s">
        <v>189</v>
      </c>
      <c r="CG478" t="s">
        <v>189</v>
      </c>
      <c r="CH478">
        <v>2022</v>
      </c>
      <c r="CI478" s="7">
        <v>44812</v>
      </c>
      <c r="CJ478" t="s">
        <v>4723</v>
      </c>
      <c r="CK478">
        <v>9</v>
      </c>
      <c r="CL478">
        <v>37</v>
      </c>
      <c r="CM478" s="7">
        <v>44809</v>
      </c>
      <c r="CN478" t="s">
        <v>11684</v>
      </c>
      <c r="CO478" t="s">
        <v>9857</v>
      </c>
      <c r="CP478" t="s">
        <v>11459</v>
      </c>
      <c r="CQ478" t="s">
        <v>11669</v>
      </c>
      <c r="CR478" t="s">
        <v>6022</v>
      </c>
      <c r="CS478" t="s">
        <v>6026</v>
      </c>
      <c r="CT478" t="s">
        <v>9847</v>
      </c>
      <c r="CU478" t="s">
        <v>6826</v>
      </c>
      <c r="CV478" t="s">
        <v>6307</v>
      </c>
      <c r="CW478" t="s">
        <v>9874</v>
      </c>
      <c r="CX478" t="s">
        <v>3109</v>
      </c>
      <c r="CY478" t="s">
        <v>9813</v>
      </c>
      <c r="CZ478" t="s">
        <v>6730</v>
      </c>
      <c r="DA478" t="s">
        <v>188</v>
      </c>
      <c r="DB478" t="s">
        <v>16</v>
      </c>
      <c r="DC478" t="s">
        <v>3107</v>
      </c>
      <c r="DD478" t="s">
        <v>32</v>
      </c>
      <c r="DE478" t="s">
        <v>16</v>
      </c>
      <c r="DF478" t="s">
        <v>16</v>
      </c>
      <c r="DG478" t="s">
        <v>4727</v>
      </c>
      <c r="DH478" t="s">
        <v>2051</v>
      </c>
      <c r="DI478" t="s">
        <v>4502</v>
      </c>
      <c r="DJ478" t="s">
        <v>16</v>
      </c>
      <c r="DK478" t="s">
        <v>16</v>
      </c>
      <c r="DL478" t="s">
        <v>4465</v>
      </c>
      <c r="DM478" t="s">
        <v>16</v>
      </c>
      <c r="DN478" t="s">
        <v>189</v>
      </c>
      <c r="DO478" t="s">
        <v>11686</v>
      </c>
      <c r="DP478" t="s">
        <v>7784</v>
      </c>
      <c r="DQ478" t="s">
        <v>10277</v>
      </c>
      <c r="DR478" t="s">
        <v>7785</v>
      </c>
    </row>
    <row r="479" spans="1:122" x14ac:dyDescent="0.25">
      <c r="A479">
        <v>436</v>
      </c>
      <c r="B479" t="s">
        <v>189</v>
      </c>
      <c r="C479" t="s">
        <v>3103</v>
      </c>
      <c r="D479" s="138">
        <v>44812</v>
      </c>
      <c r="E479" t="s">
        <v>3105</v>
      </c>
      <c r="F479" t="s">
        <v>448</v>
      </c>
      <c r="G479" t="s">
        <v>1926</v>
      </c>
      <c r="H479" t="s">
        <v>448</v>
      </c>
      <c r="I479" t="s">
        <v>4840</v>
      </c>
      <c r="J479" t="s">
        <v>100</v>
      </c>
      <c r="K479">
        <v>0.5</v>
      </c>
      <c r="L479">
        <v>0.5</v>
      </c>
      <c r="M479">
        <v>3.48</v>
      </c>
      <c r="N479">
        <v>3.9239999999999999</v>
      </c>
      <c r="O479" t="s">
        <v>189</v>
      </c>
      <c r="P479" t="s">
        <v>121</v>
      </c>
      <c r="Q479" t="s">
        <v>826</v>
      </c>
      <c r="R479" t="s">
        <v>193</v>
      </c>
      <c r="S479" t="s">
        <v>826</v>
      </c>
      <c r="T479" t="s">
        <v>16</v>
      </c>
      <c r="U479" t="s">
        <v>2079</v>
      </c>
      <c r="V479" t="s">
        <v>2410</v>
      </c>
      <c r="W479">
        <v>100</v>
      </c>
      <c r="X479" t="s">
        <v>32</v>
      </c>
      <c r="Y479" t="s">
        <v>6282</v>
      </c>
      <c r="Z479" t="s">
        <v>6282</v>
      </c>
      <c r="AA479" t="s">
        <v>189</v>
      </c>
      <c r="AB479" s="138">
        <v>44818</v>
      </c>
      <c r="AC479" s="138">
        <v>44999</v>
      </c>
      <c r="AD479" t="s">
        <v>6240</v>
      </c>
      <c r="AE479" t="s">
        <v>5267</v>
      </c>
      <c r="AF479" t="s">
        <v>16</v>
      </c>
      <c r="AG479" t="s">
        <v>189</v>
      </c>
      <c r="AH479" s="138">
        <v>45184</v>
      </c>
      <c r="AI479" t="s">
        <v>2414</v>
      </c>
      <c r="AJ479" t="s">
        <v>189</v>
      </c>
      <c r="AK479" t="s">
        <v>189</v>
      </c>
      <c r="AL479" t="s">
        <v>189</v>
      </c>
      <c r="AM479" t="s">
        <v>189</v>
      </c>
      <c r="AN479" t="s">
        <v>189</v>
      </c>
      <c r="AO479" t="s">
        <v>189</v>
      </c>
      <c r="AP479" t="s">
        <v>189</v>
      </c>
      <c r="AQ479" t="s">
        <v>16</v>
      </c>
      <c r="AR479" t="s">
        <v>189</v>
      </c>
      <c r="AS479" t="s">
        <v>16</v>
      </c>
      <c r="AT479" t="s">
        <v>6635</v>
      </c>
      <c r="AU479" t="s">
        <v>9344</v>
      </c>
      <c r="AV479" t="s">
        <v>189</v>
      </c>
      <c r="AW479" t="s">
        <v>16</v>
      </c>
      <c r="AX479" t="s">
        <v>16</v>
      </c>
      <c r="AY479" t="s">
        <v>16</v>
      </c>
      <c r="AZ479" t="s">
        <v>16</v>
      </c>
      <c r="BA479" t="s">
        <v>16</v>
      </c>
      <c r="BB479" t="s">
        <v>16</v>
      </c>
      <c r="BC479" t="s">
        <v>16</v>
      </c>
      <c r="BD479" t="s">
        <v>16</v>
      </c>
      <c r="BE479" t="s">
        <v>16</v>
      </c>
      <c r="BF479" t="s">
        <v>189</v>
      </c>
      <c r="BG479" t="s">
        <v>189</v>
      </c>
      <c r="BH479">
        <v>0</v>
      </c>
      <c r="BI479">
        <v>0</v>
      </c>
      <c r="BJ479">
        <v>0</v>
      </c>
      <c r="BK479" t="s">
        <v>189</v>
      </c>
      <c r="BL479" t="s">
        <v>189</v>
      </c>
      <c r="BN479" t="s">
        <v>3102</v>
      </c>
      <c r="BO479" t="s">
        <v>16</v>
      </c>
      <c r="BP479" t="s">
        <v>3105</v>
      </c>
      <c r="BQ479" t="s">
        <v>184</v>
      </c>
      <c r="BR479" t="s">
        <v>6744</v>
      </c>
      <c r="BS479" t="s">
        <v>202</v>
      </c>
      <c r="BT479" t="s">
        <v>16</v>
      </c>
      <c r="BU479" t="s">
        <v>189</v>
      </c>
      <c r="BV479" t="s">
        <v>133</v>
      </c>
      <c r="BW479" t="s">
        <v>9698</v>
      </c>
      <c r="BX479" t="s">
        <v>9783</v>
      </c>
      <c r="BY479" t="s">
        <v>16</v>
      </c>
      <c r="BZ479" s="138"/>
      <c r="CA479" s="138">
        <v>42200</v>
      </c>
      <c r="CB479" t="s">
        <v>17</v>
      </c>
      <c r="CC479" t="s">
        <v>17</v>
      </c>
      <c r="CD479" t="s">
        <v>6307</v>
      </c>
      <c r="CE479" t="s">
        <v>189</v>
      </c>
      <c r="CF479" t="s">
        <v>189</v>
      </c>
      <c r="CG479" t="s">
        <v>189</v>
      </c>
      <c r="CH479">
        <v>2022</v>
      </c>
      <c r="CI479" s="7">
        <v>44812</v>
      </c>
      <c r="CJ479" t="s">
        <v>4723</v>
      </c>
      <c r="CK479">
        <v>9</v>
      </c>
      <c r="CL479">
        <v>37</v>
      </c>
      <c r="CM479" s="7">
        <v>44809</v>
      </c>
      <c r="CN479" t="s">
        <v>11684</v>
      </c>
      <c r="CO479" t="s">
        <v>9857</v>
      </c>
      <c r="CP479" t="s">
        <v>11459</v>
      </c>
      <c r="CQ479" t="s">
        <v>11669</v>
      </c>
      <c r="CR479" t="s">
        <v>6022</v>
      </c>
      <c r="CS479" t="s">
        <v>6026</v>
      </c>
      <c r="CT479" t="s">
        <v>9847</v>
      </c>
      <c r="CU479" t="s">
        <v>9873</v>
      </c>
      <c r="CV479" t="s">
        <v>6310</v>
      </c>
      <c r="CW479" t="s">
        <v>9882</v>
      </c>
      <c r="CX479" t="s">
        <v>3104</v>
      </c>
      <c r="CY479" t="s">
        <v>9813</v>
      </c>
      <c r="CZ479" t="s">
        <v>6730</v>
      </c>
      <c r="DA479" t="s">
        <v>252</v>
      </c>
      <c r="DB479" t="s">
        <v>9800</v>
      </c>
      <c r="DC479" t="s">
        <v>3102</v>
      </c>
      <c r="DD479" t="s">
        <v>32</v>
      </c>
      <c r="DE479" t="s">
        <v>16</v>
      </c>
      <c r="DF479" t="s">
        <v>16</v>
      </c>
      <c r="DG479" t="s">
        <v>4728</v>
      </c>
      <c r="DH479" t="s">
        <v>6766</v>
      </c>
      <c r="DI479" t="s">
        <v>4755</v>
      </c>
      <c r="DJ479" t="s">
        <v>16</v>
      </c>
      <c r="DK479" t="s">
        <v>16</v>
      </c>
      <c r="DL479" t="s">
        <v>4465</v>
      </c>
      <c r="DM479" t="s">
        <v>16</v>
      </c>
      <c r="DN479" t="s">
        <v>189</v>
      </c>
      <c r="DO479" t="s">
        <v>10783</v>
      </c>
      <c r="DP479" t="s">
        <v>7786</v>
      </c>
      <c r="DQ479" t="s">
        <v>10277</v>
      </c>
      <c r="DR479" t="s">
        <v>7787</v>
      </c>
    </row>
    <row r="480" spans="1:122" x14ac:dyDescent="0.25">
      <c r="A480">
        <v>435</v>
      </c>
      <c r="B480" t="s">
        <v>189</v>
      </c>
      <c r="C480" t="s">
        <v>3141</v>
      </c>
      <c r="D480" s="138">
        <v>44811</v>
      </c>
      <c r="E480" t="s">
        <v>3143</v>
      </c>
      <c r="F480" t="s">
        <v>11</v>
      </c>
      <c r="G480" t="s">
        <v>1932</v>
      </c>
      <c r="H480" t="s">
        <v>11</v>
      </c>
      <c r="I480" t="s">
        <v>9802</v>
      </c>
      <c r="J480" t="s">
        <v>100</v>
      </c>
      <c r="K480">
        <v>1.45</v>
      </c>
      <c r="L480">
        <v>1.45</v>
      </c>
      <c r="M480">
        <v>10.1</v>
      </c>
      <c r="N480">
        <v>11.382</v>
      </c>
      <c r="O480" t="s">
        <v>189</v>
      </c>
      <c r="P480" t="s">
        <v>13</v>
      </c>
      <c r="Q480" t="s">
        <v>341</v>
      </c>
      <c r="R480" t="s">
        <v>1884</v>
      </c>
      <c r="S480" t="s">
        <v>341</v>
      </c>
      <c r="T480" t="s">
        <v>16</v>
      </c>
      <c r="U480" t="s">
        <v>41</v>
      </c>
      <c r="V480" t="s">
        <v>2410</v>
      </c>
      <c r="W480">
        <v>100</v>
      </c>
      <c r="X480" t="s">
        <v>15</v>
      </c>
      <c r="Y480" t="s">
        <v>6282</v>
      </c>
      <c r="Z480" t="s">
        <v>6282</v>
      </c>
      <c r="AA480" t="s">
        <v>189</v>
      </c>
      <c r="AB480" s="138">
        <v>44818</v>
      </c>
      <c r="AC480" s="138">
        <v>44999</v>
      </c>
      <c r="AD480" t="s">
        <v>6241</v>
      </c>
      <c r="AE480" t="s">
        <v>5274</v>
      </c>
      <c r="AF480" t="s">
        <v>16</v>
      </c>
      <c r="AG480" t="s">
        <v>189</v>
      </c>
      <c r="AH480" s="138">
        <v>45914</v>
      </c>
      <c r="AI480" t="s">
        <v>2414</v>
      </c>
      <c r="AJ480" t="s">
        <v>189</v>
      </c>
      <c r="AK480" t="s">
        <v>189</v>
      </c>
      <c r="AL480" t="s">
        <v>189</v>
      </c>
      <c r="AM480" t="s">
        <v>189</v>
      </c>
      <c r="AN480" t="s">
        <v>189</v>
      </c>
      <c r="AO480" t="s">
        <v>189</v>
      </c>
      <c r="AP480" t="s">
        <v>189</v>
      </c>
      <c r="AQ480" t="s">
        <v>16</v>
      </c>
      <c r="AR480" t="s">
        <v>189</v>
      </c>
      <c r="AS480" t="s">
        <v>16</v>
      </c>
      <c r="AT480" t="s">
        <v>6636</v>
      </c>
      <c r="AU480" t="s">
        <v>9344</v>
      </c>
      <c r="AV480" t="s">
        <v>189</v>
      </c>
      <c r="AW480" t="s">
        <v>16</v>
      </c>
      <c r="AX480" t="s">
        <v>16</v>
      </c>
      <c r="AY480" t="s">
        <v>16</v>
      </c>
      <c r="AZ480" t="s">
        <v>16</v>
      </c>
      <c r="BA480" t="s">
        <v>16</v>
      </c>
      <c r="BB480" t="s">
        <v>16</v>
      </c>
      <c r="BC480" t="s">
        <v>16</v>
      </c>
      <c r="BD480" t="s">
        <v>16</v>
      </c>
      <c r="BE480" t="s">
        <v>16</v>
      </c>
      <c r="BF480" t="s">
        <v>189</v>
      </c>
      <c r="BG480" t="s">
        <v>189</v>
      </c>
      <c r="BH480">
        <v>0</v>
      </c>
      <c r="BI480">
        <v>0</v>
      </c>
      <c r="BJ480">
        <v>0</v>
      </c>
      <c r="BK480" t="s">
        <v>189</v>
      </c>
      <c r="BL480" t="s">
        <v>189</v>
      </c>
      <c r="BN480" t="s">
        <v>3140</v>
      </c>
      <c r="BO480" t="s">
        <v>16</v>
      </c>
      <c r="BP480" t="s">
        <v>3143</v>
      </c>
      <c r="BQ480" t="s">
        <v>184</v>
      </c>
      <c r="BR480" t="s">
        <v>6744</v>
      </c>
      <c r="BS480" t="s">
        <v>1494</v>
      </c>
      <c r="BT480" t="s">
        <v>16</v>
      </c>
      <c r="BU480" t="s">
        <v>189</v>
      </c>
      <c r="BV480" t="s">
        <v>18</v>
      </c>
      <c r="BW480" t="s">
        <v>9677</v>
      </c>
      <c r="BX480" t="s">
        <v>3144</v>
      </c>
      <c r="BY480" t="s">
        <v>16</v>
      </c>
      <c r="BZ480" s="138"/>
      <c r="CA480" s="138">
        <v>42678</v>
      </c>
      <c r="CB480" t="s">
        <v>17</v>
      </c>
      <c r="CC480" t="s">
        <v>17</v>
      </c>
      <c r="CD480" t="s">
        <v>6307</v>
      </c>
      <c r="CE480" t="s">
        <v>189</v>
      </c>
      <c r="CF480" t="s">
        <v>189</v>
      </c>
      <c r="CG480" t="s">
        <v>189</v>
      </c>
      <c r="CH480">
        <v>2022</v>
      </c>
      <c r="CI480" s="7">
        <v>44811</v>
      </c>
      <c r="CJ480" t="s">
        <v>4723</v>
      </c>
      <c r="CK480">
        <v>9</v>
      </c>
      <c r="CL480">
        <v>37</v>
      </c>
      <c r="CM480" s="7">
        <v>44809</v>
      </c>
      <c r="CN480" t="s">
        <v>11684</v>
      </c>
      <c r="CO480" t="s">
        <v>9857</v>
      </c>
      <c r="CP480" t="s">
        <v>11459</v>
      </c>
      <c r="CQ480" t="s">
        <v>11669</v>
      </c>
      <c r="CR480" t="s">
        <v>6022</v>
      </c>
      <c r="CS480" t="s">
        <v>6026</v>
      </c>
      <c r="CT480" t="s">
        <v>9847</v>
      </c>
      <c r="CU480" t="s">
        <v>9873</v>
      </c>
      <c r="CV480" t="s">
        <v>6310</v>
      </c>
      <c r="CW480" t="s">
        <v>9874</v>
      </c>
      <c r="CX480" t="s">
        <v>3142</v>
      </c>
      <c r="CY480" t="s">
        <v>9813</v>
      </c>
      <c r="CZ480" t="s">
        <v>6730</v>
      </c>
      <c r="DA480" t="s">
        <v>188</v>
      </c>
      <c r="DB480" t="s">
        <v>16</v>
      </c>
      <c r="DC480" t="s">
        <v>16</v>
      </c>
      <c r="DD480" t="s">
        <v>15</v>
      </c>
      <c r="DE480" t="s">
        <v>16</v>
      </c>
      <c r="DF480" t="s">
        <v>16</v>
      </c>
      <c r="DG480" t="s">
        <v>4727</v>
      </c>
      <c r="DH480" t="s">
        <v>2051</v>
      </c>
      <c r="DI480" t="s">
        <v>5870</v>
      </c>
      <c r="DJ480" t="s">
        <v>16</v>
      </c>
      <c r="DK480" t="s">
        <v>16</v>
      </c>
      <c r="DL480" t="s">
        <v>4465</v>
      </c>
      <c r="DM480" t="s">
        <v>16</v>
      </c>
      <c r="DN480" t="s">
        <v>189</v>
      </c>
      <c r="DO480" t="s">
        <v>11687</v>
      </c>
      <c r="DP480" t="s">
        <v>7788</v>
      </c>
      <c r="DQ480" t="s">
        <v>10279</v>
      </c>
      <c r="DR480" t="s">
        <v>7789</v>
      </c>
    </row>
    <row r="481" spans="1:122" x14ac:dyDescent="0.25">
      <c r="A481">
        <v>434</v>
      </c>
      <c r="B481" t="s">
        <v>189</v>
      </c>
      <c r="C481" t="s">
        <v>3138</v>
      </c>
      <c r="D481" s="138">
        <v>44811</v>
      </c>
      <c r="E481" t="s">
        <v>3139</v>
      </c>
      <c r="F481" t="s">
        <v>448</v>
      </c>
      <c r="G481" t="s">
        <v>1926</v>
      </c>
      <c r="H481" t="s">
        <v>11</v>
      </c>
      <c r="I481" t="s">
        <v>9802</v>
      </c>
      <c r="J481" t="s">
        <v>100</v>
      </c>
      <c r="K481">
        <v>1.44</v>
      </c>
      <c r="L481">
        <v>1.44</v>
      </c>
      <c r="M481">
        <v>10.029999999999999</v>
      </c>
      <c r="N481">
        <v>11.304</v>
      </c>
      <c r="O481" t="s">
        <v>189</v>
      </c>
      <c r="P481" t="s">
        <v>13</v>
      </c>
      <c r="Q481" t="s">
        <v>1519</v>
      </c>
      <c r="R481" t="s">
        <v>16</v>
      </c>
      <c r="S481" t="s">
        <v>1519</v>
      </c>
      <c r="T481" t="s">
        <v>16</v>
      </c>
      <c r="U481" t="s">
        <v>16</v>
      </c>
      <c r="V481" t="s">
        <v>2410</v>
      </c>
      <c r="W481">
        <v>100</v>
      </c>
      <c r="X481" t="s">
        <v>72</v>
      </c>
      <c r="Y481" t="s">
        <v>6282</v>
      </c>
      <c r="Z481" t="s">
        <v>6282</v>
      </c>
      <c r="AA481" t="s">
        <v>189</v>
      </c>
      <c r="AB481" s="138">
        <v>44818</v>
      </c>
      <c r="AC481" s="138">
        <v>44999</v>
      </c>
      <c r="AD481" t="s">
        <v>6240</v>
      </c>
      <c r="AE481" t="s">
        <v>5267</v>
      </c>
      <c r="AF481" t="s">
        <v>16</v>
      </c>
      <c r="AG481" t="s">
        <v>189</v>
      </c>
      <c r="AH481" s="138">
        <v>45914</v>
      </c>
      <c r="AI481" t="s">
        <v>2414</v>
      </c>
      <c r="AJ481" t="s">
        <v>189</v>
      </c>
      <c r="AK481" t="s">
        <v>189</v>
      </c>
      <c r="AL481" t="s">
        <v>189</v>
      </c>
      <c r="AM481" t="s">
        <v>189</v>
      </c>
      <c r="AN481" t="s">
        <v>189</v>
      </c>
      <c r="AO481" t="s">
        <v>189</v>
      </c>
      <c r="AP481" t="s">
        <v>189</v>
      </c>
      <c r="AQ481" t="s">
        <v>16</v>
      </c>
      <c r="AR481" t="s">
        <v>189</v>
      </c>
      <c r="AS481" t="s">
        <v>16</v>
      </c>
      <c r="AT481" t="s">
        <v>6635</v>
      </c>
      <c r="AU481" t="s">
        <v>9344</v>
      </c>
      <c r="AV481" t="s">
        <v>189</v>
      </c>
      <c r="AW481" t="s">
        <v>16</v>
      </c>
      <c r="AX481" t="s">
        <v>16</v>
      </c>
      <c r="AY481" t="s">
        <v>16</v>
      </c>
      <c r="AZ481" t="s">
        <v>16</v>
      </c>
      <c r="BA481" t="s">
        <v>16</v>
      </c>
      <c r="BB481" t="s">
        <v>16</v>
      </c>
      <c r="BC481" t="s">
        <v>16</v>
      </c>
      <c r="BD481" t="s">
        <v>16</v>
      </c>
      <c r="BE481" t="s">
        <v>16</v>
      </c>
      <c r="BF481" t="s">
        <v>189</v>
      </c>
      <c r="BG481" t="s">
        <v>189</v>
      </c>
      <c r="BH481">
        <v>0</v>
      </c>
      <c r="BI481">
        <v>0</v>
      </c>
      <c r="BJ481">
        <v>0</v>
      </c>
      <c r="BK481" t="s">
        <v>189</v>
      </c>
      <c r="BL481" t="s">
        <v>189</v>
      </c>
      <c r="BN481" t="s">
        <v>3102</v>
      </c>
      <c r="BO481" t="s">
        <v>9725</v>
      </c>
      <c r="BP481" t="s">
        <v>3105</v>
      </c>
      <c r="BQ481" t="s">
        <v>184</v>
      </c>
      <c r="BR481" t="s">
        <v>6744</v>
      </c>
      <c r="BS481" t="s">
        <v>202</v>
      </c>
      <c r="BT481" t="s">
        <v>16</v>
      </c>
      <c r="BU481" t="s">
        <v>189</v>
      </c>
      <c r="BV481" t="s">
        <v>133</v>
      </c>
      <c r="BW481" t="s">
        <v>9698</v>
      </c>
      <c r="BX481" t="s">
        <v>9783</v>
      </c>
      <c r="BY481" t="s">
        <v>16</v>
      </c>
      <c r="BZ481" s="138"/>
      <c r="CA481" s="138">
        <v>42200</v>
      </c>
      <c r="CB481" t="s">
        <v>17</v>
      </c>
      <c r="CC481" t="s">
        <v>17</v>
      </c>
      <c r="CD481" t="s">
        <v>6307</v>
      </c>
      <c r="CE481" t="s">
        <v>189</v>
      </c>
      <c r="CF481" t="s">
        <v>189</v>
      </c>
      <c r="CG481" t="s">
        <v>189</v>
      </c>
      <c r="CH481">
        <v>2022</v>
      </c>
      <c r="CI481" s="7">
        <v>44811</v>
      </c>
      <c r="CJ481" t="s">
        <v>4723</v>
      </c>
      <c r="CK481">
        <v>9</v>
      </c>
      <c r="CL481">
        <v>37</v>
      </c>
      <c r="CM481" s="7">
        <v>44809</v>
      </c>
      <c r="CN481" t="s">
        <v>11684</v>
      </c>
      <c r="CO481" t="s">
        <v>9857</v>
      </c>
      <c r="CP481" t="s">
        <v>11459</v>
      </c>
      <c r="CQ481" t="s">
        <v>11669</v>
      </c>
      <c r="CR481" t="s">
        <v>6022</v>
      </c>
      <c r="CS481" t="s">
        <v>6026</v>
      </c>
      <c r="CT481" t="s">
        <v>9847</v>
      </c>
      <c r="CU481" t="s">
        <v>9873</v>
      </c>
      <c r="CV481" t="s">
        <v>6310</v>
      </c>
      <c r="CW481" t="s">
        <v>9874</v>
      </c>
      <c r="CX481" t="s">
        <v>3104</v>
      </c>
      <c r="CY481" t="s">
        <v>9813</v>
      </c>
      <c r="CZ481" t="s">
        <v>6730</v>
      </c>
      <c r="DA481" t="s">
        <v>252</v>
      </c>
      <c r="DB481" t="s">
        <v>9801</v>
      </c>
      <c r="DC481" t="s">
        <v>3102</v>
      </c>
      <c r="DD481" t="s">
        <v>22</v>
      </c>
      <c r="DE481" t="s">
        <v>16</v>
      </c>
      <c r="DF481" t="s">
        <v>405</v>
      </c>
      <c r="DG481" t="s">
        <v>4727</v>
      </c>
      <c r="DH481" t="s">
        <v>2051</v>
      </c>
      <c r="DI481" t="s">
        <v>5871</v>
      </c>
      <c r="DJ481" t="s">
        <v>16</v>
      </c>
      <c r="DK481" t="s">
        <v>16</v>
      </c>
      <c r="DL481" t="s">
        <v>5972</v>
      </c>
      <c r="DM481" t="s">
        <v>9708</v>
      </c>
      <c r="DN481" t="s">
        <v>189</v>
      </c>
      <c r="DO481" t="s">
        <v>10784</v>
      </c>
      <c r="DP481" t="s">
        <v>7790</v>
      </c>
      <c r="DQ481" t="s">
        <v>10279</v>
      </c>
      <c r="DR481" t="s">
        <v>7791</v>
      </c>
    </row>
    <row r="482" spans="1:122" x14ac:dyDescent="0.25">
      <c r="A482">
        <v>433</v>
      </c>
      <c r="B482" t="s">
        <v>189</v>
      </c>
      <c r="C482" t="s">
        <v>3137</v>
      </c>
      <c r="D482" s="138">
        <v>44811</v>
      </c>
      <c r="E482" t="s">
        <v>3135</v>
      </c>
      <c r="F482" t="s">
        <v>1045</v>
      </c>
      <c r="G482" t="s">
        <v>16</v>
      </c>
      <c r="H482" t="s">
        <v>11</v>
      </c>
      <c r="I482" t="s">
        <v>9802</v>
      </c>
      <c r="J482" t="s">
        <v>12</v>
      </c>
      <c r="K482">
        <v>10</v>
      </c>
      <c r="L482">
        <v>1.44</v>
      </c>
      <c r="M482">
        <v>10</v>
      </c>
      <c r="N482">
        <v>11.25</v>
      </c>
      <c r="O482" t="s">
        <v>189</v>
      </c>
      <c r="P482" t="s">
        <v>13</v>
      </c>
      <c r="Q482" t="s">
        <v>3136</v>
      </c>
      <c r="R482" t="s">
        <v>1126</v>
      </c>
      <c r="S482" t="s">
        <v>3136</v>
      </c>
      <c r="T482" t="s">
        <v>16</v>
      </c>
      <c r="U482" t="s">
        <v>2076</v>
      </c>
      <c r="V482" t="s">
        <v>2410</v>
      </c>
      <c r="W482">
        <v>100</v>
      </c>
      <c r="X482" t="s">
        <v>15</v>
      </c>
      <c r="Y482" t="s">
        <v>6236</v>
      </c>
      <c r="Z482" t="s">
        <v>6236</v>
      </c>
      <c r="AA482" t="s">
        <v>189</v>
      </c>
      <c r="AB482" s="138">
        <v>44819</v>
      </c>
      <c r="AC482" s="138">
        <v>45000</v>
      </c>
      <c r="AD482" t="s">
        <v>6241</v>
      </c>
      <c r="AE482" t="s">
        <v>5273</v>
      </c>
      <c r="AF482" t="s">
        <v>16</v>
      </c>
      <c r="AG482" t="s">
        <v>189</v>
      </c>
      <c r="AH482" s="138">
        <v>45915</v>
      </c>
      <c r="AI482" t="s">
        <v>2414</v>
      </c>
      <c r="AJ482" t="s">
        <v>189</v>
      </c>
      <c r="AK482" t="s">
        <v>189</v>
      </c>
      <c r="AL482" t="s">
        <v>189</v>
      </c>
      <c r="AM482" t="s">
        <v>189</v>
      </c>
      <c r="AN482" t="s">
        <v>189</v>
      </c>
      <c r="AO482" t="s">
        <v>189</v>
      </c>
      <c r="AP482" t="s">
        <v>189</v>
      </c>
      <c r="AQ482" t="s">
        <v>16</v>
      </c>
      <c r="AR482" t="s">
        <v>189</v>
      </c>
      <c r="AS482" t="s">
        <v>16</v>
      </c>
      <c r="AT482" t="s">
        <v>6637</v>
      </c>
      <c r="AU482" t="s">
        <v>9344</v>
      </c>
      <c r="AV482" t="s">
        <v>189</v>
      </c>
      <c r="AW482" t="s">
        <v>16</v>
      </c>
      <c r="AX482" t="s">
        <v>16</v>
      </c>
      <c r="AY482" t="s">
        <v>16</v>
      </c>
      <c r="AZ482" t="s">
        <v>16</v>
      </c>
      <c r="BA482" t="s">
        <v>16</v>
      </c>
      <c r="BB482" t="s">
        <v>16</v>
      </c>
      <c r="BC482" t="s">
        <v>16</v>
      </c>
      <c r="BD482" t="s">
        <v>181</v>
      </c>
      <c r="BE482" t="s">
        <v>2214</v>
      </c>
      <c r="BF482" t="s">
        <v>189</v>
      </c>
      <c r="BG482" t="s">
        <v>189</v>
      </c>
      <c r="BH482">
        <v>0</v>
      </c>
      <c r="BI482">
        <v>0</v>
      </c>
      <c r="BJ482">
        <v>0</v>
      </c>
      <c r="BK482" t="s">
        <v>189</v>
      </c>
      <c r="BL482" t="s">
        <v>189</v>
      </c>
      <c r="BN482" t="s">
        <v>3132</v>
      </c>
      <c r="BO482" t="s">
        <v>16</v>
      </c>
      <c r="BP482" t="s">
        <v>3135</v>
      </c>
      <c r="BQ482" t="s">
        <v>354</v>
      </c>
      <c r="BR482" t="s">
        <v>6238</v>
      </c>
      <c r="BS482" t="s">
        <v>16</v>
      </c>
      <c r="BT482" t="s">
        <v>16</v>
      </c>
      <c r="BU482" t="s">
        <v>189</v>
      </c>
      <c r="BV482" t="s">
        <v>129</v>
      </c>
      <c r="BW482" t="s">
        <v>16</v>
      </c>
      <c r="BX482" t="s">
        <v>251</v>
      </c>
      <c r="BY482" t="s">
        <v>16</v>
      </c>
      <c r="BZ482" s="138"/>
      <c r="CA482" s="138">
        <v>34256</v>
      </c>
      <c r="CB482" t="s">
        <v>34</v>
      </c>
      <c r="CC482" t="s">
        <v>16</v>
      </c>
      <c r="CD482" t="s">
        <v>6307</v>
      </c>
      <c r="CE482" t="s">
        <v>189</v>
      </c>
      <c r="CF482" t="s">
        <v>189</v>
      </c>
      <c r="CG482" t="s">
        <v>189</v>
      </c>
      <c r="CH482">
        <v>2022</v>
      </c>
      <c r="CI482" s="7">
        <v>44811</v>
      </c>
      <c r="CJ482" t="s">
        <v>16</v>
      </c>
      <c r="CK482">
        <v>9</v>
      </c>
      <c r="CL482">
        <v>37</v>
      </c>
      <c r="CM482" s="7">
        <v>44809</v>
      </c>
      <c r="CN482" t="s">
        <v>11684</v>
      </c>
      <c r="CO482" t="s">
        <v>9857</v>
      </c>
      <c r="CP482" t="s">
        <v>11459</v>
      </c>
      <c r="CQ482" t="s">
        <v>11669</v>
      </c>
      <c r="CR482" t="s">
        <v>6022</v>
      </c>
      <c r="CS482" t="s">
        <v>6026</v>
      </c>
      <c r="CT482" t="s">
        <v>9847</v>
      </c>
      <c r="CU482" t="s">
        <v>9873</v>
      </c>
      <c r="CV482" t="s">
        <v>6310</v>
      </c>
      <c r="CW482" t="s">
        <v>9874</v>
      </c>
      <c r="CX482" t="s">
        <v>3134</v>
      </c>
      <c r="CY482" t="s">
        <v>4464</v>
      </c>
      <c r="CZ482" t="s">
        <v>6236</v>
      </c>
      <c r="DA482" t="s">
        <v>252</v>
      </c>
      <c r="DB482" t="s">
        <v>9801</v>
      </c>
      <c r="DC482" t="s">
        <v>16</v>
      </c>
      <c r="DD482" t="s">
        <v>15</v>
      </c>
      <c r="DE482" t="s">
        <v>16</v>
      </c>
      <c r="DF482" t="s">
        <v>16</v>
      </c>
      <c r="DG482" t="s">
        <v>4727</v>
      </c>
      <c r="DH482" t="s">
        <v>2052</v>
      </c>
      <c r="DI482" t="s">
        <v>6114</v>
      </c>
      <c r="DJ482" t="s">
        <v>16</v>
      </c>
      <c r="DK482" t="s">
        <v>5987</v>
      </c>
      <c r="DL482" t="s">
        <v>5987</v>
      </c>
      <c r="DM482" t="s">
        <v>16</v>
      </c>
      <c r="DN482" t="s">
        <v>189</v>
      </c>
      <c r="DO482" t="s">
        <v>11058</v>
      </c>
      <c r="DP482" t="s">
        <v>7792</v>
      </c>
      <c r="DQ482" t="s">
        <v>10279</v>
      </c>
      <c r="DR482" t="s">
        <v>7794</v>
      </c>
    </row>
    <row r="483" spans="1:122" x14ac:dyDescent="0.25">
      <c r="A483">
        <v>432</v>
      </c>
      <c r="B483" t="s">
        <v>189</v>
      </c>
      <c r="C483" t="s">
        <v>3133</v>
      </c>
      <c r="D483" s="138">
        <v>44811</v>
      </c>
      <c r="E483" t="s">
        <v>3135</v>
      </c>
      <c r="F483" t="s">
        <v>1045</v>
      </c>
      <c r="G483" t="s">
        <v>16</v>
      </c>
      <c r="H483" t="s">
        <v>11</v>
      </c>
      <c r="I483" t="s">
        <v>9802</v>
      </c>
      <c r="J483" t="s">
        <v>12</v>
      </c>
      <c r="K483">
        <v>20</v>
      </c>
      <c r="L483">
        <v>2.88</v>
      </c>
      <c r="M483">
        <v>20</v>
      </c>
      <c r="N483">
        <v>22.5</v>
      </c>
      <c r="O483" t="s">
        <v>189</v>
      </c>
      <c r="P483" t="s">
        <v>137</v>
      </c>
      <c r="Q483" t="s">
        <v>538</v>
      </c>
      <c r="R483" t="s">
        <v>598</v>
      </c>
      <c r="S483" t="s">
        <v>538</v>
      </c>
      <c r="T483" t="s">
        <v>16</v>
      </c>
      <c r="U483" t="s">
        <v>41</v>
      </c>
      <c r="V483" t="s">
        <v>2410</v>
      </c>
      <c r="W483">
        <v>100</v>
      </c>
      <c r="X483" t="s">
        <v>15</v>
      </c>
      <c r="Y483" t="s">
        <v>6236</v>
      </c>
      <c r="Z483" t="s">
        <v>6236</v>
      </c>
      <c r="AA483" t="s">
        <v>189</v>
      </c>
      <c r="AB483" s="138">
        <v>44819</v>
      </c>
      <c r="AC483" s="138">
        <v>45000</v>
      </c>
      <c r="AD483" t="s">
        <v>6241</v>
      </c>
      <c r="AE483" t="s">
        <v>5273</v>
      </c>
      <c r="AF483" t="s">
        <v>16</v>
      </c>
      <c r="AG483" t="s">
        <v>189</v>
      </c>
      <c r="AH483" s="138">
        <v>45550</v>
      </c>
      <c r="AI483" t="s">
        <v>2414</v>
      </c>
      <c r="AJ483" t="s">
        <v>189</v>
      </c>
      <c r="AK483" t="s">
        <v>189</v>
      </c>
      <c r="AL483" t="s">
        <v>189</v>
      </c>
      <c r="AM483" t="s">
        <v>189</v>
      </c>
      <c r="AN483" t="s">
        <v>189</v>
      </c>
      <c r="AO483" t="s">
        <v>189</v>
      </c>
      <c r="AP483" t="s">
        <v>189</v>
      </c>
      <c r="AQ483" t="s">
        <v>16</v>
      </c>
      <c r="AR483" t="s">
        <v>189</v>
      </c>
      <c r="AS483" t="s">
        <v>16</v>
      </c>
      <c r="AT483" t="s">
        <v>6637</v>
      </c>
      <c r="AU483" t="s">
        <v>9344</v>
      </c>
      <c r="AV483" t="s">
        <v>189</v>
      </c>
      <c r="AW483" t="s">
        <v>16</v>
      </c>
      <c r="AX483" t="s">
        <v>16</v>
      </c>
      <c r="AY483" t="s">
        <v>16</v>
      </c>
      <c r="AZ483" t="s">
        <v>16</v>
      </c>
      <c r="BA483" t="s">
        <v>16</v>
      </c>
      <c r="BB483" t="s">
        <v>16</v>
      </c>
      <c r="BC483" t="s">
        <v>16</v>
      </c>
      <c r="BD483" t="s">
        <v>181</v>
      </c>
      <c r="BE483" t="s">
        <v>2214</v>
      </c>
      <c r="BF483" t="s">
        <v>189</v>
      </c>
      <c r="BG483" t="s">
        <v>189</v>
      </c>
      <c r="BH483">
        <v>0</v>
      </c>
      <c r="BI483">
        <v>0</v>
      </c>
      <c r="BJ483">
        <v>0</v>
      </c>
      <c r="BK483" t="s">
        <v>189</v>
      </c>
      <c r="BL483" t="s">
        <v>189</v>
      </c>
      <c r="BN483" t="s">
        <v>3132</v>
      </c>
      <c r="BO483" t="s">
        <v>16</v>
      </c>
      <c r="BP483" t="s">
        <v>3135</v>
      </c>
      <c r="BQ483" t="s">
        <v>354</v>
      </c>
      <c r="BR483" t="s">
        <v>6238</v>
      </c>
      <c r="BS483" t="s">
        <v>16</v>
      </c>
      <c r="BT483" t="s">
        <v>16</v>
      </c>
      <c r="BU483" t="s">
        <v>189</v>
      </c>
      <c r="BV483" t="s">
        <v>129</v>
      </c>
      <c r="BW483" t="s">
        <v>16</v>
      </c>
      <c r="BX483" t="s">
        <v>251</v>
      </c>
      <c r="BY483" t="s">
        <v>16</v>
      </c>
      <c r="BZ483" s="138"/>
      <c r="CA483" s="138">
        <v>34256</v>
      </c>
      <c r="CB483" t="s">
        <v>34</v>
      </c>
      <c r="CC483" t="s">
        <v>16</v>
      </c>
      <c r="CD483" t="s">
        <v>6307</v>
      </c>
      <c r="CE483" t="s">
        <v>189</v>
      </c>
      <c r="CF483" t="s">
        <v>189</v>
      </c>
      <c r="CG483" t="s">
        <v>189</v>
      </c>
      <c r="CH483">
        <v>2022</v>
      </c>
      <c r="CI483" s="7">
        <v>44811</v>
      </c>
      <c r="CJ483" t="s">
        <v>16</v>
      </c>
      <c r="CK483">
        <v>9</v>
      </c>
      <c r="CL483">
        <v>37</v>
      </c>
      <c r="CM483" s="7">
        <v>44809</v>
      </c>
      <c r="CN483" t="s">
        <v>11684</v>
      </c>
      <c r="CO483" t="s">
        <v>9857</v>
      </c>
      <c r="CP483" t="s">
        <v>11459</v>
      </c>
      <c r="CQ483" t="s">
        <v>11669</v>
      </c>
      <c r="CR483" t="s">
        <v>6022</v>
      </c>
      <c r="CS483" t="s">
        <v>6026</v>
      </c>
      <c r="CT483" t="s">
        <v>9847</v>
      </c>
      <c r="CU483" t="s">
        <v>6824</v>
      </c>
      <c r="CV483" t="s">
        <v>6310</v>
      </c>
      <c r="CW483" t="s">
        <v>9874</v>
      </c>
      <c r="CX483" t="s">
        <v>3134</v>
      </c>
      <c r="CY483" t="s">
        <v>4464</v>
      </c>
      <c r="CZ483" t="s">
        <v>6236</v>
      </c>
      <c r="DA483" t="s">
        <v>252</v>
      </c>
      <c r="DB483" t="s">
        <v>9801</v>
      </c>
      <c r="DC483" t="s">
        <v>16</v>
      </c>
      <c r="DD483" t="s">
        <v>15</v>
      </c>
      <c r="DE483" t="s">
        <v>16</v>
      </c>
      <c r="DF483" t="s">
        <v>16</v>
      </c>
      <c r="DG483" t="s">
        <v>4726</v>
      </c>
      <c r="DH483" t="s">
        <v>2052</v>
      </c>
      <c r="DI483" t="s">
        <v>6123</v>
      </c>
      <c r="DJ483" t="s">
        <v>16</v>
      </c>
      <c r="DK483" t="s">
        <v>5987</v>
      </c>
      <c r="DL483" t="s">
        <v>5987</v>
      </c>
      <c r="DM483" t="s">
        <v>16</v>
      </c>
      <c r="DN483" t="s">
        <v>189</v>
      </c>
      <c r="DO483" t="s">
        <v>11057</v>
      </c>
      <c r="DP483" t="s">
        <v>7792</v>
      </c>
      <c r="DQ483" t="s">
        <v>10279</v>
      </c>
      <c r="DR483" t="s">
        <v>7793</v>
      </c>
    </row>
    <row r="484" spans="1:122" x14ac:dyDescent="0.25">
      <c r="A484">
        <v>431</v>
      </c>
      <c r="B484" t="s">
        <v>189</v>
      </c>
      <c r="C484" t="s">
        <v>3154</v>
      </c>
      <c r="D484" s="138">
        <v>44810</v>
      </c>
      <c r="E484" t="s">
        <v>2591</v>
      </c>
      <c r="F484" t="s">
        <v>11</v>
      </c>
      <c r="G484" t="s">
        <v>1932</v>
      </c>
      <c r="H484" t="s">
        <v>11</v>
      </c>
      <c r="I484" t="s">
        <v>9802</v>
      </c>
      <c r="J484" t="s">
        <v>12</v>
      </c>
      <c r="K484">
        <v>14.3</v>
      </c>
      <c r="L484">
        <v>2.06</v>
      </c>
      <c r="M484">
        <v>14.3</v>
      </c>
      <c r="N484">
        <v>16.116</v>
      </c>
      <c r="O484" t="s">
        <v>189</v>
      </c>
      <c r="P484" t="s">
        <v>13</v>
      </c>
      <c r="Q484" t="s">
        <v>1663</v>
      </c>
      <c r="R484" t="s">
        <v>16</v>
      </c>
      <c r="S484" t="s">
        <v>16</v>
      </c>
      <c r="T484" t="s">
        <v>16</v>
      </c>
      <c r="U484" t="s">
        <v>16</v>
      </c>
      <c r="V484" t="s">
        <v>2410</v>
      </c>
      <c r="W484">
        <v>100</v>
      </c>
      <c r="X484" t="s">
        <v>15</v>
      </c>
      <c r="Y484" t="s">
        <v>1883</v>
      </c>
      <c r="Z484" t="s">
        <v>1883</v>
      </c>
      <c r="AA484" t="s">
        <v>189</v>
      </c>
      <c r="AB484" s="138">
        <v>44810</v>
      </c>
      <c r="AC484" s="138">
        <v>44991</v>
      </c>
      <c r="AD484" t="s">
        <v>6241</v>
      </c>
      <c r="AE484" t="s">
        <v>5166</v>
      </c>
      <c r="AF484" t="s">
        <v>16</v>
      </c>
      <c r="AG484" t="s">
        <v>189</v>
      </c>
      <c r="AH484" s="138">
        <v>45906</v>
      </c>
      <c r="AI484" t="s">
        <v>2414</v>
      </c>
      <c r="AJ484" t="s">
        <v>189</v>
      </c>
      <c r="AK484" t="s">
        <v>189</v>
      </c>
      <c r="AL484" t="s">
        <v>189</v>
      </c>
      <c r="AM484" t="s">
        <v>189</v>
      </c>
      <c r="AN484" t="s">
        <v>189</v>
      </c>
      <c r="AO484" t="s">
        <v>189</v>
      </c>
      <c r="AP484" t="s">
        <v>189</v>
      </c>
      <c r="AQ484" t="s">
        <v>16</v>
      </c>
      <c r="AR484" t="s">
        <v>189</v>
      </c>
      <c r="AS484" t="s">
        <v>16</v>
      </c>
      <c r="AT484" t="s">
        <v>189</v>
      </c>
      <c r="AU484" t="s">
        <v>9344</v>
      </c>
      <c r="AV484" t="s">
        <v>189</v>
      </c>
      <c r="AW484" t="s">
        <v>16</v>
      </c>
      <c r="AX484" t="s">
        <v>16</v>
      </c>
      <c r="AY484" t="s">
        <v>16</v>
      </c>
      <c r="AZ484" t="s">
        <v>16</v>
      </c>
      <c r="BA484" t="s">
        <v>16</v>
      </c>
      <c r="BB484" t="s">
        <v>16</v>
      </c>
      <c r="BC484" t="s">
        <v>16</v>
      </c>
      <c r="BD484" t="s">
        <v>16</v>
      </c>
      <c r="BE484" t="s">
        <v>16</v>
      </c>
      <c r="BF484" t="s">
        <v>189</v>
      </c>
      <c r="BG484" t="s">
        <v>189</v>
      </c>
      <c r="BH484">
        <v>0</v>
      </c>
      <c r="BI484">
        <v>0</v>
      </c>
      <c r="BJ484">
        <v>0</v>
      </c>
      <c r="BK484" t="s">
        <v>189</v>
      </c>
      <c r="BL484" t="s">
        <v>189</v>
      </c>
      <c r="BN484" t="s">
        <v>2588</v>
      </c>
      <c r="BO484" t="s">
        <v>16</v>
      </c>
      <c r="BP484" t="s">
        <v>2591</v>
      </c>
      <c r="BQ484" t="s">
        <v>184</v>
      </c>
      <c r="BR484" t="s">
        <v>6744</v>
      </c>
      <c r="BS484" t="s">
        <v>202</v>
      </c>
      <c r="BT484" t="s">
        <v>16</v>
      </c>
      <c r="BU484" t="s">
        <v>189</v>
      </c>
      <c r="BV484" t="s">
        <v>128</v>
      </c>
      <c r="BW484" t="s">
        <v>185</v>
      </c>
      <c r="BX484" t="s">
        <v>2592</v>
      </c>
      <c r="BY484" t="s">
        <v>16</v>
      </c>
      <c r="BZ484" s="138"/>
      <c r="CA484" s="138">
        <v>43451</v>
      </c>
      <c r="CB484" t="s">
        <v>17</v>
      </c>
      <c r="CC484" t="s">
        <v>17</v>
      </c>
      <c r="CD484" t="s">
        <v>6307</v>
      </c>
      <c r="CE484" t="s">
        <v>189</v>
      </c>
      <c r="CF484" t="s">
        <v>189</v>
      </c>
      <c r="CG484" t="s">
        <v>189</v>
      </c>
      <c r="CH484">
        <v>2022</v>
      </c>
      <c r="CI484" s="7">
        <v>44810</v>
      </c>
      <c r="CJ484" t="s">
        <v>4723</v>
      </c>
      <c r="CK484">
        <v>9</v>
      </c>
      <c r="CL484">
        <v>37</v>
      </c>
      <c r="CM484" s="7">
        <v>44809</v>
      </c>
      <c r="CN484" t="s">
        <v>11684</v>
      </c>
      <c r="CO484" t="s">
        <v>9857</v>
      </c>
      <c r="CP484" t="s">
        <v>11459</v>
      </c>
      <c r="CQ484" t="s">
        <v>11669</v>
      </c>
      <c r="CR484" t="s">
        <v>6022</v>
      </c>
      <c r="CS484" t="s">
        <v>6026</v>
      </c>
      <c r="CT484" t="s">
        <v>9847</v>
      </c>
      <c r="CU484" t="s">
        <v>6824</v>
      </c>
      <c r="CV484" t="s">
        <v>6310</v>
      </c>
      <c r="CW484" t="s">
        <v>9874</v>
      </c>
      <c r="CX484" t="s">
        <v>2590</v>
      </c>
      <c r="CY484" t="s">
        <v>4464</v>
      </c>
      <c r="CZ484" t="s">
        <v>6730</v>
      </c>
      <c r="DA484" t="s">
        <v>188</v>
      </c>
      <c r="DB484" t="s">
        <v>16</v>
      </c>
      <c r="DC484" t="s">
        <v>16</v>
      </c>
      <c r="DD484" t="s">
        <v>15</v>
      </c>
      <c r="DE484" t="s">
        <v>16</v>
      </c>
      <c r="DF484" t="s">
        <v>16</v>
      </c>
      <c r="DG484" t="s">
        <v>4727</v>
      </c>
      <c r="DH484" t="s">
        <v>2052</v>
      </c>
      <c r="DI484" t="s">
        <v>6214</v>
      </c>
      <c r="DJ484" t="s">
        <v>16</v>
      </c>
      <c r="DK484" t="s">
        <v>4464</v>
      </c>
      <c r="DL484" t="s">
        <v>4464</v>
      </c>
      <c r="DM484" t="s">
        <v>16</v>
      </c>
      <c r="DN484" t="s">
        <v>189</v>
      </c>
      <c r="DO484" t="s">
        <v>11059</v>
      </c>
      <c r="DP484" t="s">
        <v>7795</v>
      </c>
      <c r="DQ484" t="s">
        <v>10280</v>
      </c>
      <c r="DR484" t="s">
        <v>7796</v>
      </c>
    </row>
    <row r="485" spans="1:122" x14ac:dyDescent="0.25">
      <c r="A485">
        <v>430</v>
      </c>
      <c r="B485" t="s">
        <v>189</v>
      </c>
      <c r="C485" t="s">
        <v>3153</v>
      </c>
      <c r="D485" s="138">
        <v>44810</v>
      </c>
      <c r="E485" t="s">
        <v>265</v>
      </c>
      <c r="F485" t="s">
        <v>106</v>
      </c>
      <c r="G485" t="s">
        <v>1929</v>
      </c>
      <c r="H485" t="s">
        <v>106</v>
      </c>
      <c r="I485" t="s">
        <v>4840</v>
      </c>
      <c r="J485" t="s">
        <v>100</v>
      </c>
      <c r="K485">
        <v>2.5</v>
      </c>
      <c r="L485">
        <v>2.5</v>
      </c>
      <c r="M485">
        <v>17.39</v>
      </c>
      <c r="N485">
        <v>19.625</v>
      </c>
      <c r="O485" t="s">
        <v>189</v>
      </c>
      <c r="P485" t="s">
        <v>13</v>
      </c>
      <c r="Q485" t="s">
        <v>31</v>
      </c>
      <c r="R485" t="s">
        <v>2902</v>
      </c>
      <c r="S485" t="s">
        <v>31</v>
      </c>
      <c r="T485" t="s">
        <v>16</v>
      </c>
      <c r="U485" t="s">
        <v>41</v>
      </c>
      <c r="V485" t="s">
        <v>2410</v>
      </c>
      <c r="W485">
        <v>100</v>
      </c>
      <c r="X485" t="s">
        <v>15</v>
      </c>
      <c r="Y485" t="s">
        <v>6282</v>
      </c>
      <c r="Z485" t="s">
        <v>6282</v>
      </c>
      <c r="AA485" t="s">
        <v>9911</v>
      </c>
      <c r="AB485" s="138">
        <v>44818</v>
      </c>
      <c r="AC485" s="138">
        <v>44999</v>
      </c>
      <c r="AD485" t="s">
        <v>6241</v>
      </c>
      <c r="AE485" t="s">
        <v>5023</v>
      </c>
      <c r="AF485" t="s">
        <v>16</v>
      </c>
      <c r="AG485" t="s">
        <v>189</v>
      </c>
      <c r="AH485" s="138">
        <v>45914</v>
      </c>
      <c r="AI485" t="s">
        <v>2414</v>
      </c>
      <c r="AJ485" t="s">
        <v>189</v>
      </c>
      <c r="AK485" t="s">
        <v>189</v>
      </c>
      <c r="AL485" t="s">
        <v>189</v>
      </c>
      <c r="AM485" t="s">
        <v>189</v>
      </c>
      <c r="AN485" t="s">
        <v>189</v>
      </c>
      <c r="AO485" t="s">
        <v>189</v>
      </c>
      <c r="AP485" t="s">
        <v>189</v>
      </c>
      <c r="AQ485" t="s">
        <v>16</v>
      </c>
      <c r="AR485" t="s">
        <v>189</v>
      </c>
      <c r="AS485" t="s">
        <v>16</v>
      </c>
      <c r="AT485" t="s">
        <v>9401</v>
      </c>
      <c r="AU485" t="s">
        <v>9344</v>
      </c>
      <c r="AV485" t="s">
        <v>189</v>
      </c>
      <c r="AW485" t="s">
        <v>4620</v>
      </c>
      <c r="AX485" t="s">
        <v>4622</v>
      </c>
      <c r="AY485" t="s">
        <v>16</v>
      </c>
      <c r="AZ485" t="s">
        <v>16</v>
      </c>
      <c r="BA485" t="s">
        <v>16</v>
      </c>
      <c r="BB485" t="s">
        <v>16</v>
      </c>
      <c r="BC485" t="s">
        <v>16</v>
      </c>
      <c r="BD485" t="s">
        <v>16</v>
      </c>
      <c r="BE485" t="s">
        <v>16</v>
      </c>
      <c r="BF485" t="s">
        <v>189</v>
      </c>
      <c r="BG485" t="s">
        <v>189</v>
      </c>
      <c r="BH485">
        <v>0</v>
      </c>
      <c r="BI485">
        <v>0</v>
      </c>
      <c r="BJ485">
        <v>0</v>
      </c>
      <c r="BK485" t="s">
        <v>189</v>
      </c>
      <c r="BL485" t="s">
        <v>189</v>
      </c>
      <c r="BN485" t="s">
        <v>268</v>
      </c>
      <c r="BO485" t="s">
        <v>16</v>
      </c>
      <c r="BP485" t="s">
        <v>265</v>
      </c>
      <c r="BQ485" t="s">
        <v>184</v>
      </c>
      <c r="BR485" t="s">
        <v>6744</v>
      </c>
      <c r="BS485" t="s">
        <v>9667</v>
      </c>
      <c r="BT485" t="s">
        <v>16</v>
      </c>
      <c r="BU485" t="s">
        <v>189</v>
      </c>
      <c r="BV485" t="s">
        <v>30</v>
      </c>
      <c r="BW485" t="s">
        <v>185</v>
      </c>
      <c r="BX485" t="s">
        <v>269</v>
      </c>
      <c r="BY485" t="s">
        <v>16</v>
      </c>
      <c r="BZ485" s="138"/>
      <c r="CA485" s="138">
        <v>44468</v>
      </c>
      <c r="CB485" t="s">
        <v>17</v>
      </c>
      <c r="CC485" t="s">
        <v>16</v>
      </c>
      <c r="CD485" t="s">
        <v>6307</v>
      </c>
      <c r="CE485" t="s">
        <v>189</v>
      </c>
      <c r="CF485" t="s">
        <v>6307</v>
      </c>
      <c r="CG485" t="s">
        <v>189</v>
      </c>
      <c r="CH485">
        <v>2022</v>
      </c>
      <c r="CI485" s="7">
        <v>44810</v>
      </c>
      <c r="CJ485" t="s">
        <v>4723</v>
      </c>
      <c r="CK485">
        <v>9</v>
      </c>
      <c r="CL485">
        <v>37</v>
      </c>
      <c r="CM485" s="7">
        <v>44809</v>
      </c>
      <c r="CN485" t="s">
        <v>11684</v>
      </c>
      <c r="CO485" t="s">
        <v>9857</v>
      </c>
      <c r="CP485" t="s">
        <v>11459</v>
      </c>
      <c r="CQ485" t="s">
        <v>11669</v>
      </c>
      <c r="CR485" t="s">
        <v>6022</v>
      </c>
      <c r="CS485" t="s">
        <v>6026</v>
      </c>
      <c r="CT485" t="s">
        <v>9847</v>
      </c>
      <c r="CU485" t="s">
        <v>6824</v>
      </c>
      <c r="CV485" t="s">
        <v>6310</v>
      </c>
      <c r="CW485" t="s">
        <v>9874</v>
      </c>
      <c r="CX485" t="s">
        <v>270</v>
      </c>
      <c r="CY485" t="s">
        <v>9813</v>
      </c>
      <c r="CZ485" t="s">
        <v>6730</v>
      </c>
      <c r="DA485" t="s">
        <v>252</v>
      </c>
      <c r="DB485" t="s">
        <v>9800</v>
      </c>
      <c r="DC485" t="s">
        <v>16</v>
      </c>
      <c r="DD485" t="s">
        <v>15</v>
      </c>
      <c r="DE485" t="s">
        <v>16</v>
      </c>
      <c r="DF485" t="s">
        <v>16</v>
      </c>
      <c r="DG485" t="s">
        <v>4727</v>
      </c>
      <c r="DH485" t="s">
        <v>2051</v>
      </c>
      <c r="DI485" t="s">
        <v>4518</v>
      </c>
      <c r="DJ485" t="s">
        <v>9911</v>
      </c>
      <c r="DK485" t="s">
        <v>5514</v>
      </c>
      <c r="DL485" t="s">
        <v>5514</v>
      </c>
      <c r="DM485" t="s">
        <v>16</v>
      </c>
      <c r="DN485" t="s">
        <v>189</v>
      </c>
      <c r="DO485" t="s">
        <v>10785</v>
      </c>
      <c r="DP485" t="s">
        <v>7797</v>
      </c>
      <c r="DQ485" t="s">
        <v>10280</v>
      </c>
      <c r="DR485" t="s">
        <v>7798</v>
      </c>
    </row>
    <row r="486" spans="1:122" x14ac:dyDescent="0.25">
      <c r="A486">
        <v>429</v>
      </c>
      <c r="B486" t="s">
        <v>189</v>
      </c>
      <c r="C486" t="s">
        <v>3151</v>
      </c>
      <c r="D486" s="138">
        <v>44810</v>
      </c>
      <c r="E486" t="s">
        <v>3152</v>
      </c>
      <c r="F486" t="s">
        <v>448</v>
      </c>
      <c r="G486" t="s">
        <v>1926</v>
      </c>
      <c r="H486" t="s">
        <v>448</v>
      </c>
      <c r="I486" t="s">
        <v>4840</v>
      </c>
      <c r="J486" t="s">
        <v>100</v>
      </c>
      <c r="K486">
        <v>1</v>
      </c>
      <c r="L486">
        <v>1</v>
      </c>
      <c r="M486">
        <v>6.96</v>
      </c>
      <c r="N486">
        <v>7.85</v>
      </c>
      <c r="O486" t="s">
        <v>189</v>
      </c>
      <c r="P486" t="s">
        <v>13</v>
      </c>
      <c r="Q486" t="s">
        <v>1042</v>
      </c>
      <c r="R486" t="s">
        <v>3150</v>
      </c>
      <c r="S486" t="s">
        <v>1042</v>
      </c>
      <c r="T486" t="s">
        <v>16</v>
      </c>
      <c r="U486" t="s">
        <v>2079</v>
      </c>
      <c r="V486" t="s">
        <v>2410</v>
      </c>
      <c r="W486">
        <v>100</v>
      </c>
      <c r="X486" t="s">
        <v>72</v>
      </c>
      <c r="Y486" t="s">
        <v>6282</v>
      </c>
      <c r="Z486" t="s">
        <v>6282</v>
      </c>
      <c r="AA486" t="s">
        <v>189</v>
      </c>
      <c r="AB486" s="138">
        <v>44813</v>
      </c>
      <c r="AC486" s="138">
        <v>44994</v>
      </c>
      <c r="AD486" t="s">
        <v>6240</v>
      </c>
      <c r="AE486" t="s">
        <v>5267</v>
      </c>
      <c r="AF486" t="s">
        <v>16</v>
      </c>
      <c r="AG486" t="s">
        <v>189</v>
      </c>
      <c r="AH486" s="138">
        <v>45909</v>
      </c>
      <c r="AI486" t="s">
        <v>2414</v>
      </c>
      <c r="AJ486" t="s">
        <v>189</v>
      </c>
      <c r="AK486" t="s">
        <v>189</v>
      </c>
      <c r="AL486" t="s">
        <v>189</v>
      </c>
      <c r="AM486" t="s">
        <v>189</v>
      </c>
      <c r="AN486" t="s">
        <v>189</v>
      </c>
      <c r="AO486" t="s">
        <v>189</v>
      </c>
      <c r="AP486" t="s">
        <v>189</v>
      </c>
      <c r="AQ486" t="s">
        <v>16</v>
      </c>
      <c r="AR486" t="s">
        <v>189</v>
      </c>
      <c r="AS486" t="s">
        <v>16</v>
      </c>
      <c r="AT486" t="s">
        <v>6638</v>
      </c>
      <c r="AU486" t="s">
        <v>9344</v>
      </c>
      <c r="AV486" t="s">
        <v>189</v>
      </c>
      <c r="AW486" t="s">
        <v>16</v>
      </c>
      <c r="AX486" t="s">
        <v>16</v>
      </c>
      <c r="AY486" t="s">
        <v>16</v>
      </c>
      <c r="AZ486" t="s">
        <v>16</v>
      </c>
      <c r="BA486" t="s">
        <v>16</v>
      </c>
      <c r="BB486" t="s">
        <v>16</v>
      </c>
      <c r="BC486" t="s">
        <v>16</v>
      </c>
      <c r="BD486" t="s">
        <v>16</v>
      </c>
      <c r="BE486" t="s">
        <v>16</v>
      </c>
      <c r="BF486" t="s">
        <v>189</v>
      </c>
      <c r="BG486" t="s">
        <v>189</v>
      </c>
      <c r="BH486">
        <v>0</v>
      </c>
      <c r="BI486">
        <v>0</v>
      </c>
      <c r="BJ486">
        <v>0</v>
      </c>
      <c r="BK486" t="s">
        <v>189</v>
      </c>
      <c r="BL486" t="s">
        <v>189</v>
      </c>
      <c r="BN486" t="s">
        <v>3102</v>
      </c>
      <c r="BO486" t="s">
        <v>7115</v>
      </c>
      <c r="BP486" t="s">
        <v>3105</v>
      </c>
      <c r="BQ486" t="s">
        <v>184</v>
      </c>
      <c r="BR486" t="s">
        <v>6744</v>
      </c>
      <c r="BS486" t="s">
        <v>202</v>
      </c>
      <c r="BT486" t="s">
        <v>16</v>
      </c>
      <c r="BU486" t="s">
        <v>189</v>
      </c>
      <c r="BV486" t="s">
        <v>133</v>
      </c>
      <c r="BW486" t="s">
        <v>9698</v>
      </c>
      <c r="BX486" t="s">
        <v>9783</v>
      </c>
      <c r="BY486" t="s">
        <v>16</v>
      </c>
      <c r="BZ486" s="138"/>
      <c r="CA486" s="138">
        <v>42200</v>
      </c>
      <c r="CB486" t="s">
        <v>17</v>
      </c>
      <c r="CC486" t="s">
        <v>17</v>
      </c>
      <c r="CD486" t="s">
        <v>6307</v>
      </c>
      <c r="CE486" t="s">
        <v>189</v>
      </c>
      <c r="CF486" t="s">
        <v>189</v>
      </c>
      <c r="CG486" t="s">
        <v>189</v>
      </c>
      <c r="CH486">
        <v>2022</v>
      </c>
      <c r="CI486" s="7">
        <v>44810</v>
      </c>
      <c r="CJ486" t="s">
        <v>4723</v>
      </c>
      <c r="CK486">
        <v>9</v>
      </c>
      <c r="CL486">
        <v>37</v>
      </c>
      <c r="CM486" s="7">
        <v>44809</v>
      </c>
      <c r="CN486" t="s">
        <v>11684</v>
      </c>
      <c r="CO486" t="s">
        <v>9857</v>
      </c>
      <c r="CP486" t="s">
        <v>11459</v>
      </c>
      <c r="CQ486" t="s">
        <v>11669</v>
      </c>
      <c r="CR486" t="s">
        <v>6022</v>
      </c>
      <c r="CS486" t="s">
        <v>6026</v>
      </c>
      <c r="CT486" t="s">
        <v>9847</v>
      </c>
      <c r="CU486" t="s">
        <v>9873</v>
      </c>
      <c r="CV486" t="s">
        <v>6310</v>
      </c>
      <c r="CW486" t="s">
        <v>9874</v>
      </c>
      <c r="CX486" t="s">
        <v>3104</v>
      </c>
      <c r="CY486" t="s">
        <v>9813</v>
      </c>
      <c r="CZ486" t="s">
        <v>6730</v>
      </c>
      <c r="DA486" t="s">
        <v>252</v>
      </c>
      <c r="DB486" t="s">
        <v>9800</v>
      </c>
      <c r="DC486" t="s">
        <v>3102</v>
      </c>
      <c r="DD486" t="s">
        <v>22</v>
      </c>
      <c r="DE486" t="s">
        <v>16</v>
      </c>
      <c r="DF486" t="s">
        <v>311</v>
      </c>
      <c r="DG486" t="s">
        <v>4727</v>
      </c>
      <c r="DH486" t="s">
        <v>2051</v>
      </c>
      <c r="DI486" t="s">
        <v>4519</v>
      </c>
      <c r="DJ486" t="s">
        <v>16</v>
      </c>
      <c r="DK486" t="s">
        <v>16</v>
      </c>
      <c r="DL486" t="s">
        <v>5972</v>
      </c>
      <c r="DM486" t="s">
        <v>6245</v>
      </c>
      <c r="DN486" t="s">
        <v>189</v>
      </c>
      <c r="DO486" t="s">
        <v>10786</v>
      </c>
      <c r="DP486" t="s">
        <v>7799</v>
      </c>
      <c r="DQ486" t="s">
        <v>10280</v>
      </c>
      <c r="DR486" t="s">
        <v>7800</v>
      </c>
    </row>
    <row r="487" spans="1:122" x14ac:dyDescent="0.25">
      <c r="A487">
        <v>428</v>
      </c>
      <c r="B487" t="s">
        <v>189</v>
      </c>
      <c r="C487" t="s">
        <v>3147</v>
      </c>
      <c r="D487" s="138">
        <v>44810</v>
      </c>
      <c r="E487" t="s">
        <v>3149</v>
      </c>
      <c r="F487" t="s">
        <v>3145</v>
      </c>
      <c r="G487" t="s">
        <v>1926</v>
      </c>
      <c r="H487" t="s">
        <v>1958</v>
      </c>
      <c r="I487" t="s">
        <v>4840</v>
      </c>
      <c r="J487" t="s">
        <v>12</v>
      </c>
      <c r="K487">
        <v>50</v>
      </c>
      <c r="L487">
        <v>7.2</v>
      </c>
      <c r="M487">
        <v>50</v>
      </c>
      <c r="N487">
        <v>56.35</v>
      </c>
      <c r="O487" t="s">
        <v>189</v>
      </c>
      <c r="P487" t="s">
        <v>13</v>
      </c>
      <c r="Q487" t="s">
        <v>560</v>
      </c>
      <c r="R487" t="s">
        <v>671</v>
      </c>
      <c r="S487" t="s">
        <v>560</v>
      </c>
      <c r="T487" t="s">
        <v>16</v>
      </c>
      <c r="U487" t="s">
        <v>2077</v>
      </c>
      <c r="V487" t="s">
        <v>2410</v>
      </c>
      <c r="W487">
        <v>100</v>
      </c>
      <c r="X487" t="s">
        <v>32</v>
      </c>
      <c r="Y487" t="s">
        <v>6285</v>
      </c>
      <c r="Z487" t="s">
        <v>1048</v>
      </c>
      <c r="AA487" t="s">
        <v>189</v>
      </c>
      <c r="AB487" s="138">
        <v>44818</v>
      </c>
      <c r="AC487" s="138">
        <v>44999</v>
      </c>
      <c r="AD487" t="s">
        <v>6240</v>
      </c>
      <c r="AE487" t="s">
        <v>5275</v>
      </c>
      <c r="AF487" t="s">
        <v>16</v>
      </c>
      <c r="AG487" t="s">
        <v>189</v>
      </c>
      <c r="AH487" s="138">
        <v>45914</v>
      </c>
      <c r="AI487" t="s">
        <v>2414</v>
      </c>
      <c r="AJ487" t="s">
        <v>189</v>
      </c>
      <c r="AK487" t="s">
        <v>189</v>
      </c>
      <c r="AL487" t="s">
        <v>189</v>
      </c>
      <c r="AM487" t="s">
        <v>189</v>
      </c>
      <c r="AN487" t="s">
        <v>189</v>
      </c>
      <c r="AO487" t="s">
        <v>189</v>
      </c>
      <c r="AP487" t="s">
        <v>189</v>
      </c>
      <c r="AQ487" t="s">
        <v>16</v>
      </c>
      <c r="AR487" t="s">
        <v>189</v>
      </c>
      <c r="AS487" t="s">
        <v>16</v>
      </c>
      <c r="AT487" t="s">
        <v>6639</v>
      </c>
      <c r="AU487" t="s">
        <v>9344</v>
      </c>
      <c r="AV487" t="s">
        <v>189</v>
      </c>
      <c r="AW487" t="s">
        <v>16</v>
      </c>
      <c r="AX487" t="s">
        <v>16</v>
      </c>
      <c r="AY487" t="s">
        <v>16</v>
      </c>
      <c r="AZ487" t="s">
        <v>16</v>
      </c>
      <c r="BA487" t="s">
        <v>16</v>
      </c>
      <c r="BB487" t="s">
        <v>16</v>
      </c>
      <c r="BC487" t="s">
        <v>199</v>
      </c>
      <c r="BD487" t="s">
        <v>16</v>
      </c>
      <c r="BE487" t="s">
        <v>2136</v>
      </c>
      <c r="BF487" t="s">
        <v>189</v>
      </c>
      <c r="BG487" t="s">
        <v>189</v>
      </c>
      <c r="BH487">
        <v>0</v>
      </c>
      <c r="BI487">
        <v>0</v>
      </c>
      <c r="BJ487">
        <v>0</v>
      </c>
      <c r="BK487" t="s">
        <v>189</v>
      </c>
      <c r="BL487" t="s">
        <v>189</v>
      </c>
      <c r="BN487" t="s">
        <v>3146</v>
      </c>
      <c r="BO487" t="s">
        <v>16</v>
      </c>
      <c r="BP487" t="s">
        <v>3149</v>
      </c>
      <c r="BQ487" t="s">
        <v>184</v>
      </c>
      <c r="BR487" t="s">
        <v>5653</v>
      </c>
      <c r="BS487" t="s">
        <v>9682</v>
      </c>
      <c r="BT487" t="s">
        <v>6875</v>
      </c>
      <c r="BU487" t="s">
        <v>189</v>
      </c>
      <c r="BV487" t="s">
        <v>18</v>
      </c>
      <c r="BW487" t="s">
        <v>189</v>
      </c>
      <c r="BX487" t="s">
        <v>365</v>
      </c>
      <c r="BY487" t="s">
        <v>16</v>
      </c>
      <c r="BZ487" s="138"/>
      <c r="CA487" s="138">
        <v>41907</v>
      </c>
      <c r="CB487" t="s">
        <v>29</v>
      </c>
      <c r="CC487" t="s">
        <v>29</v>
      </c>
      <c r="CD487" t="s">
        <v>6307</v>
      </c>
      <c r="CE487" t="s">
        <v>189</v>
      </c>
      <c r="CF487" t="s">
        <v>6307</v>
      </c>
      <c r="CG487" t="s">
        <v>189</v>
      </c>
      <c r="CH487">
        <v>2022</v>
      </c>
      <c r="CI487" s="7">
        <v>44810</v>
      </c>
      <c r="CJ487" t="s">
        <v>16</v>
      </c>
      <c r="CK487">
        <v>9</v>
      </c>
      <c r="CL487">
        <v>37</v>
      </c>
      <c r="CM487" s="7">
        <v>44809</v>
      </c>
      <c r="CN487" t="s">
        <v>11684</v>
      </c>
      <c r="CO487" t="s">
        <v>9857</v>
      </c>
      <c r="CP487" t="s">
        <v>11459</v>
      </c>
      <c r="CQ487" t="s">
        <v>11669</v>
      </c>
      <c r="CR487" t="s">
        <v>6022</v>
      </c>
      <c r="CS487" t="s">
        <v>6026</v>
      </c>
      <c r="CT487" t="s">
        <v>9847</v>
      </c>
      <c r="CU487" t="s">
        <v>9913</v>
      </c>
      <c r="CV487" t="s">
        <v>6310</v>
      </c>
      <c r="CW487" t="s">
        <v>9874</v>
      </c>
      <c r="CX487" t="s">
        <v>3148</v>
      </c>
      <c r="CY487" t="s">
        <v>4464</v>
      </c>
      <c r="CZ487" t="s">
        <v>6234</v>
      </c>
      <c r="DA487" t="s">
        <v>252</v>
      </c>
      <c r="DB487" t="s">
        <v>9800</v>
      </c>
      <c r="DC487" t="s">
        <v>3146</v>
      </c>
      <c r="DD487" t="s">
        <v>32</v>
      </c>
      <c r="DE487" t="s">
        <v>16</v>
      </c>
      <c r="DF487" t="s">
        <v>16</v>
      </c>
      <c r="DG487" t="s">
        <v>4727</v>
      </c>
      <c r="DH487" t="s">
        <v>2052</v>
      </c>
      <c r="DI487" t="s">
        <v>6215</v>
      </c>
      <c r="DJ487" t="s">
        <v>16</v>
      </c>
      <c r="DK487" t="s">
        <v>4464</v>
      </c>
      <c r="DL487" t="s">
        <v>4464</v>
      </c>
      <c r="DM487" t="s">
        <v>16</v>
      </c>
      <c r="DN487" t="s">
        <v>189</v>
      </c>
      <c r="DO487" t="s">
        <v>10906</v>
      </c>
      <c r="DP487" t="s">
        <v>7801</v>
      </c>
      <c r="DQ487" t="s">
        <v>10280</v>
      </c>
      <c r="DR487" t="s">
        <v>7802</v>
      </c>
    </row>
    <row r="488" spans="1:122" x14ac:dyDescent="0.25">
      <c r="A488">
        <v>427</v>
      </c>
      <c r="B488" t="s">
        <v>189</v>
      </c>
      <c r="C488" t="s">
        <v>3083</v>
      </c>
      <c r="D488" s="138">
        <v>44809</v>
      </c>
      <c r="E488" t="s">
        <v>2358</v>
      </c>
      <c r="F488" t="s">
        <v>154</v>
      </c>
      <c r="G488" t="s">
        <v>1926</v>
      </c>
      <c r="H488" t="s">
        <v>154</v>
      </c>
      <c r="I488" t="s">
        <v>4840</v>
      </c>
      <c r="J488" t="s">
        <v>100</v>
      </c>
      <c r="K488">
        <v>3.5</v>
      </c>
      <c r="L488">
        <v>3.5</v>
      </c>
      <c r="M488">
        <v>24.27</v>
      </c>
      <c r="N488">
        <v>27.472000000000001</v>
      </c>
      <c r="O488" t="s">
        <v>189</v>
      </c>
      <c r="P488" t="s">
        <v>13</v>
      </c>
      <c r="Q488" t="s">
        <v>71</v>
      </c>
      <c r="R488" t="s">
        <v>374</v>
      </c>
      <c r="S488" t="s">
        <v>71</v>
      </c>
      <c r="T488" t="s">
        <v>16</v>
      </c>
      <c r="U488" t="s">
        <v>2073</v>
      </c>
      <c r="V488" t="s">
        <v>2410</v>
      </c>
      <c r="W488">
        <v>100</v>
      </c>
      <c r="X488" t="s">
        <v>15</v>
      </c>
      <c r="Y488" t="s">
        <v>6282</v>
      </c>
      <c r="Z488" t="s">
        <v>6282</v>
      </c>
      <c r="AA488" t="s">
        <v>189</v>
      </c>
      <c r="AB488" s="138">
        <v>44817</v>
      </c>
      <c r="AC488" s="138">
        <v>44998</v>
      </c>
      <c r="AD488" t="s">
        <v>6241</v>
      </c>
      <c r="AE488" t="s">
        <v>5262</v>
      </c>
      <c r="AF488" t="s">
        <v>16</v>
      </c>
      <c r="AG488" t="s">
        <v>189</v>
      </c>
      <c r="AH488" s="138">
        <v>45913</v>
      </c>
      <c r="AI488" t="s">
        <v>2414</v>
      </c>
      <c r="AJ488" t="s">
        <v>189</v>
      </c>
      <c r="AK488" t="s">
        <v>189</v>
      </c>
      <c r="AL488" t="s">
        <v>189</v>
      </c>
      <c r="AM488" t="s">
        <v>189</v>
      </c>
      <c r="AN488" t="s">
        <v>189</v>
      </c>
      <c r="AO488" t="s">
        <v>189</v>
      </c>
      <c r="AP488" t="s">
        <v>189</v>
      </c>
      <c r="AQ488" t="s">
        <v>16</v>
      </c>
      <c r="AR488" t="s">
        <v>189</v>
      </c>
      <c r="AS488" t="s">
        <v>16</v>
      </c>
      <c r="AT488" t="s">
        <v>6640</v>
      </c>
      <c r="AU488" t="s">
        <v>9344</v>
      </c>
      <c r="AV488" t="s">
        <v>189</v>
      </c>
      <c r="AW488" t="s">
        <v>16</v>
      </c>
      <c r="AX488" t="s">
        <v>16</v>
      </c>
      <c r="AY488" t="s">
        <v>16</v>
      </c>
      <c r="AZ488" t="s">
        <v>16</v>
      </c>
      <c r="BA488" t="s">
        <v>16</v>
      </c>
      <c r="BB488" t="s">
        <v>16</v>
      </c>
      <c r="BC488" t="s">
        <v>16</v>
      </c>
      <c r="BD488" t="s">
        <v>16</v>
      </c>
      <c r="BE488" t="s">
        <v>16</v>
      </c>
      <c r="BF488" t="s">
        <v>189</v>
      </c>
      <c r="BG488" t="s">
        <v>189</v>
      </c>
      <c r="BH488">
        <v>0</v>
      </c>
      <c r="BI488">
        <v>0</v>
      </c>
      <c r="BJ488">
        <v>0</v>
      </c>
      <c r="BK488" t="s">
        <v>189</v>
      </c>
      <c r="BL488" t="s">
        <v>189</v>
      </c>
      <c r="BN488" t="s">
        <v>2359</v>
      </c>
      <c r="BO488" t="s">
        <v>16</v>
      </c>
      <c r="BP488" t="s">
        <v>2358</v>
      </c>
      <c r="BQ488" t="s">
        <v>184</v>
      </c>
      <c r="BR488" t="s">
        <v>6744</v>
      </c>
      <c r="BS488" t="s">
        <v>9667</v>
      </c>
      <c r="BT488" t="s">
        <v>16</v>
      </c>
      <c r="BU488" t="s">
        <v>189</v>
      </c>
      <c r="BV488" t="s">
        <v>96</v>
      </c>
      <c r="BW488" t="s">
        <v>185</v>
      </c>
      <c r="BX488" t="s">
        <v>541</v>
      </c>
      <c r="BY488" t="s">
        <v>16</v>
      </c>
      <c r="BZ488" s="138"/>
      <c r="CA488" s="138">
        <v>43732</v>
      </c>
      <c r="CB488" t="s">
        <v>17</v>
      </c>
      <c r="CC488" t="s">
        <v>17</v>
      </c>
      <c r="CD488" t="s">
        <v>6307</v>
      </c>
      <c r="CE488" t="s">
        <v>189</v>
      </c>
      <c r="CF488" t="s">
        <v>189</v>
      </c>
      <c r="CG488" t="s">
        <v>189</v>
      </c>
      <c r="CH488">
        <v>2022</v>
      </c>
      <c r="CI488" s="7">
        <v>44809</v>
      </c>
      <c r="CJ488" t="s">
        <v>4723</v>
      </c>
      <c r="CK488">
        <v>9</v>
      </c>
      <c r="CL488">
        <v>37</v>
      </c>
      <c r="CM488" s="7">
        <v>44809</v>
      </c>
      <c r="CN488" t="s">
        <v>11684</v>
      </c>
      <c r="CO488" t="s">
        <v>9857</v>
      </c>
      <c r="CP488" t="s">
        <v>11459</v>
      </c>
      <c r="CQ488" t="s">
        <v>11669</v>
      </c>
      <c r="CR488" t="s">
        <v>6022</v>
      </c>
      <c r="CS488" t="s">
        <v>6026</v>
      </c>
      <c r="CT488" t="s">
        <v>9847</v>
      </c>
      <c r="CU488" t="s">
        <v>6826</v>
      </c>
      <c r="CV488" t="s">
        <v>6310</v>
      </c>
      <c r="CW488" t="s">
        <v>9874</v>
      </c>
      <c r="CX488" t="s">
        <v>3082</v>
      </c>
      <c r="CY488" t="s">
        <v>9813</v>
      </c>
      <c r="CZ488" t="s">
        <v>6730</v>
      </c>
      <c r="DA488" t="s">
        <v>252</v>
      </c>
      <c r="DB488" t="s">
        <v>9800</v>
      </c>
      <c r="DC488" t="s">
        <v>16</v>
      </c>
      <c r="DD488" t="s">
        <v>15</v>
      </c>
      <c r="DE488" t="s">
        <v>16</v>
      </c>
      <c r="DF488" t="s">
        <v>16</v>
      </c>
      <c r="DG488" t="s">
        <v>4727</v>
      </c>
      <c r="DH488" t="s">
        <v>2051</v>
      </c>
      <c r="DI488" t="s">
        <v>4529</v>
      </c>
      <c r="DJ488" t="s">
        <v>16</v>
      </c>
      <c r="DK488" t="s">
        <v>16</v>
      </c>
      <c r="DL488" t="s">
        <v>4465</v>
      </c>
      <c r="DM488" t="s">
        <v>16</v>
      </c>
      <c r="DN488" t="s">
        <v>189</v>
      </c>
      <c r="DO488" t="s">
        <v>10787</v>
      </c>
      <c r="DP488" t="s">
        <v>7803</v>
      </c>
      <c r="DQ488" t="s">
        <v>10281</v>
      </c>
      <c r="DR488" t="s">
        <v>7804</v>
      </c>
    </row>
    <row r="489" spans="1:122" x14ac:dyDescent="0.25">
      <c r="A489">
        <v>426</v>
      </c>
      <c r="B489" t="s">
        <v>189</v>
      </c>
      <c r="C489" t="s">
        <v>2982</v>
      </c>
      <c r="D489" s="138">
        <v>44806</v>
      </c>
      <c r="E489" t="s">
        <v>3161</v>
      </c>
      <c r="F489" t="s">
        <v>11</v>
      </c>
      <c r="G489" t="s">
        <v>1929</v>
      </c>
      <c r="H489" t="s">
        <v>11</v>
      </c>
      <c r="I489" t="s">
        <v>9802</v>
      </c>
      <c r="J489" t="s">
        <v>100</v>
      </c>
      <c r="K489">
        <v>0.57499999999999996</v>
      </c>
      <c r="L489">
        <v>0.57999999999999996</v>
      </c>
      <c r="M489">
        <v>3.97</v>
      </c>
      <c r="N489">
        <v>4.5140000000000002</v>
      </c>
      <c r="O489" t="s">
        <v>189</v>
      </c>
      <c r="P489" t="s">
        <v>13</v>
      </c>
      <c r="Q489" t="s">
        <v>59</v>
      </c>
      <c r="R489" t="s">
        <v>68</v>
      </c>
      <c r="S489" t="s">
        <v>59</v>
      </c>
      <c r="T489" t="s">
        <v>16</v>
      </c>
      <c r="U489" t="s">
        <v>2079</v>
      </c>
      <c r="V489" t="s">
        <v>2410</v>
      </c>
      <c r="W489">
        <v>100</v>
      </c>
      <c r="X489" t="s">
        <v>22</v>
      </c>
      <c r="Y489" t="s">
        <v>6282</v>
      </c>
      <c r="Z489" t="s">
        <v>6282</v>
      </c>
      <c r="AA489" t="s">
        <v>189</v>
      </c>
      <c r="AB489" s="138">
        <v>44813</v>
      </c>
      <c r="AC489" s="138">
        <v>44994</v>
      </c>
      <c r="AD489" t="s">
        <v>6241</v>
      </c>
      <c r="AE489" t="s">
        <v>5245</v>
      </c>
      <c r="AF489" t="s">
        <v>16</v>
      </c>
      <c r="AG489" t="s">
        <v>189</v>
      </c>
      <c r="AH489" s="138">
        <v>45909</v>
      </c>
      <c r="AI489" t="s">
        <v>2414</v>
      </c>
      <c r="AJ489" t="s">
        <v>189</v>
      </c>
      <c r="AK489" t="s">
        <v>189</v>
      </c>
      <c r="AL489" t="s">
        <v>189</v>
      </c>
      <c r="AM489" t="s">
        <v>189</v>
      </c>
      <c r="AN489" t="s">
        <v>189</v>
      </c>
      <c r="AO489" t="s">
        <v>189</v>
      </c>
      <c r="AP489" t="s">
        <v>189</v>
      </c>
      <c r="AQ489" t="s">
        <v>16</v>
      </c>
      <c r="AR489" t="s">
        <v>189</v>
      </c>
      <c r="AS489" t="s">
        <v>16</v>
      </c>
      <c r="AT489" t="s">
        <v>6641</v>
      </c>
      <c r="AU489" t="s">
        <v>9344</v>
      </c>
      <c r="AV489" t="s">
        <v>189</v>
      </c>
      <c r="AW489" t="s">
        <v>16</v>
      </c>
      <c r="AX489" t="s">
        <v>16</v>
      </c>
      <c r="AY489" t="s">
        <v>16</v>
      </c>
      <c r="AZ489" t="s">
        <v>16</v>
      </c>
      <c r="BA489" t="s">
        <v>16</v>
      </c>
      <c r="BB489" t="s">
        <v>16</v>
      </c>
      <c r="BC489" t="s">
        <v>16</v>
      </c>
      <c r="BD489" t="s">
        <v>16</v>
      </c>
      <c r="BE489" t="s">
        <v>16</v>
      </c>
      <c r="BF489" t="s">
        <v>189</v>
      </c>
      <c r="BG489" t="s">
        <v>189</v>
      </c>
      <c r="BH489">
        <v>0</v>
      </c>
      <c r="BI489">
        <v>0</v>
      </c>
      <c r="BJ489">
        <v>0</v>
      </c>
      <c r="BK489" t="s">
        <v>189</v>
      </c>
      <c r="BL489" t="s">
        <v>189</v>
      </c>
      <c r="BN489" t="s">
        <v>2978</v>
      </c>
      <c r="BO489" t="s">
        <v>7116</v>
      </c>
      <c r="BP489" t="s">
        <v>2981</v>
      </c>
      <c r="BQ489" t="s">
        <v>184</v>
      </c>
      <c r="BR489" t="s">
        <v>6744</v>
      </c>
      <c r="BS489" t="s">
        <v>9726</v>
      </c>
      <c r="BT489" t="s">
        <v>16</v>
      </c>
      <c r="BU489" t="s">
        <v>189</v>
      </c>
      <c r="BV489" t="s">
        <v>18</v>
      </c>
      <c r="BW489" t="s">
        <v>185</v>
      </c>
      <c r="BX489" t="s">
        <v>2809</v>
      </c>
      <c r="BY489" t="s">
        <v>16</v>
      </c>
      <c r="BZ489" s="138"/>
      <c r="CA489" s="138">
        <v>42710</v>
      </c>
      <c r="CB489" t="s">
        <v>17</v>
      </c>
      <c r="CC489" t="s">
        <v>17</v>
      </c>
      <c r="CD489" t="s">
        <v>6307</v>
      </c>
      <c r="CE489" t="s">
        <v>189</v>
      </c>
      <c r="CF489" t="s">
        <v>189</v>
      </c>
      <c r="CG489" t="s">
        <v>189</v>
      </c>
      <c r="CH489">
        <v>2022</v>
      </c>
      <c r="CI489" s="7">
        <v>44806</v>
      </c>
      <c r="CJ489" t="s">
        <v>4723</v>
      </c>
      <c r="CK489">
        <v>9</v>
      </c>
      <c r="CL489">
        <v>36</v>
      </c>
      <c r="CM489" s="7">
        <v>44802</v>
      </c>
      <c r="CN489" t="s">
        <v>11688</v>
      </c>
      <c r="CO489" t="s">
        <v>9857</v>
      </c>
      <c r="CP489" t="s">
        <v>11459</v>
      </c>
      <c r="CQ489" t="s">
        <v>11669</v>
      </c>
      <c r="CR489" t="s">
        <v>6022</v>
      </c>
      <c r="CS489" t="s">
        <v>6027</v>
      </c>
      <c r="CT489" t="s">
        <v>9847</v>
      </c>
      <c r="CU489" t="s">
        <v>9873</v>
      </c>
      <c r="CV489" t="s">
        <v>6310</v>
      </c>
      <c r="CW489" t="s">
        <v>9874</v>
      </c>
      <c r="CX489" t="s">
        <v>2980</v>
      </c>
      <c r="CY489" t="s">
        <v>9813</v>
      </c>
      <c r="CZ489" t="s">
        <v>6730</v>
      </c>
      <c r="DA489" t="s">
        <v>188</v>
      </c>
      <c r="DB489" t="s">
        <v>16</v>
      </c>
      <c r="DC489" t="s">
        <v>16</v>
      </c>
      <c r="DD489" t="s">
        <v>22</v>
      </c>
      <c r="DE489" t="s">
        <v>16</v>
      </c>
      <c r="DF489" t="s">
        <v>391</v>
      </c>
      <c r="DG489" t="s">
        <v>4727</v>
      </c>
      <c r="DH489" t="s">
        <v>6766</v>
      </c>
      <c r="DI489" t="s">
        <v>5872</v>
      </c>
      <c r="DJ489" t="s">
        <v>16</v>
      </c>
      <c r="DK489" t="s">
        <v>16</v>
      </c>
      <c r="DL489" t="s">
        <v>5972</v>
      </c>
      <c r="DM489" t="s">
        <v>6245</v>
      </c>
      <c r="DN489" t="s">
        <v>189</v>
      </c>
      <c r="DO489" t="s">
        <v>11214</v>
      </c>
      <c r="DP489" t="s">
        <v>7805</v>
      </c>
      <c r="DQ489" t="s">
        <v>10282</v>
      </c>
      <c r="DR489" t="s">
        <v>7806</v>
      </c>
    </row>
    <row r="490" spans="1:122" x14ac:dyDescent="0.25">
      <c r="A490">
        <v>425</v>
      </c>
      <c r="B490" t="s">
        <v>189</v>
      </c>
      <c r="C490" t="s">
        <v>3156</v>
      </c>
      <c r="D490" s="138">
        <v>44806</v>
      </c>
      <c r="E490" t="s">
        <v>3158</v>
      </c>
      <c r="F490" t="s">
        <v>11</v>
      </c>
      <c r="G490" t="s">
        <v>1929</v>
      </c>
      <c r="H490" t="s">
        <v>11</v>
      </c>
      <c r="I490" t="s">
        <v>9802</v>
      </c>
      <c r="J490" t="s">
        <v>100</v>
      </c>
      <c r="K490">
        <v>2</v>
      </c>
      <c r="L490">
        <v>2</v>
      </c>
      <c r="M490">
        <v>13.8</v>
      </c>
      <c r="N490">
        <v>15.7</v>
      </c>
      <c r="O490" t="s">
        <v>189</v>
      </c>
      <c r="P490" t="s">
        <v>13</v>
      </c>
      <c r="Q490" t="s">
        <v>192</v>
      </c>
      <c r="R490" t="s">
        <v>193</v>
      </c>
      <c r="S490" t="s">
        <v>192</v>
      </c>
      <c r="T490" t="s">
        <v>16</v>
      </c>
      <c r="U490" t="s">
        <v>65</v>
      </c>
      <c r="V490" t="s">
        <v>2410</v>
      </c>
      <c r="W490">
        <v>100</v>
      </c>
      <c r="X490" t="s">
        <v>15</v>
      </c>
      <c r="Y490" t="s">
        <v>6282</v>
      </c>
      <c r="Z490" t="s">
        <v>6282</v>
      </c>
      <c r="AA490" t="s">
        <v>189</v>
      </c>
      <c r="AB490" s="138">
        <v>44811</v>
      </c>
      <c r="AC490" s="138">
        <v>44992</v>
      </c>
      <c r="AD490" t="s">
        <v>6241</v>
      </c>
      <c r="AE490" t="s">
        <v>5276</v>
      </c>
      <c r="AF490" t="s">
        <v>16</v>
      </c>
      <c r="AG490" t="s">
        <v>189</v>
      </c>
      <c r="AH490" s="138">
        <v>45907</v>
      </c>
      <c r="AI490" t="s">
        <v>2414</v>
      </c>
      <c r="AJ490" t="s">
        <v>189</v>
      </c>
      <c r="AK490" t="s">
        <v>189</v>
      </c>
      <c r="AL490" t="s">
        <v>189</v>
      </c>
      <c r="AM490" t="s">
        <v>189</v>
      </c>
      <c r="AN490" t="s">
        <v>189</v>
      </c>
      <c r="AO490" t="s">
        <v>189</v>
      </c>
      <c r="AP490" t="s">
        <v>189</v>
      </c>
      <c r="AQ490" t="s">
        <v>16</v>
      </c>
      <c r="AR490" t="s">
        <v>189</v>
      </c>
      <c r="AS490" t="s">
        <v>16</v>
      </c>
      <c r="AT490" t="s">
        <v>6642</v>
      </c>
      <c r="AU490" t="s">
        <v>9344</v>
      </c>
      <c r="AV490" t="s">
        <v>189</v>
      </c>
      <c r="AW490" t="s">
        <v>16</v>
      </c>
      <c r="AX490" t="s">
        <v>16</v>
      </c>
      <c r="AY490" t="s">
        <v>16</v>
      </c>
      <c r="AZ490" t="s">
        <v>16</v>
      </c>
      <c r="BA490" t="s">
        <v>16</v>
      </c>
      <c r="BB490" t="s">
        <v>16</v>
      </c>
      <c r="BC490" t="s">
        <v>16</v>
      </c>
      <c r="BD490" t="s">
        <v>16</v>
      </c>
      <c r="BE490" t="s">
        <v>16</v>
      </c>
      <c r="BF490" t="s">
        <v>189</v>
      </c>
      <c r="BG490" t="s">
        <v>189</v>
      </c>
      <c r="BH490">
        <v>0</v>
      </c>
      <c r="BI490">
        <v>0</v>
      </c>
      <c r="BJ490">
        <v>0</v>
      </c>
      <c r="BK490" t="s">
        <v>189</v>
      </c>
      <c r="BL490" t="s">
        <v>189</v>
      </c>
      <c r="BN490" t="s">
        <v>3155</v>
      </c>
      <c r="BO490" t="s">
        <v>16</v>
      </c>
      <c r="BP490" t="s">
        <v>3158</v>
      </c>
      <c r="BQ490" t="s">
        <v>184</v>
      </c>
      <c r="BR490" t="s">
        <v>6744</v>
      </c>
      <c r="BS490" t="s">
        <v>202</v>
      </c>
      <c r="BT490" t="s">
        <v>16</v>
      </c>
      <c r="BU490" t="s">
        <v>189</v>
      </c>
      <c r="BV490" t="s">
        <v>3159</v>
      </c>
      <c r="BW490" t="s">
        <v>185</v>
      </c>
      <c r="BX490" t="s">
        <v>3160</v>
      </c>
      <c r="BY490" t="s">
        <v>16</v>
      </c>
      <c r="BZ490" s="138"/>
      <c r="CA490" s="138">
        <v>43713</v>
      </c>
      <c r="CB490" t="s">
        <v>17</v>
      </c>
      <c r="CC490" t="s">
        <v>17</v>
      </c>
      <c r="CD490" t="s">
        <v>6307</v>
      </c>
      <c r="CE490" t="s">
        <v>189</v>
      </c>
      <c r="CF490" t="s">
        <v>189</v>
      </c>
      <c r="CG490" t="s">
        <v>189</v>
      </c>
      <c r="CH490">
        <v>2022</v>
      </c>
      <c r="CI490" s="7">
        <v>44806</v>
      </c>
      <c r="CJ490" t="s">
        <v>4723</v>
      </c>
      <c r="CK490">
        <v>9</v>
      </c>
      <c r="CL490">
        <v>36</v>
      </c>
      <c r="CM490" s="7">
        <v>44802</v>
      </c>
      <c r="CN490" t="s">
        <v>11688</v>
      </c>
      <c r="CO490" t="s">
        <v>9857</v>
      </c>
      <c r="CP490" t="s">
        <v>11459</v>
      </c>
      <c r="CQ490" t="s">
        <v>11669</v>
      </c>
      <c r="CR490" t="s">
        <v>6022</v>
      </c>
      <c r="CS490" t="s">
        <v>6027</v>
      </c>
      <c r="CT490" t="s">
        <v>9847</v>
      </c>
      <c r="CU490" t="s">
        <v>9873</v>
      </c>
      <c r="CV490" t="s">
        <v>6310</v>
      </c>
      <c r="CW490" t="s">
        <v>9874</v>
      </c>
      <c r="CX490" t="s">
        <v>3157</v>
      </c>
      <c r="CY490" t="s">
        <v>9813</v>
      </c>
      <c r="CZ490" t="s">
        <v>6730</v>
      </c>
      <c r="DA490" t="s">
        <v>188</v>
      </c>
      <c r="DB490" t="s">
        <v>16</v>
      </c>
      <c r="DC490" t="s">
        <v>16</v>
      </c>
      <c r="DD490" t="s">
        <v>15</v>
      </c>
      <c r="DE490" t="s">
        <v>16</v>
      </c>
      <c r="DF490" t="s">
        <v>16</v>
      </c>
      <c r="DG490" t="s">
        <v>4727</v>
      </c>
      <c r="DH490" t="s">
        <v>2051</v>
      </c>
      <c r="DI490" t="s">
        <v>4504</v>
      </c>
      <c r="DJ490" t="s">
        <v>16</v>
      </c>
      <c r="DK490" t="s">
        <v>16</v>
      </c>
      <c r="DL490" t="s">
        <v>4465</v>
      </c>
      <c r="DM490" t="s">
        <v>16</v>
      </c>
      <c r="DN490" t="s">
        <v>189</v>
      </c>
      <c r="DO490" t="s">
        <v>11689</v>
      </c>
      <c r="DP490" t="s">
        <v>7807</v>
      </c>
      <c r="DQ490" t="s">
        <v>10282</v>
      </c>
      <c r="DR490" t="s">
        <v>7808</v>
      </c>
    </row>
    <row r="491" spans="1:122" x14ac:dyDescent="0.25">
      <c r="A491">
        <v>424</v>
      </c>
      <c r="B491" t="s">
        <v>189</v>
      </c>
      <c r="C491" t="s">
        <v>3168</v>
      </c>
      <c r="D491" s="138">
        <v>44804</v>
      </c>
      <c r="E491" t="s">
        <v>3169</v>
      </c>
      <c r="F491" t="s">
        <v>11</v>
      </c>
      <c r="G491" t="s">
        <v>1929</v>
      </c>
      <c r="H491" t="s">
        <v>11</v>
      </c>
      <c r="I491" t="s">
        <v>9802</v>
      </c>
      <c r="J491" t="s">
        <v>100</v>
      </c>
      <c r="K491">
        <v>0.57499999999999996</v>
      </c>
      <c r="L491">
        <v>0.57999999999999996</v>
      </c>
      <c r="M491">
        <v>3.96</v>
      </c>
      <c r="N491">
        <v>4.5129999999999999</v>
      </c>
      <c r="O491" t="s">
        <v>189</v>
      </c>
      <c r="P491" t="s">
        <v>13</v>
      </c>
      <c r="Q491" t="s">
        <v>59</v>
      </c>
      <c r="R491" t="s">
        <v>68</v>
      </c>
      <c r="S491" t="s">
        <v>59</v>
      </c>
      <c r="T491" t="s">
        <v>16</v>
      </c>
      <c r="U491" t="s">
        <v>2079</v>
      </c>
      <c r="V491" t="s">
        <v>2410</v>
      </c>
      <c r="W491">
        <v>100</v>
      </c>
      <c r="X491" t="s">
        <v>22</v>
      </c>
      <c r="Y491" t="s">
        <v>6282</v>
      </c>
      <c r="Z491" t="s">
        <v>6282</v>
      </c>
      <c r="AA491" t="s">
        <v>189</v>
      </c>
      <c r="AB491" s="138">
        <v>44812</v>
      </c>
      <c r="AC491" s="138">
        <v>44993</v>
      </c>
      <c r="AD491" t="s">
        <v>6241</v>
      </c>
      <c r="AE491" t="s">
        <v>5233</v>
      </c>
      <c r="AF491" t="s">
        <v>16</v>
      </c>
      <c r="AG491" t="s">
        <v>189</v>
      </c>
      <c r="AH491" s="138">
        <v>45908</v>
      </c>
      <c r="AI491" t="s">
        <v>2414</v>
      </c>
      <c r="AJ491" t="s">
        <v>189</v>
      </c>
      <c r="AK491" t="s">
        <v>189</v>
      </c>
      <c r="AL491" t="s">
        <v>189</v>
      </c>
      <c r="AM491" t="s">
        <v>189</v>
      </c>
      <c r="AN491" t="s">
        <v>189</v>
      </c>
      <c r="AO491" t="s">
        <v>189</v>
      </c>
      <c r="AP491" t="s">
        <v>189</v>
      </c>
      <c r="AQ491" t="s">
        <v>16</v>
      </c>
      <c r="AR491" t="s">
        <v>189</v>
      </c>
      <c r="AS491" t="s">
        <v>16</v>
      </c>
      <c r="AT491" t="s">
        <v>6643</v>
      </c>
      <c r="AU491" t="s">
        <v>9344</v>
      </c>
      <c r="AV491" t="s">
        <v>189</v>
      </c>
      <c r="AW491" t="s">
        <v>16</v>
      </c>
      <c r="AX491" t="s">
        <v>16</v>
      </c>
      <c r="AY491" t="s">
        <v>16</v>
      </c>
      <c r="AZ491" t="s">
        <v>16</v>
      </c>
      <c r="BA491" t="s">
        <v>16</v>
      </c>
      <c r="BB491" t="s">
        <v>16</v>
      </c>
      <c r="BC491" t="s">
        <v>16</v>
      </c>
      <c r="BD491" t="s">
        <v>16</v>
      </c>
      <c r="BE491" t="s">
        <v>16</v>
      </c>
      <c r="BF491" t="s">
        <v>189</v>
      </c>
      <c r="BG491" t="s">
        <v>189</v>
      </c>
      <c r="BH491">
        <v>0</v>
      </c>
      <c r="BI491">
        <v>0</v>
      </c>
      <c r="BJ491">
        <v>0</v>
      </c>
      <c r="BK491" t="s">
        <v>189</v>
      </c>
      <c r="BL491" t="s">
        <v>189</v>
      </c>
      <c r="BN491" t="s">
        <v>2916</v>
      </c>
      <c r="BO491" t="s">
        <v>7116</v>
      </c>
      <c r="BP491" t="s">
        <v>2919</v>
      </c>
      <c r="BQ491" t="s">
        <v>184</v>
      </c>
      <c r="BR491" t="s">
        <v>6744</v>
      </c>
      <c r="BS491" t="s">
        <v>9667</v>
      </c>
      <c r="BT491" t="s">
        <v>16</v>
      </c>
      <c r="BU491" t="s">
        <v>189</v>
      </c>
      <c r="BV491" t="s">
        <v>18</v>
      </c>
      <c r="BW491" t="s">
        <v>185</v>
      </c>
      <c r="BX491" t="s">
        <v>2809</v>
      </c>
      <c r="BY491" t="s">
        <v>16</v>
      </c>
      <c r="BZ491" s="138"/>
      <c r="CA491" s="138">
        <v>42698</v>
      </c>
      <c r="CB491" t="s">
        <v>17</v>
      </c>
      <c r="CC491" t="s">
        <v>17</v>
      </c>
      <c r="CD491" t="s">
        <v>6307</v>
      </c>
      <c r="CE491" t="s">
        <v>189</v>
      </c>
      <c r="CF491" t="s">
        <v>189</v>
      </c>
      <c r="CG491" t="s">
        <v>189</v>
      </c>
      <c r="CH491">
        <v>2022</v>
      </c>
      <c r="CI491" s="7">
        <v>44804</v>
      </c>
      <c r="CJ491" t="s">
        <v>4723</v>
      </c>
      <c r="CK491">
        <v>8</v>
      </c>
      <c r="CL491">
        <v>36</v>
      </c>
      <c r="CM491" s="7">
        <v>44802</v>
      </c>
      <c r="CN491" t="s">
        <v>11688</v>
      </c>
      <c r="CO491" t="s">
        <v>9857</v>
      </c>
      <c r="CP491" t="s">
        <v>11459</v>
      </c>
      <c r="CQ491" t="s">
        <v>11669</v>
      </c>
      <c r="CR491" t="s">
        <v>6028</v>
      </c>
      <c r="CS491" t="s">
        <v>6027</v>
      </c>
      <c r="CT491" t="s">
        <v>9848</v>
      </c>
      <c r="CU491" t="s">
        <v>9873</v>
      </c>
      <c r="CV491" t="s">
        <v>6310</v>
      </c>
      <c r="CW491" t="s">
        <v>9874</v>
      </c>
      <c r="CX491" t="s">
        <v>2918</v>
      </c>
      <c r="CY491" t="s">
        <v>9813</v>
      </c>
      <c r="CZ491" t="s">
        <v>6730</v>
      </c>
      <c r="DA491" t="s">
        <v>188</v>
      </c>
      <c r="DB491" t="s">
        <v>16</v>
      </c>
      <c r="DC491" t="s">
        <v>16</v>
      </c>
      <c r="DD491" t="s">
        <v>22</v>
      </c>
      <c r="DE491" t="s">
        <v>16</v>
      </c>
      <c r="DF491" t="s">
        <v>391</v>
      </c>
      <c r="DG491" t="s">
        <v>4727</v>
      </c>
      <c r="DH491" t="s">
        <v>6766</v>
      </c>
      <c r="DI491" t="s">
        <v>5872</v>
      </c>
      <c r="DJ491" t="s">
        <v>16</v>
      </c>
      <c r="DK491" t="s">
        <v>16</v>
      </c>
      <c r="DL491" t="s">
        <v>5972</v>
      </c>
      <c r="DM491" t="s">
        <v>6245</v>
      </c>
      <c r="DN491" t="s">
        <v>189</v>
      </c>
      <c r="DO491" t="s">
        <v>11215</v>
      </c>
      <c r="DP491" t="s">
        <v>7809</v>
      </c>
      <c r="DQ491" t="s">
        <v>10283</v>
      </c>
      <c r="DR491" t="s">
        <v>7810</v>
      </c>
    </row>
    <row r="492" spans="1:122" x14ac:dyDescent="0.25">
      <c r="A492">
        <v>423</v>
      </c>
      <c r="B492" t="s">
        <v>189</v>
      </c>
      <c r="C492" t="s">
        <v>3165</v>
      </c>
      <c r="D492" s="138">
        <v>44804</v>
      </c>
      <c r="E492" t="s">
        <v>3167</v>
      </c>
      <c r="F492" t="s">
        <v>11</v>
      </c>
      <c r="G492" t="s">
        <v>1932</v>
      </c>
      <c r="H492" t="s">
        <v>11</v>
      </c>
      <c r="I492" t="s">
        <v>9802</v>
      </c>
      <c r="J492" t="s">
        <v>100</v>
      </c>
      <c r="K492">
        <v>0.84</v>
      </c>
      <c r="L492">
        <v>0.84</v>
      </c>
      <c r="M492">
        <v>5.79</v>
      </c>
      <c r="N492">
        <v>6.593</v>
      </c>
      <c r="O492" t="s">
        <v>189</v>
      </c>
      <c r="P492" t="s">
        <v>13</v>
      </c>
      <c r="Q492" t="s">
        <v>31</v>
      </c>
      <c r="R492" t="s">
        <v>16</v>
      </c>
      <c r="S492" t="s">
        <v>31</v>
      </c>
      <c r="T492" t="s">
        <v>16</v>
      </c>
      <c r="U492" t="s">
        <v>16</v>
      </c>
      <c r="V492" t="s">
        <v>2410</v>
      </c>
      <c r="W492">
        <v>100</v>
      </c>
      <c r="X492" t="s">
        <v>15</v>
      </c>
      <c r="Y492" t="s">
        <v>6282</v>
      </c>
      <c r="Z492" t="s">
        <v>6282</v>
      </c>
      <c r="AA492" t="s">
        <v>189</v>
      </c>
      <c r="AB492" s="138">
        <v>44810</v>
      </c>
      <c r="AC492" s="138">
        <v>44991</v>
      </c>
      <c r="AD492" t="s">
        <v>6241</v>
      </c>
      <c r="AE492" t="s">
        <v>5277</v>
      </c>
      <c r="AF492" t="s">
        <v>16</v>
      </c>
      <c r="AG492" t="s">
        <v>189</v>
      </c>
      <c r="AH492" s="138">
        <v>45906</v>
      </c>
      <c r="AI492" t="s">
        <v>2414</v>
      </c>
      <c r="AJ492" t="s">
        <v>189</v>
      </c>
      <c r="AK492" t="s">
        <v>189</v>
      </c>
      <c r="AL492" t="s">
        <v>189</v>
      </c>
      <c r="AM492" t="s">
        <v>189</v>
      </c>
      <c r="AN492" t="s">
        <v>189</v>
      </c>
      <c r="AO492" t="s">
        <v>189</v>
      </c>
      <c r="AP492" t="s">
        <v>189</v>
      </c>
      <c r="AQ492" t="s">
        <v>16</v>
      </c>
      <c r="AR492" t="s">
        <v>189</v>
      </c>
      <c r="AS492" t="s">
        <v>16</v>
      </c>
      <c r="AT492" t="s">
        <v>6644</v>
      </c>
      <c r="AU492" t="s">
        <v>9344</v>
      </c>
      <c r="AV492" t="s">
        <v>189</v>
      </c>
      <c r="AW492" t="s">
        <v>16</v>
      </c>
      <c r="AX492" t="s">
        <v>16</v>
      </c>
      <c r="AY492" t="s">
        <v>16</v>
      </c>
      <c r="AZ492" t="s">
        <v>16</v>
      </c>
      <c r="BA492" t="s">
        <v>16</v>
      </c>
      <c r="BB492" t="s">
        <v>16</v>
      </c>
      <c r="BC492" t="s">
        <v>16</v>
      </c>
      <c r="BD492" t="s">
        <v>16</v>
      </c>
      <c r="BE492" t="s">
        <v>16</v>
      </c>
      <c r="BF492" t="s">
        <v>189</v>
      </c>
      <c r="BG492" t="s">
        <v>189</v>
      </c>
      <c r="BH492">
        <v>0</v>
      </c>
      <c r="BI492">
        <v>0</v>
      </c>
      <c r="BJ492">
        <v>0</v>
      </c>
      <c r="BK492" t="s">
        <v>189</v>
      </c>
      <c r="BL492" t="s">
        <v>189</v>
      </c>
      <c r="BN492" t="s">
        <v>3164</v>
      </c>
      <c r="BO492" t="s">
        <v>16</v>
      </c>
      <c r="BP492" t="s">
        <v>3167</v>
      </c>
      <c r="BQ492" t="s">
        <v>184</v>
      </c>
      <c r="BR492" t="s">
        <v>6744</v>
      </c>
      <c r="BS492" t="s">
        <v>1494</v>
      </c>
      <c r="BT492" t="s">
        <v>16</v>
      </c>
      <c r="BU492" t="s">
        <v>189</v>
      </c>
      <c r="BV492" t="s">
        <v>35</v>
      </c>
      <c r="BW492" t="s">
        <v>195</v>
      </c>
      <c r="BX492" t="s">
        <v>234</v>
      </c>
      <c r="BY492" t="s">
        <v>16</v>
      </c>
      <c r="BZ492" s="138"/>
      <c r="CA492" s="138">
        <v>44804</v>
      </c>
      <c r="CB492" t="s">
        <v>17</v>
      </c>
      <c r="CC492" t="s">
        <v>17</v>
      </c>
      <c r="CD492" t="s">
        <v>6307</v>
      </c>
      <c r="CE492" t="s">
        <v>189</v>
      </c>
      <c r="CF492" t="s">
        <v>189</v>
      </c>
      <c r="CG492" t="s">
        <v>189</v>
      </c>
      <c r="CH492">
        <v>2022</v>
      </c>
      <c r="CI492" s="7">
        <v>44804</v>
      </c>
      <c r="CJ492" t="s">
        <v>4723</v>
      </c>
      <c r="CK492">
        <v>8</v>
      </c>
      <c r="CL492">
        <v>36</v>
      </c>
      <c r="CM492" s="7">
        <v>44802</v>
      </c>
      <c r="CN492" t="s">
        <v>11688</v>
      </c>
      <c r="CO492" t="s">
        <v>9857</v>
      </c>
      <c r="CP492" t="s">
        <v>11459</v>
      </c>
      <c r="CQ492" t="s">
        <v>11669</v>
      </c>
      <c r="CR492" t="s">
        <v>6028</v>
      </c>
      <c r="CS492" t="s">
        <v>6027</v>
      </c>
      <c r="CT492" t="s">
        <v>9848</v>
      </c>
      <c r="CU492" t="s">
        <v>9873</v>
      </c>
      <c r="CV492" t="s">
        <v>6307</v>
      </c>
      <c r="CW492" t="s">
        <v>9874</v>
      </c>
      <c r="CX492" t="s">
        <v>3166</v>
      </c>
      <c r="CY492" t="s">
        <v>9813</v>
      </c>
      <c r="CZ492" t="s">
        <v>6730</v>
      </c>
      <c r="DA492" t="s">
        <v>188</v>
      </c>
      <c r="DB492" t="s">
        <v>16</v>
      </c>
      <c r="DC492" t="s">
        <v>16</v>
      </c>
      <c r="DD492" t="s">
        <v>15</v>
      </c>
      <c r="DE492" t="s">
        <v>16</v>
      </c>
      <c r="DF492" t="s">
        <v>16</v>
      </c>
      <c r="DG492" t="s">
        <v>4727</v>
      </c>
      <c r="DH492" t="s">
        <v>6766</v>
      </c>
      <c r="DI492" t="s">
        <v>5873</v>
      </c>
      <c r="DJ492" t="s">
        <v>16</v>
      </c>
      <c r="DK492" t="s">
        <v>16</v>
      </c>
      <c r="DL492" t="s">
        <v>4465</v>
      </c>
      <c r="DM492" t="s">
        <v>16</v>
      </c>
      <c r="DN492" t="s">
        <v>189</v>
      </c>
      <c r="DO492" t="s">
        <v>11690</v>
      </c>
      <c r="DP492" t="s">
        <v>7811</v>
      </c>
      <c r="DQ492" t="s">
        <v>10283</v>
      </c>
      <c r="DR492" t="s">
        <v>7812</v>
      </c>
    </row>
    <row r="493" spans="1:122" x14ac:dyDescent="0.25">
      <c r="A493">
        <v>422</v>
      </c>
      <c r="B493" t="s">
        <v>189</v>
      </c>
      <c r="C493" t="s">
        <v>376</v>
      </c>
      <c r="D493" s="138">
        <v>44804</v>
      </c>
      <c r="E493" t="s">
        <v>378</v>
      </c>
      <c r="F493" t="s">
        <v>11</v>
      </c>
      <c r="G493" t="s">
        <v>16</v>
      </c>
      <c r="H493" t="s">
        <v>11</v>
      </c>
      <c r="I493" t="s">
        <v>9802</v>
      </c>
      <c r="J493" t="s">
        <v>100</v>
      </c>
      <c r="K493">
        <v>1.4</v>
      </c>
      <c r="L493">
        <v>1.4</v>
      </c>
      <c r="M493">
        <v>9.65</v>
      </c>
      <c r="N493">
        <v>10.989000000000001</v>
      </c>
      <c r="O493" t="s">
        <v>189</v>
      </c>
      <c r="P493" t="s">
        <v>13</v>
      </c>
      <c r="Q493" t="s">
        <v>290</v>
      </c>
      <c r="R493" t="s">
        <v>16</v>
      </c>
      <c r="S493" t="s">
        <v>290</v>
      </c>
      <c r="T493" t="s">
        <v>16</v>
      </c>
      <c r="U493" t="s">
        <v>16</v>
      </c>
      <c r="V493" t="s">
        <v>2410</v>
      </c>
      <c r="W493">
        <v>100</v>
      </c>
      <c r="X493" t="s">
        <v>72</v>
      </c>
      <c r="Y493" t="s">
        <v>6288</v>
      </c>
      <c r="Z493" t="s">
        <v>1048</v>
      </c>
      <c r="AA493" t="s">
        <v>189</v>
      </c>
      <c r="AB493" s="138">
        <v>44809</v>
      </c>
      <c r="AC493" s="138">
        <v>44990</v>
      </c>
      <c r="AD493" t="s">
        <v>6242</v>
      </c>
      <c r="AE493" t="s">
        <v>5044</v>
      </c>
      <c r="AF493" t="s">
        <v>16</v>
      </c>
      <c r="AG493" t="s">
        <v>189</v>
      </c>
      <c r="AH493" s="138">
        <v>45905</v>
      </c>
      <c r="AI493" t="s">
        <v>2414</v>
      </c>
      <c r="AJ493" t="s">
        <v>3162</v>
      </c>
      <c r="AK493" t="s">
        <v>2435</v>
      </c>
      <c r="AL493" t="s">
        <v>377</v>
      </c>
      <c r="AM493" t="s">
        <v>1881</v>
      </c>
      <c r="AN493" t="s">
        <v>189</v>
      </c>
      <c r="AO493" t="s">
        <v>189</v>
      </c>
      <c r="AP493" t="s">
        <v>189</v>
      </c>
      <c r="AQ493" t="s">
        <v>16</v>
      </c>
      <c r="AR493" t="s">
        <v>189</v>
      </c>
      <c r="AS493" t="s">
        <v>16</v>
      </c>
      <c r="AT493" t="s">
        <v>6442</v>
      </c>
      <c r="AU493" t="s">
        <v>9344</v>
      </c>
      <c r="AV493" t="s">
        <v>189</v>
      </c>
      <c r="AW493" t="s">
        <v>16</v>
      </c>
      <c r="AX493" t="s">
        <v>16</v>
      </c>
      <c r="AY493" t="s">
        <v>181</v>
      </c>
      <c r="AZ493" t="s">
        <v>16</v>
      </c>
      <c r="BA493" t="s">
        <v>16</v>
      </c>
      <c r="BB493" t="s">
        <v>16</v>
      </c>
      <c r="BC493" t="s">
        <v>16</v>
      </c>
      <c r="BD493" t="s">
        <v>16</v>
      </c>
      <c r="BE493" t="s">
        <v>1925</v>
      </c>
      <c r="BF493" t="s">
        <v>182</v>
      </c>
      <c r="BG493" t="s">
        <v>2085</v>
      </c>
      <c r="BH493">
        <v>1</v>
      </c>
      <c r="BI493">
        <v>1</v>
      </c>
      <c r="BJ493">
        <v>1</v>
      </c>
      <c r="BK493" t="s">
        <v>10284</v>
      </c>
      <c r="BL493" t="s">
        <v>6307</v>
      </c>
      <c r="BM493">
        <v>22038</v>
      </c>
      <c r="BN493" t="s">
        <v>379</v>
      </c>
      <c r="BO493" t="s">
        <v>7118</v>
      </c>
      <c r="BP493" t="s">
        <v>3163</v>
      </c>
      <c r="BQ493" t="s">
        <v>301</v>
      </c>
      <c r="BR493" t="s">
        <v>6745</v>
      </c>
      <c r="BS493" t="s">
        <v>16</v>
      </c>
      <c r="BT493" t="s">
        <v>16</v>
      </c>
      <c r="BU493" t="s">
        <v>189</v>
      </c>
      <c r="BV493" t="s">
        <v>131</v>
      </c>
      <c r="BW493" t="s">
        <v>16</v>
      </c>
      <c r="BX493" t="s">
        <v>380</v>
      </c>
      <c r="BY493" t="s">
        <v>16</v>
      </c>
      <c r="BZ493" s="138"/>
      <c r="CA493" s="138">
        <v>44616</v>
      </c>
      <c r="CB493" t="s">
        <v>34</v>
      </c>
      <c r="CC493" t="s">
        <v>16</v>
      </c>
      <c r="CD493" t="s">
        <v>6307</v>
      </c>
      <c r="CE493" t="s">
        <v>189</v>
      </c>
      <c r="CF493" t="s">
        <v>6307</v>
      </c>
      <c r="CG493" t="s">
        <v>189</v>
      </c>
      <c r="CH493">
        <v>2022</v>
      </c>
      <c r="CI493" s="7">
        <v>44804</v>
      </c>
      <c r="CJ493" t="s">
        <v>16</v>
      </c>
      <c r="CK493">
        <v>8</v>
      </c>
      <c r="CL493">
        <v>36</v>
      </c>
      <c r="CM493" s="7">
        <v>44802</v>
      </c>
      <c r="CN493" t="s">
        <v>11688</v>
      </c>
      <c r="CO493" t="s">
        <v>9857</v>
      </c>
      <c r="CP493" t="s">
        <v>11459</v>
      </c>
      <c r="CQ493" t="s">
        <v>11669</v>
      </c>
      <c r="CR493" t="s">
        <v>6028</v>
      </c>
      <c r="CS493" t="s">
        <v>6027</v>
      </c>
      <c r="CT493" t="s">
        <v>9848</v>
      </c>
      <c r="CU493" t="s">
        <v>9873</v>
      </c>
      <c r="CV493" t="s">
        <v>6310</v>
      </c>
      <c r="CW493" t="s">
        <v>9874</v>
      </c>
      <c r="CX493" t="s">
        <v>6867</v>
      </c>
      <c r="CY493" t="s">
        <v>9813</v>
      </c>
      <c r="CZ493" t="s">
        <v>6730</v>
      </c>
      <c r="DA493" t="s">
        <v>188</v>
      </c>
      <c r="DB493" t="s">
        <v>16</v>
      </c>
      <c r="DC493" t="s">
        <v>379</v>
      </c>
      <c r="DD493" t="s">
        <v>22</v>
      </c>
      <c r="DE493" t="s">
        <v>16</v>
      </c>
      <c r="DF493" t="s">
        <v>381</v>
      </c>
      <c r="DG493" t="s">
        <v>4727</v>
      </c>
      <c r="DH493" t="s">
        <v>2051</v>
      </c>
      <c r="DI493" t="s">
        <v>4510</v>
      </c>
      <c r="DJ493" t="s">
        <v>16</v>
      </c>
      <c r="DK493" t="s">
        <v>16</v>
      </c>
      <c r="DL493" t="s">
        <v>5972</v>
      </c>
      <c r="DM493" t="s">
        <v>6245</v>
      </c>
      <c r="DN493" t="s">
        <v>4496</v>
      </c>
      <c r="DO493" t="s">
        <v>11216</v>
      </c>
      <c r="DP493" t="s">
        <v>7813</v>
      </c>
      <c r="DQ493" t="s">
        <v>10283</v>
      </c>
      <c r="DR493" t="s">
        <v>7814</v>
      </c>
    </row>
    <row r="494" spans="1:122" x14ac:dyDescent="0.25">
      <c r="A494">
        <v>421</v>
      </c>
      <c r="B494" t="s">
        <v>189</v>
      </c>
      <c r="C494" t="s">
        <v>3171</v>
      </c>
      <c r="D494" s="138">
        <v>44799</v>
      </c>
      <c r="E494" t="s">
        <v>3175</v>
      </c>
      <c r="F494" t="s">
        <v>11</v>
      </c>
      <c r="G494" t="s">
        <v>1929</v>
      </c>
      <c r="H494" t="s">
        <v>11</v>
      </c>
      <c r="I494" t="s">
        <v>9802</v>
      </c>
      <c r="J494" t="s">
        <v>100</v>
      </c>
      <c r="K494">
        <v>0.92500000000000004</v>
      </c>
      <c r="L494">
        <v>0.92</v>
      </c>
      <c r="M494">
        <v>6.36</v>
      </c>
      <c r="N494">
        <v>7.258</v>
      </c>
      <c r="O494" t="s">
        <v>189</v>
      </c>
      <c r="P494" t="s">
        <v>13</v>
      </c>
      <c r="Q494" t="s">
        <v>28</v>
      </c>
      <c r="R494" t="s">
        <v>397</v>
      </c>
      <c r="S494" t="s">
        <v>28</v>
      </c>
      <c r="T494" t="s">
        <v>16</v>
      </c>
      <c r="U494" t="s">
        <v>2079</v>
      </c>
      <c r="V494" t="s">
        <v>2410</v>
      </c>
      <c r="W494">
        <v>100</v>
      </c>
      <c r="X494" t="s">
        <v>22</v>
      </c>
      <c r="Y494" t="s">
        <v>6282</v>
      </c>
      <c r="Z494" t="s">
        <v>6282</v>
      </c>
      <c r="AA494" t="s">
        <v>189</v>
      </c>
      <c r="AB494" s="138">
        <v>44806</v>
      </c>
      <c r="AC494" s="138"/>
      <c r="AD494" t="s">
        <v>6241</v>
      </c>
      <c r="AE494" t="s">
        <v>5278</v>
      </c>
      <c r="AF494" t="s">
        <v>16</v>
      </c>
      <c r="AG494" t="s">
        <v>189</v>
      </c>
      <c r="AH494" s="138">
        <v>45902</v>
      </c>
      <c r="AI494" t="s">
        <v>2414</v>
      </c>
      <c r="AJ494" t="s">
        <v>189</v>
      </c>
      <c r="AK494" t="s">
        <v>189</v>
      </c>
      <c r="AL494" t="s">
        <v>189</v>
      </c>
      <c r="AM494" t="s">
        <v>189</v>
      </c>
      <c r="AN494" t="s">
        <v>189</v>
      </c>
      <c r="AO494" t="s">
        <v>189</v>
      </c>
      <c r="AP494" t="s">
        <v>189</v>
      </c>
      <c r="AQ494" t="s">
        <v>16</v>
      </c>
      <c r="AR494" t="s">
        <v>189</v>
      </c>
      <c r="AS494" t="s">
        <v>16</v>
      </c>
      <c r="AT494" t="s">
        <v>6645</v>
      </c>
      <c r="AU494" t="s">
        <v>9344</v>
      </c>
      <c r="AV494" t="s">
        <v>189</v>
      </c>
      <c r="AW494" t="s">
        <v>16</v>
      </c>
      <c r="AX494" t="s">
        <v>16</v>
      </c>
      <c r="AY494" t="s">
        <v>16</v>
      </c>
      <c r="AZ494" t="s">
        <v>16</v>
      </c>
      <c r="BA494" t="s">
        <v>16</v>
      </c>
      <c r="BB494" t="s">
        <v>16</v>
      </c>
      <c r="BC494" t="s">
        <v>16</v>
      </c>
      <c r="BD494" t="s">
        <v>16</v>
      </c>
      <c r="BE494" t="s">
        <v>16</v>
      </c>
      <c r="BF494" t="s">
        <v>189</v>
      </c>
      <c r="BG494" t="s">
        <v>189</v>
      </c>
      <c r="BH494">
        <v>0</v>
      </c>
      <c r="BI494">
        <v>0</v>
      </c>
      <c r="BJ494">
        <v>0</v>
      </c>
      <c r="BK494" t="s">
        <v>189</v>
      </c>
      <c r="BL494" t="s">
        <v>189</v>
      </c>
      <c r="BN494" t="s">
        <v>3170</v>
      </c>
      <c r="BO494" t="s">
        <v>7115</v>
      </c>
      <c r="BP494" t="s">
        <v>3173</v>
      </c>
      <c r="BQ494" t="s">
        <v>184</v>
      </c>
      <c r="BR494" t="s">
        <v>6744</v>
      </c>
      <c r="BS494" t="s">
        <v>9667</v>
      </c>
      <c r="BT494" t="s">
        <v>16</v>
      </c>
      <c r="BU494" t="s">
        <v>189</v>
      </c>
      <c r="BV494" t="s">
        <v>52</v>
      </c>
      <c r="BW494" t="s">
        <v>195</v>
      </c>
      <c r="BX494" t="s">
        <v>196</v>
      </c>
      <c r="BY494" t="s">
        <v>3174</v>
      </c>
      <c r="BZ494" s="138"/>
      <c r="CA494" s="138">
        <v>44799</v>
      </c>
      <c r="CB494" t="s">
        <v>17</v>
      </c>
      <c r="CC494" t="s">
        <v>17</v>
      </c>
      <c r="CD494" t="s">
        <v>6307</v>
      </c>
      <c r="CE494" t="s">
        <v>189</v>
      </c>
      <c r="CF494" t="s">
        <v>189</v>
      </c>
      <c r="CG494" t="s">
        <v>189</v>
      </c>
      <c r="CH494">
        <v>2022</v>
      </c>
      <c r="CI494" s="7">
        <v>44799</v>
      </c>
      <c r="CJ494" t="s">
        <v>4723</v>
      </c>
      <c r="CK494">
        <v>8</v>
      </c>
      <c r="CL494">
        <v>35</v>
      </c>
      <c r="CM494" s="7">
        <v>44795</v>
      </c>
      <c r="CN494" t="s">
        <v>11691</v>
      </c>
      <c r="CO494" t="s">
        <v>9857</v>
      </c>
      <c r="CP494" t="s">
        <v>11459</v>
      </c>
      <c r="CQ494" t="s">
        <v>11669</v>
      </c>
      <c r="CR494" t="s">
        <v>6028</v>
      </c>
      <c r="CS494" t="s">
        <v>6029</v>
      </c>
      <c r="CT494" t="s">
        <v>9848</v>
      </c>
      <c r="CU494" t="s">
        <v>9873</v>
      </c>
      <c r="CV494" t="s">
        <v>6307</v>
      </c>
      <c r="CW494" t="s">
        <v>9874</v>
      </c>
      <c r="CX494" t="s">
        <v>3172</v>
      </c>
      <c r="CY494" t="s">
        <v>9813</v>
      </c>
      <c r="CZ494" t="s">
        <v>6730</v>
      </c>
      <c r="DA494" t="s">
        <v>188</v>
      </c>
      <c r="DB494" t="s">
        <v>16</v>
      </c>
      <c r="DC494" t="s">
        <v>16</v>
      </c>
      <c r="DD494" t="s">
        <v>22</v>
      </c>
      <c r="DE494" t="s">
        <v>16</v>
      </c>
      <c r="DF494" t="s">
        <v>311</v>
      </c>
      <c r="DG494" t="s">
        <v>4727</v>
      </c>
      <c r="DH494" t="s">
        <v>6766</v>
      </c>
      <c r="DI494" t="s">
        <v>5874</v>
      </c>
      <c r="DJ494" t="s">
        <v>16</v>
      </c>
      <c r="DK494" t="s">
        <v>16</v>
      </c>
      <c r="DL494" t="s">
        <v>5972</v>
      </c>
      <c r="DM494" t="s">
        <v>6245</v>
      </c>
      <c r="DN494" t="s">
        <v>189</v>
      </c>
      <c r="DO494" t="s">
        <v>11217</v>
      </c>
      <c r="DP494" t="s">
        <v>7815</v>
      </c>
      <c r="DQ494" t="s">
        <v>10285</v>
      </c>
      <c r="DR494" t="s">
        <v>7816</v>
      </c>
    </row>
    <row r="495" spans="1:122" x14ac:dyDescent="0.25">
      <c r="A495">
        <v>420</v>
      </c>
      <c r="B495" t="s">
        <v>189</v>
      </c>
      <c r="C495" t="s">
        <v>2361</v>
      </c>
      <c r="D495" s="138">
        <v>44798</v>
      </c>
      <c r="E495" t="s">
        <v>2362</v>
      </c>
      <c r="F495" t="s">
        <v>11</v>
      </c>
      <c r="G495" t="s">
        <v>1932</v>
      </c>
      <c r="H495" t="s">
        <v>11</v>
      </c>
      <c r="I495" t="s">
        <v>9802</v>
      </c>
      <c r="J495" t="s">
        <v>12</v>
      </c>
      <c r="K495">
        <v>4</v>
      </c>
      <c r="L495">
        <v>0.57999999999999996</v>
      </c>
      <c r="M495">
        <v>4</v>
      </c>
      <c r="N495">
        <v>4.5759999999999996</v>
      </c>
      <c r="O495" t="s">
        <v>189</v>
      </c>
      <c r="P495" t="s">
        <v>13</v>
      </c>
      <c r="Q495" t="s">
        <v>155</v>
      </c>
      <c r="R495" t="s">
        <v>16</v>
      </c>
      <c r="S495" t="s">
        <v>155</v>
      </c>
      <c r="T495" t="s">
        <v>16</v>
      </c>
      <c r="U495" t="s">
        <v>16</v>
      </c>
      <c r="V495" t="s">
        <v>2410</v>
      </c>
      <c r="W495">
        <v>100</v>
      </c>
      <c r="X495" t="s">
        <v>166</v>
      </c>
      <c r="Y495" t="s">
        <v>6236</v>
      </c>
      <c r="Z495" t="s">
        <v>6236</v>
      </c>
      <c r="AA495" t="s">
        <v>189</v>
      </c>
      <c r="AB495" s="138">
        <v>44803</v>
      </c>
      <c r="AC495" s="138">
        <v>44985</v>
      </c>
      <c r="AD495" t="s">
        <v>6240</v>
      </c>
      <c r="AE495" t="s">
        <v>5280</v>
      </c>
      <c r="AF495" t="s">
        <v>16</v>
      </c>
      <c r="AG495" t="s">
        <v>189</v>
      </c>
      <c r="AH495" s="138">
        <v>45899</v>
      </c>
      <c r="AI495" t="s">
        <v>2414</v>
      </c>
      <c r="AJ495" t="s">
        <v>189</v>
      </c>
      <c r="AK495" t="s">
        <v>189</v>
      </c>
      <c r="AL495" t="s">
        <v>189</v>
      </c>
      <c r="AM495" t="s">
        <v>189</v>
      </c>
      <c r="AN495" t="s">
        <v>189</v>
      </c>
      <c r="AO495" t="s">
        <v>189</v>
      </c>
      <c r="AP495" t="s">
        <v>189</v>
      </c>
      <c r="AQ495" t="s">
        <v>16</v>
      </c>
      <c r="AR495" t="s">
        <v>189</v>
      </c>
      <c r="AS495" t="s">
        <v>16</v>
      </c>
      <c r="AT495" t="s">
        <v>6646</v>
      </c>
      <c r="AU495" t="s">
        <v>9344</v>
      </c>
      <c r="AV495" t="s">
        <v>189</v>
      </c>
      <c r="AW495" t="s">
        <v>16</v>
      </c>
      <c r="AX495" t="s">
        <v>16</v>
      </c>
      <c r="AY495" t="s">
        <v>16</v>
      </c>
      <c r="AZ495" t="s">
        <v>16</v>
      </c>
      <c r="BA495" t="s">
        <v>16</v>
      </c>
      <c r="BB495" t="s">
        <v>16</v>
      </c>
      <c r="BC495" t="s">
        <v>16</v>
      </c>
      <c r="BD495" t="s">
        <v>16</v>
      </c>
      <c r="BE495" t="s">
        <v>16</v>
      </c>
      <c r="BF495" t="s">
        <v>189</v>
      </c>
      <c r="BG495" t="s">
        <v>189</v>
      </c>
      <c r="BH495">
        <v>0</v>
      </c>
      <c r="BI495">
        <v>0</v>
      </c>
      <c r="BJ495">
        <v>0</v>
      </c>
      <c r="BK495" t="s">
        <v>189</v>
      </c>
      <c r="BL495" t="s">
        <v>189</v>
      </c>
      <c r="BN495" t="s">
        <v>2363</v>
      </c>
      <c r="BO495" t="s">
        <v>9725</v>
      </c>
      <c r="BP495" t="s">
        <v>3180</v>
      </c>
      <c r="BQ495" t="s">
        <v>184</v>
      </c>
      <c r="BR495" t="s">
        <v>6744</v>
      </c>
      <c r="BS495" t="s">
        <v>202</v>
      </c>
      <c r="BT495" t="s">
        <v>16</v>
      </c>
      <c r="BU495" t="s">
        <v>189</v>
      </c>
      <c r="BV495" t="s">
        <v>58</v>
      </c>
      <c r="BW495" t="s">
        <v>195</v>
      </c>
      <c r="BX495" t="s">
        <v>201</v>
      </c>
      <c r="BY495" t="s">
        <v>3181</v>
      </c>
      <c r="BZ495" s="138"/>
      <c r="CA495" s="138">
        <v>44540</v>
      </c>
      <c r="CB495" t="s">
        <v>17</v>
      </c>
      <c r="CC495" t="s">
        <v>17</v>
      </c>
      <c r="CD495" t="s">
        <v>6307</v>
      </c>
      <c r="CE495" t="s">
        <v>189</v>
      </c>
      <c r="CF495" t="s">
        <v>189</v>
      </c>
      <c r="CG495" t="s">
        <v>189</v>
      </c>
      <c r="CH495">
        <v>2022</v>
      </c>
      <c r="CI495" s="7">
        <v>44798</v>
      </c>
      <c r="CJ495" t="s">
        <v>4723</v>
      </c>
      <c r="CK495">
        <v>8</v>
      </c>
      <c r="CL495">
        <v>35</v>
      </c>
      <c r="CM495" s="7">
        <v>44795</v>
      </c>
      <c r="CN495" t="s">
        <v>11691</v>
      </c>
      <c r="CO495" t="s">
        <v>9857</v>
      </c>
      <c r="CP495" t="s">
        <v>11459</v>
      </c>
      <c r="CQ495" t="s">
        <v>11669</v>
      </c>
      <c r="CR495" t="s">
        <v>6028</v>
      </c>
      <c r="CS495" t="s">
        <v>6029</v>
      </c>
      <c r="CT495" t="s">
        <v>9848</v>
      </c>
      <c r="CU495" t="s">
        <v>9873</v>
      </c>
      <c r="CV495" t="s">
        <v>6310</v>
      </c>
      <c r="CW495" t="s">
        <v>9874</v>
      </c>
      <c r="CX495" t="s">
        <v>3179</v>
      </c>
      <c r="CY495" t="s">
        <v>9817</v>
      </c>
      <c r="CZ495" t="s">
        <v>6741</v>
      </c>
      <c r="DA495" t="s">
        <v>188</v>
      </c>
      <c r="DB495" t="s">
        <v>16</v>
      </c>
      <c r="DC495" t="s">
        <v>16</v>
      </c>
      <c r="DD495" t="s">
        <v>22</v>
      </c>
      <c r="DE495" t="s">
        <v>2363</v>
      </c>
      <c r="DF495" t="s">
        <v>405</v>
      </c>
      <c r="DG495" t="s">
        <v>4727</v>
      </c>
      <c r="DH495" t="s">
        <v>2052</v>
      </c>
      <c r="DI495" t="s">
        <v>6152</v>
      </c>
      <c r="DJ495" t="s">
        <v>16</v>
      </c>
      <c r="DK495" t="s">
        <v>9817</v>
      </c>
      <c r="DL495" t="s">
        <v>9817</v>
      </c>
      <c r="DM495" t="s">
        <v>9708</v>
      </c>
      <c r="DN495" t="s">
        <v>189</v>
      </c>
      <c r="DO495" t="s">
        <v>11218</v>
      </c>
      <c r="DP495" t="s">
        <v>7817</v>
      </c>
      <c r="DQ495" t="s">
        <v>10286</v>
      </c>
      <c r="DR495" t="s">
        <v>10287</v>
      </c>
    </row>
    <row r="496" spans="1:122" x14ac:dyDescent="0.25">
      <c r="A496">
        <v>419</v>
      </c>
      <c r="B496" t="s">
        <v>189</v>
      </c>
      <c r="C496" t="s">
        <v>3178</v>
      </c>
      <c r="D496" s="138">
        <v>44798</v>
      </c>
      <c r="E496" t="s">
        <v>689</v>
      </c>
      <c r="F496" t="s">
        <v>1975</v>
      </c>
      <c r="G496" t="s">
        <v>1926</v>
      </c>
      <c r="H496" t="s">
        <v>1975</v>
      </c>
      <c r="I496" t="s">
        <v>4840</v>
      </c>
      <c r="J496" t="s">
        <v>100</v>
      </c>
      <c r="K496">
        <v>1</v>
      </c>
      <c r="L496">
        <v>1</v>
      </c>
      <c r="M496">
        <v>6.85</v>
      </c>
      <c r="N496">
        <v>7.8470000000000004</v>
      </c>
      <c r="O496" t="s">
        <v>189</v>
      </c>
      <c r="P496" t="s">
        <v>13</v>
      </c>
      <c r="Q496" t="s">
        <v>31</v>
      </c>
      <c r="R496" t="s">
        <v>16</v>
      </c>
      <c r="S496" t="s">
        <v>31</v>
      </c>
      <c r="T496" t="s">
        <v>16</v>
      </c>
      <c r="U496" t="s">
        <v>16</v>
      </c>
      <c r="V496" t="s">
        <v>2410</v>
      </c>
      <c r="W496">
        <v>100</v>
      </c>
      <c r="X496" t="s">
        <v>15</v>
      </c>
      <c r="Y496" t="s">
        <v>6282</v>
      </c>
      <c r="Z496" t="s">
        <v>6282</v>
      </c>
      <c r="AA496" t="s">
        <v>9887</v>
      </c>
      <c r="AB496" s="138">
        <v>44803</v>
      </c>
      <c r="AC496" s="138">
        <v>44985</v>
      </c>
      <c r="AD496" t="s">
        <v>6241</v>
      </c>
      <c r="AE496" t="s">
        <v>5279</v>
      </c>
      <c r="AF496" t="s">
        <v>16</v>
      </c>
      <c r="AG496" t="s">
        <v>189</v>
      </c>
      <c r="AH496" s="138">
        <v>45899</v>
      </c>
      <c r="AI496" t="s">
        <v>2414</v>
      </c>
      <c r="AJ496" t="s">
        <v>189</v>
      </c>
      <c r="AK496" t="s">
        <v>189</v>
      </c>
      <c r="AL496" t="s">
        <v>189</v>
      </c>
      <c r="AM496" t="s">
        <v>189</v>
      </c>
      <c r="AN496" t="s">
        <v>189</v>
      </c>
      <c r="AO496" t="s">
        <v>189</v>
      </c>
      <c r="AP496" t="s">
        <v>189</v>
      </c>
      <c r="AQ496" t="s">
        <v>16</v>
      </c>
      <c r="AR496" t="s">
        <v>189</v>
      </c>
      <c r="AS496" t="s">
        <v>16</v>
      </c>
      <c r="AT496" t="s">
        <v>6443</v>
      </c>
      <c r="AU496" t="s">
        <v>9344</v>
      </c>
      <c r="AV496" t="s">
        <v>189</v>
      </c>
      <c r="AW496" t="s">
        <v>4624</v>
      </c>
      <c r="AX496" t="s">
        <v>4625</v>
      </c>
      <c r="AY496" t="s">
        <v>16</v>
      </c>
      <c r="AZ496" t="s">
        <v>16</v>
      </c>
      <c r="BA496" t="s">
        <v>16</v>
      </c>
      <c r="BB496" t="s">
        <v>16</v>
      </c>
      <c r="BC496" t="s">
        <v>16</v>
      </c>
      <c r="BD496" t="s">
        <v>16</v>
      </c>
      <c r="BE496" t="s">
        <v>16</v>
      </c>
      <c r="BF496" t="s">
        <v>189</v>
      </c>
      <c r="BG496" t="s">
        <v>189</v>
      </c>
      <c r="BH496">
        <v>0</v>
      </c>
      <c r="BI496">
        <v>0</v>
      </c>
      <c r="BJ496">
        <v>0</v>
      </c>
      <c r="BK496" t="s">
        <v>189</v>
      </c>
      <c r="BL496" t="s">
        <v>189</v>
      </c>
      <c r="BN496" t="s">
        <v>691</v>
      </c>
      <c r="BO496" t="s">
        <v>16</v>
      </c>
      <c r="BP496" t="s">
        <v>689</v>
      </c>
      <c r="BQ496" t="s">
        <v>184</v>
      </c>
      <c r="BR496" t="s">
        <v>6744</v>
      </c>
      <c r="BS496" t="s">
        <v>9667</v>
      </c>
      <c r="BT496" t="s">
        <v>16</v>
      </c>
      <c r="BU496" t="s">
        <v>189</v>
      </c>
      <c r="BV496" t="s">
        <v>58</v>
      </c>
      <c r="BW496" t="s">
        <v>185</v>
      </c>
      <c r="BX496" t="s">
        <v>692</v>
      </c>
      <c r="BY496" t="s">
        <v>16</v>
      </c>
      <c r="BZ496" s="138"/>
      <c r="CA496" s="138">
        <v>43388</v>
      </c>
      <c r="CB496" t="s">
        <v>17</v>
      </c>
      <c r="CC496" t="s">
        <v>17</v>
      </c>
      <c r="CD496" t="s">
        <v>6307</v>
      </c>
      <c r="CE496" t="s">
        <v>189</v>
      </c>
      <c r="CF496" t="s">
        <v>6307</v>
      </c>
      <c r="CG496" t="s">
        <v>189</v>
      </c>
      <c r="CH496">
        <v>2022</v>
      </c>
      <c r="CI496" s="7">
        <v>44798</v>
      </c>
      <c r="CJ496" t="s">
        <v>4723</v>
      </c>
      <c r="CK496">
        <v>8</v>
      </c>
      <c r="CL496">
        <v>35</v>
      </c>
      <c r="CM496" s="7">
        <v>44795</v>
      </c>
      <c r="CN496" t="s">
        <v>11691</v>
      </c>
      <c r="CO496" t="s">
        <v>9857</v>
      </c>
      <c r="CP496" t="s">
        <v>11459</v>
      </c>
      <c r="CQ496" t="s">
        <v>11669</v>
      </c>
      <c r="CR496" t="s">
        <v>6028</v>
      </c>
      <c r="CS496" t="s">
        <v>6029</v>
      </c>
      <c r="CT496" t="s">
        <v>9848</v>
      </c>
      <c r="CU496" t="s">
        <v>9873</v>
      </c>
      <c r="CV496" t="s">
        <v>6310</v>
      </c>
      <c r="CW496" t="s">
        <v>9874</v>
      </c>
      <c r="CX496" t="s">
        <v>693</v>
      </c>
      <c r="CY496" t="s">
        <v>9813</v>
      </c>
      <c r="CZ496" t="s">
        <v>6730</v>
      </c>
      <c r="DA496" t="s">
        <v>252</v>
      </c>
      <c r="DB496" t="s">
        <v>9800</v>
      </c>
      <c r="DC496" t="s">
        <v>16</v>
      </c>
      <c r="DD496" t="s">
        <v>15</v>
      </c>
      <c r="DE496" t="s">
        <v>16</v>
      </c>
      <c r="DF496" t="s">
        <v>16</v>
      </c>
      <c r="DG496" t="s">
        <v>4727</v>
      </c>
      <c r="DH496" t="s">
        <v>2051</v>
      </c>
      <c r="DI496" t="s">
        <v>4519</v>
      </c>
      <c r="DJ496" t="s">
        <v>9887</v>
      </c>
      <c r="DK496" t="s">
        <v>4345</v>
      </c>
      <c r="DL496" t="s">
        <v>4345</v>
      </c>
      <c r="DM496" t="s">
        <v>16</v>
      </c>
      <c r="DN496" t="s">
        <v>189</v>
      </c>
      <c r="DO496" t="s">
        <v>10788</v>
      </c>
      <c r="DP496" t="s">
        <v>7818</v>
      </c>
      <c r="DQ496" t="s">
        <v>10286</v>
      </c>
      <c r="DR496" t="s">
        <v>7819</v>
      </c>
    </row>
    <row r="497" spans="1:122" x14ac:dyDescent="0.25">
      <c r="A497">
        <v>418</v>
      </c>
      <c r="B497" t="s">
        <v>189</v>
      </c>
      <c r="C497" t="s">
        <v>383</v>
      </c>
      <c r="D497" s="138">
        <v>44798</v>
      </c>
      <c r="E497" t="s">
        <v>385</v>
      </c>
      <c r="F497" t="s">
        <v>11</v>
      </c>
      <c r="G497" t="s">
        <v>1932</v>
      </c>
      <c r="H497" t="s">
        <v>11</v>
      </c>
      <c r="I497" t="s">
        <v>9802</v>
      </c>
      <c r="J497" t="s">
        <v>92</v>
      </c>
      <c r="K497">
        <v>0.44500000000000001</v>
      </c>
      <c r="L497">
        <v>0.44</v>
      </c>
      <c r="M497">
        <v>3.04</v>
      </c>
      <c r="N497">
        <v>3.4780000000000002</v>
      </c>
      <c r="O497" t="s">
        <v>189</v>
      </c>
      <c r="P497" t="s">
        <v>13</v>
      </c>
      <c r="Q497" t="s">
        <v>386</v>
      </c>
      <c r="R497" t="s">
        <v>387</v>
      </c>
      <c r="S497" t="s">
        <v>386</v>
      </c>
      <c r="T497" t="s">
        <v>16</v>
      </c>
      <c r="U497" t="s">
        <v>104</v>
      </c>
      <c r="V497" t="s">
        <v>2410</v>
      </c>
      <c r="W497">
        <v>100</v>
      </c>
      <c r="X497" t="s">
        <v>22</v>
      </c>
      <c r="Y497" t="s">
        <v>6282</v>
      </c>
      <c r="Z497" t="s">
        <v>6282</v>
      </c>
      <c r="AA497" t="s">
        <v>189</v>
      </c>
      <c r="AB497" s="138">
        <v>44803</v>
      </c>
      <c r="AC497" s="138">
        <v>44985</v>
      </c>
      <c r="AD497" t="s">
        <v>6241</v>
      </c>
      <c r="AE497" t="s">
        <v>5045</v>
      </c>
      <c r="AF497" t="s">
        <v>16</v>
      </c>
      <c r="AG497" t="s">
        <v>189</v>
      </c>
      <c r="AH497" s="138">
        <v>45899</v>
      </c>
      <c r="AI497" t="s">
        <v>2414</v>
      </c>
      <c r="AJ497" t="s">
        <v>3176</v>
      </c>
      <c r="AK497" t="s">
        <v>2435</v>
      </c>
      <c r="AL497" t="s">
        <v>384</v>
      </c>
      <c r="AM497" t="s">
        <v>1880</v>
      </c>
      <c r="AN497" t="s">
        <v>189</v>
      </c>
      <c r="AO497" t="s">
        <v>189</v>
      </c>
      <c r="AP497" t="s">
        <v>189</v>
      </c>
      <c r="AQ497" t="s">
        <v>16</v>
      </c>
      <c r="AR497" t="s">
        <v>189</v>
      </c>
      <c r="AS497" t="s">
        <v>16</v>
      </c>
      <c r="AT497" t="s">
        <v>6485</v>
      </c>
      <c r="AU497" t="s">
        <v>9344</v>
      </c>
      <c r="AV497" t="s">
        <v>189</v>
      </c>
      <c r="AW497" t="s">
        <v>16</v>
      </c>
      <c r="AX497" t="s">
        <v>16</v>
      </c>
      <c r="AY497" t="s">
        <v>199</v>
      </c>
      <c r="AZ497" t="s">
        <v>16</v>
      </c>
      <c r="BA497" t="s">
        <v>4711</v>
      </c>
      <c r="BB497" t="s">
        <v>16</v>
      </c>
      <c r="BC497" t="s">
        <v>16</v>
      </c>
      <c r="BD497" t="s">
        <v>16</v>
      </c>
      <c r="BE497" t="s">
        <v>1925</v>
      </c>
      <c r="BF497" t="s">
        <v>182</v>
      </c>
      <c r="BG497" t="s">
        <v>2083</v>
      </c>
      <c r="BH497">
        <v>1</v>
      </c>
      <c r="BI497">
        <v>1</v>
      </c>
      <c r="BJ497">
        <v>1</v>
      </c>
      <c r="BK497" t="s">
        <v>189</v>
      </c>
      <c r="BL497" t="s">
        <v>6307</v>
      </c>
      <c r="BM497">
        <v>22037</v>
      </c>
      <c r="BN497" t="s">
        <v>388</v>
      </c>
      <c r="BO497" t="s">
        <v>7116</v>
      </c>
      <c r="BP497" t="s">
        <v>3177</v>
      </c>
      <c r="BQ497" t="s">
        <v>184</v>
      </c>
      <c r="BR497" t="s">
        <v>6744</v>
      </c>
      <c r="BS497" t="s">
        <v>9667</v>
      </c>
      <c r="BT497" t="s">
        <v>16</v>
      </c>
      <c r="BU497" t="s">
        <v>189</v>
      </c>
      <c r="BV497" t="s">
        <v>18</v>
      </c>
      <c r="BW497" t="s">
        <v>195</v>
      </c>
      <c r="BX497" t="s">
        <v>389</v>
      </c>
      <c r="BY497" t="s">
        <v>390</v>
      </c>
      <c r="BZ497" s="138"/>
      <c r="CA497" s="138">
        <v>44638</v>
      </c>
      <c r="CB497" t="s">
        <v>17</v>
      </c>
      <c r="CC497" t="s">
        <v>17</v>
      </c>
      <c r="CD497" t="s">
        <v>6307</v>
      </c>
      <c r="CE497" t="s">
        <v>189</v>
      </c>
      <c r="CF497" t="s">
        <v>6307</v>
      </c>
      <c r="CG497" t="s">
        <v>189</v>
      </c>
      <c r="CH497">
        <v>2022</v>
      </c>
      <c r="CI497" s="7">
        <v>44798</v>
      </c>
      <c r="CJ497" t="s">
        <v>4723</v>
      </c>
      <c r="CK497">
        <v>8</v>
      </c>
      <c r="CL497">
        <v>35</v>
      </c>
      <c r="CM497" s="7">
        <v>44795</v>
      </c>
      <c r="CN497" t="s">
        <v>11691</v>
      </c>
      <c r="CO497" t="s">
        <v>9857</v>
      </c>
      <c r="CP497" t="s">
        <v>11459</v>
      </c>
      <c r="CQ497" t="s">
        <v>11669</v>
      </c>
      <c r="CR497" t="s">
        <v>6028</v>
      </c>
      <c r="CS497" t="s">
        <v>6029</v>
      </c>
      <c r="CT497" t="s">
        <v>9848</v>
      </c>
      <c r="CU497" t="s">
        <v>9873</v>
      </c>
      <c r="CV497" t="s">
        <v>6310</v>
      </c>
      <c r="CW497" t="s">
        <v>9874</v>
      </c>
      <c r="CX497" t="s">
        <v>5528</v>
      </c>
      <c r="CY497" t="s">
        <v>9809</v>
      </c>
      <c r="CZ497" t="s">
        <v>6730</v>
      </c>
      <c r="DA497" t="s">
        <v>188</v>
      </c>
      <c r="DB497" t="s">
        <v>16</v>
      </c>
      <c r="DC497" t="s">
        <v>16</v>
      </c>
      <c r="DD497" t="s">
        <v>22</v>
      </c>
      <c r="DE497" t="s">
        <v>16</v>
      </c>
      <c r="DF497" t="s">
        <v>391</v>
      </c>
      <c r="DG497" t="s">
        <v>4727</v>
      </c>
      <c r="DH497" t="s">
        <v>6809</v>
      </c>
      <c r="DI497" t="s">
        <v>4511</v>
      </c>
      <c r="DJ497" t="s">
        <v>16</v>
      </c>
      <c r="DK497" t="s">
        <v>16</v>
      </c>
      <c r="DL497" t="s">
        <v>5972</v>
      </c>
      <c r="DM497" t="s">
        <v>6245</v>
      </c>
      <c r="DN497" t="s">
        <v>5046</v>
      </c>
      <c r="DO497" t="s">
        <v>11219</v>
      </c>
      <c r="DP497" t="s">
        <v>7820</v>
      </c>
      <c r="DQ497" t="s">
        <v>10286</v>
      </c>
      <c r="DR497" t="s">
        <v>7821</v>
      </c>
    </row>
    <row r="498" spans="1:122" x14ac:dyDescent="0.25">
      <c r="A498">
        <v>417</v>
      </c>
      <c r="B498" t="s">
        <v>189</v>
      </c>
      <c r="C498" t="s">
        <v>3182</v>
      </c>
      <c r="D498" s="138">
        <v>44797</v>
      </c>
      <c r="E498" t="s">
        <v>1400</v>
      </c>
      <c r="F498" t="s">
        <v>154</v>
      </c>
      <c r="G498" t="s">
        <v>1929</v>
      </c>
      <c r="H498" t="s">
        <v>154</v>
      </c>
      <c r="I498" t="s">
        <v>4840</v>
      </c>
      <c r="J498" t="s">
        <v>100</v>
      </c>
      <c r="K498">
        <v>3.5</v>
      </c>
      <c r="L498">
        <v>3.5</v>
      </c>
      <c r="M498">
        <v>24.01</v>
      </c>
      <c r="N498">
        <v>27.463999999999999</v>
      </c>
      <c r="O498" t="s">
        <v>189</v>
      </c>
      <c r="P498" t="s">
        <v>13</v>
      </c>
      <c r="Q498" t="s">
        <v>59</v>
      </c>
      <c r="R498" t="s">
        <v>374</v>
      </c>
      <c r="S498" t="s">
        <v>59</v>
      </c>
      <c r="T498" t="s">
        <v>16</v>
      </c>
      <c r="U498" t="s">
        <v>1936</v>
      </c>
      <c r="V498" t="s">
        <v>2410</v>
      </c>
      <c r="W498">
        <v>100</v>
      </c>
      <c r="X498" t="s">
        <v>15</v>
      </c>
      <c r="Y498" t="s">
        <v>6285</v>
      </c>
      <c r="Z498" t="s">
        <v>1048</v>
      </c>
      <c r="AA498" t="s">
        <v>189</v>
      </c>
      <c r="AB498" s="138">
        <v>44803</v>
      </c>
      <c r="AC498" s="138">
        <v>44985</v>
      </c>
      <c r="AD498" t="s">
        <v>6241</v>
      </c>
      <c r="AE498" t="s">
        <v>5281</v>
      </c>
      <c r="AF498" t="s">
        <v>16</v>
      </c>
      <c r="AG498" t="s">
        <v>189</v>
      </c>
      <c r="AH498" s="138">
        <v>45899</v>
      </c>
      <c r="AI498" t="s">
        <v>2414</v>
      </c>
      <c r="AJ498" t="s">
        <v>189</v>
      </c>
      <c r="AK498" t="s">
        <v>189</v>
      </c>
      <c r="AL498" t="s">
        <v>189</v>
      </c>
      <c r="AM498" t="s">
        <v>189</v>
      </c>
      <c r="AN498" t="s">
        <v>189</v>
      </c>
      <c r="AO498" t="s">
        <v>189</v>
      </c>
      <c r="AP498" t="s">
        <v>189</v>
      </c>
      <c r="AQ498" t="s">
        <v>16</v>
      </c>
      <c r="AR498" t="s">
        <v>189</v>
      </c>
      <c r="AS498" t="s">
        <v>16</v>
      </c>
      <c r="AT498" t="s">
        <v>6647</v>
      </c>
      <c r="AU498" t="s">
        <v>9344</v>
      </c>
      <c r="AV498" t="s">
        <v>189</v>
      </c>
      <c r="AW498" t="s">
        <v>16</v>
      </c>
      <c r="AX498" t="s">
        <v>16</v>
      </c>
      <c r="AY498" t="s">
        <v>16</v>
      </c>
      <c r="AZ498" t="s">
        <v>16</v>
      </c>
      <c r="BA498" t="s">
        <v>16</v>
      </c>
      <c r="BB498" t="s">
        <v>16</v>
      </c>
      <c r="BC498" t="s">
        <v>16</v>
      </c>
      <c r="BD498" t="s">
        <v>16</v>
      </c>
      <c r="BE498" t="s">
        <v>16</v>
      </c>
      <c r="BF498" t="s">
        <v>189</v>
      </c>
      <c r="BG498" t="s">
        <v>189</v>
      </c>
      <c r="BH498">
        <v>0</v>
      </c>
      <c r="BI498">
        <v>0</v>
      </c>
      <c r="BJ498">
        <v>0</v>
      </c>
      <c r="BK498" t="s">
        <v>189</v>
      </c>
      <c r="BL498" t="s">
        <v>189</v>
      </c>
      <c r="BN498" t="s">
        <v>1401</v>
      </c>
      <c r="BO498" t="s">
        <v>16</v>
      </c>
      <c r="BP498" t="s">
        <v>1400</v>
      </c>
      <c r="BQ498" t="s">
        <v>184</v>
      </c>
      <c r="BR498" t="s">
        <v>6744</v>
      </c>
      <c r="BS498" t="s">
        <v>9667</v>
      </c>
      <c r="BT498" t="s">
        <v>16</v>
      </c>
      <c r="BU498" t="s">
        <v>189</v>
      </c>
      <c r="BV498" t="s">
        <v>96</v>
      </c>
      <c r="BW498" t="s">
        <v>185</v>
      </c>
      <c r="BX498" t="s">
        <v>541</v>
      </c>
      <c r="BY498" t="s">
        <v>16</v>
      </c>
      <c r="BZ498" s="138"/>
      <c r="CA498" s="138">
        <v>43775</v>
      </c>
      <c r="CB498" t="s">
        <v>17</v>
      </c>
      <c r="CC498" t="s">
        <v>17</v>
      </c>
      <c r="CD498" t="s">
        <v>6307</v>
      </c>
      <c r="CE498" t="s">
        <v>189</v>
      </c>
      <c r="CF498" t="s">
        <v>6307</v>
      </c>
      <c r="CG498" t="s">
        <v>189</v>
      </c>
      <c r="CH498">
        <v>2022</v>
      </c>
      <c r="CI498" s="7">
        <v>44797</v>
      </c>
      <c r="CJ498" t="s">
        <v>4723</v>
      </c>
      <c r="CK498">
        <v>8</v>
      </c>
      <c r="CL498">
        <v>35</v>
      </c>
      <c r="CM498" s="7">
        <v>44795</v>
      </c>
      <c r="CN498" t="s">
        <v>11691</v>
      </c>
      <c r="CO498" t="s">
        <v>9857</v>
      </c>
      <c r="CP498" t="s">
        <v>11459</v>
      </c>
      <c r="CQ498" t="s">
        <v>11669</v>
      </c>
      <c r="CR498" t="s">
        <v>6028</v>
      </c>
      <c r="CS498" t="s">
        <v>6029</v>
      </c>
      <c r="CT498" t="s">
        <v>9848</v>
      </c>
      <c r="CU498" t="s">
        <v>6826</v>
      </c>
      <c r="CV498" t="s">
        <v>6310</v>
      </c>
      <c r="CW498" t="s">
        <v>9874</v>
      </c>
      <c r="CX498" t="s">
        <v>1402</v>
      </c>
      <c r="CY498" t="s">
        <v>9813</v>
      </c>
      <c r="CZ498" t="s">
        <v>6730</v>
      </c>
      <c r="DA498" t="s">
        <v>252</v>
      </c>
      <c r="DB498" t="s">
        <v>9800</v>
      </c>
      <c r="DC498" t="s">
        <v>16</v>
      </c>
      <c r="DD498" t="s">
        <v>15</v>
      </c>
      <c r="DE498" t="s">
        <v>16</v>
      </c>
      <c r="DF498" t="s">
        <v>16</v>
      </c>
      <c r="DG498" t="s">
        <v>4727</v>
      </c>
      <c r="DH498" t="s">
        <v>2051</v>
      </c>
      <c r="DI498" t="s">
        <v>4529</v>
      </c>
      <c r="DJ498" t="s">
        <v>16</v>
      </c>
      <c r="DK498" t="s">
        <v>16</v>
      </c>
      <c r="DL498" t="s">
        <v>4465</v>
      </c>
      <c r="DM498" t="s">
        <v>16</v>
      </c>
      <c r="DN498" t="s">
        <v>189</v>
      </c>
      <c r="DO498" t="s">
        <v>10789</v>
      </c>
      <c r="DP498" t="s">
        <v>7822</v>
      </c>
      <c r="DQ498" t="s">
        <v>10288</v>
      </c>
      <c r="DR498" t="s">
        <v>7823</v>
      </c>
    </row>
    <row r="499" spans="1:122" x14ac:dyDescent="0.25">
      <c r="A499">
        <v>416</v>
      </c>
      <c r="B499" t="s">
        <v>189</v>
      </c>
      <c r="C499" t="s">
        <v>2795</v>
      </c>
      <c r="D499" s="138">
        <v>44797</v>
      </c>
      <c r="E499" t="s">
        <v>6894</v>
      </c>
      <c r="F499" t="s">
        <v>11</v>
      </c>
      <c r="G499" t="s">
        <v>1932</v>
      </c>
      <c r="H499" t="s">
        <v>11</v>
      </c>
      <c r="I499" t="s">
        <v>9802</v>
      </c>
      <c r="J499" t="s">
        <v>92</v>
      </c>
      <c r="K499">
        <v>0.62</v>
      </c>
      <c r="L499">
        <v>0.62</v>
      </c>
      <c r="M499">
        <v>4.24</v>
      </c>
      <c r="N499">
        <v>4.8490000000000002</v>
      </c>
      <c r="O499" t="s">
        <v>189</v>
      </c>
      <c r="P499" t="s">
        <v>13</v>
      </c>
      <c r="Q499" t="s">
        <v>2867</v>
      </c>
      <c r="R499" t="s">
        <v>785</v>
      </c>
      <c r="S499" t="s">
        <v>2867</v>
      </c>
      <c r="T499" t="s">
        <v>16</v>
      </c>
      <c r="U499" t="s">
        <v>104</v>
      </c>
      <c r="V499" t="s">
        <v>2410</v>
      </c>
      <c r="W499">
        <v>100</v>
      </c>
      <c r="X499" t="s">
        <v>22</v>
      </c>
      <c r="Y499" t="s">
        <v>6282</v>
      </c>
      <c r="Z499" t="s">
        <v>6282</v>
      </c>
      <c r="AA499" t="s">
        <v>189</v>
      </c>
      <c r="AB499" s="138">
        <v>44802</v>
      </c>
      <c r="AC499" s="138">
        <v>44985</v>
      </c>
      <c r="AD499" t="s">
        <v>6241</v>
      </c>
      <c r="AE499" t="s">
        <v>5204</v>
      </c>
      <c r="AF499" t="s">
        <v>16</v>
      </c>
      <c r="AG499" t="s">
        <v>189</v>
      </c>
      <c r="AH499" s="138">
        <v>45898</v>
      </c>
      <c r="AI499" t="s">
        <v>2414</v>
      </c>
      <c r="AJ499" t="s">
        <v>189</v>
      </c>
      <c r="AK499" t="s">
        <v>189</v>
      </c>
      <c r="AL499" t="s">
        <v>189</v>
      </c>
      <c r="AM499" t="s">
        <v>189</v>
      </c>
      <c r="AN499" t="s">
        <v>189</v>
      </c>
      <c r="AO499" t="s">
        <v>189</v>
      </c>
      <c r="AP499" t="s">
        <v>189</v>
      </c>
      <c r="AQ499" t="s">
        <v>16</v>
      </c>
      <c r="AR499" t="s">
        <v>189</v>
      </c>
      <c r="AS499" t="s">
        <v>16</v>
      </c>
      <c r="AT499" t="s">
        <v>6565</v>
      </c>
      <c r="AU499" t="s">
        <v>9344</v>
      </c>
      <c r="AV499" t="s">
        <v>189</v>
      </c>
      <c r="AW499" t="s">
        <v>16</v>
      </c>
      <c r="AX499" t="s">
        <v>16</v>
      </c>
      <c r="AY499" t="s">
        <v>16</v>
      </c>
      <c r="AZ499" t="s">
        <v>16</v>
      </c>
      <c r="BA499" t="s">
        <v>16</v>
      </c>
      <c r="BB499" t="s">
        <v>16</v>
      </c>
      <c r="BC499" t="s">
        <v>16</v>
      </c>
      <c r="BD499" t="s">
        <v>16</v>
      </c>
      <c r="BE499" t="s">
        <v>16</v>
      </c>
      <c r="BF499" t="s">
        <v>189</v>
      </c>
      <c r="BG499" t="s">
        <v>189</v>
      </c>
      <c r="BH499">
        <v>0</v>
      </c>
      <c r="BI499">
        <v>0</v>
      </c>
      <c r="BJ499">
        <v>0</v>
      </c>
      <c r="BK499" t="s">
        <v>189</v>
      </c>
      <c r="BL499" t="s">
        <v>189</v>
      </c>
      <c r="BN499" t="s">
        <v>2295</v>
      </c>
      <c r="BO499" t="s">
        <v>7115</v>
      </c>
      <c r="BP499" t="s">
        <v>6903</v>
      </c>
      <c r="BQ499" t="s">
        <v>184</v>
      </c>
      <c r="BR499" t="s">
        <v>6744</v>
      </c>
      <c r="BS499" t="s">
        <v>9667</v>
      </c>
      <c r="BT499" t="s">
        <v>16</v>
      </c>
      <c r="BU499" t="s">
        <v>189</v>
      </c>
      <c r="BV499" t="s">
        <v>18</v>
      </c>
      <c r="BW499" t="s">
        <v>195</v>
      </c>
      <c r="BX499" t="s">
        <v>2425</v>
      </c>
      <c r="BY499" t="s">
        <v>2426</v>
      </c>
      <c r="BZ499" s="138"/>
      <c r="CA499" s="138">
        <v>44797</v>
      </c>
      <c r="CB499" t="s">
        <v>17</v>
      </c>
      <c r="CC499" t="s">
        <v>17</v>
      </c>
      <c r="CD499" t="s">
        <v>6307</v>
      </c>
      <c r="CE499" t="s">
        <v>189</v>
      </c>
      <c r="CF499" t="s">
        <v>189</v>
      </c>
      <c r="CG499" t="s">
        <v>189</v>
      </c>
      <c r="CH499">
        <v>2022</v>
      </c>
      <c r="CI499" s="7">
        <v>44797</v>
      </c>
      <c r="CJ499" t="s">
        <v>4723</v>
      </c>
      <c r="CK499">
        <v>8</v>
      </c>
      <c r="CL499">
        <v>35</v>
      </c>
      <c r="CM499" s="7">
        <v>44795</v>
      </c>
      <c r="CN499" t="s">
        <v>11691</v>
      </c>
      <c r="CO499" t="s">
        <v>9857</v>
      </c>
      <c r="CP499" t="s">
        <v>11459</v>
      </c>
      <c r="CQ499" t="s">
        <v>11669</v>
      </c>
      <c r="CR499" t="s">
        <v>6028</v>
      </c>
      <c r="CS499" t="s">
        <v>6029</v>
      </c>
      <c r="CT499" t="s">
        <v>9848</v>
      </c>
      <c r="CU499" t="s">
        <v>9873</v>
      </c>
      <c r="CV499" t="s">
        <v>6307</v>
      </c>
      <c r="CW499" t="s">
        <v>9874</v>
      </c>
      <c r="CX499" t="s">
        <v>2794</v>
      </c>
      <c r="CY499" t="s">
        <v>9809</v>
      </c>
      <c r="CZ499" t="s">
        <v>6730</v>
      </c>
      <c r="DA499" t="s">
        <v>188</v>
      </c>
      <c r="DB499" t="s">
        <v>16</v>
      </c>
      <c r="DC499" t="s">
        <v>16</v>
      </c>
      <c r="DD499" t="s">
        <v>22</v>
      </c>
      <c r="DE499" t="s">
        <v>16</v>
      </c>
      <c r="DF499" t="s">
        <v>311</v>
      </c>
      <c r="DG499" t="s">
        <v>4727</v>
      </c>
      <c r="DH499" t="s">
        <v>6809</v>
      </c>
      <c r="DI499" t="s">
        <v>5875</v>
      </c>
      <c r="DJ499" t="s">
        <v>16</v>
      </c>
      <c r="DK499" t="s">
        <v>16</v>
      </c>
      <c r="DL499" t="s">
        <v>5972</v>
      </c>
      <c r="DM499" t="s">
        <v>6245</v>
      </c>
      <c r="DN499" t="s">
        <v>189</v>
      </c>
      <c r="DO499" t="s">
        <v>11220</v>
      </c>
      <c r="DP499" t="s">
        <v>7824</v>
      </c>
      <c r="DQ499" t="s">
        <v>10288</v>
      </c>
      <c r="DR499" t="s">
        <v>7825</v>
      </c>
    </row>
    <row r="500" spans="1:122" x14ac:dyDescent="0.25">
      <c r="A500">
        <v>415</v>
      </c>
      <c r="B500" t="s">
        <v>189</v>
      </c>
      <c r="C500" t="s">
        <v>3187</v>
      </c>
      <c r="D500" s="138">
        <v>44796</v>
      </c>
      <c r="E500" t="s">
        <v>3190</v>
      </c>
      <c r="F500" t="s">
        <v>11</v>
      </c>
      <c r="G500" t="s">
        <v>1926</v>
      </c>
      <c r="H500" t="s">
        <v>11</v>
      </c>
      <c r="I500" t="s">
        <v>9802</v>
      </c>
      <c r="J500" t="s">
        <v>100</v>
      </c>
      <c r="K500">
        <v>2.4969999999999999</v>
      </c>
      <c r="L500">
        <v>2.5</v>
      </c>
      <c r="M500">
        <v>17.07</v>
      </c>
      <c r="N500">
        <v>19.594000000000001</v>
      </c>
      <c r="O500" t="s">
        <v>189</v>
      </c>
      <c r="P500" t="s">
        <v>13</v>
      </c>
      <c r="Q500" t="s">
        <v>59</v>
      </c>
      <c r="R500" t="s">
        <v>68</v>
      </c>
      <c r="S500" t="s">
        <v>59</v>
      </c>
      <c r="T500" t="s">
        <v>16</v>
      </c>
      <c r="U500" t="s">
        <v>2079</v>
      </c>
      <c r="V500" t="s">
        <v>2410</v>
      </c>
      <c r="W500">
        <v>100</v>
      </c>
      <c r="X500" t="s">
        <v>22</v>
      </c>
      <c r="Y500" t="s">
        <v>6282</v>
      </c>
      <c r="Z500" t="s">
        <v>6282</v>
      </c>
      <c r="AA500" t="s">
        <v>189</v>
      </c>
      <c r="AB500" s="138">
        <v>44799</v>
      </c>
      <c r="AC500" s="138">
        <v>44983</v>
      </c>
      <c r="AD500" t="s">
        <v>6241</v>
      </c>
      <c r="AE500" t="s">
        <v>5283</v>
      </c>
      <c r="AF500" t="s">
        <v>6242</v>
      </c>
      <c r="AG500" t="s">
        <v>189</v>
      </c>
      <c r="AH500" s="138">
        <v>45895</v>
      </c>
      <c r="AI500" t="s">
        <v>2414</v>
      </c>
      <c r="AJ500" t="s">
        <v>189</v>
      </c>
      <c r="AK500" t="s">
        <v>189</v>
      </c>
      <c r="AL500" t="s">
        <v>189</v>
      </c>
      <c r="AM500" t="s">
        <v>189</v>
      </c>
      <c r="AN500" t="s">
        <v>189</v>
      </c>
      <c r="AO500" t="s">
        <v>189</v>
      </c>
      <c r="AP500" t="s">
        <v>189</v>
      </c>
      <c r="AQ500" t="s">
        <v>16</v>
      </c>
      <c r="AR500" t="s">
        <v>189</v>
      </c>
      <c r="AS500" t="s">
        <v>16</v>
      </c>
      <c r="AT500" t="s">
        <v>6648</v>
      </c>
      <c r="AU500" t="s">
        <v>9344</v>
      </c>
      <c r="AV500" t="s">
        <v>189</v>
      </c>
      <c r="AW500" t="s">
        <v>16</v>
      </c>
      <c r="AX500" t="s">
        <v>16</v>
      </c>
      <c r="AY500" t="s">
        <v>16</v>
      </c>
      <c r="AZ500" t="s">
        <v>16</v>
      </c>
      <c r="BA500" t="s">
        <v>16</v>
      </c>
      <c r="BB500" t="s">
        <v>16</v>
      </c>
      <c r="BC500" t="s">
        <v>16</v>
      </c>
      <c r="BD500" t="s">
        <v>16</v>
      </c>
      <c r="BE500" t="s">
        <v>16</v>
      </c>
      <c r="BF500" t="s">
        <v>189</v>
      </c>
      <c r="BG500" t="s">
        <v>189</v>
      </c>
      <c r="BH500">
        <v>0</v>
      </c>
      <c r="BI500">
        <v>0</v>
      </c>
      <c r="BJ500">
        <v>0</v>
      </c>
      <c r="BK500" t="s">
        <v>189</v>
      </c>
      <c r="BL500" t="s">
        <v>189</v>
      </c>
      <c r="BN500" t="s">
        <v>3186</v>
      </c>
      <c r="BO500" t="s">
        <v>7115</v>
      </c>
      <c r="BP500" t="s">
        <v>3189</v>
      </c>
      <c r="BQ500" t="s">
        <v>301</v>
      </c>
      <c r="BR500" t="s">
        <v>6745</v>
      </c>
      <c r="BS500" t="s">
        <v>16</v>
      </c>
      <c r="BT500" t="s">
        <v>16</v>
      </c>
      <c r="BU500" t="s">
        <v>189</v>
      </c>
      <c r="BV500" t="s">
        <v>37</v>
      </c>
      <c r="BW500" t="s">
        <v>16</v>
      </c>
      <c r="BX500" t="s">
        <v>261</v>
      </c>
      <c r="BY500" t="s">
        <v>16</v>
      </c>
      <c r="BZ500" s="138"/>
      <c r="CA500" s="138">
        <v>42992</v>
      </c>
      <c r="CB500" t="s">
        <v>34</v>
      </c>
      <c r="CC500" t="s">
        <v>6745</v>
      </c>
      <c r="CD500" t="s">
        <v>6307</v>
      </c>
      <c r="CE500" t="s">
        <v>189</v>
      </c>
      <c r="CF500" t="s">
        <v>189</v>
      </c>
      <c r="CG500" t="s">
        <v>189</v>
      </c>
      <c r="CH500">
        <v>2022</v>
      </c>
      <c r="CI500" s="7">
        <v>44796</v>
      </c>
      <c r="CJ500" t="s">
        <v>16</v>
      </c>
      <c r="CK500">
        <v>8</v>
      </c>
      <c r="CL500">
        <v>35</v>
      </c>
      <c r="CM500" s="7">
        <v>44795</v>
      </c>
      <c r="CN500" t="s">
        <v>11691</v>
      </c>
      <c r="CO500" t="s">
        <v>9857</v>
      </c>
      <c r="CP500" t="s">
        <v>11459</v>
      </c>
      <c r="CQ500" t="s">
        <v>11669</v>
      </c>
      <c r="CR500" t="s">
        <v>6028</v>
      </c>
      <c r="CS500" t="s">
        <v>6029</v>
      </c>
      <c r="CT500" t="s">
        <v>9848</v>
      </c>
      <c r="CU500" t="s">
        <v>6824</v>
      </c>
      <c r="CV500" t="s">
        <v>6310</v>
      </c>
      <c r="CW500" t="s">
        <v>9874</v>
      </c>
      <c r="CX500" t="s">
        <v>3188</v>
      </c>
      <c r="CY500" t="s">
        <v>9813</v>
      </c>
      <c r="CZ500" t="s">
        <v>6730</v>
      </c>
      <c r="DA500" t="s">
        <v>188</v>
      </c>
      <c r="DB500" t="s">
        <v>16</v>
      </c>
      <c r="DC500" t="s">
        <v>16</v>
      </c>
      <c r="DD500" t="s">
        <v>22</v>
      </c>
      <c r="DE500" t="s">
        <v>16</v>
      </c>
      <c r="DF500" t="s">
        <v>311</v>
      </c>
      <c r="DG500" t="s">
        <v>4727</v>
      </c>
      <c r="DH500" t="s">
        <v>2051</v>
      </c>
      <c r="DI500" t="s">
        <v>5876</v>
      </c>
      <c r="DJ500" t="s">
        <v>16</v>
      </c>
      <c r="DK500" t="s">
        <v>16</v>
      </c>
      <c r="DL500" t="s">
        <v>5972</v>
      </c>
      <c r="DM500" t="s">
        <v>6245</v>
      </c>
      <c r="DN500" t="s">
        <v>189</v>
      </c>
      <c r="DO500" t="s">
        <v>11221</v>
      </c>
      <c r="DP500" t="s">
        <v>7826</v>
      </c>
      <c r="DQ500" t="s">
        <v>10289</v>
      </c>
      <c r="DR500" t="s">
        <v>7827</v>
      </c>
    </row>
    <row r="501" spans="1:122" x14ac:dyDescent="0.25">
      <c r="A501">
        <v>414</v>
      </c>
      <c r="B501" t="s">
        <v>189</v>
      </c>
      <c r="C501" t="s">
        <v>3184</v>
      </c>
      <c r="D501" s="138">
        <v>44796</v>
      </c>
      <c r="E501" t="s">
        <v>6267</v>
      </c>
      <c r="F501" t="s">
        <v>11</v>
      </c>
      <c r="G501" t="s">
        <v>16</v>
      </c>
      <c r="H501" t="s">
        <v>11</v>
      </c>
      <c r="I501" t="s">
        <v>9802</v>
      </c>
      <c r="J501" t="s">
        <v>92</v>
      </c>
      <c r="K501">
        <v>0.8</v>
      </c>
      <c r="L501">
        <v>0.8</v>
      </c>
      <c r="M501">
        <v>5.46</v>
      </c>
      <c r="N501">
        <v>6.26</v>
      </c>
      <c r="O501" t="s">
        <v>189</v>
      </c>
      <c r="P501" t="s">
        <v>13</v>
      </c>
      <c r="Q501" t="s">
        <v>428</v>
      </c>
      <c r="R501" t="s">
        <v>16</v>
      </c>
      <c r="S501" t="s">
        <v>428</v>
      </c>
      <c r="T501" t="s">
        <v>16</v>
      </c>
      <c r="U501" t="s">
        <v>16</v>
      </c>
      <c r="V501" t="s">
        <v>2410</v>
      </c>
      <c r="W501">
        <v>100</v>
      </c>
      <c r="X501" t="s">
        <v>32</v>
      </c>
      <c r="Y501" t="s">
        <v>6282</v>
      </c>
      <c r="Z501" t="s">
        <v>6282</v>
      </c>
      <c r="AA501" t="s">
        <v>189</v>
      </c>
      <c r="AB501" s="138">
        <v>44803</v>
      </c>
      <c r="AC501" s="138">
        <v>45168</v>
      </c>
      <c r="AD501" t="s">
        <v>6240</v>
      </c>
      <c r="AE501" t="s">
        <v>5282</v>
      </c>
      <c r="AF501" t="s">
        <v>16</v>
      </c>
      <c r="AG501" t="s">
        <v>189</v>
      </c>
      <c r="AH501" s="138">
        <v>45899</v>
      </c>
      <c r="AI501" t="s">
        <v>2419</v>
      </c>
      <c r="AJ501" t="s">
        <v>189</v>
      </c>
      <c r="AK501" t="s">
        <v>189</v>
      </c>
      <c r="AL501" t="s">
        <v>189</v>
      </c>
      <c r="AM501" t="s">
        <v>189</v>
      </c>
      <c r="AN501" t="s">
        <v>189</v>
      </c>
      <c r="AO501" t="s">
        <v>189</v>
      </c>
      <c r="AP501" t="s">
        <v>189</v>
      </c>
      <c r="AQ501" t="s">
        <v>16</v>
      </c>
      <c r="AR501" t="s">
        <v>189</v>
      </c>
      <c r="AS501" t="s">
        <v>16</v>
      </c>
      <c r="AT501" t="s">
        <v>6649</v>
      </c>
      <c r="AU501" t="s">
        <v>9344</v>
      </c>
      <c r="AV501" t="s">
        <v>189</v>
      </c>
      <c r="AW501" t="s">
        <v>16</v>
      </c>
      <c r="AX501" t="s">
        <v>16</v>
      </c>
      <c r="AY501" t="s">
        <v>16</v>
      </c>
      <c r="AZ501" t="s">
        <v>16</v>
      </c>
      <c r="BA501" t="s">
        <v>16</v>
      </c>
      <c r="BB501" t="s">
        <v>16</v>
      </c>
      <c r="BC501" t="s">
        <v>16</v>
      </c>
      <c r="BD501" t="s">
        <v>16</v>
      </c>
      <c r="BE501" t="s">
        <v>16</v>
      </c>
      <c r="BF501" t="s">
        <v>189</v>
      </c>
      <c r="BG501" t="s">
        <v>189</v>
      </c>
      <c r="BH501">
        <v>0</v>
      </c>
      <c r="BI501">
        <v>0</v>
      </c>
      <c r="BJ501">
        <v>0</v>
      </c>
      <c r="BK501" t="s">
        <v>189</v>
      </c>
      <c r="BL501" t="s">
        <v>189</v>
      </c>
      <c r="BN501" t="s">
        <v>3183</v>
      </c>
      <c r="BO501" t="s">
        <v>16</v>
      </c>
      <c r="BP501" t="s">
        <v>6267</v>
      </c>
      <c r="BQ501" t="s">
        <v>184</v>
      </c>
      <c r="BR501" t="s">
        <v>6744</v>
      </c>
      <c r="BS501" t="s">
        <v>9667</v>
      </c>
      <c r="BT501" t="s">
        <v>16</v>
      </c>
      <c r="BU501" t="s">
        <v>189</v>
      </c>
      <c r="BV501" t="s">
        <v>27</v>
      </c>
      <c r="BW501" t="s">
        <v>195</v>
      </c>
      <c r="BX501" t="s">
        <v>840</v>
      </c>
      <c r="BY501" t="s">
        <v>16</v>
      </c>
      <c r="BZ501" s="138"/>
      <c r="CA501" s="138">
        <v>44533</v>
      </c>
      <c r="CB501" t="s">
        <v>17</v>
      </c>
      <c r="CC501" t="s">
        <v>16</v>
      </c>
      <c r="CD501" t="s">
        <v>6307</v>
      </c>
      <c r="CE501" t="s">
        <v>189</v>
      </c>
      <c r="CF501" t="s">
        <v>189</v>
      </c>
      <c r="CG501" t="s">
        <v>189</v>
      </c>
      <c r="CH501">
        <v>2022</v>
      </c>
      <c r="CI501" s="7">
        <v>44796</v>
      </c>
      <c r="CJ501" t="s">
        <v>4723</v>
      </c>
      <c r="CK501">
        <v>8</v>
      </c>
      <c r="CL501">
        <v>35</v>
      </c>
      <c r="CM501" s="7">
        <v>44795</v>
      </c>
      <c r="CN501" t="s">
        <v>11691</v>
      </c>
      <c r="CO501" t="s">
        <v>9857</v>
      </c>
      <c r="CP501" t="s">
        <v>11459</v>
      </c>
      <c r="CQ501" t="s">
        <v>11669</v>
      </c>
      <c r="CR501" t="s">
        <v>6028</v>
      </c>
      <c r="CS501" t="s">
        <v>6029</v>
      </c>
      <c r="CT501" t="s">
        <v>9848</v>
      </c>
      <c r="CU501" t="s">
        <v>9873</v>
      </c>
      <c r="CV501" t="s">
        <v>6310</v>
      </c>
      <c r="CW501" t="s">
        <v>9874</v>
      </c>
      <c r="CX501" t="s">
        <v>3185</v>
      </c>
      <c r="CY501" t="s">
        <v>9809</v>
      </c>
      <c r="CZ501" t="s">
        <v>6730</v>
      </c>
      <c r="DA501" t="s">
        <v>188</v>
      </c>
      <c r="DB501" t="s">
        <v>16</v>
      </c>
      <c r="DC501" t="s">
        <v>3183</v>
      </c>
      <c r="DD501" t="s">
        <v>32</v>
      </c>
      <c r="DE501" t="s">
        <v>16</v>
      </c>
      <c r="DF501" t="s">
        <v>16</v>
      </c>
      <c r="DG501" t="s">
        <v>4727</v>
      </c>
      <c r="DH501" t="s">
        <v>6809</v>
      </c>
      <c r="DI501" t="s">
        <v>5877</v>
      </c>
      <c r="DJ501" t="s">
        <v>16</v>
      </c>
      <c r="DK501" t="s">
        <v>16</v>
      </c>
      <c r="DL501" t="s">
        <v>4465</v>
      </c>
      <c r="DM501" t="s">
        <v>16</v>
      </c>
      <c r="DN501" t="s">
        <v>189</v>
      </c>
      <c r="DO501" t="s">
        <v>11692</v>
      </c>
      <c r="DP501" t="s">
        <v>7828</v>
      </c>
      <c r="DQ501" t="s">
        <v>10289</v>
      </c>
      <c r="DR501" t="s">
        <v>7829</v>
      </c>
    </row>
    <row r="502" spans="1:122" x14ac:dyDescent="0.25">
      <c r="A502">
        <v>413</v>
      </c>
      <c r="B502" t="s">
        <v>189</v>
      </c>
      <c r="C502" t="s">
        <v>392</v>
      </c>
      <c r="D502" s="138">
        <v>44796</v>
      </c>
      <c r="E502" t="s">
        <v>394</v>
      </c>
      <c r="F502" t="s">
        <v>11</v>
      </c>
      <c r="G502" t="s">
        <v>1932</v>
      </c>
      <c r="H502" t="s">
        <v>11</v>
      </c>
      <c r="I502" t="s">
        <v>9802</v>
      </c>
      <c r="J502" t="s">
        <v>92</v>
      </c>
      <c r="K502">
        <v>0.4</v>
      </c>
      <c r="L502">
        <v>0.4</v>
      </c>
      <c r="M502">
        <v>2.73</v>
      </c>
      <c r="N502">
        <v>3.13</v>
      </c>
      <c r="O502" t="s">
        <v>189</v>
      </c>
      <c r="P502" t="s">
        <v>13</v>
      </c>
      <c r="Q502" t="s">
        <v>161</v>
      </c>
      <c r="R502" t="s">
        <v>16</v>
      </c>
      <c r="S502" t="s">
        <v>161</v>
      </c>
      <c r="T502" t="s">
        <v>16</v>
      </c>
      <c r="U502" t="s">
        <v>16</v>
      </c>
      <c r="V502" t="s">
        <v>2410</v>
      </c>
      <c r="W502">
        <v>100</v>
      </c>
      <c r="X502" t="s">
        <v>22</v>
      </c>
      <c r="Y502" t="s">
        <v>6282</v>
      </c>
      <c r="Z502" t="s">
        <v>6282</v>
      </c>
      <c r="AA502" t="s">
        <v>189</v>
      </c>
      <c r="AB502" s="138">
        <v>44799</v>
      </c>
      <c r="AC502" s="138">
        <v>44983</v>
      </c>
      <c r="AD502" t="s">
        <v>6241</v>
      </c>
      <c r="AE502" t="s">
        <v>5045</v>
      </c>
      <c r="AF502" t="s">
        <v>16</v>
      </c>
      <c r="AG502" t="s">
        <v>189</v>
      </c>
      <c r="AH502" s="138">
        <v>45895</v>
      </c>
      <c r="AI502" t="s">
        <v>2414</v>
      </c>
      <c r="AJ502" t="s">
        <v>3176</v>
      </c>
      <c r="AK502" t="s">
        <v>2428</v>
      </c>
      <c r="AL502" t="s">
        <v>393</v>
      </c>
      <c r="AM502" t="s">
        <v>1880</v>
      </c>
      <c r="AN502" t="s">
        <v>189</v>
      </c>
      <c r="AO502" t="s">
        <v>189</v>
      </c>
      <c r="AP502" t="s">
        <v>189</v>
      </c>
      <c r="AQ502" t="s">
        <v>16</v>
      </c>
      <c r="AR502" t="s">
        <v>189</v>
      </c>
      <c r="AS502" t="s">
        <v>16</v>
      </c>
      <c r="AT502" t="s">
        <v>6486</v>
      </c>
      <c r="AU502" t="s">
        <v>9344</v>
      </c>
      <c r="AV502" t="s">
        <v>189</v>
      </c>
      <c r="AW502" t="s">
        <v>16</v>
      </c>
      <c r="AX502" t="s">
        <v>16</v>
      </c>
      <c r="AY502" t="s">
        <v>199</v>
      </c>
      <c r="AZ502" t="s">
        <v>16</v>
      </c>
      <c r="BA502" t="s">
        <v>4711</v>
      </c>
      <c r="BB502" t="s">
        <v>16</v>
      </c>
      <c r="BC502" t="s">
        <v>16</v>
      </c>
      <c r="BD502" t="s">
        <v>16</v>
      </c>
      <c r="BE502" t="s">
        <v>1925</v>
      </c>
      <c r="BF502" t="s">
        <v>182</v>
      </c>
      <c r="BG502" t="s">
        <v>4838</v>
      </c>
      <c r="BH502">
        <v>1</v>
      </c>
      <c r="BI502">
        <v>1</v>
      </c>
      <c r="BJ502">
        <v>1</v>
      </c>
      <c r="BK502" t="s">
        <v>9438</v>
      </c>
      <c r="BL502" t="s">
        <v>6307</v>
      </c>
      <c r="BM502">
        <v>22036</v>
      </c>
      <c r="BN502" t="s">
        <v>388</v>
      </c>
      <c r="BO502" t="s">
        <v>7115</v>
      </c>
      <c r="BP502" t="s">
        <v>3177</v>
      </c>
      <c r="BQ502" t="s">
        <v>184</v>
      </c>
      <c r="BR502" t="s">
        <v>6744</v>
      </c>
      <c r="BS502" t="s">
        <v>9667</v>
      </c>
      <c r="BT502" t="s">
        <v>16</v>
      </c>
      <c r="BU502" t="s">
        <v>189</v>
      </c>
      <c r="BV502" t="s">
        <v>18</v>
      </c>
      <c r="BW502" t="s">
        <v>195</v>
      </c>
      <c r="BX502" t="s">
        <v>389</v>
      </c>
      <c r="BY502" t="s">
        <v>390</v>
      </c>
      <c r="BZ502" s="138"/>
      <c r="CA502" s="138">
        <v>44638</v>
      </c>
      <c r="CB502" t="s">
        <v>17</v>
      </c>
      <c r="CC502" t="s">
        <v>17</v>
      </c>
      <c r="CD502" t="s">
        <v>6307</v>
      </c>
      <c r="CE502" t="s">
        <v>189</v>
      </c>
      <c r="CF502" t="s">
        <v>6307</v>
      </c>
      <c r="CG502" t="s">
        <v>189</v>
      </c>
      <c r="CH502">
        <v>2022</v>
      </c>
      <c r="CI502" s="7">
        <v>44796</v>
      </c>
      <c r="CJ502" t="s">
        <v>4723</v>
      </c>
      <c r="CK502">
        <v>8</v>
      </c>
      <c r="CL502">
        <v>35</v>
      </c>
      <c r="CM502" s="7">
        <v>44795</v>
      </c>
      <c r="CN502" t="s">
        <v>11691</v>
      </c>
      <c r="CO502" t="s">
        <v>9857</v>
      </c>
      <c r="CP502" t="s">
        <v>11459</v>
      </c>
      <c r="CQ502" t="s">
        <v>11669</v>
      </c>
      <c r="CR502" t="s">
        <v>6028</v>
      </c>
      <c r="CS502" t="s">
        <v>6029</v>
      </c>
      <c r="CT502" t="s">
        <v>9848</v>
      </c>
      <c r="CU502" t="s">
        <v>9873</v>
      </c>
      <c r="CV502" t="s">
        <v>6310</v>
      </c>
      <c r="CW502" t="s">
        <v>9874</v>
      </c>
      <c r="CX502" t="s">
        <v>6868</v>
      </c>
      <c r="CY502" t="s">
        <v>9809</v>
      </c>
      <c r="CZ502" t="s">
        <v>6730</v>
      </c>
      <c r="DA502" t="s">
        <v>188</v>
      </c>
      <c r="DB502" t="s">
        <v>16</v>
      </c>
      <c r="DC502" t="s">
        <v>16</v>
      </c>
      <c r="DD502" t="s">
        <v>22</v>
      </c>
      <c r="DE502" t="s">
        <v>16</v>
      </c>
      <c r="DF502" t="s">
        <v>371</v>
      </c>
      <c r="DG502" t="s">
        <v>4727</v>
      </c>
      <c r="DH502" t="s">
        <v>6809</v>
      </c>
      <c r="DI502" t="s">
        <v>4512</v>
      </c>
      <c r="DJ502" t="s">
        <v>16</v>
      </c>
      <c r="DK502" t="s">
        <v>16</v>
      </c>
      <c r="DL502" t="s">
        <v>5972</v>
      </c>
      <c r="DM502" t="s">
        <v>6245</v>
      </c>
      <c r="DN502" t="s">
        <v>5046</v>
      </c>
      <c r="DO502" t="s">
        <v>11222</v>
      </c>
      <c r="DP502" t="s">
        <v>7830</v>
      </c>
      <c r="DQ502" t="s">
        <v>10289</v>
      </c>
      <c r="DR502" t="s">
        <v>7831</v>
      </c>
    </row>
    <row r="503" spans="1:122" x14ac:dyDescent="0.25">
      <c r="A503">
        <v>412</v>
      </c>
      <c r="B503" t="s">
        <v>189</v>
      </c>
      <c r="C503" t="s">
        <v>3192</v>
      </c>
      <c r="D503" s="138">
        <v>44795</v>
      </c>
      <c r="E503" t="s">
        <v>3198</v>
      </c>
      <c r="F503" t="s">
        <v>11</v>
      </c>
      <c r="G503" t="s">
        <v>1929</v>
      </c>
      <c r="H503" t="s">
        <v>11</v>
      </c>
      <c r="I503" t="s">
        <v>9802</v>
      </c>
      <c r="J503" t="s">
        <v>100</v>
      </c>
      <c r="K503">
        <v>0.93</v>
      </c>
      <c r="L503">
        <v>0.93</v>
      </c>
      <c r="M503">
        <v>6.37</v>
      </c>
      <c r="N503">
        <v>7.298</v>
      </c>
      <c r="O503" t="s">
        <v>189</v>
      </c>
      <c r="P503" t="s">
        <v>13</v>
      </c>
      <c r="Q503" t="s">
        <v>1042</v>
      </c>
      <c r="R503" t="s">
        <v>16</v>
      </c>
      <c r="S503" t="s">
        <v>1042</v>
      </c>
      <c r="T503" t="s">
        <v>16</v>
      </c>
      <c r="U503" t="s">
        <v>16</v>
      </c>
      <c r="V503" t="s">
        <v>2410</v>
      </c>
      <c r="W503">
        <v>100</v>
      </c>
      <c r="X503" t="s">
        <v>22</v>
      </c>
      <c r="Y503" t="s">
        <v>6282</v>
      </c>
      <c r="Z503" t="s">
        <v>6282</v>
      </c>
      <c r="AA503" t="s">
        <v>189</v>
      </c>
      <c r="AB503" s="138">
        <v>44798</v>
      </c>
      <c r="AC503" s="138"/>
      <c r="AD503" t="s">
        <v>6241</v>
      </c>
      <c r="AE503" t="s">
        <v>5284</v>
      </c>
      <c r="AF503" t="s">
        <v>16</v>
      </c>
      <c r="AG503" t="s">
        <v>189</v>
      </c>
      <c r="AH503" s="138">
        <v>45894</v>
      </c>
      <c r="AI503" t="s">
        <v>2414</v>
      </c>
      <c r="AJ503" t="s">
        <v>189</v>
      </c>
      <c r="AK503" t="s">
        <v>189</v>
      </c>
      <c r="AL503" t="s">
        <v>189</v>
      </c>
      <c r="AM503" t="s">
        <v>189</v>
      </c>
      <c r="AN503" t="s">
        <v>189</v>
      </c>
      <c r="AO503" t="s">
        <v>189</v>
      </c>
      <c r="AP503" t="s">
        <v>189</v>
      </c>
      <c r="AQ503" t="s">
        <v>16</v>
      </c>
      <c r="AR503" t="s">
        <v>189</v>
      </c>
      <c r="AS503" t="s">
        <v>16</v>
      </c>
      <c r="AT503" t="s">
        <v>6650</v>
      </c>
      <c r="AU503" t="s">
        <v>9344</v>
      </c>
      <c r="AV503" t="s">
        <v>189</v>
      </c>
      <c r="AW503" t="s">
        <v>16</v>
      </c>
      <c r="AX503" t="s">
        <v>16</v>
      </c>
      <c r="AY503" t="s">
        <v>16</v>
      </c>
      <c r="AZ503" t="s">
        <v>16</v>
      </c>
      <c r="BA503" t="s">
        <v>16</v>
      </c>
      <c r="BB503" t="s">
        <v>16</v>
      </c>
      <c r="BC503" t="s">
        <v>16</v>
      </c>
      <c r="BD503" t="s">
        <v>16</v>
      </c>
      <c r="BE503" t="s">
        <v>16</v>
      </c>
      <c r="BF503" t="s">
        <v>189</v>
      </c>
      <c r="BG503" t="s">
        <v>189</v>
      </c>
      <c r="BH503">
        <v>0</v>
      </c>
      <c r="BI503">
        <v>0</v>
      </c>
      <c r="BJ503">
        <v>0</v>
      </c>
      <c r="BK503" t="s">
        <v>189</v>
      </c>
      <c r="BL503" t="s">
        <v>189</v>
      </c>
      <c r="BN503" t="s">
        <v>3191</v>
      </c>
      <c r="BO503" t="s">
        <v>16</v>
      </c>
      <c r="BP503" t="s">
        <v>3194</v>
      </c>
      <c r="BQ503" t="s">
        <v>184</v>
      </c>
      <c r="BR503" t="s">
        <v>6744</v>
      </c>
      <c r="BS503" t="s">
        <v>9667</v>
      </c>
      <c r="BT503" t="s">
        <v>16</v>
      </c>
      <c r="BU503" t="s">
        <v>189</v>
      </c>
      <c r="BV503" t="s">
        <v>52</v>
      </c>
      <c r="BW503" t="s">
        <v>195</v>
      </c>
      <c r="BX503" t="s">
        <v>196</v>
      </c>
      <c r="BY503" t="s">
        <v>3195</v>
      </c>
      <c r="BZ503" s="138"/>
      <c r="CA503" s="138">
        <v>44676</v>
      </c>
      <c r="CB503" t="s">
        <v>17</v>
      </c>
      <c r="CC503" t="s">
        <v>17</v>
      </c>
      <c r="CD503" t="s">
        <v>6307</v>
      </c>
      <c r="CE503" t="s">
        <v>189</v>
      </c>
      <c r="CF503" t="s">
        <v>189</v>
      </c>
      <c r="CG503" t="s">
        <v>189</v>
      </c>
      <c r="CH503">
        <v>2022</v>
      </c>
      <c r="CI503" s="7">
        <v>44795</v>
      </c>
      <c r="CJ503" t="s">
        <v>4723</v>
      </c>
      <c r="CK503">
        <v>8</v>
      </c>
      <c r="CL503">
        <v>35</v>
      </c>
      <c r="CM503" s="7">
        <v>44795</v>
      </c>
      <c r="CN503" t="s">
        <v>11691</v>
      </c>
      <c r="CO503" t="s">
        <v>9857</v>
      </c>
      <c r="CP503" t="s">
        <v>11459</v>
      </c>
      <c r="CQ503" t="s">
        <v>11669</v>
      </c>
      <c r="CR503" t="s">
        <v>6028</v>
      </c>
      <c r="CS503" t="s">
        <v>6029</v>
      </c>
      <c r="CT503" t="s">
        <v>9848</v>
      </c>
      <c r="CU503" t="s">
        <v>9873</v>
      </c>
      <c r="CV503" t="s">
        <v>6310</v>
      </c>
      <c r="CW503" t="s">
        <v>9874</v>
      </c>
      <c r="CX503" t="s">
        <v>3193</v>
      </c>
      <c r="CY503" t="s">
        <v>9813</v>
      </c>
      <c r="CZ503" t="s">
        <v>6730</v>
      </c>
      <c r="DA503" t="s">
        <v>188</v>
      </c>
      <c r="DB503" t="s">
        <v>16</v>
      </c>
      <c r="DC503" t="s">
        <v>16</v>
      </c>
      <c r="DD503" t="s">
        <v>22</v>
      </c>
      <c r="DE503" t="s">
        <v>16</v>
      </c>
      <c r="DF503" t="s">
        <v>589</v>
      </c>
      <c r="DG503" t="s">
        <v>4727</v>
      </c>
      <c r="DH503" t="s">
        <v>6766</v>
      </c>
      <c r="DI503" t="s">
        <v>5878</v>
      </c>
      <c r="DJ503" t="s">
        <v>16</v>
      </c>
      <c r="DK503" t="s">
        <v>16</v>
      </c>
      <c r="DL503" t="s">
        <v>5972</v>
      </c>
      <c r="DM503" t="s">
        <v>6245</v>
      </c>
      <c r="DN503" t="s">
        <v>189</v>
      </c>
      <c r="DO503" t="s">
        <v>11223</v>
      </c>
      <c r="DP503" t="s">
        <v>7832</v>
      </c>
      <c r="DQ503" t="s">
        <v>10290</v>
      </c>
      <c r="DR503" t="s">
        <v>7833</v>
      </c>
    </row>
    <row r="504" spans="1:122" x14ac:dyDescent="0.25">
      <c r="A504">
        <v>411</v>
      </c>
      <c r="B504" t="s">
        <v>189</v>
      </c>
      <c r="C504" t="s">
        <v>3199</v>
      </c>
      <c r="D504" s="138">
        <v>44792</v>
      </c>
      <c r="E504" t="s">
        <v>1504</v>
      </c>
      <c r="F504" t="s">
        <v>106</v>
      </c>
      <c r="G504" t="s">
        <v>1929</v>
      </c>
      <c r="H504" t="s">
        <v>106</v>
      </c>
      <c r="I504" t="s">
        <v>4840</v>
      </c>
      <c r="J504" t="s">
        <v>100</v>
      </c>
      <c r="K504">
        <v>2</v>
      </c>
      <c r="L504">
        <v>2</v>
      </c>
      <c r="M504">
        <v>13.64</v>
      </c>
      <c r="N504">
        <v>15.692</v>
      </c>
      <c r="O504" t="s">
        <v>189</v>
      </c>
      <c r="P504" t="s">
        <v>13</v>
      </c>
      <c r="Q504" t="s">
        <v>290</v>
      </c>
      <c r="R504" t="s">
        <v>16</v>
      </c>
      <c r="S504" t="s">
        <v>290</v>
      </c>
      <c r="T504" t="s">
        <v>16</v>
      </c>
      <c r="U504" t="s">
        <v>16</v>
      </c>
      <c r="V504" t="s">
        <v>2410</v>
      </c>
      <c r="W504">
        <v>100</v>
      </c>
      <c r="X504" t="s">
        <v>15</v>
      </c>
      <c r="Y504" t="s">
        <v>6282</v>
      </c>
      <c r="Z504" t="s">
        <v>6282</v>
      </c>
      <c r="AA504" t="s">
        <v>9911</v>
      </c>
      <c r="AB504" s="138">
        <v>44799</v>
      </c>
      <c r="AC504" s="138">
        <v>44983</v>
      </c>
      <c r="AD504" t="s">
        <v>6241</v>
      </c>
      <c r="AE504" t="s">
        <v>5285</v>
      </c>
      <c r="AF504" t="s">
        <v>16</v>
      </c>
      <c r="AG504" t="s">
        <v>189</v>
      </c>
      <c r="AH504" s="138">
        <v>45895</v>
      </c>
      <c r="AI504" t="s">
        <v>2414</v>
      </c>
      <c r="AJ504" t="s">
        <v>189</v>
      </c>
      <c r="AK504" t="s">
        <v>189</v>
      </c>
      <c r="AL504" t="s">
        <v>189</v>
      </c>
      <c r="AM504" t="s">
        <v>189</v>
      </c>
      <c r="AN504" t="s">
        <v>189</v>
      </c>
      <c r="AO504" t="s">
        <v>189</v>
      </c>
      <c r="AP504" t="s">
        <v>189</v>
      </c>
      <c r="AQ504" t="s">
        <v>16</v>
      </c>
      <c r="AR504" t="s">
        <v>189</v>
      </c>
      <c r="AS504" t="s">
        <v>16</v>
      </c>
      <c r="AT504" t="s">
        <v>6444</v>
      </c>
      <c r="AU504" t="s">
        <v>9344</v>
      </c>
      <c r="AV504" t="s">
        <v>189</v>
      </c>
      <c r="AW504" t="s">
        <v>4620</v>
      </c>
      <c r="AX504" t="s">
        <v>4623</v>
      </c>
      <c r="AY504" t="s">
        <v>16</v>
      </c>
      <c r="AZ504" t="s">
        <v>16</v>
      </c>
      <c r="BA504" t="s">
        <v>16</v>
      </c>
      <c r="BB504" t="s">
        <v>16</v>
      </c>
      <c r="BC504" t="s">
        <v>181</v>
      </c>
      <c r="BD504" t="s">
        <v>16</v>
      </c>
      <c r="BE504" t="s">
        <v>2136</v>
      </c>
      <c r="BF504" t="s">
        <v>189</v>
      </c>
      <c r="BG504" t="s">
        <v>189</v>
      </c>
      <c r="BH504">
        <v>0</v>
      </c>
      <c r="BI504">
        <v>0</v>
      </c>
      <c r="BJ504">
        <v>0</v>
      </c>
      <c r="BK504" t="s">
        <v>189</v>
      </c>
      <c r="BL504" t="s">
        <v>189</v>
      </c>
      <c r="BN504" t="s">
        <v>1505</v>
      </c>
      <c r="BO504" t="s">
        <v>16</v>
      </c>
      <c r="BP504" t="s">
        <v>1504</v>
      </c>
      <c r="BQ504" t="s">
        <v>184</v>
      </c>
      <c r="BR504" t="s">
        <v>6744</v>
      </c>
      <c r="BS504" t="s">
        <v>9667</v>
      </c>
      <c r="BT504" t="s">
        <v>16</v>
      </c>
      <c r="BU504" t="s">
        <v>189</v>
      </c>
      <c r="BV504" t="s">
        <v>23</v>
      </c>
      <c r="BW504" t="s">
        <v>185</v>
      </c>
      <c r="BX504" t="s">
        <v>1506</v>
      </c>
      <c r="BY504" t="s">
        <v>16</v>
      </c>
      <c r="BZ504" s="138"/>
      <c r="CA504" s="138">
        <v>42712</v>
      </c>
      <c r="CB504" t="s">
        <v>17</v>
      </c>
      <c r="CC504" t="s">
        <v>17</v>
      </c>
      <c r="CD504" t="s">
        <v>6307</v>
      </c>
      <c r="CE504" t="s">
        <v>189</v>
      </c>
      <c r="CF504" t="s">
        <v>6307</v>
      </c>
      <c r="CG504" t="s">
        <v>189</v>
      </c>
      <c r="CH504">
        <v>2022</v>
      </c>
      <c r="CI504" s="7">
        <v>44792</v>
      </c>
      <c r="CJ504" t="s">
        <v>4723</v>
      </c>
      <c r="CK504">
        <v>8</v>
      </c>
      <c r="CL504">
        <v>34</v>
      </c>
      <c r="CM504" s="7">
        <v>44788</v>
      </c>
      <c r="CN504" t="s">
        <v>11693</v>
      </c>
      <c r="CO504" t="s">
        <v>9857</v>
      </c>
      <c r="CP504" t="s">
        <v>11459</v>
      </c>
      <c r="CQ504" t="s">
        <v>11669</v>
      </c>
      <c r="CR504" t="s">
        <v>6028</v>
      </c>
      <c r="CS504" t="s">
        <v>6030</v>
      </c>
      <c r="CT504" t="s">
        <v>9848</v>
      </c>
      <c r="CU504" t="s">
        <v>9873</v>
      </c>
      <c r="CV504" t="s">
        <v>6310</v>
      </c>
      <c r="CW504" t="s">
        <v>9874</v>
      </c>
      <c r="CX504" t="s">
        <v>1507</v>
      </c>
      <c r="CY504" t="s">
        <v>9813</v>
      </c>
      <c r="CZ504" t="s">
        <v>6730</v>
      </c>
      <c r="DA504" t="s">
        <v>252</v>
      </c>
      <c r="DB504" t="s">
        <v>9800</v>
      </c>
      <c r="DC504" t="s">
        <v>16</v>
      </c>
      <c r="DD504" t="s">
        <v>15</v>
      </c>
      <c r="DE504" t="s">
        <v>16</v>
      </c>
      <c r="DF504" t="s">
        <v>16</v>
      </c>
      <c r="DG504" t="s">
        <v>4727</v>
      </c>
      <c r="DH504" t="s">
        <v>2051</v>
      </c>
      <c r="DI504" t="s">
        <v>4504</v>
      </c>
      <c r="DJ504" t="s">
        <v>9911</v>
      </c>
      <c r="DK504" t="s">
        <v>5514</v>
      </c>
      <c r="DL504" t="s">
        <v>5514</v>
      </c>
      <c r="DM504" t="s">
        <v>16</v>
      </c>
      <c r="DN504" t="s">
        <v>189</v>
      </c>
      <c r="DO504" t="s">
        <v>10790</v>
      </c>
      <c r="DP504" t="s">
        <v>7834</v>
      </c>
      <c r="DQ504" t="s">
        <v>10291</v>
      </c>
      <c r="DR504" t="s">
        <v>7835</v>
      </c>
    </row>
    <row r="505" spans="1:122" x14ac:dyDescent="0.25">
      <c r="A505">
        <v>410</v>
      </c>
      <c r="B505" t="s">
        <v>189</v>
      </c>
      <c r="C505" t="s">
        <v>2517</v>
      </c>
      <c r="D505" s="138">
        <v>44790</v>
      </c>
      <c r="E505" t="s">
        <v>2518</v>
      </c>
      <c r="F505" t="s">
        <v>11</v>
      </c>
      <c r="G505" t="s">
        <v>16</v>
      </c>
      <c r="H505" t="s">
        <v>11</v>
      </c>
      <c r="I505" t="s">
        <v>9802</v>
      </c>
      <c r="J505" t="s">
        <v>100</v>
      </c>
      <c r="K505">
        <v>0.96</v>
      </c>
      <c r="L505">
        <v>0.96</v>
      </c>
      <c r="M505">
        <v>6.51</v>
      </c>
      <c r="N505">
        <v>7.53</v>
      </c>
      <c r="O505" t="s">
        <v>189</v>
      </c>
      <c r="P505" t="s">
        <v>2048</v>
      </c>
      <c r="Q505" t="s">
        <v>31</v>
      </c>
      <c r="R505" t="s">
        <v>16</v>
      </c>
      <c r="S505" t="s">
        <v>31</v>
      </c>
      <c r="T505" t="s">
        <v>16</v>
      </c>
      <c r="U505" t="s">
        <v>16</v>
      </c>
      <c r="V505" t="s">
        <v>2410</v>
      </c>
      <c r="W505">
        <v>100</v>
      </c>
      <c r="X505" t="s">
        <v>22</v>
      </c>
      <c r="Y505" t="s">
        <v>6282</v>
      </c>
      <c r="Z505" t="s">
        <v>6282</v>
      </c>
      <c r="AA505" t="s">
        <v>189</v>
      </c>
      <c r="AB505" s="138">
        <v>44797</v>
      </c>
      <c r="AC505" s="138">
        <v>44950</v>
      </c>
      <c r="AD505" t="s">
        <v>6241</v>
      </c>
      <c r="AE505" t="s">
        <v>5151</v>
      </c>
      <c r="AF505" t="s">
        <v>16</v>
      </c>
      <c r="AG505" t="s">
        <v>189</v>
      </c>
      <c r="AH505" s="138">
        <v>45862</v>
      </c>
      <c r="AI505" t="s">
        <v>2414</v>
      </c>
      <c r="AJ505" t="s">
        <v>189</v>
      </c>
      <c r="AK505" t="s">
        <v>189</v>
      </c>
      <c r="AL505" t="s">
        <v>189</v>
      </c>
      <c r="AM505" t="s">
        <v>189</v>
      </c>
      <c r="AN505" t="s">
        <v>189</v>
      </c>
      <c r="AO505" t="s">
        <v>189</v>
      </c>
      <c r="AP505" t="s">
        <v>189</v>
      </c>
      <c r="AQ505" t="s">
        <v>16</v>
      </c>
      <c r="AR505" t="s">
        <v>189</v>
      </c>
      <c r="AS505" t="s">
        <v>16</v>
      </c>
      <c r="AT505" t="s">
        <v>6651</v>
      </c>
      <c r="AU505" t="s">
        <v>9344</v>
      </c>
      <c r="AV505" t="s">
        <v>189</v>
      </c>
      <c r="AW505" t="s">
        <v>16</v>
      </c>
      <c r="AX505" t="s">
        <v>16</v>
      </c>
      <c r="AY505" t="s">
        <v>16</v>
      </c>
      <c r="AZ505" t="s">
        <v>16</v>
      </c>
      <c r="BA505" t="s">
        <v>16</v>
      </c>
      <c r="BB505" t="s">
        <v>16</v>
      </c>
      <c r="BC505" t="s">
        <v>16</v>
      </c>
      <c r="BD505" t="s">
        <v>16</v>
      </c>
      <c r="BE505" t="s">
        <v>16</v>
      </c>
      <c r="BF505" t="s">
        <v>189</v>
      </c>
      <c r="BG505" t="s">
        <v>189</v>
      </c>
      <c r="BH505">
        <v>0</v>
      </c>
      <c r="BI505">
        <v>0</v>
      </c>
      <c r="BJ505">
        <v>0</v>
      </c>
      <c r="BK505" t="s">
        <v>189</v>
      </c>
      <c r="BL505" t="s">
        <v>189</v>
      </c>
      <c r="BN505" t="s">
        <v>2513</v>
      </c>
      <c r="BO505" t="s">
        <v>16</v>
      </c>
      <c r="BP505" t="s">
        <v>2516</v>
      </c>
      <c r="BQ505" t="s">
        <v>184</v>
      </c>
      <c r="BR505" t="s">
        <v>6744</v>
      </c>
      <c r="BS505" t="s">
        <v>9667</v>
      </c>
      <c r="BT505" t="s">
        <v>16</v>
      </c>
      <c r="BU505" t="s">
        <v>189</v>
      </c>
      <c r="BV505" t="s">
        <v>30</v>
      </c>
      <c r="BW505" t="s">
        <v>195</v>
      </c>
      <c r="BX505" t="s">
        <v>269</v>
      </c>
      <c r="BY505" t="s">
        <v>16</v>
      </c>
      <c r="BZ505" s="138"/>
      <c r="CA505" s="138">
        <v>44790</v>
      </c>
      <c r="CB505" t="s">
        <v>34</v>
      </c>
      <c r="CC505" t="s">
        <v>16</v>
      </c>
      <c r="CD505" t="s">
        <v>6307</v>
      </c>
      <c r="CE505" t="s">
        <v>189</v>
      </c>
      <c r="CF505" t="s">
        <v>189</v>
      </c>
      <c r="CG505" t="s">
        <v>189</v>
      </c>
      <c r="CH505">
        <v>2022</v>
      </c>
      <c r="CI505" s="7">
        <v>44790</v>
      </c>
      <c r="CJ505" t="s">
        <v>4723</v>
      </c>
      <c r="CK505">
        <v>8</v>
      </c>
      <c r="CL505">
        <v>34</v>
      </c>
      <c r="CM505" s="7">
        <v>44788</v>
      </c>
      <c r="CN505" t="s">
        <v>11693</v>
      </c>
      <c r="CO505" t="s">
        <v>9857</v>
      </c>
      <c r="CP505" t="s">
        <v>11459</v>
      </c>
      <c r="CQ505" t="s">
        <v>11669</v>
      </c>
      <c r="CR505" t="s">
        <v>6028</v>
      </c>
      <c r="CS505" t="s">
        <v>6030</v>
      </c>
      <c r="CT505" t="s">
        <v>9848</v>
      </c>
      <c r="CU505" t="s">
        <v>9873</v>
      </c>
      <c r="CV505" t="s">
        <v>6307</v>
      </c>
      <c r="CW505" t="s">
        <v>9874</v>
      </c>
      <c r="CX505" t="s">
        <v>2515</v>
      </c>
      <c r="CY505" t="s">
        <v>9813</v>
      </c>
      <c r="CZ505" t="s">
        <v>6730</v>
      </c>
      <c r="DA505" t="s">
        <v>188</v>
      </c>
      <c r="DB505" t="s">
        <v>16</v>
      </c>
      <c r="DC505" t="s">
        <v>16</v>
      </c>
      <c r="DD505" t="s">
        <v>22</v>
      </c>
      <c r="DE505" t="s">
        <v>16</v>
      </c>
      <c r="DF505" t="s">
        <v>2468</v>
      </c>
      <c r="DG505" t="s">
        <v>4750</v>
      </c>
      <c r="DH505" t="s">
        <v>6766</v>
      </c>
      <c r="DI505" t="s">
        <v>5869</v>
      </c>
      <c r="DJ505" t="s">
        <v>16</v>
      </c>
      <c r="DK505" t="s">
        <v>16</v>
      </c>
      <c r="DL505" t="s">
        <v>5972</v>
      </c>
      <c r="DM505" t="s">
        <v>6245</v>
      </c>
      <c r="DN505" t="s">
        <v>189</v>
      </c>
      <c r="DO505" t="s">
        <v>11224</v>
      </c>
      <c r="DP505" t="s">
        <v>7836</v>
      </c>
      <c r="DQ505" t="s">
        <v>10292</v>
      </c>
      <c r="DR505" t="s">
        <v>7837</v>
      </c>
    </row>
    <row r="506" spans="1:122" x14ac:dyDescent="0.25">
      <c r="A506">
        <v>409</v>
      </c>
      <c r="B506" t="s">
        <v>189</v>
      </c>
      <c r="C506" t="s">
        <v>3200</v>
      </c>
      <c r="D506" s="138">
        <v>44790</v>
      </c>
      <c r="E506" t="s">
        <v>3201</v>
      </c>
      <c r="F506" t="s">
        <v>11</v>
      </c>
      <c r="G506" t="s">
        <v>1932</v>
      </c>
      <c r="H506" t="s">
        <v>11</v>
      </c>
      <c r="I506" t="s">
        <v>9802</v>
      </c>
      <c r="J506" t="s">
        <v>100</v>
      </c>
      <c r="K506">
        <v>0.745</v>
      </c>
      <c r="L506">
        <v>0.74</v>
      </c>
      <c r="M506">
        <v>5.05</v>
      </c>
      <c r="N506">
        <v>5.8440000000000003</v>
      </c>
      <c r="O506" t="s">
        <v>189</v>
      </c>
      <c r="P506" t="s">
        <v>13</v>
      </c>
      <c r="Q506" t="s">
        <v>71</v>
      </c>
      <c r="R506" t="s">
        <v>3150</v>
      </c>
      <c r="S506" t="s">
        <v>71</v>
      </c>
      <c r="T506" t="s">
        <v>16</v>
      </c>
      <c r="U506" t="s">
        <v>41</v>
      </c>
      <c r="V506" t="s">
        <v>2410</v>
      </c>
      <c r="W506">
        <v>100</v>
      </c>
      <c r="X506" t="s">
        <v>22</v>
      </c>
      <c r="Y506" t="s">
        <v>6282</v>
      </c>
      <c r="Z506" t="s">
        <v>6282</v>
      </c>
      <c r="AA506" t="s">
        <v>189</v>
      </c>
      <c r="AB506" s="138">
        <v>44797</v>
      </c>
      <c r="AC506" s="138">
        <v>44981</v>
      </c>
      <c r="AD506" t="s">
        <v>6241</v>
      </c>
      <c r="AE506" t="s">
        <v>5198</v>
      </c>
      <c r="AF506" t="s">
        <v>16</v>
      </c>
      <c r="AG506" t="s">
        <v>189</v>
      </c>
      <c r="AH506" s="138">
        <v>45893</v>
      </c>
      <c r="AI506" t="s">
        <v>2414</v>
      </c>
      <c r="AJ506" t="s">
        <v>189</v>
      </c>
      <c r="AK506" t="s">
        <v>189</v>
      </c>
      <c r="AL506" t="s">
        <v>189</v>
      </c>
      <c r="AM506" t="s">
        <v>189</v>
      </c>
      <c r="AN506" t="s">
        <v>189</v>
      </c>
      <c r="AO506" t="s">
        <v>189</v>
      </c>
      <c r="AP506" t="s">
        <v>189</v>
      </c>
      <c r="AQ506" t="s">
        <v>16</v>
      </c>
      <c r="AR506" t="s">
        <v>189</v>
      </c>
      <c r="AS506" t="s">
        <v>16</v>
      </c>
      <c r="AT506" t="s">
        <v>6464</v>
      </c>
      <c r="AU506" t="s">
        <v>9344</v>
      </c>
      <c r="AV506" t="s">
        <v>189</v>
      </c>
      <c r="AW506" t="s">
        <v>16</v>
      </c>
      <c r="AX506" t="s">
        <v>16</v>
      </c>
      <c r="AY506" t="s">
        <v>16</v>
      </c>
      <c r="AZ506" t="s">
        <v>16</v>
      </c>
      <c r="BA506" t="s">
        <v>16</v>
      </c>
      <c r="BB506" t="s">
        <v>16</v>
      </c>
      <c r="BC506" t="s">
        <v>16</v>
      </c>
      <c r="BD506" t="s">
        <v>16</v>
      </c>
      <c r="BE506" t="s">
        <v>16</v>
      </c>
      <c r="BF506" t="s">
        <v>189</v>
      </c>
      <c r="BG506" t="s">
        <v>189</v>
      </c>
      <c r="BH506">
        <v>0</v>
      </c>
      <c r="BI506">
        <v>0</v>
      </c>
      <c r="BJ506">
        <v>0</v>
      </c>
      <c r="BK506" t="s">
        <v>189</v>
      </c>
      <c r="BL506" t="s">
        <v>189</v>
      </c>
      <c r="BN506" t="s">
        <v>2280</v>
      </c>
      <c r="BO506" t="s">
        <v>9725</v>
      </c>
      <c r="BP506" t="s">
        <v>2773</v>
      </c>
      <c r="BQ506" t="s">
        <v>184</v>
      </c>
      <c r="BR506" t="s">
        <v>6744</v>
      </c>
      <c r="BS506" t="s">
        <v>9667</v>
      </c>
      <c r="BT506" t="s">
        <v>16</v>
      </c>
      <c r="BU506" t="s">
        <v>189</v>
      </c>
      <c r="BV506" t="s">
        <v>39</v>
      </c>
      <c r="BW506" t="s">
        <v>195</v>
      </c>
      <c r="BX506" t="s">
        <v>809</v>
      </c>
      <c r="BY506" t="s">
        <v>2774</v>
      </c>
      <c r="BZ506" s="138"/>
      <c r="CA506" s="138">
        <v>44729</v>
      </c>
      <c r="CB506" t="s">
        <v>17</v>
      </c>
      <c r="CC506" t="s">
        <v>17</v>
      </c>
      <c r="CD506" t="s">
        <v>6307</v>
      </c>
      <c r="CE506" t="s">
        <v>189</v>
      </c>
      <c r="CF506" t="s">
        <v>189</v>
      </c>
      <c r="CG506" t="s">
        <v>189</v>
      </c>
      <c r="CH506">
        <v>2022</v>
      </c>
      <c r="CI506" s="7">
        <v>44790</v>
      </c>
      <c r="CJ506" t="s">
        <v>4723</v>
      </c>
      <c r="CK506">
        <v>8</v>
      </c>
      <c r="CL506">
        <v>34</v>
      </c>
      <c r="CM506" s="7">
        <v>44788</v>
      </c>
      <c r="CN506" t="s">
        <v>11693</v>
      </c>
      <c r="CO506" t="s">
        <v>9857</v>
      </c>
      <c r="CP506" t="s">
        <v>11459</v>
      </c>
      <c r="CQ506" t="s">
        <v>11669</v>
      </c>
      <c r="CR506" t="s">
        <v>6028</v>
      </c>
      <c r="CS506" t="s">
        <v>6030</v>
      </c>
      <c r="CT506" t="s">
        <v>9848</v>
      </c>
      <c r="CU506" t="s">
        <v>9873</v>
      </c>
      <c r="CV506" t="s">
        <v>6310</v>
      </c>
      <c r="CW506" t="s">
        <v>9874</v>
      </c>
      <c r="CX506" t="s">
        <v>2772</v>
      </c>
      <c r="CY506" t="s">
        <v>9813</v>
      </c>
      <c r="CZ506" t="s">
        <v>6730</v>
      </c>
      <c r="DA506" t="s">
        <v>188</v>
      </c>
      <c r="DB506" t="s">
        <v>16</v>
      </c>
      <c r="DC506" t="s">
        <v>16</v>
      </c>
      <c r="DD506" t="s">
        <v>22</v>
      </c>
      <c r="DE506" t="s">
        <v>16</v>
      </c>
      <c r="DF506" t="s">
        <v>304</v>
      </c>
      <c r="DG506" t="s">
        <v>4727</v>
      </c>
      <c r="DH506" t="s">
        <v>6766</v>
      </c>
      <c r="DI506" t="s">
        <v>5879</v>
      </c>
      <c r="DJ506" t="s">
        <v>16</v>
      </c>
      <c r="DK506" t="s">
        <v>16</v>
      </c>
      <c r="DL506" t="s">
        <v>5972</v>
      </c>
      <c r="DM506" t="s">
        <v>9708</v>
      </c>
      <c r="DN506" t="s">
        <v>189</v>
      </c>
      <c r="DO506" t="s">
        <v>11225</v>
      </c>
      <c r="DP506" t="s">
        <v>7838</v>
      </c>
      <c r="DQ506" t="s">
        <v>10292</v>
      </c>
      <c r="DR506" t="s">
        <v>7839</v>
      </c>
    </row>
    <row r="507" spans="1:122" x14ac:dyDescent="0.25">
      <c r="A507">
        <v>408</v>
      </c>
      <c r="B507" t="s">
        <v>189</v>
      </c>
      <c r="C507" t="s">
        <v>3206</v>
      </c>
      <c r="D507" s="138">
        <v>44789</v>
      </c>
      <c r="E507" t="s">
        <v>3208</v>
      </c>
      <c r="F507" t="s">
        <v>11</v>
      </c>
      <c r="G507" t="s">
        <v>1926</v>
      </c>
      <c r="H507" t="s">
        <v>11</v>
      </c>
      <c r="I507" t="s">
        <v>9802</v>
      </c>
      <c r="J507" t="s">
        <v>100</v>
      </c>
      <c r="K507">
        <v>0.41</v>
      </c>
      <c r="L507">
        <v>0.41</v>
      </c>
      <c r="M507">
        <v>2.78</v>
      </c>
      <c r="N507">
        <v>3.2149999999999999</v>
      </c>
      <c r="O507" t="s">
        <v>189</v>
      </c>
      <c r="P507" t="s">
        <v>121</v>
      </c>
      <c r="Q507" t="s">
        <v>31</v>
      </c>
      <c r="R507" t="s">
        <v>2645</v>
      </c>
      <c r="S507" t="s">
        <v>31</v>
      </c>
      <c r="T507" t="s">
        <v>16</v>
      </c>
      <c r="U507" t="s">
        <v>65</v>
      </c>
      <c r="V507" t="s">
        <v>2410</v>
      </c>
      <c r="W507">
        <v>100</v>
      </c>
      <c r="X507" t="s">
        <v>87</v>
      </c>
      <c r="Y507" t="s">
        <v>1883</v>
      </c>
      <c r="Z507" t="s">
        <v>1883</v>
      </c>
      <c r="AA507" t="s">
        <v>189</v>
      </c>
      <c r="AB507" s="138">
        <v>44792</v>
      </c>
      <c r="AC507" s="138">
        <v>44976</v>
      </c>
      <c r="AD507" t="s">
        <v>6246</v>
      </c>
      <c r="AE507" t="s">
        <v>5286</v>
      </c>
      <c r="AF507" t="s">
        <v>16</v>
      </c>
      <c r="AG507" t="s">
        <v>189</v>
      </c>
      <c r="AH507" s="138">
        <v>45156</v>
      </c>
      <c r="AI507" t="s">
        <v>2414</v>
      </c>
      <c r="AJ507" t="s">
        <v>189</v>
      </c>
      <c r="AK507" t="s">
        <v>189</v>
      </c>
      <c r="AL507" t="s">
        <v>189</v>
      </c>
      <c r="AM507" t="s">
        <v>189</v>
      </c>
      <c r="AN507" t="s">
        <v>189</v>
      </c>
      <c r="AO507" t="s">
        <v>189</v>
      </c>
      <c r="AP507" t="s">
        <v>5517</v>
      </c>
      <c r="AQ507" t="s">
        <v>16</v>
      </c>
      <c r="AR507" t="s">
        <v>189</v>
      </c>
      <c r="AS507" t="s">
        <v>16</v>
      </c>
      <c r="AT507" t="s">
        <v>6652</v>
      </c>
      <c r="AU507" t="s">
        <v>9344</v>
      </c>
      <c r="AV507" t="s">
        <v>189</v>
      </c>
      <c r="AW507" t="s">
        <v>16</v>
      </c>
      <c r="AX507" t="s">
        <v>16</v>
      </c>
      <c r="AY507" t="s">
        <v>16</v>
      </c>
      <c r="AZ507" t="s">
        <v>16</v>
      </c>
      <c r="BA507" t="s">
        <v>16</v>
      </c>
      <c r="BB507" t="s">
        <v>16</v>
      </c>
      <c r="BC507" t="s">
        <v>16</v>
      </c>
      <c r="BD507" t="s">
        <v>16</v>
      </c>
      <c r="BE507" t="s">
        <v>16</v>
      </c>
      <c r="BF507" t="s">
        <v>189</v>
      </c>
      <c r="BG507" t="s">
        <v>189</v>
      </c>
      <c r="BH507">
        <v>0</v>
      </c>
      <c r="BI507">
        <v>0</v>
      </c>
      <c r="BJ507">
        <v>0</v>
      </c>
      <c r="BK507" t="s">
        <v>189</v>
      </c>
      <c r="BL507" t="s">
        <v>189</v>
      </c>
      <c r="BN507" t="s">
        <v>3205</v>
      </c>
      <c r="BO507" t="s">
        <v>16</v>
      </c>
      <c r="BP507" t="s">
        <v>3208</v>
      </c>
      <c r="BQ507" t="s">
        <v>184</v>
      </c>
      <c r="BR507" t="s">
        <v>6744</v>
      </c>
      <c r="BS507" t="s">
        <v>16</v>
      </c>
      <c r="BT507" t="s">
        <v>16</v>
      </c>
      <c r="BU507" t="s">
        <v>189</v>
      </c>
      <c r="BV507" t="s">
        <v>67</v>
      </c>
      <c r="BW507" t="s">
        <v>189</v>
      </c>
      <c r="BX507" t="s">
        <v>186</v>
      </c>
      <c r="BY507" t="s">
        <v>16</v>
      </c>
      <c r="BZ507" s="138"/>
      <c r="CA507" s="138">
        <v>42704</v>
      </c>
      <c r="CB507" t="s">
        <v>29</v>
      </c>
      <c r="CC507" t="s">
        <v>6745</v>
      </c>
      <c r="CD507" t="s">
        <v>6307</v>
      </c>
      <c r="CE507" t="s">
        <v>189</v>
      </c>
      <c r="CF507" t="s">
        <v>189</v>
      </c>
      <c r="CG507" t="s">
        <v>189</v>
      </c>
      <c r="CH507">
        <v>2022</v>
      </c>
      <c r="CI507" s="7">
        <v>44789</v>
      </c>
      <c r="CJ507" t="s">
        <v>4723</v>
      </c>
      <c r="CK507">
        <v>8</v>
      </c>
      <c r="CL507">
        <v>34</v>
      </c>
      <c r="CM507" s="7">
        <v>44788</v>
      </c>
      <c r="CN507" t="s">
        <v>11693</v>
      </c>
      <c r="CO507" t="s">
        <v>9857</v>
      </c>
      <c r="CP507" t="s">
        <v>11459</v>
      </c>
      <c r="CQ507" t="s">
        <v>11669</v>
      </c>
      <c r="CR507" t="s">
        <v>6028</v>
      </c>
      <c r="CS507" t="s">
        <v>6030</v>
      </c>
      <c r="CT507" t="s">
        <v>9848</v>
      </c>
      <c r="CU507" t="s">
        <v>9873</v>
      </c>
      <c r="CV507" t="s">
        <v>6310</v>
      </c>
      <c r="CW507" t="s">
        <v>9882</v>
      </c>
      <c r="CX507" t="s">
        <v>3207</v>
      </c>
      <c r="CY507" t="s">
        <v>9813</v>
      </c>
      <c r="CZ507" t="s">
        <v>6730</v>
      </c>
      <c r="DA507" t="s">
        <v>188</v>
      </c>
      <c r="DB507" t="s">
        <v>16</v>
      </c>
      <c r="DC507" t="s">
        <v>16</v>
      </c>
      <c r="DD507" t="s">
        <v>87</v>
      </c>
      <c r="DE507" t="s">
        <v>3205</v>
      </c>
      <c r="DF507" t="s">
        <v>16</v>
      </c>
      <c r="DG507" t="s">
        <v>5517</v>
      </c>
      <c r="DH507" t="s">
        <v>6766</v>
      </c>
      <c r="DI507" t="s">
        <v>5814</v>
      </c>
      <c r="DJ507" t="s">
        <v>16</v>
      </c>
      <c r="DK507" t="s">
        <v>16</v>
      </c>
      <c r="DL507" t="s">
        <v>4465</v>
      </c>
      <c r="DM507" t="s">
        <v>16</v>
      </c>
      <c r="DN507" t="s">
        <v>189</v>
      </c>
      <c r="DO507" t="s">
        <v>11694</v>
      </c>
      <c r="DP507" t="s">
        <v>7840</v>
      </c>
      <c r="DQ507" t="s">
        <v>10293</v>
      </c>
      <c r="DR507" t="s">
        <v>7841</v>
      </c>
    </row>
    <row r="508" spans="1:122" x14ac:dyDescent="0.25">
      <c r="A508">
        <v>407</v>
      </c>
      <c r="B508" t="s">
        <v>189</v>
      </c>
      <c r="C508" t="s">
        <v>3203</v>
      </c>
      <c r="D508" s="138">
        <v>44789</v>
      </c>
      <c r="E508" t="s">
        <v>4571</v>
      </c>
      <c r="F508" t="s">
        <v>11</v>
      </c>
      <c r="G508" t="s">
        <v>1929</v>
      </c>
      <c r="H508" t="s">
        <v>11</v>
      </c>
      <c r="I508" t="s">
        <v>9802</v>
      </c>
      <c r="J508" t="s">
        <v>100</v>
      </c>
      <c r="K508">
        <v>0.41</v>
      </c>
      <c r="L508">
        <v>0.41</v>
      </c>
      <c r="M508">
        <v>2.78</v>
      </c>
      <c r="N508">
        <v>3.2149999999999999</v>
      </c>
      <c r="O508" t="s">
        <v>189</v>
      </c>
      <c r="P508" t="s">
        <v>13</v>
      </c>
      <c r="Q508" t="s">
        <v>63</v>
      </c>
      <c r="R508" t="s">
        <v>16</v>
      </c>
      <c r="S508" t="s">
        <v>63</v>
      </c>
      <c r="T508" t="s">
        <v>16</v>
      </c>
      <c r="U508" t="s">
        <v>16</v>
      </c>
      <c r="V508" t="s">
        <v>2410</v>
      </c>
      <c r="W508">
        <v>100</v>
      </c>
      <c r="X508" t="s">
        <v>22</v>
      </c>
      <c r="Y508" t="s">
        <v>6282</v>
      </c>
      <c r="Z508" t="s">
        <v>6282</v>
      </c>
      <c r="AA508" t="s">
        <v>189</v>
      </c>
      <c r="AB508" s="138">
        <v>44792</v>
      </c>
      <c r="AC508" s="138">
        <v>44976</v>
      </c>
      <c r="AD508" t="s">
        <v>6241</v>
      </c>
      <c r="AE508" t="s">
        <v>5122</v>
      </c>
      <c r="AF508" t="s">
        <v>16</v>
      </c>
      <c r="AG508" t="s">
        <v>189</v>
      </c>
      <c r="AH508" s="138">
        <v>45888</v>
      </c>
      <c r="AI508" t="s">
        <v>2414</v>
      </c>
      <c r="AJ508" t="s">
        <v>189</v>
      </c>
      <c r="AK508" t="s">
        <v>189</v>
      </c>
      <c r="AL508" t="s">
        <v>189</v>
      </c>
      <c r="AM508" t="s">
        <v>189</v>
      </c>
      <c r="AN508" t="s">
        <v>189</v>
      </c>
      <c r="AO508" t="s">
        <v>189</v>
      </c>
      <c r="AP508" t="s">
        <v>189</v>
      </c>
      <c r="AQ508" t="s">
        <v>16</v>
      </c>
      <c r="AR508" t="s">
        <v>189</v>
      </c>
      <c r="AS508" t="s">
        <v>16</v>
      </c>
      <c r="AT508" t="s">
        <v>6653</v>
      </c>
      <c r="AU508" t="s">
        <v>9344</v>
      </c>
      <c r="AV508" t="s">
        <v>189</v>
      </c>
      <c r="AW508" t="s">
        <v>16</v>
      </c>
      <c r="AX508" t="s">
        <v>16</v>
      </c>
      <c r="AY508" t="s">
        <v>16</v>
      </c>
      <c r="AZ508" t="s">
        <v>16</v>
      </c>
      <c r="BA508" t="s">
        <v>16</v>
      </c>
      <c r="BB508" t="s">
        <v>16</v>
      </c>
      <c r="BC508" t="s">
        <v>16</v>
      </c>
      <c r="BD508" t="s">
        <v>16</v>
      </c>
      <c r="BE508" t="s">
        <v>16</v>
      </c>
      <c r="BF508" t="s">
        <v>189</v>
      </c>
      <c r="BG508" t="s">
        <v>189</v>
      </c>
      <c r="BH508">
        <v>0</v>
      </c>
      <c r="BI508">
        <v>0</v>
      </c>
      <c r="BJ508">
        <v>0</v>
      </c>
      <c r="BK508" t="s">
        <v>189</v>
      </c>
      <c r="BL508" t="s">
        <v>189</v>
      </c>
      <c r="BN508" t="s">
        <v>3202</v>
      </c>
      <c r="BO508" t="s">
        <v>9725</v>
      </c>
      <c r="BP508" t="s">
        <v>4572</v>
      </c>
      <c r="BQ508" t="s">
        <v>184</v>
      </c>
      <c r="BR508" t="s">
        <v>6744</v>
      </c>
      <c r="BS508" t="s">
        <v>1494</v>
      </c>
      <c r="BT508" t="s">
        <v>16</v>
      </c>
      <c r="BU508" t="s">
        <v>189</v>
      </c>
      <c r="BV508" t="s">
        <v>133</v>
      </c>
      <c r="BW508" t="s">
        <v>9787</v>
      </c>
      <c r="BX508" t="s">
        <v>1318</v>
      </c>
      <c r="BY508" t="s">
        <v>16</v>
      </c>
      <c r="BZ508" s="138"/>
      <c r="CA508" s="138">
        <v>42993</v>
      </c>
      <c r="CB508" t="s">
        <v>17</v>
      </c>
      <c r="CC508" t="s">
        <v>17</v>
      </c>
      <c r="CD508" t="s">
        <v>6307</v>
      </c>
      <c r="CE508" t="s">
        <v>189</v>
      </c>
      <c r="CF508" t="s">
        <v>189</v>
      </c>
      <c r="CG508" t="s">
        <v>189</v>
      </c>
      <c r="CH508">
        <v>2022</v>
      </c>
      <c r="CI508" s="7">
        <v>44789</v>
      </c>
      <c r="CJ508" t="s">
        <v>4723</v>
      </c>
      <c r="CK508">
        <v>8</v>
      </c>
      <c r="CL508">
        <v>34</v>
      </c>
      <c r="CM508" s="7">
        <v>44788</v>
      </c>
      <c r="CN508" t="s">
        <v>11693</v>
      </c>
      <c r="CO508" t="s">
        <v>9857</v>
      </c>
      <c r="CP508" t="s">
        <v>11459</v>
      </c>
      <c r="CQ508" t="s">
        <v>11669</v>
      </c>
      <c r="CR508" t="s">
        <v>6028</v>
      </c>
      <c r="CS508" t="s">
        <v>6030</v>
      </c>
      <c r="CT508" t="s">
        <v>9848</v>
      </c>
      <c r="CU508" t="s">
        <v>9873</v>
      </c>
      <c r="CV508" t="s">
        <v>6310</v>
      </c>
      <c r="CW508" t="s">
        <v>9874</v>
      </c>
      <c r="CX508" t="s">
        <v>3204</v>
      </c>
      <c r="CY508" t="s">
        <v>9813</v>
      </c>
      <c r="CZ508" t="s">
        <v>6730</v>
      </c>
      <c r="DA508" t="s">
        <v>188</v>
      </c>
      <c r="DB508" t="s">
        <v>16</v>
      </c>
      <c r="DC508" t="s">
        <v>16</v>
      </c>
      <c r="DD508" t="s">
        <v>22</v>
      </c>
      <c r="DE508" t="s">
        <v>16</v>
      </c>
      <c r="DF508" t="s">
        <v>405</v>
      </c>
      <c r="DG508" t="s">
        <v>4727</v>
      </c>
      <c r="DH508" t="s">
        <v>6766</v>
      </c>
      <c r="DI508" t="s">
        <v>5814</v>
      </c>
      <c r="DJ508" t="s">
        <v>16</v>
      </c>
      <c r="DK508" t="s">
        <v>16</v>
      </c>
      <c r="DL508" t="s">
        <v>5972</v>
      </c>
      <c r="DM508" t="s">
        <v>9708</v>
      </c>
      <c r="DN508" t="s">
        <v>189</v>
      </c>
      <c r="DO508" t="s">
        <v>11226</v>
      </c>
      <c r="DP508" t="s">
        <v>7842</v>
      </c>
      <c r="DQ508" t="s">
        <v>10293</v>
      </c>
      <c r="DR508" t="s">
        <v>7843</v>
      </c>
    </row>
    <row r="509" spans="1:122" x14ac:dyDescent="0.25">
      <c r="A509">
        <v>406</v>
      </c>
      <c r="B509" t="s">
        <v>189</v>
      </c>
      <c r="C509" t="s">
        <v>3216</v>
      </c>
      <c r="D509" s="138">
        <v>44785</v>
      </c>
      <c r="E509" t="s">
        <v>3220</v>
      </c>
      <c r="F509" t="s">
        <v>11</v>
      </c>
      <c r="G509" t="s">
        <v>16</v>
      </c>
      <c r="H509" t="s">
        <v>11</v>
      </c>
      <c r="I509" t="s">
        <v>9802</v>
      </c>
      <c r="J509" t="s">
        <v>92</v>
      </c>
      <c r="K509">
        <v>0.46500000000000002</v>
      </c>
      <c r="L509">
        <v>0.48</v>
      </c>
      <c r="M509">
        <v>3.21</v>
      </c>
      <c r="N509">
        <v>3.7389999999999999</v>
      </c>
      <c r="O509" t="s">
        <v>189</v>
      </c>
      <c r="P509" t="s">
        <v>13</v>
      </c>
      <c r="Q509" t="s">
        <v>930</v>
      </c>
      <c r="R509" t="s">
        <v>16</v>
      </c>
      <c r="S509" t="s">
        <v>16</v>
      </c>
      <c r="T509" t="s">
        <v>16</v>
      </c>
      <c r="U509" t="s">
        <v>16</v>
      </c>
      <c r="V509" t="s">
        <v>2410</v>
      </c>
      <c r="W509">
        <v>100</v>
      </c>
      <c r="X509" t="s">
        <v>22</v>
      </c>
      <c r="Y509" t="s">
        <v>6282</v>
      </c>
      <c r="Z509" t="s">
        <v>6282</v>
      </c>
      <c r="AA509" t="s">
        <v>189</v>
      </c>
      <c r="AB509" s="138">
        <v>44791</v>
      </c>
      <c r="AC509" s="138">
        <v>44975</v>
      </c>
      <c r="AD509" t="s">
        <v>6241</v>
      </c>
      <c r="AE509" t="s">
        <v>5288</v>
      </c>
      <c r="AF509" t="s">
        <v>16</v>
      </c>
      <c r="AG509" t="s">
        <v>189</v>
      </c>
      <c r="AH509" s="138">
        <v>45887</v>
      </c>
      <c r="AI509" t="s">
        <v>2414</v>
      </c>
      <c r="AJ509" t="s">
        <v>189</v>
      </c>
      <c r="AK509" t="s">
        <v>189</v>
      </c>
      <c r="AL509" t="s">
        <v>189</v>
      </c>
      <c r="AM509" t="s">
        <v>189</v>
      </c>
      <c r="AN509" t="s">
        <v>189</v>
      </c>
      <c r="AO509" t="s">
        <v>189</v>
      </c>
      <c r="AP509" t="s">
        <v>189</v>
      </c>
      <c r="AQ509" t="s">
        <v>16</v>
      </c>
      <c r="AR509" t="s">
        <v>189</v>
      </c>
      <c r="AS509" t="s">
        <v>16</v>
      </c>
      <c r="AT509" t="s">
        <v>6464</v>
      </c>
      <c r="AU509" t="s">
        <v>9344</v>
      </c>
      <c r="AV509" t="s">
        <v>189</v>
      </c>
      <c r="AW509" t="s">
        <v>16</v>
      </c>
      <c r="AX509" t="s">
        <v>16</v>
      </c>
      <c r="AY509" t="s">
        <v>16</v>
      </c>
      <c r="AZ509" t="s">
        <v>16</v>
      </c>
      <c r="BA509" t="s">
        <v>16</v>
      </c>
      <c r="BB509" t="s">
        <v>16</v>
      </c>
      <c r="BC509" t="s">
        <v>16</v>
      </c>
      <c r="BD509" t="s">
        <v>16</v>
      </c>
      <c r="BE509" t="s">
        <v>16</v>
      </c>
      <c r="BF509" t="s">
        <v>189</v>
      </c>
      <c r="BG509" t="s">
        <v>189</v>
      </c>
      <c r="BH509">
        <v>0</v>
      </c>
      <c r="BI509">
        <v>0</v>
      </c>
      <c r="BJ509">
        <v>0</v>
      </c>
      <c r="BK509" t="s">
        <v>189</v>
      </c>
      <c r="BL509" t="s">
        <v>189</v>
      </c>
      <c r="BN509" t="s">
        <v>3215</v>
      </c>
      <c r="BO509" t="s">
        <v>7116</v>
      </c>
      <c r="BP509" t="s">
        <v>3218</v>
      </c>
      <c r="BQ509" t="s">
        <v>184</v>
      </c>
      <c r="BR509" t="s">
        <v>6744</v>
      </c>
      <c r="BS509" t="s">
        <v>9667</v>
      </c>
      <c r="BT509" t="s">
        <v>16</v>
      </c>
      <c r="BU509" t="s">
        <v>189</v>
      </c>
      <c r="BV509" t="s">
        <v>18</v>
      </c>
      <c r="BW509" t="s">
        <v>195</v>
      </c>
      <c r="BX509" t="s">
        <v>2809</v>
      </c>
      <c r="BY509" t="s">
        <v>16</v>
      </c>
      <c r="BZ509" s="138"/>
      <c r="CA509" s="138">
        <v>44771</v>
      </c>
      <c r="CB509" t="s">
        <v>17</v>
      </c>
      <c r="CC509" t="s">
        <v>16</v>
      </c>
      <c r="CD509" t="s">
        <v>6307</v>
      </c>
      <c r="CE509" t="s">
        <v>189</v>
      </c>
      <c r="CF509" t="s">
        <v>189</v>
      </c>
      <c r="CG509" t="s">
        <v>189</v>
      </c>
      <c r="CH509">
        <v>2022</v>
      </c>
      <c r="CI509" s="7">
        <v>44785</v>
      </c>
      <c r="CJ509" t="s">
        <v>4723</v>
      </c>
      <c r="CK509">
        <v>8</v>
      </c>
      <c r="CL509">
        <v>33</v>
      </c>
      <c r="CM509" s="7">
        <v>44781</v>
      </c>
      <c r="CN509" t="s">
        <v>11695</v>
      </c>
      <c r="CO509" t="s">
        <v>9857</v>
      </c>
      <c r="CP509" t="s">
        <v>11459</v>
      </c>
      <c r="CQ509" t="s">
        <v>11669</v>
      </c>
      <c r="CR509" t="s">
        <v>6028</v>
      </c>
      <c r="CS509" t="s">
        <v>6031</v>
      </c>
      <c r="CT509" t="s">
        <v>9848</v>
      </c>
      <c r="CU509" t="s">
        <v>9873</v>
      </c>
      <c r="CV509" t="s">
        <v>6310</v>
      </c>
      <c r="CW509" t="s">
        <v>9874</v>
      </c>
      <c r="CX509" t="s">
        <v>3217</v>
      </c>
      <c r="CY509" t="s">
        <v>9809</v>
      </c>
      <c r="CZ509" t="s">
        <v>6730</v>
      </c>
      <c r="DA509" t="s">
        <v>188</v>
      </c>
      <c r="DB509" t="s">
        <v>16</v>
      </c>
      <c r="DC509" t="s">
        <v>16</v>
      </c>
      <c r="DD509" t="s">
        <v>22</v>
      </c>
      <c r="DE509" t="s">
        <v>16</v>
      </c>
      <c r="DF509" t="s">
        <v>391</v>
      </c>
      <c r="DG509" t="s">
        <v>4727</v>
      </c>
      <c r="DH509" t="s">
        <v>6809</v>
      </c>
      <c r="DI509" t="s">
        <v>5880</v>
      </c>
      <c r="DJ509" t="s">
        <v>16</v>
      </c>
      <c r="DK509" t="s">
        <v>16</v>
      </c>
      <c r="DL509" t="s">
        <v>5972</v>
      </c>
      <c r="DM509" t="s">
        <v>6245</v>
      </c>
      <c r="DN509" t="s">
        <v>189</v>
      </c>
      <c r="DO509" t="s">
        <v>11227</v>
      </c>
      <c r="DP509" t="s">
        <v>7844</v>
      </c>
      <c r="DQ509" t="s">
        <v>10294</v>
      </c>
      <c r="DR509" t="s">
        <v>7845</v>
      </c>
    </row>
    <row r="510" spans="1:122" x14ac:dyDescent="0.25">
      <c r="A510">
        <v>405</v>
      </c>
      <c r="B510" t="s">
        <v>189</v>
      </c>
      <c r="C510" t="s">
        <v>3210</v>
      </c>
      <c r="D510" s="138">
        <v>44785</v>
      </c>
      <c r="E510" t="s">
        <v>3214</v>
      </c>
      <c r="F510" t="s">
        <v>11</v>
      </c>
      <c r="G510" t="s">
        <v>16</v>
      </c>
      <c r="H510" t="s">
        <v>11</v>
      </c>
      <c r="I510" t="s">
        <v>9802</v>
      </c>
      <c r="J510" t="s">
        <v>100</v>
      </c>
      <c r="K510">
        <v>0.5</v>
      </c>
      <c r="L510">
        <v>0.5</v>
      </c>
      <c r="M510">
        <v>3.37</v>
      </c>
      <c r="N510">
        <v>3.92</v>
      </c>
      <c r="O510" t="s">
        <v>189</v>
      </c>
      <c r="P510" t="s">
        <v>13</v>
      </c>
      <c r="Q510" t="s">
        <v>63</v>
      </c>
      <c r="R510" t="s">
        <v>16</v>
      </c>
      <c r="S510" t="s">
        <v>63</v>
      </c>
      <c r="T510" t="s">
        <v>16</v>
      </c>
      <c r="U510" t="s">
        <v>16</v>
      </c>
      <c r="V510" t="s">
        <v>2410</v>
      </c>
      <c r="W510">
        <v>100</v>
      </c>
      <c r="X510" t="s">
        <v>22</v>
      </c>
      <c r="Y510" t="s">
        <v>6282</v>
      </c>
      <c r="Z510" t="s">
        <v>6282</v>
      </c>
      <c r="AA510" t="s">
        <v>189</v>
      </c>
      <c r="AB510" s="138">
        <v>44791</v>
      </c>
      <c r="AC510" s="138"/>
      <c r="AD510" t="s">
        <v>6241</v>
      </c>
      <c r="AE510" t="s">
        <v>5287</v>
      </c>
      <c r="AF510" t="s">
        <v>16</v>
      </c>
      <c r="AG510" t="s">
        <v>189</v>
      </c>
      <c r="AH510" s="138">
        <v>45887</v>
      </c>
      <c r="AI510" t="s">
        <v>2414</v>
      </c>
      <c r="AJ510" t="s">
        <v>189</v>
      </c>
      <c r="AK510" t="s">
        <v>189</v>
      </c>
      <c r="AL510" t="s">
        <v>189</v>
      </c>
      <c r="AM510" t="s">
        <v>189</v>
      </c>
      <c r="AN510" t="s">
        <v>189</v>
      </c>
      <c r="AO510" t="s">
        <v>189</v>
      </c>
      <c r="AP510" t="s">
        <v>189</v>
      </c>
      <c r="AQ510" t="s">
        <v>16</v>
      </c>
      <c r="AR510" t="s">
        <v>189</v>
      </c>
      <c r="AS510" t="s">
        <v>16</v>
      </c>
      <c r="AT510" t="s">
        <v>6654</v>
      </c>
      <c r="AU510" t="s">
        <v>9344</v>
      </c>
      <c r="AV510" t="s">
        <v>189</v>
      </c>
      <c r="AW510" t="s">
        <v>16</v>
      </c>
      <c r="AX510" t="s">
        <v>16</v>
      </c>
      <c r="AY510" t="s">
        <v>16</v>
      </c>
      <c r="AZ510" t="s">
        <v>16</v>
      </c>
      <c r="BA510" t="s">
        <v>16</v>
      </c>
      <c r="BB510" t="s">
        <v>16</v>
      </c>
      <c r="BC510" t="s">
        <v>16</v>
      </c>
      <c r="BD510" t="s">
        <v>16</v>
      </c>
      <c r="BE510" t="s">
        <v>16</v>
      </c>
      <c r="BF510" t="s">
        <v>189</v>
      </c>
      <c r="BG510" t="s">
        <v>189</v>
      </c>
      <c r="BH510">
        <v>0</v>
      </c>
      <c r="BI510">
        <v>0</v>
      </c>
      <c r="BJ510">
        <v>0</v>
      </c>
      <c r="BK510" t="s">
        <v>189</v>
      </c>
      <c r="BL510" t="s">
        <v>189</v>
      </c>
      <c r="BN510" t="s">
        <v>3209</v>
      </c>
      <c r="BO510" t="s">
        <v>16</v>
      </c>
      <c r="BP510" t="s">
        <v>3212</v>
      </c>
      <c r="BQ510" t="s">
        <v>184</v>
      </c>
      <c r="BR510" t="s">
        <v>6744</v>
      </c>
      <c r="BS510" t="s">
        <v>202</v>
      </c>
      <c r="BT510" t="s">
        <v>16</v>
      </c>
      <c r="BU510" t="s">
        <v>189</v>
      </c>
      <c r="BV510" t="s">
        <v>47</v>
      </c>
      <c r="BW510" t="s">
        <v>195</v>
      </c>
      <c r="BX510" t="s">
        <v>3213</v>
      </c>
      <c r="BY510" t="s">
        <v>16</v>
      </c>
      <c r="BZ510" s="138"/>
      <c r="CA510" s="138">
        <v>44785</v>
      </c>
      <c r="CB510" t="s">
        <v>17</v>
      </c>
      <c r="CC510" t="s">
        <v>16</v>
      </c>
      <c r="CD510" t="s">
        <v>6307</v>
      </c>
      <c r="CE510" t="s">
        <v>189</v>
      </c>
      <c r="CF510" t="s">
        <v>189</v>
      </c>
      <c r="CG510" t="s">
        <v>189</v>
      </c>
      <c r="CH510">
        <v>2022</v>
      </c>
      <c r="CI510" s="7">
        <v>44785</v>
      </c>
      <c r="CJ510" t="s">
        <v>4723</v>
      </c>
      <c r="CK510">
        <v>8</v>
      </c>
      <c r="CL510">
        <v>33</v>
      </c>
      <c r="CM510" s="7">
        <v>44781</v>
      </c>
      <c r="CN510" t="s">
        <v>11695</v>
      </c>
      <c r="CO510" t="s">
        <v>9857</v>
      </c>
      <c r="CP510" t="s">
        <v>11459</v>
      </c>
      <c r="CQ510" t="s">
        <v>11669</v>
      </c>
      <c r="CR510" t="s">
        <v>6028</v>
      </c>
      <c r="CS510" t="s">
        <v>6031</v>
      </c>
      <c r="CT510" t="s">
        <v>9848</v>
      </c>
      <c r="CU510" t="s">
        <v>9873</v>
      </c>
      <c r="CV510" t="s">
        <v>6307</v>
      </c>
      <c r="CW510" t="s">
        <v>9874</v>
      </c>
      <c r="CX510" t="s">
        <v>3211</v>
      </c>
      <c r="CY510" t="s">
        <v>9813</v>
      </c>
      <c r="CZ510" t="s">
        <v>6730</v>
      </c>
      <c r="DA510" t="s">
        <v>188</v>
      </c>
      <c r="DB510" t="s">
        <v>16</v>
      </c>
      <c r="DC510" t="s">
        <v>16</v>
      </c>
      <c r="DD510" t="s">
        <v>22</v>
      </c>
      <c r="DE510" t="s">
        <v>16</v>
      </c>
      <c r="DF510" t="s">
        <v>589</v>
      </c>
      <c r="DG510" t="s">
        <v>4727</v>
      </c>
      <c r="DH510" t="s">
        <v>6766</v>
      </c>
      <c r="DI510" t="s">
        <v>4755</v>
      </c>
      <c r="DJ510" t="s">
        <v>16</v>
      </c>
      <c r="DK510" t="s">
        <v>16</v>
      </c>
      <c r="DL510" t="s">
        <v>5972</v>
      </c>
      <c r="DM510" t="s">
        <v>6245</v>
      </c>
      <c r="DN510" t="s">
        <v>189</v>
      </c>
      <c r="DO510" t="s">
        <v>11228</v>
      </c>
      <c r="DP510" t="s">
        <v>7846</v>
      </c>
      <c r="DQ510" t="s">
        <v>10294</v>
      </c>
      <c r="DR510" t="s">
        <v>7847</v>
      </c>
    </row>
    <row r="511" spans="1:122" x14ac:dyDescent="0.25">
      <c r="A511">
        <v>404</v>
      </c>
      <c r="B511" t="s">
        <v>189</v>
      </c>
      <c r="C511" t="s">
        <v>3237</v>
      </c>
      <c r="D511" s="138">
        <v>44784</v>
      </c>
      <c r="E511" t="s">
        <v>3241</v>
      </c>
      <c r="F511" t="s">
        <v>11</v>
      </c>
      <c r="G511" t="s">
        <v>1932</v>
      </c>
      <c r="H511" t="s">
        <v>11</v>
      </c>
      <c r="I511" t="s">
        <v>9802</v>
      </c>
      <c r="J511" t="s">
        <v>100</v>
      </c>
      <c r="K511">
        <v>0.28199999999999997</v>
      </c>
      <c r="L511">
        <v>0.28000000000000003</v>
      </c>
      <c r="M511">
        <v>1.9</v>
      </c>
      <c r="N511">
        <v>2.2120000000000002</v>
      </c>
      <c r="O511" t="s">
        <v>189</v>
      </c>
      <c r="P511" t="s">
        <v>13</v>
      </c>
      <c r="Q511" t="s">
        <v>28</v>
      </c>
      <c r="R511" t="s">
        <v>16</v>
      </c>
      <c r="S511" t="s">
        <v>16</v>
      </c>
      <c r="T511" t="s">
        <v>16</v>
      </c>
      <c r="U511" t="s">
        <v>16</v>
      </c>
      <c r="V511" t="s">
        <v>2410</v>
      </c>
      <c r="W511">
        <v>100</v>
      </c>
      <c r="X511" t="s">
        <v>22</v>
      </c>
      <c r="Y511" t="s">
        <v>6282</v>
      </c>
      <c r="Z511" t="s">
        <v>6282</v>
      </c>
      <c r="AA511" t="s">
        <v>189</v>
      </c>
      <c r="AB511" s="138">
        <v>44789</v>
      </c>
      <c r="AC511" s="138">
        <v>44973</v>
      </c>
      <c r="AD511" t="s">
        <v>6241</v>
      </c>
      <c r="AE511" t="s">
        <v>5292</v>
      </c>
      <c r="AF511" t="s">
        <v>16</v>
      </c>
      <c r="AG511" t="s">
        <v>189</v>
      </c>
      <c r="AH511" s="138">
        <v>45885</v>
      </c>
      <c r="AI511" t="s">
        <v>2414</v>
      </c>
      <c r="AJ511" t="s">
        <v>189</v>
      </c>
      <c r="AK511" t="s">
        <v>189</v>
      </c>
      <c r="AL511" t="s">
        <v>189</v>
      </c>
      <c r="AM511" t="s">
        <v>189</v>
      </c>
      <c r="AN511" t="s">
        <v>189</v>
      </c>
      <c r="AO511" t="s">
        <v>189</v>
      </c>
      <c r="AP511" t="s">
        <v>189</v>
      </c>
      <c r="AQ511" t="s">
        <v>16</v>
      </c>
      <c r="AR511" t="s">
        <v>189</v>
      </c>
      <c r="AS511" t="s">
        <v>16</v>
      </c>
      <c r="AT511" t="s">
        <v>6655</v>
      </c>
      <c r="AU511" t="s">
        <v>9344</v>
      </c>
      <c r="AV511" t="s">
        <v>189</v>
      </c>
      <c r="AW511" t="s">
        <v>16</v>
      </c>
      <c r="AX511" t="s">
        <v>16</v>
      </c>
      <c r="AY511" t="s">
        <v>16</v>
      </c>
      <c r="AZ511" t="s">
        <v>16</v>
      </c>
      <c r="BA511" t="s">
        <v>16</v>
      </c>
      <c r="BB511" t="s">
        <v>16</v>
      </c>
      <c r="BC511" t="s">
        <v>16</v>
      </c>
      <c r="BD511" t="s">
        <v>16</v>
      </c>
      <c r="BE511" t="s">
        <v>16</v>
      </c>
      <c r="BF511" t="s">
        <v>189</v>
      </c>
      <c r="BG511" t="s">
        <v>189</v>
      </c>
      <c r="BH511">
        <v>0</v>
      </c>
      <c r="BI511">
        <v>0</v>
      </c>
      <c r="BJ511">
        <v>0</v>
      </c>
      <c r="BK511" t="s">
        <v>189</v>
      </c>
      <c r="BL511" t="s">
        <v>189</v>
      </c>
      <c r="BN511" t="s">
        <v>3236</v>
      </c>
      <c r="BO511" t="s">
        <v>9734</v>
      </c>
      <c r="BP511" t="s">
        <v>3239</v>
      </c>
      <c r="BQ511" t="s">
        <v>184</v>
      </c>
      <c r="BR511" t="s">
        <v>6744</v>
      </c>
      <c r="BS511" t="s">
        <v>9667</v>
      </c>
      <c r="BT511" t="s">
        <v>16</v>
      </c>
      <c r="BU511" t="s">
        <v>189</v>
      </c>
      <c r="BV511" t="s">
        <v>58</v>
      </c>
      <c r="BW511" t="s">
        <v>195</v>
      </c>
      <c r="BX511" t="s">
        <v>1802</v>
      </c>
      <c r="BY511" t="s">
        <v>3240</v>
      </c>
      <c r="BZ511" s="138"/>
      <c r="CA511" s="138">
        <v>44784</v>
      </c>
      <c r="CB511" t="s">
        <v>17</v>
      </c>
      <c r="CC511" t="s">
        <v>17</v>
      </c>
      <c r="CD511" t="s">
        <v>6307</v>
      </c>
      <c r="CE511" t="s">
        <v>189</v>
      </c>
      <c r="CF511" t="s">
        <v>189</v>
      </c>
      <c r="CG511" t="s">
        <v>189</v>
      </c>
      <c r="CH511">
        <v>2022</v>
      </c>
      <c r="CI511" s="7">
        <v>44784</v>
      </c>
      <c r="CJ511" t="s">
        <v>4723</v>
      </c>
      <c r="CK511">
        <v>8</v>
      </c>
      <c r="CL511">
        <v>33</v>
      </c>
      <c r="CM511" s="7">
        <v>44781</v>
      </c>
      <c r="CN511" t="s">
        <v>11695</v>
      </c>
      <c r="CO511" t="s">
        <v>9857</v>
      </c>
      <c r="CP511" t="s">
        <v>11459</v>
      </c>
      <c r="CQ511" t="s">
        <v>11669</v>
      </c>
      <c r="CR511" t="s">
        <v>6028</v>
      </c>
      <c r="CS511" t="s">
        <v>6031</v>
      </c>
      <c r="CT511" t="s">
        <v>9848</v>
      </c>
      <c r="CU511" t="s">
        <v>9873</v>
      </c>
      <c r="CV511" t="s">
        <v>6307</v>
      </c>
      <c r="CW511" t="s">
        <v>9874</v>
      </c>
      <c r="CX511" t="s">
        <v>3238</v>
      </c>
      <c r="CY511" t="s">
        <v>9813</v>
      </c>
      <c r="CZ511" t="s">
        <v>6730</v>
      </c>
      <c r="DA511" t="s">
        <v>188</v>
      </c>
      <c r="DB511" t="s">
        <v>16</v>
      </c>
      <c r="DC511" t="s">
        <v>16</v>
      </c>
      <c r="DD511" t="s">
        <v>22</v>
      </c>
      <c r="DE511" t="s">
        <v>16</v>
      </c>
      <c r="DF511" t="s">
        <v>811</v>
      </c>
      <c r="DG511" t="s">
        <v>4727</v>
      </c>
      <c r="DH511" t="s">
        <v>6766</v>
      </c>
      <c r="DI511" t="s">
        <v>5881</v>
      </c>
      <c r="DJ511" t="s">
        <v>16</v>
      </c>
      <c r="DK511" t="s">
        <v>16</v>
      </c>
      <c r="DL511" t="s">
        <v>5972</v>
      </c>
      <c r="DM511" t="s">
        <v>9708</v>
      </c>
      <c r="DN511" t="s">
        <v>189</v>
      </c>
      <c r="DO511" t="s">
        <v>11229</v>
      </c>
      <c r="DP511" t="s">
        <v>7848</v>
      </c>
      <c r="DQ511" t="s">
        <v>10295</v>
      </c>
      <c r="DR511" t="s">
        <v>7849</v>
      </c>
    </row>
    <row r="512" spans="1:122" x14ac:dyDescent="0.25">
      <c r="A512">
        <v>403</v>
      </c>
      <c r="B512" t="s">
        <v>189</v>
      </c>
      <c r="C512" t="s">
        <v>3231</v>
      </c>
      <c r="D512" s="138">
        <v>44784</v>
      </c>
      <c r="E512" t="s">
        <v>3233</v>
      </c>
      <c r="F512" t="s">
        <v>2639</v>
      </c>
      <c r="G512" t="s">
        <v>1929</v>
      </c>
      <c r="H512" t="s">
        <v>11</v>
      </c>
      <c r="I512" t="s">
        <v>9802</v>
      </c>
      <c r="J512" t="s">
        <v>100</v>
      </c>
      <c r="K512">
        <v>0.62</v>
      </c>
      <c r="L512">
        <v>0.62</v>
      </c>
      <c r="M512">
        <v>4.18</v>
      </c>
      <c r="N512">
        <v>4.8630000000000004</v>
      </c>
      <c r="O512" t="s">
        <v>189</v>
      </c>
      <c r="P512" t="s">
        <v>2048</v>
      </c>
      <c r="Q512" t="s">
        <v>63</v>
      </c>
      <c r="R512" t="s">
        <v>2645</v>
      </c>
      <c r="S512" t="s">
        <v>2646</v>
      </c>
      <c r="T512" t="s">
        <v>16</v>
      </c>
      <c r="U512" t="s">
        <v>41</v>
      </c>
      <c r="V512" t="s">
        <v>2410</v>
      </c>
      <c r="W512">
        <v>98.9392</v>
      </c>
      <c r="X512" t="s">
        <v>15</v>
      </c>
      <c r="Y512" t="s">
        <v>6282</v>
      </c>
      <c r="Z512" t="s">
        <v>6282</v>
      </c>
      <c r="AA512" t="s">
        <v>189</v>
      </c>
      <c r="AB512" s="138">
        <v>44791</v>
      </c>
      <c r="AC512" s="138">
        <v>44941</v>
      </c>
      <c r="AD512" t="s">
        <v>6241</v>
      </c>
      <c r="AE512" t="s">
        <v>5291</v>
      </c>
      <c r="AF512" t="s">
        <v>16</v>
      </c>
      <c r="AG512" t="s">
        <v>189</v>
      </c>
      <c r="AH512" s="138">
        <v>45853</v>
      </c>
      <c r="AI512" t="s">
        <v>2414</v>
      </c>
      <c r="AJ512" t="s">
        <v>189</v>
      </c>
      <c r="AK512" t="s">
        <v>189</v>
      </c>
      <c r="AL512" t="s">
        <v>189</v>
      </c>
      <c r="AM512" t="s">
        <v>189</v>
      </c>
      <c r="AN512" t="s">
        <v>189</v>
      </c>
      <c r="AO512" t="s">
        <v>189</v>
      </c>
      <c r="AP512" t="s">
        <v>189</v>
      </c>
      <c r="AQ512" t="s">
        <v>16</v>
      </c>
      <c r="AR512" t="s">
        <v>189</v>
      </c>
      <c r="AS512" t="s">
        <v>16</v>
      </c>
      <c r="AT512" t="s">
        <v>189</v>
      </c>
      <c r="AU512" t="s">
        <v>9344</v>
      </c>
      <c r="AV512" t="s">
        <v>189</v>
      </c>
      <c r="AW512" t="s">
        <v>16</v>
      </c>
      <c r="AX512" t="s">
        <v>16</v>
      </c>
      <c r="AY512" t="s">
        <v>16</v>
      </c>
      <c r="AZ512" t="s">
        <v>16</v>
      </c>
      <c r="BA512" t="s">
        <v>16</v>
      </c>
      <c r="BB512" t="s">
        <v>16</v>
      </c>
      <c r="BC512" t="s">
        <v>16</v>
      </c>
      <c r="BD512" t="s">
        <v>16</v>
      </c>
      <c r="BE512" t="s">
        <v>16</v>
      </c>
      <c r="BF512" t="s">
        <v>189</v>
      </c>
      <c r="BG512" t="s">
        <v>189</v>
      </c>
      <c r="BH512">
        <v>0</v>
      </c>
      <c r="BI512">
        <v>0</v>
      </c>
      <c r="BJ512">
        <v>0</v>
      </c>
      <c r="BK512" t="s">
        <v>189</v>
      </c>
      <c r="BL512" t="s">
        <v>189</v>
      </c>
      <c r="BN512" t="s">
        <v>3230</v>
      </c>
      <c r="BO512" t="s">
        <v>16</v>
      </c>
      <c r="BP512" t="s">
        <v>3233</v>
      </c>
      <c r="BQ512" t="s">
        <v>184</v>
      </c>
      <c r="BR512" t="s">
        <v>6744</v>
      </c>
      <c r="BS512" t="s">
        <v>9726</v>
      </c>
      <c r="BT512" t="s">
        <v>16</v>
      </c>
      <c r="BU512" t="s">
        <v>189</v>
      </c>
      <c r="BV512" t="s">
        <v>18</v>
      </c>
      <c r="BW512" t="s">
        <v>185</v>
      </c>
      <c r="BX512" t="s">
        <v>3234</v>
      </c>
      <c r="BY512" t="s">
        <v>16</v>
      </c>
      <c r="BZ512" s="138"/>
      <c r="CA512" s="138">
        <v>42661</v>
      </c>
      <c r="CB512" t="s">
        <v>17</v>
      </c>
      <c r="CC512" t="s">
        <v>17</v>
      </c>
      <c r="CD512" t="s">
        <v>6307</v>
      </c>
      <c r="CE512" t="s">
        <v>189</v>
      </c>
      <c r="CF512" t="s">
        <v>189</v>
      </c>
      <c r="CG512" t="s">
        <v>189</v>
      </c>
      <c r="CH512">
        <v>2022</v>
      </c>
      <c r="CI512" s="7">
        <v>44784</v>
      </c>
      <c r="CJ512" t="s">
        <v>4723</v>
      </c>
      <c r="CK512">
        <v>8</v>
      </c>
      <c r="CL512">
        <v>33</v>
      </c>
      <c r="CM512" s="7">
        <v>44781</v>
      </c>
      <c r="CN512" t="s">
        <v>11695</v>
      </c>
      <c r="CO512" t="s">
        <v>9857</v>
      </c>
      <c r="CP512" t="s">
        <v>11459</v>
      </c>
      <c r="CQ512" t="s">
        <v>11669</v>
      </c>
      <c r="CR512" t="s">
        <v>6028</v>
      </c>
      <c r="CS512" t="s">
        <v>6031</v>
      </c>
      <c r="CT512" t="s">
        <v>9848</v>
      </c>
      <c r="CU512" t="s">
        <v>9873</v>
      </c>
      <c r="CV512" t="s">
        <v>6310</v>
      </c>
      <c r="CW512" t="s">
        <v>9874</v>
      </c>
      <c r="CX512" t="s">
        <v>3232</v>
      </c>
      <c r="CY512" t="s">
        <v>9813</v>
      </c>
      <c r="CZ512" t="s">
        <v>6730</v>
      </c>
      <c r="DA512" t="s">
        <v>241</v>
      </c>
      <c r="DB512" t="s">
        <v>16</v>
      </c>
      <c r="DC512" t="s">
        <v>16</v>
      </c>
      <c r="DD512" t="s">
        <v>15</v>
      </c>
      <c r="DE512" t="s">
        <v>16</v>
      </c>
      <c r="DF512" t="s">
        <v>16</v>
      </c>
      <c r="DG512" t="s">
        <v>4750</v>
      </c>
      <c r="DH512" t="s">
        <v>6766</v>
      </c>
      <c r="DI512" t="s">
        <v>5827</v>
      </c>
      <c r="DJ512" t="s">
        <v>16</v>
      </c>
      <c r="DK512" t="s">
        <v>16</v>
      </c>
      <c r="DL512" t="s">
        <v>4465</v>
      </c>
      <c r="DM512" t="s">
        <v>16</v>
      </c>
      <c r="DN512" t="s">
        <v>189</v>
      </c>
      <c r="DO512" t="s">
        <v>11696</v>
      </c>
      <c r="DP512" t="s">
        <v>7850</v>
      </c>
      <c r="DQ512" t="s">
        <v>10295</v>
      </c>
      <c r="DR512" t="s">
        <v>7851</v>
      </c>
    </row>
    <row r="513" spans="1:122" x14ac:dyDescent="0.25">
      <c r="A513">
        <v>402</v>
      </c>
      <c r="B513" t="s">
        <v>189</v>
      </c>
      <c r="C513" t="s">
        <v>156</v>
      </c>
      <c r="D513" s="138">
        <v>44784</v>
      </c>
      <c r="E513" t="s">
        <v>4566</v>
      </c>
      <c r="F513" t="s">
        <v>11</v>
      </c>
      <c r="G513" t="s">
        <v>1929</v>
      </c>
      <c r="H513" t="s">
        <v>11</v>
      </c>
      <c r="I513" t="s">
        <v>9802</v>
      </c>
      <c r="J513" t="s">
        <v>12</v>
      </c>
      <c r="K513">
        <v>10</v>
      </c>
      <c r="L513">
        <v>1.48</v>
      </c>
      <c r="M513">
        <v>10</v>
      </c>
      <c r="N513">
        <v>11.64</v>
      </c>
      <c r="O513" t="s">
        <v>189</v>
      </c>
      <c r="P513" t="s">
        <v>13</v>
      </c>
      <c r="Q513" t="s">
        <v>51</v>
      </c>
      <c r="R513" t="s">
        <v>16</v>
      </c>
      <c r="S513" t="s">
        <v>16</v>
      </c>
      <c r="T513" t="s">
        <v>16</v>
      </c>
      <c r="U513" t="s">
        <v>16</v>
      </c>
      <c r="V513" t="s">
        <v>2410</v>
      </c>
      <c r="W513">
        <v>100</v>
      </c>
      <c r="X513" t="s">
        <v>15</v>
      </c>
      <c r="Y513" t="s">
        <v>6236</v>
      </c>
      <c r="Z513" t="s">
        <v>6236</v>
      </c>
      <c r="AA513" t="s">
        <v>189</v>
      </c>
      <c r="AB513" s="138">
        <v>44791</v>
      </c>
      <c r="AC513" s="138">
        <v>45156</v>
      </c>
      <c r="AD513" t="s">
        <v>6241</v>
      </c>
      <c r="AE513" t="s">
        <v>5019</v>
      </c>
      <c r="AF513" t="s">
        <v>16</v>
      </c>
      <c r="AG513" t="s">
        <v>189</v>
      </c>
      <c r="AH513" s="138">
        <v>45887</v>
      </c>
      <c r="AI513" t="s">
        <v>2419</v>
      </c>
      <c r="AJ513" t="s">
        <v>2587</v>
      </c>
      <c r="AK513" t="s">
        <v>189</v>
      </c>
      <c r="AL513" t="s">
        <v>2587</v>
      </c>
      <c r="AM513" t="s">
        <v>1880</v>
      </c>
      <c r="AN513" t="s">
        <v>189</v>
      </c>
      <c r="AO513" t="s">
        <v>189</v>
      </c>
      <c r="AP513" t="s">
        <v>189</v>
      </c>
      <c r="AQ513" t="s">
        <v>16</v>
      </c>
      <c r="AR513" t="s">
        <v>189</v>
      </c>
      <c r="AS513" t="s">
        <v>16</v>
      </c>
      <c r="AT513" t="s">
        <v>6446</v>
      </c>
      <c r="AU513" t="s">
        <v>9344</v>
      </c>
      <c r="AV513" t="s">
        <v>189</v>
      </c>
      <c r="AW513" t="s">
        <v>16</v>
      </c>
      <c r="AX513" t="s">
        <v>16</v>
      </c>
      <c r="AY513" t="s">
        <v>181</v>
      </c>
      <c r="AZ513" t="s">
        <v>16</v>
      </c>
      <c r="BA513" t="s">
        <v>16</v>
      </c>
      <c r="BB513" t="s">
        <v>16</v>
      </c>
      <c r="BC513" t="s">
        <v>16</v>
      </c>
      <c r="BD513" t="s">
        <v>16</v>
      </c>
      <c r="BE513" t="s">
        <v>1925</v>
      </c>
      <c r="BF513" t="s">
        <v>182</v>
      </c>
      <c r="BG513" t="s">
        <v>2082</v>
      </c>
      <c r="BH513">
        <v>1</v>
      </c>
      <c r="BI513">
        <v>1</v>
      </c>
      <c r="BJ513">
        <v>1</v>
      </c>
      <c r="BK513" t="s">
        <v>9439</v>
      </c>
      <c r="BL513" t="s">
        <v>6307</v>
      </c>
      <c r="BM513">
        <v>22035</v>
      </c>
      <c r="BN513" t="s">
        <v>229</v>
      </c>
      <c r="BO513" t="s">
        <v>16</v>
      </c>
      <c r="BP513" t="s">
        <v>4566</v>
      </c>
      <c r="BQ513" t="s">
        <v>184</v>
      </c>
      <c r="BR513" t="s">
        <v>6744</v>
      </c>
      <c r="BS513" t="s">
        <v>202</v>
      </c>
      <c r="BT513" t="s">
        <v>16</v>
      </c>
      <c r="BU513" t="s">
        <v>189</v>
      </c>
      <c r="BV513" t="s">
        <v>27</v>
      </c>
      <c r="BW513" t="s">
        <v>195</v>
      </c>
      <c r="BX513" t="s">
        <v>230</v>
      </c>
      <c r="BY513" t="s">
        <v>231</v>
      </c>
      <c r="BZ513" s="138"/>
      <c r="CA513" s="138">
        <v>44784</v>
      </c>
      <c r="CB513" t="s">
        <v>17</v>
      </c>
      <c r="CC513" t="s">
        <v>17</v>
      </c>
      <c r="CD513" t="s">
        <v>6307</v>
      </c>
      <c r="CE513" t="s">
        <v>189</v>
      </c>
      <c r="CF513" t="s">
        <v>6307</v>
      </c>
      <c r="CG513" t="s">
        <v>189</v>
      </c>
      <c r="CH513">
        <v>2022</v>
      </c>
      <c r="CI513" s="7">
        <v>44784</v>
      </c>
      <c r="CJ513" t="s">
        <v>4723</v>
      </c>
      <c r="CK513">
        <v>8</v>
      </c>
      <c r="CL513">
        <v>33</v>
      </c>
      <c r="CM513" s="7">
        <v>44781</v>
      </c>
      <c r="CN513" t="s">
        <v>11695</v>
      </c>
      <c r="CO513" t="s">
        <v>9857</v>
      </c>
      <c r="CP513" t="s">
        <v>11459</v>
      </c>
      <c r="CQ513" t="s">
        <v>11669</v>
      </c>
      <c r="CR513" t="s">
        <v>6028</v>
      </c>
      <c r="CS513" t="s">
        <v>6031</v>
      </c>
      <c r="CT513" t="s">
        <v>9848</v>
      </c>
      <c r="CU513" t="s">
        <v>9873</v>
      </c>
      <c r="CV513" t="s">
        <v>6307</v>
      </c>
      <c r="CW513" t="s">
        <v>9874</v>
      </c>
      <c r="CX513" t="s">
        <v>6869</v>
      </c>
      <c r="CY513" t="s">
        <v>9817</v>
      </c>
      <c r="CZ513" t="s">
        <v>6741</v>
      </c>
      <c r="DA513" t="s">
        <v>188</v>
      </c>
      <c r="DB513" t="s">
        <v>16</v>
      </c>
      <c r="DC513" t="s">
        <v>16</v>
      </c>
      <c r="DD513" t="s">
        <v>15</v>
      </c>
      <c r="DE513" t="s">
        <v>16</v>
      </c>
      <c r="DF513" t="s">
        <v>16</v>
      </c>
      <c r="DG513" t="s">
        <v>4727</v>
      </c>
      <c r="DH513" t="s">
        <v>2052</v>
      </c>
      <c r="DI513" t="s">
        <v>6114</v>
      </c>
      <c r="DJ513" t="s">
        <v>16</v>
      </c>
      <c r="DK513" t="s">
        <v>9817</v>
      </c>
      <c r="DL513" t="s">
        <v>9817</v>
      </c>
      <c r="DM513" t="s">
        <v>16</v>
      </c>
      <c r="DN513" t="s">
        <v>4496</v>
      </c>
      <c r="DO513" t="s">
        <v>11697</v>
      </c>
      <c r="DP513" t="s">
        <v>7852</v>
      </c>
      <c r="DQ513" t="s">
        <v>10295</v>
      </c>
      <c r="DR513" t="s">
        <v>10296</v>
      </c>
    </row>
    <row r="514" spans="1:122" x14ac:dyDescent="0.25">
      <c r="A514">
        <v>401</v>
      </c>
      <c r="B514" t="s">
        <v>189</v>
      </c>
      <c r="C514" t="s">
        <v>3228</v>
      </c>
      <c r="D514" s="138">
        <v>44784</v>
      </c>
      <c r="E514" t="s">
        <v>6268</v>
      </c>
      <c r="F514" t="s">
        <v>11</v>
      </c>
      <c r="G514" t="s">
        <v>1929</v>
      </c>
      <c r="H514" t="s">
        <v>11</v>
      </c>
      <c r="I514" t="s">
        <v>9802</v>
      </c>
      <c r="J514" t="s">
        <v>100</v>
      </c>
      <c r="K514">
        <v>2</v>
      </c>
      <c r="L514">
        <v>2</v>
      </c>
      <c r="M514">
        <v>13.49</v>
      </c>
      <c r="N514">
        <v>15.688000000000001</v>
      </c>
      <c r="O514" t="s">
        <v>189</v>
      </c>
      <c r="P514" t="s">
        <v>13</v>
      </c>
      <c r="Q514" t="s">
        <v>48</v>
      </c>
      <c r="R514" t="s">
        <v>3150</v>
      </c>
      <c r="S514" t="s">
        <v>48</v>
      </c>
      <c r="T514" t="s">
        <v>16</v>
      </c>
      <c r="U514" t="s">
        <v>1938</v>
      </c>
      <c r="V514" t="s">
        <v>2410</v>
      </c>
      <c r="W514">
        <v>100</v>
      </c>
      <c r="X514" t="s">
        <v>32</v>
      </c>
      <c r="Y514" t="s">
        <v>6282</v>
      </c>
      <c r="Z514" t="s">
        <v>6282</v>
      </c>
      <c r="AA514" t="s">
        <v>189</v>
      </c>
      <c r="AB514" s="138">
        <v>44791</v>
      </c>
      <c r="AC514" s="138">
        <v>44975</v>
      </c>
      <c r="AD514" t="s">
        <v>6240</v>
      </c>
      <c r="AE514" t="s">
        <v>5290</v>
      </c>
      <c r="AF514" t="s">
        <v>16</v>
      </c>
      <c r="AG514" t="s">
        <v>189</v>
      </c>
      <c r="AH514" s="138">
        <v>45887</v>
      </c>
      <c r="AI514" t="s">
        <v>2414</v>
      </c>
      <c r="AJ514" t="s">
        <v>189</v>
      </c>
      <c r="AK514" t="s">
        <v>189</v>
      </c>
      <c r="AL514" t="s">
        <v>189</v>
      </c>
      <c r="AM514" t="s">
        <v>189</v>
      </c>
      <c r="AN514" t="s">
        <v>189</v>
      </c>
      <c r="AO514" t="s">
        <v>189</v>
      </c>
      <c r="AP514" t="s">
        <v>189</v>
      </c>
      <c r="AQ514" t="s">
        <v>16</v>
      </c>
      <c r="AR514" t="s">
        <v>189</v>
      </c>
      <c r="AS514" t="s">
        <v>16</v>
      </c>
      <c r="AT514" t="s">
        <v>6656</v>
      </c>
      <c r="AU514" t="s">
        <v>9344</v>
      </c>
      <c r="AV514" t="s">
        <v>189</v>
      </c>
      <c r="AW514" t="s">
        <v>16</v>
      </c>
      <c r="AX514" t="s">
        <v>16</v>
      </c>
      <c r="AY514" t="s">
        <v>16</v>
      </c>
      <c r="AZ514" t="s">
        <v>16</v>
      </c>
      <c r="BA514" t="s">
        <v>16</v>
      </c>
      <c r="BB514" t="s">
        <v>16</v>
      </c>
      <c r="BC514" t="s">
        <v>16</v>
      </c>
      <c r="BD514" t="s">
        <v>16</v>
      </c>
      <c r="BE514" t="s">
        <v>16</v>
      </c>
      <c r="BF514" t="s">
        <v>189</v>
      </c>
      <c r="BG514" t="s">
        <v>189</v>
      </c>
      <c r="BH514">
        <v>0</v>
      </c>
      <c r="BI514">
        <v>0</v>
      </c>
      <c r="BJ514">
        <v>0</v>
      </c>
      <c r="BK514" t="s">
        <v>189</v>
      </c>
      <c r="BL514" t="s">
        <v>189</v>
      </c>
      <c r="BN514" t="s">
        <v>3227</v>
      </c>
      <c r="BO514" t="s">
        <v>16</v>
      </c>
      <c r="BP514" t="s">
        <v>6268</v>
      </c>
      <c r="BQ514" t="s">
        <v>184</v>
      </c>
      <c r="BR514" t="s">
        <v>6745</v>
      </c>
      <c r="BS514" t="s">
        <v>16</v>
      </c>
      <c r="BT514" t="s">
        <v>16</v>
      </c>
      <c r="BU514" t="s">
        <v>189</v>
      </c>
      <c r="BV514" t="s">
        <v>58</v>
      </c>
      <c r="BW514" t="s">
        <v>189</v>
      </c>
      <c r="BX514" t="s">
        <v>201</v>
      </c>
      <c r="BY514" t="s">
        <v>16</v>
      </c>
      <c r="BZ514" s="138"/>
      <c r="CA514" s="138">
        <v>41948</v>
      </c>
      <c r="CB514" t="s">
        <v>34</v>
      </c>
      <c r="CC514" t="s">
        <v>6745</v>
      </c>
      <c r="CD514" t="s">
        <v>6307</v>
      </c>
      <c r="CE514" t="s">
        <v>189</v>
      </c>
      <c r="CF514" t="s">
        <v>189</v>
      </c>
      <c r="CG514" t="s">
        <v>189</v>
      </c>
      <c r="CH514">
        <v>2022</v>
      </c>
      <c r="CI514" s="7">
        <v>44784</v>
      </c>
      <c r="CJ514" t="s">
        <v>4723</v>
      </c>
      <c r="CK514">
        <v>8</v>
      </c>
      <c r="CL514">
        <v>33</v>
      </c>
      <c r="CM514" s="7">
        <v>44781</v>
      </c>
      <c r="CN514" t="s">
        <v>11695</v>
      </c>
      <c r="CO514" t="s">
        <v>9857</v>
      </c>
      <c r="CP514" t="s">
        <v>11459</v>
      </c>
      <c r="CQ514" t="s">
        <v>11669</v>
      </c>
      <c r="CR514" t="s">
        <v>6028</v>
      </c>
      <c r="CS514" t="s">
        <v>6031</v>
      </c>
      <c r="CT514" t="s">
        <v>9848</v>
      </c>
      <c r="CU514" t="s">
        <v>9873</v>
      </c>
      <c r="CV514" t="s">
        <v>6310</v>
      </c>
      <c r="CW514" t="s">
        <v>9874</v>
      </c>
      <c r="CX514" t="s">
        <v>3229</v>
      </c>
      <c r="CY514" t="s">
        <v>9813</v>
      </c>
      <c r="CZ514" t="s">
        <v>6730</v>
      </c>
      <c r="DA514" t="s">
        <v>188</v>
      </c>
      <c r="DB514" t="s">
        <v>16</v>
      </c>
      <c r="DC514" t="s">
        <v>3227</v>
      </c>
      <c r="DD514" t="s">
        <v>32</v>
      </c>
      <c r="DE514" t="s">
        <v>16</v>
      </c>
      <c r="DF514" t="s">
        <v>16</v>
      </c>
      <c r="DG514" t="s">
        <v>4727</v>
      </c>
      <c r="DH514" t="s">
        <v>2051</v>
      </c>
      <c r="DI514" t="s">
        <v>4504</v>
      </c>
      <c r="DJ514" t="s">
        <v>16</v>
      </c>
      <c r="DK514" t="s">
        <v>16</v>
      </c>
      <c r="DL514" t="s">
        <v>4465</v>
      </c>
      <c r="DM514" t="s">
        <v>16</v>
      </c>
      <c r="DN514" t="s">
        <v>189</v>
      </c>
      <c r="DO514" t="s">
        <v>11698</v>
      </c>
      <c r="DP514" t="s">
        <v>7853</v>
      </c>
      <c r="DQ514" t="s">
        <v>10295</v>
      </c>
      <c r="DR514" t="s">
        <v>7854</v>
      </c>
    </row>
    <row r="515" spans="1:122" x14ac:dyDescent="0.25">
      <c r="A515">
        <v>400</v>
      </c>
      <c r="B515" t="s">
        <v>189</v>
      </c>
      <c r="C515" t="s">
        <v>3222</v>
      </c>
      <c r="D515" s="138">
        <v>44784</v>
      </c>
      <c r="E515" t="s">
        <v>3226</v>
      </c>
      <c r="F515" t="s">
        <v>106</v>
      </c>
      <c r="G515" t="s">
        <v>1929</v>
      </c>
      <c r="H515" t="s">
        <v>11</v>
      </c>
      <c r="I515" t="s">
        <v>9802</v>
      </c>
      <c r="J515" t="s">
        <v>100</v>
      </c>
      <c r="K515">
        <v>1</v>
      </c>
      <c r="L515">
        <v>1</v>
      </c>
      <c r="M515">
        <v>6.74</v>
      </c>
      <c r="N515">
        <v>7.8440000000000003</v>
      </c>
      <c r="O515" t="s">
        <v>189</v>
      </c>
      <c r="P515" t="s">
        <v>13</v>
      </c>
      <c r="Q515" t="s">
        <v>63</v>
      </c>
      <c r="R515" t="s">
        <v>16</v>
      </c>
      <c r="S515" t="s">
        <v>63</v>
      </c>
      <c r="T515" t="s">
        <v>16</v>
      </c>
      <c r="U515" t="s">
        <v>16</v>
      </c>
      <c r="V515" t="s">
        <v>2410</v>
      </c>
      <c r="W515">
        <v>100</v>
      </c>
      <c r="X515" t="s">
        <v>22</v>
      </c>
      <c r="Y515" t="s">
        <v>6282</v>
      </c>
      <c r="Z515" t="s">
        <v>6282</v>
      </c>
      <c r="AA515" t="s">
        <v>189</v>
      </c>
      <c r="AB515" s="138">
        <v>44789</v>
      </c>
      <c r="AC515" s="138">
        <v>44973</v>
      </c>
      <c r="AD515" t="s">
        <v>6241</v>
      </c>
      <c r="AE515" t="s">
        <v>5289</v>
      </c>
      <c r="AF515" t="s">
        <v>16</v>
      </c>
      <c r="AG515" t="s">
        <v>189</v>
      </c>
      <c r="AH515" s="138">
        <v>45885</v>
      </c>
      <c r="AI515" t="s">
        <v>2414</v>
      </c>
      <c r="AJ515" t="s">
        <v>189</v>
      </c>
      <c r="AK515" t="s">
        <v>189</v>
      </c>
      <c r="AL515" t="s">
        <v>189</v>
      </c>
      <c r="AM515" t="s">
        <v>189</v>
      </c>
      <c r="AN515" t="s">
        <v>189</v>
      </c>
      <c r="AO515" t="s">
        <v>189</v>
      </c>
      <c r="AP515" t="s">
        <v>189</v>
      </c>
      <c r="AQ515" t="s">
        <v>16</v>
      </c>
      <c r="AR515" t="s">
        <v>189</v>
      </c>
      <c r="AS515" t="s">
        <v>16</v>
      </c>
      <c r="AT515" t="s">
        <v>6657</v>
      </c>
      <c r="AU515" t="s">
        <v>9344</v>
      </c>
      <c r="AV515" t="s">
        <v>189</v>
      </c>
      <c r="AW515" t="s">
        <v>16</v>
      </c>
      <c r="AX515" t="s">
        <v>16</v>
      </c>
      <c r="AY515" t="s">
        <v>16</v>
      </c>
      <c r="AZ515" t="s">
        <v>16</v>
      </c>
      <c r="BA515" t="s">
        <v>16</v>
      </c>
      <c r="BB515" t="s">
        <v>16</v>
      </c>
      <c r="BC515" t="s">
        <v>16</v>
      </c>
      <c r="BD515" t="s">
        <v>16</v>
      </c>
      <c r="BE515" t="s">
        <v>16</v>
      </c>
      <c r="BF515" t="s">
        <v>189</v>
      </c>
      <c r="BG515" t="s">
        <v>189</v>
      </c>
      <c r="BH515">
        <v>0</v>
      </c>
      <c r="BI515">
        <v>0</v>
      </c>
      <c r="BJ515">
        <v>0</v>
      </c>
      <c r="BK515" t="s">
        <v>189</v>
      </c>
      <c r="BL515" t="s">
        <v>189</v>
      </c>
      <c r="BN515" t="s">
        <v>3221</v>
      </c>
      <c r="BO515" t="s">
        <v>16</v>
      </c>
      <c r="BP515" t="s">
        <v>3224</v>
      </c>
      <c r="BQ515" t="s">
        <v>184</v>
      </c>
      <c r="BR515" t="s">
        <v>6744</v>
      </c>
      <c r="BS515" t="s">
        <v>9667</v>
      </c>
      <c r="BT515" t="s">
        <v>16</v>
      </c>
      <c r="BU515" t="s">
        <v>189</v>
      </c>
      <c r="BV515" t="s">
        <v>47</v>
      </c>
      <c r="BW515" t="s">
        <v>185</v>
      </c>
      <c r="BX515" t="s">
        <v>3225</v>
      </c>
      <c r="BY515" t="s">
        <v>16</v>
      </c>
      <c r="BZ515" s="138"/>
      <c r="CA515" s="138">
        <v>43706</v>
      </c>
      <c r="CB515" t="s">
        <v>17</v>
      </c>
      <c r="CC515" t="s">
        <v>17</v>
      </c>
      <c r="CD515" t="s">
        <v>6307</v>
      </c>
      <c r="CE515" t="s">
        <v>189</v>
      </c>
      <c r="CF515" t="s">
        <v>189</v>
      </c>
      <c r="CG515" t="s">
        <v>189</v>
      </c>
      <c r="CH515">
        <v>2022</v>
      </c>
      <c r="CI515" s="7">
        <v>44784</v>
      </c>
      <c r="CJ515" t="s">
        <v>4723</v>
      </c>
      <c r="CK515">
        <v>8</v>
      </c>
      <c r="CL515">
        <v>33</v>
      </c>
      <c r="CM515" s="7">
        <v>44781</v>
      </c>
      <c r="CN515" t="s">
        <v>11695</v>
      </c>
      <c r="CO515" t="s">
        <v>9857</v>
      </c>
      <c r="CP515" t="s">
        <v>11459</v>
      </c>
      <c r="CQ515" t="s">
        <v>11669</v>
      </c>
      <c r="CR515" t="s">
        <v>6028</v>
      </c>
      <c r="CS515" t="s">
        <v>6031</v>
      </c>
      <c r="CT515" t="s">
        <v>9848</v>
      </c>
      <c r="CU515" t="s">
        <v>9873</v>
      </c>
      <c r="CV515" t="s">
        <v>6310</v>
      </c>
      <c r="CW515" t="s">
        <v>9874</v>
      </c>
      <c r="CX515" t="s">
        <v>3223</v>
      </c>
      <c r="CY515" t="s">
        <v>9813</v>
      </c>
      <c r="CZ515" t="s">
        <v>6730</v>
      </c>
      <c r="DA515" t="s">
        <v>252</v>
      </c>
      <c r="DB515" t="s">
        <v>9801</v>
      </c>
      <c r="DC515" t="s">
        <v>16</v>
      </c>
      <c r="DD515" t="s">
        <v>22</v>
      </c>
      <c r="DE515" t="s">
        <v>16</v>
      </c>
      <c r="DF515" t="s">
        <v>589</v>
      </c>
      <c r="DG515" t="s">
        <v>4727</v>
      </c>
      <c r="DH515" t="s">
        <v>2051</v>
      </c>
      <c r="DI515" t="s">
        <v>4519</v>
      </c>
      <c r="DJ515" t="s">
        <v>16</v>
      </c>
      <c r="DK515" t="s">
        <v>16</v>
      </c>
      <c r="DL515" t="s">
        <v>5972</v>
      </c>
      <c r="DM515" t="s">
        <v>6245</v>
      </c>
      <c r="DN515" t="s">
        <v>189</v>
      </c>
      <c r="DO515" t="s">
        <v>10791</v>
      </c>
      <c r="DP515" t="s">
        <v>7855</v>
      </c>
      <c r="DQ515" t="s">
        <v>10295</v>
      </c>
      <c r="DR515" t="s">
        <v>7856</v>
      </c>
    </row>
    <row r="516" spans="1:122" x14ac:dyDescent="0.25">
      <c r="A516">
        <v>399</v>
      </c>
      <c r="B516" t="s">
        <v>189</v>
      </c>
      <c r="C516" t="s">
        <v>2691</v>
      </c>
      <c r="D516" s="138">
        <v>44783</v>
      </c>
      <c r="E516" t="s">
        <v>149</v>
      </c>
      <c r="F516" t="s">
        <v>106</v>
      </c>
      <c r="G516" t="s">
        <v>1929</v>
      </c>
      <c r="H516" t="s">
        <v>106</v>
      </c>
      <c r="I516" t="s">
        <v>4840</v>
      </c>
      <c r="J516" t="s">
        <v>100</v>
      </c>
      <c r="K516">
        <v>0.91</v>
      </c>
      <c r="L516">
        <v>0.91</v>
      </c>
      <c r="M516">
        <v>6.12</v>
      </c>
      <c r="N516">
        <v>7.141</v>
      </c>
      <c r="O516" t="s">
        <v>189</v>
      </c>
      <c r="P516" t="s">
        <v>13</v>
      </c>
      <c r="Q516" t="s">
        <v>33</v>
      </c>
      <c r="R516" t="s">
        <v>122</v>
      </c>
      <c r="S516" t="s">
        <v>31</v>
      </c>
      <c r="T516" t="s">
        <v>16</v>
      </c>
      <c r="U516" t="s">
        <v>2079</v>
      </c>
      <c r="V516" t="s">
        <v>2410</v>
      </c>
      <c r="W516">
        <v>97.058000000000007</v>
      </c>
      <c r="X516" t="s">
        <v>15</v>
      </c>
      <c r="Y516" t="s">
        <v>6283</v>
      </c>
      <c r="Z516" t="s">
        <v>6283</v>
      </c>
      <c r="AA516" t="s">
        <v>189</v>
      </c>
      <c r="AB516" s="138">
        <v>44788</v>
      </c>
      <c r="AC516" s="138">
        <v>44955</v>
      </c>
      <c r="AD516" t="s">
        <v>6241</v>
      </c>
      <c r="AE516" t="s">
        <v>5027</v>
      </c>
      <c r="AF516" t="s">
        <v>16</v>
      </c>
      <c r="AG516" t="s">
        <v>189</v>
      </c>
      <c r="AH516" s="138">
        <v>45867</v>
      </c>
      <c r="AI516" t="s">
        <v>2414</v>
      </c>
      <c r="AJ516" t="s">
        <v>189</v>
      </c>
      <c r="AK516" t="s">
        <v>189</v>
      </c>
      <c r="AL516" t="s">
        <v>189</v>
      </c>
      <c r="AM516" t="s">
        <v>189</v>
      </c>
      <c r="AN516" t="s">
        <v>189</v>
      </c>
      <c r="AO516" t="s">
        <v>189</v>
      </c>
      <c r="AP516" t="s">
        <v>189</v>
      </c>
      <c r="AQ516" t="s">
        <v>16</v>
      </c>
      <c r="AR516" t="s">
        <v>189</v>
      </c>
      <c r="AS516" t="s">
        <v>16</v>
      </c>
      <c r="AT516" t="s">
        <v>189</v>
      </c>
      <c r="AU516" t="s">
        <v>9344</v>
      </c>
      <c r="AV516" t="s">
        <v>189</v>
      </c>
      <c r="AW516" t="s">
        <v>16</v>
      </c>
      <c r="AX516" t="s">
        <v>16</v>
      </c>
      <c r="AY516" t="s">
        <v>16</v>
      </c>
      <c r="AZ516" t="s">
        <v>16</v>
      </c>
      <c r="BA516" t="s">
        <v>16</v>
      </c>
      <c r="BB516" t="s">
        <v>16</v>
      </c>
      <c r="BC516" t="s">
        <v>16</v>
      </c>
      <c r="BD516" t="s">
        <v>16</v>
      </c>
      <c r="BE516" t="s">
        <v>16</v>
      </c>
      <c r="BF516" t="s">
        <v>189</v>
      </c>
      <c r="BG516" t="s">
        <v>189</v>
      </c>
      <c r="BH516">
        <v>0</v>
      </c>
      <c r="BI516">
        <v>0</v>
      </c>
      <c r="BJ516">
        <v>0</v>
      </c>
      <c r="BK516" t="s">
        <v>189</v>
      </c>
      <c r="BL516" t="s">
        <v>189</v>
      </c>
      <c r="BN516" t="s">
        <v>285</v>
      </c>
      <c r="BO516" t="s">
        <v>16</v>
      </c>
      <c r="BP516" t="s">
        <v>149</v>
      </c>
      <c r="BQ516" t="s">
        <v>184</v>
      </c>
      <c r="BR516" t="s">
        <v>6744</v>
      </c>
      <c r="BS516" t="s">
        <v>9667</v>
      </c>
      <c r="BT516" t="s">
        <v>16</v>
      </c>
      <c r="BU516" t="s">
        <v>189</v>
      </c>
      <c r="BV516" t="s">
        <v>58</v>
      </c>
      <c r="BW516" t="s">
        <v>195</v>
      </c>
      <c r="BX516" t="s">
        <v>201</v>
      </c>
      <c r="BY516" t="s">
        <v>286</v>
      </c>
      <c r="BZ516" s="138"/>
      <c r="CA516" s="138">
        <v>43692</v>
      </c>
      <c r="CB516" t="s">
        <v>17</v>
      </c>
      <c r="CC516" t="s">
        <v>17</v>
      </c>
      <c r="CD516" t="s">
        <v>6307</v>
      </c>
      <c r="CE516" t="s">
        <v>189</v>
      </c>
      <c r="CF516" t="s">
        <v>6307</v>
      </c>
      <c r="CG516" t="s">
        <v>189</v>
      </c>
      <c r="CH516">
        <v>2022</v>
      </c>
      <c r="CI516" s="7">
        <v>44783</v>
      </c>
      <c r="CJ516" t="s">
        <v>4723</v>
      </c>
      <c r="CK516">
        <v>8</v>
      </c>
      <c r="CL516">
        <v>33</v>
      </c>
      <c r="CM516" s="7">
        <v>44781</v>
      </c>
      <c r="CN516" t="s">
        <v>11695</v>
      </c>
      <c r="CO516" t="s">
        <v>9857</v>
      </c>
      <c r="CP516" t="s">
        <v>11459</v>
      </c>
      <c r="CQ516" t="s">
        <v>11669</v>
      </c>
      <c r="CR516" t="s">
        <v>6028</v>
      </c>
      <c r="CS516" t="s">
        <v>6031</v>
      </c>
      <c r="CT516" t="s">
        <v>9848</v>
      </c>
      <c r="CU516" t="s">
        <v>9873</v>
      </c>
      <c r="CV516" t="s">
        <v>6310</v>
      </c>
      <c r="CW516" t="s">
        <v>9874</v>
      </c>
      <c r="CX516" t="s">
        <v>287</v>
      </c>
      <c r="CY516" t="s">
        <v>9813</v>
      </c>
      <c r="CZ516" t="s">
        <v>6730</v>
      </c>
      <c r="DA516" t="s">
        <v>252</v>
      </c>
      <c r="DB516" t="s">
        <v>9800</v>
      </c>
      <c r="DC516" t="s">
        <v>16</v>
      </c>
      <c r="DD516" t="s">
        <v>15</v>
      </c>
      <c r="DE516" t="s">
        <v>16</v>
      </c>
      <c r="DF516" t="s">
        <v>16</v>
      </c>
      <c r="DG516" t="s">
        <v>4727</v>
      </c>
      <c r="DH516" t="s">
        <v>6766</v>
      </c>
      <c r="DI516" t="s">
        <v>4506</v>
      </c>
      <c r="DJ516" t="s">
        <v>16</v>
      </c>
      <c r="DK516" t="s">
        <v>16</v>
      </c>
      <c r="DL516" t="s">
        <v>4465</v>
      </c>
      <c r="DM516" t="s">
        <v>16</v>
      </c>
      <c r="DN516" t="s">
        <v>189</v>
      </c>
      <c r="DO516" t="s">
        <v>10792</v>
      </c>
      <c r="DP516" t="s">
        <v>7857</v>
      </c>
      <c r="DQ516" t="s">
        <v>10297</v>
      </c>
      <c r="DR516" t="s">
        <v>7858</v>
      </c>
    </row>
    <row r="517" spans="1:122" x14ac:dyDescent="0.25">
      <c r="A517">
        <v>398</v>
      </c>
      <c r="B517" t="s">
        <v>189</v>
      </c>
      <c r="C517" t="s">
        <v>3244</v>
      </c>
      <c r="D517" s="138">
        <v>44783</v>
      </c>
      <c r="E517" t="s">
        <v>3245</v>
      </c>
      <c r="F517" t="s">
        <v>11</v>
      </c>
      <c r="G517" t="s">
        <v>1932</v>
      </c>
      <c r="H517" t="s">
        <v>11</v>
      </c>
      <c r="I517" t="s">
        <v>9802</v>
      </c>
      <c r="J517" t="s">
        <v>92</v>
      </c>
      <c r="K517">
        <v>1.6</v>
      </c>
      <c r="L517">
        <v>1.65</v>
      </c>
      <c r="M517">
        <v>11.14</v>
      </c>
      <c r="N517">
        <v>12.97</v>
      </c>
      <c r="O517" t="s">
        <v>189</v>
      </c>
      <c r="P517" t="s">
        <v>13</v>
      </c>
      <c r="Q517" t="s">
        <v>661</v>
      </c>
      <c r="R517" t="s">
        <v>671</v>
      </c>
      <c r="S517" t="s">
        <v>661</v>
      </c>
      <c r="T517" t="s">
        <v>16</v>
      </c>
      <c r="U517" t="s">
        <v>104</v>
      </c>
      <c r="V517" t="s">
        <v>2410</v>
      </c>
      <c r="W517">
        <v>100</v>
      </c>
      <c r="X517" t="s">
        <v>22</v>
      </c>
      <c r="Y517" t="s">
        <v>6282</v>
      </c>
      <c r="Z517" t="s">
        <v>6282</v>
      </c>
      <c r="AA517" t="s">
        <v>189</v>
      </c>
      <c r="AB517" s="138">
        <v>44790</v>
      </c>
      <c r="AC517" s="138">
        <v>44974</v>
      </c>
      <c r="AD517" t="s">
        <v>6241</v>
      </c>
      <c r="AE517" t="s">
        <v>5163</v>
      </c>
      <c r="AF517" t="s">
        <v>16</v>
      </c>
      <c r="AG517" t="s">
        <v>189</v>
      </c>
      <c r="AH517" s="138">
        <v>45886</v>
      </c>
      <c r="AI517" t="s">
        <v>2414</v>
      </c>
      <c r="AJ517" t="s">
        <v>189</v>
      </c>
      <c r="AK517" t="s">
        <v>189</v>
      </c>
      <c r="AL517" t="s">
        <v>189</v>
      </c>
      <c r="AM517" t="s">
        <v>189</v>
      </c>
      <c r="AN517" t="s">
        <v>189</v>
      </c>
      <c r="AO517" t="s">
        <v>189</v>
      </c>
      <c r="AP517" t="s">
        <v>189</v>
      </c>
      <c r="AQ517" t="s">
        <v>16</v>
      </c>
      <c r="AR517" t="s">
        <v>189</v>
      </c>
      <c r="AS517" t="s">
        <v>16</v>
      </c>
      <c r="AT517" t="s">
        <v>6658</v>
      </c>
      <c r="AU517" t="s">
        <v>9344</v>
      </c>
      <c r="AV517" t="s">
        <v>189</v>
      </c>
      <c r="AW517" t="s">
        <v>16</v>
      </c>
      <c r="AX517" t="s">
        <v>16</v>
      </c>
      <c r="AY517" t="s">
        <v>16</v>
      </c>
      <c r="AZ517" t="s">
        <v>16</v>
      </c>
      <c r="BA517" t="s">
        <v>16</v>
      </c>
      <c r="BB517" t="s">
        <v>16</v>
      </c>
      <c r="BC517" t="s">
        <v>16</v>
      </c>
      <c r="BD517" t="s">
        <v>16</v>
      </c>
      <c r="BE517" t="s">
        <v>16</v>
      </c>
      <c r="BF517" t="s">
        <v>189</v>
      </c>
      <c r="BG517" t="s">
        <v>189</v>
      </c>
      <c r="BH517">
        <v>0</v>
      </c>
      <c r="BI517">
        <v>0</v>
      </c>
      <c r="BJ517">
        <v>0</v>
      </c>
      <c r="BK517" t="s">
        <v>189</v>
      </c>
      <c r="BL517" t="s">
        <v>189</v>
      </c>
      <c r="BN517" t="s">
        <v>2203</v>
      </c>
      <c r="BO517" t="s">
        <v>7115</v>
      </c>
      <c r="BP517" t="s">
        <v>2201</v>
      </c>
      <c r="BQ517" t="s">
        <v>184</v>
      </c>
      <c r="BR517" t="s">
        <v>6744</v>
      </c>
      <c r="BS517" t="s">
        <v>9667</v>
      </c>
      <c r="BT517" t="s">
        <v>16</v>
      </c>
      <c r="BU517" t="s">
        <v>189</v>
      </c>
      <c r="BV517" t="s">
        <v>18</v>
      </c>
      <c r="BW517" t="s">
        <v>195</v>
      </c>
      <c r="BX517" t="s">
        <v>310</v>
      </c>
      <c r="BY517" t="s">
        <v>2577</v>
      </c>
      <c r="BZ517" s="138"/>
      <c r="CA517" s="138">
        <v>44701</v>
      </c>
      <c r="CB517" t="s">
        <v>17</v>
      </c>
      <c r="CC517" t="s">
        <v>17</v>
      </c>
      <c r="CD517" t="s">
        <v>6307</v>
      </c>
      <c r="CE517" t="s">
        <v>189</v>
      </c>
      <c r="CF517" t="s">
        <v>189</v>
      </c>
      <c r="CG517" t="s">
        <v>189</v>
      </c>
      <c r="CH517">
        <v>2022</v>
      </c>
      <c r="CI517" s="7">
        <v>44783</v>
      </c>
      <c r="CJ517" t="s">
        <v>4723</v>
      </c>
      <c r="CK517">
        <v>8</v>
      </c>
      <c r="CL517">
        <v>33</v>
      </c>
      <c r="CM517" s="7">
        <v>44781</v>
      </c>
      <c r="CN517" t="s">
        <v>11695</v>
      </c>
      <c r="CO517" t="s">
        <v>9857</v>
      </c>
      <c r="CP517" t="s">
        <v>11459</v>
      </c>
      <c r="CQ517" t="s">
        <v>11669</v>
      </c>
      <c r="CR517" t="s">
        <v>6028</v>
      </c>
      <c r="CS517" t="s">
        <v>6031</v>
      </c>
      <c r="CT517" t="s">
        <v>9848</v>
      </c>
      <c r="CU517" t="s">
        <v>9873</v>
      </c>
      <c r="CV517" t="s">
        <v>6310</v>
      </c>
      <c r="CW517" t="s">
        <v>9874</v>
      </c>
      <c r="CX517" t="s">
        <v>2576</v>
      </c>
      <c r="CY517" t="s">
        <v>9809</v>
      </c>
      <c r="CZ517" t="s">
        <v>6730</v>
      </c>
      <c r="DA517" t="s">
        <v>188</v>
      </c>
      <c r="DB517" t="s">
        <v>16</v>
      </c>
      <c r="DC517" t="s">
        <v>16</v>
      </c>
      <c r="DD517" t="s">
        <v>22</v>
      </c>
      <c r="DE517" t="s">
        <v>16</v>
      </c>
      <c r="DF517" t="s">
        <v>509</v>
      </c>
      <c r="DG517" t="s">
        <v>4727</v>
      </c>
      <c r="DH517" t="s">
        <v>6814</v>
      </c>
      <c r="DI517" t="s">
        <v>5882</v>
      </c>
      <c r="DJ517" t="s">
        <v>16</v>
      </c>
      <c r="DK517" t="s">
        <v>16</v>
      </c>
      <c r="DL517" t="s">
        <v>5972</v>
      </c>
      <c r="DM517" t="s">
        <v>6245</v>
      </c>
      <c r="DN517" t="s">
        <v>189</v>
      </c>
      <c r="DO517" t="s">
        <v>11230</v>
      </c>
      <c r="DP517" t="s">
        <v>7859</v>
      </c>
      <c r="DQ517" t="s">
        <v>10297</v>
      </c>
      <c r="DR517" t="s">
        <v>7860</v>
      </c>
    </row>
    <row r="518" spans="1:122" x14ac:dyDescent="0.25">
      <c r="A518">
        <v>397</v>
      </c>
      <c r="B518" t="s">
        <v>189</v>
      </c>
      <c r="C518" t="s">
        <v>3243</v>
      </c>
      <c r="D518" s="138">
        <v>44783</v>
      </c>
      <c r="E518" t="s">
        <v>3135</v>
      </c>
      <c r="F518" t="s">
        <v>1045</v>
      </c>
      <c r="G518" t="s">
        <v>16</v>
      </c>
      <c r="H518" t="s">
        <v>11</v>
      </c>
      <c r="I518" t="s">
        <v>9802</v>
      </c>
      <c r="J518" t="s">
        <v>12</v>
      </c>
      <c r="K518">
        <v>20</v>
      </c>
      <c r="L518">
        <v>2.98</v>
      </c>
      <c r="M518">
        <v>20</v>
      </c>
      <c r="N518">
        <v>23.34</v>
      </c>
      <c r="O518" t="s">
        <v>189</v>
      </c>
      <c r="P518" t="s">
        <v>65</v>
      </c>
      <c r="Q518" t="s">
        <v>3242</v>
      </c>
      <c r="R518" t="s">
        <v>16</v>
      </c>
      <c r="S518" t="s">
        <v>16</v>
      </c>
      <c r="T518" t="s">
        <v>16</v>
      </c>
      <c r="U518" t="s">
        <v>16</v>
      </c>
      <c r="V518" t="s">
        <v>2410</v>
      </c>
      <c r="W518">
        <v>100</v>
      </c>
      <c r="X518" t="s">
        <v>15</v>
      </c>
      <c r="Y518" t="s">
        <v>6282</v>
      </c>
      <c r="Z518" t="s">
        <v>6282</v>
      </c>
      <c r="AA518" t="s">
        <v>189</v>
      </c>
      <c r="AB518" s="138">
        <v>44785</v>
      </c>
      <c r="AC518" s="138">
        <v>44969</v>
      </c>
      <c r="AD518" t="s">
        <v>6241</v>
      </c>
      <c r="AE518" t="s">
        <v>5273</v>
      </c>
      <c r="AF518" t="s">
        <v>16</v>
      </c>
      <c r="AG518" t="s">
        <v>189</v>
      </c>
      <c r="AH518" s="138">
        <v>48438</v>
      </c>
      <c r="AI518" t="s">
        <v>2414</v>
      </c>
      <c r="AJ518" t="s">
        <v>189</v>
      </c>
      <c r="AK518" t="s">
        <v>189</v>
      </c>
      <c r="AL518" t="s">
        <v>189</v>
      </c>
      <c r="AM518" t="s">
        <v>189</v>
      </c>
      <c r="AN518" t="s">
        <v>189</v>
      </c>
      <c r="AO518" t="s">
        <v>189</v>
      </c>
      <c r="AP518" t="s">
        <v>189</v>
      </c>
      <c r="AQ518" t="s">
        <v>16</v>
      </c>
      <c r="AR518" t="s">
        <v>189</v>
      </c>
      <c r="AS518" t="s">
        <v>16</v>
      </c>
      <c r="AT518" t="s">
        <v>189</v>
      </c>
      <c r="AU518" t="s">
        <v>9344</v>
      </c>
      <c r="AV518" t="s">
        <v>189</v>
      </c>
      <c r="AW518" t="s">
        <v>16</v>
      </c>
      <c r="AX518" t="s">
        <v>16</v>
      </c>
      <c r="AY518" t="s">
        <v>16</v>
      </c>
      <c r="AZ518" t="s">
        <v>16</v>
      </c>
      <c r="BA518" t="s">
        <v>16</v>
      </c>
      <c r="BB518" t="s">
        <v>16</v>
      </c>
      <c r="BC518" t="s">
        <v>16</v>
      </c>
      <c r="BD518" t="s">
        <v>16</v>
      </c>
      <c r="BE518" t="s">
        <v>16</v>
      </c>
      <c r="BF518" t="s">
        <v>189</v>
      </c>
      <c r="BG518" t="s">
        <v>189</v>
      </c>
      <c r="BH518">
        <v>0</v>
      </c>
      <c r="BI518">
        <v>0</v>
      </c>
      <c r="BJ518">
        <v>0</v>
      </c>
      <c r="BK518" t="s">
        <v>189</v>
      </c>
      <c r="BL518" t="s">
        <v>189</v>
      </c>
      <c r="BN518" t="s">
        <v>3132</v>
      </c>
      <c r="BO518" t="s">
        <v>16</v>
      </c>
      <c r="BP518" t="s">
        <v>3135</v>
      </c>
      <c r="BQ518" t="s">
        <v>354</v>
      </c>
      <c r="BR518" t="s">
        <v>6238</v>
      </c>
      <c r="BS518" t="s">
        <v>16</v>
      </c>
      <c r="BT518" t="s">
        <v>16</v>
      </c>
      <c r="BU518" t="s">
        <v>189</v>
      </c>
      <c r="BV518" t="s">
        <v>129</v>
      </c>
      <c r="BW518" t="s">
        <v>16</v>
      </c>
      <c r="BX518" t="s">
        <v>251</v>
      </c>
      <c r="BY518" t="s">
        <v>16</v>
      </c>
      <c r="BZ518" s="138"/>
      <c r="CA518" s="138">
        <v>34256</v>
      </c>
      <c r="CB518" t="s">
        <v>34</v>
      </c>
      <c r="CC518" t="s">
        <v>16</v>
      </c>
      <c r="CD518" t="s">
        <v>6307</v>
      </c>
      <c r="CE518" t="s">
        <v>189</v>
      </c>
      <c r="CF518" t="s">
        <v>189</v>
      </c>
      <c r="CG518" t="s">
        <v>189</v>
      </c>
      <c r="CH518">
        <v>2022</v>
      </c>
      <c r="CI518" s="7">
        <v>44783</v>
      </c>
      <c r="CJ518" t="s">
        <v>16</v>
      </c>
      <c r="CK518">
        <v>8</v>
      </c>
      <c r="CL518">
        <v>33</v>
      </c>
      <c r="CM518" s="7">
        <v>44781</v>
      </c>
      <c r="CN518" t="s">
        <v>11695</v>
      </c>
      <c r="CO518" t="s">
        <v>9857</v>
      </c>
      <c r="CP518" t="s">
        <v>11459</v>
      </c>
      <c r="CQ518" t="s">
        <v>11669</v>
      </c>
      <c r="CR518" t="s">
        <v>6028</v>
      </c>
      <c r="CS518" t="s">
        <v>6031</v>
      </c>
      <c r="CT518" t="s">
        <v>9848</v>
      </c>
      <c r="CU518" t="s">
        <v>6824</v>
      </c>
      <c r="CV518" t="s">
        <v>6310</v>
      </c>
      <c r="CW518" t="s">
        <v>9947</v>
      </c>
      <c r="CX518" t="s">
        <v>3134</v>
      </c>
      <c r="CY518" t="s">
        <v>4464</v>
      </c>
      <c r="CZ518" t="s">
        <v>6234</v>
      </c>
      <c r="DA518" t="s">
        <v>252</v>
      </c>
      <c r="DB518" t="s">
        <v>9801</v>
      </c>
      <c r="DC518" t="s">
        <v>16</v>
      </c>
      <c r="DD518" t="s">
        <v>15</v>
      </c>
      <c r="DE518" t="s">
        <v>16</v>
      </c>
      <c r="DF518" t="s">
        <v>16</v>
      </c>
      <c r="DG518" t="s">
        <v>4729</v>
      </c>
      <c r="DH518" t="s">
        <v>2052</v>
      </c>
      <c r="DI518" t="s">
        <v>6123</v>
      </c>
      <c r="DJ518" t="s">
        <v>16</v>
      </c>
      <c r="DK518" t="s">
        <v>4464</v>
      </c>
      <c r="DL518" t="s">
        <v>4464</v>
      </c>
      <c r="DM518" t="s">
        <v>16</v>
      </c>
      <c r="DN518" t="s">
        <v>189</v>
      </c>
      <c r="DO518" t="s">
        <v>11060</v>
      </c>
      <c r="DP518" t="s">
        <v>7861</v>
      </c>
      <c r="DQ518" t="s">
        <v>10297</v>
      </c>
      <c r="DR518" t="s">
        <v>7862</v>
      </c>
    </row>
    <row r="519" spans="1:122" x14ac:dyDescent="0.25">
      <c r="A519">
        <v>396</v>
      </c>
      <c r="B519" t="s">
        <v>189</v>
      </c>
      <c r="C519" t="s">
        <v>3251</v>
      </c>
      <c r="D519" s="138">
        <v>44782</v>
      </c>
      <c r="E519" t="s">
        <v>3255</v>
      </c>
      <c r="F519" t="s">
        <v>11</v>
      </c>
      <c r="G519" t="s">
        <v>16</v>
      </c>
      <c r="H519" t="s">
        <v>11</v>
      </c>
      <c r="I519" t="s">
        <v>9802</v>
      </c>
      <c r="J519" t="s">
        <v>92</v>
      </c>
      <c r="K519">
        <v>1.47</v>
      </c>
      <c r="L519">
        <v>1.5</v>
      </c>
      <c r="M519">
        <v>10.15</v>
      </c>
      <c r="N519">
        <v>11.801</v>
      </c>
      <c r="O519" t="s">
        <v>189</v>
      </c>
      <c r="P519" t="s">
        <v>13</v>
      </c>
      <c r="Q519" t="s">
        <v>888</v>
      </c>
      <c r="R519" t="s">
        <v>16</v>
      </c>
      <c r="S519" t="s">
        <v>888</v>
      </c>
      <c r="T519" t="s">
        <v>16</v>
      </c>
      <c r="U519" t="s">
        <v>16</v>
      </c>
      <c r="V519" t="s">
        <v>2410</v>
      </c>
      <c r="W519">
        <v>100</v>
      </c>
      <c r="X519" t="s">
        <v>22</v>
      </c>
      <c r="Y519" t="s">
        <v>6282</v>
      </c>
      <c r="Z519" t="s">
        <v>6282</v>
      </c>
      <c r="AA519" t="s">
        <v>189</v>
      </c>
      <c r="AB519" s="138">
        <v>44785</v>
      </c>
      <c r="AC519" s="138">
        <v>44969</v>
      </c>
      <c r="AD519" t="s">
        <v>6241</v>
      </c>
      <c r="AE519" t="s">
        <v>5294</v>
      </c>
      <c r="AF519" t="s">
        <v>16</v>
      </c>
      <c r="AG519" t="s">
        <v>189</v>
      </c>
      <c r="AH519" s="138">
        <v>45881</v>
      </c>
      <c r="AI519" t="s">
        <v>2414</v>
      </c>
      <c r="AJ519" t="s">
        <v>189</v>
      </c>
      <c r="AK519" t="s">
        <v>189</v>
      </c>
      <c r="AL519" t="s">
        <v>189</v>
      </c>
      <c r="AM519" t="s">
        <v>189</v>
      </c>
      <c r="AN519" t="s">
        <v>189</v>
      </c>
      <c r="AO519" t="s">
        <v>189</v>
      </c>
      <c r="AP519" t="s">
        <v>189</v>
      </c>
      <c r="AQ519" t="s">
        <v>16</v>
      </c>
      <c r="AR519" t="s">
        <v>189</v>
      </c>
      <c r="AS519" t="s">
        <v>16</v>
      </c>
      <c r="AT519" t="s">
        <v>6659</v>
      </c>
      <c r="AU519" t="s">
        <v>9344</v>
      </c>
      <c r="AV519" t="s">
        <v>189</v>
      </c>
      <c r="AW519" t="s">
        <v>16</v>
      </c>
      <c r="AX519" t="s">
        <v>16</v>
      </c>
      <c r="AY519" t="s">
        <v>16</v>
      </c>
      <c r="AZ519" t="s">
        <v>16</v>
      </c>
      <c r="BA519" t="s">
        <v>16</v>
      </c>
      <c r="BB519" t="s">
        <v>16</v>
      </c>
      <c r="BC519" t="s">
        <v>16</v>
      </c>
      <c r="BD519" t="s">
        <v>16</v>
      </c>
      <c r="BE519" t="s">
        <v>16</v>
      </c>
      <c r="BF519" t="s">
        <v>189</v>
      </c>
      <c r="BG519" t="s">
        <v>189</v>
      </c>
      <c r="BH519">
        <v>0</v>
      </c>
      <c r="BI519">
        <v>0</v>
      </c>
      <c r="BJ519">
        <v>0</v>
      </c>
      <c r="BK519" t="s">
        <v>189</v>
      </c>
      <c r="BL519" t="s">
        <v>189</v>
      </c>
      <c r="BN519" t="s">
        <v>3250</v>
      </c>
      <c r="BO519" t="s">
        <v>7118</v>
      </c>
      <c r="BP519" t="s">
        <v>3253</v>
      </c>
      <c r="BQ519" t="s">
        <v>184</v>
      </c>
      <c r="BR519" t="s">
        <v>6744</v>
      </c>
      <c r="BS519" t="s">
        <v>9667</v>
      </c>
      <c r="BT519" t="s">
        <v>16</v>
      </c>
      <c r="BU519" t="s">
        <v>189</v>
      </c>
      <c r="BV519" t="s">
        <v>23</v>
      </c>
      <c r="BW519" t="s">
        <v>195</v>
      </c>
      <c r="BX519" t="s">
        <v>3254</v>
      </c>
      <c r="BY519" t="s">
        <v>16</v>
      </c>
      <c r="BZ519" s="138"/>
      <c r="CA519" s="138">
        <v>44782</v>
      </c>
      <c r="CB519" t="s">
        <v>17</v>
      </c>
      <c r="CC519" t="s">
        <v>16</v>
      </c>
      <c r="CD519" t="s">
        <v>6307</v>
      </c>
      <c r="CE519" t="s">
        <v>189</v>
      </c>
      <c r="CF519" t="s">
        <v>189</v>
      </c>
      <c r="CG519" t="s">
        <v>189</v>
      </c>
      <c r="CH519">
        <v>2022</v>
      </c>
      <c r="CI519" s="7">
        <v>44782</v>
      </c>
      <c r="CJ519" t="s">
        <v>4723</v>
      </c>
      <c r="CK519">
        <v>8</v>
      </c>
      <c r="CL519">
        <v>33</v>
      </c>
      <c r="CM519" s="7">
        <v>44781</v>
      </c>
      <c r="CN519" t="s">
        <v>11695</v>
      </c>
      <c r="CO519" t="s">
        <v>9857</v>
      </c>
      <c r="CP519" t="s">
        <v>11459</v>
      </c>
      <c r="CQ519" t="s">
        <v>11669</v>
      </c>
      <c r="CR519" t="s">
        <v>6028</v>
      </c>
      <c r="CS519" t="s">
        <v>6031</v>
      </c>
      <c r="CT519" t="s">
        <v>9848</v>
      </c>
      <c r="CU519" t="s">
        <v>9873</v>
      </c>
      <c r="CV519" t="s">
        <v>6307</v>
      </c>
      <c r="CW519" t="s">
        <v>9874</v>
      </c>
      <c r="CX519" t="s">
        <v>3252</v>
      </c>
      <c r="CY519" t="s">
        <v>9809</v>
      </c>
      <c r="CZ519" t="s">
        <v>6730</v>
      </c>
      <c r="DA519" t="s">
        <v>188</v>
      </c>
      <c r="DB519" t="s">
        <v>16</v>
      </c>
      <c r="DC519" t="s">
        <v>16</v>
      </c>
      <c r="DD519" t="s">
        <v>22</v>
      </c>
      <c r="DE519" t="s">
        <v>16</v>
      </c>
      <c r="DF519" t="s">
        <v>381</v>
      </c>
      <c r="DG519" t="s">
        <v>4727</v>
      </c>
      <c r="DH519" t="s">
        <v>6814</v>
      </c>
      <c r="DI519" t="s">
        <v>5883</v>
      </c>
      <c r="DJ519" t="s">
        <v>16</v>
      </c>
      <c r="DK519" t="s">
        <v>16</v>
      </c>
      <c r="DL519" t="s">
        <v>5972</v>
      </c>
      <c r="DM519" t="s">
        <v>6245</v>
      </c>
      <c r="DN519" t="s">
        <v>189</v>
      </c>
      <c r="DO519" t="s">
        <v>11231</v>
      </c>
      <c r="DP519" t="s">
        <v>7863</v>
      </c>
      <c r="DQ519" t="s">
        <v>10298</v>
      </c>
      <c r="DR519" t="s">
        <v>7864</v>
      </c>
    </row>
    <row r="520" spans="1:122" x14ac:dyDescent="0.25">
      <c r="A520">
        <v>395</v>
      </c>
      <c r="B520" t="s">
        <v>189</v>
      </c>
      <c r="C520" t="s">
        <v>2364</v>
      </c>
      <c r="D520" s="138">
        <v>44782</v>
      </c>
      <c r="E520" t="s">
        <v>2365</v>
      </c>
      <c r="F520" t="s">
        <v>11</v>
      </c>
      <c r="G520" t="s">
        <v>1926</v>
      </c>
      <c r="H520" t="s">
        <v>11</v>
      </c>
      <c r="I520" t="s">
        <v>9802</v>
      </c>
      <c r="J520" t="s">
        <v>12</v>
      </c>
      <c r="K520">
        <v>3</v>
      </c>
      <c r="L520">
        <v>0.44</v>
      </c>
      <c r="M520">
        <v>3</v>
      </c>
      <c r="N520">
        <v>3.4860000000000002</v>
      </c>
      <c r="O520" t="s">
        <v>189</v>
      </c>
      <c r="P520" t="s">
        <v>65</v>
      </c>
      <c r="Q520" t="s">
        <v>157</v>
      </c>
      <c r="R520" t="s">
        <v>158</v>
      </c>
      <c r="S520" t="s">
        <v>157</v>
      </c>
      <c r="T520" t="s">
        <v>16</v>
      </c>
      <c r="U520" t="s">
        <v>2077</v>
      </c>
      <c r="V520" t="s">
        <v>2410</v>
      </c>
      <c r="W520">
        <v>100</v>
      </c>
      <c r="X520" t="s">
        <v>15</v>
      </c>
      <c r="Y520" t="s">
        <v>6283</v>
      </c>
      <c r="Z520" t="s">
        <v>6283</v>
      </c>
      <c r="AA520" t="s">
        <v>189</v>
      </c>
      <c r="AB520" s="138">
        <v>44783</v>
      </c>
      <c r="AC520" s="138">
        <v>45148</v>
      </c>
      <c r="AD520" t="s">
        <v>6241</v>
      </c>
      <c r="AE520" t="s">
        <v>5293</v>
      </c>
      <c r="AF520" t="s">
        <v>16</v>
      </c>
      <c r="AG520" t="s">
        <v>189</v>
      </c>
      <c r="AH520" s="138">
        <v>48436</v>
      </c>
      <c r="AI520" t="s">
        <v>2419</v>
      </c>
      <c r="AJ520" t="s">
        <v>189</v>
      </c>
      <c r="AK520" t="s">
        <v>189</v>
      </c>
      <c r="AL520" t="s">
        <v>189</v>
      </c>
      <c r="AM520" t="s">
        <v>189</v>
      </c>
      <c r="AN520" t="s">
        <v>189</v>
      </c>
      <c r="AO520" t="s">
        <v>189</v>
      </c>
      <c r="AP520" t="s">
        <v>189</v>
      </c>
      <c r="AQ520" t="s">
        <v>16</v>
      </c>
      <c r="AR520" t="s">
        <v>189</v>
      </c>
      <c r="AS520" t="s">
        <v>16</v>
      </c>
      <c r="AT520" t="s">
        <v>6660</v>
      </c>
      <c r="AU520" t="s">
        <v>9344</v>
      </c>
      <c r="AV520" t="s">
        <v>189</v>
      </c>
      <c r="AW520" t="s">
        <v>16</v>
      </c>
      <c r="AX520" t="s">
        <v>16</v>
      </c>
      <c r="AY520" t="s">
        <v>16</v>
      </c>
      <c r="AZ520" t="s">
        <v>16</v>
      </c>
      <c r="BA520" t="s">
        <v>16</v>
      </c>
      <c r="BB520" t="s">
        <v>16</v>
      </c>
      <c r="BC520" t="s">
        <v>16</v>
      </c>
      <c r="BD520" t="s">
        <v>16</v>
      </c>
      <c r="BE520" t="s">
        <v>16</v>
      </c>
      <c r="BF520" t="s">
        <v>189</v>
      </c>
      <c r="BG520" t="s">
        <v>189</v>
      </c>
      <c r="BH520">
        <v>0</v>
      </c>
      <c r="BI520">
        <v>0</v>
      </c>
      <c r="BJ520">
        <v>0</v>
      </c>
      <c r="BK520" t="s">
        <v>189</v>
      </c>
      <c r="BL520" t="s">
        <v>189</v>
      </c>
      <c r="BN520" t="s">
        <v>2366</v>
      </c>
      <c r="BO520" t="s">
        <v>16</v>
      </c>
      <c r="BP520" t="s">
        <v>2365</v>
      </c>
      <c r="BQ520" t="s">
        <v>184</v>
      </c>
      <c r="BR520" t="s">
        <v>6744</v>
      </c>
      <c r="BS520" t="s">
        <v>1494</v>
      </c>
      <c r="BT520" t="s">
        <v>16</v>
      </c>
      <c r="BU520" t="s">
        <v>189</v>
      </c>
      <c r="BV520" t="s">
        <v>18</v>
      </c>
      <c r="BW520" t="s">
        <v>9677</v>
      </c>
      <c r="BX520" t="s">
        <v>1181</v>
      </c>
      <c r="BY520" t="s">
        <v>3249</v>
      </c>
      <c r="BZ520" s="138"/>
      <c r="CA520" s="138">
        <v>44509</v>
      </c>
      <c r="CB520" t="s">
        <v>17</v>
      </c>
      <c r="CC520" t="s">
        <v>17</v>
      </c>
      <c r="CD520" t="s">
        <v>6307</v>
      </c>
      <c r="CE520" t="s">
        <v>189</v>
      </c>
      <c r="CF520" t="s">
        <v>189</v>
      </c>
      <c r="CG520" t="s">
        <v>189</v>
      </c>
      <c r="CH520">
        <v>2022</v>
      </c>
      <c r="CI520" s="7">
        <v>44782</v>
      </c>
      <c r="CJ520" t="s">
        <v>4723</v>
      </c>
      <c r="CK520">
        <v>8</v>
      </c>
      <c r="CL520">
        <v>33</v>
      </c>
      <c r="CM520" s="7">
        <v>44781</v>
      </c>
      <c r="CN520" t="s">
        <v>11695</v>
      </c>
      <c r="CO520" t="s">
        <v>9857</v>
      </c>
      <c r="CP520" t="s">
        <v>11459</v>
      </c>
      <c r="CQ520" t="s">
        <v>11669</v>
      </c>
      <c r="CR520" t="s">
        <v>6028</v>
      </c>
      <c r="CS520" t="s">
        <v>6031</v>
      </c>
      <c r="CT520" t="s">
        <v>9848</v>
      </c>
      <c r="CU520" t="s">
        <v>9873</v>
      </c>
      <c r="CV520" t="s">
        <v>6310</v>
      </c>
      <c r="CW520" t="s">
        <v>9947</v>
      </c>
      <c r="CX520" t="s">
        <v>3248</v>
      </c>
      <c r="CY520" t="s">
        <v>9817</v>
      </c>
      <c r="CZ520" t="s">
        <v>6741</v>
      </c>
      <c r="DA520" t="s">
        <v>188</v>
      </c>
      <c r="DB520" t="s">
        <v>16</v>
      </c>
      <c r="DC520" t="s">
        <v>16</v>
      </c>
      <c r="DD520" t="s">
        <v>15</v>
      </c>
      <c r="DE520" t="s">
        <v>16</v>
      </c>
      <c r="DF520" t="s">
        <v>16</v>
      </c>
      <c r="DG520" t="s">
        <v>4729</v>
      </c>
      <c r="DH520" t="s">
        <v>2052</v>
      </c>
      <c r="DI520" t="s">
        <v>6141</v>
      </c>
      <c r="DJ520" t="s">
        <v>16</v>
      </c>
      <c r="DK520" t="s">
        <v>9817</v>
      </c>
      <c r="DL520" t="s">
        <v>9817</v>
      </c>
      <c r="DM520" t="s">
        <v>16</v>
      </c>
      <c r="DN520" t="s">
        <v>189</v>
      </c>
      <c r="DO520" t="s">
        <v>11699</v>
      </c>
      <c r="DP520" t="s">
        <v>7865</v>
      </c>
      <c r="DQ520" t="s">
        <v>10298</v>
      </c>
      <c r="DR520" t="s">
        <v>10299</v>
      </c>
    </row>
    <row r="521" spans="1:122" x14ac:dyDescent="0.25">
      <c r="A521">
        <v>394</v>
      </c>
      <c r="B521" t="s">
        <v>189</v>
      </c>
      <c r="C521" t="s">
        <v>3247</v>
      </c>
      <c r="D521" s="138">
        <v>44782</v>
      </c>
      <c r="E521" t="s">
        <v>1347</v>
      </c>
      <c r="F521" t="s">
        <v>11</v>
      </c>
      <c r="G521" t="s">
        <v>1929</v>
      </c>
      <c r="H521" t="s">
        <v>11</v>
      </c>
      <c r="I521" t="s">
        <v>9802</v>
      </c>
      <c r="J521" t="s">
        <v>100</v>
      </c>
      <c r="K521">
        <v>9.8000000000000004E-2</v>
      </c>
      <c r="L521">
        <v>0.1</v>
      </c>
      <c r="M521">
        <v>0.66</v>
      </c>
      <c r="N521">
        <v>0.76900000000000002</v>
      </c>
      <c r="O521" t="s">
        <v>189</v>
      </c>
      <c r="P521" t="s">
        <v>121</v>
      </c>
      <c r="Q521" t="s">
        <v>31</v>
      </c>
      <c r="R521" t="s">
        <v>16</v>
      </c>
      <c r="S521" t="s">
        <v>16</v>
      </c>
      <c r="T521" t="s">
        <v>16</v>
      </c>
      <c r="U521" t="s">
        <v>16</v>
      </c>
      <c r="V521" t="s">
        <v>2410</v>
      </c>
      <c r="W521">
        <v>100</v>
      </c>
      <c r="X521" t="s">
        <v>32</v>
      </c>
      <c r="Y521" t="s">
        <v>1883</v>
      </c>
      <c r="Z521" t="s">
        <v>1883</v>
      </c>
      <c r="AA521" t="s">
        <v>189</v>
      </c>
      <c r="AB521" s="138">
        <v>44785</v>
      </c>
      <c r="AC521" s="138">
        <v>44969</v>
      </c>
      <c r="AD521" t="s">
        <v>6240</v>
      </c>
      <c r="AE521" t="s">
        <v>5202</v>
      </c>
      <c r="AF521" t="s">
        <v>16</v>
      </c>
      <c r="AG521" t="s">
        <v>189</v>
      </c>
      <c r="AH521" s="138">
        <v>45149</v>
      </c>
      <c r="AI521" t="s">
        <v>2414</v>
      </c>
      <c r="AJ521" t="s">
        <v>189</v>
      </c>
      <c r="AK521" t="s">
        <v>189</v>
      </c>
      <c r="AL521" t="s">
        <v>189</v>
      </c>
      <c r="AM521" t="s">
        <v>189</v>
      </c>
      <c r="AN521" t="s">
        <v>189</v>
      </c>
      <c r="AO521" t="s">
        <v>189</v>
      </c>
      <c r="AP521" t="s">
        <v>5517</v>
      </c>
      <c r="AQ521" t="s">
        <v>16</v>
      </c>
      <c r="AR521" t="s">
        <v>189</v>
      </c>
      <c r="AS521" t="s">
        <v>16</v>
      </c>
      <c r="AT521" t="s">
        <v>189</v>
      </c>
      <c r="AU521" t="s">
        <v>9344</v>
      </c>
      <c r="AV521" t="s">
        <v>189</v>
      </c>
      <c r="AW521" t="s">
        <v>16</v>
      </c>
      <c r="AX521" t="s">
        <v>16</v>
      </c>
      <c r="AY521" t="s">
        <v>16</v>
      </c>
      <c r="AZ521" t="s">
        <v>16</v>
      </c>
      <c r="BA521" t="s">
        <v>16</v>
      </c>
      <c r="BB521" t="s">
        <v>16</v>
      </c>
      <c r="BC521" t="s">
        <v>16</v>
      </c>
      <c r="BD521" t="s">
        <v>16</v>
      </c>
      <c r="BE521" t="s">
        <v>16</v>
      </c>
      <c r="BF521" t="s">
        <v>189</v>
      </c>
      <c r="BG521" t="s">
        <v>189</v>
      </c>
      <c r="BH521">
        <v>0</v>
      </c>
      <c r="BI521">
        <v>0</v>
      </c>
      <c r="BJ521">
        <v>0</v>
      </c>
      <c r="BK521" t="s">
        <v>189</v>
      </c>
      <c r="BL521" t="s">
        <v>189</v>
      </c>
      <c r="BN521" t="s">
        <v>1349</v>
      </c>
      <c r="BO521" t="s">
        <v>16</v>
      </c>
      <c r="BP521" t="s">
        <v>1347</v>
      </c>
      <c r="BQ521" t="s">
        <v>301</v>
      </c>
      <c r="BR521" t="s">
        <v>1937</v>
      </c>
      <c r="BS521" t="s">
        <v>16</v>
      </c>
      <c r="BT521" t="s">
        <v>16</v>
      </c>
      <c r="BU521" t="s">
        <v>189</v>
      </c>
      <c r="BV521" t="s">
        <v>67</v>
      </c>
      <c r="BW521" t="s">
        <v>16</v>
      </c>
      <c r="BX521" t="s">
        <v>485</v>
      </c>
      <c r="BY521" t="s">
        <v>16</v>
      </c>
      <c r="BZ521" s="138"/>
      <c r="CA521" s="138">
        <v>42955</v>
      </c>
      <c r="CB521" t="s">
        <v>60</v>
      </c>
      <c r="CC521" t="s">
        <v>16</v>
      </c>
      <c r="CD521" t="s">
        <v>6307</v>
      </c>
      <c r="CE521" t="s">
        <v>189</v>
      </c>
      <c r="CF521" t="s">
        <v>6307</v>
      </c>
      <c r="CG521" t="s">
        <v>189</v>
      </c>
      <c r="CH521">
        <v>2022</v>
      </c>
      <c r="CI521" s="7">
        <v>44782</v>
      </c>
      <c r="CJ521" t="s">
        <v>16</v>
      </c>
      <c r="CK521">
        <v>8</v>
      </c>
      <c r="CL521">
        <v>33</v>
      </c>
      <c r="CM521" s="7">
        <v>44781</v>
      </c>
      <c r="CN521" t="s">
        <v>11695</v>
      </c>
      <c r="CO521" t="s">
        <v>9857</v>
      </c>
      <c r="CP521" t="s">
        <v>11459</v>
      </c>
      <c r="CQ521" t="s">
        <v>11669</v>
      </c>
      <c r="CR521" t="s">
        <v>6028</v>
      </c>
      <c r="CS521" t="s">
        <v>6031</v>
      </c>
      <c r="CT521" t="s">
        <v>9848</v>
      </c>
      <c r="CU521" t="s">
        <v>9873</v>
      </c>
      <c r="CV521" t="s">
        <v>6310</v>
      </c>
      <c r="CW521" t="s">
        <v>9882</v>
      </c>
      <c r="CX521" t="s">
        <v>1350</v>
      </c>
      <c r="CY521" t="s">
        <v>9813</v>
      </c>
      <c r="CZ521" t="s">
        <v>6730</v>
      </c>
      <c r="DA521" t="s">
        <v>188</v>
      </c>
      <c r="DB521" t="s">
        <v>16</v>
      </c>
      <c r="DC521" t="s">
        <v>1349</v>
      </c>
      <c r="DD521" t="s">
        <v>32</v>
      </c>
      <c r="DE521" t="s">
        <v>16</v>
      </c>
      <c r="DF521" t="s">
        <v>16</v>
      </c>
      <c r="DG521" t="s">
        <v>5517</v>
      </c>
      <c r="DH521" t="s">
        <v>6766</v>
      </c>
      <c r="DI521" t="s">
        <v>5885</v>
      </c>
      <c r="DJ521" t="s">
        <v>16</v>
      </c>
      <c r="DK521" t="s">
        <v>16</v>
      </c>
      <c r="DL521" t="s">
        <v>4465</v>
      </c>
      <c r="DM521" t="s">
        <v>16</v>
      </c>
      <c r="DN521" t="s">
        <v>189</v>
      </c>
      <c r="DO521" t="s">
        <v>11700</v>
      </c>
      <c r="DP521" t="s">
        <v>7866</v>
      </c>
      <c r="DQ521" t="s">
        <v>10298</v>
      </c>
      <c r="DR521" t="s">
        <v>7868</v>
      </c>
    </row>
    <row r="522" spans="1:122" x14ac:dyDescent="0.25">
      <c r="A522">
        <v>393</v>
      </c>
      <c r="B522" t="s">
        <v>189</v>
      </c>
      <c r="C522" t="s">
        <v>3246</v>
      </c>
      <c r="D522" s="138">
        <v>44782</v>
      </c>
      <c r="E522" t="s">
        <v>1347</v>
      </c>
      <c r="F522" t="s">
        <v>11</v>
      </c>
      <c r="G522" t="s">
        <v>1929</v>
      </c>
      <c r="H522" t="s">
        <v>11</v>
      </c>
      <c r="I522" t="s">
        <v>9802</v>
      </c>
      <c r="J522" t="s">
        <v>513</v>
      </c>
      <c r="K522">
        <v>2.2559999999999998</v>
      </c>
      <c r="L522">
        <v>0.28999999999999998</v>
      </c>
      <c r="M522">
        <v>1.94</v>
      </c>
      <c r="N522">
        <v>2.2559999999999998</v>
      </c>
      <c r="O522" t="s">
        <v>189</v>
      </c>
      <c r="P522" t="s">
        <v>121</v>
      </c>
      <c r="Q522" t="s">
        <v>31</v>
      </c>
      <c r="R522" t="s">
        <v>16</v>
      </c>
      <c r="S522" t="s">
        <v>16</v>
      </c>
      <c r="T522" t="s">
        <v>16</v>
      </c>
      <c r="U522" t="s">
        <v>16</v>
      </c>
      <c r="V522" t="s">
        <v>2410</v>
      </c>
      <c r="W522">
        <v>100</v>
      </c>
      <c r="X522" t="s">
        <v>32</v>
      </c>
      <c r="Y522" t="s">
        <v>1883</v>
      </c>
      <c r="Z522" t="s">
        <v>1883</v>
      </c>
      <c r="AA522" t="s">
        <v>189</v>
      </c>
      <c r="AB522" s="138">
        <v>44785</v>
      </c>
      <c r="AC522" s="138">
        <v>44969</v>
      </c>
      <c r="AD522" t="s">
        <v>6240</v>
      </c>
      <c r="AE522" t="s">
        <v>5202</v>
      </c>
      <c r="AF522" t="s">
        <v>16</v>
      </c>
      <c r="AG522" t="s">
        <v>189</v>
      </c>
      <c r="AH522" s="138">
        <v>45149</v>
      </c>
      <c r="AI522" t="s">
        <v>2414</v>
      </c>
      <c r="AJ522" t="s">
        <v>189</v>
      </c>
      <c r="AK522" t="s">
        <v>189</v>
      </c>
      <c r="AL522" t="s">
        <v>189</v>
      </c>
      <c r="AM522" t="s">
        <v>189</v>
      </c>
      <c r="AN522" t="s">
        <v>189</v>
      </c>
      <c r="AO522" t="s">
        <v>189</v>
      </c>
      <c r="AP522" t="s">
        <v>5517</v>
      </c>
      <c r="AQ522" t="s">
        <v>16</v>
      </c>
      <c r="AR522" t="s">
        <v>189</v>
      </c>
      <c r="AS522" t="s">
        <v>16</v>
      </c>
      <c r="AT522" t="s">
        <v>189</v>
      </c>
      <c r="AU522" t="s">
        <v>9344</v>
      </c>
      <c r="AV522" t="s">
        <v>189</v>
      </c>
      <c r="AW522" t="s">
        <v>16</v>
      </c>
      <c r="AX522" t="s">
        <v>16</v>
      </c>
      <c r="AY522" t="s">
        <v>16</v>
      </c>
      <c r="AZ522" t="s">
        <v>16</v>
      </c>
      <c r="BA522" t="s">
        <v>16</v>
      </c>
      <c r="BB522" t="s">
        <v>16</v>
      </c>
      <c r="BC522" t="s">
        <v>16</v>
      </c>
      <c r="BD522" t="s">
        <v>16</v>
      </c>
      <c r="BE522" t="s">
        <v>16</v>
      </c>
      <c r="BF522" t="s">
        <v>189</v>
      </c>
      <c r="BG522" t="s">
        <v>189</v>
      </c>
      <c r="BH522">
        <v>0</v>
      </c>
      <c r="BI522">
        <v>0</v>
      </c>
      <c r="BJ522">
        <v>0</v>
      </c>
      <c r="BK522" t="s">
        <v>189</v>
      </c>
      <c r="BL522" t="s">
        <v>189</v>
      </c>
      <c r="BN522" t="s">
        <v>1349</v>
      </c>
      <c r="BO522" t="s">
        <v>16</v>
      </c>
      <c r="BP522" t="s">
        <v>1347</v>
      </c>
      <c r="BQ522" t="s">
        <v>301</v>
      </c>
      <c r="BR522" t="s">
        <v>1937</v>
      </c>
      <c r="BS522" t="s">
        <v>16</v>
      </c>
      <c r="BT522" t="s">
        <v>16</v>
      </c>
      <c r="BU522" t="s">
        <v>189</v>
      </c>
      <c r="BV522" t="s">
        <v>67</v>
      </c>
      <c r="BW522" t="s">
        <v>16</v>
      </c>
      <c r="BX522" t="s">
        <v>485</v>
      </c>
      <c r="BY522" t="s">
        <v>16</v>
      </c>
      <c r="BZ522" s="138"/>
      <c r="CA522" s="138">
        <v>42955</v>
      </c>
      <c r="CB522" t="s">
        <v>60</v>
      </c>
      <c r="CC522" t="s">
        <v>16</v>
      </c>
      <c r="CD522" t="s">
        <v>6307</v>
      </c>
      <c r="CE522" t="s">
        <v>189</v>
      </c>
      <c r="CF522" t="s">
        <v>6307</v>
      </c>
      <c r="CG522" t="s">
        <v>189</v>
      </c>
      <c r="CH522">
        <v>2022</v>
      </c>
      <c r="CI522" s="7">
        <v>44782</v>
      </c>
      <c r="CJ522" t="s">
        <v>16</v>
      </c>
      <c r="CK522">
        <v>8</v>
      </c>
      <c r="CL522">
        <v>33</v>
      </c>
      <c r="CM522" s="7">
        <v>44781</v>
      </c>
      <c r="CN522" t="s">
        <v>11695</v>
      </c>
      <c r="CO522" t="s">
        <v>9857</v>
      </c>
      <c r="CP522" t="s">
        <v>11459</v>
      </c>
      <c r="CQ522" t="s">
        <v>11669</v>
      </c>
      <c r="CR522" t="s">
        <v>6028</v>
      </c>
      <c r="CS522" t="s">
        <v>6031</v>
      </c>
      <c r="CT522" t="s">
        <v>9848</v>
      </c>
      <c r="CU522" t="s">
        <v>9873</v>
      </c>
      <c r="CV522" t="s">
        <v>6310</v>
      </c>
      <c r="CW522" t="s">
        <v>9882</v>
      </c>
      <c r="CX522" t="s">
        <v>1350</v>
      </c>
      <c r="CY522" t="s">
        <v>9820</v>
      </c>
      <c r="CZ522" t="s">
        <v>6730</v>
      </c>
      <c r="DA522" t="s">
        <v>188</v>
      </c>
      <c r="DB522" t="s">
        <v>16</v>
      </c>
      <c r="DC522" t="s">
        <v>1349</v>
      </c>
      <c r="DD522" t="s">
        <v>32</v>
      </c>
      <c r="DE522" t="s">
        <v>16</v>
      </c>
      <c r="DF522" t="s">
        <v>16</v>
      </c>
      <c r="DG522" t="s">
        <v>5517</v>
      </c>
      <c r="DH522" t="s">
        <v>5505</v>
      </c>
      <c r="DI522" t="s">
        <v>5884</v>
      </c>
      <c r="DJ522" t="s">
        <v>16</v>
      </c>
      <c r="DK522" t="s">
        <v>16</v>
      </c>
      <c r="DL522" t="s">
        <v>4465</v>
      </c>
      <c r="DM522" t="s">
        <v>16</v>
      </c>
      <c r="DN522" t="s">
        <v>189</v>
      </c>
      <c r="DO522" t="s">
        <v>11701</v>
      </c>
      <c r="DP522" t="s">
        <v>7866</v>
      </c>
      <c r="DQ522" t="s">
        <v>10298</v>
      </c>
      <c r="DR522" t="s">
        <v>7867</v>
      </c>
    </row>
    <row r="523" spans="1:122" x14ac:dyDescent="0.25">
      <c r="A523">
        <v>392</v>
      </c>
      <c r="B523" t="s">
        <v>189</v>
      </c>
      <c r="C523" t="s">
        <v>3256</v>
      </c>
      <c r="D523" s="138">
        <v>44777</v>
      </c>
      <c r="E523" t="s">
        <v>3257</v>
      </c>
      <c r="F523" t="s">
        <v>11</v>
      </c>
      <c r="G523" t="s">
        <v>1932</v>
      </c>
      <c r="H523" t="s">
        <v>11</v>
      </c>
      <c r="I523" t="s">
        <v>9802</v>
      </c>
      <c r="J523" t="s">
        <v>100</v>
      </c>
      <c r="K523">
        <v>2</v>
      </c>
      <c r="L523">
        <v>2</v>
      </c>
      <c r="M523">
        <v>13.5</v>
      </c>
      <c r="N523">
        <v>15.7</v>
      </c>
      <c r="O523" t="s">
        <v>189</v>
      </c>
      <c r="P523" t="s">
        <v>13</v>
      </c>
      <c r="Q523" t="s">
        <v>1042</v>
      </c>
      <c r="R523" t="s">
        <v>16</v>
      </c>
      <c r="S523" t="s">
        <v>1042</v>
      </c>
      <c r="T523" t="s">
        <v>16</v>
      </c>
      <c r="U523" t="s">
        <v>16</v>
      </c>
      <c r="V523" t="s">
        <v>2410</v>
      </c>
      <c r="W523">
        <v>100</v>
      </c>
      <c r="X523" t="s">
        <v>22</v>
      </c>
      <c r="Y523" t="s">
        <v>6282</v>
      </c>
      <c r="Z523" t="s">
        <v>6282</v>
      </c>
      <c r="AA523" t="s">
        <v>189</v>
      </c>
      <c r="AB523" s="138">
        <v>44784</v>
      </c>
      <c r="AC523" s="138">
        <v>44968</v>
      </c>
      <c r="AD523" t="s">
        <v>6241</v>
      </c>
      <c r="AE523" t="s">
        <v>5226</v>
      </c>
      <c r="AF523" t="s">
        <v>16</v>
      </c>
      <c r="AG523" t="s">
        <v>189</v>
      </c>
      <c r="AH523" s="138">
        <v>45880</v>
      </c>
      <c r="AI523" t="s">
        <v>2414</v>
      </c>
      <c r="AJ523" t="s">
        <v>189</v>
      </c>
      <c r="AK523" t="s">
        <v>189</v>
      </c>
      <c r="AL523" t="s">
        <v>189</v>
      </c>
      <c r="AM523" t="s">
        <v>189</v>
      </c>
      <c r="AN523" t="s">
        <v>189</v>
      </c>
      <c r="AO523" t="s">
        <v>189</v>
      </c>
      <c r="AP523" t="s">
        <v>189</v>
      </c>
      <c r="AQ523" t="s">
        <v>16</v>
      </c>
      <c r="AR523" t="s">
        <v>189</v>
      </c>
      <c r="AS523" t="s">
        <v>16</v>
      </c>
      <c r="AT523" t="s">
        <v>6603</v>
      </c>
      <c r="AU523" t="s">
        <v>9344</v>
      </c>
      <c r="AV523" t="s">
        <v>189</v>
      </c>
      <c r="AW523" t="s">
        <v>16</v>
      </c>
      <c r="AX523" t="s">
        <v>16</v>
      </c>
      <c r="AY523" t="s">
        <v>16</v>
      </c>
      <c r="AZ523" t="s">
        <v>16</v>
      </c>
      <c r="BA523" t="s">
        <v>16</v>
      </c>
      <c r="BB523" t="s">
        <v>16</v>
      </c>
      <c r="BC523" t="s">
        <v>16</v>
      </c>
      <c r="BD523" t="s">
        <v>16</v>
      </c>
      <c r="BE523" t="s">
        <v>16</v>
      </c>
      <c r="BF523" t="s">
        <v>189</v>
      </c>
      <c r="BG523" t="s">
        <v>189</v>
      </c>
      <c r="BH523">
        <v>0</v>
      </c>
      <c r="BI523">
        <v>0</v>
      </c>
      <c r="BJ523">
        <v>0</v>
      </c>
      <c r="BK523" t="s">
        <v>189</v>
      </c>
      <c r="BL523" t="s">
        <v>189</v>
      </c>
      <c r="BN523" t="s">
        <v>2329</v>
      </c>
      <c r="BO523" t="s">
        <v>16</v>
      </c>
      <c r="BP523" t="s">
        <v>2879</v>
      </c>
      <c r="BQ523" t="s">
        <v>184</v>
      </c>
      <c r="BR523" t="s">
        <v>6744</v>
      </c>
      <c r="BS523" t="s">
        <v>1494</v>
      </c>
      <c r="BT523" t="s">
        <v>16</v>
      </c>
      <c r="BU523" t="s">
        <v>189</v>
      </c>
      <c r="BV523" t="s">
        <v>47</v>
      </c>
      <c r="BW523" t="s">
        <v>9677</v>
      </c>
      <c r="BX523" t="s">
        <v>2880</v>
      </c>
      <c r="BY523" t="s">
        <v>2881</v>
      </c>
      <c r="BZ523" s="138"/>
      <c r="CA523" s="138">
        <v>43797</v>
      </c>
      <c r="CB523" t="s">
        <v>17</v>
      </c>
      <c r="CC523" t="s">
        <v>17</v>
      </c>
      <c r="CD523" t="s">
        <v>6307</v>
      </c>
      <c r="CE523" t="s">
        <v>189</v>
      </c>
      <c r="CF523" t="s">
        <v>189</v>
      </c>
      <c r="CG523" t="s">
        <v>189</v>
      </c>
      <c r="CH523">
        <v>2022</v>
      </c>
      <c r="CI523" s="7">
        <v>44777</v>
      </c>
      <c r="CJ523" t="s">
        <v>4723</v>
      </c>
      <c r="CK523">
        <v>8</v>
      </c>
      <c r="CL523">
        <v>32</v>
      </c>
      <c r="CM523" s="7">
        <v>44774</v>
      </c>
      <c r="CN523" t="s">
        <v>11702</v>
      </c>
      <c r="CO523" t="s">
        <v>9857</v>
      </c>
      <c r="CP523" t="s">
        <v>11459</v>
      </c>
      <c r="CQ523" t="s">
        <v>11669</v>
      </c>
      <c r="CR523" t="s">
        <v>6028</v>
      </c>
      <c r="CS523" t="s">
        <v>6032</v>
      </c>
      <c r="CT523" t="s">
        <v>9848</v>
      </c>
      <c r="CU523" t="s">
        <v>9873</v>
      </c>
      <c r="CV523" t="s">
        <v>6310</v>
      </c>
      <c r="CW523" t="s">
        <v>9874</v>
      </c>
      <c r="CX523" t="s">
        <v>2878</v>
      </c>
      <c r="CY523" t="s">
        <v>9813</v>
      </c>
      <c r="CZ523" t="s">
        <v>6730</v>
      </c>
      <c r="DA523" t="s">
        <v>188</v>
      </c>
      <c r="DB523" t="s">
        <v>16</v>
      </c>
      <c r="DC523" t="s">
        <v>16</v>
      </c>
      <c r="DD523" t="s">
        <v>22</v>
      </c>
      <c r="DE523" t="s">
        <v>16</v>
      </c>
      <c r="DF523" t="s">
        <v>589</v>
      </c>
      <c r="DG523" t="s">
        <v>4727</v>
      </c>
      <c r="DH523" t="s">
        <v>2051</v>
      </c>
      <c r="DI523" t="s">
        <v>4504</v>
      </c>
      <c r="DJ523" t="s">
        <v>16</v>
      </c>
      <c r="DK523" t="s">
        <v>16</v>
      </c>
      <c r="DL523" t="s">
        <v>5972</v>
      </c>
      <c r="DM523" t="s">
        <v>6245</v>
      </c>
      <c r="DN523" t="s">
        <v>189</v>
      </c>
      <c r="DO523" t="s">
        <v>11232</v>
      </c>
      <c r="DP523" t="s">
        <v>7869</v>
      </c>
      <c r="DQ523" t="s">
        <v>10300</v>
      </c>
      <c r="DR523" t="s">
        <v>7870</v>
      </c>
    </row>
    <row r="524" spans="1:122" x14ac:dyDescent="0.25">
      <c r="A524">
        <v>391</v>
      </c>
      <c r="B524" t="s">
        <v>189</v>
      </c>
      <c r="C524" t="s">
        <v>3262</v>
      </c>
      <c r="D524" s="138">
        <v>44776</v>
      </c>
      <c r="E524" t="s">
        <v>5470</v>
      </c>
      <c r="F524" t="s">
        <v>2031</v>
      </c>
      <c r="G524" t="s">
        <v>1926</v>
      </c>
      <c r="H524" t="s">
        <v>2031</v>
      </c>
      <c r="I524" t="s">
        <v>4840</v>
      </c>
      <c r="J524" t="s">
        <v>100</v>
      </c>
      <c r="K524">
        <v>0.5</v>
      </c>
      <c r="L524">
        <v>0.5</v>
      </c>
      <c r="M524">
        <v>3.34</v>
      </c>
      <c r="N524">
        <v>3.9249999999999998</v>
      </c>
      <c r="O524" t="s">
        <v>5516</v>
      </c>
      <c r="P524" t="s">
        <v>13</v>
      </c>
      <c r="Q524" t="s">
        <v>48</v>
      </c>
      <c r="R524" t="s">
        <v>3261</v>
      </c>
      <c r="S524" t="s">
        <v>48</v>
      </c>
      <c r="T524" t="s">
        <v>48</v>
      </c>
      <c r="U524" t="s">
        <v>41</v>
      </c>
      <c r="V524" t="s">
        <v>2410</v>
      </c>
      <c r="W524">
        <v>100</v>
      </c>
      <c r="X524" t="s">
        <v>32</v>
      </c>
      <c r="Y524" t="s">
        <v>6282</v>
      </c>
      <c r="Z524" t="s">
        <v>6282</v>
      </c>
      <c r="AA524" t="s">
        <v>9887</v>
      </c>
      <c r="AB524" s="138">
        <v>44726</v>
      </c>
      <c r="AC524" s="138">
        <v>44909</v>
      </c>
      <c r="AD524" t="s">
        <v>6240</v>
      </c>
      <c r="AE524" t="s">
        <v>5295</v>
      </c>
      <c r="AF524" t="s">
        <v>16</v>
      </c>
      <c r="AG524" t="s">
        <v>189</v>
      </c>
      <c r="AH524" s="138">
        <v>45822</v>
      </c>
      <c r="AI524" t="s">
        <v>2414</v>
      </c>
      <c r="AJ524" t="s">
        <v>189</v>
      </c>
      <c r="AK524" t="s">
        <v>189</v>
      </c>
      <c r="AL524" t="s">
        <v>189</v>
      </c>
      <c r="AM524" t="s">
        <v>189</v>
      </c>
      <c r="AN524" t="s">
        <v>189</v>
      </c>
      <c r="AO524" t="s">
        <v>189</v>
      </c>
      <c r="AP524" t="s">
        <v>189</v>
      </c>
      <c r="AQ524" t="s">
        <v>16</v>
      </c>
      <c r="AR524" t="s">
        <v>3260</v>
      </c>
      <c r="AS524" t="s">
        <v>16</v>
      </c>
      <c r="AT524" t="s">
        <v>189</v>
      </c>
      <c r="AU524" t="s">
        <v>5516</v>
      </c>
      <c r="AV524" t="s">
        <v>189</v>
      </c>
      <c r="AW524" t="s">
        <v>4620</v>
      </c>
      <c r="AX524" t="s">
        <v>4623</v>
      </c>
      <c r="AY524" t="s">
        <v>16</v>
      </c>
      <c r="AZ524" t="s">
        <v>16</v>
      </c>
      <c r="BA524" t="s">
        <v>16</v>
      </c>
      <c r="BB524" t="s">
        <v>16</v>
      </c>
      <c r="BC524" t="s">
        <v>16</v>
      </c>
      <c r="BD524" t="s">
        <v>16</v>
      </c>
      <c r="BE524" t="s">
        <v>16</v>
      </c>
      <c r="BF524" t="s">
        <v>189</v>
      </c>
      <c r="BG524" t="s">
        <v>189</v>
      </c>
      <c r="BH524">
        <v>0</v>
      </c>
      <c r="BI524">
        <v>0</v>
      </c>
      <c r="BJ524">
        <v>0</v>
      </c>
      <c r="BK524" t="s">
        <v>189</v>
      </c>
      <c r="BL524" t="s">
        <v>189</v>
      </c>
      <c r="BN524" t="s">
        <v>1038</v>
      </c>
      <c r="BO524" t="s">
        <v>16</v>
      </c>
      <c r="BP524" t="s">
        <v>1037</v>
      </c>
      <c r="BQ524" t="s">
        <v>184</v>
      </c>
      <c r="BR524" t="s">
        <v>6744</v>
      </c>
      <c r="BS524" t="s">
        <v>202</v>
      </c>
      <c r="BT524" t="s">
        <v>16</v>
      </c>
      <c r="BU524" t="s">
        <v>189</v>
      </c>
      <c r="BV524" t="s">
        <v>134</v>
      </c>
      <c r="BW524" t="s">
        <v>185</v>
      </c>
      <c r="BX524" t="s">
        <v>1039</v>
      </c>
      <c r="BY524" t="s">
        <v>16</v>
      </c>
      <c r="BZ524" s="138"/>
      <c r="CA524" s="138">
        <v>42437</v>
      </c>
      <c r="CB524" t="s">
        <v>17</v>
      </c>
      <c r="CC524" t="s">
        <v>17</v>
      </c>
      <c r="CD524" t="s">
        <v>6307</v>
      </c>
      <c r="CE524" t="s">
        <v>189</v>
      </c>
      <c r="CF524" t="s">
        <v>6307</v>
      </c>
      <c r="CG524" t="s">
        <v>189</v>
      </c>
      <c r="CH524">
        <v>2022</v>
      </c>
      <c r="CI524" s="7">
        <v>44776</v>
      </c>
      <c r="CJ524" t="s">
        <v>4723</v>
      </c>
      <c r="CK524">
        <v>8</v>
      </c>
      <c r="CL524">
        <v>32</v>
      </c>
      <c r="CM524" s="7">
        <v>44774</v>
      </c>
      <c r="CN524" t="s">
        <v>11702</v>
      </c>
      <c r="CO524" t="s">
        <v>9857</v>
      </c>
      <c r="CP524" t="s">
        <v>11459</v>
      </c>
      <c r="CQ524" t="s">
        <v>11669</v>
      </c>
      <c r="CR524" t="s">
        <v>6028</v>
      </c>
      <c r="CS524" t="s">
        <v>6032</v>
      </c>
      <c r="CT524" t="s">
        <v>9848</v>
      </c>
      <c r="CU524" t="s">
        <v>9873</v>
      </c>
      <c r="CV524" t="s">
        <v>6310</v>
      </c>
      <c r="CW524" t="s">
        <v>9874</v>
      </c>
      <c r="CX524" t="s">
        <v>1040</v>
      </c>
      <c r="CY524" t="s">
        <v>9813</v>
      </c>
      <c r="CZ524" t="s">
        <v>6730</v>
      </c>
      <c r="DA524" t="s">
        <v>252</v>
      </c>
      <c r="DB524" t="s">
        <v>9800</v>
      </c>
      <c r="DC524" t="s">
        <v>1038</v>
      </c>
      <c r="DD524" t="s">
        <v>32</v>
      </c>
      <c r="DE524" t="s">
        <v>16</v>
      </c>
      <c r="DF524" t="s">
        <v>16</v>
      </c>
      <c r="DG524" t="s">
        <v>4727</v>
      </c>
      <c r="DH524" t="s">
        <v>6766</v>
      </c>
      <c r="DI524" t="s">
        <v>5602</v>
      </c>
      <c r="DJ524" t="s">
        <v>9887</v>
      </c>
      <c r="DK524" t="s">
        <v>4345</v>
      </c>
      <c r="DL524" t="s">
        <v>4345</v>
      </c>
      <c r="DM524" t="s">
        <v>16</v>
      </c>
      <c r="DN524" t="s">
        <v>189</v>
      </c>
      <c r="DO524" t="s">
        <v>10793</v>
      </c>
      <c r="DP524" t="s">
        <v>7871</v>
      </c>
      <c r="DQ524" t="s">
        <v>10301</v>
      </c>
      <c r="DR524" t="s">
        <v>5619</v>
      </c>
    </row>
    <row r="525" spans="1:122" x14ac:dyDescent="0.25">
      <c r="A525">
        <v>390</v>
      </c>
      <c r="B525" t="s">
        <v>189</v>
      </c>
      <c r="C525" t="s">
        <v>3260</v>
      </c>
      <c r="D525" s="138">
        <v>44776</v>
      </c>
      <c r="E525" t="s">
        <v>1037</v>
      </c>
      <c r="F525" t="s">
        <v>2031</v>
      </c>
      <c r="G525" t="s">
        <v>1926</v>
      </c>
      <c r="H525" t="s">
        <v>11</v>
      </c>
      <c r="I525" t="s">
        <v>9802</v>
      </c>
      <c r="J525" t="s">
        <v>100</v>
      </c>
      <c r="K525">
        <v>0.5</v>
      </c>
      <c r="L525">
        <v>0.5</v>
      </c>
      <c r="M525">
        <v>3.37</v>
      </c>
      <c r="N525">
        <v>3.9249999999999998</v>
      </c>
      <c r="O525" t="s">
        <v>189</v>
      </c>
      <c r="P525" t="s">
        <v>1998</v>
      </c>
      <c r="Q525" t="s">
        <v>48</v>
      </c>
      <c r="R525" t="s">
        <v>16</v>
      </c>
      <c r="S525" t="s">
        <v>16</v>
      </c>
      <c r="T525" t="s">
        <v>16</v>
      </c>
      <c r="U525" t="s">
        <v>16</v>
      </c>
      <c r="V525" t="s">
        <v>2410</v>
      </c>
      <c r="W525">
        <v>99.992999999999995</v>
      </c>
      <c r="X525" t="s">
        <v>32</v>
      </c>
      <c r="Y525" t="s">
        <v>6282</v>
      </c>
      <c r="Z525" t="s">
        <v>6282</v>
      </c>
      <c r="AA525" t="s">
        <v>9887</v>
      </c>
      <c r="AB525" s="138">
        <v>44784</v>
      </c>
      <c r="AC525" s="138">
        <v>44909</v>
      </c>
      <c r="AD525" t="s">
        <v>6240</v>
      </c>
      <c r="AE525" t="s">
        <v>5295</v>
      </c>
      <c r="AF525" t="s">
        <v>16</v>
      </c>
      <c r="AG525" t="s">
        <v>189</v>
      </c>
      <c r="AH525" s="138">
        <v>45822</v>
      </c>
      <c r="AI525" t="s">
        <v>2414</v>
      </c>
      <c r="AJ525" t="s">
        <v>189</v>
      </c>
      <c r="AK525" t="s">
        <v>189</v>
      </c>
      <c r="AL525" t="s">
        <v>189</v>
      </c>
      <c r="AM525" t="s">
        <v>189</v>
      </c>
      <c r="AN525" t="s">
        <v>189</v>
      </c>
      <c r="AO525" t="s">
        <v>189</v>
      </c>
      <c r="AP525" t="s">
        <v>189</v>
      </c>
      <c r="AQ525" t="s">
        <v>16</v>
      </c>
      <c r="AR525" t="s">
        <v>189</v>
      </c>
      <c r="AS525" t="s">
        <v>16</v>
      </c>
      <c r="AT525" t="s">
        <v>189</v>
      </c>
      <c r="AU525" t="s">
        <v>9344</v>
      </c>
      <c r="AV525" t="s">
        <v>189</v>
      </c>
      <c r="AW525" t="s">
        <v>4620</v>
      </c>
      <c r="AX525" t="s">
        <v>4623</v>
      </c>
      <c r="AY525" t="s">
        <v>16</v>
      </c>
      <c r="AZ525" t="s">
        <v>16</v>
      </c>
      <c r="BA525" t="s">
        <v>16</v>
      </c>
      <c r="BB525" t="s">
        <v>16</v>
      </c>
      <c r="BC525" t="s">
        <v>16</v>
      </c>
      <c r="BD525" t="s">
        <v>16</v>
      </c>
      <c r="BE525" t="s">
        <v>16</v>
      </c>
      <c r="BF525" t="s">
        <v>189</v>
      </c>
      <c r="BG525" t="s">
        <v>189</v>
      </c>
      <c r="BH525">
        <v>0</v>
      </c>
      <c r="BI525">
        <v>0</v>
      </c>
      <c r="BJ525">
        <v>0</v>
      </c>
      <c r="BK525" t="s">
        <v>189</v>
      </c>
      <c r="BL525" t="s">
        <v>189</v>
      </c>
      <c r="BN525" t="s">
        <v>1038</v>
      </c>
      <c r="BO525" t="s">
        <v>16</v>
      </c>
      <c r="BP525" t="s">
        <v>1037</v>
      </c>
      <c r="BQ525" t="s">
        <v>184</v>
      </c>
      <c r="BR525" t="s">
        <v>6744</v>
      </c>
      <c r="BS525" t="s">
        <v>202</v>
      </c>
      <c r="BT525" t="s">
        <v>16</v>
      </c>
      <c r="BU525" t="s">
        <v>189</v>
      </c>
      <c r="BV525" t="s">
        <v>134</v>
      </c>
      <c r="BW525" t="s">
        <v>185</v>
      </c>
      <c r="BX525" t="s">
        <v>1039</v>
      </c>
      <c r="BY525" t="s">
        <v>16</v>
      </c>
      <c r="BZ525" s="138"/>
      <c r="CA525" s="138">
        <v>42437</v>
      </c>
      <c r="CB525" t="s">
        <v>17</v>
      </c>
      <c r="CC525" t="s">
        <v>17</v>
      </c>
      <c r="CD525" t="s">
        <v>6307</v>
      </c>
      <c r="CE525" t="s">
        <v>189</v>
      </c>
      <c r="CF525" t="s">
        <v>6307</v>
      </c>
      <c r="CG525" t="s">
        <v>189</v>
      </c>
      <c r="CH525">
        <v>2022</v>
      </c>
      <c r="CI525" s="7">
        <v>44776</v>
      </c>
      <c r="CJ525" t="s">
        <v>4723</v>
      </c>
      <c r="CK525">
        <v>8</v>
      </c>
      <c r="CL525">
        <v>32</v>
      </c>
      <c r="CM525" s="7">
        <v>44774</v>
      </c>
      <c r="CN525" t="s">
        <v>11702</v>
      </c>
      <c r="CO525" t="s">
        <v>9857</v>
      </c>
      <c r="CP525" t="s">
        <v>11459</v>
      </c>
      <c r="CQ525" t="s">
        <v>11669</v>
      </c>
      <c r="CR525" t="s">
        <v>6028</v>
      </c>
      <c r="CS525" t="s">
        <v>6032</v>
      </c>
      <c r="CT525" t="s">
        <v>9848</v>
      </c>
      <c r="CU525" t="s">
        <v>9873</v>
      </c>
      <c r="CV525" t="s">
        <v>6310</v>
      </c>
      <c r="CW525" t="s">
        <v>9874</v>
      </c>
      <c r="CX525" t="s">
        <v>1040</v>
      </c>
      <c r="CY525" t="s">
        <v>9813</v>
      </c>
      <c r="CZ525" t="s">
        <v>6730</v>
      </c>
      <c r="DA525" t="s">
        <v>252</v>
      </c>
      <c r="DB525" t="s">
        <v>9801</v>
      </c>
      <c r="DC525" t="s">
        <v>1038</v>
      </c>
      <c r="DD525" t="s">
        <v>32</v>
      </c>
      <c r="DE525" t="s">
        <v>16</v>
      </c>
      <c r="DF525" t="s">
        <v>16</v>
      </c>
      <c r="DG525" t="s">
        <v>4737</v>
      </c>
      <c r="DH525" t="s">
        <v>6766</v>
      </c>
      <c r="DI525" t="s">
        <v>4755</v>
      </c>
      <c r="DJ525" t="s">
        <v>9887</v>
      </c>
      <c r="DK525" t="s">
        <v>4345</v>
      </c>
      <c r="DL525" t="s">
        <v>4345</v>
      </c>
      <c r="DM525" t="s">
        <v>16</v>
      </c>
      <c r="DN525" t="s">
        <v>189</v>
      </c>
      <c r="DO525" t="s">
        <v>10794</v>
      </c>
      <c r="DP525" t="s">
        <v>7871</v>
      </c>
      <c r="DQ525" t="s">
        <v>10301</v>
      </c>
      <c r="DR525" t="s">
        <v>7872</v>
      </c>
    </row>
    <row r="526" spans="1:122" x14ac:dyDescent="0.25">
      <c r="A526">
        <v>389</v>
      </c>
      <c r="B526" t="s">
        <v>189</v>
      </c>
      <c r="C526" t="s">
        <v>3259</v>
      </c>
      <c r="D526" s="138">
        <v>44776</v>
      </c>
      <c r="E526" t="s">
        <v>3224</v>
      </c>
      <c r="F526" t="s">
        <v>106</v>
      </c>
      <c r="G526" t="s">
        <v>1929</v>
      </c>
      <c r="H526" t="s">
        <v>106</v>
      </c>
      <c r="I526" t="s">
        <v>4840</v>
      </c>
      <c r="J526" t="s">
        <v>100</v>
      </c>
      <c r="K526">
        <v>2</v>
      </c>
      <c r="L526">
        <v>2</v>
      </c>
      <c r="M526">
        <v>13.51</v>
      </c>
      <c r="N526">
        <v>15.7</v>
      </c>
      <c r="O526" t="s">
        <v>189</v>
      </c>
      <c r="P526" t="s">
        <v>13</v>
      </c>
      <c r="Q526" t="s">
        <v>31</v>
      </c>
      <c r="R526" t="s">
        <v>2902</v>
      </c>
      <c r="S526" t="s">
        <v>31</v>
      </c>
      <c r="T526" t="s">
        <v>16</v>
      </c>
      <c r="U526" t="s">
        <v>41</v>
      </c>
      <c r="V526" t="s">
        <v>2410</v>
      </c>
      <c r="W526">
        <v>100</v>
      </c>
      <c r="X526" t="s">
        <v>15</v>
      </c>
      <c r="Y526" t="s">
        <v>6282</v>
      </c>
      <c r="Z526" t="s">
        <v>6282</v>
      </c>
      <c r="AA526" t="s">
        <v>189</v>
      </c>
      <c r="AB526" s="138">
        <v>44782</v>
      </c>
      <c r="AC526" s="138">
        <v>44966</v>
      </c>
      <c r="AD526" t="s">
        <v>6241</v>
      </c>
      <c r="AE526" t="s">
        <v>5289</v>
      </c>
      <c r="AF526" t="s">
        <v>16</v>
      </c>
      <c r="AG526" t="s">
        <v>189</v>
      </c>
      <c r="AH526" s="138">
        <v>45878</v>
      </c>
      <c r="AI526" t="s">
        <v>2414</v>
      </c>
      <c r="AJ526" t="s">
        <v>189</v>
      </c>
      <c r="AK526" t="s">
        <v>189</v>
      </c>
      <c r="AL526" t="s">
        <v>189</v>
      </c>
      <c r="AM526" t="s">
        <v>189</v>
      </c>
      <c r="AN526" t="s">
        <v>189</v>
      </c>
      <c r="AO526" t="s">
        <v>189</v>
      </c>
      <c r="AP526" t="s">
        <v>189</v>
      </c>
      <c r="AQ526" t="s">
        <v>16</v>
      </c>
      <c r="AR526" t="s">
        <v>189</v>
      </c>
      <c r="AS526" t="s">
        <v>16</v>
      </c>
      <c r="AT526" t="s">
        <v>6657</v>
      </c>
      <c r="AU526" t="s">
        <v>9344</v>
      </c>
      <c r="AV526" t="s">
        <v>189</v>
      </c>
      <c r="AW526" t="s">
        <v>16</v>
      </c>
      <c r="AX526" t="s">
        <v>16</v>
      </c>
      <c r="AY526" t="s">
        <v>16</v>
      </c>
      <c r="AZ526" t="s">
        <v>16</v>
      </c>
      <c r="BA526" t="s">
        <v>16</v>
      </c>
      <c r="BB526" t="s">
        <v>16</v>
      </c>
      <c r="BC526" t="s">
        <v>16</v>
      </c>
      <c r="BD526" t="s">
        <v>16</v>
      </c>
      <c r="BE526" t="s">
        <v>16</v>
      </c>
      <c r="BF526" t="s">
        <v>189</v>
      </c>
      <c r="BG526" t="s">
        <v>189</v>
      </c>
      <c r="BH526">
        <v>0</v>
      </c>
      <c r="BI526">
        <v>0</v>
      </c>
      <c r="BJ526">
        <v>0</v>
      </c>
      <c r="BK526" t="s">
        <v>189</v>
      </c>
      <c r="BL526" t="s">
        <v>189</v>
      </c>
      <c r="BN526" t="s">
        <v>3221</v>
      </c>
      <c r="BO526" t="s">
        <v>16</v>
      </c>
      <c r="BP526" t="s">
        <v>3224</v>
      </c>
      <c r="BQ526" t="s">
        <v>184</v>
      </c>
      <c r="BR526" t="s">
        <v>6744</v>
      </c>
      <c r="BS526" t="s">
        <v>9667</v>
      </c>
      <c r="BT526" t="s">
        <v>16</v>
      </c>
      <c r="BU526" t="s">
        <v>189</v>
      </c>
      <c r="BV526" t="s">
        <v>47</v>
      </c>
      <c r="BW526" t="s">
        <v>185</v>
      </c>
      <c r="BX526" t="s">
        <v>3225</v>
      </c>
      <c r="BY526" t="s">
        <v>16</v>
      </c>
      <c r="BZ526" s="138"/>
      <c r="CA526" s="138">
        <v>43706</v>
      </c>
      <c r="CB526" t="s">
        <v>17</v>
      </c>
      <c r="CC526" t="s">
        <v>17</v>
      </c>
      <c r="CD526" t="s">
        <v>6307</v>
      </c>
      <c r="CE526" t="s">
        <v>189</v>
      </c>
      <c r="CF526" t="s">
        <v>189</v>
      </c>
      <c r="CG526" t="s">
        <v>189</v>
      </c>
      <c r="CH526">
        <v>2022</v>
      </c>
      <c r="CI526" s="7">
        <v>44776</v>
      </c>
      <c r="CJ526" t="s">
        <v>4723</v>
      </c>
      <c r="CK526">
        <v>8</v>
      </c>
      <c r="CL526">
        <v>32</v>
      </c>
      <c r="CM526" s="7">
        <v>44774</v>
      </c>
      <c r="CN526" t="s">
        <v>11702</v>
      </c>
      <c r="CO526" t="s">
        <v>9857</v>
      </c>
      <c r="CP526" t="s">
        <v>11459</v>
      </c>
      <c r="CQ526" t="s">
        <v>11669</v>
      </c>
      <c r="CR526" t="s">
        <v>6028</v>
      </c>
      <c r="CS526" t="s">
        <v>6032</v>
      </c>
      <c r="CT526" t="s">
        <v>9848</v>
      </c>
      <c r="CU526" t="s">
        <v>9873</v>
      </c>
      <c r="CV526" t="s">
        <v>6310</v>
      </c>
      <c r="CW526" t="s">
        <v>9874</v>
      </c>
      <c r="CX526" t="s">
        <v>3223</v>
      </c>
      <c r="CY526" t="s">
        <v>9813</v>
      </c>
      <c r="CZ526" t="s">
        <v>6730</v>
      </c>
      <c r="DA526" t="s">
        <v>252</v>
      </c>
      <c r="DB526" t="s">
        <v>9800</v>
      </c>
      <c r="DC526" t="s">
        <v>16</v>
      </c>
      <c r="DD526" t="s">
        <v>15</v>
      </c>
      <c r="DE526" t="s">
        <v>16</v>
      </c>
      <c r="DF526" t="s">
        <v>16</v>
      </c>
      <c r="DG526" t="s">
        <v>4727</v>
      </c>
      <c r="DH526" t="s">
        <v>2051</v>
      </c>
      <c r="DI526" t="s">
        <v>4504</v>
      </c>
      <c r="DJ526" t="s">
        <v>16</v>
      </c>
      <c r="DK526" t="s">
        <v>16</v>
      </c>
      <c r="DL526" t="s">
        <v>4465</v>
      </c>
      <c r="DM526" t="s">
        <v>16</v>
      </c>
      <c r="DN526" t="s">
        <v>189</v>
      </c>
      <c r="DO526" t="s">
        <v>10795</v>
      </c>
      <c r="DP526" t="s">
        <v>7873</v>
      </c>
      <c r="DQ526" t="s">
        <v>10301</v>
      </c>
      <c r="DR526" t="s">
        <v>7874</v>
      </c>
    </row>
    <row r="527" spans="1:122" x14ac:dyDescent="0.25">
      <c r="A527">
        <v>388</v>
      </c>
      <c r="B527" t="s">
        <v>189</v>
      </c>
      <c r="C527" t="s">
        <v>3258</v>
      </c>
      <c r="D527" s="138">
        <v>44776</v>
      </c>
      <c r="E527" t="s">
        <v>2908</v>
      </c>
      <c r="F527" t="s">
        <v>11</v>
      </c>
      <c r="G527" t="s">
        <v>1929</v>
      </c>
      <c r="H527" t="s">
        <v>11</v>
      </c>
      <c r="I527" t="s">
        <v>9802</v>
      </c>
      <c r="J527" t="s">
        <v>100</v>
      </c>
      <c r="K527">
        <v>2.0499999999999998</v>
      </c>
      <c r="L527">
        <v>2.0499999999999998</v>
      </c>
      <c r="M527">
        <v>13.85</v>
      </c>
      <c r="N527">
        <v>16.091999999999999</v>
      </c>
      <c r="O527" t="s">
        <v>189</v>
      </c>
      <c r="P527" t="s">
        <v>13</v>
      </c>
      <c r="Q527" t="s">
        <v>1706</v>
      </c>
      <c r="R527" t="s">
        <v>3050</v>
      </c>
      <c r="S527" t="s">
        <v>1706</v>
      </c>
      <c r="T527" t="s">
        <v>16</v>
      </c>
      <c r="U527" t="s">
        <v>2079</v>
      </c>
      <c r="V527" t="s">
        <v>2410</v>
      </c>
      <c r="W527">
        <v>100</v>
      </c>
      <c r="X527" t="s">
        <v>32</v>
      </c>
      <c r="Y527" t="s">
        <v>6282</v>
      </c>
      <c r="Z527" t="s">
        <v>6282</v>
      </c>
      <c r="AA527" t="s">
        <v>189</v>
      </c>
      <c r="AB527" s="138">
        <v>44783</v>
      </c>
      <c r="AC527" s="138">
        <v>44967</v>
      </c>
      <c r="AD527" t="s">
        <v>6242</v>
      </c>
      <c r="AE527" t="s">
        <v>5230</v>
      </c>
      <c r="AF527" t="s">
        <v>16</v>
      </c>
      <c r="AG527" t="s">
        <v>189</v>
      </c>
      <c r="AH527" s="138">
        <v>45879</v>
      </c>
      <c r="AI527" t="s">
        <v>2414</v>
      </c>
      <c r="AJ527" t="s">
        <v>189</v>
      </c>
      <c r="AK527" t="s">
        <v>189</v>
      </c>
      <c r="AL527" t="s">
        <v>189</v>
      </c>
      <c r="AM527" t="s">
        <v>189</v>
      </c>
      <c r="AN527" t="s">
        <v>189</v>
      </c>
      <c r="AO527" t="s">
        <v>189</v>
      </c>
      <c r="AP527" t="s">
        <v>189</v>
      </c>
      <c r="AQ527" t="s">
        <v>16</v>
      </c>
      <c r="AR527" t="s">
        <v>189</v>
      </c>
      <c r="AS527" t="s">
        <v>16</v>
      </c>
      <c r="AT527" t="s">
        <v>6661</v>
      </c>
      <c r="AU527" t="s">
        <v>9344</v>
      </c>
      <c r="AV527" t="s">
        <v>189</v>
      </c>
      <c r="AW527" t="s">
        <v>16</v>
      </c>
      <c r="AX527" t="s">
        <v>16</v>
      </c>
      <c r="AY527" t="s">
        <v>16</v>
      </c>
      <c r="AZ527" t="s">
        <v>16</v>
      </c>
      <c r="BA527" t="s">
        <v>16</v>
      </c>
      <c r="BB527" t="s">
        <v>16</v>
      </c>
      <c r="BC527" t="s">
        <v>16</v>
      </c>
      <c r="BD527" t="s">
        <v>16</v>
      </c>
      <c r="BE527" t="s">
        <v>16</v>
      </c>
      <c r="BF527" t="s">
        <v>189</v>
      </c>
      <c r="BG527" t="s">
        <v>189</v>
      </c>
      <c r="BH527">
        <v>0</v>
      </c>
      <c r="BI527">
        <v>0</v>
      </c>
      <c r="BJ527">
        <v>0</v>
      </c>
      <c r="BK527" t="s">
        <v>189</v>
      </c>
      <c r="BL527" t="s">
        <v>189</v>
      </c>
      <c r="BN527" t="s">
        <v>2905</v>
      </c>
      <c r="BO527" t="s">
        <v>16</v>
      </c>
      <c r="BP527" t="s">
        <v>2908</v>
      </c>
      <c r="BQ527" t="s">
        <v>184</v>
      </c>
      <c r="BR527" t="s">
        <v>6744</v>
      </c>
      <c r="BS527" t="s">
        <v>9667</v>
      </c>
      <c r="BT527" t="s">
        <v>16</v>
      </c>
      <c r="BU527" t="s">
        <v>189</v>
      </c>
      <c r="BV527" t="s">
        <v>18</v>
      </c>
      <c r="BW527" t="s">
        <v>195</v>
      </c>
      <c r="BX527" t="s">
        <v>2809</v>
      </c>
      <c r="BY527" t="s">
        <v>2909</v>
      </c>
      <c r="BZ527" s="138"/>
      <c r="CA527" s="138">
        <v>42713</v>
      </c>
      <c r="CB527" t="s">
        <v>17</v>
      </c>
      <c r="CC527" t="s">
        <v>17</v>
      </c>
      <c r="CD527" t="s">
        <v>6307</v>
      </c>
      <c r="CE527" t="s">
        <v>189</v>
      </c>
      <c r="CF527" t="s">
        <v>189</v>
      </c>
      <c r="CG527" t="s">
        <v>189</v>
      </c>
      <c r="CH527">
        <v>2022</v>
      </c>
      <c r="CI527" s="7">
        <v>44776</v>
      </c>
      <c r="CJ527" t="s">
        <v>4723</v>
      </c>
      <c r="CK527">
        <v>8</v>
      </c>
      <c r="CL527">
        <v>32</v>
      </c>
      <c r="CM527" s="7">
        <v>44774</v>
      </c>
      <c r="CN527" t="s">
        <v>11702</v>
      </c>
      <c r="CO527" t="s">
        <v>9857</v>
      </c>
      <c r="CP527" t="s">
        <v>11459</v>
      </c>
      <c r="CQ527" t="s">
        <v>11669</v>
      </c>
      <c r="CR527" t="s">
        <v>6028</v>
      </c>
      <c r="CS527" t="s">
        <v>6032</v>
      </c>
      <c r="CT527" t="s">
        <v>9848</v>
      </c>
      <c r="CU527" t="s">
        <v>6824</v>
      </c>
      <c r="CV527" t="s">
        <v>6310</v>
      </c>
      <c r="CW527" t="s">
        <v>9874</v>
      </c>
      <c r="CX527" t="s">
        <v>2907</v>
      </c>
      <c r="CY527" t="s">
        <v>9813</v>
      </c>
      <c r="CZ527" t="s">
        <v>6730</v>
      </c>
      <c r="DA527" t="s">
        <v>188</v>
      </c>
      <c r="DB527" t="s">
        <v>16</v>
      </c>
      <c r="DC527" t="s">
        <v>2905</v>
      </c>
      <c r="DD527" t="s">
        <v>32</v>
      </c>
      <c r="DE527" t="s">
        <v>16</v>
      </c>
      <c r="DF527" t="s">
        <v>16</v>
      </c>
      <c r="DG527" t="s">
        <v>4727</v>
      </c>
      <c r="DH527" t="s">
        <v>2051</v>
      </c>
      <c r="DI527" t="s">
        <v>5886</v>
      </c>
      <c r="DJ527" t="s">
        <v>16</v>
      </c>
      <c r="DK527" t="s">
        <v>16</v>
      </c>
      <c r="DL527" t="s">
        <v>4465</v>
      </c>
      <c r="DM527" t="s">
        <v>16</v>
      </c>
      <c r="DN527" t="s">
        <v>189</v>
      </c>
      <c r="DO527" t="s">
        <v>11703</v>
      </c>
      <c r="DP527" t="s">
        <v>7875</v>
      </c>
      <c r="DQ527" t="s">
        <v>10301</v>
      </c>
      <c r="DR527" t="s">
        <v>7668</v>
      </c>
    </row>
    <row r="528" spans="1:122" x14ac:dyDescent="0.25">
      <c r="A528">
        <v>387</v>
      </c>
      <c r="B528" t="s">
        <v>189</v>
      </c>
      <c r="C528" t="s">
        <v>3264</v>
      </c>
      <c r="D528" s="138">
        <v>44775</v>
      </c>
      <c r="E528" t="s">
        <v>1705</v>
      </c>
      <c r="F528" t="s">
        <v>107</v>
      </c>
      <c r="G528" t="s">
        <v>1926</v>
      </c>
      <c r="H528" t="s">
        <v>107</v>
      </c>
      <c r="I528" t="s">
        <v>4840</v>
      </c>
      <c r="J528" t="s">
        <v>100</v>
      </c>
      <c r="K528">
        <v>3</v>
      </c>
      <c r="L528">
        <v>3</v>
      </c>
      <c r="M528">
        <v>20.260000000000002</v>
      </c>
      <c r="N528">
        <v>23.55</v>
      </c>
      <c r="O528" t="s">
        <v>189</v>
      </c>
      <c r="P528" t="s">
        <v>13</v>
      </c>
      <c r="Q528" t="s">
        <v>63</v>
      </c>
      <c r="R528" t="s">
        <v>3263</v>
      </c>
      <c r="S528" t="s">
        <v>63</v>
      </c>
      <c r="T528" t="s">
        <v>16</v>
      </c>
      <c r="U528" t="s">
        <v>1938</v>
      </c>
      <c r="V528" t="s">
        <v>2410</v>
      </c>
      <c r="W528">
        <v>100</v>
      </c>
      <c r="X528" t="s">
        <v>15</v>
      </c>
      <c r="Y528" t="s">
        <v>6282</v>
      </c>
      <c r="Z528" t="s">
        <v>6282</v>
      </c>
      <c r="AA528" t="s">
        <v>189</v>
      </c>
      <c r="AB528" s="138">
        <v>44782</v>
      </c>
      <c r="AC528" s="138">
        <v>44966</v>
      </c>
      <c r="AD528" t="s">
        <v>6241</v>
      </c>
      <c r="AE528" t="s">
        <v>5232</v>
      </c>
      <c r="AF528" t="s">
        <v>16</v>
      </c>
      <c r="AG528" t="s">
        <v>189</v>
      </c>
      <c r="AH528" s="138">
        <v>45878</v>
      </c>
      <c r="AI528" t="s">
        <v>2414</v>
      </c>
      <c r="AJ528" t="s">
        <v>189</v>
      </c>
      <c r="AK528" t="s">
        <v>189</v>
      </c>
      <c r="AL528" t="s">
        <v>189</v>
      </c>
      <c r="AM528" t="s">
        <v>189</v>
      </c>
      <c r="AN528" t="s">
        <v>189</v>
      </c>
      <c r="AO528" t="s">
        <v>189</v>
      </c>
      <c r="AP528" t="s">
        <v>189</v>
      </c>
      <c r="AQ528" t="s">
        <v>16</v>
      </c>
      <c r="AR528" t="s">
        <v>189</v>
      </c>
      <c r="AS528" t="s">
        <v>16</v>
      </c>
      <c r="AT528" t="s">
        <v>6662</v>
      </c>
      <c r="AU528" t="s">
        <v>9344</v>
      </c>
      <c r="AV528" t="s">
        <v>189</v>
      </c>
      <c r="AW528" t="s">
        <v>16</v>
      </c>
      <c r="AX528" t="s">
        <v>16</v>
      </c>
      <c r="AY528" t="s">
        <v>16</v>
      </c>
      <c r="AZ528" t="s">
        <v>16</v>
      </c>
      <c r="BA528" t="s">
        <v>16</v>
      </c>
      <c r="BB528" t="s">
        <v>16</v>
      </c>
      <c r="BC528" t="s">
        <v>16</v>
      </c>
      <c r="BD528" t="s">
        <v>16</v>
      </c>
      <c r="BE528" t="s">
        <v>16</v>
      </c>
      <c r="BF528" t="s">
        <v>189</v>
      </c>
      <c r="BG528" t="s">
        <v>189</v>
      </c>
      <c r="BH528">
        <v>0</v>
      </c>
      <c r="BI528">
        <v>0</v>
      </c>
      <c r="BJ528">
        <v>0</v>
      </c>
      <c r="BK528" t="s">
        <v>189</v>
      </c>
      <c r="BL528" t="s">
        <v>189</v>
      </c>
      <c r="BN528" t="s">
        <v>1707</v>
      </c>
      <c r="BO528" t="s">
        <v>16</v>
      </c>
      <c r="BP528" t="s">
        <v>1705</v>
      </c>
      <c r="BQ528" t="s">
        <v>184</v>
      </c>
      <c r="BR528" t="s">
        <v>6744</v>
      </c>
      <c r="BS528" t="s">
        <v>1494</v>
      </c>
      <c r="BT528" t="s">
        <v>16</v>
      </c>
      <c r="BU528" t="s">
        <v>189</v>
      </c>
      <c r="BV528" t="s">
        <v>58</v>
      </c>
      <c r="BW528" t="s">
        <v>9677</v>
      </c>
      <c r="BX528" t="s">
        <v>423</v>
      </c>
      <c r="BY528" t="s">
        <v>1708</v>
      </c>
      <c r="BZ528" s="138"/>
      <c r="CA528" s="138">
        <v>43440</v>
      </c>
      <c r="CB528" t="s">
        <v>17</v>
      </c>
      <c r="CC528" t="s">
        <v>17</v>
      </c>
      <c r="CD528" t="s">
        <v>6307</v>
      </c>
      <c r="CE528" t="s">
        <v>189</v>
      </c>
      <c r="CF528" t="s">
        <v>6307</v>
      </c>
      <c r="CG528" t="s">
        <v>189</v>
      </c>
      <c r="CH528">
        <v>2022</v>
      </c>
      <c r="CI528" s="7">
        <v>44775</v>
      </c>
      <c r="CJ528" t="s">
        <v>4723</v>
      </c>
      <c r="CK528">
        <v>8</v>
      </c>
      <c r="CL528">
        <v>32</v>
      </c>
      <c r="CM528" s="7">
        <v>44774</v>
      </c>
      <c r="CN528" t="s">
        <v>11702</v>
      </c>
      <c r="CO528" t="s">
        <v>9857</v>
      </c>
      <c r="CP528" t="s">
        <v>11459</v>
      </c>
      <c r="CQ528" t="s">
        <v>11669</v>
      </c>
      <c r="CR528" t="s">
        <v>6028</v>
      </c>
      <c r="CS528" t="s">
        <v>6032</v>
      </c>
      <c r="CT528" t="s">
        <v>9848</v>
      </c>
      <c r="CU528" t="s">
        <v>6824</v>
      </c>
      <c r="CV528" t="s">
        <v>6310</v>
      </c>
      <c r="CW528" t="s">
        <v>9874</v>
      </c>
      <c r="CX528" t="s">
        <v>1709</v>
      </c>
      <c r="CY528" t="s">
        <v>9813</v>
      </c>
      <c r="CZ528" t="s">
        <v>6730</v>
      </c>
      <c r="DA528" t="s">
        <v>252</v>
      </c>
      <c r="DB528" t="s">
        <v>9800</v>
      </c>
      <c r="DC528" t="s">
        <v>16</v>
      </c>
      <c r="DD528" t="s">
        <v>15</v>
      </c>
      <c r="DE528" t="s">
        <v>16</v>
      </c>
      <c r="DF528" t="s">
        <v>16</v>
      </c>
      <c r="DG528" t="s">
        <v>4727</v>
      </c>
      <c r="DH528" t="s">
        <v>2051</v>
      </c>
      <c r="DI528" t="s">
        <v>4501</v>
      </c>
      <c r="DJ528" t="s">
        <v>16</v>
      </c>
      <c r="DK528" t="s">
        <v>16</v>
      </c>
      <c r="DL528" t="s">
        <v>4465</v>
      </c>
      <c r="DM528" t="s">
        <v>16</v>
      </c>
      <c r="DN528" t="s">
        <v>189</v>
      </c>
      <c r="DO528" t="s">
        <v>10796</v>
      </c>
      <c r="DP528" t="s">
        <v>7876</v>
      </c>
      <c r="DQ528" t="s">
        <v>10302</v>
      </c>
      <c r="DR528" t="s">
        <v>7877</v>
      </c>
    </row>
    <row r="529" spans="1:122" x14ac:dyDescent="0.25">
      <c r="A529">
        <v>386</v>
      </c>
      <c r="B529" t="s">
        <v>189</v>
      </c>
      <c r="C529" t="s">
        <v>3266</v>
      </c>
      <c r="D529" s="138">
        <v>44774</v>
      </c>
      <c r="E529" t="s">
        <v>3268</v>
      </c>
      <c r="F529" t="s">
        <v>2639</v>
      </c>
      <c r="G529" t="s">
        <v>1929</v>
      </c>
      <c r="H529" t="s">
        <v>2639</v>
      </c>
      <c r="I529" t="s">
        <v>9978</v>
      </c>
      <c r="J529" t="s">
        <v>100</v>
      </c>
      <c r="K529">
        <v>3</v>
      </c>
      <c r="L529">
        <v>3</v>
      </c>
      <c r="M529">
        <v>20.309999999999999</v>
      </c>
      <c r="N529">
        <v>23.55</v>
      </c>
      <c r="O529" t="s">
        <v>189</v>
      </c>
      <c r="P529" t="s">
        <v>13</v>
      </c>
      <c r="Q529" t="s">
        <v>2512</v>
      </c>
      <c r="R529" t="s">
        <v>16</v>
      </c>
      <c r="S529" t="s">
        <v>2512</v>
      </c>
      <c r="T529" t="s">
        <v>16</v>
      </c>
      <c r="U529" t="s">
        <v>16</v>
      </c>
      <c r="V529" t="s">
        <v>2410</v>
      </c>
      <c r="W529">
        <v>100</v>
      </c>
      <c r="X529" t="s">
        <v>15</v>
      </c>
      <c r="Y529" t="s">
        <v>6282</v>
      </c>
      <c r="Z529" t="s">
        <v>6282</v>
      </c>
      <c r="AA529" t="s">
        <v>189</v>
      </c>
      <c r="AB529" s="138">
        <v>44781</v>
      </c>
      <c r="AC529" s="138">
        <v>44965</v>
      </c>
      <c r="AD529" t="s">
        <v>6241</v>
      </c>
      <c r="AE529" t="s">
        <v>5296</v>
      </c>
      <c r="AF529" t="s">
        <v>16</v>
      </c>
      <c r="AG529" t="s">
        <v>189</v>
      </c>
      <c r="AH529" s="138">
        <v>45877</v>
      </c>
      <c r="AI529" t="s">
        <v>2414</v>
      </c>
      <c r="AJ529" t="s">
        <v>189</v>
      </c>
      <c r="AK529" t="s">
        <v>189</v>
      </c>
      <c r="AL529" t="s">
        <v>189</v>
      </c>
      <c r="AM529" t="s">
        <v>189</v>
      </c>
      <c r="AN529" t="s">
        <v>189</v>
      </c>
      <c r="AO529" t="s">
        <v>189</v>
      </c>
      <c r="AP529" t="s">
        <v>189</v>
      </c>
      <c r="AQ529" t="s">
        <v>16</v>
      </c>
      <c r="AR529" t="s">
        <v>189</v>
      </c>
      <c r="AS529" t="s">
        <v>16</v>
      </c>
      <c r="AT529" t="s">
        <v>6663</v>
      </c>
      <c r="AU529" t="s">
        <v>9344</v>
      </c>
      <c r="AV529" t="s">
        <v>189</v>
      </c>
      <c r="AW529" t="s">
        <v>16</v>
      </c>
      <c r="AX529" t="s">
        <v>16</v>
      </c>
      <c r="AY529" t="s">
        <v>16</v>
      </c>
      <c r="AZ529" t="s">
        <v>16</v>
      </c>
      <c r="BA529" t="s">
        <v>16</v>
      </c>
      <c r="BB529" t="s">
        <v>16</v>
      </c>
      <c r="BC529" t="s">
        <v>16</v>
      </c>
      <c r="BD529" t="s">
        <v>16</v>
      </c>
      <c r="BE529" t="s">
        <v>16</v>
      </c>
      <c r="BF529" t="s">
        <v>189</v>
      </c>
      <c r="BG529" t="s">
        <v>189</v>
      </c>
      <c r="BH529">
        <v>0</v>
      </c>
      <c r="BI529">
        <v>0</v>
      </c>
      <c r="BJ529">
        <v>0</v>
      </c>
      <c r="BK529" t="s">
        <v>189</v>
      </c>
      <c r="BL529" t="s">
        <v>189</v>
      </c>
      <c r="BN529" t="s">
        <v>3265</v>
      </c>
      <c r="BO529" t="s">
        <v>16</v>
      </c>
      <c r="BP529" t="s">
        <v>3268</v>
      </c>
      <c r="BQ529" t="s">
        <v>184</v>
      </c>
      <c r="BR529" t="s">
        <v>6744</v>
      </c>
      <c r="BS529" t="s">
        <v>9667</v>
      </c>
      <c r="BT529" t="s">
        <v>16</v>
      </c>
      <c r="BU529" t="s">
        <v>189</v>
      </c>
      <c r="BV529" t="s">
        <v>52</v>
      </c>
      <c r="BW529" t="s">
        <v>185</v>
      </c>
      <c r="BX529" t="s">
        <v>3269</v>
      </c>
      <c r="BY529" t="s">
        <v>16</v>
      </c>
      <c r="BZ529" s="138"/>
      <c r="CA529" s="138">
        <v>43343</v>
      </c>
      <c r="CB529" t="s">
        <v>17</v>
      </c>
      <c r="CC529" t="s">
        <v>17</v>
      </c>
      <c r="CD529" t="s">
        <v>6307</v>
      </c>
      <c r="CE529" t="s">
        <v>189</v>
      </c>
      <c r="CF529" t="s">
        <v>189</v>
      </c>
      <c r="CG529" t="s">
        <v>189</v>
      </c>
      <c r="CH529">
        <v>2022</v>
      </c>
      <c r="CI529" s="7">
        <v>44774</v>
      </c>
      <c r="CJ529" t="s">
        <v>4723</v>
      </c>
      <c r="CK529">
        <v>8</v>
      </c>
      <c r="CL529">
        <v>32</v>
      </c>
      <c r="CM529" s="7">
        <v>44774</v>
      </c>
      <c r="CN529" t="s">
        <v>11702</v>
      </c>
      <c r="CO529" t="s">
        <v>9857</v>
      </c>
      <c r="CP529" t="s">
        <v>11459</v>
      </c>
      <c r="CQ529" t="s">
        <v>11669</v>
      </c>
      <c r="CR529" t="s">
        <v>6028</v>
      </c>
      <c r="CS529" t="s">
        <v>6032</v>
      </c>
      <c r="CT529" t="s">
        <v>9848</v>
      </c>
      <c r="CU529" t="s">
        <v>6824</v>
      </c>
      <c r="CV529" t="s">
        <v>6310</v>
      </c>
      <c r="CW529" t="s">
        <v>9874</v>
      </c>
      <c r="CX529" t="s">
        <v>3267</v>
      </c>
      <c r="CY529" t="s">
        <v>9813</v>
      </c>
      <c r="CZ529" t="s">
        <v>6730</v>
      </c>
      <c r="DA529" t="s">
        <v>241</v>
      </c>
      <c r="DB529" t="s">
        <v>16</v>
      </c>
      <c r="DC529" t="s">
        <v>16</v>
      </c>
      <c r="DD529" t="s">
        <v>15</v>
      </c>
      <c r="DE529" t="s">
        <v>16</v>
      </c>
      <c r="DF529" t="s">
        <v>16</v>
      </c>
      <c r="DG529" t="s">
        <v>4727</v>
      </c>
      <c r="DH529" t="s">
        <v>2051</v>
      </c>
      <c r="DI529" t="s">
        <v>4501</v>
      </c>
      <c r="DJ529" t="s">
        <v>16</v>
      </c>
      <c r="DK529" t="s">
        <v>16</v>
      </c>
      <c r="DL529" t="s">
        <v>4465</v>
      </c>
      <c r="DM529" t="s">
        <v>16</v>
      </c>
      <c r="DN529" t="s">
        <v>189</v>
      </c>
      <c r="DO529" t="s">
        <v>11704</v>
      </c>
      <c r="DP529" t="s">
        <v>7878</v>
      </c>
      <c r="DQ529" t="s">
        <v>10303</v>
      </c>
      <c r="DR529" t="s">
        <v>7879</v>
      </c>
    </row>
    <row r="530" spans="1:122" x14ac:dyDescent="0.25">
      <c r="A530">
        <v>385</v>
      </c>
      <c r="B530" t="s">
        <v>189</v>
      </c>
      <c r="C530" t="s">
        <v>3219</v>
      </c>
      <c r="D530" s="138">
        <v>44771</v>
      </c>
      <c r="E530" t="s">
        <v>3270</v>
      </c>
      <c r="F530" t="s">
        <v>11</v>
      </c>
      <c r="G530" t="s">
        <v>16</v>
      </c>
      <c r="H530" t="s">
        <v>11</v>
      </c>
      <c r="I530" t="s">
        <v>9802</v>
      </c>
      <c r="J530" t="s">
        <v>92</v>
      </c>
      <c r="K530">
        <v>1.35</v>
      </c>
      <c r="L530">
        <v>1.38</v>
      </c>
      <c r="M530">
        <v>9.2899999999999991</v>
      </c>
      <c r="N530">
        <v>10.811</v>
      </c>
      <c r="O530" t="s">
        <v>189</v>
      </c>
      <c r="P530" t="s">
        <v>13</v>
      </c>
      <c r="Q530" t="s">
        <v>85</v>
      </c>
      <c r="R530" t="s">
        <v>16</v>
      </c>
      <c r="S530" t="s">
        <v>16</v>
      </c>
      <c r="T530" t="s">
        <v>16</v>
      </c>
      <c r="U530" t="s">
        <v>16</v>
      </c>
      <c r="V530" t="s">
        <v>2410</v>
      </c>
      <c r="W530">
        <v>100</v>
      </c>
      <c r="X530" t="s">
        <v>22</v>
      </c>
      <c r="Y530" t="s">
        <v>6282</v>
      </c>
      <c r="Z530" t="s">
        <v>6282</v>
      </c>
      <c r="AA530" t="s">
        <v>189</v>
      </c>
      <c r="AB530" s="138">
        <v>44777</v>
      </c>
      <c r="AC530" s="138">
        <v>44961</v>
      </c>
      <c r="AD530" t="s">
        <v>6241</v>
      </c>
      <c r="AE530" t="s">
        <v>5288</v>
      </c>
      <c r="AF530" t="s">
        <v>16</v>
      </c>
      <c r="AG530" t="s">
        <v>189</v>
      </c>
      <c r="AH530" s="138">
        <v>45873</v>
      </c>
      <c r="AI530" t="s">
        <v>2414</v>
      </c>
      <c r="AJ530" t="s">
        <v>189</v>
      </c>
      <c r="AK530" t="s">
        <v>189</v>
      </c>
      <c r="AL530" t="s">
        <v>189</v>
      </c>
      <c r="AM530" t="s">
        <v>189</v>
      </c>
      <c r="AN530" t="s">
        <v>189</v>
      </c>
      <c r="AO530" t="s">
        <v>189</v>
      </c>
      <c r="AP530" t="s">
        <v>189</v>
      </c>
      <c r="AQ530" t="s">
        <v>16</v>
      </c>
      <c r="AR530" t="s">
        <v>189</v>
      </c>
      <c r="AS530" t="s">
        <v>16</v>
      </c>
      <c r="AT530" t="s">
        <v>6464</v>
      </c>
      <c r="AU530" t="s">
        <v>9344</v>
      </c>
      <c r="AV530" t="s">
        <v>189</v>
      </c>
      <c r="AW530" t="s">
        <v>16</v>
      </c>
      <c r="AX530" t="s">
        <v>16</v>
      </c>
      <c r="AY530" t="s">
        <v>16</v>
      </c>
      <c r="AZ530" t="s">
        <v>16</v>
      </c>
      <c r="BA530" t="s">
        <v>16</v>
      </c>
      <c r="BB530" t="s">
        <v>16</v>
      </c>
      <c r="BC530" t="s">
        <v>16</v>
      </c>
      <c r="BD530" t="s">
        <v>16</v>
      </c>
      <c r="BE530" t="s">
        <v>16</v>
      </c>
      <c r="BF530" t="s">
        <v>189</v>
      </c>
      <c r="BG530" t="s">
        <v>189</v>
      </c>
      <c r="BH530">
        <v>0</v>
      </c>
      <c r="BI530">
        <v>0</v>
      </c>
      <c r="BJ530">
        <v>0</v>
      </c>
      <c r="BK530" t="s">
        <v>189</v>
      </c>
      <c r="BL530" t="s">
        <v>189</v>
      </c>
      <c r="BN530" t="s">
        <v>3215</v>
      </c>
      <c r="BO530" t="s">
        <v>7115</v>
      </c>
      <c r="BP530" t="s">
        <v>3218</v>
      </c>
      <c r="BQ530" t="s">
        <v>184</v>
      </c>
      <c r="BR530" t="s">
        <v>6744</v>
      </c>
      <c r="BS530" t="s">
        <v>9667</v>
      </c>
      <c r="BT530" t="s">
        <v>16</v>
      </c>
      <c r="BU530" t="s">
        <v>189</v>
      </c>
      <c r="BV530" t="s">
        <v>18</v>
      </c>
      <c r="BW530" t="s">
        <v>195</v>
      </c>
      <c r="BX530" t="s">
        <v>2809</v>
      </c>
      <c r="BY530" t="s">
        <v>16</v>
      </c>
      <c r="BZ530" s="138"/>
      <c r="CA530" s="138">
        <v>44771</v>
      </c>
      <c r="CB530" t="s">
        <v>17</v>
      </c>
      <c r="CC530" t="s">
        <v>16</v>
      </c>
      <c r="CD530" t="s">
        <v>6307</v>
      </c>
      <c r="CE530" t="s">
        <v>189</v>
      </c>
      <c r="CF530" t="s">
        <v>189</v>
      </c>
      <c r="CG530" t="s">
        <v>189</v>
      </c>
      <c r="CH530">
        <v>2022</v>
      </c>
      <c r="CI530" s="7">
        <v>44771</v>
      </c>
      <c r="CJ530" t="s">
        <v>4723</v>
      </c>
      <c r="CK530">
        <v>7</v>
      </c>
      <c r="CL530">
        <v>31</v>
      </c>
      <c r="CM530" s="7">
        <v>44767</v>
      </c>
      <c r="CN530" t="s">
        <v>11705</v>
      </c>
      <c r="CO530" t="s">
        <v>9857</v>
      </c>
      <c r="CP530" t="s">
        <v>11459</v>
      </c>
      <c r="CQ530" t="s">
        <v>11669</v>
      </c>
      <c r="CR530" t="s">
        <v>6033</v>
      </c>
      <c r="CS530" t="s">
        <v>6034</v>
      </c>
      <c r="CT530" t="s">
        <v>9849</v>
      </c>
      <c r="CU530" t="s">
        <v>9873</v>
      </c>
      <c r="CV530" t="s">
        <v>6307</v>
      </c>
      <c r="CW530" t="s">
        <v>9874</v>
      </c>
      <c r="CX530" t="s">
        <v>3217</v>
      </c>
      <c r="CY530" t="s">
        <v>9809</v>
      </c>
      <c r="CZ530" t="s">
        <v>6730</v>
      </c>
      <c r="DA530" t="s">
        <v>188</v>
      </c>
      <c r="DB530" t="s">
        <v>16</v>
      </c>
      <c r="DC530" t="s">
        <v>16</v>
      </c>
      <c r="DD530" t="s">
        <v>22</v>
      </c>
      <c r="DE530" t="s">
        <v>16</v>
      </c>
      <c r="DF530" t="s">
        <v>371</v>
      </c>
      <c r="DG530" t="s">
        <v>4727</v>
      </c>
      <c r="DH530" t="s">
        <v>6814</v>
      </c>
      <c r="DI530" t="s">
        <v>5887</v>
      </c>
      <c r="DJ530" t="s">
        <v>16</v>
      </c>
      <c r="DK530" t="s">
        <v>16</v>
      </c>
      <c r="DL530" t="s">
        <v>5972</v>
      </c>
      <c r="DM530" t="s">
        <v>6245</v>
      </c>
      <c r="DN530" t="s">
        <v>189</v>
      </c>
      <c r="DO530" t="s">
        <v>11233</v>
      </c>
      <c r="DP530" t="s">
        <v>7880</v>
      </c>
      <c r="DQ530" t="s">
        <v>10304</v>
      </c>
      <c r="DR530" t="s">
        <v>7881</v>
      </c>
    </row>
    <row r="531" spans="1:122" x14ac:dyDescent="0.25">
      <c r="A531">
        <v>384</v>
      </c>
      <c r="B531" t="s">
        <v>189</v>
      </c>
      <c r="C531" t="s">
        <v>159</v>
      </c>
      <c r="D531" s="138">
        <v>44770</v>
      </c>
      <c r="E531" t="s">
        <v>1944</v>
      </c>
      <c r="F531" t="s">
        <v>11</v>
      </c>
      <c r="G531" t="s">
        <v>1929</v>
      </c>
      <c r="H531" t="s">
        <v>11</v>
      </c>
      <c r="I531" t="s">
        <v>9802</v>
      </c>
      <c r="J531" t="s">
        <v>12</v>
      </c>
      <c r="K531">
        <v>10</v>
      </c>
      <c r="L531">
        <v>1.48</v>
      </c>
      <c r="M531">
        <v>10</v>
      </c>
      <c r="N531">
        <v>11.64</v>
      </c>
      <c r="O531" t="s">
        <v>189</v>
      </c>
      <c r="P531" t="s">
        <v>13</v>
      </c>
      <c r="Q531" t="s">
        <v>160</v>
      </c>
      <c r="R531" t="s">
        <v>97</v>
      </c>
      <c r="S531" t="s">
        <v>160</v>
      </c>
      <c r="T531" t="s">
        <v>16</v>
      </c>
      <c r="U531" t="s">
        <v>2080</v>
      </c>
      <c r="V531" t="s">
        <v>2410</v>
      </c>
      <c r="W531">
        <v>100</v>
      </c>
      <c r="X531" t="s">
        <v>15</v>
      </c>
      <c r="Y531" t="s">
        <v>1883</v>
      </c>
      <c r="Z531" t="s">
        <v>1883</v>
      </c>
      <c r="AA531" t="s">
        <v>189</v>
      </c>
      <c r="AB531" s="138">
        <v>44777</v>
      </c>
      <c r="AC531" s="138">
        <v>44961</v>
      </c>
      <c r="AD531" t="s">
        <v>6241</v>
      </c>
      <c r="AE531" t="s">
        <v>5036</v>
      </c>
      <c r="AF531" t="s">
        <v>16</v>
      </c>
      <c r="AG531" t="s">
        <v>189</v>
      </c>
      <c r="AH531" s="138">
        <v>45873</v>
      </c>
      <c r="AI531" t="s">
        <v>2414</v>
      </c>
      <c r="AJ531" t="s">
        <v>2856</v>
      </c>
      <c r="AK531" t="s">
        <v>189</v>
      </c>
      <c r="AL531" t="s">
        <v>2856</v>
      </c>
      <c r="AM531" t="s">
        <v>1880</v>
      </c>
      <c r="AN531" t="s">
        <v>189</v>
      </c>
      <c r="AO531" t="s">
        <v>189</v>
      </c>
      <c r="AP531" t="s">
        <v>189</v>
      </c>
      <c r="AQ531" t="s">
        <v>16</v>
      </c>
      <c r="AR531" t="s">
        <v>189</v>
      </c>
      <c r="AS531" t="s">
        <v>16</v>
      </c>
      <c r="AT531" t="s">
        <v>6464</v>
      </c>
      <c r="AU531" t="s">
        <v>9344</v>
      </c>
      <c r="AV531" t="s">
        <v>189</v>
      </c>
      <c r="AW531" t="s">
        <v>16</v>
      </c>
      <c r="AX531" t="s">
        <v>16</v>
      </c>
      <c r="AY531" t="s">
        <v>181</v>
      </c>
      <c r="AZ531" t="s">
        <v>16</v>
      </c>
      <c r="BA531" t="s">
        <v>16</v>
      </c>
      <c r="BB531" t="s">
        <v>16</v>
      </c>
      <c r="BC531" t="s">
        <v>16</v>
      </c>
      <c r="BD531" t="s">
        <v>16</v>
      </c>
      <c r="BE531" t="s">
        <v>1925</v>
      </c>
      <c r="BF531" t="s">
        <v>354</v>
      </c>
      <c r="BG531" t="s">
        <v>4841</v>
      </c>
      <c r="BH531">
        <v>1</v>
      </c>
      <c r="BI531">
        <v>1</v>
      </c>
      <c r="BJ531">
        <v>1</v>
      </c>
      <c r="BK531" t="s">
        <v>189</v>
      </c>
      <c r="BL531" t="s">
        <v>6307</v>
      </c>
      <c r="BM531">
        <v>22034</v>
      </c>
      <c r="BN531" t="s">
        <v>323</v>
      </c>
      <c r="BO531" t="s">
        <v>16</v>
      </c>
      <c r="BP531" t="s">
        <v>1944</v>
      </c>
      <c r="BQ531" t="s">
        <v>184</v>
      </c>
      <c r="BR531" t="s">
        <v>6744</v>
      </c>
      <c r="BS531" t="s">
        <v>9667</v>
      </c>
      <c r="BT531" t="s">
        <v>16</v>
      </c>
      <c r="BU531" t="s">
        <v>189</v>
      </c>
      <c r="BV531" t="s">
        <v>27</v>
      </c>
      <c r="BW531" t="s">
        <v>195</v>
      </c>
      <c r="BX531" t="s">
        <v>207</v>
      </c>
      <c r="BY531" t="s">
        <v>324</v>
      </c>
      <c r="BZ531" s="138"/>
      <c r="CA531" s="138">
        <v>44770</v>
      </c>
      <c r="CB531" t="s">
        <v>17</v>
      </c>
      <c r="CC531" t="s">
        <v>17</v>
      </c>
      <c r="CD531" t="s">
        <v>6307</v>
      </c>
      <c r="CE531" t="s">
        <v>189</v>
      </c>
      <c r="CF531" t="s">
        <v>6307</v>
      </c>
      <c r="CG531" t="s">
        <v>189</v>
      </c>
      <c r="CH531">
        <v>2022</v>
      </c>
      <c r="CI531" s="7">
        <v>44770</v>
      </c>
      <c r="CJ531" t="s">
        <v>4723</v>
      </c>
      <c r="CK531">
        <v>7</v>
      </c>
      <c r="CL531">
        <v>31</v>
      </c>
      <c r="CM531" s="7">
        <v>44767</v>
      </c>
      <c r="CN531" t="s">
        <v>11705</v>
      </c>
      <c r="CO531" t="s">
        <v>9857</v>
      </c>
      <c r="CP531" t="s">
        <v>11459</v>
      </c>
      <c r="CQ531" t="s">
        <v>11669</v>
      </c>
      <c r="CR531" t="s">
        <v>6033</v>
      </c>
      <c r="CS531" t="s">
        <v>6034</v>
      </c>
      <c r="CT531" t="s">
        <v>9849</v>
      </c>
      <c r="CU531" t="s">
        <v>9873</v>
      </c>
      <c r="CV531" t="s">
        <v>6307</v>
      </c>
      <c r="CW531" t="s">
        <v>9874</v>
      </c>
      <c r="CX531" t="s">
        <v>5526</v>
      </c>
      <c r="CY531" t="s">
        <v>9817</v>
      </c>
      <c r="CZ531" t="s">
        <v>6741</v>
      </c>
      <c r="DA531" t="s">
        <v>188</v>
      </c>
      <c r="DB531" t="s">
        <v>16</v>
      </c>
      <c r="DC531" t="s">
        <v>16</v>
      </c>
      <c r="DD531" t="s">
        <v>15</v>
      </c>
      <c r="DE531" t="s">
        <v>16</v>
      </c>
      <c r="DF531" t="s">
        <v>16</v>
      </c>
      <c r="DG531" t="s">
        <v>4727</v>
      </c>
      <c r="DH531" t="s">
        <v>2052</v>
      </c>
      <c r="DI531" t="s">
        <v>6114</v>
      </c>
      <c r="DJ531" t="s">
        <v>16</v>
      </c>
      <c r="DK531" t="s">
        <v>9817</v>
      </c>
      <c r="DL531" t="s">
        <v>9817</v>
      </c>
      <c r="DM531" t="s">
        <v>16</v>
      </c>
      <c r="DN531" t="s">
        <v>4496</v>
      </c>
      <c r="DO531" t="s">
        <v>11706</v>
      </c>
      <c r="DP531" t="s">
        <v>7882</v>
      </c>
      <c r="DQ531" t="s">
        <v>10305</v>
      </c>
      <c r="DR531" t="s">
        <v>10306</v>
      </c>
    </row>
    <row r="532" spans="1:122" x14ac:dyDescent="0.25">
      <c r="A532">
        <v>383</v>
      </c>
      <c r="B532" t="s">
        <v>189</v>
      </c>
      <c r="C532" t="s">
        <v>2367</v>
      </c>
      <c r="D532" s="138">
        <v>44769</v>
      </c>
      <c r="E532" t="s">
        <v>2368</v>
      </c>
      <c r="F532" t="s">
        <v>11</v>
      </c>
      <c r="G532" t="s">
        <v>1929</v>
      </c>
      <c r="H532" t="s">
        <v>11</v>
      </c>
      <c r="I532" t="s">
        <v>9802</v>
      </c>
      <c r="J532" t="s">
        <v>12</v>
      </c>
      <c r="K532">
        <v>4.9000000000000004</v>
      </c>
      <c r="L532">
        <v>0.73</v>
      </c>
      <c r="M532">
        <v>4.9000000000000004</v>
      </c>
      <c r="N532">
        <v>5.6890000000000001</v>
      </c>
      <c r="O532" t="s">
        <v>189</v>
      </c>
      <c r="P532" t="s">
        <v>13</v>
      </c>
      <c r="Q532" t="s">
        <v>48</v>
      </c>
      <c r="R532" t="s">
        <v>16</v>
      </c>
      <c r="S532" t="s">
        <v>16</v>
      </c>
      <c r="T532" t="s">
        <v>16</v>
      </c>
      <c r="U532" t="s">
        <v>16</v>
      </c>
      <c r="V532" t="s">
        <v>2410</v>
      </c>
      <c r="W532">
        <v>100</v>
      </c>
      <c r="X532" t="s">
        <v>15</v>
      </c>
      <c r="Y532" t="s">
        <v>6236</v>
      </c>
      <c r="Z532" t="s">
        <v>6236</v>
      </c>
      <c r="AA532" t="s">
        <v>189</v>
      </c>
      <c r="AB532" s="138">
        <v>44774</v>
      </c>
      <c r="AC532" s="138">
        <v>45139</v>
      </c>
      <c r="AD532" t="s">
        <v>6241</v>
      </c>
      <c r="AE532" t="s">
        <v>5298</v>
      </c>
      <c r="AF532" t="s">
        <v>16</v>
      </c>
      <c r="AG532" t="s">
        <v>189</v>
      </c>
      <c r="AH532" s="138">
        <v>45870</v>
      </c>
      <c r="AI532" t="s">
        <v>2419</v>
      </c>
      <c r="AJ532" t="s">
        <v>189</v>
      </c>
      <c r="AK532" t="s">
        <v>189</v>
      </c>
      <c r="AL532" t="s">
        <v>189</v>
      </c>
      <c r="AM532" t="s">
        <v>189</v>
      </c>
      <c r="AN532" t="s">
        <v>189</v>
      </c>
      <c r="AO532" t="s">
        <v>189</v>
      </c>
      <c r="AP532" t="s">
        <v>189</v>
      </c>
      <c r="AQ532" t="s">
        <v>16</v>
      </c>
      <c r="AR532" t="s">
        <v>189</v>
      </c>
      <c r="AS532" t="s">
        <v>16</v>
      </c>
      <c r="AT532" t="s">
        <v>189</v>
      </c>
      <c r="AU532" t="s">
        <v>9344</v>
      </c>
      <c r="AV532" t="s">
        <v>189</v>
      </c>
      <c r="AW532" t="s">
        <v>16</v>
      </c>
      <c r="AX532" t="s">
        <v>16</v>
      </c>
      <c r="AY532" t="s">
        <v>16</v>
      </c>
      <c r="AZ532" t="s">
        <v>16</v>
      </c>
      <c r="BA532" t="s">
        <v>16</v>
      </c>
      <c r="BB532" t="s">
        <v>16</v>
      </c>
      <c r="BC532" t="s">
        <v>16</v>
      </c>
      <c r="BD532" t="s">
        <v>16</v>
      </c>
      <c r="BE532" t="s">
        <v>16</v>
      </c>
      <c r="BF532" t="s">
        <v>189</v>
      </c>
      <c r="BG532" t="s">
        <v>189</v>
      </c>
      <c r="BH532">
        <v>0</v>
      </c>
      <c r="BI532">
        <v>0</v>
      </c>
      <c r="BJ532">
        <v>0</v>
      </c>
      <c r="BK532" t="s">
        <v>189</v>
      </c>
      <c r="BL532" t="s">
        <v>189</v>
      </c>
      <c r="BN532" t="s">
        <v>2369</v>
      </c>
      <c r="BO532" t="s">
        <v>16</v>
      </c>
      <c r="BP532" t="s">
        <v>2368</v>
      </c>
      <c r="BQ532" t="s">
        <v>184</v>
      </c>
      <c r="BR532" t="s">
        <v>6744</v>
      </c>
      <c r="BS532" t="s">
        <v>9726</v>
      </c>
      <c r="BT532" t="s">
        <v>16</v>
      </c>
      <c r="BU532" t="s">
        <v>189</v>
      </c>
      <c r="BV532" t="s">
        <v>27</v>
      </c>
      <c r="BW532" t="s">
        <v>195</v>
      </c>
      <c r="BX532" t="s">
        <v>279</v>
      </c>
      <c r="BY532" t="s">
        <v>2610</v>
      </c>
      <c r="BZ532" s="138"/>
      <c r="CA532" s="138">
        <v>44637</v>
      </c>
      <c r="CB532" t="s">
        <v>17</v>
      </c>
      <c r="CC532" t="s">
        <v>17</v>
      </c>
      <c r="CD532" t="s">
        <v>6307</v>
      </c>
      <c r="CE532" t="s">
        <v>189</v>
      </c>
      <c r="CF532" t="s">
        <v>189</v>
      </c>
      <c r="CG532" t="s">
        <v>189</v>
      </c>
      <c r="CH532">
        <v>2022</v>
      </c>
      <c r="CI532" s="7">
        <v>44769</v>
      </c>
      <c r="CJ532" t="s">
        <v>4723</v>
      </c>
      <c r="CK532">
        <v>7</v>
      </c>
      <c r="CL532">
        <v>31</v>
      </c>
      <c r="CM532" s="7">
        <v>44767</v>
      </c>
      <c r="CN532" t="s">
        <v>11705</v>
      </c>
      <c r="CO532" t="s">
        <v>9857</v>
      </c>
      <c r="CP532" t="s">
        <v>11459</v>
      </c>
      <c r="CQ532" t="s">
        <v>11669</v>
      </c>
      <c r="CR532" t="s">
        <v>6033</v>
      </c>
      <c r="CS532" t="s">
        <v>6034</v>
      </c>
      <c r="CT532" t="s">
        <v>9849</v>
      </c>
      <c r="CU532" t="s">
        <v>9873</v>
      </c>
      <c r="CV532" t="s">
        <v>6310</v>
      </c>
      <c r="CW532" t="s">
        <v>9874</v>
      </c>
      <c r="CX532" t="s">
        <v>3277</v>
      </c>
      <c r="CY532" t="s">
        <v>9817</v>
      </c>
      <c r="CZ532" t="s">
        <v>6741</v>
      </c>
      <c r="DA532" t="s">
        <v>188</v>
      </c>
      <c r="DB532" t="s">
        <v>16</v>
      </c>
      <c r="DC532" t="s">
        <v>16</v>
      </c>
      <c r="DD532" t="s">
        <v>15</v>
      </c>
      <c r="DE532" t="s">
        <v>16</v>
      </c>
      <c r="DF532" t="s">
        <v>16</v>
      </c>
      <c r="DG532" t="s">
        <v>4727</v>
      </c>
      <c r="DH532" t="s">
        <v>2052</v>
      </c>
      <c r="DI532" t="s">
        <v>6216</v>
      </c>
      <c r="DJ532" t="s">
        <v>16</v>
      </c>
      <c r="DK532" t="s">
        <v>9817</v>
      </c>
      <c r="DL532" t="s">
        <v>9817</v>
      </c>
      <c r="DM532" t="s">
        <v>16</v>
      </c>
      <c r="DN532" t="s">
        <v>189</v>
      </c>
      <c r="DO532" t="s">
        <v>11707</v>
      </c>
      <c r="DP532" t="s">
        <v>7883</v>
      </c>
      <c r="DQ532" t="s">
        <v>10307</v>
      </c>
      <c r="DR532" t="s">
        <v>10308</v>
      </c>
    </row>
    <row r="533" spans="1:122" x14ac:dyDescent="0.25">
      <c r="A533">
        <v>382</v>
      </c>
      <c r="B533" t="s">
        <v>189</v>
      </c>
      <c r="C533" t="s">
        <v>3274</v>
      </c>
      <c r="D533" s="138">
        <v>44769</v>
      </c>
      <c r="E533" t="s">
        <v>3276</v>
      </c>
      <c r="F533" t="s">
        <v>107</v>
      </c>
      <c r="G533" t="s">
        <v>1926</v>
      </c>
      <c r="H533" t="s">
        <v>11</v>
      </c>
      <c r="I533" t="s">
        <v>9802</v>
      </c>
      <c r="J533" t="s">
        <v>100</v>
      </c>
      <c r="K533">
        <v>2.2400000000000002</v>
      </c>
      <c r="L533">
        <v>2.2400000000000002</v>
      </c>
      <c r="M533">
        <v>15.14</v>
      </c>
      <c r="N533">
        <v>17.584</v>
      </c>
      <c r="O533" t="s">
        <v>189</v>
      </c>
      <c r="P533" t="s">
        <v>65</v>
      </c>
      <c r="Q533" t="s">
        <v>33</v>
      </c>
      <c r="R533" t="s">
        <v>16</v>
      </c>
      <c r="S533" t="s">
        <v>16</v>
      </c>
      <c r="T533" t="s">
        <v>16</v>
      </c>
      <c r="U533" t="s">
        <v>16</v>
      </c>
      <c r="V533" t="s">
        <v>2410</v>
      </c>
      <c r="W533">
        <v>100</v>
      </c>
      <c r="X533" t="s">
        <v>15</v>
      </c>
      <c r="Y533" t="s">
        <v>1883</v>
      </c>
      <c r="Z533" t="s">
        <v>1883</v>
      </c>
      <c r="AA533" t="s">
        <v>189</v>
      </c>
      <c r="AB533" s="138">
        <v>44769</v>
      </c>
      <c r="AC533" s="138">
        <v>44953</v>
      </c>
      <c r="AD533" t="s">
        <v>6242</v>
      </c>
      <c r="AE533" t="s">
        <v>5297</v>
      </c>
      <c r="AF533" t="s">
        <v>16</v>
      </c>
      <c r="AG533" t="s">
        <v>189</v>
      </c>
      <c r="AH533" s="138">
        <v>48422</v>
      </c>
      <c r="AI533" t="s">
        <v>2414</v>
      </c>
      <c r="AJ533" t="s">
        <v>189</v>
      </c>
      <c r="AK533" t="s">
        <v>189</v>
      </c>
      <c r="AL533" t="s">
        <v>189</v>
      </c>
      <c r="AM533" t="s">
        <v>189</v>
      </c>
      <c r="AN533" t="s">
        <v>189</v>
      </c>
      <c r="AO533" t="s">
        <v>879</v>
      </c>
      <c r="AP533" t="s">
        <v>189</v>
      </c>
      <c r="AQ533" t="s">
        <v>16</v>
      </c>
      <c r="AR533" t="s">
        <v>189</v>
      </c>
      <c r="AS533" t="s">
        <v>16</v>
      </c>
      <c r="AT533" t="s">
        <v>189</v>
      </c>
      <c r="AU533" t="s">
        <v>9344</v>
      </c>
      <c r="AV533" t="s">
        <v>189</v>
      </c>
      <c r="AW533" t="s">
        <v>16</v>
      </c>
      <c r="AX533" t="s">
        <v>16</v>
      </c>
      <c r="AY533" t="s">
        <v>16</v>
      </c>
      <c r="AZ533" t="s">
        <v>16</v>
      </c>
      <c r="BA533" t="s">
        <v>16</v>
      </c>
      <c r="BB533" t="s">
        <v>16</v>
      </c>
      <c r="BC533" t="s">
        <v>16</v>
      </c>
      <c r="BD533" t="s">
        <v>16</v>
      </c>
      <c r="BE533" t="s">
        <v>16</v>
      </c>
      <c r="BF533" t="s">
        <v>189</v>
      </c>
      <c r="BG533" t="s">
        <v>189</v>
      </c>
      <c r="BH533">
        <v>0</v>
      </c>
      <c r="BI533">
        <v>0</v>
      </c>
      <c r="BJ533">
        <v>0</v>
      </c>
      <c r="BK533" t="s">
        <v>189</v>
      </c>
      <c r="BL533" t="s">
        <v>189</v>
      </c>
      <c r="BN533" t="s">
        <v>3273</v>
      </c>
      <c r="BO533" t="s">
        <v>16</v>
      </c>
      <c r="BP533" t="s">
        <v>3276</v>
      </c>
      <c r="BQ533" t="s">
        <v>184</v>
      </c>
      <c r="BR533" t="s">
        <v>5653</v>
      </c>
      <c r="BS533" t="s">
        <v>9678</v>
      </c>
      <c r="BT533" t="s">
        <v>9684</v>
      </c>
      <c r="BU533" t="s">
        <v>189</v>
      </c>
      <c r="BV533" t="s">
        <v>67</v>
      </c>
      <c r="BW533" t="s">
        <v>189</v>
      </c>
      <c r="BX533" t="s">
        <v>186</v>
      </c>
      <c r="BY533" t="s">
        <v>16</v>
      </c>
      <c r="BZ533" s="138"/>
      <c r="CA533" s="138">
        <v>35422</v>
      </c>
      <c r="CB533" t="s">
        <v>29</v>
      </c>
      <c r="CC533" t="s">
        <v>16</v>
      </c>
      <c r="CD533" t="s">
        <v>6307</v>
      </c>
      <c r="CE533" t="s">
        <v>189</v>
      </c>
      <c r="CF533" t="s">
        <v>189</v>
      </c>
      <c r="CG533" t="s">
        <v>189</v>
      </c>
      <c r="CH533">
        <v>2022</v>
      </c>
      <c r="CI533" s="7">
        <v>44769</v>
      </c>
      <c r="CJ533" t="s">
        <v>16</v>
      </c>
      <c r="CK533">
        <v>7</v>
      </c>
      <c r="CL533">
        <v>31</v>
      </c>
      <c r="CM533" s="7">
        <v>44767</v>
      </c>
      <c r="CN533" t="s">
        <v>11705</v>
      </c>
      <c r="CO533" t="s">
        <v>9857</v>
      </c>
      <c r="CP533" t="s">
        <v>11459</v>
      </c>
      <c r="CQ533" t="s">
        <v>11669</v>
      </c>
      <c r="CR533" t="s">
        <v>6033</v>
      </c>
      <c r="CS533" t="s">
        <v>6034</v>
      </c>
      <c r="CT533" t="s">
        <v>9849</v>
      </c>
      <c r="CU533" t="s">
        <v>6824</v>
      </c>
      <c r="CV533" t="s">
        <v>6310</v>
      </c>
      <c r="CW533" t="s">
        <v>9947</v>
      </c>
      <c r="CX533" t="s">
        <v>3275</v>
      </c>
      <c r="CY533" t="s">
        <v>9813</v>
      </c>
      <c r="CZ533" t="s">
        <v>6730</v>
      </c>
      <c r="DA533" t="s">
        <v>252</v>
      </c>
      <c r="DB533" t="s">
        <v>9801</v>
      </c>
      <c r="DC533" t="s">
        <v>16</v>
      </c>
      <c r="DD533" t="s">
        <v>15</v>
      </c>
      <c r="DE533" t="s">
        <v>16</v>
      </c>
      <c r="DF533" t="s">
        <v>16</v>
      </c>
      <c r="DG533" t="s">
        <v>4729</v>
      </c>
      <c r="DH533" t="s">
        <v>2051</v>
      </c>
      <c r="DI533" t="s">
        <v>5888</v>
      </c>
      <c r="DJ533" t="s">
        <v>16</v>
      </c>
      <c r="DK533" t="s">
        <v>4347</v>
      </c>
      <c r="DL533" t="s">
        <v>4347</v>
      </c>
      <c r="DM533" t="s">
        <v>16</v>
      </c>
      <c r="DN533" t="s">
        <v>189</v>
      </c>
      <c r="DO533" t="s">
        <v>10907</v>
      </c>
      <c r="DP533" t="s">
        <v>7884</v>
      </c>
      <c r="DQ533" t="s">
        <v>10307</v>
      </c>
      <c r="DR533" t="s">
        <v>7885</v>
      </c>
    </row>
    <row r="534" spans="1:122" x14ac:dyDescent="0.25">
      <c r="A534">
        <v>381</v>
      </c>
      <c r="B534" t="s">
        <v>189</v>
      </c>
      <c r="C534" t="s">
        <v>3271</v>
      </c>
      <c r="D534" s="138">
        <v>44769</v>
      </c>
      <c r="E534" t="s">
        <v>7140</v>
      </c>
      <c r="F534" t="s">
        <v>11</v>
      </c>
      <c r="G534" t="s">
        <v>1926</v>
      </c>
      <c r="H534" t="s">
        <v>2521</v>
      </c>
      <c r="I534" t="s">
        <v>4840</v>
      </c>
      <c r="J534" t="s">
        <v>12</v>
      </c>
      <c r="K534">
        <v>25</v>
      </c>
      <c r="L534">
        <v>3.7</v>
      </c>
      <c r="M534">
        <v>25</v>
      </c>
      <c r="N534">
        <v>29.024999999999999</v>
      </c>
      <c r="O534" t="s">
        <v>189</v>
      </c>
      <c r="P534" t="s">
        <v>13</v>
      </c>
      <c r="Q534" t="s">
        <v>661</v>
      </c>
      <c r="R534" t="s">
        <v>2523</v>
      </c>
      <c r="S534" t="s">
        <v>661</v>
      </c>
      <c r="T534" t="s">
        <v>16</v>
      </c>
      <c r="U534" t="s">
        <v>2071</v>
      </c>
      <c r="V534" t="s">
        <v>2410</v>
      </c>
      <c r="W534">
        <v>100</v>
      </c>
      <c r="X534" t="s">
        <v>15</v>
      </c>
      <c r="Y534" t="s">
        <v>6282</v>
      </c>
      <c r="Z534" t="s">
        <v>6282</v>
      </c>
      <c r="AA534" t="s">
        <v>189</v>
      </c>
      <c r="AB534" s="138">
        <v>44776</v>
      </c>
      <c r="AC534" s="138">
        <v>44960</v>
      </c>
      <c r="AD534" t="s">
        <v>6241</v>
      </c>
      <c r="AE534" t="s">
        <v>5075</v>
      </c>
      <c r="AF534" t="s">
        <v>16</v>
      </c>
      <c r="AG534" t="s">
        <v>4859</v>
      </c>
      <c r="AH534" s="138">
        <v>45872</v>
      </c>
      <c r="AI534" t="s">
        <v>2414</v>
      </c>
      <c r="AJ534" t="s">
        <v>189</v>
      </c>
      <c r="AK534" t="s">
        <v>189</v>
      </c>
      <c r="AL534" t="s">
        <v>189</v>
      </c>
      <c r="AM534" t="s">
        <v>189</v>
      </c>
      <c r="AN534" t="s">
        <v>189</v>
      </c>
      <c r="AO534" t="s">
        <v>189</v>
      </c>
      <c r="AP534" t="s">
        <v>189</v>
      </c>
      <c r="AQ534" t="s">
        <v>16</v>
      </c>
      <c r="AR534" t="s">
        <v>189</v>
      </c>
      <c r="AS534" t="s">
        <v>7886</v>
      </c>
      <c r="AT534" t="s">
        <v>6570</v>
      </c>
      <c r="AU534" t="s">
        <v>9344</v>
      </c>
      <c r="AV534" t="s">
        <v>189</v>
      </c>
      <c r="AW534" t="s">
        <v>16</v>
      </c>
      <c r="AX534" t="s">
        <v>16</v>
      </c>
      <c r="AY534" t="s">
        <v>16</v>
      </c>
      <c r="AZ534" t="s">
        <v>16</v>
      </c>
      <c r="BA534" t="s">
        <v>16</v>
      </c>
      <c r="BB534" t="s">
        <v>16</v>
      </c>
      <c r="BC534" t="s">
        <v>199</v>
      </c>
      <c r="BD534" t="s">
        <v>16</v>
      </c>
      <c r="BE534" t="s">
        <v>2136</v>
      </c>
      <c r="BF534" t="s">
        <v>189</v>
      </c>
      <c r="BG534" t="s">
        <v>189</v>
      </c>
      <c r="BH534">
        <v>0</v>
      </c>
      <c r="BI534">
        <v>0</v>
      </c>
      <c r="BJ534">
        <v>0</v>
      </c>
      <c r="BK534" t="s">
        <v>189</v>
      </c>
      <c r="BL534" t="s">
        <v>189</v>
      </c>
      <c r="BN534" t="s">
        <v>2524</v>
      </c>
      <c r="BO534" t="s">
        <v>16</v>
      </c>
      <c r="BP534" t="s">
        <v>2527</v>
      </c>
      <c r="BQ534" t="s">
        <v>260</v>
      </c>
      <c r="BR534" t="s">
        <v>5653</v>
      </c>
      <c r="BS534" t="s">
        <v>9678</v>
      </c>
      <c r="BT534" t="s">
        <v>9679</v>
      </c>
      <c r="BU534" t="s">
        <v>189</v>
      </c>
      <c r="BV534" t="s">
        <v>129</v>
      </c>
      <c r="BW534" t="s">
        <v>16</v>
      </c>
      <c r="BX534" t="s">
        <v>16</v>
      </c>
      <c r="BY534" t="s">
        <v>16</v>
      </c>
      <c r="BZ534" s="138"/>
      <c r="CA534" s="138">
        <v>31615</v>
      </c>
      <c r="CB534" t="s">
        <v>29</v>
      </c>
      <c r="CC534" t="s">
        <v>29</v>
      </c>
      <c r="CD534" t="s">
        <v>6307</v>
      </c>
      <c r="CE534" t="s">
        <v>6307</v>
      </c>
      <c r="CF534" t="s">
        <v>6307</v>
      </c>
      <c r="CG534" t="s">
        <v>189</v>
      </c>
      <c r="CH534">
        <v>2022</v>
      </c>
      <c r="CI534" s="7">
        <v>44769</v>
      </c>
      <c r="CJ534" t="s">
        <v>16</v>
      </c>
      <c r="CK534">
        <v>7</v>
      </c>
      <c r="CL534">
        <v>31</v>
      </c>
      <c r="CM534" s="7">
        <v>44767</v>
      </c>
      <c r="CN534" t="s">
        <v>11705</v>
      </c>
      <c r="CO534" t="s">
        <v>9857</v>
      </c>
      <c r="CP534" t="s">
        <v>11459</v>
      </c>
      <c r="CQ534" t="s">
        <v>11669</v>
      </c>
      <c r="CR534" t="s">
        <v>6033</v>
      </c>
      <c r="CS534" t="s">
        <v>6034</v>
      </c>
      <c r="CT534" t="s">
        <v>9849</v>
      </c>
      <c r="CU534" t="s">
        <v>6826</v>
      </c>
      <c r="CV534" t="s">
        <v>6310</v>
      </c>
      <c r="CW534" t="s">
        <v>9874</v>
      </c>
      <c r="CX534" t="s">
        <v>3272</v>
      </c>
      <c r="CY534" t="s">
        <v>4464</v>
      </c>
      <c r="CZ534" t="s">
        <v>6234</v>
      </c>
      <c r="DA534" t="s">
        <v>188</v>
      </c>
      <c r="DB534" t="s">
        <v>16</v>
      </c>
      <c r="DC534" t="s">
        <v>16</v>
      </c>
      <c r="DD534" t="s">
        <v>15</v>
      </c>
      <c r="DE534" t="s">
        <v>16</v>
      </c>
      <c r="DF534" t="s">
        <v>16</v>
      </c>
      <c r="DG534" t="s">
        <v>4727</v>
      </c>
      <c r="DH534" t="s">
        <v>2052</v>
      </c>
      <c r="DI534" t="s">
        <v>6085</v>
      </c>
      <c r="DJ534" t="s">
        <v>16</v>
      </c>
      <c r="DK534" t="s">
        <v>4464</v>
      </c>
      <c r="DL534" t="s">
        <v>4464</v>
      </c>
      <c r="DM534" t="s">
        <v>16</v>
      </c>
      <c r="DN534" t="s">
        <v>189</v>
      </c>
      <c r="DO534" t="s">
        <v>10908</v>
      </c>
      <c r="DP534" t="s">
        <v>7887</v>
      </c>
      <c r="DQ534" t="s">
        <v>10307</v>
      </c>
      <c r="DR534" t="s">
        <v>7888</v>
      </c>
    </row>
    <row r="535" spans="1:122" x14ac:dyDescent="0.25">
      <c r="A535">
        <v>380</v>
      </c>
      <c r="B535" t="s">
        <v>189</v>
      </c>
      <c r="C535" t="s">
        <v>3299</v>
      </c>
      <c r="D535" s="138">
        <v>44768</v>
      </c>
      <c r="E535" t="s">
        <v>4573</v>
      </c>
      <c r="F535" t="s">
        <v>11</v>
      </c>
      <c r="G535" t="s">
        <v>1932</v>
      </c>
      <c r="H535" t="s">
        <v>11</v>
      </c>
      <c r="I535" t="s">
        <v>9802</v>
      </c>
      <c r="J535" t="s">
        <v>100</v>
      </c>
      <c r="K535">
        <v>0.71</v>
      </c>
      <c r="L535">
        <v>0.71</v>
      </c>
      <c r="M535">
        <v>4.8</v>
      </c>
      <c r="N535">
        <v>5.5739999999999998</v>
      </c>
      <c r="O535" t="s">
        <v>189</v>
      </c>
      <c r="P535" t="s">
        <v>2048</v>
      </c>
      <c r="Q535" t="s">
        <v>66</v>
      </c>
      <c r="R535" t="s">
        <v>16</v>
      </c>
      <c r="S535" t="s">
        <v>66</v>
      </c>
      <c r="T535" t="s">
        <v>16</v>
      </c>
      <c r="U535" t="s">
        <v>16</v>
      </c>
      <c r="V535" t="s">
        <v>2410</v>
      </c>
      <c r="W535">
        <v>100</v>
      </c>
      <c r="X535" t="s">
        <v>22</v>
      </c>
      <c r="Y535" t="s">
        <v>6282</v>
      </c>
      <c r="Z535" t="s">
        <v>6282</v>
      </c>
      <c r="AA535" t="s">
        <v>189</v>
      </c>
      <c r="AB535" s="138">
        <v>44774</v>
      </c>
      <c r="AC535" s="138">
        <v>44958</v>
      </c>
      <c r="AD535" t="s">
        <v>6241</v>
      </c>
      <c r="AE535" t="s">
        <v>5302</v>
      </c>
      <c r="AF535" t="s">
        <v>16</v>
      </c>
      <c r="AG535" t="s">
        <v>189</v>
      </c>
      <c r="AH535" s="138">
        <v>45839</v>
      </c>
      <c r="AI535" t="s">
        <v>2414</v>
      </c>
      <c r="AJ535" t="s">
        <v>189</v>
      </c>
      <c r="AK535" t="s">
        <v>189</v>
      </c>
      <c r="AL535" t="s">
        <v>189</v>
      </c>
      <c r="AM535" t="s">
        <v>189</v>
      </c>
      <c r="AN535" t="s">
        <v>189</v>
      </c>
      <c r="AO535" t="s">
        <v>189</v>
      </c>
      <c r="AP535" t="s">
        <v>189</v>
      </c>
      <c r="AQ535" t="s">
        <v>16</v>
      </c>
      <c r="AR535" t="s">
        <v>189</v>
      </c>
      <c r="AS535" t="s">
        <v>16</v>
      </c>
      <c r="AT535" t="s">
        <v>6464</v>
      </c>
      <c r="AU535" t="s">
        <v>9344</v>
      </c>
      <c r="AV535" t="s">
        <v>189</v>
      </c>
      <c r="AW535" t="s">
        <v>16</v>
      </c>
      <c r="AX535" t="s">
        <v>16</v>
      </c>
      <c r="AY535" t="s">
        <v>16</v>
      </c>
      <c r="AZ535" t="s">
        <v>16</v>
      </c>
      <c r="BA535" t="s">
        <v>16</v>
      </c>
      <c r="BB535" t="s">
        <v>16</v>
      </c>
      <c r="BC535" t="s">
        <v>16</v>
      </c>
      <c r="BD535" t="s">
        <v>16</v>
      </c>
      <c r="BE535" t="s">
        <v>16</v>
      </c>
      <c r="BF535" t="s">
        <v>189</v>
      </c>
      <c r="BG535" t="s">
        <v>189</v>
      </c>
      <c r="BH535">
        <v>0</v>
      </c>
      <c r="BI535">
        <v>0</v>
      </c>
      <c r="BJ535">
        <v>0</v>
      </c>
      <c r="BK535" t="s">
        <v>189</v>
      </c>
      <c r="BL535" t="s">
        <v>189</v>
      </c>
      <c r="BN535" t="s">
        <v>3298</v>
      </c>
      <c r="BO535" t="s">
        <v>9710</v>
      </c>
      <c r="BP535" t="s">
        <v>4574</v>
      </c>
      <c r="BQ535" t="s">
        <v>184</v>
      </c>
      <c r="BR535" t="s">
        <v>6744</v>
      </c>
      <c r="BS535" t="s">
        <v>1494</v>
      </c>
      <c r="BT535" t="s">
        <v>16</v>
      </c>
      <c r="BU535" t="s">
        <v>189</v>
      </c>
      <c r="BV535" t="s">
        <v>39</v>
      </c>
      <c r="BW535" t="s">
        <v>9677</v>
      </c>
      <c r="BX535" t="s">
        <v>809</v>
      </c>
      <c r="BY535" t="s">
        <v>3301</v>
      </c>
      <c r="BZ535" s="138"/>
      <c r="CA535" s="138">
        <v>43362</v>
      </c>
      <c r="CB535" t="s">
        <v>17</v>
      </c>
      <c r="CC535" t="s">
        <v>17</v>
      </c>
      <c r="CD535" t="s">
        <v>6307</v>
      </c>
      <c r="CE535" t="s">
        <v>189</v>
      </c>
      <c r="CF535" t="s">
        <v>189</v>
      </c>
      <c r="CG535" t="s">
        <v>189</v>
      </c>
      <c r="CH535">
        <v>2022</v>
      </c>
      <c r="CI535" s="7">
        <v>44768</v>
      </c>
      <c r="CJ535" t="s">
        <v>4723</v>
      </c>
      <c r="CK535">
        <v>7</v>
      </c>
      <c r="CL535">
        <v>31</v>
      </c>
      <c r="CM535" s="7">
        <v>44767</v>
      </c>
      <c r="CN535" t="s">
        <v>11705</v>
      </c>
      <c r="CO535" t="s">
        <v>9857</v>
      </c>
      <c r="CP535" t="s">
        <v>11459</v>
      </c>
      <c r="CQ535" t="s">
        <v>11669</v>
      </c>
      <c r="CR535" t="s">
        <v>6033</v>
      </c>
      <c r="CS535" t="s">
        <v>6034</v>
      </c>
      <c r="CT535" t="s">
        <v>9849</v>
      </c>
      <c r="CU535" t="s">
        <v>9873</v>
      </c>
      <c r="CV535" t="s">
        <v>6310</v>
      </c>
      <c r="CW535" t="s">
        <v>9874</v>
      </c>
      <c r="CX535" t="s">
        <v>3300</v>
      </c>
      <c r="CY535" t="s">
        <v>9813</v>
      </c>
      <c r="CZ535" t="s">
        <v>6730</v>
      </c>
      <c r="DA535" t="s">
        <v>188</v>
      </c>
      <c r="DB535" t="s">
        <v>16</v>
      </c>
      <c r="DC535" t="s">
        <v>16</v>
      </c>
      <c r="DD535" t="s">
        <v>22</v>
      </c>
      <c r="DE535" t="s">
        <v>16</v>
      </c>
      <c r="DF535" t="s">
        <v>3297</v>
      </c>
      <c r="DG535" t="s">
        <v>4750</v>
      </c>
      <c r="DH535" t="s">
        <v>6766</v>
      </c>
      <c r="DI535" t="s">
        <v>5889</v>
      </c>
      <c r="DJ535" t="s">
        <v>16</v>
      </c>
      <c r="DK535" t="s">
        <v>16</v>
      </c>
      <c r="DL535" t="s">
        <v>5972</v>
      </c>
      <c r="DM535" t="s">
        <v>9708</v>
      </c>
      <c r="DN535" t="s">
        <v>189</v>
      </c>
      <c r="DO535" t="s">
        <v>11234</v>
      </c>
      <c r="DP535" t="s">
        <v>7889</v>
      </c>
      <c r="DQ535" t="s">
        <v>10309</v>
      </c>
      <c r="DR535" t="s">
        <v>7890</v>
      </c>
    </row>
    <row r="536" spans="1:122" x14ac:dyDescent="0.25">
      <c r="A536">
        <v>379</v>
      </c>
      <c r="B536" t="s">
        <v>189</v>
      </c>
      <c r="C536" t="s">
        <v>3292</v>
      </c>
      <c r="D536" s="138">
        <v>44768</v>
      </c>
      <c r="E536" t="s">
        <v>3296</v>
      </c>
      <c r="F536" t="s">
        <v>11</v>
      </c>
      <c r="G536" t="s">
        <v>16</v>
      </c>
      <c r="H536" t="s">
        <v>11</v>
      </c>
      <c r="I536" t="s">
        <v>9802</v>
      </c>
      <c r="J536" t="s">
        <v>92</v>
      </c>
      <c r="K536">
        <v>0.3</v>
      </c>
      <c r="L536">
        <v>0.3</v>
      </c>
      <c r="M536">
        <v>2.0499999999999998</v>
      </c>
      <c r="N536">
        <v>2.383</v>
      </c>
      <c r="O536" t="s">
        <v>189</v>
      </c>
      <c r="P536" t="s">
        <v>2048</v>
      </c>
      <c r="Q536" t="s">
        <v>930</v>
      </c>
      <c r="R536" t="s">
        <v>16</v>
      </c>
      <c r="S536" t="s">
        <v>930</v>
      </c>
      <c r="T536" t="s">
        <v>16</v>
      </c>
      <c r="U536" t="s">
        <v>16</v>
      </c>
      <c r="V536" t="s">
        <v>2410</v>
      </c>
      <c r="W536">
        <v>100</v>
      </c>
      <c r="X536" t="s">
        <v>22</v>
      </c>
      <c r="Y536" t="s">
        <v>6282</v>
      </c>
      <c r="Z536" t="s">
        <v>6282</v>
      </c>
      <c r="AA536" t="s">
        <v>189</v>
      </c>
      <c r="AB536" s="138">
        <v>44775</v>
      </c>
      <c r="AC536" s="138">
        <v>44959</v>
      </c>
      <c r="AD536" t="s">
        <v>6241</v>
      </c>
      <c r="AE536" t="s">
        <v>5301</v>
      </c>
      <c r="AF536" t="s">
        <v>16</v>
      </c>
      <c r="AG536" t="s">
        <v>189</v>
      </c>
      <c r="AH536" s="138">
        <v>45840</v>
      </c>
      <c r="AI536" t="s">
        <v>2414</v>
      </c>
      <c r="AJ536" t="s">
        <v>189</v>
      </c>
      <c r="AK536" t="s">
        <v>189</v>
      </c>
      <c r="AL536" t="s">
        <v>189</v>
      </c>
      <c r="AM536" t="s">
        <v>189</v>
      </c>
      <c r="AN536" t="s">
        <v>189</v>
      </c>
      <c r="AO536" t="s">
        <v>189</v>
      </c>
      <c r="AP536" t="s">
        <v>189</v>
      </c>
      <c r="AQ536" t="s">
        <v>16</v>
      </c>
      <c r="AR536" t="s">
        <v>189</v>
      </c>
      <c r="AS536" t="s">
        <v>16</v>
      </c>
      <c r="AT536" t="s">
        <v>6664</v>
      </c>
      <c r="AU536" t="s">
        <v>9344</v>
      </c>
      <c r="AV536" t="s">
        <v>189</v>
      </c>
      <c r="AW536" t="s">
        <v>16</v>
      </c>
      <c r="AX536" t="s">
        <v>16</v>
      </c>
      <c r="AY536" t="s">
        <v>16</v>
      </c>
      <c r="AZ536" t="s">
        <v>16</v>
      </c>
      <c r="BA536" t="s">
        <v>16</v>
      </c>
      <c r="BB536" t="s">
        <v>16</v>
      </c>
      <c r="BC536" t="s">
        <v>16</v>
      </c>
      <c r="BD536" t="s">
        <v>16</v>
      </c>
      <c r="BE536" t="s">
        <v>16</v>
      </c>
      <c r="BF536" t="s">
        <v>189</v>
      </c>
      <c r="BG536" t="s">
        <v>189</v>
      </c>
      <c r="BH536">
        <v>0</v>
      </c>
      <c r="BI536">
        <v>0</v>
      </c>
      <c r="BJ536">
        <v>0</v>
      </c>
      <c r="BK536" t="s">
        <v>189</v>
      </c>
      <c r="BL536" t="s">
        <v>189</v>
      </c>
      <c r="BN536" t="s">
        <v>3291</v>
      </c>
      <c r="BO536" t="s">
        <v>9725</v>
      </c>
      <c r="BP536" t="s">
        <v>3294</v>
      </c>
      <c r="BQ536" t="s">
        <v>184</v>
      </c>
      <c r="BR536" t="s">
        <v>6744</v>
      </c>
      <c r="BS536" t="s">
        <v>16</v>
      </c>
      <c r="BT536" t="s">
        <v>16</v>
      </c>
      <c r="BU536" t="s">
        <v>189</v>
      </c>
      <c r="BV536" t="s">
        <v>18</v>
      </c>
      <c r="BW536" t="s">
        <v>195</v>
      </c>
      <c r="BX536" t="s">
        <v>1340</v>
      </c>
      <c r="BY536" t="s">
        <v>16</v>
      </c>
      <c r="BZ536" s="138"/>
      <c r="CA536" s="138">
        <v>44664</v>
      </c>
      <c r="CB536" t="s">
        <v>17</v>
      </c>
      <c r="CC536" t="s">
        <v>16</v>
      </c>
      <c r="CD536" t="s">
        <v>6307</v>
      </c>
      <c r="CE536" t="s">
        <v>189</v>
      </c>
      <c r="CF536" t="s">
        <v>189</v>
      </c>
      <c r="CG536" t="s">
        <v>189</v>
      </c>
      <c r="CH536">
        <v>2022</v>
      </c>
      <c r="CI536" s="7">
        <v>44768</v>
      </c>
      <c r="CJ536" t="s">
        <v>4723</v>
      </c>
      <c r="CK536">
        <v>7</v>
      </c>
      <c r="CL536">
        <v>31</v>
      </c>
      <c r="CM536" s="7">
        <v>44767</v>
      </c>
      <c r="CN536" t="s">
        <v>11705</v>
      </c>
      <c r="CO536" t="s">
        <v>9857</v>
      </c>
      <c r="CP536" t="s">
        <v>11459</v>
      </c>
      <c r="CQ536" t="s">
        <v>11669</v>
      </c>
      <c r="CR536" t="s">
        <v>6033</v>
      </c>
      <c r="CS536" t="s">
        <v>6034</v>
      </c>
      <c r="CT536" t="s">
        <v>9849</v>
      </c>
      <c r="CU536" t="s">
        <v>9873</v>
      </c>
      <c r="CV536" t="s">
        <v>6310</v>
      </c>
      <c r="CW536" t="s">
        <v>9874</v>
      </c>
      <c r="CX536" t="s">
        <v>3293</v>
      </c>
      <c r="CY536" t="s">
        <v>9809</v>
      </c>
      <c r="CZ536" t="s">
        <v>6730</v>
      </c>
      <c r="DA536" t="s">
        <v>188</v>
      </c>
      <c r="DB536" t="s">
        <v>16</v>
      </c>
      <c r="DC536" t="s">
        <v>16</v>
      </c>
      <c r="DD536" t="s">
        <v>22</v>
      </c>
      <c r="DE536" t="s">
        <v>16</v>
      </c>
      <c r="DF536" t="s">
        <v>405</v>
      </c>
      <c r="DG536" t="s">
        <v>4750</v>
      </c>
      <c r="DH536" t="s">
        <v>6809</v>
      </c>
      <c r="DI536" t="s">
        <v>5890</v>
      </c>
      <c r="DJ536" t="s">
        <v>16</v>
      </c>
      <c r="DK536" t="s">
        <v>16</v>
      </c>
      <c r="DL536" t="s">
        <v>5972</v>
      </c>
      <c r="DM536" t="s">
        <v>9708</v>
      </c>
      <c r="DN536" t="s">
        <v>189</v>
      </c>
      <c r="DO536" t="s">
        <v>11235</v>
      </c>
      <c r="DP536" t="s">
        <v>7891</v>
      </c>
      <c r="DQ536" t="s">
        <v>10309</v>
      </c>
      <c r="DR536" t="s">
        <v>7892</v>
      </c>
    </row>
    <row r="537" spans="1:122" x14ac:dyDescent="0.25">
      <c r="A537">
        <v>378</v>
      </c>
      <c r="B537" t="s">
        <v>189</v>
      </c>
      <c r="C537" t="s">
        <v>3285</v>
      </c>
      <c r="D537" s="138">
        <v>44768</v>
      </c>
      <c r="E537" t="s">
        <v>3290</v>
      </c>
      <c r="F537" t="s">
        <v>11</v>
      </c>
      <c r="G537" t="s">
        <v>1932</v>
      </c>
      <c r="H537" t="s">
        <v>11</v>
      </c>
      <c r="I537" t="s">
        <v>9802</v>
      </c>
      <c r="J537" t="s">
        <v>100</v>
      </c>
      <c r="K537">
        <v>0.4</v>
      </c>
      <c r="L537">
        <v>0.4</v>
      </c>
      <c r="M537">
        <v>2.71</v>
      </c>
      <c r="N537">
        <v>3.14</v>
      </c>
      <c r="O537" t="s">
        <v>189</v>
      </c>
      <c r="P537" t="s">
        <v>121</v>
      </c>
      <c r="Q537" t="s">
        <v>59</v>
      </c>
      <c r="R537" t="s">
        <v>16</v>
      </c>
      <c r="S537" t="s">
        <v>16</v>
      </c>
      <c r="T537" t="s">
        <v>16</v>
      </c>
      <c r="U537" t="s">
        <v>16</v>
      </c>
      <c r="V537" t="s">
        <v>2410</v>
      </c>
      <c r="W537">
        <v>100</v>
      </c>
      <c r="X537" t="s">
        <v>72</v>
      </c>
      <c r="Y537" t="s">
        <v>6282</v>
      </c>
      <c r="Z537" t="s">
        <v>6282</v>
      </c>
      <c r="AA537" t="s">
        <v>189</v>
      </c>
      <c r="AB537" s="138">
        <v>44770</v>
      </c>
      <c r="AC537" s="138">
        <v>44953</v>
      </c>
      <c r="AD537" t="s">
        <v>6242</v>
      </c>
      <c r="AE537" t="s">
        <v>5300</v>
      </c>
      <c r="AF537" t="s">
        <v>16</v>
      </c>
      <c r="AG537" t="s">
        <v>189</v>
      </c>
      <c r="AH537" s="138">
        <v>45134</v>
      </c>
      <c r="AI537" t="s">
        <v>2414</v>
      </c>
      <c r="AJ537" t="s">
        <v>189</v>
      </c>
      <c r="AK537" t="s">
        <v>189</v>
      </c>
      <c r="AL537" t="s">
        <v>189</v>
      </c>
      <c r="AM537" t="s">
        <v>189</v>
      </c>
      <c r="AN537" t="s">
        <v>189</v>
      </c>
      <c r="AO537" t="s">
        <v>189</v>
      </c>
      <c r="AP537" t="s">
        <v>5517</v>
      </c>
      <c r="AQ537" t="s">
        <v>16</v>
      </c>
      <c r="AR537" t="s">
        <v>189</v>
      </c>
      <c r="AS537" t="s">
        <v>16</v>
      </c>
      <c r="AT537" t="s">
        <v>189</v>
      </c>
      <c r="AU537" t="s">
        <v>9344</v>
      </c>
      <c r="AV537" t="s">
        <v>189</v>
      </c>
      <c r="AW537" t="s">
        <v>16</v>
      </c>
      <c r="AX537" t="s">
        <v>16</v>
      </c>
      <c r="AY537" t="s">
        <v>16</v>
      </c>
      <c r="AZ537" t="s">
        <v>16</v>
      </c>
      <c r="BA537" t="s">
        <v>16</v>
      </c>
      <c r="BB537" t="s">
        <v>16</v>
      </c>
      <c r="BC537" t="s">
        <v>16</v>
      </c>
      <c r="BD537" t="s">
        <v>16</v>
      </c>
      <c r="BE537" t="s">
        <v>16</v>
      </c>
      <c r="BF537" t="s">
        <v>189</v>
      </c>
      <c r="BG537" t="s">
        <v>189</v>
      </c>
      <c r="BH537">
        <v>0</v>
      </c>
      <c r="BI537">
        <v>0</v>
      </c>
      <c r="BJ537">
        <v>0</v>
      </c>
      <c r="BK537" t="s">
        <v>189</v>
      </c>
      <c r="BL537" t="s">
        <v>189</v>
      </c>
      <c r="BN537" t="s">
        <v>3284</v>
      </c>
      <c r="BO537" t="s">
        <v>9725</v>
      </c>
      <c r="BP537" t="s">
        <v>3287</v>
      </c>
      <c r="BQ537" t="s">
        <v>184</v>
      </c>
      <c r="BR537" t="s">
        <v>6744</v>
      </c>
      <c r="BS537" t="s">
        <v>1494</v>
      </c>
      <c r="BT537" t="s">
        <v>16</v>
      </c>
      <c r="BU537" t="s">
        <v>189</v>
      </c>
      <c r="BV537" t="s">
        <v>18</v>
      </c>
      <c r="BW537" t="s">
        <v>195</v>
      </c>
      <c r="BX537" t="s">
        <v>2595</v>
      </c>
      <c r="BY537" t="s">
        <v>3288</v>
      </c>
      <c r="BZ537" s="138"/>
      <c r="CA537" s="138">
        <v>44726</v>
      </c>
      <c r="CB537" t="s">
        <v>17</v>
      </c>
      <c r="CC537" t="s">
        <v>17</v>
      </c>
      <c r="CD537" t="s">
        <v>6307</v>
      </c>
      <c r="CE537" t="s">
        <v>189</v>
      </c>
      <c r="CF537" t="s">
        <v>189</v>
      </c>
      <c r="CG537" t="s">
        <v>189</v>
      </c>
      <c r="CH537">
        <v>2022</v>
      </c>
      <c r="CI537" s="7">
        <v>44768</v>
      </c>
      <c r="CJ537" t="s">
        <v>4723</v>
      </c>
      <c r="CK537">
        <v>7</v>
      </c>
      <c r="CL537">
        <v>31</v>
      </c>
      <c r="CM537" s="7">
        <v>44767</v>
      </c>
      <c r="CN537" t="s">
        <v>11705</v>
      </c>
      <c r="CO537" t="s">
        <v>9857</v>
      </c>
      <c r="CP537" t="s">
        <v>11459</v>
      </c>
      <c r="CQ537" t="s">
        <v>11669</v>
      </c>
      <c r="CR537" t="s">
        <v>6033</v>
      </c>
      <c r="CS537" t="s">
        <v>6034</v>
      </c>
      <c r="CT537" t="s">
        <v>9849</v>
      </c>
      <c r="CU537" t="s">
        <v>9873</v>
      </c>
      <c r="CV537" t="s">
        <v>6310</v>
      </c>
      <c r="CW537" t="s">
        <v>9882</v>
      </c>
      <c r="CX537" t="s">
        <v>3286</v>
      </c>
      <c r="CY537" t="s">
        <v>9813</v>
      </c>
      <c r="CZ537" t="s">
        <v>6730</v>
      </c>
      <c r="DA537" t="s">
        <v>188</v>
      </c>
      <c r="DB537" t="s">
        <v>16</v>
      </c>
      <c r="DC537" t="s">
        <v>3284</v>
      </c>
      <c r="DD537" t="s">
        <v>22</v>
      </c>
      <c r="DE537" t="s">
        <v>16</v>
      </c>
      <c r="DF537" t="s">
        <v>405</v>
      </c>
      <c r="DG537" t="s">
        <v>5517</v>
      </c>
      <c r="DH537" t="s">
        <v>6766</v>
      </c>
      <c r="DI537" t="s">
        <v>5811</v>
      </c>
      <c r="DJ537" t="s">
        <v>16</v>
      </c>
      <c r="DK537" t="s">
        <v>16</v>
      </c>
      <c r="DL537" t="s">
        <v>5972</v>
      </c>
      <c r="DM537" t="s">
        <v>9708</v>
      </c>
      <c r="DN537" t="s">
        <v>189</v>
      </c>
      <c r="DO537" t="s">
        <v>11236</v>
      </c>
      <c r="DP537" t="s">
        <v>7893</v>
      </c>
      <c r="DQ537" t="s">
        <v>10309</v>
      </c>
      <c r="DR537" t="s">
        <v>7894</v>
      </c>
    </row>
    <row r="538" spans="1:122" x14ac:dyDescent="0.25">
      <c r="A538">
        <v>377</v>
      </c>
      <c r="B538" t="s">
        <v>189</v>
      </c>
      <c r="C538" t="s">
        <v>3280</v>
      </c>
      <c r="D538" s="138">
        <v>44768</v>
      </c>
      <c r="E538" t="s">
        <v>3282</v>
      </c>
      <c r="F538" t="s">
        <v>1953</v>
      </c>
      <c r="G538" t="s">
        <v>1929</v>
      </c>
      <c r="H538" t="s">
        <v>340</v>
      </c>
      <c r="I538" t="s">
        <v>4840</v>
      </c>
      <c r="J538" t="s">
        <v>92</v>
      </c>
      <c r="K538">
        <v>0.9</v>
      </c>
      <c r="L538">
        <v>0.91</v>
      </c>
      <c r="M538">
        <v>6.16</v>
      </c>
      <c r="N538">
        <v>7.1479999999999997</v>
      </c>
      <c r="O538" t="s">
        <v>189</v>
      </c>
      <c r="P538" t="s">
        <v>13</v>
      </c>
      <c r="Q538" t="s">
        <v>1027</v>
      </c>
      <c r="R538" t="s">
        <v>690</v>
      </c>
      <c r="S538" t="s">
        <v>1027</v>
      </c>
      <c r="T538" t="s">
        <v>16</v>
      </c>
      <c r="U538" t="s">
        <v>41</v>
      </c>
      <c r="V538" t="s">
        <v>2410</v>
      </c>
      <c r="W538">
        <v>100</v>
      </c>
      <c r="X538" t="s">
        <v>32</v>
      </c>
      <c r="Y538" t="s">
        <v>6282</v>
      </c>
      <c r="Z538" t="s">
        <v>6282</v>
      </c>
      <c r="AA538" t="s">
        <v>189</v>
      </c>
      <c r="AB538" s="138">
        <v>44775</v>
      </c>
      <c r="AC538" s="138">
        <v>45140</v>
      </c>
      <c r="AD538" t="s">
        <v>6240</v>
      </c>
      <c r="AE538" t="s">
        <v>5299</v>
      </c>
      <c r="AF538" t="s">
        <v>16</v>
      </c>
      <c r="AG538" t="s">
        <v>189</v>
      </c>
      <c r="AH538" s="138">
        <v>45871</v>
      </c>
      <c r="AI538" t="s">
        <v>2419</v>
      </c>
      <c r="AJ538" t="s">
        <v>189</v>
      </c>
      <c r="AK538" t="s">
        <v>189</v>
      </c>
      <c r="AL538" t="s">
        <v>189</v>
      </c>
      <c r="AM538" t="s">
        <v>189</v>
      </c>
      <c r="AN538" t="s">
        <v>189</v>
      </c>
      <c r="AO538" t="s">
        <v>189</v>
      </c>
      <c r="AP538" t="s">
        <v>189</v>
      </c>
      <c r="AQ538" t="s">
        <v>16</v>
      </c>
      <c r="AR538" t="s">
        <v>189</v>
      </c>
      <c r="AS538" t="s">
        <v>16</v>
      </c>
      <c r="AT538" t="s">
        <v>6651</v>
      </c>
      <c r="AU538" t="s">
        <v>9344</v>
      </c>
      <c r="AV538" t="s">
        <v>189</v>
      </c>
      <c r="AW538" t="s">
        <v>16</v>
      </c>
      <c r="AX538" t="s">
        <v>16</v>
      </c>
      <c r="AY538" t="s">
        <v>16</v>
      </c>
      <c r="AZ538" t="s">
        <v>16</v>
      </c>
      <c r="BA538" t="s">
        <v>16</v>
      </c>
      <c r="BB538" t="s">
        <v>16</v>
      </c>
      <c r="BC538" t="s">
        <v>16</v>
      </c>
      <c r="BD538" t="s">
        <v>16</v>
      </c>
      <c r="BE538" t="s">
        <v>16</v>
      </c>
      <c r="BF538" t="s">
        <v>189</v>
      </c>
      <c r="BG538" t="s">
        <v>189</v>
      </c>
      <c r="BH538">
        <v>0</v>
      </c>
      <c r="BI538">
        <v>0</v>
      </c>
      <c r="BJ538">
        <v>0</v>
      </c>
      <c r="BK538" t="s">
        <v>189</v>
      </c>
      <c r="BL538" t="s">
        <v>189</v>
      </c>
      <c r="BN538" t="s">
        <v>3279</v>
      </c>
      <c r="BO538" t="s">
        <v>16</v>
      </c>
      <c r="BP538" t="s">
        <v>3282</v>
      </c>
      <c r="BQ538" t="s">
        <v>184</v>
      </c>
      <c r="BR538" t="s">
        <v>6744</v>
      </c>
      <c r="BS538" t="s">
        <v>9667</v>
      </c>
      <c r="BT538" t="s">
        <v>16</v>
      </c>
      <c r="BU538" t="s">
        <v>189</v>
      </c>
      <c r="BV538" t="s">
        <v>27</v>
      </c>
      <c r="BW538" t="s">
        <v>195</v>
      </c>
      <c r="BX538" t="s">
        <v>840</v>
      </c>
      <c r="BY538" t="s">
        <v>3283</v>
      </c>
      <c r="BZ538" s="138"/>
      <c r="CA538" s="138">
        <v>44524</v>
      </c>
      <c r="CB538" t="s">
        <v>17</v>
      </c>
      <c r="CC538" t="s">
        <v>17</v>
      </c>
      <c r="CD538" t="s">
        <v>6307</v>
      </c>
      <c r="CE538" t="s">
        <v>189</v>
      </c>
      <c r="CF538" t="s">
        <v>189</v>
      </c>
      <c r="CG538" t="s">
        <v>189</v>
      </c>
      <c r="CH538">
        <v>2022</v>
      </c>
      <c r="CI538" s="7">
        <v>44768</v>
      </c>
      <c r="CJ538" t="s">
        <v>4723</v>
      </c>
      <c r="CK538">
        <v>7</v>
      </c>
      <c r="CL538">
        <v>31</v>
      </c>
      <c r="CM538" s="7">
        <v>44767</v>
      </c>
      <c r="CN538" t="s">
        <v>11705</v>
      </c>
      <c r="CO538" t="s">
        <v>9857</v>
      </c>
      <c r="CP538" t="s">
        <v>11459</v>
      </c>
      <c r="CQ538" t="s">
        <v>11669</v>
      </c>
      <c r="CR538" t="s">
        <v>6033</v>
      </c>
      <c r="CS538" t="s">
        <v>6034</v>
      </c>
      <c r="CT538" t="s">
        <v>9849</v>
      </c>
      <c r="CU538" t="s">
        <v>9873</v>
      </c>
      <c r="CV538" t="s">
        <v>6310</v>
      </c>
      <c r="CW538" t="s">
        <v>9874</v>
      </c>
      <c r="CX538" t="s">
        <v>3281</v>
      </c>
      <c r="CY538" t="s">
        <v>9809</v>
      </c>
      <c r="CZ538" t="s">
        <v>6730</v>
      </c>
      <c r="DA538" t="s">
        <v>252</v>
      </c>
      <c r="DB538" t="s">
        <v>9800</v>
      </c>
      <c r="DC538" t="s">
        <v>3279</v>
      </c>
      <c r="DD538" t="s">
        <v>32</v>
      </c>
      <c r="DE538" t="s">
        <v>16</v>
      </c>
      <c r="DF538" t="s">
        <v>16</v>
      </c>
      <c r="DG538" t="s">
        <v>4727</v>
      </c>
      <c r="DH538" t="s">
        <v>6809</v>
      </c>
      <c r="DI538" t="s">
        <v>5891</v>
      </c>
      <c r="DJ538" t="s">
        <v>16</v>
      </c>
      <c r="DK538" t="s">
        <v>16</v>
      </c>
      <c r="DL538" t="s">
        <v>4465</v>
      </c>
      <c r="DM538" t="s">
        <v>16</v>
      </c>
      <c r="DN538" t="s">
        <v>189</v>
      </c>
      <c r="DO538" t="s">
        <v>10797</v>
      </c>
      <c r="DP538" t="s">
        <v>7895</v>
      </c>
      <c r="DQ538" t="s">
        <v>10309</v>
      </c>
      <c r="DR538" t="s">
        <v>7896</v>
      </c>
    </row>
    <row r="539" spans="1:122" x14ac:dyDescent="0.25">
      <c r="A539">
        <v>376</v>
      </c>
      <c r="B539" t="s">
        <v>189</v>
      </c>
      <c r="C539" t="s">
        <v>395</v>
      </c>
      <c r="D539" s="138">
        <v>44767</v>
      </c>
      <c r="E539" t="s">
        <v>6304</v>
      </c>
      <c r="F539" t="s">
        <v>11</v>
      </c>
      <c r="G539" t="s">
        <v>1926</v>
      </c>
      <c r="H539" t="s">
        <v>107</v>
      </c>
      <c r="I539" t="s">
        <v>4840</v>
      </c>
      <c r="J539" t="s">
        <v>100</v>
      </c>
      <c r="K539">
        <v>3</v>
      </c>
      <c r="L539">
        <v>3</v>
      </c>
      <c r="M539">
        <v>20.25</v>
      </c>
      <c r="N539">
        <v>23.547000000000001</v>
      </c>
      <c r="O539" t="s">
        <v>189</v>
      </c>
      <c r="P539" t="s">
        <v>121</v>
      </c>
      <c r="Q539" t="s">
        <v>396</v>
      </c>
      <c r="R539" t="s">
        <v>397</v>
      </c>
      <c r="S539" t="s">
        <v>66</v>
      </c>
      <c r="T539" t="s">
        <v>16</v>
      </c>
      <c r="U539" t="s">
        <v>1938</v>
      </c>
      <c r="V539" t="s">
        <v>2410</v>
      </c>
      <c r="W539">
        <v>99.507999999999996</v>
      </c>
      <c r="X539" t="s">
        <v>87</v>
      </c>
      <c r="Y539" t="s">
        <v>6283</v>
      </c>
      <c r="Z539" t="s">
        <v>6283</v>
      </c>
      <c r="AA539" t="s">
        <v>189</v>
      </c>
      <c r="AB539" s="138">
        <v>44770</v>
      </c>
      <c r="AC539" s="138">
        <v>44953</v>
      </c>
      <c r="AD539" t="s">
        <v>6240</v>
      </c>
      <c r="AE539" t="s">
        <v>5002</v>
      </c>
      <c r="AF539" t="s">
        <v>16</v>
      </c>
      <c r="AG539" t="s">
        <v>189</v>
      </c>
      <c r="AH539" s="138">
        <v>45134</v>
      </c>
      <c r="AI539" t="s">
        <v>2414</v>
      </c>
      <c r="AJ539" t="s">
        <v>3304</v>
      </c>
      <c r="AK539" t="s">
        <v>189</v>
      </c>
      <c r="AL539" t="s">
        <v>3304</v>
      </c>
      <c r="AM539" t="s">
        <v>1880</v>
      </c>
      <c r="AN539" t="s">
        <v>189</v>
      </c>
      <c r="AO539" t="s">
        <v>189</v>
      </c>
      <c r="AP539" t="s">
        <v>5517</v>
      </c>
      <c r="AQ539" t="s">
        <v>16</v>
      </c>
      <c r="AR539" t="s">
        <v>189</v>
      </c>
      <c r="AS539" t="s">
        <v>16</v>
      </c>
      <c r="AT539" t="s">
        <v>6464</v>
      </c>
      <c r="AU539" t="s">
        <v>9344</v>
      </c>
      <c r="AV539" t="s">
        <v>189</v>
      </c>
      <c r="AW539" t="s">
        <v>16</v>
      </c>
      <c r="AX539" t="s">
        <v>16</v>
      </c>
      <c r="AY539" t="s">
        <v>181</v>
      </c>
      <c r="AZ539" t="s">
        <v>16</v>
      </c>
      <c r="BA539" t="s">
        <v>16</v>
      </c>
      <c r="BB539" t="s">
        <v>16</v>
      </c>
      <c r="BC539" t="s">
        <v>16</v>
      </c>
      <c r="BD539" t="s">
        <v>16</v>
      </c>
      <c r="BE539" t="s">
        <v>1925</v>
      </c>
      <c r="BF539" t="s">
        <v>354</v>
      </c>
      <c r="BG539" t="s">
        <v>2081</v>
      </c>
      <c r="BH539">
        <v>1</v>
      </c>
      <c r="BI539">
        <v>1</v>
      </c>
      <c r="BJ539">
        <v>1</v>
      </c>
      <c r="BK539" t="s">
        <v>189</v>
      </c>
      <c r="BL539" t="s">
        <v>6307</v>
      </c>
      <c r="BM539">
        <v>22033</v>
      </c>
      <c r="BN539" t="s">
        <v>398</v>
      </c>
      <c r="BO539" t="s">
        <v>16</v>
      </c>
      <c r="BP539" t="s">
        <v>6304</v>
      </c>
      <c r="BQ539" t="s">
        <v>184</v>
      </c>
      <c r="BR539" t="s">
        <v>6744</v>
      </c>
      <c r="BS539" t="s">
        <v>9667</v>
      </c>
      <c r="BT539" t="s">
        <v>16</v>
      </c>
      <c r="BU539" t="s">
        <v>189</v>
      </c>
      <c r="BV539" t="s">
        <v>27</v>
      </c>
      <c r="BW539" t="s">
        <v>195</v>
      </c>
      <c r="BX539" t="s">
        <v>343</v>
      </c>
      <c r="BY539" t="s">
        <v>399</v>
      </c>
      <c r="BZ539" s="138"/>
      <c r="CA539" s="138">
        <v>44767</v>
      </c>
      <c r="CB539" t="s">
        <v>17</v>
      </c>
      <c r="CC539" t="s">
        <v>17</v>
      </c>
      <c r="CD539" t="s">
        <v>6307</v>
      </c>
      <c r="CE539" t="s">
        <v>189</v>
      </c>
      <c r="CF539" t="s">
        <v>6307</v>
      </c>
      <c r="CG539" t="s">
        <v>189</v>
      </c>
      <c r="CH539">
        <v>2022</v>
      </c>
      <c r="CI539" s="7">
        <v>44767</v>
      </c>
      <c r="CJ539" t="s">
        <v>4723</v>
      </c>
      <c r="CK539">
        <v>7</v>
      </c>
      <c r="CL539">
        <v>31</v>
      </c>
      <c r="CM539" s="7">
        <v>44767</v>
      </c>
      <c r="CN539" t="s">
        <v>11705</v>
      </c>
      <c r="CO539" t="s">
        <v>9857</v>
      </c>
      <c r="CP539" t="s">
        <v>11459</v>
      </c>
      <c r="CQ539" t="s">
        <v>11669</v>
      </c>
      <c r="CR539" t="s">
        <v>6033</v>
      </c>
      <c r="CS539" t="s">
        <v>6034</v>
      </c>
      <c r="CT539" t="s">
        <v>9849</v>
      </c>
      <c r="CU539" t="s">
        <v>6824</v>
      </c>
      <c r="CV539" t="s">
        <v>6307</v>
      </c>
      <c r="CW539" t="s">
        <v>9882</v>
      </c>
      <c r="CX539" t="s">
        <v>5529</v>
      </c>
      <c r="CY539" t="s">
        <v>9813</v>
      </c>
      <c r="CZ539" t="s">
        <v>6730</v>
      </c>
      <c r="DA539" t="s">
        <v>188</v>
      </c>
      <c r="DB539" t="s">
        <v>16</v>
      </c>
      <c r="DC539" t="s">
        <v>16</v>
      </c>
      <c r="DD539" t="s">
        <v>87</v>
      </c>
      <c r="DE539" t="s">
        <v>398</v>
      </c>
      <c r="DF539" t="s">
        <v>16</v>
      </c>
      <c r="DG539" t="s">
        <v>5517</v>
      </c>
      <c r="DH539" t="s">
        <v>2051</v>
      </c>
      <c r="DI539" t="s">
        <v>4501</v>
      </c>
      <c r="DJ539" t="s">
        <v>16</v>
      </c>
      <c r="DK539" t="s">
        <v>16</v>
      </c>
      <c r="DL539" t="s">
        <v>4465</v>
      </c>
      <c r="DM539" t="s">
        <v>16</v>
      </c>
      <c r="DN539" t="s">
        <v>4496</v>
      </c>
      <c r="DO539" t="s">
        <v>11708</v>
      </c>
      <c r="DP539" t="s">
        <v>7897</v>
      </c>
      <c r="DQ539" t="s">
        <v>10310</v>
      </c>
      <c r="DR539" t="s">
        <v>7898</v>
      </c>
    </row>
    <row r="540" spans="1:122" x14ac:dyDescent="0.25">
      <c r="A540">
        <v>375</v>
      </c>
      <c r="B540" t="s">
        <v>189</v>
      </c>
      <c r="C540" t="s">
        <v>3302</v>
      </c>
      <c r="D540" s="138">
        <v>44767</v>
      </c>
      <c r="E540" t="s">
        <v>1153</v>
      </c>
      <c r="F540" t="s">
        <v>2031</v>
      </c>
      <c r="G540" t="s">
        <v>1926</v>
      </c>
      <c r="H540" t="s">
        <v>154</v>
      </c>
      <c r="I540" t="s">
        <v>4840</v>
      </c>
      <c r="J540" t="s">
        <v>100</v>
      </c>
      <c r="K540">
        <v>1.1000000000000001</v>
      </c>
      <c r="L540">
        <v>1.1000000000000001</v>
      </c>
      <c r="M540">
        <v>7.43</v>
      </c>
      <c r="N540">
        <v>8.6340000000000003</v>
      </c>
      <c r="O540" t="s">
        <v>189</v>
      </c>
      <c r="P540" t="s">
        <v>13</v>
      </c>
      <c r="Q540" t="s">
        <v>1042</v>
      </c>
      <c r="R540" t="s">
        <v>70</v>
      </c>
      <c r="S540" t="s">
        <v>1042</v>
      </c>
      <c r="T540" t="s">
        <v>16</v>
      </c>
      <c r="U540" t="s">
        <v>41</v>
      </c>
      <c r="V540" t="s">
        <v>2410</v>
      </c>
      <c r="W540">
        <v>100</v>
      </c>
      <c r="X540" t="s">
        <v>32</v>
      </c>
      <c r="Y540" t="s">
        <v>6283</v>
      </c>
      <c r="Z540" t="s">
        <v>6283</v>
      </c>
      <c r="AA540" t="s">
        <v>189</v>
      </c>
      <c r="AB540" s="138">
        <v>44774</v>
      </c>
      <c r="AC540" s="138">
        <v>44958</v>
      </c>
      <c r="AD540" t="s">
        <v>6240</v>
      </c>
      <c r="AE540" t="s">
        <v>5303</v>
      </c>
      <c r="AF540" t="s">
        <v>16</v>
      </c>
      <c r="AG540" t="s">
        <v>189</v>
      </c>
      <c r="AH540" s="138">
        <v>45870</v>
      </c>
      <c r="AI540" t="s">
        <v>2414</v>
      </c>
      <c r="AJ540" t="s">
        <v>189</v>
      </c>
      <c r="AK540" t="s">
        <v>189</v>
      </c>
      <c r="AL540" t="s">
        <v>189</v>
      </c>
      <c r="AM540" t="s">
        <v>189</v>
      </c>
      <c r="AN540" t="s">
        <v>189</v>
      </c>
      <c r="AO540" t="s">
        <v>189</v>
      </c>
      <c r="AP540" t="s">
        <v>189</v>
      </c>
      <c r="AQ540" t="s">
        <v>16</v>
      </c>
      <c r="AR540" t="s">
        <v>189</v>
      </c>
      <c r="AS540" t="s">
        <v>16</v>
      </c>
      <c r="AT540" t="s">
        <v>6665</v>
      </c>
      <c r="AU540" t="s">
        <v>9344</v>
      </c>
      <c r="AV540" t="s">
        <v>189</v>
      </c>
      <c r="AW540" t="s">
        <v>16</v>
      </c>
      <c r="AX540" t="s">
        <v>16</v>
      </c>
      <c r="AY540" t="s">
        <v>16</v>
      </c>
      <c r="AZ540" t="s">
        <v>16</v>
      </c>
      <c r="BA540" t="s">
        <v>16</v>
      </c>
      <c r="BB540" t="s">
        <v>16</v>
      </c>
      <c r="BC540" t="s">
        <v>181</v>
      </c>
      <c r="BD540" t="s">
        <v>16</v>
      </c>
      <c r="BE540" t="s">
        <v>2136</v>
      </c>
      <c r="BF540" t="s">
        <v>189</v>
      </c>
      <c r="BG540" t="s">
        <v>189</v>
      </c>
      <c r="BH540">
        <v>0</v>
      </c>
      <c r="BI540">
        <v>0</v>
      </c>
      <c r="BJ540">
        <v>0</v>
      </c>
      <c r="BK540" t="s">
        <v>189</v>
      </c>
      <c r="BL540" t="s">
        <v>189</v>
      </c>
      <c r="BN540" t="s">
        <v>1154</v>
      </c>
      <c r="BO540" t="s">
        <v>16</v>
      </c>
      <c r="BP540" t="s">
        <v>1153</v>
      </c>
      <c r="BQ540" t="s">
        <v>184</v>
      </c>
      <c r="BR540" t="s">
        <v>6744</v>
      </c>
      <c r="BS540" t="s">
        <v>16</v>
      </c>
      <c r="BT540" t="s">
        <v>16</v>
      </c>
      <c r="BU540" t="s">
        <v>189</v>
      </c>
      <c r="BV540" t="s">
        <v>58</v>
      </c>
      <c r="BW540" t="s">
        <v>189</v>
      </c>
      <c r="BX540" t="s">
        <v>423</v>
      </c>
      <c r="BY540" t="s">
        <v>16</v>
      </c>
      <c r="BZ540" s="138"/>
      <c r="CA540" s="138">
        <v>43364</v>
      </c>
      <c r="CB540" t="s">
        <v>34</v>
      </c>
      <c r="CC540" t="s">
        <v>6745</v>
      </c>
      <c r="CD540" t="s">
        <v>6307</v>
      </c>
      <c r="CE540" t="s">
        <v>189</v>
      </c>
      <c r="CF540" t="s">
        <v>6307</v>
      </c>
      <c r="CG540" t="s">
        <v>189</v>
      </c>
      <c r="CH540">
        <v>2022</v>
      </c>
      <c r="CI540" s="7">
        <v>44767</v>
      </c>
      <c r="CJ540" t="s">
        <v>4723</v>
      </c>
      <c r="CK540">
        <v>7</v>
      </c>
      <c r="CL540">
        <v>31</v>
      </c>
      <c r="CM540" s="7">
        <v>44767</v>
      </c>
      <c r="CN540" t="s">
        <v>11705</v>
      </c>
      <c r="CO540" t="s">
        <v>9857</v>
      </c>
      <c r="CP540" t="s">
        <v>11459</v>
      </c>
      <c r="CQ540" t="s">
        <v>11669</v>
      </c>
      <c r="CR540" t="s">
        <v>6033</v>
      </c>
      <c r="CS540" t="s">
        <v>6034</v>
      </c>
      <c r="CT540" t="s">
        <v>9849</v>
      </c>
      <c r="CU540" t="s">
        <v>9873</v>
      </c>
      <c r="CV540" t="s">
        <v>6310</v>
      </c>
      <c r="CW540" t="s">
        <v>9874</v>
      </c>
      <c r="CX540" t="s">
        <v>1155</v>
      </c>
      <c r="CY540" t="s">
        <v>9813</v>
      </c>
      <c r="CZ540" t="s">
        <v>6730</v>
      </c>
      <c r="DA540" t="s">
        <v>252</v>
      </c>
      <c r="DB540" t="s">
        <v>9800</v>
      </c>
      <c r="DC540" t="s">
        <v>1154</v>
      </c>
      <c r="DD540" t="s">
        <v>32</v>
      </c>
      <c r="DE540" t="s">
        <v>16</v>
      </c>
      <c r="DF540" t="s">
        <v>16</v>
      </c>
      <c r="DG540" t="s">
        <v>4727</v>
      </c>
      <c r="DH540" t="s">
        <v>2051</v>
      </c>
      <c r="DI540" t="s">
        <v>5843</v>
      </c>
      <c r="DJ540" t="s">
        <v>16</v>
      </c>
      <c r="DK540" t="s">
        <v>16</v>
      </c>
      <c r="DL540" t="s">
        <v>4465</v>
      </c>
      <c r="DM540" t="s">
        <v>16</v>
      </c>
      <c r="DN540" t="s">
        <v>189</v>
      </c>
      <c r="DO540" t="s">
        <v>10798</v>
      </c>
      <c r="DP540" t="s">
        <v>7899</v>
      </c>
      <c r="DQ540" t="s">
        <v>10310</v>
      </c>
      <c r="DR540" t="s">
        <v>7900</v>
      </c>
    </row>
    <row r="541" spans="1:122" x14ac:dyDescent="0.25">
      <c r="A541">
        <v>374</v>
      </c>
      <c r="B541" t="s">
        <v>189</v>
      </c>
      <c r="C541" t="s">
        <v>3320</v>
      </c>
      <c r="D541" s="138">
        <v>44764</v>
      </c>
      <c r="E541" t="s">
        <v>149</v>
      </c>
      <c r="F541" t="s">
        <v>106</v>
      </c>
      <c r="G541" t="s">
        <v>1929</v>
      </c>
      <c r="H541" t="s">
        <v>106</v>
      </c>
      <c r="I541" t="s">
        <v>4840</v>
      </c>
      <c r="J541" t="s">
        <v>100</v>
      </c>
      <c r="K541">
        <v>1.7</v>
      </c>
      <c r="L541">
        <v>1.7</v>
      </c>
      <c r="M541">
        <v>11.48</v>
      </c>
      <c r="N541">
        <v>13.343</v>
      </c>
      <c r="O541" t="s">
        <v>189</v>
      </c>
      <c r="P541" t="s">
        <v>13</v>
      </c>
      <c r="Q541" t="s">
        <v>33</v>
      </c>
      <c r="R541" t="s">
        <v>68</v>
      </c>
      <c r="S541" t="s">
        <v>33</v>
      </c>
      <c r="T541" t="s">
        <v>16</v>
      </c>
      <c r="U541" t="s">
        <v>1938</v>
      </c>
      <c r="V541" t="s">
        <v>2410</v>
      </c>
      <c r="W541">
        <v>100</v>
      </c>
      <c r="X541" t="s">
        <v>15</v>
      </c>
      <c r="Y541" t="s">
        <v>6283</v>
      </c>
      <c r="Z541" t="s">
        <v>6283</v>
      </c>
      <c r="AA541" t="s">
        <v>189</v>
      </c>
      <c r="AB541" s="138">
        <v>44771</v>
      </c>
      <c r="AC541" s="138">
        <v>44955</v>
      </c>
      <c r="AD541" t="s">
        <v>6241</v>
      </c>
      <c r="AE541" t="s">
        <v>5027</v>
      </c>
      <c r="AF541" t="s">
        <v>16</v>
      </c>
      <c r="AG541" t="s">
        <v>189</v>
      </c>
      <c r="AH541" s="138">
        <v>45867</v>
      </c>
      <c r="AI541" t="s">
        <v>2414</v>
      </c>
      <c r="AJ541" t="s">
        <v>189</v>
      </c>
      <c r="AK541" t="s">
        <v>189</v>
      </c>
      <c r="AL541" t="s">
        <v>189</v>
      </c>
      <c r="AM541" t="s">
        <v>189</v>
      </c>
      <c r="AN541" t="s">
        <v>189</v>
      </c>
      <c r="AO541" t="s">
        <v>189</v>
      </c>
      <c r="AP541" t="s">
        <v>189</v>
      </c>
      <c r="AQ541" t="s">
        <v>16</v>
      </c>
      <c r="AR541" t="s">
        <v>189</v>
      </c>
      <c r="AS541" t="s">
        <v>16</v>
      </c>
      <c r="AT541" t="s">
        <v>6666</v>
      </c>
      <c r="AU541" t="s">
        <v>9344</v>
      </c>
      <c r="AV541" t="s">
        <v>189</v>
      </c>
      <c r="AW541" t="s">
        <v>16</v>
      </c>
      <c r="AX541" t="s">
        <v>16</v>
      </c>
      <c r="AY541" t="s">
        <v>16</v>
      </c>
      <c r="AZ541" t="s">
        <v>16</v>
      </c>
      <c r="BA541" t="s">
        <v>16</v>
      </c>
      <c r="BB541" t="s">
        <v>16</v>
      </c>
      <c r="BC541" t="s">
        <v>16</v>
      </c>
      <c r="BD541" t="s">
        <v>16</v>
      </c>
      <c r="BE541" t="s">
        <v>16</v>
      </c>
      <c r="BF541" t="s">
        <v>189</v>
      </c>
      <c r="BG541" t="s">
        <v>189</v>
      </c>
      <c r="BH541">
        <v>0</v>
      </c>
      <c r="BI541">
        <v>0</v>
      </c>
      <c r="BJ541">
        <v>0</v>
      </c>
      <c r="BK541" t="s">
        <v>189</v>
      </c>
      <c r="BL541" t="s">
        <v>189</v>
      </c>
      <c r="BN541" t="s">
        <v>285</v>
      </c>
      <c r="BO541" t="s">
        <v>16</v>
      </c>
      <c r="BP541" t="s">
        <v>149</v>
      </c>
      <c r="BQ541" t="s">
        <v>184</v>
      </c>
      <c r="BR541" t="s">
        <v>6744</v>
      </c>
      <c r="BS541" t="s">
        <v>9667</v>
      </c>
      <c r="BT541" t="s">
        <v>16</v>
      </c>
      <c r="BU541" t="s">
        <v>189</v>
      </c>
      <c r="BV541" t="s">
        <v>58</v>
      </c>
      <c r="BW541" t="s">
        <v>195</v>
      </c>
      <c r="BX541" t="s">
        <v>201</v>
      </c>
      <c r="BY541" t="s">
        <v>286</v>
      </c>
      <c r="BZ541" s="138"/>
      <c r="CA541" s="138">
        <v>43692</v>
      </c>
      <c r="CB541" t="s">
        <v>17</v>
      </c>
      <c r="CC541" t="s">
        <v>17</v>
      </c>
      <c r="CD541" t="s">
        <v>6307</v>
      </c>
      <c r="CE541" t="s">
        <v>189</v>
      </c>
      <c r="CF541" t="s">
        <v>6307</v>
      </c>
      <c r="CG541" t="s">
        <v>189</v>
      </c>
      <c r="CH541">
        <v>2022</v>
      </c>
      <c r="CI541" s="7">
        <v>44764</v>
      </c>
      <c r="CJ541" t="s">
        <v>4723</v>
      </c>
      <c r="CK541">
        <v>7</v>
      </c>
      <c r="CL541">
        <v>30</v>
      </c>
      <c r="CM541" s="7">
        <v>44760</v>
      </c>
      <c r="CN541" t="s">
        <v>11709</v>
      </c>
      <c r="CO541" t="s">
        <v>9857</v>
      </c>
      <c r="CP541" t="s">
        <v>11459</v>
      </c>
      <c r="CQ541" t="s">
        <v>11669</v>
      </c>
      <c r="CR541" t="s">
        <v>6033</v>
      </c>
      <c r="CS541" t="s">
        <v>6035</v>
      </c>
      <c r="CT541" t="s">
        <v>9849</v>
      </c>
      <c r="CU541" t="s">
        <v>9873</v>
      </c>
      <c r="CV541" t="s">
        <v>6310</v>
      </c>
      <c r="CW541" t="s">
        <v>9874</v>
      </c>
      <c r="CX541" t="s">
        <v>287</v>
      </c>
      <c r="CY541" t="s">
        <v>9813</v>
      </c>
      <c r="CZ541" t="s">
        <v>6730</v>
      </c>
      <c r="DA541" t="s">
        <v>252</v>
      </c>
      <c r="DB541" t="s">
        <v>9800</v>
      </c>
      <c r="DC541" t="s">
        <v>16</v>
      </c>
      <c r="DD541" t="s">
        <v>15</v>
      </c>
      <c r="DE541" t="s">
        <v>16</v>
      </c>
      <c r="DF541" t="s">
        <v>16</v>
      </c>
      <c r="DG541" t="s">
        <v>4727</v>
      </c>
      <c r="DH541" t="s">
        <v>2051</v>
      </c>
      <c r="DI541" t="s">
        <v>5892</v>
      </c>
      <c r="DJ541" t="s">
        <v>16</v>
      </c>
      <c r="DK541" t="s">
        <v>16</v>
      </c>
      <c r="DL541" t="s">
        <v>4465</v>
      </c>
      <c r="DM541" t="s">
        <v>16</v>
      </c>
      <c r="DN541" t="s">
        <v>189</v>
      </c>
      <c r="DO541" t="s">
        <v>10799</v>
      </c>
      <c r="DP541" t="s">
        <v>7901</v>
      </c>
      <c r="DQ541" t="s">
        <v>10311</v>
      </c>
      <c r="DR541" t="s">
        <v>7858</v>
      </c>
    </row>
    <row r="542" spans="1:122" x14ac:dyDescent="0.25">
      <c r="A542">
        <v>373</v>
      </c>
      <c r="B542" t="s">
        <v>189</v>
      </c>
      <c r="C542" t="s">
        <v>3314</v>
      </c>
      <c r="D542" s="138">
        <v>44764</v>
      </c>
      <c r="E542" t="s">
        <v>3318</v>
      </c>
      <c r="F542" t="s">
        <v>11</v>
      </c>
      <c r="G542" t="s">
        <v>2476</v>
      </c>
      <c r="H542" t="s">
        <v>11</v>
      </c>
      <c r="I542" t="s">
        <v>9802</v>
      </c>
      <c r="J542" t="s">
        <v>100</v>
      </c>
      <c r="K542">
        <v>0.63</v>
      </c>
      <c r="L542">
        <v>0.63</v>
      </c>
      <c r="M542">
        <v>4.25</v>
      </c>
      <c r="N542">
        <v>4.9450000000000003</v>
      </c>
      <c r="O542" t="s">
        <v>189</v>
      </c>
      <c r="P542" t="s">
        <v>13</v>
      </c>
      <c r="Q542" t="s">
        <v>1042</v>
      </c>
      <c r="R542" t="s">
        <v>16</v>
      </c>
      <c r="S542" t="s">
        <v>1042</v>
      </c>
      <c r="T542" t="s">
        <v>16</v>
      </c>
      <c r="U542" t="s">
        <v>16</v>
      </c>
      <c r="V542" t="s">
        <v>2410</v>
      </c>
      <c r="W542">
        <v>100</v>
      </c>
      <c r="X542" t="s">
        <v>72</v>
      </c>
      <c r="Y542" t="s">
        <v>6284</v>
      </c>
      <c r="Z542" t="s">
        <v>1048</v>
      </c>
      <c r="AA542" t="s">
        <v>189</v>
      </c>
      <c r="AB542" s="138">
        <v>44769</v>
      </c>
      <c r="AC542" s="138">
        <v>44953</v>
      </c>
      <c r="AD542" t="s">
        <v>6240</v>
      </c>
      <c r="AE542" t="s">
        <v>5305</v>
      </c>
      <c r="AF542" t="s">
        <v>16</v>
      </c>
      <c r="AG542" t="s">
        <v>189</v>
      </c>
      <c r="AH542" s="138">
        <v>45865</v>
      </c>
      <c r="AI542" t="s">
        <v>2414</v>
      </c>
      <c r="AJ542" t="s">
        <v>189</v>
      </c>
      <c r="AK542" t="s">
        <v>189</v>
      </c>
      <c r="AL542" t="s">
        <v>189</v>
      </c>
      <c r="AM542" t="s">
        <v>189</v>
      </c>
      <c r="AN542" t="s">
        <v>189</v>
      </c>
      <c r="AO542" t="s">
        <v>189</v>
      </c>
      <c r="AP542" t="s">
        <v>189</v>
      </c>
      <c r="AQ542" t="s">
        <v>16</v>
      </c>
      <c r="AR542" t="s">
        <v>189</v>
      </c>
      <c r="AS542" t="s">
        <v>16</v>
      </c>
      <c r="AT542" t="s">
        <v>6446</v>
      </c>
      <c r="AU542" t="s">
        <v>9344</v>
      </c>
      <c r="AV542" t="s">
        <v>189</v>
      </c>
      <c r="AW542" t="s">
        <v>16</v>
      </c>
      <c r="AX542" t="s">
        <v>16</v>
      </c>
      <c r="AY542" t="s">
        <v>16</v>
      </c>
      <c r="AZ542" t="s">
        <v>16</v>
      </c>
      <c r="BA542" t="s">
        <v>16</v>
      </c>
      <c r="BB542" t="s">
        <v>16</v>
      </c>
      <c r="BC542" t="s">
        <v>16</v>
      </c>
      <c r="BD542" t="s">
        <v>16</v>
      </c>
      <c r="BE542" t="s">
        <v>16</v>
      </c>
      <c r="BF542" t="s">
        <v>189</v>
      </c>
      <c r="BG542" t="s">
        <v>189</v>
      </c>
      <c r="BH542">
        <v>0</v>
      </c>
      <c r="BI542">
        <v>0</v>
      </c>
      <c r="BJ542">
        <v>0</v>
      </c>
      <c r="BK542" t="s">
        <v>189</v>
      </c>
      <c r="BL542" t="s">
        <v>189</v>
      </c>
      <c r="BN542" t="s">
        <v>3313</v>
      </c>
      <c r="BO542" t="s">
        <v>7114</v>
      </c>
      <c r="BP542" t="s">
        <v>3316</v>
      </c>
      <c r="BQ542" t="s">
        <v>184</v>
      </c>
      <c r="BR542" t="s">
        <v>6744</v>
      </c>
      <c r="BS542" t="s">
        <v>16</v>
      </c>
      <c r="BT542" t="s">
        <v>16</v>
      </c>
      <c r="BU542" t="s">
        <v>189</v>
      </c>
      <c r="BV542" t="s">
        <v>58</v>
      </c>
      <c r="BW542" t="s">
        <v>189</v>
      </c>
      <c r="BX542" t="s">
        <v>2971</v>
      </c>
      <c r="BY542" t="s">
        <v>16</v>
      </c>
      <c r="BZ542" s="138"/>
      <c r="CA542" s="138">
        <v>44764</v>
      </c>
      <c r="CB542" t="s">
        <v>34</v>
      </c>
      <c r="CC542" t="s">
        <v>16</v>
      </c>
      <c r="CD542" t="s">
        <v>6307</v>
      </c>
      <c r="CE542" t="s">
        <v>189</v>
      </c>
      <c r="CF542" t="s">
        <v>189</v>
      </c>
      <c r="CG542" t="s">
        <v>189</v>
      </c>
      <c r="CH542">
        <v>2022</v>
      </c>
      <c r="CI542" s="7">
        <v>44764</v>
      </c>
      <c r="CJ542" t="s">
        <v>4723</v>
      </c>
      <c r="CK542">
        <v>7</v>
      </c>
      <c r="CL542">
        <v>30</v>
      </c>
      <c r="CM542" s="7">
        <v>44760</v>
      </c>
      <c r="CN542" t="s">
        <v>11709</v>
      </c>
      <c r="CO542" t="s">
        <v>9857</v>
      </c>
      <c r="CP542" t="s">
        <v>11459</v>
      </c>
      <c r="CQ542" t="s">
        <v>11669</v>
      </c>
      <c r="CR542" t="s">
        <v>6033</v>
      </c>
      <c r="CS542" t="s">
        <v>6035</v>
      </c>
      <c r="CT542" t="s">
        <v>9849</v>
      </c>
      <c r="CU542" t="s">
        <v>9873</v>
      </c>
      <c r="CV542" t="s">
        <v>6307</v>
      </c>
      <c r="CW542" t="s">
        <v>9874</v>
      </c>
      <c r="CX542" t="s">
        <v>3315</v>
      </c>
      <c r="CY542" t="s">
        <v>9813</v>
      </c>
      <c r="CZ542" t="s">
        <v>6730</v>
      </c>
      <c r="DA542" t="s">
        <v>188</v>
      </c>
      <c r="DB542" t="s">
        <v>16</v>
      </c>
      <c r="DC542" t="s">
        <v>3313</v>
      </c>
      <c r="DD542" t="s">
        <v>22</v>
      </c>
      <c r="DE542" t="s">
        <v>16</v>
      </c>
      <c r="DF542" t="s">
        <v>2720</v>
      </c>
      <c r="DG542" t="s">
        <v>4727</v>
      </c>
      <c r="DH542" t="s">
        <v>6766</v>
      </c>
      <c r="DI542" t="s">
        <v>5894</v>
      </c>
      <c r="DJ542" t="s">
        <v>16</v>
      </c>
      <c r="DK542" t="s">
        <v>16</v>
      </c>
      <c r="DL542" t="s">
        <v>5972</v>
      </c>
      <c r="DM542" t="s">
        <v>6245</v>
      </c>
      <c r="DN542" t="s">
        <v>189</v>
      </c>
      <c r="DO542" t="s">
        <v>11238</v>
      </c>
      <c r="DP542" t="s">
        <v>7902</v>
      </c>
      <c r="DQ542" t="s">
        <v>10311</v>
      </c>
      <c r="DR542" t="s">
        <v>7903</v>
      </c>
    </row>
    <row r="543" spans="1:122" x14ac:dyDescent="0.25">
      <c r="A543">
        <v>372</v>
      </c>
      <c r="B543" t="s">
        <v>189</v>
      </c>
      <c r="C543" t="s">
        <v>3317</v>
      </c>
      <c r="D543" s="138">
        <v>44764</v>
      </c>
      <c r="E543" t="s">
        <v>3319</v>
      </c>
      <c r="F543" t="s">
        <v>11</v>
      </c>
      <c r="G543" t="s">
        <v>2476</v>
      </c>
      <c r="H543" t="s">
        <v>11</v>
      </c>
      <c r="I543" t="s">
        <v>9802</v>
      </c>
      <c r="J543" t="s">
        <v>100</v>
      </c>
      <c r="K543">
        <v>0.56999999999999995</v>
      </c>
      <c r="L543">
        <v>0.56999999999999995</v>
      </c>
      <c r="M543">
        <v>3.85</v>
      </c>
      <c r="N543">
        <v>4.4740000000000002</v>
      </c>
      <c r="O543" t="s">
        <v>189</v>
      </c>
      <c r="P543" t="s">
        <v>13</v>
      </c>
      <c r="Q543" t="s">
        <v>63</v>
      </c>
      <c r="R543" t="s">
        <v>16</v>
      </c>
      <c r="S543" t="s">
        <v>63</v>
      </c>
      <c r="T543" t="s">
        <v>16</v>
      </c>
      <c r="U543" t="s">
        <v>16</v>
      </c>
      <c r="V543" t="s">
        <v>2410</v>
      </c>
      <c r="W543">
        <v>100</v>
      </c>
      <c r="X543" t="s">
        <v>72</v>
      </c>
      <c r="Y543" t="s">
        <v>6284</v>
      </c>
      <c r="Z543" t="s">
        <v>1048</v>
      </c>
      <c r="AA543" t="s">
        <v>189</v>
      </c>
      <c r="AB543" s="138">
        <v>44769</v>
      </c>
      <c r="AC543" s="138">
        <v>44953</v>
      </c>
      <c r="AD543" t="s">
        <v>6240</v>
      </c>
      <c r="AE543" t="s">
        <v>5305</v>
      </c>
      <c r="AF543" t="s">
        <v>16</v>
      </c>
      <c r="AG543" t="s">
        <v>189</v>
      </c>
      <c r="AH543" s="138">
        <v>45865</v>
      </c>
      <c r="AI543" t="s">
        <v>2414</v>
      </c>
      <c r="AJ543" t="s">
        <v>189</v>
      </c>
      <c r="AK543" t="s">
        <v>189</v>
      </c>
      <c r="AL543" t="s">
        <v>189</v>
      </c>
      <c r="AM543" t="s">
        <v>189</v>
      </c>
      <c r="AN543" t="s">
        <v>189</v>
      </c>
      <c r="AO543" t="s">
        <v>189</v>
      </c>
      <c r="AP543" t="s">
        <v>189</v>
      </c>
      <c r="AQ543" t="s">
        <v>16</v>
      </c>
      <c r="AR543" t="s">
        <v>189</v>
      </c>
      <c r="AS543" t="s">
        <v>16</v>
      </c>
      <c r="AT543" t="s">
        <v>6446</v>
      </c>
      <c r="AU543" t="s">
        <v>9344</v>
      </c>
      <c r="AV543" t="s">
        <v>189</v>
      </c>
      <c r="AW543" t="s">
        <v>16</v>
      </c>
      <c r="AX543" t="s">
        <v>16</v>
      </c>
      <c r="AY543" t="s">
        <v>16</v>
      </c>
      <c r="AZ543" t="s">
        <v>16</v>
      </c>
      <c r="BA543" t="s">
        <v>16</v>
      </c>
      <c r="BB543" t="s">
        <v>16</v>
      </c>
      <c r="BC543" t="s">
        <v>16</v>
      </c>
      <c r="BD543" t="s">
        <v>16</v>
      </c>
      <c r="BE543" t="s">
        <v>16</v>
      </c>
      <c r="BF543" t="s">
        <v>189</v>
      </c>
      <c r="BG543" t="s">
        <v>189</v>
      </c>
      <c r="BH543">
        <v>0</v>
      </c>
      <c r="BI543">
        <v>0</v>
      </c>
      <c r="BJ543">
        <v>0</v>
      </c>
      <c r="BK543" t="s">
        <v>189</v>
      </c>
      <c r="BL543" t="s">
        <v>189</v>
      </c>
      <c r="BN543" t="s">
        <v>3313</v>
      </c>
      <c r="BO543" t="s">
        <v>7114</v>
      </c>
      <c r="BP543" t="s">
        <v>3316</v>
      </c>
      <c r="BQ543" t="s">
        <v>184</v>
      </c>
      <c r="BR543" t="s">
        <v>6744</v>
      </c>
      <c r="BS543" t="s">
        <v>16</v>
      </c>
      <c r="BT543" t="s">
        <v>16</v>
      </c>
      <c r="BU543" t="s">
        <v>189</v>
      </c>
      <c r="BV543" t="s">
        <v>58</v>
      </c>
      <c r="BW543" t="s">
        <v>189</v>
      </c>
      <c r="BX543" t="s">
        <v>2971</v>
      </c>
      <c r="BY543" t="s">
        <v>16</v>
      </c>
      <c r="BZ543" s="138"/>
      <c r="CA543" s="138">
        <v>44764</v>
      </c>
      <c r="CB543" t="s">
        <v>34</v>
      </c>
      <c r="CC543" t="s">
        <v>16</v>
      </c>
      <c r="CD543" t="s">
        <v>6307</v>
      </c>
      <c r="CE543" t="s">
        <v>189</v>
      </c>
      <c r="CF543" t="s">
        <v>189</v>
      </c>
      <c r="CG543" t="s">
        <v>189</v>
      </c>
      <c r="CH543">
        <v>2022</v>
      </c>
      <c r="CI543" s="7">
        <v>44764</v>
      </c>
      <c r="CJ543" t="s">
        <v>4723</v>
      </c>
      <c r="CK543">
        <v>7</v>
      </c>
      <c r="CL543">
        <v>30</v>
      </c>
      <c r="CM543" s="7">
        <v>44760</v>
      </c>
      <c r="CN543" t="s">
        <v>11709</v>
      </c>
      <c r="CO543" t="s">
        <v>9857</v>
      </c>
      <c r="CP543" t="s">
        <v>11459</v>
      </c>
      <c r="CQ543" t="s">
        <v>11669</v>
      </c>
      <c r="CR543" t="s">
        <v>6033</v>
      </c>
      <c r="CS543" t="s">
        <v>6035</v>
      </c>
      <c r="CT543" t="s">
        <v>9849</v>
      </c>
      <c r="CU543" t="s">
        <v>9873</v>
      </c>
      <c r="CV543" t="s">
        <v>6307</v>
      </c>
      <c r="CW543" t="s">
        <v>9874</v>
      </c>
      <c r="CX543" t="s">
        <v>3315</v>
      </c>
      <c r="CY543" t="s">
        <v>9813</v>
      </c>
      <c r="CZ543" t="s">
        <v>6730</v>
      </c>
      <c r="DA543" t="s">
        <v>188</v>
      </c>
      <c r="DB543" t="s">
        <v>16</v>
      </c>
      <c r="DC543" t="s">
        <v>3313</v>
      </c>
      <c r="DD543" t="s">
        <v>22</v>
      </c>
      <c r="DE543" t="s">
        <v>16</v>
      </c>
      <c r="DF543" t="s">
        <v>2554</v>
      </c>
      <c r="DG543" t="s">
        <v>4727</v>
      </c>
      <c r="DH543" t="s">
        <v>6766</v>
      </c>
      <c r="DI543" t="s">
        <v>5893</v>
      </c>
      <c r="DJ543" t="s">
        <v>16</v>
      </c>
      <c r="DK543" t="s">
        <v>16</v>
      </c>
      <c r="DL543" t="s">
        <v>5972</v>
      </c>
      <c r="DM543" t="s">
        <v>6245</v>
      </c>
      <c r="DN543" t="s">
        <v>189</v>
      </c>
      <c r="DO543" t="s">
        <v>11237</v>
      </c>
      <c r="DP543" t="s">
        <v>7902</v>
      </c>
      <c r="DQ543" t="s">
        <v>10311</v>
      </c>
      <c r="DR543" t="s">
        <v>7904</v>
      </c>
    </row>
    <row r="544" spans="1:122" x14ac:dyDescent="0.25">
      <c r="A544">
        <v>371</v>
      </c>
      <c r="B544" t="s">
        <v>189</v>
      </c>
      <c r="C544" t="s">
        <v>3311</v>
      </c>
      <c r="D544" s="138">
        <v>44764</v>
      </c>
      <c r="E544" t="s">
        <v>3312</v>
      </c>
      <c r="F544" t="s">
        <v>11</v>
      </c>
      <c r="G544" t="s">
        <v>1926</v>
      </c>
      <c r="H544" t="s">
        <v>2692</v>
      </c>
      <c r="I544" t="s">
        <v>4840</v>
      </c>
      <c r="J544" t="s">
        <v>100</v>
      </c>
      <c r="K544">
        <v>1</v>
      </c>
      <c r="L544">
        <v>1</v>
      </c>
      <c r="M544">
        <v>6.75</v>
      </c>
      <c r="N544">
        <v>7.8490000000000002</v>
      </c>
      <c r="O544" t="s">
        <v>189</v>
      </c>
      <c r="P544" t="s">
        <v>13</v>
      </c>
      <c r="Q544" t="s">
        <v>25</v>
      </c>
      <c r="R544" t="s">
        <v>146</v>
      </c>
      <c r="S544" t="s">
        <v>25</v>
      </c>
      <c r="T544" t="s">
        <v>16</v>
      </c>
      <c r="U544" t="s">
        <v>41</v>
      </c>
      <c r="V544" t="s">
        <v>2410</v>
      </c>
      <c r="W544">
        <v>100</v>
      </c>
      <c r="X544" t="s">
        <v>72</v>
      </c>
      <c r="Y544" t="s">
        <v>6283</v>
      </c>
      <c r="Z544" t="s">
        <v>6283</v>
      </c>
      <c r="AA544" t="s">
        <v>9887</v>
      </c>
      <c r="AB544" s="138">
        <v>44771</v>
      </c>
      <c r="AC544" s="138">
        <v>44955</v>
      </c>
      <c r="AD544" t="s">
        <v>6246</v>
      </c>
      <c r="AE544" t="s">
        <v>5304</v>
      </c>
      <c r="AF544" t="s">
        <v>16</v>
      </c>
      <c r="AG544" t="s">
        <v>189</v>
      </c>
      <c r="AH544" s="138">
        <v>45867</v>
      </c>
      <c r="AI544" t="s">
        <v>2414</v>
      </c>
      <c r="AJ544" t="s">
        <v>189</v>
      </c>
      <c r="AK544" t="s">
        <v>189</v>
      </c>
      <c r="AL544" t="s">
        <v>189</v>
      </c>
      <c r="AM544" t="s">
        <v>189</v>
      </c>
      <c r="AN544" t="s">
        <v>189</v>
      </c>
      <c r="AO544" t="s">
        <v>189</v>
      </c>
      <c r="AP544" t="s">
        <v>189</v>
      </c>
      <c r="AQ544" t="s">
        <v>16</v>
      </c>
      <c r="AR544" t="s">
        <v>189</v>
      </c>
      <c r="AS544" t="s">
        <v>16</v>
      </c>
      <c r="AT544" t="s">
        <v>6445</v>
      </c>
      <c r="AU544" t="s">
        <v>9344</v>
      </c>
      <c r="AV544" t="s">
        <v>189</v>
      </c>
      <c r="AW544" t="s">
        <v>4624</v>
      </c>
      <c r="AX544" t="s">
        <v>4625</v>
      </c>
      <c r="AY544" t="s">
        <v>16</v>
      </c>
      <c r="AZ544" t="s">
        <v>16</v>
      </c>
      <c r="BA544" t="s">
        <v>16</v>
      </c>
      <c r="BB544" t="s">
        <v>16</v>
      </c>
      <c r="BC544" t="s">
        <v>16</v>
      </c>
      <c r="BD544" t="s">
        <v>16</v>
      </c>
      <c r="BE544" t="s">
        <v>16</v>
      </c>
      <c r="BF544" t="s">
        <v>189</v>
      </c>
      <c r="BG544" t="s">
        <v>189</v>
      </c>
      <c r="BH544">
        <v>0</v>
      </c>
      <c r="BI544">
        <v>0</v>
      </c>
      <c r="BJ544">
        <v>0</v>
      </c>
      <c r="BK544" t="s">
        <v>189</v>
      </c>
      <c r="BL544" t="s">
        <v>189</v>
      </c>
      <c r="BN544" t="s">
        <v>1786</v>
      </c>
      <c r="BO544" t="s">
        <v>16</v>
      </c>
      <c r="BP544" t="s">
        <v>1785</v>
      </c>
      <c r="BQ544" t="s">
        <v>301</v>
      </c>
      <c r="BR544" t="s">
        <v>1937</v>
      </c>
      <c r="BS544" t="s">
        <v>16</v>
      </c>
      <c r="BT544" t="s">
        <v>16</v>
      </c>
      <c r="BU544" t="s">
        <v>189</v>
      </c>
      <c r="BV544" t="s">
        <v>67</v>
      </c>
      <c r="BW544" t="s">
        <v>16</v>
      </c>
      <c r="BX544" t="s">
        <v>485</v>
      </c>
      <c r="BY544" t="s">
        <v>16</v>
      </c>
      <c r="BZ544" s="138"/>
      <c r="CA544" s="138">
        <v>43203</v>
      </c>
      <c r="CB544" t="s">
        <v>60</v>
      </c>
      <c r="CC544" t="s">
        <v>6745</v>
      </c>
      <c r="CD544" t="s">
        <v>6307</v>
      </c>
      <c r="CE544" t="s">
        <v>189</v>
      </c>
      <c r="CF544" t="s">
        <v>6307</v>
      </c>
      <c r="CG544" t="s">
        <v>189</v>
      </c>
      <c r="CH544">
        <v>2022</v>
      </c>
      <c r="CI544" s="7">
        <v>44764</v>
      </c>
      <c r="CJ544" t="s">
        <v>16</v>
      </c>
      <c r="CK544">
        <v>7</v>
      </c>
      <c r="CL544">
        <v>30</v>
      </c>
      <c r="CM544" s="7">
        <v>44760</v>
      </c>
      <c r="CN544" t="s">
        <v>11709</v>
      </c>
      <c r="CO544" t="s">
        <v>9857</v>
      </c>
      <c r="CP544" t="s">
        <v>11459</v>
      </c>
      <c r="CQ544" t="s">
        <v>11669</v>
      </c>
      <c r="CR544" t="s">
        <v>6033</v>
      </c>
      <c r="CS544" t="s">
        <v>6035</v>
      </c>
      <c r="CT544" t="s">
        <v>9849</v>
      </c>
      <c r="CU544" t="s">
        <v>9873</v>
      </c>
      <c r="CV544" t="s">
        <v>6310</v>
      </c>
      <c r="CW544" t="s">
        <v>9874</v>
      </c>
      <c r="CX544" t="s">
        <v>1787</v>
      </c>
      <c r="CY544" t="s">
        <v>9813</v>
      </c>
      <c r="CZ544" t="s">
        <v>6730</v>
      </c>
      <c r="DA544" t="s">
        <v>188</v>
      </c>
      <c r="DB544" t="s">
        <v>16</v>
      </c>
      <c r="DC544" t="s">
        <v>1786</v>
      </c>
      <c r="DD544" t="s">
        <v>22</v>
      </c>
      <c r="DE544" t="s">
        <v>16</v>
      </c>
      <c r="DF544" t="s">
        <v>3310</v>
      </c>
      <c r="DG544" t="s">
        <v>4727</v>
      </c>
      <c r="DH544" t="s">
        <v>2051</v>
      </c>
      <c r="DI544" t="s">
        <v>4519</v>
      </c>
      <c r="DJ544" t="s">
        <v>9887</v>
      </c>
      <c r="DK544" t="s">
        <v>4345</v>
      </c>
      <c r="DL544" t="s">
        <v>4345</v>
      </c>
      <c r="DM544" t="s">
        <v>9733</v>
      </c>
      <c r="DN544" t="s">
        <v>189</v>
      </c>
      <c r="DO544" t="s">
        <v>11239</v>
      </c>
      <c r="DP544" t="s">
        <v>7905</v>
      </c>
      <c r="DQ544" t="s">
        <v>10311</v>
      </c>
      <c r="DR544" t="s">
        <v>7906</v>
      </c>
    </row>
    <row r="545" spans="1:122" x14ac:dyDescent="0.25">
      <c r="A545">
        <v>370</v>
      </c>
      <c r="B545" t="s">
        <v>189</v>
      </c>
      <c r="C545" t="s">
        <v>3307</v>
      </c>
      <c r="D545" s="138">
        <v>44764</v>
      </c>
      <c r="E545" t="s">
        <v>3309</v>
      </c>
      <c r="F545" t="s">
        <v>11</v>
      </c>
      <c r="G545" t="s">
        <v>1926</v>
      </c>
      <c r="H545" t="s">
        <v>11</v>
      </c>
      <c r="I545" t="s">
        <v>9802</v>
      </c>
      <c r="J545" t="s">
        <v>100</v>
      </c>
      <c r="K545">
        <v>0.21199999999999999</v>
      </c>
      <c r="L545">
        <v>0.21</v>
      </c>
      <c r="M545">
        <v>1.43</v>
      </c>
      <c r="N545">
        <v>1.6639999999999999</v>
      </c>
      <c r="O545" t="s">
        <v>189</v>
      </c>
      <c r="P545" t="s">
        <v>3305</v>
      </c>
      <c r="Q545" t="s">
        <v>826</v>
      </c>
      <c r="R545" t="s">
        <v>16</v>
      </c>
      <c r="S545" t="s">
        <v>16</v>
      </c>
      <c r="T545" t="s">
        <v>16</v>
      </c>
      <c r="U545" t="s">
        <v>16</v>
      </c>
      <c r="V545" t="s">
        <v>2410</v>
      </c>
      <c r="W545">
        <v>100</v>
      </c>
      <c r="X545" t="s">
        <v>32</v>
      </c>
      <c r="Y545" t="s">
        <v>1883</v>
      </c>
      <c r="Z545" t="s">
        <v>1883</v>
      </c>
      <c r="AA545" t="s">
        <v>189</v>
      </c>
      <c r="AB545" s="138">
        <v>44768</v>
      </c>
      <c r="AC545" s="138">
        <v>44922</v>
      </c>
      <c r="AD545" t="s">
        <v>6242</v>
      </c>
      <c r="AE545" t="s">
        <v>5085</v>
      </c>
      <c r="AF545" t="s">
        <v>16</v>
      </c>
      <c r="AG545" t="s">
        <v>189</v>
      </c>
      <c r="AH545" s="138">
        <v>45104</v>
      </c>
      <c r="AI545" t="s">
        <v>2414</v>
      </c>
      <c r="AJ545" t="s">
        <v>189</v>
      </c>
      <c r="AK545" t="s">
        <v>189</v>
      </c>
      <c r="AL545" t="s">
        <v>189</v>
      </c>
      <c r="AM545" t="s">
        <v>189</v>
      </c>
      <c r="AN545" t="s">
        <v>189</v>
      </c>
      <c r="AO545" t="s">
        <v>189</v>
      </c>
      <c r="AP545" t="s">
        <v>189</v>
      </c>
      <c r="AQ545" t="s">
        <v>16</v>
      </c>
      <c r="AR545" t="s">
        <v>189</v>
      </c>
      <c r="AS545" t="s">
        <v>16</v>
      </c>
      <c r="AT545" t="s">
        <v>189</v>
      </c>
      <c r="AU545" t="s">
        <v>9344</v>
      </c>
      <c r="AV545" t="s">
        <v>189</v>
      </c>
      <c r="AW545" t="s">
        <v>16</v>
      </c>
      <c r="AX545" t="s">
        <v>16</v>
      </c>
      <c r="AY545" t="s">
        <v>16</v>
      </c>
      <c r="AZ545" t="s">
        <v>16</v>
      </c>
      <c r="BA545" t="s">
        <v>16</v>
      </c>
      <c r="BB545" t="s">
        <v>16</v>
      </c>
      <c r="BC545" t="s">
        <v>16</v>
      </c>
      <c r="BD545" t="s">
        <v>16</v>
      </c>
      <c r="BE545" t="s">
        <v>16</v>
      </c>
      <c r="BF545" t="s">
        <v>189</v>
      </c>
      <c r="BG545" t="s">
        <v>189</v>
      </c>
      <c r="BH545">
        <v>0</v>
      </c>
      <c r="BI545">
        <v>0</v>
      </c>
      <c r="BJ545">
        <v>0</v>
      </c>
      <c r="BK545" t="s">
        <v>189</v>
      </c>
      <c r="BL545" t="s">
        <v>189</v>
      </c>
      <c r="BN545" t="s">
        <v>3306</v>
      </c>
      <c r="BO545" t="s">
        <v>16</v>
      </c>
      <c r="BP545" t="s">
        <v>3309</v>
      </c>
      <c r="BQ545" t="s">
        <v>301</v>
      </c>
      <c r="BR545" t="s">
        <v>6745</v>
      </c>
      <c r="BS545" t="s">
        <v>16</v>
      </c>
      <c r="BT545" t="s">
        <v>16</v>
      </c>
      <c r="BU545" t="s">
        <v>189</v>
      </c>
      <c r="BV545" t="s">
        <v>58</v>
      </c>
      <c r="BW545" t="s">
        <v>16</v>
      </c>
      <c r="BX545" t="s">
        <v>2971</v>
      </c>
      <c r="BY545" t="s">
        <v>16</v>
      </c>
      <c r="BZ545" s="138"/>
      <c r="CA545" s="138">
        <v>44371</v>
      </c>
      <c r="CB545" t="s">
        <v>4703</v>
      </c>
      <c r="CC545" t="s">
        <v>6745</v>
      </c>
      <c r="CD545" t="s">
        <v>6307</v>
      </c>
      <c r="CE545" t="s">
        <v>189</v>
      </c>
      <c r="CF545" t="s">
        <v>189</v>
      </c>
      <c r="CG545" t="s">
        <v>189</v>
      </c>
      <c r="CH545">
        <v>2022</v>
      </c>
      <c r="CI545" s="7">
        <v>44764</v>
      </c>
      <c r="CJ545" t="s">
        <v>16</v>
      </c>
      <c r="CK545">
        <v>7</v>
      </c>
      <c r="CL545">
        <v>30</v>
      </c>
      <c r="CM545" s="7">
        <v>44760</v>
      </c>
      <c r="CN545" t="s">
        <v>11709</v>
      </c>
      <c r="CO545" t="s">
        <v>9857</v>
      </c>
      <c r="CP545" t="s">
        <v>11459</v>
      </c>
      <c r="CQ545" t="s">
        <v>11669</v>
      </c>
      <c r="CR545" t="s">
        <v>6033</v>
      </c>
      <c r="CS545" t="s">
        <v>6035</v>
      </c>
      <c r="CT545" t="s">
        <v>9849</v>
      </c>
      <c r="CU545" t="s">
        <v>9873</v>
      </c>
      <c r="CV545" t="s">
        <v>6310</v>
      </c>
      <c r="CW545" t="s">
        <v>9882</v>
      </c>
      <c r="CX545" t="s">
        <v>3308</v>
      </c>
      <c r="CY545" t="s">
        <v>9813</v>
      </c>
      <c r="CZ545" t="s">
        <v>6730</v>
      </c>
      <c r="DA545" t="s">
        <v>188</v>
      </c>
      <c r="DB545" t="s">
        <v>16</v>
      </c>
      <c r="DC545" t="s">
        <v>3306</v>
      </c>
      <c r="DD545" t="s">
        <v>32</v>
      </c>
      <c r="DE545" t="s">
        <v>16</v>
      </c>
      <c r="DF545" t="s">
        <v>16</v>
      </c>
      <c r="DG545" t="s">
        <v>5895</v>
      </c>
      <c r="DH545" t="s">
        <v>6766</v>
      </c>
      <c r="DI545" t="s">
        <v>5896</v>
      </c>
      <c r="DJ545" t="s">
        <v>16</v>
      </c>
      <c r="DK545" t="s">
        <v>16</v>
      </c>
      <c r="DL545" t="s">
        <v>4465</v>
      </c>
      <c r="DM545" t="s">
        <v>16</v>
      </c>
      <c r="DN545" t="s">
        <v>189</v>
      </c>
      <c r="DO545" t="s">
        <v>11710</v>
      </c>
      <c r="DP545" t="s">
        <v>7907</v>
      </c>
      <c r="DQ545" t="s">
        <v>10311</v>
      </c>
      <c r="DR545" t="s">
        <v>7908</v>
      </c>
    </row>
    <row r="546" spans="1:122" x14ac:dyDescent="0.25">
      <c r="A546">
        <v>369</v>
      </c>
      <c r="B546" t="s">
        <v>189</v>
      </c>
      <c r="C546" t="s">
        <v>2656</v>
      </c>
      <c r="D546" s="138">
        <v>44763</v>
      </c>
      <c r="E546" t="s">
        <v>3336</v>
      </c>
      <c r="F546" t="s">
        <v>11</v>
      </c>
      <c r="G546" t="s">
        <v>1932</v>
      </c>
      <c r="H546" t="s">
        <v>11</v>
      </c>
      <c r="I546" t="s">
        <v>9802</v>
      </c>
      <c r="J546" t="s">
        <v>92</v>
      </c>
      <c r="K546">
        <v>0.72</v>
      </c>
      <c r="L546">
        <v>0.74</v>
      </c>
      <c r="M546">
        <v>4.97</v>
      </c>
      <c r="N546">
        <v>5.7649999999999997</v>
      </c>
      <c r="O546" t="s">
        <v>189</v>
      </c>
      <c r="P546" t="s">
        <v>13</v>
      </c>
      <c r="Q546" t="s">
        <v>126</v>
      </c>
      <c r="R546" t="s">
        <v>16</v>
      </c>
      <c r="S546" t="s">
        <v>16</v>
      </c>
      <c r="T546" t="s">
        <v>16</v>
      </c>
      <c r="U546" t="s">
        <v>16</v>
      </c>
      <c r="V546" t="s">
        <v>2410</v>
      </c>
      <c r="W546">
        <v>100</v>
      </c>
      <c r="X546" t="s">
        <v>72</v>
      </c>
      <c r="Y546" t="s">
        <v>6282</v>
      </c>
      <c r="Z546" t="s">
        <v>6282</v>
      </c>
      <c r="AA546" t="s">
        <v>189</v>
      </c>
      <c r="AB546" s="138">
        <v>44774</v>
      </c>
      <c r="AC546" s="138">
        <v>44958</v>
      </c>
      <c r="AD546" t="s">
        <v>6240</v>
      </c>
      <c r="AE546" t="s">
        <v>5178</v>
      </c>
      <c r="AF546" t="s">
        <v>16</v>
      </c>
      <c r="AG546" t="s">
        <v>189</v>
      </c>
      <c r="AH546" s="138">
        <v>45870</v>
      </c>
      <c r="AI546" t="s">
        <v>2414</v>
      </c>
      <c r="AJ546" t="s">
        <v>189</v>
      </c>
      <c r="AK546" t="s">
        <v>189</v>
      </c>
      <c r="AL546" t="s">
        <v>189</v>
      </c>
      <c r="AM546" t="s">
        <v>189</v>
      </c>
      <c r="AN546" t="s">
        <v>189</v>
      </c>
      <c r="AO546" t="s">
        <v>189</v>
      </c>
      <c r="AP546" t="s">
        <v>189</v>
      </c>
      <c r="AQ546" t="s">
        <v>16</v>
      </c>
      <c r="AR546" t="s">
        <v>189</v>
      </c>
      <c r="AS546" t="s">
        <v>16</v>
      </c>
      <c r="AT546" t="s">
        <v>189</v>
      </c>
      <c r="AU546" t="s">
        <v>9344</v>
      </c>
      <c r="AV546" t="s">
        <v>189</v>
      </c>
      <c r="AW546" t="s">
        <v>16</v>
      </c>
      <c r="AX546" t="s">
        <v>16</v>
      </c>
      <c r="AY546" t="s">
        <v>16</v>
      </c>
      <c r="AZ546" t="s">
        <v>16</v>
      </c>
      <c r="BA546" t="s">
        <v>16</v>
      </c>
      <c r="BB546" t="s">
        <v>16</v>
      </c>
      <c r="BC546" t="s">
        <v>16</v>
      </c>
      <c r="BD546" t="s">
        <v>16</v>
      </c>
      <c r="BE546" t="s">
        <v>16</v>
      </c>
      <c r="BF546" t="s">
        <v>189</v>
      </c>
      <c r="BG546" t="s">
        <v>189</v>
      </c>
      <c r="BH546">
        <v>0</v>
      </c>
      <c r="BI546">
        <v>0</v>
      </c>
      <c r="BJ546">
        <v>0</v>
      </c>
      <c r="BK546" t="s">
        <v>189</v>
      </c>
      <c r="BL546" t="s">
        <v>189</v>
      </c>
      <c r="BN546" t="s">
        <v>2231</v>
      </c>
      <c r="BO546" t="s">
        <v>7115</v>
      </c>
      <c r="BP546" t="s">
        <v>2230</v>
      </c>
      <c r="BQ546" t="s">
        <v>184</v>
      </c>
      <c r="BR546" t="s">
        <v>6744</v>
      </c>
      <c r="BS546" t="s">
        <v>9667</v>
      </c>
      <c r="BT546" t="s">
        <v>16</v>
      </c>
      <c r="BU546" t="s">
        <v>189</v>
      </c>
      <c r="BV546" t="s">
        <v>27</v>
      </c>
      <c r="BW546" t="s">
        <v>195</v>
      </c>
      <c r="BX546" t="s">
        <v>840</v>
      </c>
      <c r="BY546" t="s">
        <v>2654</v>
      </c>
      <c r="BZ546" s="138"/>
      <c r="CA546" s="138">
        <v>44665</v>
      </c>
      <c r="CB546" t="s">
        <v>17</v>
      </c>
      <c r="CC546" t="s">
        <v>17</v>
      </c>
      <c r="CD546" t="s">
        <v>6307</v>
      </c>
      <c r="CE546" t="s">
        <v>189</v>
      </c>
      <c r="CF546" t="s">
        <v>189</v>
      </c>
      <c r="CG546" t="s">
        <v>189</v>
      </c>
      <c r="CH546">
        <v>2022</v>
      </c>
      <c r="CI546" s="7">
        <v>44763</v>
      </c>
      <c r="CJ546" t="s">
        <v>4723</v>
      </c>
      <c r="CK546">
        <v>7</v>
      </c>
      <c r="CL546">
        <v>30</v>
      </c>
      <c r="CM546" s="7">
        <v>44760</v>
      </c>
      <c r="CN546" t="s">
        <v>11709</v>
      </c>
      <c r="CO546" t="s">
        <v>9857</v>
      </c>
      <c r="CP546" t="s">
        <v>11459</v>
      </c>
      <c r="CQ546" t="s">
        <v>11669</v>
      </c>
      <c r="CR546" t="s">
        <v>6033</v>
      </c>
      <c r="CS546" t="s">
        <v>6035</v>
      </c>
      <c r="CT546" t="s">
        <v>9849</v>
      </c>
      <c r="CU546" t="s">
        <v>9873</v>
      </c>
      <c r="CV546" t="s">
        <v>6310</v>
      </c>
      <c r="CW546" t="s">
        <v>9874</v>
      </c>
      <c r="CX546" t="s">
        <v>2653</v>
      </c>
      <c r="CY546" t="s">
        <v>9809</v>
      </c>
      <c r="CZ546" t="s">
        <v>6730</v>
      </c>
      <c r="DA546" t="s">
        <v>188</v>
      </c>
      <c r="DB546" t="s">
        <v>16</v>
      </c>
      <c r="DC546" t="s">
        <v>2231</v>
      </c>
      <c r="DD546" t="s">
        <v>22</v>
      </c>
      <c r="DE546" t="s">
        <v>16</v>
      </c>
      <c r="DF546" t="s">
        <v>371</v>
      </c>
      <c r="DG546" t="s">
        <v>4727</v>
      </c>
      <c r="DH546" t="s">
        <v>6809</v>
      </c>
      <c r="DI546" t="s">
        <v>5897</v>
      </c>
      <c r="DJ546" t="s">
        <v>16</v>
      </c>
      <c r="DK546" t="s">
        <v>16</v>
      </c>
      <c r="DL546" t="s">
        <v>5972</v>
      </c>
      <c r="DM546" t="s">
        <v>6245</v>
      </c>
      <c r="DN546" t="s">
        <v>189</v>
      </c>
      <c r="DO546" t="s">
        <v>11240</v>
      </c>
      <c r="DP546" t="s">
        <v>7909</v>
      </c>
      <c r="DQ546" t="s">
        <v>10312</v>
      </c>
      <c r="DR546" t="s">
        <v>7910</v>
      </c>
    </row>
    <row r="547" spans="1:122" x14ac:dyDescent="0.25">
      <c r="A547">
        <v>368</v>
      </c>
      <c r="B547" t="s">
        <v>189</v>
      </c>
      <c r="C547" t="s">
        <v>3331</v>
      </c>
      <c r="D547" s="138">
        <v>44763</v>
      </c>
      <c r="E547" t="s">
        <v>3334</v>
      </c>
      <c r="F547" t="s">
        <v>11</v>
      </c>
      <c r="G547" t="s">
        <v>16</v>
      </c>
      <c r="H547" t="s">
        <v>11</v>
      </c>
      <c r="I547" t="s">
        <v>9802</v>
      </c>
      <c r="J547" t="s">
        <v>100</v>
      </c>
      <c r="K547">
        <v>1.0760000000000001</v>
      </c>
      <c r="L547">
        <v>1.08</v>
      </c>
      <c r="M547">
        <v>6.84</v>
      </c>
      <c r="N547">
        <v>8.4459999999999997</v>
      </c>
      <c r="O547" t="s">
        <v>189</v>
      </c>
      <c r="P547" t="s">
        <v>121</v>
      </c>
      <c r="Q547" t="s">
        <v>701</v>
      </c>
      <c r="R547" t="s">
        <v>16</v>
      </c>
      <c r="S547" t="s">
        <v>16</v>
      </c>
      <c r="T547" t="s">
        <v>16</v>
      </c>
      <c r="U547" t="s">
        <v>16</v>
      </c>
      <c r="V547" t="s">
        <v>2410</v>
      </c>
      <c r="W547">
        <v>100</v>
      </c>
      <c r="X547" t="s">
        <v>532</v>
      </c>
      <c r="Y547" t="s">
        <v>6283</v>
      </c>
      <c r="Z547" t="s">
        <v>6283</v>
      </c>
      <c r="AA547" t="s">
        <v>189</v>
      </c>
      <c r="AB547" s="138">
        <v>44763</v>
      </c>
      <c r="AC547" s="138">
        <v>44947</v>
      </c>
      <c r="AD547" t="s">
        <v>6246</v>
      </c>
      <c r="AE547" t="s">
        <v>5308</v>
      </c>
      <c r="AF547" t="s">
        <v>6242</v>
      </c>
      <c r="AG547" t="s">
        <v>189</v>
      </c>
      <c r="AH547" s="138">
        <v>45127</v>
      </c>
      <c r="AI547" t="s">
        <v>2414</v>
      </c>
      <c r="AJ547" t="s">
        <v>189</v>
      </c>
      <c r="AK547" t="s">
        <v>189</v>
      </c>
      <c r="AL547" t="s">
        <v>189</v>
      </c>
      <c r="AM547" t="s">
        <v>189</v>
      </c>
      <c r="AN547" t="s">
        <v>189</v>
      </c>
      <c r="AO547" t="s">
        <v>189</v>
      </c>
      <c r="AP547" t="s">
        <v>5517</v>
      </c>
      <c r="AQ547" t="s">
        <v>16</v>
      </c>
      <c r="AR547" t="s">
        <v>189</v>
      </c>
      <c r="AS547" t="s">
        <v>16</v>
      </c>
      <c r="AT547" t="s">
        <v>189</v>
      </c>
      <c r="AU547" t="s">
        <v>189</v>
      </c>
      <c r="AV547" t="s">
        <v>189</v>
      </c>
      <c r="AW547" t="s">
        <v>16</v>
      </c>
      <c r="AX547" t="s">
        <v>16</v>
      </c>
      <c r="AY547" t="s">
        <v>16</v>
      </c>
      <c r="AZ547" t="s">
        <v>16</v>
      </c>
      <c r="BA547" t="s">
        <v>16</v>
      </c>
      <c r="BB547" t="s">
        <v>16</v>
      </c>
      <c r="BC547" t="s">
        <v>16</v>
      </c>
      <c r="BD547" t="s">
        <v>16</v>
      </c>
      <c r="BE547" t="s">
        <v>16</v>
      </c>
      <c r="BF547" t="s">
        <v>189</v>
      </c>
      <c r="BG547" t="s">
        <v>189</v>
      </c>
      <c r="BH547">
        <v>0</v>
      </c>
      <c r="BI547">
        <v>0</v>
      </c>
      <c r="BJ547">
        <v>0</v>
      </c>
      <c r="BK547" t="s">
        <v>189</v>
      </c>
      <c r="BL547" t="s">
        <v>189</v>
      </c>
      <c r="BN547" t="s">
        <v>3330</v>
      </c>
      <c r="BO547" t="s">
        <v>16</v>
      </c>
      <c r="BP547" t="s">
        <v>3334</v>
      </c>
      <c r="BQ547" t="s">
        <v>301</v>
      </c>
      <c r="BR547" t="s">
        <v>1937</v>
      </c>
      <c r="BS547" t="s">
        <v>16</v>
      </c>
      <c r="BT547" t="s">
        <v>16</v>
      </c>
      <c r="BU547" t="s">
        <v>189</v>
      </c>
      <c r="BV547" t="s">
        <v>67</v>
      </c>
      <c r="BW547" t="s">
        <v>16</v>
      </c>
      <c r="BX547" t="s">
        <v>3335</v>
      </c>
      <c r="BY547" t="s">
        <v>16</v>
      </c>
      <c r="BZ547" s="138"/>
      <c r="CA547" s="138">
        <v>44046</v>
      </c>
      <c r="CB547" t="s">
        <v>60</v>
      </c>
      <c r="CC547" t="s">
        <v>16</v>
      </c>
      <c r="CD547" t="s">
        <v>6307</v>
      </c>
      <c r="CE547" t="s">
        <v>189</v>
      </c>
      <c r="CF547" t="s">
        <v>189</v>
      </c>
      <c r="CG547" t="s">
        <v>189</v>
      </c>
      <c r="CH547">
        <v>2022</v>
      </c>
      <c r="CI547" s="7">
        <v>44763</v>
      </c>
      <c r="CJ547" t="s">
        <v>16</v>
      </c>
      <c r="CK547">
        <v>7</v>
      </c>
      <c r="CL547">
        <v>30</v>
      </c>
      <c r="CM547" s="7">
        <v>44760</v>
      </c>
      <c r="CN547" t="s">
        <v>11709</v>
      </c>
      <c r="CO547" t="s">
        <v>9857</v>
      </c>
      <c r="CP547" t="s">
        <v>11459</v>
      </c>
      <c r="CQ547" t="s">
        <v>11669</v>
      </c>
      <c r="CR547" t="s">
        <v>6033</v>
      </c>
      <c r="CS547" t="s">
        <v>6035</v>
      </c>
      <c r="CT547" t="s">
        <v>9849</v>
      </c>
      <c r="CU547" t="s">
        <v>9873</v>
      </c>
      <c r="CV547" t="s">
        <v>6310</v>
      </c>
      <c r="CW547" t="s">
        <v>9882</v>
      </c>
      <c r="CX547" t="s">
        <v>3332</v>
      </c>
      <c r="CY547" t="s">
        <v>9813</v>
      </c>
      <c r="CZ547" t="s">
        <v>6730</v>
      </c>
      <c r="DA547" t="s">
        <v>188</v>
      </c>
      <c r="DB547" t="s">
        <v>16</v>
      </c>
      <c r="DC547" t="s">
        <v>3333</v>
      </c>
      <c r="DD547" t="s">
        <v>10276</v>
      </c>
      <c r="DE547" t="s">
        <v>16</v>
      </c>
      <c r="DF547" t="s">
        <v>16</v>
      </c>
      <c r="DG547" t="s">
        <v>5517</v>
      </c>
      <c r="DH547" t="s">
        <v>2051</v>
      </c>
      <c r="DI547" t="s">
        <v>5898</v>
      </c>
      <c r="DJ547" t="s">
        <v>16</v>
      </c>
      <c r="DK547" t="s">
        <v>16</v>
      </c>
      <c r="DL547" t="s">
        <v>4465</v>
      </c>
      <c r="DM547" t="s">
        <v>16</v>
      </c>
      <c r="DN547" t="s">
        <v>189</v>
      </c>
      <c r="DO547" t="s">
        <v>11711</v>
      </c>
      <c r="DP547" t="s">
        <v>7911</v>
      </c>
      <c r="DQ547" t="s">
        <v>10312</v>
      </c>
      <c r="DR547" t="s">
        <v>7912</v>
      </c>
    </row>
    <row r="548" spans="1:122" x14ac:dyDescent="0.25">
      <c r="A548">
        <v>367</v>
      </c>
      <c r="B548" t="s">
        <v>189</v>
      </c>
      <c r="C548" t="s">
        <v>3327</v>
      </c>
      <c r="D548" s="138">
        <v>44763</v>
      </c>
      <c r="E548" t="s">
        <v>3329</v>
      </c>
      <c r="F548" t="s">
        <v>11</v>
      </c>
      <c r="G548" t="s">
        <v>1929</v>
      </c>
      <c r="H548" t="s">
        <v>154</v>
      </c>
      <c r="I548" t="s">
        <v>4840</v>
      </c>
      <c r="J548" t="s">
        <v>100</v>
      </c>
      <c r="K548">
        <v>4</v>
      </c>
      <c r="L548">
        <v>4</v>
      </c>
      <c r="M548">
        <v>27.07</v>
      </c>
      <c r="N548">
        <v>31.396000000000001</v>
      </c>
      <c r="O548" t="s">
        <v>189</v>
      </c>
      <c r="P548" t="s">
        <v>13</v>
      </c>
      <c r="Q548" t="s">
        <v>66</v>
      </c>
      <c r="R548" t="s">
        <v>26</v>
      </c>
      <c r="S548" t="s">
        <v>66</v>
      </c>
      <c r="T548" t="s">
        <v>16</v>
      </c>
      <c r="U548" t="s">
        <v>41</v>
      </c>
      <c r="V548" t="s">
        <v>2410</v>
      </c>
      <c r="W548">
        <v>100</v>
      </c>
      <c r="X548" t="s">
        <v>15</v>
      </c>
      <c r="Y548" t="s">
        <v>6872</v>
      </c>
      <c r="Z548" t="s">
        <v>1048</v>
      </c>
      <c r="AA548" t="s">
        <v>9911</v>
      </c>
      <c r="AB548" s="138">
        <v>44770</v>
      </c>
      <c r="AC548" s="138">
        <v>44954</v>
      </c>
      <c r="AD548" t="s">
        <v>6241</v>
      </c>
      <c r="AE548" t="s">
        <v>5307</v>
      </c>
      <c r="AF548" t="s">
        <v>16</v>
      </c>
      <c r="AG548" t="s">
        <v>189</v>
      </c>
      <c r="AH548" s="138">
        <v>45866</v>
      </c>
      <c r="AI548" t="s">
        <v>2414</v>
      </c>
      <c r="AJ548" t="s">
        <v>189</v>
      </c>
      <c r="AK548" t="s">
        <v>189</v>
      </c>
      <c r="AL548" t="s">
        <v>189</v>
      </c>
      <c r="AM548" t="s">
        <v>189</v>
      </c>
      <c r="AN548" t="s">
        <v>189</v>
      </c>
      <c r="AO548" t="s">
        <v>189</v>
      </c>
      <c r="AP548" t="s">
        <v>189</v>
      </c>
      <c r="AQ548" t="s">
        <v>16</v>
      </c>
      <c r="AR548" t="s">
        <v>189</v>
      </c>
      <c r="AS548" t="s">
        <v>16</v>
      </c>
      <c r="AT548" t="s">
        <v>189</v>
      </c>
      <c r="AU548" t="s">
        <v>9344</v>
      </c>
      <c r="AV548" t="s">
        <v>189</v>
      </c>
      <c r="AW548" t="s">
        <v>4620</v>
      </c>
      <c r="AX548" t="s">
        <v>4622</v>
      </c>
      <c r="AY548" t="s">
        <v>16</v>
      </c>
      <c r="AZ548" t="s">
        <v>16</v>
      </c>
      <c r="BA548" t="s">
        <v>16</v>
      </c>
      <c r="BB548" t="s">
        <v>16</v>
      </c>
      <c r="BC548" t="s">
        <v>181</v>
      </c>
      <c r="BD548" t="s">
        <v>16</v>
      </c>
      <c r="BE548" t="s">
        <v>2136</v>
      </c>
      <c r="BF548" t="s">
        <v>189</v>
      </c>
      <c r="BG548" t="s">
        <v>189</v>
      </c>
      <c r="BH548">
        <v>0</v>
      </c>
      <c r="BI548">
        <v>0</v>
      </c>
      <c r="BJ548">
        <v>0</v>
      </c>
      <c r="BK548" t="s">
        <v>189</v>
      </c>
      <c r="BL548" t="s">
        <v>189</v>
      </c>
      <c r="BN548" t="s">
        <v>3326</v>
      </c>
      <c r="BO548" t="s">
        <v>16</v>
      </c>
      <c r="BP548" t="s">
        <v>3329</v>
      </c>
      <c r="BQ548" t="s">
        <v>184</v>
      </c>
      <c r="BR548" t="s">
        <v>6744</v>
      </c>
      <c r="BS548" t="s">
        <v>1494</v>
      </c>
      <c r="BT548" t="s">
        <v>16</v>
      </c>
      <c r="BU548" t="s">
        <v>189</v>
      </c>
      <c r="BV548" t="s">
        <v>67</v>
      </c>
      <c r="BW548" t="s">
        <v>195</v>
      </c>
      <c r="BX548" t="s">
        <v>186</v>
      </c>
      <c r="BY548" t="s">
        <v>1074</v>
      </c>
      <c r="BZ548" s="138"/>
      <c r="CA548" s="138">
        <v>44763</v>
      </c>
      <c r="CB548" t="s">
        <v>17</v>
      </c>
      <c r="CC548" t="s">
        <v>17</v>
      </c>
      <c r="CD548" t="s">
        <v>6307</v>
      </c>
      <c r="CE548" t="s">
        <v>189</v>
      </c>
      <c r="CF548" t="s">
        <v>189</v>
      </c>
      <c r="CG548" t="s">
        <v>189</v>
      </c>
      <c r="CH548">
        <v>2022</v>
      </c>
      <c r="CI548" s="7">
        <v>44763</v>
      </c>
      <c r="CJ548" t="s">
        <v>4723</v>
      </c>
      <c r="CK548">
        <v>7</v>
      </c>
      <c r="CL548">
        <v>30</v>
      </c>
      <c r="CM548" s="7">
        <v>44760</v>
      </c>
      <c r="CN548" t="s">
        <v>11709</v>
      </c>
      <c r="CO548" t="s">
        <v>9857</v>
      </c>
      <c r="CP548" t="s">
        <v>11459</v>
      </c>
      <c r="CQ548" t="s">
        <v>11669</v>
      </c>
      <c r="CR548" t="s">
        <v>6033</v>
      </c>
      <c r="CS548" t="s">
        <v>6035</v>
      </c>
      <c r="CT548" t="s">
        <v>9849</v>
      </c>
      <c r="CU548" t="s">
        <v>6826</v>
      </c>
      <c r="CV548" t="s">
        <v>6307</v>
      </c>
      <c r="CW548" t="s">
        <v>9874</v>
      </c>
      <c r="CX548" t="s">
        <v>3328</v>
      </c>
      <c r="CY548" t="s">
        <v>9813</v>
      </c>
      <c r="CZ548" t="s">
        <v>6730</v>
      </c>
      <c r="DA548" t="s">
        <v>188</v>
      </c>
      <c r="DB548" t="s">
        <v>16</v>
      </c>
      <c r="DC548" t="s">
        <v>16</v>
      </c>
      <c r="DD548" t="s">
        <v>15</v>
      </c>
      <c r="DE548" t="s">
        <v>16</v>
      </c>
      <c r="DF548" t="s">
        <v>16</v>
      </c>
      <c r="DG548" t="s">
        <v>4727</v>
      </c>
      <c r="DH548" t="s">
        <v>2051</v>
      </c>
      <c r="DI548" t="s">
        <v>4502</v>
      </c>
      <c r="DJ548" t="s">
        <v>9911</v>
      </c>
      <c r="DK548" t="s">
        <v>5514</v>
      </c>
      <c r="DL548" t="s">
        <v>5514</v>
      </c>
      <c r="DM548" t="s">
        <v>16</v>
      </c>
      <c r="DN548" t="s">
        <v>189</v>
      </c>
      <c r="DO548" t="s">
        <v>11712</v>
      </c>
      <c r="DP548" t="s">
        <v>7913</v>
      </c>
      <c r="DQ548" t="s">
        <v>10312</v>
      </c>
      <c r="DR548" t="s">
        <v>7914</v>
      </c>
    </row>
    <row r="549" spans="1:122" x14ac:dyDescent="0.25">
      <c r="A549">
        <v>366</v>
      </c>
      <c r="B549" t="s">
        <v>189</v>
      </c>
      <c r="C549" t="s">
        <v>3325</v>
      </c>
      <c r="D549" s="138">
        <v>44763</v>
      </c>
      <c r="E549" t="s">
        <v>6269</v>
      </c>
      <c r="F549" t="s">
        <v>3322</v>
      </c>
      <c r="G549" t="s">
        <v>1926</v>
      </c>
      <c r="H549" t="s">
        <v>3321</v>
      </c>
      <c r="I549" t="s">
        <v>4840</v>
      </c>
      <c r="J549" t="s">
        <v>100</v>
      </c>
      <c r="K549">
        <v>3</v>
      </c>
      <c r="L549">
        <v>3</v>
      </c>
      <c r="M549">
        <v>20.3</v>
      </c>
      <c r="N549">
        <v>23.547000000000001</v>
      </c>
      <c r="O549" t="s">
        <v>189</v>
      </c>
      <c r="P549" t="s">
        <v>13</v>
      </c>
      <c r="Q549" t="s">
        <v>3323</v>
      </c>
      <c r="R549" t="s">
        <v>258</v>
      </c>
      <c r="S549" t="s">
        <v>3324</v>
      </c>
      <c r="T549" t="s">
        <v>3324</v>
      </c>
      <c r="U549" t="s">
        <v>2965</v>
      </c>
      <c r="V549" t="s">
        <v>2410</v>
      </c>
      <c r="W549">
        <v>99.795000000000002</v>
      </c>
      <c r="X549" t="s">
        <v>32</v>
      </c>
      <c r="Y549" t="s">
        <v>6282</v>
      </c>
      <c r="Z549" t="s">
        <v>6282</v>
      </c>
      <c r="AA549" t="s">
        <v>189</v>
      </c>
      <c r="AB549" s="138">
        <v>44770</v>
      </c>
      <c r="AC549" s="138">
        <v>44954</v>
      </c>
      <c r="AD549" t="s">
        <v>6246</v>
      </c>
      <c r="AE549" t="s">
        <v>5306</v>
      </c>
      <c r="AF549" t="s">
        <v>16</v>
      </c>
      <c r="AG549" t="s">
        <v>189</v>
      </c>
      <c r="AH549" s="138">
        <v>45866</v>
      </c>
      <c r="AI549" t="s">
        <v>2414</v>
      </c>
      <c r="AJ549" t="s">
        <v>189</v>
      </c>
      <c r="AK549" t="s">
        <v>189</v>
      </c>
      <c r="AL549" t="s">
        <v>189</v>
      </c>
      <c r="AM549" t="s">
        <v>189</v>
      </c>
      <c r="AN549" t="s">
        <v>189</v>
      </c>
      <c r="AO549" t="s">
        <v>189</v>
      </c>
      <c r="AP549" t="s">
        <v>189</v>
      </c>
      <c r="AQ549" t="s">
        <v>16</v>
      </c>
      <c r="AR549" t="s">
        <v>189</v>
      </c>
      <c r="AS549" t="s">
        <v>16</v>
      </c>
      <c r="AT549" t="s">
        <v>189</v>
      </c>
      <c r="AU549" t="s">
        <v>9344</v>
      </c>
      <c r="AV549" t="s">
        <v>189</v>
      </c>
      <c r="AW549" t="s">
        <v>16</v>
      </c>
      <c r="AX549" t="s">
        <v>16</v>
      </c>
      <c r="AY549" t="s">
        <v>16</v>
      </c>
      <c r="AZ549" t="s">
        <v>16</v>
      </c>
      <c r="BA549" t="s">
        <v>16</v>
      </c>
      <c r="BB549" t="s">
        <v>16</v>
      </c>
      <c r="BC549" t="s">
        <v>181</v>
      </c>
      <c r="BD549" t="s">
        <v>16</v>
      </c>
      <c r="BE549" t="s">
        <v>2136</v>
      </c>
      <c r="BF549" t="s">
        <v>189</v>
      </c>
      <c r="BG549" t="s">
        <v>189</v>
      </c>
      <c r="BH549">
        <v>0</v>
      </c>
      <c r="BI549">
        <v>0</v>
      </c>
      <c r="BJ549">
        <v>0</v>
      </c>
      <c r="BK549" t="s">
        <v>189</v>
      </c>
      <c r="BL549" t="s">
        <v>189</v>
      </c>
      <c r="BN549" t="s">
        <v>1225</v>
      </c>
      <c r="BO549" t="s">
        <v>16</v>
      </c>
      <c r="BP549" t="s">
        <v>6269</v>
      </c>
      <c r="BQ549" t="s">
        <v>260</v>
      </c>
      <c r="BR549" t="s">
        <v>6745</v>
      </c>
      <c r="BS549" t="s">
        <v>16</v>
      </c>
      <c r="BT549" t="s">
        <v>16</v>
      </c>
      <c r="BU549" t="s">
        <v>189</v>
      </c>
      <c r="BV549" t="s">
        <v>129</v>
      </c>
      <c r="BW549" t="s">
        <v>16</v>
      </c>
      <c r="BX549" t="s">
        <v>1069</v>
      </c>
      <c r="BY549" t="s">
        <v>16</v>
      </c>
      <c r="BZ549" s="138"/>
      <c r="CA549" s="138">
        <v>42158</v>
      </c>
      <c r="CB549" t="s">
        <v>34</v>
      </c>
      <c r="CC549" t="s">
        <v>6745</v>
      </c>
      <c r="CD549" t="s">
        <v>6307</v>
      </c>
      <c r="CE549" t="s">
        <v>189</v>
      </c>
      <c r="CF549" t="s">
        <v>6307</v>
      </c>
      <c r="CG549" t="s">
        <v>189</v>
      </c>
      <c r="CH549">
        <v>2022</v>
      </c>
      <c r="CI549" s="7">
        <v>44763</v>
      </c>
      <c r="CJ549" t="s">
        <v>16</v>
      </c>
      <c r="CK549">
        <v>7</v>
      </c>
      <c r="CL549">
        <v>30</v>
      </c>
      <c r="CM549" s="7">
        <v>44760</v>
      </c>
      <c r="CN549" t="s">
        <v>11709</v>
      </c>
      <c r="CO549" t="s">
        <v>9857</v>
      </c>
      <c r="CP549" t="s">
        <v>11459</v>
      </c>
      <c r="CQ549" t="s">
        <v>11669</v>
      </c>
      <c r="CR549" t="s">
        <v>6033</v>
      </c>
      <c r="CS549" t="s">
        <v>6035</v>
      </c>
      <c r="CT549" t="s">
        <v>9849</v>
      </c>
      <c r="CU549" t="s">
        <v>6824</v>
      </c>
      <c r="CV549" t="s">
        <v>6310</v>
      </c>
      <c r="CW549" t="s">
        <v>9874</v>
      </c>
      <c r="CX549" t="s">
        <v>1226</v>
      </c>
      <c r="CY549" t="s">
        <v>9813</v>
      </c>
      <c r="CZ549" t="s">
        <v>6730</v>
      </c>
      <c r="DA549" t="s">
        <v>252</v>
      </c>
      <c r="DB549" t="s">
        <v>9800</v>
      </c>
      <c r="DC549" t="s">
        <v>1225</v>
      </c>
      <c r="DD549" t="s">
        <v>32</v>
      </c>
      <c r="DE549" t="s">
        <v>16</v>
      </c>
      <c r="DF549" t="s">
        <v>16</v>
      </c>
      <c r="DG549" t="s">
        <v>4727</v>
      </c>
      <c r="DH549" t="s">
        <v>2051</v>
      </c>
      <c r="DI549" t="s">
        <v>4501</v>
      </c>
      <c r="DJ549" t="s">
        <v>16</v>
      </c>
      <c r="DK549" t="s">
        <v>16</v>
      </c>
      <c r="DL549" t="s">
        <v>4465</v>
      </c>
      <c r="DM549" t="s">
        <v>16</v>
      </c>
      <c r="DN549" t="s">
        <v>189</v>
      </c>
      <c r="DO549" t="s">
        <v>11713</v>
      </c>
      <c r="DP549" t="s">
        <v>7915</v>
      </c>
      <c r="DQ549" t="s">
        <v>10312</v>
      </c>
      <c r="DR549" t="s">
        <v>7916</v>
      </c>
    </row>
    <row r="550" spans="1:122" x14ac:dyDescent="0.25">
      <c r="A550">
        <v>365</v>
      </c>
      <c r="B550" t="s">
        <v>189</v>
      </c>
      <c r="C550" t="s">
        <v>3350</v>
      </c>
      <c r="D550" s="138">
        <v>44762</v>
      </c>
      <c r="E550" t="s">
        <v>3346</v>
      </c>
      <c r="F550" t="s">
        <v>850</v>
      </c>
      <c r="G550" t="s">
        <v>3339</v>
      </c>
      <c r="H550" t="s">
        <v>850</v>
      </c>
      <c r="I550" t="s">
        <v>4840</v>
      </c>
      <c r="J550" t="s">
        <v>100</v>
      </c>
      <c r="K550">
        <v>6.25</v>
      </c>
      <c r="L550">
        <v>6.25</v>
      </c>
      <c r="M550">
        <v>42.22</v>
      </c>
      <c r="N550">
        <v>49.061999999999998</v>
      </c>
      <c r="O550" t="s">
        <v>189</v>
      </c>
      <c r="P550" t="s">
        <v>1995</v>
      </c>
      <c r="Q550" t="s">
        <v>3347</v>
      </c>
      <c r="R550" t="s">
        <v>3348</v>
      </c>
      <c r="S550" t="s">
        <v>3349</v>
      </c>
      <c r="T550" t="s">
        <v>3349</v>
      </c>
      <c r="U550" t="s">
        <v>2080</v>
      </c>
      <c r="V550" t="s">
        <v>2410</v>
      </c>
      <c r="W550">
        <v>100</v>
      </c>
      <c r="X550" t="s">
        <v>15</v>
      </c>
      <c r="Y550" t="s">
        <v>6282</v>
      </c>
      <c r="Z550" t="s">
        <v>6282</v>
      </c>
      <c r="AA550" t="s">
        <v>189</v>
      </c>
      <c r="AB550" s="138">
        <v>44769</v>
      </c>
      <c r="AC550" s="138">
        <v>44953</v>
      </c>
      <c r="AD550" t="s">
        <v>6242</v>
      </c>
      <c r="AE550" t="s">
        <v>5310</v>
      </c>
      <c r="AF550" t="s">
        <v>6242</v>
      </c>
      <c r="AG550" t="s">
        <v>189</v>
      </c>
      <c r="AH550" s="138">
        <v>46779</v>
      </c>
      <c r="AI550" t="s">
        <v>2414</v>
      </c>
      <c r="AJ550" t="s">
        <v>189</v>
      </c>
      <c r="AK550" t="s">
        <v>189</v>
      </c>
      <c r="AL550" t="s">
        <v>189</v>
      </c>
      <c r="AM550" t="s">
        <v>189</v>
      </c>
      <c r="AN550" t="s">
        <v>189</v>
      </c>
      <c r="AO550" t="s">
        <v>189</v>
      </c>
      <c r="AP550" t="s">
        <v>189</v>
      </c>
      <c r="AQ550" t="s">
        <v>4844</v>
      </c>
      <c r="AR550" t="s">
        <v>4869</v>
      </c>
      <c r="AS550" t="s">
        <v>7917</v>
      </c>
      <c r="AT550" t="s">
        <v>189</v>
      </c>
      <c r="AU550" t="s">
        <v>9344</v>
      </c>
      <c r="AV550" t="s">
        <v>189</v>
      </c>
      <c r="AW550" t="s">
        <v>16</v>
      </c>
      <c r="AX550" t="s">
        <v>16</v>
      </c>
      <c r="AY550" t="s">
        <v>16</v>
      </c>
      <c r="AZ550" t="s">
        <v>16</v>
      </c>
      <c r="BA550" t="s">
        <v>16</v>
      </c>
      <c r="BB550" t="s">
        <v>16</v>
      </c>
      <c r="BC550" t="s">
        <v>181</v>
      </c>
      <c r="BD550" t="s">
        <v>16</v>
      </c>
      <c r="BE550" t="s">
        <v>2136</v>
      </c>
      <c r="BF550" t="s">
        <v>189</v>
      </c>
      <c r="BG550" t="s">
        <v>189</v>
      </c>
      <c r="BH550">
        <v>0</v>
      </c>
      <c r="BI550">
        <v>0</v>
      </c>
      <c r="BJ550">
        <v>0</v>
      </c>
      <c r="BK550" t="s">
        <v>189</v>
      </c>
      <c r="BL550" t="s">
        <v>189</v>
      </c>
      <c r="BN550" t="s">
        <v>3343</v>
      </c>
      <c r="BO550" t="s">
        <v>16</v>
      </c>
      <c r="BP550" t="s">
        <v>3346</v>
      </c>
      <c r="BQ550" t="s">
        <v>301</v>
      </c>
      <c r="BR550" t="s">
        <v>6745</v>
      </c>
      <c r="BS550" t="s">
        <v>16</v>
      </c>
      <c r="BT550" t="s">
        <v>16</v>
      </c>
      <c r="BU550" t="s">
        <v>189</v>
      </c>
      <c r="BV550" t="s">
        <v>129</v>
      </c>
      <c r="BW550" t="s">
        <v>16</v>
      </c>
      <c r="BX550" t="s">
        <v>16</v>
      </c>
      <c r="BY550" t="s">
        <v>16</v>
      </c>
      <c r="BZ550" s="138"/>
      <c r="CA550" s="138">
        <v>41758</v>
      </c>
      <c r="CB550" t="s">
        <v>4710</v>
      </c>
      <c r="CC550" t="s">
        <v>16</v>
      </c>
      <c r="CD550" t="s">
        <v>6307</v>
      </c>
      <c r="CE550" t="s">
        <v>189</v>
      </c>
      <c r="CF550" t="s">
        <v>189</v>
      </c>
      <c r="CG550" t="s">
        <v>189</v>
      </c>
      <c r="CH550">
        <v>2022</v>
      </c>
      <c r="CI550" s="7">
        <v>44762</v>
      </c>
      <c r="CJ550" t="s">
        <v>16</v>
      </c>
      <c r="CK550">
        <v>7</v>
      </c>
      <c r="CL550">
        <v>30</v>
      </c>
      <c r="CM550" s="7">
        <v>44760</v>
      </c>
      <c r="CN550" t="s">
        <v>11709</v>
      </c>
      <c r="CO550" t="s">
        <v>9857</v>
      </c>
      <c r="CP550" t="s">
        <v>11459</v>
      </c>
      <c r="CQ550" t="s">
        <v>11669</v>
      </c>
      <c r="CR550" t="s">
        <v>6033</v>
      </c>
      <c r="CS550" t="s">
        <v>6035</v>
      </c>
      <c r="CT550" t="s">
        <v>9849</v>
      </c>
      <c r="CU550" t="s">
        <v>9913</v>
      </c>
      <c r="CV550" t="s">
        <v>6310</v>
      </c>
      <c r="CW550" t="s">
        <v>9947</v>
      </c>
      <c r="CX550" t="s">
        <v>3345</v>
      </c>
      <c r="CY550" t="s">
        <v>9813</v>
      </c>
      <c r="CZ550" t="s">
        <v>16</v>
      </c>
      <c r="DA550" t="s">
        <v>252</v>
      </c>
      <c r="DB550" t="s">
        <v>9800</v>
      </c>
      <c r="DC550" t="s">
        <v>16</v>
      </c>
      <c r="DD550" t="s">
        <v>15</v>
      </c>
      <c r="DE550" t="s">
        <v>16</v>
      </c>
      <c r="DF550" t="s">
        <v>16</v>
      </c>
      <c r="DG550" t="s">
        <v>4736</v>
      </c>
      <c r="DH550" t="s">
        <v>2051</v>
      </c>
      <c r="DI550" t="s">
        <v>5899</v>
      </c>
      <c r="DJ550" t="s">
        <v>16</v>
      </c>
      <c r="DK550" t="s">
        <v>16</v>
      </c>
      <c r="DL550" t="s">
        <v>4465</v>
      </c>
      <c r="DM550" t="s">
        <v>16</v>
      </c>
      <c r="DN550" t="s">
        <v>189</v>
      </c>
      <c r="DO550" t="s">
        <v>11714</v>
      </c>
      <c r="DP550" t="s">
        <v>7918</v>
      </c>
      <c r="DQ550" t="s">
        <v>10313</v>
      </c>
      <c r="DR550" t="s">
        <v>7919</v>
      </c>
    </row>
    <row r="551" spans="1:122" x14ac:dyDescent="0.25">
      <c r="A551">
        <v>364</v>
      </c>
      <c r="B551" t="s">
        <v>189</v>
      </c>
      <c r="C551" t="s">
        <v>3344</v>
      </c>
      <c r="D551" s="138">
        <v>44762</v>
      </c>
      <c r="E551" t="s">
        <v>3346</v>
      </c>
      <c r="F551" t="s">
        <v>850</v>
      </c>
      <c r="G551" t="s">
        <v>3339</v>
      </c>
      <c r="H551" t="s">
        <v>850</v>
      </c>
      <c r="I551" t="s">
        <v>4840</v>
      </c>
      <c r="J551" t="s">
        <v>100</v>
      </c>
      <c r="K551">
        <v>6.25</v>
      </c>
      <c r="L551">
        <v>6.25</v>
      </c>
      <c r="M551">
        <v>42.22</v>
      </c>
      <c r="N551">
        <v>49.061999999999998</v>
      </c>
      <c r="O551" t="s">
        <v>189</v>
      </c>
      <c r="P551" t="s">
        <v>65</v>
      </c>
      <c r="Q551" t="s">
        <v>3340</v>
      </c>
      <c r="R551" t="s">
        <v>3341</v>
      </c>
      <c r="S551" t="s">
        <v>3342</v>
      </c>
      <c r="T551" t="s">
        <v>3342</v>
      </c>
      <c r="U551" t="s">
        <v>41</v>
      </c>
      <c r="V551" t="s">
        <v>2410</v>
      </c>
      <c r="W551">
        <v>100</v>
      </c>
      <c r="X551" t="s">
        <v>15</v>
      </c>
      <c r="Y551" t="s">
        <v>6282</v>
      </c>
      <c r="Z551" t="s">
        <v>6282</v>
      </c>
      <c r="AA551" t="s">
        <v>9887</v>
      </c>
      <c r="AB551" s="138">
        <v>44769</v>
      </c>
      <c r="AC551" s="138">
        <v>44953</v>
      </c>
      <c r="AD551" t="s">
        <v>6242</v>
      </c>
      <c r="AE551" t="s">
        <v>5310</v>
      </c>
      <c r="AF551" t="s">
        <v>6242</v>
      </c>
      <c r="AG551" t="s">
        <v>189</v>
      </c>
      <c r="AH551" s="138">
        <v>48422</v>
      </c>
      <c r="AI551" t="s">
        <v>2414</v>
      </c>
      <c r="AJ551" t="s">
        <v>189</v>
      </c>
      <c r="AK551" t="s">
        <v>189</v>
      </c>
      <c r="AL551" t="s">
        <v>189</v>
      </c>
      <c r="AM551" t="s">
        <v>189</v>
      </c>
      <c r="AN551" t="s">
        <v>189</v>
      </c>
      <c r="AO551" t="s">
        <v>189</v>
      </c>
      <c r="AP551" t="s">
        <v>189</v>
      </c>
      <c r="AQ551" t="s">
        <v>4844</v>
      </c>
      <c r="AR551" t="s">
        <v>4868</v>
      </c>
      <c r="AS551" t="s">
        <v>7920</v>
      </c>
      <c r="AT551" t="s">
        <v>189</v>
      </c>
      <c r="AU551" t="s">
        <v>9344</v>
      </c>
      <c r="AV551" t="s">
        <v>189</v>
      </c>
      <c r="AW551" t="s">
        <v>16</v>
      </c>
      <c r="AX551" t="s">
        <v>16</v>
      </c>
      <c r="AY551" t="s">
        <v>16</v>
      </c>
      <c r="AZ551" t="s">
        <v>16</v>
      </c>
      <c r="BA551" t="s">
        <v>16</v>
      </c>
      <c r="BB551" t="s">
        <v>16</v>
      </c>
      <c r="BC551" t="s">
        <v>181</v>
      </c>
      <c r="BD551" t="s">
        <v>16</v>
      </c>
      <c r="BE551" t="s">
        <v>2136</v>
      </c>
      <c r="BF551" t="s">
        <v>189</v>
      </c>
      <c r="BG551" t="s">
        <v>189</v>
      </c>
      <c r="BH551">
        <v>0</v>
      </c>
      <c r="BI551">
        <v>0</v>
      </c>
      <c r="BJ551">
        <v>0</v>
      </c>
      <c r="BK551" t="s">
        <v>189</v>
      </c>
      <c r="BL551" t="s">
        <v>189</v>
      </c>
      <c r="BN551" t="s">
        <v>3343</v>
      </c>
      <c r="BO551" t="s">
        <v>16</v>
      </c>
      <c r="BP551" t="s">
        <v>3346</v>
      </c>
      <c r="BQ551" t="s">
        <v>301</v>
      </c>
      <c r="BR551" t="s">
        <v>6745</v>
      </c>
      <c r="BS551" t="s">
        <v>16</v>
      </c>
      <c r="BT551" t="s">
        <v>16</v>
      </c>
      <c r="BU551" t="s">
        <v>189</v>
      </c>
      <c r="BV551" t="s">
        <v>129</v>
      </c>
      <c r="BW551" t="s">
        <v>16</v>
      </c>
      <c r="BX551" t="s">
        <v>16</v>
      </c>
      <c r="BY551" t="s">
        <v>16</v>
      </c>
      <c r="BZ551" s="138"/>
      <c r="CA551" s="138">
        <v>41758</v>
      </c>
      <c r="CB551" t="s">
        <v>4710</v>
      </c>
      <c r="CC551" t="s">
        <v>16</v>
      </c>
      <c r="CD551" t="s">
        <v>6307</v>
      </c>
      <c r="CE551" t="s">
        <v>189</v>
      </c>
      <c r="CF551" t="s">
        <v>189</v>
      </c>
      <c r="CG551" t="s">
        <v>189</v>
      </c>
      <c r="CH551">
        <v>2022</v>
      </c>
      <c r="CI551" s="7">
        <v>44762</v>
      </c>
      <c r="CJ551" t="s">
        <v>16</v>
      </c>
      <c r="CK551">
        <v>7</v>
      </c>
      <c r="CL551">
        <v>30</v>
      </c>
      <c r="CM551" s="7">
        <v>44760</v>
      </c>
      <c r="CN551" t="s">
        <v>11709</v>
      </c>
      <c r="CO551" t="s">
        <v>9857</v>
      </c>
      <c r="CP551" t="s">
        <v>11459</v>
      </c>
      <c r="CQ551" t="s">
        <v>11669</v>
      </c>
      <c r="CR551" t="s">
        <v>6033</v>
      </c>
      <c r="CS551" t="s">
        <v>6035</v>
      </c>
      <c r="CT551" t="s">
        <v>9849</v>
      </c>
      <c r="CU551" t="s">
        <v>9913</v>
      </c>
      <c r="CV551" t="s">
        <v>6310</v>
      </c>
      <c r="CW551" t="s">
        <v>9947</v>
      </c>
      <c r="CX551" t="s">
        <v>3345</v>
      </c>
      <c r="CY551" t="s">
        <v>9813</v>
      </c>
      <c r="CZ551" t="s">
        <v>16</v>
      </c>
      <c r="DA551" t="s">
        <v>252</v>
      </c>
      <c r="DB551" t="s">
        <v>9800</v>
      </c>
      <c r="DC551" t="s">
        <v>16</v>
      </c>
      <c r="DD551" t="s">
        <v>15</v>
      </c>
      <c r="DE551" t="s">
        <v>16</v>
      </c>
      <c r="DF551" t="s">
        <v>16</v>
      </c>
      <c r="DG551" t="s">
        <v>4729</v>
      </c>
      <c r="DH551" t="s">
        <v>2051</v>
      </c>
      <c r="DI551" t="s">
        <v>5899</v>
      </c>
      <c r="DJ551" t="s">
        <v>9887</v>
      </c>
      <c r="DK551" t="s">
        <v>4345</v>
      </c>
      <c r="DL551" t="s">
        <v>4345</v>
      </c>
      <c r="DM551" t="s">
        <v>16</v>
      </c>
      <c r="DN551" t="s">
        <v>189</v>
      </c>
      <c r="DO551" t="s">
        <v>11715</v>
      </c>
      <c r="DP551" t="s">
        <v>7918</v>
      </c>
      <c r="DQ551" t="s">
        <v>10313</v>
      </c>
      <c r="DR551" t="s">
        <v>7921</v>
      </c>
    </row>
    <row r="552" spans="1:122" x14ac:dyDescent="0.25">
      <c r="A552">
        <v>363</v>
      </c>
      <c r="B552" t="s">
        <v>189</v>
      </c>
      <c r="C552" t="s">
        <v>2370</v>
      </c>
      <c r="D552" s="138">
        <v>44762</v>
      </c>
      <c r="E552" t="s">
        <v>98</v>
      </c>
      <c r="F552" t="s">
        <v>154</v>
      </c>
      <c r="G552" t="s">
        <v>1929</v>
      </c>
      <c r="H552" t="s">
        <v>11</v>
      </c>
      <c r="I552" t="s">
        <v>9802</v>
      </c>
      <c r="J552" t="s">
        <v>12</v>
      </c>
      <c r="K552">
        <v>5</v>
      </c>
      <c r="L552">
        <v>0.74</v>
      </c>
      <c r="M552">
        <v>5</v>
      </c>
      <c r="N552">
        <v>5.8</v>
      </c>
      <c r="O552" t="s">
        <v>189</v>
      </c>
      <c r="P552" t="s">
        <v>13</v>
      </c>
      <c r="Q552" t="s">
        <v>161</v>
      </c>
      <c r="R552" t="s">
        <v>16</v>
      </c>
      <c r="S552" t="s">
        <v>16</v>
      </c>
      <c r="T552" t="s">
        <v>16</v>
      </c>
      <c r="U552" t="s">
        <v>16</v>
      </c>
      <c r="V552" t="s">
        <v>2410</v>
      </c>
      <c r="W552">
        <v>100</v>
      </c>
      <c r="X552" t="s">
        <v>15</v>
      </c>
      <c r="Y552" t="s">
        <v>6283</v>
      </c>
      <c r="Z552" t="s">
        <v>6283</v>
      </c>
      <c r="AA552" t="s">
        <v>189</v>
      </c>
      <c r="AB552" s="138">
        <v>44769</v>
      </c>
      <c r="AC552" s="138">
        <v>45134</v>
      </c>
      <c r="AD552" t="s">
        <v>6241</v>
      </c>
      <c r="AE552" t="s">
        <v>5309</v>
      </c>
      <c r="AF552" t="s">
        <v>16</v>
      </c>
      <c r="AG552" t="s">
        <v>189</v>
      </c>
      <c r="AH552" s="138">
        <v>45865</v>
      </c>
      <c r="AI552" t="s">
        <v>2419</v>
      </c>
      <c r="AJ552" t="s">
        <v>189</v>
      </c>
      <c r="AK552" t="s">
        <v>189</v>
      </c>
      <c r="AL552" t="s">
        <v>189</v>
      </c>
      <c r="AM552" t="s">
        <v>189</v>
      </c>
      <c r="AN552" t="s">
        <v>189</v>
      </c>
      <c r="AO552" t="s">
        <v>189</v>
      </c>
      <c r="AP552" t="s">
        <v>189</v>
      </c>
      <c r="AQ552" t="s">
        <v>16</v>
      </c>
      <c r="AR552" t="s">
        <v>189</v>
      </c>
      <c r="AS552" t="s">
        <v>16</v>
      </c>
      <c r="AT552" t="s">
        <v>189</v>
      </c>
      <c r="AU552" t="s">
        <v>9344</v>
      </c>
      <c r="AV552" t="s">
        <v>189</v>
      </c>
      <c r="AW552" t="s">
        <v>16</v>
      </c>
      <c r="AX552" t="s">
        <v>16</v>
      </c>
      <c r="AY552" t="s">
        <v>16</v>
      </c>
      <c r="AZ552" t="s">
        <v>16</v>
      </c>
      <c r="BA552" t="s">
        <v>16</v>
      </c>
      <c r="BB552" t="s">
        <v>16</v>
      </c>
      <c r="BC552" t="s">
        <v>16</v>
      </c>
      <c r="BD552" t="s">
        <v>16</v>
      </c>
      <c r="BE552" t="s">
        <v>16</v>
      </c>
      <c r="BF552" t="s">
        <v>189</v>
      </c>
      <c r="BG552" t="s">
        <v>189</v>
      </c>
      <c r="BH552">
        <v>0</v>
      </c>
      <c r="BI552">
        <v>0</v>
      </c>
      <c r="BJ552">
        <v>0</v>
      </c>
      <c r="BK552" t="s">
        <v>189</v>
      </c>
      <c r="BL552" t="s">
        <v>189</v>
      </c>
      <c r="BN552" t="s">
        <v>786</v>
      </c>
      <c r="BO552" t="s">
        <v>16</v>
      </c>
      <c r="BP552" t="s">
        <v>98</v>
      </c>
      <c r="BQ552" t="s">
        <v>184</v>
      </c>
      <c r="BR552" t="s">
        <v>6744</v>
      </c>
      <c r="BS552" t="s">
        <v>202</v>
      </c>
      <c r="BT552" t="s">
        <v>16</v>
      </c>
      <c r="BU552" t="s">
        <v>189</v>
      </c>
      <c r="BV552" t="s">
        <v>27</v>
      </c>
      <c r="BW552" t="s">
        <v>185</v>
      </c>
      <c r="BX552" t="s">
        <v>207</v>
      </c>
      <c r="BY552" t="s">
        <v>16</v>
      </c>
      <c r="BZ552" s="138"/>
      <c r="CA552" s="138">
        <v>42459</v>
      </c>
      <c r="CB552" t="s">
        <v>17</v>
      </c>
      <c r="CC552" t="s">
        <v>17</v>
      </c>
      <c r="CD552" t="s">
        <v>6307</v>
      </c>
      <c r="CE552" t="s">
        <v>189</v>
      </c>
      <c r="CF552" t="s">
        <v>6307</v>
      </c>
      <c r="CG552" t="s">
        <v>189</v>
      </c>
      <c r="CH552">
        <v>2022</v>
      </c>
      <c r="CI552" s="7">
        <v>44762</v>
      </c>
      <c r="CJ552" t="s">
        <v>4723</v>
      </c>
      <c r="CK552">
        <v>7</v>
      </c>
      <c r="CL552">
        <v>30</v>
      </c>
      <c r="CM552" s="7">
        <v>44760</v>
      </c>
      <c r="CN552" t="s">
        <v>11709</v>
      </c>
      <c r="CO552" t="s">
        <v>9857</v>
      </c>
      <c r="CP552" t="s">
        <v>11459</v>
      </c>
      <c r="CQ552" t="s">
        <v>11669</v>
      </c>
      <c r="CR552" t="s">
        <v>6033</v>
      </c>
      <c r="CS552" t="s">
        <v>6035</v>
      </c>
      <c r="CT552" t="s">
        <v>9849</v>
      </c>
      <c r="CU552" t="s">
        <v>9873</v>
      </c>
      <c r="CV552" t="s">
        <v>6310</v>
      </c>
      <c r="CW552" t="s">
        <v>9874</v>
      </c>
      <c r="CX552" t="s">
        <v>787</v>
      </c>
      <c r="CY552" t="s">
        <v>9817</v>
      </c>
      <c r="CZ552" t="s">
        <v>6741</v>
      </c>
      <c r="DA552" t="s">
        <v>252</v>
      </c>
      <c r="DB552" t="s">
        <v>9801</v>
      </c>
      <c r="DC552" t="s">
        <v>16</v>
      </c>
      <c r="DD552" t="s">
        <v>15</v>
      </c>
      <c r="DE552" t="s">
        <v>16</v>
      </c>
      <c r="DF552" t="s">
        <v>16</v>
      </c>
      <c r="DG552" t="s">
        <v>4727</v>
      </c>
      <c r="DH552" t="s">
        <v>2052</v>
      </c>
      <c r="DI552" t="s">
        <v>6117</v>
      </c>
      <c r="DJ552" t="s">
        <v>16</v>
      </c>
      <c r="DK552" t="s">
        <v>9817</v>
      </c>
      <c r="DL552" t="s">
        <v>9817</v>
      </c>
      <c r="DM552" t="s">
        <v>16</v>
      </c>
      <c r="DN552" t="s">
        <v>189</v>
      </c>
      <c r="DO552" t="s">
        <v>11716</v>
      </c>
      <c r="DP552" t="s">
        <v>7922</v>
      </c>
      <c r="DQ552" t="s">
        <v>10313</v>
      </c>
      <c r="DR552" t="s">
        <v>10314</v>
      </c>
    </row>
    <row r="553" spans="1:122" x14ac:dyDescent="0.25">
      <c r="A553">
        <v>362</v>
      </c>
      <c r="B553" t="s">
        <v>189</v>
      </c>
      <c r="C553" t="s">
        <v>3338</v>
      </c>
      <c r="D553" s="138">
        <v>44762</v>
      </c>
      <c r="E553" t="s">
        <v>1518</v>
      </c>
      <c r="F553" t="s">
        <v>106</v>
      </c>
      <c r="G553" t="s">
        <v>1926</v>
      </c>
      <c r="H553" t="s">
        <v>106</v>
      </c>
      <c r="I553" t="s">
        <v>4840</v>
      </c>
      <c r="J553" t="s">
        <v>100</v>
      </c>
      <c r="K553">
        <v>5</v>
      </c>
      <c r="L553">
        <v>5</v>
      </c>
      <c r="M553">
        <v>33.78</v>
      </c>
      <c r="N553">
        <v>39.25</v>
      </c>
      <c r="O553" t="s">
        <v>189</v>
      </c>
      <c r="P553" t="s">
        <v>13</v>
      </c>
      <c r="Q553" t="s">
        <v>77</v>
      </c>
      <c r="R553" t="s">
        <v>747</v>
      </c>
      <c r="S553" t="s">
        <v>33</v>
      </c>
      <c r="T553" t="s">
        <v>16</v>
      </c>
      <c r="U553" t="s">
        <v>2082</v>
      </c>
      <c r="V553" t="s">
        <v>2410</v>
      </c>
      <c r="W553">
        <v>99.447999999999993</v>
      </c>
      <c r="X553" t="s">
        <v>15</v>
      </c>
      <c r="Y553" t="s">
        <v>6282</v>
      </c>
      <c r="Z553" t="s">
        <v>6282</v>
      </c>
      <c r="AA553" t="s">
        <v>9911</v>
      </c>
      <c r="AB553" s="138">
        <v>44769</v>
      </c>
      <c r="AC553" s="138">
        <v>44953</v>
      </c>
      <c r="AD553" t="s">
        <v>6241</v>
      </c>
      <c r="AE553" t="s">
        <v>5126</v>
      </c>
      <c r="AF553" t="s">
        <v>16</v>
      </c>
      <c r="AG553" t="s">
        <v>189</v>
      </c>
      <c r="AH553" s="138">
        <v>45865</v>
      </c>
      <c r="AI553" t="s">
        <v>2414</v>
      </c>
      <c r="AJ553" t="s">
        <v>189</v>
      </c>
      <c r="AK553" t="s">
        <v>189</v>
      </c>
      <c r="AL553" t="s">
        <v>189</v>
      </c>
      <c r="AM553" t="s">
        <v>189</v>
      </c>
      <c r="AN553" t="s">
        <v>189</v>
      </c>
      <c r="AO553" t="s">
        <v>189</v>
      </c>
      <c r="AP553" t="s">
        <v>189</v>
      </c>
      <c r="AQ553" t="s">
        <v>16</v>
      </c>
      <c r="AR553" t="s">
        <v>189</v>
      </c>
      <c r="AS553" t="s">
        <v>16</v>
      </c>
      <c r="AT553" t="s">
        <v>189</v>
      </c>
      <c r="AU553" t="s">
        <v>9344</v>
      </c>
      <c r="AV553" t="s">
        <v>189</v>
      </c>
      <c r="AW553" t="s">
        <v>16</v>
      </c>
      <c r="AX553" t="s">
        <v>16</v>
      </c>
      <c r="AY553" t="s">
        <v>16</v>
      </c>
      <c r="AZ553" t="s">
        <v>16</v>
      </c>
      <c r="BA553" t="s">
        <v>16</v>
      </c>
      <c r="BB553" t="s">
        <v>16</v>
      </c>
      <c r="BC553" t="s">
        <v>16</v>
      </c>
      <c r="BD553" t="s">
        <v>16</v>
      </c>
      <c r="BE553" t="s">
        <v>16</v>
      </c>
      <c r="BF553" t="s">
        <v>189</v>
      </c>
      <c r="BG553" t="s">
        <v>189</v>
      </c>
      <c r="BH553">
        <v>0</v>
      </c>
      <c r="BI553">
        <v>0</v>
      </c>
      <c r="BJ553">
        <v>0</v>
      </c>
      <c r="BK553" t="s">
        <v>189</v>
      </c>
      <c r="BL553" t="s">
        <v>189</v>
      </c>
      <c r="BN553" t="s">
        <v>1520</v>
      </c>
      <c r="BO553" t="s">
        <v>16</v>
      </c>
      <c r="BP553" t="s">
        <v>1518</v>
      </c>
      <c r="BQ553" t="s">
        <v>184</v>
      </c>
      <c r="BR553" t="s">
        <v>6744</v>
      </c>
      <c r="BS553" t="s">
        <v>16</v>
      </c>
      <c r="BT553" t="s">
        <v>16</v>
      </c>
      <c r="BU553" t="s">
        <v>189</v>
      </c>
      <c r="BV553" t="s">
        <v>74</v>
      </c>
      <c r="BW553" t="s">
        <v>189</v>
      </c>
      <c r="BX553" t="s">
        <v>1165</v>
      </c>
      <c r="BY553" t="s">
        <v>16</v>
      </c>
      <c r="BZ553" s="138"/>
      <c r="CA553" s="138">
        <v>43711</v>
      </c>
      <c r="CB553" t="s">
        <v>17</v>
      </c>
      <c r="CC553" t="s">
        <v>6745</v>
      </c>
      <c r="CD553" t="s">
        <v>6307</v>
      </c>
      <c r="CE553" t="s">
        <v>189</v>
      </c>
      <c r="CF553" t="s">
        <v>6307</v>
      </c>
      <c r="CG553" t="s">
        <v>189</v>
      </c>
      <c r="CH553">
        <v>2022</v>
      </c>
      <c r="CI553" s="7">
        <v>44762</v>
      </c>
      <c r="CJ553" t="s">
        <v>4723</v>
      </c>
      <c r="CK553">
        <v>7</v>
      </c>
      <c r="CL553">
        <v>30</v>
      </c>
      <c r="CM553" s="7">
        <v>44760</v>
      </c>
      <c r="CN553" t="s">
        <v>11709</v>
      </c>
      <c r="CO553" t="s">
        <v>9857</v>
      </c>
      <c r="CP553" t="s">
        <v>11459</v>
      </c>
      <c r="CQ553" t="s">
        <v>11669</v>
      </c>
      <c r="CR553" t="s">
        <v>6033</v>
      </c>
      <c r="CS553" t="s">
        <v>6035</v>
      </c>
      <c r="CT553" t="s">
        <v>9849</v>
      </c>
      <c r="CU553" t="s">
        <v>6826</v>
      </c>
      <c r="CV553" t="s">
        <v>6310</v>
      </c>
      <c r="CW553" t="s">
        <v>9874</v>
      </c>
      <c r="CX553" t="s">
        <v>1521</v>
      </c>
      <c r="CY553" t="s">
        <v>9813</v>
      </c>
      <c r="CZ553" t="s">
        <v>6730</v>
      </c>
      <c r="DA553" t="s">
        <v>252</v>
      </c>
      <c r="DB553" t="s">
        <v>9800</v>
      </c>
      <c r="DC553" t="s">
        <v>16</v>
      </c>
      <c r="DD553" t="s">
        <v>15</v>
      </c>
      <c r="DE553" t="s">
        <v>16</v>
      </c>
      <c r="DF553" t="s">
        <v>16</v>
      </c>
      <c r="DG553" t="s">
        <v>4727</v>
      </c>
      <c r="DH553" t="s">
        <v>2051</v>
      </c>
      <c r="DI553" t="s">
        <v>4517</v>
      </c>
      <c r="DJ553" t="s">
        <v>9911</v>
      </c>
      <c r="DK553" t="s">
        <v>5514</v>
      </c>
      <c r="DL553" t="s">
        <v>5514</v>
      </c>
      <c r="DM553" t="s">
        <v>16</v>
      </c>
      <c r="DN553" t="s">
        <v>189</v>
      </c>
      <c r="DO553" t="s">
        <v>10800</v>
      </c>
      <c r="DP553" t="s">
        <v>7923</v>
      </c>
      <c r="DQ553" t="s">
        <v>10313</v>
      </c>
      <c r="DR553" t="s">
        <v>7924</v>
      </c>
    </row>
    <row r="554" spans="1:122" x14ac:dyDescent="0.25">
      <c r="A554">
        <v>361</v>
      </c>
      <c r="B554" t="s">
        <v>189</v>
      </c>
      <c r="C554" t="s">
        <v>3337</v>
      </c>
      <c r="D554" s="138">
        <v>44762</v>
      </c>
      <c r="E554" t="s">
        <v>3309</v>
      </c>
      <c r="F554" t="s">
        <v>11</v>
      </c>
      <c r="G554" t="s">
        <v>1926</v>
      </c>
      <c r="H554" t="s">
        <v>11</v>
      </c>
      <c r="I554" t="s">
        <v>9802</v>
      </c>
      <c r="J554" t="s">
        <v>100</v>
      </c>
      <c r="K554">
        <v>0.94699999999999995</v>
      </c>
      <c r="L554">
        <v>0.95</v>
      </c>
      <c r="M554">
        <v>6.4</v>
      </c>
      <c r="N554">
        <v>7.4340000000000002</v>
      </c>
      <c r="O554" t="s">
        <v>189</v>
      </c>
      <c r="P554" t="s">
        <v>3305</v>
      </c>
      <c r="Q554" t="s">
        <v>63</v>
      </c>
      <c r="R554" t="s">
        <v>16</v>
      </c>
      <c r="S554" t="s">
        <v>16</v>
      </c>
      <c r="T554" t="s">
        <v>16</v>
      </c>
      <c r="U554" t="s">
        <v>16</v>
      </c>
      <c r="V554" t="s">
        <v>2410</v>
      </c>
      <c r="W554">
        <v>98.708399999999997</v>
      </c>
      <c r="X554" t="s">
        <v>32</v>
      </c>
      <c r="Y554" t="s">
        <v>1883</v>
      </c>
      <c r="Z554" t="s">
        <v>1883</v>
      </c>
      <c r="AA554" t="s">
        <v>189</v>
      </c>
      <c r="AB554" s="138">
        <v>44764</v>
      </c>
      <c r="AC554" s="138">
        <v>44914</v>
      </c>
      <c r="AD554" t="s">
        <v>6242</v>
      </c>
      <c r="AE554" t="s">
        <v>5085</v>
      </c>
      <c r="AF554" t="s">
        <v>16</v>
      </c>
      <c r="AG554" t="s">
        <v>189</v>
      </c>
      <c r="AH554" s="138">
        <v>45096</v>
      </c>
      <c r="AI554" t="s">
        <v>2414</v>
      </c>
      <c r="AJ554" t="s">
        <v>189</v>
      </c>
      <c r="AK554" t="s">
        <v>189</v>
      </c>
      <c r="AL554" t="s">
        <v>189</v>
      </c>
      <c r="AM554" t="s">
        <v>189</v>
      </c>
      <c r="AN554" t="s">
        <v>189</v>
      </c>
      <c r="AO554" t="s">
        <v>189</v>
      </c>
      <c r="AP554" t="s">
        <v>189</v>
      </c>
      <c r="AQ554" t="s">
        <v>16</v>
      </c>
      <c r="AR554" t="s">
        <v>189</v>
      </c>
      <c r="AS554" t="s">
        <v>16</v>
      </c>
      <c r="AT554" t="s">
        <v>189</v>
      </c>
      <c r="AU554" t="s">
        <v>9344</v>
      </c>
      <c r="AV554" t="s">
        <v>189</v>
      </c>
      <c r="AW554" t="s">
        <v>16</v>
      </c>
      <c r="AX554" t="s">
        <v>16</v>
      </c>
      <c r="AY554" t="s">
        <v>16</v>
      </c>
      <c r="AZ554" t="s">
        <v>16</v>
      </c>
      <c r="BA554" t="s">
        <v>16</v>
      </c>
      <c r="BB554" t="s">
        <v>16</v>
      </c>
      <c r="BC554" t="s">
        <v>16</v>
      </c>
      <c r="BD554" t="s">
        <v>16</v>
      </c>
      <c r="BE554" t="s">
        <v>16</v>
      </c>
      <c r="BF554" t="s">
        <v>189</v>
      </c>
      <c r="BG554" t="s">
        <v>189</v>
      </c>
      <c r="BH554">
        <v>0</v>
      </c>
      <c r="BI554">
        <v>0</v>
      </c>
      <c r="BJ554">
        <v>0</v>
      </c>
      <c r="BK554" t="s">
        <v>189</v>
      </c>
      <c r="BL554" t="s">
        <v>189</v>
      </c>
      <c r="BN554" t="s">
        <v>3306</v>
      </c>
      <c r="BO554" t="s">
        <v>16</v>
      </c>
      <c r="BP554" t="s">
        <v>3309</v>
      </c>
      <c r="BQ554" t="s">
        <v>301</v>
      </c>
      <c r="BR554" t="s">
        <v>6745</v>
      </c>
      <c r="BS554" t="s">
        <v>16</v>
      </c>
      <c r="BT554" t="s">
        <v>16</v>
      </c>
      <c r="BU554" t="s">
        <v>189</v>
      </c>
      <c r="BV554" t="s">
        <v>58</v>
      </c>
      <c r="BW554" t="s">
        <v>16</v>
      </c>
      <c r="BX554" t="s">
        <v>2971</v>
      </c>
      <c r="BY554" t="s">
        <v>16</v>
      </c>
      <c r="BZ554" s="138"/>
      <c r="CA554" s="138">
        <v>44371</v>
      </c>
      <c r="CB554" t="s">
        <v>4703</v>
      </c>
      <c r="CC554" t="s">
        <v>6745</v>
      </c>
      <c r="CD554" t="s">
        <v>6307</v>
      </c>
      <c r="CE554" t="s">
        <v>189</v>
      </c>
      <c r="CF554" t="s">
        <v>189</v>
      </c>
      <c r="CG554" t="s">
        <v>189</v>
      </c>
      <c r="CH554">
        <v>2022</v>
      </c>
      <c r="CI554" s="7">
        <v>44762</v>
      </c>
      <c r="CJ554" t="s">
        <v>16</v>
      </c>
      <c r="CK554">
        <v>7</v>
      </c>
      <c r="CL554">
        <v>30</v>
      </c>
      <c r="CM554" s="7">
        <v>44760</v>
      </c>
      <c r="CN554" t="s">
        <v>11709</v>
      </c>
      <c r="CO554" t="s">
        <v>9857</v>
      </c>
      <c r="CP554" t="s">
        <v>11459</v>
      </c>
      <c r="CQ554" t="s">
        <v>11669</v>
      </c>
      <c r="CR554" t="s">
        <v>6033</v>
      </c>
      <c r="CS554" t="s">
        <v>6035</v>
      </c>
      <c r="CT554" t="s">
        <v>9849</v>
      </c>
      <c r="CU554" t="s">
        <v>9873</v>
      </c>
      <c r="CV554" t="s">
        <v>6310</v>
      </c>
      <c r="CW554" t="s">
        <v>9882</v>
      </c>
      <c r="CX554" t="s">
        <v>3308</v>
      </c>
      <c r="CY554" t="s">
        <v>9813</v>
      </c>
      <c r="CZ554" t="s">
        <v>6730</v>
      </c>
      <c r="DA554" t="s">
        <v>188</v>
      </c>
      <c r="DB554" t="s">
        <v>16</v>
      </c>
      <c r="DC554" t="s">
        <v>3306</v>
      </c>
      <c r="DD554" t="s">
        <v>32</v>
      </c>
      <c r="DE554" t="s">
        <v>16</v>
      </c>
      <c r="DF554" t="s">
        <v>16</v>
      </c>
      <c r="DG554" t="s">
        <v>5895</v>
      </c>
      <c r="DH554" t="s">
        <v>6766</v>
      </c>
      <c r="DI554" t="s">
        <v>5900</v>
      </c>
      <c r="DJ554" t="s">
        <v>16</v>
      </c>
      <c r="DK554" t="s">
        <v>16</v>
      </c>
      <c r="DL554" t="s">
        <v>4465</v>
      </c>
      <c r="DM554" t="s">
        <v>16</v>
      </c>
      <c r="DN554" t="s">
        <v>189</v>
      </c>
      <c r="DO554" t="s">
        <v>11717</v>
      </c>
      <c r="DP554" t="s">
        <v>7925</v>
      </c>
      <c r="DQ554" t="s">
        <v>10313</v>
      </c>
      <c r="DR554" t="s">
        <v>7926</v>
      </c>
    </row>
    <row r="555" spans="1:122" x14ac:dyDescent="0.25">
      <c r="A555">
        <v>360</v>
      </c>
      <c r="B555" t="s">
        <v>189</v>
      </c>
      <c r="C555" t="s">
        <v>3363</v>
      </c>
      <c r="D555" s="138">
        <v>44761</v>
      </c>
      <c r="E555" t="s">
        <v>3367</v>
      </c>
      <c r="F555" t="s">
        <v>11</v>
      </c>
      <c r="G555" t="s">
        <v>1932</v>
      </c>
      <c r="H555" t="s">
        <v>11</v>
      </c>
      <c r="I555" t="s">
        <v>9802</v>
      </c>
      <c r="J555" t="s">
        <v>92</v>
      </c>
      <c r="K555">
        <v>0.27</v>
      </c>
      <c r="L555">
        <v>0.28000000000000003</v>
      </c>
      <c r="M555">
        <v>1.86</v>
      </c>
      <c r="N555">
        <v>2.17</v>
      </c>
      <c r="O555" t="s">
        <v>189</v>
      </c>
      <c r="P555" t="s">
        <v>2048</v>
      </c>
      <c r="Q555" t="s">
        <v>545</v>
      </c>
      <c r="R555" t="s">
        <v>16</v>
      </c>
      <c r="S555" t="s">
        <v>16</v>
      </c>
      <c r="T555" t="s">
        <v>16</v>
      </c>
      <c r="U555" t="s">
        <v>16</v>
      </c>
      <c r="V555" t="s">
        <v>2410</v>
      </c>
      <c r="W555">
        <v>100</v>
      </c>
      <c r="X555" t="s">
        <v>22</v>
      </c>
      <c r="Y555" t="s">
        <v>1883</v>
      </c>
      <c r="Z555" t="s">
        <v>1883</v>
      </c>
      <c r="AA555" t="s">
        <v>189</v>
      </c>
      <c r="AB555" s="138">
        <v>44769</v>
      </c>
      <c r="AC555" s="138">
        <v>44953</v>
      </c>
      <c r="AD555" t="s">
        <v>6241</v>
      </c>
      <c r="AE555" t="s">
        <v>5313</v>
      </c>
      <c r="AF555" t="s">
        <v>16</v>
      </c>
      <c r="AG555" t="s">
        <v>189</v>
      </c>
      <c r="AH555" s="138">
        <v>45835</v>
      </c>
      <c r="AI555" t="s">
        <v>2414</v>
      </c>
      <c r="AJ555" t="s">
        <v>189</v>
      </c>
      <c r="AK555" t="s">
        <v>189</v>
      </c>
      <c r="AL555" t="s">
        <v>189</v>
      </c>
      <c r="AM555" t="s">
        <v>189</v>
      </c>
      <c r="AN555" t="s">
        <v>189</v>
      </c>
      <c r="AO555" t="s">
        <v>189</v>
      </c>
      <c r="AP555" t="s">
        <v>189</v>
      </c>
      <c r="AQ555" t="s">
        <v>16</v>
      </c>
      <c r="AR555" t="s">
        <v>189</v>
      </c>
      <c r="AS555" t="s">
        <v>16</v>
      </c>
      <c r="AT555" t="s">
        <v>189</v>
      </c>
      <c r="AU555" t="s">
        <v>9344</v>
      </c>
      <c r="AV555" t="s">
        <v>189</v>
      </c>
      <c r="AW555" t="s">
        <v>16</v>
      </c>
      <c r="AX555" t="s">
        <v>16</v>
      </c>
      <c r="AY555" t="s">
        <v>16</v>
      </c>
      <c r="AZ555" t="s">
        <v>16</v>
      </c>
      <c r="BA555" t="s">
        <v>16</v>
      </c>
      <c r="BB555" t="s">
        <v>16</v>
      </c>
      <c r="BC555" t="s">
        <v>16</v>
      </c>
      <c r="BD555" t="s">
        <v>16</v>
      </c>
      <c r="BE555" t="s">
        <v>16</v>
      </c>
      <c r="BF555" t="s">
        <v>189</v>
      </c>
      <c r="BG555" t="s">
        <v>189</v>
      </c>
      <c r="BH555">
        <v>0</v>
      </c>
      <c r="BI555">
        <v>0</v>
      </c>
      <c r="BJ555">
        <v>0</v>
      </c>
      <c r="BK555" t="s">
        <v>189</v>
      </c>
      <c r="BL555" t="s">
        <v>189</v>
      </c>
      <c r="BN555" t="s">
        <v>3362</v>
      </c>
      <c r="BO555" t="s">
        <v>9734</v>
      </c>
      <c r="BP555" t="s">
        <v>3365</v>
      </c>
      <c r="BQ555" t="s">
        <v>184</v>
      </c>
      <c r="BR555" t="s">
        <v>6744</v>
      </c>
      <c r="BS555" t="s">
        <v>9667</v>
      </c>
      <c r="BT555" t="s">
        <v>16</v>
      </c>
      <c r="BU555" t="s">
        <v>189</v>
      </c>
      <c r="BV555" t="s">
        <v>35</v>
      </c>
      <c r="BW555" t="s">
        <v>195</v>
      </c>
      <c r="BX555" t="s">
        <v>3366</v>
      </c>
      <c r="BY555" t="s">
        <v>16</v>
      </c>
      <c r="BZ555" s="138"/>
      <c r="CA555" s="138">
        <v>44761</v>
      </c>
      <c r="CB555" t="s">
        <v>17</v>
      </c>
      <c r="CC555" t="s">
        <v>17</v>
      </c>
      <c r="CD555" t="s">
        <v>6307</v>
      </c>
      <c r="CE555" t="s">
        <v>189</v>
      </c>
      <c r="CF555" t="s">
        <v>189</v>
      </c>
      <c r="CG555" t="s">
        <v>189</v>
      </c>
      <c r="CH555">
        <v>2022</v>
      </c>
      <c r="CI555" s="7">
        <v>44761</v>
      </c>
      <c r="CJ555" t="s">
        <v>4723</v>
      </c>
      <c r="CK555">
        <v>7</v>
      </c>
      <c r="CL555">
        <v>30</v>
      </c>
      <c r="CM555" s="7">
        <v>44760</v>
      </c>
      <c r="CN555" t="s">
        <v>11709</v>
      </c>
      <c r="CO555" t="s">
        <v>9857</v>
      </c>
      <c r="CP555" t="s">
        <v>11459</v>
      </c>
      <c r="CQ555" t="s">
        <v>11669</v>
      </c>
      <c r="CR555" t="s">
        <v>6033</v>
      </c>
      <c r="CS555" t="s">
        <v>6035</v>
      </c>
      <c r="CT555" t="s">
        <v>9849</v>
      </c>
      <c r="CU555" t="s">
        <v>9873</v>
      </c>
      <c r="CV555" t="s">
        <v>6307</v>
      </c>
      <c r="CW555" t="s">
        <v>9874</v>
      </c>
      <c r="CX555" t="s">
        <v>3364</v>
      </c>
      <c r="CY555" t="s">
        <v>9809</v>
      </c>
      <c r="CZ555" t="s">
        <v>6730</v>
      </c>
      <c r="DA555" t="s">
        <v>188</v>
      </c>
      <c r="DB555" t="s">
        <v>16</v>
      </c>
      <c r="DC555" t="s">
        <v>16</v>
      </c>
      <c r="DD555" t="s">
        <v>22</v>
      </c>
      <c r="DE555" t="s">
        <v>16</v>
      </c>
      <c r="DF555" t="s">
        <v>811</v>
      </c>
      <c r="DG555" t="s">
        <v>4750</v>
      </c>
      <c r="DH555" t="s">
        <v>6809</v>
      </c>
      <c r="DI555" t="s">
        <v>5901</v>
      </c>
      <c r="DJ555" t="s">
        <v>16</v>
      </c>
      <c r="DK555" t="s">
        <v>16</v>
      </c>
      <c r="DL555" t="s">
        <v>5972</v>
      </c>
      <c r="DM555" t="s">
        <v>9708</v>
      </c>
      <c r="DN555" t="s">
        <v>189</v>
      </c>
      <c r="DO555" t="s">
        <v>11241</v>
      </c>
      <c r="DP555" t="s">
        <v>7927</v>
      </c>
      <c r="DQ555" t="s">
        <v>10315</v>
      </c>
      <c r="DR555" t="s">
        <v>7928</v>
      </c>
    </row>
    <row r="556" spans="1:122" x14ac:dyDescent="0.25">
      <c r="A556">
        <v>359</v>
      </c>
      <c r="B556" t="s">
        <v>189</v>
      </c>
      <c r="C556" t="s">
        <v>3358</v>
      </c>
      <c r="D556" s="138">
        <v>44761</v>
      </c>
      <c r="E556" t="s">
        <v>3361</v>
      </c>
      <c r="F556" t="s">
        <v>11</v>
      </c>
      <c r="G556" t="s">
        <v>1932</v>
      </c>
      <c r="H556" t="s">
        <v>11</v>
      </c>
      <c r="I556" t="s">
        <v>9802</v>
      </c>
      <c r="J556" t="s">
        <v>92</v>
      </c>
      <c r="K556">
        <v>0.5</v>
      </c>
      <c r="L556">
        <v>0.51</v>
      </c>
      <c r="M556">
        <v>3.45</v>
      </c>
      <c r="N556">
        <v>4.0179999999999998</v>
      </c>
      <c r="O556" t="s">
        <v>189</v>
      </c>
      <c r="P556" t="s">
        <v>121</v>
      </c>
      <c r="Q556" t="s">
        <v>565</v>
      </c>
      <c r="R556" t="s">
        <v>16</v>
      </c>
      <c r="S556" t="s">
        <v>565</v>
      </c>
      <c r="T556" t="s">
        <v>16</v>
      </c>
      <c r="U556" t="s">
        <v>16</v>
      </c>
      <c r="V556" t="s">
        <v>2410</v>
      </c>
      <c r="W556">
        <v>100</v>
      </c>
      <c r="X556" t="s">
        <v>72</v>
      </c>
      <c r="Y556" t="s">
        <v>6282</v>
      </c>
      <c r="Z556" t="s">
        <v>6282</v>
      </c>
      <c r="AA556" t="s">
        <v>189</v>
      </c>
      <c r="AB556" s="138">
        <v>44764</v>
      </c>
      <c r="AC556" s="138">
        <v>44948</v>
      </c>
      <c r="AD556" t="s">
        <v>6240</v>
      </c>
      <c r="AE556" t="s">
        <v>5312</v>
      </c>
      <c r="AF556" t="s">
        <v>16</v>
      </c>
      <c r="AG556" t="s">
        <v>189</v>
      </c>
      <c r="AH556" s="138">
        <v>45128</v>
      </c>
      <c r="AI556" t="s">
        <v>2414</v>
      </c>
      <c r="AJ556" t="s">
        <v>189</v>
      </c>
      <c r="AK556" t="s">
        <v>189</v>
      </c>
      <c r="AL556" t="s">
        <v>189</v>
      </c>
      <c r="AM556" t="s">
        <v>189</v>
      </c>
      <c r="AN556" t="s">
        <v>189</v>
      </c>
      <c r="AO556" t="s">
        <v>189</v>
      </c>
      <c r="AP556" t="s">
        <v>5517</v>
      </c>
      <c r="AQ556" t="s">
        <v>16</v>
      </c>
      <c r="AR556" t="s">
        <v>189</v>
      </c>
      <c r="AS556" t="s">
        <v>16</v>
      </c>
      <c r="AT556" t="s">
        <v>189</v>
      </c>
      <c r="AU556" t="s">
        <v>9344</v>
      </c>
      <c r="AV556" t="s">
        <v>189</v>
      </c>
      <c r="AW556" t="s">
        <v>16</v>
      </c>
      <c r="AX556" t="s">
        <v>16</v>
      </c>
      <c r="AY556" t="s">
        <v>16</v>
      </c>
      <c r="AZ556" t="s">
        <v>16</v>
      </c>
      <c r="BA556" t="s">
        <v>16</v>
      </c>
      <c r="BB556" t="s">
        <v>16</v>
      </c>
      <c r="BC556" t="s">
        <v>16</v>
      </c>
      <c r="BD556" t="s">
        <v>16</v>
      </c>
      <c r="BE556" t="s">
        <v>16</v>
      </c>
      <c r="BF556" t="s">
        <v>189</v>
      </c>
      <c r="BG556" t="s">
        <v>189</v>
      </c>
      <c r="BH556">
        <v>0</v>
      </c>
      <c r="BI556">
        <v>0</v>
      </c>
      <c r="BJ556">
        <v>0</v>
      </c>
      <c r="BK556" t="s">
        <v>189</v>
      </c>
      <c r="BL556" t="s">
        <v>189</v>
      </c>
      <c r="BN556" t="s">
        <v>3357</v>
      </c>
      <c r="BO556" t="s">
        <v>9710</v>
      </c>
      <c r="BP556" t="s">
        <v>3360</v>
      </c>
      <c r="BQ556" t="s">
        <v>184</v>
      </c>
      <c r="BR556" t="s">
        <v>6744</v>
      </c>
      <c r="BS556" t="s">
        <v>1494</v>
      </c>
      <c r="BT556" t="s">
        <v>16</v>
      </c>
      <c r="BU556" t="s">
        <v>189</v>
      </c>
      <c r="BV556" t="s">
        <v>18</v>
      </c>
      <c r="BW556" t="s">
        <v>195</v>
      </c>
      <c r="BX556" t="s">
        <v>1340</v>
      </c>
      <c r="BY556" t="s">
        <v>2837</v>
      </c>
      <c r="BZ556" s="138"/>
      <c r="CA556" s="138">
        <v>44221</v>
      </c>
      <c r="CB556" t="s">
        <v>17</v>
      </c>
      <c r="CC556" t="s">
        <v>17</v>
      </c>
      <c r="CD556" t="s">
        <v>6307</v>
      </c>
      <c r="CE556" t="s">
        <v>189</v>
      </c>
      <c r="CF556" t="s">
        <v>189</v>
      </c>
      <c r="CG556" t="s">
        <v>189</v>
      </c>
      <c r="CH556">
        <v>2022</v>
      </c>
      <c r="CI556" s="7">
        <v>44761</v>
      </c>
      <c r="CJ556" t="s">
        <v>4723</v>
      </c>
      <c r="CK556">
        <v>7</v>
      </c>
      <c r="CL556">
        <v>30</v>
      </c>
      <c r="CM556" s="7">
        <v>44760</v>
      </c>
      <c r="CN556" t="s">
        <v>11709</v>
      </c>
      <c r="CO556" t="s">
        <v>9857</v>
      </c>
      <c r="CP556" t="s">
        <v>11459</v>
      </c>
      <c r="CQ556" t="s">
        <v>11669</v>
      </c>
      <c r="CR556" t="s">
        <v>6033</v>
      </c>
      <c r="CS556" t="s">
        <v>6035</v>
      </c>
      <c r="CT556" t="s">
        <v>9849</v>
      </c>
      <c r="CU556" t="s">
        <v>9873</v>
      </c>
      <c r="CV556" t="s">
        <v>6310</v>
      </c>
      <c r="CW556" t="s">
        <v>9882</v>
      </c>
      <c r="CX556" t="s">
        <v>3359</v>
      </c>
      <c r="CY556" t="s">
        <v>9809</v>
      </c>
      <c r="CZ556" t="s">
        <v>6730</v>
      </c>
      <c r="DA556" t="s">
        <v>188</v>
      </c>
      <c r="DB556" t="s">
        <v>16</v>
      </c>
      <c r="DC556" t="s">
        <v>3357</v>
      </c>
      <c r="DD556" t="s">
        <v>22</v>
      </c>
      <c r="DE556" t="s">
        <v>16</v>
      </c>
      <c r="DF556" t="s">
        <v>3297</v>
      </c>
      <c r="DG556" t="s">
        <v>5517</v>
      </c>
      <c r="DH556" t="s">
        <v>6809</v>
      </c>
      <c r="DI556" t="s">
        <v>5852</v>
      </c>
      <c r="DJ556" t="s">
        <v>16</v>
      </c>
      <c r="DK556" t="s">
        <v>16</v>
      </c>
      <c r="DL556" t="s">
        <v>5972</v>
      </c>
      <c r="DM556" t="s">
        <v>9708</v>
      </c>
      <c r="DN556" t="s">
        <v>189</v>
      </c>
      <c r="DO556" t="s">
        <v>11242</v>
      </c>
      <c r="DP556" t="s">
        <v>7929</v>
      </c>
      <c r="DQ556" t="s">
        <v>10315</v>
      </c>
      <c r="DR556" t="s">
        <v>7930</v>
      </c>
    </row>
    <row r="557" spans="1:122" x14ac:dyDescent="0.25">
      <c r="A557">
        <v>358</v>
      </c>
      <c r="B557" t="s">
        <v>189</v>
      </c>
      <c r="C557" t="s">
        <v>3354</v>
      </c>
      <c r="D557" s="138">
        <v>44761</v>
      </c>
      <c r="E557" t="s">
        <v>5471</v>
      </c>
      <c r="F557" t="s">
        <v>3351</v>
      </c>
      <c r="G557" t="s">
        <v>1926</v>
      </c>
      <c r="H557" t="s">
        <v>3351</v>
      </c>
      <c r="I557" t="s">
        <v>4840</v>
      </c>
      <c r="J557" t="s">
        <v>100</v>
      </c>
      <c r="K557">
        <v>1</v>
      </c>
      <c r="L557">
        <v>1</v>
      </c>
      <c r="M557">
        <v>6.35</v>
      </c>
      <c r="N557">
        <v>7.85</v>
      </c>
      <c r="O557" t="s">
        <v>5516</v>
      </c>
      <c r="P557" t="s">
        <v>104</v>
      </c>
      <c r="Q557" t="s">
        <v>621</v>
      </c>
      <c r="R557" t="s">
        <v>4351</v>
      </c>
      <c r="S557" t="s">
        <v>4352</v>
      </c>
      <c r="T557" t="s">
        <v>4352</v>
      </c>
      <c r="U557" t="s">
        <v>2079</v>
      </c>
      <c r="V557" t="s">
        <v>2755</v>
      </c>
      <c r="W557">
        <v>99.322999999999993</v>
      </c>
      <c r="X557" t="s">
        <v>15</v>
      </c>
      <c r="Y557" t="s">
        <v>6282</v>
      </c>
      <c r="Z557" t="s">
        <v>6282</v>
      </c>
      <c r="AA557" t="s">
        <v>189</v>
      </c>
      <c r="AB557" s="138">
        <v>44609</v>
      </c>
      <c r="AC557" s="138">
        <v>44790</v>
      </c>
      <c r="AD557" t="s">
        <v>6242</v>
      </c>
      <c r="AE557" t="s">
        <v>5311</v>
      </c>
      <c r="AF557" t="s">
        <v>6242</v>
      </c>
      <c r="AG557" t="s">
        <v>189</v>
      </c>
      <c r="AH557" s="138">
        <v>46435</v>
      </c>
      <c r="AI557" t="s">
        <v>2414</v>
      </c>
      <c r="AJ557" t="s">
        <v>189</v>
      </c>
      <c r="AK557" t="s">
        <v>189</v>
      </c>
      <c r="AL557" t="s">
        <v>189</v>
      </c>
      <c r="AM557" t="s">
        <v>189</v>
      </c>
      <c r="AN557" t="s">
        <v>189</v>
      </c>
      <c r="AO557" t="s">
        <v>189</v>
      </c>
      <c r="AP557" t="s">
        <v>189</v>
      </c>
      <c r="AQ557" t="s">
        <v>16</v>
      </c>
      <c r="AR557" t="s">
        <v>189</v>
      </c>
      <c r="AS557" t="s">
        <v>16</v>
      </c>
      <c r="AT557" t="s">
        <v>189</v>
      </c>
      <c r="AU557" t="s">
        <v>5516</v>
      </c>
      <c r="AV557" t="s">
        <v>189</v>
      </c>
      <c r="AW557" t="s">
        <v>16</v>
      </c>
      <c r="AX557" t="s">
        <v>16</v>
      </c>
      <c r="AY557" t="s">
        <v>16</v>
      </c>
      <c r="AZ557" t="s">
        <v>16</v>
      </c>
      <c r="BA557" t="s">
        <v>16</v>
      </c>
      <c r="BB557" t="s">
        <v>16</v>
      </c>
      <c r="BC557" t="s">
        <v>16</v>
      </c>
      <c r="BD557" t="s">
        <v>16</v>
      </c>
      <c r="BE557" t="s">
        <v>16</v>
      </c>
      <c r="BF557" t="s">
        <v>189</v>
      </c>
      <c r="BG557" t="s">
        <v>189</v>
      </c>
      <c r="BH557">
        <v>0</v>
      </c>
      <c r="BI557">
        <v>0</v>
      </c>
      <c r="BJ557">
        <v>0</v>
      </c>
      <c r="BK557" t="s">
        <v>189</v>
      </c>
      <c r="BL557" t="s">
        <v>189</v>
      </c>
      <c r="BN557" t="s">
        <v>3353</v>
      </c>
      <c r="BO557" t="s">
        <v>16</v>
      </c>
      <c r="BP557" t="s">
        <v>3356</v>
      </c>
      <c r="BQ557" t="s">
        <v>240</v>
      </c>
      <c r="BR557" t="s">
        <v>5653</v>
      </c>
      <c r="BS557" t="s">
        <v>9790</v>
      </c>
      <c r="BT557" t="s">
        <v>9790</v>
      </c>
      <c r="BU557" t="s">
        <v>189</v>
      </c>
      <c r="BV557" t="s">
        <v>129</v>
      </c>
      <c r="BW557" t="s">
        <v>16</v>
      </c>
      <c r="BX557" t="s">
        <v>16</v>
      </c>
      <c r="BY557" t="s">
        <v>16</v>
      </c>
      <c r="BZ557" s="138"/>
      <c r="CA557" s="138">
        <v>37035</v>
      </c>
      <c r="CB557" t="s">
        <v>34</v>
      </c>
      <c r="CC557" t="s">
        <v>16</v>
      </c>
      <c r="CD557" t="s">
        <v>6307</v>
      </c>
      <c r="CE557" t="s">
        <v>189</v>
      </c>
      <c r="CF557" t="s">
        <v>189</v>
      </c>
      <c r="CG557" t="s">
        <v>189</v>
      </c>
      <c r="CH557">
        <v>2022</v>
      </c>
      <c r="CI557" s="7">
        <v>44761</v>
      </c>
      <c r="CJ557" t="s">
        <v>16</v>
      </c>
      <c r="CK557">
        <v>7</v>
      </c>
      <c r="CL557">
        <v>30</v>
      </c>
      <c r="CM557" s="7">
        <v>44760</v>
      </c>
      <c r="CN557" t="s">
        <v>11709</v>
      </c>
      <c r="CO557" t="s">
        <v>9857</v>
      </c>
      <c r="CP557" t="s">
        <v>11459</v>
      </c>
      <c r="CQ557" t="s">
        <v>11669</v>
      </c>
      <c r="CR557" t="s">
        <v>6033</v>
      </c>
      <c r="CS557" t="s">
        <v>6035</v>
      </c>
      <c r="CT557" t="s">
        <v>9849</v>
      </c>
      <c r="CU557" t="s">
        <v>9873</v>
      </c>
      <c r="CV557" t="s">
        <v>6310</v>
      </c>
      <c r="CW557" t="s">
        <v>9912</v>
      </c>
      <c r="CX557" t="s">
        <v>3355</v>
      </c>
      <c r="CY557" t="s">
        <v>9813</v>
      </c>
      <c r="CZ557" t="s">
        <v>6730</v>
      </c>
      <c r="DA557" t="s">
        <v>252</v>
      </c>
      <c r="DB557" t="s">
        <v>9800</v>
      </c>
      <c r="DC557" t="s">
        <v>16</v>
      </c>
      <c r="DD557" t="s">
        <v>15</v>
      </c>
      <c r="DE557" t="s">
        <v>16</v>
      </c>
      <c r="DF557" t="s">
        <v>16</v>
      </c>
      <c r="DG557" t="s">
        <v>4730</v>
      </c>
      <c r="DH557" t="s">
        <v>2051</v>
      </c>
      <c r="DI557" t="s">
        <v>5534</v>
      </c>
      <c r="DJ557" t="s">
        <v>16</v>
      </c>
      <c r="DK557" t="s">
        <v>16</v>
      </c>
      <c r="DL557" t="s">
        <v>4465</v>
      </c>
      <c r="DM557" t="s">
        <v>16</v>
      </c>
      <c r="DN557" t="s">
        <v>189</v>
      </c>
      <c r="DO557" t="s">
        <v>10909</v>
      </c>
      <c r="DP557" t="s">
        <v>7931</v>
      </c>
      <c r="DQ557" t="s">
        <v>10315</v>
      </c>
      <c r="DR557" t="s">
        <v>5627</v>
      </c>
    </row>
    <row r="558" spans="1:122" x14ac:dyDescent="0.25">
      <c r="A558">
        <v>357</v>
      </c>
      <c r="B558" t="s">
        <v>189</v>
      </c>
      <c r="C558" t="s">
        <v>3373</v>
      </c>
      <c r="D558" s="138">
        <v>44760</v>
      </c>
      <c r="E558" t="s">
        <v>3376</v>
      </c>
      <c r="F558" t="s">
        <v>11</v>
      </c>
      <c r="G558" t="s">
        <v>16</v>
      </c>
      <c r="H558" t="s">
        <v>11</v>
      </c>
      <c r="I558" t="s">
        <v>9802</v>
      </c>
      <c r="J558" t="s">
        <v>100</v>
      </c>
      <c r="K558">
        <v>0.6</v>
      </c>
      <c r="L558">
        <v>0.6</v>
      </c>
      <c r="M558">
        <v>4.05</v>
      </c>
      <c r="N558">
        <v>4.71</v>
      </c>
      <c r="O558" t="s">
        <v>189</v>
      </c>
      <c r="P558" t="s">
        <v>13</v>
      </c>
      <c r="Q558" t="s">
        <v>48</v>
      </c>
      <c r="R558" t="s">
        <v>16</v>
      </c>
      <c r="S558" t="s">
        <v>48</v>
      </c>
      <c r="T558" t="s">
        <v>16</v>
      </c>
      <c r="U558" t="s">
        <v>16</v>
      </c>
      <c r="V558" t="s">
        <v>2410</v>
      </c>
      <c r="W558">
        <v>100</v>
      </c>
      <c r="X558" t="s">
        <v>22</v>
      </c>
      <c r="Y558" t="s">
        <v>6282</v>
      </c>
      <c r="Z558" t="s">
        <v>6282</v>
      </c>
      <c r="AA558" t="s">
        <v>189</v>
      </c>
      <c r="AB558" s="138">
        <v>44763</v>
      </c>
      <c r="AC558" s="138">
        <v>44947</v>
      </c>
      <c r="AD558" t="s">
        <v>6241</v>
      </c>
      <c r="AE558" t="s">
        <v>5315</v>
      </c>
      <c r="AF558" t="s">
        <v>16</v>
      </c>
      <c r="AG558" t="s">
        <v>189</v>
      </c>
      <c r="AH558" s="138">
        <v>45859</v>
      </c>
      <c r="AI558" t="s">
        <v>2414</v>
      </c>
      <c r="AJ558" t="s">
        <v>189</v>
      </c>
      <c r="AK558" t="s">
        <v>189</v>
      </c>
      <c r="AL558" t="s">
        <v>189</v>
      </c>
      <c r="AM558" t="s">
        <v>189</v>
      </c>
      <c r="AN558" t="s">
        <v>189</v>
      </c>
      <c r="AO558" t="s">
        <v>189</v>
      </c>
      <c r="AP558" t="s">
        <v>189</v>
      </c>
      <c r="AQ558" t="s">
        <v>16</v>
      </c>
      <c r="AR558" t="s">
        <v>189</v>
      </c>
      <c r="AS558" t="s">
        <v>16</v>
      </c>
      <c r="AT558" t="s">
        <v>189</v>
      </c>
      <c r="AU558" t="s">
        <v>9344</v>
      </c>
      <c r="AV558" t="s">
        <v>189</v>
      </c>
      <c r="AW558" t="s">
        <v>16</v>
      </c>
      <c r="AX558" t="s">
        <v>16</v>
      </c>
      <c r="AY558" t="s">
        <v>16</v>
      </c>
      <c r="AZ558" t="s">
        <v>16</v>
      </c>
      <c r="BA558" t="s">
        <v>16</v>
      </c>
      <c r="BB558" t="s">
        <v>16</v>
      </c>
      <c r="BC558" t="s">
        <v>16</v>
      </c>
      <c r="BD558" t="s">
        <v>16</v>
      </c>
      <c r="BE558" t="s">
        <v>16</v>
      </c>
      <c r="BF558" t="s">
        <v>189</v>
      </c>
      <c r="BG558" t="s">
        <v>189</v>
      </c>
      <c r="BH558">
        <v>0</v>
      </c>
      <c r="BI558">
        <v>0</v>
      </c>
      <c r="BJ558">
        <v>0</v>
      </c>
      <c r="BK558" t="s">
        <v>189</v>
      </c>
      <c r="BL558" t="s">
        <v>189</v>
      </c>
      <c r="BN558" t="s">
        <v>3372</v>
      </c>
      <c r="BO558" t="s">
        <v>16</v>
      </c>
      <c r="BP558" t="s">
        <v>3375</v>
      </c>
      <c r="BQ558" t="s">
        <v>184</v>
      </c>
      <c r="BR558" t="s">
        <v>6744</v>
      </c>
      <c r="BS558" t="s">
        <v>16</v>
      </c>
      <c r="BT558" t="s">
        <v>16</v>
      </c>
      <c r="BU558" t="s">
        <v>189</v>
      </c>
      <c r="BV558" t="s">
        <v>52</v>
      </c>
      <c r="BW558" t="s">
        <v>189</v>
      </c>
      <c r="BX558" t="s">
        <v>196</v>
      </c>
      <c r="BY558" t="s">
        <v>16</v>
      </c>
      <c r="BZ558" s="138"/>
      <c r="CA558" s="138">
        <v>44760</v>
      </c>
      <c r="CB558" t="s">
        <v>34</v>
      </c>
      <c r="CC558" t="s">
        <v>6745</v>
      </c>
      <c r="CD558" t="s">
        <v>6307</v>
      </c>
      <c r="CE558" t="s">
        <v>189</v>
      </c>
      <c r="CF558" t="s">
        <v>189</v>
      </c>
      <c r="CG558" t="s">
        <v>189</v>
      </c>
      <c r="CH558">
        <v>2022</v>
      </c>
      <c r="CI558" s="7">
        <v>44760</v>
      </c>
      <c r="CJ558" t="s">
        <v>4723</v>
      </c>
      <c r="CK558">
        <v>7</v>
      </c>
      <c r="CL558">
        <v>30</v>
      </c>
      <c r="CM558" s="7">
        <v>44760</v>
      </c>
      <c r="CN558" t="s">
        <v>11709</v>
      </c>
      <c r="CO558" t="s">
        <v>9857</v>
      </c>
      <c r="CP558" t="s">
        <v>11459</v>
      </c>
      <c r="CQ558" t="s">
        <v>11669</v>
      </c>
      <c r="CR558" t="s">
        <v>6033</v>
      </c>
      <c r="CS558" t="s">
        <v>6035</v>
      </c>
      <c r="CT558" t="s">
        <v>9849</v>
      </c>
      <c r="CU558" t="s">
        <v>9873</v>
      </c>
      <c r="CV558" t="s">
        <v>6307</v>
      </c>
      <c r="CW558" t="s">
        <v>9874</v>
      </c>
      <c r="CX558" t="s">
        <v>3374</v>
      </c>
      <c r="CY558" t="s">
        <v>9813</v>
      </c>
      <c r="CZ558" t="s">
        <v>6730</v>
      </c>
      <c r="DA558" t="s">
        <v>188</v>
      </c>
      <c r="DB558" t="s">
        <v>16</v>
      </c>
      <c r="DC558" t="s">
        <v>16</v>
      </c>
      <c r="DD558" t="s">
        <v>22</v>
      </c>
      <c r="DE558" t="s">
        <v>16</v>
      </c>
      <c r="DF558" t="s">
        <v>589</v>
      </c>
      <c r="DG558" t="s">
        <v>4727</v>
      </c>
      <c r="DH558" t="s">
        <v>6766</v>
      </c>
      <c r="DI558" t="s">
        <v>5820</v>
      </c>
      <c r="DJ558" t="s">
        <v>16</v>
      </c>
      <c r="DK558" t="s">
        <v>16</v>
      </c>
      <c r="DL558" t="s">
        <v>5972</v>
      </c>
      <c r="DM558" t="s">
        <v>6245</v>
      </c>
      <c r="DN558" t="s">
        <v>189</v>
      </c>
      <c r="DO558" t="s">
        <v>11243</v>
      </c>
      <c r="DP558" t="s">
        <v>7932</v>
      </c>
      <c r="DQ558" t="s">
        <v>10316</v>
      </c>
      <c r="DR558" t="s">
        <v>7933</v>
      </c>
    </row>
    <row r="559" spans="1:122" x14ac:dyDescent="0.25">
      <c r="A559">
        <v>356</v>
      </c>
      <c r="B559" t="s">
        <v>189</v>
      </c>
      <c r="C559" t="s">
        <v>3369</v>
      </c>
      <c r="D559" s="138">
        <v>44760</v>
      </c>
      <c r="E559" t="s">
        <v>3371</v>
      </c>
      <c r="F559" t="s">
        <v>11</v>
      </c>
      <c r="G559" t="s">
        <v>1932</v>
      </c>
      <c r="H559" t="s">
        <v>11</v>
      </c>
      <c r="I559" t="s">
        <v>9802</v>
      </c>
      <c r="J559" t="s">
        <v>100</v>
      </c>
      <c r="K559">
        <v>1.1499999999999999</v>
      </c>
      <c r="L559">
        <v>1.1499999999999999</v>
      </c>
      <c r="M559">
        <v>7.75</v>
      </c>
      <c r="N559">
        <v>9.0280000000000005</v>
      </c>
      <c r="O559" t="s">
        <v>189</v>
      </c>
      <c r="P559" t="s">
        <v>121</v>
      </c>
      <c r="Q559" t="s">
        <v>341</v>
      </c>
      <c r="R559" t="s">
        <v>16</v>
      </c>
      <c r="S559" t="s">
        <v>341</v>
      </c>
      <c r="T559" t="s">
        <v>16</v>
      </c>
      <c r="U559" t="s">
        <v>16</v>
      </c>
      <c r="V559" t="s">
        <v>2410</v>
      </c>
      <c r="W559">
        <v>100</v>
      </c>
      <c r="X559" t="s">
        <v>32</v>
      </c>
      <c r="Y559" t="s">
        <v>6282</v>
      </c>
      <c r="Z559" t="s">
        <v>6282</v>
      </c>
      <c r="AA559" t="s">
        <v>189</v>
      </c>
      <c r="AB559" s="138">
        <v>44764</v>
      </c>
      <c r="AC559" s="138">
        <v>44948</v>
      </c>
      <c r="AD559" t="s">
        <v>6240</v>
      </c>
      <c r="AE559" t="s">
        <v>5314</v>
      </c>
      <c r="AF559" t="s">
        <v>16</v>
      </c>
      <c r="AG559" t="s">
        <v>189</v>
      </c>
      <c r="AH559" s="138">
        <v>45128</v>
      </c>
      <c r="AI559" t="s">
        <v>2414</v>
      </c>
      <c r="AJ559" t="s">
        <v>189</v>
      </c>
      <c r="AK559" t="s">
        <v>189</v>
      </c>
      <c r="AL559" t="s">
        <v>189</v>
      </c>
      <c r="AM559" t="s">
        <v>189</v>
      </c>
      <c r="AN559" t="s">
        <v>189</v>
      </c>
      <c r="AO559" t="s">
        <v>189</v>
      </c>
      <c r="AP559" t="s">
        <v>5517</v>
      </c>
      <c r="AQ559" t="s">
        <v>16</v>
      </c>
      <c r="AR559" t="s">
        <v>189</v>
      </c>
      <c r="AS559" t="s">
        <v>16</v>
      </c>
      <c r="AT559" t="s">
        <v>189</v>
      </c>
      <c r="AU559" t="s">
        <v>9344</v>
      </c>
      <c r="AV559" t="s">
        <v>189</v>
      </c>
      <c r="AW559" t="s">
        <v>16</v>
      </c>
      <c r="AX559" t="s">
        <v>16</v>
      </c>
      <c r="AY559" t="s">
        <v>16</v>
      </c>
      <c r="AZ559" t="s">
        <v>16</v>
      </c>
      <c r="BA559" t="s">
        <v>16</v>
      </c>
      <c r="BB559" t="s">
        <v>16</v>
      </c>
      <c r="BC559" t="s">
        <v>16</v>
      </c>
      <c r="BD559" t="s">
        <v>16</v>
      </c>
      <c r="BE559" t="s">
        <v>16</v>
      </c>
      <c r="BF559" t="s">
        <v>189</v>
      </c>
      <c r="BG559" t="s">
        <v>189</v>
      </c>
      <c r="BH559">
        <v>0</v>
      </c>
      <c r="BI559">
        <v>0</v>
      </c>
      <c r="BJ559">
        <v>0</v>
      </c>
      <c r="BK559" t="s">
        <v>189</v>
      </c>
      <c r="BL559" t="s">
        <v>189</v>
      </c>
      <c r="BN559" t="s">
        <v>3368</v>
      </c>
      <c r="BO559" t="s">
        <v>16</v>
      </c>
      <c r="BP559" t="s">
        <v>3371</v>
      </c>
      <c r="BQ559" t="s">
        <v>184</v>
      </c>
      <c r="BR559" t="s">
        <v>6744</v>
      </c>
      <c r="BS559" t="s">
        <v>1494</v>
      </c>
      <c r="BT559" t="s">
        <v>16</v>
      </c>
      <c r="BU559" t="s">
        <v>189</v>
      </c>
      <c r="BV559" t="s">
        <v>18</v>
      </c>
      <c r="BW559" t="s">
        <v>9677</v>
      </c>
      <c r="BX559" t="s">
        <v>2425</v>
      </c>
      <c r="BY559" t="s">
        <v>16</v>
      </c>
      <c r="BZ559" s="138"/>
      <c r="CA559" s="138">
        <v>44035</v>
      </c>
      <c r="CB559" t="s">
        <v>17</v>
      </c>
      <c r="CC559" t="s">
        <v>17</v>
      </c>
      <c r="CD559" t="s">
        <v>6307</v>
      </c>
      <c r="CE559" t="s">
        <v>189</v>
      </c>
      <c r="CF559" t="s">
        <v>189</v>
      </c>
      <c r="CG559" t="s">
        <v>189</v>
      </c>
      <c r="CH559">
        <v>2022</v>
      </c>
      <c r="CI559" s="7">
        <v>44760</v>
      </c>
      <c r="CJ559" t="s">
        <v>4723</v>
      </c>
      <c r="CK559">
        <v>7</v>
      </c>
      <c r="CL559">
        <v>30</v>
      </c>
      <c r="CM559" s="7">
        <v>44760</v>
      </c>
      <c r="CN559" t="s">
        <v>11709</v>
      </c>
      <c r="CO559" t="s">
        <v>9857</v>
      </c>
      <c r="CP559" t="s">
        <v>11459</v>
      </c>
      <c r="CQ559" t="s">
        <v>11669</v>
      </c>
      <c r="CR559" t="s">
        <v>6033</v>
      </c>
      <c r="CS559" t="s">
        <v>6035</v>
      </c>
      <c r="CT559" t="s">
        <v>9849</v>
      </c>
      <c r="CU559" t="s">
        <v>9873</v>
      </c>
      <c r="CV559" t="s">
        <v>6310</v>
      </c>
      <c r="CW559" t="s">
        <v>9882</v>
      </c>
      <c r="CX559" t="s">
        <v>3370</v>
      </c>
      <c r="CY559" t="s">
        <v>9813</v>
      </c>
      <c r="CZ559" t="s">
        <v>6730</v>
      </c>
      <c r="DA559" t="s">
        <v>188</v>
      </c>
      <c r="DB559" t="s">
        <v>16</v>
      </c>
      <c r="DC559" t="s">
        <v>3368</v>
      </c>
      <c r="DD559" t="s">
        <v>32</v>
      </c>
      <c r="DE559" t="s">
        <v>16</v>
      </c>
      <c r="DF559" t="s">
        <v>16</v>
      </c>
      <c r="DG559" t="s">
        <v>5517</v>
      </c>
      <c r="DH559" t="s">
        <v>2051</v>
      </c>
      <c r="DI559" t="s">
        <v>5832</v>
      </c>
      <c r="DJ559" t="s">
        <v>16</v>
      </c>
      <c r="DK559" t="s">
        <v>16</v>
      </c>
      <c r="DL559" t="s">
        <v>4465</v>
      </c>
      <c r="DM559" t="s">
        <v>16</v>
      </c>
      <c r="DN559" t="s">
        <v>189</v>
      </c>
      <c r="DO559" t="s">
        <v>11718</v>
      </c>
      <c r="DP559" t="s">
        <v>7934</v>
      </c>
      <c r="DQ559" t="s">
        <v>10316</v>
      </c>
      <c r="DR559" t="s">
        <v>7935</v>
      </c>
    </row>
    <row r="560" spans="1:122" x14ac:dyDescent="0.25">
      <c r="A560">
        <v>355</v>
      </c>
      <c r="B560" t="s">
        <v>189</v>
      </c>
      <c r="C560" t="s">
        <v>2371</v>
      </c>
      <c r="D560" s="138">
        <v>44757</v>
      </c>
      <c r="E560" t="s">
        <v>2372</v>
      </c>
      <c r="F560" t="s">
        <v>106</v>
      </c>
      <c r="G560" t="s">
        <v>1929</v>
      </c>
      <c r="H560" t="s">
        <v>11</v>
      </c>
      <c r="I560" t="s">
        <v>9802</v>
      </c>
      <c r="J560" t="s">
        <v>12</v>
      </c>
      <c r="K560">
        <v>11</v>
      </c>
      <c r="L560">
        <v>1.63</v>
      </c>
      <c r="M560">
        <v>11</v>
      </c>
      <c r="N560">
        <v>12.76</v>
      </c>
      <c r="O560" t="s">
        <v>189</v>
      </c>
      <c r="P560" t="s">
        <v>13</v>
      </c>
      <c r="Q560" t="s">
        <v>40</v>
      </c>
      <c r="R560" t="s">
        <v>16</v>
      </c>
      <c r="S560" t="s">
        <v>16</v>
      </c>
      <c r="T560" t="s">
        <v>16</v>
      </c>
      <c r="U560" t="s">
        <v>16</v>
      </c>
      <c r="V560" t="s">
        <v>2410</v>
      </c>
      <c r="W560">
        <v>100</v>
      </c>
      <c r="X560" t="s">
        <v>15</v>
      </c>
      <c r="Y560" t="s">
        <v>6283</v>
      </c>
      <c r="Z560" t="s">
        <v>6283</v>
      </c>
      <c r="AA560" t="s">
        <v>189</v>
      </c>
      <c r="AB560" s="138">
        <v>44764</v>
      </c>
      <c r="AC560" s="138">
        <v>45129</v>
      </c>
      <c r="AD560" t="s">
        <v>6241</v>
      </c>
      <c r="AE560" t="s">
        <v>5309</v>
      </c>
      <c r="AF560" t="s">
        <v>16</v>
      </c>
      <c r="AG560" t="s">
        <v>189</v>
      </c>
      <c r="AH560" s="138">
        <v>45860</v>
      </c>
      <c r="AI560" t="s">
        <v>2419</v>
      </c>
      <c r="AJ560" t="s">
        <v>189</v>
      </c>
      <c r="AK560" t="s">
        <v>189</v>
      </c>
      <c r="AL560" t="s">
        <v>189</v>
      </c>
      <c r="AM560" t="s">
        <v>189</v>
      </c>
      <c r="AN560" t="s">
        <v>189</v>
      </c>
      <c r="AO560" t="s">
        <v>189</v>
      </c>
      <c r="AP560" t="s">
        <v>189</v>
      </c>
      <c r="AQ560" t="s">
        <v>16</v>
      </c>
      <c r="AR560" t="s">
        <v>189</v>
      </c>
      <c r="AS560" t="s">
        <v>16</v>
      </c>
      <c r="AT560" t="s">
        <v>189</v>
      </c>
      <c r="AU560" t="s">
        <v>9344</v>
      </c>
      <c r="AV560" t="s">
        <v>189</v>
      </c>
      <c r="AW560" t="s">
        <v>16</v>
      </c>
      <c r="AX560" t="s">
        <v>16</v>
      </c>
      <c r="AY560" t="s">
        <v>16</v>
      </c>
      <c r="AZ560" t="s">
        <v>16</v>
      </c>
      <c r="BA560" t="s">
        <v>16</v>
      </c>
      <c r="BB560" t="s">
        <v>16</v>
      </c>
      <c r="BC560" t="s">
        <v>16</v>
      </c>
      <c r="BD560" t="s">
        <v>16</v>
      </c>
      <c r="BE560" t="s">
        <v>16</v>
      </c>
      <c r="BF560" t="s">
        <v>189</v>
      </c>
      <c r="BG560" t="s">
        <v>189</v>
      </c>
      <c r="BH560">
        <v>0</v>
      </c>
      <c r="BI560">
        <v>0</v>
      </c>
      <c r="BJ560">
        <v>0</v>
      </c>
      <c r="BK560" t="s">
        <v>189</v>
      </c>
      <c r="BL560" t="s">
        <v>189</v>
      </c>
      <c r="BN560" t="s">
        <v>2373</v>
      </c>
      <c r="BO560" t="s">
        <v>16</v>
      </c>
      <c r="BP560" t="s">
        <v>2372</v>
      </c>
      <c r="BQ560" t="s">
        <v>184</v>
      </c>
      <c r="BR560" t="s">
        <v>6744</v>
      </c>
      <c r="BS560" t="s">
        <v>9667</v>
      </c>
      <c r="BT560" t="s">
        <v>16</v>
      </c>
      <c r="BU560" t="s">
        <v>189</v>
      </c>
      <c r="BV560" t="s">
        <v>27</v>
      </c>
      <c r="BW560" t="s">
        <v>195</v>
      </c>
      <c r="BX560" t="s">
        <v>207</v>
      </c>
      <c r="BY560" t="s">
        <v>208</v>
      </c>
      <c r="BZ560" s="138"/>
      <c r="CA560" s="138">
        <v>43448</v>
      </c>
      <c r="CB560" t="s">
        <v>17</v>
      </c>
      <c r="CC560" t="s">
        <v>17</v>
      </c>
      <c r="CD560" t="s">
        <v>6307</v>
      </c>
      <c r="CE560" t="s">
        <v>189</v>
      </c>
      <c r="CF560" t="s">
        <v>189</v>
      </c>
      <c r="CG560" t="s">
        <v>189</v>
      </c>
      <c r="CH560">
        <v>2022</v>
      </c>
      <c r="CI560" s="7">
        <v>44757</v>
      </c>
      <c r="CJ560" t="s">
        <v>4723</v>
      </c>
      <c r="CK560">
        <v>7</v>
      </c>
      <c r="CL560">
        <v>29</v>
      </c>
      <c r="CM560" s="7">
        <v>44753</v>
      </c>
      <c r="CN560" t="s">
        <v>11719</v>
      </c>
      <c r="CO560" t="s">
        <v>9857</v>
      </c>
      <c r="CP560" t="s">
        <v>11459</v>
      </c>
      <c r="CQ560" t="s">
        <v>11669</v>
      </c>
      <c r="CR560" t="s">
        <v>6033</v>
      </c>
      <c r="CS560" t="s">
        <v>6036</v>
      </c>
      <c r="CT560" t="s">
        <v>9849</v>
      </c>
      <c r="CU560" t="s">
        <v>9873</v>
      </c>
      <c r="CV560" t="s">
        <v>6310</v>
      </c>
      <c r="CW560" t="s">
        <v>9874</v>
      </c>
      <c r="CX560" t="s">
        <v>3377</v>
      </c>
      <c r="CY560" t="s">
        <v>9817</v>
      </c>
      <c r="CZ560" t="s">
        <v>6741</v>
      </c>
      <c r="DA560" t="s">
        <v>252</v>
      </c>
      <c r="DB560" t="s">
        <v>9801</v>
      </c>
      <c r="DC560" t="s">
        <v>16</v>
      </c>
      <c r="DD560" t="s">
        <v>15</v>
      </c>
      <c r="DE560" t="s">
        <v>16</v>
      </c>
      <c r="DF560" t="s">
        <v>16</v>
      </c>
      <c r="DG560" t="s">
        <v>4727</v>
      </c>
      <c r="DH560" t="s">
        <v>2052</v>
      </c>
      <c r="DI560" t="s">
        <v>6100</v>
      </c>
      <c r="DJ560" t="s">
        <v>16</v>
      </c>
      <c r="DK560" t="s">
        <v>9817</v>
      </c>
      <c r="DL560" t="s">
        <v>9817</v>
      </c>
      <c r="DM560" t="s">
        <v>16</v>
      </c>
      <c r="DN560" t="s">
        <v>189</v>
      </c>
      <c r="DO560" t="s">
        <v>11720</v>
      </c>
      <c r="DP560" t="s">
        <v>7936</v>
      </c>
      <c r="DQ560" t="s">
        <v>10317</v>
      </c>
      <c r="DR560" t="s">
        <v>10318</v>
      </c>
    </row>
    <row r="561" spans="1:122" x14ac:dyDescent="0.25">
      <c r="A561">
        <v>354</v>
      </c>
      <c r="B561" t="s">
        <v>189</v>
      </c>
      <c r="C561" t="s">
        <v>400</v>
      </c>
      <c r="D561" s="138">
        <v>44756</v>
      </c>
      <c r="E561" t="s">
        <v>402</v>
      </c>
      <c r="F561" t="s">
        <v>11</v>
      </c>
      <c r="G561" t="s">
        <v>1929</v>
      </c>
      <c r="H561" t="s">
        <v>11</v>
      </c>
      <c r="I561" t="s">
        <v>9802</v>
      </c>
      <c r="J561" t="s">
        <v>100</v>
      </c>
      <c r="K561">
        <v>0.3</v>
      </c>
      <c r="L561">
        <v>0.3</v>
      </c>
      <c r="M561">
        <v>2.0299999999999998</v>
      </c>
      <c r="N561">
        <v>2.355</v>
      </c>
      <c r="O561" t="s">
        <v>189</v>
      </c>
      <c r="P561" t="s">
        <v>13</v>
      </c>
      <c r="Q561" t="s">
        <v>48</v>
      </c>
      <c r="R561" t="s">
        <v>16</v>
      </c>
      <c r="S561" t="s">
        <v>48</v>
      </c>
      <c r="T561" t="s">
        <v>16</v>
      </c>
      <c r="U561" t="s">
        <v>16</v>
      </c>
      <c r="V561" t="s">
        <v>2410</v>
      </c>
      <c r="W561">
        <v>100</v>
      </c>
      <c r="X561" t="s">
        <v>22</v>
      </c>
      <c r="Y561" t="s">
        <v>6282</v>
      </c>
      <c r="Z561" t="s">
        <v>6282</v>
      </c>
      <c r="AA561" t="s">
        <v>189</v>
      </c>
      <c r="AB561" s="138">
        <v>44763</v>
      </c>
      <c r="AC561" s="138">
        <v>44947</v>
      </c>
      <c r="AD561" t="s">
        <v>6241</v>
      </c>
      <c r="AE561" t="s">
        <v>5047</v>
      </c>
      <c r="AF561" t="s">
        <v>16</v>
      </c>
      <c r="AG561" t="s">
        <v>189</v>
      </c>
      <c r="AH561" s="138">
        <v>45859</v>
      </c>
      <c r="AI561" t="s">
        <v>2414</v>
      </c>
      <c r="AJ561" t="s">
        <v>3378</v>
      </c>
      <c r="AK561" t="s">
        <v>2435</v>
      </c>
      <c r="AL561" t="s">
        <v>401</v>
      </c>
      <c r="AM561" t="s">
        <v>1880</v>
      </c>
      <c r="AN561" t="s">
        <v>189</v>
      </c>
      <c r="AO561" t="s">
        <v>189</v>
      </c>
      <c r="AP561" t="s">
        <v>189</v>
      </c>
      <c r="AQ561" t="s">
        <v>16</v>
      </c>
      <c r="AR561" t="s">
        <v>189</v>
      </c>
      <c r="AS561" t="s">
        <v>16</v>
      </c>
      <c r="AT561" t="s">
        <v>189</v>
      </c>
      <c r="AU561" t="s">
        <v>9344</v>
      </c>
      <c r="AV561" t="s">
        <v>189</v>
      </c>
      <c r="AW561" t="s">
        <v>16</v>
      </c>
      <c r="AX561" t="s">
        <v>16</v>
      </c>
      <c r="AY561" t="s">
        <v>181</v>
      </c>
      <c r="AZ561" t="s">
        <v>16</v>
      </c>
      <c r="BA561" t="s">
        <v>16</v>
      </c>
      <c r="BB561" t="s">
        <v>16</v>
      </c>
      <c r="BC561" t="s">
        <v>16</v>
      </c>
      <c r="BD561" t="s">
        <v>16</v>
      </c>
      <c r="BE561" t="s">
        <v>1925</v>
      </c>
      <c r="BF561" t="s">
        <v>354</v>
      </c>
      <c r="BG561" t="s">
        <v>2072</v>
      </c>
      <c r="BH561">
        <v>1</v>
      </c>
      <c r="BI561">
        <v>1</v>
      </c>
      <c r="BJ561">
        <v>1</v>
      </c>
      <c r="BK561" t="s">
        <v>189</v>
      </c>
      <c r="BL561" t="s">
        <v>6307</v>
      </c>
      <c r="BM561">
        <v>22032</v>
      </c>
      <c r="BN561" t="s">
        <v>403</v>
      </c>
      <c r="BO561" t="s">
        <v>9725</v>
      </c>
      <c r="BP561" t="s">
        <v>3379</v>
      </c>
      <c r="BQ561" t="s">
        <v>184</v>
      </c>
      <c r="BR561" t="s">
        <v>6744</v>
      </c>
      <c r="BS561" t="s">
        <v>1494</v>
      </c>
      <c r="BT561" t="s">
        <v>16</v>
      </c>
      <c r="BU561" t="s">
        <v>189</v>
      </c>
      <c r="BV561" t="s">
        <v>128</v>
      </c>
      <c r="BW561" t="s">
        <v>9698</v>
      </c>
      <c r="BX561" t="s">
        <v>16</v>
      </c>
      <c r="BY561" t="s">
        <v>9729</v>
      </c>
      <c r="BZ561" s="138"/>
      <c r="CA561" s="138">
        <v>43668</v>
      </c>
      <c r="CB561" t="s">
        <v>17</v>
      </c>
      <c r="CC561" t="s">
        <v>17</v>
      </c>
      <c r="CD561" t="s">
        <v>6307</v>
      </c>
      <c r="CE561" t="s">
        <v>189</v>
      </c>
      <c r="CF561" t="s">
        <v>6307</v>
      </c>
      <c r="CG561" t="s">
        <v>189</v>
      </c>
      <c r="CH561">
        <v>2022</v>
      </c>
      <c r="CI561" s="7">
        <v>44756</v>
      </c>
      <c r="CJ561" t="s">
        <v>4723</v>
      </c>
      <c r="CK561">
        <v>7</v>
      </c>
      <c r="CL561">
        <v>29</v>
      </c>
      <c r="CM561" s="7">
        <v>44753</v>
      </c>
      <c r="CN561" t="s">
        <v>11719</v>
      </c>
      <c r="CO561" t="s">
        <v>9857</v>
      </c>
      <c r="CP561" t="s">
        <v>11459</v>
      </c>
      <c r="CQ561" t="s">
        <v>11669</v>
      </c>
      <c r="CR561" t="s">
        <v>6033</v>
      </c>
      <c r="CS561" t="s">
        <v>6036</v>
      </c>
      <c r="CT561" t="s">
        <v>9849</v>
      </c>
      <c r="CU561" t="s">
        <v>9873</v>
      </c>
      <c r="CV561" t="s">
        <v>6310</v>
      </c>
      <c r="CW561" t="s">
        <v>9874</v>
      </c>
      <c r="CX561" t="s">
        <v>5530</v>
      </c>
      <c r="CY561" t="s">
        <v>9813</v>
      </c>
      <c r="CZ561" t="s">
        <v>6730</v>
      </c>
      <c r="DA561" t="s">
        <v>188</v>
      </c>
      <c r="DB561" t="s">
        <v>16</v>
      </c>
      <c r="DC561" t="s">
        <v>16</v>
      </c>
      <c r="DD561" t="s">
        <v>22</v>
      </c>
      <c r="DE561" t="s">
        <v>16</v>
      </c>
      <c r="DF561" t="s">
        <v>405</v>
      </c>
      <c r="DG561" t="s">
        <v>4727</v>
      </c>
      <c r="DH561" t="s">
        <v>6766</v>
      </c>
      <c r="DI561" t="s">
        <v>4513</v>
      </c>
      <c r="DJ561" t="s">
        <v>16</v>
      </c>
      <c r="DK561" t="s">
        <v>16</v>
      </c>
      <c r="DL561" t="s">
        <v>5972</v>
      </c>
      <c r="DM561" t="s">
        <v>9708</v>
      </c>
      <c r="DN561" t="s">
        <v>4496</v>
      </c>
      <c r="DO561" t="s">
        <v>11244</v>
      </c>
      <c r="DP561" t="s">
        <v>7937</v>
      </c>
      <c r="DQ561" t="s">
        <v>10319</v>
      </c>
      <c r="DR561" t="s">
        <v>7938</v>
      </c>
    </row>
    <row r="562" spans="1:122" x14ac:dyDescent="0.25">
      <c r="A562">
        <v>353</v>
      </c>
      <c r="B562" t="s">
        <v>189</v>
      </c>
      <c r="C562" t="s">
        <v>3380</v>
      </c>
      <c r="D562" s="138">
        <v>44755</v>
      </c>
      <c r="E562" t="s">
        <v>5651</v>
      </c>
      <c r="F562" t="s">
        <v>106</v>
      </c>
      <c r="G562" t="s">
        <v>1929</v>
      </c>
      <c r="H562" t="s">
        <v>106</v>
      </c>
      <c r="I562" t="s">
        <v>4840</v>
      </c>
      <c r="J562" t="s">
        <v>100</v>
      </c>
      <c r="K562">
        <v>5</v>
      </c>
      <c r="L562">
        <v>5</v>
      </c>
      <c r="M562">
        <v>33.6</v>
      </c>
      <c r="N562">
        <v>39.25</v>
      </c>
      <c r="O562" t="s">
        <v>189</v>
      </c>
      <c r="P562" t="s">
        <v>2048</v>
      </c>
      <c r="Q562" t="s">
        <v>28</v>
      </c>
      <c r="R562" t="s">
        <v>3150</v>
      </c>
      <c r="S562" t="s">
        <v>49</v>
      </c>
      <c r="T562" t="s">
        <v>16</v>
      </c>
      <c r="U562" t="s">
        <v>2082</v>
      </c>
      <c r="V562" t="s">
        <v>2410</v>
      </c>
      <c r="W562">
        <v>99.600999999999999</v>
      </c>
      <c r="X562" t="s">
        <v>15</v>
      </c>
      <c r="Y562" t="s">
        <v>6282</v>
      </c>
      <c r="Z562" t="s">
        <v>6282</v>
      </c>
      <c r="AA562" t="s">
        <v>9887</v>
      </c>
      <c r="AB562" s="138">
        <v>44762</v>
      </c>
      <c r="AC562" s="138">
        <v>44915</v>
      </c>
      <c r="AD562" t="s">
        <v>6241</v>
      </c>
      <c r="AE562" t="s">
        <v>5200</v>
      </c>
      <c r="AF562" t="s">
        <v>16</v>
      </c>
      <c r="AG562" t="s">
        <v>189</v>
      </c>
      <c r="AH562" s="138">
        <v>45828</v>
      </c>
      <c r="AI562" t="s">
        <v>2414</v>
      </c>
      <c r="AJ562" t="s">
        <v>189</v>
      </c>
      <c r="AK562" t="s">
        <v>189</v>
      </c>
      <c r="AL562" t="s">
        <v>189</v>
      </c>
      <c r="AM562" t="s">
        <v>189</v>
      </c>
      <c r="AN562" t="s">
        <v>189</v>
      </c>
      <c r="AO562" t="s">
        <v>189</v>
      </c>
      <c r="AP562" t="s">
        <v>189</v>
      </c>
      <c r="AQ562" t="s">
        <v>16</v>
      </c>
      <c r="AR562" t="s">
        <v>189</v>
      </c>
      <c r="AS562" t="s">
        <v>16</v>
      </c>
      <c r="AT562" t="s">
        <v>189</v>
      </c>
      <c r="AU562" t="s">
        <v>9344</v>
      </c>
      <c r="AV562" t="s">
        <v>189</v>
      </c>
      <c r="AW562" t="s">
        <v>16</v>
      </c>
      <c r="AX562" t="s">
        <v>16</v>
      </c>
      <c r="AY562" t="s">
        <v>16</v>
      </c>
      <c r="AZ562" t="s">
        <v>16</v>
      </c>
      <c r="BA562" t="s">
        <v>16</v>
      </c>
      <c r="BB562" t="s">
        <v>16</v>
      </c>
      <c r="BC562" t="s">
        <v>16</v>
      </c>
      <c r="BD562" t="s">
        <v>16</v>
      </c>
      <c r="BE562" t="s">
        <v>16</v>
      </c>
      <c r="BF562" t="s">
        <v>189</v>
      </c>
      <c r="BG562" t="s">
        <v>189</v>
      </c>
      <c r="BH562">
        <v>0</v>
      </c>
      <c r="BI562">
        <v>0</v>
      </c>
      <c r="BJ562">
        <v>0</v>
      </c>
      <c r="BK562" t="s">
        <v>189</v>
      </c>
      <c r="BL562" t="s">
        <v>189</v>
      </c>
      <c r="BN562" t="s">
        <v>1164</v>
      </c>
      <c r="BO562" t="s">
        <v>16</v>
      </c>
      <c r="BP562" t="s">
        <v>5651</v>
      </c>
      <c r="BQ562" t="s">
        <v>184</v>
      </c>
      <c r="BR562" t="s">
        <v>6744</v>
      </c>
      <c r="BS562" t="s">
        <v>202</v>
      </c>
      <c r="BT562" t="s">
        <v>16</v>
      </c>
      <c r="BU562" t="s">
        <v>189</v>
      </c>
      <c r="BV562" t="s">
        <v>74</v>
      </c>
      <c r="BW562" t="s">
        <v>185</v>
      </c>
      <c r="BX562" t="s">
        <v>1165</v>
      </c>
      <c r="BY562" t="s">
        <v>16</v>
      </c>
      <c r="BZ562" s="138"/>
      <c r="CA562" s="138">
        <v>42705</v>
      </c>
      <c r="CB562" t="s">
        <v>17</v>
      </c>
      <c r="CC562" t="s">
        <v>17</v>
      </c>
      <c r="CD562" t="s">
        <v>6307</v>
      </c>
      <c r="CE562" t="s">
        <v>189</v>
      </c>
      <c r="CF562" t="s">
        <v>6307</v>
      </c>
      <c r="CG562" t="s">
        <v>189</v>
      </c>
      <c r="CH562">
        <v>2022</v>
      </c>
      <c r="CI562" s="7">
        <v>44755</v>
      </c>
      <c r="CJ562" t="s">
        <v>4723</v>
      </c>
      <c r="CK562">
        <v>7</v>
      </c>
      <c r="CL562">
        <v>29</v>
      </c>
      <c r="CM562" s="7">
        <v>44753</v>
      </c>
      <c r="CN562" t="s">
        <v>11719</v>
      </c>
      <c r="CO562" t="s">
        <v>9857</v>
      </c>
      <c r="CP562" t="s">
        <v>11459</v>
      </c>
      <c r="CQ562" t="s">
        <v>11669</v>
      </c>
      <c r="CR562" t="s">
        <v>6033</v>
      </c>
      <c r="CS562" t="s">
        <v>6036</v>
      </c>
      <c r="CT562" t="s">
        <v>9849</v>
      </c>
      <c r="CU562" t="s">
        <v>6826</v>
      </c>
      <c r="CV562" t="s">
        <v>6310</v>
      </c>
      <c r="CW562" t="s">
        <v>9874</v>
      </c>
      <c r="CX562" t="s">
        <v>1166</v>
      </c>
      <c r="CY562" t="s">
        <v>9813</v>
      </c>
      <c r="CZ562" t="s">
        <v>6730</v>
      </c>
      <c r="DA562" t="s">
        <v>252</v>
      </c>
      <c r="DB562" t="s">
        <v>9800</v>
      </c>
      <c r="DC562" t="s">
        <v>16</v>
      </c>
      <c r="DD562" t="s">
        <v>15</v>
      </c>
      <c r="DE562" t="s">
        <v>16</v>
      </c>
      <c r="DF562" t="s">
        <v>16</v>
      </c>
      <c r="DG562" t="s">
        <v>4750</v>
      </c>
      <c r="DH562" t="s">
        <v>2051</v>
      </c>
      <c r="DI562" t="s">
        <v>4517</v>
      </c>
      <c r="DJ562" t="s">
        <v>9887</v>
      </c>
      <c r="DK562" t="s">
        <v>4345</v>
      </c>
      <c r="DL562" t="s">
        <v>4345</v>
      </c>
      <c r="DM562" t="s">
        <v>16</v>
      </c>
      <c r="DN562" t="s">
        <v>189</v>
      </c>
      <c r="DO562" t="s">
        <v>10801</v>
      </c>
      <c r="DP562" t="s">
        <v>7939</v>
      </c>
      <c r="DQ562" t="s">
        <v>10320</v>
      </c>
      <c r="DR562" t="s">
        <v>7940</v>
      </c>
    </row>
    <row r="563" spans="1:122" x14ac:dyDescent="0.25">
      <c r="A563">
        <v>352</v>
      </c>
      <c r="B563" t="s">
        <v>189</v>
      </c>
      <c r="C563" t="s">
        <v>2597</v>
      </c>
      <c r="D563" s="138">
        <v>44754</v>
      </c>
      <c r="E563" t="s">
        <v>3386</v>
      </c>
      <c r="F563" t="s">
        <v>11</v>
      </c>
      <c r="G563" t="s">
        <v>1932</v>
      </c>
      <c r="H563" t="s">
        <v>11</v>
      </c>
      <c r="I563" t="s">
        <v>9802</v>
      </c>
      <c r="J563" t="s">
        <v>100</v>
      </c>
      <c r="K563">
        <v>0.46</v>
      </c>
      <c r="L563">
        <v>0.46</v>
      </c>
      <c r="M563">
        <v>3.09</v>
      </c>
      <c r="N563">
        <v>3.6110000000000002</v>
      </c>
      <c r="O563" t="s">
        <v>189</v>
      </c>
      <c r="P563" t="s">
        <v>13</v>
      </c>
      <c r="Q563" t="s">
        <v>25</v>
      </c>
      <c r="R563" t="s">
        <v>146</v>
      </c>
      <c r="S563" t="s">
        <v>25</v>
      </c>
      <c r="T563" t="s">
        <v>16</v>
      </c>
      <c r="U563" t="s">
        <v>41</v>
      </c>
      <c r="V563" t="s">
        <v>2410</v>
      </c>
      <c r="W563">
        <v>100</v>
      </c>
      <c r="X563" t="s">
        <v>72</v>
      </c>
      <c r="Y563" t="s">
        <v>6282</v>
      </c>
      <c r="Z563" t="s">
        <v>6282</v>
      </c>
      <c r="AA563" t="s">
        <v>189</v>
      </c>
      <c r="AB563" s="138">
        <v>44757</v>
      </c>
      <c r="AC563" s="138">
        <v>44941</v>
      </c>
      <c r="AD563" t="s">
        <v>6240</v>
      </c>
      <c r="AE563" t="s">
        <v>5167</v>
      </c>
      <c r="AF563" t="s">
        <v>16</v>
      </c>
      <c r="AG563" t="s">
        <v>189</v>
      </c>
      <c r="AH563" s="138">
        <v>45853</v>
      </c>
      <c r="AI563" t="s">
        <v>2414</v>
      </c>
      <c r="AJ563" t="s">
        <v>189</v>
      </c>
      <c r="AK563" t="s">
        <v>189</v>
      </c>
      <c r="AL563" t="s">
        <v>189</v>
      </c>
      <c r="AM563" t="s">
        <v>189</v>
      </c>
      <c r="AN563" t="s">
        <v>189</v>
      </c>
      <c r="AO563" t="s">
        <v>189</v>
      </c>
      <c r="AP563" t="s">
        <v>189</v>
      </c>
      <c r="AQ563" t="s">
        <v>16</v>
      </c>
      <c r="AR563" t="s">
        <v>189</v>
      </c>
      <c r="AS563" t="s">
        <v>16</v>
      </c>
      <c r="AT563" t="s">
        <v>189</v>
      </c>
      <c r="AU563" t="s">
        <v>9344</v>
      </c>
      <c r="AV563" t="s">
        <v>189</v>
      </c>
      <c r="AW563" t="s">
        <v>16</v>
      </c>
      <c r="AX563" t="s">
        <v>16</v>
      </c>
      <c r="AY563" t="s">
        <v>16</v>
      </c>
      <c r="AZ563" t="s">
        <v>16</v>
      </c>
      <c r="BA563" t="s">
        <v>16</v>
      </c>
      <c r="BB563" t="s">
        <v>16</v>
      </c>
      <c r="BC563" t="s">
        <v>16</v>
      </c>
      <c r="BD563" t="s">
        <v>16</v>
      </c>
      <c r="BE563" t="s">
        <v>16</v>
      </c>
      <c r="BF563" t="s">
        <v>189</v>
      </c>
      <c r="BG563" t="s">
        <v>189</v>
      </c>
      <c r="BH563">
        <v>0</v>
      </c>
      <c r="BI563">
        <v>0</v>
      </c>
      <c r="BJ563">
        <v>0</v>
      </c>
      <c r="BK563" t="s">
        <v>189</v>
      </c>
      <c r="BL563" t="s">
        <v>189</v>
      </c>
      <c r="BN563" t="s">
        <v>2209</v>
      </c>
      <c r="BO563" t="s">
        <v>7116</v>
      </c>
      <c r="BP563" t="s">
        <v>2208</v>
      </c>
      <c r="BQ563" t="s">
        <v>184</v>
      </c>
      <c r="BR563" t="s">
        <v>6744</v>
      </c>
      <c r="BS563" t="s">
        <v>9667</v>
      </c>
      <c r="BT563" t="s">
        <v>16</v>
      </c>
      <c r="BU563" t="s">
        <v>189</v>
      </c>
      <c r="BV563" t="s">
        <v>18</v>
      </c>
      <c r="BW563" t="s">
        <v>195</v>
      </c>
      <c r="BX563" t="s">
        <v>2595</v>
      </c>
      <c r="BY563" t="s">
        <v>2596</v>
      </c>
      <c r="BZ563" s="138"/>
      <c r="CA563" s="138">
        <v>44754</v>
      </c>
      <c r="CB563" t="s">
        <v>17</v>
      </c>
      <c r="CC563" t="s">
        <v>17</v>
      </c>
      <c r="CD563" t="s">
        <v>6307</v>
      </c>
      <c r="CE563" t="s">
        <v>189</v>
      </c>
      <c r="CF563" t="s">
        <v>189</v>
      </c>
      <c r="CG563" t="s">
        <v>189</v>
      </c>
      <c r="CH563">
        <v>2022</v>
      </c>
      <c r="CI563" s="7">
        <v>44754</v>
      </c>
      <c r="CJ563" t="s">
        <v>4723</v>
      </c>
      <c r="CK563">
        <v>7</v>
      </c>
      <c r="CL563">
        <v>29</v>
      </c>
      <c r="CM563" s="7">
        <v>44753</v>
      </c>
      <c r="CN563" t="s">
        <v>11719</v>
      </c>
      <c r="CO563" t="s">
        <v>9857</v>
      </c>
      <c r="CP563" t="s">
        <v>11459</v>
      </c>
      <c r="CQ563" t="s">
        <v>11669</v>
      </c>
      <c r="CR563" t="s">
        <v>6033</v>
      </c>
      <c r="CS563" t="s">
        <v>6036</v>
      </c>
      <c r="CT563" t="s">
        <v>9849</v>
      </c>
      <c r="CU563" t="s">
        <v>9873</v>
      </c>
      <c r="CV563" t="s">
        <v>6307</v>
      </c>
      <c r="CW563" t="s">
        <v>9874</v>
      </c>
      <c r="CX563" t="s">
        <v>2669</v>
      </c>
      <c r="CY563" t="s">
        <v>9813</v>
      </c>
      <c r="CZ563" t="s">
        <v>6730</v>
      </c>
      <c r="DA563" t="s">
        <v>188</v>
      </c>
      <c r="DB563" t="s">
        <v>16</v>
      </c>
      <c r="DC563" t="s">
        <v>2209</v>
      </c>
      <c r="DD563" t="s">
        <v>22</v>
      </c>
      <c r="DE563" t="s">
        <v>16</v>
      </c>
      <c r="DF563" t="s">
        <v>391</v>
      </c>
      <c r="DG563" t="s">
        <v>4727</v>
      </c>
      <c r="DH563" t="s">
        <v>6766</v>
      </c>
      <c r="DI563" t="s">
        <v>5902</v>
      </c>
      <c r="DJ563" t="s">
        <v>16</v>
      </c>
      <c r="DK563" t="s">
        <v>16</v>
      </c>
      <c r="DL563" t="s">
        <v>5972</v>
      </c>
      <c r="DM563" t="s">
        <v>6245</v>
      </c>
      <c r="DN563" t="s">
        <v>189</v>
      </c>
      <c r="DO563" t="s">
        <v>11245</v>
      </c>
      <c r="DP563" t="s">
        <v>7941</v>
      </c>
      <c r="DQ563" t="s">
        <v>10321</v>
      </c>
      <c r="DR563" t="s">
        <v>7942</v>
      </c>
    </row>
    <row r="564" spans="1:122" x14ac:dyDescent="0.25">
      <c r="A564">
        <v>351</v>
      </c>
      <c r="B564" t="s">
        <v>189</v>
      </c>
      <c r="C564" t="s">
        <v>3385</v>
      </c>
      <c r="D564" s="138">
        <v>44754</v>
      </c>
      <c r="E564" t="s">
        <v>7141</v>
      </c>
      <c r="F564" t="s">
        <v>3381</v>
      </c>
      <c r="G564" t="s">
        <v>1926</v>
      </c>
      <c r="H564" t="s">
        <v>3381</v>
      </c>
      <c r="I564" t="s">
        <v>4840</v>
      </c>
      <c r="J564" t="s">
        <v>513</v>
      </c>
      <c r="K564">
        <v>35</v>
      </c>
      <c r="L564">
        <v>4.4400000000000004</v>
      </c>
      <c r="M564">
        <v>30</v>
      </c>
      <c r="N564">
        <v>35</v>
      </c>
      <c r="O564" t="s">
        <v>189</v>
      </c>
      <c r="P564" t="s">
        <v>137</v>
      </c>
      <c r="Q564" t="s">
        <v>560</v>
      </c>
      <c r="R564" t="s">
        <v>2523</v>
      </c>
      <c r="S564" t="s">
        <v>560</v>
      </c>
      <c r="T564" t="s">
        <v>16</v>
      </c>
      <c r="U564" t="s">
        <v>2089</v>
      </c>
      <c r="V564" t="s">
        <v>2410</v>
      </c>
      <c r="W564">
        <v>100</v>
      </c>
      <c r="X564" t="s">
        <v>15</v>
      </c>
      <c r="Y564" t="s">
        <v>6282</v>
      </c>
      <c r="Z564" t="s">
        <v>6282</v>
      </c>
      <c r="AA564" t="s">
        <v>189</v>
      </c>
      <c r="AB564" s="138">
        <v>44761</v>
      </c>
      <c r="AC564" s="138">
        <v>44945</v>
      </c>
      <c r="AD564" t="s">
        <v>6241</v>
      </c>
      <c r="AE564" t="s">
        <v>5316</v>
      </c>
      <c r="AF564" t="s">
        <v>16</v>
      </c>
      <c r="AG564" t="s">
        <v>4853</v>
      </c>
      <c r="AH564" s="138">
        <v>45492</v>
      </c>
      <c r="AI564" t="s">
        <v>2414</v>
      </c>
      <c r="AJ564" t="s">
        <v>189</v>
      </c>
      <c r="AK564" t="s">
        <v>189</v>
      </c>
      <c r="AL564" t="s">
        <v>189</v>
      </c>
      <c r="AM564" t="s">
        <v>189</v>
      </c>
      <c r="AN564" t="s">
        <v>189</v>
      </c>
      <c r="AO564" t="s">
        <v>189</v>
      </c>
      <c r="AP564" t="s">
        <v>189</v>
      </c>
      <c r="AQ564" t="s">
        <v>16</v>
      </c>
      <c r="AR564" t="s">
        <v>189</v>
      </c>
      <c r="AS564" t="s">
        <v>16</v>
      </c>
      <c r="AT564" t="s">
        <v>189</v>
      </c>
      <c r="AU564" t="s">
        <v>9344</v>
      </c>
      <c r="AV564" t="s">
        <v>189</v>
      </c>
      <c r="AW564" t="s">
        <v>16</v>
      </c>
      <c r="AX564" t="s">
        <v>16</v>
      </c>
      <c r="AY564" t="s">
        <v>16</v>
      </c>
      <c r="AZ564" t="s">
        <v>16</v>
      </c>
      <c r="BA564" t="s">
        <v>16</v>
      </c>
      <c r="BB564" t="s">
        <v>16</v>
      </c>
      <c r="BC564" t="s">
        <v>199</v>
      </c>
      <c r="BD564" t="s">
        <v>16</v>
      </c>
      <c r="BE564" t="s">
        <v>2136</v>
      </c>
      <c r="BF564" t="s">
        <v>189</v>
      </c>
      <c r="BG564" t="s">
        <v>189</v>
      </c>
      <c r="BH564">
        <v>0</v>
      </c>
      <c r="BI564">
        <v>0</v>
      </c>
      <c r="BJ564">
        <v>0</v>
      </c>
      <c r="BK564" t="s">
        <v>189</v>
      </c>
      <c r="BL564" t="s">
        <v>189</v>
      </c>
      <c r="BN564" t="s">
        <v>3382</v>
      </c>
      <c r="BO564" t="s">
        <v>16</v>
      </c>
      <c r="BP564" t="s">
        <v>6906</v>
      </c>
      <c r="BQ564" t="s">
        <v>260</v>
      </c>
      <c r="BR564" t="s">
        <v>5653</v>
      </c>
      <c r="BS564" t="s">
        <v>9678</v>
      </c>
      <c r="BT564" t="s">
        <v>9736</v>
      </c>
      <c r="BU564" t="s">
        <v>189</v>
      </c>
      <c r="BV564" t="s">
        <v>129</v>
      </c>
      <c r="BW564" t="s">
        <v>16</v>
      </c>
      <c r="BX564" t="s">
        <v>16</v>
      </c>
      <c r="BY564" t="s">
        <v>16</v>
      </c>
      <c r="BZ564" s="138"/>
      <c r="CA564" s="138">
        <v>35459</v>
      </c>
      <c r="CB564" t="s">
        <v>29</v>
      </c>
      <c r="CC564" t="s">
        <v>29</v>
      </c>
      <c r="CD564" t="s">
        <v>6307</v>
      </c>
      <c r="CE564" t="s">
        <v>6307</v>
      </c>
      <c r="CF564" t="s">
        <v>189</v>
      </c>
      <c r="CG564" t="s">
        <v>189</v>
      </c>
      <c r="CH564">
        <v>2022</v>
      </c>
      <c r="CI564" s="7">
        <v>44754</v>
      </c>
      <c r="CJ564" t="s">
        <v>16</v>
      </c>
      <c r="CK564">
        <v>7</v>
      </c>
      <c r="CL564">
        <v>29</v>
      </c>
      <c r="CM564" s="7">
        <v>44753</v>
      </c>
      <c r="CN564" t="s">
        <v>11719</v>
      </c>
      <c r="CO564" t="s">
        <v>9857</v>
      </c>
      <c r="CP564" t="s">
        <v>11459</v>
      </c>
      <c r="CQ564" t="s">
        <v>11669</v>
      </c>
      <c r="CR564" t="s">
        <v>6033</v>
      </c>
      <c r="CS564" t="s">
        <v>6036</v>
      </c>
      <c r="CT564" t="s">
        <v>9849</v>
      </c>
      <c r="CU564" t="s">
        <v>6826</v>
      </c>
      <c r="CV564" t="s">
        <v>6310</v>
      </c>
      <c r="CW564" t="s">
        <v>9874</v>
      </c>
      <c r="CX564" t="s">
        <v>3384</v>
      </c>
      <c r="CY564" t="s">
        <v>9820</v>
      </c>
      <c r="CZ564" t="s">
        <v>6234</v>
      </c>
      <c r="DA564" t="s">
        <v>252</v>
      </c>
      <c r="DB564" t="s">
        <v>9800</v>
      </c>
      <c r="DC564" t="s">
        <v>16</v>
      </c>
      <c r="DD564" t="s">
        <v>15</v>
      </c>
      <c r="DE564" t="s">
        <v>16</v>
      </c>
      <c r="DF564" t="s">
        <v>16</v>
      </c>
      <c r="DG564" t="s">
        <v>4726</v>
      </c>
      <c r="DH564" t="s">
        <v>5505</v>
      </c>
      <c r="DI564" t="s">
        <v>5903</v>
      </c>
      <c r="DJ564" t="s">
        <v>16</v>
      </c>
      <c r="DK564" t="s">
        <v>16</v>
      </c>
      <c r="DL564" t="s">
        <v>4465</v>
      </c>
      <c r="DM564" t="s">
        <v>16</v>
      </c>
      <c r="DN564" t="s">
        <v>189</v>
      </c>
      <c r="DO564" t="s">
        <v>10910</v>
      </c>
      <c r="DP564" t="s">
        <v>7943</v>
      </c>
      <c r="DQ564" t="s">
        <v>10321</v>
      </c>
      <c r="DR564" t="s">
        <v>7944</v>
      </c>
    </row>
    <row r="565" spans="1:122" x14ac:dyDescent="0.25">
      <c r="A565">
        <v>350</v>
      </c>
      <c r="B565" t="s">
        <v>189</v>
      </c>
      <c r="C565" t="s">
        <v>3383</v>
      </c>
      <c r="D565" s="138">
        <v>44754</v>
      </c>
      <c r="E565" t="s">
        <v>7141</v>
      </c>
      <c r="F565" t="s">
        <v>3381</v>
      </c>
      <c r="G565" t="s">
        <v>1926</v>
      </c>
      <c r="H565" t="s">
        <v>3381</v>
      </c>
      <c r="I565" t="s">
        <v>4840</v>
      </c>
      <c r="J565" t="s">
        <v>12</v>
      </c>
      <c r="K565">
        <v>25</v>
      </c>
      <c r="L565">
        <v>3.72</v>
      </c>
      <c r="M565">
        <v>25</v>
      </c>
      <c r="N565">
        <v>29.15</v>
      </c>
      <c r="O565" t="s">
        <v>189</v>
      </c>
      <c r="P565" t="s">
        <v>104</v>
      </c>
      <c r="Q565" t="s">
        <v>661</v>
      </c>
      <c r="R565" t="s">
        <v>2523</v>
      </c>
      <c r="S565" t="s">
        <v>661</v>
      </c>
      <c r="T565" t="s">
        <v>16</v>
      </c>
      <c r="U565" t="s">
        <v>2071</v>
      </c>
      <c r="V565" t="s">
        <v>2410</v>
      </c>
      <c r="W565">
        <v>100</v>
      </c>
      <c r="X565" t="s">
        <v>15</v>
      </c>
      <c r="Y565" t="s">
        <v>6282</v>
      </c>
      <c r="Z565" t="s">
        <v>6282</v>
      </c>
      <c r="AA565" t="s">
        <v>189</v>
      </c>
      <c r="AB565" s="138">
        <v>44761</v>
      </c>
      <c r="AC565" s="138">
        <v>44945</v>
      </c>
      <c r="AD565" t="s">
        <v>6241</v>
      </c>
      <c r="AE565" t="s">
        <v>5316</v>
      </c>
      <c r="AF565" t="s">
        <v>16</v>
      </c>
      <c r="AG565" t="s">
        <v>4853</v>
      </c>
      <c r="AH565" s="138">
        <v>46587</v>
      </c>
      <c r="AI565" t="s">
        <v>2414</v>
      </c>
      <c r="AJ565" t="s">
        <v>189</v>
      </c>
      <c r="AK565" t="s">
        <v>189</v>
      </c>
      <c r="AL565" t="s">
        <v>189</v>
      </c>
      <c r="AM565" t="s">
        <v>189</v>
      </c>
      <c r="AN565" t="s">
        <v>189</v>
      </c>
      <c r="AO565" t="s">
        <v>189</v>
      </c>
      <c r="AP565" t="s">
        <v>189</v>
      </c>
      <c r="AQ565" t="s">
        <v>16</v>
      </c>
      <c r="AR565" t="s">
        <v>189</v>
      </c>
      <c r="AS565" t="s">
        <v>16</v>
      </c>
      <c r="AT565" t="s">
        <v>189</v>
      </c>
      <c r="AU565" t="s">
        <v>9344</v>
      </c>
      <c r="AV565" t="s">
        <v>189</v>
      </c>
      <c r="AW565" t="s">
        <v>16</v>
      </c>
      <c r="AX565" t="s">
        <v>16</v>
      </c>
      <c r="AY565" t="s">
        <v>16</v>
      </c>
      <c r="AZ565" t="s">
        <v>16</v>
      </c>
      <c r="BA565" t="s">
        <v>16</v>
      </c>
      <c r="BB565" t="s">
        <v>16</v>
      </c>
      <c r="BC565" t="s">
        <v>199</v>
      </c>
      <c r="BD565" t="s">
        <v>16</v>
      </c>
      <c r="BE565" t="s">
        <v>2136</v>
      </c>
      <c r="BF565" t="s">
        <v>189</v>
      </c>
      <c r="BG565" t="s">
        <v>189</v>
      </c>
      <c r="BH565">
        <v>0</v>
      </c>
      <c r="BI565">
        <v>0</v>
      </c>
      <c r="BJ565">
        <v>0</v>
      </c>
      <c r="BK565" t="s">
        <v>189</v>
      </c>
      <c r="BL565" t="s">
        <v>189</v>
      </c>
      <c r="BN565" t="s">
        <v>3382</v>
      </c>
      <c r="BO565" t="s">
        <v>16</v>
      </c>
      <c r="BP565" t="s">
        <v>6906</v>
      </c>
      <c r="BQ565" t="s">
        <v>260</v>
      </c>
      <c r="BR565" t="s">
        <v>5653</v>
      </c>
      <c r="BS565" t="s">
        <v>9678</v>
      </c>
      <c r="BT565" t="s">
        <v>9736</v>
      </c>
      <c r="BU565" t="s">
        <v>189</v>
      </c>
      <c r="BV565" t="s">
        <v>129</v>
      </c>
      <c r="BW565" t="s">
        <v>16</v>
      </c>
      <c r="BX565" t="s">
        <v>16</v>
      </c>
      <c r="BY565" t="s">
        <v>16</v>
      </c>
      <c r="BZ565" s="138"/>
      <c r="CA565" s="138">
        <v>35459</v>
      </c>
      <c r="CB565" t="s">
        <v>29</v>
      </c>
      <c r="CC565" t="s">
        <v>29</v>
      </c>
      <c r="CD565" t="s">
        <v>6307</v>
      </c>
      <c r="CE565" t="s">
        <v>6307</v>
      </c>
      <c r="CF565" t="s">
        <v>189</v>
      </c>
      <c r="CG565" t="s">
        <v>189</v>
      </c>
      <c r="CH565">
        <v>2022</v>
      </c>
      <c r="CI565" s="7">
        <v>44754</v>
      </c>
      <c r="CJ565" t="s">
        <v>16</v>
      </c>
      <c r="CK565">
        <v>7</v>
      </c>
      <c r="CL565">
        <v>29</v>
      </c>
      <c r="CM565" s="7">
        <v>44753</v>
      </c>
      <c r="CN565" t="s">
        <v>11719</v>
      </c>
      <c r="CO565" t="s">
        <v>9857</v>
      </c>
      <c r="CP565" t="s">
        <v>11459</v>
      </c>
      <c r="CQ565" t="s">
        <v>11669</v>
      </c>
      <c r="CR565" t="s">
        <v>6033</v>
      </c>
      <c r="CS565" t="s">
        <v>6036</v>
      </c>
      <c r="CT565" t="s">
        <v>9849</v>
      </c>
      <c r="CU565" t="s">
        <v>6826</v>
      </c>
      <c r="CV565" t="s">
        <v>6310</v>
      </c>
      <c r="CW565" t="s">
        <v>9912</v>
      </c>
      <c r="CX565" t="s">
        <v>3384</v>
      </c>
      <c r="CY565" t="s">
        <v>4464</v>
      </c>
      <c r="CZ565" t="s">
        <v>6234</v>
      </c>
      <c r="DA565" t="s">
        <v>252</v>
      </c>
      <c r="DB565" t="s">
        <v>9800</v>
      </c>
      <c r="DC565" t="s">
        <v>16</v>
      </c>
      <c r="DD565" t="s">
        <v>15</v>
      </c>
      <c r="DE565" t="s">
        <v>16</v>
      </c>
      <c r="DF565" t="s">
        <v>16</v>
      </c>
      <c r="DG565" t="s">
        <v>4730</v>
      </c>
      <c r="DH565" t="s">
        <v>2052</v>
      </c>
      <c r="DI565" t="s">
        <v>6085</v>
      </c>
      <c r="DJ565" t="s">
        <v>16</v>
      </c>
      <c r="DK565" t="s">
        <v>4464</v>
      </c>
      <c r="DL565" t="s">
        <v>4464</v>
      </c>
      <c r="DM565" t="s">
        <v>16</v>
      </c>
      <c r="DN565" t="s">
        <v>189</v>
      </c>
      <c r="DO565" t="s">
        <v>10911</v>
      </c>
      <c r="DP565" t="s">
        <v>7943</v>
      </c>
      <c r="DQ565" t="s">
        <v>10321</v>
      </c>
      <c r="DR565" t="s">
        <v>7945</v>
      </c>
    </row>
    <row r="566" spans="1:122" x14ac:dyDescent="0.25">
      <c r="A566">
        <v>349</v>
      </c>
      <c r="B566" t="s">
        <v>189</v>
      </c>
      <c r="C566" t="s">
        <v>3235</v>
      </c>
      <c r="D566" s="138">
        <v>44750</v>
      </c>
      <c r="E566" t="s">
        <v>3233</v>
      </c>
      <c r="F566" t="s">
        <v>2639</v>
      </c>
      <c r="G566" t="s">
        <v>1929</v>
      </c>
      <c r="H566" t="s">
        <v>11</v>
      </c>
      <c r="I566" t="s">
        <v>9802</v>
      </c>
      <c r="J566" t="s">
        <v>100</v>
      </c>
      <c r="K566">
        <v>2.38</v>
      </c>
      <c r="L566">
        <v>2.38</v>
      </c>
      <c r="M566">
        <v>15.93</v>
      </c>
      <c r="N566">
        <v>18.678000000000001</v>
      </c>
      <c r="O566" t="s">
        <v>189</v>
      </c>
      <c r="P566" t="s">
        <v>13</v>
      </c>
      <c r="Q566" t="s">
        <v>63</v>
      </c>
      <c r="R566" t="s">
        <v>3263</v>
      </c>
      <c r="S566" t="s">
        <v>63</v>
      </c>
      <c r="T566" t="s">
        <v>16</v>
      </c>
      <c r="U566" t="s">
        <v>1938</v>
      </c>
      <c r="V566" t="s">
        <v>2410</v>
      </c>
      <c r="W566">
        <v>100</v>
      </c>
      <c r="X566" t="s">
        <v>15</v>
      </c>
      <c r="Y566" t="s">
        <v>6282</v>
      </c>
      <c r="Z566" t="s">
        <v>6282</v>
      </c>
      <c r="AA566" t="s">
        <v>189</v>
      </c>
      <c r="AB566" s="138">
        <v>44757</v>
      </c>
      <c r="AC566" s="138">
        <v>44941</v>
      </c>
      <c r="AD566" t="s">
        <v>6241</v>
      </c>
      <c r="AE566" t="s">
        <v>5291</v>
      </c>
      <c r="AF566" t="s">
        <v>16</v>
      </c>
      <c r="AG566" t="s">
        <v>189</v>
      </c>
      <c r="AH566" s="138">
        <v>45853</v>
      </c>
      <c r="AI566" t="s">
        <v>2414</v>
      </c>
      <c r="AJ566" t="s">
        <v>189</v>
      </c>
      <c r="AK566" t="s">
        <v>189</v>
      </c>
      <c r="AL566" t="s">
        <v>189</v>
      </c>
      <c r="AM566" t="s">
        <v>189</v>
      </c>
      <c r="AN566" t="s">
        <v>189</v>
      </c>
      <c r="AO566" t="s">
        <v>189</v>
      </c>
      <c r="AP566" t="s">
        <v>189</v>
      </c>
      <c r="AQ566" t="s">
        <v>16</v>
      </c>
      <c r="AR566" t="s">
        <v>189</v>
      </c>
      <c r="AS566" t="s">
        <v>16</v>
      </c>
      <c r="AT566" t="s">
        <v>189</v>
      </c>
      <c r="AU566" t="s">
        <v>9344</v>
      </c>
      <c r="AV566" t="s">
        <v>189</v>
      </c>
      <c r="AW566" t="s">
        <v>16</v>
      </c>
      <c r="AX566" t="s">
        <v>16</v>
      </c>
      <c r="AY566" t="s">
        <v>16</v>
      </c>
      <c r="AZ566" t="s">
        <v>16</v>
      </c>
      <c r="BA566" t="s">
        <v>16</v>
      </c>
      <c r="BB566" t="s">
        <v>16</v>
      </c>
      <c r="BC566" t="s">
        <v>16</v>
      </c>
      <c r="BD566" t="s">
        <v>16</v>
      </c>
      <c r="BE566" t="s">
        <v>16</v>
      </c>
      <c r="BF566" t="s">
        <v>189</v>
      </c>
      <c r="BG566" t="s">
        <v>189</v>
      </c>
      <c r="BH566">
        <v>0</v>
      </c>
      <c r="BI566">
        <v>0</v>
      </c>
      <c r="BJ566">
        <v>0</v>
      </c>
      <c r="BK566" t="s">
        <v>189</v>
      </c>
      <c r="BL566" t="s">
        <v>189</v>
      </c>
      <c r="BN566" t="s">
        <v>3230</v>
      </c>
      <c r="BO566" t="s">
        <v>16</v>
      </c>
      <c r="BP566" t="s">
        <v>3233</v>
      </c>
      <c r="BQ566" t="s">
        <v>184</v>
      </c>
      <c r="BR566" t="s">
        <v>6744</v>
      </c>
      <c r="BS566" t="s">
        <v>9726</v>
      </c>
      <c r="BT566" t="s">
        <v>16</v>
      </c>
      <c r="BU566" t="s">
        <v>189</v>
      </c>
      <c r="BV566" t="s">
        <v>18</v>
      </c>
      <c r="BW566" t="s">
        <v>185</v>
      </c>
      <c r="BX566" t="s">
        <v>3234</v>
      </c>
      <c r="BY566" t="s">
        <v>16</v>
      </c>
      <c r="BZ566" s="138"/>
      <c r="CA566" s="138">
        <v>42661</v>
      </c>
      <c r="CB566" t="s">
        <v>17</v>
      </c>
      <c r="CC566" t="s">
        <v>17</v>
      </c>
      <c r="CD566" t="s">
        <v>6307</v>
      </c>
      <c r="CE566" t="s">
        <v>189</v>
      </c>
      <c r="CF566" t="s">
        <v>189</v>
      </c>
      <c r="CG566" t="s">
        <v>189</v>
      </c>
      <c r="CH566">
        <v>2022</v>
      </c>
      <c r="CI566" s="7">
        <v>44750</v>
      </c>
      <c r="CJ566" t="s">
        <v>4723</v>
      </c>
      <c r="CK566">
        <v>7</v>
      </c>
      <c r="CL566">
        <v>28</v>
      </c>
      <c r="CM566" s="7">
        <v>44746</v>
      </c>
      <c r="CN566" t="s">
        <v>11721</v>
      </c>
      <c r="CO566" t="s">
        <v>9857</v>
      </c>
      <c r="CP566" t="s">
        <v>11459</v>
      </c>
      <c r="CQ566" t="s">
        <v>11669</v>
      </c>
      <c r="CR566" t="s">
        <v>6033</v>
      </c>
      <c r="CS566" t="s">
        <v>6037</v>
      </c>
      <c r="CT566" t="s">
        <v>9849</v>
      </c>
      <c r="CU566" t="s">
        <v>6824</v>
      </c>
      <c r="CV566" t="s">
        <v>6310</v>
      </c>
      <c r="CW566" t="s">
        <v>9874</v>
      </c>
      <c r="CX566" t="s">
        <v>3232</v>
      </c>
      <c r="CY566" t="s">
        <v>9813</v>
      </c>
      <c r="CZ566" t="s">
        <v>6730</v>
      </c>
      <c r="DA566" t="s">
        <v>241</v>
      </c>
      <c r="DB566" t="s">
        <v>16</v>
      </c>
      <c r="DC566" t="s">
        <v>16</v>
      </c>
      <c r="DD566" t="s">
        <v>15</v>
      </c>
      <c r="DE566" t="s">
        <v>16</v>
      </c>
      <c r="DF566" t="s">
        <v>16</v>
      </c>
      <c r="DG566" t="s">
        <v>4727</v>
      </c>
      <c r="DH566" t="s">
        <v>2051</v>
      </c>
      <c r="DI566" t="s">
        <v>5904</v>
      </c>
      <c r="DJ566" t="s">
        <v>16</v>
      </c>
      <c r="DK566" t="s">
        <v>16</v>
      </c>
      <c r="DL566" t="s">
        <v>4465</v>
      </c>
      <c r="DM566" t="s">
        <v>16</v>
      </c>
      <c r="DN566" t="s">
        <v>189</v>
      </c>
      <c r="DO566" t="s">
        <v>11722</v>
      </c>
      <c r="DP566" t="s">
        <v>7946</v>
      </c>
      <c r="DQ566" t="s">
        <v>10322</v>
      </c>
      <c r="DR566" t="s">
        <v>7851</v>
      </c>
    </row>
    <row r="567" spans="1:122" x14ac:dyDescent="0.25">
      <c r="A567">
        <v>348</v>
      </c>
      <c r="B567" t="s">
        <v>189</v>
      </c>
      <c r="C567" t="s">
        <v>3043</v>
      </c>
      <c r="D567" s="138">
        <v>44750</v>
      </c>
      <c r="E567" t="s">
        <v>3042</v>
      </c>
      <c r="F567" t="s">
        <v>11</v>
      </c>
      <c r="G567" t="s">
        <v>16</v>
      </c>
      <c r="H567" t="s">
        <v>11</v>
      </c>
      <c r="I567" t="s">
        <v>9802</v>
      </c>
      <c r="J567" t="s">
        <v>100</v>
      </c>
      <c r="K567">
        <v>1</v>
      </c>
      <c r="L567">
        <v>1</v>
      </c>
      <c r="M567">
        <v>6.7</v>
      </c>
      <c r="N567">
        <v>7.8479999999999999</v>
      </c>
      <c r="O567" t="s">
        <v>189</v>
      </c>
      <c r="P567" t="s">
        <v>121</v>
      </c>
      <c r="Q567" t="s">
        <v>71</v>
      </c>
      <c r="R567" t="s">
        <v>3263</v>
      </c>
      <c r="S567" t="s">
        <v>63</v>
      </c>
      <c r="T567" t="s">
        <v>16</v>
      </c>
      <c r="U567" t="s">
        <v>1938</v>
      </c>
      <c r="V567" t="s">
        <v>2410</v>
      </c>
      <c r="W567">
        <v>99.617000000000004</v>
      </c>
      <c r="X567" t="s">
        <v>32</v>
      </c>
      <c r="Y567" t="s">
        <v>6282</v>
      </c>
      <c r="Z567" t="s">
        <v>6282</v>
      </c>
      <c r="AA567" t="s">
        <v>189</v>
      </c>
      <c r="AB567" s="138">
        <v>44757</v>
      </c>
      <c r="AC567" s="138">
        <v>44941</v>
      </c>
      <c r="AD567" t="s">
        <v>6240</v>
      </c>
      <c r="AE567" t="s">
        <v>5255</v>
      </c>
      <c r="AF567" t="s">
        <v>16</v>
      </c>
      <c r="AG567" t="s">
        <v>189</v>
      </c>
      <c r="AH567" s="138">
        <v>45121</v>
      </c>
      <c r="AI567" t="s">
        <v>2414</v>
      </c>
      <c r="AJ567" t="s">
        <v>189</v>
      </c>
      <c r="AK567" t="s">
        <v>189</v>
      </c>
      <c r="AL567" t="s">
        <v>189</v>
      </c>
      <c r="AM567" t="s">
        <v>189</v>
      </c>
      <c r="AN567" t="s">
        <v>189</v>
      </c>
      <c r="AO567" t="s">
        <v>189</v>
      </c>
      <c r="AP567" t="s">
        <v>5517</v>
      </c>
      <c r="AQ567" t="s">
        <v>16</v>
      </c>
      <c r="AR567" t="s">
        <v>189</v>
      </c>
      <c r="AS567" t="s">
        <v>16</v>
      </c>
      <c r="AT567" t="s">
        <v>189</v>
      </c>
      <c r="AU567" t="s">
        <v>9344</v>
      </c>
      <c r="AV567" t="s">
        <v>189</v>
      </c>
      <c r="AW567" t="s">
        <v>16</v>
      </c>
      <c r="AX567" t="s">
        <v>16</v>
      </c>
      <c r="AY567" t="s">
        <v>16</v>
      </c>
      <c r="AZ567" t="s">
        <v>16</v>
      </c>
      <c r="BA567" t="s">
        <v>16</v>
      </c>
      <c r="BB567" t="s">
        <v>16</v>
      </c>
      <c r="BC567" t="s">
        <v>16</v>
      </c>
      <c r="BD567" t="s">
        <v>16</v>
      </c>
      <c r="BE567" t="s">
        <v>16</v>
      </c>
      <c r="BF567" t="s">
        <v>189</v>
      </c>
      <c r="BG567" t="s">
        <v>189</v>
      </c>
      <c r="BH567">
        <v>0</v>
      </c>
      <c r="BI567">
        <v>0</v>
      </c>
      <c r="BJ567">
        <v>0</v>
      </c>
      <c r="BK567" t="s">
        <v>189</v>
      </c>
      <c r="BL567" t="s">
        <v>189</v>
      </c>
      <c r="BN567" t="s">
        <v>3039</v>
      </c>
      <c r="BO567" t="s">
        <v>16</v>
      </c>
      <c r="BP567" t="s">
        <v>3042</v>
      </c>
      <c r="BQ567" t="s">
        <v>184</v>
      </c>
      <c r="BR567" t="s">
        <v>6744</v>
      </c>
      <c r="BS567" t="s">
        <v>9667</v>
      </c>
      <c r="BT567" t="s">
        <v>16</v>
      </c>
      <c r="BU567" t="s">
        <v>189</v>
      </c>
      <c r="BV567" t="s">
        <v>58</v>
      </c>
      <c r="BW567" t="s">
        <v>195</v>
      </c>
      <c r="BX567" t="s">
        <v>423</v>
      </c>
      <c r="BY567" t="s">
        <v>16</v>
      </c>
      <c r="BZ567" s="138"/>
      <c r="CA567" s="138">
        <v>44750</v>
      </c>
      <c r="CB567" t="s">
        <v>17</v>
      </c>
      <c r="CC567" t="s">
        <v>16</v>
      </c>
      <c r="CD567" t="s">
        <v>6307</v>
      </c>
      <c r="CE567" t="s">
        <v>189</v>
      </c>
      <c r="CF567" t="s">
        <v>189</v>
      </c>
      <c r="CG567" t="s">
        <v>189</v>
      </c>
      <c r="CH567">
        <v>2022</v>
      </c>
      <c r="CI567" s="7">
        <v>44750</v>
      </c>
      <c r="CJ567" t="s">
        <v>4723</v>
      </c>
      <c r="CK567">
        <v>7</v>
      </c>
      <c r="CL567">
        <v>28</v>
      </c>
      <c r="CM567" s="7">
        <v>44746</v>
      </c>
      <c r="CN567" t="s">
        <v>11721</v>
      </c>
      <c r="CO567" t="s">
        <v>9857</v>
      </c>
      <c r="CP567" t="s">
        <v>11459</v>
      </c>
      <c r="CQ567" t="s">
        <v>11669</v>
      </c>
      <c r="CR567" t="s">
        <v>6033</v>
      </c>
      <c r="CS567" t="s">
        <v>6037</v>
      </c>
      <c r="CT567" t="s">
        <v>9849</v>
      </c>
      <c r="CU567" t="s">
        <v>9873</v>
      </c>
      <c r="CV567" t="s">
        <v>6307</v>
      </c>
      <c r="CW567" t="s">
        <v>9882</v>
      </c>
      <c r="CX567" t="s">
        <v>3041</v>
      </c>
      <c r="CY567" t="s">
        <v>9813</v>
      </c>
      <c r="CZ567" t="s">
        <v>6730</v>
      </c>
      <c r="DA567" t="s">
        <v>188</v>
      </c>
      <c r="DB567" t="s">
        <v>16</v>
      </c>
      <c r="DC567" t="s">
        <v>3039</v>
      </c>
      <c r="DD567" t="s">
        <v>32</v>
      </c>
      <c r="DE567" t="s">
        <v>16</v>
      </c>
      <c r="DF567" t="s">
        <v>16</v>
      </c>
      <c r="DG567" t="s">
        <v>5517</v>
      </c>
      <c r="DH567" t="s">
        <v>2051</v>
      </c>
      <c r="DI567" t="s">
        <v>4519</v>
      </c>
      <c r="DJ567" t="s">
        <v>16</v>
      </c>
      <c r="DK567" t="s">
        <v>16</v>
      </c>
      <c r="DL567" t="s">
        <v>4465</v>
      </c>
      <c r="DM567" t="s">
        <v>16</v>
      </c>
      <c r="DN567" t="s">
        <v>189</v>
      </c>
      <c r="DO567" t="s">
        <v>11723</v>
      </c>
      <c r="DP567" t="s">
        <v>7947</v>
      </c>
      <c r="DQ567" t="s">
        <v>10322</v>
      </c>
      <c r="DR567" t="s">
        <v>7948</v>
      </c>
    </row>
    <row r="568" spans="1:122" x14ac:dyDescent="0.25">
      <c r="A568">
        <v>347</v>
      </c>
      <c r="B568" t="s">
        <v>189</v>
      </c>
      <c r="C568" t="s">
        <v>3392</v>
      </c>
      <c r="D568" s="138">
        <v>44749</v>
      </c>
      <c r="E568" t="s">
        <v>5472</v>
      </c>
      <c r="F568" t="s">
        <v>11</v>
      </c>
      <c r="G568" t="s">
        <v>1929</v>
      </c>
      <c r="H568" t="s">
        <v>11</v>
      </c>
      <c r="I568" t="s">
        <v>9802</v>
      </c>
      <c r="J568" t="s">
        <v>100</v>
      </c>
      <c r="K568">
        <v>0.26</v>
      </c>
      <c r="L568">
        <v>0.26</v>
      </c>
      <c r="M568">
        <v>1.73</v>
      </c>
      <c r="N568">
        <v>2.04</v>
      </c>
      <c r="O568" t="s">
        <v>5516</v>
      </c>
      <c r="P568" t="s">
        <v>13</v>
      </c>
      <c r="Q568" t="s">
        <v>31</v>
      </c>
      <c r="R568" t="s">
        <v>16</v>
      </c>
      <c r="S568" t="s">
        <v>2535</v>
      </c>
      <c r="T568" t="s">
        <v>2535</v>
      </c>
      <c r="U568" t="s">
        <v>16</v>
      </c>
      <c r="V568" t="s">
        <v>2410</v>
      </c>
      <c r="W568">
        <v>100</v>
      </c>
      <c r="X568" t="s">
        <v>15</v>
      </c>
      <c r="Y568" t="s">
        <v>6283</v>
      </c>
      <c r="Z568" t="s">
        <v>6283</v>
      </c>
      <c r="AA568" t="s">
        <v>9887</v>
      </c>
      <c r="AB568" s="138">
        <v>44712</v>
      </c>
      <c r="AC568" s="138">
        <v>44895</v>
      </c>
      <c r="AD568" t="s">
        <v>6241</v>
      </c>
      <c r="AE568" t="s">
        <v>5318</v>
      </c>
      <c r="AF568" t="s">
        <v>16</v>
      </c>
      <c r="AG568" t="s">
        <v>189</v>
      </c>
      <c r="AH568" s="138">
        <v>45808</v>
      </c>
      <c r="AI568" t="s">
        <v>2414</v>
      </c>
      <c r="AJ568" t="s">
        <v>189</v>
      </c>
      <c r="AK568" t="s">
        <v>189</v>
      </c>
      <c r="AL568" t="s">
        <v>189</v>
      </c>
      <c r="AM568" t="s">
        <v>189</v>
      </c>
      <c r="AN568" t="s">
        <v>189</v>
      </c>
      <c r="AO568" t="s">
        <v>189</v>
      </c>
      <c r="AP568" t="s">
        <v>189</v>
      </c>
      <c r="AQ568" t="s">
        <v>16</v>
      </c>
      <c r="AR568" t="s">
        <v>189</v>
      </c>
      <c r="AS568" t="s">
        <v>16</v>
      </c>
      <c r="AT568" t="s">
        <v>189</v>
      </c>
      <c r="AU568" t="s">
        <v>5516</v>
      </c>
      <c r="AV568" t="s">
        <v>189</v>
      </c>
      <c r="AW568" t="s">
        <v>16</v>
      </c>
      <c r="AX568" t="s">
        <v>16</v>
      </c>
      <c r="AY568" t="s">
        <v>16</v>
      </c>
      <c r="AZ568" t="s">
        <v>16</v>
      </c>
      <c r="BA568" t="s">
        <v>16</v>
      </c>
      <c r="BB568" t="s">
        <v>16</v>
      </c>
      <c r="BC568" t="s">
        <v>16</v>
      </c>
      <c r="BD568" t="s">
        <v>16</v>
      </c>
      <c r="BE568" t="s">
        <v>16</v>
      </c>
      <c r="BF568" t="s">
        <v>189</v>
      </c>
      <c r="BG568" t="s">
        <v>189</v>
      </c>
      <c r="BH568">
        <v>0</v>
      </c>
      <c r="BI568">
        <v>0</v>
      </c>
      <c r="BJ568">
        <v>0</v>
      </c>
      <c r="BK568" t="s">
        <v>189</v>
      </c>
      <c r="BL568" t="s">
        <v>189</v>
      </c>
      <c r="BN568" t="s">
        <v>3391</v>
      </c>
      <c r="BO568" t="s">
        <v>16</v>
      </c>
      <c r="BP568" t="s">
        <v>3394</v>
      </c>
      <c r="BQ568" t="s">
        <v>184</v>
      </c>
      <c r="BR568" t="s">
        <v>6744</v>
      </c>
      <c r="BS568" t="s">
        <v>9667</v>
      </c>
      <c r="BT568" t="s">
        <v>16</v>
      </c>
      <c r="BU568" t="s">
        <v>189</v>
      </c>
      <c r="BV568" t="s">
        <v>35</v>
      </c>
      <c r="BW568" t="s">
        <v>195</v>
      </c>
      <c r="BX568" t="s">
        <v>3395</v>
      </c>
      <c r="BY568" t="s">
        <v>16</v>
      </c>
      <c r="BZ568" s="138"/>
      <c r="CA568" s="138">
        <v>43657</v>
      </c>
      <c r="CB568" t="s">
        <v>17</v>
      </c>
      <c r="CC568" t="s">
        <v>17</v>
      </c>
      <c r="CD568" t="s">
        <v>6307</v>
      </c>
      <c r="CE568" t="s">
        <v>189</v>
      </c>
      <c r="CF568" t="s">
        <v>189</v>
      </c>
      <c r="CG568" t="s">
        <v>189</v>
      </c>
      <c r="CH568">
        <v>2022</v>
      </c>
      <c r="CI568" s="7">
        <v>44749</v>
      </c>
      <c r="CJ568" t="s">
        <v>4723</v>
      </c>
      <c r="CK568">
        <v>7</v>
      </c>
      <c r="CL568">
        <v>28</v>
      </c>
      <c r="CM568" s="7">
        <v>44746</v>
      </c>
      <c r="CN568" t="s">
        <v>11721</v>
      </c>
      <c r="CO568" t="s">
        <v>9857</v>
      </c>
      <c r="CP568" t="s">
        <v>11459</v>
      </c>
      <c r="CQ568" t="s">
        <v>11669</v>
      </c>
      <c r="CR568" t="s">
        <v>6033</v>
      </c>
      <c r="CS568" t="s">
        <v>6037</v>
      </c>
      <c r="CT568" t="s">
        <v>9849</v>
      </c>
      <c r="CU568" t="s">
        <v>9873</v>
      </c>
      <c r="CV568" t="s">
        <v>6310</v>
      </c>
      <c r="CW568" t="s">
        <v>9874</v>
      </c>
      <c r="CX568" t="s">
        <v>3393</v>
      </c>
      <c r="CY568" t="s">
        <v>9813</v>
      </c>
      <c r="CZ568" t="s">
        <v>6730</v>
      </c>
      <c r="DA568" t="s">
        <v>188</v>
      </c>
      <c r="DB568" t="s">
        <v>16</v>
      </c>
      <c r="DC568" t="s">
        <v>16</v>
      </c>
      <c r="DD568" t="s">
        <v>15</v>
      </c>
      <c r="DE568" t="s">
        <v>16</v>
      </c>
      <c r="DF568" t="s">
        <v>16</v>
      </c>
      <c r="DG568" t="s">
        <v>4727</v>
      </c>
      <c r="DH568" t="s">
        <v>6766</v>
      </c>
      <c r="DI568" t="s">
        <v>5905</v>
      </c>
      <c r="DJ568" t="s">
        <v>9887</v>
      </c>
      <c r="DK568" t="s">
        <v>4345</v>
      </c>
      <c r="DL568" t="s">
        <v>4345</v>
      </c>
      <c r="DM568" t="s">
        <v>16</v>
      </c>
      <c r="DN568" t="s">
        <v>189</v>
      </c>
      <c r="DO568" t="s">
        <v>11724</v>
      </c>
      <c r="DP568" t="s">
        <v>7949</v>
      </c>
      <c r="DQ568" t="s">
        <v>10323</v>
      </c>
      <c r="DR568" t="s">
        <v>5620</v>
      </c>
    </row>
    <row r="569" spans="1:122" x14ac:dyDescent="0.25">
      <c r="A569">
        <v>346</v>
      </c>
      <c r="B569" t="s">
        <v>189</v>
      </c>
      <c r="C569" t="s">
        <v>3389</v>
      </c>
      <c r="D569" s="138">
        <v>44749</v>
      </c>
      <c r="E569" t="s">
        <v>7142</v>
      </c>
      <c r="F569" t="s">
        <v>11</v>
      </c>
      <c r="G569" t="s">
        <v>1926</v>
      </c>
      <c r="H569" t="s">
        <v>448</v>
      </c>
      <c r="I569" t="s">
        <v>4840</v>
      </c>
      <c r="J569" t="s">
        <v>100</v>
      </c>
      <c r="K569">
        <v>4</v>
      </c>
      <c r="L569">
        <v>4</v>
      </c>
      <c r="M569">
        <v>26.8</v>
      </c>
      <c r="N569">
        <v>31.391999999999999</v>
      </c>
      <c r="O569" t="s">
        <v>189</v>
      </c>
      <c r="P569" t="s">
        <v>13</v>
      </c>
      <c r="Q569" t="s">
        <v>449</v>
      </c>
      <c r="R569" t="s">
        <v>3387</v>
      </c>
      <c r="S569" t="s">
        <v>3388</v>
      </c>
      <c r="T569" t="s">
        <v>3388</v>
      </c>
      <c r="U569" t="s">
        <v>2074</v>
      </c>
      <c r="V569" t="s">
        <v>2410</v>
      </c>
      <c r="W569">
        <v>99.697000000000003</v>
      </c>
      <c r="X569" t="s">
        <v>15</v>
      </c>
      <c r="Y569" t="s">
        <v>6289</v>
      </c>
      <c r="Z569" t="s">
        <v>34</v>
      </c>
      <c r="AA569" t="s">
        <v>9887</v>
      </c>
      <c r="AB569" s="138">
        <v>44756</v>
      </c>
      <c r="AC569" s="138">
        <v>44940</v>
      </c>
      <c r="AD569" t="s">
        <v>6241</v>
      </c>
      <c r="AE569" t="s">
        <v>5317</v>
      </c>
      <c r="AF569" t="s">
        <v>16</v>
      </c>
      <c r="AG569" t="s">
        <v>4870</v>
      </c>
      <c r="AH569" s="138">
        <v>45852</v>
      </c>
      <c r="AI569" t="s">
        <v>2414</v>
      </c>
      <c r="AJ569" t="s">
        <v>189</v>
      </c>
      <c r="AK569" t="s">
        <v>189</v>
      </c>
      <c r="AL569" t="s">
        <v>189</v>
      </c>
      <c r="AM569" t="s">
        <v>189</v>
      </c>
      <c r="AN569" t="s">
        <v>189</v>
      </c>
      <c r="AO569" t="s">
        <v>189</v>
      </c>
      <c r="AP569" t="s">
        <v>189</v>
      </c>
      <c r="AQ569" t="s">
        <v>16</v>
      </c>
      <c r="AR569" t="s">
        <v>189</v>
      </c>
      <c r="AS569" t="s">
        <v>16</v>
      </c>
      <c r="AT569" t="s">
        <v>189</v>
      </c>
      <c r="AU569" t="s">
        <v>9344</v>
      </c>
      <c r="AV569" t="s">
        <v>189</v>
      </c>
      <c r="AW569" t="s">
        <v>16</v>
      </c>
      <c r="AX569" t="s">
        <v>16</v>
      </c>
      <c r="AY569" t="s">
        <v>16</v>
      </c>
      <c r="AZ569" t="s">
        <v>16</v>
      </c>
      <c r="BA569" t="s">
        <v>16</v>
      </c>
      <c r="BB569" t="s">
        <v>16</v>
      </c>
      <c r="BC569" t="s">
        <v>181</v>
      </c>
      <c r="BD569" t="s">
        <v>16</v>
      </c>
      <c r="BE569" t="s">
        <v>2136</v>
      </c>
      <c r="BF569" t="s">
        <v>189</v>
      </c>
      <c r="BG569" t="s">
        <v>189</v>
      </c>
      <c r="BH569">
        <v>0</v>
      </c>
      <c r="BI569">
        <v>0</v>
      </c>
      <c r="BJ569">
        <v>0</v>
      </c>
      <c r="BK569" t="s">
        <v>189</v>
      </c>
      <c r="BL569" t="s">
        <v>189</v>
      </c>
      <c r="BN569" t="s">
        <v>866</v>
      </c>
      <c r="BO569" t="s">
        <v>16</v>
      </c>
      <c r="BP569" t="s">
        <v>811</v>
      </c>
      <c r="BQ569" t="s">
        <v>184</v>
      </c>
      <c r="BR569" t="s">
        <v>5653</v>
      </c>
      <c r="BS569" t="s">
        <v>9678</v>
      </c>
      <c r="BT569" t="s">
        <v>9680</v>
      </c>
      <c r="BU569" t="s">
        <v>9681</v>
      </c>
      <c r="BV569" t="s">
        <v>37</v>
      </c>
      <c r="BW569" t="s">
        <v>189</v>
      </c>
      <c r="BX569" t="s">
        <v>867</v>
      </c>
      <c r="BY569" t="s">
        <v>16</v>
      </c>
      <c r="BZ569" s="138"/>
      <c r="CA569" s="138">
        <v>41774</v>
      </c>
      <c r="CB569" t="s">
        <v>29</v>
      </c>
      <c r="CC569" t="s">
        <v>29</v>
      </c>
      <c r="CD569" t="s">
        <v>6307</v>
      </c>
      <c r="CE569" t="s">
        <v>6307</v>
      </c>
      <c r="CF569" t="s">
        <v>6307</v>
      </c>
      <c r="CG569" t="s">
        <v>189</v>
      </c>
      <c r="CH569">
        <v>2022</v>
      </c>
      <c r="CI569" s="7">
        <v>44749</v>
      </c>
      <c r="CJ569" t="s">
        <v>16</v>
      </c>
      <c r="CK569">
        <v>7</v>
      </c>
      <c r="CL569">
        <v>28</v>
      </c>
      <c r="CM569" s="7">
        <v>44746</v>
      </c>
      <c r="CN569" t="s">
        <v>11721</v>
      </c>
      <c r="CO569" t="s">
        <v>9857</v>
      </c>
      <c r="CP569" t="s">
        <v>11459</v>
      </c>
      <c r="CQ569" t="s">
        <v>11669</v>
      </c>
      <c r="CR569" t="s">
        <v>6033</v>
      </c>
      <c r="CS569" t="s">
        <v>6037</v>
      </c>
      <c r="CT569" t="s">
        <v>9849</v>
      </c>
      <c r="CU569" t="s">
        <v>6826</v>
      </c>
      <c r="CV569" t="s">
        <v>6310</v>
      </c>
      <c r="CW569" t="s">
        <v>9874</v>
      </c>
      <c r="CX569" t="s">
        <v>3390</v>
      </c>
      <c r="CY569" t="s">
        <v>9813</v>
      </c>
      <c r="CZ569" t="s">
        <v>6730</v>
      </c>
      <c r="DA569" t="s">
        <v>188</v>
      </c>
      <c r="DB569" t="s">
        <v>16</v>
      </c>
      <c r="DC569" t="s">
        <v>16</v>
      </c>
      <c r="DD569" t="s">
        <v>15</v>
      </c>
      <c r="DE569" t="s">
        <v>16</v>
      </c>
      <c r="DF569" t="s">
        <v>16</v>
      </c>
      <c r="DG569" t="s">
        <v>4727</v>
      </c>
      <c r="DH569" t="s">
        <v>2051</v>
      </c>
      <c r="DI569" t="s">
        <v>4502</v>
      </c>
      <c r="DJ569" t="s">
        <v>9887</v>
      </c>
      <c r="DK569" t="s">
        <v>4345</v>
      </c>
      <c r="DL569" t="s">
        <v>4345</v>
      </c>
      <c r="DM569" t="s">
        <v>16</v>
      </c>
      <c r="DN569" t="s">
        <v>189</v>
      </c>
      <c r="DO569" t="s">
        <v>10912</v>
      </c>
      <c r="DP569" t="s">
        <v>7950</v>
      </c>
      <c r="DQ569" t="s">
        <v>10323</v>
      </c>
      <c r="DR569" t="s">
        <v>7951</v>
      </c>
    </row>
    <row r="570" spans="1:122" x14ac:dyDescent="0.25">
      <c r="A570">
        <v>345</v>
      </c>
      <c r="B570" t="s">
        <v>189</v>
      </c>
      <c r="C570" t="s">
        <v>3397</v>
      </c>
      <c r="D570" s="138">
        <v>44748</v>
      </c>
      <c r="E570" t="s">
        <v>3401</v>
      </c>
      <c r="F570" t="s">
        <v>11</v>
      </c>
      <c r="G570" t="s">
        <v>16</v>
      </c>
      <c r="H570" t="s">
        <v>11</v>
      </c>
      <c r="I570" t="s">
        <v>9802</v>
      </c>
      <c r="J570" t="s">
        <v>92</v>
      </c>
      <c r="K570">
        <v>0.4</v>
      </c>
      <c r="L570">
        <v>0.41</v>
      </c>
      <c r="M570">
        <v>2.73</v>
      </c>
      <c r="N570">
        <v>3.1909999999999998</v>
      </c>
      <c r="O570" t="s">
        <v>189</v>
      </c>
      <c r="P570" t="s">
        <v>3305</v>
      </c>
      <c r="Q570" t="s">
        <v>574</v>
      </c>
      <c r="R570" t="s">
        <v>16</v>
      </c>
      <c r="S570" t="s">
        <v>574</v>
      </c>
      <c r="T570" t="s">
        <v>16</v>
      </c>
      <c r="U570" t="s">
        <v>16</v>
      </c>
      <c r="V570" t="s">
        <v>2410</v>
      </c>
      <c r="W570">
        <v>100</v>
      </c>
      <c r="X570" t="s">
        <v>72</v>
      </c>
      <c r="Y570" t="s">
        <v>1883</v>
      </c>
      <c r="Z570" t="s">
        <v>1883</v>
      </c>
      <c r="AA570" t="s">
        <v>189</v>
      </c>
      <c r="AB570" s="138">
        <v>44755</v>
      </c>
      <c r="AC570" s="138">
        <v>45089</v>
      </c>
      <c r="AD570" t="s">
        <v>6241</v>
      </c>
      <c r="AE570" t="s">
        <v>5319</v>
      </c>
      <c r="AF570" t="s">
        <v>16</v>
      </c>
      <c r="AG570" t="s">
        <v>189</v>
      </c>
      <c r="AH570" s="138">
        <v>45089</v>
      </c>
      <c r="AI570" t="s">
        <v>16</v>
      </c>
      <c r="AJ570" t="s">
        <v>189</v>
      </c>
      <c r="AK570" t="s">
        <v>189</v>
      </c>
      <c r="AL570" t="s">
        <v>189</v>
      </c>
      <c r="AM570" t="s">
        <v>189</v>
      </c>
      <c r="AN570" t="s">
        <v>189</v>
      </c>
      <c r="AO570" t="s">
        <v>189</v>
      </c>
      <c r="AP570" t="s">
        <v>189</v>
      </c>
      <c r="AQ570" t="s">
        <v>16</v>
      </c>
      <c r="AR570" t="s">
        <v>189</v>
      </c>
      <c r="AS570" t="s">
        <v>16</v>
      </c>
      <c r="AT570" t="s">
        <v>189</v>
      </c>
      <c r="AU570" t="s">
        <v>9344</v>
      </c>
      <c r="AV570" t="s">
        <v>189</v>
      </c>
      <c r="AW570" t="s">
        <v>16</v>
      </c>
      <c r="AX570" t="s">
        <v>16</v>
      </c>
      <c r="AY570" t="s">
        <v>16</v>
      </c>
      <c r="AZ570" t="s">
        <v>16</v>
      </c>
      <c r="BA570" t="s">
        <v>16</v>
      </c>
      <c r="BB570" t="s">
        <v>16</v>
      </c>
      <c r="BC570" t="s">
        <v>16</v>
      </c>
      <c r="BD570" t="s">
        <v>16</v>
      </c>
      <c r="BE570" t="s">
        <v>16</v>
      </c>
      <c r="BF570" t="s">
        <v>189</v>
      </c>
      <c r="BG570" t="s">
        <v>189</v>
      </c>
      <c r="BH570">
        <v>0</v>
      </c>
      <c r="BI570">
        <v>0</v>
      </c>
      <c r="BJ570">
        <v>0</v>
      </c>
      <c r="BK570" t="s">
        <v>189</v>
      </c>
      <c r="BL570" t="s">
        <v>189</v>
      </c>
      <c r="BN570" t="s">
        <v>3396</v>
      </c>
      <c r="BO570" t="s">
        <v>9710</v>
      </c>
      <c r="BP570" t="s">
        <v>3399</v>
      </c>
      <c r="BQ570" t="s">
        <v>184</v>
      </c>
      <c r="BR570" t="s">
        <v>6744</v>
      </c>
      <c r="BS570" t="s">
        <v>9667</v>
      </c>
      <c r="BT570" t="s">
        <v>16</v>
      </c>
      <c r="BU570" t="s">
        <v>189</v>
      </c>
      <c r="BV570" t="s">
        <v>58</v>
      </c>
      <c r="BW570" t="s">
        <v>195</v>
      </c>
      <c r="BX570" t="s">
        <v>423</v>
      </c>
      <c r="BY570" t="s">
        <v>3400</v>
      </c>
      <c r="BZ570" s="138"/>
      <c r="CA570" s="138">
        <v>44748</v>
      </c>
      <c r="CB570" t="s">
        <v>17</v>
      </c>
      <c r="CC570" t="s">
        <v>16</v>
      </c>
      <c r="CD570" t="s">
        <v>6307</v>
      </c>
      <c r="CE570" t="s">
        <v>189</v>
      </c>
      <c r="CF570" t="s">
        <v>189</v>
      </c>
      <c r="CG570" t="s">
        <v>189</v>
      </c>
      <c r="CH570">
        <v>2022</v>
      </c>
      <c r="CI570" s="7">
        <v>44748</v>
      </c>
      <c r="CJ570" t="s">
        <v>4723</v>
      </c>
      <c r="CK570">
        <v>7</v>
      </c>
      <c r="CL570">
        <v>28</v>
      </c>
      <c r="CM570" s="7">
        <v>44746</v>
      </c>
      <c r="CN570" t="s">
        <v>11721</v>
      </c>
      <c r="CO570" t="s">
        <v>9857</v>
      </c>
      <c r="CP570" t="s">
        <v>11459</v>
      </c>
      <c r="CQ570" t="s">
        <v>11669</v>
      </c>
      <c r="CR570" t="s">
        <v>6033</v>
      </c>
      <c r="CS570" t="s">
        <v>6037</v>
      </c>
      <c r="CT570" t="s">
        <v>9849</v>
      </c>
      <c r="CU570" t="s">
        <v>9873</v>
      </c>
      <c r="CV570" t="s">
        <v>6307</v>
      </c>
      <c r="CW570" t="s">
        <v>9882</v>
      </c>
      <c r="CX570" t="s">
        <v>3398</v>
      </c>
      <c r="CY570" t="s">
        <v>9809</v>
      </c>
      <c r="CZ570" t="s">
        <v>6730</v>
      </c>
      <c r="DA570" t="s">
        <v>188</v>
      </c>
      <c r="DB570" t="s">
        <v>16</v>
      </c>
      <c r="DC570" t="s">
        <v>3396</v>
      </c>
      <c r="DD570" t="s">
        <v>22</v>
      </c>
      <c r="DE570" t="s">
        <v>16</v>
      </c>
      <c r="DF570" t="s">
        <v>3297</v>
      </c>
      <c r="DG570" t="s">
        <v>5895</v>
      </c>
      <c r="DH570" t="s">
        <v>6809</v>
      </c>
      <c r="DI570" t="s">
        <v>4512</v>
      </c>
      <c r="DJ570" t="s">
        <v>16</v>
      </c>
      <c r="DK570" t="s">
        <v>16</v>
      </c>
      <c r="DL570" t="s">
        <v>5972</v>
      </c>
      <c r="DM570" t="s">
        <v>9708</v>
      </c>
      <c r="DN570" t="s">
        <v>189</v>
      </c>
      <c r="DO570" t="s">
        <v>11246</v>
      </c>
      <c r="DP570" t="s">
        <v>7952</v>
      </c>
      <c r="DQ570" t="s">
        <v>10324</v>
      </c>
      <c r="DR570" t="s">
        <v>7953</v>
      </c>
    </row>
    <row r="571" spans="1:122" x14ac:dyDescent="0.25">
      <c r="A571">
        <v>344</v>
      </c>
      <c r="B571" t="s">
        <v>189</v>
      </c>
      <c r="C571" t="s">
        <v>162</v>
      </c>
      <c r="D571" s="138">
        <v>44748</v>
      </c>
      <c r="E571" t="s">
        <v>6270</v>
      </c>
      <c r="F571" t="s">
        <v>11</v>
      </c>
      <c r="G571" t="s">
        <v>1929</v>
      </c>
      <c r="H571" t="s">
        <v>11</v>
      </c>
      <c r="I571" t="s">
        <v>9802</v>
      </c>
      <c r="J571" t="s">
        <v>12</v>
      </c>
      <c r="K571">
        <v>7.6</v>
      </c>
      <c r="L571">
        <v>1.1299999999999999</v>
      </c>
      <c r="M571">
        <v>7.6</v>
      </c>
      <c r="N571">
        <v>8.8840000000000003</v>
      </c>
      <c r="O571" t="s">
        <v>189</v>
      </c>
      <c r="P571" t="s">
        <v>13</v>
      </c>
      <c r="Q571" t="s">
        <v>20</v>
      </c>
      <c r="R571" t="s">
        <v>16</v>
      </c>
      <c r="S571" t="s">
        <v>16</v>
      </c>
      <c r="T571" t="s">
        <v>16</v>
      </c>
      <c r="U571" t="s">
        <v>16</v>
      </c>
      <c r="V571" t="s">
        <v>2410</v>
      </c>
      <c r="W571">
        <v>100</v>
      </c>
      <c r="X571" t="s">
        <v>22</v>
      </c>
      <c r="Y571" t="s">
        <v>6236</v>
      </c>
      <c r="Z571" t="s">
        <v>6236</v>
      </c>
      <c r="AA571" t="s">
        <v>189</v>
      </c>
      <c r="AB571" s="138">
        <v>44755</v>
      </c>
      <c r="AC571" s="138">
        <v>45120</v>
      </c>
      <c r="AD571" t="s">
        <v>6241</v>
      </c>
      <c r="AE571" t="s">
        <v>5048</v>
      </c>
      <c r="AF571" t="s">
        <v>16</v>
      </c>
      <c r="AG571" t="s">
        <v>189</v>
      </c>
      <c r="AH571" s="138">
        <v>45851</v>
      </c>
      <c r="AI571" t="s">
        <v>2419</v>
      </c>
      <c r="AJ571" t="s">
        <v>406</v>
      </c>
      <c r="AK571" t="s">
        <v>189</v>
      </c>
      <c r="AL571" t="s">
        <v>406</v>
      </c>
      <c r="AM571" t="s">
        <v>1880</v>
      </c>
      <c r="AN571" t="s">
        <v>189</v>
      </c>
      <c r="AO571" t="s">
        <v>189</v>
      </c>
      <c r="AP571" t="s">
        <v>189</v>
      </c>
      <c r="AQ571" t="s">
        <v>16</v>
      </c>
      <c r="AR571" t="s">
        <v>189</v>
      </c>
      <c r="AS571" t="s">
        <v>16</v>
      </c>
      <c r="AT571" t="s">
        <v>189</v>
      </c>
      <c r="AU571" t="s">
        <v>9344</v>
      </c>
      <c r="AV571" t="s">
        <v>189</v>
      </c>
      <c r="AW571" t="s">
        <v>16</v>
      </c>
      <c r="AX571" t="s">
        <v>16</v>
      </c>
      <c r="AY571" t="s">
        <v>199</v>
      </c>
      <c r="AZ571" t="s">
        <v>16</v>
      </c>
      <c r="BA571" t="s">
        <v>16</v>
      </c>
      <c r="BB571" t="s">
        <v>16</v>
      </c>
      <c r="BC571" t="s">
        <v>16</v>
      </c>
      <c r="BD571" t="s">
        <v>16</v>
      </c>
      <c r="BE571" t="s">
        <v>1925</v>
      </c>
      <c r="BF571" t="s">
        <v>354</v>
      </c>
      <c r="BG571" t="s">
        <v>4843</v>
      </c>
      <c r="BH571">
        <v>1</v>
      </c>
      <c r="BI571">
        <v>1</v>
      </c>
      <c r="BJ571">
        <v>1</v>
      </c>
      <c r="BK571" t="s">
        <v>189</v>
      </c>
      <c r="BL571" t="s">
        <v>6307</v>
      </c>
      <c r="BM571">
        <v>22031</v>
      </c>
      <c r="BN571" t="s">
        <v>407</v>
      </c>
      <c r="BO571" t="s">
        <v>9725</v>
      </c>
      <c r="BP571" t="s">
        <v>6271</v>
      </c>
      <c r="BQ571" t="s">
        <v>184</v>
      </c>
      <c r="BR571" t="s">
        <v>6744</v>
      </c>
      <c r="BS571" t="s">
        <v>16</v>
      </c>
      <c r="BT571" t="s">
        <v>16</v>
      </c>
      <c r="BU571" t="s">
        <v>189</v>
      </c>
      <c r="BV571" t="s">
        <v>99</v>
      </c>
      <c r="BW571" t="s">
        <v>189</v>
      </c>
      <c r="BX571" t="s">
        <v>408</v>
      </c>
      <c r="BY571" t="s">
        <v>16</v>
      </c>
      <c r="BZ571" s="138"/>
      <c r="CA571" s="138">
        <v>43615</v>
      </c>
      <c r="CB571" t="s">
        <v>34</v>
      </c>
      <c r="CC571" t="s">
        <v>6745</v>
      </c>
      <c r="CD571" t="s">
        <v>6307</v>
      </c>
      <c r="CE571" t="s">
        <v>189</v>
      </c>
      <c r="CF571" t="s">
        <v>6307</v>
      </c>
      <c r="CG571" t="s">
        <v>189</v>
      </c>
      <c r="CH571">
        <v>2022</v>
      </c>
      <c r="CI571" s="7">
        <v>44748</v>
      </c>
      <c r="CJ571" t="s">
        <v>4723</v>
      </c>
      <c r="CK571">
        <v>7</v>
      </c>
      <c r="CL571">
        <v>28</v>
      </c>
      <c r="CM571" s="7">
        <v>44746</v>
      </c>
      <c r="CN571" t="s">
        <v>11721</v>
      </c>
      <c r="CO571" t="s">
        <v>9857</v>
      </c>
      <c r="CP571" t="s">
        <v>11459</v>
      </c>
      <c r="CQ571" t="s">
        <v>11669</v>
      </c>
      <c r="CR571" t="s">
        <v>6033</v>
      </c>
      <c r="CS571" t="s">
        <v>6037</v>
      </c>
      <c r="CT571" t="s">
        <v>9849</v>
      </c>
      <c r="CU571" t="s">
        <v>9873</v>
      </c>
      <c r="CV571" t="s">
        <v>6310</v>
      </c>
      <c r="CW571" t="s">
        <v>9874</v>
      </c>
      <c r="CX571" t="s">
        <v>5531</v>
      </c>
      <c r="CY571" t="s">
        <v>9817</v>
      </c>
      <c r="CZ571" t="s">
        <v>6741</v>
      </c>
      <c r="DA571" t="s">
        <v>188</v>
      </c>
      <c r="DB571" t="s">
        <v>16</v>
      </c>
      <c r="DC571" t="s">
        <v>16</v>
      </c>
      <c r="DD571" t="s">
        <v>22</v>
      </c>
      <c r="DE571" t="s">
        <v>16</v>
      </c>
      <c r="DF571" t="s">
        <v>405</v>
      </c>
      <c r="DG571" t="s">
        <v>4727</v>
      </c>
      <c r="DH571" t="s">
        <v>2052</v>
      </c>
      <c r="DI571" t="s">
        <v>6217</v>
      </c>
      <c r="DJ571" t="s">
        <v>16</v>
      </c>
      <c r="DK571" t="s">
        <v>9817</v>
      </c>
      <c r="DL571" t="s">
        <v>9817</v>
      </c>
      <c r="DM571" t="s">
        <v>9708</v>
      </c>
      <c r="DN571" t="s">
        <v>4497</v>
      </c>
      <c r="DO571" t="s">
        <v>11247</v>
      </c>
      <c r="DP571" t="s">
        <v>7954</v>
      </c>
      <c r="DQ571" t="s">
        <v>10324</v>
      </c>
      <c r="DR571" t="s">
        <v>10325</v>
      </c>
    </row>
    <row r="572" spans="1:122" x14ac:dyDescent="0.25">
      <c r="A572">
        <v>343</v>
      </c>
      <c r="B572" t="s">
        <v>189</v>
      </c>
      <c r="C572" t="s">
        <v>3405</v>
      </c>
      <c r="D572" s="138">
        <v>44747</v>
      </c>
      <c r="E572" t="s">
        <v>6038</v>
      </c>
      <c r="F572" t="s">
        <v>11</v>
      </c>
      <c r="G572" t="s">
        <v>1932</v>
      </c>
      <c r="H572" t="s">
        <v>11</v>
      </c>
      <c r="I572" t="s">
        <v>9802</v>
      </c>
      <c r="J572" t="s">
        <v>100</v>
      </c>
      <c r="K572">
        <v>0.57999999999999996</v>
      </c>
      <c r="L572">
        <v>0.57999999999999996</v>
      </c>
      <c r="M572">
        <v>3.89</v>
      </c>
      <c r="N572">
        <v>4.5510000000000002</v>
      </c>
      <c r="O572" t="s">
        <v>189</v>
      </c>
      <c r="P572" t="s">
        <v>1998</v>
      </c>
      <c r="Q572" t="s">
        <v>854</v>
      </c>
      <c r="R572" t="s">
        <v>16</v>
      </c>
      <c r="S572" t="s">
        <v>854</v>
      </c>
      <c r="T572" t="s">
        <v>16</v>
      </c>
      <c r="U572" t="s">
        <v>16</v>
      </c>
      <c r="V572" t="s">
        <v>2410</v>
      </c>
      <c r="W572">
        <v>100</v>
      </c>
      <c r="X572" t="s">
        <v>22</v>
      </c>
      <c r="Y572" t="s">
        <v>6282</v>
      </c>
      <c r="Z572" t="s">
        <v>6282</v>
      </c>
      <c r="AA572" t="s">
        <v>189</v>
      </c>
      <c r="AB572" s="138">
        <v>44754</v>
      </c>
      <c r="AC572" s="138">
        <v>44938</v>
      </c>
      <c r="AD572" t="s">
        <v>6241</v>
      </c>
      <c r="AE572" t="s">
        <v>5320</v>
      </c>
      <c r="AF572" t="s">
        <v>16</v>
      </c>
      <c r="AG572" t="s">
        <v>189</v>
      </c>
      <c r="AH572" s="138">
        <v>45789</v>
      </c>
      <c r="AI572" t="s">
        <v>2414</v>
      </c>
      <c r="AJ572" t="s">
        <v>189</v>
      </c>
      <c r="AK572" t="s">
        <v>189</v>
      </c>
      <c r="AL572" t="s">
        <v>189</v>
      </c>
      <c r="AM572" t="s">
        <v>189</v>
      </c>
      <c r="AN572" t="s">
        <v>189</v>
      </c>
      <c r="AO572" t="s">
        <v>189</v>
      </c>
      <c r="AP572" t="s">
        <v>189</v>
      </c>
      <c r="AQ572" t="s">
        <v>16</v>
      </c>
      <c r="AR572" t="s">
        <v>189</v>
      </c>
      <c r="AS572" t="s">
        <v>16</v>
      </c>
      <c r="AT572" t="s">
        <v>189</v>
      </c>
      <c r="AU572" t="s">
        <v>9344</v>
      </c>
      <c r="AV572" t="s">
        <v>189</v>
      </c>
      <c r="AW572" t="s">
        <v>16</v>
      </c>
      <c r="AX572" t="s">
        <v>16</v>
      </c>
      <c r="AY572" t="s">
        <v>16</v>
      </c>
      <c r="AZ572" t="s">
        <v>16</v>
      </c>
      <c r="BA572" t="s">
        <v>16</v>
      </c>
      <c r="BB572" t="s">
        <v>16</v>
      </c>
      <c r="BC572" t="s">
        <v>16</v>
      </c>
      <c r="BD572" t="s">
        <v>16</v>
      </c>
      <c r="BE572" t="s">
        <v>16</v>
      </c>
      <c r="BF572" t="s">
        <v>189</v>
      </c>
      <c r="BG572" t="s">
        <v>189</v>
      </c>
      <c r="BH572">
        <v>0</v>
      </c>
      <c r="BI572">
        <v>0</v>
      </c>
      <c r="BJ572">
        <v>0</v>
      </c>
      <c r="BK572" t="s">
        <v>189</v>
      </c>
      <c r="BL572" t="s">
        <v>189</v>
      </c>
      <c r="BN572" t="s">
        <v>3404</v>
      </c>
      <c r="BO572" t="s">
        <v>9734</v>
      </c>
      <c r="BP572" t="s">
        <v>6039</v>
      </c>
      <c r="BQ572" t="s">
        <v>184</v>
      </c>
      <c r="BR572" t="s">
        <v>6744</v>
      </c>
      <c r="BS572" t="s">
        <v>1494</v>
      </c>
      <c r="BT572" t="s">
        <v>16</v>
      </c>
      <c r="BU572" t="s">
        <v>189</v>
      </c>
      <c r="BV572" t="s">
        <v>39</v>
      </c>
      <c r="BW572" t="s">
        <v>195</v>
      </c>
      <c r="BX572" t="s">
        <v>809</v>
      </c>
      <c r="BY572" t="s">
        <v>3407</v>
      </c>
      <c r="BZ572" s="138"/>
      <c r="CA572" s="138">
        <v>44747</v>
      </c>
      <c r="CB572" t="s">
        <v>17</v>
      </c>
      <c r="CC572" t="s">
        <v>17</v>
      </c>
      <c r="CD572" t="s">
        <v>6307</v>
      </c>
      <c r="CE572" t="s">
        <v>189</v>
      </c>
      <c r="CF572" t="s">
        <v>189</v>
      </c>
      <c r="CG572" t="s">
        <v>189</v>
      </c>
      <c r="CH572">
        <v>2022</v>
      </c>
      <c r="CI572" s="7">
        <v>44747</v>
      </c>
      <c r="CJ572" t="s">
        <v>4723</v>
      </c>
      <c r="CK572">
        <v>7</v>
      </c>
      <c r="CL572">
        <v>28</v>
      </c>
      <c r="CM572" s="7">
        <v>44746</v>
      </c>
      <c r="CN572" t="s">
        <v>11721</v>
      </c>
      <c r="CO572" t="s">
        <v>9857</v>
      </c>
      <c r="CP572" t="s">
        <v>11459</v>
      </c>
      <c r="CQ572" t="s">
        <v>11669</v>
      </c>
      <c r="CR572" t="s">
        <v>6033</v>
      </c>
      <c r="CS572" t="s">
        <v>6037</v>
      </c>
      <c r="CT572" t="s">
        <v>9849</v>
      </c>
      <c r="CU572" t="s">
        <v>9873</v>
      </c>
      <c r="CV572" t="s">
        <v>6307</v>
      </c>
      <c r="CW572" t="s">
        <v>9874</v>
      </c>
      <c r="CX572" t="s">
        <v>3406</v>
      </c>
      <c r="CY572" t="s">
        <v>9813</v>
      </c>
      <c r="CZ572" t="s">
        <v>6730</v>
      </c>
      <c r="DA572" t="s">
        <v>188</v>
      </c>
      <c r="DB572" t="s">
        <v>16</v>
      </c>
      <c r="DC572" t="s">
        <v>16</v>
      </c>
      <c r="DD572" t="s">
        <v>22</v>
      </c>
      <c r="DE572" t="s">
        <v>16</v>
      </c>
      <c r="DF572" t="s">
        <v>811</v>
      </c>
      <c r="DG572" t="s">
        <v>4737</v>
      </c>
      <c r="DH572" t="s">
        <v>6766</v>
      </c>
      <c r="DI572" t="s">
        <v>5906</v>
      </c>
      <c r="DJ572" t="s">
        <v>16</v>
      </c>
      <c r="DK572" t="s">
        <v>16</v>
      </c>
      <c r="DL572" t="s">
        <v>5972</v>
      </c>
      <c r="DM572" t="s">
        <v>9708</v>
      </c>
      <c r="DN572" t="s">
        <v>189</v>
      </c>
      <c r="DO572" t="s">
        <v>11248</v>
      </c>
      <c r="DP572" t="s">
        <v>7955</v>
      </c>
      <c r="DQ572" t="s">
        <v>10326</v>
      </c>
      <c r="DR572" t="s">
        <v>7956</v>
      </c>
    </row>
    <row r="573" spans="1:122" x14ac:dyDescent="0.25">
      <c r="A573">
        <v>342</v>
      </c>
      <c r="B573" t="s">
        <v>189</v>
      </c>
      <c r="C573" t="s">
        <v>409</v>
      </c>
      <c r="D573" s="138">
        <v>44747</v>
      </c>
      <c r="E573" t="s">
        <v>412</v>
      </c>
      <c r="F573" t="s">
        <v>1946</v>
      </c>
      <c r="G573" t="s">
        <v>1926</v>
      </c>
      <c r="H573" t="s">
        <v>107</v>
      </c>
      <c r="I573" t="s">
        <v>4840</v>
      </c>
      <c r="J573" t="s">
        <v>100</v>
      </c>
      <c r="K573">
        <v>3</v>
      </c>
      <c r="L573">
        <v>3</v>
      </c>
      <c r="M573">
        <v>20.16</v>
      </c>
      <c r="N573">
        <v>23.541</v>
      </c>
      <c r="O573" t="s">
        <v>189</v>
      </c>
      <c r="P573" t="s">
        <v>13</v>
      </c>
      <c r="Q573" t="s">
        <v>61</v>
      </c>
      <c r="R573" t="s">
        <v>97</v>
      </c>
      <c r="S573" t="s">
        <v>854</v>
      </c>
      <c r="T573" t="s">
        <v>16</v>
      </c>
      <c r="U573" t="s">
        <v>2073</v>
      </c>
      <c r="V573" t="s">
        <v>2410</v>
      </c>
      <c r="W573">
        <v>99.581000000000003</v>
      </c>
      <c r="X573" t="s">
        <v>15</v>
      </c>
      <c r="Y573" t="s">
        <v>6872</v>
      </c>
      <c r="Z573" t="s">
        <v>1048</v>
      </c>
      <c r="AA573" t="s">
        <v>189</v>
      </c>
      <c r="AB573" s="138">
        <v>44754</v>
      </c>
      <c r="AC573" s="138">
        <v>44938</v>
      </c>
      <c r="AD573" t="s">
        <v>6241</v>
      </c>
      <c r="AE573" t="s">
        <v>5049</v>
      </c>
      <c r="AF573" t="s">
        <v>16</v>
      </c>
      <c r="AG573" t="s">
        <v>189</v>
      </c>
      <c r="AH573" s="138">
        <v>45850</v>
      </c>
      <c r="AI573" t="s">
        <v>2414</v>
      </c>
      <c r="AJ573" t="s">
        <v>3403</v>
      </c>
      <c r="AK573" t="s">
        <v>2440</v>
      </c>
      <c r="AL573" t="s">
        <v>410</v>
      </c>
      <c r="AM573" t="s">
        <v>1880</v>
      </c>
      <c r="AN573" t="s">
        <v>189</v>
      </c>
      <c r="AO573" t="s">
        <v>189</v>
      </c>
      <c r="AP573" t="s">
        <v>189</v>
      </c>
      <c r="AQ573" t="s">
        <v>16</v>
      </c>
      <c r="AR573" t="s">
        <v>189</v>
      </c>
      <c r="AS573" t="s">
        <v>16</v>
      </c>
      <c r="AT573" t="s">
        <v>189</v>
      </c>
      <c r="AU573" t="s">
        <v>9344</v>
      </c>
      <c r="AV573" t="s">
        <v>189</v>
      </c>
      <c r="AW573" t="s">
        <v>16</v>
      </c>
      <c r="AX573" t="s">
        <v>16</v>
      </c>
      <c r="AY573" t="s">
        <v>199</v>
      </c>
      <c r="AZ573" t="s">
        <v>411</v>
      </c>
      <c r="BA573" t="s">
        <v>16</v>
      </c>
      <c r="BB573" t="s">
        <v>16</v>
      </c>
      <c r="BC573" t="s">
        <v>16</v>
      </c>
      <c r="BD573" t="s">
        <v>16</v>
      </c>
      <c r="BE573" t="s">
        <v>1925</v>
      </c>
      <c r="BF573" t="s">
        <v>354</v>
      </c>
      <c r="BG573" t="s">
        <v>1938</v>
      </c>
      <c r="BH573">
        <v>1</v>
      </c>
      <c r="BI573">
        <v>1</v>
      </c>
      <c r="BJ573">
        <v>1</v>
      </c>
      <c r="BK573" t="s">
        <v>189</v>
      </c>
      <c r="BL573" t="s">
        <v>6307</v>
      </c>
      <c r="BM573">
        <v>22030</v>
      </c>
      <c r="BN573" t="s">
        <v>413</v>
      </c>
      <c r="BO573" t="s">
        <v>16</v>
      </c>
      <c r="BP573" t="s">
        <v>412</v>
      </c>
      <c r="BQ573" t="s">
        <v>184</v>
      </c>
      <c r="BR573" t="s">
        <v>6744</v>
      </c>
      <c r="BS573" t="s">
        <v>9726</v>
      </c>
      <c r="BT573" t="s">
        <v>16</v>
      </c>
      <c r="BU573" t="s">
        <v>189</v>
      </c>
      <c r="BV573" t="s">
        <v>103</v>
      </c>
      <c r="BW573" t="s">
        <v>414</v>
      </c>
      <c r="BX573" t="s">
        <v>16</v>
      </c>
      <c r="BY573" t="s">
        <v>16</v>
      </c>
      <c r="BZ573" s="138"/>
      <c r="CA573" s="138">
        <v>42670</v>
      </c>
      <c r="CB573" t="s">
        <v>17</v>
      </c>
      <c r="CC573" t="s">
        <v>17</v>
      </c>
      <c r="CD573" t="s">
        <v>6307</v>
      </c>
      <c r="CE573" t="s">
        <v>189</v>
      </c>
      <c r="CF573" t="s">
        <v>6307</v>
      </c>
      <c r="CG573" t="s">
        <v>189</v>
      </c>
      <c r="CH573">
        <v>2022</v>
      </c>
      <c r="CI573" s="7">
        <v>44747</v>
      </c>
      <c r="CJ573" t="s">
        <v>4723</v>
      </c>
      <c r="CK573">
        <v>7</v>
      </c>
      <c r="CL573">
        <v>28</v>
      </c>
      <c r="CM573" s="7">
        <v>44746</v>
      </c>
      <c r="CN573" t="s">
        <v>11721</v>
      </c>
      <c r="CO573" t="s">
        <v>9857</v>
      </c>
      <c r="CP573" t="s">
        <v>11459</v>
      </c>
      <c r="CQ573" t="s">
        <v>11669</v>
      </c>
      <c r="CR573" t="s">
        <v>6033</v>
      </c>
      <c r="CS573" t="s">
        <v>6037</v>
      </c>
      <c r="CT573" t="s">
        <v>9849</v>
      </c>
      <c r="CU573" t="s">
        <v>6824</v>
      </c>
      <c r="CV573" t="s">
        <v>6310</v>
      </c>
      <c r="CW573" t="s">
        <v>9874</v>
      </c>
      <c r="CX573" t="s">
        <v>416</v>
      </c>
      <c r="CY573" t="s">
        <v>9813</v>
      </c>
      <c r="CZ573" t="s">
        <v>6730</v>
      </c>
      <c r="DA573" t="s">
        <v>252</v>
      </c>
      <c r="DB573" t="s">
        <v>9800</v>
      </c>
      <c r="DC573" t="s">
        <v>16</v>
      </c>
      <c r="DD573" t="s">
        <v>15</v>
      </c>
      <c r="DE573" t="s">
        <v>16</v>
      </c>
      <c r="DF573" t="s">
        <v>16</v>
      </c>
      <c r="DG573" t="s">
        <v>4727</v>
      </c>
      <c r="DH573" t="s">
        <v>2051</v>
      </c>
      <c r="DI573" t="s">
        <v>4501</v>
      </c>
      <c r="DJ573" t="s">
        <v>16</v>
      </c>
      <c r="DK573" t="s">
        <v>16</v>
      </c>
      <c r="DL573" t="s">
        <v>4465</v>
      </c>
      <c r="DM573" t="s">
        <v>16</v>
      </c>
      <c r="DN573" t="s">
        <v>4497</v>
      </c>
      <c r="DO573" t="s">
        <v>10802</v>
      </c>
      <c r="DP573" t="s">
        <v>7957</v>
      </c>
      <c r="DQ573" t="s">
        <v>10326</v>
      </c>
      <c r="DR573" t="s">
        <v>7958</v>
      </c>
    </row>
    <row r="574" spans="1:122" x14ac:dyDescent="0.25">
      <c r="A574">
        <v>341</v>
      </c>
      <c r="B574" t="s">
        <v>189</v>
      </c>
      <c r="C574" t="s">
        <v>3402</v>
      </c>
      <c r="D574" s="138">
        <v>44747</v>
      </c>
      <c r="E574" t="s">
        <v>3309</v>
      </c>
      <c r="F574" t="s">
        <v>11</v>
      </c>
      <c r="G574" t="s">
        <v>1926</v>
      </c>
      <c r="H574" t="s">
        <v>11</v>
      </c>
      <c r="I574" t="s">
        <v>9802</v>
      </c>
      <c r="J574" t="s">
        <v>100</v>
      </c>
      <c r="K574">
        <v>0.7</v>
      </c>
      <c r="L574">
        <v>0.7</v>
      </c>
      <c r="M574">
        <v>4.7</v>
      </c>
      <c r="N574">
        <v>5.4930000000000003</v>
      </c>
      <c r="O574" t="s">
        <v>189</v>
      </c>
      <c r="P574" t="s">
        <v>121</v>
      </c>
      <c r="Q574" t="s">
        <v>826</v>
      </c>
      <c r="R574" t="s">
        <v>16</v>
      </c>
      <c r="S574" t="s">
        <v>16</v>
      </c>
      <c r="T574" t="s">
        <v>16</v>
      </c>
      <c r="U574" t="s">
        <v>16</v>
      </c>
      <c r="V574" t="s">
        <v>2410</v>
      </c>
      <c r="W574">
        <v>100</v>
      </c>
      <c r="X574" t="s">
        <v>32</v>
      </c>
      <c r="Y574" t="s">
        <v>1883</v>
      </c>
      <c r="Z574" t="s">
        <v>1883</v>
      </c>
      <c r="AA574" t="s">
        <v>189</v>
      </c>
      <c r="AB574" s="138">
        <v>44748</v>
      </c>
      <c r="AC574" s="138">
        <v>44922</v>
      </c>
      <c r="AD574" t="s">
        <v>6242</v>
      </c>
      <c r="AE574" t="s">
        <v>5085</v>
      </c>
      <c r="AF574" t="s">
        <v>16</v>
      </c>
      <c r="AG574" t="s">
        <v>189</v>
      </c>
      <c r="AH574" s="138">
        <v>45104</v>
      </c>
      <c r="AI574" t="s">
        <v>2414</v>
      </c>
      <c r="AJ574" t="s">
        <v>189</v>
      </c>
      <c r="AK574" t="s">
        <v>189</v>
      </c>
      <c r="AL574" t="s">
        <v>189</v>
      </c>
      <c r="AM574" t="s">
        <v>189</v>
      </c>
      <c r="AN574" t="s">
        <v>189</v>
      </c>
      <c r="AO574" t="s">
        <v>189</v>
      </c>
      <c r="AP574" t="s">
        <v>189</v>
      </c>
      <c r="AQ574" t="s">
        <v>16</v>
      </c>
      <c r="AR574" t="s">
        <v>189</v>
      </c>
      <c r="AS574" t="s">
        <v>16</v>
      </c>
      <c r="AT574" t="s">
        <v>189</v>
      </c>
      <c r="AU574" t="s">
        <v>9344</v>
      </c>
      <c r="AV574" t="s">
        <v>189</v>
      </c>
      <c r="AW574" t="s">
        <v>16</v>
      </c>
      <c r="AX574" t="s">
        <v>16</v>
      </c>
      <c r="AY574" t="s">
        <v>16</v>
      </c>
      <c r="AZ574" t="s">
        <v>16</v>
      </c>
      <c r="BA574" t="s">
        <v>16</v>
      </c>
      <c r="BB574" t="s">
        <v>16</v>
      </c>
      <c r="BC574" t="s">
        <v>16</v>
      </c>
      <c r="BD574" t="s">
        <v>16</v>
      </c>
      <c r="BE574" t="s">
        <v>16</v>
      </c>
      <c r="BF574" t="s">
        <v>189</v>
      </c>
      <c r="BG574" t="s">
        <v>189</v>
      </c>
      <c r="BH574">
        <v>0</v>
      </c>
      <c r="BI574">
        <v>0</v>
      </c>
      <c r="BJ574">
        <v>0</v>
      </c>
      <c r="BK574" t="s">
        <v>189</v>
      </c>
      <c r="BL574" t="s">
        <v>189</v>
      </c>
      <c r="BN574" t="s">
        <v>3306</v>
      </c>
      <c r="BO574" t="s">
        <v>16</v>
      </c>
      <c r="BP574" t="s">
        <v>3309</v>
      </c>
      <c r="BQ574" t="s">
        <v>301</v>
      </c>
      <c r="BR574" t="s">
        <v>6745</v>
      </c>
      <c r="BS574" t="s">
        <v>16</v>
      </c>
      <c r="BT574" t="s">
        <v>16</v>
      </c>
      <c r="BU574" t="s">
        <v>189</v>
      </c>
      <c r="BV574" t="s">
        <v>58</v>
      </c>
      <c r="BW574" t="s">
        <v>16</v>
      </c>
      <c r="BX574" t="s">
        <v>2971</v>
      </c>
      <c r="BY574" t="s">
        <v>16</v>
      </c>
      <c r="BZ574" s="138"/>
      <c r="CA574" s="138">
        <v>44371</v>
      </c>
      <c r="CB574" t="s">
        <v>4703</v>
      </c>
      <c r="CC574" t="s">
        <v>6745</v>
      </c>
      <c r="CD574" t="s">
        <v>6307</v>
      </c>
      <c r="CE574" t="s">
        <v>189</v>
      </c>
      <c r="CF574" t="s">
        <v>189</v>
      </c>
      <c r="CG574" t="s">
        <v>189</v>
      </c>
      <c r="CH574">
        <v>2022</v>
      </c>
      <c r="CI574" s="7">
        <v>44747</v>
      </c>
      <c r="CJ574" t="s">
        <v>16</v>
      </c>
      <c r="CK574">
        <v>7</v>
      </c>
      <c r="CL574">
        <v>28</v>
      </c>
      <c r="CM574" s="7">
        <v>44746</v>
      </c>
      <c r="CN574" t="s">
        <v>11721</v>
      </c>
      <c r="CO574" t="s">
        <v>9857</v>
      </c>
      <c r="CP574" t="s">
        <v>11459</v>
      </c>
      <c r="CQ574" t="s">
        <v>11669</v>
      </c>
      <c r="CR574" t="s">
        <v>6033</v>
      </c>
      <c r="CS574" t="s">
        <v>6037</v>
      </c>
      <c r="CT574" t="s">
        <v>9849</v>
      </c>
      <c r="CU574" t="s">
        <v>9873</v>
      </c>
      <c r="CV574" t="s">
        <v>6310</v>
      </c>
      <c r="CW574" t="s">
        <v>9882</v>
      </c>
      <c r="CX574" t="s">
        <v>3308</v>
      </c>
      <c r="CY574" t="s">
        <v>9813</v>
      </c>
      <c r="CZ574" t="s">
        <v>6730</v>
      </c>
      <c r="DA574" t="s">
        <v>188</v>
      </c>
      <c r="DB574" t="s">
        <v>16</v>
      </c>
      <c r="DC574" t="s">
        <v>3306</v>
      </c>
      <c r="DD574" t="s">
        <v>32</v>
      </c>
      <c r="DE574" t="s">
        <v>16</v>
      </c>
      <c r="DF574" t="s">
        <v>16</v>
      </c>
      <c r="DG574" t="s">
        <v>4728</v>
      </c>
      <c r="DH574" t="s">
        <v>6766</v>
      </c>
      <c r="DI574" t="s">
        <v>5907</v>
      </c>
      <c r="DJ574" t="s">
        <v>16</v>
      </c>
      <c r="DK574" t="s">
        <v>16</v>
      </c>
      <c r="DL574" t="s">
        <v>4465</v>
      </c>
      <c r="DM574" t="s">
        <v>16</v>
      </c>
      <c r="DN574" t="s">
        <v>189</v>
      </c>
      <c r="DO574" t="s">
        <v>11725</v>
      </c>
      <c r="DP574" t="s">
        <v>7959</v>
      </c>
      <c r="DQ574" t="s">
        <v>10326</v>
      </c>
      <c r="DR574" t="s">
        <v>7908</v>
      </c>
    </row>
    <row r="575" spans="1:122" x14ac:dyDescent="0.25">
      <c r="A575">
        <v>340</v>
      </c>
      <c r="B575" t="s">
        <v>189</v>
      </c>
      <c r="C575" t="s">
        <v>3409</v>
      </c>
      <c r="D575" s="138">
        <v>44742</v>
      </c>
      <c r="E575" t="s">
        <v>3411</v>
      </c>
      <c r="F575" t="s">
        <v>11</v>
      </c>
      <c r="G575" t="s">
        <v>1926</v>
      </c>
      <c r="H575" t="s">
        <v>154</v>
      </c>
      <c r="I575" t="s">
        <v>4840</v>
      </c>
      <c r="J575" t="s">
        <v>100</v>
      </c>
      <c r="K575">
        <v>2.7</v>
      </c>
      <c r="L575">
        <v>2.7</v>
      </c>
      <c r="M575">
        <v>18.09</v>
      </c>
      <c r="N575">
        <v>21.187000000000001</v>
      </c>
      <c r="O575" t="s">
        <v>189</v>
      </c>
      <c r="P575" t="s">
        <v>121</v>
      </c>
      <c r="Q575" t="s">
        <v>38</v>
      </c>
      <c r="R575" t="s">
        <v>397</v>
      </c>
      <c r="S575" t="s">
        <v>38</v>
      </c>
      <c r="T575" t="s">
        <v>16</v>
      </c>
      <c r="U575" t="s">
        <v>1936</v>
      </c>
      <c r="V575" t="s">
        <v>2410</v>
      </c>
      <c r="W575">
        <v>100</v>
      </c>
      <c r="X575" t="s">
        <v>87</v>
      </c>
      <c r="Y575" t="s">
        <v>6283</v>
      </c>
      <c r="Z575" t="s">
        <v>6283</v>
      </c>
      <c r="AA575" t="s">
        <v>189</v>
      </c>
      <c r="AB575" s="138">
        <v>44754</v>
      </c>
      <c r="AC575" s="138">
        <v>44938</v>
      </c>
      <c r="AD575" t="s">
        <v>6240</v>
      </c>
      <c r="AE575" t="s">
        <v>5321</v>
      </c>
      <c r="AF575" t="s">
        <v>16</v>
      </c>
      <c r="AG575" t="s">
        <v>189</v>
      </c>
      <c r="AH575" s="138">
        <v>45118</v>
      </c>
      <c r="AI575" t="s">
        <v>2414</v>
      </c>
      <c r="AJ575" t="s">
        <v>189</v>
      </c>
      <c r="AK575" t="s">
        <v>189</v>
      </c>
      <c r="AL575" t="s">
        <v>189</v>
      </c>
      <c r="AM575" t="s">
        <v>189</v>
      </c>
      <c r="AN575" t="s">
        <v>189</v>
      </c>
      <c r="AO575" t="s">
        <v>189</v>
      </c>
      <c r="AP575" t="s">
        <v>5517</v>
      </c>
      <c r="AQ575" t="s">
        <v>16</v>
      </c>
      <c r="AR575" t="s">
        <v>189</v>
      </c>
      <c r="AS575" t="s">
        <v>16</v>
      </c>
      <c r="AT575" t="s">
        <v>189</v>
      </c>
      <c r="AU575" t="s">
        <v>9344</v>
      </c>
      <c r="AV575" t="s">
        <v>189</v>
      </c>
      <c r="AW575" t="s">
        <v>16</v>
      </c>
      <c r="AX575" t="s">
        <v>16</v>
      </c>
      <c r="AY575" t="s">
        <v>16</v>
      </c>
      <c r="AZ575" t="s">
        <v>16</v>
      </c>
      <c r="BA575" t="s">
        <v>16</v>
      </c>
      <c r="BB575" t="s">
        <v>16</v>
      </c>
      <c r="BC575" t="s">
        <v>16</v>
      </c>
      <c r="BD575" t="s">
        <v>16</v>
      </c>
      <c r="BE575" t="s">
        <v>16</v>
      </c>
      <c r="BF575" t="s">
        <v>189</v>
      </c>
      <c r="BG575" t="s">
        <v>189</v>
      </c>
      <c r="BH575">
        <v>0</v>
      </c>
      <c r="BI575">
        <v>0</v>
      </c>
      <c r="BJ575">
        <v>0</v>
      </c>
      <c r="BK575" t="s">
        <v>189</v>
      </c>
      <c r="BL575" t="s">
        <v>189</v>
      </c>
      <c r="BN575" t="s">
        <v>3408</v>
      </c>
      <c r="BO575" t="s">
        <v>16</v>
      </c>
      <c r="BP575" t="s">
        <v>3411</v>
      </c>
      <c r="BQ575" t="s">
        <v>184</v>
      </c>
      <c r="BR575" t="s">
        <v>6744</v>
      </c>
      <c r="BS575" t="s">
        <v>9667</v>
      </c>
      <c r="BT575" t="s">
        <v>16</v>
      </c>
      <c r="BU575" t="s">
        <v>189</v>
      </c>
      <c r="BV575" t="s">
        <v>18</v>
      </c>
      <c r="BW575" t="s">
        <v>9698</v>
      </c>
      <c r="BX575" t="s">
        <v>16</v>
      </c>
      <c r="BY575" t="s">
        <v>9732</v>
      </c>
      <c r="BZ575" s="138"/>
      <c r="CA575" s="138">
        <v>43626</v>
      </c>
      <c r="CB575" t="s">
        <v>17</v>
      </c>
      <c r="CC575" t="s">
        <v>17</v>
      </c>
      <c r="CD575" t="s">
        <v>6307</v>
      </c>
      <c r="CE575" t="s">
        <v>189</v>
      </c>
      <c r="CF575" t="s">
        <v>189</v>
      </c>
      <c r="CG575" t="s">
        <v>189</v>
      </c>
      <c r="CH575">
        <v>2022</v>
      </c>
      <c r="CI575" s="7">
        <v>44742</v>
      </c>
      <c r="CJ575" t="s">
        <v>4723</v>
      </c>
      <c r="CK575">
        <v>6</v>
      </c>
      <c r="CL575">
        <v>27</v>
      </c>
      <c r="CM575" s="7">
        <v>44739</v>
      </c>
      <c r="CN575" t="s">
        <v>11726</v>
      </c>
      <c r="CO575" t="s">
        <v>9857</v>
      </c>
      <c r="CP575" t="s">
        <v>11498</v>
      </c>
      <c r="CQ575" t="s">
        <v>11727</v>
      </c>
      <c r="CR575" t="s">
        <v>5970</v>
      </c>
      <c r="CS575" t="s">
        <v>6040</v>
      </c>
      <c r="CT575" t="s">
        <v>9850</v>
      </c>
      <c r="CU575" t="s">
        <v>6824</v>
      </c>
      <c r="CV575" t="s">
        <v>6310</v>
      </c>
      <c r="CW575" t="s">
        <v>9882</v>
      </c>
      <c r="CX575" t="s">
        <v>3410</v>
      </c>
      <c r="CY575" t="s">
        <v>9813</v>
      </c>
      <c r="CZ575" t="s">
        <v>6730</v>
      </c>
      <c r="DA575" t="s">
        <v>188</v>
      </c>
      <c r="DB575" t="s">
        <v>16</v>
      </c>
      <c r="DC575" t="s">
        <v>16</v>
      </c>
      <c r="DD575" t="s">
        <v>87</v>
      </c>
      <c r="DE575" t="s">
        <v>3408</v>
      </c>
      <c r="DF575" t="s">
        <v>16</v>
      </c>
      <c r="DG575" t="s">
        <v>5517</v>
      </c>
      <c r="DH575" t="s">
        <v>2051</v>
      </c>
      <c r="DI575" t="s">
        <v>4539</v>
      </c>
      <c r="DJ575" t="s">
        <v>16</v>
      </c>
      <c r="DK575" t="s">
        <v>16</v>
      </c>
      <c r="DL575" t="s">
        <v>4465</v>
      </c>
      <c r="DM575" t="s">
        <v>16</v>
      </c>
      <c r="DN575" t="s">
        <v>189</v>
      </c>
      <c r="DO575" t="s">
        <v>11728</v>
      </c>
      <c r="DP575" t="s">
        <v>7960</v>
      </c>
      <c r="DQ575" t="s">
        <v>10327</v>
      </c>
      <c r="DR575" t="s">
        <v>7961</v>
      </c>
    </row>
    <row r="576" spans="1:122" x14ac:dyDescent="0.25">
      <c r="A576">
        <v>339</v>
      </c>
      <c r="B576" t="s">
        <v>189</v>
      </c>
      <c r="C576" t="s">
        <v>417</v>
      </c>
      <c r="D576" s="138">
        <v>44741</v>
      </c>
      <c r="E576" t="s">
        <v>418</v>
      </c>
      <c r="F576" t="s">
        <v>11</v>
      </c>
      <c r="G576" t="s">
        <v>1926</v>
      </c>
      <c r="H576" t="s">
        <v>154</v>
      </c>
      <c r="I576" t="s">
        <v>4840</v>
      </c>
      <c r="J576" t="s">
        <v>100</v>
      </c>
      <c r="K576">
        <v>7.5</v>
      </c>
      <c r="L576">
        <v>7.5</v>
      </c>
      <c r="M576">
        <v>50.26</v>
      </c>
      <c r="N576">
        <v>58.851999999999997</v>
      </c>
      <c r="O576" t="s">
        <v>189</v>
      </c>
      <c r="P576" t="s">
        <v>13</v>
      </c>
      <c r="Q576" t="s">
        <v>28</v>
      </c>
      <c r="R576" t="s">
        <v>68</v>
      </c>
      <c r="S576" t="s">
        <v>28</v>
      </c>
      <c r="T576" t="s">
        <v>16</v>
      </c>
      <c r="U576" t="s">
        <v>1936</v>
      </c>
      <c r="V576" t="s">
        <v>2410</v>
      </c>
      <c r="W576">
        <v>100</v>
      </c>
      <c r="X576" t="s">
        <v>87</v>
      </c>
      <c r="Y576" t="s">
        <v>6283</v>
      </c>
      <c r="Z576" t="s">
        <v>6283</v>
      </c>
      <c r="AA576" t="s">
        <v>189</v>
      </c>
      <c r="AB576" s="138">
        <v>44750</v>
      </c>
      <c r="AC576" s="138">
        <v>44934</v>
      </c>
      <c r="AD576" t="s">
        <v>6242</v>
      </c>
      <c r="AE576" t="s">
        <v>5008</v>
      </c>
      <c r="AF576" t="s">
        <v>16</v>
      </c>
      <c r="AG576" t="s">
        <v>189</v>
      </c>
      <c r="AH576" s="138">
        <v>45846</v>
      </c>
      <c r="AI576" t="s">
        <v>2414</v>
      </c>
      <c r="AJ576" t="s">
        <v>3416</v>
      </c>
      <c r="AK576" t="s">
        <v>189</v>
      </c>
      <c r="AL576" t="s">
        <v>3416</v>
      </c>
      <c r="AM576" t="s">
        <v>1880</v>
      </c>
      <c r="AN576" t="s">
        <v>189</v>
      </c>
      <c r="AO576" t="s">
        <v>189</v>
      </c>
      <c r="AP576" t="s">
        <v>189</v>
      </c>
      <c r="AQ576" t="s">
        <v>16</v>
      </c>
      <c r="AR576" t="s">
        <v>189</v>
      </c>
      <c r="AS576" t="s">
        <v>16</v>
      </c>
      <c r="AT576" t="s">
        <v>189</v>
      </c>
      <c r="AU576" t="s">
        <v>9344</v>
      </c>
      <c r="AV576" t="s">
        <v>189</v>
      </c>
      <c r="AW576" t="s">
        <v>16</v>
      </c>
      <c r="AX576" t="s">
        <v>16</v>
      </c>
      <c r="AY576" t="s">
        <v>199</v>
      </c>
      <c r="AZ576" t="s">
        <v>411</v>
      </c>
      <c r="BA576" t="s">
        <v>16</v>
      </c>
      <c r="BB576" t="s">
        <v>16</v>
      </c>
      <c r="BC576" t="s">
        <v>181</v>
      </c>
      <c r="BD576" t="s">
        <v>16</v>
      </c>
      <c r="BE576" t="s">
        <v>4341</v>
      </c>
      <c r="BF576" t="s">
        <v>354</v>
      </c>
      <c r="BG576" t="s">
        <v>4847</v>
      </c>
      <c r="BH576">
        <v>1</v>
      </c>
      <c r="BI576">
        <v>1</v>
      </c>
      <c r="BJ576">
        <v>1</v>
      </c>
      <c r="BK576" t="s">
        <v>189</v>
      </c>
      <c r="BL576" t="s">
        <v>6307</v>
      </c>
      <c r="BM576">
        <v>22029</v>
      </c>
      <c r="BN576" t="s">
        <v>419</v>
      </c>
      <c r="BO576" t="s">
        <v>16</v>
      </c>
      <c r="BP576" t="s">
        <v>418</v>
      </c>
      <c r="BQ576" t="s">
        <v>184</v>
      </c>
      <c r="BR576" t="s">
        <v>6744</v>
      </c>
      <c r="BS576" t="s">
        <v>9667</v>
      </c>
      <c r="BT576" t="s">
        <v>16</v>
      </c>
      <c r="BU576" t="s">
        <v>189</v>
      </c>
      <c r="BV576" t="s">
        <v>58</v>
      </c>
      <c r="BW576" t="s">
        <v>185</v>
      </c>
      <c r="BX576" t="s">
        <v>201</v>
      </c>
      <c r="BY576" t="s">
        <v>16</v>
      </c>
      <c r="BZ576" s="138"/>
      <c r="CA576" s="138">
        <v>42040</v>
      </c>
      <c r="CB576" t="s">
        <v>17</v>
      </c>
      <c r="CC576" t="s">
        <v>17</v>
      </c>
      <c r="CD576" t="s">
        <v>6307</v>
      </c>
      <c r="CE576" t="s">
        <v>189</v>
      </c>
      <c r="CF576" t="s">
        <v>6307</v>
      </c>
      <c r="CG576" t="s">
        <v>189</v>
      </c>
      <c r="CH576">
        <v>2022</v>
      </c>
      <c r="CI576" s="7">
        <v>44741</v>
      </c>
      <c r="CJ576" t="s">
        <v>4723</v>
      </c>
      <c r="CK576">
        <v>6</v>
      </c>
      <c r="CL576">
        <v>27</v>
      </c>
      <c r="CM576" s="7">
        <v>44739</v>
      </c>
      <c r="CN576" t="s">
        <v>11726</v>
      </c>
      <c r="CO576" t="s">
        <v>9857</v>
      </c>
      <c r="CP576" t="s">
        <v>11498</v>
      </c>
      <c r="CQ576" t="s">
        <v>11727</v>
      </c>
      <c r="CR576" t="s">
        <v>5970</v>
      </c>
      <c r="CS576" t="s">
        <v>6040</v>
      </c>
      <c r="CT576" t="s">
        <v>9850</v>
      </c>
      <c r="CU576" t="s">
        <v>9913</v>
      </c>
      <c r="CV576" t="s">
        <v>6310</v>
      </c>
      <c r="CW576" t="s">
        <v>9874</v>
      </c>
      <c r="CX576" t="s">
        <v>420</v>
      </c>
      <c r="CY576" t="s">
        <v>9813</v>
      </c>
      <c r="CZ576" t="s">
        <v>6730</v>
      </c>
      <c r="DA576" t="s">
        <v>188</v>
      </c>
      <c r="DB576" t="s">
        <v>16</v>
      </c>
      <c r="DC576" t="s">
        <v>16</v>
      </c>
      <c r="DD576" t="s">
        <v>87</v>
      </c>
      <c r="DE576" t="s">
        <v>419</v>
      </c>
      <c r="DF576" t="s">
        <v>16</v>
      </c>
      <c r="DG576" t="s">
        <v>4727</v>
      </c>
      <c r="DH576" t="s">
        <v>2051</v>
      </c>
      <c r="DI576" t="s">
        <v>4514</v>
      </c>
      <c r="DJ576" t="s">
        <v>16</v>
      </c>
      <c r="DK576" t="s">
        <v>16</v>
      </c>
      <c r="DL576" t="s">
        <v>4465</v>
      </c>
      <c r="DM576" t="s">
        <v>16</v>
      </c>
      <c r="DN576" t="s">
        <v>4497</v>
      </c>
      <c r="DO576" t="s">
        <v>11729</v>
      </c>
      <c r="DP576" t="s">
        <v>7962</v>
      </c>
      <c r="DQ576" t="s">
        <v>10328</v>
      </c>
      <c r="DR576" t="s">
        <v>7963</v>
      </c>
    </row>
    <row r="577" spans="1:122" x14ac:dyDescent="0.25">
      <c r="A577">
        <v>338</v>
      </c>
      <c r="B577" t="s">
        <v>189</v>
      </c>
      <c r="C577" t="s">
        <v>3413</v>
      </c>
      <c r="D577" s="138">
        <v>44741</v>
      </c>
      <c r="E577" t="s">
        <v>3415</v>
      </c>
      <c r="F577" t="s">
        <v>11</v>
      </c>
      <c r="G577" t="s">
        <v>1929</v>
      </c>
      <c r="H577" t="s">
        <v>11</v>
      </c>
      <c r="I577" t="s">
        <v>9802</v>
      </c>
      <c r="J577" t="s">
        <v>100</v>
      </c>
      <c r="K577">
        <v>2</v>
      </c>
      <c r="L577">
        <v>2</v>
      </c>
      <c r="M577">
        <v>13.4</v>
      </c>
      <c r="N577">
        <v>15.694000000000001</v>
      </c>
      <c r="O577" t="s">
        <v>189</v>
      </c>
      <c r="P577" t="s">
        <v>13</v>
      </c>
      <c r="Q577" t="s">
        <v>63</v>
      </c>
      <c r="R577" t="s">
        <v>70</v>
      </c>
      <c r="S577" t="s">
        <v>63</v>
      </c>
      <c r="T577" t="s">
        <v>16</v>
      </c>
      <c r="U577" t="s">
        <v>2079</v>
      </c>
      <c r="V577" t="s">
        <v>2410</v>
      </c>
      <c r="W577">
        <v>100</v>
      </c>
      <c r="X577" t="s">
        <v>15</v>
      </c>
      <c r="Y577" t="s">
        <v>6285</v>
      </c>
      <c r="Z577" t="s">
        <v>1048</v>
      </c>
      <c r="AA577" t="s">
        <v>189</v>
      </c>
      <c r="AB577" s="138">
        <v>44748</v>
      </c>
      <c r="AC577" s="138">
        <v>44932</v>
      </c>
      <c r="AD577" t="s">
        <v>6241</v>
      </c>
      <c r="AE577" t="s">
        <v>5322</v>
      </c>
      <c r="AF577" t="s">
        <v>16</v>
      </c>
      <c r="AG577" t="s">
        <v>189</v>
      </c>
      <c r="AH577" s="138">
        <v>45844</v>
      </c>
      <c r="AI577" t="s">
        <v>2414</v>
      </c>
      <c r="AJ577" t="s">
        <v>189</v>
      </c>
      <c r="AK577" t="s">
        <v>189</v>
      </c>
      <c r="AL577" t="s">
        <v>189</v>
      </c>
      <c r="AM577" t="s">
        <v>189</v>
      </c>
      <c r="AN577" t="s">
        <v>189</v>
      </c>
      <c r="AO577" t="s">
        <v>189</v>
      </c>
      <c r="AP577" t="s">
        <v>189</v>
      </c>
      <c r="AQ577" t="s">
        <v>16</v>
      </c>
      <c r="AR577" t="s">
        <v>189</v>
      </c>
      <c r="AS577" t="s">
        <v>16</v>
      </c>
      <c r="AT577" t="s">
        <v>189</v>
      </c>
      <c r="AU577" t="s">
        <v>9344</v>
      </c>
      <c r="AV577" t="s">
        <v>189</v>
      </c>
      <c r="AW577" t="s">
        <v>16</v>
      </c>
      <c r="AX577" t="s">
        <v>16</v>
      </c>
      <c r="AY577" t="s">
        <v>16</v>
      </c>
      <c r="AZ577" t="s">
        <v>16</v>
      </c>
      <c r="BA577" t="s">
        <v>16</v>
      </c>
      <c r="BB577" t="s">
        <v>16</v>
      </c>
      <c r="BC577" t="s">
        <v>16</v>
      </c>
      <c r="BD577" t="s">
        <v>16</v>
      </c>
      <c r="BE577" t="s">
        <v>16</v>
      </c>
      <c r="BF577" t="s">
        <v>189</v>
      </c>
      <c r="BG577" t="s">
        <v>189</v>
      </c>
      <c r="BH577">
        <v>0</v>
      </c>
      <c r="BI577">
        <v>0</v>
      </c>
      <c r="BJ577">
        <v>0</v>
      </c>
      <c r="BK577" t="s">
        <v>189</v>
      </c>
      <c r="BL577" t="s">
        <v>189</v>
      </c>
      <c r="BN577" t="s">
        <v>3412</v>
      </c>
      <c r="BO577" t="s">
        <v>16</v>
      </c>
      <c r="BP577" t="s">
        <v>3415</v>
      </c>
      <c r="BQ577" t="s">
        <v>184</v>
      </c>
      <c r="BR577" t="s">
        <v>6744</v>
      </c>
      <c r="BS577" t="s">
        <v>1494</v>
      </c>
      <c r="BT577" t="s">
        <v>16</v>
      </c>
      <c r="BU577" t="s">
        <v>189</v>
      </c>
      <c r="BV577" t="s">
        <v>52</v>
      </c>
      <c r="BW577" t="s">
        <v>195</v>
      </c>
      <c r="BX577" t="s">
        <v>196</v>
      </c>
      <c r="BY577" t="s">
        <v>1686</v>
      </c>
      <c r="BZ577" s="138"/>
      <c r="CA577" s="138">
        <v>43704</v>
      </c>
      <c r="CB577" t="s">
        <v>17</v>
      </c>
      <c r="CC577" t="s">
        <v>17</v>
      </c>
      <c r="CD577" t="s">
        <v>6307</v>
      </c>
      <c r="CE577" t="s">
        <v>189</v>
      </c>
      <c r="CF577" t="s">
        <v>189</v>
      </c>
      <c r="CG577" t="s">
        <v>189</v>
      </c>
      <c r="CH577">
        <v>2022</v>
      </c>
      <c r="CI577" s="7">
        <v>44741</v>
      </c>
      <c r="CJ577" t="s">
        <v>4723</v>
      </c>
      <c r="CK577">
        <v>6</v>
      </c>
      <c r="CL577">
        <v>27</v>
      </c>
      <c r="CM577" s="7">
        <v>44739</v>
      </c>
      <c r="CN577" t="s">
        <v>11726</v>
      </c>
      <c r="CO577" t="s">
        <v>9857</v>
      </c>
      <c r="CP577" t="s">
        <v>11498</v>
      </c>
      <c r="CQ577" t="s">
        <v>11727</v>
      </c>
      <c r="CR577" t="s">
        <v>5970</v>
      </c>
      <c r="CS577" t="s">
        <v>6040</v>
      </c>
      <c r="CT577" t="s">
        <v>9850</v>
      </c>
      <c r="CU577" t="s">
        <v>9873</v>
      </c>
      <c r="CV577" t="s">
        <v>6310</v>
      </c>
      <c r="CW577" t="s">
        <v>9874</v>
      </c>
      <c r="CX577" t="s">
        <v>3414</v>
      </c>
      <c r="CY577" t="s">
        <v>9813</v>
      </c>
      <c r="CZ577" t="s">
        <v>6730</v>
      </c>
      <c r="DA577" t="s">
        <v>188</v>
      </c>
      <c r="DB577" t="s">
        <v>16</v>
      </c>
      <c r="DC577" t="s">
        <v>16</v>
      </c>
      <c r="DD577" t="s">
        <v>15</v>
      </c>
      <c r="DE577" t="s">
        <v>16</v>
      </c>
      <c r="DF577" t="s">
        <v>16</v>
      </c>
      <c r="DG577" t="s">
        <v>4727</v>
      </c>
      <c r="DH577" t="s">
        <v>2051</v>
      </c>
      <c r="DI577" t="s">
        <v>4504</v>
      </c>
      <c r="DJ577" t="s">
        <v>16</v>
      </c>
      <c r="DK577" t="s">
        <v>16</v>
      </c>
      <c r="DL577" t="s">
        <v>4465</v>
      </c>
      <c r="DM577" t="s">
        <v>16</v>
      </c>
      <c r="DN577" t="s">
        <v>189</v>
      </c>
      <c r="DO577" t="s">
        <v>11730</v>
      </c>
      <c r="DP577" t="s">
        <v>7964</v>
      </c>
      <c r="DQ577" t="s">
        <v>10328</v>
      </c>
      <c r="DR577" t="s">
        <v>7965</v>
      </c>
    </row>
    <row r="578" spans="1:122" x14ac:dyDescent="0.25">
      <c r="A578">
        <v>337</v>
      </c>
      <c r="B578" t="s">
        <v>189</v>
      </c>
      <c r="C578" t="s">
        <v>3429</v>
      </c>
      <c r="D578" s="138">
        <v>44740</v>
      </c>
      <c r="E578" t="s">
        <v>7968</v>
      </c>
      <c r="F578" t="s">
        <v>11</v>
      </c>
      <c r="G578" t="s">
        <v>16</v>
      </c>
      <c r="H578" t="s">
        <v>11</v>
      </c>
      <c r="I578" t="s">
        <v>9802</v>
      </c>
      <c r="J578" t="s">
        <v>100</v>
      </c>
      <c r="K578">
        <v>0.29499999999999998</v>
      </c>
      <c r="L578">
        <v>0.3</v>
      </c>
      <c r="M578">
        <v>1.98</v>
      </c>
      <c r="N578">
        <v>2.3149999999999999</v>
      </c>
      <c r="O578" t="s">
        <v>189</v>
      </c>
      <c r="P578" t="s">
        <v>13</v>
      </c>
      <c r="Q578" t="s">
        <v>48</v>
      </c>
      <c r="R578" t="s">
        <v>16</v>
      </c>
      <c r="S578" t="s">
        <v>16</v>
      </c>
      <c r="T578" t="s">
        <v>16</v>
      </c>
      <c r="U578" t="s">
        <v>16</v>
      </c>
      <c r="V578" t="s">
        <v>2410</v>
      </c>
      <c r="W578">
        <v>100</v>
      </c>
      <c r="X578" t="s">
        <v>22</v>
      </c>
      <c r="Y578" t="s">
        <v>6282</v>
      </c>
      <c r="Z578" t="s">
        <v>6282</v>
      </c>
      <c r="AA578" t="s">
        <v>189</v>
      </c>
      <c r="AB578" s="138">
        <v>44742</v>
      </c>
      <c r="AC578" s="138">
        <v>44925</v>
      </c>
      <c r="AD578" t="s">
        <v>6241</v>
      </c>
      <c r="AE578" t="s">
        <v>5325</v>
      </c>
      <c r="AF578" t="s">
        <v>16</v>
      </c>
      <c r="AG578" t="s">
        <v>189</v>
      </c>
      <c r="AH578" s="138">
        <v>45838</v>
      </c>
      <c r="AI578" t="s">
        <v>2414</v>
      </c>
      <c r="AJ578" t="s">
        <v>189</v>
      </c>
      <c r="AK578" t="s">
        <v>189</v>
      </c>
      <c r="AL578" t="s">
        <v>189</v>
      </c>
      <c r="AM578" t="s">
        <v>189</v>
      </c>
      <c r="AN578" t="s">
        <v>189</v>
      </c>
      <c r="AO578" t="s">
        <v>189</v>
      </c>
      <c r="AP578" t="s">
        <v>189</v>
      </c>
      <c r="AQ578" t="s">
        <v>16</v>
      </c>
      <c r="AR578" t="s">
        <v>189</v>
      </c>
      <c r="AS578" t="s">
        <v>16</v>
      </c>
      <c r="AT578" t="s">
        <v>189</v>
      </c>
      <c r="AU578" t="s">
        <v>9344</v>
      </c>
      <c r="AV578" t="s">
        <v>189</v>
      </c>
      <c r="AW578" t="s">
        <v>16</v>
      </c>
      <c r="AX578" t="s">
        <v>16</v>
      </c>
      <c r="AY578" t="s">
        <v>16</v>
      </c>
      <c r="AZ578" t="s">
        <v>16</v>
      </c>
      <c r="BA578" t="s">
        <v>16</v>
      </c>
      <c r="BB578" t="s">
        <v>16</v>
      </c>
      <c r="BC578" t="s">
        <v>16</v>
      </c>
      <c r="BD578" t="s">
        <v>16</v>
      </c>
      <c r="BE578" t="s">
        <v>16</v>
      </c>
      <c r="BF578" t="s">
        <v>189</v>
      </c>
      <c r="BG578" t="s">
        <v>189</v>
      </c>
      <c r="BH578">
        <v>0</v>
      </c>
      <c r="BI578">
        <v>0</v>
      </c>
      <c r="BJ578">
        <v>0</v>
      </c>
      <c r="BK578" t="s">
        <v>189</v>
      </c>
      <c r="BL578" t="s">
        <v>189</v>
      </c>
      <c r="BN578" t="s">
        <v>3428</v>
      </c>
      <c r="BO578" t="s">
        <v>16</v>
      </c>
      <c r="BP578" t="s">
        <v>3431</v>
      </c>
      <c r="BQ578" t="s">
        <v>184</v>
      </c>
      <c r="BR578" t="s">
        <v>6744</v>
      </c>
      <c r="BS578" t="s">
        <v>9667</v>
      </c>
      <c r="BT578" t="s">
        <v>16</v>
      </c>
      <c r="BU578" t="s">
        <v>189</v>
      </c>
      <c r="BV578" t="s">
        <v>52</v>
      </c>
      <c r="BW578" t="s">
        <v>195</v>
      </c>
      <c r="BX578" t="s">
        <v>196</v>
      </c>
      <c r="BY578" t="s">
        <v>16</v>
      </c>
      <c r="BZ578" s="138"/>
      <c r="CA578" s="138">
        <v>44694</v>
      </c>
      <c r="CB578" t="s">
        <v>17</v>
      </c>
      <c r="CC578" t="s">
        <v>16</v>
      </c>
      <c r="CD578" t="s">
        <v>6307</v>
      </c>
      <c r="CE578" t="s">
        <v>189</v>
      </c>
      <c r="CF578" t="s">
        <v>189</v>
      </c>
      <c r="CG578" t="s">
        <v>189</v>
      </c>
      <c r="CH578">
        <v>2022</v>
      </c>
      <c r="CI578" s="7">
        <v>44740</v>
      </c>
      <c r="CJ578" t="s">
        <v>4723</v>
      </c>
      <c r="CK578">
        <v>6</v>
      </c>
      <c r="CL578">
        <v>27</v>
      </c>
      <c r="CM578" s="7">
        <v>44739</v>
      </c>
      <c r="CN578" t="s">
        <v>11726</v>
      </c>
      <c r="CO578" t="s">
        <v>9857</v>
      </c>
      <c r="CP578" t="s">
        <v>11498</v>
      </c>
      <c r="CQ578" t="s">
        <v>11727</v>
      </c>
      <c r="CR578" t="s">
        <v>5970</v>
      </c>
      <c r="CS578" t="s">
        <v>6040</v>
      </c>
      <c r="CT578" t="s">
        <v>9850</v>
      </c>
      <c r="CU578" t="s">
        <v>9873</v>
      </c>
      <c r="CV578" t="s">
        <v>6310</v>
      </c>
      <c r="CW578" t="s">
        <v>9874</v>
      </c>
      <c r="CX578" t="s">
        <v>3430</v>
      </c>
      <c r="CY578" t="s">
        <v>9813</v>
      </c>
      <c r="CZ578" t="s">
        <v>6730</v>
      </c>
      <c r="DA578" t="s">
        <v>188</v>
      </c>
      <c r="DB578" t="s">
        <v>16</v>
      </c>
      <c r="DC578" t="s">
        <v>16</v>
      </c>
      <c r="DD578" t="s">
        <v>22</v>
      </c>
      <c r="DE578" t="s">
        <v>16</v>
      </c>
      <c r="DF578" t="s">
        <v>7120</v>
      </c>
      <c r="DG578" t="s">
        <v>4727</v>
      </c>
      <c r="DH578" t="s">
        <v>6766</v>
      </c>
      <c r="DI578" t="s">
        <v>5807</v>
      </c>
      <c r="DJ578" t="s">
        <v>16</v>
      </c>
      <c r="DK578" t="s">
        <v>16</v>
      </c>
      <c r="DL578" t="s">
        <v>5972</v>
      </c>
      <c r="DM578" t="s">
        <v>6243</v>
      </c>
      <c r="DN578" t="s">
        <v>189</v>
      </c>
      <c r="DO578" t="s">
        <v>11250</v>
      </c>
      <c r="DP578" t="s">
        <v>7966</v>
      </c>
      <c r="DQ578" t="s">
        <v>10329</v>
      </c>
      <c r="DR578" t="s">
        <v>7967</v>
      </c>
    </row>
    <row r="579" spans="1:122" x14ac:dyDescent="0.25">
      <c r="A579">
        <v>336</v>
      </c>
      <c r="B579" t="s">
        <v>189</v>
      </c>
      <c r="C579" t="s">
        <v>3433</v>
      </c>
      <c r="D579" s="138">
        <v>44740</v>
      </c>
      <c r="E579" t="s">
        <v>3434</v>
      </c>
      <c r="F579" t="s">
        <v>11</v>
      </c>
      <c r="G579" t="s">
        <v>16</v>
      </c>
      <c r="H579" t="s">
        <v>11</v>
      </c>
      <c r="I579" t="s">
        <v>9802</v>
      </c>
      <c r="J579" t="s">
        <v>100</v>
      </c>
      <c r="K579">
        <v>0.22</v>
      </c>
      <c r="L579">
        <v>0.22</v>
      </c>
      <c r="M579">
        <v>1.48</v>
      </c>
      <c r="N579">
        <v>1.7270000000000001</v>
      </c>
      <c r="O579" t="s">
        <v>189</v>
      </c>
      <c r="P579" t="s">
        <v>13</v>
      </c>
      <c r="Q579" t="s">
        <v>48</v>
      </c>
      <c r="R579" t="s">
        <v>16</v>
      </c>
      <c r="S579" t="s">
        <v>16</v>
      </c>
      <c r="T579" t="s">
        <v>16</v>
      </c>
      <c r="U579" t="s">
        <v>16</v>
      </c>
      <c r="V579" t="s">
        <v>2410</v>
      </c>
      <c r="W579">
        <v>100</v>
      </c>
      <c r="X579" t="s">
        <v>22</v>
      </c>
      <c r="Y579" t="s">
        <v>6282</v>
      </c>
      <c r="Z579" t="s">
        <v>6282</v>
      </c>
      <c r="AA579" t="s">
        <v>189</v>
      </c>
      <c r="AB579" s="138">
        <v>44742</v>
      </c>
      <c r="AC579" s="138">
        <v>44925</v>
      </c>
      <c r="AD579" t="s">
        <v>6241</v>
      </c>
      <c r="AE579" t="s">
        <v>5325</v>
      </c>
      <c r="AF579" t="s">
        <v>16</v>
      </c>
      <c r="AG579" t="s">
        <v>189</v>
      </c>
      <c r="AH579" s="138">
        <v>45838</v>
      </c>
      <c r="AI579" t="s">
        <v>2414</v>
      </c>
      <c r="AJ579" t="s">
        <v>189</v>
      </c>
      <c r="AK579" t="s">
        <v>189</v>
      </c>
      <c r="AL579" t="s">
        <v>189</v>
      </c>
      <c r="AM579" t="s">
        <v>189</v>
      </c>
      <c r="AN579" t="s">
        <v>189</v>
      </c>
      <c r="AO579" t="s">
        <v>189</v>
      </c>
      <c r="AP579" t="s">
        <v>189</v>
      </c>
      <c r="AQ579" t="s">
        <v>16</v>
      </c>
      <c r="AR579" t="s">
        <v>189</v>
      </c>
      <c r="AS579" t="s">
        <v>16</v>
      </c>
      <c r="AT579" t="s">
        <v>189</v>
      </c>
      <c r="AU579" t="s">
        <v>9344</v>
      </c>
      <c r="AV579" t="s">
        <v>189</v>
      </c>
      <c r="AW579" t="s">
        <v>16</v>
      </c>
      <c r="AX579" t="s">
        <v>16</v>
      </c>
      <c r="AY579" t="s">
        <v>16</v>
      </c>
      <c r="AZ579" t="s">
        <v>16</v>
      </c>
      <c r="BA579" t="s">
        <v>16</v>
      </c>
      <c r="BB579" t="s">
        <v>16</v>
      </c>
      <c r="BC579" t="s">
        <v>16</v>
      </c>
      <c r="BD579" t="s">
        <v>16</v>
      </c>
      <c r="BE579" t="s">
        <v>16</v>
      </c>
      <c r="BF579" t="s">
        <v>189</v>
      </c>
      <c r="BG579" t="s">
        <v>189</v>
      </c>
      <c r="BH579">
        <v>0</v>
      </c>
      <c r="BI579">
        <v>0</v>
      </c>
      <c r="BJ579">
        <v>0</v>
      </c>
      <c r="BK579" t="s">
        <v>189</v>
      </c>
      <c r="BL579" t="s">
        <v>189</v>
      </c>
      <c r="BN579" t="s">
        <v>3428</v>
      </c>
      <c r="BO579" t="s">
        <v>16</v>
      </c>
      <c r="BP579" t="s">
        <v>3431</v>
      </c>
      <c r="BQ579" t="s">
        <v>184</v>
      </c>
      <c r="BR579" t="s">
        <v>6744</v>
      </c>
      <c r="BS579" t="s">
        <v>9667</v>
      </c>
      <c r="BT579" t="s">
        <v>16</v>
      </c>
      <c r="BU579" t="s">
        <v>189</v>
      </c>
      <c r="BV579" t="s">
        <v>52</v>
      </c>
      <c r="BW579" t="s">
        <v>195</v>
      </c>
      <c r="BX579" t="s">
        <v>196</v>
      </c>
      <c r="BY579" t="s">
        <v>16</v>
      </c>
      <c r="BZ579" s="138"/>
      <c r="CA579" s="138">
        <v>44694</v>
      </c>
      <c r="CB579" t="s">
        <v>17</v>
      </c>
      <c r="CC579" t="s">
        <v>16</v>
      </c>
      <c r="CD579" t="s">
        <v>6307</v>
      </c>
      <c r="CE579" t="s">
        <v>189</v>
      </c>
      <c r="CF579" t="s">
        <v>189</v>
      </c>
      <c r="CG579" t="s">
        <v>189</v>
      </c>
      <c r="CH579">
        <v>2022</v>
      </c>
      <c r="CI579" s="7">
        <v>44740</v>
      </c>
      <c r="CJ579" t="s">
        <v>4723</v>
      </c>
      <c r="CK579">
        <v>6</v>
      </c>
      <c r="CL579">
        <v>27</v>
      </c>
      <c r="CM579" s="7">
        <v>44739</v>
      </c>
      <c r="CN579" t="s">
        <v>11726</v>
      </c>
      <c r="CO579" t="s">
        <v>9857</v>
      </c>
      <c r="CP579" t="s">
        <v>11498</v>
      </c>
      <c r="CQ579" t="s">
        <v>11727</v>
      </c>
      <c r="CR579" t="s">
        <v>5970</v>
      </c>
      <c r="CS579" t="s">
        <v>6040</v>
      </c>
      <c r="CT579" t="s">
        <v>9850</v>
      </c>
      <c r="CU579" t="s">
        <v>9873</v>
      </c>
      <c r="CV579" t="s">
        <v>6310</v>
      </c>
      <c r="CW579" t="s">
        <v>9874</v>
      </c>
      <c r="CX579" t="s">
        <v>3430</v>
      </c>
      <c r="CY579" t="s">
        <v>9813</v>
      </c>
      <c r="CZ579" t="s">
        <v>6730</v>
      </c>
      <c r="DA579" t="s">
        <v>188</v>
      </c>
      <c r="DB579" t="s">
        <v>16</v>
      </c>
      <c r="DC579" t="s">
        <v>16</v>
      </c>
      <c r="DD579" t="s">
        <v>22</v>
      </c>
      <c r="DE579" t="s">
        <v>16</v>
      </c>
      <c r="DF579" t="s">
        <v>589</v>
      </c>
      <c r="DG579" t="s">
        <v>4727</v>
      </c>
      <c r="DH579" t="s">
        <v>6766</v>
      </c>
      <c r="DI579" t="s">
        <v>5868</v>
      </c>
      <c r="DJ579" t="s">
        <v>16</v>
      </c>
      <c r="DK579" t="s">
        <v>16</v>
      </c>
      <c r="DL579" t="s">
        <v>5972</v>
      </c>
      <c r="DM579" t="s">
        <v>6245</v>
      </c>
      <c r="DN579" t="s">
        <v>189</v>
      </c>
      <c r="DO579" t="s">
        <v>11249</v>
      </c>
      <c r="DP579" t="s">
        <v>7966</v>
      </c>
      <c r="DQ579" t="s">
        <v>10329</v>
      </c>
      <c r="DR579" t="s">
        <v>7967</v>
      </c>
    </row>
    <row r="580" spans="1:122" x14ac:dyDescent="0.25">
      <c r="A580">
        <v>335</v>
      </c>
      <c r="B580" t="s">
        <v>189</v>
      </c>
      <c r="C580" t="s">
        <v>2374</v>
      </c>
      <c r="D580" s="138">
        <v>44740</v>
      </c>
      <c r="E580" t="s">
        <v>2375</v>
      </c>
      <c r="F580" t="s">
        <v>11</v>
      </c>
      <c r="G580" t="s">
        <v>1932</v>
      </c>
      <c r="H580" t="s">
        <v>11</v>
      </c>
      <c r="I580" t="s">
        <v>9802</v>
      </c>
      <c r="J580" t="s">
        <v>12</v>
      </c>
      <c r="K580">
        <v>1.95</v>
      </c>
      <c r="L580">
        <v>0.28999999999999998</v>
      </c>
      <c r="M580">
        <v>1.95</v>
      </c>
      <c r="N580">
        <v>2.282</v>
      </c>
      <c r="O580" t="s">
        <v>189</v>
      </c>
      <c r="P580" t="s">
        <v>13</v>
      </c>
      <c r="Q580" t="s">
        <v>2376</v>
      </c>
      <c r="R580" t="s">
        <v>16</v>
      </c>
      <c r="S580" t="s">
        <v>2376</v>
      </c>
      <c r="T580" t="s">
        <v>16</v>
      </c>
      <c r="U580" t="s">
        <v>16</v>
      </c>
      <c r="V580" t="s">
        <v>2410</v>
      </c>
      <c r="W580">
        <v>100</v>
      </c>
      <c r="X580" t="s">
        <v>15</v>
      </c>
      <c r="Y580" t="s">
        <v>6236</v>
      </c>
      <c r="Z580" t="s">
        <v>6236</v>
      </c>
      <c r="AA580" t="s">
        <v>189</v>
      </c>
      <c r="AB580" s="138">
        <v>44748</v>
      </c>
      <c r="AC580" s="138">
        <v>44932</v>
      </c>
      <c r="AD580" t="s">
        <v>6241</v>
      </c>
      <c r="AE580" t="s">
        <v>5324</v>
      </c>
      <c r="AF580" t="s">
        <v>16</v>
      </c>
      <c r="AG580" t="s">
        <v>189</v>
      </c>
      <c r="AH580" s="138">
        <v>45844</v>
      </c>
      <c r="AI580" t="s">
        <v>2414</v>
      </c>
      <c r="AJ580" t="s">
        <v>189</v>
      </c>
      <c r="AK580" t="s">
        <v>189</v>
      </c>
      <c r="AL580" t="s">
        <v>189</v>
      </c>
      <c r="AM580" t="s">
        <v>189</v>
      </c>
      <c r="AN580" t="s">
        <v>189</v>
      </c>
      <c r="AO580" t="s">
        <v>189</v>
      </c>
      <c r="AP580" t="s">
        <v>189</v>
      </c>
      <c r="AQ580" t="s">
        <v>16</v>
      </c>
      <c r="AR580" t="s">
        <v>189</v>
      </c>
      <c r="AS580" t="s">
        <v>16</v>
      </c>
      <c r="AT580" t="s">
        <v>189</v>
      </c>
      <c r="AU580" t="s">
        <v>9344</v>
      </c>
      <c r="AV580" t="s">
        <v>189</v>
      </c>
      <c r="AW580" t="s">
        <v>16</v>
      </c>
      <c r="AX580" t="s">
        <v>16</v>
      </c>
      <c r="AY580" t="s">
        <v>16</v>
      </c>
      <c r="AZ580" t="s">
        <v>16</v>
      </c>
      <c r="BA580" t="s">
        <v>16</v>
      </c>
      <c r="BB580" t="s">
        <v>16</v>
      </c>
      <c r="BC580" t="s">
        <v>16</v>
      </c>
      <c r="BD580" t="s">
        <v>16</v>
      </c>
      <c r="BE580" t="s">
        <v>16</v>
      </c>
      <c r="BF580" t="s">
        <v>189</v>
      </c>
      <c r="BG580" t="s">
        <v>189</v>
      </c>
      <c r="BH580">
        <v>0</v>
      </c>
      <c r="BI580">
        <v>0</v>
      </c>
      <c r="BJ580">
        <v>0</v>
      </c>
      <c r="BK580" t="s">
        <v>189</v>
      </c>
      <c r="BL580" t="s">
        <v>189</v>
      </c>
      <c r="BN580" t="s">
        <v>2377</v>
      </c>
      <c r="BO580" t="s">
        <v>16</v>
      </c>
      <c r="BP580" t="s">
        <v>2375</v>
      </c>
      <c r="BQ580" t="s">
        <v>184</v>
      </c>
      <c r="BR580" t="s">
        <v>6744</v>
      </c>
      <c r="BS580" t="s">
        <v>202</v>
      </c>
      <c r="BT580" t="s">
        <v>16</v>
      </c>
      <c r="BU580" t="s">
        <v>189</v>
      </c>
      <c r="BV580" t="s">
        <v>27</v>
      </c>
      <c r="BW580" t="s">
        <v>195</v>
      </c>
      <c r="BX580" t="s">
        <v>279</v>
      </c>
      <c r="BY580" t="s">
        <v>2929</v>
      </c>
      <c r="BZ580" s="138"/>
      <c r="CA580" s="138">
        <v>44651</v>
      </c>
      <c r="CB580" t="s">
        <v>17</v>
      </c>
      <c r="CC580" t="s">
        <v>17</v>
      </c>
      <c r="CD580" t="s">
        <v>6307</v>
      </c>
      <c r="CE580" t="s">
        <v>189</v>
      </c>
      <c r="CF580" t="s">
        <v>189</v>
      </c>
      <c r="CG580" t="s">
        <v>189</v>
      </c>
      <c r="CH580">
        <v>2022</v>
      </c>
      <c r="CI580" s="7">
        <v>44740</v>
      </c>
      <c r="CJ580" t="s">
        <v>4723</v>
      </c>
      <c r="CK580">
        <v>6</v>
      </c>
      <c r="CL580">
        <v>27</v>
      </c>
      <c r="CM580" s="7">
        <v>44739</v>
      </c>
      <c r="CN580" t="s">
        <v>11726</v>
      </c>
      <c r="CO580" t="s">
        <v>9857</v>
      </c>
      <c r="CP580" t="s">
        <v>11498</v>
      </c>
      <c r="CQ580" t="s">
        <v>11727</v>
      </c>
      <c r="CR580" t="s">
        <v>5970</v>
      </c>
      <c r="CS580" t="s">
        <v>6040</v>
      </c>
      <c r="CT580" t="s">
        <v>9850</v>
      </c>
      <c r="CU580" t="s">
        <v>9873</v>
      </c>
      <c r="CV580" t="s">
        <v>6310</v>
      </c>
      <c r="CW580" t="s">
        <v>9874</v>
      </c>
      <c r="CX580" t="s">
        <v>3426</v>
      </c>
      <c r="CY580" t="s">
        <v>9817</v>
      </c>
      <c r="CZ580" t="s">
        <v>6741</v>
      </c>
      <c r="DA580" t="s">
        <v>188</v>
      </c>
      <c r="DB580" t="s">
        <v>16</v>
      </c>
      <c r="DC580" t="s">
        <v>16</v>
      </c>
      <c r="DD580" t="s">
        <v>15</v>
      </c>
      <c r="DE580" t="s">
        <v>16</v>
      </c>
      <c r="DF580" t="s">
        <v>16</v>
      </c>
      <c r="DG580" t="s">
        <v>4727</v>
      </c>
      <c r="DH580" t="s">
        <v>2052</v>
      </c>
      <c r="DI580" t="s">
        <v>6218</v>
      </c>
      <c r="DJ580" t="s">
        <v>16</v>
      </c>
      <c r="DK580" t="s">
        <v>9817</v>
      </c>
      <c r="DL580" t="s">
        <v>9817</v>
      </c>
      <c r="DM580" t="s">
        <v>16</v>
      </c>
      <c r="DN580" t="s">
        <v>189</v>
      </c>
      <c r="DO580" t="s">
        <v>11731</v>
      </c>
      <c r="DP580" t="s">
        <v>7969</v>
      </c>
      <c r="DQ580" t="s">
        <v>10329</v>
      </c>
      <c r="DR580" t="s">
        <v>10330</v>
      </c>
    </row>
    <row r="581" spans="1:122" x14ac:dyDescent="0.25">
      <c r="A581">
        <v>334</v>
      </c>
      <c r="B581" t="s">
        <v>189</v>
      </c>
      <c r="C581" t="s">
        <v>2434</v>
      </c>
      <c r="D581" s="138">
        <v>44740</v>
      </c>
      <c r="E581" t="s">
        <v>3425</v>
      </c>
      <c r="F581" t="s">
        <v>11</v>
      </c>
      <c r="G581" t="s">
        <v>1932</v>
      </c>
      <c r="H581" t="s">
        <v>11</v>
      </c>
      <c r="I581" t="s">
        <v>9802</v>
      </c>
      <c r="J581" t="s">
        <v>100</v>
      </c>
      <c r="K581">
        <v>0.3</v>
      </c>
      <c r="L581">
        <v>0.3</v>
      </c>
      <c r="M581">
        <v>2.0099999999999998</v>
      </c>
      <c r="N581">
        <v>2.3540000000000001</v>
      </c>
      <c r="O581" t="s">
        <v>189</v>
      </c>
      <c r="P581" t="s">
        <v>2048</v>
      </c>
      <c r="Q581" t="s">
        <v>48</v>
      </c>
      <c r="R581" t="s">
        <v>16</v>
      </c>
      <c r="S581" t="s">
        <v>48</v>
      </c>
      <c r="T581" t="s">
        <v>16</v>
      </c>
      <c r="U581" t="s">
        <v>16</v>
      </c>
      <c r="V581" t="s">
        <v>2410</v>
      </c>
      <c r="W581">
        <v>100</v>
      </c>
      <c r="X581" t="s">
        <v>22</v>
      </c>
      <c r="Y581" t="s">
        <v>1883</v>
      </c>
      <c r="Z581" t="s">
        <v>1883</v>
      </c>
      <c r="AA581" t="s">
        <v>189</v>
      </c>
      <c r="AB581" s="138">
        <v>44747</v>
      </c>
      <c r="AC581" s="138">
        <v>44931</v>
      </c>
      <c r="AD581" t="s">
        <v>6241</v>
      </c>
      <c r="AE581" t="s">
        <v>5116</v>
      </c>
      <c r="AF581" t="s">
        <v>16</v>
      </c>
      <c r="AG581" t="s">
        <v>189</v>
      </c>
      <c r="AH581" s="138">
        <v>45813</v>
      </c>
      <c r="AI581" t="s">
        <v>2414</v>
      </c>
      <c r="AJ581" t="s">
        <v>189</v>
      </c>
      <c r="AK581" t="s">
        <v>189</v>
      </c>
      <c r="AL581" t="s">
        <v>189</v>
      </c>
      <c r="AM581" t="s">
        <v>189</v>
      </c>
      <c r="AN581" t="s">
        <v>189</v>
      </c>
      <c r="AO581" t="s">
        <v>189</v>
      </c>
      <c r="AP581" t="s">
        <v>189</v>
      </c>
      <c r="AQ581" t="s">
        <v>16</v>
      </c>
      <c r="AR581" t="s">
        <v>189</v>
      </c>
      <c r="AS581" t="s">
        <v>16</v>
      </c>
      <c r="AT581" t="s">
        <v>189</v>
      </c>
      <c r="AU581" t="s">
        <v>9344</v>
      </c>
      <c r="AV581" t="s">
        <v>189</v>
      </c>
      <c r="AW581" t="s">
        <v>16</v>
      </c>
      <c r="AX581" t="s">
        <v>16</v>
      </c>
      <c r="AY581" t="s">
        <v>16</v>
      </c>
      <c r="AZ581" t="s">
        <v>16</v>
      </c>
      <c r="BA581" t="s">
        <v>16</v>
      </c>
      <c r="BB581" t="s">
        <v>16</v>
      </c>
      <c r="BC581" t="s">
        <v>16</v>
      </c>
      <c r="BD581" t="s">
        <v>16</v>
      </c>
      <c r="BE581" t="s">
        <v>16</v>
      </c>
      <c r="BF581" t="s">
        <v>189</v>
      </c>
      <c r="BG581" t="s">
        <v>189</v>
      </c>
      <c r="BH581">
        <v>0</v>
      </c>
      <c r="BI581">
        <v>0</v>
      </c>
      <c r="BJ581">
        <v>0</v>
      </c>
      <c r="BK581" t="s">
        <v>189</v>
      </c>
      <c r="BL581" t="s">
        <v>189</v>
      </c>
      <c r="BN581" t="s">
        <v>2125</v>
      </c>
      <c r="BO581" t="s">
        <v>9725</v>
      </c>
      <c r="BP581" t="s">
        <v>2124</v>
      </c>
      <c r="BQ581" t="s">
        <v>184</v>
      </c>
      <c r="BR581" t="s">
        <v>6744</v>
      </c>
      <c r="BS581" t="s">
        <v>9667</v>
      </c>
      <c r="BT581" t="s">
        <v>16</v>
      </c>
      <c r="BU581" t="s">
        <v>189</v>
      </c>
      <c r="BV581" t="s">
        <v>52</v>
      </c>
      <c r="BW581" t="s">
        <v>185</v>
      </c>
      <c r="BX581" t="s">
        <v>2433</v>
      </c>
      <c r="BY581" t="s">
        <v>16</v>
      </c>
      <c r="BZ581" s="138"/>
      <c r="CA581" s="138">
        <v>43922</v>
      </c>
      <c r="CB581" t="s">
        <v>17</v>
      </c>
      <c r="CC581" t="s">
        <v>17</v>
      </c>
      <c r="CD581" t="s">
        <v>6307</v>
      </c>
      <c r="CE581" t="s">
        <v>189</v>
      </c>
      <c r="CF581" t="s">
        <v>189</v>
      </c>
      <c r="CG581" t="s">
        <v>189</v>
      </c>
      <c r="CH581">
        <v>2022</v>
      </c>
      <c r="CI581" s="7">
        <v>44740</v>
      </c>
      <c r="CJ581" t="s">
        <v>4723</v>
      </c>
      <c r="CK581">
        <v>6</v>
      </c>
      <c r="CL581">
        <v>27</v>
      </c>
      <c r="CM581" s="7">
        <v>44739</v>
      </c>
      <c r="CN581" t="s">
        <v>11726</v>
      </c>
      <c r="CO581" t="s">
        <v>9857</v>
      </c>
      <c r="CP581" t="s">
        <v>11498</v>
      </c>
      <c r="CQ581" t="s">
        <v>11727</v>
      </c>
      <c r="CR581" t="s">
        <v>5970</v>
      </c>
      <c r="CS581" t="s">
        <v>6040</v>
      </c>
      <c r="CT581" t="s">
        <v>9850</v>
      </c>
      <c r="CU581" t="s">
        <v>9873</v>
      </c>
      <c r="CV581" t="s">
        <v>6310</v>
      </c>
      <c r="CW581" t="s">
        <v>9874</v>
      </c>
      <c r="CX581" t="s">
        <v>2432</v>
      </c>
      <c r="CY581" t="s">
        <v>9813</v>
      </c>
      <c r="CZ581" t="s">
        <v>6730</v>
      </c>
      <c r="DA581" t="s">
        <v>188</v>
      </c>
      <c r="DB581" t="s">
        <v>16</v>
      </c>
      <c r="DC581" t="s">
        <v>16</v>
      </c>
      <c r="DD581" t="s">
        <v>22</v>
      </c>
      <c r="DE581" t="s">
        <v>16</v>
      </c>
      <c r="DF581" t="s">
        <v>405</v>
      </c>
      <c r="DG581" t="s">
        <v>4750</v>
      </c>
      <c r="DH581" t="s">
        <v>6766</v>
      </c>
      <c r="DI581" t="s">
        <v>4513</v>
      </c>
      <c r="DJ581" t="s">
        <v>16</v>
      </c>
      <c r="DK581" t="s">
        <v>16</v>
      </c>
      <c r="DL581" t="s">
        <v>5972</v>
      </c>
      <c r="DM581" t="s">
        <v>9708</v>
      </c>
      <c r="DN581" t="s">
        <v>189</v>
      </c>
      <c r="DO581" t="s">
        <v>11251</v>
      </c>
      <c r="DP581" t="s">
        <v>7970</v>
      </c>
      <c r="DQ581" t="s">
        <v>10329</v>
      </c>
      <c r="DR581" t="s">
        <v>7971</v>
      </c>
    </row>
    <row r="582" spans="1:122" x14ac:dyDescent="0.25">
      <c r="A582">
        <v>333</v>
      </c>
      <c r="B582" t="s">
        <v>189</v>
      </c>
      <c r="C582" t="s">
        <v>3421</v>
      </c>
      <c r="D582" s="138">
        <v>44740</v>
      </c>
      <c r="E582" t="s">
        <v>3423</v>
      </c>
      <c r="F582" t="s">
        <v>3417</v>
      </c>
      <c r="G582" t="s">
        <v>1926</v>
      </c>
      <c r="H582" t="s">
        <v>440</v>
      </c>
      <c r="I582" t="s">
        <v>4840</v>
      </c>
      <c r="J582" t="s">
        <v>100</v>
      </c>
      <c r="K582">
        <v>5</v>
      </c>
      <c r="L582">
        <v>5</v>
      </c>
      <c r="M582">
        <v>33.54</v>
      </c>
      <c r="N582">
        <v>39.24</v>
      </c>
      <c r="O582" t="s">
        <v>189</v>
      </c>
      <c r="P582" t="s">
        <v>104</v>
      </c>
      <c r="Q582" t="s">
        <v>20</v>
      </c>
      <c r="R582" t="s">
        <v>3418</v>
      </c>
      <c r="S582" t="s">
        <v>3419</v>
      </c>
      <c r="T582" t="s">
        <v>3419</v>
      </c>
      <c r="U582" t="s">
        <v>2084</v>
      </c>
      <c r="V582" t="s">
        <v>2410</v>
      </c>
      <c r="W582">
        <v>99.557000000000002</v>
      </c>
      <c r="X582" t="s">
        <v>32</v>
      </c>
      <c r="Y582" t="s">
        <v>6282</v>
      </c>
      <c r="Z582" t="s">
        <v>6282</v>
      </c>
      <c r="AA582" t="s">
        <v>189</v>
      </c>
      <c r="AB582" s="138">
        <v>44748</v>
      </c>
      <c r="AC582" s="138">
        <v>44932</v>
      </c>
      <c r="AD582" t="s">
        <v>6240</v>
      </c>
      <c r="AE582" t="s">
        <v>5323</v>
      </c>
      <c r="AF582" t="s">
        <v>16</v>
      </c>
      <c r="AG582" t="s">
        <v>189</v>
      </c>
      <c r="AH582" s="138">
        <v>46574</v>
      </c>
      <c r="AI582" t="s">
        <v>2414</v>
      </c>
      <c r="AJ582" t="s">
        <v>189</v>
      </c>
      <c r="AK582" t="s">
        <v>189</v>
      </c>
      <c r="AL582" t="s">
        <v>189</v>
      </c>
      <c r="AM582" t="s">
        <v>189</v>
      </c>
      <c r="AN582" t="s">
        <v>189</v>
      </c>
      <c r="AO582" t="s">
        <v>189</v>
      </c>
      <c r="AP582" t="s">
        <v>189</v>
      </c>
      <c r="AQ582" t="s">
        <v>16</v>
      </c>
      <c r="AR582" t="s">
        <v>189</v>
      </c>
      <c r="AS582" t="s">
        <v>7972</v>
      </c>
      <c r="AT582" t="s">
        <v>189</v>
      </c>
      <c r="AU582" t="s">
        <v>9344</v>
      </c>
      <c r="AV582" t="s">
        <v>189</v>
      </c>
      <c r="AW582" t="s">
        <v>16</v>
      </c>
      <c r="AX582" t="s">
        <v>16</v>
      </c>
      <c r="AY582" t="s">
        <v>16</v>
      </c>
      <c r="AZ582" t="s">
        <v>16</v>
      </c>
      <c r="BA582" t="s">
        <v>16</v>
      </c>
      <c r="BB582" t="s">
        <v>16</v>
      </c>
      <c r="BC582" t="s">
        <v>16</v>
      </c>
      <c r="BD582" t="s">
        <v>16</v>
      </c>
      <c r="BE582" t="s">
        <v>16</v>
      </c>
      <c r="BF582" t="s">
        <v>189</v>
      </c>
      <c r="BG582" t="s">
        <v>189</v>
      </c>
      <c r="BH582">
        <v>0</v>
      </c>
      <c r="BI582">
        <v>0</v>
      </c>
      <c r="BJ582">
        <v>0</v>
      </c>
      <c r="BK582" t="s">
        <v>189</v>
      </c>
      <c r="BL582" t="s">
        <v>189</v>
      </c>
      <c r="BN582" t="s">
        <v>3420</v>
      </c>
      <c r="BO582" t="s">
        <v>16</v>
      </c>
      <c r="BP582" t="s">
        <v>3423</v>
      </c>
      <c r="BQ582" t="s">
        <v>240</v>
      </c>
      <c r="BR582" t="s">
        <v>6745</v>
      </c>
      <c r="BS582" t="s">
        <v>16</v>
      </c>
      <c r="BT582" t="s">
        <v>16</v>
      </c>
      <c r="BU582" t="s">
        <v>189</v>
      </c>
      <c r="BV582" t="s">
        <v>129</v>
      </c>
      <c r="BW582" t="s">
        <v>16</v>
      </c>
      <c r="BX582" t="s">
        <v>3424</v>
      </c>
      <c r="BY582" t="s">
        <v>16</v>
      </c>
      <c r="BZ582" s="138"/>
      <c r="CA582" s="138">
        <v>41303</v>
      </c>
      <c r="CB582" t="s">
        <v>34</v>
      </c>
      <c r="CC582" t="s">
        <v>6745</v>
      </c>
      <c r="CD582" t="s">
        <v>6307</v>
      </c>
      <c r="CE582" t="s">
        <v>189</v>
      </c>
      <c r="CF582" t="s">
        <v>189</v>
      </c>
      <c r="CG582" t="s">
        <v>189</v>
      </c>
      <c r="CH582">
        <v>2022</v>
      </c>
      <c r="CI582" s="7">
        <v>44740</v>
      </c>
      <c r="CJ582" t="s">
        <v>16</v>
      </c>
      <c r="CK582">
        <v>6</v>
      </c>
      <c r="CL582">
        <v>27</v>
      </c>
      <c r="CM582" s="7">
        <v>44739</v>
      </c>
      <c r="CN582" t="s">
        <v>11726</v>
      </c>
      <c r="CO582" t="s">
        <v>9857</v>
      </c>
      <c r="CP582" t="s">
        <v>11498</v>
      </c>
      <c r="CQ582" t="s">
        <v>11727</v>
      </c>
      <c r="CR582" t="s">
        <v>5970</v>
      </c>
      <c r="CS582" t="s">
        <v>6040</v>
      </c>
      <c r="CT582" t="s">
        <v>9850</v>
      </c>
      <c r="CU582" t="s">
        <v>6826</v>
      </c>
      <c r="CV582" t="s">
        <v>6310</v>
      </c>
      <c r="CW582" t="s">
        <v>9912</v>
      </c>
      <c r="CX582" t="s">
        <v>3422</v>
      </c>
      <c r="CY582" t="s">
        <v>9813</v>
      </c>
      <c r="CZ582" t="s">
        <v>6730</v>
      </c>
      <c r="DA582" t="s">
        <v>252</v>
      </c>
      <c r="DB582" t="s">
        <v>9800</v>
      </c>
      <c r="DC582" t="s">
        <v>3420</v>
      </c>
      <c r="DD582" t="s">
        <v>32</v>
      </c>
      <c r="DE582" t="s">
        <v>16</v>
      </c>
      <c r="DF582" t="s">
        <v>16</v>
      </c>
      <c r="DG582" t="s">
        <v>4730</v>
      </c>
      <c r="DH582" t="s">
        <v>2051</v>
      </c>
      <c r="DI582" t="s">
        <v>4517</v>
      </c>
      <c r="DJ582" t="s">
        <v>16</v>
      </c>
      <c r="DK582" t="s">
        <v>16</v>
      </c>
      <c r="DL582" t="s">
        <v>4465</v>
      </c>
      <c r="DM582" t="s">
        <v>16</v>
      </c>
      <c r="DN582" t="s">
        <v>189</v>
      </c>
      <c r="DO582" t="s">
        <v>11732</v>
      </c>
      <c r="DP582" t="s">
        <v>7973</v>
      </c>
      <c r="DQ582" t="s">
        <v>10329</v>
      </c>
      <c r="DR582" t="s">
        <v>7974</v>
      </c>
    </row>
    <row r="583" spans="1:122" x14ac:dyDescent="0.25">
      <c r="A583">
        <v>332</v>
      </c>
      <c r="B583" t="s">
        <v>189</v>
      </c>
      <c r="C583" t="s">
        <v>3435</v>
      </c>
      <c r="D583" s="138">
        <v>44739</v>
      </c>
      <c r="E583" t="s">
        <v>3309</v>
      </c>
      <c r="F583" t="s">
        <v>11</v>
      </c>
      <c r="G583" t="s">
        <v>1926</v>
      </c>
      <c r="H583" t="s">
        <v>11</v>
      </c>
      <c r="I583" t="s">
        <v>9802</v>
      </c>
      <c r="J583" t="s">
        <v>100</v>
      </c>
      <c r="K583">
        <v>1.25</v>
      </c>
      <c r="L583">
        <v>1.25</v>
      </c>
      <c r="M583">
        <v>8.36</v>
      </c>
      <c r="N583">
        <v>9.8059999999999992</v>
      </c>
      <c r="O583" t="s">
        <v>189</v>
      </c>
      <c r="P583" t="s">
        <v>121</v>
      </c>
      <c r="Q583" t="s">
        <v>826</v>
      </c>
      <c r="R583" t="s">
        <v>16</v>
      </c>
      <c r="S583" t="s">
        <v>16</v>
      </c>
      <c r="T583" t="s">
        <v>16</v>
      </c>
      <c r="U583" t="s">
        <v>16</v>
      </c>
      <c r="V583" t="s">
        <v>2410</v>
      </c>
      <c r="W583">
        <v>100</v>
      </c>
      <c r="X583" t="s">
        <v>32</v>
      </c>
      <c r="Y583" t="s">
        <v>1883</v>
      </c>
      <c r="Z583" t="s">
        <v>1883</v>
      </c>
      <c r="AA583" t="s">
        <v>189</v>
      </c>
      <c r="AB583" s="138">
        <v>44740</v>
      </c>
      <c r="AC583" s="138">
        <v>44922</v>
      </c>
      <c r="AD583" t="s">
        <v>6242</v>
      </c>
      <c r="AE583" t="s">
        <v>5085</v>
      </c>
      <c r="AF583" t="s">
        <v>16</v>
      </c>
      <c r="AG583" t="s">
        <v>189</v>
      </c>
      <c r="AH583" s="138">
        <v>45104</v>
      </c>
      <c r="AI583" t="s">
        <v>2414</v>
      </c>
      <c r="AJ583" t="s">
        <v>189</v>
      </c>
      <c r="AK583" t="s">
        <v>189</v>
      </c>
      <c r="AL583" t="s">
        <v>189</v>
      </c>
      <c r="AM583" t="s">
        <v>189</v>
      </c>
      <c r="AN583" t="s">
        <v>189</v>
      </c>
      <c r="AO583" t="s">
        <v>189</v>
      </c>
      <c r="AP583" t="s">
        <v>5517</v>
      </c>
      <c r="AQ583" t="s">
        <v>16</v>
      </c>
      <c r="AR583" t="s">
        <v>189</v>
      </c>
      <c r="AS583" t="s">
        <v>16</v>
      </c>
      <c r="AT583" t="s">
        <v>189</v>
      </c>
      <c r="AU583" t="s">
        <v>9344</v>
      </c>
      <c r="AV583" t="s">
        <v>189</v>
      </c>
      <c r="AW583" t="s">
        <v>16</v>
      </c>
      <c r="AX583" t="s">
        <v>16</v>
      </c>
      <c r="AY583" t="s">
        <v>16</v>
      </c>
      <c r="AZ583" t="s">
        <v>16</v>
      </c>
      <c r="BA583" t="s">
        <v>16</v>
      </c>
      <c r="BB583" t="s">
        <v>16</v>
      </c>
      <c r="BC583" t="s">
        <v>16</v>
      </c>
      <c r="BD583" t="s">
        <v>16</v>
      </c>
      <c r="BE583" t="s">
        <v>16</v>
      </c>
      <c r="BF583" t="s">
        <v>189</v>
      </c>
      <c r="BG583" t="s">
        <v>189</v>
      </c>
      <c r="BH583">
        <v>0</v>
      </c>
      <c r="BI583">
        <v>0</v>
      </c>
      <c r="BJ583">
        <v>0</v>
      </c>
      <c r="BK583" t="s">
        <v>189</v>
      </c>
      <c r="BL583" t="s">
        <v>189</v>
      </c>
      <c r="BN583" t="s">
        <v>3306</v>
      </c>
      <c r="BO583" t="s">
        <v>16</v>
      </c>
      <c r="BP583" t="s">
        <v>3309</v>
      </c>
      <c r="BQ583" t="s">
        <v>301</v>
      </c>
      <c r="BR583" t="s">
        <v>6745</v>
      </c>
      <c r="BS583" t="s">
        <v>16</v>
      </c>
      <c r="BT583" t="s">
        <v>16</v>
      </c>
      <c r="BU583" t="s">
        <v>189</v>
      </c>
      <c r="BV583" t="s">
        <v>58</v>
      </c>
      <c r="BW583" t="s">
        <v>16</v>
      </c>
      <c r="BX583" t="s">
        <v>2971</v>
      </c>
      <c r="BY583" t="s">
        <v>16</v>
      </c>
      <c r="BZ583" s="138"/>
      <c r="CA583" s="138">
        <v>44371</v>
      </c>
      <c r="CB583" t="s">
        <v>4703</v>
      </c>
      <c r="CC583" t="s">
        <v>6745</v>
      </c>
      <c r="CD583" t="s">
        <v>6307</v>
      </c>
      <c r="CE583" t="s">
        <v>189</v>
      </c>
      <c r="CF583" t="s">
        <v>189</v>
      </c>
      <c r="CG583" t="s">
        <v>189</v>
      </c>
      <c r="CH583">
        <v>2022</v>
      </c>
      <c r="CI583" s="7">
        <v>44739</v>
      </c>
      <c r="CJ583" t="s">
        <v>16</v>
      </c>
      <c r="CK583">
        <v>6</v>
      </c>
      <c r="CL583">
        <v>27</v>
      </c>
      <c r="CM583" s="7">
        <v>44739</v>
      </c>
      <c r="CN583" t="s">
        <v>11726</v>
      </c>
      <c r="CO583" t="s">
        <v>9857</v>
      </c>
      <c r="CP583" t="s">
        <v>11498</v>
      </c>
      <c r="CQ583" t="s">
        <v>11727</v>
      </c>
      <c r="CR583" t="s">
        <v>5970</v>
      </c>
      <c r="CS583" t="s">
        <v>6040</v>
      </c>
      <c r="CT583" t="s">
        <v>9850</v>
      </c>
      <c r="CU583" t="s">
        <v>9873</v>
      </c>
      <c r="CV583" t="s">
        <v>6310</v>
      </c>
      <c r="CW583" t="s">
        <v>9882</v>
      </c>
      <c r="CX583" t="s">
        <v>3308</v>
      </c>
      <c r="CY583" t="s">
        <v>9813</v>
      </c>
      <c r="CZ583" t="s">
        <v>6730</v>
      </c>
      <c r="DA583" t="s">
        <v>188</v>
      </c>
      <c r="DB583" t="s">
        <v>16</v>
      </c>
      <c r="DC583" t="s">
        <v>3306</v>
      </c>
      <c r="DD583" t="s">
        <v>32</v>
      </c>
      <c r="DE583" t="s">
        <v>16</v>
      </c>
      <c r="DF583" t="s">
        <v>16</v>
      </c>
      <c r="DG583" t="s">
        <v>5517</v>
      </c>
      <c r="DH583" t="s">
        <v>2051</v>
      </c>
      <c r="DI583" t="s">
        <v>5520</v>
      </c>
      <c r="DJ583" t="s">
        <v>16</v>
      </c>
      <c r="DK583" t="s">
        <v>16</v>
      </c>
      <c r="DL583" t="s">
        <v>4465</v>
      </c>
      <c r="DM583" t="s">
        <v>16</v>
      </c>
      <c r="DN583" t="s">
        <v>189</v>
      </c>
      <c r="DO583" t="s">
        <v>11733</v>
      </c>
      <c r="DP583" t="s">
        <v>7975</v>
      </c>
      <c r="DQ583" t="s">
        <v>10331</v>
      </c>
      <c r="DR583" t="s">
        <v>7908</v>
      </c>
    </row>
    <row r="584" spans="1:122" x14ac:dyDescent="0.25">
      <c r="A584">
        <v>331</v>
      </c>
      <c r="B584" t="s">
        <v>189</v>
      </c>
      <c r="C584" t="s">
        <v>3444</v>
      </c>
      <c r="D584" s="138">
        <v>44735</v>
      </c>
      <c r="E584" t="s">
        <v>2855</v>
      </c>
      <c r="F584" t="s">
        <v>11</v>
      </c>
      <c r="G584" t="s">
        <v>1929</v>
      </c>
      <c r="H584" t="s">
        <v>11</v>
      </c>
      <c r="I584" t="s">
        <v>9802</v>
      </c>
      <c r="J584" t="s">
        <v>100</v>
      </c>
      <c r="K584">
        <v>0.58599999999999997</v>
      </c>
      <c r="L584">
        <v>0.59</v>
      </c>
      <c r="M584">
        <v>3.93</v>
      </c>
      <c r="N584">
        <v>4.5999999999999996</v>
      </c>
      <c r="O584" t="s">
        <v>189</v>
      </c>
      <c r="P584" t="s">
        <v>13</v>
      </c>
      <c r="Q584" t="s">
        <v>2921</v>
      </c>
      <c r="R584" t="s">
        <v>16</v>
      </c>
      <c r="S584" t="s">
        <v>2921</v>
      </c>
      <c r="T584" t="s">
        <v>16</v>
      </c>
      <c r="U584" t="s">
        <v>16</v>
      </c>
      <c r="V584" t="s">
        <v>2410</v>
      </c>
      <c r="W584">
        <v>100</v>
      </c>
      <c r="X584" t="s">
        <v>15</v>
      </c>
      <c r="Y584" t="s">
        <v>1883</v>
      </c>
      <c r="Z584" t="s">
        <v>1883</v>
      </c>
      <c r="AA584" t="s">
        <v>189</v>
      </c>
      <c r="AB584" s="138">
        <v>44741</v>
      </c>
      <c r="AC584" s="138">
        <v>44924</v>
      </c>
      <c r="AD584" t="s">
        <v>6241</v>
      </c>
      <c r="AE584" t="s">
        <v>5220</v>
      </c>
      <c r="AF584" t="s">
        <v>16</v>
      </c>
      <c r="AG584" t="s">
        <v>189</v>
      </c>
      <c r="AH584" s="138">
        <v>45837</v>
      </c>
      <c r="AI584" t="s">
        <v>2414</v>
      </c>
      <c r="AJ584" t="s">
        <v>189</v>
      </c>
      <c r="AK584" t="s">
        <v>189</v>
      </c>
      <c r="AL584" t="s">
        <v>189</v>
      </c>
      <c r="AM584" t="s">
        <v>189</v>
      </c>
      <c r="AN584" t="s">
        <v>189</v>
      </c>
      <c r="AO584" t="s">
        <v>189</v>
      </c>
      <c r="AP584" t="s">
        <v>189</v>
      </c>
      <c r="AQ584" t="s">
        <v>16</v>
      </c>
      <c r="AR584" t="s">
        <v>189</v>
      </c>
      <c r="AS584" t="s">
        <v>16</v>
      </c>
      <c r="AT584" t="s">
        <v>189</v>
      </c>
      <c r="AU584" t="s">
        <v>9344</v>
      </c>
      <c r="AV584" t="s">
        <v>189</v>
      </c>
      <c r="AW584" t="s">
        <v>16</v>
      </c>
      <c r="AX584" t="s">
        <v>16</v>
      </c>
      <c r="AY584" t="s">
        <v>16</v>
      </c>
      <c r="AZ584" t="s">
        <v>16</v>
      </c>
      <c r="BA584" t="s">
        <v>16</v>
      </c>
      <c r="BB584" t="s">
        <v>16</v>
      </c>
      <c r="BC584" t="s">
        <v>16</v>
      </c>
      <c r="BD584" t="s">
        <v>16</v>
      </c>
      <c r="BE584" t="s">
        <v>16</v>
      </c>
      <c r="BF584" t="s">
        <v>189</v>
      </c>
      <c r="BG584" t="s">
        <v>189</v>
      </c>
      <c r="BH584">
        <v>0</v>
      </c>
      <c r="BI584">
        <v>0</v>
      </c>
      <c r="BJ584">
        <v>0</v>
      </c>
      <c r="BK584" t="s">
        <v>189</v>
      </c>
      <c r="BL584" t="s">
        <v>189</v>
      </c>
      <c r="BN584" t="s">
        <v>1586</v>
      </c>
      <c r="BO584" t="s">
        <v>16</v>
      </c>
      <c r="BP584" t="s">
        <v>2855</v>
      </c>
      <c r="BQ584" t="s">
        <v>184</v>
      </c>
      <c r="BR584" t="s">
        <v>6744</v>
      </c>
      <c r="BS584" t="s">
        <v>202</v>
      </c>
      <c r="BT584" t="s">
        <v>16</v>
      </c>
      <c r="BU584" t="s">
        <v>189</v>
      </c>
      <c r="BV584" t="s">
        <v>131</v>
      </c>
      <c r="BW584" t="s">
        <v>185</v>
      </c>
      <c r="BX584" t="s">
        <v>1587</v>
      </c>
      <c r="BY584" t="s">
        <v>16</v>
      </c>
      <c r="BZ584" s="138"/>
      <c r="CA584" s="138">
        <v>43139</v>
      </c>
      <c r="CB584" t="s">
        <v>17</v>
      </c>
      <c r="CC584" t="s">
        <v>17</v>
      </c>
      <c r="CD584" t="s">
        <v>6307</v>
      </c>
      <c r="CE584" t="s">
        <v>189</v>
      </c>
      <c r="CF584" t="s">
        <v>6307</v>
      </c>
      <c r="CG584" t="s">
        <v>189</v>
      </c>
      <c r="CH584">
        <v>2022</v>
      </c>
      <c r="CI584" s="7">
        <v>44735</v>
      </c>
      <c r="CJ584" t="s">
        <v>4723</v>
      </c>
      <c r="CK584">
        <v>6</v>
      </c>
      <c r="CL584">
        <v>26</v>
      </c>
      <c r="CM584" s="7">
        <v>44732</v>
      </c>
      <c r="CN584" t="s">
        <v>11734</v>
      </c>
      <c r="CO584" t="s">
        <v>9857</v>
      </c>
      <c r="CP584" t="s">
        <v>11498</v>
      </c>
      <c r="CQ584" t="s">
        <v>11727</v>
      </c>
      <c r="CR584" t="s">
        <v>5970</v>
      </c>
      <c r="CS584" t="s">
        <v>5971</v>
      </c>
      <c r="CT584" t="s">
        <v>9850</v>
      </c>
      <c r="CU584" t="s">
        <v>9873</v>
      </c>
      <c r="CV584" t="s">
        <v>6310</v>
      </c>
      <c r="CW584" t="s">
        <v>9874</v>
      </c>
      <c r="CX584" t="s">
        <v>1589</v>
      </c>
      <c r="CY584" t="s">
        <v>9813</v>
      </c>
      <c r="CZ584" t="s">
        <v>6730</v>
      </c>
      <c r="DA584" t="s">
        <v>188</v>
      </c>
      <c r="DB584" t="s">
        <v>16</v>
      </c>
      <c r="DC584" t="s">
        <v>16</v>
      </c>
      <c r="DD584" t="s">
        <v>15</v>
      </c>
      <c r="DE584" t="s">
        <v>16</v>
      </c>
      <c r="DF584" t="s">
        <v>16</v>
      </c>
      <c r="DG584" t="s">
        <v>4727</v>
      </c>
      <c r="DH584" t="s">
        <v>6766</v>
      </c>
      <c r="DI584" t="s">
        <v>5908</v>
      </c>
      <c r="DJ584" t="s">
        <v>16</v>
      </c>
      <c r="DK584" t="s">
        <v>16</v>
      </c>
      <c r="DL584" t="s">
        <v>4465</v>
      </c>
      <c r="DM584" t="s">
        <v>16</v>
      </c>
      <c r="DN584" t="s">
        <v>189</v>
      </c>
      <c r="DO584" t="s">
        <v>11735</v>
      </c>
      <c r="DP584" t="s">
        <v>7976</v>
      </c>
      <c r="DQ584" t="s">
        <v>10332</v>
      </c>
      <c r="DR584" t="s">
        <v>7977</v>
      </c>
    </row>
    <row r="585" spans="1:122" x14ac:dyDescent="0.25">
      <c r="A585">
        <v>330</v>
      </c>
      <c r="B585" t="s">
        <v>189</v>
      </c>
      <c r="C585" t="s">
        <v>3443</v>
      </c>
      <c r="D585" s="138">
        <v>44735</v>
      </c>
      <c r="E585" t="s">
        <v>1534</v>
      </c>
      <c r="F585" t="s">
        <v>3442</v>
      </c>
      <c r="G585" t="s">
        <v>1929</v>
      </c>
      <c r="H585" t="s">
        <v>11</v>
      </c>
      <c r="I585" t="s">
        <v>9802</v>
      </c>
      <c r="J585" t="s">
        <v>100</v>
      </c>
      <c r="K585">
        <v>3</v>
      </c>
      <c r="L585">
        <v>3</v>
      </c>
      <c r="M585">
        <v>20.100000000000001</v>
      </c>
      <c r="N585">
        <v>23.547000000000001</v>
      </c>
      <c r="O585" t="s">
        <v>189</v>
      </c>
      <c r="P585" t="s">
        <v>13</v>
      </c>
      <c r="Q585" t="s">
        <v>2535</v>
      </c>
      <c r="R585" t="s">
        <v>57</v>
      </c>
      <c r="S585" t="s">
        <v>2535</v>
      </c>
      <c r="T585" t="s">
        <v>16</v>
      </c>
      <c r="U585" t="s">
        <v>41</v>
      </c>
      <c r="V585" t="s">
        <v>2410</v>
      </c>
      <c r="W585">
        <v>100</v>
      </c>
      <c r="X585" t="s">
        <v>15</v>
      </c>
      <c r="Y585" t="s">
        <v>6282</v>
      </c>
      <c r="Z585" t="s">
        <v>6282</v>
      </c>
      <c r="AA585" t="s">
        <v>189</v>
      </c>
      <c r="AB585" s="138">
        <v>44740</v>
      </c>
      <c r="AC585" s="138">
        <v>44923</v>
      </c>
      <c r="AD585" t="s">
        <v>6241</v>
      </c>
      <c r="AE585" t="s">
        <v>5136</v>
      </c>
      <c r="AF585" t="s">
        <v>16</v>
      </c>
      <c r="AG585" t="s">
        <v>189</v>
      </c>
      <c r="AH585" s="138">
        <v>45836</v>
      </c>
      <c r="AI585" t="s">
        <v>2414</v>
      </c>
      <c r="AJ585" t="s">
        <v>189</v>
      </c>
      <c r="AK585" t="s">
        <v>189</v>
      </c>
      <c r="AL585" t="s">
        <v>189</v>
      </c>
      <c r="AM585" t="s">
        <v>189</v>
      </c>
      <c r="AN585" t="s">
        <v>189</v>
      </c>
      <c r="AO585" t="s">
        <v>189</v>
      </c>
      <c r="AP585" t="s">
        <v>189</v>
      </c>
      <c r="AQ585" t="s">
        <v>16</v>
      </c>
      <c r="AR585" t="s">
        <v>189</v>
      </c>
      <c r="AS585" t="s">
        <v>16</v>
      </c>
      <c r="AT585" t="s">
        <v>189</v>
      </c>
      <c r="AU585" t="s">
        <v>9344</v>
      </c>
      <c r="AV585" t="s">
        <v>189</v>
      </c>
      <c r="AW585" t="s">
        <v>16</v>
      </c>
      <c r="AX585" t="s">
        <v>16</v>
      </c>
      <c r="AY585" t="s">
        <v>16</v>
      </c>
      <c r="AZ585" t="s">
        <v>16</v>
      </c>
      <c r="BA585" t="s">
        <v>16</v>
      </c>
      <c r="BB585" t="s">
        <v>16</v>
      </c>
      <c r="BC585" t="s">
        <v>16</v>
      </c>
      <c r="BD585" t="s">
        <v>16</v>
      </c>
      <c r="BE585" t="s">
        <v>16</v>
      </c>
      <c r="BF585" t="s">
        <v>189</v>
      </c>
      <c r="BG585" t="s">
        <v>189</v>
      </c>
      <c r="BH585">
        <v>0</v>
      </c>
      <c r="BI585">
        <v>0</v>
      </c>
      <c r="BJ585">
        <v>0</v>
      </c>
      <c r="BK585" t="s">
        <v>189</v>
      </c>
      <c r="BL585" t="s">
        <v>189</v>
      </c>
      <c r="BN585" t="s">
        <v>1536</v>
      </c>
      <c r="BO585" t="s">
        <v>16</v>
      </c>
      <c r="BP585" t="s">
        <v>1534</v>
      </c>
      <c r="BQ585" t="s">
        <v>184</v>
      </c>
      <c r="BR585" t="s">
        <v>6744</v>
      </c>
      <c r="BS585" t="s">
        <v>9667</v>
      </c>
      <c r="BT585" t="s">
        <v>16</v>
      </c>
      <c r="BU585" t="s">
        <v>189</v>
      </c>
      <c r="BV585" t="s">
        <v>23</v>
      </c>
      <c r="BW585" t="s">
        <v>185</v>
      </c>
      <c r="BX585" t="s">
        <v>1506</v>
      </c>
      <c r="BY585" t="s">
        <v>16</v>
      </c>
      <c r="BZ585" s="138"/>
      <c r="CA585" s="138">
        <v>43616</v>
      </c>
      <c r="CB585" t="s">
        <v>17</v>
      </c>
      <c r="CC585" t="s">
        <v>17</v>
      </c>
      <c r="CD585" t="s">
        <v>6307</v>
      </c>
      <c r="CE585" t="s">
        <v>189</v>
      </c>
      <c r="CF585" t="s">
        <v>6307</v>
      </c>
      <c r="CG585" t="s">
        <v>189</v>
      </c>
      <c r="CH585">
        <v>2022</v>
      </c>
      <c r="CI585" s="7">
        <v>44735</v>
      </c>
      <c r="CJ585" t="s">
        <v>4723</v>
      </c>
      <c r="CK585">
        <v>6</v>
      </c>
      <c r="CL585">
        <v>26</v>
      </c>
      <c r="CM585" s="7">
        <v>44732</v>
      </c>
      <c r="CN585" t="s">
        <v>11734</v>
      </c>
      <c r="CO585" t="s">
        <v>9857</v>
      </c>
      <c r="CP585" t="s">
        <v>11498</v>
      </c>
      <c r="CQ585" t="s">
        <v>11727</v>
      </c>
      <c r="CR585" t="s">
        <v>5970</v>
      </c>
      <c r="CS585" t="s">
        <v>5971</v>
      </c>
      <c r="CT585" t="s">
        <v>9850</v>
      </c>
      <c r="CU585" t="s">
        <v>6824</v>
      </c>
      <c r="CV585" t="s">
        <v>6310</v>
      </c>
      <c r="CW585" t="s">
        <v>9874</v>
      </c>
      <c r="CX585" t="s">
        <v>1537</v>
      </c>
      <c r="CY585" t="s">
        <v>9813</v>
      </c>
      <c r="CZ585" t="s">
        <v>6730</v>
      </c>
      <c r="DA585" t="s">
        <v>241</v>
      </c>
      <c r="DB585" t="s">
        <v>16</v>
      </c>
      <c r="DC585" t="s">
        <v>16</v>
      </c>
      <c r="DD585" t="s">
        <v>15</v>
      </c>
      <c r="DE585" t="s">
        <v>16</v>
      </c>
      <c r="DF585" t="s">
        <v>16</v>
      </c>
      <c r="DG585" t="s">
        <v>4727</v>
      </c>
      <c r="DH585" t="s">
        <v>2051</v>
      </c>
      <c r="DI585" t="s">
        <v>4501</v>
      </c>
      <c r="DJ585" t="s">
        <v>16</v>
      </c>
      <c r="DK585" t="s">
        <v>16</v>
      </c>
      <c r="DL585" t="s">
        <v>4465</v>
      </c>
      <c r="DM585" t="s">
        <v>16</v>
      </c>
      <c r="DN585" t="s">
        <v>189</v>
      </c>
      <c r="DO585" t="s">
        <v>11736</v>
      </c>
      <c r="DP585" t="s">
        <v>7978</v>
      </c>
      <c r="DQ585" t="s">
        <v>10332</v>
      </c>
      <c r="DR585" t="s">
        <v>7979</v>
      </c>
    </row>
    <row r="586" spans="1:122" x14ac:dyDescent="0.25">
      <c r="A586">
        <v>329</v>
      </c>
      <c r="B586" t="s">
        <v>189</v>
      </c>
      <c r="C586" t="s">
        <v>3437</v>
      </c>
      <c r="D586" s="138">
        <v>44735</v>
      </c>
      <c r="E586" t="s">
        <v>3441</v>
      </c>
      <c r="F586" t="s">
        <v>11</v>
      </c>
      <c r="G586" t="s">
        <v>16</v>
      </c>
      <c r="H586" t="s">
        <v>11</v>
      </c>
      <c r="I586" t="s">
        <v>9802</v>
      </c>
      <c r="J586" t="s">
        <v>92</v>
      </c>
      <c r="K586">
        <v>0.48</v>
      </c>
      <c r="L586">
        <v>0.5</v>
      </c>
      <c r="M586">
        <v>3.38</v>
      </c>
      <c r="N586">
        <v>3.9590000000000001</v>
      </c>
      <c r="O586" t="s">
        <v>189</v>
      </c>
      <c r="P586" t="s">
        <v>13</v>
      </c>
      <c r="Q586" t="s">
        <v>506</v>
      </c>
      <c r="R586" t="s">
        <v>16</v>
      </c>
      <c r="S586" t="s">
        <v>16</v>
      </c>
      <c r="T586" t="s">
        <v>16</v>
      </c>
      <c r="U586" t="s">
        <v>16</v>
      </c>
      <c r="V586" t="s">
        <v>2410</v>
      </c>
      <c r="W586">
        <v>100</v>
      </c>
      <c r="X586" t="s">
        <v>22</v>
      </c>
      <c r="Y586" t="s">
        <v>1883</v>
      </c>
      <c r="Z586" t="s">
        <v>1883</v>
      </c>
      <c r="AA586" t="s">
        <v>189</v>
      </c>
      <c r="AB586" s="138">
        <v>44742</v>
      </c>
      <c r="AC586" s="138">
        <v>44925</v>
      </c>
      <c r="AD586" t="s">
        <v>6241</v>
      </c>
      <c r="AE586" t="s">
        <v>5326</v>
      </c>
      <c r="AF586" t="s">
        <v>16</v>
      </c>
      <c r="AG586" t="s">
        <v>189</v>
      </c>
      <c r="AH586" s="138">
        <v>45838</v>
      </c>
      <c r="AI586" t="s">
        <v>2414</v>
      </c>
      <c r="AJ586" t="s">
        <v>189</v>
      </c>
      <c r="AK586" t="s">
        <v>189</v>
      </c>
      <c r="AL586" t="s">
        <v>189</v>
      </c>
      <c r="AM586" t="s">
        <v>189</v>
      </c>
      <c r="AN586" t="s">
        <v>189</v>
      </c>
      <c r="AO586" t="s">
        <v>189</v>
      </c>
      <c r="AP586" t="s">
        <v>189</v>
      </c>
      <c r="AQ586" t="s">
        <v>16</v>
      </c>
      <c r="AR586" t="s">
        <v>189</v>
      </c>
      <c r="AS586" t="s">
        <v>16</v>
      </c>
      <c r="AT586" t="s">
        <v>189</v>
      </c>
      <c r="AU586" t="s">
        <v>9344</v>
      </c>
      <c r="AV586" t="s">
        <v>189</v>
      </c>
      <c r="AW586" t="s">
        <v>16</v>
      </c>
      <c r="AX586" t="s">
        <v>16</v>
      </c>
      <c r="AY586" t="s">
        <v>16</v>
      </c>
      <c r="AZ586" t="s">
        <v>16</v>
      </c>
      <c r="BA586" t="s">
        <v>16</v>
      </c>
      <c r="BB586" t="s">
        <v>16</v>
      </c>
      <c r="BC586" t="s">
        <v>16</v>
      </c>
      <c r="BD586" t="s">
        <v>16</v>
      </c>
      <c r="BE586" t="s">
        <v>16</v>
      </c>
      <c r="BF586" t="s">
        <v>189</v>
      </c>
      <c r="BG586" t="s">
        <v>189</v>
      </c>
      <c r="BH586">
        <v>0</v>
      </c>
      <c r="BI586">
        <v>0</v>
      </c>
      <c r="BJ586">
        <v>0</v>
      </c>
      <c r="BK586" t="s">
        <v>189</v>
      </c>
      <c r="BL586" t="s">
        <v>189</v>
      </c>
      <c r="BN586" t="s">
        <v>3436</v>
      </c>
      <c r="BO586" t="s">
        <v>16</v>
      </c>
      <c r="BP586" t="s">
        <v>3439</v>
      </c>
      <c r="BQ586" t="s">
        <v>184</v>
      </c>
      <c r="BR586" t="s">
        <v>6744</v>
      </c>
      <c r="BS586" t="s">
        <v>9667</v>
      </c>
      <c r="BT586" t="s">
        <v>16</v>
      </c>
      <c r="BU586" t="s">
        <v>189</v>
      </c>
      <c r="BV586" t="s">
        <v>52</v>
      </c>
      <c r="BW586" t="s">
        <v>195</v>
      </c>
      <c r="BX586" t="s">
        <v>3440</v>
      </c>
      <c r="BY586" t="s">
        <v>16</v>
      </c>
      <c r="BZ586" s="138"/>
      <c r="CA586" s="138">
        <v>44735</v>
      </c>
      <c r="CB586" t="s">
        <v>17</v>
      </c>
      <c r="CC586" t="s">
        <v>16</v>
      </c>
      <c r="CD586" t="s">
        <v>6307</v>
      </c>
      <c r="CE586" t="s">
        <v>189</v>
      </c>
      <c r="CF586" t="s">
        <v>189</v>
      </c>
      <c r="CG586" t="s">
        <v>189</v>
      </c>
      <c r="CH586">
        <v>2022</v>
      </c>
      <c r="CI586" s="7">
        <v>44735</v>
      </c>
      <c r="CJ586" t="s">
        <v>4723</v>
      </c>
      <c r="CK586">
        <v>6</v>
      </c>
      <c r="CL586">
        <v>26</v>
      </c>
      <c r="CM586" s="7">
        <v>44732</v>
      </c>
      <c r="CN586" t="s">
        <v>11734</v>
      </c>
      <c r="CO586" t="s">
        <v>9857</v>
      </c>
      <c r="CP586" t="s">
        <v>11498</v>
      </c>
      <c r="CQ586" t="s">
        <v>11727</v>
      </c>
      <c r="CR586" t="s">
        <v>5970</v>
      </c>
      <c r="CS586" t="s">
        <v>5971</v>
      </c>
      <c r="CT586" t="s">
        <v>9850</v>
      </c>
      <c r="CU586" t="s">
        <v>9873</v>
      </c>
      <c r="CV586" t="s">
        <v>6307</v>
      </c>
      <c r="CW586" t="s">
        <v>9874</v>
      </c>
      <c r="CX586" t="s">
        <v>3438</v>
      </c>
      <c r="CY586" t="s">
        <v>9809</v>
      </c>
      <c r="CZ586" t="s">
        <v>6730</v>
      </c>
      <c r="DA586" t="s">
        <v>188</v>
      </c>
      <c r="DB586" t="s">
        <v>16</v>
      </c>
      <c r="DC586" t="s">
        <v>16</v>
      </c>
      <c r="DD586" t="s">
        <v>22</v>
      </c>
      <c r="DE586" t="s">
        <v>16</v>
      </c>
      <c r="DF586" t="s">
        <v>2573</v>
      </c>
      <c r="DG586" t="s">
        <v>4727</v>
      </c>
      <c r="DH586" t="s">
        <v>6809</v>
      </c>
      <c r="DI586" t="s">
        <v>5863</v>
      </c>
      <c r="DJ586" t="s">
        <v>16</v>
      </c>
      <c r="DK586" t="s">
        <v>16</v>
      </c>
      <c r="DL586" t="s">
        <v>5972</v>
      </c>
      <c r="DM586" t="s">
        <v>6245</v>
      </c>
      <c r="DN586" t="s">
        <v>189</v>
      </c>
      <c r="DO586" t="s">
        <v>11252</v>
      </c>
      <c r="DP586" t="s">
        <v>7980</v>
      </c>
      <c r="DQ586" t="s">
        <v>10332</v>
      </c>
      <c r="DR586" t="s">
        <v>7981</v>
      </c>
    </row>
    <row r="587" spans="1:122" x14ac:dyDescent="0.25">
      <c r="A587">
        <v>328</v>
      </c>
      <c r="B587" t="s">
        <v>189</v>
      </c>
      <c r="C587" t="s">
        <v>3451</v>
      </c>
      <c r="D587" s="138">
        <v>44734</v>
      </c>
      <c r="E587" t="s">
        <v>3452</v>
      </c>
      <c r="F587" t="s">
        <v>11</v>
      </c>
      <c r="G587" t="s">
        <v>1932</v>
      </c>
      <c r="H587" t="s">
        <v>11</v>
      </c>
      <c r="I587" t="s">
        <v>9802</v>
      </c>
      <c r="J587" t="s">
        <v>100</v>
      </c>
      <c r="K587">
        <v>0.2</v>
      </c>
      <c r="L587">
        <v>0.2</v>
      </c>
      <c r="M587">
        <v>1.34</v>
      </c>
      <c r="N587">
        <v>1.57</v>
      </c>
      <c r="O587" t="s">
        <v>189</v>
      </c>
      <c r="P587" t="s">
        <v>121</v>
      </c>
      <c r="Q587" t="s">
        <v>51</v>
      </c>
      <c r="R587" t="s">
        <v>16</v>
      </c>
      <c r="S587" t="s">
        <v>51</v>
      </c>
      <c r="T587" t="s">
        <v>16</v>
      </c>
      <c r="U587" t="s">
        <v>16</v>
      </c>
      <c r="V587" t="s">
        <v>2410</v>
      </c>
      <c r="W587">
        <v>100</v>
      </c>
      <c r="X587" t="s">
        <v>72</v>
      </c>
      <c r="Y587" t="s">
        <v>1883</v>
      </c>
      <c r="Z587" t="s">
        <v>1883</v>
      </c>
      <c r="AA587" t="s">
        <v>189</v>
      </c>
      <c r="AB587" s="138">
        <v>44739</v>
      </c>
      <c r="AC587" s="138">
        <v>44921</v>
      </c>
      <c r="AD587" t="s">
        <v>6242</v>
      </c>
      <c r="AE587" t="s">
        <v>5300</v>
      </c>
      <c r="AF587" t="s">
        <v>16</v>
      </c>
      <c r="AG587" t="s">
        <v>189</v>
      </c>
      <c r="AH587" s="138">
        <v>45103</v>
      </c>
      <c r="AI587" t="s">
        <v>2414</v>
      </c>
      <c r="AJ587" t="s">
        <v>189</v>
      </c>
      <c r="AK587" t="s">
        <v>189</v>
      </c>
      <c r="AL587" t="s">
        <v>189</v>
      </c>
      <c r="AM587" t="s">
        <v>189</v>
      </c>
      <c r="AN587" t="s">
        <v>189</v>
      </c>
      <c r="AO587" t="s">
        <v>189</v>
      </c>
      <c r="AP587" t="s">
        <v>5517</v>
      </c>
      <c r="AQ587" t="s">
        <v>16</v>
      </c>
      <c r="AR587" t="s">
        <v>189</v>
      </c>
      <c r="AS587" t="s">
        <v>16</v>
      </c>
      <c r="AT587" t="s">
        <v>189</v>
      </c>
      <c r="AU587" t="s">
        <v>9344</v>
      </c>
      <c r="AV587" t="s">
        <v>189</v>
      </c>
      <c r="AW587" t="s">
        <v>16</v>
      </c>
      <c r="AX587" t="s">
        <v>16</v>
      </c>
      <c r="AY587" t="s">
        <v>16</v>
      </c>
      <c r="AZ587" t="s">
        <v>16</v>
      </c>
      <c r="BA587" t="s">
        <v>16</v>
      </c>
      <c r="BB587" t="s">
        <v>16</v>
      </c>
      <c r="BC587" t="s">
        <v>16</v>
      </c>
      <c r="BD587" t="s">
        <v>16</v>
      </c>
      <c r="BE587" t="s">
        <v>16</v>
      </c>
      <c r="BF587" t="s">
        <v>189</v>
      </c>
      <c r="BG587" t="s">
        <v>189</v>
      </c>
      <c r="BH587">
        <v>0</v>
      </c>
      <c r="BI587">
        <v>0</v>
      </c>
      <c r="BJ587">
        <v>0</v>
      </c>
      <c r="BK587" t="s">
        <v>189</v>
      </c>
      <c r="BL587" t="s">
        <v>189</v>
      </c>
      <c r="BN587" t="s">
        <v>3284</v>
      </c>
      <c r="BO587" t="s">
        <v>9710</v>
      </c>
      <c r="BP587" t="s">
        <v>3287</v>
      </c>
      <c r="BQ587" t="s">
        <v>184</v>
      </c>
      <c r="BR587" t="s">
        <v>6744</v>
      </c>
      <c r="BS587" t="s">
        <v>1494</v>
      </c>
      <c r="BT587" t="s">
        <v>16</v>
      </c>
      <c r="BU587" t="s">
        <v>189</v>
      </c>
      <c r="BV587" t="s">
        <v>18</v>
      </c>
      <c r="BW587" t="s">
        <v>195</v>
      </c>
      <c r="BX587" t="s">
        <v>2595</v>
      </c>
      <c r="BY587" t="s">
        <v>3288</v>
      </c>
      <c r="BZ587" s="138"/>
      <c r="CA587" s="138">
        <v>44726</v>
      </c>
      <c r="CB587" t="s">
        <v>17</v>
      </c>
      <c r="CC587" t="s">
        <v>17</v>
      </c>
      <c r="CD587" t="s">
        <v>6307</v>
      </c>
      <c r="CE587" t="s">
        <v>189</v>
      </c>
      <c r="CF587" t="s">
        <v>189</v>
      </c>
      <c r="CG587" t="s">
        <v>189</v>
      </c>
      <c r="CH587">
        <v>2022</v>
      </c>
      <c r="CI587" s="7">
        <v>44734</v>
      </c>
      <c r="CJ587" t="s">
        <v>4723</v>
      </c>
      <c r="CK587">
        <v>6</v>
      </c>
      <c r="CL587">
        <v>26</v>
      </c>
      <c r="CM587" s="7">
        <v>44732</v>
      </c>
      <c r="CN587" t="s">
        <v>11734</v>
      </c>
      <c r="CO587" t="s">
        <v>9857</v>
      </c>
      <c r="CP587" t="s">
        <v>11498</v>
      </c>
      <c r="CQ587" t="s">
        <v>11727</v>
      </c>
      <c r="CR587" t="s">
        <v>5970</v>
      </c>
      <c r="CS587" t="s">
        <v>5971</v>
      </c>
      <c r="CT587" t="s">
        <v>9850</v>
      </c>
      <c r="CU587" t="s">
        <v>9873</v>
      </c>
      <c r="CV587" t="s">
        <v>6310</v>
      </c>
      <c r="CW587" t="s">
        <v>9882</v>
      </c>
      <c r="CX587" t="s">
        <v>3286</v>
      </c>
      <c r="CY587" t="s">
        <v>9813</v>
      </c>
      <c r="CZ587" t="s">
        <v>6730</v>
      </c>
      <c r="DA587" t="s">
        <v>188</v>
      </c>
      <c r="DB587" t="s">
        <v>16</v>
      </c>
      <c r="DC587" t="s">
        <v>3284</v>
      </c>
      <c r="DD587" t="s">
        <v>22</v>
      </c>
      <c r="DE587" t="s">
        <v>16</v>
      </c>
      <c r="DF587" t="s">
        <v>3297</v>
      </c>
      <c r="DG587" t="s">
        <v>5517</v>
      </c>
      <c r="DH587" t="s">
        <v>6766</v>
      </c>
      <c r="DI587" t="s">
        <v>5909</v>
      </c>
      <c r="DJ587" t="s">
        <v>16</v>
      </c>
      <c r="DK587" t="s">
        <v>16</v>
      </c>
      <c r="DL587" t="s">
        <v>5972</v>
      </c>
      <c r="DM587" t="s">
        <v>9708</v>
      </c>
      <c r="DN587" t="s">
        <v>189</v>
      </c>
      <c r="DO587" t="s">
        <v>11253</v>
      </c>
      <c r="DP587" t="s">
        <v>7982</v>
      </c>
      <c r="DQ587" t="s">
        <v>10333</v>
      </c>
      <c r="DR587" t="s">
        <v>7983</v>
      </c>
    </row>
    <row r="588" spans="1:122" x14ac:dyDescent="0.25">
      <c r="A588">
        <v>327</v>
      </c>
      <c r="B588" t="s">
        <v>189</v>
      </c>
      <c r="C588" t="s">
        <v>3450</v>
      </c>
      <c r="D588" s="138">
        <v>44734</v>
      </c>
      <c r="E588" t="s">
        <v>3309</v>
      </c>
      <c r="F588" t="s">
        <v>11</v>
      </c>
      <c r="G588" t="s">
        <v>1926</v>
      </c>
      <c r="H588" t="s">
        <v>11</v>
      </c>
      <c r="I588" t="s">
        <v>9802</v>
      </c>
      <c r="J588" t="s">
        <v>100</v>
      </c>
      <c r="K588">
        <v>0.45</v>
      </c>
      <c r="L588">
        <v>0.45</v>
      </c>
      <c r="M588">
        <v>3.02</v>
      </c>
      <c r="N588">
        <v>3.532</v>
      </c>
      <c r="O588" t="s">
        <v>189</v>
      </c>
      <c r="P588" t="s">
        <v>121</v>
      </c>
      <c r="Q588" t="s">
        <v>826</v>
      </c>
      <c r="R588" t="s">
        <v>16</v>
      </c>
      <c r="S588" t="s">
        <v>16</v>
      </c>
      <c r="T588" t="s">
        <v>16</v>
      </c>
      <c r="U588" t="s">
        <v>16</v>
      </c>
      <c r="V588" t="s">
        <v>2410</v>
      </c>
      <c r="W588">
        <v>100</v>
      </c>
      <c r="X588" t="s">
        <v>32</v>
      </c>
      <c r="Y588" t="s">
        <v>1883</v>
      </c>
      <c r="Z588" t="s">
        <v>1883</v>
      </c>
      <c r="AA588" t="s">
        <v>189</v>
      </c>
      <c r="AB588" s="138">
        <v>44736</v>
      </c>
      <c r="AC588" s="138">
        <v>44918</v>
      </c>
      <c r="AD588" t="s">
        <v>6242</v>
      </c>
      <c r="AE588" t="s">
        <v>5085</v>
      </c>
      <c r="AF588" t="s">
        <v>16</v>
      </c>
      <c r="AG588" t="s">
        <v>189</v>
      </c>
      <c r="AH588" s="138">
        <v>45100</v>
      </c>
      <c r="AI588" t="s">
        <v>2414</v>
      </c>
      <c r="AJ588" t="s">
        <v>189</v>
      </c>
      <c r="AK588" t="s">
        <v>189</v>
      </c>
      <c r="AL588" t="s">
        <v>189</v>
      </c>
      <c r="AM588" t="s">
        <v>189</v>
      </c>
      <c r="AN588" t="s">
        <v>189</v>
      </c>
      <c r="AO588" t="s">
        <v>189</v>
      </c>
      <c r="AP588" t="s">
        <v>5517</v>
      </c>
      <c r="AQ588" t="s">
        <v>16</v>
      </c>
      <c r="AR588" t="s">
        <v>189</v>
      </c>
      <c r="AS588" t="s">
        <v>16</v>
      </c>
      <c r="AT588" t="s">
        <v>189</v>
      </c>
      <c r="AU588" t="s">
        <v>9344</v>
      </c>
      <c r="AV588" t="s">
        <v>189</v>
      </c>
      <c r="AW588" t="s">
        <v>16</v>
      </c>
      <c r="AX588" t="s">
        <v>16</v>
      </c>
      <c r="AY588" t="s">
        <v>16</v>
      </c>
      <c r="AZ588" t="s">
        <v>16</v>
      </c>
      <c r="BA588" t="s">
        <v>16</v>
      </c>
      <c r="BB588" t="s">
        <v>16</v>
      </c>
      <c r="BC588" t="s">
        <v>16</v>
      </c>
      <c r="BD588" t="s">
        <v>16</v>
      </c>
      <c r="BE588" t="s">
        <v>16</v>
      </c>
      <c r="BF588" t="s">
        <v>189</v>
      </c>
      <c r="BG588" t="s">
        <v>189</v>
      </c>
      <c r="BH588">
        <v>0</v>
      </c>
      <c r="BI588">
        <v>0</v>
      </c>
      <c r="BJ588">
        <v>0</v>
      </c>
      <c r="BK588" t="s">
        <v>189</v>
      </c>
      <c r="BL588" t="s">
        <v>189</v>
      </c>
      <c r="BN588" t="s">
        <v>3306</v>
      </c>
      <c r="BO588" t="s">
        <v>16</v>
      </c>
      <c r="BP588" t="s">
        <v>3309</v>
      </c>
      <c r="BQ588" t="s">
        <v>301</v>
      </c>
      <c r="BR588" t="s">
        <v>6745</v>
      </c>
      <c r="BS588" t="s">
        <v>16</v>
      </c>
      <c r="BT588" t="s">
        <v>16</v>
      </c>
      <c r="BU588" t="s">
        <v>189</v>
      </c>
      <c r="BV588" t="s">
        <v>58</v>
      </c>
      <c r="BW588" t="s">
        <v>16</v>
      </c>
      <c r="BX588" t="s">
        <v>2971</v>
      </c>
      <c r="BY588" t="s">
        <v>16</v>
      </c>
      <c r="BZ588" s="138"/>
      <c r="CA588" s="138">
        <v>44371</v>
      </c>
      <c r="CB588" t="s">
        <v>4703</v>
      </c>
      <c r="CC588" t="s">
        <v>6745</v>
      </c>
      <c r="CD588" t="s">
        <v>6307</v>
      </c>
      <c r="CE588" t="s">
        <v>189</v>
      </c>
      <c r="CF588" t="s">
        <v>189</v>
      </c>
      <c r="CG588" t="s">
        <v>189</v>
      </c>
      <c r="CH588">
        <v>2022</v>
      </c>
      <c r="CI588" s="7">
        <v>44734</v>
      </c>
      <c r="CJ588" t="s">
        <v>16</v>
      </c>
      <c r="CK588">
        <v>6</v>
      </c>
      <c r="CL588">
        <v>26</v>
      </c>
      <c r="CM588" s="7">
        <v>44732</v>
      </c>
      <c r="CN588" t="s">
        <v>11734</v>
      </c>
      <c r="CO588" t="s">
        <v>9857</v>
      </c>
      <c r="CP588" t="s">
        <v>11498</v>
      </c>
      <c r="CQ588" t="s">
        <v>11727</v>
      </c>
      <c r="CR588" t="s">
        <v>5970</v>
      </c>
      <c r="CS588" t="s">
        <v>5971</v>
      </c>
      <c r="CT588" t="s">
        <v>9850</v>
      </c>
      <c r="CU588" t="s">
        <v>9873</v>
      </c>
      <c r="CV588" t="s">
        <v>6310</v>
      </c>
      <c r="CW588" t="s">
        <v>9882</v>
      </c>
      <c r="CX588" t="s">
        <v>3308</v>
      </c>
      <c r="CY588" t="s">
        <v>9813</v>
      </c>
      <c r="CZ588" t="s">
        <v>6730</v>
      </c>
      <c r="DA588" t="s">
        <v>188</v>
      </c>
      <c r="DB588" t="s">
        <v>16</v>
      </c>
      <c r="DC588" t="s">
        <v>3306</v>
      </c>
      <c r="DD588" t="s">
        <v>32</v>
      </c>
      <c r="DE588" t="s">
        <v>16</v>
      </c>
      <c r="DF588" t="s">
        <v>16</v>
      </c>
      <c r="DG588" t="s">
        <v>5517</v>
      </c>
      <c r="DH588" t="s">
        <v>6766</v>
      </c>
      <c r="DI588" t="s">
        <v>5842</v>
      </c>
      <c r="DJ588" t="s">
        <v>16</v>
      </c>
      <c r="DK588" t="s">
        <v>16</v>
      </c>
      <c r="DL588" t="s">
        <v>4465</v>
      </c>
      <c r="DM588" t="s">
        <v>16</v>
      </c>
      <c r="DN588" t="s">
        <v>189</v>
      </c>
      <c r="DO588" t="s">
        <v>11737</v>
      </c>
      <c r="DP588" t="s">
        <v>7984</v>
      </c>
      <c r="DQ588" t="s">
        <v>10333</v>
      </c>
      <c r="DR588" t="s">
        <v>7908</v>
      </c>
    </row>
    <row r="589" spans="1:122" x14ac:dyDescent="0.25">
      <c r="A589">
        <v>326</v>
      </c>
      <c r="B589" t="s">
        <v>189</v>
      </c>
      <c r="C589" t="s">
        <v>3446</v>
      </c>
      <c r="D589" s="138">
        <v>44734</v>
      </c>
      <c r="E589" t="s">
        <v>3449</v>
      </c>
      <c r="F589" t="s">
        <v>11</v>
      </c>
      <c r="G589" t="s">
        <v>16</v>
      </c>
      <c r="H589" t="s">
        <v>11</v>
      </c>
      <c r="I589" t="s">
        <v>9802</v>
      </c>
      <c r="J589" t="s">
        <v>100</v>
      </c>
      <c r="K589">
        <v>0.28499999999999998</v>
      </c>
      <c r="L589">
        <v>0.28000000000000003</v>
      </c>
      <c r="M589">
        <v>1.91</v>
      </c>
      <c r="N589">
        <v>2.2370000000000001</v>
      </c>
      <c r="O589" t="s">
        <v>189</v>
      </c>
      <c r="P589" t="s">
        <v>121</v>
      </c>
      <c r="Q589" t="s">
        <v>66</v>
      </c>
      <c r="R589" t="s">
        <v>16</v>
      </c>
      <c r="S589" t="s">
        <v>66</v>
      </c>
      <c r="T589" t="s">
        <v>16</v>
      </c>
      <c r="U589" t="s">
        <v>16</v>
      </c>
      <c r="V589" t="s">
        <v>2410</v>
      </c>
      <c r="W589">
        <v>100</v>
      </c>
      <c r="X589" t="s">
        <v>22</v>
      </c>
      <c r="Y589" t="s">
        <v>1883</v>
      </c>
      <c r="Z589" t="s">
        <v>1883</v>
      </c>
      <c r="AA589" t="s">
        <v>189</v>
      </c>
      <c r="AB589" s="138">
        <v>44736</v>
      </c>
      <c r="AC589" s="138">
        <v>44919</v>
      </c>
      <c r="AD589" t="s">
        <v>6241</v>
      </c>
      <c r="AE589" t="s">
        <v>5327</v>
      </c>
      <c r="AF589" t="s">
        <v>16</v>
      </c>
      <c r="AG589" t="s">
        <v>189</v>
      </c>
      <c r="AH589" s="138">
        <v>45100</v>
      </c>
      <c r="AI589" t="s">
        <v>2414</v>
      </c>
      <c r="AJ589" t="s">
        <v>189</v>
      </c>
      <c r="AK589" t="s">
        <v>189</v>
      </c>
      <c r="AL589" t="s">
        <v>189</v>
      </c>
      <c r="AM589" t="s">
        <v>189</v>
      </c>
      <c r="AN589" t="s">
        <v>189</v>
      </c>
      <c r="AO589" t="s">
        <v>189</v>
      </c>
      <c r="AP589" t="s">
        <v>5517</v>
      </c>
      <c r="AQ589" t="s">
        <v>16</v>
      </c>
      <c r="AR589" t="s">
        <v>189</v>
      </c>
      <c r="AS589" t="s">
        <v>16</v>
      </c>
      <c r="AT589" t="s">
        <v>189</v>
      </c>
      <c r="AU589" t="s">
        <v>9344</v>
      </c>
      <c r="AV589" t="s">
        <v>189</v>
      </c>
      <c r="AW589" t="s">
        <v>16</v>
      </c>
      <c r="AX589" t="s">
        <v>16</v>
      </c>
      <c r="AY589" t="s">
        <v>16</v>
      </c>
      <c r="AZ589" t="s">
        <v>16</v>
      </c>
      <c r="BA589" t="s">
        <v>16</v>
      </c>
      <c r="BB589" t="s">
        <v>16</v>
      </c>
      <c r="BC589" t="s">
        <v>16</v>
      </c>
      <c r="BD589" t="s">
        <v>16</v>
      </c>
      <c r="BE589" t="s">
        <v>16</v>
      </c>
      <c r="BF589" t="s">
        <v>189</v>
      </c>
      <c r="BG589" t="s">
        <v>189</v>
      </c>
      <c r="BH589">
        <v>0</v>
      </c>
      <c r="BI589">
        <v>0</v>
      </c>
      <c r="BJ589">
        <v>0</v>
      </c>
      <c r="BK589" t="s">
        <v>189</v>
      </c>
      <c r="BL589" t="s">
        <v>189</v>
      </c>
      <c r="BN589" t="s">
        <v>3445</v>
      </c>
      <c r="BO589" t="s">
        <v>7114</v>
      </c>
      <c r="BP589" t="s">
        <v>3448</v>
      </c>
      <c r="BQ589" t="s">
        <v>184</v>
      </c>
      <c r="BR589" t="s">
        <v>6744</v>
      </c>
      <c r="BS589" t="s">
        <v>9719</v>
      </c>
      <c r="BT589" t="s">
        <v>16</v>
      </c>
      <c r="BU589" t="s">
        <v>189</v>
      </c>
      <c r="BV589" t="s">
        <v>58</v>
      </c>
      <c r="BW589" t="s">
        <v>195</v>
      </c>
      <c r="BX589" t="s">
        <v>335</v>
      </c>
      <c r="BY589" t="s">
        <v>16</v>
      </c>
      <c r="BZ589" s="138"/>
      <c r="CA589" s="138">
        <v>44734</v>
      </c>
      <c r="CB589" t="s">
        <v>34</v>
      </c>
      <c r="CC589" t="s">
        <v>16</v>
      </c>
      <c r="CD589" t="s">
        <v>6307</v>
      </c>
      <c r="CE589" t="s">
        <v>189</v>
      </c>
      <c r="CF589" t="s">
        <v>189</v>
      </c>
      <c r="CG589" t="s">
        <v>189</v>
      </c>
      <c r="CH589">
        <v>2022</v>
      </c>
      <c r="CI589" s="7">
        <v>44734</v>
      </c>
      <c r="CJ589" t="s">
        <v>4723</v>
      </c>
      <c r="CK589">
        <v>6</v>
      </c>
      <c r="CL589">
        <v>26</v>
      </c>
      <c r="CM589" s="7">
        <v>44732</v>
      </c>
      <c r="CN589" t="s">
        <v>11734</v>
      </c>
      <c r="CO589" t="s">
        <v>9857</v>
      </c>
      <c r="CP589" t="s">
        <v>11498</v>
      </c>
      <c r="CQ589" t="s">
        <v>11727</v>
      </c>
      <c r="CR589" t="s">
        <v>5970</v>
      </c>
      <c r="CS589" t="s">
        <v>5971</v>
      </c>
      <c r="CT589" t="s">
        <v>9850</v>
      </c>
      <c r="CU589" t="s">
        <v>9873</v>
      </c>
      <c r="CV589" t="s">
        <v>6307</v>
      </c>
      <c r="CW589" t="s">
        <v>9882</v>
      </c>
      <c r="CX589" t="s">
        <v>3447</v>
      </c>
      <c r="CY589" t="s">
        <v>9813</v>
      </c>
      <c r="CZ589" t="s">
        <v>6730</v>
      </c>
      <c r="DA589" t="s">
        <v>188</v>
      </c>
      <c r="DB589" t="s">
        <v>16</v>
      </c>
      <c r="DC589" t="s">
        <v>16</v>
      </c>
      <c r="DD589" t="s">
        <v>22</v>
      </c>
      <c r="DE589" t="s">
        <v>16</v>
      </c>
      <c r="DF589" t="s">
        <v>2554</v>
      </c>
      <c r="DG589" t="s">
        <v>5517</v>
      </c>
      <c r="DH589" t="s">
        <v>6766</v>
      </c>
      <c r="DI589" t="s">
        <v>5910</v>
      </c>
      <c r="DJ589" t="s">
        <v>16</v>
      </c>
      <c r="DK589" t="s">
        <v>16</v>
      </c>
      <c r="DL589" t="s">
        <v>5972</v>
      </c>
      <c r="DM589" t="s">
        <v>6245</v>
      </c>
      <c r="DN589" t="s">
        <v>189</v>
      </c>
      <c r="DO589" t="s">
        <v>11254</v>
      </c>
      <c r="DP589" t="s">
        <v>7985</v>
      </c>
      <c r="DQ589" t="s">
        <v>10333</v>
      </c>
      <c r="DR589" t="s">
        <v>7986</v>
      </c>
    </row>
    <row r="590" spans="1:122" x14ac:dyDescent="0.25">
      <c r="A590">
        <v>325</v>
      </c>
      <c r="B590" t="s">
        <v>189</v>
      </c>
      <c r="C590" t="s">
        <v>3457</v>
      </c>
      <c r="D590" s="138">
        <v>44733</v>
      </c>
      <c r="E590" t="s">
        <v>222</v>
      </c>
      <c r="F590" t="s">
        <v>11</v>
      </c>
      <c r="G590" t="s">
        <v>1929</v>
      </c>
      <c r="H590" t="s">
        <v>11</v>
      </c>
      <c r="I590" t="s">
        <v>9802</v>
      </c>
      <c r="J590" t="s">
        <v>100</v>
      </c>
      <c r="K590">
        <v>1.42</v>
      </c>
      <c r="L590">
        <v>1.42</v>
      </c>
      <c r="M590">
        <v>9.5</v>
      </c>
      <c r="N590">
        <v>11.147</v>
      </c>
      <c r="O590" t="s">
        <v>189</v>
      </c>
      <c r="P590" t="s">
        <v>121</v>
      </c>
      <c r="Q590" t="s">
        <v>66</v>
      </c>
      <c r="R590" t="s">
        <v>397</v>
      </c>
      <c r="S590" t="s">
        <v>66</v>
      </c>
      <c r="T590" t="s">
        <v>16</v>
      </c>
      <c r="U590" t="s">
        <v>1938</v>
      </c>
      <c r="V590" t="s">
        <v>2410</v>
      </c>
      <c r="W590">
        <v>100</v>
      </c>
      <c r="X590" t="s">
        <v>32</v>
      </c>
      <c r="Y590" t="s">
        <v>6285</v>
      </c>
      <c r="Z590" t="s">
        <v>1048</v>
      </c>
      <c r="AA590" t="s">
        <v>189</v>
      </c>
      <c r="AB590" s="138">
        <v>44736</v>
      </c>
      <c r="AC590" s="138">
        <v>44918</v>
      </c>
      <c r="AD590" t="s">
        <v>6241</v>
      </c>
      <c r="AE590" t="s">
        <v>4998</v>
      </c>
      <c r="AF590" t="s">
        <v>16</v>
      </c>
      <c r="AG590" t="s">
        <v>189</v>
      </c>
      <c r="AH590" s="138">
        <v>45100</v>
      </c>
      <c r="AI590" t="s">
        <v>2414</v>
      </c>
      <c r="AJ590" t="s">
        <v>189</v>
      </c>
      <c r="AK590" t="s">
        <v>189</v>
      </c>
      <c r="AL590" t="s">
        <v>189</v>
      </c>
      <c r="AM590" t="s">
        <v>189</v>
      </c>
      <c r="AN590" t="s">
        <v>189</v>
      </c>
      <c r="AO590" t="s">
        <v>189</v>
      </c>
      <c r="AP590" t="s">
        <v>5517</v>
      </c>
      <c r="AQ590" t="s">
        <v>16</v>
      </c>
      <c r="AR590" t="s">
        <v>189</v>
      </c>
      <c r="AS590" t="s">
        <v>16</v>
      </c>
      <c r="AT590" t="s">
        <v>189</v>
      </c>
      <c r="AU590" t="s">
        <v>9344</v>
      </c>
      <c r="AV590" t="s">
        <v>189</v>
      </c>
      <c r="AW590" t="s">
        <v>16</v>
      </c>
      <c r="AX590" t="s">
        <v>16</v>
      </c>
      <c r="AY590" t="s">
        <v>16</v>
      </c>
      <c r="AZ590" t="s">
        <v>16</v>
      </c>
      <c r="BA590" t="s">
        <v>16</v>
      </c>
      <c r="BB590" t="s">
        <v>16</v>
      </c>
      <c r="BC590" t="s">
        <v>16</v>
      </c>
      <c r="BD590" t="s">
        <v>16</v>
      </c>
      <c r="BE590" t="s">
        <v>16</v>
      </c>
      <c r="BF590" t="s">
        <v>189</v>
      </c>
      <c r="BG590" t="s">
        <v>189</v>
      </c>
      <c r="BH590">
        <v>0</v>
      </c>
      <c r="BI590">
        <v>0</v>
      </c>
      <c r="BJ590">
        <v>0</v>
      </c>
      <c r="BK590" t="s">
        <v>189</v>
      </c>
      <c r="BL590" t="s">
        <v>189</v>
      </c>
      <c r="BN590" t="s">
        <v>224</v>
      </c>
      <c r="BO590" t="s">
        <v>16</v>
      </c>
      <c r="BP590" t="s">
        <v>222</v>
      </c>
      <c r="BQ590" t="s">
        <v>184</v>
      </c>
      <c r="BR590" t="s">
        <v>6744</v>
      </c>
      <c r="BS590" t="s">
        <v>9667</v>
      </c>
      <c r="BT590" t="s">
        <v>16</v>
      </c>
      <c r="BU590" t="s">
        <v>189</v>
      </c>
      <c r="BV590" t="s">
        <v>74</v>
      </c>
      <c r="BW590" t="s">
        <v>195</v>
      </c>
      <c r="BX590" t="s">
        <v>225</v>
      </c>
      <c r="BY590" t="s">
        <v>226</v>
      </c>
      <c r="BZ590" s="138"/>
      <c r="CA590" s="138">
        <v>44630</v>
      </c>
      <c r="CB590" t="s">
        <v>17</v>
      </c>
      <c r="CC590" t="s">
        <v>17</v>
      </c>
      <c r="CD590" t="s">
        <v>6307</v>
      </c>
      <c r="CE590" t="s">
        <v>189</v>
      </c>
      <c r="CF590" t="s">
        <v>6307</v>
      </c>
      <c r="CG590" t="s">
        <v>189</v>
      </c>
      <c r="CH590">
        <v>2022</v>
      </c>
      <c r="CI590" s="7">
        <v>44733</v>
      </c>
      <c r="CJ590" t="s">
        <v>4723</v>
      </c>
      <c r="CK590">
        <v>6</v>
      </c>
      <c r="CL590">
        <v>26</v>
      </c>
      <c r="CM590" s="7">
        <v>44732</v>
      </c>
      <c r="CN590" t="s">
        <v>11734</v>
      </c>
      <c r="CO590" t="s">
        <v>9857</v>
      </c>
      <c r="CP590" t="s">
        <v>11498</v>
      </c>
      <c r="CQ590" t="s">
        <v>11727</v>
      </c>
      <c r="CR590" t="s">
        <v>5970</v>
      </c>
      <c r="CS590" t="s">
        <v>5971</v>
      </c>
      <c r="CT590" t="s">
        <v>9850</v>
      </c>
      <c r="CU590" t="s">
        <v>9873</v>
      </c>
      <c r="CV590" t="s">
        <v>6310</v>
      </c>
      <c r="CW590" t="s">
        <v>9882</v>
      </c>
      <c r="CX590" t="s">
        <v>227</v>
      </c>
      <c r="CY590" t="s">
        <v>9813</v>
      </c>
      <c r="CZ590" t="s">
        <v>6730</v>
      </c>
      <c r="DA590" t="s">
        <v>188</v>
      </c>
      <c r="DB590" t="s">
        <v>16</v>
      </c>
      <c r="DC590" t="s">
        <v>224</v>
      </c>
      <c r="DD590" t="s">
        <v>32</v>
      </c>
      <c r="DE590" t="s">
        <v>16</v>
      </c>
      <c r="DF590" t="s">
        <v>16</v>
      </c>
      <c r="DG590" t="s">
        <v>5517</v>
      </c>
      <c r="DH590" t="s">
        <v>2051</v>
      </c>
      <c r="DI590" t="s">
        <v>5911</v>
      </c>
      <c r="DJ590" t="s">
        <v>16</v>
      </c>
      <c r="DK590" t="s">
        <v>16</v>
      </c>
      <c r="DL590" t="s">
        <v>4465</v>
      </c>
      <c r="DM590" t="s">
        <v>16</v>
      </c>
      <c r="DN590" t="s">
        <v>189</v>
      </c>
      <c r="DO590" t="s">
        <v>11738</v>
      </c>
      <c r="DP590" t="s">
        <v>7987</v>
      </c>
      <c r="DQ590" t="s">
        <v>10334</v>
      </c>
      <c r="DR590" t="s">
        <v>7988</v>
      </c>
    </row>
    <row r="591" spans="1:122" x14ac:dyDescent="0.25">
      <c r="A591">
        <v>324</v>
      </c>
      <c r="B591" t="s">
        <v>189</v>
      </c>
      <c r="C591" t="s">
        <v>3454</v>
      </c>
      <c r="D591" s="138">
        <v>44733</v>
      </c>
      <c r="E591" t="s">
        <v>3456</v>
      </c>
      <c r="F591" t="s">
        <v>1975</v>
      </c>
      <c r="G591" t="s">
        <v>1929</v>
      </c>
      <c r="H591" t="s">
        <v>106</v>
      </c>
      <c r="I591" t="s">
        <v>4840</v>
      </c>
      <c r="J591" t="s">
        <v>100</v>
      </c>
      <c r="K591">
        <v>3</v>
      </c>
      <c r="L591">
        <v>3</v>
      </c>
      <c r="M591">
        <v>20.07</v>
      </c>
      <c r="N591">
        <v>23.55</v>
      </c>
      <c r="O591" t="s">
        <v>189</v>
      </c>
      <c r="P591" t="s">
        <v>13</v>
      </c>
      <c r="Q591" t="s">
        <v>59</v>
      </c>
      <c r="R591" t="s">
        <v>70</v>
      </c>
      <c r="S591" t="s">
        <v>59</v>
      </c>
      <c r="T591" t="s">
        <v>16</v>
      </c>
      <c r="U591" t="s">
        <v>1938</v>
      </c>
      <c r="V591" t="s">
        <v>2410</v>
      </c>
      <c r="W591">
        <v>100</v>
      </c>
      <c r="X591" t="s">
        <v>32</v>
      </c>
      <c r="Y591" t="s">
        <v>6282</v>
      </c>
      <c r="Z591" t="s">
        <v>6282</v>
      </c>
      <c r="AA591" t="s">
        <v>189</v>
      </c>
      <c r="AB591" s="138">
        <v>44736</v>
      </c>
      <c r="AC591" s="138">
        <v>44919</v>
      </c>
      <c r="AD591" t="s">
        <v>6240</v>
      </c>
      <c r="AE591" t="s">
        <v>5328</v>
      </c>
      <c r="AF591" t="s">
        <v>16</v>
      </c>
      <c r="AG591" t="s">
        <v>189</v>
      </c>
      <c r="AH591" s="138">
        <v>45832</v>
      </c>
      <c r="AI591" t="s">
        <v>2414</v>
      </c>
      <c r="AJ591" t="s">
        <v>189</v>
      </c>
      <c r="AK591" t="s">
        <v>189</v>
      </c>
      <c r="AL591" t="s">
        <v>189</v>
      </c>
      <c r="AM591" t="s">
        <v>189</v>
      </c>
      <c r="AN591" t="s">
        <v>189</v>
      </c>
      <c r="AO591" t="s">
        <v>189</v>
      </c>
      <c r="AP591" t="s">
        <v>189</v>
      </c>
      <c r="AQ591" t="s">
        <v>16</v>
      </c>
      <c r="AR591" t="s">
        <v>189</v>
      </c>
      <c r="AS591" t="s">
        <v>16</v>
      </c>
      <c r="AT591" t="s">
        <v>189</v>
      </c>
      <c r="AU591" t="s">
        <v>9344</v>
      </c>
      <c r="AV591" t="s">
        <v>189</v>
      </c>
      <c r="AW591" t="s">
        <v>16</v>
      </c>
      <c r="AX591" t="s">
        <v>16</v>
      </c>
      <c r="AY591" t="s">
        <v>16</v>
      </c>
      <c r="AZ591" t="s">
        <v>16</v>
      </c>
      <c r="BA591" t="s">
        <v>16</v>
      </c>
      <c r="BB591" t="s">
        <v>16</v>
      </c>
      <c r="BC591" t="s">
        <v>16</v>
      </c>
      <c r="BD591" t="s">
        <v>16</v>
      </c>
      <c r="BE591" t="s">
        <v>16</v>
      </c>
      <c r="BF591" t="s">
        <v>189</v>
      </c>
      <c r="BG591" t="s">
        <v>189</v>
      </c>
      <c r="BH591">
        <v>0</v>
      </c>
      <c r="BI591">
        <v>0</v>
      </c>
      <c r="BJ591">
        <v>0</v>
      </c>
      <c r="BK591" t="s">
        <v>189</v>
      </c>
      <c r="BL591" t="s">
        <v>189</v>
      </c>
      <c r="BN591" t="s">
        <v>3453</v>
      </c>
      <c r="BO591" t="s">
        <v>16</v>
      </c>
      <c r="BP591" t="s">
        <v>3456</v>
      </c>
      <c r="BQ591" t="s">
        <v>184</v>
      </c>
      <c r="BR591" t="s">
        <v>6744</v>
      </c>
      <c r="BS591" t="s">
        <v>9667</v>
      </c>
      <c r="BT591" t="s">
        <v>16</v>
      </c>
      <c r="BU591" t="s">
        <v>189</v>
      </c>
      <c r="BV591" t="s">
        <v>58</v>
      </c>
      <c r="BW591" t="s">
        <v>185</v>
      </c>
      <c r="BX591" t="s">
        <v>1236</v>
      </c>
      <c r="BY591" t="s">
        <v>16</v>
      </c>
      <c r="BZ591" s="138"/>
      <c r="CA591" s="138">
        <v>44733</v>
      </c>
      <c r="CB591" t="s">
        <v>17</v>
      </c>
      <c r="CC591" t="s">
        <v>17</v>
      </c>
      <c r="CD591" t="s">
        <v>6307</v>
      </c>
      <c r="CE591" t="s">
        <v>189</v>
      </c>
      <c r="CF591" t="s">
        <v>189</v>
      </c>
      <c r="CG591" t="s">
        <v>189</v>
      </c>
      <c r="CH591">
        <v>2022</v>
      </c>
      <c r="CI591" s="7">
        <v>44733</v>
      </c>
      <c r="CJ591" t="s">
        <v>4723</v>
      </c>
      <c r="CK591">
        <v>6</v>
      </c>
      <c r="CL591">
        <v>26</v>
      </c>
      <c r="CM591" s="7">
        <v>44732</v>
      </c>
      <c r="CN591" t="s">
        <v>11734</v>
      </c>
      <c r="CO591" t="s">
        <v>9857</v>
      </c>
      <c r="CP591" t="s">
        <v>11498</v>
      </c>
      <c r="CQ591" t="s">
        <v>11727</v>
      </c>
      <c r="CR591" t="s">
        <v>5970</v>
      </c>
      <c r="CS591" t="s">
        <v>5971</v>
      </c>
      <c r="CT591" t="s">
        <v>9850</v>
      </c>
      <c r="CU591" t="s">
        <v>6824</v>
      </c>
      <c r="CV591" t="s">
        <v>6307</v>
      </c>
      <c r="CW591" t="s">
        <v>9874</v>
      </c>
      <c r="CX591" t="s">
        <v>3455</v>
      </c>
      <c r="CY591" t="s">
        <v>9813</v>
      </c>
      <c r="CZ591" t="s">
        <v>6730</v>
      </c>
      <c r="DA591" t="s">
        <v>252</v>
      </c>
      <c r="DB591" t="s">
        <v>9800</v>
      </c>
      <c r="DC591" t="s">
        <v>3453</v>
      </c>
      <c r="DD591" t="s">
        <v>32</v>
      </c>
      <c r="DE591" t="s">
        <v>16</v>
      </c>
      <c r="DF591" t="s">
        <v>16</v>
      </c>
      <c r="DG591" t="s">
        <v>4727</v>
      </c>
      <c r="DH591" t="s">
        <v>2051</v>
      </c>
      <c r="DI591" t="s">
        <v>4501</v>
      </c>
      <c r="DJ591" t="s">
        <v>16</v>
      </c>
      <c r="DK591" t="s">
        <v>16</v>
      </c>
      <c r="DL591" t="s">
        <v>4465</v>
      </c>
      <c r="DM591" t="s">
        <v>16</v>
      </c>
      <c r="DN591" t="s">
        <v>189</v>
      </c>
      <c r="DO591" t="s">
        <v>10803</v>
      </c>
      <c r="DP591" t="s">
        <v>7989</v>
      </c>
      <c r="DQ591" t="s">
        <v>10334</v>
      </c>
      <c r="DR591" t="s">
        <v>7990</v>
      </c>
    </row>
    <row r="592" spans="1:122" x14ac:dyDescent="0.25">
      <c r="A592">
        <v>323</v>
      </c>
      <c r="B592" t="s">
        <v>189</v>
      </c>
      <c r="C592" t="s">
        <v>3466</v>
      </c>
      <c r="D592" s="138">
        <v>44729</v>
      </c>
      <c r="E592" t="s">
        <v>3469</v>
      </c>
      <c r="F592" t="s">
        <v>11</v>
      </c>
      <c r="G592" t="s">
        <v>1932</v>
      </c>
      <c r="H592" t="s">
        <v>11</v>
      </c>
      <c r="I592" t="s">
        <v>9802</v>
      </c>
      <c r="J592" t="s">
        <v>100</v>
      </c>
      <c r="K592">
        <v>0.32</v>
      </c>
      <c r="L592">
        <v>0.32</v>
      </c>
      <c r="M592">
        <v>2.15</v>
      </c>
      <c r="N592">
        <v>2.512</v>
      </c>
      <c r="O592" t="s">
        <v>189</v>
      </c>
      <c r="P592" t="s">
        <v>2048</v>
      </c>
      <c r="Q592" t="s">
        <v>3464</v>
      </c>
      <c r="R592" t="s">
        <v>16</v>
      </c>
      <c r="S592" t="s">
        <v>16</v>
      </c>
      <c r="T592" t="s">
        <v>16</v>
      </c>
      <c r="U592" t="s">
        <v>16</v>
      </c>
      <c r="V592" t="s">
        <v>2410</v>
      </c>
      <c r="W592">
        <v>100</v>
      </c>
      <c r="X592" t="s">
        <v>22</v>
      </c>
      <c r="Y592" t="s">
        <v>1883</v>
      </c>
      <c r="Z592" t="s">
        <v>1883</v>
      </c>
      <c r="AA592" t="s">
        <v>189</v>
      </c>
      <c r="AB592" s="138">
        <v>44734</v>
      </c>
      <c r="AC592" s="138">
        <v>44917</v>
      </c>
      <c r="AD592" t="s">
        <v>6241</v>
      </c>
      <c r="AE592" t="s">
        <v>5330</v>
      </c>
      <c r="AF592" t="s">
        <v>16</v>
      </c>
      <c r="AG592" t="s">
        <v>189</v>
      </c>
      <c r="AH592" s="138">
        <v>45799</v>
      </c>
      <c r="AI592" t="s">
        <v>2414</v>
      </c>
      <c r="AJ592" t="s">
        <v>189</v>
      </c>
      <c r="AK592" t="s">
        <v>189</v>
      </c>
      <c r="AL592" t="s">
        <v>189</v>
      </c>
      <c r="AM592" t="s">
        <v>189</v>
      </c>
      <c r="AN592" t="s">
        <v>189</v>
      </c>
      <c r="AO592" t="s">
        <v>189</v>
      </c>
      <c r="AP592" t="s">
        <v>189</v>
      </c>
      <c r="AQ592" t="s">
        <v>16</v>
      </c>
      <c r="AR592" t="s">
        <v>189</v>
      </c>
      <c r="AS592" t="s">
        <v>16</v>
      </c>
      <c r="AT592" t="s">
        <v>189</v>
      </c>
      <c r="AU592" t="s">
        <v>9344</v>
      </c>
      <c r="AV592" t="s">
        <v>189</v>
      </c>
      <c r="AW592" t="s">
        <v>16</v>
      </c>
      <c r="AX592" t="s">
        <v>16</v>
      </c>
      <c r="AY592" t="s">
        <v>16</v>
      </c>
      <c r="AZ592" t="s">
        <v>16</v>
      </c>
      <c r="BA592" t="s">
        <v>16</v>
      </c>
      <c r="BB592" t="s">
        <v>16</v>
      </c>
      <c r="BC592" t="s">
        <v>16</v>
      </c>
      <c r="BD592" t="s">
        <v>16</v>
      </c>
      <c r="BE592" t="s">
        <v>16</v>
      </c>
      <c r="BF592" t="s">
        <v>189</v>
      </c>
      <c r="BG592" t="s">
        <v>189</v>
      </c>
      <c r="BH592">
        <v>0</v>
      </c>
      <c r="BI592">
        <v>0</v>
      </c>
      <c r="BJ592">
        <v>0</v>
      </c>
      <c r="BK592" t="s">
        <v>189</v>
      </c>
      <c r="BL592" t="s">
        <v>189</v>
      </c>
      <c r="BN592" t="s">
        <v>3465</v>
      </c>
      <c r="BO592" t="s">
        <v>7114</v>
      </c>
      <c r="BP592" t="s">
        <v>3468</v>
      </c>
      <c r="BQ592" t="s">
        <v>184</v>
      </c>
      <c r="BR592" t="s">
        <v>6744</v>
      </c>
      <c r="BS592" t="s">
        <v>9667</v>
      </c>
      <c r="BT592" t="s">
        <v>16</v>
      </c>
      <c r="BU592" t="s">
        <v>189</v>
      </c>
      <c r="BV592" t="s">
        <v>58</v>
      </c>
      <c r="BW592" t="s">
        <v>185</v>
      </c>
      <c r="BX592" t="s">
        <v>423</v>
      </c>
      <c r="BY592" t="s">
        <v>16</v>
      </c>
      <c r="BZ592" s="138"/>
      <c r="CA592" s="138">
        <v>44729</v>
      </c>
      <c r="CB592" t="s">
        <v>17</v>
      </c>
      <c r="CC592" t="s">
        <v>17</v>
      </c>
      <c r="CD592" t="s">
        <v>6307</v>
      </c>
      <c r="CE592" t="s">
        <v>189</v>
      </c>
      <c r="CF592" t="s">
        <v>189</v>
      </c>
      <c r="CG592" t="s">
        <v>189</v>
      </c>
      <c r="CH592">
        <v>2022</v>
      </c>
      <c r="CI592" s="7">
        <v>44729</v>
      </c>
      <c r="CJ592" t="s">
        <v>4723</v>
      </c>
      <c r="CK592">
        <v>6</v>
      </c>
      <c r="CL592">
        <v>25</v>
      </c>
      <c r="CM592" s="7">
        <v>44725</v>
      </c>
      <c r="CN592" t="s">
        <v>11739</v>
      </c>
      <c r="CO592" t="s">
        <v>9857</v>
      </c>
      <c r="CP592" t="s">
        <v>11498</v>
      </c>
      <c r="CQ592" t="s">
        <v>11727</v>
      </c>
      <c r="CR592" t="s">
        <v>5970</v>
      </c>
      <c r="CS592" t="s">
        <v>5973</v>
      </c>
      <c r="CT592" t="s">
        <v>9850</v>
      </c>
      <c r="CU592" t="s">
        <v>9873</v>
      </c>
      <c r="CV592" t="s">
        <v>6307</v>
      </c>
      <c r="CW592" t="s">
        <v>9874</v>
      </c>
      <c r="CX592" t="s">
        <v>3467</v>
      </c>
      <c r="CY592" t="s">
        <v>9813</v>
      </c>
      <c r="CZ592" t="s">
        <v>6730</v>
      </c>
      <c r="DA592" t="s">
        <v>188</v>
      </c>
      <c r="DB592" t="s">
        <v>16</v>
      </c>
      <c r="DC592" t="s">
        <v>16</v>
      </c>
      <c r="DD592" t="s">
        <v>22</v>
      </c>
      <c r="DE592" t="s">
        <v>16</v>
      </c>
      <c r="DF592" t="s">
        <v>2554</v>
      </c>
      <c r="DG592" t="s">
        <v>4750</v>
      </c>
      <c r="DH592" t="s">
        <v>6766</v>
      </c>
      <c r="DI592" t="s">
        <v>5912</v>
      </c>
      <c r="DJ592" t="s">
        <v>16</v>
      </c>
      <c r="DK592" t="s">
        <v>16</v>
      </c>
      <c r="DL592" t="s">
        <v>5972</v>
      </c>
      <c r="DM592" t="s">
        <v>6245</v>
      </c>
      <c r="DN592" t="s">
        <v>189</v>
      </c>
      <c r="DO592" t="s">
        <v>11255</v>
      </c>
      <c r="DP592" t="s">
        <v>7991</v>
      </c>
      <c r="DQ592" t="s">
        <v>10335</v>
      </c>
      <c r="DR592" t="s">
        <v>7992</v>
      </c>
    </row>
    <row r="593" spans="1:122" x14ac:dyDescent="0.25">
      <c r="A593">
        <v>322</v>
      </c>
      <c r="B593" t="s">
        <v>189</v>
      </c>
      <c r="C593" t="s">
        <v>2775</v>
      </c>
      <c r="D593" s="138">
        <v>44729</v>
      </c>
      <c r="E593" t="s">
        <v>3463</v>
      </c>
      <c r="F593" t="s">
        <v>11</v>
      </c>
      <c r="G593" t="s">
        <v>1932</v>
      </c>
      <c r="H593" t="s">
        <v>11</v>
      </c>
      <c r="I593" t="s">
        <v>9802</v>
      </c>
      <c r="J593" t="s">
        <v>100</v>
      </c>
      <c r="K593">
        <v>0.96499999999999997</v>
      </c>
      <c r="L593">
        <v>0.96</v>
      </c>
      <c r="M593">
        <v>6.48</v>
      </c>
      <c r="N593">
        <v>7.5750000000000002</v>
      </c>
      <c r="O593" t="s">
        <v>189</v>
      </c>
      <c r="P593" t="s">
        <v>13</v>
      </c>
      <c r="Q593" t="s">
        <v>14</v>
      </c>
      <c r="R593" t="s">
        <v>397</v>
      </c>
      <c r="S593" t="s">
        <v>14</v>
      </c>
      <c r="T593" t="s">
        <v>16</v>
      </c>
      <c r="U593" t="s">
        <v>41</v>
      </c>
      <c r="V593" t="s">
        <v>2410</v>
      </c>
      <c r="W593">
        <v>100</v>
      </c>
      <c r="X593" t="s">
        <v>22</v>
      </c>
      <c r="Y593" t="s">
        <v>6282</v>
      </c>
      <c r="Z593" t="s">
        <v>6282</v>
      </c>
      <c r="AA593" t="s">
        <v>189</v>
      </c>
      <c r="AB593" s="138">
        <v>44736</v>
      </c>
      <c r="AC593" s="138">
        <v>44919</v>
      </c>
      <c r="AD593" t="s">
        <v>6241</v>
      </c>
      <c r="AE593" t="s">
        <v>5198</v>
      </c>
      <c r="AF593" t="s">
        <v>16</v>
      </c>
      <c r="AG593" t="s">
        <v>189</v>
      </c>
      <c r="AH593" s="138">
        <v>45832</v>
      </c>
      <c r="AI593" t="s">
        <v>2414</v>
      </c>
      <c r="AJ593" t="s">
        <v>189</v>
      </c>
      <c r="AK593" t="s">
        <v>189</v>
      </c>
      <c r="AL593" t="s">
        <v>189</v>
      </c>
      <c r="AM593" t="s">
        <v>189</v>
      </c>
      <c r="AN593" t="s">
        <v>189</v>
      </c>
      <c r="AO593" t="s">
        <v>189</v>
      </c>
      <c r="AP593" t="s">
        <v>189</v>
      </c>
      <c r="AQ593" t="s">
        <v>16</v>
      </c>
      <c r="AR593" t="s">
        <v>189</v>
      </c>
      <c r="AS593" t="s">
        <v>16</v>
      </c>
      <c r="AT593" t="s">
        <v>189</v>
      </c>
      <c r="AU593" t="s">
        <v>9344</v>
      </c>
      <c r="AV593" t="s">
        <v>189</v>
      </c>
      <c r="AW593" t="s">
        <v>16</v>
      </c>
      <c r="AX593" t="s">
        <v>16</v>
      </c>
      <c r="AY593" t="s">
        <v>16</v>
      </c>
      <c r="AZ593" t="s">
        <v>16</v>
      </c>
      <c r="BA593" t="s">
        <v>16</v>
      </c>
      <c r="BB593" t="s">
        <v>16</v>
      </c>
      <c r="BC593" t="s">
        <v>16</v>
      </c>
      <c r="BD593" t="s">
        <v>16</v>
      </c>
      <c r="BE593" t="s">
        <v>16</v>
      </c>
      <c r="BF593" t="s">
        <v>189</v>
      </c>
      <c r="BG593" t="s">
        <v>189</v>
      </c>
      <c r="BH593">
        <v>0</v>
      </c>
      <c r="BI593">
        <v>0</v>
      </c>
      <c r="BJ593">
        <v>0</v>
      </c>
      <c r="BK593" t="s">
        <v>189</v>
      </c>
      <c r="BL593" t="s">
        <v>189</v>
      </c>
      <c r="BN593" t="s">
        <v>2280</v>
      </c>
      <c r="BO593" t="s">
        <v>7114</v>
      </c>
      <c r="BP593" t="s">
        <v>2773</v>
      </c>
      <c r="BQ593" t="s">
        <v>184</v>
      </c>
      <c r="BR593" t="s">
        <v>6744</v>
      </c>
      <c r="BS593" t="s">
        <v>9667</v>
      </c>
      <c r="BT593" t="s">
        <v>16</v>
      </c>
      <c r="BU593" t="s">
        <v>189</v>
      </c>
      <c r="BV593" t="s">
        <v>39</v>
      </c>
      <c r="BW593" t="s">
        <v>195</v>
      </c>
      <c r="BX593" t="s">
        <v>809</v>
      </c>
      <c r="BY593" t="s">
        <v>2774</v>
      </c>
      <c r="BZ593" s="138"/>
      <c r="CA593" s="138">
        <v>44729</v>
      </c>
      <c r="CB593" t="s">
        <v>17</v>
      </c>
      <c r="CC593" t="s">
        <v>17</v>
      </c>
      <c r="CD593" t="s">
        <v>6307</v>
      </c>
      <c r="CE593" t="s">
        <v>189</v>
      </c>
      <c r="CF593" t="s">
        <v>189</v>
      </c>
      <c r="CG593" t="s">
        <v>189</v>
      </c>
      <c r="CH593">
        <v>2022</v>
      </c>
      <c r="CI593" s="7">
        <v>44729</v>
      </c>
      <c r="CJ593" t="s">
        <v>4723</v>
      </c>
      <c r="CK593">
        <v>6</v>
      </c>
      <c r="CL593">
        <v>25</v>
      </c>
      <c r="CM593" s="7">
        <v>44725</v>
      </c>
      <c r="CN593" t="s">
        <v>11739</v>
      </c>
      <c r="CO593" t="s">
        <v>9857</v>
      </c>
      <c r="CP593" t="s">
        <v>11498</v>
      </c>
      <c r="CQ593" t="s">
        <v>11727</v>
      </c>
      <c r="CR593" t="s">
        <v>5970</v>
      </c>
      <c r="CS593" t="s">
        <v>5973</v>
      </c>
      <c r="CT593" t="s">
        <v>9850</v>
      </c>
      <c r="CU593" t="s">
        <v>9873</v>
      </c>
      <c r="CV593" t="s">
        <v>6307</v>
      </c>
      <c r="CW593" t="s">
        <v>9874</v>
      </c>
      <c r="CX593" t="s">
        <v>2772</v>
      </c>
      <c r="CY593" t="s">
        <v>9813</v>
      </c>
      <c r="CZ593" t="s">
        <v>6730</v>
      </c>
      <c r="DA593" t="s">
        <v>188</v>
      </c>
      <c r="DB593" t="s">
        <v>16</v>
      </c>
      <c r="DC593" t="s">
        <v>16</v>
      </c>
      <c r="DD593" t="s">
        <v>22</v>
      </c>
      <c r="DE593" t="s">
        <v>16</v>
      </c>
      <c r="DF593" t="s">
        <v>2618</v>
      </c>
      <c r="DG593" t="s">
        <v>4727</v>
      </c>
      <c r="DH593" t="s">
        <v>6766</v>
      </c>
      <c r="DI593" t="s">
        <v>5913</v>
      </c>
      <c r="DJ593" t="s">
        <v>16</v>
      </c>
      <c r="DK593" t="s">
        <v>16</v>
      </c>
      <c r="DL593" t="s">
        <v>5972</v>
      </c>
      <c r="DM593" t="s">
        <v>6245</v>
      </c>
      <c r="DN593" t="s">
        <v>189</v>
      </c>
      <c r="DO593" t="s">
        <v>11256</v>
      </c>
      <c r="DP593" t="s">
        <v>7993</v>
      </c>
      <c r="DQ593" t="s">
        <v>10335</v>
      </c>
      <c r="DR593" t="s">
        <v>7994</v>
      </c>
    </row>
    <row r="594" spans="1:122" x14ac:dyDescent="0.25">
      <c r="A594">
        <v>321</v>
      </c>
      <c r="B594" t="s">
        <v>189</v>
      </c>
      <c r="C594" t="s">
        <v>3459</v>
      </c>
      <c r="D594" s="138">
        <v>44729</v>
      </c>
      <c r="E594" t="s">
        <v>3462</v>
      </c>
      <c r="F594" t="s">
        <v>11</v>
      </c>
      <c r="G594" t="s">
        <v>16</v>
      </c>
      <c r="H594" t="s">
        <v>11</v>
      </c>
      <c r="I594" t="s">
        <v>9802</v>
      </c>
      <c r="J594" t="s">
        <v>92</v>
      </c>
      <c r="K594">
        <v>0.33</v>
      </c>
      <c r="L594">
        <v>0.35</v>
      </c>
      <c r="M594">
        <v>2.3199999999999998</v>
      </c>
      <c r="N594">
        <v>2.7130000000000001</v>
      </c>
      <c r="O594" t="s">
        <v>189</v>
      </c>
      <c r="P594" t="s">
        <v>121</v>
      </c>
      <c r="Q594" t="s">
        <v>574</v>
      </c>
      <c r="R594" t="s">
        <v>16</v>
      </c>
      <c r="S594" t="s">
        <v>574</v>
      </c>
      <c r="T594" t="s">
        <v>16</v>
      </c>
      <c r="U594" t="s">
        <v>16</v>
      </c>
      <c r="V594" t="s">
        <v>2410</v>
      </c>
      <c r="W594">
        <v>100</v>
      </c>
      <c r="X594" t="s">
        <v>166</v>
      </c>
      <c r="Y594" t="s">
        <v>6283</v>
      </c>
      <c r="Z594" t="s">
        <v>6283</v>
      </c>
      <c r="AA594" t="s">
        <v>189</v>
      </c>
      <c r="AB594" s="138">
        <v>44734</v>
      </c>
      <c r="AC594" s="138">
        <v>45098</v>
      </c>
      <c r="AD594" t="s">
        <v>6240</v>
      </c>
      <c r="AE594" t="s">
        <v>5329</v>
      </c>
      <c r="AF594" t="s">
        <v>16</v>
      </c>
      <c r="AG594" t="s">
        <v>189</v>
      </c>
      <c r="AH594" s="138">
        <v>45098</v>
      </c>
      <c r="AI594" t="s">
        <v>16</v>
      </c>
      <c r="AJ594" t="s">
        <v>189</v>
      </c>
      <c r="AK594" t="s">
        <v>189</v>
      </c>
      <c r="AL594" t="s">
        <v>189</v>
      </c>
      <c r="AM594" t="s">
        <v>189</v>
      </c>
      <c r="AN594" t="s">
        <v>189</v>
      </c>
      <c r="AO594" t="s">
        <v>189</v>
      </c>
      <c r="AP594" t="s">
        <v>5517</v>
      </c>
      <c r="AQ594" t="s">
        <v>16</v>
      </c>
      <c r="AR594" t="s">
        <v>189</v>
      </c>
      <c r="AS594" t="s">
        <v>16</v>
      </c>
      <c r="AT594" t="s">
        <v>189</v>
      </c>
      <c r="AU594" t="s">
        <v>9344</v>
      </c>
      <c r="AV594" t="s">
        <v>189</v>
      </c>
      <c r="AW594" t="s">
        <v>16</v>
      </c>
      <c r="AX594" t="s">
        <v>16</v>
      </c>
      <c r="AY594" t="s">
        <v>16</v>
      </c>
      <c r="AZ594" t="s">
        <v>16</v>
      </c>
      <c r="BA594" t="s">
        <v>16</v>
      </c>
      <c r="BB594" t="s">
        <v>16</v>
      </c>
      <c r="BC594" t="s">
        <v>16</v>
      </c>
      <c r="BD594" t="s">
        <v>16</v>
      </c>
      <c r="BE594" t="s">
        <v>16</v>
      </c>
      <c r="BF594" t="s">
        <v>189</v>
      </c>
      <c r="BG594" t="s">
        <v>189</v>
      </c>
      <c r="BH594">
        <v>0</v>
      </c>
      <c r="BI594">
        <v>0</v>
      </c>
      <c r="BJ594">
        <v>0</v>
      </c>
      <c r="BK594" t="s">
        <v>189</v>
      </c>
      <c r="BL594" t="s">
        <v>189</v>
      </c>
      <c r="BN594" t="s">
        <v>3458</v>
      </c>
      <c r="BO594" t="s">
        <v>9710</v>
      </c>
      <c r="BP594" t="s">
        <v>3461</v>
      </c>
      <c r="BQ594" t="s">
        <v>184</v>
      </c>
      <c r="BR594" t="s">
        <v>6744</v>
      </c>
      <c r="BS594" t="s">
        <v>9667</v>
      </c>
      <c r="BT594" t="s">
        <v>16</v>
      </c>
      <c r="BU594" t="s">
        <v>189</v>
      </c>
      <c r="BV594" t="s">
        <v>18</v>
      </c>
      <c r="BW594" t="s">
        <v>195</v>
      </c>
      <c r="BX594" t="s">
        <v>1865</v>
      </c>
      <c r="BY594" t="s">
        <v>16</v>
      </c>
      <c r="BZ594" s="138"/>
      <c r="CA594" s="138">
        <v>44729</v>
      </c>
      <c r="CB594" t="s">
        <v>17</v>
      </c>
      <c r="CC594" t="s">
        <v>16</v>
      </c>
      <c r="CD594" t="s">
        <v>6307</v>
      </c>
      <c r="CE594" t="s">
        <v>189</v>
      </c>
      <c r="CF594" t="s">
        <v>189</v>
      </c>
      <c r="CG594" t="s">
        <v>189</v>
      </c>
      <c r="CH594">
        <v>2022</v>
      </c>
      <c r="CI594" s="7">
        <v>44729</v>
      </c>
      <c r="CJ594" t="s">
        <v>4723</v>
      </c>
      <c r="CK594">
        <v>6</v>
      </c>
      <c r="CL594">
        <v>25</v>
      </c>
      <c r="CM594" s="7">
        <v>44725</v>
      </c>
      <c r="CN594" t="s">
        <v>11739</v>
      </c>
      <c r="CO594" t="s">
        <v>9857</v>
      </c>
      <c r="CP594" t="s">
        <v>11498</v>
      </c>
      <c r="CQ594" t="s">
        <v>11727</v>
      </c>
      <c r="CR594" t="s">
        <v>5970</v>
      </c>
      <c r="CS594" t="s">
        <v>5973</v>
      </c>
      <c r="CT594" t="s">
        <v>9850</v>
      </c>
      <c r="CU594" t="s">
        <v>9873</v>
      </c>
      <c r="CV594" t="s">
        <v>6307</v>
      </c>
      <c r="CW594" t="s">
        <v>9882</v>
      </c>
      <c r="CX594" t="s">
        <v>3460</v>
      </c>
      <c r="CY594" t="s">
        <v>9809</v>
      </c>
      <c r="CZ594" t="s">
        <v>6730</v>
      </c>
      <c r="DA594" t="s">
        <v>188</v>
      </c>
      <c r="DB594" t="s">
        <v>16</v>
      </c>
      <c r="DC594" t="s">
        <v>16</v>
      </c>
      <c r="DD594" t="s">
        <v>22</v>
      </c>
      <c r="DE594" t="s">
        <v>3458</v>
      </c>
      <c r="DF594" t="s">
        <v>3297</v>
      </c>
      <c r="DG594" t="s">
        <v>5517</v>
      </c>
      <c r="DH594" t="s">
        <v>6809</v>
      </c>
      <c r="DI594" t="s">
        <v>5914</v>
      </c>
      <c r="DJ594" t="s">
        <v>16</v>
      </c>
      <c r="DK594" t="s">
        <v>16</v>
      </c>
      <c r="DL594" t="s">
        <v>5972</v>
      </c>
      <c r="DM594" t="s">
        <v>9708</v>
      </c>
      <c r="DN594" t="s">
        <v>189</v>
      </c>
      <c r="DO594" t="s">
        <v>11257</v>
      </c>
      <c r="DP594" t="s">
        <v>7995</v>
      </c>
      <c r="DQ594" t="s">
        <v>10335</v>
      </c>
      <c r="DR594" t="s">
        <v>7996</v>
      </c>
    </row>
    <row r="595" spans="1:122" x14ac:dyDescent="0.25">
      <c r="A595">
        <v>320</v>
      </c>
      <c r="B595" t="s">
        <v>189</v>
      </c>
      <c r="C595" t="s">
        <v>3476</v>
      </c>
      <c r="D595" s="138">
        <v>44728</v>
      </c>
      <c r="E595" t="s">
        <v>3478</v>
      </c>
      <c r="F595" t="s">
        <v>11</v>
      </c>
      <c r="G595" t="s">
        <v>1926</v>
      </c>
      <c r="H595" t="s">
        <v>11</v>
      </c>
      <c r="I595" t="s">
        <v>9802</v>
      </c>
      <c r="J595" t="s">
        <v>100</v>
      </c>
      <c r="K595">
        <v>1.1000000000000001</v>
      </c>
      <c r="L595">
        <v>1.1000000000000001</v>
      </c>
      <c r="M595">
        <v>7.37</v>
      </c>
      <c r="N595">
        <v>8.6349999999999998</v>
      </c>
      <c r="O595" t="s">
        <v>189</v>
      </c>
      <c r="P595" t="s">
        <v>121</v>
      </c>
      <c r="Q595" t="s">
        <v>826</v>
      </c>
      <c r="R595" t="s">
        <v>193</v>
      </c>
      <c r="S595" t="s">
        <v>826</v>
      </c>
      <c r="T595" t="s">
        <v>16</v>
      </c>
      <c r="U595" t="s">
        <v>2079</v>
      </c>
      <c r="V595" t="s">
        <v>2410</v>
      </c>
      <c r="W595">
        <v>100</v>
      </c>
      <c r="X595" t="s">
        <v>15</v>
      </c>
      <c r="Y595" t="s">
        <v>6282</v>
      </c>
      <c r="Z595" t="s">
        <v>6282</v>
      </c>
      <c r="AA595" t="s">
        <v>189</v>
      </c>
      <c r="AB595" s="138">
        <v>44733</v>
      </c>
      <c r="AC595" s="138">
        <v>44916</v>
      </c>
      <c r="AD595" t="s">
        <v>6241</v>
      </c>
      <c r="AE595" t="s">
        <v>5332</v>
      </c>
      <c r="AF595" t="s">
        <v>16</v>
      </c>
      <c r="AG595" t="s">
        <v>189</v>
      </c>
      <c r="AH595" s="138">
        <v>45099</v>
      </c>
      <c r="AI595" t="s">
        <v>2414</v>
      </c>
      <c r="AJ595" t="s">
        <v>189</v>
      </c>
      <c r="AK595" t="s">
        <v>189</v>
      </c>
      <c r="AL595" t="s">
        <v>189</v>
      </c>
      <c r="AM595" t="s">
        <v>189</v>
      </c>
      <c r="AN595" t="s">
        <v>189</v>
      </c>
      <c r="AO595" t="s">
        <v>189</v>
      </c>
      <c r="AP595" t="s">
        <v>189</v>
      </c>
      <c r="AQ595" t="s">
        <v>16</v>
      </c>
      <c r="AR595" t="s">
        <v>189</v>
      </c>
      <c r="AS595" t="s">
        <v>16</v>
      </c>
      <c r="AT595" t="s">
        <v>189</v>
      </c>
      <c r="AU595" t="s">
        <v>9344</v>
      </c>
      <c r="AV595" t="s">
        <v>189</v>
      </c>
      <c r="AW595" t="s">
        <v>16</v>
      </c>
      <c r="AX595" t="s">
        <v>16</v>
      </c>
      <c r="AY595" t="s">
        <v>16</v>
      </c>
      <c r="AZ595" t="s">
        <v>16</v>
      </c>
      <c r="BA595" t="s">
        <v>16</v>
      </c>
      <c r="BB595" t="s">
        <v>16</v>
      </c>
      <c r="BC595" t="s">
        <v>16</v>
      </c>
      <c r="BD595" t="s">
        <v>16</v>
      </c>
      <c r="BE595" t="s">
        <v>16</v>
      </c>
      <c r="BF595" t="s">
        <v>189</v>
      </c>
      <c r="BG595" t="s">
        <v>189</v>
      </c>
      <c r="BH595">
        <v>0</v>
      </c>
      <c r="BI595">
        <v>0</v>
      </c>
      <c r="BJ595">
        <v>0</v>
      </c>
      <c r="BK595" t="s">
        <v>189</v>
      </c>
      <c r="BL595" t="s">
        <v>189</v>
      </c>
      <c r="BN595" t="s">
        <v>3475</v>
      </c>
      <c r="BO595" t="s">
        <v>16</v>
      </c>
      <c r="BP595" t="s">
        <v>3478</v>
      </c>
      <c r="BQ595" t="s">
        <v>184</v>
      </c>
      <c r="BR595" t="s">
        <v>6744</v>
      </c>
      <c r="BS595" t="s">
        <v>9726</v>
      </c>
      <c r="BT595" t="s">
        <v>16</v>
      </c>
      <c r="BU595" t="s">
        <v>189</v>
      </c>
      <c r="BV595" t="s">
        <v>130</v>
      </c>
      <c r="BW595" t="s">
        <v>185</v>
      </c>
      <c r="BX595" t="s">
        <v>883</v>
      </c>
      <c r="BY595" t="s">
        <v>16</v>
      </c>
      <c r="BZ595" s="138"/>
      <c r="CA595" s="138">
        <v>43636</v>
      </c>
      <c r="CB595" t="s">
        <v>17</v>
      </c>
      <c r="CC595" t="s">
        <v>17</v>
      </c>
      <c r="CD595" t="s">
        <v>6307</v>
      </c>
      <c r="CE595" t="s">
        <v>189</v>
      </c>
      <c r="CF595" t="s">
        <v>189</v>
      </c>
      <c r="CG595" t="s">
        <v>189</v>
      </c>
      <c r="CH595">
        <v>2022</v>
      </c>
      <c r="CI595" s="7">
        <v>44728</v>
      </c>
      <c r="CJ595" t="s">
        <v>4723</v>
      </c>
      <c r="CK595">
        <v>6</v>
      </c>
      <c r="CL595">
        <v>25</v>
      </c>
      <c r="CM595" s="7">
        <v>44725</v>
      </c>
      <c r="CN595" t="s">
        <v>11739</v>
      </c>
      <c r="CO595" t="s">
        <v>9857</v>
      </c>
      <c r="CP595" t="s">
        <v>11498</v>
      </c>
      <c r="CQ595" t="s">
        <v>11727</v>
      </c>
      <c r="CR595" t="s">
        <v>5970</v>
      </c>
      <c r="CS595" t="s">
        <v>5973</v>
      </c>
      <c r="CT595" t="s">
        <v>9850</v>
      </c>
      <c r="CU595" t="s">
        <v>9873</v>
      </c>
      <c r="CV595" t="s">
        <v>6310</v>
      </c>
      <c r="CW595" t="s">
        <v>9882</v>
      </c>
      <c r="CX595" t="s">
        <v>3477</v>
      </c>
      <c r="CY595" t="s">
        <v>9813</v>
      </c>
      <c r="CZ595" t="s">
        <v>6730</v>
      </c>
      <c r="DA595" t="s">
        <v>188</v>
      </c>
      <c r="DB595" t="s">
        <v>16</v>
      </c>
      <c r="DC595" t="s">
        <v>16</v>
      </c>
      <c r="DD595" t="s">
        <v>15</v>
      </c>
      <c r="DE595" t="s">
        <v>16</v>
      </c>
      <c r="DF595" t="s">
        <v>16</v>
      </c>
      <c r="DG595" t="s">
        <v>4728</v>
      </c>
      <c r="DH595" t="s">
        <v>2051</v>
      </c>
      <c r="DI595" t="s">
        <v>5843</v>
      </c>
      <c r="DJ595" t="s">
        <v>16</v>
      </c>
      <c r="DK595" t="s">
        <v>16</v>
      </c>
      <c r="DL595" t="s">
        <v>4465</v>
      </c>
      <c r="DM595" t="s">
        <v>16</v>
      </c>
      <c r="DN595" t="s">
        <v>189</v>
      </c>
      <c r="DO595" t="s">
        <v>11740</v>
      </c>
      <c r="DP595" t="s">
        <v>7997</v>
      </c>
      <c r="DQ595" t="s">
        <v>10336</v>
      </c>
      <c r="DR595" t="s">
        <v>7998</v>
      </c>
    </row>
    <row r="596" spans="1:122" x14ac:dyDescent="0.25">
      <c r="A596">
        <v>319</v>
      </c>
      <c r="B596" t="s">
        <v>189</v>
      </c>
      <c r="C596" t="s">
        <v>3471</v>
      </c>
      <c r="D596" s="138">
        <v>44728</v>
      </c>
      <c r="E596" t="s">
        <v>3473</v>
      </c>
      <c r="F596" t="s">
        <v>11</v>
      </c>
      <c r="G596" t="s">
        <v>1929</v>
      </c>
      <c r="H596" t="s">
        <v>11</v>
      </c>
      <c r="I596" t="s">
        <v>9802</v>
      </c>
      <c r="J596" t="s">
        <v>100</v>
      </c>
      <c r="K596">
        <v>1</v>
      </c>
      <c r="L596">
        <v>1</v>
      </c>
      <c r="M596">
        <v>6.7</v>
      </c>
      <c r="N596">
        <v>7.85</v>
      </c>
      <c r="O596" t="s">
        <v>189</v>
      </c>
      <c r="P596" t="s">
        <v>1998</v>
      </c>
      <c r="Q596" t="s">
        <v>66</v>
      </c>
      <c r="R596" t="s">
        <v>374</v>
      </c>
      <c r="S596" t="s">
        <v>63</v>
      </c>
      <c r="T596" t="s">
        <v>16</v>
      </c>
      <c r="U596" t="s">
        <v>65</v>
      </c>
      <c r="V596" t="s">
        <v>2410</v>
      </c>
      <c r="W596">
        <v>100</v>
      </c>
      <c r="X596" t="s">
        <v>15</v>
      </c>
      <c r="Y596" t="s">
        <v>6282</v>
      </c>
      <c r="Z596" t="s">
        <v>6282</v>
      </c>
      <c r="AA596" t="s">
        <v>9887</v>
      </c>
      <c r="AB596" s="138">
        <v>44734</v>
      </c>
      <c r="AC596" s="138">
        <v>44834</v>
      </c>
      <c r="AD596" t="s">
        <v>6241</v>
      </c>
      <c r="AE596" t="s">
        <v>5331</v>
      </c>
      <c r="AF596" t="s">
        <v>16</v>
      </c>
      <c r="AG596" t="s">
        <v>189</v>
      </c>
      <c r="AH596" s="138">
        <v>45746</v>
      </c>
      <c r="AI596" t="s">
        <v>2414</v>
      </c>
      <c r="AJ596" t="s">
        <v>189</v>
      </c>
      <c r="AK596" t="s">
        <v>189</v>
      </c>
      <c r="AL596" t="s">
        <v>189</v>
      </c>
      <c r="AM596" t="s">
        <v>189</v>
      </c>
      <c r="AN596" t="s">
        <v>189</v>
      </c>
      <c r="AO596" t="s">
        <v>189</v>
      </c>
      <c r="AP596" t="s">
        <v>189</v>
      </c>
      <c r="AQ596" t="s">
        <v>16</v>
      </c>
      <c r="AR596" t="s">
        <v>189</v>
      </c>
      <c r="AS596" t="s">
        <v>16</v>
      </c>
      <c r="AT596" t="s">
        <v>189</v>
      </c>
      <c r="AU596" t="s">
        <v>9344</v>
      </c>
      <c r="AV596" t="s">
        <v>189</v>
      </c>
      <c r="AW596" t="s">
        <v>16</v>
      </c>
      <c r="AX596" t="s">
        <v>16</v>
      </c>
      <c r="AY596" t="s">
        <v>16</v>
      </c>
      <c r="AZ596" t="s">
        <v>16</v>
      </c>
      <c r="BA596" t="s">
        <v>16</v>
      </c>
      <c r="BB596" t="s">
        <v>16</v>
      </c>
      <c r="BC596" t="s">
        <v>16</v>
      </c>
      <c r="BD596" t="s">
        <v>16</v>
      </c>
      <c r="BE596" t="s">
        <v>16</v>
      </c>
      <c r="BF596" t="s">
        <v>189</v>
      </c>
      <c r="BG596" t="s">
        <v>189</v>
      </c>
      <c r="BH596">
        <v>0</v>
      </c>
      <c r="BI596">
        <v>0</v>
      </c>
      <c r="BJ596">
        <v>0</v>
      </c>
      <c r="BK596" t="s">
        <v>189</v>
      </c>
      <c r="BL596" t="s">
        <v>189</v>
      </c>
      <c r="BN596" t="s">
        <v>3470</v>
      </c>
      <c r="BO596" t="s">
        <v>16</v>
      </c>
      <c r="BP596" t="s">
        <v>3473</v>
      </c>
      <c r="BQ596" t="s">
        <v>184</v>
      </c>
      <c r="BR596" t="s">
        <v>6744</v>
      </c>
      <c r="BS596" t="s">
        <v>9667</v>
      </c>
      <c r="BT596" t="s">
        <v>16</v>
      </c>
      <c r="BU596" t="s">
        <v>189</v>
      </c>
      <c r="BV596" t="s">
        <v>58</v>
      </c>
      <c r="BW596" t="s">
        <v>185</v>
      </c>
      <c r="BX596" t="s">
        <v>1236</v>
      </c>
      <c r="BY596" t="s">
        <v>16</v>
      </c>
      <c r="BZ596" s="138"/>
      <c r="CA596" s="138">
        <v>44645</v>
      </c>
      <c r="CB596" t="s">
        <v>17</v>
      </c>
      <c r="CC596" t="s">
        <v>17</v>
      </c>
      <c r="CD596" t="s">
        <v>6307</v>
      </c>
      <c r="CE596" t="s">
        <v>189</v>
      </c>
      <c r="CF596" t="s">
        <v>189</v>
      </c>
      <c r="CG596" t="s">
        <v>189</v>
      </c>
      <c r="CH596">
        <v>2022</v>
      </c>
      <c r="CI596" s="7">
        <v>44728</v>
      </c>
      <c r="CJ596" t="s">
        <v>4723</v>
      </c>
      <c r="CK596">
        <v>6</v>
      </c>
      <c r="CL596">
        <v>25</v>
      </c>
      <c r="CM596" s="7">
        <v>44725</v>
      </c>
      <c r="CN596" t="s">
        <v>11739</v>
      </c>
      <c r="CO596" t="s">
        <v>9857</v>
      </c>
      <c r="CP596" t="s">
        <v>11498</v>
      </c>
      <c r="CQ596" t="s">
        <v>11727</v>
      </c>
      <c r="CR596" t="s">
        <v>5970</v>
      </c>
      <c r="CS596" t="s">
        <v>5973</v>
      </c>
      <c r="CT596" t="s">
        <v>9850</v>
      </c>
      <c r="CU596" t="s">
        <v>9873</v>
      </c>
      <c r="CV596" t="s">
        <v>6310</v>
      </c>
      <c r="CW596" t="s">
        <v>9874</v>
      </c>
      <c r="CX596" t="s">
        <v>3472</v>
      </c>
      <c r="CY596" t="s">
        <v>9813</v>
      </c>
      <c r="CZ596" t="s">
        <v>6730</v>
      </c>
      <c r="DA596" t="s">
        <v>188</v>
      </c>
      <c r="DB596" t="s">
        <v>16</v>
      </c>
      <c r="DC596" t="s">
        <v>16</v>
      </c>
      <c r="DD596" t="s">
        <v>15</v>
      </c>
      <c r="DE596" t="s">
        <v>16</v>
      </c>
      <c r="DF596" t="s">
        <v>16</v>
      </c>
      <c r="DG596" t="s">
        <v>4737</v>
      </c>
      <c r="DH596" t="s">
        <v>2051</v>
      </c>
      <c r="DI596" t="s">
        <v>4519</v>
      </c>
      <c r="DJ596" t="s">
        <v>9887</v>
      </c>
      <c r="DK596" t="s">
        <v>4345</v>
      </c>
      <c r="DL596" t="s">
        <v>4345</v>
      </c>
      <c r="DM596" t="s">
        <v>16</v>
      </c>
      <c r="DN596" t="s">
        <v>189</v>
      </c>
      <c r="DO596" t="s">
        <v>11741</v>
      </c>
      <c r="DP596" t="s">
        <v>7999</v>
      </c>
      <c r="DQ596" t="s">
        <v>10336</v>
      </c>
      <c r="DR596" t="s">
        <v>8000</v>
      </c>
    </row>
    <row r="597" spans="1:122" x14ac:dyDescent="0.25">
      <c r="A597">
        <v>318</v>
      </c>
      <c r="B597" t="s">
        <v>189</v>
      </c>
      <c r="C597" t="s">
        <v>3483</v>
      </c>
      <c r="D597" s="138">
        <v>44727</v>
      </c>
      <c r="E597" t="s">
        <v>3135</v>
      </c>
      <c r="F597" t="s">
        <v>1045</v>
      </c>
      <c r="G597" t="s">
        <v>16</v>
      </c>
      <c r="H597" t="s">
        <v>11</v>
      </c>
      <c r="I597" t="s">
        <v>9802</v>
      </c>
      <c r="J597" t="s">
        <v>12</v>
      </c>
      <c r="K597">
        <v>45</v>
      </c>
      <c r="L597">
        <v>6.7</v>
      </c>
      <c r="M597">
        <v>45</v>
      </c>
      <c r="N597">
        <v>52.56</v>
      </c>
      <c r="O597" t="s">
        <v>189</v>
      </c>
      <c r="P597" t="s">
        <v>104</v>
      </c>
      <c r="Q597" t="s">
        <v>571</v>
      </c>
      <c r="R597" t="s">
        <v>16</v>
      </c>
      <c r="S597" t="s">
        <v>16</v>
      </c>
      <c r="T597" t="s">
        <v>16</v>
      </c>
      <c r="U597" t="s">
        <v>16</v>
      </c>
      <c r="V597" t="s">
        <v>2410</v>
      </c>
      <c r="W597">
        <v>100</v>
      </c>
      <c r="X597" t="s">
        <v>15</v>
      </c>
      <c r="Y597" t="s">
        <v>6282</v>
      </c>
      <c r="Z597" t="s">
        <v>6282</v>
      </c>
      <c r="AA597" t="s">
        <v>189</v>
      </c>
      <c r="AB597" s="138">
        <v>44729</v>
      </c>
      <c r="AC597" s="138">
        <v>44912</v>
      </c>
      <c r="AD597" t="s">
        <v>6241</v>
      </c>
      <c r="AE597" t="s">
        <v>5273</v>
      </c>
      <c r="AF597" t="s">
        <v>16</v>
      </c>
      <c r="AG597" t="s">
        <v>189</v>
      </c>
      <c r="AH597" s="138">
        <v>46555</v>
      </c>
      <c r="AI597" t="s">
        <v>2414</v>
      </c>
      <c r="AJ597" t="s">
        <v>189</v>
      </c>
      <c r="AK597" t="s">
        <v>189</v>
      </c>
      <c r="AL597" t="s">
        <v>189</v>
      </c>
      <c r="AM597" t="s">
        <v>189</v>
      </c>
      <c r="AN597" t="s">
        <v>189</v>
      </c>
      <c r="AO597" t="s">
        <v>189</v>
      </c>
      <c r="AP597" t="s">
        <v>189</v>
      </c>
      <c r="AQ597" t="s">
        <v>16</v>
      </c>
      <c r="AR597" t="s">
        <v>189</v>
      </c>
      <c r="AS597" t="s">
        <v>16</v>
      </c>
      <c r="AT597" t="s">
        <v>189</v>
      </c>
      <c r="AU597" t="s">
        <v>9344</v>
      </c>
      <c r="AV597" t="s">
        <v>189</v>
      </c>
      <c r="AW597" t="s">
        <v>16</v>
      </c>
      <c r="AX597" t="s">
        <v>16</v>
      </c>
      <c r="AY597" t="s">
        <v>16</v>
      </c>
      <c r="AZ597" t="s">
        <v>16</v>
      </c>
      <c r="BA597" t="s">
        <v>16</v>
      </c>
      <c r="BB597" t="s">
        <v>16</v>
      </c>
      <c r="BC597" t="s">
        <v>16</v>
      </c>
      <c r="BD597" t="s">
        <v>16</v>
      </c>
      <c r="BE597" t="s">
        <v>16</v>
      </c>
      <c r="BF597" t="s">
        <v>189</v>
      </c>
      <c r="BG597" t="s">
        <v>189</v>
      </c>
      <c r="BH597">
        <v>0</v>
      </c>
      <c r="BI597">
        <v>0</v>
      </c>
      <c r="BJ597">
        <v>0</v>
      </c>
      <c r="BK597" t="s">
        <v>189</v>
      </c>
      <c r="BL597" t="s">
        <v>189</v>
      </c>
      <c r="BN597" t="s">
        <v>3132</v>
      </c>
      <c r="BO597" t="s">
        <v>16</v>
      </c>
      <c r="BP597" t="s">
        <v>3135</v>
      </c>
      <c r="BQ597" t="s">
        <v>354</v>
      </c>
      <c r="BR597" t="s">
        <v>6238</v>
      </c>
      <c r="BS597" t="s">
        <v>16</v>
      </c>
      <c r="BT597" t="s">
        <v>16</v>
      </c>
      <c r="BU597" t="s">
        <v>189</v>
      </c>
      <c r="BV597" t="s">
        <v>129</v>
      </c>
      <c r="BW597" t="s">
        <v>16</v>
      </c>
      <c r="BX597" t="s">
        <v>251</v>
      </c>
      <c r="BY597" t="s">
        <v>16</v>
      </c>
      <c r="BZ597" s="138"/>
      <c r="CA597" s="138">
        <v>34256</v>
      </c>
      <c r="CB597" t="s">
        <v>34</v>
      </c>
      <c r="CC597" t="s">
        <v>16</v>
      </c>
      <c r="CD597" t="s">
        <v>6307</v>
      </c>
      <c r="CE597" t="s">
        <v>189</v>
      </c>
      <c r="CF597" t="s">
        <v>189</v>
      </c>
      <c r="CG597" t="s">
        <v>189</v>
      </c>
      <c r="CH597">
        <v>2022</v>
      </c>
      <c r="CI597" s="7">
        <v>44727</v>
      </c>
      <c r="CJ597" t="s">
        <v>16</v>
      </c>
      <c r="CK597">
        <v>6</v>
      </c>
      <c r="CL597">
        <v>25</v>
      </c>
      <c r="CM597" s="7">
        <v>44725</v>
      </c>
      <c r="CN597" t="s">
        <v>11739</v>
      </c>
      <c r="CO597" t="s">
        <v>9857</v>
      </c>
      <c r="CP597" t="s">
        <v>11498</v>
      </c>
      <c r="CQ597" t="s">
        <v>11727</v>
      </c>
      <c r="CR597" t="s">
        <v>5970</v>
      </c>
      <c r="CS597" t="s">
        <v>5973</v>
      </c>
      <c r="CT597" t="s">
        <v>9850</v>
      </c>
      <c r="CU597" t="s">
        <v>9913</v>
      </c>
      <c r="CV597" t="s">
        <v>6310</v>
      </c>
      <c r="CW597" t="s">
        <v>9912</v>
      </c>
      <c r="CX597" t="s">
        <v>3134</v>
      </c>
      <c r="CY597" t="s">
        <v>4464</v>
      </c>
      <c r="CZ597" t="s">
        <v>6234</v>
      </c>
      <c r="DA597" t="s">
        <v>252</v>
      </c>
      <c r="DB597" t="s">
        <v>9801</v>
      </c>
      <c r="DC597" t="s">
        <v>16</v>
      </c>
      <c r="DD597" t="s">
        <v>15</v>
      </c>
      <c r="DE597" t="s">
        <v>16</v>
      </c>
      <c r="DF597" t="s">
        <v>16</v>
      </c>
      <c r="DG597" t="s">
        <v>4730</v>
      </c>
      <c r="DH597" t="s">
        <v>2052</v>
      </c>
      <c r="DI597" t="s">
        <v>6220</v>
      </c>
      <c r="DJ597" t="s">
        <v>16</v>
      </c>
      <c r="DK597" t="s">
        <v>4464</v>
      </c>
      <c r="DL597" t="s">
        <v>4464</v>
      </c>
      <c r="DM597" t="s">
        <v>16</v>
      </c>
      <c r="DN597" t="s">
        <v>189</v>
      </c>
      <c r="DO597" t="s">
        <v>11063</v>
      </c>
      <c r="DP597" t="s">
        <v>8001</v>
      </c>
      <c r="DQ597" t="s">
        <v>10337</v>
      </c>
      <c r="DR597" t="s">
        <v>8003</v>
      </c>
    </row>
    <row r="598" spans="1:122" x14ac:dyDescent="0.25">
      <c r="A598">
        <v>317</v>
      </c>
      <c r="B598" t="s">
        <v>189</v>
      </c>
      <c r="C598" t="s">
        <v>3482</v>
      </c>
      <c r="D598" s="138">
        <v>44727</v>
      </c>
      <c r="E598" t="s">
        <v>3135</v>
      </c>
      <c r="F598" t="s">
        <v>1045</v>
      </c>
      <c r="G598" t="s">
        <v>16</v>
      </c>
      <c r="H598" t="s">
        <v>11</v>
      </c>
      <c r="I598" t="s">
        <v>9802</v>
      </c>
      <c r="J598" t="s">
        <v>12</v>
      </c>
      <c r="K598">
        <v>25</v>
      </c>
      <c r="L598">
        <v>3.72</v>
      </c>
      <c r="M598">
        <v>25</v>
      </c>
      <c r="N598">
        <v>29.2</v>
      </c>
      <c r="O598" t="s">
        <v>189</v>
      </c>
      <c r="P598" t="s">
        <v>13</v>
      </c>
      <c r="Q598" t="s">
        <v>3481</v>
      </c>
      <c r="R598" t="s">
        <v>16</v>
      </c>
      <c r="S598" t="s">
        <v>16</v>
      </c>
      <c r="T598" t="s">
        <v>16</v>
      </c>
      <c r="U598" t="s">
        <v>16</v>
      </c>
      <c r="V598" t="s">
        <v>2410</v>
      </c>
      <c r="W598">
        <v>100</v>
      </c>
      <c r="X598" t="s">
        <v>15</v>
      </c>
      <c r="Y598" t="s">
        <v>6282</v>
      </c>
      <c r="Z598" t="s">
        <v>6282</v>
      </c>
      <c r="AA598" t="s">
        <v>189</v>
      </c>
      <c r="AB598" s="138">
        <v>44729</v>
      </c>
      <c r="AC598" s="138">
        <v>44912</v>
      </c>
      <c r="AD598" t="s">
        <v>6241</v>
      </c>
      <c r="AE598" t="s">
        <v>5273</v>
      </c>
      <c r="AF598" t="s">
        <v>16</v>
      </c>
      <c r="AG598" t="s">
        <v>189</v>
      </c>
      <c r="AH598" s="138">
        <v>45825</v>
      </c>
      <c r="AI598" t="s">
        <v>2414</v>
      </c>
      <c r="AJ598" t="s">
        <v>189</v>
      </c>
      <c r="AK598" t="s">
        <v>189</v>
      </c>
      <c r="AL598" t="s">
        <v>189</v>
      </c>
      <c r="AM598" t="s">
        <v>189</v>
      </c>
      <c r="AN598" t="s">
        <v>189</v>
      </c>
      <c r="AO598" t="s">
        <v>189</v>
      </c>
      <c r="AP598" t="s">
        <v>189</v>
      </c>
      <c r="AQ598" t="s">
        <v>16</v>
      </c>
      <c r="AR598" t="s">
        <v>189</v>
      </c>
      <c r="AS598" t="s">
        <v>16</v>
      </c>
      <c r="AT598" t="s">
        <v>189</v>
      </c>
      <c r="AU598" t="s">
        <v>9344</v>
      </c>
      <c r="AV598" t="s">
        <v>189</v>
      </c>
      <c r="AW598" t="s">
        <v>16</v>
      </c>
      <c r="AX598" t="s">
        <v>16</v>
      </c>
      <c r="AY598" t="s">
        <v>16</v>
      </c>
      <c r="AZ598" t="s">
        <v>16</v>
      </c>
      <c r="BA598" t="s">
        <v>16</v>
      </c>
      <c r="BB598" t="s">
        <v>16</v>
      </c>
      <c r="BC598" t="s">
        <v>16</v>
      </c>
      <c r="BD598" t="s">
        <v>16</v>
      </c>
      <c r="BE598" t="s">
        <v>16</v>
      </c>
      <c r="BF598" t="s">
        <v>189</v>
      </c>
      <c r="BG598" t="s">
        <v>189</v>
      </c>
      <c r="BH598">
        <v>0</v>
      </c>
      <c r="BI598">
        <v>0</v>
      </c>
      <c r="BJ598">
        <v>0</v>
      </c>
      <c r="BK598" t="s">
        <v>189</v>
      </c>
      <c r="BL598" t="s">
        <v>189</v>
      </c>
      <c r="BN598" t="s">
        <v>3132</v>
      </c>
      <c r="BO598" t="s">
        <v>16</v>
      </c>
      <c r="BP598" t="s">
        <v>3135</v>
      </c>
      <c r="BQ598" t="s">
        <v>354</v>
      </c>
      <c r="BR598" t="s">
        <v>6238</v>
      </c>
      <c r="BS598" t="s">
        <v>16</v>
      </c>
      <c r="BT598" t="s">
        <v>16</v>
      </c>
      <c r="BU598" t="s">
        <v>189</v>
      </c>
      <c r="BV598" t="s">
        <v>129</v>
      </c>
      <c r="BW598" t="s">
        <v>16</v>
      </c>
      <c r="BX598" t="s">
        <v>251</v>
      </c>
      <c r="BY598" t="s">
        <v>16</v>
      </c>
      <c r="BZ598" s="138"/>
      <c r="CA598" s="138">
        <v>34256</v>
      </c>
      <c r="CB598" t="s">
        <v>34</v>
      </c>
      <c r="CC598" t="s">
        <v>16</v>
      </c>
      <c r="CD598" t="s">
        <v>6307</v>
      </c>
      <c r="CE598" t="s">
        <v>189</v>
      </c>
      <c r="CF598" t="s">
        <v>189</v>
      </c>
      <c r="CG598" t="s">
        <v>189</v>
      </c>
      <c r="CH598">
        <v>2022</v>
      </c>
      <c r="CI598" s="7">
        <v>44727</v>
      </c>
      <c r="CJ598" t="s">
        <v>16</v>
      </c>
      <c r="CK598">
        <v>6</v>
      </c>
      <c r="CL598">
        <v>25</v>
      </c>
      <c r="CM598" s="7">
        <v>44725</v>
      </c>
      <c r="CN598" t="s">
        <v>11739</v>
      </c>
      <c r="CO598" t="s">
        <v>9857</v>
      </c>
      <c r="CP598" t="s">
        <v>11498</v>
      </c>
      <c r="CQ598" t="s">
        <v>11727</v>
      </c>
      <c r="CR598" t="s">
        <v>5970</v>
      </c>
      <c r="CS598" t="s">
        <v>5973</v>
      </c>
      <c r="CT598" t="s">
        <v>9850</v>
      </c>
      <c r="CU598" t="s">
        <v>6826</v>
      </c>
      <c r="CV598" t="s">
        <v>6310</v>
      </c>
      <c r="CW598" t="s">
        <v>9874</v>
      </c>
      <c r="CX598" t="s">
        <v>3134</v>
      </c>
      <c r="CY598" t="s">
        <v>4464</v>
      </c>
      <c r="CZ598" t="s">
        <v>6234</v>
      </c>
      <c r="DA598" t="s">
        <v>252</v>
      </c>
      <c r="DB598" t="s">
        <v>9801</v>
      </c>
      <c r="DC598" t="s">
        <v>16</v>
      </c>
      <c r="DD598" t="s">
        <v>15</v>
      </c>
      <c r="DE598" t="s">
        <v>16</v>
      </c>
      <c r="DF598" t="s">
        <v>16</v>
      </c>
      <c r="DG598" t="s">
        <v>4727</v>
      </c>
      <c r="DH598" t="s">
        <v>2052</v>
      </c>
      <c r="DI598" t="s">
        <v>6085</v>
      </c>
      <c r="DJ598" t="s">
        <v>16</v>
      </c>
      <c r="DK598" t="s">
        <v>4464</v>
      </c>
      <c r="DL598" t="s">
        <v>4464</v>
      </c>
      <c r="DM598" t="s">
        <v>16</v>
      </c>
      <c r="DN598" t="s">
        <v>189</v>
      </c>
      <c r="DO598" t="s">
        <v>11062</v>
      </c>
      <c r="DP598" t="s">
        <v>8001</v>
      </c>
      <c r="DQ598" t="s">
        <v>10337</v>
      </c>
      <c r="DR598" t="s">
        <v>8004</v>
      </c>
    </row>
    <row r="599" spans="1:122" x14ac:dyDescent="0.25">
      <c r="A599">
        <v>316</v>
      </c>
      <c r="B599" t="s">
        <v>189</v>
      </c>
      <c r="C599" t="s">
        <v>3480</v>
      </c>
      <c r="D599" s="138">
        <v>44727</v>
      </c>
      <c r="E599" t="s">
        <v>3135</v>
      </c>
      <c r="F599" t="s">
        <v>1045</v>
      </c>
      <c r="G599" t="s">
        <v>16</v>
      </c>
      <c r="H599" t="s">
        <v>11</v>
      </c>
      <c r="I599" t="s">
        <v>9802</v>
      </c>
      <c r="J599" t="s">
        <v>12</v>
      </c>
      <c r="K599">
        <v>140</v>
      </c>
      <c r="L599">
        <v>20.86</v>
      </c>
      <c r="M599">
        <v>140</v>
      </c>
      <c r="N599">
        <v>163.52000000000001</v>
      </c>
      <c r="O599" t="s">
        <v>189</v>
      </c>
      <c r="P599" t="s">
        <v>137</v>
      </c>
      <c r="Q599" t="s">
        <v>3479</v>
      </c>
      <c r="R599" t="s">
        <v>16</v>
      </c>
      <c r="S599" t="s">
        <v>16</v>
      </c>
      <c r="T599" t="s">
        <v>16</v>
      </c>
      <c r="U599" t="s">
        <v>16</v>
      </c>
      <c r="V599" t="s">
        <v>2410</v>
      </c>
      <c r="W599">
        <v>100</v>
      </c>
      <c r="X599" t="s">
        <v>15</v>
      </c>
      <c r="Y599" t="s">
        <v>6282</v>
      </c>
      <c r="Z599" t="s">
        <v>6282</v>
      </c>
      <c r="AA599" t="s">
        <v>189</v>
      </c>
      <c r="AB599" s="138">
        <v>44729</v>
      </c>
      <c r="AC599" s="138">
        <v>44912</v>
      </c>
      <c r="AD599" t="s">
        <v>6241</v>
      </c>
      <c r="AE599" t="s">
        <v>5273</v>
      </c>
      <c r="AF599" t="s">
        <v>16</v>
      </c>
      <c r="AG599" t="s">
        <v>189</v>
      </c>
      <c r="AH599" s="138">
        <v>45460</v>
      </c>
      <c r="AI599" t="s">
        <v>2414</v>
      </c>
      <c r="AJ599" t="s">
        <v>189</v>
      </c>
      <c r="AK599" t="s">
        <v>189</v>
      </c>
      <c r="AL599" t="s">
        <v>189</v>
      </c>
      <c r="AM599" t="s">
        <v>189</v>
      </c>
      <c r="AN599" t="s">
        <v>189</v>
      </c>
      <c r="AO599" t="s">
        <v>189</v>
      </c>
      <c r="AP599" t="s">
        <v>189</v>
      </c>
      <c r="AQ599" t="s">
        <v>16</v>
      </c>
      <c r="AR599" t="s">
        <v>189</v>
      </c>
      <c r="AS599" t="s">
        <v>16</v>
      </c>
      <c r="AT599" t="s">
        <v>189</v>
      </c>
      <c r="AU599" t="s">
        <v>9344</v>
      </c>
      <c r="AV599" t="s">
        <v>189</v>
      </c>
      <c r="AW599" t="s">
        <v>16</v>
      </c>
      <c r="AX599" t="s">
        <v>16</v>
      </c>
      <c r="AY599" t="s">
        <v>16</v>
      </c>
      <c r="AZ599" t="s">
        <v>16</v>
      </c>
      <c r="BA599" t="s">
        <v>16</v>
      </c>
      <c r="BB599" t="s">
        <v>16</v>
      </c>
      <c r="BC599" t="s">
        <v>16</v>
      </c>
      <c r="BD599" t="s">
        <v>16</v>
      </c>
      <c r="BE599" t="s">
        <v>16</v>
      </c>
      <c r="BF599" t="s">
        <v>189</v>
      </c>
      <c r="BG599" t="s">
        <v>189</v>
      </c>
      <c r="BH599">
        <v>0</v>
      </c>
      <c r="BI599">
        <v>0</v>
      </c>
      <c r="BJ599">
        <v>0</v>
      </c>
      <c r="BK599" t="s">
        <v>189</v>
      </c>
      <c r="BL599" t="s">
        <v>189</v>
      </c>
      <c r="BN599" t="s">
        <v>3132</v>
      </c>
      <c r="BO599" t="s">
        <v>16</v>
      </c>
      <c r="BP599" t="s">
        <v>3135</v>
      </c>
      <c r="BQ599" t="s">
        <v>354</v>
      </c>
      <c r="BR599" t="s">
        <v>6238</v>
      </c>
      <c r="BS599" t="s">
        <v>16</v>
      </c>
      <c r="BT599" t="s">
        <v>16</v>
      </c>
      <c r="BU599" t="s">
        <v>189</v>
      </c>
      <c r="BV599" t="s">
        <v>129</v>
      </c>
      <c r="BW599" t="s">
        <v>16</v>
      </c>
      <c r="BX599" t="s">
        <v>251</v>
      </c>
      <c r="BY599" t="s">
        <v>16</v>
      </c>
      <c r="BZ599" s="138"/>
      <c r="CA599" s="138">
        <v>34256</v>
      </c>
      <c r="CB599" t="s">
        <v>34</v>
      </c>
      <c r="CC599" t="s">
        <v>16</v>
      </c>
      <c r="CD599" t="s">
        <v>6307</v>
      </c>
      <c r="CE599" t="s">
        <v>189</v>
      </c>
      <c r="CF599" t="s">
        <v>189</v>
      </c>
      <c r="CG599" t="s">
        <v>189</v>
      </c>
      <c r="CH599">
        <v>2022</v>
      </c>
      <c r="CI599" s="7">
        <v>44727</v>
      </c>
      <c r="CJ599" t="s">
        <v>16</v>
      </c>
      <c r="CK599">
        <v>6</v>
      </c>
      <c r="CL599">
        <v>25</v>
      </c>
      <c r="CM599" s="7">
        <v>44725</v>
      </c>
      <c r="CN599" t="s">
        <v>11739</v>
      </c>
      <c r="CO599" t="s">
        <v>9857</v>
      </c>
      <c r="CP599" t="s">
        <v>11498</v>
      </c>
      <c r="CQ599" t="s">
        <v>11727</v>
      </c>
      <c r="CR599" t="s">
        <v>5970</v>
      </c>
      <c r="CS599" t="s">
        <v>5973</v>
      </c>
      <c r="CT599" t="s">
        <v>9850</v>
      </c>
      <c r="CU599" t="s">
        <v>9913</v>
      </c>
      <c r="CV599" t="s">
        <v>6310</v>
      </c>
      <c r="CW599" t="s">
        <v>9874</v>
      </c>
      <c r="CX599" t="s">
        <v>3134</v>
      </c>
      <c r="CY599" t="s">
        <v>4464</v>
      </c>
      <c r="CZ599" t="s">
        <v>6234</v>
      </c>
      <c r="DA599" t="s">
        <v>252</v>
      </c>
      <c r="DB599" t="s">
        <v>9801</v>
      </c>
      <c r="DC599" t="s">
        <v>16</v>
      </c>
      <c r="DD599" t="s">
        <v>15</v>
      </c>
      <c r="DE599" t="s">
        <v>16</v>
      </c>
      <c r="DF599" t="s">
        <v>16</v>
      </c>
      <c r="DG599" t="s">
        <v>4726</v>
      </c>
      <c r="DH599" t="s">
        <v>2052</v>
      </c>
      <c r="DI599" t="s">
        <v>6219</v>
      </c>
      <c r="DJ599" t="s">
        <v>16</v>
      </c>
      <c r="DK599" t="s">
        <v>4464</v>
      </c>
      <c r="DL599" t="s">
        <v>4464</v>
      </c>
      <c r="DM599" t="s">
        <v>16</v>
      </c>
      <c r="DN599" t="s">
        <v>189</v>
      </c>
      <c r="DO599" t="s">
        <v>11061</v>
      </c>
      <c r="DP599" t="s">
        <v>8001</v>
      </c>
      <c r="DQ599" t="s">
        <v>10337</v>
      </c>
      <c r="DR599" t="s">
        <v>8002</v>
      </c>
    </row>
    <row r="600" spans="1:122" x14ac:dyDescent="0.25">
      <c r="A600">
        <v>315</v>
      </c>
      <c r="B600" t="s">
        <v>189</v>
      </c>
      <c r="C600" t="s">
        <v>3505</v>
      </c>
      <c r="D600" s="138">
        <v>44726</v>
      </c>
      <c r="E600" t="s">
        <v>4575</v>
      </c>
      <c r="F600" t="s">
        <v>11</v>
      </c>
      <c r="G600" t="s">
        <v>1932</v>
      </c>
      <c r="H600" t="s">
        <v>11</v>
      </c>
      <c r="I600" t="s">
        <v>9802</v>
      </c>
      <c r="J600" t="s">
        <v>100</v>
      </c>
      <c r="K600">
        <v>1</v>
      </c>
      <c r="L600">
        <v>1</v>
      </c>
      <c r="M600">
        <v>6.74</v>
      </c>
      <c r="N600">
        <v>7.85</v>
      </c>
      <c r="O600" t="s">
        <v>189</v>
      </c>
      <c r="P600" t="s">
        <v>13</v>
      </c>
      <c r="Q600" t="s">
        <v>2921</v>
      </c>
      <c r="R600" t="s">
        <v>16</v>
      </c>
      <c r="S600" t="s">
        <v>2921</v>
      </c>
      <c r="T600" t="s">
        <v>16</v>
      </c>
      <c r="U600" t="s">
        <v>16</v>
      </c>
      <c r="V600" t="s">
        <v>2410</v>
      </c>
      <c r="W600">
        <v>100</v>
      </c>
      <c r="X600" t="s">
        <v>15</v>
      </c>
      <c r="Y600" t="s">
        <v>6282</v>
      </c>
      <c r="Z600" t="s">
        <v>6282</v>
      </c>
      <c r="AA600" t="s">
        <v>189</v>
      </c>
      <c r="AB600" s="138">
        <v>44729</v>
      </c>
      <c r="AC600" s="138">
        <v>44912</v>
      </c>
      <c r="AD600" t="s">
        <v>6241</v>
      </c>
      <c r="AE600" t="s">
        <v>5336</v>
      </c>
      <c r="AF600" t="s">
        <v>16</v>
      </c>
      <c r="AG600" t="s">
        <v>189</v>
      </c>
      <c r="AH600" s="138">
        <v>45825</v>
      </c>
      <c r="AI600" t="s">
        <v>2414</v>
      </c>
      <c r="AJ600" t="s">
        <v>189</v>
      </c>
      <c r="AK600" t="s">
        <v>189</v>
      </c>
      <c r="AL600" t="s">
        <v>189</v>
      </c>
      <c r="AM600" t="s">
        <v>189</v>
      </c>
      <c r="AN600" t="s">
        <v>189</v>
      </c>
      <c r="AO600" t="s">
        <v>189</v>
      </c>
      <c r="AP600" t="s">
        <v>189</v>
      </c>
      <c r="AQ600" t="s">
        <v>16</v>
      </c>
      <c r="AR600" t="s">
        <v>189</v>
      </c>
      <c r="AS600" t="s">
        <v>16</v>
      </c>
      <c r="AT600" t="s">
        <v>189</v>
      </c>
      <c r="AU600" t="s">
        <v>9344</v>
      </c>
      <c r="AV600" t="s">
        <v>189</v>
      </c>
      <c r="AW600" t="s">
        <v>16</v>
      </c>
      <c r="AX600" t="s">
        <v>16</v>
      </c>
      <c r="AY600" t="s">
        <v>16</v>
      </c>
      <c r="AZ600" t="s">
        <v>16</v>
      </c>
      <c r="BA600" t="s">
        <v>16</v>
      </c>
      <c r="BB600" t="s">
        <v>16</v>
      </c>
      <c r="BC600" t="s">
        <v>16</v>
      </c>
      <c r="BD600" t="s">
        <v>16</v>
      </c>
      <c r="BE600" t="s">
        <v>16</v>
      </c>
      <c r="BF600" t="s">
        <v>189</v>
      </c>
      <c r="BG600" t="s">
        <v>189</v>
      </c>
      <c r="BH600">
        <v>0</v>
      </c>
      <c r="BI600">
        <v>0</v>
      </c>
      <c r="BJ600">
        <v>0</v>
      </c>
      <c r="BK600" t="s">
        <v>189</v>
      </c>
      <c r="BL600" t="s">
        <v>189</v>
      </c>
      <c r="BN600" t="s">
        <v>3504</v>
      </c>
      <c r="BO600" t="s">
        <v>16</v>
      </c>
      <c r="BP600" t="s">
        <v>4575</v>
      </c>
      <c r="BQ600" t="s">
        <v>184</v>
      </c>
      <c r="BR600" t="s">
        <v>6744</v>
      </c>
      <c r="BS600" t="s">
        <v>202</v>
      </c>
      <c r="BT600" t="s">
        <v>16</v>
      </c>
      <c r="BU600" t="s">
        <v>189</v>
      </c>
      <c r="BV600" t="s">
        <v>39</v>
      </c>
      <c r="BW600" t="s">
        <v>9698</v>
      </c>
      <c r="BX600" t="s">
        <v>16</v>
      </c>
      <c r="BY600" t="s">
        <v>9781</v>
      </c>
      <c r="BZ600" s="138"/>
      <c r="CA600" s="138">
        <v>43452</v>
      </c>
      <c r="CB600" t="s">
        <v>17</v>
      </c>
      <c r="CC600" t="s">
        <v>17</v>
      </c>
      <c r="CD600" t="s">
        <v>6307</v>
      </c>
      <c r="CE600" t="s">
        <v>189</v>
      </c>
      <c r="CF600" t="s">
        <v>189</v>
      </c>
      <c r="CG600" t="s">
        <v>189</v>
      </c>
      <c r="CH600">
        <v>2022</v>
      </c>
      <c r="CI600" s="7">
        <v>44726</v>
      </c>
      <c r="CJ600" t="s">
        <v>4723</v>
      </c>
      <c r="CK600">
        <v>6</v>
      </c>
      <c r="CL600">
        <v>25</v>
      </c>
      <c r="CM600" s="7">
        <v>44725</v>
      </c>
      <c r="CN600" t="s">
        <v>11739</v>
      </c>
      <c r="CO600" t="s">
        <v>9857</v>
      </c>
      <c r="CP600" t="s">
        <v>11498</v>
      </c>
      <c r="CQ600" t="s">
        <v>11727</v>
      </c>
      <c r="CR600" t="s">
        <v>5970</v>
      </c>
      <c r="CS600" t="s">
        <v>5973</v>
      </c>
      <c r="CT600" t="s">
        <v>9850</v>
      </c>
      <c r="CU600" t="s">
        <v>9873</v>
      </c>
      <c r="CV600" t="s">
        <v>6310</v>
      </c>
      <c r="CW600" t="s">
        <v>9874</v>
      </c>
      <c r="CX600" t="s">
        <v>3506</v>
      </c>
      <c r="CY600" t="s">
        <v>9813</v>
      </c>
      <c r="CZ600" t="s">
        <v>6730</v>
      </c>
      <c r="DA600" t="s">
        <v>188</v>
      </c>
      <c r="DB600" t="s">
        <v>16</v>
      </c>
      <c r="DC600" t="s">
        <v>16</v>
      </c>
      <c r="DD600" t="s">
        <v>15</v>
      </c>
      <c r="DE600" t="s">
        <v>16</v>
      </c>
      <c r="DF600" t="s">
        <v>16</v>
      </c>
      <c r="DG600" t="s">
        <v>4727</v>
      </c>
      <c r="DH600" t="s">
        <v>2051</v>
      </c>
      <c r="DI600" t="s">
        <v>4519</v>
      </c>
      <c r="DJ600" t="s">
        <v>16</v>
      </c>
      <c r="DK600" t="s">
        <v>16</v>
      </c>
      <c r="DL600" t="s">
        <v>4465</v>
      </c>
      <c r="DM600" t="s">
        <v>16</v>
      </c>
      <c r="DN600" t="s">
        <v>189</v>
      </c>
      <c r="DO600" t="s">
        <v>11742</v>
      </c>
      <c r="DP600" t="s">
        <v>8005</v>
      </c>
      <c r="DQ600" t="s">
        <v>10338</v>
      </c>
      <c r="DR600" t="s">
        <v>8006</v>
      </c>
    </row>
    <row r="601" spans="1:122" x14ac:dyDescent="0.25">
      <c r="A601">
        <v>314</v>
      </c>
      <c r="B601" t="s">
        <v>189</v>
      </c>
      <c r="C601" t="s">
        <v>490</v>
      </c>
      <c r="D601" s="138">
        <v>44726</v>
      </c>
      <c r="E601" t="s">
        <v>5474</v>
      </c>
      <c r="F601" t="s">
        <v>1949</v>
      </c>
      <c r="G601" t="s">
        <v>1926</v>
      </c>
      <c r="H601" t="s">
        <v>91</v>
      </c>
      <c r="I601" t="s">
        <v>4840</v>
      </c>
      <c r="J601" t="s">
        <v>100</v>
      </c>
      <c r="K601">
        <v>0.5</v>
      </c>
      <c r="L601">
        <v>0.5</v>
      </c>
      <c r="M601">
        <v>3.18</v>
      </c>
      <c r="N601">
        <v>3.9249999999999998</v>
      </c>
      <c r="O601" t="s">
        <v>5516</v>
      </c>
      <c r="P601" t="s">
        <v>13</v>
      </c>
      <c r="Q601" t="s">
        <v>33</v>
      </c>
      <c r="R601" t="s">
        <v>836</v>
      </c>
      <c r="S601" t="s">
        <v>2646</v>
      </c>
      <c r="T601" t="s">
        <v>2646</v>
      </c>
      <c r="U601" t="s">
        <v>2079</v>
      </c>
      <c r="V601" t="s">
        <v>2410</v>
      </c>
      <c r="W601">
        <v>100</v>
      </c>
      <c r="X601" t="s">
        <v>15</v>
      </c>
      <c r="Y601" t="s">
        <v>6282</v>
      </c>
      <c r="Z601" t="s">
        <v>6282</v>
      </c>
      <c r="AA601" t="s">
        <v>9911</v>
      </c>
      <c r="AB601" s="138">
        <v>44650</v>
      </c>
      <c r="AC601" s="138">
        <v>44834</v>
      </c>
      <c r="AD601" t="s">
        <v>6241</v>
      </c>
      <c r="AE601" t="s">
        <v>5060</v>
      </c>
      <c r="AF601" t="s">
        <v>16</v>
      </c>
      <c r="AG601" t="s">
        <v>189</v>
      </c>
      <c r="AH601" s="138">
        <v>45746</v>
      </c>
      <c r="AI601" t="s">
        <v>2414</v>
      </c>
      <c r="AJ601" t="s">
        <v>189</v>
      </c>
      <c r="AK601" t="s">
        <v>189</v>
      </c>
      <c r="AL601" t="s">
        <v>189</v>
      </c>
      <c r="AM601" t="s">
        <v>189</v>
      </c>
      <c r="AN601" t="s">
        <v>189</v>
      </c>
      <c r="AO601" t="s">
        <v>189</v>
      </c>
      <c r="AP601" t="s">
        <v>189</v>
      </c>
      <c r="AQ601" t="s">
        <v>16</v>
      </c>
      <c r="AR601" t="s">
        <v>189</v>
      </c>
      <c r="AS601" t="s">
        <v>16</v>
      </c>
      <c r="AT601" t="s">
        <v>189</v>
      </c>
      <c r="AU601" t="s">
        <v>5516</v>
      </c>
      <c r="AV601" t="s">
        <v>189</v>
      </c>
      <c r="AW601" t="s">
        <v>16</v>
      </c>
      <c r="AX601" t="s">
        <v>16</v>
      </c>
      <c r="AY601" t="s">
        <v>16</v>
      </c>
      <c r="AZ601" t="s">
        <v>16</v>
      </c>
      <c r="BA601" t="s">
        <v>16</v>
      </c>
      <c r="BB601" t="s">
        <v>16</v>
      </c>
      <c r="BC601" t="s">
        <v>16</v>
      </c>
      <c r="BD601" t="s">
        <v>16</v>
      </c>
      <c r="BE601" t="s">
        <v>16</v>
      </c>
      <c r="BF601" t="s">
        <v>189</v>
      </c>
      <c r="BG601" t="s">
        <v>189</v>
      </c>
      <c r="BH601">
        <v>0</v>
      </c>
      <c r="BI601">
        <v>0</v>
      </c>
      <c r="BJ601">
        <v>0</v>
      </c>
      <c r="BK601" t="s">
        <v>189</v>
      </c>
      <c r="BL601" t="s">
        <v>189</v>
      </c>
      <c r="BN601" t="s">
        <v>494</v>
      </c>
      <c r="BO601" t="s">
        <v>16</v>
      </c>
      <c r="BP601" t="s">
        <v>492</v>
      </c>
      <c r="BQ601" t="s">
        <v>184</v>
      </c>
      <c r="BR601" t="s">
        <v>6744</v>
      </c>
      <c r="BS601" t="s">
        <v>9726</v>
      </c>
      <c r="BT601" t="s">
        <v>16</v>
      </c>
      <c r="BU601" t="s">
        <v>189</v>
      </c>
      <c r="BV601" t="s">
        <v>136</v>
      </c>
      <c r="BW601" t="s">
        <v>414</v>
      </c>
      <c r="BX601" t="s">
        <v>16</v>
      </c>
      <c r="BY601" t="s">
        <v>16</v>
      </c>
      <c r="BZ601" s="138"/>
      <c r="CA601" s="138">
        <v>42684</v>
      </c>
      <c r="CB601" t="s">
        <v>17</v>
      </c>
      <c r="CC601" t="s">
        <v>17</v>
      </c>
      <c r="CD601" t="s">
        <v>6307</v>
      </c>
      <c r="CE601" t="s">
        <v>189</v>
      </c>
      <c r="CF601" t="s">
        <v>6307</v>
      </c>
      <c r="CG601" t="s">
        <v>189</v>
      </c>
      <c r="CH601">
        <v>2022</v>
      </c>
      <c r="CI601" s="7">
        <v>44726</v>
      </c>
      <c r="CJ601" t="s">
        <v>4723</v>
      </c>
      <c r="CK601">
        <v>6</v>
      </c>
      <c r="CL601">
        <v>25</v>
      </c>
      <c r="CM601" s="7">
        <v>44725</v>
      </c>
      <c r="CN601" t="s">
        <v>11739</v>
      </c>
      <c r="CO601" t="s">
        <v>9857</v>
      </c>
      <c r="CP601" t="s">
        <v>11498</v>
      </c>
      <c r="CQ601" t="s">
        <v>11727</v>
      </c>
      <c r="CR601" t="s">
        <v>5970</v>
      </c>
      <c r="CS601" t="s">
        <v>5973</v>
      </c>
      <c r="CT601" t="s">
        <v>9850</v>
      </c>
      <c r="CU601" t="s">
        <v>9873</v>
      </c>
      <c r="CV601" t="s">
        <v>6310</v>
      </c>
      <c r="CW601" t="s">
        <v>9874</v>
      </c>
      <c r="CX601" t="s">
        <v>496</v>
      </c>
      <c r="CY601" t="s">
        <v>9813</v>
      </c>
      <c r="CZ601" t="s">
        <v>6730</v>
      </c>
      <c r="DA601" t="s">
        <v>252</v>
      </c>
      <c r="DB601" t="s">
        <v>9800</v>
      </c>
      <c r="DC601" t="s">
        <v>16</v>
      </c>
      <c r="DD601" t="s">
        <v>15</v>
      </c>
      <c r="DE601" t="s">
        <v>16</v>
      </c>
      <c r="DF601" t="s">
        <v>16</v>
      </c>
      <c r="DG601" t="s">
        <v>4727</v>
      </c>
      <c r="DH601" t="s">
        <v>6766</v>
      </c>
      <c r="DI601" t="s">
        <v>5602</v>
      </c>
      <c r="DJ601" t="s">
        <v>9911</v>
      </c>
      <c r="DK601" t="s">
        <v>5514</v>
      </c>
      <c r="DL601" t="s">
        <v>5514</v>
      </c>
      <c r="DM601" t="s">
        <v>16</v>
      </c>
      <c r="DN601" t="s">
        <v>189</v>
      </c>
      <c r="DO601" t="s">
        <v>10804</v>
      </c>
      <c r="DP601" t="s">
        <v>8007</v>
      </c>
      <c r="DQ601" t="s">
        <v>10338</v>
      </c>
      <c r="DR601" t="s">
        <v>5621</v>
      </c>
    </row>
    <row r="602" spans="1:122" x14ac:dyDescent="0.25">
      <c r="A602">
        <v>313</v>
      </c>
      <c r="B602" t="s">
        <v>189</v>
      </c>
      <c r="C602" t="s">
        <v>3289</v>
      </c>
      <c r="D602" s="138">
        <v>44726</v>
      </c>
      <c r="E602" t="s">
        <v>3287</v>
      </c>
      <c r="F602" t="s">
        <v>11</v>
      </c>
      <c r="G602" t="s">
        <v>1932</v>
      </c>
      <c r="H602" t="s">
        <v>11</v>
      </c>
      <c r="I602" t="s">
        <v>9802</v>
      </c>
      <c r="J602" t="s">
        <v>100</v>
      </c>
      <c r="K602">
        <v>0.3</v>
      </c>
      <c r="L602">
        <v>0.3</v>
      </c>
      <c r="M602">
        <v>2.02</v>
      </c>
      <c r="N602">
        <v>2.355</v>
      </c>
      <c r="O602" t="s">
        <v>189</v>
      </c>
      <c r="P602" t="s">
        <v>121</v>
      </c>
      <c r="Q602" t="s">
        <v>888</v>
      </c>
      <c r="R602" t="s">
        <v>16</v>
      </c>
      <c r="S602" t="s">
        <v>16</v>
      </c>
      <c r="T602" t="s">
        <v>16</v>
      </c>
      <c r="U602" t="s">
        <v>16</v>
      </c>
      <c r="V602" t="s">
        <v>2410</v>
      </c>
      <c r="W602">
        <v>100</v>
      </c>
      <c r="X602" t="s">
        <v>32</v>
      </c>
      <c r="Y602" t="s">
        <v>1883</v>
      </c>
      <c r="Z602" t="s">
        <v>1883</v>
      </c>
      <c r="AA602" t="s">
        <v>189</v>
      </c>
      <c r="AB602" s="138">
        <v>44729</v>
      </c>
      <c r="AC602" s="138">
        <v>44911</v>
      </c>
      <c r="AD602" t="s">
        <v>6242</v>
      </c>
      <c r="AE602" t="s">
        <v>5300</v>
      </c>
      <c r="AF602" t="s">
        <v>16</v>
      </c>
      <c r="AG602" t="s">
        <v>189</v>
      </c>
      <c r="AH602" s="138">
        <v>45093</v>
      </c>
      <c r="AI602" t="s">
        <v>2414</v>
      </c>
      <c r="AJ602" t="s">
        <v>189</v>
      </c>
      <c r="AK602" t="s">
        <v>189</v>
      </c>
      <c r="AL602" t="s">
        <v>189</v>
      </c>
      <c r="AM602" t="s">
        <v>189</v>
      </c>
      <c r="AN602" t="s">
        <v>189</v>
      </c>
      <c r="AO602" t="s">
        <v>189</v>
      </c>
      <c r="AP602" t="s">
        <v>5517</v>
      </c>
      <c r="AQ602" t="s">
        <v>16</v>
      </c>
      <c r="AR602" t="s">
        <v>189</v>
      </c>
      <c r="AS602" t="s">
        <v>16</v>
      </c>
      <c r="AT602" t="s">
        <v>189</v>
      </c>
      <c r="AU602" t="s">
        <v>9344</v>
      </c>
      <c r="AV602" t="s">
        <v>189</v>
      </c>
      <c r="AW602" t="s">
        <v>16</v>
      </c>
      <c r="AX602" t="s">
        <v>16</v>
      </c>
      <c r="AY602" t="s">
        <v>16</v>
      </c>
      <c r="AZ602" t="s">
        <v>16</v>
      </c>
      <c r="BA602" t="s">
        <v>16</v>
      </c>
      <c r="BB602" t="s">
        <v>16</v>
      </c>
      <c r="BC602" t="s">
        <v>16</v>
      </c>
      <c r="BD602" t="s">
        <v>16</v>
      </c>
      <c r="BE602" t="s">
        <v>16</v>
      </c>
      <c r="BF602" t="s">
        <v>189</v>
      </c>
      <c r="BG602" t="s">
        <v>189</v>
      </c>
      <c r="BH602">
        <v>0</v>
      </c>
      <c r="BI602">
        <v>0</v>
      </c>
      <c r="BJ602">
        <v>0</v>
      </c>
      <c r="BK602" t="s">
        <v>189</v>
      </c>
      <c r="BL602" t="s">
        <v>189</v>
      </c>
      <c r="BN602" t="s">
        <v>3284</v>
      </c>
      <c r="BO602" t="s">
        <v>16</v>
      </c>
      <c r="BP602" t="s">
        <v>3287</v>
      </c>
      <c r="BQ602" t="s">
        <v>184</v>
      </c>
      <c r="BR602" t="s">
        <v>6744</v>
      </c>
      <c r="BS602" t="s">
        <v>1494</v>
      </c>
      <c r="BT602" t="s">
        <v>16</v>
      </c>
      <c r="BU602" t="s">
        <v>189</v>
      </c>
      <c r="BV602" t="s">
        <v>18</v>
      </c>
      <c r="BW602" t="s">
        <v>195</v>
      </c>
      <c r="BX602" t="s">
        <v>2595</v>
      </c>
      <c r="BY602" t="s">
        <v>3288</v>
      </c>
      <c r="BZ602" s="138"/>
      <c r="CA602" s="138">
        <v>44726</v>
      </c>
      <c r="CB602" t="s">
        <v>17</v>
      </c>
      <c r="CC602" t="s">
        <v>17</v>
      </c>
      <c r="CD602" t="s">
        <v>6307</v>
      </c>
      <c r="CE602" t="s">
        <v>189</v>
      </c>
      <c r="CF602" t="s">
        <v>189</v>
      </c>
      <c r="CG602" t="s">
        <v>189</v>
      </c>
      <c r="CH602">
        <v>2022</v>
      </c>
      <c r="CI602" s="7">
        <v>44726</v>
      </c>
      <c r="CJ602" t="s">
        <v>4723</v>
      </c>
      <c r="CK602">
        <v>6</v>
      </c>
      <c r="CL602">
        <v>25</v>
      </c>
      <c r="CM602" s="7">
        <v>44725</v>
      </c>
      <c r="CN602" t="s">
        <v>11739</v>
      </c>
      <c r="CO602" t="s">
        <v>9857</v>
      </c>
      <c r="CP602" t="s">
        <v>11498</v>
      </c>
      <c r="CQ602" t="s">
        <v>11727</v>
      </c>
      <c r="CR602" t="s">
        <v>5970</v>
      </c>
      <c r="CS602" t="s">
        <v>5973</v>
      </c>
      <c r="CT602" t="s">
        <v>9850</v>
      </c>
      <c r="CU602" t="s">
        <v>9873</v>
      </c>
      <c r="CV602" t="s">
        <v>6307</v>
      </c>
      <c r="CW602" t="s">
        <v>9882</v>
      </c>
      <c r="CX602" t="s">
        <v>3286</v>
      </c>
      <c r="CY602" t="s">
        <v>9813</v>
      </c>
      <c r="CZ602" t="s">
        <v>6730</v>
      </c>
      <c r="DA602" t="s">
        <v>188</v>
      </c>
      <c r="DB602" t="s">
        <v>16</v>
      </c>
      <c r="DC602" t="s">
        <v>3284</v>
      </c>
      <c r="DD602" t="s">
        <v>32</v>
      </c>
      <c r="DE602" t="s">
        <v>16</v>
      </c>
      <c r="DF602" t="s">
        <v>16</v>
      </c>
      <c r="DG602" t="s">
        <v>5517</v>
      </c>
      <c r="DH602" t="s">
        <v>6766</v>
      </c>
      <c r="DI602" t="s">
        <v>4513</v>
      </c>
      <c r="DJ602" t="s">
        <v>16</v>
      </c>
      <c r="DK602" t="s">
        <v>16</v>
      </c>
      <c r="DL602" t="s">
        <v>4465</v>
      </c>
      <c r="DM602" t="s">
        <v>16</v>
      </c>
      <c r="DN602" t="s">
        <v>189</v>
      </c>
      <c r="DO602" t="s">
        <v>11743</v>
      </c>
      <c r="DP602" t="s">
        <v>8008</v>
      </c>
      <c r="DQ602" t="s">
        <v>10338</v>
      </c>
      <c r="DR602" t="s">
        <v>8009</v>
      </c>
    </row>
    <row r="603" spans="1:122" x14ac:dyDescent="0.25">
      <c r="A603">
        <v>312</v>
      </c>
      <c r="B603" t="s">
        <v>189</v>
      </c>
      <c r="C603" t="s">
        <v>3500</v>
      </c>
      <c r="D603" s="138">
        <v>44726</v>
      </c>
      <c r="E603" t="s">
        <v>5473</v>
      </c>
      <c r="F603" t="s">
        <v>11</v>
      </c>
      <c r="G603" t="s">
        <v>1929</v>
      </c>
      <c r="H603" t="s">
        <v>11</v>
      </c>
      <c r="I603" t="s">
        <v>9802</v>
      </c>
      <c r="J603" t="s">
        <v>100</v>
      </c>
      <c r="K603">
        <v>0.4</v>
      </c>
      <c r="L603">
        <v>0.4</v>
      </c>
      <c r="M603">
        <v>2.7</v>
      </c>
      <c r="N603">
        <v>3.14</v>
      </c>
      <c r="O603" t="s">
        <v>5516</v>
      </c>
      <c r="P603" t="s">
        <v>13</v>
      </c>
      <c r="Q603" t="s">
        <v>3497</v>
      </c>
      <c r="R603" t="s">
        <v>980</v>
      </c>
      <c r="S603" t="s">
        <v>2305</v>
      </c>
      <c r="T603" t="s">
        <v>2305</v>
      </c>
      <c r="U603" t="s">
        <v>3498</v>
      </c>
      <c r="V603" t="s">
        <v>2410</v>
      </c>
      <c r="W603">
        <v>100.16200000000001</v>
      </c>
      <c r="X603" t="s">
        <v>15</v>
      </c>
      <c r="Y603" t="s">
        <v>6283</v>
      </c>
      <c r="Z603" t="s">
        <v>6283</v>
      </c>
      <c r="AA603" t="s">
        <v>189</v>
      </c>
      <c r="AB603" s="138">
        <v>44719</v>
      </c>
      <c r="AC603" s="138">
        <v>44902</v>
      </c>
      <c r="AD603" t="s">
        <v>6241</v>
      </c>
      <c r="AE603" t="s">
        <v>5335</v>
      </c>
      <c r="AF603" t="s">
        <v>16</v>
      </c>
      <c r="AG603" t="s">
        <v>189</v>
      </c>
      <c r="AH603" s="138">
        <v>45815</v>
      </c>
      <c r="AI603" t="s">
        <v>2414</v>
      </c>
      <c r="AJ603" t="s">
        <v>189</v>
      </c>
      <c r="AK603" t="s">
        <v>189</v>
      </c>
      <c r="AL603" t="s">
        <v>189</v>
      </c>
      <c r="AM603" t="s">
        <v>189</v>
      </c>
      <c r="AN603" t="s">
        <v>189</v>
      </c>
      <c r="AO603" t="s">
        <v>189</v>
      </c>
      <c r="AP603" t="s">
        <v>189</v>
      </c>
      <c r="AQ603" t="s">
        <v>16</v>
      </c>
      <c r="AR603" t="s">
        <v>189</v>
      </c>
      <c r="AS603" t="s">
        <v>16</v>
      </c>
      <c r="AT603" t="s">
        <v>189</v>
      </c>
      <c r="AU603" t="s">
        <v>9344</v>
      </c>
      <c r="AV603" t="s">
        <v>189</v>
      </c>
      <c r="AW603" t="s">
        <v>16</v>
      </c>
      <c r="AX603" t="s">
        <v>16</v>
      </c>
      <c r="AY603" t="s">
        <v>16</v>
      </c>
      <c r="AZ603" t="s">
        <v>16</v>
      </c>
      <c r="BA603" t="s">
        <v>16</v>
      </c>
      <c r="BB603" t="s">
        <v>16</v>
      </c>
      <c r="BC603" t="s">
        <v>16</v>
      </c>
      <c r="BD603" t="s">
        <v>16</v>
      </c>
      <c r="BE603" t="s">
        <v>16</v>
      </c>
      <c r="BF603" t="s">
        <v>189</v>
      </c>
      <c r="BG603" t="s">
        <v>189</v>
      </c>
      <c r="BH603">
        <v>0</v>
      </c>
      <c r="BI603">
        <v>0</v>
      </c>
      <c r="BJ603">
        <v>0</v>
      </c>
      <c r="BK603" t="s">
        <v>189</v>
      </c>
      <c r="BL603" t="s">
        <v>189</v>
      </c>
      <c r="BN603" t="s">
        <v>3499</v>
      </c>
      <c r="BO603" t="s">
        <v>16</v>
      </c>
      <c r="BP603" t="s">
        <v>3502</v>
      </c>
      <c r="BQ603" t="s">
        <v>184</v>
      </c>
      <c r="BR603" t="s">
        <v>6744</v>
      </c>
      <c r="BS603" t="s">
        <v>9667</v>
      </c>
      <c r="BT603" t="s">
        <v>16</v>
      </c>
      <c r="BU603" t="s">
        <v>189</v>
      </c>
      <c r="BV603" t="s">
        <v>3159</v>
      </c>
      <c r="BW603" t="s">
        <v>185</v>
      </c>
      <c r="BX603" t="s">
        <v>3503</v>
      </c>
      <c r="BY603" t="s">
        <v>16</v>
      </c>
      <c r="BZ603" s="138"/>
      <c r="CA603" s="138">
        <v>43650</v>
      </c>
      <c r="CB603" t="s">
        <v>17</v>
      </c>
      <c r="CC603" t="s">
        <v>17</v>
      </c>
      <c r="CD603" t="s">
        <v>6307</v>
      </c>
      <c r="CE603" t="s">
        <v>189</v>
      </c>
      <c r="CF603" t="s">
        <v>189</v>
      </c>
      <c r="CG603" t="s">
        <v>189</v>
      </c>
      <c r="CH603">
        <v>2022</v>
      </c>
      <c r="CI603" s="7">
        <v>44726</v>
      </c>
      <c r="CJ603" t="s">
        <v>4723</v>
      </c>
      <c r="CK603">
        <v>6</v>
      </c>
      <c r="CL603">
        <v>25</v>
      </c>
      <c r="CM603" s="7">
        <v>44725</v>
      </c>
      <c r="CN603" t="s">
        <v>11739</v>
      </c>
      <c r="CO603" t="s">
        <v>9857</v>
      </c>
      <c r="CP603" t="s">
        <v>11498</v>
      </c>
      <c r="CQ603" t="s">
        <v>11727</v>
      </c>
      <c r="CR603" t="s">
        <v>5970</v>
      </c>
      <c r="CS603" t="s">
        <v>5973</v>
      </c>
      <c r="CT603" t="s">
        <v>9850</v>
      </c>
      <c r="CU603" t="s">
        <v>9873</v>
      </c>
      <c r="CV603" t="s">
        <v>6310</v>
      </c>
      <c r="CW603" t="s">
        <v>9874</v>
      </c>
      <c r="CX603" t="s">
        <v>3501</v>
      </c>
      <c r="CY603" t="s">
        <v>9813</v>
      </c>
      <c r="CZ603" t="s">
        <v>6730</v>
      </c>
      <c r="DA603" t="s">
        <v>188</v>
      </c>
      <c r="DB603" t="s">
        <v>16</v>
      </c>
      <c r="DC603" t="s">
        <v>16</v>
      </c>
      <c r="DD603" t="s">
        <v>15</v>
      </c>
      <c r="DE603" t="s">
        <v>16</v>
      </c>
      <c r="DF603" t="s">
        <v>16</v>
      </c>
      <c r="DG603" t="s">
        <v>4727</v>
      </c>
      <c r="DH603" t="s">
        <v>6766</v>
      </c>
      <c r="DI603" t="s">
        <v>5536</v>
      </c>
      <c r="DJ603" t="s">
        <v>16</v>
      </c>
      <c r="DK603" t="s">
        <v>16</v>
      </c>
      <c r="DL603" t="s">
        <v>4465</v>
      </c>
      <c r="DM603" t="s">
        <v>16</v>
      </c>
      <c r="DN603" t="s">
        <v>189</v>
      </c>
      <c r="DO603" t="s">
        <v>11744</v>
      </c>
      <c r="DP603" t="s">
        <v>8010</v>
      </c>
      <c r="DQ603" t="s">
        <v>10338</v>
      </c>
      <c r="DR603" t="s">
        <v>5628</v>
      </c>
    </row>
    <row r="604" spans="1:122" x14ac:dyDescent="0.25">
      <c r="A604">
        <v>311</v>
      </c>
      <c r="B604" t="s">
        <v>189</v>
      </c>
      <c r="C604" t="s">
        <v>3492</v>
      </c>
      <c r="D604" s="138">
        <v>44726</v>
      </c>
      <c r="E604" t="s">
        <v>3496</v>
      </c>
      <c r="F604" t="s">
        <v>11</v>
      </c>
      <c r="G604" t="s">
        <v>1932</v>
      </c>
      <c r="H604" t="s">
        <v>11</v>
      </c>
      <c r="I604" t="s">
        <v>9802</v>
      </c>
      <c r="J604" t="s">
        <v>100</v>
      </c>
      <c r="K604">
        <v>0.7</v>
      </c>
      <c r="L604">
        <v>0.7</v>
      </c>
      <c r="M604">
        <v>4.72</v>
      </c>
      <c r="N604">
        <v>5.4950000000000001</v>
      </c>
      <c r="O604" t="s">
        <v>189</v>
      </c>
      <c r="P604" t="s">
        <v>13</v>
      </c>
      <c r="Q604" t="s">
        <v>40</v>
      </c>
      <c r="R604" t="s">
        <v>16</v>
      </c>
      <c r="S604" t="s">
        <v>40</v>
      </c>
      <c r="T604" t="s">
        <v>16</v>
      </c>
      <c r="U604" t="s">
        <v>16</v>
      </c>
      <c r="V604" t="s">
        <v>2410</v>
      </c>
      <c r="W604">
        <v>100</v>
      </c>
      <c r="X604" t="s">
        <v>22</v>
      </c>
      <c r="Y604" t="s">
        <v>6282</v>
      </c>
      <c r="Z604" t="s">
        <v>6282</v>
      </c>
      <c r="AA604" t="s">
        <v>189</v>
      </c>
      <c r="AB604" s="138">
        <v>44729</v>
      </c>
      <c r="AC604" s="138">
        <v>44912</v>
      </c>
      <c r="AD604" t="s">
        <v>6241</v>
      </c>
      <c r="AE604" t="s">
        <v>5334</v>
      </c>
      <c r="AF604" t="s">
        <v>16</v>
      </c>
      <c r="AG604" t="s">
        <v>189</v>
      </c>
      <c r="AH604" s="138">
        <v>45825</v>
      </c>
      <c r="AI604" t="s">
        <v>2414</v>
      </c>
      <c r="AJ604" t="s">
        <v>189</v>
      </c>
      <c r="AK604" t="s">
        <v>189</v>
      </c>
      <c r="AL604" t="s">
        <v>189</v>
      </c>
      <c r="AM604" t="s">
        <v>189</v>
      </c>
      <c r="AN604" t="s">
        <v>189</v>
      </c>
      <c r="AO604" t="s">
        <v>189</v>
      </c>
      <c r="AP604" t="s">
        <v>189</v>
      </c>
      <c r="AQ604" t="s">
        <v>16</v>
      </c>
      <c r="AR604" t="s">
        <v>189</v>
      </c>
      <c r="AS604" t="s">
        <v>16</v>
      </c>
      <c r="AT604" t="s">
        <v>189</v>
      </c>
      <c r="AU604" t="s">
        <v>9344</v>
      </c>
      <c r="AV604" t="s">
        <v>189</v>
      </c>
      <c r="AW604" t="s">
        <v>16</v>
      </c>
      <c r="AX604" t="s">
        <v>16</v>
      </c>
      <c r="AY604" t="s">
        <v>16</v>
      </c>
      <c r="AZ604" t="s">
        <v>16</v>
      </c>
      <c r="BA604" t="s">
        <v>16</v>
      </c>
      <c r="BB604" t="s">
        <v>16</v>
      </c>
      <c r="BC604" t="s">
        <v>16</v>
      </c>
      <c r="BD604" t="s">
        <v>16</v>
      </c>
      <c r="BE604" t="s">
        <v>16</v>
      </c>
      <c r="BF604" t="s">
        <v>189</v>
      </c>
      <c r="BG604" t="s">
        <v>189</v>
      </c>
      <c r="BH604">
        <v>0</v>
      </c>
      <c r="BI604">
        <v>0</v>
      </c>
      <c r="BJ604">
        <v>0</v>
      </c>
      <c r="BK604" t="s">
        <v>189</v>
      </c>
      <c r="BL604" t="s">
        <v>189</v>
      </c>
      <c r="BN604" t="s">
        <v>3491</v>
      </c>
      <c r="BO604" t="s">
        <v>9710</v>
      </c>
      <c r="BP604" t="s">
        <v>3494</v>
      </c>
      <c r="BQ604" t="s">
        <v>184</v>
      </c>
      <c r="BR604" t="s">
        <v>6744</v>
      </c>
      <c r="BS604" t="s">
        <v>202</v>
      </c>
      <c r="BT604" t="s">
        <v>16</v>
      </c>
      <c r="BU604" t="s">
        <v>189</v>
      </c>
      <c r="BV604" t="s">
        <v>133</v>
      </c>
      <c r="BW604" t="s">
        <v>195</v>
      </c>
      <c r="BX604" t="s">
        <v>3495</v>
      </c>
      <c r="BY604" t="s">
        <v>16</v>
      </c>
      <c r="BZ604" s="138"/>
      <c r="CA604" s="138">
        <v>43644</v>
      </c>
      <c r="CB604" t="s">
        <v>17</v>
      </c>
      <c r="CC604" t="s">
        <v>17</v>
      </c>
      <c r="CD604" t="s">
        <v>6307</v>
      </c>
      <c r="CE604" t="s">
        <v>189</v>
      </c>
      <c r="CF604" t="s">
        <v>189</v>
      </c>
      <c r="CG604" t="s">
        <v>189</v>
      </c>
      <c r="CH604">
        <v>2022</v>
      </c>
      <c r="CI604" s="7">
        <v>44726</v>
      </c>
      <c r="CJ604" t="s">
        <v>4723</v>
      </c>
      <c r="CK604">
        <v>6</v>
      </c>
      <c r="CL604">
        <v>25</v>
      </c>
      <c r="CM604" s="7">
        <v>44725</v>
      </c>
      <c r="CN604" t="s">
        <v>11739</v>
      </c>
      <c r="CO604" t="s">
        <v>9857</v>
      </c>
      <c r="CP604" t="s">
        <v>11498</v>
      </c>
      <c r="CQ604" t="s">
        <v>11727</v>
      </c>
      <c r="CR604" t="s">
        <v>5970</v>
      </c>
      <c r="CS604" t="s">
        <v>5973</v>
      </c>
      <c r="CT604" t="s">
        <v>9850</v>
      </c>
      <c r="CU604" t="s">
        <v>9873</v>
      </c>
      <c r="CV604" t="s">
        <v>6310</v>
      </c>
      <c r="CW604" t="s">
        <v>9874</v>
      </c>
      <c r="CX604" t="s">
        <v>3493</v>
      </c>
      <c r="CY604" t="s">
        <v>9813</v>
      </c>
      <c r="CZ604" t="s">
        <v>6730</v>
      </c>
      <c r="DA604" t="s">
        <v>188</v>
      </c>
      <c r="DB604" t="s">
        <v>16</v>
      </c>
      <c r="DC604" t="s">
        <v>16</v>
      </c>
      <c r="DD604" t="s">
        <v>22</v>
      </c>
      <c r="DE604" t="s">
        <v>16</v>
      </c>
      <c r="DF604" t="s">
        <v>3297</v>
      </c>
      <c r="DG604" t="s">
        <v>4727</v>
      </c>
      <c r="DH604" t="s">
        <v>6766</v>
      </c>
      <c r="DI604" t="s">
        <v>5907</v>
      </c>
      <c r="DJ604" t="s">
        <v>16</v>
      </c>
      <c r="DK604" t="s">
        <v>16</v>
      </c>
      <c r="DL604" t="s">
        <v>5972</v>
      </c>
      <c r="DM604" t="s">
        <v>9708</v>
      </c>
      <c r="DN604" t="s">
        <v>189</v>
      </c>
      <c r="DO604" t="s">
        <v>11258</v>
      </c>
      <c r="DP604" t="s">
        <v>8011</v>
      </c>
      <c r="DQ604" t="s">
        <v>10338</v>
      </c>
      <c r="DR604" t="s">
        <v>8012</v>
      </c>
    </row>
    <row r="605" spans="1:122" x14ac:dyDescent="0.25">
      <c r="A605">
        <v>310</v>
      </c>
      <c r="B605" t="s">
        <v>189</v>
      </c>
      <c r="C605" t="s">
        <v>3485</v>
      </c>
      <c r="D605" s="138">
        <v>44726</v>
      </c>
      <c r="E605" t="s">
        <v>3490</v>
      </c>
      <c r="F605" t="s">
        <v>11</v>
      </c>
      <c r="G605" t="s">
        <v>1929</v>
      </c>
      <c r="H605" t="s">
        <v>11</v>
      </c>
      <c r="I605" t="s">
        <v>9802</v>
      </c>
      <c r="J605" t="s">
        <v>100</v>
      </c>
      <c r="K605">
        <v>0.96499999999999997</v>
      </c>
      <c r="L605">
        <v>0.96</v>
      </c>
      <c r="M605">
        <v>6.51</v>
      </c>
      <c r="N605">
        <v>7.5750000000000002</v>
      </c>
      <c r="O605" t="s">
        <v>189</v>
      </c>
      <c r="P605" t="s">
        <v>13</v>
      </c>
      <c r="Q605" t="s">
        <v>66</v>
      </c>
      <c r="R605" t="s">
        <v>16</v>
      </c>
      <c r="S605" t="s">
        <v>66</v>
      </c>
      <c r="T605" t="s">
        <v>16</v>
      </c>
      <c r="U605" t="s">
        <v>16</v>
      </c>
      <c r="V605" t="s">
        <v>2410</v>
      </c>
      <c r="W605">
        <v>100</v>
      </c>
      <c r="X605" t="s">
        <v>22</v>
      </c>
      <c r="Y605" t="s">
        <v>6282</v>
      </c>
      <c r="Z605" t="s">
        <v>6282</v>
      </c>
      <c r="AA605" t="s">
        <v>189</v>
      </c>
      <c r="AB605" s="138">
        <v>44733</v>
      </c>
      <c r="AC605" s="138">
        <v>44916</v>
      </c>
      <c r="AD605" t="s">
        <v>6241</v>
      </c>
      <c r="AE605" t="s">
        <v>5333</v>
      </c>
      <c r="AF605" t="s">
        <v>16</v>
      </c>
      <c r="AG605" t="s">
        <v>189</v>
      </c>
      <c r="AH605" s="138">
        <v>45829</v>
      </c>
      <c r="AI605" t="s">
        <v>2414</v>
      </c>
      <c r="AJ605" t="s">
        <v>189</v>
      </c>
      <c r="AK605" t="s">
        <v>189</v>
      </c>
      <c r="AL605" t="s">
        <v>189</v>
      </c>
      <c r="AM605" t="s">
        <v>189</v>
      </c>
      <c r="AN605" t="s">
        <v>189</v>
      </c>
      <c r="AO605" t="s">
        <v>189</v>
      </c>
      <c r="AP605" t="s">
        <v>189</v>
      </c>
      <c r="AQ605" t="s">
        <v>16</v>
      </c>
      <c r="AR605" t="s">
        <v>189</v>
      </c>
      <c r="AS605" t="s">
        <v>16</v>
      </c>
      <c r="AT605" t="s">
        <v>189</v>
      </c>
      <c r="AU605" t="s">
        <v>9344</v>
      </c>
      <c r="AV605" t="s">
        <v>189</v>
      </c>
      <c r="AW605" t="s">
        <v>16</v>
      </c>
      <c r="AX605" t="s">
        <v>16</v>
      </c>
      <c r="AY605" t="s">
        <v>16</v>
      </c>
      <c r="AZ605" t="s">
        <v>16</v>
      </c>
      <c r="BA605" t="s">
        <v>16</v>
      </c>
      <c r="BB605" t="s">
        <v>16</v>
      </c>
      <c r="BC605" t="s">
        <v>16</v>
      </c>
      <c r="BD605" t="s">
        <v>16</v>
      </c>
      <c r="BE605" t="s">
        <v>16</v>
      </c>
      <c r="BF605" t="s">
        <v>189</v>
      </c>
      <c r="BG605" t="s">
        <v>189</v>
      </c>
      <c r="BH605">
        <v>0</v>
      </c>
      <c r="BI605">
        <v>0</v>
      </c>
      <c r="BJ605">
        <v>0</v>
      </c>
      <c r="BK605" t="s">
        <v>189</v>
      </c>
      <c r="BL605" t="s">
        <v>189</v>
      </c>
      <c r="BN605" t="s">
        <v>3484</v>
      </c>
      <c r="BO605" t="s">
        <v>7115</v>
      </c>
      <c r="BP605" t="s">
        <v>3487</v>
      </c>
      <c r="BQ605" t="s">
        <v>184</v>
      </c>
      <c r="BR605" t="s">
        <v>6744</v>
      </c>
      <c r="BS605" t="s">
        <v>1494</v>
      </c>
      <c r="BT605" t="s">
        <v>16</v>
      </c>
      <c r="BU605" t="s">
        <v>189</v>
      </c>
      <c r="BV605" t="s">
        <v>27</v>
      </c>
      <c r="BW605" t="s">
        <v>9677</v>
      </c>
      <c r="BX605" t="s">
        <v>2542</v>
      </c>
      <c r="BY605" t="s">
        <v>3488</v>
      </c>
      <c r="BZ605" s="138"/>
      <c r="CA605" s="138">
        <v>44616</v>
      </c>
      <c r="CB605" t="s">
        <v>17</v>
      </c>
      <c r="CC605" t="s">
        <v>17</v>
      </c>
      <c r="CD605" t="s">
        <v>6307</v>
      </c>
      <c r="CE605" t="s">
        <v>189</v>
      </c>
      <c r="CF605" t="s">
        <v>189</v>
      </c>
      <c r="CG605" t="s">
        <v>189</v>
      </c>
      <c r="CH605">
        <v>2022</v>
      </c>
      <c r="CI605" s="7">
        <v>44726</v>
      </c>
      <c r="CJ605" t="s">
        <v>4723</v>
      </c>
      <c r="CK605">
        <v>6</v>
      </c>
      <c r="CL605">
        <v>25</v>
      </c>
      <c r="CM605" s="7">
        <v>44725</v>
      </c>
      <c r="CN605" t="s">
        <v>11739</v>
      </c>
      <c r="CO605" t="s">
        <v>9857</v>
      </c>
      <c r="CP605" t="s">
        <v>11498</v>
      </c>
      <c r="CQ605" t="s">
        <v>11727</v>
      </c>
      <c r="CR605" t="s">
        <v>5970</v>
      </c>
      <c r="CS605" t="s">
        <v>5973</v>
      </c>
      <c r="CT605" t="s">
        <v>9850</v>
      </c>
      <c r="CU605" t="s">
        <v>9873</v>
      </c>
      <c r="CV605" t="s">
        <v>6310</v>
      </c>
      <c r="CW605" t="s">
        <v>9874</v>
      </c>
      <c r="CX605" t="s">
        <v>3486</v>
      </c>
      <c r="CY605" t="s">
        <v>9813</v>
      </c>
      <c r="CZ605" t="s">
        <v>6730</v>
      </c>
      <c r="DA605" t="s">
        <v>188</v>
      </c>
      <c r="DB605" t="s">
        <v>16</v>
      </c>
      <c r="DC605" t="s">
        <v>16</v>
      </c>
      <c r="DD605" t="s">
        <v>22</v>
      </c>
      <c r="DE605" t="s">
        <v>16</v>
      </c>
      <c r="DF605" t="s">
        <v>311</v>
      </c>
      <c r="DG605" t="s">
        <v>4727</v>
      </c>
      <c r="DH605" t="s">
        <v>6766</v>
      </c>
      <c r="DI605" t="s">
        <v>5913</v>
      </c>
      <c r="DJ605" t="s">
        <v>16</v>
      </c>
      <c r="DK605" t="s">
        <v>16</v>
      </c>
      <c r="DL605" t="s">
        <v>5972</v>
      </c>
      <c r="DM605" t="s">
        <v>6245</v>
      </c>
      <c r="DN605" t="s">
        <v>189</v>
      </c>
      <c r="DO605" t="s">
        <v>11259</v>
      </c>
      <c r="DP605" t="s">
        <v>8013</v>
      </c>
      <c r="DQ605" t="s">
        <v>10338</v>
      </c>
      <c r="DR605" t="s">
        <v>8014</v>
      </c>
    </row>
    <row r="606" spans="1:122" x14ac:dyDescent="0.25">
      <c r="A606">
        <v>309</v>
      </c>
      <c r="B606" t="s">
        <v>189</v>
      </c>
      <c r="C606" t="s">
        <v>3514</v>
      </c>
      <c r="D606" s="138">
        <v>44722</v>
      </c>
      <c r="E606" t="s">
        <v>3517</v>
      </c>
      <c r="F606" t="s">
        <v>11</v>
      </c>
      <c r="G606" t="s">
        <v>1932</v>
      </c>
      <c r="H606" t="s">
        <v>11</v>
      </c>
      <c r="I606" t="s">
        <v>9802</v>
      </c>
      <c r="J606" t="s">
        <v>100</v>
      </c>
      <c r="K606">
        <v>0.32</v>
      </c>
      <c r="L606">
        <v>0.32</v>
      </c>
      <c r="M606">
        <v>2.15</v>
      </c>
      <c r="N606">
        <v>2.512</v>
      </c>
      <c r="O606" t="s">
        <v>189</v>
      </c>
      <c r="P606" t="s">
        <v>13</v>
      </c>
      <c r="Q606" t="s">
        <v>66</v>
      </c>
      <c r="R606" t="s">
        <v>16</v>
      </c>
      <c r="S606" t="s">
        <v>16</v>
      </c>
      <c r="T606" t="s">
        <v>16</v>
      </c>
      <c r="U606" t="s">
        <v>16</v>
      </c>
      <c r="V606" t="s">
        <v>2410</v>
      </c>
      <c r="W606">
        <v>100</v>
      </c>
      <c r="X606" t="s">
        <v>72</v>
      </c>
      <c r="Y606" t="s">
        <v>6282</v>
      </c>
      <c r="Z606" t="s">
        <v>6282</v>
      </c>
      <c r="AA606" t="s">
        <v>189</v>
      </c>
      <c r="AB606" s="138">
        <v>44729</v>
      </c>
      <c r="AC606" s="138">
        <v>44912</v>
      </c>
      <c r="AD606" t="s">
        <v>6240</v>
      </c>
      <c r="AE606" t="s">
        <v>5339</v>
      </c>
      <c r="AF606" t="s">
        <v>16</v>
      </c>
      <c r="AG606" t="s">
        <v>189</v>
      </c>
      <c r="AH606" s="138">
        <v>45825</v>
      </c>
      <c r="AI606" t="s">
        <v>2414</v>
      </c>
      <c r="AJ606" t="s">
        <v>189</v>
      </c>
      <c r="AK606" t="s">
        <v>189</v>
      </c>
      <c r="AL606" t="s">
        <v>189</v>
      </c>
      <c r="AM606" t="s">
        <v>189</v>
      </c>
      <c r="AN606" t="s">
        <v>189</v>
      </c>
      <c r="AO606" t="s">
        <v>189</v>
      </c>
      <c r="AP606" t="s">
        <v>189</v>
      </c>
      <c r="AQ606" t="s">
        <v>16</v>
      </c>
      <c r="AR606" t="s">
        <v>189</v>
      </c>
      <c r="AS606" t="s">
        <v>16</v>
      </c>
      <c r="AT606" t="s">
        <v>189</v>
      </c>
      <c r="AU606" t="s">
        <v>9344</v>
      </c>
      <c r="AV606" t="s">
        <v>189</v>
      </c>
      <c r="AW606" t="s">
        <v>16</v>
      </c>
      <c r="AX606" t="s">
        <v>16</v>
      </c>
      <c r="AY606" t="s">
        <v>16</v>
      </c>
      <c r="AZ606" t="s">
        <v>16</v>
      </c>
      <c r="BA606" t="s">
        <v>16</v>
      </c>
      <c r="BB606" t="s">
        <v>16</v>
      </c>
      <c r="BC606" t="s">
        <v>16</v>
      </c>
      <c r="BD606" t="s">
        <v>16</v>
      </c>
      <c r="BE606" t="s">
        <v>16</v>
      </c>
      <c r="BF606" t="s">
        <v>189</v>
      </c>
      <c r="BG606" t="s">
        <v>189</v>
      </c>
      <c r="BH606">
        <v>0</v>
      </c>
      <c r="BI606">
        <v>0</v>
      </c>
      <c r="BJ606">
        <v>0</v>
      </c>
      <c r="BK606" t="s">
        <v>189</v>
      </c>
      <c r="BL606" t="s">
        <v>189</v>
      </c>
      <c r="BN606" t="s">
        <v>3513</v>
      </c>
      <c r="BO606" t="s">
        <v>9725</v>
      </c>
      <c r="BP606" t="s">
        <v>3516</v>
      </c>
      <c r="BQ606" t="s">
        <v>184</v>
      </c>
      <c r="BR606" t="s">
        <v>6744</v>
      </c>
      <c r="BS606" t="s">
        <v>1494</v>
      </c>
      <c r="BT606" t="s">
        <v>16</v>
      </c>
      <c r="BU606" t="s">
        <v>189</v>
      </c>
      <c r="BV606" t="s">
        <v>18</v>
      </c>
      <c r="BW606" t="s">
        <v>9677</v>
      </c>
      <c r="BX606" t="s">
        <v>1340</v>
      </c>
      <c r="BY606" t="s">
        <v>16</v>
      </c>
      <c r="BZ606" s="138"/>
      <c r="CA606" s="138">
        <v>43642</v>
      </c>
      <c r="CB606" t="s">
        <v>17</v>
      </c>
      <c r="CC606" t="s">
        <v>17</v>
      </c>
      <c r="CD606" t="s">
        <v>6307</v>
      </c>
      <c r="CE606" t="s">
        <v>189</v>
      </c>
      <c r="CF606" t="s">
        <v>189</v>
      </c>
      <c r="CG606" t="s">
        <v>189</v>
      </c>
      <c r="CH606">
        <v>2022</v>
      </c>
      <c r="CI606" s="7">
        <v>44722</v>
      </c>
      <c r="CJ606" t="s">
        <v>4723</v>
      </c>
      <c r="CK606">
        <v>6</v>
      </c>
      <c r="CL606">
        <v>24</v>
      </c>
      <c r="CM606" s="7">
        <v>44718</v>
      </c>
      <c r="CN606" t="s">
        <v>11745</v>
      </c>
      <c r="CO606" t="s">
        <v>9857</v>
      </c>
      <c r="CP606" t="s">
        <v>11498</v>
      </c>
      <c r="CQ606" t="s">
        <v>11727</v>
      </c>
      <c r="CR606" t="s">
        <v>5970</v>
      </c>
      <c r="CS606" t="s">
        <v>5975</v>
      </c>
      <c r="CT606" t="s">
        <v>9850</v>
      </c>
      <c r="CU606" t="s">
        <v>9873</v>
      </c>
      <c r="CV606" t="s">
        <v>6310</v>
      </c>
      <c r="CW606" t="s">
        <v>9874</v>
      </c>
      <c r="CX606" t="s">
        <v>3515</v>
      </c>
      <c r="CY606" t="s">
        <v>9813</v>
      </c>
      <c r="CZ606" t="s">
        <v>6730</v>
      </c>
      <c r="DA606" t="s">
        <v>188</v>
      </c>
      <c r="DB606" t="s">
        <v>16</v>
      </c>
      <c r="DC606" t="s">
        <v>3513</v>
      </c>
      <c r="DD606" t="s">
        <v>22</v>
      </c>
      <c r="DE606" t="s">
        <v>16</v>
      </c>
      <c r="DF606" t="s">
        <v>405</v>
      </c>
      <c r="DG606" t="s">
        <v>4727</v>
      </c>
      <c r="DH606" t="s">
        <v>6766</v>
      </c>
      <c r="DI606" t="s">
        <v>5912</v>
      </c>
      <c r="DJ606" t="s">
        <v>16</v>
      </c>
      <c r="DK606" t="s">
        <v>16</v>
      </c>
      <c r="DL606" t="s">
        <v>5972</v>
      </c>
      <c r="DM606" t="s">
        <v>9708</v>
      </c>
      <c r="DN606" t="s">
        <v>189</v>
      </c>
      <c r="DO606" t="s">
        <v>11260</v>
      </c>
      <c r="DP606" t="s">
        <v>8015</v>
      </c>
      <c r="DQ606" t="s">
        <v>10339</v>
      </c>
      <c r="DR606" t="s">
        <v>8016</v>
      </c>
    </row>
    <row r="607" spans="1:122" x14ac:dyDescent="0.25">
      <c r="A607">
        <v>308</v>
      </c>
      <c r="B607" t="s">
        <v>189</v>
      </c>
      <c r="C607" t="s">
        <v>1943</v>
      </c>
      <c r="D607" s="138">
        <v>44722</v>
      </c>
      <c r="E607" t="s">
        <v>5338</v>
      </c>
      <c r="F607" t="s">
        <v>11</v>
      </c>
      <c r="G607" t="s">
        <v>1932</v>
      </c>
      <c r="H607" t="s">
        <v>11</v>
      </c>
      <c r="I607" t="s">
        <v>9802</v>
      </c>
      <c r="J607" t="s">
        <v>100</v>
      </c>
      <c r="K607">
        <v>1</v>
      </c>
      <c r="L607">
        <v>1</v>
      </c>
      <c r="M607">
        <v>6.71</v>
      </c>
      <c r="N607">
        <v>7.8490000000000002</v>
      </c>
      <c r="O607" t="s">
        <v>189</v>
      </c>
      <c r="P607" t="s">
        <v>13</v>
      </c>
      <c r="Q607" t="s">
        <v>20</v>
      </c>
      <c r="R607" t="s">
        <v>16</v>
      </c>
      <c r="S607" t="s">
        <v>16</v>
      </c>
      <c r="T607" t="s">
        <v>16</v>
      </c>
      <c r="U607" t="s">
        <v>16</v>
      </c>
      <c r="V607" t="s">
        <v>2410</v>
      </c>
      <c r="W607">
        <v>100</v>
      </c>
      <c r="X607" t="s">
        <v>22</v>
      </c>
      <c r="Y607" t="s">
        <v>1883</v>
      </c>
      <c r="Z607" t="s">
        <v>1883</v>
      </c>
      <c r="AA607" t="s">
        <v>189</v>
      </c>
      <c r="AB607" s="138">
        <v>44729</v>
      </c>
      <c r="AC607" s="138">
        <v>44912</v>
      </c>
      <c r="AD607" t="s">
        <v>6241</v>
      </c>
      <c r="AE607" t="s">
        <v>5035</v>
      </c>
      <c r="AF607" t="s">
        <v>16</v>
      </c>
      <c r="AG607" t="s">
        <v>189</v>
      </c>
      <c r="AH607" s="138">
        <v>45825</v>
      </c>
      <c r="AI607" t="s">
        <v>2414</v>
      </c>
      <c r="AJ607" t="s">
        <v>189</v>
      </c>
      <c r="AK607" t="s">
        <v>189</v>
      </c>
      <c r="AL607" t="s">
        <v>189</v>
      </c>
      <c r="AM607" t="s">
        <v>189</v>
      </c>
      <c r="AN607" t="s">
        <v>189</v>
      </c>
      <c r="AO607" t="s">
        <v>189</v>
      </c>
      <c r="AP607" t="s">
        <v>189</v>
      </c>
      <c r="AQ607" t="s">
        <v>16</v>
      </c>
      <c r="AR607" t="s">
        <v>189</v>
      </c>
      <c r="AS607" t="s">
        <v>16</v>
      </c>
      <c r="AT607" t="s">
        <v>189</v>
      </c>
      <c r="AU607" t="s">
        <v>9344</v>
      </c>
      <c r="AV607" t="s">
        <v>189</v>
      </c>
      <c r="AW607" t="s">
        <v>16</v>
      </c>
      <c r="AX607" t="s">
        <v>16</v>
      </c>
      <c r="AY607" t="s">
        <v>16</v>
      </c>
      <c r="AZ607" t="s">
        <v>16</v>
      </c>
      <c r="BA607" t="s">
        <v>16</v>
      </c>
      <c r="BB607" t="s">
        <v>16</v>
      </c>
      <c r="BC607" t="s">
        <v>16</v>
      </c>
      <c r="BD607" t="s">
        <v>16</v>
      </c>
      <c r="BE607" t="s">
        <v>16</v>
      </c>
      <c r="BF607" t="s">
        <v>189</v>
      </c>
      <c r="BG607" t="s">
        <v>189</v>
      </c>
      <c r="BH607">
        <v>0</v>
      </c>
      <c r="BI607">
        <v>0</v>
      </c>
      <c r="BJ607">
        <v>0</v>
      </c>
      <c r="BK607" t="s">
        <v>189</v>
      </c>
      <c r="BL607" t="s">
        <v>189</v>
      </c>
      <c r="BN607" t="s">
        <v>319</v>
      </c>
      <c r="BO607" t="s">
        <v>7118</v>
      </c>
      <c r="BP607" t="s">
        <v>5034</v>
      </c>
      <c r="BQ607" t="s">
        <v>184</v>
      </c>
      <c r="BR607" t="s">
        <v>6744</v>
      </c>
      <c r="BS607" t="s">
        <v>9667</v>
      </c>
      <c r="BT607" t="s">
        <v>16</v>
      </c>
      <c r="BU607" t="s">
        <v>189</v>
      </c>
      <c r="BV607" t="s">
        <v>52</v>
      </c>
      <c r="BW607" t="s">
        <v>195</v>
      </c>
      <c r="BX607" t="s">
        <v>196</v>
      </c>
      <c r="BY607" t="s">
        <v>320</v>
      </c>
      <c r="BZ607" s="138"/>
      <c r="CA607" s="138">
        <v>44722</v>
      </c>
      <c r="CB607" t="s">
        <v>17</v>
      </c>
      <c r="CC607" t="s">
        <v>17</v>
      </c>
      <c r="CD607" t="s">
        <v>6307</v>
      </c>
      <c r="CE607" t="s">
        <v>189</v>
      </c>
      <c r="CF607" t="s">
        <v>6307</v>
      </c>
      <c r="CG607" t="s">
        <v>189</v>
      </c>
      <c r="CH607">
        <v>2022</v>
      </c>
      <c r="CI607" s="7">
        <v>44722</v>
      </c>
      <c r="CJ607" t="s">
        <v>4723</v>
      </c>
      <c r="CK607">
        <v>6</v>
      </c>
      <c r="CL607">
        <v>24</v>
      </c>
      <c r="CM607" s="7">
        <v>44718</v>
      </c>
      <c r="CN607" t="s">
        <v>11745</v>
      </c>
      <c r="CO607" t="s">
        <v>9857</v>
      </c>
      <c r="CP607" t="s">
        <v>11498</v>
      </c>
      <c r="CQ607" t="s">
        <v>11727</v>
      </c>
      <c r="CR607" t="s">
        <v>5970</v>
      </c>
      <c r="CS607" t="s">
        <v>5975</v>
      </c>
      <c r="CT607" t="s">
        <v>9850</v>
      </c>
      <c r="CU607" t="s">
        <v>9873</v>
      </c>
      <c r="CV607" t="s">
        <v>6307</v>
      </c>
      <c r="CW607" t="s">
        <v>9874</v>
      </c>
      <c r="CX607" t="s">
        <v>321</v>
      </c>
      <c r="CY607" t="s">
        <v>9813</v>
      </c>
      <c r="CZ607" t="s">
        <v>6730</v>
      </c>
      <c r="DA607" t="s">
        <v>188</v>
      </c>
      <c r="DB607" t="s">
        <v>16</v>
      </c>
      <c r="DC607" t="s">
        <v>16</v>
      </c>
      <c r="DD607" t="s">
        <v>22</v>
      </c>
      <c r="DE607" t="s">
        <v>16</v>
      </c>
      <c r="DF607" t="s">
        <v>2604</v>
      </c>
      <c r="DG607" t="s">
        <v>4727</v>
      </c>
      <c r="DH607" t="s">
        <v>2051</v>
      </c>
      <c r="DI607" t="s">
        <v>4519</v>
      </c>
      <c r="DJ607" t="s">
        <v>16</v>
      </c>
      <c r="DK607" t="s">
        <v>16</v>
      </c>
      <c r="DL607" t="s">
        <v>5972</v>
      </c>
      <c r="DM607" t="s">
        <v>6245</v>
      </c>
      <c r="DN607" t="s">
        <v>189</v>
      </c>
      <c r="DO607" t="s">
        <v>11261</v>
      </c>
      <c r="DP607" t="s">
        <v>8017</v>
      </c>
      <c r="DQ607" t="s">
        <v>10339</v>
      </c>
      <c r="DR607" t="s">
        <v>8018</v>
      </c>
    </row>
    <row r="608" spans="1:122" x14ac:dyDescent="0.25">
      <c r="A608">
        <v>307</v>
      </c>
      <c r="B608" t="s">
        <v>189</v>
      </c>
      <c r="C608" t="s">
        <v>3509</v>
      </c>
      <c r="D608" s="138">
        <v>44722</v>
      </c>
      <c r="E608" t="s">
        <v>3512</v>
      </c>
      <c r="F608" t="s">
        <v>11</v>
      </c>
      <c r="G608" t="s">
        <v>1929</v>
      </c>
      <c r="H608" t="s">
        <v>11</v>
      </c>
      <c r="I608" t="s">
        <v>9802</v>
      </c>
      <c r="J608" t="s">
        <v>100</v>
      </c>
      <c r="K608">
        <v>0.6</v>
      </c>
      <c r="L608">
        <v>0.6</v>
      </c>
      <c r="M608">
        <v>4.03</v>
      </c>
      <c r="N608">
        <v>4.7089999999999996</v>
      </c>
      <c r="O608" t="s">
        <v>189</v>
      </c>
      <c r="P608" t="s">
        <v>13</v>
      </c>
      <c r="Q608" t="s">
        <v>66</v>
      </c>
      <c r="R608" t="s">
        <v>16</v>
      </c>
      <c r="S608" t="s">
        <v>16</v>
      </c>
      <c r="T608" t="s">
        <v>16</v>
      </c>
      <c r="U608" t="s">
        <v>16</v>
      </c>
      <c r="V608" t="s">
        <v>2410</v>
      </c>
      <c r="W608">
        <v>100</v>
      </c>
      <c r="X608" t="s">
        <v>22</v>
      </c>
      <c r="Y608" t="s">
        <v>1883</v>
      </c>
      <c r="Z608" t="s">
        <v>1883</v>
      </c>
      <c r="AA608" t="s">
        <v>189</v>
      </c>
      <c r="AB608" s="138">
        <v>44728</v>
      </c>
      <c r="AC608" s="138">
        <v>44911</v>
      </c>
      <c r="AD608" t="s">
        <v>6241</v>
      </c>
      <c r="AE608" t="s">
        <v>5337</v>
      </c>
      <c r="AF608" t="s">
        <v>16</v>
      </c>
      <c r="AG608" t="s">
        <v>189</v>
      </c>
      <c r="AH608" s="138">
        <v>45824</v>
      </c>
      <c r="AI608" t="s">
        <v>2414</v>
      </c>
      <c r="AJ608" t="s">
        <v>189</v>
      </c>
      <c r="AK608" t="s">
        <v>189</v>
      </c>
      <c r="AL608" t="s">
        <v>189</v>
      </c>
      <c r="AM608" t="s">
        <v>189</v>
      </c>
      <c r="AN608" t="s">
        <v>189</v>
      </c>
      <c r="AO608" t="s">
        <v>189</v>
      </c>
      <c r="AP608" t="s">
        <v>189</v>
      </c>
      <c r="AQ608" t="s">
        <v>16</v>
      </c>
      <c r="AR608" t="s">
        <v>189</v>
      </c>
      <c r="AS608" t="s">
        <v>16</v>
      </c>
      <c r="AT608" t="s">
        <v>189</v>
      </c>
      <c r="AU608" t="s">
        <v>9344</v>
      </c>
      <c r="AV608" t="s">
        <v>189</v>
      </c>
      <c r="AW608" t="s">
        <v>16</v>
      </c>
      <c r="AX608" t="s">
        <v>16</v>
      </c>
      <c r="AY608" t="s">
        <v>16</v>
      </c>
      <c r="AZ608" t="s">
        <v>16</v>
      </c>
      <c r="BA608" t="s">
        <v>16</v>
      </c>
      <c r="BB608" t="s">
        <v>16</v>
      </c>
      <c r="BC608" t="s">
        <v>16</v>
      </c>
      <c r="BD608" t="s">
        <v>16</v>
      </c>
      <c r="BE608" t="s">
        <v>16</v>
      </c>
      <c r="BF608" t="s">
        <v>189</v>
      </c>
      <c r="BG608" t="s">
        <v>189</v>
      </c>
      <c r="BH608">
        <v>0</v>
      </c>
      <c r="BI608">
        <v>0</v>
      </c>
      <c r="BJ608">
        <v>0</v>
      </c>
      <c r="BK608" t="s">
        <v>189</v>
      </c>
      <c r="BL608" t="s">
        <v>189</v>
      </c>
      <c r="BN608" t="s">
        <v>3508</v>
      </c>
      <c r="BO608" t="s">
        <v>16</v>
      </c>
      <c r="BP608" t="s">
        <v>3511</v>
      </c>
      <c r="BQ608" t="s">
        <v>184</v>
      </c>
      <c r="BR608" t="s">
        <v>6744</v>
      </c>
      <c r="BS608" t="s">
        <v>16</v>
      </c>
      <c r="BT608" t="s">
        <v>16</v>
      </c>
      <c r="BU608" t="s">
        <v>189</v>
      </c>
      <c r="BV608" t="s">
        <v>52</v>
      </c>
      <c r="BW608" t="s">
        <v>189</v>
      </c>
      <c r="BX608" t="s">
        <v>6743</v>
      </c>
      <c r="BY608" t="s">
        <v>16</v>
      </c>
      <c r="BZ608" s="138"/>
      <c r="CA608" s="138">
        <v>43636</v>
      </c>
      <c r="CB608" t="s">
        <v>17</v>
      </c>
      <c r="CC608" t="s">
        <v>6745</v>
      </c>
      <c r="CD608" t="s">
        <v>6307</v>
      </c>
      <c r="CE608" t="s">
        <v>189</v>
      </c>
      <c r="CF608" t="s">
        <v>189</v>
      </c>
      <c r="CG608" t="s">
        <v>189</v>
      </c>
      <c r="CH608">
        <v>2022</v>
      </c>
      <c r="CI608" s="7">
        <v>44722</v>
      </c>
      <c r="CJ608" t="s">
        <v>4723</v>
      </c>
      <c r="CK608">
        <v>6</v>
      </c>
      <c r="CL608">
        <v>24</v>
      </c>
      <c r="CM608" s="7">
        <v>44718</v>
      </c>
      <c r="CN608" t="s">
        <v>11745</v>
      </c>
      <c r="CO608" t="s">
        <v>9857</v>
      </c>
      <c r="CP608" t="s">
        <v>11498</v>
      </c>
      <c r="CQ608" t="s">
        <v>11727</v>
      </c>
      <c r="CR608" t="s">
        <v>5970</v>
      </c>
      <c r="CS608" t="s">
        <v>5975</v>
      </c>
      <c r="CT608" t="s">
        <v>9850</v>
      </c>
      <c r="CU608" t="s">
        <v>9873</v>
      </c>
      <c r="CV608" t="s">
        <v>6310</v>
      </c>
      <c r="CW608" t="s">
        <v>9874</v>
      </c>
      <c r="CX608" t="s">
        <v>3510</v>
      </c>
      <c r="CY608" t="s">
        <v>9813</v>
      </c>
      <c r="CZ608" t="s">
        <v>6730</v>
      </c>
      <c r="DA608" t="s">
        <v>188</v>
      </c>
      <c r="DB608" t="s">
        <v>16</v>
      </c>
      <c r="DC608" t="s">
        <v>16</v>
      </c>
      <c r="DD608" t="s">
        <v>22</v>
      </c>
      <c r="DE608" t="s">
        <v>16</v>
      </c>
      <c r="DF608" t="s">
        <v>2573</v>
      </c>
      <c r="DG608" t="s">
        <v>4727</v>
      </c>
      <c r="DH608" t="s">
        <v>6766</v>
      </c>
      <c r="DI608" t="s">
        <v>5820</v>
      </c>
      <c r="DJ608" t="s">
        <v>16</v>
      </c>
      <c r="DK608" t="s">
        <v>16</v>
      </c>
      <c r="DL608" t="s">
        <v>5972</v>
      </c>
      <c r="DM608" t="s">
        <v>6245</v>
      </c>
      <c r="DN608" t="s">
        <v>189</v>
      </c>
      <c r="DO608" t="s">
        <v>11262</v>
      </c>
      <c r="DP608" t="s">
        <v>8019</v>
      </c>
      <c r="DQ608" t="s">
        <v>10339</v>
      </c>
      <c r="DR608" t="s">
        <v>8020</v>
      </c>
    </row>
    <row r="609" spans="1:122" x14ac:dyDescent="0.25">
      <c r="A609">
        <v>306</v>
      </c>
      <c r="B609" t="s">
        <v>189</v>
      </c>
      <c r="C609" t="s">
        <v>3100</v>
      </c>
      <c r="D609" s="138">
        <v>44721</v>
      </c>
      <c r="E609" t="s">
        <v>1863</v>
      </c>
      <c r="F609" t="s">
        <v>3099</v>
      </c>
      <c r="G609" t="s">
        <v>1929</v>
      </c>
      <c r="H609" t="s">
        <v>107</v>
      </c>
      <c r="I609" t="s">
        <v>4840</v>
      </c>
      <c r="J609" t="s">
        <v>100</v>
      </c>
      <c r="K609">
        <v>2.5</v>
      </c>
      <c r="L609">
        <v>2.5</v>
      </c>
      <c r="M609">
        <v>16.73</v>
      </c>
      <c r="N609">
        <v>19.622</v>
      </c>
      <c r="O609" t="s">
        <v>189</v>
      </c>
      <c r="P609" t="s">
        <v>13</v>
      </c>
      <c r="Q609" t="s">
        <v>48</v>
      </c>
      <c r="R609" t="s">
        <v>3150</v>
      </c>
      <c r="S609" t="s">
        <v>48</v>
      </c>
      <c r="T609" t="s">
        <v>16</v>
      </c>
      <c r="U609" t="s">
        <v>1938</v>
      </c>
      <c r="V609" t="s">
        <v>2410</v>
      </c>
      <c r="W609">
        <v>100</v>
      </c>
      <c r="X609" t="s">
        <v>32</v>
      </c>
      <c r="Y609" t="s">
        <v>6282</v>
      </c>
      <c r="Z609" t="s">
        <v>6282</v>
      </c>
      <c r="AA609" t="s">
        <v>9887</v>
      </c>
      <c r="AB609" s="138">
        <v>44728</v>
      </c>
      <c r="AC609" s="138">
        <v>44911</v>
      </c>
      <c r="AD609" t="s">
        <v>6242</v>
      </c>
      <c r="AE609" t="s">
        <v>5266</v>
      </c>
      <c r="AF609" t="s">
        <v>16</v>
      </c>
      <c r="AG609" t="s">
        <v>189</v>
      </c>
      <c r="AH609" s="138">
        <v>45824</v>
      </c>
      <c r="AI609" t="s">
        <v>2414</v>
      </c>
      <c r="AJ609" t="s">
        <v>189</v>
      </c>
      <c r="AK609" t="s">
        <v>189</v>
      </c>
      <c r="AL609" t="s">
        <v>189</v>
      </c>
      <c r="AM609" t="s">
        <v>189</v>
      </c>
      <c r="AN609" t="s">
        <v>189</v>
      </c>
      <c r="AO609" t="s">
        <v>189</v>
      </c>
      <c r="AP609" t="s">
        <v>189</v>
      </c>
      <c r="AQ609" t="s">
        <v>16</v>
      </c>
      <c r="AR609" t="s">
        <v>189</v>
      </c>
      <c r="AS609" t="s">
        <v>16</v>
      </c>
      <c r="AT609" t="s">
        <v>189</v>
      </c>
      <c r="AU609" t="s">
        <v>9344</v>
      </c>
      <c r="AV609" t="s">
        <v>189</v>
      </c>
      <c r="AW609" t="s">
        <v>4620</v>
      </c>
      <c r="AX609" t="s">
        <v>4623</v>
      </c>
      <c r="AY609" t="s">
        <v>16</v>
      </c>
      <c r="AZ609" t="s">
        <v>16</v>
      </c>
      <c r="BA609" t="s">
        <v>16</v>
      </c>
      <c r="BB609" t="s">
        <v>16</v>
      </c>
      <c r="BC609" t="s">
        <v>16</v>
      </c>
      <c r="BD609" t="s">
        <v>16</v>
      </c>
      <c r="BE609" t="s">
        <v>16</v>
      </c>
      <c r="BF609" t="s">
        <v>189</v>
      </c>
      <c r="BG609" t="s">
        <v>189</v>
      </c>
      <c r="BH609">
        <v>0</v>
      </c>
      <c r="BI609">
        <v>0</v>
      </c>
      <c r="BJ609">
        <v>0</v>
      </c>
      <c r="BK609" t="s">
        <v>189</v>
      </c>
      <c r="BL609" t="s">
        <v>189</v>
      </c>
      <c r="BN609" t="s">
        <v>1864</v>
      </c>
      <c r="BO609" t="s">
        <v>16</v>
      </c>
      <c r="BP609" t="s">
        <v>1863</v>
      </c>
      <c r="BQ609" t="s">
        <v>184</v>
      </c>
      <c r="BR609" t="s">
        <v>6744</v>
      </c>
      <c r="BS609" t="s">
        <v>16</v>
      </c>
      <c r="BT609" t="s">
        <v>16</v>
      </c>
      <c r="BU609" t="s">
        <v>189</v>
      </c>
      <c r="BV609" t="s">
        <v>18</v>
      </c>
      <c r="BW609" t="s">
        <v>189</v>
      </c>
      <c r="BX609" t="s">
        <v>1865</v>
      </c>
      <c r="BY609" t="s">
        <v>16</v>
      </c>
      <c r="BZ609" s="138"/>
      <c r="CA609" s="138">
        <v>42836</v>
      </c>
      <c r="CB609" t="s">
        <v>17</v>
      </c>
      <c r="CC609" t="s">
        <v>6745</v>
      </c>
      <c r="CD609" t="s">
        <v>6307</v>
      </c>
      <c r="CE609" t="s">
        <v>189</v>
      </c>
      <c r="CF609" t="s">
        <v>6307</v>
      </c>
      <c r="CG609" t="s">
        <v>189</v>
      </c>
      <c r="CH609">
        <v>2022</v>
      </c>
      <c r="CI609" s="7">
        <v>44721</v>
      </c>
      <c r="CJ609" t="s">
        <v>4723</v>
      </c>
      <c r="CK609">
        <v>6</v>
      </c>
      <c r="CL609">
        <v>24</v>
      </c>
      <c r="CM609" s="7">
        <v>44718</v>
      </c>
      <c r="CN609" t="s">
        <v>11745</v>
      </c>
      <c r="CO609" t="s">
        <v>9857</v>
      </c>
      <c r="CP609" t="s">
        <v>11498</v>
      </c>
      <c r="CQ609" t="s">
        <v>11727</v>
      </c>
      <c r="CR609" t="s">
        <v>5970</v>
      </c>
      <c r="CS609" t="s">
        <v>5975</v>
      </c>
      <c r="CT609" t="s">
        <v>9850</v>
      </c>
      <c r="CU609" t="s">
        <v>6824</v>
      </c>
      <c r="CV609" t="s">
        <v>6310</v>
      </c>
      <c r="CW609" t="s">
        <v>9874</v>
      </c>
      <c r="CX609" t="s">
        <v>1866</v>
      </c>
      <c r="CY609" t="s">
        <v>9813</v>
      </c>
      <c r="CZ609" t="s">
        <v>6730</v>
      </c>
      <c r="DA609" t="s">
        <v>252</v>
      </c>
      <c r="DB609" t="s">
        <v>9800</v>
      </c>
      <c r="DC609" t="s">
        <v>1864</v>
      </c>
      <c r="DD609" t="s">
        <v>32</v>
      </c>
      <c r="DE609" t="s">
        <v>16</v>
      </c>
      <c r="DF609" t="s">
        <v>16</v>
      </c>
      <c r="DG609" t="s">
        <v>4727</v>
      </c>
      <c r="DH609" t="s">
        <v>2051</v>
      </c>
      <c r="DI609" t="s">
        <v>4518</v>
      </c>
      <c r="DJ609" t="s">
        <v>9887</v>
      </c>
      <c r="DK609" t="s">
        <v>4345</v>
      </c>
      <c r="DL609" t="s">
        <v>4345</v>
      </c>
      <c r="DM609" t="s">
        <v>16</v>
      </c>
      <c r="DN609" t="s">
        <v>189</v>
      </c>
      <c r="DO609" t="s">
        <v>10805</v>
      </c>
      <c r="DP609" t="s">
        <v>8021</v>
      </c>
      <c r="DQ609" t="s">
        <v>10340</v>
      </c>
      <c r="DR609" t="s">
        <v>7774</v>
      </c>
    </row>
    <row r="610" spans="1:122" x14ac:dyDescent="0.25">
      <c r="A610">
        <v>305</v>
      </c>
      <c r="B610" t="s">
        <v>189</v>
      </c>
      <c r="C610" t="s">
        <v>3523</v>
      </c>
      <c r="D610" s="138">
        <v>44721</v>
      </c>
      <c r="E610" t="s">
        <v>6260</v>
      </c>
      <c r="F610" t="s">
        <v>1963</v>
      </c>
      <c r="G610" t="s">
        <v>1926</v>
      </c>
      <c r="H610" t="s">
        <v>1963</v>
      </c>
      <c r="I610" t="s">
        <v>4840</v>
      </c>
      <c r="J610" t="s">
        <v>100</v>
      </c>
      <c r="K610">
        <v>5</v>
      </c>
      <c r="L610">
        <v>5</v>
      </c>
      <c r="M610">
        <v>33.46</v>
      </c>
      <c r="N610">
        <v>39.244999999999997</v>
      </c>
      <c r="O610" t="s">
        <v>189</v>
      </c>
      <c r="P610" t="s">
        <v>13</v>
      </c>
      <c r="Q610" t="s">
        <v>854</v>
      </c>
      <c r="R610" t="s">
        <v>97</v>
      </c>
      <c r="S610" t="s">
        <v>854</v>
      </c>
      <c r="T610" t="s">
        <v>16</v>
      </c>
      <c r="U610" t="s">
        <v>2073</v>
      </c>
      <c r="V610" t="s">
        <v>2410</v>
      </c>
      <c r="W610">
        <v>100</v>
      </c>
      <c r="X610" t="s">
        <v>32</v>
      </c>
      <c r="Y610" t="s">
        <v>6283</v>
      </c>
      <c r="Z610" t="s">
        <v>6283</v>
      </c>
      <c r="AA610" t="s">
        <v>9887</v>
      </c>
      <c r="AB610" s="138">
        <v>44727</v>
      </c>
      <c r="AC610" s="138">
        <v>44910</v>
      </c>
      <c r="AD610" t="s">
        <v>6240</v>
      </c>
      <c r="AE610" t="s">
        <v>5114</v>
      </c>
      <c r="AF610" t="s">
        <v>16</v>
      </c>
      <c r="AG610" t="s">
        <v>189</v>
      </c>
      <c r="AH610" s="138">
        <v>45823</v>
      </c>
      <c r="AI610" t="s">
        <v>2414</v>
      </c>
      <c r="AJ610" t="s">
        <v>189</v>
      </c>
      <c r="AK610" t="s">
        <v>189</v>
      </c>
      <c r="AL610" t="s">
        <v>189</v>
      </c>
      <c r="AM610" t="s">
        <v>189</v>
      </c>
      <c r="AN610" t="s">
        <v>189</v>
      </c>
      <c r="AO610" t="s">
        <v>189</v>
      </c>
      <c r="AP610" t="s">
        <v>189</v>
      </c>
      <c r="AQ610" t="s">
        <v>16</v>
      </c>
      <c r="AR610" t="s">
        <v>189</v>
      </c>
      <c r="AS610" t="s">
        <v>8022</v>
      </c>
      <c r="AT610" t="s">
        <v>189</v>
      </c>
      <c r="AU610" t="s">
        <v>9344</v>
      </c>
      <c r="AV610" t="s">
        <v>189</v>
      </c>
      <c r="AW610" t="s">
        <v>16</v>
      </c>
      <c r="AX610" t="s">
        <v>16</v>
      </c>
      <c r="AY610" t="s">
        <v>16</v>
      </c>
      <c r="AZ610" t="s">
        <v>16</v>
      </c>
      <c r="BA610" t="s">
        <v>16</v>
      </c>
      <c r="BB610" t="s">
        <v>16</v>
      </c>
      <c r="BC610" t="s">
        <v>16</v>
      </c>
      <c r="BD610" t="s">
        <v>16</v>
      </c>
      <c r="BE610" t="s">
        <v>16</v>
      </c>
      <c r="BF610" t="s">
        <v>189</v>
      </c>
      <c r="BG610" t="s">
        <v>189</v>
      </c>
      <c r="BH610">
        <v>0</v>
      </c>
      <c r="BI610">
        <v>0</v>
      </c>
      <c r="BJ610">
        <v>0</v>
      </c>
      <c r="BK610" t="s">
        <v>189</v>
      </c>
      <c r="BL610" t="s">
        <v>189</v>
      </c>
      <c r="BN610" t="s">
        <v>987</v>
      </c>
      <c r="BO610" t="s">
        <v>16</v>
      </c>
      <c r="BP610" t="s">
        <v>6260</v>
      </c>
      <c r="BQ610" t="s">
        <v>184</v>
      </c>
      <c r="BR610" t="s">
        <v>6744</v>
      </c>
      <c r="BS610" t="s">
        <v>9726</v>
      </c>
      <c r="BT610" t="s">
        <v>16</v>
      </c>
      <c r="BU610" t="s">
        <v>189</v>
      </c>
      <c r="BV610" t="s">
        <v>58</v>
      </c>
      <c r="BW610" t="s">
        <v>414</v>
      </c>
      <c r="BX610" t="s">
        <v>16</v>
      </c>
      <c r="BY610" t="s">
        <v>16</v>
      </c>
      <c r="BZ610" s="138"/>
      <c r="CA610" s="138">
        <v>41243</v>
      </c>
      <c r="CB610" t="s">
        <v>17</v>
      </c>
      <c r="CC610" t="s">
        <v>17</v>
      </c>
      <c r="CD610" t="s">
        <v>6307</v>
      </c>
      <c r="CE610" t="s">
        <v>189</v>
      </c>
      <c r="CF610" t="s">
        <v>6307</v>
      </c>
      <c r="CG610" t="s">
        <v>189</v>
      </c>
      <c r="CH610">
        <v>2022</v>
      </c>
      <c r="CI610" s="7">
        <v>44721</v>
      </c>
      <c r="CJ610" t="s">
        <v>4723</v>
      </c>
      <c r="CK610">
        <v>6</v>
      </c>
      <c r="CL610">
        <v>24</v>
      </c>
      <c r="CM610" s="7">
        <v>44718</v>
      </c>
      <c r="CN610" t="s">
        <v>11745</v>
      </c>
      <c r="CO610" t="s">
        <v>9857</v>
      </c>
      <c r="CP610" t="s">
        <v>11498</v>
      </c>
      <c r="CQ610" t="s">
        <v>11727</v>
      </c>
      <c r="CR610" t="s">
        <v>5970</v>
      </c>
      <c r="CS610" t="s">
        <v>5975</v>
      </c>
      <c r="CT610" t="s">
        <v>9850</v>
      </c>
      <c r="CU610" t="s">
        <v>6826</v>
      </c>
      <c r="CV610" t="s">
        <v>6310</v>
      </c>
      <c r="CW610" t="s">
        <v>9874</v>
      </c>
      <c r="CX610" t="s">
        <v>988</v>
      </c>
      <c r="CY610" t="s">
        <v>9813</v>
      </c>
      <c r="CZ610" t="s">
        <v>6730</v>
      </c>
      <c r="DA610" t="s">
        <v>252</v>
      </c>
      <c r="DB610" t="s">
        <v>9800</v>
      </c>
      <c r="DC610" t="s">
        <v>987</v>
      </c>
      <c r="DD610" t="s">
        <v>32</v>
      </c>
      <c r="DE610" t="s">
        <v>16</v>
      </c>
      <c r="DF610" t="s">
        <v>16</v>
      </c>
      <c r="DG610" t="s">
        <v>4727</v>
      </c>
      <c r="DH610" t="s">
        <v>2051</v>
      </c>
      <c r="DI610" t="s">
        <v>4517</v>
      </c>
      <c r="DJ610" t="s">
        <v>9887</v>
      </c>
      <c r="DK610" t="s">
        <v>4345</v>
      </c>
      <c r="DL610" t="s">
        <v>4345</v>
      </c>
      <c r="DM610" t="s">
        <v>16</v>
      </c>
      <c r="DN610" t="s">
        <v>189</v>
      </c>
      <c r="DO610" t="s">
        <v>10806</v>
      </c>
      <c r="DP610" t="s">
        <v>8023</v>
      </c>
      <c r="DQ610" t="s">
        <v>10340</v>
      </c>
      <c r="DR610" t="s">
        <v>8024</v>
      </c>
    </row>
    <row r="611" spans="1:122" x14ac:dyDescent="0.25">
      <c r="A611">
        <v>304</v>
      </c>
      <c r="B611" t="s">
        <v>189</v>
      </c>
      <c r="C611" t="s">
        <v>3521</v>
      </c>
      <c r="D611" s="138">
        <v>44721</v>
      </c>
      <c r="E611" t="s">
        <v>7143</v>
      </c>
      <c r="F611" t="s">
        <v>11</v>
      </c>
      <c r="G611" t="s">
        <v>1926</v>
      </c>
      <c r="H611" t="s">
        <v>2521</v>
      </c>
      <c r="I611" t="s">
        <v>4840</v>
      </c>
      <c r="J611" t="s">
        <v>100</v>
      </c>
      <c r="K611">
        <v>5</v>
      </c>
      <c r="L611">
        <v>5</v>
      </c>
      <c r="M611">
        <v>33.46</v>
      </c>
      <c r="N611">
        <v>39.244999999999997</v>
      </c>
      <c r="O611" t="s">
        <v>189</v>
      </c>
      <c r="P611" t="s">
        <v>13</v>
      </c>
      <c r="Q611" t="s">
        <v>3518</v>
      </c>
      <c r="R611" t="s">
        <v>3519</v>
      </c>
      <c r="S611" t="s">
        <v>3520</v>
      </c>
      <c r="T611" t="s">
        <v>3520</v>
      </c>
      <c r="U611" t="s">
        <v>2071</v>
      </c>
      <c r="V611" t="s">
        <v>2410</v>
      </c>
      <c r="W611">
        <v>99.861000000000004</v>
      </c>
      <c r="X611" t="s">
        <v>15</v>
      </c>
      <c r="Y611" t="s">
        <v>6374</v>
      </c>
      <c r="Z611" t="s">
        <v>1048</v>
      </c>
      <c r="AA611" t="s">
        <v>9887</v>
      </c>
      <c r="AB611" s="138">
        <v>44728</v>
      </c>
      <c r="AC611" s="138">
        <v>44911</v>
      </c>
      <c r="AD611" t="s">
        <v>6241</v>
      </c>
      <c r="AE611" t="s">
        <v>5075</v>
      </c>
      <c r="AF611" t="s">
        <v>16</v>
      </c>
      <c r="AG611" t="s">
        <v>4871</v>
      </c>
      <c r="AH611" s="138">
        <v>45824</v>
      </c>
      <c r="AI611" t="s">
        <v>2414</v>
      </c>
      <c r="AJ611" t="s">
        <v>189</v>
      </c>
      <c r="AK611" t="s">
        <v>189</v>
      </c>
      <c r="AL611" t="s">
        <v>189</v>
      </c>
      <c r="AM611" t="s">
        <v>189</v>
      </c>
      <c r="AN611" t="s">
        <v>189</v>
      </c>
      <c r="AO611" t="s">
        <v>189</v>
      </c>
      <c r="AP611" t="s">
        <v>189</v>
      </c>
      <c r="AQ611" t="s">
        <v>16</v>
      </c>
      <c r="AR611" t="s">
        <v>189</v>
      </c>
      <c r="AS611" t="s">
        <v>8025</v>
      </c>
      <c r="AT611" t="s">
        <v>189</v>
      </c>
      <c r="AU611" t="s">
        <v>9344</v>
      </c>
      <c r="AV611" t="s">
        <v>189</v>
      </c>
      <c r="AW611" t="s">
        <v>16</v>
      </c>
      <c r="AX611" t="s">
        <v>16</v>
      </c>
      <c r="AY611" t="s">
        <v>16</v>
      </c>
      <c r="AZ611" t="s">
        <v>16</v>
      </c>
      <c r="BA611" t="s">
        <v>16</v>
      </c>
      <c r="BB611" t="s">
        <v>16</v>
      </c>
      <c r="BC611" t="s">
        <v>199</v>
      </c>
      <c r="BD611" t="s">
        <v>16</v>
      </c>
      <c r="BE611" t="s">
        <v>2136</v>
      </c>
      <c r="BF611" t="s">
        <v>189</v>
      </c>
      <c r="BG611" t="s">
        <v>189</v>
      </c>
      <c r="BH611">
        <v>0</v>
      </c>
      <c r="BI611">
        <v>0</v>
      </c>
      <c r="BJ611">
        <v>0</v>
      </c>
      <c r="BK611" t="s">
        <v>189</v>
      </c>
      <c r="BL611" t="s">
        <v>189</v>
      </c>
      <c r="BN611" t="s">
        <v>2524</v>
      </c>
      <c r="BO611" t="s">
        <v>16</v>
      </c>
      <c r="BP611" t="s">
        <v>2527</v>
      </c>
      <c r="BQ611" t="s">
        <v>260</v>
      </c>
      <c r="BR611" t="s">
        <v>5653</v>
      </c>
      <c r="BS611" t="s">
        <v>9678</v>
      </c>
      <c r="BT611" t="s">
        <v>9679</v>
      </c>
      <c r="BU611" t="s">
        <v>189</v>
      </c>
      <c r="BV611" t="s">
        <v>129</v>
      </c>
      <c r="BW611" t="s">
        <v>16</v>
      </c>
      <c r="BX611" t="s">
        <v>16</v>
      </c>
      <c r="BY611" t="s">
        <v>16</v>
      </c>
      <c r="BZ611" s="138"/>
      <c r="CA611" s="138">
        <v>31615</v>
      </c>
      <c r="CB611" t="s">
        <v>29</v>
      </c>
      <c r="CC611" t="s">
        <v>29</v>
      </c>
      <c r="CD611" t="s">
        <v>6307</v>
      </c>
      <c r="CE611" t="s">
        <v>6307</v>
      </c>
      <c r="CF611" t="s">
        <v>6307</v>
      </c>
      <c r="CG611" t="s">
        <v>189</v>
      </c>
      <c r="CH611">
        <v>2022</v>
      </c>
      <c r="CI611" s="7">
        <v>44721</v>
      </c>
      <c r="CJ611" t="s">
        <v>16</v>
      </c>
      <c r="CK611">
        <v>6</v>
      </c>
      <c r="CL611">
        <v>24</v>
      </c>
      <c r="CM611" s="7">
        <v>44718</v>
      </c>
      <c r="CN611" t="s">
        <v>11745</v>
      </c>
      <c r="CO611" t="s">
        <v>9857</v>
      </c>
      <c r="CP611" t="s">
        <v>11498</v>
      </c>
      <c r="CQ611" t="s">
        <v>11727</v>
      </c>
      <c r="CR611" t="s">
        <v>5970</v>
      </c>
      <c r="CS611" t="s">
        <v>5975</v>
      </c>
      <c r="CT611" t="s">
        <v>9850</v>
      </c>
      <c r="CU611" t="s">
        <v>6826</v>
      </c>
      <c r="CV611" t="s">
        <v>6310</v>
      </c>
      <c r="CW611" t="s">
        <v>9874</v>
      </c>
      <c r="CX611" t="s">
        <v>3522</v>
      </c>
      <c r="CY611" t="s">
        <v>9813</v>
      </c>
      <c r="CZ611" t="s">
        <v>6730</v>
      </c>
      <c r="DA611" t="s">
        <v>188</v>
      </c>
      <c r="DB611" t="s">
        <v>16</v>
      </c>
      <c r="DC611" t="s">
        <v>16</v>
      </c>
      <c r="DD611" t="s">
        <v>15</v>
      </c>
      <c r="DE611" t="s">
        <v>16</v>
      </c>
      <c r="DF611" t="s">
        <v>16</v>
      </c>
      <c r="DG611" t="s">
        <v>4727</v>
      </c>
      <c r="DH611" t="s">
        <v>2051</v>
      </c>
      <c r="DI611" t="s">
        <v>4517</v>
      </c>
      <c r="DJ611" t="s">
        <v>9887</v>
      </c>
      <c r="DK611" t="s">
        <v>4345</v>
      </c>
      <c r="DL611" t="s">
        <v>4345</v>
      </c>
      <c r="DM611" t="s">
        <v>16</v>
      </c>
      <c r="DN611" t="s">
        <v>189</v>
      </c>
      <c r="DO611" t="s">
        <v>10913</v>
      </c>
      <c r="DP611" t="s">
        <v>8026</v>
      </c>
      <c r="DQ611" t="s">
        <v>10340</v>
      </c>
      <c r="DR611" t="s">
        <v>8027</v>
      </c>
    </row>
    <row r="612" spans="1:122" x14ac:dyDescent="0.25">
      <c r="A612">
        <v>303</v>
      </c>
      <c r="B612" t="s">
        <v>189</v>
      </c>
      <c r="C612" t="s">
        <v>3529</v>
      </c>
      <c r="D612" s="138">
        <v>44720</v>
      </c>
      <c r="E612" t="s">
        <v>941</v>
      </c>
      <c r="F612" t="s">
        <v>106</v>
      </c>
      <c r="G612" t="s">
        <v>1929</v>
      </c>
      <c r="H612" t="s">
        <v>106</v>
      </c>
      <c r="I612" t="s">
        <v>4840</v>
      </c>
      <c r="J612" t="s">
        <v>100</v>
      </c>
      <c r="K612">
        <v>3</v>
      </c>
      <c r="L612">
        <v>3</v>
      </c>
      <c r="M612">
        <v>20.05</v>
      </c>
      <c r="N612">
        <v>23.544</v>
      </c>
      <c r="O612" t="s">
        <v>189</v>
      </c>
      <c r="P612" t="s">
        <v>13</v>
      </c>
      <c r="Q612" t="s">
        <v>33</v>
      </c>
      <c r="R612" t="s">
        <v>3150</v>
      </c>
      <c r="S612" t="s">
        <v>33</v>
      </c>
      <c r="T612" t="s">
        <v>16</v>
      </c>
      <c r="U612" t="s">
        <v>1936</v>
      </c>
      <c r="V612" t="s">
        <v>2410</v>
      </c>
      <c r="W612">
        <v>100</v>
      </c>
      <c r="X612" t="s">
        <v>15</v>
      </c>
      <c r="Y612" t="s">
        <v>6285</v>
      </c>
      <c r="Z612" t="s">
        <v>1048</v>
      </c>
      <c r="AA612" t="s">
        <v>189</v>
      </c>
      <c r="AB612" s="138">
        <v>44728</v>
      </c>
      <c r="AC612" s="138">
        <v>44911</v>
      </c>
      <c r="AD612" t="s">
        <v>6241</v>
      </c>
      <c r="AE612" t="s">
        <v>5341</v>
      </c>
      <c r="AF612" t="s">
        <v>16</v>
      </c>
      <c r="AG612" t="s">
        <v>189</v>
      </c>
      <c r="AH612" s="138">
        <v>45824</v>
      </c>
      <c r="AI612" t="s">
        <v>2414</v>
      </c>
      <c r="AJ612" t="s">
        <v>189</v>
      </c>
      <c r="AK612" t="s">
        <v>189</v>
      </c>
      <c r="AL612" t="s">
        <v>189</v>
      </c>
      <c r="AM612" t="s">
        <v>189</v>
      </c>
      <c r="AN612" t="s">
        <v>189</v>
      </c>
      <c r="AO612" t="s">
        <v>189</v>
      </c>
      <c r="AP612" t="s">
        <v>189</v>
      </c>
      <c r="AQ612" t="s">
        <v>16</v>
      </c>
      <c r="AR612" t="s">
        <v>189</v>
      </c>
      <c r="AS612" t="s">
        <v>16</v>
      </c>
      <c r="AT612" t="s">
        <v>189</v>
      </c>
      <c r="AU612" t="s">
        <v>9344</v>
      </c>
      <c r="AV612" t="s">
        <v>189</v>
      </c>
      <c r="AW612" t="s">
        <v>16</v>
      </c>
      <c r="AX612" t="s">
        <v>16</v>
      </c>
      <c r="AY612" t="s">
        <v>16</v>
      </c>
      <c r="AZ612" t="s">
        <v>16</v>
      </c>
      <c r="BA612" t="s">
        <v>16</v>
      </c>
      <c r="BB612" t="s">
        <v>16</v>
      </c>
      <c r="BC612" t="s">
        <v>16</v>
      </c>
      <c r="BD612" t="s">
        <v>16</v>
      </c>
      <c r="BE612" t="s">
        <v>16</v>
      </c>
      <c r="BF612" t="s">
        <v>189</v>
      </c>
      <c r="BG612" t="s">
        <v>189</v>
      </c>
      <c r="BH612">
        <v>0</v>
      </c>
      <c r="BI612">
        <v>0</v>
      </c>
      <c r="BJ612">
        <v>0</v>
      </c>
      <c r="BK612" t="s">
        <v>189</v>
      </c>
      <c r="BL612" t="s">
        <v>189</v>
      </c>
      <c r="BN612" t="s">
        <v>943</v>
      </c>
      <c r="BO612" t="s">
        <v>16</v>
      </c>
      <c r="BP612" t="s">
        <v>941</v>
      </c>
      <c r="BQ612" t="s">
        <v>184</v>
      </c>
      <c r="BR612" t="s">
        <v>6744</v>
      </c>
      <c r="BS612" t="s">
        <v>9667</v>
      </c>
      <c r="BT612" t="s">
        <v>16</v>
      </c>
      <c r="BU612" t="s">
        <v>189</v>
      </c>
      <c r="BV612" t="s">
        <v>58</v>
      </c>
      <c r="BW612" t="s">
        <v>195</v>
      </c>
      <c r="BX612" t="s">
        <v>201</v>
      </c>
      <c r="BY612" t="s">
        <v>944</v>
      </c>
      <c r="BZ612" s="138"/>
      <c r="CA612" s="138">
        <v>43262</v>
      </c>
      <c r="CB612" t="s">
        <v>17</v>
      </c>
      <c r="CC612" t="s">
        <v>17</v>
      </c>
      <c r="CD612" t="s">
        <v>6307</v>
      </c>
      <c r="CE612" t="s">
        <v>189</v>
      </c>
      <c r="CF612" t="s">
        <v>6307</v>
      </c>
      <c r="CG612" t="s">
        <v>189</v>
      </c>
      <c r="CH612">
        <v>2022</v>
      </c>
      <c r="CI612" s="7">
        <v>44720</v>
      </c>
      <c r="CJ612" t="s">
        <v>4723</v>
      </c>
      <c r="CK612">
        <v>6</v>
      </c>
      <c r="CL612">
        <v>24</v>
      </c>
      <c r="CM612" s="7">
        <v>44718</v>
      </c>
      <c r="CN612" t="s">
        <v>11745</v>
      </c>
      <c r="CO612" t="s">
        <v>9857</v>
      </c>
      <c r="CP612" t="s">
        <v>11498</v>
      </c>
      <c r="CQ612" t="s">
        <v>11727</v>
      </c>
      <c r="CR612" t="s">
        <v>5970</v>
      </c>
      <c r="CS612" t="s">
        <v>5975</v>
      </c>
      <c r="CT612" t="s">
        <v>9850</v>
      </c>
      <c r="CU612" t="s">
        <v>6824</v>
      </c>
      <c r="CV612" t="s">
        <v>6310</v>
      </c>
      <c r="CW612" t="s">
        <v>9874</v>
      </c>
      <c r="CX612" t="s">
        <v>945</v>
      </c>
      <c r="CY612" t="s">
        <v>9813</v>
      </c>
      <c r="CZ612" t="s">
        <v>6730</v>
      </c>
      <c r="DA612" t="s">
        <v>252</v>
      </c>
      <c r="DB612" t="s">
        <v>9800</v>
      </c>
      <c r="DC612" t="s">
        <v>16</v>
      </c>
      <c r="DD612" t="s">
        <v>15</v>
      </c>
      <c r="DE612" t="s">
        <v>16</v>
      </c>
      <c r="DF612" t="s">
        <v>16</v>
      </c>
      <c r="DG612" t="s">
        <v>4727</v>
      </c>
      <c r="DH612" t="s">
        <v>2051</v>
      </c>
      <c r="DI612" t="s">
        <v>4501</v>
      </c>
      <c r="DJ612" t="s">
        <v>16</v>
      </c>
      <c r="DK612" t="s">
        <v>16</v>
      </c>
      <c r="DL612" t="s">
        <v>4465</v>
      </c>
      <c r="DM612" t="s">
        <v>16</v>
      </c>
      <c r="DN612" t="s">
        <v>189</v>
      </c>
      <c r="DO612" t="s">
        <v>10807</v>
      </c>
      <c r="DP612" t="s">
        <v>8028</v>
      </c>
      <c r="DQ612" t="s">
        <v>10341</v>
      </c>
      <c r="DR612" t="s">
        <v>8029</v>
      </c>
    </row>
    <row r="613" spans="1:122" x14ac:dyDescent="0.25">
      <c r="A613">
        <v>302</v>
      </c>
      <c r="B613" t="s">
        <v>189</v>
      </c>
      <c r="C613" t="s">
        <v>3526</v>
      </c>
      <c r="D613" s="138">
        <v>44720</v>
      </c>
      <c r="E613" t="s">
        <v>3528</v>
      </c>
      <c r="F613" t="s">
        <v>11</v>
      </c>
      <c r="G613" t="s">
        <v>1932</v>
      </c>
      <c r="H613" t="s">
        <v>11</v>
      </c>
      <c r="I613" t="s">
        <v>9802</v>
      </c>
      <c r="J613" t="s">
        <v>100</v>
      </c>
      <c r="K613">
        <v>0.7</v>
      </c>
      <c r="L613">
        <v>0.7</v>
      </c>
      <c r="M613">
        <v>4.68</v>
      </c>
      <c r="N613">
        <v>5.4939999999999998</v>
      </c>
      <c r="O613" t="s">
        <v>189</v>
      </c>
      <c r="P613" t="s">
        <v>13</v>
      </c>
      <c r="Q613" t="s">
        <v>43</v>
      </c>
      <c r="R613" t="s">
        <v>2902</v>
      </c>
      <c r="S613" t="s">
        <v>43</v>
      </c>
      <c r="T613" t="s">
        <v>16</v>
      </c>
      <c r="U613" t="s">
        <v>1936</v>
      </c>
      <c r="V613" t="s">
        <v>2410</v>
      </c>
      <c r="W613">
        <v>100</v>
      </c>
      <c r="X613" t="s">
        <v>15</v>
      </c>
      <c r="Y613" t="s">
        <v>6282</v>
      </c>
      <c r="Z613" t="s">
        <v>6282</v>
      </c>
      <c r="AA613" t="s">
        <v>189</v>
      </c>
      <c r="AB613" s="138">
        <v>44725</v>
      </c>
      <c r="AC613" s="138">
        <v>44908</v>
      </c>
      <c r="AD613" t="s">
        <v>6241</v>
      </c>
      <c r="AE613" t="s">
        <v>5340</v>
      </c>
      <c r="AF613" t="s">
        <v>16</v>
      </c>
      <c r="AG613" t="s">
        <v>189</v>
      </c>
      <c r="AH613" s="138">
        <v>45821</v>
      </c>
      <c r="AI613" t="s">
        <v>2414</v>
      </c>
      <c r="AJ613" t="s">
        <v>189</v>
      </c>
      <c r="AK613" t="s">
        <v>189</v>
      </c>
      <c r="AL613" t="s">
        <v>189</v>
      </c>
      <c r="AM613" t="s">
        <v>189</v>
      </c>
      <c r="AN613" t="s">
        <v>189</v>
      </c>
      <c r="AO613" t="s">
        <v>189</v>
      </c>
      <c r="AP613" t="s">
        <v>189</v>
      </c>
      <c r="AQ613" t="s">
        <v>16</v>
      </c>
      <c r="AR613" t="s">
        <v>189</v>
      </c>
      <c r="AS613" t="s">
        <v>16</v>
      </c>
      <c r="AT613" t="s">
        <v>189</v>
      </c>
      <c r="AU613" t="s">
        <v>9402</v>
      </c>
      <c r="AV613" t="s">
        <v>189</v>
      </c>
      <c r="AW613" t="s">
        <v>16</v>
      </c>
      <c r="AX613" t="s">
        <v>16</v>
      </c>
      <c r="AY613" t="s">
        <v>16</v>
      </c>
      <c r="AZ613" t="s">
        <v>16</v>
      </c>
      <c r="BA613" t="s">
        <v>16</v>
      </c>
      <c r="BB613" t="s">
        <v>16</v>
      </c>
      <c r="BC613" t="s">
        <v>16</v>
      </c>
      <c r="BD613" t="s">
        <v>16</v>
      </c>
      <c r="BE613" t="s">
        <v>16</v>
      </c>
      <c r="BF613" t="s">
        <v>189</v>
      </c>
      <c r="BG613" t="s">
        <v>189</v>
      </c>
      <c r="BH613">
        <v>0</v>
      </c>
      <c r="BI613">
        <v>0</v>
      </c>
      <c r="BJ613">
        <v>0</v>
      </c>
      <c r="BK613" t="s">
        <v>189</v>
      </c>
      <c r="BL613" t="s">
        <v>189</v>
      </c>
      <c r="BN613" t="s">
        <v>3525</v>
      </c>
      <c r="BO613" t="s">
        <v>16</v>
      </c>
      <c r="BP613" t="s">
        <v>3528</v>
      </c>
      <c r="BQ613" t="s">
        <v>184</v>
      </c>
      <c r="BR613" t="s">
        <v>6744</v>
      </c>
      <c r="BS613" t="s">
        <v>9726</v>
      </c>
      <c r="BT613" t="s">
        <v>16</v>
      </c>
      <c r="BU613" t="s">
        <v>189</v>
      </c>
      <c r="BV613" t="s">
        <v>99</v>
      </c>
      <c r="BW613" t="s">
        <v>414</v>
      </c>
      <c r="BX613" t="s">
        <v>16</v>
      </c>
      <c r="BY613" t="s">
        <v>16</v>
      </c>
      <c r="BZ613" s="138"/>
      <c r="CA613" s="138">
        <v>43207</v>
      </c>
      <c r="CB613" t="s">
        <v>17</v>
      </c>
      <c r="CC613" t="s">
        <v>17</v>
      </c>
      <c r="CD613" t="s">
        <v>6307</v>
      </c>
      <c r="CE613" t="s">
        <v>189</v>
      </c>
      <c r="CF613" t="s">
        <v>189</v>
      </c>
      <c r="CG613" t="s">
        <v>189</v>
      </c>
      <c r="CH613">
        <v>2022</v>
      </c>
      <c r="CI613" s="7">
        <v>44720</v>
      </c>
      <c r="CJ613" t="s">
        <v>4723</v>
      </c>
      <c r="CK613">
        <v>6</v>
      </c>
      <c r="CL613">
        <v>24</v>
      </c>
      <c r="CM613" s="7">
        <v>44718</v>
      </c>
      <c r="CN613" t="s">
        <v>11745</v>
      </c>
      <c r="CO613" t="s">
        <v>9857</v>
      </c>
      <c r="CP613" t="s">
        <v>11498</v>
      </c>
      <c r="CQ613" t="s">
        <v>11727</v>
      </c>
      <c r="CR613" t="s">
        <v>5970</v>
      </c>
      <c r="CS613" t="s">
        <v>5975</v>
      </c>
      <c r="CT613" t="s">
        <v>9850</v>
      </c>
      <c r="CU613" t="s">
        <v>9873</v>
      </c>
      <c r="CV613" t="s">
        <v>6310</v>
      </c>
      <c r="CW613" t="s">
        <v>9874</v>
      </c>
      <c r="CX613" t="s">
        <v>3527</v>
      </c>
      <c r="CY613" t="s">
        <v>9813</v>
      </c>
      <c r="CZ613" t="s">
        <v>6730</v>
      </c>
      <c r="DA613" t="s">
        <v>188</v>
      </c>
      <c r="DB613" t="s">
        <v>16</v>
      </c>
      <c r="DC613" t="s">
        <v>16</v>
      </c>
      <c r="DD613" t="s">
        <v>15</v>
      </c>
      <c r="DE613" t="s">
        <v>16</v>
      </c>
      <c r="DF613" t="s">
        <v>16</v>
      </c>
      <c r="DG613" t="s">
        <v>4727</v>
      </c>
      <c r="DH613" t="s">
        <v>6766</v>
      </c>
      <c r="DI613" t="s">
        <v>5907</v>
      </c>
      <c r="DJ613" t="s">
        <v>16</v>
      </c>
      <c r="DK613" t="s">
        <v>16</v>
      </c>
      <c r="DL613" t="s">
        <v>4465</v>
      </c>
      <c r="DM613" t="s">
        <v>16</v>
      </c>
      <c r="DN613" t="s">
        <v>189</v>
      </c>
      <c r="DO613" t="s">
        <v>11746</v>
      </c>
      <c r="DP613" t="s">
        <v>8030</v>
      </c>
      <c r="DQ613" t="s">
        <v>10341</v>
      </c>
      <c r="DR613" t="s">
        <v>8031</v>
      </c>
    </row>
    <row r="614" spans="1:122" x14ac:dyDescent="0.25">
      <c r="A614">
        <v>301</v>
      </c>
      <c r="B614" t="s">
        <v>189</v>
      </c>
      <c r="C614" t="s">
        <v>3303</v>
      </c>
      <c r="D614" s="138">
        <v>44720</v>
      </c>
      <c r="E614" t="s">
        <v>1153</v>
      </c>
      <c r="F614" t="s">
        <v>2031</v>
      </c>
      <c r="G614" t="s">
        <v>1926</v>
      </c>
      <c r="H614" t="s">
        <v>154</v>
      </c>
      <c r="I614" t="s">
        <v>4840</v>
      </c>
      <c r="J614" t="s">
        <v>100</v>
      </c>
      <c r="K614">
        <v>5</v>
      </c>
      <c r="L614">
        <v>5</v>
      </c>
      <c r="M614">
        <v>33.42</v>
      </c>
      <c r="N614">
        <v>39.24</v>
      </c>
      <c r="O614" t="s">
        <v>189</v>
      </c>
      <c r="P614" t="s">
        <v>13</v>
      </c>
      <c r="Q614" t="s">
        <v>77</v>
      </c>
      <c r="R614" t="s">
        <v>3524</v>
      </c>
      <c r="S614" t="s">
        <v>328</v>
      </c>
      <c r="T614" t="s">
        <v>16</v>
      </c>
      <c r="U614" t="s">
        <v>1938</v>
      </c>
      <c r="V614" t="s">
        <v>2410</v>
      </c>
      <c r="W614">
        <v>100</v>
      </c>
      <c r="X614" t="s">
        <v>32</v>
      </c>
      <c r="Y614" t="s">
        <v>6282</v>
      </c>
      <c r="Z614" t="s">
        <v>6282</v>
      </c>
      <c r="AA614" t="s">
        <v>189</v>
      </c>
      <c r="AB614" s="138">
        <v>44727</v>
      </c>
      <c r="AC614" s="138">
        <v>44910</v>
      </c>
      <c r="AD614" t="s">
        <v>6240</v>
      </c>
      <c r="AE614" t="s">
        <v>5303</v>
      </c>
      <c r="AF614" t="s">
        <v>16</v>
      </c>
      <c r="AG614" t="s">
        <v>189</v>
      </c>
      <c r="AH614" s="138">
        <v>45823</v>
      </c>
      <c r="AI614" t="s">
        <v>2414</v>
      </c>
      <c r="AJ614" t="s">
        <v>189</v>
      </c>
      <c r="AK614" t="s">
        <v>189</v>
      </c>
      <c r="AL614" t="s">
        <v>189</v>
      </c>
      <c r="AM614" t="s">
        <v>189</v>
      </c>
      <c r="AN614" t="s">
        <v>189</v>
      </c>
      <c r="AO614" t="s">
        <v>189</v>
      </c>
      <c r="AP614" t="s">
        <v>189</v>
      </c>
      <c r="AQ614" t="s">
        <v>16</v>
      </c>
      <c r="AR614" t="s">
        <v>189</v>
      </c>
      <c r="AS614" t="s">
        <v>16</v>
      </c>
      <c r="AT614" t="s">
        <v>189</v>
      </c>
      <c r="AU614" t="s">
        <v>9344</v>
      </c>
      <c r="AV614" t="s">
        <v>189</v>
      </c>
      <c r="AW614" t="s">
        <v>16</v>
      </c>
      <c r="AX614" t="s">
        <v>16</v>
      </c>
      <c r="AY614" t="s">
        <v>16</v>
      </c>
      <c r="AZ614" t="s">
        <v>16</v>
      </c>
      <c r="BA614" t="s">
        <v>16</v>
      </c>
      <c r="BB614" t="s">
        <v>16</v>
      </c>
      <c r="BC614" t="s">
        <v>16</v>
      </c>
      <c r="BD614" t="s">
        <v>16</v>
      </c>
      <c r="BE614" t="s">
        <v>16</v>
      </c>
      <c r="BF614" t="s">
        <v>189</v>
      </c>
      <c r="BG614" t="s">
        <v>189</v>
      </c>
      <c r="BH614">
        <v>0</v>
      </c>
      <c r="BI614">
        <v>0</v>
      </c>
      <c r="BJ614">
        <v>0</v>
      </c>
      <c r="BK614" t="s">
        <v>189</v>
      </c>
      <c r="BL614" t="s">
        <v>189</v>
      </c>
      <c r="BN614" t="s">
        <v>1154</v>
      </c>
      <c r="BO614" t="s">
        <v>16</v>
      </c>
      <c r="BP614" t="s">
        <v>1153</v>
      </c>
      <c r="BQ614" t="s">
        <v>184</v>
      </c>
      <c r="BR614" t="s">
        <v>6744</v>
      </c>
      <c r="BS614" t="s">
        <v>16</v>
      </c>
      <c r="BT614" t="s">
        <v>16</v>
      </c>
      <c r="BU614" t="s">
        <v>189</v>
      </c>
      <c r="BV614" t="s">
        <v>58</v>
      </c>
      <c r="BW614" t="s">
        <v>189</v>
      </c>
      <c r="BX614" t="s">
        <v>423</v>
      </c>
      <c r="BY614" t="s">
        <v>16</v>
      </c>
      <c r="BZ614" s="138"/>
      <c r="CA614" s="138">
        <v>43364</v>
      </c>
      <c r="CB614" t="s">
        <v>34</v>
      </c>
      <c r="CC614" t="s">
        <v>6745</v>
      </c>
      <c r="CD614" t="s">
        <v>6307</v>
      </c>
      <c r="CE614" t="s">
        <v>189</v>
      </c>
      <c r="CF614" t="s">
        <v>6307</v>
      </c>
      <c r="CG614" t="s">
        <v>189</v>
      </c>
      <c r="CH614">
        <v>2022</v>
      </c>
      <c r="CI614" s="7">
        <v>44720</v>
      </c>
      <c r="CJ614" t="s">
        <v>4723</v>
      </c>
      <c r="CK614">
        <v>6</v>
      </c>
      <c r="CL614">
        <v>24</v>
      </c>
      <c r="CM614" s="7">
        <v>44718</v>
      </c>
      <c r="CN614" t="s">
        <v>11745</v>
      </c>
      <c r="CO614" t="s">
        <v>9857</v>
      </c>
      <c r="CP614" t="s">
        <v>11498</v>
      </c>
      <c r="CQ614" t="s">
        <v>11727</v>
      </c>
      <c r="CR614" t="s">
        <v>5970</v>
      </c>
      <c r="CS614" t="s">
        <v>5975</v>
      </c>
      <c r="CT614" t="s">
        <v>9850</v>
      </c>
      <c r="CU614" t="s">
        <v>6826</v>
      </c>
      <c r="CV614" t="s">
        <v>6310</v>
      </c>
      <c r="CW614" t="s">
        <v>9874</v>
      </c>
      <c r="CX614" t="s">
        <v>1548</v>
      </c>
      <c r="CY614" t="s">
        <v>9813</v>
      </c>
      <c r="CZ614" t="s">
        <v>6730</v>
      </c>
      <c r="DA614" t="s">
        <v>252</v>
      </c>
      <c r="DB614" t="s">
        <v>9800</v>
      </c>
      <c r="DC614" t="s">
        <v>1154</v>
      </c>
      <c r="DD614" t="s">
        <v>32</v>
      </c>
      <c r="DE614" t="s">
        <v>16</v>
      </c>
      <c r="DF614" t="s">
        <v>16</v>
      </c>
      <c r="DG614" t="s">
        <v>4727</v>
      </c>
      <c r="DH614" t="s">
        <v>2051</v>
      </c>
      <c r="DI614" t="s">
        <v>4517</v>
      </c>
      <c r="DJ614" t="s">
        <v>16</v>
      </c>
      <c r="DK614" t="s">
        <v>16</v>
      </c>
      <c r="DL614" t="s">
        <v>4465</v>
      </c>
      <c r="DM614" t="s">
        <v>16</v>
      </c>
      <c r="DN614" t="s">
        <v>189</v>
      </c>
      <c r="DO614" t="s">
        <v>10808</v>
      </c>
      <c r="DP614" t="s">
        <v>8032</v>
      </c>
      <c r="DQ614" t="s">
        <v>10341</v>
      </c>
      <c r="DR614" t="s">
        <v>8033</v>
      </c>
    </row>
    <row r="615" spans="1:122" x14ac:dyDescent="0.25">
      <c r="A615">
        <v>300</v>
      </c>
      <c r="B615" t="s">
        <v>189</v>
      </c>
      <c r="C615" t="s">
        <v>3262</v>
      </c>
      <c r="D615" s="138">
        <v>44719</v>
      </c>
      <c r="E615" t="s">
        <v>1037</v>
      </c>
      <c r="F615" t="s">
        <v>2031</v>
      </c>
      <c r="G615" t="s">
        <v>1926</v>
      </c>
      <c r="H615" t="s">
        <v>108</v>
      </c>
      <c r="I615" t="s">
        <v>4840</v>
      </c>
      <c r="J615" t="s">
        <v>100</v>
      </c>
      <c r="K615">
        <v>2</v>
      </c>
      <c r="L615">
        <v>2</v>
      </c>
      <c r="M615">
        <v>13.34</v>
      </c>
      <c r="N615">
        <v>15.692</v>
      </c>
      <c r="O615" t="s">
        <v>189</v>
      </c>
      <c r="P615" t="s">
        <v>13</v>
      </c>
      <c r="Q615" t="s">
        <v>48</v>
      </c>
      <c r="R615" t="s">
        <v>68</v>
      </c>
      <c r="S615" t="s">
        <v>48</v>
      </c>
      <c r="T615" t="s">
        <v>16</v>
      </c>
      <c r="U615" t="s">
        <v>41</v>
      </c>
      <c r="V615" t="s">
        <v>2410</v>
      </c>
      <c r="W615">
        <v>100</v>
      </c>
      <c r="X615" t="s">
        <v>32</v>
      </c>
      <c r="Y615" t="s">
        <v>6282</v>
      </c>
      <c r="Z615" t="s">
        <v>6282</v>
      </c>
      <c r="AA615" t="s">
        <v>9887</v>
      </c>
      <c r="AB615" s="138">
        <v>44726</v>
      </c>
      <c r="AC615" s="138">
        <v>44909</v>
      </c>
      <c r="AD615" t="s">
        <v>6240</v>
      </c>
      <c r="AE615" t="s">
        <v>5295</v>
      </c>
      <c r="AF615" t="s">
        <v>16</v>
      </c>
      <c r="AG615" t="s">
        <v>189</v>
      </c>
      <c r="AH615" s="138">
        <v>45822</v>
      </c>
      <c r="AI615" t="s">
        <v>2414</v>
      </c>
      <c r="AJ615" t="s">
        <v>189</v>
      </c>
      <c r="AK615" t="s">
        <v>189</v>
      </c>
      <c r="AL615" t="s">
        <v>189</v>
      </c>
      <c r="AM615" t="s">
        <v>189</v>
      </c>
      <c r="AN615" t="s">
        <v>189</v>
      </c>
      <c r="AO615" t="s">
        <v>189</v>
      </c>
      <c r="AP615" t="s">
        <v>189</v>
      </c>
      <c r="AQ615" t="s">
        <v>16</v>
      </c>
      <c r="AR615" t="s">
        <v>189</v>
      </c>
      <c r="AS615" t="s">
        <v>16</v>
      </c>
      <c r="AT615" t="s">
        <v>189</v>
      </c>
      <c r="AU615" t="s">
        <v>9344</v>
      </c>
      <c r="AV615" t="s">
        <v>189</v>
      </c>
      <c r="AW615" t="s">
        <v>4620</v>
      </c>
      <c r="AX615" t="s">
        <v>4623</v>
      </c>
      <c r="AY615" t="s">
        <v>16</v>
      </c>
      <c r="AZ615" t="s">
        <v>16</v>
      </c>
      <c r="BA615" t="s">
        <v>16</v>
      </c>
      <c r="BB615" t="s">
        <v>16</v>
      </c>
      <c r="BC615" t="s">
        <v>16</v>
      </c>
      <c r="BD615" t="s">
        <v>16</v>
      </c>
      <c r="BE615" t="s">
        <v>16</v>
      </c>
      <c r="BF615" t="s">
        <v>189</v>
      </c>
      <c r="BG615" t="s">
        <v>189</v>
      </c>
      <c r="BH615">
        <v>0</v>
      </c>
      <c r="BI615">
        <v>0</v>
      </c>
      <c r="BJ615">
        <v>0</v>
      </c>
      <c r="BK615" t="s">
        <v>189</v>
      </c>
      <c r="BL615" t="s">
        <v>189</v>
      </c>
      <c r="BN615" t="s">
        <v>1038</v>
      </c>
      <c r="BO615" t="s">
        <v>16</v>
      </c>
      <c r="BP615" t="s">
        <v>1037</v>
      </c>
      <c r="BQ615" t="s">
        <v>184</v>
      </c>
      <c r="BR615" t="s">
        <v>6744</v>
      </c>
      <c r="BS615" t="s">
        <v>202</v>
      </c>
      <c r="BT615" t="s">
        <v>16</v>
      </c>
      <c r="BU615" t="s">
        <v>189</v>
      </c>
      <c r="BV615" t="s">
        <v>134</v>
      </c>
      <c r="BW615" t="s">
        <v>185</v>
      </c>
      <c r="BX615" t="s">
        <v>1039</v>
      </c>
      <c r="BY615" t="s">
        <v>16</v>
      </c>
      <c r="BZ615" s="138"/>
      <c r="CA615" s="138">
        <v>42437</v>
      </c>
      <c r="CB615" t="s">
        <v>17</v>
      </c>
      <c r="CC615" t="s">
        <v>17</v>
      </c>
      <c r="CD615" t="s">
        <v>6307</v>
      </c>
      <c r="CE615" t="s">
        <v>189</v>
      </c>
      <c r="CF615" t="s">
        <v>6307</v>
      </c>
      <c r="CG615" t="s">
        <v>189</v>
      </c>
      <c r="CH615">
        <v>2022</v>
      </c>
      <c r="CI615" s="7">
        <v>44719</v>
      </c>
      <c r="CJ615" t="s">
        <v>4723</v>
      </c>
      <c r="CK615">
        <v>6</v>
      </c>
      <c r="CL615">
        <v>24</v>
      </c>
      <c r="CM615" s="7">
        <v>44718</v>
      </c>
      <c r="CN615" t="s">
        <v>11745</v>
      </c>
      <c r="CO615" t="s">
        <v>9857</v>
      </c>
      <c r="CP615" t="s">
        <v>11498</v>
      </c>
      <c r="CQ615" t="s">
        <v>11727</v>
      </c>
      <c r="CR615" t="s">
        <v>5970</v>
      </c>
      <c r="CS615" t="s">
        <v>5975</v>
      </c>
      <c r="CT615" t="s">
        <v>9850</v>
      </c>
      <c r="CU615" t="s">
        <v>9873</v>
      </c>
      <c r="CV615" t="s">
        <v>6310</v>
      </c>
      <c r="CW615" t="s">
        <v>9874</v>
      </c>
      <c r="CX615" t="s">
        <v>1040</v>
      </c>
      <c r="CY615" t="s">
        <v>9813</v>
      </c>
      <c r="CZ615" t="s">
        <v>6730</v>
      </c>
      <c r="DA615" t="s">
        <v>252</v>
      </c>
      <c r="DB615" t="s">
        <v>9800</v>
      </c>
      <c r="DC615" t="s">
        <v>1038</v>
      </c>
      <c r="DD615" t="s">
        <v>32</v>
      </c>
      <c r="DE615" t="s">
        <v>16</v>
      </c>
      <c r="DF615" t="s">
        <v>16</v>
      </c>
      <c r="DG615" t="s">
        <v>4727</v>
      </c>
      <c r="DH615" t="s">
        <v>2051</v>
      </c>
      <c r="DI615" t="s">
        <v>4504</v>
      </c>
      <c r="DJ615" t="s">
        <v>9887</v>
      </c>
      <c r="DK615" t="s">
        <v>4345</v>
      </c>
      <c r="DL615" t="s">
        <v>4345</v>
      </c>
      <c r="DM615" t="s">
        <v>16</v>
      </c>
      <c r="DN615" t="s">
        <v>189</v>
      </c>
      <c r="DO615" t="s">
        <v>10809</v>
      </c>
      <c r="DP615" t="s">
        <v>8034</v>
      </c>
      <c r="DQ615" t="s">
        <v>10342</v>
      </c>
      <c r="DR615" t="s">
        <v>7872</v>
      </c>
    </row>
    <row r="616" spans="1:122" x14ac:dyDescent="0.25">
      <c r="A616">
        <v>299</v>
      </c>
      <c r="B616" t="s">
        <v>189</v>
      </c>
      <c r="C616" t="s">
        <v>3531</v>
      </c>
      <c r="D616" s="138">
        <v>44719</v>
      </c>
      <c r="E616" t="s">
        <v>3536</v>
      </c>
      <c r="F616" t="s">
        <v>11</v>
      </c>
      <c r="G616" t="s">
        <v>1932</v>
      </c>
      <c r="H616" t="s">
        <v>11</v>
      </c>
      <c r="I616" t="s">
        <v>9802</v>
      </c>
      <c r="J616" t="s">
        <v>100</v>
      </c>
      <c r="K616">
        <v>1.5</v>
      </c>
      <c r="L616">
        <v>1.5</v>
      </c>
      <c r="M616">
        <v>10</v>
      </c>
      <c r="N616">
        <v>11.769</v>
      </c>
      <c r="O616" t="s">
        <v>189</v>
      </c>
      <c r="P616" t="s">
        <v>13</v>
      </c>
      <c r="Q616" t="s">
        <v>40</v>
      </c>
      <c r="R616" t="s">
        <v>46</v>
      </c>
      <c r="S616" t="s">
        <v>40</v>
      </c>
      <c r="T616" t="s">
        <v>16</v>
      </c>
      <c r="U616" t="s">
        <v>65</v>
      </c>
      <c r="V616" t="s">
        <v>2410</v>
      </c>
      <c r="W616">
        <v>100</v>
      </c>
      <c r="X616" t="s">
        <v>22</v>
      </c>
      <c r="Y616" t="s">
        <v>6282</v>
      </c>
      <c r="Z616" t="s">
        <v>6282</v>
      </c>
      <c r="AA616" t="s">
        <v>189</v>
      </c>
      <c r="AB616" s="138">
        <v>44726</v>
      </c>
      <c r="AC616" s="138">
        <v>44909</v>
      </c>
      <c r="AD616" t="s">
        <v>6241</v>
      </c>
      <c r="AE616" t="s">
        <v>5342</v>
      </c>
      <c r="AF616" t="s">
        <v>16</v>
      </c>
      <c r="AG616" t="s">
        <v>189</v>
      </c>
      <c r="AH616" s="138">
        <v>45822</v>
      </c>
      <c r="AI616" t="s">
        <v>2414</v>
      </c>
      <c r="AJ616" t="s">
        <v>189</v>
      </c>
      <c r="AK616" t="s">
        <v>189</v>
      </c>
      <c r="AL616" t="s">
        <v>189</v>
      </c>
      <c r="AM616" t="s">
        <v>189</v>
      </c>
      <c r="AN616" t="s">
        <v>189</v>
      </c>
      <c r="AO616" t="s">
        <v>189</v>
      </c>
      <c r="AP616" t="s">
        <v>189</v>
      </c>
      <c r="AQ616" t="s">
        <v>16</v>
      </c>
      <c r="AR616" t="s">
        <v>189</v>
      </c>
      <c r="AS616" t="s">
        <v>16</v>
      </c>
      <c r="AT616" t="s">
        <v>189</v>
      </c>
      <c r="AU616" t="s">
        <v>9344</v>
      </c>
      <c r="AV616" t="s">
        <v>189</v>
      </c>
      <c r="AW616" t="s">
        <v>16</v>
      </c>
      <c r="AX616" t="s">
        <v>16</v>
      </c>
      <c r="AY616" t="s">
        <v>16</v>
      </c>
      <c r="AZ616" t="s">
        <v>16</v>
      </c>
      <c r="BA616" t="s">
        <v>16</v>
      </c>
      <c r="BB616" t="s">
        <v>16</v>
      </c>
      <c r="BC616" t="s">
        <v>16</v>
      </c>
      <c r="BD616" t="s">
        <v>16</v>
      </c>
      <c r="BE616" t="s">
        <v>16</v>
      </c>
      <c r="BF616" t="s">
        <v>189</v>
      </c>
      <c r="BG616" t="s">
        <v>189</v>
      </c>
      <c r="BH616">
        <v>0</v>
      </c>
      <c r="BI616">
        <v>0</v>
      </c>
      <c r="BJ616">
        <v>0</v>
      </c>
      <c r="BK616" t="s">
        <v>189</v>
      </c>
      <c r="BL616" t="s">
        <v>189</v>
      </c>
      <c r="BN616" t="s">
        <v>3530</v>
      </c>
      <c r="BO616" t="s">
        <v>7116</v>
      </c>
      <c r="BP616" t="s">
        <v>3533</v>
      </c>
      <c r="BQ616" t="s">
        <v>184</v>
      </c>
      <c r="BR616" t="s">
        <v>6744</v>
      </c>
      <c r="BS616" t="s">
        <v>9667</v>
      </c>
      <c r="BT616" t="s">
        <v>16</v>
      </c>
      <c r="BU616" t="s">
        <v>189</v>
      </c>
      <c r="BV616" t="s">
        <v>27</v>
      </c>
      <c r="BW616" t="s">
        <v>195</v>
      </c>
      <c r="BX616" t="s">
        <v>3534</v>
      </c>
      <c r="BY616" t="s">
        <v>3535</v>
      </c>
      <c r="BZ616" s="138"/>
      <c r="CA616" s="138">
        <v>44719</v>
      </c>
      <c r="CB616" t="s">
        <v>17</v>
      </c>
      <c r="CC616" t="s">
        <v>17</v>
      </c>
      <c r="CD616" t="s">
        <v>6307</v>
      </c>
      <c r="CE616" t="s">
        <v>189</v>
      </c>
      <c r="CF616" t="s">
        <v>189</v>
      </c>
      <c r="CG616" t="s">
        <v>189</v>
      </c>
      <c r="CH616">
        <v>2022</v>
      </c>
      <c r="CI616" s="7">
        <v>44719</v>
      </c>
      <c r="CJ616" t="s">
        <v>4723</v>
      </c>
      <c r="CK616">
        <v>6</v>
      </c>
      <c r="CL616">
        <v>24</v>
      </c>
      <c r="CM616" s="7">
        <v>44718</v>
      </c>
      <c r="CN616" t="s">
        <v>11745</v>
      </c>
      <c r="CO616" t="s">
        <v>9857</v>
      </c>
      <c r="CP616" t="s">
        <v>11498</v>
      </c>
      <c r="CQ616" t="s">
        <v>11727</v>
      </c>
      <c r="CR616" t="s">
        <v>5970</v>
      </c>
      <c r="CS616" t="s">
        <v>5975</v>
      </c>
      <c r="CT616" t="s">
        <v>9850</v>
      </c>
      <c r="CU616" t="s">
        <v>9873</v>
      </c>
      <c r="CV616" t="s">
        <v>6307</v>
      </c>
      <c r="CW616" t="s">
        <v>9874</v>
      </c>
      <c r="CX616" t="s">
        <v>3532</v>
      </c>
      <c r="CY616" t="s">
        <v>9813</v>
      </c>
      <c r="CZ616" t="s">
        <v>6730</v>
      </c>
      <c r="DA616" t="s">
        <v>188</v>
      </c>
      <c r="DB616" t="s">
        <v>16</v>
      </c>
      <c r="DC616" t="s">
        <v>16</v>
      </c>
      <c r="DD616" t="s">
        <v>22</v>
      </c>
      <c r="DE616" t="s">
        <v>16</v>
      </c>
      <c r="DF616" t="s">
        <v>2540</v>
      </c>
      <c r="DG616" t="s">
        <v>4727</v>
      </c>
      <c r="DH616" t="s">
        <v>2051</v>
      </c>
      <c r="DI616" t="s">
        <v>4536</v>
      </c>
      <c r="DJ616" t="s">
        <v>16</v>
      </c>
      <c r="DK616" t="s">
        <v>16</v>
      </c>
      <c r="DL616" t="s">
        <v>5972</v>
      </c>
      <c r="DM616" t="s">
        <v>6245</v>
      </c>
      <c r="DN616" t="s">
        <v>189</v>
      </c>
      <c r="DO616" t="s">
        <v>11263</v>
      </c>
      <c r="DP616" t="s">
        <v>8035</v>
      </c>
      <c r="DQ616" t="s">
        <v>10342</v>
      </c>
      <c r="DR616" t="s">
        <v>8036</v>
      </c>
    </row>
    <row r="617" spans="1:122" x14ac:dyDescent="0.25">
      <c r="A617">
        <v>298</v>
      </c>
      <c r="B617" t="s">
        <v>189</v>
      </c>
      <c r="C617" t="s">
        <v>3546</v>
      </c>
      <c r="D617" s="138">
        <v>44718</v>
      </c>
      <c r="E617" t="s">
        <v>3549</v>
      </c>
      <c r="F617" t="s">
        <v>106</v>
      </c>
      <c r="G617" t="s">
        <v>1929</v>
      </c>
      <c r="H617" t="s">
        <v>106</v>
      </c>
      <c r="I617" t="s">
        <v>4840</v>
      </c>
      <c r="J617" t="s">
        <v>100</v>
      </c>
      <c r="K617">
        <v>1.1000000000000001</v>
      </c>
      <c r="L617">
        <v>1.1000000000000001</v>
      </c>
      <c r="M617">
        <v>7.32</v>
      </c>
      <c r="N617">
        <v>8.6300000000000008</v>
      </c>
      <c r="O617" t="s">
        <v>189</v>
      </c>
      <c r="P617" t="s">
        <v>13</v>
      </c>
      <c r="Q617" t="s">
        <v>66</v>
      </c>
      <c r="R617" t="s">
        <v>146</v>
      </c>
      <c r="S617" t="s">
        <v>66</v>
      </c>
      <c r="T617" t="s">
        <v>16</v>
      </c>
      <c r="U617" t="s">
        <v>2079</v>
      </c>
      <c r="V617" t="s">
        <v>2410</v>
      </c>
      <c r="W617">
        <v>100</v>
      </c>
      <c r="X617" t="s">
        <v>32</v>
      </c>
      <c r="Y617" t="s">
        <v>6282</v>
      </c>
      <c r="Z617" t="s">
        <v>6282</v>
      </c>
      <c r="AA617" t="s">
        <v>189</v>
      </c>
      <c r="AB617" s="138">
        <v>44721</v>
      </c>
      <c r="AC617" s="138">
        <v>44904</v>
      </c>
      <c r="AD617" t="s">
        <v>6240</v>
      </c>
      <c r="AE617" t="s">
        <v>5343</v>
      </c>
      <c r="AF617" t="s">
        <v>16</v>
      </c>
      <c r="AG617" t="s">
        <v>189</v>
      </c>
      <c r="AH617" s="138">
        <v>45817</v>
      </c>
      <c r="AI617" t="s">
        <v>2414</v>
      </c>
      <c r="AJ617" t="s">
        <v>189</v>
      </c>
      <c r="AK617" t="s">
        <v>189</v>
      </c>
      <c r="AL617" t="s">
        <v>189</v>
      </c>
      <c r="AM617" t="s">
        <v>189</v>
      </c>
      <c r="AN617" t="s">
        <v>189</v>
      </c>
      <c r="AO617" t="s">
        <v>189</v>
      </c>
      <c r="AP617" t="s">
        <v>189</v>
      </c>
      <c r="AQ617" t="s">
        <v>16</v>
      </c>
      <c r="AR617" t="s">
        <v>189</v>
      </c>
      <c r="AS617" t="s">
        <v>16</v>
      </c>
      <c r="AT617" t="s">
        <v>189</v>
      </c>
      <c r="AU617" t="s">
        <v>9344</v>
      </c>
      <c r="AV617" t="s">
        <v>189</v>
      </c>
      <c r="AW617" t="s">
        <v>16</v>
      </c>
      <c r="AX617" t="s">
        <v>16</v>
      </c>
      <c r="AY617" t="s">
        <v>16</v>
      </c>
      <c r="AZ617" t="s">
        <v>16</v>
      </c>
      <c r="BA617" t="s">
        <v>16</v>
      </c>
      <c r="BB617" t="s">
        <v>16</v>
      </c>
      <c r="BC617" t="s">
        <v>16</v>
      </c>
      <c r="BD617" t="s">
        <v>16</v>
      </c>
      <c r="BE617" t="s">
        <v>16</v>
      </c>
      <c r="BF617" t="s">
        <v>189</v>
      </c>
      <c r="BG617" t="s">
        <v>189</v>
      </c>
      <c r="BH617">
        <v>0</v>
      </c>
      <c r="BI617">
        <v>0</v>
      </c>
      <c r="BJ617">
        <v>0</v>
      </c>
      <c r="BK617" t="s">
        <v>189</v>
      </c>
      <c r="BL617" t="s">
        <v>189</v>
      </c>
      <c r="BN617" t="s">
        <v>3545</v>
      </c>
      <c r="BO617" t="s">
        <v>16</v>
      </c>
      <c r="BP617" t="s">
        <v>3549</v>
      </c>
      <c r="BQ617" t="s">
        <v>184</v>
      </c>
      <c r="BR617" t="s">
        <v>6744</v>
      </c>
      <c r="BS617" t="s">
        <v>9719</v>
      </c>
      <c r="BT617" t="s">
        <v>16</v>
      </c>
      <c r="BU617" t="s">
        <v>189</v>
      </c>
      <c r="BV617" t="s">
        <v>58</v>
      </c>
      <c r="BW617" t="s">
        <v>195</v>
      </c>
      <c r="BX617" t="s">
        <v>201</v>
      </c>
      <c r="BY617" t="s">
        <v>286</v>
      </c>
      <c r="BZ617" s="138"/>
      <c r="CA617" s="138">
        <v>44539</v>
      </c>
      <c r="CB617" t="s">
        <v>17</v>
      </c>
      <c r="CC617" t="s">
        <v>17</v>
      </c>
      <c r="CD617" t="s">
        <v>6307</v>
      </c>
      <c r="CE617" t="s">
        <v>189</v>
      </c>
      <c r="CF617" t="s">
        <v>189</v>
      </c>
      <c r="CG617" t="s">
        <v>189</v>
      </c>
      <c r="CH617">
        <v>2022</v>
      </c>
      <c r="CI617" s="7">
        <v>44718</v>
      </c>
      <c r="CJ617" t="s">
        <v>4723</v>
      </c>
      <c r="CK617">
        <v>6</v>
      </c>
      <c r="CL617">
        <v>24</v>
      </c>
      <c r="CM617" s="7">
        <v>44718</v>
      </c>
      <c r="CN617" t="s">
        <v>11745</v>
      </c>
      <c r="CO617" t="s">
        <v>9857</v>
      </c>
      <c r="CP617" t="s">
        <v>11498</v>
      </c>
      <c r="CQ617" t="s">
        <v>11727</v>
      </c>
      <c r="CR617" t="s">
        <v>5970</v>
      </c>
      <c r="CS617" t="s">
        <v>5975</v>
      </c>
      <c r="CT617" t="s">
        <v>9850</v>
      </c>
      <c r="CU617" t="s">
        <v>9873</v>
      </c>
      <c r="CV617" t="s">
        <v>6310</v>
      </c>
      <c r="CW617" t="s">
        <v>9874</v>
      </c>
      <c r="CX617" t="s">
        <v>3547</v>
      </c>
      <c r="CY617" t="s">
        <v>9813</v>
      </c>
      <c r="CZ617" t="s">
        <v>6730</v>
      </c>
      <c r="DA617" t="s">
        <v>252</v>
      </c>
      <c r="DB617" t="s">
        <v>9800</v>
      </c>
      <c r="DC617" t="s">
        <v>3548</v>
      </c>
      <c r="DD617" t="s">
        <v>32</v>
      </c>
      <c r="DE617" t="s">
        <v>16</v>
      </c>
      <c r="DF617" t="s">
        <v>16</v>
      </c>
      <c r="DG617" t="s">
        <v>4727</v>
      </c>
      <c r="DH617" t="s">
        <v>2051</v>
      </c>
      <c r="DI617" t="s">
        <v>5843</v>
      </c>
      <c r="DJ617" t="s">
        <v>16</v>
      </c>
      <c r="DK617" t="s">
        <v>16</v>
      </c>
      <c r="DL617" t="s">
        <v>4465</v>
      </c>
      <c r="DM617" t="s">
        <v>16</v>
      </c>
      <c r="DN617" t="s">
        <v>189</v>
      </c>
      <c r="DO617" t="s">
        <v>10810</v>
      </c>
      <c r="DP617" t="s">
        <v>8037</v>
      </c>
      <c r="DQ617" t="s">
        <v>10343</v>
      </c>
      <c r="DR617" t="s">
        <v>8038</v>
      </c>
    </row>
    <row r="618" spans="1:122" x14ac:dyDescent="0.25">
      <c r="A618">
        <v>297</v>
      </c>
      <c r="B618" t="s">
        <v>189</v>
      </c>
      <c r="C618" t="s">
        <v>163</v>
      </c>
      <c r="D618" s="138">
        <v>44718</v>
      </c>
      <c r="E618" t="s">
        <v>150</v>
      </c>
      <c r="F618" t="s">
        <v>108</v>
      </c>
      <c r="G618" t="s">
        <v>1926</v>
      </c>
      <c r="H618" t="s">
        <v>11</v>
      </c>
      <c r="I618" t="s">
        <v>9802</v>
      </c>
      <c r="J618" t="s">
        <v>12</v>
      </c>
      <c r="K618">
        <v>6</v>
      </c>
      <c r="L618">
        <v>0.9</v>
      </c>
      <c r="M618">
        <v>6</v>
      </c>
      <c r="N618">
        <v>7.0739999999999998</v>
      </c>
      <c r="O618" t="s">
        <v>189</v>
      </c>
      <c r="P618" t="s">
        <v>13</v>
      </c>
      <c r="Q618" t="s">
        <v>51</v>
      </c>
      <c r="R618" t="s">
        <v>16</v>
      </c>
      <c r="S618" t="s">
        <v>16</v>
      </c>
      <c r="T618" t="s">
        <v>16</v>
      </c>
      <c r="U618" t="s">
        <v>16</v>
      </c>
      <c r="V618" t="s">
        <v>2410</v>
      </c>
      <c r="W618">
        <v>100</v>
      </c>
      <c r="X618" t="s">
        <v>15</v>
      </c>
      <c r="Y618" t="s">
        <v>1883</v>
      </c>
      <c r="Z618" t="s">
        <v>1883</v>
      </c>
      <c r="AA618" t="s">
        <v>189</v>
      </c>
      <c r="AB618" s="138">
        <v>44721</v>
      </c>
      <c r="AC618" s="138">
        <v>45086</v>
      </c>
      <c r="AD618" t="s">
        <v>6241</v>
      </c>
      <c r="AE618" t="s">
        <v>5050</v>
      </c>
      <c r="AF618" t="s">
        <v>16</v>
      </c>
      <c r="AG618" t="s">
        <v>189</v>
      </c>
      <c r="AH618" s="138">
        <v>45817</v>
      </c>
      <c r="AI618" t="s">
        <v>2419</v>
      </c>
      <c r="AJ618" t="s">
        <v>3544</v>
      </c>
      <c r="AK618" t="s">
        <v>2435</v>
      </c>
      <c r="AL618" t="s">
        <v>421</v>
      </c>
      <c r="AM618" t="s">
        <v>1880</v>
      </c>
      <c r="AN618" t="s">
        <v>189</v>
      </c>
      <c r="AO618" t="s">
        <v>189</v>
      </c>
      <c r="AP618" t="s">
        <v>189</v>
      </c>
      <c r="AQ618" t="s">
        <v>16</v>
      </c>
      <c r="AR618" t="s">
        <v>189</v>
      </c>
      <c r="AS618" t="s">
        <v>16</v>
      </c>
      <c r="AT618" t="s">
        <v>189</v>
      </c>
      <c r="AU618" t="s">
        <v>9344</v>
      </c>
      <c r="AV618" t="s">
        <v>189</v>
      </c>
      <c r="AW618" t="s">
        <v>16</v>
      </c>
      <c r="AX618" t="s">
        <v>16</v>
      </c>
      <c r="AY618" t="s">
        <v>181</v>
      </c>
      <c r="AZ618" t="s">
        <v>16</v>
      </c>
      <c r="BA618" t="s">
        <v>16</v>
      </c>
      <c r="BB618" t="s">
        <v>16</v>
      </c>
      <c r="BC618" t="s">
        <v>16</v>
      </c>
      <c r="BD618" t="s">
        <v>16</v>
      </c>
      <c r="BE618" t="s">
        <v>1925</v>
      </c>
      <c r="BF618" t="s">
        <v>354</v>
      </c>
      <c r="BG618" t="s">
        <v>4846</v>
      </c>
      <c r="BH618">
        <v>1</v>
      </c>
      <c r="BI618">
        <v>1</v>
      </c>
      <c r="BJ618">
        <v>1</v>
      </c>
      <c r="BK618" t="s">
        <v>189</v>
      </c>
      <c r="BL618" t="s">
        <v>6307</v>
      </c>
      <c r="BM618">
        <v>22028</v>
      </c>
      <c r="BN618" t="s">
        <v>422</v>
      </c>
      <c r="BO618" t="s">
        <v>16</v>
      </c>
      <c r="BP618" t="s">
        <v>150</v>
      </c>
      <c r="BQ618" t="s">
        <v>184</v>
      </c>
      <c r="BR618" t="s">
        <v>6744</v>
      </c>
      <c r="BS618" t="s">
        <v>9667</v>
      </c>
      <c r="BT618" t="s">
        <v>16</v>
      </c>
      <c r="BU618" t="s">
        <v>189</v>
      </c>
      <c r="BV618" t="s">
        <v>58</v>
      </c>
      <c r="BW618" t="s">
        <v>185</v>
      </c>
      <c r="BX618" t="s">
        <v>423</v>
      </c>
      <c r="BY618" t="s">
        <v>16</v>
      </c>
      <c r="BZ618" s="138"/>
      <c r="CA618" s="138">
        <v>44174</v>
      </c>
      <c r="CB618" t="s">
        <v>17</v>
      </c>
      <c r="CC618" t="s">
        <v>17</v>
      </c>
      <c r="CD618" t="s">
        <v>6307</v>
      </c>
      <c r="CE618" t="s">
        <v>189</v>
      </c>
      <c r="CF618" t="s">
        <v>6307</v>
      </c>
      <c r="CG618" t="s">
        <v>189</v>
      </c>
      <c r="CH618">
        <v>2022</v>
      </c>
      <c r="CI618" s="7">
        <v>44718</v>
      </c>
      <c r="CJ618" t="s">
        <v>4723</v>
      </c>
      <c r="CK618">
        <v>6</v>
      </c>
      <c r="CL618">
        <v>24</v>
      </c>
      <c r="CM618" s="7">
        <v>44718</v>
      </c>
      <c r="CN618" t="s">
        <v>11745</v>
      </c>
      <c r="CO618" t="s">
        <v>9857</v>
      </c>
      <c r="CP618" t="s">
        <v>11498</v>
      </c>
      <c r="CQ618" t="s">
        <v>11727</v>
      </c>
      <c r="CR618" t="s">
        <v>5970</v>
      </c>
      <c r="CS618" t="s">
        <v>5975</v>
      </c>
      <c r="CT618" t="s">
        <v>9850</v>
      </c>
      <c r="CU618" t="s">
        <v>9873</v>
      </c>
      <c r="CV618" t="s">
        <v>6310</v>
      </c>
      <c r="CW618" t="s">
        <v>9874</v>
      </c>
      <c r="CX618" t="s">
        <v>424</v>
      </c>
      <c r="CY618" t="s">
        <v>9817</v>
      </c>
      <c r="CZ618" t="s">
        <v>6741</v>
      </c>
      <c r="DA618" t="s">
        <v>252</v>
      </c>
      <c r="DB618" t="s">
        <v>9801</v>
      </c>
      <c r="DC618" t="s">
        <v>16</v>
      </c>
      <c r="DD618" t="s">
        <v>15</v>
      </c>
      <c r="DE618" t="s">
        <v>16</v>
      </c>
      <c r="DF618" t="s">
        <v>16</v>
      </c>
      <c r="DG618" t="s">
        <v>4727</v>
      </c>
      <c r="DH618" t="s">
        <v>2052</v>
      </c>
      <c r="DI618" t="s">
        <v>6181</v>
      </c>
      <c r="DJ618" t="s">
        <v>16</v>
      </c>
      <c r="DK618" t="s">
        <v>9817</v>
      </c>
      <c r="DL618" t="s">
        <v>9817</v>
      </c>
      <c r="DM618" t="s">
        <v>16</v>
      </c>
      <c r="DN618" t="s">
        <v>4496</v>
      </c>
      <c r="DO618" t="s">
        <v>11747</v>
      </c>
      <c r="DP618" t="s">
        <v>8039</v>
      </c>
      <c r="DQ618" t="s">
        <v>10343</v>
      </c>
      <c r="DR618" t="s">
        <v>10344</v>
      </c>
    </row>
    <row r="619" spans="1:122" x14ac:dyDescent="0.25">
      <c r="A619">
        <v>296</v>
      </c>
      <c r="B619" t="s">
        <v>189</v>
      </c>
      <c r="C619" t="s">
        <v>3542</v>
      </c>
      <c r="D619" s="138">
        <v>44718</v>
      </c>
      <c r="E619" t="s">
        <v>3543</v>
      </c>
      <c r="F619" t="s">
        <v>11</v>
      </c>
      <c r="G619" t="s">
        <v>1932</v>
      </c>
      <c r="H619" t="s">
        <v>11</v>
      </c>
      <c r="I619" t="s">
        <v>9802</v>
      </c>
      <c r="J619" t="s">
        <v>100</v>
      </c>
      <c r="K619">
        <v>0.62</v>
      </c>
      <c r="L619">
        <v>0.62</v>
      </c>
      <c r="M619">
        <v>4.13</v>
      </c>
      <c r="N619">
        <v>4.8639999999999999</v>
      </c>
      <c r="O619" t="s">
        <v>189</v>
      </c>
      <c r="P619" t="s">
        <v>13</v>
      </c>
      <c r="Q619" t="s">
        <v>51</v>
      </c>
      <c r="R619" t="s">
        <v>970</v>
      </c>
      <c r="S619" t="s">
        <v>51</v>
      </c>
      <c r="T619" t="s">
        <v>16</v>
      </c>
      <c r="U619" t="s">
        <v>65</v>
      </c>
      <c r="V619" t="s">
        <v>2410</v>
      </c>
      <c r="W619">
        <v>100</v>
      </c>
      <c r="X619" t="s">
        <v>166</v>
      </c>
      <c r="Y619" t="s">
        <v>6283</v>
      </c>
      <c r="Z619" t="s">
        <v>6283</v>
      </c>
      <c r="AA619" t="s">
        <v>189</v>
      </c>
      <c r="AB619" s="138">
        <v>44721</v>
      </c>
      <c r="AC619" s="138">
        <v>44904</v>
      </c>
      <c r="AD619" t="s">
        <v>6240</v>
      </c>
      <c r="AE619" t="s">
        <v>5238</v>
      </c>
      <c r="AF619" t="s">
        <v>16</v>
      </c>
      <c r="AG619" t="s">
        <v>189</v>
      </c>
      <c r="AH619" s="138">
        <v>45817</v>
      </c>
      <c r="AI619" t="s">
        <v>2414</v>
      </c>
      <c r="AJ619" t="s">
        <v>189</v>
      </c>
      <c r="AK619" t="s">
        <v>189</v>
      </c>
      <c r="AL619" t="s">
        <v>189</v>
      </c>
      <c r="AM619" t="s">
        <v>189</v>
      </c>
      <c r="AN619" t="s">
        <v>189</v>
      </c>
      <c r="AO619" t="s">
        <v>189</v>
      </c>
      <c r="AP619" t="s">
        <v>189</v>
      </c>
      <c r="AQ619" t="s">
        <v>16</v>
      </c>
      <c r="AR619" t="s">
        <v>189</v>
      </c>
      <c r="AS619" t="s">
        <v>16</v>
      </c>
      <c r="AT619" t="s">
        <v>189</v>
      </c>
      <c r="AU619" t="s">
        <v>9344</v>
      </c>
      <c r="AV619" t="s">
        <v>189</v>
      </c>
      <c r="AW619" t="s">
        <v>16</v>
      </c>
      <c r="AX619" t="s">
        <v>16</v>
      </c>
      <c r="AY619" t="s">
        <v>16</v>
      </c>
      <c r="AZ619" t="s">
        <v>16</v>
      </c>
      <c r="BA619" t="s">
        <v>16</v>
      </c>
      <c r="BB619" t="s">
        <v>16</v>
      </c>
      <c r="BC619" t="s">
        <v>16</v>
      </c>
      <c r="BD619" t="s">
        <v>16</v>
      </c>
      <c r="BE619" t="s">
        <v>16</v>
      </c>
      <c r="BF619" t="s">
        <v>189</v>
      </c>
      <c r="BG619" t="s">
        <v>189</v>
      </c>
      <c r="BH619">
        <v>0</v>
      </c>
      <c r="BI619">
        <v>0</v>
      </c>
      <c r="BJ619">
        <v>0</v>
      </c>
      <c r="BK619" t="s">
        <v>189</v>
      </c>
      <c r="BL619" t="s">
        <v>189</v>
      </c>
      <c r="BN619" t="s">
        <v>2930</v>
      </c>
      <c r="BO619" t="s">
        <v>9710</v>
      </c>
      <c r="BP619" t="s">
        <v>2933</v>
      </c>
      <c r="BQ619" t="s">
        <v>184</v>
      </c>
      <c r="BR619" t="s">
        <v>6744</v>
      </c>
      <c r="BS619" t="s">
        <v>1494</v>
      </c>
      <c r="BT619" t="s">
        <v>16</v>
      </c>
      <c r="BU619" t="s">
        <v>189</v>
      </c>
      <c r="BV619" t="s">
        <v>18</v>
      </c>
      <c r="BW619" t="s">
        <v>195</v>
      </c>
      <c r="BX619" t="s">
        <v>365</v>
      </c>
      <c r="BY619" t="s">
        <v>2934</v>
      </c>
      <c r="BZ619" s="138"/>
      <c r="CA619" s="138">
        <v>42720</v>
      </c>
      <c r="CB619" t="s">
        <v>17</v>
      </c>
      <c r="CC619" t="s">
        <v>17</v>
      </c>
      <c r="CD619" t="s">
        <v>6307</v>
      </c>
      <c r="CE619" t="s">
        <v>189</v>
      </c>
      <c r="CF619" t="s">
        <v>189</v>
      </c>
      <c r="CG619" t="s">
        <v>189</v>
      </c>
      <c r="CH619">
        <v>2022</v>
      </c>
      <c r="CI619" s="7">
        <v>44718</v>
      </c>
      <c r="CJ619" t="s">
        <v>4723</v>
      </c>
      <c r="CK619">
        <v>6</v>
      </c>
      <c r="CL619">
        <v>24</v>
      </c>
      <c r="CM619" s="7">
        <v>44718</v>
      </c>
      <c r="CN619" t="s">
        <v>11745</v>
      </c>
      <c r="CO619" t="s">
        <v>9857</v>
      </c>
      <c r="CP619" t="s">
        <v>11498</v>
      </c>
      <c r="CQ619" t="s">
        <v>11727</v>
      </c>
      <c r="CR619" t="s">
        <v>5970</v>
      </c>
      <c r="CS619" t="s">
        <v>5975</v>
      </c>
      <c r="CT619" t="s">
        <v>9850</v>
      </c>
      <c r="CU619" t="s">
        <v>9873</v>
      </c>
      <c r="CV619" t="s">
        <v>6310</v>
      </c>
      <c r="CW619" t="s">
        <v>9874</v>
      </c>
      <c r="CX619" t="s">
        <v>2932</v>
      </c>
      <c r="CY619" t="s">
        <v>9813</v>
      </c>
      <c r="CZ619" t="s">
        <v>6730</v>
      </c>
      <c r="DA619" t="s">
        <v>188</v>
      </c>
      <c r="DB619" t="s">
        <v>16</v>
      </c>
      <c r="DC619" t="s">
        <v>16</v>
      </c>
      <c r="DD619" t="s">
        <v>22</v>
      </c>
      <c r="DE619" t="s">
        <v>2930</v>
      </c>
      <c r="DF619" t="s">
        <v>3297</v>
      </c>
      <c r="DG619" t="s">
        <v>4727</v>
      </c>
      <c r="DH619" t="s">
        <v>6766</v>
      </c>
      <c r="DI619" t="s">
        <v>5827</v>
      </c>
      <c r="DJ619" t="s">
        <v>16</v>
      </c>
      <c r="DK619" t="s">
        <v>16</v>
      </c>
      <c r="DL619" t="s">
        <v>5972</v>
      </c>
      <c r="DM619" t="s">
        <v>9708</v>
      </c>
      <c r="DN619" t="s">
        <v>189</v>
      </c>
      <c r="DO619" t="s">
        <v>11264</v>
      </c>
      <c r="DP619" t="s">
        <v>8040</v>
      </c>
      <c r="DQ619" t="s">
        <v>10343</v>
      </c>
      <c r="DR619" t="s">
        <v>8041</v>
      </c>
    </row>
    <row r="620" spans="1:122" x14ac:dyDescent="0.25">
      <c r="A620">
        <v>295</v>
      </c>
      <c r="B620" t="s">
        <v>189</v>
      </c>
      <c r="C620" t="s">
        <v>3539</v>
      </c>
      <c r="D620" s="138">
        <v>44718</v>
      </c>
      <c r="E620" t="s">
        <v>7144</v>
      </c>
      <c r="F620" t="s">
        <v>11</v>
      </c>
      <c r="G620" t="s">
        <v>1926</v>
      </c>
      <c r="H620" t="s">
        <v>2692</v>
      </c>
      <c r="I620" t="s">
        <v>4840</v>
      </c>
      <c r="J620" t="s">
        <v>3537</v>
      </c>
      <c r="K620">
        <v>3.5</v>
      </c>
      <c r="L620">
        <v>2.54</v>
      </c>
      <c r="M620">
        <v>16.920000000000002</v>
      </c>
      <c r="N620">
        <v>19.957000000000001</v>
      </c>
      <c r="O620" t="s">
        <v>189</v>
      </c>
      <c r="P620" t="s">
        <v>137</v>
      </c>
      <c r="Q620" t="s">
        <v>560</v>
      </c>
      <c r="R620" t="s">
        <v>3538</v>
      </c>
      <c r="S620" t="s">
        <v>560</v>
      </c>
      <c r="T620" t="s">
        <v>16</v>
      </c>
      <c r="U620" t="s">
        <v>41</v>
      </c>
      <c r="V620" t="s">
        <v>2410</v>
      </c>
      <c r="W620">
        <v>100</v>
      </c>
      <c r="X620" t="s">
        <v>15</v>
      </c>
      <c r="Y620" t="s">
        <v>6283</v>
      </c>
      <c r="Z620" t="s">
        <v>6283</v>
      </c>
      <c r="AA620" t="s">
        <v>189</v>
      </c>
      <c r="AB620" s="138">
        <v>44725</v>
      </c>
      <c r="AC620" s="138">
        <v>44908</v>
      </c>
      <c r="AD620" t="s">
        <v>6241</v>
      </c>
      <c r="AE620" t="s">
        <v>5004</v>
      </c>
      <c r="AF620" t="s">
        <v>16</v>
      </c>
      <c r="AG620" t="s">
        <v>4860</v>
      </c>
      <c r="AH620" s="138">
        <v>45456</v>
      </c>
      <c r="AI620" t="s">
        <v>2414</v>
      </c>
      <c r="AJ620" t="s">
        <v>189</v>
      </c>
      <c r="AK620" t="s">
        <v>189</v>
      </c>
      <c r="AL620" t="s">
        <v>189</v>
      </c>
      <c r="AM620" t="s">
        <v>189</v>
      </c>
      <c r="AN620" t="s">
        <v>189</v>
      </c>
      <c r="AO620" t="s">
        <v>189</v>
      </c>
      <c r="AP620" t="s">
        <v>189</v>
      </c>
      <c r="AQ620" t="s">
        <v>16</v>
      </c>
      <c r="AR620" t="s">
        <v>189</v>
      </c>
      <c r="AS620" t="s">
        <v>8042</v>
      </c>
      <c r="AT620" t="s">
        <v>189</v>
      </c>
      <c r="AU620" t="s">
        <v>9344</v>
      </c>
      <c r="AV620" t="s">
        <v>189</v>
      </c>
      <c r="AW620" t="s">
        <v>16</v>
      </c>
      <c r="AX620" t="s">
        <v>16</v>
      </c>
      <c r="AY620" t="s">
        <v>16</v>
      </c>
      <c r="AZ620" t="s">
        <v>16</v>
      </c>
      <c r="BA620" t="s">
        <v>16</v>
      </c>
      <c r="BB620" t="s">
        <v>16</v>
      </c>
      <c r="BC620" t="s">
        <v>16</v>
      </c>
      <c r="BD620" t="s">
        <v>16</v>
      </c>
      <c r="BE620" t="s">
        <v>16</v>
      </c>
      <c r="BF620" t="s">
        <v>189</v>
      </c>
      <c r="BG620" t="s">
        <v>189</v>
      </c>
      <c r="BH620">
        <v>0</v>
      </c>
      <c r="BI620">
        <v>0</v>
      </c>
      <c r="BJ620">
        <v>0</v>
      </c>
      <c r="BK620" t="s">
        <v>189</v>
      </c>
      <c r="BL620" t="s">
        <v>189</v>
      </c>
      <c r="BN620" t="s">
        <v>686</v>
      </c>
      <c r="BO620" t="s">
        <v>16</v>
      </c>
      <c r="BP620" t="s">
        <v>684</v>
      </c>
      <c r="BQ620" t="s">
        <v>260</v>
      </c>
      <c r="BR620" t="s">
        <v>5653</v>
      </c>
      <c r="BS620" t="s">
        <v>9678</v>
      </c>
      <c r="BT620" t="s">
        <v>9679</v>
      </c>
      <c r="BU620" t="s">
        <v>189</v>
      </c>
      <c r="BV620" t="s">
        <v>129</v>
      </c>
      <c r="BW620" t="s">
        <v>16</v>
      </c>
      <c r="BX620" t="s">
        <v>16</v>
      </c>
      <c r="BY620" t="s">
        <v>16</v>
      </c>
      <c r="BZ620" s="138"/>
      <c r="CA620" s="138">
        <v>33921</v>
      </c>
      <c r="CB620" t="s">
        <v>29</v>
      </c>
      <c r="CC620" t="s">
        <v>29</v>
      </c>
      <c r="CD620" t="s">
        <v>6307</v>
      </c>
      <c r="CE620" t="s">
        <v>6307</v>
      </c>
      <c r="CF620" t="s">
        <v>6307</v>
      </c>
      <c r="CG620" t="s">
        <v>189</v>
      </c>
      <c r="CH620">
        <v>2022</v>
      </c>
      <c r="CI620" s="7">
        <v>44718</v>
      </c>
      <c r="CJ620" t="s">
        <v>16</v>
      </c>
      <c r="CK620">
        <v>6</v>
      </c>
      <c r="CL620">
        <v>24</v>
      </c>
      <c r="CM620" s="7">
        <v>44718</v>
      </c>
      <c r="CN620" t="s">
        <v>11745</v>
      </c>
      <c r="CO620" t="s">
        <v>9857</v>
      </c>
      <c r="CP620" t="s">
        <v>11498</v>
      </c>
      <c r="CQ620" t="s">
        <v>11727</v>
      </c>
      <c r="CR620" t="s">
        <v>5970</v>
      </c>
      <c r="CS620" t="s">
        <v>5975</v>
      </c>
      <c r="CT620" t="s">
        <v>9850</v>
      </c>
      <c r="CU620" t="s">
        <v>6824</v>
      </c>
      <c r="CV620" t="s">
        <v>6310</v>
      </c>
      <c r="CW620" t="s">
        <v>9874</v>
      </c>
      <c r="CX620" t="s">
        <v>3540</v>
      </c>
      <c r="CY620" t="s">
        <v>9824</v>
      </c>
      <c r="CZ620" t="s">
        <v>6730</v>
      </c>
      <c r="DA620" t="s">
        <v>188</v>
      </c>
      <c r="DB620" t="s">
        <v>16</v>
      </c>
      <c r="DC620" t="s">
        <v>16</v>
      </c>
      <c r="DD620" t="s">
        <v>15</v>
      </c>
      <c r="DE620" t="s">
        <v>16</v>
      </c>
      <c r="DF620" t="s">
        <v>16</v>
      </c>
      <c r="DG620" t="s">
        <v>4726</v>
      </c>
      <c r="DH620" t="s">
        <v>6816</v>
      </c>
      <c r="DI620" t="s">
        <v>5915</v>
      </c>
      <c r="DJ620" t="s">
        <v>16</v>
      </c>
      <c r="DK620" t="s">
        <v>16</v>
      </c>
      <c r="DL620" t="s">
        <v>4465</v>
      </c>
      <c r="DM620" t="s">
        <v>16</v>
      </c>
      <c r="DN620" t="s">
        <v>189</v>
      </c>
      <c r="DO620" t="s">
        <v>10914</v>
      </c>
      <c r="DP620" t="s">
        <v>8043</v>
      </c>
      <c r="DQ620" t="s">
        <v>10343</v>
      </c>
      <c r="DR620" t="s">
        <v>8044</v>
      </c>
    </row>
    <row r="621" spans="1:122" x14ac:dyDescent="0.25">
      <c r="A621">
        <v>294</v>
      </c>
      <c r="B621" t="s">
        <v>189</v>
      </c>
      <c r="C621" t="s">
        <v>3562</v>
      </c>
      <c r="D621" s="138">
        <v>44713</v>
      </c>
      <c r="E621" t="s">
        <v>3564</v>
      </c>
      <c r="F621" t="s">
        <v>11</v>
      </c>
      <c r="G621" t="s">
        <v>16</v>
      </c>
      <c r="H621" t="s">
        <v>11</v>
      </c>
      <c r="I621" t="s">
        <v>9802</v>
      </c>
      <c r="J621" t="s">
        <v>100</v>
      </c>
      <c r="K621">
        <v>0.56000000000000005</v>
      </c>
      <c r="L621">
        <v>0.56000000000000005</v>
      </c>
      <c r="M621">
        <v>3.74</v>
      </c>
      <c r="N621">
        <v>4.3949999999999996</v>
      </c>
      <c r="O621" t="s">
        <v>189</v>
      </c>
      <c r="P621" t="s">
        <v>121</v>
      </c>
      <c r="Q621" t="s">
        <v>20</v>
      </c>
      <c r="R621" t="s">
        <v>16</v>
      </c>
      <c r="S621" t="s">
        <v>16</v>
      </c>
      <c r="T621" t="s">
        <v>16</v>
      </c>
      <c r="U621" t="s">
        <v>16</v>
      </c>
      <c r="V621" t="s">
        <v>2410</v>
      </c>
      <c r="W621">
        <v>100</v>
      </c>
      <c r="X621" t="s">
        <v>15</v>
      </c>
      <c r="Y621" t="s">
        <v>1883</v>
      </c>
      <c r="Z621" t="s">
        <v>1883</v>
      </c>
      <c r="AA621" t="s">
        <v>189</v>
      </c>
      <c r="AB621" s="138">
        <v>44720</v>
      </c>
      <c r="AC621" s="138">
        <v>45077</v>
      </c>
      <c r="AD621" t="s">
        <v>6247</v>
      </c>
      <c r="AE621" t="s">
        <v>5345</v>
      </c>
      <c r="AF621" t="s">
        <v>6817</v>
      </c>
      <c r="AG621" t="s">
        <v>189</v>
      </c>
      <c r="AH621" s="138">
        <v>45077</v>
      </c>
      <c r="AI621" t="s">
        <v>16</v>
      </c>
      <c r="AJ621" t="s">
        <v>189</v>
      </c>
      <c r="AK621" t="s">
        <v>189</v>
      </c>
      <c r="AL621" t="s">
        <v>189</v>
      </c>
      <c r="AM621" t="s">
        <v>189</v>
      </c>
      <c r="AN621" t="s">
        <v>189</v>
      </c>
      <c r="AO621" t="s">
        <v>189</v>
      </c>
      <c r="AP621" t="s">
        <v>189</v>
      </c>
      <c r="AQ621" t="s">
        <v>16</v>
      </c>
      <c r="AR621" t="s">
        <v>189</v>
      </c>
      <c r="AS621" t="s">
        <v>16</v>
      </c>
      <c r="AT621" t="s">
        <v>189</v>
      </c>
      <c r="AU621" t="s">
        <v>9344</v>
      </c>
      <c r="AV621" t="s">
        <v>189</v>
      </c>
      <c r="AW621" t="s">
        <v>16</v>
      </c>
      <c r="AX621" t="s">
        <v>16</v>
      </c>
      <c r="AY621" t="s">
        <v>16</v>
      </c>
      <c r="AZ621" t="s">
        <v>16</v>
      </c>
      <c r="BA621" t="s">
        <v>16</v>
      </c>
      <c r="BB621" t="s">
        <v>16</v>
      </c>
      <c r="BC621" t="s">
        <v>16</v>
      </c>
      <c r="BD621" t="s">
        <v>16</v>
      </c>
      <c r="BE621" t="s">
        <v>16</v>
      </c>
      <c r="BF621" t="s">
        <v>189</v>
      </c>
      <c r="BG621" t="s">
        <v>189</v>
      </c>
      <c r="BH621">
        <v>0</v>
      </c>
      <c r="BI621">
        <v>0</v>
      </c>
      <c r="BJ621">
        <v>0</v>
      </c>
      <c r="BK621" t="s">
        <v>189</v>
      </c>
      <c r="BL621" t="s">
        <v>189</v>
      </c>
      <c r="BN621" t="s">
        <v>3561</v>
      </c>
      <c r="BO621" t="s">
        <v>16</v>
      </c>
      <c r="BP621" t="s">
        <v>3564</v>
      </c>
      <c r="BQ621" t="s">
        <v>301</v>
      </c>
      <c r="BR621" t="s">
        <v>1937</v>
      </c>
      <c r="BS621" t="s">
        <v>16</v>
      </c>
      <c r="BT621" t="s">
        <v>16</v>
      </c>
      <c r="BU621" t="s">
        <v>189</v>
      </c>
      <c r="BV621" t="s">
        <v>35</v>
      </c>
      <c r="BW621" t="s">
        <v>16</v>
      </c>
      <c r="BX621" t="s">
        <v>16</v>
      </c>
      <c r="BY621" t="s">
        <v>16</v>
      </c>
      <c r="BZ621" s="138"/>
      <c r="CA621" s="138">
        <v>40199</v>
      </c>
      <c r="CB621" t="s">
        <v>60</v>
      </c>
      <c r="CC621" t="s">
        <v>16</v>
      </c>
      <c r="CD621" t="s">
        <v>6307</v>
      </c>
      <c r="CE621" t="s">
        <v>189</v>
      </c>
      <c r="CF621" t="s">
        <v>189</v>
      </c>
      <c r="CG621" t="s">
        <v>189</v>
      </c>
      <c r="CH621">
        <v>2022</v>
      </c>
      <c r="CI621" s="7">
        <v>44713</v>
      </c>
      <c r="CJ621" t="s">
        <v>16</v>
      </c>
      <c r="CK621">
        <v>6</v>
      </c>
      <c r="CL621">
        <v>23</v>
      </c>
      <c r="CM621" s="7">
        <v>44711</v>
      </c>
      <c r="CN621" t="s">
        <v>11748</v>
      </c>
      <c r="CO621" t="s">
        <v>9857</v>
      </c>
      <c r="CP621" t="s">
        <v>11498</v>
      </c>
      <c r="CQ621" t="s">
        <v>11727</v>
      </c>
      <c r="CR621" t="s">
        <v>5970</v>
      </c>
      <c r="CS621" t="s">
        <v>5976</v>
      </c>
      <c r="CT621" t="s">
        <v>9850</v>
      </c>
      <c r="CU621" t="s">
        <v>9873</v>
      </c>
      <c r="CV621" t="s">
        <v>6310</v>
      </c>
      <c r="CW621" t="s">
        <v>9882</v>
      </c>
      <c r="CX621" t="s">
        <v>3563</v>
      </c>
      <c r="CY621" t="s">
        <v>9813</v>
      </c>
      <c r="CZ621" t="s">
        <v>6730</v>
      </c>
      <c r="DA621" t="s">
        <v>188</v>
      </c>
      <c r="DB621" t="s">
        <v>16</v>
      </c>
      <c r="DC621" t="s">
        <v>16</v>
      </c>
      <c r="DD621" t="s">
        <v>15</v>
      </c>
      <c r="DE621" t="s">
        <v>16</v>
      </c>
      <c r="DF621" t="s">
        <v>16</v>
      </c>
      <c r="DG621" t="s">
        <v>4728</v>
      </c>
      <c r="DH621" t="s">
        <v>6766</v>
      </c>
      <c r="DI621" t="s">
        <v>5916</v>
      </c>
      <c r="DJ621" t="s">
        <v>16</v>
      </c>
      <c r="DK621" t="s">
        <v>16</v>
      </c>
      <c r="DL621" t="s">
        <v>4465</v>
      </c>
      <c r="DM621" t="s">
        <v>16</v>
      </c>
      <c r="DN621" t="s">
        <v>189</v>
      </c>
      <c r="DO621" t="s">
        <v>11749</v>
      </c>
      <c r="DP621" t="s">
        <v>8045</v>
      </c>
      <c r="DQ621" t="s">
        <v>10345</v>
      </c>
      <c r="DR621" t="s">
        <v>8046</v>
      </c>
    </row>
    <row r="622" spans="1:122" x14ac:dyDescent="0.25">
      <c r="A622">
        <v>293</v>
      </c>
      <c r="B622" t="s">
        <v>189</v>
      </c>
      <c r="C622" t="s">
        <v>3559</v>
      </c>
      <c r="D622" s="138">
        <v>44713</v>
      </c>
      <c r="E622" t="s">
        <v>3560</v>
      </c>
      <c r="F622" t="s">
        <v>11</v>
      </c>
      <c r="G622" t="s">
        <v>1932</v>
      </c>
      <c r="H622" t="s">
        <v>11</v>
      </c>
      <c r="I622" t="s">
        <v>9802</v>
      </c>
      <c r="J622" t="s">
        <v>100</v>
      </c>
      <c r="K622">
        <v>0.48</v>
      </c>
      <c r="L622">
        <v>0.48</v>
      </c>
      <c r="M622">
        <v>3.21</v>
      </c>
      <c r="N622">
        <v>3.7669999999999999</v>
      </c>
      <c r="O622" t="s">
        <v>189</v>
      </c>
      <c r="P622" t="s">
        <v>13</v>
      </c>
      <c r="Q622" t="s">
        <v>1252</v>
      </c>
      <c r="R622" t="s">
        <v>16</v>
      </c>
      <c r="S622" t="s">
        <v>16</v>
      </c>
      <c r="T622" t="s">
        <v>16</v>
      </c>
      <c r="U622" t="s">
        <v>16</v>
      </c>
      <c r="V622" t="s">
        <v>2410</v>
      </c>
      <c r="W622">
        <v>100</v>
      </c>
      <c r="X622" t="s">
        <v>72</v>
      </c>
      <c r="Y622" t="s">
        <v>6282</v>
      </c>
      <c r="Z622" t="s">
        <v>6282</v>
      </c>
      <c r="AA622" t="s">
        <v>189</v>
      </c>
      <c r="AB622" s="138">
        <v>44721</v>
      </c>
      <c r="AC622" s="138">
        <v>44896</v>
      </c>
      <c r="AD622" t="s">
        <v>6240</v>
      </c>
      <c r="AE622" t="s">
        <v>5339</v>
      </c>
      <c r="AF622" t="s">
        <v>16</v>
      </c>
      <c r="AG622" t="s">
        <v>189</v>
      </c>
      <c r="AH622" s="138">
        <v>45817</v>
      </c>
      <c r="AI622" t="s">
        <v>2414</v>
      </c>
      <c r="AJ622" t="s">
        <v>189</v>
      </c>
      <c r="AK622" t="s">
        <v>189</v>
      </c>
      <c r="AL622" t="s">
        <v>189</v>
      </c>
      <c r="AM622" t="s">
        <v>189</v>
      </c>
      <c r="AN622" t="s">
        <v>189</v>
      </c>
      <c r="AO622" t="s">
        <v>189</v>
      </c>
      <c r="AP622" t="s">
        <v>189</v>
      </c>
      <c r="AQ622" t="s">
        <v>16</v>
      </c>
      <c r="AR622" t="s">
        <v>189</v>
      </c>
      <c r="AS622" t="s">
        <v>16</v>
      </c>
      <c r="AT622" t="s">
        <v>189</v>
      </c>
      <c r="AU622" t="s">
        <v>9344</v>
      </c>
      <c r="AV622" t="s">
        <v>189</v>
      </c>
      <c r="AW622" t="s">
        <v>16</v>
      </c>
      <c r="AX622" t="s">
        <v>16</v>
      </c>
      <c r="AY622" t="s">
        <v>16</v>
      </c>
      <c r="AZ622" t="s">
        <v>16</v>
      </c>
      <c r="BA622" t="s">
        <v>16</v>
      </c>
      <c r="BB622" t="s">
        <v>16</v>
      </c>
      <c r="BC622" t="s">
        <v>16</v>
      </c>
      <c r="BD622" t="s">
        <v>16</v>
      </c>
      <c r="BE622" t="s">
        <v>16</v>
      </c>
      <c r="BF622" t="s">
        <v>189</v>
      </c>
      <c r="BG622" t="s">
        <v>189</v>
      </c>
      <c r="BH622">
        <v>0</v>
      </c>
      <c r="BI622">
        <v>0</v>
      </c>
      <c r="BJ622">
        <v>0</v>
      </c>
      <c r="BK622" t="s">
        <v>189</v>
      </c>
      <c r="BL622" t="s">
        <v>189</v>
      </c>
      <c r="BN622" t="s">
        <v>3513</v>
      </c>
      <c r="BO622" t="s">
        <v>7116</v>
      </c>
      <c r="BP622" t="s">
        <v>3516</v>
      </c>
      <c r="BQ622" t="s">
        <v>184</v>
      </c>
      <c r="BR622" t="s">
        <v>6744</v>
      </c>
      <c r="BS622" t="s">
        <v>1494</v>
      </c>
      <c r="BT622" t="s">
        <v>16</v>
      </c>
      <c r="BU622" t="s">
        <v>189</v>
      </c>
      <c r="BV622" t="s">
        <v>18</v>
      </c>
      <c r="BW622" t="s">
        <v>9677</v>
      </c>
      <c r="BX622" t="s">
        <v>1340</v>
      </c>
      <c r="BY622" t="s">
        <v>16</v>
      </c>
      <c r="BZ622" s="138"/>
      <c r="CA622" s="138">
        <v>43642</v>
      </c>
      <c r="CB622" t="s">
        <v>17</v>
      </c>
      <c r="CC622" t="s">
        <v>17</v>
      </c>
      <c r="CD622" t="s">
        <v>6307</v>
      </c>
      <c r="CE622" t="s">
        <v>189</v>
      </c>
      <c r="CF622" t="s">
        <v>189</v>
      </c>
      <c r="CG622" t="s">
        <v>189</v>
      </c>
      <c r="CH622">
        <v>2022</v>
      </c>
      <c r="CI622" s="7">
        <v>44713</v>
      </c>
      <c r="CJ622" t="s">
        <v>4723</v>
      </c>
      <c r="CK622">
        <v>6</v>
      </c>
      <c r="CL622">
        <v>23</v>
      </c>
      <c r="CM622" s="7">
        <v>44711</v>
      </c>
      <c r="CN622" t="s">
        <v>11748</v>
      </c>
      <c r="CO622" t="s">
        <v>9857</v>
      </c>
      <c r="CP622" t="s">
        <v>11498</v>
      </c>
      <c r="CQ622" t="s">
        <v>11727</v>
      </c>
      <c r="CR622" t="s">
        <v>5970</v>
      </c>
      <c r="CS622" t="s">
        <v>5976</v>
      </c>
      <c r="CT622" t="s">
        <v>9850</v>
      </c>
      <c r="CU622" t="s">
        <v>9873</v>
      </c>
      <c r="CV622" t="s">
        <v>6310</v>
      </c>
      <c r="CW622" t="s">
        <v>9874</v>
      </c>
      <c r="CX622" t="s">
        <v>3515</v>
      </c>
      <c r="CY622" t="s">
        <v>9813</v>
      </c>
      <c r="CZ622" t="s">
        <v>6730</v>
      </c>
      <c r="DA622" t="s">
        <v>188</v>
      </c>
      <c r="DB622" t="s">
        <v>16</v>
      </c>
      <c r="DC622" t="s">
        <v>3513</v>
      </c>
      <c r="DD622" t="s">
        <v>22</v>
      </c>
      <c r="DE622" t="s">
        <v>16</v>
      </c>
      <c r="DF622" t="s">
        <v>391</v>
      </c>
      <c r="DG622" t="s">
        <v>4727</v>
      </c>
      <c r="DH622" t="s">
        <v>6766</v>
      </c>
      <c r="DI622" t="s">
        <v>4534</v>
      </c>
      <c r="DJ622" t="s">
        <v>16</v>
      </c>
      <c r="DK622" t="s">
        <v>16</v>
      </c>
      <c r="DL622" t="s">
        <v>5972</v>
      </c>
      <c r="DM622" t="s">
        <v>6245</v>
      </c>
      <c r="DN622" t="s">
        <v>189</v>
      </c>
      <c r="DO622" t="s">
        <v>11265</v>
      </c>
      <c r="DP622" t="s">
        <v>8047</v>
      </c>
      <c r="DQ622" t="s">
        <v>10345</v>
      </c>
      <c r="DR622" t="s">
        <v>8048</v>
      </c>
    </row>
    <row r="623" spans="1:122" x14ac:dyDescent="0.25">
      <c r="A623">
        <v>292</v>
      </c>
      <c r="B623" t="s">
        <v>189</v>
      </c>
      <c r="C623" t="s">
        <v>3557</v>
      </c>
      <c r="D623" s="138">
        <v>44713</v>
      </c>
      <c r="E623" t="s">
        <v>3558</v>
      </c>
      <c r="F623" t="s">
        <v>11</v>
      </c>
      <c r="G623" t="s">
        <v>1932</v>
      </c>
      <c r="H623" t="s">
        <v>11</v>
      </c>
      <c r="I623" t="s">
        <v>9802</v>
      </c>
      <c r="J623" t="s">
        <v>92</v>
      </c>
      <c r="K623">
        <v>0.93</v>
      </c>
      <c r="L623">
        <v>0.99</v>
      </c>
      <c r="M623">
        <v>6.62</v>
      </c>
      <c r="N623">
        <v>7.7670000000000003</v>
      </c>
      <c r="O623" t="s">
        <v>189</v>
      </c>
      <c r="P623" t="s">
        <v>2048</v>
      </c>
      <c r="Q623" t="s">
        <v>638</v>
      </c>
      <c r="R623" t="s">
        <v>16</v>
      </c>
      <c r="S623" t="s">
        <v>638</v>
      </c>
      <c r="T623" t="s">
        <v>16</v>
      </c>
      <c r="U623" t="s">
        <v>16</v>
      </c>
      <c r="V623" t="s">
        <v>2410</v>
      </c>
      <c r="W623">
        <v>100</v>
      </c>
      <c r="X623" t="s">
        <v>22</v>
      </c>
      <c r="Y623" t="s">
        <v>6282</v>
      </c>
      <c r="Z623" t="s">
        <v>6282</v>
      </c>
      <c r="AA623" t="s">
        <v>189</v>
      </c>
      <c r="AB623" s="138">
        <v>44719</v>
      </c>
      <c r="AC623" s="138">
        <v>44902</v>
      </c>
      <c r="AD623" t="s">
        <v>6241</v>
      </c>
      <c r="AE623" t="s">
        <v>5247</v>
      </c>
      <c r="AF623" t="s">
        <v>16</v>
      </c>
      <c r="AG623" t="s">
        <v>189</v>
      </c>
      <c r="AH623" s="138">
        <v>45784</v>
      </c>
      <c r="AI623" t="s">
        <v>2414</v>
      </c>
      <c r="AJ623" t="s">
        <v>189</v>
      </c>
      <c r="AK623" t="s">
        <v>189</v>
      </c>
      <c r="AL623" t="s">
        <v>189</v>
      </c>
      <c r="AM623" t="s">
        <v>189</v>
      </c>
      <c r="AN623" t="s">
        <v>189</v>
      </c>
      <c r="AO623" t="s">
        <v>189</v>
      </c>
      <c r="AP623" t="s">
        <v>189</v>
      </c>
      <c r="AQ623" t="s">
        <v>16</v>
      </c>
      <c r="AR623" t="s">
        <v>189</v>
      </c>
      <c r="AS623" t="s">
        <v>16</v>
      </c>
      <c r="AT623" t="s">
        <v>189</v>
      </c>
      <c r="AU623" t="s">
        <v>9344</v>
      </c>
      <c r="AV623" t="s">
        <v>189</v>
      </c>
      <c r="AW623" t="s">
        <v>16</v>
      </c>
      <c r="AX623" t="s">
        <v>16</v>
      </c>
      <c r="AY623" t="s">
        <v>16</v>
      </c>
      <c r="AZ623" t="s">
        <v>16</v>
      </c>
      <c r="BA623" t="s">
        <v>16</v>
      </c>
      <c r="BB623" t="s">
        <v>16</v>
      </c>
      <c r="BC623" t="s">
        <v>16</v>
      </c>
      <c r="BD623" t="s">
        <v>16</v>
      </c>
      <c r="BE623" t="s">
        <v>16</v>
      </c>
      <c r="BF623" t="s">
        <v>189</v>
      </c>
      <c r="BG623" t="s">
        <v>189</v>
      </c>
      <c r="BH623">
        <v>0</v>
      </c>
      <c r="BI623">
        <v>0</v>
      </c>
      <c r="BJ623">
        <v>0</v>
      </c>
      <c r="BK623" t="s">
        <v>189</v>
      </c>
      <c r="BL623" t="s">
        <v>189</v>
      </c>
      <c r="BN623" t="s">
        <v>2987</v>
      </c>
      <c r="BO623" t="s">
        <v>9710</v>
      </c>
      <c r="BP623" t="s">
        <v>2990</v>
      </c>
      <c r="BQ623" t="s">
        <v>184</v>
      </c>
      <c r="BR623" t="s">
        <v>6744</v>
      </c>
      <c r="BS623" t="s">
        <v>9667</v>
      </c>
      <c r="BT623" t="s">
        <v>16</v>
      </c>
      <c r="BU623" t="s">
        <v>189</v>
      </c>
      <c r="BV623" t="s">
        <v>50</v>
      </c>
      <c r="BW623" t="s">
        <v>195</v>
      </c>
      <c r="BX623" t="s">
        <v>1716</v>
      </c>
      <c r="BY623" t="s">
        <v>2991</v>
      </c>
      <c r="BZ623" s="138"/>
      <c r="CA623" s="138">
        <v>43692</v>
      </c>
      <c r="CB623" t="s">
        <v>17</v>
      </c>
      <c r="CC623" t="s">
        <v>17</v>
      </c>
      <c r="CD623" t="s">
        <v>6307</v>
      </c>
      <c r="CE623" t="s">
        <v>189</v>
      </c>
      <c r="CF623" t="s">
        <v>189</v>
      </c>
      <c r="CG623" t="s">
        <v>189</v>
      </c>
      <c r="CH623">
        <v>2022</v>
      </c>
      <c r="CI623" s="7">
        <v>44713</v>
      </c>
      <c r="CJ623" t="s">
        <v>4723</v>
      </c>
      <c r="CK623">
        <v>6</v>
      </c>
      <c r="CL623">
        <v>23</v>
      </c>
      <c r="CM623" s="7">
        <v>44711</v>
      </c>
      <c r="CN623" t="s">
        <v>11748</v>
      </c>
      <c r="CO623" t="s">
        <v>9857</v>
      </c>
      <c r="CP623" t="s">
        <v>11498</v>
      </c>
      <c r="CQ623" t="s">
        <v>11727</v>
      </c>
      <c r="CR623" t="s">
        <v>5970</v>
      </c>
      <c r="CS623" t="s">
        <v>5976</v>
      </c>
      <c r="CT623" t="s">
        <v>9850</v>
      </c>
      <c r="CU623" t="s">
        <v>9873</v>
      </c>
      <c r="CV623" t="s">
        <v>6310</v>
      </c>
      <c r="CW623" t="s">
        <v>9874</v>
      </c>
      <c r="CX623" t="s">
        <v>2989</v>
      </c>
      <c r="CY623" t="s">
        <v>9809</v>
      </c>
      <c r="CZ623" t="s">
        <v>6730</v>
      </c>
      <c r="DA623" t="s">
        <v>188</v>
      </c>
      <c r="DB623" t="s">
        <v>16</v>
      </c>
      <c r="DC623" t="s">
        <v>16</v>
      </c>
      <c r="DD623" t="s">
        <v>22</v>
      </c>
      <c r="DE623" t="s">
        <v>16</v>
      </c>
      <c r="DF623" t="s">
        <v>217</v>
      </c>
      <c r="DG623" t="s">
        <v>4750</v>
      </c>
      <c r="DH623" t="s">
        <v>6809</v>
      </c>
      <c r="DI623" t="s">
        <v>5917</v>
      </c>
      <c r="DJ623" t="s">
        <v>16</v>
      </c>
      <c r="DK623" t="s">
        <v>16</v>
      </c>
      <c r="DL623" t="s">
        <v>5972</v>
      </c>
      <c r="DM623" t="s">
        <v>9708</v>
      </c>
      <c r="DN623" t="s">
        <v>189</v>
      </c>
      <c r="DO623" t="s">
        <v>11266</v>
      </c>
      <c r="DP623" t="s">
        <v>8049</v>
      </c>
      <c r="DQ623" t="s">
        <v>10345</v>
      </c>
      <c r="DR623" t="s">
        <v>8050</v>
      </c>
    </row>
    <row r="624" spans="1:122" x14ac:dyDescent="0.25">
      <c r="A624">
        <v>291</v>
      </c>
      <c r="B624" t="s">
        <v>189</v>
      </c>
      <c r="C624" t="s">
        <v>3554</v>
      </c>
      <c r="D624" s="138">
        <v>44713</v>
      </c>
      <c r="E624" t="s">
        <v>3556</v>
      </c>
      <c r="F624" t="s">
        <v>3551</v>
      </c>
      <c r="G624" t="s">
        <v>1926</v>
      </c>
      <c r="H624" t="s">
        <v>3550</v>
      </c>
      <c r="I624" t="s">
        <v>4840</v>
      </c>
      <c r="J624" t="s">
        <v>12</v>
      </c>
      <c r="K624">
        <v>5.0999999999999996</v>
      </c>
      <c r="L624">
        <v>0.76</v>
      </c>
      <c r="M624">
        <v>5.0999999999999996</v>
      </c>
      <c r="N624">
        <v>5.9720000000000004</v>
      </c>
      <c r="O624" t="s">
        <v>189</v>
      </c>
      <c r="P624" t="s">
        <v>13</v>
      </c>
      <c r="Q624" t="s">
        <v>3552</v>
      </c>
      <c r="R624" t="s">
        <v>16</v>
      </c>
      <c r="S624" t="s">
        <v>16</v>
      </c>
      <c r="T624" t="s">
        <v>16</v>
      </c>
      <c r="U624" t="s">
        <v>16</v>
      </c>
      <c r="V624" t="s">
        <v>2410</v>
      </c>
      <c r="W624">
        <v>100</v>
      </c>
      <c r="X624" t="s">
        <v>87</v>
      </c>
      <c r="Y624" t="s">
        <v>6282</v>
      </c>
      <c r="Z624" t="s">
        <v>6282</v>
      </c>
      <c r="AA624" t="s">
        <v>189</v>
      </c>
      <c r="AB624" s="138">
        <v>44720</v>
      </c>
      <c r="AC624" s="138">
        <v>44903</v>
      </c>
      <c r="AD624" t="s">
        <v>6242</v>
      </c>
      <c r="AE624" t="s">
        <v>5344</v>
      </c>
      <c r="AF624" t="s">
        <v>16</v>
      </c>
      <c r="AG624" t="s">
        <v>189</v>
      </c>
      <c r="AH624" s="138">
        <v>45816</v>
      </c>
      <c r="AI624" t="s">
        <v>2414</v>
      </c>
      <c r="AJ624" t="s">
        <v>189</v>
      </c>
      <c r="AK624" t="s">
        <v>189</v>
      </c>
      <c r="AL624" t="s">
        <v>189</v>
      </c>
      <c r="AM624" t="s">
        <v>189</v>
      </c>
      <c r="AN624" t="s">
        <v>189</v>
      </c>
      <c r="AO624" t="s">
        <v>189</v>
      </c>
      <c r="AP624" t="s">
        <v>189</v>
      </c>
      <c r="AQ624" t="s">
        <v>16</v>
      </c>
      <c r="AR624" t="s">
        <v>189</v>
      </c>
      <c r="AS624" t="s">
        <v>16</v>
      </c>
      <c r="AT624" t="s">
        <v>189</v>
      </c>
      <c r="AU624" t="s">
        <v>9344</v>
      </c>
      <c r="AV624" t="s">
        <v>189</v>
      </c>
      <c r="AW624" t="s">
        <v>16</v>
      </c>
      <c r="AX624" t="s">
        <v>16</v>
      </c>
      <c r="AY624" t="s">
        <v>16</v>
      </c>
      <c r="AZ624" t="s">
        <v>16</v>
      </c>
      <c r="BA624" t="s">
        <v>16</v>
      </c>
      <c r="BB624" t="s">
        <v>16</v>
      </c>
      <c r="BC624" t="s">
        <v>16</v>
      </c>
      <c r="BD624" t="s">
        <v>16</v>
      </c>
      <c r="BE624" t="s">
        <v>16</v>
      </c>
      <c r="BF624" t="s">
        <v>189</v>
      </c>
      <c r="BG624" t="s">
        <v>189</v>
      </c>
      <c r="BH624">
        <v>0</v>
      </c>
      <c r="BI624">
        <v>0</v>
      </c>
      <c r="BJ624">
        <v>0</v>
      </c>
      <c r="BK624" t="s">
        <v>189</v>
      </c>
      <c r="BL624" t="s">
        <v>189</v>
      </c>
      <c r="BN624" t="s">
        <v>3553</v>
      </c>
      <c r="BO624" t="s">
        <v>16</v>
      </c>
      <c r="BP624" t="s">
        <v>3556</v>
      </c>
      <c r="BQ624" t="s">
        <v>301</v>
      </c>
      <c r="BR624" t="s">
        <v>1937</v>
      </c>
      <c r="BS624" t="s">
        <v>16</v>
      </c>
      <c r="BT624" t="s">
        <v>16</v>
      </c>
      <c r="BU624" t="s">
        <v>189</v>
      </c>
      <c r="BV624" t="s">
        <v>67</v>
      </c>
      <c r="BW624" t="s">
        <v>16</v>
      </c>
      <c r="BX624" t="s">
        <v>485</v>
      </c>
      <c r="BY624" t="s">
        <v>16</v>
      </c>
      <c r="BZ624" s="138"/>
      <c r="CA624" s="138">
        <v>41340</v>
      </c>
      <c r="CB624" t="s">
        <v>60</v>
      </c>
      <c r="CC624" t="s">
        <v>6745</v>
      </c>
      <c r="CD624" t="s">
        <v>6307</v>
      </c>
      <c r="CE624" t="s">
        <v>189</v>
      </c>
      <c r="CF624" t="s">
        <v>189</v>
      </c>
      <c r="CG624" t="s">
        <v>189</v>
      </c>
      <c r="CH624">
        <v>2022</v>
      </c>
      <c r="CI624" s="7">
        <v>44713</v>
      </c>
      <c r="CJ624" t="s">
        <v>16</v>
      </c>
      <c r="CK624">
        <v>6</v>
      </c>
      <c r="CL624">
        <v>23</v>
      </c>
      <c r="CM624" s="7">
        <v>44711</v>
      </c>
      <c r="CN624" t="s">
        <v>11748</v>
      </c>
      <c r="CO624" t="s">
        <v>9857</v>
      </c>
      <c r="CP624" t="s">
        <v>11498</v>
      </c>
      <c r="CQ624" t="s">
        <v>11727</v>
      </c>
      <c r="CR624" t="s">
        <v>5970</v>
      </c>
      <c r="CS624" t="s">
        <v>5976</v>
      </c>
      <c r="CT624" t="s">
        <v>9850</v>
      </c>
      <c r="CU624" t="s">
        <v>9873</v>
      </c>
      <c r="CV624" t="s">
        <v>6310</v>
      </c>
      <c r="CW624" t="s">
        <v>9874</v>
      </c>
      <c r="CX624" t="s">
        <v>3555</v>
      </c>
      <c r="CY624" t="s">
        <v>4464</v>
      </c>
      <c r="CZ624" t="s">
        <v>6234</v>
      </c>
      <c r="DA624" t="s">
        <v>252</v>
      </c>
      <c r="DB624" t="s">
        <v>9800</v>
      </c>
      <c r="DC624" t="s">
        <v>16</v>
      </c>
      <c r="DD624" t="s">
        <v>87</v>
      </c>
      <c r="DE624" t="s">
        <v>3553</v>
      </c>
      <c r="DF624" t="s">
        <v>16</v>
      </c>
      <c r="DG624" t="s">
        <v>4727</v>
      </c>
      <c r="DH624" t="s">
        <v>2052</v>
      </c>
      <c r="DI624" t="s">
        <v>6221</v>
      </c>
      <c r="DJ624" t="s">
        <v>16</v>
      </c>
      <c r="DK624" t="s">
        <v>4464</v>
      </c>
      <c r="DL624" t="s">
        <v>4464</v>
      </c>
      <c r="DM624" t="s">
        <v>16</v>
      </c>
      <c r="DN624" t="s">
        <v>189</v>
      </c>
      <c r="DO624" t="s">
        <v>11064</v>
      </c>
      <c r="DP624" t="s">
        <v>8051</v>
      </c>
      <c r="DQ624" t="s">
        <v>10345</v>
      </c>
      <c r="DR624" t="s">
        <v>8052</v>
      </c>
    </row>
    <row r="625" spans="1:122" x14ac:dyDescent="0.25">
      <c r="A625">
        <v>290</v>
      </c>
      <c r="B625" t="s">
        <v>189</v>
      </c>
      <c r="C625" t="s">
        <v>432</v>
      </c>
      <c r="D625" s="138">
        <v>44712</v>
      </c>
      <c r="E625" t="s">
        <v>5476</v>
      </c>
      <c r="F625" t="s">
        <v>107</v>
      </c>
      <c r="G625" t="s">
        <v>1929</v>
      </c>
      <c r="H625" t="s">
        <v>107</v>
      </c>
      <c r="I625" t="s">
        <v>4840</v>
      </c>
      <c r="J625" t="s">
        <v>100</v>
      </c>
      <c r="K625">
        <v>0.4</v>
      </c>
      <c r="L625">
        <v>0.4</v>
      </c>
      <c r="M625">
        <v>2.65</v>
      </c>
      <c r="N625">
        <v>3.1389999999999998</v>
      </c>
      <c r="O625" t="s">
        <v>5516</v>
      </c>
      <c r="P625" t="s">
        <v>13</v>
      </c>
      <c r="Q625" t="s">
        <v>73</v>
      </c>
      <c r="R625" t="s">
        <v>70</v>
      </c>
      <c r="S625" t="s">
        <v>59</v>
      </c>
      <c r="T625" t="s">
        <v>59</v>
      </c>
      <c r="U625" t="s">
        <v>1938</v>
      </c>
      <c r="V625" t="s">
        <v>2410</v>
      </c>
      <c r="W625">
        <v>99.944999999999993</v>
      </c>
      <c r="X625" t="s">
        <v>15</v>
      </c>
      <c r="Y625" t="s">
        <v>6283</v>
      </c>
      <c r="Z625" t="s">
        <v>6283</v>
      </c>
      <c r="AA625" t="s">
        <v>189</v>
      </c>
      <c r="AB625" s="138">
        <v>44687</v>
      </c>
      <c r="AC625" s="138">
        <v>44871</v>
      </c>
      <c r="AD625" t="s">
        <v>6241</v>
      </c>
      <c r="AE625" t="s">
        <v>5051</v>
      </c>
      <c r="AF625" t="s">
        <v>16</v>
      </c>
      <c r="AG625" t="s">
        <v>189</v>
      </c>
      <c r="AH625" s="138">
        <v>45783</v>
      </c>
      <c r="AI625" t="s">
        <v>2414</v>
      </c>
      <c r="AJ625" t="s">
        <v>3584</v>
      </c>
      <c r="AK625" t="s">
        <v>3585</v>
      </c>
      <c r="AL625" t="s">
        <v>433</v>
      </c>
      <c r="AM625" t="s">
        <v>1881</v>
      </c>
      <c r="AN625" t="s">
        <v>189</v>
      </c>
      <c r="AO625" t="s">
        <v>189</v>
      </c>
      <c r="AP625" t="s">
        <v>189</v>
      </c>
      <c r="AQ625" t="s">
        <v>16</v>
      </c>
      <c r="AR625" t="s">
        <v>189</v>
      </c>
      <c r="AS625" t="s">
        <v>16</v>
      </c>
      <c r="AT625" t="s">
        <v>189</v>
      </c>
      <c r="AU625" t="s">
        <v>5516</v>
      </c>
      <c r="AV625" t="s">
        <v>189</v>
      </c>
      <c r="AW625" t="s">
        <v>16</v>
      </c>
      <c r="AX625" t="s">
        <v>16</v>
      </c>
      <c r="AY625" t="s">
        <v>181</v>
      </c>
      <c r="AZ625" t="s">
        <v>16</v>
      </c>
      <c r="BA625" t="s">
        <v>16</v>
      </c>
      <c r="BB625" t="s">
        <v>16</v>
      </c>
      <c r="BC625" t="s">
        <v>16</v>
      </c>
      <c r="BD625" t="s">
        <v>16</v>
      </c>
      <c r="BE625" t="s">
        <v>1925</v>
      </c>
      <c r="BF625" t="s">
        <v>354</v>
      </c>
      <c r="BG625" t="s">
        <v>3717</v>
      </c>
      <c r="BH625">
        <v>1</v>
      </c>
      <c r="BI625">
        <v>1</v>
      </c>
      <c r="BJ625">
        <v>1</v>
      </c>
      <c r="BK625" t="s">
        <v>189</v>
      </c>
      <c r="BL625" t="s">
        <v>6307</v>
      </c>
      <c r="BM625">
        <v>22027</v>
      </c>
      <c r="BN625" t="s">
        <v>435</v>
      </c>
      <c r="BO625" t="s">
        <v>16</v>
      </c>
      <c r="BP625" t="s">
        <v>434</v>
      </c>
      <c r="BQ625" t="s">
        <v>184</v>
      </c>
      <c r="BR625" t="s">
        <v>6744</v>
      </c>
      <c r="BS625" t="s">
        <v>9667</v>
      </c>
      <c r="BT625" t="s">
        <v>16</v>
      </c>
      <c r="BU625" t="s">
        <v>189</v>
      </c>
      <c r="BV625" t="s">
        <v>35</v>
      </c>
      <c r="BW625" t="s">
        <v>195</v>
      </c>
      <c r="BX625" t="s">
        <v>436</v>
      </c>
      <c r="BY625" t="s">
        <v>16</v>
      </c>
      <c r="BZ625" s="138"/>
      <c r="CA625" s="138">
        <v>42563</v>
      </c>
      <c r="CB625" t="s">
        <v>17</v>
      </c>
      <c r="CC625" t="s">
        <v>17</v>
      </c>
      <c r="CD625" t="s">
        <v>6307</v>
      </c>
      <c r="CE625" t="s">
        <v>189</v>
      </c>
      <c r="CF625" t="s">
        <v>6307</v>
      </c>
      <c r="CG625" t="s">
        <v>189</v>
      </c>
      <c r="CH625">
        <v>2022</v>
      </c>
      <c r="CI625" s="7">
        <v>44712</v>
      </c>
      <c r="CJ625" t="s">
        <v>4723</v>
      </c>
      <c r="CK625">
        <v>5</v>
      </c>
      <c r="CL625">
        <v>23</v>
      </c>
      <c r="CM625" s="7">
        <v>44711</v>
      </c>
      <c r="CN625" t="s">
        <v>11748</v>
      </c>
      <c r="CO625" t="s">
        <v>9857</v>
      </c>
      <c r="CP625" t="s">
        <v>11498</v>
      </c>
      <c r="CQ625" t="s">
        <v>11727</v>
      </c>
      <c r="CR625" t="s">
        <v>5978</v>
      </c>
      <c r="CS625" t="s">
        <v>5976</v>
      </c>
      <c r="CT625" t="s">
        <v>9851</v>
      </c>
      <c r="CU625" t="s">
        <v>9873</v>
      </c>
      <c r="CV625" t="s">
        <v>6310</v>
      </c>
      <c r="CW625" t="s">
        <v>9874</v>
      </c>
      <c r="CX625" t="s">
        <v>437</v>
      </c>
      <c r="CY625" t="s">
        <v>9813</v>
      </c>
      <c r="CZ625" t="s">
        <v>6730</v>
      </c>
      <c r="DA625" t="s">
        <v>252</v>
      </c>
      <c r="DB625" t="s">
        <v>9800</v>
      </c>
      <c r="DC625" t="s">
        <v>16</v>
      </c>
      <c r="DD625" t="s">
        <v>15</v>
      </c>
      <c r="DE625" t="s">
        <v>16</v>
      </c>
      <c r="DF625" t="s">
        <v>16</v>
      </c>
      <c r="DG625" t="s">
        <v>4727</v>
      </c>
      <c r="DH625" t="s">
        <v>6766</v>
      </c>
      <c r="DI625" t="s">
        <v>5536</v>
      </c>
      <c r="DJ625" t="s">
        <v>16</v>
      </c>
      <c r="DK625" t="s">
        <v>16</v>
      </c>
      <c r="DL625" t="s">
        <v>4465</v>
      </c>
      <c r="DM625" t="s">
        <v>16</v>
      </c>
      <c r="DN625" t="s">
        <v>4496</v>
      </c>
      <c r="DO625" t="s">
        <v>10811</v>
      </c>
      <c r="DP625" t="s">
        <v>8053</v>
      </c>
      <c r="DQ625" t="s">
        <v>10346</v>
      </c>
      <c r="DR625" t="s">
        <v>5535</v>
      </c>
    </row>
    <row r="626" spans="1:122" x14ac:dyDescent="0.25">
      <c r="A626">
        <v>289</v>
      </c>
      <c r="B626" t="s">
        <v>189</v>
      </c>
      <c r="C626" t="s">
        <v>425</v>
      </c>
      <c r="D626" s="138">
        <v>44712</v>
      </c>
      <c r="E626" t="s">
        <v>5475</v>
      </c>
      <c r="F626" t="s">
        <v>107</v>
      </c>
      <c r="G626" t="s">
        <v>1926</v>
      </c>
      <c r="H626" t="s">
        <v>106</v>
      </c>
      <c r="I626" t="s">
        <v>4840</v>
      </c>
      <c r="J626" t="s">
        <v>100</v>
      </c>
      <c r="K626">
        <v>1</v>
      </c>
      <c r="L626">
        <v>1</v>
      </c>
      <c r="M626">
        <v>6.67</v>
      </c>
      <c r="N626">
        <v>7.8470000000000004</v>
      </c>
      <c r="O626" t="s">
        <v>5516</v>
      </c>
      <c r="P626" t="s">
        <v>604</v>
      </c>
      <c r="Q626" t="s">
        <v>428</v>
      </c>
      <c r="R626" t="s">
        <v>16</v>
      </c>
      <c r="S626" t="s">
        <v>63</v>
      </c>
      <c r="T626" t="s">
        <v>63</v>
      </c>
      <c r="U626" t="s">
        <v>16</v>
      </c>
      <c r="V626" t="s">
        <v>2410</v>
      </c>
      <c r="W626">
        <v>97.441999999999993</v>
      </c>
      <c r="X626" t="s">
        <v>32</v>
      </c>
      <c r="Y626" t="s">
        <v>6282</v>
      </c>
      <c r="Z626" t="s">
        <v>6282</v>
      </c>
      <c r="AA626" t="s">
        <v>189</v>
      </c>
      <c r="AB626" s="138">
        <v>44720</v>
      </c>
      <c r="AC626" s="138">
        <v>44610</v>
      </c>
      <c r="AD626" t="s">
        <v>6240</v>
      </c>
      <c r="AE626" t="s">
        <v>5052</v>
      </c>
      <c r="AF626" t="s">
        <v>16</v>
      </c>
      <c r="AG626" t="s">
        <v>189</v>
      </c>
      <c r="AH626" s="138">
        <v>45491</v>
      </c>
      <c r="AI626" t="s">
        <v>2414</v>
      </c>
      <c r="AJ626" t="s">
        <v>3582</v>
      </c>
      <c r="AK626" t="s">
        <v>3583</v>
      </c>
      <c r="AL626" t="s">
        <v>4271</v>
      </c>
      <c r="AM626" t="s">
        <v>1880</v>
      </c>
      <c r="AN626" t="s">
        <v>189</v>
      </c>
      <c r="AO626" t="s">
        <v>10347</v>
      </c>
      <c r="AP626" t="s">
        <v>189</v>
      </c>
      <c r="AQ626" t="s">
        <v>16</v>
      </c>
      <c r="AR626" t="s">
        <v>189</v>
      </c>
      <c r="AS626" t="s">
        <v>16</v>
      </c>
      <c r="AT626" t="s">
        <v>189</v>
      </c>
      <c r="AU626" t="s">
        <v>189</v>
      </c>
      <c r="AV626" t="s">
        <v>189</v>
      </c>
      <c r="AW626" t="s">
        <v>16</v>
      </c>
      <c r="AX626" t="s">
        <v>16</v>
      </c>
      <c r="AY626" t="s">
        <v>199</v>
      </c>
      <c r="AZ626" t="s">
        <v>16</v>
      </c>
      <c r="BA626" t="s">
        <v>16</v>
      </c>
      <c r="BB626" t="s">
        <v>16</v>
      </c>
      <c r="BC626" t="s">
        <v>16</v>
      </c>
      <c r="BD626" t="s">
        <v>16</v>
      </c>
      <c r="BE626" t="s">
        <v>1925</v>
      </c>
      <c r="BF626" t="s">
        <v>354</v>
      </c>
      <c r="BG626" t="s">
        <v>4849</v>
      </c>
      <c r="BH626">
        <v>1</v>
      </c>
      <c r="BI626">
        <v>1</v>
      </c>
      <c r="BJ626">
        <v>1</v>
      </c>
      <c r="BK626" t="s">
        <v>189</v>
      </c>
      <c r="BL626" t="s">
        <v>6307</v>
      </c>
      <c r="BM626">
        <v>22026</v>
      </c>
      <c r="BN626" t="s">
        <v>429</v>
      </c>
      <c r="BO626" t="s">
        <v>16</v>
      </c>
      <c r="BP626" t="s">
        <v>427</v>
      </c>
      <c r="BQ626" t="s">
        <v>184</v>
      </c>
      <c r="BR626" t="s">
        <v>6744</v>
      </c>
      <c r="BS626" t="s">
        <v>16</v>
      </c>
      <c r="BT626" t="s">
        <v>16</v>
      </c>
      <c r="BU626" t="s">
        <v>189</v>
      </c>
      <c r="BV626" t="s">
        <v>67</v>
      </c>
      <c r="BW626" t="s">
        <v>189</v>
      </c>
      <c r="BX626" t="s">
        <v>430</v>
      </c>
      <c r="BY626" t="s">
        <v>16</v>
      </c>
      <c r="BZ626" s="138"/>
      <c r="CA626" s="138">
        <v>41801</v>
      </c>
      <c r="CB626" t="s">
        <v>17</v>
      </c>
      <c r="CC626" t="s">
        <v>6745</v>
      </c>
      <c r="CD626" t="s">
        <v>6307</v>
      </c>
      <c r="CE626" t="s">
        <v>189</v>
      </c>
      <c r="CF626" t="s">
        <v>6307</v>
      </c>
      <c r="CG626" t="s">
        <v>189</v>
      </c>
      <c r="CH626">
        <v>2022</v>
      </c>
      <c r="CI626" s="7">
        <v>44712</v>
      </c>
      <c r="CJ626" t="s">
        <v>4723</v>
      </c>
      <c r="CK626">
        <v>5</v>
      </c>
      <c r="CL626">
        <v>23</v>
      </c>
      <c r="CM626" s="7">
        <v>44711</v>
      </c>
      <c r="CN626" t="s">
        <v>11748</v>
      </c>
      <c r="CO626" t="s">
        <v>9857</v>
      </c>
      <c r="CP626" t="s">
        <v>11498</v>
      </c>
      <c r="CQ626" t="s">
        <v>11727</v>
      </c>
      <c r="CR626" t="s">
        <v>5978</v>
      </c>
      <c r="CS626" t="s">
        <v>5976</v>
      </c>
      <c r="CT626" t="s">
        <v>9851</v>
      </c>
      <c r="CU626" t="s">
        <v>9873</v>
      </c>
      <c r="CV626" t="s">
        <v>6310</v>
      </c>
      <c r="CW626" t="s">
        <v>10114</v>
      </c>
      <c r="CX626" t="s">
        <v>431</v>
      </c>
      <c r="CY626" t="s">
        <v>9813</v>
      </c>
      <c r="CZ626" t="s">
        <v>6730</v>
      </c>
      <c r="DA626" t="s">
        <v>252</v>
      </c>
      <c r="DB626" t="s">
        <v>9800</v>
      </c>
      <c r="DC626" t="s">
        <v>429</v>
      </c>
      <c r="DD626" t="s">
        <v>32</v>
      </c>
      <c r="DE626" t="s">
        <v>16</v>
      </c>
      <c r="DF626" t="s">
        <v>16</v>
      </c>
      <c r="DG626" t="s">
        <v>5533</v>
      </c>
      <c r="DH626" t="s">
        <v>2051</v>
      </c>
      <c r="DI626" t="s">
        <v>5534</v>
      </c>
      <c r="DJ626" t="s">
        <v>16</v>
      </c>
      <c r="DK626" t="s">
        <v>9804</v>
      </c>
      <c r="DL626" t="s">
        <v>9804</v>
      </c>
      <c r="DM626" t="s">
        <v>16</v>
      </c>
      <c r="DN626" t="s">
        <v>4497</v>
      </c>
      <c r="DO626" t="s">
        <v>10812</v>
      </c>
      <c r="DP626" t="s">
        <v>8054</v>
      </c>
      <c r="DQ626" t="s">
        <v>10346</v>
      </c>
      <c r="DR626" t="s">
        <v>5532</v>
      </c>
    </row>
    <row r="627" spans="1:122" x14ac:dyDescent="0.25">
      <c r="A627">
        <v>288</v>
      </c>
      <c r="B627" t="s">
        <v>189</v>
      </c>
      <c r="C627" t="s">
        <v>3579</v>
      </c>
      <c r="D627" s="138">
        <v>44712</v>
      </c>
      <c r="E627" t="s">
        <v>3581</v>
      </c>
      <c r="F627" t="s">
        <v>11</v>
      </c>
      <c r="G627" t="s">
        <v>1929</v>
      </c>
      <c r="H627" t="s">
        <v>11</v>
      </c>
      <c r="I627" t="s">
        <v>9802</v>
      </c>
      <c r="J627" t="s">
        <v>100</v>
      </c>
      <c r="K627">
        <v>1.05</v>
      </c>
      <c r="L627">
        <v>1.05</v>
      </c>
      <c r="M627">
        <v>7.01</v>
      </c>
      <c r="N627">
        <v>8.2390000000000008</v>
      </c>
      <c r="O627" t="s">
        <v>189</v>
      </c>
      <c r="P627" t="s">
        <v>13</v>
      </c>
      <c r="Q627" t="s">
        <v>3106</v>
      </c>
      <c r="R627" t="s">
        <v>16</v>
      </c>
      <c r="S627" t="s">
        <v>16</v>
      </c>
      <c r="T627" t="s">
        <v>16</v>
      </c>
      <c r="U627" t="s">
        <v>16</v>
      </c>
      <c r="V627" t="s">
        <v>2410</v>
      </c>
      <c r="W627">
        <v>100</v>
      </c>
      <c r="X627" t="s">
        <v>15</v>
      </c>
      <c r="Y627" t="s">
        <v>6282</v>
      </c>
      <c r="Z627" t="s">
        <v>6282</v>
      </c>
      <c r="AA627" t="s">
        <v>189</v>
      </c>
      <c r="AB627" s="138">
        <v>44720</v>
      </c>
      <c r="AC627" s="138">
        <v>44903</v>
      </c>
      <c r="AD627" t="s">
        <v>6241</v>
      </c>
      <c r="AE627" t="s">
        <v>5349</v>
      </c>
      <c r="AF627" t="s">
        <v>16</v>
      </c>
      <c r="AG627" t="s">
        <v>189</v>
      </c>
      <c r="AH627" s="138">
        <v>45816</v>
      </c>
      <c r="AI627" t="s">
        <v>2414</v>
      </c>
      <c r="AJ627" t="s">
        <v>189</v>
      </c>
      <c r="AK627" t="s">
        <v>189</v>
      </c>
      <c r="AL627" t="s">
        <v>189</v>
      </c>
      <c r="AM627" t="s">
        <v>189</v>
      </c>
      <c r="AN627" t="s">
        <v>189</v>
      </c>
      <c r="AO627" t="s">
        <v>189</v>
      </c>
      <c r="AP627" t="s">
        <v>189</v>
      </c>
      <c r="AQ627" t="s">
        <v>16</v>
      </c>
      <c r="AR627" t="s">
        <v>189</v>
      </c>
      <c r="AS627" t="s">
        <v>16</v>
      </c>
      <c r="AT627" t="s">
        <v>189</v>
      </c>
      <c r="AU627" t="s">
        <v>9344</v>
      </c>
      <c r="AV627" t="s">
        <v>189</v>
      </c>
      <c r="AW627" t="s">
        <v>16</v>
      </c>
      <c r="AX627" t="s">
        <v>16</v>
      </c>
      <c r="AY627" t="s">
        <v>16</v>
      </c>
      <c r="AZ627" t="s">
        <v>16</v>
      </c>
      <c r="BA627" t="s">
        <v>16</v>
      </c>
      <c r="BB627" t="s">
        <v>16</v>
      </c>
      <c r="BC627" t="s">
        <v>16</v>
      </c>
      <c r="BD627" t="s">
        <v>16</v>
      </c>
      <c r="BE627" t="s">
        <v>16</v>
      </c>
      <c r="BF627" t="s">
        <v>189</v>
      </c>
      <c r="BG627" t="s">
        <v>189</v>
      </c>
      <c r="BH627">
        <v>0</v>
      </c>
      <c r="BI627">
        <v>0</v>
      </c>
      <c r="BJ627">
        <v>0</v>
      </c>
      <c r="BK627" t="s">
        <v>189</v>
      </c>
      <c r="BL627" t="s">
        <v>189</v>
      </c>
      <c r="BN627" t="s">
        <v>3578</v>
      </c>
      <c r="BO627" t="s">
        <v>16</v>
      </c>
      <c r="BP627" t="s">
        <v>3581</v>
      </c>
      <c r="BQ627" t="s">
        <v>184</v>
      </c>
      <c r="BR627" t="s">
        <v>6744</v>
      </c>
      <c r="BS627" t="s">
        <v>9667</v>
      </c>
      <c r="BT627" t="s">
        <v>16</v>
      </c>
      <c r="BU627" t="s">
        <v>189</v>
      </c>
      <c r="BV627" t="s">
        <v>27</v>
      </c>
      <c r="BW627" t="s">
        <v>195</v>
      </c>
      <c r="BX627" t="s">
        <v>279</v>
      </c>
      <c r="BY627" t="s">
        <v>588</v>
      </c>
      <c r="BZ627" s="138"/>
      <c r="CA627" s="138">
        <v>44712</v>
      </c>
      <c r="CB627" t="s">
        <v>17</v>
      </c>
      <c r="CC627" t="s">
        <v>17</v>
      </c>
      <c r="CD627" t="s">
        <v>6307</v>
      </c>
      <c r="CE627" t="s">
        <v>189</v>
      </c>
      <c r="CF627" t="s">
        <v>189</v>
      </c>
      <c r="CG627" t="s">
        <v>189</v>
      </c>
      <c r="CH627">
        <v>2022</v>
      </c>
      <c r="CI627" s="7">
        <v>44712</v>
      </c>
      <c r="CJ627" t="s">
        <v>4723</v>
      </c>
      <c r="CK627">
        <v>5</v>
      </c>
      <c r="CL627">
        <v>23</v>
      </c>
      <c r="CM627" s="7">
        <v>44711</v>
      </c>
      <c r="CN627" t="s">
        <v>11748</v>
      </c>
      <c r="CO627" t="s">
        <v>9857</v>
      </c>
      <c r="CP627" t="s">
        <v>11498</v>
      </c>
      <c r="CQ627" t="s">
        <v>11727</v>
      </c>
      <c r="CR627" t="s">
        <v>5978</v>
      </c>
      <c r="CS627" t="s">
        <v>5976</v>
      </c>
      <c r="CT627" t="s">
        <v>9851</v>
      </c>
      <c r="CU627" t="s">
        <v>9873</v>
      </c>
      <c r="CV627" t="s">
        <v>6307</v>
      </c>
      <c r="CW627" t="s">
        <v>9874</v>
      </c>
      <c r="CX627" t="s">
        <v>3580</v>
      </c>
      <c r="CY627" t="s">
        <v>9813</v>
      </c>
      <c r="CZ627" t="s">
        <v>6730</v>
      </c>
      <c r="DA627" t="s">
        <v>188</v>
      </c>
      <c r="DB627" t="s">
        <v>16</v>
      </c>
      <c r="DC627" t="s">
        <v>16</v>
      </c>
      <c r="DD627" t="s">
        <v>15</v>
      </c>
      <c r="DE627" t="s">
        <v>16</v>
      </c>
      <c r="DF627" t="s">
        <v>16</v>
      </c>
      <c r="DG627" t="s">
        <v>4727</v>
      </c>
      <c r="DH627" t="s">
        <v>2051</v>
      </c>
      <c r="DI627" t="s">
        <v>5845</v>
      </c>
      <c r="DJ627" t="s">
        <v>16</v>
      </c>
      <c r="DK627" t="s">
        <v>16</v>
      </c>
      <c r="DL627" t="s">
        <v>4465</v>
      </c>
      <c r="DM627" t="s">
        <v>16</v>
      </c>
      <c r="DN627" t="s">
        <v>189</v>
      </c>
      <c r="DO627" t="s">
        <v>11750</v>
      </c>
      <c r="DP627" t="s">
        <v>8055</v>
      </c>
      <c r="DQ627" t="s">
        <v>10346</v>
      </c>
      <c r="DR627" t="s">
        <v>8056</v>
      </c>
    </row>
    <row r="628" spans="1:122" x14ac:dyDescent="0.25">
      <c r="A628">
        <v>287</v>
      </c>
      <c r="B628" t="s">
        <v>189</v>
      </c>
      <c r="C628" t="s">
        <v>3576</v>
      </c>
      <c r="D628" s="138">
        <v>44712</v>
      </c>
      <c r="E628" t="s">
        <v>6272</v>
      </c>
      <c r="F628" t="s">
        <v>11</v>
      </c>
      <c r="G628" t="s">
        <v>16</v>
      </c>
      <c r="H628" t="s">
        <v>11</v>
      </c>
      <c r="I628" t="s">
        <v>9802</v>
      </c>
      <c r="J628" t="s">
        <v>92</v>
      </c>
      <c r="K628">
        <v>0.375</v>
      </c>
      <c r="L628">
        <v>0.4</v>
      </c>
      <c r="M628">
        <v>2.68</v>
      </c>
      <c r="N628">
        <v>3.1579999999999999</v>
      </c>
      <c r="O628" t="s">
        <v>189</v>
      </c>
      <c r="P628" t="s">
        <v>121</v>
      </c>
      <c r="Q628" t="s">
        <v>3574</v>
      </c>
      <c r="R628" t="s">
        <v>16</v>
      </c>
      <c r="S628" t="s">
        <v>3574</v>
      </c>
      <c r="T628" t="s">
        <v>16</v>
      </c>
      <c r="U628" t="s">
        <v>16</v>
      </c>
      <c r="V628" t="s">
        <v>2410</v>
      </c>
      <c r="W628">
        <v>100</v>
      </c>
      <c r="X628" t="s">
        <v>22</v>
      </c>
      <c r="Y628" t="s">
        <v>6283</v>
      </c>
      <c r="Z628" t="s">
        <v>6283</v>
      </c>
      <c r="AA628" t="s">
        <v>189</v>
      </c>
      <c r="AB628" s="138">
        <v>44719</v>
      </c>
      <c r="AC628" s="138">
        <v>44902</v>
      </c>
      <c r="AD628" t="s">
        <v>6241</v>
      </c>
      <c r="AE628" t="s">
        <v>5348</v>
      </c>
      <c r="AF628" t="s">
        <v>16</v>
      </c>
      <c r="AG628" t="s">
        <v>189</v>
      </c>
      <c r="AH628" s="138">
        <v>45083</v>
      </c>
      <c r="AI628" t="s">
        <v>2414</v>
      </c>
      <c r="AJ628" t="s">
        <v>189</v>
      </c>
      <c r="AK628" t="s">
        <v>189</v>
      </c>
      <c r="AL628" t="s">
        <v>189</v>
      </c>
      <c r="AM628" t="s">
        <v>189</v>
      </c>
      <c r="AN628" t="s">
        <v>189</v>
      </c>
      <c r="AO628" t="s">
        <v>189</v>
      </c>
      <c r="AP628" t="s">
        <v>5517</v>
      </c>
      <c r="AQ628" t="s">
        <v>16</v>
      </c>
      <c r="AR628" t="s">
        <v>189</v>
      </c>
      <c r="AS628" t="s">
        <v>16</v>
      </c>
      <c r="AT628" t="s">
        <v>189</v>
      </c>
      <c r="AU628" t="s">
        <v>9344</v>
      </c>
      <c r="AV628" t="s">
        <v>189</v>
      </c>
      <c r="AW628" t="s">
        <v>16</v>
      </c>
      <c r="AX628" t="s">
        <v>16</v>
      </c>
      <c r="AY628" t="s">
        <v>16</v>
      </c>
      <c r="AZ628" t="s">
        <v>16</v>
      </c>
      <c r="BA628" t="s">
        <v>16</v>
      </c>
      <c r="BB628" t="s">
        <v>16</v>
      </c>
      <c r="BC628" t="s">
        <v>16</v>
      </c>
      <c r="BD628" t="s">
        <v>16</v>
      </c>
      <c r="BE628" t="s">
        <v>16</v>
      </c>
      <c r="BF628" t="s">
        <v>189</v>
      </c>
      <c r="BG628" t="s">
        <v>189</v>
      </c>
      <c r="BH628">
        <v>0</v>
      </c>
      <c r="BI628">
        <v>0</v>
      </c>
      <c r="BJ628">
        <v>0</v>
      </c>
      <c r="BK628" t="s">
        <v>189</v>
      </c>
      <c r="BL628" t="s">
        <v>189</v>
      </c>
      <c r="BN628" t="s">
        <v>3575</v>
      </c>
      <c r="BO628" t="s">
        <v>9710</v>
      </c>
      <c r="BP628" t="s">
        <v>6273</v>
      </c>
      <c r="BQ628" t="s">
        <v>184</v>
      </c>
      <c r="BR628" t="s">
        <v>6744</v>
      </c>
      <c r="BS628" t="s">
        <v>16</v>
      </c>
      <c r="BT628" t="s">
        <v>16</v>
      </c>
      <c r="BU628" t="s">
        <v>189</v>
      </c>
      <c r="BV628" t="s">
        <v>18</v>
      </c>
      <c r="BW628" t="s">
        <v>189</v>
      </c>
      <c r="BX628" t="s">
        <v>2425</v>
      </c>
      <c r="BY628" t="s">
        <v>16</v>
      </c>
      <c r="BZ628" s="138"/>
      <c r="CA628" s="138">
        <v>44712</v>
      </c>
      <c r="CB628" t="s">
        <v>34</v>
      </c>
      <c r="CC628" t="s">
        <v>16</v>
      </c>
      <c r="CD628" t="s">
        <v>6307</v>
      </c>
      <c r="CE628" t="s">
        <v>189</v>
      </c>
      <c r="CF628" t="s">
        <v>189</v>
      </c>
      <c r="CG628" t="s">
        <v>189</v>
      </c>
      <c r="CH628">
        <v>2022</v>
      </c>
      <c r="CI628" s="7">
        <v>44712</v>
      </c>
      <c r="CJ628" t="s">
        <v>4723</v>
      </c>
      <c r="CK628">
        <v>5</v>
      </c>
      <c r="CL628">
        <v>23</v>
      </c>
      <c r="CM628" s="7">
        <v>44711</v>
      </c>
      <c r="CN628" t="s">
        <v>11748</v>
      </c>
      <c r="CO628" t="s">
        <v>9857</v>
      </c>
      <c r="CP628" t="s">
        <v>11498</v>
      </c>
      <c r="CQ628" t="s">
        <v>11727</v>
      </c>
      <c r="CR628" t="s">
        <v>5978</v>
      </c>
      <c r="CS628" t="s">
        <v>5976</v>
      </c>
      <c r="CT628" t="s">
        <v>9851</v>
      </c>
      <c r="CU628" t="s">
        <v>9873</v>
      </c>
      <c r="CV628" t="s">
        <v>6307</v>
      </c>
      <c r="CW628" t="s">
        <v>9882</v>
      </c>
      <c r="CX628" t="s">
        <v>3577</v>
      </c>
      <c r="CY628" t="s">
        <v>9809</v>
      </c>
      <c r="CZ628" t="s">
        <v>6730</v>
      </c>
      <c r="DA628" t="s">
        <v>188</v>
      </c>
      <c r="DB628" t="s">
        <v>16</v>
      </c>
      <c r="DC628" t="s">
        <v>16</v>
      </c>
      <c r="DD628" t="s">
        <v>22</v>
      </c>
      <c r="DE628" t="s">
        <v>16</v>
      </c>
      <c r="DF628" t="s">
        <v>3297</v>
      </c>
      <c r="DG628" t="s">
        <v>5517</v>
      </c>
      <c r="DH628" t="s">
        <v>6809</v>
      </c>
      <c r="DI628" t="s">
        <v>5918</v>
      </c>
      <c r="DJ628" t="s">
        <v>16</v>
      </c>
      <c r="DK628" t="s">
        <v>16</v>
      </c>
      <c r="DL628" t="s">
        <v>5972</v>
      </c>
      <c r="DM628" t="s">
        <v>9708</v>
      </c>
      <c r="DN628" t="s">
        <v>189</v>
      </c>
      <c r="DO628" t="s">
        <v>11267</v>
      </c>
      <c r="DP628" t="s">
        <v>8057</v>
      </c>
      <c r="DQ628" t="s">
        <v>10346</v>
      </c>
      <c r="DR628" t="s">
        <v>8058</v>
      </c>
    </row>
    <row r="629" spans="1:122" x14ac:dyDescent="0.25">
      <c r="A629">
        <v>286</v>
      </c>
      <c r="B629" t="s">
        <v>189</v>
      </c>
      <c r="C629" t="s">
        <v>3571</v>
      </c>
      <c r="D629" s="138">
        <v>44712</v>
      </c>
      <c r="E629" t="s">
        <v>3573</v>
      </c>
      <c r="F629" t="s">
        <v>3569</v>
      </c>
      <c r="G629" t="s">
        <v>1929</v>
      </c>
      <c r="H629" t="s">
        <v>11</v>
      </c>
      <c r="I629" t="s">
        <v>9802</v>
      </c>
      <c r="J629" t="s">
        <v>100</v>
      </c>
      <c r="K629">
        <v>1.5</v>
      </c>
      <c r="L629">
        <v>1.5</v>
      </c>
      <c r="M629">
        <v>10.01</v>
      </c>
      <c r="N629">
        <v>11.77</v>
      </c>
      <c r="O629" t="s">
        <v>189</v>
      </c>
      <c r="P629" t="s">
        <v>13</v>
      </c>
      <c r="Q629" t="s">
        <v>999</v>
      </c>
      <c r="R629" t="s">
        <v>16</v>
      </c>
      <c r="S629" t="s">
        <v>999</v>
      </c>
      <c r="T629" t="s">
        <v>16</v>
      </c>
      <c r="U629" t="s">
        <v>16</v>
      </c>
      <c r="V629" t="s">
        <v>2410</v>
      </c>
      <c r="W629">
        <v>100</v>
      </c>
      <c r="X629" t="s">
        <v>32</v>
      </c>
      <c r="Y629" t="s">
        <v>1883</v>
      </c>
      <c r="Z629" t="s">
        <v>1883</v>
      </c>
      <c r="AA629" t="s">
        <v>189</v>
      </c>
      <c r="AB629" s="138">
        <v>44718</v>
      </c>
      <c r="AC629" s="138">
        <v>44901</v>
      </c>
      <c r="AD629" t="s">
        <v>6240</v>
      </c>
      <c r="AE629" t="s">
        <v>5347</v>
      </c>
      <c r="AF629" t="s">
        <v>16</v>
      </c>
      <c r="AG629" t="s">
        <v>189</v>
      </c>
      <c r="AH629" s="138">
        <v>45814</v>
      </c>
      <c r="AI629" t="s">
        <v>2414</v>
      </c>
      <c r="AJ629" t="s">
        <v>189</v>
      </c>
      <c r="AK629" t="s">
        <v>189</v>
      </c>
      <c r="AL629" t="s">
        <v>189</v>
      </c>
      <c r="AM629" t="s">
        <v>189</v>
      </c>
      <c r="AN629" t="s">
        <v>189</v>
      </c>
      <c r="AO629" t="s">
        <v>189</v>
      </c>
      <c r="AP629" t="s">
        <v>189</v>
      </c>
      <c r="AQ629" t="s">
        <v>16</v>
      </c>
      <c r="AR629" t="s">
        <v>189</v>
      </c>
      <c r="AS629" t="s">
        <v>16</v>
      </c>
      <c r="AT629" t="s">
        <v>189</v>
      </c>
      <c r="AU629" t="s">
        <v>9344</v>
      </c>
      <c r="AV629" t="s">
        <v>189</v>
      </c>
      <c r="AW629" t="s">
        <v>16</v>
      </c>
      <c r="AX629" t="s">
        <v>16</v>
      </c>
      <c r="AY629" t="s">
        <v>16</v>
      </c>
      <c r="AZ629" t="s">
        <v>16</v>
      </c>
      <c r="BA629" t="s">
        <v>16</v>
      </c>
      <c r="BB629" t="s">
        <v>16</v>
      </c>
      <c r="BC629" t="s">
        <v>16</v>
      </c>
      <c r="BD629" t="s">
        <v>16</v>
      </c>
      <c r="BE629" t="s">
        <v>16</v>
      </c>
      <c r="BF629" t="s">
        <v>189</v>
      </c>
      <c r="BG629" t="s">
        <v>189</v>
      </c>
      <c r="BH629">
        <v>0</v>
      </c>
      <c r="BI629">
        <v>0</v>
      </c>
      <c r="BJ629">
        <v>0</v>
      </c>
      <c r="BK629" t="s">
        <v>189</v>
      </c>
      <c r="BL629" t="s">
        <v>189</v>
      </c>
      <c r="BN629" t="s">
        <v>3570</v>
      </c>
      <c r="BO629" t="s">
        <v>16</v>
      </c>
      <c r="BP629" t="s">
        <v>3573</v>
      </c>
      <c r="BQ629" t="s">
        <v>301</v>
      </c>
      <c r="BR629" t="s">
        <v>1937</v>
      </c>
      <c r="BS629" t="s">
        <v>16</v>
      </c>
      <c r="BT629" t="s">
        <v>16</v>
      </c>
      <c r="BU629" t="s">
        <v>189</v>
      </c>
      <c r="BV629" t="s">
        <v>27</v>
      </c>
      <c r="BW629" t="s">
        <v>16</v>
      </c>
      <c r="BX629" t="s">
        <v>548</v>
      </c>
      <c r="BY629" t="s">
        <v>16</v>
      </c>
      <c r="BZ629" s="138"/>
      <c r="CA629" s="138">
        <v>42788</v>
      </c>
      <c r="CB629" t="s">
        <v>60</v>
      </c>
      <c r="CC629" t="s">
        <v>6745</v>
      </c>
      <c r="CD629" t="s">
        <v>6307</v>
      </c>
      <c r="CE629" t="s">
        <v>189</v>
      </c>
      <c r="CF629" t="s">
        <v>189</v>
      </c>
      <c r="CG629" t="s">
        <v>189</v>
      </c>
      <c r="CH629">
        <v>2022</v>
      </c>
      <c r="CI629" s="7">
        <v>44712</v>
      </c>
      <c r="CJ629" t="s">
        <v>16</v>
      </c>
      <c r="CK629">
        <v>5</v>
      </c>
      <c r="CL629">
        <v>23</v>
      </c>
      <c r="CM629" s="7">
        <v>44711</v>
      </c>
      <c r="CN629" t="s">
        <v>11748</v>
      </c>
      <c r="CO629" t="s">
        <v>9857</v>
      </c>
      <c r="CP629" t="s">
        <v>11498</v>
      </c>
      <c r="CQ629" t="s">
        <v>11727</v>
      </c>
      <c r="CR629" t="s">
        <v>5978</v>
      </c>
      <c r="CS629" t="s">
        <v>5976</v>
      </c>
      <c r="CT629" t="s">
        <v>9851</v>
      </c>
      <c r="CU629" t="s">
        <v>9873</v>
      </c>
      <c r="CV629" t="s">
        <v>6310</v>
      </c>
      <c r="CW629" t="s">
        <v>9874</v>
      </c>
      <c r="CX629" t="s">
        <v>3572</v>
      </c>
      <c r="CY629" t="s">
        <v>9813</v>
      </c>
      <c r="CZ629" t="s">
        <v>6730</v>
      </c>
      <c r="DA629" t="s">
        <v>241</v>
      </c>
      <c r="DB629" t="s">
        <v>16</v>
      </c>
      <c r="DC629" t="s">
        <v>3570</v>
      </c>
      <c r="DD629" t="s">
        <v>32</v>
      </c>
      <c r="DE629" t="s">
        <v>16</v>
      </c>
      <c r="DF629" t="s">
        <v>16</v>
      </c>
      <c r="DG629" t="s">
        <v>4727</v>
      </c>
      <c r="DH629" t="s">
        <v>2051</v>
      </c>
      <c r="DI629" t="s">
        <v>4536</v>
      </c>
      <c r="DJ629" t="s">
        <v>16</v>
      </c>
      <c r="DK629" t="s">
        <v>16</v>
      </c>
      <c r="DL629" t="s">
        <v>4465</v>
      </c>
      <c r="DM629" t="s">
        <v>16</v>
      </c>
      <c r="DN629" t="s">
        <v>189</v>
      </c>
      <c r="DO629" t="s">
        <v>11751</v>
      </c>
      <c r="DP629" t="s">
        <v>8059</v>
      </c>
      <c r="DQ629" t="s">
        <v>10346</v>
      </c>
      <c r="DR629" t="s">
        <v>8060</v>
      </c>
    </row>
    <row r="630" spans="1:122" x14ac:dyDescent="0.25">
      <c r="A630">
        <v>285</v>
      </c>
      <c r="B630" t="s">
        <v>189</v>
      </c>
      <c r="C630" t="s">
        <v>3197</v>
      </c>
      <c r="D630" s="138">
        <v>44712</v>
      </c>
      <c r="E630" t="s">
        <v>3198</v>
      </c>
      <c r="F630" t="s">
        <v>11</v>
      </c>
      <c r="G630" t="s">
        <v>1929</v>
      </c>
      <c r="H630" t="s">
        <v>11</v>
      </c>
      <c r="I630" t="s">
        <v>9802</v>
      </c>
      <c r="J630" t="s">
        <v>100</v>
      </c>
      <c r="K630">
        <v>1</v>
      </c>
      <c r="L630">
        <v>1</v>
      </c>
      <c r="M630">
        <v>6.67</v>
      </c>
      <c r="N630">
        <v>7.8470000000000004</v>
      </c>
      <c r="O630" t="s">
        <v>189</v>
      </c>
      <c r="P630" t="s">
        <v>13</v>
      </c>
      <c r="Q630" t="s">
        <v>66</v>
      </c>
      <c r="R630" t="s">
        <v>16</v>
      </c>
      <c r="S630" t="s">
        <v>66</v>
      </c>
      <c r="T630" t="s">
        <v>16</v>
      </c>
      <c r="U630" t="s">
        <v>16</v>
      </c>
      <c r="V630" t="s">
        <v>2410</v>
      </c>
      <c r="W630">
        <v>100</v>
      </c>
      <c r="X630" t="s">
        <v>22</v>
      </c>
      <c r="Y630" t="s">
        <v>6282</v>
      </c>
      <c r="Z630" t="s">
        <v>6282</v>
      </c>
      <c r="AA630" t="s">
        <v>189</v>
      </c>
      <c r="AB630" s="138">
        <v>44719</v>
      </c>
      <c r="AC630" s="138">
        <v>44902</v>
      </c>
      <c r="AD630" t="s">
        <v>6241</v>
      </c>
      <c r="AE630" t="s">
        <v>5284</v>
      </c>
      <c r="AF630" t="s">
        <v>16</v>
      </c>
      <c r="AG630" t="s">
        <v>189</v>
      </c>
      <c r="AH630" s="138">
        <v>45815</v>
      </c>
      <c r="AI630" t="s">
        <v>2414</v>
      </c>
      <c r="AJ630" t="s">
        <v>189</v>
      </c>
      <c r="AK630" t="s">
        <v>189</v>
      </c>
      <c r="AL630" t="s">
        <v>189</v>
      </c>
      <c r="AM630" t="s">
        <v>189</v>
      </c>
      <c r="AN630" t="s">
        <v>189</v>
      </c>
      <c r="AO630" t="s">
        <v>189</v>
      </c>
      <c r="AP630" t="s">
        <v>189</v>
      </c>
      <c r="AQ630" t="s">
        <v>16</v>
      </c>
      <c r="AR630" t="s">
        <v>189</v>
      </c>
      <c r="AS630" t="s">
        <v>16</v>
      </c>
      <c r="AT630" t="s">
        <v>189</v>
      </c>
      <c r="AU630" t="s">
        <v>9344</v>
      </c>
      <c r="AV630" t="s">
        <v>189</v>
      </c>
      <c r="AW630" t="s">
        <v>16</v>
      </c>
      <c r="AX630" t="s">
        <v>16</v>
      </c>
      <c r="AY630" t="s">
        <v>16</v>
      </c>
      <c r="AZ630" t="s">
        <v>16</v>
      </c>
      <c r="BA630" t="s">
        <v>16</v>
      </c>
      <c r="BB630" t="s">
        <v>16</v>
      </c>
      <c r="BC630" t="s">
        <v>16</v>
      </c>
      <c r="BD630" t="s">
        <v>16</v>
      </c>
      <c r="BE630" t="s">
        <v>16</v>
      </c>
      <c r="BF630" t="s">
        <v>189</v>
      </c>
      <c r="BG630" t="s">
        <v>189</v>
      </c>
      <c r="BH630">
        <v>0</v>
      </c>
      <c r="BI630">
        <v>0</v>
      </c>
      <c r="BJ630">
        <v>0</v>
      </c>
      <c r="BK630" t="s">
        <v>189</v>
      </c>
      <c r="BL630" t="s">
        <v>189</v>
      </c>
      <c r="BN630" t="s">
        <v>3191</v>
      </c>
      <c r="BO630" t="s">
        <v>16</v>
      </c>
      <c r="BP630" t="s">
        <v>3194</v>
      </c>
      <c r="BQ630" t="s">
        <v>184</v>
      </c>
      <c r="BR630" t="s">
        <v>6744</v>
      </c>
      <c r="BS630" t="s">
        <v>9667</v>
      </c>
      <c r="BT630" t="s">
        <v>16</v>
      </c>
      <c r="BU630" t="s">
        <v>189</v>
      </c>
      <c r="BV630" t="s">
        <v>52</v>
      </c>
      <c r="BW630" t="s">
        <v>195</v>
      </c>
      <c r="BX630" t="s">
        <v>196</v>
      </c>
      <c r="BY630" t="s">
        <v>3195</v>
      </c>
      <c r="BZ630" s="138"/>
      <c r="CA630" s="138">
        <v>44676</v>
      </c>
      <c r="CB630" t="s">
        <v>17</v>
      </c>
      <c r="CC630" t="s">
        <v>17</v>
      </c>
      <c r="CD630" t="s">
        <v>6307</v>
      </c>
      <c r="CE630" t="s">
        <v>189</v>
      </c>
      <c r="CF630" t="s">
        <v>189</v>
      </c>
      <c r="CG630" t="s">
        <v>189</v>
      </c>
      <c r="CH630">
        <v>2022</v>
      </c>
      <c r="CI630" s="7">
        <v>44712</v>
      </c>
      <c r="CJ630" t="s">
        <v>4723</v>
      </c>
      <c r="CK630">
        <v>5</v>
      </c>
      <c r="CL630">
        <v>23</v>
      </c>
      <c r="CM630" s="7">
        <v>44711</v>
      </c>
      <c r="CN630" t="s">
        <v>11748</v>
      </c>
      <c r="CO630" t="s">
        <v>9857</v>
      </c>
      <c r="CP630" t="s">
        <v>11498</v>
      </c>
      <c r="CQ630" t="s">
        <v>11727</v>
      </c>
      <c r="CR630" t="s">
        <v>5978</v>
      </c>
      <c r="CS630" t="s">
        <v>5976</v>
      </c>
      <c r="CT630" t="s">
        <v>9851</v>
      </c>
      <c r="CU630" t="s">
        <v>9873</v>
      </c>
      <c r="CV630" t="s">
        <v>6310</v>
      </c>
      <c r="CW630" t="s">
        <v>9874</v>
      </c>
      <c r="CX630" t="s">
        <v>3193</v>
      </c>
      <c r="CY630" t="s">
        <v>9813</v>
      </c>
      <c r="CZ630" t="s">
        <v>6730</v>
      </c>
      <c r="DA630" t="s">
        <v>188</v>
      </c>
      <c r="DB630" t="s">
        <v>16</v>
      </c>
      <c r="DC630" t="s">
        <v>16</v>
      </c>
      <c r="DD630" t="s">
        <v>22</v>
      </c>
      <c r="DE630" t="s">
        <v>16</v>
      </c>
      <c r="DF630" t="s">
        <v>589</v>
      </c>
      <c r="DG630" t="s">
        <v>4727</v>
      </c>
      <c r="DH630" t="s">
        <v>2051</v>
      </c>
      <c r="DI630" t="s">
        <v>4519</v>
      </c>
      <c r="DJ630" t="s">
        <v>16</v>
      </c>
      <c r="DK630" t="s">
        <v>16</v>
      </c>
      <c r="DL630" t="s">
        <v>5972</v>
      </c>
      <c r="DM630" t="s">
        <v>6245</v>
      </c>
      <c r="DN630" t="s">
        <v>189</v>
      </c>
      <c r="DO630" t="s">
        <v>11268</v>
      </c>
      <c r="DP630" t="s">
        <v>8061</v>
      </c>
      <c r="DQ630" t="s">
        <v>10346</v>
      </c>
      <c r="DR630" t="s">
        <v>8062</v>
      </c>
    </row>
    <row r="631" spans="1:122" x14ac:dyDescent="0.25">
      <c r="A631">
        <v>284</v>
      </c>
      <c r="B631" t="s">
        <v>189</v>
      </c>
      <c r="C631" t="s">
        <v>3566</v>
      </c>
      <c r="D631" s="138">
        <v>44712</v>
      </c>
      <c r="E631" t="s">
        <v>3568</v>
      </c>
      <c r="F631" t="s">
        <v>107</v>
      </c>
      <c r="G631" t="s">
        <v>1926</v>
      </c>
      <c r="H631" t="s">
        <v>107</v>
      </c>
      <c r="I631" t="s">
        <v>4840</v>
      </c>
      <c r="J631" t="s">
        <v>100</v>
      </c>
      <c r="K631">
        <v>5</v>
      </c>
      <c r="L631">
        <v>5</v>
      </c>
      <c r="M631">
        <v>33.36</v>
      </c>
      <c r="N631">
        <v>39.234999999999999</v>
      </c>
      <c r="O631" t="s">
        <v>189</v>
      </c>
      <c r="P631" t="s">
        <v>13</v>
      </c>
      <c r="Q631" t="s">
        <v>40</v>
      </c>
      <c r="R631" t="s">
        <v>64</v>
      </c>
      <c r="S631" t="s">
        <v>40</v>
      </c>
      <c r="T631" t="s">
        <v>16</v>
      </c>
      <c r="U631" t="s">
        <v>1936</v>
      </c>
      <c r="V631" t="s">
        <v>2410</v>
      </c>
      <c r="W631">
        <v>100</v>
      </c>
      <c r="X631" t="s">
        <v>32</v>
      </c>
      <c r="Y631" t="s">
        <v>6282</v>
      </c>
      <c r="Z631" t="s">
        <v>6282</v>
      </c>
      <c r="AA631" t="s">
        <v>189</v>
      </c>
      <c r="AB631" s="138">
        <v>44720</v>
      </c>
      <c r="AC631" s="138">
        <v>44903</v>
      </c>
      <c r="AD631" t="s">
        <v>6240</v>
      </c>
      <c r="AE631" t="s">
        <v>5346</v>
      </c>
      <c r="AF631" t="s">
        <v>16</v>
      </c>
      <c r="AG631" t="s">
        <v>189</v>
      </c>
      <c r="AH631" s="138">
        <v>45816</v>
      </c>
      <c r="AI631" t="s">
        <v>2414</v>
      </c>
      <c r="AJ631" t="s">
        <v>189</v>
      </c>
      <c r="AK631" t="s">
        <v>189</v>
      </c>
      <c r="AL631" t="s">
        <v>189</v>
      </c>
      <c r="AM631" t="s">
        <v>189</v>
      </c>
      <c r="AN631" t="s">
        <v>189</v>
      </c>
      <c r="AO631" t="s">
        <v>189</v>
      </c>
      <c r="AP631" t="s">
        <v>189</v>
      </c>
      <c r="AQ631" t="s">
        <v>16</v>
      </c>
      <c r="AR631" t="s">
        <v>189</v>
      </c>
      <c r="AS631" t="s">
        <v>16</v>
      </c>
      <c r="AT631" t="s">
        <v>189</v>
      </c>
      <c r="AU631" t="s">
        <v>9344</v>
      </c>
      <c r="AV631" t="s">
        <v>189</v>
      </c>
      <c r="AW631" t="s">
        <v>16</v>
      </c>
      <c r="AX631" t="s">
        <v>16</v>
      </c>
      <c r="AY631" t="s">
        <v>16</v>
      </c>
      <c r="AZ631" t="s">
        <v>16</v>
      </c>
      <c r="BA631" t="s">
        <v>16</v>
      </c>
      <c r="BB631" t="s">
        <v>16</v>
      </c>
      <c r="BC631" t="s">
        <v>199</v>
      </c>
      <c r="BD631" t="s">
        <v>16</v>
      </c>
      <c r="BE631" t="s">
        <v>2136</v>
      </c>
      <c r="BF631" t="s">
        <v>189</v>
      </c>
      <c r="BG631" t="s">
        <v>189</v>
      </c>
      <c r="BH631">
        <v>0</v>
      </c>
      <c r="BI631">
        <v>0</v>
      </c>
      <c r="BJ631">
        <v>0</v>
      </c>
      <c r="BK631" t="s">
        <v>189</v>
      </c>
      <c r="BL631" t="s">
        <v>189</v>
      </c>
      <c r="BN631" t="s">
        <v>3565</v>
      </c>
      <c r="BO631" t="s">
        <v>16</v>
      </c>
      <c r="BP631" t="s">
        <v>3568</v>
      </c>
      <c r="BQ631" t="s">
        <v>184</v>
      </c>
      <c r="BR631" t="s">
        <v>6744</v>
      </c>
      <c r="BS631" t="s">
        <v>16</v>
      </c>
      <c r="BT631" t="s">
        <v>16</v>
      </c>
      <c r="BU631" t="s">
        <v>189</v>
      </c>
      <c r="BV631" t="s">
        <v>47</v>
      </c>
      <c r="BW631" t="s">
        <v>189</v>
      </c>
      <c r="BX631" t="s">
        <v>763</v>
      </c>
      <c r="BY631" t="s">
        <v>16</v>
      </c>
      <c r="BZ631" s="138"/>
      <c r="CA631" s="138">
        <v>43076</v>
      </c>
      <c r="CB631" t="s">
        <v>34</v>
      </c>
      <c r="CC631" t="s">
        <v>6745</v>
      </c>
      <c r="CD631" t="s">
        <v>6307</v>
      </c>
      <c r="CE631" t="s">
        <v>189</v>
      </c>
      <c r="CF631" t="s">
        <v>189</v>
      </c>
      <c r="CG631" t="s">
        <v>189</v>
      </c>
      <c r="CH631">
        <v>2022</v>
      </c>
      <c r="CI631" s="7">
        <v>44712</v>
      </c>
      <c r="CJ631" t="s">
        <v>4723</v>
      </c>
      <c r="CK631">
        <v>5</v>
      </c>
      <c r="CL631">
        <v>23</v>
      </c>
      <c r="CM631" s="7">
        <v>44711</v>
      </c>
      <c r="CN631" t="s">
        <v>11748</v>
      </c>
      <c r="CO631" t="s">
        <v>9857</v>
      </c>
      <c r="CP631" t="s">
        <v>11498</v>
      </c>
      <c r="CQ631" t="s">
        <v>11727</v>
      </c>
      <c r="CR631" t="s">
        <v>5978</v>
      </c>
      <c r="CS631" t="s">
        <v>5976</v>
      </c>
      <c r="CT631" t="s">
        <v>9851</v>
      </c>
      <c r="CU631" t="s">
        <v>6826</v>
      </c>
      <c r="CV631" t="s">
        <v>6310</v>
      </c>
      <c r="CW631" t="s">
        <v>9874</v>
      </c>
      <c r="CX631" t="s">
        <v>3567</v>
      </c>
      <c r="CY631" t="s">
        <v>9813</v>
      </c>
      <c r="CZ631" t="s">
        <v>6730</v>
      </c>
      <c r="DA631" t="s">
        <v>252</v>
      </c>
      <c r="DB631" t="s">
        <v>9800</v>
      </c>
      <c r="DC631" t="s">
        <v>3565</v>
      </c>
      <c r="DD631" t="s">
        <v>32</v>
      </c>
      <c r="DE631" t="s">
        <v>16</v>
      </c>
      <c r="DF631" t="s">
        <v>16</v>
      </c>
      <c r="DG631" t="s">
        <v>4727</v>
      </c>
      <c r="DH631" t="s">
        <v>2051</v>
      </c>
      <c r="DI631" t="s">
        <v>4517</v>
      </c>
      <c r="DJ631" t="s">
        <v>16</v>
      </c>
      <c r="DK631" t="s">
        <v>16</v>
      </c>
      <c r="DL631" t="s">
        <v>4465</v>
      </c>
      <c r="DM631" t="s">
        <v>16</v>
      </c>
      <c r="DN631" t="s">
        <v>189</v>
      </c>
      <c r="DO631" t="s">
        <v>10813</v>
      </c>
      <c r="DP631" t="s">
        <v>8063</v>
      </c>
      <c r="DQ631" t="s">
        <v>10346</v>
      </c>
      <c r="DR631" t="s">
        <v>8064</v>
      </c>
    </row>
    <row r="632" spans="1:122" x14ac:dyDescent="0.25">
      <c r="A632">
        <v>283</v>
      </c>
      <c r="B632" t="s">
        <v>189</v>
      </c>
      <c r="C632" t="s">
        <v>3589</v>
      </c>
      <c r="D632" s="138">
        <v>44711</v>
      </c>
      <c r="E632" t="s">
        <v>3591</v>
      </c>
      <c r="F632" t="s">
        <v>3587</v>
      </c>
      <c r="G632" t="s">
        <v>16</v>
      </c>
      <c r="H632" t="s">
        <v>11</v>
      </c>
      <c r="I632" t="s">
        <v>9802</v>
      </c>
      <c r="J632" t="s">
        <v>100</v>
      </c>
      <c r="K632">
        <v>1</v>
      </c>
      <c r="L632">
        <v>1</v>
      </c>
      <c r="M632">
        <v>6.66</v>
      </c>
      <c r="N632">
        <v>7.8490000000000002</v>
      </c>
      <c r="O632" t="s">
        <v>189</v>
      </c>
      <c r="P632" t="s">
        <v>121</v>
      </c>
      <c r="Q632" t="s">
        <v>1768</v>
      </c>
      <c r="R632" t="s">
        <v>16</v>
      </c>
      <c r="S632" t="s">
        <v>1768</v>
      </c>
      <c r="T632" t="s">
        <v>16</v>
      </c>
      <c r="U632" t="s">
        <v>16</v>
      </c>
      <c r="V632" t="s">
        <v>2410</v>
      </c>
      <c r="W632">
        <v>100</v>
      </c>
      <c r="X632" t="s">
        <v>32</v>
      </c>
      <c r="Y632" t="s">
        <v>6283</v>
      </c>
      <c r="Z632" t="s">
        <v>6283</v>
      </c>
      <c r="AA632" t="s">
        <v>9887</v>
      </c>
      <c r="AB632" s="138">
        <v>44714</v>
      </c>
      <c r="AC632" s="138">
        <v>44897</v>
      </c>
      <c r="AD632" t="s">
        <v>6240</v>
      </c>
      <c r="AE632" t="s">
        <v>5350</v>
      </c>
      <c r="AF632" t="s">
        <v>16</v>
      </c>
      <c r="AG632" t="s">
        <v>189</v>
      </c>
      <c r="AH632" s="138">
        <v>45078</v>
      </c>
      <c r="AI632" t="s">
        <v>2414</v>
      </c>
      <c r="AJ632" t="s">
        <v>189</v>
      </c>
      <c r="AK632" t="s">
        <v>189</v>
      </c>
      <c r="AL632" t="s">
        <v>189</v>
      </c>
      <c r="AM632" t="s">
        <v>189</v>
      </c>
      <c r="AN632" t="s">
        <v>189</v>
      </c>
      <c r="AO632" t="s">
        <v>189</v>
      </c>
      <c r="AP632" t="s">
        <v>5517</v>
      </c>
      <c r="AQ632" t="s">
        <v>16</v>
      </c>
      <c r="AR632" t="s">
        <v>189</v>
      </c>
      <c r="AS632" t="s">
        <v>16</v>
      </c>
      <c r="AT632" t="s">
        <v>189</v>
      </c>
      <c r="AU632" t="s">
        <v>9344</v>
      </c>
      <c r="AV632" t="s">
        <v>189</v>
      </c>
      <c r="AW632" t="s">
        <v>16</v>
      </c>
      <c r="AX632" t="s">
        <v>16</v>
      </c>
      <c r="AY632" t="s">
        <v>16</v>
      </c>
      <c r="AZ632" t="s">
        <v>16</v>
      </c>
      <c r="BA632" t="s">
        <v>16</v>
      </c>
      <c r="BB632" t="s">
        <v>16</v>
      </c>
      <c r="BC632" t="s">
        <v>16</v>
      </c>
      <c r="BD632" t="s">
        <v>16</v>
      </c>
      <c r="BE632" t="s">
        <v>16</v>
      </c>
      <c r="BF632" t="s">
        <v>189</v>
      </c>
      <c r="BG632" t="s">
        <v>189</v>
      </c>
      <c r="BH632">
        <v>0</v>
      </c>
      <c r="BI632">
        <v>0</v>
      </c>
      <c r="BJ632">
        <v>0</v>
      </c>
      <c r="BK632" t="s">
        <v>189</v>
      </c>
      <c r="BL632" t="s">
        <v>189</v>
      </c>
      <c r="BN632" t="s">
        <v>3588</v>
      </c>
      <c r="BO632" t="s">
        <v>16</v>
      </c>
      <c r="BP632" t="s">
        <v>3591</v>
      </c>
      <c r="BQ632" t="s">
        <v>301</v>
      </c>
      <c r="BR632" t="s">
        <v>1937</v>
      </c>
      <c r="BS632" t="s">
        <v>16</v>
      </c>
      <c r="BT632" t="s">
        <v>16</v>
      </c>
      <c r="BU632" t="s">
        <v>189</v>
      </c>
      <c r="BV632" t="s">
        <v>37</v>
      </c>
      <c r="BW632" t="s">
        <v>16</v>
      </c>
      <c r="BX632" t="s">
        <v>16</v>
      </c>
      <c r="BY632" t="s">
        <v>16</v>
      </c>
      <c r="BZ632" s="138"/>
      <c r="CA632" s="138">
        <v>41298</v>
      </c>
      <c r="CB632" t="s">
        <v>60</v>
      </c>
      <c r="CC632" t="s">
        <v>16</v>
      </c>
      <c r="CD632" t="s">
        <v>6307</v>
      </c>
      <c r="CE632" t="s">
        <v>189</v>
      </c>
      <c r="CF632" t="s">
        <v>189</v>
      </c>
      <c r="CG632" t="s">
        <v>189</v>
      </c>
      <c r="CH632">
        <v>2022</v>
      </c>
      <c r="CI632" s="7">
        <v>44711</v>
      </c>
      <c r="CJ632" t="s">
        <v>16</v>
      </c>
      <c r="CK632">
        <v>5</v>
      </c>
      <c r="CL632">
        <v>23</v>
      </c>
      <c r="CM632" s="7">
        <v>44711</v>
      </c>
      <c r="CN632" t="s">
        <v>11748</v>
      </c>
      <c r="CO632" t="s">
        <v>9857</v>
      </c>
      <c r="CP632" t="s">
        <v>11498</v>
      </c>
      <c r="CQ632" t="s">
        <v>11727</v>
      </c>
      <c r="CR632" t="s">
        <v>5978</v>
      </c>
      <c r="CS632" t="s">
        <v>5976</v>
      </c>
      <c r="CT632" t="s">
        <v>9851</v>
      </c>
      <c r="CU632" t="s">
        <v>9873</v>
      </c>
      <c r="CV632" t="s">
        <v>6310</v>
      </c>
      <c r="CW632" t="s">
        <v>9882</v>
      </c>
      <c r="CX632" t="s">
        <v>3590</v>
      </c>
      <c r="CY632" t="s">
        <v>9813</v>
      </c>
      <c r="CZ632" t="s">
        <v>6730</v>
      </c>
      <c r="DA632" t="s">
        <v>241</v>
      </c>
      <c r="DB632" t="s">
        <v>16</v>
      </c>
      <c r="DC632" t="s">
        <v>3588</v>
      </c>
      <c r="DD632" t="s">
        <v>32</v>
      </c>
      <c r="DE632" t="s">
        <v>16</v>
      </c>
      <c r="DF632" t="s">
        <v>16</v>
      </c>
      <c r="DG632" t="s">
        <v>5517</v>
      </c>
      <c r="DH632" t="s">
        <v>2051</v>
      </c>
      <c r="DI632" t="s">
        <v>4519</v>
      </c>
      <c r="DJ632" t="s">
        <v>9887</v>
      </c>
      <c r="DK632" t="s">
        <v>4345</v>
      </c>
      <c r="DL632" t="s">
        <v>4345</v>
      </c>
      <c r="DM632" t="s">
        <v>16</v>
      </c>
      <c r="DN632" t="s">
        <v>189</v>
      </c>
      <c r="DO632" t="s">
        <v>11752</v>
      </c>
      <c r="DP632" t="s">
        <v>8065</v>
      </c>
      <c r="DQ632" t="s">
        <v>10348</v>
      </c>
      <c r="DR632" t="s">
        <v>8066</v>
      </c>
    </row>
    <row r="633" spans="1:122" x14ac:dyDescent="0.25">
      <c r="A633">
        <v>282</v>
      </c>
      <c r="B633" t="s">
        <v>189</v>
      </c>
      <c r="C633" t="s">
        <v>3586</v>
      </c>
      <c r="D633" s="138">
        <v>44711</v>
      </c>
      <c r="E633" t="s">
        <v>3502</v>
      </c>
      <c r="F633" t="s">
        <v>11</v>
      </c>
      <c r="G633" t="s">
        <v>1929</v>
      </c>
      <c r="H633" t="s">
        <v>11</v>
      </c>
      <c r="I633" t="s">
        <v>9802</v>
      </c>
      <c r="J633" t="s">
        <v>100</v>
      </c>
      <c r="K633">
        <v>1.6</v>
      </c>
      <c r="L633">
        <v>1.6</v>
      </c>
      <c r="M633">
        <v>10.66</v>
      </c>
      <c r="N633">
        <v>12.558</v>
      </c>
      <c r="O633" t="s">
        <v>189</v>
      </c>
      <c r="P633" t="s">
        <v>13</v>
      </c>
      <c r="Q633" t="s">
        <v>3497</v>
      </c>
      <c r="R633" t="s">
        <v>3524</v>
      </c>
      <c r="S633" t="s">
        <v>3497</v>
      </c>
      <c r="T633" t="s">
        <v>16</v>
      </c>
      <c r="U633" t="s">
        <v>2073</v>
      </c>
      <c r="V633" t="s">
        <v>2410</v>
      </c>
      <c r="W633">
        <v>100</v>
      </c>
      <c r="X633" t="s">
        <v>15</v>
      </c>
      <c r="Y633" t="s">
        <v>6283</v>
      </c>
      <c r="Z633" t="s">
        <v>6283</v>
      </c>
      <c r="AA633" t="s">
        <v>189</v>
      </c>
      <c r="AB633" s="138">
        <v>44719</v>
      </c>
      <c r="AC633" s="138">
        <v>44902</v>
      </c>
      <c r="AD633" t="s">
        <v>6241</v>
      </c>
      <c r="AE633" t="s">
        <v>5335</v>
      </c>
      <c r="AF633" t="s">
        <v>16</v>
      </c>
      <c r="AG633" t="s">
        <v>189</v>
      </c>
      <c r="AH633" s="138">
        <v>45815</v>
      </c>
      <c r="AI633" t="s">
        <v>2414</v>
      </c>
      <c r="AJ633" t="s">
        <v>189</v>
      </c>
      <c r="AK633" t="s">
        <v>189</v>
      </c>
      <c r="AL633" t="s">
        <v>189</v>
      </c>
      <c r="AM633" t="s">
        <v>189</v>
      </c>
      <c r="AN633" t="s">
        <v>189</v>
      </c>
      <c r="AO633" t="s">
        <v>189</v>
      </c>
      <c r="AP633" t="s">
        <v>189</v>
      </c>
      <c r="AQ633" t="s">
        <v>16</v>
      </c>
      <c r="AR633" t="s">
        <v>189</v>
      </c>
      <c r="AS633" t="s">
        <v>16</v>
      </c>
      <c r="AT633" t="s">
        <v>189</v>
      </c>
      <c r="AU633" t="s">
        <v>9344</v>
      </c>
      <c r="AV633" t="s">
        <v>189</v>
      </c>
      <c r="AW633" t="s">
        <v>16</v>
      </c>
      <c r="AX633" t="s">
        <v>16</v>
      </c>
      <c r="AY633" t="s">
        <v>16</v>
      </c>
      <c r="AZ633" t="s">
        <v>16</v>
      </c>
      <c r="BA633" t="s">
        <v>16</v>
      </c>
      <c r="BB633" t="s">
        <v>16</v>
      </c>
      <c r="BC633" t="s">
        <v>16</v>
      </c>
      <c r="BD633" t="s">
        <v>16</v>
      </c>
      <c r="BE633" t="s">
        <v>16</v>
      </c>
      <c r="BF633" t="s">
        <v>189</v>
      </c>
      <c r="BG633" t="s">
        <v>189</v>
      </c>
      <c r="BH633">
        <v>0</v>
      </c>
      <c r="BI633">
        <v>0</v>
      </c>
      <c r="BJ633">
        <v>0</v>
      </c>
      <c r="BK633" t="s">
        <v>189</v>
      </c>
      <c r="BL633" t="s">
        <v>189</v>
      </c>
      <c r="BN633" t="s">
        <v>3499</v>
      </c>
      <c r="BO633" t="s">
        <v>16</v>
      </c>
      <c r="BP633" t="s">
        <v>3502</v>
      </c>
      <c r="BQ633" t="s">
        <v>184</v>
      </c>
      <c r="BR633" t="s">
        <v>6744</v>
      </c>
      <c r="BS633" t="s">
        <v>9667</v>
      </c>
      <c r="BT633" t="s">
        <v>16</v>
      </c>
      <c r="BU633" t="s">
        <v>189</v>
      </c>
      <c r="BV633" t="s">
        <v>3159</v>
      </c>
      <c r="BW633" t="s">
        <v>185</v>
      </c>
      <c r="BX633" t="s">
        <v>3503</v>
      </c>
      <c r="BY633" t="s">
        <v>16</v>
      </c>
      <c r="BZ633" s="138"/>
      <c r="CA633" s="138">
        <v>43650</v>
      </c>
      <c r="CB633" t="s">
        <v>17</v>
      </c>
      <c r="CC633" t="s">
        <v>17</v>
      </c>
      <c r="CD633" t="s">
        <v>6307</v>
      </c>
      <c r="CE633" t="s">
        <v>189</v>
      </c>
      <c r="CF633" t="s">
        <v>189</v>
      </c>
      <c r="CG633" t="s">
        <v>189</v>
      </c>
      <c r="CH633">
        <v>2022</v>
      </c>
      <c r="CI633" s="7">
        <v>44711</v>
      </c>
      <c r="CJ633" t="s">
        <v>4723</v>
      </c>
      <c r="CK633">
        <v>5</v>
      </c>
      <c r="CL633">
        <v>23</v>
      </c>
      <c r="CM633" s="7">
        <v>44711</v>
      </c>
      <c r="CN633" t="s">
        <v>11748</v>
      </c>
      <c r="CO633" t="s">
        <v>9857</v>
      </c>
      <c r="CP633" t="s">
        <v>11498</v>
      </c>
      <c r="CQ633" t="s">
        <v>11727</v>
      </c>
      <c r="CR633" t="s">
        <v>5978</v>
      </c>
      <c r="CS633" t="s">
        <v>5976</v>
      </c>
      <c r="CT633" t="s">
        <v>9851</v>
      </c>
      <c r="CU633" t="s">
        <v>9873</v>
      </c>
      <c r="CV633" t="s">
        <v>6310</v>
      </c>
      <c r="CW633" t="s">
        <v>9874</v>
      </c>
      <c r="CX633" t="s">
        <v>3501</v>
      </c>
      <c r="CY633" t="s">
        <v>9813</v>
      </c>
      <c r="CZ633" t="s">
        <v>6730</v>
      </c>
      <c r="DA633" t="s">
        <v>188</v>
      </c>
      <c r="DB633" t="s">
        <v>16</v>
      </c>
      <c r="DC633" t="s">
        <v>16</v>
      </c>
      <c r="DD633" t="s">
        <v>15</v>
      </c>
      <c r="DE633" t="s">
        <v>16</v>
      </c>
      <c r="DF633" t="s">
        <v>16</v>
      </c>
      <c r="DG633" t="s">
        <v>4727</v>
      </c>
      <c r="DH633" t="s">
        <v>2051</v>
      </c>
      <c r="DI633" t="s">
        <v>4500</v>
      </c>
      <c r="DJ633" t="s">
        <v>16</v>
      </c>
      <c r="DK633" t="s">
        <v>16</v>
      </c>
      <c r="DL633" t="s">
        <v>4465</v>
      </c>
      <c r="DM633" t="s">
        <v>16</v>
      </c>
      <c r="DN633" t="s">
        <v>189</v>
      </c>
      <c r="DO633" t="s">
        <v>11753</v>
      </c>
      <c r="DP633" t="s">
        <v>8067</v>
      </c>
      <c r="DQ633" t="s">
        <v>10348</v>
      </c>
      <c r="DR633" t="s">
        <v>8068</v>
      </c>
    </row>
    <row r="634" spans="1:122" x14ac:dyDescent="0.25">
      <c r="A634">
        <v>281</v>
      </c>
      <c r="B634" t="s">
        <v>189</v>
      </c>
      <c r="C634" t="s">
        <v>3611</v>
      </c>
      <c r="D634" s="138">
        <v>44708</v>
      </c>
      <c r="E634" t="s">
        <v>2855</v>
      </c>
      <c r="F634" t="s">
        <v>11</v>
      </c>
      <c r="G634" t="s">
        <v>1929</v>
      </c>
      <c r="H634" t="s">
        <v>11</v>
      </c>
      <c r="I634" t="s">
        <v>9802</v>
      </c>
      <c r="J634" t="s">
        <v>100</v>
      </c>
      <c r="K634">
        <v>1.65</v>
      </c>
      <c r="L634">
        <v>1.65</v>
      </c>
      <c r="M634">
        <v>11.05</v>
      </c>
      <c r="N634">
        <v>12.952</v>
      </c>
      <c r="O634" t="s">
        <v>189</v>
      </c>
      <c r="P634" t="s">
        <v>13</v>
      </c>
      <c r="Q634" t="s">
        <v>2921</v>
      </c>
      <c r="R634" t="s">
        <v>16</v>
      </c>
      <c r="S634" t="s">
        <v>16</v>
      </c>
      <c r="T634" t="s">
        <v>16</v>
      </c>
      <c r="U634" t="s">
        <v>16</v>
      </c>
      <c r="V634" t="s">
        <v>2410</v>
      </c>
      <c r="W634">
        <v>100</v>
      </c>
      <c r="X634" t="s">
        <v>15</v>
      </c>
      <c r="Y634" t="s">
        <v>1883</v>
      </c>
      <c r="Z634" t="s">
        <v>1883</v>
      </c>
      <c r="AA634" t="s">
        <v>189</v>
      </c>
      <c r="AB634" s="138">
        <v>44712</v>
      </c>
      <c r="AC634" s="138">
        <v>44895</v>
      </c>
      <c r="AD634" t="s">
        <v>6241</v>
      </c>
      <c r="AE634" t="s">
        <v>5220</v>
      </c>
      <c r="AF634" t="s">
        <v>16</v>
      </c>
      <c r="AG634" t="s">
        <v>189</v>
      </c>
      <c r="AH634" s="138">
        <v>45808</v>
      </c>
      <c r="AI634" t="s">
        <v>2414</v>
      </c>
      <c r="AJ634" t="s">
        <v>189</v>
      </c>
      <c r="AK634" t="s">
        <v>189</v>
      </c>
      <c r="AL634" t="s">
        <v>189</v>
      </c>
      <c r="AM634" t="s">
        <v>189</v>
      </c>
      <c r="AN634" t="s">
        <v>189</v>
      </c>
      <c r="AO634" t="s">
        <v>189</v>
      </c>
      <c r="AP634" t="s">
        <v>189</v>
      </c>
      <c r="AQ634" t="s">
        <v>16</v>
      </c>
      <c r="AR634" t="s">
        <v>189</v>
      </c>
      <c r="AS634" t="s">
        <v>16</v>
      </c>
      <c r="AT634" t="s">
        <v>189</v>
      </c>
      <c r="AU634" t="s">
        <v>9344</v>
      </c>
      <c r="AV634" t="s">
        <v>189</v>
      </c>
      <c r="AW634" t="s">
        <v>16</v>
      </c>
      <c r="AX634" t="s">
        <v>16</v>
      </c>
      <c r="AY634" t="s">
        <v>16</v>
      </c>
      <c r="AZ634" t="s">
        <v>16</v>
      </c>
      <c r="BA634" t="s">
        <v>16</v>
      </c>
      <c r="BB634" t="s">
        <v>16</v>
      </c>
      <c r="BC634" t="s">
        <v>16</v>
      </c>
      <c r="BD634" t="s">
        <v>16</v>
      </c>
      <c r="BE634" t="s">
        <v>16</v>
      </c>
      <c r="BF634" t="s">
        <v>189</v>
      </c>
      <c r="BG634" t="s">
        <v>189</v>
      </c>
      <c r="BH634">
        <v>0</v>
      </c>
      <c r="BI634">
        <v>0</v>
      </c>
      <c r="BJ634">
        <v>0</v>
      </c>
      <c r="BK634" t="s">
        <v>189</v>
      </c>
      <c r="BL634" t="s">
        <v>189</v>
      </c>
      <c r="BN634" t="s">
        <v>1586</v>
      </c>
      <c r="BO634" t="s">
        <v>16</v>
      </c>
      <c r="BP634" t="s">
        <v>2855</v>
      </c>
      <c r="BQ634" t="s">
        <v>184</v>
      </c>
      <c r="BR634" t="s">
        <v>6744</v>
      </c>
      <c r="BS634" t="s">
        <v>202</v>
      </c>
      <c r="BT634" t="s">
        <v>16</v>
      </c>
      <c r="BU634" t="s">
        <v>189</v>
      </c>
      <c r="BV634" t="s">
        <v>131</v>
      </c>
      <c r="BW634" t="s">
        <v>185</v>
      </c>
      <c r="BX634" t="s">
        <v>1587</v>
      </c>
      <c r="BY634" t="s">
        <v>16</v>
      </c>
      <c r="BZ634" s="138"/>
      <c r="CA634" s="138">
        <v>43139</v>
      </c>
      <c r="CB634" t="s">
        <v>17</v>
      </c>
      <c r="CC634" t="s">
        <v>17</v>
      </c>
      <c r="CD634" t="s">
        <v>6307</v>
      </c>
      <c r="CE634" t="s">
        <v>189</v>
      </c>
      <c r="CF634" t="s">
        <v>6307</v>
      </c>
      <c r="CG634" t="s">
        <v>189</v>
      </c>
      <c r="CH634">
        <v>2022</v>
      </c>
      <c r="CI634" s="7">
        <v>44708</v>
      </c>
      <c r="CJ634" t="s">
        <v>4723</v>
      </c>
      <c r="CK634">
        <v>5</v>
      </c>
      <c r="CL634">
        <v>22</v>
      </c>
      <c r="CM634" s="7">
        <v>44704</v>
      </c>
      <c r="CN634" t="s">
        <v>11754</v>
      </c>
      <c r="CO634" t="s">
        <v>9857</v>
      </c>
      <c r="CP634" t="s">
        <v>11498</v>
      </c>
      <c r="CQ634" t="s">
        <v>11727</v>
      </c>
      <c r="CR634" t="s">
        <v>5978</v>
      </c>
      <c r="CS634" t="s">
        <v>5977</v>
      </c>
      <c r="CT634" t="s">
        <v>9851</v>
      </c>
      <c r="CU634" t="s">
        <v>9873</v>
      </c>
      <c r="CV634" t="s">
        <v>6310</v>
      </c>
      <c r="CW634" t="s">
        <v>9874</v>
      </c>
      <c r="CX634" t="s">
        <v>1589</v>
      </c>
      <c r="CY634" t="s">
        <v>9813</v>
      </c>
      <c r="CZ634" t="s">
        <v>6730</v>
      </c>
      <c r="DA634" t="s">
        <v>188</v>
      </c>
      <c r="DB634" t="s">
        <v>16</v>
      </c>
      <c r="DC634" t="s">
        <v>16</v>
      </c>
      <c r="DD634" t="s">
        <v>15</v>
      </c>
      <c r="DE634" t="s">
        <v>16</v>
      </c>
      <c r="DF634" t="s">
        <v>16</v>
      </c>
      <c r="DG634" t="s">
        <v>4727</v>
      </c>
      <c r="DH634" t="s">
        <v>2051</v>
      </c>
      <c r="DI634" t="s">
        <v>5919</v>
      </c>
      <c r="DJ634" t="s">
        <v>16</v>
      </c>
      <c r="DK634" t="s">
        <v>16</v>
      </c>
      <c r="DL634" t="s">
        <v>4465</v>
      </c>
      <c r="DM634" t="s">
        <v>16</v>
      </c>
      <c r="DN634" t="s">
        <v>189</v>
      </c>
      <c r="DO634" t="s">
        <v>11755</v>
      </c>
      <c r="DP634" t="s">
        <v>8069</v>
      </c>
      <c r="DQ634" t="s">
        <v>10349</v>
      </c>
      <c r="DR634" t="s">
        <v>7977</v>
      </c>
    </row>
    <row r="635" spans="1:122" x14ac:dyDescent="0.25">
      <c r="A635">
        <v>280</v>
      </c>
      <c r="B635" t="s">
        <v>189</v>
      </c>
      <c r="C635" t="s">
        <v>3607</v>
      </c>
      <c r="D635" s="138">
        <v>44708</v>
      </c>
      <c r="E635" t="s">
        <v>5477</v>
      </c>
      <c r="F635" t="s">
        <v>11</v>
      </c>
      <c r="G635" t="s">
        <v>1929</v>
      </c>
      <c r="H635" t="s">
        <v>11</v>
      </c>
      <c r="I635" t="s">
        <v>9802</v>
      </c>
      <c r="J635" t="s">
        <v>100</v>
      </c>
      <c r="K635">
        <v>1</v>
      </c>
      <c r="L635">
        <v>1</v>
      </c>
      <c r="M635">
        <v>6.56</v>
      </c>
      <c r="N635">
        <v>7.85</v>
      </c>
      <c r="O635" t="s">
        <v>5516</v>
      </c>
      <c r="P635" t="s">
        <v>13</v>
      </c>
      <c r="Q635" t="s">
        <v>48</v>
      </c>
      <c r="R635" t="s">
        <v>16</v>
      </c>
      <c r="S635" t="s">
        <v>48</v>
      </c>
      <c r="T635" t="s">
        <v>48</v>
      </c>
      <c r="U635" t="s">
        <v>16</v>
      </c>
      <c r="V635" t="s">
        <v>2410</v>
      </c>
      <c r="W635">
        <v>100</v>
      </c>
      <c r="X635" t="s">
        <v>32</v>
      </c>
      <c r="Y635" t="s">
        <v>6283</v>
      </c>
      <c r="Z635" t="s">
        <v>6283</v>
      </c>
      <c r="AA635" t="s">
        <v>189</v>
      </c>
      <c r="AB635" s="138">
        <v>44679</v>
      </c>
      <c r="AC635" s="138">
        <v>44862</v>
      </c>
      <c r="AD635" t="s">
        <v>6240</v>
      </c>
      <c r="AE635" t="s">
        <v>5353</v>
      </c>
      <c r="AF635" t="s">
        <v>16</v>
      </c>
      <c r="AG635" t="s">
        <v>189</v>
      </c>
      <c r="AH635" s="138">
        <v>45775</v>
      </c>
      <c r="AI635" t="s">
        <v>2414</v>
      </c>
      <c r="AJ635" t="s">
        <v>189</v>
      </c>
      <c r="AK635" t="s">
        <v>189</v>
      </c>
      <c r="AL635" t="s">
        <v>189</v>
      </c>
      <c r="AM635" t="s">
        <v>189</v>
      </c>
      <c r="AN635" t="s">
        <v>189</v>
      </c>
      <c r="AO635" t="s">
        <v>189</v>
      </c>
      <c r="AP635" t="s">
        <v>189</v>
      </c>
      <c r="AQ635" t="s">
        <v>16</v>
      </c>
      <c r="AR635" t="s">
        <v>189</v>
      </c>
      <c r="AS635" t="s">
        <v>16</v>
      </c>
      <c r="AT635" t="s">
        <v>189</v>
      </c>
      <c r="AU635" t="s">
        <v>5516</v>
      </c>
      <c r="AV635" t="s">
        <v>189</v>
      </c>
      <c r="AW635" t="s">
        <v>16</v>
      </c>
      <c r="AX635" t="s">
        <v>16</v>
      </c>
      <c r="AY635" t="s">
        <v>16</v>
      </c>
      <c r="AZ635" t="s">
        <v>16</v>
      </c>
      <c r="BA635" t="s">
        <v>16</v>
      </c>
      <c r="BB635" t="s">
        <v>16</v>
      </c>
      <c r="BC635" t="s">
        <v>16</v>
      </c>
      <c r="BD635" t="s">
        <v>16</v>
      </c>
      <c r="BE635" t="s">
        <v>16</v>
      </c>
      <c r="BF635" t="s">
        <v>189</v>
      </c>
      <c r="BG635" t="s">
        <v>189</v>
      </c>
      <c r="BH635">
        <v>0</v>
      </c>
      <c r="BI635">
        <v>0</v>
      </c>
      <c r="BJ635">
        <v>0</v>
      </c>
      <c r="BK635" t="s">
        <v>189</v>
      </c>
      <c r="BL635" t="s">
        <v>189</v>
      </c>
      <c r="BN635" t="s">
        <v>3606</v>
      </c>
      <c r="BO635" t="s">
        <v>16</v>
      </c>
      <c r="BP635" t="s">
        <v>3610</v>
      </c>
      <c r="BQ635" t="s">
        <v>184</v>
      </c>
      <c r="BR635" t="s">
        <v>6744</v>
      </c>
      <c r="BS635" t="s">
        <v>1494</v>
      </c>
      <c r="BT635" t="s">
        <v>16</v>
      </c>
      <c r="BU635" t="s">
        <v>189</v>
      </c>
      <c r="BV635" t="s">
        <v>18</v>
      </c>
      <c r="BW635" t="s">
        <v>9677</v>
      </c>
      <c r="BX635" t="s">
        <v>3234</v>
      </c>
      <c r="BY635" t="s">
        <v>16</v>
      </c>
      <c r="BZ635" s="138"/>
      <c r="CA635" s="138">
        <v>42558</v>
      </c>
      <c r="CB635" t="s">
        <v>17</v>
      </c>
      <c r="CC635" t="s">
        <v>17</v>
      </c>
      <c r="CD635" t="s">
        <v>6307</v>
      </c>
      <c r="CE635" t="s">
        <v>189</v>
      </c>
      <c r="CF635" t="s">
        <v>189</v>
      </c>
      <c r="CG635" t="s">
        <v>189</v>
      </c>
      <c r="CH635">
        <v>2022</v>
      </c>
      <c r="CI635" s="7">
        <v>44708</v>
      </c>
      <c r="CJ635" t="s">
        <v>4723</v>
      </c>
      <c r="CK635">
        <v>5</v>
      </c>
      <c r="CL635">
        <v>22</v>
      </c>
      <c r="CM635" s="7">
        <v>44704</v>
      </c>
      <c r="CN635" t="s">
        <v>11754</v>
      </c>
      <c r="CO635" t="s">
        <v>9857</v>
      </c>
      <c r="CP635" t="s">
        <v>11498</v>
      </c>
      <c r="CQ635" t="s">
        <v>11727</v>
      </c>
      <c r="CR635" t="s">
        <v>5978</v>
      </c>
      <c r="CS635" t="s">
        <v>5977</v>
      </c>
      <c r="CT635" t="s">
        <v>9851</v>
      </c>
      <c r="CU635" t="s">
        <v>9873</v>
      </c>
      <c r="CV635" t="s">
        <v>6310</v>
      </c>
      <c r="CW635" t="s">
        <v>9874</v>
      </c>
      <c r="CX635" t="s">
        <v>3608</v>
      </c>
      <c r="CY635" t="s">
        <v>9813</v>
      </c>
      <c r="CZ635" t="s">
        <v>6730</v>
      </c>
      <c r="DA635" t="s">
        <v>188</v>
      </c>
      <c r="DB635" t="s">
        <v>16</v>
      </c>
      <c r="DC635" t="s">
        <v>3609</v>
      </c>
      <c r="DD635" t="s">
        <v>32</v>
      </c>
      <c r="DE635" t="s">
        <v>16</v>
      </c>
      <c r="DF635" t="s">
        <v>16</v>
      </c>
      <c r="DG635" t="s">
        <v>4727</v>
      </c>
      <c r="DH635" t="s">
        <v>2051</v>
      </c>
      <c r="DI635" t="s">
        <v>5534</v>
      </c>
      <c r="DJ635" t="s">
        <v>16</v>
      </c>
      <c r="DK635" t="s">
        <v>16</v>
      </c>
      <c r="DL635" t="s">
        <v>4465</v>
      </c>
      <c r="DM635" t="s">
        <v>16</v>
      </c>
      <c r="DN635" t="s">
        <v>189</v>
      </c>
      <c r="DO635" t="s">
        <v>11756</v>
      </c>
      <c r="DP635" t="s">
        <v>8070</v>
      </c>
      <c r="DQ635" t="s">
        <v>10349</v>
      </c>
      <c r="DR635" t="s">
        <v>5629</v>
      </c>
    </row>
    <row r="636" spans="1:122" x14ac:dyDescent="0.25">
      <c r="A636">
        <v>279</v>
      </c>
      <c r="B636" t="s">
        <v>189</v>
      </c>
      <c r="C636" t="s">
        <v>3602</v>
      </c>
      <c r="D636" s="138">
        <v>44708</v>
      </c>
      <c r="E636" t="s">
        <v>3603</v>
      </c>
      <c r="F636" t="s">
        <v>11</v>
      </c>
      <c r="G636" t="s">
        <v>1932</v>
      </c>
      <c r="H636" t="s">
        <v>11</v>
      </c>
      <c r="I636" t="s">
        <v>9802</v>
      </c>
      <c r="J636" t="s">
        <v>100</v>
      </c>
      <c r="K636">
        <v>0.9</v>
      </c>
      <c r="L636">
        <v>0.9</v>
      </c>
      <c r="M636">
        <v>6.03</v>
      </c>
      <c r="N636">
        <v>7.0650000000000004</v>
      </c>
      <c r="O636" t="s">
        <v>189</v>
      </c>
      <c r="P636" t="s">
        <v>13</v>
      </c>
      <c r="Q636" t="s">
        <v>40</v>
      </c>
      <c r="R636" t="s">
        <v>16</v>
      </c>
      <c r="S636" t="s">
        <v>40</v>
      </c>
      <c r="T636" t="s">
        <v>16</v>
      </c>
      <c r="U636" t="s">
        <v>16</v>
      </c>
      <c r="V636" t="s">
        <v>2410</v>
      </c>
      <c r="W636">
        <v>100</v>
      </c>
      <c r="X636" t="s">
        <v>72</v>
      </c>
      <c r="Y636" t="s">
        <v>6282</v>
      </c>
      <c r="Z636" t="s">
        <v>6282</v>
      </c>
      <c r="AA636" t="s">
        <v>189</v>
      </c>
      <c r="AB636" s="138">
        <v>44719</v>
      </c>
      <c r="AC636" s="138">
        <v>44902</v>
      </c>
      <c r="AD636" t="s">
        <v>6240</v>
      </c>
      <c r="AE636" t="s">
        <v>5352</v>
      </c>
      <c r="AF636" t="s">
        <v>16</v>
      </c>
      <c r="AG636" t="s">
        <v>189</v>
      </c>
      <c r="AH636" s="138">
        <v>45815</v>
      </c>
      <c r="AI636" t="s">
        <v>2414</v>
      </c>
      <c r="AJ636" t="s">
        <v>189</v>
      </c>
      <c r="AK636" t="s">
        <v>189</v>
      </c>
      <c r="AL636" t="s">
        <v>189</v>
      </c>
      <c r="AM636" t="s">
        <v>189</v>
      </c>
      <c r="AN636" t="s">
        <v>189</v>
      </c>
      <c r="AO636" t="s">
        <v>189</v>
      </c>
      <c r="AP636" t="s">
        <v>189</v>
      </c>
      <c r="AQ636" t="s">
        <v>16</v>
      </c>
      <c r="AR636" t="s">
        <v>189</v>
      </c>
      <c r="AS636" t="s">
        <v>16</v>
      </c>
      <c r="AT636" t="s">
        <v>189</v>
      </c>
      <c r="AU636" t="s">
        <v>9344</v>
      </c>
      <c r="AV636" t="s">
        <v>189</v>
      </c>
      <c r="AW636" t="s">
        <v>16</v>
      </c>
      <c r="AX636" t="s">
        <v>16</v>
      </c>
      <c r="AY636" t="s">
        <v>16</v>
      </c>
      <c r="AZ636" t="s">
        <v>16</v>
      </c>
      <c r="BA636" t="s">
        <v>16</v>
      </c>
      <c r="BB636" t="s">
        <v>16</v>
      </c>
      <c r="BC636" t="s">
        <v>16</v>
      </c>
      <c r="BD636" t="s">
        <v>16</v>
      </c>
      <c r="BE636" t="s">
        <v>16</v>
      </c>
      <c r="BF636" t="s">
        <v>189</v>
      </c>
      <c r="BG636" t="s">
        <v>189</v>
      </c>
      <c r="BH636">
        <v>0</v>
      </c>
      <c r="BI636">
        <v>0</v>
      </c>
      <c r="BJ636">
        <v>0</v>
      </c>
      <c r="BK636" t="s">
        <v>189</v>
      </c>
      <c r="BL636" t="s">
        <v>189</v>
      </c>
      <c r="BN636" t="s">
        <v>3597</v>
      </c>
      <c r="BO636" t="s">
        <v>7115</v>
      </c>
      <c r="BP636" t="s">
        <v>3600</v>
      </c>
      <c r="BQ636" t="s">
        <v>184</v>
      </c>
      <c r="BR636" t="s">
        <v>6744</v>
      </c>
      <c r="BS636" t="s">
        <v>9667</v>
      </c>
      <c r="BT636" t="s">
        <v>16</v>
      </c>
      <c r="BU636" t="s">
        <v>189</v>
      </c>
      <c r="BV636" t="s">
        <v>18</v>
      </c>
      <c r="BW636" t="s">
        <v>9689</v>
      </c>
      <c r="BX636" t="s">
        <v>1340</v>
      </c>
      <c r="BY636" t="s">
        <v>16</v>
      </c>
      <c r="BZ636" s="138"/>
      <c r="CA636" s="138">
        <v>44546</v>
      </c>
      <c r="CB636" t="s">
        <v>17</v>
      </c>
      <c r="CC636" t="s">
        <v>17</v>
      </c>
      <c r="CD636" t="s">
        <v>6307</v>
      </c>
      <c r="CE636" t="s">
        <v>189</v>
      </c>
      <c r="CF636" t="s">
        <v>189</v>
      </c>
      <c r="CG636" t="s">
        <v>189</v>
      </c>
      <c r="CH636">
        <v>2022</v>
      </c>
      <c r="CI636" s="7">
        <v>44708</v>
      </c>
      <c r="CJ636" t="s">
        <v>4723</v>
      </c>
      <c r="CK636">
        <v>5</v>
      </c>
      <c r="CL636">
        <v>22</v>
      </c>
      <c r="CM636" s="7">
        <v>44704</v>
      </c>
      <c r="CN636" t="s">
        <v>11754</v>
      </c>
      <c r="CO636" t="s">
        <v>9857</v>
      </c>
      <c r="CP636" t="s">
        <v>11498</v>
      </c>
      <c r="CQ636" t="s">
        <v>11727</v>
      </c>
      <c r="CR636" t="s">
        <v>5978</v>
      </c>
      <c r="CS636" t="s">
        <v>5977</v>
      </c>
      <c r="CT636" t="s">
        <v>9851</v>
      </c>
      <c r="CU636" t="s">
        <v>9873</v>
      </c>
      <c r="CV636" t="s">
        <v>6310</v>
      </c>
      <c r="CW636" t="s">
        <v>9874</v>
      </c>
      <c r="CX636" t="s">
        <v>3599</v>
      </c>
      <c r="CY636" t="s">
        <v>9813</v>
      </c>
      <c r="CZ636" t="s">
        <v>6730</v>
      </c>
      <c r="DA636" t="s">
        <v>188</v>
      </c>
      <c r="DB636" t="s">
        <v>16</v>
      </c>
      <c r="DC636" t="s">
        <v>3597</v>
      </c>
      <c r="DD636" t="s">
        <v>22</v>
      </c>
      <c r="DE636" t="s">
        <v>16</v>
      </c>
      <c r="DF636" t="s">
        <v>371</v>
      </c>
      <c r="DG636" t="s">
        <v>4727</v>
      </c>
      <c r="DH636" t="s">
        <v>6766</v>
      </c>
      <c r="DI636" t="s">
        <v>5920</v>
      </c>
      <c r="DJ636" t="s">
        <v>16</v>
      </c>
      <c r="DK636" t="s">
        <v>16</v>
      </c>
      <c r="DL636" t="s">
        <v>5972</v>
      </c>
      <c r="DM636" t="s">
        <v>6245</v>
      </c>
      <c r="DN636" t="s">
        <v>189</v>
      </c>
      <c r="DO636" t="s">
        <v>11271</v>
      </c>
      <c r="DP636" t="s">
        <v>8071</v>
      </c>
      <c r="DQ636" t="s">
        <v>10349</v>
      </c>
      <c r="DR636" t="s">
        <v>8072</v>
      </c>
    </row>
    <row r="637" spans="1:122" x14ac:dyDescent="0.25">
      <c r="A637">
        <v>278</v>
      </c>
      <c r="B637" t="s">
        <v>189</v>
      </c>
      <c r="C637" t="s">
        <v>3598</v>
      </c>
      <c r="D637" s="138">
        <v>44708</v>
      </c>
      <c r="E637" t="s">
        <v>3601</v>
      </c>
      <c r="F637" t="s">
        <v>11</v>
      </c>
      <c r="G637" t="s">
        <v>1932</v>
      </c>
      <c r="H637" t="s">
        <v>11</v>
      </c>
      <c r="I637" t="s">
        <v>9802</v>
      </c>
      <c r="J637" t="s">
        <v>100</v>
      </c>
      <c r="K637">
        <v>0.27</v>
      </c>
      <c r="L637">
        <v>0.27</v>
      </c>
      <c r="M637">
        <v>1.81</v>
      </c>
      <c r="N637">
        <v>2.12</v>
      </c>
      <c r="O637" t="s">
        <v>189</v>
      </c>
      <c r="P637" t="s">
        <v>13</v>
      </c>
      <c r="Q637" t="s">
        <v>40</v>
      </c>
      <c r="R637" t="s">
        <v>16</v>
      </c>
      <c r="S637" t="s">
        <v>40</v>
      </c>
      <c r="T637" t="s">
        <v>16</v>
      </c>
      <c r="U637" t="s">
        <v>16</v>
      </c>
      <c r="V637" t="s">
        <v>2410</v>
      </c>
      <c r="W637">
        <v>100</v>
      </c>
      <c r="X637" t="s">
        <v>72</v>
      </c>
      <c r="Y637" t="s">
        <v>6282</v>
      </c>
      <c r="Z637" t="s">
        <v>6282</v>
      </c>
      <c r="AA637" t="s">
        <v>189</v>
      </c>
      <c r="AB637" s="138">
        <v>44719</v>
      </c>
      <c r="AC637" s="138">
        <v>44902</v>
      </c>
      <c r="AD637" t="s">
        <v>6240</v>
      </c>
      <c r="AE637" t="s">
        <v>5352</v>
      </c>
      <c r="AF637" t="s">
        <v>16</v>
      </c>
      <c r="AG637" t="s">
        <v>189</v>
      </c>
      <c r="AH637" s="138">
        <v>45815</v>
      </c>
      <c r="AI637" t="s">
        <v>2414</v>
      </c>
      <c r="AJ637" t="s">
        <v>189</v>
      </c>
      <c r="AK637" t="s">
        <v>189</v>
      </c>
      <c r="AL637" t="s">
        <v>189</v>
      </c>
      <c r="AM637" t="s">
        <v>189</v>
      </c>
      <c r="AN637" t="s">
        <v>189</v>
      </c>
      <c r="AO637" t="s">
        <v>189</v>
      </c>
      <c r="AP637" t="s">
        <v>189</v>
      </c>
      <c r="AQ637" t="s">
        <v>16</v>
      </c>
      <c r="AR637" t="s">
        <v>189</v>
      </c>
      <c r="AS637" t="s">
        <v>16</v>
      </c>
      <c r="AT637" t="s">
        <v>189</v>
      </c>
      <c r="AU637" t="s">
        <v>9344</v>
      </c>
      <c r="AV637" t="s">
        <v>189</v>
      </c>
      <c r="AW637" t="s">
        <v>16</v>
      </c>
      <c r="AX637" t="s">
        <v>16</v>
      </c>
      <c r="AY637" t="s">
        <v>16</v>
      </c>
      <c r="AZ637" t="s">
        <v>16</v>
      </c>
      <c r="BA637" t="s">
        <v>16</v>
      </c>
      <c r="BB637" t="s">
        <v>16</v>
      </c>
      <c r="BC637" t="s">
        <v>16</v>
      </c>
      <c r="BD637" t="s">
        <v>16</v>
      </c>
      <c r="BE637" t="s">
        <v>16</v>
      </c>
      <c r="BF637" t="s">
        <v>189</v>
      </c>
      <c r="BG637" t="s">
        <v>189</v>
      </c>
      <c r="BH637">
        <v>0</v>
      </c>
      <c r="BI637">
        <v>0</v>
      </c>
      <c r="BJ637">
        <v>0</v>
      </c>
      <c r="BK637" t="s">
        <v>189</v>
      </c>
      <c r="BL637" t="s">
        <v>189</v>
      </c>
      <c r="BN637" t="s">
        <v>3597</v>
      </c>
      <c r="BO637" t="s">
        <v>9710</v>
      </c>
      <c r="BP637" t="s">
        <v>3600</v>
      </c>
      <c r="BQ637" t="s">
        <v>184</v>
      </c>
      <c r="BR637" t="s">
        <v>6744</v>
      </c>
      <c r="BS637" t="s">
        <v>9667</v>
      </c>
      <c r="BT637" t="s">
        <v>16</v>
      </c>
      <c r="BU637" t="s">
        <v>189</v>
      </c>
      <c r="BV637" t="s">
        <v>18</v>
      </c>
      <c r="BW637" t="s">
        <v>9689</v>
      </c>
      <c r="BX637" t="s">
        <v>1340</v>
      </c>
      <c r="BY637" t="s">
        <v>16</v>
      </c>
      <c r="BZ637" s="138"/>
      <c r="CA637" s="138">
        <v>44546</v>
      </c>
      <c r="CB637" t="s">
        <v>17</v>
      </c>
      <c r="CC637" t="s">
        <v>17</v>
      </c>
      <c r="CD637" t="s">
        <v>6307</v>
      </c>
      <c r="CE637" t="s">
        <v>189</v>
      </c>
      <c r="CF637" t="s">
        <v>189</v>
      </c>
      <c r="CG637" t="s">
        <v>189</v>
      </c>
      <c r="CH637">
        <v>2022</v>
      </c>
      <c r="CI637" s="7">
        <v>44708</v>
      </c>
      <c r="CJ637" t="s">
        <v>4723</v>
      </c>
      <c r="CK637">
        <v>5</v>
      </c>
      <c r="CL637">
        <v>22</v>
      </c>
      <c r="CM637" s="7">
        <v>44704</v>
      </c>
      <c r="CN637" t="s">
        <v>11754</v>
      </c>
      <c r="CO637" t="s">
        <v>9857</v>
      </c>
      <c r="CP637" t="s">
        <v>11498</v>
      </c>
      <c r="CQ637" t="s">
        <v>11727</v>
      </c>
      <c r="CR637" t="s">
        <v>5978</v>
      </c>
      <c r="CS637" t="s">
        <v>5977</v>
      </c>
      <c r="CT637" t="s">
        <v>9851</v>
      </c>
      <c r="CU637" t="s">
        <v>9873</v>
      </c>
      <c r="CV637" t="s">
        <v>6310</v>
      </c>
      <c r="CW637" t="s">
        <v>9874</v>
      </c>
      <c r="CX637" t="s">
        <v>3599</v>
      </c>
      <c r="CY637" t="s">
        <v>9813</v>
      </c>
      <c r="CZ637" t="s">
        <v>6730</v>
      </c>
      <c r="DA637" t="s">
        <v>188</v>
      </c>
      <c r="DB637" t="s">
        <v>16</v>
      </c>
      <c r="DC637" t="s">
        <v>3597</v>
      </c>
      <c r="DD637" t="s">
        <v>22</v>
      </c>
      <c r="DE637" t="s">
        <v>16</v>
      </c>
      <c r="DF637" t="s">
        <v>3297</v>
      </c>
      <c r="DG637" t="s">
        <v>4727</v>
      </c>
      <c r="DH637" t="s">
        <v>6766</v>
      </c>
      <c r="DI637" t="s">
        <v>5921</v>
      </c>
      <c r="DJ637" t="s">
        <v>16</v>
      </c>
      <c r="DK637" t="s">
        <v>16</v>
      </c>
      <c r="DL637" t="s">
        <v>5972</v>
      </c>
      <c r="DM637" t="s">
        <v>9708</v>
      </c>
      <c r="DN637" t="s">
        <v>189</v>
      </c>
      <c r="DO637" t="s">
        <v>11270</v>
      </c>
      <c r="DP637" t="s">
        <v>8071</v>
      </c>
      <c r="DQ637" t="s">
        <v>10349</v>
      </c>
      <c r="DR637" t="s">
        <v>8072</v>
      </c>
    </row>
    <row r="638" spans="1:122" x14ac:dyDescent="0.25">
      <c r="A638">
        <v>277</v>
      </c>
      <c r="B638" t="s">
        <v>189</v>
      </c>
      <c r="C638" t="s">
        <v>3604</v>
      </c>
      <c r="D638" s="138">
        <v>44708</v>
      </c>
      <c r="E638" t="s">
        <v>3605</v>
      </c>
      <c r="F638" t="s">
        <v>11</v>
      </c>
      <c r="G638" t="s">
        <v>1932</v>
      </c>
      <c r="H638" t="s">
        <v>11</v>
      </c>
      <c r="I638" t="s">
        <v>9802</v>
      </c>
      <c r="J638" t="s">
        <v>100</v>
      </c>
      <c r="K638">
        <v>0.48</v>
      </c>
      <c r="L638">
        <v>0.48</v>
      </c>
      <c r="M638">
        <v>3.22</v>
      </c>
      <c r="N638">
        <v>3.7679999999999998</v>
      </c>
      <c r="O638" t="s">
        <v>189</v>
      </c>
      <c r="P638" t="s">
        <v>13</v>
      </c>
      <c r="Q638" t="s">
        <v>40</v>
      </c>
      <c r="R638" t="s">
        <v>16</v>
      </c>
      <c r="S638" t="s">
        <v>40</v>
      </c>
      <c r="T638" t="s">
        <v>16</v>
      </c>
      <c r="U638" t="s">
        <v>16</v>
      </c>
      <c r="V638" t="s">
        <v>2410</v>
      </c>
      <c r="W638">
        <v>100</v>
      </c>
      <c r="X638" t="s">
        <v>72</v>
      </c>
      <c r="Y638" t="s">
        <v>6282</v>
      </c>
      <c r="Z638" t="s">
        <v>6282</v>
      </c>
      <c r="AA638" t="s">
        <v>189</v>
      </c>
      <c r="AB638" s="138">
        <v>44719</v>
      </c>
      <c r="AC638" s="138">
        <v>44902</v>
      </c>
      <c r="AD638" t="s">
        <v>6240</v>
      </c>
      <c r="AE638" t="s">
        <v>5352</v>
      </c>
      <c r="AF638" t="s">
        <v>16</v>
      </c>
      <c r="AG638" t="s">
        <v>189</v>
      </c>
      <c r="AH638" s="138">
        <v>45815</v>
      </c>
      <c r="AI638" t="s">
        <v>2414</v>
      </c>
      <c r="AJ638" t="s">
        <v>189</v>
      </c>
      <c r="AK638" t="s">
        <v>189</v>
      </c>
      <c r="AL638" t="s">
        <v>189</v>
      </c>
      <c r="AM638" t="s">
        <v>189</v>
      </c>
      <c r="AN638" t="s">
        <v>189</v>
      </c>
      <c r="AO638" t="s">
        <v>189</v>
      </c>
      <c r="AP638" t="s">
        <v>189</v>
      </c>
      <c r="AQ638" t="s">
        <v>16</v>
      </c>
      <c r="AR638" t="s">
        <v>189</v>
      </c>
      <c r="AS638" t="s">
        <v>16</v>
      </c>
      <c r="AT638" t="s">
        <v>189</v>
      </c>
      <c r="AU638" t="s">
        <v>9344</v>
      </c>
      <c r="AV638" t="s">
        <v>189</v>
      </c>
      <c r="AW638" t="s">
        <v>16</v>
      </c>
      <c r="AX638" t="s">
        <v>16</v>
      </c>
      <c r="AY638" t="s">
        <v>16</v>
      </c>
      <c r="AZ638" t="s">
        <v>16</v>
      </c>
      <c r="BA638" t="s">
        <v>16</v>
      </c>
      <c r="BB638" t="s">
        <v>16</v>
      </c>
      <c r="BC638" t="s">
        <v>16</v>
      </c>
      <c r="BD638" t="s">
        <v>16</v>
      </c>
      <c r="BE638" t="s">
        <v>16</v>
      </c>
      <c r="BF638" t="s">
        <v>189</v>
      </c>
      <c r="BG638" t="s">
        <v>189</v>
      </c>
      <c r="BH638">
        <v>0</v>
      </c>
      <c r="BI638">
        <v>0</v>
      </c>
      <c r="BJ638">
        <v>0</v>
      </c>
      <c r="BK638" t="s">
        <v>189</v>
      </c>
      <c r="BL638" t="s">
        <v>189</v>
      </c>
      <c r="BN638" t="s">
        <v>3597</v>
      </c>
      <c r="BO638" t="s">
        <v>7116</v>
      </c>
      <c r="BP638" t="s">
        <v>3600</v>
      </c>
      <c r="BQ638" t="s">
        <v>184</v>
      </c>
      <c r="BR638" t="s">
        <v>6744</v>
      </c>
      <c r="BS638" t="s">
        <v>9667</v>
      </c>
      <c r="BT638" t="s">
        <v>16</v>
      </c>
      <c r="BU638" t="s">
        <v>189</v>
      </c>
      <c r="BV638" t="s">
        <v>18</v>
      </c>
      <c r="BW638" t="s">
        <v>9689</v>
      </c>
      <c r="BX638" t="s">
        <v>1340</v>
      </c>
      <c r="BY638" t="s">
        <v>16</v>
      </c>
      <c r="BZ638" s="138"/>
      <c r="CA638" s="138">
        <v>44546</v>
      </c>
      <c r="CB638" t="s">
        <v>17</v>
      </c>
      <c r="CC638" t="s">
        <v>17</v>
      </c>
      <c r="CD638" t="s">
        <v>6307</v>
      </c>
      <c r="CE638" t="s">
        <v>189</v>
      </c>
      <c r="CF638" t="s">
        <v>189</v>
      </c>
      <c r="CG638" t="s">
        <v>189</v>
      </c>
      <c r="CH638">
        <v>2022</v>
      </c>
      <c r="CI638" s="7">
        <v>44708</v>
      </c>
      <c r="CJ638" t="s">
        <v>4723</v>
      </c>
      <c r="CK638">
        <v>5</v>
      </c>
      <c r="CL638">
        <v>22</v>
      </c>
      <c r="CM638" s="7">
        <v>44704</v>
      </c>
      <c r="CN638" t="s">
        <v>11754</v>
      </c>
      <c r="CO638" t="s">
        <v>9857</v>
      </c>
      <c r="CP638" t="s">
        <v>11498</v>
      </c>
      <c r="CQ638" t="s">
        <v>11727</v>
      </c>
      <c r="CR638" t="s">
        <v>5978</v>
      </c>
      <c r="CS638" t="s">
        <v>5977</v>
      </c>
      <c r="CT638" t="s">
        <v>9851</v>
      </c>
      <c r="CU638" t="s">
        <v>9873</v>
      </c>
      <c r="CV638" t="s">
        <v>6310</v>
      </c>
      <c r="CW638" t="s">
        <v>9874</v>
      </c>
      <c r="CX638" t="s">
        <v>3599</v>
      </c>
      <c r="CY638" t="s">
        <v>9813</v>
      </c>
      <c r="CZ638" t="s">
        <v>6730</v>
      </c>
      <c r="DA638" t="s">
        <v>188</v>
      </c>
      <c r="DB638" t="s">
        <v>16</v>
      </c>
      <c r="DC638" t="s">
        <v>3597</v>
      </c>
      <c r="DD638" t="s">
        <v>22</v>
      </c>
      <c r="DE638" t="s">
        <v>16</v>
      </c>
      <c r="DF638" t="s">
        <v>391</v>
      </c>
      <c r="DG638" t="s">
        <v>4727</v>
      </c>
      <c r="DH638" t="s">
        <v>6766</v>
      </c>
      <c r="DI638" t="s">
        <v>4534</v>
      </c>
      <c r="DJ638" t="s">
        <v>16</v>
      </c>
      <c r="DK638" t="s">
        <v>16</v>
      </c>
      <c r="DL638" t="s">
        <v>5972</v>
      </c>
      <c r="DM638" t="s">
        <v>6245</v>
      </c>
      <c r="DN638" t="s">
        <v>189</v>
      </c>
      <c r="DO638" t="s">
        <v>11269</v>
      </c>
      <c r="DP638" t="s">
        <v>8071</v>
      </c>
      <c r="DQ638" t="s">
        <v>10349</v>
      </c>
      <c r="DR638" t="s">
        <v>8072</v>
      </c>
    </row>
    <row r="639" spans="1:122" x14ac:dyDescent="0.25">
      <c r="A639">
        <v>276</v>
      </c>
      <c r="B639" t="s">
        <v>189</v>
      </c>
      <c r="C639" t="s">
        <v>3593</v>
      </c>
      <c r="D639" s="138">
        <v>44708</v>
      </c>
      <c r="E639" t="s">
        <v>3596</v>
      </c>
      <c r="F639" t="s">
        <v>11</v>
      </c>
      <c r="G639" t="s">
        <v>16</v>
      </c>
      <c r="H639" t="s">
        <v>11</v>
      </c>
      <c r="I639" t="s">
        <v>9802</v>
      </c>
      <c r="J639" t="s">
        <v>92</v>
      </c>
      <c r="K639">
        <v>0.11</v>
      </c>
      <c r="L639">
        <v>0.12</v>
      </c>
      <c r="M639">
        <v>0.79</v>
      </c>
      <c r="N639">
        <v>0.92400000000000004</v>
      </c>
      <c r="O639" t="s">
        <v>189</v>
      </c>
      <c r="P639" t="s">
        <v>13</v>
      </c>
      <c r="Q639" t="s">
        <v>538</v>
      </c>
      <c r="R639" t="s">
        <v>16</v>
      </c>
      <c r="S639" t="s">
        <v>16</v>
      </c>
      <c r="T639" t="s">
        <v>16</v>
      </c>
      <c r="U639" t="s">
        <v>16</v>
      </c>
      <c r="V639" t="s">
        <v>2410</v>
      </c>
      <c r="W639">
        <v>100</v>
      </c>
      <c r="X639" t="s">
        <v>22</v>
      </c>
      <c r="Y639" t="s">
        <v>1883</v>
      </c>
      <c r="Z639" t="s">
        <v>1883</v>
      </c>
      <c r="AA639" t="s">
        <v>189</v>
      </c>
      <c r="AB639" s="138">
        <v>44713</v>
      </c>
      <c r="AC639" s="138">
        <v>44896</v>
      </c>
      <c r="AD639" t="s">
        <v>6241</v>
      </c>
      <c r="AE639" t="s">
        <v>5351</v>
      </c>
      <c r="AF639" t="s">
        <v>16</v>
      </c>
      <c r="AG639" t="s">
        <v>189</v>
      </c>
      <c r="AH639" s="138">
        <v>45809</v>
      </c>
      <c r="AI639" t="s">
        <v>2414</v>
      </c>
      <c r="AJ639" t="s">
        <v>189</v>
      </c>
      <c r="AK639" t="s">
        <v>189</v>
      </c>
      <c r="AL639" t="s">
        <v>189</v>
      </c>
      <c r="AM639" t="s">
        <v>189</v>
      </c>
      <c r="AN639" t="s">
        <v>189</v>
      </c>
      <c r="AO639" t="s">
        <v>189</v>
      </c>
      <c r="AP639" t="s">
        <v>189</v>
      </c>
      <c r="AQ639" t="s">
        <v>16</v>
      </c>
      <c r="AR639" t="s">
        <v>189</v>
      </c>
      <c r="AS639" t="s">
        <v>16</v>
      </c>
      <c r="AT639" t="s">
        <v>189</v>
      </c>
      <c r="AU639" t="s">
        <v>9344</v>
      </c>
      <c r="AV639" t="s">
        <v>189</v>
      </c>
      <c r="AW639" t="s">
        <v>16</v>
      </c>
      <c r="AX639" t="s">
        <v>16</v>
      </c>
      <c r="AY639" t="s">
        <v>16</v>
      </c>
      <c r="AZ639" t="s">
        <v>16</v>
      </c>
      <c r="BA639" t="s">
        <v>16</v>
      </c>
      <c r="BB639" t="s">
        <v>16</v>
      </c>
      <c r="BC639" t="s">
        <v>16</v>
      </c>
      <c r="BD639" t="s">
        <v>16</v>
      </c>
      <c r="BE639" t="s">
        <v>16</v>
      </c>
      <c r="BF639" t="s">
        <v>189</v>
      </c>
      <c r="BG639" t="s">
        <v>189</v>
      </c>
      <c r="BH639">
        <v>0</v>
      </c>
      <c r="BI639">
        <v>0</v>
      </c>
      <c r="BJ639">
        <v>0</v>
      </c>
      <c r="BK639" t="s">
        <v>189</v>
      </c>
      <c r="BL639" t="s">
        <v>189</v>
      </c>
      <c r="BN639" t="s">
        <v>3592</v>
      </c>
      <c r="BO639" t="s">
        <v>9710</v>
      </c>
      <c r="BP639" t="s">
        <v>3595</v>
      </c>
      <c r="BQ639" t="s">
        <v>184</v>
      </c>
      <c r="BR639" t="s">
        <v>6744</v>
      </c>
      <c r="BS639" t="s">
        <v>9667</v>
      </c>
      <c r="BT639" t="s">
        <v>16</v>
      </c>
      <c r="BU639" t="s">
        <v>189</v>
      </c>
      <c r="BV639" t="s">
        <v>58</v>
      </c>
      <c r="BW639" t="s">
        <v>9689</v>
      </c>
      <c r="BX639" t="s">
        <v>423</v>
      </c>
      <c r="BY639" t="s">
        <v>16</v>
      </c>
      <c r="BZ639" s="138"/>
      <c r="CA639" s="138">
        <v>44538</v>
      </c>
      <c r="CB639" t="s">
        <v>17</v>
      </c>
      <c r="CC639" t="s">
        <v>17</v>
      </c>
      <c r="CD639" t="s">
        <v>6307</v>
      </c>
      <c r="CE639" t="s">
        <v>189</v>
      </c>
      <c r="CF639" t="s">
        <v>189</v>
      </c>
      <c r="CG639" t="s">
        <v>189</v>
      </c>
      <c r="CH639">
        <v>2022</v>
      </c>
      <c r="CI639" s="7">
        <v>44708</v>
      </c>
      <c r="CJ639" t="s">
        <v>4723</v>
      </c>
      <c r="CK639">
        <v>5</v>
      </c>
      <c r="CL639">
        <v>22</v>
      </c>
      <c r="CM639" s="7">
        <v>44704</v>
      </c>
      <c r="CN639" t="s">
        <v>11754</v>
      </c>
      <c r="CO639" t="s">
        <v>9857</v>
      </c>
      <c r="CP639" t="s">
        <v>11498</v>
      </c>
      <c r="CQ639" t="s">
        <v>11727</v>
      </c>
      <c r="CR639" t="s">
        <v>5978</v>
      </c>
      <c r="CS639" t="s">
        <v>5977</v>
      </c>
      <c r="CT639" t="s">
        <v>9851</v>
      </c>
      <c r="CU639" t="s">
        <v>9873</v>
      </c>
      <c r="CV639" t="s">
        <v>6310</v>
      </c>
      <c r="CW639" t="s">
        <v>9874</v>
      </c>
      <c r="CX639" t="s">
        <v>3594</v>
      </c>
      <c r="CY639" t="s">
        <v>9809</v>
      </c>
      <c r="CZ639" t="s">
        <v>6730</v>
      </c>
      <c r="DA639" t="s">
        <v>188</v>
      </c>
      <c r="DB639" t="s">
        <v>16</v>
      </c>
      <c r="DC639" t="s">
        <v>16</v>
      </c>
      <c r="DD639" t="s">
        <v>22</v>
      </c>
      <c r="DE639" t="s">
        <v>16</v>
      </c>
      <c r="DF639" t="s">
        <v>3297</v>
      </c>
      <c r="DG639" t="s">
        <v>4727</v>
      </c>
      <c r="DH639" t="s">
        <v>6809</v>
      </c>
      <c r="DI639" t="s">
        <v>5922</v>
      </c>
      <c r="DJ639" t="s">
        <v>16</v>
      </c>
      <c r="DK639" t="s">
        <v>16</v>
      </c>
      <c r="DL639" t="s">
        <v>5972</v>
      </c>
      <c r="DM639" t="s">
        <v>9708</v>
      </c>
      <c r="DN639" t="s">
        <v>189</v>
      </c>
      <c r="DO639" t="s">
        <v>11272</v>
      </c>
      <c r="DP639" t="s">
        <v>8073</v>
      </c>
      <c r="DQ639" t="s">
        <v>10349</v>
      </c>
      <c r="DR639" t="s">
        <v>8074</v>
      </c>
    </row>
    <row r="640" spans="1:122" x14ac:dyDescent="0.25">
      <c r="A640">
        <v>275</v>
      </c>
      <c r="B640" t="s">
        <v>189</v>
      </c>
      <c r="C640" t="s">
        <v>3615</v>
      </c>
      <c r="D640" s="138">
        <v>44707</v>
      </c>
      <c r="E640" t="s">
        <v>3617</v>
      </c>
      <c r="F640" t="s">
        <v>11</v>
      </c>
      <c r="G640" t="s">
        <v>1932</v>
      </c>
      <c r="H640" t="s">
        <v>11</v>
      </c>
      <c r="I640" t="s">
        <v>9802</v>
      </c>
      <c r="J640" t="s">
        <v>100</v>
      </c>
      <c r="K640">
        <v>1</v>
      </c>
      <c r="L640">
        <v>1</v>
      </c>
      <c r="M640">
        <v>6.74</v>
      </c>
      <c r="N640">
        <v>7.85</v>
      </c>
      <c r="O640" t="s">
        <v>189</v>
      </c>
      <c r="P640" t="s">
        <v>13</v>
      </c>
      <c r="Q640" t="s">
        <v>351</v>
      </c>
      <c r="R640" t="s">
        <v>16</v>
      </c>
      <c r="S640" t="s">
        <v>351</v>
      </c>
      <c r="T640" t="s">
        <v>16</v>
      </c>
      <c r="U640" t="s">
        <v>16</v>
      </c>
      <c r="V640" t="s">
        <v>2410</v>
      </c>
      <c r="W640">
        <v>100</v>
      </c>
      <c r="X640" t="s">
        <v>15</v>
      </c>
      <c r="Y640" t="s">
        <v>6282</v>
      </c>
      <c r="Z640" t="s">
        <v>6282</v>
      </c>
      <c r="AA640" t="s">
        <v>189</v>
      </c>
      <c r="AB640" s="138">
        <v>44713</v>
      </c>
      <c r="AC640" s="138">
        <v>44896</v>
      </c>
      <c r="AD640" t="s">
        <v>6241</v>
      </c>
      <c r="AE640" t="s">
        <v>5354</v>
      </c>
      <c r="AF640" t="s">
        <v>16</v>
      </c>
      <c r="AG640" t="s">
        <v>189</v>
      </c>
      <c r="AH640" s="138">
        <v>45809</v>
      </c>
      <c r="AI640" t="s">
        <v>2414</v>
      </c>
      <c r="AJ640" t="s">
        <v>189</v>
      </c>
      <c r="AK640" t="s">
        <v>189</v>
      </c>
      <c r="AL640" t="s">
        <v>189</v>
      </c>
      <c r="AM640" t="s">
        <v>189</v>
      </c>
      <c r="AN640" t="s">
        <v>189</v>
      </c>
      <c r="AO640" t="s">
        <v>189</v>
      </c>
      <c r="AP640" t="s">
        <v>189</v>
      </c>
      <c r="AQ640" t="s">
        <v>16</v>
      </c>
      <c r="AR640" t="s">
        <v>189</v>
      </c>
      <c r="AS640" t="s">
        <v>16</v>
      </c>
      <c r="AT640" t="s">
        <v>189</v>
      </c>
      <c r="AU640" t="s">
        <v>9344</v>
      </c>
      <c r="AV640" t="s">
        <v>189</v>
      </c>
      <c r="AW640" t="s">
        <v>16</v>
      </c>
      <c r="AX640" t="s">
        <v>16</v>
      </c>
      <c r="AY640" t="s">
        <v>16</v>
      </c>
      <c r="AZ640" t="s">
        <v>16</v>
      </c>
      <c r="BA640" t="s">
        <v>16</v>
      </c>
      <c r="BB640" t="s">
        <v>16</v>
      </c>
      <c r="BC640" t="s">
        <v>16</v>
      </c>
      <c r="BD640" t="s">
        <v>16</v>
      </c>
      <c r="BE640" t="s">
        <v>16</v>
      </c>
      <c r="BF640" t="s">
        <v>189</v>
      </c>
      <c r="BG640" t="s">
        <v>189</v>
      </c>
      <c r="BH640">
        <v>0</v>
      </c>
      <c r="BI640">
        <v>0</v>
      </c>
      <c r="BJ640">
        <v>0</v>
      </c>
      <c r="BK640" t="s">
        <v>189</v>
      </c>
      <c r="BL640" t="s">
        <v>189</v>
      </c>
      <c r="BN640" t="s">
        <v>3614</v>
      </c>
      <c r="BO640" t="s">
        <v>16</v>
      </c>
      <c r="BP640" t="s">
        <v>3617</v>
      </c>
      <c r="BQ640" t="s">
        <v>184</v>
      </c>
      <c r="BR640" t="s">
        <v>6744</v>
      </c>
      <c r="BS640" t="s">
        <v>9667</v>
      </c>
      <c r="BT640" t="s">
        <v>16</v>
      </c>
      <c r="BU640" t="s">
        <v>189</v>
      </c>
      <c r="BV640" t="s">
        <v>135</v>
      </c>
      <c r="BW640" t="s">
        <v>185</v>
      </c>
      <c r="BX640" t="s">
        <v>3618</v>
      </c>
      <c r="BY640" t="s">
        <v>16</v>
      </c>
      <c r="BZ640" s="138"/>
      <c r="CA640" s="138">
        <v>43634</v>
      </c>
      <c r="CB640" t="s">
        <v>17</v>
      </c>
      <c r="CC640" t="s">
        <v>17</v>
      </c>
      <c r="CD640" t="s">
        <v>6307</v>
      </c>
      <c r="CE640" t="s">
        <v>189</v>
      </c>
      <c r="CF640" t="s">
        <v>189</v>
      </c>
      <c r="CG640" t="s">
        <v>189</v>
      </c>
      <c r="CH640">
        <v>2022</v>
      </c>
      <c r="CI640" s="7">
        <v>44707</v>
      </c>
      <c r="CJ640" t="s">
        <v>4723</v>
      </c>
      <c r="CK640">
        <v>5</v>
      </c>
      <c r="CL640">
        <v>22</v>
      </c>
      <c r="CM640" s="7">
        <v>44704</v>
      </c>
      <c r="CN640" t="s">
        <v>11754</v>
      </c>
      <c r="CO640" t="s">
        <v>9857</v>
      </c>
      <c r="CP640" t="s">
        <v>11498</v>
      </c>
      <c r="CQ640" t="s">
        <v>11727</v>
      </c>
      <c r="CR640" t="s">
        <v>5978</v>
      </c>
      <c r="CS640" t="s">
        <v>5977</v>
      </c>
      <c r="CT640" t="s">
        <v>9851</v>
      </c>
      <c r="CU640" t="s">
        <v>9873</v>
      </c>
      <c r="CV640" t="s">
        <v>6310</v>
      </c>
      <c r="CW640" t="s">
        <v>9874</v>
      </c>
      <c r="CX640" t="s">
        <v>3616</v>
      </c>
      <c r="CY640" t="s">
        <v>9813</v>
      </c>
      <c r="CZ640" t="s">
        <v>6730</v>
      </c>
      <c r="DA640" t="s">
        <v>188</v>
      </c>
      <c r="DB640" t="s">
        <v>16</v>
      </c>
      <c r="DC640" t="s">
        <v>16</v>
      </c>
      <c r="DD640" t="s">
        <v>15</v>
      </c>
      <c r="DE640" t="s">
        <v>16</v>
      </c>
      <c r="DF640" t="s">
        <v>16</v>
      </c>
      <c r="DG640" t="s">
        <v>4727</v>
      </c>
      <c r="DH640" t="s">
        <v>2051</v>
      </c>
      <c r="DI640" t="s">
        <v>4519</v>
      </c>
      <c r="DJ640" t="s">
        <v>16</v>
      </c>
      <c r="DK640" t="s">
        <v>16</v>
      </c>
      <c r="DL640" t="s">
        <v>4465</v>
      </c>
      <c r="DM640" t="s">
        <v>16</v>
      </c>
      <c r="DN640" t="s">
        <v>189</v>
      </c>
      <c r="DO640" t="s">
        <v>11757</v>
      </c>
      <c r="DP640" t="s">
        <v>8075</v>
      </c>
      <c r="DQ640" t="s">
        <v>10350</v>
      </c>
      <c r="DR640" t="s">
        <v>8076</v>
      </c>
    </row>
    <row r="641" spans="1:122" x14ac:dyDescent="0.25">
      <c r="A641">
        <v>274</v>
      </c>
      <c r="B641" t="s">
        <v>189</v>
      </c>
      <c r="C641" t="s">
        <v>2537</v>
      </c>
      <c r="D641" s="138">
        <v>44707</v>
      </c>
      <c r="E641" t="s">
        <v>1575</v>
      </c>
      <c r="F641" t="s">
        <v>1930</v>
      </c>
      <c r="G641" t="s">
        <v>1929</v>
      </c>
      <c r="H641" t="s">
        <v>1930</v>
      </c>
      <c r="I641" t="s">
        <v>9978</v>
      </c>
      <c r="J641" t="s">
        <v>100</v>
      </c>
      <c r="K641">
        <v>5</v>
      </c>
      <c r="L641">
        <v>5</v>
      </c>
      <c r="M641">
        <v>33.700000000000003</v>
      </c>
      <c r="N641">
        <v>39.25</v>
      </c>
      <c r="O641" t="s">
        <v>189</v>
      </c>
      <c r="P641" t="s">
        <v>13</v>
      </c>
      <c r="Q641" t="s">
        <v>73</v>
      </c>
      <c r="R641" t="s">
        <v>3612</v>
      </c>
      <c r="S641" t="s">
        <v>3613</v>
      </c>
      <c r="T641" t="s">
        <v>16</v>
      </c>
      <c r="U641" t="s">
        <v>1936</v>
      </c>
      <c r="V641" t="s">
        <v>2410</v>
      </c>
      <c r="W641">
        <v>100</v>
      </c>
      <c r="X641" t="s">
        <v>15</v>
      </c>
      <c r="Y641" t="s">
        <v>6282</v>
      </c>
      <c r="Z641" t="s">
        <v>6282</v>
      </c>
      <c r="AA641" t="s">
        <v>9887</v>
      </c>
      <c r="AB641" s="138">
        <v>44713</v>
      </c>
      <c r="AC641" s="138">
        <v>44896</v>
      </c>
      <c r="AD641" t="s">
        <v>6241</v>
      </c>
      <c r="AE641" t="s">
        <v>5154</v>
      </c>
      <c r="AF641" t="s">
        <v>16</v>
      </c>
      <c r="AG641" t="s">
        <v>189</v>
      </c>
      <c r="AH641" s="138">
        <v>45809</v>
      </c>
      <c r="AI641" t="s">
        <v>2414</v>
      </c>
      <c r="AJ641" t="s">
        <v>189</v>
      </c>
      <c r="AK641" t="s">
        <v>189</v>
      </c>
      <c r="AL641" t="s">
        <v>189</v>
      </c>
      <c r="AM641" t="s">
        <v>189</v>
      </c>
      <c r="AN641" t="s">
        <v>189</v>
      </c>
      <c r="AO641" t="s">
        <v>189</v>
      </c>
      <c r="AP641" t="s">
        <v>189</v>
      </c>
      <c r="AQ641" t="s">
        <v>16</v>
      </c>
      <c r="AR641" t="s">
        <v>189</v>
      </c>
      <c r="AS641" t="s">
        <v>16</v>
      </c>
      <c r="AT641" t="s">
        <v>189</v>
      </c>
      <c r="AU641" t="s">
        <v>9344</v>
      </c>
      <c r="AV641" t="s">
        <v>189</v>
      </c>
      <c r="AW641" t="s">
        <v>16</v>
      </c>
      <c r="AX641" t="s">
        <v>16</v>
      </c>
      <c r="AY641" t="s">
        <v>16</v>
      </c>
      <c r="AZ641" t="s">
        <v>16</v>
      </c>
      <c r="BA641" t="s">
        <v>16</v>
      </c>
      <c r="BB641" t="s">
        <v>16</v>
      </c>
      <c r="BC641" t="s">
        <v>16</v>
      </c>
      <c r="BD641" t="s">
        <v>16</v>
      </c>
      <c r="BE641" t="s">
        <v>16</v>
      </c>
      <c r="BF641" t="s">
        <v>189</v>
      </c>
      <c r="BG641" t="s">
        <v>189</v>
      </c>
      <c r="BH641">
        <v>0</v>
      </c>
      <c r="BI641">
        <v>0</v>
      </c>
      <c r="BJ641">
        <v>0</v>
      </c>
      <c r="BK641" t="s">
        <v>189</v>
      </c>
      <c r="BL641" t="s">
        <v>189</v>
      </c>
      <c r="BN641" t="s">
        <v>1576</v>
      </c>
      <c r="BO641" t="s">
        <v>16</v>
      </c>
      <c r="BP641" t="s">
        <v>1575</v>
      </c>
      <c r="BQ641" t="s">
        <v>184</v>
      </c>
      <c r="BR641" t="s">
        <v>6744</v>
      </c>
      <c r="BS641" t="s">
        <v>9726</v>
      </c>
      <c r="BT641" t="s">
        <v>16</v>
      </c>
      <c r="BU641" t="s">
        <v>189</v>
      </c>
      <c r="BV641" t="s">
        <v>74</v>
      </c>
      <c r="BW641" t="s">
        <v>185</v>
      </c>
      <c r="BX641" t="s">
        <v>1165</v>
      </c>
      <c r="BY641" t="s">
        <v>16</v>
      </c>
      <c r="BZ641" s="138"/>
      <c r="CA641" s="138">
        <v>43635</v>
      </c>
      <c r="CB641" t="s">
        <v>17</v>
      </c>
      <c r="CC641" t="s">
        <v>17</v>
      </c>
      <c r="CD641" t="s">
        <v>6307</v>
      </c>
      <c r="CE641" t="s">
        <v>189</v>
      </c>
      <c r="CF641" t="s">
        <v>6307</v>
      </c>
      <c r="CG641" t="s">
        <v>189</v>
      </c>
      <c r="CH641">
        <v>2022</v>
      </c>
      <c r="CI641" s="7">
        <v>44707</v>
      </c>
      <c r="CJ641" t="s">
        <v>4723</v>
      </c>
      <c r="CK641">
        <v>5</v>
      </c>
      <c r="CL641">
        <v>22</v>
      </c>
      <c r="CM641" s="7">
        <v>44704</v>
      </c>
      <c r="CN641" t="s">
        <v>11754</v>
      </c>
      <c r="CO641" t="s">
        <v>9857</v>
      </c>
      <c r="CP641" t="s">
        <v>11498</v>
      </c>
      <c r="CQ641" t="s">
        <v>11727</v>
      </c>
      <c r="CR641" t="s">
        <v>5978</v>
      </c>
      <c r="CS641" t="s">
        <v>5977</v>
      </c>
      <c r="CT641" t="s">
        <v>9851</v>
      </c>
      <c r="CU641" t="s">
        <v>6826</v>
      </c>
      <c r="CV641" t="s">
        <v>6310</v>
      </c>
      <c r="CW641" t="s">
        <v>9874</v>
      </c>
      <c r="CX641" t="s">
        <v>1577</v>
      </c>
      <c r="CY641" t="s">
        <v>9813</v>
      </c>
      <c r="CZ641" t="s">
        <v>6730</v>
      </c>
      <c r="DA641" t="s">
        <v>241</v>
      </c>
      <c r="DB641" t="s">
        <v>16</v>
      </c>
      <c r="DC641" t="s">
        <v>16</v>
      </c>
      <c r="DD641" t="s">
        <v>15</v>
      </c>
      <c r="DE641" t="s">
        <v>16</v>
      </c>
      <c r="DF641" t="s">
        <v>16</v>
      </c>
      <c r="DG641" t="s">
        <v>4727</v>
      </c>
      <c r="DH641" t="s">
        <v>2051</v>
      </c>
      <c r="DI641" t="s">
        <v>4517</v>
      </c>
      <c r="DJ641" t="s">
        <v>9887</v>
      </c>
      <c r="DK641" t="s">
        <v>4345</v>
      </c>
      <c r="DL641" t="s">
        <v>4345</v>
      </c>
      <c r="DM641" t="s">
        <v>16</v>
      </c>
      <c r="DN641" t="s">
        <v>189</v>
      </c>
      <c r="DO641" t="s">
        <v>11758</v>
      </c>
      <c r="DP641" t="s">
        <v>8077</v>
      </c>
      <c r="DQ641" t="s">
        <v>10350</v>
      </c>
      <c r="DR641" t="s">
        <v>8078</v>
      </c>
    </row>
    <row r="642" spans="1:122" x14ac:dyDescent="0.25">
      <c r="A642">
        <v>273</v>
      </c>
      <c r="B642" t="s">
        <v>189</v>
      </c>
      <c r="C642" t="s">
        <v>3633</v>
      </c>
      <c r="D642" s="138">
        <v>44706</v>
      </c>
      <c r="E642" t="s">
        <v>3636</v>
      </c>
      <c r="F642" t="s">
        <v>11</v>
      </c>
      <c r="G642" t="s">
        <v>16</v>
      </c>
      <c r="H642" t="s">
        <v>11</v>
      </c>
      <c r="I642" t="s">
        <v>9802</v>
      </c>
      <c r="J642" t="s">
        <v>92</v>
      </c>
      <c r="K642">
        <v>1.39</v>
      </c>
      <c r="L642">
        <v>1.48</v>
      </c>
      <c r="M642">
        <v>9.93</v>
      </c>
      <c r="N642">
        <v>11.632</v>
      </c>
      <c r="O642" t="s">
        <v>189</v>
      </c>
      <c r="P642" t="s">
        <v>13</v>
      </c>
      <c r="Q642" t="s">
        <v>705</v>
      </c>
      <c r="R642" t="s">
        <v>1126</v>
      </c>
      <c r="S642" t="s">
        <v>705</v>
      </c>
      <c r="T642" t="s">
        <v>16</v>
      </c>
      <c r="U642" t="s">
        <v>65</v>
      </c>
      <c r="V642" t="s">
        <v>2410</v>
      </c>
      <c r="W642">
        <v>100</v>
      </c>
      <c r="X642" t="s">
        <v>22</v>
      </c>
      <c r="Y642" t="s">
        <v>6283</v>
      </c>
      <c r="Z642" t="s">
        <v>6283</v>
      </c>
      <c r="AA642" t="s">
        <v>9887</v>
      </c>
      <c r="AB642" s="138">
        <v>44713</v>
      </c>
      <c r="AC642" s="138">
        <v>44896</v>
      </c>
      <c r="AD642" t="s">
        <v>6241</v>
      </c>
      <c r="AE642" t="s">
        <v>5357</v>
      </c>
      <c r="AF642" t="s">
        <v>16</v>
      </c>
      <c r="AG642" t="s">
        <v>189</v>
      </c>
      <c r="AH642" s="138">
        <v>45809</v>
      </c>
      <c r="AI642" t="s">
        <v>2414</v>
      </c>
      <c r="AJ642" t="s">
        <v>189</v>
      </c>
      <c r="AK642" t="s">
        <v>189</v>
      </c>
      <c r="AL642" t="s">
        <v>189</v>
      </c>
      <c r="AM642" t="s">
        <v>189</v>
      </c>
      <c r="AN642" t="s">
        <v>189</v>
      </c>
      <c r="AO642" t="s">
        <v>189</v>
      </c>
      <c r="AP642" t="s">
        <v>189</v>
      </c>
      <c r="AQ642" t="s">
        <v>16</v>
      </c>
      <c r="AR642" t="s">
        <v>189</v>
      </c>
      <c r="AS642" t="s">
        <v>16</v>
      </c>
      <c r="AT642" t="s">
        <v>189</v>
      </c>
      <c r="AU642" t="s">
        <v>9344</v>
      </c>
      <c r="AV642" t="s">
        <v>189</v>
      </c>
      <c r="AW642" t="s">
        <v>16</v>
      </c>
      <c r="AX642" t="s">
        <v>16</v>
      </c>
      <c r="AY642" t="s">
        <v>16</v>
      </c>
      <c r="AZ642" t="s">
        <v>16</v>
      </c>
      <c r="BA642" t="s">
        <v>16</v>
      </c>
      <c r="BB642" t="s">
        <v>16</v>
      </c>
      <c r="BC642" t="s">
        <v>16</v>
      </c>
      <c r="BD642" t="s">
        <v>16</v>
      </c>
      <c r="BE642" t="s">
        <v>16</v>
      </c>
      <c r="BF642" t="s">
        <v>189</v>
      </c>
      <c r="BG642" t="s">
        <v>189</v>
      </c>
      <c r="BH642">
        <v>0</v>
      </c>
      <c r="BI642">
        <v>0</v>
      </c>
      <c r="BJ642">
        <v>0</v>
      </c>
      <c r="BK642" t="s">
        <v>189</v>
      </c>
      <c r="BL642" t="s">
        <v>189</v>
      </c>
      <c r="BN642" t="s">
        <v>3632</v>
      </c>
      <c r="BO642" t="s">
        <v>7115</v>
      </c>
      <c r="BP642" t="s">
        <v>3635</v>
      </c>
      <c r="BQ642" t="s">
        <v>184</v>
      </c>
      <c r="BR642" t="s">
        <v>6744</v>
      </c>
      <c r="BS642" t="s">
        <v>16</v>
      </c>
      <c r="BT642" t="s">
        <v>16</v>
      </c>
      <c r="BU642" t="s">
        <v>189</v>
      </c>
      <c r="BV642" t="s">
        <v>18</v>
      </c>
      <c r="BW642" t="s">
        <v>189</v>
      </c>
      <c r="BX642" t="s">
        <v>310</v>
      </c>
      <c r="BY642" t="s">
        <v>16</v>
      </c>
      <c r="BZ642" s="138"/>
      <c r="CA642" s="138">
        <v>44706</v>
      </c>
      <c r="CB642" t="s">
        <v>34</v>
      </c>
      <c r="CC642" t="s">
        <v>16</v>
      </c>
      <c r="CD642" t="s">
        <v>6307</v>
      </c>
      <c r="CE642" t="s">
        <v>189</v>
      </c>
      <c r="CF642" t="s">
        <v>189</v>
      </c>
      <c r="CG642" t="s">
        <v>189</v>
      </c>
      <c r="CH642">
        <v>2022</v>
      </c>
      <c r="CI642" s="7">
        <v>44706</v>
      </c>
      <c r="CJ642" t="s">
        <v>4723</v>
      </c>
      <c r="CK642">
        <v>5</v>
      </c>
      <c r="CL642">
        <v>22</v>
      </c>
      <c r="CM642" s="7">
        <v>44704</v>
      </c>
      <c r="CN642" t="s">
        <v>11754</v>
      </c>
      <c r="CO642" t="s">
        <v>9857</v>
      </c>
      <c r="CP642" t="s">
        <v>11498</v>
      </c>
      <c r="CQ642" t="s">
        <v>11727</v>
      </c>
      <c r="CR642" t="s">
        <v>5978</v>
      </c>
      <c r="CS642" t="s">
        <v>5977</v>
      </c>
      <c r="CT642" t="s">
        <v>9851</v>
      </c>
      <c r="CU642" t="s">
        <v>9873</v>
      </c>
      <c r="CV642" t="s">
        <v>6307</v>
      </c>
      <c r="CW642" t="s">
        <v>9874</v>
      </c>
      <c r="CX642" t="s">
        <v>3634</v>
      </c>
      <c r="CY642" t="s">
        <v>9809</v>
      </c>
      <c r="CZ642" t="s">
        <v>6730</v>
      </c>
      <c r="DA642" t="s">
        <v>188</v>
      </c>
      <c r="DB642" t="s">
        <v>16</v>
      </c>
      <c r="DC642" t="s">
        <v>16</v>
      </c>
      <c r="DD642" t="s">
        <v>22</v>
      </c>
      <c r="DE642" t="s">
        <v>16</v>
      </c>
      <c r="DF642" t="s">
        <v>509</v>
      </c>
      <c r="DG642" t="s">
        <v>4727</v>
      </c>
      <c r="DH642" t="s">
        <v>6814</v>
      </c>
      <c r="DI642" t="s">
        <v>5923</v>
      </c>
      <c r="DJ642" t="s">
        <v>9887</v>
      </c>
      <c r="DK642" t="s">
        <v>4345</v>
      </c>
      <c r="DL642" t="s">
        <v>4345</v>
      </c>
      <c r="DM642" t="s">
        <v>6245</v>
      </c>
      <c r="DN642" t="s">
        <v>189</v>
      </c>
      <c r="DO642" t="s">
        <v>11273</v>
      </c>
      <c r="DP642" t="s">
        <v>8079</v>
      </c>
      <c r="DQ642" t="s">
        <v>10351</v>
      </c>
      <c r="DR642" t="s">
        <v>8080</v>
      </c>
    </row>
    <row r="643" spans="1:122" x14ac:dyDescent="0.25">
      <c r="A643">
        <v>272</v>
      </c>
      <c r="B643" t="s">
        <v>189</v>
      </c>
      <c r="C643" t="s">
        <v>3629</v>
      </c>
      <c r="D643" s="138">
        <v>44706</v>
      </c>
      <c r="E643" t="s">
        <v>3631</v>
      </c>
      <c r="F643" t="s">
        <v>3625</v>
      </c>
      <c r="G643" t="s">
        <v>1926</v>
      </c>
      <c r="H643" t="s">
        <v>1958</v>
      </c>
      <c r="I643" t="s">
        <v>4840</v>
      </c>
      <c r="J643" t="s">
        <v>100</v>
      </c>
      <c r="K643">
        <v>5</v>
      </c>
      <c r="L643">
        <v>5</v>
      </c>
      <c r="M643">
        <v>33.46</v>
      </c>
      <c r="N643">
        <v>39.25</v>
      </c>
      <c r="O643" t="s">
        <v>189</v>
      </c>
      <c r="P643" t="s">
        <v>104</v>
      </c>
      <c r="Q643" t="s">
        <v>20</v>
      </c>
      <c r="R643" t="s">
        <v>3626</v>
      </c>
      <c r="S643" t="s">
        <v>3627</v>
      </c>
      <c r="T643" t="s">
        <v>3627</v>
      </c>
      <c r="U643" t="s">
        <v>2071</v>
      </c>
      <c r="V643" t="s">
        <v>2410</v>
      </c>
      <c r="W643">
        <v>99.968999999999994</v>
      </c>
      <c r="X643" t="s">
        <v>32</v>
      </c>
      <c r="Y643" t="s">
        <v>6282</v>
      </c>
      <c r="Z643" t="s">
        <v>6282</v>
      </c>
      <c r="AA643" t="s">
        <v>189</v>
      </c>
      <c r="AB643" s="138">
        <v>44713</v>
      </c>
      <c r="AC643" s="138">
        <v>44896</v>
      </c>
      <c r="AD643" t="s">
        <v>6240</v>
      </c>
      <c r="AE643" t="s">
        <v>5356</v>
      </c>
      <c r="AF643" t="s">
        <v>16</v>
      </c>
      <c r="AG643" t="s">
        <v>189</v>
      </c>
      <c r="AH643" s="138">
        <v>46539</v>
      </c>
      <c r="AI643" t="s">
        <v>2414</v>
      </c>
      <c r="AJ643" t="s">
        <v>189</v>
      </c>
      <c r="AK643" t="s">
        <v>189</v>
      </c>
      <c r="AL643" t="s">
        <v>189</v>
      </c>
      <c r="AM643" t="s">
        <v>189</v>
      </c>
      <c r="AN643" t="s">
        <v>189</v>
      </c>
      <c r="AO643" t="s">
        <v>189</v>
      </c>
      <c r="AP643" t="s">
        <v>189</v>
      </c>
      <c r="AQ643" t="s">
        <v>16</v>
      </c>
      <c r="AR643" t="s">
        <v>189</v>
      </c>
      <c r="AS643" t="s">
        <v>16</v>
      </c>
      <c r="AT643" t="s">
        <v>189</v>
      </c>
      <c r="AU643" t="s">
        <v>189</v>
      </c>
      <c r="AV643" t="s">
        <v>189</v>
      </c>
      <c r="AW643" t="s">
        <v>16</v>
      </c>
      <c r="AX643" t="s">
        <v>16</v>
      </c>
      <c r="AY643" t="s">
        <v>16</v>
      </c>
      <c r="AZ643" t="s">
        <v>16</v>
      </c>
      <c r="BA643" t="s">
        <v>16</v>
      </c>
      <c r="BB643" t="s">
        <v>16</v>
      </c>
      <c r="BC643" t="s">
        <v>16</v>
      </c>
      <c r="BD643" t="s">
        <v>16</v>
      </c>
      <c r="BE643" t="s">
        <v>16</v>
      </c>
      <c r="BF643" t="s">
        <v>189</v>
      </c>
      <c r="BG643" t="s">
        <v>189</v>
      </c>
      <c r="BH643">
        <v>0</v>
      </c>
      <c r="BI643">
        <v>0</v>
      </c>
      <c r="BJ643">
        <v>0</v>
      </c>
      <c r="BK643" t="s">
        <v>189</v>
      </c>
      <c r="BL643" t="s">
        <v>189</v>
      </c>
      <c r="BN643" t="s">
        <v>3628</v>
      </c>
      <c r="BO643" t="s">
        <v>16</v>
      </c>
      <c r="BP643" t="s">
        <v>3631</v>
      </c>
      <c r="BQ643" t="s">
        <v>240</v>
      </c>
      <c r="BR643" t="s">
        <v>6745</v>
      </c>
      <c r="BS643" t="s">
        <v>16</v>
      </c>
      <c r="BT643" t="s">
        <v>16</v>
      </c>
      <c r="BU643" t="s">
        <v>189</v>
      </c>
      <c r="BV643" t="s">
        <v>67</v>
      </c>
      <c r="BW643" t="s">
        <v>16</v>
      </c>
      <c r="BX643" t="s">
        <v>485</v>
      </c>
      <c r="BY643" t="s">
        <v>16</v>
      </c>
      <c r="BZ643" s="138"/>
      <c r="CA643" s="138">
        <v>36263</v>
      </c>
      <c r="CB643" t="s">
        <v>34</v>
      </c>
      <c r="CC643" t="s">
        <v>6745</v>
      </c>
      <c r="CD643" t="s">
        <v>6307</v>
      </c>
      <c r="CE643" t="s">
        <v>189</v>
      </c>
      <c r="CF643" t="s">
        <v>189</v>
      </c>
      <c r="CG643" t="s">
        <v>189</v>
      </c>
      <c r="CH643">
        <v>2022</v>
      </c>
      <c r="CI643" s="7">
        <v>44706</v>
      </c>
      <c r="CJ643" t="s">
        <v>16</v>
      </c>
      <c r="CK643">
        <v>5</v>
      </c>
      <c r="CL643">
        <v>22</v>
      </c>
      <c r="CM643" s="7">
        <v>44704</v>
      </c>
      <c r="CN643" t="s">
        <v>11754</v>
      </c>
      <c r="CO643" t="s">
        <v>9857</v>
      </c>
      <c r="CP643" t="s">
        <v>11498</v>
      </c>
      <c r="CQ643" t="s">
        <v>11727</v>
      </c>
      <c r="CR643" t="s">
        <v>5978</v>
      </c>
      <c r="CS643" t="s">
        <v>5977</v>
      </c>
      <c r="CT643" t="s">
        <v>9851</v>
      </c>
      <c r="CU643" t="s">
        <v>6826</v>
      </c>
      <c r="CV643" t="s">
        <v>6310</v>
      </c>
      <c r="CW643" t="s">
        <v>9912</v>
      </c>
      <c r="CX643" t="s">
        <v>3630</v>
      </c>
      <c r="CY643" t="s">
        <v>9813</v>
      </c>
      <c r="CZ643" t="s">
        <v>6730</v>
      </c>
      <c r="DA643" t="s">
        <v>252</v>
      </c>
      <c r="DB643" t="s">
        <v>9800</v>
      </c>
      <c r="DC643" t="s">
        <v>3628</v>
      </c>
      <c r="DD643" t="s">
        <v>32</v>
      </c>
      <c r="DE643" t="s">
        <v>16</v>
      </c>
      <c r="DF643" t="s">
        <v>16</v>
      </c>
      <c r="DG643" t="s">
        <v>4730</v>
      </c>
      <c r="DH643" t="s">
        <v>2051</v>
      </c>
      <c r="DI643" t="s">
        <v>4517</v>
      </c>
      <c r="DJ643" t="s">
        <v>16</v>
      </c>
      <c r="DK643" t="s">
        <v>16</v>
      </c>
      <c r="DL643" t="s">
        <v>4465</v>
      </c>
      <c r="DM643" t="s">
        <v>16</v>
      </c>
      <c r="DN643" t="s">
        <v>189</v>
      </c>
      <c r="DO643" t="s">
        <v>11759</v>
      </c>
      <c r="DP643" t="s">
        <v>8081</v>
      </c>
      <c r="DQ643" t="s">
        <v>10351</v>
      </c>
      <c r="DR643" t="s">
        <v>8082</v>
      </c>
    </row>
    <row r="644" spans="1:122" x14ac:dyDescent="0.25">
      <c r="A644">
        <v>271</v>
      </c>
      <c r="B644" t="s">
        <v>189</v>
      </c>
      <c r="C644" t="s">
        <v>3620</v>
      </c>
      <c r="D644" s="138">
        <v>44706</v>
      </c>
      <c r="E644" t="s">
        <v>3624</v>
      </c>
      <c r="F644" t="s">
        <v>11</v>
      </c>
      <c r="G644" t="s">
        <v>16</v>
      </c>
      <c r="H644" t="s">
        <v>11</v>
      </c>
      <c r="I644" t="s">
        <v>9802</v>
      </c>
      <c r="J644" t="s">
        <v>100</v>
      </c>
      <c r="K644">
        <v>0.70499999999999996</v>
      </c>
      <c r="L644">
        <v>0.7</v>
      </c>
      <c r="M644">
        <v>4.72</v>
      </c>
      <c r="N644">
        <v>5.5339999999999998</v>
      </c>
      <c r="O644" t="s">
        <v>189</v>
      </c>
      <c r="P644" t="s">
        <v>13</v>
      </c>
      <c r="Q644" t="s">
        <v>66</v>
      </c>
      <c r="R644" t="s">
        <v>16</v>
      </c>
      <c r="S644" t="s">
        <v>66</v>
      </c>
      <c r="T644" t="s">
        <v>16</v>
      </c>
      <c r="U644" t="s">
        <v>16</v>
      </c>
      <c r="V644" t="s">
        <v>2410</v>
      </c>
      <c r="W644">
        <v>100</v>
      </c>
      <c r="X644" t="s">
        <v>22</v>
      </c>
      <c r="Y644" t="s">
        <v>6282</v>
      </c>
      <c r="Z644" t="s">
        <v>6282</v>
      </c>
      <c r="AA644" t="s">
        <v>189</v>
      </c>
      <c r="AB644" s="138">
        <v>44713</v>
      </c>
      <c r="AC644" s="138">
        <v>44896</v>
      </c>
      <c r="AD644" t="s">
        <v>6241</v>
      </c>
      <c r="AE644" t="s">
        <v>5355</v>
      </c>
      <c r="AF644" t="s">
        <v>16</v>
      </c>
      <c r="AG644" t="s">
        <v>189</v>
      </c>
      <c r="AH644" s="138">
        <v>45809</v>
      </c>
      <c r="AI644" t="s">
        <v>2414</v>
      </c>
      <c r="AJ644" t="s">
        <v>189</v>
      </c>
      <c r="AK644" t="s">
        <v>189</v>
      </c>
      <c r="AL644" t="s">
        <v>189</v>
      </c>
      <c r="AM644" t="s">
        <v>189</v>
      </c>
      <c r="AN644" t="s">
        <v>189</v>
      </c>
      <c r="AO644" t="s">
        <v>189</v>
      </c>
      <c r="AP644" t="s">
        <v>189</v>
      </c>
      <c r="AQ644" t="s">
        <v>16</v>
      </c>
      <c r="AR644" t="s">
        <v>189</v>
      </c>
      <c r="AS644" t="s">
        <v>16</v>
      </c>
      <c r="AT644" t="s">
        <v>189</v>
      </c>
      <c r="AU644" t="s">
        <v>9344</v>
      </c>
      <c r="AV644" t="s">
        <v>189</v>
      </c>
      <c r="AW644" t="s">
        <v>16</v>
      </c>
      <c r="AX644" t="s">
        <v>16</v>
      </c>
      <c r="AY644" t="s">
        <v>16</v>
      </c>
      <c r="AZ644" t="s">
        <v>16</v>
      </c>
      <c r="BA644" t="s">
        <v>16</v>
      </c>
      <c r="BB644" t="s">
        <v>16</v>
      </c>
      <c r="BC644" t="s">
        <v>16</v>
      </c>
      <c r="BD644" t="s">
        <v>16</v>
      </c>
      <c r="BE644" t="s">
        <v>16</v>
      </c>
      <c r="BF644" t="s">
        <v>189</v>
      </c>
      <c r="BG644" t="s">
        <v>189</v>
      </c>
      <c r="BH644">
        <v>0</v>
      </c>
      <c r="BI644">
        <v>0</v>
      </c>
      <c r="BJ644">
        <v>0</v>
      </c>
      <c r="BK644" t="s">
        <v>189</v>
      </c>
      <c r="BL644" t="s">
        <v>189</v>
      </c>
      <c r="BN644" t="s">
        <v>3619</v>
      </c>
      <c r="BO644" t="s">
        <v>9725</v>
      </c>
      <c r="BP644" t="s">
        <v>3622</v>
      </c>
      <c r="BQ644" t="s">
        <v>184</v>
      </c>
      <c r="BR644" t="s">
        <v>6744</v>
      </c>
      <c r="BS644" t="s">
        <v>9667</v>
      </c>
      <c r="BT644" t="s">
        <v>16</v>
      </c>
      <c r="BU644" t="s">
        <v>189</v>
      </c>
      <c r="BV644" t="s">
        <v>50</v>
      </c>
      <c r="BW644" t="s">
        <v>185</v>
      </c>
      <c r="BX644" t="s">
        <v>3623</v>
      </c>
      <c r="BY644" t="s">
        <v>16</v>
      </c>
      <c r="BZ644" s="138"/>
      <c r="CA644" s="138">
        <v>44706</v>
      </c>
      <c r="CB644" t="s">
        <v>17</v>
      </c>
      <c r="CC644" t="s">
        <v>16</v>
      </c>
      <c r="CD644" t="s">
        <v>6307</v>
      </c>
      <c r="CE644" t="s">
        <v>189</v>
      </c>
      <c r="CF644" t="s">
        <v>189</v>
      </c>
      <c r="CG644" t="s">
        <v>189</v>
      </c>
      <c r="CH644">
        <v>2022</v>
      </c>
      <c r="CI644" s="7">
        <v>44706</v>
      </c>
      <c r="CJ644" t="s">
        <v>4723</v>
      </c>
      <c r="CK644">
        <v>5</v>
      </c>
      <c r="CL644">
        <v>22</v>
      </c>
      <c r="CM644" s="7">
        <v>44704</v>
      </c>
      <c r="CN644" t="s">
        <v>11754</v>
      </c>
      <c r="CO644" t="s">
        <v>9857</v>
      </c>
      <c r="CP644" t="s">
        <v>11498</v>
      </c>
      <c r="CQ644" t="s">
        <v>11727</v>
      </c>
      <c r="CR644" t="s">
        <v>5978</v>
      </c>
      <c r="CS644" t="s">
        <v>5977</v>
      </c>
      <c r="CT644" t="s">
        <v>9851</v>
      </c>
      <c r="CU644" t="s">
        <v>9873</v>
      </c>
      <c r="CV644" t="s">
        <v>6307</v>
      </c>
      <c r="CW644" t="s">
        <v>9874</v>
      </c>
      <c r="CX644" t="s">
        <v>3621</v>
      </c>
      <c r="CY644" t="s">
        <v>9813</v>
      </c>
      <c r="CZ644" t="s">
        <v>6730</v>
      </c>
      <c r="DA644" t="s">
        <v>188</v>
      </c>
      <c r="DB644" t="s">
        <v>16</v>
      </c>
      <c r="DC644" t="s">
        <v>16</v>
      </c>
      <c r="DD644" t="s">
        <v>22</v>
      </c>
      <c r="DE644" t="s">
        <v>16</v>
      </c>
      <c r="DF644" t="s">
        <v>405</v>
      </c>
      <c r="DG644" t="s">
        <v>4727</v>
      </c>
      <c r="DH644" t="s">
        <v>6766</v>
      </c>
      <c r="DI644" t="s">
        <v>5924</v>
      </c>
      <c r="DJ644" t="s">
        <v>16</v>
      </c>
      <c r="DK644" t="s">
        <v>16</v>
      </c>
      <c r="DL644" t="s">
        <v>5972</v>
      </c>
      <c r="DM644" t="s">
        <v>9708</v>
      </c>
      <c r="DN644" t="s">
        <v>189</v>
      </c>
      <c r="DO644" t="s">
        <v>11274</v>
      </c>
      <c r="DP644" t="s">
        <v>8083</v>
      </c>
      <c r="DQ644" t="s">
        <v>10351</v>
      </c>
      <c r="DR644" t="s">
        <v>8084</v>
      </c>
    </row>
    <row r="645" spans="1:122" x14ac:dyDescent="0.25">
      <c r="A645">
        <v>270</v>
      </c>
      <c r="B645" t="s">
        <v>189</v>
      </c>
      <c r="C645" t="s">
        <v>3392</v>
      </c>
      <c r="D645" s="138">
        <v>44705</v>
      </c>
      <c r="E645" t="s">
        <v>3394</v>
      </c>
      <c r="F645" t="s">
        <v>11</v>
      </c>
      <c r="G645" t="s">
        <v>1929</v>
      </c>
      <c r="H645" t="s">
        <v>11</v>
      </c>
      <c r="I645" t="s">
        <v>9802</v>
      </c>
      <c r="J645" t="s">
        <v>100</v>
      </c>
      <c r="K645">
        <v>2.0699999999999998</v>
      </c>
      <c r="L645">
        <v>2.0699999999999998</v>
      </c>
      <c r="M645">
        <v>13.77</v>
      </c>
      <c r="N645">
        <v>16.247</v>
      </c>
      <c r="O645" t="s">
        <v>189</v>
      </c>
      <c r="P645" t="s">
        <v>13</v>
      </c>
      <c r="Q645" t="s">
        <v>31</v>
      </c>
      <c r="R645" t="s">
        <v>1360</v>
      </c>
      <c r="S645" t="s">
        <v>31</v>
      </c>
      <c r="T645" t="s">
        <v>16</v>
      </c>
      <c r="U645" t="s">
        <v>1938</v>
      </c>
      <c r="V645" t="s">
        <v>2410</v>
      </c>
      <c r="W645">
        <v>100</v>
      </c>
      <c r="X645" t="s">
        <v>15</v>
      </c>
      <c r="Y645" t="s">
        <v>6283</v>
      </c>
      <c r="Z645" t="s">
        <v>6283</v>
      </c>
      <c r="AA645" t="s">
        <v>9887</v>
      </c>
      <c r="AB645" s="138">
        <v>44712</v>
      </c>
      <c r="AC645" s="138">
        <v>44895</v>
      </c>
      <c r="AD645" t="s">
        <v>6241</v>
      </c>
      <c r="AE645" t="s">
        <v>5318</v>
      </c>
      <c r="AF645" t="s">
        <v>16</v>
      </c>
      <c r="AG645" t="s">
        <v>189</v>
      </c>
      <c r="AH645" s="138">
        <v>45808</v>
      </c>
      <c r="AI645" t="s">
        <v>2414</v>
      </c>
      <c r="AJ645" t="s">
        <v>189</v>
      </c>
      <c r="AK645" t="s">
        <v>189</v>
      </c>
      <c r="AL645" t="s">
        <v>189</v>
      </c>
      <c r="AM645" t="s">
        <v>189</v>
      </c>
      <c r="AN645" t="s">
        <v>189</v>
      </c>
      <c r="AO645" t="s">
        <v>189</v>
      </c>
      <c r="AP645" t="s">
        <v>189</v>
      </c>
      <c r="AQ645" t="s">
        <v>16</v>
      </c>
      <c r="AR645" t="s">
        <v>189</v>
      </c>
      <c r="AS645" t="s">
        <v>16</v>
      </c>
      <c r="AT645" t="s">
        <v>189</v>
      </c>
      <c r="AU645" t="s">
        <v>9344</v>
      </c>
      <c r="AV645" t="s">
        <v>189</v>
      </c>
      <c r="AW645" t="s">
        <v>16</v>
      </c>
      <c r="AX645" t="s">
        <v>16</v>
      </c>
      <c r="AY645" t="s">
        <v>16</v>
      </c>
      <c r="AZ645" t="s">
        <v>16</v>
      </c>
      <c r="BA645" t="s">
        <v>16</v>
      </c>
      <c r="BB645" t="s">
        <v>16</v>
      </c>
      <c r="BC645" t="s">
        <v>16</v>
      </c>
      <c r="BD645" t="s">
        <v>16</v>
      </c>
      <c r="BE645" t="s">
        <v>16</v>
      </c>
      <c r="BF645" t="s">
        <v>189</v>
      </c>
      <c r="BG645" t="s">
        <v>189</v>
      </c>
      <c r="BH645">
        <v>0</v>
      </c>
      <c r="BI645">
        <v>0</v>
      </c>
      <c r="BJ645">
        <v>0</v>
      </c>
      <c r="BK645" t="s">
        <v>189</v>
      </c>
      <c r="BL645" t="s">
        <v>189</v>
      </c>
      <c r="BN645" t="s">
        <v>3391</v>
      </c>
      <c r="BO645" t="s">
        <v>16</v>
      </c>
      <c r="BP645" t="s">
        <v>3394</v>
      </c>
      <c r="BQ645" t="s">
        <v>184</v>
      </c>
      <c r="BR645" t="s">
        <v>6744</v>
      </c>
      <c r="BS645" t="s">
        <v>9667</v>
      </c>
      <c r="BT645" t="s">
        <v>16</v>
      </c>
      <c r="BU645" t="s">
        <v>189</v>
      </c>
      <c r="BV645" t="s">
        <v>35</v>
      </c>
      <c r="BW645" t="s">
        <v>195</v>
      </c>
      <c r="BX645" t="s">
        <v>3395</v>
      </c>
      <c r="BY645" t="s">
        <v>16</v>
      </c>
      <c r="BZ645" s="138"/>
      <c r="CA645" s="138">
        <v>43657</v>
      </c>
      <c r="CB645" t="s">
        <v>17</v>
      </c>
      <c r="CC645" t="s">
        <v>17</v>
      </c>
      <c r="CD645" t="s">
        <v>6307</v>
      </c>
      <c r="CE645" t="s">
        <v>189</v>
      </c>
      <c r="CF645" t="s">
        <v>189</v>
      </c>
      <c r="CG645" t="s">
        <v>189</v>
      </c>
      <c r="CH645">
        <v>2022</v>
      </c>
      <c r="CI645" s="7">
        <v>44705</v>
      </c>
      <c r="CJ645" t="s">
        <v>4723</v>
      </c>
      <c r="CK645">
        <v>5</v>
      </c>
      <c r="CL645">
        <v>22</v>
      </c>
      <c r="CM645" s="7">
        <v>44704</v>
      </c>
      <c r="CN645" t="s">
        <v>11754</v>
      </c>
      <c r="CO645" t="s">
        <v>9857</v>
      </c>
      <c r="CP645" t="s">
        <v>11498</v>
      </c>
      <c r="CQ645" t="s">
        <v>11727</v>
      </c>
      <c r="CR645" t="s">
        <v>5978</v>
      </c>
      <c r="CS645" t="s">
        <v>5977</v>
      </c>
      <c r="CT645" t="s">
        <v>9851</v>
      </c>
      <c r="CU645" t="s">
        <v>6824</v>
      </c>
      <c r="CV645" t="s">
        <v>6310</v>
      </c>
      <c r="CW645" t="s">
        <v>9874</v>
      </c>
      <c r="CX645" t="s">
        <v>3393</v>
      </c>
      <c r="CY645" t="s">
        <v>9813</v>
      </c>
      <c r="CZ645" t="s">
        <v>6730</v>
      </c>
      <c r="DA645" t="s">
        <v>188</v>
      </c>
      <c r="DB645" t="s">
        <v>16</v>
      </c>
      <c r="DC645" t="s">
        <v>16</v>
      </c>
      <c r="DD645" t="s">
        <v>15</v>
      </c>
      <c r="DE645" t="s">
        <v>16</v>
      </c>
      <c r="DF645" t="s">
        <v>16</v>
      </c>
      <c r="DG645" t="s">
        <v>4727</v>
      </c>
      <c r="DH645" t="s">
        <v>2051</v>
      </c>
      <c r="DI645" t="s">
        <v>5925</v>
      </c>
      <c r="DJ645" t="s">
        <v>9887</v>
      </c>
      <c r="DK645" t="s">
        <v>4345</v>
      </c>
      <c r="DL645" t="s">
        <v>4345</v>
      </c>
      <c r="DM645" t="s">
        <v>16</v>
      </c>
      <c r="DN645" t="s">
        <v>189</v>
      </c>
      <c r="DO645" t="s">
        <v>11760</v>
      </c>
      <c r="DP645" t="s">
        <v>8085</v>
      </c>
      <c r="DQ645" t="s">
        <v>10352</v>
      </c>
      <c r="DR645" t="s">
        <v>8086</v>
      </c>
    </row>
    <row r="646" spans="1:122" x14ac:dyDescent="0.25">
      <c r="A646">
        <v>269</v>
      </c>
      <c r="B646" t="s">
        <v>189</v>
      </c>
      <c r="C646" t="s">
        <v>3648</v>
      </c>
      <c r="D646" s="138">
        <v>44705</v>
      </c>
      <c r="E646" t="s">
        <v>7133</v>
      </c>
      <c r="F646" t="s">
        <v>11</v>
      </c>
      <c r="G646" t="s">
        <v>1926</v>
      </c>
      <c r="H646" t="s">
        <v>2692</v>
      </c>
      <c r="I646" t="s">
        <v>4840</v>
      </c>
      <c r="J646" t="s">
        <v>100</v>
      </c>
      <c r="K646">
        <v>6</v>
      </c>
      <c r="L646">
        <v>6</v>
      </c>
      <c r="M646">
        <v>39.92</v>
      </c>
      <c r="N646">
        <v>47.094000000000001</v>
      </c>
      <c r="O646" t="s">
        <v>189</v>
      </c>
      <c r="P646" t="s">
        <v>13</v>
      </c>
      <c r="Q646" t="s">
        <v>3646</v>
      </c>
      <c r="R646" t="s">
        <v>3647</v>
      </c>
      <c r="S646" t="s">
        <v>3646</v>
      </c>
      <c r="T646" t="s">
        <v>3646</v>
      </c>
      <c r="U646" t="s">
        <v>1936</v>
      </c>
      <c r="V646" t="s">
        <v>2742</v>
      </c>
      <c r="W646">
        <v>100</v>
      </c>
      <c r="X646" t="s">
        <v>15</v>
      </c>
      <c r="Y646" t="s">
        <v>6892</v>
      </c>
      <c r="Z646" t="s">
        <v>1048</v>
      </c>
      <c r="AA646" t="s">
        <v>9887</v>
      </c>
      <c r="AB646" s="138">
        <v>44713</v>
      </c>
      <c r="AC646" s="138">
        <v>44805</v>
      </c>
      <c r="AD646" t="s">
        <v>6241</v>
      </c>
      <c r="AE646" t="s">
        <v>5091</v>
      </c>
      <c r="AF646" t="s">
        <v>16</v>
      </c>
      <c r="AG646" t="s">
        <v>4860</v>
      </c>
      <c r="AH646" s="138">
        <v>45809</v>
      </c>
      <c r="AI646" t="s">
        <v>2732</v>
      </c>
      <c r="AJ646" t="s">
        <v>189</v>
      </c>
      <c r="AK646" t="s">
        <v>189</v>
      </c>
      <c r="AL646" t="s">
        <v>189</v>
      </c>
      <c r="AM646" t="s">
        <v>189</v>
      </c>
      <c r="AN646" t="s">
        <v>7549</v>
      </c>
      <c r="AO646" t="s">
        <v>9814</v>
      </c>
      <c r="AP646" t="s">
        <v>189</v>
      </c>
      <c r="AQ646" t="s">
        <v>16</v>
      </c>
      <c r="AR646" t="s">
        <v>189</v>
      </c>
      <c r="AS646" t="s">
        <v>8091</v>
      </c>
      <c r="AT646" t="s">
        <v>189</v>
      </c>
      <c r="AU646" t="s">
        <v>9344</v>
      </c>
      <c r="AV646" t="s">
        <v>189</v>
      </c>
      <c r="AW646" t="s">
        <v>16</v>
      </c>
      <c r="AX646" t="s">
        <v>16</v>
      </c>
      <c r="AY646" t="s">
        <v>16</v>
      </c>
      <c r="AZ646" t="s">
        <v>16</v>
      </c>
      <c r="BA646" t="s">
        <v>16</v>
      </c>
      <c r="BB646" t="s">
        <v>16</v>
      </c>
      <c r="BC646" t="s">
        <v>199</v>
      </c>
      <c r="BD646" t="s">
        <v>199</v>
      </c>
      <c r="BE646" t="s">
        <v>4353</v>
      </c>
      <c r="BF646" t="s">
        <v>189</v>
      </c>
      <c r="BG646" t="s">
        <v>189</v>
      </c>
      <c r="BH646">
        <v>0</v>
      </c>
      <c r="BI646">
        <v>0</v>
      </c>
      <c r="BJ646">
        <v>0</v>
      </c>
      <c r="BK646" t="s">
        <v>189</v>
      </c>
      <c r="BL646" t="s">
        <v>189</v>
      </c>
      <c r="BN646" t="s">
        <v>2729</v>
      </c>
      <c r="BO646" t="s">
        <v>16</v>
      </c>
      <c r="BP646" t="s">
        <v>273</v>
      </c>
      <c r="BQ646" t="s">
        <v>260</v>
      </c>
      <c r="BR646" t="s">
        <v>5653</v>
      </c>
      <c r="BS646" t="s">
        <v>9678</v>
      </c>
      <c r="BT646" t="s">
        <v>9679</v>
      </c>
      <c r="BU646" t="s">
        <v>189</v>
      </c>
      <c r="BV646" t="s">
        <v>129</v>
      </c>
      <c r="BW646" t="s">
        <v>16</v>
      </c>
      <c r="BX646" t="s">
        <v>16</v>
      </c>
      <c r="BY646" t="s">
        <v>16</v>
      </c>
      <c r="BZ646" s="138"/>
      <c r="CA646" s="138">
        <v>34753</v>
      </c>
      <c r="CB646" t="s">
        <v>29</v>
      </c>
      <c r="CC646" t="s">
        <v>29</v>
      </c>
      <c r="CD646" t="s">
        <v>6307</v>
      </c>
      <c r="CE646" t="s">
        <v>6307</v>
      </c>
      <c r="CF646" t="s">
        <v>189</v>
      </c>
      <c r="CG646" t="s">
        <v>189</v>
      </c>
      <c r="CH646">
        <v>2022</v>
      </c>
      <c r="CI646" s="7">
        <v>44705</v>
      </c>
      <c r="CJ646" t="s">
        <v>16</v>
      </c>
      <c r="CK646">
        <v>5</v>
      </c>
      <c r="CL646">
        <v>22</v>
      </c>
      <c r="CM646" s="7">
        <v>44704</v>
      </c>
      <c r="CN646" t="s">
        <v>11754</v>
      </c>
      <c r="CO646" t="s">
        <v>9857</v>
      </c>
      <c r="CP646" t="s">
        <v>11498</v>
      </c>
      <c r="CQ646" t="s">
        <v>11727</v>
      </c>
      <c r="CR646" t="s">
        <v>5978</v>
      </c>
      <c r="CS646" t="s">
        <v>5977</v>
      </c>
      <c r="CT646" t="s">
        <v>9851</v>
      </c>
      <c r="CU646" t="s">
        <v>9913</v>
      </c>
      <c r="CV646" t="s">
        <v>6310</v>
      </c>
      <c r="CW646" t="s">
        <v>9874</v>
      </c>
      <c r="CX646" t="s">
        <v>2735</v>
      </c>
      <c r="CY646" t="s">
        <v>9813</v>
      </c>
      <c r="CZ646" t="s">
        <v>6730</v>
      </c>
      <c r="DA646" t="s">
        <v>188</v>
      </c>
      <c r="DB646" t="s">
        <v>16</v>
      </c>
      <c r="DC646" t="s">
        <v>16</v>
      </c>
      <c r="DD646" t="s">
        <v>15</v>
      </c>
      <c r="DE646" t="s">
        <v>16</v>
      </c>
      <c r="DF646" t="s">
        <v>16</v>
      </c>
      <c r="DG646" t="s">
        <v>4727</v>
      </c>
      <c r="DH646" t="s">
        <v>2051</v>
      </c>
      <c r="DI646" t="s">
        <v>4503</v>
      </c>
      <c r="DJ646" t="s">
        <v>9887</v>
      </c>
      <c r="DK646" t="s">
        <v>9815</v>
      </c>
      <c r="DL646" t="s">
        <v>9815</v>
      </c>
      <c r="DM646" t="s">
        <v>16</v>
      </c>
      <c r="DN646" t="s">
        <v>189</v>
      </c>
      <c r="DO646" t="s">
        <v>10918</v>
      </c>
      <c r="DP646" t="s">
        <v>8088</v>
      </c>
      <c r="DQ646" t="s">
        <v>10352</v>
      </c>
      <c r="DR646" t="s">
        <v>8092</v>
      </c>
    </row>
    <row r="647" spans="1:122" x14ac:dyDescent="0.25">
      <c r="A647">
        <v>268</v>
      </c>
      <c r="B647" t="s">
        <v>189</v>
      </c>
      <c r="C647" t="s">
        <v>3645</v>
      </c>
      <c r="D647" s="138">
        <v>44705</v>
      </c>
      <c r="E647" t="s">
        <v>7134</v>
      </c>
      <c r="F647" t="s">
        <v>11</v>
      </c>
      <c r="G647" t="s">
        <v>1926</v>
      </c>
      <c r="H647" t="s">
        <v>2692</v>
      </c>
      <c r="I647" t="s">
        <v>4840</v>
      </c>
      <c r="J647" t="s">
        <v>100</v>
      </c>
      <c r="K647">
        <v>12</v>
      </c>
      <c r="L647">
        <v>12</v>
      </c>
      <c r="M647">
        <v>79.849999999999994</v>
      </c>
      <c r="N647">
        <v>94.188000000000002</v>
      </c>
      <c r="O647" t="s">
        <v>189</v>
      </c>
      <c r="P647" t="s">
        <v>13</v>
      </c>
      <c r="Q647" t="s">
        <v>661</v>
      </c>
      <c r="R647" t="s">
        <v>865</v>
      </c>
      <c r="S647" t="s">
        <v>3644</v>
      </c>
      <c r="T647" t="s">
        <v>3644</v>
      </c>
      <c r="U647" t="s">
        <v>2091</v>
      </c>
      <c r="V647" t="s">
        <v>2410</v>
      </c>
      <c r="W647">
        <v>99.786000000000001</v>
      </c>
      <c r="X647" t="s">
        <v>15</v>
      </c>
      <c r="Y647" t="s">
        <v>6892</v>
      </c>
      <c r="Z647" t="s">
        <v>1048</v>
      </c>
      <c r="AA647" t="s">
        <v>9887</v>
      </c>
      <c r="AB647" s="138">
        <v>44713</v>
      </c>
      <c r="AC647" s="138">
        <v>44896</v>
      </c>
      <c r="AD647" t="s">
        <v>6241</v>
      </c>
      <c r="AE647" t="s">
        <v>5091</v>
      </c>
      <c r="AF647" t="s">
        <v>16</v>
      </c>
      <c r="AG647" t="s">
        <v>4853</v>
      </c>
      <c r="AH647" s="138">
        <v>45809</v>
      </c>
      <c r="AI647" t="s">
        <v>2414</v>
      </c>
      <c r="AJ647" t="s">
        <v>189</v>
      </c>
      <c r="AK647" t="s">
        <v>189</v>
      </c>
      <c r="AL647" t="s">
        <v>189</v>
      </c>
      <c r="AM647" t="s">
        <v>189</v>
      </c>
      <c r="AN647" t="s">
        <v>7549</v>
      </c>
      <c r="AO647" t="s">
        <v>189</v>
      </c>
      <c r="AP647" t="s">
        <v>189</v>
      </c>
      <c r="AQ647" t="s">
        <v>16</v>
      </c>
      <c r="AR647" t="s">
        <v>189</v>
      </c>
      <c r="AS647" t="s">
        <v>8087</v>
      </c>
      <c r="AT647" t="s">
        <v>189</v>
      </c>
      <c r="AU647" t="s">
        <v>9344</v>
      </c>
      <c r="AV647" t="s">
        <v>189</v>
      </c>
      <c r="AW647" t="s">
        <v>16</v>
      </c>
      <c r="AX647" t="s">
        <v>16</v>
      </c>
      <c r="AY647" t="s">
        <v>16</v>
      </c>
      <c r="AZ647" t="s">
        <v>16</v>
      </c>
      <c r="BA647" t="s">
        <v>16</v>
      </c>
      <c r="BB647" t="s">
        <v>16</v>
      </c>
      <c r="BC647" t="s">
        <v>199</v>
      </c>
      <c r="BD647" t="s">
        <v>16</v>
      </c>
      <c r="BE647" t="s">
        <v>2136</v>
      </c>
      <c r="BF647" t="s">
        <v>189</v>
      </c>
      <c r="BG647" t="s">
        <v>189</v>
      </c>
      <c r="BH647">
        <v>0</v>
      </c>
      <c r="BI647">
        <v>0</v>
      </c>
      <c r="BJ647">
        <v>0</v>
      </c>
      <c r="BK647" t="s">
        <v>189</v>
      </c>
      <c r="BL647" t="s">
        <v>189</v>
      </c>
      <c r="BN647" t="s">
        <v>2729</v>
      </c>
      <c r="BO647" t="s">
        <v>16</v>
      </c>
      <c r="BP647" t="s">
        <v>273</v>
      </c>
      <c r="BQ647" t="s">
        <v>260</v>
      </c>
      <c r="BR647" t="s">
        <v>5653</v>
      </c>
      <c r="BS647" t="s">
        <v>9678</v>
      </c>
      <c r="BT647" t="s">
        <v>9679</v>
      </c>
      <c r="BU647" t="s">
        <v>189</v>
      </c>
      <c r="BV647" t="s">
        <v>129</v>
      </c>
      <c r="BW647" t="s">
        <v>16</v>
      </c>
      <c r="BX647" t="s">
        <v>16</v>
      </c>
      <c r="BY647" t="s">
        <v>16</v>
      </c>
      <c r="BZ647" s="138"/>
      <c r="CA647" s="138">
        <v>34753</v>
      </c>
      <c r="CB647" t="s">
        <v>29</v>
      </c>
      <c r="CC647" t="s">
        <v>29</v>
      </c>
      <c r="CD647" t="s">
        <v>6307</v>
      </c>
      <c r="CE647" t="s">
        <v>6307</v>
      </c>
      <c r="CF647" t="s">
        <v>189</v>
      </c>
      <c r="CG647" t="s">
        <v>189</v>
      </c>
      <c r="CH647">
        <v>2022</v>
      </c>
      <c r="CI647" s="7">
        <v>44705</v>
      </c>
      <c r="CJ647" t="s">
        <v>16</v>
      </c>
      <c r="CK647">
        <v>5</v>
      </c>
      <c r="CL647">
        <v>22</v>
      </c>
      <c r="CM647" s="7">
        <v>44704</v>
      </c>
      <c r="CN647" t="s">
        <v>11754</v>
      </c>
      <c r="CO647" t="s">
        <v>9857</v>
      </c>
      <c r="CP647" t="s">
        <v>11498</v>
      </c>
      <c r="CQ647" t="s">
        <v>11727</v>
      </c>
      <c r="CR647" t="s">
        <v>5978</v>
      </c>
      <c r="CS647" t="s">
        <v>5977</v>
      </c>
      <c r="CT647" t="s">
        <v>9851</v>
      </c>
      <c r="CU647" t="s">
        <v>9913</v>
      </c>
      <c r="CV647" t="s">
        <v>6310</v>
      </c>
      <c r="CW647" t="s">
        <v>9874</v>
      </c>
      <c r="CX647" t="s">
        <v>2739</v>
      </c>
      <c r="CY647" t="s">
        <v>9813</v>
      </c>
      <c r="CZ647" t="s">
        <v>6730</v>
      </c>
      <c r="DA647" t="s">
        <v>188</v>
      </c>
      <c r="DB647" t="s">
        <v>16</v>
      </c>
      <c r="DC647" t="s">
        <v>16</v>
      </c>
      <c r="DD647" t="s">
        <v>15</v>
      </c>
      <c r="DE647" t="s">
        <v>16</v>
      </c>
      <c r="DF647" t="s">
        <v>16</v>
      </c>
      <c r="DG647" t="s">
        <v>4727</v>
      </c>
      <c r="DH647" t="s">
        <v>2051</v>
      </c>
      <c r="DI647" t="s">
        <v>4525</v>
      </c>
      <c r="DJ647" t="s">
        <v>9887</v>
      </c>
      <c r="DK647" t="s">
        <v>4345</v>
      </c>
      <c r="DL647" t="s">
        <v>4345</v>
      </c>
      <c r="DM647" t="s">
        <v>16</v>
      </c>
      <c r="DN647" t="s">
        <v>189</v>
      </c>
      <c r="DO647" t="s">
        <v>10916</v>
      </c>
      <c r="DP647" t="s">
        <v>8088</v>
      </c>
      <c r="DQ647" t="s">
        <v>10352</v>
      </c>
      <c r="DR647" t="s">
        <v>8089</v>
      </c>
    </row>
    <row r="648" spans="1:122" x14ac:dyDescent="0.25">
      <c r="A648">
        <v>267</v>
      </c>
      <c r="B648" t="s">
        <v>189</v>
      </c>
      <c r="C648" t="s">
        <v>3643</v>
      </c>
      <c r="D648" s="138">
        <v>44705</v>
      </c>
      <c r="E648" t="s">
        <v>7134</v>
      </c>
      <c r="F648" t="s">
        <v>11</v>
      </c>
      <c r="G648" t="s">
        <v>1926</v>
      </c>
      <c r="H648" t="s">
        <v>2692</v>
      </c>
      <c r="I648" t="s">
        <v>4840</v>
      </c>
      <c r="J648" t="s">
        <v>513</v>
      </c>
      <c r="K648">
        <v>20</v>
      </c>
      <c r="L648">
        <v>2.54</v>
      </c>
      <c r="M648">
        <v>16.96</v>
      </c>
      <c r="N648">
        <v>20</v>
      </c>
      <c r="O648" t="s">
        <v>189</v>
      </c>
      <c r="P648" t="s">
        <v>137</v>
      </c>
      <c r="Q648" t="s">
        <v>661</v>
      </c>
      <c r="R648" t="s">
        <v>743</v>
      </c>
      <c r="S648" t="s">
        <v>661</v>
      </c>
      <c r="T648" t="s">
        <v>16</v>
      </c>
      <c r="U648" t="s">
        <v>1936</v>
      </c>
      <c r="V648" t="s">
        <v>2410</v>
      </c>
      <c r="W648">
        <v>100</v>
      </c>
      <c r="X648" t="s">
        <v>15</v>
      </c>
      <c r="Y648" t="s">
        <v>6892</v>
      </c>
      <c r="Z648" t="s">
        <v>1048</v>
      </c>
      <c r="AA648" t="s">
        <v>9887</v>
      </c>
      <c r="AB648" s="138">
        <v>44713</v>
      </c>
      <c r="AC648" s="138">
        <v>44896</v>
      </c>
      <c r="AD648" t="s">
        <v>6241</v>
      </c>
      <c r="AE648" t="s">
        <v>5091</v>
      </c>
      <c r="AF648" t="s">
        <v>16</v>
      </c>
      <c r="AG648" t="s">
        <v>4853</v>
      </c>
      <c r="AH648" s="138">
        <v>45444</v>
      </c>
      <c r="AI648" t="s">
        <v>2414</v>
      </c>
      <c r="AJ648" t="s">
        <v>189</v>
      </c>
      <c r="AK648" t="s">
        <v>189</v>
      </c>
      <c r="AL648" t="s">
        <v>189</v>
      </c>
      <c r="AM648" t="s">
        <v>189</v>
      </c>
      <c r="AN648" t="s">
        <v>7549</v>
      </c>
      <c r="AO648" t="s">
        <v>189</v>
      </c>
      <c r="AP648" t="s">
        <v>189</v>
      </c>
      <c r="AQ648" t="s">
        <v>16</v>
      </c>
      <c r="AR648" t="s">
        <v>189</v>
      </c>
      <c r="AS648" t="s">
        <v>8093</v>
      </c>
      <c r="AT648" t="s">
        <v>189</v>
      </c>
      <c r="AU648" t="s">
        <v>9344</v>
      </c>
      <c r="AV648" t="s">
        <v>189</v>
      </c>
      <c r="AW648" t="s">
        <v>16</v>
      </c>
      <c r="AX648" t="s">
        <v>16</v>
      </c>
      <c r="AY648" t="s">
        <v>16</v>
      </c>
      <c r="AZ648" t="s">
        <v>16</v>
      </c>
      <c r="BA648" t="s">
        <v>16</v>
      </c>
      <c r="BB648" t="s">
        <v>16</v>
      </c>
      <c r="BC648" t="s">
        <v>199</v>
      </c>
      <c r="BD648" t="s">
        <v>16</v>
      </c>
      <c r="BE648" t="s">
        <v>2136</v>
      </c>
      <c r="BF648" t="s">
        <v>189</v>
      </c>
      <c r="BG648" t="s">
        <v>189</v>
      </c>
      <c r="BH648">
        <v>0</v>
      </c>
      <c r="BI648">
        <v>0</v>
      </c>
      <c r="BJ648">
        <v>0</v>
      </c>
      <c r="BK648" t="s">
        <v>189</v>
      </c>
      <c r="BL648" t="s">
        <v>189</v>
      </c>
      <c r="BN648" t="s">
        <v>2729</v>
      </c>
      <c r="BO648" t="s">
        <v>16</v>
      </c>
      <c r="BP648" t="s">
        <v>273</v>
      </c>
      <c r="BQ648" t="s">
        <v>260</v>
      </c>
      <c r="BR648" t="s">
        <v>5653</v>
      </c>
      <c r="BS648" t="s">
        <v>9678</v>
      </c>
      <c r="BT648" t="s">
        <v>9679</v>
      </c>
      <c r="BU648" t="s">
        <v>189</v>
      </c>
      <c r="BV648" t="s">
        <v>129</v>
      </c>
      <c r="BW648" t="s">
        <v>16</v>
      </c>
      <c r="BX648" t="s">
        <v>16</v>
      </c>
      <c r="BY648" t="s">
        <v>16</v>
      </c>
      <c r="BZ648" s="138"/>
      <c r="CA648" s="138">
        <v>34753</v>
      </c>
      <c r="CB648" t="s">
        <v>29</v>
      </c>
      <c r="CC648" t="s">
        <v>29</v>
      </c>
      <c r="CD648" t="s">
        <v>6307</v>
      </c>
      <c r="CE648" t="s">
        <v>6307</v>
      </c>
      <c r="CF648" t="s">
        <v>189</v>
      </c>
      <c r="CG648" t="s">
        <v>189</v>
      </c>
      <c r="CH648">
        <v>2022</v>
      </c>
      <c r="CI648" s="7">
        <v>44705</v>
      </c>
      <c r="CJ648" t="s">
        <v>16</v>
      </c>
      <c r="CK648">
        <v>5</v>
      </c>
      <c r="CL648">
        <v>22</v>
      </c>
      <c r="CM648" s="7">
        <v>44704</v>
      </c>
      <c r="CN648" t="s">
        <v>11754</v>
      </c>
      <c r="CO648" t="s">
        <v>9857</v>
      </c>
      <c r="CP648" t="s">
        <v>11498</v>
      </c>
      <c r="CQ648" t="s">
        <v>11727</v>
      </c>
      <c r="CR648" t="s">
        <v>5978</v>
      </c>
      <c r="CS648" t="s">
        <v>5977</v>
      </c>
      <c r="CT648" t="s">
        <v>9851</v>
      </c>
      <c r="CU648" t="s">
        <v>6824</v>
      </c>
      <c r="CV648" t="s">
        <v>6310</v>
      </c>
      <c r="CW648" t="s">
        <v>9874</v>
      </c>
      <c r="CX648" t="s">
        <v>2739</v>
      </c>
      <c r="CY648" t="s">
        <v>9820</v>
      </c>
      <c r="CZ648" t="s">
        <v>6234</v>
      </c>
      <c r="DA648" t="s">
        <v>188</v>
      </c>
      <c r="DB648" t="s">
        <v>16</v>
      </c>
      <c r="DC648" t="s">
        <v>16</v>
      </c>
      <c r="DD648" t="s">
        <v>15</v>
      </c>
      <c r="DE648" t="s">
        <v>16</v>
      </c>
      <c r="DF648" t="s">
        <v>16</v>
      </c>
      <c r="DG648" t="s">
        <v>4726</v>
      </c>
      <c r="DH648" t="s">
        <v>5505</v>
      </c>
      <c r="DI648" t="s">
        <v>4521</v>
      </c>
      <c r="DJ648" t="s">
        <v>9887</v>
      </c>
      <c r="DK648" t="s">
        <v>4345</v>
      </c>
      <c r="DL648" t="s">
        <v>4345</v>
      </c>
      <c r="DM648" t="s">
        <v>16</v>
      </c>
      <c r="DN648" t="s">
        <v>189</v>
      </c>
      <c r="DO648" t="s">
        <v>10917</v>
      </c>
      <c r="DP648" t="s">
        <v>8088</v>
      </c>
      <c r="DQ648" t="s">
        <v>10352</v>
      </c>
      <c r="DR648" t="s">
        <v>8094</v>
      </c>
    </row>
    <row r="649" spans="1:122" x14ac:dyDescent="0.25">
      <c r="A649">
        <v>266</v>
      </c>
      <c r="B649" t="s">
        <v>189</v>
      </c>
      <c r="C649" t="s">
        <v>3641</v>
      </c>
      <c r="D649" s="138">
        <v>44705</v>
      </c>
      <c r="E649" t="s">
        <v>7145</v>
      </c>
      <c r="F649" t="s">
        <v>11</v>
      </c>
      <c r="G649" t="s">
        <v>1926</v>
      </c>
      <c r="H649" t="s">
        <v>2692</v>
      </c>
      <c r="I649" t="s">
        <v>4840</v>
      </c>
      <c r="J649" t="s">
        <v>92</v>
      </c>
      <c r="K649">
        <v>3</v>
      </c>
      <c r="L649">
        <v>3.22</v>
      </c>
      <c r="M649">
        <v>21.42</v>
      </c>
      <c r="N649">
        <v>25.292999999999999</v>
      </c>
      <c r="O649" t="s">
        <v>189</v>
      </c>
      <c r="P649" t="s">
        <v>13</v>
      </c>
      <c r="Q649" t="s">
        <v>779</v>
      </c>
      <c r="R649" t="s">
        <v>3639</v>
      </c>
      <c r="S649" t="s">
        <v>3640</v>
      </c>
      <c r="T649" t="s">
        <v>3640</v>
      </c>
      <c r="U649" t="s">
        <v>41</v>
      </c>
      <c r="V649" t="s">
        <v>2410</v>
      </c>
      <c r="W649">
        <v>99.968000000000004</v>
      </c>
      <c r="X649" t="s">
        <v>15</v>
      </c>
      <c r="Y649" t="s">
        <v>6892</v>
      </c>
      <c r="Z649" t="s">
        <v>1048</v>
      </c>
      <c r="AA649" t="s">
        <v>9887</v>
      </c>
      <c r="AB649" s="138">
        <v>44713</v>
      </c>
      <c r="AC649" s="138">
        <v>45078</v>
      </c>
      <c r="AD649" t="s">
        <v>6241</v>
      </c>
      <c r="AE649" t="s">
        <v>5091</v>
      </c>
      <c r="AF649" t="s">
        <v>16</v>
      </c>
      <c r="AG649" t="s">
        <v>4870</v>
      </c>
      <c r="AH649" s="138">
        <v>45809</v>
      </c>
      <c r="AI649" t="s">
        <v>2419</v>
      </c>
      <c r="AJ649" t="s">
        <v>189</v>
      </c>
      <c r="AK649" t="s">
        <v>189</v>
      </c>
      <c r="AL649" t="s">
        <v>189</v>
      </c>
      <c r="AM649" t="s">
        <v>189</v>
      </c>
      <c r="AN649" t="s">
        <v>7549</v>
      </c>
      <c r="AO649" t="s">
        <v>189</v>
      </c>
      <c r="AP649" t="s">
        <v>189</v>
      </c>
      <c r="AQ649" t="s">
        <v>16</v>
      </c>
      <c r="AR649" t="s">
        <v>189</v>
      </c>
      <c r="AS649" t="s">
        <v>16</v>
      </c>
      <c r="AT649" t="s">
        <v>189</v>
      </c>
      <c r="AU649" t="s">
        <v>9344</v>
      </c>
      <c r="AV649" t="s">
        <v>189</v>
      </c>
      <c r="AW649" t="s">
        <v>16</v>
      </c>
      <c r="AX649" t="s">
        <v>16</v>
      </c>
      <c r="AY649" t="s">
        <v>16</v>
      </c>
      <c r="AZ649" t="s">
        <v>16</v>
      </c>
      <c r="BA649" t="s">
        <v>16</v>
      </c>
      <c r="BB649" t="s">
        <v>16</v>
      </c>
      <c r="BC649" t="s">
        <v>181</v>
      </c>
      <c r="BD649" t="s">
        <v>16</v>
      </c>
      <c r="BE649" t="s">
        <v>2136</v>
      </c>
      <c r="BF649" t="s">
        <v>189</v>
      </c>
      <c r="BG649" t="s">
        <v>189</v>
      </c>
      <c r="BH649">
        <v>0</v>
      </c>
      <c r="BI649">
        <v>0</v>
      </c>
      <c r="BJ649">
        <v>0</v>
      </c>
      <c r="BK649" t="s">
        <v>189</v>
      </c>
      <c r="BL649" t="s">
        <v>189</v>
      </c>
      <c r="BN649" t="s">
        <v>2729</v>
      </c>
      <c r="BO649" t="s">
        <v>16</v>
      </c>
      <c r="BP649" t="s">
        <v>273</v>
      </c>
      <c r="BQ649" t="s">
        <v>260</v>
      </c>
      <c r="BR649" t="s">
        <v>5653</v>
      </c>
      <c r="BS649" t="s">
        <v>9678</v>
      </c>
      <c r="BT649" t="s">
        <v>9679</v>
      </c>
      <c r="BU649" t="s">
        <v>189</v>
      </c>
      <c r="BV649" t="s">
        <v>129</v>
      </c>
      <c r="BW649" t="s">
        <v>16</v>
      </c>
      <c r="BX649" t="s">
        <v>16</v>
      </c>
      <c r="BY649" t="s">
        <v>16</v>
      </c>
      <c r="BZ649" s="138"/>
      <c r="CA649" s="138">
        <v>34753</v>
      </c>
      <c r="CB649" t="s">
        <v>29</v>
      </c>
      <c r="CC649" t="s">
        <v>29</v>
      </c>
      <c r="CD649" t="s">
        <v>6307</v>
      </c>
      <c r="CE649" t="s">
        <v>6307</v>
      </c>
      <c r="CF649" t="s">
        <v>189</v>
      </c>
      <c r="CG649" t="s">
        <v>189</v>
      </c>
      <c r="CH649">
        <v>2022</v>
      </c>
      <c r="CI649" s="7">
        <v>44705</v>
      </c>
      <c r="CJ649" t="s">
        <v>16</v>
      </c>
      <c r="CK649">
        <v>5</v>
      </c>
      <c r="CL649">
        <v>22</v>
      </c>
      <c r="CM649" s="7">
        <v>44704</v>
      </c>
      <c r="CN649" t="s">
        <v>11754</v>
      </c>
      <c r="CO649" t="s">
        <v>9857</v>
      </c>
      <c r="CP649" t="s">
        <v>11498</v>
      </c>
      <c r="CQ649" t="s">
        <v>11727</v>
      </c>
      <c r="CR649" t="s">
        <v>5978</v>
      </c>
      <c r="CS649" t="s">
        <v>5977</v>
      </c>
      <c r="CT649" t="s">
        <v>9851</v>
      </c>
      <c r="CU649" t="s">
        <v>6826</v>
      </c>
      <c r="CV649" t="s">
        <v>6310</v>
      </c>
      <c r="CW649" t="s">
        <v>9874</v>
      </c>
      <c r="CX649" t="s">
        <v>3642</v>
      </c>
      <c r="CY649" t="s">
        <v>9809</v>
      </c>
      <c r="CZ649" t="s">
        <v>6730</v>
      </c>
      <c r="DA649" t="s">
        <v>188</v>
      </c>
      <c r="DB649" t="s">
        <v>16</v>
      </c>
      <c r="DC649" t="s">
        <v>16</v>
      </c>
      <c r="DD649" t="s">
        <v>15</v>
      </c>
      <c r="DE649" t="s">
        <v>16</v>
      </c>
      <c r="DF649" t="s">
        <v>16</v>
      </c>
      <c r="DG649" t="s">
        <v>4727</v>
      </c>
      <c r="DH649" t="s">
        <v>6814</v>
      </c>
      <c r="DI649" t="s">
        <v>4743</v>
      </c>
      <c r="DJ649" t="s">
        <v>9887</v>
      </c>
      <c r="DK649" t="s">
        <v>4345</v>
      </c>
      <c r="DL649" t="s">
        <v>4345</v>
      </c>
      <c r="DM649" t="s">
        <v>16</v>
      </c>
      <c r="DN649" t="s">
        <v>189</v>
      </c>
      <c r="DO649" t="s">
        <v>10919</v>
      </c>
      <c r="DP649" t="s">
        <v>8088</v>
      </c>
      <c r="DQ649" t="s">
        <v>10352</v>
      </c>
      <c r="DR649" t="s">
        <v>8090</v>
      </c>
    </row>
    <row r="650" spans="1:122" x14ac:dyDescent="0.25">
      <c r="A650">
        <v>265</v>
      </c>
      <c r="B650" t="s">
        <v>189</v>
      </c>
      <c r="C650" t="s">
        <v>3637</v>
      </c>
      <c r="D650" s="138">
        <v>44705</v>
      </c>
      <c r="E650" t="s">
        <v>7125</v>
      </c>
      <c r="F650" t="s">
        <v>2692</v>
      </c>
      <c r="G650" t="s">
        <v>1926</v>
      </c>
      <c r="H650" t="s">
        <v>2692</v>
      </c>
      <c r="I650" t="s">
        <v>4840</v>
      </c>
      <c r="J650" t="s">
        <v>12</v>
      </c>
      <c r="K650">
        <v>20</v>
      </c>
      <c r="L650">
        <v>3</v>
      </c>
      <c r="M650">
        <v>20</v>
      </c>
      <c r="N650">
        <v>23.58</v>
      </c>
      <c r="O650" t="s">
        <v>189</v>
      </c>
      <c r="P650" t="s">
        <v>137</v>
      </c>
      <c r="Q650" t="s">
        <v>888</v>
      </c>
      <c r="R650" t="s">
        <v>158</v>
      </c>
      <c r="S650" t="s">
        <v>888</v>
      </c>
      <c r="T650" t="s">
        <v>16</v>
      </c>
      <c r="U650" t="s">
        <v>2089</v>
      </c>
      <c r="V650" t="s">
        <v>2410</v>
      </c>
      <c r="W650">
        <v>100</v>
      </c>
      <c r="X650" t="s">
        <v>15</v>
      </c>
      <c r="Y650" t="s">
        <v>6892</v>
      </c>
      <c r="Z650" t="s">
        <v>1048</v>
      </c>
      <c r="AA650" t="s">
        <v>9887</v>
      </c>
      <c r="AB650" s="138">
        <v>44713</v>
      </c>
      <c r="AC650" s="138">
        <v>44896</v>
      </c>
      <c r="AD650" t="s">
        <v>6241</v>
      </c>
      <c r="AE650" t="s">
        <v>5091</v>
      </c>
      <c r="AF650" t="s">
        <v>16</v>
      </c>
      <c r="AG650" t="s">
        <v>4839</v>
      </c>
      <c r="AH650" s="138">
        <v>45444</v>
      </c>
      <c r="AI650" t="s">
        <v>2414</v>
      </c>
      <c r="AJ650" t="s">
        <v>189</v>
      </c>
      <c r="AK650" t="s">
        <v>189</v>
      </c>
      <c r="AL650" t="s">
        <v>189</v>
      </c>
      <c r="AM650" t="s">
        <v>189</v>
      </c>
      <c r="AN650" t="s">
        <v>7549</v>
      </c>
      <c r="AO650" t="s">
        <v>189</v>
      </c>
      <c r="AP650" t="s">
        <v>189</v>
      </c>
      <c r="AQ650" t="s">
        <v>16</v>
      </c>
      <c r="AR650" t="s">
        <v>189</v>
      </c>
      <c r="AS650" t="s">
        <v>8095</v>
      </c>
      <c r="AT650" t="s">
        <v>189</v>
      </c>
      <c r="AU650" t="s">
        <v>9344</v>
      </c>
      <c r="AV650" t="s">
        <v>189</v>
      </c>
      <c r="AW650" t="s">
        <v>16</v>
      </c>
      <c r="AX650" t="s">
        <v>16</v>
      </c>
      <c r="AY650" t="s">
        <v>16</v>
      </c>
      <c r="AZ650" t="s">
        <v>16</v>
      </c>
      <c r="BA650" t="s">
        <v>16</v>
      </c>
      <c r="BB650" t="s">
        <v>16</v>
      </c>
      <c r="BC650" t="s">
        <v>181</v>
      </c>
      <c r="BD650" t="s">
        <v>16</v>
      </c>
      <c r="BE650" t="s">
        <v>2136</v>
      </c>
      <c r="BF650" t="s">
        <v>189</v>
      </c>
      <c r="BG650" t="s">
        <v>189</v>
      </c>
      <c r="BH650">
        <v>0</v>
      </c>
      <c r="BI650">
        <v>0</v>
      </c>
      <c r="BJ650">
        <v>0</v>
      </c>
      <c r="BK650" t="s">
        <v>189</v>
      </c>
      <c r="BL650" t="s">
        <v>189</v>
      </c>
      <c r="BN650" t="s">
        <v>2729</v>
      </c>
      <c r="BO650" t="s">
        <v>16</v>
      </c>
      <c r="BP650" t="s">
        <v>273</v>
      </c>
      <c r="BQ650" t="s">
        <v>260</v>
      </c>
      <c r="BR650" t="s">
        <v>5653</v>
      </c>
      <c r="BS650" t="s">
        <v>9678</v>
      </c>
      <c r="BT650" t="s">
        <v>9679</v>
      </c>
      <c r="BU650" t="s">
        <v>189</v>
      </c>
      <c r="BV650" t="s">
        <v>129</v>
      </c>
      <c r="BW650" t="s">
        <v>16</v>
      </c>
      <c r="BX650" t="s">
        <v>16</v>
      </c>
      <c r="BY650" t="s">
        <v>16</v>
      </c>
      <c r="BZ650" s="138"/>
      <c r="CA650" s="138">
        <v>34753</v>
      </c>
      <c r="CB650" t="s">
        <v>29</v>
      </c>
      <c r="CC650" t="s">
        <v>29</v>
      </c>
      <c r="CD650" t="s">
        <v>6307</v>
      </c>
      <c r="CE650" t="s">
        <v>6307</v>
      </c>
      <c r="CF650" t="s">
        <v>189</v>
      </c>
      <c r="CG650" t="s">
        <v>189</v>
      </c>
      <c r="CH650">
        <v>2022</v>
      </c>
      <c r="CI650" s="7">
        <v>44705</v>
      </c>
      <c r="CJ650" t="s">
        <v>16</v>
      </c>
      <c r="CK650">
        <v>5</v>
      </c>
      <c r="CL650">
        <v>22</v>
      </c>
      <c r="CM650" s="7">
        <v>44704</v>
      </c>
      <c r="CN650" t="s">
        <v>11754</v>
      </c>
      <c r="CO650" t="s">
        <v>9857</v>
      </c>
      <c r="CP650" t="s">
        <v>11498</v>
      </c>
      <c r="CQ650" t="s">
        <v>11727</v>
      </c>
      <c r="CR650" t="s">
        <v>5978</v>
      </c>
      <c r="CS650" t="s">
        <v>5977</v>
      </c>
      <c r="CT650" t="s">
        <v>9851</v>
      </c>
      <c r="CU650" t="s">
        <v>6824</v>
      </c>
      <c r="CV650" t="s">
        <v>6310</v>
      </c>
      <c r="CW650" t="s">
        <v>9874</v>
      </c>
      <c r="CX650" t="s">
        <v>3638</v>
      </c>
      <c r="CY650" t="s">
        <v>4464</v>
      </c>
      <c r="CZ650" t="s">
        <v>6234</v>
      </c>
      <c r="DA650" t="s">
        <v>252</v>
      </c>
      <c r="DB650" t="s">
        <v>9800</v>
      </c>
      <c r="DC650" t="s">
        <v>16</v>
      </c>
      <c r="DD650" t="s">
        <v>15</v>
      </c>
      <c r="DE650" t="s">
        <v>16</v>
      </c>
      <c r="DF650" t="s">
        <v>16</v>
      </c>
      <c r="DG650" t="s">
        <v>4726</v>
      </c>
      <c r="DH650" t="s">
        <v>2052</v>
      </c>
      <c r="DI650" t="s">
        <v>6123</v>
      </c>
      <c r="DJ650" t="s">
        <v>9887</v>
      </c>
      <c r="DK650" t="s">
        <v>5521</v>
      </c>
      <c r="DL650" t="s">
        <v>5521</v>
      </c>
      <c r="DM650" t="s">
        <v>16</v>
      </c>
      <c r="DN650" t="s">
        <v>189</v>
      </c>
      <c r="DO650" t="s">
        <v>10915</v>
      </c>
      <c r="DP650" t="s">
        <v>8088</v>
      </c>
      <c r="DQ650" t="s">
        <v>10352</v>
      </c>
      <c r="DR650" t="s">
        <v>8096</v>
      </c>
    </row>
    <row r="651" spans="1:122" x14ac:dyDescent="0.25">
      <c r="A651">
        <v>264</v>
      </c>
      <c r="B651" t="s">
        <v>189</v>
      </c>
      <c r="C651" t="s">
        <v>2452</v>
      </c>
      <c r="D651" s="138">
        <v>44704</v>
      </c>
      <c r="E651" t="s">
        <v>2135</v>
      </c>
      <c r="F651" t="s">
        <v>1960</v>
      </c>
      <c r="G651" t="s">
        <v>1926</v>
      </c>
      <c r="H651" t="s">
        <v>1960</v>
      </c>
      <c r="I651" t="s">
        <v>4840</v>
      </c>
      <c r="J651" t="s">
        <v>100</v>
      </c>
      <c r="K651">
        <v>1.5</v>
      </c>
      <c r="L651">
        <v>1.5</v>
      </c>
      <c r="M651">
        <v>9.98</v>
      </c>
      <c r="N651">
        <v>11.775</v>
      </c>
      <c r="O651" t="s">
        <v>189</v>
      </c>
      <c r="P651" t="s">
        <v>104</v>
      </c>
      <c r="Q651" t="s">
        <v>20</v>
      </c>
      <c r="R651" t="s">
        <v>553</v>
      </c>
      <c r="S651" t="s">
        <v>20</v>
      </c>
      <c r="T651" t="s">
        <v>16</v>
      </c>
      <c r="U651" t="s">
        <v>16</v>
      </c>
      <c r="V651" t="s">
        <v>2410</v>
      </c>
      <c r="W651">
        <v>100</v>
      </c>
      <c r="X651" t="s">
        <v>32</v>
      </c>
      <c r="Y651" t="s">
        <v>3656</v>
      </c>
      <c r="Z651" t="s">
        <v>34</v>
      </c>
      <c r="AA651" t="s">
        <v>189</v>
      </c>
      <c r="AB651" s="138">
        <v>44712</v>
      </c>
      <c r="AC651" s="138">
        <v>44894</v>
      </c>
      <c r="AD651" t="s">
        <v>6252</v>
      </c>
      <c r="AE651" t="s">
        <v>5359</v>
      </c>
      <c r="AF651" t="s">
        <v>16</v>
      </c>
      <c r="AG651" t="s">
        <v>189</v>
      </c>
      <c r="AH651" s="138">
        <v>46536</v>
      </c>
      <c r="AI651" t="s">
        <v>2414</v>
      </c>
      <c r="AJ651" t="s">
        <v>189</v>
      </c>
      <c r="AK651" t="s">
        <v>189</v>
      </c>
      <c r="AL651" t="s">
        <v>189</v>
      </c>
      <c r="AM651" t="s">
        <v>189</v>
      </c>
      <c r="AN651" t="s">
        <v>189</v>
      </c>
      <c r="AO651" t="s">
        <v>189</v>
      </c>
      <c r="AP651" t="s">
        <v>189</v>
      </c>
      <c r="AQ651" t="s">
        <v>16</v>
      </c>
      <c r="AR651" t="s">
        <v>189</v>
      </c>
      <c r="AS651" t="s">
        <v>16</v>
      </c>
      <c r="AT651" t="s">
        <v>189</v>
      </c>
      <c r="AU651" t="s">
        <v>9344</v>
      </c>
      <c r="AV651" t="s">
        <v>189</v>
      </c>
      <c r="AW651" t="s">
        <v>16</v>
      </c>
      <c r="AX651" t="s">
        <v>16</v>
      </c>
      <c r="AY651" t="s">
        <v>16</v>
      </c>
      <c r="AZ651" t="s">
        <v>16</v>
      </c>
      <c r="BA651" t="s">
        <v>16</v>
      </c>
      <c r="BB651" t="s">
        <v>16</v>
      </c>
      <c r="BC651" t="s">
        <v>199</v>
      </c>
      <c r="BD651" t="s">
        <v>16</v>
      </c>
      <c r="BE651" t="s">
        <v>2136</v>
      </c>
      <c r="BF651" t="s">
        <v>189</v>
      </c>
      <c r="BG651" t="s">
        <v>189</v>
      </c>
      <c r="BH651">
        <v>0</v>
      </c>
      <c r="BI651">
        <v>0</v>
      </c>
      <c r="BJ651">
        <v>0</v>
      </c>
      <c r="BK651" t="s">
        <v>189</v>
      </c>
      <c r="BL651" t="s">
        <v>189</v>
      </c>
      <c r="BN651" t="s">
        <v>2137</v>
      </c>
      <c r="BO651" t="s">
        <v>16</v>
      </c>
      <c r="BP651" t="s">
        <v>2135</v>
      </c>
      <c r="BQ651" t="s">
        <v>184</v>
      </c>
      <c r="BR651" t="s">
        <v>5653</v>
      </c>
      <c r="BS651" t="s">
        <v>9682</v>
      </c>
      <c r="BT651" t="s">
        <v>6875</v>
      </c>
      <c r="BU651" t="s">
        <v>189</v>
      </c>
      <c r="BV651" t="s">
        <v>37</v>
      </c>
      <c r="BW651" t="s">
        <v>189</v>
      </c>
      <c r="BX651" t="s">
        <v>867</v>
      </c>
      <c r="BY651" t="s">
        <v>16</v>
      </c>
      <c r="BZ651" s="138"/>
      <c r="CA651" s="138">
        <v>41569</v>
      </c>
      <c r="CB651" t="s">
        <v>29</v>
      </c>
      <c r="CC651" t="s">
        <v>29</v>
      </c>
      <c r="CD651" t="s">
        <v>6307</v>
      </c>
      <c r="CE651" t="s">
        <v>189</v>
      </c>
      <c r="CF651" t="s">
        <v>6307</v>
      </c>
      <c r="CG651" t="s">
        <v>189</v>
      </c>
      <c r="CH651">
        <v>2022</v>
      </c>
      <c r="CI651" s="7">
        <v>44704</v>
      </c>
      <c r="CJ651" t="s">
        <v>16</v>
      </c>
      <c r="CK651">
        <v>5</v>
      </c>
      <c r="CL651">
        <v>22</v>
      </c>
      <c r="CM651" s="7">
        <v>44704</v>
      </c>
      <c r="CN651" t="s">
        <v>11754</v>
      </c>
      <c r="CO651" t="s">
        <v>9857</v>
      </c>
      <c r="CP651" t="s">
        <v>11498</v>
      </c>
      <c r="CQ651" t="s">
        <v>11727</v>
      </c>
      <c r="CR651" t="s">
        <v>5978</v>
      </c>
      <c r="CS651" t="s">
        <v>5977</v>
      </c>
      <c r="CT651" t="s">
        <v>9851</v>
      </c>
      <c r="CU651" t="s">
        <v>9873</v>
      </c>
      <c r="CV651" t="s">
        <v>6310</v>
      </c>
      <c r="CW651" t="s">
        <v>9912</v>
      </c>
      <c r="CX651" t="s">
        <v>3657</v>
      </c>
      <c r="CY651" t="s">
        <v>9813</v>
      </c>
      <c r="CZ651" t="s">
        <v>16</v>
      </c>
      <c r="DA651" t="s">
        <v>252</v>
      </c>
      <c r="DB651" t="s">
        <v>9800</v>
      </c>
      <c r="DC651" t="s">
        <v>2137</v>
      </c>
      <c r="DD651" t="s">
        <v>32</v>
      </c>
      <c r="DE651" t="s">
        <v>16</v>
      </c>
      <c r="DF651" t="s">
        <v>16</v>
      </c>
      <c r="DG651" t="s">
        <v>4730</v>
      </c>
      <c r="DH651" t="s">
        <v>2051</v>
      </c>
      <c r="DI651" t="s">
        <v>4536</v>
      </c>
      <c r="DJ651" t="s">
        <v>16</v>
      </c>
      <c r="DK651" t="s">
        <v>16</v>
      </c>
      <c r="DL651" t="s">
        <v>4465</v>
      </c>
      <c r="DM651" t="s">
        <v>16</v>
      </c>
      <c r="DN651" t="s">
        <v>189</v>
      </c>
      <c r="DO651" t="s">
        <v>10920</v>
      </c>
      <c r="DP651" t="s">
        <v>8097</v>
      </c>
      <c r="DQ651" t="s">
        <v>10353</v>
      </c>
      <c r="DR651" t="s">
        <v>8098</v>
      </c>
    </row>
    <row r="652" spans="1:122" x14ac:dyDescent="0.25">
      <c r="A652">
        <v>263</v>
      </c>
      <c r="B652" t="s">
        <v>189</v>
      </c>
      <c r="C652" t="s">
        <v>3652</v>
      </c>
      <c r="D652" s="138">
        <v>44704</v>
      </c>
      <c r="E652" t="s">
        <v>3655</v>
      </c>
      <c r="F652" t="s">
        <v>3650</v>
      </c>
      <c r="G652" t="s">
        <v>16</v>
      </c>
      <c r="H652" t="s">
        <v>3649</v>
      </c>
      <c r="I652" t="s">
        <v>9978</v>
      </c>
      <c r="J652" t="s">
        <v>100</v>
      </c>
      <c r="K652">
        <v>1.9</v>
      </c>
      <c r="L652">
        <v>1.9</v>
      </c>
      <c r="M652">
        <v>12.64</v>
      </c>
      <c r="N652">
        <v>14.914999999999999</v>
      </c>
      <c r="O652" t="s">
        <v>189</v>
      </c>
      <c r="P652" t="s">
        <v>121</v>
      </c>
      <c r="Q652" t="s">
        <v>831</v>
      </c>
      <c r="R652" t="s">
        <v>16</v>
      </c>
      <c r="S652" t="s">
        <v>16</v>
      </c>
      <c r="T652" t="s">
        <v>16</v>
      </c>
      <c r="U652" t="s">
        <v>16</v>
      </c>
      <c r="V652" t="s">
        <v>2410</v>
      </c>
      <c r="W652">
        <v>100</v>
      </c>
      <c r="X652" t="s">
        <v>568</v>
      </c>
      <c r="Y652" t="s">
        <v>6283</v>
      </c>
      <c r="Z652" t="s">
        <v>6283</v>
      </c>
      <c r="AA652" t="s">
        <v>189</v>
      </c>
      <c r="AB652" s="138">
        <v>44708</v>
      </c>
      <c r="AC652" s="138">
        <v>44893</v>
      </c>
      <c r="AD652" t="s">
        <v>6240</v>
      </c>
      <c r="AE652" t="s">
        <v>5358</v>
      </c>
      <c r="AF652" t="s">
        <v>16</v>
      </c>
      <c r="AG652" t="s">
        <v>189</v>
      </c>
      <c r="AH652" s="138">
        <v>45072</v>
      </c>
      <c r="AI652" t="s">
        <v>2414</v>
      </c>
      <c r="AJ652" t="s">
        <v>189</v>
      </c>
      <c r="AK652" t="s">
        <v>189</v>
      </c>
      <c r="AL652" t="s">
        <v>189</v>
      </c>
      <c r="AM652" t="s">
        <v>189</v>
      </c>
      <c r="AN652" t="s">
        <v>189</v>
      </c>
      <c r="AO652" t="s">
        <v>189</v>
      </c>
      <c r="AP652" t="s">
        <v>5517</v>
      </c>
      <c r="AQ652" t="s">
        <v>16</v>
      </c>
      <c r="AR652" t="s">
        <v>189</v>
      </c>
      <c r="AS652" t="s">
        <v>16</v>
      </c>
      <c r="AT652" t="s">
        <v>189</v>
      </c>
      <c r="AU652" t="s">
        <v>9344</v>
      </c>
      <c r="AV652" t="s">
        <v>189</v>
      </c>
      <c r="AW652" t="s">
        <v>16</v>
      </c>
      <c r="AX652" t="s">
        <v>16</v>
      </c>
      <c r="AY652" t="s">
        <v>16</v>
      </c>
      <c r="AZ652" t="s">
        <v>16</v>
      </c>
      <c r="BA652" t="s">
        <v>16</v>
      </c>
      <c r="BB652" t="s">
        <v>16</v>
      </c>
      <c r="BC652" t="s">
        <v>16</v>
      </c>
      <c r="BD652" t="s">
        <v>16</v>
      </c>
      <c r="BE652" t="s">
        <v>16</v>
      </c>
      <c r="BF652" t="s">
        <v>189</v>
      </c>
      <c r="BG652" t="s">
        <v>189</v>
      </c>
      <c r="BH652">
        <v>0</v>
      </c>
      <c r="BI652">
        <v>0</v>
      </c>
      <c r="BJ652">
        <v>0</v>
      </c>
      <c r="BK652" t="s">
        <v>189</v>
      </c>
      <c r="BL652" t="s">
        <v>189</v>
      </c>
      <c r="BN652" t="s">
        <v>3651</v>
      </c>
      <c r="BO652" t="s">
        <v>16</v>
      </c>
      <c r="BP652" t="s">
        <v>3655</v>
      </c>
      <c r="BQ652" t="s">
        <v>240</v>
      </c>
      <c r="BR652" t="s">
        <v>5653</v>
      </c>
      <c r="BS652" t="s">
        <v>9682</v>
      </c>
      <c r="BT652" t="s">
        <v>9791</v>
      </c>
      <c r="BU652" t="s">
        <v>189</v>
      </c>
      <c r="BV652" t="s">
        <v>135</v>
      </c>
      <c r="BW652" t="s">
        <v>16</v>
      </c>
      <c r="BX652" t="s">
        <v>1110</v>
      </c>
      <c r="BY652" t="s">
        <v>16</v>
      </c>
      <c r="BZ652" s="138"/>
      <c r="CA652" s="138">
        <v>42163</v>
      </c>
      <c r="CB652" t="s">
        <v>29</v>
      </c>
      <c r="CC652" t="s">
        <v>29</v>
      </c>
      <c r="CD652" t="s">
        <v>6307</v>
      </c>
      <c r="CE652" t="s">
        <v>189</v>
      </c>
      <c r="CF652" t="s">
        <v>189</v>
      </c>
      <c r="CG652" t="s">
        <v>189</v>
      </c>
      <c r="CH652">
        <v>2022</v>
      </c>
      <c r="CI652" s="7">
        <v>44704</v>
      </c>
      <c r="CJ652" t="s">
        <v>16</v>
      </c>
      <c r="CK652">
        <v>5</v>
      </c>
      <c r="CL652">
        <v>22</v>
      </c>
      <c r="CM652" s="7">
        <v>44704</v>
      </c>
      <c r="CN652" t="s">
        <v>11754</v>
      </c>
      <c r="CO652" t="s">
        <v>9857</v>
      </c>
      <c r="CP652" t="s">
        <v>11498</v>
      </c>
      <c r="CQ652" t="s">
        <v>11727</v>
      </c>
      <c r="CR652" t="s">
        <v>5978</v>
      </c>
      <c r="CS652" t="s">
        <v>5977</v>
      </c>
      <c r="CT652" t="s">
        <v>9851</v>
      </c>
      <c r="CU652" t="s">
        <v>9873</v>
      </c>
      <c r="CV652" t="s">
        <v>6310</v>
      </c>
      <c r="CW652" t="s">
        <v>9882</v>
      </c>
      <c r="CX652" t="s">
        <v>3653</v>
      </c>
      <c r="CY652" t="s">
        <v>9813</v>
      </c>
      <c r="CZ652" t="s">
        <v>6730</v>
      </c>
      <c r="DA652" t="s">
        <v>241</v>
      </c>
      <c r="DB652" t="s">
        <v>16</v>
      </c>
      <c r="DC652" t="s">
        <v>3654</v>
      </c>
      <c r="DD652" t="s">
        <v>87</v>
      </c>
      <c r="DE652" t="s">
        <v>3651</v>
      </c>
      <c r="DF652" t="s">
        <v>16</v>
      </c>
      <c r="DG652" t="s">
        <v>5517</v>
      </c>
      <c r="DH652" t="s">
        <v>2051</v>
      </c>
      <c r="DI652" t="s">
        <v>4505</v>
      </c>
      <c r="DJ652" t="s">
        <v>16</v>
      </c>
      <c r="DK652" t="s">
        <v>16</v>
      </c>
      <c r="DL652" t="s">
        <v>4465</v>
      </c>
      <c r="DM652" t="s">
        <v>16</v>
      </c>
      <c r="DN652" t="s">
        <v>189</v>
      </c>
      <c r="DO652" t="s">
        <v>10921</v>
      </c>
      <c r="DP652" t="s">
        <v>8099</v>
      </c>
      <c r="DQ652" t="s">
        <v>10353</v>
      </c>
      <c r="DR652" t="s">
        <v>8100</v>
      </c>
    </row>
    <row r="653" spans="1:122" x14ac:dyDescent="0.25">
      <c r="A653">
        <v>262</v>
      </c>
      <c r="B653" t="s">
        <v>189</v>
      </c>
      <c r="C653" t="s">
        <v>3665</v>
      </c>
      <c r="D653" s="138">
        <v>44701</v>
      </c>
      <c r="E653" t="s">
        <v>3669</v>
      </c>
      <c r="F653" t="s">
        <v>11</v>
      </c>
      <c r="G653" t="s">
        <v>1932</v>
      </c>
      <c r="H653" t="s">
        <v>11</v>
      </c>
      <c r="I653" t="s">
        <v>9802</v>
      </c>
      <c r="J653" t="s">
        <v>100</v>
      </c>
      <c r="K653">
        <v>0.4</v>
      </c>
      <c r="L653">
        <v>0.4</v>
      </c>
      <c r="M653">
        <v>2.68</v>
      </c>
      <c r="N653">
        <v>3.14</v>
      </c>
      <c r="O653" t="s">
        <v>189</v>
      </c>
      <c r="P653" t="s">
        <v>13</v>
      </c>
      <c r="Q653" t="s">
        <v>40</v>
      </c>
      <c r="R653" t="s">
        <v>16</v>
      </c>
      <c r="S653" t="s">
        <v>16</v>
      </c>
      <c r="T653" t="s">
        <v>16</v>
      </c>
      <c r="U653" t="s">
        <v>16</v>
      </c>
      <c r="V653" t="s">
        <v>2410</v>
      </c>
      <c r="W653">
        <v>100</v>
      </c>
      <c r="X653" t="s">
        <v>22</v>
      </c>
      <c r="Y653" t="s">
        <v>1883</v>
      </c>
      <c r="Z653" t="s">
        <v>1883</v>
      </c>
      <c r="AA653" t="s">
        <v>189</v>
      </c>
      <c r="AB653" s="138">
        <v>44706</v>
      </c>
      <c r="AC653" s="138">
        <v>44890</v>
      </c>
      <c r="AD653" t="s">
        <v>6241</v>
      </c>
      <c r="AE653" t="s">
        <v>5361</v>
      </c>
      <c r="AF653" t="s">
        <v>16</v>
      </c>
      <c r="AG653" t="s">
        <v>189</v>
      </c>
      <c r="AH653" s="138">
        <v>45802</v>
      </c>
      <c r="AI653" t="s">
        <v>2414</v>
      </c>
      <c r="AJ653" t="s">
        <v>189</v>
      </c>
      <c r="AK653" t="s">
        <v>189</v>
      </c>
      <c r="AL653" t="s">
        <v>189</v>
      </c>
      <c r="AM653" t="s">
        <v>189</v>
      </c>
      <c r="AN653" t="s">
        <v>189</v>
      </c>
      <c r="AO653" t="s">
        <v>189</v>
      </c>
      <c r="AP653" t="s">
        <v>189</v>
      </c>
      <c r="AQ653" t="s">
        <v>16</v>
      </c>
      <c r="AR653" t="s">
        <v>189</v>
      </c>
      <c r="AS653" t="s">
        <v>16</v>
      </c>
      <c r="AT653" t="s">
        <v>189</v>
      </c>
      <c r="AU653" t="s">
        <v>9344</v>
      </c>
      <c r="AV653" t="s">
        <v>189</v>
      </c>
      <c r="AW653" t="s">
        <v>16</v>
      </c>
      <c r="AX653" t="s">
        <v>16</v>
      </c>
      <c r="AY653" t="s">
        <v>16</v>
      </c>
      <c r="AZ653" t="s">
        <v>16</v>
      </c>
      <c r="BA653" t="s">
        <v>16</v>
      </c>
      <c r="BB653" t="s">
        <v>16</v>
      </c>
      <c r="BC653" t="s">
        <v>16</v>
      </c>
      <c r="BD653" t="s">
        <v>16</v>
      </c>
      <c r="BE653" t="s">
        <v>16</v>
      </c>
      <c r="BF653" t="s">
        <v>189</v>
      </c>
      <c r="BG653" t="s">
        <v>189</v>
      </c>
      <c r="BH653">
        <v>0</v>
      </c>
      <c r="BI653">
        <v>0</v>
      </c>
      <c r="BJ653">
        <v>0</v>
      </c>
      <c r="BK653" t="s">
        <v>189</v>
      </c>
      <c r="BL653" t="s">
        <v>189</v>
      </c>
      <c r="BN653" t="s">
        <v>3664</v>
      </c>
      <c r="BO653" t="s">
        <v>9710</v>
      </c>
      <c r="BP653" t="s">
        <v>3667</v>
      </c>
      <c r="BQ653" t="s">
        <v>184</v>
      </c>
      <c r="BR653" t="s">
        <v>6744</v>
      </c>
      <c r="BS653" t="s">
        <v>9667</v>
      </c>
      <c r="BT653" t="s">
        <v>16</v>
      </c>
      <c r="BU653" t="s">
        <v>189</v>
      </c>
      <c r="BV653" t="s">
        <v>27</v>
      </c>
      <c r="BW653" t="s">
        <v>9689</v>
      </c>
      <c r="BX653" t="s">
        <v>279</v>
      </c>
      <c r="BY653" t="s">
        <v>2610</v>
      </c>
      <c r="BZ653" s="138"/>
      <c r="CA653" s="138">
        <v>44581</v>
      </c>
      <c r="CB653" t="s">
        <v>17</v>
      </c>
      <c r="CC653" t="s">
        <v>17</v>
      </c>
      <c r="CD653" t="s">
        <v>6307</v>
      </c>
      <c r="CE653" t="s">
        <v>189</v>
      </c>
      <c r="CF653" t="s">
        <v>189</v>
      </c>
      <c r="CG653" t="s">
        <v>189</v>
      </c>
      <c r="CH653">
        <v>2022</v>
      </c>
      <c r="CI653" s="7">
        <v>44701</v>
      </c>
      <c r="CJ653" t="s">
        <v>4723</v>
      </c>
      <c r="CK653">
        <v>5</v>
      </c>
      <c r="CL653">
        <v>21</v>
      </c>
      <c r="CM653" s="7">
        <v>44697</v>
      </c>
      <c r="CN653" t="s">
        <v>11761</v>
      </c>
      <c r="CO653" t="s">
        <v>9857</v>
      </c>
      <c r="CP653" t="s">
        <v>11498</v>
      </c>
      <c r="CQ653" t="s">
        <v>11727</v>
      </c>
      <c r="CR653" t="s">
        <v>5978</v>
      </c>
      <c r="CS653" t="s">
        <v>5979</v>
      </c>
      <c r="CT653" t="s">
        <v>9851</v>
      </c>
      <c r="CU653" t="s">
        <v>9873</v>
      </c>
      <c r="CV653" t="s">
        <v>6310</v>
      </c>
      <c r="CW653" t="s">
        <v>9874</v>
      </c>
      <c r="CX653" t="s">
        <v>3666</v>
      </c>
      <c r="CY653" t="s">
        <v>9813</v>
      </c>
      <c r="CZ653" t="s">
        <v>6730</v>
      </c>
      <c r="DA653" t="s">
        <v>188</v>
      </c>
      <c r="DB653" t="s">
        <v>16</v>
      </c>
      <c r="DC653" t="s">
        <v>16</v>
      </c>
      <c r="DD653" t="s">
        <v>22</v>
      </c>
      <c r="DE653" t="s">
        <v>16</v>
      </c>
      <c r="DF653" t="s">
        <v>3297</v>
      </c>
      <c r="DG653" t="s">
        <v>4727</v>
      </c>
      <c r="DH653" t="s">
        <v>6766</v>
      </c>
      <c r="DI653" t="s">
        <v>5811</v>
      </c>
      <c r="DJ653" t="s">
        <v>16</v>
      </c>
      <c r="DK653" t="s">
        <v>16</v>
      </c>
      <c r="DL653" t="s">
        <v>5972</v>
      </c>
      <c r="DM653" t="s">
        <v>9708</v>
      </c>
      <c r="DN653" t="s">
        <v>189</v>
      </c>
      <c r="DO653" t="s">
        <v>11275</v>
      </c>
      <c r="DP653" t="s">
        <v>8101</v>
      </c>
      <c r="DQ653" t="s">
        <v>10354</v>
      </c>
      <c r="DR653" t="s">
        <v>8102</v>
      </c>
    </row>
    <row r="654" spans="1:122" x14ac:dyDescent="0.25">
      <c r="A654">
        <v>261</v>
      </c>
      <c r="B654" t="s">
        <v>189</v>
      </c>
      <c r="C654" t="s">
        <v>2578</v>
      </c>
      <c r="D654" s="138">
        <v>44701</v>
      </c>
      <c r="E654" t="s">
        <v>3663</v>
      </c>
      <c r="F654" t="s">
        <v>11</v>
      </c>
      <c r="G654" t="s">
        <v>1932</v>
      </c>
      <c r="H654" t="s">
        <v>11</v>
      </c>
      <c r="I654" t="s">
        <v>9802</v>
      </c>
      <c r="J654" t="s">
        <v>92</v>
      </c>
      <c r="K654">
        <v>0.4</v>
      </c>
      <c r="L654">
        <v>0.42</v>
      </c>
      <c r="M654">
        <v>2.82</v>
      </c>
      <c r="N654">
        <v>3.3159999999999998</v>
      </c>
      <c r="O654" t="s">
        <v>189</v>
      </c>
      <c r="P654" t="s">
        <v>13</v>
      </c>
      <c r="Q654" t="s">
        <v>638</v>
      </c>
      <c r="R654" t="s">
        <v>16</v>
      </c>
      <c r="S654" t="s">
        <v>16</v>
      </c>
      <c r="T654" t="s">
        <v>16</v>
      </c>
      <c r="U654" t="s">
        <v>16</v>
      </c>
      <c r="V654" t="s">
        <v>2410</v>
      </c>
      <c r="W654">
        <v>100</v>
      </c>
      <c r="X654" t="s">
        <v>22</v>
      </c>
      <c r="Y654" t="s">
        <v>6282</v>
      </c>
      <c r="Z654" t="s">
        <v>6282</v>
      </c>
      <c r="AA654" t="s">
        <v>189</v>
      </c>
      <c r="AB654" s="138">
        <v>44708</v>
      </c>
      <c r="AC654" s="138">
        <v>44892</v>
      </c>
      <c r="AD654" t="s">
        <v>6241</v>
      </c>
      <c r="AE654" t="s">
        <v>5163</v>
      </c>
      <c r="AF654" t="s">
        <v>16</v>
      </c>
      <c r="AG654" t="s">
        <v>189</v>
      </c>
      <c r="AH654" s="138">
        <v>45804</v>
      </c>
      <c r="AI654" t="s">
        <v>2414</v>
      </c>
      <c r="AJ654" t="s">
        <v>189</v>
      </c>
      <c r="AK654" t="s">
        <v>189</v>
      </c>
      <c r="AL654" t="s">
        <v>189</v>
      </c>
      <c r="AM654" t="s">
        <v>189</v>
      </c>
      <c r="AN654" t="s">
        <v>189</v>
      </c>
      <c r="AO654" t="s">
        <v>189</v>
      </c>
      <c r="AP654" t="s">
        <v>189</v>
      </c>
      <c r="AQ654" t="s">
        <v>16</v>
      </c>
      <c r="AR654" t="s">
        <v>189</v>
      </c>
      <c r="AS654" t="s">
        <v>16</v>
      </c>
      <c r="AT654" t="s">
        <v>189</v>
      </c>
      <c r="AU654" t="s">
        <v>9344</v>
      </c>
      <c r="AV654" t="s">
        <v>189</v>
      </c>
      <c r="AW654" t="s">
        <v>16</v>
      </c>
      <c r="AX654" t="s">
        <v>16</v>
      </c>
      <c r="AY654" t="s">
        <v>16</v>
      </c>
      <c r="AZ654" t="s">
        <v>16</v>
      </c>
      <c r="BA654" t="s">
        <v>16</v>
      </c>
      <c r="BB654" t="s">
        <v>16</v>
      </c>
      <c r="BC654" t="s">
        <v>16</v>
      </c>
      <c r="BD654" t="s">
        <v>16</v>
      </c>
      <c r="BE654" t="s">
        <v>16</v>
      </c>
      <c r="BF654" t="s">
        <v>189</v>
      </c>
      <c r="BG654" t="s">
        <v>189</v>
      </c>
      <c r="BH654">
        <v>0</v>
      </c>
      <c r="BI654">
        <v>0</v>
      </c>
      <c r="BJ654">
        <v>0</v>
      </c>
      <c r="BK654" t="s">
        <v>189</v>
      </c>
      <c r="BL654" t="s">
        <v>189</v>
      </c>
      <c r="BN654" t="s">
        <v>2203</v>
      </c>
      <c r="BO654" t="s">
        <v>7116</v>
      </c>
      <c r="BP654" t="s">
        <v>2201</v>
      </c>
      <c r="BQ654" t="s">
        <v>184</v>
      </c>
      <c r="BR654" t="s">
        <v>6744</v>
      </c>
      <c r="BS654" t="s">
        <v>9667</v>
      </c>
      <c r="BT654" t="s">
        <v>16</v>
      </c>
      <c r="BU654" t="s">
        <v>189</v>
      </c>
      <c r="BV654" t="s">
        <v>18</v>
      </c>
      <c r="BW654" t="s">
        <v>195</v>
      </c>
      <c r="BX654" t="s">
        <v>310</v>
      </c>
      <c r="BY654" t="s">
        <v>2577</v>
      </c>
      <c r="BZ654" s="138"/>
      <c r="CA654" s="138">
        <v>44701</v>
      </c>
      <c r="CB654" t="s">
        <v>17</v>
      </c>
      <c r="CC654" t="s">
        <v>17</v>
      </c>
      <c r="CD654" t="s">
        <v>6307</v>
      </c>
      <c r="CE654" t="s">
        <v>189</v>
      </c>
      <c r="CF654" t="s">
        <v>189</v>
      </c>
      <c r="CG654" t="s">
        <v>189</v>
      </c>
      <c r="CH654">
        <v>2022</v>
      </c>
      <c r="CI654" s="7">
        <v>44701</v>
      </c>
      <c r="CJ654" t="s">
        <v>4723</v>
      </c>
      <c r="CK654">
        <v>5</v>
      </c>
      <c r="CL654">
        <v>21</v>
      </c>
      <c r="CM654" s="7">
        <v>44697</v>
      </c>
      <c r="CN654" t="s">
        <v>11761</v>
      </c>
      <c r="CO654" t="s">
        <v>9857</v>
      </c>
      <c r="CP654" t="s">
        <v>11498</v>
      </c>
      <c r="CQ654" t="s">
        <v>11727</v>
      </c>
      <c r="CR654" t="s">
        <v>5978</v>
      </c>
      <c r="CS654" t="s">
        <v>5979</v>
      </c>
      <c r="CT654" t="s">
        <v>9851</v>
      </c>
      <c r="CU654" t="s">
        <v>9873</v>
      </c>
      <c r="CV654" t="s">
        <v>6307</v>
      </c>
      <c r="CW654" t="s">
        <v>9874</v>
      </c>
      <c r="CX654" t="s">
        <v>2576</v>
      </c>
      <c r="CY654" t="s">
        <v>9809</v>
      </c>
      <c r="CZ654" t="s">
        <v>6730</v>
      </c>
      <c r="DA654" t="s">
        <v>188</v>
      </c>
      <c r="DB654" t="s">
        <v>16</v>
      </c>
      <c r="DC654" t="s">
        <v>16</v>
      </c>
      <c r="DD654" t="s">
        <v>22</v>
      </c>
      <c r="DE654" t="s">
        <v>16</v>
      </c>
      <c r="DF654" t="s">
        <v>391</v>
      </c>
      <c r="DG654" t="s">
        <v>4727</v>
      </c>
      <c r="DH654" t="s">
        <v>6809</v>
      </c>
      <c r="DI654" t="s">
        <v>4512</v>
      </c>
      <c r="DJ654" t="s">
        <v>16</v>
      </c>
      <c r="DK654" t="s">
        <v>16</v>
      </c>
      <c r="DL654" t="s">
        <v>5972</v>
      </c>
      <c r="DM654" t="s">
        <v>6245</v>
      </c>
      <c r="DN654" t="s">
        <v>189</v>
      </c>
      <c r="DO654" t="s">
        <v>11276</v>
      </c>
      <c r="DP654" t="s">
        <v>8103</v>
      </c>
      <c r="DQ654" t="s">
        <v>10354</v>
      </c>
      <c r="DR654" t="s">
        <v>8104</v>
      </c>
    </row>
    <row r="655" spans="1:122" x14ac:dyDescent="0.25">
      <c r="A655">
        <v>260</v>
      </c>
      <c r="B655" t="s">
        <v>189</v>
      </c>
      <c r="C655" t="s">
        <v>3659</v>
      </c>
      <c r="D655" s="138">
        <v>44701</v>
      </c>
      <c r="E655" t="s">
        <v>4578</v>
      </c>
      <c r="F655" t="s">
        <v>11</v>
      </c>
      <c r="G655" t="s">
        <v>1932</v>
      </c>
      <c r="H655" t="s">
        <v>11</v>
      </c>
      <c r="I655" t="s">
        <v>9802</v>
      </c>
      <c r="J655" t="s">
        <v>92</v>
      </c>
      <c r="K655">
        <v>0.9</v>
      </c>
      <c r="L655">
        <v>0.95</v>
      </c>
      <c r="M655">
        <v>6.35</v>
      </c>
      <c r="N655">
        <v>7.4610000000000003</v>
      </c>
      <c r="O655" t="s">
        <v>189</v>
      </c>
      <c r="P655" t="s">
        <v>13</v>
      </c>
      <c r="Q655" t="s">
        <v>705</v>
      </c>
      <c r="R655" t="s">
        <v>16</v>
      </c>
      <c r="S655" t="s">
        <v>705</v>
      </c>
      <c r="T655" t="s">
        <v>16</v>
      </c>
      <c r="U655" t="s">
        <v>16</v>
      </c>
      <c r="V655" t="s">
        <v>2410</v>
      </c>
      <c r="W655">
        <v>100</v>
      </c>
      <c r="X655" t="s">
        <v>22</v>
      </c>
      <c r="Y655" t="s">
        <v>1883</v>
      </c>
      <c r="Z655" t="s">
        <v>1883</v>
      </c>
      <c r="AA655" t="s">
        <v>189</v>
      </c>
      <c r="AB655" s="138">
        <v>44708</v>
      </c>
      <c r="AC655" s="138">
        <v>44892</v>
      </c>
      <c r="AD655" t="s">
        <v>6241</v>
      </c>
      <c r="AE655" t="s">
        <v>5360</v>
      </c>
      <c r="AF655" t="s">
        <v>16</v>
      </c>
      <c r="AG655" t="s">
        <v>189</v>
      </c>
      <c r="AH655" s="138">
        <v>45804</v>
      </c>
      <c r="AI655" t="s">
        <v>2414</v>
      </c>
      <c r="AJ655" t="s">
        <v>189</v>
      </c>
      <c r="AK655" t="s">
        <v>189</v>
      </c>
      <c r="AL655" t="s">
        <v>189</v>
      </c>
      <c r="AM655" t="s">
        <v>189</v>
      </c>
      <c r="AN655" t="s">
        <v>189</v>
      </c>
      <c r="AO655" t="s">
        <v>189</v>
      </c>
      <c r="AP655" t="s">
        <v>189</v>
      </c>
      <c r="AQ655" t="s">
        <v>16</v>
      </c>
      <c r="AR655" t="s">
        <v>189</v>
      </c>
      <c r="AS655" t="s">
        <v>16</v>
      </c>
      <c r="AT655" t="s">
        <v>189</v>
      </c>
      <c r="AU655" t="s">
        <v>9344</v>
      </c>
      <c r="AV655" t="s">
        <v>189</v>
      </c>
      <c r="AW655" t="s">
        <v>16</v>
      </c>
      <c r="AX655" t="s">
        <v>16</v>
      </c>
      <c r="AY655" t="s">
        <v>16</v>
      </c>
      <c r="AZ655" t="s">
        <v>16</v>
      </c>
      <c r="BA655" t="s">
        <v>16</v>
      </c>
      <c r="BB655" t="s">
        <v>16</v>
      </c>
      <c r="BC655" t="s">
        <v>16</v>
      </c>
      <c r="BD655" t="s">
        <v>16</v>
      </c>
      <c r="BE655" t="s">
        <v>16</v>
      </c>
      <c r="BF655" t="s">
        <v>189</v>
      </c>
      <c r="BG655" t="s">
        <v>189</v>
      </c>
      <c r="BH655">
        <v>0</v>
      </c>
      <c r="BI655">
        <v>0</v>
      </c>
      <c r="BJ655">
        <v>0</v>
      </c>
      <c r="BK655" t="s">
        <v>189</v>
      </c>
      <c r="BL655" t="s">
        <v>189</v>
      </c>
      <c r="BN655" t="s">
        <v>3658</v>
      </c>
      <c r="BO655" t="s">
        <v>7115</v>
      </c>
      <c r="BP655" t="s">
        <v>4577</v>
      </c>
      <c r="BQ655" t="s">
        <v>184</v>
      </c>
      <c r="BR655" t="s">
        <v>6744</v>
      </c>
      <c r="BS655" t="s">
        <v>1494</v>
      </c>
      <c r="BT655" t="s">
        <v>16</v>
      </c>
      <c r="BU655" t="s">
        <v>189</v>
      </c>
      <c r="BV655" t="s">
        <v>27</v>
      </c>
      <c r="BW655" t="s">
        <v>195</v>
      </c>
      <c r="BX655" t="s">
        <v>2636</v>
      </c>
      <c r="BY655" t="s">
        <v>3661</v>
      </c>
      <c r="BZ655" s="138"/>
      <c r="CA655" s="138">
        <v>44701</v>
      </c>
      <c r="CB655" t="s">
        <v>17</v>
      </c>
      <c r="CC655" t="s">
        <v>17</v>
      </c>
      <c r="CD655" t="s">
        <v>6307</v>
      </c>
      <c r="CE655" t="s">
        <v>189</v>
      </c>
      <c r="CF655" t="s">
        <v>189</v>
      </c>
      <c r="CG655" t="s">
        <v>189</v>
      </c>
      <c r="CH655">
        <v>2022</v>
      </c>
      <c r="CI655" s="7">
        <v>44701</v>
      </c>
      <c r="CJ655" t="s">
        <v>4723</v>
      </c>
      <c r="CK655">
        <v>5</v>
      </c>
      <c r="CL655">
        <v>21</v>
      </c>
      <c r="CM655" s="7">
        <v>44697</v>
      </c>
      <c r="CN655" t="s">
        <v>11761</v>
      </c>
      <c r="CO655" t="s">
        <v>9857</v>
      </c>
      <c r="CP655" t="s">
        <v>11498</v>
      </c>
      <c r="CQ655" t="s">
        <v>11727</v>
      </c>
      <c r="CR655" t="s">
        <v>5978</v>
      </c>
      <c r="CS655" t="s">
        <v>5979</v>
      </c>
      <c r="CT655" t="s">
        <v>9851</v>
      </c>
      <c r="CU655" t="s">
        <v>9873</v>
      </c>
      <c r="CV655" t="s">
        <v>6307</v>
      </c>
      <c r="CW655" t="s">
        <v>9874</v>
      </c>
      <c r="CX655" t="s">
        <v>3660</v>
      </c>
      <c r="CY655" t="s">
        <v>9809</v>
      </c>
      <c r="CZ655" t="s">
        <v>6730</v>
      </c>
      <c r="DA655" t="s">
        <v>188</v>
      </c>
      <c r="DB655" t="s">
        <v>16</v>
      </c>
      <c r="DC655" t="s">
        <v>16</v>
      </c>
      <c r="DD655" t="s">
        <v>22</v>
      </c>
      <c r="DE655" t="s">
        <v>16</v>
      </c>
      <c r="DF655" t="s">
        <v>509</v>
      </c>
      <c r="DG655" t="s">
        <v>4727</v>
      </c>
      <c r="DH655" t="s">
        <v>6809</v>
      </c>
      <c r="DI655" t="s">
        <v>5891</v>
      </c>
      <c r="DJ655" t="s">
        <v>16</v>
      </c>
      <c r="DK655" t="s">
        <v>16</v>
      </c>
      <c r="DL655" t="s">
        <v>5972</v>
      </c>
      <c r="DM655" t="s">
        <v>6245</v>
      </c>
      <c r="DN655" t="s">
        <v>189</v>
      </c>
      <c r="DO655" t="s">
        <v>11278</v>
      </c>
      <c r="DP655" t="s">
        <v>8105</v>
      </c>
      <c r="DQ655" t="s">
        <v>10354</v>
      </c>
      <c r="DR655" t="s">
        <v>8106</v>
      </c>
    </row>
    <row r="656" spans="1:122" x14ac:dyDescent="0.25">
      <c r="A656">
        <v>259</v>
      </c>
      <c r="B656" t="s">
        <v>189</v>
      </c>
      <c r="C656" t="s">
        <v>3662</v>
      </c>
      <c r="D656" s="138">
        <v>44701</v>
      </c>
      <c r="E656" t="s">
        <v>4576</v>
      </c>
      <c r="F656" t="s">
        <v>11</v>
      </c>
      <c r="G656" t="s">
        <v>1932</v>
      </c>
      <c r="H656" t="s">
        <v>11</v>
      </c>
      <c r="I656" t="s">
        <v>9802</v>
      </c>
      <c r="J656" t="s">
        <v>92</v>
      </c>
      <c r="K656">
        <v>0.63</v>
      </c>
      <c r="L656">
        <v>0.67</v>
      </c>
      <c r="M656">
        <v>4.45</v>
      </c>
      <c r="N656">
        <v>5.2229999999999999</v>
      </c>
      <c r="O656" t="s">
        <v>189</v>
      </c>
      <c r="P656" t="s">
        <v>13</v>
      </c>
      <c r="Q656" t="s">
        <v>705</v>
      </c>
      <c r="R656" t="s">
        <v>16</v>
      </c>
      <c r="S656" t="s">
        <v>705</v>
      </c>
      <c r="T656" t="s">
        <v>16</v>
      </c>
      <c r="U656" t="s">
        <v>16</v>
      </c>
      <c r="V656" t="s">
        <v>2410</v>
      </c>
      <c r="W656">
        <v>100</v>
      </c>
      <c r="X656" t="s">
        <v>22</v>
      </c>
      <c r="Y656" t="s">
        <v>1883</v>
      </c>
      <c r="Z656" t="s">
        <v>1883</v>
      </c>
      <c r="AA656" t="s">
        <v>189</v>
      </c>
      <c r="AB656" s="138">
        <v>44708</v>
      </c>
      <c r="AC656" s="138">
        <v>44892</v>
      </c>
      <c r="AD656" t="s">
        <v>6241</v>
      </c>
      <c r="AE656" t="s">
        <v>5360</v>
      </c>
      <c r="AF656" t="s">
        <v>16</v>
      </c>
      <c r="AG656" t="s">
        <v>189</v>
      </c>
      <c r="AH656" s="138">
        <v>45804</v>
      </c>
      <c r="AI656" t="s">
        <v>2414</v>
      </c>
      <c r="AJ656" t="s">
        <v>189</v>
      </c>
      <c r="AK656" t="s">
        <v>189</v>
      </c>
      <c r="AL656" t="s">
        <v>189</v>
      </c>
      <c r="AM656" t="s">
        <v>189</v>
      </c>
      <c r="AN656" t="s">
        <v>189</v>
      </c>
      <c r="AO656" t="s">
        <v>189</v>
      </c>
      <c r="AP656" t="s">
        <v>189</v>
      </c>
      <c r="AQ656" t="s">
        <v>16</v>
      </c>
      <c r="AR656" t="s">
        <v>189</v>
      </c>
      <c r="AS656" t="s">
        <v>16</v>
      </c>
      <c r="AT656" t="s">
        <v>189</v>
      </c>
      <c r="AU656" t="s">
        <v>9344</v>
      </c>
      <c r="AV656" t="s">
        <v>189</v>
      </c>
      <c r="AW656" t="s">
        <v>16</v>
      </c>
      <c r="AX656" t="s">
        <v>16</v>
      </c>
      <c r="AY656" t="s">
        <v>16</v>
      </c>
      <c r="AZ656" t="s">
        <v>16</v>
      </c>
      <c r="BA656" t="s">
        <v>16</v>
      </c>
      <c r="BB656" t="s">
        <v>16</v>
      </c>
      <c r="BC656" t="s">
        <v>16</v>
      </c>
      <c r="BD656" t="s">
        <v>16</v>
      </c>
      <c r="BE656" t="s">
        <v>16</v>
      </c>
      <c r="BF656" t="s">
        <v>189</v>
      </c>
      <c r="BG656" t="s">
        <v>189</v>
      </c>
      <c r="BH656">
        <v>0</v>
      </c>
      <c r="BI656">
        <v>0</v>
      </c>
      <c r="BJ656">
        <v>0</v>
      </c>
      <c r="BK656" t="s">
        <v>189</v>
      </c>
      <c r="BL656" t="s">
        <v>189</v>
      </c>
      <c r="BN656" t="s">
        <v>3658</v>
      </c>
      <c r="BO656" t="s">
        <v>7116</v>
      </c>
      <c r="BP656" t="s">
        <v>4577</v>
      </c>
      <c r="BQ656" t="s">
        <v>184</v>
      </c>
      <c r="BR656" t="s">
        <v>6744</v>
      </c>
      <c r="BS656" t="s">
        <v>1494</v>
      </c>
      <c r="BT656" t="s">
        <v>16</v>
      </c>
      <c r="BU656" t="s">
        <v>189</v>
      </c>
      <c r="BV656" t="s">
        <v>27</v>
      </c>
      <c r="BW656" t="s">
        <v>195</v>
      </c>
      <c r="BX656" t="s">
        <v>2636</v>
      </c>
      <c r="BY656" t="s">
        <v>3661</v>
      </c>
      <c r="BZ656" s="138"/>
      <c r="CA656" s="138">
        <v>44701</v>
      </c>
      <c r="CB656" t="s">
        <v>17</v>
      </c>
      <c r="CC656" t="s">
        <v>17</v>
      </c>
      <c r="CD656" t="s">
        <v>6307</v>
      </c>
      <c r="CE656" t="s">
        <v>189</v>
      </c>
      <c r="CF656" t="s">
        <v>189</v>
      </c>
      <c r="CG656" t="s">
        <v>189</v>
      </c>
      <c r="CH656">
        <v>2022</v>
      </c>
      <c r="CI656" s="7">
        <v>44701</v>
      </c>
      <c r="CJ656" t="s">
        <v>4723</v>
      </c>
      <c r="CK656">
        <v>5</v>
      </c>
      <c r="CL656">
        <v>21</v>
      </c>
      <c r="CM656" s="7">
        <v>44697</v>
      </c>
      <c r="CN656" t="s">
        <v>11761</v>
      </c>
      <c r="CO656" t="s">
        <v>9857</v>
      </c>
      <c r="CP656" t="s">
        <v>11498</v>
      </c>
      <c r="CQ656" t="s">
        <v>11727</v>
      </c>
      <c r="CR656" t="s">
        <v>5978</v>
      </c>
      <c r="CS656" t="s">
        <v>5979</v>
      </c>
      <c r="CT656" t="s">
        <v>9851</v>
      </c>
      <c r="CU656" t="s">
        <v>9873</v>
      </c>
      <c r="CV656" t="s">
        <v>6307</v>
      </c>
      <c r="CW656" t="s">
        <v>9874</v>
      </c>
      <c r="CX656" t="s">
        <v>3660</v>
      </c>
      <c r="CY656" t="s">
        <v>9809</v>
      </c>
      <c r="CZ656" t="s">
        <v>6730</v>
      </c>
      <c r="DA656" t="s">
        <v>188</v>
      </c>
      <c r="DB656" t="s">
        <v>16</v>
      </c>
      <c r="DC656" t="s">
        <v>16</v>
      </c>
      <c r="DD656" t="s">
        <v>22</v>
      </c>
      <c r="DE656" t="s">
        <v>16</v>
      </c>
      <c r="DF656" t="s">
        <v>2540</v>
      </c>
      <c r="DG656" t="s">
        <v>4727</v>
      </c>
      <c r="DH656" t="s">
        <v>6809</v>
      </c>
      <c r="DI656" t="s">
        <v>5926</v>
      </c>
      <c r="DJ656" t="s">
        <v>16</v>
      </c>
      <c r="DK656" t="s">
        <v>16</v>
      </c>
      <c r="DL656" t="s">
        <v>5972</v>
      </c>
      <c r="DM656" t="s">
        <v>6245</v>
      </c>
      <c r="DN656" t="s">
        <v>189</v>
      </c>
      <c r="DO656" t="s">
        <v>11277</v>
      </c>
      <c r="DP656" t="s">
        <v>8105</v>
      </c>
      <c r="DQ656" t="s">
        <v>10354</v>
      </c>
      <c r="DR656" t="s">
        <v>8106</v>
      </c>
    </row>
    <row r="657" spans="1:122" x14ac:dyDescent="0.25">
      <c r="A657">
        <v>258</v>
      </c>
      <c r="B657" t="s">
        <v>189</v>
      </c>
      <c r="C657" t="s">
        <v>438</v>
      </c>
      <c r="D657" s="138">
        <v>44700</v>
      </c>
      <c r="E657" t="s">
        <v>144</v>
      </c>
      <c r="F657" t="s">
        <v>1947</v>
      </c>
      <c r="G657" t="s">
        <v>1926</v>
      </c>
      <c r="H657" t="s">
        <v>440</v>
      </c>
      <c r="I657" t="s">
        <v>4840</v>
      </c>
      <c r="J657" t="s">
        <v>100</v>
      </c>
      <c r="K657">
        <v>4.5</v>
      </c>
      <c r="L657">
        <v>4.5</v>
      </c>
      <c r="M657">
        <v>30.21</v>
      </c>
      <c r="N657">
        <v>35.311999999999998</v>
      </c>
      <c r="O657" t="s">
        <v>189</v>
      </c>
      <c r="P657" t="s">
        <v>13</v>
      </c>
      <c r="Q657" t="s">
        <v>441</v>
      </c>
      <c r="R657" t="s">
        <v>442</v>
      </c>
      <c r="S657" t="s">
        <v>443</v>
      </c>
      <c r="T657" t="s">
        <v>443</v>
      </c>
      <c r="U657" t="s">
        <v>2071</v>
      </c>
      <c r="V657" t="s">
        <v>2410</v>
      </c>
      <c r="W657">
        <v>99.915999999999997</v>
      </c>
      <c r="X657" t="s">
        <v>32</v>
      </c>
      <c r="Y657" t="s">
        <v>6282</v>
      </c>
      <c r="Z657" t="s">
        <v>6282</v>
      </c>
      <c r="AA657" t="s">
        <v>189</v>
      </c>
      <c r="AB657" s="138">
        <v>44705</v>
      </c>
      <c r="AC657" s="138">
        <v>44889</v>
      </c>
      <c r="AD657" t="s">
        <v>6246</v>
      </c>
      <c r="AE657" t="s">
        <v>5053</v>
      </c>
      <c r="AF657" t="s">
        <v>16</v>
      </c>
      <c r="AG657" t="s">
        <v>189</v>
      </c>
      <c r="AH657" s="138">
        <v>45801</v>
      </c>
      <c r="AI657" t="s">
        <v>2414</v>
      </c>
      <c r="AJ657" t="s">
        <v>2442</v>
      </c>
      <c r="AK657" t="s">
        <v>3670</v>
      </c>
      <c r="AL657" t="s">
        <v>439</v>
      </c>
      <c r="AM657" t="s">
        <v>1882</v>
      </c>
      <c r="AN657" t="s">
        <v>189</v>
      </c>
      <c r="AO657" t="s">
        <v>189</v>
      </c>
      <c r="AP657" t="s">
        <v>189</v>
      </c>
      <c r="AQ657" t="s">
        <v>16</v>
      </c>
      <c r="AR657" t="s">
        <v>189</v>
      </c>
      <c r="AS657" t="s">
        <v>16</v>
      </c>
      <c r="AT657" t="s">
        <v>189</v>
      </c>
      <c r="AU657" t="s">
        <v>9344</v>
      </c>
      <c r="AV657" t="s">
        <v>189</v>
      </c>
      <c r="AW657" t="s">
        <v>16</v>
      </c>
      <c r="AX657" t="s">
        <v>16</v>
      </c>
      <c r="AY657" t="s">
        <v>199</v>
      </c>
      <c r="AZ657" t="s">
        <v>411</v>
      </c>
      <c r="BA657" t="s">
        <v>16</v>
      </c>
      <c r="BB657" t="s">
        <v>16</v>
      </c>
      <c r="BC657" t="s">
        <v>199</v>
      </c>
      <c r="BD657" t="s">
        <v>16</v>
      </c>
      <c r="BE657" t="s">
        <v>4341</v>
      </c>
      <c r="BF657" t="s">
        <v>354</v>
      </c>
      <c r="BG657" t="s">
        <v>2080</v>
      </c>
      <c r="BH657">
        <v>1</v>
      </c>
      <c r="BI657">
        <v>1</v>
      </c>
      <c r="BJ657">
        <v>1</v>
      </c>
      <c r="BK657" t="s">
        <v>189</v>
      </c>
      <c r="BL657" t="s">
        <v>6307</v>
      </c>
      <c r="BM657">
        <v>22025</v>
      </c>
      <c r="BN657" t="s">
        <v>444</v>
      </c>
      <c r="BO657" t="s">
        <v>16</v>
      </c>
      <c r="BP657" t="s">
        <v>144</v>
      </c>
      <c r="BQ657" t="s">
        <v>240</v>
      </c>
      <c r="BR657" t="s">
        <v>5653</v>
      </c>
      <c r="BS657" t="s">
        <v>9682</v>
      </c>
      <c r="BT657" t="s">
        <v>6878</v>
      </c>
      <c r="BU657" t="s">
        <v>189</v>
      </c>
      <c r="BV657" t="s">
        <v>37</v>
      </c>
      <c r="BW657" t="s">
        <v>16</v>
      </c>
      <c r="BX657" t="s">
        <v>261</v>
      </c>
      <c r="BY657" t="s">
        <v>16</v>
      </c>
      <c r="BZ657" s="138"/>
      <c r="CA657" s="138">
        <v>41796</v>
      </c>
      <c r="CB657" t="s">
        <v>29</v>
      </c>
      <c r="CC657" t="s">
        <v>29</v>
      </c>
      <c r="CD657" t="s">
        <v>6307</v>
      </c>
      <c r="CE657" t="s">
        <v>189</v>
      </c>
      <c r="CF657" t="s">
        <v>6307</v>
      </c>
      <c r="CG657" t="s">
        <v>189</v>
      </c>
      <c r="CH657">
        <v>2022</v>
      </c>
      <c r="CI657" s="7">
        <v>44700</v>
      </c>
      <c r="CJ657" t="s">
        <v>16</v>
      </c>
      <c r="CK657">
        <v>5</v>
      </c>
      <c r="CL657">
        <v>21</v>
      </c>
      <c r="CM657" s="7">
        <v>44697</v>
      </c>
      <c r="CN657" t="s">
        <v>11761</v>
      </c>
      <c r="CO657" t="s">
        <v>9857</v>
      </c>
      <c r="CP657" t="s">
        <v>11498</v>
      </c>
      <c r="CQ657" t="s">
        <v>11727</v>
      </c>
      <c r="CR657" t="s">
        <v>5978</v>
      </c>
      <c r="CS657" t="s">
        <v>5979</v>
      </c>
      <c r="CT657" t="s">
        <v>9851</v>
      </c>
      <c r="CU657" t="s">
        <v>6826</v>
      </c>
      <c r="CV657" t="s">
        <v>6310</v>
      </c>
      <c r="CW657" t="s">
        <v>9874</v>
      </c>
      <c r="CX657" t="s">
        <v>445</v>
      </c>
      <c r="CY657" t="s">
        <v>9813</v>
      </c>
      <c r="CZ657" t="s">
        <v>6730</v>
      </c>
      <c r="DA657" t="s">
        <v>252</v>
      </c>
      <c r="DB657" t="s">
        <v>9800</v>
      </c>
      <c r="DC657" t="s">
        <v>444</v>
      </c>
      <c r="DD657" t="s">
        <v>32</v>
      </c>
      <c r="DE657" t="s">
        <v>16</v>
      </c>
      <c r="DF657" t="s">
        <v>16</v>
      </c>
      <c r="DG657" t="s">
        <v>4727</v>
      </c>
      <c r="DH657" t="s">
        <v>2051</v>
      </c>
      <c r="DI657" t="s">
        <v>4515</v>
      </c>
      <c r="DJ657" t="s">
        <v>16</v>
      </c>
      <c r="DK657" t="s">
        <v>16</v>
      </c>
      <c r="DL657" t="s">
        <v>4465</v>
      </c>
      <c r="DM657" t="s">
        <v>16</v>
      </c>
      <c r="DN657" t="s">
        <v>4497</v>
      </c>
      <c r="DO657" t="s">
        <v>10922</v>
      </c>
      <c r="DP657" t="s">
        <v>8107</v>
      </c>
      <c r="DQ657" t="s">
        <v>10355</v>
      </c>
      <c r="DR657" t="s">
        <v>8108</v>
      </c>
    </row>
    <row r="658" spans="1:122" x14ac:dyDescent="0.25">
      <c r="A658">
        <v>257</v>
      </c>
      <c r="B658" t="s">
        <v>189</v>
      </c>
      <c r="C658" t="s">
        <v>3672</v>
      </c>
      <c r="D658" s="138">
        <v>44699</v>
      </c>
      <c r="E658" t="s">
        <v>3676</v>
      </c>
      <c r="F658" t="s">
        <v>11</v>
      </c>
      <c r="G658" t="s">
        <v>16</v>
      </c>
      <c r="H658" t="s">
        <v>11</v>
      </c>
      <c r="I658" t="s">
        <v>9802</v>
      </c>
      <c r="J658" t="s">
        <v>100</v>
      </c>
      <c r="K658">
        <v>1.3</v>
      </c>
      <c r="L658">
        <v>1.3</v>
      </c>
      <c r="M658">
        <v>8.7799999999999994</v>
      </c>
      <c r="N658">
        <v>10.202</v>
      </c>
      <c r="O658" t="s">
        <v>189</v>
      </c>
      <c r="P658" t="s">
        <v>13</v>
      </c>
      <c r="Q658" t="s">
        <v>51</v>
      </c>
      <c r="R658" t="s">
        <v>46</v>
      </c>
      <c r="S658" t="s">
        <v>51</v>
      </c>
      <c r="T658" t="s">
        <v>16</v>
      </c>
      <c r="U658" t="s">
        <v>41</v>
      </c>
      <c r="V658" t="s">
        <v>2410</v>
      </c>
      <c r="W658">
        <v>100</v>
      </c>
      <c r="X658" t="s">
        <v>72</v>
      </c>
      <c r="Y658" t="s">
        <v>6282</v>
      </c>
      <c r="Z658" t="s">
        <v>6282</v>
      </c>
      <c r="AA658" t="s">
        <v>189</v>
      </c>
      <c r="AB658" s="138">
        <v>44706</v>
      </c>
      <c r="AC658" s="138">
        <v>44890</v>
      </c>
      <c r="AD658" t="s">
        <v>6240</v>
      </c>
      <c r="AE658" t="s">
        <v>5362</v>
      </c>
      <c r="AF658" t="s">
        <v>16</v>
      </c>
      <c r="AG658" t="s">
        <v>189</v>
      </c>
      <c r="AH658" s="138">
        <v>45802</v>
      </c>
      <c r="AI658" t="s">
        <v>2414</v>
      </c>
      <c r="AJ658" t="s">
        <v>189</v>
      </c>
      <c r="AK658" t="s">
        <v>189</v>
      </c>
      <c r="AL658" t="s">
        <v>189</v>
      </c>
      <c r="AM658" t="s">
        <v>189</v>
      </c>
      <c r="AN658" t="s">
        <v>189</v>
      </c>
      <c r="AO658" t="s">
        <v>189</v>
      </c>
      <c r="AP658" t="s">
        <v>189</v>
      </c>
      <c r="AQ658" t="s">
        <v>16</v>
      </c>
      <c r="AR658" t="s">
        <v>189</v>
      </c>
      <c r="AS658" t="s">
        <v>16</v>
      </c>
      <c r="AT658" t="s">
        <v>189</v>
      </c>
      <c r="AU658" t="s">
        <v>9344</v>
      </c>
      <c r="AV658" t="s">
        <v>189</v>
      </c>
      <c r="AW658" t="s">
        <v>16</v>
      </c>
      <c r="AX658" t="s">
        <v>16</v>
      </c>
      <c r="AY658" t="s">
        <v>16</v>
      </c>
      <c r="AZ658" t="s">
        <v>16</v>
      </c>
      <c r="BA658" t="s">
        <v>16</v>
      </c>
      <c r="BB658" t="s">
        <v>16</v>
      </c>
      <c r="BC658" t="s">
        <v>16</v>
      </c>
      <c r="BD658" t="s">
        <v>16</v>
      </c>
      <c r="BE658" t="s">
        <v>16</v>
      </c>
      <c r="BF658" t="s">
        <v>189</v>
      </c>
      <c r="BG658" t="s">
        <v>189</v>
      </c>
      <c r="BH658">
        <v>0</v>
      </c>
      <c r="BI658">
        <v>0</v>
      </c>
      <c r="BJ658">
        <v>0</v>
      </c>
      <c r="BK658" t="s">
        <v>189</v>
      </c>
      <c r="BL658" t="s">
        <v>189</v>
      </c>
      <c r="BN658" t="s">
        <v>3671</v>
      </c>
      <c r="BO658" t="s">
        <v>7115</v>
      </c>
      <c r="BP658" t="s">
        <v>3674</v>
      </c>
      <c r="BQ658" t="s">
        <v>184</v>
      </c>
      <c r="BR658" t="s">
        <v>6744</v>
      </c>
      <c r="BS658" t="s">
        <v>202</v>
      </c>
      <c r="BT658" t="s">
        <v>16</v>
      </c>
      <c r="BU658" t="s">
        <v>189</v>
      </c>
      <c r="BV658" t="s">
        <v>18</v>
      </c>
      <c r="BW658" t="s">
        <v>9689</v>
      </c>
      <c r="BX658" t="s">
        <v>310</v>
      </c>
      <c r="BY658" t="s">
        <v>3675</v>
      </c>
      <c r="BZ658" s="138"/>
      <c r="CA658" s="138">
        <v>44456</v>
      </c>
      <c r="CB658" t="s">
        <v>17</v>
      </c>
      <c r="CC658" t="s">
        <v>17</v>
      </c>
      <c r="CD658" t="s">
        <v>6307</v>
      </c>
      <c r="CE658" t="s">
        <v>189</v>
      </c>
      <c r="CF658" t="s">
        <v>189</v>
      </c>
      <c r="CG658" t="s">
        <v>189</v>
      </c>
      <c r="CH658">
        <v>2022</v>
      </c>
      <c r="CI658" s="7">
        <v>44699</v>
      </c>
      <c r="CJ658" t="s">
        <v>4723</v>
      </c>
      <c r="CK658">
        <v>5</v>
      </c>
      <c r="CL658">
        <v>21</v>
      </c>
      <c r="CM658" s="7">
        <v>44697</v>
      </c>
      <c r="CN658" t="s">
        <v>11761</v>
      </c>
      <c r="CO658" t="s">
        <v>9857</v>
      </c>
      <c r="CP658" t="s">
        <v>11498</v>
      </c>
      <c r="CQ658" t="s">
        <v>11727</v>
      </c>
      <c r="CR658" t="s">
        <v>5978</v>
      </c>
      <c r="CS658" t="s">
        <v>5979</v>
      </c>
      <c r="CT658" t="s">
        <v>9851</v>
      </c>
      <c r="CU658" t="s">
        <v>9873</v>
      </c>
      <c r="CV658" t="s">
        <v>6310</v>
      </c>
      <c r="CW658" t="s">
        <v>9874</v>
      </c>
      <c r="CX658" t="s">
        <v>3673</v>
      </c>
      <c r="CY658" t="s">
        <v>9813</v>
      </c>
      <c r="CZ658" t="s">
        <v>6730</v>
      </c>
      <c r="DA658" t="s">
        <v>188</v>
      </c>
      <c r="DB658" t="s">
        <v>16</v>
      </c>
      <c r="DC658" t="s">
        <v>3671</v>
      </c>
      <c r="DD658" t="s">
        <v>22</v>
      </c>
      <c r="DE658" t="s">
        <v>16</v>
      </c>
      <c r="DF658" t="s">
        <v>509</v>
      </c>
      <c r="DG658" t="s">
        <v>4727</v>
      </c>
      <c r="DH658" t="s">
        <v>2051</v>
      </c>
      <c r="DI658" t="s">
        <v>4716</v>
      </c>
      <c r="DJ658" t="s">
        <v>16</v>
      </c>
      <c r="DK658" t="s">
        <v>16</v>
      </c>
      <c r="DL658" t="s">
        <v>5972</v>
      </c>
      <c r="DM658" t="s">
        <v>6245</v>
      </c>
      <c r="DN658" t="s">
        <v>189</v>
      </c>
      <c r="DO658" t="s">
        <v>11279</v>
      </c>
      <c r="DP658" t="s">
        <v>8109</v>
      </c>
      <c r="DQ658" t="s">
        <v>10356</v>
      </c>
      <c r="DR658" t="s">
        <v>8110</v>
      </c>
    </row>
    <row r="659" spans="1:122" x14ac:dyDescent="0.25">
      <c r="A659">
        <v>256</v>
      </c>
      <c r="B659" t="s">
        <v>189</v>
      </c>
      <c r="C659" t="s">
        <v>3432</v>
      </c>
      <c r="D659" s="138">
        <v>44694</v>
      </c>
      <c r="E659" t="s">
        <v>3434</v>
      </c>
      <c r="F659" t="s">
        <v>11</v>
      </c>
      <c r="G659" t="s">
        <v>16</v>
      </c>
      <c r="H659" t="s">
        <v>11</v>
      </c>
      <c r="I659" t="s">
        <v>9802</v>
      </c>
      <c r="J659" t="s">
        <v>100</v>
      </c>
      <c r="K659">
        <v>1</v>
      </c>
      <c r="L659">
        <v>1</v>
      </c>
      <c r="M659">
        <v>6.79</v>
      </c>
      <c r="N659">
        <v>7.85</v>
      </c>
      <c r="O659" t="s">
        <v>189</v>
      </c>
      <c r="P659" t="s">
        <v>13</v>
      </c>
      <c r="Q659" t="s">
        <v>66</v>
      </c>
      <c r="R659" t="s">
        <v>16</v>
      </c>
      <c r="S659" t="s">
        <v>16</v>
      </c>
      <c r="T659" t="s">
        <v>16</v>
      </c>
      <c r="U659" t="s">
        <v>16</v>
      </c>
      <c r="V659" t="s">
        <v>2410</v>
      </c>
      <c r="W659">
        <v>100</v>
      </c>
      <c r="X659" t="s">
        <v>22</v>
      </c>
      <c r="Y659" t="s">
        <v>6282</v>
      </c>
      <c r="Z659" t="s">
        <v>6282</v>
      </c>
      <c r="AA659" t="s">
        <v>189</v>
      </c>
      <c r="AB659" s="138">
        <v>44700</v>
      </c>
      <c r="AC659" s="138">
        <v>44884</v>
      </c>
      <c r="AD659" t="s">
        <v>6241</v>
      </c>
      <c r="AE659" t="s">
        <v>5325</v>
      </c>
      <c r="AF659" t="s">
        <v>16</v>
      </c>
      <c r="AG659" t="s">
        <v>189</v>
      </c>
      <c r="AH659" s="138">
        <v>45796</v>
      </c>
      <c r="AI659" t="s">
        <v>2414</v>
      </c>
      <c r="AJ659" t="s">
        <v>189</v>
      </c>
      <c r="AK659" t="s">
        <v>189</v>
      </c>
      <c r="AL659" t="s">
        <v>189</v>
      </c>
      <c r="AM659" t="s">
        <v>189</v>
      </c>
      <c r="AN659" t="s">
        <v>189</v>
      </c>
      <c r="AO659" t="s">
        <v>189</v>
      </c>
      <c r="AP659" t="s">
        <v>189</v>
      </c>
      <c r="AQ659" t="s">
        <v>16</v>
      </c>
      <c r="AR659" t="s">
        <v>189</v>
      </c>
      <c r="AS659" t="s">
        <v>16</v>
      </c>
      <c r="AT659" t="s">
        <v>189</v>
      </c>
      <c r="AU659" t="s">
        <v>9344</v>
      </c>
      <c r="AV659" t="s">
        <v>189</v>
      </c>
      <c r="AW659" t="s">
        <v>16</v>
      </c>
      <c r="AX659" t="s">
        <v>16</v>
      </c>
      <c r="AY659" t="s">
        <v>16</v>
      </c>
      <c r="AZ659" t="s">
        <v>16</v>
      </c>
      <c r="BA659" t="s">
        <v>16</v>
      </c>
      <c r="BB659" t="s">
        <v>16</v>
      </c>
      <c r="BC659" t="s">
        <v>16</v>
      </c>
      <c r="BD659" t="s">
        <v>16</v>
      </c>
      <c r="BE659" t="s">
        <v>16</v>
      </c>
      <c r="BF659" t="s">
        <v>189</v>
      </c>
      <c r="BG659" t="s">
        <v>189</v>
      </c>
      <c r="BH659">
        <v>0</v>
      </c>
      <c r="BI659">
        <v>0</v>
      </c>
      <c r="BJ659">
        <v>0</v>
      </c>
      <c r="BK659" t="s">
        <v>189</v>
      </c>
      <c r="BL659" t="s">
        <v>189</v>
      </c>
      <c r="BN659" t="s">
        <v>3428</v>
      </c>
      <c r="BO659" t="s">
        <v>16</v>
      </c>
      <c r="BP659" t="s">
        <v>3431</v>
      </c>
      <c r="BQ659" t="s">
        <v>184</v>
      </c>
      <c r="BR659" t="s">
        <v>6744</v>
      </c>
      <c r="BS659" t="s">
        <v>9667</v>
      </c>
      <c r="BT659" t="s">
        <v>16</v>
      </c>
      <c r="BU659" t="s">
        <v>189</v>
      </c>
      <c r="BV659" t="s">
        <v>52</v>
      </c>
      <c r="BW659" t="s">
        <v>195</v>
      </c>
      <c r="BX659" t="s">
        <v>196</v>
      </c>
      <c r="BY659" t="s">
        <v>16</v>
      </c>
      <c r="BZ659" s="138"/>
      <c r="CA659" s="138">
        <v>44694</v>
      </c>
      <c r="CB659" t="s">
        <v>17</v>
      </c>
      <c r="CC659" t="s">
        <v>16</v>
      </c>
      <c r="CD659" t="s">
        <v>6307</v>
      </c>
      <c r="CE659" t="s">
        <v>189</v>
      </c>
      <c r="CF659" t="s">
        <v>189</v>
      </c>
      <c r="CG659" t="s">
        <v>189</v>
      </c>
      <c r="CH659">
        <v>2022</v>
      </c>
      <c r="CI659" s="7">
        <v>44694</v>
      </c>
      <c r="CJ659" t="s">
        <v>4723</v>
      </c>
      <c r="CK659">
        <v>5</v>
      </c>
      <c r="CL659">
        <v>20</v>
      </c>
      <c r="CM659" s="7">
        <v>44690</v>
      </c>
      <c r="CN659" t="s">
        <v>11762</v>
      </c>
      <c r="CO659" t="s">
        <v>9857</v>
      </c>
      <c r="CP659" t="s">
        <v>11498</v>
      </c>
      <c r="CQ659" t="s">
        <v>11727</v>
      </c>
      <c r="CR659" t="s">
        <v>5978</v>
      </c>
      <c r="CS659" t="s">
        <v>5981</v>
      </c>
      <c r="CT659" t="s">
        <v>9851</v>
      </c>
      <c r="CU659" t="s">
        <v>9873</v>
      </c>
      <c r="CV659" t="s">
        <v>6307</v>
      </c>
      <c r="CW659" t="s">
        <v>9874</v>
      </c>
      <c r="CX659" t="s">
        <v>3430</v>
      </c>
      <c r="CY659" t="s">
        <v>9813</v>
      </c>
      <c r="CZ659" t="s">
        <v>6730</v>
      </c>
      <c r="DA659" t="s">
        <v>188</v>
      </c>
      <c r="DB659" t="s">
        <v>16</v>
      </c>
      <c r="DC659" t="s">
        <v>16</v>
      </c>
      <c r="DD659" t="s">
        <v>22</v>
      </c>
      <c r="DE659" t="s">
        <v>16</v>
      </c>
      <c r="DF659" t="s">
        <v>589</v>
      </c>
      <c r="DG659" t="s">
        <v>4727</v>
      </c>
      <c r="DH659" t="s">
        <v>2051</v>
      </c>
      <c r="DI659" t="s">
        <v>4519</v>
      </c>
      <c r="DJ659" t="s">
        <v>16</v>
      </c>
      <c r="DK659" t="s">
        <v>16</v>
      </c>
      <c r="DL659" t="s">
        <v>5972</v>
      </c>
      <c r="DM659" t="s">
        <v>6245</v>
      </c>
      <c r="DN659" t="s">
        <v>189</v>
      </c>
      <c r="DO659" t="s">
        <v>11280</v>
      </c>
      <c r="DP659" t="s">
        <v>8111</v>
      </c>
      <c r="DQ659" t="s">
        <v>10357</v>
      </c>
      <c r="DR659" t="s">
        <v>8112</v>
      </c>
    </row>
    <row r="660" spans="1:122" x14ac:dyDescent="0.25">
      <c r="A660">
        <v>255</v>
      </c>
      <c r="B660" t="s">
        <v>189</v>
      </c>
      <c r="C660" t="s">
        <v>3681</v>
      </c>
      <c r="D660" s="138">
        <v>44694</v>
      </c>
      <c r="E660" t="s">
        <v>3683</v>
      </c>
      <c r="F660" t="s">
        <v>11</v>
      </c>
      <c r="G660" t="s">
        <v>16</v>
      </c>
      <c r="H660" t="s">
        <v>11</v>
      </c>
      <c r="I660" t="s">
        <v>9802</v>
      </c>
      <c r="J660" t="s">
        <v>92</v>
      </c>
      <c r="K660">
        <v>0.75</v>
      </c>
      <c r="L660">
        <v>0.78</v>
      </c>
      <c r="M660">
        <v>5.3</v>
      </c>
      <c r="N660">
        <v>6.1289999999999996</v>
      </c>
      <c r="O660" t="s">
        <v>189</v>
      </c>
      <c r="P660" t="s">
        <v>13</v>
      </c>
      <c r="Q660" t="s">
        <v>705</v>
      </c>
      <c r="R660" t="s">
        <v>948</v>
      </c>
      <c r="S660" t="s">
        <v>705</v>
      </c>
      <c r="T660" t="s">
        <v>16</v>
      </c>
      <c r="U660" t="s">
        <v>1936</v>
      </c>
      <c r="V660" t="s">
        <v>2410</v>
      </c>
      <c r="W660">
        <v>100</v>
      </c>
      <c r="X660" t="s">
        <v>22</v>
      </c>
      <c r="Y660" t="s">
        <v>6282</v>
      </c>
      <c r="Z660" t="s">
        <v>6282</v>
      </c>
      <c r="AA660" t="s">
        <v>189</v>
      </c>
      <c r="AB660" s="138">
        <v>44701</v>
      </c>
      <c r="AC660" s="138">
        <v>44885</v>
      </c>
      <c r="AD660" t="s">
        <v>6241</v>
      </c>
      <c r="AE660" t="s">
        <v>5363</v>
      </c>
      <c r="AF660" t="s">
        <v>16</v>
      </c>
      <c r="AG660" t="s">
        <v>189</v>
      </c>
      <c r="AH660" s="138">
        <v>45797</v>
      </c>
      <c r="AI660" t="s">
        <v>2414</v>
      </c>
      <c r="AJ660" t="s">
        <v>189</v>
      </c>
      <c r="AK660" t="s">
        <v>189</v>
      </c>
      <c r="AL660" t="s">
        <v>189</v>
      </c>
      <c r="AM660" t="s">
        <v>189</v>
      </c>
      <c r="AN660" t="s">
        <v>189</v>
      </c>
      <c r="AO660" t="s">
        <v>189</v>
      </c>
      <c r="AP660" t="s">
        <v>189</v>
      </c>
      <c r="AQ660" t="s">
        <v>16</v>
      </c>
      <c r="AR660" t="s">
        <v>189</v>
      </c>
      <c r="AS660" t="s">
        <v>16</v>
      </c>
      <c r="AT660" t="s">
        <v>189</v>
      </c>
      <c r="AU660" t="s">
        <v>9344</v>
      </c>
      <c r="AV660" t="s">
        <v>189</v>
      </c>
      <c r="AW660" t="s">
        <v>16</v>
      </c>
      <c r="AX660" t="s">
        <v>16</v>
      </c>
      <c r="AY660" t="s">
        <v>16</v>
      </c>
      <c r="AZ660" t="s">
        <v>16</v>
      </c>
      <c r="BA660" t="s">
        <v>16</v>
      </c>
      <c r="BB660" t="s">
        <v>16</v>
      </c>
      <c r="BC660" t="s">
        <v>16</v>
      </c>
      <c r="BD660" t="s">
        <v>16</v>
      </c>
      <c r="BE660" t="s">
        <v>16</v>
      </c>
      <c r="BF660" t="s">
        <v>189</v>
      </c>
      <c r="BG660" t="s">
        <v>189</v>
      </c>
      <c r="BH660">
        <v>0</v>
      </c>
      <c r="BI660">
        <v>0</v>
      </c>
      <c r="BJ660">
        <v>0</v>
      </c>
      <c r="BK660" t="s">
        <v>189</v>
      </c>
      <c r="BL660" t="s">
        <v>189</v>
      </c>
      <c r="BN660" t="s">
        <v>3677</v>
      </c>
      <c r="BO660" t="s">
        <v>7115</v>
      </c>
      <c r="BP660" t="s">
        <v>3680</v>
      </c>
      <c r="BQ660" t="s">
        <v>184</v>
      </c>
      <c r="BR660" t="s">
        <v>6744</v>
      </c>
      <c r="BS660" t="s">
        <v>9726</v>
      </c>
      <c r="BT660" t="s">
        <v>16</v>
      </c>
      <c r="BU660" t="s">
        <v>189</v>
      </c>
      <c r="BV660" t="s">
        <v>27</v>
      </c>
      <c r="BW660" t="s">
        <v>195</v>
      </c>
      <c r="BX660" t="s">
        <v>2636</v>
      </c>
      <c r="BY660" t="s">
        <v>16</v>
      </c>
      <c r="BZ660" s="138"/>
      <c r="CA660" s="138">
        <v>44694</v>
      </c>
      <c r="CB660" t="s">
        <v>17</v>
      </c>
      <c r="CC660" t="s">
        <v>16</v>
      </c>
      <c r="CD660" t="s">
        <v>6307</v>
      </c>
      <c r="CE660" t="s">
        <v>189</v>
      </c>
      <c r="CF660" t="s">
        <v>189</v>
      </c>
      <c r="CG660" t="s">
        <v>189</v>
      </c>
      <c r="CH660">
        <v>2022</v>
      </c>
      <c r="CI660" s="7">
        <v>44694</v>
      </c>
      <c r="CJ660" t="s">
        <v>4723</v>
      </c>
      <c r="CK660">
        <v>5</v>
      </c>
      <c r="CL660">
        <v>20</v>
      </c>
      <c r="CM660" s="7">
        <v>44690</v>
      </c>
      <c r="CN660" t="s">
        <v>11762</v>
      </c>
      <c r="CO660" t="s">
        <v>9857</v>
      </c>
      <c r="CP660" t="s">
        <v>11498</v>
      </c>
      <c r="CQ660" t="s">
        <v>11727</v>
      </c>
      <c r="CR660" t="s">
        <v>5978</v>
      </c>
      <c r="CS660" t="s">
        <v>5981</v>
      </c>
      <c r="CT660" t="s">
        <v>9851</v>
      </c>
      <c r="CU660" t="s">
        <v>9873</v>
      </c>
      <c r="CV660" t="s">
        <v>6307</v>
      </c>
      <c r="CW660" t="s">
        <v>9874</v>
      </c>
      <c r="CX660" t="s">
        <v>3679</v>
      </c>
      <c r="CY660" t="s">
        <v>9809</v>
      </c>
      <c r="CZ660" t="s">
        <v>6730</v>
      </c>
      <c r="DA660" t="s">
        <v>188</v>
      </c>
      <c r="DB660" t="s">
        <v>16</v>
      </c>
      <c r="DC660" t="s">
        <v>16</v>
      </c>
      <c r="DD660" t="s">
        <v>22</v>
      </c>
      <c r="DE660" t="s">
        <v>16</v>
      </c>
      <c r="DF660" t="s">
        <v>509</v>
      </c>
      <c r="DG660" t="s">
        <v>4727</v>
      </c>
      <c r="DH660" t="s">
        <v>6809</v>
      </c>
      <c r="DI660" t="s">
        <v>5830</v>
      </c>
      <c r="DJ660" t="s">
        <v>16</v>
      </c>
      <c r="DK660" t="s">
        <v>16</v>
      </c>
      <c r="DL660" t="s">
        <v>5972</v>
      </c>
      <c r="DM660" t="s">
        <v>6245</v>
      </c>
      <c r="DN660" t="s">
        <v>189</v>
      </c>
      <c r="DO660" t="s">
        <v>11282</v>
      </c>
      <c r="DP660" t="s">
        <v>8113</v>
      </c>
      <c r="DQ660" t="s">
        <v>10357</v>
      </c>
      <c r="DR660" t="s">
        <v>8114</v>
      </c>
    </row>
    <row r="661" spans="1:122" x14ac:dyDescent="0.25">
      <c r="A661">
        <v>254</v>
      </c>
      <c r="B661" t="s">
        <v>189</v>
      </c>
      <c r="C661" t="s">
        <v>3678</v>
      </c>
      <c r="D661" s="138">
        <v>44694</v>
      </c>
      <c r="E661" t="s">
        <v>3682</v>
      </c>
      <c r="F661" t="s">
        <v>11</v>
      </c>
      <c r="G661" t="s">
        <v>16</v>
      </c>
      <c r="H661" t="s">
        <v>11</v>
      </c>
      <c r="I661" t="s">
        <v>9802</v>
      </c>
      <c r="J661" t="s">
        <v>92</v>
      </c>
      <c r="K661">
        <v>0.65</v>
      </c>
      <c r="L661">
        <v>0.68</v>
      </c>
      <c r="M661">
        <v>4.5999999999999996</v>
      </c>
      <c r="N661">
        <v>5.3120000000000003</v>
      </c>
      <c r="O661" t="s">
        <v>189</v>
      </c>
      <c r="P661" t="s">
        <v>13</v>
      </c>
      <c r="Q661" t="s">
        <v>705</v>
      </c>
      <c r="R661" t="s">
        <v>16</v>
      </c>
      <c r="S661" t="s">
        <v>16</v>
      </c>
      <c r="T661" t="s">
        <v>16</v>
      </c>
      <c r="U661" t="s">
        <v>16</v>
      </c>
      <c r="V661" t="s">
        <v>2410</v>
      </c>
      <c r="W661">
        <v>100</v>
      </c>
      <c r="X661" t="s">
        <v>22</v>
      </c>
      <c r="Y661" t="s">
        <v>6282</v>
      </c>
      <c r="Z661" t="s">
        <v>6282</v>
      </c>
      <c r="AA661" t="s">
        <v>189</v>
      </c>
      <c r="AB661" s="138">
        <v>44701</v>
      </c>
      <c r="AC661" s="138">
        <v>44885</v>
      </c>
      <c r="AD661" t="s">
        <v>6241</v>
      </c>
      <c r="AE661" t="s">
        <v>5363</v>
      </c>
      <c r="AF661" t="s">
        <v>16</v>
      </c>
      <c r="AG661" t="s">
        <v>189</v>
      </c>
      <c r="AH661" s="138">
        <v>45797</v>
      </c>
      <c r="AI661" t="s">
        <v>2414</v>
      </c>
      <c r="AJ661" t="s">
        <v>189</v>
      </c>
      <c r="AK661" t="s">
        <v>189</v>
      </c>
      <c r="AL661" t="s">
        <v>189</v>
      </c>
      <c r="AM661" t="s">
        <v>189</v>
      </c>
      <c r="AN661" t="s">
        <v>189</v>
      </c>
      <c r="AO661" t="s">
        <v>189</v>
      </c>
      <c r="AP661" t="s">
        <v>189</v>
      </c>
      <c r="AQ661" t="s">
        <v>16</v>
      </c>
      <c r="AR661" t="s">
        <v>189</v>
      </c>
      <c r="AS661" t="s">
        <v>16</v>
      </c>
      <c r="AT661" t="s">
        <v>189</v>
      </c>
      <c r="AU661" t="s">
        <v>9344</v>
      </c>
      <c r="AV661" t="s">
        <v>189</v>
      </c>
      <c r="AW661" t="s">
        <v>16</v>
      </c>
      <c r="AX661" t="s">
        <v>16</v>
      </c>
      <c r="AY661" t="s">
        <v>16</v>
      </c>
      <c r="AZ661" t="s">
        <v>16</v>
      </c>
      <c r="BA661" t="s">
        <v>16</v>
      </c>
      <c r="BB661" t="s">
        <v>16</v>
      </c>
      <c r="BC661" t="s">
        <v>16</v>
      </c>
      <c r="BD661" t="s">
        <v>16</v>
      </c>
      <c r="BE661" t="s">
        <v>16</v>
      </c>
      <c r="BF661" t="s">
        <v>189</v>
      </c>
      <c r="BG661" t="s">
        <v>189</v>
      </c>
      <c r="BH661">
        <v>0</v>
      </c>
      <c r="BI661">
        <v>0</v>
      </c>
      <c r="BJ661">
        <v>0</v>
      </c>
      <c r="BK661" t="s">
        <v>189</v>
      </c>
      <c r="BL661" t="s">
        <v>189</v>
      </c>
      <c r="BN661" t="s">
        <v>3677</v>
      </c>
      <c r="BO661" t="s">
        <v>7116</v>
      </c>
      <c r="BP661" t="s">
        <v>3680</v>
      </c>
      <c r="BQ661" t="s">
        <v>184</v>
      </c>
      <c r="BR661" t="s">
        <v>6744</v>
      </c>
      <c r="BS661" t="s">
        <v>9726</v>
      </c>
      <c r="BT661" t="s">
        <v>16</v>
      </c>
      <c r="BU661" t="s">
        <v>189</v>
      </c>
      <c r="BV661" t="s">
        <v>27</v>
      </c>
      <c r="BW661" t="s">
        <v>195</v>
      </c>
      <c r="BX661" t="s">
        <v>2636</v>
      </c>
      <c r="BY661" t="s">
        <v>16</v>
      </c>
      <c r="BZ661" s="138"/>
      <c r="CA661" s="138">
        <v>44694</v>
      </c>
      <c r="CB661" t="s">
        <v>17</v>
      </c>
      <c r="CC661" t="s">
        <v>16</v>
      </c>
      <c r="CD661" t="s">
        <v>6307</v>
      </c>
      <c r="CE661" t="s">
        <v>189</v>
      </c>
      <c r="CF661" t="s">
        <v>189</v>
      </c>
      <c r="CG661" t="s">
        <v>189</v>
      </c>
      <c r="CH661">
        <v>2022</v>
      </c>
      <c r="CI661" s="7">
        <v>44694</v>
      </c>
      <c r="CJ661" t="s">
        <v>4723</v>
      </c>
      <c r="CK661">
        <v>5</v>
      </c>
      <c r="CL661">
        <v>20</v>
      </c>
      <c r="CM661" s="7">
        <v>44690</v>
      </c>
      <c r="CN661" t="s">
        <v>11762</v>
      </c>
      <c r="CO661" t="s">
        <v>9857</v>
      </c>
      <c r="CP661" t="s">
        <v>11498</v>
      </c>
      <c r="CQ661" t="s">
        <v>11727</v>
      </c>
      <c r="CR661" t="s">
        <v>5978</v>
      </c>
      <c r="CS661" t="s">
        <v>5981</v>
      </c>
      <c r="CT661" t="s">
        <v>9851</v>
      </c>
      <c r="CU661" t="s">
        <v>9873</v>
      </c>
      <c r="CV661" t="s">
        <v>6307</v>
      </c>
      <c r="CW661" t="s">
        <v>9874</v>
      </c>
      <c r="CX661" t="s">
        <v>3679</v>
      </c>
      <c r="CY661" t="s">
        <v>9809</v>
      </c>
      <c r="CZ661" t="s">
        <v>6730</v>
      </c>
      <c r="DA661" t="s">
        <v>188</v>
      </c>
      <c r="DB661" t="s">
        <v>16</v>
      </c>
      <c r="DC661" t="s">
        <v>16</v>
      </c>
      <c r="DD661" t="s">
        <v>22</v>
      </c>
      <c r="DE661" t="s">
        <v>16</v>
      </c>
      <c r="DF661" t="s">
        <v>2540</v>
      </c>
      <c r="DG661" t="s">
        <v>4727</v>
      </c>
      <c r="DH661" t="s">
        <v>6809</v>
      </c>
      <c r="DI661" t="s">
        <v>5927</v>
      </c>
      <c r="DJ661" t="s">
        <v>16</v>
      </c>
      <c r="DK661" t="s">
        <v>16</v>
      </c>
      <c r="DL661" t="s">
        <v>5972</v>
      </c>
      <c r="DM661" t="s">
        <v>6245</v>
      </c>
      <c r="DN661" t="s">
        <v>189</v>
      </c>
      <c r="DO661" t="s">
        <v>11281</v>
      </c>
      <c r="DP661" t="s">
        <v>8113</v>
      </c>
      <c r="DQ661" t="s">
        <v>10357</v>
      </c>
      <c r="DR661" t="s">
        <v>8114</v>
      </c>
    </row>
    <row r="662" spans="1:122" x14ac:dyDescent="0.25">
      <c r="A662">
        <v>253</v>
      </c>
      <c r="B662" t="s">
        <v>189</v>
      </c>
      <c r="C662" t="s">
        <v>3685</v>
      </c>
      <c r="D662" s="138">
        <v>44693</v>
      </c>
      <c r="E662" t="s">
        <v>3689</v>
      </c>
      <c r="F662" t="s">
        <v>11</v>
      </c>
      <c r="G662" t="s">
        <v>16</v>
      </c>
      <c r="H662" t="s">
        <v>11</v>
      </c>
      <c r="I662" t="s">
        <v>9802</v>
      </c>
      <c r="J662" t="s">
        <v>92</v>
      </c>
      <c r="K662">
        <v>0.66</v>
      </c>
      <c r="L662">
        <v>0.69</v>
      </c>
      <c r="M662">
        <v>4.66</v>
      </c>
      <c r="N662">
        <v>5.38</v>
      </c>
      <c r="O662" t="s">
        <v>189</v>
      </c>
      <c r="P662" t="s">
        <v>3305</v>
      </c>
      <c r="Q662" t="s">
        <v>565</v>
      </c>
      <c r="R662" t="s">
        <v>16</v>
      </c>
      <c r="S662" t="s">
        <v>16</v>
      </c>
      <c r="T662" t="s">
        <v>16</v>
      </c>
      <c r="U662" t="s">
        <v>16</v>
      </c>
      <c r="V662" t="s">
        <v>2410</v>
      </c>
      <c r="W662">
        <v>100</v>
      </c>
      <c r="X662" t="s">
        <v>22</v>
      </c>
      <c r="Y662" t="s">
        <v>1883</v>
      </c>
      <c r="Z662" t="s">
        <v>1883</v>
      </c>
      <c r="AA662" t="s">
        <v>189</v>
      </c>
      <c r="AB662" s="138">
        <v>44698</v>
      </c>
      <c r="AC662" s="138">
        <v>45033</v>
      </c>
      <c r="AD662" t="s">
        <v>6241</v>
      </c>
      <c r="AE662" t="s">
        <v>5364</v>
      </c>
      <c r="AF662" t="s">
        <v>16</v>
      </c>
      <c r="AG662" t="s">
        <v>189</v>
      </c>
      <c r="AH662" s="138">
        <v>45033</v>
      </c>
      <c r="AI662" t="s">
        <v>16</v>
      </c>
      <c r="AJ662" t="s">
        <v>189</v>
      </c>
      <c r="AK662" t="s">
        <v>189</v>
      </c>
      <c r="AL662" t="s">
        <v>189</v>
      </c>
      <c r="AM662" t="s">
        <v>189</v>
      </c>
      <c r="AN662" t="s">
        <v>189</v>
      </c>
      <c r="AO662" t="s">
        <v>189</v>
      </c>
      <c r="AP662" t="s">
        <v>189</v>
      </c>
      <c r="AQ662" t="s">
        <v>16</v>
      </c>
      <c r="AR662" t="s">
        <v>189</v>
      </c>
      <c r="AS662" t="s">
        <v>16</v>
      </c>
      <c r="AT662" t="s">
        <v>189</v>
      </c>
      <c r="AU662" t="s">
        <v>9344</v>
      </c>
      <c r="AV662" t="s">
        <v>189</v>
      </c>
      <c r="AW662" t="s">
        <v>16</v>
      </c>
      <c r="AX662" t="s">
        <v>16</v>
      </c>
      <c r="AY662" t="s">
        <v>16</v>
      </c>
      <c r="AZ662" t="s">
        <v>16</v>
      </c>
      <c r="BA662" t="s">
        <v>16</v>
      </c>
      <c r="BB662" t="s">
        <v>16</v>
      </c>
      <c r="BC662" t="s">
        <v>16</v>
      </c>
      <c r="BD662" t="s">
        <v>16</v>
      </c>
      <c r="BE662" t="s">
        <v>16</v>
      </c>
      <c r="BF662" t="s">
        <v>189</v>
      </c>
      <c r="BG662" t="s">
        <v>189</v>
      </c>
      <c r="BH662">
        <v>0</v>
      </c>
      <c r="BI662">
        <v>0</v>
      </c>
      <c r="BJ662">
        <v>0</v>
      </c>
      <c r="BK662" t="s">
        <v>189</v>
      </c>
      <c r="BL662" t="s">
        <v>189</v>
      </c>
      <c r="BN662" t="s">
        <v>3684</v>
      </c>
      <c r="BO662" t="s">
        <v>9725</v>
      </c>
      <c r="BP662" t="s">
        <v>3687</v>
      </c>
      <c r="BQ662" t="s">
        <v>184</v>
      </c>
      <c r="BR662" t="s">
        <v>6744</v>
      </c>
      <c r="BS662" t="s">
        <v>9667</v>
      </c>
      <c r="BT662" t="s">
        <v>16</v>
      </c>
      <c r="BU662" t="s">
        <v>189</v>
      </c>
      <c r="BV662" t="s">
        <v>132</v>
      </c>
      <c r="BW662" t="s">
        <v>185</v>
      </c>
      <c r="BX662" t="s">
        <v>3688</v>
      </c>
      <c r="BY662" t="s">
        <v>16</v>
      </c>
      <c r="BZ662" s="138"/>
      <c r="CA662" s="138">
        <v>44693</v>
      </c>
      <c r="CB662" t="s">
        <v>17</v>
      </c>
      <c r="CC662" t="s">
        <v>16</v>
      </c>
      <c r="CD662" t="s">
        <v>6307</v>
      </c>
      <c r="CE662" t="s">
        <v>189</v>
      </c>
      <c r="CF662" t="s">
        <v>189</v>
      </c>
      <c r="CG662" t="s">
        <v>189</v>
      </c>
      <c r="CH662">
        <v>2022</v>
      </c>
      <c r="CI662" s="7">
        <v>44693</v>
      </c>
      <c r="CJ662" t="s">
        <v>4723</v>
      </c>
      <c r="CK662">
        <v>5</v>
      </c>
      <c r="CL662">
        <v>20</v>
      </c>
      <c r="CM662" s="7">
        <v>44690</v>
      </c>
      <c r="CN662" t="s">
        <v>11762</v>
      </c>
      <c r="CO662" t="s">
        <v>9857</v>
      </c>
      <c r="CP662" t="s">
        <v>11498</v>
      </c>
      <c r="CQ662" t="s">
        <v>11727</v>
      </c>
      <c r="CR662" t="s">
        <v>5978</v>
      </c>
      <c r="CS662" t="s">
        <v>5981</v>
      </c>
      <c r="CT662" t="s">
        <v>9851</v>
      </c>
      <c r="CU662" t="s">
        <v>9873</v>
      </c>
      <c r="CV662" t="s">
        <v>6307</v>
      </c>
      <c r="CW662" t="s">
        <v>9882</v>
      </c>
      <c r="CX662" t="s">
        <v>3686</v>
      </c>
      <c r="CY662" t="s">
        <v>9809</v>
      </c>
      <c r="CZ662" t="s">
        <v>6730</v>
      </c>
      <c r="DA662" t="s">
        <v>188</v>
      </c>
      <c r="DB662" t="s">
        <v>16</v>
      </c>
      <c r="DC662" t="s">
        <v>16</v>
      </c>
      <c r="DD662" t="s">
        <v>22</v>
      </c>
      <c r="DE662" t="s">
        <v>16</v>
      </c>
      <c r="DF662" t="s">
        <v>405</v>
      </c>
      <c r="DG662" t="s">
        <v>5895</v>
      </c>
      <c r="DH662" t="s">
        <v>6809</v>
      </c>
      <c r="DI662" t="s">
        <v>5928</v>
      </c>
      <c r="DJ662" t="s">
        <v>16</v>
      </c>
      <c r="DK662" t="s">
        <v>16</v>
      </c>
      <c r="DL662" t="s">
        <v>5972</v>
      </c>
      <c r="DM662" t="s">
        <v>9708</v>
      </c>
      <c r="DN662" t="s">
        <v>189</v>
      </c>
      <c r="DO662" t="s">
        <v>11283</v>
      </c>
      <c r="DP662" t="s">
        <v>8115</v>
      </c>
      <c r="DQ662" t="s">
        <v>10358</v>
      </c>
      <c r="DR662" t="s">
        <v>8116</v>
      </c>
    </row>
    <row r="663" spans="1:122" x14ac:dyDescent="0.25">
      <c r="A663">
        <v>252</v>
      </c>
      <c r="B663" t="s">
        <v>189</v>
      </c>
      <c r="C663" t="s">
        <v>3696</v>
      </c>
      <c r="D663" s="138">
        <v>44692</v>
      </c>
      <c r="E663" t="s">
        <v>3698</v>
      </c>
      <c r="F663" t="s">
        <v>2011</v>
      </c>
      <c r="G663" t="s">
        <v>16</v>
      </c>
      <c r="H663" t="s">
        <v>2011</v>
      </c>
      <c r="I663" t="s">
        <v>4840</v>
      </c>
      <c r="J663" t="s">
        <v>100</v>
      </c>
      <c r="K663">
        <v>5.5</v>
      </c>
      <c r="L663">
        <v>5.5</v>
      </c>
      <c r="M663">
        <v>36.97</v>
      </c>
      <c r="N663">
        <v>43.174999999999997</v>
      </c>
      <c r="O663" t="s">
        <v>189</v>
      </c>
      <c r="P663" t="s">
        <v>104</v>
      </c>
      <c r="Q663" t="s">
        <v>3694</v>
      </c>
      <c r="R663" t="s">
        <v>4354</v>
      </c>
      <c r="S663" t="s">
        <v>4355</v>
      </c>
      <c r="T663" t="s">
        <v>4355</v>
      </c>
      <c r="U663" t="s">
        <v>1938</v>
      </c>
      <c r="V663" t="s">
        <v>2755</v>
      </c>
      <c r="W663">
        <v>99.567999999999998</v>
      </c>
      <c r="X663" t="s">
        <v>15</v>
      </c>
      <c r="Y663" t="s">
        <v>6282</v>
      </c>
      <c r="Z663" t="s">
        <v>6282</v>
      </c>
      <c r="AA663" t="s">
        <v>9887</v>
      </c>
      <c r="AB663" s="138">
        <v>44698</v>
      </c>
      <c r="AC663" s="138">
        <v>44882</v>
      </c>
      <c r="AD663" t="s">
        <v>6246</v>
      </c>
      <c r="AE663" t="s">
        <v>5365</v>
      </c>
      <c r="AF663" t="s">
        <v>6242</v>
      </c>
      <c r="AG663" t="s">
        <v>189</v>
      </c>
      <c r="AH663" s="138">
        <v>46524</v>
      </c>
      <c r="AI663" t="s">
        <v>2414</v>
      </c>
      <c r="AJ663" t="s">
        <v>189</v>
      </c>
      <c r="AK663" t="s">
        <v>189</v>
      </c>
      <c r="AL663" t="s">
        <v>189</v>
      </c>
      <c r="AM663" t="s">
        <v>189</v>
      </c>
      <c r="AN663" t="s">
        <v>189</v>
      </c>
      <c r="AO663" t="s">
        <v>189</v>
      </c>
      <c r="AP663" t="s">
        <v>189</v>
      </c>
      <c r="AQ663" t="s">
        <v>4844</v>
      </c>
      <c r="AR663" t="s">
        <v>4872</v>
      </c>
      <c r="AS663" t="s">
        <v>8117</v>
      </c>
      <c r="AT663" t="s">
        <v>189</v>
      </c>
      <c r="AU663" t="s">
        <v>9344</v>
      </c>
      <c r="AV663" t="s">
        <v>189</v>
      </c>
      <c r="AW663" t="s">
        <v>16</v>
      </c>
      <c r="AX663" t="s">
        <v>16</v>
      </c>
      <c r="AY663" t="s">
        <v>16</v>
      </c>
      <c r="AZ663" t="s">
        <v>16</v>
      </c>
      <c r="BA663" t="s">
        <v>16</v>
      </c>
      <c r="BB663" t="s">
        <v>16</v>
      </c>
      <c r="BC663" t="s">
        <v>16</v>
      </c>
      <c r="BD663" t="s">
        <v>16</v>
      </c>
      <c r="BE663" t="s">
        <v>16</v>
      </c>
      <c r="BF663" t="s">
        <v>189</v>
      </c>
      <c r="BG663" t="s">
        <v>189</v>
      </c>
      <c r="BH663">
        <v>0</v>
      </c>
      <c r="BI663">
        <v>0</v>
      </c>
      <c r="BJ663">
        <v>0</v>
      </c>
      <c r="BK663" t="s">
        <v>189</v>
      </c>
      <c r="BL663" t="s">
        <v>189</v>
      </c>
      <c r="BN663" t="s">
        <v>3695</v>
      </c>
      <c r="BO663" t="s">
        <v>16</v>
      </c>
      <c r="BP663" t="s">
        <v>3698</v>
      </c>
      <c r="BQ663" t="s">
        <v>301</v>
      </c>
      <c r="BR663" t="s">
        <v>6745</v>
      </c>
      <c r="BS663" t="s">
        <v>16</v>
      </c>
      <c r="BT663" t="s">
        <v>16</v>
      </c>
      <c r="BU663" t="s">
        <v>189</v>
      </c>
      <c r="BV663" t="s">
        <v>105</v>
      </c>
      <c r="BW663" t="s">
        <v>16</v>
      </c>
      <c r="BX663" t="s">
        <v>1172</v>
      </c>
      <c r="BY663" t="s">
        <v>16</v>
      </c>
      <c r="BZ663" s="138"/>
      <c r="CA663" s="138">
        <v>38285</v>
      </c>
      <c r="CB663" t="s">
        <v>34</v>
      </c>
      <c r="CC663" t="s">
        <v>16</v>
      </c>
      <c r="CD663" t="s">
        <v>6307</v>
      </c>
      <c r="CE663" t="s">
        <v>189</v>
      </c>
      <c r="CF663" t="s">
        <v>189</v>
      </c>
      <c r="CG663" t="s">
        <v>189</v>
      </c>
      <c r="CH663">
        <v>2022</v>
      </c>
      <c r="CI663" s="7">
        <v>44692</v>
      </c>
      <c r="CJ663" t="s">
        <v>16</v>
      </c>
      <c r="CK663">
        <v>5</v>
      </c>
      <c r="CL663">
        <v>20</v>
      </c>
      <c r="CM663" s="7">
        <v>44690</v>
      </c>
      <c r="CN663" t="s">
        <v>11762</v>
      </c>
      <c r="CO663" t="s">
        <v>9857</v>
      </c>
      <c r="CP663" t="s">
        <v>11498</v>
      </c>
      <c r="CQ663" t="s">
        <v>11727</v>
      </c>
      <c r="CR663" t="s">
        <v>5978</v>
      </c>
      <c r="CS663" t="s">
        <v>5981</v>
      </c>
      <c r="CT663" t="s">
        <v>9851</v>
      </c>
      <c r="CU663" t="s">
        <v>9913</v>
      </c>
      <c r="CV663" t="s">
        <v>6310</v>
      </c>
      <c r="CW663" t="s">
        <v>9912</v>
      </c>
      <c r="CX663" t="s">
        <v>3697</v>
      </c>
      <c r="CY663" t="s">
        <v>9813</v>
      </c>
      <c r="CZ663" t="s">
        <v>16</v>
      </c>
      <c r="DA663" t="s">
        <v>252</v>
      </c>
      <c r="DB663" t="s">
        <v>9800</v>
      </c>
      <c r="DC663" t="s">
        <v>16</v>
      </c>
      <c r="DD663" t="s">
        <v>15</v>
      </c>
      <c r="DE663" t="s">
        <v>16</v>
      </c>
      <c r="DF663" t="s">
        <v>16</v>
      </c>
      <c r="DG663" t="s">
        <v>4730</v>
      </c>
      <c r="DH663" t="s">
        <v>2051</v>
      </c>
      <c r="DI663" t="s">
        <v>4540</v>
      </c>
      <c r="DJ663" t="s">
        <v>9887</v>
      </c>
      <c r="DK663" t="s">
        <v>4345</v>
      </c>
      <c r="DL663" t="s">
        <v>4345</v>
      </c>
      <c r="DM663" t="s">
        <v>16</v>
      </c>
      <c r="DN663" t="s">
        <v>189</v>
      </c>
      <c r="DO663" t="s">
        <v>11763</v>
      </c>
      <c r="DP663" t="s">
        <v>8118</v>
      </c>
      <c r="DQ663" t="s">
        <v>10359</v>
      </c>
      <c r="DR663" t="s">
        <v>8119</v>
      </c>
    </row>
    <row r="664" spans="1:122" x14ac:dyDescent="0.25">
      <c r="A664">
        <v>251</v>
      </c>
      <c r="B664" t="s">
        <v>189</v>
      </c>
      <c r="C664" t="s">
        <v>446</v>
      </c>
      <c r="D664" s="138">
        <v>44692</v>
      </c>
      <c r="E664" t="s">
        <v>7146</v>
      </c>
      <c r="F664" t="s">
        <v>11</v>
      </c>
      <c r="G664" t="s">
        <v>1926</v>
      </c>
      <c r="H664" t="s">
        <v>448</v>
      </c>
      <c r="I664" t="s">
        <v>4840</v>
      </c>
      <c r="J664" t="s">
        <v>100</v>
      </c>
      <c r="K664">
        <v>6.5</v>
      </c>
      <c r="L664">
        <v>6.5</v>
      </c>
      <c r="M664">
        <v>43.69</v>
      </c>
      <c r="N664">
        <v>51.024999999999999</v>
      </c>
      <c r="O664" t="s">
        <v>189</v>
      </c>
      <c r="P664" t="s">
        <v>13</v>
      </c>
      <c r="Q664" t="s">
        <v>449</v>
      </c>
      <c r="R664" t="s">
        <v>450</v>
      </c>
      <c r="S664" t="s">
        <v>451</v>
      </c>
      <c r="T664" t="s">
        <v>451</v>
      </c>
      <c r="U664" t="s">
        <v>2075</v>
      </c>
      <c r="V664" t="s">
        <v>2410</v>
      </c>
      <c r="W664">
        <v>99.816000000000003</v>
      </c>
      <c r="X664" t="s">
        <v>15</v>
      </c>
      <c r="Y664" t="s">
        <v>6282</v>
      </c>
      <c r="Z664" t="s">
        <v>6282</v>
      </c>
      <c r="AA664" t="s">
        <v>9887</v>
      </c>
      <c r="AB664" s="138">
        <v>44699</v>
      </c>
      <c r="AC664" s="138">
        <v>44883</v>
      </c>
      <c r="AD664" t="s">
        <v>6241</v>
      </c>
      <c r="AE664" t="s">
        <v>5054</v>
      </c>
      <c r="AF664" t="s">
        <v>16</v>
      </c>
      <c r="AG664" t="s">
        <v>4853</v>
      </c>
      <c r="AH664" s="138">
        <v>45795</v>
      </c>
      <c r="AI664" t="s">
        <v>2414</v>
      </c>
      <c r="AJ664" t="s">
        <v>3693</v>
      </c>
      <c r="AK664" t="s">
        <v>189</v>
      </c>
      <c r="AL664" t="s">
        <v>3693</v>
      </c>
      <c r="AM664" t="s">
        <v>1882</v>
      </c>
      <c r="AN664" t="s">
        <v>189</v>
      </c>
      <c r="AO664" t="s">
        <v>189</v>
      </c>
      <c r="AP664" t="s">
        <v>189</v>
      </c>
      <c r="AQ664" t="s">
        <v>16</v>
      </c>
      <c r="AR664" t="s">
        <v>189</v>
      </c>
      <c r="AS664" t="s">
        <v>16</v>
      </c>
      <c r="AT664" t="s">
        <v>189</v>
      </c>
      <c r="AU664" t="s">
        <v>9344</v>
      </c>
      <c r="AV664" t="s">
        <v>189</v>
      </c>
      <c r="AW664" t="s">
        <v>16</v>
      </c>
      <c r="AX664" t="s">
        <v>16</v>
      </c>
      <c r="AY664" t="s">
        <v>181</v>
      </c>
      <c r="AZ664" t="s">
        <v>16</v>
      </c>
      <c r="BA664" t="s">
        <v>16</v>
      </c>
      <c r="BB664" t="s">
        <v>16</v>
      </c>
      <c r="BC664" t="s">
        <v>199</v>
      </c>
      <c r="BD664" t="s">
        <v>16</v>
      </c>
      <c r="BE664" t="s">
        <v>4341</v>
      </c>
      <c r="BF664" t="s">
        <v>354</v>
      </c>
      <c r="BG664" t="s">
        <v>4850</v>
      </c>
      <c r="BH664">
        <v>1</v>
      </c>
      <c r="BI664">
        <v>1</v>
      </c>
      <c r="BJ664">
        <v>1</v>
      </c>
      <c r="BK664" t="s">
        <v>189</v>
      </c>
      <c r="BL664" t="s">
        <v>6307</v>
      </c>
      <c r="BM664">
        <v>22024</v>
      </c>
      <c r="BN664" t="s">
        <v>452</v>
      </c>
      <c r="BO664" t="s">
        <v>16</v>
      </c>
      <c r="BP664" t="s">
        <v>447</v>
      </c>
      <c r="BQ664" t="s">
        <v>184</v>
      </c>
      <c r="BR664" t="s">
        <v>5653</v>
      </c>
      <c r="BS664" t="s">
        <v>9678</v>
      </c>
      <c r="BT664" t="s">
        <v>9680</v>
      </c>
      <c r="BU664" t="s">
        <v>9681</v>
      </c>
      <c r="BV664" t="s">
        <v>74</v>
      </c>
      <c r="BW664" t="s">
        <v>189</v>
      </c>
      <c r="BX664" t="s">
        <v>453</v>
      </c>
      <c r="BY664" t="s">
        <v>16</v>
      </c>
      <c r="BZ664" s="138"/>
      <c r="CA664" s="138">
        <v>41971</v>
      </c>
      <c r="CB664" t="s">
        <v>29</v>
      </c>
      <c r="CC664" t="s">
        <v>29</v>
      </c>
      <c r="CD664" t="s">
        <v>6307</v>
      </c>
      <c r="CE664" t="s">
        <v>6307</v>
      </c>
      <c r="CF664" t="s">
        <v>6307</v>
      </c>
      <c r="CG664" t="s">
        <v>189</v>
      </c>
      <c r="CH664">
        <v>2022</v>
      </c>
      <c r="CI664" s="7">
        <v>44692</v>
      </c>
      <c r="CJ664" t="s">
        <v>16</v>
      </c>
      <c r="CK664">
        <v>5</v>
      </c>
      <c r="CL664">
        <v>20</v>
      </c>
      <c r="CM664" s="7">
        <v>44690</v>
      </c>
      <c r="CN664" t="s">
        <v>11762</v>
      </c>
      <c r="CO664" t="s">
        <v>9857</v>
      </c>
      <c r="CP664" t="s">
        <v>11498</v>
      </c>
      <c r="CQ664" t="s">
        <v>11727</v>
      </c>
      <c r="CR664" t="s">
        <v>5978</v>
      </c>
      <c r="CS664" t="s">
        <v>5981</v>
      </c>
      <c r="CT664" t="s">
        <v>9851</v>
      </c>
      <c r="CU664" t="s">
        <v>9913</v>
      </c>
      <c r="CV664" t="s">
        <v>6310</v>
      </c>
      <c r="CW664" t="s">
        <v>9874</v>
      </c>
      <c r="CX664" t="s">
        <v>454</v>
      </c>
      <c r="CY664" t="s">
        <v>9813</v>
      </c>
      <c r="CZ664" t="s">
        <v>6730</v>
      </c>
      <c r="DA664" t="s">
        <v>188</v>
      </c>
      <c r="DB664" t="s">
        <v>16</v>
      </c>
      <c r="DC664" t="s">
        <v>16</v>
      </c>
      <c r="DD664" t="s">
        <v>15</v>
      </c>
      <c r="DE664" t="s">
        <v>16</v>
      </c>
      <c r="DF664" t="s">
        <v>16</v>
      </c>
      <c r="DG664" t="s">
        <v>4727</v>
      </c>
      <c r="DH664" t="s">
        <v>2051</v>
      </c>
      <c r="DI664" t="s">
        <v>4516</v>
      </c>
      <c r="DJ664" t="s">
        <v>9887</v>
      </c>
      <c r="DK664" t="s">
        <v>4345</v>
      </c>
      <c r="DL664" t="s">
        <v>4345</v>
      </c>
      <c r="DM664" t="s">
        <v>16</v>
      </c>
      <c r="DN664" t="s">
        <v>4496</v>
      </c>
      <c r="DO664" t="s">
        <v>10923</v>
      </c>
      <c r="DP664" t="s">
        <v>8120</v>
      </c>
      <c r="DQ664" t="s">
        <v>10359</v>
      </c>
      <c r="DR664" t="s">
        <v>8121</v>
      </c>
    </row>
    <row r="665" spans="1:122" x14ac:dyDescent="0.25">
      <c r="A665">
        <v>250</v>
      </c>
      <c r="B665" t="s">
        <v>189</v>
      </c>
      <c r="C665" t="s">
        <v>3691</v>
      </c>
      <c r="D665" s="138">
        <v>44692</v>
      </c>
      <c r="E665" t="s">
        <v>2977</v>
      </c>
      <c r="F665" t="s">
        <v>470</v>
      </c>
      <c r="G665" t="s">
        <v>1926</v>
      </c>
      <c r="H665" t="s">
        <v>448</v>
      </c>
      <c r="I665" t="s">
        <v>4840</v>
      </c>
      <c r="J665" t="s">
        <v>100</v>
      </c>
      <c r="K665">
        <v>3</v>
      </c>
      <c r="L665">
        <v>3</v>
      </c>
      <c r="M665">
        <v>20.170000000000002</v>
      </c>
      <c r="N665">
        <v>23.55</v>
      </c>
      <c r="O665" t="s">
        <v>189</v>
      </c>
      <c r="P665" t="s">
        <v>13</v>
      </c>
      <c r="Q665" t="s">
        <v>930</v>
      </c>
      <c r="R665" t="s">
        <v>553</v>
      </c>
      <c r="S665" t="s">
        <v>3690</v>
      </c>
      <c r="T665" t="s">
        <v>3690</v>
      </c>
      <c r="U665" t="s">
        <v>2088</v>
      </c>
      <c r="V665" t="s">
        <v>2410</v>
      </c>
      <c r="W665">
        <v>99.679000000000002</v>
      </c>
      <c r="X665" t="s">
        <v>15</v>
      </c>
      <c r="Y665" t="s">
        <v>6282</v>
      </c>
      <c r="Z665" t="s">
        <v>6282</v>
      </c>
      <c r="AA665" t="s">
        <v>189</v>
      </c>
      <c r="AB665" s="138">
        <v>44698</v>
      </c>
      <c r="AC665" s="138">
        <v>44882</v>
      </c>
      <c r="AD665" t="s">
        <v>6241</v>
      </c>
      <c r="AE665" t="s">
        <v>5244</v>
      </c>
      <c r="AF665" t="s">
        <v>6815</v>
      </c>
      <c r="AG665" t="s">
        <v>189</v>
      </c>
      <c r="AH665" s="138">
        <v>45794</v>
      </c>
      <c r="AI665" t="s">
        <v>2414</v>
      </c>
      <c r="AJ665" t="s">
        <v>189</v>
      </c>
      <c r="AK665" t="s">
        <v>189</v>
      </c>
      <c r="AL665" t="s">
        <v>189</v>
      </c>
      <c r="AM665" t="s">
        <v>189</v>
      </c>
      <c r="AN665" t="s">
        <v>189</v>
      </c>
      <c r="AO665" t="s">
        <v>189</v>
      </c>
      <c r="AP665" t="s">
        <v>189</v>
      </c>
      <c r="AQ665" t="s">
        <v>16</v>
      </c>
      <c r="AR665" t="s">
        <v>189</v>
      </c>
      <c r="AS665" t="s">
        <v>16</v>
      </c>
      <c r="AT665" t="s">
        <v>189</v>
      </c>
      <c r="AU665" t="s">
        <v>9344</v>
      </c>
      <c r="AV665" t="s">
        <v>189</v>
      </c>
      <c r="AW665" t="s">
        <v>16</v>
      </c>
      <c r="AX665" t="s">
        <v>16</v>
      </c>
      <c r="AY665" t="s">
        <v>16</v>
      </c>
      <c r="AZ665" t="s">
        <v>16</v>
      </c>
      <c r="BA665" t="s">
        <v>16</v>
      </c>
      <c r="BB665" t="s">
        <v>16</v>
      </c>
      <c r="BC665" t="s">
        <v>181</v>
      </c>
      <c r="BD665" t="s">
        <v>16</v>
      </c>
      <c r="BE665" t="s">
        <v>2136</v>
      </c>
      <c r="BF665" t="s">
        <v>189</v>
      </c>
      <c r="BG665" t="s">
        <v>189</v>
      </c>
      <c r="BH665">
        <v>0</v>
      </c>
      <c r="BI665">
        <v>0</v>
      </c>
      <c r="BJ665">
        <v>0</v>
      </c>
      <c r="BK665" t="s">
        <v>189</v>
      </c>
      <c r="BL665" t="s">
        <v>189</v>
      </c>
      <c r="BN665" t="s">
        <v>2974</v>
      </c>
      <c r="BO665" t="s">
        <v>16</v>
      </c>
      <c r="BP665" t="s">
        <v>2977</v>
      </c>
      <c r="BQ665" t="s">
        <v>184</v>
      </c>
      <c r="BR665" t="s">
        <v>5653</v>
      </c>
      <c r="BS665" t="s">
        <v>9682</v>
      </c>
      <c r="BT665" t="s">
        <v>6875</v>
      </c>
      <c r="BU665" t="s">
        <v>189</v>
      </c>
      <c r="BV665" t="s">
        <v>37</v>
      </c>
      <c r="BW665" t="s">
        <v>189</v>
      </c>
      <c r="BX665" t="s">
        <v>867</v>
      </c>
      <c r="BY665" t="s">
        <v>16</v>
      </c>
      <c r="BZ665" s="138"/>
      <c r="CA665" s="138">
        <v>41962</v>
      </c>
      <c r="CB665" t="s">
        <v>29</v>
      </c>
      <c r="CC665" t="s">
        <v>29</v>
      </c>
      <c r="CD665" t="s">
        <v>6307</v>
      </c>
      <c r="CE665" t="s">
        <v>189</v>
      </c>
      <c r="CF665" t="s">
        <v>189</v>
      </c>
      <c r="CG665" t="s">
        <v>189</v>
      </c>
      <c r="CH665">
        <v>2022</v>
      </c>
      <c r="CI665" s="7">
        <v>44692</v>
      </c>
      <c r="CJ665" t="s">
        <v>16</v>
      </c>
      <c r="CK665">
        <v>5</v>
      </c>
      <c r="CL665">
        <v>20</v>
      </c>
      <c r="CM665" s="7">
        <v>44690</v>
      </c>
      <c r="CN665" t="s">
        <v>11762</v>
      </c>
      <c r="CO665" t="s">
        <v>9857</v>
      </c>
      <c r="CP665" t="s">
        <v>11498</v>
      </c>
      <c r="CQ665" t="s">
        <v>11727</v>
      </c>
      <c r="CR665" t="s">
        <v>5978</v>
      </c>
      <c r="CS665" t="s">
        <v>5981</v>
      </c>
      <c r="CT665" t="s">
        <v>9851</v>
      </c>
      <c r="CU665" t="s">
        <v>6824</v>
      </c>
      <c r="CV665" t="s">
        <v>6310</v>
      </c>
      <c r="CW665" t="s">
        <v>9874</v>
      </c>
      <c r="CX665" t="s">
        <v>3692</v>
      </c>
      <c r="CY665" t="s">
        <v>9813</v>
      </c>
      <c r="CZ665" t="s">
        <v>6730</v>
      </c>
      <c r="DA665" t="s">
        <v>252</v>
      </c>
      <c r="DB665" t="s">
        <v>9800</v>
      </c>
      <c r="DC665" t="s">
        <v>16</v>
      </c>
      <c r="DD665" t="s">
        <v>15</v>
      </c>
      <c r="DE665" t="s">
        <v>16</v>
      </c>
      <c r="DF665" t="s">
        <v>16</v>
      </c>
      <c r="DG665" t="s">
        <v>4727</v>
      </c>
      <c r="DH665" t="s">
        <v>2051</v>
      </c>
      <c r="DI665" t="s">
        <v>4501</v>
      </c>
      <c r="DJ665" t="s">
        <v>16</v>
      </c>
      <c r="DK665" t="s">
        <v>16</v>
      </c>
      <c r="DL665" t="s">
        <v>4465</v>
      </c>
      <c r="DM665" t="s">
        <v>16</v>
      </c>
      <c r="DN665" t="s">
        <v>189</v>
      </c>
      <c r="DO665" t="s">
        <v>10924</v>
      </c>
      <c r="DP665" t="s">
        <v>8122</v>
      </c>
      <c r="DQ665" t="s">
        <v>10359</v>
      </c>
      <c r="DR665" t="s">
        <v>8123</v>
      </c>
    </row>
    <row r="666" spans="1:122" x14ac:dyDescent="0.25">
      <c r="A666">
        <v>249</v>
      </c>
      <c r="B666" t="s">
        <v>189</v>
      </c>
      <c r="C666" t="s">
        <v>3702</v>
      </c>
      <c r="D666" s="138">
        <v>44691</v>
      </c>
      <c r="E666" t="s">
        <v>3706</v>
      </c>
      <c r="F666" t="s">
        <v>11</v>
      </c>
      <c r="G666" t="s">
        <v>1932</v>
      </c>
      <c r="H666" t="s">
        <v>11</v>
      </c>
      <c r="I666" t="s">
        <v>9802</v>
      </c>
      <c r="J666" t="s">
        <v>100</v>
      </c>
      <c r="K666">
        <v>1.45</v>
      </c>
      <c r="L666">
        <v>1.45</v>
      </c>
      <c r="M666">
        <v>9.77</v>
      </c>
      <c r="N666">
        <v>11.382</v>
      </c>
      <c r="O666" t="s">
        <v>189</v>
      </c>
      <c r="P666" t="s">
        <v>13</v>
      </c>
      <c r="Q666" t="s">
        <v>854</v>
      </c>
      <c r="R666" t="s">
        <v>64</v>
      </c>
      <c r="S666" t="s">
        <v>854</v>
      </c>
      <c r="T666" t="s">
        <v>16</v>
      </c>
      <c r="U666" t="s">
        <v>41</v>
      </c>
      <c r="V666" t="s">
        <v>2410</v>
      </c>
      <c r="W666">
        <v>100</v>
      </c>
      <c r="X666" t="s">
        <v>22</v>
      </c>
      <c r="Y666" t="s">
        <v>6282</v>
      </c>
      <c r="Z666" t="s">
        <v>6282</v>
      </c>
      <c r="AA666" t="s">
        <v>189</v>
      </c>
      <c r="AB666" s="138">
        <v>44698</v>
      </c>
      <c r="AC666" s="138">
        <v>44882</v>
      </c>
      <c r="AD666" t="s">
        <v>6241</v>
      </c>
      <c r="AE666" t="s">
        <v>5366</v>
      </c>
      <c r="AF666" t="s">
        <v>16</v>
      </c>
      <c r="AG666" t="s">
        <v>189</v>
      </c>
      <c r="AH666" s="138">
        <v>45794</v>
      </c>
      <c r="AI666" t="s">
        <v>2414</v>
      </c>
      <c r="AJ666" t="s">
        <v>189</v>
      </c>
      <c r="AK666" t="s">
        <v>189</v>
      </c>
      <c r="AL666" t="s">
        <v>189</v>
      </c>
      <c r="AM666" t="s">
        <v>189</v>
      </c>
      <c r="AN666" t="s">
        <v>189</v>
      </c>
      <c r="AO666" t="s">
        <v>189</v>
      </c>
      <c r="AP666" t="s">
        <v>189</v>
      </c>
      <c r="AQ666" t="s">
        <v>16</v>
      </c>
      <c r="AR666" t="s">
        <v>189</v>
      </c>
      <c r="AS666" t="s">
        <v>16</v>
      </c>
      <c r="AT666" t="s">
        <v>189</v>
      </c>
      <c r="AU666" t="s">
        <v>9344</v>
      </c>
      <c r="AV666" t="s">
        <v>189</v>
      </c>
      <c r="AW666" t="s">
        <v>16</v>
      </c>
      <c r="AX666" t="s">
        <v>16</v>
      </c>
      <c r="AY666" t="s">
        <v>16</v>
      </c>
      <c r="AZ666" t="s">
        <v>16</v>
      </c>
      <c r="BA666" t="s">
        <v>16</v>
      </c>
      <c r="BB666" t="s">
        <v>16</v>
      </c>
      <c r="BC666" t="s">
        <v>16</v>
      </c>
      <c r="BD666" t="s">
        <v>16</v>
      </c>
      <c r="BE666" t="s">
        <v>16</v>
      </c>
      <c r="BF666" t="s">
        <v>189</v>
      </c>
      <c r="BG666" t="s">
        <v>189</v>
      </c>
      <c r="BH666">
        <v>0</v>
      </c>
      <c r="BI666">
        <v>0</v>
      </c>
      <c r="BJ666">
        <v>0</v>
      </c>
      <c r="BK666" t="s">
        <v>189</v>
      </c>
      <c r="BL666" t="s">
        <v>189</v>
      </c>
      <c r="BN666" t="s">
        <v>3701</v>
      </c>
      <c r="BO666" t="s">
        <v>7118</v>
      </c>
      <c r="BP666" t="s">
        <v>3704</v>
      </c>
      <c r="BQ666" t="s">
        <v>184</v>
      </c>
      <c r="BR666" t="s">
        <v>6744</v>
      </c>
      <c r="BS666" t="s">
        <v>1494</v>
      </c>
      <c r="BT666" t="s">
        <v>16</v>
      </c>
      <c r="BU666" t="s">
        <v>189</v>
      </c>
      <c r="BV666" t="s">
        <v>23</v>
      </c>
      <c r="BW666" t="s">
        <v>9689</v>
      </c>
      <c r="BX666" t="s">
        <v>346</v>
      </c>
      <c r="BY666" t="s">
        <v>3705</v>
      </c>
      <c r="BZ666" s="138"/>
      <c r="CA666" s="138">
        <v>44691</v>
      </c>
      <c r="CB666" t="s">
        <v>17</v>
      </c>
      <c r="CC666" t="s">
        <v>17</v>
      </c>
      <c r="CD666" t="s">
        <v>6307</v>
      </c>
      <c r="CE666" t="s">
        <v>189</v>
      </c>
      <c r="CF666" t="s">
        <v>189</v>
      </c>
      <c r="CG666" t="s">
        <v>189</v>
      </c>
      <c r="CH666">
        <v>2022</v>
      </c>
      <c r="CI666" s="7">
        <v>44691</v>
      </c>
      <c r="CJ666" t="s">
        <v>4723</v>
      </c>
      <c r="CK666">
        <v>5</v>
      </c>
      <c r="CL666">
        <v>20</v>
      </c>
      <c r="CM666" s="7">
        <v>44690</v>
      </c>
      <c r="CN666" t="s">
        <v>11762</v>
      </c>
      <c r="CO666" t="s">
        <v>9857</v>
      </c>
      <c r="CP666" t="s">
        <v>11498</v>
      </c>
      <c r="CQ666" t="s">
        <v>11727</v>
      </c>
      <c r="CR666" t="s">
        <v>5978</v>
      </c>
      <c r="CS666" t="s">
        <v>5981</v>
      </c>
      <c r="CT666" t="s">
        <v>9851</v>
      </c>
      <c r="CU666" t="s">
        <v>9873</v>
      </c>
      <c r="CV666" t="s">
        <v>6307</v>
      </c>
      <c r="CW666" t="s">
        <v>9874</v>
      </c>
      <c r="CX666" t="s">
        <v>3703</v>
      </c>
      <c r="CY666" t="s">
        <v>9813</v>
      </c>
      <c r="CZ666" t="s">
        <v>6730</v>
      </c>
      <c r="DA666" t="s">
        <v>188</v>
      </c>
      <c r="DB666" t="s">
        <v>16</v>
      </c>
      <c r="DC666" t="s">
        <v>16</v>
      </c>
      <c r="DD666" t="s">
        <v>22</v>
      </c>
      <c r="DE666" t="s">
        <v>16</v>
      </c>
      <c r="DF666" t="s">
        <v>381</v>
      </c>
      <c r="DG666" t="s">
        <v>4727</v>
      </c>
      <c r="DH666" t="s">
        <v>2051</v>
      </c>
      <c r="DI666" t="s">
        <v>5870</v>
      </c>
      <c r="DJ666" t="s">
        <v>16</v>
      </c>
      <c r="DK666" t="s">
        <v>16</v>
      </c>
      <c r="DL666" t="s">
        <v>5972</v>
      </c>
      <c r="DM666" t="s">
        <v>6245</v>
      </c>
      <c r="DN666" t="s">
        <v>189</v>
      </c>
      <c r="DO666" t="s">
        <v>11284</v>
      </c>
      <c r="DP666" t="s">
        <v>8124</v>
      </c>
      <c r="DQ666" t="s">
        <v>10360</v>
      </c>
      <c r="DR666" t="s">
        <v>8125</v>
      </c>
    </row>
    <row r="667" spans="1:122" x14ac:dyDescent="0.25">
      <c r="A667">
        <v>248</v>
      </c>
      <c r="B667" t="s">
        <v>189</v>
      </c>
      <c r="C667" t="s">
        <v>3700</v>
      </c>
      <c r="D667" s="138">
        <v>44691</v>
      </c>
      <c r="E667" t="s">
        <v>7126</v>
      </c>
      <c r="F667" t="s">
        <v>11</v>
      </c>
      <c r="G667" t="s">
        <v>1926</v>
      </c>
      <c r="H667" t="s">
        <v>2692</v>
      </c>
      <c r="I667" t="s">
        <v>4840</v>
      </c>
      <c r="J667" t="s">
        <v>100</v>
      </c>
      <c r="K667">
        <v>10</v>
      </c>
      <c r="L667">
        <v>10</v>
      </c>
      <c r="M667">
        <v>67.349999999999994</v>
      </c>
      <c r="N667">
        <v>78.5</v>
      </c>
      <c r="O667" t="s">
        <v>189</v>
      </c>
      <c r="P667" t="s">
        <v>13</v>
      </c>
      <c r="Q667" t="s">
        <v>3518</v>
      </c>
      <c r="R667" t="s">
        <v>908</v>
      </c>
      <c r="S667" t="s">
        <v>2007</v>
      </c>
      <c r="T667" t="s">
        <v>2007</v>
      </c>
      <c r="U667" t="s">
        <v>2075</v>
      </c>
      <c r="V667" t="s">
        <v>2410</v>
      </c>
      <c r="W667">
        <v>99.695999999999998</v>
      </c>
      <c r="X667" t="s">
        <v>15</v>
      </c>
      <c r="Y667" t="s">
        <v>6287</v>
      </c>
      <c r="Z667" t="s">
        <v>1048</v>
      </c>
      <c r="AA667" t="s">
        <v>9887</v>
      </c>
      <c r="AB667" s="138">
        <v>44698</v>
      </c>
      <c r="AC667" s="138">
        <v>44882</v>
      </c>
      <c r="AD667" t="s">
        <v>6241</v>
      </c>
      <c r="AE667" t="s">
        <v>5004</v>
      </c>
      <c r="AF667" t="s">
        <v>16</v>
      </c>
      <c r="AG667" t="s">
        <v>4870</v>
      </c>
      <c r="AH667" s="138">
        <v>45794</v>
      </c>
      <c r="AI667" t="s">
        <v>2414</v>
      </c>
      <c r="AJ667" t="s">
        <v>189</v>
      </c>
      <c r="AK667" t="s">
        <v>189</v>
      </c>
      <c r="AL667" t="s">
        <v>189</v>
      </c>
      <c r="AM667" t="s">
        <v>189</v>
      </c>
      <c r="AN667" t="s">
        <v>189</v>
      </c>
      <c r="AO667" t="s">
        <v>189</v>
      </c>
      <c r="AP667" t="s">
        <v>189</v>
      </c>
      <c r="AQ667" t="s">
        <v>16</v>
      </c>
      <c r="AR667" t="s">
        <v>189</v>
      </c>
      <c r="AS667" t="s">
        <v>16</v>
      </c>
      <c r="AT667" t="s">
        <v>189</v>
      </c>
      <c r="AU667" t="s">
        <v>9344</v>
      </c>
      <c r="AV667" t="s">
        <v>189</v>
      </c>
      <c r="AW667" t="s">
        <v>16</v>
      </c>
      <c r="AX667" t="s">
        <v>16</v>
      </c>
      <c r="AY667" t="s">
        <v>16</v>
      </c>
      <c r="AZ667" t="s">
        <v>16</v>
      </c>
      <c r="BA667" t="s">
        <v>16</v>
      </c>
      <c r="BB667" t="s">
        <v>16</v>
      </c>
      <c r="BC667" t="s">
        <v>199</v>
      </c>
      <c r="BD667" t="s">
        <v>16</v>
      </c>
      <c r="BE667" t="s">
        <v>2136</v>
      </c>
      <c r="BF667" t="s">
        <v>189</v>
      </c>
      <c r="BG667" t="s">
        <v>189</v>
      </c>
      <c r="BH667">
        <v>0</v>
      </c>
      <c r="BI667">
        <v>0</v>
      </c>
      <c r="BJ667">
        <v>0</v>
      </c>
      <c r="BK667" t="s">
        <v>189</v>
      </c>
      <c r="BL667" t="s">
        <v>189</v>
      </c>
      <c r="BN667" t="s">
        <v>686</v>
      </c>
      <c r="BO667" t="s">
        <v>16</v>
      </c>
      <c r="BP667" t="s">
        <v>684</v>
      </c>
      <c r="BQ667" t="s">
        <v>260</v>
      </c>
      <c r="BR667" t="s">
        <v>5653</v>
      </c>
      <c r="BS667" t="s">
        <v>9678</v>
      </c>
      <c r="BT667" t="s">
        <v>9679</v>
      </c>
      <c r="BU667" t="s">
        <v>189</v>
      </c>
      <c r="BV667" t="s">
        <v>129</v>
      </c>
      <c r="BW667" t="s">
        <v>16</v>
      </c>
      <c r="BX667" t="s">
        <v>16</v>
      </c>
      <c r="BY667" t="s">
        <v>16</v>
      </c>
      <c r="BZ667" s="138"/>
      <c r="CA667" s="138">
        <v>33921</v>
      </c>
      <c r="CB667" t="s">
        <v>29</v>
      </c>
      <c r="CC667" t="s">
        <v>29</v>
      </c>
      <c r="CD667" t="s">
        <v>6307</v>
      </c>
      <c r="CE667" t="s">
        <v>6307</v>
      </c>
      <c r="CF667" t="s">
        <v>6307</v>
      </c>
      <c r="CG667" t="s">
        <v>189</v>
      </c>
      <c r="CH667">
        <v>2022</v>
      </c>
      <c r="CI667" s="7">
        <v>44691</v>
      </c>
      <c r="CJ667" t="s">
        <v>16</v>
      </c>
      <c r="CK667">
        <v>5</v>
      </c>
      <c r="CL667">
        <v>20</v>
      </c>
      <c r="CM667" s="7">
        <v>44690</v>
      </c>
      <c r="CN667" t="s">
        <v>11762</v>
      </c>
      <c r="CO667" t="s">
        <v>9857</v>
      </c>
      <c r="CP667" t="s">
        <v>11498</v>
      </c>
      <c r="CQ667" t="s">
        <v>11727</v>
      </c>
      <c r="CR667" t="s">
        <v>5978</v>
      </c>
      <c r="CS667" t="s">
        <v>5981</v>
      </c>
      <c r="CT667" t="s">
        <v>9851</v>
      </c>
      <c r="CU667" t="s">
        <v>9913</v>
      </c>
      <c r="CV667" t="s">
        <v>6310</v>
      </c>
      <c r="CW667" t="s">
        <v>9874</v>
      </c>
      <c r="CX667" t="s">
        <v>3699</v>
      </c>
      <c r="CY667" t="s">
        <v>9813</v>
      </c>
      <c r="CZ667" t="s">
        <v>6730</v>
      </c>
      <c r="DA667" t="s">
        <v>188</v>
      </c>
      <c r="DB667" t="s">
        <v>16</v>
      </c>
      <c r="DC667" t="s">
        <v>16</v>
      </c>
      <c r="DD667" t="s">
        <v>15</v>
      </c>
      <c r="DE667" t="s">
        <v>16</v>
      </c>
      <c r="DF667" t="s">
        <v>16</v>
      </c>
      <c r="DG667" t="s">
        <v>4727</v>
      </c>
      <c r="DH667" t="s">
        <v>2051</v>
      </c>
      <c r="DI667" t="s">
        <v>4522</v>
      </c>
      <c r="DJ667" t="s">
        <v>9887</v>
      </c>
      <c r="DK667" t="s">
        <v>4345</v>
      </c>
      <c r="DL667" t="s">
        <v>4345</v>
      </c>
      <c r="DM667" t="s">
        <v>16</v>
      </c>
      <c r="DN667" t="s">
        <v>189</v>
      </c>
      <c r="DO667" t="s">
        <v>10925</v>
      </c>
      <c r="DP667" t="s">
        <v>8126</v>
      </c>
      <c r="DQ667" t="s">
        <v>10360</v>
      </c>
      <c r="DR667" t="s">
        <v>8128</v>
      </c>
    </row>
    <row r="668" spans="1:122" x14ac:dyDescent="0.25">
      <c r="A668">
        <v>247</v>
      </c>
      <c r="B668" t="s">
        <v>189</v>
      </c>
      <c r="C668" t="s">
        <v>3541</v>
      </c>
      <c r="D668" s="138">
        <v>44691</v>
      </c>
      <c r="E668" t="s">
        <v>7126</v>
      </c>
      <c r="F668" t="s">
        <v>11</v>
      </c>
      <c r="G668" t="s">
        <v>1926</v>
      </c>
      <c r="H668" t="s">
        <v>2692</v>
      </c>
      <c r="I668" t="s">
        <v>4840</v>
      </c>
      <c r="J668" t="s">
        <v>12</v>
      </c>
      <c r="K668">
        <v>10</v>
      </c>
      <c r="L668">
        <v>1.48</v>
      </c>
      <c r="M668">
        <v>10</v>
      </c>
      <c r="N668">
        <v>11.61</v>
      </c>
      <c r="O668" t="s">
        <v>189</v>
      </c>
      <c r="P668" t="s">
        <v>137</v>
      </c>
      <c r="Q668" t="s">
        <v>942</v>
      </c>
      <c r="R668" t="s">
        <v>605</v>
      </c>
      <c r="S668" t="s">
        <v>942</v>
      </c>
      <c r="T668" t="s">
        <v>16</v>
      </c>
      <c r="U668" t="s">
        <v>2071</v>
      </c>
      <c r="V668" t="s">
        <v>2410</v>
      </c>
      <c r="W668">
        <v>100</v>
      </c>
      <c r="X668" t="s">
        <v>15</v>
      </c>
      <c r="Y668" t="s">
        <v>6287</v>
      </c>
      <c r="Z668" t="s">
        <v>1048</v>
      </c>
      <c r="AA668" t="s">
        <v>9887</v>
      </c>
      <c r="AB668" s="138">
        <v>44698</v>
      </c>
      <c r="AC668" s="138">
        <v>44882</v>
      </c>
      <c r="AD668" t="s">
        <v>6241</v>
      </c>
      <c r="AE668" t="s">
        <v>5004</v>
      </c>
      <c r="AF668" t="s">
        <v>16</v>
      </c>
      <c r="AG668" t="s">
        <v>4870</v>
      </c>
      <c r="AH668" s="138">
        <v>45429</v>
      </c>
      <c r="AI668" t="s">
        <v>2414</v>
      </c>
      <c r="AJ668" t="s">
        <v>189</v>
      </c>
      <c r="AK668" t="s">
        <v>189</v>
      </c>
      <c r="AL668" t="s">
        <v>189</v>
      </c>
      <c r="AM668" t="s">
        <v>189</v>
      </c>
      <c r="AN668" t="s">
        <v>189</v>
      </c>
      <c r="AO668" t="s">
        <v>189</v>
      </c>
      <c r="AP668" t="s">
        <v>189</v>
      </c>
      <c r="AQ668" t="s">
        <v>16</v>
      </c>
      <c r="AR668" t="s">
        <v>189</v>
      </c>
      <c r="AS668" t="s">
        <v>16</v>
      </c>
      <c r="AT668" t="s">
        <v>189</v>
      </c>
      <c r="AU668" t="s">
        <v>9344</v>
      </c>
      <c r="AV668" t="s">
        <v>189</v>
      </c>
      <c r="AW668" t="s">
        <v>16</v>
      </c>
      <c r="AX668" t="s">
        <v>16</v>
      </c>
      <c r="AY668" t="s">
        <v>16</v>
      </c>
      <c r="AZ668" t="s">
        <v>16</v>
      </c>
      <c r="BA668" t="s">
        <v>16</v>
      </c>
      <c r="BB668" t="s">
        <v>16</v>
      </c>
      <c r="BC668" t="s">
        <v>199</v>
      </c>
      <c r="BD668" t="s">
        <v>16</v>
      </c>
      <c r="BE668" t="s">
        <v>2136</v>
      </c>
      <c r="BF668" t="s">
        <v>189</v>
      </c>
      <c r="BG668" t="s">
        <v>189</v>
      </c>
      <c r="BH668">
        <v>0</v>
      </c>
      <c r="BI668">
        <v>0</v>
      </c>
      <c r="BJ668">
        <v>0</v>
      </c>
      <c r="BK668" t="s">
        <v>189</v>
      </c>
      <c r="BL668" t="s">
        <v>189</v>
      </c>
      <c r="BN668" t="s">
        <v>686</v>
      </c>
      <c r="BO668" t="s">
        <v>16</v>
      </c>
      <c r="BP668" t="s">
        <v>684</v>
      </c>
      <c r="BQ668" t="s">
        <v>260</v>
      </c>
      <c r="BR668" t="s">
        <v>5653</v>
      </c>
      <c r="BS668" t="s">
        <v>9678</v>
      </c>
      <c r="BT668" t="s">
        <v>9679</v>
      </c>
      <c r="BU668" t="s">
        <v>189</v>
      </c>
      <c r="BV668" t="s">
        <v>129</v>
      </c>
      <c r="BW668" t="s">
        <v>16</v>
      </c>
      <c r="BX668" t="s">
        <v>16</v>
      </c>
      <c r="BY668" t="s">
        <v>16</v>
      </c>
      <c r="BZ668" s="138"/>
      <c r="CA668" s="138">
        <v>33921</v>
      </c>
      <c r="CB668" t="s">
        <v>29</v>
      </c>
      <c r="CC668" t="s">
        <v>29</v>
      </c>
      <c r="CD668" t="s">
        <v>6307</v>
      </c>
      <c r="CE668" t="s">
        <v>6307</v>
      </c>
      <c r="CF668" t="s">
        <v>6307</v>
      </c>
      <c r="CG668" t="s">
        <v>189</v>
      </c>
      <c r="CH668">
        <v>2022</v>
      </c>
      <c r="CI668" s="7">
        <v>44691</v>
      </c>
      <c r="CJ668" t="s">
        <v>16</v>
      </c>
      <c r="CK668">
        <v>5</v>
      </c>
      <c r="CL668">
        <v>20</v>
      </c>
      <c r="CM668" s="7">
        <v>44690</v>
      </c>
      <c r="CN668" t="s">
        <v>11762</v>
      </c>
      <c r="CO668" t="s">
        <v>9857</v>
      </c>
      <c r="CP668" t="s">
        <v>11498</v>
      </c>
      <c r="CQ668" t="s">
        <v>11727</v>
      </c>
      <c r="CR668" t="s">
        <v>5978</v>
      </c>
      <c r="CS668" t="s">
        <v>5981</v>
      </c>
      <c r="CT668" t="s">
        <v>9851</v>
      </c>
      <c r="CU668" t="s">
        <v>9873</v>
      </c>
      <c r="CV668" t="s">
        <v>6310</v>
      </c>
      <c r="CW668" t="s">
        <v>9874</v>
      </c>
      <c r="CX668" t="s">
        <v>3699</v>
      </c>
      <c r="CY668" t="s">
        <v>4464</v>
      </c>
      <c r="CZ668" t="s">
        <v>6234</v>
      </c>
      <c r="DA668" t="s">
        <v>188</v>
      </c>
      <c r="DB668" t="s">
        <v>16</v>
      </c>
      <c r="DC668" t="s">
        <v>16</v>
      </c>
      <c r="DD668" t="s">
        <v>15</v>
      </c>
      <c r="DE668" t="s">
        <v>16</v>
      </c>
      <c r="DF668" t="s">
        <v>16</v>
      </c>
      <c r="DG668" t="s">
        <v>4726</v>
      </c>
      <c r="DH668" t="s">
        <v>2052</v>
      </c>
      <c r="DI668" t="s">
        <v>6114</v>
      </c>
      <c r="DJ668" t="s">
        <v>9887</v>
      </c>
      <c r="DK668" t="s">
        <v>5521</v>
      </c>
      <c r="DL668" t="s">
        <v>5521</v>
      </c>
      <c r="DM668" t="s">
        <v>16</v>
      </c>
      <c r="DN668" t="s">
        <v>189</v>
      </c>
      <c r="DO668" t="s">
        <v>10926</v>
      </c>
      <c r="DP668" t="s">
        <v>8126</v>
      </c>
      <c r="DQ668" t="s">
        <v>10360</v>
      </c>
      <c r="DR668" t="s">
        <v>8127</v>
      </c>
    </row>
    <row r="669" spans="1:122" x14ac:dyDescent="0.25">
      <c r="A669">
        <v>246</v>
      </c>
      <c r="B669" t="s">
        <v>189</v>
      </c>
      <c r="C669" t="s">
        <v>2500</v>
      </c>
      <c r="D669" s="138">
        <v>44680</v>
      </c>
      <c r="E669" t="s">
        <v>3714</v>
      </c>
      <c r="F669" t="s">
        <v>11</v>
      </c>
      <c r="G669" t="s">
        <v>1929</v>
      </c>
      <c r="H669" t="s">
        <v>11</v>
      </c>
      <c r="I669" t="s">
        <v>9802</v>
      </c>
      <c r="J669" t="s">
        <v>100</v>
      </c>
      <c r="K669">
        <v>1.5</v>
      </c>
      <c r="L669">
        <v>1.5</v>
      </c>
      <c r="M669">
        <v>9.91</v>
      </c>
      <c r="N669">
        <v>11.77</v>
      </c>
      <c r="O669" t="s">
        <v>189</v>
      </c>
      <c r="P669" t="s">
        <v>13</v>
      </c>
      <c r="Q669" t="s">
        <v>20</v>
      </c>
      <c r="R669" t="s">
        <v>16</v>
      </c>
      <c r="S669" t="s">
        <v>20</v>
      </c>
      <c r="T669" t="s">
        <v>16</v>
      </c>
      <c r="U669" t="s">
        <v>16</v>
      </c>
      <c r="V669" t="s">
        <v>2410</v>
      </c>
      <c r="W669">
        <v>100</v>
      </c>
      <c r="X669" t="s">
        <v>72</v>
      </c>
      <c r="Y669" t="s">
        <v>6282</v>
      </c>
      <c r="Z669" t="s">
        <v>6282</v>
      </c>
      <c r="AA669" t="s">
        <v>189</v>
      </c>
      <c r="AB669" s="138">
        <v>44692</v>
      </c>
      <c r="AC669" s="138">
        <v>44876</v>
      </c>
      <c r="AD669" t="s">
        <v>6240</v>
      </c>
      <c r="AE669" t="s">
        <v>5146</v>
      </c>
      <c r="AF669" t="s">
        <v>16</v>
      </c>
      <c r="AG669" t="s">
        <v>189</v>
      </c>
      <c r="AH669" s="138">
        <v>45788</v>
      </c>
      <c r="AI669" t="s">
        <v>2414</v>
      </c>
      <c r="AJ669" t="s">
        <v>189</v>
      </c>
      <c r="AK669" t="s">
        <v>189</v>
      </c>
      <c r="AL669" t="s">
        <v>189</v>
      </c>
      <c r="AM669" t="s">
        <v>189</v>
      </c>
      <c r="AN669" t="s">
        <v>189</v>
      </c>
      <c r="AO669" t="s">
        <v>189</v>
      </c>
      <c r="AP669" t="s">
        <v>189</v>
      </c>
      <c r="AQ669" t="s">
        <v>16</v>
      </c>
      <c r="AR669" t="s">
        <v>189</v>
      </c>
      <c r="AS669" t="s">
        <v>16</v>
      </c>
      <c r="AT669" t="s">
        <v>189</v>
      </c>
      <c r="AU669" t="s">
        <v>9344</v>
      </c>
      <c r="AV669" t="s">
        <v>189</v>
      </c>
      <c r="AW669" t="s">
        <v>16</v>
      </c>
      <c r="AX669" t="s">
        <v>16</v>
      </c>
      <c r="AY669" t="s">
        <v>16</v>
      </c>
      <c r="AZ669" t="s">
        <v>16</v>
      </c>
      <c r="BA669" t="s">
        <v>16</v>
      </c>
      <c r="BB669" t="s">
        <v>16</v>
      </c>
      <c r="BC669" t="s">
        <v>16</v>
      </c>
      <c r="BD669" t="s">
        <v>16</v>
      </c>
      <c r="BE669" t="s">
        <v>16</v>
      </c>
      <c r="BF669" t="s">
        <v>189</v>
      </c>
      <c r="BG669" t="s">
        <v>189</v>
      </c>
      <c r="BH669">
        <v>0</v>
      </c>
      <c r="BI669">
        <v>0</v>
      </c>
      <c r="BJ669">
        <v>0</v>
      </c>
      <c r="BK669" t="s">
        <v>189</v>
      </c>
      <c r="BL669" t="s">
        <v>189</v>
      </c>
      <c r="BN669" t="s">
        <v>2177</v>
      </c>
      <c r="BO669" t="s">
        <v>7115</v>
      </c>
      <c r="BP669" t="s">
        <v>2274</v>
      </c>
      <c r="BQ669" t="s">
        <v>184</v>
      </c>
      <c r="BR669" t="s">
        <v>6744</v>
      </c>
      <c r="BS669" t="s">
        <v>16</v>
      </c>
      <c r="BT669" t="s">
        <v>16</v>
      </c>
      <c r="BU669" t="s">
        <v>189</v>
      </c>
      <c r="BV669" t="s">
        <v>27</v>
      </c>
      <c r="BW669" t="s">
        <v>189</v>
      </c>
      <c r="BX669" t="s">
        <v>279</v>
      </c>
      <c r="BY669" t="s">
        <v>588</v>
      </c>
      <c r="BZ669" s="138"/>
      <c r="CA669" s="138">
        <v>44680</v>
      </c>
      <c r="CB669" t="s">
        <v>17</v>
      </c>
      <c r="CC669" t="s">
        <v>16</v>
      </c>
      <c r="CD669" t="s">
        <v>6307</v>
      </c>
      <c r="CE669" t="s">
        <v>189</v>
      </c>
      <c r="CF669" t="s">
        <v>189</v>
      </c>
      <c r="CG669" t="s">
        <v>189</v>
      </c>
      <c r="CH669">
        <v>2022</v>
      </c>
      <c r="CI669" s="7">
        <v>44680</v>
      </c>
      <c r="CJ669" t="s">
        <v>4723</v>
      </c>
      <c r="CK669">
        <v>4</v>
      </c>
      <c r="CL669">
        <v>18</v>
      </c>
      <c r="CM669" s="7">
        <v>44676</v>
      </c>
      <c r="CN669" t="s">
        <v>11764</v>
      </c>
      <c r="CO669" t="s">
        <v>9857</v>
      </c>
      <c r="CP669" t="s">
        <v>11498</v>
      </c>
      <c r="CQ669" t="s">
        <v>11727</v>
      </c>
      <c r="CR669" t="s">
        <v>5984</v>
      </c>
      <c r="CS669" t="s">
        <v>5983</v>
      </c>
      <c r="CT669" t="s">
        <v>9858</v>
      </c>
      <c r="CU669" t="s">
        <v>9873</v>
      </c>
      <c r="CV669" t="s">
        <v>6307</v>
      </c>
      <c r="CW669" t="s">
        <v>9874</v>
      </c>
      <c r="CX669" t="s">
        <v>3713</v>
      </c>
      <c r="CY669" t="s">
        <v>9813</v>
      </c>
      <c r="CZ669" t="s">
        <v>6730</v>
      </c>
      <c r="DA669" t="s">
        <v>188</v>
      </c>
      <c r="DB669" t="s">
        <v>16</v>
      </c>
      <c r="DC669" t="s">
        <v>2177</v>
      </c>
      <c r="DD669" t="s">
        <v>22</v>
      </c>
      <c r="DE669" t="s">
        <v>16</v>
      </c>
      <c r="DF669" t="s">
        <v>311</v>
      </c>
      <c r="DG669" t="s">
        <v>4727</v>
      </c>
      <c r="DH669" t="s">
        <v>2051</v>
      </c>
      <c r="DI669" t="s">
        <v>4536</v>
      </c>
      <c r="DJ669" t="s">
        <v>16</v>
      </c>
      <c r="DK669" t="s">
        <v>16</v>
      </c>
      <c r="DL669" t="s">
        <v>5972</v>
      </c>
      <c r="DM669" t="s">
        <v>6245</v>
      </c>
      <c r="DN669" t="s">
        <v>189</v>
      </c>
      <c r="DO669" t="s">
        <v>11285</v>
      </c>
      <c r="DP669" t="s">
        <v>8129</v>
      </c>
      <c r="DQ669" t="s">
        <v>10361</v>
      </c>
      <c r="DR669" t="s">
        <v>8130</v>
      </c>
    </row>
    <row r="670" spans="1:122" x14ac:dyDescent="0.25">
      <c r="A670">
        <v>245</v>
      </c>
      <c r="B670" t="s">
        <v>189</v>
      </c>
      <c r="C670" t="s">
        <v>3709</v>
      </c>
      <c r="D670" s="138">
        <v>44680</v>
      </c>
      <c r="E670" t="s">
        <v>3712</v>
      </c>
      <c r="F670" t="s">
        <v>11</v>
      </c>
      <c r="G670" t="s">
        <v>16</v>
      </c>
      <c r="H670" t="s">
        <v>11</v>
      </c>
      <c r="I670" t="s">
        <v>9802</v>
      </c>
      <c r="J670" t="s">
        <v>100</v>
      </c>
      <c r="K670">
        <v>0.36</v>
      </c>
      <c r="L670">
        <v>0.36</v>
      </c>
      <c r="M670">
        <v>2.38</v>
      </c>
      <c r="N670">
        <v>2.8250000000000002</v>
      </c>
      <c r="O670" t="s">
        <v>189</v>
      </c>
      <c r="P670" t="s">
        <v>2048</v>
      </c>
      <c r="Q670" t="s">
        <v>51</v>
      </c>
      <c r="R670" t="s">
        <v>16</v>
      </c>
      <c r="S670" t="s">
        <v>3707</v>
      </c>
      <c r="T670" t="s">
        <v>16</v>
      </c>
      <c r="U670" t="s">
        <v>16</v>
      </c>
      <c r="V670" t="s">
        <v>2410</v>
      </c>
      <c r="W670">
        <v>100</v>
      </c>
      <c r="X670" t="s">
        <v>22</v>
      </c>
      <c r="Y670" t="s">
        <v>6283</v>
      </c>
      <c r="Z670" t="s">
        <v>6283</v>
      </c>
      <c r="AA670" t="s">
        <v>189</v>
      </c>
      <c r="AB670" s="138">
        <v>44687</v>
      </c>
      <c r="AC670" s="138">
        <v>44840</v>
      </c>
      <c r="AD670" t="s">
        <v>6241</v>
      </c>
      <c r="AE670" t="s">
        <v>5367</v>
      </c>
      <c r="AF670" t="s">
        <v>16</v>
      </c>
      <c r="AG670" t="s">
        <v>189</v>
      </c>
      <c r="AH670" s="138">
        <v>45753</v>
      </c>
      <c r="AI670" t="s">
        <v>2414</v>
      </c>
      <c r="AJ670" t="s">
        <v>189</v>
      </c>
      <c r="AK670" t="s">
        <v>189</v>
      </c>
      <c r="AL670" t="s">
        <v>189</v>
      </c>
      <c r="AM670" t="s">
        <v>189</v>
      </c>
      <c r="AN670" t="s">
        <v>189</v>
      </c>
      <c r="AO670" t="s">
        <v>189</v>
      </c>
      <c r="AP670" t="s">
        <v>189</v>
      </c>
      <c r="AQ670" t="s">
        <v>16</v>
      </c>
      <c r="AR670" t="s">
        <v>189</v>
      </c>
      <c r="AS670" t="s">
        <v>16</v>
      </c>
      <c r="AT670" t="s">
        <v>189</v>
      </c>
      <c r="AU670" t="s">
        <v>9344</v>
      </c>
      <c r="AV670" t="s">
        <v>189</v>
      </c>
      <c r="AW670" t="s">
        <v>16</v>
      </c>
      <c r="AX670" t="s">
        <v>16</v>
      </c>
      <c r="AY670" t="s">
        <v>16</v>
      </c>
      <c r="AZ670" t="s">
        <v>16</v>
      </c>
      <c r="BA670" t="s">
        <v>16</v>
      </c>
      <c r="BB670" t="s">
        <v>16</v>
      </c>
      <c r="BC670" t="s">
        <v>16</v>
      </c>
      <c r="BD670" t="s">
        <v>16</v>
      </c>
      <c r="BE670" t="s">
        <v>16</v>
      </c>
      <c r="BF670" t="s">
        <v>189</v>
      </c>
      <c r="BG670" t="s">
        <v>189</v>
      </c>
      <c r="BH670">
        <v>0</v>
      </c>
      <c r="BI670">
        <v>0</v>
      </c>
      <c r="BJ670">
        <v>0</v>
      </c>
      <c r="BK670" t="s">
        <v>189</v>
      </c>
      <c r="BL670" t="s">
        <v>189</v>
      </c>
      <c r="BN670" t="s">
        <v>3708</v>
      </c>
      <c r="BO670" t="s">
        <v>9710</v>
      </c>
      <c r="BP670" t="s">
        <v>3711</v>
      </c>
      <c r="BQ670" t="s">
        <v>184</v>
      </c>
      <c r="BR670" t="s">
        <v>6744</v>
      </c>
      <c r="BS670" t="s">
        <v>16</v>
      </c>
      <c r="BT670" t="s">
        <v>16</v>
      </c>
      <c r="BU670" t="s">
        <v>189</v>
      </c>
      <c r="BV670" t="s">
        <v>18</v>
      </c>
      <c r="BW670" t="s">
        <v>195</v>
      </c>
      <c r="BX670" t="s">
        <v>2595</v>
      </c>
      <c r="BY670" t="s">
        <v>16</v>
      </c>
      <c r="BZ670" s="138"/>
      <c r="CA670" s="138">
        <v>44349</v>
      </c>
      <c r="CB670" t="s">
        <v>17</v>
      </c>
      <c r="CC670" t="s">
        <v>16</v>
      </c>
      <c r="CD670" t="s">
        <v>6307</v>
      </c>
      <c r="CE670" t="s">
        <v>189</v>
      </c>
      <c r="CF670" t="s">
        <v>189</v>
      </c>
      <c r="CG670" t="s">
        <v>189</v>
      </c>
      <c r="CH670">
        <v>2022</v>
      </c>
      <c r="CI670" s="7">
        <v>44680</v>
      </c>
      <c r="CJ670" t="s">
        <v>4723</v>
      </c>
      <c r="CK670">
        <v>4</v>
      </c>
      <c r="CL670">
        <v>18</v>
      </c>
      <c r="CM670" s="7">
        <v>44676</v>
      </c>
      <c r="CN670" t="s">
        <v>11764</v>
      </c>
      <c r="CO670" t="s">
        <v>9857</v>
      </c>
      <c r="CP670" t="s">
        <v>11498</v>
      </c>
      <c r="CQ670" t="s">
        <v>11727</v>
      </c>
      <c r="CR670" t="s">
        <v>5984</v>
      </c>
      <c r="CS670" t="s">
        <v>5983</v>
      </c>
      <c r="CT670" t="s">
        <v>9858</v>
      </c>
      <c r="CU670" t="s">
        <v>9873</v>
      </c>
      <c r="CV670" t="s">
        <v>6310</v>
      </c>
      <c r="CW670" t="s">
        <v>9874</v>
      </c>
      <c r="CX670" t="s">
        <v>3710</v>
      </c>
      <c r="CY670" t="s">
        <v>9813</v>
      </c>
      <c r="CZ670" t="s">
        <v>6730</v>
      </c>
      <c r="DA670" t="s">
        <v>188</v>
      </c>
      <c r="DB670" t="s">
        <v>16</v>
      </c>
      <c r="DC670" t="s">
        <v>16</v>
      </c>
      <c r="DD670" t="s">
        <v>22</v>
      </c>
      <c r="DE670" t="s">
        <v>16</v>
      </c>
      <c r="DF670" t="s">
        <v>3297</v>
      </c>
      <c r="DG670" t="s">
        <v>4750</v>
      </c>
      <c r="DH670" t="s">
        <v>6766</v>
      </c>
      <c r="DI670" t="s">
        <v>5861</v>
      </c>
      <c r="DJ670" t="s">
        <v>16</v>
      </c>
      <c r="DK670" t="s">
        <v>16</v>
      </c>
      <c r="DL670" t="s">
        <v>5972</v>
      </c>
      <c r="DM670" t="s">
        <v>9708</v>
      </c>
      <c r="DN670" t="s">
        <v>189</v>
      </c>
      <c r="DO670" t="s">
        <v>11286</v>
      </c>
      <c r="DP670" t="s">
        <v>8131</v>
      </c>
      <c r="DQ670" t="s">
        <v>10361</v>
      </c>
      <c r="DR670" t="s">
        <v>8132</v>
      </c>
    </row>
    <row r="671" spans="1:122" x14ac:dyDescent="0.25">
      <c r="A671">
        <v>244</v>
      </c>
      <c r="B671" t="s">
        <v>189</v>
      </c>
      <c r="C671" t="s">
        <v>432</v>
      </c>
      <c r="D671" s="138">
        <v>44679</v>
      </c>
      <c r="E671" t="s">
        <v>434</v>
      </c>
      <c r="F671" t="s">
        <v>107</v>
      </c>
      <c r="G671" t="s">
        <v>1929</v>
      </c>
      <c r="H671" t="s">
        <v>107</v>
      </c>
      <c r="I671" t="s">
        <v>4840</v>
      </c>
      <c r="J671" t="s">
        <v>100</v>
      </c>
      <c r="K671">
        <v>2.6</v>
      </c>
      <c r="L671">
        <v>2.6</v>
      </c>
      <c r="M671">
        <v>17.23</v>
      </c>
      <c r="N671">
        <v>20.399999999999999</v>
      </c>
      <c r="O671" t="s">
        <v>189</v>
      </c>
      <c r="P671" t="s">
        <v>13</v>
      </c>
      <c r="Q671" t="s">
        <v>73</v>
      </c>
      <c r="R671" t="s">
        <v>493</v>
      </c>
      <c r="S671" t="s">
        <v>48</v>
      </c>
      <c r="T671" t="s">
        <v>16</v>
      </c>
      <c r="U671" t="s">
        <v>2079</v>
      </c>
      <c r="V671" t="s">
        <v>2410</v>
      </c>
      <c r="W671">
        <v>99.944999999999993</v>
      </c>
      <c r="X671" t="s">
        <v>15</v>
      </c>
      <c r="Y671" t="s">
        <v>6283</v>
      </c>
      <c r="Z671" t="s">
        <v>6283</v>
      </c>
      <c r="AA671" t="s">
        <v>189</v>
      </c>
      <c r="AB671" s="138">
        <v>44687</v>
      </c>
      <c r="AC671" s="138">
        <v>44871</v>
      </c>
      <c r="AD671" t="s">
        <v>6241</v>
      </c>
      <c r="AE671" t="s">
        <v>5051</v>
      </c>
      <c r="AF671" t="s">
        <v>16</v>
      </c>
      <c r="AG671" t="s">
        <v>189</v>
      </c>
      <c r="AH671" s="138">
        <v>45783</v>
      </c>
      <c r="AI671" t="s">
        <v>2414</v>
      </c>
      <c r="AJ671" t="s">
        <v>189</v>
      </c>
      <c r="AK671" t="s">
        <v>189</v>
      </c>
      <c r="AL671" t="s">
        <v>189</v>
      </c>
      <c r="AM671" t="s">
        <v>189</v>
      </c>
      <c r="AN671" t="s">
        <v>189</v>
      </c>
      <c r="AO671" t="s">
        <v>189</v>
      </c>
      <c r="AP671" t="s">
        <v>189</v>
      </c>
      <c r="AQ671" t="s">
        <v>16</v>
      </c>
      <c r="AR671" t="s">
        <v>189</v>
      </c>
      <c r="AS671" t="s">
        <v>16</v>
      </c>
      <c r="AT671" t="s">
        <v>189</v>
      </c>
      <c r="AU671" t="s">
        <v>9344</v>
      </c>
      <c r="AV671" t="s">
        <v>189</v>
      </c>
      <c r="AW671" t="s">
        <v>16</v>
      </c>
      <c r="AX671" t="s">
        <v>16</v>
      </c>
      <c r="AY671" t="s">
        <v>16</v>
      </c>
      <c r="AZ671" t="s">
        <v>16</v>
      </c>
      <c r="BA671" t="s">
        <v>16</v>
      </c>
      <c r="BB671" t="s">
        <v>16</v>
      </c>
      <c r="BC671" t="s">
        <v>16</v>
      </c>
      <c r="BD671" t="s">
        <v>16</v>
      </c>
      <c r="BE671" t="s">
        <v>16</v>
      </c>
      <c r="BF671" t="s">
        <v>189</v>
      </c>
      <c r="BG671" t="s">
        <v>189</v>
      </c>
      <c r="BH671">
        <v>0</v>
      </c>
      <c r="BI671">
        <v>0</v>
      </c>
      <c r="BJ671">
        <v>0</v>
      </c>
      <c r="BK671" t="s">
        <v>189</v>
      </c>
      <c r="BL671" t="s">
        <v>189</v>
      </c>
      <c r="BN671" t="s">
        <v>435</v>
      </c>
      <c r="BO671" t="s">
        <v>16</v>
      </c>
      <c r="BP671" t="s">
        <v>434</v>
      </c>
      <c r="BQ671" t="s">
        <v>184</v>
      </c>
      <c r="BR671" t="s">
        <v>6744</v>
      </c>
      <c r="BS671" t="s">
        <v>9667</v>
      </c>
      <c r="BT671" t="s">
        <v>16</v>
      </c>
      <c r="BU671" t="s">
        <v>189</v>
      </c>
      <c r="BV671" t="s">
        <v>35</v>
      </c>
      <c r="BW671" t="s">
        <v>195</v>
      </c>
      <c r="BX671" t="s">
        <v>436</v>
      </c>
      <c r="BY671" t="s">
        <v>16</v>
      </c>
      <c r="BZ671" s="138"/>
      <c r="CA671" s="138">
        <v>42563</v>
      </c>
      <c r="CB671" t="s">
        <v>17</v>
      </c>
      <c r="CC671" t="s">
        <v>17</v>
      </c>
      <c r="CD671" t="s">
        <v>6307</v>
      </c>
      <c r="CE671" t="s">
        <v>189</v>
      </c>
      <c r="CF671" t="s">
        <v>6307</v>
      </c>
      <c r="CG671" t="s">
        <v>189</v>
      </c>
      <c r="CH671">
        <v>2022</v>
      </c>
      <c r="CI671" s="7">
        <v>44679</v>
      </c>
      <c r="CJ671" t="s">
        <v>4723</v>
      </c>
      <c r="CK671">
        <v>4</v>
      </c>
      <c r="CL671">
        <v>18</v>
      </c>
      <c r="CM671" s="7">
        <v>44676</v>
      </c>
      <c r="CN671" t="s">
        <v>11764</v>
      </c>
      <c r="CO671" t="s">
        <v>9857</v>
      </c>
      <c r="CP671" t="s">
        <v>11498</v>
      </c>
      <c r="CQ671" t="s">
        <v>11727</v>
      </c>
      <c r="CR671" t="s">
        <v>5984</v>
      </c>
      <c r="CS671" t="s">
        <v>5983</v>
      </c>
      <c r="CT671" t="s">
        <v>9858</v>
      </c>
      <c r="CU671" t="s">
        <v>6824</v>
      </c>
      <c r="CV671" t="s">
        <v>6310</v>
      </c>
      <c r="CW671" t="s">
        <v>9874</v>
      </c>
      <c r="CX671" t="s">
        <v>437</v>
      </c>
      <c r="CY671" t="s">
        <v>9813</v>
      </c>
      <c r="CZ671" t="s">
        <v>6730</v>
      </c>
      <c r="DA671" t="s">
        <v>252</v>
      </c>
      <c r="DB671" t="s">
        <v>9800</v>
      </c>
      <c r="DC671" t="s">
        <v>16</v>
      </c>
      <c r="DD671" t="s">
        <v>15</v>
      </c>
      <c r="DE671" t="s">
        <v>16</v>
      </c>
      <c r="DF671" t="s">
        <v>16</v>
      </c>
      <c r="DG671" t="s">
        <v>4727</v>
      </c>
      <c r="DH671" t="s">
        <v>2051</v>
      </c>
      <c r="DI671" t="s">
        <v>4538</v>
      </c>
      <c r="DJ671" t="s">
        <v>16</v>
      </c>
      <c r="DK671" t="s">
        <v>16</v>
      </c>
      <c r="DL671" t="s">
        <v>4465</v>
      </c>
      <c r="DM671" t="s">
        <v>16</v>
      </c>
      <c r="DN671" t="s">
        <v>189</v>
      </c>
      <c r="DO671" t="s">
        <v>10814</v>
      </c>
      <c r="DP671" t="s">
        <v>8133</v>
      </c>
      <c r="DQ671" t="s">
        <v>10362</v>
      </c>
      <c r="DR671" t="s">
        <v>8134</v>
      </c>
    </row>
    <row r="672" spans="1:122" x14ac:dyDescent="0.25">
      <c r="A672">
        <v>243</v>
      </c>
      <c r="B672" t="s">
        <v>189</v>
      </c>
      <c r="C672" t="s">
        <v>3726</v>
      </c>
      <c r="D672" s="138">
        <v>44677</v>
      </c>
      <c r="E672" t="s">
        <v>4579</v>
      </c>
      <c r="F672" t="s">
        <v>11</v>
      </c>
      <c r="G672" t="s">
        <v>1932</v>
      </c>
      <c r="H672" t="s">
        <v>11</v>
      </c>
      <c r="I672" t="s">
        <v>9802</v>
      </c>
      <c r="J672" t="s">
        <v>100</v>
      </c>
      <c r="K672">
        <v>0.6</v>
      </c>
      <c r="L672">
        <v>0.6</v>
      </c>
      <c r="M672">
        <v>3.93</v>
      </c>
      <c r="N672">
        <v>4.7080000000000002</v>
      </c>
      <c r="O672" t="s">
        <v>189</v>
      </c>
      <c r="P672" t="s">
        <v>13</v>
      </c>
      <c r="Q672" t="s">
        <v>36</v>
      </c>
      <c r="R672" t="s">
        <v>16</v>
      </c>
      <c r="S672" t="s">
        <v>36</v>
      </c>
      <c r="T672" t="s">
        <v>16</v>
      </c>
      <c r="U672" t="s">
        <v>16</v>
      </c>
      <c r="V672" t="s">
        <v>2410</v>
      </c>
      <c r="W672">
        <v>100</v>
      </c>
      <c r="X672" t="s">
        <v>22</v>
      </c>
      <c r="Y672" t="s">
        <v>6282</v>
      </c>
      <c r="Z672" t="s">
        <v>6282</v>
      </c>
      <c r="AA672" t="s">
        <v>189</v>
      </c>
      <c r="AB672" s="138">
        <v>44680</v>
      </c>
      <c r="AC672" s="138">
        <v>44863</v>
      </c>
      <c r="AD672" t="s">
        <v>6241</v>
      </c>
      <c r="AE672" t="s">
        <v>5369</v>
      </c>
      <c r="AF672" t="s">
        <v>16</v>
      </c>
      <c r="AG672" t="s">
        <v>189</v>
      </c>
      <c r="AH672" s="138">
        <v>45776</v>
      </c>
      <c r="AI672" t="s">
        <v>2414</v>
      </c>
      <c r="AJ672" t="s">
        <v>189</v>
      </c>
      <c r="AK672" t="s">
        <v>189</v>
      </c>
      <c r="AL672" t="s">
        <v>189</v>
      </c>
      <c r="AM672" t="s">
        <v>189</v>
      </c>
      <c r="AN672" t="s">
        <v>189</v>
      </c>
      <c r="AO672" t="s">
        <v>189</v>
      </c>
      <c r="AP672" t="s">
        <v>189</v>
      </c>
      <c r="AQ672" t="s">
        <v>16</v>
      </c>
      <c r="AR672" t="s">
        <v>189</v>
      </c>
      <c r="AS672" t="s">
        <v>16</v>
      </c>
      <c r="AT672" t="s">
        <v>189</v>
      </c>
      <c r="AU672" t="s">
        <v>9344</v>
      </c>
      <c r="AV672" t="s">
        <v>189</v>
      </c>
      <c r="AW672" t="s">
        <v>16</v>
      </c>
      <c r="AX672" t="s">
        <v>16</v>
      </c>
      <c r="AY672" t="s">
        <v>16</v>
      </c>
      <c r="AZ672" t="s">
        <v>16</v>
      </c>
      <c r="BA672" t="s">
        <v>16</v>
      </c>
      <c r="BB672" t="s">
        <v>16</v>
      </c>
      <c r="BC672" t="s">
        <v>16</v>
      </c>
      <c r="BD672" t="s">
        <v>16</v>
      </c>
      <c r="BE672" t="s">
        <v>16</v>
      </c>
      <c r="BF672" t="s">
        <v>189</v>
      </c>
      <c r="BG672" t="s">
        <v>189</v>
      </c>
      <c r="BH672">
        <v>0</v>
      </c>
      <c r="BI672">
        <v>0</v>
      </c>
      <c r="BJ672">
        <v>0</v>
      </c>
      <c r="BK672" t="s">
        <v>189</v>
      </c>
      <c r="BL672" t="s">
        <v>189</v>
      </c>
      <c r="BN672" t="s">
        <v>3725</v>
      </c>
      <c r="BO672" t="s">
        <v>9725</v>
      </c>
      <c r="BP672" t="s">
        <v>4580</v>
      </c>
      <c r="BQ672" t="s">
        <v>184</v>
      </c>
      <c r="BR672" t="s">
        <v>6744</v>
      </c>
      <c r="BS672" t="s">
        <v>1494</v>
      </c>
      <c r="BT672" t="s">
        <v>16</v>
      </c>
      <c r="BU672" t="s">
        <v>189</v>
      </c>
      <c r="BV672" t="s">
        <v>39</v>
      </c>
      <c r="BW672" t="s">
        <v>9677</v>
      </c>
      <c r="BX672" t="s">
        <v>809</v>
      </c>
      <c r="BY672" t="s">
        <v>3301</v>
      </c>
      <c r="BZ672" s="138"/>
      <c r="CA672" s="138">
        <v>44677</v>
      </c>
      <c r="CB672" t="s">
        <v>17</v>
      </c>
      <c r="CC672" t="s">
        <v>17</v>
      </c>
      <c r="CD672" t="s">
        <v>6307</v>
      </c>
      <c r="CE672" t="s">
        <v>189</v>
      </c>
      <c r="CF672" t="s">
        <v>189</v>
      </c>
      <c r="CG672" t="s">
        <v>189</v>
      </c>
      <c r="CH672">
        <v>2022</v>
      </c>
      <c r="CI672" s="7">
        <v>44677</v>
      </c>
      <c r="CJ672" t="s">
        <v>4723</v>
      </c>
      <c r="CK672">
        <v>4</v>
      </c>
      <c r="CL672">
        <v>18</v>
      </c>
      <c r="CM672" s="7">
        <v>44676</v>
      </c>
      <c r="CN672" t="s">
        <v>11764</v>
      </c>
      <c r="CO672" t="s">
        <v>9857</v>
      </c>
      <c r="CP672" t="s">
        <v>11498</v>
      </c>
      <c r="CQ672" t="s">
        <v>11727</v>
      </c>
      <c r="CR672" t="s">
        <v>5984</v>
      </c>
      <c r="CS672" t="s">
        <v>5983</v>
      </c>
      <c r="CT672" t="s">
        <v>9858</v>
      </c>
      <c r="CU672" t="s">
        <v>9873</v>
      </c>
      <c r="CV672" t="s">
        <v>6307</v>
      </c>
      <c r="CW672" t="s">
        <v>9874</v>
      </c>
      <c r="CX672" t="s">
        <v>3727</v>
      </c>
      <c r="CY672" t="s">
        <v>9813</v>
      </c>
      <c r="CZ672" t="s">
        <v>6730</v>
      </c>
      <c r="DA672" t="s">
        <v>188</v>
      </c>
      <c r="DB672" t="s">
        <v>16</v>
      </c>
      <c r="DC672" t="s">
        <v>16</v>
      </c>
      <c r="DD672" t="s">
        <v>22</v>
      </c>
      <c r="DE672" t="s">
        <v>16</v>
      </c>
      <c r="DF672" t="s">
        <v>304</v>
      </c>
      <c r="DG672" t="s">
        <v>4727</v>
      </c>
      <c r="DH672" t="s">
        <v>6766</v>
      </c>
      <c r="DI672" t="s">
        <v>5820</v>
      </c>
      <c r="DJ672" t="s">
        <v>16</v>
      </c>
      <c r="DK672" t="s">
        <v>16</v>
      </c>
      <c r="DL672" t="s">
        <v>5972</v>
      </c>
      <c r="DM672" t="s">
        <v>9708</v>
      </c>
      <c r="DN672" t="s">
        <v>189</v>
      </c>
      <c r="DO672" t="s">
        <v>11287</v>
      </c>
      <c r="DP672" t="s">
        <v>8135</v>
      </c>
      <c r="DQ672" t="s">
        <v>10363</v>
      </c>
      <c r="DR672" t="s">
        <v>8136</v>
      </c>
    </row>
    <row r="673" spans="1:122" x14ac:dyDescent="0.25">
      <c r="A673">
        <v>242</v>
      </c>
      <c r="B673" t="s">
        <v>189</v>
      </c>
      <c r="C673" t="s">
        <v>3720</v>
      </c>
      <c r="D673" s="138">
        <v>44677</v>
      </c>
      <c r="E673" t="s">
        <v>3724</v>
      </c>
      <c r="F673" t="s">
        <v>11</v>
      </c>
      <c r="G673" t="s">
        <v>16</v>
      </c>
      <c r="H673" t="s">
        <v>11</v>
      </c>
      <c r="I673" t="s">
        <v>9802</v>
      </c>
      <c r="J673" t="s">
        <v>100</v>
      </c>
      <c r="K673">
        <v>1</v>
      </c>
      <c r="L673">
        <v>1</v>
      </c>
      <c r="M673">
        <v>6.56</v>
      </c>
      <c r="N673">
        <v>7.8460000000000001</v>
      </c>
      <c r="O673" t="s">
        <v>189</v>
      </c>
      <c r="P673" t="s">
        <v>13</v>
      </c>
      <c r="Q673" t="s">
        <v>40</v>
      </c>
      <c r="R673" t="s">
        <v>46</v>
      </c>
      <c r="S673" t="s">
        <v>40</v>
      </c>
      <c r="T673" t="s">
        <v>16</v>
      </c>
      <c r="U673" t="s">
        <v>65</v>
      </c>
      <c r="V673" t="s">
        <v>2410</v>
      </c>
      <c r="W673">
        <v>100</v>
      </c>
      <c r="X673" t="s">
        <v>22</v>
      </c>
      <c r="Y673" t="s">
        <v>6283</v>
      </c>
      <c r="Z673" t="s">
        <v>6283</v>
      </c>
      <c r="AA673" t="s">
        <v>189</v>
      </c>
      <c r="AB673" s="138">
        <v>44680</v>
      </c>
      <c r="AC673" s="138">
        <v>45045</v>
      </c>
      <c r="AD673" t="s">
        <v>6241</v>
      </c>
      <c r="AE673" t="s">
        <v>5368</v>
      </c>
      <c r="AF673" t="s">
        <v>16</v>
      </c>
      <c r="AG673" t="s">
        <v>189</v>
      </c>
      <c r="AH673" s="138">
        <v>45776</v>
      </c>
      <c r="AI673" t="s">
        <v>2419</v>
      </c>
      <c r="AJ673" t="s">
        <v>189</v>
      </c>
      <c r="AK673" t="s">
        <v>189</v>
      </c>
      <c r="AL673" t="s">
        <v>189</v>
      </c>
      <c r="AM673" t="s">
        <v>189</v>
      </c>
      <c r="AN673" t="s">
        <v>189</v>
      </c>
      <c r="AO673" t="s">
        <v>189</v>
      </c>
      <c r="AP673" t="s">
        <v>189</v>
      </c>
      <c r="AQ673" t="s">
        <v>16</v>
      </c>
      <c r="AR673" t="s">
        <v>189</v>
      </c>
      <c r="AS673" t="s">
        <v>16</v>
      </c>
      <c r="AT673" t="s">
        <v>189</v>
      </c>
      <c r="AU673" t="s">
        <v>9344</v>
      </c>
      <c r="AV673" t="s">
        <v>189</v>
      </c>
      <c r="AW673" t="s">
        <v>16</v>
      </c>
      <c r="AX673" t="s">
        <v>16</v>
      </c>
      <c r="AY673" t="s">
        <v>16</v>
      </c>
      <c r="AZ673" t="s">
        <v>16</v>
      </c>
      <c r="BA673" t="s">
        <v>16</v>
      </c>
      <c r="BB673" t="s">
        <v>16</v>
      </c>
      <c r="BC673" t="s">
        <v>16</v>
      </c>
      <c r="BD673" t="s">
        <v>16</v>
      </c>
      <c r="BE673" t="s">
        <v>16</v>
      </c>
      <c r="BF673" t="s">
        <v>189</v>
      </c>
      <c r="BG673" t="s">
        <v>189</v>
      </c>
      <c r="BH673">
        <v>0</v>
      </c>
      <c r="BI673">
        <v>0</v>
      </c>
      <c r="BJ673">
        <v>0</v>
      </c>
      <c r="BK673" t="s">
        <v>189</v>
      </c>
      <c r="BL673" t="s">
        <v>189</v>
      </c>
      <c r="BN673" t="s">
        <v>3719</v>
      </c>
      <c r="BO673" t="s">
        <v>7115</v>
      </c>
      <c r="BP673" t="s">
        <v>3722</v>
      </c>
      <c r="BQ673" t="s">
        <v>184</v>
      </c>
      <c r="BR673" t="s">
        <v>6744</v>
      </c>
      <c r="BS673" t="s">
        <v>9667</v>
      </c>
      <c r="BT673" t="s">
        <v>16</v>
      </c>
      <c r="BU673" t="s">
        <v>189</v>
      </c>
      <c r="BV673" t="s">
        <v>27</v>
      </c>
      <c r="BW673" t="s">
        <v>195</v>
      </c>
      <c r="BX673" t="s">
        <v>1260</v>
      </c>
      <c r="BY673" t="s">
        <v>3723</v>
      </c>
      <c r="BZ673" s="138"/>
      <c r="CA673" s="138">
        <v>44677</v>
      </c>
      <c r="CB673" t="s">
        <v>17</v>
      </c>
      <c r="CC673" t="s">
        <v>17</v>
      </c>
      <c r="CD673" t="s">
        <v>6307</v>
      </c>
      <c r="CE673" t="s">
        <v>189</v>
      </c>
      <c r="CF673" t="s">
        <v>189</v>
      </c>
      <c r="CG673" t="s">
        <v>189</v>
      </c>
      <c r="CH673">
        <v>2022</v>
      </c>
      <c r="CI673" s="7">
        <v>44677</v>
      </c>
      <c r="CJ673" t="s">
        <v>4723</v>
      </c>
      <c r="CK673">
        <v>4</v>
      </c>
      <c r="CL673">
        <v>18</v>
      </c>
      <c r="CM673" s="7">
        <v>44676</v>
      </c>
      <c r="CN673" t="s">
        <v>11764</v>
      </c>
      <c r="CO673" t="s">
        <v>9857</v>
      </c>
      <c r="CP673" t="s">
        <v>11498</v>
      </c>
      <c r="CQ673" t="s">
        <v>11727</v>
      </c>
      <c r="CR673" t="s">
        <v>5984</v>
      </c>
      <c r="CS673" t="s">
        <v>5983</v>
      </c>
      <c r="CT673" t="s">
        <v>9858</v>
      </c>
      <c r="CU673" t="s">
        <v>9873</v>
      </c>
      <c r="CV673" t="s">
        <v>6307</v>
      </c>
      <c r="CW673" t="s">
        <v>9874</v>
      </c>
      <c r="CX673" t="s">
        <v>3721</v>
      </c>
      <c r="CY673" t="s">
        <v>9813</v>
      </c>
      <c r="CZ673" t="s">
        <v>6730</v>
      </c>
      <c r="DA673" t="s">
        <v>188</v>
      </c>
      <c r="DB673" t="s">
        <v>16</v>
      </c>
      <c r="DC673" t="s">
        <v>16</v>
      </c>
      <c r="DD673" t="s">
        <v>22</v>
      </c>
      <c r="DE673" t="s">
        <v>16</v>
      </c>
      <c r="DF673" t="s">
        <v>509</v>
      </c>
      <c r="DG673" t="s">
        <v>4727</v>
      </c>
      <c r="DH673" t="s">
        <v>2051</v>
      </c>
      <c r="DI673" t="s">
        <v>4519</v>
      </c>
      <c r="DJ673" t="s">
        <v>16</v>
      </c>
      <c r="DK673" t="s">
        <v>16</v>
      </c>
      <c r="DL673" t="s">
        <v>5972</v>
      </c>
      <c r="DM673" t="s">
        <v>6245</v>
      </c>
      <c r="DN673" t="s">
        <v>189</v>
      </c>
      <c r="DO673" t="s">
        <v>11288</v>
      </c>
      <c r="DP673" t="s">
        <v>8137</v>
      </c>
      <c r="DQ673" t="s">
        <v>10363</v>
      </c>
      <c r="DR673" t="s">
        <v>8138</v>
      </c>
    </row>
    <row r="674" spans="1:122" x14ac:dyDescent="0.25">
      <c r="A674">
        <v>241</v>
      </c>
      <c r="B674" t="s">
        <v>189</v>
      </c>
      <c r="C674" t="s">
        <v>3718</v>
      </c>
      <c r="D674" s="138">
        <v>44677</v>
      </c>
      <c r="E674" t="s">
        <v>2977</v>
      </c>
      <c r="F674" t="s">
        <v>470</v>
      </c>
      <c r="G674" t="s">
        <v>1926</v>
      </c>
      <c r="H674" t="s">
        <v>448</v>
      </c>
      <c r="I674" t="s">
        <v>4840</v>
      </c>
      <c r="J674" t="s">
        <v>92</v>
      </c>
      <c r="K674">
        <v>1</v>
      </c>
      <c r="L674">
        <v>1.06</v>
      </c>
      <c r="M674">
        <v>6.99</v>
      </c>
      <c r="N674">
        <v>8.3620000000000001</v>
      </c>
      <c r="O674" t="s">
        <v>189</v>
      </c>
      <c r="P674" t="s">
        <v>13</v>
      </c>
      <c r="Q674" t="s">
        <v>625</v>
      </c>
      <c r="R674" t="s">
        <v>3715</v>
      </c>
      <c r="S674" t="s">
        <v>3716</v>
      </c>
      <c r="T674" t="s">
        <v>3716</v>
      </c>
      <c r="U674" t="s">
        <v>3717</v>
      </c>
      <c r="V674" t="s">
        <v>2410</v>
      </c>
      <c r="W674">
        <v>99.97</v>
      </c>
      <c r="X674" t="s">
        <v>15</v>
      </c>
      <c r="Y674" t="s">
        <v>6282</v>
      </c>
      <c r="Z674" t="s">
        <v>6282</v>
      </c>
      <c r="AA674" t="s">
        <v>189</v>
      </c>
      <c r="AB674" s="138">
        <v>44686</v>
      </c>
      <c r="AC674" s="138">
        <v>45051</v>
      </c>
      <c r="AD674" t="s">
        <v>6241</v>
      </c>
      <c r="AE674" t="s">
        <v>5244</v>
      </c>
      <c r="AF674" t="s">
        <v>6815</v>
      </c>
      <c r="AG674" t="s">
        <v>189</v>
      </c>
      <c r="AH674" s="138">
        <v>45782</v>
      </c>
      <c r="AI674" t="s">
        <v>2419</v>
      </c>
      <c r="AJ674" t="s">
        <v>189</v>
      </c>
      <c r="AK674" t="s">
        <v>189</v>
      </c>
      <c r="AL674" t="s">
        <v>189</v>
      </c>
      <c r="AM674" t="s">
        <v>189</v>
      </c>
      <c r="AN674" t="s">
        <v>189</v>
      </c>
      <c r="AO674" t="s">
        <v>189</v>
      </c>
      <c r="AP674" t="s">
        <v>189</v>
      </c>
      <c r="AQ674" t="s">
        <v>16</v>
      </c>
      <c r="AR674" t="s">
        <v>189</v>
      </c>
      <c r="AS674" t="s">
        <v>16</v>
      </c>
      <c r="AT674" t="s">
        <v>189</v>
      </c>
      <c r="AU674" t="s">
        <v>9344</v>
      </c>
      <c r="AV674" t="s">
        <v>189</v>
      </c>
      <c r="AW674" t="s">
        <v>16</v>
      </c>
      <c r="AX674" t="s">
        <v>16</v>
      </c>
      <c r="AY674" t="s">
        <v>16</v>
      </c>
      <c r="AZ674" t="s">
        <v>16</v>
      </c>
      <c r="BA674" t="s">
        <v>16</v>
      </c>
      <c r="BB674" t="s">
        <v>16</v>
      </c>
      <c r="BC674" t="s">
        <v>199</v>
      </c>
      <c r="BD674" t="s">
        <v>16</v>
      </c>
      <c r="BE674" t="s">
        <v>2136</v>
      </c>
      <c r="BF674" t="s">
        <v>189</v>
      </c>
      <c r="BG674" t="s">
        <v>189</v>
      </c>
      <c r="BH674">
        <v>0</v>
      </c>
      <c r="BI674">
        <v>0</v>
      </c>
      <c r="BJ674">
        <v>0</v>
      </c>
      <c r="BK674" t="s">
        <v>189</v>
      </c>
      <c r="BL674" t="s">
        <v>189</v>
      </c>
      <c r="BN674" t="s">
        <v>2974</v>
      </c>
      <c r="BO674" t="s">
        <v>16</v>
      </c>
      <c r="BP674" t="s">
        <v>2977</v>
      </c>
      <c r="BQ674" t="s">
        <v>184</v>
      </c>
      <c r="BR674" t="s">
        <v>5653</v>
      </c>
      <c r="BS674" t="s">
        <v>9682</v>
      </c>
      <c r="BT674" t="s">
        <v>6875</v>
      </c>
      <c r="BU674" t="s">
        <v>189</v>
      </c>
      <c r="BV674" t="s">
        <v>37</v>
      </c>
      <c r="BW674" t="s">
        <v>189</v>
      </c>
      <c r="BX674" t="s">
        <v>867</v>
      </c>
      <c r="BY674" t="s">
        <v>16</v>
      </c>
      <c r="BZ674" s="138"/>
      <c r="CA674" s="138">
        <v>41962</v>
      </c>
      <c r="CB674" t="s">
        <v>29</v>
      </c>
      <c r="CC674" t="s">
        <v>29</v>
      </c>
      <c r="CD674" t="s">
        <v>6307</v>
      </c>
      <c r="CE674" t="s">
        <v>189</v>
      </c>
      <c r="CF674" t="s">
        <v>189</v>
      </c>
      <c r="CG674" t="s">
        <v>189</v>
      </c>
      <c r="CH674">
        <v>2022</v>
      </c>
      <c r="CI674" s="7">
        <v>44677</v>
      </c>
      <c r="CJ674" t="s">
        <v>16</v>
      </c>
      <c r="CK674">
        <v>4</v>
      </c>
      <c r="CL674">
        <v>18</v>
      </c>
      <c r="CM674" s="7">
        <v>44676</v>
      </c>
      <c r="CN674" t="s">
        <v>11764</v>
      </c>
      <c r="CO674" t="s">
        <v>9857</v>
      </c>
      <c r="CP674" t="s">
        <v>11498</v>
      </c>
      <c r="CQ674" t="s">
        <v>11727</v>
      </c>
      <c r="CR674" t="s">
        <v>5984</v>
      </c>
      <c r="CS674" t="s">
        <v>5983</v>
      </c>
      <c r="CT674" t="s">
        <v>9858</v>
      </c>
      <c r="CU674" t="s">
        <v>9873</v>
      </c>
      <c r="CV674" t="s">
        <v>6310</v>
      </c>
      <c r="CW674" t="s">
        <v>9874</v>
      </c>
      <c r="CX674" t="s">
        <v>3692</v>
      </c>
      <c r="CY674" t="s">
        <v>9809</v>
      </c>
      <c r="CZ674" t="s">
        <v>6235</v>
      </c>
      <c r="DA674" t="s">
        <v>252</v>
      </c>
      <c r="DB674" t="s">
        <v>9800</v>
      </c>
      <c r="DC674" t="s">
        <v>16</v>
      </c>
      <c r="DD674" t="s">
        <v>15</v>
      </c>
      <c r="DE674" t="s">
        <v>16</v>
      </c>
      <c r="DF674" t="s">
        <v>16</v>
      </c>
      <c r="DG674" t="s">
        <v>4727</v>
      </c>
      <c r="DH674" t="s">
        <v>6814</v>
      </c>
      <c r="DI674" t="s">
        <v>5838</v>
      </c>
      <c r="DJ674" t="s">
        <v>16</v>
      </c>
      <c r="DK674" t="s">
        <v>6226</v>
      </c>
      <c r="DL674" t="s">
        <v>6226</v>
      </c>
      <c r="DM674" t="s">
        <v>16</v>
      </c>
      <c r="DN674" t="s">
        <v>189</v>
      </c>
      <c r="DO674" t="s">
        <v>10927</v>
      </c>
      <c r="DP674" t="s">
        <v>8139</v>
      </c>
      <c r="DQ674" t="s">
        <v>10363</v>
      </c>
      <c r="DR674" t="s">
        <v>8140</v>
      </c>
    </row>
    <row r="675" spans="1:122" x14ac:dyDescent="0.25">
      <c r="A675">
        <v>240</v>
      </c>
      <c r="B675" t="s">
        <v>189</v>
      </c>
      <c r="C675" t="s">
        <v>3607</v>
      </c>
      <c r="D675" s="138">
        <v>44676</v>
      </c>
      <c r="E675" t="s">
        <v>3610</v>
      </c>
      <c r="F675" t="s">
        <v>11</v>
      </c>
      <c r="G675" t="s">
        <v>1929</v>
      </c>
      <c r="H675" t="s">
        <v>11</v>
      </c>
      <c r="I675" t="s">
        <v>9802</v>
      </c>
      <c r="J675" t="s">
        <v>100</v>
      </c>
      <c r="K675">
        <v>2</v>
      </c>
      <c r="L675">
        <v>2</v>
      </c>
      <c r="M675">
        <v>13.12</v>
      </c>
      <c r="N675">
        <v>15.696</v>
      </c>
      <c r="O675" t="s">
        <v>189</v>
      </c>
      <c r="P675" t="s">
        <v>13</v>
      </c>
      <c r="Q675" t="s">
        <v>48</v>
      </c>
      <c r="R675" t="s">
        <v>493</v>
      </c>
      <c r="S675" t="s">
        <v>48</v>
      </c>
      <c r="T675" t="s">
        <v>16</v>
      </c>
      <c r="U675" t="s">
        <v>2079</v>
      </c>
      <c r="V675" t="s">
        <v>2410</v>
      </c>
      <c r="W675">
        <v>100</v>
      </c>
      <c r="X675" t="s">
        <v>32</v>
      </c>
      <c r="Y675" t="s">
        <v>6283</v>
      </c>
      <c r="Z675" t="s">
        <v>6283</v>
      </c>
      <c r="AA675" t="s">
        <v>189</v>
      </c>
      <c r="AB675" s="138">
        <v>44679</v>
      </c>
      <c r="AC675" s="138">
        <v>44862</v>
      </c>
      <c r="AD675" t="s">
        <v>6240</v>
      </c>
      <c r="AE675" t="s">
        <v>5353</v>
      </c>
      <c r="AF675" t="s">
        <v>16</v>
      </c>
      <c r="AG675" t="s">
        <v>189</v>
      </c>
      <c r="AH675" s="138">
        <v>45775</v>
      </c>
      <c r="AI675" t="s">
        <v>2414</v>
      </c>
      <c r="AJ675" t="s">
        <v>189</v>
      </c>
      <c r="AK675" t="s">
        <v>189</v>
      </c>
      <c r="AL675" t="s">
        <v>189</v>
      </c>
      <c r="AM675" t="s">
        <v>189</v>
      </c>
      <c r="AN675" t="s">
        <v>189</v>
      </c>
      <c r="AO675" t="s">
        <v>189</v>
      </c>
      <c r="AP675" t="s">
        <v>189</v>
      </c>
      <c r="AQ675" t="s">
        <v>16</v>
      </c>
      <c r="AR675" t="s">
        <v>189</v>
      </c>
      <c r="AS675" t="s">
        <v>16</v>
      </c>
      <c r="AT675" t="s">
        <v>189</v>
      </c>
      <c r="AU675" t="s">
        <v>9344</v>
      </c>
      <c r="AV675" t="s">
        <v>189</v>
      </c>
      <c r="AW675" t="s">
        <v>16</v>
      </c>
      <c r="AX675" t="s">
        <v>16</v>
      </c>
      <c r="AY675" t="s">
        <v>16</v>
      </c>
      <c r="AZ675" t="s">
        <v>16</v>
      </c>
      <c r="BA675" t="s">
        <v>16</v>
      </c>
      <c r="BB675" t="s">
        <v>16</v>
      </c>
      <c r="BC675" t="s">
        <v>16</v>
      </c>
      <c r="BD675" t="s">
        <v>16</v>
      </c>
      <c r="BE675" t="s">
        <v>16</v>
      </c>
      <c r="BF675" t="s">
        <v>189</v>
      </c>
      <c r="BG675" t="s">
        <v>189</v>
      </c>
      <c r="BH675">
        <v>0</v>
      </c>
      <c r="BI675">
        <v>0</v>
      </c>
      <c r="BJ675">
        <v>0</v>
      </c>
      <c r="BK675" t="s">
        <v>189</v>
      </c>
      <c r="BL675" t="s">
        <v>189</v>
      </c>
      <c r="BN675" t="s">
        <v>3606</v>
      </c>
      <c r="BO675" t="s">
        <v>16</v>
      </c>
      <c r="BP675" t="s">
        <v>3610</v>
      </c>
      <c r="BQ675" t="s">
        <v>184</v>
      </c>
      <c r="BR675" t="s">
        <v>6744</v>
      </c>
      <c r="BS675" t="s">
        <v>1494</v>
      </c>
      <c r="BT675" t="s">
        <v>16</v>
      </c>
      <c r="BU675" t="s">
        <v>189</v>
      </c>
      <c r="BV675" t="s">
        <v>18</v>
      </c>
      <c r="BW675" t="s">
        <v>9677</v>
      </c>
      <c r="BX675" t="s">
        <v>3234</v>
      </c>
      <c r="BY675" t="s">
        <v>16</v>
      </c>
      <c r="BZ675" s="138"/>
      <c r="CA675" s="138">
        <v>42558</v>
      </c>
      <c r="CB675" t="s">
        <v>17</v>
      </c>
      <c r="CC675" t="s">
        <v>17</v>
      </c>
      <c r="CD675" t="s">
        <v>6307</v>
      </c>
      <c r="CE675" t="s">
        <v>189</v>
      </c>
      <c r="CF675" t="s">
        <v>189</v>
      </c>
      <c r="CG675" t="s">
        <v>189</v>
      </c>
      <c r="CH675">
        <v>2022</v>
      </c>
      <c r="CI675" s="7">
        <v>44676</v>
      </c>
      <c r="CJ675" t="s">
        <v>4723</v>
      </c>
      <c r="CK675">
        <v>4</v>
      </c>
      <c r="CL675">
        <v>18</v>
      </c>
      <c r="CM675" s="7">
        <v>44676</v>
      </c>
      <c r="CN675" t="s">
        <v>11764</v>
      </c>
      <c r="CO675" t="s">
        <v>9857</v>
      </c>
      <c r="CP675" t="s">
        <v>11498</v>
      </c>
      <c r="CQ675" t="s">
        <v>11727</v>
      </c>
      <c r="CR675" t="s">
        <v>5984</v>
      </c>
      <c r="CS675" t="s">
        <v>5983</v>
      </c>
      <c r="CT675" t="s">
        <v>9858</v>
      </c>
      <c r="CU675" t="s">
        <v>9873</v>
      </c>
      <c r="CV675" t="s">
        <v>6310</v>
      </c>
      <c r="CW675" t="s">
        <v>9874</v>
      </c>
      <c r="CX675" t="s">
        <v>3608</v>
      </c>
      <c r="CY675" t="s">
        <v>9813</v>
      </c>
      <c r="CZ675" t="s">
        <v>6730</v>
      </c>
      <c r="DA675" t="s">
        <v>188</v>
      </c>
      <c r="DB675" t="s">
        <v>16</v>
      </c>
      <c r="DC675" t="s">
        <v>3609</v>
      </c>
      <c r="DD675" t="s">
        <v>32</v>
      </c>
      <c r="DE675" t="s">
        <v>16</v>
      </c>
      <c r="DF675" t="s">
        <v>16</v>
      </c>
      <c r="DG675" t="s">
        <v>4727</v>
      </c>
      <c r="DH675" t="s">
        <v>2051</v>
      </c>
      <c r="DI675" t="s">
        <v>4504</v>
      </c>
      <c r="DJ675" t="s">
        <v>16</v>
      </c>
      <c r="DK675" t="s">
        <v>16</v>
      </c>
      <c r="DL675" t="s">
        <v>4465</v>
      </c>
      <c r="DM675" t="s">
        <v>16</v>
      </c>
      <c r="DN675" t="s">
        <v>189</v>
      </c>
      <c r="DO675" t="s">
        <v>11765</v>
      </c>
      <c r="DP675" t="s">
        <v>8141</v>
      </c>
      <c r="DQ675" t="s">
        <v>10364</v>
      </c>
      <c r="DR675" t="s">
        <v>8142</v>
      </c>
    </row>
    <row r="676" spans="1:122" x14ac:dyDescent="0.25">
      <c r="A676">
        <v>239</v>
      </c>
      <c r="B676" t="s">
        <v>189</v>
      </c>
      <c r="C676" t="s">
        <v>3730</v>
      </c>
      <c r="D676" s="138">
        <v>44676</v>
      </c>
      <c r="E676" t="s">
        <v>6041</v>
      </c>
      <c r="F676" t="s">
        <v>11</v>
      </c>
      <c r="G676" t="s">
        <v>1929</v>
      </c>
      <c r="H676" t="s">
        <v>11</v>
      </c>
      <c r="I676" t="s">
        <v>9802</v>
      </c>
      <c r="J676" t="s">
        <v>100</v>
      </c>
      <c r="K676">
        <v>1.01</v>
      </c>
      <c r="L676">
        <v>1.01</v>
      </c>
      <c r="M676">
        <v>6.62</v>
      </c>
      <c r="N676">
        <v>7.9260000000000002</v>
      </c>
      <c r="O676" t="s">
        <v>189</v>
      </c>
      <c r="P676" t="s">
        <v>121</v>
      </c>
      <c r="Q676" t="s">
        <v>51</v>
      </c>
      <c r="R676" t="s">
        <v>16</v>
      </c>
      <c r="S676" t="s">
        <v>16</v>
      </c>
      <c r="T676" t="s">
        <v>16</v>
      </c>
      <c r="U676" t="s">
        <v>16</v>
      </c>
      <c r="V676" t="s">
        <v>2410</v>
      </c>
      <c r="W676">
        <v>100</v>
      </c>
      <c r="X676" t="s">
        <v>166</v>
      </c>
      <c r="Y676" t="s">
        <v>6283</v>
      </c>
      <c r="Z676" t="s">
        <v>6283</v>
      </c>
      <c r="AA676" t="s">
        <v>189</v>
      </c>
      <c r="AB676" s="138">
        <v>44678</v>
      </c>
      <c r="AC676" s="138">
        <v>44861</v>
      </c>
      <c r="AD676" t="s">
        <v>6240</v>
      </c>
      <c r="AE676" t="s">
        <v>5370</v>
      </c>
      <c r="AF676" t="s">
        <v>16</v>
      </c>
      <c r="AG676" t="s">
        <v>189</v>
      </c>
      <c r="AH676" s="138">
        <v>45042</v>
      </c>
      <c r="AI676" t="s">
        <v>2414</v>
      </c>
      <c r="AJ676" t="s">
        <v>189</v>
      </c>
      <c r="AK676" t="s">
        <v>189</v>
      </c>
      <c r="AL676" t="s">
        <v>189</v>
      </c>
      <c r="AM676" t="s">
        <v>189</v>
      </c>
      <c r="AN676" t="s">
        <v>189</v>
      </c>
      <c r="AO676" t="s">
        <v>189</v>
      </c>
      <c r="AP676" t="s">
        <v>5517</v>
      </c>
      <c r="AQ676" t="s">
        <v>16</v>
      </c>
      <c r="AR676" t="s">
        <v>189</v>
      </c>
      <c r="AS676" t="s">
        <v>16</v>
      </c>
      <c r="AT676" t="s">
        <v>189</v>
      </c>
      <c r="AU676" t="s">
        <v>9344</v>
      </c>
      <c r="AV676" t="s">
        <v>189</v>
      </c>
      <c r="AW676" t="s">
        <v>16</v>
      </c>
      <c r="AX676" t="s">
        <v>16</v>
      </c>
      <c r="AY676" t="s">
        <v>16</v>
      </c>
      <c r="AZ676" t="s">
        <v>16</v>
      </c>
      <c r="BA676" t="s">
        <v>16</v>
      </c>
      <c r="BB676" t="s">
        <v>16</v>
      </c>
      <c r="BC676" t="s">
        <v>16</v>
      </c>
      <c r="BD676" t="s">
        <v>16</v>
      </c>
      <c r="BE676" t="s">
        <v>16</v>
      </c>
      <c r="BF676" t="s">
        <v>189</v>
      </c>
      <c r="BG676" t="s">
        <v>189</v>
      </c>
      <c r="BH676">
        <v>0</v>
      </c>
      <c r="BI676">
        <v>0</v>
      </c>
      <c r="BJ676">
        <v>0</v>
      </c>
      <c r="BK676" t="s">
        <v>189</v>
      </c>
      <c r="BL676" t="s">
        <v>189</v>
      </c>
      <c r="BN676" t="s">
        <v>3729</v>
      </c>
      <c r="BO676" t="s">
        <v>9725</v>
      </c>
      <c r="BP676" t="s">
        <v>6042</v>
      </c>
      <c r="BQ676" t="s">
        <v>184</v>
      </c>
      <c r="BR676" t="s">
        <v>6744</v>
      </c>
      <c r="BS676" t="s">
        <v>9667</v>
      </c>
      <c r="BT676" t="s">
        <v>16</v>
      </c>
      <c r="BU676" t="s">
        <v>189</v>
      </c>
      <c r="BV676" t="s">
        <v>18</v>
      </c>
      <c r="BW676" t="s">
        <v>195</v>
      </c>
      <c r="BX676" t="s">
        <v>2595</v>
      </c>
      <c r="BY676" t="s">
        <v>3288</v>
      </c>
      <c r="BZ676" s="138"/>
      <c r="CA676" s="138">
        <v>44337</v>
      </c>
      <c r="CB676" t="s">
        <v>17</v>
      </c>
      <c r="CC676" t="s">
        <v>17</v>
      </c>
      <c r="CD676" t="s">
        <v>6307</v>
      </c>
      <c r="CE676" t="s">
        <v>189</v>
      </c>
      <c r="CF676" t="s">
        <v>189</v>
      </c>
      <c r="CG676" t="s">
        <v>189</v>
      </c>
      <c r="CH676">
        <v>2022</v>
      </c>
      <c r="CI676" s="7">
        <v>44676</v>
      </c>
      <c r="CJ676" t="s">
        <v>4723</v>
      </c>
      <c r="CK676">
        <v>4</v>
      </c>
      <c r="CL676">
        <v>18</v>
      </c>
      <c r="CM676" s="7">
        <v>44676</v>
      </c>
      <c r="CN676" t="s">
        <v>11764</v>
      </c>
      <c r="CO676" t="s">
        <v>9857</v>
      </c>
      <c r="CP676" t="s">
        <v>11498</v>
      </c>
      <c r="CQ676" t="s">
        <v>11727</v>
      </c>
      <c r="CR676" t="s">
        <v>5984</v>
      </c>
      <c r="CS676" t="s">
        <v>5983</v>
      </c>
      <c r="CT676" t="s">
        <v>9858</v>
      </c>
      <c r="CU676" t="s">
        <v>9873</v>
      </c>
      <c r="CV676" t="s">
        <v>6310</v>
      </c>
      <c r="CW676" t="s">
        <v>9882</v>
      </c>
      <c r="CX676" t="s">
        <v>3731</v>
      </c>
      <c r="CY676" t="s">
        <v>9813</v>
      </c>
      <c r="CZ676" t="s">
        <v>6730</v>
      </c>
      <c r="DA676" t="s">
        <v>188</v>
      </c>
      <c r="DB676" t="s">
        <v>16</v>
      </c>
      <c r="DC676" t="s">
        <v>16</v>
      </c>
      <c r="DD676" t="s">
        <v>22</v>
      </c>
      <c r="DE676" t="s">
        <v>3729</v>
      </c>
      <c r="DF676" t="s">
        <v>405</v>
      </c>
      <c r="DG676" t="s">
        <v>5517</v>
      </c>
      <c r="DH676" t="s">
        <v>2051</v>
      </c>
      <c r="DI676" t="s">
        <v>5929</v>
      </c>
      <c r="DJ676" t="s">
        <v>16</v>
      </c>
      <c r="DK676" t="s">
        <v>16</v>
      </c>
      <c r="DL676" t="s">
        <v>5972</v>
      </c>
      <c r="DM676" t="s">
        <v>9708</v>
      </c>
      <c r="DN676" t="s">
        <v>189</v>
      </c>
      <c r="DO676" t="s">
        <v>11289</v>
      </c>
      <c r="DP676" t="s">
        <v>8143</v>
      </c>
      <c r="DQ676" t="s">
        <v>10364</v>
      </c>
      <c r="DR676" t="s">
        <v>8144</v>
      </c>
    </row>
    <row r="677" spans="1:122" x14ac:dyDescent="0.25">
      <c r="A677">
        <v>238</v>
      </c>
      <c r="B677" t="s">
        <v>189</v>
      </c>
      <c r="C677" t="s">
        <v>455</v>
      </c>
      <c r="D677" s="138">
        <v>44676</v>
      </c>
      <c r="E677" t="s">
        <v>456</v>
      </c>
      <c r="F677" t="s">
        <v>1930</v>
      </c>
      <c r="G677" t="s">
        <v>1929</v>
      </c>
      <c r="H677" t="s">
        <v>11</v>
      </c>
      <c r="I677" t="s">
        <v>9802</v>
      </c>
      <c r="J677" t="s">
        <v>100</v>
      </c>
      <c r="K677">
        <v>5</v>
      </c>
      <c r="L677">
        <v>5</v>
      </c>
      <c r="M677">
        <v>32.799999999999997</v>
      </c>
      <c r="N677">
        <v>39.24</v>
      </c>
      <c r="O677" t="s">
        <v>189</v>
      </c>
      <c r="P677" t="s">
        <v>13</v>
      </c>
      <c r="Q677" t="s">
        <v>66</v>
      </c>
      <c r="R677" t="s">
        <v>146</v>
      </c>
      <c r="S677" t="s">
        <v>66</v>
      </c>
      <c r="T677" t="s">
        <v>16</v>
      </c>
      <c r="U677" t="s">
        <v>2079</v>
      </c>
      <c r="V677" t="s">
        <v>2410</v>
      </c>
      <c r="W677">
        <v>100</v>
      </c>
      <c r="X677" t="s">
        <v>15</v>
      </c>
      <c r="Y677" t="s">
        <v>6282</v>
      </c>
      <c r="Z677" t="s">
        <v>6282</v>
      </c>
      <c r="AA677" t="s">
        <v>189</v>
      </c>
      <c r="AB677" s="138">
        <v>44679</v>
      </c>
      <c r="AC677" s="138">
        <v>44862</v>
      </c>
      <c r="AD677" t="s">
        <v>6241</v>
      </c>
      <c r="AE677" t="s">
        <v>5055</v>
      </c>
      <c r="AF677" t="s">
        <v>16</v>
      </c>
      <c r="AG677" t="s">
        <v>189</v>
      </c>
      <c r="AH677" s="138">
        <v>45775</v>
      </c>
      <c r="AI677" t="s">
        <v>2414</v>
      </c>
      <c r="AJ677" t="s">
        <v>3728</v>
      </c>
      <c r="AK677" t="s">
        <v>189</v>
      </c>
      <c r="AL677" t="s">
        <v>3728</v>
      </c>
      <c r="AM677" t="s">
        <v>1880</v>
      </c>
      <c r="AN677" t="s">
        <v>189</v>
      </c>
      <c r="AO677" t="s">
        <v>189</v>
      </c>
      <c r="AP677" t="s">
        <v>189</v>
      </c>
      <c r="AQ677" t="s">
        <v>16</v>
      </c>
      <c r="AR677" t="s">
        <v>189</v>
      </c>
      <c r="AS677" t="s">
        <v>16</v>
      </c>
      <c r="AT677" t="s">
        <v>189</v>
      </c>
      <c r="AU677" t="s">
        <v>9344</v>
      </c>
      <c r="AV677" t="s">
        <v>189</v>
      </c>
      <c r="AW677" t="s">
        <v>16</v>
      </c>
      <c r="AX677" t="s">
        <v>16</v>
      </c>
      <c r="AY677" t="s">
        <v>199</v>
      </c>
      <c r="AZ677" t="s">
        <v>16</v>
      </c>
      <c r="BA677" t="s">
        <v>4711</v>
      </c>
      <c r="BB677" t="s">
        <v>16</v>
      </c>
      <c r="BC677" t="s">
        <v>16</v>
      </c>
      <c r="BD677" t="s">
        <v>16</v>
      </c>
      <c r="BE677" t="s">
        <v>1925</v>
      </c>
      <c r="BF677" t="s">
        <v>354</v>
      </c>
      <c r="BG677" t="s">
        <v>2057</v>
      </c>
      <c r="BH677">
        <v>1</v>
      </c>
      <c r="BI677">
        <v>1</v>
      </c>
      <c r="BJ677">
        <v>1</v>
      </c>
      <c r="BK677" t="s">
        <v>189</v>
      </c>
      <c r="BL677" t="s">
        <v>6307</v>
      </c>
      <c r="BM677">
        <v>22023</v>
      </c>
      <c r="BN677" t="s">
        <v>457</v>
      </c>
      <c r="BO677" t="s">
        <v>16</v>
      </c>
      <c r="BP677" t="s">
        <v>456</v>
      </c>
      <c r="BQ677" t="s">
        <v>184</v>
      </c>
      <c r="BR677" t="s">
        <v>6744</v>
      </c>
      <c r="BS677" t="s">
        <v>9667</v>
      </c>
      <c r="BT677" t="s">
        <v>16</v>
      </c>
      <c r="BU677" t="s">
        <v>189</v>
      </c>
      <c r="BV677" t="s">
        <v>52</v>
      </c>
      <c r="BW677" t="s">
        <v>195</v>
      </c>
      <c r="BX677" t="s">
        <v>196</v>
      </c>
      <c r="BY677" t="s">
        <v>197</v>
      </c>
      <c r="BZ677" s="138"/>
      <c r="CA677" s="138">
        <v>43657</v>
      </c>
      <c r="CB677" t="s">
        <v>17</v>
      </c>
      <c r="CC677" t="s">
        <v>17</v>
      </c>
      <c r="CD677" t="s">
        <v>6307</v>
      </c>
      <c r="CE677" t="s">
        <v>189</v>
      </c>
      <c r="CF677" t="s">
        <v>6307</v>
      </c>
      <c r="CG677" t="s">
        <v>189</v>
      </c>
      <c r="CH677">
        <v>2022</v>
      </c>
      <c r="CI677" s="7">
        <v>44676</v>
      </c>
      <c r="CJ677" t="s">
        <v>4723</v>
      </c>
      <c r="CK677">
        <v>4</v>
      </c>
      <c r="CL677">
        <v>18</v>
      </c>
      <c r="CM677" s="7">
        <v>44676</v>
      </c>
      <c r="CN677" t="s">
        <v>11764</v>
      </c>
      <c r="CO677" t="s">
        <v>9857</v>
      </c>
      <c r="CP677" t="s">
        <v>11498</v>
      </c>
      <c r="CQ677" t="s">
        <v>11727</v>
      </c>
      <c r="CR677" t="s">
        <v>5984</v>
      </c>
      <c r="CS677" t="s">
        <v>5983</v>
      </c>
      <c r="CT677" t="s">
        <v>9858</v>
      </c>
      <c r="CU677" t="s">
        <v>6826</v>
      </c>
      <c r="CV677" t="s">
        <v>6310</v>
      </c>
      <c r="CW677" t="s">
        <v>9874</v>
      </c>
      <c r="CX677" t="s">
        <v>5537</v>
      </c>
      <c r="CY677" t="s">
        <v>9813</v>
      </c>
      <c r="CZ677" t="s">
        <v>6730</v>
      </c>
      <c r="DA677" t="s">
        <v>241</v>
      </c>
      <c r="DB677" t="s">
        <v>16</v>
      </c>
      <c r="DC677" t="s">
        <v>16</v>
      </c>
      <c r="DD677" t="s">
        <v>15</v>
      </c>
      <c r="DE677" t="s">
        <v>16</v>
      </c>
      <c r="DF677" t="s">
        <v>16</v>
      </c>
      <c r="DG677" t="s">
        <v>4727</v>
      </c>
      <c r="DH677" t="s">
        <v>2051</v>
      </c>
      <c r="DI677" t="s">
        <v>4517</v>
      </c>
      <c r="DJ677" t="s">
        <v>16</v>
      </c>
      <c r="DK677" t="s">
        <v>16</v>
      </c>
      <c r="DL677" t="s">
        <v>4465</v>
      </c>
      <c r="DM677" t="s">
        <v>16</v>
      </c>
      <c r="DN677" t="s">
        <v>5046</v>
      </c>
      <c r="DO677" t="s">
        <v>11766</v>
      </c>
      <c r="DP677" t="s">
        <v>8145</v>
      </c>
      <c r="DQ677" t="s">
        <v>10364</v>
      </c>
      <c r="DR677" t="s">
        <v>8146</v>
      </c>
    </row>
    <row r="678" spans="1:122" x14ac:dyDescent="0.25">
      <c r="A678">
        <v>237</v>
      </c>
      <c r="B678" t="s">
        <v>189</v>
      </c>
      <c r="C678" t="s">
        <v>3196</v>
      </c>
      <c r="D678" s="138">
        <v>44676</v>
      </c>
      <c r="E678" t="s">
        <v>8147</v>
      </c>
      <c r="F678" t="s">
        <v>11</v>
      </c>
      <c r="G678" t="s">
        <v>1929</v>
      </c>
      <c r="H678" t="s">
        <v>11</v>
      </c>
      <c r="I678" t="s">
        <v>9802</v>
      </c>
      <c r="J678" t="s">
        <v>100</v>
      </c>
      <c r="K678">
        <v>0.7</v>
      </c>
      <c r="L678">
        <v>0.7</v>
      </c>
      <c r="M678">
        <v>4.59</v>
      </c>
      <c r="N678">
        <v>5.4939999999999998</v>
      </c>
      <c r="O678" t="s">
        <v>189</v>
      </c>
      <c r="P678" t="s">
        <v>13</v>
      </c>
      <c r="Q678" t="s">
        <v>36</v>
      </c>
      <c r="R678" t="s">
        <v>16</v>
      </c>
      <c r="S678" t="s">
        <v>16</v>
      </c>
      <c r="T678" t="s">
        <v>16</v>
      </c>
      <c r="U678" t="s">
        <v>16</v>
      </c>
      <c r="V678" t="s">
        <v>2410</v>
      </c>
      <c r="W678">
        <v>100</v>
      </c>
      <c r="X678" t="s">
        <v>22</v>
      </c>
      <c r="Y678" t="s">
        <v>6282</v>
      </c>
      <c r="Z678" t="s">
        <v>6282</v>
      </c>
      <c r="AA678" t="s">
        <v>189</v>
      </c>
      <c r="AB678" s="138">
        <v>44680</v>
      </c>
      <c r="AC678" s="138">
        <v>44863</v>
      </c>
      <c r="AD678" t="s">
        <v>6241</v>
      </c>
      <c r="AE678" t="s">
        <v>5284</v>
      </c>
      <c r="AF678" t="s">
        <v>16</v>
      </c>
      <c r="AG678" t="s">
        <v>189</v>
      </c>
      <c r="AH678" s="138">
        <v>45776</v>
      </c>
      <c r="AI678" t="s">
        <v>2414</v>
      </c>
      <c r="AJ678" t="s">
        <v>189</v>
      </c>
      <c r="AK678" t="s">
        <v>189</v>
      </c>
      <c r="AL678" t="s">
        <v>189</v>
      </c>
      <c r="AM678" t="s">
        <v>189</v>
      </c>
      <c r="AN678" t="s">
        <v>189</v>
      </c>
      <c r="AO678" t="s">
        <v>189</v>
      </c>
      <c r="AP678" t="s">
        <v>189</v>
      </c>
      <c r="AQ678" t="s">
        <v>16</v>
      </c>
      <c r="AR678" t="s">
        <v>189</v>
      </c>
      <c r="AS678" t="s">
        <v>16</v>
      </c>
      <c r="AT678" t="s">
        <v>189</v>
      </c>
      <c r="AU678" t="s">
        <v>9344</v>
      </c>
      <c r="AV678" t="s">
        <v>189</v>
      </c>
      <c r="AW678" t="s">
        <v>16</v>
      </c>
      <c r="AX678" t="s">
        <v>16</v>
      </c>
      <c r="AY678" t="s">
        <v>16</v>
      </c>
      <c r="AZ678" t="s">
        <v>16</v>
      </c>
      <c r="BA678" t="s">
        <v>16</v>
      </c>
      <c r="BB678" t="s">
        <v>16</v>
      </c>
      <c r="BC678" t="s">
        <v>16</v>
      </c>
      <c r="BD678" t="s">
        <v>16</v>
      </c>
      <c r="BE678" t="s">
        <v>16</v>
      </c>
      <c r="BF678" t="s">
        <v>189</v>
      </c>
      <c r="BG678" t="s">
        <v>189</v>
      </c>
      <c r="BH678">
        <v>0</v>
      </c>
      <c r="BI678">
        <v>0</v>
      </c>
      <c r="BJ678">
        <v>0</v>
      </c>
      <c r="BK678" t="s">
        <v>189</v>
      </c>
      <c r="BL678" t="s">
        <v>189</v>
      </c>
      <c r="BN678" t="s">
        <v>3191</v>
      </c>
      <c r="BO678" t="s">
        <v>16</v>
      </c>
      <c r="BP678" t="s">
        <v>3194</v>
      </c>
      <c r="BQ678" t="s">
        <v>184</v>
      </c>
      <c r="BR678" t="s">
        <v>6744</v>
      </c>
      <c r="BS678" t="s">
        <v>9667</v>
      </c>
      <c r="BT678" t="s">
        <v>16</v>
      </c>
      <c r="BU678" t="s">
        <v>189</v>
      </c>
      <c r="BV678" t="s">
        <v>52</v>
      </c>
      <c r="BW678" t="s">
        <v>195</v>
      </c>
      <c r="BX678" t="s">
        <v>196</v>
      </c>
      <c r="BY678" t="s">
        <v>3195</v>
      </c>
      <c r="BZ678" s="138"/>
      <c r="CA678" s="138">
        <v>44676</v>
      </c>
      <c r="CB678" t="s">
        <v>17</v>
      </c>
      <c r="CC678" t="s">
        <v>17</v>
      </c>
      <c r="CD678" t="s">
        <v>6307</v>
      </c>
      <c r="CE678" t="s">
        <v>189</v>
      </c>
      <c r="CF678" t="s">
        <v>189</v>
      </c>
      <c r="CG678" t="s">
        <v>189</v>
      </c>
      <c r="CH678">
        <v>2022</v>
      </c>
      <c r="CI678" s="7">
        <v>44676</v>
      </c>
      <c r="CJ678" t="s">
        <v>4723</v>
      </c>
      <c r="CK678">
        <v>4</v>
      </c>
      <c r="CL678">
        <v>18</v>
      </c>
      <c r="CM678" s="7">
        <v>44676</v>
      </c>
      <c r="CN678" t="s">
        <v>11764</v>
      </c>
      <c r="CO678" t="s">
        <v>9857</v>
      </c>
      <c r="CP678" t="s">
        <v>11498</v>
      </c>
      <c r="CQ678" t="s">
        <v>11727</v>
      </c>
      <c r="CR678" t="s">
        <v>5984</v>
      </c>
      <c r="CS678" t="s">
        <v>5983</v>
      </c>
      <c r="CT678" t="s">
        <v>9858</v>
      </c>
      <c r="CU678" t="s">
        <v>9873</v>
      </c>
      <c r="CV678" t="s">
        <v>6307</v>
      </c>
      <c r="CW678" t="s">
        <v>9874</v>
      </c>
      <c r="CX678" t="s">
        <v>3193</v>
      </c>
      <c r="CY678" t="s">
        <v>9813</v>
      </c>
      <c r="CZ678" t="s">
        <v>6730</v>
      </c>
      <c r="DA678" t="s">
        <v>188</v>
      </c>
      <c r="DB678" t="s">
        <v>16</v>
      </c>
      <c r="DC678" t="s">
        <v>16</v>
      </c>
      <c r="DD678" t="s">
        <v>22</v>
      </c>
      <c r="DE678" t="s">
        <v>16</v>
      </c>
      <c r="DF678" t="s">
        <v>7120</v>
      </c>
      <c r="DG678" t="s">
        <v>4727</v>
      </c>
      <c r="DH678" t="s">
        <v>6766</v>
      </c>
      <c r="DI678" t="s">
        <v>5907</v>
      </c>
      <c r="DJ678" t="s">
        <v>16</v>
      </c>
      <c r="DK678" t="s">
        <v>16</v>
      </c>
      <c r="DL678" t="s">
        <v>5972</v>
      </c>
      <c r="DM678" t="s">
        <v>6243</v>
      </c>
      <c r="DN678" t="s">
        <v>189</v>
      </c>
      <c r="DO678" t="s">
        <v>11290</v>
      </c>
      <c r="DP678" t="s">
        <v>8148</v>
      </c>
      <c r="DQ678" t="s">
        <v>10364</v>
      </c>
      <c r="DR678" t="s">
        <v>8149</v>
      </c>
    </row>
    <row r="679" spans="1:122" x14ac:dyDescent="0.25">
      <c r="A679">
        <v>236</v>
      </c>
      <c r="B679" t="s">
        <v>189</v>
      </c>
      <c r="C679" t="s">
        <v>3743</v>
      </c>
      <c r="D679" s="138">
        <v>44673</v>
      </c>
      <c r="E679" t="s">
        <v>3745</v>
      </c>
      <c r="F679" t="s">
        <v>11</v>
      </c>
      <c r="G679" t="s">
        <v>1926</v>
      </c>
      <c r="H679" t="s">
        <v>11</v>
      </c>
      <c r="I679" t="s">
        <v>9802</v>
      </c>
      <c r="J679" t="s">
        <v>100</v>
      </c>
      <c r="K679">
        <v>2</v>
      </c>
      <c r="L679">
        <v>2</v>
      </c>
      <c r="M679">
        <v>13</v>
      </c>
      <c r="N679">
        <v>15.692</v>
      </c>
      <c r="O679" t="s">
        <v>189</v>
      </c>
      <c r="P679" t="s">
        <v>13</v>
      </c>
      <c r="Q679" t="s">
        <v>36</v>
      </c>
      <c r="R679" t="s">
        <v>16</v>
      </c>
      <c r="S679" t="s">
        <v>36</v>
      </c>
      <c r="T679" t="s">
        <v>16</v>
      </c>
      <c r="U679" t="s">
        <v>16</v>
      </c>
      <c r="V679" t="s">
        <v>2410</v>
      </c>
      <c r="X679" t="s">
        <v>32</v>
      </c>
      <c r="Y679" t="s">
        <v>6282</v>
      </c>
      <c r="Z679" t="s">
        <v>6282</v>
      </c>
      <c r="AA679" t="s">
        <v>189</v>
      </c>
      <c r="AB679" s="138">
        <v>44678</v>
      </c>
      <c r="AC679" s="138">
        <v>44861</v>
      </c>
      <c r="AD679" t="s">
        <v>6242</v>
      </c>
      <c r="AE679" t="s">
        <v>5372</v>
      </c>
      <c r="AF679" t="s">
        <v>16</v>
      </c>
      <c r="AG679" t="s">
        <v>189</v>
      </c>
      <c r="AH679" s="138">
        <v>45774</v>
      </c>
      <c r="AI679" t="s">
        <v>2414</v>
      </c>
      <c r="AJ679" t="s">
        <v>189</v>
      </c>
      <c r="AK679" t="s">
        <v>189</v>
      </c>
      <c r="AL679" t="s">
        <v>189</v>
      </c>
      <c r="AM679" t="s">
        <v>189</v>
      </c>
      <c r="AN679" t="s">
        <v>189</v>
      </c>
      <c r="AO679" t="s">
        <v>189</v>
      </c>
      <c r="AP679" t="s">
        <v>189</v>
      </c>
      <c r="AQ679" t="s">
        <v>16</v>
      </c>
      <c r="AR679" t="s">
        <v>189</v>
      </c>
      <c r="AS679" t="s">
        <v>16</v>
      </c>
      <c r="AT679" t="s">
        <v>189</v>
      </c>
      <c r="AU679" t="s">
        <v>9344</v>
      </c>
      <c r="AV679" t="s">
        <v>189</v>
      </c>
      <c r="AW679" t="s">
        <v>16</v>
      </c>
      <c r="AX679" t="s">
        <v>16</v>
      </c>
      <c r="AY679" t="s">
        <v>16</v>
      </c>
      <c r="AZ679" t="s">
        <v>16</v>
      </c>
      <c r="BA679" t="s">
        <v>16</v>
      </c>
      <c r="BB679" t="s">
        <v>16</v>
      </c>
      <c r="BC679" t="s">
        <v>181</v>
      </c>
      <c r="BD679" t="s">
        <v>16</v>
      </c>
      <c r="BE679" t="s">
        <v>2136</v>
      </c>
      <c r="BF679" t="s">
        <v>189</v>
      </c>
      <c r="BG679" t="s">
        <v>189</v>
      </c>
      <c r="BH679">
        <v>0</v>
      </c>
      <c r="BI679">
        <v>0</v>
      </c>
      <c r="BJ679">
        <v>0</v>
      </c>
      <c r="BK679" t="s">
        <v>189</v>
      </c>
      <c r="BL679" t="s">
        <v>189</v>
      </c>
      <c r="BN679" t="s">
        <v>3742</v>
      </c>
      <c r="BO679" t="s">
        <v>16</v>
      </c>
      <c r="BP679" t="s">
        <v>3745</v>
      </c>
      <c r="BQ679" t="s">
        <v>184</v>
      </c>
      <c r="BR679" t="s">
        <v>5653</v>
      </c>
      <c r="BS679" t="s">
        <v>9682</v>
      </c>
      <c r="BT679" t="s">
        <v>6878</v>
      </c>
      <c r="BU679" t="s">
        <v>189</v>
      </c>
      <c r="BV679" t="s">
        <v>37</v>
      </c>
      <c r="BW679" t="s">
        <v>189</v>
      </c>
      <c r="BX679" t="s">
        <v>867</v>
      </c>
      <c r="BY679" t="s">
        <v>16</v>
      </c>
      <c r="BZ679" s="138"/>
      <c r="CA679" s="138">
        <v>44344</v>
      </c>
      <c r="CB679" t="s">
        <v>29</v>
      </c>
      <c r="CC679" t="s">
        <v>29</v>
      </c>
      <c r="CD679" t="s">
        <v>6307</v>
      </c>
      <c r="CE679" t="s">
        <v>189</v>
      </c>
      <c r="CF679" t="s">
        <v>189</v>
      </c>
      <c r="CG679" t="s">
        <v>189</v>
      </c>
      <c r="CH679">
        <v>2022</v>
      </c>
      <c r="CI679" s="7">
        <v>44673</v>
      </c>
      <c r="CJ679" t="s">
        <v>16</v>
      </c>
      <c r="CK679">
        <v>4</v>
      </c>
      <c r="CL679">
        <v>17</v>
      </c>
      <c r="CM679" s="7">
        <v>44669</v>
      </c>
      <c r="CN679" t="s">
        <v>11767</v>
      </c>
      <c r="CO679" t="s">
        <v>9857</v>
      </c>
      <c r="CP679" t="s">
        <v>11498</v>
      </c>
      <c r="CQ679" t="s">
        <v>11727</v>
      </c>
      <c r="CR679" t="s">
        <v>5984</v>
      </c>
      <c r="CS679" t="s">
        <v>5985</v>
      </c>
      <c r="CT679" t="s">
        <v>9858</v>
      </c>
      <c r="CU679" t="s">
        <v>9873</v>
      </c>
      <c r="CV679" t="s">
        <v>6310</v>
      </c>
      <c r="CW679" t="s">
        <v>9874</v>
      </c>
      <c r="CX679" t="s">
        <v>3744</v>
      </c>
      <c r="CY679" t="s">
        <v>9813</v>
      </c>
      <c r="CZ679" t="s">
        <v>6730</v>
      </c>
      <c r="DA679" t="s">
        <v>188</v>
      </c>
      <c r="DB679" t="s">
        <v>16</v>
      </c>
      <c r="DC679" t="s">
        <v>3742</v>
      </c>
      <c r="DD679" t="s">
        <v>32</v>
      </c>
      <c r="DE679" t="s">
        <v>16</v>
      </c>
      <c r="DF679" t="s">
        <v>16</v>
      </c>
      <c r="DG679" t="s">
        <v>4727</v>
      </c>
      <c r="DH679" t="s">
        <v>2051</v>
      </c>
      <c r="DI679" t="s">
        <v>4504</v>
      </c>
      <c r="DJ679" t="s">
        <v>16</v>
      </c>
      <c r="DK679" t="s">
        <v>16</v>
      </c>
      <c r="DL679" t="s">
        <v>4465</v>
      </c>
      <c r="DM679" t="s">
        <v>16</v>
      </c>
      <c r="DN679" t="s">
        <v>189</v>
      </c>
      <c r="DO679" t="s">
        <v>10928</v>
      </c>
      <c r="DP679" t="s">
        <v>8150</v>
      </c>
      <c r="DQ679" t="s">
        <v>10365</v>
      </c>
      <c r="DR679" t="s">
        <v>8151</v>
      </c>
    </row>
    <row r="680" spans="1:122" x14ac:dyDescent="0.25">
      <c r="A680">
        <v>235</v>
      </c>
      <c r="B680" t="s">
        <v>189</v>
      </c>
      <c r="C680" t="s">
        <v>3741</v>
      </c>
      <c r="D680" s="138">
        <v>44673</v>
      </c>
      <c r="E680" t="s">
        <v>3736</v>
      </c>
      <c r="F680" t="s">
        <v>11</v>
      </c>
      <c r="G680" t="s">
        <v>1929</v>
      </c>
      <c r="H680" t="s">
        <v>11</v>
      </c>
      <c r="I680" t="s">
        <v>9802</v>
      </c>
      <c r="J680" t="s">
        <v>100</v>
      </c>
      <c r="K680">
        <v>1</v>
      </c>
      <c r="L680">
        <v>1</v>
      </c>
      <c r="M680">
        <v>6.5</v>
      </c>
      <c r="N680">
        <v>7.8460000000000001</v>
      </c>
      <c r="O680" t="s">
        <v>189</v>
      </c>
      <c r="P680" t="s">
        <v>13</v>
      </c>
      <c r="Q680" t="s">
        <v>341</v>
      </c>
      <c r="R680" t="s">
        <v>16</v>
      </c>
      <c r="S680" t="s">
        <v>16</v>
      </c>
      <c r="T680" t="s">
        <v>16</v>
      </c>
      <c r="U680" t="s">
        <v>16</v>
      </c>
      <c r="V680" t="s">
        <v>2410</v>
      </c>
      <c r="W680">
        <v>99.995000000000005</v>
      </c>
      <c r="X680" t="s">
        <v>32</v>
      </c>
      <c r="Y680" t="s">
        <v>6283</v>
      </c>
      <c r="Z680" t="s">
        <v>6283</v>
      </c>
      <c r="AA680" t="s">
        <v>189</v>
      </c>
      <c r="AB680" s="138">
        <v>44658</v>
      </c>
      <c r="AC680" s="138">
        <v>44841</v>
      </c>
      <c r="AD680" t="s">
        <v>6240</v>
      </c>
      <c r="AE680" t="s">
        <v>5371</v>
      </c>
      <c r="AF680" t="s">
        <v>16</v>
      </c>
      <c r="AG680" t="s">
        <v>189</v>
      </c>
      <c r="AH680" s="138">
        <v>45754</v>
      </c>
      <c r="AI680" t="s">
        <v>2414</v>
      </c>
      <c r="AJ680" t="s">
        <v>189</v>
      </c>
      <c r="AK680" t="s">
        <v>189</v>
      </c>
      <c r="AL680" t="s">
        <v>189</v>
      </c>
      <c r="AM680" t="s">
        <v>189</v>
      </c>
      <c r="AN680" t="s">
        <v>189</v>
      </c>
      <c r="AO680" t="s">
        <v>189</v>
      </c>
      <c r="AP680" t="s">
        <v>189</v>
      </c>
      <c r="AQ680" t="s">
        <v>16</v>
      </c>
      <c r="AR680" t="s">
        <v>189</v>
      </c>
      <c r="AS680" t="s">
        <v>16</v>
      </c>
      <c r="AT680" t="s">
        <v>189</v>
      </c>
      <c r="AU680" t="s">
        <v>9344</v>
      </c>
      <c r="AV680" t="s">
        <v>189</v>
      </c>
      <c r="AW680" t="s">
        <v>16</v>
      </c>
      <c r="AX680" t="s">
        <v>16</v>
      </c>
      <c r="AY680" t="s">
        <v>16</v>
      </c>
      <c r="AZ680" t="s">
        <v>16</v>
      </c>
      <c r="BA680" t="s">
        <v>16</v>
      </c>
      <c r="BB680" t="s">
        <v>16</v>
      </c>
      <c r="BC680" t="s">
        <v>16</v>
      </c>
      <c r="BD680" t="s">
        <v>16</v>
      </c>
      <c r="BE680" t="s">
        <v>16</v>
      </c>
      <c r="BF680" t="s">
        <v>189</v>
      </c>
      <c r="BG680" t="s">
        <v>189</v>
      </c>
      <c r="BH680">
        <v>0</v>
      </c>
      <c r="BI680">
        <v>0</v>
      </c>
      <c r="BJ680">
        <v>0</v>
      </c>
      <c r="BK680" t="s">
        <v>189</v>
      </c>
      <c r="BL680" t="s">
        <v>189</v>
      </c>
      <c r="BN680" t="s">
        <v>3733</v>
      </c>
      <c r="BO680" t="s">
        <v>16</v>
      </c>
      <c r="BP680" t="s">
        <v>3736</v>
      </c>
      <c r="BQ680" t="s">
        <v>184</v>
      </c>
      <c r="BR680" t="s">
        <v>6744</v>
      </c>
      <c r="BS680" t="s">
        <v>1494</v>
      </c>
      <c r="BT680" t="s">
        <v>16</v>
      </c>
      <c r="BU680" t="s">
        <v>189</v>
      </c>
      <c r="BV680" t="s">
        <v>18</v>
      </c>
      <c r="BW680" t="s">
        <v>9677</v>
      </c>
      <c r="BX680" t="s">
        <v>2809</v>
      </c>
      <c r="BY680" t="s">
        <v>16</v>
      </c>
      <c r="BZ680" s="138"/>
      <c r="CA680" s="138">
        <v>42544</v>
      </c>
      <c r="CB680" t="s">
        <v>17</v>
      </c>
      <c r="CC680" t="s">
        <v>17</v>
      </c>
      <c r="CD680" t="s">
        <v>6307</v>
      </c>
      <c r="CE680" t="s">
        <v>189</v>
      </c>
      <c r="CF680" t="s">
        <v>189</v>
      </c>
      <c r="CG680" t="s">
        <v>189</v>
      </c>
      <c r="CH680">
        <v>2022</v>
      </c>
      <c r="CI680" s="7">
        <v>44673</v>
      </c>
      <c r="CJ680" t="s">
        <v>4723</v>
      </c>
      <c r="CK680">
        <v>4</v>
      </c>
      <c r="CL680">
        <v>17</v>
      </c>
      <c r="CM680" s="7">
        <v>44669</v>
      </c>
      <c r="CN680" t="s">
        <v>11767</v>
      </c>
      <c r="CO680" t="s">
        <v>9857</v>
      </c>
      <c r="CP680" t="s">
        <v>11498</v>
      </c>
      <c r="CQ680" t="s">
        <v>11727</v>
      </c>
      <c r="CR680" t="s">
        <v>5984</v>
      </c>
      <c r="CS680" t="s">
        <v>5985</v>
      </c>
      <c r="CT680" t="s">
        <v>9858</v>
      </c>
      <c r="CU680" t="s">
        <v>9873</v>
      </c>
      <c r="CV680" t="s">
        <v>6310</v>
      </c>
      <c r="CW680" t="s">
        <v>9874</v>
      </c>
      <c r="CX680" t="s">
        <v>3735</v>
      </c>
      <c r="CY680" t="s">
        <v>9813</v>
      </c>
      <c r="CZ680" t="s">
        <v>6730</v>
      </c>
      <c r="DA680" t="s">
        <v>188</v>
      </c>
      <c r="DB680" t="s">
        <v>16</v>
      </c>
      <c r="DC680" t="s">
        <v>3733</v>
      </c>
      <c r="DD680" t="s">
        <v>32</v>
      </c>
      <c r="DE680" t="s">
        <v>16</v>
      </c>
      <c r="DF680" t="s">
        <v>16</v>
      </c>
      <c r="DG680" t="s">
        <v>4727</v>
      </c>
      <c r="DH680" t="s">
        <v>2051</v>
      </c>
      <c r="DI680" t="s">
        <v>4519</v>
      </c>
      <c r="DJ680" t="s">
        <v>16</v>
      </c>
      <c r="DK680" t="s">
        <v>16</v>
      </c>
      <c r="DL680" t="s">
        <v>4465</v>
      </c>
      <c r="DM680" t="s">
        <v>16</v>
      </c>
      <c r="DN680" t="s">
        <v>189</v>
      </c>
      <c r="DO680" t="s">
        <v>11768</v>
      </c>
      <c r="DP680" t="s">
        <v>8152</v>
      </c>
      <c r="DQ680" t="s">
        <v>10365</v>
      </c>
      <c r="DR680" t="s">
        <v>8153</v>
      </c>
    </row>
    <row r="681" spans="1:122" x14ac:dyDescent="0.25">
      <c r="A681">
        <v>234</v>
      </c>
      <c r="B681" t="s">
        <v>189</v>
      </c>
      <c r="C681" t="s">
        <v>3734</v>
      </c>
      <c r="D681" s="138">
        <v>44673</v>
      </c>
      <c r="E681" t="s">
        <v>3738</v>
      </c>
      <c r="F681" t="s">
        <v>11</v>
      </c>
      <c r="G681" t="s">
        <v>1929</v>
      </c>
      <c r="H681" t="s">
        <v>11</v>
      </c>
      <c r="I681" t="s">
        <v>9802</v>
      </c>
      <c r="J681" t="s">
        <v>100</v>
      </c>
      <c r="K681">
        <v>1.2</v>
      </c>
      <c r="L681">
        <v>1.2</v>
      </c>
      <c r="M681">
        <v>7.8</v>
      </c>
      <c r="N681">
        <v>9.4149999999999991</v>
      </c>
      <c r="O681" t="s">
        <v>189</v>
      </c>
      <c r="P681" t="s">
        <v>13</v>
      </c>
      <c r="Q681" t="s">
        <v>51</v>
      </c>
      <c r="R681" t="s">
        <v>16</v>
      </c>
      <c r="S681" t="s">
        <v>16</v>
      </c>
      <c r="T681" t="s">
        <v>16</v>
      </c>
      <c r="U681" t="s">
        <v>16</v>
      </c>
      <c r="V681" t="s">
        <v>2410</v>
      </c>
      <c r="W681">
        <v>100</v>
      </c>
      <c r="X681" t="s">
        <v>72</v>
      </c>
      <c r="Y681" t="s">
        <v>6283</v>
      </c>
      <c r="Z681" t="s">
        <v>6283</v>
      </c>
      <c r="AA681" t="s">
        <v>189</v>
      </c>
      <c r="AB681" s="138">
        <v>44678</v>
      </c>
      <c r="AC681" s="138">
        <v>44861</v>
      </c>
      <c r="AD681" t="s">
        <v>6240</v>
      </c>
      <c r="AE681" t="s">
        <v>5371</v>
      </c>
      <c r="AF681" t="s">
        <v>16</v>
      </c>
      <c r="AG681" t="s">
        <v>189</v>
      </c>
      <c r="AH681" s="138">
        <v>45774</v>
      </c>
      <c r="AI681" t="s">
        <v>2414</v>
      </c>
      <c r="AJ681" t="s">
        <v>189</v>
      </c>
      <c r="AK681" t="s">
        <v>189</v>
      </c>
      <c r="AL681" t="s">
        <v>189</v>
      </c>
      <c r="AM681" t="s">
        <v>189</v>
      </c>
      <c r="AN681" t="s">
        <v>189</v>
      </c>
      <c r="AO681" t="s">
        <v>189</v>
      </c>
      <c r="AP681" t="s">
        <v>189</v>
      </c>
      <c r="AQ681" t="s">
        <v>16</v>
      </c>
      <c r="AR681" t="s">
        <v>189</v>
      </c>
      <c r="AS681" t="s">
        <v>16</v>
      </c>
      <c r="AT681" t="s">
        <v>189</v>
      </c>
      <c r="AU681" t="s">
        <v>9344</v>
      </c>
      <c r="AV681" t="s">
        <v>189</v>
      </c>
      <c r="AW681" t="s">
        <v>16</v>
      </c>
      <c r="AX681" t="s">
        <v>16</v>
      </c>
      <c r="AY681" t="s">
        <v>16</v>
      </c>
      <c r="AZ681" t="s">
        <v>16</v>
      </c>
      <c r="BA681" t="s">
        <v>16</v>
      </c>
      <c r="BB681" t="s">
        <v>16</v>
      </c>
      <c r="BC681" t="s">
        <v>16</v>
      </c>
      <c r="BD681" t="s">
        <v>16</v>
      </c>
      <c r="BE681" t="s">
        <v>16</v>
      </c>
      <c r="BF681" t="s">
        <v>189</v>
      </c>
      <c r="BG681" t="s">
        <v>189</v>
      </c>
      <c r="BH681">
        <v>0</v>
      </c>
      <c r="BI681">
        <v>0</v>
      </c>
      <c r="BJ681">
        <v>0</v>
      </c>
      <c r="BK681" t="s">
        <v>189</v>
      </c>
      <c r="BL681" t="s">
        <v>189</v>
      </c>
      <c r="BN681" t="s">
        <v>3733</v>
      </c>
      <c r="BO681" t="s">
        <v>9710</v>
      </c>
      <c r="BP681" t="s">
        <v>3736</v>
      </c>
      <c r="BQ681" t="s">
        <v>184</v>
      </c>
      <c r="BR681" t="s">
        <v>6744</v>
      </c>
      <c r="BS681" t="s">
        <v>1494</v>
      </c>
      <c r="BT681" t="s">
        <v>16</v>
      </c>
      <c r="BU681" t="s">
        <v>189</v>
      </c>
      <c r="BV681" t="s">
        <v>18</v>
      </c>
      <c r="BW681" t="s">
        <v>9677</v>
      </c>
      <c r="BX681" t="s">
        <v>2809</v>
      </c>
      <c r="BY681" t="s">
        <v>16</v>
      </c>
      <c r="BZ681" s="138"/>
      <c r="CA681" s="138">
        <v>42544</v>
      </c>
      <c r="CB681" t="s">
        <v>17</v>
      </c>
      <c r="CC681" t="s">
        <v>17</v>
      </c>
      <c r="CD681" t="s">
        <v>6307</v>
      </c>
      <c r="CE681" t="s">
        <v>189</v>
      </c>
      <c r="CF681" t="s">
        <v>189</v>
      </c>
      <c r="CG681" t="s">
        <v>189</v>
      </c>
      <c r="CH681">
        <v>2022</v>
      </c>
      <c r="CI681" s="7">
        <v>44673</v>
      </c>
      <c r="CJ681" t="s">
        <v>4723</v>
      </c>
      <c r="CK681">
        <v>4</v>
      </c>
      <c r="CL681">
        <v>17</v>
      </c>
      <c r="CM681" s="7">
        <v>44669</v>
      </c>
      <c r="CN681" t="s">
        <v>11767</v>
      </c>
      <c r="CO681" t="s">
        <v>9857</v>
      </c>
      <c r="CP681" t="s">
        <v>11498</v>
      </c>
      <c r="CQ681" t="s">
        <v>11727</v>
      </c>
      <c r="CR681" t="s">
        <v>5984</v>
      </c>
      <c r="CS681" t="s">
        <v>5985</v>
      </c>
      <c r="CT681" t="s">
        <v>9858</v>
      </c>
      <c r="CU681" t="s">
        <v>9873</v>
      </c>
      <c r="CV681" t="s">
        <v>6310</v>
      </c>
      <c r="CW681" t="s">
        <v>9874</v>
      </c>
      <c r="CX681" t="s">
        <v>3735</v>
      </c>
      <c r="CY681" t="s">
        <v>9813</v>
      </c>
      <c r="CZ681" t="s">
        <v>6730</v>
      </c>
      <c r="DA681" t="s">
        <v>188</v>
      </c>
      <c r="DB681" t="s">
        <v>16</v>
      </c>
      <c r="DC681" t="s">
        <v>3733</v>
      </c>
      <c r="DD681" t="s">
        <v>22</v>
      </c>
      <c r="DE681" t="s">
        <v>16</v>
      </c>
      <c r="DF681" t="s">
        <v>3297</v>
      </c>
      <c r="DG681" t="s">
        <v>4727</v>
      </c>
      <c r="DH681" t="s">
        <v>2051</v>
      </c>
      <c r="DI681" t="s">
        <v>4498</v>
      </c>
      <c r="DJ681" t="s">
        <v>16</v>
      </c>
      <c r="DK681" t="s">
        <v>16</v>
      </c>
      <c r="DL681" t="s">
        <v>5972</v>
      </c>
      <c r="DM681" t="s">
        <v>9708</v>
      </c>
      <c r="DN681" t="s">
        <v>189</v>
      </c>
      <c r="DO681" t="s">
        <v>11292</v>
      </c>
      <c r="DP681" t="s">
        <v>8152</v>
      </c>
      <c r="DQ681" t="s">
        <v>10365</v>
      </c>
      <c r="DR681" t="s">
        <v>8154</v>
      </c>
    </row>
    <row r="682" spans="1:122" x14ac:dyDescent="0.25">
      <c r="A682">
        <v>233</v>
      </c>
      <c r="B682" t="s">
        <v>189</v>
      </c>
      <c r="C682" t="s">
        <v>3739</v>
      </c>
      <c r="D682" s="138">
        <v>44673</v>
      </c>
      <c r="E682" t="s">
        <v>3740</v>
      </c>
      <c r="F682" t="s">
        <v>11</v>
      </c>
      <c r="G682" t="s">
        <v>1929</v>
      </c>
      <c r="H682" t="s">
        <v>11</v>
      </c>
      <c r="I682" t="s">
        <v>9802</v>
      </c>
      <c r="J682" t="s">
        <v>100</v>
      </c>
      <c r="K682">
        <v>0.44</v>
      </c>
      <c r="L682">
        <v>0.44</v>
      </c>
      <c r="M682">
        <v>2.86</v>
      </c>
      <c r="N682">
        <v>3.452</v>
      </c>
      <c r="O682" t="s">
        <v>189</v>
      </c>
      <c r="P682" t="s">
        <v>13</v>
      </c>
      <c r="Q682" t="s">
        <v>51</v>
      </c>
      <c r="R682" t="s">
        <v>16</v>
      </c>
      <c r="S682" t="s">
        <v>16</v>
      </c>
      <c r="T682" t="s">
        <v>16</v>
      </c>
      <c r="U682" t="s">
        <v>16</v>
      </c>
      <c r="V682" t="s">
        <v>2410</v>
      </c>
      <c r="W682">
        <v>100</v>
      </c>
      <c r="X682" t="s">
        <v>72</v>
      </c>
      <c r="Y682" t="s">
        <v>6283</v>
      </c>
      <c r="Z682" t="s">
        <v>6283</v>
      </c>
      <c r="AA682" t="s">
        <v>189</v>
      </c>
      <c r="AB682" s="138">
        <v>44678</v>
      </c>
      <c r="AC682" s="138">
        <v>44861</v>
      </c>
      <c r="AD682" t="s">
        <v>6240</v>
      </c>
      <c r="AE682" t="s">
        <v>5371</v>
      </c>
      <c r="AF682" t="s">
        <v>16</v>
      </c>
      <c r="AG682" t="s">
        <v>189</v>
      </c>
      <c r="AH682" s="138">
        <v>45774</v>
      </c>
      <c r="AI682" t="s">
        <v>2414</v>
      </c>
      <c r="AJ682" t="s">
        <v>189</v>
      </c>
      <c r="AK682" t="s">
        <v>189</v>
      </c>
      <c r="AL682" t="s">
        <v>189</v>
      </c>
      <c r="AM682" t="s">
        <v>189</v>
      </c>
      <c r="AN682" t="s">
        <v>189</v>
      </c>
      <c r="AO682" t="s">
        <v>189</v>
      </c>
      <c r="AP682" t="s">
        <v>189</v>
      </c>
      <c r="AQ682" t="s">
        <v>16</v>
      </c>
      <c r="AR682" t="s">
        <v>189</v>
      </c>
      <c r="AS682" t="s">
        <v>16</v>
      </c>
      <c r="AT682" t="s">
        <v>189</v>
      </c>
      <c r="AU682" t="s">
        <v>9344</v>
      </c>
      <c r="AV682" t="s">
        <v>189</v>
      </c>
      <c r="AW682" t="s">
        <v>16</v>
      </c>
      <c r="AX682" t="s">
        <v>16</v>
      </c>
      <c r="AY682" t="s">
        <v>16</v>
      </c>
      <c r="AZ682" t="s">
        <v>16</v>
      </c>
      <c r="BA682" t="s">
        <v>16</v>
      </c>
      <c r="BB682" t="s">
        <v>16</v>
      </c>
      <c r="BC682" t="s">
        <v>16</v>
      </c>
      <c r="BD682" t="s">
        <v>16</v>
      </c>
      <c r="BE682" t="s">
        <v>16</v>
      </c>
      <c r="BF682" t="s">
        <v>189</v>
      </c>
      <c r="BG682" t="s">
        <v>189</v>
      </c>
      <c r="BH682">
        <v>0</v>
      </c>
      <c r="BI682">
        <v>0</v>
      </c>
      <c r="BJ682">
        <v>0</v>
      </c>
      <c r="BK682" t="s">
        <v>189</v>
      </c>
      <c r="BL682" t="s">
        <v>189</v>
      </c>
      <c r="BN682" t="s">
        <v>3733</v>
      </c>
      <c r="BO682" t="s">
        <v>7115</v>
      </c>
      <c r="BP682" t="s">
        <v>3736</v>
      </c>
      <c r="BQ682" t="s">
        <v>184</v>
      </c>
      <c r="BR682" t="s">
        <v>6744</v>
      </c>
      <c r="BS682" t="s">
        <v>1494</v>
      </c>
      <c r="BT682" t="s">
        <v>16</v>
      </c>
      <c r="BU682" t="s">
        <v>189</v>
      </c>
      <c r="BV682" t="s">
        <v>18</v>
      </c>
      <c r="BW682" t="s">
        <v>9677</v>
      </c>
      <c r="BX682" t="s">
        <v>2809</v>
      </c>
      <c r="BY682" t="s">
        <v>16</v>
      </c>
      <c r="BZ682" s="138"/>
      <c r="CA682" s="138">
        <v>42544</v>
      </c>
      <c r="CB682" t="s">
        <v>17</v>
      </c>
      <c r="CC682" t="s">
        <v>17</v>
      </c>
      <c r="CD682" t="s">
        <v>6307</v>
      </c>
      <c r="CE682" t="s">
        <v>189</v>
      </c>
      <c r="CF682" t="s">
        <v>189</v>
      </c>
      <c r="CG682" t="s">
        <v>189</v>
      </c>
      <c r="CH682">
        <v>2022</v>
      </c>
      <c r="CI682" s="7">
        <v>44673</v>
      </c>
      <c r="CJ682" t="s">
        <v>4723</v>
      </c>
      <c r="CK682">
        <v>4</v>
      </c>
      <c r="CL682">
        <v>17</v>
      </c>
      <c r="CM682" s="7">
        <v>44669</v>
      </c>
      <c r="CN682" t="s">
        <v>11767</v>
      </c>
      <c r="CO682" t="s">
        <v>9857</v>
      </c>
      <c r="CP682" t="s">
        <v>11498</v>
      </c>
      <c r="CQ682" t="s">
        <v>11727</v>
      </c>
      <c r="CR682" t="s">
        <v>5984</v>
      </c>
      <c r="CS682" t="s">
        <v>5985</v>
      </c>
      <c r="CT682" t="s">
        <v>9858</v>
      </c>
      <c r="CU682" t="s">
        <v>9873</v>
      </c>
      <c r="CV682" t="s">
        <v>6310</v>
      </c>
      <c r="CW682" t="s">
        <v>9874</v>
      </c>
      <c r="CX682" t="s">
        <v>3735</v>
      </c>
      <c r="CY682" t="s">
        <v>9813</v>
      </c>
      <c r="CZ682" t="s">
        <v>6730</v>
      </c>
      <c r="DA682" t="s">
        <v>188</v>
      </c>
      <c r="DB682" t="s">
        <v>16</v>
      </c>
      <c r="DC682" t="s">
        <v>3733</v>
      </c>
      <c r="DD682" t="s">
        <v>22</v>
      </c>
      <c r="DE682" t="s">
        <v>16</v>
      </c>
      <c r="DF682" t="s">
        <v>371</v>
      </c>
      <c r="DG682" t="s">
        <v>4727</v>
      </c>
      <c r="DH682" t="s">
        <v>6766</v>
      </c>
      <c r="DI682" t="s">
        <v>5930</v>
      </c>
      <c r="DJ682" t="s">
        <v>16</v>
      </c>
      <c r="DK682" t="s">
        <v>16</v>
      </c>
      <c r="DL682" t="s">
        <v>5972</v>
      </c>
      <c r="DM682" t="s">
        <v>6245</v>
      </c>
      <c r="DN682" t="s">
        <v>189</v>
      </c>
      <c r="DO682" t="s">
        <v>11291</v>
      </c>
      <c r="DP682" t="s">
        <v>8152</v>
      </c>
      <c r="DQ682" t="s">
        <v>10365</v>
      </c>
      <c r="DR682" t="s">
        <v>8154</v>
      </c>
    </row>
    <row r="683" spans="1:122" x14ac:dyDescent="0.25">
      <c r="A683">
        <v>232</v>
      </c>
      <c r="B683" t="s">
        <v>189</v>
      </c>
      <c r="C683" t="s">
        <v>3732</v>
      </c>
      <c r="D683" s="138">
        <v>44673</v>
      </c>
      <c r="E683" t="s">
        <v>1534</v>
      </c>
      <c r="F683" t="s">
        <v>3442</v>
      </c>
      <c r="G683" t="s">
        <v>1929</v>
      </c>
      <c r="H683" t="s">
        <v>11</v>
      </c>
      <c r="I683" t="s">
        <v>9802</v>
      </c>
      <c r="J683" t="s">
        <v>100</v>
      </c>
      <c r="K683">
        <v>0.6</v>
      </c>
      <c r="L683">
        <v>0.6</v>
      </c>
      <c r="M683">
        <v>3.9</v>
      </c>
      <c r="N683">
        <v>4.7080000000000002</v>
      </c>
      <c r="O683" t="s">
        <v>189</v>
      </c>
      <c r="P683" t="s">
        <v>121</v>
      </c>
      <c r="Q683" t="s">
        <v>48</v>
      </c>
      <c r="R683" t="s">
        <v>16</v>
      </c>
      <c r="S683" t="s">
        <v>16</v>
      </c>
      <c r="T683" t="s">
        <v>16</v>
      </c>
      <c r="U683" t="s">
        <v>16</v>
      </c>
      <c r="V683" t="s">
        <v>2410</v>
      </c>
      <c r="W683">
        <v>100</v>
      </c>
      <c r="X683" t="s">
        <v>32</v>
      </c>
      <c r="Y683" t="s">
        <v>6282</v>
      </c>
      <c r="Z683" t="s">
        <v>6282</v>
      </c>
      <c r="AA683" t="s">
        <v>189</v>
      </c>
      <c r="AB683" s="138">
        <v>44678</v>
      </c>
      <c r="AC683" s="138">
        <v>45042</v>
      </c>
      <c r="AD683" t="s">
        <v>6240</v>
      </c>
      <c r="AE683" t="s">
        <v>5136</v>
      </c>
      <c r="AF683" t="s">
        <v>16</v>
      </c>
      <c r="AG683" t="s">
        <v>189</v>
      </c>
      <c r="AH683" s="138">
        <v>45042</v>
      </c>
      <c r="AI683" t="s">
        <v>16</v>
      </c>
      <c r="AJ683" t="s">
        <v>189</v>
      </c>
      <c r="AK683" t="s">
        <v>189</v>
      </c>
      <c r="AL683" t="s">
        <v>189</v>
      </c>
      <c r="AM683" t="s">
        <v>189</v>
      </c>
      <c r="AN683" t="s">
        <v>189</v>
      </c>
      <c r="AO683" t="s">
        <v>189</v>
      </c>
      <c r="AP683" t="s">
        <v>5517</v>
      </c>
      <c r="AQ683" t="s">
        <v>16</v>
      </c>
      <c r="AR683" t="s">
        <v>189</v>
      </c>
      <c r="AS683" t="s">
        <v>16</v>
      </c>
      <c r="AT683" t="s">
        <v>189</v>
      </c>
      <c r="AU683" t="s">
        <v>9344</v>
      </c>
      <c r="AV683" t="s">
        <v>189</v>
      </c>
      <c r="AW683" t="s">
        <v>16</v>
      </c>
      <c r="AX683" t="s">
        <v>16</v>
      </c>
      <c r="AY683" t="s">
        <v>16</v>
      </c>
      <c r="AZ683" t="s">
        <v>16</v>
      </c>
      <c r="BA683" t="s">
        <v>16</v>
      </c>
      <c r="BB683" t="s">
        <v>16</v>
      </c>
      <c r="BC683" t="s">
        <v>16</v>
      </c>
      <c r="BD683" t="s">
        <v>16</v>
      </c>
      <c r="BE683" t="s">
        <v>16</v>
      </c>
      <c r="BF683" t="s">
        <v>189</v>
      </c>
      <c r="BG683" t="s">
        <v>189</v>
      </c>
      <c r="BH683">
        <v>0</v>
      </c>
      <c r="BI683">
        <v>0</v>
      </c>
      <c r="BJ683">
        <v>0</v>
      </c>
      <c r="BK683" t="s">
        <v>189</v>
      </c>
      <c r="BL683" t="s">
        <v>189</v>
      </c>
      <c r="BN683" t="s">
        <v>1536</v>
      </c>
      <c r="BO683" t="s">
        <v>16</v>
      </c>
      <c r="BP683" t="s">
        <v>1534</v>
      </c>
      <c r="BQ683" t="s">
        <v>184</v>
      </c>
      <c r="BR683" t="s">
        <v>6744</v>
      </c>
      <c r="BS683" t="s">
        <v>9667</v>
      </c>
      <c r="BT683" t="s">
        <v>16</v>
      </c>
      <c r="BU683" t="s">
        <v>189</v>
      </c>
      <c r="BV683" t="s">
        <v>23</v>
      </c>
      <c r="BW683" t="s">
        <v>185</v>
      </c>
      <c r="BX683" t="s">
        <v>1506</v>
      </c>
      <c r="BY683" t="s">
        <v>16</v>
      </c>
      <c r="BZ683" s="138"/>
      <c r="CA683" s="138">
        <v>43616</v>
      </c>
      <c r="CB683" t="s">
        <v>17</v>
      </c>
      <c r="CC683" t="s">
        <v>17</v>
      </c>
      <c r="CD683" t="s">
        <v>6307</v>
      </c>
      <c r="CE683" t="s">
        <v>189</v>
      </c>
      <c r="CF683" t="s">
        <v>6307</v>
      </c>
      <c r="CG683" t="s">
        <v>189</v>
      </c>
      <c r="CH683">
        <v>2022</v>
      </c>
      <c r="CI683" s="7">
        <v>44673</v>
      </c>
      <c r="CJ683" t="s">
        <v>4723</v>
      </c>
      <c r="CK683">
        <v>4</v>
      </c>
      <c r="CL683">
        <v>17</v>
      </c>
      <c r="CM683" s="7">
        <v>44669</v>
      </c>
      <c r="CN683" t="s">
        <v>11767</v>
      </c>
      <c r="CO683" t="s">
        <v>9857</v>
      </c>
      <c r="CP683" t="s">
        <v>11498</v>
      </c>
      <c r="CQ683" t="s">
        <v>11727</v>
      </c>
      <c r="CR683" t="s">
        <v>5984</v>
      </c>
      <c r="CS683" t="s">
        <v>5985</v>
      </c>
      <c r="CT683" t="s">
        <v>9858</v>
      </c>
      <c r="CU683" t="s">
        <v>9873</v>
      </c>
      <c r="CV683" t="s">
        <v>6310</v>
      </c>
      <c r="CW683" t="s">
        <v>9882</v>
      </c>
      <c r="CX683" t="s">
        <v>2920</v>
      </c>
      <c r="CY683" t="s">
        <v>9813</v>
      </c>
      <c r="CZ683" t="s">
        <v>6730</v>
      </c>
      <c r="DA683" t="s">
        <v>241</v>
      </c>
      <c r="DB683" t="s">
        <v>16</v>
      </c>
      <c r="DC683" t="s">
        <v>1536</v>
      </c>
      <c r="DD683" t="s">
        <v>32</v>
      </c>
      <c r="DE683" t="s">
        <v>16</v>
      </c>
      <c r="DF683" t="s">
        <v>16</v>
      </c>
      <c r="DG683" t="s">
        <v>5517</v>
      </c>
      <c r="DH683" t="s">
        <v>6766</v>
      </c>
      <c r="DI683" t="s">
        <v>5820</v>
      </c>
      <c r="DJ683" t="s">
        <v>16</v>
      </c>
      <c r="DK683" t="s">
        <v>16</v>
      </c>
      <c r="DL683" t="s">
        <v>4465</v>
      </c>
      <c r="DM683" t="s">
        <v>16</v>
      </c>
      <c r="DN683" t="s">
        <v>189</v>
      </c>
      <c r="DO683" t="s">
        <v>11769</v>
      </c>
      <c r="DP683" t="s">
        <v>8155</v>
      </c>
      <c r="DQ683" t="s">
        <v>10365</v>
      </c>
      <c r="DR683" t="s">
        <v>8156</v>
      </c>
    </row>
    <row r="684" spans="1:122" x14ac:dyDescent="0.25">
      <c r="A684">
        <v>231</v>
      </c>
      <c r="B684" t="s">
        <v>189</v>
      </c>
      <c r="C684" t="s">
        <v>3737</v>
      </c>
      <c r="D684" s="138">
        <v>44672</v>
      </c>
      <c r="E684" t="s">
        <v>8157</v>
      </c>
      <c r="F684" t="s">
        <v>11</v>
      </c>
      <c r="G684" t="s">
        <v>1929</v>
      </c>
      <c r="H684" t="s">
        <v>11</v>
      </c>
      <c r="I684" t="s">
        <v>9802</v>
      </c>
      <c r="J684" t="s">
        <v>100</v>
      </c>
      <c r="K684">
        <v>0.84</v>
      </c>
      <c r="L684">
        <v>0.84</v>
      </c>
      <c r="M684">
        <v>5.42</v>
      </c>
      <c r="N684">
        <v>6.59</v>
      </c>
      <c r="O684" t="s">
        <v>189</v>
      </c>
      <c r="P684" t="s">
        <v>13</v>
      </c>
      <c r="Q684" t="s">
        <v>66</v>
      </c>
      <c r="R684" t="s">
        <v>16</v>
      </c>
      <c r="S684" t="s">
        <v>16</v>
      </c>
      <c r="T684" t="s">
        <v>16</v>
      </c>
      <c r="U684" t="s">
        <v>16</v>
      </c>
      <c r="V684" t="s">
        <v>2410</v>
      </c>
      <c r="W684">
        <v>100</v>
      </c>
      <c r="X684" t="s">
        <v>72</v>
      </c>
      <c r="Y684" t="s">
        <v>6283</v>
      </c>
      <c r="Z684" t="s">
        <v>6283</v>
      </c>
      <c r="AA684" t="s">
        <v>189</v>
      </c>
      <c r="AB684" s="138">
        <v>44677</v>
      </c>
      <c r="AC684" s="138">
        <v>44860</v>
      </c>
      <c r="AD684" t="s">
        <v>6240</v>
      </c>
      <c r="AE684" t="s">
        <v>5371</v>
      </c>
      <c r="AF684" t="s">
        <v>16</v>
      </c>
      <c r="AG684" t="s">
        <v>189</v>
      </c>
      <c r="AH684" s="138">
        <v>45773</v>
      </c>
      <c r="AI684" t="s">
        <v>2414</v>
      </c>
      <c r="AJ684" t="s">
        <v>189</v>
      </c>
      <c r="AK684" t="s">
        <v>189</v>
      </c>
      <c r="AL684" t="s">
        <v>189</v>
      </c>
      <c r="AM684" t="s">
        <v>189</v>
      </c>
      <c r="AN684" t="s">
        <v>189</v>
      </c>
      <c r="AO684" t="s">
        <v>189</v>
      </c>
      <c r="AP684" t="s">
        <v>189</v>
      </c>
      <c r="AQ684" t="s">
        <v>16</v>
      </c>
      <c r="AR684" t="s">
        <v>189</v>
      </c>
      <c r="AS684" t="s">
        <v>16</v>
      </c>
      <c r="AT684" t="s">
        <v>189</v>
      </c>
      <c r="AU684" t="s">
        <v>9344</v>
      </c>
      <c r="AV684" t="s">
        <v>189</v>
      </c>
      <c r="AW684" t="s">
        <v>16</v>
      </c>
      <c r="AX684" t="s">
        <v>16</v>
      </c>
      <c r="AY684" t="s">
        <v>16</v>
      </c>
      <c r="AZ684" t="s">
        <v>16</v>
      </c>
      <c r="BA684" t="s">
        <v>16</v>
      </c>
      <c r="BB684" t="s">
        <v>16</v>
      </c>
      <c r="BC684" t="s">
        <v>16</v>
      </c>
      <c r="BD684" t="s">
        <v>16</v>
      </c>
      <c r="BE684" t="s">
        <v>16</v>
      </c>
      <c r="BF684" t="s">
        <v>189</v>
      </c>
      <c r="BG684" t="s">
        <v>189</v>
      </c>
      <c r="BH684">
        <v>0</v>
      </c>
      <c r="BI684">
        <v>0</v>
      </c>
      <c r="BJ684">
        <v>0</v>
      </c>
      <c r="BK684" t="s">
        <v>189</v>
      </c>
      <c r="BL684" t="s">
        <v>189</v>
      </c>
      <c r="BN684" t="s">
        <v>3733</v>
      </c>
      <c r="BO684" t="s">
        <v>16</v>
      </c>
      <c r="BP684" t="s">
        <v>3736</v>
      </c>
      <c r="BQ684" t="s">
        <v>184</v>
      </c>
      <c r="BR684" t="s">
        <v>6744</v>
      </c>
      <c r="BS684" t="s">
        <v>1494</v>
      </c>
      <c r="BT684" t="s">
        <v>16</v>
      </c>
      <c r="BU684" t="s">
        <v>189</v>
      </c>
      <c r="BV684" t="s">
        <v>18</v>
      </c>
      <c r="BW684" t="s">
        <v>9677</v>
      </c>
      <c r="BX684" t="s">
        <v>2809</v>
      </c>
      <c r="BY684" t="s">
        <v>16</v>
      </c>
      <c r="BZ684" s="138"/>
      <c r="CA684" s="138">
        <v>42544</v>
      </c>
      <c r="CB684" t="s">
        <v>17</v>
      </c>
      <c r="CC684" t="s">
        <v>17</v>
      </c>
      <c r="CD684" t="s">
        <v>6307</v>
      </c>
      <c r="CE684" t="s">
        <v>189</v>
      </c>
      <c r="CF684" t="s">
        <v>189</v>
      </c>
      <c r="CG684" t="s">
        <v>189</v>
      </c>
      <c r="CH684">
        <v>2022</v>
      </c>
      <c r="CI684" s="7">
        <v>44672</v>
      </c>
      <c r="CJ684" t="s">
        <v>4723</v>
      </c>
      <c r="CK684">
        <v>4</v>
      </c>
      <c r="CL684">
        <v>17</v>
      </c>
      <c r="CM684" s="7">
        <v>44669</v>
      </c>
      <c r="CN684" t="s">
        <v>11767</v>
      </c>
      <c r="CO684" t="s">
        <v>9857</v>
      </c>
      <c r="CP684" t="s">
        <v>11498</v>
      </c>
      <c r="CQ684" t="s">
        <v>11727</v>
      </c>
      <c r="CR684" t="s">
        <v>5984</v>
      </c>
      <c r="CS684" t="s">
        <v>5985</v>
      </c>
      <c r="CT684" t="s">
        <v>9858</v>
      </c>
      <c r="CU684" t="s">
        <v>9873</v>
      </c>
      <c r="CV684" t="s">
        <v>6310</v>
      </c>
      <c r="CW684" t="s">
        <v>9874</v>
      </c>
      <c r="CX684" t="s">
        <v>3735</v>
      </c>
      <c r="CY684" t="s">
        <v>9813</v>
      </c>
      <c r="CZ684" t="s">
        <v>6730</v>
      </c>
      <c r="DA684" t="s">
        <v>188</v>
      </c>
      <c r="DB684" t="s">
        <v>16</v>
      </c>
      <c r="DC684" t="s">
        <v>3733</v>
      </c>
      <c r="DD684" t="s">
        <v>22</v>
      </c>
      <c r="DE684" t="s">
        <v>16</v>
      </c>
      <c r="DF684" t="s">
        <v>3758</v>
      </c>
      <c r="DG684" t="s">
        <v>4727</v>
      </c>
      <c r="DH684" t="s">
        <v>6766</v>
      </c>
      <c r="DI684" t="s">
        <v>5873</v>
      </c>
      <c r="DJ684" t="s">
        <v>16</v>
      </c>
      <c r="DK684" t="s">
        <v>16</v>
      </c>
      <c r="DL684" t="s">
        <v>5972</v>
      </c>
      <c r="DM684" t="s">
        <v>16</v>
      </c>
      <c r="DN684" t="s">
        <v>189</v>
      </c>
      <c r="DO684" t="s">
        <v>11293</v>
      </c>
      <c r="DP684" t="s">
        <v>8158</v>
      </c>
      <c r="DQ684" t="s">
        <v>10366</v>
      </c>
      <c r="DR684" t="s">
        <v>8159</v>
      </c>
    </row>
    <row r="685" spans="1:122" x14ac:dyDescent="0.25">
      <c r="A685">
        <v>230</v>
      </c>
      <c r="B685" t="s">
        <v>189</v>
      </c>
      <c r="C685" t="s">
        <v>3754</v>
      </c>
      <c r="D685" s="138">
        <v>44672</v>
      </c>
      <c r="E685" t="s">
        <v>3756</v>
      </c>
      <c r="F685" t="s">
        <v>106</v>
      </c>
      <c r="G685" t="s">
        <v>1929</v>
      </c>
      <c r="H685" t="s">
        <v>11</v>
      </c>
      <c r="I685" t="s">
        <v>9802</v>
      </c>
      <c r="J685" t="s">
        <v>100</v>
      </c>
      <c r="K685">
        <v>2.2000000000000002</v>
      </c>
      <c r="L685">
        <v>2.2000000000000002</v>
      </c>
      <c r="M685">
        <v>14.19</v>
      </c>
      <c r="N685">
        <v>17.259</v>
      </c>
      <c r="O685" t="s">
        <v>189</v>
      </c>
      <c r="P685" t="s">
        <v>13</v>
      </c>
      <c r="Q685" t="s">
        <v>14</v>
      </c>
      <c r="R685" t="s">
        <v>26</v>
      </c>
      <c r="S685" t="s">
        <v>14</v>
      </c>
      <c r="T685" t="s">
        <v>16</v>
      </c>
      <c r="U685" t="s">
        <v>65</v>
      </c>
      <c r="V685" t="s">
        <v>2410</v>
      </c>
      <c r="W685">
        <v>100</v>
      </c>
      <c r="X685" t="s">
        <v>15</v>
      </c>
      <c r="Y685" t="s">
        <v>6283</v>
      </c>
      <c r="Z685" t="s">
        <v>6283</v>
      </c>
      <c r="AA685" t="s">
        <v>189</v>
      </c>
      <c r="AB685" s="138">
        <v>44677</v>
      </c>
      <c r="AC685" s="138">
        <v>44860</v>
      </c>
      <c r="AD685" t="s">
        <v>6241</v>
      </c>
      <c r="AE685" t="s">
        <v>5373</v>
      </c>
      <c r="AF685" t="s">
        <v>16</v>
      </c>
      <c r="AG685" t="s">
        <v>189</v>
      </c>
      <c r="AH685" s="138">
        <v>45773</v>
      </c>
      <c r="AI685" t="s">
        <v>2414</v>
      </c>
      <c r="AJ685" t="s">
        <v>189</v>
      </c>
      <c r="AK685" t="s">
        <v>189</v>
      </c>
      <c r="AL685" t="s">
        <v>189</v>
      </c>
      <c r="AM685" t="s">
        <v>189</v>
      </c>
      <c r="AN685" t="s">
        <v>189</v>
      </c>
      <c r="AO685" t="s">
        <v>189</v>
      </c>
      <c r="AP685" t="s">
        <v>189</v>
      </c>
      <c r="AQ685" t="s">
        <v>16</v>
      </c>
      <c r="AR685" t="s">
        <v>189</v>
      </c>
      <c r="AS685" t="s">
        <v>16</v>
      </c>
      <c r="AT685" t="s">
        <v>189</v>
      </c>
      <c r="AU685" t="s">
        <v>9344</v>
      </c>
      <c r="AV685" t="s">
        <v>189</v>
      </c>
      <c r="AW685" t="s">
        <v>16</v>
      </c>
      <c r="AX685" t="s">
        <v>16</v>
      </c>
      <c r="AY685" t="s">
        <v>16</v>
      </c>
      <c r="AZ685" t="s">
        <v>16</v>
      </c>
      <c r="BA685" t="s">
        <v>16</v>
      </c>
      <c r="BB685" t="s">
        <v>16</v>
      </c>
      <c r="BC685" t="s">
        <v>16</v>
      </c>
      <c r="BD685" t="s">
        <v>16</v>
      </c>
      <c r="BE685" t="s">
        <v>16</v>
      </c>
      <c r="BF685" t="s">
        <v>189</v>
      </c>
      <c r="BG685" t="s">
        <v>189</v>
      </c>
      <c r="BH685">
        <v>0</v>
      </c>
      <c r="BI685">
        <v>0</v>
      </c>
      <c r="BJ685">
        <v>0</v>
      </c>
      <c r="BK685" t="s">
        <v>189</v>
      </c>
      <c r="BL685" t="s">
        <v>189</v>
      </c>
      <c r="BN685" t="s">
        <v>3753</v>
      </c>
      <c r="BO685" t="s">
        <v>16</v>
      </c>
      <c r="BP685" t="s">
        <v>3756</v>
      </c>
      <c r="BQ685" t="s">
        <v>184</v>
      </c>
      <c r="BR685" t="s">
        <v>6744</v>
      </c>
      <c r="BS685" t="s">
        <v>9667</v>
      </c>
      <c r="BT685" t="s">
        <v>16</v>
      </c>
      <c r="BU685" t="s">
        <v>189</v>
      </c>
      <c r="BV685" t="s">
        <v>23</v>
      </c>
      <c r="BW685" t="s">
        <v>185</v>
      </c>
      <c r="BX685" t="s">
        <v>3757</v>
      </c>
      <c r="BY685" t="s">
        <v>16</v>
      </c>
      <c r="BZ685" s="138"/>
      <c r="CA685" s="138">
        <v>44519</v>
      </c>
      <c r="CB685" t="s">
        <v>17</v>
      </c>
      <c r="CC685" t="s">
        <v>17</v>
      </c>
      <c r="CD685" t="s">
        <v>6307</v>
      </c>
      <c r="CE685" t="s">
        <v>189</v>
      </c>
      <c r="CF685" t="s">
        <v>189</v>
      </c>
      <c r="CG685" t="s">
        <v>189</v>
      </c>
      <c r="CH685">
        <v>2022</v>
      </c>
      <c r="CI685" s="7">
        <v>44672</v>
      </c>
      <c r="CJ685" t="s">
        <v>4723</v>
      </c>
      <c r="CK685">
        <v>4</v>
      </c>
      <c r="CL685">
        <v>17</v>
      </c>
      <c r="CM685" s="7">
        <v>44669</v>
      </c>
      <c r="CN685" t="s">
        <v>11767</v>
      </c>
      <c r="CO685" t="s">
        <v>9857</v>
      </c>
      <c r="CP685" t="s">
        <v>11498</v>
      </c>
      <c r="CQ685" t="s">
        <v>11727</v>
      </c>
      <c r="CR685" t="s">
        <v>5984</v>
      </c>
      <c r="CS685" t="s">
        <v>5985</v>
      </c>
      <c r="CT685" t="s">
        <v>9858</v>
      </c>
      <c r="CU685" t="s">
        <v>6824</v>
      </c>
      <c r="CV685" t="s">
        <v>6310</v>
      </c>
      <c r="CW685" t="s">
        <v>9874</v>
      </c>
      <c r="CX685" t="s">
        <v>3755</v>
      </c>
      <c r="CY685" t="s">
        <v>9813</v>
      </c>
      <c r="CZ685" t="s">
        <v>6730</v>
      </c>
      <c r="DA685" t="s">
        <v>252</v>
      </c>
      <c r="DB685" t="s">
        <v>9801</v>
      </c>
      <c r="DC685" t="s">
        <v>16</v>
      </c>
      <c r="DD685" t="s">
        <v>15</v>
      </c>
      <c r="DE685" t="s">
        <v>16</v>
      </c>
      <c r="DF685" t="s">
        <v>16</v>
      </c>
      <c r="DG685" t="s">
        <v>4727</v>
      </c>
      <c r="DH685" t="s">
        <v>2051</v>
      </c>
      <c r="DI685" t="s">
        <v>5828</v>
      </c>
      <c r="DJ685" t="s">
        <v>16</v>
      </c>
      <c r="DK685" t="s">
        <v>16</v>
      </c>
      <c r="DL685" t="s">
        <v>4465</v>
      </c>
      <c r="DM685" t="s">
        <v>16</v>
      </c>
      <c r="DN685" t="s">
        <v>189</v>
      </c>
      <c r="DO685" t="s">
        <v>10815</v>
      </c>
      <c r="DP685" t="s">
        <v>8160</v>
      </c>
      <c r="DQ685" t="s">
        <v>10366</v>
      </c>
      <c r="DR685" t="s">
        <v>8161</v>
      </c>
    </row>
    <row r="686" spans="1:122" x14ac:dyDescent="0.25">
      <c r="A686">
        <v>229</v>
      </c>
      <c r="B686" t="s">
        <v>189</v>
      </c>
      <c r="C686" t="s">
        <v>458</v>
      </c>
      <c r="D686" s="138">
        <v>44672</v>
      </c>
      <c r="E686" t="s">
        <v>728</v>
      </c>
      <c r="F686" t="s">
        <v>11</v>
      </c>
      <c r="G686" t="s">
        <v>16</v>
      </c>
      <c r="H686" t="s">
        <v>460</v>
      </c>
      <c r="I686" t="s">
        <v>9978</v>
      </c>
      <c r="J686" t="s">
        <v>100</v>
      </c>
      <c r="K686">
        <v>6.5</v>
      </c>
      <c r="L686">
        <v>6.5</v>
      </c>
      <c r="M686">
        <v>41.93</v>
      </c>
      <c r="N686">
        <v>50.991999999999997</v>
      </c>
      <c r="O686" t="s">
        <v>189</v>
      </c>
      <c r="P686" t="s">
        <v>237</v>
      </c>
      <c r="Q686" t="s">
        <v>341</v>
      </c>
      <c r="R686" t="s">
        <v>1884</v>
      </c>
      <c r="S686" t="s">
        <v>341</v>
      </c>
      <c r="T686" t="s">
        <v>16</v>
      </c>
      <c r="U686" t="s">
        <v>41</v>
      </c>
      <c r="V686" t="s">
        <v>2410</v>
      </c>
      <c r="W686">
        <v>100</v>
      </c>
      <c r="X686" t="s">
        <v>15</v>
      </c>
      <c r="Y686" t="s">
        <v>6282</v>
      </c>
      <c r="Z686" t="s">
        <v>6282</v>
      </c>
      <c r="AA686" t="s">
        <v>189</v>
      </c>
      <c r="AB686" s="138">
        <v>44679</v>
      </c>
      <c r="AC686" s="138">
        <v>44862</v>
      </c>
      <c r="AD686" t="s">
        <v>6242</v>
      </c>
      <c r="AE686" t="s">
        <v>5021</v>
      </c>
      <c r="AF686" t="s">
        <v>16</v>
      </c>
      <c r="AG686" t="s">
        <v>189</v>
      </c>
      <c r="AH686" s="138">
        <v>46505</v>
      </c>
      <c r="AI686" t="s">
        <v>2414</v>
      </c>
      <c r="AJ686" t="s">
        <v>2602</v>
      </c>
      <c r="AK686" t="s">
        <v>2435</v>
      </c>
      <c r="AL686" t="s">
        <v>459</v>
      </c>
      <c r="AM686" t="s">
        <v>1882</v>
      </c>
      <c r="AN686" t="s">
        <v>189</v>
      </c>
      <c r="AO686" t="s">
        <v>1879</v>
      </c>
      <c r="AP686" t="s">
        <v>189</v>
      </c>
      <c r="AQ686" t="s">
        <v>16</v>
      </c>
      <c r="AR686" t="s">
        <v>189</v>
      </c>
      <c r="AS686" t="s">
        <v>16</v>
      </c>
      <c r="AT686" t="s">
        <v>189</v>
      </c>
      <c r="AU686" t="s">
        <v>9344</v>
      </c>
      <c r="AV686" t="s">
        <v>189</v>
      </c>
      <c r="AW686" t="s">
        <v>16</v>
      </c>
      <c r="AX686" t="s">
        <v>16</v>
      </c>
      <c r="AY686" t="s">
        <v>181</v>
      </c>
      <c r="AZ686" t="s">
        <v>16</v>
      </c>
      <c r="BA686" t="s">
        <v>16</v>
      </c>
      <c r="BB686" t="s">
        <v>16</v>
      </c>
      <c r="BC686" t="s">
        <v>16</v>
      </c>
      <c r="BD686" t="s">
        <v>16</v>
      </c>
      <c r="BE686" t="s">
        <v>1925</v>
      </c>
      <c r="BF686" t="s">
        <v>354</v>
      </c>
      <c r="BG686" t="s">
        <v>2076</v>
      </c>
      <c r="BH686">
        <v>1</v>
      </c>
      <c r="BI686">
        <v>1</v>
      </c>
      <c r="BJ686">
        <v>1</v>
      </c>
      <c r="BK686" t="s">
        <v>189</v>
      </c>
      <c r="BL686" t="s">
        <v>6307</v>
      </c>
      <c r="BM686">
        <v>22022</v>
      </c>
      <c r="BN686" t="s">
        <v>239</v>
      </c>
      <c r="BO686" t="s">
        <v>16</v>
      </c>
      <c r="BP686" t="s">
        <v>728</v>
      </c>
      <c r="BQ686" t="s">
        <v>240</v>
      </c>
      <c r="BR686" t="s">
        <v>5653</v>
      </c>
      <c r="BS686" t="s">
        <v>9678</v>
      </c>
      <c r="BT686" t="s">
        <v>9684</v>
      </c>
      <c r="BU686" t="s">
        <v>189</v>
      </c>
      <c r="BV686" t="s">
        <v>37</v>
      </c>
      <c r="BW686" t="s">
        <v>16</v>
      </c>
      <c r="BX686" t="s">
        <v>16</v>
      </c>
      <c r="BY686" t="s">
        <v>16</v>
      </c>
      <c r="BZ686" s="138"/>
      <c r="CA686" s="138">
        <v>42880</v>
      </c>
      <c r="CB686" t="s">
        <v>29</v>
      </c>
      <c r="CC686" t="s">
        <v>16</v>
      </c>
      <c r="CD686" t="s">
        <v>6307</v>
      </c>
      <c r="CE686" t="s">
        <v>189</v>
      </c>
      <c r="CF686" t="s">
        <v>6307</v>
      </c>
      <c r="CG686" t="s">
        <v>189</v>
      </c>
      <c r="CH686">
        <v>2022</v>
      </c>
      <c r="CI686" s="7">
        <v>44672</v>
      </c>
      <c r="CJ686" t="s">
        <v>16</v>
      </c>
      <c r="CK686">
        <v>4</v>
      </c>
      <c r="CL686">
        <v>17</v>
      </c>
      <c r="CM686" s="7">
        <v>44669</v>
      </c>
      <c r="CN686" t="s">
        <v>11767</v>
      </c>
      <c r="CO686" t="s">
        <v>9857</v>
      </c>
      <c r="CP686" t="s">
        <v>11498</v>
      </c>
      <c r="CQ686" t="s">
        <v>11727</v>
      </c>
      <c r="CR686" t="s">
        <v>5984</v>
      </c>
      <c r="CS686" t="s">
        <v>5985</v>
      </c>
      <c r="CT686" t="s">
        <v>9858</v>
      </c>
      <c r="CU686" t="s">
        <v>9913</v>
      </c>
      <c r="CV686" t="s">
        <v>6310</v>
      </c>
      <c r="CW686" t="s">
        <v>10114</v>
      </c>
      <c r="CX686" t="s">
        <v>5524</v>
      </c>
      <c r="CY686" t="s">
        <v>9813</v>
      </c>
      <c r="CZ686" t="s">
        <v>6730</v>
      </c>
      <c r="DA686" t="s">
        <v>188</v>
      </c>
      <c r="DB686" t="s">
        <v>16</v>
      </c>
      <c r="DC686" t="s">
        <v>16</v>
      </c>
      <c r="DD686" t="s">
        <v>15</v>
      </c>
      <c r="DE686" t="s">
        <v>16</v>
      </c>
      <c r="DF686" t="s">
        <v>16</v>
      </c>
      <c r="DG686" t="s">
        <v>5525</v>
      </c>
      <c r="DH686" t="s">
        <v>2051</v>
      </c>
      <c r="DI686" t="s">
        <v>4516</v>
      </c>
      <c r="DJ686" t="s">
        <v>16</v>
      </c>
      <c r="DK686" t="s">
        <v>4349</v>
      </c>
      <c r="DL686" t="s">
        <v>4349</v>
      </c>
      <c r="DM686" t="s">
        <v>16</v>
      </c>
      <c r="DN686" t="s">
        <v>4496</v>
      </c>
      <c r="DO686" t="s">
        <v>10930</v>
      </c>
      <c r="DP686" t="s">
        <v>8162</v>
      </c>
      <c r="DQ686" t="s">
        <v>10366</v>
      </c>
      <c r="DR686" t="s">
        <v>8163</v>
      </c>
    </row>
    <row r="687" spans="1:122" x14ac:dyDescent="0.25">
      <c r="A687">
        <v>228</v>
      </c>
      <c r="B687" t="s">
        <v>189</v>
      </c>
      <c r="C687" t="s">
        <v>461</v>
      </c>
      <c r="D687" s="138">
        <v>44672</v>
      </c>
      <c r="E687" t="s">
        <v>463</v>
      </c>
      <c r="F687" t="s">
        <v>1948</v>
      </c>
      <c r="G687" t="s">
        <v>16</v>
      </c>
      <c r="H687" t="s">
        <v>464</v>
      </c>
      <c r="I687" t="s">
        <v>4840</v>
      </c>
      <c r="J687" t="s">
        <v>100</v>
      </c>
      <c r="K687">
        <v>5</v>
      </c>
      <c r="L687">
        <v>5</v>
      </c>
      <c r="M687">
        <v>32.26</v>
      </c>
      <c r="N687">
        <v>39.225000000000001</v>
      </c>
      <c r="O687" t="s">
        <v>189</v>
      </c>
      <c r="P687" t="s">
        <v>13</v>
      </c>
      <c r="Q687" t="s">
        <v>428</v>
      </c>
      <c r="R687" t="s">
        <v>465</v>
      </c>
      <c r="S687" t="s">
        <v>466</v>
      </c>
      <c r="T687" t="s">
        <v>466</v>
      </c>
      <c r="U687" t="s">
        <v>2071</v>
      </c>
      <c r="V687" t="s">
        <v>2410</v>
      </c>
      <c r="W687">
        <v>99.866</v>
      </c>
      <c r="X687" t="s">
        <v>32</v>
      </c>
      <c r="Y687" t="s">
        <v>6282</v>
      </c>
      <c r="Z687" t="s">
        <v>6282</v>
      </c>
      <c r="AA687" t="s">
        <v>189</v>
      </c>
      <c r="AB687" s="138">
        <v>44679</v>
      </c>
      <c r="AC687" s="138">
        <v>44862</v>
      </c>
      <c r="AD687" t="s">
        <v>6240</v>
      </c>
      <c r="AE687" t="s">
        <v>5056</v>
      </c>
      <c r="AF687" t="s">
        <v>16</v>
      </c>
      <c r="AG687" t="s">
        <v>189</v>
      </c>
      <c r="AH687" s="138">
        <v>45775</v>
      </c>
      <c r="AI687" t="s">
        <v>2414</v>
      </c>
      <c r="AJ687" t="s">
        <v>3751</v>
      </c>
      <c r="AK687" t="s">
        <v>3752</v>
      </c>
      <c r="AL687" t="s">
        <v>462</v>
      </c>
      <c r="AM687" t="s">
        <v>1882</v>
      </c>
      <c r="AN687" t="s">
        <v>189</v>
      </c>
      <c r="AO687" t="s">
        <v>189</v>
      </c>
      <c r="AP687" t="s">
        <v>189</v>
      </c>
      <c r="AQ687" t="s">
        <v>16</v>
      </c>
      <c r="AR687" t="s">
        <v>189</v>
      </c>
      <c r="AS687" t="s">
        <v>8164</v>
      </c>
      <c r="AT687" t="s">
        <v>189</v>
      </c>
      <c r="AU687" t="s">
        <v>9344</v>
      </c>
      <c r="AV687" t="s">
        <v>189</v>
      </c>
      <c r="AW687" t="s">
        <v>16</v>
      </c>
      <c r="AX687" t="s">
        <v>16</v>
      </c>
      <c r="AY687" t="s">
        <v>199</v>
      </c>
      <c r="AZ687" t="s">
        <v>16</v>
      </c>
      <c r="BA687" t="s">
        <v>16</v>
      </c>
      <c r="BB687" t="s">
        <v>16</v>
      </c>
      <c r="BC687" t="s">
        <v>199</v>
      </c>
      <c r="BD687" t="s">
        <v>16</v>
      </c>
      <c r="BE687" t="s">
        <v>4341</v>
      </c>
      <c r="BF687" t="s">
        <v>354</v>
      </c>
      <c r="BG687" t="s">
        <v>4851</v>
      </c>
      <c r="BH687">
        <v>1</v>
      </c>
      <c r="BI687">
        <v>1</v>
      </c>
      <c r="BJ687">
        <v>1</v>
      </c>
      <c r="BK687" t="s">
        <v>189</v>
      </c>
      <c r="BL687" t="s">
        <v>6307</v>
      </c>
      <c r="BM687">
        <v>22021</v>
      </c>
      <c r="BN687" t="s">
        <v>467</v>
      </c>
      <c r="BO687" t="s">
        <v>16</v>
      </c>
      <c r="BP687" t="s">
        <v>463</v>
      </c>
      <c r="BQ687" t="s">
        <v>240</v>
      </c>
      <c r="BR687" t="s">
        <v>5653</v>
      </c>
      <c r="BS687" t="s">
        <v>9682</v>
      </c>
      <c r="BT687" t="s">
        <v>7122</v>
      </c>
      <c r="BU687" t="s">
        <v>189</v>
      </c>
      <c r="BV687" t="s">
        <v>129</v>
      </c>
      <c r="BW687" t="s">
        <v>16</v>
      </c>
      <c r="BX687" t="s">
        <v>16</v>
      </c>
      <c r="BY687" t="s">
        <v>16</v>
      </c>
      <c r="BZ687" s="138"/>
      <c r="CA687" s="138">
        <v>43670</v>
      </c>
      <c r="CB687" t="s">
        <v>29</v>
      </c>
      <c r="CC687" t="s">
        <v>16</v>
      </c>
      <c r="CD687" t="s">
        <v>6307</v>
      </c>
      <c r="CE687" t="s">
        <v>189</v>
      </c>
      <c r="CF687" t="s">
        <v>6307</v>
      </c>
      <c r="CG687" t="s">
        <v>189</v>
      </c>
      <c r="CH687">
        <v>2022</v>
      </c>
      <c r="CI687" s="7">
        <v>44672</v>
      </c>
      <c r="CJ687" t="s">
        <v>16</v>
      </c>
      <c r="CK687">
        <v>4</v>
      </c>
      <c r="CL687">
        <v>17</v>
      </c>
      <c r="CM687" s="7">
        <v>44669</v>
      </c>
      <c r="CN687" t="s">
        <v>11767</v>
      </c>
      <c r="CO687" t="s">
        <v>9857</v>
      </c>
      <c r="CP687" t="s">
        <v>11498</v>
      </c>
      <c r="CQ687" t="s">
        <v>11727</v>
      </c>
      <c r="CR687" t="s">
        <v>5984</v>
      </c>
      <c r="CS687" t="s">
        <v>5985</v>
      </c>
      <c r="CT687" t="s">
        <v>9858</v>
      </c>
      <c r="CU687" t="s">
        <v>6826</v>
      </c>
      <c r="CV687" t="s">
        <v>6310</v>
      </c>
      <c r="CW687" t="s">
        <v>9874</v>
      </c>
      <c r="CX687" t="s">
        <v>5538</v>
      </c>
      <c r="CY687" t="s">
        <v>9813</v>
      </c>
      <c r="CZ687" t="s">
        <v>6730</v>
      </c>
      <c r="DA687" t="s">
        <v>252</v>
      </c>
      <c r="DB687" t="s">
        <v>9800</v>
      </c>
      <c r="DC687" t="s">
        <v>467</v>
      </c>
      <c r="DD687" t="s">
        <v>32</v>
      </c>
      <c r="DE687" t="s">
        <v>16</v>
      </c>
      <c r="DF687" t="s">
        <v>16</v>
      </c>
      <c r="DG687" t="s">
        <v>4727</v>
      </c>
      <c r="DH687" t="s">
        <v>2051</v>
      </c>
      <c r="DI687" t="s">
        <v>4517</v>
      </c>
      <c r="DJ687" t="s">
        <v>16</v>
      </c>
      <c r="DK687" t="s">
        <v>16</v>
      </c>
      <c r="DL687" t="s">
        <v>4465</v>
      </c>
      <c r="DM687" t="s">
        <v>16</v>
      </c>
      <c r="DN687" t="s">
        <v>4497</v>
      </c>
      <c r="DO687" t="s">
        <v>10929</v>
      </c>
      <c r="DP687" t="s">
        <v>8165</v>
      </c>
      <c r="DQ687" t="s">
        <v>10366</v>
      </c>
      <c r="DR687" t="s">
        <v>8166</v>
      </c>
    </row>
    <row r="688" spans="1:122" x14ac:dyDescent="0.25">
      <c r="A688">
        <v>227</v>
      </c>
      <c r="B688" t="s">
        <v>189</v>
      </c>
      <c r="C688" t="s">
        <v>3749</v>
      </c>
      <c r="D688" s="138">
        <v>44672</v>
      </c>
      <c r="E688" t="s">
        <v>7128</v>
      </c>
      <c r="F688" t="s">
        <v>11</v>
      </c>
      <c r="G688" t="s">
        <v>1926</v>
      </c>
      <c r="H688" t="s">
        <v>2521</v>
      </c>
      <c r="I688" t="s">
        <v>4840</v>
      </c>
      <c r="J688" t="s">
        <v>100</v>
      </c>
      <c r="K688">
        <v>10</v>
      </c>
      <c r="L688">
        <v>10</v>
      </c>
      <c r="M688">
        <v>64.510000000000005</v>
      </c>
      <c r="N688">
        <v>78.45</v>
      </c>
      <c r="O688" t="s">
        <v>189</v>
      </c>
      <c r="P688" t="s">
        <v>13</v>
      </c>
      <c r="Q688" t="s">
        <v>3748</v>
      </c>
      <c r="R688" t="s">
        <v>3647</v>
      </c>
      <c r="S688" t="s">
        <v>3748</v>
      </c>
      <c r="T688" t="s">
        <v>3748</v>
      </c>
      <c r="U688" t="s">
        <v>2083</v>
      </c>
      <c r="V688" t="s">
        <v>2742</v>
      </c>
      <c r="W688">
        <v>100</v>
      </c>
      <c r="X688" t="s">
        <v>15</v>
      </c>
      <c r="Y688" t="s">
        <v>6282</v>
      </c>
      <c r="Z688" t="s">
        <v>6282</v>
      </c>
      <c r="AA688" t="s">
        <v>9887</v>
      </c>
      <c r="AB688" s="138">
        <v>44679</v>
      </c>
      <c r="AC688" s="138">
        <v>44770</v>
      </c>
      <c r="AD688" t="s">
        <v>6241</v>
      </c>
      <c r="AE688" t="s">
        <v>5075</v>
      </c>
      <c r="AF688" t="s">
        <v>16</v>
      </c>
      <c r="AG688" t="s">
        <v>4863</v>
      </c>
      <c r="AH688" s="138">
        <v>45775</v>
      </c>
      <c r="AI688" t="s">
        <v>2732</v>
      </c>
      <c r="AJ688" t="s">
        <v>189</v>
      </c>
      <c r="AK688" t="s">
        <v>189</v>
      </c>
      <c r="AL688" t="s">
        <v>189</v>
      </c>
      <c r="AM688" t="s">
        <v>189</v>
      </c>
      <c r="AN688" t="s">
        <v>189</v>
      </c>
      <c r="AO688" t="s">
        <v>9814</v>
      </c>
      <c r="AP688" t="s">
        <v>189</v>
      </c>
      <c r="AQ688" t="s">
        <v>16</v>
      </c>
      <c r="AR688" t="s">
        <v>189</v>
      </c>
      <c r="AS688" t="s">
        <v>16</v>
      </c>
      <c r="AT688" t="s">
        <v>189</v>
      </c>
      <c r="AU688" t="s">
        <v>9344</v>
      </c>
      <c r="AV688" t="s">
        <v>189</v>
      </c>
      <c r="AW688" t="s">
        <v>16</v>
      </c>
      <c r="AX688" t="s">
        <v>16</v>
      </c>
      <c r="AY688" t="s">
        <v>16</v>
      </c>
      <c r="AZ688" t="s">
        <v>16</v>
      </c>
      <c r="BA688" t="s">
        <v>16</v>
      </c>
      <c r="BB688" t="s">
        <v>16</v>
      </c>
      <c r="BC688" t="s">
        <v>199</v>
      </c>
      <c r="BD688" t="s">
        <v>199</v>
      </c>
      <c r="BE688" t="s">
        <v>4353</v>
      </c>
      <c r="BF688" t="s">
        <v>189</v>
      </c>
      <c r="BG688" t="s">
        <v>189</v>
      </c>
      <c r="BH688">
        <v>0</v>
      </c>
      <c r="BI688">
        <v>0</v>
      </c>
      <c r="BJ688">
        <v>0</v>
      </c>
      <c r="BK688" t="s">
        <v>189</v>
      </c>
      <c r="BL688" t="s">
        <v>189</v>
      </c>
      <c r="BN688" t="s">
        <v>2524</v>
      </c>
      <c r="BO688" t="s">
        <v>16</v>
      </c>
      <c r="BP688" t="s">
        <v>2527</v>
      </c>
      <c r="BQ688" t="s">
        <v>260</v>
      </c>
      <c r="BR688" t="s">
        <v>5653</v>
      </c>
      <c r="BS688" t="s">
        <v>9678</v>
      </c>
      <c r="BT688" t="s">
        <v>9679</v>
      </c>
      <c r="BU688" t="s">
        <v>189</v>
      </c>
      <c r="BV688" t="s">
        <v>129</v>
      </c>
      <c r="BW688" t="s">
        <v>16</v>
      </c>
      <c r="BX688" t="s">
        <v>16</v>
      </c>
      <c r="BY688" t="s">
        <v>16</v>
      </c>
      <c r="BZ688" s="138"/>
      <c r="CA688" s="138">
        <v>31615</v>
      </c>
      <c r="CB688" t="s">
        <v>29</v>
      </c>
      <c r="CC688" t="s">
        <v>29</v>
      </c>
      <c r="CD688" t="s">
        <v>6307</v>
      </c>
      <c r="CE688" t="s">
        <v>6307</v>
      </c>
      <c r="CF688" t="s">
        <v>6307</v>
      </c>
      <c r="CG688" t="s">
        <v>189</v>
      </c>
      <c r="CH688">
        <v>2022</v>
      </c>
      <c r="CI688" s="7">
        <v>44672</v>
      </c>
      <c r="CJ688" t="s">
        <v>16</v>
      </c>
      <c r="CK688">
        <v>4</v>
      </c>
      <c r="CL688">
        <v>17</v>
      </c>
      <c r="CM688" s="7">
        <v>44669</v>
      </c>
      <c r="CN688" t="s">
        <v>11767</v>
      </c>
      <c r="CO688" t="s">
        <v>9857</v>
      </c>
      <c r="CP688" t="s">
        <v>11498</v>
      </c>
      <c r="CQ688" t="s">
        <v>11727</v>
      </c>
      <c r="CR688" t="s">
        <v>5984</v>
      </c>
      <c r="CS688" t="s">
        <v>5985</v>
      </c>
      <c r="CT688" t="s">
        <v>9858</v>
      </c>
      <c r="CU688" t="s">
        <v>9913</v>
      </c>
      <c r="CV688" t="s">
        <v>6310</v>
      </c>
      <c r="CW688" t="s">
        <v>9874</v>
      </c>
      <c r="CX688" t="s">
        <v>3750</v>
      </c>
      <c r="CY688" t="s">
        <v>9813</v>
      </c>
      <c r="CZ688" t="s">
        <v>6730</v>
      </c>
      <c r="DA688" t="s">
        <v>188</v>
      </c>
      <c r="DB688" t="s">
        <v>16</v>
      </c>
      <c r="DC688" t="s">
        <v>16</v>
      </c>
      <c r="DD688" t="s">
        <v>15</v>
      </c>
      <c r="DE688" t="s">
        <v>16</v>
      </c>
      <c r="DF688" t="s">
        <v>16</v>
      </c>
      <c r="DG688" t="s">
        <v>4727</v>
      </c>
      <c r="DH688" t="s">
        <v>2051</v>
      </c>
      <c r="DI688" t="s">
        <v>4522</v>
      </c>
      <c r="DJ688" t="s">
        <v>9887</v>
      </c>
      <c r="DK688" t="s">
        <v>9815</v>
      </c>
      <c r="DL688" t="s">
        <v>9815</v>
      </c>
      <c r="DM688" t="s">
        <v>16</v>
      </c>
      <c r="DN688" t="s">
        <v>189</v>
      </c>
      <c r="DO688" t="s">
        <v>10931</v>
      </c>
      <c r="DP688" t="s">
        <v>8167</v>
      </c>
      <c r="DQ688" t="s">
        <v>10366</v>
      </c>
      <c r="DR688" t="s">
        <v>8168</v>
      </c>
    </row>
    <row r="689" spans="1:122" x14ac:dyDescent="0.25">
      <c r="A689">
        <v>226</v>
      </c>
      <c r="B689" t="s">
        <v>189</v>
      </c>
      <c r="C689" t="s">
        <v>2528</v>
      </c>
      <c r="D689" s="138">
        <v>44672</v>
      </c>
      <c r="E689" t="s">
        <v>7147</v>
      </c>
      <c r="F689" t="s">
        <v>11</v>
      </c>
      <c r="G689" t="s">
        <v>1926</v>
      </c>
      <c r="H689" t="s">
        <v>2521</v>
      </c>
      <c r="I689" t="s">
        <v>4840</v>
      </c>
      <c r="J689" t="s">
        <v>100</v>
      </c>
      <c r="K689">
        <v>5</v>
      </c>
      <c r="L689">
        <v>5</v>
      </c>
      <c r="M689">
        <v>32.26</v>
      </c>
      <c r="N689">
        <v>39.225000000000001</v>
      </c>
      <c r="O689" t="s">
        <v>189</v>
      </c>
      <c r="P689" t="s">
        <v>13</v>
      </c>
      <c r="Q689" t="s">
        <v>449</v>
      </c>
      <c r="R689" t="s">
        <v>502</v>
      </c>
      <c r="S689" t="s">
        <v>503</v>
      </c>
      <c r="T689" t="s">
        <v>503</v>
      </c>
      <c r="U689" t="s">
        <v>1936</v>
      </c>
      <c r="V689" t="s">
        <v>2755</v>
      </c>
      <c r="W689">
        <v>99.823999999999998</v>
      </c>
      <c r="X689" t="s">
        <v>15</v>
      </c>
      <c r="Y689" t="s">
        <v>6283</v>
      </c>
      <c r="Z689" t="s">
        <v>6283</v>
      </c>
      <c r="AA689" t="s">
        <v>9887</v>
      </c>
      <c r="AB689" s="138">
        <v>44679</v>
      </c>
      <c r="AC689" s="138">
        <v>44862</v>
      </c>
      <c r="AD689" t="s">
        <v>6241</v>
      </c>
      <c r="AE689" t="s">
        <v>5075</v>
      </c>
      <c r="AF689" t="s">
        <v>16</v>
      </c>
      <c r="AG689" t="s">
        <v>4860</v>
      </c>
      <c r="AH689" s="138">
        <v>45775</v>
      </c>
      <c r="AI689" t="s">
        <v>2414</v>
      </c>
      <c r="AJ689" t="s">
        <v>189</v>
      </c>
      <c r="AK689" t="s">
        <v>189</v>
      </c>
      <c r="AL689" t="s">
        <v>189</v>
      </c>
      <c r="AM689" t="s">
        <v>189</v>
      </c>
      <c r="AN689" t="s">
        <v>189</v>
      </c>
      <c r="AO689" t="s">
        <v>189</v>
      </c>
      <c r="AP689" t="s">
        <v>189</v>
      </c>
      <c r="AQ689" t="s">
        <v>16</v>
      </c>
      <c r="AR689" t="s">
        <v>189</v>
      </c>
      <c r="AS689" t="s">
        <v>16</v>
      </c>
      <c r="AT689" t="s">
        <v>189</v>
      </c>
      <c r="AU689" t="s">
        <v>9344</v>
      </c>
      <c r="AV689" t="s">
        <v>189</v>
      </c>
      <c r="AW689" t="s">
        <v>16</v>
      </c>
      <c r="AX689" t="s">
        <v>16</v>
      </c>
      <c r="AY689" t="s">
        <v>16</v>
      </c>
      <c r="AZ689" t="s">
        <v>16</v>
      </c>
      <c r="BA689" t="s">
        <v>16</v>
      </c>
      <c r="BB689" t="s">
        <v>16</v>
      </c>
      <c r="BC689" t="s">
        <v>199</v>
      </c>
      <c r="BD689" t="s">
        <v>16</v>
      </c>
      <c r="BE689" t="s">
        <v>2136</v>
      </c>
      <c r="BF689" t="s">
        <v>189</v>
      </c>
      <c r="BG689" t="s">
        <v>189</v>
      </c>
      <c r="BH689">
        <v>0</v>
      </c>
      <c r="BI689">
        <v>0</v>
      </c>
      <c r="BJ689">
        <v>0</v>
      </c>
      <c r="BK689" t="s">
        <v>189</v>
      </c>
      <c r="BL689" t="s">
        <v>189</v>
      </c>
      <c r="BN689" t="s">
        <v>2524</v>
      </c>
      <c r="BO689" t="s">
        <v>16</v>
      </c>
      <c r="BP689" t="s">
        <v>2527</v>
      </c>
      <c r="BQ689" t="s">
        <v>260</v>
      </c>
      <c r="BR689" t="s">
        <v>5653</v>
      </c>
      <c r="BS689" t="s">
        <v>9678</v>
      </c>
      <c r="BT689" t="s">
        <v>9679</v>
      </c>
      <c r="BU689" t="s">
        <v>189</v>
      </c>
      <c r="BV689" t="s">
        <v>129</v>
      </c>
      <c r="BW689" t="s">
        <v>16</v>
      </c>
      <c r="BX689" t="s">
        <v>16</v>
      </c>
      <c r="BY689" t="s">
        <v>16</v>
      </c>
      <c r="BZ689" s="138"/>
      <c r="CA689" s="138">
        <v>31615</v>
      </c>
      <c r="CB689" t="s">
        <v>29</v>
      </c>
      <c r="CC689" t="s">
        <v>29</v>
      </c>
      <c r="CD689" t="s">
        <v>6307</v>
      </c>
      <c r="CE689" t="s">
        <v>6307</v>
      </c>
      <c r="CF689" t="s">
        <v>6307</v>
      </c>
      <c r="CG689" t="s">
        <v>189</v>
      </c>
      <c r="CH689">
        <v>2022</v>
      </c>
      <c r="CI689" s="7">
        <v>44672</v>
      </c>
      <c r="CJ689" t="s">
        <v>16</v>
      </c>
      <c r="CK689">
        <v>4</v>
      </c>
      <c r="CL689">
        <v>17</v>
      </c>
      <c r="CM689" s="7">
        <v>44669</v>
      </c>
      <c r="CN689" t="s">
        <v>11767</v>
      </c>
      <c r="CO689" t="s">
        <v>9857</v>
      </c>
      <c r="CP689" t="s">
        <v>11498</v>
      </c>
      <c r="CQ689" t="s">
        <v>11727</v>
      </c>
      <c r="CR689" t="s">
        <v>5984</v>
      </c>
      <c r="CS689" t="s">
        <v>5985</v>
      </c>
      <c r="CT689" t="s">
        <v>9858</v>
      </c>
      <c r="CU689" t="s">
        <v>6826</v>
      </c>
      <c r="CV689" t="s">
        <v>6310</v>
      </c>
      <c r="CW689" t="s">
        <v>9874</v>
      </c>
      <c r="CX689" t="s">
        <v>3747</v>
      </c>
      <c r="CY689" t="s">
        <v>9813</v>
      </c>
      <c r="CZ689" t="s">
        <v>6730</v>
      </c>
      <c r="DA689" t="s">
        <v>188</v>
      </c>
      <c r="DB689" t="s">
        <v>16</v>
      </c>
      <c r="DC689" t="s">
        <v>16</v>
      </c>
      <c r="DD689" t="s">
        <v>15</v>
      </c>
      <c r="DE689" t="s">
        <v>16</v>
      </c>
      <c r="DF689" t="s">
        <v>16</v>
      </c>
      <c r="DG689" t="s">
        <v>4727</v>
      </c>
      <c r="DH689" t="s">
        <v>2051</v>
      </c>
      <c r="DI689" t="s">
        <v>4517</v>
      </c>
      <c r="DJ689" t="s">
        <v>9887</v>
      </c>
      <c r="DK689" t="s">
        <v>4345</v>
      </c>
      <c r="DL689" t="s">
        <v>4345</v>
      </c>
      <c r="DM689" t="s">
        <v>16</v>
      </c>
      <c r="DN689" t="s">
        <v>189</v>
      </c>
      <c r="DO689" t="s">
        <v>10932</v>
      </c>
      <c r="DP689" t="s">
        <v>8167</v>
      </c>
      <c r="DQ689" t="s">
        <v>10366</v>
      </c>
      <c r="DR689" t="s">
        <v>8170</v>
      </c>
    </row>
    <row r="690" spans="1:122" x14ac:dyDescent="0.25">
      <c r="A690">
        <v>225</v>
      </c>
      <c r="B690" t="s">
        <v>189</v>
      </c>
      <c r="C690" t="s">
        <v>3746</v>
      </c>
      <c r="D690" s="138">
        <v>44672</v>
      </c>
      <c r="E690" t="s">
        <v>7138</v>
      </c>
      <c r="F690" t="s">
        <v>11</v>
      </c>
      <c r="G690" t="s">
        <v>1926</v>
      </c>
      <c r="H690" t="s">
        <v>2521</v>
      </c>
      <c r="I690" t="s">
        <v>4840</v>
      </c>
      <c r="J690" t="s">
        <v>92</v>
      </c>
      <c r="K690">
        <v>5</v>
      </c>
      <c r="L690">
        <v>5.42</v>
      </c>
      <c r="M690">
        <v>35.020000000000003</v>
      </c>
      <c r="N690">
        <v>42.515000000000001</v>
      </c>
      <c r="O690" t="s">
        <v>189</v>
      </c>
      <c r="P690" t="s">
        <v>13</v>
      </c>
      <c r="Q690" t="s">
        <v>642</v>
      </c>
      <c r="R690" t="s">
        <v>3639</v>
      </c>
      <c r="S690" t="s">
        <v>3640</v>
      </c>
      <c r="T690" t="s">
        <v>3640</v>
      </c>
      <c r="U690" t="s">
        <v>41</v>
      </c>
      <c r="V690" t="s">
        <v>2410</v>
      </c>
      <c r="W690">
        <v>99.68</v>
      </c>
      <c r="X690" t="s">
        <v>15</v>
      </c>
      <c r="Y690" t="s">
        <v>6290</v>
      </c>
      <c r="Z690" t="s">
        <v>1048</v>
      </c>
      <c r="AA690" t="s">
        <v>9887</v>
      </c>
      <c r="AB690" s="138">
        <v>44679</v>
      </c>
      <c r="AC690" s="138">
        <v>45044</v>
      </c>
      <c r="AD690" t="s">
        <v>6241</v>
      </c>
      <c r="AE690" t="s">
        <v>5075</v>
      </c>
      <c r="AF690" t="s">
        <v>16</v>
      </c>
      <c r="AG690" t="s">
        <v>4864</v>
      </c>
      <c r="AH690" s="138">
        <v>45775</v>
      </c>
      <c r="AI690" t="s">
        <v>2419</v>
      </c>
      <c r="AJ690" t="s">
        <v>189</v>
      </c>
      <c r="AK690" t="s">
        <v>189</v>
      </c>
      <c r="AL690" t="s">
        <v>189</v>
      </c>
      <c r="AM690" t="s">
        <v>189</v>
      </c>
      <c r="AN690" t="s">
        <v>189</v>
      </c>
      <c r="AO690" t="s">
        <v>189</v>
      </c>
      <c r="AP690" t="s">
        <v>189</v>
      </c>
      <c r="AQ690" t="s">
        <v>16</v>
      </c>
      <c r="AR690" t="s">
        <v>189</v>
      </c>
      <c r="AS690" t="s">
        <v>16</v>
      </c>
      <c r="AT690" t="s">
        <v>189</v>
      </c>
      <c r="AU690" t="s">
        <v>9344</v>
      </c>
      <c r="AV690" t="s">
        <v>189</v>
      </c>
      <c r="AW690" t="s">
        <v>16</v>
      </c>
      <c r="AX690" t="s">
        <v>16</v>
      </c>
      <c r="AY690" t="s">
        <v>16</v>
      </c>
      <c r="AZ690" t="s">
        <v>16</v>
      </c>
      <c r="BA690" t="s">
        <v>16</v>
      </c>
      <c r="BB690" t="s">
        <v>16</v>
      </c>
      <c r="BC690" t="s">
        <v>199</v>
      </c>
      <c r="BD690" t="s">
        <v>16</v>
      </c>
      <c r="BE690" t="s">
        <v>2136</v>
      </c>
      <c r="BF690" t="s">
        <v>189</v>
      </c>
      <c r="BG690" t="s">
        <v>189</v>
      </c>
      <c r="BH690">
        <v>0</v>
      </c>
      <c r="BI690">
        <v>0</v>
      </c>
      <c r="BJ690">
        <v>0</v>
      </c>
      <c r="BK690" t="s">
        <v>189</v>
      </c>
      <c r="BL690" t="s">
        <v>189</v>
      </c>
      <c r="BN690" t="s">
        <v>2524</v>
      </c>
      <c r="BO690" t="s">
        <v>16</v>
      </c>
      <c r="BP690" t="s">
        <v>2527</v>
      </c>
      <c r="BQ690" t="s">
        <v>260</v>
      </c>
      <c r="BR690" t="s">
        <v>5653</v>
      </c>
      <c r="BS690" t="s">
        <v>9678</v>
      </c>
      <c r="BT690" t="s">
        <v>9679</v>
      </c>
      <c r="BU690" t="s">
        <v>189</v>
      </c>
      <c r="BV690" t="s">
        <v>129</v>
      </c>
      <c r="BW690" t="s">
        <v>16</v>
      </c>
      <c r="BX690" t="s">
        <v>16</v>
      </c>
      <c r="BY690" t="s">
        <v>16</v>
      </c>
      <c r="BZ690" s="138"/>
      <c r="CA690" s="138">
        <v>31615</v>
      </c>
      <c r="CB690" t="s">
        <v>29</v>
      </c>
      <c r="CC690" t="s">
        <v>29</v>
      </c>
      <c r="CD690" t="s">
        <v>6307</v>
      </c>
      <c r="CE690" t="s">
        <v>6307</v>
      </c>
      <c r="CF690" t="s">
        <v>6307</v>
      </c>
      <c r="CG690" t="s">
        <v>189</v>
      </c>
      <c r="CH690">
        <v>2022</v>
      </c>
      <c r="CI690" s="7">
        <v>44672</v>
      </c>
      <c r="CJ690" t="s">
        <v>16</v>
      </c>
      <c r="CK690">
        <v>4</v>
      </c>
      <c r="CL690">
        <v>17</v>
      </c>
      <c r="CM690" s="7">
        <v>44669</v>
      </c>
      <c r="CN690" t="s">
        <v>11767</v>
      </c>
      <c r="CO690" t="s">
        <v>9857</v>
      </c>
      <c r="CP690" t="s">
        <v>11498</v>
      </c>
      <c r="CQ690" t="s">
        <v>11727</v>
      </c>
      <c r="CR690" t="s">
        <v>5984</v>
      </c>
      <c r="CS690" t="s">
        <v>5985</v>
      </c>
      <c r="CT690" t="s">
        <v>9858</v>
      </c>
      <c r="CU690" t="s">
        <v>9913</v>
      </c>
      <c r="CV690" t="s">
        <v>6310</v>
      </c>
      <c r="CW690" t="s">
        <v>9874</v>
      </c>
      <c r="CX690" t="s">
        <v>2874</v>
      </c>
      <c r="CY690" t="s">
        <v>9809</v>
      </c>
      <c r="CZ690" t="s">
        <v>6730</v>
      </c>
      <c r="DA690" t="s">
        <v>188</v>
      </c>
      <c r="DB690" t="s">
        <v>16</v>
      </c>
      <c r="DC690" t="s">
        <v>16</v>
      </c>
      <c r="DD690" t="s">
        <v>15</v>
      </c>
      <c r="DE690" t="s">
        <v>16</v>
      </c>
      <c r="DF690" t="s">
        <v>16</v>
      </c>
      <c r="DG690" t="s">
        <v>4727</v>
      </c>
      <c r="DH690" t="s">
        <v>6814</v>
      </c>
      <c r="DI690" t="s">
        <v>4552</v>
      </c>
      <c r="DJ690" t="s">
        <v>9887</v>
      </c>
      <c r="DK690" t="s">
        <v>4345</v>
      </c>
      <c r="DL690" t="s">
        <v>4345</v>
      </c>
      <c r="DM690" t="s">
        <v>16</v>
      </c>
      <c r="DN690" t="s">
        <v>189</v>
      </c>
      <c r="DO690" t="s">
        <v>10933</v>
      </c>
      <c r="DP690" t="s">
        <v>8167</v>
      </c>
      <c r="DQ690" t="s">
        <v>10366</v>
      </c>
      <c r="DR690" t="s">
        <v>8169</v>
      </c>
    </row>
    <row r="691" spans="1:122" x14ac:dyDescent="0.25">
      <c r="A691">
        <v>224</v>
      </c>
      <c r="B691" t="s">
        <v>189</v>
      </c>
      <c r="C691" t="s">
        <v>3760</v>
      </c>
      <c r="D691" s="138">
        <v>44671</v>
      </c>
      <c r="E691" t="s">
        <v>3763</v>
      </c>
      <c r="F691" t="s">
        <v>2684</v>
      </c>
      <c r="G691" t="s">
        <v>1926</v>
      </c>
      <c r="H691" t="s">
        <v>340</v>
      </c>
      <c r="I691" t="s">
        <v>4840</v>
      </c>
      <c r="J691" t="s">
        <v>100</v>
      </c>
      <c r="K691">
        <v>2</v>
      </c>
      <c r="L691">
        <v>2</v>
      </c>
      <c r="M691">
        <v>12.84</v>
      </c>
      <c r="N691">
        <v>15.688000000000001</v>
      </c>
      <c r="O691" t="s">
        <v>189</v>
      </c>
      <c r="P691" t="s">
        <v>13</v>
      </c>
      <c r="Q691" t="s">
        <v>51</v>
      </c>
      <c r="R691" t="s">
        <v>648</v>
      </c>
      <c r="S691" t="s">
        <v>51</v>
      </c>
      <c r="T691" t="s">
        <v>16</v>
      </c>
      <c r="U691" t="s">
        <v>2079</v>
      </c>
      <c r="V691" t="s">
        <v>2410</v>
      </c>
      <c r="W691">
        <v>100</v>
      </c>
      <c r="X691" t="s">
        <v>72</v>
      </c>
      <c r="Y691" t="s">
        <v>6282</v>
      </c>
      <c r="Z691" t="s">
        <v>6282</v>
      </c>
      <c r="AA691" t="s">
        <v>9887</v>
      </c>
      <c r="AB691" s="138">
        <v>44677</v>
      </c>
      <c r="AC691" s="138">
        <v>44860</v>
      </c>
      <c r="AD691" t="s">
        <v>6240</v>
      </c>
      <c r="AE691" t="s">
        <v>5374</v>
      </c>
      <c r="AF691" t="s">
        <v>16</v>
      </c>
      <c r="AG691" t="s">
        <v>189</v>
      </c>
      <c r="AH691" s="138">
        <v>45773</v>
      </c>
      <c r="AI691" t="s">
        <v>2414</v>
      </c>
      <c r="AJ691" t="s">
        <v>189</v>
      </c>
      <c r="AK691" t="s">
        <v>189</v>
      </c>
      <c r="AL691" t="s">
        <v>189</v>
      </c>
      <c r="AM691" t="s">
        <v>189</v>
      </c>
      <c r="AN691" t="s">
        <v>189</v>
      </c>
      <c r="AO691" t="s">
        <v>189</v>
      </c>
      <c r="AP691" t="s">
        <v>189</v>
      </c>
      <c r="AQ691" t="s">
        <v>16</v>
      </c>
      <c r="AR691" t="s">
        <v>189</v>
      </c>
      <c r="AS691" t="s">
        <v>16</v>
      </c>
      <c r="AT691" t="s">
        <v>189</v>
      </c>
      <c r="AU691" t="s">
        <v>189</v>
      </c>
      <c r="AV691" t="s">
        <v>189</v>
      </c>
      <c r="AW691" t="s">
        <v>16</v>
      </c>
      <c r="AX691" t="s">
        <v>16</v>
      </c>
      <c r="AY691" t="s">
        <v>16</v>
      </c>
      <c r="AZ691" t="s">
        <v>16</v>
      </c>
      <c r="BA691" t="s">
        <v>16</v>
      </c>
      <c r="BB691" t="s">
        <v>16</v>
      </c>
      <c r="BC691" t="s">
        <v>16</v>
      </c>
      <c r="BD691" t="s">
        <v>16</v>
      </c>
      <c r="BE691" t="s">
        <v>16</v>
      </c>
      <c r="BF691" t="s">
        <v>189</v>
      </c>
      <c r="BG691" t="s">
        <v>189</v>
      </c>
      <c r="BH691">
        <v>0</v>
      </c>
      <c r="BI691">
        <v>0</v>
      </c>
      <c r="BJ691">
        <v>0</v>
      </c>
      <c r="BK691" t="s">
        <v>189</v>
      </c>
      <c r="BL691" t="s">
        <v>189</v>
      </c>
      <c r="BN691" t="s">
        <v>3759</v>
      </c>
      <c r="BO691" t="s">
        <v>9710</v>
      </c>
      <c r="BP691" t="s">
        <v>3762</v>
      </c>
      <c r="BQ691" t="s">
        <v>34</v>
      </c>
      <c r="BR691" t="s">
        <v>1937</v>
      </c>
      <c r="BS691" t="s">
        <v>16</v>
      </c>
      <c r="BT691" t="s">
        <v>16</v>
      </c>
      <c r="BU691" t="s">
        <v>189</v>
      </c>
      <c r="BV691" t="s">
        <v>129</v>
      </c>
      <c r="BW691" t="s">
        <v>16</v>
      </c>
      <c r="BX691" t="s">
        <v>16</v>
      </c>
      <c r="BY691" t="s">
        <v>16</v>
      </c>
      <c r="BZ691" s="138">
        <v>45151</v>
      </c>
      <c r="CA691" s="138">
        <v>40372</v>
      </c>
      <c r="CB691" t="s">
        <v>60</v>
      </c>
      <c r="CC691" t="s">
        <v>6745</v>
      </c>
      <c r="CD691" t="s">
        <v>6307</v>
      </c>
      <c r="CE691" t="s">
        <v>189</v>
      </c>
      <c r="CF691" t="s">
        <v>189</v>
      </c>
      <c r="CG691" t="s">
        <v>6307</v>
      </c>
      <c r="CH691">
        <v>2022</v>
      </c>
      <c r="CI691" s="7">
        <v>44671</v>
      </c>
      <c r="CJ691" t="s">
        <v>16</v>
      </c>
      <c r="CK691">
        <v>4</v>
      </c>
      <c r="CL691">
        <v>17</v>
      </c>
      <c r="CM691" s="7">
        <v>44669</v>
      </c>
      <c r="CN691" t="s">
        <v>11767</v>
      </c>
      <c r="CO691" t="s">
        <v>9857</v>
      </c>
      <c r="CP691" t="s">
        <v>11498</v>
      </c>
      <c r="CQ691" t="s">
        <v>11727</v>
      </c>
      <c r="CR691" t="s">
        <v>5984</v>
      </c>
      <c r="CS691" t="s">
        <v>5985</v>
      </c>
      <c r="CT691" t="s">
        <v>9858</v>
      </c>
      <c r="CU691" t="s">
        <v>9873</v>
      </c>
      <c r="CV691" t="s">
        <v>6310</v>
      </c>
      <c r="CW691" t="s">
        <v>9874</v>
      </c>
      <c r="CX691" t="s">
        <v>3761</v>
      </c>
      <c r="CY691" t="s">
        <v>9813</v>
      </c>
      <c r="CZ691" t="s">
        <v>6730</v>
      </c>
      <c r="DA691" t="s">
        <v>241</v>
      </c>
      <c r="DB691" t="s">
        <v>16</v>
      </c>
      <c r="DC691" t="s">
        <v>3759</v>
      </c>
      <c r="DD691" t="s">
        <v>22</v>
      </c>
      <c r="DE691" t="s">
        <v>16</v>
      </c>
      <c r="DF691" t="s">
        <v>3297</v>
      </c>
      <c r="DG691" t="s">
        <v>4727</v>
      </c>
      <c r="DH691" t="s">
        <v>2051</v>
      </c>
      <c r="DI691" t="s">
        <v>4504</v>
      </c>
      <c r="DJ691" t="s">
        <v>9887</v>
      </c>
      <c r="DK691" t="s">
        <v>4345</v>
      </c>
      <c r="DL691" t="s">
        <v>4345</v>
      </c>
      <c r="DM691" t="s">
        <v>9708</v>
      </c>
      <c r="DN691" t="s">
        <v>189</v>
      </c>
      <c r="DO691" t="s">
        <v>11294</v>
      </c>
      <c r="DP691" t="s">
        <v>8171</v>
      </c>
      <c r="DQ691" t="s">
        <v>10367</v>
      </c>
      <c r="DR691" t="s">
        <v>8172</v>
      </c>
    </row>
    <row r="692" spans="1:122" x14ac:dyDescent="0.25">
      <c r="A692">
        <v>223</v>
      </c>
      <c r="B692" t="s">
        <v>189</v>
      </c>
      <c r="C692" t="s">
        <v>2447</v>
      </c>
      <c r="D692" s="138">
        <v>44671</v>
      </c>
      <c r="E692" t="s">
        <v>2446</v>
      </c>
      <c r="F692" t="s">
        <v>11</v>
      </c>
      <c r="G692" t="s">
        <v>1926</v>
      </c>
      <c r="H692" t="s">
        <v>11</v>
      </c>
      <c r="I692" t="s">
        <v>9802</v>
      </c>
      <c r="J692" t="s">
        <v>100</v>
      </c>
      <c r="K692">
        <v>1</v>
      </c>
      <c r="L692">
        <v>1</v>
      </c>
      <c r="M692">
        <v>6.42</v>
      </c>
      <c r="N692">
        <v>7.8440000000000003</v>
      </c>
      <c r="O692" t="s">
        <v>189</v>
      </c>
      <c r="P692" t="s">
        <v>121</v>
      </c>
      <c r="Q692" t="s">
        <v>93</v>
      </c>
      <c r="R692" t="s">
        <v>2523</v>
      </c>
      <c r="S692" t="s">
        <v>93</v>
      </c>
      <c r="T692" t="s">
        <v>16</v>
      </c>
      <c r="U692" t="s">
        <v>1936</v>
      </c>
      <c r="V692" t="s">
        <v>2410</v>
      </c>
      <c r="W692">
        <v>100</v>
      </c>
      <c r="X692" t="s">
        <v>32</v>
      </c>
      <c r="Y692" t="s">
        <v>6236</v>
      </c>
      <c r="Z692" t="s">
        <v>6236</v>
      </c>
      <c r="AA692" t="s">
        <v>189</v>
      </c>
      <c r="AB692" s="138">
        <v>44678</v>
      </c>
      <c r="AC692" s="138">
        <v>44861</v>
      </c>
      <c r="AD692" t="s">
        <v>6242</v>
      </c>
      <c r="AE692" t="s">
        <v>5135</v>
      </c>
      <c r="AF692" t="s">
        <v>16</v>
      </c>
      <c r="AG692" t="s">
        <v>189</v>
      </c>
      <c r="AH692" s="138">
        <v>45042</v>
      </c>
      <c r="AI692" t="s">
        <v>2414</v>
      </c>
      <c r="AJ692" t="s">
        <v>189</v>
      </c>
      <c r="AK692" t="s">
        <v>189</v>
      </c>
      <c r="AL692" t="s">
        <v>189</v>
      </c>
      <c r="AM692" t="s">
        <v>189</v>
      </c>
      <c r="AN692" t="s">
        <v>189</v>
      </c>
      <c r="AO692" t="s">
        <v>189</v>
      </c>
      <c r="AP692" t="s">
        <v>5517</v>
      </c>
      <c r="AQ692" t="s">
        <v>16</v>
      </c>
      <c r="AR692" t="s">
        <v>189</v>
      </c>
      <c r="AS692" t="s">
        <v>16</v>
      </c>
      <c r="AT692" t="s">
        <v>189</v>
      </c>
      <c r="AU692" t="s">
        <v>9344</v>
      </c>
      <c r="AV692" t="s">
        <v>189</v>
      </c>
      <c r="AW692" t="s">
        <v>16</v>
      </c>
      <c r="AX692" t="s">
        <v>16</v>
      </c>
      <c r="AY692" t="s">
        <v>16</v>
      </c>
      <c r="AZ692" t="s">
        <v>16</v>
      </c>
      <c r="BA692" t="s">
        <v>16</v>
      </c>
      <c r="BB692" t="s">
        <v>16</v>
      </c>
      <c r="BC692" t="s">
        <v>16</v>
      </c>
      <c r="BD692" t="s">
        <v>16</v>
      </c>
      <c r="BE692" t="s">
        <v>16</v>
      </c>
      <c r="BF692" t="s">
        <v>189</v>
      </c>
      <c r="BG692" t="s">
        <v>189</v>
      </c>
      <c r="BH692">
        <v>0</v>
      </c>
      <c r="BI692">
        <v>0</v>
      </c>
      <c r="BJ692">
        <v>0</v>
      </c>
      <c r="BK692" t="s">
        <v>189</v>
      </c>
      <c r="BL692" t="s">
        <v>189</v>
      </c>
      <c r="BN692" t="s">
        <v>2443</v>
      </c>
      <c r="BO692" t="s">
        <v>16</v>
      </c>
      <c r="BP692" t="s">
        <v>2446</v>
      </c>
      <c r="BQ692" t="s">
        <v>184</v>
      </c>
      <c r="BR692" t="s">
        <v>6745</v>
      </c>
      <c r="BS692" t="s">
        <v>9719</v>
      </c>
      <c r="BT692" t="s">
        <v>16</v>
      </c>
      <c r="BU692" t="s">
        <v>189</v>
      </c>
      <c r="BV692" t="s">
        <v>58</v>
      </c>
      <c r="BW692" t="s">
        <v>185</v>
      </c>
      <c r="BX692" t="s">
        <v>423</v>
      </c>
      <c r="BY692" t="s">
        <v>16</v>
      </c>
      <c r="BZ692" s="138"/>
      <c r="CA692" s="138">
        <v>44671</v>
      </c>
      <c r="CB692" t="s">
        <v>17</v>
      </c>
      <c r="CC692" t="s">
        <v>17</v>
      </c>
      <c r="CD692" t="s">
        <v>6307</v>
      </c>
      <c r="CE692" t="s">
        <v>189</v>
      </c>
      <c r="CF692" t="s">
        <v>189</v>
      </c>
      <c r="CG692" t="s">
        <v>189</v>
      </c>
      <c r="CH692">
        <v>2022</v>
      </c>
      <c r="CI692" s="7">
        <v>44671</v>
      </c>
      <c r="CJ692" t="s">
        <v>4723</v>
      </c>
      <c r="CK692">
        <v>4</v>
      </c>
      <c r="CL692">
        <v>17</v>
      </c>
      <c r="CM692" s="7">
        <v>44669</v>
      </c>
      <c r="CN692" t="s">
        <v>11767</v>
      </c>
      <c r="CO692" t="s">
        <v>9857</v>
      </c>
      <c r="CP692" t="s">
        <v>11498</v>
      </c>
      <c r="CQ692" t="s">
        <v>11727</v>
      </c>
      <c r="CR692" t="s">
        <v>5984</v>
      </c>
      <c r="CS692" t="s">
        <v>5985</v>
      </c>
      <c r="CT692" t="s">
        <v>9858</v>
      </c>
      <c r="CU692" t="s">
        <v>9873</v>
      </c>
      <c r="CV692" t="s">
        <v>6307</v>
      </c>
      <c r="CW692" t="s">
        <v>9882</v>
      </c>
      <c r="CX692" t="s">
        <v>2445</v>
      </c>
      <c r="CY692" t="s">
        <v>9813</v>
      </c>
      <c r="CZ692" t="s">
        <v>6236</v>
      </c>
      <c r="DA692" t="s">
        <v>188</v>
      </c>
      <c r="DB692" t="s">
        <v>16</v>
      </c>
      <c r="DC692" t="s">
        <v>2443</v>
      </c>
      <c r="DD692" t="s">
        <v>32</v>
      </c>
      <c r="DE692" t="s">
        <v>16</v>
      </c>
      <c r="DF692" t="s">
        <v>16</v>
      </c>
      <c r="DG692" t="s">
        <v>5517</v>
      </c>
      <c r="DH692" t="s">
        <v>2051</v>
      </c>
      <c r="DI692" t="s">
        <v>4519</v>
      </c>
      <c r="DJ692" t="s">
        <v>16</v>
      </c>
      <c r="DK692" t="s">
        <v>4350</v>
      </c>
      <c r="DL692" t="s">
        <v>4350</v>
      </c>
      <c r="DM692" t="s">
        <v>16</v>
      </c>
      <c r="DN692" t="s">
        <v>189</v>
      </c>
      <c r="DO692" t="s">
        <v>11770</v>
      </c>
      <c r="DP692" t="s">
        <v>8173</v>
      </c>
      <c r="DQ692" t="s">
        <v>10367</v>
      </c>
      <c r="DR692" t="s">
        <v>8174</v>
      </c>
    </row>
    <row r="693" spans="1:122" x14ac:dyDescent="0.25">
      <c r="A693">
        <v>222</v>
      </c>
      <c r="B693" t="s">
        <v>189</v>
      </c>
      <c r="C693" t="s">
        <v>2655</v>
      </c>
      <c r="D693" s="138">
        <v>44665</v>
      </c>
      <c r="E693" t="s">
        <v>2230</v>
      </c>
      <c r="F693" t="s">
        <v>11</v>
      </c>
      <c r="G693" t="s">
        <v>1932</v>
      </c>
      <c r="H693" t="s">
        <v>11</v>
      </c>
      <c r="I693" t="s">
        <v>9802</v>
      </c>
      <c r="J693" t="s">
        <v>100</v>
      </c>
      <c r="K693">
        <v>0.5</v>
      </c>
      <c r="L693">
        <v>0.5</v>
      </c>
      <c r="M693">
        <v>3.19</v>
      </c>
      <c r="N693">
        <v>3.9220000000000002</v>
      </c>
      <c r="O693" t="s">
        <v>189</v>
      </c>
      <c r="P693" t="s">
        <v>13</v>
      </c>
      <c r="Q693" t="s">
        <v>2305</v>
      </c>
      <c r="R693" t="s">
        <v>16</v>
      </c>
      <c r="S693" t="s">
        <v>16</v>
      </c>
      <c r="T693" t="s">
        <v>16</v>
      </c>
      <c r="U693" t="s">
        <v>16</v>
      </c>
      <c r="V693" t="s">
        <v>2410</v>
      </c>
      <c r="W693">
        <v>100</v>
      </c>
      <c r="X693" t="s">
        <v>32</v>
      </c>
      <c r="Y693" t="s">
        <v>6282</v>
      </c>
      <c r="Z693" t="s">
        <v>6282</v>
      </c>
      <c r="AA693" t="s">
        <v>189</v>
      </c>
      <c r="AB693" s="138">
        <v>44672</v>
      </c>
      <c r="AC693" s="138">
        <v>44855</v>
      </c>
      <c r="AD693" t="s">
        <v>6240</v>
      </c>
      <c r="AE693" t="s">
        <v>5178</v>
      </c>
      <c r="AF693" t="s">
        <v>16</v>
      </c>
      <c r="AG693" t="s">
        <v>189</v>
      </c>
      <c r="AH693" s="138">
        <v>45768</v>
      </c>
      <c r="AI693" t="s">
        <v>2414</v>
      </c>
      <c r="AJ693" t="s">
        <v>189</v>
      </c>
      <c r="AK693" t="s">
        <v>189</v>
      </c>
      <c r="AL693" t="s">
        <v>189</v>
      </c>
      <c r="AM693" t="s">
        <v>189</v>
      </c>
      <c r="AN693" t="s">
        <v>189</v>
      </c>
      <c r="AO693" t="s">
        <v>189</v>
      </c>
      <c r="AP693" t="s">
        <v>189</v>
      </c>
      <c r="AQ693" t="s">
        <v>16</v>
      </c>
      <c r="AR693" t="s">
        <v>189</v>
      </c>
      <c r="AS693" t="s">
        <v>16</v>
      </c>
      <c r="AT693" t="s">
        <v>189</v>
      </c>
      <c r="AU693" t="s">
        <v>9344</v>
      </c>
      <c r="AV693" t="s">
        <v>189</v>
      </c>
      <c r="AW693" t="s">
        <v>16</v>
      </c>
      <c r="AX693" t="s">
        <v>16</v>
      </c>
      <c r="AY693" t="s">
        <v>16</v>
      </c>
      <c r="AZ693" t="s">
        <v>16</v>
      </c>
      <c r="BA693" t="s">
        <v>16</v>
      </c>
      <c r="BB693" t="s">
        <v>16</v>
      </c>
      <c r="BC693" t="s">
        <v>16</v>
      </c>
      <c r="BD693" t="s">
        <v>16</v>
      </c>
      <c r="BE693" t="s">
        <v>16</v>
      </c>
      <c r="BF693" t="s">
        <v>189</v>
      </c>
      <c r="BG693" t="s">
        <v>189</v>
      </c>
      <c r="BH693">
        <v>0</v>
      </c>
      <c r="BI693">
        <v>0</v>
      </c>
      <c r="BJ693">
        <v>0</v>
      </c>
      <c r="BK693" t="s">
        <v>189</v>
      </c>
      <c r="BL693" t="s">
        <v>189</v>
      </c>
      <c r="BN693" t="s">
        <v>2231</v>
      </c>
      <c r="BO693" t="s">
        <v>16</v>
      </c>
      <c r="BP693" t="s">
        <v>2230</v>
      </c>
      <c r="BQ693" t="s">
        <v>184</v>
      </c>
      <c r="BR693" t="s">
        <v>6744</v>
      </c>
      <c r="BS693" t="s">
        <v>9667</v>
      </c>
      <c r="BT693" t="s">
        <v>16</v>
      </c>
      <c r="BU693" t="s">
        <v>189</v>
      </c>
      <c r="BV693" t="s">
        <v>27</v>
      </c>
      <c r="BW693" t="s">
        <v>195</v>
      </c>
      <c r="BX693" t="s">
        <v>840</v>
      </c>
      <c r="BY693" t="s">
        <v>2654</v>
      </c>
      <c r="BZ693" s="138"/>
      <c r="CA693" s="138">
        <v>44665</v>
      </c>
      <c r="CB693" t="s">
        <v>17</v>
      </c>
      <c r="CC693" t="s">
        <v>17</v>
      </c>
      <c r="CD693" t="s">
        <v>6307</v>
      </c>
      <c r="CE693" t="s">
        <v>189</v>
      </c>
      <c r="CF693" t="s">
        <v>189</v>
      </c>
      <c r="CG693" t="s">
        <v>189</v>
      </c>
      <c r="CH693">
        <v>2022</v>
      </c>
      <c r="CI693" s="7">
        <v>44665</v>
      </c>
      <c r="CJ693" t="s">
        <v>4723</v>
      </c>
      <c r="CK693">
        <v>4</v>
      </c>
      <c r="CL693">
        <v>16</v>
      </c>
      <c r="CM693" s="7">
        <v>44662</v>
      </c>
      <c r="CN693" t="s">
        <v>11771</v>
      </c>
      <c r="CO693" t="s">
        <v>9857</v>
      </c>
      <c r="CP693" t="s">
        <v>11498</v>
      </c>
      <c r="CQ693" t="s">
        <v>11727</v>
      </c>
      <c r="CR693" t="s">
        <v>5984</v>
      </c>
      <c r="CS693" t="s">
        <v>5986</v>
      </c>
      <c r="CT693" t="s">
        <v>9858</v>
      </c>
      <c r="CU693" t="s">
        <v>9873</v>
      </c>
      <c r="CV693" t="s">
        <v>6307</v>
      </c>
      <c r="CW693" t="s">
        <v>9874</v>
      </c>
      <c r="CX693" t="s">
        <v>2653</v>
      </c>
      <c r="CY693" t="s">
        <v>9813</v>
      </c>
      <c r="CZ693" t="s">
        <v>6730</v>
      </c>
      <c r="DA693" t="s">
        <v>188</v>
      </c>
      <c r="DB693" t="s">
        <v>16</v>
      </c>
      <c r="DC693" t="s">
        <v>2231</v>
      </c>
      <c r="DD693" t="s">
        <v>32</v>
      </c>
      <c r="DE693" t="s">
        <v>16</v>
      </c>
      <c r="DF693" t="s">
        <v>16</v>
      </c>
      <c r="DG693" t="s">
        <v>4727</v>
      </c>
      <c r="DH693" t="s">
        <v>6766</v>
      </c>
      <c r="DI693" t="s">
        <v>4755</v>
      </c>
      <c r="DJ693" t="s">
        <v>16</v>
      </c>
      <c r="DK693" t="s">
        <v>16</v>
      </c>
      <c r="DL693" t="s">
        <v>4465</v>
      </c>
      <c r="DM693" t="s">
        <v>16</v>
      </c>
      <c r="DN693" t="s">
        <v>189</v>
      </c>
      <c r="DO693" t="s">
        <v>11772</v>
      </c>
      <c r="DP693" t="s">
        <v>8175</v>
      </c>
      <c r="DQ693" t="s">
        <v>10368</v>
      </c>
      <c r="DR693" t="s">
        <v>8176</v>
      </c>
    </row>
    <row r="694" spans="1:122" x14ac:dyDescent="0.25">
      <c r="A694">
        <v>221</v>
      </c>
      <c r="B694" t="s">
        <v>189</v>
      </c>
      <c r="C694" t="s">
        <v>2913</v>
      </c>
      <c r="D694" s="138">
        <v>44665</v>
      </c>
      <c r="E694" t="s">
        <v>3765</v>
      </c>
      <c r="F694" t="s">
        <v>11</v>
      </c>
      <c r="G694" t="s">
        <v>1932</v>
      </c>
      <c r="H694" t="s">
        <v>11</v>
      </c>
      <c r="I694" t="s">
        <v>9802</v>
      </c>
      <c r="J694" t="s">
        <v>100</v>
      </c>
      <c r="K694">
        <v>1.42</v>
      </c>
      <c r="L694">
        <v>1.42</v>
      </c>
      <c r="M694">
        <v>9.06</v>
      </c>
      <c r="N694">
        <v>11.137</v>
      </c>
      <c r="O694" t="s">
        <v>189</v>
      </c>
      <c r="P694" t="s">
        <v>13</v>
      </c>
      <c r="Q694" t="s">
        <v>930</v>
      </c>
      <c r="R694" t="s">
        <v>299</v>
      </c>
      <c r="S694" t="s">
        <v>930</v>
      </c>
      <c r="T694" t="s">
        <v>16</v>
      </c>
      <c r="U694" t="s">
        <v>65</v>
      </c>
      <c r="V694" t="s">
        <v>2410</v>
      </c>
      <c r="W694">
        <v>100</v>
      </c>
      <c r="X694" t="s">
        <v>22</v>
      </c>
      <c r="Y694" t="s">
        <v>6282</v>
      </c>
      <c r="Z694" t="s">
        <v>6282</v>
      </c>
      <c r="AA694" t="s">
        <v>189</v>
      </c>
      <c r="AB694" s="138">
        <v>44676</v>
      </c>
      <c r="AC694" s="138">
        <v>44859</v>
      </c>
      <c r="AD694" t="s">
        <v>6241</v>
      </c>
      <c r="AE694" t="s">
        <v>5231</v>
      </c>
      <c r="AF694" t="s">
        <v>16</v>
      </c>
      <c r="AG694" t="s">
        <v>189</v>
      </c>
      <c r="AH694" s="138">
        <v>45772</v>
      </c>
      <c r="AI694" t="s">
        <v>2414</v>
      </c>
      <c r="AJ694" t="s">
        <v>189</v>
      </c>
      <c r="AK694" t="s">
        <v>189</v>
      </c>
      <c r="AL694" t="s">
        <v>189</v>
      </c>
      <c r="AM694" t="s">
        <v>189</v>
      </c>
      <c r="AN694" t="s">
        <v>189</v>
      </c>
      <c r="AO694" t="s">
        <v>189</v>
      </c>
      <c r="AP694" t="s">
        <v>189</v>
      </c>
      <c r="AQ694" t="s">
        <v>16</v>
      </c>
      <c r="AR694" t="s">
        <v>189</v>
      </c>
      <c r="AS694" t="s">
        <v>16</v>
      </c>
      <c r="AT694" t="s">
        <v>189</v>
      </c>
      <c r="AU694" t="s">
        <v>9344</v>
      </c>
      <c r="AV694" t="s">
        <v>189</v>
      </c>
      <c r="AW694" t="s">
        <v>16</v>
      </c>
      <c r="AX694" t="s">
        <v>16</v>
      </c>
      <c r="AY694" t="s">
        <v>16</v>
      </c>
      <c r="AZ694" t="s">
        <v>16</v>
      </c>
      <c r="BA694" t="s">
        <v>16</v>
      </c>
      <c r="BB694" t="s">
        <v>16</v>
      </c>
      <c r="BC694" t="s">
        <v>16</v>
      </c>
      <c r="BD694" t="s">
        <v>16</v>
      </c>
      <c r="BE694" t="s">
        <v>16</v>
      </c>
      <c r="BF694" t="s">
        <v>189</v>
      </c>
      <c r="BG694" t="s">
        <v>189</v>
      </c>
      <c r="BH694">
        <v>0</v>
      </c>
      <c r="BI694">
        <v>0</v>
      </c>
      <c r="BJ694">
        <v>0</v>
      </c>
      <c r="BK694" t="s">
        <v>189</v>
      </c>
      <c r="BL694" t="s">
        <v>189</v>
      </c>
      <c r="BN694" t="s">
        <v>2335</v>
      </c>
      <c r="BO694" t="s">
        <v>7115</v>
      </c>
      <c r="BP694" t="s">
        <v>2912</v>
      </c>
      <c r="BQ694" t="s">
        <v>184</v>
      </c>
      <c r="BR694" t="s">
        <v>6744</v>
      </c>
      <c r="BS694" t="s">
        <v>9667</v>
      </c>
      <c r="BT694" t="s">
        <v>16</v>
      </c>
      <c r="BU694" t="s">
        <v>189</v>
      </c>
      <c r="BV694" t="s">
        <v>27</v>
      </c>
      <c r="BW694" t="s">
        <v>195</v>
      </c>
      <c r="BX694" t="s">
        <v>207</v>
      </c>
      <c r="BY694" t="s">
        <v>2548</v>
      </c>
      <c r="BZ694" s="138"/>
      <c r="CA694" s="138">
        <v>44665</v>
      </c>
      <c r="CB694" t="s">
        <v>17</v>
      </c>
      <c r="CC694" t="s">
        <v>17</v>
      </c>
      <c r="CD694" t="s">
        <v>6307</v>
      </c>
      <c r="CE694" t="s">
        <v>189</v>
      </c>
      <c r="CF694" t="s">
        <v>189</v>
      </c>
      <c r="CG694" t="s">
        <v>189</v>
      </c>
      <c r="CH694">
        <v>2022</v>
      </c>
      <c r="CI694" s="7">
        <v>44665</v>
      </c>
      <c r="CJ694" t="s">
        <v>4723</v>
      </c>
      <c r="CK694">
        <v>4</v>
      </c>
      <c r="CL694">
        <v>16</v>
      </c>
      <c r="CM694" s="7">
        <v>44662</v>
      </c>
      <c r="CN694" t="s">
        <v>11771</v>
      </c>
      <c r="CO694" t="s">
        <v>9857</v>
      </c>
      <c r="CP694" t="s">
        <v>11498</v>
      </c>
      <c r="CQ694" t="s">
        <v>11727</v>
      </c>
      <c r="CR694" t="s">
        <v>5984</v>
      </c>
      <c r="CS694" t="s">
        <v>5986</v>
      </c>
      <c r="CT694" t="s">
        <v>9858</v>
      </c>
      <c r="CU694" t="s">
        <v>9873</v>
      </c>
      <c r="CV694" t="s">
        <v>6307</v>
      </c>
      <c r="CW694" t="s">
        <v>9874</v>
      </c>
      <c r="CX694" t="s">
        <v>2911</v>
      </c>
      <c r="CY694" t="s">
        <v>9813</v>
      </c>
      <c r="CZ694" t="s">
        <v>6730</v>
      </c>
      <c r="DA694" t="s">
        <v>188</v>
      </c>
      <c r="DB694" t="s">
        <v>16</v>
      </c>
      <c r="DC694" t="s">
        <v>16</v>
      </c>
      <c r="DD694" t="s">
        <v>22</v>
      </c>
      <c r="DE694" t="s">
        <v>16</v>
      </c>
      <c r="DF694" t="s">
        <v>509</v>
      </c>
      <c r="DG694" t="s">
        <v>4727</v>
      </c>
      <c r="DH694" t="s">
        <v>2051</v>
      </c>
      <c r="DI694" t="s">
        <v>5911</v>
      </c>
      <c r="DJ694" t="s">
        <v>16</v>
      </c>
      <c r="DK694" t="s">
        <v>16</v>
      </c>
      <c r="DL694" t="s">
        <v>5972</v>
      </c>
      <c r="DM694" t="s">
        <v>6245</v>
      </c>
      <c r="DN694" t="s">
        <v>189</v>
      </c>
      <c r="DO694" t="s">
        <v>11295</v>
      </c>
      <c r="DP694" t="s">
        <v>8177</v>
      </c>
      <c r="DQ694" t="s">
        <v>10368</v>
      </c>
      <c r="DR694" t="s">
        <v>8178</v>
      </c>
    </row>
    <row r="695" spans="1:122" x14ac:dyDescent="0.25">
      <c r="A695">
        <v>220</v>
      </c>
      <c r="B695" t="s">
        <v>189</v>
      </c>
      <c r="C695" t="s">
        <v>3764</v>
      </c>
      <c r="D695" s="138">
        <v>44665</v>
      </c>
      <c r="E695" t="s">
        <v>3511</v>
      </c>
      <c r="F695" t="s">
        <v>11</v>
      </c>
      <c r="G695" t="s">
        <v>1929</v>
      </c>
      <c r="H695" t="s">
        <v>11</v>
      </c>
      <c r="I695" t="s">
        <v>9802</v>
      </c>
      <c r="J695" t="s">
        <v>100</v>
      </c>
      <c r="K695">
        <v>2.04</v>
      </c>
      <c r="L695">
        <v>2.04</v>
      </c>
      <c r="M695">
        <v>13.01</v>
      </c>
      <c r="N695">
        <v>16</v>
      </c>
      <c r="O695" t="s">
        <v>189</v>
      </c>
      <c r="P695" t="s">
        <v>13</v>
      </c>
      <c r="Q695" t="s">
        <v>341</v>
      </c>
      <c r="R695" t="s">
        <v>57</v>
      </c>
      <c r="S695" t="s">
        <v>341</v>
      </c>
      <c r="T695" t="s">
        <v>16</v>
      </c>
      <c r="U695" t="s">
        <v>2079</v>
      </c>
      <c r="V695" t="s">
        <v>2410</v>
      </c>
      <c r="W695">
        <v>100</v>
      </c>
      <c r="X695" t="s">
        <v>15</v>
      </c>
      <c r="Y695" t="s">
        <v>6283</v>
      </c>
      <c r="Z695" t="s">
        <v>6283</v>
      </c>
      <c r="AA695" t="s">
        <v>189</v>
      </c>
      <c r="AB695" s="138">
        <v>44673</v>
      </c>
      <c r="AC695" s="138">
        <v>44856</v>
      </c>
      <c r="AD695" t="s">
        <v>6241</v>
      </c>
      <c r="AE695" t="s">
        <v>5337</v>
      </c>
      <c r="AF695" t="s">
        <v>16</v>
      </c>
      <c r="AG695" t="s">
        <v>189</v>
      </c>
      <c r="AH695" s="138">
        <v>45769</v>
      </c>
      <c r="AI695" t="s">
        <v>2414</v>
      </c>
      <c r="AJ695" t="s">
        <v>189</v>
      </c>
      <c r="AK695" t="s">
        <v>189</v>
      </c>
      <c r="AL695" t="s">
        <v>189</v>
      </c>
      <c r="AM695" t="s">
        <v>189</v>
      </c>
      <c r="AN695" t="s">
        <v>189</v>
      </c>
      <c r="AO695" t="s">
        <v>189</v>
      </c>
      <c r="AP695" t="s">
        <v>189</v>
      </c>
      <c r="AQ695" t="s">
        <v>16</v>
      </c>
      <c r="AR695" t="s">
        <v>189</v>
      </c>
      <c r="AS695" t="s">
        <v>16</v>
      </c>
      <c r="AT695" t="s">
        <v>189</v>
      </c>
      <c r="AU695" t="s">
        <v>9344</v>
      </c>
      <c r="AV695" t="s">
        <v>189</v>
      </c>
      <c r="AW695" t="s">
        <v>16</v>
      </c>
      <c r="AX695" t="s">
        <v>16</v>
      </c>
      <c r="AY695" t="s">
        <v>16</v>
      </c>
      <c r="AZ695" t="s">
        <v>16</v>
      </c>
      <c r="BA695" t="s">
        <v>16</v>
      </c>
      <c r="BB695" t="s">
        <v>16</v>
      </c>
      <c r="BC695" t="s">
        <v>16</v>
      </c>
      <c r="BD695" t="s">
        <v>16</v>
      </c>
      <c r="BE695" t="s">
        <v>16</v>
      </c>
      <c r="BF695" t="s">
        <v>189</v>
      </c>
      <c r="BG695" t="s">
        <v>189</v>
      </c>
      <c r="BH695">
        <v>0</v>
      </c>
      <c r="BI695">
        <v>0</v>
      </c>
      <c r="BJ695">
        <v>0</v>
      </c>
      <c r="BK695" t="s">
        <v>189</v>
      </c>
      <c r="BL695" t="s">
        <v>189</v>
      </c>
      <c r="BN695" t="s">
        <v>3508</v>
      </c>
      <c r="BO695" t="s">
        <v>16</v>
      </c>
      <c r="BP695" t="s">
        <v>3511</v>
      </c>
      <c r="BQ695" t="s">
        <v>184</v>
      </c>
      <c r="BR695" t="s">
        <v>6744</v>
      </c>
      <c r="BS695" t="s">
        <v>16</v>
      </c>
      <c r="BT695" t="s">
        <v>16</v>
      </c>
      <c r="BU695" t="s">
        <v>189</v>
      </c>
      <c r="BV695" t="s">
        <v>52</v>
      </c>
      <c r="BW695" t="s">
        <v>189</v>
      </c>
      <c r="BX695" t="s">
        <v>6743</v>
      </c>
      <c r="BY695" t="s">
        <v>16</v>
      </c>
      <c r="BZ695" s="138"/>
      <c r="CA695" s="138">
        <v>43636</v>
      </c>
      <c r="CB695" t="s">
        <v>17</v>
      </c>
      <c r="CC695" t="s">
        <v>6745</v>
      </c>
      <c r="CD695" t="s">
        <v>6307</v>
      </c>
      <c r="CE695" t="s">
        <v>189</v>
      </c>
      <c r="CF695" t="s">
        <v>189</v>
      </c>
      <c r="CG695" t="s">
        <v>189</v>
      </c>
      <c r="CH695">
        <v>2022</v>
      </c>
      <c r="CI695" s="7">
        <v>44665</v>
      </c>
      <c r="CJ695" t="s">
        <v>4723</v>
      </c>
      <c r="CK695">
        <v>4</v>
      </c>
      <c r="CL695">
        <v>16</v>
      </c>
      <c r="CM695" s="7">
        <v>44662</v>
      </c>
      <c r="CN695" t="s">
        <v>11771</v>
      </c>
      <c r="CO695" t="s">
        <v>9857</v>
      </c>
      <c r="CP695" t="s">
        <v>11498</v>
      </c>
      <c r="CQ695" t="s">
        <v>11727</v>
      </c>
      <c r="CR695" t="s">
        <v>5984</v>
      </c>
      <c r="CS695" t="s">
        <v>5986</v>
      </c>
      <c r="CT695" t="s">
        <v>9858</v>
      </c>
      <c r="CU695" t="s">
        <v>6824</v>
      </c>
      <c r="CV695" t="s">
        <v>6310</v>
      </c>
      <c r="CW695" t="s">
        <v>9874</v>
      </c>
      <c r="CX695" t="s">
        <v>3510</v>
      </c>
      <c r="CY695" t="s">
        <v>9813</v>
      </c>
      <c r="CZ695" t="s">
        <v>6730</v>
      </c>
      <c r="DA695" t="s">
        <v>188</v>
      </c>
      <c r="DB695" t="s">
        <v>16</v>
      </c>
      <c r="DC695" t="s">
        <v>16</v>
      </c>
      <c r="DD695" t="s">
        <v>15</v>
      </c>
      <c r="DE695" t="s">
        <v>16</v>
      </c>
      <c r="DF695" t="s">
        <v>16</v>
      </c>
      <c r="DG695" t="s">
        <v>4727</v>
      </c>
      <c r="DH695" t="s">
        <v>2051</v>
      </c>
      <c r="DI695" t="s">
        <v>5931</v>
      </c>
      <c r="DJ695" t="s">
        <v>16</v>
      </c>
      <c r="DK695" t="s">
        <v>16</v>
      </c>
      <c r="DL695" t="s">
        <v>4465</v>
      </c>
      <c r="DM695" t="s">
        <v>16</v>
      </c>
      <c r="DN695" t="s">
        <v>189</v>
      </c>
      <c r="DO695" t="s">
        <v>11773</v>
      </c>
      <c r="DP695" t="s">
        <v>8179</v>
      </c>
      <c r="DQ695" t="s">
        <v>10368</v>
      </c>
      <c r="DR695" t="s">
        <v>8180</v>
      </c>
    </row>
    <row r="696" spans="1:122" x14ac:dyDescent="0.25">
      <c r="A696">
        <v>219</v>
      </c>
      <c r="B696" t="s">
        <v>189</v>
      </c>
      <c r="C696" t="s">
        <v>2378</v>
      </c>
      <c r="D696" s="138">
        <v>44664</v>
      </c>
      <c r="E696" t="s">
        <v>150</v>
      </c>
      <c r="F696" t="s">
        <v>108</v>
      </c>
      <c r="G696" t="s">
        <v>1926</v>
      </c>
      <c r="H696" t="s">
        <v>11</v>
      </c>
      <c r="I696" t="s">
        <v>9802</v>
      </c>
      <c r="J696" t="s">
        <v>12</v>
      </c>
      <c r="K696">
        <v>6</v>
      </c>
      <c r="L696">
        <v>0.94</v>
      </c>
      <c r="M696">
        <v>6</v>
      </c>
      <c r="N696">
        <v>7.3739999999999997</v>
      </c>
      <c r="O696" t="s">
        <v>189</v>
      </c>
      <c r="P696" t="s">
        <v>13</v>
      </c>
      <c r="Q696" t="s">
        <v>51</v>
      </c>
      <c r="R696" t="s">
        <v>16</v>
      </c>
      <c r="S696" t="s">
        <v>16</v>
      </c>
      <c r="T696" t="s">
        <v>16</v>
      </c>
      <c r="U696" t="s">
        <v>16</v>
      </c>
      <c r="V696" t="s">
        <v>2410</v>
      </c>
      <c r="W696">
        <v>100</v>
      </c>
      <c r="X696" t="s">
        <v>15</v>
      </c>
      <c r="Y696" t="s">
        <v>1883</v>
      </c>
      <c r="Z696" t="s">
        <v>1883</v>
      </c>
      <c r="AA696" t="s">
        <v>189</v>
      </c>
      <c r="AB696" s="138">
        <v>44670</v>
      </c>
      <c r="AC696" s="138">
        <v>45035</v>
      </c>
      <c r="AD696" t="s">
        <v>6241</v>
      </c>
      <c r="AE696" t="s">
        <v>5050</v>
      </c>
      <c r="AF696" t="s">
        <v>16</v>
      </c>
      <c r="AG696" t="s">
        <v>189</v>
      </c>
      <c r="AH696" s="138">
        <v>45766</v>
      </c>
      <c r="AI696" t="s">
        <v>2419</v>
      </c>
      <c r="AJ696" t="s">
        <v>189</v>
      </c>
      <c r="AK696" t="s">
        <v>189</v>
      </c>
      <c r="AL696" t="s">
        <v>189</v>
      </c>
      <c r="AM696" t="s">
        <v>189</v>
      </c>
      <c r="AN696" t="s">
        <v>189</v>
      </c>
      <c r="AO696" t="s">
        <v>189</v>
      </c>
      <c r="AP696" t="s">
        <v>189</v>
      </c>
      <c r="AQ696" t="s">
        <v>16</v>
      </c>
      <c r="AR696" t="s">
        <v>189</v>
      </c>
      <c r="AS696" t="s">
        <v>16</v>
      </c>
      <c r="AT696" t="s">
        <v>189</v>
      </c>
      <c r="AU696" t="s">
        <v>9344</v>
      </c>
      <c r="AV696" t="s">
        <v>189</v>
      </c>
      <c r="AW696" t="s">
        <v>16</v>
      </c>
      <c r="AX696" t="s">
        <v>16</v>
      </c>
      <c r="AY696" t="s">
        <v>16</v>
      </c>
      <c r="AZ696" t="s">
        <v>16</v>
      </c>
      <c r="BA696" t="s">
        <v>16</v>
      </c>
      <c r="BB696" t="s">
        <v>16</v>
      </c>
      <c r="BC696" t="s">
        <v>181</v>
      </c>
      <c r="BD696" t="s">
        <v>16</v>
      </c>
      <c r="BE696" t="s">
        <v>2136</v>
      </c>
      <c r="BF696" t="s">
        <v>189</v>
      </c>
      <c r="BG696" t="s">
        <v>189</v>
      </c>
      <c r="BH696">
        <v>0</v>
      </c>
      <c r="BI696">
        <v>0</v>
      </c>
      <c r="BJ696">
        <v>0</v>
      </c>
      <c r="BK696" t="s">
        <v>189</v>
      </c>
      <c r="BL696" t="s">
        <v>189</v>
      </c>
      <c r="BN696" t="s">
        <v>422</v>
      </c>
      <c r="BO696" t="s">
        <v>16</v>
      </c>
      <c r="BP696" t="s">
        <v>150</v>
      </c>
      <c r="BQ696" t="s">
        <v>184</v>
      </c>
      <c r="BR696" t="s">
        <v>6744</v>
      </c>
      <c r="BS696" t="s">
        <v>9667</v>
      </c>
      <c r="BT696" t="s">
        <v>16</v>
      </c>
      <c r="BU696" t="s">
        <v>189</v>
      </c>
      <c r="BV696" t="s">
        <v>58</v>
      </c>
      <c r="BW696" t="s">
        <v>185</v>
      </c>
      <c r="BX696" t="s">
        <v>423</v>
      </c>
      <c r="BY696" t="s">
        <v>16</v>
      </c>
      <c r="BZ696" s="138"/>
      <c r="CA696" s="138">
        <v>44174</v>
      </c>
      <c r="CB696" t="s">
        <v>17</v>
      </c>
      <c r="CC696" t="s">
        <v>17</v>
      </c>
      <c r="CD696" t="s">
        <v>6307</v>
      </c>
      <c r="CE696" t="s">
        <v>189</v>
      </c>
      <c r="CF696" t="s">
        <v>6307</v>
      </c>
      <c r="CG696" t="s">
        <v>189</v>
      </c>
      <c r="CH696">
        <v>2022</v>
      </c>
      <c r="CI696" s="7">
        <v>44664</v>
      </c>
      <c r="CJ696" t="s">
        <v>4723</v>
      </c>
      <c r="CK696">
        <v>4</v>
      </c>
      <c r="CL696">
        <v>16</v>
      </c>
      <c r="CM696" s="7">
        <v>44662</v>
      </c>
      <c r="CN696" t="s">
        <v>11771</v>
      </c>
      <c r="CO696" t="s">
        <v>9857</v>
      </c>
      <c r="CP696" t="s">
        <v>11498</v>
      </c>
      <c r="CQ696" t="s">
        <v>11727</v>
      </c>
      <c r="CR696" t="s">
        <v>5984</v>
      </c>
      <c r="CS696" t="s">
        <v>5986</v>
      </c>
      <c r="CT696" t="s">
        <v>9858</v>
      </c>
      <c r="CU696" t="s">
        <v>9873</v>
      </c>
      <c r="CV696" t="s">
        <v>6310</v>
      </c>
      <c r="CW696" t="s">
        <v>9874</v>
      </c>
      <c r="CX696" t="s">
        <v>424</v>
      </c>
      <c r="CY696" t="s">
        <v>9817</v>
      </c>
      <c r="CZ696" t="s">
        <v>6741</v>
      </c>
      <c r="DA696" t="s">
        <v>252</v>
      </c>
      <c r="DB696" t="s">
        <v>9801</v>
      </c>
      <c r="DC696" t="s">
        <v>16</v>
      </c>
      <c r="DD696" t="s">
        <v>15</v>
      </c>
      <c r="DE696" t="s">
        <v>16</v>
      </c>
      <c r="DF696" t="s">
        <v>16</v>
      </c>
      <c r="DG696" t="s">
        <v>4727</v>
      </c>
      <c r="DH696" t="s">
        <v>2052</v>
      </c>
      <c r="DI696" t="s">
        <v>6181</v>
      </c>
      <c r="DJ696" t="s">
        <v>16</v>
      </c>
      <c r="DK696" t="s">
        <v>9817</v>
      </c>
      <c r="DL696" t="s">
        <v>9817</v>
      </c>
      <c r="DM696" t="s">
        <v>16</v>
      </c>
      <c r="DN696" t="s">
        <v>189</v>
      </c>
      <c r="DO696" t="s">
        <v>11774</v>
      </c>
      <c r="DP696" t="s">
        <v>8181</v>
      </c>
      <c r="DQ696" t="s">
        <v>10369</v>
      </c>
      <c r="DR696" t="s">
        <v>10344</v>
      </c>
    </row>
    <row r="697" spans="1:122" x14ac:dyDescent="0.25">
      <c r="A697">
        <v>218</v>
      </c>
      <c r="B697" t="s">
        <v>189</v>
      </c>
      <c r="C697" t="s">
        <v>3295</v>
      </c>
      <c r="D697" s="138">
        <v>44664</v>
      </c>
      <c r="E697" t="s">
        <v>3773</v>
      </c>
      <c r="F697" t="s">
        <v>11</v>
      </c>
      <c r="G697" t="s">
        <v>16</v>
      </c>
      <c r="H697" t="s">
        <v>11</v>
      </c>
      <c r="I697" t="s">
        <v>9802</v>
      </c>
      <c r="J697" t="s">
        <v>100</v>
      </c>
      <c r="K697">
        <v>0.3</v>
      </c>
      <c r="L697">
        <v>0.3</v>
      </c>
      <c r="M697">
        <v>1.91</v>
      </c>
      <c r="N697">
        <v>2.3519999999999999</v>
      </c>
      <c r="O697" t="s">
        <v>189</v>
      </c>
      <c r="P697" t="s">
        <v>2048</v>
      </c>
      <c r="Q697" t="s">
        <v>930</v>
      </c>
      <c r="R697" t="s">
        <v>16</v>
      </c>
      <c r="S697" t="s">
        <v>16</v>
      </c>
      <c r="T697" t="s">
        <v>16</v>
      </c>
      <c r="U697" t="s">
        <v>16</v>
      </c>
      <c r="V697" t="s">
        <v>2410</v>
      </c>
      <c r="W697">
        <v>100</v>
      </c>
      <c r="X697" t="s">
        <v>22</v>
      </c>
      <c r="Y697" t="s">
        <v>6283</v>
      </c>
      <c r="Z697" t="s">
        <v>6283</v>
      </c>
      <c r="AA697" t="s">
        <v>189</v>
      </c>
      <c r="AB697" s="138">
        <v>44673</v>
      </c>
      <c r="AC697" s="138">
        <v>44856</v>
      </c>
      <c r="AD697" t="s">
        <v>6241</v>
      </c>
      <c r="AE697" t="s">
        <v>5301</v>
      </c>
      <c r="AF697" t="s">
        <v>16</v>
      </c>
      <c r="AG697" t="s">
        <v>189</v>
      </c>
      <c r="AH697" s="138">
        <v>45738</v>
      </c>
      <c r="AI697" t="s">
        <v>2414</v>
      </c>
      <c r="AJ697" t="s">
        <v>189</v>
      </c>
      <c r="AK697" t="s">
        <v>189</v>
      </c>
      <c r="AL697" t="s">
        <v>189</v>
      </c>
      <c r="AM697" t="s">
        <v>189</v>
      </c>
      <c r="AN697" t="s">
        <v>189</v>
      </c>
      <c r="AO697" t="s">
        <v>189</v>
      </c>
      <c r="AP697" t="s">
        <v>189</v>
      </c>
      <c r="AQ697" t="s">
        <v>16</v>
      </c>
      <c r="AR697" t="s">
        <v>189</v>
      </c>
      <c r="AS697" t="s">
        <v>16</v>
      </c>
      <c r="AT697" t="s">
        <v>189</v>
      </c>
      <c r="AU697" t="s">
        <v>9344</v>
      </c>
      <c r="AV697" t="s">
        <v>189</v>
      </c>
      <c r="AW697" t="s">
        <v>16</v>
      </c>
      <c r="AX697" t="s">
        <v>16</v>
      </c>
      <c r="AY697" t="s">
        <v>16</v>
      </c>
      <c r="AZ697" t="s">
        <v>16</v>
      </c>
      <c r="BA697" t="s">
        <v>16</v>
      </c>
      <c r="BB697" t="s">
        <v>16</v>
      </c>
      <c r="BC697" t="s">
        <v>16</v>
      </c>
      <c r="BD697" t="s">
        <v>16</v>
      </c>
      <c r="BE697" t="s">
        <v>16</v>
      </c>
      <c r="BF697" t="s">
        <v>189</v>
      </c>
      <c r="BG697" t="s">
        <v>189</v>
      </c>
      <c r="BH697">
        <v>0</v>
      </c>
      <c r="BI697">
        <v>0</v>
      </c>
      <c r="BJ697">
        <v>0</v>
      </c>
      <c r="BK697" t="s">
        <v>189</v>
      </c>
      <c r="BL697" t="s">
        <v>189</v>
      </c>
      <c r="BN697" t="s">
        <v>3291</v>
      </c>
      <c r="BO697" t="s">
        <v>9710</v>
      </c>
      <c r="BP697" t="s">
        <v>3294</v>
      </c>
      <c r="BQ697" t="s">
        <v>184</v>
      </c>
      <c r="BR697" t="s">
        <v>6744</v>
      </c>
      <c r="BS697" t="s">
        <v>16</v>
      </c>
      <c r="BT697" t="s">
        <v>16</v>
      </c>
      <c r="BU697" t="s">
        <v>189</v>
      </c>
      <c r="BV697" t="s">
        <v>18</v>
      </c>
      <c r="BW697" t="s">
        <v>195</v>
      </c>
      <c r="BX697" t="s">
        <v>1340</v>
      </c>
      <c r="BY697" t="s">
        <v>16</v>
      </c>
      <c r="BZ697" s="138"/>
      <c r="CA697" s="138">
        <v>44664</v>
      </c>
      <c r="CB697" t="s">
        <v>17</v>
      </c>
      <c r="CC697" t="s">
        <v>16</v>
      </c>
      <c r="CD697" t="s">
        <v>6307</v>
      </c>
      <c r="CE697" t="s">
        <v>189</v>
      </c>
      <c r="CF697" t="s">
        <v>189</v>
      </c>
      <c r="CG697" t="s">
        <v>189</v>
      </c>
      <c r="CH697">
        <v>2022</v>
      </c>
      <c r="CI697" s="7">
        <v>44664</v>
      </c>
      <c r="CJ697" t="s">
        <v>4723</v>
      </c>
      <c r="CK697">
        <v>4</v>
      </c>
      <c r="CL697">
        <v>16</v>
      </c>
      <c r="CM697" s="7">
        <v>44662</v>
      </c>
      <c r="CN697" t="s">
        <v>11771</v>
      </c>
      <c r="CO697" t="s">
        <v>9857</v>
      </c>
      <c r="CP697" t="s">
        <v>11498</v>
      </c>
      <c r="CQ697" t="s">
        <v>11727</v>
      </c>
      <c r="CR697" t="s">
        <v>5984</v>
      </c>
      <c r="CS697" t="s">
        <v>5986</v>
      </c>
      <c r="CT697" t="s">
        <v>9858</v>
      </c>
      <c r="CU697" t="s">
        <v>9873</v>
      </c>
      <c r="CV697" t="s">
        <v>6307</v>
      </c>
      <c r="CW697" t="s">
        <v>9874</v>
      </c>
      <c r="CX697" t="s">
        <v>3293</v>
      </c>
      <c r="CY697" t="s">
        <v>9813</v>
      </c>
      <c r="CZ697" t="s">
        <v>6730</v>
      </c>
      <c r="DA697" t="s">
        <v>188</v>
      </c>
      <c r="DB697" t="s">
        <v>16</v>
      </c>
      <c r="DC697" t="s">
        <v>16</v>
      </c>
      <c r="DD697" t="s">
        <v>22</v>
      </c>
      <c r="DE697" t="s">
        <v>16</v>
      </c>
      <c r="DF697" t="s">
        <v>3297</v>
      </c>
      <c r="DG697" t="s">
        <v>4750</v>
      </c>
      <c r="DH697" t="s">
        <v>6766</v>
      </c>
      <c r="DI697" t="s">
        <v>4513</v>
      </c>
      <c r="DJ697" t="s">
        <v>16</v>
      </c>
      <c r="DK697" t="s">
        <v>16</v>
      </c>
      <c r="DL697" t="s">
        <v>5972</v>
      </c>
      <c r="DM697" t="s">
        <v>9708</v>
      </c>
      <c r="DN697" t="s">
        <v>189</v>
      </c>
      <c r="DO697" t="s">
        <v>11296</v>
      </c>
      <c r="DP697" t="s">
        <v>8182</v>
      </c>
      <c r="DQ697" t="s">
        <v>10369</v>
      </c>
      <c r="DR697" t="s">
        <v>8183</v>
      </c>
    </row>
    <row r="698" spans="1:122" x14ac:dyDescent="0.25">
      <c r="A698">
        <v>217</v>
      </c>
      <c r="B698" t="s">
        <v>189</v>
      </c>
      <c r="C698" t="s">
        <v>2481</v>
      </c>
      <c r="D698" s="138">
        <v>44664</v>
      </c>
      <c r="E698" t="s">
        <v>2480</v>
      </c>
      <c r="F698" t="s">
        <v>11</v>
      </c>
      <c r="G698" t="s">
        <v>2476</v>
      </c>
      <c r="H698" t="s">
        <v>11</v>
      </c>
      <c r="I698" t="s">
        <v>9802</v>
      </c>
      <c r="J698" t="s">
        <v>100</v>
      </c>
      <c r="K698">
        <v>0.5</v>
      </c>
      <c r="L698">
        <v>0.5</v>
      </c>
      <c r="M698">
        <v>3.18</v>
      </c>
      <c r="N698">
        <v>3.92</v>
      </c>
      <c r="O698" t="s">
        <v>189</v>
      </c>
      <c r="P698" t="s">
        <v>121</v>
      </c>
      <c r="Q698" t="s">
        <v>66</v>
      </c>
      <c r="R698" t="s">
        <v>16</v>
      </c>
      <c r="S698" t="s">
        <v>16</v>
      </c>
      <c r="T698" t="s">
        <v>16</v>
      </c>
      <c r="U698" t="s">
        <v>16</v>
      </c>
      <c r="V698" t="s">
        <v>2410</v>
      </c>
      <c r="W698">
        <v>100</v>
      </c>
      <c r="X698" t="s">
        <v>15</v>
      </c>
      <c r="Y698" t="s">
        <v>1883</v>
      </c>
      <c r="Z698" t="s">
        <v>1883</v>
      </c>
      <c r="AA698" t="s">
        <v>189</v>
      </c>
      <c r="AB698" s="138">
        <v>44671</v>
      </c>
      <c r="AC698" s="138">
        <v>44854</v>
      </c>
      <c r="AD698" t="s">
        <v>6241</v>
      </c>
      <c r="AE698" t="s">
        <v>5141</v>
      </c>
      <c r="AF698" t="s">
        <v>6810</v>
      </c>
      <c r="AG698" t="s">
        <v>189</v>
      </c>
      <c r="AH698" s="138">
        <v>45035</v>
      </c>
      <c r="AI698" t="s">
        <v>2414</v>
      </c>
      <c r="AJ698" t="s">
        <v>189</v>
      </c>
      <c r="AK698" t="s">
        <v>189</v>
      </c>
      <c r="AL698" t="s">
        <v>189</v>
      </c>
      <c r="AM698" t="s">
        <v>189</v>
      </c>
      <c r="AN698" t="s">
        <v>189</v>
      </c>
      <c r="AO698" t="s">
        <v>189</v>
      </c>
      <c r="AP698" t="s">
        <v>5517</v>
      </c>
      <c r="AQ698" t="s">
        <v>16</v>
      </c>
      <c r="AR698" t="s">
        <v>189</v>
      </c>
      <c r="AS698" t="s">
        <v>16</v>
      </c>
      <c r="AT698" t="s">
        <v>189</v>
      </c>
      <c r="AU698" t="s">
        <v>9344</v>
      </c>
      <c r="AV698" t="s">
        <v>189</v>
      </c>
      <c r="AW698" t="s">
        <v>16</v>
      </c>
      <c r="AX698" t="s">
        <v>16</v>
      </c>
      <c r="AY698" t="s">
        <v>16</v>
      </c>
      <c r="AZ698" t="s">
        <v>16</v>
      </c>
      <c r="BA698" t="s">
        <v>16</v>
      </c>
      <c r="BB698" t="s">
        <v>16</v>
      </c>
      <c r="BC698" t="s">
        <v>16</v>
      </c>
      <c r="BD698" t="s">
        <v>16</v>
      </c>
      <c r="BE698" t="s">
        <v>16</v>
      </c>
      <c r="BF698" t="s">
        <v>189</v>
      </c>
      <c r="BG698" t="s">
        <v>189</v>
      </c>
      <c r="BH698">
        <v>0</v>
      </c>
      <c r="BI698">
        <v>0</v>
      </c>
      <c r="BJ698">
        <v>0</v>
      </c>
      <c r="BK698" t="s">
        <v>189</v>
      </c>
      <c r="BL698" t="s">
        <v>189</v>
      </c>
      <c r="BN698" t="s">
        <v>2477</v>
      </c>
      <c r="BO698" t="s">
        <v>16</v>
      </c>
      <c r="BP698" t="s">
        <v>2480</v>
      </c>
      <c r="BQ698" t="s">
        <v>184</v>
      </c>
      <c r="BR698" t="s">
        <v>6745</v>
      </c>
      <c r="BS698" t="s">
        <v>16</v>
      </c>
      <c r="BT698" t="s">
        <v>16</v>
      </c>
      <c r="BU698" t="s">
        <v>189</v>
      </c>
      <c r="BV698" t="s">
        <v>133</v>
      </c>
      <c r="BW698" t="s">
        <v>189</v>
      </c>
      <c r="BX698" t="s">
        <v>1318</v>
      </c>
      <c r="BY698" t="s">
        <v>16</v>
      </c>
      <c r="BZ698" s="138"/>
      <c r="CA698" s="138">
        <v>44664</v>
      </c>
      <c r="CB698" t="s">
        <v>34</v>
      </c>
      <c r="CC698" t="s">
        <v>6745</v>
      </c>
      <c r="CD698" t="s">
        <v>6307</v>
      </c>
      <c r="CE698" t="s">
        <v>189</v>
      </c>
      <c r="CF698" t="s">
        <v>189</v>
      </c>
      <c r="CG698" t="s">
        <v>189</v>
      </c>
      <c r="CH698">
        <v>2022</v>
      </c>
      <c r="CI698" s="7">
        <v>44664</v>
      </c>
      <c r="CJ698" t="s">
        <v>4723</v>
      </c>
      <c r="CK698">
        <v>4</v>
      </c>
      <c r="CL698">
        <v>16</v>
      </c>
      <c r="CM698" s="7">
        <v>44662</v>
      </c>
      <c r="CN698" t="s">
        <v>11771</v>
      </c>
      <c r="CO698" t="s">
        <v>9857</v>
      </c>
      <c r="CP698" t="s">
        <v>11498</v>
      </c>
      <c r="CQ698" t="s">
        <v>11727</v>
      </c>
      <c r="CR698" t="s">
        <v>5984</v>
      </c>
      <c r="CS698" t="s">
        <v>5986</v>
      </c>
      <c r="CT698" t="s">
        <v>9858</v>
      </c>
      <c r="CU698" t="s">
        <v>9873</v>
      </c>
      <c r="CV698" t="s">
        <v>6307</v>
      </c>
      <c r="CW698" t="s">
        <v>9882</v>
      </c>
      <c r="CX698" t="s">
        <v>2479</v>
      </c>
      <c r="CY698" t="s">
        <v>9813</v>
      </c>
      <c r="CZ698" t="s">
        <v>6730</v>
      </c>
      <c r="DA698" t="s">
        <v>188</v>
      </c>
      <c r="DB698" t="s">
        <v>16</v>
      </c>
      <c r="DC698" t="s">
        <v>16</v>
      </c>
      <c r="DD698" t="s">
        <v>15</v>
      </c>
      <c r="DE698" t="s">
        <v>16</v>
      </c>
      <c r="DF698" t="s">
        <v>16</v>
      </c>
      <c r="DG698" t="s">
        <v>5517</v>
      </c>
      <c r="DH698" t="s">
        <v>6766</v>
      </c>
      <c r="DI698" t="s">
        <v>4755</v>
      </c>
      <c r="DJ698" t="s">
        <v>16</v>
      </c>
      <c r="DK698" t="s">
        <v>16</v>
      </c>
      <c r="DL698" t="s">
        <v>4465</v>
      </c>
      <c r="DM698" t="s">
        <v>16</v>
      </c>
      <c r="DN698" t="s">
        <v>189</v>
      </c>
      <c r="DO698" t="s">
        <v>11775</v>
      </c>
      <c r="DP698" t="s">
        <v>8184</v>
      </c>
      <c r="DQ698" t="s">
        <v>10369</v>
      </c>
      <c r="DR698" t="s">
        <v>8185</v>
      </c>
    </row>
    <row r="699" spans="1:122" x14ac:dyDescent="0.25">
      <c r="A699">
        <v>216</v>
      </c>
      <c r="B699" t="s">
        <v>189</v>
      </c>
      <c r="C699" t="s">
        <v>3770</v>
      </c>
      <c r="D699" s="138">
        <v>44664</v>
      </c>
      <c r="E699" t="s">
        <v>3772</v>
      </c>
      <c r="F699" t="s">
        <v>106</v>
      </c>
      <c r="G699" t="s">
        <v>1926</v>
      </c>
      <c r="H699" t="s">
        <v>106</v>
      </c>
      <c r="I699" t="s">
        <v>4840</v>
      </c>
      <c r="J699" t="s">
        <v>100</v>
      </c>
      <c r="K699">
        <v>2.2999999999999998</v>
      </c>
      <c r="L699">
        <v>2.2999999999999998</v>
      </c>
      <c r="M699">
        <v>14.65</v>
      </c>
      <c r="N699">
        <v>18.03</v>
      </c>
      <c r="O699" t="s">
        <v>189</v>
      </c>
      <c r="P699" t="s">
        <v>13</v>
      </c>
      <c r="Q699" t="s">
        <v>1042</v>
      </c>
      <c r="R699" t="s">
        <v>122</v>
      </c>
      <c r="S699" t="s">
        <v>63</v>
      </c>
      <c r="T699" t="s">
        <v>16</v>
      </c>
      <c r="U699" t="s">
        <v>2073</v>
      </c>
      <c r="V699" t="s">
        <v>2410</v>
      </c>
      <c r="W699">
        <v>99.453999999999994</v>
      </c>
      <c r="X699" t="s">
        <v>32</v>
      </c>
      <c r="Y699" t="s">
        <v>6283</v>
      </c>
      <c r="Z699" t="s">
        <v>6283</v>
      </c>
      <c r="AA699" t="s">
        <v>10370</v>
      </c>
      <c r="AB699" s="138">
        <v>44672</v>
      </c>
      <c r="AC699" s="138">
        <v>44855</v>
      </c>
      <c r="AD699" t="s">
        <v>6240</v>
      </c>
      <c r="AE699" t="s">
        <v>5375</v>
      </c>
      <c r="AF699" t="s">
        <v>16</v>
      </c>
      <c r="AG699" t="s">
        <v>189</v>
      </c>
      <c r="AH699" s="138">
        <v>45768</v>
      </c>
      <c r="AI699" t="s">
        <v>2414</v>
      </c>
      <c r="AJ699" t="s">
        <v>189</v>
      </c>
      <c r="AK699" t="s">
        <v>189</v>
      </c>
      <c r="AL699" t="s">
        <v>189</v>
      </c>
      <c r="AM699" t="s">
        <v>189</v>
      </c>
      <c r="AN699" t="s">
        <v>189</v>
      </c>
      <c r="AO699" t="s">
        <v>189</v>
      </c>
      <c r="AP699" t="s">
        <v>189</v>
      </c>
      <c r="AQ699" t="s">
        <v>16</v>
      </c>
      <c r="AR699" t="s">
        <v>189</v>
      </c>
      <c r="AS699" t="s">
        <v>16</v>
      </c>
      <c r="AT699" t="s">
        <v>189</v>
      </c>
      <c r="AU699" t="s">
        <v>9344</v>
      </c>
      <c r="AV699" t="s">
        <v>189</v>
      </c>
      <c r="AW699" t="s">
        <v>16</v>
      </c>
      <c r="AX699" t="s">
        <v>16</v>
      </c>
      <c r="AY699" t="s">
        <v>16</v>
      </c>
      <c r="AZ699" t="s">
        <v>16</v>
      </c>
      <c r="BA699" t="s">
        <v>16</v>
      </c>
      <c r="BB699" t="s">
        <v>16</v>
      </c>
      <c r="BC699" t="s">
        <v>16</v>
      </c>
      <c r="BD699" t="s">
        <v>16</v>
      </c>
      <c r="BE699" t="s">
        <v>16</v>
      </c>
      <c r="BF699" t="s">
        <v>189</v>
      </c>
      <c r="BG699" t="s">
        <v>189</v>
      </c>
      <c r="BH699">
        <v>0</v>
      </c>
      <c r="BI699">
        <v>0</v>
      </c>
      <c r="BJ699">
        <v>0</v>
      </c>
      <c r="BK699" t="s">
        <v>189</v>
      </c>
      <c r="BL699" t="s">
        <v>189</v>
      </c>
      <c r="BN699" t="s">
        <v>3768</v>
      </c>
      <c r="BO699" t="s">
        <v>16</v>
      </c>
      <c r="BP699" t="s">
        <v>3772</v>
      </c>
      <c r="BQ699" t="s">
        <v>184</v>
      </c>
      <c r="BR699" t="s">
        <v>6745</v>
      </c>
      <c r="BS699" t="s">
        <v>16</v>
      </c>
      <c r="BT699" t="s">
        <v>16</v>
      </c>
      <c r="BU699" t="s">
        <v>189</v>
      </c>
      <c r="BV699" t="s">
        <v>130</v>
      </c>
      <c r="BW699" t="s">
        <v>189</v>
      </c>
      <c r="BX699" t="s">
        <v>883</v>
      </c>
      <c r="BY699" t="s">
        <v>16</v>
      </c>
      <c r="BZ699" s="138"/>
      <c r="CA699" s="138">
        <v>41926</v>
      </c>
      <c r="CB699" t="s">
        <v>17</v>
      </c>
      <c r="CC699" t="s">
        <v>6745</v>
      </c>
      <c r="CD699" t="s">
        <v>6307</v>
      </c>
      <c r="CE699" t="s">
        <v>189</v>
      </c>
      <c r="CF699" t="s">
        <v>189</v>
      </c>
      <c r="CG699" t="s">
        <v>189</v>
      </c>
      <c r="CH699">
        <v>2022</v>
      </c>
      <c r="CI699" s="7">
        <v>44664</v>
      </c>
      <c r="CJ699" t="s">
        <v>4723</v>
      </c>
      <c r="CK699">
        <v>4</v>
      </c>
      <c r="CL699">
        <v>16</v>
      </c>
      <c r="CM699" s="7">
        <v>44662</v>
      </c>
      <c r="CN699" t="s">
        <v>11771</v>
      </c>
      <c r="CO699" t="s">
        <v>9857</v>
      </c>
      <c r="CP699" t="s">
        <v>11498</v>
      </c>
      <c r="CQ699" t="s">
        <v>11727</v>
      </c>
      <c r="CR699" t="s">
        <v>5984</v>
      </c>
      <c r="CS699" t="s">
        <v>5986</v>
      </c>
      <c r="CT699" t="s">
        <v>9858</v>
      </c>
      <c r="CU699" t="s">
        <v>6824</v>
      </c>
      <c r="CV699" t="s">
        <v>6310</v>
      </c>
      <c r="CW699" t="s">
        <v>9874</v>
      </c>
      <c r="CX699" t="s">
        <v>3771</v>
      </c>
      <c r="CY699" t="s">
        <v>9813</v>
      </c>
      <c r="CZ699" t="s">
        <v>6730</v>
      </c>
      <c r="DA699" t="s">
        <v>252</v>
      </c>
      <c r="DB699" t="s">
        <v>9800</v>
      </c>
      <c r="DC699" t="s">
        <v>3768</v>
      </c>
      <c r="DD699" t="s">
        <v>32</v>
      </c>
      <c r="DE699" t="s">
        <v>16</v>
      </c>
      <c r="DF699" t="s">
        <v>16</v>
      </c>
      <c r="DG699" t="s">
        <v>4727</v>
      </c>
      <c r="DH699" t="s">
        <v>2051</v>
      </c>
      <c r="DI699" t="s">
        <v>4531</v>
      </c>
      <c r="DJ699" t="s">
        <v>10370</v>
      </c>
      <c r="DK699" t="s">
        <v>4356</v>
      </c>
      <c r="DL699" t="s">
        <v>4356</v>
      </c>
      <c r="DM699" t="s">
        <v>16</v>
      </c>
      <c r="DN699" t="s">
        <v>189</v>
      </c>
      <c r="DO699" t="s">
        <v>10816</v>
      </c>
      <c r="DP699" t="s">
        <v>8186</v>
      </c>
      <c r="DQ699" t="s">
        <v>10369</v>
      </c>
      <c r="DR699" t="s">
        <v>8187</v>
      </c>
    </row>
    <row r="700" spans="1:122" x14ac:dyDescent="0.25">
      <c r="A700">
        <v>215</v>
      </c>
      <c r="B700" t="s">
        <v>189</v>
      </c>
      <c r="C700" t="s">
        <v>474</v>
      </c>
      <c r="D700" s="138">
        <v>44664</v>
      </c>
      <c r="E700" t="s">
        <v>6043</v>
      </c>
      <c r="F700" t="s">
        <v>154</v>
      </c>
      <c r="G700" t="s">
        <v>1926</v>
      </c>
      <c r="H700" t="s">
        <v>236</v>
      </c>
      <c r="I700" t="s">
        <v>9978</v>
      </c>
      <c r="J700" t="s">
        <v>100</v>
      </c>
      <c r="K700">
        <v>6</v>
      </c>
      <c r="L700">
        <v>6</v>
      </c>
      <c r="M700">
        <v>38.21</v>
      </c>
      <c r="N700">
        <v>47.033999999999999</v>
      </c>
      <c r="O700" t="s">
        <v>189</v>
      </c>
      <c r="P700" t="s">
        <v>237</v>
      </c>
      <c r="Q700" t="s">
        <v>28</v>
      </c>
      <c r="R700" t="s">
        <v>476</v>
      </c>
      <c r="S700" t="s">
        <v>28</v>
      </c>
      <c r="T700" t="s">
        <v>16</v>
      </c>
      <c r="U700" t="s">
        <v>2081</v>
      </c>
      <c r="V700" t="s">
        <v>2410</v>
      </c>
      <c r="W700">
        <v>100</v>
      </c>
      <c r="X700" t="s">
        <v>15</v>
      </c>
      <c r="Y700" t="s">
        <v>6282</v>
      </c>
      <c r="Z700" t="s">
        <v>6282</v>
      </c>
      <c r="AA700" t="s">
        <v>189</v>
      </c>
      <c r="AB700" s="138">
        <v>44673</v>
      </c>
      <c r="AC700" s="138">
        <v>44856</v>
      </c>
      <c r="AD700" t="s">
        <v>6242</v>
      </c>
      <c r="AE700" t="s">
        <v>5057</v>
      </c>
      <c r="AF700" t="s">
        <v>16</v>
      </c>
      <c r="AG700" t="s">
        <v>189</v>
      </c>
      <c r="AH700" s="138">
        <v>46499</v>
      </c>
      <c r="AI700" t="s">
        <v>2414</v>
      </c>
      <c r="AJ700" t="s">
        <v>3767</v>
      </c>
      <c r="AK700" t="s">
        <v>2435</v>
      </c>
      <c r="AL700" t="s">
        <v>475</v>
      </c>
      <c r="AM700" t="s">
        <v>1882</v>
      </c>
      <c r="AN700" t="s">
        <v>189</v>
      </c>
      <c r="AO700" t="s">
        <v>1879</v>
      </c>
      <c r="AP700" t="s">
        <v>189</v>
      </c>
      <c r="AQ700" t="s">
        <v>16</v>
      </c>
      <c r="AR700" t="s">
        <v>189</v>
      </c>
      <c r="AS700" t="s">
        <v>8188</v>
      </c>
      <c r="AT700" t="s">
        <v>189</v>
      </c>
      <c r="AU700" t="s">
        <v>9344</v>
      </c>
      <c r="AV700" t="s">
        <v>189</v>
      </c>
      <c r="AW700" t="s">
        <v>16</v>
      </c>
      <c r="AX700" t="s">
        <v>16</v>
      </c>
      <c r="AY700" t="s">
        <v>181</v>
      </c>
      <c r="AZ700" t="s">
        <v>16</v>
      </c>
      <c r="BA700" t="s">
        <v>16</v>
      </c>
      <c r="BB700" t="s">
        <v>16</v>
      </c>
      <c r="BC700" t="s">
        <v>181</v>
      </c>
      <c r="BD700" t="s">
        <v>16</v>
      </c>
      <c r="BE700" t="s">
        <v>4341</v>
      </c>
      <c r="BF700" t="s">
        <v>354</v>
      </c>
      <c r="BG700" t="s">
        <v>4852</v>
      </c>
      <c r="BH700">
        <v>1</v>
      </c>
      <c r="BI700">
        <v>1</v>
      </c>
      <c r="BJ700">
        <v>1</v>
      </c>
      <c r="BK700" t="s">
        <v>189</v>
      </c>
      <c r="BL700" t="s">
        <v>6307</v>
      </c>
      <c r="BM700">
        <v>22019</v>
      </c>
      <c r="BN700" t="s">
        <v>477</v>
      </c>
      <c r="BO700" t="s">
        <v>16</v>
      </c>
      <c r="BP700" t="s">
        <v>6043</v>
      </c>
      <c r="BQ700" t="s">
        <v>240</v>
      </c>
      <c r="BR700" t="s">
        <v>5653</v>
      </c>
      <c r="BS700" t="s">
        <v>9678</v>
      </c>
      <c r="BT700" t="s">
        <v>9680</v>
      </c>
      <c r="BU700" t="s">
        <v>9730</v>
      </c>
      <c r="BV700" t="s">
        <v>129</v>
      </c>
      <c r="BW700" t="s">
        <v>16</v>
      </c>
      <c r="BX700" t="s">
        <v>16</v>
      </c>
      <c r="BY700" t="s">
        <v>16</v>
      </c>
      <c r="BZ700" s="138"/>
      <c r="CA700" s="138">
        <v>34520</v>
      </c>
      <c r="CB700" t="s">
        <v>29</v>
      </c>
      <c r="CC700" t="s">
        <v>16</v>
      </c>
      <c r="CD700" t="s">
        <v>6307</v>
      </c>
      <c r="CE700" t="s">
        <v>189</v>
      </c>
      <c r="CF700" t="s">
        <v>6307</v>
      </c>
      <c r="CG700" t="s">
        <v>189</v>
      </c>
      <c r="CH700">
        <v>2022</v>
      </c>
      <c r="CI700" s="7">
        <v>44664</v>
      </c>
      <c r="CJ700" t="s">
        <v>16</v>
      </c>
      <c r="CK700">
        <v>4</v>
      </c>
      <c r="CL700">
        <v>16</v>
      </c>
      <c r="CM700" s="7">
        <v>44662</v>
      </c>
      <c r="CN700" t="s">
        <v>11771</v>
      </c>
      <c r="CO700" t="s">
        <v>9857</v>
      </c>
      <c r="CP700" t="s">
        <v>11498</v>
      </c>
      <c r="CQ700" t="s">
        <v>11727</v>
      </c>
      <c r="CR700" t="s">
        <v>5984</v>
      </c>
      <c r="CS700" t="s">
        <v>5986</v>
      </c>
      <c r="CT700" t="s">
        <v>9858</v>
      </c>
      <c r="CU700" t="s">
        <v>9913</v>
      </c>
      <c r="CV700" t="s">
        <v>6310</v>
      </c>
      <c r="CW700" t="s">
        <v>10114</v>
      </c>
      <c r="CX700" t="s">
        <v>478</v>
      </c>
      <c r="CY700" t="s">
        <v>9813</v>
      </c>
      <c r="CZ700" t="s">
        <v>6730</v>
      </c>
      <c r="DA700" t="s">
        <v>252</v>
      </c>
      <c r="DB700" t="s">
        <v>10371</v>
      </c>
      <c r="DC700" t="s">
        <v>16</v>
      </c>
      <c r="DD700" t="s">
        <v>15</v>
      </c>
      <c r="DE700" t="s">
        <v>16</v>
      </c>
      <c r="DF700" t="s">
        <v>16</v>
      </c>
      <c r="DG700" t="s">
        <v>5525</v>
      </c>
      <c r="DH700" t="s">
        <v>2051</v>
      </c>
      <c r="DI700" t="s">
        <v>4503</v>
      </c>
      <c r="DJ700" t="s">
        <v>16</v>
      </c>
      <c r="DK700" t="s">
        <v>4349</v>
      </c>
      <c r="DL700" t="s">
        <v>4349</v>
      </c>
      <c r="DM700" t="s">
        <v>16</v>
      </c>
      <c r="DN700" t="s">
        <v>4496</v>
      </c>
      <c r="DO700" t="s">
        <v>10934</v>
      </c>
      <c r="DP700" t="s">
        <v>8189</v>
      </c>
      <c r="DQ700" t="s">
        <v>10369</v>
      </c>
      <c r="DR700" t="s">
        <v>8190</v>
      </c>
    </row>
    <row r="701" spans="1:122" x14ac:dyDescent="0.25">
      <c r="A701">
        <v>214</v>
      </c>
      <c r="B701" t="s">
        <v>189</v>
      </c>
      <c r="C701" t="s">
        <v>468</v>
      </c>
      <c r="D701" s="138">
        <v>44664</v>
      </c>
      <c r="E701" t="s">
        <v>469</v>
      </c>
      <c r="F701" t="s">
        <v>327</v>
      </c>
      <c r="G701" t="s">
        <v>16</v>
      </c>
      <c r="H701" t="s">
        <v>470</v>
      </c>
      <c r="I701" t="s">
        <v>4840</v>
      </c>
      <c r="J701" t="s">
        <v>100</v>
      </c>
      <c r="K701">
        <v>5</v>
      </c>
      <c r="L701">
        <v>5</v>
      </c>
      <c r="M701">
        <v>31.84</v>
      </c>
      <c r="N701">
        <v>39.195</v>
      </c>
      <c r="O701" t="s">
        <v>189</v>
      </c>
      <c r="P701" t="s">
        <v>65</v>
      </c>
      <c r="Q701" t="s">
        <v>257</v>
      </c>
      <c r="R701" t="s">
        <v>471</v>
      </c>
      <c r="S701" t="s">
        <v>472</v>
      </c>
      <c r="T701" t="s">
        <v>472</v>
      </c>
      <c r="U701" t="s">
        <v>1938</v>
      </c>
      <c r="V701" t="s">
        <v>2410</v>
      </c>
      <c r="W701">
        <v>99.846000000000004</v>
      </c>
      <c r="X701" t="s">
        <v>15</v>
      </c>
      <c r="Y701" t="s">
        <v>6282</v>
      </c>
      <c r="Z701" t="s">
        <v>6282</v>
      </c>
      <c r="AA701" t="s">
        <v>189</v>
      </c>
      <c r="AB701" s="138">
        <v>44673</v>
      </c>
      <c r="AC701" s="138">
        <v>44856</v>
      </c>
      <c r="AD701" t="s">
        <v>6242</v>
      </c>
      <c r="AE701" t="s">
        <v>5058</v>
      </c>
      <c r="AF701" t="s">
        <v>6242</v>
      </c>
      <c r="AG701" t="s">
        <v>189</v>
      </c>
      <c r="AH701" s="138">
        <v>48326</v>
      </c>
      <c r="AI701" t="s">
        <v>2414</v>
      </c>
      <c r="AJ701" t="s">
        <v>3766</v>
      </c>
      <c r="AK701" t="s">
        <v>189</v>
      </c>
      <c r="AL701" t="s">
        <v>3766</v>
      </c>
      <c r="AM701" t="s">
        <v>1882</v>
      </c>
      <c r="AN701" t="s">
        <v>189</v>
      </c>
      <c r="AO701" t="s">
        <v>879</v>
      </c>
      <c r="AP701" t="s">
        <v>189</v>
      </c>
      <c r="AQ701" t="s">
        <v>16</v>
      </c>
      <c r="AR701" t="s">
        <v>189</v>
      </c>
      <c r="AS701" t="s">
        <v>16</v>
      </c>
      <c r="AT701" t="s">
        <v>189</v>
      </c>
      <c r="AU701" t="s">
        <v>189</v>
      </c>
      <c r="AV701" t="s">
        <v>189</v>
      </c>
      <c r="AW701" t="s">
        <v>16</v>
      </c>
      <c r="AX701" t="s">
        <v>16</v>
      </c>
      <c r="AY701" t="s">
        <v>181</v>
      </c>
      <c r="AZ701" t="s">
        <v>16</v>
      </c>
      <c r="BA701" t="s">
        <v>16</v>
      </c>
      <c r="BB701" t="s">
        <v>16</v>
      </c>
      <c r="BC701" t="s">
        <v>16</v>
      </c>
      <c r="BD701" t="s">
        <v>16</v>
      </c>
      <c r="BE701" t="s">
        <v>1925</v>
      </c>
      <c r="BF701" t="s">
        <v>354</v>
      </c>
      <c r="BG701" t="s">
        <v>41</v>
      </c>
      <c r="BH701">
        <v>1</v>
      </c>
      <c r="BI701">
        <v>1</v>
      </c>
      <c r="BJ701">
        <v>1</v>
      </c>
      <c r="BK701" t="s">
        <v>189</v>
      </c>
      <c r="BL701" t="s">
        <v>6307</v>
      </c>
      <c r="BM701">
        <v>22020</v>
      </c>
      <c r="BN701" t="s">
        <v>473</v>
      </c>
      <c r="BO701" t="s">
        <v>16</v>
      </c>
      <c r="BP701" t="s">
        <v>469</v>
      </c>
      <c r="BQ701" t="s">
        <v>354</v>
      </c>
      <c r="BR701" t="s">
        <v>5653</v>
      </c>
      <c r="BS701" t="s">
        <v>9678</v>
      </c>
      <c r="BT701" t="s">
        <v>9684</v>
      </c>
      <c r="BU701" t="s">
        <v>189</v>
      </c>
      <c r="BV701" t="s">
        <v>250</v>
      </c>
      <c r="BW701" t="s">
        <v>16</v>
      </c>
      <c r="BX701" t="s">
        <v>16</v>
      </c>
      <c r="BY701" t="s">
        <v>16</v>
      </c>
      <c r="BZ701" s="138"/>
      <c r="CA701" s="138">
        <v>35258</v>
      </c>
      <c r="CB701" t="s">
        <v>29</v>
      </c>
      <c r="CC701" t="s">
        <v>16</v>
      </c>
      <c r="CD701" t="s">
        <v>6307</v>
      </c>
      <c r="CE701" t="s">
        <v>189</v>
      </c>
      <c r="CF701" t="s">
        <v>6307</v>
      </c>
      <c r="CG701" t="s">
        <v>189</v>
      </c>
      <c r="CH701">
        <v>2022</v>
      </c>
      <c r="CI701" s="7">
        <v>44664</v>
      </c>
      <c r="CJ701" t="s">
        <v>16</v>
      </c>
      <c r="CK701">
        <v>4</v>
      </c>
      <c r="CL701">
        <v>16</v>
      </c>
      <c r="CM701" s="7">
        <v>44662</v>
      </c>
      <c r="CN701" t="s">
        <v>11771</v>
      </c>
      <c r="CO701" t="s">
        <v>9857</v>
      </c>
      <c r="CP701" t="s">
        <v>11498</v>
      </c>
      <c r="CQ701" t="s">
        <v>11727</v>
      </c>
      <c r="CR701" t="s">
        <v>5984</v>
      </c>
      <c r="CS701" t="s">
        <v>5986</v>
      </c>
      <c r="CT701" t="s">
        <v>9858</v>
      </c>
      <c r="CU701" t="s">
        <v>6826</v>
      </c>
      <c r="CV701" t="s">
        <v>6310</v>
      </c>
      <c r="CW701" t="s">
        <v>9947</v>
      </c>
      <c r="CX701" t="s">
        <v>8191</v>
      </c>
      <c r="CY701" t="s">
        <v>9813</v>
      </c>
      <c r="CZ701" t="s">
        <v>6730</v>
      </c>
      <c r="DA701" t="s">
        <v>252</v>
      </c>
      <c r="DB701" t="s">
        <v>9800</v>
      </c>
      <c r="DC701" t="s">
        <v>16</v>
      </c>
      <c r="DD701" t="s">
        <v>15</v>
      </c>
      <c r="DE701" t="s">
        <v>16</v>
      </c>
      <c r="DF701" t="s">
        <v>16</v>
      </c>
      <c r="DG701" t="s">
        <v>4729</v>
      </c>
      <c r="DH701" t="s">
        <v>2051</v>
      </c>
      <c r="DI701" t="s">
        <v>4517</v>
      </c>
      <c r="DJ701" t="s">
        <v>16</v>
      </c>
      <c r="DK701" t="s">
        <v>4347</v>
      </c>
      <c r="DL701" t="s">
        <v>4347</v>
      </c>
      <c r="DM701" t="s">
        <v>16</v>
      </c>
      <c r="DN701" t="s">
        <v>4496</v>
      </c>
      <c r="DO701" t="s">
        <v>10935</v>
      </c>
      <c r="DP701" t="s">
        <v>8192</v>
      </c>
      <c r="DQ701" t="s">
        <v>10369</v>
      </c>
      <c r="DR701" t="s">
        <v>8193</v>
      </c>
    </row>
    <row r="702" spans="1:122" x14ac:dyDescent="0.25">
      <c r="A702">
        <v>213</v>
      </c>
      <c r="B702" t="s">
        <v>189</v>
      </c>
      <c r="C702" t="s">
        <v>3775</v>
      </c>
      <c r="D702" s="138">
        <v>44663</v>
      </c>
      <c r="E702" t="s">
        <v>1258</v>
      </c>
      <c r="F702" t="s">
        <v>1953</v>
      </c>
      <c r="G702" t="s">
        <v>1929</v>
      </c>
      <c r="H702" t="s">
        <v>1953</v>
      </c>
      <c r="I702" t="s">
        <v>4840</v>
      </c>
      <c r="J702" t="s">
        <v>100</v>
      </c>
      <c r="K702">
        <v>5</v>
      </c>
      <c r="L702">
        <v>5</v>
      </c>
      <c r="M702">
        <v>31.83</v>
      </c>
      <c r="N702">
        <v>39.185000000000002</v>
      </c>
      <c r="O702" t="s">
        <v>189</v>
      </c>
      <c r="P702" t="s">
        <v>1988</v>
      </c>
      <c r="Q702" t="s">
        <v>854</v>
      </c>
      <c r="R702" t="s">
        <v>146</v>
      </c>
      <c r="S702" t="s">
        <v>854</v>
      </c>
      <c r="T702" t="s">
        <v>16</v>
      </c>
      <c r="U702" t="s">
        <v>1936</v>
      </c>
      <c r="V702" t="s">
        <v>2410</v>
      </c>
      <c r="W702">
        <v>100</v>
      </c>
      <c r="X702" t="s">
        <v>32</v>
      </c>
      <c r="Y702" t="s">
        <v>6283</v>
      </c>
      <c r="Z702" t="s">
        <v>6283</v>
      </c>
      <c r="AA702" t="s">
        <v>189</v>
      </c>
      <c r="AB702" s="138">
        <v>44671</v>
      </c>
      <c r="AC702" s="138">
        <v>44854</v>
      </c>
      <c r="AD702" t="s">
        <v>6240</v>
      </c>
      <c r="AE702" t="s">
        <v>5376</v>
      </c>
      <c r="AF702" t="s">
        <v>16</v>
      </c>
      <c r="AG702" t="s">
        <v>189</v>
      </c>
      <c r="AH702" s="138">
        <v>45950</v>
      </c>
      <c r="AI702" t="s">
        <v>2414</v>
      </c>
      <c r="AJ702" t="s">
        <v>189</v>
      </c>
      <c r="AK702" t="s">
        <v>189</v>
      </c>
      <c r="AL702" t="s">
        <v>189</v>
      </c>
      <c r="AM702" t="s">
        <v>189</v>
      </c>
      <c r="AN702" t="s">
        <v>189</v>
      </c>
      <c r="AO702" t="s">
        <v>189</v>
      </c>
      <c r="AP702" t="s">
        <v>189</v>
      </c>
      <c r="AQ702" t="s">
        <v>16</v>
      </c>
      <c r="AR702" t="s">
        <v>189</v>
      </c>
      <c r="AS702" t="s">
        <v>16</v>
      </c>
      <c r="AT702" t="s">
        <v>189</v>
      </c>
      <c r="AU702" t="s">
        <v>9344</v>
      </c>
      <c r="AV702" t="s">
        <v>189</v>
      </c>
      <c r="AW702" t="s">
        <v>16</v>
      </c>
      <c r="AX702" t="s">
        <v>16</v>
      </c>
      <c r="AY702" t="s">
        <v>16</v>
      </c>
      <c r="AZ702" t="s">
        <v>16</v>
      </c>
      <c r="BA702" t="s">
        <v>16</v>
      </c>
      <c r="BB702" t="s">
        <v>16</v>
      </c>
      <c r="BC702" t="s">
        <v>181</v>
      </c>
      <c r="BD702" t="s">
        <v>16</v>
      </c>
      <c r="BE702" t="s">
        <v>2136</v>
      </c>
      <c r="BF702" t="s">
        <v>189</v>
      </c>
      <c r="BG702" t="s">
        <v>189</v>
      </c>
      <c r="BH702">
        <v>0</v>
      </c>
      <c r="BI702">
        <v>0</v>
      </c>
      <c r="BJ702">
        <v>0</v>
      </c>
      <c r="BK702" t="s">
        <v>189</v>
      </c>
      <c r="BL702" t="s">
        <v>189</v>
      </c>
      <c r="BN702" t="s">
        <v>1259</v>
      </c>
      <c r="BO702" t="s">
        <v>16</v>
      </c>
      <c r="BP702" t="s">
        <v>1258</v>
      </c>
      <c r="BQ702" t="s">
        <v>184</v>
      </c>
      <c r="BR702" t="s">
        <v>6744</v>
      </c>
      <c r="BS702" t="s">
        <v>202</v>
      </c>
      <c r="BT702" t="s">
        <v>16</v>
      </c>
      <c r="BU702" t="s">
        <v>189</v>
      </c>
      <c r="BV702" t="s">
        <v>27</v>
      </c>
      <c r="BW702" t="s">
        <v>195</v>
      </c>
      <c r="BX702" t="s">
        <v>1260</v>
      </c>
      <c r="BY702" t="s">
        <v>1261</v>
      </c>
      <c r="BZ702" s="138"/>
      <c r="CA702" s="138">
        <v>43067</v>
      </c>
      <c r="CB702" t="s">
        <v>17</v>
      </c>
      <c r="CC702" t="s">
        <v>17</v>
      </c>
      <c r="CD702" t="s">
        <v>6307</v>
      </c>
      <c r="CE702" t="s">
        <v>189</v>
      </c>
      <c r="CF702" t="s">
        <v>6307</v>
      </c>
      <c r="CG702" t="s">
        <v>189</v>
      </c>
      <c r="CH702">
        <v>2022</v>
      </c>
      <c r="CI702" s="7">
        <v>44663</v>
      </c>
      <c r="CJ702" t="s">
        <v>4723</v>
      </c>
      <c r="CK702">
        <v>4</v>
      </c>
      <c r="CL702">
        <v>16</v>
      </c>
      <c r="CM702" s="7">
        <v>44662</v>
      </c>
      <c r="CN702" t="s">
        <v>11771</v>
      </c>
      <c r="CO702" t="s">
        <v>9857</v>
      </c>
      <c r="CP702" t="s">
        <v>11498</v>
      </c>
      <c r="CQ702" t="s">
        <v>11727</v>
      </c>
      <c r="CR702" t="s">
        <v>5984</v>
      </c>
      <c r="CS702" t="s">
        <v>5986</v>
      </c>
      <c r="CT702" t="s">
        <v>9858</v>
      </c>
      <c r="CU702" t="s">
        <v>6826</v>
      </c>
      <c r="CV702" t="s">
        <v>6310</v>
      </c>
      <c r="CW702" t="s">
        <v>9912</v>
      </c>
      <c r="CX702" t="s">
        <v>1262</v>
      </c>
      <c r="CY702" t="s">
        <v>9813</v>
      </c>
      <c r="CZ702" t="s">
        <v>6730</v>
      </c>
      <c r="DA702" t="s">
        <v>252</v>
      </c>
      <c r="DB702" t="s">
        <v>9800</v>
      </c>
      <c r="DC702" t="s">
        <v>1259</v>
      </c>
      <c r="DD702" t="s">
        <v>32</v>
      </c>
      <c r="DE702" t="s">
        <v>16</v>
      </c>
      <c r="DF702" t="s">
        <v>16</v>
      </c>
      <c r="DG702" t="s">
        <v>4735</v>
      </c>
      <c r="DH702" t="s">
        <v>2051</v>
      </c>
      <c r="DI702" t="s">
        <v>4517</v>
      </c>
      <c r="DJ702" t="s">
        <v>16</v>
      </c>
      <c r="DK702" t="s">
        <v>16</v>
      </c>
      <c r="DL702" t="s">
        <v>4465</v>
      </c>
      <c r="DM702" t="s">
        <v>16</v>
      </c>
      <c r="DN702" t="s">
        <v>189</v>
      </c>
      <c r="DO702" t="s">
        <v>10817</v>
      </c>
      <c r="DP702" t="s">
        <v>8194</v>
      </c>
      <c r="DQ702" t="s">
        <v>10372</v>
      </c>
      <c r="DR702" t="s">
        <v>8195</v>
      </c>
    </row>
    <row r="703" spans="1:122" x14ac:dyDescent="0.25">
      <c r="A703">
        <v>212</v>
      </c>
      <c r="B703" t="s">
        <v>189</v>
      </c>
      <c r="C703" t="s">
        <v>479</v>
      </c>
      <c r="D703" s="138">
        <v>44663</v>
      </c>
      <c r="E703" t="s">
        <v>480</v>
      </c>
      <c r="F703" t="s">
        <v>91</v>
      </c>
      <c r="G703" t="s">
        <v>16</v>
      </c>
      <c r="H703" t="s">
        <v>91</v>
      </c>
      <c r="I703" t="s">
        <v>4840</v>
      </c>
      <c r="J703" t="s">
        <v>100</v>
      </c>
      <c r="K703">
        <v>3</v>
      </c>
      <c r="L703">
        <v>3</v>
      </c>
      <c r="M703">
        <v>19.100000000000001</v>
      </c>
      <c r="N703">
        <v>23.510999999999999</v>
      </c>
      <c r="O703" t="s">
        <v>189</v>
      </c>
      <c r="P703" t="s">
        <v>13</v>
      </c>
      <c r="Q703" t="s">
        <v>481</v>
      </c>
      <c r="R703" t="s">
        <v>482</v>
      </c>
      <c r="S703" t="s">
        <v>483</v>
      </c>
      <c r="T703" t="s">
        <v>483</v>
      </c>
      <c r="U703" t="s">
        <v>2082</v>
      </c>
      <c r="V703" t="s">
        <v>2410</v>
      </c>
      <c r="W703">
        <v>99.65</v>
      </c>
      <c r="X703" t="s">
        <v>32</v>
      </c>
      <c r="Y703" t="s">
        <v>6282</v>
      </c>
      <c r="Z703" t="s">
        <v>6282</v>
      </c>
      <c r="AA703" t="s">
        <v>189</v>
      </c>
      <c r="AB703" s="138">
        <v>44672</v>
      </c>
      <c r="AC703" s="138">
        <v>44855</v>
      </c>
      <c r="AD703" t="s">
        <v>6240</v>
      </c>
      <c r="AE703" t="s">
        <v>5059</v>
      </c>
      <c r="AF703" t="s">
        <v>16</v>
      </c>
      <c r="AG703" t="s">
        <v>189</v>
      </c>
      <c r="AH703" s="138">
        <v>45768</v>
      </c>
      <c r="AI703" t="s">
        <v>2414</v>
      </c>
      <c r="AJ703" t="s">
        <v>3774</v>
      </c>
      <c r="AK703" t="s">
        <v>189</v>
      </c>
      <c r="AL703" t="s">
        <v>3774</v>
      </c>
      <c r="AM703" t="s">
        <v>1882</v>
      </c>
      <c r="AN703" t="s">
        <v>189</v>
      </c>
      <c r="AO703" t="s">
        <v>189</v>
      </c>
      <c r="AP703" t="s">
        <v>189</v>
      </c>
      <c r="AQ703" t="s">
        <v>16</v>
      </c>
      <c r="AR703" t="s">
        <v>189</v>
      </c>
      <c r="AS703" t="s">
        <v>16</v>
      </c>
      <c r="AT703" t="s">
        <v>189</v>
      </c>
      <c r="AU703" t="s">
        <v>9344</v>
      </c>
      <c r="AV703" t="s">
        <v>189</v>
      </c>
      <c r="AW703" t="s">
        <v>16</v>
      </c>
      <c r="AX703" t="s">
        <v>16</v>
      </c>
      <c r="AY703" t="s">
        <v>199</v>
      </c>
      <c r="AZ703" t="s">
        <v>16</v>
      </c>
      <c r="BA703" t="s">
        <v>16</v>
      </c>
      <c r="BB703" t="s">
        <v>4357</v>
      </c>
      <c r="BC703" t="s">
        <v>199</v>
      </c>
      <c r="BD703" t="s">
        <v>16</v>
      </c>
      <c r="BE703" t="s">
        <v>4341</v>
      </c>
      <c r="BF703" t="s">
        <v>354</v>
      </c>
      <c r="BG703" t="s">
        <v>1695</v>
      </c>
      <c r="BH703">
        <v>1</v>
      </c>
      <c r="BI703">
        <v>1</v>
      </c>
      <c r="BJ703">
        <v>1</v>
      </c>
      <c r="BK703" t="s">
        <v>189</v>
      </c>
      <c r="BL703" t="s">
        <v>6307</v>
      </c>
      <c r="BM703">
        <v>22018</v>
      </c>
      <c r="BN703" t="s">
        <v>484</v>
      </c>
      <c r="BO703" t="s">
        <v>16</v>
      </c>
      <c r="BP703" t="s">
        <v>480</v>
      </c>
      <c r="BQ703" t="s">
        <v>240</v>
      </c>
      <c r="BR703" t="s">
        <v>5653</v>
      </c>
      <c r="BS703" t="s">
        <v>9682</v>
      </c>
      <c r="BT703" t="s">
        <v>6875</v>
      </c>
      <c r="BU703" t="s">
        <v>189</v>
      </c>
      <c r="BV703" t="s">
        <v>67</v>
      </c>
      <c r="BW703" t="s">
        <v>16</v>
      </c>
      <c r="BX703" t="s">
        <v>485</v>
      </c>
      <c r="BY703" t="s">
        <v>16</v>
      </c>
      <c r="BZ703" s="138"/>
      <c r="CA703" s="138">
        <v>41849</v>
      </c>
      <c r="CB703" t="s">
        <v>29</v>
      </c>
      <c r="CC703" t="s">
        <v>16</v>
      </c>
      <c r="CD703" t="s">
        <v>6307</v>
      </c>
      <c r="CE703" t="s">
        <v>189</v>
      </c>
      <c r="CF703" t="s">
        <v>6307</v>
      </c>
      <c r="CG703" t="s">
        <v>189</v>
      </c>
      <c r="CH703">
        <v>2022</v>
      </c>
      <c r="CI703" s="7">
        <v>44663</v>
      </c>
      <c r="CJ703" t="s">
        <v>16</v>
      </c>
      <c r="CK703">
        <v>4</v>
      </c>
      <c r="CL703">
        <v>16</v>
      </c>
      <c r="CM703" s="7">
        <v>44662</v>
      </c>
      <c r="CN703" t="s">
        <v>11771</v>
      </c>
      <c r="CO703" t="s">
        <v>9857</v>
      </c>
      <c r="CP703" t="s">
        <v>11498</v>
      </c>
      <c r="CQ703" t="s">
        <v>11727</v>
      </c>
      <c r="CR703" t="s">
        <v>5984</v>
      </c>
      <c r="CS703" t="s">
        <v>5986</v>
      </c>
      <c r="CT703" t="s">
        <v>9858</v>
      </c>
      <c r="CU703" t="s">
        <v>6824</v>
      </c>
      <c r="CV703" t="s">
        <v>6310</v>
      </c>
      <c r="CW703" t="s">
        <v>9874</v>
      </c>
      <c r="CX703" t="s">
        <v>5539</v>
      </c>
      <c r="CY703" t="s">
        <v>9813</v>
      </c>
      <c r="CZ703" t="s">
        <v>6730</v>
      </c>
      <c r="DA703" t="s">
        <v>252</v>
      </c>
      <c r="DB703" t="s">
        <v>9800</v>
      </c>
      <c r="DC703" t="s">
        <v>484</v>
      </c>
      <c r="DD703" t="s">
        <v>32</v>
      </c>
      <c r="DE703" t="s">
        <v>16</v>
      </c>
      <c r="DF703" t="s">
        <v>16</v>
      </c>
      <c r="DG703" t="s">
        <v>4727</v>
      </c>
      <c r="DH703" t="s">
        <v>2051</v>
      </c>
      <c r="DI703" t="s">
        <v>4501</v>
      </c>
      <c r="DJ703" t="s">
        <v>16</v>
      </c>
      <c r="DK703" t="s">
        <v>16</v>
      </c>
      <c r="DL703" t="s">
        <v>4465</v>
      </c>
      <c r="DM703" t="s">
        <v>16</v>
      </c>
      <c r="DN703" t="s">
        <v>4497</v>
      </c>
      <c r="DO703" t="s">
        <v>10936</v>
      </c>
      <c r="DP703" t="s">
        <v>8196</v>
      </c>
      <c r="DQ703" t="s">
        <v>10372</v>
      </c>
      <c r="DR703" t="s">
        <v>8197</v>
      </c>
    </row>
    <row r="704" spans="1:122" x14ac:dyDescent="0.25">
      <c r="A704">
        <v>211</v>
      </c>
      <c r="B704" t="s">
        <v>189</v>
      </c>
      <c r="C704" t="s">
        <v>2751</v>
      </c>
      <c r="D704" s="138">
        <v>44662</v>
      </c>
      <c r="E704" t="s">
        <v>3777</v>
      </c>
      <c r="F704" t="s">
        <v>11</v>
      </c>
      <c r="G704" t="s">
        <v>1932</v>
      </c>
      <c r="H704" t="s">
        <v>11</v>
      </c>
      <c r="I704" t="s">
        <v>9802</v>
      </c>
      <c r="J704" t="s">
        <v>100</v>
      </c>
      <c r="K704">
        <v>2</v>
      </c>
      <c r="L704">
        <v>2</v>
      </c>
      <c r="M704">
        <v>12.74</v>
      </c>
      <c r="N704">
        <v>15.676</v>
      </c>
      <c r="O704" t="s">
        <v>189</v>
      </c>
      <c r="P704" t="s">
        <v>13</v>
      </c>
      <c r="Q704" t="s">
        <v>930</v>
      </c>
      <c r="R704" t="s">
        <v>16</v>
      </c>
      <c r="S704" t="s">
        <v>930</v>
      </c>
      <c r="T704" t="s">
        <v>16</v>
      </c>
      <c r="U704" t="s">
        <v>16</v>
      </c>
      <c r="V704" t="s">
        <v>2410</v>
      </c>
      <c r="W704">
        <v>100</v>
      </c>
      <c r="X704" t="s">
        <v>22</v>
      </c>
      <c r="Y704" t="s">
        <v>6282</v>
      </c>
      <c r="Z704" t="s">
        <v>6282</v>
      </c>
      <c r="AA704" t="s">
        <v>9911</v>
      </c>
      <c r="AB704" s="138">
        <v>44665</v>
      </c>
      <c r="AC704" s="138">
        <v>44848</v>
      </c>
      <c r="AD704" t="s">
        <v>6241</v>
      </c>
      <c r="AE704" t="s">
        <v>5193</v>
      </c>
      <c r="AF704" t="s">
        <v>16</v>
      </c>
      <c r="AG704" t="s">
        <v>189</v>
      </c>
      <c r="AH704" s="138">
        <v>45761</v>
      </c>
      <c r="AI704" t="s">
        <v>2414</v>
      </c>
      <c r="AJ704" t="s">
        <v>189</v>
      </c>
      <c r="AK704" t="s">
        <v>189</v>
      </c>
      <c r="AL704" t="s">
        <v>189</v>
      </c>
      <c r="AM704" t="s">
        <v>189</v>
      </c>
      <c r="AN704" t="s">
        <v>189</v>
      </c>
      <c r="AO704" t="s">
        <v>189</v>
      </c>
      <c r="AP704" t="s">
        <v>189</v>
      </c>
      <c r="AQ704" t="s">
        <v>16</v>
      </c>
      <c r="AR704" t="s">
        <v>189</v>
      </c>
      <c r="AS704" t="s">
        <v>16</v>
      </c>
      <c r="AT704" t="s">
        <v>189</v>
      </c>
      <c r="AU704" t="s">
        <v>9344</v>
      </c>
      <c r="AV704" t="s">
        <v>189</v>
      </c>
      <c r="AW704" t="s">
        <v>16</v>
      </c>
      <c r="AX704" t="s">
        <v>16</v>
      </c>
      <c r="AY704" t="s">
        <v>16</v>
      </c>
      <c r="AZ704" t="s">
        <v>16</v>
      </c>
      <c r="BA704" t="s">
        <v>16</v>
      </c>
      <c r="BB704" t="s">
        <v>16</v>
      </c>
      <c r="BC704" t="s">
        <v>16</v>
      </c>
      <c r="BD704" t="s">
        <v>16</v>
      </c>
      <c r="BE704" t="s">
        <v>16</v>
      </c>
      <c r="BF704" t="s">
        <v>189</v>
      </c>
      <c r="BG704" t="s">
        <v>189</v>
      </c>
      <c r="BH704">
        <v>0</v>
      </c>
      <c r="BI704">
        <v>0</v>
      </c>
      <c r="BJ704">
        <v>0</v>
      </c>
      <c r="BK704" t="s">
        <v>189</v>
      </c>
      <c r="BL704" t="s">
        <v>189</v>
      </c>
      <c r="BN704" t="s">
        <v>2269</v>
      </c>
      <c r="BO704" t="s">
        <v>9710</v>
      </c>
      <c r="BP704" t="s">
        <v>2268</v>
      </c>
      <c r="BQ704" t="s">
        <v>184</v>
      </c>
      <c r="BR704" t="s">
        <v>6744</v>
      </c>
      <c r="BS704" t="s">
        <v>9667</v>
      </c>
      <c r="BT704" t="s">
        <v>16</v>
      </c>
      <c r="BU704" t="s">
        <v>189</v>
      </c>
      <c r="BV704" t="s">
        <v>67</v>
      </c>
      <c r="BW704" t="s">
        <v>195</v>
      </c>
      <c r="BX704" t="s">
        <v>2749</v>
      </c>
      <c r="BY704" t="s">
        <v>2750</v>
      </c>
      <c r="BZ704" s="138"/>
      <c r="CA704" s="138">
        <v>44662</v>
      </c>
      <c r="CB704" t="s">
        <v>17</v>
      </c>
      <c r="CC704" t="s">
        <v>17</v>
      </c>
      <c r="CD704" t="s">
        <v>6307</v>
      </c>
      <c r="CE704" t="s">
        <v>189</v>
      </c>
      <c r="CF704" t="s">
        <v>189</v>
      </c>
      <c r="CG704" t="s">
        <v>189</v>
      </c>
      <c r="CH704">
        <v>2022</v>
      </c>
      <c r="CI704" s="7">
        <v>44662</v>
      </c>
      <c r="CJ704" t="s">
        <v>4723</v>
      </c>
      <c r="CK704">
        <v>4</v>
      </c>
      <c r="CL704">
        <v>16</v>
      </c>
      <c r="CM704" s="7">
        <v>44662</v>
      </c>
      <c r="CN704" t="s">
        <v>11771</v>
      </c>
      <c r="CO704" t="s">
        <v>9857</v>
      </c>
      <c r="CP704" t="s">
        <v>11498</v>
      </c>
      <c r="CQ704" t="s">
        <v>11727</v>
      </c>
      <c r="CR704" t="s">
        <v>5984</v>
      </c>
      <c r="CS704" t="s">
        <v>5986</v>
      </c>
      <c r="CT704" t="s">
        <v>9858</v>
      </c>
      <c r="CU704" t="s">
        <v>9873</v>
      </c>
      <c r="CV704" t="s">
        <v>6307</v>
      </c>
      <c r="CW704" t="s">
        <v>9874</v>
      </c>
      <c r="CX704" t="s">
        <v>3776</v>
      </c>
      <c r="CY704" t="s">
        <v>9813</v>
      </c>
      <c r="CZ704" t="s">
        <v>6730</v>
      </c>
      <c r="DA704" t="s">
        <v>188</v>
      </c>
      <c r="DB704" t="s">
        <v>16</v>
      </c>
      <c r="DC704" t="s">
        <v>16</v>
      </c>
      <c r="DD704" t="s">
        <v>22</v>
      </c>
      <c r="DE704" t="s">
        <v>16</v>
      </c>
      <c r="DF704" t="s">
        <v>3297</v>
      </c>
      <c r="DG704" t="s">
        <v>4727</v>
      </c>
      <c r="DH704" t="s">
        <v>2051</v>
      </c>
      <c r="DI704" t="s">
        <v>4504</v>
      </c>
      <c r="DJ704" t="s">
        <v>9911</v>
      </c>
      <c r="DK704" t="s">
        <v>5514</v>
      </c>
      <c r="DL704" t="s">
        <v>5514</v>
      </c>
      <c r="DM704" t="s">
        <v>9708</v>
      </c>
      <c r="DN704" t="s">
        <v>189</v>
      </c>
      <c r="DO704" t="s">
        <v>11297</v>
      </c>
      <c r="DP704" t="s">
        <v>8198</v>
      </c>
      <c r="DQ704" t="s">
        <v>10373</v>
      </c>
      <c r="DR704" t="s">
        <v>8199</v>
      </c>
    </row>
    <row r="705" spans="1:122" x14ac:dyDescent="0.25">
      <c r="A705">
        <v>210</v>
      </c>
      <c r="B705" t="s">
        <v>189</v>
      </c>
      <c r="C705" t="s">
        <v>3779</v>
      </c>
      <c r="D705" s="138">
        <v>44661</v>
      </c>
      <c r="E705" t="s">
        <v>3782</v>
      </c>
      <c r="F705" t="s">
        <v>11</v>
      </c>
      <c r="G705" t="s">
        <v>16</v>
      </c>
      <c r="H705" t="s">
        <v>11</v>
      </c>
      <c r="I705" t="s">
        <v>9802</v>
      </c>
      <c r="J705" t="s">
        <v>100</v>
      </c>
      <c r="K705">
        <v>0.33</v>
      </c>
      <c r="L705">
        <v>0.33</v>
      </c>
      <c r="M705">
        <v>2.1</v>
      </c>
      <c r="N705">
        <v>2.5870000000000002</v>
      </c>
      <c r="O705" t="s">
        <v>189</v>
      </c>
      <c r="P705" t="s">
        <v>1998</v>
      </c>
      <c r="Q705" t="s">
        <v>20</v>
      </c>
      <c r="R705" t="s">
        <v>16</v>
      </c>
      <c r="S705" t="s">
        <v>16</v>
      </c>
      <c r="T705" t="s">
        <v>16</v>
      </c>
      <c r="U705" t="s">
        <v>16</v>
      </c>
      <c r="V705" t="s">
        <v>2410</v>
      </c>
      <c r="W705">
        <v>100</v>
      </c>
      <c r="X705" t="s">
        <v>22</v>
      </c>
      <c r="Y705" t="s">
        <v>1883</v>
      </c>
      <c r="Z705" t="s">
        <v>1883</v>
      </c>
      <c r="AA705" t="s">
        <v>189</v>
      </c>
      <c r="AB705" s="138">
        <v>44663</v>
      </c>
      <c r="AC705" s="138">
        <v>44846</v>
      </c>
      <c r="AD705" t="s">
        <v>6241</v>
      </c>
      <c r="AE705" t="s">
        <v>5377</v>
      </c>
      <c r="AF705" t="s">
        <v>16</v>
      </c>
      <c r="AG705" t="s">
        <v>189</v>
      </c>
      <c r="AH705" s="138">
        <v>45700</v>
      </c>
      <c r="AI705" t="s">
        <v>2414</v>
      </c>
      <c r="AJ705" t="s">
        <v>189</v>
      </c>
      <c r="AK705" t="s">
        <v>189</v>
      </c>
      <c r="AL705" t="s">
        <v>189</v>
      </c>
      <c r="AM705" t="s">
        <v>189</v>
      </c>
      <c r="AN705" t="s">
        <v>189</v>
      </c>
      <c r="AO705" t="s">
        <v>189</v>
      </c>
      <c r="AP705" t="s">
        <v>189</v>
      </c>
      <c r="AQ705" t="s">
        <v>16</v>
      </c>
      <c r="AR705" t="s">
        <v>189</v>
      </c>
      <c r="AS705" t="s">
        <v>16</v>
      </c>
      <c r="AT705" t="s">
        <v>189</v>
      </c>
      <c r="AU705" t="s">
        <v>9344</v>
      </c>
      <c r="AV705" t="s">
        <v>189</v>
      </c>
      <c r="AW705" t="s">
        <v>16</v>
      </c>
      <c r="AX705" t="s">
        <v>16</v>
      </c>
      <c r="AY705" t="s">
        <v>16</v>
      </c>
      <c r="AZ705" t="s">
        <v>16</v>
      </c>
      <c r="BA705" t="s">
        <v>16</v>
      </c>
      <c r="BB705" t="s">
        <v>16</v>
      </c>
      <c r="BC705" t="s">
        <v>16</v>
      </c>
      <c r="BD705" t="s">
        <v>16</v>
      </c>
      <c r="BE705" t="s">
        <v>16</v>
      </c>
      <c r="BF705" t="s">
        <v>189</v>
      </c>
      <c r="BG705" t="s">
        <v>189</v>
      </c>
      <c r="BH705">
        <v>0</v>
      </c>
      <c r="BI705">
        <v>0</v>
      </c>
      <c r="BJ705">
        <v>0</v>
      </c>
      <c r="BK705" t="s">
        <v>189</v>
      </c>
      <c r="BL705" t="s">
        <v>189</v>
      </c>
      <c r="BN705" t="s">
        <v>3778</v>
      </c>
      <c r="BO705" t="s">
        <v>9734</v>
      </c>
      <c r="BP705" t="s">
        <v>3781</v>
      </c>
      <c r="BQ705" t="s">
        <v>301</v>
      </c>
      <c r="BR705" t="s">
        <v>1937</v>
      </c>
      <c r="BS705" t="s">
        <v>16</v>
      </c>
      <c r="BT705" t="s">
        <v>16</v>
      </c>
      <c r="BU705" t="s">
        <v>189</v>
      </c>
      <c r="BV705" t="s">
        <v>35</v>
      </c>
      <c r="BW705" t="s">
        <v>16</v>
      </c>
      <c r="BX705" t="s">
        <v>1116</v>
      </c>
      <c r="BY705" t="s">
        <v>16</v>
      </c>
      <c r="BZ705" s="138"/>
      <c r="CA705" s="138">
        <v>43637</v>
      </c>
      <c r="CB705" t="s">
        <v>60</v>
      </c>
      <c r="CC705" t="s">
        <v>16</v>
      </c>
      <c r="CD705" t="s">
        <v>6307</v>
      </c>
      <c r="CE705" t="s">
        <v>189</v>
      </c>
      <c r="CF705" t="s">
        <v>189</v>
      </c>
      <c r="CG705" t="s">
        <v>189</v>
      </c>
      <c r="CH705">
        <v>2022</v>
      </c>
      <c r="CI705" s="7">
        <v>44661</v>
      </c>
      <c r="CJ705" t="s">
        <v>16</v>
      </c>
      <c r="CK705">
        <v>4</v>
      </c>
      <c r="CL705">
        <v>15</v>
      </c>
      <c r="CM705" s="7">
        <v>44655</v>
      </c>
      <c r="CN705" t="s">
        <v>11776</v>
      </c>
      <c r="CO705" t="s">
        <v>9857</v>
      </c>
      <c r="CP705" t="s">
        <v>11498</v>
      </c>
      <c r="CQ705" t="s">
        <v>11727</v>
      </c>
      <c r="CR705" t="s">
        <v>5984</v>
      </c>
      <c r="CS705" t="s">
        <v>5989</v>
      </c>
      <c r="CT705" t="s">
        <v>9858</v>
      </c>
      <c r="CU705" t="s">
        <v>9873</v>
      </c>
      <c r="CV705" t="s">
        <v>6310</v>
      </c>
      <c r="CW705" t="s">
        <v>9874</v>
      </c>
      <c r="CX705" t="s">
        <v>3780</v>
      </c>
      <c r="CY705" t="s">
        <v>9813</v>
      </c>
      <c r="CZ705" t="s">
        <v>6730</v>
      </c>
      <c r="DA705" t="s">
        <v>188</v>
      </c>
      <c r="DB705" t="s">
        <v>16</v>
      </c>
      <c r="DC705" t="s">
        <v>16</v>
      </c>
      <c r="DD705" t="s">
        <v>22</v>
      </c>
      <c r="DE705" t="s">
        <v>16</v>
      </c>
      <c r="DF705" t="s">
        <v>3071</v>
      </c>
      <c r="DG705" t="s">
        <v>4737</v>
      </c>
      <c r="DH705" t="s">
        <v>6766</v>
      </c>
      <c r="DI705" t="s">
        <v>5932</v>
      </c>
      <c r="DJ705" t="s">
        <v>16</v>
      </c>
      <c r="DK705" t="s">
        <v>16</v>
      </c>
      <c r="DL705" t="s">
        <v>5972</v>
      </c>
      <c r="DM705" t="s">
        <v>9708</v>
      </c>
      <c r="DN705" t="s">
        <v>189</v>
      </c>
      <c r="DO705" t="s">
        <v>11298</v>
      </c>
      <c r="DP705" t="s">
        <v>8200</v>
      </c>
      <c r="DQ705" t="s">
        <v>10374</v>
      </c>
      <c r="DR705" t="s">
        <v>8201</v>
      </c>
    </row>
    <row r="706" spans="1:122" x14ac:dyDescent="0.25">
      <c r="A706">
        <v>209</v>
      </c>
      <c r="B706" t="s">
        <v>189</v>
      </c>
      <c r="C706" t="s">
        <v>3789</v>
      </c>
      <c r="D706" s="138">
        <v>44659</v>
      </c>
      <c r="E706" t="s">
        <v>3791</v>
      </c>
      <c r="F706" t="s">
        <v>11</v>
      </c>
      <c r="G706" t="s">
        <v>1929</v>
      </c>
      <c r="H706" t="s">
        <v>11</v>
      </c>
      <c r="I706" t="s">
        <v>9802</v>
      </c>
      <c r="J706" t="s">
        <v>100</v>
      </c>
      <c r="K706">
        <v>0.57499999999999996</v>
      </c>
      <c r="L706">
        <v>0.57999999999999996</v>
      </c>
      <c r="M706">
        <v>3.66</v>
      </c>
      <c r="N706">
        <v>4.5069999999999997</v>
      </c>
      <c r="O706" t="s">
        <v>189</v>
      </c>
      <c r="P706" t="s">
        <v>13</v>
      </c>
      <c r="Q706" t="s">
        <v>2388</v>
      </c>
      <c r="R706" t="s">
        <v>1158</v>
      </c>
      <c r="S706" t="s">
        <v>2388</v>
      </c>
      <c r="T706" t="s">
        <v>16</v>
      </c>
      <c r="U706" t="s">
        <v>2079</v>
      </c>
      <c r="V706" t="s">
        <v>2410</v>
      </c>
      <c r="W706">
        <v>100</v>
      </c>
      <c r="X706" t="s">
        <v>22</v>
      </c>
      <c r="Y706" t="s">
        <v>6283</v>
      </c>
      <c r="Z706" t="s">
        <v>6283</v>
      </c>
      <c r="AA706" t="s">
        <v>9887</v>
      </c>
      <c r="AB706" s="138">
        <v>44664</v>
      </c>
      <c r="AC706" s="138">
        <v>44847</v>
      </c>
      <c r="AD706" t="s">
        <v>6241</v>
      </c>
      <c r="AE706" t="s">
        <v>5379</v>
      </c>
      <c r="AF706" t="s">
        <v>16</v>
      </c>
      <c r="AG706" t="s">
        <v>189</v>
      </c>
      <c r="AH706" s="138">
        <v>45760</v>
      </c>
      <c r="AI706" t="s">
        <v>2414</v>
      </c>
      <c r="AJ706" t="s">
        <v>189</v>
      </c>
      <c r="AK706" t="s">
        <v>189</v>
      </c>
      <c r="AL706" t="s">
        <v>189</v>
      </c>
      <c r="AM706" t="s">
        <v>189</v>
      </c>
      <c r="AN706" t="s">
        <v>189</v>
      </c>
      <c r="AO706" t="s">
        <v>189</v>
      </c>
      <c r="AP706" t="s">
        <v>189</v>
      </c>
      <c r="AQ706" t="s">
        <v>16</v>
      </c>
      <c r="AR706" t="s">
        <v>189</v>
      </c>
      <c r="AS706" t="s">
        <v>16</v>
      </c>
      <c r="AT706" t="s">
        <v>189</v>
      </c>
      <c r="AU706" t="s">
        <v>9344</v>
      </c>
      <c r="AV706" t="s">
        <v>189</v>
      </c>
      <c r="AW706" t="s">
        <v>16</v>
      </c>
      <c r="AX706" t="s">
        <v>16</v>
      </c>
      <c r="AY706" t="s">
        <v>16</v>
      </c>
      <c r="AZ706" t="s">
        <v>16</v>
      </c>
      <c r="BA706" t="s">
        <v>16</v>
      </c>
      <c r="BB706" t="s">
        <v>16</v>
      </c>
      <c r="BC706" t="s">
        <v>16</v>
      </c>
      <c r="BD706" t="s">
        <v>16</v>
      </c>
      <c r="BE706" t="s">
        <v>16</v>
      </c>
      <c r="BF706" t="s">
        <v>189</v>
      </c>
      <c r="BG706" t="s">
        <v>189</v>
      </c>
      <c r="BH706">
        <v>0</v>
      </c>
      <c r="BI706">
        <v>0</v>
      </c>
      <c r="BJ706">
        <v>0</v>
      </c>
      <c r="BK706" t="s">
        <v>189</v>
      </c>
      <c r="BL706" t="s">
        <v>189</v>
      </c>
      <c r="BN706" t="s">
        <v>1310</v>
      </c>
      <c r="BO706" t="s">
        <v>7115</v>
      </c>
      <c r="BP706" t="s">
        <v>1309</v>
      </c>
      <c r="BQ706" t="s">
        <v>184</v>
      </c>
      <c r="BR706" t="s">
        <v>6744</v>
      </c>
      <c r="BS706" t="s">
        <v>202</v>
      </c>
      <c r="BT706" t="s">
        <v>16</v>
      </c>
      <c r="BU706" t="s">
        <v>189</v>
      </c>
      <c r="BV706" t="s">
        <v>27</v>
      </c>
      <c r="BW706" t="s">
        <v>195</v>
      </c>
      <c r="BX706" t="s">
        <v>279</v>
      </c>
      <c r="BY706" t="s">
        <v>1311</v>
      </c>
      <c r="BZ706" s="138"/>
      <c r="CA706" s="138">
        <v>43675</v>
      </c>
      <c r="CB706" t="s">
        <v>17</v>
      </c>
      <c r="CC706" t="s">
        <v>17</v>
      </c>
      <c r="CD706" t="s">
        <v>6307</v>
      </c>
      <c r="CE706" t="s">
        <v>189</v>
      </c>
      <c r="CF706" t="s">
        <v>6307</v>
      </c>
      <c r="CG706" t="s">
        <v>189</v>
      </c>
      <c r="CH706">
        <v>2022</v>
      </c>
      <c r="CI706" s="7">
        <v>44659</v>
      </c>
      <c r="CJ706" t="s">
        <v>4723</v>
      </c>
      <c r="CK706">
        <v>4</v>
      </c>
      <c r="CL706">
        <v>15</v>
      </c>
      <c r="CM706" s="7">
        <v>44655</v>
      </c>
      <c r="CN706" t="s">
        <v>11776</v>
      </c>
      <c r="CO706" t="s">
        <v>9857</v>
      </c>
      <c r="CP706" t="s">
        <v>11498</v>
      </c>
      <c r="CQ706" t="s">
        <v>11727</v>
      </c>
      <c r="CR706" t="s">
        <v>5984</v>
      </c>
      <c r="CS706" t="s">
        <v>5989</v>
      </c>
      <c r="CT706" t="s">
        <v>9858</v>
      </c>
      <c r="CU706" t="s">
        <v>9873</v>
      </c>
      <c r="CV706" t="s">
        <v>6310</v>
      </c>
      <c r="CW706" t="s">
        <v>9874</v>
      </c>
      <c r="CX706" t="s">
        <v>3790</v>
      </c>
      <c r="CY706" t="s">
        <v>9813</v>
      </c>
      <c r="CZ706" t="s">
        <v>6730</v>
      </c>
      <c r="DA706" t="s">
        <v>188</v>
      </c>
      <c r="DB706" t="s">
        <v>16</v>
      </c>
      <c r="DC706" t="s">
        <v>16</v>
      </c>
      <c r="DD706" t="s">
        <v>22</v>
      </c>
      <c r="DE706" t="s">
        <v>16</v>
      </c>
      <c r="DF706" t="s">
        <v>509</v>
      </c>
      <c r="DG706" t="s">
        <v>4727</v>
      </c>
      <c r="DH706" t="s">
        <v>6766</v>
      </c>
      <c r="DI706" t="s">
        <v>5872</v>
      </c>
      <c r="DJ706" t="s">
        <v>9887</v>
      </c>
      <c r="DK706" t="s">
        <v>4345</v>
      </c>
      <c r="DL706" t="s">
        <v>4345</v>
      </c>
      <c r="DM706" t="s">
        <v>6245</v>
      </c>
      <c r="DN706" t="s">
        <v>189</v>
      </c>
      <c r="DO706" t="s">
        <v>11299</v>
      </c>
      <c r="DP706" t="s">
        <v>8202</v>
      </c>
      <c r="DQ706" t="s">
        <v>10375</v>
      </c>
      <c r="DR706" t="s">
        <v>8203</v>
      </c>
    </row>
    <row r="707" spans="1:122" x14ac:dyDescent="0.25">
      <c r="A707">
        <v>208</v>
      </c>
      <c r="B707" t="s">
        <v>189</v>
      </c>
      <c r="C707" t="s">
        <v>3784</v>
      </c>
      <c r="D707" s="138">
        <v>44659</v>
      </c>
      <c r="E707" t="s">
        <v>3788</v>
      </c>
      <c r="F707" t="s">
        <v>11</v>
      </c>
      <c r="G707" t="s">
        <v>16</v>
      </c>
      <c r="H707" t="s">
        <v>11</v>
      </c>
      <c r="I707" t="s">
        <v>9802</v>
      </c>
      <c r="J707" t="s">
        <v>100</v>
      </c>
      <c r="K707">
        <v>0.48</v>
      </c>
      <c r="L707">
        <v>0.48</v>
      </c>
      <c r="M707">
        <v>3.06</v>
      </c>
      <c r="N707">
        <v>3.7629999999999999</v>
      </c>
      <c r="O707" t="s">
        <v>189</v>
      </c>
      <c r="P707" t="s">
        <v>13</v>
      </c>
      <c r="Q707" t="s">
        <v>930</v>
      </c>
      <c r="R707" t="s">
        <v>16</v>
      </c>
      <c r="S707" t="s">
        <v>930</v>
      </c>
      <c r="T707" t="s">
        <v>16</v>
      </c>
      <c r="U707" t="s">
        <v>16</v>
      </c>
      <c r="V707" t="s">
        <v>2410</v>
      </c>
      <c r="W707">
        <v>100</v>
      </c>
      <c r="X707" t="s">
        <v>22</v>
      </c>
      <c r="Y707" t="s">
        <v>1883</v>
      </c>
      <c r="Z707" t="s">
        <v>1883</v>
      </c>
      <c r="AA707" t="s">
        <v>189</v>
      </c>
      <c r="AB707" s="138">
        <v>44665</v>
      </c>
      <c r="AC707" s="138">
        <v>44848</v>
      </c>
      <c r="AD707" t="s">
        <v>6241</v>
      </c>
      <c r="AE707" t="s">
        <v>5378</v>
      </c>
      <c r="AF707" t="s">
        <v>16</v>
      </c>
      <c r="AG707" t="s">
        <v>189</v>
      </c>
      <c r="AH707" s="138">
        <v>45761</v>
      </c>
      <c r="AI707" t="s">
        <v>2414</v>
      </c>
      <c r="AJ707" t="s">
        <v>189</v>
      </c>
      <c r="AK707" t="s">
        <v>189</v>
      </c>
      <c r="AL707" t="s">
        <v>189</v>
      </c>
      <c r="AM707" t="s">
        <v>189</v>
      </c>
      <c r="AN707" t="s">
        <v>189</v>
      </c>
      <c r="AO707" t="s">
        <v>189</v>
      </c>
      <c r="AP707" t="s">
        <v>189</v>
      </c>
      <c r="AQ707" t="s">
        <v>16</v>
      </c>
      <c r="AR707" t="s">
        <v>189</v>
      </c>
      <c r="AS707" t="s">
        <v>16</v>
      </c>
      <c r="AT707" t="s">
        <v>189</v>
      </c>
      <c r="AU707" t="s">
        <v>9344</v>
      </c>
      <c r="AV707" t="s">
        <v>189</v>
      </c>
      <c r="AW707" t="s">
        <v>16</v>
      </c>
      <c r="AX707" t="s">
        <v>16</v>
      </c>
      <c r="AY707" t="s">
        <v>16</v>
      </c>
      <c r="AZ707" t="s">
        <v>16</v>
      </c>
      <c r="BA707" t="s">
        <v>16</v>
      </c>
      <c r="BB707" t="s">
        <v>16</v>
      </c>
      <c r="BC707" t="s">
        <v>16</v>
      </c>
      <c r="BD707" t="s">
        <v>16</v>
      </c>
      <c r="BE707" t="s">
        <v>16</v>
      </c>
      <c r="BF707" t="s">
        <v>189</v>
      </c>
      <c r="BG707" t="s">
        <v>189</v>
      </c>
      <c r="BH707">
        <v>0</v>
      </c>
      <c r="BI707">
        <v>0</v>
      </c>
      <c r="BJ707">
        <v>0</v>
      </c>
      <c r="BK707" t="s">
        <v>189</v>
      </c>
      <c r="BL707" t="s">
        <v>189</v>
      </c>
      <c r="BN707" t="s">
        <v>3783</v>
      </c>
      <c r="BO707" t="s">
        <v>7116</v>
      </c>
      <c r="BP707" t="s">
        <v>3786</v>
      </c>
      <c r="BQ707" t="s">
        <v>184</v>
      </c>
      <c r="BR707" t="s">
        <v>6744</v>
      </c>
      <c r="BS707" t="s">
        <v>9667</v>
      </c>
      <c r="BT707" t="s">
        <v>16</v>
      </c>
      <c r="BU707" t="s">
        <v>189</v>
      </c>
      <c r="BV707" t="s">
        <v>18</v>
      </c>
      <c r="BW707" t="s">
        <v>195</v>
      </c>
      <c r="BX707" t="s">
        <v>389</v>
      </c>
      <c r="BY707" t="s">
        <v>16</v>
      </c>
      <c r="BZ707" s="138"/>
      <c r="CA707" s="138">
        <v>44580</v>
      </c>
      <c r="CB707" t="s">
        <v>17</v>
      </c>
      <c r="CC707" t="s">
        <v>16</v>
      </c>
      <c r="CD707" t="s">
        <v>6307</v>
      </c>
      <c r="CE707" t="s">
        <v>189</v>
      </c>
      <c r="CF707" t="s">
        <v>189</v>
      </c>
      <c r="CG707" t="s">
        <v>189</v>
      </c>
      <c r="CH707">
        <v>2022</v>
      </c>
      <c r="CI707" s="7">
        <v>44659</v>
      </c>
      <c r="CJ707" t="s">
        <v>4723</v>
      </c>
      <c r="CK707">
        <v>4</v>
      </c>
      <c r="CL707">
        <v>15</v>
      </c>
      <c r="CM707" s="7">
        <v>44655</v>
      </c>
      <c r="CN707" t="s">
        <v>11776</v>
      </c>
      <c r="CO707" t="s">
        <v>9857</v>
      </c>
      <c r="CP707" t="s">
        <v>11498</v>
      </c>
      <c r="CQ707" t="s">
        <v>11727</v>
      </c>
      <c r="CR707" t="s">
        <v>5984</v>
      </c>
      <c r="CS707" t="s">
        <v>5989</v>
      </c>
      <c r="CT707" t="s">
        <v>9858</v>
      </c>
      <c r="CU707" t="s">
        <v>9873</v>
      </c>
      <c r="CV707" t="s">
        <v>6310</v>
      </c>
      <c r="CW707" t="s">
        <v>9874</v>
      </c>
      <c r="CX707" t="s">
        <v>3785</v>
      </c>
      <c r="CY707" t="s">
        <v>9813</v>
      </c>
      <c r="CZ707" t="s">
        <v>6730</v>
      </c>
      <c r="DA707" t="s">
        <v>188</v>
      </c>
      <c r="DB707" t="s">
        <v>16</v>
      </c>
      <c r="DC707" t="s">
        <v>16</v>
      </c>
      <c r="DD707" t="s">
        <v>22</v>
      </c>
      <c r="DE707" t="s">
        <v>16</v>
      </c>
      <c r="DF707" t="s">
        <v>391</v>
      </c>
      <c r="DG707" t="s">
        <v>4727</v>
      </c>
      <c r="DH707" t="s">
        <v>6766</v>
      </c>
      <c r="DI707" t="s">
        <v>4534</v>
      </c>
      <c r="DJ707" t="s">
        <v>16</v>
      </c>
      <c r="DK707" t="s">
        <v>16</v>
      </c>
      <c r="DL707" t="s">
        <v>5972</v>
      </c>
      <c r="DM707" t="s">
        <v>6245</v>
      </c>
      <c r="DN707" t="s">
        <v>189</v>
      </c>
      <c r="DO707" t="s">
        <v>11300</v>
      </c>
      <c r="DP707" t="s">
        <v>8204</v>
      </c>
      <c r="DQ707" t="s">
        <v>10375</v>
      </c>
      <c r="DR707" t="s">
        <v>8205</v>
      </c>
    </row>
    <row r="708" spans="1:122" x14ac:dyDescent="0.25">
      <c r="A708">
        <v>207</v>
      </c>
      <c r="B708" t="s">
        <v>189</v>
      </c>
      <c r="C708" t="s">
        <v>3801</v>
      </c>
      <c r="D708" s="138">
        <v>44658</v>
      </c>
      <c r="E708" t="s">
        <v>3803</v>
      </c>
      <c r="F708" t="s">
        <v>1975</v>
      </c>
      <c r="G708" t="s">
        <v>1926</v>
      </c>
      <c r="H708" t="s">
        <v>1975</v>
      </c>
      <c r="I708" t="s">
        <v>4840</v>
      </c>
      <c r="J708" t="s">
        <v>100</v>
      </c>
      <c r="K708">
        <v>3</v>
      </c>
      <c r="L708">
        <v>3</v>
      </c>
      <c r="M708">
        <v>19.079999999999998</v>
      </c>
      <c r="N708">
        <v>23.510999999999999</v>
      </c>
      <c r="O708" t="s">
        <v>189</v>
      </c>
      <c r="P708" t="s">
        <v>13</v>
      </c>
      <c r="Q708" t="s">
        <v>66</v>
      </c>
      <c r="R708" t="s">
        <v>397</v>
      </c>
      <c r="S708" t="s">
        <v>66</v>
      </c>
      <c r="T708" t="s">
        <v>16</v>
      </c>
      <c r="U708" t="s">
        <v>1938</v>
      </c>
      <c r="V708" t="s">
        <v>2410</v>
      </c>
      <c r="W708">
        <v>100</v>
      </c>
      <c r="X708" t="s">
        <v>15</v>
      </c>
      <c r="Y708" t="s">
        <v>6283</v>
      </c>
      <c r="Z708" t="s">
        <v>6283</v>
      </c>
      <c r="AA708" t="s">
        <v>189</v>
      </c>
      <c r="AB708" s="138">
        <v>44665</v>
      </c>
      <c r="AC708" s="138">
        <v>44848</v>
      </c>
      <c r="AD708" t="s">
        <v>6241</v>
      </c>
      <c r="AE708" t="s">
        <v>5382</v>
      </c>
      <c r="AF708" t="s">
        <v>16</v>
      </c>
      <c r="AG708" t="s">
        <v>189</v>
      </c>
      <c r="AH708" s="138">
        <v>45761</v>
      </c>
      <c r="AI708" t="s">
        <v>2414</v>
      </c>
      <c r="AJ708" t="s">
        <v>189</v>
      </c>
      <c r="AK708" t="s">
        <v>189</v>
      </c>
      <c r="AL708" t="s">
        <v>189</v>
      </c>
      <c r="AM708" t="s">
        <v>189</v>
      </c>
      <c r="AN708" t="s">
        <v>189</v>
      </c>
      <c r="AO708" t="s">
        <v>189</v>
      </c>
      <c r="AP708" t="s">
        <v>189</v>
      </c>
      <c r="AQ708" t="s">
        <v>16</v>
      </c>
      <c r="AR708" t="s">
        <v>189</v>
      </c>
      <c r="AS708" t="s">
        <v>16</v>
      </c>
      <c r="AT708" t="s">
        <v>189</v>
      </c>
      <c r="AU708" t="s">
        <v>9344</v>
      </c>
      <c r="AV708" t="s">
        <v>189</v>
      </c>
      <c r="AW708" t="s">
        <v>16</v>
      </c>
      <c r="AX708" t="s">
        <v>16</v>
      </c>
      <c r="AY708" t="s">
        <v>16</v>
      </c>
      <c r="AZ708" t="s">
        <v>16</v>
      </c>
      <c r="BA708" t="s">
        <v>16</v>
      </c>
      <c r="BB708" t="s">
        <v>16</v>
      </c>
      <c r="BC708" t="s">
        <v>16</v>
      </c>
      <c r="BD708" t="s">
        <v>16</v>
      </c>
      <c r="BE708" t="s">
        <v>16</v>
      </c>
      <c r="BF708" t="s">
        <v>189</v>
      </c>
      <c r="BG708" t="s">
        <v>189</v>
      </c>
      <c r="BH708">
        <v>0</v>
      </c>
      <c r="BI708">
        <v>0</v>
      </c>
      <c r="BJ708">
        <v>0</v>
      </c>
      <c r="BK708" t="s">
        <v>189</v>
      </c>
      <c r="BL708" t="s">
        <v>189</v>
      </c>
      <c r="BN708" t="s">
        <v>3800</v>
      </c>
      <c r="BO708" t="s">
        <v>16</v>
      </c>
      <c r="BP708" t="s">
        <v>3803</v>
      </c>
      <c r="BQ708" t="s">
        <v>184</v>
      </c>
      <c r="BR708" t="s">
        <v>6744</v>
      </c>
      <c r="BS708" t="s">
        <v>9667</v>
      </c>
      <c r="BT708" t="s">
        <v>16</v>
      </c>
      <c r="BU708" t="s">
        <v>189</v>
      </c>
      <c r="BV708" t="s">
        <v>30</v>
      </c>
      <c r="BW708" t="s">
        <v>185</v>
      </c>
      <c r="BX708" t="s">
        <v>269</v>
      </c>
      <c r="BY708" t="s">
        <v>16</v>
      </c>
      <c r="BZ708" s="138"/>
      <c r="CA708" s="138">
        <v>44658</v>
      </c>
      <c r="CB708" t="s">
        <v>17</v>
      </c>
      <c r="CC708" t="s">
        <v>17</v>
      </c>
      <c r="CD708" t="s">
        <v>6307</v>
      </c>
      <c r="CE708" t="s">
        <v>189</v>
      </c>
      <c r="CF708" t="s">
        <v>189</v>
      </c>
      <c r="CG708" t="s">
        <v>189</v>
      </c>
      <c r="CH708">
        <v>2022</v>
      </c>
      <c r="CI708" s="7">
        <v>44658</v>
      </c>
      <c r="CJ708" t="s">
        <v>4723</v>
      </c>
      <c r="CK708">
        <v>4</v>
      </c>
      <c r="CL708">
        <v>15</v>
      </c>
      <c r="CM708" s="7">
        <v>44655</v>
      </c>
      <c r="CN708" t="s">
        <v>11776</v>
      </c>
      <c r="CO708" t="s">
        <v>9857</v>
      </c>
      <c r="CP708" t="s">
        <v>11498</v>
      </c>
      <c r="CQ708" t="s">
        <v>11727</v>
      </c>
      <c r="CR708" t="s">
        <v>5984</v>
      </c>
      <c r="CS708" t="s">
        <v>5989</v>
      </c>
      <c r="CT708" t="s">
        <v>9858</v>
      </c>
      <c r="CU708" t="s">
        <v>6824</v>
      </c>
      <c r="CV708" t="s">
        <v>6307</v>
      </c>
      <c r="CW708" t="s">
        <v>9874</v>
      </c>
      <c r="CX708" t="s">
        <v>3802</v>
      </c>
      <c r="CY708" t="s">
        <v>9813</v>
      </c>
      <c r="CZ708" t="s">
        <v>6730</v>
      </c>
      <c r="DA708" t="s">
        <v>252</v>
      </c>
      <c r="DB708" t="s">
        <v>9800</v>
      </c>
      <c r="DC708" t="s">
        <v>16</v>
      </c>
      <c r="DD708" t="s">
        <v>15</v>
      </c>
      <c r="DE708" t="s">
        <v>16</v>
      </c>
      <c r="DF708" t="s">
        <v>16</v>
      </c>
      <c r="DG708" t="s">
        <v>4727</v>
      </c>
      <c r="DH708" t="s">
        <v>2051</v>
      </c>
      <c r="DI708" t="s">
        <v>4501</v>
      </c>
      <c r="DJ708" t="s">
        <v>16</v>
      </c>
      <c r="DK708" t="s">
        <v>16</v>
      </c>
      <c r="DL708" t="s">
        <v>4465</v>
      </c>
      <c r="DM708" t="s">
        <v>16</v>
      </c>
      <c r="DN708" t="s">
        <v>189</v>
      </c>
      <c r="DO708" t="s">
        <v>10818</v>
      </c>
      <c r="DP708" t="s">
        <v>8206</v>
      </c>
      <c r="DQ708" t="s">
        <v>10376</v>
      </c>
      <c r="DR708" t="s">
        <v>8207</v>
      </c>
    </row>
    <row r="709" spans="1:122" x14ac:dyDescent="0.25">
      <c r="A709">
        <v>206</v>
      </c>
      <c r="B709" t="s">
        <v>189</v>
      </c>
      <c r="C709" t="s">
        <v>3797</v>
      </c>
      <c r="D709" s="138">
        <v>44658</v>
      </c>
      <c r="E709" t="s">
        <v>3799</v>
      </c>
      <c r="F709" t="s">
        <v>154</v>
      </c>
      <c r="G709" t="s">
        <v>1926</v>
      </c>
      <c r="H709" t="s">
        <v>154</v>
      </c>
      <c r="I709" t="s">
        <v>4840</v>
      </c>
      <c r="J709" t="s">
        <v>100</v>
      </c>
      <c r="K709">
        <v>2</v>
      </c>
      <c r="L709">
        <v>2</v>
      </c>
      <c r="M709">
        <v>12.72</v>
      </c>
      <c r="N709">
        <v>15.673999999999999</v>
      </c>
      <c r="O709" t="s">
        <v>189</v>
      </c>
      <c r="P709" t="s">
        <v>13</v>
      </c>
      <c r="Q709" t="s">
        <v>930</v>
      </c>
      <c r="R709" t="s">
        <v>46</v>
      </c>
      <c r="S709" t="s">
        <v>930</v>
      </c>
      <c r="T709" t="s">
        <v>16</v>
      </c>
      <c r="U709" t="s">
        <v>2073</v>
      </c>
      <c r="V709" t="s">
        <v>2410</v>
      </c>
      <c r="W709">
        <v>100</v>
      </c>
      <c r="X709" t="s">
        <v>15</v>
      </c>
      <c r="Y709" t="s">
        <v>6283</v>
      </c>
      <c r="Z709" t="s">
        <v>6283</v>
      </c>
      <c r="AA709" t="s">
        <v>189</v>
      </c>
      <c r="AB709" s="138">
        <v>44665</v>
      </c>
      <c r="AC709" s="138">
        <v>44848</v>
      </c>
      <c r="AD709" t="s">
        <v>6241</v>
      </c>
      <c r="AE709" t="s">
        <v>5381</v>
      </c>
      <c r="AF709" t="s">
        <v>16</v>
      </c>
      <c r="AG709" t="s">
        <v>189</v>
      </c>
      <c r="AH709" s="138">
        <v>45761</v>
      </c>
      <c r="AI709" t="s">
        <v>2414</v>
      </c>
      <c r="AJ709" t="s">
        <v>189</v>
      </c>
      <c r="AK709" t="s">
        <v>189</v>
      </c>
      <c r="AL709" t="s">
        <v>189</v>
      </c>
      <c r="AM709" t="s">
        <v>189</v>
      </c>
      <c r="AN709" t="s">
        <v>189</v>
      </c>
      <c r="AO709" t="s">
        <v>189</v>
      </c>
      <c r="AP709" t="s">
        <v>189</v>
      </c>
      <c r="AQ709" t="s">
        <v>16</v>
      </c>
      <c r="AR709" t="s">
        <v>189</v>
      </c>
      <c r="AS709" t="s">
        <v>16</v>
      </c>
      <c r="AT709" t="s">
        <v>189</v>
      </c>
      <c r="AU709" t="s">
        <v>9344</v>
      </c>
      <c r="AV709" t="s">
        <v>189</v>
      </c>
      <c r="AW709" t="s">
        <v>16</v>
      </c>
      <c r="AX709" t="s">
        <v>16</v>
      </c>
      <c r="AY709" t="s">
        <v>16</v>
      </c>
      <c r="AZ709" t="s">
        <v>16</v>
      </c>
      <c r="BA709" t="s">
        <v>16</v>
      </c>
      <c r="BB709" t="s">
        <v>16</v>
      </c>
      <c r="BC709" t="s">
        <v>16</v>
      </c>
      <c r="BD709" t="s">
        <v>16</v>
      </c>
      <c r="BE709" t="s">
        <v>16</v>
      </c>
      <c r="BF709" t="s">
        <v>189</v>
      </c>
      <c r="BG709" t="s">
        <v>189</v>
      </c>
      <c r="BH709">
        <v>0</v>
      </c>
      <c r="BI709">
        <v>0</v>
      </c>
      <c r="BJ709">
        <v>0</v>
      </c>
      <c r="BK709" t="s">
        <v>189</v>
      </c>
      <c r="BL709" t="s">
        <v>189</v>
      </c>
      <c r="BN709" t="s">
        <v>3796</v>
      </c>
      <c r="BO709" t="s">
        <v>16</v>
      </c>
      <c r="BP709" t="s">
        <v>3799</v>
      </c>
      <c r="BQ709" t="s">
        <v>184</v>
      </c>
      <c r="BR709" t="s">
        <v>6744</v>
      </c>
      <c r="BS709" t="s">
        <v>9667</v>
      </c>
      <c r="BT709" t="s">
        <v>16</v>
      </c>
      <c r="BU709" t="s">
        <v>189</v>
      </c>
      <c r="BV709" t="s">
        <v>39</v>
      </c>
      <c r="BW709" t="s">
        <v>185</v>
      </c>
      <c r="BX709" t="s">
        <v>809</v>
      </c>
      <c r="BY709" t="s">
        <v>16</v>
      </c>
      <c r="BZ709" s="138"/>
      <c r="CA709" s="138">
        <v>42615</v>
      </c>
      <c r="CB709" t="s">
        <v>17</v>
      </c>
      <c r="CC709" t="s">
        <v>17</v>
      </c>
      <c r="CD709" t="s">
        <v>6307</v>
      </c>
      <c r="CE709" t="s">
        <v>189</v>
      </c>
      <c r="CF709" t="s">
        <v>189</v>
      </c>
      <c r="CG709" t="s">
        <v>189</v>
      </c>
      <c r="CH709">
        <v>2022</v>
      </c>
      <c r="CI709" s="7">
        <v>44658</v>
      </c>
      <c r="CJ709" t="s">
        <v>4723</v>
      </c>
      <c r="CK709">
        <v>4</v>
      </c>
      <c r="CL709">
        <v>15</v>
      </c>
      <c r="CM709" s="7">
        <v>44655</v>
      </c>
      <c r="CN709" t="s">
        <v>11776</v>
      </c>
      <c r="CO709" t="s">
        <v>9857</v>
      </c>
      <c r="CP709" t="s">
        <v>11498</v>
      </c>
      <c r="CQ709" t="s">
        <v>11727</v>
      </c>
      <c r="CR709" t="s">
        <v>5984</v>
      </c>
      <c r="CS709" t="s">
        <v>5989</v>
      </c>
      <c r="CT709" t="s">
        <v>9858</v>
      </c>
      <c r="CU709" t="s">
        <v>9873</v>
      </c>
      <c r="CV709" t="s">
        <v>6310</v>
      </c>
      <c r="CW709" t="s">
        <v>9874</v>
      </c>
      <c r="CX709" t="s">
        <v>3798</v>
      </c>
      <c r="CY709" t="s">
        <v>9813</v>
      </c>
      <c r="CZ709" t="s">
        <v>6730</v>
      </c>
      <c r="DA709" t="s">
        <v>252</v>
      </c>
      <c r="DB709" t="s">
        <v>9800</v>
      </c>
      <c r="DC709" t="s">
        <v>16</v>
      </c>
      <c r="DD709" t="s">
        <v>15</v>
      </c>
      <c r="DE709" t="s">
        <v>16</v>
      </c>
      <c r="DF709" t="s">
        <v>16</v>
      </c>
      <c r="DG709" t="s">
        <v>4727</v>
      </c>
      <c r="DH709" t="s">
        <v>2051</v>
      </c>
      <c r="DI709" t="s">
        <v>4504</v>
      </c>
      <c r="DJ709" t="s">
        <v>16</v>
      </c>
      <c r="DK709" t="s">
        <v>16</v>
      </c>
      <c r="DL709" t="s">
        <v>4465</v>
      </c>
      <c r="DM709" t="s">
        <v>16</v>
      </c>
      <c r="DN709" t="s">
        <v>189</v>
      </c>
      <c r="DO709" t="s">
        <v>10819</v>
      </c>
      <c r="DP709" t="s">
        <v>8208</v>
      </c>
      <c r="DQ709" t="s">
        <v>10376</v>
      </c>
      <c r="DR709" t="s">
        <v>8209</v>
      </c>
    </row>
    <row r="710" spans="1:122" x14ac:dyDescent="0.25">
      <c r="A710">
        <v>205</v>
      </c>
      <c r="B710" t="s">
        <v>189</v>
      </c>
      <c r="C710" t="s">
        <v>3793</v>
      </c>
      <c r="D710" s="138">
        <v>44658</v>
      </c>
      <c r="E710" t="s">
        <v>3795</v>
      </c>
      <c r="F710" t="s">
        <v>531</v>
      </c>
      <c r="G710" t="s">
        <v>1929</v>
      </c>
      <c r="H710" t="s">
        <v>531</v>
      </c>
      <c r="I710" t="s">
        <v>9978</v>
      </c>
      <c r="J710" t="s">
        <v>100</v>
      </c>
      <c r="K710">
        <v>3</v>
      </c>
      <c r="L710">
        <v>3</v>
      </c>
      <c r="M710">
        <v>19.079999999999998</v>
      </c>
      <c r="N710">
        <v>23.510999999999999</v>
      </c>
      <c r="O710" t="s">
        <v>189</v>
      </c>
      <c r="P710" t="s">
        <v>13</v>
      </c>
      <c r="Q710" t="s">
        <v>20</v>
      </c>
      <c r="R710" t="s">
        <v>64</v>
      </c>
      <c r="S710" t="s">
        <v>20</v>
      </c>
      <c r="T710" t="s">
        <v>16</v>
      </c>
      <c r="U710" t="s">
        <v>1938</v>
      </c>
      <c r="V710" t="s">
        <v>2410</v>
      </c>
      <c r="W710">
        <v>100</v>
      </c>
      <c r="X710" t="s">
        <v>15</v>
      </c>
      <c r="Y710" t="s">
        <v>6282</v>
      </c>
      <c r="Z710" t="s">
        <v>6282</v>
      </c>
      <c r="AA710" t="s">
        <v>9887</v>
      </c>
      <c r="AB710" s="138">
        <v>44665</v>
      </c>
      <c r="AC710" s="138">
        <v>44848</v>
      </c>
      <c r="AD710" t="s">
        <v>6241</v>
      </c>
      <c r="AE710" t="s">
        <v>5380</v>
      </c>
      <c r="AF710" t="s">
        <v>16</v>
      </c>
      <c r="AG710" t="s">
        <v>189</v>
      </c>
      <c r="AH710" s="138">
        <v>45761</v>
      </c>
      <c r="AI710" t="s">
        <v>2414</v>
      </c>
      <c r="AJ710" t="s">
        <v>189</v>
      </c>
      <c r="AK710" t="s">
        <v>189</v>
      </c>
      <c r="AL710" t="s">
        <v>189</v>
      </c>
      <c r="AM710" t="s">
        <v>189</v>
      </c>
      <c r="AN710" t="s">
        <v>189</v>
      </c>
      <c r="AO710" t="s">
        <v>189</v>
      </c>
      <c r="AP710" t="s">
        <v>189</v>
      </c>
      <c r="AQ710" t="s">
        <v>16</v>
      </c>
      <c r="AR710" t="s">
        <v>189</v>
      </c>
      <c r="AS710" t="s">
        <v>16</v>
      </c>
      <c r="AT710" t="s">
        <v>189</v>
      </c>
      <c r="AU710" t="s">
        <v>9344</v>
      </c>
      <c r="AV710" t="s">
        <v>189</v>
      </c>
      <c r="AW710" t="s">
        <v>16</v>
      </c>
      <c r="AX710" t="s">
        <v>16</v>
      </c>
      <c r="AY710" t="s">
        <v>16</v>
      </c>
      <c r="AZ710" t="s">
        <v>16</v>
      </c>
      <c r="BA710" t="s">
        <v>16</v>
      </c>
      <c r="BB710" t="s">
        <v>16</v>
      </c>
      <c r="BC710" t="s">
        <v>16</v>
      </c>
      <c r="BD710" t="s">
        <v>16</v>
      </c>
      <c r="BE710" t="s">
        <v>16</v>
      </c>
      <c r="BF710" t="s">
        <v>189</v>
      </c>
      <c r="BG710" t="s">
        <v>189</v>
      </c>
      <c r="BH710">
        <v>0</v>
      </c>
      <c r="BI710">
        <v>0</v>
      </c>
      <c r="BJ710">
        <v>0</v>
      </c>
      <c r="BK710" t="s">
        <v>189</v>
      </c>
      <c r="BL710" t="s">
        <v>189</v>
      </c>
      <c r="BN710" t="s">
        <v>3792</v>
      </c>
      <c r="BO710" t="s">
        <v>16</v>
      </c>
      <c r="BP710" t="s">
        <v>3795</v>
      </c>
      <c r="BQ710" t="s">
        <v>184</v>
      </c>
      <c r="BR710" t="s">
        <v>6744</v>
      </c>
      <c r="BS710" t="s">
        <v>1494</v>
      </c>
      <c r="BT710" t="s">
        <v>16</v>
      </c>
      <c r="BU710" t="s">
        <v>189</v>
      </c>
      <c r="BV710" t="s">
        <v>18</v>
      </c>
      <c r="BW710" t="s">
        <v>9677</v>
      </c>
      <c r="BX710" t="s">
        <v>2595</v>
      </c>
      <c r="BY710" t="s">
        <v>16</v>
      </c>
      <c r="BZ710" s="138"/>
      <c r="CA710" s="138">
        <v>43635</v>
      </c>
      <c r="CB710" t="s">
        <v>17</v>
      </c>
      <c r="CC710" t="s">
        <v>17</v>
      </c>
      <c r="CD710" t="s">
        <v>6307</v>
      </c>
      <c r="CE710" t="s">
        <v>189</v>
      </c>
      <c r="CF710" t="s">
        <v>189</v>
      </c>
      <c r="CG710" t="s">
        <v>189</v>
      </c>
      <c r="CH710">
        <v>2022</v>
      </c>
      <c r="CI710" s="7">
        <v>44658</v>
      </c>
      <c r="CJ710" t="s">
        <v>4723</v>
      </c>
      <c r="CK710">
        <v>4</v>
      </c>
      <c r="CL710">
        <v>15</v>
      </c>
      <c r="CM710" s="7">
        <v>44655</v>
      </c>
      <c r="CN710" t="s">
        <v>11776</v>
      </c>
      <c r="CO710" t="s">
        <v>9857</v>
      </c>
      <c r="CP710" t="s">
        <v>11498</v>
      </c>
      <c r="CQ710" t="s">
        <v>11727</v>
      </c>
      <c r="CR710" t="s">
        <v>5984</v>
      </c>
      <c r="CS710" t="s">
        <v>5989</v>
      </c>
      <c r="CT710" t="s">
        <v>9858</v>
      </c>
      <c r="CU710" t="s">
        <v>6824</v>
      </c>
      <c r="CV710" t="s">
        <v>6310</v>
      </c>
      <c r="CW710" t="s">
        <v>9874</v>
      </c>
      <c r="CX710" t="s">
        <v>3794</v>
      </c>
      <c r="CY710" t="s">
        <v>9813</v>
      </c>
      <c r="CZ710" t="s">
        <v>6730</v>
      </c>
      <c r="DA710" t="s">
        <v>241</v>
      </c>
      <c r="DB710" t="s">
        <v>16</v>
      </c>
      <c r="DC710" t="s">
        <v>16</v>
      </c>
      <c r="DD710" t="s">
        <v>15</v>
      </c>
      <c r="DE710" t="s">
        <v>16</v>
      </c>
      <c r="DF710" t="s">
        <v>16</v>
      </c>
      <c r="DG710" t="s">
        <v>4727</v>
      </c>
      <c r="DH710" t="s">
        <v>2051</v>
      </c>
      <c r="DI710" t="s">
        <v>4501</v>
      </c>
      <c r="DJ710" t="s">
        <v>9887</v>
      </c>
      <c r="DK710" t="s">
        <v>4345</v>
      </c>
      <c r="DL710" t="s">
        <v>4345</v>
      </c>
      <c r="DM710" t="s">
        <v>16</v>
      </c>
      <c r="DN710" t="s">
        <v>189</v>
      </c>
      <c r="DO710" t="s">
        <v>11777</v>
      </c>
      <c r="DP710" t="s">
        <v>8210</v>
      </c>
      <c r="DQ710" t="s">
        <v>10376</v>
      </c>
      <c r="DR710" t="s">
        <v>8211</v>
      </c>
    </row>
    <row r="711" spans="1:122" x14ac:dyDescent="0.25">
      <c r="A711">
        <v>204</v>
      </c>
      <c r="B711" t="s">
        <v>189</v>
      </c>
      <c r="C711" t="s">
        <v>3805</v>
      </c>
      <c r="D711" s="138">
        <v>44652</v>
      </c>
      <c r="E711" t="s">
        <v>3807</v>
      </c>
      <c r="F711" t="s">
        <v>2003</v>
      </c>
      <c r="G711" t="s">
        <v>1932</v>
      </c>
      <c r="H711" t="s">
        <v>1975</v>
      </c>
      <c r="I711" t="s">
        <v>4840</v>
      </c>
      <c r="J711" t="s">
        <v>100</v>
      </c>
      <c r="K711">
        <v>1</v>
      </c>
      <c r="L711">
        <v>1</v>
      </c>
      <c r="M711">
        <v>6.36</v>
      </c>
      <c r="N711">
        <v>7.835</v>
      </c>
      <c r="O711" t="s">
        <v>189</v>
      </c>
      <c r="P711" t="s">
        <v>13</v>
      </c>
      <c r="Q711" t="s">
        <v>40</v>
      </c>
      <c r="R711" t="s">
        <v>46</v>
      </c>
      <c r="S711" t="s">
        <v>40</v>
      </c>
      <c r="T711" t="s">
        <v>16</v>
      </c>
      <c r="U711" t="s">
        <v>65</v>
      </c>
      <c r="V711" t="s">
        <v>2410</v>
      </c>
      <c r="W711">
        <v>100</v>
      </c>
      <c r="X711" t="s">
        <v>32</v>
      </c>
      <c r="Y711" t="s">
        <v>6283</v>
      </c>
      <c r="Z711" t="s">
        <v>6283</v>
      </c>
      <c r="AA711" t="s">
        <v>189</v>
      </c>
      <c r="AB711" s="138">
        <v>44658</v>
      </c>
      <c r="AC711" s="138">
        <v>44841</v>
      </c>
      <c r="AD711" t="s">
        <v>6241</v>
      </c>
      <c r="AE711" t="s">
        <v>5383</v>
      </c>
      <c r="AF711" t="s">
        <v>16</v>
      </c>
      <c r="AG711" t="s">
        <v>189</v>
      </c>
      <c r="AH711" s="138">
        <v>45754</v>
      </c>
      <c r="AI711" t="s">
        <v>2414</v>
      </c>
      <c r="AJ711" t="s">
        <v>189</v>
      </c>
      <c r="AK711" t="s">
        <v>189</v>
      </c>
      <c r="AL711" t="s">
        <v>189</v>
      </c>
      <c r="AM711" t="s">
        <v>189</v>
      </c>
      <c r="AN711" t="s">
        <v>189</v>
      </c>
      <c r="AO711" t="s">
        <v>189</v>
      </c>
      <c r="AP711" t="s">
        <v>189</v>
      </c>
      <c r="AQ711" t="s">
        <v>16</v>
      </c>
      <c r="AR711" t="s">
        <v>189</v>
      </c>
      <c r="AS711" t="s">
        <v>16</v>
      </c>
      <c r="AT711" t="s">
        <v>189</v>
      </c>
      <c r="AU711" t="s">
        <v>9344</v>
      </c>
      <c r="AV711" t="s">
        <v>189</v>
      </c>
      <c r="AW711" t="s">
        <v>16</v>
      </c>
      <c r="AX711" t="s">
        <v>16</v>
      </c>
      <c r="AY711" t="s">
        <v>16</v>
      </c>
      <c r="AZ711" t="s">
        <v>16</v>
      </c>
      <c r="BA711" t="s">
        <v>16</v>
      </c>
      <c r="BB711" t="s">
        <v>16</v>
      </c>
      <c r="BC711" t="s">
        <v>16</v>
      </c>
      <c r="BD711" t="s">
        <v>16</v>
      </c>
      <c r="BE711" t="s">
        <v>16</v>
      </c>
      <c r="BF711" t="s">
        <v>189</v>
      </c>
      <c r="BG711" t="s">
        <v>189</v>
      </c>
      <c r="BH711">
        <v>0</v>
      </c>
      <c r="BI711">
        <v>0</v>
      </c>
      <c r="BJ711">
        <v>0</v>
      </c>
      <c r="BK711" t="s">
        <v>189</v>
      </c>
      <c r="BL711" t="s">
        <v>189</v>
      </c>
      <c r="BN711" t="s">
        <v>3804</v>
      </c>
      <c r="BO711" t="s">
        <v>16</v>
      </c>
      <c r="BP711" t="s">
        <v>3807</v>
      </c>
      <c r="BQ711" t="s">
        <v>184</v>
      </c>
      <c r="BR711" t="s">
        <v>6744</v>
      </c>
      <c r="BS711" t="s">
        <v>1494</v>
      </c>
      <c r="BT711" t="s">
        <v>16</v>
      </c>
      <c r="BU711" t="s">
        <v>189</v>
      </c>
      <c r="BV711" t="s">
        <v>27</v>
      </c>
      <c r="BW711" t="s">
        <v>195</v>
      </c>
      <c r="BX711" t="s">
        <v>840</v>
      </c>
      <c r="BY711" t="s">
        <v>841</v>
      </c>
      <c r="BZ711" s="138"/>
      <c r="CA711" s="138">
        <v>43389</v>
      </c>
      <c r="CB711" t="s">
        <v>17</v>
      </c>
      <c r="CC711" t="s">
        <v>17</v>
      </c>
      <c r="CD711" t="s">
        <v>6307</v>
      </c>
      <c r="CE711" t="s">
        <v>189</v>
      </c>
      <c r="CF711" t="s">
        <v>189</v>
      </c>
      <c r="CG711" t="s">
        <v>189</v>
      </c>
      <c r="CH711">
        <v>2022</v>
      </c>
      <c r="CI711" s="7">
        <v>44652</v>
      </c>
      <c r="CJ711" t="s">
        <v>4723</v>
      </c>
      <c r="CK711">
        <v>4</v>
      </c>
      <c r="CL711">
        <v>14</v>
      </c>
      <c r="CM711" s="7">
        <v>44648</v>
      </c>
      <c r="CN711" t="s">
        <v>11778</v>
      </c>
      <c r="CO711" t="s">
        <v>9857</v>
      </c>
      <c r="CP711" t="s">
        <v>11498</v>
      </c>
      <c r="CQ711" t="s">
        <v>11727</v>
      </c>
      <c r="CR711" t="s">
        <v>5984</v>
      </c>
      <c r="CS711" t="s">
        <v>5991</v>
      </c>
      <c r="CT711" t="s">
        <v>9858</v>
      </c>
      <c r="CU711" t="s">
        <v>9873</v>
      </c>
      <c r="CV711" t="s">
        <v>6310</v>
      </c>
      <c r="CW711" t="s">
        <v>9874</v>
      </c>
      <c r="CX711" t="s">
        <v>3806</v>
      </c>
      <c r="CY711" t="s">
        <v>9813</v>
      </c>
      <c r="CZ711" t="s">
        <v>6730</v>
      </c>
      <c r="DA711" t="s">
        <v>241</v>
      </c>
      <c r="DB711" t="s">
        <v>16</v>
      </c>
      <c r="DC711" t="s">
        <v>839</v>
      </c>
      <c r="DD711" t="s">
        <v>32</v>
      </c>
      <c r="DE711" t="s">
        <v>16</v>
      </c>
      <c r="DF711" t="s">
        <v>16</v>
      </c>
      <c r="DG711" t="s">
        <v>4727</v>
      </c>
      <c r="DH711" t="s">
        <v>2051</v>
      </c>
      <c r="DI711" t="s">
        <v>4519</v>
      </c>
      <c r="DJ711" t="s">
        <v>16</v>
      </c>
      <c r="DK711" t="s">
        <v>16</v>
      </c>
      <c r="DL711" t="s">
        <v>4465</v>
      </c>
      <c r="DM711" t="s">
        <v>16</v>
      </c>
      <c r="DN711" t="s">
        <v>189</v>
      </c>
      <c r="DO711" t="s">
        <v>11779</v>
      </c>
      <c r="DP711" t="s">
        <v>8212</v>
      </c>
      <c r="DQ711" t="s">
        <v>10377</v>
      </c>
      <c r="DR711" t="s">
        <v>8213</v>
      </c>
    </row>
    <row r="712" spans="1:122" x14ac:dyDescent="0.25">
      <c r="A712">
        <v>203</v>
      </c>
      <c r="B712" t="s">
        <v>189</v>
      </c>
      <c r="C712" t="s">
        <v>3822</v>
      </c>
      <c r="D712" s="138">
        <v>44651</v>
      </c>
      <c r="E712" t="s">
        <v>3825</v>
      </c>
      <c r="F712" t="s">
        <v>11</v>
      </c>
      <c r="G712" t="s">
        <v>1932</v>
      </c>
      <c r="H712" t="s">
        <v>11</v>
      </c>
      <c r="I712" t="s">
        <v>9802</v>
      </c>
      <c r="J712" t="s">
        <v>100</v>
      </c>
      <c r="K712">
        <v>2.44</v>
      </c>
      <c r="L712">
        <v>2.44</v>
      </c>
      <c r="M712">
        <v>15.47</v>
      </c>
      <c r="N712">
        <v>19.11</v>
      </c>
      <c r="O712" t="s">
        <v>189</v>
      </c>
      <c r="P712" t="s">
        <v>2048</v>
      </c>
      <c r="Q712" t="s">
        <v>66</v>
      </c>
      <c r="R712" t="s">
        <v>16</v>
      </c>
      <c r="S712" t="s">
        <v>66</v>
      </c>
      <c r="T712" t="s">
        <v>16</v>
      </c>
      <c r="U712" t="s">
        <v>16</v>
      </c>
      <c r="V712" t="s">
        <v>2410</v>
      </c>
      <c r="W712">
        <v>100</v>
      </c>
      <c r="X712" t="s">
        <v>22</v>
      </c>
      <c r="Y712" t="s">
        <v>6282</v>
      </c>
      <c r="Z712" t="s">
        <v>6282</v>
      </c>
      <c r="AA712" t="s">
        <v>189</v>
      </c>
      <c r="AB712" s="138">
        <v>44657</v>
      </c>
      <c r="AC712" s="138">
        <v>44840</v>
      </c>
      <c r="AD712" t="s">
        <v>6241</v>
      </c>
      <c r="AE712" t="s">
        <v>5386</v>
      </c>
      <c r="AF712" t="s">
        <v>16</v>
      </c>
      <c r="AG712" t="s">
        <v>189</v>
      </c>
      <c r="AH712" s="138">
        <v>45722</v>
      </c>
      <c r="AI712" t="s">
        <v>2414</v>
      </c>
      <c r="AJ712" t="s">
        <v>189</v>
      </c>
      <c r="AK712" t="s">
        <v>189</v>
      </c>
      <c r="AL712" t="s">
        <v>189</v>
      </c>
      <c r="AM712" t="s">
        <v>189</v>
      </c>
      <c r="AN712" t="s">
        <v>189</v>
      </c>
      <c r="AO712" t="s">
        <v>189</v>
      </c>
      <c r="AP712" t="s">
        <v>189</v>
      </c>
      <c r="AQ712" t="s">
        <v>16</v>
      </c>
      <c r="AR712" t="s">
        <v>189</v>
      </c>
      <c r="AS712" t="s">
        <v>16</v>
      </c>
      <c r="AT712" t="s">
        <v>189</v>
      </c>
      <c r="AU712" t="s">
        <v>9344</v>
      </c>
      <c r="AV712" t="s">
        <v>189</v>
      </c>
      <c r="AW712" t="s">
        <v>16</v>
      </c>
      <c r="AX712" t="s">
        <v>16</v>
      </c>
      <c r="AY712" t="s">
        <v>16</v>
      </c>
      <c r="AZ712" t="s">
        <v>16</v>
      </c>
      <c r="BA712" t="s">
        <v>16</v>
      </c>
      <c r="BB712" t="s">
        <v>16</v>
      </c>
      <c r="BC712" t="s">
        <v>16</v>
      </c>
      <c r="BD712" t="s">
        <v>16</v>
      </c>
      <c r="BE712" t="s">
        <v>16</v>
      </c>
      <c r="BF712" t="s">
        <v>189</v>
      </c>
      <c r="BG712" t="s">
        <v>189</v>
      </c>
      <c r="BH712">
        <v>0</v>
      </c>
      <c r="BI712">
        <v>0</v>
      </c>
      <c r="BJ712">
        <v>0</v>
      </c>
      <c r="BK712" t="s">
        <v>189</v>
      </c>
      <c r="BL712" t="s">
        <v>189</v>
      </c>
      <c r="BN712" t="s">
        <v>3821</v>
      </c>
      <c r="BO712" t="s">
        <v>16</v>
      </c>
      <c r="BP712" t="s">
        <v>3824</v>
      </c>
      <c r="BQ712" t="s">
        <v>184</v>
      </c>
      <c r="BR712" t="s">
        <v>6744</v>
      </c>
      <c r="BS712" t="s">
        <v>9667</v>
      </c>
      <c r="BT712" t="s">
        <v>16</v>
      </c>
      <c r="BU712" t="s">
        <v>189</v>
      </c>
      <c r="BV712" t="s">
        <v>30</v>
      </c>
      <c r="BW712" t="s">
        <v>185</v>
      </c>
      <c r="BX712" t="s">
        <v>2678</v>
      </c>
      <c r="BY712" t="s">
        <v>16</v>
      </c>
      <c r="BZ712" s="138"/>
      <c r="CA712" s="138">
        <v>43607</v>
      </c>
      <c r="CB712" t="s">
        <v>17</v>
      </c>
      <c r="CC712" t="s">
        <v>17</v>
      </c>
      <c r="CD712" t="s">
        <v>6307</v>
      </c>
      <c r="CE712" t="s">
        <v>189</v>
      </c>
      <c r="CF712" t="s">
        <v>189</v>
      </c>
      <c r="CG712" t="s">
        <v>189</v>
      </c>
      <c r="CH712">
        <v>2022</v>
      </c>
      <c r="CI712" s="7">
        <v>44651</v>
      </c>
      <c r="CJ712" t="s">
        <v>4723</v>
      </c>
      <c r="CK712">
        <v>3</v>
      </c>
      <c r="CL712">
        <v>14</v>
      </c>
      <c r="CM712" s="7">
        <v>44648</v>
      </c>
      <c r="CN712" t="s">
        <v>11778</v>
      </c>
      <c r="CO712" t="s">
        <v>9857</v>
      </c>
      <c r="CP712" t="s">
        <v>11556</v>
      </c>
      <c r="CQ712" t="s">
        <v>11780</v>
      </c>
      <c r="CR712" t="s">
        <v>5992</v>
      </c>
      <c r="CS712" t="s">
        <v>5991</v>
      </c>
      <c r="CT712" t="s">
        <v>9852</v>
      </c>
      <c r="CU712" t="s">
        <v>6824</v>
      </c>
      <c r="CV712" t="s">
        <v>6310</v>
      </c>
      <c r="CW712" t="s">
        <v>9874</v>
      </c>
      <c r="CX712" t="s">
        <v>3823</v>
      </c>
      <c r="CY712" t="s">
        <v>9813</v>
      </c>
      <c r="CZ712" t="s">
        <v>6730</v>
      </c>
      <c r="DA712" t="s">
        <v>188</v>
      </c>
      <c r="DB712" t="s">
        <v>16</v>
      </c>
      <c r="DC712" t="s">
        <v>16</v>
      </c>
      <c r="DD712" t="s">
        <v>22</v>
      </c>
      <c r="DE712" t="s">
        <v>16</v>
      </c>
      <c r="DF712" t="s">
        <v>2468</v>
      </c>
      <c r="DG712" t="s">
        <v>4750</v>
      </c>
      <c r="DH712" t="s">
        <v>2051</v>
      </c>
      <c r="DI712" t="s">
        <v>5933</v>
      </c>
      <c r="DJ712" t="s">
        <v>16</v>
      </c>
      <c r="DK712" t="s">
        <v>16</v>
      </c>
      <c r="DL712" t="s">
        <v>5972</v>
      </c>
      <c r="DM712" t="s">
        <v>6245</v>
      </c>
      <c r="DN712" t="s">
        <v>189</v>
      </c>
      <c r="DO712" t="s">
        <v>11302</v>
      </c>
      <c r="DP712" t="s">
        <v>8214</v>
      </c>
      <c r="DQ712" t="s">
        <v>10378</v>
      </c>
      <c r="DR712" t="s">
        <v>8215</v>
      </c>
    </row>
    <row r="713" spans="1:122" x14ac:dyDescent="0.25">
      <c r="A713">
        <v>202</v>
      </c>
      <c r="B713" t="s">
        <v>189</v>
      </c>
      <c r="C713" t="s">
        <v>3820</v>
      </c>
      <c r="D713" s="138">
        <v>44651</v>
      </c>
      <c r="E713" t="s">
        <v>3736</v>
      </c>
      <c r="F713" t="s">
        <v>11</v>
      </c>
      <c r="G713" t="s">
        <v>1929</v>
      </c>
      <c r="H713" t="s">
        <v>11</v>
      </c>
      <c r="I713" t="s">
        <v>9802</v>
      </c>
      <c r="J713" t="s">
        <v>100</v>
      </c>
      <c r="K713">
        <v>2.2200000000000002</v>
      </c>
      <c r="L713">
        <v>2.2200000000000002</v>
      </c>
      <c r="M713">
        <v>14.07</v>
      </c>
      <c r="N713">
        <v>17.387</v>
      </c>
      <c r="O713" t="s">
        <v>189</v>
      </c>
      <c r="P713" t="s">
        <v>13</v>
      </c>
      <c r="Q713" t="s">
        <v>341</v>
      </c>
      <c r="R713" t="s">
        <v>16</v>
      </c>
      <c r="S713" t="s">
        <v>341</v>
      </c>
      <c r="T713" t="s">
        <v>16</v>
      </c>
      <c r="U713" t="s">
        <v>16</v>
      </c>
      <c r="V713" t="s">
        <v>2410</v>
      </c>
      <c r="W713">
        <v>100</v>
      </c>
      <c r="X713" t="s">
        <v>32</v>
      </c>
      <c r="Y713" t="s">
        <v>6283</v>
      </c>
      <c r="Z713" t="s">
        <v>6283</v>
      </c>
      <c r="AA713" t="s">
        <v>189</v>
      </c>
      <c r="AB713" s="138">
        <v>44658</v>
      </c>
      <c r="AC713" s="138">
        <v>44841</v>
      </c>
      <c r="AD713" t="s">
        <v>6240</v>
      </c>
      <c r="AE713" t="s">
        <v>5371</v>
      </c>
      <c r="AF713" t="s">
        <v>16</v>
      </c>
      <c r="AG713" t="s">
        <v>189</v>
      </c>
      <c r="AH713" s="138">
        <v>45754</v>
      </c>
      <c r="AI713" t="s">
        <v>2414</v>
      </c>
      <c r="AJ713" t="s">
        <v>189</v>
      </c>
      <c r="AK713" t="s">
        <v>189</v>
      </c>
      <c r="AL713" t="s">
        <v>189</v>
      </c>
      <c r="AM713" t="s">
        <v>189</v>
      </c>
      <c r="AN713" t="s">
        <v>189</v>
      </c>
      <c r="AO713" t="s">
        <v>189</v>
      </c>
      <c r="AP713" t="s">
        <v>189</v>
      </c>
      <c r="AQ713" t="s">
        <v>16</v>
      </c>
      <c r="AR713" t="s">
        <v>189</v>
      </c>
      <c r="AS713" t="s">
        <v>16</v>
      </c>
      <c r="AT713" t="s">
        <v>189</v>
      </c>
      <c r="AU713" t="s">
        <v>9344</v>
      </c>
      <c r="AV713" t="s">
        <v>189</v>
      </c>
      <c r="AW713" t="s">
        <v>16</v>
      </c>
      <c r="AX713" t="s">
        <v>16</v>
      </c>
      <c r="AY713" t="s">
        <v>16</v>
      </c>
      <c r="AZ713" t="s">
        <v>16</v>
      </c>
      <c r="BA713" t="s">
        <v>16</v>
      </c>
      <c r="BB713" t="s">
        <v>16</v>
      </c>
      <c r="BC713" t="s">
        <v>16</v>
      </c>
      <c r="BD713" t="s">
        <v>16</v>
      </c>
      <c r="BE713" t="s">
        <v>16</v>
      </c>
      <c r="BF713" t="s">
        <v>189</v>
      </c>
      <c r="BG713" t="s">
        <v>189</v>
      </c>
      <c r="BH713">
        <v>0</v>
      </c>
      <c r="BI713">
        <v>0</v>
      </c>
      <c r="BJ713">
        <v>0</v>
      </c>
      <c r="BK713" t="s">
        <v>189</v>
      </c>
      <c r="BL713" t="s">
        <v>189</v>
      </c>
      <c r="BN713" t="s">
        <v>3733</v>
      </c>
      <c r="BO713" t="s">
        <v>16</v>
      </c>
      <c r="BP713" t="s">
        <v>3736</v>
      </c>
      <c r="BQ713" t="s">
        <v>184</v>
      </c>
      <c r="BR713" t="s">
        <v>6744</v>
      </c>
      <c r="BS713" t="s">
        <v>1494</v>
      </c>
      <c r="BT713" t="s">
        <v>16</v>
      </c>
      <c r="BU713" t="s">
        <v>189</v>
      </c>
      <c r="BV713" t="s">
        <v>18</v>
      </c>
      <c r="BW713" t="s">
        <v>9677</v>
      </c>
      <c r="BX713" t="s">
        <v>2809</v>
      </c>
      <c r="BY713" t="s">
        <v>16</v>
      </c>
      <c r="BZ713" s="138"/>
      <c r="CA713" s="138">
        <v>42544</v>
      </c>
      <c r="CB713" t="s">
        <v>17</v>
      </c>
      <c r="CC713" t="s">
        <v>17</v>
      </c>
      <c r="CD713" t="s">
        <v>6307</v>
      </c>
      <c r="CE713" t="s">
        <v>189</v>
      </c>
      <c r="CF713" t="s">
        <v>189</v>
      </c>
      <c r="CG713" t="s">
        <v>189</v>
      </c>
      <c r="CH713">
        <v>2022</v>
      </c>
      <c r="CI713" s="7">
        <v>44651</v>
      </c>
      <c r="CJ713" t="s">
        <v>4723</v>
      </c>
      <c r="CK713">
        <v>3</v>
      </c>
      <c r="CL713">
        <v>14</v>
      </c>
      <c r="CM713" s="7">
        <v>44648</v>
      </c>
      <c r="CN713" t="s">
        <v>11778</v>
      </c>
      <c r="CO713" t="s">
        <v>9857</v>
      </c>
      <c r="CP713" t="s">
        <v>11556</v>
      </c>
      <c r="CQ713" t="s">
        <v>11780</v>
      </c>
      <c r="CR713" t="s">
        <v>5992</v>
      </c>
      <c r="CS713" t="s">
        <v>5991</v>
      </c>
      <c r="CT713" t="s">
        <v>9852</v>
      </c>
      <c r="CU713" t="s">
        <v>6824</v>
      </c>
      <c r="CV713" t="s">
        <v>6310</v>
      </c>
      <c r="CW713" t="s">
        <v>9874</v>
      </c>
      <c r="CX713" t="s">
        <v>3735</v>
      </c>
      <c r="CY713" t="s">
        <v>9813</v>
      </c>
      <c r="CZ713" t="s">
        <v>6730</v>
      </c>
      <c r="DA713" t="s">
        <v>188</v>
      </c>
      <c r="DB713" t="s">
        <v>16</v>
      </c>
      <c r="DC713" t="s">
        <v>3733</v>
      </c>
      <c r="DD713" t="s">
        <v>32</v>
      </c>
      <c r="DE713" t="s">
        <v>16</v>
      </c>
      <c r="DF713" t="s">
        <v>16</v>
      </c>
      <c r="DG713" t="s">
        <v>4727</v>
      </c>
      <c r="DH713" t="s">
        <v>2051</v>
      </c>
      <c r="DI713" t="s">
        <v>5934</v>
      </c>
      <c r="DJ713" t="s">
        <v>16</v>
      </c>
      <c r="DK713" t="s">
        <v>16</v>
      </c>
      <c r="DL713" t="s">
        <v>4465</v>
      </c>
      <c r="DM713" t="s">
        <v>16</v>
      </c>
      <c r="DN713" t="s">
        <v>189</v>
      </c>
      <c r="DO713" t="s">
        <v>11781</v>
      </c>
      <c r="DP713" t="s">
        <v>8216</v>
      </c>
      <c r="DQ713" t="s">
        <v>10378</v>
      </c>
      <c r="DR713" t="s">
        <v>8153</v>
      </c>
    </row>
    <row r="714" spans="1:122" x14ac:dyDescent="0.25">
      <c r="A714">
        <v>201</v>
      </c>
      <c r="B714" t="s">
        <v>189</v>
      </c>
      <c r="C714" t="s">
        <v>3427</v>
      </c>
      <c r="D714" s="138">
        <v>44651</v>
      </c>
      <c r="E714" t="s">
        <v>2375</v>
      </c>
      <c r="F714" t="s">
        <v>11</v>
      </c>
      <c r="G714" t="s">
        <v>1932</v>
      </c>
      <c r="H714" t="s">
        <v>11</v>
      </c>
      <c r="I714" t="s">
        <v>9802</v>
      </c>
      <c r="J714" t="s">
        <v>100</v>
      </c>
      <c r="K714">
        <v>0.45500000000000002</v>
      </c>
      <c r="L714">
        <v>0.46</v>
      </c>
      <c r="M714">
        <v>2.88</v>
      </c>
      <c r="N714">
        <v>3.5640000000000001</v>
      </c>
      <c r="O714" t="s">
        <v>189</v>
      </c>
      <c r="P714" t="s">
        <v>13</v>
      </c>
      <c r="Q714" t="s">
        <v>20</v>
      </c>
      <c r="R714" t="s">
        <v>16</v>
      </c>
      <c r="S714" t="s">
        <v>20</v>
      </c>
      <c r="T714" t="s">
        <v>16</v>
      </c>
      <c r="U714" t="s">
        <v>16</v>
      </c>
      <c r="V714" t="s">
        <v>2410</v>
      </c>
      <c r="W714">
        <v>100</v>
      </c>
      <c r="X714" t="s">
        <v>15</v>
      </c>
      <c r="Y714" t="s">
        <v>6282</v>
      </c>
      <c r="Z714" t="s">
        <v>6282</v>
      </c>
      <c r="AA714" t="s">
        <v>189</v>
      </c>
      <c r="AB714" s="138">
        <v>44659</v>
      </c>
      <c r="AC714" s="138">
        <v>45024</v>
      </c>
      <c r="AD714" t="s">
        <v>6241</v>
      </c>
      <c r="AE714" t="s">
        <v>5324</v>
      </c>
      <c r="AF714" t="s">
        <v>16</v>
      </c>
      <c r="AG714" t="s">
        <v>189</v>
      </c>
      <c r="AH714" s="138">
        <v>45755</v>
      </c>
      <c r="AI714" t="s">
        <v>2419</v>
      </c>
      <c r="AJ714" t="s">
        <v>189</v>
      </c>
      <c r="AK714" t="s">
        <v>189</v>
      </c>
      <c r="AL714" t="s">
        <v>189</v>
      </c>
      <c r="AM714" t="s">
        <v>189</v>
      </c>
      <c r="AN714" t="s">
        <v>189</v>
      </c>
      <c r="AO714" t="s">
        <v>189</v>
      </c>
      <c r="AP714" t="s">
        <v>189</v>
      </c>
      <c r="AQ714" t="s">
        <v>16</v>
      </c>
      <c r="AR714" t="s">
        <v>189</v>
      </c>
      <c r="AS714" t="s">
        <v>16</v>
      </c>
      <c r="AT714" t="s">
        <v>189</v>
      </c>
      <c r="AU714" t="s">
        <v>9344</v>
      </c>
      <c r="AV714" t="s">
        <v>189</v>
      </c>
      <c r="AW714" t="s">
        <v>16</v>
      </c>
      <c r="AX714" t="s">
        <v>16</v>
      </c>
      <c r="AY714" t="s">
        <v>16</v>
      </c>
      <c r="AZ714" t="s">
        <v>16</v>
      </c>
      <c r="BA714" t="s">
        <v>16</v>
      </c>
      <c r="BB714" t="s">
        <v>16</v>
      </c>
      <c r="BC714" t="s">
        <v>16</v>
      </c>
      <c r="BD714" t="s">
        <v>16</v>
      </c>
      <c r="BE714" t="s">
        <v>16</v>
      </c>
      <c r="BF714" t="s">
        <v>189</v>
      </c>
      <c r="BG714" t="s">
        <v>189</v>
      </c>
      <c r="BH714">
        <v>0</v>
      </c>
      <c r="BI714">
        <v>0</v>
      </c>
      <c r="BJ714">
        <v>0</v>
      </c>
      <c r="BK714" t="s">
        <v>189</v>
      </c>
      <c r="BL714" t="s">
        <v>189</v>
      </c>
      <c r="BN714" t="s">
        <v>2377</v>
      </c>
      <c r="BO714" t="s">
        <v>16</v>
      </c>
      <c r="BP714" t="s">
        <v>2375</v>
      </c>
      <c r="BQ714" t="s">
        <v>184</v>
      </c>
      <c r="BR714" t="s">
        <v>6744</v>
      </c>
      <c r="BS714" t="s">
        <v>202</v>
      </c>
      <c r="BT714" t="s">
        <v>16</v>
      </c>
      <c r="BU714" t="s">
        <v>189</v>
      </c>
      <c r="BV714" t="s">
        <v>27</v>
      </c>
      <c r="BW714" t="s">
        <v>195</v>
      </c>
      <c r="BX714" t="s">
        <v>279</v>
      </c>
      <c r="BY714" t="s">
        <v>2929</v>
      </c>
      <c r="BZ714" s="138"/>
      <c r="CA714" s="138">
        <v>44651</v>
      </c>
      <c r="CB714" t="s">
        <v>17</v>
      </c>
      <c r="CC714" t="s">
        <v>17</v>
      </c>
      <c r="CD714" t="s">
        <v>6307</v>
      </c>
      <c r="CE714" t="s">
        <v>189</v>
      </c>
      <c r="CF714" t="s">
        <v>189</v>
      </c>
      <c r="CG714" t="s">
        <v>189</v>
      </c>
      <c r="CH714">
        <v>2022</v>
      </c>
      <c r="CI714" s="7">
        <v>44651</v>
      </c>
      <c r="CJ714" t="s">
        <v>4723</v>
      </c>
      <c r="CK714">
        <v>3</v>
      </c>
      <c r="CL714">
        <v>14</v>
      </c>
      <c r="CM714" s="7">
        <v>44648</v>
      </c>
      <c r="CN714" t="s">
        <v>11778</v>
      </c>
      <c r="CO714" t="s">
        <v>9857</v>
      </c>
      <c r="CP714" t="s">
        <v>11556</v>
      </c>
      <c r="CQ714" t="s">
        <v>11780</v>
      </c>
      <c r="CR714" t="s">
        <v>5992</v>
      </c>
      <c r="CS714" t="s">
        <v>5991</v>
      </c>
      <c r="CT714" t="s">
        <v>9852</v>
      </c>
      <c r="CU714" t="s">
        <v>9873</v>
      </c>
      <c r="CV714" t="s">
        <v>6307</v>
      </c>
      <c r="CW714" t="s">
        <v>9874</v>
      </c>
      <c r="CX714" t="s">
        <v>3426</v>
      </c>
      <c r="CY714" t="s">
        <v>9813</v>
      </c>
      <c r="CZ714" t="s">
        <v>6730</v>
      </c>
      <c r="DA714" t="s">
        <v>188</v>
      </c>
      <c r="DB714" t="s">
        <v>16</v>
      </c>
      <c r="DC714" t="s">
        <v>16</v>
      </c>
      <c r="DD714" t="s">
        <v>15</v>
      </c>
      <c r="DE714" t="s">
        <v>16</v>
      </c>
      <c r="DF714" t="s">
        <v>16</v>
      </c>
      <c r="DG714" t="s">
        <v>4727</v>
      </c>
      <c r="DH714" t="s">
        <v>6766</v>
      </c>
      <c r="DI714" t="s">
        <v>5935</v>
      </c>
      <c r="DJ714" t="s">
        <v>16</v>
      </c>
      <c r="DK714" t="s">
        <v>16</v>
      </c>
      <c r="DL714" t="s">
        <v>4465</v>
      </c>
      <c r="DM714" t="s">
        <v>16</v>
      </c>
      <c r="DN714" t="s">
        <v>189</v>
      </c>
      <c r="DO714" t="s">
        <v>11782</v>
      </c>
      <c r="DP714" t="s">
        <v>8217</v>
      </c>
      <c r="DQ714" t="s">
        <v>10378</v>
      </c>
      <c r="DR714" t="s">
        <v>8219</v>
      </c>
    </row>
    <row r="715" spans="1:122" x14ac:dyDescent="0.25">
      <c r="A715">
        <v>200</v>
      </c>
      <c r="B715" t="s">
        <v>189</v>
      </c>
      <c r="C715" t="s">
        <v>3818</v>
      </c>
      <c r="D715" s="138">
        <v>44651</v>
      </c>
      <c r="E715" t="s">
        <v>3819</v>
      </c>
      <c r="F715" t="s">
        <v>11</v>
      </c>
      <c r="G715" t="s">
        <v>1932</v>
      </c>
      <c r="H715" t="s">
        <v>11</v>
      </c>
      <c r="I715" t="s">
        <v>9802</v>
      </c>
      <c r="J715" t="s">
        <v>100</v>
      </c>
      <c r="K715">
        <v>0.49</v>
      </c>
      <c r="L715">
        <v>0.49</v>
      </c>
      <c r="M715">
        <v>3.11</v>
      </c>
      <c r="N715">
        <v>3.8380000000000001</v>
      </c>
      <c r="O715" t="s">
        <v>189</v>
      </c>
      <c r="P715" t="s">
        <v>13</v>
      </c>
      <c r="Q715" t="s">
        <v>942</v>
      </c>
      <c r="R715" t="s">
        <v>2523</v>
      </c>
      <c r="S715" t="s">
        <v>942</v>
      </c>
      <c r="T715" t="s">
        <v>16</v>
      </c>
      <c r="U715" t="s">
        <v>2079</v>
      </c>
      <c r="V715" t="s">
        <v>2410</v>
      </c>
      <c r="W715">
        <v>100</v>
      </c>
      <c r="X715" t="s">
        <v>22</v>
      </c>
      <c r="Y715" t="s">
        <v>6282</v>
      </c>
      <c r="Z715" t="s">
        <v>6282</v>
      </c>
      <c r="AA715" t="s">
        <v>189</v>
      </c>
      <c r="AB715" s="138">
        <v>44659</v>
      </c>
      <c r="AC715" s="138">
        <v>44842</v>
      </c>
      <c r="AD715" t="s">
        <v>6241</v>
      </c>
      <c r="AE715" t="s">
        <v>5324</v>
      </c>
      <c r="AF715" t="s">
        <v>16</v>
      </c>
      <c r="AG715" t="s">
        <v>189</v>
      </c>
      <c r="AH715" s="138">
        <v>45755</v>
      </c>
      <c r="AI715" t="s">
        <v>2414</v>
      </c>
      <c r="AJ715" t="s">
        <v>189</v>
      </c>
      <c r="AK715" t="s">
        <v>189</v>
      </c>
      <c r="AL715" t="s">
        <v>189</v>
      </c>
      <c r="AM715" t="s">
        <v>189</v>
      </c>
      <c r="AN715" t="s">
        <v>189</v>
      </c>
      <c r="AO715" t="s">
        <v>189</v>
      </c>
      <c r="AP715" t="s">
        <v>189</v>
      </c>
      <c r="AQ715" t="s">
        <v>16</v>
      </c>
      <c r="AR715" t="s">
        <v>189</v>
      </c>
      <c r="AS715" t="s">
        <v>16</v>
      </c>
      <c r="AT715" t="s">
        <v>189</v>
      </c>
      <c r="AU715" t="s">
        <v>9344</v>
      </c>
      <c r="AV715" t="s">
        <v>189</v>
      </c>
      <c r="AW715" t="s">
        <v>16</v>
      </c>
      <c r="AX715" t="s">
        <v>16</v>
      </c>
      <c r="AY715" t="s">
        <v>16</v>
      </c>
      <c r="AZ715" t="s">
        <v>16</v>
      </c>
      <c r="BA715" t="s">
        <v>16</v>
      </c>
      <c r="BB715" t="s">
        <v>16</v>
      </c>
      <c r="BC715" t="s">
        <v>16</v>
      </c>
      <c r="BD715" t="s">
        <v>16</v>
      </c>
      <c r="BE715" t="s">
        <v>16</v>
      </c>
      <c r="BF715" t="s">
        <v>189</v>
      </c>
      <c r="BG715" t="s">
        <v>189</v>
      </c>
      <c r="BH715">
        <v>0</v>
      </c>
      <c r="BI715">
        <v>0</v>
      </c>
      <c r="BJ715">
        <v>0</v>
      </c>
      <c r="BK715" t="s">
        <v>189</v>
      </c>
      <c r="BL715" t="s">
        <v>189</v>
      </c>
      <c r="BN715" t="s">
        <v>2377</v>
      </c>
      <c r="BO715" t="s">
        <v>7115</v>
      </c>
      <c r="BP715" t="s">
        <v>2375</v>
      </c>
      <c r="BQ715" t="s">
        <v>184</v>
      </c>
      <c r="BR715" t="s">
        <v>6744</v>
      </c>
      <c r="BS715" t="s">
        <v>202</v>
      </c>
      <c r="BT715" t="s">
        <v>16</v>
      </c>
      <c r="BU715" t="s">
        <v>189</v>
      </c>
      <c r="BV715" t="s">
        <v>27</v>
      </c>
      <c r="BW715" t="s">
        <v>195</v>
      </c>
      <c r="BX715" t="s">
        <v>279</v>
      </c>
      <c r="BY715" t="s">
        <v>2929</v>
      </c>
      <c r="BZ715" s="138"/>
      <c r="CA715" s="138">
        <v>44651</v>
      </c>
      <c r="CB715" t="s">
        <v>17</v>
      </c>
      <c r="CC715" t="s">
        <v>17</v>
      </c>
      <c r="CD715" t="s">
        <v>6307</v>
      </c>
      <c r="CE715" t="s">
        <v>189</v>
      </c>
      <c r="CF715" t="s">
        <v>189</v>
      </c>
      <c r="CG715" t="s">
        <v>189</v>
      </c>
      <c r="CH715">
        <v>2022</v>
      </c>
      <c r="CI715" s="7">
        <v>44651</v>
      </c>
      <c r="CJ715" t="s">
        <v>4723</v>
      </c>
      <c r="CK715">
        <v>3</v>
      </c>
      <c r="CL715">
        <v>14</v>
      </c>
      <c r="CM715" s="7">
        <v>44648</v>
      </c>
      <c r="CN715" t="s">
        <v>11778</v>
      </c>
      <c r="CO715" t="s">
        <v>9857</v>
      </c>
      <c r="CP715" t="s">
        <v>11556</v>
      </c>
      <c r="CQ715" t="s">
        <v>11780</v>
      </c>
      <c r="CR715" t="s">
        <v>5992</v>
      </c>
      <c r="CS715" t="s">
        <v>5991</v>
      </c>
      <c r="CT715" t="s">
        <v>9852</v>
      </c>
      <c r="CU715" t="s">
        <v>9873</v>
      </c>
      <c r="CV715" t="s">
        <v>6307</v>
      </c>
      <c r="CW715" t="s">
        <v>9874</v>
      </c>
      <c r="CX715" t="s">
        <v>3426</v>
      </c>
      <c r="CY715" t="s">
        <v>9813</v>
      </c>
      <c r="CZ715" t="s">
        <v>6730</v>
      </c>
      <c r="DA715" t="s">
        <v>188</v>
      </c>
      <c r="DB715" t="s">
        <v>16</v>
      </c>
      <c r="DC715" t="s">
        <v>16</v>
      </c>
      <c r="DD715" t="s">
        <v>22</v>
      </c>
      <c r="DE715" t="s">
        <v>16</v>
      </c>
      <c r="DF715" t="s">
        <v>311</v>
      </c>
      <c r="DG715" t="s">
        <v>4727</v>
      </c>
      <c r="DH715" t="s">
        <v>6766</v>
      </c>
      <c r="DI715" t="s">
        <v>5936</v>
      </c>
      <c r="DJ715" t="s">
        <v>16</v>
      </c>
      <c r="DK715" t="s">
        <v>16</v>
      </c>
      <c r="DL715" t="s">
        <v>5972</v>
      </c>
      <c r="DM715" t="s">
        <v>6245</v>
      </c>
      <c r="DN715" t="s">
        <v>189</v>
      </c>
      <c r="DO715" t="s">
        <v>11303</v>
      </c>
      <c r="DP715" t="s">
        <v>8217</v>
      </c>
      <c r="DQ715" t="s">
        <v>10378</v>
      </c>
      <c r="DR715" t="s">
        <v>8218</v>
      </c>
    </row>
    <row r="716" spans="1:122" x14ac:dyDescent="0.25">
      <c r="A716">
        <v>199</v>
      </c>
      <c r="B716" t="s">
        <v>189</v>
      </c>
      <c r="C716" t="s">
        <v>3814</v>
      </c>
      <c r="D716" s="138">
        <v>44651</v>
      </c>
      <c r="E716" t="s">
        <v>3817</v>
      </c>
      <c r="F716" t="s">
        <v>11</v>
      </c>
      <c r="G716" t="s">
        <v>1929</v>
      </c>
      <c r="H716" t="s">
        <v>11</v>
      </c>
      <c r="I716" t="s">
        <v>9802</v>
      </c>
      <c r="J716" t="s">
        <v>100</v>
      </c>
      <c r="K716">
        <v>0.6</v>
      </c>
      <c r="L716">
        <v>0.6</v>
      </c>
      <c r="M716">
        <v>3.8</v>
      </c>
      <c r="N716">
        <v>4.6989999999999998</v>
      </c>
      <c r="O716" t="s">
        <v>189</v>
      </c>
      <c r="P716" t="s">
        <v>137</v>
      </c>
      <c r="Q716" t="s">
        <v>942</v>
      </c>
      <c r="R716" t="s">
        <v>16</v>
      </c>
      <c r="S716" t="s">
        <v>16</v>
      </c>
      <c r="T716" t="s">
        <v>16</v>
      </c>
      <c r="U716" t="s">
        <v>16</v>
      </c>
      <c r="V716" t="s">
        <v>2410</v>
      </c>
      <c r="W716">
        <v>100</v>
      </c>
      <c r="X716" t="s">
        <v>72</v>
      </c>
      <c r="Y716" t="s">
        <v>6282</v>
      </c>
      <c r="Z716" t="s">
        <v>6282</v>
      </c>
      <c r="AA716" t="s">
        <v>189</v>
      </c>
      <c r="AB716" s="138">
        <v>44662</v>
      </c>
      <c r="AC716" s="138">
        <v>44845</v>
      </c>
      <c r="AD716" t="s">
        <v>6240</v>
      </c>
      <c r="AE716" t="s">
        <v>5385</v>
      </c>
      <c r="AF716" t="s">
        <v>16</v>
      </c>
      <c r="AG716" t="s">
        <v>189</v>
      </c>
      <c r="AH716" s="138">
        <v>45393</v>
      </c>
      <c r="AI716" t="s">
        <v>2414</v>
      </c>
      <c r="AJ716" t="s">
        <v>189</v>
      </c>
      <c r="AK716" t="s">
        <v>189</v>
      </c>
      <c r="AL716" t="s">
        <v>189</v>
      </c>
      <c r="AM716" t="s">
        <v>189</v>
      </c>
      <c r="AN716" t="s">
        <v>189</v>
      </c>
      <c r="AO716" t="s">
        <v>189</v>
      </c>
      <c r="AP716" t="s">
        <v>189</v>
      </c>
      <c r="AQ716" t="s">
        <v>16</v>
      </c>
      <c r="AR716" t="s">
        <v>189</v>
      </c>
      <c r="AS716" t="s">
        <v>16</v>
      </c>
      <c r="AT716" t="s">
        <v>189</v>
      </c>
      <c r="AU716" t="s">
        <v>9344</v>
      </c>
      <c r="AV716" t="s">
        <v>189</v>
      </c>
      <c r="AW716" t="s">
        <v>16</v>
      </c>
      <c r="AX716" t="s">
        <v>16</v>
      </c>
      <c r="AY716" t="s">
        <v>16</v>
      </c>
      <c r="AZ716" t="s">
        <v>16</v>
      </c>
      <c r="BA716" t="s">
        <v>16</v>
      </c>
      <c r="BB716" t="s">
        <v>16</v>
      </c>
      <c r="BC716" t="s">
        <v>16</v>
      </c>
      <c r="BD716" t="s">
        <v>16</v>
      </c>
      <c r="BE716" t="s">
        <v>16</v>
      </c>
      <c r="BF716" t="s">
        <v>189</v>
      </c>
      <c r="BG716" t="s">
        <v>189</v>
      </c>
      <c r="BH716">
        <v>0</v>
      </c>
      <c r="BI716">
        <v>0</v>
      </c>
      <c r="BJ716">
        <v>0</v>
      </c>
      <c r="BK716" t="s">
        <v>189</v>
      </c>
      <c r="BL716" t="s">
        <v>189</v>
      </c>
      <c r="BN716" t="s">
        <v>3813</v>
      </c>
      <c r="BO716" t="s">
        <v>7115</v>
      </c>
      <c r="BP716" t="s">
        <v>3816</v>
      </c>
      <c r="BQ716" t="s">
        <v>184</v>
      </c>
      <c r="BR716" t="s">
        <v>6745</v>
      </c>
      <c r="BS716" t="s">
        <v>16</v>
      </c>
      <c r="BT716" t="s">
        <v>16</v>
      </c>
      <c r="BU716" t="s">
        <v>189</v>
      </c>
      <c r="BV716" t="s">
        <v>58</v>
      </c>
      <c r="BW716" t="s">
        <v>189</v>
      </c>
      <c r="BX716" t="s">
        <v>423</v>
      </c>
      <c r="BY716" t="s">
        <v>16</v>
      </c>
      <c r="BZ716" s="138"/>
      <c r="CA716" s="138">
        <v>43458</v>
      </c>
      <c r="CB716" t="s">
        <v>34</v>
      </c>
      <c r="CC716" t="s">
        <v>6745</v>
      </c>
      <c r="CD716" t="s">
        <v>6307</v>
      </c>
      <c r="CE716" t="s">
        <v>189</v>
      </c>
      <c r="CF716" t="s">
        <v>189</v>
      </c>
      <c r="CG716" t="s">
        <v>189</v>
      </c>
      <c r="CH716">
        <v>2022</v>
      </c>
      <c r="CI716" s="7">
        <v>44651</v>
      </c>
      <c r="CJ716" t="s">
        <v>4723</v>
      </c>
      <c r="CK716">
        <v>3</v>
      </c>
      <c r="CL716">
        <v>14</v>
      </c>
      <c r="CM716" s="7">
        <v>44648</v>
      </c>
      <c r="CN716" t="s">
        <v>11778</v>
      </c>
      <c r="CO716" t="s">
        <v>9857</v>
      </c>
      <c r="CP716" t="s">
        <v>11556</v>
      </c>
      <c r="CQ716" t="s">
        <v>11780</v>
      </c>
      <c r="CR716" t="s">
        <v>5992</v>
      </c>
      <c r="CS716" t="s">
        <v>5991</v>
      </c>
      <c r="CT716" t="s">
        <v>9852</v>
      </c>
      <c r="CU716" t="s">
        <v>9873</v>
      </c>
      <c r="CV716" t="s">
        <v>6310</v>
      </c>
      <c r="CW716" t="s">
        <v>9874</v>
      </c>
      <c r="CX716" t="s">
        <v>3815</v>
      </c>
      <c r="CY716" t="s">
        <v>9813</v>
      </c>
      <c r="CZ716" t="s">
        <v>6730</v>
      </c>
      <c r="DA716" t="s">
        <v>188</v>
      </c>
      <c r="DB716" t="s">
        <v>16</v>
      </c>
      <c r="DC716" t="s">
        <v>3813</v>
      </c>
      <c r="DD716" t="s">
        <v>22</v>
      </c>
      <c r="DE716" t="s">
        <v>16</v>
      </c>
      <c r="DF716" t="s">
        <v>2509</v>
      </c>
      <c r="DG716" t="s">
        <v>4726</v>
      </c>
      <c r="DH716" t="s">
        <v>6766</v>
      </c>
      <c r="DI716" t="s">
        <v>5820</v>
      </c>
      <c r="DJ716" t="s">
        <v>16</v>
      </c>
      <c r="DK716" t="s">
        <v>16</v>
      </c>
      <c r="DL716" t="s">
        <v>5972</v>
      </c>
      <c r="DM716" t="s">
        <v>6245</v>
      </c>
      <c r="DN716" t="s">
        <v>189</v>
      </c>
      <c r="DO716" t="s">
        <v>11301</v>
      </c>
      <c r="DP716" t="s">
        <v>8220</v>
      </c>
      <c r="DQ716" t="s">
        <v>10378</v>
      </c>
      <c r="DR716" t="s">
        <v>8221</v>
      </c>
    </row>
    <row r="717" spans="1:122" x14ac:dyDescent="0.25">
      <c r="A717">
        <v>198</v>
      </c>
      <c r="B717" t="s">
        <v>189</v>
      </c>
      <c r="C717" t="s">
        <v>3809</v>
      </c>
      <c r="D717" s="138">
        <v>44651</v>
      </c>
      <c r="E717" t="s">
        <v>3812</v>
      </c>
      <c r="F717" t="s">
        <v>11</v>
      </c>
      <c r="G717" t="s">
        <v>1932</v>
      </c>
      <c r="H717" t="s">
        <v>11</v>
      </c>
      <c r="I717" t="s">
        <v>9802</v>
      </c>
      <c r="J717" t="s">
        <v>100</v>
      </c>
      <c r="K717">
        <v>0.35</v>
      </c>
      <c r="L717">
        <v>0.35</v>
      </c>
      <c r="M717">
        <v>2.2200000000000002</v>
      </c>
      <c r="N717">
        <v>2.7410000000000001</v>
      </c>
      <c r="O717" t="s">
        <v>189</v>
      </c>
      <c r="P717" t="s">
        <v>13</v>
      </c>
      <c r="Q717" t="s">
        <v>161</v>
      </c>
      <c r="R717" t="s">
        <v>2523</v>
      </c>
      <c r="S717" t="s">
        <v>161</v>
      </c>
      <c r="T717" t="s">
        <v>16</v>
      </c>
      <c r="U717" t="s">
        <v>65</v>
      </c>
      <c r="V717" t="s">
        <v>2410</v>
      </c>
      <c r="W717">
        <v>100</v>
      </c>
      <c r="X717" t="s">
        <v>22</v>
      </c>
      <c r="Y717" t="s">
        <v>6282</v>
      </c>
      <c r="Z717" t="s">
        <v>6282</v>
      </c>
      <c r="AA717" t="s">
        <v>189</v>
      </c>
      <c r="AB717" s="138">
        <v>44658</v>
      </c>
      <c r="AC717" s="138">
        <v>44841</v>
      </c>
      <c r="AD717" t="s">
        <v>6241</v>
      </c>
      <c r="AE717" t="s">
        <v>5384</v>
      </c>
      <c r="AF717" t="s">
        <v>16</v>
      </c>
      <c r="AG717" t="s">
        <v>189</v>
      </c>
      <c r="AH717" s="138">
        <v>45754</v>
      </c>
      <c r="AI717" t="s">
        <v>2414</v>
      </c>
      <c r="AJ717" t="s">
        <v>189</v>
      </c>
      <c r="AK717" t="s">
        <v>189</v>
      </c>
      <c r="AL717" t="s">
        <v>189</v>
      </c>
      <c r="AM717" t="s">
        <v>189</v>
      </c>
      <c r="AN717" t="s">
        <v>189</v>
      </c>
      <c r="AO717" t="s">
        <v>189</v>
      </c>
      <c r="AP717" t="s">
        <v>189</v>
      </c>
      <c r="AQ717" t="s">
        <v>16</v>
      </c>
      <c r="AR717" t="s">
        <v>189</v>
      </c>
      <c r="AS717" t="s">
        <v>16</v>
      </c>
      <c r="AT717" t="s">
        <v>189</v>
      </c>
      <c r="AU717" t="s">
        <v>9344</v>
      </c>
      <c r="AV717" t="s">
        <v>189</v>
      </c>
      <c r="AW717" t="s">
        <v>16</v>
      </c>
      <c r="AX717" t="s">
        <v>16</v>
      </c>
      <c r="AY717" t="s">
        <v>16</v>
      </c>
      <c r="AZ717" t="s">
        <v>16</v>
      </c>
      <c r="BA717" t="s">
        <v>16</v>
      </c>
      <c r="BB717" t="s">
        <v>16</v>
      </c>
      <c r="BC717" t="s">
        <v>16</v>
      </c>
      <c r="BD717" t="s">
        <v>16</v>
      </c>
      <c r="BE717" t="s">
        <v>16</v>
      </c>
      <c r="BF717" t="s">
        <v>189</v>
      </c>
      <c r="BG717" t="s">
        <v>189</v>
      </c>
      <c r="BH717">
        <v>0</v>
      </c>
      <c r="BI717">
        <v>0</v>
      </c>
      <c r="BJ717">
        <v>0</v>
      </c>
      <c r="BK717" t="s">
        <v>189</v>
      </c>
      <c r="BL717" t="s">
        <v>189</v>
      </c>
      <c r="BN717" t="s">
        <v>3808</v>
      </c>
      <c r="BO717" t="s">
        <v>7115</v>
      </c>
      <c r="BP717" t="s">
        <v>3811</v>
      </c>
      <c r="BQ717" t="s">
        <v>184</v>
      </c>
      <c r="BR717" t="s">
        <v>6744</v>
      </c>
      <c r="BS717" t="s">
        <v>1494</v>
      </c>
      <c r="BT717" t="s">
        <v>16</v>
      </c>
      <c r="BU717" t="s">
        <v>189</v>
      </c>
      <c r="BV717" t="s">
        <v>18</v>
      </c>
      <c r="BW717" t="s">
        <v>195</v>
      </c>
      <c r="BX717" t="s">
        <v>365</v>
      </c>
      <c r="BY717" t="s">
        <v>366</v>
      </c>
      <c r="BZ717" s="138"/>
      <c r="CA717" s="138">
        <v>44651</v>
      </c>
      <c r="CB717" t="s">
        <v>17</v>
      </c>
      <c r="CC717" t="s">
        <v>17</v>
      </c>
      <c r="CD717" t="s">
        <v>6307</v>
      </c>
      <c r="CE717" t="s">
        <v>189</v>
      </c>
      <c r="CF717" t="s">
        <v>189</v>
      </c>
      <c r="CG717" t="s">
        <v>189</v>
      </c>
      <c r="CH717">
        <v>2022</v>
      </c>
      <c r="CI717" s="7">
        <v>44651</v>
      </c>
      <c r="CJ717" t="s">
        <v>4723</v>
      </c>
      <c r="CK717">
        <v>3</v>
      </c>
      <c r="CL717">
        <v>14</v>
      </c>
      <c r="CM717" s="7">
        <v>44648</v>
      </c>
      <c r="CN717" t="s">
        <v>11778</v>
      </c>
      <c r="CO717" t="s">
        <v>9857</v>
      </c>
      <c r="CP717" t="s">
        <v>11556</v>
      </c>
      <c r="CQ717" t="s">
        <v>11780</v>
      </c>
      <c r="CR717" t="s">
        <v>5992</v>
      </c>
      <c r="CS717" t="s">
        <v>5991</v>
      </c>
      <c r="CT717" t="s">
        <v>9852</v>
      </c>
      <c r="CU717" t="s">
        <v>9873</v>
      </c>
      <c r="CV717" t="s">
        <v>6307</v>
      </c>
      <c r="CW717" t="s">
        <v>9874</v>
      </c>
      <c r="CX717" t="s">
        <v>3810</v>
      </c>
      <c r="CY717" t="s">
        <v>9813</v>
      </c>
      <c r="CZ717" t="s">
        <v>6730</v>
      </c>
      <c r="DA717" t="s">
        <v>188</v>
      </c>
      <c r="DB717" t="s">
        <v>16</v>
      </c>
      <c r="DC717" t="s">
        <v>16</v>
      </c>
      <c r="DD717" t="s">
        <v>22</v>
      </c>
      <c r="DE717" t="s">
        <v>16</v>
      </c>
      <c r="DF717" t="s">
        <v>509</v>
      </c>
      <c r="DG717" t="s">
        <v>4727</v>
      </c>
      <c r="DH717" t="s">
        <v>6766</v>
      </c>
      <c r="DI717" t="s">
        <v>4524</v>
      </c>
      <c r="DJ717" t="s">
        <v>16</v>
      </c>
      <c r="DK717" t="s">
        <v>16</v>
      </c>
      <c r="DL717" t="s">
        <v>5972</v>
      </c>
      <c r="DM717" t="s">
        <v>6245</v>
      </c>
      <c r="DN717" t="s">
        <v>189</v>
      </c>
      <c r="DO717" t="s">
        <v>11304</v>
      </c>
      <c r="DP717" t="s">
        <v>8222</v>
      </c>
      <c r="DQ717" t="s">
        <v>10378</v>
      </c>
      <c r="DR717" t="s">
        <v>8223</v>
      </c>
    </row>
    <row r="718" spans="1:122" x14ac:dyDescent="0.25">
      <c r="A718">
        <v>197</v>
      </c>
      <c r="B718" t="s">
        <v>189</v>
      </c>
      <c r="C718" t="s">
        <v>3837</v>
      </c>
      <c r="D718" s="138">
        <v>44650</v>
      </c>
      <c r="E718" t="s">
        <v>3841</v>
      </c>
      <c r="F718" t="s">
        <v>11</v>
      </c>
      <c r="G718" t="s">
        <v>1932</v>
      </c>
      <c r="H718" t="s">
        <v>11</v>
      </c>
      <c r="I718" t="s">
        <v>9802</v>
      </c>
      <c r="J718" t="s">
        <v>100</v>
      </c>
      <c r="K718">
        <v>0.28999999999999998</v>
      </c>
      <c r="L718">
        <v>0.28999999999999998</v>
      </c>
      <c r="M718">
        <v>1.84</v>
      </c>
      <c r="N718">
        <v>2.27</v>
      </c>
      <c r="O718" t="s">
        <v>189</v>
      </c>
      <c r="P718" t="s">
        <v>13</v>
      </c>
      <c r="Q718" t="s">
        <v>888</v>
      </c>
      <c r="R718" t="s">
        <v>690</v>
      </c>
      <c r="S718" t="s">
        <v>888</v>
      </c>
      <c r="T718" t="s">
        <v>16</v>
      </c>
      <c r="U718" t="s">
        <v>65</v>
      </c>
      <c r="V718" t="s">
        <v>2410</v>
      </c>
      <c r="W718">
        <v>100</v>
      </c>
      <c r="X718" t="s">
        <v>22</v>
      </c>
      <c r="Y718" t="s">
        <v>1883</v>
      </c>
      <c r="Z718" t="s">
        <v>1883</v>
      </c>
      <c r="AA718" t="s">
        <v>189</v>
      </c>
      <c r="AB718" s="138">
        <v>44658</v>
      </c>
      <c r="AC718" s="138">
        <v>44841</v>
      </c>
      <c r="AD718" t="s">
        <v>6241</v>
      </c>
      <c r="AE718" t="s">
        <v>5389</v>
      </c>
      <c r="AF718" t="s">
        <v>16</v>
      </c>
      <c r="AG718" t="s">
        <v>189</v>
      </c>
      <c r="AH718" s="138">
        <v>45754</v>
      </c>
      <c r="AI718" t="s">
        <v>2414</v>
      </c>
      <c r="AJ718" t="s">
        <v>189</v>
      </c>
      <c r="AK718" t="s">
        <v>189</v>
      </c>
      <c r="AL718" t="s">
        <v>189</v>
      </c>
      <c r="AM718" t="s">
        <v>189</v>
      </c>
      <c r="AN718" t="s">
        <v>189</v>
      </c>
      <c r="AO718" t="s">
        <v>189</v>
      </c>
      <c r="AP718" t="s">
        <v>189</v>
      </c>
      <c r="AQ718" t="s">
        <v>16</v>
      </c>
      <c r="AR718" t="s">
        <v>189</v>
      </c>
      <c r="AS718" t="s">
        <v>16</v>
      </c>
      <c r="AT718" t="s">
        <v>189</v>
      </c>
      <c r="AU718" t="s">
        <v>9344</v>
      </c>
      <c r="AV718" t="s">
        <v>189</v>
      </c>
      <c r="AW718" t="s">
        <v>16</v>
      </c>
      <c r="AX718" t="s">
        <v>16</v>
      </c>
      <c r="AY718" t="s">
        <v>16</v>
      </c>
      <c r="AZ718" t="s">
        <v>16</v>
      </c>
      <c r="BA718" t="s">
        <v>16</v>
      </c>
      <c r="BB718" t="s">
        <v>16</v>
      </c>
      <c r="BC718" t="s">
        <v>16</v>
      </c>
      <c r="BD718" t="s">
        <v>16</v>
      </c>
      <c r="BE718" t="s">
        <v>16</v>
      </c>
      <c r="BF718" t="s">
        <v>189</v>
      </c>
      <c r="BG718" t="s">
        <v>189</v>
      </c>
      <c r="BH718">
        <v>0</v>
      </c>
      <c r="BI718">
        <v>0</v>
      </c>
      <c r="BJ718">
        <v>0</v>
      </c>
      <c r="BK718" t="s">
        <v>189</v>
      </c>
      <c r="BL718" t="s">
        <v>189</v>
      </c>
      <c r="BN718" t="s">
        <v>3836</v>
      </c>
      <c r="BO718" t="s">
        <v>9710</v>
      </c>
      <c r="BP718" t="s">
        <v>3839</v>
      </c>
      <c r="BQ718" t="s">
        <v>184</v>
      </c>
      <c r="BR718" t="s">
        <v>6744</v>
      </c>
      <c r="BS718" t="s">
        <v>202</v>
      </c>
      <c r="BT718" t="s">
        <v>16</v>
      </c>
      <c r="BU718" t="s">
        <v>189</v>
      </c>
      <c r="BV718" t="s">
        <v>27</v>
      </c>
      <c r="BW718" t="s">
        <v>195</v>
      </c>
      <c r="BX718" t="s">
        <v>279</v>
      </c>
      <c r="BY718" t="s">
        <v>2610</v>
      </c>
      <c r="BZ718" s="138"/>
      <c r="CA718" s="138">
        <v>44447</v>
      </c>
      <c r="CB718" t="s">
        <v>17</v>
      </c>
      <c r="CC718" t="s">
        <v>17</v>
      </c>
      <c r="CD718" t="s">
        <v>6307</v>
      </c>
      <c r="CE718" t="s">
        <v>189</v>
      </c>
      <c r="CF718" t="s">
        <v>189</v>
      </c>
      <c r="CG718" t="s">
        <v>189</v>
      </c>
      <c r="CH718">
        <v>2022</v>
      </c>
      <c r="CI718" s="7">
        <v>44650</v>
      </c>
      <c r="CJ718" t="s">
        <v>4723</v>
      </c>
      <c r="CK718">
        <v>3</v>
      </c>
      <c r="CL718">
        <v>14</v>
      </c>
      <c r="CM718" s="7">
        <v>44648</v>
      </c>
      <c r="CN718" t="s">
        <v>11778</v>
      </c>
      <c r="CO718" t="s">
        <v>9857</v>
      </c>
      <c r="CP718" t="s">
        <v>11556</v>
      </c>
      <c r="CQ718" t="s">
        <v>11780</v>
      </c>
      <c r="CR718" t="s">
        <v>5992</v>
      </c>
      <c r="CS718" t="s">
        <v>5991</v>
      </c>
      <c r="CT718" t="s">
        <v>9852</v>
      </c>
      <c r="CU718" t="s">
        <v>9873</v>
      </c>
      <c r="CV718" t="s">
        <v>6310</v>
      </c>
      <c r="CW718" t="s">
        <v>9874</v>
      </c>
      <c r="CX718" t="s">
        <v>3838</v>
      </c>
      <c r="CY718" t="s">
        <v>9813</v>
      </c>
      <c r="CZ718" t="s">
        <v>6730</v>
      </c>
      <c r="DA718" t="s">
        <v>188</v>
      </c>
      <c r="DB718" t="s">
        <v>16</v>
      </c>
      <c r="DC718" t="s">
        <v>16</v>
      </c>
      <c r="DD718" t="s">
        <v>22</v>
      </c>
      <c r="DE718" t="s">
        <v>16</v>
      </c>
      <c r="DF718" t="s">
        <v>3297</v>
      </c>
      <c r="DG718" t="s">
        <v>4727</v>
      </c>
      <c r="DH718" t="s">
        <v>6766</v>
      </c>
      <c r="DI718" t="s">
        <v>5937</v>
      </c>
      <c r="DJ718" t="s">
        <v>16</v>
      </c>
      <c r="DK718" t="s">
        <v>16</v>
      </c>
      <c r="DL718" t="s">
        <v>5972</v>
      </c>
      <c r="DM718" t="s">
        <v>9708</v>
      </c>
      <c r="DN718" t="s">
        <v>189</v>
      </c>
      <c r="DO718" t="s">
        <v>11305</v>
      </c>
      <c r="DP718" t="s">
        <v>8224</v>
      </c>
      <c r="DQ718" t="s">
        <v>10379</v>
      </c>
      <c r="DR718" t="s">
        <v>8225</v>
      </c>
    </row>
    <row r="719" spans="1:122" x14ac:dyDescent="0.25">
      <c r="A719">
        <v>196</v>
      </c>
      <c r="B719" t="s">
        <v>189</v>
      </c>
      <c r="C719" t="s">
        <v>3835</v>
      </c>
      <c r="D719" s="138">
        <v>44650</v>
      </c>
      <c r="E719" t="s">
        <v>6044</v>
      </c>
      <c r="F719" t="s">
        <v>1045</v>
      </c>
      <c r="G719" t="s">
        <v>16</v>
      </c>
      <c r="H719" t="s">
        <v>1045</v>
      </c>
      <c r="I719" t="s">
        <v>4840</v>
      </c>
      <c r="J719" t="s">
        <v>100</v>
      </c>
      <c r="K719">
        <v>3.5</v>
      </c>
      <c r="L719">
        <v>3.5</v>
      </c>
      <c r="M719">
        <v>22.22</v>
      </c>
      <c r="N719">
        <v>27.393999999999998</v>
      </c>
      <c r="O719" t="s">
        <v>189</v>
      </c>
      <c r="P719" t="s">
        <v>104</v>
      </c>
      <c r="Q719" t="s">
        <v>449</v>
      </c>
      <c r="R719" t="s">
        <v>757</v>
      </c>
      <c r="S719" t="s">
        <v>483</v>
      </c>
      <c r="T719" t="s">
        <v>483</v>
      </c>
      <c r="U719" t="s">
        <v>2071</v>
      </c>
      <c r="V719" t="s">
        <v>2410</v>
      </c>
      <c r="W719">
        <v>99.528999999999996</v>
      </c>
      <c r="X719" t="s">
        <v>32</v>
      </c>
      <c r="Y719" t="s">
        <v>6285</v>
      </c>
      <c r="Z719" t="s">
        <v>1048</v>
      </c>
      <c r="AA719" t="s">
        <v>9887</v>
      </c>
      <c r="AB719" s="138">
        <v>44658</v>
      </c>
      <c r="AC719" s="138">
        <v>44841</v>
      </c>
      <c r="AD719" t="s">
        <v>6253</v>
      </c>
      <c r="AE719" t="s">
        <v>5388</v>
      </c>
      <c r="AF719" t="s">
        <v>16</v>
      </c>
      <c r="AG719" t="s">
        <v>189</v>
      </c>
      <c r="AH719" s="138">
        <v>46484</v>
      </c>
      <c r="AI719" t="s">
        <v>2414</v>
      </c>
      <c r="AJ719" t="s">
        <v>189</v>
      </c>
      <c r="AK719" t="s">
        <v>189</v>
      </c>
      <c r="AL719" t="s">
        <v>189</v>
      </c>
      <c r="AM719" t="s">
        <v>189</v>
      </c>
      <c r="AN719" t="s">
        <v>189</v>
      </c>
      <c r="AO719" t="s">
        <v>189</v>
      </c>
      <c r="AP719" t="s">
        <v>189</v>
      </c>
      <c r="AQ719" t="s">
        <v>16</v>
      </c>
      <c r="AR719" t="s">
        <v>189</v>
      </c>
      <c r="AS719" t="s">
        <v>16</v>
      </c>
      <c r="AT719" t="s">
        <v>189</v>
      </c>
      <c r="AU719" t="s">
        <v>189</v>
      </c>
      <c r="AV719" t="s">
        <v>189</v>
      </c>
      <c r="AW719" t="s">
        <v>4620</v>
      </c>
      <c r="AX719" t="s">
        <v>4623</v>
      </c>
      <c r="AY719" t="s">
        <v>16</v>
      </c>
      <c r="AZ719" t="s">
        <v>16</v>
      </c>
      <c r="BA719" t="s">
        <v>16</v>
      </c>
      <c r="BB719" t="s">
        <v>16</v>
      </c>
      <c r="BC719" t="s">
        <v>16</v>
      </c>
      <c r="BD719" t="s">
        <v>16</v>
      </c>
      <c r="BE719" t="s">
        <v>16</v>
      </c>
      <c r="BF719" t="s">
        <v>189</v>
      </c>
      <c r="BG719" t="s">
        <v>189</v>
      </c>
      <c r="BH719">
        <v>0</v>
      </c>
      <c r="BI719">
        <v>0</v>
      </c>
      <c r="BJ719">
        <v>0</v>
      </c>
      <c r="BK719" t="s">
        <v>189</v>
      </c>
      <c r="BL719" t="s">
        <v>189</v>
      </c>
      <c r="BN719" t="s">
        <v>3832</v>
      </c>
      <c r="BO719" t="s">
        <v>16</v>
      </c>
      <c r="BP719" t="s">
        <v>6044</v>
      </c>
      <c r="BQ719" t="s">
        <v>240</v>
      </c>
      <c r="BR719" t="s">
        <v>6745</v>
      </c>
      <c r="BS719" t="s">
        <v>16</v>
      </c>
      <c r="BT719" t="s">
        <v>16</v>
      </c>
      <c r="BU719" t="s">
        <v>189</v>
      </c>
      <c r="BV719" t="s">
        <v>129</v>
      </c>
      <c r="BW719" t="s">
        <v>16</v>
      </c>
      <c r="BX719" t="s">
        <v>16</v>
      </c>
      <c r="BY719" t="s">
        <v>16</v>
      </c>
      <c r="BZ719" s="138"/>
      <c r="CA719" s="138">
        <v>44650</v>
      </c>
      <c r="CB719" t="s">
        <v>34</v>
      </c>
      <c r="CC719" t="s">
        <v>16</v>
      </c>
      <c r="CD719" t="s">
        <v>6307</v>
      </c>
      <c r="CE719" t="s">
        <v>189</v>
      </c>
      <c r="CF719" t="s">
        <v>189</v>
      </c>
      <c r="CG719" t="s">
        <v>189</v>
      </c>
      <c r="CH719">
        <v>2022</v>
      </c>
      <c r="CI719" s="7">
        <v>44650</v>
      </c>
      <c r="CJ719" t="s">
        <v>16</v>
      </c>
      <c r="CK719">
        <v>3</v>
      </c>
      <c r="CL719">
        <v>14</v>
      </c>
      <c r="CM719" s="7">
        <v>44648</v>
      </c>
      <c r="CN719" t="s">
        <v>11778</v>
      </c>
      <c r="CO719" t="s">
        <v>9857</v>
      </c>
      <c r="CP719" t="s">
        <v>11556</v>
      </c>
      <c r="CQ719" t="s">
        <v>11780</v>
      </c>
      <c r="CR719" t="s">
        <v>5992</v>
      </c>
      <c r="CS719" t="s">
        <v>5991</v>
      </c>
      <c r="CT719" t="s">
        <v>9852</v>
      </c>
      <c r="CU719" t="s">
        <v>6826</v>
      </c>
      <c r="CV719" t="s">
        <v>6307</v>
      </c>
      <c r="CW719" t="s">
        <v>9912</v>
      </c>
      <c r="CX719" t="s">
        <v>3834</v>
      </c>
      <c r="CY719" t="s">
        <v>9813</v>
      </c>
      <c r="CZ719" t="s">
        <v>6730</v>
      </c>
      <c r="DA719" t="s">
        <v>252</v>
      </c>
      <c r="DB719" t="s">
        <v>9800</v>
      </c>
      <c r="DC719" t="s">
        <v>3832</v>
      </c>
      <c r="DD719" t="s">
        <v>32</v>
      </c>
      <c r="DE719" t="s">
        <v>16</v>
      </c>
      <c r="DF719" t="s">
        <v>16</v>
      </c>
      <c r="DG719" t="s">
        <v>4730</v>
      </c>
      <c r="DH719" t="s">
        <v>2051</v>
      </c>
      <c r="DI719" t="s">
        <v>4529</v>
      </c>
      <c r="DJ719" t="s">
        <v>9887</v>
      </c>
      <c r="DK719" t="s">
        <v>4345</v>
      </c>
      <c r="DL719" t="s">
        <v>4345</v>
      </c>
      <c r="DM719" t="s">
        <v>16</v>
      </c>
      <c r="DN719" t="s">
        <v>189</v>
      </c>
      <c r="DO719" t="s">
        <v>11783</v>
      </c>
      <c r="DP719" t="s">
        <v>8226</v>
      </c>
      <c r="DQ719" t="s">
        <v>10379</v>
      </c>
      <c r="DR719" t="s">
        <v>8227</v>
      </c>
    </row>
    <row r="720" spans="1:122" x14ac:dyDescent="0.25">
      <c r="A720">
        <v>195</v>
      </c>
      <c r="B720" t="s">
        <v>189</v>
      </c>
      <c r="C720" t="s">
        <v>3833</v>
      </c>
      <c r="D720" s="138">
        <v>44650</v>
      </c>
      <c r="E720" t="s">
        <v>6044</v>
      </c>
      <c r="F720" t="s">
        <v>1045</v>
      </c>
      <c r="G720" t="s">
        <v>16</v>
      </c>
      <c r="H720" t="s">
        <v>1045</v>
      </c>
      <c r="I720" t="s">
        <v>4840</v>
      </c>
      <c r="J720" t="s">
        <v>100</v>
      </c>
      <c r="K720">
        <v>6.5</v>
      </c>
      <c r="L720">
        <v>6.5</v>
      </c>
      <c r="M720">
        <v>41.26</v>
      </c>
      <c r="N720">
        <v>50.875999999999998</v>
      </c>
      <c r="O720" t="s">
        <v>189</v>
      </c>
      <c r="P720" t="s">
        <v>13</v>
      </c>
      <c r="Q720" t="s">
        <v>3518</v>
      </c>
      <c r="R720" t="s">
        <v>553</v>
      </c>
      <c r="S720" t="s">
        <v>554</v>
      </c>
      <c r="T720" t="s">
        <v>554</v>
      </c>
      <c r="U720" t="s">
        <v>2071</v>
      </c>
      <c r="V720" t="s">
        <v>2410</v>
      </c>
      <c r="W720">
        <v>99.66</v>
      </c>
      <c r="X720" t="s">
        <v>32</v>
      </c>
      <c r="Y720" t="s">
        <v>6282</v>
      </c>
      <c r="Z720" t="s">
        <v>6282</v>
      </c>
      <c r="AA720" t="s">
        <v>189</v>
      </c>
      <c r="AB720" s="138">
        <v>44658</v>
      </c>
      <c r="AC720" s="138">
        <v>44841</v>
      </c>
      <c r="AD720" t="s">
        <v>6253</v>
      </c>
      <c r="AE720" t="s">
        <v>5388</v>
      </c>
      <c r="AF720" t="s">
        <v>16</v>
      </c>
      <c r="AG720" t="s">
        <v>189</v>
      </c>
      <c r="AH720" s="138">
        <v>45754</v>
      </c>
      <c r="AI720" t="s">
        <v>2414</v>
      </c>
      <c r="AJ720" t="s">
        <v>189</v>
      </c>
      <c r="AK720" t="s">
        <v>189</v>
      </c>
      <c r="AL720" t="s">
        <v>189</v>
      </c>
      <c r="AM720" t="s">
        <v>189</v>
      </c>
      <c r="AN720" t="s">
        <v>189</v>
      </c>
      <c r="AO720" t="s">
        <v>189</v>
      </c>
      <c r="AP720" t="s">
        <v>189</v>
      </c>
      <c r="AQ720" t="s">
        <v>16</v>
      </c>
      <c r="AR720" t="s">
        <v>189</v>
      </c>
      <c r="AS720" t="s">
        <v>16</v>
      </c>
      <c r="AT720" t="s">
        <v>189</v>
      </c>
      <c r="AU720" t="s">
        <v>189</v>
      </c>
      <c r="AV720" t="s">
        <v>189</v>
      </c>
      <c r="AW720" t="s">
        <v>16</v>
      </c>
      <c r="AX720" t="s">
        <v>16</v>
      </c>
      <c r="AY720" t="s">
        <v>16</v>
      </c>
      <c r="AZ720" t="s">
        <v>16</v>
      </c>
      <c r="BA720" t="s">
        <v>16</v>
      </c>
      <c r="BB720" t="s">
        <v>16</v>
      </c>
      <c r="BC720" t="s">
        <v>16</v>
      </c>
      <c r="BD720" t="s">
        <v>16</v>
      </c>
      <c r="BE720" t="s">
        <v>16</v>
      </c>
      <c r="BF720" t="s">
        <v>189</v>
      </c>
      <c r="BG720" t="s">
        <v>189</v>
      </c>
      <c r="BH720">
        <v>0</v>
      </c>
      <c r="BI720">
        <v>0</v>
      </c>
      <c r="BJ720">
        <v>0</v>
      </c>
      <c r="BK720" t="s">
        <v>189</v>
      </c>
      <c r="BL720" t="s">
        <v>189</v>
      </c>
      <c r="BN720" t="s">
        <v>3832</v>
      </c>
      <c r="BO720" t="s">
        <v>16</v>
      </c>
      <c r="BP720" t="s">
        <v>6044</v>
      </c>
      <c r="BQ720" t="s">
        <v>240</v>
      </c>
      <c r="BR720" t="s">
        <v>6745</v>
      </c>
      <c r="BS720" t="s">
        <v>16</v>
      </c>
      <c r="BT720" t="s">
        <v>16</v>
      </c>
      <c r="BU720" t="s">
        <v>189</v>
      </c>
      <c r="BV720" t="s">
        <v>129</v>
      </c>
      <c r="BW720" t="s">
        <v>16</v>
      </c>
      <c r="BX720" t="s">
        <v>16</v>
      </c>
      <c r="BY720" t="s">
        <v>16</v>
      </c>
      <c r="BZ720" s="138"/>
      <c r="CA720" s="138">
        <v>44650</v>
      </c>
      <c r="CB720" t="s">
        <v>34</v>
      </c>
      <c r="CC720" t="s">
        <v>16</v>
      </c>
      <c r="CD720" t="s">
        <v>6307</v>
      </c>
      <c r="CE720" t="s">
        <v>189</v>
      </c>
      <c r="CF720" t="s">
        <v>189</v>
      </c>
      <c r="CG720" t="s">
        <v>189</v>
      </c>
      <c r="CH720">
        <v>2022</v>
      </c>
      <c r="CI720" s="7">
        <v>44650</v>
      </c>
      <c r="CJ720" t="s">
        <v>16</v>
      </c>
      <c r="CK720">
        <v>3</v>
      </c>
      <c r="CL720">
        <v>14</v>
      </c>
      <c r="CM720" s="7">
        <v>44648</v>
      </c>
      <c r="CN720" t="s">
        <v>11778</v>
      </c>
      <c r="CO720" t="s">
        <v>9857</v>
      </c>
      <c r="CP720" t="s">
        <v>11556</v>
      </c>
      <c r="CQ720" t="s">
        <v>11780</v>
      </c>
      <c r="CR720" t="s">
        <v>5992</v>
      </c>
      <c r="CS720" t="s">
        <v>5991</v>
      </c>
      <c r="CT720" t="s">
        <v>9852</v>
      </c>
      <c r="CU720" t="s">
        <v>9913</v>
      </c>
      <c r="CV720" t="s">
        <v>6307</v>
      </c>
      <c r="CW720" t="s">
        <v>9874</v>
      </c>
      <c r="CX720" t="s">
        <v>3834</v>
      </c>
      <c r="CY720" t="s">
        <v>9813</v>
      </c>
      <c r="CZ720" t="s">
        <v>6730</v>
      </c>
      <c r="DA720" t="s">
        <v>252</v>
      </c>
      <c r="DB720" t="s">
        <v>9800</v>
      </c>
      <c r="DC720" t="s">
        <v>3832</v>
      </c>
      <c r="DD720" t="s">
        <v>32</v>
      </c>
      <c r="DE720" t="s">
        <v>16</v>
      </c>
      <c r="DF720" t="s">
        <v>16</v>
      </c>
      <c r="DG720" t="s">
        <v>4727</v>
      </c>
      <c r="DH720" t="s">
        <v>2051</v>
      </c>
      <c r="DI720" t="s">
        <v>4516</v>
      </c>
      <c r="DJ720" t="s">
        <v>16</v>
      </c>
      <c r="DK720" t="s">
        <v>16</v>
      </c>
      <c r="DL720" t="s">
        <v>4465</v>
      </c>
      <c r="DM720" t="s">
        <v>16</v>
      </c>
      <c r="DN720" t="s">
        <v>189</v>
      </c>
      <c r="DO720" t="s">
        <v>11784</v>
      </c>
      <c r="DP720" t="s">
        <v>8226</v>
      </c>
      <c r="DQ720" t="s">
        <v>10379</v>
      </c>
      <c r="DR720" t="s">
        <v>8228</v>
      </c>
    </row>
    <row r="721" spans="1:122" x14ac:dyDescent="0.25">
      <c r="A721">
        <v>194</v>
      </c>
      <c r="B721" t="s">
        <v>189</v>
      </c>
      <c r="C721" t="s">
        <v>3827</v>
      </c>
      <c r="D721" s="138">
        <v>44650</v>
      </c>
      <c r="E721" t="s">
        <v>3829</v>
      </c>
      <c r="F721" t="s">
        <v>1930</v>
      </c>
      <c r="G721" t="s">
        <v>1926</v>
      </c>
      <c r="H721" t="s">
        <v>11</v>
      </c>
      <c r="I721" t="s">
        <v>9802</v>
      </c>
      <c r="J721" t="s">
        <v>100</v>
      </c>
      <c r="K721">
        <v>1</v>
      </c>
      <c r="L721">
        <v>1</v>
      </c>
      <c r="M721">
        <v>6.35</v>
      </c>
      <c r="N721">
        <v>7.827</v>
      </c>
      <c r="O721" t="s">
        <v>189</v>
      </c>
      <c r="P721" t="s">
        <v>13</v>
      </c>
      <c r="Q721" t="s">
        <v>361</v>
      </c>
      <c r="R721" t="s">
        <v>16</v>
      </c>
      <c r="S721" t="s">
        <v>16</v>
      </c>
      <c r="T721" t="s">
        <v>16</v>
      </c>
      <c r="U721" t="s">
        <v>16</v>
      </c>
      <c r="V721" t="s">
        <v>2410</v>
      </c>
      <c r="W721">
        <v>100</v>
      </c>
      <c r="X721" t="s">
        <v>15</v>
      </c>
      <c r="Y721" t="s">
        <v>1883</v>
      </c>
      <c r="Z721" t="s">
        <v>1883</v>
      </c>
      <c r="AA721" t="s">
        <v>189</v>
      </c>
      <c r="AB721" s="138">
        <v>44657</v>
      </c>
      <c r="AC721" s="138">
        <v>44840</v>
      </c>
      <c r="AD721" t="s">
        <v>6241</v>
      </c>
      <c r="AE721" t="s">
        <v>5387</v>
      </c>
      <c r="AF721" t="s">
        <v>6815</v>
      </c>
      <c r="AG721" t="s">
        <v>189</v>
      </c>
      <c r="AH721" s="138">
        <v>45753</v>
      </c>
      <c r="AI721" t="s">
        <v>2414</v>
      </c>
      <c r="AJ721" t="s">
        <v>189</v>
      </c>
      <c r="AK721" t="s">
        <v>189</v>
      </c>
      <c r="AL721" t="s">
        <v>189</v>
      </c>
      <c r="AM721" t="s">
        <v>189</v>
      </c>
      <c r="AN721" t="s">
        <v>189</v>
      </c>
      <c r="AO721" t="s">
        <v>189</v>
      </c>
      <c r="AP721" t="s">
        <v>189</v>
      </c>
      <c r="AQ721" t="s">
        <v>16</v>
      </c>
      <c r="AR721" t="s">
        <v>189</v>
      </c>
      <c r="AS721" t="s">
        <v>16</v>
      </c>
      <c r="AT721" t="s">
        <v>189</v>
      </c>
      <c r="AU721" t="s">
        <v>9344</v>
      </c>
      <c r="AV721" t="s">
        <v>189</v>
      </c>
      <c r="AW721" t="s">
        <v>16</v>
      </c>
      <c r="AX721" t="s">
        <v>16</v>
      </c>
      <c r="AY721" t="s">
        <v>16</v>
      </c>
      <c r="AZ721" t="s">
        <v>16</v>
      </c>
      <c r="BA721" t="s">
        <v>16</v>
      </c>
      <c r="BB721" t="s">
        <v>16</v>
      </c>
      <c r="BC721" t="s">
        <v>16</v>
      </c>
      <c r="BD721" t="s">
        <v>16</v>
      </c>
      <c r="BE721" t="s">
        <v>16</v>
      </c>
      <c r="BF721" t="s">
        <v>189</v>
      </c>
      <c r="BG721" t="s">
        <v>189</v>
      </c>
      <c r="BH721">
        <v>0</v>
      </c>
      <c r="BI721">
        <v>0</v>
      </c>
      <c r="BJ721">
        <v>0</v>
      </c>
      <c r="BK721" t="s">
        <v>189</v>
      </c>
      <c r="BL721" t="s">
        <v>189</v>
      </c>
      <c r="BN721" t="s">
        <v>3826</v>
      </c>
      <c r="BO721" t="s">
        <v>16</v>
      </c>
      <c r="BP721" t="s">
        <v>3829</v>
      </c>
      <c r="BQ721" t="s">
        <v>184</v>
      </c>
      <c r="BR721" t="s">
        <v>6745</v>
      </c>
      <c r="BS721" t="s">
        <v>16</v>
      </c>
      <c r="BT721" t="s">
        <v>16</v>
      </c>
      <c r="BU721" t="s">
        <v>189</v>
      </c>
      <c r="BV721" t="s">
        <v>3830</v>
      </c>
      <c r="BW721" t="s">
        <v>189</v>
      </c>
      <c r="BX721" t="s">
        <v>3831</v>
      </c>
      <c r="BY721" t="s">
        <v>16</v>
      </c>
      <c r="BZ721" s="138"/>
      <c r="CA721" s="138">
        <v>44650</v>
      </c>
      <c r="CB721" t="s">
        <v>34</v>
      </c>
      <c r="CC721" t="s">
        <v>6745</v>
      </c>
      <c r="CD721" t="s">
        <v>6307</v>
      </c>
      <c r="CE721" t="s">
        <v>189</v>
      </c>
      <c r="CF721" t="s">
        <v>189</v>
      </c>
      <c r="CG721" t="s">
        <v>189</v>
      </c>
      <c r="CH721">
        <v>2022</v>
      </c>
      <c r="CI721" s="7">
        <v>44650</v>
      </c>
      <c r="CJ721" t="s">
        <v>4723</v>
      </c>
      <c r="CK721">
        <v>3</v>
      </c>
      <c r="CL721">
        <v>14</v>
      </c>
      <c r="CM721" s="7">
        <v>44648</v>
      </c>
      <c r="CN721" t="s">
        <v>11778</v>
      </c>
      <c r="CO721" t="s">
        <v>9857</v>
      </c>
      <c r="CP721" t="s">
        <v>11556</v>
      </c>
      <c r="CQ721" t="s">
        <v>11780</v>
      </c>
      <c r="CR721" t="s">
        <v>5992</v>
      </c>
      <c r="CS721" t="s">
        <v>5991</v>
      </c>
      <c r="CT721" t="s">
        <v>9852</v>
      </c>
      <c r="CU721" t="s">
        <v>9873</v>
      </c>
      <c r="CV721" t="s">
        <v>6307</v>
      </c>
      <c r="CW721" t="s">
        <v>9874</v>
      </c>
      <c r="CX721" t="s">
        <v>3828</v>
      </c>
      <c r="CY721" t="s">
        <v>9813</v>
      </c>
      <c r="CZ721" t="s">
        <v>6730</v>
      </c>
      <c r="DA721" t="s">
        <v>241</v>
      </c>
      <c r="DB721" t="s">
        <v>16</v>
      </c>
      <c r="DC721" t="s">
        <v>16</v>
      </c>
      <c r="DD721" t="s">
        <v>15</v>
      </c>
      <c r="DE721" t="s">
        <v>16</v>
      </c>
      <c r="DF721" t="s">
        <v>16</v>
      </c>
      <c r="DG721" t="s">
        <v>4727</v>
      </c>
      <c r="DH721" t="s">
        <v>2051</v>
      </c>
      <c r="DI721" t="s">
        <v>4519</v>
      </c>
      <c r="DJ721" t="s">
        <v>16</v>
      </c>
      <c r="DK721" t="s">
        <v>16</v>
      </c>
      <c r="DL721" t="s">
        <v>4465</v>
      </c>
      <c r="DM721" t="s">
        <v>16</v>
      </c>
      <c r="DN721" t="s">
        <v>189</v>
      </c>
      <c r="DO721" t="s">
        <v>11785</v>
      </c>
      <c r="DP721" t="s">
        <v>8229</v>
      </c>
      <c r="DQ721" t="s">
        <v>10379</v>
      </c>
      <c r="DR721" t="s">
        <v>8230</v>
      </c>
    </row>
    <row r="722" spans="1:122" x14ac:dyDescent="0.25">
      <c r="A722">
        <v>193</v>
      </c>
      <c r="B722" t="s">
        <v>189</v>
      </c>
      <c r="C722" t="s">
        <v>2793</v>
      </c>
      <c r="D722" s="138">
        <v>44649</v>
      </c>
      <c r="E722" t="s">
        <v>2292</v>
      </c>
      <c r="F722" t="s">
        <v>11</v>
      </c>
      <c r="G722" t="s">
        <v>1929</v>
      </c>
      <c r="H722" t="s">
        <v>11</v>
      </c>
      <c r="I722" t="s">
        <v>9802</v>
      </c>
      <c r="J722" t="s">
        <v>100</v>
      </c>
      <c r="K722">
        <v>1.5</v>
      </c>
      <c r="L722">
        <v>1.5</v>
      </c>
      <c r="M722">
        <v>9.5500000000000007</v>
      </c>
      <c r="N722">
        <v>11.74</v>
      </c>
      <c r="O722" t="s">
        <v>189</v>
      </c>
      <c r="P722" t="s">
        <v>13</v>
      </c>
      <c r="Q722" t="s">
        <v>77</v>
      </c>
      <c r="R722" t="s">
        <v>26</v>
      </c>
      <c r="S722" t="s">
        <v>77</v>
      </c>
      <c r="T722" t="s">
        <v>16</v>
      </c>
      <c r="U722" t="s">
        <v>2079</v>
      </c>
      <c r="V722" t="s">
        <v>2410</v>
      </c>
      <c r="W722">
        <v>100</v>
      </c>
      <c r="X722" t="s">
        <v>15</v>
      </c>
      <c r="Y722" t="s">
        <v>6285</v>
      </c>
      <c r="Z722" t="s">
        <v>1048</v>
      </c>
      <c r="AA722" t="s">
        <v>189</v>
      </c>
      <c r="AB722" s="138">
        <v>44662</v>
      </c>
      <c r="AC722" s="138">
        <v>44845</v>
      </c>
      <c r="AD722" t="s">
        <v>6241</v>
      </c>
      <c r="AE722" t="s">
        <v>5203</v>
      </c>
      <c r="AF722" t="s">
        <v>16</v>
      </c>
      <c r="AG722" t="s">
        <v>189</v>
      </c>
      <c r="AH722" s="138">
        <v>45758</v>
      </c>
      <c r="AI722" t="s">
        <v>2414</v>
      </c>
      <c r="AJ722" t="s">
        <v>189</v>
      </c>
      <c r="AK722" t="s">
        <v>189</v>
      </c>
      <c r="AL722" t="s">
        <v>189</v>
      </c>
      <c r="AM722" t="s">
        <v>189</v>
      </c>
      <c r="AN722" t="s">
        <v>189</v>
      </c>
      <c r="AO722" t="s">
        <v>189</v>
      </c>
      <c r="AP722" t="s">
        <v>189</v>
      </c>
      <c r="AQ722" t="s">
        <v>16</v>
      </c>
      <c r="AR722" t="s">
        <v>189</v>
      </c>
      <c r="AS722" t="s">
        <v>16</v>
      </c>
      <c r="AT722" t="s">
        <v>189</v>
      </c>
      <c r="AU722" t="s">
        <v>9344</v>
      </c>
      <c r="AV722" t="s">
        <v>189</v>
      </c>
      <c r="AW722" t="s">
        <v>16</v>
      </c>
      <c r="AX722" t="s">
        <v>16</v>
      </c>
      <c r="AY722" t="s">
        <v>16</v>
      </c>
      <c r="AZ722" t="s">
        <v>16</v>
      </c>
      <c r="BA722" t="s">
        <v>16</v>
      </c>
      <c r="BB722" t="s">
        <v>16</v>
      </c>
      <c r="BC722" t="s">
        <v>16</v>
      </c>
      <c r="BD722" t="s">
        <v>16</v>
      </c>
      <c r="BE722" t="s">
        <v>16</v>
      </c>
      <c r="BF722" t="s">
        <v>189</v>
      </c>
      <c r="BG722" t="s">
        <v>189</v>
      </c>
      <c r="BH722">
        <v>0</v>
      </c>
      <c r="BI722">
        <v>0</v>
      </c>
      <c r="BJ722">
        <v>0</v>
      </c>
      <c r="BK722" t="s">
        <v>189</v>
      </c>
      <c r="BL722" t="s">
        <v>189</v>
      </c>
      <c r="BN722" t="s">
        <v>2293</v>
      </c>
      <c r="BO722" t="s">
        <v>16</v>
      </c>
      <c r="BP722" t="s">
        <v>2292</v>
      </c>
      <c r="BQ722" t="s">
        <v>184</v>
      </c>
      <c r="BR722" t="s">
        <v>6744</v>
      </c>
      <c r="BS722" t="s">
        <v>9667</v>
      </c>
      <c r="BT722" t="s">
        <v>16</v>
      </c>
      <c r="BU722" t="s">
        <v>189</v>
      </c>
      <c r="BV722" t="s">
        <v>58</v>
      </c>
      <c r="BW722" t="s">
        <v>195</v>
      </c>
      <c r="BX722" t="s">
        <v>201</v>
      </c>
      <c r="BY722" t="s">
        <v>944</v>
      </c>
      <c r="BZ722" s="138"/>
      <c r="CA722" s="138">
        <v>44649</v>
      </c>
      <c r="CB722" t="s">
        <v>17</v>
      </c>
      <c r="CC722" t="s">
        <v>17</v>
      </c>
      <c r="CD722" t="s">
        <v>6307</v>
      </c>
      <c r="CE722" t="s">
        <v>189</v>
      </c>
      <c r="CF722" t="s">
        <v>189</v>
      </c>
      <c r="CG722" t="s">
        <v>189</v>
      </c>
      <c r="CH722">
        <v>2022</v>
      </c>
      <c r="CI722" s="7">
        <v>44649</v>
      </c>
      <c r="CJ722" t="s">
        <v>4723</v>
      </c>
      <c r="CK722">
        <v>3</v>
      </c>
      <c r="CL722">
        <v>14</v>
      </c>
      <c r="CM722" s="7">
        <v>44648</v>
      </c>
      <c r="CN722" t="s">
        <v>11778</v>
      </c>
      <c r="CO722" t="s">
        <v>9857</v>
      </c>
      <c r="CP722" t="s">
        <v>11556</v>
      </c>
      <c r="CQ722" t="s">
        <v>11780</v>
      </c>
      <c r="CR722" t="s">
        <v>5992</v>
      </c>
      <c r="CS722" t="s">
        <v>5991</v>
      </c>
      <c r="CT722" t="s">
        <v>9852</v>
      </c>
      <c r="CU722" t="s">
        <v>9873</v>
      </c>
      <c r="CV722" t="s">
        <v>6307</v>
      </c>
      <c r="CW722" t="s">
        <v>9874</v>
      </c>
      <c r="CX722" t="s">
        <v>2792</v>
      </c>
      <c r="CY722" t="s">
        <v>9813</v>
      </c>
      <c r="CZ722" t="s">
        <v>6730</v>
      </c>
      <c r="DA722" t="s">
        <v>188</v>
      </c>
      <c r="DB722" t="s">
        <v>16</v>
      </c>
      <c r="DC722" t="s">
        <v>16</v>
      </c>
      <c r="DD722" t="s">
        <v>15</v>
      </c>
      <c r="DE722" t="s">
        <v>16</v>
      </c>
      <c r="DF722" t="s">
        <v>16</v>
      </c>
      <c r="DG722" t="s">
        <v>4727</v>
      </c>
      <c r="DH722" t="s">
        <v>2051</v>
      </c>
      <c r="DI722" t="s">
        <v>4536</v>
      </c>
      <c r="DJ722" t="s">
        <v>16</v>
      </c>
      <c r="DK722" t="s">
        <v>16</v>
      </c>
      <c r="DL722" t="s">
        <v>4465</v>
      </c>
      <c r="DM722" t="s">
        <v>16</v>
      </c>
      <c r="DN722" t="s">
        <v>189</v>
      </c>
      <c r="DO722" t="s">
        <v>11786</v>
      </c>
      <c r="DP722" t="s">
        <v>8231</v>
      </c>
      <c r="DQ722" t="s">
        <v>10380</v>
      </c>
      <c r="DR722" t="s">
        <v>8232</v>
      </c>
    </row>
    <row r="723" spans="1:122" x14ac:dyDescent="0.25">
      <c r="A723">
        <v>192</v>
      </c>
      <c r="B723" t="s">
        <v>189</v>
      </c>
      <c r="C723" t="s">
        <v>486</v>
      </c>
      <c r="D723" s="138">
        <v>44649</v>
      </c>
      <c r="E723" t="s">
        <v>350</v>
      </c>
      <c r="F723" t="s">
        <v>11</v>
      </c>
      <c r="G723" t="s">
        <v>16</v>
      </c>
      <c r="H723" t="s">
        <v>11</v>
      </c>
      <c r="I723" t="s">
        <v>9802</v>
      </c>
      <c r="J723" t="s">
        <v>100</v>
      </c>
      <c r="K723">
        <v>2</v>
      </c>
      <c r="L723">
        <v>2</v>
      </c>
      <c r="M723">
        <v>12.73</v>
      </c>
      <c r="N723">
        <v>15.654</v>
      </c>
      <c r="O723" t="s">
        <v>189</v>
      </c>
      <c r="P723" t="s">
        <v>65</v>
      </c>
      <c r="Q723" t="s">
        <v>488</v>
      </c>
      <c r="R723" t="s">
        <v>489</v>
      </c>
      <c r="S723" t="s">
        <v>488</v>
      </c>
      <c r="T723" t="s">
        <v>16</v>
      </c>
      <c r="U723" t="s">
        <v>41</v>
      </c>
      <c r="V723" t="s">
        <v>2410</v>
      </c>
      <c r="W723">
        <v>100</v>
      </c>
      <c r="X723" t="s">
        <v>15</v>
      </c>
      <c r="Y723" t="s">
        <v>6282</v>
      </c>
      <c r="Z723" t="s">
        <v>6282</v>
      </c>
      <c r="AA723" t="s">
        <v>189</v>
      </c>
      <c r="AB723" s="138">
        <v>44658</v>
      </c>
      <c r="AC723" s="138">
        <v>44841</v>
      </c>
      <c r="AD723" t="s">
        <v>6242</v>
      </c>
      <c r="AE723" t="s">
        <v>5041</v>
      </c>
      <c r="AF723" t="s">
        <v>16</v>
      </c>
      <c r="AG723" t="s">
        <v>189</v>
      </c>
      <c r="AH723" s="138">
        <v>48311</v>
      </c>
      <c r="AI723" t="s">
        <v>2414</v>
      </c>
      <c r="AJ723" t="s">
        <v>2983</v>
      </c>
      <c r="AK723" t="s">
        <v>137</v>
      </c>
      <c r="AL723" t="s">
        <v>487</v>
      </c>
      <c r="AM723" t="s">
        <v>1882</v>
      </c>
      <c r="AN723" t="s">
        <v>189</v>
      </c>
      <c r="AO723" t="s">
        <v>879</v>
      </c>
      <c r="AP723" t="s">
        <v>189</v>
      </c>
      <c r="AQ723" t="s">
        <v>16</v>
      </c>
      <c r="AR723" t="s">
        <v>189</v>
      </c>
      <c r="AS723" t="s">
        <v>16</v>
      </c>
      <c r="AT723" t="s">
        <v>189</v>
      </c>
      <c r="AU723" t="s">
        <v>9344</v>
      </c>
      <c r="AV723" t="s">
        <v>189</v>
      </c>
      <c r="AW723" t="s">
        <v>16</v>
      </c>
      <c r="AX723" t="s">
        <v>16</v>
      </c>
      <c r="AY723" t="s">
        <v>181</v>
      </c>
      <c r="AZ723" t="s">
        <v>16</v>
      </c>
      <c r="BA723" t="s">
        <v>16</v>
      </c>
      <c r="BB723" t="s">
        <v>16</v>
      </c>
      <c r="BC723" t="s">
        <v>16</v>
      </c>
      <c r="BD723" t="s">
        <v>16</v>
      </c>
      <c r="BE723" t="s">
        <v>1925</v>
      </c>
      <c r="BF723" t="s">
        <v>354</v>
      </c>
      <c r="BG723" t="s">
        <v>4806</v>
      </c>
      <c r="BH723">
        <v>1</v>
      </c>
      <c r="BI723">
        <v>1</v>
      </c>
      <c r="BJ723">
        <v>1</v>
      </c>
      <c r="BK723" t="s">
        <v>189</v>
      </c>
      <c r="BL723" t="s">
        <v>6307</v>
      </c>
      <c r="BM723">
        <v>22017</v>
      </c>
      <c r="BN723" t="s">
        <v>353</v>
      </c>
      <c r="BO723" t="s">
        <v>16</v>
      </c>
      <c r="BP723" t="s">
        <v>350</v>
      </c>
      <c r="BQ723" t="s">
        <v>354</v>
      </c>
      <c r="BR723" t="s">
        <v>5653</v>
      </c>
      <c r="BS723" t="s">
        <v>9678</v>
      </c>
      <c r="BT723" t="s">
        <v>9684</v>
      </c>
      <c r="BU723" t="s">
        <v>189</v>
      </c>
      <c r="BV723" t="s">
        <v>74</v>
      </c>
      <c r="BW723" t="s">
        <v>16</v>
      </c>
      <c r="BX723" t="s">
        <v>292</v>
      </c>
      <c r="BY723" t="s">
        <v>16</v>
      </c>
      <c r="BZ723" s="138"/>
      <c r="CA723" s="138">
        <v>43060</v>
      </c>
      <c r="CB723" t="s">
        <v>29</v>
      </c>
      <c r="CC723" t="s">
        <v>16</v>
      </c>
      <c r="CD723" t="s">
        <v>6307</v>
      </c>
      <c r="CE723" t="s">
        <v>189</v>
      </c>
      <c r="CF723" t="s">
        <v>6307</v>
      </c>
      <c r="CG723" t="s">
        <v>189</v>
      </c>
      <c r="CH723">
        <v>2022</v>
      </c>
      <c r="CI723" s="7">
        <v>44649</v>
      </c>
      <c r="CJ723" t="s">
        <v>16</v>
      </c>
      <c r="CK723">
        <v>3</v>
      </c>
      <c r="CL723">
        <v>14</v>
      </c>
      <c r="CM723" s="7">
        <v>44648</v>
      </c>
      <c r="CN723" t="s">
        <v>11778</v>
      </c>
      <c r="CO723" t="s">
        <v>9857</v>
      </c>
      <c r="CP723" t="s">
        <v>11556</v>
      </c>
      <c r="CQ723" t="s">
        <v>11780</v>
      </c>
      <c r="CR723" t="s">
        <v>5992</v>
      </c>
      <c r="CS723" t="s">
        <v>5991</v>
      </c>
      <c r="CT723" t="s">
        <v>9852</v>
      </c>
      <c r="CU723" t="s">
        <v>9873</v>
      </c>
      <c r="CV723" t="s">
        <v>6310</v>
      </c>
      <c r="CW723" t="s">
        <v>9947</v>
      </c>
      <c r="CX723" t="s">
        <v>355</v>
      </c>
      <c r="CY723" t="s">
        <v>9813</v>
      </c>
      <c r="CZ723" t="s">
        <v>6730</v>
      </c>
      <c r="DA723" t="s">
        <v>188</v>
      </c>
      <c r="DB723" t="s">
        <v>16</v>
      </c>
      <c r="DC723" t="s">
        <v>16</v>
      </c>
      <c r="DD723" t="s">
        <v>15</v>
      </c>
      <c r="DE723" t="s">
        <v>16</v>
      </c>
      <c r="DF723" t="s">
        <v>16</v>
      </c>
      <c r="DG723" t="s">
        <v>4729</v>
      </c>
      <c r="DH723" t="s">
        <v>2051</v>
      </c>
      <c r="DI723" t="s">
        <v>4504</v>
      </c>
      <c r="DJ723" t="s">
        <v>16</v>
      </c>
      <c r="DK723" t="s">
        <v>4347</v>
      </c>
      <c r="DL723" t="s">
        <v>4347</v>
      </c>
      <c r="DM723" t="s">
        <v>16</v>
      </c>
      <c r="DN723" t="s">
        <v>4496</v>
      </c>
      <c r="DO723" t="s">
        <v>10937</v>
      </c>
      <c r="DP723" t="s">
        <v>8233</v>
      </c>
      <c r="DQ723" t="s">
        <v>10380</v>
      </c>
      <c r="DR723" t="s">
        <v>8234</v>
      </c>
    </row>
    <row r="724" spans="1:122" x14ac:dyDescent="0.25">
      <c r="A724">
        <v>191</v>
      </c>
      <c r="B724" t="s">
        <v>189</v>
      </c>
      <c r="C724" t="s">
        <v>3097</v>
      </c>
      <c r="D724" s="138">
        <v>44649</v>
      </c>
      <c r="E724" t="s">
        <v>3842</v>
      </c>
      <c r="F724" t="s">
        <v>11</v>
      </c>
      <c r="G724" t="s">
        <v>1932</v>
      </c>
      <c r="H724" t="s">
        <v>11</v>
      </c>
      <c r="I724" t="s">
        <v>9802</v>
      </c>
      <c r="J724" t="s">
        <v>100</v>
      </c>
      <c r="K724">
        <v>1</v>
      </c>
      <c r="L724">
        <v>1</v>
      </c>
      <c r="M724">
        <v>6.36</v>
      </c>
      <c r="N724">
        <v>7.827</v>
      </c>
      <c r="O724" t="s">
        <v>189</v>
      </c>
      <c r="P724" t="s">
        <v>13</v>
      </c>
      <c r="Q724" t="s">
        <v>942</v>
      </c>
      <c r="R724" t="s">
        <v>16</v>
      </c>
      <c r="S724" t="s">
        <v>16</v>
      </c>
      <c r="T724" t="s">
        <v>16</v>
      </c>
      <c r="U724" t="s">
        <v>16</v>
      </c>
      <c r="V724" t="s">
        <v>2410</v>
      </c>
      <c r="W724">
        <v>100</v>
      </c>
      <c r="X724" t="s">
        <v>22</v>
      </c>
      <c r="Y724" t="s">
        <v>6282</v>
      </c>
      <c r="Z724" t="s">
        <v>6282</v>
      </c>
      <c r="AA724" t="s">
        <v>189</v>
      </c>
      <c r="AB724" s="138">
        <v>44658</v>
      </c>
      <c r="AC724" s="138">
        <v>44841</v>
      </c>
      <c r="AD724" t="s">
        <v>6241</v>
      </c>
      <c r="AE724" t="s">
        <v>5265</v>
      </c>
      <c r="AF724" t="s">
        <v>16</v>
      </c>
      <c r="AG724" t="s">
        <v>189</v>
      </c>
      <c r="AH724" s="138">
        <v>45754</v>
      </c>
      <c r="AI724" t="s">
        <v>2414</v>
      </c>
      <c r="AJ724" t="s">
        <v>189</v>
      </c>
      <c r="AK724" t="s">
        <v>189</v>
      </c>
      <c r="AL724" t="s">
        <v>189</v>
      </c>
      <c r="AM724" t="s">
        <v>189</v>
      </c>
      <c r="AN724" t="s">
        <v>189</v>
      </c>
      <c r="AO724" t="s">
        <v>189</v>
      </c>
      <c r="AP724" t="s">
        <v>189</v>
      </c>
      <c r="AQ724" t="s">
        <v>16</v>
      </c>
      <c r="AR724" t="s">
        <v>189</v>
      </c>
      <c r="AS724" t="s">
        <v>16</v>
      </c>
      <c r="AT724" t="s">
        <v>189</v>
      </c>
      <c r="AU724" t="s">
        <v>9344</v>
      </c>
      <c r="AV724" t="s">
        <v>189</v>
      </c>
      <c r="AW724" t="s">
        <v>16</v>
      </c>
      <c r="AX724" t="s">
        <v>16</v>
      </c>
      <c r="AY724" t="s">
        <v>16</v>
      </c>
      <c r="AZ724" t="s">
        <v>16</v>
      </c>
      <c r="BA724" t="s">
        <v>16</v>
      </c>
      <c r="BB724" t="s">
        <v>16</v>
      </c>
      <c r="BC724" t="s">
        <v>16</v>
      </c>
      <c r="BD724" t="s">
        <v>16</v>
      </c>
      <c r="BE724" t="s">
        <v>16</v>
      </c>
      <c r="BF724" t="s">
        <v>189</v>
      </c>
      <c r="BG724" t="s">
        <v>189</v>
      </c>
      <c r="BH724">
        <v>0</v>
      </c>
      <c r="BI724">
        <v>0</v>
      </c>
      <c r="BJ724">
        <v>0</v>
      </c>
      <c r="BK724" t="s">
        <v>189</v>
      </c>
      <c r="BL724" t="s">
        <v>189</v>
      </c>
      <c r="BN724" t="s">
        <v>3093</v>
      </c>
      <c r="BO724" t="s">
        <v>7115</v>
      </c>
      <c r="BP724" t="s">
        <v>3096</v>
      </c>
      <c r="BQ724" t="s">
        <v>184</v>
      </c>
      <c r="BR724" t="s">
        <v>6744</v>
      </c>
      <c r="BS724" t="s">
        <v>1494</v>
      </c>
      <c r="BT724" t="s">
        <v>16</v>
      </c>
      <c r="BU724" t="s">
        <v>189</v>
      </c>
      <c r="BV724" t="s">
        <v>18</v>
      </c>
      <c r="BW724" t="s">
        <v>9689</v>
      </c>
      <c r="BX724" t="s">
        <v>389</v>
      </c>
      <c r="BY724" t="s">
        <v>577</v>
      </c>
      <c r="BZ724" s="138"/>
      <c r="CA724" s="138">
        <v>44649</v>
      </c>
      <c r="CB724" t="s">
        <v>17</v>
      </c>
      <c r="CC724" t="s">
        <v>17</v>
      </c>
      <c r="CD724" t="s">
        <v>6307</v>
      </c>
      <c r="CE724" t="s">
        <v>189</v>
      </c>
      <c r="CF724" t="s">
        <v>189</v>
      </c>
      <c r="CG724" t="s">
        <v>189</v>
      </c>
      <c r="CH724">
        <v>2022</v>
      </c>
      <c r="CI724" s="7">
        <v>44649</v>
      </c>
      <c r="CJ724" t="s">
        <v>4723</v>
      </c>
      <c r="CK724">
        <v>3</v>
      </c>
      <c r="CL724">
        <v>14</v>
      </c>
      <c r="CM724" s="7">
        <v>44648</v>
      </c>
      <c r="CN724" t="s">
        <v>11778</v>
      </c>
      <c r="CO724" t="s">
        <v>9857</v>
      </c>
      <c r="CP724" t="s">
        <v>11556</v>
      </c>
      <c r="CQ724" t="s">
        <v>11780</v>
      </c>
      <c r="CR724" t="s">
        <v>5992</v>
      </c>
      <c r="CS724" t="s">
        <v>5991</v>
      </c>
      <c r="CT724" t="s">
        <v>9852</v>
      </c>
      <c r="CU724" t="s">
        <v>9873</v>
      </c>
      <c r="CV724" t="s">
        <v>6307</v>
      </c>
      <c r="CW724" t="s">
        <v>9874</v>
      </c>
      <c r="CX724" t="s">
        <v>3095</v>
      </c>
      <c r="CY724" t="s">
        <v>9813</v>
      </c>
      <c r="CZ724" t="s">
        <v>6730</v>
      </c>
      <c r="DA724" t="s">
        <v>188</v>
      </c>
      <c r="DB724" t="s">
        <v>16</v>
      </c>
      <c r="DC724" t="s">
        <v>16</v>
      </c>
      <c r="DD724" t="s">
        <v>22</v>
      </c>
      <c r="DE724" t="s">
        <v>16</v>
      </c>
      <c r="DF724" t="s">
        <v>371</v>
      </c>
      <c r="DG724" t="s">
        <v>4727</v>
      </c>
      <c r="DH724" t="s">
        <v>2051</v>
      </c>
      <c r="DI724" t="s">
        <v>4519</v>
      </c>
      <c r="DJ724" t="s">
        <v>16</v>
      </c>
      <c r="DK724" t="s">
        <v>16</v>
      </c>
      <c r="DL724" t="s">
        <v>5972</v>
      </c>
      <c r="DM724" t="s">
        <v>6245</v>
      </c>
      <c r="DN724" t="s">
        <v>189</v>
      </c>
      <c r="DO724" t="s">
        <v>11306</v>
      </c>
      <c r="DP724" t="s">
        <v>8235</v>
      </c>
      <c r="DQ724" t="s">
        <v>10380</v>
      </c>
      <c r="DR724" t="s">
        <v>8236</v>
      </c>
    </row>
    <row r="725" spans="1:122" x14ac:dyDescent="0.25">
      <c r="A725">
        <v>190</v>
      </c>
      <c r="B725" t="s">
        <v>189</v>
      </c>
      <c r="C725" t="s">
        <v>3844</v>
      </c>
      <c r="D725" s="138">
        <v>44648</v>
      </c>
      <c r="E725" t="s">
        <v>3846</v>
      </c>
      <c r="F725" t="s">
        <v>107</v>
      </c>
      <c r="G725" t="s">
        <v>1926</v>
      </c>
      <c r="H725" t="s">
        <v>107</v>
      </c>
      <c r="I725" t="s">
        <v>4840</v>
      </c>
      <c r="J725" t="s">
        <v>100</v>
      </c>
      <c r="K725">
        <v>2</v>
      </c>
      <c r="L725">
        <v>2</v>
      </c>
      <c r="M725">
        <v>12.74</v>
      </c>
      <c r="N725">
        <v>15.66</v>
      </c>
      <c r="O725" t="s">
        <v>189</v>
      </c>
      <c r="P725" t="s">
        <v>13</v>
      </c>
      <c r="Q725" t="s">
        <v>77</v>
      </c>
      <c r="R725" t="s">
        <v>2187</v>
      </c>
      <c r="S725" t="s">
        <v>77</v>
      </c>
      <c r="T725" t="s">
        <v>16</v>
      </c>
      <c r="U725" t="s">
        <v>41</v>
      </c>
      <c r="V725" t="s">
        <v>2410</v>
      </c>
      <c r="W725">
        <v>100</v>
      </c>
      <c r="X725" t="s">
        <v>15</v>
      </c>
      <c r="Y725" t="s">
        <v>6282</v>
      </c>
      <c r="Z725" t="s">
        <v>6282</v>
      </c>
      <c r="AA725" t="s">
        <v>189</v>
      </c>
      <c r="AB725" s="138">
        <v>44652</v>
      </c>
      <c r="AC725" s="138">
        <v>44835</v>
      </c>
      <c r="AD725" t="s">
        <v>6241</v>
      </c>
      <c r="AE725" t="s">
        <v>5390</v>
      </c>
      <c r="AF725" t="s">
        <v>16</v>
      </c>
      <c r="AG725" t="s">
        <v>189</v>
      </c>
      <c r="AH725" s="138">
        <v>45748</v>
      </c>
      <c r="AI725" t="s">
        <v>2414</v>
      </c>
      <c r="AJ725" t="s">
        <v>189</v>
      </c>
      <c r="AK725" t="s">
        <v>189</v>
      </c>
      <c r="AL725" t="s">
        <v>189</v>
      </c>
      <c r="AM725" t="s">
        <v>189</v>
      </c>
      <c r="AN725" t="s">
        <v>189</v>
      </c>
      <c r="AO725" t="s">
        <v>189</v>
      </c>
      <c r="AP725" t="s">
        <v>189</v>
      </c>
      <c r="AQ725" t="s">
        <v>16</v>
      </c>
      <c r="AR725" t="s">
        <v>189</v>
      </c>
      <c r="AS725" t="s">
        <v>16</v>
      </c>
      <c r="AT725" t="s">
        <v>189</v>
      </c>
      <c r="AU725" t="s">
        <v>9344</v>
      </c>
      <c r="AV725" t="s">
        <v>189</v>
      </c>
      <c r="AW725" t="s">
        <v>16</v>
      </c>
      <c r="AX725" t="s">
        <v>16</v>
      </c>
      <c r="AY725" t="s">
        <v>16</v>
      </c>
      <c r="AZ725" t="s">
        <v>16</v>
      </c>
      <c r="BA725" t="s">
        <v>16</v>
      </c>
      <c r="BB725" t="s">
        <v>16</v>
      </c>
      <c r="BC725" t="s">
        <v>181</v>
      </c>
      <c r="BD725" t="s">
        <v>16</v>
      </c>
      <c r="BE725" t="s">
        <v>2136</v>
      </c>
      <c r="BF725" t="s">
        <v>189</v>
      </c>
      <c r="BG725" t="s">
        <v>189</v>
      </c>
      <c r="BH725">
        <v>0</v>
      </c>
      <c r="BI725">
        <v>0</v>
      </c>
      <c r="BJ725">
        <v>0</v>
      </c>
      <c r="BK725" t="s">
        <v>189</v>
      </c>
      <c r="BL725" t="s">
        <v>189</v>
      </c>
      <c r="BN725" t="s">
        <v>3843</v>
      </c>
      <c r="BO725" t="s">
        <v>16</v>
      </c>
      <c r="BP725" t="s">
        <v>3846</v>
      </c>
      <c r="BQ725" t="s">
        <v>184</v>
      </c>
      <c r="BR725" t="s">
        <v>6744</v>
      </c>
      <c r="BS725" t="s">
        <v>1494</v>
      </c>
      <c r="BT725" t="s">
        <v>16</v>
      </c>
      <c r="BU725" t="s">
        <v>189</v>
      </c>
      <c r="BV725" t="s">
        <v>96</v>
      </c>
      <c r="BW725" t="s">
        <v>9677</v>
      </c>
      <c r="BX725" t="s">
        <v>541</v>
      </c>
      <c r="BY725" t="s">
        <v>16</v>
      </c>
      <c r="BZ725" s="138"/>
      <c r="CA725" s="138">
        <v>43992</v>
      </c>
      <c r="CB725" t="s">
        <v>17</v>
      </c>
      <c r="CC725" t="s">
        <v>17</v>
      </c>
      <c r="CD725" t="s">
        <v>6307</v>
      </c>
      <c r="CE725" t="s">
        <v>189</v>
      </c>
      <c r="CF725" t="s">
        <v>189</v>
      </c>
      <c r="CG725" t="s">
        <v>189</v>
      </c>
      <c r="CH725">
        <v>2022</v>
      </c>
      <c r="CI725" s="7">
        <v>44648</v>
      </c>
      <c r="CJ725" t="s">
        <v>4723</v>
      </c>
      <c r="CK725">
        <v>3</v>
      </c>
      <c r="CL725">
        <v>14</v>
      </c>
      <c r="CM725" s="7">
        <v>44648</v>
      </c>
      <c r="CN725" t="s">
        <v>11778</v>
      </c>
      <c r="CO725" t="s">
        <v>9857</v>
      </c>
      <c r="CP725" t="s">
        <v>11556</v>
      </c>
      <c r="CQ725" t="s">
        <v>11780</v>
      </c>
      <c r="CR725" t="s">
        <v>5992</v>
      </c>
      <c r="CS725" t="s">
        <v>5991</v>
      </c>
      <c r="CT725" t="s">
        <v>9852</v>
      </c>
      <c r="CU725" t="s">
        <v>9873</v>
      </c>
      <c r="CV725" t="s">
        <v>6310</v>
      </c>
      <c r="CW725" t="s">
        <v>9874</v>
      </c>
      <c r="CX725" t="s">
        <v>3845</v>
      </c>
      <c r="CY725" t="s">
        <v>9813</v>
      </c>
      <c r="CZ725" t="s">
        <v>6730</v>
      </c>
      <c r="DA725" t="s">
        <v>252</v>
      </c>
      <c r="DB725" t="s">
        <v>9800</v>
      </c>
      <c r="DC725" t="s">
        <v>16</v>
      </c>
      <c r="DD725" t="s">
        <v>15</v>
      </c>
      <c r="DE725" t="s">
        <v>16</v>
      </c>
      <c r="DF725" t="s">
        <v>16</v>
      </c>
      <c r="DG725" t="s">
        <v>4727</v>
      </c>
      <c r="DH725" t="s">
        <v>2051</v>
      </c>
      <c r="DI725" t="s">
        <v>4504</v>
      </c>
      <c r="DJ725" t="s">
        <v>16</v>
      </c>
      <c r="DK725" t="s">
        <v>16</v>
      </c>
      <c r="DL725" t="s">
        <v>4465</v>
      </c>
      <c r="DM725" t="s">
        <v>16</v>
      </c>
      <c r="DN725" t="s">
        <v>189</v>
      </c>
      <c r="DO725" t="s">
        <v>10820</v>
      </c>
      <c r="DP725" t="s">
        <v>8237</v>
      </c>
      <c r="DQ725" t="s">
        <v>10381</v>
      </c>
      <c r="DR725" t="s">
        <v>8238</v>
      </c>
    </row>
    <row r="726" spans="1:122" x14ac:dyDescent="0.25">
      <c r="A726">
        <v>189</v>
      </c>
      <c r="B726" t="s">
        <v>189</v>
      </c>
      <c r="C726" t="s">
        <v>3857</v>
      </c>
      <c r="D726" s="138">
        <v>44645</v>
      </c>
      <c r="E726" t="s">
        <v>3859</v>
      </c>
      <c r="F726" t="s">
        <v>11</v>
      </c>
      <c r="G726" t="s">
        <v>1929</v>
      </c>
      <c r="H726" t="s">
        <v>11</v>
      </c>
      <c r="I726" t="s">
        <v>9802</v>
      </c>
      <c r="J726" t="s">
        <v>100</v>
      </c>
      <c r="K726">
        <v>1.43</v>
      </c>
      <c r="L726">
        <v>1.43</v>
      </c>
      <c r="M726">
        <v>9.1</v>
      </c>
      <c r="N726">
        <v>11.194000000000001</v>
      </c>
      <c r="O726" t="s">
        <v>189</v>
      </c>
      <c r="P726" t="s">
        <v>13</v>
      </c>
      <c r="Q726" t="s">
        <v>36</v>
      </c>
      <c r="R726" t="s">
        <v>146</v>
      </c>
      <c r="S726" t="s">
        <v>36</v>
      </c>
      <c r="T726" t="s">
        <v>16</v>
      </c>
      <c r="U726" t="s">
        <v>1938</v>
      </c>
      <c r="V726" t="s">
        <v>2410</v>
      </c>
      <c r="W726">
        <v>100</v>
      </c>
      <c r="X726" t="s">
        <v>15</v>
      </c>
      <c r="Y726" t="s">
        <v>6282</v>
      </c>
      <c r="Z726" t="s">
        <v>6282</v>
      </c>
      <c r="AA726" t="s">
        <v>189</v>
      </c>
      <c r="AB726" s="138">
        <v>44652</v>
      </c>
      <c r="AC726" s="138">
        <v>44835</v>
      </c>
      <c r="AD726" t="s">
        <v>6241</v>
      </c>
      <c r="AE726" t="s">
        <v>5393</v>
      </c>
      <c r="AF726" t="s">
        <v>16</v>
      </c>
      <c r="AG726" t="s">
        <v>189</v>
      </c>
      <c r="AH726" s="138">
        <v>45748</v>
      </c>
      <c r="AI726" t="s">
        <v>2414</v>
      </c>
      <c r="AJ726" t="s">
        <v>189</v>
      </c>
      <c r="AK726" t="s">
        <v>189</v>
      </c>
      <c r="AL726" t="s">
        <v>189</v>
      </c>
      <c r="AM726" t="s">
        <v>189</v>
      </c>
      <c r="AN726" t="s">
        <v>189</v>
      </c>
      <c r="AO726" t="s">
        <v>189</v>
      </c>
      <c r="AP726" t="s">
        <v>189</v>
      </c>
      <c r="AQ726" t="s">
        <v>16</v>
      </c>
      <c r="AR726" t="s">
        <v>189</v>
      </c>
      <c r="AS726" t="s">
        <v>16</v>
      </c>
      <c r="AT726" t="s">
        <v>189</v>
      </c>
      <c r="AU726" t="s">
        <v>9344</v>
      </c>
      <c r="AV726" t="s">
        <v>189</v>
      </c>
      <c r="AW726" t="s">
        <v>16</v>
      </c>
      <c r="AX726" t="s">
        <v>16</v>
      </c>
      <c r="AY726" t="s">
        <v>16</v>
      </c>
      <c r="AZ726" t="s">
        <v>16</v>
      </c>
      <c r="BA726" t="s">
        <v>16</v>
      </c>
      <c r="BB726" t="s">
        <v>16</v>
      </c>
      <c r="BC726" t="s">
        <v>16</v>
      </c>
      <c r="BD726" t="s">
        <v>16</v>
      </c>
      <c r="BE726" t="s">
        <v>16</v>
      </c>
      <c r="BF726" t="s">
        <v>189</v>
      </c>
      <c r="BG726" t="s">
        <v>189</v>
      </c>
      <c r="BH726">
        <v>0</v>
      </c>
      <c r="BI726">
        <v>0</v>
      </c>
      <c r="BJ726">
        <v>0</v>
      </c>
      <c r="BK726" t="s">
        <v>189</v>
      </c>
      <c r="BL726" t="s">
        <v>189</v>
      </c>
      <c r="BN726" t="s">
        <v>3856</v>
      </c>
      <c r="BO726" t="s">
        <v>16</v>
      </c>
      <c r="BP726" t="s">
        <v>3859</v>
      </c>
      <c r="BQ726" t="s">
        <v>184</v>
      </c>
      <c r="BR726" t="s">
        <v>6744</v>
      </c>
      <c r="BS726" t="s">
        <v>9719</v>
      </c>
      <c r="BT726" t="s">
        <v>16</v>
      </c>
      <c r="BU726" t="s">
        <v>189</v>
      </c>
      <c r="BV726" t="s">
        <v>74</v>
      </c>
      <c r="BW726" t="s">
        <v>195</v>
      </c>
      <c r="BX726" t="s">
        <v>225</v>
      </c>
      <c r="BY726" t="s">
        <v>3860</v>
      </c>
      <c r="BZ726" s="138"/>
      <c r="CA726" s="138">
        <v>44645</v>
      </c>
      <c r="CB726" t="s">
        <v>17</v>
      </c>
      <c r="CC726" t="s">
        <v>17</v>
      </c>
      <c r="CD726" t="s">
        <v>6307</v>
      </c>
      <c r="CE726" t="s">
        <v>189</v>
      </c>
      <c r="CF726" t="s">
        <v>189</v>
      </c>
      <c r="CG726" t="s">
        <v>189</v>
      </c>
      <c r="CH726">
        <v>2022</v>
      </c>
      <c r="CI726" s="7">
        <v>44645</v>
      </c>
      <c r="CJ726" t="s">
        <v>4723</v>
      </c>
      <c r="CK726">
        <v>3</v>
      </c>
      <c r="CL726">
        <v>13</v>
      </c>
      <c r="CM726" s="7">
        <v>44641</v>
      </c>
      <c r="CN726" t="s">
        <v>11787</v>
      </c>
      <c r="CO726" t="s">
        <v>9857</v>
      </c>
      <c r="CP726" t="s">
        <v>11556</v>
      </c>
      <c r="CQ726" t="s">
        <v>11780</v>
      </c>
      <c r="CR726" t="s">
        <v>5992</v>
      </c>
      <c r="CS726" t="s">
        <v>5993</v>
      </c>
      <c r="CT726" t="s">
        <v>9852</v>
      </c>
      <c r="CU726" t="s">
        <v>9873</v>
      </c>
      <c r="CV726" t="s">
        <v>6307</v>
      </c>
      <c r="CW726" t="s">
        <v>9874</v>
      </c>
      <c r="CX726" t="s">
        <v>3858</v>
      </c>
      <c r="CY726" t="s">
        <v>9813</v>
      </c>
      <c r="CZ726" t="s">
        <v>6730</v>
      </c>
      <c r="DA726" t="s">
        <v>188</v>
      </c>
      <c r="DB726" t="s">
        <v>16</v>
      </c>
      <c r="DC726" t="s">
        <v>16</v>
      </c>
      <c r="DD726" t="s">
        <v>15</v>
      </c>
      <c r="DE726" t="s">
        <v>16</v>
      </c>
      <c r="DF726" t="s">
        <v>16</v>
      </c>
      <c r="DG726" t="s">
        <v>4727</v>
      </c>
      <c r="DH726" t="s">
        <v>2051</v>
      </c>
      <c r="DI726" t="s">
        <v>5938</v>
      </c>
      <c r="DJ726" t="s">
        <v>16</v>
      </c>
      <c r="DK726" t="s">
        <v>16</v>
      </c>
      <c r="DL726" t="s">
        <v>4465</v>
      </c>
      <c r="DM726" t="s">
        <v>16</v>
      </c>
      <c r="DN726" t="s">
        <v>189</v>
      </c>
      <c r="DO726" t="s">
        <v>11788</v>
      </c>
      <c r="DP726" t="s">
        <v>8239</v>
      </c>
      <c r="DQ726" t="s">
        <v>10382</v>
      </c>
      <c r="DR726" t="s">
        <v>8240</v>
      </c>
    </row>
    <row r="727" spans="1:122" x14ac:dyDescent="0.25">
      <c r="A727">
        <v>188</v>
      </c>
      <c r="B727" t="s">
        <v>189</v>
      </c>
      <c r="C727" t="s">
        <v>3853</v>
      </c>
      <c r="D727" s="138">
        <v>44645</v>
      </c>
      <c r="E727" t="s">
        <v>3855</v>
      </c>
      <c r="F727" t="s">
        <v>107</v>
      </c>
      <c r="G727" t="s">
        <v>1926</v>
      </c>
      <c r="H727" t="s">
        <v>107</v>
      </c>
      <c r="I727" t="s">
        <v>4840</v>
      </c>
      <c r="J727" t="s">
        <v>100</v>
      </c>
      <c r="K727">
        <v>4.5</v>
      </c>
      <c r="L727">
        <v>4.5</v>
      </c>
      <c r="M727">
        <v>28.65</v>
      </c>
      <c r="N727">
        <v>35.225999999999999</v>
      </c>
      <c r="O727" t="s">
        <v>189</v>
      </c>
      <c r="P727" t="s">
        <v>13</v>
      </c>
      <c r="Q727" t="s">
        <v>930</v>
      </c>
      <c r="R727" t="s">
        <v>1158</v>
      </c>
      <c r="S727" t="s">
        <v>930</v>
      </c>
      <c r="T727" t="s">
        <v>16</v>
      </c>
      <c r="U727" t="s">
        <v>41</v>
      </c>
      <c r="V727" t="s">
        <v>2410</v>
      </c>
      <c r="W727">
        <v>100</v>
      </c>
      <c r="X727" t="s">
        <v>15</v>
      </c>
      <c r="Y727" t="s">
        <v>6872</v>
      </c>
      <c r="Z727" t="s">
        <v>1048</v>
      </c>
      <c r="AA727" t="s">
        <v>9887</v>
      </c>
      <c r="AB727" s="138">
        <v>44657</v>
      </c>
      <c r="AC727" s="138">
        <v>44840</v>
      </c>
      <c r="AD727" t="s">
        <v>6241</v>
      </c>
      <c r="AE727" t="s">
        <v>5392</v>
      </c>
      <c r="AF727" t="s">
        <v>16</v>
      </c>
      <c r="AG727" t="s">
        <v>189</v>
      </c>
      <c r="AH727" s="138">
        <v>45753</v>
      </c>
      <c r="AI727" t="s">
        <v>2414</v>
      </c>
      <c r="AJ727" t="s">
        <v>189</v>
      </c>
      <c r="AK727" t="s">
        <v>189</v>
      </c>
      <c r="AL727" t="s">
        <v>189</v>
      </c>
      <c r="AM727" t="s">
        <v>189</v>
      </c>
      <c r="AN727" t="s">
        <v>189</v>
      </c>
      <c r="AO727" t="s">
        <v>189</v>
      </c>
      <c r="AP727" t="s">
        <v>189</v>
      </c>
      <c r="AQ727" t="s">
        <v>16</v>
      </c>
      <c r="AR727" t="s">
        <v>189</v>
      </c>
      <c r="AS727" t="s">
        <v>16</v>
      </c>
      <c r="AT727" t="s">
        <v>189</v>
      </c>
      <c r="AU727" t="s">
        <v>9344</v>
      </c>
      <c r="AV727" t="s">
        <v>189</v>
      </c>
      <c r="AW727" t="s">
        <v>16</v>
      </c>
      <c r="AX727" t="s">
        <v>16</v>
      </c>
      <c r="AY727" t="s">
        <v>16</v>
      </c>
      <c r="AZ727" t="s">
        <v>16</v>
      </c>
      <c r="BA727" t="s">
        <v>16</v>
      </c>
      <c r="BB727" t="s">
        <v>16</v>
      </c>
      <c r="BC727" t="s">
        <v>16</v>
      </c>
      <c r="BD727" t="s">
        <v>16</v>
      </c>
      <c r="BE727" t="s">
        <v>16</v>
      </c>
      <c r="BF727" t="s">
        <v>189</v>
      </c>
      <c r="BG727" t="s">
        <v>189</v>
      </c>
      <c r="BH727">
        <v>0</v>
      </c>
      <c r="BI727">
        <v>0</v>
      </c>
      <c r="BJ727">
        <v>0</v>
      </c>
      <c r="BK727" t="s">
        <v>189</v>
      </c>
      <c r="BL727" t="s">
        <v>189</v>
      </c>
      <c r="BN727" t="s">
        <v>3852</v>
      </c>
      <c r="BO727" t="s">
        <v>16</v>
      </c>
      <c r="BP727" t="s">
        <v>3855</v>
      </c>
      <c r="BQ727" t="s">
        <v>184</v>
      </c>
      <c r="BR727" t="s">
        <v>6744</v>
      </c>
      <c r="BS727" t="s">
        <v>9667</v>
      </c>
      <c r="BT727" t="s">
        <v>16</v>
      </c>
      <c r="BU727" t="s">
        <v>189</v>
      </c>
      <c r="BV727" t="s">
        <v>67</v>
      </c>
      <c r="BW727" t="s">
        <v>195</v>
      </c>
      <c r="BX727" t="s">
        <v>186</v>
      </c>
      <c r="BY727" t="s">
        <v>1074</v>
      </c>
      <c r="BZ727" s="138"/>
      <c r="CA727" s="138">
        <v>44645</v>
      </c>
      <c r="CB727" t="s">
        <v>17</v>
      </c>
      <c r="CC727" t="s">
        <v>17</v>
      </c>
      <c r="CD727" t="s">
        <v>6307</v>
      </c>
      <c r="CE727" t="s">
        <v>189</v>
      </c>
      <c r="CF727" t="s">
        <v>189</v>
      </c>
      <c r="CG727" t="s">
        <v>189</v>
      </c>
      <c r="CH727">
        <v>2022</v>
      </c>
      <c r="CI727" s="7">
        <v>44645</v>
      </c>
      <c r="CJ727" t="s">
        <v>4723</v>
      </c>
      <c r="CK727">
        <v>3</v>
      </c>
      <c r="CL727">
        <v>13</v>
      </c>
      <c r="CM727" s="7">
        <v>44641</v>
      </c>
      <c r="CN727" t="s">
        <v>11787</v>
      </c>
      <c r="CO727" t="s">
        <v>9857</v>
      </c>
      <c r="CP727" t="s">
        <v>11556</v>
      </c>
      <c r="CQ727" t="s">
        <v>11780</v>
      </c>
      <c r="CR727" t="s">
        <v>5992</v>
      </c>
      <c r="CS727" t="s">
        <v>5993</v>
      </c>
      <c r="CT727" t="s">
        <v>9852</v>
      </c>
      <c r="CU727" t="s">
        <v>6826</v>
      </c>
      <c r="CV727" t="s">
        <v>6307</v>
      </c>
      <c r="CW727" t="s">
        <v>9874</v>
      </c>
      <c r="CX727" t="s">
        <v>3854</v>
      </c>
      <c r="CY727" t="s">
        <v>9813</v>
      </c>
      <c r="CZ727" t="s">
        <v>6730</v>
      </c>
      <c r="DA727" t="s">
        <v>252</v>
      </c>
      <c r="DB727" t="s">
        <v>9800</v>
      </c>
      <c r="DC727" t="s">
        <v>16</v>
      </c>
      <c r="DD727" t="s">
        <v>15</v>
      </c>
      <c r="DE727" t="s">
        <v>16</v>
      </c>
      <c r="DF727" t="s">
        <v>16</v>
      </c>
      <c r="DG727" t="s">
        <v>4727</v>
      </c>
      <c r="DH727" t="s">
        <v>2051</v>
      </c>
      <c r="DI727" t="s">
        <v>4515</v>
      </c>
      <c r="DJ727" t="s">
        <v>9887</v>
      </c>
      <c r="DK727" t="s">
        <v>4345</v>
      </c>
      <c r="DL727" t="s">
        <v>4345</v>
      </c>
      <c r="DM727" t="s">
        <v>16</v>
      </c>
      <c r="DN727" t="s">
        <v>189</v>
      </c>
      <c r="DO727" t="s">
        <v>10821</v>
      </c>
      <c r="DP727" t="s">
        <v>8241</v>
      </c>
      <c r="DQ727" t="s">
        <v>10382</v>
      </c>
      <c r="DR727" t="s">
        <v>8242</v>
      </c>
    </row>
    <row r="728" spans="1:122" x14ac:dyDescent="0.25">
      <c r="A728">
        <v>187</v>
      </c>
      <c r="B728" t="s">
        <v>189</v>
      </c>
      <c r="C728" t="s">
        <v>3848</v>
      </c>
      <c r="D728" s="138">
        <v>44645</v>
      </c>
      <c r="E728" t="s">
        <v>3851</v>
      </c>
      <c r="F728" t="s">
        <v>11</v>
      </c>
      <c r="G728" t="s">
        <v>1932</v>
      </c>
      <c r="H728" t="s">
        <v>11</v>
      </c>
      <c r="I728" t="s">
        <v>9802</v>
      </c>
      <c r="J728" t="s">
        <v>100</v>
      </c>
      <c r="K728">
        <v>0.28499999999999998</v>
      </c>
      <c r="L728">
        <v>0.28000000000000003</v>
      </c>
      <c r="M728">
        <v>1.81</v>
      </c>
      <c r="N728">
        <v>2.2309999999999999</v>
      </c>
      <c r="O728" t="s">
        <v>189</v>
      </c>
      <c r="P728" t="s">
        <v>13</v>
      </c>
      <c r="Q728" t="s">
        <v>1027</v>
      </c>
      <c r="R728" t="s">
        <v>16</v>
      </c>
      <c r="S728" t="s">
        <v>16</v>
      </c>
      <c r="T728" t="s">
        <v>16</v>
      </c>
      <c r="U728" t="s">
        <v>16</v>
      </c>
      <c r="V728" t="s">
        <v>2410</v>
      </c>
      <c r="W728">
        <v>100</v>
      </c>
      <c r="X728" t="s">
        <v>22</v>
      </c>
      <c r="Y728" t="s">
        <v>1883</v>
      </c>
      <c r="Z728" t="s">
        <v>1883</v>
      </c>
      <c r="AA728" t="s">
        <v>189</v>
      </c>
      <c r="AB728" s="138">
        <v>44650</v>
      </c>
      <c r="AC728" s="138">
        <v>44834</v>
      </c>
      <c r="AD728" t="s">
        <v>6241</v>
      </c>
      <c r="AE728" t="s">
        <v>5391</v>
      </c>
      <c r="AF728" t="s">
        <v>16</v>
      </c>
      <c r="AG728" t="s">
        <v>189</v>
      </c>
      <c r="AH728" s="138">
        <v>45746</v>
      </c>
      <c r="AI728" t="s">
        <v>2414</v>
      </c>
      <c r="AJ728" t="s">
        <v>189</v>
      </c>
      <c r="AK728" t="s">
        <v>189</v>
      </c>
      <c r="AL728" t="s">
        <v>189</v>
      </c>
      <c r="AM728" t="s">
        <v>189</v>
      </c>
      <c r="AN728" t="s">
        <v>189</v>
      </c>
      <c r="AO728" t="s">
        <v>189</v>
      </c>
      <c r="AP728" t="s">
        <v>189</v>
      </c>
      <c r="AQ728" t="s">
        <v>16</v>
      </c>
      <c r="AR728" t="s">
        <v>189</v>
      </c>
      <c r="AS728" t="s">
        <v>16</v>
      </c>
      <c r="AT728" t="s">
        <v>189</v>
      </c>
      <c r="AU728" t="s">
        <v>9344</v>
      </c>
      <c r="AV728" t="s">
        <v>189</v>
      </c>
      <c r="AW728" t="s">
        <v>16</v>
      </c>
      <c r="AX728" t="s">
        <v>16</v>
      </c>
      <c r="AY728" t="s">
        <v>16</v>
      </c>
      <c r="AZ728" t="s">
        <v>16</v>
      </c>
      <c r="BA728" t="s">
        <v>16</v>
      </c>
      <c r="BB728" t="s">
        <v>16</v>
      </c>
      <c r="BC728" t="s">
        <v>16</v>
      </c>
      <c r="BD728" t="s">
        <v>16</v>
      </c>
      <c r="BE728" t="s">
        <v>16</v>
      </c>
      <c r="BF728" t="s">
        <v>189</v>
      </c>
      <c r="BG728" t="s">
        <v>189</v>
      </c>
      <c r="BH728">
        <v>0</v>
      </c>
      <c r="BI728">
        <v>0</v>
      </c>
      <c r="BJ728">
        <v>0</v>
      </c>
      <c r="BK728" t="s">
        <v>189</v>
      </c>
      <c r="BL728" t="s">
        <v>189</v>
      </c>
      <c r="BN728" t="s">
        <v>3847</v>
      </c>
      <c r="BO728" t="s">
        <v>7116</v>
      </c>
      <c r="BP728" t="s">
        <v>3850</v>
      </c>
      <c r="BQ728" t="s">
        <v>184</v>
      </c>
      <c r="BR728" t="s">
        <v>6744</v>
      </c>
      <c r="BS728" t="s">
        <v>1494</v>
      </c>
      <c r="BT728" t="s">
        <v>16</v>
      </c>
      <c r="BU728" t="s">
        <v>189</v>
      </c>
      <c r="BV728" t="s">
        <v>27</v>
      </c>
      <c r="BW728" t="s">
        <v>9689</v>
      </c>
      <c r="BX728" t="s">
        <v>279</v>
      </c>
      <c r="BY728" t="s">
        <v>2610</v>
      </c>
      <c r="BZ728" s="138"/>
      <c r="CA728" s="138">
        <v>44473</v>
      </c>
      <c r="CB728" t="s">
        <v>17</v>
      </c>
      <c r="CC728" t="s">
        <v>17</v>
      </c>
      <c r="CD728" t="s">
        <v>6307</v>
      </c>
      <c r="CE728" t="s">
        <v>189</v>
      </c>
      <c r="CF728" t="s">
        <v>189</v>
      </c>
      <c r="CG728" t="s">
        <v>189</v>
      </c>
      <c r="CH728">
        <v>2022</v>
      </c>
      <c r="CI728" s="7">
        <v>44645</v>
      </c>
      <c r="CJ728" t="s">
        <v>4723</v>
      </c>
      <c r="CK728">
        <v>3</v>
      </c>
      <c r="CL728">
        <v>13</v>
      </c>
      <c r="CM728" s="7">
        <v>44641</v>
      </c>
      <c r="CN728" t="s">
        <v>11787</v>
      </c>
      <c r="CO728" t="s">
        <v>9857</v>
      </c>
      <c r="CP728" t="s">
        <v>11556</v>
      </c>
      <c r="CQ728" t="s">
        <v>11780</v>
      </c>
      <c r="CR728" t="s">
        <v>5992</v>
      </c>
      <c r="CS728" t="s">
        <v>5993</v>
      </c>
      <c r="CT728" t="s">
        <v>9852</v>
      </c>
      <c r="CU728" t="s">
        <v>9873</v>
      </c>
      <c r="CV728" t="s">
        <v>6310</v>
      </c>
      <c r="CW728" t="s">
        <v>9874</v>
      </c>
      <c r="CX728" t="s">
        <v>3849</v>
      </c>
      <c r="CY728" t="s">
        <v>9813</v>
      </c>
      <c r="CZ728" t="s">
        <v>6730</v>
      </c>
      <c r="DA728" t="s">
        <v>188</v>
      </c>
      <c r="DB728" t="s">
        <v>16</v>
      </c>
      <c r="DC728" t="s">
        <v>16</v>
      </c>
      <c r="DD728" t="s">
        <v>22</v>
      </c>
      <c r="DE728" t="s">
        <v>16</v>
      </c>
      <c r="DF728" t="s">
        <v>391</v>
      </c>
      <c r="DG728" t="s">
        <v>4727</v>
      </c>
      <c r="DH728" t="s">
        <v>6766</v>
      </c>
      <c r="DI728" t="s">
        <v>5910</v>
      </c>
      <c r="DJ728" t="s">
        <v>16</v>
      </c>
      <c r="DK728" t="s">
        <v>16</v>
      </c>
      <c r="DL728" t="s">
        <v>5972</v>
      </c>
      <c r="DM728" t="s">
        <v>6245</v>
      </c>
      <c r="DN728" t="s">
        <v>189</v>
      </c>
      <c r="DO728" t="s">
        <v>11307</v>
      </c>
      <c r="DP728" t="s">
        <v>8243</v>
      </c>
      <c r="DQ728" t="s">
        <v>10382</v>
      </c>
      <c r="DR728" t="s">
        <v>8244</v>
      </c>
    </row>
    <row r="729" spans="1:122" x14ac:dyDescent="0.25">
      <c r="A729">
        <v>186</v>
      </c>
      <c r="B729" t="s">
        <v>189</v>
      </c>
      <c r="C729" t="s">
        <v>3474</v>
      </c>
      <c r="D729" s="138">
        <v>44645</v>
      </c>
      <c r="E729" t="s">
        <v>3473</v>
      </c>
      <c r="F729" t="s">
        <v>11</v>
      </c>
      <c r="G729" t="s">
        <v>1929</v>
      </c>
      <c r="H729" t="s">
        <v>11</v>
      </c>
      <c r="I729" t="s">
        <v>9802</v>
      </c>
      <c r="J729" t="s">
        <v>100</v>
      </c>
      <c r="K729">
        <v>1</v>
      </c>
      <c r="L729">
        <v>1</v>
      </c>
      <c r="M729">
        <v>6.37</v>
      </c>
      <c r="N729">
        <v>7.8280000000000003</v>
      </c>
      <c r="O729" t="s">
        <v>189</v>
      </c>
      <c r="P729" t="s">
        <v>13</v>
      </c>
      <c r="Q729" t="s">
        <v>66</v>
      </c>
      <c r="R729" t="s">
        <v>26</v>
      </c>
      <c r="S729" t="s">
        <v>66</v>
      </c>
      <c r="T729" t="s">
        <v>16</v>
      </c>
      <c r="U729" t="s">
        <v>41</v>
      </c>
      <c r="V729" t="s">
        <v>2410</v>
      </c>
      <c r="W729">
        <v>100</v>
      </c>
      <c r="X729" t="s">
        <v>15</v>
      </c>
      <c r="Y729" t="s">
        <v>6282</v>
      </c>
      <c r="Z729" t="s">
        <v>6282</v>
      </c>
      <c r="AA729" t="s">
        <v>9887</v>
      </c>
      <c r="AB729" s="138">
        <v>44650</v>
      </c>
      <c r="AC729" s="138">
        <v>44834</v>
      </c>
      <c r="AD729" t="s">
        <v>6241</v>
      </c>
      <c r="AE729" t="s">
        <v>5331</v>
      </c>
      <c r="AF729" t="s">
        <v>16</v>
      </c>
      <c r="AG729" t="s">
        <v>189</v>
      </c>
      <c r="AH729" s="138">
        <v>45746</v>
      </c>
      <c r="AI729" t="s">
        <v>2414</v>
      </c>
      <c r="AJ729" t="s">
        <v>189</v>
      </c>
      <c r="AK729" t="s">
        <v>189</v>
      </c>
      <c r="AL729" t="s">
        <v>189</v>
      </c>
      <c r="AM729" t="s">
        <v>189</v>
      </c>
      <c r="AN729" t="s">
        <v>189</v>
      </c>
      <c r="AO729" t="s">
        <v>189</v>
      </c>
      <c r="AP729" t="s">
        <v>189</v>
      </c>
      <c r="AQ729" t="s">
        <v>16</v>
      </c>
      <c r="AR729" t="s">
        <v>189</v>
      </c>
      <c r="AS729" t="s">
        <v>16</v>
      </c>
      <c r="AT729" t="s">
        <v>189</v>
      </c>
      <c r="AU729" t="s">
        <v>9344</v>
      </c>
      <c r="AV729" t="s">
        <v>189</v>
      </c>
      <c r="AW729" t="s">
        <v>16</v>
      </c>
      <c r="AX729" t="s">
        <v>16</v>
      </c>
      <c r="AY729" t="s">
        <v>16</v>
      </c>
      <c r="AZ729" t="s">
        <v>16</v>
      </c>
      <c r="BA729" t="s">
        <v>16</v>
      </c>
      <c r="BB729" t="s">
        <v>16</v>
      </c>
      <c r="BC729" t="s">
        <v>16</v>
      </c>
      <c r="BD729" t="s">
        <v>16</v>
      </c>
      <c r="BE729" t="s">
        <v>16</v>
      </c>
      <c r="BF729" t="s">
        <v>189</v>
      </c>
      <c r="BG729" t="s">
        <v>189</v>
      </c>
      <c r="BH729">
        <v>0</v>
      </c>
      <c r="BI729">
        <v>0</v>
      </c>
      <c r="BJ729">
        <v>0</v>
      </c>
      <c r="BK729" t="s">
        <v>189</v>
      </c>
      <c r="BL729" t="s">
        <v>189</v>
      </c>
      <c r="BN729" t="s">
        <v>3470</v>
      </c>
      <c r="BO729" t="s">
        <v>16</v>
      </c>
      <c r="BP729" t="s">
        <v>3473</v>
      </c>
      <c r="BQ729" t="s">
        <v>184</v>
      </c>
      <c r="BR729" t="s">
        <v>6744</v>
      </c>
      <c r="BS729" t="s">
        <v>9667</v>
      </c>
      <c r="BT729" t="s">
        <v>16</v>
      </c>
      <c r="BU729" t="s">
        <v>189</v>
      </c>
      <c r="BV729" t="s">
        <v>58</v>
      </c>
      <c r="BW729" t="s">
        <v>185</v>
      </c>
      <c r="BX729" t="s">
        <v>1236</v>
      </c>
      <c r="BY729" t="s">
        <v>16</v>
      </c>
      <c r="BZ729" s="138"/>
      <c r="CA729" s="138">
        <v>44645</v>
      </c>
      <c r="CB729" t="s">
        <v>17</v>
      </c>
      <c r="CC729" t="s">
        <v>17</v>
      </c>
      <c r="CD729" t="s">
        <v>6307</v>
      </c>
      <c r="CE729" t="s">
        <v>189</v>
      </c>
      <c r="CF729" t="s">
        <v>189</v>
      </c>
      <c r="CG729" t="s">
        <v>189</v>
      </c>
      <c r="CH729">
        <v>2022</v>
      </c>
      <c r="CI729" s="7">
        <v>44645</v>
      </c>
      <c r="CJ729" t="s">
        <v>4723</v>
      </c>
      <c r="CK729">
        <v>3</v>
      </c>
      <c r="CL729">
        <v>13</v>
      </c>
      <c r="CM729" s="7">
        <v>44641</v>
      </c>
      <c r="CN729" t="s">
        <v>11787</v>
      </c>
      <c r="CO729" t="s">
        <v>9857</v>
      </c>
      <c r="CP729" t="s">
        <v>11556</v>
      </c>
      <c r="CQ729" t="s">
        <v>11780</v>
      </c>
      <c r="CR729" t="s">
        <v>5992</v>
      </c>
      <c r="CS729" t="s">
        <v>5993</v>
      </c>
      <c r="CT729" t="s">
        <v>9852</v>
      </c>
      <c r="CU729" t="s">
        <v>9873</v>
      </c>
      <c r="CV729" t="s">
        <v>6307</v>
      </c>
      <c r="CW729" t="s">
        <v>9874</v>
      </c>
      <c r="CX729" t="s">
        <v>3472</v>
      </c>
      <c r="CY729" t="s">
        <v>9813</v>
      </c>
      <c r="CZ729" t="s">
        <v>6730</v>
      </c>
      <c r="DA729" t="s">
        <v>188</v>
      </c>
      <c r="DB729" t="s">
        <v>16</v>
      </c>
      <c r="DC729" t="s">
        <v>16</v>
      </c>
      <c r="DD729" t="s">
        <v>15</v>
      </c>
      <c r="DE729" t="s">
        <v>16</v>
      </c>
      <c r="DF729" t="s">
        <v>16</v>
      </c>
      <c r="DG729" t="s">
        <v>4727</v>
      </c>
      <c r="DH729" t="s">
        <v>2051</v>
      </c>
      <c r="DI729" t="s">
        <v>4519</v>
      </c>
      <c r="DJ729" t="s">
        <v>9887</v>
      </c>
      <c r="DK729" t="s">
        <v>4345</v>
      </c>
      <c r="DL729" t="s">
        <v>4345</v>
      </c>
      <c r="DM729" t="s">
        <v>16</v>
      </c>
      <c r="DN729" t="s">
        <v>189</v>
      </c>
      <c r="DO729" t="s">
        <v>11789</v>
      </c>
      <c r="DP729" t="s">
        <v>8245</v>
      </c>
      <c r="DQ729" t="s">
        <v>10382</v>
      </c>
      <c r="DR729" t="s">
        <v>8000</v>
      </c>
    </row>
    <row r="730" spans="1:122" x14ac:dyDescent="0.25">
      <c r="A730">
        <v>185</v>
      </c>
      <c r="B730" t="s">
        <v>189</v>
      </c>
      <c r="C730" t="s">
        <v>490</v>
      </c>
      <c r="D730" s="138">
        <v>44644</v>
      </c>
      <c r="E730" t="s">
        <v>492</v>
      </c>
      <c r="F730" t="s">
        <v>1949</v>
      </c>
      <c r="G730" t="s">
        <v>1926</v>
      </c>
      <c r="H730" t="s">
        <v>91</v>
      </c>
      <c r="I730" t="s">
        <v>4840</v>
      </c>
      <c r="J730" t="s">
        <v>100</v>
      </c>
      <c r="K730">
        <v>2.5</v>
      </c>
      <c r="L730">
        <v>2.5</v>
      </c>
      <c r="M730">
        <v>15.92</v>
      </c>
      <c r="N730">
        <v>19.559999999999999</v>
      </c>
      <c r="O730" t="s">
        <v>189</v>
      </c>
      <c r="P730" t="s">
        <v>13</v>
      </c>
      <c r="Q730" t="s">
        <v>33</v>
      </c>
      <c r="R730" t="s">
        <v>493</v>
      </c>
      <c r="S730" t="s">
        <v>33</v>
      </c>
      <c r="T730" t="s">
        <v>16</v>
      </c>
      <c r="U730" t="s">
        <v>65</v>
      </c>
      <c r="V730" t="s">
        <v>2410</v>
      </c>
      <c r="W730">
        <v>100</v>
      </c>
      <c r="X730" t="s">
        <v>15</v>
      </c>
      <c r="Y730" t="s">
        <v>6282</v>
      </c>
      <c r="Z730" t="s">
        <v>6282</v>
      </c>
      <c r="AA730" t="s">
        <v>9911</v>
      </c>
      <c r="AB730" s="138">
        <v>44650</v>
      </c>
      <c r="AC730" s="138">
        <v>44834</v>
      </c>
      <c r="AD730" t="s">
        <v>6241</v>
      </c>
      <c r="AE730" t="s">
        <v>5060</v>
      </c>
      <c r="AF730" t="s">
        <v>16</v>
      </c>
      <c r="AG730" t="s">
        <v>189</v>
      </c>
      <c r="AH730" s="138">
        <v>45746</v>
      </c>
      <c r="AI730" t="s">
        <v>2414</v>
      </c>
      <c r="AJ730" t="s">
        <v>3863</v>
      </c>
      <c r="AK730" t="s">
        <v>2816</v>
      </c>
      <c r="AL730" t="s">
        <v>491</v>
      </c>
      <c r="AM730" t="s">
        <v>1880</v>
      </c>
      <c r="AN730" t="s">
        <v>189</v>
      </c>
      <c r="AO730" t="s">
        <v>189</v>
      </c>
      <c r="AP730" t="s">
        <v>189</v>
      </c>
      <c r="AQ730" t="s">
        <v>16</v>
      </c>
      <c r="AR730" t="s">
        <v>189</v>
      </c>
      <c r="AS730" t="s">
        <v>16</v>
      </c>
      <c r="AT730" t="s">
        <v>189</v>
      </c>
      <c r="AU730" t="s">
        <v>9344</v>
      </c>
      <c r="AV730" t="s">
        <v>189</v>
      </c>
      <c r="AW730" t="s">
        <v>16</v>
      </c>
      <c r="AX730" t="s">
        <v>16</v>
      </c>
      <c r="AY730" t="s">
        <v>199</v>
      </c>
      <c r="AZ730" t="s">
        <v>411</v>
      </c>
      <c r="BA730" t="s">
        <v>16</v>
      </c>
      <c r="BB730" t="s">
        <v>16</v>
      </c>
      <c r="BC730" t="s">
        <v>16</v>
      </c>
      <c r="BD730" t="s">
        <v>16</v>
      </c>
      <c r="BE730" t="s">
        <v>1925</v>
      </c>
      <c r="BF730" t="s">
        <v>354</v>
      </c>
      <c r="BG730" t="s">
        <v>4854</v>
      </c>
      <c r="BH730">
        <v>1</v>
      </c>
      <c r="BI730">
        <v>1</v>
      </c>
      <c r="BJ730">
        <v>1</v>
      </c>
      <c r="BK730" t="s">
        <v>189</v>
      </c>
      <c r="BL730" t="s">
        <v>6307</v>
      </c>
      <c r="BM730">
        <v>22016</v>
      </c>
      <c r="BN730" t="s">
        <v>494</v>
      </c>
      <c r="BO730" t="s">
        <v>16</v>
      </c>
      <c r="BP730" t="s">
        <v>492</v>
      </c>
      <c r="BQ730" t="s">
        <v>184</v>
      </c>
      <c r="BR730" t="s">
        <v>6744</v>
      </c>
      <c r="BS730" t="s">
        <v>9726</v>
      </c>
      <c r="BT730" t="s">
        <v>16</v>
      </c>
      <c r="BU730" t="s">
        <v>189</v>
      </c>
      <c r="BV730" t="s">
        <v>136</v>
      </c>
      <c r="BW730" t="s">
        <v>414</v>
      </c>
      <c r="BX730" t="s">
        <v>16</v>
      </c>
      <c r="BY730" t="s">
        <v>16</v>
      </c>
      <c r="BZ730" s="138"/>
      <c r="CA730" s="138">
        <v>42684</v>
      </c>
      <c r="CB730" t="s">
        <v>17</v>
      </c>
      <c r="CC730" t="s">
        <v>17</v>
      </c>
      <c r="CD730" t="s">
        <v>6307</v>
      </c>
      <c r="CE730" t="s">
        <v>189</v>
      </c>
      <c r="CF730" t="s">
        <v>6307</v>
      </c>
      <c r="CG730" t="s">
        <v>189</v>
      </c>
      <c r="CH730">
        <v>2022</v>
      </c>
      <c r="CI730" s="7">
        <v>44644</v>
      </c>
      <c r="CJ730" t="s">
        <v>4723</v>
      </c>
      <c r="CK730">
        <v>3</v>
      </c>
      <c r="CL730">
        <v>13</v>
      </c>
      <c r="CM730" s="7">
        <v>44641</v>
      </c>
      <c r="CN730" t="s">
        <v>11787</v>
      </c>
      <c r="CO730" t="s">
        <v>9857</v>
      </c>
      <c r="CP730" t="s">
        <v>11556</v>
      </c>
      <c r="CQ730" t="s">
        <v>11780</v>
      </c>
      <c r="CR730" t="s">
        <v>5992</v>
      </c>
      <c r="CS730" t="s">
        <v>5993</v>
      </c>
      <c r="CT730" t="s">
        <v>9852</v>
      </c>
      <c r="CU730" t="s">
        <v>6824</v>
      </c>
      <c r="CV730" t="s">
        <v>6310</v>
      </c>
      <c r="CW730" t="s">
        <v>9874</v>
      </c>
      <c r="CX730" t="s">
        <v>496</v>
      </c>
      <c r="CY730" t="s">
        <v>9813</v>
      </c>
      <c r="CZ730" t="s">
        <v>6730</v>
      </c>
      <c r="DA730" t="s">
        <v>252</v>
      </c>
      <c r="DB730" t="s">
        <v>9800</v>
      </c>
      <c r="DC730" t="s">
        <v>16</v>
      </c>
      <c r="DD730" t="s">
        <v>15</v>
      </c>
      <c r="DE730" t="s">
        <v>16</v>
      </c>
      <c r="DF730" t="s">
        <v>16</v>
      </c>
      <c r="DG730" t="s">
        <v>4727</v>
      </c>
      <c r="DH730" t="s">
        <v>2051</v>
      </c>
      <c r="DI730" t="s">
        <v>4518</v>
      </c>
      <c r="DJ730" t="s">
        <v>9911</v>
      </c>
      <c r="DK730" t="s">
        <v>5514</v>
      </c>
      <c r="DL730" t="s">
        <v>5514</v>
      </c>
      <c r="DM730" t="s">
        <v>16</v>
      </c>
      <c r="DN730" t="s">
        <v>4497</v>
      </c>
      <c r="DO730" t="s">
        <v>10822</v>
      </c>
      <c r="DP730" t="s">
        <v>8246</v>
      </c>
      <c r="DQ730" t="s">
        <v>10383</v>
      </c>
      <c r="DR730" t="s">
        <v>8247</v>
      </c>
    </row>
    <row r="731" spans="1:122" x14ac:dyDescent="0.25">
      <c r="A731">
        <v>184</v>
      </c>
      <c r="B731" t="s">
        <v>189</v>
      </c>
      <c r="C731" t="s">
        <v>2986</v>
      </c>
      <c r="D731" s="138">
        <v>44644</v>
      </c>
      <c r="E731" t="s">
        <v>3862</v>
      </c>
      <c r="F731" t="s">
        <v>11</v>
      </c>
      <c r="G731" t="s">
        <v>16</v>
      </c>
      <c r="H731" t="s">
        <v>11</v>
      </c>
      <c r="I731" t="s">
        <v>9802</v>
      </c>
      <c r="J731" t="s">
        <v>100</v>
      </c>
      <c r="K731">
        <v>1.46</v>
      </c>
      <c r="L731">
        <v>1.46</v>
      </c>
      <c r="M731">
        <v>9.3000000000000007</v>
      </c>
      <c r="N731">
        <v>11.423</v>
      </c>
      <c r="O731" t="s">
        <v>189</v>
      </c>
      <c r="P731" t="s">
        <v>13</v>
      </c>
      <c r="Q731" t="s">
        <v>1027</v>
      </c>
      <c r="R731" t="s">
        <v>86</v>
      </c>
      <c r="S731" t="s">
        <v>1027</v>
      </c>
      <c r="T731" t="s">
        <v>16</v>
      </c>
      <c r="U731" t="s">
        <v>65</v>
      </c>
      <c r="V731" t="s">
        <v>2410</v>
      </c>
      <c r="W731">
        <v>100</v>
      </c>
      <c r="X731" t="s">
        <v>22</v>
      </c>
      <c r="Y731" t="s">
        <v>6282</v>
      </c>
      <c r="Z731" t="s">
        <v>6282</v>
      </c>
      <c r="AA731" t="s">
        <v>189</v>
      </c>
      <c r="AB731" s="138">
        <v>44650</v>
      </c>
      <c r="AC731" s="138">
        <v>44834</v>
      </c>
      <c r="AD731" t="s">
        <v>6241</v>
      </c>
      <c r="AE731" t="s">
        <v>5246</v>
      </c>
      <c r="AF731" t="s">
        <v>16</v>
      </c>
      <c r="AG731" t="s">
        <v>189</v>
      </c>
      <c r="AH731" s="138">
        <v>45746</v>
      </c>
      <c r="AI731" t="s">
        <v>2414</v>
      </c>
      <c r="AJ731" t="s">
        <v>189</v>
      </c>
      <c r="AK731" t="s">
        <v>189</v>
      </c>
      <c r="AL731" t="s">
        <v>189</v>
      </c>
      <c r="AM731" t="s">
        <v>189</v>
      </c>
      <c r="AN731" t="s">
        <v>189</v>
      </c>
      <c r="AO731" t="s">
        <v>189</v>
      </c>
      <c r="AP731" t="s">
        <v>189</v>
      </c>
      <c r="AQ731" t="s">
        <v>16</v>
      </c>
      <c r="AR731" t="s">
        <v>189</v>
      </c>
      <c r="AS731" t="s">
        <v>16</v>
      </c>
      <c r="AT731" t="s">
        <v>189</v>
      </c>
      <c r="AU731" t="s">
        <v>9344</v>
      </c>
      <c r="AV731" t="s">
        <v>189</v>
      </c>
      <c r="AW731" t="s">
        <v>16</v>
      </c>
      <c r="AX731" t="s">
        <v>16</v>
      </c>
      <c r="AY731" t="s">
        <v>16</v>
      </c>
      <c r="AZ731" t="s">
        <v>16</v>
      </c>
      <c r="BA731" t="s">
        <v>16</v>
      </c>
      <c r="BB731" t="s">
        <v>16</v>
      </c>
      <c r="BC731" t="s">
        <v>16</v>
      </c>
      <c r="BD731" t="s">
        <v>16</v>
      </c>
      <c r="BE731" t="s">
        <v>16</v>
      </c>
      <c r="BF731" t="s">
        <v>189</v>
      </c>
      <c r="BG731" t="s">
        <v>189</v>
      </c>
      <c r="BH731">
        <v>0</v>
      </c>
      <c r="BI731">
        <v>0</v>
      </c>
      <c r="BJ731">
        <v>0</v>
      </c>
      <c r="BK731" t="s">
        <v>189</v>
      </c>
      <c r="BL731" t="s">
        <v>189</v>
      </c>
      <c r="BN731" t="s">
        <v>2356</v>
      </c>
      <c r="BO731" t="s">
        <v>7115</v>
      </c>
      <c r="BP731" t="s">
        <v>2355</v>
      </c>
      <c r="BQ731" t="s">
        <v>184</v>
      </c>
      <c r="BR731" t="s">
        <v>6744</v>
      </c>
      <c r="BS731" t="s">
        <v>9667</v>
      </c>
      <c r="BT731" t="s">
        <v>16</v>
      </c>
      <c r="BU731" t="s">
        <v>189</v>
      </c>
      <c r="BV731" t="s">
        <v>27</v>
      </c>
      <c r="BW731" t="s">
        <v>195</v>
      </c>
      <c r="BX731" t="s">
        <v>279</v>
      </c>
      <c r="BY731" t="s">
        <v>16</v>
      </c>
      <c r="BZ731" s="138"/>
      <c r="CA731" s="138">
        <v>44644</v>
      </c>
      <c r="CB731" t="s">
        <v>17</v>
      </c>
      <c r="CC731" t="s">
        <v>16</v>
      </c>
      <c r="CD731" t="s">
        <v>6307</v>
      </c>
      <c r="CE731" t="s">
        <v>189</v>
      </c>
      <c r="CF731" t="s">
        <v>189</v>
      </c>
      <c r="CG731" t="s">
        <v>189</v>
      </c>
      <c r="CH731">
        <v>2022</v>
      </c>
      <c r="CI731" s="7">
        <v>44644</v>
      </c>
      <c r="CJ731" t="s">
        <v>4723</v>
      </c>
      <c r="CK731">
        <v>3</v>
      </c>
      <c r="CL731">
        <v>13</v>
      </c>
      <c r="CM731" s="7">
        <v>44641</v>
      </c>
      <c r="CN731" t="s">
        <v>11787</v>
      </c>
      <c r="CO731" t="s">
        <v>9857</v>
      </c>
      <c r="CP731" t="s">
        <v>11556</v>
      </c>
      <c r="CQ731" t="s">
        <v>11780</v>
      </c>
      <c r="CR731" t="s">
        <v>5992</v>
      </c>
      <c r="CS731" t="s">
        <v>5993</v>
      </c>
      <c r="CT731" t="s">
        <v>9852</v>
      </c>
      <c r="CU731" t="s">
        <v>9873</v>
      </c>
      <c r="CV731" t="s">
        <v>6307</v>
      </c>
      <c r="CW731" t="s">
        <v>9874</v>
      </c>
      <c r="CX731" t="s">
        <v>2985</v>
      </c>
      <c r="CY731" t="s">
        <v>9813</v>
      </c>
      <c r="CZ731" t="s">
        <v>6730</v>
      </c>
      <c r="DA731" t="s">
        <v>188</v>
      </c>
      <c r="DB731" t="s">
        <v>16</v>
      </c>
      <c r="DC731" t="s">
        <v>16</v>
      </c>
      <c r="DD731" t="s">
        <v>22</v>
      </c>
      <c r="DE731" t="s">
        <v>16</v>
      </c>
      <c r="DF731" t="s">
        <v>311</v>
      </c>
      <c r="DG731" t="s">
        <v>4727</v>
      </c>
      <c r="DH731" t="s">
        <v>2051</v>
      </c>
      <c r="DI731" t="s">
        <v>5939</v>
      </c>
      <c r="DJ731" t="s">
        <v>16</v>
      </c>
      <c r="DK731" t="s">
        <v>16</v>
      </c>
      <c r="DL731" t="s">
        <v>5972</v>
      </c>
      <c r="DM731" t="s">
        <v>6245</v>
      </c>
      <c r="DN731" t="s">
        <v>189</v>
      </c>
      <c r="DO731" t="s">
        <v>11308</v>
      </c>
      <c r="DP731" t="s">
        <v>8248</v>
      </c>
      <c r="DQ731" t="s">
        <v>10383</v>
      </c>
      <c r="DR731" t="s">
        <v>8249</v>
      </c>
    </row>
    <row r="732" spans="1:122" x14ac:dyDescent="0.25">
      <c r="A732">
        <v>183</v>
      </c>
      <c r="B732" t="s">
        <v>189</v>
      </c>
      <c r="C732" t="s">
        <v>3861</v>
      </c>
      <c r="D732" s="138">
        <v>44644</v>
      </c>
      <c r="E732" t="s">
        <v>1615</v>
      </c>
      <c r="F732" t="s">
        <v>1975</v>
      </c>
      <c r="G732" t="s">
        <v>1929</v>
      </c>
      <c r="H732" t="s">
        <v>1975</v>
      </c>
      <c r="I732" t="s">
        <v>4840</v>
      </c>
      <c r="J732" t="s">
        <v>100</v>
      </c>
      <c r="K732">
        <v>4</v>
      </c>
      <c r="L732">
        <v>4</v>
      </c>
      <c r="M732">
        <v>25.47</v>
      </c>
      <c r="N732">
        <v>31.295999999999999</v>
      </c>
      <c r="O732" t="s">
        <v>189</v>
      </c>
      <c r="P732" t="s">
        <v>13</v>
      </c>
      <c r="Q732" t="s">
        <v>14</v>
      </c>
      <c r="R732" t="s">
        <v>397</v>
      </c>
      <c r="S732" t="s">
        <v>14</v>
      </c>
      <c r="T732" t="s">
        <v>16</v>
      </c>
      <c r="U732" t="s">
        <v>41</v>
      </c>
      <c r="V732" t="s">
        <v>2410</v>
      </c>
      <c r="W732">
        <v>100</v>
      </c>
      <c r="X732" t="s">
        <v>15</v>
      </c>
      <c r="Y732" t="s">
        <v>6282</v>
      </c>
      <c r="Z732" t="s">
        <v>6282</v>
      </c>
      <c r="AA732" t="s">
        <v>9887</v>
      </c>
      <c r="AB732" s="138">
        <v>44649</v>
      </c>
      <c r="AC732" s="138">
        <v>44833</v>
      </c>
      <c r="AD732" t="s">
        <v>6241</v>
      </c>
      <c r="AE732" t="s">
        <v>5394</v>
      </c>
      <c r="AF732" t="s">
        <v>16</v>
      </c>
      <c r="AG732" t="s">
        <v>189</v>
      </c>
      <c r="AH732" s="138">
        <v>45745</v>
      </c>
      <c r="AI732" t="s">
        <v>2414</v>
      </c>
      <c r="AJ732" t="s">
        <v>189</v>
      </c>
      <c r="AK732" t="s">
        <v>189</v>
      </c>
      <c r="AL732" t="s">
        <v>189</v>
      </c>
      <c r="AM732" t="s">
        <v>189</v>
      </c>
      <c r="AN732" t="s">
        <v>189</v>
      </c>
      <c r="AO732" t="s">
        <v>189</v>
      </c>
      <c r="AP732" t="s">
        <v>189</v>
      </c>
      <c r="AQ732" t="s">
        <v>16</v>
      </c>
      <c r="AR732" t="s">
        <v>189</v>
      </c>
      <c r="AS732" t="s">
        <v>16</v>
      </c>
      <c r="AT732" t="s">
        <v>189</v>
      </c>
      <c r="AU732" t="s">
        <v>9344</v>
      </c>
      <c r="AV732" t="s">
        <v>189</v>
      </c>
      <c r="AW732" t="s">
        <v>16</v>
      </c>
      <c r="AX732" t="s">
        <v>16</v>
      </c>
      <c r="AY732" t="s">
        <v>16</v>
      </c>
      <c r="AZ732" t="s">
        <v>16</v>
      </c>
      <c r="BA732" t="s">
        <v>16</v>
      </c>
      <c r="BB732" t="s">
        <v>16</v>
      </c>
      <c r="BC732" t="s">
        <v>181</v>
      </c>
      <c r="BD732" t="s">
        <v>16</v>
      </c>
      <c r="BE732" t="s">
        <v>2136</v>
      </c>
      <c r="BF732" t="s">
        <v>189</v>
      </c>
      <c r="BG732" t="s">
        <v>189</v>
      </c>
      <c r="BH732">
        <v>0</v>
      </c>
      <c r="BI732">
        <v>0</v>
      </c>
      <c r="BJ732">
        <v>0</v>
      </c>
      <c r="BK732" t="s">
        <v>189</v>
      </c>
      <c r="BL732" t="s">
        <v>189</v>
      </c>
      <c r="BN732" t="s">
        <v>1616</v>
      </c>
      <c r="BO732" t="s">
        <v>16</v>
      </c>
      <c r="BP732" t="s">
        <v>1615</v>
      </c>
      <c r="BQ732" t="s">
        <v>184</v>
      </c>
      <c r="BR732" t="s">
        <v>6744</v>
      </c>
      <c r="BS732" t="s">
        <v>9667</v>
      </c>
      <c r="BT732" t="s">
        <v>16</v>
      </c>
      <c r="BU732" t="s">
        <v>189</v>
      </c>
      <c r="BV732" t="s">
        <v>23</v>
      </c>
      <c r="BW732" t="s">
        <v>185</v>
      </c>
      <c r="BX732" t="s">
        <v>1617</v>
      </c>
      <c r="BY732" t="s">
        <v>16</v>
      </c>
      <c r="BZ732" s="138"/>
      <c r="CA732" s="138">
        <v>42655</v>
      </c>
      <c r="CB732" t="s">
        <v>17</v>
      </c>
      <c r="CC732" t="s">
        <v>17</v>
      </c>
      <c r="CD732" t="s">
        <v>6307</v>
      </c>
      <c r="CE732" t="s">
        <v>189</v>
      </c>
      <c r="CF732" t="s">
        <v>6307</v>
      </c>
      <c r="CG732" t="s">
        <v>189</v>
      </c>
      <c r="CH732">
        <v>2022</v>
      </c>
      <c r="CI732" s="7">
        <v>44644</v>
      </c>
      <c r="CJ732" t="s">
        <v>4723</v>
      </c>
      <c r="CK732">
        <v>3</v>
      </c>
      <c r="CL732">
        <v>13</v>
      </c>
      <c r="CM732" s="7">
        <v>44641</v>
      </c>
      <c r="CN732" t="s">
        <v>11787</v>
      </c>
      <c r="CO732" t="s">
        <v>9857</v>
      </c>
      <c r="CP732" t="s">
        <v>11556</v>
      </c>
      <c r="CQ732" t="s">
        <v>11780</v>
      </c>
      <c r="CR732" t="s">
        <v>5992</v>
      </c>
      <c r="CS732" t="s">
        <v>5993</v>
      </c>
      <c r="CT732" t="s">
        <v>9852</v>
      </c>
      <c r="CU732" t="s">
        <v>6826</v>
      </c>
      <c r="CV732" t="s">
        <v>6310</v>
      </c>
      <c r="CW732" t="s">
        <v>9874</v>
      </c>
      <c r="CX732" t="s">
        <v>1618</v>
      </c>
      <c r="CY732" t="s">
        <v>9813</v>
      </c>
      <c r="CZ732" t="s">
        <v>6730</v>
      </c>
      <c r="DA732" t="s">
        <v>252</v>
      </c>
      <c r="DB732" t="s">
        <v>9800</v>
      </c>
      <c r="DC732" t="s">
        <v>16</v>
      </c>
      <c r="DD732" t="s">
        <v>15</v>
      </c>
      <c r="DE732" t="s">
        <v>16</v>
      </c>
      <c r="DF732" t="s">
        <v>16</v>
      </c>
      <c r="DG732" t="s">
        <v>4727</v>
      </c>
      <c r="DH732" t="s">
        <v>2051</v>
      </c>
      <c r="DI732" t="s">
        <v>4502</v>
      </c>
      <c r="DJ732" t="s">
        <v>9887</v>
      </c>
      <c r="DK732" t="s">
        <v>4345</v>
      </c>
      <c r="DL732" t="s">
        <v>4345</v>
      </c>
      <c r="DM732" t="s">
        <v>16</v>
      </c>
      <c r="DN732" t="s">
        <v>189</v>
      </c>
      <c r="DO732" t="s">
        <v>10823</v>
      </c>
      <c r="DP732" t="s">
        <v>8250</v>
      </c>
      <c r="DQ732" t="s">
        <v>10383</v>
      </c>
      <c r="DR732" t="s">
        <v>8251</v>
      </c>
    </row>
    <row r="733" spans="1:122" x14ac:dyDescent="0.25">
      <c r="A733">
        <v>182</v>
      </c>
      <c r="B733" t="s">
        <v>189</v>
      </c>
      <c r="C733" t="s">
        <v>3868</v>
      </c>
      <c r="D733" s="138">
        <v>44643</v>
      </c>
      <c r="E733" t="s">
        <v>3869</v>
      </c>
      <c r="F733" t="s">
        <v>11</v>
      </c>
      <c r="G733" t="s">
        <v>1932</v>
      </c>
      <c r="H733" t="s">
        <v>11</v>
      </c>
      <c r="I733" t="s">
        <v>9802</v>
      </c>
      <c r="J733" t="s">
        <v>100</v>
      </c>
      <c r="K733">
        <v>0.6</v>
      </c>
      <c r="L733">
        <v>0.6</v>
      </c>
      <c r="M733">
        <v>3.82</v>
      </c>
      <c r="N733">
        <v>4.6950000000000003</v>
      </c>
      <c r="O733" t="s">
        <v>189</v>
      </c>
      <c r="P733" t="s">
        <v>13</v>
      </c>
      <c r="Q733" t="s">
        <v>157</v>
      </c>
      <c r="R733" t="s">
        <v>16</v>
      </c>
      <c r="S733" t="s">
        <v>157</v>
      </c>
      <c r="T733" t="s">
        <v>16</v>
      </c>
      <c r="U733" t="s">
        <v>16</v>
      </c>
      <c r="V733" t="s">
        <v>2410</v>
      </c>
      <c r="W733">
        <v>100</v>
      </c>
      <c r="X733" t="s">
        <v>166</v>
      </c>
      <c r="Y733" t="s">
        <v>1883</v>
      </c>
      <c r="Z733" t="s">
        <v>1883</v>
      </c>
      <c r="AA733" t="s">
        <v>189</v>
      </c>
      <c r="AB733" s="138">
        <v>44648</v>
      </c>
      <c r="AC733" s="138">
        <v>44832</v>
      </c>
      <c r="AD733" t="s">
        <v>6240</v>
      </c>
      <c r="AE733" t="s">
        <v>5280</v>
      </c>
      <c r="AF733" t="s">
        <v>16</v>
      </c>
      <c r="AG733" t="s">
        <v>189</v>
      </c>
      <c r="AH733" s="138">
        <v>45744</v>
      </c>
      <c r="AI733" t="s">
        <v>2414</v>
      </c>
      <c r="AJ733" t="s">
        <v>189</v>
      </c>
      <c r="AK733" t="s">
        <v>189</v>
      </c>
      <c r="AL733" t="s">
        <v>189</v>
      </c>
      <c r="AM733" t="s">
        <v>189</v>
      </c>
      <c r="AN733" t="s">
        <v>189</v>
      </c>
      <c r="AO733" t="s">
        <v>189</v>
      </c>
      <c r="AP733" t="s">
        <v>189</v>
      </c>
      <c r="AQ733" t="s">
        <v>16</v>
      </c>
      <c r="AR733" t="s">
        <v>189</v>
      </c>
      <c r="AS733" t="s">
        <v>16</v>
      </c>
      <c r="AT733" t="s">
        <v>189</v>
      </c>
      <c r="AU733" t="s">
        <v>9344</v>
      </c>
      <c r="AV733" t="s">
        <v>189</v>
      </c>
      <c r="AW733" t="s">
        <v>16</v>
      </c>
      <c r="AX733" t="s">
        <v>16</v>
      </c>
      <c r="AY733" t="s">
        <v>16</v>
      </c>
      <c r="AZ733" t="s">
        <v>16</v>
      </c>
      <c r="BA733" t="s">
        <v>16</v>
      </c>
      <c r="BB733" t="s">
        <v>16</v>
      </c>
      <c r="BC733" t="s">
        <v>16</v>
      </c>
      <c r="BD733" t="s">
        <v>16</v>
      </c>
      <c r="BE733" t="s">
        <v>16</v>
      </c>
      <c r="BF733" t="s">
        <v>189</v>
      </c>
      <c r="BG733" t="s">
        <v>189</v>
      </c>
      <c r="BH733">
        <v>0</v>
      </c>
      <c r="BI733">
        <v>0</v>
      </c>
      <c r="BJ733">
        <v>0</v>
      </c>
      <c r="BK733" t="s">
        <v>189</v>
      </c>
      <c r="BL733" t="s">
        <v>189</v>
      </c>
      <c r="BN733" t="s">
        <v>2363</v>
      </c>
      <c r="BO733" t="s">
        <v>7114</v>
      </c>
      <c r="BP733" t="s">
        <v>3180</v>
      </c>
      <c r="BQ733" t="s">
        <v>184</v>
      </c>
      <c r="BR733" t="s">
        <v>6744</v>
      </c>
      <c r="BS733" t="s">
        <v>202</v>
      </c>
      <c r="BT733" t="s">
        <v>16</v>
      </c>
      <c r="BU733" t="s">
        <v>189</v>
      </c>
      <c r="BV733" t="s">
        <v>58</v>
      </c>
      <c r="BW733" t="s">
        <v>195</v>
      </c>
      <c r="BX733" t="s">
        <v>201</v>
      </c>
      <c r="BY733" t="s">
        <v>3181</v>
      </c>
      <c r="BZ733" s="138"/>
      <c r="CA733" s="138">
        <v>44540</v>
      </c>
      <c r="CB733" t="s">
        <v>17</v>
      </c>
      <c r="CC733" t="s">
        <v>17</v>
      </c>
      <c r="CD733" t="s">
        <v>6307</v>
      </c>
      <c r="CE733" t="s">
        <v>189</v>
      </c>
      <c r="CF733" t="s">
        <v>189</v>
      </c>
      <c r="CG733" t="s">
        <v>189</v>
      </c>
      <c r="CH733">
        <v>2022</v>
      </c>
      <c r="CI733" s="7">
        <v>44643</v>
      </c>
      <c r="CJ733" t="s">
        <v>4723</v>
      </c>
      <c r="CK733">
        <v>3</v>
      </c>
      <c r="CL733">
        <v>13</v>
      </c>
      <c r="CM733" s="7">
        <v>44641</v>
      </c>
      <c r="CN733" t="s">
        <v>11787</v>
      </c>
      <c r="CO733" t="s">
        <v>9857</v>
      </c>
      <c r="CP733" t="s">
        <v>11556</v>
      </c>
      <c r="CQ733" t="s">
        <v>11780</v>
      </c>
      <c r="CR733" t="s">
        <v>5992</v>
      </c>
      <c r="CS733" t="s">
        <v>5993</v>
      </c>
      <c r="CT733" t="s">
        <v>9852</v>
      </c>
      <c r="CU733" t="s">
        <v>9873</v>
      </c>
      <c r="CV733" t="s">
        <v>6310</v>
      </c>
      <c r="CW733" t="s">
        <v>9874</v>
      </c>
      <c r="CX733" t="s">
        <v>3179</v>
      </c>
      <c r="CY733" t="s">
        <v>9813</v>
      </c>
      <c r="CZ733" t="s">
        <v>6730</v>
      </c>
      <c r="DA733" t="s">
        <v>188</v>
      </c>
      <c r="DB733" t="s">
        <v>16</v>
      </c>
      <c r="DC733" t="s">
        <v>16</v>
      </c>
      <c r="DD733" t="s">
        <v>22</v>
      </c>
      <c r="DE733" t="s">
        <v>2363</v>
      </c>
      <c r="DF733" t="s">
        <v>2554</v>
      </c>
      <c r="DG733" t="s">
        <v>4727</v>
      </c>
      <c r="DH733" t="s">
        <v>6766</v>
      </c>
      <c r="DI733" t="s">
        <v>5820</v>
      </c>
      <c r="DJ733" t="s">
        <v>16</v>
      </c>
      <c r="DK733" t="s">
        <v>16</v>
      </c>
      <c r="DL733" t="s">
        <v>5972</v>
      </c>
      <c r="DM733" t="s">
        <v>6245</v>
      </c>
      <c r="DN733" t="s">
        <v>189</v>
      </c>
      <c r="DO733" t="s">
        <v>11309</v>
      </c>
      <c r="DP733" t="s">
        <v>8252</v>
      </c>
      <c r="DQ733" t="s">
        <v>10384</v>
      </c>
      <c r="DR733" t="s">
        <v>8253</v>
      </c>
    </row>
    <row r="734" spans="1:122" x14ac:dyDescent="0.25">
      <c r="A734">
        <v>181</v>
      </c>
      <c r="B734" t="s">
        <v>189</v>
      </c>
      <c r="C734" t="s">
        <v>3865</v>
      </c>
      <c r="D734" s="138">
        <v>44643</v>
      </c>
      <c r="E734" t="s">
        <v>3867</v>
      </c>
      <c r="F734" t="s">
        <v>108</v>
      </c>
      <c r="G734" t="s">
        <v>1926</v>
      </c>
      <c r="H734" t="s">
        <v>1958</v>
      </c>
      <c r="I734" t="s">
        <v>4840</v>
      </c>
      <c r="J734" t="s">
        <v>100</v>
      </c>
      <c r="K734">
        <v>3</v>
      </c>
      <c r="L734">
        <v>3</v>
      </c>
      <c r="M734">
        <v>19.12</v>
      </c>
      <c r="N734">
        <v>23.475000000000001</v>
      </c>
      <c r="O734" t="s">
        <v>189</v>
      </c>
      <c r="P734" t="s">
        <v>13</v>
      </c>
      <c r="Q734" t="s">
        <v>85</v>
      </c>
      <c r="R734" t="s">
        <v>690</v>
      </c>
      <c r="S734" t="s">
        <v>85</v>
      </c>
      <c r="T734" t="s">
        <v>16</v>
      </c>
      <c r="U734" t="s">
        <v>1936</v>
      </c>
      <c r="V734" t="s">
        <v>2410</v>
      </c>
      <c r="W734">
        <v>100</v>
      </c>
      <c r="X734" t="s">
        <v>15</v>
      </c>
      <c r="Y734" t="s">
        <v>6282</v>
      </c>
      <c r="Z734" t="s">
        <v>6282</v>
      </c>
      <c r="AA734" t="s">
        <v>9887</v>
      </c>
      <c r="AB734" s="138">
        <v>44650</v>
      </c>
      <c r="AC734" s="138">
        <v>44834</v>
      </c>
      <c r="AD734" t="s">
        <v>6241</v>
      </c>
      <c r="AE734" t="s">
        <v>5395</v>
      </c>
      <c r="AF734" t="s">
        <v>16</v>
      </c>
      <c r="AG734" t="s">
        <v>189</v>
      </c>
      <c r="AH734" s="138">
        <v>45746</v>
      </c>
      <c r="AI734" t="s">
        <v>2414</v>
      </c>
      <c r="AJ734" t="s">
        <v>189</v>
      </c>
      <c r="AK734" t="s">
        <v>189</v>
      </c>
      <c r="AL734" t="s">
        <v>189</v>
      </c>
      <c r="AM734" t="s">
        <v>189</v>
      </c>
      <c r="AN734" t="s">
        <v>189</v>
      </c>
      <c r="AO734" t="s">
        <v>189</v>
      </c>
      <c r="AP734" t="s">
        <v>189</v>
      </c>
      <c r="AQ734" t="s">
        <v>16</v>
      </c>
      <c r="AR734" t="s">
        <v>189</v>
      </c>
      <c r="AS734" t="s">
        <v>16</v>
      </c>
      <c r="AT734" t="s">
        <v>189</v>
      </c>
      <c r="AU734" t="s">
        <v>9344</v>
      </c>
      <c r="AV734" t="s">
        <v>189</v>
      </c>
      <c r="AW734" t="s">
        <v>16</v>
      </c>
      <c r="AX734" t="s">
        <v>16</v>
      </c>
      <c r="AY734" t="s">
        <v>16</v>
      </c>
      <c r="AZ734" t="s">
        <v>16</v>
      </c>
      <c r="BA734" t="s">
        <v>16</v>
      </c>
      <c r="BB734" t="s">
        <v>16</v>
      </c>
      <c r="BC734" t="s">
        <v>181</v>
      </c>
      <c r="BD734" t="s">
        <v>16</v>
      </c>
      <c r="BE734" t="s">
        <v>2136</v>
      </c>
      <c r="BF734" t="s">
        <v>189</v>
      </c>
      <c r="BG734" t="s">
        <v>189</v>
      </c>
      <c r="BH734">
        <v>0</v>
      </c>
      <c r="BI734">
        <v>0</v>
      </c>
      <c r="BJ734">
        <v>0</v>
      </c>
      <c r="BK734" t="s">
        <v>189</v>
      </c>
      <c r="BL734" t="s">
        <v>189</v>
      </c>
      <c r="BN734" t="s">
        <v>3864</v>
      </c>
      <c r="BO734" t="s">
        <v>16</v>
      </c>
      <c r="BP734" t="s">
        <v>3867</v>
      </c>
      <c r="BQ734" t="s">
        <v>184</v>
      </c>
      <c r="BR734" t="s">
        <v>6744</v>
      </c>
      <c r="BS734" t="s">
        <v>9719</v>
      </c>
      <c r="BT734" t="s">
        <v>16</v>
      </c>
      <c r="BU734" t="s">
        <v>189</v>
      </c>
      <c r="BV734" t="s">
        <v>27</v>
      </c>
      <c r="BW734" t="s">
        <v>185</v>
      </c>
      <c r="BX734" t="s">
        <v>343</v>
      </c>
      <c r="BY734" t="s">
        <v>16</v>
      </c>
      <c r="BZ734" s="138"/>
      <c r="CA734" s="138">
        <v>44643</v>
      </c>
      <c r="CB734" t="s">
        <v>17</v>
      </c>
      <c r="CC734" t="s">
        <v>17</v>
      </c>
      <c r="CD734" t="s">
        <v>6307</v>
      </c>
      <c r="CE734" t="s">
        <v>189</v>
      </c>
      <c r="CF734" t="s">
        <v>189</v>
      </c>
      <c r="CG734" t="s">
        <v>189</v>
      </c>
      <c r="CH734">
        <v>2022</v>
      </c>
      <c r="CI734" s="7">
        <v>44643</v>
      </c>
      <c r="CJ734" t="s">
        <v>4723</v>
      </c>
      <c r="CK734">
        <v>3</v>
      </c>
      <c r="CL734">
        <v>13</v>
      </c>
      <c r="CM734" s="7">
        <v>44641</v>
      </c>
      <c r="CN734" t="s">
        <v>11787</v>
      </c>
      <c r="CO734" t="s">
        <v>9857</v>
      </c>
      <c r="CP734" t="s">
        <v>11556</v>
      </c>
      <c r="CQ734" t="s">
        <v>11780</v>
      </c>
      <c r="CR734" t="s">
        <v>5992</v>
      </c>
      <c r="CS734" t="s">
        <v>5993</v>
      </c>
      <c r="CT734" t="s">
        <v>9852</v>
      </c>
      <c r="CU734" t="s">
        <v>6824</v>
      </c>
      <c r="CV734" t="s">
        <v>6307</v>
      </c>
      <c r="CW734" t="s">
        <v>9874</v>
      </c>
      <c r="CX734" t="s">
        <v>3866</v>
      </c>
      <c r="CY734" t="s">
        <v>9813</v>
      </c>
      <c r="CZ734" t="s">
        <v>6730</v>
      </c>
      <c r="DA734" t="s">
        <v>252</v>
      </c>
      <c r="DB734" t="s">
        <v>9800</v>
      </c>
      <c r="DC734" t="s">
        <v>16</v>
      </c>
      <c r="DD734" t="s">
        <v>15</v>
      </c>
      <c r="DE734" t="s">
        <v>16</v>
      </c>
      <c r="DF734" t="s">
        <v>16</v>
      </c>
      <c r="DG734" t="s">
        <v>4727</v>
      </c>
      <c r="DH734" t="s">
        <v>2051</v>
      </c>
      <c r="DI734" t="s">
        <v>4501</v>
      </c>
      <c r="DJ734" t="s">
        <v>9887</v>
      </c>
      <c r="DK734" t="s">
        <v>4345</v>
      </c>
      <c r="DL734" t="s">
        <v>4345</v>
      </c>
      <c r="DM734" t="s">
        <v>16</v>
      </c>
      <c r="DN734" t="s">
        <v>189</v>
      </c>
      <c r="DO734" t="s">
        <v>10824</v>
      </c>
      <c r="DP734" t="s">
        <v>8254</v>
      </c>
      <c r="DQ734" t="s">
        <v>10384</v>
      </c>
      <c r="DR734" t="s">
        <v>8255</v>
      </c>
    </row>
    <row r="735" spans="1:122" x14ac:dyDescent="0.25">
      <c r="A735">
        <v>180</v>
      </c>
      <c r="B735" t="s">
        <v>189</v>
      </c>
      <c r="C735" t="s">
        <v>3882</v>
      </c>
      <c r="D735" s="138">
        <v>44642</v>
      </c>
      <c r="E735" t="s">
        <v>1575</v>
      </c>
      <c r="F735" t="s">
        <v>1930</v>
      </c>
      <c r="G735" t="s">
        <v>1929</v>
      </c>
      <c r="H735" t="s">
        <v>11</v>
      </c>
      <c r="I735" t="s">
        <v>9802</v>
      </c>
      <c r="J735" t="s">
        <v>100</v>
      </c>
      <c r="K735">
        <v>1.75</v>
      </c>
      <c r="L735">
        <v>1.75</v>
      </c>
      <c r="M735">
        <v>11.14</v>
      </c>
      <c r="N735">
        <v>13.696999999999999</v>
      </c>
      <c r="O735" t="s">
        <v>189</v>
      </c>
      <c r="P735" t="s">
        <v>121</v>
      </c>
      <c r="Q735" t="s">
        <v>3881</v>
      </c>
      <c r="R735" t="s">
        <v>16</v>
      </c>
      <c r="S735" t="s">
        <v>16</v>
      </c>
      <c r="T735" t="s">
        <v>16</v>
      </c>
      <c r="U735" t="s">
        <v>16</v>
      </c>
      <c r="V735" t="s">
        <v>2410</v>
      </c>
      <c r="W735">
        <v>100</v>
      </c>
      <c r="X735" t="s">
        <v>15</v>
      </c>
      <c r="Y735" t="s">
        <v>6236</v>
      </c>
      <c r="Z735" t="s">
        <v>6236</v>
      </c>
      <c r="AA735" t="s">
        <v>189</v>
      </c>
      <c r="AB735" s="138">
        <v>44649</v>
      </c>
      <c r="AC735" s="138">
        <v>44833</v>
      </c>
      <c r="AD735" t="s">
        <v>6241</v>
      </c>
      <c r="AE735" t="s">
        <v>5154</v>
      </c>
      <c r="AF735" t="s">
        <v>16</v>
      </c>
      <c r="AG735" t="s">
        <v>189</v>
      </c>
      <c r="AH735" s="138">
        <v>45013</v>
      </c>
      <c r="AI735" t="s">
        <v>2414</v>
      </c>
      <c r="AJ735" t="s">
        <v>189</v>
      </c>
      <c r="AK735" t="s">
        <v>189</v>
      </c>
      <c r="AL735" t="s">
        <v>189</v>
      </c>
      <c r="AM735" t="s">
        <v>189</v>
      </c>
      <c r="AN735" t="s">
        <v>189</v>
      </c>
      <c r="AO735" t="s">
        <v>189</v>
      </c>
      <c r="AP735" t="s">
        <v>5517</v>
      </c>
      <c r="AQ735" t="s">
        <v>16</v>
      </c>
      <c r="AR735" t="s">
        <v>189</v>
      </c>
      <c r="AS735" t="s">
        <v>16</v>
      </c>
      <c r="AT735" t="s">
        <v>189</v>
      </c>
      <c r="AU735" t="s">
        <v>9344</v>
      </c>
      <c r="AV735" t="s">
        <v>189</v>
      </c>
      <c r="AW735" t="s">
        <v>16</v>
      </c>
      <c r="AX735" t="s">
        <v>16</v>
      </c>
      <c r="AY735" t="s">
        <v>16</v>
      </c>
      <c r="AZ735" t="s">
        <v>16</v>
      </c>
      <c r="BA735" t="s">
        <v>16</v>
      </c>
      <c r="BB735" t="s">
        <v>16</v>
      </c>
      <c r="BC735" t="s">
        <v>16</v>
      </c>
      <c r="BD735" t="s">
        <v>16</v>
      </c>
      <c r="BE735" t="s">
        <v>16</v>
      </c>
      <c r="BF735" t="s">
        <v>189</v>
      </c>
      <c r="BG735" t="s">
        <v>189</v>
      </c>
      <c r="BH735">
        <v>0</v>
      </c>
      <c r="BI735">
        <v>0</v>
      </c>
      <c r="BJ735">
        <v>0</v>
      </c>
      <c r="BK735" t="s">
        <v>189</v>
      </c>
      <c r="BL735" t="s">
        <v>189</v>
      </c>
      <c r="BN735" t="s">
        <v>1576</v>
      </c>
      <c r="BO735" t="s">
        <v>16</v>
      </c>
      <c r="BP735" t="s">
        <v>1575</v>
      </c>
      <c r="BQ735" t="s">
        <v>184</v>
      </c>
      <c r="BR735" t="s">
        <v>6744</v>
      </c>
      <c r="BS735" t="s">
        <v>9726</v>
      </c>
      <c r="BT735" t="s">
        <v>16</v>
      </c>
      <c r="BU735" t="s">
        <v>189</v>
      </c>
      <c r="BV735" t="s">
        <v>74</v>
      </c>
      <c r="BW735" t="s">
        <v>185</v>
      </c>
      <c r="BX735" t="s">
        <v>1165</v>
      </c>
      <c r="BY735" t="s">
        <v>16</v>
      </c>
      <c r="BZ735" s="138"/>
      <c r="CA735" s="138">
        <v>43635</v>
      </c>
      <c r="CB735" t="s">
        <v>17</v>
      </c>
      <c r="CC735" t="s">
        <v>17</v>
      </c>
      <c r="CD735" t="s">
        <v>6307</v>
      </c>
      <c r="CE735" t="s">
        <v>189</v>
      </c>
      <c r="CF735" t="s">
        <v>6307</v>
      </c>
      <c r="CG735" t="s">
        <v>189</v>
      </c>
      <c r="CH735">
        <v>2022</v>
      </c>
      <c r="CI735" s="7">
        <v>44642</v>
      </c>
      <c r="CJ735" t="s">
        <v>4723</v>
      </c>
      <c r="CK735">
        <v>3</v>
      </c>
      <c r="CL735">
        <v>13</v>
      </c>
      <c r="CM735" s="7">
        <v>44641</v>
      </c>
      <c r="CN735" t="s">
        <v>11787</v>
      </c>
      <c r="CO735" t="s">
        <v>9857</v>
      </c>
      <c r="CP735" t="s">
        <v>11556</v>
      </c>
      <c r="CQ735" t="s">
        <v>11780</v>
      </c>
      <c r="CR735" t="s">
        <v>5992</v>
      </c>
      <c r="CS735" t="s">
        <v>5993</v>
      </c>
      <c r="CT735" t="s">
        <v>9852</v>
      </c>
      <c r="CU735" t="s">
        <v>9873</v>
      </c>
      <c r="CV735" t="s">
        <v>6310</v>
      </c>
      <c r="CW735" t="s">
        <v>9882</v>
      </c>
      <c r="CX735" t="s">
        <v>1577</v>
      </c>
      <c r="CY735" t="s">
        <v>9813</v>
      </c>
      <c r="CZ735" t="s">
        <v>6236</v>
      </c>
      <c r="DA735" t="s">
        <v>241</v>
      </c>
      <c r="DB735" t="s">
        <v>16</v>
      </c>
      <c r="DC735" t="s">
        <v>16</v>
      </c>
      <c r="DD735" t="s">
        <v>15</v>
      </c>
      <c r="DE735" t="s">
        <v>16</v>
      </c>
      <c r="DF735" t="s">
        <v>16</v>
      </c>
      <c r="DG735" t="s">
        <v>5517</v>
      </c>
      <c r="DH735" t="s">
        <v>2051</v>
      </c>
      <c r="DI735" t="s">
        <v>5522</v>
      </c>
      <c r="DJ735" t="s">
        <v>16</v>
      </c>
      <c r="DK735" t="s">
        <v>4350</v>
      </c>
      <c r="DL735" t="s">
        <v>4350</v>
      </c>
      <c r="DM735" t="s">
        <v>16</v>
      </c>
      <c r="DN735" t="s">
        <v>189</v>
      </c>
      <c r="DO735" t="s">
        <v>11790</v>
      </c>
      <c r="DP735" t="s">
        <v>8256</v>
      </c>
      <c r="DQ735" t="s">
        <v>10385</v>
      </c>
      <c r="DR735" t="s">
        <v>8257</v>
      </c>
    </row>
    <row r="736" spans="1:122" x14ac:dyDescent="0.25">
      <c r="A736">
        <v>179</v>
      </c>
      <c r="B736" t="s">
        <v>189</v>
      </c>
      <c r="C736" t="s">
        <v>3876</v>
      </c>
      <c r="D736" s="138">
        <v>44642</v>
      </c>
      <c r="E736" t="s">
        <v>3880</v>
      </c>
      <c r="F736" t="s">
        <v>11</v>
      </c>
      <c r="G736" t="s">
        <v>1932</v>
      </c>
      <c r="H736" t="s">
        <v>11</v>
      </c>
      <c r="I736" t="s">
        <v>9802</v>
      </c>
      <c r="J736" t="s">
        <v>100</v>
      </c>
      <c r="K736">
        <v>1</v>
      </c>
      <c r="L736">
        <v>1</v>
      </c>
      <c r="M736">
        <v>6.37</v>
      </c>
      <c r="N736">
        <v>7.827</v>
      </c>
      <c r="O736" t="s">
        <v>189</v>
      </c>
      <c r="P736" t="s">
        <v>13</v>
      </c>
      <c r="Q736" t="s">
        <v>161</v>
      </c>
      <c r="R736" t="s">
        <v>16</v>
      </c>
      <c r="S736" t="s">
        <v>161</v>
      </c>
      <c r="T736" t="s">
        <v>16</v>
      </c>
      <c r="U736" t="s">
        <v>16</v>
      </c>
      <c r="V736" t="s">
        <v>2410</v>
      </c>
      <c r="W736">
        <v>100</v>
      </c>
      <c r="X736" t="s">
        <v>22</v>
      </c>
      <c r="Y736" t="s">
        <v>6285</v>
      </c>
      <c r="Z736" t="s">
        <v>1048</v>
      </c>
      <c r="AA736" t="s">
        <v>189</v>
      </c>
      <c r="AB736" s="138">
        <v>44645</v>
      </c>
      <c r="AC736" s="138">
        <v>44829</v>
      </c>
      <c r="AD736" t="s">
        <v>6241</v>
      </c>
      <c r="AE736" t="s">
        <v>5397</v>
      </c>
      <c r="AF736" t="s">
        <v>16</v>
      </c>
      <c r="AG736" t="s">
        <v>189</v>
      </c>
      <c r="AH736" s="138">
        <v>45741</v>
      </c>
      <c r="AI736" t="s">
        <v>2414</v>
      </c>
      <c r="AJ736" t="s">
        <v>189</v>
      </c>
      <c r="AK736" t="s">
        <v>189</v>
      </c>
      <c r="AL736" t="s">
        <v>189</v>
      </c>
      <c r="AM736" t="s">
        <v>189</v>
      </c>
      <c r="AN736" t="s">
        <v>189</v>
      </c>
      <c r="AO736" t="s">
        <v>189</v>
      </c>
      <c r="AP736" t="s">
        <v>189</v>
      </c>
      <c r="AQ736" t="s">
        <v>16</v>
      </c>
      <c r="AR736" t="s">
        <v>189</v>
      </c>
      <c r="AS736" t="s">
        <v>16</v>
      </c>
      <c r="AT736" t="s">
        <v>189</v>
      </c>
      <c r="AU736" t="s">
        <v>9344</v>
      </c>
      <c r="AV736" t="s">
        <v>189</v>
      </c>
      <c r="AW736" t="s">
        <v>16</v>
      </c>
      <c r="AX736" t="s">
        <v>16</v>
      </c>
      <c r="AY736" t="s">
        <v>16</v>
      </c>
      <c r="AZ736" t="s">
        <v>16</v>
      </c>
      <c r="BA736" t="s">
        <v>16</v>
      </c>
      <c r="BB736" t="s">
        <v>16</v>
      </c>
      <c r="BC736" t="s">
        <v>16</v>
      </c>
      <c r="BD736" t="s">
        <v>16</v>
      </c>
      <c r="BE736" t="s">
        <v>16</v>
      </c>
      <c r="BF736" t="s">
        <v>189</v>
      </c>
      <c r="BG736" t="s">
        <v>189</v>
      </c>
      <c r="BH736">
        <v>0</v>
      </c>
      <c r="BI736">
        <v>0</v>
      </c>
      <c r="BJ736">
        <v>0</v>
      </c>
      <c r="BK736" t="s">
        <v>189</v>
      </c>
      <c r="BL736" t="s">
        <v>189</v>
      </c>
      <c r="BN736" t="s">
        <v>3875</v>
      </c>
      <c r="BO736" t="s">
        <v>7118</v>
      </c>
      <c r="BP736" t="s">
        <v>3878</v>
      </c>
      <c r="BQ736" t="s">
        <v>184</v>
      </c>
      <c r="BR736" t="s">
        <v>6744</v>
      </c>
      <c r="BS736" t="s">
        <v>9719</v>
      </c>
      <c r="BT736" t="s">
        <v>16</v>
      </c>
      <c r="BU736" t="s">
        <v>189</v>
      </c>
      <c r="BV736" t="s">
        <v>23</v>
      </c>
      <c r="BW736" t="s">
        <v>185</v>
      </c>
      <c r="BX736" t="s">
        <v>3879</v>
      </c>
      <c r="BY736" t="s">
        <v>16</v>
      </c>
      <c r="BZ736" s="138"/>
      <c r="CA736" s="138">
        <v>44642</v>
      </c>
      <c r="CB736" t="s">
        <v>17</v>
      </c>
      <c r="CC736" t="s">
        <v>17</v>
      </c>
      <c r="CD736" t="s">
        <v>6307</v>
      </c>
      <c r="CE736" t="s">
        <v>189</v>
      </c>
      <c r="CF736" t="s">
        <v>189</v>
      </c>
      <c r="CG736" t="s">
        <v>189</v>
      </c>
      <c r="CH736">
        <v>2022</v>
      </c>
      <c r="CI736" s="7">
        <v>44642</v>
      </c>
      <c r="CJ736" t="s">
        <v>4723</v>
      </c>
      <c r="CK736">
        <v>3</v>
      </c>
      <c r="CL736">
        <v>13</v>
      </c>
      <c r="CM736" s="7">
        <v>44641</v>
      </c>
      <c r="CN736" t="s">
        <v>11787</v>
      </c>
      <c r="CO736" t="s">
        <v>9857</v>
      </c>
      <c r="CP736" t="s">
        <v>11556</v>
      </c>
      <c r="CQ736" t="s">
        <v>11780</v>
      </c>
      <c r="CR736" t="s">
        <v>5992</v>
      </c>
      <c r="CS736" t="s">
        <v>5993</v>
      </c>
      <c r="CT736" t="s">
        <v>9852</v>
      </c>
      <c r="CU736" t="s">
        <v>9873</v>
      </c>
      <c r="CV736" t="s">
        <v>6307</v>
      </c>
      <c r="CW736" t="s">
        <v>9874</v>
      </c>
      <c r="CX736" t="s">
        <v>3877</v>
      </c>
      <c r="CY736" t="s">
        <v>9813</v>
      </c>
      <c r="CZ736" t="s">
        <v>6730</v>
      </c>
      <c r="DA736" t="s">
        <v>188</v>
      </c>
      <c r="DB736" t="s">
        <v>16</v>
      </c>
      <c r="DC736" t="s">
        <v>16</v>
      </c>
      <c r="DD736" t="s">
        <v>22</v>
      </c>
      <c r="DE736" t="s">
        <v>16</v>
      </c>
      <c r="DF736" t="s">
        <v>381</v>
      </c>
      <c r="DG736" t="s">
        <v>4727</v>
      </c>
      <c r="DH736" t="s">
        <v>2051</v>
      </c>
      <c r="DI736" t="s">
        <v>4519</v>
      </c>
      <c r="DJ736" t="s">
        <v>16</v>
      </c>
      <c r="DK736" t="s">
        <v>16</v>
      </c>
      <c r="DL736" t="s">
        <v>5972</v>
      </c>
      <c r="DM736" t="s">
        <v>6245</v>
      </c>
      <c r="DN736" t="s">
        <v>189</v>
      </c>
      <c r="DO736" t="s">
        <v>11310</v>
      </c>
      <c r="DP736" t="s">
        <v>8258</v>
      </c>
      <c r="DQ736" t="s">
        <v>10385</v>
      </c>
      <c r="DR736" t="s">
        <v>8259</v>
      </c>
    </row>
    <row r="737" spans="1:122" x14ac:dyDescent="0.25">
      <c r="A737">
        <v>178</v>
      </c>
      <c r="B737" t="s">
        <v>189</v>
      </c>
      <c r="C737" t="s">
        <v>2638</v>
      </c>
      <c r="D737" s="138">
        <v>44642</v>
      </c>
      <c r="E737" t="s">
        <v>3874</v>
      </c>
      <c r="F737" t="s">
        <v>11</v>
      </c>
      <c r="G737" t="s">
        <v>1932</v>
      </c>
      <c r="H737" t="s">
        <v>11</v>
      </c>
      <c r="I737" t="s">
        <v>9802</v>
      </c>
      <c r="J737" t="s">
        <v>100</v>
      </c>
      <c r="K737">
        <v>1.5</v>
      </c>
      <c r="L737">
        <v>1.5</v>
      </c>
      <c r="M737">
        <v>9.5500000000000007</v>
      </c>
      <c r="N737">
        <v>11.74</v>
      </c>
      <c r="O737" t="s">
        <v>189</v>
      </c>
      <c r="P737" t="s">
        <v>13</v>
      </c>
      <c r="Q737" t="s">
        <v>94</v>
      </c>
      <c r="R737" t="s">
        <v>671</v>
      </c>
      <c r="S737" t="s">
        <v>94</v>
      </c>
      <c r="T737" t="s">
        <v>16</v>
      </c>
      <c r="U737" t="s">
        <v>137</v>
      </c>
      <c r="V737" t="s">
        <v>2410</v>
      </c>
      <c r="W737">
        <v>100</v>
      </c>
      <c r="X737" t="s">
        <v>22</v>
      </c>
      <c r="Y737" t="s">
        <v>6282</v>
      </c>
      <c r="Z737" t="s">
        <v>6282</v>
      </c>
      <c r="AA737" t="s">
        <v>189</v>
      </c>
      <c r="AB737" s="138">
        <v>44645</v>
      </c>
      <c r="AC737" s="138">
        <v>44829</v>
      </c>
      <c r="AD737" t="s">
        <v>6241</v>
      </c>
      <c r="AE737" t="s">
        <v>5176</v>
      </c>
      <c r="AF737" t="s">
        <v>16</v>
      </c>
      <c r="AG737" t="s">
        <v>189</v>
      </c>
      <c r="AH737" s="138">
        <v>45741</v>
      </c>
      <c r="AI737" t="s">
        <v>2414</v>
      </c>
      <c r="AJ737" t="s">
        <v>189</v>
      </c>
      <c r="AK737" t="s">
        <v>189</v>
      </c>
      <c r="AL737" t="s">
        <v>189</v>
      </c>
      <c r="AM737" t="s">
        <v>189</v>
      </c>
      <c r="AN737" t="s">
        <v>189</v>
      </c>
      <c r="AO737" t="s">
        <v>189</v>
      </c>
      <c r="AP737" t="s">
        <v>189</v>
      </c>
      <c r="AQ737" t="s">
        <v>16</v>
      </c>
      <c r="AR737" t="s">
        <v>189</v>
      </c>
      <c r="AS737" t="s">
        <v>16</v>
      </c>
      <c r="AT737" t="s">
        <v>189</v>
      </c>
      <c r="AU737" t="s">
        <v>9344</v>
      </c>
      <c r="AV737" t="s">
        <v>189</v>
      </c>
      <c r="AW737" t="s">
        <v>16</v>
      </c>
      <c r="AX737" t="s">
        <v>16</v>
      </c>
      <c r="AY737" t="s">
        <v>16</v>
      </c>
      <c r="AZ737" t="s">
        <v>16</v>
      </c>
      <c r="BA737" t="s">
        <v>16</v>
      </c>
      <c r="BB737" t="s">
        <v>16</v>
      </c>
      <c r="BC737" t="s">
        <v>16</v>
      </c>
      <c r="BD737" t="s">
        <v>16</v>
      </c>
      <c r="BE737" t="s">
        <v>16</v>
      </c>
      <c r="BF737" t="s">
        <v>189</v>
      </c>
      <c r="BG737" t="s">
        <v>189</v>
      </c>
      <c r="BH737">
        <v>0</v>
      </c>
      <c r="BI737">
        <v>0</v>
      </c>
      <c r="BJ737">
        <v>0</v>
      </c>
      <c r="BK737" t="s">
        <v>189</v>
      </c>
      <c r="BL737" t="s">
        <v>189</v>
      </c>
      <c r="BN737" t="s">
        <v>2225</v>
      </c>
      <c r="BO737" t="s">
        <v>7115</v>
      </c>
      <c r="BP737" t="s">
        <v>2635</v>
      </c>
      <c r="BQ737" t="s">
        <v>184</v>
      </c>
      <c r="BR737" t="s">
        <v>6744</v>
      </c>
      <c r="BS737" t="s">
        <v>9667</v>
      </c>
      <c r="BT737" t="s">
        <v>16</v>
      </c>
      <c r="BU737" t="s">
        <v>189</v>
      </c>
      <c r="BV737" t="s">
        <v>27</v>
      </c>
      <c r="BW737" t="s">
        <v>195</v>
      </c>
      <c r="BX737" t="s">
        <v>2636</v>
      </c>
      <c r="BY737" t="s">
        <v>2637</v>
      </c>
      <c r="BZ737" s="138"/>
      <c r="CA737" s="138">
        <v>44642</v>
      </c>
      <c r="CB737" t="s">
        <v>17</v>
      </c>
      <c r="CC737" t="s">
        <v>17</v>
      </c>
      <c r="CD737" t="s">
        <v>6307</v>
      </c>
      <c r="CE737" t="s">
        <v>189</v>
      </c>
      <c r="CF737" t="s">
        <v>189</v>
      </c>
      <c r="CG737" t="s">
        <v>189</v>
      </c>
      <c r="CH737">
        <v>2022</v>
      </c>
      <c r="CI737" s="7">
        <v>44642</v>
      </c>
      <c r="CJ737" t="s">
        <v>4723</v>
      </c>
      <c r="CK737">
        <v>3</v>
      </c>
      <c r="CL737">
        <v>13</v>
      </c>
      <c r="CM737" s="7">
        <v>44641</v>
      </c>
      <c r="CN737" t="s">
        <v>11787</v>
      </c>
      <c r="CO737" t="s">
        <v>9857</v>
      </c>
      <c r="CP737" t="s">
        <v>11556</v>
      </c>
      <c r="CQ737" t="s">
        <v>11780</v>
      </c>
      <c r="CR737" t="s">
        <v>5992</v>
      </c>
      <c r="CS737" t="s">
        <v>5993</v>
      </c>
      <c r="CT737" t="s">
        <v>9852</v>
      </c>
      <c r="CU737" t="s">
        <v>9873</v>
      </c>
      <c r="CV737" t="s">
        <v>6307</v>
      </c>
      <c r="CW737" t="s">
        <v>9874</v>
      </c>
      <c r="CX737" t="s">
        <v>2634</v>
      </c>
      <c r="CY737" t="s">
        <v>9813</v>
      </c>
      <c r="CZ737" t="s">
        <v>6730</v>
      </c>
      <c r="DA737" t="s">
        <v>188</v>
      </c>
      <c r="DB737" t="s">
        <v>16</v>
      </c>
      <c r="DC737" t="s">
        <v>16</v>
      </c>
      <c r="DD737" t="s">
        <v>22</v>
      </c>
      <c r="DE737" t="s">
        <v>16</v>
      </c>
      <c r="DF737" t="s">
        <v>509</v>
      </c>
      <c r="DG737" t="s">
        <v>4727</v>
      </c>
      <c r="DH737" t="s">
        <v>2051</v>
      </c>
      <c r="DI737" t="s">
        <v>4536</v>
      </c>
      <c r="DJ737" t="s">
        <v>16</v>
      </c>
      <c r="DK737" t="s">
        <v>16</v>
      </c>
      <c r="DL737" t="s">
        <v>5972</v>
      </c>
      <c r="DM737" t="s">
        <v>6245</v>
      </c>
      <c r="DN737" t="s">
        <v>189</v>
      </c>
      <c r="DO737" t="s">
        <v>11311</v>
      </c>
      <c r="DP737" t="s">
        <v>8260</v>
      </c>
      <c r="DQ737" t="s">
        <v>10385</v>
      </c>
      <c r="DR737" t="s">
        <v>8261</v>
      </c>
    </row>
    <row r="738" spans="1:122" x14ac:dyDescent="0.25">
      <c r="A738">
        <v>177</v>
      </c>
      <c r="B738" t="s">
        <v>189</v>
      </c>
      <c r="C738" t="s">
        <v>3871</v>
      </c>
      <c r="D738" s="138">
        <v>44642</v>
      </c>
      <c r="E738" t="s">
        <v>4581</v>
      </c>
      <c r="F738" t="s">
        <v>11</v>
      </c>
      <c r="G738" t="s">
        <v>1929</v>
      </c>
      <c r="H738" t="s">
        <v>11</v>
      </c>
      <c r="I738" t="s">
        <v>9802</v>
      </c>
      <c r="J738" t="s">
        <v>100</v>
      </c>
      <c r="K738">
        <v>0.5</v>
      </c>
      <c r="L738">
        <v>0.5</v>
      </c>
      <c r="M738">
        <v>3.18</v>
      </c>
      <c r="N738">
        <v>3.9140000000000001</v>
      </c>
      <c r="O738" t="s">
        <v>189</v>
      </c>
      <c r="P738" t="s">
        <v>121</v>
      </c>
      <c r="Q738" t="s">
        <v>545</v>
      </c>
      <c r="R738" t="s">
        <v>16</v>
      </c>
      <c r="S738" t="s">
        <v>545</v>
      </c>
      <c r="T738" t="s">
        <v>16</v>
      </c>
      <c r="U738" t="s">
        <v>16</v>
      </c>
      <c r="V738" t="s">
        <v>2410</v>
      </c>
      <c r="W738">
        <v>100</v>
      </c>
      <c r="X738" t="s">
        <v>166</v>
      </c>
      <c r="Y738" t="s">
        <v>1883</v>
      </c>
      <c r="Z738" t="s">
        <v>1883</v>
      </c>
      <c r="AA738" t="s">
        <v>189</v>
      </c>
      <c r="AB738" s="138">
        <v>44645</v>
      </c>
      <c r="AC738" s="138">
        <v>44829</v>
      </c>
      <c r="AD738" t="s">
        <v>6240</v>
      </c>
      <c r="AE738" t="s">
        <v>5396</v>
      </c>
      <c r="AF738" t="s">
        <v>16</v>
      </c>
      <c r="AG738" t="s">
        <v>189</v>
      </c>
      <c r="AH738" s="138">
        <v>45009</v>
      </c>
      <c r="AI738" t="s">
        <v>2414</v>
      </c>
      <c r="AJ738" t="s">
        <v>189</v>
      </c>
      <c r="AK738" t="s">
        <v>189</v>
      </c>
      <c r="AL738" t="s">
        <v>189</v>
      </c>
      <c r="AM738" t="s">
        <v>189</v>
      </c>
      <c r="AN738" t="s">
        <v>189</v>
      </c>
      <c r="AO738" t="s">
        <v>189</v>
      </c>
      <c r="AP738" t="s">
        <v>5517</v>
      </c>
      <c r="AQ738" t="s">
        <v>16</v>
      </c>
      <c r="AR738" t="s">
        <v>189</v>
      </c>
      <c r="AS738" t="s">
        <v>16</v>
      </c>
      <c r="AT738" t="s">
        <v>189</v>
      </c>
      <c r="AU738" t="s">
        <v>9344</v>
      </c>
      <c r="AV738" t="s">
        <v>189</v>
      </c>
      <c r="AW738" t="s">
        <v>16</v>
      </c>
      <c r="AX738" t="s">
        <v>16</v>
      </c>
      <c r="AY738" t="s">
        <v>16</v>
      </c>
      <c r="AZ738" t="s">
        <v>16</v>
      </c>
      <c r="BA738" t="s">
        <v>16</v>
      </c>
      <c r="BB738" t="s">
        <v>16</v>
      </c>
      <c r="BC738" t="s">
        <v>16</v>
      </c>
      <c r="BD738" t="s">
        <v>16</v>
      </c>
      <c r="BE738" t="s">
        <v>16</v>
      </c>
      <c r="BF738" t="s">
        <v>189</v>
      </c>
      <c r="BG738" t="s">
        <v>189</v>
      </c>
      <c r="BH738">
        <v>0</v>
      </c>
      <c r="BI738">
        <v>0</v>
      </c>
      <c r="BJ738">
        <v>0</v>
      </c>
      <c r="BK738" t="s">
        <v>189</v>
      </c>
      <c r="BL738" t="s">
        <v>189</v>
      </c>
      <c r="BN738" t="s">
        <v>3870</v>
      </c>
      <c r="BO738" t="s">
        <v>9710</v>
      </c>
      <c r="BP738" t="s">
        <v>4582</v>
      </c>
      <c r="BQ738" t="s">
        <v>184</v>
      </c>
      <c r="BR738" t="s">
        <v>6744</v>
      </c>
      <c r="BS738" t="s">
        <v>9667</v>
      </c>
      <c r="BT738" t="s">
        <v>16</v>
      </c>
      <c r="BU738" t="s">
        <v>189</v>
      </c>
      <c r="BV738" t="s">
        <v>18</v>
      </c>
      <c r="BW738" t="s">
        <v>195</v>
      </c>
      <c r="BX738" t="s">
        <v>2595</v>
      </c>
      <c r="BY738" t="s">
        <v>3873</v>
      </c>
      <c r="BZ738" s="138"/>
      <c r="CA738" s="138">
        <v>44642</v>
      </c>
      <c r="CB738" t="s">
        <v>17</v>
      </c>
      <c r="CC738" t="s">
        <v>17</v>
      </c>
      <c r="CD738" t="s">
        <v>6307</v>
      </c>
      <c r="CE738" t="s">
        <v>189</v>
      </c>
      <c r="CF738" t="s">
        <v>189</v>
      </c>
      <c r="CG738" t="s">
        <v>189</v>
      </c>
      <c r="CH738">
        <v>2022</v>
      </c>
      <c r="CI738" s="7">
        <v>44642</v>
      </c>
      <c r="CJ738" t="s">
        <v>4723</v>
      </c>
      <c r="CK738">
        <v>3</v>
      </c>
      <c r="CL738">
        <v>13</v>
      </c>
      <c r="CM738" s="7">
        <v>44641</v>
      </c>
      <c r="CN738" t="s">
        <v>11787</v>
      </c>
      <c r="CO738" t="s">
        <v>9857</v>
      </c>
      <c r="CP738" t="s">
        <v>11556</v>
      </c>
      <c r="CQ738" t="s">
        <v>11780</v>
      </c>
      <c r="CR738" t="s">
        <v>5992</v>
      </c>
      <c r="CS738" t="s">
        <v>5993</v>
      </c>
      <c r="CT738" t="s">
        <v>9852</v>
      </c>
      <c r="CU738" t="s">
        <v>9873</v>
      </c>
      <c r="CV738" t="s">
        <v>6307</v>
      </c>
      <c r="CW738" t="s">
        <v>9882</v>
      </c>
      <c r="CX738" t="s">
        <v>3872</v>
      </c>
      <c r="CY738" t="s">
        <v>9813</v>
      </c>
      <c r="CZ738" t="s">
        <v>6730</v>
      </c>
      <c r="DA738" t="s">
        <v>188</v>
      </c>
      <c r="DB738" t="s">
        <v>16</v>
      </c>
      <c r="DC738" t="s">
        <v>16</v>
      </c>
      <c r="DD738" t="s">
        <v>22</v>
      </c>
      <c r="DE738" t="s">
        <v>3870</v>
      </c>
      <c r="DF738" t="s">
        <v>3297</v>
      </c>
      <c r="DG738" t="s">
        <v>5517</v>
      </c>
      <c r="DH738" t="s">
        <v>6766</v>
      </c>
      <c r="DI738" t="s">
        <v>4755</v>
      </c>
      <c r="DJ738" t="s">
        <v>16</v>
      </c>
      <c r="DK738" t="s">
        <v>16</v>
      </c>
      <c r="DL738" t="s">
        <v>5972</v>
      </c>
      <c r="DM738" t="s">
        <v>9708</v>
      </c>
      <c r="DN738" t="s">
        <v>189</v>
      </c>
      <c r="DO738" t="s">
        <v>11312</v>
      </c>
      <c r="DP738" t="s">
        <v>8262</v>
      </c>
      <c r="DQ738" t="s">
        <v>10385</v>
      </c>
      <c r="DR738" t="s">
        <v>8263</v>
      </c>
    </row>
    <row r="739" spans="1:122" x14ac:dyDescent="0.25">
      <c r="A739">
        <v>176</v>
      </c>
      <c r="B739" t="s">
        <v>189</v>
      </c>
      <c r="C739" t="s">
        <v>3888</v>
      </c>
      <c r="D739" s="138">
        <v>44641</v>
      </c>
      <c r="E739" t="s">
        <v>2552</v>
      </c>
      <c r="F739" t="s">
        <v>11</v>
      </c>
      <c r="G739" t="s">
        <v>1929</v>
      </c>
      <c r="H739" t="s">
        <v>11</v>
      </c>
      <c r="I739" t="s">
        <v>9802</v>
      </c>
      <c r="J739" t="s">
        <v>100</v>
      </c>
      <c r="K739">
        <v>0.45</v>
      </c>
      <c r="L739">
        <v>0.45</v>
      </c>
      <c r="M739">
        <v>2.86</v>
      </c>
      <c r="N739">
        <v>3.5209999999999999</v>
      </c>
      <c r="O739" t="s">
        <v>189</v>
      </c>
      <c r="P739" t="s">
        <v>121</v>
      </c>
      <c r="Q739" t="s">
        <v>51</v>
      </c>
      <c r="R739" t="s">
        <v>16</v>
      </c>
      <c r="S739" t="s">
        <v>51</v>
      </c>
      <c r="T739" t="s">
        <v>16</v>
      </c>
      <c r="U739" t="s">
        <v>16</v>
      </c>
      <c r="V739" t="s">
        <v>2410</v>
      </c>
      <c r="W739">
        <v>100</v>
      </c>
      <c r="X739" t="s">
        <v>32</v>
      </c>
      <c r="Y739" t="s">
        <v>1883</v>
      </c>
      <c r="Z739" t="s">
        <v>1883</v>
      </c>
      <c r="AA739" t="s">
        <v>189</v>
      </c>
      <c r="AB739" s="138">
        <v>44645</v>
      </c>
      <c r="AC739" s="138">
        <v>45009</v>
      </c>
      <c r="AD739" t="s">
        <v>6240</v>
      </c>
      <c r="AE739" t="s">
        <v>5157</v>
      </c>
      <c r="AF739" t="s">
        <v>16</v>
      </c>
      <c r="AG739" t="s">
        <v>189</v>
      </c>
      <c r="AH739" s="138">
        <v>45009</v>
      </c>
      <c r="AI739" t="s">
        <v>16</v>
      </c>
      <c r="AJ739" t="s">
        <v>189</v>
      </c>
      <c r="AK739" t="s">
        <v>189</v>
      </c>
      <c r="AL739" t="s">
        <v>189</v>
      </c>
      <c r="AM739" t="s">
        <v>189</v>
      </c>
      <c r="AN739" t="s">
        <v>189</v>
      </c>
      <c r="AO739" t="s">
        <v>189</v>
      </c>
      <c r="AP739" t="s">
        <v>5517</v>
      </c>
      <c r="AQ739" t="s">
        <v>16</v>
      </c>
      <c r="AR739" t="s">
        <v>189</v>
      </c>
      <c r="AS739" t="s">
        <v>16</v>
      </c>
      <c r="AT739" t="s">
        <v>189</v>
      </c>
      <c r="AU739" t="s">
        <v>9344</v>
      </c>
      <c r="AV739" t="s">
        <v>189</v>
      </c>
      <c r="AW739" t="s">
        <v>16</v>
      </c>
      <c r="AX739" t="s">
        <v>16</v>
      </c>
      <c r="AY739" t="s">
        <v>16</v>
      </c>
      <c r="AZ739" t="s">
        <v>16</v>
      </c>
      <c r="BA739" t="s">
        <v>16</v>
      </c>
      <c r="BB739" t="s">
        <v>16</v>
      </c>
      <c r="BC739" t="s">
        <v>16</v>
      </c>
      <c r="BD739" t="s">
        <v>16</v>
      </c>
      <c r="BE739" t="s">
        <v>16</v>
      </c>
      <c r="BF739" t="s">
        <v>189</v>
      </c>
      <c r="BG739" t="s">
        <v>189</v>
      </c>
      <c r="BH739">
        <v>0</v>
      </c>
      <c r="BI739">
        <v>0</v>
      </c>
      <c r="BJ739">
        <v>0</v>
      </c>
      <c r="BK739" t="s">
        <v>189</v>
      </c>
      <c r="BL739" t="s">
        <v>189</v>
      </c>
      <c r="BN739" t="s">
        <v>2549</v>
      </c>
      <c r="BO739" t="s">
        <v>16</v>
      </c>
      <c r="BP739" t="s">
        <v>2552</v>
      </c>
      <c r="BQ739" t="s">
        <v>184</v>
      </c>
      <c r="BR739" t="s">
        <v>6744</v>
      </c>
      <c r="BS739" t="s">
        <v>1494</v>
      </c>
      <c r="BT739" t="s">
        <v>16</v>
      </c>
      <c r="BU739" t="s">
        <v>189</v>
      </c>
      <c r="BV739" t="s">
        <v>18</v>
      </c>
      <c r="BW739" t="s">
        <v>9689</v>
      </c>
      <c r="BX739" t="s">
        <v>310</v>
      </c>
      <c r="BY739" t="s">
        <v>2553</v>
      </c>
      <c r="BZ739" s="138"/>
      <c r="CA739" s="138">
        <v>44487</v>
      </c>
      <c r="CB739" t="s">
        <v>17</v>
      </c>
      <c r="CC739" t="s">
        <v>17</v>
      </c>
      <c r="CD739" t="s">
        <v>6307</v>
      </c>
      <c r="CE739" t="s">
        <v>189</v>
      </c>
      <c r="CF739" t="s">
        <v>189</v>
      </c>
      <c r="CG739" t="s">
        <v>189</v>
      </c>
      <c r="CH739">
        <v>2022</v>
      </c>
      <c r="CI739" s="7">
        <v>44641</v>
      </c>
      <c r="CJ739" t="s">
        <v>4723</v>
      </c>
      <c r="CK739">
        <v>3</v>
      </c>
      <c r="CL739">
        <v>13</v>
      </c>
      <c r="CM739" s="7">
        <v>44641</v>
      </c>
      <c r="CN739" t="s">
        <v>11787</v>
      </c>
      <c r="CO739" t="s">
        <v>9857</v>
      </c>
      <c r="CP739" t="s">
        <v>11556</v>
      </c>
      <c r="CQ739" t="s">
        <v>11780</v>
      </c>
      <c r="CR739" t="s">
        <v>5992</v>
      </c>
      <c r="CS739" t="s">
        <v>5993</v>
      </c>
      <c r="CT739" t="s">
        <v>9852</v>
      </c>
      <c r="CU739" t="s">
        <v>9873</v>
      </c>
      <c r="CV739" t="s">
        <v>6310</v>
      </c>
      <c r="CW739" t="s">
        <v>9882</v>
      </c>
      <c r="CX739" t="s">
        <v>2551</v>
      </c>
      <c r="CY739" t="s">
        <v>9813</v>
      </c>
      <c r="CZ739" t="s">
        <v>6730</v>
      </c>
      <c r="DA739" t="s">
        <v>188</v>
      </c>
      <c r="DB739" t="s">
        <v>16</v>
      </c>
      <c r="DC739" t="s">
        <v>3889</v>
      </c>
      <c r="DD739" t="s">
        <v>32</v>
      </c>
      <c r="DE739" t="s">
        <v>16</v>
      </c>
      <c r="DF739" t="s">
        <v>16</v>
      </c>
      <c r="DG739" t="s">
        <v>5517</v>
      </c>
      <c r="DH739" t="s">
        <v>6766</v>
      </c>
      <c r="DI739" t="s">
        <v>5842</v>
      </c>
      <c r="DJ739" t="s">
        <v>16</v>
      </c>
      <c r="DK739" t="s">
        <v>16</v>
      </c>
      <c r="DL739" t="s">
        <v>4465</v>
      </c>
      <c r="DM739" t="s">
        <v>16</v>
      </c>
      <c r="DN739" t="s">
        <v>189</v>
      </c>
      <c r="DO739" t="s">
        <v>11791</v>
      </c>
      <c r="DP739" t="s">
        <v>8264</v>
      </c>
      <c r="DQ739" t="s">
        <v>10386</v>
      </c>
      <c r="DR739" t="s">
        <v>8265</v>
      </c>
    </row>
    <row r="740" spans="1:122" x14ac:dyDescent="0.25">
      <c r="A740">
        <v>175</v>
      </c>
      <c r="B740" t="s">
        <v>189</v>
      </c>
      <c r="C740" t="s">
        <v>3884</v>
      </c>
      <c r="D740" s="138">
        <v>44641</v>
      </c>
      <c r="E740" t="s">
        <v>3887</v>
      </c>
      <c r="F740" t="s">
        <v>11</v>
      </c>
      <c r="G740" t="s">
        <v>1926</v>
      </c>
      <c r="H740" t="s">
        <v>11</v>
      </c>
      <c r="I740" t="s">
        <v>9802</v>
      </c>
      <c r="J740" t="s">
        <v>100</v>
      </c>
      <c r="K740">
        <v>2.7</v>
      </c>
      <c r="L740">
        <v>2.7</v>
      </c>
      <c r="M740">
        <v>17.16</v>
      </c>
      <c r="N740">
        <v>21.128</v>
      </c>
      <c r="O740" t="s">
        <v>189</v>
      </c>
      <c r="P740" t="s">
        <v>13</v>
      </c>
      <c r="Q740" t="s">
        <v>428</v>
      </c>
      <c r="R740" t="s">
        <v>16</v>
      </c>
      <c r="S740" t="s">
        <v>16</v>
      </c>
      <c r="T740" t="s">
        <v>16</v>
      </c>
      <c r="U740" t="s">
        <v>16</v>
      </c>
      <c r="V740" t="s">
        <v>2410</v>
      </c>
      <c r="W740">
        <v>100</v>
      </c>
      <c r="X740" t="s">
        <v>568</v>
      </c>
      <c r="Y740" t="s">
        <v>1883</v>
      </c>
      <c r="Z740" t="s">
        <v>1883</v>
      </c>
      <c r="AA740" t="s">
        <v>189</v>
      </c>
      <c r="AB740" s="138">
        <v>44650</v>
      </c>
      <c r="AC740" s="138">
        <v>44834</v>
      </c>
      <c r="AD740" t="s">
        <v>6240</v>
      </c>
      <c r="AE740" t="s">
        <v>5398</v>
      </c>
      <c r="AF740" t="s">
        <v>16</v>
      </c>
      <c r="AG740" t="s">
        <v>189</v>
      </c>
      <c r="AH740" s="138">
        <v>45746</v>
      </c>
      <c r="AI740" t="s">
        <v>2414</v>
      </c>
      <c r="AJ740" t="s">
        <v>189</v>
      </c>
      <c r="AK740" t="s">
        <v>189</v>
      </c>
      <c r="AL740" t="s">
        <v>189</v>
      </c>
      <c r="AM740" t="s">
        <v>189</v>
      </c>
      <c r="AN740" t="s">
        <v>189</v>
      </c>
      <c r="AO740" t="s">
        <v>189</v>
      </c>
      <c r="AP740" t="s">
        <v>189</v>
      </c>
      <c r="AQ740" t="s">
        <v>16</v>
      </c>
      <c r="AR740" t="s">
        <v>189</v>
      </c>
      <c r="AS740" t="s">
        <v>16</v>
      </c>
      <c r="AT740" t="s">
        <v>189</v>
      </c>
      <c r="AU740" t="s">
        <v>9344</v>
      </c>
      <c r="AV740" t="s">
        <v>189</v>
      </c>
      <c r="AW740" t="s">
        <v>16</v>
      </c>
      <c r="AX740" t="s">
        <v>16</v>
      </c>
      <c r="AY740" t="s">
        <v>16</v>
      </c>
      <c r="AZ740" t="s">
        <v>16</v>
      </c>
      <c r="BA740" t="s">
        <v>16</v>
      </c>
      <c r="BB740" t="s">
        <v>16</v>
      </c>
      <c r="BC740" t="s">
        <v>16</v>
      </c>
      <c r="BD740" t="s">
        <v>16</v>
      </c>
      <c r="BE740" t="s">
        <v>16</v>
      </c>
      <c r="BF740" t="s">
        <v>189</v>
      </c>
      <c r="BG740" t="s">
        <v>189</v>
      </c>
      <c r="BH740">
        <v>0</v>
      </c>
      <c r="BI740">
        <v>0</v>
      </c>
      <c r="BJ740">
        <v>0</v>
      </c>
      <c r="BK740" t="s">
        <v>189</v>
      </c>
      <c r="BL740" t="s">
        <v>189</v>
      </c>
      <c r="BN740" t="s">
        <v>3883</v>
      </c>
      <c r="BO740" t="s">
        <v>16</v>
      </c>
      <c r="BP740" t="s">
        <v>3887</v>
      </c>
      <c r="BQ740" t="s">
        <v>240</v>
      </c>
      <c r="BR740" t="s">
        <v>5653</v>
      </c>
      <c r="BS740" t="s">
        <v>9682</v>
      </c>
      <c r="BT740" t="s">
        <v>9791</v>
      </c>
      <c r="BU740" t="s">
        <v>189</v>
      </c>
      <c r="BV740" t="s">
        <v>129</v>
      </c>
      <c r="BW740" t="s">
        <v>16</v>
      </c>
      <c r="BX740" t="s">
        <v>914</v>
      </c>
      <c r="BY740" t="s">
        <v>16</v>
      </c>
      <c r="BZ740" s="138"/>
      <c r="CA740" s="138">
        <v>43167</v>
      </c>
      <c r="CB740" t="s">
        <v>29</v>
      </c>
      <c r="CC740" t="s">
        <v>29</v>
      </c>
      <c r="CD740" t="s">
        <v>6307</v>
      </c>
      <c r="CE740" t="s">
        <v>189</v>
      </c>
      <c r="CF740" t="s">
        <v>189</v>
      </c>
      <c r="CG740" t="s">
        <v>189</v>
      </c>
      <c r="CH740">
        <v>2022</v>
      </c>
      <c r="CI740" s="7">
        <v>44641</v>
      </c>
      <c r="CJ740" t="s">
        <v>16</v>
      </c>
      <c r="CK740">
        <v>3</v>
      </c>
      <c r="CL740">
        <v>13</v>
      </c>
      <c r="CM740" s="7">
        <v>44641</v>
      </c>
      <c r="CN740" t="s">
        <v>11787</v>
      </c>
      <c r="CO740" t="s">
        <v>9857</v>
      </c>
      <c r="CP740" t="s">
        <v>11556</v>
      </c>
      <c r="CQ740" t="s">
        <v>11780</v>
      </c>
      <c r="CR740" t="s">
        <v>5992</v>
      </c>
      <c r="CS740" t="s">
        <v>5993</v>
      </c>
      <c r="CT740" t="s">
        <v>9852</v>
      </c>
      <c r="CU740" t="s">
        <v>6824</v>
      </c>
      <c r="CV740" t="s">
        <v>6310</v>
      </c>
      <c r="CW740" t="s">
        <v>9874</v>
      </c>
      <c r="CX740" t="s">
        <v>3885</v>
      </c>
      <c r="CY740" t="s">
        <v>9813</v>
      </c>
      <c r="CZ740" t="s">
        <v>6730</v>
      </c>
      <c r="DA740" t="s">
        <v>188</v>
      </c>
      <c r="DB740" t="s">
        <v>16</v>
      </c>
      <c r="DC740" t="s">
        <v>3886</v>
      </c>
      <c r="DD740" t="s">
        <v>87</v>
      </c>
      <c r="DE740" t="s">
        <v>3883</v>
      </c>
      <c r="DF740" t="s">
        <v>16</v>
      </c>
      <c r="DG740" t="s">
        <v>4727</v>
      </c>
      <c r="DH740" t="s">
        <v>2051</v>
      </c>
      <c r="DI740" t="s">
        <v>4539</v>
      </c>
      <c r="DJ740" t="s">
        <v>16</v>
      </c>
      <c r="DK740" t="s">
        <v>16</v>
      </c>
      <c r="DL740" t="s">
        <v>4465</v>
      </c>
      <c r="DM740" t="s">
        <v>16</v>
      </c>
      <c r="DN740" t="s">
        <v>189</v>
      </c>
      <c r="DO740" t="s">
        <v>10938</v>
      </c>
      <c r="DP740" t="s">
        <v>8266</v>
      </c>
      <c r="DQ740" t="s">
        <v>10386</v>
      </c>
      <c r="DR740" t="s">
        <v>8267</v>
      </c>
    </row>
    <row r="741" spans="1:122" x14ac:dyDescent="0.25">
      <c r="A741">
        <v>174</v>
      </c>
      <c r="B741" t="s">
        <v>189</v>
      </c>
      <c r="C741" t="s">
        <v>3899</v>
      </c>
      <c r="D741" s="138">
        <v>44638</v>
      </c>
      <c r="E741" t="s">
        <v>3904</v>
      </c>
      <c r="F741" t="s">
        <v>11</v>
      </c>
      <c r="G741" t="s">
        <v>1929</v>
      </c>
      <c r="H741" t="s">
        <v>11</v>
      </c>
      <c r="I741" t="s">
        <v>9802</v>
      </c>
      <c r="J741" t="s">
        <v>100</v>
      </c>
      <c r="K741">
        <v>0.33</v>
      </c>
      <c r="L741">
        <v>0.33</v>
      </c>
      <c r="M741">
        <v>2.1</v>
      </c>
      <c r="N741">
        <v>2.5819999999999999</v>
      </c>
      <c r="O741" t="s">
        <v>189</v>
      </c>
      <c r="P741" t="s">
        <v>13</v>
      </c>
      <c r="Q741" t="s">
        <v>770</v>
      </c>
      <c r="R741" t="s">
        <v>16</v>
      </c>
      <c r="S741" t="s">
        <v>770</v>
      </c>
      <c r="T741" t="s">
        <v>16</v>
      </c>
      <c r="U741" t="s">
        <v>16</v>
      </c>
      <c r="V741" t="s">
        <v>2410</v>
      </c>
      <c r="W741">
        <v>100</v>
      </c>
      <c r="X741" t="s">
        <v>22</v>
      </c>
      <c r="Y741" t="s">
        <v>6282</v>
      </c>
      <c r="Z741" t="s">
        <v>6282</v>
      </c>
      <c r="AA741" t="s">
        <v>189</v>
      </c>
      <c r="AB741" s="138">
        <v>44649</v>
      </c>
      <c r="AC741" s="138">
        <v>44833</v>
      </c>
      <c r="AD741" t="s">
        <v>6241</v>
      </c>
      <c r="AE741" t="s">
        <v>5108</v>
      </c>
      <c r="AF741" t="s">
        <v>16</v>
      </c>
      <c r="AG741" t="s">
        <v>189</v>
      </c>
      <c r="AH741" s="138">
        <v>45745</v>
      </c>
      <c r="AI741" t="s">
        <v>2414</v>
      </c>
      <c r="AJ741" t="s">
        <v>189</v>
      </c>
      <c r="AK741" t="s">
        <v>189</v>
      </c>
      <c r="AL741" t="s">
        <v>189</v>
      </c>
      <c r="AM741" t="s">
        <v>189</v>
      </c>
      <c r="AN741" t="s">
        <v>189</v>
      </c>
      <c r="AO741" t="s">
        <v>189</v>
      </c>
      <c r="AP741" t="s">
        <v>189</v>
      </c>
      <c r="AQ741" t="s">
        <v>16</v>
      </c>
      <c r="AR741" t="s">
        <v>189</v>
      </c>
      <c r="AS741" t="s">
        <v>16</v>
      </c>
      <c r="AT741" t="s">
        <v>189</v>
      </c>
      <c r="AU741" t="s">
        <v>9344</v>
      </c>
      <c r="AV741" t="s">
        <v>189</v>
      </c>
      <c r="AW741" t="s">
        <v>16</v>
      </c>
      <c r="AX741" t="s">
        <v>16</v>
      </c>
      <c r="AY741" t="s">
        <v>16</v>
      </c>
      <c r="AZ741" t="s">
        <v>16</v>
      </c>
      <c r="BA741" t="s">
        <v>16</v>
      </c>
      <c r="BB741" t="s">
        <v>16</v>
      </c>
      <c r="BC741" t="s">
        <v>16</v>
      </c>
      <c r="BD741" t="s">
        <v>16</v>
      </c>
      <c r="BE741" t="s">
        <v>16</v>
      </c>
      <c r="BF741" t="s">
        <v>189</v>
      </c>
      <c r="BG741" t="s">
        <v>189</v>
      </c>
      <c r="BH741">
        <v>0</v>
      </c>
      <c r="BI741">
        <v>0</v>
      </c>
      <c r="BJ741">
        <v>0</v>
      </c>
      <c r="BK741" t="s">
        <v>189</v>
      </c>
      <c r="BL741" t="s">
        <v>189</v>
      </c>
      <c r="BN741" t="s">
        <v>3898</v>
      </c>
      <c r="BO741" t="s">
        <v>7116</v>
      </c>
      <c r="BP741" t="s">
        <v>3901</v>
      </c>
      <c r="BQ741" t="s">
        <v>184</v>
      </c>
      <c r="BR741" t="s">
        <v>6744</v>
      </c>
      <c r="BS741" t="s">
        <v>1494</v>
      </c>
      <c r="BT741" t="s">
        <v>16</v>
      </c>
      <c r="BU741" t="s">
        <v>189</v>
      </c>
      <c r="BV741" t="s">
        <v>18</v>
      </c>
      <c r="BW741" t="s">
        <v>9689</v>
      </c>
      <c r="BX741" t="s">
        <v>1340</v>
      </c>
      <c r="BY741" t="s">
        <v>3902</v>
      </c>
      <c r="BZ741" s="138"/>
      <c r="CA741" s="138">
        <v>44158</v>
      </c>
      <c r="CB741" t="s">
        <v>17</v>
      </c>
      <c r="CC741" t="s">
        <v>17</v>
      </c>
      <c r="CD741" t="s">
        <v>6307</v>
      </c>
      <c r="CE741" t="s">
        <v>189</v>
      </c>
      <c r="CF741" t="s">
        <v>189</v>
      </c>
      <c r="CG741" t="s">
        <v>189</v>
      </c>
      <c r="CH741">
        <v>2022</v>
      </c>
      <c r="CI741" s="7">
        <v>44638</v>
      </c>
      <c r="CJ741" t="s">
        <v>4723</v>
      </c>
      <c r="CK741">
        <v>3</v>
      </c>
      <c r="CL741">
        <v>12</v>
      </c>
      <c r="CM741" s="7">
        <v>44634</v>
      </c>
      <c r="CN741" t="s">
        <v>11792</v>
      </c>
      <c r="CO741" t="s">
        <v>9857</v>
      </c>
      <c r="CP741" t="s">
        <v>11556</v>
      </c>
      <c r="CQ741" t="s">
        <v>11780</v>
      </c>
      <c r="CR741" t="s">
        <v>5992</v>
      </c>
      <c r="CS741" t="s">
        <v>5994</v>
      </c>
      <c r="CT741" t="s">
        <v>9852</v>
      </c>
      <c r="CU741" t="s">
        <v>9873</v>
      </c>
      <c r="CV741" t="s">
        <v>6310</v>
      </c>
      <c r="CW741" t="s">
        <v>9874</v>
      </c>
      <c r="CX741" t="s">
        <v>3900</v>
      </c>
      <c r="CY741" t="s">
        <v>9813</v>
      </c>
      <c r="CZ741" t="s">
        <v>6730</v>
      </c>
      <c r="DA741" t="s">
        <v>188</v>
      </c>
      <c r="DB741" t="s">
        <v>16</v>
      </c>
      <c r="DC741" t="s">
        <v>16</v>
      </c>
      <c r="DD741" t="s">
        <v>22</v>
      </c>
      <c r="DE741" t="s">
        <v>16</v>
      </c>
      <c r="DF741" t="s">
        <v>2540</v>
      </c>
      <c r="DG741" t="s">
        <v>4727</v>
      </c>
      <c r="DH741" t="s">
        <v>6766</v>
      </c>
      <c r="DI741" t="s">
        <v>5932</v>
      </c>
      <c r="DJ741" t="s">
        <v>16</v>
      </c>
      <c r="DK741" t="s">
        <v>16</v>
      </c>
      <c r="DL741" t="s">
        <v>5972</v>
      </c>
      <c r="DM741" t="s">
        <v>6245</v>
      </c>
      <c r="DN741" t="s">
        <v>189</v>
      </c>
      <c r="DO741" t="s">
        <v>11313</v>
      </c>
      <c r="DP741" t="s">
        <v>8268</v>
      </c>
      <c r="DQ741" t="s">
        <v>10387</v>
      </c>
      <c r="DR741" t="s">
        <v>8269</v>
      </c>
    </row>
    <row r="742" spans="1:122" x14ac:dyDescent="0.25">
      <c r="A742">
        <v>173</v>
      </c>
      <c r="B742" t="s">
        <v>189</v>
      </c>
      <c r="C742" t="s">
        <v>3903</v>
      </c>
      <c r="D742" s="138">
        <v>44638</v>
      </c>
      <c r="E742" t="s">
        <v>3901</v>
      </c>
      <c r="F742" t="s">
        <v>11</v>
      </c>
      <c r="G742" t="s">
        <v>1929</v>
      </c>
      <c r="H742" t="s">
        <v>11</v>
      </c>
      <c r="I742" t="s">
        <v>9802</v>
      </c>
      <c r="J742" t="s">
        <v>100</v>
      </c>
      <c r="K742">
        <v>0.19</v>
      </c>
      <c r="L742">
        <v>0.19</v>
      </c>
      <c r="M742">
        <v>1.21</v>
      </c>
      <c r="N742">
        <v>1.486</v>
      </c>
      <c r="O742" t="s">
        <v>189</v>
      </c>
      <c r="P742" t="s">
        <v>13</v>
      </c>
      <c r="Q742" t="s">
        <v>20</v>
      </c>
      <c r="R742" t="s">
        <v>16</v>
      </c>
      <c r="S742" t="s">
        <v>16</v>
      </c>
      <c r="T742" t="s">
        <v>16</v>
      </c>
      <c r="U742" t="s">
        <v>16</v>
      </c>
      <c r="V742" t="s">
        <v>2410</v>
      </c>
      <c r="W742">
        <v>100</v>
      </c>
      <c r="X742" t="s">
        <v>15</v>
      </c>
      <c r="Y742" t="s">
        <v>1883</v>
      </c>
      <c r="Z742" t="s">
        <v>1883</v>
      </c>
      <c r="AA742" t="s">
        <v>189</v>
      </c>
      <c r="AB742" s="138">
        <v>44649</v>
      </c>
      <c r="AC742" s="138">
        <v>44833</v>
      </c>
      <c r="AD742" t="s">
        <v>6241</v>
      </c>
      <c r="AE742" t="s">
        <v>5108</v>
      </c>
      <c r="AF742" t="s">
        <v>16</v>
      </c>
      <c r="AG742" t="s">
        <v>189</v>
      </c>
      <c r="AH742" s="138">
        <v>45745</v>
      </c>
      <c r="AI742" t="s">
        <v>2414</v>
      </c>
      <c r="AJ742" t="s">
        <v>189</v>
      </c>
      <c r="AK742" t="s">
        <v>189</v>
      </c>
      <c r="AL742" t="s">
        <v>189</v>
      </c>
      <c r="AM742" t="s">
        <v>189</v>
      </c>
      <c r="AN742" t="s">
        <v>189</v>
      </c>
      <c r="AO742" t="s">
        <v>189</v>
      </c>
      <c r="AP742" t="s">
        <v>189</v>
      </c>
      <c r="AQ742" t="s">
        <v>16</v>
      </c>
      <c r="AR742" t="s">
        <v>189</v>
      </c>
      <c r="AS742" t="s">
        <v>16</v>
      </c>
      <c r="AT742" t="s">
        <v>189</v>
      </c>
      <c r="AU742" t="s">
        <v>9344</v>
      </c>
      <c r="AV742" t="s">
        <v>189</v>
      </c>
      <c r="AW742" t="s">
        <v>16</v>
      </c>
      <c r="AX742" t="s">
        <v>16</v>
      </c>
      <c r="AY742" t="s">
        <v>16</v>
      </c>
      <c r="AZ742" t="s">
        <v>16</v>
      </c>
      <c r="BA742" t="s">
        <v>16</v>
      </c>
      <c r="BB742" t="s">
        <v>16</v>
      </c>
      <c r="BC742" t="s">
        <v>16</v>
      </c>
      <c r="BD742" t="s">
        <v>16</v>
      </c>
      <c r="BE742" t="s">
        <v>16</v>
      </c>
      <c r="BF742" t="s">
        <v>189</v>
      </c>
      <c r="BG742" t="s">
        <v>189</v>
      </c>
      <c r="BH742">
        <v>0</v>
      </c>
      <c r="BI742">
        <v>0</v>
      </c>
      <c r="BJ742">
        <v>0</v>
      </c>
      <c r="BK742" t="s">
        <v>189</v>
      </c>
      <c r="BL742" t="s">
        <v>189</v>
      </c>
      <c r="BN742" t="s">
        <v>3898</v>
      </c>
      <c r="BO742" t="s">
        <v>16</v>
      </c>
      <c r="BP742" t="s">
        <v>3901</v>
      </c>
      <c r="BQ742" t="s">
        <v>184</v>
      </c>
      <c r="BR742" t="s">
        <v>6744</v>
      </c>
      <c r="BS742" t="s">
        <v>1494</v>
      </c>
      <c r="BT742" t="s">
        <v>16</v>
      </c>
      <c r="BU742" t="s">
        <v>189</v>
      </c>
      <c r="BV742" t="s">
        <v>18</v>
      </c>
      <c r="BW742" t="s">
        <v>9689</v>
      </c>
      <c r="BX742" t="s">
        <v>1340</v>
      </c>
      <c r="BY742" t="s">
        <v>3902</v>
      </c>
      <c r="BZ742" s="138"/>
      <c r="CA742" s="138">
        <v>44158</v>
      </c>
      <c r="CB742" t="s">
        <v>17</v>
      </c>
      <c r="CC742" t="s">
        <v>17</v>
      </c>
      <c r="CD742" t="s">
        <v>6307</v>
      </c>
      <c r="CE742" t="s">
        <v>189</v>
      </c>
      <c r="CF742" t="s">
        <v>189</v>
      </c>
      <c r="CG742" t="s">
        <v>189</v>
      </c>
      <c r="CH742">
        <v>2022</v>
      </c>
      <c r="CI742" s="7">
        <v>44638</v>
      </c>
      <c r="CJ742" t="s">
        <v>4723</v>
      </c>
      <c r="CK742">
        <v>3</v>
      </c>
      <c r="CL742">
        <v>12</v>
      </c>
      <c r="CM742" s="7">
        <v>44634</v>
      </c>
      <c r="CN742" t="s">
        <v>11792</v>
      </c>
      <c r="CO742" t="s">
        <v>9857</v>
      </c>
      <c r="CP742" t="s">
        <v>11556</v>
      </c>
      <c r="CQ742" t="s">
        <v>11780</v>
      </c>
      <c r="CR742" t="s">
        <v>5992</v>
      </c>
      <c r="CS742" t="s">
        <v>5994</v>
      </c>
      <c r="CT742" t="s">
        <v>9852</v>
      </c>
      <c r="CU742" t="s">
        <v>9873</v>
      </c>
      <c r="CV742" t="s">
        <v>6310</v>
      </c>
      <c r="CW742" t="s">
        <v>9874</v>
      </c>
      <c r="CX742" t="s">
        <v>3900</v>
      </c>
      <c r="CY742" t="s">
        <v>9813</v>
      </c>
      <c r="CZ742" t="s">
        <v>6730</v>
      </c>
      <c r="DA742" t="s">
        <v>188</v>
      </c>
      <c r="DB742" t="s">
        <v>16</v>
      </c>
      <c r="DC742" t="s">
        <v>16</v>
      </c>
      <c r="DD742" t="s">
        <v>15</v>
      </c>
      <c r="DE742" t="s">
        <v>16</v>
      </c>
      <c r="DF742" t="s">
        <v>16</v>
      </c>
      <c r="DG742" t="s">
        <v>4727</v>
      </c>
      <c r="DH742" t="s">
        <v>6766</v>
      </c>
      <c r="DI742" t="s">
        <v>5940</v>
      </c>
      <c r="DJ742" t="s">
        <v>16</v>
      </c>
      <c r="DK742" t="s">
        <v>16</v>
      </c>
      <c r="DL742" t="s">
        <v>4465</v>
      </c>
      <c r="DM742" t="s">
        <v>16</v>
      </c>
      <c r="DN742" t="s">
        <v>189</v>
      </c>
      <c r="DO742" t="s">
        <v>11793</v>
      </c>
      <c r="DP742" t="s">
        <v>8268</v>
      </c>
      <c r="DQ742" t="s">
        <v>10387</v>
      </c>
      <c r="DR742" t="s">
        <v>8270</v>
      </c>
    </row>
    <row r="743" spans="1:122" x14ac:dyDescent="0.25">
      <c r="A743">
        <v>172</v>
      </c>
      <c r="B743" t="s">
        <v>189</v>
      </c>
      <c r="C743" t="s">
        <v>3896</v>
      </c>
      <c r="D743" s="138">
        <v>44638</v>
      </c>
      <c r="E743" t="s">
        <v>3897</v>
      </c>
      <c r="F743" t="s">
        <v>11</v>
      </c>
      <c r="G743" t="s">
        <v>1926</v>
      </c>
      <c r="H743" t="s">
        <v>127</v>
      </c>
      <c r="I743" t="s">
        <v>4840</v>
      </c>
      <c r="J743" t="s">
        <v>100</v>
      </c>
      <c r="K743">
        <v>1</v>
      </c>
      <c r="L743">
        <v>1</v>
      </c>
      <c r="M743">
        <v>6.36</v>
      </c>
      <c r="N743">
        <v>7.8230000000000004</v>
      </c>
      <c r="O743" t="s">
        <v>189</v>
      </c>
      <c r="P743" t="s">
        <v>13</v>
      </c>
      <c r="Q743" t="s">
        <v>3895</v>
      </c>
      <c r="R743" t="s">
        <v>16</v>
      </c>
      <c r="S743" t="s">
        <v>16</v>
      </c>
      <c r="T743" t="s">
        <v>16</v>
      </c>
      <c r="U743" t="s">
        <v>16</v>
      </c>
      <c r="V743" t="s">
        <v>2410</v>
      </c>
      <c r="W743">
        <v>100</v>
      </c>
      <c r="X743" t="s">
        <v>72</v>
      </c>
      <c r="Y743" t="s">
        <v>6283</v>
      </c>
      <c r="Z743" t="s">
        <v>6283</v>
      </c>
      <c r="AA743" t="s">
        <v>189</v>
      </c>
      <c r="AB743" s="138">
        <v>44644</v>
      </c>
      <c r="AC743" s="138">
        <v>44828</v>
      </c>
      <c r="AD743" t="s">
        <v>6246</v>
      </c>
      <c r="AE743" t="s">
        <v>5304</v>
      </c>
      <c r="AF743" t="s">
        <v>16</v>
      </c>
      <c r="AG743" t="s">
        <v>189</v>
      </c>
      <c r="AH743" s="138">
        <v>45740</v>
      </c>
      <c r="AI743" t="s">
        <v>2414</v>
      </c>
      <c r="AJ743" t="s">
        <v>189</v>
      </c>
      <c r="AK743" t="s">
        <v>189</v>
      </c>
      <c r="AL743" t="s">
        <v>189</v>
      </c>
      <c r="AM743" t="s">
        <v>189</v>
      </c>
      <c r="AN743" t="s">
        <v>189</v>
      </c>
      <c r="AO743" t="s">
        <v>189</v>
      </c>
      <c r="AP743" t="s">
        <v>189</v>
      </c>
      <c r="AQ743" t="s">
        <v>16</v>
      </c>
      <c r="AR743" t="s">
        <v>189</v>
      </c>
      <c r="AS743" t="s">
        <v>16</v>
      </c>
      <c r="AT743" t="s">
        <v>189</v>
      </c>
      <c r="AU743" t="s">
        <v>9344</v>
      </c>
      <c r="AV743" t="s">
        <v>189</v>
      </c>
      <c r="AW743" t="s">
        <v>16</v>
      </c>
      <c r="AX743" t="s">
        <v>16</v>
      </c>
      <c r="AY743" t="s">
        <v>16</v>
      </c>
      <c r="AZ743" t="s">
        <v>16</v>
      </c>
      <c r="BA743" t="s">
        <v>16</v>
      </c>
      <c r="BB743" t="s">
        <v>16</v>
      </c>
      <c r="BC743" t="s">
        <v>16</v>
      </c>
      <c r="BD743" t="s">
        <v>16</v>
      </c>
      <c r="BE743" t="s">
        <v>16</v>
      </c>
      <c r="BF743" t="s">
        <v>189</v>
      </c>
      <c r="BG743" t="s">
        <v>189</v>
      </c>
      <c r="BH743">
        <v>0</v>
      </c>
      <c r="BI743">
        <v>0</v>
      </c>
      <c r="BJ743">
        <v>0</v>
      </c>
      <c r="BK743" t="s">
        <v>189</v>
      </c>
      <c r="BL743" t="s">
        <v>189</v>
      </c>
      <c r="BN743" t="s">
        <v>1786</v>
      </c>
      <c r="BO743" t="s">
        <v>9710</v>
      </c>
      <c r="BP743" t="s">
        <v>1785</v>
      </c>
      <c r="BQ743" t="s">
        <v>301</v>
      </c>
      <c r="BR743" t="s">
        <v>1937</v>
      </c>
      <c r="BS743" t="s">
        <v>16</v>
      </c>
      <c r="BT743" t="s">
        <v>16</v>
      </c>
      <c r="BU743" t="s">
        <v>189</v>
      </c>
      <c r="BV743" t="s">
        <v>67</v>
      </c>
      <c r="BW743" t="s">
        <v>16</v>
      </c>
      <c r="BX743" t="s">
        <v>485</v>
      </c>
      <c r="BY743" t="s">
        <v>16</v>
      </c>
      <c r="BZ743" s="138"/>
      <c r="CA743" s="138">
        <v>43203</v>
      </c>
      <c r="CB743" t="s">
        <v>60</v>
      </c>
      <c r="CC743" t="s">
        <v>6745</v>
      </c>
      <c r="CD743" t="s">
        <v>6307</v>
      </c>
      <c r="CE743" t="s">
        <v>189</v>
      </c>
      <c r="CF743" t="s">
        <v>6307</v>
      </c>
      <c r="CG743" t="s">
        <v>189</v>
      </c>
      <c r="CH743">
        <v>2022</v>
      </c>
      <c r="CI743" s="7">
        <v>44638</v>
      </c>
      <c r="CJ743" t="s">
        <v>16</v>
      </c>
      <c r="CK743">
        <v>3</v>
      </c>
      <c r="CL743">
        <v>12</v>
      </c>
      <c r="CM743" s="7">
        <v>44634</v>
      </c>
      <c r="CN743" t="s">
        <v>11792</v>
      </c>
      <c r="CO743" t="s">
        <v>9857</v>
      </c>
      <c r="CP743" t="s">
        <v>11556</v>
      </c>
      <c r="CQ743" t="s">
        <v>11780</v>
      </c>
      <c r="CR743" t="s">
        <v>5992</v>
      </c>
      <c r="CS743" t="s">
        <v>5994</v>
      </c>
      <c r="CT743" t="s">
        <v>9852</v>
      </c>
      <c r="CU743" t="s">
        <v>9873</v>
      </c>
      <c r="CV743" t="s">
        <v>6310</v>
      </c>
      <c r="CW743" t="s">
        <v>9874</v>
      </c>
      <c r="CX743" t="s">
        <v>1787</v>
      </c>
      <c r="CY743" t="s">
        <v>9813</v>
      </c>
      <c r="CZ743" t="s">
        <v>6730</v>
      </c>
      <c r="DA743" t="s">
        <v>188</v>
      </c>
      <c r="DB743" t="s">
        <v>16</v>
      </c>
      <c r="DC743" t="s">
        <v>1786</v>
      </c>
      <c r="DD743" t="s">
        <v>22</v>
      </c>
      <c r="DE743" t="s">
        <v>16</v>
      </c>
      <c r="DF743" t="s">
        <v>3297</v>
      </c>
      <c r="DG743" t="s">
        <v>4727</v>
      </c>
      <c r="DH743" t="s">
        <v>2051</v>
      </c>
      <c r="DI743" t="s">
        <v>4519</v>
      </c>
      <c r="DJ743" t="s">
        <v>16</v>
      </c>
      <c r="DK743" t="s">
        <v>16</v>
      </c>
      <c r="DL743" t="s">
        <v>5972</v>
      </c>
      <c r="DM743" t="s">
        <v>9708</v>
      </c>
      <c r="DN743" t="s">
        <v>189</v>
      </c>
      <c r="DO743" t="s">
        <v>11315</v>
      </c>
      <c r="DP743" t="s">
        <v>8271</v>
      </c>
      <c r="DQ743" t="s">
        <v>10387</v>
      </c>
      <c r="DR743" t="s">
        <v>8272</v>
      </c>
    </row>
    <row r="744" spans="1:122" x14ac:dyDescent="0.25">
      <c r="A744">
        <v>171</v>
      </c>
      <c r="B744" t="s">
        <v>189</v>
      </c>
      <c r="C744" t="s">
        <v>497</v>
      </c>
      <c r="D744" s="138">
        <v>44638</v>
      </c>
      <c r="E744" t="s">
        <v>498</v>
      </c>
      <c r="F744" t="s">
        <v>11</v>
      </c>
      <c r="G744" t="s">
        <v>1932</v>
      </c>
      <c r="H744" t="s">
        <v>11</v>
      </c>
      <c r="I744" t="s">
        <v>9802</v>
      </c>
      <c r="J744" t="s">
        <v>100</v>
      </c>
      <c r="K744">
        <v>1</v>
      </c>
      <c r="L744">
        <v>1</v>
      </c>
      <c r="M744">
        <v>6.36</v>
      </c>
      <c r="N744">
        <v>7.8230000000000004</v>
      </c>
      <c r="O744" t="s">
        <v>189</v>
      </c>
      <c r="P744" t="s">
        <v>13</v>
      </c>
      <c r="Q744" t="s">
        <v>85</v>
      </c>
      <c r="R744" t="s">
        <v>16</v>
      </c>
      <c r="S744" t="s">
        <v>85</v>
      </c>
      <c r="T744" t="s">
        <v>16</v>
      </c>
      <c r="U744" t="s">
        <v>16</v>
      </c>
      <c r="V744" t="s">
        <v>2410</v>
      </c>
      <c r="W744">
        <v>100</v>
      </c>
      <c r="X744" t="s">
        <v>22</v>
      </c>
      <c r="Y744" t="s">
        <v>6282</v>
      </c>
      <c r="Z744" t="s">
        <v>6282</v>
      </c>
      <c r="AA744" t="s">
        <v>189</v>
      </c>
      <c r="AB744" s="138">
        <v>44643</v>
      </c>
      <c r="AC744" s="138">
        <v>44827</v>
      </c>
      <c r="AD744" t="s">
        <v>6241</v>
      </c>
      <c r="AE744" t="s">
        <v>5045</v>
      </c>
      <c r="AF744" t="s">
        <v>16</v>
      </c>
      <c r="AG744" t="s">
        <v>189</v>
      </c>
      <c r="AH744" s="138">
        <v>45739</v>
      </c>
      <c r="AI744" t="s">
        <v>2414</v>
      </c>
      <c r="AJ744" t="s">
        <v>3176</v>
      </c>
      <c r="AK744" t="s">
        <v>189</v>
      </c>
      <c r="AL744" t="s">
        <v>3176</v>
      </c>
      <c r="AM744" t="s">
        <v>1880</v>
      </c>
      <c r="AN744" t="s">
        <v>189</v>
      </c>
      <c r="AO744" t="s">
        <v>189</v>
      </c>
      <c r="AP744" t="s">
        <v>189</v>
      </c>
      <c r="AQ744" t="s">
        <v>16</v>
      </c>
      <c r="AR744" t="s">
        <v>189</v>
      </c>
      <c r="AS744" t="s">
        <v>16</v>
      </c>
      <c r="AT744" t="s">
        <v>189</v>
      </c>
      <c r="AU744" t="s">
        <v>9344</v>
      </c>
      <c r="AV744" t="s">
        <v>189</v>
      </c>
      <c r="AW744" t="s">
        <v>16</v>
      </c>
      <c r="AX744" t="s">
        <v>16</v>
      </c>
      <c r="AY744" t="s">
        <v>199</v>
      </c>
      <c r="AZ744" t="s">
        <v>16</v>
      </c>
      <c r="BA744" t="s">
        <v>4711</v>
      </c>
      <c r="BB744" t="s">
        <v>16</v>
      </c>
      <c r="BC744" t="s">
        <v>16</v>
      </c>
      <c r="BD744" t="s">
        <v>16</v>
      </c>
      <c r="BE744" t="s">
        <v>1925</v>
      </c>
      <c r="BF744" t="s">
        <v>354</v>
      </c>
      <c r="BG744" t="s">
        <v>2077</v>
      </c>
      <c r="BH744">
        <v>1</v>
      </c>
      <c r="BI744">
        <v>1</v>
      </c>
      <c r="BJ744">
        <v>1</v>
      </c>
      <c r="BK744" t="s">
        <v>189</v>
      </c>
      <c r="BL744" t="s">
        <v>6307</v>
      </c>
      <c r="BM744">
        <v>22015</v>
      </c>
      <c r="BN744" t="s">
        <v>388</v>
      </c>
      <c r="BO744" t="s">
        <v>7115</v>
      </c>
      <c r="BP744" t="s">
        <v>3177</v>
      </c>
      <c r="BQ744" t="s">
        <v>184</v>
      </c>
      <c r="BR744" t="s">
        <v>6744</v>
      </c>
      <c r="BS744" t="s">
        <v>9667</v>
      </c>
      <c r="BT744" t="s">
        <v>16</v>
      </c>
      <c r="BU744" t="s">
        <v>189</v>
      </c>
      <c r="BV744" t="s">
        <v>18</v>
      </c>
      <c r="BW744" t="s">
        <v>195</v>
      </c>
      <c r="BX744" t="s">
        <v>389</v>
      </c>
      <c r="BY744" t="s">
        <v>390</v>
      </c>
      <c r="BZ744" s="138"/>
      <c r="CA744" s="138">
        <v>44638</v>
      </c>
      <c r="CB744" t="s">
        <v>17</v>
      </c>
      <c r="CC744" t="s">
        <v>17</v>
      </c>
      <c r="CD744" t="s">
        <v>6307</v>
      </c>
      <c r="CE744" t="s">
        <v>189</v>
      </c>
      <c r="CF744" t="s">
        <v>6307</v>
      </c>
      <c r="CG744" t="s">
        <v>189</v>
      </c>
      <c r="CH744">
        <v>2022</v>
      </c>
      <c r="CI744" s="7">
        <v>44638</v>
      </c>
      <c r="CJ744" t="s">
        <v>4723</v>
      </c>
      <c r="CK744">
        <v>3</v>
      </c>
      <c r="CL744">
        <v>12</v>
      </c>
      <c r="CM744" s="7">
        <v>44634</v>
      </c>
      <c r="CN744" t="s">
        <v>11792</v>
      </c>
      <c r="CO744" t="s">
        <v>9857</v>
      </c>
      <c r="CP744" t="s">
        <v>11556</v>
      </c>
      <c r="CQ744" t="s">
        <v>11780</v>
      </c>
      <c r="CR744" t="s">
        <v>5992</v>
      </c>
      <c r="CS744" t="s">
        <v>5994</v>
      </c>
      <c r="CT744" t="s">
        <v>9852</v>
      </c>
      <c r="CU744" t="s">
        <v>9873</v>
      </c>
      <c r="CV744" t="s">
        <v>6307</v>
      </c>
      <c r="CW744" t="s">
        <v>9874</v>
      </c>
      <c r="CX744" t="s">
        <v>5528</v>
      </c>
      <c r="CY744" t="s">
        <v>9813</v>
      </c>
      <c r="CZ744" t="s">
        <v>6730</v>
      </c>
      <c r="DA744" t="s">
        <v>188</v>
      </c>
      <c r="DB744" t="s">
        <v>16</v>
      </c>
      <c r="DC744" t="s">
        <v>16</v>
      </c>
      <c r="DD744" t="s">
        <v>22</v>
      </c>
      <c r="DE744" t="s">
        <v>16</v>
      </c>
      <c r="DF744" t="s">
        <v>311</v>
      </c>
      <c r="DG744" t="s">
        <v>4727</v>
      </c>
      <c r="DH744" t="s">
        <v>2051</v>
      </c>
      <c r="DI744" t="s">
        <v>4519</v>
      </c>
      <c r="DJ744" t="s">
        <v>16</v>
      </c>
      <c r="DK744" t="s">
        <v>16</v>
      </c>
      <c r="DL744" t="s">
        <v>5972</v>
      </c>
      <c r="DM744" t="s">
        <v>6245</v>
      </c>
      <c r="DN744" t="s">
        <v>5046</v>
      </c>
      <c r="DO744" t="s">
        <v>11314</v>
      </c>
      <c r="DP744" t="s">
        <v>8273</v>
      </c>
      <c r="DQ744" t="s">
        <v>10387</v>
      </c>
      <c r="DR744" t="s">
        <v>8274</v>
      </c>
    </row>
    <row r="745" spans="1:122" x14ac:dyDescent="0.25">
      <c r="A745">
        <v>170</v>
      </c>
      <c r="B745" t="s">
        <v>189</v>
      </c>
      <c r="C745" t="s">
        <v>3893</v>
      </c>
      <c r="D745" s="138">
        <v>44638</v>
      </c>
      <c r="E745" t="s">
        <v>7148</v>
      </c>
      <c r="F745" t="s">
        <v>11</v>
      </c>
      <c r="G745" t="s">
        <v>1926</v>
      </c>
      <c r="H745" t="s">
        <v>2521</v>
      </c>
      <c r="I745" t="s">
        <v>4840</v>
      </c>
      <c r="J745" t="s">
        <v>3890</v>
      </c>
      <c r="K745">
        <v>100</v>
      </c>
      <c r="L745">
        <v>0.8</v>
      </c>
      <c r="M745">
        <v>5.3</v>
      </c>
      <c r="N745">
        <v>6.6</v>
      </c>
      <c r="O745" t="s">
        <v>189</v>
      </c>
      <c r="P745" t="s">
        <v>137</v>
      </c>
      <c r="Q745" t="s">
        <v>3891</v>
      </c>
      <c r="R745" t="s">
        <v>3892</v>
      </c>
      <c r="S745" t="s">
        <v>3891</v>
      </c>
      <c r="T745" t="s">
        <v>3891</v>
      </c>
      <c r="U745" t="s">
        <v>104</v>
      </c>
      <c r="V745" t="s">
        <v>5630</v>
      </c>
      <c r="W745">
        <v>100</v>
      </c>
      <c r="X745" t="s">
        <v>15</v>
      </c>
      <c r="Y745" t="s">
        <v>6282</v>
      </c>
      <c r="Z745" t="s">
        <v>6282</v>
      </c>
      <c r="AA745" t="s">
        <v>189</v>
      </c>
      <c r="AB745" s="138">
        <v>44645</v>
      </c>
      <c r="AC745" s="138">
        <v>44739</v>
      </c>
      <c r="AD745" t="s">
        <v>6241</v>
      </c>
      <c r="AE745" t="s">
        <v>5075</v>
      </c>
      <c r="AF745" t="s">
        <v>16</v>
      </c>
      <c r="AG745" t="s">
        <v>4873</v>
      </c>
      <c r="AH745" s="138">
        <v>45376</v>
      </c>
      <c r="AI745" t="s">
        <v>2732</v>
      </c>
      <c r="AJ745" t="s">
        <v>189</v>
      </c>
      <c r="AK745" t="s">
        <v>189</v>
      </c>
      <c r="AL745" t="s">
        <v>189</v>
      </c>
      <c r="AM745" t="s">
        <v>189</v>
      </c>
      <c r="AN745" t="s">
        <v>189</v>
      </c>
      <c r="AO745" t="s">
        <v>9814</v>
      </c>
      <c r="AP745" t="s">
        <v>189</v>
      </c>
      <c r="AQ745" t="s">
        <v>16</v>
      </c>
      <c r="AR745" t="s">
        <v>189</v>
      </c>
      <c r="AS745" t="s">
        <v>16</v>
      </c>
      <c r="AT745" t="s">
        <v>189</v>
      </c>
      <c r="AU745" t="s">
        <v>9344</v>
      </c>
      <c r="AV745" t="s">
        <v>189</v>
      </c>
      <c r="AW745" t="s">
        <v>16</v>
      </c>
      <c r="AX745" t="s">
        <v>16</v>
      </c>
      <c r="AY745" t="s">
        <v>16</v>
      </c>
      <c r="AZ745" t="s">
        <v>16</v>
      </c>
      <c r="BA745" t="s">
        <v>16</v>
      </c>
      <c r="BB745" t="s">
        <v>16</v>
      </c>
      <c r="BC745" t="s">
        <v>16</v>
      </c>
      <c r="BD745" t="s">
        <v>16</v>
      </c>
      <c r="BE745" t="s">
        <v>16</v>
      </c>
      <c r="BF745" t="s">
        <v>189</v>
      </c>
      <c r="BG745" t="s">
        <v>189</v>
      </c>
      <c r="BH745">
        <v>0</v>
      </c>
      <c r="BI745">
        <v>0</v>
      </c>
      <c r="BJ745">
        <v>0</v>
      </c>
      <c r="BK745" t="s">
        <v>189</v>
      </c>
      <c r="BL745" t="s">
        <v>189</v>
      </c>
      <c r="BN745" t="s">
        <v>2524</v>
      </c>
      <c r="BO745" t="s">
        <v>16</v>
      </c>
      <c r="BP745" t="s">
        <v>2527</v>
      </c>
      <c r="BQ745" t="s">
        <v>260</v>
      </c>
      <c r="BR745" t="s">
        <v>5653</v>
      </c>
      <c r="BS745" t="s">
        <v>9678</v>
      </c>
      <c r="BT745" t="s">
        <v>9679</v>
      </c>
      <c r="BU745" t="s">
        <v>189</v>
      </c>
      <c r="BV745" t="s">
        <v>129</v>
      </c>
      <c r="BW745" t="s">
        <v>16</v>
      </c>
      <c r="BX745" t="s">
        <v>16</v>
      </c>
      <c r="BY745" t="s">
        <v>16</v>
      </c>
      <c r="BZ745" s="138"/>
      <c r="CA745" s="138">
        <v>31615</v>
      </c>
      <c r="CB745" t="s">
        <v>29</v>
      </c>
      <c r="CC745" t="s">
        <v>29</v>
      </c>
      <c r="CD745" t="s">
        <v>6307</v>
      </c>
      <c r="CE745" t="s">
        <v>6307</v>
      </c>
      <c r="CF745" t="s">
        <v>6307</v>
      </c>
      <c r="CG745" t="s">
        <v>189</v>
      </c>
      <c r="CH745">
        <v>2022</v>
      </c>
      <c r="CI745" s="7">
        <v>44638</v>
      </c>
      <c r="CJ745" t="s">
        <v>16</v>
      </c>
      <c r="CK745">
        <v>3</v>
      </c>
      <c r="CL745">
        <v>12</v>
      </c>
      <c r="CM745" s="7">
        <v>44634</v>
      </c>
      <c r="CN745" t="s">
        <v>11792</v>
      </c>
      <c r="CO745" t="s">
        <v>9857</v>
      </c>
      <c r="CP745" t="s">
        <v>11556</v>
      </c>
      <c r="CQ745" t="s">
        <v>11780</v>
      </c>
      <c r="CR745" t="s">
        <v>5992</v>
      </c>
      <c r="CS745" t="s">
        <v>5994</v>
      </c>
      <c r="CT745" t="s">
        <v>9852</v>
      </c>
      <c r="CU745" t="s">
        <v>9873</v>
      </c>
      <c r="CV745" t="s">
        <v>6310</v>
      </c>
      <c r="CW745" t="s">
        <v>9874</v>
      </c>
      <c r="CX745" t="s">
        <v>3894</v>
      </c>
      <c r="CY745" t="s">
        <v>9825</v>
      </c>
      <c r="CZ745" t="s">
        <v>6730</v>
      </c>
      <c r="DA745" t="s">
        <v>188</v>
      </c>
      <c r="DB745" t="s">
        <v>16</v>
      </c>
      <c r="DC745" t="s">
        <v>16</v>
      </c>
      <c r="DD745" t="s">
        <v>15</v>
      </c>
      <c r="DE745" t="s">
        <v>16</v>
      </c>
      <c r="DF745" t="s">
        <v>16</v>
      </c>
      <c r="DG745" t="s">
        <v>4726</v>
      </c>
      <c r="DH745" t="s">
        <v>6791</v>
      </c>
      <c r="DI745" t="s">
        <v>5941</v>
      </c>
      <c r="DJ745" t="s">
        <v>16</v>
      </c>
      <c r="DK745" t="s">
        <v>9812</v>
      </c>
      <c r="DL745" t="s">
        <v>9812</v>
      </c>
      <c r="DM745" t="s">
        <v>16</v>
      </c>
      <c r="DN745" t="s">
        <v>189</v>
      </c>
      <c r="DO745" t="s">
        <v>10939</v>
      </c>
      <c r="DP745" t="s">
        <v>8275</v>
      </c>
      <c r="DQ745" t="s">
        <v>10387</v>
      </c>
      <c r="DR745" t="s">
        <v>8276</v>
      </c>
    </row>
    <row r="746" spans="1:122" x14ac:dyDescent="0.25">
      <c r="A746">
        <v>169</v>
      </c>
      <c r="B746" t="s">
        <v>189</v>
      </c>
      <c r="C746" t="s">
        <v>3278</v>
      </c>
      <c r="D746" s="138">
        <v>44637</v>
      </c>
      <c r="E746" t="s">
        <v>2368</v>
      </c>
      <c r="F746" t="s">
        <v>11</v>
      </c>
      <c r="G746" t="s">
        <v>1929</v>
      </c>
      <c r="H746" t="s">
        <v>11</v>
      </c>
      <c r="I746" t="s">
        <v>9802</v>
      </c>
      <c r="J746" t="s">
        <v>100</v>
      </c>
      <c r="K746">
        <v>2.06</v>
      </c>
      <c r="L746">
        <v>2.06</v>
      </c>
      <c r="M746">
        <v>13.07</v>
      </c>
      <c r="N746">
        <v>16.103000000000002</v>
      </c>
      <c r="O746" t="s">
        <v>189</v>
      </c>
      <c r="P746" t="s">
        <v>13</v>
      </c>
      <c r="Q746" t="s">
        <v>66</v>
      </c>
      <c r="R746" t="s">
        <v>16</v>
      </c>
      <c r="S746" t="s">
        <v>16</v>
      </c>
      <c r="T746" t="s">
        <v>16</v>
      </c>
      <c r="U746" t="s">
        <v>16</v>
      </c>
      <c r="V746" t="s">
        <v>2410</v>
      </c>
      <c r="W746">
        <v>100</v>
      </c>
      <c r="X746" t="s">
        <v>15</v>
      </c>
      <c r="Y746" t="s">
        <v>6282</v>
      </c>
      <c r="Z746" t="s">
        <v>6282</v>
      </c>
      <c r="AA746" t="s">
        <v>189</v>
      </c>
      <c r="AB746" s="138">
        <v>44643</v>
      </c>
      <c r="AC746" s="138">
        <v>44827</v>
      </c>
      <c r="AD746" t="s">
        <v>6241</v>
      </c>
      <c r="AE746" t="s">
        <v>5298</v>
      </c>
      <c r="AF746" t="s">
        <v>16</v>
      </c>
      <c r="AG746" t="s">
        <v>189</v>
      </c>
      <c r="AH746" s="138">
        <v>45739</v>
      </c>
      <c r="AI746" t="s">
        <v>2414</v>
      </c>
      <c r="AJ746" t="s">
        <v>189</v>
      </c>
      <c r="AK746" t="s">
        <v>189</v>
      </c>
      <c r="AL746" t="s">
        <v>189</v>
      </c>
      <c r="AM746" t="s">
        <v>189</v>
      </c>
      <c r="AN746" t="s">
        <v>189</v>
      </c>
      <c r="AO746" t="s">
        <v>189</v>
      </c>
      <c r="AP746" t="s">
        <v>189</v>
      </c>
      <c r="AQ746" t="s">
        <v>16</v>
      </c>
      <c r="AR746" t="s">
        <v>189</v>
      </c>
      <c r="AS746" t="s">
        <v>16</v>
      </c>
      <c r="AT746" t="s">
        <v>189</v>
      </c>
      <c r="AU746" t="s">
        <v>9344</v>
      </c>
      <c r="AV746" t="s">
        <v>189</v>
      </c>
      <c r="AW746" t="s">
        <v>16</v>
      </c>
      <c r="AX746" t="s">
        <v>16</v>
      </c>
      <c r="AY746" t="s">
        <v>16</v>
      </c>
      <c r="AZ746" t="s">
        <v>16</v>
      </c>
      <c r="BA746" t="s">
        <v>16</v>
      </c>
      <c r="BB746" t="s">
        <v>16</v>
      </c>
      <c r="BC746" t="s">
        <v>16</v>
      </c>
      <c r="BD746" t="s">
        <v>16</v>
      </c>
      <c r="BE746" t="s">
        <v>16</v>
      </c>
      <c r="BF746" t="s">
        <v>189</v>
      </c>
      <c r="BG746" t="s">
        <v>189</v>
      </c>
      <c r="BH746">
        <v>0</v>
      </c>
      <c r="BI746">
        <v>0</v>
      </c>
      <c r="BJ746">
        <v>0</v>
      </c>
      <c r="BK746" t="s">
        <v>189</v>
      </c>
      <c r="BL746" t="s">
        <v>189</v>
      </c>
      <c r="BN746" t="s">
        <v>2369</v>
      </c>
      <c r="BO746" t="s">
        <v>16</v>
      </c>
      <c r="BP746" t="s">
        <v>2368</v>
      </c>
      <c r="BQ746" t="s">
        <v>184</v>
      </c>
      <c r="BR746" t="s">
        <v>6744</v>
      </c>
      <c r="BS746" t="s">
        <v>9726</v>
      </c>
      <c r="BT746" t="s">
        <v>16</v>
      </c>
      <c r="BU746" t="s">
        <v>189</v>
      </c>
      <c r="BV746" t="s">
        <v>27</v>
      </c>
      <c r="BW746" t="s">
        <v>195</v>
      </c>
      <c r="BX746" t="s">
        <v>279</v>
      </c>
      <c r="BY746" t="s">
        <v>2610</v>
      </c>
      <c r="BZ746" s="138"/>
      <c r="CA746" s="138">
        <v>44637</v>
      </c>
      <c r="CB746" t="s">
        <v>17</v>
      </c>
      <c r="CC746" t="s">
        <v>17</v>
      </c>
      <c r="CD746" t="s">
        <v>6307</v>
      </c>
      <c r="CE746" t="s">
        <v>189</v>
      </c>
      <c r="CF746" t="s">
        <v>189</v>
      </c>
      <c r="CG746" t="s">
        <v>189</v>
      </c>
      <c r="CH746">
        <v>2022</v>
      </c>
      <c r="CI746" s="7">
        <v>44637</v>
      </c>
      <c r="CJ746" t="s">
        <v>4723</v>
      </c>
      <c r="CK746">
        <v>3</v>
      </c>
      <c r="CL746">
        <v>12</v>
      </c>
      <c r="CM746" s="7">
        <v>44634</v>
      </c>
      <c r="CN746" t="s">
        <v>11792</v>
      </c>
      <c r="CO746" t="s">
        <v>9857</v>
      </c>
      <c r="CP746" t="s">
        <v>11556</v>
      </c>
      <c r="CQ746" t="s">
        <v>11780</v>
      </c>
      <c r="CR746" t="s">
        <v>5992</v>
      </c>
      <c r="CS746" t="s">
        <v>5994</v>
      </c>
      <c r="CT746" t="s">
        <v>9852</v>
      </c>
      <c r="CU746" t="s">
        <v>6824</v>
      </c>
      <c r="CV746" t="s">
        <v>6307</v>
      </c>
      <c r="CW746" t="s">
        <v>9874</v>
      </c>
      <c r="CX746" t="s">
        <v>3277</v>
      </c>
      <c r="CY746" t="s">
        <v>9813</v>
      </c>
      <c r="CZ746" t="s">
        <v>6730</v>
      </c>
      <c r="DA746" t="s">
        <v>188</v>
      </c>
      <c r="DB746" t="s">
        <v>16</v>
      </c>
      <c r="DC746" t="s">
        <v>16</v>
      </c>
      <c r="DD746" t="s">
        <v>15</v>
      </c>
      <c r="DE746" t="s">
        <v>16</v>
      </c>
      <c r="DF746" t="s">
        <v>16</v>
      </c>
      <c r="DG746" t="s">
        <v>4727</v>
      </c>
      <c r="DH746" t="s">
        <v>2051</v>
      </c>
      <c r="DI746" t="s">
        <v>5942</v>
      </c>
      <c r="DJ746" t="s">
        <v>16</v>
      </c>
      <c r="DK746" t="s">
        <v>16</v>
      </c>
      <c r="DL746" t="s">
        <v>4465</v>
      </c>
      <c r="DM746" t="s">
        <v>16</v>
      </c>
      <c r="DN746" t="s">
        <v>189</v>
      </c>
      <c r="DO746" t="s">
        <v>11794</v>
      </c>
      <c r="DP746" t="s">
        <v>8277</v>
      </c>
      <c r="DQ746" t="s">
        <v>10388</v>
      </c>
      <c r="DR746" t="s">
        <v>8278</v>
      </c>
    </row>
    <row r="747" spans="1:122" x14ac:dyDescent="0.25">
      <c r="A747">
        <v>168</v>
      </c>
      <c r="B747" t="s">
        <v>189</v>
      </c>
      <c r="C747" t="s">
        <v>3905</v>
      </c>
      <c r="D747" s="138">
        <v>44637</v>
      </c>
      <c r="E747" t="s">
        <v>1337</v>
      </c>
      <c r="F747" t="s">
        <v>11</v>
      </c>
      <c r="G747" t="s">
        <v>1932</v>
      </c>
      <c r="H747" t="s">
        <v>11</v>
      </c>
      <c r="I747" t="s">
        <v>9802</v>
      </c>
      <c r="J747" t="s">
        <v>100</v>
      </c>
      <c r="K747">
        <v>0.81</v>
      </c>
      <c r="L747">
        <v>0.81</v>
      </c>
      <c r="M747">
        <v>5.14</v>
      </c>
      <c r="N747">
        <v>6.3319999999999999</v>
      </c>
      <c r="O747" t="s">
        <v>189</v>
      </c>
      <c r="P747" t="s">
        <v>13</v>
      </c>
      <c r="Q747" t="s">
        <v>31</v>
      </c>
      <c r="R747" t="s">
        <v>16</v>
      </c>
      <c r="S747" t="s">
        <v>31</v>
      </c>
      <c r="T747" t="s">
        <v>16</v>
      </c>
      <c r="U747" t="s">
        <v>16</v>
      </c>
      <c r="V747" t="s">
        <v>2410</v>
      </c>
      <c r="W747">
        <v>100</v>
      </c>
      <c r="X747" t="s">
        <v>32</v>
      </c>
      <c r="Y747" t="s">
        <v>6282</v>
      </c>
      <c r="Z747" t="s">
        <v>6282</v>
      </c>
      <c r="AA747" t="s">
        <v>189</v>
      </c>
      <c r="AB747" s="138">
        <v>44642</v>
      </c>
      <c r="AC747" s="138">
        <v>44826</v>
      </c>
      <c r="AD747" t="s">
        <v>6242</v>
      </c>
      <c r="AE747" t="s">
        <v>5399</v>
      </c>
      <c r="AF747" t="s">
        <v>16</v>
      </c>
      <c r="AG747" t="s">
        <v>189</v>
      </c>
      <c r="AH747" s="138">
        <v>45738</v>
      </c>
      <c r="AI747" t="s">
        <v>2414</v>
      </c>
      <c r="AJ747" t="s">
        <v>189</v>
      </c>
      <c r="AK747" t="s">
        <v>189</v>
      </c>
      <c r="AL747" t="s">
        <v>189</v>
      </c>
      <c r="AM747" t="s">
        <v>189</v>
      </c>
      <c r="AN747" t="s">
        <v>189</v>
      </c>
      <c r="AO747" t="s">
        <v>189</v>
      </c>
      <c r="AP747" t="s">
        <v>189</v>
      </c>
      <c r="AQ747" t="s">
        <v>16</v>
      </c>
      <c r="AR747" t="s">
        <v>189</v>
      </c>
      <c r="AS747" t="s">
        <v>16</v>
      </c>
      <c r="AT747" t="s">
        <v>189</v>
      </c>
      <c r="AU747" t="s">
        <v>9344</v>
      </c>
      <c r="AV747" t="s">
        <v>189</v>
      </c>
      <c r="AW747" t="s">
        <v>16</v>
      </c>
      <c r="AX747" t="s">
        <v>16</v>
      </c>
      <c r="AY747" t="s">
        <v>16</v>
      </c>
      <c r="AZ747" t="s">
        <v>16</v>
      </c>
      <c r="BA747" t="s">
        <v>16</v>
      </c>
      <c r="BB747" t="s">
        <v>16</v>
      </c>
      <c r="BC747" t="s">
        <v>16</v>
      </c>
      <c r="BD747" t="s">
        <v>16</v>
      </c>
      <c r="BE747" t="s">
        <v>16</v>
      </c>
      <c r="BF747" t="s">
        <v>189</v>
      </c>
      <c r="BG747" t="s">
        <v>189</v>
      </c>
      <c r="BH747">
        <v>0</v>
      </c>
      <c r="BI747">
        <v>0</v>
      </c>
      <c r="BJ747">
        <v>0</v>
      </c>
      <c r="BK747" t="s">
        <v>189</v>
      </c>
      <c r="BL747" t="s">
        <v>189</v>
      </c>
      <c r="BN747" t="s">
        <v>1339</v>
      </c>
      <c r="BO747" t="s">
        <v>16</v>
      </c>
      <c r="BP747" t="s">
        <v>1337</v>
      </c>
      <c r="BQ747" t="s">
        <v>184</v>
      </c>
      <c r="BR747" t="s">
        <v>6744</v>
      </c>
      <c r="BS747" t="s">
        <v>1494</v>
      </c>
      <c r="BT747" t="s">
        <v>16</v>
      </c>
      <c r="BU747" t="s">
        <v>189</v>
      </c>
      <c r="BV747" t="s">
        <v>18</v>
      </c>
      <c r="BW747" t="s">
        <v>9677</v>
      </c>
      <c r="BX747" t="s">
        <v>1340</v>
      </c>
      <c r="BY747" t="s">
        <v>16</v>
      </c>
      <c r="BZ747" s="138"/>
      <c r="CA747" s="138">
        <v>43910</v>
      </c>
      <c r="CB747" t="s">
        <v>17</v>
      </c>
      <c r="CC747" t="s">
        <v>17</v>
      </c>
      <c r="CD747" t="s">
        <v>6307</v>
      </c>
      <c r="CE747" t="s">
        <v>189</v>
      </c>
      <c r="CF747" t="s">
        <v>6307</v>
      </c>
      <c r="CG747" t="s">
        <v>189</v>
      </c>
      <c r="CH747">
        <v>2022</v>
      </c>
      <c r="CI747" s="7">
        <v>44637</v>
      </c>
      <c r="CJ747" t="s">
        <v>4723</v>
      </c>
      <c r="CK747">
        <v>3</v>
      </c>
      <c r="CL747">
        <v>12</v>
      </c>
      <c r="CM747" s="7">
        <v>44634</v>
      </c>
      <c r="CN747" t="s">
        <v>11792</v>
      </c>
      <c r="CO747" t="s">
        <v>9857</v>
      </c>
      <c r="CP747" t="s">
        <v>11556</v>
      </c>
      <c r="CQ747" t="s">
        <v>11780</v>
      </c>
      <c r="CR747" t="s">
        <v>5992</v>
      </c>
      <c r="CS747" t="s">
        <v>5994</v>
      </c>
      <c r="CT747" t="s">
        <v>9852</v>
      </c>
      <c r="CU747" t="s">
        <v>9873</v>
      </c>
      <c r="CV747" t="s">
        <v>6310</v>
      </c>
      <c r="CW747" t="s">
        <v>9874</v>
      </c>
      <c r="CX747" t="s">
        <v>1341</v>
      </c>
      <c r="CY747" t="s">
        <v>9813</v>
      </c>
      <c r="CZ747" t="s">
        <v>6730</v>
      </c>
      <c r="DA747" t="s">
        <v>188</v>
      </c>
      <c r="DB747" t="s">
        <v>16</v>
      </c>
      <c r="DC747" t="s">
        <v>1339</v>
      </c>
      <c r="DD747" t="s">
        <v>32</v>
      </c>
      <c r="DE747" t="s">
        <v>16</v>
      </c>
      <c r="DF747" t="s">
        <v>16</v>
      </c>
      <c r="DG747" t="s">
        <v>4727</v>
      </c>
      <c r="DH747" t="s">
        <v>6766</v>
      </c>
      <c r="DI747" t="s">
        <v>4543</v>
      </c>
      <c r="DJ747" t="s">
        <v>16</v>
      </c>
      <c r="DK747" t="s">
        <v>16</v>
      </c>
      <c r="DL747" t="s">
        <v>4465</v>
      </c>
      <c r="DM747" t="s">
        <v>16</v>
      </c>
      <c r="DN747" t="s">
        <v>189</v>
      </c>
      <c r="DO747" t="s">
        <v>11795</v>
      </c>
      <c r="DP747" t="s">
        <v>8279</v>
      </c>
      <c r="DQ747" t="s">
        <v>10388</v>
      </c>
      <c r="DR747" t="s">
        <v>8280</v>
      </c>
    </row>
    <row r="748" spans="1:122" x14ac:dyDescent="0.25">
      <c r="A748">
        <v>167</v>
      </c>
      <c r="B748" t="s">
        <v>189</v>
      </c>
      <c r="C748" t="s">
        <v>2467</v>
      </c>
      <c r="D748" s="138">
        <v>44636</v>
      </c>
      <c r="E748" t="s">
        <v>2466</v>
      </c>
      <c r="F748" t="s">
        <v>2461</v>
      </c>
      <c r="G748" t="s">
        <v>16</v>
      </c>
      <c r="H748" t="s">
        <v>2461</v>
      </c>
      <c r="I748" t="s">
        <v>4840</v>
      </c>
      <c r="J748" t="s">
        <v>12</v>
      </c>
      <c r="K748">
        <v>5</v>
      </c>
      <c r="L748">
        <v>0.78</v>
      </c>
      <c r="M748">
        <v>5</v>
      </c>
      <c r="N748">
        <v>6.14</v>
      </c>
      <c r="O748" t="s">
        <v>189</v>
      </c>
      <c r="P748" t="s">
        <v>13</v>
      </c>
      <c r="Q748" t="s">
        <v>20</v>
      </c>
      <c r="R748" t="s">
        <v>16</v>
      </c>
      <c r="S748" t="s">
        <v>428</v>
      </c>
      <c r="T748" t="s">
        <v>16</v>
      </c>
      <c r="U748" t="s">
        <v>16</v>
      </c>
      <c r="V748" t="s">
        <v>2410</v>
      </c>
      <c r="W748">
        <v>99.302000000000007</v>
      </c>
      <c r="X748" t="s">
        <v>32</v>
      </c>
      <c r="Y748" t="s">
        <v>6283</v>
      </c>
      <c r="Z748" t="s">
        <v>6283</v>
      </c>
      <c r="AA748" t="s">
        <v>189</v>
      </c>
      <c r="AB748" s="138">
        <v>44642</v>
      </c>
      <c r="AC748" s="138">
        <v>44826</v>
      </c>
      <c r="AD748" t="s">
        <v>6246</v>
      </c>
      <c r="AE748" t="s">
        <v>5139</v>
      </c>
      <c r="AF748" t="s">
        <v>6242</v>
      </c>
      <c r="AG748" t="s">
        <v>189</v>
      </c>
      <c r="AH748" s="138">
        <v>45738</v>
      </c>
      <c r="AI748" t="s">
        <v>2414</v>
      </c>
      <c r="AJ748" t="s">
        <v>189</v>
      </c>
      <c r="AK748" t="s">
        <v>189</v>
      </c>
      <c r="AL748" t="s">
        <v>189</v>
      </c>
      <c r="AM748" t="s">
        <v>189</v>
      </c>
      <c r="AN748" t="s">
        <v>189</v>
      </c>
      <c r="AO748" t="s">
        <v>189</v>
      </c>
      <c r="AP748" t="s">
        <v>189</v>
      </c>
      <c r="AQ748" t="s">
        <v>16</v>
      </c>
      <c r="AR748" t="s">
        <v>189</v>
      </c>
      <c r="AS748" t="s">
        <v>16</v>
      </c>
      <c r="AT748" t="s">
        <v>189</v>
      </c>
      <c r="AU748" t="s">
        <v>9344</v>
      </c>
      <c r="AV748" t="s">
        <v>189</v>
      </c>
      <c r="AW748" t="s">
        <v>16</v>
      </c>
      <c r="AX748" t="s">
        <v>16</v>
      </c>
      <c r="AY748" t="s">
        <v>16</v>
      </c>
      <c r="AZ748" t="s">
        <v>16</v>
      </c>
      <c r="BA748" t="s">
        <v>16</v>
      </c>
      <c r="BB748" t="s">
        <v>16</v>
      </c>
      <c r="BC748" t="s">
        <v>181</v>
      </c>
      <c r="BD748" t="s">
        <v>16</v>
      </c>
      <c r="BE748" t="s">
        <v>2136</v>
      </c>
      <c r="BF748" t="s">
        <v>189</v>
      </c>
      <c r="BG748" t="s">
        <v>189</v>
      </c>
      <c r="BH748">
        <v>0</v>
      </c>
      <c r="BI748">
        <v>0</v>
      </c>
      <c r="BJ748">
        <v>0</v>
      </c>
      <c r="BK748" t="s">
        <v>189</v>
      </c>
      <c r="BL748" t="s">
        <v>189</v>
      </c>
      <c r="BN748" t="s">
        <v>2462</v>
      </c>
      <c r="BO748" t="s">
        <v>16</v>
      </c>
      <c r="BP748" t="s">
        <v>2466</v>
      </c>
      <c r="BQ748" t="s">
        <v>301</v>
      </c>
      <c r="BR748" t="s">
        <v>6745</v>
      </c>
      <c r="BS748" t="s">
        <v>16</v>
      </c>
      <c r="BT748" t="s">
        <v>16</v>
      </c>
      <c r="BU748" t="s">
        <v>189</v>
      </c>
      <c r="BV748" t="s">
        <v>30</v>
      </c>
      <c r="BW748" t="s">
        <v>16</v>
      </c>
      <c r="BX748" t="s">
        <v>1438</v>
      </c>
      <c r="BY748" t="s">
        <v>16</v>
      </c>
      <c r="BZ748" s="138"/>
      <c r="CA748" s="138">
        <v>43545</v>
      </c>
      <c r="CB748" t="s">
        <v>4710</v>
      </c>
      <c r="CC748" t="s">
        <v>16</v>
      </c>
      <c r="CD748" t="s">
        <v>6307</v>
      </c>
      <c r="CE748" t="s">
        <v>189</v>
      </c>
      <c r="CF748" t="s">
        <v>189</v>
      </c>
      <c r="CG748" t="s">
        <v>189</v>
      </c>
      <c r="CH748">
        <v>2022</v>
      </c>
      <c r="CI748" s="7">
        <v>44636</v>
      </c>
      <c r="CJ748" t="s">
        <v>16</v>
      </c>
      <c r="CK748">
        <v>3</v>
      </c>
      <c r="CL748">
        <v>12</v>
      </c>
      <c r="CM748" s="7">
        <v>44634</v>
      </c>
      <c r="CN748" t="s">
        <v>11792</v>
      </c>
      <c r="CO748" t="s">
        <v>9857</v>
      </c>
      <c r="CP748" t="s">
        <v>11556</v>
      </c>
      <c r="CQ748" t="s">
        <v>11780</v>
      </c>
      <c r="CR748" t="s">
        <v>5992</v>
      </c>
      <c r="CS748" t="s">
        <v>5994</v>
      </c>
      <c r="CT748" t="s">
        <v>9852</v>
      </c>
      <c r="CU748" t="s">
        <v>9873</v>
      </c>
      <c r="CV748" t="s">
        <v>6310</v>
      </c>
      <c r="CW748" t="s">
        <v>9874</v>
      </c>
      <c r="CX748" t="s">
        <v>3911</v>
      </c>
      <c r="CY748" t="s">
        <v>4464</v>
      </c>
      <c r="CZ748" t="s">
        <v>6234</v>
      </c>
      <c r="DA748" t="s">
        <v>252</v>
      </c>
      <c r="DB748" t="s">
        <v>9800</v>
      </c>
      <c r="DC748" t="s">
        <v>2465</v>
      </c>
      <c r="DD748" t="s">
        <v>32</v>
      </c>
      <c r="DE748" t="s">
        <v>16</v>
      </c>
      <c r="DF748" t="s">
        <v>16</v>
      </c>
      <c r="DG748" t="s">
        <v>4727</v>
      </c>
      <c r="DH748" t="s">
        <v>2052</v>
      </c>
      <c r="DI748" t="s">
        <v>6117</v>
      </c>
      <c r="DJ748" t="s">
        <v>16</v>
      </c>
      <c r="DK748" t="s">
        <v>4464</v>
      </c>
      <c r="DL748" t="s">
        <v>4464</v>
      </c>
      <c r="DM748" t="s">
        <v>16</v>
      </c>
      <c r="DN748" t="s">
        <v>189</v>
      </c>
      <c r="DO748" t="s">
        <v>11065</v>
      </c>
      <c r="DP748" t="s">
        <v>8281</v>
      </c>
      <c r="DQ748" t="s">
        <v>10389</v>
      </c>
      <c r="DR748" t="s">
        <v>8282</v>
      </c>
    </row>
    <row r="749" spans="1:122" x14ac:dyDescent="0.25">
      <c r="A749">
        <v>166</v>
      </c>
      <c r="B749" t="s">
        <v>189</v>
      </c>
      <c r="C749" t="s">
        <v>3907</v>
      </c>
      <c r="D749" s="138">
        <v>44636</v>
      </c>
      <c r="E749" t="s">
        <v>3910</v>
      </c>
      <c r="F749" t="s">
        <v>11</v>
      </c>
      <c r="G749" t="s">
        <v>1926</v>
      </c>
      <c r="H749" t="s">
        <v>11</v>
      </c>
      <c r="I749" t="s">
        <v>9802</v>
      </c>
      <c r="J749" t="s">
        <v>100</v>
      </c>
      <c r="K749">
        <v>1</v>
      </c>
      <c r="L749">
        <v>1</v>
      </c>
      <c r="M749">
        <v>6.35</v>
      </c>
      <c r="N749">
        <v>7.82</v>
      </c>
      <c r="O749" t="s">
        <v>189</v>
      </c>
      <c r="P749" t="s">
        <v>13</v>
      </c>
      <c r="Q749" t="s">
        <v>20</v>
      </c>
      <c r="R749" t="s">
        <v>1253</v>
      </c>
      <c r="S749" t="s">
        <v>20</v>
      </c>
      <c r="T749" t="s">
        <v>16</v>
      </c>
      <c r="U749" t="s">
        <v>2080</v>
      </c>
      <c r="V749" t="s">
        <v>2410</v>
      </c>
      <c r="W749">
        <v>100</v>
      </c>
      <c r="X749" t="s">
        <v>32</v>
      </c>
      <c r="Y749" t="s">
        <v>6282</v>
      </c>
      <c r="Z749" t="s">
        <v>6282</v>
      </c>
      <c r="AA749" t="s">
        <v>189</v>
      </c>
      <c r="AB749" s="138">
        <v>44642</v>
      </c>
      <c r="AC749" s="138">
        <v>44826</v>
      </c>
      <c r="AD749" t="s">
        <v>6240</v>
      </c>
      <c r="AE749" t="s">
        <v>5400</v>
      </c>
      <c r="AF749" t="s">
        <v>16</v>
      </c>
      <c r="AG749" t="s">
        <v>189</v>
      </c>
      <c r="AH749" s="138">
        <v>45738</v>
      </c>
      <c r="AI749" t="s">
        <v>2414</v>
      </c>
      <c r="AJ749" t="s">
        <v>189</v>
      </c>
      <c r="AK749" t="s">
        <v>189</v>
      </c>
      <c r="AL749" t="s">
        <v>189</v>
      </c>
      <c r="AM749" t="s">
        <v>189</v>
      </c>
      <c r="AN749" t="s">
        <v>189</v>
      </c>
      <c r="AO749" t="s">
        <v>189</v>
      </c>
      <c r="AP749" t="s">
        <v>189</v>
      </c>
      <c r="AQ749" t="s">
        <v>16</v>
      </c>
      <c r="AR749" t="s">
        <v>189</v>
      </c>
      <c r="AS749" t="s">
        <v>16</v>
      </c>
      <c r="AT749" t="s">
        <v>189</v>
      </c>
      <c r="AU749" t="s">
        <v>9344</v>
      </c>
      <c r="AV749" t="s">
        <v>189</v>
      </c>
      <c r="AW749" t="s">
        <v>16</v>
      </c>
      <c r="AX749" t="s">
        <v>16</v>
      </c>
      <c r="AY749" t="s">
        <v>16</v>
      </c>
      <c r="AZ749" t="s">
        <v>16</v>
      </c>
      <c r="BA749" t="s">
        <v>16</v>
      </c>
      <c r="BB749" t="s">
        <v>16</v>
      </c>
      <c r="BC749" t="s">
        <v>16</v>
      </c>
      <c r="BD749" t="s">
        <v>16</v>
      </c>
      <c r="BE749" t="s">
        <v>16</v>
      </c>
      <c r="BF749" t="s">
        <v>189</v>
      </c>
      <c r="BG749" t="s">
        <v>189</v>
      </c>
      <c r="BH749">
        <v>0</v>
      </c>
      <c r="BI749">
        <v>0</v>
      </c>
      <c r="BJ749">
        <v>0</v>
      </c>
      <c r="BK749" t="s">
        <v>189</v>
      </c>
      <c r="BL749" t="s">
        <v>189</v>
      </c>
      <c r="BN749" t="s">
        <v>3906</v>
      </c>
      <c r="BO749" t="s">
        <v>16</v>
      </c>
      <c r="BP749" t="s">
        <v>3910</v>
      </c>
      <c r="BQ749" t="s">
        <v>184</v>
      </c>
      <c r="BR749" t="s">
        <v>5653</v>
      </c>
      <c r="BS749" t="s">
        <v>9682</v>
      </c>
      <c r="BT749" t="s">
        <v>6875</v>
      </c>
      <c r="BU749" t="s">
        <v>189</v>
      </c>
      <c r="BV749" t="s">
        <v>96</v>
      </c>
      <c r="BW749" t="s">
        <v>189</v>
      </c>
      <c r="BX749" t="s">
        <v>541</v>
      </c>
      <c r="BY749" t="s">
        <v>16</v>
      </c>
      <c r="BZ749" s="138"/>
      <c r="CA749" s="138">
        <v>44081</v>
      </c>
      <c r="CB749" t="s">
        <v>29</v>
      </c>
      <c r="CC749" t="s">
        <v>29</v>
      </c>
      <c r="CD749" t="s">
        <v>6307</v>
      </c>
      <c r="CE749" t="s">
        <v>189</v>
      </c>
      <c r="CF749" t="s">
        <v>189</v>
      </c>
      <c r="CG749" t="s">
        <v>189</v>
      </c>
      <c r="CH749">
        <v>2022</v>
      </c>
      <c r="CI749" s="7">
        <v>44636</v>
      </c>
      <c r="CJ749" t="s">
        <v>16</v>
      </c>
      <c r="CK749">
        <v>3</v>
      </c>
      <c r="CL749">
        <v>12</v>
      </c>
      <c r="CM749" s="7">
        <v>44634</v>
      </c>
      <c r="CN749" t="s">
        <v>11792</v>
      </c>
      <c r="CO749" t="s">
        <v>9857</v>
      </c>
      <c r="CP749" t="s">
        <v>11556</v>
      </c>
      <c r="CQ749" t="s">
        <v>11780</v>
      </c>
      <c r="CR749" t="s">
        <v>5992</v>
      </c>
      <c r="CS749" t="s">
        <v>5994</v>
      </c>
      <c r="CT749" t="s">
        <v>9852</v>
      </c>
      <c r="CU749" t="s">
        <v>9873</v>
      </c>
      <c r="CV749" t="s">
        <v>6310</v>
      </c>
      <c r="CW749" t="s">
        <v>9874</v>
      </c>
      <c r="CX749" t="s">
        <v>3908</v>
      </c>
      <c r="CY749" t="s">
        <v>9813</v>
      </c>
      <c r="CZ749" t="s">
        <v>6730</v>
      </c>
      <c r="DA749" t="s">
        <v>188</v>
      </c>
      <c r="DB749" t="s">
        <v>16</v>
      </c>
      <c r="DC749" t="s">
        <v>3909</v>
      </c>
      <c r="DD749" t="s">
        <v>32</v>
      </c>
      <c r="DE749" t="s">
        <v>16</v>
      </c>
      <c r="DF749" t="s">
        <v>16</v>
      </c>
      <c r="DG749" t="s">
        <v>4727</v>
      </c>
      <c r="DH749" t="s">
        <v>2051</v>
      </c>
      <c r="DI749" t="s">
        <v>4519</v>
      </c>
      <c r="DJ749" t="s">
        <v>16</v>
      </c>
      <c r="DK749" t="s">
        <v>16</v>
      </c>
      <c r="DL749" t="s">
        <v>4465</v>
      </c>
      <c r="DM749" t="s">
        <v>16</v>
      </c>
      <c r="DN749" t="s">
        <v>189</v>
      </c>
      <c r="DO749" t="s">
        <v>10940</v>
      </c>
      <c r="DP749" t="s">
        <v>8283</v>
      </c>
      <c r="DQ749" t="s">
        <v>10389</v>
      </c>
      <c r="DR749" t="s">
        <v>8284</v>
      </c>
    </row>
    <row r="750" spans="1:122" x14ac:dyDescent="0.25">
      <c r="A750">
        <v>165</v>
      </c>
      <c r="B750" t="s">
        <v>189</v>
      </c>
      <c r="C750" t="s">
        <v>3919</v>
      </c>
      <c r="D750" s="138">
        <v>44634</v>
      </c>
      <c r="E750" t="s">
        <v>3921</v>
      </c>
      <c r="F750" t="s">
        <v>11</v>
      </c>
      <c r="G750" t="s">
        <v>1929</v>
      </c>
      <c r="H750" t="s">
        <v>11</v>
      </c>
      <c r="I750" t="s">
        <v>9802</v>
      </c>
      <c r="J750" t="s">
        <v>100</v>
      </c>
      <c r="K750">
        <v>1.7</v>
      </c>
      <c r="L750">
        <v>1.7</v>
      </c>
      <c r="M750">
        <v>10.82</v>
      </c>
      <c r="N750">
        <v>13.311</v>
      </c>
      <c r="O750" t="s">
        <v>189</v>
      </c>
      <c r="P750" t="s">
        <v>13</v>
      </c>
      <c r="Q750" t="s">
        <v>3917</v>
      </c>
      <c r="R750" t="s">
        <v>648</v>
      </c>
      <c r="S750" t="s">
        <v>3917</v>
      </c>
      <c r="T750" t="s">
        <v>16</v>
      </c>
      <c r="U750" t="s">
        <v>2085</v>
      </c>
      <c r="V750" t="s">
        <v>2410</v>
      </c>
      <c r="W750">
        <v>100</v>
      </c>
      <c r="X750" t="s">
        <v>15</v>
      </c>
      <c r="Y750" t="s">
        <v>6285</v>
      </c>
      <c r="Z750" t="s">
        <v>1048</v>
      </c>
      <c r="AA750" t="s">
        <v>189</v>
      </c>
      <c r="AB750" s="138">
        <v>44641</v>
      </c>
      <c r="AC750" s="138">
        <v>44825</v>
      </c>
      <c r="AD750" t="s">
        <v>6241</v>
      </c>
      <c r="AE750" t="s">
        <v>5401</v>
      </c>
      <c r="AF750" t="s">
        <v>16</v>
      </c>
      <c r="AG750" t="s">
        <v>189</v>
      </c>
      <c r="AH750" s="138">
        <v>45737</v>
      </c>
      <c r="AI750" t="s">
        <v>2414</v>
      </c>
      <c r="AJ750" t="s">
        <v>189</v>
      </c>
      <c r="AK750" t="s">
        <v>189</v>
      </c>
      <c r="AL750" t="s">
        <v>189</v>
      </c>
      <c r="AM750" t="s">
        <v>189</v>
      </c>
      <c r="AN750" t="s">
        <v>189</v>
      </c>
      <c r="AO750" t="s">
        <v>189</v>
      </c>
      <c r="AP750" t="s">
        <v>189</v>
      </c>
      <c r="AQ750" t="s">
        <v>16</v>
      </c>
      <c r="AR750" t="s">
        <v>189</v>
      </c>
      <c r="AS750" t="s">
        <v>16</v>
      </c>
      <c r="AT750" t="s">
        <v>189</v>
      </c>
      <c r="AU750" t="s">
        <v>9344</v>
      </c>
      <c r="AV750" t="s">
        <v>189</v>
      </c>
      <c r="AW750" t="s">
        <v>16</v>
      </c>
      <c r="AX750" t="s">
        <v>16</v>
      </c>
      <c r="AY750" t="s">
        <v>16</v>
      </c>
      <c r="AZ750" t="s">
        <v>16</v>
      </c>
      <c r="BA750" t="s">
        <v>16</v>
      </c>
      <c r="BB750" t="s">
        <v>16</v>
      </c>
      <c r="BC750" t="s">
        <v>16</v>
      </c>
      <c r="BD750" t="s">
        <v>16</v>
      </c>
      <c r="BE750" t="s">
        <v>16</v>
      </c>
      <c r="BF750" t="s">
        <v>189</v>
      </c>
      <c r="BG750" t="s">
        <v>189</v>
      </c>
      <c r="BH750">
        <v>0</v>
      </c>
      <c r="BI750">
        <v>0</v>
      </c>
      <c r="BJ750">
        <v>0</v>
      </c>
      <c r="BK750" t="s">
        <v>189</v>
      </c>
      <c r="BL750" t="s">
        <v>189</v>
      </c>
      <c r="BN750" t="s">
        <v>3918</v>
      </c>
      <c r="BO750" t="s">
        <v>16</v>
      </c>
      <c r="BP750" t="s">
        <v>3921</v>
      </c>
      <c r="BQ750" t="s">
        <v>184</v>
      </c>
      <c r="BR750" t="s">
        <v>6744</v>
      </c>
      <c r="BS750" t="s">
        <v>9667</v>
      </c>
      <c r="BT750" t="s">
        <v>16</v>
      </c>
      <c r="BU750" t="s">
        <v>189</v>
      </c>
      <c r="BV750" t="s">
        <v>52</v>
      </c>
      <c r="BW750" t="s">
        <v>195</v>
      </c>
      <c r="BX750" t="s">
        <v>196</v>
      </c>
      <c r="BY750" t="s">
        <v>3922</v>
      </c>
      <c r="BZ750" s="138"/>
      <c r="CA750" s="138">
        <v>43640</v>
      </c>
      <c r="CB750" t="s">
        <v>17</v>
      </c>
      <c r="CC750" t="s">
        <v>17</v>
      </c>
      <c r="CD750" t="s">
        <v>6307</v>
      </c>
      <c r="CE750" t="s">
        <v>189</v>
      </c>
      <c r="CF750" t="s">
        <v>189</v>
      </c>
      <c r="CG750" t="s">
        <v>189</v>
      </c>
      <c r="CH750">
        <v>2022</v>
      </c>
      <c r="CI750" s="7">
        <v>44634</v>
      </c>
      <c r="CJ750" t="s">
        <v>4723</v>
      </c>
      <c r="CK750">
        <v>3</v>
      </c>
      <c r="CL750">
        <v>12</v>
      </c>
      <c r="CM750" s="7">
        <v>44634</v>
      </c>
      <c r="CN750" t="s">
        <v>11792</v>
      </c>
      <c r="CO750" t="s">
        <v>9857</v>
      </c>
      <c r="CP750" t="s">
        <v>11556</v>
      </c>
      <c r="CQ750" t="s">
        <v>11780</v>
      </c>
      <c r="CR750" t="s">
        <v>5992</v>
      </c>
      <c r="CS750" t="s">
        <v>5994</v>
      </c>
      <c r="CT750" t="s">
        <v>9852</v>
      </c>
      <c r="CU750" t="s">
        <v>9873</v>
      </c>
      <c r="CV750" t="s">
        <v>6310</v>
      </c>
      <c r="CW750" t="s">
        <v>9874</v>
      </c>
      <c r="CX750" t="s">
        <v>3920</v>
      </c>
      <c r="CY750" t="s">
        <v>9813</v>
      </c>
      <c r="CZ750" t="s">
        <v>6730</v>
      </c>
      <c r="DA750" t="s">
        <v>188</v>
      </c>
      <c r="DB750" t="s">
        <v>16</v>
      </c>
      <c r="DC750" t="s">
        <v>16</v>
      </c>
      <c r="DD750" t="s">
        <v>15</v>
      </c>
      <c r="DE750" t="s">
        <v>16</v>
      </c>
      <c r="DF750" t="s">
        <v>16</v>
      </c>
      <c r="DG750" t="s">
        <v>4727</v>
      </c>
      <c r="DH750" t="s">
        <v>2051</v>
      </c>
      <c r="DI750" t="s">
        <v>5892</v>
      </c>
      <c r="DJ750" t="s">
        <v>16</v>
      </c>
      <c r="DK750" t="s">
        <v>16</v>
      </c>
      <c r="DL750" t="s">
        <v>4465</v>
      </c>
      <c r="DM750" t="s">
        <v>16</v>
      </c>
      <c r="DN750" t="s">
        <v>189</v>
      </c>
      <c r="DO750" t="s">
        <v>11796</v>
      </c>
      <c r="DP750" t="s">
        <v>8285</v>
      </c>
      <c r="DQ750" t="s">
        <v>10390</v>
      </c>
      <c r="DR750" t="s">
        <v>8286</v>
      </c>
    </row>
    <row r="751" spans="1:122" x14ac:dyDescent="0.25">
      <c r="A751">
        <v>164</v>
      </c>
      <c r="B751" t="s">
        <v>189</v>
      </c>
      <c r="C751" t="s">
        <v>499</v>
      </c>
      <c r="D751" s="138">
        <v>44634</v>
      </c>
      <c r="E751" t="s">
        <v>7121</v>
      </c>
      <c r="F751" t="s">
        <v>1939</v>
      </c>
      <c r="G751" t="s">
        <v>1926</v>
      </c>
      <c r="H751" t="s">
        <v>500</v>
      </c>
      <c r="I751" t="s">
        <v>4840</v>
      </c>
      <c r="J751" t="s">
        <v>100</v>
      </c>
      <c r="K751">
        <v>4</v>
      </c>
      <c r="L751">
        <v>4</v>
      </c>
      <c r="M751">
        <v>25.46</v>
      </c>
      <c r="N751">
        <v>31.32</v>
      </c>
      <c r="O751" t="s">
        <v>189</v>
      </c>
      <c r="P751" t="s">
        <v>13</v>
      </c>
      <c r="Q751" t="s">
        <v>501</v>
      </c>
      <c r="R751" t="s">
        <v>502</v>
      </c>
      <c r="S751" t="s">
        <v>503</v>
      </c>
      <c r="T751" t="s">
        <v>503</v>
      </c>
      <c r="U751" t="s">
        <v>1936</v>
      </c>
      <c r="V751" t="s">
        <v>2410</v>
      </c>
      <c r="W751">
        <v>99.766999999999996</v>
      </c>
      <c r="X751" t="s">
        <v>15</v>
      </c>
      <c r="Y751" t="s">
        <v>6282</v>
      </c>
      <c r="Z751" t="s">
        <v>6282</v>
      </c>
      <c r="AA751" t="s">
        <v>189</v>
      </c>
      <c r="AB751" s="138">
        <v>44641</v>
      </c>
      <c r="AC751" s="138">
        <v>44825</v>
      </c>
      <c r="AD751" t="s">
        <v>6241</v>
      </c>
      <c r="AE751" t="s">
        <v>5024</v>
      </c>
      <c r="AF751" t="s">
        <v>16</v>
      </c>
      <c r="AG751" t="s">
        <v>4853</v>
      </c>
      <c r="AH751" s="138">
        <v>45737</v>
      </c>
      <c r="AI751" t="s">
        <v>2414</v>
      </c>
      <c r="AJ751" t="s">
        <v>2633</v>
      </c>
      <c r="AK751" t="s">
        <v>189</v>
      </c>
      <c r="AL751" t="s">
        <v>2633</v>
      </c>
      <c r="AM751" t="s">
        <v>1882</v>
      </c>
      <c r="AN751" t="s">
        <v>189</v>
      </c>
      <c r="AO751" t="s">
        <v>189</v>
      </c>
      <c r="AP751" t="s">
        <v>189</v>
      </c>
      <c r="AQ751" t="s">
        <v>16</v>
      </c>
      <c r="AR751" t="s">
        <v>189</v>
      </c>
      <c r="AS751" t="s">
        <v>16</v>
      </c>
      <c r="AT751" t="s">
        <v>189</v>
      </c>
      <c r="AU751" t="s">
        <v>9344</v>
      </c>
      <c r="AV751" t="s">
        <v>189</v>
      </c>
      <c r="AW751" t="s">
        <v>16</v>
      </c>
      <c r="AX751" t="s">
        <v>16</v>
      </c>
      <c r="AY751" t="s">
        <v>199</v>
      </c>
      <c r="AZ751" t="s">
        <v>16</v>
      </c>
      <c r="BA751" t="s">
        <v>16</v>
      </c>
      <c r="BB751" t="s">
        <v>16</v>
      </c>
      <c r="BC751" t="s">
        <v>199</v>
      </c>
      <c r="BD751" t="s">
        <v>16</v>
      </c>
      <c r="BE751" t="s">
        <v>4341</v>
      </c>
      <c r="BF751" t="s">
        <v>354</v>
      </c>
      <c r="BG751" t="s">
        <v>4856</v>
      </c>
      <c r="BH751">
        <v>1</v>
      </c>
      <c r="BI751">
        <v>1</v>
      </c>
      <c r="BJ751">
        <v>1</v>
      </c>
      <c r="BK751" t="s">
        <v>189</v>
      </c>
      <c r="BL751" t="s">
        <v>6307</v>
      </c>
      <c r="BM751">
        <v>22014</v>
      </c>
      <c r="BN751" t="s">
        <v>259</v>
      </c>
      <c r="BO751" t="s">
        <v>16</v>
      </c>
      <c r="BP751" t="s">
        <v>255</v>
      </c>
      <c r="BQ751" t="s">
        <v>260</v>
      </c>
      <c r="BR751" t="s">
        <v>5653</v>
      </c>
      <c r="BS751" t="s">
        <v>9678</v>
      </c>
      <c r="BT751" t="s">
        <v>9679</v>
      </c>
      <c r="BU751" t="s">
        <v>189</v>
      </c>
      <c r="BV751" t="s">
        <v>37</v>
      </c>
      <c r="BW751" t="s">
        <v>16</v>
      </c>
      <c r="BX751" t="s">
        <v>16</v>
      </c>
      <c r="BY751" t="s">
        <v>16</v>
      </c>
      <c r="BZ751" s="138"/>
      <c r="CA751" s="138">
        <v>32763</v>
      </c>
      <c r="CB751" t="s">
        <v>29</v>
      </c>
      <c r="CC751" t="s">
        <v>29</v>
      </c>
      <c r="CD751" t="s">
        <v>6307</v>
      </c>
      <c r="CE751" t="s">
        <v>189</v>
      </c>
      <c r="CF751" t="s">
        <v>6307</v>
      </c>
      <c r="CG751" t="s">
        <v>189</v>
      </c>
      <c r="CH751">
        <v>2022</v>
      </c>
      <c r="CI751" s="7">
        <v>44634</v>
      </c>
      <c r="CJ751" t="s">
        <v>16</v>
      </c>
      <c r="CK751">
        <v>3</v>
      </c>
      <c r="CL751">
        <v>12</v>
      </c>
      <c r="CM751" s="7">
        <v>44634</v>
      </c>
      <c r="CN751" t="s">
        <v>11792</v>
      </c>
      <c r="CO751" t="s">
        <v>9857</v>
      </c>
      <c r="CP751" t="s">
        <v>11556</v>
      </c>
      <c r="CQ751" t="s">
        <v>11780</v>
      </c>
      <c r="CR751" t="s">
        <v>5992</v>
      </c>
      <c r="CS751" t="s">
        <v>5994</v>
      </c>
      <c r="CT751" t="s">
        <v>9852</v>
      </c>
      <c r="CU751" t="s">
        <v>6826</v>
      </c>
      <c r="CV751" t="s">
        <v>6310</v>
      </c>
      <c r="CW751" t="s">
        <v>9874</v>
      </c>
      <c r="CX751" t="s">
        <v>262</v>
      </c>
      <c r="CY751" t="s">
        <v>9813</v>
      </c>
      <c r="CZ751" t="s">
        <v>6730</v>
      </c>
      <c r="DA751" t="s">
        <v>252</v>
      </c>
      <c r="DB751" t="s">
        <v>9800</v>
      </c>
      <c r="DC751" t="s">
        <v>16</v>
      </c>
      <c r="DD751" t="s">
        <v>15</v>
      </c>
      <c r="DE751" t="s">
        <v>16</v>
      </c>
      <c r="DF751" t="s">
        <v>16</v>
      </c>
      <c r="DG751" t="s">
        <v>4727</v>
      </c>
      <c r="DH751" t="s">
        <v>2051</v>
      </c>
      <c r="DI751" t="s">
        <v>4502</v>
      </c>
      <c r="DJ751" t="s">
        <v>16</v>
      </c>
      <c r="DK751" t="s">
        <v>16</v>
      </c>
      <c r="DL751" t="s">
        <v>4465</v>
      </c>
      <c r="DM751" t="s">
        <v>16</v>
      </c>
      <c r="DN751" t="s">
        <v>4497</v>
      </c>
      <c r="DO751" t="s">
        <v>10941</v>
      </c>
      <c r="DP751" t="s">
        <v>8287</v>
      </c>
      <c r="DQ751" t="s">
        <v>10390</v>
      </c>
      <c r="DR751" t="s">
        <v>8290</v>
      </c>
    </row>
    <row r="752" spans="1:122" x14ac:dyDescent="0.25">
      <c r="A752">
        <v>163</v>
      </c>
      <c r="B752" t="s">
        <v>189</v>
      </c>
      <c r="C752" t="s">
        <v>3916</v>
      </c>
      <c r="D752" s="138">
        <v>44634</v>
      </c>
      <c r="E752" t="s">
        <v>7121</v>
      </c>
      <c r="F752" t="s">
        <v>1939</v>
      </c>
      <c r="G752" t="s">
        <v>1926</v>
      </c>
      <c r="H752" t="s">
        <v>500</v>
      </c>
      <c r="I752" t="s">
        <v>4840</v>
      </c>
      <c r="J752" t="s">
        <v>513</v>
      </c>
      <c r="K752">
        <v>12</v>
      </c>
      <c r="L752">
        <v>1.54</v>
      </c>
      <c r="M752">
        <v>9.76</v>
      </c>
      <c r="N752">
        <v>12</v>
      </c>
      <c r="O752" t="s">
        <v>189</v>
      </c>
      <c r="P752" t="s">
        <v>137</v>
      </c>
      <c r="Q752" t="s">
        <v>858</v>
      </c>
      <c r="R752" t="s">
        <v>575</v>
      </c>
      <c r="S752" t="s">
        <v>858</v>
      </c>
      <c r="T752" t="s">
        <v>16</v>
      </c>
      <c r="U752" t="s">
        <v>2080</v>
      </c>
      <c r="V752" t="s">
        <v>2410</v>
      </c>
      <c r="W752">
        <v>100</v>
      </c>
      <c r="X752" t="s">
        <v>15</v>
      </c>
      <c r="Y752" t="s">
        <v>6282</v>
      </c>
      <c r="Z752" t="s">
        <v>6282</v>
      </c>
      <c r="AA752" t="s">
        <v>189</v>
      </c>
      <c r="AB752" s="138">
        <v>44641</v>
      </c>
      <c r="AC752" s="138">
        <v>44825</v>
      </c>
      <c r="AD752" t="s">
        <v>6241</v>
      </c>
      <c r="AE752" t="s">
        <v>5024</v>
      </c>
      <c r="AF752" t="s">
        <v>16</v>
      </c>
      <c r="AG752" t="s">
        <v>4853</v>
      </c>
      <c r="AH752" s="138">
        <v>45372</v>
      </c>
      <c r="AI752" t="s">
        <v>2732</v>
      </c>
      <c r="AJ752" t="s">
        <v>189</v>
      </c>
      <c r="AK752" t="s">
        <v>189</v>
      </c>
      <c r="AL752" t="s">
        <v>189</v>
      </c>
      <c r="AM752" t="s">
        <v>189</v>
      </c>
      <c r="AN752" t="s">
        <v>189</v>
      </c>
      <c r="AO752" t="s">
        <v>189</v>
      </c>
      <c r="AP752" t="s">
        <v>189</v>
      </c>
      <c r="AQ752" t="s">
        <v>16</v>
      </c>
      <c r="AR752" t="s">
        <v>189</v>
      </c>
      <c r="AS752" t="s">
        <v>16</v>
      </c>
      <c r="AT752" t="s">
        <v>189</v>
      </c>
      <c r="AU752" t="s">
        <v>9344</v>
      </c>
      <c r="AV752" t="s">
        <v>189</v>
      </c>
      <c r="AW752" t="s">
        <v>16</v>
      </c>
      <c r="AX752" t="s">
        <v>16</v>
      </c>
      <c r="AY752" t="s">
        <v>16</v>
      </c>
      <c r="AZ752" t="s">
        <v>16</v>
      </c>
      <c r="BA752" t="s">
        <v>16</v>
      </c>
      <c r="BB752" t="s">
        <v>16</v>
      </c>
      <c r="BC752" t="s">
        <v>199</v>
      </c>
      <c r="BD752" t="s">
        <v>16</v>
      </c>
      <c r="BE752" t="s">
        <v>2136</v>
      </c>
      <c r="BF752" t="s">
        <v>189</v>
      </c>
      <c r="BG752" t="s">
        <v>189</v>
      </c>
      <c r="BH752">
        <v>0</v>
      </c>
      <c r="BI752">
        <v>0</v>
      </c>
      <c r="BJ752">
        <v>0</v>
      </c>
      <c r="BK752" t="s">
        <v>189</v>
      </c>
      <c r="BL752" t="s">
        <v>189</v>
      </c>
      <c r="BN752" t="s">
        <v>259</v>
      </c>
      <c r="BO752" t="s">
        <v>16</v>
      </c>
      <c r="BP752" t="s">
        <v>255</v>
      </c>
      <c r="BQ752" t="s">
        <v>260</v>
      </c>
      <c r="BR752" t="s">
        <v>5653</v>
      </c>
      <c r="BS752" t="s">
        <v>9678</v>
      </c>
      <c r="BT752" t="s">
        <v>9679</v>
      </c>
      <c r="BU752" t="s">
        <v>189</v>
      </c>
      <c r="BV752" t="s">
        <v>37</v>
      </c>
      <c r="BW752" t="s">
        <v>16</v>
      </c>
      <c r="BX752" t="s">
        <v>16</v>
      </c>
      <c r="BY752" t="s">
        <v>16</v>
      </c>
      <c r="BZ752" s="138"/>
      <c r="CA752" s="138">
        <v>32763</v>
      </c>
      <c r="CB752" t="s">
        <v>29</v>
      </c>
      <c r="CC752" t="s">
        <v>29</v>
      </c>
      <c r="CD752" t="s">
        <v>6307</v>
      </c>
      <c r="CE752" t="s">
        <v>189</v>
      </c>
      <c r="CF752" t="s">
        <v>6307</v>
      </c>
      <c r="CG752" t="s">
        <v>189</v>
      </c>
      <c r="CH752">
        <v>2022</v>
      </c>
      <c r="CI752" s="7">
        <v>44634</v>
      </c>
      <c r="CJ752" t="s">
        <v>16</v>
      </c>
      <c r="CK752">
        <v>3</v>
      </c>
      <c r="CL752">
        <v>12</v>
      </c>
      <c r="CM752" s="7">
        <v>44634</v>
      </c>
      <c r="CN752" t="s">
        <v>11792</v>
      </c>
      <c r="CO752" t="s">
        <v>9857</v>
      </c>
      <c r="CP752" t="s">
        <v>11556</v>
      </c>
      <c r="CQ752" t="s">
        <v>11780</v>
      </c>
      <c r="CR752" t="s">
        <v>5992</v>
      </c>
      <c r="CS752" t="s">
        <v>5994</v>
      </c>
      <c r="CT752" t="s">
        <v>9852</v>
      </c>
      <c r="CU752" t="s">
        <v>9873</v>
      </c>
      <c r="CV752" t="s">
        <v>6310</v>
      </c>
      <c r="CW752" t="s">
        <v>9874</v>
      </c>
      <c r="CX752" t="s">
        <v>262</v>
      </c>
      <c r="CY752" t="s">
        <v>9820</v>
      </c>
      <c r="CZ752" t="s">
        <v>6234</v>
      </c>
      <c r="DA752" t="s">
        <v>252</v>
      </c>
      <c r="DB752" t="s">
        <v>9800</v>
      </c>
      <c r="DC752" t="s">
        <v>16</v>
      </c>
      <c r="DD752" t="s">
        <v>15</v>
      </c>
      <c r="DE752" t="s">
        <v>16</v>
      </c>
      <c r="DF752" t="s">
        <v>16</v>
      </c>
      <c r="DG752" t="s">
        <v>4726</v>
      </c>
      <c r="DH752" t="s">
        <v>5505</v>
      </c>
      <c r="DI752" t="s">
        <v>5943</v>
      </c>
      <c r="DJ752" t="s">
        <v>16</v>
      </c>
      <c r="DK752" t="s">
        <v>16</v>
      </c>
      <c r="DL752" t="s">
        <v>4465</v>
      </c>
      <c r="DM752" t="s">
        <v>16</v>
      </c>
      <c r="DN752" t="s">
        <v>189</v>
      </c>
      <c r="DO752" t="s">
        <v>10942</v>
      </c>
      <c r="DP752" t="s">
        <v>8287</v>
      </c>
      <c r="DQ752" t="s">
        <v>10390</v>
      </c>
      <c r="DR752" t="s">
        <v>8289</v>
      </c>
    </row>
    <row r="753" spans="1:122" x14ac:dyDescent="0.25">
      <c r="A753">
        <v>162</v>
      </c>
      <c r="B753" t="s">
        <v>189</v>
      </c>
      <c r="C753" t="s">
        <v>3915</v>
      </c>
      <c r="D753" s="138">
        <v>44634</v>
      </c>
      <c r="E753" t="s">
        <v>7121</v>
      </c>
      <c r="F753" t="s">
        <v>1939</v>
      </c>
      <c r="G753" t="s">
        <v>1926</v>
      </c>
      <c r="H753" t="s">
        <v>500</v>
      </c>
      <c r="I753" t="s">
        <v>4840</v>
      </c>
      <c r="J753" t="s">
        <v>12</v>
      </c>
      <c r="K753">
        <v>28</v>
      </c>
      <c r="L753">
        <v>4.4000000000000004</v>
      </c>
      <c r="M753">
        <v>28</v>
      </c>
      <c r="N753">
        <v>34.328000000000003</v>
      </c>
      <c r="O753" t="s">
        <v>189</v>
      </c>
      <c r="P753" t="s">
        <v>137</v>
      </c>
      <c r="Q753" t="s">
        <v>888</v>
      </c>
      <c r="R753" t="s">
        <v>299</v>
      </c>
      <c r="S753" t="s">
        <v>888</v>
      </c>
      <c r="T753" t="s">
        <v>16</v>
      </c>
      <c r="U753" t="s">
        <v>1936</v>
      </c>
      <c r="V753" t="s">
        <v>2410</v>
      </c>
      <c r="W753">
        <v>100</v>
      </c>
      <c r="X753" t="s">
        <v>15</v>
      </c>
      <c r="Y753" t="s">
        <v>6282</v>
      </c>
      <c r="Z753" t="s">
        <v>6282</v>
      </c>
      <c r="AA753" t="s">
        <v>189</v>
      </c>
      <c r="AB753" s="138">
        <v>44641</v>
      </c>
      <c r="AC753" s="138">
        <v>44825</v>
      </c>
      <c r="AD753" t="s">
        <v>6241</v>
      </c>
      <c r="AE753" t="s">
        <v>5024</v>
      </c>
      <c r="AF753" t="s">
        <v>16</v>
      </c>
      <c r="AG753" t="s">
        <v>4853</v>
      </c>
      <c r="AH753" s="138">
        <v>45372</v>
      </c>
      <c r="AI753" t="s">
        <v>2414</v>
      </c>
      <c r="AJ753" t="s">
        <v>189</v>
      </c>
      <c r="AK753" t="s">
        <v>189</v>
      </c>
      <c r="AL753" t="s">
        <v>189</v>
      </c>
      <c r="AM753" t="s">
        <v>189</v>
      </c>
      <c r="AN753" t="s">
        <v>189</v>
      </c>
      <c r="AO753" t="s">
        <v>189</v>
      </c>
      <c r="AP753" t="s">
        <v>189</v>
      </c>
      <c r="AQ753" t="s">
        <v>16</v>
      </c>
      <c r="AR753" t="s">
        <v>189</v>
      </c>
      <c r="AS753" t="s">
        <v>16</v>
      </c>
      <c r="AT753" t="s">
        <v>189</v>
      </c>
      <c r="AU753" t="s">
        <v>9344</v>
      </c>
      <c r="AV753" t="s">
        <v>189</v>
      </c>
      <c r="AW753" t="s">
        <v>16</v>
      </c>
      <c r="AX753" t="s">
        <v>16</v>
      </c>
      <c r="AY753" t="s">
        <v>16</v>
      </c>
      <c r="AZ753" t="s">
        <v>16</v>
      </c>
      <c r="BA753" t="s">
        <v>16</v>
      </c>
      <c r="BB753" t="s">
        <v>16</v>
      </c>
      <c r="BC753" t="s">
        <v>199</v>
      </c>
      <c r="BD753" t="s">
        <v>16</v>
      </c>
      <c r="BE753" t="s">
        <v>2136</v>
      </c>
      <c r="BF753" t="s">
        <v>189</v>
      </c>
      <c r="BG753" t="s">
        <v>189</v>
      </c>
      <c r="BH753">
        <v>0</v>
      </c>
      <c r="BI753">
        <v>0</v>
      </c>
      <c r="BJ753">
        <v>0</v>
      </c>
      <c r="BK753" t="s">
        <v>189</v>
      </c>
      <c r="BL753" t="s">
        <v>189</v>
      </c>
      <c r="BN753" t="s">
        <v>259</v>
      </c>
      <c r="BO753" t="s">
        <v>16</v>
      </c>
      <c r="BP753" t="s">
        <v>255</v>
      </c>
      <c r="BQ753" t="s">
        <v>260</v>
      </c>
      <c r="BR753" t="s">
        <v>5653</v>
      </c>
      <c r="BS753" t="s">
        <v>9678</v>
      </c>
      <c r="BT753" t="s">
        <v>9679</v>
      </c>
      <c r="BU753" t="s">
        <v>189</v>
      </c>
      <c r="BV753" t="s">
        <v>37</v>
      </c>
      <c r="BW753" t="s">
        <v>16</v>
      </c>
      <c r="BX753" t="s">
        <v>16</v>
      </c>
      <c r="BY753" t="s">
        <v>16</v>
      </c>
      <c r="BZ753" s="138"/>
      <c r="CA753" s="138">
        <v>32763</v>
      </c>
      <c r="CB753" t="s">
        <v>29</v>
      </c>
      <c r="CC753" t="s">
        <v>29</v>
      </c>
      <c r="CD753" t="s">
        <v>6307</v>
      </c>
      <c r="CE753" t="s">
        <v>189</v>
      </c>
      <c r="CF753" t="s">
        <v>6307</v>
      </c>
      <c r="CG753" t="s">
        <v>189</v>
      </c>
      <c r="CH753">
        <v>2022</v>
      </c>
      <c r="CI753" s="7">
        <v>44634</v>
      </c>
      <c r="CJ753" t="s">
        <v>16</v>
      </c>
      <c r="CK753">
        <v>3</v>
      </c>
      <c r="CL753">
        <v>12</v>
      </c>
      <c r="CM753" s="7">
        <v>44634</v>
      </c>
      <c r="CN753" t="s">
        <v>11792</v>
      </c>
      <c r="CO753" t="s">
        <v>9857</v>
      </c>
      <c r="CP753" t="s">
        <v>11556</v>
      </c>
      <c r="CQ753" t="s">
        <v>11780</v>
      </c>
      <c r="CR753" t="s">
        <v>5992</v>
      </c>
      <c r="CS753" t="s">
        <v>5994</v>
      </c>
      <c r="CT753" t="s">
        <v>9852</v>
      </c>
      <c r="CU753" t="s">
        <v>6826</v>
      </c>
      <c r="CV753" t="s">
        <v>6310</v>
      </c>
      <c r="CW753" t="s">
        <v>9874</v>
      </c>
      <c r="CX753" t="s">
        <v>262</v>
      </c>
      <c r="CY753" t="s">
        <v>4464</v>
      </c>
      <c r="CZ753" t="s">
        <v>6234</v>
      </c>
      <c r="DA753" t="s">
        <v>252</v>
      </c>
      <c r="DB753" t="s">
        <v>9800</v>
      </c>
      <c r="DC753" t="s">
        <v>16</v>
      </c>
      <c r="DD753" t="s">
        <v>15</v>
      </c>
      <c r="DE753" t="s">
        <v>16</v>
      </c>
      <c r="DF753" t="s">
        <v>16</v>
      </c>
      <c r="DG753" t="s">
        <v>4726</v>
      </c>
      <c r="DH753" t="s">
        <v>2052</v>
      </c>
      <c r="DI753" t="s">
        <v>6129</v>
      </c>
      <c r="DJ753" t="s">
        <v>16</v>
      </c>
      <c r="DK753" t="s">
        <v>4464</v>
      </c>
      <c r="DL753" t="s">
        <v>4464</v>
      </c>
      <c r="DM753" t="s">
        <v>16</v>
      </c>
      <c r="DN753" t="s">
        <v>189</v>
      </c>
      <c r="DO753" t="s">
        <v>10943</v>
      </c>
      <c r="DP753" t="s">
        <v>8287</v>
      </c>
      <c r="DQ753" t="s">
        <v>10390</v>
      </c>
      <c r="DR753" t="s">
        <v>8288</v>
      </c>
    </row>
    <row r="754" spans="1:122" x14ac:dyDescent="0.25">
      <c r="A754">
        <v>161</v>
      </c>
      <c r="B754" t="s">
        <v>189</v>
      </c>
      <c r="C754" t="s">
        <v>3913</v>
      </c>
      <c r="D754" s="138">
        <v>44634</v>
      </c>
      <c r="E754" t="s">
        <v>2623</v>
      </c>
      <c r="F754" t="s">
        <v>2011</v>
      </c>
      <c r="G754" t="s">
        <v>1926</v>
      </c>
      <c r="H754" t="s">
        <v>91</v>
      </c>
      <c r="I754" t="s">
        <v>4840</v>
      </c>
      <c r="J754" t="s">
        <v>100</v>
      </c>
      <c r="K754">
        <v>6</v>
      </c>
      <c r="L754">
        <v>6</v>
      </c>
      <c r="M754">
        <v>38.200000000000003</v>
      </c>
      <c r="N754">
        <v>46.98</v>
      </c>
      <c r="O754" t="s">
        <v>189</v>
      </c>
      <c r="P754" t="s">
        <v>13</v>
      </c>
      <c r="Q754" t="s">
        <v>621</v>
      </c>
      <c r="R754" t="s">
        <v>1267</v>
      </c>
      <c r="S754" t="s">
        <v>3912</v>
      </c>
      <c r="T754" t="s">
        <v>3912</v>
      </c>
      <c r="U754" t="s">
        <v>1938</v>
      </c>
      <c r="V754" t="s">
        <v>2410</v>
      </c>
      <c r="W754">
        <v>99.475999999999999</v>
      </c>
      <c r="X754" t="s">
        <v>568</v>
      </c>
      <c r="Y754" t="s">
        <v>6282</v>
      </c>
      <c r="Z754" t="s">
        <v>6282</v>
      </c>
      <c r="AA754" t="s">
        <v>189</v>
      </c>
      <c r="AB754" s="138">
        <v>44641</v>
      </c>
      <c r="AC754" s="138">
        <v>44825</v>
      </c>
      <c r="AD754" t="s">
        <v>6240</v>
      </c>
      <c r="AE754" t="s">
        <v>5174</v>
      </c>
      <c r="AF754" t="s">
        <v>16</v>
      </c>
      <c r="AG754" t="s">
        <v>189</v>
      </c>
      <c r="AH754" s="138">
        <v>45737</v>
      </c>
      <c r="AI754" t="s">
        <v>2414</v>
      </c>
      <c r="AJ754" t="s">
        <v>189</v>
      </c>
      <c r="AK754" t="s">
        <v>189</v>
      </c>
      <c r="AL754" t="s">
        <v>189</v>
      </c>
      <c r="AM754" t="s">
        <v>189</v>
      </c>
      <c r="AN754" t="s">
        <v>189</v>
      </c>
      <c r="AO754" t="s">
        <v>189</v>
      </c>
      <c r="AP754" t="s">
        <v>189</v>
      </c>
      <c r="AQ754" t="s">
        <v>16</v>
      </c>
      <c r="AR754" t="s">
        <v>189</v>
      </c>
      <c r="AS754" t="s">
        <v>16</v>
      </c>
      <c r="AT754" t="s">
        <v>189</v>
      </c>
      <c r="AU754" t="s">
        <v>9344</v>
      </c>
      <c r="AV754" t="s">
        <v>189</v>
      </c>
      <c r="AW754" t="s">
        <v>16</v>
      </c>
      <c r="AX754" t="s">
        <v>16</v>
      </c>
      <c r="AY754" t="s">
        <v>16</v>
      </c>
      <c r="AZ754" t="s">
        <v>16</v>
      </c>
      <c r="BA754" t="s">
        <v>16</v>
      </c>
      <c r="BB754" t="s">
        <v>16</v>
      </c>
      <c r="BC754" t="s">
        <v>199</v>
      </c>
      <c r="BD754" t="s">
        <v>16</v>
      </c>
      <c r="BE754" t="s">
        <v>2136</v>
      </c>
      <c r="BF754" t="s">
        <v>189</v>
      </c>
      <c r="BG754" t="s">
        <v>189</v>
      </c>
      <c r="BH754">
        <v>0</v>
      </c>
      <c r="BI754">
        <v>0</v>
      </c>
      <c r="BJ754">
        <v>0</v>
      </c>
      <c r="BK754" t="s">
        <v>189</v>
      </c>
      <c r="BL754" t="s">
        <v>189</v>
      </c>
      <c r="BN754" t="s">
        <v>2620</v>
      </c>
      <c r="BO754" t="s">
        <v>16</v>
      </c>
      <c r="BP754" t="s">
        <v>2623</v>
      </c>
      <c r="BQ754" t="s">
        <v>240</v>
      </c>
      <c r="BR754" t="s">
        <v>5653</v>
      </c>
      <c r="BS754" t="s">
        <v>9682</v>
      </c>
      <c r="BT754" t="s">
        <v>6875</v>
      </c>
      <c r="BU754" t="s">
        <v>189</v>
      </c>
      <c r="BV754" t="s">
        <v>129</v>
      </c>
      <c r="BW754" t="s">
        <v>16</v>
      </c>
      <c r="BX754" t="s">
        <v>914</v>
      </c>
      <c r="BY754" t="s">
        <v>16</v>
      </c>
      <c r="BZ754" s="138"/>
      <c r="CA754" s="138">
        <v>42501</v>
      </c>
      <c r="CB754" t="s">
        <v>29</v>
      </c>
      <c r="CC754" t="s">
        <v>29</v>
      </c>
      <c r="CD754" t="s">
        <v>6307</v>
      </c>
      <c r="CE754" t="s">
        <v>189</v>
      </c>
      <c r="CF754" t="s">
        <v>6307</v>
      </c>
      <c r="CG754" t="s">
        <v>189</v>
      </c>
      <c r="CH754">
        <v>2022</v>
      </c>
      <c r="CI754" s="7">
        <v>44634</v>
      </c>
      <c r="CJ754" t="s">
        <v>16</v>
      </c>
      <c r="CK754">
        <v>3</v>
      </c>
      <c r="CL754">
        <v>12</v>
      </c>
      <c r="CM754" s="7">
        <v>44634</v>
      </c>
      <c r="CN754" t="s">
        <v>11792</v>
      </c>
      <c r="CO754" t="s">
        <v>9857</v>
      </c>
      <c r="CP754" t="s">
        <v>11556</v>
      </c>
      <c r="CQ754" t="s">
        <v>11780</v>
      </c>
      <c r="CR754" t="s">
        <v>5992</v>
      </c>
      <c r="CS754" t="s">
        <v>5994</v>
      </c>
      <c r="CT754" t="s">
        <v>9852</v>
      </c>
      <c r="CU754" t="s">
        <v>9913</v>
      </c>
      <c r="CV754" t="s">
        <v>6310</v>
      </c>
      <c r="CW754" t="s">
        <v>9874</v>
      </c>
      <c r="CX754" t="s">
        <v>2899</v>
      </c>
      <c r="CY754" t="s">
        <v>9813</v>
      </c>
      <c r="CZ754" t="s">
        <v>6730</v>
      </c>
      <c r="DA754" t="s">
        <v>252</v>
      </c>
      <c r="DB754" t="s">
        <v>9800</v>
      </c>
      <c r="DC754" t="s">
        <v>3914</v>
      </c>
      <c r="DD754" t="s">
        <v>87</v>
      </c>
      <c r="DE754" t="s">
        <v>2620</v>
      </c>
      <c r="DF754" t="s">
        <v>16</v>
      </c>
      <c r="DG754" t="s">
        <v>4727</v>
      </c>
      <c r="DH754" t="s">
        <v>2051</v>
      </c>
      <c r="DI754" t="s">
        <v>4503</v>
      </c>
      <c r="DJ754" t="s">
        <v>16</v>
      </c>
      <c r="DK754" t="s">
        <v>16</v>
      </c>
      <c r="DL754" t="s">
        <v>4465</v>
      </c>
      <c r="DM754" t="s">
        <v>16</v>
      </c>
      <c r="DN754" t="s">
        <v>189</v>
      </c>
      <c r="DO754" t="s">
        <v>10944</v>
      </c>
      <c r="DP754" t="s">
        <v>8291</v>
      </c>
      <c r="DQ754" t="s">
        <v>10390</v>
      </c>
      <c r="DR754" t="s">
        <v>8292</v>
      </c>
    </row>
    <row r="755" spans="1:122" x14ac:dyDescent="0.25">
      <c r="A755">
        <v>160</v>
      </c>
      <c r="B755" t="s">
        <v>189</v>
      </c>
      <c r="C755" t="s">
        <v>3923</v>
      </c>
      <c r="D755" s="138">
        <v>44631</v>
      </c>
      <c r="E755" t="s">
        <v>2835</v>
      </c>
      <c r="F755" t="s">
        <v>11</v>
      </c>
      <c r="G755" t="s">
        <v>1926</v>
      </c>
      <c r="H755" t="s">
        <v>11</v>
      </c>
      <c r="I755" t="s">
        <v>9802</v>
      </c>
      <c r="J755" t="s">
        <v>100</v>
      </c>
      <c r="K755">
        <v>3.4</v>
      </c>
      <c r="L755">
        <v>3.4</v>
      </c>
      <c r="M755">
        <v>21.49</v>
      </c>
      <c r="N755">
        <v>26.614999999999998</v>
      </c>
      <c r="O755" t="s">
        <v>189</v>
      </c>
      <c r="P755" t="s">
        <v>137</v>
      </c>
      <c r="Q755" t="s">
        <v>20</v>
      </c>
      <c r="R755" t="s">
        <v>1253</v>
      </c>
      <c r="S755" t="s">
        <v>1934</v>
      </c>
      <c r="T755" t="s">
        <v>16</v>
      </c>
      <c r="U755" t="s">
        <v>2080</v>
      </c>
      <c r="V755" t="s">
        <v>2410</v>
      </c>
      <c r="W755">
        <v>100</v>
      </c>
      <c r="X755" t="s">
        <v>15</v>
      </c>
      <c r="Y755" t="s">
        <v>6285</v>
      </c>
      <c r="Z755" t="s">
        <v>1048</v>
      </c>
      <c r="AA755" t="s">
        <v>189</v>
      </c>
      <c r="AB755" s="138">
        <v>44635</v>
      </c>
      <c r="AC755" s="138">
        <v>44819</v>
      </c>
      <c r="AD755" t="s">
        <v>6241</v>
      </c>
      <c r="AE755" t="s">
        <v>5213</v>
      </c>
      <c r="AF755" t="s">
        <v>6815</v>
      </c>
      <c r="AG755" t="s">
        <v>189</v>
      </c>
      <c r="AH755" s="138">
        <v>45366</v>
      </c>
      <c r="AI755" t="s">
        <v>2414</v>
      </c>
      <c r="AJ755" t="s">
        <v>189</v>
      </c>
      <c r="AK755" t="s">
        <v>189</v>
      </c>
      <c r="AL755" t="s">
        <v>189</v>
      </c>
      <c r="AM755" t="s">
        <v>189</v>
      </c>
      <c r="AN755" t="s">
        <v>189</v>
      </c>
      <c r="AO755" t="s">
        <v>189</v>
      </c>
      <c r="AP755" t="s">
        <v>189</v>
      </c>
      <c r="AQ755" t="s">
        <v>16</v>
      </c>
      <c r="AR755" t="s">
        <v>189</v>
      </c>
      <c r="AS755" t="s">
        <v>16</v>
      </c>
      <c r="AT755" t="s">
        <v>189</v>
      </c>
      <c r="AU755" t="s">
        <v>9344</v>
      </c>
      <c r="AV755" t="s">
        <v>189</v>
      </c>
      <c r="AW755" t="s">
        <v>16</v>
      </c>
      <c r="AX755" t="s">
        <v>16</v>
      </c>
      <c r="AY755" t="s">
        <v>16</v>
      </c>
      <c r="AZ755" t="s">
        <v>16</v>
      </c>
      <c r="BA755" t="s">
        <v>16</v>
      </c>
      <c r="BB755" t="s">
        <v>16</v>
      </c>
      <c r="BC755" t="s">
        <v>199</v>
      </c>
      <c r="BD755" t="s">
        <v>16</v>
      </c>
      <c r="BE755" t="s">
        <v>2136</v>
      </c>
      <c r="BF755" t="s">
        <v>189</v>
      </c>
      <c r="BG755" t="s">
        <v>189</v>
      </c>
      <c r="BH755">
        <v>0</v>
      </c>
      <c r="BI755">
        <v>0</v>
      </c>
      <c r="BJ755">
        <v>0</v>
      </c>
      <c r="BK755" t="s">
        <v>189</v>
      </c>
      <c r="BL755" t="s">
        <v>189</v>
      </c>
      <c r="BN755" t="s">
        <v>2831</v>
      </c>
      <c r="BO755" t="s">
        <v>16</v>
      </c>
      <c r="BP755" t="s">
        <v>2835</v>
      </c>
      <c r="BQ755" t="s">
        <v>34</v>
      </c>
      <c r="BR755" t="s">
        <v>5653</v>
      </c>
      <c r="BS755" t="s">
        <v>9682</v>
      </c>
      <c r="BT755" t="s">
        <v>6875</v>
      </c>
      <c r="BU755" t="s">
        <v>189</v>
      </c>
      <c r="BV755" t="s">
        <v>50</v>
      </c>
      <c r="BW755" t="s">
        <v>16</v>
      </c>
      <c r="BX755" t="s">
        <v>1716</v>
      </c>
      <c r="BY755" t="s">
        <v>16</v>
      </c>
      <c r="BZ755" s="138"/>
      <c r="CA755" s="138">
        <v>43797</v>
      </c>
      <c r="CB755" t="s">
        <v>29</v>
      </c>
      <c r="CC755" t="s">
        <v>29</v>
      </c>
      <c r="CD755" t="s">
        <v>6307</v>
      </c>
      <c r="CE755" t="s">
        <v>189</v>
      </c>
      <c r="CF755" t="s">
        <v>189</v>
      </c>
      <c r="CG755" t="s">
        <v>189</v>
      </c>
      <c r="CH755">
        <v>2022</v>
      </c>
      <c r="CI755" s="7">
        <v>44631</v>
      </c>
      <c r="CJ755" t="s">
        <v>16</v>
      </c>
      <c r="CK755">
        <v>3</v>
      </c>
      <c r="CL755">
        <v>11</v>
      </c>
      <c r="CM755" s="7">
        <v>44627</v>
      </c>
      <c r="CN755" t="s">
        <v>11797</v>
      </c>
      <c r="CO755" t="s">
        <v>9857</v>
      </c>
      <c r="CP755" t="s">
        <v>11556</v>
      </c>
      <c r="CQ755" t="s">
        <v>11780</v>
      </c>
      <c r="CR755" t="s">
        <v>5992</v>
      </c>
      <c r="CS755" t="s">
        <v>5995</v>
      </c>
      <c r="CT755" t="s">
        <v>9852</v>
      </c>
      <c r="CU755" t="s">
        <v>6826</v>
      </c>
      <c r="CV755" t="s">
        <v>6310</v>
      </c>
      <c r="CW755" t="s">
        <v>9874</v>
      </c>
      <c r="CX755" t="s">
        <v>3924</v>
      </c>
      <c r="CY755" t="s">
        <v>9813</v>
      </c>
      <c r="CZ755" t="s">
        <v>6730</v>
      </c>
      <c r="DA755" t="s">
        <v>188</v>
      </c>
      <c r="DB755" t="s">
        <v>16</v>
      </c>
      <c r="DC755" t="s">
        <v>16</v>
      </c>
      <c r="DD755" t="s">
        <v>15</v>
      </c>
      <c r="DE755" t="s">
        <v>16</v>
      </c>
      <c r="DF755" t="s">
        <v>16</v>
      </c>
      <c r="DG755" t="s">
        <v>4726</v>
      </c>
      <c r="DH755" t="s">
        <v>2051</v>
      </c>
      <c r="DI755" t="s">
        <v>5944</v>
      </c>
      <c r="DJ755" t="s">
        <v>16</v>
      </c>
      <c r="DK755" t="s">
        <v>16</v>
      </c>
      <c r="DL755" t="s">
        <v>4465</v>
      </c>
      <c r="DM755" t="s">
        <v>16</v>
      </c>
      <c r="DN755" t="s">
        <v>189</v>
      </c>
      <c r="DO755" t="s">
        <v>10945</v>
      </c>
      <c r="DP755" t="s">
        <v>8293</v>
      </c>
      <c r="DQ755" t="s">
        <v>10391</v>
      </c>
      <c r="DR755" t="s">
        <v>8294</v>
      </c>
    </row>
    <row r="756" spans="1:122" x14ac:dyDescent="0.25">
      <c r="A756">
        <v>159</v>
      </c>
      <c r="B756" t="s">
        <v>189</v>
      </c>
      <c r="C756" t="s">
        <v>1935</v>
      </c>
      <c r="D756" s="138">
        <v>44630</v>
      </c>
      <c r="E756" t="s">
        <v>222</v>
      </c>
      <c r="F756" t="s">
        <v>11</v>
      </c>
      <c r="G756" t="s">
        <v>1929</v>
      </c>
      <c r="H756" t="s">
        <v>11</v>
      </c>
      <c r="I756" t="s">
        <v>9802</v>
      </c>
      <c r="J756" t="s">
        <v>100</v>
      </c>
      <c r="K756">
        <v>1.58</v>
      </c>
      <c r="L756">
        <v>1.58</v>
      </c>
      <c r="M756">
        <v>9.99</v>
      </c>
      <c r="N756">
        <v>12.359</v>
      </c>
      <c r="O756" t="s">
        <v>189</v>
      </c>
      <c r="P756" t="s">
        <v>121</v>
      </c>
      <c r="Q756" t="s">
        <v>888</v>
      </c>
      <c r="R756" t="s">
        <v>2523</v>
      </c>
      <c r="S756" t="s">
        <v>888</v>
      </c>
      <c r="T756" t="s">
        <v>16</v>
      </c>
      <c r="U756" t="s">
        <v>41</v>
      </c>
      <c r="V756" t="s">
        <v>2410</v>
      </c>
      <c r="W756">
        <v>100</v>
      </c>
      <c r="X756" t="s">
        <v>32</v>
      </c>
      <c r="Y756" t="s">
        <v>6236</v>
      </c>
      <c r="Z756" t="s">
        <v>6236</v>
      </c>
      <c r="AA756" t="s">
        <v>189</v>
      </c>
      <c r="AB756" s="138">
        <v>44637</v>
      </c>
      <c r="AC756" s="138">
        <v>44821</v>
      </c>
      <c r="AD756" t="s">
        <v>6241</v>
      </c>
      <c r="AE756" t="s">
        <v>4998</v>
      </c>
      <c r="AF756" t="s">
        <v>16</v>
      </c>
      <c r="AG756" t="s">
        <v>189</v>
      </c>
      <c r="AH756" s="138">
        <v>45001</v>
      </c>
      <c r="AI756" t="s">
        <v>2414</v>
      </c>
      <c r="AJ756" t="s">
        <v>189</v>
      </c>
      <c r="AK756" t="s">
        <v>189</v>
      </c>
      <c r="AL756" t="s">
        <v>189</v>
      </c>
      <c r="AM756" t="s">
        <v>189</v>
      </c>
      <c r="AN756" t="s">
        <v>189</v>
      </c>
      <c r="AO756" t="s">
        <v>189</v>
      </c>
      <c r="AP756" t="s">
        <v>5517</v>
      </c>
      <c r="AQ756" t="s">
        <v>16</v>
      </c>
      <c r="AR756" t="s">
        <v>189</v>
      </c>
      <c r="AS756" t="s">
        <v>16</v>
      </c>
      <c r="AT756" t="s">
        <v>189</v>
      </c>
      <c r="AU756" t="s">
        <v>9344</v>
      </c>
      <c r="AV756" t="s">
        <v>189</v>
      </c>
      <c r="AW756" t="s">
        <v>16</v>
      </c>
      <c r="AX756" t="s">
        <v>16</v>
      </c>
      <c r="AY756" t="s">
        <v>16</v>
      </c>
      <c r="AZ756" t="s">
        <v>16</v>
      </c>
      <c r="BA756" t="s">
        <v>16</v>
      </c>
      <c r="BB756" t="s">
        <v>16</v>
      </c>
      <c r="BC756" t="s">
        <v>16</v>
      </c>
      <c r="BD756" t="s">
        <v>16</v>
      </c>
      <c r="BE756" t="s">
        <v>16</v>
      </c>
      <c r="BF756" t="s">
        <v>189</v>
      </c>
      <c r="BG756" t="s">
        <v>189</v>
      </c>
      <c r="BH756">
        <v>0</v>
      </c>
      <c r="BI756">
        <v>0</v>
      </c>
      <c r="BJ756">
        <v>0</v>
      </c>
      <c r="BK756" t="s">
        <v>189</v>
      </c>
      <c r="BL756" t="s">
        <v>189</v>
      </c>
      <c r="BN756" t="s">
        <v>224</v>
      </c>
      <c r="BO756" t="s">
        <v>16</v>
      </c>
      <c r="BP756" t="s">
        <v>222</v>
      </c>
      <c r="BQ756" t="s">
        <v>184</v>
      </c>
      <c r="BR756" t="s">
        <v>6744</v>
      </c>
      <c r="BS756" t="s">
        <v>9667</v>
      </c>
      <c r="BT756" t="s">
        <v>16</v>
      </c>
      <c r="BU756" t="s">
        <v>189</v>
      </c>
      <c r="BV756" t="s">
        <v>74</v>
      </c>
      <c r="BW756" t="s">
        <v>195</v>
      </c>
      <c r="BX756" t="s">
        <v>225</v>
      </c>
      <c r="BY756" t="s">
        <v>226</v>
      </c>
      <c r="BZ756" s="138"/>
      <c r="CA756" s="138">
        <v>44630</v>
      </c>
      <c r="CB756" t="s">
        <v>17</v>
      </c>
      <c r="CC756" t="s">
        <v>17</v>
      </c>
      <c r="CD756" t="s">
        <v>6307</v>
      </c>
      <c r="CE756" t="s">
        <v>189</v>
      </c>
      <c r="CF756" t="s">
        <v>6307</v>
      </c>
      <c r="CG756" t="s">
        <v>189</v>
      </c>
      <c r="CH756">
        <v>2022</v>
      </c>
      <c r="CI756" s="7">
        <v>44630</v>
      </c>
      <c r="CJ756" t="s">
        <v>4723</v>
      </c>
      <c r="CK756">
        <v>3</v>
      </c>
      <c r="CL756">
        <v>11</v>
      </c>
      <c r="CM756" s="7">
        <v>44627</v>
      </c>
      <c r="CN756" t="s">
        <v>11797</v>
      </c>
      <c r="CO756" t="s">
        <v>9857</v>
      </c>
      <c r="CP756" t="s">
        <v>11556</v>
      </c>
      <c r="CQ756" t="s">
        <v>11780</v>
      </c>
      <c r="CR756" t="s">
        <v>5992</v>
      </c>
      <c r="CS756" t="s">
        <v>5995</v>
      </c>
      <c r="CT756" t="s">
        <v>9852</v>
      </c>
      <c r="CU756" t="s">
        <v>9873</v>
      </c>
      <c r="CV756" t="s">
        <v>6307</v>
      </c>
      <c r="CW756" t="s">
        <v>9882</v>
      </c>
      <c r="CX756" t="s">
        <v>227</v>
      </c>
      <c r="CY756" t="s">
        <v>9813</v>
      </c>
      <c r="CZ756" t="s">
        <v>6236</v>
      </c>
      <c r="DA756" t="s">
        <v>188</v>
      </c>
      <c r="DB756" t="s">
        <v>16</v>
      </c>
      <c r="DC756" t="s">
        <v>224</v>
      </c>
      <c r="DD756" t="s">
        <v>32</v>
      </c>
      <c r="DE756" t="s">
        <v>16</v>
      </c>
      <c r="DF756" t="s">
        <v>16</v>
      </c>
      <c r="DG756" t="s">
        <v>5517</v>
      </c>
      <c r="DH756" t="s">
        <v>2051</v>
      </c>
      <c r="DI756" t="s">
        <v>5523</v>
      </c>
      <c r="DJ756" t="s">
        <v>16</v>
      </c>
      <c r="DK756" t="s">
        <v>4350</v>
      </c>
      <c r="DL756" t="s">
        <v>4350</v>
      </c>
      <c r="DM756" t="s">
        <v>16</v>
      </c>
      <c r="DN756" t="s">
        <v>189</v>
      </c>
      <c r="DO756" t="s">
        <v>11798</v>
      </c>
      <c r="DP756" t="s">
        <v>8295</v>
      </c>
      <c r="DQ756" t="s">
        <v>10392</v>
      </c>
      <c r="DR756" t="s">
        <v>8296</v>
      </c>
    </row>
    <row r="757" spans="1:122" x14ac:dyDescent="0.25">
      <c r="A757">
        <v>158</v>
      </c>
      <c r="B757" t="s">
        <v>189</v>
      </c>
      <c r="C757" t="s">
        <v>2379</v>
      </c>
      <c r="D757" s="138">
        <v>44630</v>
      </c>
      <c r="E757" t="s">
        <v>2380</v>
      </c>
      <c r="F757" t="s">
        <v>11</v>
      </c>
      <c r="G757" t="s">
        <v>1926</v>
      </c>
      <c r="H757" t="s">
        <v>11</v>
      </c>
      <c r="I757" t="s">
        <v>9802</v>
      </c>
      <c r="J757" t="s">
        <v>100</v>
      </c>
      <c r="K757">
        <v>1.5</v>
      </c>
      <c r="L757">
        <v>1.5</v>
      </c>
      <c r="M757">
        <v>9.48</v>
      </c>
      <c r="N757">
        <v>11.733000000000001</v>
      </c>
      <c r="O757" t="s">
        <v>189</v>
      </c>
      <c r="P757" t="s">
        <v>13</v>
      </c>
      <c r="Q757" t="s">
        <v>93</v>
      </c>
      <c r="R757" t="s">
        <v>16</v>
      </c>
      <c r="S757" t="s">
        <v>93</v>
      </c>
      <c r="T757" t="s">
        <v>16</v>
      </c>
      <c r="U757" t="s">
        <v>16</v>
      </c>
      <c r="V757" t="s">
        <v>2410</v>
      </c>
      <c r="W757">
        <v>100</v>
      </c>
      <c r="X757" t="s">
        <v>22</v>
      </c>
      <c r="Y757" t="s">
        <v>6236</v>
      </c>
      <c r="Z757" t="s">
        <v>6236</v>
      </c>
      <c r="AA757" t="s">
        <v>189</v>
      </c>
      <c r="AB757" s="138">
        <v>44635</v>
      </c>
      <c r="AC757" s="138">
        <v>44819</v>
      </c>
      <c r="AD757" t="s">
        <v>6241</v>
      </c>
      <c r="AE757" t="s">
        <v>5403</v>
      </c>
      <c r="AF757" t="s">
        <v>16</v>
      </c>
      <c r="AG757" t="s">
        <v>189</v>
      </c>
      <c r="AH757" s="138">
        <v>45731</v>
      </c>
      <c r="AI757" t="s">
        <v>2414</v>
      </c>
      <c r="AJ757" t="s">
        <v>189</v>
      </c>
      <c r="AK757" t="s">
        <v>189</v>
      </c>
      <c r="AL757" t="s">
        <v>189</v>
      </c>
      <c r="AM757" t="s">
        <v>189</v>
      </c>
      <c r="AN757" t="s">
        <v>189</v>
      </c>
      <c r="AO757" t="s">
        <v>189</v>
      </c>
      <c r="AP757" t="s">
        <v>189</v>
      </c>
      <c r="AQ757" t="s">
        <v>16</v>
      </c>
      <c r="AR757" t="s">
        <v>189</v>
      </c>
      <c r="AS757" t="s">
        <v>16</v>
      </c>
      <c r="AT757" t="s">
        <v>189</v>
      </c>
      <c r="AU757" t="s">
        <v>9344</v>
      </c>
      <c r="AV757" t="s">
        <v>189</v>
      </c>
      <c r="AW757" t="s">
        <v>16</v>
      </c>
      <c r="AX757" t="s">
        <v>16</v>
      </c>
      <c r="AY757" t="s">
        <v>16</v>
      </c>
      <c r="AZ757" t="s">
        <v>16</v>
      </c>
      <c r="BA757" t="s">
        <v>16</v>
      </c>
      <c r="BB757" t="s">
        <v>16</v>
      </c>
      <c r="BC757" t="s">
        <v>16</v>
      </c>
      <c r="BD757" t="s">
        <v>16</v>
      </c>
      <c r="BE757" t="s">
        <v>16</v>
      </c>
      <c r="BF757" t="s">
        <v>189</v>
      </c>
      <c r="BG757" t="s">
        <v>189</v>
      </c>
      <c r="BH757">
        <v>0</v>
      </c>
      <c r="BI757">
        <v>0</v>
      </c>
      <c r="BJ757">
        <v>0</v>
      </c>
      <c r="BK757" t="s">
        <v>189</v>
      </c>
      <c r="BL757" t="s">
        <v>189</v>
      </c>
      <c r="BN757" t="s">
        <v>2381</v>
      </c>
      <c r="BO757" t="s">
        <v>9725</v>
      </c>
      <c r="BP757" t="s">
        <v>2391</v>
      </c>
      <c r="BQ757" t="s">
        <v>301</v>
      </c>
      <c r="BR757" t="s">
        <v>6745</v>
      </c>
      <c r="BS757" t="s">
        <v>16</v>
      </c>
      <c r="BT757" t="s">
        <v>16</v>
      </c>
      <c r="BU757" t="s">
        <v>189</v>
      </c>
      <c r="BV757" t="s">
        <v>37</v>
      </c>
      <c r="BW757" t="s">
        <v>16</v>
      </c>
      <c r="BX757" t="s">
        <v>867</v>
      </c>
      <c r="BY757" t="s">
        <v>16</v>
      </c>
      <c r="BZ757" s="138"/>
      <c r="CA757" s="138">
        <v>44399</v>
      </c>
      <c r="CB757" t="s">
        <v>34</v>
      </c>
      <c r="CC757" t="s">
        <v>6745</v>
      </c>
      <c r="CD757" t="s">
        <v>6307</v>
      </c>
      <c r="CE757" t="s">
        <v>189</v>
      </c>
      <c r="CF757" t="s">
        <v>189</v>
      </c>
      <c r="CG757" t="s">
        <v>189</v>
      </c>
      <c r="CH757">
        <v>2022</v>
      </c>
      <c r="CI757" s="7">
        <v>44630</v>
      </c>
      <c r="CJ757" t="s">
        <v>16</v>
      </c>
      <c r="CK757">
        <v>3</v>
      </c>
      <c r="CL757">
        <v>11</v>
      </c>
      <c r="CM757" s="7">
        <v>44627</v>
      </c>
      <c r="CN757" t="s">
        <v>11797</v>
      </c>
      <c r="CO757" t="s">
        <v>9857</v>
      </c>
      <c r="CP757" t="s">
        <v>11556</v>
      </c>
      <c r="CQ757" t="s">
        <v>11780</v>
      </c>
      <c r="CR757" t="s">
        <v>5992</v>
      </c>
      <c r="CS757" t="s">
        <v>5995</v>
      </c>
      <c r="CT757" t="s">
        <v>9852</v>
      </c>
      <c r="CU757" t="s">
        <v>9873</v>
      </c>
      <c r="CV757" t="s">
        <v>6310</v>
      </c>
      <c r="CW757" t="s">
        <v>9874</v>
      </c>
      <c r="CX757" t="s">
        <v>3929</v>
      </c>
      <c r="CY757" t="s">
        <v>9817</v>
      </c>
      <c r="CZ757" t="s">
        <v>6741</v>
      </c>
      <c r="DA757" t="s">
        <v>188</v>
      </c>
      <c r="DB757" t="s">
        <v>16</v>
      </c>
      <c r="DC757" t="s">
        <v>16</v>
      </c>
      <c r="DD757" t="s">
        <v>22</v>
      </c>
      <c r="DE757" t="s">
        <v>16</v>
      </c>
      <c r="DF757" t="s">
        <v>405</v>
      </c>
      <c r="DG757" t="s">
        <v>4727</v>
      </c>
      <c r="DH757" t="s">
        <v>2051</v>
      </c>
      <c r="DI757" t="s">
        <v>4536</v>
      </c>
      <c r="DJ757" t="s">
        <v>16</v>
      </c>
      <c r="DK757" t="s">
        <v>9817</v>
      </c>
      <c r="DL757" t="s">
        <v>9817</v>
      </c>
      <c r="DM757" t="s">
        <v>9708</v>
      </c>
      <c r="DN757" t="s">
        <v>189</v>
      </c>
      <c r="DO757" t="s">
        <v>11316</v>
      </c>
      <c r="DP757" t="s">
        <v>8297</v>
      </c>
      <c r="DQ757" t="s">
        <v>10392</v>
      </c>
      <c r="DR757" t="s">
        <v>10393</v>
      </c>
    </row>
    <row r="758" spans="1:122" x14ac:dyDescent="0.25">
      <c r="A758">
        <v>157</v>
      </c>
      <c r="B758" t="s">
        <v>189</v>
      </c>
      <c r="C758" t="s">
        <v>3926</v>
      </c>
      <c r="D758" s="138">
        <v>44630</v>
      </c>
      <c r="E758" t="s">
        <v>3928</v>
      </c>
      <c r="F758" t="s">
        <v>11</v>
      </c>
      <c r="G758" t="s">
        <v>1926</v>
      </c>
      <c r="H758" t="s">
        <v>11</v>
      </c>
      <c r="I758" t="s">
        <v>9802</v>
      </c>
      <c r="J758" t="s">
        <v>12</v>
      </c>
      <c r="K758">
        <v>10</v>
      </c>
      <c r="L758">
        <v>1.58</v>
      </c>
      <c r="M758">
        <v>10</v>
      </c>
      <c r="N758">
        <v>12.36</v>
      </c>
      <c r="O758" t="s">
        <v>189</v>
      </c>
      <c r="P758" t="s">
        <v>13</v>
      </c>
      <c r="Q758" t="s">
        <v>888</v>
      </c>
      <c r="R758" t="s">
        <v>16</v>
      </c>
      <c r="S758" t="s">
        <v>16</v>
      </c>
      <c r="T758" t="s">
        <v>16</v>
      </c>
      <c r="U758" t="s">
        <v>16</v>
      </c>
      <c r="V758" t="s">
        <v>2410</v>
      </c>
      <c r="W758">
        <v>100</v>
      </c>
      <c r="X758" t="s">
        <v>15</v>
      </c>
      <c r="Y758" t="s">
        <v>6282</v>
      </c>
      <c r="Z758" t="s">
        <v>6282</v>
      </c>
      <c r="AA758" t="s">
        <v>9887</v>
      </c>
      <c r="AB758" s="138">
        <v>44637</v>
      </c>
      <c r="AC758" s="138">
        <v>44821</v>
      </c>
      <c r="AD758" t="s">
        <v>6241</v>
      </c>
      <c r="AE758" t="s">
        <v>5402</v>
      </c>
      <c r="AF758" t="s">
        <v>16</v>
      </c>
      <c r="AG758" t="s">
        <v>189</v>
      </c>
      <c r="AH758" s="138">
        <v>45733</v>
      </c>
      <c r="AI758" t="s">
        <v>2414</v>
      </c>
      <c r="AJ758" t="s">
        <v>189</v>
      </c>
      <c r="AK758" t="s">
        <v>189</v>
      </c>
      <c r="AL758" t="s">
        <v>189</v>
      </c>
      <c r="AM758" t="s">
        <v>189</v>
      </c>
      <c r="AN758" t="s">
        <v>189</v>
      </c>
      <c r="AO758" t="s">
        <v>189</v>
      </c>
      <c r="AP758" t="s">
        <v>189</v>
      </c>
      <c r="AQ758" t="s">
        <v>16</v>
      </c>
      <c r="AR758" t="s">
        <v>189</v>
      </c>
      <c r="AS758" t="s">
        <v>16</v>
      </c>
      <c r="AT758" t="s">
        <v>189</v>
      </c>
      <c r="AU758" t="s">
        <v>9344</v>
      </c>
      <c r="AV758" t="s">
        <v>189</v>
      </c>
      <c r="AW758" t="s">
        <v>16</v>
      </c>
      <c r="AX758" t="s">
        <v>16</v>
      </c>
      <c r="AY758" t="s">
        <v>16</v>
      </c>
      <c r="AZ758" t="s">
        <v>16</v>
      </c>
      <c r="BA758" t="s">
        <v>16</v>
      </c>
      <c r="BB758" t="s">
        <v>16</v>
      </c>
      <c r="BC758" t="s">
        <v>16</v>
      </c>
      <c r="BD758" t="s">
        <v>16</v>
      </c>
      <c r="BE758" t="s">
        <v>16</v>
      </c>
      <c r="BF758" t="s">
        <v>189</v>
      </c>
      <c r="BG758" t="s">
        <v>189</v>
      </c>
      <c r="BH758">
        <v>0</v>
      </c>
      <c r="BI758">
        <v>0</v>
      </c>
      <c r="BJ758">
        <v>0</v>
      </c>
      <c r="BK758" t="s">
        <v>189</v>
      </c>
      <c r="BL758" t="s">
        <v>189</v>
      </c>
      <c r="BN758" t="s">
        <v>3925</v>
      </c>
      <c r="BO758" t="s">
        <v>16</v>
      </c>
      <c r="BP758" t="s">
        <v>3928</v>
      </c>
      <c r="BQ758" t="s">
        <v>184</v>
      </c>
      <c r="BR758" t="s">
        <v>6745</v>
      </c>
      <c r="BS758" t="s">
        <v>16</v>
      </c>
      <c r="BT758" t="s">
        <v>16</v>
      </c>
      <c r="BU758" t="s">
        <v>189</v>
      </c>
      <c r="BV758" t="s">
        <v>37</v>
      </c>
      <c r="BW758" t="s">
        <v>189</v>
      </c>
      <c r="BX758" t="s">
        <v>261</v>
      </c>
      <c r="BY758" t="s">
        <v>16</v>
      </c>
      <c r="BZ758" s="138"/>
      <c r="CA758" s="138">
        <v>44630</v>
      </c>
      <c r="CB758" t="s">
        <v>29</v>
      </c>
      <c r="CC758" t="s">
        <v>29</v>
      </c>
      <c r="CD758" t="s">
        <v>6307</v>
      </c>
      <c r="CE758" t="s">
        <v>189</v>
      </c>
      <c r="CF758" t="s">
        <v>189</v>
      </c>
      <c r="CG758" t="s">
        <v>189</v>
      </c>
      <c r="CH758">
        <v>2022</v>
      </c>
      <c r="CI758" s="7">
        <v>44630</v>
      </c>
      <c r="CJ758" t="s">
        <v>4723</v>
      </c>
      <c r="CK758">
        <v>3</v>
      </c>
      <c r="CL758">
        <v>11</v>
      </c>
      <c r="CM758" s="7">
        <v>44627</v>
      </c>
      <c r="CN758" t="s">
        <v>11797</v>
      </c>
      <c r="CO758" t="s">
        <v>9857</v>
      </c>
      <c r="CP758" t="s">
        <v>11556</v>
      </c>
      <c r="CQ758" t="s">
        <v>11780</v>
      </c>
      <c r="CR758" t="s">
        <v>5992</v>
      </c>
      <c r="CS758" t="s">
        <v>5995</v>
      </c>
      <c r="CT758" t="s">
        <v>9852</v>
      </c>
      <c r="CU758" t="s">
        <v>9873</v>
      </c>
      <c r="CV758" t="s">
        <v>6307</v>
      </c>
      <c r="CW758" t="s">
        <v>9874</v>
      </c>
      <c r="CX758" t="s">
        <v>3927</v>
      </c>
      <c r="CY758" t="s">
        <v>4464</v>
      </c>
      <c r="CZ758" t="s">
        <v>6234</v>
      </c>
      <c r="DA758" t="s">
        <v>188</v>
      </c>
      <c r="DB758" t="s">
        <v>16</v>
      </c>
      <c r="DC758" t="s">
        <v>16</v>
      </c>
      <c r="DD758" t="s">
        <v>15</v>
      </c>
      <c r="DE758" t="s">
        <v>16</v>
      </c>
      <c r="DF758" t="s">
        <v>16</v>
      </c>
      <c r="DG758" t="s">
        <v>4727</v>
      </c>
      <c r="DH758" t="s">
        <v>2052</v>
      </c>
      <c r="DI758" t="s">
        <v>6114</v>
      </c>
      <c r="DJ758" t="s">
        <v>9887</v>
      </c>
      <c r="DK758" t="s">
        <v>5521</v>
      </c>
      <c r="DL758" t="s">
        <v>5521</v>
      </c>
      <c r="DM758" t="s">
        <v>16</v>
      </c>
      <c r="DN758" t="s">
        <v>189</v>
      </c>
      <c r="DO758" t="s">
        <v>11066</v>
      </c>
      <c r="DP758" t="s">
        <v>8298</v>
      </c>
      <c r="DQ758" t="s">
        <v>10392</v>
      </c>
      <c r="DR758" t="s">
        <v>8299</v>
      </c>
    </row>
    <row r="759" spans="1:122" x14ac:dyDescent="0.25">
      <c r="A759">
        <v>156</v>
      </c>
      <c r="B759" t="s">
        <v>189</v>
      </c>
      <c r="C759" t="s">
        <v>3950</v>
      </c>
      <c r="D759" s="138">
        <v>44629</v>
      </c>
      <c r="E759" t="s">
        <v>3952</v>
      </c>
      <c r="F759" t="s">
        <v>11</v>
      </c>
      <c r="G759" t="s">
        <v>1929</v>
      </c>
      <c r="H759" t="s">
        <v>107</v>
      </c>
      <c r="I759" t="s">
        <v>4840</v>
      </c>
      <c r="J759" t="s">
        <v>100</v>
      </c>
      <c r="K759">
        <v>3</v>
      </c>
      <c r="L759">
        <v>3</v>
      </c>
      <c r="M759">
        <v>18.95</v>
      </c>
      <c r="N759">
        <v>23.46</v>
      </c>
      <c r="O759" t="s">
        <v>189</v>
      </c>
      <c r="P759" t="s">
        <v>13</v>
      </c>
      <c r="Q759" t="s">
        <v>93</v>
      </c>
      <c r="R759" t="s">
        <v>3948</v>
      </c>
      <c r="S759" t="s">
        <v>93</v>
      </c>
      <c r="T759" t="s">
        <v>16</v>
      </c>
      <c r="U759" t="s">
        <v>2077</v>
      </c>
      <c r="V759" t="s">
        <v>2410</v>
      </c>
      <c r="W759">
        <v>100</v>
      </c>
      <c r="X759" t="s">
        <v>32</v>
      </c>
      <c r="Y759" t="s">
        <v>6282</v>
      </c>
      <c r="Z759" t="s">
        <v>6282</v>
      </c>
      <c r="AA759" t="s">
        <v>189</v>
      </c>
      <c r="AB759" s="138">
        <v>44636</v>
      </c>
      <c r="AC759" s="138">
        <v>44820</v>
      </c>
      <c r="AD759" t="s">
        <v>6242</v>
      </c>
      <c r="AE759" t="s">
        <v>5408</v>
      </c>
      <c r="AF759" t="s">
        <v>16</v>
      </c>
      <c r="AG759" t="s">
        <v>189</v>
      </c>
      <c r="AH759" s="138">
        <v>45732</v>
      </c>
      <c r="AI759" t="s">
        <v>2414</v>
      </c>
      <c r="AJ759" t="s">
        <v>189</v>
      </c>
      <c r="AK759" t="s">
        <v>189</v>
      </c>
      <c r="AL759" t="s">
        <v>189</v>
      </c>
      <c r="AM759" t="s">
        <v>189</v>
      </c>
      <c r="AN759" t="s">
        <v>189</v>
      </c>
      <c r="AO759" t="s">
        <v>189</v>
      </c>
      <c r="AP759" t="s">
        <v>189</v>
      </c>
      <c r="AQ759" t="s">
        <v>16</v>
      </c>
      <c r="AR759" t="s">
        <v>189</v>
      </c>
      <c r="AS759" t="s">
        <v>16</v>
      </c>
      <c r="AT759" t="s">
        <v>189</v>
      </c>
      <c r="AU759" t="s">
        <v>9344</v>
      </c>
      <c r="AV759" t="s">
        <v>189</v>
      </c>
      <c r="AW759" t="s">
        <v>16</v>
      </c>
      <c r="AX759" t="s">
        <v>16</v>
      </c>
      <c r="AY759" t="s">
        <v>16</v>
      </c>
      <c r="AZ759" t="s">
        <v>16</v>
      </c>
      <c r="BA759" t="s">
        <v>16</v>
      </c>
      <c r="BB759" t="s">
        <v>16</v>
      </c>
      <c r="BC759" t="s">
        <v>181</v>
      </c>
      <c r="BD759" t="s">
        <v>16</v>
      </c>
      <c r="BE759" t="s">
        <v>2136</v>
      </c>
      <c r="BF759" t="s">
        <v>189</v>
      </c>
      <c r="BG759" t="s">
        <v>189</v>
      </c>
      <c r="BH759">
        <v>0</v>
      </c>
      <c r="BI759">
        <v>0</v>
      </c>
      <c r="BJ759">
        <v>0</v>
      </c>
      <c r="BK759" t="s">
        <v>189</v>
      </c>
      <c r="BL759" t="s">
        <v>189</v>
      </c>
      <c r="BN759" t="s">
        <v>3949</v>
      </c>
      <c r="BO759" t="s">
        <v>16</v>
      </c>
      <c r="BP759" t="s">
        <v>3952</v>
      </c>
      <c r="BQ759" t="s">
        <v>184</v>
      </c>
      <c r="BR759" t="s">
        <v>6744</v>
      </c>
      <c r="BS759" t="s">
        <v>202</v>
      </c>
      <c r="BT759" t="s">
        <v>16</v>
      </c>
      <c r="BU759" t="s">
        <v>189</v>
      </c>
      <c r="BV759" t="s">
        <v>27</v>
      </c>
      <c r="BW759" t="s">
        <v>195</v>
      </c>
      <c r="BX759" t="s">
        <v>207</v>
      </c>
      <c r="BY759" t="s">
        <v>324</v>
      </c>
      <c r="BZ759" s="138"/>
      <c r="CA759" s="138">
        <v>44629</v>
      </c>
      <c r="CB759" t="s">
        <v>17</v>
      </c>
      <c r="CC759" t="s">
        <v>17</v>
      </c>
      <c r="CD759" t="s">
        <v>6307</v>
      </c>
      <c r="CE759" t="s">
        <v>189</v>
      </c>
      <c r="CF759" t="s">
        <v>189</v>
      </c>
      <c r="CG759" t="s">
        <v>189</v>
      </c>
      <c r="CH759">
        <v>2022</v>
      </c>
      <c r="CI759" s="7">
        <v>44629</v>
      </c>
      <c r="CJ759" t="s">
        <v>4723</v>
      </c>
      <c r="CK759">
        <v>3</v>
      </c>
      <c r="CL759">
        <v>11</v>
      </c>
      <c r="CM759" s="7">
        <v>44627</v>
      </c>
      <c r="CN759" t="s">
        <v>11797</v>
      </c>
      <c r="CO759" t="s">
        <v>9857</v>
      </c>
      <c r="CP759" t="s">
        <v>11556</v>
      </c>
      <c r="CQ759" t="s">
        <v>11780</v>
      </c>
      <c r="CR759" t="s">
        <v>5992</v>
      </c>
      <c r="CS759" t="s">
        <v>5995</v>
      </c>
      <c r="CT759" t="s">
        <v>9852</v>
      </c>
      <c r="CU759" t="s">
        <v>6824</v>
      </c>
      <c r="CV759" t="s">
        <v>6307</v>
      </c>
      <c r="CW759" t="s">
        <v>9874</v>
      </c>
      <c r="CX759" t="s">
        <v>3951</v>
      </c>
      <c r="CY759" t="s">
        <v>9813</v>
      </c>
      <c r="CZ759" t="s">
        <v>6730</v>
      </c>
      <c r="DA759" t="s">
        <v>188</v>
      </c>
      <c r="DB759" t="s">
        <v>16</v>
      </c>
      <c r="DC759" t="s">
        <v>3949</v>
      </c>
      <c r="DD759" t="s">
        <v>32</v>
      </c>
      <c r="DE759" t="s">
        <v>16</v>
      </c>
      <c r="DF759" t="s">
        <v>16</v>
      </c>
      <c r="DG759" t="s">
        <v>4727</v>
      </c>
      <c r="DH759" t="s">
        <v>2051</v>
      </c>
      <c r="DI759" t="s">
        <v>4501</v>
      </c>
      <c r="DJ759" t="s">
        <v>16</v>
      </c>
      <c r="DK759" t="s">
        <v>16</v>
      </c>
      <c r="DL759" t="s">
        <v>4465</v>
      </c>
      <c r="DM759" t="s">
        <v>16</v>
      </c>
      <c r="DN759" t="s">
        <v>189</v>
      </c>
      <c r="DO759" t="s">
        <v>11799</v>
      </c>
      <c r="DP759" t="s">
        <v>8300</v>
      </c>
      <c r="DQ759" t="s">
        <v>10394</v>
      </c>
      <c r="DR759" t="s">
        <v>8301</v>
      </c>
    </row>
    <row r="760" spans="1:122" x14ac:dyDescent="0.25">
      <c r="A760">
        <v>155</v>
      </c>
      <c r="B760" t="s">
        <v>189</v>
      </c>
      <c r="C760" t="s">
        <v>3947</v>
      </c>
      <c r="D760" s="138">
        <v>44629</v>
      </c>
      <c r="E760" t="s">
        <v>6045</v>
      </c>
      <c r="F760" t="s">
        <v>2006</v>
      </c>
      <c r="G760" t="s">
        <v>1926</v>
      </c>
      <c r="H760" t="s">
        <v>448</v>
      </c>
      <c r="I760" t="s">
        <v>4840</v>
      </c>
      <c r="J760" t="s">
        <v>100</v>
      </c>
      <c r="K760">
        <v>3</v>
      </c>
      <c r="L760">
        <v>3</v>
      </c>
      <c r="M760">
        <v>18.95</v>
      </c>
      <c r="N760">
        <v>23.46</v>
      </c>
      <c r="O760" t="s">
        <v>189</v>
      </c>
      <c r="P760" t="s">
        <v>13</v>
      </c>
      <c r="Q760" t="s">
        <v>1524</v>
      </c>
      <c r="R760" t="s">
        <v>643</v>
      </c>
      <c r="S760" t="s">
        <v>3946</v>
      </c>
      <c r="T760" t="s">
        <v>3946</v>
      </c>
      <c r="U760" t="s">
        <v>1936</v>
      </c>
      <c r="V760" t="s">
        <v>2410</v>
      </c>
      <c r="W760">
        <v>99.989000000000004</v>
      </c>
      <c r="X760" t="s">
        <v>32</v>
      </c>
      <c r="Y760" t="s">
        <v>6282</v>
      </c>
      <c r="Z760" t="s">
        <v>6282</v>
      </c>
      <c r="AA760" t="s">
        <v>189</v>
      </c>
      <c r="AB760" s="138">
        <v>44636</v>
      </c>
      <c r="AC760" s="138">
        <v>44820</v>
      </c>
      <c r="AD760" t="s">
        <v>6240</v>
      </c>
      <c r="AE760" t="s">
        <v>5407</v>
      </c>
      <c r="AF760" t="s">
        <v>16</v>
      </c>
      <c r="AG760" t="s">
        <v>189</v>
      </c>
      <c r="AH760" s="138">
        <v>45732</v>
      </c>
      <c r="AI760" t="s">
        <v>2414</v>
      </c>
      <c r="AJ760" t="s">
        <v>189</v>
      </c>
      <c r="AK760" t="s">
        <v>189</v>
      </c>
      <c r="AL760" t="s">
        <v>189</v>
      </c>
      <c r="AM760" t="s">
        <v>189</v>
      </c>
      <c r="AN760" t="s">
        <v>189</v>
      </c>
      <c r="AO760" t="s">
        <v>189</v>
      </c>
      <c r="AP760" t="s">
        <v>189</v>
      </c>
      <c r="AQ760" t="s">
        <v>16</v>
      </c>
      <c r="AR760" t="s">
        <v>189</v>
      </c>
      <c r="AS760" t="s">
        <v>16</v>
      </c>
      <c r="AT760" t="s">
        <v>189</v>
      </c>
      <c r="AU760" t="s">
        <v>9344</v>
      </c>
      <c r="AV760" t="s">
        <v>189</v>
      </c>
      <c r="AW760" t="s">
        <v>16</v>
      </c>
      <c r="AX760" t="s">
        <v>16</v>
      </c>
      <c r="AY760" t="s">
        <v>16</v>
      </c>
      <c r="AZ760" t="s">
        <v>16</v>
      </c>
      <c r="BA760" t="s">
        <v>16</v>
      </c>
      <c r="BB760" t="s">
        <v>16</v>
      </c>
      <c r="BC760" t="s">
        <v>181</v>
      </c>
      <c r="BD760" t="s">
        <v>16</v>
      </c>
      <c r="BE760" t="s">
        <v>2136</v>
      </c>
      <c r="BF760" t="s">
        <v>189</v>
      </c>
      <c r="BG760" t="s">
        <v>189</v>
      </c>
      <c r="BH760">
        <v>0</v>
      </c>
      <c r="BI760">
        <v>0</v>
      </c>
      <c r="BJ760">
        <v>0</v>
      </c>
      <c r="BK760" t="s">
        <v>189</v>
      </c>
      <c r="BL760" t="s">
        <v>189</v>
      </c>
      <c r="BN760" t="s">
        <v>859</v>
      </c>
      <c r="BO760" t="s">
        <v>16</v>
      </c>
      <c r="BP760" t="s">
        <v>6045</v>
      </c>
      <c r="BQ760" t="s">
        <v>184</v>
      </c>
      <c r="BR760" t="s">
        <v>5653</v>
      </c>
      <c r="BS760" t="s">
        <v>9682</v>
      </c>
      <c r="BT760" t="s">
        <v>6875</v>
      </c>
      <c r="BU760" t="s">
        <v>189</v>
      </c>
      <c r="BV760" t="s">
        <v>37</v>
      </c>
      <c r="BW760" t="s">
        <v>189</v>
      </c>
      <c r="BX760" t="s">
        <v>860</v>
      </c>
      <c r="BY760" t="s">
        <v>16</v>
      </c>
      <c r="BZ760" s="138"/>
      <c r="CA760" s="138">
        <v>44384</v>
      </c>
      <c r="CB760" t="s">
        <v>29</v>
      </c>
      <c r="CC760" t="s">
        <v>29</v>
      </c>
      <c r="CD760" t="s">
        <v>6307</v>
      </c>
      <c r="CE760" t="s">
        <v>189</v>
      </c>
      <c r="CF760" t="s">
        <v>6307</v>
      </c>
      <c r="CG760" t="s">
        <v>189</v>
      </c>
      <c r="CH760">
        <v>2022</v>
      </c>
      <c r="CI760" s="7">
        <v>44629</v>
      </c>
      <c r="CJ760" t="s">
        <v>16</v>
      </c>
      <c r="CK760">
        <v>3</v>
      </c>
      <c r="CL760">
        <v>11</v>
      </c>
      <c r="CM760" s="7">
        <v>44627</v>
      </c>
      <c r="CN760" t="s">
        <v>11797</v>
      </c>
      <c r="CO760" t="s">
        <v>9857</v>
      </c>
      <c r="CP760" t="s">
        <v>11556</v>
      </c>
      <c r="CQ760" t="s">
        <v>11780</v>
      </c>
      <c r="CR760" t="s">
        <v>5992</v>
      </c>
      <c r="CS760" t="s">
        <v>5995</v>
      </c>
      <c r="CT760" t="s">
        <v>9852</v>
      </c>
      <c r="CU760" t="s">
        <v>6824</v>
      </c>
      <c r="CV760" t="s">
        <v>6310</v>
      </c>
      <c r="CW760" t="s">
        <v>9874</v>
      </c>
      <c r="CX760" t="s">
        <v>861</v>
      </c>
      <c r="CY760" t="s">
        <v>9813</v>
      </c>
      <c r="CZ760" t="s">
        <v>6730</v>
      </c>
      <c r="DA760" t="s">
        <v>252</v>
      </c>
      <c r="DB760" t="s">
        <v>9800</v>
      </c>
      <c r="DC760" t="s">
        <v>859</v>
      </c>
      <c r="DD760" t="s">
        <v>32</v>
      </c>
      <c r="DE760" t="s">
        <v>16</v>
      </c>
      <c r="DF760" t="s">
        <v>16</v>
      </c>
      <c r="DG760" t="s">
        <v>4727</v>
      </c>
      <c r="DH760" t="s">
        <v>2051</v>
      </c>
      <c r="DI760" t="s">
        <v>4501</v>
      </c>
      <c r="DJ760" t="s">
        <v>16</v>
      </c>
      <c r="DK760" t="s">
        <v>16</v>
      </c>
      <c r="DL760" t="s">
        <v>4465</v>
      </c>
      <c r="DM760" t="s">
        <v>16</v>
      </c>
      <c r="DN760" t="s">
        <v>189</v>
      </c>
      <c r="DO760" t="s">
        <v>10946</v>
      </c>
      <c r="DP760" t="s">
        <v>8302</v>
      </c>
      <c r="DQ760" t="s">
        <v>10394</v>
      </c>
      <c r="DR760" t="s">
        <v>8303</v>
      </c>
    </row>
    <row r="761" spans="1:122" x14ac:dyDescent="0.25">
      <c r="A761">
        <v>154</v>
      </c>
      <c r="B761" t="s">
        <v>189</v>
      </c>
      <c r="C761" t="s">
        <v>3942</v>
      </c>
      <c r="D761" s="138">
        <v>44629</v>
      </c>
      <c r="E761" t="s">
        <v>3945</v>
      </c>
      <c r="F761" t="s">
        <v>11</v>
      </c>
      <c r="G761" t="s">
        <v>1932</v>
      </c>
      <c r="H761" t="s">
        <v>11</v>
      </c>
      <c r="I761" t="s">
        <v>9802</v>
      </c>
      <c r="J761" t="s">
        <v>100</v>
      </c>
      <c r="K761">
        <v>0.57999999999999996</v>
      </c>
      <c r="L761">
        <v>0.57999999999999996</v>
      </c>
      <c r="M761">
        <v>3.66</v>
      </c>
      <c r="N761">
        <v>4.5359999999999996</v>
      </c>
      <c r="O761" t="s">
        <v>189</v>
      </c>
      <c r="P761" t="s">
        <v>3940</v>
      </c>
      <c r="Q761" t="s">
        <v>94</v>
      </c>
      <c r="R761" t="s">
        <v>16</v>
      </c>
      <c r="S761" t="s">
        <v>94</v>
      </c>
      <c r="T761" t="s">
        <v>16</v>
      </c>
      <c r="U761" t="s">
        <v>16</v>
      </c>
      <c r="V761" t="s">
        <v>2410</v>
      </c>
      <c r="W761">
        <v>100</v>
      </c>
      <c r="X761" t="s">
        <v>22</v>
      </c>
      <c r="Y761" t="s">
        <v>6282</v>
      </c>
      <c r="Z761" t="s">
        <v>6282</v>
      </c>
      <c r="AA761" t="s">
        <v>189</v>
      </c>
      <c r="AB761" s="138">
        <v>44636</v>
      </c>
      <c r="AC761" s="138">
        <v>44820</v>
      </c>
      <c r="AD761" t="s">
        <v>6241</v>
      </c>
      <c r="AE761" t="s">
        <v>5406</v>
      </c>
      <c r="AF761" t="s">
        <v>16</v>
      </c>
      <c r="AG761" t="s">
        <v>189</v>
      </c>
      <c r="AH761" s="138">
        <v>45338</v>
      </c>
      <c r="AI761" t="s">
        <v>2414</v>
      </c>
      <c r="AJ761" t="s">
        <v>189</v>
      </c>
      <c r="AK761" t="s">
        <v>189</v>
      </c>
      <c r="AL761" t="s">
        <v>189</v>
      </c>
      <c r="AM761" t="s">
        <v>189</v>
      </c>
      <c r="AN761" t="s">
        <v>189</v>
      </c>
      <c r="AO761" t="s">
        <v>189</v>
      </c>
      <c r="AP761" t="s">
        <v>189</v>
      </c>
      <c r="AQ761" t="s">
        <v>16</v>
      </c>
      <c r="AR761" t="s">
        <v>189</v>
      </c>
      <c r="AS761" t="s">
        <v>16</v>
      </c>
      <c r="AT761" t="s">
        <v>189</v>
      </c>
      <c r="AU761" t="s">
        <v>9344</v>
      </c>
      <c r="AV761" t="s">
        <v>189</v>
      </c>
      <c r="AW761" t="s">
        <v>16</v>
      </c>
      <c r="AX761" t="s">
        <v>16</v>
      </c>
      <c r="AY761" t="s">
        <v>16</v>
      </c>
      <c r="AZ761" t="s">
        <v>16</v>
      </c>
      <c r="BA761" t="s">
        <v>16</v>
      </c>
      <c r="BB761" t="s">
        <v>16</v>
      </c>
      <c r="BC761" t="s">
        <v>16</v>
      </c>
      <c r="BD761" t="s">
        <v>16</v>
      </c>
      <c r="BE761" t="s">
        <v>16</v>
      </c>
      <c r="BF761" t="s">
        <v>189</v>
      </c>
      <c r="BG761" t="s">
        <v>189</v>
      </c>
      <c r="BH761">
        <v>0</v>
      </c>
      <c r="BI761">
        <v>0</v>
      </c>
      <c r="BJ761">
        <v>0</v>
      </c>
      <c r="BK761" t="s">
        <v>189</v>
      </c>
      <c r="BL761" t="s">
        <v>189</v>
      </c>
      <c r="BN761" t="s">
        <v>3941</v>
      </c>
      <c r="BO761" t="s">
        <v>7114</v>
      </c>
      <c r="BP761" t="s">
        <v>3944</v>
      </c>
      <c r="BQ761" t="s">
        <v>184</v>
      </c>
      <c r="BR761" t="s">
        <v>6744</v>
      </c>
      <c r="BS761" t="s">
        <v>16</v>
      </c>
      <c r="BT761" t="s">
        <v>16</v>
      </c>
      <c r="BU761" t="s">
        <v>189</v>
      </c>
      <c r="BV761" t="s">
        <v>96</v>
      </c>
      <c r="BW761" t="s">
        <v>189</v>
      </c>
      <c r="BX761" t="s">
        <v>3034</v>
      </c>
      <c r="BY761" t="s">
        <v>16</v>
      </c>
      <c r="BZ761" s="138"/>
      <c r="CA761" s="138">
        <v>44629</v>
      </c>
      <c r="CB761" t="s">
        <v>34</v>
      </c>
      <c r="CC761" t="s">
        <v>6745</v>
      </c>
      <c r="CD761" t="s">
        <v>6307</v>
      </c>
      <c r="CE761" t="s">
        <v>189</v>
      </c>
      <c r="CF761" t="s">
        <v>189</v>
      </c>
      <c r="CG761" t="s">
        <v>189</v>
      </c>
      <c r="CH761">
        <v>2022</v>
      </c>
      <c r="CI761" s="7">
        <v>44629</v>
      </c>
      <c r="CJ761" t="s">
        <v>4723</v>
      </c>
      <c r="CK761">
        <v>3</v>
      </c>
      <c r="CL761">
        <v>11</v>
      </c>
      <c r="CM761" s="7">
        <v>44627</v>
      </c>
      <c r="CN761" t="s">
        <v>11797</v>
      </c>
      <c r="CO761" t="s">
        <v>9857</v>
      </c>
      <c r="CP761" t="s">
        <v>11556</v>
      </c>
      <c r="CQ761" t="s">
        <v>11780</v>
      </c>
      <c r="CR761" t="s">
        <v>5992</v>
      </c>
      <c r="CS761" t="s">
        <v>5995</v>
      </c>
      <c r="CT761" t="s">
        <v>9852</v>
      </c>
      <c r="CU761" t="s">
        <v>9873</v>
      </c>
      <c r="CV761" t="s">
        <v>6307</v>
      </c>
      <c r="CW761" t="s">
        <v>9874</v>
      </c>
      <c r="CX761" t="s">
        <v>3943</v>
      </c>
      <c r="CY761" t="s">
        <v>9813</v>
      </c>
      <c r="CZ761" t="s">
        <v>6730</v>
      </c>
      <c r="DA761" t="s">
        <v>188</v>
      </c>
      <c r="DB761" t="s">
        <v>16</v>
      </c>
      <c r="DC761" t="s">
        <v>16</v>
      </c>
      <c r="DD761" t="s">
        <v>22</v>
      </c>
      <c r="DE761" t="s">
        <v>16</v>
      </c>
      <c r="DF761" t="s">
        <v>1848</v>
      </c>
      <c r="DG761" t="s">
        <v>5945</v>
      </c>
      <c r="DH761" t="s">
        <v>6766</v>
      </c>
      <c r="DI761" t="s">
        <v>5906</v>
      </c>
      <c r="DJ761" t="s">
        <v>16</v>
      </c>
      <c r="DK761" t="s">
        <v>16</v>
      </c>
      <c r="DL761" t="s">
        <v>5972</v>
      </c>
      <c r="DM761" t="s">
        <v>6245</v>
      </c>
      <c r="DN761" t="s">
        <v>189</v>
      </c>
      <c r="DO761" t="s">
        <v>11317</v>
      </c>
      <c r="DP761" t="s">
        <v>8304</v>
      </c>
      <c r="DQ761" t="s">
        <v>10394</v>
      </c>
      <c r="DR761" t="s">
        <v>8305</v>
      </c>
    </row>
    <row r="762" spans="1:122" x14ac:dyDescent="0.25">
      <c r="A762">
        <v>153</v>
      </c>
      <c r="B762" t="s">
        <v>189</v>
      </c>
      <c r="C762" t="s">
        <v>3936</v>
      </c>
      <c r="D762" s="138">
        <v>44629</v>
      </c>
      <c r="E762" t="s">
        <v>3939</v>
      </c>
      <c r="F762" t="s">
        <v>11</v>
      </c>
      <c r="G762" t="s">
        <v>1932</v>
      </c>
      <c r="H762" t="s">
        <v>11</v>
      </c>
      <c r="I762" t="s">
        <v>9802</v>
      </c>
      <c r="J762" t="s">
        <v>100</v>
      </c>
      <c r="K762">
        <v>1.43</v>
      </c>
      <c r="L762">
        <v>1.43</v>
      </c>
      <c r="M762">
        <v>9.0299999999999994</v>
      </c>
      <c r="N762">
        <v>11.183</v>
      </c>
      <c r="O762" t="s">
        <v>189</v>
      </c>
      <c r="P762" t="s">
        <v>13</v>
      </c>
      <c r="Q762" t="s">
        <v>506</v>
      </c>
      <c r="R762" t="s">
        <v>546</v>
      </c>
      <c r="S762" t="s">
        <v>506</v>
      </c>
      <c r="T762" t="s">
        <v>16</v>
      </c>
      <c r="U762" t="s">
        <v>41</v>
      </c>
      <c r="V762" t="s">
        <v>2410</v>
      </c>
      <c r="W762">
        <v>100</v>
      </c>
      <c r="X762" t="s">
        <v>22</v>
      </c>
      <c r="Y762" t="s">
        <v>6282</v>
      </c>
      <c r="Z762" t="s">
        <v>6282</v>
      </c>
      <c r="AA762" t="s">
        <v>189</v>
      </c>
      <c r="AB762" s="138">
        <v>44636</v>
      </c>
      <c r="AC762" s="138">
        <v>44820</v>
      </c>
      <c r="AD762" t="s">
        <v>6241</v>
      </c>
      <c r="AE762" t="s">
        <v>5405</v>
      </c>
      <c r="AF762" t="s">
        <v>16</v>
      </c>
      <c r="AG762" t="s">
        <v>189</v>
      </c>
      <c r="AH762" s="138">
        <v>45732</v>
      </c>
      <c r="AI762" t="s">
        <v>2414</v>
      </c>
      <c r="AJ762" t="s">
        <v>189</v>
      </c>
      <c r="AK762" t="s">
        <v>189</v>
      </c>
      <c r="AL762" t="s">
        <v>189</v>
      </c>
      <c r="AM762" t="s">
        <v>189</v>
      </c>
      <c r="AN762" t="s">
        <v>189</v>
      </c>
      <c r="AO762" t="s">
        <v>189</v>
      </c>
      <c r="AP762" t="s">
        <v>189</v>
      </c>
      <c r="AQ762" t="s">
        <v>16</v>
      </c>
      <c r="AR762" t="s">
        <v>189</v>
      </c>
      <c r="AS762" t="s">
        <v>16</v>
      </c>
      <c r="AT762" t="s">
        <v>189</v>
      </c>
      <c r="AU762" t="s">
        <v>9344</v>
      </c>
      <c r="AV762" t="s">
        <v>189</v>
      </c>
      <c r="AW762" t="s">
        <v>16</v>
      </c>
      <c r="AX762" t="s">
        <v>16</v>
      </c>
      <c r="AY762" t="s">
        <v>16</v>
      </c>
      <c r="AZ762" t="s">
        <v>16</v>
      </c>
      <c r="BA762" t="s">
        <v>16</v>
      </c>
      <c r="BB762" t="s">
        <v>16</v>
      </c>
      <c r="BC762" t="s">
        <v>16</v>
      </c>
      <c r="BD762" t="s">
        <v>16</v>
      </c>
      <c r="BE762" t="s">
        <v>16</v>
      </c>
      <c r="BF762" t="s">
        <v>189</v>
      </c>
      <c r="BG762" t="s">
        <v>189</v>
      </c>
      <c r="BH762">
        <v>0</v>
      </c>
      <c r="BI762">
        <v>0</v>
      </c>
      <c r="BJ762">
        <v>0</v>
      </c>
      <c r="BK762" t="s">
        <v>189</v>
      </c>
      <c r="BL762" t="s">
        <v>189</v>
      </c>
      <c r="BN762" t="s">
        <v>3935</v>
      </c>
      <c r="BO762" t="s">
        <v>7115</v>
      </c>
      <c r="BP762" t="s">
        <v>3938</v>
      </c>
      <c r="BQ762" t="s">
        <v>184</v>
      </c>
      <c r="BR762" t="s">
        <v>6744</v>
      </c>
      <c r="BS762" t="s">
        <v>9667</v>
      </c>
      <c r="BT762" t="s">
        <v>16</v>
      </c>
      <c r="BU762" t="s">
        <v>189</v>
      </c>
      <c r="BV762" t="s">
        <v>27</v>
      </c>
      <c r="BW762" t="s">
        <v>195</v>
      </c>
      <c r="BX762" t="s">
        <v>207</v>
      </c>
      <c r="BY762" t="s">
        <v>2548</v>
      </c>
      <c r="BZ762" s="138"/>
      <c r="CA762" s="138">
        <v>44629</v>
      </c>
      <c r="CB762" t="s">
        <v>17</v>
      </c>
      <c r="CC762" t="s">
        <v>17</v>
      </c>
      <c r="CD762" t="s">
        <v>6307</v>
      </c>
      <c r="CE762" t="s">
        <v>189</v>
      </c>
      <c r="CF762" t="s">
        <v>189</v>
      </c>
      <c r="CG762" t="s">
        <v>189</v>
      </c>
      <c r="CH762">
        <v>2022</v>
      </c>
      <c r="CI762" s="7">
        <v>44629</v>
      </c>
      <c r="CJ762" t="s">
        <v>4723</v>
      </c>
      <c r="CK762">
        <v>3</v>
      </c>
      <c r="CL762">
        <v>11</v>
      </c>
      <c r="CM762" s="7">
        <v>44627</v>
      </c>
      <c r="CN762" t="s">
        <v>11797</v>
      </c>
      <c r="CO762" t="s">
        <v>9857</v>
      </c>
      <c r="CP762" t="s">
        <v>11556</v>
      </c>
      <c r="CQ762" t="s">
        <v>11780</v>
      </c>
      <c r="CR762" t="s">
        <v>5992</v>
      </c>
      <c r="CS762" t="s">
        <v>5995</v>
      </c>
      <c r="CT762" t="s">
        <v>9852</v>
      </c>
      <c r="CU762" t="s">
        <v>9873</v>
      </c>
      <c r="CV762" t="s">
        <v>6307</v>
      </c>
      <c r="CW762" t="s">
        <v>9874</v>
      </c>
      <c r="CX762" t="s">
        <v>3937</v>
      </c>
      <c r="CY762" t="s">
        <v>9813</v>
      </c>
      <c r="CZ762" t="s">
        <v>6730</v>
      </c>
      <c r="DA762" t="s">
        <v>188</v>
      </c>
      <c r="DB762" t="s">
        <v>16</v>
      </c>
      <c r="DC762" t="s">
        <v>16</v>
      </c>
      <c r="DD762" t="s">
        <v>22</v>
      </c>
      <c r="DE762" t="s">
        <v>16</v>
      </c>
      <c r="DF762" t="s">
        <v>509</v>
      </c>
      <c r="DG762" t="s">
        <v>4727</v>
      </c>
      <c r="DH762" t="s">
        <v>2051</v>
      </c>
      <c r="DI762" t="s">
        <v>5938</v>
      </c>
      <c r="DJ762" t="s">
        <v>16</v>
      </c>
      <c r="DK762" t="s">
        <v>16</v>
      </c>
      <c r="DL762" t="s">
        <v>5972</v>
      </c>
      <c r="DM762" t="s">
        <v>6245</v>
      </c>
      <c r="DN762" t="s">
        <v>189</v>
      </c>
      <c r="DO762" t="s">
        <v>11318</v>
      </c>
      <c r="DP762" t="s">
        <v>8306</v>
      </c>
      <c r="DQ762" t="s">
        <v>10394</v>
      </c>
      <c r="DR762" t="s">
        <v>8307</v>
      </c>
    </row>
    <row r="763" spans="1:122" x14ac:dyDescent="0.25">
      <c r="A763">
        <v>152</v>
      </c>
      <c r="B763" t="s">
        <v>189</v>
      </c>
      <c r="C763" t="s">
        <v>3931</v>
      </c>
      <c r="D763" s="138">
        <v>44629</v>
      </c>
      <c r="E763" t="s">
        <v>3933</v>
      </c>
      <c r="F763" t="s">
        <v>11</v>
      </c>
      <c r="G763" t="s">
        <v>1929</v>
      </c>
      <c r="H763" t="s">
        <v>11</v>
      </c>
      <c r="I763" t="s">
        <v>9802</v>
      </c>
      <c r="J763" t="s">
        <v>100</v>
      </c>
      <c r="K763">
        <v>1.2</v>
      </c>
      <c r="L763">
        <v>1.2</v>
      </c>
      <c r="M763">
        <v>7.58</v>
      </c>
      <c r="N763">
        <v>9.3840000000000003</v>
      </c>
      <c r="O763" t="s">
        <v>189</v>
      </c>
      <c r="P763" t="s">
        <v>13</v>
      </c>
      <c r="Q763" t="s">
        <v>164</v>
      </c>
      <c r="R763" t="s">
        <v>648</v>
      </c>
      <c r="S763" t="s">
        <v>164</v>
      </c>
      <c r="T763" t="s">
        <v>16</v>
      </c>
      <c r="U763" t="s">
        <v>2077</v>
      </c>
      <c r="V763" t="s">
        <v>2410</v>
      </c>
      <c r="W763">
        <v>100</v>
      </c>
      <c r="X763" t="s">
        <v>15</v>
      </c>
      <c r="Y763" t="s">
        <v>6282</v>
      </c>
      <c r="Z763" t="s">
        <v>6282</v>
      </c>
      <c r="AA763" t="s">
        <v>189</v>
      </c>
      <c r="AB763" s="138">
        <v>44636</v>
      </c>
      <c r="AC763" s="138">
        <v>44820</v>
      </c>
      <c r="AD763" t="s">
        <v>6241</v>
      </c>
      <c r="AE763" t="s">
        <v>5404</v>
      </c>
      <c r="AF763" t="s">
        <v>16</v>
      </c>
      <c r="AG763" t="s">
        <v>189</v>
      </c>
      <c r="AH763" s="138">
        <v>45732</v>
      </c>
      <c r="AI763" t="s">
        <v>2414</v>
      </c>
      <c r="AJ763" t="s">
        <v>189</v>
      </c>
      <c r="AK763" t="s">
        <v>189</v>
      </c>
      <c r="AL763" t="s">
        <v>189</v>
      </c>
      <c r="AM763" t="s">
        <v>189</v>
      </c>
      <c r="AN763" t="s">
        <v>189</v>
      </c>
      <c r="AO763" t="s">
        <v>189</v>
      </c>
      <c r="AP763" t="s">
        <v>189</v>
      </c>
      <c r="AQ763" t="s">
        <v>16</v>
      </c>
      <c r="AR763" t="s">
        <v>189</v>
      </c>
      <c r="AS763" t="s">
        <v>16</v>
      </c>
      <c r="AT763" t="s">
        <v>189</v>
      </c>
      <c r="AU763" t="s">
        <v>9344</v>
      </c>
      <c r="AV763" t="s">
        <v>189</v>
      </c>
      <c r="AW763" t="s">
        <v>16</v>
      </c>
      <c r="AX763" t="s">
        <v>16</v>
      </c>
      <c r="AY763" t="s">
        <v>16</v>
      </c>
      <c r="AZ763" t="s">
        <v>16</v>
      </c>
      <c r="BA763" t="s">
        <v>16</v>
      </c>
      <c r="BB763" t="s">
        <v>16</v>
      </c>
      <c r="BC763" t="s">
        <v>16</v>
      </c>
      <c r="BD763" t="s">
        <v>16</v>
      </c>
      <c r="BE763" t="s">
        <v>16</v>
      </c>
      <c r="BF763" t="s">
        <v>189</v>
      </c>
      <c r="BG763" t="s">
        <v>189</v>
      </c>
      <c r="BH763">
        <v>0</v>
      </c>
      <c r="BI763">
        <v>0</v>
      </c>
      <c r="BJ763">
        <v>0</v>
      </c>
      <c r="BK763" t="s">
        <v>189</v>
      </c>
      <c r="BL763" t="s">
        <v>189</v>
      </c>
      <c r="BN763" t="s">
        <v>3930</v>
      </c>
      <c r="BO763" t="s">
        <v>16</v>
      </c>
      <c r="BP763" t="s">
        <v>3933</v>
      </c>
      <c r="BQ763" t="s">
        <v>184</v>
      </c>
      <c r="BR763" t="s">
        <v>6744</v>
      </c>
      <c r="BS763" t="s">
        <v>9667</v>
      </c>
      <c r="BT763" t="s">
        <v>16</v>
      </c>
      <c r="BU763" t="s">
        <v>189</v>
      </c>
      <c r="BV763" t="s">
        <v>27</v>
      </c>
      <c r="BW763" t="s">
        <v>195</v>
      </c>
      <c r="BX763" t="s">
        <v>840</v>
      </c>
      <c r="BY763" t="s">
        <v>3934</v>
      </c>
      <c r="BZ763" s="138"/>
      <c r="CA763" s="138">
        <v>44629</v>
      </c>
      <c r="CB763" t="s">
        <v>17</v>
      </c>
      <c r="CC763" t="s">
        <v>17</v>
      </c>
      <c r="CD763" t="s">
        <v>6307</v>
      </c>
      <c r="CE763" t="s">
        <v>189</v>
      </c>
      <c r="CF763" t="s">
        <v>189</v>
      </c>
      <c r="CG763" t="s">
        <v>189</v>
      </c>
      <c r="CH763">
        <v>2022</v>
      </c>
      <c r="CI763" s="7">
        <v>44629</v>
      </c>
      <c r="CJ763" t="s">
        <v>4723</v>
      </c>
      <c r="CK763">
        <v>3</v>
      </c>
      <c r="CL763">
        <v>11</v>
      </c>
      <c r="CM763" s="7">
        <v>44627</v>
      </c>
      <c r="CN763" t="s">
        <v>11797</v>
      </c>
      <c r="CO763" t="s">
        <v>9857</v>
      </c>
      <c r="CP763" t="s">
        <v>11556</v>
      </c>
      <c r="CQ763" t="s">
        <v>11780</v>
      </c>
      <c r="CR763" t="s">
        <v>5992</v>
      </c>
      <c r="CS763" t="s">
        <v>5995</v>
      </c>
      <c r="CT763" t="s">
        <v>9852</v>
      </c>
      <c r="CU763" t="s">
        <v>9873</v>
      </c>
      <c r="CV763" t="s">
        <v>6307</v>
      </c>
      <c r="CW763" t="s">
        <v>9874</v>
      </c>
      <c r="CX763" t="s">
        <v>3932</v>
      </c>
      <c r="CY763" t="s">
        <v>9813</v>
      </c>
      <c r="CZ763" t="s">
        <v>6730</v>
      </c>
      <c r="DA763" t="s">
        <v>188</v>
      </c>
      <c r="DB763" t="s">
        <v>16</v>
      </c>
      <c r="DC763" t="s">
        <v>16</v>
      </c>
      <c r="DD763" t="s">
        <v>15</v>
      </c>
      <c r="DE763" t="s">
        <v>16</v>
      </c>
      <c r="DF763" t="s">
        <v>16</v>
      </c>
      <c r="DG763" t="s">
        <v>4727</v>
      </c>
      <c r="DH763" t="s">
        <v>2051</v>
      </c>
      <c r="DI763" t="s">
        <v>4498</v>
      </c>
      <c r="DJ763" t="s">
        <v>16</v>
      </c>
      <c r="DK763" t="s">
        <v>16</v>
      </c>
      <c r="DL763" t="s">
        <v>4465</v>
      </c>
      <c r="DM763" t="s">
        <v>16</v>
      </c>
      <c r="DN763" t="s">
        <v>189</v>
      </c>
      <c r="DO763" t="s">
        <v>11800</v>
      </c>
      <c r="DP763" t="s">
        <v>8308</v>
      </c>
      <c r="DQ763" t="s">
        <v>10394</v>
      </c>
      <c r="DR763" t="s">
        <v>8309</v>
      </c>
    </row>
    <row r="764" spans="1:122" x14ac:dyDescent="0.25">
      <c r="A764">
        <v>151</v>
      </c>
      <c r="B764" t="s">
        <v>189</v>
      </c>
      <c r="C764" t="s">
        <v>3131</v>
      </c>
      <c r="D764" s="138">
        <v>44628</v>
      </c>
      <c r="E764" t="s">
        <v>3130</v>
      </c>
      <c r="F764" t="s">
        <v>11</v>
      </c>
      <c r="G764" t="s">
        <v>16</v>
      </c>
      <c r="H764" t="s">
        <v>11</v>
      </c>
      <c r="I764" t="s">
        <v>9802</v>
      </c>
      <c r="J764" t="s">
        <v>100</v>
      </c>
      <c r="K764">
        <v>0.96</v>
      </c>
      <c r="L764">
        <v>0.96</v>
      </c>
      <c r="M764">
        <v>6.06</v>
      </c>
      <c r="N764">
        <v>7.5069999999999997</v>
      </c>
      <c r="O764" t="s">
        <v>189</v>
      </c>
      <c r="P764" t="s">
        <v>121</v>
      </c>
      <c r="Q764" t="s">
        <v>3958</v>
      </c>
      <c r="R764" t="s">
        <v>16</v>
      </c>
      <c r="S764" t="s">
        <v>16</v>
      </c>
      <c r="T764" t="s">
        <v>16</v>
      </c>
      <c r="U764" t="s">
        <v>16</v>
      </c>
      <c r="V764" t="s">
        <v>2410</v>
      </c>
      <c r="W764">
        <v>100</v>
      </c>
      <c r="X764" t="s">
        <v>532</v>
      </c>
      <c r="Y764" t="s">
        <v>6283</v>
      </c>
      <c r="Z764" t="s">
        <v>6283</v>
      </c>
      <c r="AA764" t="s">
        <v>189</v>
      </c>
      <c r="AB764" s="138">
        <v>44628</v>
      </c>
      <c r="AC764" s="138">
        <v>44812</v>
      </c>
      <c r="AD764" t="s">
        <v>6246</v>
      </c>
      <c r="AE764" t="s">
        <v>5272</v>
      </c>
      <c r="AF764" t="s">
        <v>6242</v>
      </c>
      <c r="AG764" t="s">
        <v>189</v>
      </c>
      <c r="AH764" s="138">
        <v>44992</v>
      </c>
      <c r="AI764" t="s">
        <v>2414</v>
      </c>
      <c r="AJ764" t="s">
        <v>189</v>
      </c>
      <c r="AK764" t="s">
        <v>189</v>
      </c>
      <c r="AL764" t="s">
        <v>189</v>
      </c>
      <c r="AM764" t="s">
        <v>189</v>
      </c>
      <c r="AN764" t="s">
        <v>189</v>
      </c>
      <c r="AO764" t="s">
        <v>189</v>
      </c>
      <c r="AP764" t="s">
        <v>5517</v>
      </c>
      <c r="AQ764" t="s">
        <v>16</v>
      </c>
      <c r="AR764" t="s">
        <v>189</v>
      </c>
      <c r="AS764" t="s">
        <v>16</v>
      </c>
      <c r="AT764" t="s">
        <v>189</v>
      </c>
      <c r="AU764" t="s">
        <v>9344</v>
      </c>
      <c r="AV764" t="s">
        <v>189</v>
      </c>
      <c r="AW764" t="s">
        <v>16</v>
      </c>
      <c r="AX764" t="s">
        <v>16</v>
      </c>
      <c r="AY764" t="s">
        <v>16</v>
      </c>
      <c r="AZ764" t="s">
        <v>16</v>
      </c>
      <c r="BA764" t="s">
        <v>16</v>
      </c>
      <c r="BB764" t="s">
        <v>16</v>
      </c>
      <c r="BC764" t="s">
        <v>16</v>
      </c>
      <c r="BD764" t="s">
        <v>16</v>
      </c>
      <c r="BE764" t="s">
        <v>16</v>
      </c>
      <c r="BF764" t="s">
        <v>189</v>
      </c>
      <c r="BG764" t="s">
        <v>189</v>
      </c>
      <c r="BH764">
        <v>0</v>
      </c>
      <c r="BI764">
        <v>0</v>
      </c>
      <c r="BJ764">
        <v>0</v>
      </c>
      <c r="BK764" t="s">
        <v>189</v>
      </c>
      <c r="BL764" t="s">
        <v>189</v>
      </c>
      <c r="BN764" t="s">
        <v>3126</v>
      </c>
      <c r="BO764" t="s">
        <v>16</v>
      </c>
      <c r="BP764" t="s">
        <v>3130</v>
      </c>
      <c r="BQ764" t="s">
        <v>301</v>
      </c>
      <c r="BR764" t="s">
        <v>1937</v>
      </c>
      <c r="BS764" t="s">
        <v>16</v>
      </c>
      <c r="BT764" t="s">
        <v>16</v>
      </c>
      <c r="BU764" t="s">
        <v>189</v>
      </c>
      <c r="BV764" t="s">
        <v>18</v>
      </c>
      <c r="BW764" t="s">
        <v>16</v>
      </c>
      <c r="BX764" t="s">
        <v>365</v>
      </c>
      <c r="BY764" t="s">
        <v>16</v>
      </c>
      <c r="BZ764" s="138">
        <v>44992</v>
      </c>
      <c r="CA764" s="138">
        <v>43817</v>
      </c>
      <c r="CB764" t="s">
        <v>60</v>
      </c>
      <c r="CC764" t="s">
        <v>16</v>
      </c>
      <c r="CD764" t="s">
        <v>6307</v>
      </c>
      <c r="CE764" t="s">
        <v>189</v>
      </c>
      <c r="CF764" t="s">
        <v>189</v>
      </c>
      <c r="CG764" t="s">
        <v>6307</v>
      </c>
      <c r="CH764">
        <v>2022</v>
      </c>
      <c r="CI764" s="7">
        <v>44628</v>
      </c>
      <c r="CJ764" t="s">
        <v>16</v>
      </c>
      <c r="CK764">
        <v>3</v>
      </c>
      <c r="CL764">
        <v>11</v>
      </c>
      <c r="CM764" s="7">
        <v>44627</v>
      </c>
      <c r="CN764" t="s">
        <v>11797</v>
      </c>
      <c r="CO764" t="s">
        <v>9857</v>
      </c>
      <c r="CP764" t="s">
        <v>11556</v>
      </c>
      <c r="CQ764" t="s">
        <v>11780</v>
      </c>
      <c r="CR764" t="s">
        <v>5992</v>
      </c>
      <c r="CS764" t="s">
        <v>5995</v>
      </c>
      <c r="CT764" t="s">
        <v>9852</v>
      </c>
      <c r="CU764" t="s">
        <v>9873</v>
      </c>
      <c r="CV764" t="s">
        <v>6310</v>
      </c>
      <c r="CW764" t="s">
        <v>9882</v>
      </c>
      <c r="CX764" t="s">
        <v>3128</v>
      </c>
      <c r="CY764" t="s">
        <v>9813</v>
      </c>
      <c r="CZ764" t="s">
        <v>6730</v>
      </c>
      <c r="DA764" t="s">
        <v>188</v>
      </c>
      <c r="DB764" t="s">
        <v>16</v>
      </c>
      <c r="DC764" t="s">
        <v>3959</v>
      </c>
      <c r="DD764" t="s">
        <v>10276</v>
      </c>
      <c r="DE764" t="s">
        <v>16</v>
      </c>
      <c r="DF764" t="s">
        <v>16</v>
      </c>
      <c r="DG764" t="s">
        <v>5517</v>
      </c>
      <c r="DH764" t="s">
        <v>6766</v>
      </c>
      <c r="DI764" t="s">
        <v>5869</v>
      </c>
      <c r="DJ764" t="s">
        <v>16</v>
      </c>
      <c r="DK764" t="s">
        <v>16</v>
      </c>
      <c r="DL764" t="s">
        <v>4465</v>
      </c>
      <c r="DM764" t="s">
        <v>16</v>
      </c>
      <c r="DN764" t="s">
        <v>189</v>
      </c>
      <c r="DO764" t="s">
        <v>11801</v>
      </c>
      <c r="DP764" t="s">
        <v>8310</v>
      </c>
      <c r="DQ764" t="s">
        <v>10395</v>
      </c>
      <c r="DR764" t="s">
        <v>8311</v>
      </c>
    </row>
    <row r="765" spans="1:122" x14ac:dyDescent="0.25">
      <c r="A765">
        <v>150</v>
      </c>
      <c r="B765" t="s">
        <v>189</v>
      </c>
      <c r="C765" t="s">
        <v>504</v>
      </c>
      <c r="D765" s="138">
        <v>44628</v>
      </c>
      <c r="E765" t="s">
        <v>505</v>
      </c>
      <c r="F765" t="s">
        <v>11</v>
      </c>
      <c r="G765" t="s">
        <v>1932</v>
      </c>
      <c r="H765" t="s">
        <v>11</v>
      </c>
      <c r="I765" t="s">
        <v>9802</v>
      </c>
      <c r="J765" t="s">
        <v>100</v>
      </c>
      <c r="K765">
        <v>0.38400000000000001</v>
      </c>
      <c r="L765">
        <v>0.38</v>
      </c>
      <c r="M765">
        <v>2.4300000000000002</v>
      </c>
      <c r="N765">
        <v>3.0030000000000001</v>
      </c>
      <c r="O765" t="s">
        <v>189</v>
      </c>
      <c r="P765" t="s">
        <v>13</v>
      </c>
      <c r="Q765" t="s">
        <v>506</v>
      </c>
      <c r="R765" t="s">
        <v>16</v>
      </c>
      <c r="S765" t="s">
        <v>506</v>
      </c>
      <c r="T765" t="s">
        <v>16</v>
      </c>
      <c r="U765" t="s">
        <v>16</v>
      </c>
      <c r="V765" t="s">
        <v>2410</v>
      </c>
      <c r="W765">
        <v>100</v>
      </c>
      <c r="X765" t="s">
        <v>22</v>
      </c>
      <c r="Y765" t="s">
        <v>6282</v>
      </c>
      <c r="Z765" t="s">
        <v>6282</v>
      </c>
      <c r="AA765" t="s">
        <v>189</v>
      </c>
      <c r="AB765" s="138">
        <v>44635</v>
      </c>
      <c r="AC765" s="138">
        <v>44819</v>
      </c>
      <c r="AD765" t="s">
        <v>6241</v>
      </c>
      <c r="AE765" t="s">
        <v>5061</v>
      </c>
      <c r="AF765" t="s">
        <v>16</v>
      </c>
      <c r="AG765" t="s">
        <v>189</v>
      </c>
      <c r="AH765" s="138">
        <v>45731</v>
      </c>
      <c r="AI765" t="s">
        <v>2414</v>
      </c>
      <c r="AJ765" t="s">
        <v>3956</v>
      </c>
      <c r="AK765" t="s">
        <v>189</v>
      </c>
      <c r="AL765" t="s">
        <v>3956</v>
      </c>
      <c r="AM765" t="s">
        <v>1880</v>
      </c>
      <c r="AN765" t="s">
        <v>189</v>
      </c>
      <c r="AO765" t="s">
        <v>189</v>
      </c>
      <c r="AP765" t="s">
        <v>189</v>
      </c>
      <c r="AQ765" t="s">
        <v>16</v>
      </c>
      <c r="AR765" t="s">
        <v>189</v>
      </c>
      <c r="AS765" t="s">
        <v>16</v>
      </c>
      <c r="AT765" t="s">
        <v>189</v>
      </c>
      <c r="AU765" t="s">
        <v>9344</v>
      </c>
      <c r="AV765" t="s">
        <v>189</v>
      </c>
      <c r="AW765" t="s">
        <v>16</v>
      </c>
      <c r="AX765" t="s">
        <v>16</v>
      </c>
      <c r="AY765" t="s">
        <v>199</v>
      </c>
      <c r="AZ765" t="s">
        <v>16</v>
      </c>
      <c r="BA765" t="s">
        <v>16</v>
      </c>
      <c r="BB765" t="s">
        <v>16</v>
      </c>
      <c r="BC765" t="s">
        <v>16</v>
      </c>
      <c r="BD765" t="s">
        <v>16</v>
      </c>
      <c r="BE765" t="s">
        <v>1925</v>
      </c>
      <c r="BF765" t="s">
        <v>354</v>
      </c>
      <c r="BG765" t="s">
        <v>4855</v>
      </c>
      <c r="BH765">
        <v>1</v>
      </c>
      <c r="BI765">
        <v>1</v>
      </c>
      <c r="BJ765">
        <v>1</v>
      </c>
      <c r="BK765" t="s">
        <v>189</v>
      </c>
      <c r="BL765" t="s">
        <v>6307</v>
      </c>
      <c r="BM765">
        <v>22013</v>
      </c>
      <c r="BN765" t="s">
        <v>507</v>
      </c>
      <c r="BO765" t="s">
        <v>7115</v>
      </c>
      <c r="BP765" t="s">
        <v>3957</v>
      </c>
      <c r="BQ765" t="s">
        <v>184</v>
      </c>
      <c r="BR765" t="s">
        <v>6744</v>
      </c>
      <c r="BS765" t="s">
        <v>202</v>
      </c>
      <c r="BT765" t="s">
        <v>16</v>
      </c>
      <c r="BU765" t="s">
        <v>189</v>
      </c>
      <c r="BV765" t="s">
        <v>27</v>
      </c>
      <c r="BW765" t="s">
        <v>195</v>
      </c>
      <c r="BX765" t="s">
        <v>279</v>
      </c>
      <c r="BY765" t="s">
        <v>508</v>
      </c>
      <c r="BZ765" s="138"/>
      <c r="CA765" s="138">
        <v>44628</v>
      </c>
      <c r="CB765" t="s">
        <v>17</v>
      </c>
      <c r="CC765" t="s">
        <v>17</v>
      </c>
      <c r="CD765" t="s">
        <v>6307</v>
      </c>
      <c r="CE765" t="s">
        <v>189</v>
      </c>
      <c r="CF765" t="s">
        <v>6307</v>
      </c>
      <c r="CG765" t="s">
        <v>189</v>
      </c>
      <c r="CH765">
        <v>2022</v>
      </c>
      <c r="CI765" s="7">
        <v>44628</v>
      </c>
      <c r="CJ765" t="s">
        <v>4723</v>
      </c>
      <c r="CK765">
        <v>3</v>
      </c>
      <c r="CL765">
        <v>11</v>
      </c>
      <c r="CM765" s="7">
        <v>44627</v>
      </c>
      <c r="CN765" t="s">
        <v>11797</v>
      </c>
      <c r="CO765" t="s">
        <v>9857</v>
      </c>
      <c r="CP765" t="s">
        <v>11556</v>
      </c>
      <c r="CQ765" t="s">
        <v>11780</v>
      </c>
      <c r="CR765" t="s">
        <v>5992</v>
      </c>
      <c r="CS765" t="s">
        <v>5995</v>
      </c>
      <c r="CT765" t="s">
        <v>9852</v>
      </c>
      <c r="CU765" t="s">
        <v>9873</v>
      </c>
      <c r="CV765" t="s">
        <v>6307</v>
      </c>
      <c r="CW765" t="s">
        <v>9874</v>
      </c>
      <c r="CX765" t="s">
        <v>5540</v>
      </c>
      <c r="CY765" t="s">
        <v>9813</v>
      </c>
      <c r="CZ765" t="s">
        <v>6730</v>
      </c>
      <c r="DA765" t="s">
        <v>188</v>
      </c>
      <c r="DB765" t="s">
        <v>16</v>
      </c>
      <c r="DC765" t="s">
        <v>16</v>
      </c>
      <c r="DD765" t="s">
        <v>22</v>
      </c>
      <c r="DE765" t="s">
        <v>16</v>
      </c>
      <c r="DF765" t="s">
        <v>509</v>
      </c>
      <c r="DG765" t="s">
        <v>4727</v>
      </c>
      <c r="DH765" t="s">
        <v>6766</v>
      </c>
      <c r="DI765" t="s">
        <v>4520</v>
      </c>
      <c r="DJ765" t="s">
        <v>16</v>
      </c>
      <c r="DK765" t="s">
        <v>16</v>
      </c>
      <c r="DL765" t="s">
        <v>5972</v>
      </c>
      <c r="DM765" t="s">
        <v>6245</v>
      </c>
      <c r="DN765" t="s">
        <v>4497</v>
      </c>
      <c r="DO765" t="s">
        <v>11319</v>
      </c>
      <c r="DP765" t="s">
        <v>8312</v>
      </c>
      <c r="DQ765" t="s">
        <v>10395</v>
      </c>
      <c r="DR765" t="s">
        <v>8313</v>
      </c>
    </row>
    <row r="766" spans="1:122" x14ac:dyDescent="0.25">
      <c r="A766">
        <v>149</v>
      </c>
      <c r="B766" t="s">
        <v>189</v>
      </c>
      <c r="C766" t="s">
        <v>3955</v>
      </c>
      <c r="D766" s="138">
        <v>44628</v>
      </c>
      <c r="E766" t="s">
        <v>537</v>
      </c>
      <c r="F766" t="s">
        <v>256</v>
      </c>
      <c r="G766" t="s">
        <v>1926</v>
      </c>
      <c r="H766" t="s">
        <v>256</v>
      </c>
      <c r="I766" t="s">
        <v>4840</v>
      </c>
      <c r="J766" t="s">
        <v>100</v>
      </c>
      <c r="K766">
        <v>1</v>
      </c>
      <c r="L766">
        <v>1</v>
      </c>
      <c r="M766">
        <v>6.32</v>
      </c>
      <c r="N766">
        <v>7.82</v>
      </c>
      <c r="O766" t="s">
        <v>189</v>
      </c>
      <c r="P766" t="s">
        <v>104</v>
      </c>
      <c r="Q766" t="s">
        <v>3953</v>
      </c>
      <c r="R766" t="s">
        <v>16</v>
      </c>
      <c r="S766" t="s">
        <v>3954</v>
      </c>
      <c r="T766" t="s">
        <v>3954</v>
      </c>
      <c r="U766" t="s">
        <v>16</v>
      </c>
      <c r="V766" t="s">
        <v>2410</v>
      </c>
      <c r="W766">
        <v>100</v>
      </c>
      <c r="X766" t="s">
        <v>15</v>
      </c>
      <c r="Y766" t="s">
        <v>6282</v>
      </c>
      <c r="Z766" t="s">
        <v>6282</v>
      </c>
      <c r="AA766" t="s">
        <v>9887</v>
      </c>
      <c r="AB766" s="138">
        <v>44635</v>
      </c>
      <c r="AC766" s="138">
        <v>44819</v>
      </c>
      <c r="AD766" t="s">
        <v>6241</v>
      </c>
      <c r="AE766" t="s">
        <v>5065</v>
      </c>
      <c r="AF766" t="s">
        <v>16</v>
      </c>
      <c r="AG766" t="s">
        <v>189</v>
      </c>
      <c r="AH766" s="138">
        <v>46461</v>
      </c>
      <c r="AI766" t="s">
        <v>2414</v>
      </c>
      <c r="AJ766" t="s">
        <v>189</v>
      </c>
      <c r="AK766" t="s">
        <v>189</v>
      </c>
      <c r="AL766" t="s">
        <v>189</v>
      </c>
      <c r="AM766" t="s">
        <v>189</v>
      </c>
      <c r="AN766" t="s">
        <v>189</v>
      </c>
      <c r="AO766" t="s">
        <v>189</v>
      </c>
      <c r="AP766" t="s">
        <v>189</v>
      </c>
      <c r="AQ766" t="s">
        <v>16</v>
      </c>
      <c r="AR766" t="s">
        <v>189</v>
      </c>
      <c r="AS766" t="s">
        <v>16</v>
      </c>
      <c r="AT766" t="s">
        <v>189</v>
      </c>
      <c r="AU766" t="s">
        <v>9344</v>
      </c>
      <c r="AV766" t="s">
        <v>189</v>
      </c>
      <c r="AW766" t="s">
        <v>16</v>
      </c>
      <c r="AX766" t="s">
        <v>16</v>
      </c>
      <c r="AY766" t="s">
        <v>16</v>
      </c>
      <c r="AZ766" t="s">
        <v>16</v>
      </c>
      <c r="BA766" t="s">
        <v>16</v>
      </c>
      <c r="BB766" t="s">
        <v>16</v>
      </c>
      <c r="BC766" t="s">
        <v>16</v>
      </c>
      <c r="BD766" t="s">
        <v>16</v>
      </c>
      <c r="BE766" t="s">
        <v>16</v>
      </c>
      <c r="BF766" t="s">
        <v>189</v>
      </c>
      <c r="BG766" t="s">
        <v>189</v>
      </c>
      <c r="BH766">
        <v>0</v>
      </c>
      <c r="BI766">
        <v>0</v>
      </c>
      <c r="BJ766">
        <v>0</v>
      </c>
      <c r="BK766" t="s">
        <v>189</v>
      </c>
      <c r="BL766" t="s">
        <v>189</v>
      </c>
      <c r="BN766" t="s">
        <v>540</v>
      </c>
      <c r="BO766" t="s">
        <v>16</v>
      </c>
      <c r="BP766" t="s">
        <v>537</v>
      </c>
      <c r="BQ766" t="s">
        <v>184</v>
      </c>
      <c r="BR766" t="s">
        <v>6744</v>
      </c>
      <c r="BS766" t="s">
        <v>9726</v>
      </c>
      <c r="BT766" t="s">
        <v>16</v>
      </c>
      <c r="BU766" t="s">
        <v>189</v>
      </c>
      <c r="BV766" t="s">
        <v>96</v>
      </c>
      <c r="BW766" t="s">
        <v>414</v>
      </c>
      <c r="BX766" t="s">
        <v>16</v>
      </c>
      <c r="BY766" t="s">
        <v>16</v>
      </c>
      <c r="BZ766" s="138"/>
      <c r="CA766" s="138">
        <v>44580</v>
      </c>
      <c r="CB766" t="s">
        <v>17</v>
      </c>
      <c r="CC766" t="s">
        <v>17</v>
      </c>
      <c r="CD766" t="s">
        <v>6307</v>
      </c>
      <c r="CE766" t="s">
        <v>189</v>
      </c>
      <c r="CF766" t="s">
        <v>6307</v>
      </c>
      <c r="CG766" t="s">
        <v>189</v>
      </c>
      <c r="CH766">
        <v>2022</v>
      </c>
      <c r="CI766" s="7">
        <v>44628</v>
      </c>
      <c r="CJ766" t="s">
        <v>4723</v>
      </c>
      <c r="CK766">
        <v>3</v>
      </c>
      <c r="CL766">
        <v>11</v>
      </c>
      <c r="CM766" s="7">
        <v>44627</v>
      </c>
      <c r="CN766" t="s">
        <v>11797</v>
      </c>
      <c r="CO766" t="s">
        <v>9857</v>
      </c>
      <c r="CP766" t="s">
        <v>11556</v>
      </c>
      <c r="CQ766" t="s">
        <v>11780</v>
      </c>
      <c r="CR766" t="s">
        <v>5992</v>
      </c>
      <c r="CS766" t="s">
        <v>5995</v>
      </c>
      <c r="CT766" t="s">
        <v>9852</v>
      </c>
      <c r="CU766" t="s">
        <v>9873</v>
      </c>
      <c r="CV766" t="s">
        <v>6310</v>
      </c>
      <c r="CW766" t="s">
        <v>9912</v>
      </c>
      <c r="CX766" t="s">
        <v>542</v>
      </c>
      <c r="CY766" t="s">
        <v>9813</v>
      </c>
      <c r="CZ766" t="s">
        <v>6730</v>
      </c>
      <c r="DA766" t="s">
        <v>252</v>
      </c>
      <c r="DB766" t="s">
        <v>9800</v>
      </c>
      <c r="DC766" t="s">
        <v>16</v>
      </c>
      <c r="DD766" t="s">
        <v>15</v>
      </c>
      <c r="DE766" t="s">
        <v>16</v>
      </c>
      <c r="DF766" t="s">
        <v>16</v>
      </c>
      <c r="DG766" t="s">
        <v>4730</v>
      </c>
      <c r="DH766" t="s">
        <v>2051</v>
      </c>
      <c r="DI766" t="s">
        <v>4519</v>
      </c>
      <c r="DJ766" t="s">
        <v>9887</v>
      </c>
      <c r="DK766" t="s">
        <v>4345</v>
      </c>
      <c r="DL766" t="s">
        <v>4345</v>
      </c>
      <c r="DM766" t="s">
        <v>16</v>
      </c>
      <c r="DN766" t="s">
        <v>189</v>
      </c>
      <c r="DO766" t="s">
        <v>10825</v>
      </c>
      <c r="DP766" t="s">
        <v>8314</v>
      </c>
      <c r="DQ766" t="s">
        <v>10395</v>
      </c>
      <c r="DR766" t="s">
        <v>8315</v>
      </c>
    </row>
    <row r="767" spans="1:122" x14ac:dyDescent="0.25">
      <c r="A767">
        <v>148</v>
      </c>
      <c r="B767" t="s">
        <v>189</v>
      </c>
      <c r="C767" t="s">
        <v>2417</v>
      </c>
      <c r="D767" s="138">
        <v>44628</v>
      </c>
      <c r="E767" t="s">
        <v>2415</v>
      </c>
      <c r="F767" t="s">
        <v>11</v>
      </c>
      <c r="G767" t="s">
        <v>1929</v>
      </c>
      <c r="H767" t="s">
        <v>11</v>
      </c>
      <c r="I767" t="s">
        <v>9802</v>
      </c>
      <c r="J767" t="s">
        <v>100</v>
      </c>
      <c r="K767">
        <v>1</v>
      </c>
      <c r="L767">
        <v>1</v>
      </c>
      <c r="M767">
        <v>6.32</v>
      </c>
      <c r="N767">
        <v>7.82</v>
      </c>
      <c r="O767" t="s">
        <v>189</v>
      </c>
      <c r="P767" t="s">
        <v>13</v>
      </c>
      <c r="Q767" t="s">
        <v>48</v>
      </c>
      <c r="R767" t="s">
        <v>3150</v>
      </c>
      <c r="S767" t="s">
        <v>48</v>
      </c>
      <c r="T767" t="s">
        <v>16</v>
      </c>
      <c r="U767" t="s">
        <v>1938</v>
      </c>
      <c r="V767" t="s">
        <v>2410</v>
      </c>
      <c r="W767">
        <v>100</v>
      </c>
      <c r="X767" t="s">
        <v>32</v>
      </c>
      <c r="Y767" t="s">
        <v>6282</v>
      </c>
      <c r="Z767" t="s">
        <v>6282</v>
      </c>
      <c r="AA767" t="s">
        <v>189</v>
      </c>
      <c r="AB767" s="138">
        <v>44635</v>
      </c>
      <c r="AC767" s="138">
        <v>44819</v>
      </c>
      <c r="AD767" t="s">
        <v>6241</v>
      </c>
      <c r="AE767" t="s">
        <v>5128</v>
      </c>
      <c r="AF767" t="s">
        <v>16</v>
      </c>
      <c r="AG767" t="s">
        <v>189</v>
      </c>
      <c r="AH767" s="138">
        <v>45731</v>
      </c>
      <c r="AI767" t="s">
        <v>2414</v>
      </c>
      <c r="AJ767" t="s">
        <v>189</v>
      </c>
      <c r="AK767" t="s">
        <v>189</v>
      </c>
      <c r="AL767" t="s">
        <v>189</v>
      </c>
      <c r="AM767" t="s">
        <v>189</v>
      </c>
      <c r="AN767" t="s">
        <v>189</v>
      </c>
      <c r="AO767" t="s">
        <v>189</v>
      </c>
      <c r="AP767" t="s">
        <v>189</v>
      </c>
      <c r="AQ767" t="s">
        <v>16</v>
      </c>
      <c r="AR767" t="s">
        <v>189</v>
      </c>
      <c r="AS767" t="s">
        <v>16</v>
      </c>
      <c r="AT767" t="s">
        <v>189</v>
      </c>
      <c r="AU767" t="s">
        <v>9344</v>
      </c>
      <c r="AV767" t="s">
        <v>189</v>
      </c>
      <c r="AW767" t="s">
        <v>16</v>
      </c>
      <c r="AX767" t="s">
        <v>16</v>
      </c>
      <c r="AY767" t="s">
        <v>16</v>
      </c>
      <c r="AZ767" t="s">
        <v>16</v>
      </c>
      <c r="BA767" t="s">
        <v>16</v>
      </c>
      <c r="BB767" t="s">
        <v>16</v>
      </c>
      <c r="BC767" t="s">
        <v>16</v>
      </c>
      <c r="BD767" t="s">
        <v>16</v>
      </c>
      <c r="BE767" t="s">
        <v>16</v>
      </c>
      <c r="BF767" t="s">
        <v>189</v>
      </c>
      <c r="BG767" t="s">
        <v>189</v>
      </c>
      <c r="BH767">
        <v>0</v>
      </c>
      <c r="BI767">
        <v>0</v>
      </c>
      <c r="BJ767">
        <v>0</v>
      </c>
      <c r="BK767" t="s">
        <v>189</v>
      </c>
      <c r="BL767" t="s">
        <v>189</v>
      </c>
      <c r="BN767" t="s">
        <v>2411</v>
      </c>
      <c r="BO767" t="s">
        <v>16</v>
      </c>
      <c r="BP767" t="s">
        <v>2415</v>
      </c>
      <c r="BQ767" t="s">
        <v>184</v>
      </c>
      <c r="BR767" t="s">
        <v>6744</v>
      </c>
      <c r="BS767" t="s">
        <v>9667</v>
      </c>
      <c r="BT767" t="s">
        <v>16</v>
      </c>
      <c r="BU767" t="s">
        <v>189</v>
      </c>
      <c r="BV767" t="s">
        <v>58</v>
      </c>
      <c r="BW767" t="s">
        <v>195</v>
      </c>
      <c r="BX767" t="s">
        <v>201</v>
      </c>
      <c r="BY767" t="s">
        <v>2416</v>
      </c>
      <c r="BZ767" s="138"/>
      <c r="CA767" s="138">
        <v>43944</v>
      </c>
      <c r="CB767" t="s">
        <v>17</v>
      </c>
      <c r="CC767" t="s">
        <v>17</v>
      </c>
      <c r="CD767" t="s">
        <v>6307</v>
      </c>
      <c r="CE767" t="s">
        <v>189</v>
      </c>
      <c r="CF767" t="s">
        <v>189</v>
      </c>
      <c r="CG767" t="s">
        <v>189</v>
      </c>
      <c r="CH767">
        <v>2022</v>
      </c>
      <c r="CI767" s="7">
        <v>44628</v>
      </c>
      <c r="CJ767" t="s">
        <v>4723</v>
      </c>
      <c r="CK767">
        <v>3</v>
      </c>
      <c r="CL767">
        <v>11</v>
      </c>
      <c r="CM767" s="7">
        <v>44627</v>
      </c>
      <c r="CN767" t="s">
        <v>11797</v>
      </c>
      <c r="CO767" t="s">
        <v>9857</v>
      </c>
      <c r="CP767" t="s">
        <v>11556</v>
      </c>
      <c r="CQ767" t="s">
        <v>11780</v>
      </c>
      <c r="CR767" t="s">
        <v>5992</v>
      </c>
      <c r="CS767" t="s">
        <v>5995</v>
      </c>
      <c r="CT767" t="s">
        <v>9852</v>
      </c>
      <c r="CU767" t="s">
        <v>9873</v>
      </c>
      <c r="CV767" t="s">
        <v>6310</v>
      </c>
      <c r="CW767" t="s">
        <v>9874</v>
      </c>
      <c r="CX767" t="s">
        <v>2413</v>
      </c>
      <c r="CY767" t="s">
        <v>9813</v>
      </c>
      <c r="CZ767" t="s">
        <v>6730</v>
      </c>
      <c r="DA767" t="s">
        <v>188</v>
      </c>
      <c r="DB767" t="s">
        <v>16</v>
      </c>
      <c r="DC767" t="s">
        <v>2411</v>
      </c>
      <c r="DD767" t="s">
        <v>32</v>
      </c>
      <c r="DE767" t="s">
        <v>16</v>
      </c>
      <c r="DF767" t="s">
        <v>16</v>
      </c>
      <c r="DG767" t="s">
        <v>4727</v>
      </c>
      <c r="DH767" t="s">
        <v>2051</v>
      </c>
      <c r="DI767" t="s">
        <v>4519</v>
      </c>
      <c r="DJ767" t="s">
        <v>16</v>
      </c>
      <c r="DK767" t="s">
        <v>16</v>
      </c>
      <c r="DL767" t="s">
        <v>4465</v>
      </c>
      <c r="DM767" t="s">
        <v>16</v>
      </c>
      <c r="DN767" t="s">
        <v>189</v>
      </c>
      <c r="DO767" t="s">
        <v>11802</v>
      </c>
      <c r="DP767" t="s">
        <v>8316</v>
      </c>
      <c r="DQ767" t="s">
        <v>10395</v>
      </c>
      <c r="DR767" t="s">
        <v>8317</v>
      </c>
    </row>
    <row r="768" spans="1:122" x14ac:dyDescent="0.25">
      <c r="A768">
        <v>147</v>
      </c>
      <c r="B768" t="s">
        <v>189</v>
      </c>
      <c r="C768" t="s">
        <v>3978</v>
      </c>
      <c r="D768" s="138">
        <v>44624</v>
      </c>
      <c r="E768" t="s">
        <v>2591</v>
      </c>
      <c r="F768" t="s">
        <v>11</v>
      </c>
      <c r="G768" t="s">
        <v>1932</v>
      </c>
      <c r="H768" t="s">
        <v>11</v>
      </c>
      <c r="I768" t="s">
        <v>9802</v>
      </c>
      <c r="J768" t="s">
        <v>100</v>
      </c>
      <c r="K768">
        <v>0.5</v>
      </c>
      <c r="L768">
        <v>0.5</v>
      </c>
      <c r="M768">
        <v>3.16</v>
      </c>
      <c r="N768">
        <v>3.907</v>
      </c>
      <c r="O768" t="s">
        <v>189</v>
      </c>
      <c r="P768" t="s">
        <v>13</v>
      </c>
      <c r="Q768" t="s">
        <v>3977</v>
      </c>
      <c r="R768" t="s">
        <v>16</v>
      </c>
      <c r="S768" t="s">
        <v>16</v>
      </c>
      <c r="T768" t="s">
        <v>16</v>
      </c>
      <c r="U768" t="s">
        <v>16</v>
      </c>
      <c r="V768" t="s">
        <v>2410</v>
      </c>
      <c r="W768">
        <v>100</v>
      </c>
      <c r="X768" t="s">
        <v>15</v>
      </c>
      <c r="Y768" t="s">
        <v>1883</v>
      </c>
      <c r="Z768" t="s">
        <v>1883</v>
      </c>
      <c r="AA768" t="s">
        <v>189</v>
      </c>
      <c r="AB768" s="138">
        <v>44629</v>
      </c>
      <c r="AC768" s="138">
        <v>44813</v>
      </c>
      <c r="AD768" t="s">
        <v>6241</v>
      </c>
      <c r="AE768" t="s">
        <v>5166</v>
      </c>
      <c r="AF768" t="s">
        <v>16</v>
      </c>
      <c r="AG768" t="s">
        <v>189</v>
      </c>
      <c r="AH768" s="138">
        <v>45725</v>
      </c>
      <c r="AI768" t="s">
        <v>2414</v>
      </c>
      <c r="AJ768" t="s">
        <v>189</v>
      </c>
      <c r="AK768" t="s">
        <v>189</v>
      </c>
      <c r="AL768" t="s">
        <v>189</v>
      </c>
      <c r="AM768" t="s">
        <v>189</v>
      </c>
      <c r="AN768" t="s">
        <v>189</v>
      </c>
      <c r="AO768" t="s">
        <v>189</v>
      </c>
      <c r="AP768" t="s">
        <v>189</v>
      </c>
      <c r="AQ768" t="s">
        <v>16</v>
      </c>
      <c r="AR768" t="s">
        <v>189</v>
      </c>
      <c r="AS768" t="s">
        <v>16</v>
      </c>
      <c r="AT768" t="s">
        <v>189</v>
      </c>
      <c r="AU768" t="s">
        <v>9344</v>
      </c>
      <c r="AV768" t="s">
        <v>189</v>
      </c>
      <c r="AW768" t="s">
        <v>16</v>
      </c>
      <c r="AX768" t="s">
        <v>16</v>
      </c>
      <c r="AY768" t="s">
        <v>16</v>
      </c>
      <c r="AZ768" t="s">
        <v>16</v>
      </c>
      <c r="BA768" t="s">
        <v>16</v>
      </c>
      <c r="BB768" t="s">
        <v>16</v>
      </c>
      <c r="BC768" t="s">
        <v>16</v>
      </c>
      <c r="BD768" t="s">
        <v>16</v>
      </c>
      <c r="BE768" t="s">
        <v>16</v>
      </c>
      <c r="BF768" t="s">
        <v>189</v>
      </c>
      <c r="BG768" t="s">
        <v>189</v>
      </c>
      <c r="BH768">
        <v>0</v>
      </c>
      <c r="BI768">
        <v>0</v>
      </c>
      <c r="BJ768">
        <v>0</v>
      </c>
      <c r="BK768" t="s">
        <v>189</v>
      </c>
      <c r="BL768" t="s">
        <v>189</v>
      </c>
      <c r="BN768" t="s">
        <v>2588</v>
      </c>
      <c r="BO768" t="s">
        <v>16</v>
      </c>
      <c r="BP768" t="s">
        <v>2591</v>
      </c>
      <c r="BQ768" t="s">
        <v>184</v>
      </c>
      <c r="BR768" t="s">
        <v>6744</v>
      </c>
      <c r="BS768" t="s">
        <v>202</v>
      </c>
      <c r="BT768" t="s">
        <v>16</v>
      </c>
      <c r="BU768" t="s">
        <v>189</v>
      </c>
      <c r="BV768" t="s">
        <v>128</v>
      </c>
      <c r="BW768" t="s">
        <v>185</v>
      </c>
      <c r="BX768" t="s">
        <v>2592</v>
      </c>
      <c r="BY768" t="s">
        <v>16</v>
      </c>
      <c r="BZ768" s="138"/>
      <c r="CA768" s="138">
        <v>43451</v>
      </c>
      <c r="CB768" t="s">
        <v>17</v>
      </c>
      <c r="CC768" t="s">
        <v>17</v>
      </c>
      <c r="CD768" t="s">
        <v>6307</v>
      </c>
      <c r="CE768" t="s">
        <v>189</v>
      </c>
      <c r="CF768" t="s">
        <v>189</v>
      </c>
      <c r="CG768" t="s">
        <v>189</v>
      </c>
      <c r="CH768">
        <v>2022</v>
      </c>
      <c r="CI768" s="7">
        <v>44624</v>
      </c>
      <c r="CJ768" t="s">
        <v>4723</v>
      </c>
      <c r="CK768">
        <v>3</v>
      </c>
      <c r="CL768">
        <v>10</v>
      </c>
      <c r="CM768" s="7">
        <v>44620</v>
      </c>
      <c r="CN768" t="s">
        <v>11803</v>
      </c>
      <c r="CO768" t="s">
        <v>9857</v>
      </c>
      <c r="CP768" t="s">
        <v>11556</v>
      </c>
      <c r="CQ768" t="s">
        <v>11780</v>
      </c>
      <c r="CR768" t="s">
        <v>5992</v>
      </c>
      <c r="CS768" t="s">
        <v>5996</v>
      </c>
      <c r="CT768" t="s">
        <v>9852</v>
      </c>
      <c r="CU768" t="s">
        <v>9873</v>
      </c>
      <c r="CV768" t="s">
        <v>6310</v>
      </c>
      <c r="CW768" t="s">
        <v>9874</v>
      </c>
      <c r="CX768" t="s">
        <v>2590</v>
      </c>
      <c r="CY768" t="s">
        <v>9813</v>
      </c>
      <c r="CZ768" t="s">
        <v>6730</v>
      </c>
      <c r="DA768" t="s">
        <v>188</v>
      </c>
      <c r="DB768" t="s">
        <v>16</v>
      </c>
      <c r="DC768" t="s">
        <v>16</v>
      </c>
      <c r="DD768" t="s">
        <v>15</v>
      </c>
      <c r="DE768" t="s">
        <v>16</v>
      </c>
      <c r="DF768" t="s">
        <v>16</v>
      </c>
      <c r="DG768" t="s">
        <v>4727</v>
      </c>
      <c r="DH768" t="s">
        <v>6766</v>
      </c>
      <c r="DI768" t="s">
        <v>4755</v>
      </c>
      <c r="DJ768" t="s">
        <v>16</v>
      </c>
      <c r="DK768" t="s">
        <v>16</v>
      </c>
      <c r="DL768" t="s">
        <v>4465</v>
      </c>
      <c r="DM768" t="s">
        <v>16</v>
      </c>
      <c r="DN768" t="s">
        <v>189</v>
      </c>
      <c r="DO768" t="s">
        <v>11804</v>
      </c>
      <c r="DP768" t="s">
        <v>8318</v>
      </c>
      <c r="DQ768" t="s">
        <v>10396</v>
      </c>
      <c r="DR768" t="s">
        <v>8319</v>
      </c>
    </row>
    <row r="769" spans="1:122" x14ac:dyDescent="0.25">
      <c r="A769">
        <v>146</v>
      </c>
      <c r="B769" t="s">
        <v>189</v>
      </c>
      <c r="C769" t="s">
        <v>3975</v>
      </c>
      <c r="D769" s="138">
        <v>44624</v>
      </c>
      <c r="E769" t="s">
        <v>3976</v>
      </c>
      <c r="F769" t="s">
        <v>1930</v>
      </c>
      <c r="G769" t="s">
        <v>1929</v>
      </c>
      <c r="H769" t="s">
        <v>11</v>
      </c>
      <c r="I769" t="s">
        <v>9802</v>
      </c>
      <c r="J769" t="s">
        <v>100</v>
      </c>
      <c r="K769">
        <v>0.7</v>
      </c>
      <c r="L769">
        <v>0.7</v>
      </c>
      <c r="M769">
        <v>4.42</v>
      </c>
      <c r="N769">
        <v>5.47</v>
      </c>
      <c r="O769" t="s">
        <v>189</v>
      </c>
      <c r="P769" t="s">
        <v>13</v>
      </c>
      <c r="Q769" t="s">
        <v>1046</v>
      </c>
      <c r="R769" t="s">
        <v>546</v>
      </c>
      <c r="S769" t="s">
        <v>1046</v>
      </c>
      <c r="T769" t="s">
        <v>16</v>
      </c>
      <c r="U769" t="s">
        <v>137</v>
      </c>
      <c r="V769" t="s">
        <v>2410</v>
      </c>
      <c r="W769">
        <v>100</v>
      </c>
      <c r="X769" t="s">
        <v>22</v>
      </c>
      <c r="Y769" t="s">
        <v>6282</v>
      </c>
      <c r="Z769" t="s">
        <v>6282</v>
      </c>
      <c r="AA769" t="s">
        <v>189</v>
      </c>
      <c r="AB769" s="138">
        <v>44629</v>
      </c>
      <c r="AC769" s="138">
        <v>44813</v>
      </c>
      <c r="AD769" t="s">
        <v>6241</v>
      </c>
      <c r="AE769" t="s">
        <v>5411</v>
      </c>
      <c r="AF769" t="s">
        <v>16</v>
      </c>
      <c r="AG769" t="s">
        <v>189</v>
      </c>
      <c r="AH769" s="138">
        <v>45725</v>
      </c>
      <c r="AI769" t="s">
        <v>2414</v>
      </c>
      <c r="AJ769" t="s">
        <v>189</v>
      </c>
      <c r="AK769" t="s">
        <v>189</v>
      </c>
      <c r="AL769" t="s">
        <v>189</v>
      </c>
      <c r="AM769" t="s">
        <v>189</v>
      </c>
      <c r="AN769" t="s">
        <v>189</v>
      </c>
      <c r="AO769" t="s">
        <v>189</v>
      </c>
      <c r="AP769" t="s">
        <v>189</v>
      </c>
      <c r="AQ769" t="s">
        <v>16</v>
      </c>
      <c r="AR769" t="s">
        <v>189</v>
      </c>
      <c r="AS769" t="s">
        <v>16</v>
      </c>
      <c r="AT769" t="s">
        <v>189</v>
      </c>
      <c r="AU769" t="s">
        <v>9344</v>
      </c>
      <c r="AV769" t="s">
        <v>189</v>
      </c>
      <c r="AW769" t="s">
        <v>16</v>
      </c>
      <c r="AX769" t="s">
        <v>16</v>
      </c>
      <c r="AY769" t="s">
        <v>16</v>
      </c>
      <c r="AZ769" t="s">
        <v>16</v>
      </c>
      <c r="BA769" t="s">
        <v>16</v>
      </c>
      <c r="BB769" t="s">
        <v>16</v>
      </c>
      <c r="BC769" t="s">
        <v>181</v>
      </c>
      <c r="BD769" t="s">
        <v>16</v>
      </c>
      <c r="BE769" t="s">
        <v>2136</v>
      </c>
      <c r="BF769" t="s">
        <v>189</v>
      </c>
      <c r="BG769" t="s">
        <v>189</v>
      </c>
      <c r="BH769">
        <v>0</v>
      </c>
      <c r="BI769">
        <v>0</v>
      </c>
      <c r="BJ769">
        <v>0</v>
      </c>
      <c r="BK769" t="s">
        <v>189</v>
      </c>
      <c r="BL769" t="s">
        <v>189</v>
      </c>
      <c r="BN769" t="s">
        <v>3970</v>
      </c>
      <c r="BO769" t="s">
        <v>7115</v>
      </c>
      <c r="BP769" t="s">
        <v>3973</v>
      </c>
      <c r="BQ769" t="s">
        <v>184</v>
      </c>
      <c r="BR769" t="s">
        <v>6744</v>
      </c>
      <c r="BS769" t="s">
        <v>16</v>
      </c>
      <c r="BT769" t="s">
        <v>16</v>
      </c>
      <c r="BU769" t="s">
        <v>189</v>
      </c>
      <c r="BV769" t="s">
        <v>99</v>
      </c>
      <c r="BW769" t="s">
        <v>189</v>
      </c>
      <c r="BX769" t="s">
        <v>408</v>
      </c>
      <c r="BY769" t="s">
        <v>16</v>
      </c>
      <c r="BZ769" s="138"/>
      <c r="CA769" s="138">
        <v>43538</v>
      </c>
      <c r="CB769" t="s">
        <v>17</v>
      </c>
      <c r="CC769" t="s">
        <v>16</v>
      </c>
      <c r="CD769" t="s">
        <v>6307</v>
      </c>
      <c r="CE769" t="s">
        <v>189</v>
      </c>
      <c r="CF769" t="s">
        <v>189</v>
      </c>
      <c r="CG769" t="s">
        <v>189</v>
      </c>
      <c r="CH769">
        <v>2022</v>
      </c>
      <c r="CI769" s="7">
        <v>44624</v>
      </c>
      <c r="CJ769" t="s">
        <v>4723</v>
      </c>
      <c r="CK769">
        <v>3</v>
      </c>
      <c r="CL769">
        <v>10</v>
      </c>
      <c r="CM769" s="7">
        <v>44620</v>
      </c>
      <c r="CN769" t="s">
        <v>11803</v>
      </c>
      <c r="CO769" t="s">
        <v>9857</v>
      </c>
      <c r="CP769" t="s">
        <v>11556</v>
      </c>
      <c r="CQ769" t="s">
        <v>11780</v>
      </c>
      <c r="CR769" t="s">
        <v>5992</v>
      </c>
      <c r="CS769" t="s">
        <v>5996</v>
      </c>
      <c r="CT769" t="s">
        <v>9852</v>
      </c>
      <c r="CU769" t="s">
        <v>9873</v>
      </c>
      <c r="CV769" t="s">
        <v>6310</v>
      </c>
      <c r="CW769" t="s">
        <v>9874</v>
      </c>
      <c r="CX769" t="s">
        <v>3972</v>
      </c>
      <c r="CY769" t="s">
        <v>9813</v>
      </c>
      <c r="CZ769" t="s">
        <v>6730</v>
      </c>
      <c r="DA769" t="s">
        <v>241</v>
      </c>
      <c r="DB769" t="s">
        <v>16</v>
      </c>
      <c r="DC769" t="s">
        <v>16</v>
      </c>
      <c r="DD769" t="s">
        <v>22</v>
      </c>
      <c r="DE769" t="s">
        <v>16</v>
      </c>
      <c r="DF769" t="s">
        <v>2509</v>
      </c>
      <c r="DG769" t="s">
        <v>4727</v>
      </c>
      <c r="DH769" t="s">
        <v>6766</v>
      </c>
      <c r="DI769" t="s">
        <v>5907</v>
      </c>
      <c r="DJ769" t="s">
        <v>16</v>
      </c>
      <c r="DK769" t="s">
        <v>16</v>
      </c>
      <c r="DL769" t="s">
        <v>5972</v>
      </c>
      <c r="DM769" t="s">
        <v>6245</v>
      </c>
      <c r="DN769" t="s">
        <v>189</v>
      </c>
      <c r="DO769" t="s">
        <v>11320</v>
      </c>
      <c r="DP769" t="s">
        <v>8320</v>
      </c>
      <c r="DQ769" t="s">
        <v>10396</v>
      </c>
      <c r="DR769" t="s">
        <v>8321</v>
      </c>
    </row>
    <row r="770" spans="1:122" x14ac:dyDescent="0.25">
      <c r="A770">
        <v>145</v>
      </c>
      <c r="B770" t="s">
        <v>189</v>
      </c>
      <c r="C770" t="s">
        <v>3971</v>
      </c>
      <c r="D770" s="138">
        <v>44624</v>
      </c>
      <c r="E770" t="s">
        <v>3974</v>
      </c>
      <c r="F770" t="s">
        <v>1930</v>
      </c>
      <c r="G770" t="s">
        <v>1929</v>
      </c>
      <c r="H770" t="s">
        <v>11</v>
      </c>
      <c r="I770" t="s">
        <v>9802</v>
      </c>
      <c r="J770" t="s">
        <v>100</v>
      </c>
      <c r="K770">
        <v>0.15</v>
      </c>
      <c r="L770">
        <v>0.15</v>
      </c>
      <c r="M770">
        <v>0.95</v>
      </c>
      <c r="N770">
        <v>1.1719999999999999</v>
      </c>
      <c r="O770" t="s">
        <v>189</v>
      </c>
      <c r="P770" t="s">
        <v>2048</v>
      </c>
      <c r="Q770" t="s">
        <v>506</v>
      </c>
      <c r="R770" t="s">
        <v>948</v>
      </c>
      <c r="S770" t="s">
        <v>506</v>
      </c>
      <c r="T770" t="s">
        <v>16</v>
      </c>
      <c r="U770" t="s">
        <v>65</v>
      </c>
      <c r="V770" t="s">
        <v>2410</v>
      </c>
      <c r="W770">
        <v>100</v>
      </c>
      <c r="X770" t="s">
        <v>22</v>
      </c>
      <c r="Y770" t="s">
        <v>6282</v>
      </c>
      <c r="Z770" t="s">
        <v>6282</v>
      </c>
      <c r="AA770" t="s">
        <v>189</v>
      </c>
      <c r="AB770" s="138">
        <v>44629</v>
      </c>
      <c r="AC770" s="138">
        <v>44779</v>
      </c>
      <c r="AD770" t="s">
        <v>6241</v>
      </c>
      <c r="AE770" t="s">
        <v>5411</v>
      </c>
      <c r="AF770" t="s">
        <v>16</v>
      </c>
      <c r="AG770" t="s">
        <v>189</v>
      </c>
      <c r="AH770" s="138">
        <v>45694</v>
      </c>
      <c r="AI770" t="s">
        <v>2414</v>
      </c>
      <c r="AJ770" t="s">
        <v>189</v>
      </c>
      <c r="AK770" t="s">
        <v>189</v>
      </c>
      <c r="AL770" t="s">
        <v>189</v>
      </c>
      <c r="AM770" t="s">
        <v>189</v>
      </c>
      <c r="AN770" t="s">
        <v>189</v>
      </c>
      <c r="AO770" t="s">
        <v>189</v>
      </c>
      <c r="AP770" t="s">
        <v>189</v>
      </c>
      <c r="AQ770" t="s">
        <v>16</v>
      </c>
      <c r="AR770" t="s">
        <v>189</v>
      </c>
      <c r="AS770" t="s">
        <v>16</v>
      </c>
      <c r="AT770" t="s">
        <v>189</v>
      </c>
      <c r="AU770" t="s">
        <v>9344</v>
      </c>
      <c r="AV770" t="s">
        <v>189</v>
      </c>
      <c r="AW770" t="s">
        <v>16</v>
      </c>
      <c r="AX770" t="s">
        <v>16</v>
      </c>
      <c r="AY770" t="s">
        <v>16</v>
      </c>
      <c r="AZ770" t="s">
        <v>16</v>
      </c>
      <c r="BA770" t="s">
        <v>16</v>
      </c>
      <c r="BB770" t="s">
        <v>16</v>
      </c>
      <c r="BC770" t="s">
        <v>16</v>
      </c>
      <c r="BD770" t="s">
        <v>16</v>
      </c>
      <c r="BE770" t="s">
        <v>16</v>
      </c>
      <c r="BF770" t="s">
        <v>189</v>
      </c>
      <c r="BG770" t="s">
        <v>189</v>
      </c>
      <c r="BH770">
        <v>0</v>
      </c>
      <c r="BI770">
        <v>0</v>
      </c>
      <c r="BJ770">
        <v>0</v>
      </c>
      <c r="BK770" t="s">
        <v>189</v>
      </c>
      <c r="BL770" t="s">
        <v>189</v>
      </c>
      <c r="BN770" t="s">
        <v>3970</v>
      </c>
      <c r="BO770" t="s">
        <v>16</v>
      </c>
      <c r="BP770" t="s">
        <v>3973</v>
      </c>
      <c r="BQ770" t="s">
        <v>184</v>
      </c>
      <c r="BR770" t="s">
        <v>6744</v>
      </c>
      <c r="BS770" t="s">
        <v>16</v>
      </c>
      <c r="BT770" t="s">
        <v>16</v>
      </c>
      <c r="BU770" t="s">
        <v>189</v>
      </c>
      <c r="BV770" t="s">
        <v>99</v>
      </c>
      <c r="BW770" t="s">
        <v>189</v>
      </c>
      <c r="BX770" t="s">
        <v>408</v>
      </c>
      <c r="BY770" t="s">
        <v>16</v>
      </c>
      <c r="BZ770" s="138"/>
      <c r="CA770" s="138">
        <v>43538</v>
      </c>
      <c r="CB770" t="s">
        <v>17</v>
      </c>
      <c r="CC770" t="s">
        <v>16</v>
      </c>
      <c r="CD770" t="s">
        <v>6307</v>
      </c>
      <c r="CE770" t="s">
        <v>189</v>
      </c>
      <c r="CF770" t="s">
        <v>189</v>
      </c>
      <c r="CG770" t="s">
        <v>189</v>
      </c>
      <c r="CH770">
        <v>2022</v>
      </c>
      <c r="CI770" s="7">
        <v>44624</v>
      </c>
      <c r="CJ770" t="s">
        <v>4723</v>
      </c>
      <c r="CK770">
        <v>3</v>
      </c>
      <c r="CL770">
        <v>10</v>
      </c>
      <c r="CM770" s="7">
        <v>44620</v>
      </c>
      <c r="CN770" t="s">
        <v>11803</v>
      </c>
      <c r="CO770" t="s">
        <v>9857</v>
      </c>
      <c r="CP770" t="s">
        <v>11556</v>
      </c>
      <c r="CQ770" t="s">
        <v>11780</v>
      </c>
      <c r="CR770" t="s">
        <v>5992</v>
      </c>
      <c r="CS770" t="s">
        <v>5996</v>
      </c>
      <c r="CT770" t="s">
        <v>9852</v>
      </c>
      <c r="CU770" t="s">
        <v>9873</v>
      </c>
      <c r="CV770" t="s">
        <v>6310</v>
      </c>
      <c r="CW770" t="s">
        <v>9874</v>
      </c>
      <c r="CX770" t="s">
        <v>3972</v>
      </c>
      <c r="CY770" t="s">
        <v>9813</v>
      </c>
      <c r="CZ770" t="s">
        <v>6730</v>
      </c>
      <c r="DA770" t="s">
        <v>241</v>
      </c>
      <c r="DB770" t="s">
        <v>16</v>
      </c>
      <c r="DC770" t="s">
        <v>16</v>
      </c>
      <c r="DD770" t="s">
        <v>22</v>
      </c>
      <c r="DE770" t="s">
        <v>16</v>
      </c>
      <c r="DF770" t="s">
        <v>2647</v>
      </c>
      <c r="DG770" t="s">
        <v>4750</v>
      </c>
      <c r="DH770" t="s">
        <v>6766</v>
      </c>
      <c r="DI770" t="s">
        <v>5946</v>
      </c>
      <c r="DJ770" t="s">
        <v>16</v>
      </c>
      <c r="DK770" t="s">
        <v>16</v>
      </c>
      <c r="DL770" t="s">
        <v>5972</v>
      </c>
      <c r="DM770" t="s">
        <v>9663</v>
      </c>
      <c r="DN770" t="s">
        <v>189</v>
      </c>
      <c r="DO770" t="s">
        <v>11321</v>
      </c>
      <c r="DP770" t="s">
        <v>8320</v>
      </c>
      <c r="DQ770" t="s">
        <v>10396</v>
      </c>
      <c r="DR770" t="s">
        <v>8322</v>
      </c>
    </row>
    <row r="771" spans="1:122" x14ac:dyDescent="0.25">
      <c r="A771">
        <v>144</v>
      </c>
      <c r="B771" t="s">
        <v>189</v>
      </c>
      <c r="C771" t="s">
        <v>3966</v>
      </c>
      <c r="D771" s="138">
        <v>44624</v>
      </c>
      <c r="E771" t="s">
        <v>3969</v>
      </c>
      <c r="F771" t="s">
        <v>11</v>
      </c>
      <c r="G771" t="s">
        <v>16</v>
      </c>
      <c r="H771" t="s">
        <v>11</v>
      </c>
      <c r="I771" t="s">
        <v>9802</v>
      </c>
      <c r="J771" t="s">
        <v>100</v>
      </c>
      <c r="K771">
        <v>1</v>
      </c>
      <c r="L771">
        <v>1</v>
      </c>
      <c r="M771">
        <v>6.32</v>
      </c>
      <c r="N771">
        <v>7.8140000000000001</v>
      </c>
      <c r="O771" t="s">
        <v>189</v>
      </c>
      <c r="P771" t="s">
        <v>13</v>
      </c>
      <c r="Q771" t="s">
        <v>93</v>
      </c>
      <c r="R771" t="s">
        <v>16</v>
      </c>
      <c r="S771" t="s">
        <v>16</v>
      </c>
      <c r="T771" t="s">
        <v>16</v>
      </c>
      <c r="U771" t="s">
        <v>16</v>
      </c>
      <c r="V771" t="s">
        <v>2410</v>
      </c>
      <c r="W771">
        <v>100</v>
      </c>
      <c r="X771" t="s">
        <v>22</v>
      </c>
      <c r="Y771" t="s">
        <v>1883</v>
      </c>
      <c r="Z771" t="s">
        <v>1883</v>
      </c>
      <c r="AA771" t="s">
        <v>189</v>
      </c>
      <c r="AB771" s="138">
        <v>44638</v>
      </c>
      <c r="AC771" s="138">
        <v>44822</v>
      </c>
      <c r="AD771" t="s">
        <v>6241</v>
      </c>
      <c r="AE771" t="s">
        <v>5410</v>
      </c>
      <c r="AF771" t="s">
        <v>16</v>
      </c>
      <c r="AG771" t="s">
        <v>189</v>
      </c>
      <c r="AH771" s="138">
        <v>45734</v>
      </c>
      <c r="AI771" t="s">
        <v>2414</v>
      </c>
      <c r="AJ771" t="s">
        <v>189</v>
      </c>
      <c r="AK771" t="s">
        <v>189</v>
      </c>
      <c r="AL771" t="s">
        <v>189</v>
      </c>
      <c r="AM771" t="s">
        <v>189</v>
      </c>
      <c r="AN771" t="s">
        <v>189</v>
      </c>
      <c r="AO771" t="s">
        <v>189</v>
      </c>
      <c r="AP771" t="s">
        <v>189</v>
      </c>
      <c r="AQ771" t="s">
        <v>16</v>
      </c>
      <c r="AR771" t="s">
        <v>189</v>
      </c>
      <c r="AS771" t="s">
        <v>16</v>
      </c>
      <c r="AT771" t="s">
        <v>189</v>
      </c>
      <c r="AU771" t="s">
        <v>9344</v>
      </c>
      <c r="AV771" t="s">
        <v>189</v>
      </c>
      <c r="AW771" t="s">
        <v>16</v>
      </c>
      <c r="AX771" t="s">
        <v>16</v>
      </c>
      <c r="AY771" t="s">
        <v>16</v>
      </c>
      <c r="AZ771" t="s">
        <v>16</v>
      </c>
      <c r="BA771" t="s">
        <v>16</v>
      </c>
      <c r="BB771" t="s">
        <v>16</v>
      </c>
      <c r="BC771" t="s">
        <v>16</v>
      </c>
      <c r="BD771" t="s">
        <v>16</v>
      </c>
      <c r="BE771" t="s">
        <v>16</v>
      </c>
      <c r="BF771" t="s">
        <v>189</v>
      </c>
      <c r="BG771" t="s">
        <v>189</v>
      </c>
      <c r="BH771">
        <v>0</v>
      </c>
      <c r="BI771">
        <v>0</v>
      </c>
      <c r="BJ771">
        <v>0</v>
      </c>
      <c r="BK771" t="s">
        <v>189</v>
      </c>
      <c r="BL771" t="s">
        <v>189</v>
      </c>
      <c r="BN771" t="s">
        <v>3965</v>
      </c>
      <c r="BO771" t="s">
        <v>9725</v>
      </c>
      <c r="BP771" t="s">
        <v>3968</v>
      </c>
      <c r="BQ771" t="s">
        <v>184</v>
      </c>
      <c r="BR771" t="s">
        <v>6744</v>
      </c>
      <c r="BS771" t="s">
        <v>9667</v>
      </c>
      <c r="BT771" t="s">
        <v>16</v>
      </c>
      <c r="BU771" t="s">
        <v>189</v>
      </c>
      <c r="BV771" t="s">
        <v>52</v>
      </c>
      <c r="BW771" t="s">
        <v>195</v>
      </c>
      <c r="BX771" t="s">
        <v>196</v>
      </c>
      <c r="BY771" t="s">
        <v>16</v>
      </c>
      <c r="BZ771" s="138"/>
      <c r="CA771" s="138">
        <v>44624</v>
      </c>
      <c r="CB771" t="s">
        <v>17</v>
      </c>
      <c r="CC771" t="s">
        <v>16</v>
      </c>
      <c r="CD771" t="s">
        <v>6307</v>
      </c>
      <c r="CE771" t="s">
        <v>189</v>
      </c>
      <c r="CF771" t="s">
        <v>189</v>
      </c>
      <c r="CG771" t="s">
        <v>189</v>
      </c>
      <c r="CH771">
        <v>2022</v>
      </c>
      <c r="CI771" s="7">
        <v>44624</v>
      </c>
      <c r="CJ771" t="s">
        <v>4723</v>
      </c>
      <c r="CK771">
        <v>3</v>
      </c>
      <c r="CL771">
        <v>10</v>
      </c>
      <c r="CM771" s="7">
        <v>44620</v>
      </c>
      <c r="CN771" t="s">
        <v>11803</v>
      </c>
      <c r="CO771" t="s">
        <v>9857</v>
      </c>
      <c r="CP771" t="s">
        <v>11556</v>
      </c>
      <c r="CQ771" t="s">
        <v>11780</v>
      </c>
      <c r="CR771" t="s">
        <v>5992</v>
      </c>
      <c r="CS771" t="s">
        <v>5996</v>
      </c>
      <c r="CT771" t="s">
        <v>9852</v>
      </c>
      <c r="CU771" t="s">
        <v>9873</v>
      </c>
      <c r="CV771" t="s">
        <v>6307</v>
      </c>
      <c r="CW771" t="s">
        <v>9874</v>
      </c>
      <c r="CX771" t="s">
        <v>3967</v>
      </c>
      <c r="CY771" t="s">
        <v>9813</v>
      </c>
      <c r="CZ771" t="s">
        <v>6730</v>
      </c>
      <c r="DA771" t="s">
        <v>188</v>
      </c>
      <c r="DB771" t="s">
        <v>16</v>
      </c>
      <c r="DC771" t="s">
        <v>16</v>
      </c>
      <c r="DD771" t="s">
        <v>22</v>
      </c>
      <c r="DE771" t="s">
        <v>16</v>
      </c>
      <c r="DF771" t="s">
        <v>405</v>
      </c>
      <c r="DG771" t="s">
        <v>4727</v>
      </c>
      <c r="DH771" t="s">
        <v>2051</v>
      </c>
      <c r="DI771" t="s">
        <v>4519</v>
      </c>
      <c r="DJ771" t="s">
        <v>16</v>
      </c>
      <c r="DK771" t="s">
        <v>16</v>
      </c>
      <c r="DL771" t="s">
        <v>5972</v>
      </c>
      <c r="DM771" t="s">
        <v>9708</v>
      </c>
      <c r="DN771" t="s">
        <v>189</v>
      </c>
      <c r="DO771" t="s">
        <v>11322</v>
      </c>
      <c r="DP771" t="s">
        <v>8323</v>
      </c>
      <c r="DQ771" t="s">
        <v>10396</v>
      </c>
      <c r="DR771" t="s">
        <v>8324</v>
      </c>
    </row>
    <row r="772" spans="1:122" x14ac:dyDescent="0.25">
      <c r="A772">
        <v>143</v>
      </c>
      <c r="B772" t="s">
        <v>189</v>
      </c>
      <c r="C772" t="s">
        <v>3961</v>
      </c>
      <c r="D772" s="138">
        <v>44624</v>
      </c>
      <c r="E772" t="s">
        <v>3963</v>
      </c>
      <c r="F772" t="s">
        <v>11</v>
      </c>
      <c r="G772" t="s">
        <v>1929</v>
      </c>
      <c r="H772" t="s">
        <v>11</v>
      </c>
      <c r="I772" t="s">
        <v>9802</v>
      </c>
      <c r="J772" t="s">
        <v>100</v>
      </c>
      <c r="K772">
        <v>1.2</v>
      </c>
      <c r="L772">
        <v>1.2</v>
      </c>
      <c r="M772">
        <v>7.58</v>
      </c>
      <c r="N772">
        <v>9.3770000000000007</v>
      </c>
      <c r="O772" t="s">
        <v>189</v>
      </c>
      <c r="P772" t="s">
        <v>13</v>
      </c>
      <c r="Q772" t="s">
        <v>28</v>
      </c>
      <c r="R772" t="s">
        <v>493</v>
      </c>
      <c r="S772" t="s">
        <v>28</v>
      </c>
      <c r="T772" t="s">
        <v>16</v>
      </c>
      <c r="U772" t="s">
        <v>41</v>
      </c>
      <c r="V772" t="s">
        <v>2410</v>
      </c>
      <c r="W772">
        <v>100</v>
      </c>
      <c r="X772" t="s">
        <v>15</v>
      </c>
      <c r="Y772" t="s">
        <v>6285</v>
      </c>
      <c r="Z772" t="s">
        <v>1048</v>
      </c>
      <c r="AA772" t="s">
        <v>189</v>
      </c>
      <c r="AB772" s="138">
        <v>44631</v>
      </c>
      <c r="AC772" s="138">
        <v>44815</v>
      </c>
      <c r="AD772" t="s">
        <v>6241</v>
      </c>
      <c r="AE772" t="s">
        <v>5409</v>
      </c>
      <c r="AF772" t="s">
        <v>16</v>
      </c>
      <c r="AG772" t="s">
        <v>189</v>
      </c>
      <c r="AH772" s="138">
        <v>45727</v>
      </c>
      <c r="AI772" t="s">
        <v>2414</v>
      </c>
      <c r="AJ772" t="s">
        <v>189</v>
      </c>
      <c r="AK772" t="s">
        <v>189</v>
      </c>
      <c r="AL772" t="s">
        <v>189</v>
      </c>
      <c r="AM772" t="s">
        <v>189</v>
      </c>
      <c r="AN772" t="s">
        <v>189</v>
      </c>
      <c r="AO772" t="s">
        <v>189</v>
      </c>
      <c r="AP772" t="s">
        <v>189</v>
      </c>
      <c r="AQ772" t="s">
        <v>16</v>
      </c>
      <c r="AR772" t="s">
        <v>189</v>
      </c>
      <c r="AS772" t="s">
        <v>16</v>
      </c>
      <c r="AT772" t="s">
        <v>189</v>
      </c>
      <c r="AU772" t="s">
        <v>9344</v>
      </c>
      <c r="AV772" t="s">
        <v>189</v>
      </c>
      <c r="AW772" t="s">
        <v>16</v>
      </c>
      <c r="AX772" t="s">
        <v>16</v>
      </c>
      <c r="AY772" t="s">
        <v>16</v>
      </c>
      <c r="AZ772" t="s">
        <v>16</v>
      </c>
      <c r="BA772" t="s">
        <v>16</v>
      </c>
      <c r="BB772" t="s">
        <v>16</v>
      </c>
      <c r="BC772" t="s">
        <v>16</v>
      </c>
      <c r="BD772" t="s">
        <v>16</v>
      </c>
      <c r="BE772" t="s">
        <v>16</v>
      </c>
      <c r="BF772" t="s">
        <v>189</v>
      </c>
      <c r="BG772" t="s">
        <v>189</v>
      </c>
      <c r="BH772">
        <v>0</v>
      </c>
      <c r="BI772">
        <v>0</v>
      </c>
      <c r="BJ772">
        <v>0</v>
      </c>
      <c r="BK772" t="s">
        <v>189</v>
      </c>
      <c r="BL772" t="s">
        <v>189</v>
      </c>
      <c r="BN772" t="s">
        <v>3960</v>
      </c>
      <c r="BO772" t="s">
        <v>16</v>
      </c>
      <c r="BP772" t="s">
        <v>3963</v>
      </c>
      <c r="BQ772" t="s">
        <v>184</v>
      </c>
      <c r="BR772" t="s">
        <v>6744</v>
      </c>
      <c r="BS772" t="s">
        <v>9667</v>
      </c>
      <c r="BT772" t="s">
        <v>16</v>
      </c>
      <c r="BU772" t="s">
        <v>189</v>
      </c>
      <c r="BV772" t="s">
        <v>96</v>
      </c>
      <c r="BW772" t="s">
        <v>185</v>
      </c>
      <c r="BX772" t="s">
        <v>3964</v>
      </c>
      <c r="BY772" t="s">
        <v>16</v>
      </c>
      <c r="BZ772" s="138"/>
      <c r="CA772" s="138">
        <v>44624</v>
      </c>
      <c r="CB772" t="s">
        <v>17</v>
      </c>
      <c r="CC772" t="s">
        <v>17</v>
      </c>
      <c r="CD772" t="s">
        <v>6307</v>
      </c>
      <c r="CE772" t="s">
        <v>189</v>
      </c>
      <c r="CF772" t="s">
        <v>189</v>
      </c>
      <c r="CG772" t="s">
        <v>189</v>
      </c>
      <c r="CH772">
        <v>2022</v>
      </c>
      <c r="CI772" s="7">
        <v>44624</v>
      </c>
      <c r="CJ772" t="s">
        <v>4723</v>
      </c>
      <c r="CK772">
        <v>3</v>
      </c>
      <c r="CL772">
        <v>10</v>
      </c>
      <c r="CM772" s="7">
        <v>44620</v>
      </c>
      <c r="CN772" t="s">
        <v>11803</v>
      </c>
      <c r="CO772" t="s">
        <v>9857</v>
      </c>
      <c r="CP772" t="s">
        <v>11556</v>
      </c>
      <c r="CQ772" t="s">
        <v>11780</v>
      </c>
      <c r="CR772" t="s">
        <v>5992</v>
      </c>
      <c r="CS772" t="s">
        <v>5996</v>
      </c>
      <c r="CT772" t="s">
        <v>9852</v>
      </c>
      <c r="CU772" t="s">
        <v>9873</v>
      </c>
      <c r="CV772" t="s">
        <v>6307</v>
      </c>
      <c r="CW772" t="s">
        <v>9874</v>
      </c>
      <c r="CX772" t="s">
        <v>3962</v>
      </c>
      <c r="CY772" t="s">
        <v>9813</v>
      </c>
      <c r="CZ772" t="s">
        <v>6730</v>
      </c>
      <c r="DA772" t="s">
        <v>188</v>
      </c>
      <c r="DB772" t="s">
        <v>16</v>
      </c>
      <c r="DC772" t="s">
        <v>16</v>
      </c>
      <c r="DD772" t="s">
        <v>15</v>
      </c>
      <c r="DE772" t="s">
        <v>16</v>
      </c>
      <c r="DF772" t="s">
        <v>16</v>
      </c>
      <c r="DG772" t="s">
        <v>4727</v>
      </c>
      <c r="DH772" t="s">
        <v>2051</v>
      </c>
      <c r="DI772" t="s">
        <v>4498</v>
      </c>
      <c r="DJ772" t="s">
        <v>16</v>
      </c>
      <c r="DK772" t="s">
        <v>16</v>
      </c>
      <c r="DL772" t="s">
        <v>4465</v>
      </c>
      <c r="DM772" t="s">
        <v>16</v>
      </c>
      <c r="DN772" t="s">
        <v>189</v>
      </c>
      <c r="DO772" t="s">
        <v>11805</v>
      </c>
      <c r="DP772" t="s">
        <v>8325</v>
      </c>
      <c r="DQ772" t="s">
        <v>10396</v>
      </c>
      <c r="DR772" t="s">
        <v>8326</v>
      </c>
    </row>
    <row r="773" spans="1:122" x14ac:dyDescent="0.25">
      <c r="A773">
        <v>142</v>
      </c>
      <c r="B773" t="s">
        <v>189</v>
      </c>
      <c r="C773" t="s">
        <v>3980</v>
      </c>
      <c r="D773" s="138">
        <v>44623</v>
      </c>
      <c r="E773" t="s">
        <v>3984</v>
      </c>
      <c r="F773" t="s">
        <v>11</v>
      </c>
      <c r="G773" t="s">
        <v>1932</v>
      </c>
      <c r="H773" t="s">
        <v>11</v>
      </c>
      <c r="I773" t="s">
        <v>9802</v>
      </c>
      <c r="J773" t="s">
        <v>100</v>
      </c>
      <c r="K773">
        <v>0.77</v>
      </c>
      <c r="L773">
        <v>0.77</v>
      </c>
      <c r="M773">
        <v>4.87</v>
      </c>
      <c r="N773">
        <v>6.0179999999999998</v>
      </c>
      <c r="O773" t="s">
        <v>189</v>
      </c>
      <c r="P773" t="s">
        <v>13</v>
      </c>
      <c r="Q773" t="s">
        <v>40</v>
      </c>
      <c r="R773" t="s">
        <v>16</v>
      </c>
      <c r="S773" t="s">
        <v>16</v>
      </c>
      <c r="T773" t="s">
        <v>16</v>
      </c>
      <c r="U773" t="s">
        <v>16</v>
      </c>
      <c r="V773" t="s">
        <v>2410</v>
      </c>
      <c r="W773">
        <v>100</v>
      </c>
      <c r="X773" t="s">
        <v>22</v>
      </c>
      <c r="Y773" t="s">
        <v>6282</v>
      </c>
      <c r="Z773" t="s">
        <v>6282</v>
      </c>
      <c r="AA773" t="s">
        <v>189</v>
      </c>
      <c r="AB773" s="138">
        <v>44630</v>
      </c>
      <c r="AC773" s="138">
        <v>44814</v>
      </c>
      <c r="AD773" t="s">
        <v>6241</v>
      </c>
      <c r="AE773" t="s">
        <v>5412</v>
      </c>
      <c r="AF773" t="s">
        <v>16</v>
      </c>
      <c r="AG773" t="s">
        <v>189</v>
      </c>
      <c r="AH773" s="138">
        <v>45726</v>
      </c>
      <c r="AI773" t="s">
        <v>2414</v>
      </c>
      <c r="AJ773" t="s">
        <v>189</v>
      </c>
      <c r="AK773" t="s">
        <v>189</v>
      </c>
      <c r="AL773" t="s">
        <v>189</v>
      </c>
      <c r="AM773" t="s">
        <v>189</v>
      </c>
      <c r="AN773" t="s">
        <v>189</v>
      </c>
      <c r="AO773" t="s">
        <v>189</v>
      </c>
      <c r="AP773" t="s">
        <v>189</v>
      </c>
      <c r="AQ773" t="s">
        <v>16</v>
      </c>
      <c r="AR773" t="s">
        <v>189</v>
      </c>
      <c r="AS773" t="s">
        <v>16</v>
      </c>
      <c r="AT773" t="s">
        <v>189</v>
      </c>
      <c r="AU773" t="s">
        <v>9344</v>
      </c>
      <c r="AV773" t="s">
        <v>189</v>
      </c>
      <c r="AW773" t="s">
        <v>16</v>
      </c>
      <c r="AX773" t="s">
        <v>16</v>
      </c>
      <c r="AY773" t="s">
        <v>16</v>
      </c>
      <c r="AZ773" t="s">
        <v>16</v>
      </c>
      <c r="BA773" t="s">
        <v>16</v>
      </c>
      <c r="BB773" t="s">
        <v>16</v>
      </c>
      <c r="BC773" t="s">
        <v>16</v>
      </c>
      <c r="BD773" t="s">
        <v>16</v>
      </c>
      <c r="BE773" t="s">
        <v>16</v>
      </c>
      <c r="BF773" t="s">
        <v>189</v>
      </c>
      <c r="BG773" t="s">
        <v>189</v>
      </c>
      <c r="BH773">
        <v>0</v>
      </c>
      <c r="BI773">
        <v>0</v>
      </c>
      <c r="BJ773">
        <v>0</v>
      </c>
      <c r="BK773" t="s">
        <v>189</v>
      </c>
      <c r="BL773" t="s">
        <v>189</v>
      </c>
      <c r="BN773" t="s">
        <v>3979</v>
      </c>
      <c r="BO773" t="s">
        <v>7114</v>
      </c>
      <c r="BP773" t="s">
        <v>3982</v>
      </c>
      <c r="BQ773" t="s">
        <v>184</v>
      </c>
      <c r="BR773" t="s">
        <v>6744</v>
      </c>
      <c r="BS773" t="s">
        <v>1494</v>
      </c>
      <c r="BT773" t="s">
        <v>16</v>
      </c>
      <c r="BU773" t="s">
        <v>189</v>
      </c>
      <c r="BV773" t="s">
        <v>39</v>
      </c>
      <c r="BW773" t="s">
        <v>185</v>
      </c>
      <c r="BX773" t="s">
        <v>3983</v>
      </c>
      <c r="BY773" t="s">
        <v>16</v>
      </c>
      <c r="BZ773" s="138"/>
      <c r="CA773" s="138">
        <v>44623</v>
      </c>
      <c r="CB773" t="s">
        <v>17</v>
      </c>
      <c r="CC773" t="s">
        <v>17</v>
      </c>
      <c r="CD773" t="s">
        <v>6307</v>
      </c>
      <c r="CE773" t="s">
        <v>189</v>
      </c>
      <c r="CF773" t="s">
        <v>189</v>
      </c>
      <c r="CG773" t="s">
        <v>189</v>
      </c>
      <c r="CH773">
        <v>2022</v>
      </c>
      <c r="CI773" s="7">
        <v>44623</v>
      </c>
      <c r="CJ773" t="s">
        <v>4723</v>
      </c>
      <c r="CK773">
        <v>3</v>
      </c>
      <c r="CL773">
        <v>10</v>
      </c>
      <c r="CM773" s="7">
        <v>44620</v>
      </c>
      <c r="CN773" t="s">
        <v>11803</v>
      </c>
      <c r="CO773" t="s">
        <v>9857</v>
      </c>
      <c r="CP773" t="s">
        <v>11556</v>
      </c>
      <c r="CQ773" t="s">
        <v>11780</v>
      </c>
      <c r="CR773" t="s">
        <v>5992</v>
      </c>
      <c r="CS773" t="s">
        <v>5996</v>
      </c>
      <c r="CT773" t="s">
        <v>9852</v>
      </c>
      <c r="CU773" t="s">
        <v>9873</v>
      </c>
      <c r="CV773" t="s">
        <v>6307</v>
      </c>
      <c r="CW773" t="s">
        <v>9874</v>
      </c>
      <c r="CX773" t="s">
        <v>3981</v>
      </c>
      <c r="CY773" t="s">
        <v>9813</v>
      </c>
      <c r="CZ773" t="s">
        <v>6730</v>
      </c>
      <c r="DA773" t="s">
        <v>188</v>
      </c>
      <c r="DB773" t="s">
        <v>16</v>
      </c>
      <c r="DC773" t="s">
        <v>16</v>
      </c>
      <c r="DD773" t="s">
        <v>22</v>
      </c>
      <c r="DE773" t="s">
        <v>16</v>
      </c>
      <c r="DF773" t="s">
        <v>2618</v>
      </c>
      <c r="DG773" t="s">
        <v>4727</v>
      </c>
      <c r="DH773" t="s">
        <v>6766</v>
      </c>
      <c r="DI773" t="s">
        <v>5862</v>
      </c>
      <c r="DJ773" t="s">
        <v>16</v>
      </c>
      <c r="DK773" t="s">
        <v>16</v>
      </c>
      <c r="DL773" t="s">
        <v>5972</v>
      </c>
      <c r="DM773" t="s">
        <v>6245</v>
      </c>
      <c r="DN773" t="s">
        <v>189</v>
      </c>
      <c r="DO773" t="s">
        <v>11323</v>
      </c>
      <c r="DP773" t="s">
        <v>8327</v>
      </c>
      <c r="DQ773" t="s">
        <v>10397</v>
      </c>
      <c r="DR773" t="s">
        <v>8328</v>
      </c>
    </row>
    <row r="774" spans="1:122" x14ac:dyDescent="0.25">
      <c r="A774">
        <v>141</v>
      </c>
      <c r="B774" t="s">
        <v>189</v>
      </c>
      <c r="C774" t="s">
        <v>3986</v>
      </c>
      <c r="D774" s="138">
        <v>44621</v>
      </c>
      <c r="E774" t="s">
        <v>3990</v>
      </c>
      <c r="F774" t="s">
        <v>11</v>
      </c>
      <c r="G774" t="s">
        <v>1932</v>
      </c>
      <c r="H774" t="s">
        <v>11</v>
      </c>
      <c r="I774" t="s">
        <v>9802</v>
      </c>
      <c r="J774" t="s">
        <v>100</v>
      </c>
      <c r="K774">
        <v>1</v>
      </c>
      <c r="L774">
        <v>1</v>
      </c>
      <c r="M774">
        <v>6.31</v>
      </c>
      <c r="N774">
        <v>7.8170000000000002</v>
      </c>
      <c r="O774" t="s">
        <v>189</v>
      </c>
      <c r="P774" t="s">
        <v>13</v>
      </c>
      <c r="Q774" t="s">
        <v>93</v>
      </c>
      <c r="R774" t="s">
        <v>16</v>
      </c>
      <c r="S774" t="s">
        <v>93</v>
      </c>
      <c r="T774" t="s">
        <v>16</v>
      </c>
      <c r="U774" t="s">
        <v>16</v>
      </c>
      <c r="V774" t="s">
        <v>2410</v>
      </c>
      <c r="W774">
        <v>100</v>
      </c>
      <c r="X774" t="s">
        <v>22</v>
      </c>
      <c r="Y774" t="s">
        <v>6285</v>
      </c>
      <c r="Z774" t="s">
        <v>1048</v>
      </c>
      <c r="AA774" t="s">
        <v>189</v>
      </c>
      <c r="AB774" s="138">
        <v>44628</v>
      </c>
      <c r="AC774" s="138">
        <v>44812</v>
      </c>
      <c r="AD774" t="s">
        <v>6241</v>
      </c>
      <c r="AE774" t="s">
        <v>5413</v>
      </c>
      <c r="AF774" t="s">
        <v>16</v>
      </c>
      <c r="AG774" t="s">
        <v>189</v>
      </c>
      <c r="AH774" s="138">
        <v>45724</v>
      </c>
      <c r="AI774" t="s">
        <v>2414</v>
      </c>
      <c r="AJ774" t="s">
        <v>189</v>
      </c>
      <c r="AK774" t="s">
        <v>189</v>
      </c>
      <c r="AL774" t="s">
        <v>189</v>
      </c>
      <c r="AM774" t="s">
        <v>189</v>
      </c>
      <c r="AN774" t="s">
        <v>189</v>
      </c>
      <c r="AO774" t="s">
        <v>189</v>
      </c>
      <c r="AP774" t="s">
        <v>189</v>
      </c>
      <c r="AQ774" t="s">
        <v>16</v>
      </c>
      <c r="AR774" t="s">
        <v>189</v>
      </c>
      <c r="AS774" t="s">
        <v>16</v>
      </c>
      <c r="AT774" t="s">
        <v>189</v>
      </c>
      <c r="AU774" t="s">
        <v>9344</v>
      </c>
      <c r="AV774" t="s">
        <v>189</v>
      </c>
      <c r="AW774" t="s">
        <v>16</v>
      </c>
      <c r="AX774" t="s">
        <v>16</v>
      </c>
      <c r="AY774" t="s">
        <v>16</v>
      </c>
      <c r="AZ774" t="s">
        <v>16</v>
      </c>
      <c r="BA774" t="s">
        <v>16</v>
      </c>
      <c r="BB774" t="s">
        <v>16</v>
      </c>
      <c r="BC774" t="s">
        <v>16</v>
      </c>
      <c r="BD774" t="s">
        <v>16</v>
      </c>
      <c r="BE774" t="s">
        <v>16</v>
      </c>
      <c r="BF774" t="s">
        <v>189</v>
      </c>
      <c r="BG774" t="s">
        <v>189</v>
      </c>
      <c r="BH774">
        <v>0</v>
      </c>
      <c r="BI774">
        <v>0</v>
      </c>
      <c r="BJ774">
        <v>0</v>
      </c>
      <c r="BK774" t="s">
        <v>189</v>
      </c>
      <c r="BL774" t="s">
        <v>189</v>
      </c>
      <c r="BN774" t="s">
        <v>3985</v>
      </c>
      <c r="BO774" t="s">
        <v>16</v>
      </c>
      <c r="BP774" t="s">
        <v>3988</v>
      </c>
      <c r="BQ774" t="s">
        <v>184</v>
      </c>
      <c r="BR774" t="s">
        <v>6744</v>
      </c>
      <c r="BS774" t="s">
        <v>9667</v>
      </c>
      <c r="BT774" t="s">
        <v>16</v>
      </c>
      <c r="BU774" t="s">
        <v>189</v>
      </c>
      <c r="BV774" t="s">
        <v>47</v>
      </c>
      <c r="BW774" t="s">
        <v>195</v>
      </c>
      <c r="BX774" t="s">
        <v>2880</v>
      </c>
      <c r="BY774" t="s">
        <v>3989</v>
      </c>
      <c r="BZ774" s="138"/>
      <c r="CA774" s="138">
        <v>44621</v>
      </c>
      <c r="CB774" t="s">
        <v>17</v>
      </c>
      <c r="CC774" t="s">
        <v>17</v>
      </c>
      <c r="CD774" t="s">
        <v>6307</v>
      </c>
      <c r="CE774" t="s">
        <v>189</v>
      </c>
      <c r="CF774" t="s">
        <v>189</v>
      </c>
      <c r="CG774" t="s">
        <v>189</v>
      </c>
      <c r="CH774">
        <v>2022</v>
      </c>
      <c r="CI774" s="7">
        <v>44621</v>
      </c>
      <c r="CJ774" t="s">
        <v>4723</v>
      </c>
      <c r="CK774">
        <v>3</v>
      </c>
      <c r="CL774">
        <v>10</v>
      </c>
      <c r="CM774" s="7">
        <v>44620</v>
      </c>
      <c r="CN774" t="s">
        <v>11803</v>
      </c>
      <c r="CO774" t="s">
        <v>9857</v>
      </c>
      <c r="CP774" t="s">
        <v>11556</v>
      </c>
      <c r="CQ774" t="s">
        <v>11780</v>
      </c>
      <c r="CR774" t="s">
        <v>5992</v>
      </c>
      <c r="CS774" t="s">
        <v>5996</v>
      </c>
      <c r="CT774" t="s">
        <v>9852</v>
      </c>
      <c r="CU774" t="s">
        <v>9873</v>
      </c>
      <c r="CV774" t="s">
        <v>6307</v>
      </c>
      <c r="CW774" t="s">
        <v>9874</v>
      </c>
      <c r="CX774" t="s">
        <v>3987</v>
      </c>
      <c r="CY774" t="s">
        <v>9813</v>
      </c>
      <c r="CZ774" t="s">
        <v>6730</v>
      </c>
      <c r="DA774" t="s">
        <v>188</v>
      </c>
      <c r="DB774" t="s">
        <v>16</v>
      </c>
      <c r="DC774" t="s">
        <v>16</v>
      </c>
      <c r="DD774" t="s">
        <v>22</v>
      </c>
      <c r="DE774" t="s">
        <v>16</v>
      </c>
      <c r="DF774" t="s">
        <v>589</v>
      </c>
      <c r="DG774" t="s">
        <v>4727</v>
      </c>
      <c r="DH774" t="s">
        <v>2051</v>
      </c>
      <c r="DI774" t="s">
        <v>4519</v>
      </c>
      <c r="DJ774" t="s">
        <v>16</v>
      </c>
      <c r="DK774" t="s">
        <v>16</v>
      </c>
      <c r="DL774" t="s">
        <v>5972</v>
      </c>
      <c r="DM774" t="s">
        <v>6245</v>
      </c>
      <c r="DN774" t="s">
        <v>189</v>
      </c>
      <c r="DO774" t="s">
        <v>11324</v>
      </c>
      <c r="DP774" t="s">
        <v>8329</v>
      </c>
      <c r="DQ774" t="s">
        <v>10398</v>
      </c>
      <c r="DR774" t="s">
        <v>8330</v>
      </c>
    </row>
    <row r="775" spans="1:122" x14ac:dyDescent="0.25">
      <c r="A775">
        <v>140</v>
      </c>
      <c r="B775" t="s">
        <v>189</v>
      </c>
      <c r="C775" t="s">
        <v>4002</v>
      </c>
      <c r="D775" s="138">
        <v>44620</v>
      </c>
      <c r="E775" t="s">
        <v>4003</v>
      </c>
      <c r="F775" t="s">
        <v>1930</v>
      </c>
      <c r="G775" t="s">
        <v>1929</v>
      </c>
      <c r="H775" t="s">
        <v>11</v>
      </c>
      <c r="I775" t="s">
        <v>9802</v>
      </c>
      <c r="J775" t="s">
        <v>100</v>
      </c>
      <c r="K775">
        <v>0.28000000000000003</v>
      </c>
      <c r="L775">
        <v>0.28000000000000003</v>
      </c>
      <c r="M775">
        <v>1.77</v>
      </c>
      <c r="N775">
        <v>2.1880000000000002</v>
      </c>
      <c r="O775" t="s">
        <v>189</v>
      </c>
      <c r="P775" t="s">
        <v>13</v>
      </c>
      <c r="Q775" t="s">
        <v>506</v>
      </c>
      <c r="R775" t="s">
        <v>639</v>
      </c>
      <c r="S775" t="s">
        <v>506</v>
      </c>
      <c r="T775" t="s">
        <v>16</v>
      </c>
      <c r="U775" t="s">
        <v>2079</v>
      </c>
      <c r="V775" t="s">
        <v>2410</v>
      </c>
      <c r="W775">
        <v>100</v>
      </c>
      <c r="X775" t="s">
        <v>22</v>
      </c>
      <c r="Y775" t="s">
        <v>6282</v>
      </c>
      <c r="Z775" t="s">
        <v>6282</v>
      </c>
      <c r="AA775" t="s">
        <v>189</v>
      </c>
      <c r="AB775" s="138">
        <v>44627</v>
      </c>
      <c r="AC775" s="138">
        <v>44811</v>
      </c>
      <c r="AD775" t="s">
        <v>6241</v>
      </c>
      <c r="AE775" t="s">
        <v>5411</v>
      </c>
      <c r="AF775" t="s">
        <v>16</v>
      </c>
      <c r="AG775" t="s">
        <v>189</v>
      </c>
      <c r="AH775" s="138">
        <v>45723</v>
      </c>
      <c r="AI775" t="s">
        <v>2414</v>
      </c>
      <c r="AJ775" t="s">
        <v>189</v>
      </c>
      <c r="AK775" t="s">
        <v>189</v>
      </c>
      <c r="AL775" t="s">
        <v>189</v>
      </c>
      <c r="AM775" t="s">
        <v>189</v>
      </c>
      <c r="AN775" t="s">
        <v>189</v>
      </c>
      <c r="AO775" t="s">
        <v>189</v>
      </c>
      <c r="AP775" t="s">
        <v>189</v>
      </c>
      <c r="AQ775" t="s">
        <v>16</v>
      </c>
      <c r="AR775" t="s">
        <v>189</v>
      </c>
      <c r="AS775" t="s">
        <v>16</v>
      </c>
      <c r="AT775" t="s">
        <v>189</v>
      </c>
      <c r="AU775" t="s">
        <v>9344</v>
      </c>
      <c r="AV775" t="s">
        <v>189</v>
      </c>
      <c r="AW775" t="s">
        <v>16</v>
      </c>
      <c r="AX775" t="s">
        <v>16</v>
      </c>
      <c r="AY775" t="s">
        <v>16</v>
      </c>
      <c r="AZ775" t="s">
        <v>16</v>
      </c>
      <c r="BA775" t="s">
        <v>16</v>
      </c>
      <c r="BB775" t="s">
        <v>16</v>
      </c>
      <c r="BC775" t="s">
        <v>16</v>
      </c>
      <c r="BD775" t="s">
        <v>16</v>
      </c>
      <c r="BE775" t="s">
        <v>16</v>
      </c>
      <c r="BF775" t="s">
        <v>189</v>
      </c>
      <c r="BG775" t="s">
        <v>189</v>
      </c>
      <c r="BH775">
        <v>0</v>
      </c>
      <c r="BI775">
        <v>0</v>
      </c>
      <c r="BJ775">
        <v>0</v>
      </c>
      <c r="BK775" t="s">
        <v>189</v>
      </c>
      <c r="BL775" t="s">
        <v>189</v>
      </c>
      <c r="BN775" t="s">
        <v>3970</v>
      </c>
      <c r="BO775" t="s">
        <v>16</v>
      </c>
      <c r="BP775" t="s">
        <v>3973</v>
      </c>
      <c r="BQ775" t="s">
        <v>184</v>
      </c>
      <c r="BR775" t="s">
        <v>6744</v>
      </c>
      <c r="BS775" t="s">
        <v>16</v>
      </c>
      <c r="BT775" t="s">
        <v>16</v>
      </c>
      <c r="BU775" t="s">
        <v>189</v>
      </c>
      <c r="BV775" t="s">
        <v>99</v>
      </c>
      <c r="BW775" t="s">
        <v>189</v>
      </c>
      <c r="BX775" t="s">
        <v>408</v>
      </c>
      <c r="BY775" t="s">
        <v>16</v>
      </c>
      <c r="BZ775" s="138"/>
      <c r="CA775" s="138">
        <v>43538</v>
      </c>
      <c r="CB775" t="s">
        <v>17</v>
      </c>
      <c r="CC775" t="s">
        <v>16</v>
      </c>
      <c r="CD775" t="s">
        <v>6307</v>
      </c>
      <c r="CE775" t="s">
        <v>189</v>
      </c>
      <c r="CF775" t="s">
        <v>189</v>
      </c>
      <c r="CG775" t="s">
        <v>189</v>
      </c>
      <c r="CH775">
        <v>2022</v>
      </c>
      <c r="CI775" s="7">
        <v>44620</v>
      </c>
      <c r="CJ775" t="s">
        <v>4723</v>
      </c>
      <c r="CK775">
        <v>2</v>
      </c>
      <c r="CL775">
        <v>10</v>
      </c>
      <c r="CM775" s="7">
        <v>44620</v>
      </c>
      <c r="CN775" t="s">
        <v>11803</v>
      </c>
      <c r="CO775" t="s">
        <v>9857</v>
      </c>
      <c r="CP775" t="s">
        <v>11556</v>
      </c>
      <c r="CQ775" t="s">
        <v>11780</v>
      </c>
      <c r="CR775" t="s">
        <v>5998</v>
      </c>
      <c r="CS775" t="s">
        <v>5996</v>
      </c>
      <c r="CT775" t="s">
        <v>9853</v>
      </c>
      <c r="CU775" t="s">
        <v>9873</v>
      </c>
      <c r="CV775" t="s">
        <v>6310</v>
      </c>
      <c r="CW775" t="s">
        <v>9874</v>
      </c>
      <c r="CX775" t="s">
        <v>3972</v>
      </c>
      <c r="CY775" t="s">
        <v>9813</v>
      </c>
      <c r="CZ775" t="s">
        <v>6730</v>
      </c>
      <c r="DA775" t="s">
        <v>241</v>
      </c>
      <c r="DB775" t="s">
        <v>16</v>
      </c>
      <c r="DC775" t="s">
        <v>16</v>
      </c>
      <c r="DD775" t="s">
        <v>22</v>
      </c>
      <c r="DE775" t="s">
        <v>16</v>
      </c>
      <c r="DF775" t="s">
        <v>273</v>
      </c>
      <c r="DG775" t="s">
        <v>4727</v>
      </c>
      <c r="DH775" t="s">
        <v>6766</v>
      </c>
      <c r="DI775" t="s">
        <v>5947</v>
      </c>
      <c r="DJ775" t="s">
        <v>16</v>
      </c>
      <c r="DK775" t="s">
        <v>16</v>
      </c>
      <c r="DL775" t="s">
        <v>5972</v>
      </c>
      <c r="DM775" t="s">
        <v>9663</v>
      </c>
      <c r="DN775" t="s">
        <v>189</v>
      </c>
      <c r="DO775" t="s">
        <v>11326</v>
      </c>
      <c r="DP775" t="s">
        <v>8331</v>
      </c>
      <c r="DQ775" t="s">
        <v>10399</v>
      </c>
      <c r="DR775" t="s">
        <v>8322</v>
      </c>
    </row>
    <row r="776" spans="1:122" x14ac:dyDescent="0.25">
      <c r="A776">
        <v>139</v>
      </c>
      <c r="B776" t="s">
        <v>189</v>
      </c>
      <c r="C776" t="s">
        <v>4004</v>
      </c>
      <c r="D776" s="138">
        <v>44620</v>
      </c>
      <c r="E776" t="s">
        <v>3973</v>
      </c>
      <c r="F776" t="s">
        <v>1930</v>
      </c>
      <c r="G776" t="s">
        <v>1929</v>
      </c>
      <c r="H776" t="s">
        <v>1930</v>
      </c>
      <c r="I776" t="s">
        <v>9978</v>
      </c>
      <c r="J776" t="s">
        <v>100</v>
      </c>
      <c r="K776">
        <v>0.67</v>
      </c>
      <c r="L776">
        <v>0.67</v>
      </c>
      <c r="M776">
        <v>4.2300000000000004</v>
      </c>
      <c r="N776">
        <v>5.2350000000000003</v>
      </c>
      <c r="O776" t="s">
        <v>189</v>
      </c>
      <c r="P776" t="s">
        <v>13</v>
      </c>
      <c r="Q776" t="s">
        <v>1519</v>
      </c>
      <c r="R776" t="s">
        <v>16</v>
      </c>
      <c r="S776" t="s">
        <v>16</v>
      </c>
      <c r="T776" t="s">
        <v>16</v>
      </c>
      <c r="U776" t="s">
        <v>16</v>
      </c>
      <c r="V776" t="s">
        <v>2410</v>
      </c>
      <c r="W776">
        <v>100</v>
      </c>
      <c r="X776" t="s">
        <v>15</v>
      </c>
      <c r="Y776" t="s">
        <v>6282</v>
      </c>
      <c r="Z776" t="s">
        <v>6282</v>
      </c>
      <c r="AA776" t="s">
        <v>189</v>
      </c>
      <c r="AB776" s="138">
        <v>44627</v>
      </c>
      <c r="AC776" s="138">
        <v>44811</v>
      </c>
      <c r="AD776" t="s">
        <v>6241</v>
      </c>
      <c r="AE776" t="s">
        <v>5411</v>
      </c>
      <c r="AF776" t="s">
        <v>16</v>
      </c>
      <c r="AG776" t="s">
        <v>189</v>
      </c>
      <c r="AH776" s="138">
        <v>45723</v>
      </c>
      <c r="AI776" t="s">
        <v>2414</v>
      </c>
      <c r="AJ776" t="s">
        <v>189</v>
      </c>
      <c r="AK776" t="s">
        <v>189</v>
      </c>
      <c r="AL776" t="s">
        <v>189</v>
      </c>
      <c r="AM776" t="s">
        <v>189</v>
      </c>
      <c r="AN776" t="s">
        <v>189</v>
      </c>
      <c r="AO776" t="s">
        <v>189</v>
      </c>
      <c r="AP776" t="s">
        <v>189</v>
      </c>
      <c r="AQ776" t="s">
        <v>16</v>
      </c>
      <c r="AR776" t="s">
        <v>189</v>
      </c>
      <c r="AS776" t="s">
        <v>16</v>
      </c>
      <c r="AT776" t="s">
        <v>189</v>
      </c>
      <c r="AU776" t="s">
        <v>9344</v>
      </c>
      <c r="AV776" t="s">
        <v>189</v>
      </c>
      <c r="AW776" t="s">
        <v>16</v>
      </c>
      <c r="AX776" t="s">
        <v>16</v>
      </c>
      <c r="AY776" t="s">
        <v>16</v>
      </c>
      <c r="AZ776" t="s">
        <v>16</v>
      </c>
      <c r="BA776" t="s">
        <v>16</v>
      </c>
      <c r="BB776" t="s">
        <v>16</v>
      </c>
      <c r="BC776" t="s">
        <v>16</v>
      </c>
      <c r="BD776" t="s">
        <v>16</v>
      </c>
      <c r="BE776" t="s">
        <v>16</v>
      </c>
      <c r="BF776" t="s">
        <v>189</v>
      </c>
      <c r="BG776" t="s">
        <v>189</v>
      </c>
      <c r="BH776">
        <v>0</v>
      </c>
      <c r="BI776">
        <v>0</v>
      </c>
      <c r="BJ776">
        <v>0</v>
      </c>
      <c r="BK776" t="s">
        <v>189</v>
      </c>
      <c r="BL776" t="s">
        <v>189</v>
      </c>
      <c r="BN776" t="s">
        <v>3970</v>
      </c>
      <c r="BO776" t="s">
        <v>16</v>
      </c>
      <c r="BP776" t="s">
        <v>3973</v>
      </c>
      <c r="BQ776" t="s">
        <v>184</v>
      </c>
      <c r="BR776" t="s">
        <v>6744</v>
      </c>
      <c r="BS776" t="s">
        <v>16</v>
      </c>
      <c r="BT776" t="s">
        <v>16</v>
      </c>
      <c r="BU776" t="s">
        <v>189</v>
      </c>
      <c r="BV776" t="s">
        <v>99</v>
      </c>
      <c r="BW776" t="s">
        <v>189</v>
      </c>
      <c r="BX776" t="s">
        <v>408</v>
      </c>
      <c r="BY776" t="s">
        <v>16</v>
      </c>
      <c r="BZ776" s="138"/>
      <c r="CA776" s="138">
        <v>43538</v>
      </c>
      <c r="CB776" t="s">
        <v>17</v>
      </c>
      <c r="CC776" t="s">
        <v>16</v>
      </c>
      <c r="CD776" t="s">
        <v>6307</v>
      </c>
      <c r="CE776" t="s">
        <v>189</v>
      </c>
      <c r="CF776" t="s">
        <v>189</v>
      </c>
      <c r="CG776" t="s">
        <v>189</v>
      </c>
      <c r="CH776">
        <v>2022</v>
      </c>
      <c r="CI776" s="7">
        <v>44620</v>
      </c>
      <c r="CJ776" t="s">
        <v>4723</v>
      </c>
      <c r="CK776">
        <v>2</v>
      </c>
      <c r="CL776">
        <v>10</v>
      </c>
      <c r="CM776" s="7">
        <v>44620</v>
      </c>
      <c r="CN776" t="s">
        <v>11803</v>
      </c>
      <c r="CO776" t="s">
        <v>9857</v>
      </c>
      <c r="CP776" t="s">
        <v>11556</v>
      </c>
      <c r="CQ776" t="s">
        <v>11780</v>
      </c>
      <c r="CR776" t="s">
        <v>5998</v>
      </c>
      <c r="CS776" t="s">
        <v>5996</v>
      </c>
      <c r="CT776" t="s">
        <v>9853</v>
      </c>
      <c r="CU776" t="s">
        <v>9873</v>
      </c>
      <c r="CV776" t="s">
        <v>6310</v>
      </c>
      <c r="CW776" t="s">
        <v>9874</v>
      </c>
      <c r="CX776" t="s">
        <v>3972</v>
      </c>
      <c r="CY776" t="s">
        <v>9813</v>
      </c>
      <c r="CZ776" t="s">
        <v>6730</v>
      </c>
      <c r="DA776" t="s">
        <v>241</v>
      </c>
      <c r="DB776" t="s">
        <v>16</v>
      </c>
      <c r="DC776" t="s">
        <v>16</v>
      </c>
      <c r="DD776" t="s">
        <v>15</v>
      </c>
      <c r="DE776" t="s">
        <v>16</v>
      </c>
      <c r="DF776" t="s">
        <v>16</v>
      </c>
      <c r="DG776" t="s">
        <v>4727</v>
      </c>
      <c r="DH776" t="s">
        <v>6766</v>
      </c>
      <c r="DI776" t="s">
        <v>5948</v>
      </c>
      <c r="DJ776" t="s">
        <v>16</v>
      </c>
      <c r="DK776" t="s">
        <v>16</v>
      </c>
      <c r="DL776" t="s">
        <v>4465</v>
      </c>
      <c r="DM776" t="s">
        <v>16</v>
      </c>
      <c r="DN776" t="s">
        <v>189</v>
      </c>
      <c r="DO776" t="s">
        <v>11806</v>
      </c>
      <c r="DP776" t="s">
        <v>8331</v>
      </c>
      <c r="DQ776" t="s">
        <v>10399</v>
      </c>
      <c r="DR776" t="s">
        <v>8332</v>
      </c>
    </row>
    <row r="777" spans="1:122" x14ac:dyDescent="0.25">
      <c r="A777">
        <v>138</v>
      </c>
      <c r="B777" t="s">
        <v>189</v>
      </c>
      <c r="C777" t="s">
        <v>4000</v>
      </c>
      <c r="D777" s="138">
        <v>44620</v>
      </c>
      <c r="E777" t="s">
        <v>4001</v>
      </c>
      <c r="F777" t="s">
        <v>1930</v>
      </c>
      <c r="G777" t="s">
        <v>1929</v>
      </c>
      <c r="H777" t="s">
        <v>11</v>
      </c>
      <c r="I777" t="s">
        <v>9802</v>
      </c>
      <c r="J777" t="s">
        <v>100</v>
      </c>
      <c r="K777">
        <v>0.2</v>
      </c>
      <c r="L777">
        <v>0.2</v>
      </c>
      <c r="M777">
        <v>1.26</v>
      </c>
      <c r="N777">
        <v>1.5629999999999999</v>
      </c>
      <c r="O777" t="s">
        <v>189</v>
      </c>
      <c r="P777" t="s">
        <v>13</v>
      </c>
      <c r="Q777" t="s">
        <v>506</v>
      </c>
      <c r="R777" t="s">
        <v>639</v>
      </c>
      <c r="S777" t="s">
        <v>506</v>
      </c>
      <c r="T777" t="s">
        <v>16</v>
      </c>
      <c r="U777" t="s">
        <v>2079</v>
      </c>
      <c r="V777" t="s">
        <v>2410</v>
      </c>
      <c r="W777">
        <v>100</v>
      </c>
      <c r="X777" t="s">
        <v>22</v>
      </c>
      <c r="Y777" t="s">
        <v>6282</v>
      </c>
      <c r="Z777" t="s">
        <v>6282</v>
      </c>
      <c r="AA777" t="s">
        <v>189</v>
      </c>
      <c r="AB777" s="138">
        <v>44627</v>
      </c>
      <c r="AC777" s="138">
        <v>44811</v>
      </c>
      <c r="AD777" t="s">
        <v>6241</v>
      </c>
      <c r="AE777" t="s">
        <v>5411</v>
      </c>
      <c r="AF777" t="s">
        <v>16</v>
      </c>
      <c r="AG777" t="s">
        <v>189</v>
      </c>
      <c r="AH777" s="138">
        <v>45723</v>
      </c>
      <c r="AI777" t="s">
        <v>2414</v>
      </c>
      <c r="AJ777" t="s">
        <v>189</v>
      </c>
      <c r="AK777" t="s">
        <v>189</v>
      </c>
      <c r="AL777" t="s">
        <v>189</v>
      </c>
      <c r="AM777" t="s">
        <v>189</v>
      </c>
      <c r="AN777" t="s">
        <v>189</v>
      </c>
      <c r="AO777" t="s">
        <v>189</v>
      </c>
      <c r="AP777" t="s">
        <v>189</v>
      </c>
      <c r="AQ777" t="s">
        <v>16</v>
      </c>
      <c r="AR777" t="s">
        <v>189</v>
      </c>
      <c r="AS777" t="s">
        <v>16</v>
      </c>
      <c r="AT777" t="s">
        <v>189</v>
      </c>
      <c r="AU777" t="s">
        <v>9344</v>
      </c>
      <c r="AV777" t="s">
        <v>189</v>
      </c>
      <c r="AW777" t="s">
        <v>16</v>
      </c>
      <c r="AX777" t="s">
        <v>16</v>
      </c>
      <c r="AY777" t="s">
        <v>16</v>
      </c>
      <c r="AZ777" t="s">
        <v>16</v>
      </c>
      <c r="BA777" t="s">
        <v>16</v>
      </c>
      <c r="BB777" t="s">
        <v>16</v>
      </c>
      <c r="BC777" t="s">
        <v>16</v>
      </c>
      <c r="BD777" t="s">
        <v>16</v>
      </c>
      <c r="BE777" t="s">
        <v>16</v>
      </c>
      <c r="BF777" t="s">
        <v>189</v>
      </c>
      <c r="BG777" t="s">
        <v>189</v>
      </c>
      <c r="BH777">
        <v>0</v>
      </c>
      <c r="BI777">
        <v>0</v>
      </c>
      <c r="BJ777">
        <v>0</v>
      </c>
      <c r="BK777" t="s">
        <v>189</v>
      </c>
      <c r="BL777" t="s">
        <v>189</v>
      </c>
      <c r="BN777" t="s">
        <v>3970</v>
      </c>
      <c r="BO777" t="s">
        <v>16</v>
      </c>
      <c r="BP777" t="s">
        <v>3973</v>
      </c>
      <c r="BQ777" t="s">
        <v>184</v>
      </c>
      <c r="BR777" t="s">
        <v>6744</v>
      </c>
      <c r="BS777" t="s">
        <v>16</v>
      </c>
      <c r="BT777" t="s">
        <v>16</v>
      </c>
      <c r="BU777" t="s">
        <v>189</v>
      </c>
      <c r="BV777" t="s">
        <v>99</v>
      </c>
      <c r="BW777" t="s">
        <v>189</v>
      </c>
      <c r="BX777" t="s">
        <v>408</v>
      </c>
      <c r="BY777" t="s">
        <v>16</v>
      </c>
      <c r="BZ777" s="138"/>
      <c r="CA777" s="138">
        <v>43538</v>
      </c>
      <c r="CB777" t="s">
        <v>17</v>
      </c>
      <c r="CC777" t="s">
        <v>16</v>
      </c>
      <c r="CD777" t="s">
        <v>6307</v>
      </c>
      <c r="CE777" t="s">
        <v>189</v>
      </c>
      <c r="CF777" t="s">
        <v>189</v>
      </c>
      <c r="CG777" t="s">
        <v>189</v>
      </c>
      <c r="CH777">
        <v>2022</v>
      </c>
      <c r="CI777" s="7">
        <v>44620</v>
      </c>
      <c r="CJ777" t="s">
        <v>4723</v>
      </c>
      <c r="CK777">
        <v>2</v>
      </c>
      <c r="CL777">
        <v>10</v>
      </c>
      <c r="CM777" s="7">
        <v>44620</v>
      </c>
      <c r="CN777" t="s">
        <v>11803</v>
      </c>
      <c r="CO777" t="s">
        <v>9857</v>
      </c>
      <c r="CP777" t="s">
        <v>11556</v>
      </c>
      <c r="CQ777" t="s">
        <v>11780</v>
      </c>
      <c r="CR777" t="s">
        <v>5998</v>
      </c>
      <c r="CS777" t="s">
        <v>5996</v>
      </c>
      <c r="CT777" t="s">
        <v>9853</v>
      </c>
      <c r="CU777" t="s">
        <v>9873</v>
      </c>
      <c r="CV777" t="s">
        <v>6310</v>
      </c>
      <c r="CW777" t="s">
        <v>9874</v>
      </c>
      <c r="CX777" t="s">
        <v>3972</v>
      </c>
      <c r="CY777" t="s">
        <v>9813</v>
      </c>
      <c r="CZ777" t="s">
        <v>6730</v>
      </c>
      <c r="DA777" t="s">
        <v>241</v>
      </c>
      <c r="DB777" t="s">
        <v>16</v>
      </c>
      <c r="DC777" t="s">
        <v>16</v>
      </c>
      <c r="DD777" t="s">
        <v>22</v>
      </c>
      <c r="DE777" t="s">
        <v>16</v>
      </c>
      <c r="DF777" t="s">
        <v>2527</v>
      </c>
      <c r="DG777" t="s">
        <v>4727</v>
      </c>
      <c r="DH777" t="s">
        <v>6766</v>
      </c>
      <c r="DI777" t="s">
        <v>5909</v>
      </c>
      <c r="DJ777" t="s">
        <v>16</v>
      </c>
      <c r="DK777" t="s">
        <v>16</v>
      </c>
      <c r="DL777" t="s">
        <v>5972</v>
      </c>
      <c r="DM777" t="s">
        <v>9663</v>
      </c>
      <c r="DN777" t="s">
        <v>189</v>
      </c>
      <c r="DO777" t="s">
        <v>11325</v>
      </c>
      <c r="DP777" t="s">
        <v>8331</v>
      </c>
      <c r="DQ777" t="s">
        <v>10399</v>
      </c>
      <c r="DR777" t="s">
        <v>8322</v>
      </c>
    </row>
    <row r="778" spans="1:122" x14ac:dyDescent="0.25">
      <c r="A778">
        <v>137</v>
      </c>
      <c r="B778" t="s">
        <v>189</v>
      </c>
      <c r="C778" t="s">
        <v>3999</v>
      </c>
      <c r="D778" s="138">
        <v>44620</v>
      </c>
      <c r="E778" t="s">
        <v>7140</v>
      </c>
      <c r="F778" t="s">
        <v>11</v>
      </c>
      <c r="G778" t="s">
        <v>1926</v>
      </c>
      <c r="H778" t="s">
        <v>2521</v>
      </c>
      <c r="I778" t="s">
        <v>4840</v>
      </c>
      <c r="J778" t="s">
        <v>100</v>
      </c>
      <c r="K778">
        <v>4</v>
      </c>
      <c r="L778">
        <v>4</v>
      </c>
      <c r="M778">
        <v>25.24</v>
      </c>
      <c r="N778">
        <v>31.256</v>
      </c>
      <c r="O778" t="s">
        <v>189</v>
      </c>
      <c r="P778" t="s">
        <v>13</v>
      </c>
      <c r="Q778" t="s">
        <v>565</v>
      </c>
      <c r="R778" t="s">
        <v>3997</v>
      </c>
      <c r="S778" t="s">
        <v>3998</v>
      </c>
      <c r="T778" t="s">
        <v>3998</v>
      </c>
      <c r="U778" t="s">
        <v>1936</v>
      </c>
      <c r="V778" t="s">
        <v>2410</v>
      </c>
      <c r="W778">
        <v>99.87</v>
      </c>
      <c r="X778" t="s">
        <v>15</v>
      </c>
      <c r="Y778" t="s">
        <v>6282</v>
      </c>
      <c r="Z778" t="s">
        <v>6282</v>
      </c>
      <c r="AA778" t="s">
        <v>9911</v>
      </c>
      <c r="AB778" s="138">
        <v>44627</v>
      </c>
      <c r="AC778" s="138">
        <v>44811</v>
      </c>
      <c r="AD778" t="s">
        <v>6241</v>
      </c>
      <c r="AE778" t="s">
        <v>5075</v>
      </c>
      <c r="AF778" t="s">
        <v>16</v>
      </c>
      <c r="AG778" t="s">
        <v>4859</v>
      </c>
      <c r="AH778" s="138">
        <v>45723</v>
      </c>
      <c r="AI778" t="s">
        <v>2414</v>
      </c>
      <c r="AJ778" t="s">
        <v>189</v>
      </c>
      <c r="AK778" t="s">
        <v>189</v>
      </c>
      <c r="AL778" t="s">
        <v>189</v>
      </c>
      <c r="AM778" t="s">
        <v>189</v>
      </c>
      <c r="AN778" t="s">
        <v>189</v>
      </c>
      <c r="AO778" t="s">
        <v>189</v>
      </c>
      <c r="AP778" t="s">
        <v>189</v>
      </c>
      <c r="AQ778" t="s">
        <v>16</v>
      </c>
      <c r="AR778" t="s">
        <v>189</v>
      </c>
      <c r="AS778" t="s">
        <v>16</v>
      </c>
      <c r="AT778" t="s">
        <v>189</v>
      </c>
      <c r="AU778" t="s">
        <v>9344</v>
      </c>
      <c r="AV778" t="s">
        <v>189</v>
      </c>
      <c r="AW778" t="s">
        <v>16</v>
      </c>
      <c r="AX778" t="s">
        <v>16</v>
      </c>
      <c r="AY778" t="s">
        <v>16</v>
      </c>
      <c r="AZ778" t="s">
        <v>16</v>
      </c>
      <c r="BA778" t="s">
        <v>16</v>
      </c>
      <c r="BB778" t="s">
        <v>16</v>
      </c>
      <c r="BC778" t="s">
        <v>199</v>
      </c>
      <c r="BD778" t="s">
        <v>16</v>
      </c>
      <c r="BE778" t="s">
        <v>2136</v>
      </c>
      <c r="BF778" t="s">
        <v>189</v>
      </c>
      <c r="BG778" t="s">
        <v>189</v>
      </c>
      <c r="BH778">
        <v>0</v>
      </c>
      <c r="BI778">
        <v>0</v>
      </c>
      <c r="BJ778">
        <v>0</v>
      </c>
      <c r="BK778" t="s">
        <v>189</v>
      </c>
      <c r="BL778" t="s">
        <v>189</v>
      </c>
      <c r="BN778" t="s">
        <v>2524</v>
      </c>
      <c r="BO778" t="s">
        <v>16</v>
      </c>
      <c r="BP778" t="s">
        <v>2527</v>
      </c>
      <c r="BQ778" t="s">
        <v>260</v>
      </c>
      <c r="BR778" t="s">
        <v>5653</v>
      </c>
      <c r="BS778" t="s">
        <v>9678</v>
      </c>
      <c r="BT778" t="s">
        <v>9679</v>
      </c>
      <c r="BU778" t="s">
        <v>189</v>
      </c>
      <c r="BV778" t="s">
        <v>129</v>
      </c>
      <c r="BW778" t="s">
        <v>16</v>
      </c>
      <c r="BX778" t="s">
        <v>16</v>
      </c>
      <c r="BY778" t="s">
        <v>16</v>
      </c>
      <c r="BZ778" s="138"/>
      <c r="CA778" s="138">
        <v>31615</v>
      </c>
      <c r="CB778" t="s">
        <v>29</v>
      </c>
      <c r="CC778" t="s">
        <v>29</v>
      </c>
      <c r="CD778" t="s">
        <v>6307</v>
      </c>
      <c r="CE778" t="s">
        <v>6307</v>
      </c>
      <c r="CF778" t="s">
        <v>6307</v>
      </c>
      <c r="CG778" t="s">
        <v>189</v>
      </c>
      <c r="CH778">
        <v>2022</v>
      </c>
      <c r="CI778" s="7">
        <v>44620</v>
      </c>
      <c r="CJ778" t="s">
        <v>16</v>
      </c>
      <c r="CK778">
        <v>2</v>
      </c>
      <c r="CL778">
        <v>10</v>
      </c>
      <c r="CM778" s="7">
        <v>44620</v>
      </c>
      <c r="CN778" t="s">
        <v>11803</v>
      </c>
      <c r="CO778" t="s">
        <v>9857</v>
      </c>
      <c r="CP778" t="s">
        <v>11556</v>
      </c>
      <c r="CQ778" t="s">
        <v>11780</v>
      </c>
      <c r="CR778" t="s">
        <v>5998</v>
      </c>
      <c r="CS778" t="s">
        <v>5996</v>
      </c>
      <c r="CT778" t="s">
        <v>9853</v>
      </c>
      <c r="CU778" t="s">
        <v>6826</v>
      </c>
      <c r="CV778" t="s">
        <v>6310</v>
      </c>
      <c r="CW778" t="s">
        <v>9874</v>
      </c>
      <c r="CX778" t="s">
        <v>3272</v>
      </c>
      <c r="CY778" t="s">
        <v>9813</v>
      </c>
      <c r="CZ778" t="s">
        <v>6730</v>
      </c>
      <c r="DA778" t="s">
        <v>188</v>
      </c>
      <c r="DB778" t="s">
        <v>16</v>
      </c>
      <c r="DC778" t="s">
        <v>16</v>
      </c>
      <c r="DD778" t="s">
        <v>15</v>
      </c>
      <c r="DE778" t="s">
        <v>16</v>
      </c>
      <c r="DF778" t="s">
        <v>16</v>
      </c>
      <c r="DG778" t="s">
        <v>4727</v>
      </c>
      <c r="DH778" t="s">
        <v>2051</v>
      </c>
      <c r="DI778" t="s">
        <v>4502</v>
      </c>
      <c r="DJ778" t="s">
        <v>9911</v>
      </c>
      <c r="DK778" t="s">
        <v>5514</v>
      </c>
      <c r="DL778" t="s">
        <v>5514</v>
      </c>
      <c r="DM778" t="s">
        <v>16</v>
      </c>
      <c r="DN778" t="s">
        <v>189</v>
      </c>
      <c r="DO778" t="s">
        <v>10947</v>
      </c>
      <c r="DP778" t="s">
        <v>8333</v>
      </c>
      <c r="DQ778" t="s">
        <v>10399</v>
      </c>
      <c r="DR778" t="s">
        <v>8334</v>
      </c>
    </row>
    <row r="779" spans="1:122" x14ac:dyDescent="0.25">
      <c r="A779">
        <v>136</v>
      </c>
      <c r="B779" t="s">
        <v>189</v>
      </c>
      <c r="C779" t="s">
        <v>3995</v>
      </c>
      <c r="D779" s="138">
        <v>44620</v>
      </c>
      <c r="E779" t="s">
        <v>4831</v>
      </c>
      <c r="F779" t="s">
        <v>3991</v>
      </c>
      <c r="G779" t="s">
        <v>1926</v>
      </c>
      <c r="H779" t="s">
        <v>1939</v>
      </c>
      <c r="I779" t="s">
        <v>4840</v>
      </c>
      <c r="J779" t="s">
        <v>100</v>
      </c>
      <c r="K779">
        <v>2</v>
      </c>
      <c r="L779">
        <v>2</v>
      </c>
      <c r="M779">
        <v>12.62</v>
      </c>
      <c r="N779">
        <v>15.628</v>
      </c>
      <c r="O779" t="s">
        <v>189</v>
      </c>
      <c r="P779" t="s">
        <v>104</v>
      </c>
      <c r="Q779" t="s">
        <v>93</v>
      </c>
      <c r="R779" t="s">
        <v>3992</v>
      </c>
      <c r="S779" t="s">
        <v>3993</v>
      </c>
      <c r="T779" t="s">
        <v>3993</v>
      </c>
      <c r="U779" t="s">
        <v>1938</v>
      </c>
      <c r="V779" t="s">
        <v>2410</v>
      </c>
      <c r="W779">
        <v>98.396000000000001</v>
      </c>
      <c r="X779" t="s">
        <v>32</v>
      </c>
      <c r="Y779" t="s">
        <v>6282</v>
      </c>
      <c r="Z779" t="s">
        <v>6282</v>
      </c>
      <c r="AA779" t="s">
        <v>9887</v>
      </c>
      <c r="AB779" s="138">
        <v>44627</v>
      </c>
      <c r="AC779" s="138">
        <v>44811</v>
      </c>
      <c r="AD779" t="s">
        <v>6240</v>
      </c>
      <c r="AE779" t="s">
        <v>5414</v>
      </c>
      <c r="AF779" t="s">
        <v>16</v>
      </c>
      <c r="AG779" t="s">
        <v>189</v>
      </c>
      <c r="AH779" s="138">
        <v>46453</v>
      </c>
      <c r="AI779" t="s">
        <v>2414</v>
      </c>
      <c r="AJ779" t="s">
        <v>189</v>
      </c>
      <c r="AK779" t="s">
        <v>189</v>
      </c>
      <c r="AL779" t="s">
        <v>189</v>
      </c>
      <c r="AM779" t="s">
        <v>189</v>
      </c>
      <c r="AN779" t="s">
        <v>189</v>
      </c>
      <c r="AO779" t="s">
        <v>189</v>
      </c>
      <c r="AP779" t="s">
        <v>189</v>
      </c>
      <c r="AQ779" t="s">
        <v>16</v>
      </c>
      <c r="AR779" t="s">
        <v>189</v>
      </c>
      <c r="AS779" t="s">
        <v>16</v>
      </c>
      <c r="AT779" t="s">
        <v>189</v>
      </c>
      <c r="AU779" t="s">
        <v>9344</v>
      </c>
      <c r="AV779" t="s">
        <v>189</v>
      </c>
      <c r="AW779" t="s">
        <v>4620</v>
      </c>
      <c r="AX779" t="s">
        <v>4623</v>
      </c>
      <c r="AY779" t="s">
        <v>16</v>
      </c>
      <c r="AZ779" t="s">
        <v>16</v>
      </c>
      <c r="BA779" t="s">
        <v>16</v>
      </c>
      <c r="BB779" t="s">
        <v>16</v>
      </c>
      <c r="BC779" t="s">
        <v>16</v>
      </c>
      <c r="BD779" t="s">
        <v>16</v>
      </c>
      <c r="BE779" t="s">
        <v>16</v>
      </c>
      <c r="BF779" t="s">
        <v>189</v>
      </c>
      <c r="BG779" t="s">
        <v>189</v>
      </c>
      <c r="BH779">
        <v>0</v>
      </c>
      <c r="BI779">
        <v>0</v>
      </c>
      <c r="BJ779">
        <v>0</v>
      </c>
      <c r="BK779" t="s">
        <v>189</v>
      </c>
      <c r="BL779" t="s">
        <v>189</v>
      </c>
      <c r="BN779" t="s">
        <v>3994</v>
      </c>
      <c r="BO779" t="s">
        <v>16</v>
      </c>
      <c r="BP779" t="s">
        <v>4831</v>
      </c>
      <c r="BQ779" t="s">
        <v>240</v>
      </c>
      <c r="BR779" t="s">
        <v>6745</v>
      </c>
      <c r="BS779" t="s">
        <v>16</v>
      </c>
      <c r="BT779" t="s">
        <v>16</v>
      </c>
      <c r="BU779" t="s">
        <v>189</v>
      </c>
      <c r="BV779" t="s">
        <v>129</v>
      </c>
      <c r="BW779" t="s">
        <v>16</v>
      </c>
      <c r="BX779" t="s">
        <v>914</v>
      </c>
      <c r="BY779" t="s">
        <v>16</v>
      </c>
      <c r="BZ779" s="138"/>
      <c r="CA779" s="138">
        <v>41089</v>
      </c>
      <c r="CB779" t="s">
        <v>34</v>
      </c>
      <c r="CC779" t="s">
        <v>6745</v>
      </c>
      <c r="CD779" t="s">
        <v>6307</v>
      </c>
      <c r="CE779" t="s">
        <v>189</v>
      </c>
      <c r="CF779" t="s">
        <v>189</v>
      </c>
      <c r="CG779" t="s">
        <v>189</v>
      </c>
      <c r="CH779">
        <v>2022</v>
      </c>
      <c r="CI779" s="7">
        <v>44620</v>
      </c>
      <c r="CJ779" t="s">
        <v>16</v>
      </c>
      <c r="CK779">
        <v>2</v>
      </c>
      <c r="CL779">
        <v>10</v>
      </c>
      <c r="CM779" s="7">
        <v>44620</v>
      </c>
      <c r="CN779" t="s">
        <v>11803</v>
      </c>
      <c r="CO779" t="s">
        <v>9857</v>
      </c>
      <c r="CP779" t="s">
        <v>11556</v>
      </c>
      <c r="CQ779" t="s">
        <v>11780</v>
      </c>
      <c r="CR779" t="s">
        <v>5998</v>
      </c>
      <c r="CS779" t="s">
        <v>5996</v>
      </c>
      <c r="CT779" t="s">
        <v>9853</v>
      </c>
      <c r="CU779" t="s">
        <v>9873</v>
      </c>
      <c r="CV779" t="s">
        <v>6310</v>
      </c>
      <c r="CW779" t="s">
        <v>9912</v>
      </c>
      <c r="CX779" t="s">
        <v>3996</v>
      </c>
      <c r="CY779" t="s">
        <v>9813</v>
      </c>
      <c r="CZ779" t="s">
        <v>6730</v>
      </c>
      <c r="DA779" t="s">
        <v>252</v>
      </c>
      <c r="DB779" t="s">
        <v>9800</v>
      </c>
      <c r="DC779" t="s">
        <v>3994</v>
      </c>
      <c r="DD779" t="s">
        <v>32</v>
      </c>
      <c r="DE779" t="s">
        <v>16</v>
      </c>
      <c r="DF779" t="s">
        <v>16</v>
      </c>
      <c r="DG779" t="s">
        <v>4730</v>
      </c>
      <c r="DH779" t="s">
        <v>2051</v>
      </c>
      <c r="DI779" t="s">
        <v>4504</v>
      </c>
      <c r="DJ779" t="s">
        <v>9887</v>
      </c>
      <c r="DK779" t="s">
        <v>4345</v>
      </c>
      <c r="DL779" t="s">
        <v>4345</v>
      </c>
      <c r="DM779" t="s">
        <v>16</v>
      </c>
      <c r="DN779" t="s">
        <v>189</v>
      </c>
      <c r="DO779" t="s">
        <v>11807</v>
      </c>
      <c r="DP779" t="s">
        <v>8335</v>
      </c>
      <c r="DQ779" t="s">
        <v>10399</v>
      </c>
      <c r="DR779" t="s">
        <v>8336</v>
      </c>
    </row>
    <row r="780" spans="1:122" x14ac:dyDescent="0.25">
      <c r="A780">
        <v>135</v>
      </c>
      <c r="B780" t="s">
        <v>189</v>
      </c>
      <c r="C780" t="s">
        <v>4017</v>
      </c>
      <c r="D780" s="138">
        <v>44617</v>
      </c>
      <c r="E780" t="s">
        <v>941</v>
      </c>
      <c r="F780" t="s">
        <v>106</v>
      </c>
      <c r="G780" t="s">
        <v>1929</v>
      </c>
      <c r="H780" t="s">
        <v>106</v>
      </c>
      <c r="I780" t="s">
        <v>4840</v>
      </c>
      <c r="J780" t="s">
        <v>100</v>
      </c>
      <c r="K780">
        <v>3</v>
      </c>
      <c r="L780">
        <v>3</v>
      </c>
      <c r="M780">
        <v>18.95</v>
      </c>
      <c r="N780">
        <v>23.427</v>
      </c>
      <c r="O780" t="s">
        <v>189</v>
      </c>
      <c r="P780" t="s">
        <v>13</v>
      </c>
      <c r="Q780" t="s">
        <v>888</v>
      </c>
      <c r="R780" t="s">
        <v>387</v>
      </c>
      <c r="S780" t="s">
        <v>888</v>
      </c>
      <c r="T780" t="s">
        <v>16</v>
      </c>
      <c r="U780" t="s">
        <v>1938</v>
      </c>
      <c r="V780" t="s">
        <v>2410</v>
      </c>
      <c r="W780">
        <v>100</v>
      </c>
      <c r="X780" t="s">
        <v>15</v>
      </c>
      <c r="Y780" t="s">
        <v>6285</v>
      </c>
      <c r="Z780" t="s">
        <v>1048</v>
      </c>
      <c r="AA780" t="s">
        <v>9887</v>
      </c>
      <c r="AB780" s="138">
        <v>44623</v>
      </c>
      <c r="AC780" s="138">
        <v>44807</v>
      </c>
      <c r="AD780" t="s">
        <v>6241</v>
      </c>
      <c r="AE780" t="s">
        <v>5341</v>
      </c>
      <c r="AF780" t="s">
        <v>16</v>
      </c>
      <c r="AG780" t="s">
        <v>189</v>
      </c>
      <c r="AH780" s="138">
        <v>45719</v>
      </c>
      <c r="AI780" t="s">
        <v>2414</v>
      </c>
      <c r="AJ780" t="s">
        <v>189</v>
      </c>
      <c r="AK780" t="s">
        <v>189</v>
      </c>
      <c r="AL780" t="s">
        <v>189</v>
      </c>
      <c r="AM780" t="s">
        <v>189</v>
      </c>
      <c r="AN780" t="s">
        <v>189</v>
      </c>
      <c r="AO780" t="s">
        <v>189</v>
      </c>
      <c r="AP780" t="s">
        <v>189</v>
      </c>
      <c r="AQ780" t="s">
        <v>16</v>
      </c>
      <c r="AR780" t="s">
        <v>189</v>
      </c>
      <c r="AS780" t="s">
        <v>16</v>
      </c>
      <c r="AT780" t="s">
        <v>189</v>
      </c>
      <c r="AU780" t="s">
        <v>9344</v>
      </c>
      <c r="AV780" t="s">
        <v>189</v>
      </c>
      <c r="AW780" t="s">
        <v>16</v>
      </c>
      <c r="AX780" t="s">
        <v>16</v>
      </c>
      <c r="AY780" t="s">
        <v>16</v>
      </c>
      <c r="AZ780" t="s">
        <v>16</v>
      </c>
      <c r="BA780" t="s">
        <v>16</v>
      </c>
      <c r="BB780" t="s">
        <v>16</v>
      </c>
      <c r="BC780" t="s">
        <v>16</v>
      </c>
      <c r="BD780" t="s">
        <v>16</v>
      </c>
      <c r="BE780" t="s">
        <v>16</v>
      </c>
      <c r="BF780" t="s">
        <v>189</v>
      </c>
      <c r="BG780" t="s">
        <v>189</v>
      </c>
      <c r="BH780">
        <v>0</v>
      </c>
      <c r="BI780">
        <v>0</v>
      </c>
      <c r="BJ780">
        <v>0</v>
      </c>
      <c r="BK780" t="s">
        <v>189</v>
      </c>
      <c r="BL780" t="s">
        <v>189</v>
      </c>
      <c r="BN780" t="s">
        <v>943</v>
      </c>
      <c r="BO780" t="s">
        <v>16</v>
      </c>
      <c r="BP780" t="s">
        <v>941</v>
      </c>
      <c r="BQ780" t="s">
        <v>184</v>
      </c>
      <c r="BR780" t="s">
        <v>6744</v>
      </c>
      <c r="BS780" t="s">
        <v>9667</v>
      </c>
      <c r="BT780" t="s">
        <v>16</v>
      </c>
      <c r="BU780" t="s">
        <v>189</v>
      </c>
      <c r="BV780" t="s">
        <v>58</v>
      </c>
      <c r="BW780" t="s">
        <v>195</v>
      </c>
      <c r="BX780" t="s">
        <v>201</v>
      </c>
      <c r="BY780" t="s">
        <v>944</v>
      </c>
      <c r="BZ780" s="138"/>
      <c r="CA780" s="138">
        <v>43262</v>
      </c>
      <c r="CB780" t="s">
        <v>17</v>
      </c>
      <c r="CC780" t="s">
        <v>17</v>
      </c>
      <c r="CD780" t="s">
        <v>6307</v>
      </c>
      <c r="CE780" t="s">
        <v>189</v>
      </c>
      <c r="CF780" t="s">
        <v>6307</v>
      </c>
      <c r="CG780" t="s">
        <v>189</v>
      </c>
      <c r="CH780">
        <v>2022</v>
      </c>
      <c r="CI780" s="7">
        <v>44617</v>
      </c>
      <c r="CJ780" t="s">
        <v>4723</v>
      </c>
      <c r="CK780">
        <v>2</v>
      </c>
      <c r="CL780">
        <v>9</v>
      </c>
      <c r="CM780" s="7">
        <v>44613</v>
      </c>
      <c r="CN780" t="s">
        <v>11808</v>
      </c>
      <c r="CO780" t="s">
        <v>9857</v>
      </c>
      <c r="CP780" t="s">
        <v>11556</v>
      </c>
      <c r="CQ780" t="s">
        <v>11780</v>
      </c>
      <c r="CR780" t="s">
        <v>5998</v>
      </c>
      <c r="CS780" t="s">
        <v>5997</v>
      </c>
      <c r="CT780" t="s">
        <v>9853</v>
      </c>
      <c r="CU780" t="s">
        <v>6824</v>
      </c>
      <c r="CV780" t="s">
        <v>6310</v>
      </c>
      <c r="CW780" t="s">
        <v>9874</v>
      </c>
      <c r="CX780" t="s">
        <v>945</v>
      </c>
      <c r="CY780" t="s">
        <v>9813</v>
      </c>
      <c r="CZ780" t="s">
        <v>6730</v>
      </c>
      <c r="DA780" t="s">
        <v>252</v>
      </c>
      <c r="DB780" t="s">
        <v>9800</v>
      </c>
      <c r="DC780" t="s">
        <v>16</v>
      </c>
      <c r="DD780" t="s">
        <v>15</v>
      </c>
      <c r="DE780" t="s">
        <v>16</v>
      </c>
      <c r="DF780" t="s">
        <v>16</v>
      </c>
      <c r="DG780" t="s">
        <v>4727</v>
      </c>
      <c r="DH780" t="s">
        <v>2051</v>
      </c>
      <c r="DI780" t="s">
        <v>4501</v>
      </c>
      <c r="DJ780" t="s">
        <v>9887</v>
      </c>
      <c r="DK780" t="s">
        <v>4345</v>
      </c>
      <c r="DL780" t="s">
        <v>4345</v>
      </c>
      <c r="DM780" t="s">
        <v>16</v>
      </c>
      <c r="DN780" t="s">
        <v>189</v>
      </c>
      <c r="DO780" t="s">
        <v>10826</v>
      </c>
      <c r="DP780" t="s">
        <v>8337</v>
      </c>
      <c r="DQ780" t="s">
        <v>10400</v>
      </c>
      <c r="DR780" t="s">
        <v>8338</v>
      </c>
    </row>
    <row r="781" spans="1:122" x14ac:dyDescent="0.25">
      <c r="A781">
        <v>134</v>
      </c>
      <c r="B781" t="s">
        <v>189</v>
      </c>
      <c r="C781" t="s">
        <v>4015</v>
      </c>
      <c r="D781" s="138">
        <v>44617</v>
      </c>
      <c r="E781" t="s">
        <v>2276</v>
      </c>
      <c r="F781" t="s">
        <v>11</v>
      </c>
      <c r="G781" t="s">
        <v>1929</v>
      </c>
      <c r="H781" t="s">
        <v>11</v>
      </c>
      <c r="I781" t="s">
        <v>9802</v>
      </c>
      <c r="J781" t="s">
        <v>100</v>
      </c>
      <c r="K781">
        <v>0.8</v>
      </c>
      <c r="L781">
        <v>0.8</v>
      </c>
      <c r="M781">
        <v>5.05</v>
      </c>
      <c r="N781">
        <v>6.2469999999999999</v>
      </c>
      <c r="O781" t="s">
        <v>189</v>
      </c>
      <c r="P781" t="s">
        <v>13</v>
      </c>
      <c r="Q781" t="s">
        <v>20</v>
      </c>
      <c r="R781" t="s">
        <v>16</v>
      </c>
      <c r="S781" t="s">
        <v>16</v>
      </c>
      <c r="T781" t="s">
        <v>16</v>
      </c>
      <c r="U781" t="s">
        <v>16</v>
      </c>
      <c r="V781" t="s">
        <v>2410</v>
      </c>
      <c r="W781">
        <v>100</v>
      </c>
      <c r="X781" t="s">
        <v>32</v>
      </c>
      <c r="Y781" t="s">
        <v>6282</v>
      </c>
      <c r="Z781" t="s">
        <v>6282</v>
      </c>
      <c r="AA781" t="s">
        <v>189</v>
      </c>
      <c r="AB781" s="138">
        <v>44622</v>
      </c>
      <c r="AC781" s="138">
        <v>44806</v>
      </c>
      <c r="AD781" t="s">
        <v>6242</v>
      </c>
      <c r="AE781" t="s">
        <v>5103</v>
      </c>
      <c r="AF781" t="s">
        <v>16</v>
      </c>
      <c r="AG781" t="s">
        <v>189</v>
      </c>
      <c r="AH781" s="138">
        <v>45718</v>
      </c>
      <c r="AI781" t="s">
        <v>2414</v>
      </c>
      <c r="AJ781" t="s">
        <v>189</v>
      </c>
      <c r="AK781" t="s">
        <v>189</v>
      </c>
      <c r="AL781" t="s">
        <v>189</v>
      </c>
      <c r="AM781" t="s">
        <v>189</v>
      </c>
      <c r="AN781" t="s">
        <v>189</v>
      </c>
      <c r="AO781" t="s">
        <v>189</v>
      </c>
      <c r="AP781" t="s">
        <v>189</v>
      </c>
      <c r="AQ781" t="s">
        <v>16</v>
      </c>
      <c r="AR781" t="s">
        <v>189</v>
      </c>
      <c r="AS781" t="s">
        <v>16</v>
      </c>
      <c r="AT781" t="s">
        <v>189</v>
      </c>
      <c r="AU781" t="s">
        <v>9344</v>
      </c>
      <c r="AV781" t="s">
        <v>189</v>
      </c>
      <c r="AW781" t="s">
        <v>16</v>
      </c>
      <c r="AX781" t="s">
        <v>16</v>
      </c>
      <c r="AY781" t="s">
        <v>16</v>
      </c>
      <c r="AZ781" t="s">
        <v>16</v>
      </c>
      <c r="BA781" t="s">
        <v>16</v>
      </c>
      <c r="BB781" t="s">
        <v>16</v>
      </c>
      <c r="BC781" t="s">
        <v>16</v>
      </c>
      <c r="BD781" t="s">
        <v>16</v>
      </c>
      <c r="BE781" t="s">
        <v>16</v>
      </c>
      <c r="BF781" t="s">
        <v>189</v>
      </c>
      <c r="BG781" t="s">
        <v>189</v>
      </c>
      <c r="BH781">
        <v>0</v>
      </c>
      <c r="BI781">
        <v>0</v>
      </c>
      <c r="BJ781">
        <v>0</v>
      </c>
      <c r="BK781" t="s">
        <v>189</v>
      </c>
      <c r="BL781" t="s">
        <v>189</v>
      </c>
      <c r="BN781" t="s">
        <v>2277</v>
      </c>
      <c r="BO781" t="s">
        <v>16</v>
      </c>
      <c r="BP781" t="s">
        <v>2276</v>
      </c>
      <c r="BQ781" t="s">
        <v>184</v>
      </c>
      <c r="BR781" t="s">
        <v>6744</v>
      </c>
      <c r="BS781" t="s">
        <v>9667</v>
      </c>
      <c r="BT781" t="s">
        <v>16</v>
      </c>
      <c r="BU781" t="s">
        <v>189</v>
      </c>
      <c r="BV781" t="s">
        <v>27</v>
      </c>
      <c r="BW781" t="s">
        <v>195</v>
      </c>
      <c r="BX781" t="s">
        <v>279</v>
      </c>
      <c r="BY781" t="s">
        <v>588</v>
      </c>
      <c r="BZ781" s="138"/>
      <c r="CA781" s="138">
        <v>44449</v>
      </c>
      <c r="CB781" t="s">
        <v>17</v>
      </c>
      <c r="CC781" t="s">
        <v>17</v>
      </c>
      <c r="CD781" t="s">
        <v>6307</v>
      </c>
      <c r="CE781" t="s">
        <v>189</v>
      </c>
      <c r="CF781" t="s">
        <v>189</v>
      </c>
      <c r="CG781" t="s">
        <v>189</v>
      </c>
      <c r="CH781">
        <v>2022</v>
      </c>
      <c r="CI781" s="7">
        <v>44617</v>
      </c>
      <c r="CJ781" t="s">
        <v>4723</v>
      </c>
      <c r="CK781">
        <v>2</v>
      </c>
      <c r="CL781">
        <v>9</v>
      </c>
      <c r="CM781" s="7">
        <v>44613</v>
      </c>
      <c r="CN781" t="s">
        <v>11808</v>
      </c>
      <c r="CO781" t="s">
        <v>9857</v>
      </c>
      <c r="CP781" t="s">
        <v>11556</v>
      </c>
      <c r="CQ781" t="s">
        <v>11780</v>
      </c>
      <c r="CR781" t="s">
        <v>5998</v>
      </c>
      <c r="CS781" t="s">
        <v>5997</v>
      </c>
      <c r="CT781" t="s">
        <v>9853</v>
      </c>
      <c r="CU781" t="s">
        <v>9873</v>
      </c>
      <c r="CV781" t="s">
        <v>6310</v>
      </c>
      <c r="CW781" t="s">
        <v>9874</v>
      </c>
      <c r="CX781" t="s">
        <v>4016</v>
      </c>
      <c r="CY781" t="s">
        <v>9813</v>
      </c>
      <c r="CZ781" t="s">
        <v>6730</v>
      </c>
      <c r="DA781" t="s">
        <v>188</v>
      </c>
      <c r="DB781" t="s">
        <v>16</v>
      </c>
      <c r="DC781" t="s">
        <v>2277</v>
      </c>
      <c r="DD781" t="s">
        <v>32</v>
      </c>
      <c r="DE781" t="s">
        <v>16</v>
      </c>
      <c r="DF781" t="s">
        <v>16</v>
      </c>
      <c r="DG781" t="s">
        <v>4727</v>
      </c>
      <c r="DH781" t="s">
        <v>6766</v>
      </c>
      <c r="DI781" t="s">
        <v>5857</v>
      </c>
      <c r="DJ781" t="s">
        <v>16</v>
      </c>
      <c r="DK781" t="s">
        <v>16</v>
      </c>
      <c r="DL781" t="s">
        <v>4465</v>
      </c>
      <c r="DM781" t="s">
        <v>16</v>
      </c>
      <c r="DN781" t="s">
        <v>189</v>
      </c>
      <c r="DO781" t="s">
        <v>11809</v>
      </c>
      <c r="DP781" t="s">
        <v>8339</v>
      </c>
      <c r="DQ781" t="s">
        <v>10400</v>
      </c>
      <c r="DR781" t="s">
        <v>8340</v>
      </c>
    </row>
    <row r="782" spans="1:122" x14ac:dyDescent="0.25">
      <c r="A782">
        <v>133</v>
      </c>
      <c r="B782" t="s">
        <v>189</v>
      </c>
      <c r="C782" t="s">
        <v>4012</v>
      </c>
      <c r="D782" s="138">
        <v>44617</v>
      </c>
      <c r="E782" t="s">
        <v>4014</v>
      </c>
      <c r="F782" t="s">
        <v>448</v>
      </c>
      <c r="G782" t="s">
        <v>1926</v>
      </c>
      <c r="H782" t="s">
        <v>448</v>
      </c>
      <c r="I782" t="s">
        <v>4840</v>
      </c>
      <c r="J782" t="s">
        <v>100</v>
      </c>
      <c r="K782">
        <v>3</v>
      </c>
      <c r="L782">
        <v>3</v>
      </c>
      <c r="M782">
        <v>18.95</v>
      </c>
      <c r="N782">
        <v>23.427</v>
      </c>
      <c r="O782" t="s">
        <v>189</v>
      </c>
      <c r="P782" t="s">
        <v>13</v>
      </c>
      <c r="Q782" t="s">
        <v>1027</v>
      </c>
      <c r="R782" t="s">
        <v>743</v>
      </c>
      <c r="S782" t="s">
        <v>1027</v>
      </c>
      <c r="T782" t="s">
        <v>16</v>
      </c>
      <c r="U782" t="s">
        <v>2080</v>
      </c>
      <c r="V782" t="s">
        <v>2410</v>
      </c>
      <c r="W782">
        <v>100</v>
      </c>
      <c r="X782" t="s">
        <v>15</v>
      </c>
      <c r="Y782" t="s">
        <v>6282</v>
      </c>
      <c r="Z782" t="s">
        <v>6282</v>
      </c>
      <c r="AA782" t="s">
        <v>9887</v>
      </c>
      <c r="AB782" s="138">
        <v>44624</v>
      </c>
      <c r="AC782" s="138">
        <v>44808</v>
      </c>
      <c r="AD782" t="s">
        <v>6241</v>
      </c>
      <c r="AE782" t="s">
        <v>5417</v>
      </c>
      <c r="AF782" t="s">
        <v>16</v>
      </c>
      <c r="AG782" t="s">
        <v>189</v>
      </c>
      <c r="AH782" s="138">
        <v>45720</v>
      </c>
      <c r="AI782" t="s">
        <v>2414</v>
      </c>
      <c r="AJ782" t="s">
        <v>189</v>
      </c>
      <c r="AK782" t="s">
        <v>189</v>
      </c>
      <c r="AL782" t="s">
        <v>189</v>
      </c>
      <c r="AM782" t="s">
        <v>189</v>
      </c>
      <c r="AN782" t="s">
        <v>189</v>
      </c>
      <c r="AO782" t="s">
        <v>189</v>
      </c>
      <c r="AP782" t="s">
        <v>189</v>
      </c>
      <c r="AQ782" t="s">
        <v>16</v>
      </c>
      <c r="AR782" t="s">
        <v>189</v>
      </c>
      <c r="AS782" t="s">
        <v>16</v>
      </c>
      <c r="AT782" t="s">
        <v>189</v>
      </c>
      <c r="AU782" t="s">
        <v>9344</v>
      </c>
      <c r="AV782" t="s">
        <v>189</v>
      </c>
      <c r="AW782" t="s">
        <v>16</v>
      </c>
      <c r="AX782" t="s">
        <v>16</v>
      </c>
      <c r="AY782" t="s">
        <v>16</v>
      </c>
      <c r="AZ782" t="s">
        <v>16</v>
      </c>
      <c r="BA782" t="s">
        <v>16</v>
      </c>
      <c r="BB782" t="s">
        <v>16</v>
      </c>
      <c r="BC782" t="s">
        <v>181</v>
      </c>
      <c r="BD782" t="s">
        <v>16</v>
      </c>
      <c r="BE782" t="s">
        <v>2136</v>
      </c>
      <c r="BF782" t="s">
        <v>189</v>
      </c>
      <c r="BG782" t="s">
        <v>189</v>
      </c>
      <c r="BH782">
        <v>0</v>
      </c>
      <c r="BI782">
        <v>0</v>
      </c>
      <c r="BJ782">
        <v>0</v>
      </c>
      <c r="BK782" t="s">
        <v>189</v>
      </c>
      <c r="BL782" t="s">
        <v>189</v>
      </c>
      <c r="BN782" t="s">
        <v>4011</v>
      </c>
      <c r="BO782" t="s">
        <v>16</v>
      </c>
      <c r="BP782" t="s">
        <v>4014</v>
      </c>
      <c r="BQ782" t="s">
        <v>184</v>
      </c>
      <c r="BR782" t="s">
        <v>6744</v>
      </c>
      <c r="BS782" t="s">
        <v>202</v>
      </c>
      <c r="BT782" t="s">
        <v>16</v>
      </c>
      <c r="BU782" t="s">
        <v>189</v>
      </c>
      <c r="BV782" t="s">
        <v>50</v>
      </c>
      <c r="BW782" t="s">
        <v>414</v>
      </c>
      <c r="BX782" t="s">
        <v>16</v>
      </c>
      <c r="BY782" t="s">
        <v>16</v>
      </c>
      <c r="BZ782" s="138"/>
      <c r="CA782" s="138">
        <v>44617</v>
      </c>
      <c r="CB782" t="s">
        <v>17</v>
      </c>
      <c r="CC782" t="s">
        <v>17</v>
      </c>
      <c r="CD782" t="s">
        <v>6307</v>
      </c>
      <c r="CE782" t="s">
        <v>189</v>
      </c>
      <c r="CF782" t="s">
        <v>189</v>
      </c>
      <c r="CG782" t="s">
        <v>189</v>
      </c>
      <c r="CH782">
        <v>2022</v>
      </c>
      <c r="CI782" s="7">
        <v>44617</v>
      </c>
      <c r="CJ782" t="s">
        <v>4723</v>
      </c>
      <c r="CK782">
        <v>2</v>
      </c>
      <c r="CL782">
        <v>9</v>
      </c>
      <c r="CM782" s="7">
        <v>44613</v>
      </c>
      <c r="CN782" t="s">
        <v>11808</v>
      </c>
      <c r="CO782" t="s">
        <v>9857</v>
      </c>
      <c r="CP782" t="s">
        <v>11556</v>
      </c>
      <c r="CQ782" t="s">
        <v>11780</v>
      </c>
      <c r="CR782" t="s">
        <v>5998</v>
      </c>
      <c r="CS782" t="s">
        <v>5997</v>
      </c>
      <c r="CT782" t="s">
        <v>9853</v>
      </c>
      <c r="CU782" t="s">
        <v>6824</v>
      </c>
      <c r="CV782" t="s">
        <v>6307</v>
      </c>
      <c r="CW782" t="s">
        <v>9874</v>
      </c>
      <c r="CX782" t="s">
        <v>4013</v>
      </c>
      <c r="CY782" t="s">
        <v>9813</v>
      </c>
      <c r="CZ782" t="s">
        <v>6730</v>
      </c>
      <c r="DA782" t="s">
        <v>252</v>
      </c>
      <c r="DB782" t="s">
        <v>9800</v>
      </c>
      <c r="DC782" t="s">
        <v>16</v>
      </c>
      <c r="DD782" t="s">
        <v>15</v>
      </c>
      <c r="DE782" t="s">
        <v>16</v>
      </c>
      <c r="DF782" t="s">
        <v>16</v>
      </c>
      <c r="DG782" t="s">
        <v>4727</v>
      </c>
      <c r="DH782" t="s">
        <v>2051</v>
      </c>
      <c r="DI782" t="s">
        <v>4501</v>
      </c>
      <c r="DJ782" t="s">
        <v>9887</v>
      </c>
      <c r="DK782" t="s">
        <v>4345</v>
      </c>
      <c r="DL782" t="s">
        <v>4345</v>
      </c>
      <c r="DM782" t="s">
        <v>16</v>
      </c>
      <c r="DN782" t="s">
        <v>189</v>
      </c>
      <c r="DO782" t="s">
        <v>10827</v>
      </c>
      <c r="DP782" t="s">
        <v>8341</v>
      </c>
      <c r="DQ782" t="s">
        <v>10400</v>
      </c>
      <c r="DR782" t="s">
        <v>8342</v>
      </c>
    </row>
    <row r="783" spans="1:122" x14ac:dyDescent="0.25">
      <c r="A783">
        <v>132</v>
      </c>
      <c r="B783" t="s">
        <v>189</v>
      </c>
      <c r="C783" t="s">
        <v>4010</v>
      </c>
      <c r="D783" s="138">
        <v>44617</v>
      </c>
      <c r="E783" t="s">
        <v>1668</v>
      </c>
      <c r="F783" t="s">
        <v>11</v>
      </c>
      <c r="G783" t="s">
        <v>1926</v>
      </c>
      <c r="H783" t="s">
        <v>11</v>
      </c>
      <c r="I783" t="s">
        <v>9802</v>
      </c>
      <c r="J783" t="s">
        <v>100</v>
      </c>
      <c r="K783">
        <v>2</v>
      </c>
      <c r="L783">
        <v>2</v>
      </c>
      <c r="M783">
        <v>12.63</v>
      </c>
      <c r="N783">
        <v>15.618</v>
      </c>
      <c r="O783" t="s">
        <v>189</v>
      </c>
      <c r="P783" t="s">
        <v>13</v>
      </c>
      <c r="Q783" t="s">
        <v>341</v>
      </c>
      <c r="R783" t="s">
        <v>2598</v>
      </c>
      <c r="S783" t="s">
        <v>341</v>
      </c>
      <c r="T783" t="s">
        <v>16</v>
      </c>
      <c r="U783" t="s">
        <v>2080</v>
      </c>
      <c r="V783" t="s">
        <v>2410</v>
      </c>
      <c r="W783">
        <v>100</v>
      </c>
      <c r="X783" t="s">
        <v>32</v>
      </c>
      <c r="Y783" t="s">
        <v>6282</v>
      </c>
      <c r="Z783" t="s">
        <v>6282</v>
      </c>
      <c r="AA783" t="s">
        <v>189</v>
      </c>
      <c r="AB783" s="138">
        <v>44622</v>
      </c>
      <c r="AC783" s="138">
        <v>44806</v>
      </c>
      <c r="AD783" t="s">
        <v>6240</v>
      </c>
      <c r="AE783" t="s">
        <v>5416</v>
      </c>
      <c r="AF783" t="s">
        <v>16</v>
      </c>
      <c r="AG783" t="s">
        <v>189</v>
      </c>
      <c r="AH783" s="138">
        <v>45718</v>
      </c>
      <c r="AI783" t="s">
        <v>2414</v>
      </c>
      <c r="AJ783" t="s">
        <v>189</v>
      </c>
      <c r="AK783" t="s">
        <v>189</v>
      </c>
      <c r="AL783" t="s">
        <v>189</v>
      </c>
      <c r="AM783" t="s">
        <v>189</v>
      </c>
      <c r="AN783" t="s">
        <v>189</v>
      </c>
      <c r="AO783" t="s">
        <v>189</v>
      </c>
      <c r="AP783" t="s">
        <v>189</v>
      </c>
      <c r="AQ783" t="s">
        <v>16</v>
      </c>
      <c r="AR783" t="s">
        <v>189</v>
      </c>
      <c r="AS783" t="s">
        <v>16</v>
      </c>
      <c r="AT783" t="s">
        <v>189</v>
      </c>
      <c r="AU783" t="s">
        <v>9344</v>
      </c>
      <c r="AV783" t="s">
        <v>189</v>
      </c>
      <c r="AW783" t="s">
        <v>16</v>
      </c>
      <c r="AX783" t="s">
        <v>16</v>
      </c>
      <c r="AY783" t="s">
        <v>16</v>
      </c>
      <c r="AZ783" t="s">
        <v>16</v>
      </c>
      <c r="BA783" t="s">
        <v>16</v>
      </c>
      <c r="BB783" t="s">
        <v>16</v>
      </c>
      <c r="BC783" t="s">
        <v>16</v>
      </c>
      <c r="BD783" t="s">
        <v>16</v>
      </c>
      <c r="BE783" t="s">
        <v>16</v>
      </c>
      <c r="BF783" t="s">
        <v>189</v>
      </c>
      <c r="BG783" t="s">
        <v>189</v>
      </c>
      <c r="BH783">
        <v>0</v>
      </c>
      <c r="BI783">
        <v>0</v>
      </c>
      <c r="BJ783">
        <v>0</v>
      </c>
      <c r="BK783" t="s">
        <v>189</v>
      </c>
      <c r="BL783" t="s">
        <v>189</v>
      </c>
      <c r="BN783" t="s">
        <v>1670</v>
      </c>
      <c r="BO783" t="s">
        <v>16</v>
      </c>
      <c r="BP783" t="s">
        <v>1668</v>
      </c>
      <c r="BQ783" t="s">
        <v>184</v>
      </c>
      <c r="BR783" t="s">
        <v>6744</v>
      </c>
      <c r="BS783" t="s">
        <v>16</v>
      </c>
      <c r="BT783" t="s">
        <v>16</v>
      </c>
      <c r="BU783" t="s">
        <v>189</v>
      </c>
      <c r="BV783" t="s">
        <v>130</v>
      </c>
      <c r="BW783" t="s">
        <v>189</v>
      </c>
      <c r="BX783" t="s">
        <v>883</v>
      </c>
      <c r="BY783" t="s">
        <v>16</v>
      </c>
      <c r="BZ783" s="138"/>
      <c r="CA783" s="138">
        <v>42452</v>
      </c>
      <c r="CB783" t="s">
        <v>17</v>
      </c>
      <c r="CC783" t="s">
        <v>6745</v>
      </c>
      <c r="CD783" t="s">
        <v>6307</v>
      </c>
      <c r="CE783" t="s">
        <v>189</v>
      </c>
      <c r="CF783" t="s">
        <v>6307</v>
      </c>
      <c r="CG783" t="s">
        <v>189</v>
      </c>
      <c r="CH783">
        <v>2022</v>
      </c>
      <c r="CI783" s="7">
        <v>44617</v>
      </c>
      <c r="CJ783" t="s">
        <v>4723</v>
      </c>
      <c r="CK783">
        <v>2</v>
      </c>
      <c r="CL783">
        <v>9</v>
      </c>
      <c r="CM783" s="7">
        <v>44613</v>
      </c>
      <c r="CN783" t="s">
        <v>11808</v>
      </c>
      <c r="CO783" t="s">
        <v>9857</v>
      </c>
      <c r="CP783" t="s">
        <v>11556</v>
      </c>
      <c r="CQ783" t="s">
        <v>11780</v>
      </c>
      <c r="CR783" t="s">
        <v>5998</v>
      </c>
      <c r="CS783" t="s">
        <v>5997</v>
      </c>
      <c r="CT783" t="s">
        <v>9853</v>
      </c>
      <c r="CU783" t="s">
        <v>9873</v>
      </c>
      <c r="CV783" t="s">
        <v>6310</v>
      </c>
      <c r="CW783" t="s">
        <v>9874</v>
      </c>
      <c r="CX783" t="s">
        <v>1671</v>
      </c>
      <c r="CY783" t="s">
        <v>9813</v>
      </c>
      <c r="CZ783" t="s">
        <v>6730</v>
      </c>
      <c r="DA783" t="s">
        <v>188</v>
      </c>
      <c r="DB783" t="s">
        <v>16</v>
      </c>
      <c r="DC783" t="s">
        <v>1670</v>
      </c>
      <c r="DD783" t="s">
        <v>32</v>
      </c>
      <c r="DE783" t="s">
        <v>16</v>
      </c>
      <c r="DF783" t="s">
        <v>16</v>
      </c>
      <c r="DG783" t="s">
        <v>4727</v>
      </c>
      <c r="DH783" t="s">
        <v>2051</v>
      </c>
      <c r="DI783" t="s">
        <v>4504</v>
      </c>
      <c r="DJ783" t="s">
        <v>16</v>
      </c>
      <c r="DK783" t="s">
        <v>16</v>
      </c>
      <c r="DL783" t="s">
        <v>4465</v>
      </c>
      <c r="DM783" t="s">
        <v>16</v>
      </c>
      <c r="DN783" t="s">
        <v>189</v>
      </c>
      <c r="DO783" t="s">
        <v>11810</v>
      </c>
      <c r="DP783" t="s">
        <v>8343</v>
      </c>
      <c r="DQ783" t="s">
        <v>10400</v>
      </c>
      <c r="DR783" t="s">
        <v>8344</v>
      </c>
    </row>
    <row r="784" spans="1:122" x14ac:dyDescent="0.25">
      <c r="A784">
        <v>131</v>
      </c>
      <c r="B784" t="s">
        <v>189</v>
      </c>
      <c r="C784" t="s">
        <v>4007</v>
      </c>
      <c r="D784" s="138">
        <v>44617</v>
      </c>
      <c r="E784" t="s">
        <v>4009</v>
      </c>
      <c r="F784" t="s">
        <v>4005</v>
      </c>
      <c r="G784" t="s">
        <v>1926</v>
      </c>
      <c r="H784" t="s">
        <v>340</v>
      </c>
      <c r="I784" t="s">
        <v>4840</v>
      </c>
      <c r="J784" t="s">
        <v>100</v>
      </c>
      <c r="K784">
        <v>3.5</v>
      </c>
      <c r="L784">
        <v>3.5</v>
      </c>
      <c r="M784">
        <v>22.11</v>
      </c>
      <c r="N784">
        <v>27.332000000000001</v>
      </c>
      <c r="O784" t="s">
        <v>189</v>
      </c>
      <c r="P784" t="s">
        <v>13</v>
      </c>
      <c r="Q784" t="s">
        <v>38</v>
      </c>
      <c r="R784" t="s">
        <v>16</v>
      </c>
      <c r="S784" t="s">
        <v>4358</v>
      </c>
      <c r="T784" t="s">
        <v>4358</v>
      </c>
      <c r="U784" t="s">
        <v>16</v>
      </c>
      <c r="V784" t="s">
        <v>2755</v>
      </c>
      <c r="W784">
        <v>100</v>
      </c>
      <c r="X784" t="s">
        <v>32</v>
      </c>
      <c r="Y784" t="s">
        <v>1883</v>
      </c>
      <c r="Z784" t="s">
        <v>1883</v>
      </c>
      <c r="AA784" t="s">
        <v>189</v>
      </c>
      <c r="AB784" s="138">
        <v>44624</v>
      </c>
      <c r="AC784" s="138">
        <v>44808</v>
      </c>
      <c r="AD784" t="s">
        <v>6240</v>
      </c>
      <c r="AE784" t="s">
        <v>5415</v>
      </c>
      <c r="AF784" t="s">
        <v>16</v>
      </c>
      <c r="AG784" t="s">
        <v>189</v>
      </c>
      <c r="AH784" s="138">
        <v>45720</v>
      </c>
      <c r="AI784" t="s">
        <v>2414</v>
      </c>
      <c r="AJ784" t="s">
        <v>189</v>
      </c>
      <c r="AK784" t="s">
        <v>189</v>
      </c>
      <c r="AL784" t="s">
        <v>189</v>
      </c>
      <c r="AM784" t="s">
        <v>189</v>
      </c>
      <c r="AN784" t="s">
        <v>189</v>
      </c>
      <c r="AO784" t="s">
        <v>189</v>
      </c>
      <c r="AP784" t="s">
        <v>189</v>
      </c>
      <c r="AQ784" t="s">
        <v>16</v>
      </c>
      <c r="AR784" t="s">
        <v>189</v>
      </c>
      <c r="AS784" t="s">
        <v>16</v>
      </c>
      <c r="AT784" t="s">
        <v>189</v>
      </c>
      <c r="AU784" t="s">
        <v>189</v>
      </c>
      <c r="AV784" t="s">
        <v>189</v>
      </c>
      <c r="AW784" t="s">
        <v>16</v>
      </c>
      <c r="AX784" t="s">
        <v>16</v>
      </c>
      <c r="AY784" t="s">
        <v>16</v>
      </c>
      <c r="AZ784" t="s">
        <v>16</v>
      </c>
      <c r="BA784" t="s">
        <v>16</v>
      </c>
      <c r="BB784" t="s">
        <v>16</v>
      </c>
      <c r="BC784" t="s">
        <v>16</v>
      </c>
      <c r="BD784" t="s">
        <v>16</v>
      </c>
      <c r="BE784" t="s">
        <v>16</v>
      </c>
      <c r="BF784" t="s">
        <v>189</v>
      </c>
      <c r="BG784" t="s">
        <v>189</v>
      </c>
      <c r="BH784">
        <v>0</v>
      </c>
      <c r="BI784">
        <v>0</v>
      </c>
      <c r="BJ784">
        <v>0</v>
      </c>
      <c r="BK784" t="s">
        <v>189</v>
      </c>
      <c r="BL784" t="s">
        <v>189</v>
      </c>
      <c r="BN784" t="s">
        <v>4006</v>
      </c>
      <c r="BO784" t="s">
        <v>16</v>
      </c>
      <c r="BP784" t="s">
        <v>4009</v>
      </c>
      <c r="BQ784" t="s">
        <v>240</v>
      </c>
      <c r="BR784" t="s">
        <v>1937</v>
      </c>
      <c r="BS784" t="s">
        <v>16</v>
      </c>
      <c r="BT784" t="s">
        <v>16</v>
      </c>
      <c r="BU784" t="s">
        <v>189</v>
      </c>
      <c r="BV784" t="s">
        <v>129</v>
      </c>
      <c r="BW784" t="s">
        <v>16</v>
      </c>
      <c r="BX784" t="s">
        <v>16</v>
      </c>
      <c r="BY784" t="s">
        <v>16</v>
      </c>
      <c r="BZ784" s="138"/>
      <c r="CA784" s="138">
        <v>40448</v>
      </c>
      <c r="CB784" t="s">
        <v>60</v>
      </c>
      <c r="CC784" t="s">
        <v>6745</v>
      </c>
      <c r="CD784" t="s">
        <v>6307</v>
      </c>
      <c r="CE784" t="s">
        <v>189</v>
      </c>
      <c r="CF784" t="s">
        <v>189</v>
      </c>
      <c r="CG784" t="s">
        <v>189</v>
      </c>
      <c r="CH784">
        <v>2022</v>
      </c>
      <c r="CI784" s="7">
        <v>44617</v>
      </c>
      <c r="CJ784" t="s">
        <v>16</v>
      </c>
      <c r="CK784">
        <v>2</v>
      </c>
      <c r="CL784">
        <v>9</v>
      </c>
      <c r="CM784" s="7">
        <v>44613</v>
      </c>
      <c r="CN784" t="s">
        <v>11808</v>
      </c>
      <c r="CO784" t="s">
        <v>9857</v>
      </c>
      <c r="CP784" t="s">
        <v>11556</v>
      </c>
      <c r="CQ784" t="s">
        <v>11780</v>
      </c>
      <c r="CR784" t="s">
        <v>5998</v>
      </c>
      <c r="CS784" t="s">
        <v>5997</v>
      </c>
      <c r="CT784" t="s">
        <v>9853</v>
      </c>
      <c r="CU784" t="s">
        <v>6826</v>
      </c>
      <c r="CV784" t="s">
        <v>6310</v>
      </c>
      <c r="CW784" t="s">
        <v>9874</v>
      </c>
      <c r="CX784" t="s">
        <v>4008</v>
      </c>
      <c r="CY784" t="s">
        <v>9813</v>
      </c>
      <c r="CZ784" t="s">
        <v>6730</v>
      </c>
      <c r="DA784" t="s">
        <v>252</v>
      </c>
      <c r="DB784" t="s">
        <v>9800</v>
      </c>
      <c r="DC784" t="s">
        <v>4006</v>
      </c>
      <c r="DD784" t="s">
        <v>32</v>
      </c>
      <c r="DE784" t="s">
        <v>16</v>
      </c>
      <c r="DF784" t="s">
        <v>16</v>
      </c>
      <c r="DG784" t="s">
        <v>4727</v>
      </c>
      <c r="DH784" t="s">
        <v>2051</v>
      </c>
      <c r="DI784" t="s">
        <v>4529</v>
      </c>
      <c r="DJ784" t="s">
        <v>16</v>
      </c>
      <c r="DK784" t="s">
        <v>16</v>
      </c>
      <c r="DL784" t="s">
        <v>4465</v>
      </c>
      <c r="DM784" t="s">
        <v>16</v>
      </c>
      <c r="DN784" t="s">
        <v>189</v>
      </c>
      <c r="DO784" t="s">
        <v>11811</v>
      </c>
      <c r="DP784" t="s">
        <v>8345</v>
      </c>
      <c r="DQ784" t="s">
        <v>10400</v>
      </c>
      <c r="DR784" t="s">
        <v>8346</v>
      </c>
    </row>
    <row r="785" spans="1:122" x14ac:dyDescent="0.25">
      <c r="A785">
        <v>130</v>
      </c>
      <c r="B785" t="s">
        <v>189</v>
      </c>
      <c r="C785" t="s">
        <v>4021</v>
      </c>
      <c r="D785" s="138">
        <v>44616</v>
      </c>
      <c r="E785" t="s">
        <v>3149</v>
      </c>
      <c r="F785" t="s">
        <v>3145</v>
      </c>
      <c r="G785" t="s">
        <v>1926</v>
      </c>
      <c r="H785" t="s">
        <v>91</v>
      </c>
      <c r="I785" t="s">
        <v>4840</v>
      </c>
      <c r="J785" t="s">
        <v>100</v>
      </c>
      <c r="K785">
        <v>10</v>
      </c>
      <c r="L785">
        <v>10</v>
      </c>
      <c r="M785">
        <v>63.29</v>
      </c>
      <c r="N785">
        <v>78.08</v>
      </c>
      <c r="O785" t="s">
        <v>189</v>
      </c>
      <c r="P785" t="s">
        <v>13</v>
      </c>
      <c r="Q785" t="s">
        <v>501</v>
      </c>
      <c r="R785" t="s">
        <v>643</v>
      </c>
      <c r="S785" t="s">
        <v>3946</v>
      </c>
      <c r="T785" t="s">
        <v>3946</v>
      </c>
      <c r="U785" t="s">
        <v>1936</v>
      </c>
      <c r="V785" t="s">
        <v>2410</v>
      </c>
      <c r="W785">
        <v>99.756</v>
      </c>
      <c r="X785" t="s">
        <v>32</v>
      </c>
      <c r="Y785" t="s">
        <v>6282</v>
      </c>
      <c r="Z785" t="s">
        <v>6282</v>
      </c>
      <c r="AA785" t="s">
        <v>189</v>
      </c>
      <c r="AB785" s="138">
        <v>44623</v>
      </c>
      <c r="AC785" s="138">
        <v>44807</v>
      </c>
      <c r="AD785" t="s">
        <v>6240</v>
      </c>
      <c r="AE785" t="s">
        <v>5275</v>
      </c>
      <c r="AF785" t="s">
        <v>16</v>
      </c>
      <c r="AG785" t="s">
        <v>189</v>
      </c>
      <c r="AH785" s="138">
        <v>45719</v>
      </c>
      <c r="AI785" t="s">
        <v>2414</v>
      </c>
      <c r="AJ785" t="s">
        <v>189</v>
      </c>
      <c r="AK785" t="s">
        <v>189</v>
      </c>
      <c r="AL785" t="s">
        <v>189</v>
      </c>
      <c r="AM785" t="s">
        <v>189</v>
      </c>
      <c r="AN785" t="s">
        <v>189</v>
      </c>
      <c r="AO785" t="s">
        <v>189</v>
      </c>
      <c r="AP785" t="s">
        <v>189</v>
      </c>
      <c r="AQ785" t="s">
        <v>16</v>
      </c>
      <c r="AR785" t="s">
        <v>189</v>
      </c>
      <c r="AS785" t="s">
        <v>16</v>
      </c>
      <c r="AT785" t="s">
        <v>189</v>
      </c>
      <c r="AU785" t="s">
        <v>9344</v>
      </c>
      <c r="AV785" t="s">
        <v>189</v>
      </c>
      <c r="AW785" t="s">
        <v>16</v>
      </c>
      <c r="AX785" t="s">
        <v>16</v>
      </c>
      <c r="AY785" t="s">
        <v>16</v>
      </c>
      <c r="AZ785" t="s">
        <v>16</v>
      </c>
      <c r="BA785" t="s">
        <v>16</v>
      </c>
      <c r="BB785" t="s">
        <v>16</v>
      </c>
      <c r="BC785" t="s">
        <v>199</v>
      </c>
      <c r="BD785" t="s">
        <v>16</v>
      </c>
      <c r="BE785" t="s">
        <v>2136</v>
      </c>
      <c r="BF785" t="s">
        <v>189</v>
      </c>
      <c r="BG785" t="s">
        <v>189</v>
      </c>
      <c r="BH785">
        <v>0</v>
      </c>
      <c r="BI785">
        <v>0</v>
      </c>
      <c r="BJ785">
        <v>0</v>
      </c>
      <c r="BK785" t="s">
        <v>189</v>
      </c>
      <c r="BL785" t="s">
        <v>189</v>
      </c>
      <c r="BN785" t="s">
        <v>3146</v>
      </c>
      <c r="BO785" t="s">
        <v>16</v>
      </c>
      <c r="BP785" t="s">
        <v>3149</v>
      </c>
      <c r="BQ785" t="s">
        <v>184</v>
      </c>
      <c r="BR785" t="s">
        <v>5653</v>
      </c>
      <c r="BS785" t="s">
        <v>9682</v>
      </c>
      <c r="BT785" t="s">
        <v>6875</v>
      </c>
      <c r="BU785" t="s">
        <v>189</v>
      </c>
      <c r="BV785" t="s">
        <v>18</v>
      </c>
      <c r="BW785" t="s">
        <v>189</v>
      </c>
      <c r="BX785" t="s">
        <v>365</v>
      </c>
      <c r="BY785" t="s">
        <v>16</v>
      </c>
      <c r="BZ785" s="138"/>
      <c r="CA785" s="138">
        <v>41907</v>
      </c>
      <c r="CB785" t="s">
        <v>29</v>
      </c>
      <c r="CC785" t="s">
        <v>29</v>
      </c>
      <c r="CD785" t="s">
        <v>6307</v>
      </c>
      <c r="CE785" t="s">
        <v>189</v>
      </c>
      <c r="CF785" t="s">
        <v>6307</v>
      </c>
      <c r="CG785" t="s">
        <v>189</v>
      </c>
      <c r="CH785">
        <v>2022</v>
      </c>
      <c r="CI785" s="7">
        <v>44616</v>
      </c>
      <c r="CJ785" t="s">
        <v>16</v>
      </c>
      <c r="CK785">
        <v>2</v>
      </c>
      <c r="CL785">
        <v>9</v>
      </c>
      <c r="CM785" s="7">
        <v>44613</v>
      </c>
      <c r="CN785" t="s">
        <v>11808</v>
      </c>
      <c r="CO785" t="s">
        <v>9857</v>
      </c>
      <c r="CP785" t="s">
        <v>11556</v>
      </c>
      <c r="CQ785" t="s">
        <v>11780</v>
      </c>
      <c r="CR785" t="s">
        <v>5998</v>
      </c>
      <c r="CS785" t="s">
        <v>5997</v>
      </c>
      <c r="CT785" t="s">
        <v>9853</v>
      </c>
      <c r="CU785" t="s">
        <v>9913</v>
      </c>
      <c r="CV785" t="s">
        <v>6310</v>
      </c>
      <c r="CW785" t="s">
        <v>9874</v>
      </c>
      <c r="CX785" t="s">
        <v>3148</v>
      </c>
      <c r="CY785" t="s">
        <v>9813</v>
      </c>
      <c r="CZ785" t="s">
        <v>6730</v>
      </c>
      <c r="DA785" t="s">
        <v>252</v>
      </c>
      <c r="DB785" t="s">
        <v>9800</v>
      </c>
      <c r="DC785" t="s">
        <v>3146</v>
      </c>
      <c r="DD785" t="s">
        <v>32</v>
      </c>
      <c r="DE785" t="s">
        <v>16</v>
      </c>
      <c r="DF785" t="s">
        <v>16</v>
      </c>
      <c r="DG785" t="s">
        <v>4727</v>
      </c>
      <c r="DH785" t="s">
        <v>2051</v>
      </c>
      <c r="DI785" t="s">
        <v>4522</v>
      </c>
      <c r="DJ785" t="s">
        <v>16</v>
      </c>
      <c r="DK785" t="s">
        <v>16</v>
      </c>
      <c r="DL785" t="s">
        <v>4465</v>
      </c>
      <c r="DM785" t="s">
        <v>16</v>
      </c>
      <c r="DN785" t="s">
        <v>189</v>
      </c>
      <c r="DO785" t="s">
        <v>10948</v>
      </c>
      <c r="DP785" t="s">
        <v>8347</v>
      </c>
      <c r="DQ785" t="s">
        <v>10401</v>
      </c>
      <c r="DR785" t="s">
        <v>8348</v>
      </c>
    </row>
    <row r="786" spans="1:122" x14ac:dyDescent="0.25">
      <c r="A786">
        <v>129</v>
      </c>
      <c r="B786" t="s">
        <v>189</v>
      </c>
      <c r="C786" t="s">
        <v>3489</v>
      </c>
      <c r="D786" s="138">
        <v>44616</v>
      </c>
      <c r="E786" t="s">
        <v>4020</v>
      </c>
      <c r="F786" t="s">
        <v>11</v>
      </c>
      <c r="G786" t="s">
        <v>1929</v>
      </c>
      <c r="H786" t="s">
        <v>11</v>
      </c>
      <c r="I786" t="s">
        <v>9802</v>
      </c>
      <c r="J786" t="s">
        <v>100</v>
      </c>
      <c r="K786">
        <v>1</v>
      </c>
      <c r="L786">
        <v>1</v>
      </c>
      <c r="M786">
        <v>6.33</v>
      </c>
      <c r="N786">
        <v>7.8079999999999998</v>
      </c>
      <c r="O786" t="s">
        <v>189</v>
      </c>
      <c r="P786" t="s">
        <v>13</v>
      </c>
      <c r="Q786" t="s">
        <v>506</v>
      </c>
      <c r="R786" t="s">
        <v>948</v>
      </c>
      <c r="S786" t="s">
        <v>506</v>
      </c>
      <c r="T786" t="s">
        <v>16</v>
      </c>
      <c r="U786" t="s">
        <v>65</v>
      </c>
      <c r="V786" t="s">
        <v>2410</v>
      </c>
      <c r="W786">
        <v>100</v>
      </c>
      <c r="X786" t="s">
        <v>22</v>
      </c>
      <c r="Y786" t="s">
        <v>6282</v>
      </c>
      <c r="Z786" t="s">
        <v>6282</v>
      </c>
      <c r="AA786" t="s">
        <v>189</v>
      </c>
      <c r="AB786" s="138">
        <v>44623</v>
      </c>
      <c r="AC786" s="138">
        <v>44807</v>
      </c>
      <c r="AD786" t="s">
        <v>6241</v>
      </c>
      <c r="AE786" t="s">
        <v>5333</v>
      </c>
      <c r="AF786" t="s">
        <v>16</v>
      </c>
      <c r="AG786" t="s">
        <v>189</v>
      </c>
      <c r="AH786" s="138">
        <v>45719</v>
      </c>
      <c r="AI786" t="s">
        <v>2414</v>
      </c>
      <c r="AJ786" t="s">
        <v>189</v>
      </c>
      <c r="AK786" t="s">
        <v>189</v>
      </c>
      <c r="AL786" t="s">
        <v>189</v>
      </c>
      <c r="AM786" t="s">
        <v>189</v>
      </c>
      <c r="AN786" t="s">
        <v>189</v>
      </c>
      <c r="AO786" t="s">
        <v>189</v>
      </c>
      <c r="AP786" t="s">
        <v>189</v>
      </c>
      <c r="AQ786" t="s">
        <v>16</v>
      </c>
      <c r="AR786" t="s">
        <v>189</v>
      </c>
      <c r="AS786" t="s">
        <v>16</v>
      </c>
      <c r="AT786" t="s">
        <v>189</v>
      </c>
      <c r="AU786" t="s">
        <v>9344</v>
      </c>
      <c r="AV786" t="s">
        <v>189</v>
      </c>
      <c r="AW786" t="s">
        <v>16</v>
      </c>
      <c r="AX786" t="s">
        <v>16</v>
      </c>
      <c r="AY786" t="s">
        <v>16</v>
      </c>
      <c r="AZ786" t="s">
        <v>16</v>
      </c>
      <c r="BA786" t="s">
        <v>16</v>
      </c>
      <c r="BB786" t="s">
        <v>16</v>
      </c>
      <c r="BC786" t="s">
        <v>16</v>
      </c>
      <c r="BD786" t="s">
        <v>16</v>
      </c>
      <c r="BE786" t="s">
        <v>16</v>
      </c>
      <c r="BF786" t="s">
        <v>189</v>
      </c>
      <c r="BG786" t="s">
        <v>189</v>
      </c>
      <c r="BH786">
        <v>0</v>
      </c>
      <c r="BI786">
        <v>0</v>
      </c>
      <c r="BJ786">
        <v>0</v>
      </c>
      <c r="BK786" t="s">
        <v>189</v>
      </c>
      <c r="BL786" t="s">
        <v>189</v>
      </c>
      <c r="BN786" t="s">
        <v>3484</v>
      </c>
      <c r="BO786" t="s">
        <v>7116</v>
      </c>
      <c r="BP786" t="s">
        <v>3487</v>
      </c>
      <c r="BQ786" t="s">
        <v>184</v>
      </c>
      <c r="BR786" t="s">
        <v>6744</v>
      </c>
      <c r="BS786" t="s">
        <v>1494</v>
      </c>
      <c r="BT786" t="s">
        <v>16</v>
      </c>
      <c r="BU786" t="s">
        <v>189</v>
      </c>
      <c r="BV786" t="s">
        <v>27</v>
      </c>
      <c r="BW786" t="s">
        <v>9677</v>
      </c>
      <c r="BX786" t="s">
        <v>2542</v>
      </c>
      <c r="BY786" t="s">
        <v>3488</v>
      </c>
      <c r="BZ786" s="138"/>
      <c r="CA786" s="138">
        <v>44616</v>
      </c>
      <c r="CB786" t="s">
        <v>17</v>
      </c>
      <c r="CC786" t="s">
        <v>17</v>
      </c>
      <c r="CD786" t="s">
        <v>6307</v>
      </c>
      <c r="CE786" t="s">
        <v>189</v>
      </c>
      <c r="CF786" t="s">
        <v>189</v>
      </c>
      <c r="CG786" t="s">
        <v>189</v>
      </c>
      <c r="CH786">
        <v>2022</v>
      </c>
      <c r="CI786" s="7">
        <v>44616</v>
      </c>
      <c r="CJ786" t="s">
        <v>4723</v>
      </c>
      <c r="CK786">
        <v>2</v>
      </c>
      <c r="CL786">
        <v>9</v>
      </c>
      <c r="CM786" s="7">
        <v>44613</v>
      </c>
      <c r="CN786" t="s">
        <v>11808</v>
      </c>
      <c r="CO786" t="s">
        <v>9857</v>
      </c>
      <c r="CP786" t="s">
        <v>11556</v>
      </c>
      <c r="CQ786" t="s">
        <v>11780</v>
      </c>
      <c r="CR786" t="s">
        <v>5998</v>
      </c>
      <c r="CS786" t="s">
        <v>5997</v>
      </c>
      <c r="CT786" t="s">
        <v>9853</v>
      </c>
      <c r="CU786" t="s">
        <v>9873</v>
      </c>
      <c r="CV786" t="s">
        <v>6307</v>
      </c>
      <c r="CW786" t="s">
        <v>9874</v>
      </c>
      <c r="CX786" t="s">
        <v>3486</v>
      </c>
      <c r="CY786" t="s">
        <v>9813</v>
      </c>
      <c r="CZ786" t="s">
        <v>6730</v>
      </c>
      <c r="DA786" t="s">
        <v>188</v>
      </c>
      <c r="DB786" t="s">
        <v>16</v>
      </c>
      <c r="DC786" t="s">
        <v>16</v>
      </c>
      <c r="DD786" t="s">
        <v>22</v>
      </c>
      <c r="DE786" t="s">
        <v>16</v>
      </c>
      <c r="DF786" t="s">
        <v>2540</v>
      </c>
      <c r="DG786" t="s">
        <v>4727</v>
      </c>
      <c r="DH786" t="s">
        <v>2051</v>
      </c>
      <c r="DI786" t="s">
        <v>4519</v>
      </c>
      <c r="DJ786" t="s">
        <v>16</v>
      </c>
      <c r="DK786" t="s">
        <v>16</v>
      </c>
      <c r="DL786" t="s">
        <v>5972</v>
      </c>
      <c r="DM786" t="s">
        <v>6245</v>
      </c>
      <c r="DN786" t="s">
        <v>189</v>
      </c>
      <c r="DO786" t="s">
        <v>11328</v>
      </c>
      <c r="DP786" t="s">
        <v>8349</v>
      </c>
      <c r="DQ786" t="s">
        <v>10401</v>
      </c>
      <c r="DR786" t="s">
        <v>8350</v>
      </c>
    </row>
    <row r="787" spans="1:122" x14ac:dyDescent="0.25">
      <c r="A787">
        <v>128</v>
      </c>
      <c r="B787" t="s">
        <v>189</v>
      </c>
      <c r="C787" t="s">
        <v>4018</v>
      </c>
      <c r="D787" s="138">
        <v>44616</v>
      </c>
      <c r="E787" t="s">
        <v>4019</v>
      </c>
      <c r="F787" t="s">
        <v>11</v>
      </c>
      <c r="G787" t="s">
        <v>1929</v>
      </c>
      <c r="H787" t="s">
        <v>11</v>
      </c>
      <c r="I787" t="s">
        <v>9802</v>
      </c>
      <c r="J787" t="s">
        <v>100</v>
      </c>
      <c r="K787">
        <v>1</v>
      </c>
      <c r="L787">
        <v>1</v>
      </c>
      <c r="M787">
        <v>6.33</v>
      </c>
      <c r="N787">
        <v>7.8079999999999998</v>
      </c>
      <c r="O787" t="s">
        <v>189</v>
      </c>
      <c r="P787" t="s">
        <v>13</v>
      </c>
      <c r="Q787" t="s">
        <v>506</v>
      </c>
      <c r="R787" t="s">
        <v>948</v>
      </c>
      <c r="S787" t="s">
        <v>506</v>
      </c>
      <c r="T787" t="s">
        <v>16</v>
      </c>
      <c r="U787" t="s">
        <v>65</v>
      </c>
      <c r="V787" t="s">
        <v>2410</v>
      </c>
      <c r="W787">
        <v>100</v>
      </c>
      <c r="X787" t="s">
        <v>22</v>
      </c>
      <c r="Y787" t="s">
        <v>6282</v>
      </c>
      <c r="Z787" t="s">
        <v>6282</v>
      </c>
      <c r="AA787" t="s">
        <v>189</v>
      </c>
      <c r="AB787" s="138">
        <v>44623</v>
      </c>
      <c r="AC787" s="138">
        <v>44807</v>
      </c>
      <c r="AD787" t="s">
        <v>6241</v>
      </c>
      <c r="AE787" t="s">
        <v>5333</v>
      </c>
      <c r="AF787" t="s">
        <v>16</v>
      </c>
      <c r="AG787" t="s">
        <v>189</v>
      </c>
      <c r="AH787" s="138">
        <v>45719</v>
      </c>
      <c r="AI787" t="s">
        <v>2414</v>
      </c>
      <c r="AJ787" t="s">
        <v>189</v>
      </c>
      <c r="AK787" t="s">
        <v>189</v>
      </c>
      <c r="AL787" t="s">
        <v>189</v>
      </c>
      <c r="AM787" t="s">
        <v>189</v>
      </c>
      <c r="AN787" t="s">
        <v>189</v>
      </c>
      <c r="AO787" t="s">
        <v>189</v>
      </c>
      <c r="AP787" t="s">
        <v>189</v>
      </c>
      <c r="AQ787" t="s">
        <v>16</v>
      </c>
      <c r="AR787" t="s">
        <v>189</v>
      </c>
      <c r="AS787" t="s">
        <v>16</v>
      </c>
      <c r="AT787" t="s">
        <v>189</v>
      </c>
      <c r="AU787" t="s">
        <v>9344</v>
      </c>
      <c r="AV787" t="s">
        <v>189</v>
      </c>
      <c r="AW787" t="s">
        <v>16</v>
      </c>
      <c r="AX787" t="s">
        <v>16</v>
      </c>
      <c r="AY787" t="s">
        <v>16</v>
      </c>
      <c r="AZ787" t="s">
        <v>16</v>
      </c>
      <c r="BA787" t="s">
        <v>16</v>
      </c>
      <c r="BB787" t="s">
        <v>16</v>
      </c>
      <c r="BC787" t="s">
        <v>16</v>
      </c>
      <c r="BD787" t="s">
        <v>16</v>
      </c>
      <c r="BE787" t="s">
        <v>16</v>
      </c>
      <c r="BF787" t="s">
        <v>189</v>
      </c>
      <c r="BG787" t="s">
        <v>189</v>
      </c>
      <c r="BH787">
        <v>0</v>
      </c>
      <c r="BI787">
        <v>0</v>
      </c>
      <c r="BJ787">
        <v>0</v>
      </c>
      <c r="BK787" t="s">
        <v>189</v>
      </c>
      <c r="BL787" t="s">
        <v>189</v>
      </c>
      <c r="BN787" t="s">
        <v>3484</v>
      </c>
      <c r="BO787" t="s">
        <v>7115</v>
      </c>
      <c r="BP787" t="s">
        <v>3487</v>
      </c>
      <c r="BQ787" t="s">
        <v>184</v>
      </c>
      <c r="BR787" t="s">
        <v>6744</v>
      </c>
      <c r="BS787" t="s">
        <v>1494</v>
      </c>
      <c r="BT787" t="s">
        <v>16</v>
      </c>
      <c r="BU787" t="s">
        <v>189</v>
      </c>
      <c r="BV787" t="s">
        <v>27</v>
      </c>
      <c r="BW787" t="s">
        <v>9677</v>
      </c>
      <c r="BX787" t="s">
        <v>2542</v>
      </c>
      <c r="BY787" t="s">
        <v>3488</v>
      </c>
      <c r="BZ787" s="138"/>
      <c r="CA787" s="138">
        <v>44616</v>
      </c>
      <c r="CB787" t="s">
        <v>17</v>
      </c>
      <c r="CC787" t="s">
        <v>17</v>
      </c>
      <c r="CD787" t="s">
        <v>6307</v>
      </c>
      <c r="CE787" t="s">
        <v>189</v>
      </c>
      <c r="CF787" t="s">
        <v>189</v>
      </c>
      <c r="CG787" t="s">
        <v>189</v>
      </c>
      <c r="CH787">
        <v>2022</v>
      </c>
      <c r="CI787" s="7">
        <v>44616</v>
      </c>
      <c r="CJ787" t="s">
        <v>4723</v>
      </c>
      <c r="CK787">
        <v>2</v>
      </c>
      <c r="CL787">
        <v>9</v>
      </c>
      <c r="CM787" s="7">
        <v>44613</v>
      </c>
      <c r="CN787" t="s">
        <v>11808</v>
      </c>
      <c r="CO787" t="s">
        <v>9857</v>
      </c>
      <c r="CP787" t="s">
        <v>11556</v>
      </c>
      <c r="CQ787" t="s">
        <v>11780</v>
      </c>
      <c r="CR787" t="s">
        <v>5998</v>
      </c>
      <c r="CS787" t="s">
        <v>5997</v>
      </c>
      <c r="CT787" t="s">
        <v>9853</v>
      </c>
      <c r="CU787" t="s">
        <v>9873</v>
      </c>
      <c r="CV787" t="s">
        <v>6307</v>
      </c>
      <c r="CW787" t="s">
        <v>9874</v>
      </c>
      <c r="CX787" t="s">
        <v>3486</v>
      </c>
      <c r="CY787" t="s">
        <v>9813</v>
      </c>
      <c r="CZ787" t="s">
        <v>6730</v>
      </c>
      <c r="DA787" t="s">
        <v>188</v>
      </c>
      <c r="DB787" t="s">
        <v>16</v>
      </c>
      <c r="DC787" t="s">
        <v>16</v>
      </c>
      <c r="DD787" t="s">
        <v>22</v>
      </c>
      <c r="DE787" t="s">
        <v>16</v>
      </c>
      <c r="DF787" t="s">
        <v>509</v>
      </c>
      <c r="DG787" t="s">
        <v>4727</v>
      </c>
      <c r="DH787" t="s">
        <v>2051</v>
      </c>
      <c r="DI787" t="s">
        <v>4519</v>
      </c>
      <c r="DJ787" t="s">
        <v>16</v>
      </c>
      <c r="DK787" t="s">
        <v>16</v>
      </c>
      <c r="DL787" t="s">
        <v>5972</v>
      </c>
      <c r="DM787" t="s">
        <v>6245</v>
      </c>
      <c r="DN787" t="s">
        <v>189</v>
      </c>
      <c r="DO787" t="s">
        <v>11327</v>
      </c>
      <c r="DP787" t="s">
        <v>8349</v>
      </c>
      <c r="DQ787" t="s">
        <v>10401</v>
      </c>
      <c r="DR787" t="s">
        <v>8350</v>
      </c>
    </row>
    <row r="788" spans="1:122" x14ac:dyDescent="0.25">
      <c r="A788">
        <v>127</v>
      </c>
      <c r="B788" t="s">
        <v>189</v>
      </c>
      <c r="C788" t="s">
        <v>1945</v>
      </c>
      <c r="D788" s="138">
        <v>44616</v>
      </c>
      <c r="E788" t="s">
        <v>378</v>
      </c>
      <c r="F788" t="s">
        <v>11</v>
      </c>
      <c r="G788" t="s">
        <v>16</v>
      </c>
      <c r="H788" t="s">
        <v>11</v>
      </c>
      <c r="I788" t="s">
        <v>9802</v>
      </c>
      <c r="J788" t="s">
        <v>100</v>
      </c>
      <c r="K788">
        <v>1</v>
      </c>
      <c r="L788">
        <v>1</v>
      </c>
      <c r="M788">
        <v>6.33</v>
      </c>
      <c r="N788">
        <v>7.8079999999999998</v>
      </c>
      <c r="O788" t="s">
        <v>189</v>
      </c>
      <c r="P788" t="s">
        <v>104</v>
      </c>
      <c r="Q788" t="s">
        <v>3497</v>
      </c>
      <c r="R788" t="s">
        <v>16</v>
      </c>
      <c r="S788" t="s">
        <v>3497</v>
      </c>
      <c r="T788" t="s">
        <v>16</v>
      </c>
      <c r="U788" t="s">
        <v>16</v>
      </c>
      <c r="V788" t="s">
        <v>2410</v>
      </c>
      <c r="W788">
        <v>100</v>
      </c>
      <c r="X788" t="s">
        <v>72</v>
      </c>
      <c r="Y788" t="s">
        <v>6282</v>
      </c>
      <c r="Z788" t="s">
        <v>6282</v>
      </c>
      <c r="AA788" t="s">
        <v>9887</v>
      </c>
      <c r="AB788" s="138">
        <v>44623</v>
      </c>
      <c r="AC788" s="138">
        <v>44807</v>
      </c>
      <c r="AD788" t="s">
        <v>6242</v>
      </c>
      <c r="AE788" t="s">
        <v>5044</v>
      </c>
      <c r="AF788" t="s">
        <v>16</v>
      </c>
      <c r="AG788" t="s">
        <v>189</v>
      </c>
      <c r="AH788" s="138">
        <v>46449</v>
      </c>
      <c r="AI788" t="s">
        <v>2414</v>
      </c>
      <c r="AJ788" t="s">
        <v>189</v>
      </c>
      <c r="AK788" t="s">
        <v>189</v>
      </c>
      <c r="AL788" t="s">
        <v>189</v>
      </c>
      <c r="AM788" t="s">
        <v>189</v>
      </c>
      <c r="AN788" t="s">
        <v>189</v>
      </c>
      <c r="AO788" t="s">
        <v>189</v>
      </c>
      <c r="AP788" t="s">
        <v>189</v>
      </c>
      <c r="AQ788" t="s">
        <v>16</v>
      </c>
      <c r="AR788" t="s">
        <v>189</v>
      </c>
      <c r="AS788" t="s">
        <v>16</v>
      </c>
      <c r="AT788" t="s">
        <v>189</v>
      </c>
      <c r="AU788" t="s">
        <v>9344</v>
      </c>
      <c r="AV788" t="s">
        <v>189</v>
      </c>
      <c r="AW788" t="s">
        <v>16</v>
      </c>
      <c r="AX788" t="s">
        <v>16</v>
      </c>
      <c r="AY788" t="s">
        <v>16</v>
      </c>
      <c r="AZ788" t="s">
        <v>16</v>
      </c>
      <c r="BA788" t="s">
        <v>16</v>
      </c>
      <c r="BB788" t="s">
        <v>16</v>
      </c>
      <c r="BC788" t="s">
        <v>16</v>
      </c>
      <c r="BD788" t="s">
        <v>16</v>
      </c>
      <c r="BE788" t="s">
        <v>16</v>
      </c>
      <c r="BF788" t="s">
        <v>189</v>
      </c>
      <c r="BG788" t="s">
        <v>189</v>
      </c>
      <c r="BH788">
        <v>0</v>
      </c>
      <c r="BI788">
        <v>0</v>
      </c>
      <c r="BJ788">
        <v>0</v>
      </c>
      <c r="BK788" t="s">
        <v>189</v>
      </c>
      <c r="BL788" t="s">
        <v>189</v>
      </c>
      <c r="BN788" t="s">
        <v>379</v>
      </c>
      <c r="BO788" t="s">
        <v>7118</v>
      </c>
      <c r="BP788" t="s">
        <v>3163</v>
      </c>
      <c r="BQ788" t="s">
        <v>301</v>
      </c>
      <c r="BR788" t="s">
        <v>6745</v>
      </c>
      <c r="BS788" t="s">
        <v>16</v>
      </c>
      <c r="BT788" t="s">
        <v>16</v>
      </c>
      <c r="BU788" t="s">
        <v>189</v>
      </c>
      <c r="BV788" t="s">
        <v>131</v>
      </c>
      <c r="BW788" t="s">
        <v>16</v>
      </c>
      <c r="BX788" t="s">
        <v>380</v>
      </c>
      <c r="BY788" t="s">
        <v>16</v>
      </c>
      <c r="BZ788" s="138"/>
      <c r="CA788" s="138">
        <v>44616</v>
      </c>
      <c r="CB788" t="s">
        <v>34</v>
      </c>
      <c r="CC788" t="s">
        <v>16</v>
      </c>
      <c r="CD788" t="s">
        <v>6307</v>
      </c>
      <c r="CE788" t="s">
        <v>189</v>
      </c>
      <c r="CF788" t="s">
        <v>6307</v>
      </c>
      <c r="CG788" t="s">
        <v>189</v>
      </c>
      <c r="CH788">
        <v>2022</v>
      </c>
      <c r="CI788" s="7">
        <v>44616</v>
      </c>
      <c r="CJ788" t="s">
        <v>16</v>
      </c>
      <c r="CK788">
        <v>2</v>
      </c>
      <c r="CL788">
        <v>9</v>
      </c>
      <c r="CM788" s="7">
        <v>44613</v>
      </c>
      <c r="CN788" t="s">
        <v>11808</v>
      </c>
      <c r="CO788" t="s">
        <v>9857</v>
      </c>
      <c r="CP788" t="s">
        <v>11556</v>
      </c>
      <c r="CQ788" t="s">
        <v>11780</v>
      </c>
      <c r="CR788" t="s">
        <v>5998</v>
      </c>
      <c r="CS788" t="s">
        <v>5997</v>
      </c>
      <c r="CT788" t="s">
        <v>9853</v>
      </c>
      <c r="CU788" t="s">
        <v>9873</v>
      </c>
      <c r="CV788" t="s">
        <v>6307</v>
      </c>
      <c r="CW788" t="s">
        <v>9912</v>
      </c>
      <c r="CX788" t="s">
        <v>382</v>
      </c>
      <c r="CY788" t="s">
        <v>9813</v>
      </c>
      <c r="CZ788" t="s">
        <v>6730</v>
      </c>
      <c r="DA788" t="s">
        <v>188</v>
      </c>
      <c r="DB788" t="s">
        <v>16</v>
      </c>
      <c r="DC788" t="s">
        <v>379</v>
      </c>
      <c r="DD788" t="s">
        <v>22</v>
      </c>
      <c r="DE788" t="s">
        <v>16</v>
      </c>
      <c r="DF788" t="s">
        <v>381</v>
      </c>
      <c r="DG788" t="s">
        <v>4730</v>
      </c>
      <c r="DH788" t="s">
        <v>2051</v>
      </c>
      <c r="DI788" t="s">
        <v>4519</v>
      </c>
      <c r="DJ788" t="s">
        <v>9887</v>
      </c>
      <c r="DK788" t="s">
        <v>4345</v>
      </c>
      <c r="DL788" t="s">
        <v>4345</v>
      </c>
      <c r="DM788" t="s">
        <v>6245</v>
      </c>
      <c r="DN788" t="s">
        <v>189</v>
      </c>
      <c r="DO788" t="s">
        <v>11329</v>
      </c>
      <c r="DP788" t="s">
        <v>8351</v>
      </c>
      <c r="DQ788" t="s">
        <v>10401</v>
      </c>
      <c r="DR788" t="s">
        <v>8352</v>
      </c>
    </row>
    <row r="789" spans="1:122" x14ac:dyDescent="0.25">
      <c r="A789">
        <v>126</v>
      </c>
      <c r="B789" t="s">
        <v>189</v>
      </c>
      <c r="C789" t="s">
        <v>4042</v>
      </c>
      <c r="D789" s="138">
        <v>44615</v>
      </c>
      <c r="E789" t="s">
        <v>4044</v>
      </c>
      <c r="F789" t="s">
        <v>11</v>
      </c>
      <c r="G789" t="s">
        <v>1929</v>
      </c>
      <c r="H789" t="s">
        <v>106</v>
      </c>
      <c r="I789" t="s">
        <v>4840</v>
      </c>
      <c r="J789" t="s">
        <v>100</v>
      </c>
      <c r="K789">
        <v>4.7</v>
      </c>
      <c r="L789">
        <v>4.7</v>
      </c>
      <c r="M789">
        <v>29.68</v>
      </c>
      <c r="N789">
        <v>36.688000000000002</v>
      </c>
      <c r="O789" t="s">
        <v>189</v>
      </c>
      <c r="P789" t="s">
        <v>13</v>
      </c>
      <c r="Q789" t="s">
        <v>93</v>
      </c>
      <c r="R789" t="s">
        <v>743</v>
      </c>
      <c r="S789" t="s">
        <v>93</v>
      </c>
      <c r="T789" t="s">
        <v>16</v>
      </c>
      <c r="U789" t="s">
        <v>2082</v>
      </c>
      <c r="V789" t="s">
        <v>2410</v>
      </c>
      <c r="W789">
        <v>100</v>
      </c>
      <c r="X789" t="s">
        <v>15</v>
      </c>
      <c r="Y789" t="s">
        <v>6282</v>
      </c>
      <c r="Z789" t="s">
        <v>6282</v>
      </c>
      <c r="AA789" t="s">
        <v>9911</v>
      </c>
      <c r="AB789" s="138">
        <v>44622</v>
      </c>
      <c r="AC789" s="138">
        <v>44806</v>
      </c>
      <c r="AD789" t="s">
        <v>6241</v>
      </c>
      <c r="AE789" t="s">
        <v>5421</v>
      </c>
      <c r="AF789" t="s">
        <v>16</v>
      </c>
      <c r="AG789" t="s">
        <v>189</v>
      </c>
      <c r="AH789" s="138">
        <v>45718</v>
      </c>
      <c r="AI789" t="s">
        <v>2414</v>
      </c>
      <c r="AJ789" t="s">
        <v>189</v>
      </c>
      <c r="AK789" t="s">
        <v>189</v>
      </c>
      <c r="AL789" t="s">
        <v>189</v>
      </c>
      <c r="AM789" t="s">
        <v>189</v>
      </c>
      <c r="AN789" t="s">
        <v>189</v>
      </c>
      <c r="AO789" t="s">
        <v>189</v>
      </c>
      <c r="AP789" t="s">
        <v>189</v>
      </c>
      <c r="AQ789" t="s">
        <v>16</v>
      </c>
      <c r="AR789" t="s">
        <v>189</v>
      </c>
      <c r="AS789" t="s">
        <v>16</v>
      </c>
      <c r="AT789" t="s">
        <v>189</v>
      </c>
      <c r="AU789" t="s">
        <v>9344</v>
      </c>
      <c r="AV789" t="s">
        <v>189</v>
      </c>
      <c r="AW789" t="s">
        <v>16</v>
      </c>
      <c r="AX789" t="s">
        <v>16</v>
      </c>
      <c r="AY789" t="s">
        <v>16</v>
      </c>
      <c r="AZ789" t="s">
        <v>16</v>
      </c>
      <c r="BA789" t="s">
        <v>16</v>
      </c>
      <c r="BB789" t="s">
        <v>16</v>
      </c>
      <c r="BC789" t="s">
        <v>16</v>
      </c>
      <c r="BD789" t="s">
        <v>16</v>
      </c>
      <c r="BE789" t="s">
        <v>16</v>
      </c>
      <c r="BF789" t="s">
        <v>189</v>
      </c>
      <c r="BG789" t="s">
        <v>189</v>
      </c>
      <c r="BH789">
        <v>0</v>
      </c>
      <c r="BI789">
        <v>0</v>
      </c>
      <c r="BJ789">
        <v>0</v>
      </c>
      <c r="BK789" t="s">
        <v>189</v>
      </c>
      <c r="BL789" t="s">
        <v>189</v>
      </c>
      <c r="BN789" t="s">
        <v>4041</v>
      </c>
      <c r="BO789" t="s">
        <v>16</v>
      </c>
      <c r="BP789" t="s">
        <v>4044</v>
      </c>
      <c r="BQ789" t="s">
        <v>184</v>
      </c>
      <c r="BR789" t="s">
        <v>6744</v>
      </c>
      <c r="BS789" t="s">
        <v>202</v>
      </c>
      <c r="BT789" t="s">
        <v>16</v>
      </c>
      <c r="BU789" t="s">
        <v>189</v>
      </c>
      <c r="BV789" t="s">
        <v>27</v>
      </c>
      <c r="BW789" t="s">
        <v>185</v>
      </c>
      <c r="BX789" t="s">
        <v>548</v>
      </c>
      <c r="BY789" t="s">
        <v>16</v>
      </c>
      <c r="BZ789" s="138"/>
      <c r="CA789" s="138">
        <v>44615</v>
      </c>
      <c r="CB789" t="s">
        <v>17</v>
      </c>
      <c r="CC789" t="s">
        <v>17</v>
      </c>
      <c r="CD789" t="s">
        <v>6307</v>
      </c>
      <c r="CE789" t="s">
        <v>189</v>
      </c>
      <c r="CF789" t="s">
        <v>189</v>
      </c>
      <c r="CG789" t="s">
        <v>189</v>
      </c>
      <c r="CH789">
        <v>2022</v>
      </c>
      <c r="CI789" s="7">
        <v>44615</v>
      </c>
      <c r="CJ789" t="s">
        <v>4723</v>
      </c>
      <c r="CK789">
        <v>2</v>
      </c>
      <c r="CL789">
        <v>9</v>
      </c>
      <c r="CM789" s="7">
        <v>44613</v>
      </c>
      <c r="CN789" t="s">
        <v>11808</v>
      </c>
      <c r="CO789" t="s">
        <v>9857</v>
      </c>
      <c r="CP789" t="s">
        <v>11556</v>
      </c>
      <c r="CQ789" t="s">
        <v>11780</v>
      </c>
      <c r="CR789" t="s">
        <v>5998</v>
      </c>
      <c r="CS789" t="s">
        <v>5997</v>
      </c>
      <c r="CT789" t="s">
        <v>9853</v>
      </c>
      <c r="CU789" t="s">
        <v>6826</v>
      </c>
      <c r="CV789" t="s">
        <v>6307</v>
      </c>
      <c r="CW789" t="s">
        <v>9874</v>
      </c>
      <c r="CX789" t="s">
        <v>4043</v>
      </c>
      <c r="CY789" t="s">
        <v>9813</v>
      </c>
      <c r="CZ789" t="s">
        <v>6730</v>
      </c>
      <c r="DA789" t="s">
        <v>188</v>
      </c>
      <c r="DB789" t="s">
        <v>16</v>
      </c>
      <c r="DC789" t="s">
        <v>16</v>
      </c>
      <c r="DD789" t="s">
        <v>15</v>
      </c>
      <c r="DE789" t="s">
        <v>16</v>
      </c>
      <c r="DF789" t="s">
        <v>16</v>
      </c>
      <c r="DG789" t="s">
        <v>4727</v>
      </c>
      <c r="DH789" t="s">
        <v>2051</v>
      </c>
      <c r="DI789" t="s">
        <v>4544</v>
      </c>
      <c r="DJ789" t="s">
        <v>9911</v>
      </c>
      <c r="DK789" t="s">
        <v>5514</v>
      </c>
      <c r="DL789" t="s">
        <v>5514</v>
      </c>
      <c r="DM789" t="s">
        <v>16</v>
      </c>
      <c r="DN789" t="s">
        <v>189</v>
      </c>
      <c r="DO789" t="s">
        <v>11812</v>
      </c>
      <c r="DP789" t="s">
        <v>8353</v>
      </c>
      <c r="DQ789" t="s">
        <v>10402</v>
      </c>
      <c r="DR789" t="s">
        <v>8354</v>
      </c>
    </row>
    <row r="790" spans="1:122" x14ac:dyDescent="0.25">
      <c r="A790">
        <v>125</v>
      </c>
      <c r="B790" t="s">
        <v>189</v>
      </c>
      <c r="C790" t="s">
        <v>4038</v>
      </c>
      <c r="D790" s="138">
        <v>44615</v>
      </c>
      <c r="E790" t="s">
        <v>4040</v>
      </c>
      <c r="F790" t="s">
        <v>11</v>
      </c>
      <c r="G790" t="s">
        <v>1929</v>
      </c>
      <c r="H790" t="s">
        <v>11</v>
      </c>
      <c r="I790" t="s">
        <v>9802</v>
      </c>
      <c r="J790" t="s">
        <v>100</v>
      </c>
      <c r="K790">
        <v>3</v>
      </c>
      <c r="L790">
        <v>3</v>
      </c>
      <c r="M790">
        <v>18.940000000000001</v>
      </c>
      <c r="N790">
        <v>23.417999999999999</v>
      </c>
      <c r="O790" t="s">
        <v>189</v>
      </c>
      <c r="P790" t="s">
        <v>13</v>
      </c>
      <c r="Q790" t="s">
        <v>161</v>
      </c>
      <c r="R790" t="s">
        <v>1158</v>
      </c>
      <c r="S790" t="s">
        <v>161</v>
      </c>
      <c r="T790" t="s">
        <v>16</v>
      </c>
      <c r="U790" t="s">
        <v>1936</v>
      </c>
      <c r="V790" t="s">
        <v>2410</v>
      </c>
      <c r="W790">
        <v>100</v>
      </c>
      <c r="X790" t="s">
        <v>15</v>
      </c>
      <c r="Y790" t="s">
        <v>6282</v>
      </c>
      <c r="Z790" t="s">
        <v>6282</v>
      </c>
      <c r="AA790" t="s">
        <v>189</v>
      </c>
      <c r="AB790" s="138">
        <v>44620</v>
      </c>
      <c r="AC790" s="138">
        <v>44801</v>
      </c>
      <c r="AD790" t="s">
        <v>6241</v>
      </c>
      <c r="AE790" t="s">
        <v>5420</v>
      </c>
      <c r="AF790" t="s">
        <v>16</v>
      </c>
      <c r="AG790" t="s">
        <v>189</v>
      </c>
      <c r="AH790" s="138">
        <v>45716</v>
      </c>
      <c r="AI790" t="s">
        <v>2414</v>
      </c>
      <c r="AJ790" t="s">
        <v>189</v>
      </c>
      <c r="AK790" t="s">
        <v>189</v>
      </c>
      <c r="AL790" t="s">
        <v>189</v>
      </c>
      <c r="AM790" t="s">
        <v>189</v>
      </c>
      <c r="AN790" t="s">
        <v>189</v>
      </c>
      <c r="AO790" t="s">
        <v>189</v>
      </c>
      <c r="AP790" t="s">
        <v>189</v>
      </c>
      <c r="AQ790" t="s">
        <v>16</v>
      </c>
      <c r="AR790" t="s">
        <v>189</v>
      </c>
      <c r="AS790" t="s">
        <v>16</v>
      </c>
      <c r="AT790" t="s">
        <v>189</v>
      </c>
      <c r="AU790" t="s">
        <v>9344</v>
      </c>
      <c r="AV790" t="s">
        <v>189</v>
      </c>
      <c r="AW790" t="s">
        <v>16</v>
      </c>
      <c r="AX790" t="s">
        <v>16</v>
      </c>
      <c r="AY790" t="s">
        <v>16</v>
      </c>
      <c r="AZ790" t="s">
        <v>16</v>
      </c>
      <c r="BA790" t="s">
        <v>16</v>
      </c>
      <c r="BB790" t="s">
        <v>16</v>
      </c>
      <c r="BC790" t="s">
        <v>16</v>
      </c>
      <c r="BD790" t="s">
        <v>16</v>
      </c>
      <c r="BE790" t="s">
        <v>16</v>
      </c>
      <c r="BF790" t="s">
        <v>189</v>
      </c>
      <c r="BG790" t="s">
        <v>189</v>
      </c>
      <c r="BH790">
        <v>0</v>
      </c>
      <c r="BI790">
        <v>0</v>
      </c>
      <c r="BJ790">
        <v>0</v>
      </c>
      <c r="BK790" t="s">
        <v>189</v>
      </c>
      <c r="BL790" t="s">
        <v>189</v>
      </c>
      <c r="BN790" t="s">
        <v>4037</v>
      </c>
      <c r="BO790" t="s">
        <v>16</v>
      </c>
      <c r="BP790" t="s">
        <v>4040</v>
      </c>
      <c r="BQ790" t="s">
        <v>184</v>
      </c>
      <c r="BR790" t="s">
        <v>6744</v>
      </c>
      <c r="BS790" t="s">
        <v>9667</v>
      </c>
      <c r="BT790" t="s">
        <v>16</v>
      </c>
      <c r="BU790" t="s">
        <v>189</v>
      </c>
      <c r="BV790" t="s">
        <v>18</v>
      </c>
      <c r="BW790" t="s">
        <v>185</v>
      </c>
      <c r="BX790" t="s">
        <v>3234</v>
      </c>
      <c r="BY790" t="s">
        <v>16</v>
      </c>
      <c r="BZ790" s="138"/>
      <c r="CA790" s="138">
        <v>43571</v>
      </c>
      <c r="CB790" t="s">
        <v>17</v>
      </c>
      <c r="CC790" t="s">
        <v>17</v>
      </c>
      <c r="CD790" t="s">
        <v>6307</v>
      </c>
      <c r="CE790" t="s">
        <v>189</v>
      </c>
      <c r="CF790" t="s">
        <v>189</v>
      </c>
      <c r="CG790" t="s">
        <v>189</v>
      </c>
      <c r="CH790">
        <v>2022</v>
      </c>
      <c r="CI790" s="7">
        <v>44615</v>
      </c>
      <c r="CJ790" t="s">
        <v>4723</v>
      </c>
      <c r="CK790">
        <v>2</v>
      </c>
      <c r="CL790">
        <v>9</v>
      </c>
      <c r="CM790" s="7">
        <v>44613</v>
      </c>
      <c r="CN790" t="s">
        <v>11808</v>
      </c>
      <c r="CO790" t="s">
        <v>9857</v>
      </c>
      <c r="CP790" t="s">
        <v>11556</v>
      </c>
      <c r="CQ790" t="s">
        <v>11780</v>
      </c>
      <c r="CR790" t="s">
        <v>5998</v>
      </c>
      <c r="CS790" t="s">
        <v>5997</v>
      </c>
      <c r="CT790" t="s">
        <v>9853</v>
      </c>
      <c r="CU790" t="s">
        <v>6824</v>
      </c>
      <c r="CV790" t="s">
        <v>6310</v>
      </c>
      <c r="CW790" t="s">
        <v>9874</v>
      </c>
      <c r="CX790" t="s">
        <v>4039</v>
      </c>
      <c r="CY790" t="s">
        <v>9813</v>
      </c>
      <c r="CZ790" t="s">
        <v>6730</v>
      </c>
      <c r="DA790" t="s">
        <v>188</v>
      </c>
      <c r="DB790" t="s">
        <v>16</v>
      </c>
      <c r="DC790" t="s">
        <v>16</v>
      </c>
      <c r="DD790" t="s">
        <v>15</v>
      </c>
      <c r="DE790" t="s">
        <v>16</v>
      </c>
      <c r="DF790" t="s">
        <v>16</v>
      </c>
      <c r="DG790" t="s">
        <v>4727</v>
      </c>
      <c r="DH790" t="s">
        <v>2051</v>
      </c>
      <c r="DI790" t="s">
        <v>4501</v>
      </c>
      <c r="DJ790" t="s">
        <v>16</v>
      </c>
      <c r="DK790" t="s">
        <v>16</v>
      </c>
      <c r="DL790" t="s">
        <v>4465</v>
      </c>
      <c r="DM790" t="s">
        <v>16</v>
      </c>
      <c r="DN790" t="s">
        <v>189</v>
      </c>
      <c r="DO790" t="s">
        <v>11813</v>
      </c>
      <c r="DP790" t="s">
        <v>8355</v>
      </c>
      <c r="DQ790" t="s">
        <v>10402</v>
      </c>
      <c r="DR790" t="s">
        <v>8356</v>
      </c>
    </row>
    <row r="791" spans="1:122" x14ac:dyDescent="0.25">
      <c r="A791">
        <v>124</v>
      </c>
      <c r="B791" t="s">
        <v>189</v>
      </c>
      <c r="C791" t="s">
        <v>4035</v>
      </c>
      <c r="D791" s="138">
        <v>44615</v>
      </c>
      <c r="E791" t="s">
        <v>7149</v>
      </c>
      <c r="F791" t="s">
        <v>11</v>
      </c>
      <c r="G791" t="s">
        <v>1926</v>
      </c>
      <c r="H791" t="s">
        <v>84</v>
      </c>
      <c r="I791" t="s">
        <v>4840</v>
      </c>
      <c r="J791" t="s">
        <v>100</v>
      </c>
      <c r="K791">
        <v>4</v>
      </c>
      <c r="L791">
        <v>4</v>
      </c>
      <c r="M791">
        <v>25.26</v>
      </c>
      <c r="N791">
        <v>31.224</v>
      </c>
      <c r="O791" t="s">
        <v>189</v>
      </c>
      <c r="P791" t="s">
        <v>13</v>
      </c>
      <c r="Q791" t="s">
        <v>565</v>
      </c>
      <c r="R791" t="s">
        <v>4033</v>
      </c>
      <c r="S791" t="s">
        <v>3644</v>
      </c>
      <c r="T791" t="s">
        <v>3644</v>
      </c>
      <c r="U791" t="s">
        <v>2084</v>
      </c>
      <c r="V791" t="s">
        <v>2410</v>
      </c>
      <c r="W791">
        <v>99.540999999999997</v>
      </c>
      <c r="X791" t="s">
        <v>15</v>
      </c>
      <c r="Y791" t="s">
        <v>6282</v>
      </c>
      <c r="Z791" t="s">
        <v>6282</v>
      </c>
      <c r="AA791" t="s">
        <v>9887</v>
      </c>
      <c r="AB791" s="138">
        <v>44622</v>
      </c>
      <c r="AC791" s="138">
        <v>44806</v>
      </c>
      <c r="AD791" t="s">
        <v>6241</v>
      </c>
      <c r="AE791" t="s">
        <v>5092</v>
      </c>
      <c r="AF791" t="s">
        <v>16</v>
      </c>
      <c r="AG791" t="s">
        <v>4859</v>
      </c>
      <c r="AH791" s="138">
        <v>45718</v>
      </c>
      <c r="AI791" t="s">
        <v>2414</v>
      </c>
      <c r="AJ791" t="s">
        <v>189</v>
      </c>
      <c r="AK791" t="s">
        <v>189</v>
      </c>
      <c r="AL791" t="s">
        <v>189</v>
      </c>
      <c r="AM791" t="s">
        <v>189</v>
      </c>
      <c r="AN791" t="s">
        <v>189</v>
      </c>
      <c r="AO791" t="s">
        <v>189</v>
      </c>
      <c r="AP791" t="s">
        <v>189</v>
      </c>
      <c r="AQ791" t="s">
        <v>16</v>
      </c>
      <c r="AR791" t="s">
        <v>189</v>
      </c>
      <c r="AS791" t="s">
        <v>16</v>
      </c>
      <c r="AT791" t="s">
        <v>189</v>
      </c>
      <c r="AU791" t="s">
        <v>9344</v>
      </c>
      <c r="AV791" t="s">
        <v>189</v>
      </c>
      <c r="AW791" t="s">
        <v>16</v>
      </c>
      <c r="AX791" t="s">
        <v>16</v>
      </c>
      <c r="AY791" t="s">
        <v>16</v>
      </c>
      <c r="AZ791" t="s">
        <v>16</v>
      </c>
      <c r="BA791" t="s">
        <v>16</v>
      </c>
      <c r="BB791" t="s">
        <v>16</v>
      </c>
      <c r="BC791" t="s">
        <v>16</v>
      </c>
      <c r="BD791" t="s">
        <v>16</v>
      </c>
      <c r="BE791" t="s">
        <v>16</v>
      </c>
      <c r="BF791" t="s">
        <v>189</v>
      </c>
      <c r="BG791" t="s">
        <v>189</v>
      </c>
      <c r="BH791">
        <v>0</v>
      </c>
      <c r="BI791">
        <v>0</v>
      </c>
      <c r="BJ791">
        <v>0</v>
      </c>
      <c r="BK791" t="s">
        <v>189</v>
      </c>
      <c r="BL791" t="s">
        <v>189</v>
      </c>
      <c r="BN791" t="s">
        <v>4034</v>
      </c>
      <c r="BO791" t="s">
        <v>16</v>
      </c>
      <c r="BP791" t="s">
        <v>3071</v>
      </c>
      <c r="BQ791" t="s">
        <v>240</v>
      </c>
      <c r="BR791" t="s">
        <v>5653</v>
      </c>
      <c r="BS791" t="s">
        <v>9678</v>
      </c>
      <c r="BT791" t="s">
        <v>9680</v>
      </c>
      <c r="BU791" t="s">
        <v>9681</v>
      </c>
      <c r="BV791" t="s">
        <v>67</v>
      </c>
      <c r="BW791" t="s">
        <v>16</v>
      </c>
      <c r="BX791" t="s">
        <v>485</v>
      </c>
      <c r="BY791" t="s">
        <v>16</v>
      </c>
      <c r="BZ791" s="138"/>
      <c r="CA791" s="138">
        <v>34788</v>
      </c>
      <c r="CB791" t="s">
        <v>29</v>
      </c>
      <c r="CC791" t="s">
        <v>29</v>
      </c>
      <c r="CD791" t="s">
        <v>6307</v>
      </c>
      <c r="CE791" t="s">
        <v>6307</v>
      </c>
      <c r="CF791" t="s">
        <v>189</v>
      </c>
      <c r="CG791" t="s">
        <v>189</v>
      </c>
      <c r="CH791">
        <v>2022</v>
      </c>
      <c r="CI791" s="7">
        <v>44615</v>
      </c>
      <c r="CJ791" t="s">
        <v>16</v>
      </c>
      <c r="CK791">
        <v>2</v>
      </c>
      <c r="CL791">
        <v>9</v>
      </c>
      <c r="CM791" s="7">
        <v>44613</v>
      </c>
      <c r="CN791" t="s">
        <v>11808</v>
      </c>
      <c r="CO791" t="s">
        <v>9857</v>
      </c>
      <c r="CP791" t="s">
        <v>11556</v>
      </c>
      <c r="CQ791" t="s">
        <v>11780</v>
      </c>
      <c r="CR791" t="s">
        <v>5998</v>
      </c>
      <c r="CS791" t="s">
        <v>5997</v>
      </c>
      <c r="CT791" t="s">
        <v>9853</v>
      </c>
      <c r="CU791" t="s">
        <v>6826</v>
      </c>
      <c r="CV791" t="s">
        <v>6310</v>
      </c>
      <c r="CW791" t="s">
        <v>9874</v>
      </c>
      <c r="CX791" t="s">
        <v>4036</v>
      </c>
      <c r="CY791" t="s">
        <v>9813</v>
      </c>
      <c r="CZ791" t="s">
        <v>6730</v>
      </c>
      <c r="DA791" t="s">
        <v>188</v>
      </c>
      <c r="DB791" t="s">
        <v>16</v>
      </c>
      <c r="DC791" t="s">
        <v>16</v>
      </c>
      <c r="DD791" t="s">
        <v>15</v>
      </c>
      <c r="DE791" t="s">
        <v>16</v>
      </c>
      <c r="DF791" t="s">
        <v>16</v>
      </c>
      <c r="DG791" t="s">
        <v>4727</v>
      </c>
      <c r="DH791" t="s">
        <v>2051</v>
      </c>
      <c r="DI791" t="s">
        <v>4502</v>
      </c>
      <c r="DJ791" t="s">
        <v>9887</v>
      </c>
      <c r="DK791" t="s">
        <v>4345</v>
      </c>
      <c r="DL791" t="s">
        <v>4345</v>
      </c>
      <c r="DM791" t="s">
        <v>16</v>
      </c>
      <c r="DN791" t="s">
        <v>189</v>
      </c>
      <c r="DO791" t="s">
        <v>10949</v>
      </c>
      <c r="DP791" t="s">
        <v>8357</v>
      </c>
      <c r="DQ791" t="s">
        <v>10402</v>
      </c>
      <c r="DR791" t="s">
        <v>8358</v>
      </c>
    </row>
    <row r="792" spans="1:122" x14ac:dyDescent="0.25">
      <c r="A792">
        <v>123</v>
      </c>
      <c r="B792" t="s">
        <v>189</v>
      </c>
      <c r="C792" t="s">
        <v>4030</v>
      </c>
      <c r="D792" s="138">
        <v>44615</v>
      </c>
      <c r="E792" t="s">
        <v>4032</v>
      </c>
      <c r="F792" t="s">
        <v>11</v>
      </c>
      <c r="G792" t="s">
        <v>1929</v>
      </c>
      <c r="H792" t="s">
        <v>11</v>
      </c>
      <c r="I792" t="s">
        <v>9802</v>
      </c>
      <c r="J792" t="s">
        <v>100</v>
      </c>
      <c r="K792">
        <v>1.3</v>
      </c>
      <c r="L792">
        <v>1.3</v>
      </c>
      <c r="M792">
        <v>8.2100000000000009</v>
      </c>
      <c r="N792">
        <v>10.148</v>
      </c>
      <c r="O792" t="s">
        <v>189</v>
      </c>
      <c r="P792" t="s">
        <v>13</v>
      </c>
      <c r="Q792" t="s">
        <v>36</v>
      </c>
      <c r="R792" t="s">
        <v>146</v>
      </c>
      <c r="S792" t="s">
        <v>36</v>
      </c>
      <c r="T792" t="s">
        <v>16</v>
      </c>
      <c r="U792" t="s">
        <v>1938</v>
      </c>
      <c r="V792" t="s">
        <v>2410</v>
      </c>
      <c r="W792">
        <v>100</v>
      </c>
      <c r="X792" t="s">
        <v>15</v>
      </c>
      <c r="Y792" t="s">
        <v>6282</v>
      </c>
      <c r="Z792" t="s">
        <v>6282</v>
      </c>
      <c r="AA792" t="s">
        <v>189</v>
      </c>
      <c r="AB792" s="138">
        <v>44620</v>
      </c>
      <c r="AC792" s="138">
        <v>44801</v>
      </c>
      <c r="AD792" t="s">
        <v>6241</v>
      </c>
      <c r="AE792" t="s">
        <v>5419</v>
      </c>
      <c r="AF792" t="s">
        <v>16</v>
      </c>
      <c r="AG792" t="s">
        <v>189</v>
      </c>
      <c r="AH792" s="138">
        <v>45716</v>
      </c>
      <c r="AI792" t="s">
        <v>2414</v>
      </c>
      <c r="AJ792" t="s">
        <v>189</v>
      </c>
      <c r="AK792" t="s">
        <v>189</v>
      </c>
      <c r="AL792" t="s">
        <v>189</v>
      </c>
      <c r="AM792" t="s">
        <v>189</v>
      </c>
      <c r="AN792" t="s">
        <v>189</v>
      </c>
      <c r="AO792" t="s">
        <v>189</v>
      </c>
      <c r="AP792" t="s">
        <v>189</v>
      </c>
      <c r="AQ792" t="s">
        <v>16</v>
      </c>
      <c r="AR792" t="s">
        <v>189</v>
      </c>
      <c r="AS792" t="s">
        <v>16</v>
      </c>
      <c r="AT792" t="s">
        <v>189</v>
      </c>
      <c r="AU792" t="s">
        <v>9344</v>
      </c>
      <c r="AV792" t="s">
        <v>189</v>
      </c>
      <c r="AW792" t="s">
        <v>16</v>
      </c>
      <c r="AX792" t="s">
        <v>16</v>
      </c>
      <c r="AY792" t="s">
        <v>16</v>
      </c>
      <c r="AZ792" t="s">
        <v>16</v>
      </c>
      <c r="BA792" t="s">
        <v>16</v>
      </c>
      <c r="BB792" t="s">
        <v>16</v>
      </c>
      <c r="BC792" t="s">
        <v>16</v>
      </c>
      <c r="BD792" t="s">
        <v>16</v>
      </c>
      <c r="BE792" t="s">
        <v>16</v>
      </c>
      <c r="BF792" t="s">
        <v>189</v>
      </c>
      <c r="BG792" t="s">
        <v>189</v>
      </c>
      <c r="BH792">
        <v>0</v>
      </c>
      <c r="BI792">
        <v>0</v>
      </c>
      <c r="BJ792">
        <v>0</v>
      </c>
      <c r="BK792" t="s">
        <v>189</v>
      </c>
      <c r="BL792" t="s">
        <v>189</v>
      </c>
      <c r="BN792" t="s">
        <v>4029</v>
      </c>
      <c r="BO792" t="s">
        <v>16</v>
      </c>
      <c r="BP792" t="s">
        <v>4032</v>
      </c>
      <c r="BQ792" t="s">
        <v>184</v>
      </c>
      <c r="BR792" t="s">
        <v>6744</v>
      </c>
      <c r="BS792" t="s">
        <v>9667</v>
      </c>
      <c r="BT792" t="s">
        <v>16</v>
      </c>
      <c r="BU792" t="s">
        <v>189</v>
      </c>
      <c r="BV792" t="s">
        <v>18</v>
      </c>
      <c r="BW792" t="s">
        <v>195</v>
      </c>
      <c r="BX792" t="s">
        <v>389</v>
      </c>
      <c r="BY792" t="s">
        <v>2754</v>
      </c>
      <c r="BZ792" s="138"/>
      <c r="CA792" s="138">
        <v>44615</v>
      </c>
      <c r="CB792" t="s">
        <v>17</v>
      </c>
      <c r="CC792" t="s">
        <v>17</v>
      </c>
      <c r="CD792" t="s">
        <v>6307</v>
      </c>
      <c r="CE792" t="s">
        <v>189</v>
      </c>
      <c r="CF792" t="s">
        <v>189</v>
      </c>
      <c r="CG792" t="s">
        <v>189</v>
      </c>
      <c r="CH792">
        <v>2022</v>
      </c>
      <c r="CI792" s="7">
        <v>44615</v>
      </c>
      <c r="CJ792" t="s">
        <v>4723</v>
      </c>
      <c r="CK792">
        <v>2</v>
      </c>
      <c r="CL792">
        <v>9</v>
      </c>
      <c r="CM792" s="7">
        <v>44613</v>
      </c>
      <c r="CN792" t="s">
        <v>11808</v>
      </c>
      <c r="CO792" t="s">
        <v>9857</v>
      </c>
      <c r="CP792" t="s">
        <v>11556</v>
      </c>
      <c r="CQ792" t="s">
        <v>11780</v>
      </c>
      <c r="CR792" t="s">
        <v>5998</v>
      </c>
      <c r="CS792" t="s">
        <v>5997</v>
      </c>
      <c r="CT792" t="s">
        <v>9853</v>
      </c>
      <c r="CU792" t="s">
        <v>9873</v>
      </c>
      <c r="CV792" t="s">
        <v>6307</v>
      </c>
      <c r="CW792" t="s">
        <v>9874</v>
      </c>
      <c r="CX792" t="s">
        <v>4031</v>
      </c>
      <c r="CY792" t="s">
        <v>9813</v>
      </c>
      <c r="CZ792" t="s">
        <v>6730</v>
      </c>
      <c r="DA792" t="s">
        <v>188</v>
      </c>
      <c r="DB792" t="s">
        <v>16</v>
      </c>
      <c r="DC792" t="s">
        <v>16</v>
      </c>
      <c r="DD792" t="s">
        <v>15</v>
      </c>
      <c r="DE792" t="s">
        <v>16</v>
      </c>
      <c r="DF792" t="s">
        <v>16</v>
      </c>
      <c r="DG792" t="s">
        <v>4727</v>
      </c>
      <c r="DH792" t="s">
        <v>2051</v>
      </c>
      <c r="DI792" t="s">
        <v>4716</v>
      </c>
      <c r="DJ792" t="s">
        <v>16</v>
      </c>
      <c r="DK792" t="s">
        <v>16</v>
      </c>
      <c r="DL792" t="s">
        <v>4465</v>
      </c>
      <c r="DM792" t="s">
        <v>16</v>
      </c>
      <c r="DN792" t="s">
        <v>189</v>
      </c>
      <c r="DO792" t="s">
        <v>11814</v>
      </c>
      <c r="DP792" t="s">
        <v>8359</v>
      </c>
      <c r="DQ792" t="s">
        <v>10402</v>
      </c>
      <c r="DR792" t="s">
        <v>8360</v>
      </c>
    </row>
    <row r="793" spans="1:122" x14ac:dyDescent="0.25">
      <c r="A793">
        <v>122</v>
      </c>
      <c r="B793" t="s">
        <v>189</v>
      </c>
      <c r="C793" t="s">
        <v>4028</v>
      </c>
      <c r="D793" s="138">
        <v>44615</v>
      </c>
      <c r="E793" t="s">
        <v>1744</v>
      </c>
      <c r="F793" t="s">
        <v>11</v>
      </c>
      <c r="G793" t="s">
        <v>1926</v>
      </c>
      <c r="H793" t="s">
        <v>2012</v>
      </c>
      <c r="I793" t="s">
        <v>4840</v>
      </c>
      <c r="J793" t="s">
        <v>100</v>
      </c>
      <c r="K793">
        <v>2.5</v>
      </c>
      <c r="L793">
        <v>2.5</v>
      </c>
      <c r="M793">
        <v>15.78</v>
      </c>
      <c r="N793">
        <v>19.515000000000001</v>
      </c>
      <c r="O793" t="s">
        <v>189</v>
      </c>
      <c r="P793" t="s">
        <v>104</v>
      </c>
      <c r="Q793" t="s">
        <v>3518</v>
      </c>
      <c r="R793" t="s">
        <v>4026</v>
      </c>
      <c r="S793" t="s">
        <v>4027</v>
      </c>
      <c r="T793" t="s">
        <v>4027</v>
      </c>
      <c r="U793" t="s">
        <v>2082</v>
      </c>
      <c r="V793" t="s">
        <v>2410</v>
      </c>
      <c r="W793">
        <v>99.903999999999996</v>
      </c>
      <c r="X793" t="s">
        <v>568</v>
      </c>
      <c r="Y793" t="s">
        <v>6282</v>
      </c>
      <c r="Z793" t="s">
        <v>6282</v>
      </c>
      <c r="AA793" t="s">
        <v>189</v>
      </c>
      <c r="AB793" s="138">
        <v>44622</v>
      </c>
      <c r="AC793" s="138">
        <v>44806</v>
      </c>
      <c r="AD793" t="s">
        <v>6246</v>
      </c>
      <c r="AE793" t="s">
        <v>5418</v>
      </c>
      <c r="AF793" t="s">
        <v>16</v>
      </c>
      <c r="AG793" t="s">
        <v>189</v>
      </c>
      <c r="AH793" s="138">
        <v>46448</v>
      </c>
      <c r="AI793" t="s">
        <v>2414</v>
      </c>
      <c r="AJ793" t="s">
        <v>189</v>
      </c>
      <c r="AK793" t="s">
        <v>189</v>
      </c>
      <c r="AL793" t="s">
        <v>189</v>
      </c>
      <c r="AM793" t="s">
        <v>189</v>
      </c>
      <c r="AN793" t="s">
        <v>189</v>
      </c>
      <c r="AO793" t="s">
        <v>189</v>
      </c>
      <c r="AP793" t="s">
        <v>189</v>
      </c>
      <c r="AQ793" t="s">
        <v>16</v>
      </c>
      <c r="AR793" t="s">
        <v>189</v>
      </c>
      <c r="AS793" t="s">
        <v>16</v>
      </c>
      <c r="AT793" t="s">
        <v>189</v>
      </c>
      <c r="AU793" t="s">
        <v>9344</v>
      </c>
      <c r="AV793" t="s">
        <v>189</v>
      </c>
      <c r="AW793" t="s">
        <v>16</v>
      </c>
      <c r="AX793" t="s">
        <v>16</v>
      </c>
      <c r="AY793" t="s">
        <v>16</v>
      </c>
      <c r="AZ793" t="s">
        <v>16</v>
      </c>
      <c r="BA793" t="s">
        <v>16</v>
      </c>
      <c r="BB793" t="s">
        <v>16</v>
      </c>
      <c r="BC793" t="s">
        <v>199</v>
      </c>
      <c r="BD793" t="s">
        <v>16</v>
      </c>
      <c r="BE793" t="s">
        <v>2136</v>
      </c>
      <c r="BF793" t="s">
        <v>189</v>
      </c>
      <c r="BG793" t="s">
        <v>189</v>
      </c>
      <c r="BH793">
        <v>0</v>
      </c>
      <c r="BI793">
        <v>0</v>
      </c>
      <c r="BJ793">
        <v>0</v>
      </c>
      <c r="BK793" t="s">
        <v>189</v>
      </c>
      <c r="BL793" t="s">
        <v>189</v>
      </c>
      <c r="BN793" t="s">
        <v>1746</v>
      </c>
      <c r="BO793" t="s">
        <v>16</v>
      </c>
      <c r="BP793" t="s">
        <v>1744</v>
      </c>
      <c r="BQ793" t="s">
        <v>240</v>
      </c>
      <c r="BR793" t="s">
        <v>5653</v>
      </c>
      <c r="BS793" t="s">
        <v>9682</v>
      </c>
      <c r="BT793" t="s">
        <v>6876</v>
      </c>
      <c r="BU793" t="s">
        <v>9685</v>
      </c>
      <c r="BV793" t="s">
        <v>67</v>
      </c>
      <c r="BW793" t="s">
        <v>16</v>
      </c>
      <c r="BX793" t="s">
        <v>485</v>
      </c>
      <c r="BY793" t="s">
        <v>16</v>
      </c>
      <c r="BZ793" s="138"/>
      <c r="CA793" s="138">
        <v>41968</v>
      </c>
      <c r="CB793" t="s">
        <v>29</v>
      </c>
      <c r="CC793" t="s">
        <v>29</v>
      </c>
      <c r="CD793" t="s">
        <v>6307</v>
      </c>
      <c r="CE793" t="s">
        <v>189</v>
      </c>
      <c r="CF793" t="s">
        <v>6307</v>
      </c>
      <c r="CG793" t="s">
        <v>189</v>
      </c>
      <c r="CH793">
        <v>2022</v>
      </c>
      <c r="CI793" s="7">
        <v>44615</v>
      </c>
      <c r="CJ793" t="s">
        <v>16</v>
      </c>
      <c r="CK793">
        <v>2</v>
      </c>
      <c r="CL793">
        <v>9</v>
      </c>
      <c r="CM793" s="7">
        <v>44613</v>
      </c>
      <c r="CN793" t="s">
        <v>11808</v>
      </c>
      <c r="CO793" t="s">
        <v>9857</v>
      </c>
      <c r="CP793" t="s">
        <v>11556</v>
      </c>
      <c r="CQ793" t="s">
        <v>11780</v>
      </c>
      <c r="CR793" t="s">
        <v>5998</v>
      </c>
      <c r="CS793" t="s">
        <v>5997</v>
      </c>
      <c r="CT793" t="s">
        <v>9853</v>
      </c>
      <c r="CU793" t="s">
        <v>6824</v>
      </c>
      <c r="CV793" t="s">
        <v>6310</v>
      </c>
      <c r="CW793" t="s">
        <v>9912</v>
      </c>
      <c r="CX793" t="s">
        <v>4024</v>
      </c>
      <c r="CY793" t="s">
        <v>9813</v>
      </c>
      <c r="CZ793" t="s">
        <v>6730</v>
      </c>
      <c r="DA793" t="s">
        <v>188</v>
      </c>
      <c r="DB793" t="s">
        <v>16</v>
      </c>
      <c r="DC793" t="s">
        <v>4025</v>
      </c>
      <c r="DD793" t="s">
        <v>87</v>
      </c>
      <c r="DE793" t="s">
        <v>1746</v>
      </c>
      <c r="DF793" t="s">
        <v>16</v>
      </c>
      <c r="DG793" t="s">
        <v>4730</v>
      </c>
      <c r="DH793" t="s">
        <v>2051</v>
      </c>
      <c r="DI793" t="s">
        <v>4518</v>
      </c>
      <c r="DJ793" t="s">
        <v>16</v>
      </c>
      <c r="DK793" t="s">
        <v>16</v>
      </c>
      <c r="DL793" t="s">
        <v>4465</v>
      </c>
      <c r="DM793" t="s">
        <v>16</v>
      </c>
      <c r="DN793" t="s">
        <v>189</v>
      </c>
      <c r="DO793" t="s">
        <v>10950</v>
      </c>
      <c r="DP793" t="s">
        <v>8361</v>
      </c>
      <c r="DQ793" t="s">
        <v>10402</v>
      </c>
      <c r="DR793" t="s">
        <v>8363</v>
      </c>
    </row>
    <row r="794" spans="1:122" x14ac:dyDescent="0.25">
      <c r="A794">
        <v>121</v>
      </c>
      <c r="B794" t="s">
        <v>189</v>
      </c>
      <c r="C794" t="s">
        <v>4023</v>
      </c>
      <c r="D794" s="138">
        <v>44615</v>
      </c>
      <c r="E794" t="s">
        <v>1744</v>
      </c>
      <c r="F794" t="s">
        <v>11</v>
      </c>
      <c r="G794" t="s">
        <v>1926</v>
      </c>
      <c r="H794" t="s">
        <v>2012</v>
      </c>
      <c r="I794" t="s">
        <v>4840</v>
      </c>
      <c r="J794" t="s">
        <v>100</v>
      </c>
      <c r="K794">
        <v>7</v>
      </c>
      <c r="L794">
        <v>7</v>
      </c>
      <c r="M794">
        <v>44.2</v>
      </c>
      <c r="N794">
        <v>54.642000000000003</v>
      </c>
      <c r="O794" t="s">
        <v>189</v>
      </c>
      <c r="P794" t="s">
        <v>13</v>
      </c>
      <c r="Q794" t="s">
        <v>571</v>
      </c>
      <c r="R794" t="s">
        <v>4022</v>
      </c>
      <c r="S794" t="s">
        <v>3912</v>
      </c>
      <c r="T794" t="s">
        <v>3912</v>
      </c>
      <c r="U794" t="s">
        <v>2082</v>
      </c>
      <c r="V794" t="s">
        <v>2410</v>
      </c>
      <c r="W794">
        <v>99.766000000000005</v>
      </c>
      <c r="X794" t="s">
        <v>568</v>
      </c>
      <c r="Y794" t="s">
        <v>6282</v>
      </c>
      <c r="Z794" t="s">
        <v>6282</v>
      </c>
      <c r="AA794" t="s">
        <v>189</v>
      </c>
      <c r="AB794" s="138">
        <v>44622</v>
      </c>
      <c r="AC794" s="138">
        <v>44806</v>
      </c>
      <c r="AD794" t="s">
        <v>6246</v>
      </c>
      <c r="AE794" t="s">
        <v>5418</v>
      </c>
      <c r="AF794" t="s">
        <v>16</v>
      </c>
      <c r="AG794" t="s">
        <v>189</v>
      </c>
      <c r="AH794" s="138">
        <v>45718</v>
      </c>
      <c r="AI794" t="s">
        <v>2414</v>
      </c>
      <c r="AJ794" t="s">
        <v>189</v>
      </c>
      <c r="AK794" t="s">
        <v>189</v>
      </c>
      <c r="AL794" t="s">
        <v>189</v>
      </c>
      <c r="AM794" t="s">
        <v>189</v>
      </c>
      <c r="AN794" t="s">
        <v>189</v>
      </c>
      <c r="AO794" t="s">
        <v>189</v>
      </c>
      <c r="AP794" t="s">
        <v>189</v>
      </c>
      <c r="AQ794" t="s">
        <v>16</v>
      </c>
      <c r="AR794" t="s">
        <v>189</v>
      </c>
      <c r="AS794" t="s">
        <v>16</v>
      </c>
      <c r="AT794" t="s">
        <v>189</v>
      </c>
      <c r="AU794" t="s">
        <v>9344</v>
      </c>
      <c r="AV794" t="s">
        <v>189</v>
      </c>
      <c r="AW794" t="s">
        <v>16</v>
      </c>
      <c r="AX794" t="s">
        <v>16</v>
      </c>
      <c r="AY794" t="s">
        <v>16</v>
      </c>
      <c r="AZ794" t="s">
        <v>16</v>
      </c>
      <c r="BA794" t="s">
        <v>16</v>
      </c>
      <c r="BB794" t="s">
        <v>16</v>
      </c>
      <c r="BC794" t="s">
        <v>199</v>
      </c>
      <c r="BD794" t="s">
        <v>16</v>
      </c>
      <c r="BE794" t="s">
        <v>2136</v>
      </c>
      <c r="BF794" t="s">
        <v>189</v>
      </c>
      <c r="BG794" t="s">
        <v>189</v>
      </c>
      <c r="BH794">
        <v>0</v>
      </c>
      <c r="BI794">
        <v>0</v>
      </c>
      <c r="BJ794">
        <v>0</v>
      </c>
      <c r="BK794" t="s">
        <v>189</v>
      </c>
      <c r="BL794" t="s">
        <v>189</v>
      </c>
      <c r="BN794" t="s">
        <v>1746</v>
      </c>
      <c r="BO794" t="s">
        <v>16</v>
      </c>
      <c r="BP794" t="s">
        <v>1744</v>
      </c>
      <c r="BQ794" t="s">
        <v>240</v>
      </c>
      <c r="BR794" t="s">
        <v>5653</v>
      </c>
      <c r="BS794" t="s">
        <v>9682</v>
      </c>
      <c r="BT794" t="s">
        <v>6876</v>
      </c>
      <c r="BU794" t="s">
        <v>9685</v>
      </c>
      <c r="BV794" t="s">
        <v>67</v>
      </c>
      <c r="BW794" t="s">
        <v>16</v>
      </c>
      <c r="BX794" t="s">
        <v>485</v>
      </c>
      <c r="BY794" t="s">
        <v>16</v>
      </c>
      <c r="BZ794" s="138"/>
      <c r="CA794" s="138">
        <v>41968</v>
      </c>
      <c r="CB794" t="s">
        <v>29</v>
      </c>
      <c r="CC794" t="s">
        <v>29</v>
      </c>
      <c r="CD794" t="s">
        <v>6307</v>
      </c>
      <c r="CE794" t="s">
        <v>189</v>
      </c>
      <c r="CF794" t="s">
        <v>6307</v>
      </c>
      <c r="CG794" t="s">
        <v>189</v>
      </c>
      <c r="CH794">
        <v>2022</v>
      </c>
      <c r="CI794" s="7">
        <v>44615</v>
      </c>
      <c r="CJ794" t="s">
        <v>16</v>
      </c>
      <c r="CK794">
        <v>2</v>
      </c>
      <c r="CL794">
        <v>9</v>
      </c>
      <c r="CM794" s="7">
        <v>44613</v>
      </c>
      <c r="CN794" t="s">
        <v>11808</v>
      </c>
      <c r="CO794" t="s">
        <v>9857</v>
      </c>
      <c r="CP794" t="s">
        <v>11556</v>
      </c>
      <c r="CQ794" t="s">
        <v>11780</v>
      </c>
      <c r="CR794" t="s">
        <v>5998</v>
      </c>
      <c r="CS794" t="s">
        <v>5997</v>
      </c>
      <c r="CT794" t="s">
        <v>9853</v>
      </c>
      <c r="CU794" t="s">
        <v>9913</v>
      </c>
      <c r="CV794" t="s">
        <v>6310</v>
      </c>
      <c r="CW794" t="s">
        <v>9874</v>
      </c>
      <c r="CX794" t="s">
        <v>4024</v>
      </c>
      <c r="CY794" t="s">
        <v>9813</v>
      </c>
      <c r="CZ794" t="s">
        <v>6730</v>
      </c>
      <c r="DA794" t="s">
        <v>188</v>
      </c>
      <c r="DB794" t="s">
        <v>16</v>
      </c>
      <c r="DC794" t="s">
        <v>4025</v>
      </c>
      <c r="DD794" t="s">
        <v>87</v>
      </c>
      <c r="DE794" t="s">
        <v>1746</v>
      </c>
      <c r="DF794" t="s">
        <v>16</v>
      </c>
      <c r="DG794" t="s">
        <v>4727</v>
      </c>
      <c r="DH794" t="s">
        <v>2051</v>
      </c>
      <c r="DI794" t="s">
        <v>4530</v>
      </c>
      <c r="DJ794" t="s">
        <v>16</v>
      </c>
      <c r="DK794" t="s">
        <v>16</v>
      </c>
      <c r="DL794" t="s">
        <v>4465</v>
      </c>
      <c r="DM794" t="s">
        <v>16</v>
      </c>
      <c r="DN794" t="s">
        <v>189</v>
      </c>
      <c r="DO794" t="s">
        <v>10951</v>
      </c>
      <c r="DP794" t="s">
        <v>8361</v>
      </c>
      <c r="DQ794" t="s">
        <v>10402</v>
      </c>
      <c r="DR794" t="s">
        <v>8362</v>
      </c>
    </row>
    <row r="795" spans="1:122" x14ac:dyDescent="0.25">
      <c r="A795">
        <v>120</v>
      </c>
      <c r="B795" t="s">
        <v>189</v>
      </c>
      <c r="C795" t="s">
        <v>4052</v>
      </c>
      <c r="D795" s="138">
        <v>44614</v>
      </c>
      <c r="E795" t="s">
        <v>4054</v>
      </c>
      <c r="F795" t="s">
        <v>2008</v>
      </c>
      <c r="G795" t="s">
        <v>1926</v>
      </c>
      <c r="H795" t="s">
        <v>84</v>
      </c>
      <c r="I795" t="s">
        <v>4840</v>
      </c>
      <c r="J795" t="s">
        <v>100</v>
      </c>
      <c r="K795">
        <v>7</v>
      </c>
      <c r="L795">
        <v>7</v>
      </c>
      <c r="M795">
        <v>44.28</v>
      </c>
      <c r="N795">
        <v>54.613999999999997</v>
      </c>
      <c r="O795" t="s">
        <v>189</v>
      </c>
      <c r="P795" t="s">
        <v>104</v>
      </c>
      <c r="Q795" t="s">
        <v>661</v>
      </c>
      <c r="R795" t="s">
        <v>992</v>
      </c>
      <c r="S795" t="s">
        <v>567</v>
      </c>
      <c r="T795" t="s">
        <v>567</v>
      </c>
      <c r="U795" t="s">
        <v>1936</v>
      </c>
      <c r="V795" t="s">
        <v>2410</v>
      </c>
      <c r="W795">
        <v>99.774000000000001</v>
      </c>
      <c r="X795" t="s">
        <v>32</v>
      </c>
      <c r="Y795" t="s">
        <v>6282</v>
      </c>
      <c r="Z795" t="s">
        <v>6282</v>
      </c>
      <c r="AA795" t="s">
        <v>189</v>
      </c>
      <c r="AB795" s="138">
        <v>44621</v>
      </c>
      <c r="AC795" s="138">
        <v>44805</v>
      </c>
      <c r="AD795" t="s">
        <v>6240</v>
      </c>
      <c r="AE795" t="s">
        <v>5422</v>
      </c>
      <c r="AF795" t="s">
        <v>16</v>
      </c>
      <c r="AG795" t="s">
        <v>189</v>
      </c>
      <c r="AH795" s="138">
        <v>46447</v>
      </c>
      <c r="AI795" t="s">
        <v>2414</v>
      </c>
      <c r="AJ795" t="s">
        <v>189</v>
      </c>
      <c r="AK795" t="s">
        <v>189</v>
      </c>
      <c r="AL795" t="s">
        <v>189</v>
      </c>
      <c r="AM795" t="s">
        <v>189</v>
      </c>
      <c r="AN795" t="s">
        <v>189</v>
      </c>
      <c r="AO795" t="s">
        <v>189</v>
      </c>
      <c r="AP795" t="s">
        <v>189</v>
      </c>
      <c r="AQ795" t="s">
        <v>16</v>
      </c>
      <c r="AR795" t="s">
        <v>189</v>
      </c>
      <c r="AS795" t="s">
        <v>8364</v>
      </c>
      <c r="AT795" t="s">
        <v>189</v>
      </c>
      <c r="AU795" t="s">
        <v>9344</v>
      </c>
      <c r="AV795" t="s">
        <v>189</v>
      </c>
      <c r="AW795" t="s">
        <v>16</v>
      </c>
      <c r="AX795" t="s">
        <v>16</v>
      </c>
      <c r="AY795" t="s">
        <v>16</v>
      </c>
      <c r="AZ795" t="s">
        <v>16</v>
      </c>
      <c r="BA795" t="s">
        <v>16</v>
      </c>
      <c r="BB795" t="s">
        <v>16</v>
      </c>
      <c r="BC795" t="s">
        <v>16</v>
      </c>
      <c r="BD795" t="s">
        <v>16</v>
      </c>
      <c r="BE795" t="s">
        <v>16</v>
      </c>
      <c r="BF795" t="s">
        <v>189</v>
      </c>
      <c r="BG795" t="s">
        <v>189</v>
      </c>
      <c r="BH795">
        <v>0</v>
      </c>
      <c r="BI795">
        <v>0</v>
      </c>
      <c r="BJ795">
        <v>0</v>
      </c>
      <c r="BK795" t="s">
        <v>189</v>
      </c>
      <c r="BL795" t="s">
        <v>189</v>
      </c>
      <c r="BN795" t="s">
        <v>4051</v>
      </c>
      <c r="BO795" t="s">
        <v>16</v>
      </c>
      <c r="BP795" t="s">
        <v>4054</v>
      </c>
      <c r="BQ795" t="s">
        <v>260</v>
      </c>
      <c r="BR795" t="s">
        <v>6745</v>
      </c>
      <c r="BS795" t="s">
        <v>16</v>
      </c>
      <c r="BT795" t="s">
        <v>16</v>
      </c>
      <c r="BU795" t="s">
        <v>189</v>
      </c>
      <c r="BV795" t="s">
        <v>132</v>
      </c>
      <c r="BW795" t="s">
        <v>16</v>
      </c>
      <c r="BX795" t="s">
        <v>1134</v>
      </c>
      <c r="BY795" t="s">
        <v>16</v>
      </c>
      <c r="BZ795" s="138"/>
      <c r="CA795" s="138">
        <v>43538</v>
      </c>
      <c r="CB795" t="s">
        <v>34</v>
      </c>
      <c r="CC795" t="s">
        <v>6745</v>
      </c>
      <c r="CD795" t="s">
        <v>6307</v>
      </c>
      <c r="CE795" t="s">
        <v>189</v>
      </c>
      <c r="CF795" t="s">
        <v>189</v>
      </c>
      <c r="CG795" t="s">
        <v>189</v>
      </c>
      <c r="CH795">
        <v>2022</v>
      </c>
      <c r="CI795" s="7">
        <v>44614</v>
      </c>
      <c r="CJ795" t="s">
        <v>16</v>
      </c>
      <c r="CK795">
        <v>2</v>
      </c>
      <c r="CL795">
        <v>9</v>
      </c>
      <c r="CM795" s="7">
        <v>44613</v>
      </c>
      <c r="CN795" t="s">
        <v>11808</v>
      </c>
      <c r="CO795" t="s">
        <v>9857</v>
      </c>
      <c r="CP795" t="s">
        <v>11556</v>
      </c>
      <c r="CQ795" t="s">
        <v>11780</v>
      </c>
      <c r="CR795" t="s">
        <v>5998</v>
      </c>
      <c r="CS795" t="s">
        <v>5997</v>
      </c>
      <c r="CT795" t="s">
        <v>9853</v>
      </c>
      <c r="CU795" t="s">
        <v>9913</v>
      </c>
      <c r="CV795" t="s">
        <v>6310</v>
      </c>
      <c r="CW795" t="s">
        <v>9912</v>
      </c>
      <c r="CX795" t="s">
        <v>4053</v>
      </c>
      <c r="CY795" t="s">
        <v>9813</v>
      </c>
      <c r="CZ795" t="s">
        <v>6730</v>
      </c>
      <c r="DA795" t="s">
        <v>252</v>
      </c>
      <c r="DB795" t="s">
        <v>9800</v>
      </c>
      <c r="DC795" t="s">
        <v>4051</v>
      </c>
      <c r="DD795" t="s">
        <v>32</v>
      </c>
      <c r="DE795" t="s">
        <v>16</v>
      </c>
      <c r="DF795" t="s">
        <v>16</v>
      </c>
      <c r="DG795" t="s">
        <v>4730</v>
      </c>
      <c r="DH795" t="s">
        <v>2051</v>
      </c>
      <c r="DI795" t="s">
        <v>4530</v>
      </c>
      <c r="DJ795" t="s">
        <v>16</v>
      </c>
      <c r="DK795" t="s">
        <v>16</v>
      </c>
      <c r="DL795" t="s">
        <v>4465</v>
      </c>
      <c r="DM795" t="s">
        <v>16</v>
      </c>
      <c r="DN795" t="s">
        <v>189</v>
      </c>
      <c r="DO795" t="s">
        <v>11815</v>
      </c>
      <c r="DP795" t="s">
        <v>8365</v>
      </c>
      <c r="DQ795" t="s">
        <v>10403</v>
      </c>
      <c r="DR795" t="s">
        <v>8366</v>
      </c>
    </row>
    <row r="796" spans="1:122" x14ac:dyDescent="0.25">
      <c r="A796">
        <v>119</v>
      </c>
      <c r="B796" t="s">
        <v>189</v>
      </c>
      <c r="C796" t="s">
        <v>4050</v>
      </c>
      <c r="D796" s="138">
        <v>44614</v>
      </c>
      <c r="E796" t="s">
        <v>7131</v>
      </c>
      <c r="F796" t="s">
        <v>11</v>
      </c>
      <c r="G796" t="s">
        <v>1926</v>
      </c>
      <c r="H796" t="s">
        <v>2692</v>
      </c>
      <c r="I796" t="s">
        <v>4840</v>
      </c>
      <c r="J796" t="s">
        <v>100</v>
      </c>
      <c r="K796">
        <v>3</v>
      </c>
      <c r="L796">
        <v>3</v>
      </c>
      <c r="M796">
        <v>18.98</v>
      </c>
      <c r="N796">
        <v>23.405999999999999</v>
      </c>
      <c r="O796" t="s">
        <v>189</v>
      </c>
      <c r="P796" t="s">
        <v>104</v>
      </c>
      <c r="Q796" t="s">
        <v>797</v>
      </c>
      <c r="R796" t="s">
        <v>4048</v>
      </c>
      <c r="S796" t="s">
        <v>4049</v>
      </c>
      <c r="T796" t="s">
        <v>4049</v>
      </c>
      <c r="U796" t="s">
        <v>1936</v>
      </c>
      <c r="V796" t="s">
        <v>2410</v>
      </c>
      <c r="W796">
        <v>99.478999999999999</v>
      </c>
      <c r="X796" t="s">
        <v>15</v>
      </c>
      <c r="Y796" t="s">
        <v>6282</v>
      </c>
      <c r="Z796" t="s">
        <v>6282</v>
      </c>
      <c r="AA796" t="s">
        <v>9887</v>
      </c>
      <c r="AB796" s="138">
        <v>44621</v>
      </c>
      <c r="AC796" s="138">
        <v>44805</v>
      </c>
      <c r="AD796" t="s">
        <v>6241</v>
      </c>
      <c r="AE796" t="s">
        <v>5185</v>
      </c>
      <c r="AF796" t="s">
        <v>16</v>
      </c>
      <c r="AG796" t="s">
        <v>4853</v>
      </c>
      <c r="AH796" s="138">
        <v>46447</v>
      </c>
      <c r="AI796" t="s">
        <v>2414</v>
      </c>
      <c r="AJ796" t="s">
        <v>189</v>
      </c>
      <c r="AK796" t="s">
        <v>189</v>
      </c>
      <c r="AL796" t="s">
        <v>189</v>
      </c>
      <c r="AM796" t="s">
        <v>189</v>
      </c>
      <c r="AN796" t="s">
        <v>189</v>
      </c>
      <c r="AO796" t="s">
        <v>189</v>
      </c>
      <c r="AP796" t="s">
        <v>189</v>
      </c>
      <c r="AQ796" t="s">
        <v>16</v>
      </c>
      <c r="AR796" t="s">
        <v>189</v>
      </c>
      <c r="AS796" t="s">
        <v>16</v>
      </c>
      <c r="AT796" t="s">
        <v>189</v>
      </c>
      <c r="AU796" t="s">
        <v>9344</v>
      </c>
      <c r="AV796" t="s">
        <v>189</v>
      </c>
      <c r="AW796" t="s">
        <v>16</v>
      </c>
      <c r="AX796" t="s">
        <v>16</v>
      </c>
      <c r="AY796" t="s">
        <v>16</v>
      </c>
      <c r="AZ796" t="s">
        <v>16</v>
      </c>
      <c r="BA796" t="s">
        <v>16</v>
      </c>
      <c r="BB796" t="s">
        <v>16</v>
      </c>
      <c r="BC796" t="s">
        <v>199</v>
      </c>
      <c r="BD796" t="s">
        <v>16</v>
      </c>
      <c r="BE796" t="s">
        <v>2136</v>
      </c>
      <c r="BF796" t="s">
        <v>189</v>
      </c>
      <c r="BG796" t="s">
        <v>189</v>
      </c>
      <c r="BH796">
        <v>0</v>
      </c>
      <c r="BI796">
        <v>0</v>
      </c>
      <c r="BJ796">
        <v>0</v>
      </c>
      <c r="BK796" t="s">
        <v>189</v>
      </c>
      <c r="BL796" t="s">
        <v>189</v>
      </c>
      <c r="BN796" t="s">
        <v>2693</v>
      </c>
      <c r="BO796" t="s">
        <v>16</v>
      </c>
      <c r="BP796" t="s">
        <v>2696</v>
      </c>
      <c r="BQ796" t="s">
        <v>260</v>
      </c>
      <c r="BR796" t="s">
        <v>5653</v>
      </c>
      <c r="BS796" t="s">
        <v>9678</v>
      </c>
      <c r="BT796" t="s">
        <v>9679</v>
      </c>
      <c r="BU796" t="s">
        <v>189</v>
      </c>
      <c r="BV796" t="s">
        <v>129</v>
      </c>
      <c r="BW796" t="s">
        <v>16</v>
      </c>
      <c r="BX796" t="s">
        <v>16</v>
      </c>
      <c r="BY796" t="s">
        <v>16</v>
      </c>
      <c r="BZ796" s="138"/>
      <c r="CA796" s="138">
        <v>35200</v>
      </c>
      <c r="CB796" t="s">
        <v>29</v>
      </c>
      <c r="CC796" t="s">
        <v>29</v>
      </c>
      <c r="CD796" t="s">
        <v>6307</v>
      </c>
      <c r="CE796" t="s">
        <v>6307</v>
      </c>
      <c r="CF796" t="s">
        <v>6307</v>
      </c>
      <c r="CG796" t="s">
        <v>189</v>
      </c>
      <c r="CH796">
        <v>2022</v>
      </c>
      <c r="CI796" s="7">
        <v>44614</v>
      </c>
      <c r="CJ796" t="s">
        <v>16</v>
      </c>
      <c r="CK796">
        <v>2</v>
      </c>
      <c r="CL796">
        <v>9</v>
      </c>
      <c r="CM796" s="7">
        <v>44613</v>
      </c>
      <c r="CN796" t="s">
        <v>11808</v>
      </c>
      <c r="CO796" t="s">
        <v>9857</v>
      </c>
      <c r="CP796" t="s">
        <v>11556</v>
      </c>
      <c r="CQ796" t="s">
        <v>11780</v>
      </c>
      <c r="CR796" t="s">
        <v>5998</v>
      </c>
      <c r="CS796" t="s">
        <v>5997</v>
      </c>
      <c r="CT796" t="s">
        <v>9853</v>
      </c>
      <c r="CU796" t="s">
        <v>6824</v>
      </c>
      <c r="CV796" t="s">
        <v>6310</v>
      </c>
      <c r="CW796" t="s">
        <v>9912</v>
      </c>
      <c r="CX796" t="s">
        <v>4046</v>
      </c>
      <c r="CY796" t="s">
        <v>9813</v>
      </c>
      <c r="CZ796" t="s">
        <v>6730</v>
      </c>
      <c r="DA796" t="s">
        <v>188</v>
      </c>
      <c r="DB796" t="s">
        <v>16</v>
      </c>
      <c r="DC796" t="s">
        <v>16</v>
      </c>
      <c r="DD796" t="s">
        <v>15</v>
      </c>
      <c r="DE796" t="s">
        <v>16</v>
      </c>
      <c r="DF796" t="s">
        <v>16</v>
      </c>
      <c r="DG796" t="s">
        <v>4730</v>
      </c>
      <c r="DH796" t="s">
        <v>2051</v>
      </c>
      <c r="DI796" t="s">
        <v>4501</v>
      </c>
      <c r="DJ796" t="s">
        <v>9887</v>
      </c>
      <c r="DK796" t="s">
        <v>4345</v>
      </c>
      <c r="DL796" t="s">
        <v>4345</v>
      </c>
      <c r="DM796" t="s">
        <v>16</v>
      </c>
      <c r="DN796" t="s">
        <v>189</v>
      </c>
      <c r="DO796" t="s">
        <v>10952</v>
      </c>
      <c r="DP796" t="s">
        <v>8367</v>
      </c>
      <c r="DQ796" t="s">
        <v>10403</v>
      </c>
      <c r="DR796" t="s">
        <v>8370</v>
      </c>
    </row>
    <row r="797" spans="1:122" x14ac:dyDescent="0.25">
      <c r="A797">
        <v>118</v>
      </c>
      <c r="B797" t="s">
        <v>189</v>
      </c>
      <c r="C797" t="s">
        <v>4047</v>
      </c>
      <c r="D797" s="138">
        <v>44614</v>
      </c>
      <c r="E797" t="s">
        <v>7131</v>
      </c>
      <c r="F797" t="s">
        <v>11</v>
      </c>
      <c r="G797" t="s">
        <v>1926</v>
      </c>
      <c r="H797" t="s">
        <v>2692</v>
      </c>
      <c r="I797" t="s">
        <v>4840</v>
      </c>
      <c r="J797" t="s">
        <v>100</v>
      </c>
      <c r="K797">
        <v>6</v>
      </c>
      <c r="L797">
        <v>6</v>
      </c>
      <c r="M797">
        <v>37.96</v>
      </c>
      <c r="N797">
        <v>46.811999999999998</v>
      </c>
      <c r="O797" t="s">
        <v>189</v>
      </c>
      <c r="P797" t="s">
        <v>13</v>
      </c>
      <c r="Q797" t="s">
        <v>565</v>
      </c>
      <c r="R797" t="s">
        <v>3997</v>
      </c>
      <c r="S797" t="s">
        <v>3998</v>
      </c>
      <c r="T797" t="s">
        <v>3998</v>
      </c>
      <c r="U797" t="s">
        <v>1936</v>
      </c>
      <c r="V797" t="s">
        <v>2410</v>
      </c>
      <c r="W797">
        <v>99.745000000000005</v>
      </c>
      <c r="X797" t="s">
        <v>15</v>
      </c>
      <c r="Y797" t="s">
        <v>6282</v>
      </c>
      <c r="Z797" t="s">
        <v>6282</v>
      </c>
      <c r="AA797" t="s">
        <v>9887</v>
      </c>
      <c r="AB797" s="138">
        <v>44621</v>
      </c>
      <c r="AC797" s="138">
        <v>44805</v>
      </c>
      <c r="AD797" t="s">
        <v>6241</v>
      </c>
      <c r="AE797" t="s">
        <v>5185</v>
      </c>
      <c r="AF797" t="s">
        <v>16</v>
      </c>
      <c r="AG797" t="s">
        <v>4853</v>
      </c>
      <c r="AH797" s="138">
        <v>45717</v>
      </c>
      <c r="AI797" t="s">
        <v>2414</v>
      </c>
      <c r="AJ797" t="s">
        <v>189</v>
      </c>
      <c r="AK797" t="s">
        <v>189</v>
      </c>
      <c r="AL797" t="s">
        <v>189</v>
      </c>
      <c r="AM797" t="s">
        <v>189</v>
      </c>
      <c r="AN797" t="s">
        <v>189</v>
      </c>
      <c r="AO797" t="s">
        <v>189</v>
      </c>
      <c r="AP797" t="s">
        <v>189</v>
      </c>
      <c r="AQ797" t="s">
        <v>16</v>
      </c>
      <c r="AR797" t="s">
        <v>189</v>
      </c>
      <c r="AS797" t="s">
        <v>16</v>
      </c>
      <c r="AT797" t="s">
        <v>189</v>
      </c>
      <c r="AU797" t="s">
        <v>9344</v>
      </c>
      <c r="AV797" t="s">
        <v>189</v>
      </c>
      <c r="AW797" t="s">
        <v>16</v>
      </c>
      <c r="AX797" t="s">
        <v>16</v>
      </c>
      <c r="AY797" t="s">
        <v>16</v>
      </c>
      <c r="AZ797" t="s">
        <v>16</v>
      </c>
      <c r="BA797" t="s">
        <v>16</v>
      </c>
      <c r="BB797" t="s">
        <v>16</v>
      </c>
      <c r="BC797" t="s">
        <v>199</v>
      </c>
      <c r="BD797" t="s">
        <v>16</v>
      </c>
      <c r="BE797" t="s">
        <v>2136</v>
      </c>
      <c r="BF797" t="s">
        <v>189</v>
      </c>
      <c r="BG797" t="s">
        <v>189</v>
      </c>
      <c r="BH797">
        <v>0</v>
      </c>
      <c r="BI797">
        <v>0</v>
      </c>
      <c r="BJ797">
        <v>0</v>
      </c>
      <c r="BK797" t="s">
        <v>189</v>
      </c>
      <c r="BL797" t="s">
        <v>189</v>
      </c>
      <c r="BN797" t="s">
        <v>2693</v>
      </c>
      <c r="BO797" t="s">
        <v>16</v>
      </c>
      <c r="BP797" t="s">
        <v>2696</v>
      </c>
      <c r="BQ797" t="s">
        <v>260</v>
      </c>
      <c r="BR797" t="s">
        <v>5653</v>
      </c>
      <c r="BS797" t="s">
        <v>9678</v>
      </c>
      <c r="BT797" t="s">
        <v>9679</v>
      </c>
      <c r="BU797" t="s">
        <v>189</v>
      </c>
      <c r="BV797" t="s">
        <v>129</v>
      </c>
      <c r="BW797" t="s">
        <v>16</v>
      </c>
      <c r="BX797" t="s">
        <v>16</v>
      </c>
      <c r="BY797" t="s">
        <v>16</v>
      </c>
      <c r="BZ797" s="138"/>
      <c r="CA797" s="138">
        <v>35200</v>
      </c>
      <c r="CB797" t="s">
        <v>29</v>
      </c>
      <c r="CC797" t="s">
        <v>29</v>
      </c>
      <c r="CD797" t="s">
        <v>6307</v>
      </c>
      <c r="CE797" t="s">
        <v>6307</v>
      </c>
      <c r="CF797" t="s">
        <v>6307</v>
      </c>
      <c r="CG797" t="s">
        <v>189</v>
      </c>
      <c r="CH797">
        <v>2022</v>
      </c>
      <c r="CI797" s="7">
        <v>44614</v>
      </c>
      <c r="CJ797" t="s">
        <v>16</v>
      </c>
      <c r="CK797">
        <v>2</v>
      </c>
      <c r="CL797">
        <v>9</v>
      </c>
      <c r="CM797" s="7">
        <v>44613</v>
      </c>
      <c r="CN797" t="s">
        <v>11808</v>
      </c>
      <c r="CO797" t="s">
        <v>9857</v>
      </c>
      <c r="CP797" t="s">
        <v>11556</v>
      </c>
      <c r="CQ797" t="s">
        <v>11780</v>
      </c>
      <c r="CR797" t="s">
        <v>5998</v>
      </c>
      <c r="CS797" t="s">
        <v>5997</v>
      </c>
      <c r="CT797" t="s">
        <v>9853</v>
      </c>
      <c r="CU797" t="s">
        <v>9913</v>
      </c>
      <c r="CV797" t="s">
        <v>6310</v>
      </c>
      <c r="CW797" t="s">
        <v>9874</v>
      </c>
      <c r="CX797" t="s">
        <v>4046</v>
      </c>
      <c r="CY797" t="s">
        <v>9813</v>
      </c>
      <c r="CZ797" t="s">
        <v>6730</v>
      </c>
      <c r="DA797" t="s">
        <v>188</v>
      </c>
      <c r="DB797" t="s">
        <v>16</v>
      </c>
      <c r="DC797" t="s">
        <v>16</v>
      </c>
      <c r="DD797" t="s">
        <v>15</v>
      </c>
      <c r="DE797" t="s">
        <v>16</v>
      </c>
      <c r="DF797" t="s">
        <v>16</v>
      </c>
      <c r="DG797" t="s">
        <v>4727</v>
      </c>
      <c r="DH797" t="s">
        <v>2051</v>
      </c>
      <c r="DI797" t="s">
        <v>4503</v>
      </c>
      <c r="DJ797" t="s">
        <v>9887</v>
      </c>
      <c r="DK797" t="s">
        <v>4345</v>
      </c>
      <c r="DL797" t="s">
        <v>4345</v>
      </c>
      <c r="DM797" t="s">
        <v>16</v>
      </c>
      <c r="DN797" t="s">
        <v>189</v>
      </c>
      <c r="DO797" t="s">
        <v>10953</v>
      </c>
      <c r="DP797" t="s">
        <v>8367</v>
      </c>
      <c r="DQ797" t="s">
        <v>10403</v>
      </c>
      <c r="DR797" t="s">
        <v>8368</v>
      </c>
    </row>
    <row r="798" spans="1:122" x14ac:dyDescent="0.25">
      <c r="A798">
        <v>117</v>
      </c>
      <c r="B798" t="s">
        <v>189</v>
      </c>
      <c r="C798" t="s">
        <v>4045</v>
      </c>
      <c r="D798" s="138">
        <v>44614</v>
      </c>
      <c r="E798" t="s">
        <v>7131</v>
      </c>
      <c r="F798" t="s">
        <v>11</v>
      </c>
      <c r="G798" t="s">
        <v>1926</v>
      </c>
      <c r="H798" t="s">
        <v>2692</v>
      </c>
      <c r="I798" t="s">
        <v>4840</v>
      </c>
      <c r="J798" t="s">
        <v>12</v>
      </c>
      <c r="K798">
        <v>13</v>
      </c>
      <c r="L798">
        <v>2.0499999999999998</v>
      </c>
      <c r="M798">
        <v>13</v>
      </c>
      <c r="N798">
        <v>16.042000000000002</v>
      </c>
      <c r="O798" t="s">
        <v>189</v>
      </c>
      <c r="P798" t="s">
        <v>137</v>
      </c>
      <c r="Q798" t="s">
        <v>85</v>
      </c>
      <c r="R798" t="s">
        <v>743</v>
      </c>
      <c r="S798" t="s">
        <v>85</v>
      </c>
      <c r="T798" t="s">
        <v>16</v>
      </c>
      <c r="U798" t="s">
        <v>2071</v>
      </c>
      <c r="V798" t="s">
        <v>2410</v>
      </c>
      <c r="W798">
        <v>100</v>
      </c>
      <c r="X798" t="s">
        <v>15</v>
      </c>
      <c r="Y798" t="s">
        <v>6282</v>
      </c>
      <c r="Z798" t="s">
        <v>6282</v>
      </c>
      <c r="AA798" t="s">
        <v>189</v>
      </c>
      <c r="AB798" s="138">
        <v>44621</v>
      </c>
      <c r="AC798" s="138">
        <v>44805</v>
      </c>
      <c r="AD798" t="s">
        <v>6241</v>
      </c>
      <c r="AE798" t="s">
        <v>5185</v>
      </c>
      <c r="AF798" t="s">
        <v>16</v>
      </c>
      <c r="AG798" t="s">
        <v>4853</v>
      </c>
      <c r="AH798" s="138">
        <v>45352</v>
      </c>
      <c r="AI798" t="s">
        <v>2414</v>
      </c>
      <c r="AJ798" t="s">
        <v>189</v>
      </c>
      <c r="AK798" t="s">
        <v>189</v>
      </c>
      <c r="AL798" t="s">
        <v>189</v>
      </c>
      <c r="AM798" t="s">
        <v>189</v>
      </c>
      <c r="AN798" t="s">
        <v>189</v>
      </c>
      <c r="AO798" t="s">
        <v>189</v>
      </c>
      <c r="AP798" t="s">
        <v>189</v>
      </c>
      <c r="AQ798" t="s">
        <v>16</v>
      </c>
      <c r="AR798" t="s">
        <v>189</v>
      </c>
      <c r="AS798" t="s">
        <v>16</v>
      </c>
      <c r="AT798" t="s">
        <v>189</v>
      </c>
      <c r="AU798" t="s">
        <v>9344</v>
      </c>
      <c r="AV798" t="s">
        <v>189</v>
      </c>
      <c r="AW798" t="s">
        <v>16</v>
      </c>
      <c r="AX798" t="s">
        <v>16</v>
      </c>
      <c r="AY798" t="s">
        <v>16</v>
      </c>
      <c r="AZ798" t="s">
        <v>16</v>
      </c>
      <c r="BA798" t="s">
        <v>16</v>
      </c>
      <c r="BB798" t="s">
        <v>16</v>
      </c>
      <c r="BC798" t="s">
        <v>199</v>
      </c>
      <c r="BD798" t="s">
        <v>16</v>
      </c>
      <c r="BE798" t="s">
        <v>2136</v>
      </c>
      <c r="BF798" t="s">
        <v>189</v>
      </c>
      <c r="BG798" t="s">
        <v>189</v>
      </c>
      <c r="BH798">
        <v>0</v>
      </c>
      <c r="BI798">
        <v>0</v>
      </c>
      <c r="BJ798">
        <v>0</v>
      </c>
      <c r="BK798" t="s">
        <v>189</v>
      </c>
      <c r="BL798" t="s">
        <v>189</v>
      </c>
      <c r="BN798" t="s">
        <v>2693</v>
      </c>
      <c r="BO798" t="s">
        <v>16</v>
      </c>
      <c r="BP798" t="s">
        <v>2696</v>
      </c>
      <c r="BQ798" t="s">
        <v>260</v>
      </c>
      <c r="BR798" t="s">
        <v>5653</v>
      </c>
      <c r="BS798" t="s">
        <v>9678</v>
      </c>
      <c r="BT798" t="s">
        <v>9679</v>
      </c>
      <c r="BU798" t="s">
        <v>189</v>
      </c>
      <c r="BV798" t="s">
        <v>129</v>
      </c>
      <c r="BW798" t="s">
        <v>16</v>
      </c>
      <c r="BX798" t="s">
        <v>16</v>
      </c>
      <c r="BY798" t="s">
        <v>16</v>
      </c>
      <c r="BZ798" s="138"/>
      <c r="CA798" s="138">
        <v>35200</v>
      </c>
      <c r="CB798" t="s">
        <v>29</v>
      </c>
      <c r="CC798" t="s">
        <v>29</v>
      </c>
      <c r="CD798" t="s">
        <v>6307</v>
      </c>
      <c r="CE798" t="s">
        <v>6307</v>
      </c>
      <c r="CF798" t="s">
        <v>6307</v>
      </c>
      <c r="CG798" t="s">
        <v>189</v>
      </c>
      <c r="CH798">
        <v>2022</v>
      </c>
      <c r="CI798" s="7">
        <v>44614</v>
      </c>
      <c r="CJ798" t="s">
        <v>16</v>
      </c>
      <c r="CK798">
        <v>2</v>
      </c>
      <c r="CL798">
        <v>9</v>
      </c>
      <c r="CM798" s="7">
        <v>44613</v>
      </c>
      <c r="CN798" t="s">
        <v>11808</v>
      </c>
      <c r="CO798" t="s">
        <v>9857</v>
      </c>
      <c r="CP798" t="s">
        <v>11556</v>
      </c>
      <c r="CQ798" t="s">
        <v>11780</v>
      </c>
      <c r="CR798" t="s">
        <v>5998</v>
      </c>
      <c r="CS798" t="s">
        <v>5997</v>
      </c>
      <c r="CT798" t="s">
        <v>9853</v>
      </c>
      <c r="CU798" t="s">
        <v>6824</v>
      </c>
      <c r="CV798" t="s">
        <v>6310</v>
      </c>
      <c r="CW798" t="s">
        <v>9874</v>
      </c>
      <c r="CX798" t="s">
        <v>4046</v>
      </c>
      <c r="CY798" t="s">
        <v>4464</v>
      </c>
      <c r="CZ798" t="s">
        <v>6234</v>
      </c>
      <c r="DA798" t="s">
        <v>188</v>
      </c>
      <c r="DB798" t="s">
        <v>16</v>
      </c>
      <c r="DC798" t="s">
        <v>16</v>
      </c>
      <c r="DD798" t="s">
        <v>15</v>
      </c>
      <c r="DE798" t="s">
        <v>16</v>
      </c>
      <c r="DF798" t="s">
        <v>16</v>
      </c>
      <c r="DG798" t="s">
        <v>4726</v>
      </c>
      <c r="DH798" t="s">
        <v>2052</v>
      </c>
      <c r="DI798" t="s">
        <v>6222</v>
      </c>
      <c r="DJ798" t="s">
        <v>16</v>
      </c>
      <c r="DK798" t="s">
        <v>4464</v>
      </c>
      <c r="DL798" t="s">
        <v>4464</v>
      </c>
      <c r="DM798" t="s">
        <v>16</v>
      </c>
      <c r="DN798" t="s">
        <v>189</v>
      </c>
      <c r="DO798" t="s">
        <v>10954</v>
      </c>
      <c r="DP798" t="s">
        <v>8367</v>
      </c>
      <c r="DQ798" t="s">
        <v>10403</v>
      </c>
      <c r="DR798" t="s">
        <v>8369</v>
      </c>
    </row>
    <row r="799" spans="1:122" x14ac:dyDescent="0.25">
      <c r="A799">
        <v>116</v>
      </c>
      <c r="B799" t="s">
        <v>189</v>
      </c>
      <c r="C799" t="s">
        <v>2910</v>
      </c>
      <c r="D799" s="138">
        <v>44610</v>
      </c>
      <c r="E799" t="s">
        <v>4055</v>
      </c>
      <c r="F799" t="s">
        <v>11</v>
      </c>
      <c r="G799" t="s">
        <v>1929</v>
      </c>
      <c r="H799" t="s">
        <v>11</v>
      </c>
      <c r="I799" t="s">
        <v>9802</v>
      </c>
      <c r="J799" t="s">
        <v>100</v>
      </c>
      <c r="K799">
        <v>0.5</v>
      </c>
      <c r="L799">
        <v>0.5</v>
      </c>
      <c r="M799">
        <v>3.16</v>
      </c>
      <c r="N799">
        <v>3.9</v>
      </c>
      <c r="O799" t="s">
        <v>189</v>
      </c>
      <c r="P799" t="s">
        <v>13</v>
      </c>
      <c r="Q799" t="s">
        <v>545</v>
      </c>
      <c r="R799" t="s">
        <v>16</v>
      </c>
      <c r="S799" t="s">
        <v>545</v>
      </c>
      <c r="T799" t="s">
        <v>16</v>
      </c>
      <c r="U799" t="s">
        <v>16</v>
      </c>
      <c r="V799" t="s">
        <v>2410</v>
      </c>
      <c r="W799">
        <v>100</v>
      </c>
      <c r="X799" t="s">
        <v>72</v>
      </c>
      <c r="Y799" t="s">
        <v>6282</v>
      </c>
      <c r="Z799" t="s">
        <v>6282</v>
      </c>
      <c r="AA799" t="s">
        <v>189</v>
      </c>
      <c r="AB799" s="138">
        <v>44617</v>
      </c>
      <c r="AC799" s="138">
        <v>44798</v>
      </c>
      <c r="AD799" t="s">
        <v>6242</v>
      </c>
      <c r="AE799" t="s">
        <v>5230</v>
      </c>
      <c r="AF799" t="s">
        <v>16</v>
      </c>
      <c r="AG799" t="s">
        <v>189</v>
      </c>
      <c r="AH799" s="138">
        <v>45713</v>
      </c>
      <c r="AI799" t="s">
        <v>2414</v>
      </c>
      <c r="AJ799" t="s">
        <v>189</v>
      </c>
      <c r="AK799" t="s">
        <v>189</v>
      </c>
      <c r="AL799" t="s">
        <v>189</v>
      </c>
      <c r="AM799" t="s">
        <v>189</v>
      </c>
      <c r="AN799" t="s">
        <v>189</v>
      </c>
      <c r="AO799" t="s">
        <v>189</v>
      </c>
      <c r="AP799" t="s">
        <v>189</v>
      </c>
      <c r="AQ799" t="s">
        <v>16</v>
      </c>
      <c r="AR799" t="s">
        <v>189</v>
      </c>
      <c r="AS799" t="s">
        <v>16</v>
      </c>
      <c r="AT799" t="s">
        <v>189</v>
      </c>
      <c r="AU799" t="s">
        <v>9344</v>
      </c>
      <c r="AV799" t="s">
        <v>189</v>
      </c>
      <c r="AW799" t="s">
        <v>16</v>
      </c>
      <c r="AX799" t="s">
        <v>16</v>
      </c>
      <c r="AY799" t="s">
        <v>16</v>
      </c>
      <c r="AZ799" t="s">
        <v>16</v>
      </c>
      <c r="BA799" t="s">
        <v>16</v>
      </c>
      <c r="BB799" t="s">
        <v>16</v>
      </c>
      <c r="BC799" t="s">
        <v>16</v>
      </c>
      <c r="BD799" t="s">
        <v>16</v>
      </c>
      <c r="BE799" t="s">
        <v>16</v>
      </c>
      <c r="BF799" t="s">
        <v>189</v>
      </c>
      <c r="BG799" t="s">
        <v>189</v>
      </c>
      <c r="BH799">
        <v>0</v>
      </c>
      <c r="BI799">
        <v>0</v>
      </c>
      <c r="BJ799">
        <v>0</v>
      </c>
      <c r="BK799" t="s">
        <v>189</v>
      </c>
      <c r="BL799" t="s">
        <v>189</v>
      </c>
      <c r="BN799" t="s">
        <v>2905</v>
      </c>
      <c r="BO799" t="s">
        <v>7115</v>
      </c>
      <c r="BP799" t="s">
        <v>2908</v>
      </c>
      <c r="BQ799" t="s">
        <v>184</v>
      </c>
      <c r="BR799" t="s">
        <v>6744</v>
      </c>
      <c r="BS799" t="s">
        <v>9667</v>
      </c>
      <c r="BT799" t="s">
        <v>16</v>
      </c>
      <c r="BU799" t="s">
        <v>189</v>
      </c>
      <c r="BV799" t="s">
        <v>18</v>
      </c>
      <c r="BW799" t="s">
        <v>195</v>
      </c>
      <c r="BX799" t="s">
        <v>2809</v>
      </c>
      <c r="BY799" t="s">
        <v>2909</v>
      </c>
      <c r="BZ799" s="138"/>
      <c r="CA799" s="138">
        <v>42713</v>
      </c>
      <c r="CB799" t="s">
        <v>17</v>
      </c>
      <c r="CC799" t="s">
        <v>17</v>
      </c>
      <c r="CD799" t="s">
        <v>6307</v>
      </c>
      <c r="CE799" t="s">
        <v>189</v>
      </c>
      <c r="CF799" t="s">
        <v>189</v>
      </c>
      <c r="CG799" t="s">
        <v>189</v>
      </c>
      <c r="CH799">
        <v>2022</v>
      </c>
      <c r="CI799" s="7">
        <v>44610</v>
      </c>
      <c r="CJ799" t="s">
        <v>4723</v>
      </c>
      <c r="CK799">
        <v>2</v>
      </c>
      <c r="CL799">
        <v>8</v>
      </c>
      <c r="CM799" s="7">
        <v>44606</v>
      </c>
      <c r="CN799" t="s">
        <v>11816</v>
      </c>
      <c r="CO799" t="s">
        <v>9857</v>
      </c>
      <c r="CP799" t="s">
        <v>11556</v>
      </c>
      <c r="CQ799" t="s">
        <v>11780</v>
      </c>
      <c r="CR799" t="s">
        <v>5998</v>
      </c>
      <c r="CS799" t="s">
        <v>5999</v>
      </c>
      <c r="CT799" t="s">
        <v>9853</v>
      </c>
      <c r="CU799" t="s">
        <v>9873</v>
      </c>
      <c r="CV799" t="s">
        <v>6310</v>
      </c>
      <c r="CW799" t="s">
        <v>9874</v>
      </c>
      <c r="CX799" t="s">
        <v>2907</v>
      </c>
      <c r="CY799" t="s">
        <v>9813</v>
      </c>
      <c r="CZ799" t="s">
        <v>6730</v>
      </c>
      <c r="DA799" t="s">
        <v>188</v>
      </c>
      <c r="DB799" t="s">
        <v>16</v>
      </c>
      <c r="DC799" t="s">
        <v>2905</v>
      </c>
      <c r="DD799" t="s">
        <v>22</v>
      </c>
      <c r="DE799" t="s">
        <v>16</v>
      </c>
      <c r="DF799" t="s">
        <v>371</v>
      </c>
      <c r="DG799" t="s">
        <v>4727</v>
      </c>
      <c r="DH799" t="s">
        <v>6766</v>
      </c>
      <c r="DI799" t="s">
        <v>4755</v>
      </c>
      <c r="DJ799" t="s">
        <v>16</v>
      </c>
      <c r="DK799" t="s">
        <v>16</v>
      </c>
      <c r="DL799" t="s">
        <v>5972</v>
      </c>
      <c r="DM799" t="s">
        <v>6245</v>
      </c>
      <c r="DN799" t="s">
        <v>189</v>
      </c>
      <c r="DO799" t="s">
        <v>11330</v>
      </c>
      <c r="DP799" t="s">
        <v>8371</v>
      </c>
      <c r="DQ799" t="s">
        <v>10404</v>
      </c>
      <c r="DR799" t="s">
        <v>8372</v>
      </c>
    </row>
    <row r="800" spans="1:122" x14ac:dyDescent="0.25">
      <c r="A800">
        <v>115</v>
      </c>
      <c r="B800" t="s">
        <v>189</v>
      </c>
      <c r="C800" t="s">
        <v>4057</v>
      </c>
      <c r="D800" s="138">
        <v>44609</v>
      </c>
      <c r="E800" t="s">
        <v>7129</v>
      </c>
      <c r="F800" t="s">
        <v>11</v>
      </c>
      <c r="G800" t="s">
        <v>1926</v>
      </c>
      <c r="H800" t="s">
        <v>2521</v>
      </c>
      <c r="I800" t="s">
        <v>4840</v>
      </c>
      <c r="J800" t="s">
        <v>100</v>
      </c>
      <c r="K800">
        <v>4.5</v>
      </c>
      <c r="L800">
        <v>4.5</v>
      </c>
      <c r="M800">
        <v>28.52</v>
      </c>
      <c r="N800">
        <v>35.1</v>
      </c>
      <c r="O800" t="s">
        <v>189</v>
      </c>
      <c r="P800" t="s">
        <v>104</v>
      </c>
      <c r="Q800" t="s">
        <v>501</v>
      </c>
      <c r="R800" t="s">
        <v>4048</v>
      </c>
      <c r="S800" t="s">
        <v>4049</v>
      </c>
      <c r="T800" t="s">
        <v>4049</v>
      </c>
      <c r="U800" t="s">
        <v>1936</v>
      </c>
      <c r="V800" t="s">
        <v>2410</v>
      </c>
      <c r="W800">
        <v>99.966999999999999</v>
      </c>
      <c r="X800" t="s">
        <v>15</v>
      </c>
      <c r="Y800" t="s">
        <v>6282</v>
      </c>
      <c r="Z800" t="s">
        <v>6282</v>
      </c>
      <c r="AA800" t="s">
        <v>189</v>
      </c>
      <c r="AB800" s="138">
        <v>44616</v>
      </c>
      <c r="AC800" s="138">
        <v>44797</v>
      </c>
      <c r="AD800" t="s">
        <v>6241</v>
      </c>
      <c r="AE800" t="s">
        <v>5075</v>
      </c>
      <c r="AF800" t="s">
        <v>16</v>
      </c>
      <c r="AG800" t="s">
        <v>4853</v>
      </c>
      <c r="AH800" s="138">
        <v>46442</v>
      </c>
      <c r="AI800" t="s">
        <v>2414</v>
      </c>
      <c r="AJ800" t="s">
        <v>189</v>
      </c>
      <c r="AK800" t="s">
        <v>189</v>
      </c>
      <c r="AL800" t="s">
        <v>189</v>
      </c>
      <c r="AM800" t="s">
        <v>189</v>
      </c>
      <c r="AN800" t="s">
        <v>189</v>
      </c>
      <c r="AO800" t="s">
        <v>189</v>
      </c>
      <c r="AP800" t="s">
        <v>189</v>
      </c>
      <c r="AQ800" t="s">
        <v>16</v>
      </c>
      <c r="AR800" t="s">
        <v>189</v>
      </c>
      <c r="AS800" t="s">
        <v>16</v>
      </c>
      <c r="AT800" t="s">
        <v>189</v>
      </c>
      <c r="AU800" t="s">
        <v>9344</v>
      </c>
      <c r="AV800" t="s">
        <v>189</v>
      </c>
      <c r="AW800" t="s">
        <v>16</v>
      </c>
      <c r="AX800" t="s">
        <v>16</v>
      </c>
      <c r="AY800" t="s">
        <v>16</v>
      </c>
      <c r="AZ800" t="s">
        <v>16</v>
      </c>
      <c r="BA800" t="s">
        <v>16</v>
      </c>
      <c r="BB800" t="s">
        <v>16</v>
      </c>
      <c r="BC800" t="s">
        <v>199</v>
      </c>
      <c r="BD800" t="s">
        <v>16</v>
      </c>
      <c r="BE800" t="s">
        <v>2136</v>
      </c>
      <c r="BF800" t="s">
        <v>189</v>
      </c>
      <c r="BG800" t="s">
        <v>189</v>
      </c>
      <c r="BH800">
        <v>0</v>
      </c>
      <c r="BI800">
        <v>0</v>
      </c>
      <c r="BJ800">
        <v>0</v>
      </c>
      <c r="BK800" t="s">
        <v>189</v>
      </c>
      <c r="BL800" t="s">
        <v>189</v>
      </c>
      <c r="BN800" t="s">
        <v>2524</v>
      </c>
      <c r="BO800" t="s">
        <v>16</v>
      </c>
      <c r="BP800" t="s">
        <v>2527</v>
      </c>
      <c r="BQ800" t="s">
        <v>260</v>
      </c>
      <c r="BR800" t="s">
        <v>5653</v>
      </c>
      <c r="BS800" t="s">
        <v>9678</v>
      </c>
      <c r="BT800" t="s">
        <v>9679</v>
      </c>
      <c r="BU800" t="s">
        <v>189</v>
      </c>
      <c r="BV800" t="s">
        <v>129</v>
      </c>
      <c r="BW800" t="s">
        <v>16</v>
      </c>
      <c r="BX800" t="s">
        <v>16</v>
      </c>
      <c r="BY800" t="s">
        <v>16</v>
      </c>
      <c r="BZ800" s="138"/>
      <c r="CA800" s="138">
        <v>31615</v>
      </c>
      <c r="CB800" t="s">
        <v>29</v>
      </c>
      <c r="CC800" t="s">
        <v>29</v>
      </c>
      <c r="CD800" t="s">
        <v>6307</v>
      </c>
      <c r="CE800" t="s">
        <v>6307</v>
      </c>
      <c r="CF800" t="s">
        <v>6307</v>
      </c>
      <c r="CG800" t="s">
        <v>189</v>
      </c>
      <c r="CH800">
        <v>2022</v>
      </c>
      <c r="CI800" s="7">
        <v>44609</v>
      </c>
      <c r="CJ800" t="s">
        <v>16</v>
      </c>
      <c r="CK800">
        <v>2</v>
      </c>
      <c r="CL800">
        <v>8</v>
      </c>
      <c r="CM800" s="7">
        <v>44606</v>
      </c>
      <c r="CN800" t="s">
        <v>11816</v>
      </c>
      <c r="CO800" t="s">
        <v>9857</v>
      </c>
      <c r="CP800" t="s">
        <v>11556</v>
      </c>
      <c r="CQ800" t="s">
        <v>11780</v>
      </c>
      <c r="CR800" t="s">
        <v>5998</v>
      </c>
      <c r="CS800" t="s">
        <v>5999</v>
      </c>
      <c r="CT800" t="s">
        <v>9853</v>
      </c>
      <c r="CU800" t="s">
        <v>6826</v>
      </c>
      <c r="CV800" t="s">
        <v>6310</v>
      </c>
      <c r="CW800" t="s">
        <v>9912</v>
      </c>
      <c r="CX800" t="s">
        <v>2526</v>
      </c>
      <c r="CY800" t="s">
        <v>9813</v>
      </c>
      <c r="CZ800" t="s">
        <v>6730</v>
      </c>
      <c r="DA800" t="s">
        <v>188</v>
      </c>
      <c r="DB800" t="s">
        <v>16</v>
      </c>
      <c r="DC800" t="s">
        <v>16</v>
      </c>
      <c r="DD800" t="s">
        <v>15</v>
      </c>
      <c r="DE800" t="s">
        <v>16</v>
      </c>
      <c r="DF800" t="s">
        <v>16</v>
      </c>
      <c r="DG800" t="s">
        <v>4730</v>
      </c>
      <c r="DH800" t="s">
        <v>2051</v>
      </c>
      <c r="DI800" t="s">
        <v>4515</v>
      </c>
      <c r="DJ800" t="s">
        <v>16</v>
      </c>
      <c r="DK800" t="s">
        <v>16</v>
      </c>
      <c r="DL800" t="s">
        <v>4465</v>
      </c>
      <c r="DM800" t="s">
        <v>16</v>
      </c>
      <c r="DN800" t="s">
        <v>189</v>
      </c>
      <c r="DO800" t="s">
        <v>10955</v>
      </c>
      <c r="DP800" t="s">
        <v>8373</v>
      </c>
      <c r="DQ800" t="s">
        <v>10405</v>
      </c>
      <c r="DR800" t="s">
        <v>8374</v>
      </c>
    </row>
    <row r="801" spans="1:122" x14ac:dyDescent="0.25">
      <c r="A801">
        <v>114</v>
      </c>
      <c r="B801" t="s">
        <v>189</v>
      </c>
      <c r="C801" t="s">
        <v>4056</v>
      </c>
      <c r="D801" s="138">
        <v>44609</v>
      </c>
      <c r="E801" t="s">
        <v>7129</v>
      </c>
      <c r="F801" t="s">
        <v>11</v>
      </c>
      <c r="G801" t="s">
        <v>1926</v>
      </c>
      <c r="H801" t="s">
        <v>2521</v>
      </c>
      <c r="I801" t="s">
        <v>4840</v>
      </c>
      <c r="J801" t="s">
        <v>100</v>
      </c>
      <c r="K801">
        <v>5.5</v>
      </c>
      <c r="L801">
        <v>5.5</v>
      </c>
      <c r="M801">
        <v>34.86</v>
      </c>
      <c r="N801">
        <v>42.9</v>
      </c>
      <c r="O801" t="s">
        <v>189</v>
      </c>
      <c r="P801" t="s">
        <v>13</v>
      </c>
      <c r="Q801" t="s">
        <v>565</v>
      </c>
      <c r="R801" t="s">
        <v>3997</v>
      </c>
      <c r="S801" t="s">
        <v>3998</v>
      </c>
      <c r="T801" t="s">
        <v>3998</v>
      </c>
      <c r="U801" t="s">
        <v>1936</v>
      </c>
      <c r="V801" t="s">
        <v>2410</v>
      </c>
      <c r="W801">
        <v>99.771000000000001</v>
      </c>
      <c r="X801" t="s">
        <v>15</v>
      </c>
      <c r="Y801" t="s">
        <v>6282</v>
      </c>
      <c r="Z801" t="s">
        <v>6282</v>
      </c>
      <c r="AA801" t="s">
        <v>189</v>
      </c>
      <c r="AB801" s="138">
        <v>44616</v>
      </c>
      <c r="AC801" s="138">
        <v>44797</v>
      </c>
      <c r="AD801" t="s">
        <v>6241</v>
      </c>
      <c r="AE801" t="s">
        <v>5075</v>
      </c>
      <c r="AF801" t="s">
        <v>16</v>
      </c>
      <c r="AG801" t="s">
        <v>4853</v>
      </c>
      <c r="AH801" s="138">
        <v>45712</v>
      </c>
      <c r="AI801" t="s">
        <v>2414</v>
      </c>
      <c r="AJ801" t="s">
        <v>189</v>
      </c>
      <c r="AK801" t="s">
        <v>189</v>
      </c>
      <c r="AL801" t="s">
        <v>189</v>
      </c>
      <c r="AM801" t="s">
        <v>189</v>
      </c>
      <c r="AN801" t="s">
        <v>189</v>
      </c>
      <c r="AO801" t="s">
        <v>189</v>
      </c>
      <c r="AP801" t="s">
        <v>189</v>
      </c>
      <c r="AQ801" t="s">
        <v>16</v>
      </c>
      <c r="AR801" t="s">
        <v>189</v>
      </c>
      <c r="AS801" t="s">
        <v>16</v>
      </c>
      <c r="AT801" t="s">
        <v>189</v>
      </c>
      <c r="AU801" t="s">
        <v>9344</v>
      </c>
      <c r="AV801" t="s">
        <v>189</v>
      </c>
      <c r="AW801" t="s">
        <v>16</v>
      </c>
      <c r="AX801" t="s">
        <v>16</v>
      </c>
      <c r="AY801" t="s">
        <v>16</v>
      </c>
      <c r="AZ801" t="s">
        <v>16</v>
      </c>
      <c r="BA801" t="s">
        <v>16</v>
      </c>
      <c r="BB801" t="s">
        <v>16</v>
      </c>
      <c r="BC801" t="s">
        <v>199</v>
      </c>
      <c r="BD801" t="s">
        <v>16</v>
      </c>
      <c r="BE801" t="s">
        <v>2136</v>
      </c>
      <c r="BF801" t="s">
        <v>189</v>
      </c>
      <c r="BG801" t="s">
        <v>189</v>
      </c>
      <c r="BH801">
        <v>0</v>
      </c>
      <c r="BI801">
        <v>0</v>
      </c>
      <c r="BJ801">
        <v>0</v>
      </c>
      <c r="BK801" t="s">
        <v>189</v>
      </c>
      <c r="BL801" t="s">
        <v>189</v>
      </c>
      <c r="BN801" t="s">
        <v>2524</v>
      </c>
      <c r="BO801" t="s">
        <v>16</v>
      </c>
      <c r="BP801" t="s">
        <v>2527</v>
      </c>
      <c r="BQ801" t="s">
        <v>260</v>
      </c>
      <c r="BR801" t="s">
        <v>5653</v>
      </c>
      <c r="BS801" t="s">
        <v>9678</v>
      </c>
      <c r="BT801" t="s">
        <v>9679</v>
      </c>
      <c r="BU801" t="s">
        <v>189</v>
      </c>
      <c r="BV801" t="s">
        <v>129</v>
      </c>
      <c r="BW801" t="s">
        <v>16</v>
      </c>
      <c r="BX801" t="s">
        <v>16</v>
      </c>
      <c r="BY801" t="s">
        <v>16</v>
      </c>
      <c r="BZ801" s="138"/>
      <c r="CA801" s="138">
        <v>31615</v>
      </c>
      <c r="CB801" t="s">
        <v>29</v>
      </c>
      <c r="CC801" t="s">
        <v>29</v>
      </c>
      <c r="CD801" t="s">
        <v>6307</v>
      </c>
      <c r="CE801" t="s">
        <v>6307</v>
      </c>
      <c r="CF801" t="s">
        <v>6307</v>
      </c>
      <c r="CG801" t="s">
        <v>189</v>
      </c>
      <c r="CH801">
        <v>2022</v>
      </c>
      <c r="CI801" s="7">
        <v>44609</v>
      </c>
      <c r="CJ801" t="s">
        <v>16</v>
      </c>
      <c r="CK801">
        <v>2</v>
      </c>
      <c r="CL801">
        <v>8</v>
      </c>
      <c r="CM801" s="7">
        <v>44606</v>
      </c>
      <c r="CN801" t="s">
        <v>11816</v>
      </c>
      <c r="CO801" t="s">
        <v>9857</v>
      </c>
      <c r="CP801" t="s">
        <v>11556</v>
      </c>
      <c r="CQ801" t="s">
        <v>11780</v>
      </c>
      <c r="CR801" t="s">
        <v>5998</v>
      </c>
      <c r="CS801" t="s">
        <v>5999</v>
      </c>
      <c r="CT801" t="s">
        <v>9853</v>
      </c>
      <c r="CU801" t="s">
        <v>9913</v>
      </c>
      <c r="CV801" t="s">
        <v>6310</v>
      </c>
      <c r="CW801" t="s">
        <v>9874</v>
      </c>
      <c r="CX801" t="s">
        <v>2526</v>
      </c>
      <c r="CY801" t="s">
        <v>9813</v>
      </c>
      <c r="CZ801" t="s">
        <v>6730</v>
      </c>
      <c r="DA801" t="s">
        <v>188</v>
      </c>
      <c r="DB801" t="s">
        <v>16</v>
      </c>
      <c r="DC801" t="s">
        <v>16</v>
      </c>
      <c r="DD801" t="s">
        <v>15</v>
      </c>
      <c r="DE801" t="s">
        <v>16</v>
      </c>
      <c r="DF801" t="s">
        <v>16</v>
      </c>
      <c r="DG801" t="s">
        <v>4727</v>
      </c>
      <c r="DH801" t="s">
        <v>2051</v>
      </c>
      <c r="DI801" t="s">
        <v>4540</v>
      </c>
      <c r="DJ801" t="s">
        <v>16</v>
      </c>
      <c r="DK801" t="s">
        <v>16</v>
      </c>
      <c r="DL801" t="s">
        <v>4465</v>
      </c>
      <c r="DM801" t="s">
        <v>16</v>
      </c>
      <c r="DN801" t="s">
        <v>189</v>
      </c>
      <c r="DO801" t="s">
        <v>10956</v>
      </c>
      <c r="DP801" t="s">
        <v>8373</v>
      </c>
      <c r="DQ801" t="s">
        <v>10405</v>
      </c>
      <c r="DR801" t="s">
        <v>8375</v>
      </c>
    </row>
    <row r="802" spans="1:122" x14ac:dyDescent="0.25">
      <c r="A802">
        <v>113</v>
      </c>
      <c r="B802" t="s">
        <v>189</v>
      </c>
      <c r="C802" t="s">
        <v>4079</v>
      </c>
      <c r="D802" s="138">
        <v>44608</v>
      </c>
      <c r="E802" t="s">
        <v>4081</v>
      </c>
      <c r="F802" t="s">
        <v>4076</v>
      </c>
      <c r="G802" t="s">
        <v>1926</v>
      </c>
      <c r="H802" t="s">
        <v>4075</v>
      </c>
      <c r="I802" t="s">
        <v>4840</v>
      </c>
      <c r="J802" t="s">
        <v>100</v>
      </c>
      <c r="K802">
        <v>4.5</v>
      </c>
      <c r="L802">
        <v>4.5</v>
      </c>
      <c r="M802">
        <v>28.52</v>
      </c>
      <c r="N802">
        <v>35.103999999999999</v>
      </c>
      <c r="O802" t="s">
        <v>189</v>
      </c>
      <c r="P802" t="s">
        <v>104</v>
      </c>
      <c r="Q802" t="s">
        <v>1046</v>
      </c>
      <c r="R802" t="s">
        <v>757</v>
      </c>
      <c r="S802" t="s">
        <v>4077</v>
      </c>
      <c r="T802" t="s">
        <v>4077</v>
      </c>
      <c r="U802" t="s">
        <v>2083</v>
      </c>
      <c r="V802" t="s">
        <v>2410</v>
      </c>
      <c r="W802">
        <v>99.884</v>
      </c>
      <c r="X802" t="s">
        <v>32</v>
      </c>
      <c r="Y802" t="s">
        <v>6282</v>
      </c>
      <c r="Z802" t="s">
        <v>6282</v>
      </c>
      <c r="AA802" t="s">
        <v>9887</v>
      </c>
      <c r="AB802" s="138">
        <v>44616</v>
      </c>
      <c r="AC802" s="138">
        <v>44797</v>
      </c>
      <c r="AD802" t="s">
        <v>6240</v>
      </c>
      <c r="AE802" t="s">
        <v>5426</v>
      </c>
      <c r="AF802" t="s">
        <v>16</v>
      </c>
      <c r="AG802" t="s">
        <v>189</v>
      </c>
      <c r="AH802" s="138">
        <v>46442</v>
      </c>
      <c r="AI802" t="s">
        <v>2414</v>
      </c>
      <c r="AJ802" t="s">
        <v>189</v>
      </c>
      <c r="AK802" t="s">
        <v>189</v>
      </c>
      <c r="AL802" t="s">
        <v>189</v>
      </c>
      <c r="AM802" t="s">
        <v>189</v>
      </c>
      <c r="AN802" t="s">
        <v>189</v>
      </c>
      <c r="AO802" t="s">
        <v>189</v>
      </c>
      <c r="AP802" t="s">
        <v>189</v>
      </c>
      <c r="AQ802" t="s">
        <v>16</v>
      </c>
      <c r="AR802" t="s">
        <v>189</v>
      </c>
      <c r="AS802" t="s">
        <v>8376</v>
      </c>
      <c r="AT802" t="s">
        <v>189</v>
      </c>
      <c r="AU802" t="s">
        <v>9344</v>
      </c>
      <c r="AV802" t="s">
        <v>189</v>
      </c>
      <c r="AW802" t="s">
        <v>16</v>
      </c>
      <c r="AX802" t="s">
        <v>16</v>
      </c>
      <c r="AY802" t="s">
        <v>16</v>
      </c>
      <c r="AZ802" t="s">
        <v>16</v>
      </c>
      <c r="BA802" t="s">
        <v>16</v>
      </c>
      <c r="BB802" t="s">
        <v>16</v>
      </c>
      <c r="BC802" t="s">
        <v>16</v>
      </c>
      <c r="BD802" t="s">
        <v>16</v>
      </c>
      <c r="BE802" t="s">
        <v>16</v>
      </c>
      <c r="BF802" t="s">
        <v>189</v>
      </c>
      <c r="BG802" t="s">
        <v>189</v>
      </c>
      <c r="BH802">
        <v>0</v>
      </c>
      <c r="BI802">
        <v>0</v>
      </c>
      <c r="BJ802">
        <v>0</v>
      </c>
      <c r="BK802" t="s">
        <v>189</v>
      </c>
      <c r="BL802" t="s">
        <v>189</v>
      </c>
      <c r="BN802" t="s">
        <v>4078</v>
      </c>
      <c r="BO802" t="s">
        <v>16</v>
      </c>
      <c r="BP802" t="s">
        <v>4081</v>
      </c>
      <c r="BQ802" t="s">
        <v>301</v>
      </c>
      <c r="BR802" t="s">
        <v>6745</v>
      </c>
      <c r="BS802" t="s">
        <v>16</v>
      </c>
      <c r="BT802" t="s">
        <v>16</v>
      </c>
      <c r="BU802" t="s">
        <v>189</v>
      </c>
      <c r="BV802" t="s">
        <v>67</v>
      </c>
      <c r="BW802" t="s">
        <v>16</v>
      </c>
      <c r="BX802" t="s">
        <v>2749</v>
      </c>
      <c r="BY802" t="s">
        <v>16</v>
      </c>
      <c r="BZ802" s="138"/>
      <c r="CA802" s="138">
        <v>42516</v>
      </c>
      <c r="CB802" t="s">
        <v>34</v>
      </c>
      <c r="CC802" t="s">
        <v>6745</v>
      </c>
      <c r="CD802" t="s">
        <v>6307</v>
      </c>
      <c r="CE802" t="s">
        <v>189</v>
      </c>
      <c r="CF802" t="s">
        <v>189</v>
      </c>
      <c r="CG802" t="s">
        <v>189</v>
      </c>
      <c r="CH802">
        <v>2022</v>
      </c>
      <c r="CI802" s="7">
        <v>44608</v>
      </c>
      <c r="CJ802" t="s">
        <v>16</v>
      </c>
      <c r="CK802">
        <v>2</v>
      </c>
      <c r="CL802">
        <v>8</v>
      </c>
      <c r="CM802" s="7">
        <v>44606</v>
      </c>
      <c r="CN802" t="s">
        <v>11816</v>
      </c>
      <c r="CO802" t="s">
        <v>9857</v>
      </c>
      <c r="CP802" t="s">
        <v>11556</v>
      </c>
      <c r="CQ802" t="s">
        <v>11780</v>
      </c>
      <c r="CR802" t="s">
        <v>5998</v>
      </c>
      <c r="CS802" t="s">
        <v>5999</v>
      </c>
      <c r="CT802" t="s">
        <v>9853</v>
      </c>
      <c r="CU802" t="s">
        <v>6826</v>
      </c>
      <c r="CV802" t="s">
        <v>6310</v>
      </c>
      <c r="CW802" t="s">
        <v>9912</v>
      </c>
      <c r="CX802" t="s">
        <v>4080</v>
      </c>
      <c r="CY802" t="s">
        <v>9813</v>
      </c>
      <c r="CZ802" t="s">
        <v>6730</v>
      </c>
      <c r="DA802" t="s">
        <v>252</v>
      </c>
      <c r="DB802" t="s">
        <v>9800</v>
      </c>
      <c r="DC802" t="s">
        <v>4078</v>
      </c>
      <c r="DD802" t="s">
        <v>32</v>
      </c>
      <c r="DE802" t="s">
        <v>16</v>
      </c>
      <c r="DF802" t="s">
        <v>16</v>
      </c>
      <c r="DG802" t="s">
        <v>4730</v>
      </c>
      <c r="DH802" t="s">
        <v>2051</v>
      </c>
      <c r="DI802" t="s">
        <v>4515</v>
      </c>
      <c r="DJ802" t="s">
        <v>9887</v>
      </c>
      <c r="DK802" t="s">
        <v>4345</v>
      </c>
      <c r="DL802" t="s">
        <v>4345</v>
      </c>
      <c r="DM802" t="s">
        <v>16</v>
      </c>
      <c r="DN802" t="s">
        <v>189</v>
      </c>
      <c r="DO802" t="s">
        <v>11817</v>
      </c>
      <c r="DP802" t="s">
        <v>8377</v>
      </c>
      <c r="DQ802" t="s">
        <v>10406</v>
      </c>
      <c r="DR802" t="s">
        <v>8378</v>
      </c>
    </row>
    <row r="803" spans="1:122" x14ac:dyDescent="0.25">
      <c r="A803">
        <v>112</v>
      </c>
      <c r="B803" t="s">
        <v>189</v>
      </c>
      <c r="C803" t="s">
        <v>4071</v>
      </c>
      <c r="D803" s="138">
        <v>44608</v>
      </c>
      <c r="E803" t="s">
        <v>4074</v>
      </c>
      <c r="F803" t="s">
        <v>11</v>
      </c>
      <c r="G803" t="s">
        <v>1929</v>
      </c>
      <c r="H803" t="s">
        <v>11</v>
      </c>
      <c r="I803" t="s">
        <v>9802</v>
      </c>
      <c r="J803" t="s">
        <v>100</v>
      </c>
      <c r="K803">
        <v>1.5</v>
      </c>
      <c r="L803">
        <v>1.5</v>
      </c>
      <c r="M803">
        <v>9.51</v>
      </c>
      <c r="N803">
        <v>11.702</v>
      </c>
      <c r="O803" t="s">
        <v>189</v>
      </c>
      <c r="P803" t="s">
        <v>13</v>
      </c>
      <c r="Q803" t="s">
        <v>85</v>
      </c>
      <c r="R803" t="s">
        <v>16</v>
      </c>
      <c r="S803" t="s">
        <v>16</v>
      </c>
      <c r="T803" t="s">
        <v>16</v>
      </c>
      <c r="U803" t="s">
        <v>16</v>
      </c>
      <c r="V803" t="s">
        <v>2410</v>
      </c>
      <c r="W803">
        <v>100</v>
      </c>
      <c r="X803" t="s">
        <v>22</v>
      </c>
      <c r="Y803" t="s">
        <v>6282</v>
      </c>
      <c r="Z803" t="s">
        <v>6282</v>
      </c>
      <c r="AA803" t="s">
        <v>189</v>
      </c>
      <c r="AB803" s="138">
        <v>44615</v>
      </c>
      <c r="AC803" s="138">
        <v>44796</v>
      </c>
      <c r="AD803" t="s">
        <v>6241</v>
      </c>
      <c r="AE803" t="s">
        <v>5425</v>
      </c>
      <c r="AF803" t="s">
        <v>16</v>
      </c>
      <c r="AG803" t="s">
        <v>189</v>
      </c>
      <c r="AH803" s="138">
        <v>45711</v>
      </c>
      <c r="AI803" t="s">
        <v>2414</v>
      </c>
      <c r="AJ803" t="s">
        <v>189</v>
      </c>
      <c r="AK803" t="s">
        <v>189</v>
      </c>
      <c r="AL803" t="s">
        <v>189</v>
      </c>
      <c r="AM803" t="s">
        <v>189</v>
      </c>
      <c r="AN803" t="s">
        <v>189</v>
      </c>
      <c r="AO803" t="s">
        <v>189</v>
      </c>
      <c r="AP803" t="s">
        <v>189</v>
      </c>
      <c r="AQ803" t="s">
        <v>16</v>
      </c>
      <c r="AR803" t="s">
        <v>189</v>
      </c>
      <c r="AS803" t="s">
        <v>16</v>
      </c>
      <c r="AT803" t="s">
        <v>189</v>
      </c>
      <c r="AU803" t="s">
        <v>9344</v>
      </c>
      <c r="AV803" t="s">
        <v>189</v>
      </c>
      <c r="AW803" t="s">
        <v>16</v>
      </c>
      <c r="AX803" t="s">
        <v>16</v>
      </c>
      <c r="AY803" t="s">
        <v>16</v>
      </c>
      <c r="AZ803" t="s">
        <v>16</v>
      </c>
      <c r="BA803" t="s">
        <v>16</v>
      </c>
      <c r="BB803" t="s">
        <v>16</v>
      </c>
      <c r="BC803" t="s">
        <v>16</v>
      </c>
      <c r="BD803" t="s">
        <v>16</v>
      </c>
      <c r="BE803" t="s">
        <v>16</v>
      </c>
      <c r="BF803" t="s">
        <v>189</v>
      </c>
      <c r="BG803" t="s">
        <v>189</v>
      </c>
      <c r="BH803">
        <v>0</v>
      </c>
      <c r="BI803">
        <v>0</v>
      </c>
      <c r="BJ803">
        <v>0</v>
      </c>
      <c r="BK803" t="s">
        <v>189</v>
      </c>
      <c r="BL803" t="s">
        <v>189</v>
      </c>
      <c r="BN803" t="s">
        <v>4070</v>
      </c>
      <c r="BO803" t="s">
        <v>16</v>
      </c>
      <c r="BP803" t="s">
        <v>4073</v>
      </c>
      <c r="BQ803" t="s">
        <v>184</v>
      </c>
      <c r="BR803" t="s">
        <v>6744</v>
      </c>
      <c r="BS803" t="s">
        <v>202</v>
      </c>
      <c r="BT803" t="s">
        <v>16</v>
      </c>
      <c r="BU803" t="s">
        <v>189</v>
      </c>
      <c r="BV803" t="s">
        <v>47</v>
      </c>
      <c r="BW803" t="s">
        <v>185</v>
      </c>
      <c r="BX803" t="s">
        <v>272</v>
      </c>
      <c r="BY803" t="s">
        <v>16</v>
      </c>
      <c r="BZ803" s="138"/>
      <c r="CA803" s="138">
        <v>43434</v>
      </c>
      <c r="CB803" t="s">
        <v>17</v>
      </c>
      <c r="CC803" t="s">
        <v>17</v>
      </c>
      <c r="CD803" t="s">
        <v>6307</v>
      </c>
      <c r="CE803" t="s">
        <v>189</v>
      </c>
      <c r="CF803" t="s">
        <v>189</v>
      </c>
      <c r="CG803" t="s">
        <v>189</v>
      </c>
      <c r="CH803">
        <v>2022</v>
      </c>
      <c r="CI803" s="7">
        <v>44608</v>
      </c>
      <c r="CJ803" t="s">
        <v>4723</v>
      </c>
      <c r="CK803">
        <v>2</v>
      </c>
      <c r="CL803">
        <v>8</v>
      </c>
      <c r="CM803" s="7">
        <v>44606</v>
      </c>
      <c r="CN803" t="s">
        <v>11816</v>
      </c>
      <c r="CO803" t="s">
        <v>9857</v>
      </c>
      <c r="CP803" t="s">
        <v>11556</v>
      </c>
      <c r="CQ803" t="s">
        <v>11780</v>
      </c>
      <c r="CR803" t="s">
        <v>5998</v>
      </c>
      <c r="CS803" t="s">
        <v>5999</v>
      </c>
      <c r="CT803" t="s">
        <v>9853</v>
      </c>
      <c r="CU803" t="s">
        <v>9873</v>
      </c>
      <c r="CV803" t="s">
        <v>6310</v>
      </c>
      <c r="CW803" t="s">
        <v>9874</v>
      </c>
      <c r="CX803" t="s">
        <v>4072</v>
      </c>
      <c r="CY803" t="s">
        <v>9813</v>
      </c>
      <c r="CZ803" t="s">
        <v>6730</v>
      </c>
      <c r="DA803" t="s">
        <v>188</v>
      </c>
      <c r="DB803" t="s">
        <v>16</v>
      </c>
      <c r="DC803" t="s">
        <v>16</v>
      </c>
      <c r="DD803" t="s">
        <v>22</v>
      </c>
      <c r="DE803" t="s">
        <v>16</v>
      </c>
      <c r="DF803" t="s">
        <v>589</v>
      </c>
      <c r="DG803" t="s">
        <v>4727</v>
      </c>
      <c r="DH803" t="s">
        <v>2051</v>
      </c>
      <c r="DI803" t="s">
        <v>4536</v>
      </c>
      <c r="DJ803" t="s">
        <v>16</v>
      </c>
      <c r="DK803" t="s">
        <v>16</v>
      </c>
      <c r="DL803" t="s">
        <v>5972</v>
      </c>
      <c r="DM803" t="s">
        <v>6245</v>
      </c>
      <c r="DN803" t="s">
        <v>189</v>
      </c>
      <c r="DO803" t="s">
        <v>11331</v>
      </c>
      <c r="DP803" t="s">
        <v>8379</v>
      </c>
      <c r="DQ803" t="s">
        <v>10406</v>
      </c>
      <c r="DR803" t="s">
        <v>8380</v>
      </c>
    </row>
    <row r="804" spans="1:122" x14ac:dyDescent="0.25">
      <c r="A804">
        <v>111</v>
      </c>
      <c r="B804" t="s">
        <v>189</v>
      </c>
      <c r="C804" t="s">
        <v>4067</v>
      </c>
      <c r="D804" s="138">
        <v>44608</v>
      </c>
      <c r="E804" t="s">
        <v>4069</v>
      </c>
      <c r="F804" t="s">
        <v>1045</v>
      </c>
      <c r="G804" t="s">
        <v>1926</v>
      </c>
      <c r="H804" t="s">
        <v>4062</v>
      </c>
      <c r="I804" t="s">
        <v>4840</v>
      </c>
      <c r="J804" t="s">
        <v>92</v>
      </c>
      <c r="K804">
        <v>10</v>
      </c>
      <c r="L804">
        <v>11.37</v>
      </c>
      <c r="M804">
        <v>72.05</v>
      </c>
      <c r="N804">
        <v>88.78</v>
      </c>
      <c r="O804" t="s">
        <v>189</v>
      </c>
      <c r="P804" t="s">
        <v>13</v>
      </c>
      <c r="Q804" t="s">
        <v>4063</v>
      </c>
      <c r="R804" t="s">
        <v>4064</v>
      </c>
      <c r="S804" t="s">
        <v>4065</v>
      </c>
      <c r="T804" t="s">
        <v>4065</v>
      </c>
      <c r="U804" t="s">
        <v>2080</v>
      </c>
      <c r="V804" t="s">
        <v>2410</v>
      </c>
      <c r="W804">
        <v>100</v>
      </c>
      <c r="X804" t="s">
        <v>32</v>
      </c>
      <c r="Y804" t="s">
        <v>6374</v>
      </c>
      <c r="Z804" t="s">
        <v>1048</v>
      </c>
      <c r="AA804" t="s">
        <v>189</v>
      </c>
      <c r="AB804" s="138">
        <v>44615</v>
      </c>
      <c r="AC804" s="138">
        <v>44980</v>
      </c>
      <c r="AD804" t="s">
        <v>6240</v>
      </c>
      <c r="AE804" t="s">
        <v>5424</v>
      </c>
      <c r="AF804" t="s">
        <v>16</v>
      </c>
      <c r="AG804" t="s">
        <v>189</v>
      </c>
      <c r="AH804" s="138">
        <v>45711</v>
      </c>
      <c r="AI804" t="s">
        <v>2419</v>
      </c>
      <c r="AJ804" t="s">
        <v>189</v>
      </c>
      <c r="AK804" t="s">
        <v>189</v>
      </c>
      <c r="AL804" t="s">
        <v>189</v>
      </c>
      <c r="AM804" t="s">
        <v>189</v>
      </c>
      <c r="AN804" t="s">
        <v>189</v>
      </c>
      <c r="AO804" t="s">
        <v>189</v>
      </c>
      <c r="AP804" t="s">
        <v>189</v>
      </c>
      <c r="AQ804" t="s">
        <v>16</v>
      </c>
      <c r="AR804" t="s">
        <v>189</v>
      </c>
      <c r="AS804" t="s">
        <v>16</v>
      </c>
      <c r="AT804" t="s">
        <v>189</v>
      </c>
      <c r="AU804" t="s">
        <v>9344</v>
      </c>
      <c r="AV804" t="s">
        <v>189</v>
      </c>
      <c r="AW804" t="s">
        <v>16</v>
      </c>
      <c r="AX804" t="s">
        <v>16</v>
      </c>
      <c r="AY804" t="s">
        <v>16</v>
      </c>
      <c r="AZ804" t="s">
        <v>16</v>
      </c>
      <c r="BA804" t="s">
        <v>16</v>
      </c>
      <c r="BB804" t="s">
        <v>16</v>
      </c>
      <c r="BC804" t="s">
        <v>16</v>
      </c>
      <c r="BD804" t="s">
        <v>16</v>
      </c>
      <c r="BE804" t="s">
        <v>16</v>
      </c>
      <c r="BF804" t="s">
        <v>189</v>
      </c>
      <c r="BG804" t="s">
        <v>189</v>
      </c>
      <c r="BH804">
        <v>0</v>
      </c>
      <c r="BI804">
        <v>0</v>
      </c>
      <c r="BJ804">
        <v>0</v>
      </c>
      <c r="BK804" t="s">
        <v>189</v>
      </c>
      <c r="BL804" t="s">
        <v>189</v>
      </c>
      <c r="BN804" t="s">
        <v>4066</v>
      </c>
      <c r="BO804" t="s">
        <v>16</v>
      </c>
      <c r="BP804" t="s">
        <v>4069</v>
      </c>
      <c r="BQ804" t="s">
        <v>184</v>
      </c>
      <c r="BR804" t="s">
        <v>6744</v>
      </c>
      <c r="BS804" t="s">
        <v>16</v>
      </c>
      <c r="BT804" t="s">
        <v>16</v>
      </c>
      <c r="BU804" t="s">
        <v>189</v>
      </c>
      <c r="BV804" t="s">
        <v>129</v>
      </c>
      <c r="BW804" t="s">
        <v>189</v>
      </c>
      <c r="BX804" t="s">
        <v>251</v>
      </c>
      <c r="BY804" t="s">
        <v>16</v>
      </c>
      <c r="BZ804" s="138"/>
      <c r="CA804" s="138">
        <v>44608</v>
      </c>
      <c r="CB804" t="s">
        <v>17</v>
      </c>
      <c r="CC804" t="s">
        <v>6745</v>
      </c>
      <c r="CD804" t="s">
        <v>6307</v>
      </c>
      <c r="CE804" t="s">
        <v>189</v>
      </c>
      <c r="CF804" t="s">
        <v>189</v>
      </c>
      <c r="CG804" t="s">
        <v>189</v>
      </c>
      <c r="CH804">
        <v>2022</v>
      </c>
      <c r="CI804" s="7">
        <v>44608</v>
      </c>
      <c r="CJ804" t="s">
        <v>4723</v>
      </c>
      <c r="CK804">
        <v>2</v>
      </c>
      <c r="CL804">
        <v>8</v>
      </c>
      <c r="CM804" s="7">
        <v>44606</v>
      </c>
      <c r="CN804" t="s">
        <v>11816</v>
      </c>
      <c r="CO804" t="s">
        <v>9857</v>
      </c>
      <c r="CP804" t="s">
        <v>11556</v>
      </c>
      <c r="CQ804" t="s">
        <v>11780</v>
      </c>
      <c r="CR804" t="s">
        <v>5998</v>
      </c>
      <c r="CS804" t="s">
        <v>5999</v>
      </c>
      <c r="CT804" t="s">
        <v>9853</v>
      </c>
      <c r="CU804" t="s">
        <v>9913</v>
      </c>
      <c r="CV804" t="s">
        <v>6307</v>
      </c>
      <c r="CW804" t="s">
        <v>9874</v>
      </c>
      <c r="CX804" t="s">
        <v>4068</v>
      </c>
      <c r="CY804" t="s">
        <v>9809</v>
      </c>
      <c r="CZ804" t="s">
        <v>6730</v>
      </c>
      <c r="DA804" t="s">
        <v>252</v>
      </c>
      <c r="DB804" t="s">
        <v>9800</v>
      </c>
      <c r="DC804" t="s">
        <v>4066</v>
      </c>
      <c r="DD804" t="s">
        <v>32</v>
      </c>
      <c r="DE804" t="s">
        <v>16</v>
      </c>
      <c r="DF804" t="s">
        <v>16</v>
      </c>
      <c r="DG804" t="s">
        <v>4727</v>
      </c>
      <c r="DH804" t="s">
        <v>6814</v>
      </c>
      <c r="DI804" t="s">
        <v>5949</v>
      </c>
      <c r="DJ804" t="s">
        <v>16</v>
      </c>
      <c r="DK804" t="s">
        <v>16</v>
      </c>
      <c r="DL804" t="s">
        <v>4465</v>
      </c>
      <c r="DM804" t="s">
        <v>16</v>
      </c>
      <c r="DN804" t="s">
        <v>189</v>
      </c>
      <c r="DO804" t="s">
        <v>10828</v>
      </c>
      <c r="DP804" t="s">
        <v>8381</v>
      </c>
      <c r="DQ804" t="s">
        <v>10406</v>
      </c>
      <c r="DR804" t="s">
        <v>8382</v>
      </c>
    </row>
    <row r="805" spans="1:122" x14ac:dyDescent="0.25">
      <c r="A805">
        <v>110</v>
      </c>
      <c r="B805" t="s">
        <v>189</v>
      </c>
      <c r="C805" t="s">
        <v>4059</v>
      </c>
      <c r="D805" s="138">
        <v>44608</v>
      </c>
      <c r="E805" t="s">
        <v>4061</v>
      </c>
      <c r="F805" t="s">
        <v>440</v>
      </c>
      <c r="G805" t="s">
        <v>1926</v>
      </c>
      <c r="H805" t="s">
        <v>440</v>
      </c>
      <c r="I805" t="s">
        <v>4840</v>
      </c>
      <c r="J805" t="s">
        <v>100</v>
      </c>
      <c r="K805">
        <v>6</v>
      </c>
      <c r="L805">
        <v>6</v>
      </c>
      <c r="M805">
        <v>38.020000000000003</v>
      </c>
      <c r="N805">
        <v>46.805999999999997</v>
      </c>
      <c r="O805" t="s">
        <v>189</v>
      </c>
      <c r="P805" t="s">
        <v>104</v>
      </c>
      <c r="Q805" t="s">
        <v>661</v>
      </c>
      <c r="R805" t="s">
        <v>442</v>
      </c>
      <c r="S805" t="s">
        <v>1909</v>
      </c>
      <c r="T805" t="s">
        <v>1909</v>
      </c>
      <c r="U805" t="s">
        <v>1936</v>
      </c>
      <c r="V805" t="s">
        <v>2410</v>
      </c>
      <c r="W805">
        <v>98.516999999999996</v>
      </c>
      <c r="X805" t="s">
        <v>32</v>
      </c>
      <c r="Y805" t="s">
        <v>6282</v>
      </c>
      <c r="Z805" t="s">
        <v>6282</v>
      </c>
      <c r="AA805" t="s">
        <v>189</v>
      </c>
      <c r="AB805" s="138">
        <v>44616</v>
      </c>
      <c r="AC805" s="138">
        <v>44797</v>
      </c>
      <c r="AD805" t="s">
        <v>6240</v>
      </c>
      <c r="AE805" t="s">
        <v>5423</v>
      </c>
      <c r="AF805" t="s">
        <v>16</v>
      </c>
      <c r="AG805" t="s">
        <v>189</v>
      </c>
      <c r="AH805" s="138">
        <v>46442</v>
      </c>
      <c r="AI805" t="s">
        <v>2414</v>
      </c>
      <c r="AJ805" t="s">
        <v>189</v>
      </c>
      <c r="AK805" t="s">
        <v>189</v>
      </c>
      <c r="AL805" t="s">
        <v>189</v>
      </c>
      <c r="AM805" t="s">
        <v>189</v>
      </c>
      <c r="AN805" t="s">
        <v>189</v>
      </c>
      <c r="AO805" t="s">
        <v>189</v>
      </c>
      <c r="AP805" t="s">
        <v>189</v>
      </c>
      <c r="AQ805" t="s">
        <v>16</v>
      </c>
      <c r="AR805" t="s">
        <v>189</v>
      </c>
      <c r="AS805" t="s">
        <v>8383</v>
      </c>
      <c r="AT805" t="s">
        <v>189</v>
      </c>
      <c r="AU805" t="s">
        <v>9344</v>
      </c>
      <c r="AV805" t="s">
        <v>189</v>
      </c>
      <c r="AW805" t="s">
        <v>16</v>
      </c>
      <c r="AX805" t="s">
        <v>16</v>
      </c>
      <c r="AY805" t="s">
        <v>16</v>
      </c>
      <c r="AZ805" t="s">
        <v>16</v>
      </c>
      <c r="BA805" t="s">
        <v>16</v>
      </c>
      <c r="BB805" t="s">
        <v>16</v>
      </c>
      <c r="BC805" t="s">
        <v>16</v>
      </c>
      <c r="BD805" t="s">
        <v>16</v>
      </c>
      <c r="BE805" t="s">
        <v>16</v>
      </c>
      <c r="BF805" t="s">
        <v>189</v>
      </c>
      <c r="BG805" t="s">
        <v>189</v>
      </c>
      <c r="BH805">
        <v>0</v>
      </c>
      <c r="BI805">
        <v>0</v>
      </c>
      <c r="BJ805">
        <v>0</v>
      </c>
      <c r="BK805" t="s">
        <v>189</v>
      </c>
      <c r="BL805" t="s">
        <v>189</v>
      </c>
      <c r="BN805" t="s">
        <v>4058</v>
      </c>
      <c r="BO805" t="s">
        <v>16</v>
      </c>
      <c r="BP805" t="s">
        <v>4061</v>
      </c>
      <c r="BQ805" t="s">
        <v>260</v>
      </c>
      <c r="BR805" t="s">
        <v>6745</v>
      </c>
      <c r="BS805" t="s">
        <v>16</v>
      </c>
      <c r="BT805" t="s">
        <v>16</v>
      </c>
      <c r="BU805" t="s">
        <v>189</v>
      </c>
      <c r="BV805" t="s">
        <v>129</v>
      </c>
      <c r="BW805" t="s">
        <v>16</v>
      </c>
      <c r="BX805" t="s">
        <v>1069</v>
      </c>
      <c r="BY805" t="s">
        <v>16</v>
      </c>
      <c r="BZ805" s="138"/>
      <c r="CA805" s="138">
        <v>42600</v>
      </c>
      <c r="CB805" t="s">
        <v>4703</v>
      </c>
      <c r="CC805" t="s">
        <v>6745</v>
      </c>
      <c r="CD805" t="s">
        <v>6307</v>
      </c>
      <c r="CE805" t="s">
        <v>189</v>
      </c>
      <c r="CF805" t="s">
        <v>189</v>
      </c>
      <c r="CG805" t="s">
        <v>189</v>
      </c>
      <c r="CH805">
        <v>2022</v>
      </c>
      <c r="CI805" s="7">
        <v>44608</v>
      </c>
      <c r="CJ805" t="s">
        <v>16</v>
      </c>
      <c r="CK805">
        <v>2</v>
      </c>
      <c r="CL805">
        <v>8</v>
      </c>
      <c r="CM805" s="7">
        <v>44606</v>
      </c>
      <c r="CN805" t="s">
        <v>11816</v>
      </c>
      <c r="CO805" t="s">
        <v>9857</v>
      </c>
      <c r="CP805" t="s">
        <v>11556</v>
      </c>
      <c r="CQ805" t="s">
        <v>11780</v>
      </c>
      <c r="CR805" t="s">
        <v>5998</v>
      </c>
      <c r="CS805" t="s">
        <v>5999</v>
      </c>
      <c r="CT805" t="s">
        <v>9853</v>
      </c>
      <c r="CU805" t="s">
        <v>9913</v>
      </c>
      <c r="CV805" t="s">
        <v>6310</v>
      </c>
      <c r="CW805" t="s">
        <v>9912</v>
      </c>
      <c r="CX805" t="s">
        <v>4060</v>
      </c>
      <c r="CY805" t="s">
        <v>9813</v>
      </c>
      <c r="CZ805" t="s">
        <v>6730</v>
      </c>
      <c r="DA805" t="s">
        <v>252</v>
      </c>
      <c r="DB805" t="s">
        <v>9800</v>
      </c>
      <c r="DC805" t="s">
        <v>4058</v>
      </c>
      <c r="DD805" t="s">
        <v>32</v>
      </c>
      <c r="DE805" t="s">
        <v>16</v>
      </c>
      <c r="DF805" t="s">
        <v>16</v>
      </c>
      <c r="DG805" t="s">
        <v>4730</v>
      </c>
      <c r="DH805" t="s">
        <v>2051</v>
      </c>
      <c r="DI805" t="s">
        <v>4503</v>
      </c>
      <c r="DJ805" t="s">
        <v>16</v>
      </c>
      <c r="DK805" t="s">
        <v>16</v>
      </c>
      <c r="DL805" t="s">
        <v>4465</v>
      </c>
      <c r="DM805" t="s">
        <v>16</v>
      </c>
      <c r="DN805" t="s">
        <v>189</v>
      </c>
      <c r="DO805" t="s">
        <v>11818</v>
      </c>
      <c r="DP805" t="s">
        <v>8384</v>
      </c>
      <c r="DQ805" t="s">
        <v>10406</v>
      </c>
      <c r="DR805" t="s">
        <v>8385</v>
      </c>
    </row>
    <row r="806" spans="1:122" x14ac:dyDescent="0.25">
      <c r="A806">
        <v>109</v>
      </c>
      <c r="B806" t="s">
        <v>189</v>
      </c>
      <c r="C806" t="s">
        <v>4084</v>
      </c>
      <c r="D806" s="138">
        <v>44607</v>
      </c>
      <c r="E806" t="s">
        <v>7150</v>
      </c>
      <c r="F806" t="s">
        <v>11</v>
      </c>
      <c r="G806" t="s">
        <v>1926</v>
      </c>
      <c r="H806" t="s">
        <v>2692</v>
      </c>
      <c r="I806" t="s">
        <v>4840</v>
      </c>
      <c r="J806" t="s">
        <v>4082</v>
      </c>
      <c r="K806">
        <v>10</v>
      </c>
      <c r="L806">
        <v>1.24</v>
      </c>
      <c r="M806">
        <v>7.89</v>
      </c>
      <c r="N806">
        <v>9.7100000000000009</v>
      </c>
      <c r="O806" t="s">
        <v>189</v>
      </c>
      <c r="P806" t="s">
        <v>1987</v>
      </c>
      <c r="Q806" t="s">
        <v>4083</v>
      </c>
      <c r="R806" t="s">
        <v>16</v>
      </c>
      <c r="S806" t="s">
        <v>16</v>
      </c>
      <c r="T806" t="s">
        <v>16</v>
      </c>
      <c r="U806" t="s">
        <v>16</v>
      </c>
      <c r="V806" t="s">
        <v>2410</v>
      </c>
      <c r="W806">
        <v>99.992599999999996</v>
      </c>
      <c r="X806" t="s">
        <v>15</v>
      </c>
      <c r="Y806" t="s">
        <v>6236</v>
      </c>
      <c r="Z806" t="s">
        <v>6236</v>
      </c>
      <c r="AA806" t="s">
        <v>9887</v>
      </c>
      <c r="AB806" s="138">
        <v>44614</v>
      </c>
      <c r="AC806" s="138">
        <v>44795</v>
      </c>
      <c r="AD806" t="s">
        <v>6241</v>
      </c>
      <c r="AE806" t="s">
        <v>5185</v>
      </c>
      <c r="AF806" t="s">
        <v>16</v>
      </c>
      <c r="AG806" t="s">
        <v>4863</v>
      </c>
      <c r="AH806" s="138">
        <v>45160</v>
      </c>
      <c r="AI806" t="s">
        <v>2414</v>
      </c>
      <c r="AJ806" t="s">
        <v>189</v>
      </c>
      <c r="AK806" t="s">
        <v>189</v>
      </c>
      <c r="AL806" t="s">
        <v>189</v>
      </c>
      <c r="AM806" t="s">
        <v>189</v>
      </c>
      <c r="AN806" t="s">
        <v>189</v>
      </c>
      <c r="AO806" t="s">
        <v>189</v>
      </c>
      <c r="AP806" t="s">
        <v>189</v>
      </c>
      <c r="AQ806" t="s">
        <v>16</v>
      </c>
      <c r="AR806" t="s">
        <v>189</v>
      </c>
      <c r="AS806" t="s">
        <v>16</v>
      </c>
      <c r="AT806" t="s">
        <v>189</v>
      </c>
      <c r="AU806" t="s">
        <v>9344</v>
      </c>
      <c r="AV806" t="s">
        <v>189</v>
      </c>
      <c r="AW806" t="s">
        <v>16</v>
      </c>
      <c r="AX806" t="s">
        <v>16</v>
      </c>
      <c r="AY806" t="s">
        <v>16</v>
      </c>
      <c r="AZ806" t="s">
        <v>16</v>
      </c>
      <c r="BA806" t="s">
        <v>16</v>
      </c>
      <c r="BB806" t="s">
        <v>16</v>
      </c>
      <c r="BC806" t="s">
        <v>16</v>
      </c>
      <c r="BD806" t="s">
        <v>199</v>
      </c>
      <c r="BE806" t="s">
        <v>2214</v>
      </c>
      <c r="BF806" t="s">
        <v>189</v>
      </c>
      <c r="BG806" t="s">
        <v>189</v>
      </c>
      <c r="BH806">
        <v>0</v>
      </c>
      <c r="BI806">
        <v>0</v>
      </c>
      <c r="BJ806">
        <v>0</v>
      </c>
      <c r="BK806" t="s">
        <v>189</v>
      </c>
      <c r="BL806" t="s">
        <v>189</v>
      </c>
      <c r="BN806" t="s">
        <v>2693</v>
      </c>
      <c r="BO806" t="s">
        <v>16</v>
      </c>
      <c r="BP806" t="s">
        <v>2696</v>
      </c>
      <c r="BQ806" t="s">
        <v>260</v>
      </c>
      <c r="BR806" t="s">
        <v>5653</v>
      </c>
      <c r="BS806" t="s">
        <v>9678</v>
      </c>
      <c r="BT806" t="s">
        <v>9679</v>
      </c>
      <c r="BU806" t="s">
        <v>189</v>
      </c>
      <c r="BV806" t="s">
        <v>129</v>
      </c>
      <c r="BW806" t="s">
        <v>16</v>
      </c>
      <c r="BX806" t="s">
        <v>16</v>
      </c>
      <c r="BY806" t="s">
        <v>16</v>
      </c>
      <c r="BZ806" s="138"/>
      <c r="CA806" s="138">
        <v>35200</v>
      </c>
      <c r="CB806" t="s">
        <v>29</v>
      </c>
      <c r="CC806" t="s">
        <v>29</v>
      </c>
      <c r="CD806" t="s">
        <v>6307</v>
      </c>
      <c r="CE806" t="s">
        <v>6307</v>
      </c>
      <c r="CF806" t="s">
        <v>6307</v>
      </c>
      <c r="CG806" t="s">
        <v>189</v>
      </c>
      <c r="CH806">
        <v>2022</v>
      </c>
      <c r="CI806" s="7">
        <v>44607</v>
      </c>
      <c r="CJ806" t="s">
        <v>16</v>
      </c>
      <c r="CK806">
        <v>2</v>
      </c>
      <c r="CL806">
        <v>8</v>
      </c>
      <c r="CM806" s="7">
        <v>44606</v>
      </c>
      <c r="CN806" t="s">
        <v>11816</v>
      </c>
      <c r="CO806" t="s">
        <v>9857</v>
      </c>
      <c r="CP806" t="s">
        <v>11556</v>
      </c>
      <c r="CQ806" t="s">
        <v>11780</v>
      </c>
      <c r="CR806" t="s">
        <v>5998</v>
      </c>
      <c r="CS806" t="s">
        <v>5999</v>
      </c>
      <c r="CT806" t="s">
        <v>9853</v>
      </c>
      <c r="CU806" t="s">
        <v>9873</v>
      </c>
      <c r="CV806" t="s">
        <v>6310</v>
      </c>
      <c r="CW806" t="s">
        <v>9874</v>
      </c>
      <c r="CX806" t="s">
        <v>4085</v>
      </c>
      <c r="CY806" t="s">
        <v>9826</v>
      </c>
      <c r="CZ806" t="s">
        <v>6236</v>
      </c>
      <c r="DA806" t="s">
        <v>188</v>
      </c>
      <c r="DB806" t="s">
        <v>16</v>
      </c>
      <c r="DC806" t="s">
        <v>16</v>
      </c>
      <c r="DD806" t="s">
        <v>15</v>
      </c>
      <c r="DE806" t="s">
        <v>16</v>
      </c>
      <c r="DF806" t="s">
        <v>16</v>
      </c>
      <c r="DG806" t="s">
        <v>4734</v>
      </c>
      <c r="DH806" t="s">
        <v>10407</v>
      </c>
      <c r="DI806" t="s">
        <v>10408</v>
      </c>
      <c r="DJ806" t="s">
        <v>9887</v>
      </c>
      <c r="DK806" t="s">
        <v>4359</v>
      </c>
      <c r="DL806" t="s">
        <v>4359</v>
      </c>
      <c r="DM806" t="s">
        <v>16</v>
      </c>
      <c r="DN806" t="s">
        <v>189</v>
      </c>
      <c r="DO806" t="s">
        <v>10957</v>
      </c>
      <c r="DP806" t="s">
        <v>8386</v>
      </c>
      <c r="DQ806" t="s">
        <v>10409</v>
      </c>
      <c r="DR806" t="s">
        <v>8387</v>
      </c>
    </row>
    <row r="807" spans="1:122" x14ac:dyDescent="0.25">
      <c r="A807">
        <v>108</v>
      </c>
      <c r="B807" t="s">
        <v>189</v>
      </c>
      <c r="C807" t="s">
        <v>510</v>
      </c>
      <c r="D807" s="138">
        <v>44602</v>
      </c>
      <c r="E807" t="s">
        <v>4638</v>
      </c>
      <c r="F807" t="s">
        <v>1950</v>
      </c>
      <c r="G807" t="s">
        <v>16</v>
      </c>
      <c r="H807" t="s">
        <v>512</v>
      </c>
      <c r="I807" t="s">
        <v>4840</v>
      </c>
      <c r="J807" t="s">
        <v>513</v>
      </c>
      <c r="K807">
        <v>20</v>
      </c>
      <c r="L807">
        <v>2.56</v>
      </c>
      <c r="M807">
        <v>16.3</v>
      </c>
      <c r="N807">
        <v>20</v>
      </c>
      <c r="O807" t="s">
        <v>189</v>
      </c>
      <c r="P807" t="s">
        <v>137</v>
      </c>
      <c r="Q807" t="s">
        <v>514</v>
      </c>
      <c r="R807" t="s">
        <v>515</v>
      </c>
      <c r="S807" t="s">
        <v>514</v>
      </c>
      <c r="T807" t="s">
        <v>16</v>
      </c>
      <c r="U807" t="s">
        <v>2083</v>
      </c>
      <c r="V807" t="s">
        <v>2410</v>
      </c>
      <c r="W807">
        <v>100</v>
      </c>
      <c r="X807" t="s">
        <v>15</v>
      </c>
      <c r="Y807" t="s">
        <v>6282</v>
      </c>
      <c r="Z807" t="s">
        <v>6282</v>
      </c>
      <c r="AA807" t="s">
        <v>9887</v>
      </c>
      <c r="AB807" s="138">
        <v>44609</v>
      </c>
      <c r="AC807" s="138">
        <v>44790</v>
      </c>
      <c r="AD807" t="s">
        <v>6242</v>
      </c>
      <c r="AE807" t="s">
        <v>5062</v>
      </c>
      <c r="AF807" t="s">
        <v>16</v>
      </c>
      <c r="AG807" t="s">
        <v>189</v>
      </c>
      <c r="AH807" s="138">
        <v>45339</v>
      </c>
      <c r="AI807" t="s">
        <v>2414</v>
      </c>
      <c r="AJ807" t="s">
        <v>4088</v>
      </c>
      <c r="AK807" t="s">
        <v>4089</v>
      </c>
      <c r="AL807" t="s">
        <v>511</v>
      </c>
      <c r="AM807" t="s">
        <v>1882</v>
      </c>
      <c r="AN807" t="s">
        <v>189</v>
      </c>
      <c r="AO807" t="s">
        <v>189</v>
      </c>
      <c r="AP807" t="s">
        <v>189</v>
      </c>
      <c r="AQ807" t="s">
        <v>16</v>
      </c>
      <c r="AR807" t="s">
        <v>189</v>
      </c>
      <c r="AS807" t="s">
        <v>16</v>
      </c>
      <c r="AT807" t="s">
        <v>189</v>
      </c>
      <c r="AU807" t="s">
        <v>189</v>
      </c>
      <c r="AV807" t="s">
        <v>189</v>
      </c>
      <c r="AW807" t="s">
        <v>16</v>
      </c>
      <c r="AX807" t="s">
        <v>16</v>
      </c>
      <c r="AY807" t="s">
        <v>181</v>
      </c>
      <c r="AZ807" t="s">
        <v>16</v>
      </c>
      <c r="BA807" t="s">
        <v>16</v>
      </c>
      <c r="BB807" t="s">
        <v>4357</v>
      </c>
      <c r="BC807" t="s">
        <v>16</v>
      </c>
      <c r="BD807" t="s">
        <v>16</v>
      </c>
      <c r="BE807" t="s">
        <v>1925</v>
      </c>
      <c r="BF807" t="s">
        <v>354</v>
      </c>
      <c r="BG807" t="s">
        <v>4774</v>
      </c>
      <c r="BH807">
        <v>1</v>
      </c>
      <c r="BI807">
        <v>1</v>
      </c>
      <c r="BJ807">
        <v>1</v>
      </c>
      <c r="BK807" t="s">
        <v>189</v>
      </c>
      <c r="BL807" t="s">
        <v>6307</v>
      </c>
      <c r="BM807">
        <v>22012</v>
      </c>
      <c r="BN807" t="s">
        <v>516</v>
      </c>
      <c r="BO807" t="s">
        <v>16</v>
      </c>
      <c r="BP807" t="s">
        <v>4638</v>
      </c>
      <c r="BQ807" t="s">
        <v>240</v>
      </c>
      <c r="BR807" t="s">
        <v>5653</v>
      </c>
      <c r="BS807" t="s">
        <v>9678</v>
      </c>
      <c r="BT807" t="s">
        <v>9679</v>
      </c>
      <c r="BU807" t="s">
        <v>9730</v>
      </c>
      <c r="BV807" t="s">
        <v>129</v>
      </c>
      <c r="BW807" t="s">
        <v>16</v>
      </c>
      <c r="BX807" t="s">
        <v>16</v>
      </c>
      <c r="BY807" t="s">
        <v>16</v>
      </c>
      <c r="BZ807" s="138"/>
      <c r="CA807" s="138">
        <v>40213</v>
      </c>
      <c r="CB807" t="s">
        <v>29</v>
      </c>
      <c r="CC807" t="s">
        <v>16</v>
      </c>
      <c r="CD807" t="s">
        <v>6307</v>
      </c>
      <c r="CE807" t="s">
        <v>189</v>
      </c>
      <c r="CF807" t="s">
        <v>6307</v>
      </c>
      <c r="CG807" t="s">
        <v>189</v>
      </c>
      <c r="CH807">
        <v>2022</v>
      </c>
      <c r="CI807" s="7">
        <v>44602</v>
      </c>
      <c r="CJ807" t="s">
        <v>16</v>
      </c>
      <c r="CK807">
        <v>2</v>
      </c>
      <c r="CL807">
        <v>7</v>
      </c>
      <c r="CM807" s="7">
        <v>44599</v>
      </c>
      <c r="CN807" t="s">
        <v>11819</v>
      </c>
      <c r="CO807" t="s">
        <v>9857</v>
      </c>
      <c r="CP807" t="s">
        <v>11556</v>
      </c>
      <c r="CQ807" t="s">
        <v>11780</v>
      </c>
      <c r="CR807" t="s">
        <v>5998</v>
      </c>
      <c r="CS807" t="s">
        <v>6000</v>
      </c>
      <c r="CT807" t="s">
        <v>9853</v>
      </c>
      <c r="CU807" t="s">
        <v>6824</v>
      </c>
      <c r="CV807" t="s">
        <v>6310</v>
      </c>
      <c r="CW807" t="s">
        <v>9874</v>
      </c>
      <c r="CX807" t="s">
        <v>517</v>
      </c>
      <c r="CY807" t="s">
        <v>9820</v>
      </c>
      <c r="CZ807" t="s">
        <v>6234</v>
      </c>
      <c r="DA807" t="s">
        <v>252</v>
      </c>
      <c r="DB807" t="s">
        <v>9800</v>
      </c>
      <c r="DC807" t="s">
        <v>16</v>
      </c>
      <c r="DD807" t="s">
        <v>15</v>
      </c>
      <c r="DE807" t="s">
        <v>16</v>
      </c>
      <c r="DF807" t="s">
        <v>16</v>
      </c>
      <c r="DG807" t="s">
        <v>4726</v>
      </c>
      <c r="DH807" t="s">
        <v>5505</v>
      </c>
      <c r="DI807" t="s">
        <v>4521</v>
      </c>
      <c r="DJ807" t="s">
        <v>9887</v>
      </c>
      <c r="DK807" t="s">
        <v>4345</v>
      </c>
      <c r="DL807" t="s">
        <v>4345</v>
      </c>
      <c r="DM807" t="s">
        <v>16</v>
      </c>
      <c r="DN807" t="s">
        <v>4496</v>
      </c>
      <c r="DO807" t="s">
        <v>10958</v>
      </c>
      <c r="DP807" t="s">
        <v>8388</v>
      </c>
      <c r="DQ807" t="s">
        <v>10410</v>
      </c>
      <c r="DR807" t="s">
        <v>8389</v>
      </c>
    </row>
    <row r="808" spans="1:122" x14ac:dyDescent="0.25">
      <c r="A808">
        <v>107</v>
      </c>
      <c r="B808" t="s">
        <v>189</v>
      </c>
      <c r="C808" t="s">
        <v>3354</v>
      </c>
      <c r="D808" s="138">
        <v>44602</v>
      </c>
      <c r="E808" t="s">
        <v>3356</v>
      </c>
      <c r="F808" t="s">
        <v>3351</v>
      </c>
      <c r="G808" t="s">
        <v>1926</v>
      </c>
      <c r="H808" t="s">
        <v>3351</v>
      </c>
      <c r="I808" t="s">
        <v>4840</v>
      </c>
      <c r="J808" t="s">
        <v>100</v>
      </c>
      <c r="K808">
        <v>7</v>
      </c>
      <c r="L808">
        <v>7</v>
      </c>
      <c r="M808">
        <v>44.48</v>
      </c>
      <c r="N808">
        <v>54.558</v>
      </c>
      <c r="O808" t="s">
        <v>189</v>
      </c>
      <c r="P808" t="s">
        <v>104</v>
      </c>
      <c r="Q808" t="s">
        <v>621</v>
      </c>
      <c r="R808" t="s">
        <v>3352</v>
      </c>
      <c r="S808" t="s">
        <v>4087</v>
      </c>
      <c r="T808" t="s">
        <v>4087</v>
      </c>
      <c r="U808" t="s">
        <v>2084</v>
      </c>
      <c r="V808" t="s">
        <v>2755</v>
      </c>
      <c r="W808">
        <v>99.322999999999993</v>
      </c>
      <c r="X808" t="s">
        <v>15</v>
      </c>
      <c r="Y808" t="s">
        <v>6282</v>
      </c>
      <c r="Z808" t="s">
        <v>6282</v>
      </c>
      <c r="AA808" t="s">
        <v>189</v>
      </c>
      <c r="AB808" s="138">
        <v>44609</v>
      </c>
      <c r="AC808" s="138">
        <v>44790</v>
      </c>
      <c r="AD808" t="s">
        <v>6242</v>
      </c>
      <c r="AE808" t="s">
        <v>5311</v>
      </c>
      <c r="AF808" t="s">
        <v>6242</v>
      </c>
      <c r="AG808" t="s">
        <v>189</v>
      </c>
      <c r="AH808" s="138">
        <v>46435</v>
      </c>
      <c r="AI808" t="s">
        <v>2414</v>
      </c>
      <c r="AJ808" t="s">
        <v>189</v>
      </c>
      <c r="AK808" t="s">
        <v>189</v>
      </c>
      <c r="AL808" t="s">
        <v>189</v>
      </c>
      <c r="AM808" t="s">
        <v>189</v>
      </c>
      <c r="AN808" t="s">
        <v>189</v>
      </c>
      <c r="AO808" t="s">
        <v>189</v>
      </c>
      <c r="AP808" t="s">
        <v>189</v>
      </c>
      <c r="AQ808" t="s">
        <v>16</v>
      </c>
      <c r="AR808" t="s">
        <v>189</v>
      </c>
      <c r="AS808" t="s">
        <v>8390</v>
      </c>
      <c r="AT808" t="s">
        <v>189</v>
      </c>
      <c r="AU808" t="s">
        <v>9344</v>
      </c>
      <c r="AV808" t="s">
        <v>189</v>
      </c>
      <c r="AW808" t="s">
        <v>16</v>
      </c>
      <c r="AX808" t="s">
        <v>16</v>
      </c>
      <c r="AY808" t="s">
        <v>16</v>
      </c>
      <c r="AZ808" t="s">
        <v>16</v>
      </c>
      <c r="BA808" t="s">
        <v>16</v>
      </c>
      <c r="BB808" t="s">
        <v>16</v>
      </c>
      <c r="BC808" t="s">
        <v>16</v>
      </c>
      <c r="BD808" t="s">
        <v>16</v>
      </c>
      <c r="BE808" t="s">
        <v>16</v>
      </c>
      <c r="BF808" t="s">
        <v>189</v>
      </c>
      <c r="BG808" t="s">
        <v>189</v>
      </c>
      <c r="BH808">
        <v>0</v>
      </c>
      <c r="BI808">
        <v>0</v>
      </c>
      <c r="BJ808">
        <v>0</v>
      </c>
      <c r="BK808" t="s">
        <v>189</v>
      </c>
      <c r="BL808" t="s">
        <v>189</v>
      </c>
      <c r="BN808" t="s">
        <v>3353</v>
      </c>
      <c r="BO808" t="s">
        <v>16</v>
      </c>
      <c r="BP808" t="s">
        <v>3356</v>
      </c>
      <c r="BQ808" t="s">
        <v>240</v>
      </c>
      <c r="BR808" t="s">
        <v>5653</v>
      </c>
      <c r="BS808" t="s">
        <v>9790</v>
      </c>
      <c r="BT808" t="s">
        <v>9790</v>
      </c>
      <c r="BU808" t="s">
        <v>189</v>
      </c>
      <c r="BV808" t="s">
        <v>129</v>
      </c>
      <c r="BW808" t="s">
        <v>16</v>
      </c>
      <c r="BX808" t="s">
        <v>16</v>
      </c>
      <c r="BY808" t="s">
        <v>16</v>
      </c>
      <c r="BZ808" s="138"/>
      <c r="CA808" s="138">
        <v>37035</v>
      </c>
      <c r="CB808" t="s">
        <v>34</v>
      </c>
      <c r="CC808" t="s">
        <v>16</v>
      </c>
      <c r="CD808" t="s">
        <v>6307</v>
      </c>
      <c r="CE808" t="s">
        <v>189</v>
      </c>
      <c r="CF808" t="s">
        <v>189</v>
      </c>
      <c r="CG808" t="s">
        <v>189</v>
      </c>
      <c r="CH808">
        <v>2022</v>
      </c>
      <c r="CI808" s="7">
        <v>44602</v>
      </c>
      <c r="CJ808" t="s">
        <v>16</v>
      </c>
      <c r="CK808">
        <v>2</v>
      </c>
      <c r="CL808">
        <v>7</v>
      </c>
      <c r="CM808" s="7">
        <v>44599</v>
      </c>
      <c r="CN808" t="s">
        <v>11819</v>
      </c>
      <c r="CO808" t="s">
        <v>9857</v>
      </c>
      <c r="CP808" t="s">
        <v>11556</v>
      </c>
      <c r="CQ808" t="s">
        <v>11780</v>
      </c>
      <c r="CR808" t="s">
        <v>5998</v>
      </c>
      <c r="CS808" t="s">
        <v>6000</v>
      </c>
      <c r="CT808" t="s">
        <v>9853</v>
      </c>
      <c r="CU808" t="s">
        <v>9913</v>
      </c>
      <c r="CV808" t="s">
        <v>6310</v>
      </c>
      <c r="CW808" t="s">
        <v>9912</v>
      </c>
      <c r="CX808" t="s">
        <v>3355</v>
      </c>
      <c r="CY808" t="s">
        <v>9813</v>
      </c>
      <c r="CZ808" t="s">
        <v>6730</v>
      </c>
      <c r="DA808" t="s">
        <v>252</v>
      </c>
      <c r="DB808" t="s">
        <v>9800</v>
      </c>
      <c r="DC808" t="s">
        <v>16</v>
      </c>
      <c r="DD808" t="s">
        <v>15</v>
      </c>
      <c r="DE808" t="s">
        <v>16</v>
      </c>
      <c r="DF808" t="s">
        <v>16</v>
      </c>
      <c r="DG808" t="s">
        <v>4730</v>
      </c>
      <c r="DH808" t="s">
        <v>2051</v>
      </c>
      <c r="DI808" t="s">
        <v>4530</v>
      </c>
      <c r="DJ808" t="s">
        <v>16</v>
      </c>
      <c r="DK808" t="s">
        <v>16</v>
      </c>
      <c r="DL808" t="s">
        <v>4465</v>
      </c>
      <c r="DM808" t="s">
        <v>16</v>
      </c>
      <c r="DN808" t="s">
        <v>189</v>
      </c>
      <c r="DO808" t="s">
        <v>10959</v>
      </c>
      <c r="DP808" t="s">
        <v>8391</v>
      </c>
      <c r="DQ808" t="s">
        <v>10410</v>
      </c>
      <c r="DR808" t="s">
        <v>8392</v>
      </c>
    </row>
    <row r="809" spans="1:122" x14ac:dyDescent="0.25">
      <c r="A809">
        <v>106</v>
      </c>
      <c r="B809" t="s">
        <v>189</v>
      </c>
      <c r="C809" t="s">
        <v>4086</v>
      </c>
      <c r="D809" s="138">
        <v>44602</v>
      </c>
      <c r="E809" t="s">
        <v>3356</v>
      </c>
      <c r="F809" t="s">
        <v>3351</v>
      </c>
      <c r="G809" t="s">
        <v>1926</v>
      </c>
      <c r="H809" t="s">
        <v>3351</v>
      </c>
      <c r="I809" t="s">
        <v>4840</v>
      </c>
      <c r="J809" t="s">
        <v>100</v>
      </c>
      <c r="K809">
        <v>3</v>
      </c>
      <c r="L809">
        <v>3</v>
      </c>
      <c r="M809">
        <v>19.059999999999999</v>
      </c>
      <c r="N809">
        <v>23.382000000000001</v>
      </c>
      <c r="O809" t="s">
        <v>189</v>
      </c>
      <c r="P809" t="s">
        <v>65</v>
      </c>
      <c r="Q809" t="s">
        <v>930</v>
      </c>
      <c r="R809" t="s">
        <v>4360</v>
      </c>
      <c r="S809" t="s">
        <v>522</v>
      </c>
      <c r="T809" t="s">
        <v>522</v>
      </c>
      <c r="U809" t="s">
        <v>2079</v>
      </c>
      <c r="V809" t="s">
        <v>2755</v>
      </c>
      <c r="W809">
        <v>98.522000000000006</v>
      </c>
      <c r="X809" t="s">
        <v>15</v>
      </c>
      <c r="Y809" t="s">
        <v>6282</v>
      </c>
      <c r="Z809" t="s">
        <v>6282</v>
      </c>
      <c r="AA809" t="s">
        <v>189</v>
      </c>
      <c r="AB809" s="138">
        <v>44609</v>
      </c>
      <c r="AC809" s="138">
        <v>44790</v>
      </c>
      <c r="AD809" t="s">
        <v>6242</v>
      </c>
      <c r="AE809" t="s">
        <v>5311</v>
      </c>
      <c r="AF809" t="s">
        <v>6242</v>
      </c>
      <c r="AG809" t="s">
        <v>189</v>
      </c>
      <c r="AH809" s="138">
        <v>48261</v>
      </c>
      <c r="AI809" t="s">
        <v>2414</v>
      </c>
      <c r="AJ809" t="s">
        <v>189</v>
      </c>
      <c r="AK809" t="s">
        <v>189</v>
      </c>
      <c r="AL809" t="s">
        <v>189</v>
      </c>
      <c r="AM809" t="s">
        <v>189</v>
      </c>
      <c r="AN809" t="s">
        <v>189</v>
      </c>
      <c r="AO809" t="s">
        <v>189</v>
      </c>
      <c r="AP809" t="s">
        <v>189</v>
      </c>
      <c r="AQ809" t="s">
        <v>16</v>
      </c>
      <c r="AR809" t="s">
        <v>189</v>
      </c>
      <c r="AS809" t="s">
        <v>8393</v>
      </c>
      <c r="AT809" t="s">
        <v>189</v>
      </c>
      <c r="AU809" t="s">
        <v>9344</v>
      </c>
      <c r="AV809" t="s">
        <v>189</v>
      </c>
      <c r="AW809" t="s">
        <v>16</v>
      </c>
      <c r="AX809" t="s">
        <v>16</v>
      </c>
      <c r="AY809" t="s">
        <v>16</v>
      </c>
      <c r="AZ809" t="s">
        <v>16</v>
      </c>
      <c r="BA809" t="s">
        <v>16</v>
      </c>
      <c r="BB809" t="s">
        <v>16</v>
      </c>
      <c r="BC809" t="s">
        <v>16</v>
      </c>
      <c r="BD809" t="s">
        <v>16</v>
      </c>
      <c r="BE809" t="s">
        <v>16</v>
      </c>
      <c r="BF809" t="s">
        <v>189</v>
      </c>
      <c r="BG809" t="s">
        <v>189</v>
      </c>
      <c r="BH809">
        <v>0</v>
      </c>
      <c r="BI809">
        <v>0</v>
      </c>
      <c r="BJ809">
        <v>0</v>
      </c>
      <c r="BK809" t="s">
        <v>189</v>
      </c>
      <c r="BL809" t="s">
        <v>189</v>
      </c>
      <c r="BN809" t="s">
        <v>3353</v>
      </c>
      <c r="BO809" t="s">
        <v>16</v>
      </c>
      <c r="BP809" t="s">
        <v>3356</v>
      </c>
      <c r="BQ809" t="s">
        <v>240</v>
      </c>
      <c r="BR809" t="s">
        <v>5653</v>
      </c>
      <c r="BS809" t="s">
        <v>9790</v>
      </c>
      <c r="BT809" t="s">
        <v>9790</v>
      </c>
      <c r="BU809" t="s">
        <v>189</v>
      </c>
      <c r="BV809" t="s">
        <v>129</v>
      </c>
      <c r="BW809" t="s">
        <v>16</v>
      </c>
      <c r="BX809" t="s">
        <v>16</v>
      </c>
      <c r="BY809" t="s">
        <v>16</v>
      </c>
      <c r="BZ809" s="138"/>
      <c r="CA809" s="138">
        <v>37035</v>
      </c>
      <c r="CB809" t="s">
        <v>34</v>
      </c>
      <c r="CC809" t="s">
        <v>16</v>
      </c>
      <c r="CD809" t="s">
        <v>6307</v>
      </c>
      <c r="CE809" t="s">
        <v>189</v>
      </c>
      <c r="CF809" t="s">
        <v>189</v>
      </c>
      <c r="CG809" t="s">
        <v>189</v>
      </c>
      <c r="CH809">
        <v>2022</v>
      </c>
      <c r="CI809" s="7">
        <v>44602</v>
      </c>
      <c r="CJ809" t="s">
        <v>16</v>
      </c>
      <c r="CK809">
        <v>2</v>
      </c>
      <c r="CL809">
        <v>7</v>
      </c>
      <c r="CM809" s="7">
        <v>44599</v>
      </c>
      <c r="CN809" t="s">
        <v>11819</v>
      </c>
      <c r="CO809" t="s">
        <v>9857</v>
      </c>
      <c r="CP809" t="s">
        <v>11556</v>
      </c>
      <c r="CQ809" t="s">
        <v>11780</v>
      </c>
      <c r="CR809" t="s">
        <v>5998</v>
      </c>
      <c r="CS809" t="s">
        <v>6000</v>
      </c>
      <c r="CT809" t="s">
        <v>9853</v>
      </c>
      <c r="CU809" t="s">
        <v>6824</v>
      </c>
      <c r="CV809" t="s">
        <v>6310</v>
      </c>
      <c r="CW809" t="s">
        <v>9947</v>
      </c>
      <c r="CX809" t="s">
        <v>3355</v>
      </c>
      <c r="CY809" t="s">
        <v>9813</v>
      </c>
      <c r="CZ809" t="s">
        <v>6730</v>
      </c>
      <c r="DA809" t="s">
        <v>252</v>
      </c>
      <c r="DB809" t="s">
        <v>9800</v>
      </c>
      <c r="DC809" t="s">
        <v>16</v>
      </c>
      <c r="DD809" t="s">
        <v>15</v>
      </c>
      <c r="DE809" t="s">
        <v>16</v>
      </c>
      <c r="DF809" t="s">
        <v>16</v>
      </c>
      <c r="DG809" t="s">
        <v>4729</v>
      </c>
      <c r="DH809" t="s">
        <v>2051</v>
      </c>
      <c r="DI809" t="s">
        <v>4501</v>
      </c>
      <c r="DJ809" t="s">
        <v>16</v>
      </c>
      <c r="DK809" t="s">
        <v>16</v>
      </c>
      <c r="DL809" t="s">
        <v>4465</v>
      </c>
      <c r="DM809" t="s">
        <v>16</v>
      </c>
      <c r="DN809" t="s">
        <v>189</v>
      </c>
      <c r="DO809" t="s">
        <v>10960</v>
      </c>
      <c r="DP809" t="s">
        <v>8391</v>
      </c>
      <c r="DQ809" t="s">
        <v>10410</v>
      </c>
      <c r="DR809" t="s">
        <v>8394</v>
      </c>
    </row>
    <row r="810" spans="1:122" x14ac:dyDescent="0.25">
      <c r="A810">
        <v>105</v>
      </c>
      <c r="B810" t="s">
        <v>189</v>
      </c>
      <c r="C810" t="s">
        <v>4098</v>
      </c>
      <c r="D810" s="138">
        <v>44601</v>
      </c>
      <c r="E810" t="s">
        <v>7141</v>
      </c>
      <c r="F810" t="s">
        <v>3381</v>
      </c>
      <c r="G810" t="s">
        <v>1926</v>
      </c>
      <c r="H810" t="s">
        <v>2692</v>
      </c>
      <c r="I810" t="s">
        <v>4840</v>
      </c>
      <c r="J810" t="s">
        <v>100</v>
      </c>
      <c r="K810">
        <v>5.5</v>
      </c>
      <c r="L810">
        <v>5.5</v>
      </c>
      <c r="M810">
        <v>35</v>
      </c>
      <c r="N810">
        <v>42.85</v>
      </c>
      <c r="O810" t="s">
        <v>189</v>
      </c>
      <c r="P810" t="s">
        <v>104</v>
      </c>
      <c r="Q810" t="s">
        <v>565</v>
      </c>
      <c r="R810" t="s">
        <v>3997</v>
      </c>
      <c r="S810" t="s">
        <v>1887</v>
      </c>
      <c r="T810" t="s">
        <v>1887</v>
      </c>
      <c r="U810" t="s">
        <v>2084</v>
      </c>
      <c r="V810" t="s">
        <v>2410</v>
      </c>
      <c r="W810">
        <v>99.41</v>
      </c>
      <c r="X810" t="s">
        <v>15</v>
      </c>
      <c r="Y810" t="s">
        <v>6285</v>
      </c>
      <c r="Z810" t="s">
        <v>1048</v>
      </c>
      <c r="AA810" t="s">
        <v>189</v>
      </c>
      <c r="AB810" s="138">
        <v>44608</v>
      </c>
      <c r="AC810" s="138">
        <v>44789</v>
      </c>
      <c r="AD810" t="s">
        <v>6241</v>
      </c>
      <c r="AE810" t="s">
        <v>5316</v>
      </c>
      <c r="AF810" t="s">
        <v>16</v>
      </c>
      <c r="AG810" t="s">
        <v>4853</v>
      </c>
      <c r="AH810" s="138">
        <v>46434</v>
      </c>
      <c r="AI810" t="s">
        <v>2414</v>
      </c>
      <c r="AJ810" t="s">
        <v>189</v>
      </c>
      <c r="AK810" t="s">
        <v>189</v>
      </c>
      <c r="AL810" t="s">
        <v>189</v>
      </c>
      <c r="AM810" t="s">
        <v>189</v>
      </c>
      <c r="AN810" t="s">
        <v>189</v>
      </c>
      <c r="AO810" t="s">
        <v>189</v>
      </c>
      <c r="AP810" t="s">
        <v>189</v>
      </c>
      <c r="AQ810" t="s">
        <v>16</v>
      </c>
      <c r="AR810" t="s">
        <v>189</v>
      </c>
      <c r="AS810" t="s">
        <v>8398</v>
      </c>
      <c r="AT810" t="s">
        <v>189</v>
      </c>
      <c r="AU810" t="s">
        <v>9344</v>
      </c>
      <c r="AV810" t="s">
        <v>189</v>
      </c>
      <c r="AW810" t="s">
        <v>16</v>
      </c>
      <c r="AX810" t="s">
        <v>16</v>
      </c>
      <c r="AY810" t="s">
        <v>16</v>
      </c>
      <c r="AZ810" t="s">
        <v>16</v>
      </c>
      <c r="BA810" t="s">
        <v>16</v>
      </c>
      <c r="BB810" t="s">
        <v>16</v>
      </c>
      <c r="BC810" t="s">
        <v>199</v>
      </c>
      <c r="BD810" t="s">
        <v>16</v>
      </c>
      <c r="BE810" t="s">
        <v>2136</v>
      </c>
      <c r="BF810" t="s">
        <v>189</v>
      </c>
      <c r="BG810" t="s">
        <v>189</v>
      </c>
      <c r="BH810">
        <v>0</v>
      </c>
      <c r="BI810">
        <v>0</v>
      </c>
      <c r="BJ810">
        <v>0</v>
      </c>
      <c r="BK810" t="s">
        <v>189</v>
      </c>
      <c r="BL810" t="s">
        <v>189</v>
      </c>
      <c r="BN810" t="s">
        <v>3382</v>
      </c>
      <c r="BO810" t="s">
        <v>16</v>
      </c>
      <c r="BP810" t="s">
        <v>6906</v>
      </c>
      <c r="BQ810" t="s">
        <v>260</v>
      </c>
      <c r="BR810" t="s">
        <v>5653</v>
      </c>
      <c r="BS810" t="s">
        <v>9678</v>
      </c>
      <c r="BT810" t="s">
        <v>9736</v>
      </c>
      <c r="BU810" t="s">
        <v>189</v>
      </c>
      <c r="BV810" t="s">
        <v>129</v>
      </c>
      <c r="BW810" t="s">
        <v>16</v>
      </c>
      <c r="BX810" t="s">
        <v>16</v>
      </c>
      <c r="BY810" t="s">
        <v>16</v>
      </c>
      <c r="BZ810" s="138"/>
      <c r="CA810" s="138">
        <v>35459</v>
      </c>
      <c r="CB810" t="s">
        <v>29</v>
      </c>
      <c r="CC810" t="s">
        <v>29</v>
      </c>
      <c r="CD810" t="s">
        <v>6307</v>
      </c>
      <c r="CE810" t="s">
        <v>6307</v>
      </c>
      <c r="CF810" t="s">
        <v>189</v>
      </c>
      <c r="CG810" t="s">
        <v>189</v>
      </c>
      <c r="CH810">
        <v>2022</v>
      </c>
      <c r="CI810" s="7">
        <v>44601</v>
      </c>
      <c r="CJ810" t="s">
        <v>16</v>
      </c>
      <c r="CK810">
        <v>2</v>
      </c>
      <c r="CL810">
        <v>7</v>
      </c>
      <c r="CM810" s="7">
        <v>44599</v>
      </c>
      <c r="CN810" t="s">
        <v>11819</v>
      </c>
      <c r="CO810" t="s">
        <v>9857</v>
      </c>
      <c r="CP810" t="s">
        <v>11556</v>
      </c>
      <c r="CQ810" t="s">
        <v>11780</v>
      </c>
      <c r="CR810" t="s">
        <v>5998</v>
      </c>
      <c r="CS810" t="s">
        <v>6000</v>
      </c>
      <c r="CT810" t="s">
        <v>9853</v>
      </c>
      <c r="CU810" t="s">
        <v>9913</v>
      </c>
      <c r="CV810" t="s">
        <v>6310</v>
      </c>
      <c r="CW810" t="s">
        <v>9912</v>
      </c>
      <c r="CX810" t="s">
        <v>3384</v>
      </c>
      <c r="CY810" t="s">
        <v>9813</v>
      </c>
      <c r="CZ810" t="s">
        <v>6730</v>
      </c>
      <c r="DA810" t="s">
        <v>252</v>
      </c>
      <c r="DB810" t="s">
        <v>9800</v>
      </c>
      <c r="DC810" t="s">
        <v>16</v>
      </c>
      <c r="DD810" t="s">
        <v>15</v>
      </c>
      <c r="DE810" t="s">
        <v>16</v>
      </c>
      <c r="DF810" t="s">
        <v>16</v>
      </c>
      <c r="DG810" t="s">
        <v>4730</v>
      </c>
      <c r="DH810" t="s">
        <v>2051</v>
      </c>
      <c r="DI810" t="s">
        <v>4540</v>
      </c>
      <c r="DJ810" t="s">
        <v>16</v>
      </c>
      <c r="DK810" t="s">
        <v>16</v>
      </c>
      <c r="DL810" t="s">
        <v>4465</v>
      </c>
      <c r="DM810" t="s">
        <v>16</v>
      </c>
      <c r="DN810" t="s">
        <v>189</v>
      </c>
      <c r="DO810" t="s">
        <v>10961</v>
      </c>
      <c r="DP810" t="s">
        <v>8396</v>
      </c>
      <c r="DQ810" t="s">
        <v>10411</v>
      </c>
      <c r="DR810" t="s">
        <v>8399</v>
      </c>
    </row>
    <row r="811" spans="1:122" x14ac:dyDescent="0.25">
      <c r="A811">
        <v>104</v>
      </c>
      <c r="B811" t="s">
        <v>189</v>
      </c>
      <c r="C811" t="s">
        <v>4097</v>
      </c>
      <c r="D811" s="138">
        <v>44601</v>
      </c>
      <c r="E811" t="s">
        <v>7141</v>
      </c>
      <c r="F811" t="s">
        <v>3381</v>
      </c>
      <c r="G811" t="s">
        <v>1926</v>
      </c>
      <c r="H811" t="s">
        <v>2692</v>
      </c>
      <c r="I811" t="s">
        <v>4840</v>
      </c>
      <c r="J811" t="s">
        <v>513</v>
      </c>
      <c r="K811">
        <v>53</v>
      </c>
      <c r="L811">
        <v>6.78</v>
      </c>
      <c r="M811">
        <v>43.3</v>
      </c>
      <c r="N811">
        <v>53</v>
      </c>
      <c r="O811" t="s">
        <v>189</v>
      </c>
      <c r="P811" t="s">
        <v>13</v>
      </c>
      <c r="Q811" t="s">
        <v>756</v>
      </c>
      <c r="R811" t="s">
        <v>4096</v>
      </c>
      <c r="S811" t="s">
        <v>756</v>
      </c>
      <c r="T811" t="s">
        <v>16</v>
      </c>
      <c r="U811" t="s">
        <v>1936</v>
      </c>
      <c r="V811" t="s">
        <v>2410</v>
      </c>
      <c r="W811">
        <v>100</v>
      </c>
      <c r="X811" t="s">
        <v>15</v>
      </c>
      <c r="Y811" t="s">
        <v>6282</v>
      </c>
      <c r="Z811" t="s">
        <v>6282</v>
      </c>
      <c r="AA811" t="s">
        <v>189</v>
      </c>
      <c r="AB811" s="138">
        <v>44608</v>
      </c>
      <c r="AC811" s="138">
        <v>44789</v>
      </c>
      <c r="AD811" t="s">
        <v>6241</v>
      </c>
      <c r="AE811" t="s">
        <v>5316</v>
      </c>
      <c r="AF811" t="s">
        <v>16</v>
      </c>
      <c r="AG811" t="s">
        <v>4853</v>
      </c>
      <c r="AH811" s="138">
        <v>45704</v>
      </c>
      <c r="AI811" t="s">
        <v>2414</v>
      </c>
      <c r="AJ811" t="s">
        <v>189</v>
      </c>
      <c r="AK811" t="s">
        <v>189</v>
      </c>
      <c r="AL811" t="s">
        <v>189</v>
      </c>
      <c r="AM811" t="s">
        <v>189</v>
      </c>
      <c r="AN811" t="s">
        <v>189</v>
      </c>
      <c r="AO811" t="s">
        <v>189</v>
      </c>
      <c r="AP811" t="s">
        <v>189</v>
      </c>
      <c r="AQ811" t="s">
        <v>16</v>
      </c>
      <c r="AR811" t="s">
        <v>189</v>
      </c>
      <c r="AS811" t="s">
        <v>8395</v>
      </c>
      <c r="AT811" t="s">
        <v>189</v>
      </c>
      <c r="AU811" t="s">
        <v>9344</v>
      </c>
      <c r="AV811" t="s">
        <v>189</v>
      </c>
      <c r="AW811" t="s">
        <v>16</v>
      </c>
      <c r="AX811" t="s">
        <v>16</v>
      </c>
      <c r="AY811" t="s">
        <v>16</v>
      </c>
      <c r="AZ811" t="s">
        <v>16</v>
      </c>
      <c r="BA811" t="s">
        <v>16</v>
      </c>
      <c r="BB811" t="s">
        <v>16</v>
      </c>
      <c r="BC811" t="s">
        <v>199</v>
      </c>
      <c r="BD811" t="s">
        <v>16</v>
      </c>
      <c r="BE811" t="s">
        <v>2136</v>
      </c>
      <c r="BF811" t="s">
        <v>189</v>
      </c>
      <c r="BG811" t="s">
        <v>189</v>
      </c>
      <c r="BH811">
        <v>0</v>
      </c>
      <c r="BI811">
        <v>0</v>
      </c>
      <c r="BJ811">
        <v>0</v>
      </c>
      <c r="BK811" t="s">
        <v>189</v>
      </c>
      <c r="BL811" t="s">
        <v>189</v>
      </c>
      <c r="BN811" t="s">
        <v>3382</v>
      </c>
      <c r="BO811" t="s">
        <v>16</v>
      </c>
      <c r="BP811" t="s">
        <v>6906</v>
      </c>
      <c r="BQ811" t="s">
        <v>260</v>
      </c>
      <c r="BR811" t="s">
        <v>5653</v>
      </c>
      <c r="BS811" t="s">
        <v>9678</v>
      </c>
      <c r="BT811" t="s">
        <v>9736</v>
      </c>
      <c r="BU811" t="s">
        <v>189</v>
      </c>
      <c r="BV811" t="s">
        <v>129</v>
      </c>
      <c r="BW811" t="s">
        <v>16</v>
      </c>
      <c r="BX811" t="s">
        <v>16</v>
      </c>
      <c r="BY811" t="s">
        <v>16</v>
      </c>
      <c r="BZ811" s="138"/>
      <c r="CA811" s="138">
        <v>35459</v>
      </c>
      <c r="CB811" t="s">
        <v>29</v>
      </c>
      <c r="CC811" t="s">
        <v>29</v>
      </c>
      <c r="CD811" t="s">
        <v>6307</v>
      </c>
      <c r="CE811" t="s">
        <v>6307</v>
      </c>
      <c r="CF811" t="s">
        <v>189</v>
      </c>
      <c r="CG811" t="s">
        <v>189</v>
      </c>
      <c r="CH811">
        <v>2022</v>
      </c>
      <c r="CI811" s="7">
        <v>44601</v>
      </c>
      <c r="CJ811" t="s">
        <v>16</v>
      </c>
      <c r="CK811">
        <v>2</v>
      </c>
      <c r="CL811">
        <v>7</v>
      </c>
      <c r="CM811" s="7">
        <v>44599</v>
      </c>
      <c r="CN811" t="s">
        <v>11819</v>
      </c>
      <c r="CO811" t="s">
        <v>9857</v>
      </c>
      <c r="CP811" t="s">
        <v>11556</v>
      </c>
      <c r="CQ811" t="s">
        <v>11780</v>
      </c>
      <c r="CR811" t="s">
        <v>5998</v>
      </c>
      <c r="CS811" t="s">
        <v>6000</v>
      </c>
      <c r="CT811" t="s">
        <v>9853</v>
      </c>
      <c r="CU811" t="s">
        <v>9913</v>
      </c>
      <c r="CV811" t="s">
        <v>6310</v>
      </c>
      <c r="CW811" t="s">
        <v>9874</v>
      </c>
      <c r="CX811" t="s">
        <v>3384</v>
      </c>
      <c r="CY811" t="s">
        <v>9820</v>
      </c>
      <c r="CZ811" t="s">
        <v>6234</v>
      </c>
      <c r="DA811" t="s">
        <v>252</v>
      </c>
      <c r="DB811" t="s">
        <v>9800</v>
      </c>
      <c r="DC811" t="s">
        <v>16</v>
      </c>
      <c r="DD811" t="s">
        <v>15</v>
      </c>
      <c r="DE811" t="s">
        <v>16</v>
      </c>
      <c r="DF811" t="s">
        <v>16</v>
      </c>
      <c r="DG811" t="s">
        <v>4727</v>
      </c>
      <c r="DH811" t="s">
        <v>5505</v>
      </c>
      <c r="DI811" t="s">
        <v>5950</v>
      </c>
      <c r="DJ811" t="s">
        <v>16</v>
      </c>
      <c r="DK811" t="s">
        <v>16</v>
      </c>
      <c r="DL811" t="s">
        <v>4465</v>
      </c>
      <c r="DM811" t="s">
        <v>16</v>
      </c>
      <c r="DN811" t="s">
        <v>189</v>
      </c>
      <c r="DO811" t="s">
        <v>10962</v>
      </c>
      <c r="DP811" t="s">
        <v>8396</v>
      </c>
      <c r="DQ811" t="s">
        <v>10411</v>
      </c>
      <c r="DR811" t="s">
        <v>8397</v>
      </c>
    </row>
    <row r="812" spans="1:122" x14ac:dyDescent="0.25">
      <c r="A812">
        <v>103</v>
      </c>
      <c r="B812" t="s">
        <v>189</v>
      </c>
      <c r="C812" t="s">
        <v>4094</v>
      </c>
      <c r="D812" s="138">
        <v>44601</v>
      </c>
      <c r="E812" t="s">
        <v>7152</v>
      </c>
      <c r="F812" t="s">
        <v>11</v>
      </c>
      <c r="G812" t="s">
        <v>1926</v>
      </c>
      <c r="H812" t="s">
        <v>4090</v>
      </c>
      <c r="I812" t="s">
        <v>4840</v>
      </c>
      <c r="J812" t="s">
        <v>100</v>
      </c>
      <c r="K812">
        <v>3</v>
      </c>
      <c r="L812">
        <v>3</v>
      </c>
      <c r="M812">
        <v>19.09</v>
      </c>
      <c r="N812">
        <v>23.373000000000001</v>
      </c>
      <c r="O812" t="s">
        <v>189</v>
      </c>
      <c r="P812" t="s">
        <v>13</v>
      </c>
      <c r="Q812" t="s">
        <v>991</v>
      </c>
      <c r="R812" t="s">
        <v>617</v>
      </c>
      <c r="S812" t="s">
        <v>3998</v>
      </c>
      <c r="T812" t="s">
        <v>3998</v>
      </c>
      <c r="U812" t="s">
        <v>2082</v>
      </c>
      <c r="V812" t="s">
        <v>2410</v>
      </c>
      <c r="W812">
        <v>99.89</v>
      </c>
      <c r="X812" t="s">
        <v>15</v>
      </c>
      <c r="Y812" t="s">
        <v>6282</v>
      </c>
      <c r="Z812" t="s">
        <v>6282</v>
      </c>
      <c r="AA812" t="s">
        <v>9887</v>
      </c>
      <c r="AB812" s="138">
        <v>44608</v>
      </c>
      <c r="AC812" s="138">
        <v>44789</v>
      </c>
      <c r="AD812" t="s">
        <v>6241</v>
      </c>
      <c r="AE812" t="s">
        <v>5075</v>
      </c>
      <c r="AF812" t="s">
        <v>16</v>
      </c>
      <c r="AG812" t="s">
        <v>4875</v>
      </c>
      <c r="AH812" s="138">
        <v>45704</v>
      </c>
      <c r="AI812" t="s">
        <v>2414</v>
      </c>
      <c r="AJ812" t="s">
        <v>189</v>
      </c>
      <c r="AK812" t="s">
        <v>189</v>
      </c>
      <c r="AL812" t="s">
        <v>189</v>
      </c>
      <c r="AM812" t="s">
        <v>189</v>
      </c>
      <c r="AN812" t="s">
        <v>189</v>
      </c>
      <c r="AO812" t="s">
        <v>189</v>
      </c>
      <c r="AP812" t="s">
        <v>189</v>
      </c>
      <c r="AQ812" t="s">
        <v>16</v>
      </c>
      <c r="AR812" t="s">
        <v>189</v>
      </c>
      <c r="AS812" t="s">
        <v>8400</v>
      </c>
      <c r="AT812" t="s">
        <v>189</v>
      </c>
      <c r="AU812" t="s">
        <v>9344</v>
      </c>
      <c r="AV812" t="s">
        <v>189</v>
      </c>
      <c r="AW812" t="s">
        <v>16</v>
      </c>
      <c r="AX812" t="s">
        <v>16</v>
      </c>
      <c r="AY812" t="s">
        <v>16</v>
      </c>
      <c r="AZ812" t="s">
        <v>16</v>
      </c>
      <c r="BA812" t="s">
        <v>16</v>
      </c>
      <c r="BB812" t="s">
        <v>16</v>
      </c>
      <c r="BC812" t="s">
        <v>199</v>
      </c>
      <c r="BD812" t="s">
        <v>16</v>
      </c>
      <c r="BE812" t="s">
        <v>2136</v>
      </c>
      <c r="BF812" t="s">
        <v>189</v>
      </c>
      <c r="BG812" t="s">
        <v>189</v>
      </c>
      <c r="BH812">
        <v>0</v>
      </c>
      <c r="BI812">
        <v>0</v>
      </c>
      <c r="BJ812">
        <v>0</v>
      </c>
      <c r="BK812" t="s">
        <v>189</v>
      </c>
      <c r="BL812" t="s">
        <v>189</v>
      </c>
      <c r="BN812" t="s">
        <v>2524</v>
      </c>
      <c r="BO812" t="s">
        <v>16</v>
      </c>
      <c r="BP812" t="s">
        <v>2527</v>
      </c>
      <c r="BQ812" t="s">
        <v>260</v>
      </c>
      <c r="BR812" t="s">
        <v>5653</v>
      </c>
      <c r="BS812" t="s">
        <v>9678</v>
      </c>
      <c r="BT812" t="s">
        <v>9679</v>
      </c>
      <c r="BU812" t="s">
        <v>189</v>
      </c>
      <c r="BV812" t="s">
        <v>129</v>
      </c>
      <c r="BW812" t="s">
        <v>16</v>
      </c>
      <c r="BX812" t="s">
        <v>16</v>
      </c>
      <c r="BY812" t="s">
        <v>16</v>
      </c>
      <c r="BZ812" s="138"/>
      <c r="CA812" s="138">
        <v>31615</v>
      </c>
      <c r="CB812" t="s">
        <v>29</v>
      </c>
      <c r="CC812" t="s">
        <v>29</v>
      </c>
      <c r="CD812" t="s">
        <v>6307</v>
      </c>
      <c r="CE812" t="s">
        <v>6307</v>
      </c>
      <c r="CF812" t="s">
        <v>6307</v>
      </c>
      <c r="CG812" t="s">
        <v>189</v>
      </c>
      <c r="CH812">
        <v>2022</v>
      </c>
      <c r="CI812" s="7">
        <v>44601</v>
      </c>
      <c r="CJ812" t="s">
        <v>16</v>
      </c>
      <c r="CK812">
        <v>2</v>
      </c>
      <c r="CL812">
        <v>7</v>
      </c>
      <c r="CM812" s="7">
        <v>44599</v>
      </c>
      <c r="CN812" t="s">
        <v>11819</v>
      </c>
      <c r="CO812" t="s">
        <v>9857</v>
      </c>
      <c r="CP812" t="s">
        <v>11556</v>
      </c>
      <c r="CQ812" t="s">
        <v>11780</v>
      </c>
      <c r="CR812" t="s">
        <v>5998</v>
      </c>
      <c r="CS812" t="s">
        <v>6000</v>
      </c>
      <c r="CT812" t="s">
        <v>9853</v>
      </c>
      <c r="CU812" t="s">
        <v>6824</v>
      </c>
      <c r="CV812" t="s">
        <v>6310</v>
      </c>
      <c r="CW812" t="s">
        <v>9874</v>
      </c>
      <c r="CX812" t="s">
        <v>4095</v>
      </c>
      <c r="CY812" t="s">
        <v>9813</v>
      </c>
      <c r="CZ812" t="s">
        <v>6730</v>
      </c>
      <c r="DA812" t="s">
        <v>188</v>
      </c>
      <c r="DB812" t="s">
        <v>16</v>
      </c>
      <c r="DC812" t="s">
        <v>16</v>
      </c>
      <c r="DD812" t="s">
        <v>15</v>
      </c>
      <c r="DE812" t="s">
        <v>16</v>
      </c>
      <c r="DF812" t="s">
        <v>16</v>
      </c>
      <c r="DG812" t="s">
        <v>4727</v>
      </c>
      <c r="DH812" t="s">
        <v>2051</v>
      </c>
      <c r="DI812" t="s">
        <v>4501</v>
      </c>
      <c r="DJ812" t="s">
        <v>9887</v>
      </c>
      <c r="DK812" t="s">
        <v>4345</v>
      </c>
      <c r="DL812" t="s">
        <v>4345</v>
      </c>
      <c r="DM812" t="s">
        <v>16</v>
      </c>
      <c r="DN812" t="s">
        <v>189</v>
      </c>
      <c r="DO812" t="s">
        <v>10963</v>
      </c>
      <c r="DP812" t="s">
        <v>8401</v>
      </c>
      <c r="DQ812" t="s">
        <v>10411</v>
      </c>
      <c r="DR812" t="s">
        <v>8402</v>
      </c>
    </row>
    <row r="813" spans="1:122" x14ac:dyDescent="0.25">
      <c r="A813">
        <v>102</v>
      </c>
      <c r="B813" t="s">
        <v>189</v>
      </c>
      <c r="C813" t="s">
        <v>4092</v>
      </c>
      <c r="D813" s="138">
        <v>44601</v>
      </c>
      <c r="E813" t="s">
        <v>7151</v>
      </c>
      <c r="F813" t="s">
        <v>11</v>
      </c>
      <c r="G813" t="s">
        <v>1926</v>
      </c>
      <c r="H813" t="s">
        <v>4090</v>
      </c>
      <c r="I813" t="s">
        <v>4840</v>
      </c>
      <c r="J813" t="s">
        <v>100</v>
      </c>
      <c r="K813">
        <v>3</v>
      </c>
      <c r="L813">
        <v>3</v>
      </c>
      <c r="M813">
        <v>19.09</v>
      </c>
      <c r="N813">
        <v>23.373000000000001</v>
      </c>
      <c r="O813" t="s">
        <v>189</v>
      </c>
      <c r="P813" t="s">
        <v>137</v>
      </c>
      <c r="Q813" t="s">
        <v>779</v>
      </c>
      <c r="R813" t="s">
        <v>3519</v>
      </c>
      <c r="S813" t="s">
        <v>4091</v>
      </c>
      <c r="T813" t="s">
        <v>4091</v>
      </c>
      <c r="U813" t="s">
        <v>2082</v>
      </c>
      <c r="V813" t="s">
        <v>2410</v>
      </c>
      <c r="W813">
        <v>99.962999999999994</v>
      </c>
      <c r="X813" t="s">
        <v>15</v>
      </c>
      <c r="Y813" t="s">
        <v>6282</v>
      </c>
      <c r="Z813" t="s">
        <v>6282</v>
      </c>
      <c r="AA813" t="s">
        <v>9887</v>
      </c>
      <c r="AB813" s="138">
        <v>44608</v>
      </c>
      <c r="AC813" s="138">
        <v>44789</v>
      </c>
      <c r="AD813" t="s">
        <v>6241</v>
      </c>
      <c r="AE813" t="s">
        <v>5075</v>
      </c>
      <c r="AF813" t="s">
        <v>16</v>
      </c>
      <c r="AG813" t="s">
        <v>4874</v>
      </c>
      <c r="AH813" s="138">
        <v>45338</v>
      </c>
      <c r="AI813" t="s">
        <v>2414</v>
      </c>
      <c r="AJ813" t="s">
        <v>189</v>
      </c>
      <c r="AK813" t="s">
        <v>189</v>
      </c>
      <c r="AL813" t="s">
        <v>189</v>
      </c>
      <c r="AM813" t="s">
        <v>189</v>
      </c>
      <c r="AN813" t="s">
        <v>189</v>
      </c>
      <c r="AO813" t="s">
        <v>189</v>
      </c>
      <c r="AP813" t="s">
        <v>189</v>
      </c>
      <c r="AQ813" t="s">
        <v>16</v>
      </c>
      <c r="AR813" t="s">
        <v>189</v>
      </c>
      <c r="AS813" t="s">
        <v>8403</v>
      </c>
      <c r="AT813" t="s">
        <v>189</v>
      </c>
      <c r="AU813" t="s">
        <v>9344</v>
      </c>
      <c r="AV813" t="s">
        <v>189</v>
      </c>
      <c r="AW813" t="s">
        <v>16</v>
      </c>
      <c r="AX813" t="s">
        <v>16</v>
      </c>
      <c r="AY813" t="s">
        <v>16</v>
      </c>
      <c r="AZ813" t="s">
        <v>16</v>
      </c>
      <c r="BA813" t="s">
        <v>16</v>
      </c>
      <c r="BB813" t="s">
        <v>16</v>
      </c>
      <c r="BC813" t="s">
        <v>199</v>
      </c>
      <c r="BD813" t="s">
        <v>16</v>
      </c>
      <c r="BE813" t="s">
        <v>2136</v>
      </c>
      <c r="BF813" t="s">
        <v>189</v>
      </c>
      <c r="BG813" t="s">
        <v>189</v>
      </c>
      <c r="BH813">
        <v>0</v>
      </c>
      <c r="BI813">
        <v>0</v>
      </c>
      <c r="BJ813">
        <v>0</v>
      </c>
      <c r="BK813" t="s">
        <v>189</v>
      </c>
      <c r="BL813" t="s">
        <v>189</v>
      </c>
      <c r="BN813" t="s">
        <v>2524</v>
      </c>
      <c r="BO813" t="s">
        <v>16</v>
      </c>
      <c r="BP813" t="s">
        <v>2527</v>
      </c>
      <c r="BQ813" t="s">
        <v>260</v>
      </c>
      <c r="BR813" t="s">
        <v>5653</v>
      </c>
      <c r="BS813" t="s">
        <v>9678</v>
      </c>
      <c r="BT813" t="s">
        <v>9679</v>
      </c>
      <c r="BU813" t="s">
        <v>189</v>
      </c>
      <c r="BV813" t="s">
        <v>129</v>
      </c>
      <c r="BW813" t="s">
        <v>16</v>
      </c>
      <c r="BX813" t="s">
        <v>16</v>
      </c>
      <c r="BY813" t="s">
        <v>16</v>
      </c>
      <c r="BZ813" s="138"/>
      <c r="CA813" s="138">
        <v>31615</v>
      </c>
      <c r="CB813" t="s">
        <v>29</v>
      </c>
      <c r="CC813" t="s">
        <v>29</v>
      </c>
      <c r="CD813" t="s">
        <v>6307</v>
      </c>
      <c r="CE813" t="s">
        <v>6307</v>
      </c>
      <c r="CF813" t="s">
        <v>6307</v>
      </c>
      <c r="CG813" t="s">
        <v>189</v>
      </c>
      <c r="CH813">
        <v>2022</v>
      </c>
      <c r="CI813" s="7">
        <v>44601</v>
      </c>
      <c r="CJ813" t="s">
        <v>16</v>
      </c>
      <c r="CK813">
        <v>2</v>
      </c>
      <c r="CL813">
        <v>7</v>
      </c>
      <c r="CM813" s="7">
        <v>44599</v>
      </c>
      <c r="CN813" t="s">
        <v>11819</v>
      </c>
      <c r="CO813" t="s">
        <v>9857</v>
      </c>
      <c r="CP813" t="s">
        <v>11556</v>
      </c>
      <c r="CQ813" t="s">
        <v>11780</v>
      </c>
      <c r="CR813" t="s">
        <v>5998</v>
      </c>
      <c r="CS813" t="s">
        <v>6000</v>
      </c>
      <c r="CT813" t="s">
        <v>9853</v>
      </c>
      <c r="CU813" t="s">
        <v>6824</v>
      </c>
      <c r="CV813" t="s">
        <v>6310</v>
      </c>
      <c r="CW813" t="s">
        <v>9874</v>
      </c>
      <c r="CX813" t="s">
        <v>4093</v>
      </c>
      <c r="CY813" t="s">
        <v>9813</v>
      </c>
      <c r="CZ813" t="s">
        <v>6730</v>
      </c>
      <c r="DA813" t="s">
        <v>188</v>
      </c>
      <c r="DB813" t="s">
        <v>16</v>
      </c>
      <c r="DC813" t="s">
        <v>16</v>
      </c>
      <c r="DD813" t="s">
        <v>15</v>
      </c>
      <c r="DE813" t="s">
        <v>16</v>
      </c>
      <c r="DF813" t="s">
        <v>16</v>
      </c>
      <c r="DG813" t="s">
        <v>4726</v>
      </c>
      <c r="DH813" t="s">
        <v>2051</v>
      </c>
      <c r="DI813" t="s">
        <v>4501</v>
      </c>
      <c r="DJ813" t="s">
        <v>9887</v>
      </c>
      <c r="DK813" t="s">
        <v>4345</v>
      </c>
      <c r="DL813" t="s">
        <v>4345</v>
      </c>
      <c r="DM813" t="s">
        <v>16</v>
      </c>
      <c r="DN813" t="s">
        <v>189</v>
      </c>
      <c r="DO813" t="s">
        <v>10964</v>
      </c>
      <c r="DP813" t="s">
        <v>8401</v>
      </c>
      <c r="DQ813" t="s">
        <v>10411</v>
      </c>
      <c r="DR813" t="s">
        <v>8404</v>
      </c>
    </row>
    <row r="814" spans="1:122" x14ac:dyDescent="0.25">
      <c r="A814">
        <v>101</v>
      </c>
      <c r="B814" t="s">
        <v>189</v>
      </c>
      <c r="C814" t="s">
        <v>2382</v>
      </c>
      <c r="D814" s="138">
        <v>44589</v>
      </c>
      <c r="E814" t="s">
        <v>6274</v>
      </c>
      <c r="F814" t="s">
        <v>11</v>
      </c>
      <c r="G814" t="s">
        <v>1932</v>
      </c>
      <c r="H814" t="s">
        <v>11</v>
      </c>
      <c r="I814" t="s">
        <v>9802</v>
      </c>
      <c r="J814" t="s">
        <v>12</v>
      </c>
      <c r="K814">
        <v>2.65</v>
      </c>
      <c r="L814">
        <v>0.42</v>
      </c>
      <c r="M814">
        <v>2.65</v>
      </c>
      <c r="N814">
        <v>3.246</v>
      </c>
      <c r="O814" t="s">
        <v>189</v>
      </c>
      <c r="P814" t="s">
        <v>13</v>
      </c>
      <c r="Q814" t="s">
        <v>66</v>
      </c>
      <c r="R814" t="s">
        <v>16</v>
      </c>
      <c r="S814" t="s">
        <v>16</v>
      </c>
      <c r="T814" t="s">
        <v>16</v>
      </c>
      <c r="U814" t="s">
        <v>16</v>
      </c>
      <c r="V814" t="s">
        <v>2410</v>
      </c>
      <c r="W814">
        <v>100</v>
      </c>
      <c r="X814" t="s">
        <v>22</v>
      </c>
      <c r="Y814" t="s">
        <v>6236</v>
      </c>
      <c r="Z814" t="s">
        <v>6236</v>
      </c>
      <c r="AA814" t="s">
        <v>189</v>
      </c>
      <c r="AB814" s="138">
        <v>44601</v>
      </c>
      <c r="AC814" s="138">
        <v>44782</v>
      </c>
      <c r="AD814" t="s">
        <v>6241</v>
      </c>
      <c r="AE814" t="s">
        <v>5427</v>
      </c>
      <c r="AF814" t="s">
        <v>16</v>
      </c>
      <c r="AG814" t="s">
        <v>189</v>
      </c>
      <c r="AH814" s="138">
        <v>45697</v>
      </c>
      <c r="AI814" t="s">
        <v>2414</v>
      </c>
      <c r="AJ814" t="s">
        <v>189</v>
      </c>
      <c r="AK814" t="s">
        <v>189</v>
      </c>
      <c r="AL814" t="s">
        <v>189</v>
      </c>
      <c r="AM814" t="s">
        <v>189</v>
      </c>
      <c r="AN814" t="s">
        <v>189</v>
      </c>
      <c r="AO814" t="s">
        <v>189</v>
      </c>
      <c r="AP814" t="s">
        <v>189</v>
      </c>
      <c r="AQ814" t="s">
        <v>16</v>
      </c>
      <c r="AR814" t="s">
        <v>189</v>
      </c>
      <c r="AS814" t="s">
        <v>16</v>
      </c>
      <c r="AT814" t="s">
        <v>189</v>
      </c>
      <c r="AU814" t="s">
        <v>9344</v>
      </c>
      <c r="AV814" t="s">
        <v>189</v>
      </c>
      <c r="AW814" t="s">
        <v>16</v>
      </c>
      <c r="AX814" t="s">
        <v>16</v>
      </c>
      <c r="AY814" t="s">
        <v>16</v>
      </c>
      <c r="AZ814" t="s">
        <v>16</v>
      </c>
      <c r="BA814" t="s">
        <v>16</v>
      </c>
      <c r="BB814" t="s">
        <v>16</v>
      </c>
      <c r="BC814" t="s">
        <v>16</v>
      </c>
      <c r="BD814" t="s">
        <v>16</v>
      </c>
      <c r="BE814" t="s">
        <v>16</v>
      </c>
      <c r="BF814" t="s">
        <v>189</v>
      </c>
      <c r="BG814" t="s">
        <v>189</v>
      </c>
      <c r="BH814">
        <v>0</v>
      </c>
      <c r="BI814">
        <v>0</v>
      </c>
      <c r="BJ814">
        <v>0</v>
      </c>
      <c r="BK814" t="s">
        <v>189</v>
      </c>
      <c r="BL814" t="s">
        <v>189</v>
      </c>
      <c r="BN814" t="s">
        <v>587</v>
      </c>
      <c r="BO814" t="s">
        <v>7115</v>
      </c>
      <c r="BP814" t="s">
        <v>6275</v>
      </c>
      <c r="BQ814" t="s">
        <v>184</v>
      </c>
      <c r="BR814" t="s">
        <v>6744</v>
      </c>
      <c r="BS814" t="s">
        <v>9667</v>
      </c>
      <c r="BT814" t="s">
        <v>16</v>
      </c>
      <c r="BU814" t="s">
        <v>189</v>
      </c>
      <c r="BV814" t="s">
        <v>27</v>
      </c>
      <c r="BW814" t="s">
        <v>195</v>
      </c>
      <c r="BX814" t="s">
        <v>279</v>
      </c>
      <c r="BY814" t="s">
        <v>588</v>
      </c>
      <c r="BZ814" s="138"/>
      <c r="CA814" s="138">
        <v>44544</v>
      </c>
      <c r="CB814" t="s">
        <v>17</v>
      </c>
      <c r="CC814" t="s">
        <v>17</v>
      </c>
      <c r="CD814" t="s">
        <v>6307</v>
      </c>
      <c r="CE814" t="s">
        <v>189</v>
      </c>
      <c r="CF814" t="s">
        <v>6307</v>
      </c>
      <c r="CG814" t="s">
        <v>189</v>
      </c>
      <c r="CH814">
        <v>2022</v>
      </c>
      <c r="CI814" s="7">
        <v>44589</v>
      </c>
      <c r="CJ814" t="s">
        <v>4723</v>
      </c>
      <c r="CK814">
        <v>1</v>
      </c>
      <c r="CL814">
        <v>5</v>
      </c>
      <c r="CM814" s="7">
        <v>44585</v>
      </c>
      <c r="CN814" t="s">
        <v>11820</v>
      </c>
      <c r="CO814" t="s">
        <v>9857</v>
      </c>
      <c r="CP814" t="s">
        <v>11556</v>
      </c>
      <c r="CQ814" t="s">
        <v>11780</v>
      </c>
      <c r="CR814" t="s">
        <v>6003</v>
      </c>
      <c r="CS814" t="s">
        <v>6002</v>
      </c>
      <c r="CT814" t="s">
        <v>9854</v>
      </c>
      <c r="CU814" t="s">
        <v>9873</v>
      </c>
      <c r="CV814" t="s">
        <v>6310</v>
      </c>
      <c r="CW814" t="s">
        <v>9874</v>
      </c>
      <c r="CX814" t="s">
        <v>590</v>
      </c>
      <c r="CY814" t="s">
        <v>9817</v>
      </c>
      <c r="CZ814" t="s">
        <v>6741</v>
      </c>
      <c r="DA814" t="s">
        <v>188</v>
      </c>
      <c r="DB814" t="s">
        <v>16</v>
      </c>
      <c r="DC814" t="s">
        <v>16</v>
      </c>
      <c r="DD814" t="s">
        <v>22</v>
      </c>
      <c r="DE814" t="s">
        <v>16</v>
      </c>
      <c r="DF814" t="s">
        <v>311</v>
      </c>
      <c r="DG814" t="s">
        <v>4727</v>
      </c>
      <c r="DH814" t="s">
        <v>2052</v>
      </c>
      <c r="DI814" t="s">
        <v>6168</v>
      </c>
      <c r="DJ814" t="s">
        <v>16</v>
      </c>
      <c r="DK814" t="s">
        <v>9817</v>
      </c>
      <c r="DL814" t="s">
        <v>9817</v>
      </c>
      <c r="DM814" t="s">
        <v>6245</v>
      </c>
      <c r="DN814" t="s">
        <v>189</v>
      </c>
      <c r="DO814" t="s">
        <v>11332</v>
      </c>
      <c r="DP814" t="s">
        <v>8405</v>
      </c>
      <c r="DQ814" t="s">
        <v>10412</v>
      </c>
      <c r="DR814" t="s">
        <v>10413</v>
      </c>
    </row>
    <row r="815" spans="1:122" x14ac:dyDescent="0.25">
      <c r="A815">
        <v>100</v>
      </c>
      <c r="B815" t="s">
        <v>189</v>
      </c>
      <c r="C815" t="s">
        <v>4102</v>
      </c>
      <c r="D815" s="138">
        <v>44588</v>
      </c>
      <c r="E815" t="s">
        <v>5478</v>
      </c>
      <c r="F815" t="s">
        <v>4099</v>
      </c>
      <c r="G815" t="s">
        <v>1926</v>
      </c>
      <c r="H815" t="s">
        <v>4099</v>
      </c>
      <c r="I815" t="s">
        <v>9978</v>
      </c>
      <c r="J815" t="s">
        <v>100</v>
      </c>
      <c r="K815">
        <v>2</v>
      </c>
      <c r="L815">
        <v>2</v>
      </c>
      <c r="M815">
        <v>12.96</v>
      </c>
      <c r="N815">
        <v>15.58</v>
      </c>
      <c r="O815" t="s">
        <v>5516</v>
      </c>
      <c r="P815" t="s">
        <v>1988</v>
      </c>
      <c r="Q815" t="s">
        <v>506</v>
      </c>
      <c r="R815" t="s">
        <v>4100</v>
      </c>
      <c r="S815" t="s">
        <v>4265</v>
      </c>
      <c r="T815" t="s">
        <v>4101</v>
      </c>
      <c r="U815" t="s">
        <v>2080</v>
      </c>
      <c r="V815" t="s">
        <v>2410</v>
      </c>
      <c r="W815">
        <v>99.369</v>
      </c>
      <c r="X815" t="s">
        <v>32</v>
      </c>
      <c r="Y815" t="s">
        <v>6282</v>
      </c>
      <c r="Z815" t="s">
        <v>6282</v>
      </c>
      <c r="AA815" t="s">
        <v>9887</v>
      </c>
      <c r="AB815" s="138">
        <v>44390</v>
      </c>
      <c r="AC815" s="138">
        <v>44574</v>
      </c>
      <c r="AD815" t="s">
        <v>6240</v>
      </c>
      <c r="AE815" t="s">
        <v>5374</v>
      </c>
      <c r="AF815" t="s">
        <v>16</v>
      </c>
      <c r="AG815" t="s">
        <v>189</v>
      </c>
      <c r="AH815" s="138">
        <v>45670</v>
      </c>
      <c r="AI815" t="s">
        <v>2414</v>
      </c>
      <c r="AJ815" t="s">
        <v>189</v>
      </c>
      <c r="AK815" t="s">
        <v>189</v>
      </c>
      <c r="AL815" t="s">
        <v>189</v>
      </c>
      <c r="AM815" t="s">
        <v>189</v>
      </c>
      <c r="AN815" t="s">
        <v>189</v>
      </c>
      <c r="AO815" t="s">
        <v>189</v>
      </c>
      <c r="AP815" t="s">
        <v>189</v>
      </c>
      <c r="AQ815" t="s">
        <v>16</v>
      </c>
      <c r="AR815" t="s">
        <v>189</v>
      </c>
      <c r="AS815" t="s">
        <v>16</v>
      </c>
      <c r="AT815" t="s">
        <v>189</v>
      </c>
      <c r="AU815" t="s">
        <v>189</v>
      </c>
      <c r="AV815" t="s">
        <v>189</v>
      </c>
      <c r="AW815" t="s">
        <v>16</v>
      </c>
      <c r="AX815" t="s">
        <v>16</v>
      </c>
      <c r="AY815" t="s">
        <v>16</v>
      </c>
      <c r="AZ815" t="s">
        <v>16</v>
      </c>
      <c r="BA815" t="s">
        <v>16</v>
      </c>
      <c r="BB815" t="s">
        <v>16</v>
      </c>
      <c r="BC815" t="s">
        <v>16</v>
      </c>
      <c r="BD815" t="s">
        <v>16</v>
      </c>
      <c r="BE815" t="s">
        <v>16</v>
      </c>
      <c r="BF815" t="s">
        <v>189</v>
      </c>
      <c r="BG815" t="s">
        <v>189</v>
      </c>
      <c r="BH815">
        <v>0</v>
      </c>
      <c r="BI815">
        <v>0</v>
      </c>
      <c r="BJ815">
        <v>0</v>
      </c>
      <c r="BK815" t="s">
        <v>189</v>
      </c>
      <c r="BL815" t="s">
        <v>189</v>
      </c>
      <c r="BN815" t="s">
        <v>3759</v>
      </c>
      <c r="BO815" t="s">
        <v>16</v>
      </c>
      <c r="BP815" t="s">
        <v>3762</v>
      </c>
      <c r="BQ815" t="s">
        <v>34</v>
      </c>
      <c r="BR815" t="s">
        <v>1937</v>
      </c>
      <c r="BS815" t="s">
        <v>16</v>
      </c>
      <c r="BT815" t="s">
        <v>16</v>
      </c>
      <c r="BU815" t="s">
        <v>189</v>
      </c>
      <c r="BV815" t="s">
        <v>129</v>
      </c>
      <c r="BW815" t="s">
        <v>16</v>
      </c>
      <c r="BX815" t="s">
        <v>16</v>
      </c>
      <c r="BY815" t="s">
        <v>16</v>
      </c>
      <c r="BZ815" s="138">
        <v>45151</v>
      </c>
      <c r="CA815" s="138">
        <v>40372</v>
      </c>
      <c r="CB815" t="s">
        <v>60</v>
      </c>
      <c r="CC815" t="s">
        <v>6745</v>
      </c>
      <c r="CD815" t="s">
        <v>6307</v>
      </c>
      <c r="CE815" t="s">
        <v>189</v>
      </c>
      <c r="CF815" t="s">
        <v>189</v>
      </c>
      <c r="CG815" t="s">
        <v>6307</v>
      </c>
      <c r="CH815">
        <v>2022</v>
      </c>
      <c r="CI815" s="7">
        <v>44588</v>
      </c>
      <c r="CJ815" t="s">
        <v>16</v>
      </c>
      <c r="CK815">
        <v>1</v>
      </c>
      <c r="CL815">
        <v>5</v>
      </c>
      <c r="CM815" s="7">
        <v>44585</v>
      </c>
      <c r="CN815" t="s">
        <v>11820</v>
      </c>
      <c r="CO815" t="s">
        <v>9857</v>
      </c>
      <c r="CP815" t="s">
        <v>11556</v>
      </c>
      <c r="CQ815" t="s">
        <v>11780</v>
      </c>
      <c r="CR815" t="s">
        <v>6003</v>
      </c>
      <c r="CS815" t="s">
        <v>6002</v>
      </c>
      <c r="CT815" t="s">
        <v>9854</v>
      </c>
      <c r="CU815" t="s">
        <v>9873</v>
      </c>
      <c r="CV815" t="s">
        <v>6310</v>
      </c>
      <c r="CW815" t="s">
        <v>9912</v>
      </c>
      <c r="CX815" t="s">
        <v>3761</v>
      </c>
      <c r="CY815" t="s">
        <v>9813</v>
      </c>
      <c r="CZ815" t="s">
        <v>6730</v>
      </c>
      <c r="DA815" t="s">
        <v>241</v>
      </c>
      <c r="DB815" t="s">
        <v>16</v>
      </c>
      <c r="DC815" t="s">
        <v>3759</v>
      </c>
      <c r="DD815" t="s">
        <v>32</v>
      </c>
      <c r="DE815" t="s">
        <v>16</v>
      </c>
      <c r="DF815" t="s">
        <v>16</v>
      </c>
      <c r="DG815" t="s">
        <v>4735</v>
      </c>
      <c r="DH815" t="s">
        <v>2051</v>
      </c>
      <c r="DI815" t="s">
        <v>5582</v>
      </c>
      <c r="DJ815" t="s">
        <v>9887</v>
      </c>
      <c r="DK815" t="s">
        <v>4345</v>
      </c>
      <c r="DL815" t="s">
        <v>4345</v>
      </c>
      <c r="DM815" t="s">
        <v>16</v>
      </c>
      <c r="DN815" t="s">
        <v>189</v>
      </c>
      <c r="DO815" t="s">
        <v>11821</v>
      </c>
      <c r="DP815" t="s">
        <v>8406</v>
      </c>
      <c r="DQ815" t="s">
        <v>10414</v>
      </c>
      <c r="DR815" t="s">
        <v>5622</v>
      </c>
    </row>
    <row r="816" spans="1:122" x14ac:dyDescent="0.25">
      <c r="A816">
        <v>99</v>
      </c>
      <c r="B816" t="s">
        <v>189</v>
      </c>
      <c r="C816" t="s">
        <v>4114</v>
      </c>
      <c r="D816" s="138">
        <v>44587</v>
      </c>
      <c r="E816" t="s">
        <v>4115</v>
      </c>
      <c r="F816" t="s">
        <v>11</v>
      </c>
      <c r="G816" t="s">
        <v>1932</v>
      </c>
      <c r="H816" t="s">
        <v>11</v>
      </c>
      <c r="I816" t="s">
        <v>9802</v>
      </c>
      <c r="J816" t="s">
        <v>100</v>
      </c>
      <c r="K816">
        <v>0.5</v>
      </c>
      <c r="L816">
        <v>0.5</v>
      </c>
      <c r="M816">
        <v>3.16</v>
      </c>
      <c r="N816">
        <v>3.8919999999999999</v>
      </c>
      <c r="O816" t="s">
        <v>189</v>
      </c>
      <c r="P816" t="s">
        <v>121</v>
      </c>
      <c r="Q816" t="s">
        <v>4113</v>
      </c>
      <c r="R816" t="s">
        <v>16</v>
      </c>
      <c r="S816" t="s">
        <v>4113</v>
      </c>
      <c r="T816" t="s">
        <v>16</v>
      </c>
      <c r="U816" t="s">
        <v>16</v>
      </c>
      <c r="V816" t="s">
        <v>2410</v>
      </c>
      <c r="W816">
        <v>100</v>
      </c>
      <c r="X816" t="s">
        <v>72</v>
      </c>
      <c r="Y816" t="s">
        <v>6282</v>
      </c>
      <c r="Z816" t="s">
        <v>6282</v>
      </c>
      <c r="AA816" t="s">
        <v>189</v>
      </c>
      <c r="AB816" s="138">
        <v>44589</v>
      </c>
      <c r="AC816" s="138">
        <v>44770</v>
      </c>
      <c r="AD816" t="s">
        <v>6240</v>
      </c>
      <c r="AE816" t="s">
        <v>5312</v>
      </c>
      <c r="AF816" t="s">
        <v>16</v>
      </c>
      <c r="AG816" t="s">
        <v>189</v>
      </c>
      <c r="AH816" s="138">
        <v>44953</v>
      </c>
      <c r="AI816" t="s">
        <v>2414</v>
      </c>
      <c r="AJ816" t="s">
        <v>189</v>
      </c>
      <c r="AK816" t="s">
        <v>189</v>
      </c>
      <c r="AL816" t="s">
        <v>189</v>
      </c>
      <c r="AM816" t="s">
        <v>189</v>
      </c>
      <c r="AN816" t="s">
        <v>189</v>
      </c>
      <c r="AO816" t="s">
        <v>189</v>
      </c>
      <c r="AP816" t="s">
        <v>5517</v>
      </c>
      <c r="AQ816" t="s">
        <v>16</v>
      </c>
      <c r="AR816" t="s">
        <v>189</v>
      </c>
      <c r="AS816" t="s">
        <v>16</v>
      </c>
      <c r="AT816" t="s">
        <v>189</v>
      </c>
      <c r="AU816" t="s">
        <v>9344</v>
      </c>
      <c r="AV816" t="s">
        <v>189</v>
      </c>
      <c r="AW816" t="s">
        <v>16</v>
      </c>
      <c r="AX816" t="s">
        <v>16</v>
      </c>
      <c r="AY816" t="s">
        <v>16</v>
      </c>
      <c r="AZ816" t="s">
        <v>16</v>
      </c>
      <c r="BA816" t="s">
        <v>16</v>
      </c>
      <c r="BB816" t="s">
        <v>16</v>
      </c>
      <c r="BC816" t="s">
        <v>16</v>
      </c>
      <c r="BD816" t="s">
        <v>16</v>
      </c>
      <c r="BE816" t="s">
        <v>16</v>
      </c>
      <c r="BF816" t="s">
        <v>189</v>
      </c>
      <c r="BG816" t="s">
        <v>189</v>
      </c>
      <c r="BH816">
        <v>0</v>
      </c>
      <c r="BI816">
        <v>0</v>
      </c>
      <c r="BJ816">
        <v>0</v>
      </c>
      <c r="BK816" t="s">
        <v>189</v>
      </c>
      <c r="BL816" t="s">
        <v>189</v>
      </c>
      <c r="BN816" t="s">
        <v>3357</v>
      </c>
      <c r="BO816" t="s">
        <v>7115</v>
      </c>
      <c r="BP816" t="s">
        <v>3360</v>
      </c>
      <c r="BQ816" t="s">
        <v>184</v>
      </c>
      <c r="BR816" t="s">
        <v>6744</v>
      </c>
      <c r="BS816" t="s">
        <v>1494</v>
      </c>
      <c r="BT816" t="s">
        <v>16</v>
      </c>
      <c r="BU816" t="s">
        <v>189</v>
      </c>
      <c r="BV816" t="s">
        <v>18</v>
      </c>
      <c r="BW816" t="s">
        <v>195</v>
      </c>
      <c r="BX816" t="s">
        <v>1340</v>
      </c>
      <c r="BY816" t="s">
        <v>2837</v>
      </c>
      <c r="BZ816" s="138"/>
      <c r="CA816" s="138">
        <v>44221</v>
      </c>
      <c r="CB816" t="s">
        <v>17</v>
      </c>
      <c r="CC816" t="s">
        <v>17</v>
      </c>
      <c r="CD816" t="s">
        <v>6307</v>
      </c>
      <c r="CE816" t="s">
        <v>189</v>
      </c>
      <c r="CF816" t="s">
        <v>189</v>
      </c>
      <c r="CG816" t="s">
        <v>189</v>
      </c>
      <c r="CH816">
        <v>2022</v>
      </c>
      <c r="CI816" s="7">
        <v>44587</v>
      </c>
      <c r="CJ816" t="s">
        <v>4723</v>
      </c>
      <c r="CK816">
        <v>1</v>
      </c>
      <c r="CL816">
        <v>5</v>
      </c>
      <c r="CM816" s="7">
        <v>44585</v>
      </c>
      <c r="CN816" t="s">
        <v>11820</v>
      </c>
      <c r="CO816" t="s">
        <v>9857</v>
      </c>
      <c r="CP816" t="s">
        <v>11556</v>
      </c>
      <c r="CQ816" t="s">
        <v>11780</v>
      </c>
      <c r="CR816" t="s">
        <v>6003</v>
      </c>
      <c r="CS816" t="s">
        <v>6002</v>
      </c>
      <c r="CT816" t="s">
        <v>9854</v>
      </c>
      <c r="CU816" t="s">
        <v>9873</v>
      </c>
      <c r="CV816" t="s">
        <v>6310</v>
      </c>
      <c r="CW816" t="s">
        <v>9882</v>
      </c>
      <c r="CX816" t="s">
        <v>3359</v>
      </c>
      <c r="CY816" t="s">
        <v>9813</v>
      </c>
      <c r="CZ816" t="s">
        <v>6730</v>
      </c>
      <c r="DA816" t="s">
        <v>188</v>
      </c>
      <c r="DB816" t="s">
        <v>16</v>
      </c>
      <c r="DC816" t="s">
        <v>3357</v>
      </c>
      <c r="DD816" t="s">
        <v>22</v>
      </c>
      <c r="DE816" t="s">
        <v>16</v>
      </c>
      <c r="DF816" t="s">
        <v>371</v>
      </c>
      <c r="DG816" t="s">
        <v>5517</v>
      </c>
      <c r="DH816" t="s">
        <v>6766</v>
      </c>
      <c r="DI816" t="s">
        <v>4755</v>
      </c>
      <c r="DJ816" t="s">
        <v>16</v>
      </c>
      <c r="DK816" t="s">
        <v>16</v>
      </c>
      <c r="DL816" t="s">
        <v>5972</v>
      </c>
      <c r="DM816" t="s">
        <v>6245</v>
      </c>
      <c r="DN816" t="s">
        <v>189</v>
      </c>
      <c r="DO816" t="s">
        <v>11333</v>
      </c>
      <c r="DP816" t="s">
        <v>8407</v>
      </c>
      <c r="DQ816" t="s">
        <v>10415</v>
      </c>
      <c r="DR816" t="s">
        <v>8408</v>
      </c>
    </row>
    <row r="817" spans="1:122" x14ac:dyDescent="0.25">
      <c r="A817">
        <v>98</v>
      </c>
      <c r="B817" t="s">
        <v>189</v>
      </c>
      <c r="C817" t="s">
        <v>4110</v>
      </c>
      <c r="D817" s="138">
        <v>44587</v>
      </c>
      <c r="E817" t="s">
        <v>8409</v>
      </c>
      <c r="F817" t="s">
        <v>11</v>
      </c>
      <c r="G817" t="s">
        <v>16</v>
      </c>
      <c r="H817" t="s">
        <v>11</v>
      </c>
      <c r="I817" t="s">
        <v>9802</v>
      </c>
      <c r="J817" t="s">
        <v>100</v>
      </c>
      <c r="K817">
        <v>0.48</v>
      </c>
      <c r="L817">
        <v>0.48</v>
      </c>
      <c r="M817">
        <v>3.03</v>
      </c>
      <c r="N817">
        <v>3.7370000000000001</v>
      </c>
      <c r="O817" t="s">
        <v>189</v>
      </c>
      <c r="P817" t="s">
        <v>121</v>
      </c>
      <c r="Q817" t="s">
        <v>770</v>
      </c>
      <c r="R817" t="s">
        <v>16</v>
      </c>
      <c r="S817" t="s">
        <v>770</v>
      </c>
      <c r="T817" t="s">
        <v>16</v>
      </c>
      <c r="U817" t="s">
        <v>16</v>
      </c>
      <c r="V817" t="s">
        <v>2410</v>
      </c>
      <c r="W817">
        <v>100</v>
      </c>
      <c r="X817" t="s">
        <v>22</v>
      </c>
      <c r="Y817" t="s">
        <v>6282</v>
      </c>
      <c r="Z817" t="s">
        <v>6282</v>
      </c>
      <c r="AA817" t="s">
        <v>189</v>
      </c>
      <c r="AB817" s="138">
        <v>44601</v>
      </c>
      <c r="AC817" s="138">
        <v>44782</v>
      </c>
      <c r="AD817" t="s">
        <v>6241</v>
      </c>
      <c r="AE817" t="s">
        <v>5429</v>
      </c>
      <c r="AF817" t="s">
        <v>16</v>
      </c>
      <c r="AG817" t="s">
        <v>189</v>
      </c>
      <c r="AH817" s="138">
        <v>44965</v>
      </c>
      <c r="AI817" t="s">
        <v>2414</v>
      </c>
      <c r="AJ817" t="s">
        <v>189</v>
      </c>
      <c r="AK817" t="s">
        <v>189</v>
      </c>
      <c r="AL817" t="s">
        <v>189</v>
      </c>
      <c r="AM817" t="s">
        <v>189</v>
      </c>
      <c r="AN817" t="s">
        <v>189</v>
      </c>
      <c r="AO817" t="s">
        <v>189</v>
      </c>
      <c r="AP817" t="s">
        <v>5517</v>
      </c>
      <c r="AQ817" t="s">
        <v>16</v>
      </c>
      <c r="AR817" t="s">
        <v>189</v>
      </c>
      <c r="AS817" t="s">
        <v>16</v>
      </c>
      <c r="AT817" t="s">
        <v>189</v>
      </c>
      <c r="AU817" t="s">
        <v>9344</v>
      </c>
      <c r="AV817" t="s">
        <v>189</v>
      </c>
      <c r="AW817" t="s">
        <v>16</v>
      </c>
      <c r="AX817" t="s">
        <v>16</v>
      </c>
      <c r="AY817" t="s">
        <v>16</v>
      </c>
      <c r="AZ817" t="s">
        <v>16</v>
      </c>
      <c r="BA817" t="s">
        <v>16</v>
      </c>
      <c r="BB817" t="s">
        <v>16</v>
      </c>
      <c r="BC817" t="s">
        <v>16</v>
      </c>
      <c r="BD817" t="s">
        <v>16</v>
      </c>
      <c r="BE817" t="s">
        <v>16</v>
      </c>
      <c r="BF817" t="s">
        <v>189</v>
      </c>
      <c r="BG817" t="s">
        <v>189</v>
      </c>
      <c r="BH817">
        <v>0</v>
      </c>
      <c r="BI817">
        <v>0</v>
      </c>
      <c r="BJ817">
        <v>0</v>
      </c>
      <c r="BK817" t="s">
        <v>189</v>
      </c>
      <c r="BL817" t="s">
        <v>189</v>
      </c>
      <c r="BN817" t="s">
        <v>4109</v>
      </c>
      <c r="BO817" t="s">
        <v>16</v>
      </c>
      <c r="BP817" t="s">
        <v>4112</v>
      </c>
      <c r="BQ817" t="s">
        <v>184</v>
      </c>
      <c r="BR817" t="s">
        <v>6744</v>
      </c>
      <c r="BS817" t="s">
        <v>16</v>
      </c>
      <c r="BT817" t="s">
        <v>16</v>
      </c>
      <c r="BU817" t="s">
        <v>189</v>
      </c>
      <c r="BV817" t="s">
        <v>18</v>
      </c>
      <c r="BW817" t="s">
        <v>195</v>
      </c>
      <c r="BX817" t="s">
        <v>389</v>
      </c>
      <c r="BY817" t="s">
        <v>390</v>
      </c>
      <c r="BZ817" s="138"/>
      <c r="CA817" s="138">
        <v>44587</v>
      </c>
      <c r="CB817" t="s">
        <v>17</v>
      </c>
      <c r="CC817" t="s">
        <v>16</v>
      </c>
      <c r="CD817" t="s">
        <v>6307</v>
      </c>
      <c r="CE817" t="s">
        <v>189</v>
      </c>
      <c r="CF817" t="s">
        <v>189</v>
      </c>
      <c r="CG817" t="s">
        <v>189</v>
      </c>
      <c r="CH817">
        <v>2022</v>
      </c>
      <c r="CI817" s="7">
        <v>44587</v>
      </c>
      <c r="CJ817" t="s">
        <v>4723</v>
      </c>
      <c r="CK817">
        <v>1</v>
      </c>
      <c r="CL817">
        <v>5</v>
      </c>
      <c r="CM817" s="7">
        <v>44585</v>
      </c>
      <c r="CN817" t="s">
        <v>11820</v>
      </c>
      <c r="CO817" t="s">
        <v>9857</v>
      </c>
      <c r="CP817" t="s">
        <v>11556</v>
      </c>
      <c r="CQ817" t="s">
        <v>11780</v>
      </c>
      <c r="CR817" t="s">
        <v>6003</v>
      </c>
      <c r="CS817" t="s">
        <v>6002</v>
      </c>
      <c r="CT817" t="s">
        <v>9854</v>
      </c>
      <c r="CU817" t="s">
        <v>9873</v>
      </c>
      <c r="CV817" t="s">
        <v>6307</v>
      </c>
      <c r="CW817" t="s">
        <v>9882</v>
      </c>
      <c r="CX817" t="s">
        <v>4111</v>
      </c>
      <c r="CY817" t="s">
        <v>9813</v>
      </c>
      <c r="CZ817" t="s">
        <v>6730</v>
      </c>
      <c r="DA817" t="s">
        <v>188</v>
      </c>
      <c r="DB817" t="s">
        <v>16</v>
      </c>
      <c r="DC817" t="s">
        <v>16</v>
      </c>
      <c r="DD817" t="s">
        <v>22</v>
      </c>
      <c r="DE817" t="s">
        <v>16</v>
      </c>
      <c r="DF817" t="s">
        <v>3758</v>
      </c>
      <c r="DG817" t="s">
        <v>5517</v>
      </c>
      <c r="DH817" t="s">
        <v>6766</v>
      </c>
      <c r="DI817" t="s">
        <v>4534</v>
      </c>
      <c r="DJ817" t="s">
        <v>16</v>
      </c>
      <c r="DK817" t="s">
        <v>16</v>
      </c>
      <c r="DL817" t="s">
        <v>5972</v>
      </c>
      <c r="DM817" t="s">
        <v>16</v>
      </c>
      <c r="DN817" t="s">
        <v>189</v>
      </c>
      <c r="DO817" t="s">
        <v>11334</v>
      </c>
      <c r="DP817" t="s">
        <v>8410</v>
      </c>
      <c r="DQ817" t="s">
        <v>10415</v>
      </c>
      <c r="DR817" t="s">
        <v>8411</v>
      </c>
    </row>
    <row r="818" spans="1:122" x14ac:dyDescent="0.25">
      <c r="A818">
        <v>97</v>
      </c>
      <c r="B818" t="s">
        <v>189</v>
      </c>
      <c r="C818" t="s">
        <v>4105</v>
      </c>
      <c r="D818" s="138">
        <v>44587</v>
      </c>
      <c r="E818" t="s">
        <v>4108</v>
      </c>
      <c r="F818" t="s">
        <v>11</v>
      </c>
      <c r="G818" t="s">
        <v>1932</v>
      </c>
      <c r="H818" t="s">
        <v>11</v>
      </c>
      <c r="I818" t="s">
        <v>9802</v>
      </c>
      <c r="J818" t="s">
        <v>92</v>
      </c>
      <c r="K818">
        <v>0.12</v>
      </c>
      <c r="L818">
        <v>0.13</v>
      </c>
      <c r="M818">
        <v>0.86</v>
      </c>
      <c r="N818">
        <v>1.054</v>
      </c>
      <c r="O818" t="s">
        <v>189</v>
      </c>
      <c r="P818" t="s">
        <v>13</v>
      </c>
      <c r="Q818" t="s">
        <v>4103</v>
      </c>
      <c r="R818" t="s">
        <v>16</v>
      </c>
      <c r="S818" t="s">
        <v>16</v>
      </c>
      <c r="T818" t="s">
        <v>16</v>
      </c>
      <c r="U818" t="s">
        <v>16</v>
      </c>
      <c r="V818" t="s">
        <v>2410</v>
      </c>
      <c r="W818">
        <v>100</v>
      </c>
      <c r="X818" t="s">
        <v>22</v>
      </c>
      <c r="Y818" t="s">
        <v>1883</v>
      </c>
      <c r="Z818" t="s">
        <v>1883</v>
      </c>
      <c r="AA818" t="s">
        <v>189</v>
      </c>
      <c r="AB818" s="138">
        <v>44609</v>
      </c>
      <c r="AC818" s="138">
        <v>44790</v>
      </c>
      <c r="AD818" t="s">
        <v>6241</v>
      </c>
      <c r="AE818" t="s">
        <v>5428</v>
      </c>
      <c r="AF818" t="s">
        <v>16</v>
      </c>
      <c r="AG818" t="s">
        <v>189</v>
      </c>
      <c r="AH818" s="138">
        <v>45705</v>
      </c>
      <c r="AI818" t="s">
        <v>2414</v>
      </c>
      <c r="AJ818" t="s">
        <v>189</v>
      </c>
      <c r="AK818" t="s">
        <v>189</v>
      </c>
      <c r="AL818" t="s">
        <v>189</v>
      </c>
      <c r="AM818" t="s">
        <v>189</v>
      </c>
      <c r="AN818" t="s">
        <v>189</v>
      </c>
      <c r="AO818" t="s">
        <v>189</v>
      </c>
      <c r="AP818" t="s">
        <v>189</v>
      </c>
      <c r="AQ818" t="s">
        <v>16</v>
      </c>
      <c r="AR818" t="s">
        <v>189</v>
      </c>
      <c r="AS818" t="s">
        <v>16</v>
      </c>
      <c r="AT818" t="s">
        <v>189</v>
      </c>
      <c r="AU818" t="s">
        <v>9344</v>
      </c>
      <c r="AV818" t="s">
        <v>189</v>
      </c>
      <c r="AW818" t="s">
        <v>16</v>
      </c>
      <c r="AX818" t="s">
        <v>16</v>
      </c>
      <c r="AY818" t="s">
        <v>16</v>
      </c>
      <c r="AZ818" t="s">
        <v>16</v>
      </c>
      <c r="BA818" t="s">
        <v>16</v>
      </c>
      <c r="BB818" t="s">
        <v>16</v>
      </c>
      <c r="BC818" t="s">
        <v>16</v>
      </c>
      <c r="BD818" t="s">
        <v>16</v>
      </c>
      <c r="BE818" t="s">
        <v>16</v>
      </c>
      <c r="BF818" t="s">
        <v>189</v>
      </c>
      <c r="BG818" t="s">
        <v>189</v>
      </c>
      <c r="BH818">
        <v>0</v>
      </c>
      <c r="BI818">
        <v>0</v>
      </c>
      <c r="BJ818">
        <v>0</v>
      </c>
      <c r="BK818" t="s">
        <v>189</v>
      </c>
      <c r="BL818" t="s">
        <v>189</v>
      </c>
      <c r="BN818" t="s">
        <v>4104</v>
      </c>
      <c r="BO818" t="s">
        <v>16</v>
      </c>
      <c r="BP818" t="s">
        <v>4107</v>
      </c>
      <c r="BQ818" t="s">
        <v>184</v>
      </c>
      <c r="BR818" t="s">
        <v>6744</v>
      </c>
      <c r="BS818" t="s">
        <v>9667</v>
      </c>
      <c r="BT818" t="s">
        <v>16</v>
      </c>
      <c r="BU818" t="s">
        <v>189</v>
      </c>
      <c r="BV818" t="s">
        <v>52</v>
      </c>
      <c r="BW818" t="s">
        <v>195</v>
      </c>
      <c r="BX818" t="s">
        <v>196</v>
      </c>
      <c r="BY818" t="s">
        <v>2497</v>
      </c>
      <c r="BZ818" s="138"/>
      <c r="CA818" s="138">
        <v>44468</v>
      </c>
      <c r="CB818" t="s">
        <v>17</v>
      </c>
      <c r="CC818" t="s">
        <v>17</v>
      </c>
      <c r="CD818" t="s">
        <v>6307</v>
      </c>
      <c r="CE818" t="s">
        <v>189</v>
      </c>
      <c r="CF818" t="s">
        <v>189</v>
      </c>
      <c r="CG818" t="s">
        <v>189</v>
      </c>
      <c r="CH818">
        <v>2022</v>
      </c>
      <c r="CI818" s="7">
        <v>44587</v>
      </c>
      <c r="CJ818" t="s">
        <v>4723</v>
      </c>
      <c r="CK818">
        <v>1</v>
      </c>
      <c r="CL818">
        <v>5</v>
      </c>
      <c r="CM818" s="7">
        <v>44585</v>
      </c>
      <c r="CN818" t="s">
        <v>11820</v>
      </c>
      <c r="CO818" t="s">
        <v>9857</v>
      </c>
      <c r="CP818" t="s">
        <v>11556</v>
      </c>
      <c r="CQ818" t="s">
        <v>11780</v>
      </c>
      <c r="CR818" t="s">
        <v>6003</v>
      </c>
      <c r="CS818" t="s">
        <v>6002</v>
      </c>
      <c r="CT818" t="s">
        <v>9854</v>
      </c>
      <c r="CU818" t="s">
        <v>9873</v>
      </c>
      <c r="CV818" t="s">
        <v>6310</v>
      </c>
      <c r="CW818" t="s">
        <v>9874</v>
      </c>
      <c r="CX818" t="s">
        <v>4106</v>
      </c>
      <c r="CY818" t="s">
        <v>9809</v>
      </c>
      <c r="CZ818" t="s">
        <v>6730</v>
      </c>
      <c r="DA818" t="s">
        <v>188</v>
      </c>
      <c r="DB818" t="s">
        <v>16</v>
      </c>
      <c r="DC818" t="s">
        <v>16</v>
      </c>
      <c r="DD818" t="s">
        <v>22</v>
      </c>
      <c r="DE818" t="s">
        <v>16</v>
      </c>
      <c r="DF818" t="s">
        <v>2573</v>
      </c>
      <c r="DG818" t="s">
        <v>4727</v>
      </c>
      <c r="DH818" t="s">
        <v>6809</v>
      </c>
      <c r="DI818" t="s">
        <v>5951</v>
      </c>
      <c r="DJ818" t="s">
        <v>16</v>
      </c>
      <c r="DK818" t="s">
        <v>16</v>
      </c>
      <c r="DL818" t="s">
        <v>5972</v>
      </c>
      <c r="DM818" t="s">
        <v>6245</v>
      </c>
      <c r="DN818" t="s">
        <v>189</v>
      </c>
      <c r="DO818" t="s">
        <v>11335</v>
      </c>
      <c r="DP818" t="s">
        <v>8412</v>
      </c>
      <c r="DQ818" t="s">
        <v>10415</v>
      </c>
      <c r="DR818" t="s">
        <v>8413</v>
      </c>
    </row>
    <row r="819" spans="1:122" x14ac:dyDescent="0.25">
      <c r="A819">
        <v>96</v>
      </c>
      <c r="B819" t="s">
        <v>189</v>
      </c>
      <c r="C819" t="s">
        <v>524</v>
      </c>
      <c r="D819" s="138">
        <v>44585</v>
      </c>
      <c r="E819" t="s">
        <v>526</v>
      </c>
      <c r="F819" t="s">
        <v>11</v>
      </c>
      <c r="G819" t="s">
        <v>1926</v>
      </c>
      <c r="H819" t="s">
        <v>11</v>
      </c>
      <c r="I819" t="s">
        <v>9802</v>
      </c>
      <c r="J819" t="s">
        <v>100</v>
      </c>
      <c r="K819">
        <v>2</v>
      </c>
      <c r="L819">
        <v>2</v>
      </c>
      <c r="M819">
        <v>12.66</v>
      </c>
      <c r="N819">
        <v>15.571999999999999</v>
      </c>
      <c r="O819" t="s">
        <v>189</v>
      </c>
      <c r="P819" t="s">
        <v>121</v>
      </c>
      <c r="Q819" t="s">
        <v>36</v>
      </c>
      <c r="R819" t="s">
        <v>16</v>
      </c>
      <c r="S819" t="s">
        <v>36</v>
      </c>
      <c r="T819" t="s">
        <v>16</v>
      </c>
      <c r="U819" t="s">
        <v>16</v>
      </c>
      <c r="V819" t="s">
        <v>2410</v>
      </c>
      <c r="W819">
        <v>100</v>
      </c>
      <c r="X819" t="s">
        <v>32</v>
      </c>
      <c r="Y819" t="s">
        <v>6282</v>
      </c>
      <c r="Z819" t="s">
        <v>6282</v>
      </c>
      <c r="AA819" t="s">
        <v>189</v>
      </c>
      <c r="AB819" s="138">
        <v>44588</v>
      </c>
      <c r="AC819" s="138">
        <v>44768</v>
      </c>
      <c r="AD819" t="s">
        <v>6242</v>
      </c>
      <c r="AE819" t="s">
        <v>5063</v>
      </c>
      <c r="AF819" t="s">
        <v>16</v>
      </c>
      <c r="AG819" t="s">
        <v>189</v>
      </c>
      <c r="AH819" s="138">
        <v>44952</v>
      </c>
      <c r="AI819" t="s">
        <v>2414</v>
      </c>
      <c r="AJ819" t="s">
        <v>4117</v>
      </c>
      <c r="AK819" t="s">
        <v>138</v>
      </c>
      <c r="AL819" t="s">
        <v>525</v>
      </c>
      <c r="AM819" t="s">
        <v>1880</v>
      </c>
      <c r="AN819" t="s">
        <v>189</v>
      </c>
      <c r="AO819" t="s">
        <v>189</v>
      </c>
      <c r="AP819" t="s">
        <v>5517</v>
      </c>
      <c r="AQ819" t="s">
        <v>16</v>
      </c>
      <c r="AR819" t="s">
        <v>189</v>
      </c>
      <c r="AS819" t="s">
        <v>16</v>
      </c>
      <c r="AT819" t="s">
        <v>189</v>
      </c>
      <c r="AU819" t="s">
        <v>9344</v>
      </c>
      <c r="AV819" t="s">
        <v>189</v>
      </c>
      <c r="AW819" t="s">
        <v>16</v>
      </c>
      <c r="AX819" t="s">
        <v>16</v>
      </c>
      <c r="AY819" t="s">
        <v>181</v>
      </c>
      <c r="AZ819" t="s">
        <v>16</v>
      </c>
      <c r="BA819" t="s">
        <v>16</v>
      </c>
      <c r="BB819" t="s">
        <v>16</v>
      </c>
      <c r="BC819" t="s">
        <v>16</v>
      </c>
      <c r="BD819" t="s">
        <v>16</v>
      </c>
      <c r="BE819" t="s">
        <v>1925</v>
      </c>
      <c r="BF819" t="s">
        <v>354</v>
      </c>
      <c r="BG819" t="s">
        <v>65</v>
      </c>
      <c r="BH819">
        <v>1</v>
      </c>
      <c r="BI819">
        <v>1</v>
      </c>
      <c r="BJ819">
        <v>1</v>
      </c>
      <c r="BK819" t="s">
        <v>189</v>
      </c>
      <c r="BL819" t="s">
        <v>6307</v>
      </c>
      <c r="BM819">
        <v>22010</v>
      </c>
      <c r="BN819" t="s">
        <v>527</v>
      </c>
      <c r="BO819" t="s">
        <v>16</v>
      </c>
      <c r="BP819" t="s">
        <v>526</v>
      </c>
      <c r="BQ819" t="s">
        <v>184</v>
      </c>
      <c r="BR819" t="s">
        <v>6745</v>
      </c>
      <c r="BS819" t="s">
        <v>16</v>
      </c>
      <c r="BT819" t="s">
        <v>16</v>
      </c>
      <c r="BU819" t="s">
        <v>189</v>
      </c>
      <c r="BV819" t="s">
        <v>67</v>
      </c>
      <c r="BW819" t="s">
        <v>189</v>
      </c>
      <c r="BX819" t="s">
        <v>430</v>
      </c>
      <c r="BY819" t="s">
        <v>16</v>
      </c>
      <c r="BZ819" s="138"/>
      <c r="CA819" s="138">
        <v>43679</v>
      </c>
      <c r="CB819" t="s">
        <v>60</v>
      </c>
      <c r="CC819" t="s">
        <v>6745</v>
      </c>
      <c r="CD819" t="s">
        <v>6307</v>
      </c>
      <c r="CE819" t="s">
        <v>189</v>
      </c>
      <c r="CF819" t="s">
        <v>6307</v>
      </c>
      <c r="CG819" t="s">
        <v>189</v>
      </c>
      <c r="CH819">
        <v>2022</v>
      </c>
      <c r="CI819" s="7">
        <v>44585</v>
      </c>
      <c r="CJ819" t="s">
        <v>4723</v>
      </c>
      <c r="CK819">
        <v>1</v>
      </c>
      <c r="CL819">
        <v>5</v>
      </c>
      <c r="CM819" s="7">
        <v>44585</v>
      </c>
      <c r="CN819" t="s">
        <v>11820</v>
      </c>
      <c r="CO819" t="s">
        <v>9857</v>
      </c>
      <c r="CP819" t="s">
        <v>11556</v>
      </c>
      <c r="CQ819" t="s">
        <v>11780</v>
      </c>
      <c r="CR819" t="s">
        <v>6003</v>
      </c>
      <c r="CS819" t="s">
        <v>6002</v>
      </c>
      <c r="CT819" t="s">
        <v>9854</v>
      </c>
      <c r="CU819" t="s">
        <v>9873</v>
      </c>
      <c r="CV819" t="s">
        <v>6310</v>
      </c>
      <c r="CW819" t="s">
        <v>9882</v>
      </c>
      <c r="CX819" t="s">
        <v>528</v>
      </c>
      <c r="CY819" t="s">
        <v>9813</v>
      </c>
      <c r="CZ819" t="s">
        <v>6730</v>
      </c>
      <c r="DA819" t="s">
        <v>188</v>
      </c>
      <c r="DB819" t="s">
        <v>16</v>
      </c>
      <c r="DC819" t="s">
        <v>527</v>
      </c>
      <c r="DD819" t="s">
        <v>32</v>
      </c>
      <c r="DE819" t="s">
        <v>16</v>
      </c>
      <c r="DF819" t="s">
        <v>16</v>
      </c>
      <c r="DG819" t="s">
        <v>5517</v>
      </c>
      <c r="DH819" t="s">
        <v>2051</v>
      </c>
      <c r="DI819" t="s">
        <v>4504</v>
      </c>
      <c r="DJ819" t="s">
        <v>16</v>
      </c>
      <c r="DK819" t="s">
        <v>16</v>
      </c>
      <c r="DL819" t="s">
        <v>4465</v>
      </c>
      <c r="DM819" t="s">
        <v>16</v>
      </c>
      <c r="DN819" t="s">
        <v>4496</v>
      </c>
      <c r="DO819" t="s">
        <v>11822</v>
      </c>
      <c r="DP819" t="s">
        <v>8414</v>
      </c>
      <c r="DQ819" t="s">
        <v>10416</v>
      </c>
      <c r="DR819" t="s">
        <v>8415</v>
      </c>
    </row>
    <row r="820" spans="1:122" x14ac:dyDescent="0.25">
      <c r="A820">
        <v>95</v>
      </c>
      <c r="B820" t="s">
        <v>189</v>
      </c>
      <c r="C820" t="s">
        <v>2709</v>
      </c>
      <c r="D820" s="138">
        <v>44585</v>
      </c>
      <c r="E820" t="s">
        <v>2708</v>
      </c>
      <c r="F820" t="s">
        <v>11</v>
      </c>
      <c r="G820" t="s">
        <v>1929</v>
      </c>
      <c r="H820" t="s">
        <v>11</v>
      </c>
      <c r="I820" t="s">
        <v>9802</v>
      </c>
      <c r="J820" t="s">
        <v>100</v>
      </c>
      <c r="K820">
        <v>0.71</v>
      </c>
      <c r="L820">
        <v>0.71</v>
      </c>
      <c r="M820">
        <v>4.5</v>
      </c>
      <c r="N820">
        <v>5.5279999999999996</v>
      </c>
      <c r="O820" t="s">
        <v>189</v>
      </c>
      <c r="P820" t="s">
        <v>121</v>
      </c>
      <c r="Q820" t="s">
        <v>33</v>
      </c>
      <c r="R820" t="s">
        <v>16</v>
      </c>
      <c r="S820" t="s">
        <v>33</v>
      </c>
      <c r="T820" t="s">
        <v>16</v>
      </c>
      <c r="U820" t="s">
        <v>16</v>
      </c>
      <c r="V820" t="s">
        <v>2410</v>
      </c>
      <c r="W820">
        <v>100</v>
      </c>
      <c r="X820" t="s">
        <v>32</v>
      </c>
      <c r="Y820" t="s">
        <v>6283</v>
      </c>
      <c r="Z820" t="s">
        <v>6283</v>
      </c>
      <c r="AA820" t="s">
        <v>189</v>
      </c>
      <c r="AB820" s="138">
        <v>44588</v>
      </c>
      <c r="AC820" s="138">
        <v>44769</v>
      </c>
      <c r="AD820" t="s">
        <v>6242</v>
      </c>
      <c r="AE820" t="s">
        <v>5107</v>
      </c>
      <c r="AF820" t="s">
        <v>16</v>
      </c>
      <c r="AG820" t="s">
        <v>189</v>
      </c>
      <c r="AH820" s="138">
        <v>44952</v>
      </c>
      <c r="AI820" t="s">
        <v>2419</v>
      </c>
      <c r="AJ820" t="s">
        <v>189</v>
      </c>
      <c r="AK820" t="s">
        <v>189</v>
      </c>
      <c r="AL820" t="s">
        <v>189</v>
      </c>
      <c r="AM820" t="s">
        <v>189</v>
      </c>
      <c r="AN820" t="s">
        <v>189</v>
      </c>
      <c r="AO820" t="s">
        <v>189</v>
      </c>
      <c r="AP820" t="s">
        <v>5517</v>
      </c>
      <c r="AQ820" t="s">
        <v>16</v>
      </c>
      <c r="AR820" t="s">
        <v>189</v>
      </c>
      <c r="AS820" t="s">
        <v>16</v>
      </c>
      <c r="AT820" t="s">
        <v>189</v>
      </c>
      <c r="AU820" t="s">
        <v>9344</v>
      </c>
      <c r="AV820" t="s">
        <v>189</v>
      </c>
      <c r="AW820" t="s">
        <v>16</v>
      </c>
      <c r="AX820" t="s">
        <v>16</v>
      </c>
      <c r="AY820" t="s">
        <v>16</v>
      </c>
      <c r="AZ820" t="s">
        <v>16</v>
      </c>
      <c r="BA820" t="s">
        <v>16</v>
      </c>
      <c r="BB820" t="s">
        <v>16</v>
      </c>
      <c r="BC820" t="s">
        <v>16</v>
      </c>
      <c r="BD820" t="s">
        <v>16</v>
      </c>
      <c r="BE820" t="s">
        <v>16</v>
      </c>
      <c r="BF820" t="s">
        <v>189</v>
      </c>
      <c r="BG820" t="s">
        <v>189</v>
      </c>
      <c r="BH820">
        <v>0</v>
      </c>
      <c r="BI820">
        <v>0</v>
      </c>
      <c r="BJ820">
        <v>0</v>
      </c>
      <c r="BK820" t="s">
        <v>189</v>
      </c>
      <c r="BL820" t="s">
        <v>189</v>
      </c>
      <c r="BN820" t="s">
        <v>2289</v>
      </c>
      <c r="BO820" t="s">
        <v>16</v>
      </c>
      <c r="BP820" t="s">
        <v>2708</v>
      </c>
      <c r="BQ820" t="s">
        <v>184</v>
      </c>
      <c r="BR820" t="s">
        <v>6744</v>
      </c>
      <c r="BS820" t="s">
        <v>202</v>
      </c>
      <c r="BT820" t="s">
        <v>16</v>
      </c>
      <c r="BU820" t="s">
        <v>189</v>
      </c>
      <c r="BV820" t="s">
        <v>58</v>
      </c>
      <c r="BW820" t="s">
        <v>9677</v>
      </c>
      <c r="BX820" t="s">
        <v>1834</v>
      </c>
      <c r="BY820" t="s">
        <v>16</v>
      </c>
      <c r="BZ820" s="138"/>
      <c r="CA820" s="138">
        <v>44585</v>
      </c>
      <c r="CB820" t="s">
        <v>17</v>
      </c>
      <c r="CC820" t="s">
        <v>17</v>
      </c>
      <c r="CD820" t="s">
        <v>6307</v>
      </c>
      <c r="CE820" t="s">
        <v>189</v>
      </c>
      <c r="CF820" t="s">
        <v>189</v>
      </c>
      <c r="CG820" t="s">
        <v>189</v>
      </c>
      <c r="CH820">
        <v>2022</v>
      </c>
      <c r="CI820" s="7">
        <v>44585</v>
      </c>
      <c r="CJ820" t="s">
        <v>4723</v>
      </c>
      <c r="CK820">
        <v>1</v>
      </c>
      <c r="CL820">
        <v>5</v>
      </c>
      <c r="CM820" s="7">
        <v>44585</v>
      </c>
      <c r="CN820" t="s">
        <v>11820</v>
      </c>
      <c r="CO820" t="s">
        <v>9857</v>
      </c>
      <c r="CP820" t="s">
        <v>11556</v>
      </c>
      <c r="CQ820" t="s">
        <v>11780</v>
      </c>
      <c r="CR820" t="s">
        <v>6003</v>
      </c>
      <c r="CS820" t="s">
        <v>6002</v>
      </c>
      <c r="CT820" t="s">
        <v>9854</v>
      </c>
      <c r="CU820" t="s">
        <v>9873</v>
      </c>
      <c r="CV820" t="s">
        <v>6307</v>
      </c>
      <c r="CW820" t="s">
        <v>9882</v>
      </c>
      <c r="CX820" t="s">
        <v>2707</v>
      </c>
      <c r="CY820" t="s">
        <v>9813</v>
      </c>
      <c r="CZ820" t="s">
        <v>6730</v>
      </c>
      <c r="DA820" t="s">
        <v>188</v>
      </c>
      <c r="DB820" t="s">
        <v>16</v>
      </c>
      <c r="DC820" t="s">
        <v>2289</v>
      </c>
      <c r="DD820" t="s">
        <v>32</v>
      </c>
      <c r="DE820" t="s">
        <v>16</v>
      </c>
      <c r="DF820" t="s">
        <v>16</v>
      </c>
      <c r="DG820" t="s">
        <v>5517</v>
      </c>
      <c r="DH820" t="s">
        <v>6766</v>
      </c>
      <c r="DI820" t="s">
        <v>5889</v>
      </c>
      <c r="DJ820" t="s">
        <v>16</v>
      </c>
      <c r="DK820" t="s">
        <v>16</v>
      </c>
      <c r="DL820" t="s">
        <v>4465</v>
      </c>
      <c r="DM820" t="s">
        <v>16</v>
      </c>
      <c r="DN820" t="s">
        <v>189</v>
      </c>
      <c r="DO820" t="s">
        <v>11823</v>
      </c>
      <c r="DP820" t="s">
        <v>8416</v>
      </c>
      <c r="DQ820" t="s">
        <v>10416</v>
      </c>
      <c r="DR820" t="s">
        <v>8417</v>
      </c>
    </row>
    <row r="821" spans="1:122" x14ac:dyDescent="0.25">
      <c r="A821">
        <v>94</v>
      </c>
      <c r="B821" t="s">
        <v>189</v>
      </c>
      <c r="C821" t="s">
        <v>518</v>
      </c>
      <c r="D821" s="138">
        <v>44585</v>
      </c>
      <c r="E821" t="s">
        <v>519</v>
      </c>
      <c r="F821" t="s">
        <v>1951</v>
      </c>
      <c r="G821" t="s">
        <v>1926</v>
      </c>
      <c r="H821" t="s">
        <v>520</v>
      </c>
      <c r="I821" t="s">
        <v>4840</v>
      </c>
      <c r="J821" t="s">
        <v>100</v>
      </c>
      <c r="K821">
        <v>10</v>
      </c>
      <c r="L821">
        <v>10</v>
      </c>
      <c r="M821">
        <v>63.31</v>
      </c>
      <c r="N821">
        <v>77.86</v>
      </c>
      <c r="O821" t="s">
        <v>189</v>
      </c>
      <c r="P821" t="s">
        <v>104</v>
      </c>
      <c r="Q821" t="s">
        <v>449</v>
      </c>
      <c r="R821" t="s">
        <v>521</v>
      </c>
      <c r="S821" t="s">
        <v>522</v>
      </c>
      <c r="T821" t="s">
        <v>522</v>
      </c>
      <c r="U821" t="s">
        <v>2082</v>
      </c>
      <c r="V821" t="s">
        <v>2410</v>
      </c>
      <c r="W821">
        <v>99.944999999999993</v>
      </c>
      <c r="X821" t="s">
        <v>32</v>
      </c>
      <c r="Y821" t="s">
        <v>6282</v>
      </c>
      <c r="Z821" t="s">
        <v>6282</v>
      </c>
      <c r="AA821" t="s">
        <v>189</v>
      </c>
      <c r="AB821" s="138">
        <v>44589</v>
      </c>
      <c r="AC821" s="138">
        <v>44770</v>
      </c>
      <c r="AD821" t="s">
        <v>6240</v>
      </c>
      <c r="AE821" t="s">
        <v>5005</v>
      </c>
      <c r="AF821" t="s">
        <v>16</v>
      </c>
      <c r="AG821" t="s">
        <v>189</v>
      </c>
      <c r="AH821" s="138">
        <v>46415</v>
      </c>
      <c r="AI821" t="s">
        <v>2414</v>
      </c>
      <c r="AJ821" t="s">
        <v>4116</v>
      </c>
      <c r="AK821" t="s">
        <v>189</v>
      </c>
      <c r="AL821" t="s">
        <v>4116</v>
      </c>
      <c r="AM821" t="s">
        <v>1882</v>
      </c>
      <c r="AN821" t="s">
        <v>189</v>
      </c>
      <c r="AO821" t="s">
        <v>189</v>
      </c>
      <c r="AP821" t="s">
        <v>189</v>
      </c>
      <c r="AQ821" t="s">
        <v>16</v>
      </c>
      <c r="AR821" t="s">
        <v>189</v>
      </c>
      <c r="AS821" t="s">
        <v>8418</v>
      </c>
      <c r="AT821" t="s">
        <v>189</v>
      </c>
      <c r="AU821" t="s">
        <v>9344</v>
      </c>
      <c r="AV821" t="s">
        <v>189</v>
      </c>
      <c r="AW821" t="s">
        <v>16</v>
      </c>
      <c r="AX821" t="s">
        <v>16</v>
      </c>
      <c r="AY821" t="s">
        <v>199</v>
      </c>
      <c r="AZ821" t="s">
        <v>4466</v>
      </c>
      <c r="BA821" t="s">
        <v>5463</v>
      </c>
      <c r="BB821" t="s">
        <v>16</v>
      </c>
      <c r="BC821" t="s">
        <v>199</v>
      </c>
      <c r="BD821" t="s">
        <v>16</v>
      </c>
      <c r="BE821" t="s">
        <v>4341</v>
      </c>
      <c r="BF821" t="s">
        <v>354</v>
      </c>
      <c r="BG821" t="s">
        <v>4857</v>
      </c>
      <c r="BH821">
        <v>1</v>
      </c>
      <c r="BI821">
        <v>1</v>
      </c>
      <c r="BJ821">
        <v>1</v>
      </c>
      <c r="BK821" t="s">
        <v>189</v>
      </c>
      <c r="BL821" t="s">
        <v>6307</v>
      </c>
      <c r="BM821">
        <v>22011</v>
      </c>
      <c r="BN821" t="s">
        <v>523</v>
      </c>
      <c r="BO821" t="s">
        <v>16</v>
      </c>
      <c r="BP821" t="s">
        <v>519</v>
      </c>
      <c r="BQ821" t="s">
        <v>240</v>
      </c>
      <c r="BR821" t="s">
        <v>5653</v>
      </c>
      <c r="BS821" t="s">
        <v>9682</v>
      </c>
      <c r="BT821" t="s">
        <v>7122</v>
      </c>
      <c r="BU821" t="s">
        <v>9683</v>
      </c>
      <c r="BV821" t="s">
        <v>129</v>
      </c>
      <c r="BW821" t="s">
        <v>16</v>
      </c>
      <c r="BX821" t="s">
        <v>16</v>
      </c>
      <c r="BY821" t="s">
        <v>16</v>
      </c>
      <c r="BZ821" s="138"/>
      <c r="CA821" s="138">
        <v>43063</v>
      </c>
      <c r="CB821" t="s">
        <v>29</v>
      </c>
      <c r="CC821" t="s">
        <v>16</v>
      </c>
      <c r="CD821" t="s">
        <v>6307</v>
      </c>
      <c r="CE821" t="s">
        <v>189</v>
      </c>
      <c r="CF821" t="s">
        <v>6307</v>
      </c>
      <c r="CG821" t="s">
        <v>189</v>
      </c>
      <c r="CH821">
        <v>2022</v>
      </c>
      <c r="CI821" s="7">
        <v>44585</v>
      </c>
      <c r="CJ821" t="s">
        <v>16</v>
      </c>
      <c r="CK821">
        <v>1</v>
      </c>
      <c r="CL821">
        <v>5</v>
      </c>
      <c r="CM821" s="7">
        <v>44585</v>
      </c>
      <c r="CN821" t="s">
        <v>11820</v>
      </c>
      <c r="CO821" t="s">
        <v>9857</v>
      </c>
      <c r="CP821" t="s">
        <v>11556</v>
      </c>
      <c r="CQ821" t="s">
        <v>11780</v>
      </c>
      <c r="CR821" t="s">
        <v>6003</v>
      </c>
      <c r="CS821" t="s">
        <v>6002</v>
      </c>
      <c r="CT821" t="s">
        <v>9854</v>
      </c>
      <c r="CU821" t="s">
        <v>9913</v>
      </c>
      <c r="CV821" t="s">
        <v>6310</v>
      </c>
      <c r="CW821" t="s">
        <v>9912</v>
      </c>
      <c r="CX821" t="s">
        <v>5541</v>
      </c>
      <c r="CY821" t="s">
        <v>9813</v>
      </c>
      <c r="CZ821" t="s">
        <v>6730</v>
      </c>
      <c r="DA821" t="s">
        <v>252</v>
      </c>
      <c r="DB821" t="s">
        <v>9800</v>
      </c>
      <c r="DC821" t="s">
        <v>523</v>
      </c>
      <c r="DD821" t="s">
        <v>32</v>
      </c>
      <c r="DE821" t="s">
        <v>16</v>
      </c>
      <c r="DF821" t="s">
        <v>16</v>
      </c>
      <c r="DG821" t="s">
        <v>4730</v>
      </c>
      <c r="DH821" t="s">
        <v>2051</v>
      </c>
      <c r="DI821" t="s">
        <v>4522</v>
      </c>
      <c r="DJ821" t="s">
        <v>16</v>
      </c>
      <c r="DK821" t="s">
        <v>16</v>
      </c>
      <c r="DL821" t="s">
        <v>4465</v>
      </c>
      <c r="DM821" t="s">
        <v>16</v>
      </c>
      <c r="DN821" t="s">
        <v>5542</v>
      </c>
      <c r="DO821" t="s">
        <v>10965</v>
      </c>
      <c r="DP821" t="s">
        <v>8419</v>
      </c>
      <c r="DQ821" t="s">
        <v>10416</v>
      </c>
      <c r="DR821" t="s">
        <v>8420</v>
      </c>
    </row>
    <row r="822" spans="1:122" x14ac:dyDescent="0.25">
      <c r="A822">
        <v>93</v>
      </c>
      <c r="B822" t="s">
        <v>189</v>
      </c>
      <c r="C822" t="s">
        <v>2719</v>
      </c>
      <c r="D822" s="138">
        <v>44582</v>
      </c>
      <c r="E822" t="s">
        <v>2718</v>
      </c>
      <c r="F822" t="s">
        <v>11</v>
      </c>
      <c r="G822" t="s">
        <v>1929</v>
      </c>
      <c r="H822" t="s">
        <v>11</v>
      </c>
      <c r="I822" t="s">
        <v>9802</v>
      </c>
      <c r="J822" t="s">
        <v>100</v>
      </c>
      <c r="K822">
        <v>1.1000000000000001</v>
      </c>
      <c r="L822">
        <v>1.1000000000000001</v>
      </c>
      <c r="M822">
        <v>6.97</v>
      </c>
      <c r="N822">
        <v>8.5660000000000007</v>
      </c>
      <c r="O822" t="s">
        <v>189</v>
      </c>
      <c r="P822" t="s">
        <v>121</v>
      </c>
      <c r="Q822" t="s">
        <v>145</v>
      </c>
      <c r="R822" t="s">
        <v>21</v>
      </c>
      <c r="S822" t="s">
        <v>145</v>
      </c>
      <c r="T822" t="s">
        <v>16</v>
      </c>
      <c r="U822" t="s">
        <v>2082</v>
      </c>
      <c r="V822" t="s">
        <v>2410</v>
      </c>
      <c r="W822">
        <v>100</v>
      </c>
      <c r="X822" t="s">
        <v>32</v>
      </c>
      <c r="Y822" t="s">
        <v>6282</v>
      </c>
      <c r="Z822" t="s">
        <v>6282</v>
      </c>
      <c r="AA822" t="s">
        <v>189</v>
      </c>
      <c r="AB822" s="138">
        <v>44588</v>
      </c>
      <c r="AC822" s="138">
        <v>44769</v>
      </c>
      <c r="AD822" t="s">
        <v>6240</v>
      </c>
      <c r="AE822" t="s">
        <v>5190</v>
      </c>
      <c r="AF822" t="s">
        <v>16</v>
      </c>
      <c r="AG822" t="s">
        <v>189</v>
      </c>
      <c r="AH822" s="138">
        <v>44952</v>
      </c>
      <c r="AI822" t="s">
        <v>2414</v>
      </c>
      <c r="AJ822" t="s">
        <v>189</v>
      </c>
      <c r="AK822" t="s">
        <v>189</v>
      </c>
      <c r="AL822" t="s">
        <v>189</v>
      </c>
      <c r="AM822" t="s">
        <v>189</v>
      </c>
      <c r="AN822" t="s">
        <v>189</v>
      </c>
      <c r="AO822" t="s">
        <v>189</v>
      </c>
      <c r="AP822" t="s">
        <v>5517</v>
      </c>
      <c r="AQ822" t="s">
        <v>16</v>
      </c>
      <c r="AR822" t="s">
        <v>189</v>
      </c>
      <c r="AS822" t="s">
        <v>16</v>
      </c>
      <c r="AT822" t="s">
        <v>189</v>
      </c>
      <c r="AU822" t="s">
        <v>9344</v>
      </c>
      <c r="AV822" t="s">
        <v>189</v>
      </c>
      <c r="AW822" t="s">
        <v>16</v>
      </c>
      <c r="AX822" t="s">
        <v>16</v>
      </c>
      <c r="AY822" t="s">
        <v>16</v>
      </c>
      <c r="AZ822" t="s">
        <v>16</v>
      </c>
      <c r="BA822" t="s">
        <v>16</v>
      </c>
      <c r="BB822" t="s">
        <v>16</v>
      </c>
      <c r="BC822" t="s">
        <v>16</v>
      </c>
      <c r="BD822" t="s">
        <v>16</v>
      </c>
      <c r="BE822" t="s">
        <v>16</v>
      </c>
      <c r="BF822" t="s">
        <v>189</v>
      </c>
      <c r="BG822" t="s">
        <v>189</v>
      </c>
      <c r="BH822">
        <v>0</v>
      </c>
      <c r="BI822">
        <v>0</v>
      </c>
      <c r="BJ822">
        <v>0</v>
      </c>
      <c r="BK822" t="s">
        <v>189</v>
      </c>
      <c r="BL822" t="s">
        <v>189</v>
      </c>
      <c r="BN822" t="s">
        <v>2715</v>
      </c>
      <c r="BO822" t="s">
        <v>16</v>
      </c>
      <c r="BP822" t="s">
        <v>2718</v>
      </c>
      <c r="BQ822" t="s">
        <v>184</v>
      </c>
      <c r="BR822" t="s">
        <v>6744</v>
      </c>
      <c r="BS822" t="s">
        <v>9667</v>
      </c>
      <c r="BT822" t="s">
        <v>16</v>
      </c>
      <c r="BU822" t="s">
        <v>189</v>
      </c>
      <c r="BV822" t="s">
        <v>58</v>
      </c>
      <c r="BW822" t="s">
        <v>185</v>
      </c>
      <c r="BX822" t="s">
        <v>2661</v>
      </c>
      <c r="BY822" t="s">
        <v>16</v>
      </c>
      <c r="BZ822" s="138"/>
      <c r="CA822" s="138">
        <v>44256</v>
      </c>
      <c r="CB822" t="s">
        <v>17</v>
      </c>
      <c r="CC822" t="s">
        <v>17</v>
      </c>
      <c r="CD822" t="s">
        <v>6307</v>
      </c>
      <c r="CE822" t="s">
        <v>189</v>
      </c>
      <c r="CF822" t="s">
        <v>189</v>
      </c>
      <c r="CG822" t="s">
        <v>189</v>
      </c>
      <c r="CH822">
        <v>2022</v>
      </c>
      <c r="CI822" s="7">
        <v>44582</v>
      </c>
      <c r="CJ822" t="s">
        <v>4723</v>
      </c>
      <c r="CK822">
        <v>1</v>
      </c>
      <c r="CL822">
        <v>4</v>
      </c>
      <c r="CM822" s="7">
        <v>44578</v>
      </c>
      <c r="CN822" t="s">
        <v>11824</v>
      </c>
      <c r="CO822" t="s">
        <v>9857</v>
      </c>
      <c r="CP822" t="s">
        <v>11556</v>
      </c>
      <c r="CQ822" t="s">
        <v>11780</v>
      </c>
      <c r="CR822" t="s">
        <v>6003</v>
      </c>
      <c r="CS822" t="s">
        <v>6046</v>
      </c>
      <c r="CT822" t="s">
        <v>9854</v>
      </c>
      <c r="CU822" t="s">
        <v>9873</v>
      </c>
      <c r="CV822" t="s">
        <v>6310</v>
      </c>
      <c r="CW822" t="s">
        <v>9882</v>
      </c>
      <c r="CX822" t="s">
        <v>2717</v>
      </c>
      <c r="CY822" t="s">
        <v>9813</v>
      </c>
      <c r="CZ822" t="s">
        <v>6730</v>
      </c>
      <c r="DA822" t="s">
        <v>188</v>
      </c>
      <c r="DB822" t="s">
        <v>16</v>
      </c>
      <c r="DC822" t="s">
        <v>2715</v>
      </c>
      <c r="DD822" t="s">
        <v>32</v>
      </c>
      <c r="DE822" t="s">
        <v>16</v>
      </c>
      <c r="DF822" t="s">
        <v>16</v>
      </c>
      <c r="DG822" t="s">
        <v>5517</v>
      </c>
      <c r="DH822" t="s">
        <v>2051</v>
      </c>
      <c r="DI822" t="s">
        <v>5843</v>
      </c>
      <c r="DJ822" t="s">
        <v>16</v>
      </c>
      <c r="DK822" t="s">
        <v>16</v>
      </c>
      <c r="DL822" t="s">
        <v>4465</v>
      </c>
      <c r="DM822" t="s">
        <v>16</v>
      </c>
      <c r="DN822" t="s">
        <v>189</v>
      </c>
      <c r="DO822" t="s">
        <v>11825</v>
      </c>
      <c r="DP822" t="s">
        <v>8421</v>
      </c>
      <c r="DQ822" t="s">
        <v>10417</v>
      </c>
      <c r="DR822" t="s">
        <v>8422</v>
      </c>
    </row>
    <row r="823" spans="1:122" x14ac:dyDescent="0.25">
      <c r="A823">
        <v>92</v>
      </c>
      <c r="B823" t="s">
        <v>189</v>
      </c>
      <c r="C823" t="s">
        <v>4118</v>
      </c>
      <c r="D823" s="138">
        <v>44582</v>
      </c>
      <c r="E823" t="s">
        <v>6264</v>
      </c>
      <c r="F823" t="s">
        <v>11</v>
      </c>
      <c r="G823" t="s">
        <v>16</v>
      </c>
      <c r="H823" t="s">
        <v>11</v>
      </c>
      <c r="I823" t="s">
        <v>9802</v>
      </c>
      <c r="J823" t="s">
        <v>100</v>
      </c>
      <c r="K823">
        <v>1.5209999999999999</v>
      </c>
      <c r="L823">
        <v>1.52</v>
      </c>
      <c r="M823">
        <v>9.64</v>
      </c>
      <c r="N823">
        <v>11.843999999999999</v>
      </c>
      <c r="O823" t="s">
        <v>189</v>
      </c>
      <c r="P823" t="s">
        <v>121</v>
      </c>
      <c r="Q823" t="s">
        <v>333</v>
      </c>
      <c r="R823" t="s">
        <v>16</v>
      </c>
      <c r="S823" t="s">
        <v>16</v>
      </c>
      <c r="T823" t="s">
        <v>16</v>
      </c>
      <c r="U823" t="s">
        <v>16</v>
      </c>
      <c r="V823" t="s">
        <v>2410</v>
      </c>
      <c r="W823">
        <v>100</v>
      </c>
      <c r="X823" t="s">
        <v>532</v>
      </c>
      <c r="Y823" t="s">
        <v>6282</v>
      </c>
      <c r="Z823" t="s">
        <v>6282</v>
      </c>
      <c r="AA823" t="s">
        <v>189</v>
      </c>
      <c r="AB823" s="138">
        <v>44588</v>
      </c>
      <c r="AC823" s="138">
        <v>44769</v>
      </c>
      <c r="AD823" t="s">
        <v>6246</v>
      </c>
      <c r="AE823" t="s">
        <v>5201</v>
      </c>
      <c r="AF823" t="s">
        <v>6242</v>
      </c>
      <c r="AG823" t="s">
        <v>189</v>
      </c>
      <c r="AH823" s="138">
        <v>44952</v>
      </c>
      <c r="AI823" t="s">
        <v>2414</v>
      </c>
      <c r="AJ823" t="s">
        <v>189</v>
      </c>
      <c r="AK823" t="s">
        <v>189</v>
      </c>
      <c r="AL823" t="s">
        <v>189</v>
      </c>
      <c r="AM823" t="s">
        <v>189</v>
      </c>
      <c r="AN823" t="s">
        <v>189</v>
      </c>
      <c r="AO823" t="s">
        <v>189</v>
      </c>
      <c r="AP823" t="s">
        <v>5517</v>
      </c>
      <c r="AQ823" t="s">
        <v>16</v>
      </c>
      <c r="AR823" t="s">
        <v>189</v>
      </c>
      <c r="AS823" t="s">
        <v>16</v>
      </c>
      <c r="AT823" t="s">
        <v>189</v>
      </c>
      <c r="AU823" t="s">
        <v>9344</v>
      </c>
      <c r="AV823" t="s">
        <v>189</v>
      </c>
      <c r="AW823" t="s">
        <v>16</v>
      </c>
      <c r="AX823" t="s">
        <v>16</v>
      </c>
      <c r="AY823" t="s">
        <v>16</v>
      </c>
      <c r="AZ823" t="s">
        <v>16</v>
      </c>
      <c r="BA823" t="s">
        <v>16</v>
      </c>
      <c r="BB823" t="s">
        <v>16</v>
      </c>
      <c r="BC823" t="s">
        <v>16</v>
      </c>
      <c r="BD823" t="s">
        <v>16</v>
      </c>
      <c r="BE823" t="s">
        <v>16</v>
      </c>
      <c r="BF823" t="s">
        <v>189</v>
      </c>
      <c r="BG823" t="s">
        <v>189</v>
      </c>
      <c r="BH823">
        <v>0</v>
      </c>
      <c r="BI823">
        <v>0</v>
      </c>
      <c r="BJ823">
        <v>0</v>
      </c>
      <c r="BK823" t="s">
        <v>189</v>
      </c>
      <c r="BL823" t="s">
        <v>189</v>
      </c>
      <c r="BN823" t="s">
        <v>2785</v>
      </c>
      <c r="BO823" t="s">
        <v>16</v>
      </c>
      <c r="BP823" t="s">
        <v>6264</v>
      </c>
      <c r="BQ823" t="s">
        <v>301</v>
      </c>
      <c r="BR823" t="s">
        <v>1937</v>
      </c>
      <c r="BS823" t="s">
        <v>16</v>
      </c>
      <c r="BT823" t="s">
        <v>16</v>
      </c>
      <c r="BU823" t="s">
        <v>189</v>
      </c>
      <c r="BV823" t="s">
        <v>67</v>
      </c>
      <c r="BW823" t="s">
        <v>16</v>
      </c>
      <c r="BX823" t="s">
        <v>186</v>
      </c>
      <c r="BY823" t="s">
        <v>16</v>
      </c>
      <c r="BZ823" s="138"/>
      <c r="CA823" s="138">
        <v>43894</v>
      </c>
      <c r="CB823" t="s">
        <v>60</v>
      </c>
      <c r="CC823" t="s">
        <v>16</v>
      </c>
      <c r="CD823" t="s">
        <v>6307</v>
      </c>
      <c r="CE823" t="s">
        <v>189</v>
      </c>
      <c r="CF823" t="s">
        <v>189</v>
      </c>
      <c r="CG823" t="s">
        <v>189</v>
      </c>
      <c r="CH823">
        <v>2022</v>
      </c>
      <c r="CI823" s="7">
        <v>44582</v>
      </c>
      <c r="CJ823" t="s">
        <v>16</v>
      </c>
      <c r="CK823">
        <v>1</v>
      </c>
      <c r="CL823">
        <v>4</v>
      </c>
      <c r="CM823" s="7">
        <v>44578</v>
      </c>
      <c r="CN823" t="s">
        <v>11824</v>
      </c>
      <c r="CO823" t="s">
        <v>9857</v>
      </c>
      <c r="CP823" t="s">
        <v>11556</v>
      </c>
      <c r="CQ823" t="s">
        <v>11780</v>
      </c>
      <c r="CR823" t="s">
        <v>6003</v>
      </c>
      <c r="CS823" t="s">
        <v>6046</v>
      </c>
      <c r="CT823" t="s">
        <v>9854</v>
      </c>
      <c r="CU823" t="s">
        <v>9873</v>
      </c>
      <c r="CV823" t="s">
        <v>6310</v>
      </c>
      <c r="CW823" t="s">
        <v>9882</v>
      </c>
      <c r="CX823" t="s">
        <v>2787</v>
      </c>
      <c r="CY823" t="s">
        <v>9813</v>
      </c>
      <c r="CZ823" t="s">
        <v>6730</v>
      </c>
      <c r="DA823" t="s">
        <v>188</v>
      </c>
      <c r="DB823" t="s">
        <v>16</v>
      </c>
      <c r="DC823" t="s">
        <v>4119</v>
      </c>
      <c r="DD823" t="s">
        <v>10276</v>
      </c>
      <c r="DE823" t="s">
        <v>16</v>
      </c>
      <c r="DF823" t="s">
        <v>16</v>
      </c>
      <c r="DG823" t="s">
        <v>5517</v>
      </c>
      <c r="DH823" t="s">
        <v>2051</v>
      </c>
      <c r="DI823" t="s">
        <v>5837</v>
      </c>
      <c r="DJ823" t="s">
        <v>16</v>
      </c>
      <c r="DK823" t="s">
        <v>16</v>
      </c>
      <c r="DL823" t="s">
        <v>4465</v>
      </c>
      <c r="DM823" t="s">
        <v>16</v>
      </c>
      <c r="DN823" t="s">
        <v>189</v>
      </c>
      <c r="DO823" t="s">
        <v>11826</v>
      </c>
      <c r="DP823" t="s">
        <v>8423</v>
      </c>
      <c r="DQ823" t="s">
        <v>10417</v>
      </c>
      <c r="DR823" t="s">
        <v>8424</v>
      </c>
    </row>
    <row r="824" spans="1:122" x14ac:dyDescent="0.25">
      <c r="A824">
        <v>91</v>
      </c>
      <c r="B824" t="s">
        <v>189</v>
      </c>
      <c r="C824" t="s">
        <v>4145</v>
      </c>
      <c r="D824" s="138">
        <v>44581</v>
      </c>
      <c r="E824" t="s">
        <v>4148</v>
      </c>
      <c r="F824" t="s">
        <v>2025</v>
      </c>
      <c r="G824" t="s">
        <v>16</v>
      </c>
      <c r="H824" t="s">
        <v>127</v>
      </c>
      <c r="I824" t="s">
        <v>4840</v>
      </c>
      <c r="J824" t="s">
        <v>100</v>
      </c>
      <c r="K824">
        <v>4</v>
      </c>
      <c r="L824">
        <v>4</v>
      </c>
      <c r="M824">
        <v>25.36</v>
      </c>
      <c r="N824">
        <v>31.148</v>
      </c>
      <c r="O824" t="s">
        <v>189</v>
      </c>
      <c r="P824" t="s">
        <v>13</v>
      </c>
      <c r="Q824" t="s">
        <v>638</v>
      </c>
      <c r="R824" t="s">
        <v>598</v>
      </c>
      <c r="S824" t="s">
        <v>638</v>
      </c>
      <c r="T824" t="s">
        <v>16</v>
      </c>
      <c r="U824" t="s">
        <v>65</v>
      </c>
      <c r="V824" t="s">
        <v>2410</v>
      </c>
      <c r="W824">
        <v>100</v>
      </c>
      <c r="X824" t="s">
        <v>22</v>
      </c>
      <c r="Y824" t="s">
        <v>6282</v>
      </c>
      <c r="Z824" t="s">
        <v>6282</v>
      </c>
      <c r="AA824" t="s">
        <v>9887</v>
      </c>
      <c r="AB824" s="138">
        <v>44588</v>
      </c>
      <c r="AC824" s="138">
        <v>44769</v>
      </c>
      <c r="AD824" t="s">
        <v>6246</v>
      </c>
      <c r="AE824" t="s">
        <v>5433</v>
      </c>
      <c r="AF824" t="s">
        <v>6242</v>
      </c>
      <c r="AG824" t="s">
        <v>189</v>
      </c>
      <c r="AH824" s="138">
        <v>45684</v>
      </c>
      <c r="AI824" t="s">
        <v>2414</v>
      </c>
      <c r="AJ824" t="s">
        <v>189</v>
      </c>
      <c r="AK824" t="s">
        <v>189</v>
      </c>
      <c r="AL824" t="s">
        <v>189</v>
      </c>
      <c r="AM824" t="s">
        <v>189</v>
      </c>
      <c r="AN824" t="s">
        <v>189</v>
      </c>
      <c r="AO824" t="s">
        <v>189</v>
      </c>
      <c r="AP824" t="s">
        <v>189</v>
      </c>
      <c r="AQ824" t="s">
        <v>16</v>
      </c>
      <c r="AR824" t="s">
        <v>189</v>
      </c>
      <c r="AS824" t="s">
        <v>16</v>
      </c>
      <c r="AT824" t="s">
        <v>189</v>
      </c>
      <c r="AU824" t="s">
        <v>9344</v>
      </c>
      <c r="AV824" t="s">
        <v>189</v>
      </c>
      <c r="AW824" t="s">
        <v>16</v>
      </c>
      <c r="AX824" t="s">
        <v>16</v>
      </c>
      <c r="AY824" t="s">
        <v>16</v>
      </c>
      <c r="AZ824" t="s">
        <v>16</v>
      </c>
      <c r="BA824" t="s">
        <v>16</v>
      </c>
      <c r="BB824" t="s">
        <v>16</v>
      </c>
      <c r="BC824" t="s">
        <v>16</v>
      </c>
      <c r="BD824" t="s">
        <v>16</v>
      </c>
      <c r="BE824" t="s">
        <v>16</v>
      </c>
      <c r="BF824" t="s">
        <v>189</v>
      </c>
      <c r="BG824" t="s">
        <v>189</v>
      </c>
      <c r="BH824">
        <v>0</v>
      </c>
      <c r="BI824">
        <v>0</v>
      </c>
      <c r="BJ824">
        <v>0</v>
      </c>
      <c r="BK824" t="s">
        <v>189</v>
      </c>
      <c r="BL824" t="s">
        <v>189</v>
      </c>
      <c r="BN824" t="s">
        <v>4144</v>
      </c>
      <c r="BO824" t="s">
        <v>9710</v>
      </c>
      <c r="BP824" t="s">
        <v>4147</v>
      </c>
      <c r="BQ824" t="s">
        <v>240</v>
      </c>
      <c r="BR824" t="s">
        <v>1937</v>
      </c>
      <c r="BS824" t="s">
        <v>16</v>
      </c>
      <c r="BT824" t="s">
        <v>16</v>
      </c>
      <c r="BU824" t="s">
        <v>189</v>
      </c>
      <c r="BV824" t="s">
        <v>27</v>
      </c>
      <c r="BW824" t="s">
        <v>16</v>
      </c>
      <c r="BX824" t="s">
        <v>343</v>
      </c>
      <c r="BY824" t="s">
        <v>16</v>
      </c>
      <c r="BZ824" s="138"/>
      <c r="CA824" s="138">
        <v>38722</v>
      </c>
      <c r="CB824" t="s">
        <v>60</v>
      </c>
      <c r="CC824" t="s">
        <v>16</v>
      </c>
      <c r="CD824" t="s">
        <v>6307</v>
      </c>
      <c r="CE824" t="s">
        <v>189</v>
      </c>
      <c r="CF824" t="s">
        <v>189</v>
      </c>
      <c r="CG824" t="s">
        <v>189</v>
      </c>
      <c r="CH824">
        <v>2022</v>
      </c>
      <c r="CI824" s="7">
        <v>44581</v>
      </c>
      <c r="CJ824" t="s">
        <v>16</v>
      </c>
      <c r="CK824">
        <v>1</v>
      </c>
      <c r="CL824">
        <v>4</v>
      </c>
      <c r="CM824" s="7">
        <v>44578</v>
      </c>
      <c r="CN824" t="s">
        <v>11824</v>
      </c>
      <c r="CO824" t="s">
        <v>9857</v>
      </c>
      <c r="CP824" t="s">
        <v>11556</v>
      </c>
      <c r="CQ824" t="s">
        <v>11780</v>
      </c>
      <c r="CR824" t="s">
        <v>6003</v>
      </c>
      <c r="CS824" t="s">
        <v>6046</v>
      </c>
      <c r="CT824" t="s">
        <v>9854</v>
      </c>
      <c r="CU824" t="s">
        <v>6826</v>
      </c>
      <c r="CV824" t="s">
        <v>6310</v>
      </c>
      <c r="CW824" t="s">
        <v>9874</v>
      </c>
      <c r="CX824" t="s">
        <v>4146</v>
      </c>
      <c r="CY824" t="s">
        <v>9813</v>
      </c>
      <c r="CZ824" t="s">
        <v>6730</v>
      </c>
      <c r="DA824" t="s">
        <v>241</v>
      </c>
      <c r="DB824" t="s">
        <v>16</v>
      </c>
      <c r="DC824" t="s">
        <v>16</v>
      </c>
      <c r="DD824" t="s">
        <v>22</v>
      </c>
      <c r="DE824" t="s">
        <v>16</v>
      </c>
      <c r="DF824" t="s">
        <v>3297</v>
      </c>
      <c r="DG824" t="s">
        <v>4727</v>
      </c>
      <c r="DH824" t="s">
        <v>2051</v>
      </c>
      <c r="DI824" t="s">
        <v>4502</v>
      </c>
      <c r="DJ824" t="s">
        <v>9887</v>
      </c>
      <c r="DK824" t="s">
        <v>4345</v>
      </c>
      <c r="DL824" t="s">
        <v>4345</v>
      </c>
      <c r="DM824" t="s">
        <v>9708</v>
      </c>
      <c r="DN824" t="s">
        <v>189</v>
      </c>
      <c r="DO824" t="s">
        <v>11336</v>
      </c>
      <c r="DP824" t="s">
        <v>8425</v>
      </c>
      <c r="DQ824" t="s">
        <v>10418</v>
      </c>
      <c r="DR824" t="s">
        <v>8426</v>
      </c>
    </row>
    <row r="825" spans="1:122" x14ac:dyDescent="0.25">
      <c r="A825">
        <v>90</v>
      </c>
      <c r="B825" t="s">
        <v>189</v>
      </c>
      <c r="C825" t="s">
        <v>4142</v>
      </c>
      <c r="D825" s="138">
        <v>44581</v>
      </c>
      <c r="E825" t="s">
        <v>4667</v>
      </c>
      <c r="F825" t="s">
        <v>1960</v>
      </c>
      <c r="G825" t="s">
        <v>16</v>
      </c>
      <c r="H825" t="s">
        <v>11</v>
      </c>
      <c r="I825" t="s">
        <v>9802</v>
      </c>
      <c r="J825" t="s">
        <v>100</v>
      </c>
      <c r="K825">
        <v>2</v>
      </c>
      <c r="L825">
        <v>2</v>
      </c>
      <c r="M825">
        <v>12.68</v>
      </c>
      <c r="N825">
        <v>15.574</v>
      </c>
      <c r="O825" t="s">
        <v>189</v>
      </c>
      <c r="P825" t="s">
        <v>121</v>
      </c>
      <c r="Q825" t="s">
        <v>642</v>
      </c>
      <c r="R825" t="s">
        <v>4140</v>
      </c>
      <c r="S825" t="s">
        <v>642</v>
      </c>
      <c r="T825" t="s">
        <v>16</v>
      </c>
      <c r="U825" t="s">
        <v>1936</v>
      </c>
      <c r="V825" t="s">
        <v>2410</v>
      </c>
      <c r="W825">
        <v>100</v>
      </c>
      <c r="X825" t="s">
        <v>15</v>
      </c>
      <c r="Y825" t="s">
        <v>6282</v>
      </c>
      <c r="Z825" t="s">
        <v>6282</v>
      </c>
      <c r="AA825" t="s">
        <v>189</v>
      </c>
      <c r="AB825" s="138">
        <v>44588</v>
      </c>
      <c r="AC825" s="138">
        <v>44769</v>
      </c>
      <c r="AD825" t="s">
        <v>6242</v>
      </c>
      <c r="AE825" t="s">
        <v>5432</v>
      </c>
      <c r="AF825" t="s">
        <v>6242</v>
      </c>
      <c r="AG825" t="s">
        <v>189</v>
      </c>
      <c r="AH825" s="138">
        <v>44952</v>
      </c>
      <c r="AI825" t="s">
        <v>2414</v>
      </c>
      <c r="AJ825" t="s">
        <v>189</v>
      </c>
      <c r="AK825" t="s">
        <v>189</v>
      </c>
      <c r="AL825" t="s">
        <v>189</v>
      </c>
      <c r="AM825" t="s">
        <v>189</v>
      </c>
      <c r="AN825" t="s">
        <v>189</v>
      </c>
      <c r="AO825" t="s">
        <v>189</v>
      </c>
      <c r="AP825" t="s">
        <v>5517</v>
      </c>
      <c r="AQ825" t="s">
        <v>16</v>
      </c>
      <c r="AR825" t="s">
        <v>189</v>
      </c>
      <c r="AS825" t="s">
        <v>16</v>
      </c>
      <c r="AT825" t="s">
        <v>189</v>
      </c>
      <c r="AU825" t="s">
        <v>9344</v>
      </c>
      <c r="AV825" t="s">
        <v>189</v>
      </c>
      <c r="AW825" t="s">
        <v>16</v>
      </c>
      <c r="AX825" t="s">
        <v>16</v>
      </c>
      <c r="AY825" t="s">
        <v>16</v>
      </c>
      <c r="AZ825" t="s">
        <v>16</v>
      </c>
      <c r="BA825" t="s">
        <v>16</v>
      </c>
      <c r="BB825" t="s">
        <v>16</v>
      </c>
      <c r="BC825" t="s">
        <v>16</v>
      </c>
      <c r="BD825" t="s">
        <v>16</v>
      </c>
      <c r="BE825" t="s">
        <v>16</v>
      </c>
      <c r="BF825" t="s">
        <v>189</v>
      </c>
      <c r="BG825" t="s">
        <v>189</v>
      </c>
      <c r="BH825">
        <v>0</v>
      </c>
      <c r="BI825">
        <v>0</v>
      </c>
      <c r="BJ825">
        <v>0</v>
      </c>
      <c r="BK825" t="s">
        <v>189</v>
      </c>
      <c r="BL825" t="s">
        <v>189</v>
      </c>
      <c r="BN825" t="s">
        <v>4141</v>
      </c>
      <c r="BO825" t="s">
        <v>16</v>
      </c>
      <c r="BP825" t="s">
        <v>4667</v>
      </c>
      <c r="BQ825" t="s">
        <v>184</v>
      </c>
      <c r="BR825" t="s">
        <v>5653</v>
      </c>
      <c r="BS825" t="s">
        <v>9682</v>
      </c>
      <c r="BT825" t="s">
        <v>6875</v>
      </c>
      <c r="BU825" t="s">
        <v>189</v>
      </c>
      <c r="BV825" t="s">
        <v>37</v>
      </c>
      <c r="BW825" t="s">
        <v>189</v>
      </c>
      <c r="BX825" t="s">
        <v>16</v>
      </c>
      <c r="BY825" t="s">
        <v>16</v>
      </c>
      <c r="BZ825" s="138"/>
      <c r="CA825" s="138">
        <v>44581</v>
      </c>
      <c r="CB825" t="s">
        <v>29</v>
      </c>
      <c r="CC825" t="s">
        <v>16</v>
      </c>
      <c r="CD825" t="s">
        <v>6307</v>
      </c>
      <c r="CE825" t="s">
        <v>189</v>
      </c>
      <c r="CF825" t="s">
        <v>189</v>
      </c>
      <c r="CG825" t="s">
        <v>189</v>
      </c>
      <c r="CH825">
        <v>2022</v>
      </c>
      <c r="CI825" s="7">
        <v>44581</v>
      </c>
      <c r="CJ825" t="s">
        <v>16</v>
      </c>
      <c r="CK825">
        <v>1</v>
      </c>
      <c r="CL825">
        <v>4</v>
      </c>
      <c r="CM825" s="7">
        <v>44578</v>
      </c>
      <c r="CN825" t="s">
        <v>11824</v>
      </c>
      <c r="CO825" t="s">
        <v>9857</v>
      </c>
      <c r="CP825" t="s">
        <v>11556</v>
      </c>
      <c r="CQ825" t="s">
        <v>11780</v>
      </c>
      <c r="CR825" t="s">
        <v>6003</v>
      </c>
      <c r="CS825" t="s">
        <v>6046</v>
      </c>
      <c r="CT825" t="s">
        <v>9854</v>
      </c>
      <c r="CU825" t="s">
        <v>9873</v>
      </c>
      <c r="CV825" t="s">
        <v>6307</v>
      </c>
      <c r="CW825" t="s">
        <v>9882</v>
      </c>
      <c r="CX825" t="s">
        <v>4143</v>
      </c>
      <c r="CY825" t="s">
        <v>9813</v>
      </c>
      <c r="CZ825" t="s">
        <v>6730</v>
      </c>
      <c r="DA825" t="s">
        <v>252</v>
      </c>
      <c r="DB825" t="s">
        <v>9801</v>
      </c>
      <c r="DC825" t="s">
        <v>16</v>
      </c>
      <c r="DD825" t="s">
        <v>15</v>
      </c>
      <c r="DE825" t="s">
        <v>16</v>
      </c>
      <c r="DF825" t="s">
        <v>16</v>
      </c>
      <c r="DG825" t="s">
        <v>5517</v>
      </c>
      <c r="DH825" t="s">
        <v>2051</v>
      </c>
      <c r="DI825" t="s">
        <v>4504</v>
      </c>
      <c r="DJ825" t="s">
        <v>16</v>
      </c>
      <c r="DK825" t="s">
        <v>16</v>
      </c>
      <c r="DL825" t="s">
        <v>4465</v>
      </c>
      <c r="DM825" t="s">
        <v>16</v>
      </c>
      <c r="DN825" t="s">
        <v>189</v>
      </c>
      <c r="DO825" t="s">
        <v>10966</v>
      </c>
      <c r="DP825" t="s">
        <v>8427</v>
      </c>
      <c r="DQ825" t="s">
        <v>10418</v>
      </c>
      <c r="DR825" t="s">
        <v>8428</v>
      </c>
    </row>
    <row r="826" spans="1:122" x14ac:dyDescent="0.25">
      <c r="A826">
        <v>89</v>
      </c>
      <c r="B826" t="s">
        <v>189</v>
      </c>
      <c r="C826" t="s">
        <v>3840</v>
      </c>
      <c r="D826" s="138">
        <v>44581</v>
      </c>
      <c r="E826" t="s">
        <v>4139</v>
      </c>
      <c r="F826" t="s">
        <v>11</v>
      </c>
      <c r="G826" t="s">
        <v>1932</v>
      </c>
      <c r="H826" t="s">
        <v>11</v>
      </c>
      <c r="I826" t="s">
        <v>9802</v>
      </c>
      <c r="J826" t="s">
        <v>100</v>
      </c>
      <c r="K826">
        <v>0.48</v>
      </c>
      <c r="L826">
        <v>0.48</v>
      </c>
      <c r="M826">
        <v>3.04</v>
      </c>
      <c r="N826">
        <v>3.738</v>
      </c>
      <c r="O826" t="s">
        <v>189</v>
      </c>
      <c r="P826" t="s">
        <v>13</v>
      </c>
      <c r="Q826" t="s">
        <v>1228</v>
      </c>
      <c r="R826" t="s">
        <v>4138</v>
      </c>
      <c r="S826" t="s">
        <v>1228</v>
      </c>
      <c r="T826" t="s">
        <v>16</v>
      </c>
      <c r="U826" t="s">
        <v>65</v>
      </c>
      <c r="V826" t="s">
        <v>2410</v>
      </c>
      <c r="W826">
        <v>100</v>
      </c>
      <c r="X826" t="s">
        <v>22</v>
      </c>
      <c r="Y826" t="s">
        <v>1883</v>
      </c>
      <c r="Z826" t="s">
        <v>1883</v>
      </c>
      <c r="AA826" t="s">
        <v>189</v>
      </c>
      <c r="AB826" s="138">
        <v>44586</v>
      </c>
      <c r="AC826" s="138">
        <v>44767</v>
      </c>
      <c r="AD826" t="s">
        <v>6241</v>
      </c>
      <c r="AE826" t="s">
        <v>5389</v>
      </c>
      <c r="AF826" t="s">
        <v>16</v>
      </c>
      <c r="AG826" t="s">
        <v>189</v>
      </c>
      <c r="AH826" s="138">
        <v>45682</v>
      </c>
      <c r="AI826" t="s">
        <v>2414</v>
      </c>
      <c r="AJ826" t="s">
        <v>189</v>
      </c>
      <c r="AK826" t="s">
        <v>189</v>
      </c>
      <c r="AL826" t="s">
        <v>189</v>
      </c>
      <c r="AM826" t="s">
        <v>189</v>
      </c>
      <c r="AN826" t="s">
        <v>189</v>
      </c>
      <c r="AO826" t="s">
        <v>189</v>
      </c>
      <c r="AP826" t="s">
        <v>189</v>
      </c>
      <c r="AQ826" t="s">
        <v>16</v>
      </c>
      <c r="AR826" t="s">
        <v>189</v>
      </c>
      <c r="AS826" t="s">
        <v>16</v>
      </c>
      <c r="AT826" t="s">
        <v>189</v>
      </c>
      <c r="AU826" t="s">
        <v>9344</v>
      </c>
      <c r="AV826" t="s">
        <v>189</v>
      </c>
      <c r="AW826" t="s">
        <v>16</v>
      </c>
      <c r="AX826" t="s">
        <v>16</v>
      </c>
      <c r="AY826" t="s">
        <v>16</v>
      </c>
      <c r="AZ826" t="s">
        <v>16</v>
      </c>
      <c r="BA826" t="s">
        <v>16</v>
      </c>
      <c r="BB826" t="s">
        <v>16</v>
      </c>
      <c r="BC826" t="s">
        <v>16</v>
      </c>
      <c r="BD826" t="s">
        <v>16</v>
      </c>
      <c r="BE826" t="s">
        <v>16</v>
      </c>
      <c r="BF826" t="s">
        <v>189</v>
      </c>
      <c r="BG826" t="s">
        <v>189</v>
      </c>
      <c r="BH826">
        <v>0</v>
      </c>
      <c r="BI826">
        <v>0</v>
      </c>
      <c r="BJ826">
        <v>0</v>
      </c>
      <c r="BK826" t="s">
        <v>189</v>
      </c>
      <c r="BL826" t="s">
        <v>189</v>
      </c>
      <c r="BN826" t="s">
        <v>3836</v>
      </c>
      <c r="BO826" t="s">
        <v>7116</v>
      </c>
      <c r="BP826" t="s">
        <v>3839</v>
      </c>
      <c r="BQ826" t="s">
        <v>184</v>
      </c>
      <c r="BR826" t="s">
        <v>6744</v>
      </c>
      <c r="BS826" t="s">
        <v>202</v>
      </c>
      <c r="BT826" t="s">
        <v>16</v>
      </c>
      <c r="BU826" t="s">
        <v>189</v>
      </c>
      <c r="BV826" t="s">
        <v>27</v>
      </c>
      <c r="BW826" t="s">
        <v>195</v>
      </c>
      <c r="BX826" t="s">
        <v>279</v>
      </c>
      <c r="BY826" t="s">
        <v>2610</v>
      </c>
      <c r="BZ826" s="138"/>
      <c r="CA826" s="138">
        <v>44447</v>
      </c>
      <c r="CB826" t="s">
        <v>17</v>
      </c>
      <c r="CC826" t="s">
        <v>17</v>
      </c>
      <c r="CD826" t="s">
        <v>6307</v>
      </c>
      <c r="CE826" t="s">
        <v>189</v>
      </c>
      <c r="CF826" t="s">
        <v>189</v>
      </c>
      <c r="CG826" t="s">
        <v>189</v>
      </c>
      <c r="CH826">
        <v>2022</v>
      </c>
      <c r="CI826" s="7">
        <v>44581</v>
      </c>
      <c r="CJ826" t="s">
        <v>4723</v>
      </c>
      <c r="CK826">
        <v>1</v>
      </c>
      <c r="CL826">
        <v>4</v>
      </c>
      <c r="CM826" s="7">
        <v>44578</v>
      </c>
      <c r="CN826" t="s">
        <v>11824</v>
      </c>
      <c r="CO826" t="s">
        <v>9857</v>
      </c>
      <c r="CP826" t="s">
        <v>11556</v>
      </c>
      <c r="CQ826" t="s">
        <v>11780</v>
      </c>
      <c r="CR826" t="s">
        <v>6003</v>
      </c>
      <c r="CS826" t="s">
        <v>6046</v>
      </c>
      <c r="CT826" t="s">
        <v>9854</v>
      </c>
      <c r="CU826" t="s">
        <v>9873</v>
      </c>
      <c r="CV826" t="s">
        <v>6310</v>
      </c>
      <c r="CW826" t="s">
        <v>9874</v>
      </c>
      <c r="CX826" t="s">
        <v>3838</v>
      </c>
      <c r="CY826" t="s">
        <v>9813</v>
      </c>
      <c r="CZ826" t="s">
        <v>6730</v>
      </c>
      <c r="DA826" t="s">
        <v>188</v>
      </c>
      <c r="DB826" t="s">
        <v>16</v>
      </c>
      <c r="DC826" t="s">
        <v>16</v>
      </c>
      <c r="DD826" t="s">
        <v>22</v>
      </c>
      <c r="DE826" t="s">
        <v>16</v>
      </c>
      <c r="DF826" t="s">
        <v>391</v>
      </c>
      <c r="DG826" t="s">
        <v>4727</v>
      </c>
      <c r="DH826" t="s">
        <v>6766</v>
      </c>
      <c r="DI826" t="s">
        <v>4534</v>
      </c>
      <c r="DJ826" t="s">
        <v>16</v>
      </c>
      <c r="DK826" t="s">
        <v>16</v>
      </c>
      <c r="DL826" t="s">
        <v>5972</v>
      </c>
      <c r="DM826" t="s">
        <v>6245</v>
      </c>
      <c r="DN826" t="s">
        <v>189</v>
      </c>
      <c r="DO826" t="s">
        <v>11337</v>
      </c>
      <c r="DP826" t="s">
        <v>8429</v>
      </c>
      <c r="DQ826" t="s">
        <v>10418</v>
      </c>
      <c r="DR826" t="s">
        <v>8430</v>
      </c>
    </row>
    <row r="827" spans="1:122" x14ac:dyDescent="0.25">
      <c r="A827">
        <v>88</v>
      </c>
      <c r="B827" t="s">
        <v>189</v>
      </c>
      <c r="C827" t="s">
        <v>3668</v>
      </c>
      <c r="D827" s="138">
        <v>44581</v>
      </c>
      <c r="E827" t="s">
        <v>4137</v>
      </c>
      <c r="F827" t="s">
        <v>11</v>
      </c>
      <c r="G827" t="s">
        <v>1932</v>
      </c>
      <c r="H827" t="s">
        <v>11</v>
      </c>
      <c r="I827" t="s">
        <v>9802</v>
      </c>
      <c r="J827" t="s">
        <v>100</v>
      </c>
      <c r="K827">
        <v>0.28599999999999998</v>
      </c>
      <c r="L827">
        <v>0.28999999999999998</v>
      </c>
      <c r="M827">
        <v>1.81</v>
      </c>
      <c r="N827">
        <v>2.2269999999999999</v>
      </c>
      <c r="O827" t="s">
        <v>189</v>
      </c>
      <c r="P827" t="s">
        <v>13</v>
      </c>
      <c r="Q827" t="s">
        <v>797</v>
      </c>
      <c r="R827" t="s">
        <v>16</v>
      </c>
      <c r="S827" t="s">
        <v>16</v>
      </c>
      <c r="T827" t="s">
        <v>16</v>
      </c>
      <c r="U827" t="s">
        <v>16</v>
      </c>
      <c r="V827" t="s">
        <v>2410</v>
      </c>
      <c r="W827">
        <v>100</v>
      </c>
      <c r="X827" t="s">
        <v>22</v>
      </c>
      <c r="Y827" t="s">
        <v>6282</v>
      </c>
      <c r="Z827" t="s">
        <v>6282</v>
      </c>
      <c r="AA827" t="s">
        <v>189</v>
      </c>
      <c r="AB827" s="138">
        <v>44585</v>
      </c>
      <c r="AC827" s="138">
        <v>44766</v>
      </c>
      <c r="AD827" t="s">
        <v>6241</v>
      </c>
      <c r="AE827" t="s">
        <v>5361</v>
      </c>
      <c r="AF827" t="s">
        <v>16</v>
      </c>
      <c r="AG827" t="s">
        <v>189</v>
      </c>
      <c r="AH827" s="138">
        <v>45681</v>
      </c>
      <c r="AI827" t="s">
        <v>2414</v>
      </c>
      <c r="AJ827" t="s">
        <v>189</v>
      </c>
      <c r="AK827" t="s">
        <v>189</v>
      </c>
      <c r="AL827" t="s">
        <v>189</v>
      </c>
      <c r="AM827" t="s">
        <v>189</v>
      </c>
      <c r="AN827" t="s">
        <v>189</v>
      </c>
      <c r="AO827" t="s">
        <v>189</v>
      </c>
      <c r="AP827" t="s">
        <v>189</v>
      </c>
      <c r="AQ827" t="s">
        <v>16</v>
      </c>
      <c r="AR827" t="s">
        <v>189</v>
      </c>
      <c r="AS827" t="s">
        <v>16</v>
      </c>
      <c r="AT827" t="s">
        <v>189</v>
      </c>
      <c r="AU827" t="s">
        <v>9344</v>
      </c>
      <c r="AV827" t="s">
        <v>189</v>
      </c>
      <c r="AW827" t="s">
        <v>16</v>
      </c>
      <c r="AX827" t="s">
        <v>16</v>
      </c>
      <c r="AY827" t="s">
        <v>16</v>
      </c>
      <c r="AZ827" t="s">
        <v>16</v>
      </c>
      <c r="BA827" t="s">
        <v>16</v>
      </c>
      <c r="BB827" t="s">
        <v>16</v>
      </c>
      <c r="BC827" t="s">
        <v>16</v>
      </c>
      <c r="BD827" t="s">
        <v>16</v>
      </c>
      <c r="BE827" t="s">
        <v>16</v>
      </c>
      <c r="BF827" t="s">
        <v>189</v>
      </c>
      <c r="BG827" t="s">
        <v>189</v>
      </c>
      <c r="BH827">
        <v>0</v>
      </c>
      <c r="BI827">
        <v>0</v>
      </c>
      <c r="BJ827">
        <v>0</v>
      </c>
      <c r="BK827" t="s">
        <v>189</v>
      </c>
      <c r="BL827" t="s">
        <v>189</v>
      </c>
      <c r="BN827" t="s">
        <v>3664</v>
      </c>
      <c r="BO827" t="s">
        <v>7115</v>
      </c>
      <c r="BP827" t="s">
        <v>3667</v>
      </c>
      <c r="BQ827" t="s">
        <v>184</v>
      </c>
      <c r="BR827" t="s">
        <v>6744</v>
      </c>
      <c r="BS827" t="s">
        <v>9667</v>
      </c>
      <c r="BT827" t="s">
        <v>16</v>
      </c>
      <c r="BU827" t="s">
        <v>189</v>
      </c>
      <c r="BV827" t="s">
        <v>27</v>
      </c>
      <c r="BW827" t="s">
        <v>9689</v>
      </c>
      <c r="BX827" t="s">
        <v>279</v>
      </c>
      <c r="BY827" t="s">
        <v>2610</v>
      </c>
      <c r="BZ827" s="138"/>
      <c r="CA827" s="138">
        <v>44581</v>
      </c>
      <c r="CB827" t="s">
        <v>17</v>
      </c>
      <c r="CC827" t="s">
        <v>17</v>
      </c>
      <c r="CD827" t="s">
        <v>6307</v>
      </c>
      <c r="CE827" t="s">
        <v>189</v>
      </c>
      <c r="CF827" t="s">
        <v>189</v>
      </c>
      <c r="CG827" t="s">
        <v>189</v>
      </c>
      <c r="CH827">
        <v>2022</v>
      </c>
      <c r="CI827" s="7">
        <v>44581</v>
      </c>
      <c r="CJ827" t="s">
        <v>4723</v>
      </c>
      <c r="CK827">
        <v>1</v>
      </c>
      <c r="CL827">
        <v>4</v>
      </c>
      <c r="CM827" s="7">
        <v>44578</v>
      </c>
      <c r="CN827" t="s">
        <v>11824</v>
      </c>
      <c r="CO827" t="s">
        <v>9857</v>
      </c>
      <c r="CP827" t="s">
        <v>11556</v>
      </c>
      <c r="CQ827" t="s">
        <v>11780</v>
      </c>
      <c r="CR827" t="s">
        <v>6003</v>
      </c>
      <c r="CS827" t="s">
        <v>6046</v>
      </c>
      <c r="CT827" t="s">
        <v>9854</v>
      </c>
      <c r="CU827" t="s">
        <v>9873</v>
      </c>
      <c r="CV827" t="s">
        <v>6307</v>
      </c>
      <c r="CW827" t="s">
        <v>9874</v>
      </c>
      <c r="CX827" t="s">
        <v>3666</v>
      </c>
      <c r="CY827" t="s">
        <v>9813</v>
      </c>
      <c r="CZ827" t="s">
        <v>6730</v>
      </c>
      <c r="DA827" t="s">
        <v>188</v>
      </c>
      <c r="DB827" t="s">
        <v>16</v>
      </c>
      <c r="DC827" t="s">
        <v>16</v>
      </c>
      <c r="DD827" t="s">
        <v>22</v>
      </c>
      <c r="DE827" t="s">
        <v>16</v>
      </c>
      <c r="DF827" t="s">
        <v>509</v>
      </c>
      <c r="DG827" t="s">
        <v>4727</v>
      </c>
      <c r="DH827" t="s">
        <v>6766</v>
      </c>
      <c r="DI827" t="s">
        <v>5952</v>
      </c>
      <c r="DJ827" t="s">
        <v>16</v>
      </c>
      <c r="DK827" t="s">
        <v>16</v>
      </c>
      <c r="DL827" t="s">
        <v>5972</v>
      </c>
      <c r="DM827" t="s">
        <v>6245</v>
      </c>
      <c r="DN827" t="s">
        <v>189</v>
      </c>
      <c r="DO827" t="s">
        <v>11338</v>
      </c>
      <c r="DP827" t="s">
        <v>8431</v>
      </c>
      <c r="DQ827" t="s">
        <v>10418</v>
      </c>
      <c r="DR827" t="s">
        <v>8432</v>
      </c>
    </row>
    <row r="828" spans="1:122" x14ac:dyDescent="0.25">
      <c r="A828">
        <v>87</v>
      </c>
      <c r="B828" t="s">
        <v>189</v>
      </c>
      <c r="C828" t="s">
        <v>4136</v>
      </c>
      <c r="D828" s="138">
        <v>44581</v>
      </c>
      <c r="E828" t="s">
        <v>4135</v>
      </c>
      <c r="F828" t="s">
        <v>4130</v>
      </c>
      <c r="G828" t="s">
        <v>1926</v>
      </c>
      <c r="H828" t="s">
        <v>500</v>
      </c>
      <c r="I828" t="s">
        <v>4840</v>
      </c>
      <c r="J828" t="s">
        <v>100</v>
      </c>
      <c r="K828">
        <v>5</v>
      </c>
      <c r="L828">
        <v>5</v>
      </c>
      <c r="M828">
        <v>31.7</v>
      </c>
      <c r="N828">
        <v>38.935000000000002</v>
      </c>
      <c r="O828" t="s">
        <v>189</v>
      </c>
      <c r="P828" t="s">
        <v>104</v>
      </c>
      <c r="Q828" t="s">
        <v>506</v>
      </c>
      <c r="R828" t="s">
        <v>1224</v>
      </c>
      <c r="S828" t="s">
        <v>567</v>
      </c>
      <c r="T828" t="s">
        <v>567</v>
      </c>
      <c r="U828" t="s">
        <v>1938</v>
      </c>
      <c r="V828" t="s">
        <v>2410</v>
      </c>
      <c r="W828">
        <v>99.721999999999994</v>
      </c>
      <c r="X828" t="s">
        <v>87</v>
      </c>
      <c r="Y828" t="s">
        <v>6282</v>
      </c>
      <c r="Z828" t="s">
        <v>6282</v>
      </c>
      <c r="AA828" t="s">
        <v>189</v>
      </c>
      <c r="AB828" s="138">
        <v>44588</v>
      </c>
      <c r="AC828" s="138">
        <v>44769</v>
      </c>
      <c r="AD828" t="s">
        <v>6242</v>
      </c>
      <c r="AE828" t="s">
        <v>5431</v>
      </c>
      <c r="AF828" t="s">
        <v>16</v>
      </c>
      <c r="AG828" t="s">
        <v>189</v>
      </c>
      <c r="AH828" s="138">
        <v>46414</v>
      </c>
      <c r="AI828" t="s">
        <v>2414</v>
      </c>
      <c r="AJ828" t="s">
        <v>189</v>
      </c>
      <c r="AK828" t="s">
        <v>189</v>
      </c>
      <c r="AL828" t="s">
        <v>189</v>
      </c>
      <c r="AM828" t="s">
        <v>189</v>
      </c>
      <c r="AN828" t="s">
        <v>189</v>
      </c>
      <c r="AO828" t="s">
        <v>189</v>
      </c>
      <c r="AP828" t="s">
        <v>189</v>
      </c>
      <c r="AQ828" t="s">
        <v>16</v>
      </c>
      <c r="AR828" t="s">
        <v>189</v>
      </c>
      <c r="AS828" t="s">
        <v>8436</v>
      </c>
      <c r="AT828" t="s">
        <v>189</v>
      </c>
      <c r="AU828" t="s">
        <v>9344</v>
      </c>
      <c r="AV828" t="s">
        <v>189</v>
      </c>
      <c r="AW828" t="s">
        <v>16</v>
      </c>
      <c r="AX828" t="s">
        <v>16</v>
      </c>
      <c r="AY828" t="s">
        <v>16</v>
      </c>
      <c r="AZ828" t="s">
        <v>16</v>
      </c>
      <c r="BA828" t="s">
        <v>16</v>
      </c>
      <c r="BB828" t="s">
        <v>16</v>
      </c>
      <c r="BC828" t="s">
        <v>199</v>
      </c>
      <c r="BD828" t="s">
        <v>16</v>
      </c>
      <c r="BE828" t="s">
        <v>2136</v>
      </c>
      <c r="BF828" t="s">
        <v>189</v>
      </c>
      <c r="BG828" t="s">
        <v>189</v>
      </c>
      <c r="BH828">
        <v>0</v>
      </c>
      <c r="BI828">
        <v>0</v>
      </c>
      <c r="BJ828">
        <v>0</v>
      </c>
      <c r="BK828" t="s">
        <v>189</v>
      </c>
      <c r="BL828" t="s">
        <v>189</v>
      </c>
      <c r="BN828" t="s">
        <v>4132</v>
      </c>
      <c r="BO828" t="s">
        <v>16</v>
      </c>
      <c r="BP828" t="s">
        <v>4135</v>
      </c>
      <c r="BQ828" t="s">
        <v>240</v>
      </c>
      <c r="BR828" t="s">
        <v>5653</v>
      </c>
      <c r="BS828" t="s">
        <v>9682</v>
      </c>
      <c r="BT828" t="s">
        <v>6876</v>
      </c>
      <c r="BU828" t="s">
        <v>9685</v>
      </c>
      <c r="BV828" t="s">
        <v>133</v>
      </c>
      <c r="BW828" t="s">
        <v>16</v>
      </c>
      <c r="BX828" t="s">
        <v>1318</v>
      </c>
      <c r="BY828" t="s">
        <v>16</v>
      </c>
      <c r="BZ828" s="138"/>
      <c r="CA828" s="138">
        <v>41975</v>
      </c>
      <c r="CB828" t="s">
        <v>29</v>
      </c>
      <c r="CC828" t="s">
        <v>29</v>
      </c>
      <c r="CD828" t="s">
        <v>6307</v>
      </c>
      <c r="CE828" t="s">
        <v>189</v>
      </c>
      <c r="CF828" t="s">
        <v>189</v>
      </c>
      <c r="CG828" t="s">
        <v>189</v>
      </c>
      <c r="CH828">
        <v>2022</v>
      </c>
      <c r="CI828" s="7">
        <v>44581</v>
      </c>
      <c r="CJ828" t="s">
        <v>16</v>
      </c>
      <c r="CK828">
        <v>1</v>
      </c>
      <c r="CL828">
        <v>4</v>
      </c>
      <c r="CM828" s="7">
        <v>44578</v>
      </c>
      <c r="CN828" t="s">
        <v>11824</v>
      </c>
      <c r="CO828" t="s">
        <v>9857</v>
      </c>
      <c r="CP828" t="s">
        <v>11556</v>
      </c>
      <c r="CQ828" t="s">
        <v>11780</v>
      </c>
      <c r="CR828" t="s">
        <v>6003</v>
      </c>
      <c r="CS828" t="s">
        <v>6046</v>
      </c>
      <c r="CT828" t="s">
        <v>9854</v>
      </c>
      <c r="CU828" t="s">
        <v>6826</v>
      </c>
      <c r="CV828" t="s">
        <v>6310</v>
      </c>
      <c r="CW828" t="s">
        <v>9912</v>
      </c>
      <c r="CX828" t="s">
        <v>4134</v>
      </c>
      <c r="CY828" t="s">
        <v>9813</v>
      </c>
      <c r="CZ828" t="s">
        <v>6730</v>
      </c>
      <c r="DA828" t="s">
        <v>252</v>
      </c>
      <c r="DB828" t="s">
        <v>9800</v>
      </c>
      <c r="DC828" t="s">
        <v>16</v>
      </c>
      <c r="DD828" t="s">
        <v>87</v>
      </c>
      <c r="DE828" t="s">
        <v>4132</v>
      </c>
      <c r="DF828" t="s">
        <v>16</v>
      </c>
      <c r="DG828" t="s">
        <v>4730</v>
      </c>
      <c r="DH828" t="s">
        <v>2051</v>
      </c>
      <c r="DI828" t="s">
        <v>4517</v>
      </c>
      <c r="DJ828" t="s">
        <v>16</v>
      </c>
      <c r="DK828" t="s">
        <v>16</v>
      </c>
      <c r="DL828" t="s">
        <v>4465</v>
      </c>
      <c r="DM828" t="s">
        <v>16</v>
      </c>
      <c r="DN828" t="s">
        <v>189</v>
      </c>
      <c r="DO828" t="s">
        <v>10967</v>
      </c>
      <c r="DP828" t="s">
        <v>8434</v>
      </c>
      <c r="DQ828" t="s">
        <v>10418</v>
      </c>
      <c r="DR828" t="s">
        <v>8437</v>
      </c>
    </row>
    <row r="829" spans="1:122" x14ac:dyDescent="0.25">
      <c r="A829">
        <v>86</v>
      </c>
      <c r="B829" t="s">
        <v>189</v>
      </c>
      <c r="C829" t="s">
        <v>4133</v>
      </c>
      <c r="D829" s="138">
        <v>44581</v>
      </c>
      <c r="E829" t="s">
        <v>4135</v>
      </c>
      <c r="F829" t="s">
        <v>4130</v>
      </c>
      <c r="G829" t="s">
        <v>1926</v>
      </c>
      <c r="H829" t="s">
        <v>500</v>
      </c>
      <c r="I829" t="s">
        <v>4840</v>
      </c>
      <c r="J829" t="s">
        <v>100</v>
      </c>
      <c r="K829">
        <v>7</v>
      </c>
      <c r="L829">
        <v>7</v>
      </c>
      <c r="M829">
        <v>44.39</v>
      </c>
      <c r="N829">
        <v>54.509</v>
      </c>
      <c r="O829" t="s">
        <v>189</v>
      </c>
      <c r="P829" t="s">
        <v>13</v>
      </c>
      <c r="Q829" t="s">
        <v>4131</v>
      </c>
      <c r="R829" t="s">
        <v>553</v>
      </c>
      <c r="S829" t="s">
        <v>483</v>
      </c>
      <c r="T829" t="s">
        <v>483</v>
      </c>
      <c r="U829" t="s">
        <v>1938</v>
      </c>
      <c r="V829" t="s">
        <v>2410</v>
      </c>
      <c r="W829">
        <v>99.706000000000003</v>
      </c>
      <c r="X829" t="s">
        <v>87</v>
      </c>
      <c r="Y829" t="s">
        <v>6282</v>
      </c>
      <c r="Z829" t="s">
        <v>6282</v>
      </c>
      <c r="AA829" t="s">
        <v>189</v>
      </c>
      <c r="AB829" s="138">
        <v>44588</v>
      </c>
      <c r="AC829" s="138">
        <v>44769</v>
      </c>
      <c r="AD829" t="s">
        <v>6242</v>
      </c>
      <c r="AE829" t="s">
        <v>5431</v>
      </c>
      <c r="AF829" t="s">
        <v>16</v>
      </c>
      <c r="AG829" t="s">
        <v>189</v>
      </c>
      <c r="AH829" s="138">
        <v>45684</v>
      </c>
      <c r="AI829" t="s">
        <v>2414</v>
      </c>
      <c r="AJ829" t="s">
        <v>189</v>
      </c>
      <c r="AK829" t="s">
        <v>189</v>
      </c>
      <c r="AL829" t="s">
        <v>189</v>
      </c>
      <c r="AM829" t="s">
        <v>189</v>
      </c>
      <c r="AN829" t="s">
        <v>189</v>
      </c>
      <c r="AO829" t="s">
        <v>189</v>
      </c>
      <c r="AP829" t="s">
        <v>189</v>
      </c>
      <c r="AQ829" t="s">
        <v>16</v>
      </c>
      <c r="AR829" t="s">
        <v>189</v>
      </c>
      <c r="AS829" t="s">
        <v>8433</v>
      </c>
      <c r="AT829" t="s">
        <v>189</v>
      </c>
      <c r="AU829" t="s">
        <v>9344</v>
      </c>
      <c r="AV829" t="s">
        <v>189</v>
      </c>
      <c r="AW829" t="s">
        <v>16</v>
      </c>
      <c r="AX829" t="s">
        <v>16</v>
      </c>
      <c r="AY829" t="s">
        <v>16</v>
      </c>
      <c r="AZ829" t="s">
        <v>16</v>
      </c>
      <c r="BA829" t="s">
        <v>16</v>
      </c>
      <c r="BB829" t="s">
        <v>16</v>
      </c>
      <c r="BC829" t="s">
        <v>199</v>
      </c>
      <c r="BD829" t="s">
        <v>16</v>
      </c>
      <c r="BE829" t="s">
        <v>2136</v>
      </c>
      <c r="BF829" t="s">
        <v>189</v>
      </c>
      <c r="BG829" t="s">
        <v>189</v>
      </c>
      <c r="BH829">
        <v>0</v>
      </c>
      <c r="BI829">
        <v>0</v>
      </c>
      <c r="BJ829">
        <v>0</v>
      </c>
      <c r="BK829" t="s">
        <v>189</v>
      </c>
      <c r="BL829" t="s">
        <v>189</v>
      </c>
      <c r="BN829" t="s">
        <v>4132</v>
      </c>
      <c r="BO829" t="s">
        <v>16</v>
      </c>
      <c r="BP829" t="s">
        <v>4135</v>
      </c>
      <c r="BQ829" t="s">
        <v>240</v>
      </c>
      <c r="BR829" t="s">
        <v>5653</v>
      </c>
      <c r="BS829" t="s">
        <v>9682</v>
      </c>
      <c r="BT829" t="s">
        <v>6876</v>
      </c>
      <c r="BU829" t="s">
        <v>9685</v>
      </c>
      <c r="BV829" t="s">
        <v>133</v>
      </c>
      <c r="BW829" t="s">
        <v>16</v>
      </c>
      <c r="BX829" t="s">
        <v>1318</v>
      </c>
      <c r="BY829" t="s">
        <v>16</v>
      </c>
      <c r="BZ829" s="138"/>
      <c r="CA829" s="138">
        <v>41975</v>
      </c>
      <c r="CB829" t="s">
        <v>29</v>
      </c>
      <c r="CC829" t="s">
        <v>29</v>
      </c>
      <c r="CD829" t="s">
        <v>6307</v>
      </c>
      <c r="CE829" t="s">
        <v>189</v>
      </c>
      <c r="CF829" t="s">
        <v>189</v>
      </c>
      <c r="CG829" t="s">
        <v>189</v>
      </c>
      <c r="CH829">
        <v>2022</v>
      </c>
      <c r="CI829" s="7">
        <v>44581</v>
      </c>
      <c r="CJ829" t="s">
        <v>16</v>
      </c>
      <c r="CK829">
        <v>1</v>
      </c>
      <c r="CL829">
        <v>4</v>
      </c>
      <c r="CM829" s="7">
        <v>44578</v>
      </c>
      <c r="CN829" t="s">
        <v>11824</v>
      </c>
      <c r="CO829" t="s">
        <v>9857</v>
      </c>
      <c r="CP829" t="s">
        <v>11556</v>
      </c>
      <c r="CQ829" t="s">
        <v>11780</v>
      </c>
      <c r="CR829" t="s">
        <v>6003</v>
      </c>
      <c r="CS829" t="s">
        <v>6046</v>
      </c>
      <c r="CT829" t="s">
        <v>9854</v>
      </c>
      <c r="CU829" t="s">
        <v>9913</v>
      </c>
      <c r="CV829" t="s">
        <v>6310</v>
      </c>
      <c r="CW829" t="s">
        <v>9874</v>
      </c>
      <c r="CX829" t="s">
        <v>4134</v>
      </c>
      <c r="CY829" t="s">
        <v>9813</v>
      </c>
      <c r="CZ829" t="s">
        <v>6730</v>
      </c>
      <c r="DA829" t="s">
        <v>252</v>
      </c>
      <c r="DB829" t="s">
        <v>9800</v>
      </c>
      <c r="DC829" t="s">
        <v>16</v>
      </c>
      <c r="DD829" t="s">
        <v>87</v>
      </c>
      <c r="DE829" t="s">
        <v>4132</v>
      </c>
      <c r="DF829" t="s">
        <v>16</v>
      </c>
      <c r="DG829" t="s">
        <v>4727</v>
      </c>
      <c r="DH829" t="s">
        <v>2051</v>
      </c>
      <c r="DI829" t="s">
        <v>4530</v>
      </c>
      <c r="DJ829" t="s">
        <v>16</v>
      </c>
      <c r="DK829" t="s">
        <v>16</v>
      </c>
      <c r="DL829" t="s">
        <v>4465</v>
      </c>
      <c r="DM829" t="s">
        <v>16</v>
      </c>
      <c r="DN829" t="s">
        <v>189</v>
      </c>
      <c r="DO829" t="s">
        <v>10968</v>
      </c>
      <c r="DP829" t="s">
        <v>8434</v>
      </c>
      <c r="DQ829" t="s">
        <v>10418</v>
      </c>
      <c r="DR829" t="s">
        <v>8435</v>
      </c>
    </row>
    <row r="830" spans="1:122" x14ac:dyDescent="0.25">
      <c r="A830">
        <v>85</v>
      </c>
      <c r="B830" t="s">
        <v>189</v>
      </c>
      <c r="C830" t="s">
        <v>4128</v>
      </c>
      <c r="D830" s="138">
        <v>44581</v>
      </c>
      <c r="E830" t="s">
        <v>4129</v>
      </c>
      <c r="F830" t="s">
        <v>11</v>
      </c>
      <c r="G830" t="s">
        <v>1932</v>
      </c>
      <c r="H830" t="s">
        <v>11</v>
      </c>
      <c r="I830" t="s">
        <v>9802</v>
      </c>
      <c r="J830" t="s">
        <v>100</v>
      </c>
      <c r="K830">
        <v>0.5</v>
      </c>
      <c r="L830">
        <v>0.5</v>
      </c>
      <c r="M830">
        <v>3.17</v>
      </c>
      <c r="N830">
        <v>3.8940000000000001</v>
      </c>
      <c r="O830" t="s">
        <v>189</v>
      </c>
      <c r="P830" t="s">
        <v>13</v>
      </c>
      <c r="Q830" t="s">
        <v>4120</v>
      </c>
      <c r="R830" t="s">
        <v>16</v>
      </c>
      <c r="S830" t="s">
        <v>16</v>
      </c>
      <c r="T830" t="s">
        <v>16</v>
      </c>
      <c r="U830" t="s">
        <v>16</v>
      </c>
      <c r="V830" t="s">
        <v>2410</v>
      </c>
      <c r="W830">
        <v>100</v>
      </c>
      <c r="X830" t="s">
        <v>22</v>
      </c>
      <c r="Y830" t="s">
        <v>6282</v>
      </c>
      <c r="Z830" t="s">
        <v>6282</v>
      </c>
      <c r="AA830" t="s">
        <v>189</v>
      </c>
      <c r="AB830" s="138">
        <v>44586</v>
      </c>
      <c r="AC830" s="138">
        <v>44767</v>
      </c>
      <c r="AD830" t="s">
        <v>6241</v>
      </c>
      <c r="AE830" t="s">
        <v>5430</v>
      </c>
      <c r="AF830" t="s">
        <v>16</v>
      </c>
      <c r="AG830" t="s">
        <v>189</v>
      </c>
      <c r="AH830" s="138">
        <v>45682</v>
      </c>
      <c r="AI830" t="s">
        <v>2414</v>
      </c>
      <c r="AJ830" t="s">
        <v>189</v>
      </c>
      <c r="AK830" t="s">
        <v>189</v>
      </c>
      <c r="AL830" t="s">
        <v>189</v>
      </c>
      <c r="AM830" t="s">
        <v>189</v>
      </c>
      <c r="AN830" t="s">
        <v>189</v>
      </c>
      <c r="AO830" t="s">
        <v>189</v>
      </c>
      <c r="AP830" t="s">
        <v>189</v>
      </c>
      <c r="AQ830" t="s">
        <v>16</v>
      </c>
      <c r="AR830" t="s">
        <v>189</v>
      </c>
      <c r="AS830" t="s">
        <v>16</v>
      </c>
      <c r="AT830" t="s">
        <v>189</v>
      </c>
      <c r="AU830" t="s">
        <v>9344</v>
      </c>
      <c r="AV830" t="s">
        <v>189</v>
      </c>
      <c r="AW830" t="s">
        <v>16</v>
      </c>
      <c r="AX830" t="s">
        <v>16</v>
      </c>
      <c r="AY830" t="s">
        <v>16</v>
      </c>
      <c r="AZ830" t="s">
        <v>16</v>
      </c>
      <c r="BA830" t="s">
        <v>16</v>
      </c>
      <c r="BB830" t="s">
        <v>16</v>
      </c>
      <c r="BC830" t="s">
        <v>16</v>
      </c>
      <c r="BD830" t="s">
        <v>16</v>
      </c>
      <c r="BE830" t="s">
        <v>16</v>
      </c>
      <c r="BF830" t="s">
        <v>189</v>
      </c>
      <c r="BG830" t="s">
        <v>189</v>
      </c>
      <c r="BH830">
        <v>0</v>
      </c>
      <c r="BI830">
        <v>0</v>
      </c>
      <c r="BJ830">
        <v>0</v>
      </c>
      <c r="BK830" t="s">
        <v>189</v>
      </c>
      <c r="BL830" t="s">
        <v>189</v>
      </c>
      <c r="BN830" t="s">
        <v>4121</v>
      </c>
      <c r="BO830" t="s">
        <v>9710</v>
      </c>
      <c r="BP830" t="s">
        <v>4124</v>
      </c>
      <c r="BQ830" t="s">
        <v>184</v>
      </c>
      <c r="BR830" t="s">
        <v>6744</v>
      </c>
      <c r="BS830" t="s">
        <v>9667</v>
      </c>
      <c r="BT830" t="s">
        <v>16</v>
      </c>
      <c r="BU830" t="s">
        <v>189</v>
      </c>
      <c r="BV830" t="s">
        <v>18</v>
      </c>
      <c r="BW830" t="s">
        <v>195</v>
      </c>
      <c r="BX830" t="s">
        <v>389</v>
      </c>
      <c r="BY830" t="s">
        <v>2754</v>
      </c>
      <c r="BZ830" s="138"/>
      <c r="CA830" s="138">
        <v>44581</v>
      </c>
      <c r="CB830" t="s">
        <v>17</v>
      </c>
      <c r="CC830" t="s">
        <v>17</v>
      </c>
      <c r="CD830" t="s">
        <v>6307</v>
      </c>
      <c r="CE830" t="s">
        <v>189</v>
      </c>
      <c r="CF830" t="s">
        <v>189</v>
      </c>
      <c r="CG830" t="s">
        <v>189</v>
      </c>
      <c r="CH830">
        <v>2022</v>
      </c>
      <c r="CI830" s="7">
        <v>44581</v>
      </c>
      <c r="CJ830" t="s">
        <v>4723</v>
      </c>
      <c r="CK830">
        <v>1</v>
      </c>
      <c r="CL830">
        <v>4</v>
      </c>
      <c r="CM830" s="7">
        <v>44578</v>
      </c>
      <c r="CN830" t="s">
        <v>11824</v>
      </c>
      <c r="CO830" t="s">
        <v>9857</v>
      </c>
      <c r="CP830" t="s">
        <v>11556</v>
      </c>
      <c r="CQ830" t="s">
        <v>11780</v>
      </c>
      <c r="CR830" t="s">
        <v>6003</v>
      </c>
      <c r="CS830" t="s">
        <v>6046</v>
      </c>
      <c r="CT830" t="s">
        <v>9854</v>
      </c>
      <c r="CU830" t="s">
        <v>9873</v>
      </c>
      <c r="CV830" t="s">
        <v>6307</v>
      </c>
      <c r="CW830" t="s">
        <v>9874</v>
      </c>
      <c r="CX830" t="s">
        <v>4123</v>
      </c>
      <c r="CY830" t="s">
        <v>9813</v>
      </c>
      <c r="CZ830" t="s">
        <v>6730</v>
      </c>
      <c r="DA830" t="s">
        <v>188</v>
      </c>
      <c r="DB830" t="s">
        <v>16</v>
      </c>
      <c r="DC830" t="s">
        <v>16</v>
      </c>
      <c r="DD830" t="s">
        <v>22</v>
      </c>
      <c r="DE830" t="s">
        <v>16</v>
      </c>
      <c r="DF830" t="s">
        <v>3297</v>
      </c>
      <c r="DG830" t="s">
        <v>4727</v>
      </c>
      <c r="DH830" t="s">
        <v>6766</v>
      </c>
      <c r="DI830" t="s">
        <v>4755</v>
      </c>
      <c r="DJ830" t="s">
        <v>16</v>
      </c>
      <c r="DK830" t="s">
        <v>16</v>
      </c>
      <c r="DL830" t="s">
        <v>5972</v>
      </c>
      <c r="DM830" t="s">
        <v>9708</v>
      </c>
      <c r="DN830" t="s">
        <v>189</v>
      </c>
      <c r="DO830" t="s">
        <v>11341</v>
      </c>
      <c r="DP830" t="s">
        <v>8438</v>
      </c>
      <c r="DQ830" t="s">
        <v>10418</v>
      </c>
      <c r="DR830" t="s">
        <v>8439</v>
      </c>
    </row>
    <row r="831" spans="1:122" x14ac:dyDescent="0.25">
      <c r="A831">
        <v>84</v>
      </c>
      <c r="B831" t="s">
        <v>189</v>
      </c>
      <c r="C831" t="s">
        <v>4125</v>
      </c>
      <c r="D831" s="138">
        <v>44581</v>
      </c>
      <c r="E831" t="s">
        <v>4127</v>
      </c>
      <c r="F831" t="s">
        <v>11</v>
      </c>
      <c r="G831" t="s">
        <v>1932</v>
      </c>
      <c r="H831" t="s">
        <v>11</v>
      </c>
      <c r="I831" t="s">
        <v>9802</v>
      </c>
      <c r="J831" t="s">
        <v>100</v>
      </c>
      <c r="K831">
        <v>0.5</v>
      </c>
      <c r="L831">
        <v>0.5</v>
      </c>
      <c r="M831">
        <v>3.17</v>
      </c>
      <c r="N831">
        <v>3.8940000000000001</v>
      </c>
      <c r="O831" t="s">
        <v>189</v>
      </c>
      <c r="P831" t="s">
        <v>13</v>
      </c>
      <c r="Q831" t="s">
        <v>4120</v>
      </c>
      <c r="R831" t="s">
        <v>16</v>
      </c>
      <c r="S831" t="s">
        <v>4120</v>
      </c>
      <c r="T831" t="s">
        <v>16</v>
      </c>
      <c r="U831" t="s">
        <v>16</v>
      </c>
      <c r="V831" t="s">
        <v>2410</v>
      </c>
      <c r="W831">
        <v>100</v>
      </c>
      <c r="X831" t="s">
        <v>22</v>
      </c>
      <c r="Y831" t="s">
        <v>6282</v>
      </c>
      <c r="Z831" t="s">
        <v>6282</v>
      </c>
      <c r="AA831" t="s">
        <v>189</v>
      </c>
      <c r="AB831" s="138">
        <v>44586</v>
      </c>
      <c r="AC831" s="138">
        <v>44767</v>
      </c>
      <c r="AD831" t="s">
        <v>6241</v>
      </c>
      <c r="AE831" t="s">
        <v>5430</v>
      </c>
      <c r="AF831" t="s">
        <v>16</v>
      </c>
      <c r="AG831" t="s">
        <v>189</v>
      </c>
      <c r="AH831" s="138">
        <v>45682</v>
      </c>
      <c r="AI831" t="s">
        <v>2414</v>
      </c>
      <c r="AJ831" t="s">
        <v>189</v>
      </c>
      <c r="AK831" t="s">
        <v>189</v>
      </c>
      <c r="AL831" t="s">
        <v>189</v>
      </c>
      <c r="AM831" t="s">
        <v>189</v>
      </c>
      <c r="AN831" t="s">
        <v>189</v>
      </c>
      <c r="AO831" t="s">
        <v>189</v>
      </c>
      <c r="AP831" t="s">
        <v>189</v>
      </c>
      <c r="AQ831" t="s">
        <v>16</v>
      </c>
      <c r="AR831" t="s">
        <v>189</v>
      </c>
      <c r="AS831" t="s">
        <v>16</v>
      </c>
      <c r="AT831" t="s">
        <v>189</v>
      </c>
      <c r="AU831" t="s">
        <v>9344</v>
      </c>
      <c r="AV831" t="s">
        <v>189</v>
      </c>
      <c r="AW831" t="s">
        <v>16</v>
      </c>
      <c r="AX831" t="s">
        <v>16</v>
      </c>
      <c r="AY831" t="s">
        <v>16</v>
      </c>
      <c r="AZ831" t="s">
        <v>16</v>
      </c>
      <c r="BA831" t="s">
        <v>16</v>
      </c>
      <c r="BB831" t="s">
        <v>16</v>
      </c>
      <c r="BC831" t="s">
        <v>16</v>
      </c>
      <c r="BD831" t="s">
        <v>16</v>
      </c>
      <c r="BE831" t="s">
        <v>16</v>
      </c>
      <c r="BF831" t="s">
        <v>189</v>
      </c>
      <c r="BG831" t="s">
        <v>189</v>
      </c>
      <c r="BH831">
        <v>0</v>
      </c>
      <c r="BI831">
        <v>0</v>
      </c>
      <c r="BJ831">
        <v>0</v>
      </c>
      <c r="BK831" t="s">
        <v>189</v>
      </c>
      <c r="BL831" t="s">
        <v>189</v>
      </c>
      <c r="BN831" t="s">
        <v>4121</v>
      </c>
      <c r="BO831" t="s">
        <v>7116</v>
      </c>
      <c r="BP831" t="s">
        <v>4124</v>
      </c>
      <c r="BQ831" t="s">
        <v>184</v>
      </c>
      <c r="BR831" t="s">
        <v>6744</v>
      </c>
      <c r="BS831" t="s">
        <v>9667</v>
      </c>
      <c r="BT831" t="s">
        <v>16</v>
      </c>
      <c r="BU831" t="s">
        <v>189</v>
      </c>
      <c r="BV831" t="s">
        <v>18</v>
      </c>
      <c r="BW831" t="s">
        <v>195</v>
      </c>
      <c r="BX831" t="s">
        <v>389</v>
      </c>
      <c r="BY831" t="s">
        <v>2754</v>
      </c>
      <c r="BZ831" s="138"/>
      <c r="CA831" s="138">
        <v>44581</v>
      </c>
      <c r="CB831" t="s">
        <v>17</v>
      </c>
      <c r="CC831" t="s">
        <v>17</v>
      </c>
      <c r="CD831" t="s">
        <v>6307</v>
      </c>
      <c r="CE831" t="s">
        <v>189</v>
      </c>
      <c r="CF831" t="s">
        <v>189</v>
      </c>
      <c r="CG831" t="s">
        <v>189</v>
      </c>
      <c r="CH831">
        <v>2022</v>
      </c>
      <c r="CI831" s="7">
        <v>44581</v>
      </c>
      <c r="CJ831" t="s">
        <v>4723</v>
      </c>
      <c r="CK831">
        <v>1</v>
      </c>
      <c r="CL831">
        <v>4</v>
      </c>
      <c r="CM831" s="7">
        <v>44578</v>
      </c>
      <c r="CN831" t="s">
        <v>11824</v>
      </c>
      <c r="CO831" t="s">
        <v>9857</v>
      </c>
      <c r="CP831" t="s">
        <v>11556</v>
      </c>
      <c r="CQ831" t="s">
        <v>11780</v>
      </c>
      <c r="CR831" t="s">
        <v>6003</v>
      </c>
      <c r="CS831" t="s">
        <v>6046</v>
      </c>
      <c r="CT831" t="s">
        <v>9854</v>
      </c>
      <c r="CU831" t="s">
        <v>9873</v>
      </c>
      <c r="CV831" t="s">
        <v>6307</v>
      </c>
      <c r="CW831" t="s">
        <v>9874</v>
      </c>
      <c r="CX831" t="s">
        <v>4123</v>
      </c>
      <c r="CY831" t="s">
        <v>9813</v>
      </c>
      <c r="CZ831" t="s">
        <v>6730</v>
      </c>
      <c r="DA831" t="s">
        <v>188</v>
      </c>
      <c r="DB831" t="s">
        <v>16</v>
      </c>
      <c r="DC831" t="s">
        <v>16</v>
      </c>
      <c r="DD831" t="s">
        <v>22</v>
      </c>
      <c r="DE831" t="s">
        <v>16</v>
      </c>
      <c r="DF831" t="s">
        <v>2540</v>
      </c>
      <c r="DG831" t="s">
        <v>4727</v>
      </c>
      <c r="DH831" t="s">
        <v>6766</v>
      </c>
      <c r="DI831" t="s">
        <v>4755</v>
      </c>
      <c r="DJ831" t="s">
        <v>16</v>
      </c>
      <c r="DK831" t="s">
        <v>16</v>
      </c>
      <c r="DL831" t="s">
        <v>5972</v>
      </c>
      <c r="DM831" t="s">
        <v>6245</v>
      </c>
      <c r="DN831" t="s">
        <v>189</v>
      </c>
      <c r="DO831" t="s">
        <v>11340</v>
      </c>
      <c r="DP831" t="s">
        <v>8438</v>
      </c>
      <c r="DQ831" t="s">
        <v>10418</v>
      </c>
      <c r="DR831" t="s">
        <v>8439</v>
      </c>
    </row>
    <row r="832" spans="1:122" x14ac:dyDescent="0.25">
      <c r="A832">
        <v>83</v>
      </c>
      <c r="B832" t="s">
        <v>189</v>
      </c>
      <c r="C832" t="s">
        <v>4122</v>
      </c>
      <c r="D832" s="138">
        <v>44581</v>
      </c>
      <c r="E832" t="s">
        <v>4126</v>
      </c>
      <c r="F832" t="s">
        <v>11</v>
      </c>
      <c r="G832" t="s">
        <v>1932</v>
      </c>
      <c r="H832" t="s">
        <v>11</v>
      </c>
      <c r="I832" t="s">
        <v>9802</v>
      </c>
      <c r="J832" t="s">
        <v>100</v>
      </c>
      <c r="K832">
        <v>1</v>
      </c>
      <c r="L832">
        <v>1</v>
      </c>
      <c r="M832">
        <v>6.34</v>
      </c>
      <c r="N832">
        <v>7.7869999999999999</v>
      </c>
      <c r="O832" t="s">
        <v>189</v>
      </c>
      <c r="P832" t="s">
        <v>13</v>
      </c>
      <c r="Q832" t="s">
        <v>4120</v>
      </c>
      <c r="R832" t="s">
        <v>16</v>
      </c>
      <c r="S832" t="s">
        <v>16</v>
      </c>
      <c r="T832" t="s">
        <v>16</v>
      </c>
      <c r="U832" t="s">
        <v>16</v>
      </c>
      <c r="V832" t="s">
        <v>2410</v>
      </c>
      <c r="W832">
        <v>100</v>
      </c>
      <c r="X832" t="s">
        <v>22</v>
      </c>
      <c r="Y832" t="s">
        <v>6282</v>
      </c>
      <c r="Z832" t="s">
        <v>6282</v>
      </c>
      <c r="AA832" t="s">
        <v>189</v>
      </c>
      <c r="AB832" s="138">
        <v>44586</v>
      </c>
      <c r="AC832" s="138">
        <v>44767</v>
      </c>
      <c r="AD832" t="s">
        <v>6241</v>
      </c>
      <c r="AE832" t="s">
        <v>5430</v>
      </c>
      <c r="AF832" t="s">
        <v>16</v>
      </c>
      <c r="AG832" t="s">
        <v>189</v>
      </c>
      <c r="AH832" s="138">
        <v>45682</v>
      </c>
      <c r="AI832" t="s">
        <v>2414</v>
      </c>
      <c r="AJ832" t="s">
        <v>189</v>
      </c>
      <c r="AK832" t="s">
        <v>189</v>
      </c>
      <c r="AL832" t="s">
        <v>189</v>
      </c>
      <c r="AM832" t="s">
        <v>189</v>
      </c>
      <c r="AN832" t="s">
        <v>189</v>
      </c>
      <c r="AO832" t="s">
        <v>189</v>
      </c>
      <c r="AP832" t="s">
        <v>189</v>
      </c>
      <c r="AQ832" t="s">
        <v>16</v>
      </c>
      <c r="AR832" t="s">
        <v>189</v>
      </c>
      <c r="AS832" t="s">
        <v>16</v>
      </c>
      <c r="AT832" t="s">
        <v>189</v>
      </c>
      <c r="AU832" t="s">
        <v>9344</v>
      </c>
      <c r="AV832" t="s">
        <v>189</v>
      </c>
      <c r="AW832" t="s">
        <v>16</v>
      </c>
      <c r="AX832" t="s">
        <v>16</v>
      </c>
      <c r="AY832" t="s">
        <v>16</v>
      </c>
      <c r="AZ832" t="s">
        <v>16</v>
      </c>
      <c r="BA832" t="s">
        <v>16</v>
      </c>
      <c r="BB832" t="s">
        <v>16</v>
      </c>
      <c r="BC832" t="s">
        <v>16</v>
      </c>
      <c r="BD832" t="s">
        <v>16</v>
      </c>
      <c r="BE832" t="s">
        <v>16</v>
      </c>
      <c r="BF832" t="s">
        <v>189</v>
      </c>
      <c r="BG832" t="s">
        <v>189</v>
      </c>
      <c r="BH832">
        <v>0</v>
      </c>
      <c r="BI832">
        <v>0</v>
      </c>
      <c r="BJ832">
        <v>0</v>
      </c>
      <c r="BK832" t="s">
        <v>189</v>
      </c>
      <c r="BL832" t="s">
        <v>189</v>
      </c>
      <c r="BN832" t="s">
        <v>4121</v>
      </c>
      <c r="BO832" t="s">
        <v>7115</v>
      </c>
      <c r="BP832" t="s">
        <v>4124</v>
      </c>
      <c r="BQ832" t="s">
        <v>184</v>
      </c>
      <c r="BR832" t="s">
        <v>6744</v>
      </c>
      <c r="BS832" t="s">
        <v>9667</v>
      </c>
      <c r="BT832" t="s">
        <v>16</v>
      </c>
      <c r="BU832" t="s">
        <v>189</v>
      </c>
      <c r="BV832" t="s">
        <v>18</v>
      </c>
      <c r="BW832" t="s">
        <v>195</v>
      </c>
      <c r="BX832" t="s">
        <v>389</v>
      </c>
      <c r="BY832" t="s">
        <v>2754</v>
      </c>
      <c r="BZ832" s="138"/>
      <c r="CA832" s="138">
        <v>44581</v>
      </c>
      <c r="CB832" t="s">
        <v>17</v>
      </c>
      <c r="CC832" t="s">
        <v>17</v>
      </c>
      <c r="CD832" t="s">
        <v>6307</v>
      </c>
      <c r="CE832" t="s">
        <v>189</v>
      </c>
      <c r="CF832" t="s">
        <v>189</v>
      </c>
      <c r="CG832" t="s">
        <v>189</v>
      </c>
      <c r="CH832">
        <v>2022</v>
      </c>
      <c r="CI832" s="7">
        <v>44581</v>
      </c>
      <c r="CJ832" t="s">
        <v>4723</v>
      </c>
      <c r="CK832">
        <v>1</v>
      </c>
      <c r="CL832">
        <v>4</v>
      </c>
      <c r="CM832" s="7">
        <v>44578</v>
      </c>
      <c r="CN832" t="s">
        <v>11824</v>
      </c>
      <c r="CO832" t="s">
        <v>9857</v>
      </c>
      <c r="CP832" t="s">
        <v>11556</v>
      </c>
      <c r="CQ832" t="s">
        <v>11780</v>
      </c>
      <c r="CR832" t="s">
        <v>6003</v>
      </c>
      <c r="CS832" t="s">
        <v>6046</v>
      </c>
      <c r="CT832" t="s">
        <v>9854</v>
      </c>
      <c r="CU832" t="s">
        <v>9873</v>
      </c>
      <c r="CV832" t="s">
        <v>6307</v>
      </c>
      <c r="CW832" t="s">
        <v>9874</v>
      </c>
      <c r="CX832" t="s">
        <v>4123</v>
      </c>
      <c r="CY832" t="s">
        <v>9813</v>
      </c>
      <c r="CZ832" t="s">
        <v>6730</v>
      </c>
      <c r="DA832" t="s">
        <v>188</v>
      </c>
      <c r="DB832" t="s">
        <v>16</v>
      </c>
      <c r="DC832" t="s">
        <v>16</v>
      </c>
      <c r="DD832" t="s">
        <v>22</v>
      </c>
      <c r="DE832" t="s">
        <v>16</v>
      </c>
      <c r="DF832" t="s">
        <v>371</v>
      </c>
      <c r="DG832" t="s">
        <v>4727</v>
      </c>
      <c r="DH832" t="s">
        <v>2051</v>
      </c>
      <c r="DI832" t="s">
        <v>4519</v>
      </c>
      <c r="DJ832" t="s">
        <v>16</v>
      </c>
      <c r="DK832" t="s">
        <v>16</v>
      </c>
      <c r="DL832" t="s">
        <v>5972</v>
      </c>
      <c r="DM832" t="s">
        <v>6245</v>
      </c>
      <c r="DN832" t="s">
        <v>189</v>
      </c>
      <c r="DO832" t="s">
        <v>11339</v>
      </c>
      <c r="DP832" t="s">
        <v>8438</v>
      </c>
      <c r="DQ832" t="s">
        <v>10418</v>
      </c>
      <c r="DR832" t="s">
        <v>8439</v>
      </c>
    </row>
    <row r="833" spans="1:122" x14ac:dyDescent="0.25">
      <c r="A833">
        <v>82</v>
      </c>
      <c r="B833" t="s">
        <v>189</v>
      </c>
      <c r="C833" t="s">
        <v>543</v>
      </c>
      <c r="D833" s="138">
        <v>44580</v>
      </c>
      <c r="E833" t="s">
        <v>544</v>
      </c>
      <c r="F833" t="s">
        <v>11</v>
      </c>
      <c r="G833" t="s">
        <v>1929</v>
      </c>
      <c r="H833" t="s">
        <v>106</v>
      </c>
      <c r="I833" t="s">
        <v>4840</v>
      </c>
      <c r="J833" t="s">
        <v>100</v>
      </c>
      <c r="K833">
        <v>2</v>
      </c>
      <c r="L833">
        <v>2</v>
      </c>
      <c r="M833">
        <v>12.69</v>
      </c>
      <c r="N833">
        <v>15.582000000000001</v>
      </c>
      <c r="O833" t="s">
        <v>189</v>
      </c>
      <c r="P833" t="s">
        <v>13</v>
      </c>
      <c r="Q833" t="s">
        <v>545</v>
      </c>
      <c r="R833" t="s">
        <v>546</v>
      </c>
      <c r="S833" t="s">
        <v>545</v>
      </c>
      <c r="T833" t="s">
        <v>16</v>
      </c>
      <c r="U833" t="s">
        <v>1936</v>
      </c>
      <c r="V833" t="s">
        <v>2410</v>
      </c>
      <c r="W833">
        <v>100</v>
      </c>
      <c r="X833" t="s">
        <v>15</v>
      </c>
      <c r="Y833" t="s">
        <v>6285</v>
      </c>
      <c r="Z833" t="s">
        <v>1048</v>
      </c>
      <c r="AA833" t="s">
        <v>9887</v>
      </c>
      <c r="AB833" s="138">
        <v>44586</v>
      </c>
      <c r="AC833" s="138">
        <v>44767</v>
      </c>
      <c r="AD833" t="s">
        <v>6241</v>
      </c>
      <c r="AE833" t="s">
        <v>5064</v>
      </c>
      <c r="AF833" t="s">
        <v>16</v>
      </c>
      <c r="AG833" t="s">
        <v>189</v>
      </c>
      <c r="AH833" s="138">
        <v>45682</v>
      </c>
      <c r="AI833" t="s">
        <v>2414</v>
      </c>
      <c r="AJ833" t="s">
        <v>4154</v>
      </c>
      <c r="AK833" t="s">
        <v>189</v>
      </c>
      <c r="AL833" t="s">
        <v>4154</v>
      </c>
      <c r="AM833" t="s">
        <v>1880</v>
      </c>
      <c r="AN833" t="s">
        <v>189</v>
      </c>
      <c r="AO833" t="s">
        <v>189</v>
      </c>
      <c r="AP833" t="s">
        <v>189</v>
      </c>
      <c r="AQ833" t="s">
        <v>16</v>
      </c>
      <c r="AR833" t="s">
        <v>189</v>
      </c>
      <c r="AS833" t="s">
        <v>16</v>
      </c>
      <c r="AT833" t="s">
        <v>189</v>
      </c>
      <c r="AU833" t="s">
        <v>9344</v>
      </c>
      <c r="AV833" t="s">
        <v>189</v>
      </c>
      <c r="AW833" t="s">
        <v>16</v>
      </c>
      <c r="AX833" t="s">
        <v>16</v>
      </c>
      <c r="AY833" t="s">
        <v>181</v>
      </c>
      <c r="AZ833" t="s">
        <v>16</v>
      </c>
      <c r="BA833" t="s">
        <v>16</v>
      </c>
      <c r="BB833" t="s">
        <v>16</v>
      </c>
      <c r="BC833" t="s">
        <v>16</v>
      </c>
      <c r="BD833" t="s">
        <v>16</v>
      </c>
      <c r="BE833" t="s">
        <v>1925</v>
      </c>
      <c r="BF833" t="s">
        <v>354</v>
      </c>
      <c r="BG833" t="s">
        <v>2129</v>
      </c>
      <c r="BH833">
        <v>1</v>
      </c>
      <c r="BI833">
        <v>1</v>
      </c>
      <c r="BJ833">
        <v>1</v>
      </c>
      <c r="BK833" t="s">
        <v>189</v>
      </c>
      <c r="BL833" t="s">
        <v>6307</v>
      </c>
      <c r="BM833">
        <v>22008</v>
      </c>
      <c r="BN833" t="s">
        <v>547</v>
      </c>
      <c r="BO833" t="s">
        <v>16</v>
      </c>
      <c r="BP833" t="s">
        <v>544</v>
      </c>
      <c r="BQ833" t="s">
        <v>184</v>
      </c>
      <c r="BR833" t="s">
        <v>6744</v>
      </c>
      <c r="BS833" t="s">
        <v>9726</v>
      </c>
      <c r="BT833" t="s">
        <v>16</v>
      </c>
      <c r="BU833" t="s">
        <v>189</v>
      </c>
      <c r="BV833" t="s">
        <v>27</v>
      </c>
      <c r="BW833" t="s">
        <v>185</v>
      </c>
      <c r="BX833" t="s">
        <v>548</v>
      </c>
      <c r="BY833" t="s">
        <v>16</v>
      </c>
      <c r="BZ833" s="138"/>
      <c r="CA833" s="138">
        <v>44580</v>
      </c>
      <c r="CB833" t="s">
        <v>17</v>
      </c>
      <c r="CC833" t="s">
        <v>17</v>
      </c>
      <c r="CD833" t="s">
        <v>6307</v>
      </c>
      <c r="CE833" t="s">
        <v>189</v>
      </c>
      <c r="CF833" t="s">
        <v>6307</v>
      </c>
      <c r="CG833" t="s">
        <v>189</v>
      </c>
      <c r="CH833">
        <v>2022</v>
      </c>
      <c r="CI833" s="7">
        <v>44580</v>
      </c>
      <c r="CJ833" t="s">
        <v>4723</v>
      </c>
      <c r="CK833">
        <v>1</v>
      </c>
      <c r="CL833">
        <v>4</v>
      </c>
      <c r="CM833" s="7">
        <v>44578</v>
      </c>
      <c r="CN833" t="s">
        <v>11824</v>
      </c>
      <c r="CO833" t="s">
        <v>9857</v>
      </c>
      <c r="CP833" t="s">
        <v>11556</v>
      </c>
      <c r="CQ833" t="s">
        <v>11780</v>
      </c>
      <c r="CR833" t="s">
        <v>6003</v>
      </c>
      <c r="CS833" t="s">
        <v>6046</v>
      </c>
      <c r="CT833" t="s">
        <v>9854</v>
      </c>
      <c r="CU833" t="s">
        <v>9873</v>
      </c>
      <c r="CV833" t="s">
        <v>6307</v>
      </c>
      <c r="CW833" t="s">
        <v>9874</v>
      </c>
      <c r="CX833" t="s">
        <v>5545</v>
      </c>
      <c r="CY833" t="s">
        <v>9813</v>
      </c>
      <c r="CZ833" t="s">
        <v>6730</v>
      </c>
      <c r="DA833" t="s">
        <v>188</v>
      </c>
      <c r="DB833" t="s">
        <v>16</v>
      </c>
      <c r="DC833" t="s">
        <v>16</v>
      </c>
      <c r="DD833" t="s">
        <v>15</v>
      </c>
      <c r="DE833" t="s">
        <v>16</v>
      </c>
      <c r="DF833" t="s">
        <v>16</v>
      </c>
      <c r="DG833" t="s">
        <v>4727</v>
      </c>
      <c r="DH833" t="s">
        <v>2051</v>
      </c>
      <c r="DI833" t="s">
        <v>4504</v>
      </c>
      <c r="DJ833" t="s">
        <v>9887</v>
      </c>
      <c r="DK833" t="s">
        <v>4345</v>
      </c>
      <c r="DL833" t="s">
        <v>4345</v>
      </c>
      <c r="DM833" t="s">
        <v>16</v>
      </c>
      <c r="DN833" t="s">
        <v>4496</v>
      </c>
      <c r="DO833" t="s">
        <v>11827</v>
      </c>
      <c r="DP833" t="s">
        <v>8440</v>
      </c>
      <c r="DQ833" t="s">
        <v>10419</v>
      </c>
      <c r="DR833" t="s">
        <v>8441</v>
      </c>
    </row>
    <row r="834" spans="1:122" x14ac:dyDescent="0.25">
      <c r="A834">
        <v>81</v>
      </c>
      <c r="B834" t="s">
        <v>189</v>
      </c>
      <c r="C834" t="s">
        <v>4153</v>
      </c>
      <c r="D834" s="138">
        <v>44580</v>
      </c>
      <c r="E834" t="s">
        <v>2344</v>
      </c>
      <c r="F834" t="s">
        <v>11</v>
      </c>
      <c r="G834" t="s">
        <v>1929</v>
      </c>
      <c r="H834" t="s">
        <v>11</v>
      </c>
      <c r="I834" t="s">
        <v>9802</v>
      </c>
      <c r="J834" t="s">
        <v>100</v>
      </c>
      <c r="K834">
        <v>2.1</v>
      </c>
      <c r="L834">
        <v>2.1</v>
      </c>
      <c r="M834">
        <v>13.32</v>
      </c>
      <c r="N834">
        <v>16.361000000000001</v>
      </c>
      <c r="O834" t="s">
        <v>189</v>
      </c>
      <c r="P834" t="s">
        <v>13</v>
      </c>
      <c r="Q834" t="s">
        <v>942</v>
      </c>
      <c r="R834" t="s">
        <v>16</v>
      </c>
      <c r="S834" t="s">
        <v>942</v>
      </c>
      <c r="T834" t="s">
        <v>16</v>
      </c>
      <c r="U834" t="s">
        <v>16</v>
      </c>
      <c r="V834" t="s">
        <v>2410</v>
      </c>
      <c r="W834">
        <v>100</v>
      </c>
      <c r="X834" t="s">
        <v>15</v>
      </c>
      <c r="Y834" t="s">
        <v>6282</v>
      </c>
      <c r="Z834" t="s">
        <v>6282</v>
      </c>
      <c r="AA834" t="s">
        <v>189</v>
      </c>
      <c r="AB834" s="138">
        <v>44585</v>
      </c>
      <c r="AC834" s="138">
        <v>44766</v>
      </c>
      <c r="AD834" t="s">
        <v>6241</v>
      </c>
      <c r="AE834" t="s">
        <v>5237</v>
      </c>
      <c r="AF834" t="s">
        <v>16</v>
      </c>
      <c r="AG834" t="s">
        <v>189</v>
      </c>
      <c r="AH834" s="138">
        <v>45681</v>
      </c>
      <c r="AI834" t="s">
        <v>2414</v>
      </c>
      <c r="AJ834" t="s">
        <v>189</v>
      </c>
      <c r="AK834" t="s">
        <v>189</v>
      </c>
      <c r="AL834" t="s">
        <v>189</v>
      </c>
      <c r="AM834" t="s">
        <v>189</v>
      </c>
      <c r="AN834" t="s">
        <v>189</v>
      </c>
      <c r="AO834" t="s">
        <v>189</v>
      </c>
      <c r="AP834" t="s">
        <v>189</v>
      </c>
      <c r="AQ834" t="s">
        <v>16</v>
      </c>
      <c r="AR834" t="s">
        <v>189</v>
      </c>
      <c r="AS834" t="s">
        <v>16</v>
      </c>
      <c r="AT834" t="s">
        <v>189</v>
      </c>
      <c r="AU834" t="s">
        <v>9344</v>
      </c>
      <c r="AV834" t="s">
        <v>189</v>
      </c>
      <c r="AW834" t="s">
        <v>16</v>
      </c>
      <c r="AX834" t="s">
        <v>16</v>
      </c>
      <c r="AY834" t="s">
        <v>16</v>
      </c>
      <c r="AZ834" t="s">
        <v>16</v>
      </c>
      <c r="BA834" t="s">
        <v>16</v>
      </c>
      <c r="BB834" t="s">
        <v>16</v>
      </c>
      <c r="BC834" t="s">
        <v>16</v>
      </c>
      <c r="BD834" t="s">
        <v>16</v>
      </c>
      <c r="BE834" t="s">
        <v>16</v>
      </c>
      <c r="BF834" t="s">
        <v>189</v>
      </c>
      <c r="BG834" t="s">
        <v>189</v>
      </c>
      <c r="BH834">
        <v>0</v>
      </c>
      <c r="BI834">
        <v>0</v>
      </c>
      <c r="BJ834">
        <v>0</v>
      </c>
      <c r="BK834" t="s">
        <v>189</v>
      </c>
      <c r="BL834" t="s">
        <v>189</v>
      </c>
      <c r="BN834" t="s">
        <v>2345</v>
      </c>
      <c r="BO834" t="s">
        <v>16</v>
      </c>
      <c r="BP834" t="s">
        <v>2344</v>
      </c>
      <c r="BQ834" t="s">
        <v>184</v>
      </c>
      <c r="BR834" t="s">
        <v>6744</v>
      </c>
      <c r="BS834" t="s">
        <v>1494</v>
      </c>
      <c r="BT834" t="s">
        <v>16</v>
      </c>
      <c r="BU834" t="s">
        <v>189</v>
      </c>
      <c r="BV834" t="s">
        <v>27</v>
      </c>
      <c r="BW834" t="s">
        <v>9689</v>
      </c>
      <c r="BX834" t="s">
        <v>279</v>
      </c>
      <c r="BY834" t="s">
        <v>2929</v>
      </c>
      <c r="BZ834" s="138"/>
      <c r="CA834" s="138">
        <v>44393</v>
      </c>
      <c r="CB834" t="s">
        <v>17</v>
      </c>
      <c r="CC834" t="s">
        <v>17</v>
      </c>
      <c r="CD834" t="s">
        <v>6307</v>
      </c>
      <c r="CE834" t="s">
        <v>189</v>
      </c>
      <c r="CF834" t="s">
        <v>189</v>
      </c>
      <c r="CG834" t="s">
        <v>189</v>
      </c>
      <c r="CH834">
        <v>2022</v>
      </c>
      <c r="CI834" s="7">
        <v>44580</v>
      </c>
      <c r="CJ834" t="s">
        <v>4723</v>
      </c>
      <c r="CK834">
        <v>1</v>
      </c>
      <c r="CL834">
        <v>4</v>
      </c>
      <c r="CM834" s="7">
        <v>44578</v>
      </c>
      <c r="CN834" t="s">
        <v>11824</v>
      </c>
      <c r="CO834" t="s">
        <v>9857</v>
      </c>
      <c r="CP834" t="s">
        <v>11556</v>
      </c>
      <c r="CQ834" t="s">
        <v>11780</v>
      </c>
      <c r="CR834" t="s">
        <v>6003</v>
      </c>
      <c r="CS834" t="s">
        <v>6046</v>
      </c>
      <c r="CT834" t="s">
        <v>9854</v>
      </c>
      <c r="CU834" t="s">
        <v>6824</v>
      </c>
      <c r="CV834" t="s">
        <v>6310</v>
      </c>
      <c r="CW834" t="s">
        <v>9874</v>
      </c>
      <c r="CX834" t="s">
        <v>2928</v>
      </c>
      <c r="CY834" t="s">
        <v>9813</v>
      </c>
      <c r="CZ834" t="s">
        <v>6730</v>
      </c>
      <c r="DA834" t="s">
        <v>188</v>
      </c>
      <c r="DB834" t="s">
        <v>16</v>
      </c>
      <c r="DC834" t="s">
        <v>16</v>
      </c>
      <c r="DD834" t="s">
        <v>15</v>
      </c>
      <c r="DE834" t="s">
        <v>16</v>
      </c>
      <c r="DF834" t="s">
        <v>16</v>
      </c>
      <c r="DG834" t="s">
        <v>4727</v>
      </c>
      <c r="DH834" t="s">
        <v>2051</v>
      </c>
      <c r="DI834" t="s">
        <v>4507</v>
      </c>
      <c r="DJ834" t="s">
        <v>16</v>
      </c>
      <c r="DK834" t="s">
        <v>16</v>
      </c>
      <c r="DL834" t="s">
        <v>4465</v>
      </c>
      <c r="DM834" t="s">
        <v>16</v>
      </c>
      <c r="DN834" t="s">
        <v>189</v>
      </c>
      <c r="DO834" t="s">
        <v>11828</v>
      </c>
      <c r="DP834" t="s">
        <v>8442</v>
      </c>
      <c r="DQ834" t="s">
        <v>10419</v>
      </c>
      <c r="DR834" t="s">
        <v>8443</v>
      </c>
    </row>
    <row r="835" spans="1:122" x14ac:dyDescent="0.25">
      <c r="A835">
        <v>80</v>
      </c>
      <c r="B835" t="s">
        <v>189</v>
      </c>
      <c r="C835" t="s">
        <v>536</v>
      </c>
      <c r="D835" s="138">
        <v>44580</v>
      </c>
      <c r="E835" t="s">
        <v>537</v>
      </c>
      <c r="F835" t="s">
        <v>256</v>
      </c>
      <c r="G835" t="s">
        <v>1926</v>
      </c>
      <c r="H835" t="s">
        <v>256</v>
      </c>
      <c r="I835" t="s">
        <v>4840</v>
      </c>
      <c r="J835" t="s">
        <v>100</v>
      </c>
      <c r="K835">
        <v>4</v>
      </c>
      <c r="L835">
        <v>4</v>
      </c>
      <c r="M835">
        <v>25.28</v>
      </c>
      <c r="N835">
        <v>31.164000000000001</v>
      </c>
      <c r="O835" t="s">
        <v>189</v>
      </c>
      <c r="P835" t="s">
        <v>13</v>
      </c>
      <c r="Q835" t="s">
        <v>538</v>
      </c>
      <c r="R835" t="s">
        <v>539</v>
      </c>
      <c r="S835" t="s">
        <v>538</v>
      </c>
      <c r="T835" t="s">
        <v>16</v>
      </c>
      <c r="U835" t="s">
        <v>2080</v>
      </c>
      <c r="V835" t="s">
        <v>2410</v>
      </c>
      <c r="W835">
        <v>100</v>
      </c>
      <c r="X835" t="s">
        <v>15</v>
      </c>
      <c r="Y835" t="s">
        <v>6282</v>
      </c>
      <c r="Z835" t="s">
        <v>6282</v>
      </c>
      <c r="AA835" t="s">
        <v>9887</v>
      </c>
      <c r="AB835" s="138">
        <v>44587</v>
      </c>
      <c r="AC835" s="138">
        <v>44768</v>
      </c>
      <c r="AD835" t="s">
        <v>6241</v>
      </c>
      <c r="AE835" t="s">
        <v>5065</v>
      </c>
      <c r="AF835" t="s">
        <v>16</v>
      </c>
      <c r="AG835" t="s">
        <v>189</v>
      </c>
      <c r="AH835" s="138">
        <v>45683</v>
      </c>
      <c r="AI835" t="s">
        <v>2414</v>
      </c>
      <c r="AJ835" t="s">
        <v>4152</v>
      </c>
      <c r="AK835" t="s">
        <v>189</v>
      </c>
      <c r="AL835" t="s">
        <v>4152</v>
      </c>
      <c r="AM835" t="s">
        <v>1880</v>
      </c>
      <c r="AN835" t="s">
        <v>189</v>
      </c>
      <c r="AO835" t="s">
        <v>189</v>
      </c>
      <c r="AP835" t="s">
        <v>189</v>
      </c>
      <c r="AQ835" t="s">
        <v>16</v>
      </c>
      <c r="AR835" t="s">
        <v>189</v>
      </c>
      <c r="AS835" t="s">
        <v>16</v>
      </c>
      <c r="AT835" t="s">
        <v>189</v>
      </c>
      <c r="AU835" t="s">
        <v>9344</v>
      </c>
      <c r="AV835" t="s">
        <v>189</v>
      </c>
      <c r="AW835" t="s">
        <v>16</v>
      </c>
      <c r="AX835" t="s">
        <v>16</v>
      </c>
      <c r="AY835" t="s">
        <v>181</v>
      </c>
      <c r="AZ835" t="s">
        <v>16</v>
      </c>
      <c r="BA835" t="s">
        <v>16</v>
      </c>
      <c r="BB835" t="s">
        <v>16</v>
      </c>
      <c r="BC835" t="s">
        <v>16</v>
      </c>
      <c r="BD835" t="s">
        <v>16</v>
      </c>
      <c r="BE835" t="s">
        <v>1925</v>
      </c>
      <c r="BF835" t="s">
        <v>354</v>
      </c>
      <c r="BG835" t="s">
        <v>4858</v>
      </c>
      <c r="BH835">
        <v>1</v>
      </c>
      <c r="BI835">
        <v>1</v>
      </c>
      <c r="BJ835">
        <v>1</v>
      </c>
      <c r="BK835" t="s">
        <v>189</v>
      </c>
      <c r="BL835" t="s">
        <v>6307</v>
      </c>
      <c r="BM835">
        <v>22009</v>
      </c>
      <c r="BN835" t="s">
        <v>540</v>
      </c>
      <c r="BO835" t="s">
        <v>16</v>
      </c>
      <c r="BP835" t="s">
        <v>537</v>
      </c>
      <c r="BQ835" t="s">
        <v>184</v>
      </c>
      <c r="BR835" t="s">
        <v>6744</v>
      </c>
      <c r="BS835" t="s">
        <v>9726</v>
      </c>
      <c r="BT835" t="s">
        <v>16</v>
      </c>
      <c r="BU835" t="s">
        <v>189</v>
      </c>
      <c r="BV835" t="s">
        <v>96</v>
      </c>
      <c r="BW835" t="s">
        <v>414</v>
      </c>
      <c r="BX835" t="s">
        <v>16</v>
      </c>
      <c r="BY835" t="s">
        <v>16</v>
      </c>
      <c r="BZ835" s="138"/>
      <c r="CA835" s="138">
        <v>44580</v>
      </c>
      <c r="CB835" t="s">
        <v>17</v>
      </c>
      <c r="CC835" t="s">
        <v>17</v>
      </c>
      <c r="CD835" t="s">
        <v>6307</v>
      </c>
      <c r="CE835" t="s">
        <v>189</v>
      </c>
      <c r="CF835" t="s">
        <v>6307</v>
      </c>
      <c r="CG835" t="s">
        <v>189</v>
      </c>
      <c r="CH835">
        <v>2022</v>
      </c>
      <c r="CI835" s="7">
        <v>44580</v>
      </c>
      <c r="CJ835" t="s">
        <v>4723</v>
      </c>
      <c r="CK835">
        <v>1</v>
      </c>
      <c r="CL835">
        <v>4</v>
      </c>
      <c r="CM835" s="7">
        <v>44578</v>
      </c>
      <c r="CN835" t="s">
        <v>11824</v>
      </c>
      <c r="CO835" t="s">
        <v>9857</v>
      </c>
      <c r="CP835" t="s">
        <v>11556</v>
      </c>
      <c r="CQ835" t="s">
        <v>11780</v>
      </c>
      <c r="CR835" t="s">
        <v>6003</v>
      </c>
      <c r="CS835" t="s">
        <v>6046</v>
      </c>
      <c r="CT835" t="s">
        <v>9854</v>
      </c>
      <c r="CU835" t="s">
        <v>6826</v>
      </c>
      <c r="CV835" t="s">
        <v>6307</v>
      </c>
      <c r="CW835" t="s">
        <v>9874</v>
      </c>
      <c r="CX835" t="s">
        <v>542</v>
      </c>
      <c r="CY835" t="s">
        <v>9813</v>
      </c>
      <c r="CZ835" t="s">
        <v>6730</v>
      </c>
      <c r="DA835" t="s">
        <v>252</v>
      </c>
      <c r="DB835" t="s">
        <v>9800</v>
      </c>
      <c r="DC835" t="s">
        <v>16</v>
      </c>
      <c r="DD835" t="s">
        <v>15</v>
      </c>
      <c r="DE835" t="s">
        <v>16</v>
      </c>
      <c r="DF835" t="s">
        <v>16</v>
      </c>
      <c r="DG835" t="s">
        <v>4727</v>
      </c>
      <c r="DH835" t="s">
        <v>2051</v>
      </c>
      <c r="DI835" t="s">
        <v>4502</v>
      </c>
      <c r="DJ835" t="s">
        <v>9887</v>
      </c>
      <c r="DK835" t="s">
        <v>4345</v>
      </c>
      <c r="DL835" t="s">
        <v>4345</v>
      </c>
      <c r="DM835" t="s">
        <v>16</v>
      </c>
      <c r="DN835" t="s">
        <v>4496</v>
      </c>
      <c r="DO835" t="s">
        <v>10829</v>
      </c>
      <c r="DP835" t="s">
        <v>8444</v>
      </c>
      <c r="DQ835" t="s">
        <v>10419</v>
      </c>
      <c r="DR835" t="s">
        <v>8445</v>
      </c>
    </row>
    <row r="836" spans="1:122" x14ac:dyDescent="0.25">
      <c r="A836">
        <v>79</v>
      </c>
      <c r="B836" t="s">
        <v>189</v>
      </c>
      <c r="C836" t="s">
        <v>3787</v>
      </c>
      <c r="D836" s="138">
        <v>44580</v>
      </c>
      <c r="E836" t="s">
        <v>4151</v>
      </c>
      <c r="F836" t="s">
        <v>11</v>
      </c>
      <c r="G836" t="s">
        <v>16</v>
      </c>
      <c r="H836" t="s">
        <v>11</v>
      </c>
      <c r="I836" t="s">
        <v>9802</v>
      </c>
      <c r="J836" t="s">
        <v>100</v>
      </c>
      <c r="K836">
        <v>1</v>
      </c>
      <c r="L836">
        <v>1</v>
      </c>
      <c r="M836">
        <v>6.34</v>
      </c>
      <c r="N836">
        <v>7.7910000000000004</v>
      </c>
      <c r="O836" t="s">
        <v>189</v>
      </c>
      <c r="P836" t="s">
        <v>13</v>
      </c>
      <c r="Q836" t="s">
        <v>4120</v>
      </c>
      <c r="R836" t="s">
        <v>16</v>
      </c>
      <c r="S836" t="s">
        <v>4120</v>
      </c>
      <c r="T836" t="s">
        <v>16</v>
      </c>
      <c r="U836" t="s">
        <v>16</v>
      </c>
      <c r="V836" t="s">
        <v>2410</v>
      </c>
      <c r="W836">
        <v>100</v>
      </c>
      <c r="X836" t="s">
        <v>22</v>
      </c>
      <c r="Y836" t="s">
        <v>6282</v>
      </c>
      <c r="Z836" t="s">
        <v>6282</v>
      </c>
      <c r="AA836" t="s">
        <v>189</v>
      </c>
      <c r="AB836" s="138">
        <v>44585</v>
      </c>
      <c r="AC836" s="138">
        <v>44766</v>
      </c>
      <c r="AD836" t="s">
        <v>6241</v>
      </c>
      <c r="AE836" t="s">
        <v>5378</v>
      </c>
      <c r="AF836" t="s">
        <v>16</v>
      </c>
      <c r="AG836" t="s">
        <v>189</v>
      </c>
      <c r="AH836" s="138">
        <v>45681</v>
      </c>
      <c r="AI836" t="s">
        <v>2414</v>
      </c>
      <c r="AJ836" t="s">
        <v>189</v>
      </c>
      <c r="AK836" t="s">
        <v>189</v>
      </c>
      <c r="AL836" t="s">
        <v>189</v>
      </c>
      <c r="AM836" t="s">
        <v>189</v>
      </c>
      <c r="AN836" t="s">
        <v>189</v>
      </c>
      <c r="AO836" t="s">
        <v>189</v>
      </c>
      <c r="AP836" t="s">
        <v>189</v>
      </c>
      <c r="AQ836" t="s">
        <v>16</v>
      </c>
      <c r="AR836" t="s">
        <v>189</v>
      </c>
      <c r="AS836" t="s">
        <v>16</v>
      </c>
      <c r="AT836" t="s">
        <v>189</v>
      </c>
      <c r="AU836" t="s">
        <v>9344</v>
      </c>
      <c r="AV836" t="s">
        <v>189</v>
      </c>
      <c r="AW836" t="s">
        <v>16</v>
      </c>
      <c r="AX836" t="s">
        <v>16</v>
      </c>
      <c r="AY836" t="s">
        <v>16</v>
      </c>
      <c r="AZ836" t="s">
        <v>16</v>
      </c>
      <c r="BA836" t="s">
        <v>16</v>
      </c>
      <c r="BB836" t="s">
        <v>16</v>
      </c>
      <c r="BC836" t="s">
        <v>16</v>
      </c>
      <c r="BD836" t="s">
        <v>16</v>
      </c>
      <c r="BE836" t="s">
        <v>16</v>
      </c>
      <c r="BF836" t="s">
        <v>189</v>
      </c>
      <c r="BG836" t="s">
        <v>189</v>
      </c>
      <c r="BH836">
        <v>0</v>
      </c>
      <c r="BI836">
        <v>0</v>
      </c>
      <c r="BJ836">
        <v>0</v>
      </c>
      <c r="BK836" t="s">
        <v>189</v>
      </c>
      <c r="BL836" t="s">
        <v>189</v>
      </c>
      <c r="BN836" t="s">
        <v>3783</v>
      </c>
      <c r="BO836" t="s">
        <v>7115</v>
      </c>
      <c r="BP836" t="s">
        <v>3786</v>
      </c>
      <c r="BQ836" t="s">
        <v>184</v>
      </c>
      <c r="BR836" t="s">
        <v>6744</v>
      </c>
      <c r="BS836" t="s">
        <v>9667</v>
      </c>
      <c r="BT836" t="s">
        <v>16</v>
      </c>
      <c r="BU836" t="s">
        <v>189</v>
      </c>
      <c r="BV836" t="s">
        <v>18</v>
      </c>
      <c r="BW836" t="s">
        <v>195</v>
      </c>
      <c r="BX836" t="s">
        <v>389</v>
      </c>
      <c r="BY836" t="s">
        <v>16</v>
      </c>
      <c r="BZ836" s="138"/>
      <c r="CA836" s="138">
        <v>44580</v>
      </c>
      <c r="CB836" t="s">
        <v>17</v>
      </c>
      <c r="CC836" t="s">
        <v>16</v>
      </c>
      <c r="CD836" t="s">
        <v>6307</v>
      </c>
      <c r="CE836" t="s">
        <v>189</v>
      </c>
      <c r="CF836" t="s">
        <v>189</v>
      </c>
      <c r="CG836" t="s">
        <v>189</v>
      </c>
      <c r="CH836">
        <v>2022</v>
      </c>
      <c r="CI836" s="7">
        <v>44580</v>
      </c>
      <c r="CJ836" t="s">
        <v>4723</v>
      </c>
      <c r="CK836">
        <v>1</v>
      </c>
      <c r="CL836">
        <v>4</v>
      </c>
      <c r="CM836" s="7">
        <v>44578</v>
      </c>
      <c r="CN836" t="s">
        <v>11824</v>
      </c>
      <c r="CO836" t="s">
        <v>9857</v>
      </c>
      <c r="CP836" t="s">
        <v>11556</v>
      </c>
      <c r="CQ836" t="s">
        <v>11780</v>
      </c>
      <c r="CR836" t="s">
        <v>6003</v>
      </c>
      <c r="CS836" t="s">
        <v>6046</v>
      </c>
      <c r="CT836" t="s">
        <v>9854</v>
      </c>
      <c r="CU836" t="s">
        <v>9873</v>
      </c>
      <c r="CV836" t="s">
        <v>6307</v>
      </c>
      <c r="CW836" t="s">
        <v>9874</v>
      </c>
      <c r="CX836" t="s">
        <v>3785</v>
      </c>
      <c r="CY836" t="s">
        <v>9813</v>
      </c>
      <c r="CZ836" t="s">
        <v>6730</v>
      </c>
      <c r="DA836" t="s">
        <v>188</v>
      </c>
      <c r="DB836" t="s">
        <v>16</v>
      </c>
      <c r="DC836" t="s">
        <v>16</v>
      </c>
      <c r="DD836" t="s">
        <v>22</v>
      </c>
      <c r="DE836" t="s">
        <v>16</v>
      </c>
      <c r="DF836" t="s">
        <v>371</v>
      </c>
      <c r="DG836" t="s">
        <v>4727</v>
      </c>
      <c r="DH836" t="s">
        <v>2051</v>
      </c>
      <c r="DI836" t="s">
        <v>4519</v>
      </c>
      <c r="DJ836" t="s">
        <v>16</v>
      </c>
      <c r="DK836" t="s">
        <v>16</v>
      </c>
      <c r="DL836" t="s">
        <v>5972</v>
      </c>
      <c r="DM836" t="s">
        <v>6245</v>
      </c>
      <c r="DN836" t="s">
        <v>189</v>
      </c>
      <c r="DO836" t="s">
        <v>11342</v>
      </c>
      <c r="DP836" t="s">
        <v>8446</v>
      </c>
      <c r="DQ836" t="s">
        <v>10419</v>
      </c>
      <c r="DR836" t="s">
        <v>8447</v>
      </c>
    </row>
    <row r="837" spans="1:122" x14ac:dyDescent="0.25">
      <c r="A837">
        <v>78</v>
      </c>
      <c r="B837" t="s">
        <v>189</v>
      </c>
      <c r="C837" t="s">
        <v>529</v>
      </c>
      <c r="D837" s="138">
        <v>44580</v>
      </c>
      <c r="E837" t="s">
        <v>5479</v>
      </c>
      <c r="F837" t="s">
        <v>531</v>
      </c>
      <c r="G837" t="s">
        <v>16</v>
      </c>
      <c r="H837" t="s">
        <v>531</v>
      </c>
      <c r="I837" t="s">
        <v>9978</v>
      </c>
      <c r="J837" t="s">
        <v>100</v>
      </c>
      <c r="K837">
        <v>1.5</v>
      </c>
      <c r="L837">
        <v>1.5</v>
      </c>
      <c r="M837">
        <v>9.64</v>
      </c>
      <c r="N837">
        <v>11.686</v>
      </c>
      <c r="O837" t="s">
        <v>5516</v>
      </c>
      <c r="P837" t="s">
        <v>104</v>
      </c>
      <c r="Q837" t="s">
        <v>110</v>
      </c>
      <c r="R837" t="s">
        <v>16</v>
      </c>
      <c r="S837" t="s">
        <v>16</v>
      </c>
      <c r="T837" t="s">
        <v>16</v>
      </c>
      <c r="U837" t="s">
        <v>16</v>
      </c>
      <c r="V837" t="s">
        <v>2410</v>
      </c>
      <c r="W837">
        <v>98.8</v>
      </c>
      <c r="X837" t="s">
        <v>532</v>
      </c>
      <c r="Y837" t="s">
        <v>6283</v>
      </c>
      <c r="Z837" t="s">
        <v>6283</v>
      </c>
      <c r="AA837" t="s">
        <v>9887</v>
      </c>
      <c r="AB837" s="138">
        <v>44334</v>
      </c>
      <c r="AC837" s="138">
        <v>44518</v>
      </c>
      <c r="AD837" t="s">
        <v>6254</v>
      </c>
      <c r="AE837" t="s">
        <v>5066</v>
      </c>
      <c r="AF837" t="s">
        <v>6242</v>
      </c>
      <c r="AG837" t="s">
        <v>189</v>
      </c>
      <c r="AH837" s="138">
        <v>46160</v>
      </c>
      <c r="AI837" t="s">
        <v>2414</v>
      </c>
      <c r="AJ837" t="s">
        <v>4150</v>
      </c>
      <c r="AK837" t="s">
        <v>2435</v>
      </c>
      <c r="AL837" t="s">
        <v>530</v>
      </c>
      <c r="AM837" t="s">
        <v>1882</v>
      </c>
      <c r="AN837" t="s">
        <v>189</v>
      </c>
      <c r="AO837" t="s">
        <v>189</v>
      </c>
      <c r="AP837" t="s">
        <v>189</v>
      </c>
      <c r="AQ837" t="s">
        <v>16</v>
      </c>
      <c r="AR837" t="s">
        <v>189</v>
      </c>
      <c r="AS837" t="s">
        <v>16</v>
      </c>
      <c r="AT837" t="s">
        <v>189</v>
      </c>
      <c r="AU837" t="s">
        <v>5516</v>
      </c>
      <c r="AV837" t="s">
        <v>189</v>
      </c>
      <c r="AW837" t="s">
        <v>16</v>
      </c>
      <c r="AX837" t="s">
        <v>16</v>
      </c>
      <c r="AY837" t="s">
        <v>199</v>
      </c>
      <c r="AZ837" t="s">
        <v>16</v>
      </c>
      <c r="BA837" t="s">
        <v>16</v>
      </c>
      <c r="BB837" t="s">
        <v>16</v>
      </c>
      <c r="BC837" t="s">
        <v>16</v>
      </c>
      <c r="BD837" t="s">
        <v>16</v>
      </c>
      <c r="BE837" t="s">
        <v>1925</v>
      </c>
      <c r="BF837" t="s">
        <v>354</v>
      </c>
      <c r="BG837" t="s">
        <v>2026</v>
      </c>
      <c r="BH837">
        <v>1</v>
      </c>
      <c r="BI837">
        <v>1</v>
      </c>
      <c r="BJ837">
        <v>1</v>
      </c>
      <c r="BK837" t="s">
        <v>189</v>
      </c>
      <c r="BL837" t="s">
        <v>6307</v>
      </c>
      <c r="BM837">
        <v>22007</v>
      </c>
      <c r="BN837" t="s">
        <v>534</v>
      </c>
      <c r="BO837" t="s">
        <v>16</v>
      </c>
      <c r="BP837" t="s">
        <v>533</v>
      </c>
      <c r="BQ837" t="s">
        <v>301</v>
      </c>
      <c r="BR837" t="s">
        <v>6745</v>
      </c>
      <c r="BS837" t="s">
        <v>16</v>
      </c>
      <c r="BT837" t="s">
        <v>16</v>
      </c>
      <c r="BU837" t="s">
        <v>189</v>
      </c>
      <c r="BV837" t="s">
        <v>67</v>
      </c>
      <c r="BW837" t="s">
        <v>16</v>
      </c>
      <c r="BX837" t="s">
        <v>485</v>
      </c>
      <c r="BY837" t="s">
        <v>16</v>
      </c>
      <c r="BZ837" s="138"/>
      <c r="CA837" s="138">
        <v>38890</v>
      </c>
      <c r="CB837" t="s">
        <v>34</v>
      </c>
      <c r="CC837" t="s">
        <v>6745</v>
      </c>
      <c r="CD837" t="s">
        <v>6307</v>
      </c>
      <c r="CE837" t="s">
        <v>189</v>
      </c>
      <c r="CF837" t="s">
        <v>6307</v>
      </c>
      <c r="CG837" t="s">
        <v>189</v>
      </c>
      <c r="CH837">
        <v>2022</v>
      </c>
      <c r="CI837" s="7">
        <v>44580</v>
      </c>
      <c r="CJ837" t="s">
        <v>16</v>
      </c>
      <c r="CK837">
        <v>1</v>
      </c>
      <c r="CL837">
        <v>4</v>
      </c>
      <c r="CM837" s="7">
        <v>44578</v>
      </c>
      <c r="CN837" t="s">
        <v>11824</v>
      </c>
      <c r="CO837" t="s">
        <v>9857</v>
      </c>
      <c r="CP837" t="s">
        <v>11556</v>
      </c>
      <c r="CQ837" t="s">
        <v>11780</v>
      </c>
      <c r="CR837" t="s">
        <v>6003</v>
      </c>
      <c r="CS837" t="s">
        <v>6046</v>
      </c>
      <c r="CT837" t="s">
        <v>9854</v>
      </c>
      <c r="CU837" t="s">
        <v>9873</v>
      </c>
      <c r="CV837" t="s">
        <v>6310</v>
      </c>
      <c r="CW837" t="s">
        <v>9912</v>
      </c>
      <c r="CX837" t="s">
        <v>535</v>
      </c>
      <c r="CY837" t="s">
        <v>9813</v>
      </c>
      <c r="CZ837" t="s">
        <v>6730</v>
      </c>
      <c r="DA837" t="s">
        <v>241</v>
      </c>
      <c r="DB837" t="s">
        <v>16</v>
      </c>
      <c r="DC837" t="s">
        <v>4149</v>
      </c>
      <c r="DD837" t="s">
        <v>10276</v>
      </c>
      <c r="DE837" t="s">
        <v>16</v>
      </c>
      <c r="DF837" t="s">
        <v>16</v>
      </c>
      <c r="DG837" t="s">
        <v>4730</v>
      </c>
      <c r="DH837" t="s">
        <v>2051</v>
      </c>
      <c r="DI837" t="s">
        <v>5544</v>
      </c>
      <c r="DJ837" t="s">
        <v>9887</v>
      </c>
      <c r="DK837" t="s">
        <v>4345</v>
      </c>
      <c r="DL837" t="s">
        <v>4345</v>
      </c>
      <c r="DM837" t="s">
        <v>16</v>
      </c>
      <c r="DN837" t="s">
        <v>4497</v>
      </c>
      <c r="DO837" t="s">
        <v>11829</v>
      </c>
      <c r="DP837" t="s">
        <v>8448</v>
      </c>
      <c r="DQ837" t="s">
        <v>10419</v>
      </c>
      <c r="DR837" t="s">
        <v>5543</v>
      </c>
    </row>
    <row r="838" spans="1:122" x14ac:dyDescent="0.25">
      <c r="A838">
        <v>77</v>
      </c>
      <c r="B838" t="s">
        <v>189</v>
      </c>
      <c r="C838" t="s">
        <v>2383</v>
      </c>
      <c r="D838" s="138">
        <v>44579</v>
      </c>
      <c r="E838" t="s">
        <v>98</v>
      </c>
      <c r="F838" t="s">
        <v>154</v>
      </c>
      <c r="G838" t="s">
        <v>1929</v>
      </c>
      <c r="H838" t="s">
        <v>11</v>
      </c>
      <c r="I838" t="s">
        <v>9802</v>
      </c>
      <c r="J838" t="s">
        <v>12</v>
      </c>
      <c r="K838">
        <v>10</v>
      </c>
      <c r="L838">
        <v>1.57</v>
      </c>
      <c r="M838">
        <v>10</v>
      </c>
      <c r="N838">
        <v>12.25</v>
      </c>
      <c r="O838" t="s">
        <v>189</v>
      </c>
      <c r="P838" t="s">
        <v>104</v>
      </c>
      <c r="Q838" t="s">
        <v>164</v>
      </c>
      <c r="R838" t="s">
        <v>16</v>
      </c>
      <c r="S838" t="s">
        <v>16</v>
      </c>
      <c r="T838" t="s">
        <v>16</v>
      </c>
      <c r="U838" t="s">
        <v>16</v>
      </c>
      <c r="V838" t="s">
        <v>2410</v>
      </c>
      <c r="W838">
        <v>100</v>
      </c>
      <c r="X838" t="s">
        <v>15</v>
      </c>
      <c r="Y838" t="s">
        <v>6283</v>
      </c>
      <c r="Z838" t="s">
        <v>6283</v>
      </c>
      <c r="AA838" t="s">
        <v>189</v>
      </c>
      <c r="AB838" s="138">
        <v>44582</v>
      </c>
      <c r="AC838" s="138">
        <v>44947</v>
      </c>
      <c r="AD838" t="s">
        <v>6241</v>
      </c>
      <c r="AE838" t="s">
        <v>5437</v>
      </c>
      <c r="AF838" t="s">
        <v>16</v>
      </c>
      <c r="AG838" t="s">
        <v>189</v>
      </c>
      <c r="AH838" s="138">
        <v>46408</v>
      </c>
      <c r="AI838" t="s">
        <v>2419</v>
      </c>
      <c r="AJ838" t="s">
        <v>189</v>
      </c>
      <c r="AK838" t="s">
        <v>189</v>
      </c>
      <c r="AL838" t="s">
        <v>189</v>
      </c>
      <c r="AM838" t="s">
        <v>189</v>
      </c>
      <c r="AN838" t="s">
        <v>189</v>
      </c>
      <c r="AO838" t="s">
        <v>189</v>
      </c>
      <c r="AP838" t="s">
        <v>189</v>
      </c>
      <c r="AQ838" t="s">
        <v>16</v>
      </c>
      <c r="AR838" t="s">
        <v>189</v>
      </c>
      <c r="AS838" t="s">
        <v>16</v>
      </c>
      <c r="AT838" t="s">
        <v>189</v>
      </c>
      <c r="AU838" t="s">
        <v>9344</v>
      </c>
      <c r="AV838" t="s">
        <v>189</v>
      </c>
      <c r="AW838" t="s">
        <v>16</v>
      </c>
      <c r="AX838" t="s">
        <v>16</v>
      </c>
      <c r="AY838" t="s">
        <v>16</v>
      </c>
      <c r="AZ838" t="s">
        <v>16</v>
      </c>
      <c r="BA838" t="s">
        <v>16</v>
      </c>
      <c r="BB838" t="s">
        <v>16</v>
      </c>
      <c r="BC838" t="s">
        <v>16</v>
      </c>
      <c r="BD838" t="s">
        <v>16</v>
      </c>
      <c r="BE838" t="s">
        <v>16</v>
      </c>
      <c r="BF838" t="s">
        <v>189</v>
      </c>
      <c r="BG838" t="s">
        <v>189</v>
      </c>
      <c r="BH838">
        <v>0</v>
      </c>
      <c r="BI838">
        <v>0</v>
      </c>
      <c r="BJ838">
        <v>0</v>
      </c>
      <c r="BK838" t="s">
        <v>189</v>
      </c>
      <c r="BL838" t="s">
        <v>189</v>
      </c>
      <c r="BN838" t="s">
        <v>786</v>
      </c>
      <c r="BO838" t="s">
        <v>16</v>
      </c>
      <c r="BP838" t="s">
        <v>98</v>
      </c>
      <c r="BQ838" t="s">
        <v>184</v>
      </c>
      <c r="BR838" t="s">
        <v>6744</v>
      </c>
      <c r="BS838" t="s">
        <v>202</v>
      </c>
      <c r="BT838" t="s">
        <v>16</v>
      </c>
      <c r="BU838" t="s">
        <v>189</v>
      </c>
      <c r="BV838" t="s">
        <v>27</v>
      </c>
      <c r="BW838" t="s">
        <v>185</v>
      </c>
      <c r="BX838" t="s">
        <v>207</v>
      </c>
      <c r="BY838" t="s">
        <v>16</v>
      </c>
      <c r="BZ838" s="138"/>
      <c r="CA838" s="138">
        <v>42459</v>
      </c>
      <c r="CB838" t="s">
        <v>17</v>
      </c>
      <c r="CC838" t="s">
        <v>17</v>
      </c>
      <c r="CD838" t="s">
        <v>6307</v>
      </c>
      <c r="CE838" t="s">
        <v>189</v>
      </c>
      <c r="CF838" t="s">
        <v>6307</v>
      </c>
      <c r="CG838" t="s">
        <v>189</v>
      </c>
      <c r="CH838">
        <v>2022</v>
      </c>
      <c r="CI838" s="7">
        <v>44579</v>
      </c>
      <c r="CJ838" t="s">
        <v>4723</v>
      </c>
      <c r="CK838">
        <v>1</v>
      </c>
      <c r="CL838">
        <v>4</v>
      </c>
      <c r="CM838" s="7">
        <v>44578</v>
      </c>
      <c r="CN838" t="s">
        <v>11824</v>
      </c>
      <c r="CO838" t="s">
        <v>9857</v>
      </c>
      <c r="CP838" t="s">
        <v>11556</v>
      </c>
      <c r="CQ838" t="s">
        <v>11780</v>
      </c>
      <c r="CR838" t="s">
        <v>6003</v>
      </c>
      <c r="CS838" t="s">
        <v>6046</v>
      </c>
      <c r="CT838" t="s">
        <v>9854</v>
      </c>
      <c r="CU838" t="s">
        <v>9873</v>
      </c>
      <c r="CV838" t="s">
        <v>6310</v>
      </c>
      <c r="CW838" t="s">
        <v>9912</v>
      </c>
      <c r="CX838" t="s">
        <v>787</v>
      </c>
      <c r="CY838" t="s">
        <v>9817</v>
      </c>
      <c r="CZ838" t="s">
        <v>6741</v>
      </c>
      <c r="DA838" t="s">
        <v>252</v>
      </c>
      <c r="DB838" t="s">
        <v>9801</v>
      </c>
      <c r="DC838" t="s">
        <v>16</v>
      </c>
      <c r="DD838" t="s">
        <v>15</v>
      </c>
      <c r="DE838" t="s">
        <v>16</v>
      </c>
      <c r="DF838" t="s">
        <v>16</v>
      </c>
      <c r="DG838" t="s">
        <v>4730</v>
      </c>
      <c r="DH838" t="s">
        <v>2052</v>
      </c>
      <c r="DI838" t="s">
        <v>6114</v>
      </c>
      <c r="DJ838" t="s">
        <v>16</v>
      </c>
      <c r="DK838" t="s">
        <v>9817</v>
      </c>
      <c r="DL838" t="s">
        <v>9817</v>
      </c>
      <c r="DM838" t="s">
        <v>16</v>
      </c>
      <c r="DN838" t="s">
        <v>189</v>
      </c>
      <c r="DO838" t="s">
        <v>11830</v>
      </c>
      <c r="DP838" t="s">
        <v>8449</v>
      </c>
      <c r="DQ838" t="s">
        <v>10420</v>
      </c>
      <c r="DR838" t="s">
        <v>10421</v>
      </c>
    </row>
    <row r="839" spans="1:122" x14ac:dyDescent="0.25">
      <c r="A839">
        <v>76</v>
      </c>
      <c r="B839" t="s">
        <v>189</v>
      </c>
      <c r="C839" t="s">
        <v>4169</v>
      </c>
      <c r="D839" s="138">
        <v>44579</v>
      </c>
      <c r="E839" t="s">
        <v>4171</v>
      </c>
      <c r="F839" t="s">
        <v>11</v>
      </c>
      <c r="G839" t="s">
        <v>1929</v>
      </c>
      <c r="H839" t="s">
        <v>11</v>
      </c>
      <c r="I839" t="s">
        <v>9802</v>
      </c>
      <c r="J839" t="s">
        <v>100</v>
      </c>
      <c r="K839">
        <v>1</v>
      </c>
      <c r="L839">
        <v>1</v>
      </c>
      <c r="M839">
        <v>6.35</v>
      </c>
      <c r="N839">
        <v>7.7919999999999998</v>
      </c>
      <c r="O839" t="s">
        <v>189</v>
      </c>
      <c r="P839" t="s">
        <v>121</v>
      </c>
      <c r="Q839" t="s">
        <v>63</v>
      </c>
      <c r="R839" t="s">
        <v>70</v>
      </c>
      <c r="S839" t="s">
        <v>63</v>
      </c>
      <c r="T839" t="s">
        <v>16</v>
      </c>
      <c r="U839" t="s">
        <v>2079</v>
      </c>
      <c r="V839" t="s">
        <v>2410</v>
      </c>
      <c r="W839">
        <v>100</v>
      </c>
      <c r="X839" t="s">
        <v>15</v>
      </c>
      <c r="Y839" t="s">
        <v>1883</v>
      </c>
      <c r="Z839" t="s">
        <v>1883</v>
      </c>
      <c r="AA839" t="s">
        <v>189</v>
      </c>
      <c r="AB839" s="138">
        <v>44582</v>
      </c>
      <c r="AC839" s="138">
        <v>44763</v>
      </c>
      <c r="AD839" t="s">
        <v>6241</v>
      </c>
      <c r="AE839" t="s">
        <v>5436</v>
      </c>
      <c r="AF839" t="s">
        <v>16</v>
      </c>
      <c r="AG839" t="s">
        <v>189</v>
      </c>
      <c r="AH839" s="138">
        <v>44946</v>
      </c>
      <c r="AI839" t="s">
        <v>2414</v>
      </c>
      <c r="AJ839" t="s">
        <v>189</v>
      </c>
      <c r="AK839" t="s">
        <v>189</v>
      </c>
      <c r="AL839" t="s">
        <v>189</v>
      </c>
      <c r="AM839" t="s">
        <v>189</v>
      </c>
      <c r="AN839" t="s">
        <v>189</v>
      </c>
      <c r="AO839" t="s">
        <v>189</v>
      </c>
      <c r="AP839" t="s">
        <v>5517</v>
      </c>
      <c r="AQ839" t="s">
        <v>16</v>
      </c>
      <c r="AR839" t="s">
        <v>189</v>
      </c>
      <c r="AS839" t="s">
        <v>16</v>
      </c>
      <c r="AT839" t="s">
        <v>189</v>
      </c>
      <c r="AU839" t="s">
        <v>9344</v>
      </c>
      <c r="AV839" t="s">
        <v>189</v>
      </c>
      <c r="AW839" t="s">
        <v>16</v>
      </c>
      <c r="AX839" t="s">
        <v>16</v>
      </c>
      <c r="AY839" t="s">
        <v>16</v>
      </c>
      <c r="AZ839" t="s">
        <v>16</v>
      </c>
      <c r="BA839" t="s">
        <v>16</v>
      </c>
      <c r="BB839" t="s">
        <v>16</v>
      </c>
      <c r="BC839" t="s">
        <v>16</v>
      </c>
      <c r="BD839" t="s">
        <v>16</v>
      </c>
      <c r="BE839" t="s">
        <v>16</v>
      </c>
      <c r="BF839" t="s">
        <v>189</v>
      </c>
      <c r="BG839" t="s">
        <v>189</v>
      </c>
      <c r="BH839">
        <v>0</v>
      </c>
      <c r="BI839">
        <v>0</v>
      </c>
      <c r="BJ839">
        <v>0</v>
      </c>
      <c r="BK839" t="s">
        <v>189</v>
      </c>
      <c r="BL839" t="s">
        <v>189</v>
      </c>
      <c r="BN839" t="s">
        <v>4168</v>
      </c>
      <c r="BO839" t="s">
        <v>16</v>
      </c>
      <c r="BP839" t="s">
        <v>4171</v>
      </c>
      <c r="BQ839" t="s">
        <v>184</v>
      </c>
      <c r="BR839" t="s">
        <v>6744</v>
      </c>
      <c r="BS839" t="s">
        <v>9667</v>
      </c>
      <c r="BT839" t="s">
        <v>16</v>
      </c>
      <c r="BU839" t="s">
        <v>189</v>
      </c>
      <c r="BV839" t="s">
        <v>96</v>
      </c>
      <c r="BW839" t="s">
        <v>185</v>
      </c>
      <c r="BX839" t="s">
        <v>4172</v>
      </c>
      <c r="BY839" t="s">
        <v>16</v>
      </c>
      <c r="BZ839" s="138"/>
      <c r="CA839" s="138">
        <v>43516</v>
      </c>
      <c r="CB839" t="s">
        <v>17</v>
      </c>
      <c r="CC839" t="s">
        <v>17</v>
      </c>
      <c r="CD839" t="s">
        <v>6307</v>
      </c>
      <c r="CE839" t="s">
        <v>189</v>
      </c>
      <c r="CF839" t="s">
        <v>189</v>
      </c>
      <c r="CG839" t="s">
        <v>189</v>
      </c>
      <c r="CH839">
        <v>2022</v>
      </c>
      <c r="CI839" s="7">
        <v>44579</v>
      </c>
      <c r="CJ839" t="s">
        <v>4723</v>
      </c>
      <c r="CK839">
        <v>1</v>
      </c>
      <c r="CL839">
        <v>4</v>
      </c>
      <c r="CM839" s="7">
        <v>44578</v>
      </c>
      <c r="CN839" t="s">
        <v>11824</v>
      </c>
      <c r="CO839" t="s">
        <v>9857</v>
      </c>
      <c r="CP839" t="s">
        <v>11556</v>
      </c>
      <c r="CQ839" t="s">
        <v>11780</v>
      </c>
      <c r="CR839" t="s">
        <v>6003</v>
      </c>
      <c r="CS839" t="s">
        <v>6046</v>
      </c>
      <c r="CT839" t="s">
        <v>9854</v>
      </c>
      <c r="CU839" t="s">
        <v>9873</v>
      </c>
      <c r="CV839" t="s">
        <v>6310</v>
      </c>
      <c r="CW839" t="s">
        <v>9882</v>
      </c>
      <c r="CX839" t="s">
        <v>4170</v>
      </c>
      <c r="CY839" t="s">
        <v>9813</v>
      </c>
      <c r="CZ839" t="s">
        <v>6730</v>
      </c>
      <c r="DA839" t="s">
        <v>188</v>
      </c>
      <c r="DB839" t="s">
        <v>16</v>
      </c>
      <c r="DC839" t="s">
        <v>16</v>
      </c>
      <c r="DD839" t="s">
        <v>15</v>
      </c>
      <c r="DE839" t="s">
        <v>16</v>
      </c>
      <c r="DF839" t="s">
        <v>16</v>
      </c>
      <c r="DG839" t="s">
        <v>5517</v>
      </c>
      <c r="DH839" t="s">
        <v>2051</v>
      </c>
      <c r="DI839" t="s">
        <v>4519</v>
      </c>
      <c r="DJ839" t="s">
        <v>16</v>
      </c>
      <c r="DK839" t="s">
        <v>16</v>
      </c>
      <c r="DL839" t="s">
        <v>4465</v>
      </c>
      <c r="DM839" t="s">
        <v>16</v>
      </c>
      <c r="DN839" t="s">
        <v>189</v>
      </c>
      <c r="DO839" t="s">
        <v>11831</v>
      </c>
      <c r="DP839" t="s">
        <v>8450</v>
      </c>
      <c r="DQ839" t="s">
        <v>10420</v>
      </c>
      <c r="DR839" t="s">
        <v>8451</v>
      </c>
    </row>
    <row r="840" spans="1:122" x14ac:dyDescent="0.25">
      <c r="A840">
        <v>75</v>
      </c>
      <c r="B840" t="s">
        <v>189</v>
      </c>
      <c r="C840" t="s">
        <v>556</v>
      </c>
      <c r="D840" s="138">
        <v>44579</v>
      </c>
      <c r="E840" t="s">
        <v>559</v>
      </c>
      <c r="F840" t="s">
        <v>1953</v>
      </c>
      <c r="G840" t="s">
        <v>1929</v>
      </c>
      <c r="H840" t="s">
        <v>107</v>
      </c>
      <c r="I840" t="s">
        <v>4840</v>
      </c>
      <c r="J840" t="s">
        <v>100</v>
      </c>
      <c r="K840">
        <v>3</v>
      </c>
      <c r="L840">
        <v>3</v>
      </c>
      <c r="M840">
        <v>19.059999999999999</v>
      </c>
      <c r="N840">
        <v>23.376000000000001</v>
      </c>
      <c r="O840" t="s">
        <v>189</v>
      </c>
      <c r="P840" t="s">
        <v>13</v>
      </c>
      <c r="Q840" t="s">
        <v>560</v>
      </c>
      <c r="R840" t="s">
        <v>690</v>
      </c>
      <c r="S840" t="s">
        <v>560</v>
      </c>
      <c r="T840" t="s">
        <v>16</v>
      </c>
      <c r="U840" t="s">
        <v>2071</v>
      </c>
      <c r="V840" t="s">
        <v>2410</v>
      </c>
      <c r="W840">
        <v>100</v>
      </c>
      <c r="X840" t="s">
        <v>15</v>
      </c>
      <c r="Y840" t="s">
        <v>6282</v>
      </c>
      <c r="Z840" t="s">
        <v>6282</v>
      </c>
      <c r="AA840" t="s">
        <v>189</v>
      </c>
      <c r="AB840" s="138">
        <v>44586</v>
      </c>
      <c r="AC840" s="138">
        <v>44767</v>
      </c>
      <c r="AD840" t="s">
        <v>6241</v>
      </c>
      <c r="AE840" t="s">
        <v>5067</v>
      </c>
      <c r="AF840" t="s">
        <v>16</v>
      </c>
      <c r="AG840" t="s">
        <v>189</v>
      </c>
      <c r="AH840" s="138">
        <v>45682</v>
      </c>
      <c r="AI840" t="s">
        <v>2414</v>
      </c>
      <c r="AJ840" t="s">
        <v>557</v>
      </c>
      <c r="AK840" t="s">
        <v>2816</v>
      </c>
      <c r="AL840" t="s">
        <v>558</v>
      </c>
      <c r="AM840" t="s">
        <v>1880</v>
      </c>
      <c r="AN840" t="s">
        <v>189</v>
      </c>
      <c r="AO840" t="s">
        <v>189</v>
      </c>
      <c r="AP840" t="s">
        <v>189</v>
      </c>
      <c r="AQ840" t="s">
        <v>16</v>
      </c>
      <c r="AR840" t="s">
        <v>189</v>
      </c>
      <c r="AS840" t="s">
        <v>16</v>
      </c>
      <c r="AT840" t="s">
        <v>189</v>
      </c>
      <c r="AU840" t="s">
        <v>9344</v>
      </c>
      <c r="AV840" t="s">
        <v>189</v>
      </c>
      <c r="AW840" t="s">
        <v>16</v>
      </c>
      <c r="AX840" t="s">
        <v>16</v>
      </c>
      <c r="AY840" t="s">
        <v>181</v>
      </c>
      <c r="AZ840" t="s">
        <v>16</v>
      </c>
      <c r="BA840" t="s">
        <v>16</v>
      </c>
      <c r="BB840" t="s">
        <v>16</v>
      </c>
      <c r="BC840" t="s">
        <v>16</v>
      </c>
      <c r="BD840" t="s">
        <v>16</v>
      </c>
      <c r="BE840" t="s">
        <v>1925</v>
      </c>
      <c r="BF840" t="s">
        <v>354</v>
      </c>
      <c r="BG840" t="s">
        <v>104</v>
      </c>
      <c r="BH840">
        <v>1</v>
      </c>
      <c r="BI840">
        <v>1</v>
      </c>
      <c r="BJ840">
        <v>1</v>
      </c>
      <c r="BK840" t="s">
        <v>189</v>
      </c>
      <c r="BL840" t="s">
        <v>6307</v>
      </c>
      <c r="BM840">
        <v>22005</v>
      </c>
      <c r="BN840" t="s">
        <v>561</v>
      </c>
      <c r="BO840" t="s">
        <v>16</v>
      </c>
      <c r="BP840" t="s">
        <v>559</v>
      </c>
      <c r="BQ840" t="s">
        <v>184</v>
      </c>
      <c r="BR840" t="s">
        <v>6744</v>
      </c>
      <c r="BS840" t="s">
        <v>202</v>
      </c>
      <c r="BT840" t="s">
        <v>16</v>
      </c>
      <c r="BU840" t="s">
        <v>189</v>
      </c>
      <c r="BV840" t="s">
        <v>27</v>
      </c>
      <c r="BW840" t="s">
        <v>185</v>
      </c>
      <c r="BX840" t="s">
        <v>279</v>
      </c>
      <c r="BY840" t="s">
        <v>16</v>
      </c>
      <c r="BZ840" s="138"/>
      <c r="CA840" s="138">
        <v>43082</v>
      </c>
      <c r="CB840" t="s">
        <v>17</v>
      </c>
      <c r="CC840" t="s">
        <v>17</v>
      </c>
      <c r="CD840" t="s">
        <v>6307</v>
      </c>
      <c r="CE840" t="s">
        <v>189</v>
      </c>
      <c r="CF840" t="s">
        <v>6307</v>
      </c>
      <c r="CG840" t="s">
        <v>189</v>
      </c>
      <c r="CH840">
        <v>2022</v>
      </c>
      <c r="CI840" s="7">
        <v>44579</v>
      </c>
      <c r="CJ840" t="s">
        <v>4723</v>
      </c>
      <c r="CK840">
        <v>1</v>
      </c>
      <c r="CL840">
        <v>4</v>
      </c>
      <c r="CM840" s="7">
        <v>44578</v>
      </c>
      <c r="CN840" t="s">
        <v>11824</v>
      </c>
      <c r="CO840" t="s">
        <v>9857</v>
      </c>
      <c r="CP840" t="s">
        <v>11556</v>
      </c>
      <c r="CQ840" t="s">
        <v>11780</v>
      </c>
      <c r="CR840" t="s">
        <v>6003</v>
      </c>
      <c r="CS840" t="s">
        <v>6046</v>
      </c>
      <c r="CT840" t="s">
        <v>9854</v>
      </c>
      <c r="CU840" t="s">
        <v>6824</v>
      </c>
      <c r="CV840" t="s">
        <v>6310</v>
      </c>
      <c r="CW840" t="s">
        <v>9874</v>
      </c>
      <c r="CX840" t="s">
        <v>562</v>
      </c>
      <c r="CY840" t="s">
        <v>9813</v>
      </c>
      <c r="CZ840" t="s">
        <v>6730</v>
      </c>
      <c r="DA840" t="s">
        <v>252</v>
      </c>
      <c r="DB840" t="s">
        <v>9800</v>
      </c>
      <c r="DC840" t="s">
        <v>16</v>
      </c>
      <c r="DD840" t="s">
        <v>15</v>
      </c>
      <c r="DE840" t="s">
        <v>16</v>
      </c>
      <c r="DF840" t="s">
        <v>16</v>
      </c>
      <c r="DG840" t="s">
        <v>4727</v>
      </c>
      <c r="DH840" t="s">
        <v>2051</v>
      </c>
      <c r="DI840" t="s">
        <v>4501</v>
      </c>
      <c r="DJ840" t="s">
        <v>16</v>
      </c>
      <c r="DK840" t="s">
        <v>16</v>
      </c>
      <c r="DL840" t="s">
        <v>4465</v>
      </c>
      <c r="DM840" t="s">
        <v>16</v>
      </c>
      <c r="DN840" t="s">
        <v>4496</v>
      </c>
      <c r="DO840" t="s">
        <v>10830</v>
      </c>
      <c r="DP840" t="s">
        <v>8452</v>
      </c>
      <c r="DQ840" t="s">
        <v>10420</v>
      </c>
      <c r="DR840" t="s">
        <v>8453</v>
      </c>
    </row>
    <row r="841" spans="1:122" x14ac:dyDescent="0.25">
      <c r="A841">
        <v>74</v>
      </c>
      <c r="B841" t="s">
        <v>189</v>
      </c>
      <c r="C841" t="s">
        <v>4163</v>
      </c>
      <c r="D841" s="138">
        <v>44579</v>
      </c>
      <c r="E841" t="s">
        <v>4167</v>
      </c>
      <c r="F841" t="s">
        <v>11</v>
      </c>
      <c r="G841" t="s">
        <v>1929</v>
      </c>
      <c r="H841" t="s">
        <v>11</v>
      </c>
      <c r="I841" t="s">
        <v>9802</v>
      </c>
      <c r="J841" t="s">
        <v>100</v>
      </c>
      <c r="K841">
        <v>1</v>
      </c>
      <c r="L841">
        <v>1</v>
      </c>
      <c r="M841">
        <v>6.35</v>
      </c>
      <c r="N841">
        <v>7.7919999999999998</v>
      </c>
      <c r="O841" t="s">
        <v>189</v>
      </c>
      <c r="P841" t="s">
        <v>2048</v>
      </c>
      <c r="Q841" t="s">
        <v>4120</v>
      </c>
      <c r="R841" t="s">
        <v>4161</v>
      </c>
      <c r="S841" t="s">
        <v>4120</v>
      </c>
      <c r="T841" t="s">
        <v>16</v>
      </c>
      <c r="U841" t="s">
        <v>65</v>
      </c>
      <c r="V841" t="s">
        <v>2410</v>
      </c>
      <c r="W841">
        <v>100</v>
      </c>
      <c r="X841" t="s">
        <v>22</v>
      </c>
      <c r="Y841" t="s">
        <v>6282</v>
      </c>
      <c r="Z841" t="s">
        <v>6282</v>
      </c>
      <c r="AA841" t="s">
        <v>189</v>
      </c>
      <c r="AB841" s="138">
        <v>44586</v>
      </c>
      <c r="AC841" s="138">
        <v>44737</v>
      </c>
      <c r="AD841" t="s">
        <v>6241</v>
      </c>
      <c r="AE841" t="s">
        <v>5435</v>
      </c>
      <c r="AF841" t="s">
        <v>16</v>
      </c>
      <c r="AG841" t="s">
        <v>189</v>
      </c>
      <c r="AH841" s="138">
        <v>45651</v>
      </c>
      <c r="AI841" t="s">
        <v>2414</v>
      </c>
      <c r="AJ841" t="s">
        <v>189</v>
      </c>
      <c r="AK841" t="s">
        <v>189</v>
      </c>
      <c r="AL841" t="s">
        <v>189</v>
      </c>
      <c r="AM841" t="s">
        <v>189</v>
      </c>
      <c r="AN841" t="s">
        <v>189</v>
      </c>
      <c r="AO841" t="s">
        <v>189</v>
      </c>
      <c r="AP841" t="s">
        <v>189</v>
      </c>
      <c r="AQ841" t="s">
        <v>16</v>
      </c>
      <c r="AR841" t="s">
        <v>189</v>
      </c>
      <c r="AS841" t="s">
        <v>16</v>
      </c>
      <c r="AT841" t="s">
        <v>189</v>
      </c>
      <c r="AU841" t="s">
        <v>9344</v>
      </c>
      <c r="AV841" t="s">
        <v>189</v>
      </c>
      <c r="AW841" t="s">
        <v>16</v>
      </c>
      <c r="AX841" t="s">
        <v>16</v>
      </c>
      <c r="AY841" t="s">
        <v>16</v>
      </c>
      <c r="AZ841" t="s">
        <v>16</v>
      </c>
      <c r="BA841" t="s">
        <v>16</v>
      </c>
      <c r="BB841" t="s">
        <v>16</v>
      </c>
      <c r="BC841" t="s">
        <v>16</v>
      </c>
      <c r="BD841" t="s">
        <v>16</v>
      </c>
      <c r="BE841" t="s">
        <v>16</v>
      </c>
      <c r="BF841" t="s">
        <v>189</v>
      </c>
      <c r="BG841" t="s">
        <v>189</v>
      </c>
      <c r="BH841">
        <v>0</v>
      </c>
      <c r="BI841">
        <v>0</v>
      </c>
      <c r="BJ841">
        <v>0</v>
      </c>
      <c r="BK841" t="s">
        <v>189</v>
      </c>
      <c r="BL841" t="s">
        <v>189</v>
      </c>
      <c r="BN841" t="s">
        <v>4162</v>
      </c>
      <c r="BO841" t="s">
        <v>9710</v>
      </c>
      <c r="BP841" t="s">
        <v>4165</v>
      </c>
      <c r="BQ841" t="s">
        <v>184</v>
      </c>
      <c r="BR841" t="s">
        <v>6744</v>
      </c>
      <c r="BS841" t="s">
        <v>1494</v>
      </c>
      <c r="BT841" t="s">
        <v>16</v>
      </c>
      <c r="BU841" t="s">
        <v>189</v>
      </c>
      <c r="BV841" t="s">
        <v>105</v>
      </c>
      <c r="BW841" t="s">
        <v>195</v>
      </c>
      <c r="BX841" t="s">
        <v>4166</v>
      </c>
      <c r="BY841" t="s">
        <v>16</v>
      </c>
      <c r="BZ841" s="138"/>
      <c r="CA841" s="138">
        <v>44579</v>
      </c>
      <c r="CB841" t="s">
        <v>17</v>
      </c>
      <c r="CC841" t="s">
        <v>17</v>
      </c>
      <c r="CD841" t="s">
        <v>6307</v>
      </c>
      <c r="CE841" t="s">
        <v>189</v>
      </c>
      <c r="CF841" t="s">
        <v>189</v>
      </c>
      <c r="CG841" t="s">
        <v>189</v>
      </c>
      <c r="CH841">
        <v>2022</v>
      </c>
      <c r="CI841" s="7">
        <v>44579</v>
      </c>
      <c r="CJ841" t="s">
        <v>4723</v>
      </c>
      <c r="CK841">
        <v>1</v>
      </c>
      <c r="CL841">
        <v>4</v>
      </c>
      <c r="CM841" s="7">
        <v>44578</v>
      </c>
      <c r="CN841" t="s">
        <v>11824</v>
      </c>
      <c r="CO841" t="s">
        <v>9857</v>
      </c>
      <c r="CP841" t="s">
        <v>11556</v>
      </c>
      <c r="CQ841" t="s">
        <v>11780</v>
      </c>
      <c r="CR841" t="s">
        <v>6003</v>
      </c>
      <c r="CS841" t="s">
        <v>6046</v>
      </c>
      <c r="CT841" t="s">
        <v>9854</v>
      </c>
      <c r="CU841" t="s">
        <v>9873</v>
      </c>
      <c r="CV841" t="s">
        <v>6307</v>
      </c>
      <c r="CW841" t="s">
        <v>9874</v>
      </c>
      <c r="CX841" t="s">
        <v>4164</v>
      </c>
      <c r="CY841" t="s">
        <v>9813</v>
      </c>
      <c r="CZ841" t="s">
        <v>6730</v>
      </c>
      <c r="DA841" t="s">
        <v>188</v>
      </c>
      <c r="DB841" t="s">
        <v>16</v>
      </c>
      <c r="DC841" t="s">
        <v>16</v>
      </c>
      <c r="DD841" t="s">
        <v>22</v>
      </c>
      <c r="DE841" t="s">
        <v>16</v>
      </c>
      <c r="DF841" t="s">
        <v>3297</v>
      </c>
      <c r="DG841" t="s">
        <v>4750</v>
      </c>
      <c r="DH841" t="s">
        <v>2051</v>
      </c>
      <c r="DI841" t="s">
        <v>4519</v>
      </c>
      <c r="DJ841" t="s">
        <v>16</v>
      </c>
      <c r="DK841" t="s">
        <v>16</v>
      </c>
      <c r="DL841" t="s">
        <v>5972</v>
      </c>
      <c r="DM841" t="s">
        <v>9708</v>
      </c>
      <c r="DN841" t="s">
        <v>189</v>
      </c>
      <c r="DO841" t="s">
        <v>11343</v>
      </c>
      <c r="DP841" t="s">
        <v>8454</v>
      </c>
      <c r="DQ841" t="s">
        <v>10420</v>
      </c>
      <c r="DR841" t="s">
        <v>8455</v>
      </c>
    </row>
    <row r="842" spans="1:122" x14ac:dyDescent="0.25">
      <c r="A842">
        <v>73</v>
      </c>
      <c r="B842" t="s">
        <v>189</v>
      </c>
      <c r="C842" t="s">
        <v>549</v>
      </c>
      <c r="D842" s="138">
        <v>44579</v>
      </c>
      <c r="E842" t="s">
        <v>550</v>
      </c>
      <c r="F842" t="s">
        <v>1952</v>
      </c>
      <c r="G842" t="s">
        <v>1926</v>
      </c>
      <c r="H842" t="s">
        <v>551</v>
      </c>
      <c r="I842" t="s">
        <v>4840</v>
      </c>
      <c r="J842" t="s">
        <v>100</v>
      </c>
      <c r="K842">
        <v>5</v>
      </c>
      <c r="L842">
        <v>5</v>
      </c>
      <c r="M842">
        <v>31.76</v>
      </c>
      <c r="N842">
        <v>38.96</v>
      </c>
      <c r="O842" t="s">
        <v>189</v>
      </c>
      <c r="P842" t="s">
        <v>104</v>
      </c>
      <c r="Q842" t="s">
        <v>552</v>
      </c>
      <c r="R842" t="s">
        <v>553</v>
      </c>
      <c r="S842" t="s">
        <v>554</v>
      </c>
      <c r="T842" t="s">
        <v>554</v>
      </c>
      <c r="U842" t="s">
        <v>2071</v>
      </c>
      <c r="V842" t="s">
        <v>2410</v>
      </c>
      <c r="W842">
        <v>100</v>
      </c>
      <c r="X842" t="s">
        <v>32</v>
      </c>
      <c r="Y842" t="s">
        <v>6282</v>
      </c>
      <c r="Z842" t="s">
        <v>6282</v>
      </c>
      <c r="AA842" t="s">
        <v>189</v>
      </c>
      <c r="AB842" s="138">
        <v>44586</v>
      </c>
      <c r="AC842" s="138">
        <v>44767</v>
      </c>
      <c r="AD842" t="s">
        <v>6242</v>
      </c>
      <c r="AE842" t="s">
        <v>5068</v>
      </c>
      <c r="AF842" t="s">
        <v>16</v>
      </c>
      <c r="AG842" t="s">
        <v>189</v>
      </c>
      <c r="AH842" s="138">
        <v>46412</v>
      </c>
      <c r="AI842" t="s">
        <v>2414</v>
      </c>
      <c r="AJ842" t="s">
        <v>4160</v>
      </c>
      <c r="AK842" t="s">
        <v>189</v>
      </c>
      <c r="AL842" t="s">
        <v>4160</v>
      </c>
      <c r="AM842" t="s">
        <v>1880</v>
      </c>
      <c r="AN842" t="s">
        <v>189</v>
      </c>
      <c r="AO842" t="s">
        <v>189</v>
      </c>
      <c r="AP842" t="s">
        <v>189</v>
      </c>
      <c r="AQ842" t="s">
        <v>16</v>
      </c>
      <c r="AR842" t="s">
        <v>189</v>
      </c>
      <c r="AS842" t="s">
        <v>16</v>
      </c>
      <c r="AT842" t="s">
        <v>189</v>
      </c>
      <c r="AU842" t="s">
        <v>9344</v>
      </c>
      <c r="AV842" t="s">
        <v>189</v>
      </c>
      <c r="AW842" t="s">
        <v>16</v>
      </c>
      <c r="AX842" t="s">
        <v>16</v>
      </c>
      <c r="AY842" t="s">
        <v>181</v>
      </c>
      <c r="AZ842" t="s">
        <v>16</v>
      </c>
      <c r="BA842" t="s">
        <v>16</v>
      </c>
      <c r="BB842" t="s">
        <v>16</v>
      </c>
      <c r="BC842" t="s">
        <v>16</v>
      </c>
      <c r="BD842" t="s">
        <v>16</v>
      </c>
      <c r="BE842" t="s">
        <v>1925</v>
      </c>
      <c r="BF842" t="s">
        <v>354</v>
      </c>
      <c r="BG842" t="s">
        <v>3498</v>
      </c>
      <c r="BH842">
        <v>1</v>
      </c>
      <c r="BI842">
        <v>1</v>
      </c>
      <c r="BJ842">
        <v>1</v>
      </c>
      <c r="BK842" t="s">
        <v>189</v>
      </c>
      <c r="BL842" t="s">
        <v>6307</v>
      </c>
      <c r="BM842">
        <v>22006</v>
      </c>
      <c r="BN842" t="s">
        <v>555</v>
      </c>
      <c r="BO842" t="s">
        <v>16</v>
      </c>
      <c r="BP842" t="s">
        <v>550</v>
      </c>
      <c r="BQ842" t="s">
        <v>184</v>
      </c>
      <c r="BR842" t="s">
        <v>6744</v>
      </c>
      <c r="BS842" t="s">
        <v>16</v>
      </c>
      <c r="BT842" t="s">
        <v>16</v>
      </c>
      <c r="BU842" t="s">
        <v>189</v>
      </c>
      <c r="BV842" t="s">
        <v>67</v>
      </c>
      <c r="BW842" t="s">
        <v>189</v>
      </c>
      <c r="BX842" t="s">
        <v>186</v>
      </c>
      <c r="BY842" t="s">
        <v>16</v>
      </c>
      <c r="BZ842" s="138"/>
      <c r="CA842" s="138">
        <v>44579</v>
      </c>
      <c r="CB842" t="s">
        <v>17</v>
      </c>
      <c r="CC842" t="s">
        <v>6745</v>
      </c>
      <c r="CD842" t="s">
        <v>6307</v>
      </c>
      <c r="CE842" t="s">
        <v>189</v>
      </c>
      <c r="CF842" t="s">
        <v>6307</v>
      </c>
      <c r="CG842" t="s">
        <v>189</v>
      </c>
      <c r="CH842">
        <v>2022</v>
      </c>
      <c r="CI842" s="7">
        <v>44579</v>
      </c>
      <c r="CJ842" t="s">
        <v>4723</v>
      </c>
      <c r="CK842">
        <v>1</v>
      </c>
      <c r="CL842">
        <v>4</v>
      </c>
      <c r="CM842" s="7">
        <v>44578</v>
      </c>
      <c r="CN842" t="s">
        <v>11824</v>
      </c>
      <c r="CO842" t="s">
        <v>9857</v>
      </c>
      <c r="CP842" t="s">
        <v>11556</v>
      </c>
      <c r="CQ842" t="s">
        <v>11780</v>
      </c>
      <c r="CR842" t="s">
        <v>6003</v>
      </c>
      <c r="CS842" t="s">
        <v>6046</v>
      </c>
      <c r="CT842" t="s">
        <v>9854</v>
      </c>
      <c r="CU842" t="s">
        <v>6826</v>
      </c>
      <c r="CV842" t="s">
        <v>6307</v>
      </c>
      <c r="CW842" t="s">
        <v>9912</v>
      </c>
      <c r="CX842" t="s">
        <v>6328</v>
      </c>
      <c r="CY842" t="s">
        <v>9813</v>
      </c>
      <c r="CZ842" t="s">
        <v>6730</v>
      </c>
      <c r="DA842" t="s">
        <v>252</v>
      </c>
      <c r="DB842" t="s">
        <v>9800</v>
      </c>
      <c r="DC842" t="s">
        <v>555</v>
      </c>
      <c r="DD842" t="s">
        <v>32</v>
      </c>
      <c r="DE842" t="s">
        <v>16</v>
      </c>
      <c r="DF842" t="s">
        <v>16</v>
      </c>
      <c r="DG842" t="s">
        <v>4730</v>
      </c>
      <c r="DH842" t="s">
        <v>2051</v>
      </c>
      <c r="DI842" t="s">
        <v>4517</v>
      </c>
      <c r="DJ842" t="s">
        <v>16</v>
      </c>
      <c r="DK842" t="s">
        <v>16</v>
      </c>
      <c r="DL842" t="s">
        <v>4465</v>
      </c>
      <c r="DM842" t="s">
        <v>16</v>
      </c>
      <c r="DN842" t="s">
        <v>4496</v>
      </c>
      <c r="DO842" t="s">
        <v>10831</v>
      </c>
      <c r="DP842" t="s">
        <v>8456</v>
      </c>
      <c r="DQ842" t="s">
        <v>10420</v>
      </c>
      <c r="DR842" t="s">
        <v>8457</v>
      </c>
    </row>
    <row r="843" spans="1:122" x14ac:dyDescent="0.25">
      <c r="A843">
        <v>72</v>
      </c>
      <c r="B843" t="s">
        <v>189</v>
      </c>
      <c r="C843" t="s">
        <v>4157</v>
      </c>
      <c r="D843" s="138">
        <v>44579</v>
      </c>
      <c r="E843" t="s">
        <v>4159</v>
      </c>
      <c r="F843" t="s">
        <v>11</v>
      </c>
      <c r="G843" t="s">
        <v>1932</v>
      </c>
      <c r="H843" t="s">
        <v>11</v>
      </c>
      <c r="I843" t="s">
        <v>9802</v>
      </c>
      <c r="J843" t="s">
        <v>100</v>
      </c>
      <c r="K843">
        <v>0.65</v>
      </c>
      <c r="L843">
        <v>0.65</v>
      </c>
      <c r="M843">
        <v>4.13</v>
      </c>
      <c r="N843">
        <v>5.0650000000000004</v>
      </c>
      <c r="O843" t="s">
        <v>189</v>
      </c>
      <c r="P843" t="s">
        <v>4155</v>
      </c>
      <c r="Q843" t="s">
        <v>43</v>
      </c>
      <c r="R843" t="s">
        <v>16</v>
      </c>
      <c r="S843" t="s">
        <v>43</v>
      </c>
      <c r="T843" t="s">
        <v>16</v>
      </c>
      <c r="U843" t="s">
        <v>16</v>
      </c>
      <c r="V843" t="s">
        <v>2410</v>
      </c>
      <c r="W843">
        <v>100</v>
      </c>
      <c r="X843" t="s">
        <v>15</v>
      </c>
      <c r="Y843" t="s">
        <v>6282</v>
      </c>
      <c r="Z843" t="s">
        <v>6282</v>
      </c>
      <c r="AA843" t="s">
        <v>189</v>
      </c>
      <c r="AB843" s="138">
        <v>44582</v>
      </c>
      <c r="AC843" s="138">
        <v>44762</v>
      </c>
      <c r="AD843" t="s">
        <v>6241</v>
      </c>
      <c r="AE843" t="s">
        <v>5434</v>
      </c>
      <c r="AF843" t="s">
        <v>16</v>
      </c>
      <c r="AG843" t="s">
        <v>189</v>
      </c>
      <c r="AH843" s="138">
        <v>44762</v>
      </c>
      <c r="AI843" t="s">
        <v>16</v>
      </c>
      <c r="AJ843" t="s">
        <v>189</v>
      </c>
      <c r="AK843" t="s">
        <v>189</v>
      </c>
      <c r="AL843" t="s">
        <v>189</v>
      </c>
      <c r="AM843" t="s">
        <v>189</v>
      </c>
      <c r="AN843" t="s">
        <v>189</v>
      </c>
      <c r="AO843" t="s">
        <v>189</v>
      </c>
      <c r="AP843" t="s">
        <v>189</v>
      </c>
      <c r="AQ843" t="s">
        <v>16</v>
      </c>
      <c r="AR843" t="s">
        <v>189</v>
      </c>
      <c r="AS843" t="s">
        <v>16</v>
      </c>
      <c r="AT843" t="s">
        <v>189</v>
      </c>
      <c r="AU843" t="s">
        <v>9344</v>
      </c>
      <c r="AV843" t="s">
        <v>189</v>
      </c>
      <c r="AW843" t="s">
        <v>16</v>
      </c>
      <c r="AX843" t="s">
        <v>16</v>
      </c>
      <c r="AY843" t="s">
        <v>16</v>
      </c>
      <c r="AZ843" t="s">
        <v>16</v>
      </c>
      <c r="BA843" t="s">
        <v>16</v>
      </c>
      <c r="BB843" t="s">
        <v>16</v>
      </c>
      <c r="BC843" t="s">
        <v>16</v>
      </c>
      <c r="BD843" t="s">
        <v>16</v>
      </c>
      <c r="BE843" t="s">
        <v>16</v>
      </c>
      <c r="BF843" t="s">
        <v>189</v>
      </c>
      <c r="BG843" t="s">
        <v>189</v>
      </c>
      <c r="BH843">
        <v>0</v>
      </c>
      <c r="BI843">
        <v>0</v>
      </c>
      <c r="BJ843">
        <v>0</v>
      </c>
      <c r="BK843" t="s">
        <v>189</v>
      </c>
      <c r="BL843" t="s">
        <v>189</v>
      </c>
      <c r="BN843" t="s">
        <v>4156</v>
      </c>
      <c r="BO843" t="s">
        <v>16</v>
      </c>
      <c r="BP843" t="s">
        <v>4159</v>
      </c>
      <c r="BQ843" t="s">
        <v>184</v>
      </c>
      <c r="BR843" t="s">
        <v>6744</v>
      </c>
      <c r="BS843" t="s">
        <v>9726</v>
      </c>
      <c r="BT843" t="s">
        <v>16</v>
      </c>
      <c r="BU843" t="s">
        <v>189</v>
      </c>
      <c r="BV843" t="s">
        <v>18</v>
      </c>
      <c r="BW843" t="s">
        <v>195</v>
      </c>
      <c r="BX843" t="s">
        <v>2425</v>
      </c>
      <c r="BY843" t="s">
        <v>2426</v>
      </c>
      <c r="BZ843" s="138"/>
      <c r="CA843" s="138">
        <v>44221</v>
      </c>
      <c r="CB843" t="s">
        <v>17</v>
      </c>
      <c r="CC843" t="s">
        <v>17</v>
      </c>
      <c r="CD843" t="s">
        <v>6307</v>
      </c>
      <c r="CE843" t="s">
        <v>189</v>
      </c>
      <c r="CF843" t="s">
        <v>189</v>
      </c>
      <c r="CG843" t="s">
        <v>189</v>
      </c>
      <c r="CH843">
        <v>2022</v>
      </c>
      <c r="CI843" s="7">
        <v>44579</v>
      </c>
      <c r="CJ843" t="s">
        <v>4723</v>
      </c>
      <c r="CK843">
        <v>1</v>
      </c>
      <c r="CL843">
        <v>4</v>
      </c>
      <c r="CM843" s="7">
        <v>44578</v>
      </c>
      <c r="CN843" t="s">
        <v>11824</v>
      </c>
      <c r="CO843" t="s">
        <v>9857</v>
      </c>
      <c r="CP843" t="s">
        <v>11556</v>
      </c>
      <c r="CQ843" t="s">
        <v>11780</v>
      </c>
      <c r="CR843" t="s">
        <v>6003</v>
      </c>
      <c r="CS843" t="s">
        <v>6046</v>
      </c>
      <c r="CT843" t="s">
        <v>9854</v>
      </c>
      <c r="CU843" t="s">
        <v>9873</v>
      </c>
      <c r="CV843" t="s">
        <v>6310</v>
      </c>
      <c r="CW843" t="s">
        <v>9882</v>
      </c>
      <c r="CX843" t="s">
        <v>4158</v>
      </c>
      <c r="CY843" t="s">
        <v>9813</v>
      </c>
      <c r="CZ843" t="s">
        <v>6730</v>
      </c>
      <c r="DA843" t="s">
        <v>188</v>
      </c>
      <c r="DB843" t="s">
        <v>16</v>
      </c>
      <c r="DC843" t="s">
        <v>16</v>
      </c>
      <c r="DD843" t="s">
        <v>15</v>
      </c>
      <c r="DE843" t="s">
        <v>16</v>
      </c>
      <c r="DF843" t="s">
        <v>16</v>
      </c>
      <c r="DG843" t="s">
        <v>5464</v>
      </c>
      <c r="DH843" t="s">
        <v>6766</v>
      </c>
      <c r="DI843" t="s">
        <v>5953</v>
      </c>
      <c r="DJ843" t="s">
        <v>16</v>
      </c>
      <c r="DK843" t="s">
        <v>16</v>
      </c>
      <c r="DL843" t="s">
        <v>4465</v>
      </c>
      <c r="DM843" t="s">
        <v>16</v>
      </c>
      <c r="DN843" t="s">
        <v>189</v>
      </c>
      <c r="DO843" t="s">
        <v>11832</v>
      </c>
      <c r="DP843" t="s">
        <v>8458</v>
      </c>
      <c r="DQ843" t="s">
        <v>10420</v>
      </c>
      <c r="DR843" t="s">
        <v>8459</v>
      </c>
    </row>
    <row r="844" spans="1:122" x14ac:dyDescent="0.25">
      <c r="A844">
        <v>71</v>
      </c>
      <c r="B844" t="s">
        <v>189</v>
      </c>
      <c r="C844" t="s">
        <v>4174</v>
      </c>
      <c r="D844" s="138">
        <v>44578</v>
      </c>
      <c r="E844" t="s">
        <v>4178</v>
      </c>
      <c r="F844" t="s">
        <v>11</v>
      </c>
      <c r="G844" t="s">
        <v>1932</v>
      </c>
      <c r="H844" t="s">
        <v>11</v>
      </c>
      <c r="I844" t="s">
        <v>9802</v>
      </c>
      <c r="J844" t="s">
        <v>100</v>
      </c>
      <c r="K844">
        <v>0.42</v>
      </c>
      <c r="L844">
        <v>0.42</v>
      </c>
      <c r="M844">
        <v>2.67</v>
      </c>
      <c r="N844">
        <v>3.2719999999999998</v>
      </c>
      <c r="O844" t="s">
        <v>189</v>
      </c>
      <c r="P844" t="s">
        <v>13</v>
      </c>
      <c r="Q844" t="s">
        <v>93</v>
      </c>
      <c r="R844" t="s">
        <v>16</v>
      </c>
      <c r="S844" t="s">
        <v>93</v>
      </c>
      <c r="T844" t="s">
        <v>16</v>
      </c>
      <c r="U844" t="s">
        <v>16</v>
      </c>
      <c r="V844" t="s">
        <v>2410</v>
      </c>
      <c r="W844">
        <v>100</v>
      </c>
      <c r="X844" t="s">
        <v>72</v>
      </c>
      <c r="Y844" t="s">
        <v>6282</v>
      </c>
      <c r="Z844" t="s">
        <v>6282</v>
      </c>
      <c r="AA844" t="s">
        <v>189</v>
      </c>
      <c r="AB844" s="138">
        <v>44581</v>
      </c>
      <c r="AC844" s="138">
        <v>44762</v>
      </c>
      <c r="AD844" t="s">
        <v>6240</v>
      </c>
      <c r="AE844" t="s">
        <v>5438</v>
      </c>
      <c r="AF844" t="s">
        <v>16</v>
      </c>
      <c r="AG844" t="s">
        <v>189</v>
      </c>
      <c r="AH844" s="138">
        <v>45677</v>
      </c>
      <c r="AI844" t="s">
        <v>2414</v>
      </c>
      <c r="AJ844" t="s">
        <v>189</v>
      </c>
      <c r="AK844" t="s">
        <v>189</v>
      </c>
      <c r="AL844" t="s">
        <v>189</v>
      </c>
      <c r="AM844" t="s">
        <v>189</v>
      </c>
      <c r="AN844" t="s">
        <v>189</v>
      </c>
      <c r="AO844" t="s">
        <v>189</v>
      </c>
      <c r="AP844" t="s">
        <v>189</v>
      </c>
      <c r="AQ844" t="s">
        <v>16</v>
      </c>
      <c r="AR844" t="s">
        <v>189</v>
      </c>
      <c r="AS844" t="s">
        <v>16</v>
      </c>
      <c r="AT844" t="s">
        <v>189</v>
      </c>
      <c r="AU844" t="s">
        <v>9344</v>
      </c>
      <c r="AV844" t="s">
        <v>189</v>
      </c>
      <c r="AW844" t="s">
        <v>16</v>
      </c>
      <c r="AX844" t="s">
        <v>16</v>
      </c>
      <c r="AY844" t="s">
        <v>16</v>
      </c>
      <c r="AZ844" t="s">
        <v>16</v>
      </c>
      <c r="BA844" t="s">
        <v>16</v>
      </c>
      <c r="BB844" t="s">
        <v>16</v>
      </c>
      <c r="BC844" t="s">
        <v>16</v>
      </c>
      <c r="BD844" t="s">
        <v>16</v>
      </c>
      <c r="BE844" t="s">
        <v>16</v>
      </c>
      <c r="BF844" t="s">
        <v>189</v>
      </c>
      <c r="BG844" t="s">
        <v>189</v>
      </c>
      <c r="BH844">
        <v>0</v>
      </c>
      <c r="BI844">
        <v>0</v>
      </c>
      <c r="BJ844">
        <v>0</v>
      </c>
      <c r="BK844" t="s">
        <v>189</v>
      </c>
      <c r="BL844" t="s">
        <v>189</v>
      </c>
      <c r="BN844" t="s">
        <v>4173</v>
      </c>
      <c r="BO844" t="s">
        <v>9725</v>
      </c>
      <c r="BP844" t="s">
        <v>4176</v>
      </c>
      <c r="BQ844" t="s">
        <v>184</v>
      </c>
      <c r="BR844" t="s">
        <v>6744</v>
      </c>
      <c r="BS844" t="s">
        <v>9667</v>
      </c>
      <c r="BT844" t="s">
        <v>16</v>
      </c>
      <c r="BU844" t="s">
        <v>189</v>
      </c>
      <c r="BV844" t="s">
        <v>58</v>
      </c>
      <c r="BW844" t="s">
        <v>195</v>
      </c>
      <c r="BX844" t="s">
        <v>1834</v>
      </c>
      <c r="BY844" t="s">
        <v>4177</v>
      </c>
      <c r="BZ844" s="138"/>
      <c r="CA844" s="138">
        <v>44522</v>
      </c>
      <c r="CB844" t="s">
        <v>17</v>
      </c>
      <c r="CC844" t="s">
        <v>17</v>
      </c>
      <c r="CD844" t="s">
        <v>6307</v>
      </c>
      <c r="CE844" t="s">
        <v>189</v>
      </c>
      <c r="CF844" t="s">
        <v>189</v>
      </c>
      <c r="CG844" t="s">
        <v>189</v>
      </c>
      <c r="CH844">
        <v>2022</v>
      </c>
      <c r="CI844" s="7">
        <v>44578</v>
      </c>
      <c r="CJ844" t="s">
        <v>4723</v>
      </c>
      <c r="CK844">
        <v>1</v>
      </c>
      <c r="CL844">
        <v>4</v>
      </c>
      <c r="CM844" s="7">
        <v>44578</v>
      </c>
      <c r="CN844" t="s">
        <v>11824</v>
      </c>
      <c r="CO844" t="s">
        <v>9857</v>
      </c>
      <c r="CP844" t="s">
        <v>11556</v>
      </c>
      <c r="CQ844" t="s">
        <v>11780</v>
      </c>
      <c r="CR844" t="s">
        <v>6003</v>
      </c>
      <c r="CS844" t="s">
        <v>6046</v>
      </c>
      <c r="CT844" t="s">
        <v>9854</v>
      </c>
      <c r="CU844" t="s">
        <v>9873</v>
      </c>
      <c r="CV844" t="s">
        <v>6310</v>
      </c>
      <c r="CW844" t="s">
        <v>9874</v>
      </c>
      <c r="CX844" t="s">
        <v>4175</v>
      </c>
      <c r="CY844" t="s">
        <v>9813</v>
      </c>
      <c r="CZ844" t="s">
        <v>6730</v>
      </c>
      <c r="DA844" t="s">
        <v>188</v>
      </c>
      <c r="DB844" t="s">
        <v>16</v>
      </c>
      <c r="DC844" t="s">
        <v>4173</v>
      </c>
      <c r="DD844" t="s">
        <v>22</v>
      </c>
      <c r="DE844" t="s">
        <v>16</v>
      </c>
      <c r="DF844" t="s">
        <v>405</v>
      </c>
      <c r="DG844" t="s">
        <v>4727</v>
      </c>
      <c r="DH844" t="s">
        <v>6766</v>
      </c>
      <c r="DI844" t="s">
        <v>5954</v>
      </c>
      <c r="DJ844" t="s">
        <v>16</v>
      </c>
      <c r="DK844" t="s">
        <v>16</v>
      </c>
      <c r="DL844" t="s">
        <v>5972</v>
      </c>
      <c r="DM844" t="s">
        <v>9708</v>
      </c>
      <c r="DN844" t="s">
        <v>189</v>
      </c>
      <c r="DO844" t="s">
        <v>11344</v>
      </c>
      <c r="DP844" t="s">
        <v>8460</v>
      </c>
      <c r="DQ844" t="s">
        <v>10422</v>
      </c>
      <c r="DR844" t="s">
        <v>8461</v>
      </c>
    </row>
    <row r="845" spans="1:122" x14ac:dyDescent="0.25">
      <c r="A845">
        <v>70</v>
      </c>
      <c r="B845" t="s">
        <v>189</v>
      </c>
      <c r="C845" t="s">
        <v>4187</v>
      </c>
      <c r="D845" s="138">
        <v>44575</v>
      </c>
      <c r="E845" t="s">
        <v>4189</v>
      </c>
      <c r="F845" t="s">
        <v>11</v>
      </c>
      <c r="G845" t="s">
        <v>1932</v>
      </c>
      <c r="H845" t="s">
        <v>11</v>
      </c>
      <c r="I845" t="s">
        <v>9802</v>
      </c>
      <c r="J845" t="s">
        <v>100</v>
      </c>
      <c r="K845">
        <v>0.8</v>
      </c>
      <c r="L845">
        <v>0.8</v>
      </c>
      <c r="M845">
        <v>5.08</v>
      </c>
      <c r="N845">
        <v>6.2279999999999998</v>
      </c>
      <c r="O845" t="s">
        <v>189</v>
      </c>
      <c r="P845" t="s">
        <v>13</v>
      </c>
      <c r="Q845" t="s">
        <v>4120</v>
      </c>
      <c r="R845" t="s">
        <v>16</v>
      </c>
      <c r="S845" t="s">
        <v>16</v>
      </c>
      <c r="T845" t="s">
        <v>16</v>
      </c>
      <c r="U845" t="s">
        <v>16</v>
      </c>
      <c r="V845" t="s">
        <v>2410</v>
      </c>
      <c r="W845">
        <v>100</v>
      </c>
      <c r="X845" t="s">
        <v>32</v>
      </c>
      <c r="Y845" t="s">
        <v>6282</v>
      </c>
      <c r="Z845" t="s">
        <v>6282</v>
      </c>
      <c r="AA845" t="s">
        <v>189</v>
      </c>
      <c r="AB845" s="138">
        <v>44582</v>
      </c>
      <c r="AC845" s="138">
        <v>44763</v>
      </c>
      <c r="AD845" t="s">
        <v>6242</v>
      </c>
      <c r="AE845" t="s">
        <v>5440</v>
      </c>
      <c r="AF845" t="s">
        <v>16</v>
      </c>
      <c r="AG845" t="s">
        <v>189</v>
      </c>
      <c r="AH845" s="138">
        <v>45678</v>
      </c>
      <c r="AI845" t="s">
        <v>2414</v>
      </c>
      <c r="AJ845" t="s">
        <v>189</v>
      </c>
      <c r="AK845" t="s">
        <v>189</v>
      </c>
      <c r="AL845" t="s">
        <v>189</v>
      </c>
      <c r="AM845" t="s">
        <v>189</v>
      </c>
      <c r="AN845" t="s">
        <v>189</v>
      </c>
      <c r="AO845" t="s">
        <v>189</v>
      </c>
      <c r="AP845" t="s">
        <v>189</v>
      </c>
      <c r="AQ845" t="s">
        <v>16</v>
      </c>
      <c r="AR845" t="s">
        <v>189</v>
      </c>
      <c r="AS845" t="s">
        <v>16</v>
      </c>
      <c r="AT845" t="s">
        <v>189</v>
      </c>
      <c r="AU845" t="s">
        <v>9344</v>
      </c>
      <c r="AV845" t="s">
        <v>189</v>
      </c>
      <c r="AW845" t="s">
        <v>16</v>
      </c>
      <c r="AX845" t="s">
        <v>16</v>
      </c>
      <c r="AY845" t="s">
        <v>16</v>
      </c>
      <c r="AZ845" t="s">
        <v>16</v>
      </c>
      <c r="BA845" t="s">
        <v>16</v>
      </c>
      <c r="BB845" t="s">
        <v>16</v>
      </c>
      <c r="BC845" t="s">
        <v>16</v>
      </c>
      <c r="BD845" t="s">
        <v>16</v>
      </c>
      <c r="BE845" t="s">
        <v>16</v>
      </c>
      <c r="BF845" t="s">
        <v>189</v>
      </c>
      <c r="BG845" t="s">
        <v>189</v>
      </c>
      <c r="BH845">
        <v>0</v>
      </c>
      <c r="BI845">
        <v>0</v>
      </c>
      <c r="BJ845">
        <v>0</v>
      </c>
      <c r="BK845" t="s">
        <v>189</v>
      </c>
      <c r="BL845" t="s">
        <v>189</v>
      </c>
      <c r="BN845" t="s">
        <v>4186</v>
      </c>
      <c r="BO845" t="s">
        <v>16</v>
      </c>
      <c r="BP845" t="s">
        <v>4189</v>
      </c>
      <c r="BQ845" t="s">
        <v>184</v>
      </c>
      <c r="BR845" t="s">
        <v>6744</v>
      </c>
      <c r="BS845" t="s">
        <v>9719</v>
      </c>
      <c r="BT845" t="s">
        <v>16</v>
      </c>
      <c r="BU845" t="s">
        <v>189</v>
      </c>
      <c r="BV845" t="s">
        <v>27</v>
      </c>
      <c r="BW845" t="s">
        <v>9689</v>
      </c>
      <c r="BX845" t="s">
        <v>230</v>
      </c>
      <c r="BY845" t="s">
        <v>231</v>
      </c>
      <c r="BZ845" s="138"/>
      <c r="CA845" s="138">
        <v>44547</v>
      </c>
      <c r="CB845" t="s">
        <v>17</v>
      </c>
      <c r="CC845" t="s">
        <v>17</v>
      </c>
      <c r="CD845" t="s">
        <v>6307</v>
      </c>
      <c r="CE845" t="s">
        <v>189</v>
      </c>
      <c r="CF845" t="s">
        <v>189</v>
      </c>
      <c r="CG845" t="s">
        <v>189</v>
      </c>
      <c r="CH845">
        <v>2022</v>
      </c>
      <c r="CI845" s="7">
        <v>44575</v>
      </c>
      <c r="CJ845" t="s">
        <v>4723</v>
      </c>
      <c r="CK845">
        <v>1</v>
      </c>
      <c r="CL845">
        <v>3</v>
      </c>
      <c r="CM845" s="7">
        <v>44571</v>
      </c>
      <c r="CN845" t="s">
        <v>11833</v>
      </c>
      <c r="CO845" t="s">
        <v>9857</v>
      </c>
      <c r="CP845" t="s">
        <v>11556</v>
      </c>
      <c r="CQ845" t="s">
        <v>11780</v>
      </c>
      <c r="CR845" t="s">
        <v>6003</v>
      </c>
      <c r="CS845" t="s">
        <v>6004</v>
      </c>
      <c r="CT845" t="s">
        <v>9854</v>
      </c>
      <c r="CU845" t="s">
        <v>9873</v>
      </c>
      <c r="CV845" t="s">
        <v>6310</v>
      </c>
      <c r="CW845" t="s">
        <v>9874</v>
      </c>
      <c r="CX845" t="s">
        <v>4188</v>
      </c>
      <c r="CY845" t="s">
        <v>9813</v>
      </c>
      <c r="CZ845" t="s">
        <v>6730</v>
      </c>
      <c r="DA845" t="s">
        <v>188</v>
      </c>
      <c r="DB845" t="s">
        <v>16</v>
      </c>
      <c r="DC845" t="s">
        <v>4186</v>
      </c>
      <c r="DD845" t="s">
        <v>32</v>
      </c>
      <c r="DE845" t="s">
        <v>16</v>
      </c>
      <c r="DF845" t="s">
        <v>16</v>
      </c>
      <c r="DG845" t="s">
        <v>4727</v>
      </c>
      <c r="DH845" t="s">
        <v>6766</v>
      </c>
      <c r="DI845" t="s">
        <v>5857</v>
      </c>
      <c r="DJ845" t="s">
        <v>16</v>
      </c>
      <c r="DK845" t="s">
        <v>16</v>
      </c>
      <c r="DL845" t="s">
        <v>4465</v>
      </c>
      <c r="DM845" t="s">
        <v>16</v>
      </c>
      <c r="DN845" t="s">
        <v>189</v>
      </c>
      <c r="DO845" t="s">
        <v>11834</v>
      </c>
      <c r="DP845" t="s">
        <v>8462</v>
      </c>
      <c r="DQ845" t="s">
        <v>10423</v>
      </c>
      <c r="DR845" t="s">
        <v>8463</v>
      </c>
    </row>
    <row r="846" spans="1:122" x14ac:dyDescent="0.25">
      <c r="A846">
        <v>69</v>
      </c>
      <c r="B846" t="s">
        <v>189</v>
      </c>
      <c r="C846" t="s">
        <v>4185</v>
      </c>
      <c r="D846" s="138">
        <v>44575</v>
      </c>
      <c r="E846" t="s">
        <v>6006</v>
      </c>
      <c r="F846" t="s">
        <v>11</v>
      </c>
      <c r="G846" t="s">
        <v>1929</v>
      </c>
      <c r="H846" t="s">
        <v>11</v>
      </c>
      <c r="I846" t="s">
        <v>9802</v>
      </c>
      <c r="J846" t="s">
        <v>100</v>
      </c>
      <c r="K846">
        <v>1.05</v>
      </c>
      <c r="L846">
        <v>1.05</v>
      </c>
      <c r="M846">
        <v>6.67</v>
      </c>
      <c r="N846">
        <v>8.1739999999999995</v>
      </c>
      <c r="O846" t="s">
        <v>189</v>
      </c>
      <c r="P846" t="s">
        <v>121</v>
      </c>
      <c r="Q846" t="s">
        <v>51</v>
      </c>
      <c r="R846" t="s">
        <v>64</v>
      </c>
      <c r="S846" t="s">
        <v>51</v>
      </c>
      <c r="T846" t="s">
        <v>16</v>
      </c>
      <c r="U846" t="s">
        <v>2073</v>
      </c>
      <c r="V846" t="s">
        <v>2410</v>
      </c>
      <c r="W846">
        <v>100</v>
      </c>
      <c r="X846" t="s">
        <v>32</v>
      </c>
      <c r="Y846" t="s">
        <v>6282</v>
      </c>
      <c r="Z846" t="s">
        <v>6282</v>
      </c>
      <c r="AA846" t="s">
        <v>189</v>
      </c>
      <c r="AB846" s="138">
        <v>44582</v>
      </c>
      <c r="AC846" s="138">
        <v>44762</v>
      </c>
      <c r="AD846" t="s">
        <v>6240</v>
      </c>
      <c r="AE846" t="s">
        <v>5188</v>
      </c>
      <c r="AF846" t="s">
        <v>16</v>
      </c>
      <c r="AG846" t="s">
        <v>189</v>
      </c>
      <c r="AH846" s="138">
        <v>44946</v>
      </c>
      <c r="AI846" t="s">
        <v>2414</v>
      </c>
      <c r="AJ846" t="s">
        <v>189</v>
      </c>
      <c r="AK846" t="s">
        <v>189</v>
      </c>
      <c r="AL846" t="s">
        <v>189</v>
      </c>
      <c r="AM846" t="s">
        <v>189</v>
      </c>
      <c r="AN846" t="s">
        <v>189</v>
      </c>
      <c r="AO846" t="s">
        <v>189</v>
      </c>
      <c r="AP846" t="s">
        <v>5517</v>
      </c>
      <c r="AQ846" t="s">
        <v>16</v>
      </c>
      <c r="AR846" t="s">
        <v>189</v>
      </c>
      <c r="AS846" t="s">
        <v>16</v>
      </c>
      <c r="AT846" t="s">
        <v>189</v>
      </c>
      <c r="AU846" t="s">
        <v>9344</v>
      </c>
      <c r="AV846" t="s">
        <v>189</v>
      </c>
      <c r="AW846" t="s">
        <v>16</v>
      </c>
      <c r="AX846" t="s">
        <v>16</v>
      </c>
      <c r="AY846" t="s">
        <v>16</v>
      </c>
      <c r="AZ846" t="s">
        <v>16</v>
      </c>
      <c r="BA846" t="s">
        <v>16</v>
      </c>
      <c r="BB846" t="s">
        <v>16</v>
      </c>
      <c r="BC846" t="s">
        <v>16</v>
      </c>
      <c r="BD846" t="s">
        <v>16</v>
      </c>
      <c r="BE846" t="s">
        <v>16</v>
      </c>
      <c r="BF846" t="s">
        <v>189</v>
      </c>
      <c r="BG846" t="s">
        <v>189</v>
      </c>
      <c r="BH846">
        <v>0</v>
      </c>
      <c r="BI846">
        <v>0</v>
      </c>
      <c r="BJ846">
        <v>0</v>
      </c>
      <c r="BK846" t="s">
        <v>189</v>
      </c>
      <c r="BL846" t="s">
        <v>189</v>
      </c>
      <c r="BN846" t="s">
        <v>2702</v>
      </c>
      <c r="BO846" t="s">
        <v>16</v>
      </c>
      <c r="BP846" t="s">
        <v>6006</v>
      </c>
      <c r="BQ846" t="s">
        <v>184</v>
      </c>
      <c r="BR846" t="s">
        <v>6744</v>
      </c>
      <c r="BS846" t="s">
        <v>9667</v>
      </c>
      <c r="BT846" t="s">
        <v>16</v>
      </c>
      <c r="BU846" t="s">
        <v>189</v>
      </c>
      <c r="BV846" t="s">
        <v>58</v>
      </c>
      <c r="BW846" t="s">
        <v>195</v>
      </c>
      <c r="BX846" t="s">
        <v>423</v>
      </c>
      <c r="BY846" t="s">
        <v>2705</v>
      </c>
      <c r="BZ846" s="138"/>
      <c r="CA846" s="138">
        <v>44232</v>
      </c>
      <c r="CB846" t="s">
        <v>17</v>
      </c>
      <c r="CC846" t="s">
        <v>17</v>
      </c>
      <c r="CD846" t="s">
        <v>6307</v>
      </c>
      <c r="CE846" t="s">
        <v>189</v>
      </c>
      <c r="CF846" t="s">
        <v>189</v>
      </c>
      <c r="CG846" t="s">
        <v>189</v>
      </c>
      <c r="CH846">
        <v>2022</v>
      </c>
      <c r="CI846" s="7">
        <v>44575</v>
      </c>
      <c r="CJ846" t="s">
        <v>4723</v>
      </c>
      <c r="CK846">
        <v>1</v>
      </c>
      <c r="CL846">
        <v>3</v>
      </c>
      <c r="CM846" s="7">
        <v>44571</v>
      </c>
      <c r="CN846" t="s">
        <v>11833</v>
      </c>
      <c r="CO846" t="s">
        <v>9857</v>
      </c>
      <c r="CP846" t="s">
        <v>11556</v>
      </c>
      <c r="CQ846" t="s">
        <v>11780</v>
      </c>
      <c r="CR846" t="s">
        <v>6003</v>
      </c>
      <c r="CS846" t="s">
        <v>6004</v>
      </c>
      <c r="CT846" t="s">
        <v>9854</v>
      </c>
      <c r="CU846" t="s">
        <v>9873</v>
      </c>
      <c r="CV846" t="s">
        <v>6310</v>
      </c>
      <c r="CW846" t="s">
        <v>9882</v>
      </c>
      <c r="CX846" t="s">
        <v>2704</v>
      </c>
      <c r="CY846" t="s">
        <v>9813</v>
      </c>
      <c r="CZ846" t="s">
        <v>6730</v>
      </c>
      <c r="DA846" t="s">
        <v>188</v>
      </c>
      <c r="DB846" t="s">
        <v>16</v>
      </c>
      <c r="DC846" t="s">
        <v>2702</v>
      </c>
      <c r="DD846" t="s">
        <v>32</v>
      </c>
      <c r="DE846" t="s">
        <v>16</v>
      </c>
      <c r="DF846" t="s">
        <v>16</v>
      </c>
      <c r="DG846" t="s">
        <v>5517</v>
      </c>
      <c r="DH846" t="s">
        <v>2051</v>
      </c>
      <c r="DI846" t="s">
        <v>5845</v>
      </c>
      <c r="DJ846" t="s">
        <v>16</v>
      </c>
      <c r="DK846" t="s">
        <v>16</v>
      </c>
      <c r="DL846" t="s">
        <v>4465</v>
      </c>
      <c r="DM846" t="s">
        <v>16</v>
      </c>
      <c r="DN846" t="s">
        <v>189</v>
      </c>
      <c r="DO846" t="s">
        <v>11835</v>
      </c>
      <c r="DP846" t="s">
        <v>8464</v>
      </c>
      <c r="DQ846" t="s">
        <v>10423</v>
      </c>
      <c r="DR846" t="s">
        <v>8465</v>
      </c>
    </row>
    <row r="847" spans="1:122" x14ac:dyDescent="0.25">
      <c r="A847">
        <v>68</v>
      </c>
      <c r="B847" t="s">
        <v>189</v>
      </c>
      <c r="C847" t="s">
        <v>4183</v>
      </c>
      <c r="D847" s="138">
        <v>44575</v>
      </c>
      <c r="E847" t="s">
        <v>4184</v>
      </c>
      <c r="F847" t="s">
        <v>11</v>
      </c>
      <c r="G847" t="s">
        <v>1932</v>
      </c>
      <c r="H847" t="s">
        <v>11</v>
      </c>
      <c r="I847" t="s">
        <v>9802</v>
      </c>
      <c r="J847" t="s">
        <v>100</v>
      </c>
      <c r="K847">
        <v>1</v>
      </c>
      <c r="L847">
        <v>1</v>
      </c>
      <c r="M847">
        <v>6.35</v>
      </c>
      <c r="N847">
        <v>7.7850000000000001</v>
      </c>
      <c r="O847" t="s">
        <v>189</v>
      </c>
      <c r="P847" t="s">
        <v>121</v>
      </c>
      <c r="Q847" t="s">
        <v>4113</v>
      </c>
      <c r="R847" t="s">
        <v>16</v>
      </c>
      <c r="S847" t="s">
        <v>16</v>
      </c>
      <c r="T847" t="s">
        <v>16</v>
      </c>
      <c r="U847" t="s">
        <v>16</v>
      </c>
      <c r="V847" t="s">
        <v>2410</v>
      </c>
      <c r="W847">
        <v>100</v>
      </c>
      <c r="X847" t="s">
        <v>72</v>
      </c>
      <c r="Y847" t="s">
        <v>6282</v>
      </c>
      <c r="Z847" t="s">
        <v>6282</v>
      </c>
      <c r="AA847" t="s">
        <v>189</v>
      </c>
      <c r="AB847" s="138">
        <v>44581</v>
      </c>
      <c r="AC847" s="138">
        <v>44762</v>
      </c>
      <c r="AD847" t="s">
        <v>6240</v>
      </c>
      <c r="AE847" t="s">
        <v>5312</v>
      </c>
      <c r="AF847" t="s">
        <v>16</v>
      </c>
      <c r="AG847" t="s">
        <v>189</v>
      </c>
      <c r="AH847" s="138">
        <v>44945</v>
      </c>
      <c r="AI847" t="s">
        <v>2419</v>
      </c>
      <c r="AJ847" t="s">
        <v>189</v>
      </c>
      <c r="AK847" t="s">
        <v>189</v>
      </c>
      <c r="AL847" t="s">
        <v>189</v>
      </c>
      <c r="AM847" t="s">
        <v>189</v>
      </c>
      <c r="AN847" t="s">
        <v>189</v>
      </c>
      <c r="AO847" t="s">
        <v>189</v>
      </c>
      <c r="AP847" t="s">
        <v>5517</v>
      </c>
      <c r="AQ847" t="s">
        <v>16</v>
      </c>
      <c r="AR847" t="s">
        <v>189</v>
      </c>
      <c r="AS847" t="s">
        <v>16</v>
      </c>
      <c r="AT847" t="s">
        <v>189</v>
      </c>
      <c r="AU847" t="s">
        <v>9344</v>
      </c>
      <c r="AV847" t="s">
        <v>189</v>
      </c>
      <c r="AW847" t="s">
        <v>16</v>
      </c>
      <c r="AX847" t="s">
        <v>16</v>
      </c>
      <c r="AY847" t="s">
        <v>16</v>
      </c>
      <c r="AZ847" t="s">
        <v>16</v>
      </c>
      <c r="BA847" t="s">
        <v>16</v>
      </c>
      <c r="BB847" t="s">
        <v>16</v>
      </c>
      <c r="BC847" t="s">
        <v>16</v>
      </c>
      <c r="BD847" t="s">
        <v>16</v>
      </c>
      <c r="BE847" t="s">
        <v>16</v>
      </c>
      <c r="BF847" t="s">
        <v>189</v>
      </c>
      <c r="BG847" t="s">
        <v>189</v>
      </c>
      <c r="BH847">
        <v>0</v>
      </c>
      <c r="BI847">
        <v>0</v>
      </c>
      <c r="BJ847">
        <v>0</v>
      </c>
      <c r="BK847" t="s">
        <v>189</v>
      </c>
      <c r="BL847" t="s">
        <v>189</v>
      </c>
      <c r="BN847" t="s">
        <v>3357</v>
      </c>
      <c r="BO847" t="s">
        <v>7116</v>
      </c>
      <c r="BP847" t="s">
        <v>3360</v>
      </c>
      <c r="BQ847" t="s">
        <v>184</v>
      </c>
      <c r="BR847" t="s">
        <v>6744</v>
      </c>
      <c r="BS847" t="s">
        <v>1494</v>
      </c>
      <c r="BT847" t="s">
        <v>16</v>
      </c>
      <c r="BU847" t="s">
        <v>189</v>
      </c>
      <c r="BV847" t="s">
        <v>18</v>
      </c>
      <c r="BW847" t="s">
        <v>195</v>
      </c>
      <c r="BX847" t="s">
        <v>1340</v>
      </c>
      <c r="BY847" t="s">
        <v>2837</v>
      </c>
      <c r="BZ847" s="138"/>
      <c r="CA847" s="138">
        <v>44221</v>
      </c>
      <c r="CB847" t="s">
        <v>17</v>
      </c>
      <c r="CC847" t="s">
        <v>17</v>
      </c>
      <c r="CD847" t="s">
        <v>6307</v>
      </c>
      <c r="CE847" t="s">
        <v>189</v>
      </c>
      <c r="CF847" t="s">
        <v>189</v>
      </c>
      <c r="CG847" t="s">
        <v>189</v>
      </c>
      <c r="CH847">
        <v>2022</v>
      </c>
      <c r="CI847" s="7">
        <v>44575</v>
      </c>
      <c r="CJ847" t="s">
        <v>4723</v>
      </c>
      <c r="CK847">
        <v>1</v>
      </c>
      <c r="CL847">
        <v>3</v>
      </c>
      <c r="CM847" s="7">
        <v>44571</v>
      </c>
      <c r="CN847" t="s">
        <v>11833</v>
      </c>
      <c r="CO847" t="s">
        <v>9857</v>
      </c>
      <c r="CP847" t="s">
        <v>11556</v>
      </c>
      <c r="CQ847" t="s">
        <v>11780</v>
      </c>
      <c r="CR847" t="s">
        <v>6003</v>
      </c>
      <c r="CS847" t="s">
        <v>6004</v>
      </c>
      <c r="CT847" t="s">
        <v>9854</v>
      </c>
      <c r="CU847" t="s">
        <v>9873</v>
      </c>
      <c r="CV847" t="s">
        <v>6310</v>
      </c>
      <c r="CW847" t="s">
        <v>9882</v>
      </c>
      <c r="CX847" t="s">
        <v>3359</v>
      </c>
      <c r="CY847" t="s">
        <v>9813</v>
      </c>
      <c r="CZ847" t="s">
        <v>6730</v>
      </c>
      <c r="DA847" t="s">
        <v>188</v>
      </c>
      <c r="DB847" t="s">
        <v>16</v>
      </c>
      <c r="DC847" t="s">
        <v>3357</v>
      </c>
      <c r="DD847" t="s">
        <v>22</v>
      </c>
      <c r="DE847" t="s">
        <v>16</v>
      </c>
      <c r="DF847" t="s">
        <v>2540</v>
      </c>
      <c r="DG847" t="s">
        <v>5517</v>
      </c>
      <c r="DH847" t="s">
        <v>2051</v>
      </c>
      <c r="DI847" t="s">
        <v>4519</v>
      </c>
      <c r="DJ847" t="s">
        <v>16</v>
      </c>
      <c r="DK847" t="s">
        <v>16</v>
      </c>
      <c r="DL847" t="s">
        <v>5972</v>
      </c>
      <c r="DM847" t="s">
        <v>6245</v>
      </c>
      <c r="DN847" t="s">
        <v>189</v>
      </c>
      <c r="DO847" t="s">
        <v>11345</v>
      </c>
      <c r="DP847" t="s">
        <v>8466</v>
      </c>
      <c r="DQ847" t="s">
        <v>10423</v>
      </c>
      <c r="DR847" t="s">
        <v>8408</v>
      </c>
    </row>
    <row r="848" spans="1:122" x14ac:dyDescent="0.25">
      <c r="A848">
        <v>67</v>
      </c>
      <c r="B848" t="s">
        <v>189</v>
      </c>
      <c r="C848" t="s">
        <v>4182</v>
      </c>
      <c r="D848" s="138">
        <v>44575</v>
      </c>
      <c r="E848" t="s">
        <v>5480</v>
      </c>
      <c r="F848" t="s">
        <v>236</v>
      </c>
      <c r="G848" t="s">
        <v>1929</v>
      </c>
      <c r="H848" t="s">
        <v>236</v>
      </c>
      <c r="I848" t="s">
        <v>9978</v>
      </c>
      <c r="J848" t="s">
        <v>100</v>
      </c>
      <c r="K848">
        <v>2</v>
      </c>
      <c r="L848">
        <v>2</v>
      </c>
      <c r="M848">
        <v>12.73</v>
      </c>
      <c r="N848">
        <v>15.57</v>
      </c>
      <c r="O848" t="s">
        <v>5516</v>
      </c>
      <c r="P848" t="s">
        <v>13</v>
      </c>
      <c r="Q848" t="s">
        <v>1042</v>
      </c>
      <c r="R848" t="s">
        <v>3263</v>
      </c>
      <c r="S848" t="s">
        <v>69</v>
      </c>
      <c r="T848" t="s">
        <v>69</v>
      </c>
      <c r="U848" t="s">
        <v>1936</v>
      </c>
      <c r="V848" t="s">
        <v>2410</v>
      </c>
      <c r="W848">
        <v>100</v>
      </c>
      <c r="X848" t="s">
        <v>15</v>
      </c>
      <c r="Y848" t="s">
        <v>6285</v>
      </c>
      <c r="Z848" t="s">
        <v>1048</v>
      </c>
      <c r="AA848" t="s">
        <v>189</v>
      </c>
      <c r="AB848" s="138">
        <v>44537</v>
      </c>
      <c r="AC848" s="138">
        <v>44719</v>
      </c>
      <c r="AD848" t="s">
        <v>6241</v>
      </c>
      <c r="AE848" t="s">
        <v>5439</v>
      </c>
      <c r="AF848" t="s">
        <v>16</v>
      </c>
      <c r="AG848" t="s">
        <v>189</v>
      </c>
      <c r="AH848" s="138">
        <v>45633</v>
      </c>
      <c r="AI848" t="s">
        <v>2414</v>
      </c>
      <c r="AJ848" t="s">
        <v>189</v>
      </c>
      <c r="AK848" t="s">
        <v>189</v>
      </c>
      <c r="AL848" t="s">
        <v>189</v>
      </c>
      <c r="AM848" t="s">
        <v>189</v>
      </c>
      <c r="AN848" t="s">
        <v>189</v>
      </c>
      <c r="AO848" t="s">
        <v>189</v>
      </c>
      <c r="AP848" t="s">
        <v>189</v>
      </c>
      <c r="AQ848" t="s">
        <v>16</v>
      </c>
      <c r="AR848" t="s">
        <v>9403</v>
      </c>
      <c r="AS848" t="s">
        <v>16</v>
      </c>
      <c r="AT848" t="s">
        <v>189</v>
      </c>
      <c r="AU848" t="s">
        <v>5516</v>
      </c>
      <c r="AV848" t="s">
        <v>189</v>
      </c>
      <c r="AW848" t="s">
        <v>16</v>
      </c>
      <c r="AX848" t="s">
        <v>16</v>
      </c>
      <c r="AY848" t="s">
        <v>16</v>
      </c>
      <c r="AZ848" t="s">
        <v>16</v>
      </c>
      <c r="BA848" t="s">
        <v>16</v>
      </c>
      <c r="BB848" t="s">
        <v>16</v>
      </c>
      <c r="BC848" t="s">
        <v>16</v>
      </c>
      <c r="BD848" t="s">
        <v>16</v>
      </c>
      <c r="BE848" t="s">
        <v>16</v>
      </c>
      <c r="BF848" t="s">
        <v>189</v>
      </c>
      <c r="BG848" t="s">
        <v>189</v>
      </c>
      <c r="BH848">
        <v>0</v>
      </c>
      <c r="BI848">
        <v>0</v>
      </c>
      <c r="BJ848">
        <v>0</v>
      </c>
      <c r="BK848" t="s">
        <v>189</v>
      </c>
      <c r="BL848" t="s">
        <v>189</v>
      </c>
      <c r="BN848" t="s">
        <v>1685</v>
      </c>
      <c r="BO848" t="s">
        <v>16</v>
      </c>
      <c r="BP848" t="s">
        <v>1684</v>
      </c>
      <c r="BQ848" t="s">
        <v>184</v>
      </c>
      <c r="BR848" t="s">
        <v>6744</v>
      </c>
      <c r="BS848" t="s">
        <v>1494</v>
      </c>
      <c r="BT848" t="s">
        <v>16</v>
      </c>
      <c r="BU848" t="s">
        <v>189</v>
      </c>
      <c r="BV848" t="s">
        <v>52</v>
      </c>
      <c r="BW848" t="s">
        <v>195</v>
      </c>
      <c r="BX848" t="s">
        <v>196</v>
      </c>
      <c r="BY848" t="s">
        <v>1686</v>
      </c>
      <c r="BZ848" s="138"/>
      <c r="CA848" s="138">
        <v>43496</v>
      </c>
      <c r="CB848" t="s">
        <v>17</v>
      </c>
      <c r="CC848" t="s">
        <v>17</v>
      </c>
      <c r="CD848" t="s">
        <v>6307</v>
      </c>
      <c r="CE848" t="s">
        <v>189</v>
      </c>
      <c r="CF848" t="s">
        <v>6307</v>
      </c>
      <c r="CG848" t="s">
        <v>189</v>
      </c>
      <c r="CH848">
        <v>2022</v>
      </c>
      <c r="CI848" s="7">
        <v>44575</v>
      </c>
      <c r="CJ848" t="s">
        <v>4723</v>
      </c>
      <c r="CK848">
        <v>1</v>
      </c>
      <c r="CL848">
        <v>3</v>
      </c>
      <c r="CM848" s="7">
        <v>44571</v>
      </c>
      <c r="CN848" t="s">
        <v>11833</v>
      </c>
      <c r="CO848" t="s">
        <v>9857</v>
      </c>
      <c r="CP848" t="s">
        <v>11556</v>
      </c>
      <c r="CQ848" t="s">
        <v>11780</v>
      </c>
      <c r="CR848" t="s">
        <v>6003</v>
      </c>
      <c r="CS848" t="s">
        <v>6004</v>
      </c>
      <c r="CT848" t="s">
        <v>9854</v>
      </c>
      <c r="CU848" t="s">
        <v>9873</v>
      </c>
      <c r="CV848" t="s">
        <v>6310</v>
      </c>
      <c r="CW848" t="s">
        <v>9874</v>
      </c>
      <c r="CX848" t="s">
        <v>1687</v>
      </c>
      <c r="CY848" t="s">
        <v>9813</v>
      </c>
      <c r="CZ848" t="s">
        <v>6730</v>
      </c>
      <c r="DA848" t="s">
        <v>241</v>
      </c>
      <c r="DB848" t="s">
        <v>16</v>
      </c>
      <c r="DC848" t="s">
        <v>16</v>
      </c>
      <c r="DD848" t="s">
        <v>15</v>
      </c>
      <c r="DE848" t="s">
        <v>16</v>
      </c>
      <c r="DF848" t="s">
        <v>16</v>
      </c>
      <c r="DG848" t="s">
        <v>4727</v>
      </c>
      <c r="DH848" t="s">
        <v>2051</v>
      </c>
      <c r="DI848" t="s">
        <v>5582</v>
      </c>
      <c r="DJ848" t="s">
        <v>16</v>
      </c>
      <c r="DK848" t="s">
        <v>16</v>
      </c>
      <c r="DL848" t="s">
        <v>4465</v>
      </c>
      <c r="DM848" t="s">
        <v>16</v>
      </c>
      <c r="DN848" t="s">
        <v>189</v>
      </c>
      <c r="DO848" t="s">
        <v>11836</v>
      </c>
      <c r="DP848" t="s">
        <v>8467</v>
      </c>
      <c r="DQ848" t="s">
        <v>10423</v>
      </c>
      <c r="DR848" t="s">
        <v>5631</v>
      </c>
    </row>
    <row r="849" spans="1:122" x14ac:dyDescent="0.25">
      <c r="A849">
        <v>66</v>
      </c>
      <c r="B849" t="s">
        <v>189</v>
      </c>
      <c r="C849" t="s">
        <v>4180</v>
      </c>
      <c r="D849" s="138">
        <v>44575</v>
      </c>
      <c r="E849" t="s">
        <v>4181</v>
      </c>
      <c r="F849" t="s">
        <v>11</v>
      </c>
      <c r="G849" t="s">
        <v>1932</v>
      </c>
      <c r="H849" t="s">
        <v>11</v>
      </c>
      <c r="I849" t="s">
        <v>9802</v>
      </c>
      <c r="J849" t="s">
        <v>100</v>
      </c>
      <c r="K849">
        <v>0.55000000000000004</v>
      </c>
      <c r="L849">
        <v>0.55000000000000004</v>
      </c>
      <c r="M849">
        <v>3.49</v>
      </c>
      <c r="N849">
        <v>4.282</v>
      </c>
      <c r="O849" t="s">
        <v>189</v>
      </c>
      <c r="P849" t="s">
        <v>13</v>
      </c>
      <c r="Q849" t="s">
        <v>4179</v>
      </c>
      <c r="R849" t="s">
        <v>16</v>
      </c>
      <c r="S849" t="s">
        <v>16</v>
      </c>
      <c r="T849" t="s">
        <v>16</v>
      </c>
      <c r="U849" t="s">
        <v>16</v>
      </c>
      <c r="V849" t="s">
        <v>2410</v>
      </c>
      <c r="W849">
        <v>100</v>
      </c>
      <c r="X849" t="s">
        <v>166</v>
      </c>
      <c r="Y849" t="s">
        <v>6283</v>
      </c>
      <c r="Z849" t="s">
        <v>6283</v>
      </c>
      <c r="AA849" t="s">
        <v>189</v>
      </c>
      <c r="AB849" s="138">
        <v>44580</v>
      </c>
      <c r="AC849" s="138">
        <v>44761</v>
      </c>
      <c r="AD849" t="s">
        <v>6242</v>
      </c>
      <c r="AE849" t="s">
        <v>5258</v>
      </c>
      <c r="AF849" t="s">
        <v>16</v>
      </c>
      <c r="AG849" t="s">
        <v>189</v>
      </c>
      <c r="AH849" s="138">
        <v>45676</v>
      </c>
      <c r="AI849" t="s">
        <v>2414</v>
      </c>
      <c r="AJ849" t="s">
        <v>189</v>
      </c>
      <c r="AK849" t="s">
        <v>189</v>
      </c>
      <c r="AL849" t="s">
        <v>189</v>
      </c>
      <c r="AM849" t="s">
        <v>189</v>
      </c>
      <c r="AN849" t="s">
        <v>189</v>
      </c>
      <c r="AO849" t="s">
        <v>189</v>
      </c>
      <c r="AP849" t="s">
        <v>189</v>
      </c>
      <c r="AQ849" t="s">
        <v>16</v>
      </c>
      <c r="AR849" t="s">
        <v>189</v>
      </c>
      <c r="AS849" t="s">
        <v>16</v>
      </c>
      <c r="AT849" t="s">
        <v>189</v>
      </c>
      <c r="AU849" t="s">
        <v>9344</v>
      </c>
      <c r="AV849" t="s">
        <v>189</v>
      </c>
      <c r="AW849" t="s">
        <v>16</v>
      </c>
      <c r="AX849" t="s">
        <v>16</v>
      </c>
      <c r="AY849" t="s">
        <v>16</v>
      </c>
      <c r="AZ849" t="s">
        <v>16</v>
      </c>
      <c r="BA849" t="s">
        <v>16</v>
      </c>
      <c r="BB849" t="s">
        <v>16</v>
      </c>
      <c r="BC849" t="s">
        <v>16</v>
      </c>
      <c r="BD849" t="s">
        <v>16</v>
      </c>
      <c r="BE849" t="s">
        <v>16</v>
      </c>
      <c r="BF849" t="s">
        <v>189</v>
      </c>
      <c r="BG849" t="s">
        <v>189</v>
      </c>
      <c r="BH849">
        <v>0</v>
      </c>
      <c r="BI849">
        <v>0</v>
      </c>
      <c r="BJ849">
        <v>0</v>
      </c>
      <c r="BK849" t="s">
        <v>189</v>
      </c>
      <c r="BL849" t="s">
        <v>189</v>
      </c>
      <c r="BN849" t="s">
        <v>3056</v>
      </c>
      <c r="BO849" t="s">
        <v>7115</v>
      </c>
      <c r="BP849" t="s">
        <v>3059</v>
      </c>
      <c r="BQ849" t="s">
        <v>184</v>
      </c>
      <c r="BR849" t="s">
        <v>6744</v>
      </c>
      <c r="BS849" t="s">
        <v>9667</v>
      </c>
      <c r="BT849" t="s">
        <v>16</v>
      </c>
      <c r="BU849" t="s">
        <v>189</v>
      </c>
      <c r="BV849" t="s">
        <v>27</v>
      </c>
      <c r="BW849" t="s">
        <v>195</v>
      </c>
      <c r="BX849" t="s">
        <v>343</v>
      </c>
      <c r="BY849" t="s">
        <v>3060</v>
      </c>
      <c r="BZ849" s="138"/>
      <c r="CA849" s="138">
        <v>43726</v>
      </c>
      <c r="CB849" t="s">
        <v>17</v>
      </c>
      <c r="CC849" t="s">
        <v>17</v>
      </c>
      <c r="CD849" t="s">
        <v>6307</v>
      </c>
      <c r="CE849" t="s">
        <v>189</v>
      </c>
      <c r="CF849" t="s">
        <v>189</v>
      </c>
      <c r="CG849" t="s">
        <v>189</v>
      </c>
      <c r="CH849">
        <v>2022</v>
      </c>
      <c r="CI849" s="7">
        <v>44575</v>
      </c>
      <c r="CJ849" t="s">
        <v>4723</v>
      </c>
      <c r="CK849">
        <v>1</v>
      </c>
      <c r="CL849">
        <v>3</v>
      </c>
      <c r="CM849" s="7">
        <v>44571</v>
      </c>
      <c r="CN849" t="s">
        <v>11833</v>
      </c>
      <c r="CO849" t="s">
        <v>9857</v>
      </c>
      <c r="CP849" t="s">
        <v>11556</v>
      </c>
      <c r="CQ849" t="s">
        <v>11780</v>
      </c>
      <c r="CR849" t="s">
        <v>6003</v>
      </c>
      <c r="CS849" t="s">
        <v>6004</v>
      </c>
      <c r="CT849" t="s">
        <v>9854</v>
      </c>
      <c r="CU849" t="s">
        <v>9873</v>
      </c>
      <c r="CV849" t="s">
        <v>6310</v>
      </c>
      <c r="CW849" t="s">
        <v>9874</v>
      </c>
      <c r="CX849" t="s">
        <v>3058</v>
      </c>
      <c r="CY849" t="s">
        <v>9813</v>
      </c>
      <c r="CZ849" t="s">
        <v>6730</v>
      </c>
      <c r="DA849" t="s">
        <v>188</v>
      </c>
      <c r="DB849" t="s">
        <v>16</v>
      </c>
      <c r="DC849" t="s">
        <v>16</v>
      </c>
      <c r="DD849" t="s">
        <v>22</v>
      </c>
      <c r="DE849" t="s">
        <v>3056</v>
      </c>
      <c r="DF849" t="s">
        <v>371</v>
      </c>
      <c r="DG849" t="s">
        <v>4727</v>
      </c>
      <c r="DH849" t="s">
        <v>6766</v>
      </c>
      <c r="DI849" t="s">
        <v>5955</v>
      </c>
      <c r="DJ849" t="s">
        <v>16</v>
      </c>
      <c r="DK849" t="s">
        <v>16</v>
      </c>
      <c r="DL849" t="s">
        <v>5972</v>
      </c>
      <c r="DM849" t="s">
        <v>6245</v>
      </c>
      <c r="DN849" t="s">
        <v>189</v>
      </c>
      <c r="DO849" t="s">
        <v>11346</v>
      </c>
      <c r="DP849" t="s">
        <v>8468</v>
      </c>
      <c r="DQ849" t="s">
        <v>10423</v>
      </c>
      <c r="DR849" t="s">
        <v>8469</v>
      </c>
    </row>
    <row r="850" spans="1:122" x14ac:dyDescent="0.25">
      <c r="A850">
        <v>65</v>
      </c>
      <c r="B850" t="s">
        <v>189</v>
      </c>
      <c r="C850" t="s">
        <v>3116</v>
      </c>
      <c r="D850" s="138">
        <v>44574</v>
      </c>
      <c r="E850" t="s">
        <v>4192</v>
      </c>
      <c r="F850" t="s">
        <v>11</v>
      </c>
      <c r="G850" t="s">
        <v>1932</v>
      </c>
      <c r="H850" t="s">
        <v>11</v>
      </c>
      <c r="I850" t="s">
        <v>9802</v>
      </c>
      <c r="J850" t="s">
        <v>100</v>
      </c>
      <c r="K850">
        <v>0.98</v>
      </c>
      <c r="L850">
        <v>0.98</v>
      </c>
      <c r="M850">
        <v>6.23</v>
      </c>
      <c r="N850">
        <v>7.6319999999999997</v>
      </c>
      <c r="O850" t="s">
        <v>189</v>
      </c>
      <c r="P850" t="s">
        <v>13</v>
      </c>
      <c r="Q850" t="s">
        <v>657</v>
      </c>
      <c r="R850" t="s">
        <v>16</v>
      </c>
      <c r="S850" t="s">
        <v>16</v>
      </c>
      <c r="T850" t="s">
        <v>16</v>
      </c>
      <c r="U850" t="s">
        <v>16</v>
      </c>
      <c r="V850" t="s">
        <v>2410</v>
      </c>
      <c r="W850">
        <v>100</v>
      </c>
      <c r="X850" t="s">
        <v>22</v>
      </c>
      <c r="Y850" t="s">
        <v>6282</v>
      </c>
      <c r="Z850" t="s">
        <v>6282</v>
      </c>
      <c r="AA850" t="s">
        <v>189</v>
      </c>
      <c r="AB850" s="138">
        <v>44582</v>
      </c>
      <c r="AC850" s="138">
        <v>44763</v>
      </c>
      <c r="AD850" t="s">
        <v>6241</v>
      </c>
      <c r="AE850" t="s">
        <v>5269</v>
      </c>
      <c r="AF850" t="s">
        <v>16</v>
      </c>
      <c r="AG850" t="s">
        <v>189</v>
      </c>
      <c r="AH850" s="138">
        <v>45678</v>
      </c>
      <c r="AI850" t="s">
        <v>2414</v>
      </c>
      <c r="AJ850" t="s">
        <v>189</v>
      </c>
      <c r="AK850" t="s">
        <v>189</v>
      </c>
      <c r="AL850" t="s">
        <v>189</v>
      </c>
      <c r="AM850" t="s">
        <v>189</v>
      </c>
      <c r="AN850" t="s">
        <v>189</v>
      </c>
      <c r="AO850" t="s">
        <v>189</v>
      </c>
      <c r="AP850" t="s">
        <v>189</v>
      </c>
      <c r="AQ850" t="s">
        <v>16</v>
      </c>
      <c r="AR850" t="s">
        <v>189</v>
      </c>
      <c r="AS850" t="s">
        <v>16</v>
      </c>
      <c r="AT850" t="s">
        <v>189</v>
      </c>
      <c r="AU850" t="s">
        <v>9344</v>
      </c>
      <c r="AV850" t="s">
        <v>189</v>
      </c>
      <c r="AW850" t="s">
        <v>16</v>
      </c>
      <c r="AX850" t="s">
        <v>16</v>
      </c>
      <c r="AY850" t="s">
        <v>16</v>
      </c>
      <c r="AZ850" t="s">
        <v>16</v>
      </c>
      <c r="BA850" t="s">
        <v>16</v>
      </c>
      <c r="BB850" t="s">
        <v>16</v>
      </c>
      <c r="BC850" t="s">
        <v>16</v>
      </c>
      <c r="BD850" t="s">
        <v>16</v>
      </c>
      <c r="BE850" t="s">
        <v>16</v>
      </c>
      <c r="BF850" t="s">
        <v>189</v>
      </c>
      <c r="BG850" t="s">
        <v>189</v>
      </c>
      <c r="BH850">
        <v>0</v>
      </c>
      <c r="BI850">
        <v>0</v>
      </c>
      <c r="BJ850">
        <v>0</v>
      </c>
      <c r="BK850" t="s">
        <v>189</v>
      </c>
      <c r="BL850" t="s">
        <v>189</v>
      </c>
      <c r="BN850" t="s">
        <v>3112</v>
      </c>
      <c r="BO850" t="s">
        <v>16</v>
      </c>
      <c r="BP850" t="s">
        <v>3115</v>
      </c>
      <c r="BQ850" t="s">
        <v>184</v>
      </c>
      <c r="BR850" t="s">
        <v>6744</v>
      </c>
      <c r="BS850" t="s">
        <v>9667</v>
      </c>
      <c r="BT850" t="s">
        <v>16</v>
      </c>
      <c r="BU850" t="s">
        <v>189</v>
      </c>
      <c r="BV850" t="s">
        <v>30</v>
      </c>
      <c r="BW850" t="s">
        <v>185</v>
      </c>
      <c r="BX850" t="s">
        <v>2471</v>
      </c>
      <c r="BY850" t="s">
        <v>16</v>
      </c>
      <c r="BZ850" s="138"/>
      <c r="CA850" s="138">
        <v>44574</v>
      </c>
      <c r="CB850" t="s">
        <v>17</v>
      </c>
      <c r="CC850" t="s">
        <v>17</v>
      </c>
      <c r="CD850" t="s">
        <v>6307</v>
      </c>
      <c r="CE850" t="s">
        <v>189</v>
      </c>
      <c r="CF850" t="s">
        <v>189</v>
      </c>
      <c r="CG850" t="s">
        <v>189</v>
      </c>
      <c r="CH850">
        <v>2022</v>
      </c>
      <c r="CI850" s="7">
        <v>44574</v>
      </c>
      <c r="CJ850" t="s">
        <v>4723</v>
      </c>
      <c r="CK850">
        <v>1</v>
      </c>
      <c r="CL850">
        <v>3</v>
      </c>
      <c r="CM850" s="7">
        <v>44571</v>
      </c>
      <c r="CN850" t="s">
        <v>11833</v>
      </c>
      <c r="CO850" t="s">
        <v>9857</v>
      </c>
      <c r="CP850" t="s">
        <v>11556</v>
      </c>
      <c r="CQ850" t="s">
        <v>11780</v>
      </c>
      <c r="CR850" t="s">
        <v>6003</v>
      </c>
      <c r="CS850" t="s">
        <v>6004</v>
      </c>
      <c r="CT850" t="s">
        <v>9854</v>
      </c>
      <c r="CU850" t="s">
        <v>9873</v>
      </c>
      <c r="CV850" t="s">
        <v>6307</v>
      </c>
      <c r="CW850" t="s">
        <v>9874</v>
      </c>
      <c r="CX850" t="s">
        <v>3114</v>
      </c>
      <c r="CY850" t="s">
        <v>9813</v>
      </c>
      <c r="CZ850" t="s">
        <v>6730</v>
      </c>
      <c r="DA850" t="s">
        <v>188</v>
      </c>
      <c r="DB850" t="s">
        <v>16</v>
      </c>
      <c r="DC850" t="s">
        <v>16</v>
      </c>
      <c r="DD850" t="s">
        <v>22</v>
      </c>
      <c r="DE850" t="s">
        <v>16</v>
      </c>
      <c r="DF850" t="s">
        <v>273</v>
      </c>
      <c r="DG850" t="s">
        <v>4727</v>
      </c>
      <c r="DH850" t="s">
        <v>6766</v>
      </c>
      <c r="DI850" t="s">
        <v>5956</v>
      </c>
      <c r="DJ850" t="s">
        <v>16</v>
      </c>
      <c r="DK850" t="s">
        <v>16</v>
      </c>
      <c r="DL850" t="s">
        <v>5972</v>
      </c>
      <c r="DM850" t="s">
        <v>9663</v>
      </c>
      <c r="DN850" t="s">
        <v>189</v>
      </c>
      <c r="DO850" t="s">
        <v>11347</v>
      </c>
      <c r="DP850" t="s">
        <v>8470</v>
      </c>
      <c r="DQ850" t="s">
        <v>10424</v>
      </c>
      <c r="DR850" t="s">
        <v>8471</v>
      </c>
    </row>
    <row r="851" spans="1:122" x14ac:dyDescent="0.25">
      <c r="A851">
        <v>64</v>
      </c>
      <c r="B851" t="s">
        <v>189</v>
      </c>
      <c r="C851" t="s">
        <v>4190</v>
      </c>
      <c r="D851" s="138">
        <v>44574</v>
      </c>
      <c r="E851" t="s">
        <v>684</v>
      </c>
      <c r="F851" t="s">
        <v>4075</v>
      </c>
      <c r="G851" t="s">
        <v>1926</v>
      </c>
      <c r="H851" t="s">
        <v>1949</v>
      </c>
      <c r="I851" t="s">
        <v>4840</v>
      </c>
      <c r="J851" t="s">
        <v>100</v>
      </c>
      <c r="K851">
        <v>20</v>
      </c>
      <c r="L851">
        <v>20</v>
      </c>
      <c r="M851">
        <v>127.2</v>
      </c>
      <c r="N851">
        <v>155.76</v>
      </c>
      <c r="O851" t="s">
        <v>189</v>
      </c>
      <c r="P851" t="s">
        <v>65</v>
      </c>
      <c r="Q851" t="s">
        <v>560</v>
      </c>
      <c r="R851" t="s">
        <v>593</v>
      </c>
      <c r="S851" t="s">
        <v>572</v>
      </c>
      <c r="T851" t="s">
        <v>572</v>
      </c>
      <c r="U851" t="s">
        <v>1938</v>
      </c>
      <c r="V851" t="s">
        <v>2410</v>
      </c>
      <c r="W851">
        <v>99.763999999999996</v>
      </c>
      <c r="X851" t="s">
        <v>15</v>
      </c>
      <c r="Y851" t="s">
        <v>6282</v>
      </c>
      <c r="Z851" t="s">
        <v>6282</v>
      </c>
      <c r="AA851" t="s">
        <v>189</v>
      </c>
      <c r="AB851" s="138">
        <v>44582</v>
      </c>
      <c r="AC851" s="138">
        <v>44763</v>
      </c>
      <c r="AD851" t="s">
        <v>6241</v>
      </c>
      <c r="AE851" t="s">
        <v>5004</v>
      </c>
      <c r="AF851" t="s">
        <v>6242</v>
      </c>
      <c r="AG851" t="s">
        <v>189</v>
      </c>
      <c r="AH851" s="138">
        <v>48234</v>
      </c>
      <c r="AI851" t="s">
        <v>2414</v>
      </c>
      <c r="AJ851" t="s">
        <v>189</v>
      </c>
      <c r="AK851" t="s">
        <v>189</v>
      </c>
      <c r="AL851" t="s">
        <v>189</v>
      </c>
      <c r="AM851" t="s">
        <v>189</v>
      </c>
      <c r="AN851" t="s">
        <v>189</v>
      </c>
      <c r="AO851" t="s">
        <v>879</v>
      </c>
      <c r="AP851" t="s">
        <v>189</v>
      </c>
      <c r="AQ851" t="s">
        <v>16</v>
      </c>
      <c r="AR851" t="s">
        <v>189</v>
      </c>
      <c r="AS851" t="s">
        <v>8472</v>
      </c>
      <c r="AT851" t="s">
        <v>189</v>
      </c>
      <c r="AU851" t="s">
        <v>9344</v>
      </c>
      <c r="AV851" t="s">
        <v>189</v>
      </c>
      <c r="AW851" t="s">
        <v>16</v>
      </c>
      <c r="AX851" t="s">
        <v>16</v>
      </c>
      <c r="AY851" t="s">
        <v>16</v>
      </c>
      <c r="AZ851" t="s">
        <v>16</v>
      </c>
      <c r="BA851" t="s">
        <v>16</v>
      </c>
      <c r="BB851" t="s">
        <v>16</v>
      </c>
      <c r="BC851" t="s">
        <v>16</v>
      </c>
      <c r="BD851" t="s">
        <v>16</v>
      </c>
      <c r="BE851" t="s">
        <v>16</v>
      </c>
      <c r="BF851" t="s">
        <v>189</v>
      </c>
      <c r="BG851" t="s">
        <v>189</v>
      </c>
      <c r="BH851">
        <v>0</v>
      </c>
      <c r="BI851">
        <v>0</v>
      </c>
      <c r="BJ851">
        <v>0</v>
      </c>
      <c r="BK851" t="s">
        <v>189</v>
      </c>
      <c r="BL851" t="s">
        <v>189</v>
      </c>
      <c r="BN851" t="s">
        <v>686</v>
      </c>
      <c r="BO851" t="s">
        <v>16</v>
      </c>
      <c r="BP851" t="s">
        <v>684</v>
      </c>
      <c r="BQ851" t="s">
        <v>260</v>
      </c>
      <c r="BR851" t="s">
        <v>5653</v>
      </c>
      <c r="BS851" t="s">
        <v>9678</v>
      </c>
      <c r="BT851" t="s">
        <v>9679</v>
      </c>
      <c r="BU851" t="s">
        <v>189</v>
      </c>
      <c r="BV851" t="s">
        <v>129</v>
      </c>
      <c r="BW851" t="s">
        <v>16</v>
      </c>
      <c r="BX851" t="s">
        <v>16</v>
      </c>
      <c r="BY851" t="s">
        <v>16</v>
      </c>
      <c r="BZ851" s="138"/>
      <c r="CA851" s="138">
        <v>33921</v>
      </c>
      <c r="CB851" t="s">
        <v>29</v>
      </c>
      <c r="CC851" t="s">
        <v>29</v>
      </c>
      <c r="CD851" t="s">
        <v>6307</v>
      </c>
      <c r="CE851" t="s">
        <v>6307</v>
      </c>
      <c r="CF851" t="s">
        <v>6307</v>
      </c>
      <c r="CG851" t="s">
        <v>189</v>
      </c>
      <c r="CH851">
        <v>2022</v>
      </c>
      <c r="CI851" s="7">
        <v>44574</v>
      </c>
      <c r="CJ851" t="s">
        <v>16</v>
      </c>
      <c r="CK851">
        <v>1</v>
      </c>
      <c r="CL851">
        <v>3</v>
      </c>
      <c r="CM851" s="7">
        <v>44571</v>
      </c>
      <c r="CN851" t="s">
        <v>11833</v>
      </c>
      <c r="CO851" t="s">
        <v>9857</v>
      </c>
      <c r="CP851" t="s">
        <v>11556</v>
      </c>
      <c r="CQ851" t="s">
        <v>11780</v>
      </c>
      <c r="CR851" t="s">
        <v>6003</v>
      </c>
      <c r="CS851" t="s">
        <v>6004</v>
      </c>
      <c r="CT851" t="s">
        <v>9854</v>
      </c>
      <c r="CU851" t="s">
        <v>9913</v>
      </c>
      <c r="CV851" t="s">
        <v>6310</v>
      </c>
      <c r="CW851" t="s">
        <v>9947</v>
      </c>
      <c r="CX851" t="s">
        <v>4191</v>
      </c>
      <c r="CY851" t="s">
        <v>9813</v>
      </c>
      <c r="CZ851" t="s">
        <v>6730</v>
      </c>
      <c r="DA851" t="s">
        <v>252</v>
      </c>
      <c r="DB851" t="s">
        <v>9800</v>
      </c>
      <c r="DC851" t="s">
        <v>16</v>
      </c>
      <c r="DD851" t="s">
        <v>15</v>
      </c>
      <c r="DE851" t="s">
        <v>16</v>
      </c>
      <c r="DF851" t="s">
        <v>16</v>
      </c>
      <c r="DG851" t="s">
        <v>4729</v>
      </c>
      <c r="DH851" t="s">
        <v>2051</v>
      </c>
      <c r="DI851" t="s">
        <v>5823</v>
      </c>
      <c r="DJ851" t="s">
        <v>16</v>
      </c>
      <c r="DK851" t="s">
        <v>4347</v>
      </c>
      <c r="DL851" t="s">
        <v>4347</v>
      </c>
      <c r="DM851" t="s">
        <v>16</v>
      </c>
      <c r="DN851" t="s">
        <v>189</v>
      </c>
      <c r="DO851" t="s">
        <v>10969</v>
      </c>
      <c r="DP851" t="s">
        <v>8473</v>
      </c>
      <c r="DQ851" t="s">
        <v>10424</v>
      </c>
      <c r="DR851" t="s">
        <v>8474</v>
      </c>
    </row>
    <row r="852" spans="1:122" x14ac:dyDescent="0.25">
      <c r="A852">
        <v>63</v>
      </c>
      <c r="B852" t="s">
        <v>189</v>
      </c>
      <c r="C852" t="s">
        <v>4203</v>
      </c>
      <c r="D852" s="138">
        <v>44573</v>
      </c>
      <c r="E852" t="s">
        <v>4583</v>
      </c>
      <c r="F852" t="s">
        <v>11</v>
      </c>
      <c r="G852" t="s">
        <v>1932</v>
      </c>
      <c r="H852" t="s">
        <v>11</v>
      </c>
      <c r="I852" t="s">
        <v>9802</v>
      </c>
      <c r="J852" t="s">
        <v>92</v>
      </c>
      <c r="K852">
        <v>0.215</v>
      </c>
      <c r="L852">
        <v>0.25</v>
      </c>
      <c r="M852">
        <v>1.56</v>
      </c>
      <c r="N852">
        <v>1.915</v>
      </c>
      <c r="O852" t="s">
        <v>189</v>
      </c>
      <c r="P852" t="s">
        <v>121</v>
      </c>
      <c r="Q852" t="s">
        <v>93</v>
      </c>
      <c r="R852" t="s">
        <v>16</v>
      </c>
      <c r="S852" t="s">
        <v>16</v>
      </c>
      <c r="T852" t="s">
        <v>16</v>
      </c>
      <c r="U852" t="s">
        <v>16</v>
      </c>
      <c r="V852" t="s">
        <v>2410</v>
      </c>
      <c r="W852">
        <v>100</v>
      </c>
      <c r="X852" t="s">
        <v>15</v>
      </c>
      <c r="Y852" t="s">
        <v>1883</v>
      </c>
      <c r="Z852" t="s">
        <v>1883</v>
      </c>
      <c r="AA852" t="s">
        <v>189</v>
      </c>
      <c r="AB852" s="138">
        <v>44575</v>
      </c>
      <c r="AC852" s="138">
        <v>44756</v>
      </c>
      <c r="AD852" t="s">
        <v>6241</v>
      </c>
      <c r="AE852" t="s">
        <v>5442</v>
      </c>
      <c r="AF852" t="s">
        <v>16</v>
      </c>
      <c r="AG852" t="s">
        <v>189</v>
      </c>
      <c r="AH852" s="138">
        <v>44939</v>
      </c>
      <c r="AI852" t="s">
        <v>2414</v>
      </c>
      <c r="AJ852" t="s">
        <v>189</v>
      </c>
      <c r="AK852" t="s">
        <v>189</v>
      </c>
      <c r="AL852" t="s">
        <v>189</v>
      </c>
      <c r="AM852" t="s">
        <v>189</v>
      </c>
      <c r="AN852" t="s">
        <v>189</v>
      </c>
      <c r="AO852" t="s">
        <v>189</v>
      </c>
      <c r="AP852" t="s">
        <v>5517</v>
      </c>
      <c r="AQ852" t="s">
        <v>16</v>
      </c>
      <c r="AR852" t="s">
        <v>189</v>
      </c>
      <c r="AS852" t="s">
        <v>16</v>
      </c>
      <c r="AT852" t="s">
        <v>189</v>
      </c>
      <c r="AU852" t="s">
        <v>9344</v>
      </c>
      <c r="AV852" t="s">
        <v>189</v>
      </c>
      <c r="AW852" t="s">
        <v>16</v>
      </c>
      <c r="AX852" t="s">
        <v>16</v>
      </c>
      <c r="AY852" t="s">
        <v>16</v>
      </c>
      <c r="AZ852" t="s">
        <v>16</v>
      </c>
      <c r="BA852" t="s">
        <v>16</v>
      </c>
      <c r="BB852" t="s">
        <v>16</v>
      </c>
      <c r="BC852" t="s">
        <v>16</v>
      </c>
      <c r="BD852" t="s">
        <v>16</v>
      </c>
      <c r="BE852" t="s">
        <v>16</v>
      </c>
      <c r="BF852" t="s">
        <v>189</v>
      </c>
      <c r="BG852" t="s">
        <v>189</v>
      </c>
      <c r="BH852">
        <v>0</v>
      </c>
      <c r="BI852">
        <v>0</v>
      </c>
      <c r="BJ852">
        <v>0</v>
      </c>
      <c r="BK852" t="s">
        <v>189</v>
      </c>
      <c r="BL852" t="s">
        <v>189</v>
      </c>
      <c r="BN852" t="s">
        <v>4202</v>
      </c>
      <c r="BO852" t="s">
        <v>16</v>
      </c>
      <c r="BP852" t="s">
        <v>4583</v>
      </c>
      <c r="BQ852" t="s">
        <v>184</v>
      </c>
      <c r="BR852" t="s">
        <v>6744</v>
      </c>
      <c r="BS852" t="s">
        <v>1494</v>
      </c>
      <c r="BT852" t="s">
        <v>16</v>
      </c>
      <c r="BU852" t="s">
        <v>189</v>
      </c>
      <c r="BV852" t="s">
        <v>131</v>
      </c>
      <c r="BW852" t="s">
        <v>9677</v>
      </c>
      <c r="BX852" t="s">
        <v>2615</v>
      </c>
      <c r="BY852" t="s">
        <v>4205</v>
      </c>
      <c r="BZ852" s="138"/>
      <c r="CA852" s="138">
        <v>43846</v>
      </c>
      <c r="CB852" t="s">
        <v>17</v>
      </c>
      <c r="CC852" t="s">
        <v>17</v>
      </c>
      <c r="CD852" t="s">
        <v>6307</v>
      </c>
      <c r="CE852" t="s">
        <v>189</v>
      </c>
      <c r="CF852" t="s">
        <v>189</v>
      </c>
      <c r="CG852" t="s">
        <v>189</v>
      </c>
      <c r="CH852">
        <v>2022</v>
      </c>
      <c r="CI852" s="7">
        <v>44573</v>
      </c>
      <c r="CJ852" t="s">
        <v>4723</v>
      </c>
      <c r="CK852">
        <v>1</v>
      </c>
      <c r="CL852">
        <v>3</v>
      </c>
      <c r="CM852" s="7">
        <v>44571</v>
      </c>
      <c r="CN852" t="s">
        <v>11833</v>
      </c>
      <c r="CO852" t="s">
        <v>9857</v>
      </c>
      <c r="CP852" t="s">
        <v>11556</v>
      </c>
      <c r="CQ852" t="s">
        <v>11780</v>
      </c>
      <c r="CR852" t="s">
        <v>6003</v>
      </c>
      <c r="CS852" t="s">
        <v>6004</v>
      </c>
      <c r="CT852" t="s">
        <v>9854</v>
      </c>
      <c r="CU852" t="s">
        <v>9873</v>
      </c>
      <c r="CV852" t="s">
        <v>6310</v>
      </c>
      <c r="CW852" t="s">
        <v>9882</v>
      </c>
      <c r="CX852" t="s">
        <v>4204</v>
      </c>
      <c r="CY852" t="s">
        <v>9809</v>
      </c>
      <c r="CZ852" t="s">
        <v>6730</v>
      </c>
      <c r="DA852" t="s">
        <v>188</v>
      </c>
      <c r="DB852" t="s">
        <v>16</v>
      </c>
      <c r="DC852" t="s">
        <v>16</v>
      </c>
      <c r="DD852" t="s">
        <v>15</v>
      </c>
      <c r="DE852" t="s">
        <v>16</v>
      </c>
      <c r="DF852" t="s">
        <v>16</v>
      </c>
      <c r="DG852" t="s">
        <v>5517</v>
      </c>
      <c r="DH852" t="s">
        <v>6809</v>
      </c>
      <c r="DI852" t="s">
        <v>5957</v>
      </c>
      <c r="DJ852" t="s">
        <v>16</v>
      </c>
      <c r="DK852" t="s">
        <v>16</v>
      </c>
      <c r="DL852" t="s">
        <v>4465</v>
      </c>
      <c r="DM852" t="s">
        <v>16</v>
      </c>
      <c r="DN852" t="s">
        <v>189</v>
      </c>
      <c r="DO852" t="s">
        <v>11837</v>
      </c>
      <c r="DP852" t="s">
        <v>8475</v>
      </c>
      <c r="DQ852" t="s">
        <v>10425</v>
      </c>
      <c r="DR852" t="s">
        <v>8476</v>
      </c>
    </row>
    <row r="853" spans="1:122" x14ac:dyDescent="0.25">
      <c r="A853">
        <v>62</v>
      </c>
      <c r="B853" t="s">
        <v>189</v>
      </c>
      <c r="C853" t="s">
        <v>573</v>
      </c>
      <c r="D853" s="138">
        <v>44573</v>
      </c>
      <c r="E853" t="s">
        <v>1955</v>
      </c>
      <c r="F853" t="s">
        <v>11</v>
      </c>
      <c r="G853" t="s">
        <v>1929</v>
      </c>
      <c r="H853" t="s">
        <v>11</v>
      </c>
      <c r="I853" t="s">
        <v>9802</v>
      </c>
      <c r="J853" t="s">
        <v>100</v>
      </c>
      <c r="K853">
        <v>1</v>
      </c>
      <c r="L853">
        <v>1</v>
      </c>
      <c r="M853">
        <v>6.36</v>
      </c>
      <c r="N853">
        <v>7.7919999999999998</v>
      </c>
      <c r="O853" t="s">
        <v>189</v>
      </c>
      <c r="P853" t="s">
        <v>121</v>
      </c>
      <c r="Q853" t="s">
        <v>574</v>
      </c>
      <c r="R853" t="s">
        <v>575</v>
      </c>
      <c r="S853" t="s">
        <v>574</v>
      </c>
      <c r="T853" t="s">
        <v>16</v>
      </c>
      <c r="U853" t="s">
        <v>2077</v>
      </c>
      <c r="V853" t="s">
        <v>2410</v>
      </c>
      <c r="W853">
        <v>100</v>
      </c>
      <c r="X853" t="s">
        <v>22</v>
      </c>
      <c r="Y853" t="s">
        <v>6282</v>
      </c>
      <c r="Z853" t="s">
        <v>6282</v>
      </c>
      <c r="AA853" t="s">
        <v>189</v>
      </c>
      <c r="AB853" s="138">
        <v>44579</v>
      </c>
      <c r="AC853" s="138">
        <v>44943</v>
      </c>
      <c r="AD853" t="s">
        <v>6241</v>
      </c>
      <c r="AE853" t="s">
        <v>5069</v>
      </c>
      <c r="AF853" t="s">
        <v>16</v>
      </c>
      <c r="AG853" t="s">
        <v>189</v>
      </c>
      <c r="AH853" s="138">
        <v>44943</v>
      </c>
      <c r="AI853" t="s">
        <v>16</v>
      </c>
      <c r="AJ853" t="s">
        <v>4200</v>
      </c>
      <c r="AK853" t="s">
        <v>189</v>
      </c>
      <c r="AL853" t="s">
        <v>4200</v>
      </c>
      <c r="AM853" t="s">
        <v>1880</v>
      </c>
      <c r="AN853" t="s">
        <v>189</v>
      </c>
      <c r="AO853" t="s">
        <v>189</v>
      </c>
      <c r="AP853" t="s">
        <v>5517</v>
      </c>
      <c r="AQ853" t="s">
        <v>16</v>
      </c>
      <c r="AR853" t="s">
        <v>189</v>
      </c>
      <c r="AS853" t="s">
        <v>16</v>
      </c>
      <c r="AT853" t="s">
        <v>189</v>
      </c>
      <c r="AU853" t="s">
        <v>9344</v>
      </c>
      <c r="AV853" t="s">
        <v>189</v>
      </c>
      <c r="AW853" t="s">
        <v>16</v>
      </c>
      <c r="AX853" t="s">
        <v>16</v>
      </c>
      <c r="AY853" t="s">
        <v>199</v>
      </c>
      <c r="AZ853" t="s">
        <v>16</v>
      </c>
      <c r="BA853" t="s">
        <v>4711</v>
      </c>
      <c r="BB853" t="s">
        <v>16</v>
      </c>
      <c r="BC853" t="s">
        <v>16</v>
      </c>
      <c r="BD853" t="s">
        <v>16</v>
      </c>
      <c r="BE853" t="s">
        <v>1925</v>
      </c>
      <c r="BF853" t="s">
        <v>354</v>
      </c>
      <c r="BG853" t="s">
        <v>137</v>
      </c>
      <c r="BH853">
        <v>1</v>
      </c>
      <c r="BI853">
        <v>1</v>
      </c>
      <c r="BJ853">
        <v>1</v>
      </c>
      <c r="BK853" t="s">
        <v>189</v>
      </c>
      <c r="BL853" t="s">
        <v>6307</v>
      </c>
      <c r="BM853">
        <v>22002</v>
      </c>
      <c r="BN853" t="s">
        <v>576</v>
      </c>
      <c r="BO853" t="s">
        <v>7115</v>
      </c>
      <c r="BP853" t="s">
        <v>4201</v>
      </c>
      <c r="BQ853" t="s">
        <v>184</v>
      </c>
      <c r="BR853" t="s">
        <v>6744</v>
      </c>
      <c r="BS853" t="s">
        <v>202</v>
      </c>
      <c r="BT853" t="s">
        <v>16</v>
      </c>
      <c r="BU853" t="s">
        <v>189</v>
      </c>
      <c r="BV853" t="s">
        <v>18</v>
      </c>
      <c r="BW853" t="s">
        <v>195</v>
      </c>
      <c r="BX853" t="s">
        <v>389</v>
      </c>
      <c r="BY853" t="s">
        <v>577</v>
      </c>
      <c r="BZ853" s="138"/>
      <c r="CA853" s="138">
        <v>44573</v>
      </c>
      <c r="CB853" t="s">
        <v>17</v>
      </c>
      <c r="CC853" t="s">
        <v>17</v>
      </c>
      <c r="CD853" t="s">
        <v>6307</v>
      </c>
      <c r="CE853" t="s">
        <v>189</v>
      </c>
      <c r="CF853" t="s">
        <v>6307</v>
      </c>
      <c r="CG853" t="s">
        <v>189</v>
      </c>
      <c r="CH853">
        <v>2022</v>
      </c>
      <c r="CI853" s="7">
        <v>44573</v>
      </c>
      <c r="CJ853" t="s">
        <v>4723</v>
      </c>
      <c r="CK853">
        <v>1</v>
      </c>
      <c r="CL853">
        <v>3</v>
      </c>
      <c r="CM853" s="7">
        <v>44571</v>
      </c>
      <c r="CN853" t="s">
        <v>11833</v>
      </c>
      <c r="CO853" t="s">
        <v>9857</v>
      </c>
      <c r="CP853" t="s">
        <v>11556</v>
      </c>
      <c r="CQ853" t="s">
        <v>11780</v>
      </c>
      <c r="CR853" t="s">
        <v>6003</v>
      </c>
      <c r="CS853" t="s">
        <v>6004</v>
      </c>
      <c r="CT853" t="s">
        <v>9854</v>
      </c>
      <c r="CU853" t="s">
        <v>9873</v>
      </c>
      <c r="CV853" t="s">
        <v>6307</v>
      </c>
      <c r="CW853" t="s">
        <v>9882</v>
      </c>
      <c r="CX853" t="s">
        <v>5547</v>
      </c>
      <c r="CY853" t="s">
        <v>9813</v>
      </c>
      <c r="CZ853" t="s">
        <v>6730</v>
      </c>
      <c r="DA853" t="s">
        <v>188</v>
      </c>
      <c r="DB853" t="s">
        <v>16</v>
      </c>
      <c r="DC853" t="s">
        <v>16</v>
      </c>
      <c r="DD853" t="s">
        <v>22</v>
      </c>
      <c r="DE853" t="s">
        <v>16</v>
      </c>
      <c r="DF853" t="s">
        <v>311</v>
      </c>
      <c r="DG853" t="s">
        <v>5517</v>
      </c>
      <c r="DH853" t="s">
        <v>2051</v>
      </c>
      <c r="DI853" t="s">
        <v>4519</v>
      </c>
      <c r="DJ853" t="s">
        <v>16</v>
      </c>
      <c r="DK853" t="s">
        <v>16</v>
      </c>
      <c r="DL853" t="s">
        <v>5972</v>
      </c>
      <c r="DM853" t="s">
        <v>6245</v>
      </c>
      <c r="DN853" t="s">
        <v>5046</v>
      </c>
      <c r="DO853" t="s">
        <v>11348</v>
      </c>
      <c r="DP853" t="s">
        <v>8477</v>
      </c>
      <c r="DQ853" t="s">
        <v>10425</v>
      </c>
      <c r="DR853" t="s">
        <v>8478</v>
      </c>
    </row>
    <row r="854" spans="1:122" x14ac:dyDescent="0.25">
      <c r="A854">
        <v>61</v>
      </c>
      <c r="B854" t="s">
        <v>189</v>
      </c>
      <c r="C854" t="s">
        <v>4195</v>
      </c>
      <c r="D854" s="138">
        <v>44573</v>
      </c>
      <c r="E854" t="s">
        <v>4199</v>
      </c>
      <c r="F854" t="s">
        <v>11</v>
      </c>
      <c r="G854" t="s">
        <v>1932</v>
      </c>
      <c r="H854" t="s">
        <v>11</v>
      </c>
      <c r="I854" t="s">
        <v>9802</v>
      </c>
      <c r="J854" t="s">
        <v>100</v>
      </c>
      <c r="K854">
        <v>0.98</v>
      </c>
      <c r="L854">
        <v>0.98</v>
      </c>
      <c r="M854">
        <v>6.23</v>
      </c>
      <c r="N854">
        <v>7.6360000000000001</v>
      </c>
      <c r="O854" t="s">
        <v>189</v>
      </c>
      <c r="P854" t="s">
        <v>13</v>
      </c>
      <c r="Q854" t="s">
        <v>657</v>
      </c>
      <c r="R854" t="s">
        <v>16</v>
      </c>
      <c r="S854" t="s">
        <v>16</v>
      </c>
      <c r="T854" t="s">
        <v>16</v>
      </c>
      <c r="U854" t="s">
        <v>16</v>
      </c>
      <c r="V854" t="s">
        <v>2410</v>
      </c>
      <c r="W854">
        <v>100</v>
      </c>
      <c r="X854" t="s">
        <v>22</v>
      </c>
      <c r="Y854" t="s">
        <v>6282</v>
      </c>
      <c r="Z854" t="s">
        <v>6282</v>
      </c>
      <c r="AA854" t="s">
        <v>189</v>
      </c>
      <c r="AB854" s="138">
        <v>44581</v>
      </c>
      <c r="AC854" s="138">
        <v>44762</v>
      </c>
      <c r="AD854" t="s">
        <v>6241</v>
      </c>
      <c r="AE854" t="s">
        <v>5441</v>
      </c>
      <c r="AF854" t="s">
        <v>16</v>
      </c>
      <c r="AG854" t="s">
        <v>189</v>
      </c>
      <c r="AH854" s="138">
        <v>45677</v>
      </c>
      <c r="AI854" t="s">
        <v>2414</v>
      </c>
      <c r="AJ854" t="s">
        <v>189</v>
      </c>
      <c r="AK854" t="s">
        <v>189</v>
      </c>
      <c r="AL854" t="s">
        <v>189</v>
      </c>
      <c r="AM854" t="s">
        <v>189</v>
      </c>
      <c r="AN854" t="s">
        <v>189</v>
      </c>
      <c r="AO854" t="s">
        <v>189</v>
      </c>
      <c r="AP854" t="s">
        <v>189</v>
      </c>
      <c r="AQ854" t="s">
        <v>16</v>
      </c>
      <c r="AR854" t="s">
        <v>189</v>
      </c>
      <c r="AS854" t="s">
        <v>16</v>
      </c>
      <c r="AT854" t="s">
        <v>189</v>
      </c>
      <c r="AU854" t="s">
        <v>9344</v>
      </c>
      <c r="AV854" t="s">
        <v>189</v>
      </c>
      <c r="AW854" t="s">
        <v>16</v>
      </c>
      <c r="AX854" t="s">
        <v>16</v>
      </c>
      <c r="AY854" t="s">
        <v>16</v>
      </c>
      <c r="AZ854" t="s">
        <v>16</v>
      </c>
      <c r="BA854" t="s">
        <v>16</v>
      </c>
      <c r="BB854" t="s">
        <v>16</v>
      </c>
      <c r="BC854" t="s">
        <v>16</v>
      </c>
      <c r="BD854" t="s">
        <v>16</v>
      </c>
      <c r="BE854" t="s">
        <v>16</v>
      </c>
      <c r="BF854" t="s">
        <v>189</v>
      </c>
      <c r="BG854" t="s">
        <v>189</v>
      </c>
      <c r="BH854">
        <v>0</v>
      </c>
      <c r="BI854">
        <v>0</v>
      </c>
      <c r="BJ854">
        <v>0</v>
      </c>
      <c r="BK854" t="s">
        <v>189</v>
      </c>
      <c r="BL854" t="s">
        <v>189</v>
      </c>
      <c r="BN854" t="s">
        <v>4194</v>
      </c>
      <c r="BO854" t="s">
        <v>16</v>
      </c>
      <c r="BP854" t="s">
        <v>4197</v>
      </c>
      <c r="BQ854" t="s">
        <v>184</v>
      </c>
      <c r="BR854" t="s">
        <v>6744</v>
      </c>
      <c r="BS854" t="s">
        <v>9667</v>
      </c>
      <c r="BT854" t="s">
        <v>16</v>
      </c>
      <c r="BU854" t="s">
        <v>189</v>
      </c>
      <c r="BV854" t="s">
        <v>30</v>
      </c>
      <c r="BW854" t="s">
        <v>195</v>
      </c>
      <c r="BX854" t="s">
        <v>2956</v>
      </c>
      <c r="BY854" t="s">
        <v>4198</v>
      </c>
      <c r="BZ854" s="138"/>
      <c r="CA854" s="138">
        <v>44573</v>
      </c>
      <c r="CB854" t="s">
        <v>17</v>
      </c>
      <c r="CC854" t="s">
        <v>17</v>
      </c>
      <c r="CD854" t="s">
        <v>6307</v>
      </c>
      <c r="CE854" t="s">
        <v>189</v>
      </c>
      <c r="CF854" t="s">
        <v>189</v>
      </c>
      <c r="CG854" t="s">
        <v>189</v>
      </c>
      <c r="CH854">
        <v>2022</v>
      </c>
      <c r="CI854" s="7">
        <v>44573</v>
      </c>
      <c r="CJ854" t="s">
        <v>4723</v>
      </c>
      <c r="CK854">
        <v>1</v>
      </c>
      <c r="CL854">
        <v>3</v>
      </c>
      <c r="CM854" s="7">
        <v>44571</v>
      </c>
      <c r="CN854" t="s">
        <v>11833</v>
      </c>
      <c r="CO854" t="s">
        <v>9857</v>
      </c>
      <c r="CP854" t="s">
        <v>11556</v>
      </c>
      <c r="CQ854" t="s">
        <v>11780</v>
      </c>
      <c r="CR854" t="s">
        <v>6003</v>
      </c>
      <c r="CS854" t="s">
        <v>6004</v>
      </c>
      <c r="CT854" t="s">
        <v>9854</v>
      </c>
      <c r="CU854" t="s">
        <v>9873</v>
      </c>
      <c r="CV854" t="s">
        <v>6307</v>
      </c>
      <c r="CW854" t="s">
        <v>9874</v>
      </c>
      <c r="CX854" t="s">
        <v>4196</v>
      </c>
      <c r="CY854" t="s">
        <v>9813</v>
      </c>
      <c r="CZ854" t="s">
        <v>6730</v>
      </c>
      <c r="DA854" t="s">
        <v>188</v>
      </c>
      <c r="DB854" t="s">
        <v>16</v>
      </c>
      <c r="DC854" t="s">
        <v>16</v>
      </c>
      <c r="DD854" t="s">
        <v>22</v>
      </c>
      <c r="DE854" t="s">
        <v>16</v>
      </c>
      <c r="DF854" t="s">
        <v>273</v>
      </c>
      <c r="DG854" t="s">
        <v>4727</v>
      </c>
      <c r="DH854" t="s">
        <v>6766</v>
      </c>
      <c r="DI854" t="s">
        <v>5956</v>
      </c>
      <c r="DJ854" t="s">
        <v>16</v>
      </c>
      <c r="DK854" t="s">
        <v>16</v>
      </c>
      <c r="DL854" t="s">
        <v>5972</v>
      </c>
      <c r="DM854" t="s">
        <v>9663</v>
      </c>
      <c r="DN854" t="s">
        <v>189</v>
      </c>
      <c r="DO854" t="s">
        <v>11349</v>
      </c>
      <c r="DP854" t="s">
        <v>8479</v>
      </c>
      <c r="DQ854" t="s">
        <v>10425</v>
      </c>
      <c r="DR854" t="s">
        <v>8480</v>
      </c>
    </row>
    <row r="855" spans="1:122" x14ac:dyDescent="0.25">
      <c r="A855">
        <v>60</v>
      </c>
      <c r="B855" t="s">
        <v>189</v>
      </c>
      <c r="C855" t="s">
        <v>570</v>
      </c>
      <c r="D855" s="138">
        <v>44573</v>
      </c>
      <c r="E855" t="s">
        <v>1954</v>
      </c>
      <c r="F855" t="s">
        <v>108</v>
      </c>
      <c r="G855" t="s">
        <v>1926</v>
      </c>
      <c r="H855" t="s">
        <v>108</v>
      </c>
      <c r="I855" t="s">
        <v>4840</v>
      </c>
      <c r="J855" t="s">
        <v>100</v>
      </c>
      <c r="K855">
        <v>4</v>
      </c>
      <c r="L855">
        <v>4</v>
      </c>
      <c r="M855">
        <v>25.43</v>
      </c>
      <c r="N855">
        <v>31.167999999999999</v>
      </c>
      <c r="O855" t="s">
        <v>189</v>
      </c>
      <c r="P855" t="s">
        <v>104</v>
      </c>
      <c r="Q855" t="s">
        <v>571</v>
      </c>
      <c r="R855" t="s">
        <v>442</v>
      </c>
      <c r="S855" t="s">
        <v>572</v>
      </c>
      <c r="T855" t="s">
        <v>572</v>
      </c>
      <c r="U855" t="s">
        <v>2082</v>
      </c>
      <c r="V855" t="s">
        <v>2410</v>
      </c>
      <c r="W855">
        <v>99.325000000000003</v>
      </c>
      <c r="X855" t="s">
        <v>568</v>
      </c>
      <c r="Y855" t="s">
        <v>6282</v>
      </c>
      <c r="Z855" t="s">
        <v>6282</v>
      </c>
      <c r="AA855" t="s">
        <v>189</v>
      </c>
      <c r="AB855" s="138">
        <v>44580</v>
      </c>
      <c r="AC855" s="138">
        <v>44761</v>
      </c>
      <c r="AD855" t="s">
        <v>6240</v>
      </c>
      <c r="AE855" t="s">
        <v>5070</v>
      </c>
      <c r="AF855" t="s">
        <v>16</v>
      </c>
      <c r="AG855" t="s">
        <v>189</v>
      </c>
      <c r="AH855" s="138">
        <v>46406</v>
      </c>
      <c r="AI855" t="s">
        <v>2414</v>
      </c>
      <c r="AJ855" t="s">
        <v>564</v>
      </c>
      <c r="AK855" t="s">
        <v>189</v>
      </c>
      <c r="AL855" t="s">
        <v>564</v>
      </c>
      <c r="AM855" t="s">
        <v>1882</v>
      </c>
      <c r="AN855" t="s">
        <v>189</v>
      </c>
      <c r="AO855" t="s">
        <v>189</v>
      </c>
      <c r="AP855" t="s">
        <v>189</v>
      </c>
      <c r="AQ855" t="s">
        <v>16</v>
      </c>
      <c r="AR855" t="s">
        <v>189</v>
      </c>
      <c r="AS855" t="s">
        <v>8484</v>
      </c>
      <c r="AT855" t="s">
        <v>189</v>
      </c>
      <c r="AU855" t="s">
        <v>9344</v>
      </c>
      <c r="AV855" t="s">
        <v>189</v>
      </c>
      <c r="AW855" t="s">
        <v>16</v>
      </c>
      <c r="AX855" t="s">
        <v>16</v>
      </c>
      <c r="AY855" t="s">
        <v>181</v>
      </c>
      <c r="AZ855" t="s">
        <v>16</v>
      </c>
      <c r="BA855" t="s">
        <v>16</v>
      </c>
      <c r="BB855" t="s">
        <v>16</v>
      </c>
      <c r="BC855" t="s">
        <v>199</v>
      </c>
      <c r="BD855" t="s">
        <v>16</v>
      </c>
      <c r="BE855" t="s">
        <v>4341</v>
      </c>
      <c r="BF855" t="s">
        <v>354</v>
      </c>
      <c r="BG855" t="s">
        <v>138</v>
      </c>
      <c r="BH855">
        <v>2</v>
      </c>
      <c r="BI855">
        <v>1</v>
      </c>
      <c r="BJ855">
        <v>1</v>
      </c>
      <c r="BK855" t="s">
        <v>189</v>
      </c>
      <c r="BL855" t="s">
        <v>6307</v>
      </c>
      <c r="BM855">
        <v>22004</v>
      </c>
      <c r="BN855" t="s">
        <v>569</v>
      </c>
      <c r="BO855" t="s">
        <v>16</v>
      </c>
      <c r="BP855" t="s">
        <v>1954</v>
      </c>
      <c r="BQ855" t="s">
        <v>260</v>
      </c>
      <c r="BR855" t="s">
        <v>6745</v>
      </c>
      <c r="BS855" t="s">
        <v>16</v>
      </c>
      <c r="BT855" t="s">
        <v>16</v>
      </c>
      <c r="BU855" t="s">
        <v>189</v>
      </c>
      <c r="BV855" t="s">
        <v>129</v>
      </c>
      <c r="BW855" t="s">
        <v>16</v>
      </c>
      <c r="BX855" t="s">
        <v>251</v>
      </c>
      <c r="BY855" t="s">
        <v>16</v>
      </c>
      <c r="BZ855" s="138"/>
      <c r="CA855" s="138">
        <v>40674</v>
      </c>
      <c r="CB855" t="s">
        <v>34</v>
      </c>
      <c r="CC855" t="s">
        <v>6745</v>
      </c>
      <c r="CD855" t="s">
        <v>6307</v>
      </c>
      <c r="CE855" t="s">
        <v>189</v>
      </c>
      <c r="CF855" t="s">
        <v>6307</v>
      </c>
      <c r="CG855" t="s">
        <v>189</v>
      </c>
      <c r="CH855">
        <v>2022</v>
      </c>
      <c r="CI855" s="7">
        <v>44573</v>
      </c>
      <c r="CJ855" t="s">
        <v>16</v>
      </c>
      <c r="CK855">
        <v>1</v>
      </c>
      <c r="CL855">
        <v>3</v>
      </c>
      <c r="CM855" s="7">
        <v>44571</v>
      </c>
      <c r="CN855" t="s">
        <v>11833</v>
      </c>
      <c r="CO855" t="s">
        <v>9857</v>
      </c>
      <c r="CP855" t="s">
        <v>11556</v>
      </c>
      <c r="CQ855" t="s">
        <v>11780</v>
      </c>
      <c r="CR855" t="s">
        <v>6003</v>
      </c>
      <c r="CS855" t="s">
        <v>6004</v>
      </c>
      <c r="CT855" t="s">
        <v>9854</v>
      </c>
      <c r="CU855" t="s">
        <v>6826</v>
      </c>
      <c r="CV855" t="s">
        <v>6310</v>
      </c>
      <c r="CW855" t="s">
        <v>9912</v>
      </c>
      <c r="CX855" t="s">
        <v>5546</v>
      </c>
      <c r="CY855" t="s">
        <v>9813</v>
      </c>
      <c r="CZ855" t="s">
        <v>6730</v>
      </c>
      <c r="DA855" t="s">
        <v>252</v>
      </c>
      <c r="DB855" t="s">
        <v>9800</v>
      </c>
      <c r="DC855" t="s">
        <v>4193</v>
      </c>
      <c r="DD855" t="s">
        <v>87</v>
      </c>
      <c r="DE855" t="s">
        <v>569</v>
      </c>
      <c r="DF855" t="s">
        <v>16</v>
      </c>
      <c r="DG855" t="s">
        <v>4730</v>
      </c>
      <c r="DH855" t="s">
        <v>2051</v>
      </c>
      <c r="DI855" t="s">
        <v>4502</v>
      </c>
      <c r="DJ855" t="s">
        <v>16</v>
      </c>
      <c r="DK855" t="s">
        <v>16</v>
      </c>
      <c r="DL855" t="s">
        <v>4465</v>
      </c>
      <c r="DM855" t="s">
        <v>16</v>
      </c>
      <c r="DN855" t="s">
        <v>4496</v>
      </c>
      <c r="DO855" t="s">
        <v>11838</v>
      </c>
      <c r="DP855" t="s">
        <v>8482</v>
      </c>
      <c r="DQ855" t="s">
        <v>10425</v>
      </c>
      <c r="DR855" t="s">
        <v>8485</v>
      </c>
    </row>
    <row r="856" spans="1:122" x14ac:dyDescent="0.25">
      <c r="A856">
        <v>59</v>
      </c>
      <c r="B856" t="s">
        <v>189</v>
      </c>
      <c r="C856" t="s">
        <v>563</v>
      </c>
      <c r="D856" s="138">
        <v>44573</v>
      </c>
      <c r="E856" t="s">
        <v>1954</v>
      </c>
      <c r="F856" t="s">
        <v>108</v>
      </c>
      <c r="G856" t="s">
        <v>1926</v>
      </c>
      <c r="H856" t="s">
        <v>108</v>
      </c>
      <c r="I856" t="s">
        <v>4840</v>
      </c>
      <c r="J856" t="s">
        <v>100</v>
      </c>
      <c r="K856">
        <v>3</v>
      </c>
      <c r="L856">
        <v>3</v>
      </c>
      <c r="M856">
        <v>19.07</v>
      </c>
      <c r="N856">
        <v>23.376000000000001</v>
      </c>
      <c r="O856" t="s">
        <v>189</v>
      </c>
      <c r="P856" t="s">
        <v>13</v>
      </c>
      <c r="Q856" t="s">
        <v>565</v>
      </c>
      <c r="R856" t="s">
        <v>566</v>
      </c>
      <c r="S856" t="s">
        <v>567</v>
      </c>
      <c r="T856" t="s">
        <v>567</v>
      </c>
      <c r="U856" t="s">
        <v>2082</v>
      </c>
      <c r="V856" t="s">
        <v>2410</v>
      </c>
      <c r="W856">
        <v>99.031999999999996</v>
      </c>
      <c r="X856" t="s">
        <v>568</v>
      </c>
      <c r="Y856" t="s">
        <v>6282</v>
      </c>
      <c r="Z856" t="s">
        <v>6282</v>
      </c>
      <c r="AA856" t="s">
        <v>189</v>
      </c>
      <c r="AB856" s="138">
        <v>44580</v>
      </c>
      <c r="AC856" s="138">
        <v>44761</v>
      </c>
      <c r="AD856" t="s">
        <v>6240</v>
      </c>
      <c r="AE856" t="s">
        <v>5070</v>
      </c>
      <c r="AF856" t="s">
        <v>16</v>
      </c>
      <c r="AG856" t="s">
        <v>189</v>
      </c>
      <c r="AH856" s="138">
        <v>45676</v>
      </c>
      <c r="AI856" t="s">
        <v>2414</v>
      </c>
      <c r="AJ856" t="s">
        <v>564</v>
      </c>
      <c r="AK856" t="s">
        <v>189</v>
      </c>
      <c r="AL856" t="s">
        <v>564</v>
      </c>
      <c r="AM856" t="s">
        <v>1882</v>
      </c>
      <c r="AN856" t="s">
        <v>189</v>
      </c>
      <c r="AO856" t="s">
        <v>189</v>
      </c>
      <c r="AP856" t="s">
        <v>189</v>
      </c>
      <c r="AQ856" t="s">
        <v>16</v>
      </c>
      <c r="AR856" t="s">
        <v>189</v>
      </c>
      <c r="AS856" t="s">
        <v>8481</v>
      </c>
      <c r="AT856" t="s">
        <v>189</v>
      </c>
      <c r="AU856" t="s">
        <v>9344</v>
      </c>
      <c r="AV856" t="s">
        <v>189</v>
      </c>
      <c r="AW856" t="s">
        <v>16</v>
      </c>
      <c r="AX856" t="s">
        <v>16</v>
      </c>
      <c r="AY856" t="s">
        <v>181</v>
      </c>
      <c r="AZ856" t="s">
        <v>16</v>
      </c>
      <c r="BA856" t="s">
        <v>16</v>
      </c>
      <c r="BB856" t="s">
        <v>16</v>
      </c>
      <c r="BC856" t="s">
        <v>199</v>
      </c>
      <c r="BD856" t="s">
        <v>16</v>
      </c>
      <c r="BE856" t="s">
        <v>4341</v>
      </c>
      <c r="BF856" t="s">
        <v>354</v>
      </c>
      <c r="BG856" t="s">
        <v>13</v>
      </c>
      <c r="BH856">
        <v>2</v>
      </c>
      <c r="BI856">
        <v>1</v>
      </c>
      <c r="BJ856">
        <v>1</v>
      </c>
      <c r="BK856" t="s">
        <v>189</v>
      </c>
      <c r="BL856" t="s">
        <v>6307</v>
      </c>
      <c r="BM856">
        <v>22003</v>
      </c>
      <c r="BN856" t="s">
        <v>569</v>
      </c>
      <c r="BO856" t="s">
        <v>16</v>
      </c>
      <c r="BP856" t="s">
        <v>1954</v>
      </c>
      <c r="BQ856" t="s">
        <v>260</v>
      </c>
      <c r="BR856" t="s">
        <v>6745</v>
      </c>
      <c r="BS856" t="s">
        <v>16</v>
      </c>
      <c r="BT856" t="s">
        <v>16</v>
      </c>
      <c r="BU856" t="s">
        <v>189</v>
      </c>
      <c r="BV856" t="s">
        <v>129</v>
      </c>
      <c r="BW856" t="s">
        <v>16</v>
      </c>
      <c r="BX856" t="s">
        <v>251</v>
      </c>
      <c r="BY856" t="s">
        <v>16</v>
      </c>
      <c r="BZ856" s="138"/>
      <c r="CA856" s="138">
        <v>40674</v>
      </c>
      <c r="CB856" t="s">
        <v>34</v>
      </c>
      <c r="CC856" t="s">
        <v>6745</v>
      </c>
      <c r="CD856" t="s">
        <v>6307</v>
      </c>
      <c r="CE856" t="s">
        <v>189</v>
      </c>
      <c r="CF856" t="s">
        <v>6307</v>
      </c>
      <c r="CG856" t="s">
        <v>189</v>
      </c>
      <c r="CH856">
        <v>2022</v>
      </c>
      <c r="CI856" s="7">
        <v>44573</v>
      </c>
      <c r="CJ856" t="s">
        <v>16</v>
      </c>
      <c r="CK856">
        <v>1</v>
      </c>
      <c r="CL856">
        <v>3</v>
      </c>
      <c r="CM856" s="7">
        <v>44571</v>
      </c>
      <c r="CN856" t="s">
        <v>11833</v>
      </c>
      <c r="CO856" t="s">
        <v>9857</v>
      </c>
      <c r="CP856" t="s">
        <v>11556</v>
      </c>
      <c r="CQ856" t="s">
        <v>11780</v>
      </c>
      <c r="CR856" t="s">
        <v>6003</v>
      </c>
      <c r="CS856" t="s">
        <v>6004</v>
      </c>
      <c r="CT856" t="s">
        <v>9854</v>
      </c>
      <c r="CU856" t="s">
        <v>6824</v>
      </c>
      <c r="CV856" t="s">
        <v>6310</v>
      </c>
      <c r="CW856" t="s">
        <v>9874</v>
      </c>
      <c r="CX856" t="s">
        <v>5546</v>
      </c>
      <c r="CY856" t="s">
        <v>9813</v>
      </c>
      <c r="CZ856" t="s">
        <v>6730</v>
      </c>
      <c r="DA856" t="s">
        <v>252</v>
      </c>
      <c r="DB856" t="s">
        <v>9800</v>
      </c>
      <c r="DC856" t="s">
        <v>4193</v>
      </c>
      <c r="DD856" t="s">
        <v>87</v>
      </c>
      <c r="DE856" t="s">
        <v>569</v>
      </c>
      <c r="DF856" t="s">
        <v>16</v>
      </c>
      <c r="DG856" t="s">
        <v>4727</v>
      </c>
      <c r="DH856" t="s">
        <v>2051</v>
      </c>
      <c r="DI856" t="s">
        <v>4501</v>
      </c>
      <c r="DJ856" t="s">
        <v>16</v>
      </c>
      <c r="DK856" t="s">
        <v>16</v>
      </c>
      <c r="DL856" t="s">
        <v>4465</v>
      </c>
      <c r="DM856" t="s">
        <v>16</v>
      </c>
      <c r="DN856" t="s">
        <v>4496</v>
      </c>
      <c r="DO856" t="s">
        <v>11839</v>
      </c>
      <c r="DP856" t="s">
        <v>8482</v>
      </c>
      <c r="DQ856" t="s">
        <v>10425</v>
      </c>
      <c r="DR856" t="s">
        <v>8483</v>
      </c>
    </row>
    <row r="857" spans="1:122" x14ac:dyDescent="0.25">
      <c r="A857">
        <v>58</v>
      </c>
      <c r="B857" t="s">
        <v>189</v>
      </c>
      <c r="C857" t="s">
        <v>4222</v>
      </c>
      <c r="D857" s="138">
        <v>44572</v>
      </c>
      <c r="E857" t="s">
        <v>1492</v>
      </c>
      <c r="F857" t="s">
        <v>106</v>
      </c>
      <c r="G857" t="s">
        <v>1929</v>
      </c>
      <c r="H857" t="s">
        <v>11</v>
      </c>
      <c r="I857" t="s">
        <v>9802</v>
      </c>
      <c r="J857" t="s">
        <v>100</v>
      </c>
      <c r="K857">
        <v>0.375</v>
      </c>
      <c r="L857">
        <v>0.38</v>
      </c>
      <c r="M857">
        <v>2.39</v>
      </c>
      <c r="N857">
        <v>2.9239999999999999</v>
      </c>
      <c r="O857" t="s">
        <v>189</v>
      </c>
      <c r="P857" t="s">
        <v>13</v>
      </c>
      <c r="Q857" t="s">
        <v>1042</v>
      </c>
      <c r="R857" t="s">
        <v>16</v>
      </c>
      <c r="S857" t="s">
        <v>16</v>
      </c>
      <c r="T857" t="s">
        <v>16</v>
      </c>
      <c r="U857" t="s">
        <v>16</v>
      </c>
      <c r="V857" t="s">
        <v>2410</v>
      </c>
      <c r="W857">
        <v>100</v>
      </c>
      <c r="X857" t="s">
        <v>15</v>
      </c>
      <c r="Y857" t="s">
        <v>6283</v>
      </c>
      <c r="Z857" t="s">
        <v>6283</v>
      </c>
      <c r="AA857" t="s">
        <v>189</v>
      </c>
      <c r="AB857" s="138">
        <v>44575</v>
      </c>
      <c r="AC857" s="138">
        <v>44756</v>
      </c>
      <c r="AD857" t="s">
        <v>6241</v>
      </c>
      <c r="AE857" t="s">
        <v>5445</v>
      </c>
      <c r="AF857" t="s">
        <v>16</v>
      </c>
      <c r="AG857" t="s">
        <v>189</v>
      </c>
      <c r="AH857" s="138">
        <v>45671</v>
      </c>
      <c r="AI857" t="s">
        <v>2414</v>
      </c>
      <c r="AJ857" t="s">
        <v>189</v>
      </c>
      <c r="AK857" t="s">
        <v>189</v>
      </c>
      <c r="AL857" t="s">
        <v>189</v>
      </c>
      <c r="AM857" t="s">
        <v>189</v>
      </c>
      <c r="AN857" t="s">
        <v>189</v>
      </c>
      <c r="AO857" t="s">
        <v>189</v>
      </c>
      <c r="AP857" t="s">
        <v>189</v>
      </c>
      <c r="AQ857" t="s">
        <v>16</v>
      </c>
      <c r="AR857" t="s">
        <v>189</v>
      </c>
      <c r="AS857" t="s">
        <v>16</v>
      </c>
      <c r="AT857" t="s">
        <v>189</v>
      </c>
      <c r="AU857" t="s">
        <v>9344</v>
      </c>
      <c r="AV857" t="s">
        <v>189</v>
      </c>
      <c r="AW857" t="s">
        <v>16</v>
      </c>
      <c r="AX857" t="s">
        <v>16</v>
      </c>
      <c r="AY857" t="s">
        <v>16</v>
      </c>
      <c r="AZ857" t="s">
        <v>16</v>
      </c>
      <c r="BA857" t="s">
        <v>16</v>
      </c>
      <c r="BB857" t="s">
        <v>16</v>
      </c>
      <c r="BC857" t="s">
        <v>16</v>
      </c>
      <c r="BD857" t="s">
        <v>16</v>
      </c>
      <c r="BE857" t="s">
        <v>16</v>
      </c>
      <c r="BF857" t="s">
        <v>189</v>
      </c>
      <c r="BG857" t="s">
        <v>189</v>
      </c>
      <c r="BH857">
        <v>0</v>
      </c>
      <c r="BI857">
        <v>0</v>
      </c>
      <c r="BJ857">
        <v>0</v>
      </c>
      <c r="BK857" t="s">
        <v>189</v>
      </c>
      <c r="BL857" t="s">
        <v>189</v>
      </c>
      <c r="BN857" t="s">
        <v>1493</v>
      </c>
      <c r="BO857" t="s">
        <v>16</v>
      </c>
      <c r="BP857" t="s">
        <v>1492</v>
      </c>
      <c r="BQ857" t="s">
        <v>184</v>
      </c>
      <c r="BR857" t="s">
        <v>6744</v>
      </c>
      <c r="BS857" t="s">
        <v>1494</v>
      </c>
      <c r="BT857" t="s">
        <v>16</v>
      </c>
      <c r="BU857" t="s">
        <v>189</v>
      </c>
      <c r="BV857" t="s">
        <v>35</v>
      </c>
      <c r="BW857" t="s">
        <v>195</v>
      </c>
      <c r="BX857" t="s">
        <v>1495</v>
      </c>
      <c r="BY857" t="s">
        <v>16</v>
      </c>
      <c r="BZ857" s="138"/>
      <c r="CA857" s="138">
        <v>42612</v>
      </c>
      <c r="CB857" t="s">
        <v>17</v>
      </c>
      <c r="CC857" t="s">
        <v>17</v>
      </c>
      <c r="CD857" t="s">
        <v>6307</v>
      </c>
      <c r="CE857" t="s">
        <v>189</v>
      </c>
      <c r="CF857" t="s">
        <v>6307</v>
      </c>
      <c r="CG857" t="s">
        <v>189</v>
      </c>
      <c r="CH857">
        <v>2022</v>
      </c>
      <c r="CI857" s="7">
        <v>44572</v>
      </c>
      <c r="CJ857" t="s">
        <v>4723</v>
      </c>
      <c r="CK857">
        <v>1</v>
      </c>
      <c r="CL857">
        <v>3</v>
      </c>
      <c r="CM857" s="7">
        <v>44571</v>
      </c>
      <c r="CN857" t="s">
        <v>11833</v>
      </c>
      <c r="CO857" t="s">
        <v>9857</v>
      </c>
      <c r="CP857" t="s">
        <v>11556</v>
      </c>
      <c r="CQ857" t="s">
        <v>11780</v>
      </c>
      <c r="CR857" t="s">
        <v>6003</v>
      </c>
      <c r="CS857" t="s">
        <v>6004</v>
      </c>
      <c r="CT857" t="s">
        <v>9854</v>
      </c>
      <c r="CU857" t="s">
        <v>9873</v>
      </c>
      <c r="CV857" t="s">
        <v>6310</v>
      </c>
      <c r="CW857" t="s">
        <v>9874</v>
      </c>
      <c r="CX857" t="s">
        <v>1496</v>
      </c>
      <c r="CY857" t="s">
        <v>9813</v>
      </c>
      <c r="CZ857" t="s">
        <v>6730</v>
      </c>
      <c r="DA857" t="s">
        <v>252</v>
      </c>
      <c r="DB857" t="s">
        <v>9801</v>
      </c>
      <c r="DC857" t="s">
        <v>16</v>
      </c>
      <c r="DD857" t="s">
        <v>15</v>
      </c>
      <c r="DE857" t="s">
        <v>16</v>
      </c>
      <c r="DF857" t="s">
        <v>16</v>
      </c>
      <c r="DG857" t="s">
        <v>4727</v>
      </c>
      <c r="DH857" t="s">
        <v>6766</v>
      </c>
      <c r="DI857" t="s">
        <v>5958</v>
      </c>
      <c r="DJ857" t="s">
        <v>16</v>
      </c>
      <c r="DK857" t="s">
        <v>16</v>
      </c>
      <c r="DL857" t="s">
        <v>4465</v>
      </c>
      <c r="DM857" t="s">
        <v>16</v>
      </c>
      <c r="DN857" t="s">
        <v>189</v>
      </c>
      <c r="DO857" t="s">
        <v>10832</v>
      </c>
      <c r="DP857" t="s">
        <v>8486</v>
      </c>
      <c r="DQ857" t="s">
        <v>10426</v>
      </c>
      <c r="DR857" t="s">
        <v>8487</v>
      </c>
    </row>
    <row r="858" spans="1:122" x14ac:dyDescent="0.25">
      <c r="A858">
        <v>57</v>
      </c>
      <c r="B858" t="s">
        <v>189</v>
      </c>
      <c r="C858" t="s">
        <v>4218</v>
      </c>
      <c r="D858" s="138">
        <v>44572</v>
      </c>
      <c r="E858" t="s">
        <v>4221</v>
      </c>
      <c r="F858" t="s">
        <v>11</v>
      </c>
      <c r="G858" t="s">
        <v>16</v>
      </c>
      <c r="H858" t="s">
        <v>11</v>
      </c>
      <c r="I858" t="s">
        <v>9802</v>
      </c>
      <c r="J858" t="s">
        <v>12</v>
      </c>
      <c r="K858">
        <v>9.7200000000000006</v>
      </c>
      <c r="L858">
        <v>1.53</v>
      </c>
      <c r="M858">
        <v>9.7200000000000006</v>
      </c>
      <c r="N858">
        <v>11.878</v>
      </c>
      <c r="O858" t="s">
        <v>189</v>
      </c>
      <c r="P858" t="s">
        <v>13</v>
      </c>
      <c r="Q858" t="s">
        <v>854</v>
      </c>
      <c r="R858" t="s">
        <v>146</v>
      </c>
      <c r="S858" t="s">
        <v>854</v>
      </c>
      <c r="T858" t="s">
        <v>16</v>
      </c>
      <c r="U858" t="s">
        <v>1936</v>
      </c>
      <c r="V858" t="s">
        <v>2410</v>
      </c>
      <c r="W858">
        <v>100</v>
      </c>
      <c r="X858" t="s">
        <v>22</v>
      </c>
      <c r="Y858" t="s">
        <v>6283</v>
      </c>
      <c r="Z858" t="s">
        <v>6283</v>
      </c>
      <c r="AA858" t="s">
        <v>189</v>
      </c>
      <c r="AB858" s="138">
        <v>44575</v>
      </c>
      <c r="AC858" s="138">
        <v>44756</v>
      </c>
      <c r="AD858" t="s">
        <v>6241</v>
      </c>
      <c r="AE858" t="s">
        <v>5444</v>
      </c>
      <c r="AF858" t="s">
        <v>16</v>
      </c>
      <c r="AG858" t="s">
        <v>189</v>
      </c>
      <c r="AH858" s="138">
        <v>45671</v>
      </c>
      <c r="AI858" t="s">
        <v>2414</v>
      </c>
      <c r="AJ858" t="s">
        <v>189</v>
      </c>
      <c r="AK858" t="s">
        <v>189</v>
      </c>
      <c r="AL858" t="s">
        <v>189</v>
      </c>
      <c r="AM858" t="s">
        <v>189</v>
      </c>
      <c r="AN858" t="s">
        <v>189</v>
      </c>
      <c r="AO858" t="s">
        <v>189</v>
      </c>
      <c r="AP858" t="s">
        <v>189</v>
      </c>
      <c r="AQ858" t="s">
        <v>16</v>
      </c>
      <c r="AR858" t="s">
        <v>189</v>
      </c>
      <c r="AS858" t="s">
        <v>16</v>
      </c>
      <c r="AT858" t="s">
        <v>189</v>
      </c>
      <c r="AU858" t="s">
        <v>9344</v>
      </c>
      <c r="AV858" t="s">
        <v>189</v>
      </c>
      <c r="AW858" t="s">
        <v>16</v>
      </c>
      <c r="AX858" t="s">
        <v>16</v>
      </c>
      <c r="AY858" t="s">
        <v>16</v>
      </c>
      <c r="AZ858" t="s">
        <v>16</v>
      </c>
      <c r="BA858" t="s">
        <v>16</v>
      </c>
      <c r="BB858" t="s">
        <v>16</v>
      </c>
      <c r="BC858" t="s">
        <v>16</v>
      </c>
      <c r="BD858" t="s">
        <v>16</v>
      </c>
      <c r="BE858" t="s">
        <v>16</v>
      </c>
      <c r="BF858" t="s">
        <v>189</v>
      </c>
      <c r="BG858" t="s">
        <v>189</v>
      </c>
      <c r="BH858">
        <v>0</v>
      </c>
      <c r="BI858">
        <v>0</v>
      </c>
      <c r="BJ858">
        <v>0</v>
      </c>
      <c r="BK858" t="s">
        <v>189</v>
      </c>
      <c r="BL858" t="s">
        <v>189</v>
      </c>
      <c r="BN858" t="s">
        <v>4217</v>
      </c>
      <c r="BO858" t="s">
        <v>7116</v>
      </c>
      <c r="BP858" t="s">
        <v>4220</v>
      </c>
      <c r="BQ858" t="s">
        <v>184</v>
      </c>
      <c r="BR858" t="s">
        <v>6744</v>
      </c>
      <c r="BS858" t="s">
        <v>9667</v>
      </c>
      <c r="BT858" t="s">
        <v>16</v>
      </c>
      <c r="BU858" t="s">
        <v>189</v>
      </c>
      <c r="BV858" t="s">
        <v>27</v>
      </c>
      <c r="BW858" t="s">
        <v>195</v>
      </c>
      <c r="BX858" t="s">
        <v>2724</v>
      </c>
      <c r="BY858" t="s">
        <v>16</v>
      </c>
      <c r="BZ858" s="138"/>
      <c r="CA858" s="138">
        <v>44543</v>
      </c>
      <c r="CB858" t="s">
        <v>17</v>
      </c>
      <c r="CC858" t="s">
        <v>16</v>
      </c>
      <c r="CD858" t="s">
        <v>6307</v>
      </c>
      <c r="CE858" t="s">
        <v>189</v>
      </c>
      <c r="CF858" t="s">
        <v>189</v>
      </c>
      <c r="CG858" t="s">
        <v>189</v>
      </c>
      <c r="CH858">
        <v>2022</v>
      </c>
      <c r="CI858" s="7">
        <v>44572</v>
      </c>
      <c r="CJ858" t="s">
        <v>4723</v>
      </c>
      <c r="CK858">
        <v>1</v>
      </c>
      <c r="CL858">
        <v>3</v>
      </c>
      <c r="CM858" s="7">
        <v>44571</v>
      </c>
      <c r="CN858" t="s">
        <v>11833</v>
      </c>
      <c r="CO858" t="s">
        <v>9857</v>
      </c>
      <c r="CP858" t="s">
        <v>11556</v>
      </c>
      <c r="CQ858" t="s">
        <v>11780</v>
      </c>
      <c r="CR858" t="s">
        <v>6003</v>
      </c>
      <c r="CS858" t="s">
        <v>6004</v>
      </c>
      <c r="CT858" t="s">
        <v>9854</v>
      </c>
      <c r="CU858" t="s">
        <v>9873</v>
      </c>
      <c r="CV858" t="s">
        <v>6310</v>
      </c>
      <c r="CW858" t="s">
        <v>9874</v>
      </c>
      <c r="CX858" t="s">
        <v>4219</v>
      </c>
      <c r="CY858" t="s">
        <v>4464</v>
      </c>
      <c r="CZ858" t="s">
        <v>6730</v>
      </c>
      <c r="DA858" t="s">
        <v>188</v>
      </c>
      <c r="DB858" t="s">
        <v>16</v>
      </c>
      <c r="DC858" t="s">
        <v>16</v>
      </c>
      <c r="DD858" t="s">
        <v>22</v>
      </c>
      <c r="DE858" t="s">
        <v>16</v>
      </c>
      <c r="DF858" t="s">
        <v>2540</v>
      </c>
      <c r="DG858" t="s">
        <v>4727</v>
      </c>
      <c r="DH858" t="s">
        <v>2052</v>
      </c>
      <c r="DI858" t="s">
        <v>6223</v>
      </c>
      <c r="DJ858" t="s">
        <v>16</v>
      </c>
      <c r="DK858" t="s">
        <v>4464</v>
      </c>
      <c r="DL858" t="s">
        <v>4464</v>
      </c>
      <c r="DM858" t="s">
        <v>6245</v>
      </c>
      <c r="DN858" t="s">
        <v>189</v>
      </c>
      <c r="DO858" t="s">
        <v>11067</v>
      </c>
      <c r="DP858" t="s">
        <v>8488</v>
      </c>
      <c r="DQ858" t="s">
        <v>10426</v>
      </c>
      <c r="DR858" t="s">
        <v>8489</v>
      </c>
    </row>
    <row r="859" spans="1:122" x14ac:dyDescent="0.25">
      <c r="A859">
        <v>56</v>
      </c>
      <c r="B859" t="s">
        <v>189</v>
      </c>
      <c r="C859" t="s">
        <v>578</v>
      </c>
      <c r="D859" s="138">
        <v>44572</v>
      </c>
      <c r="E859" t="s">
        <v>581</v>
      </c>
      <c r="F859" t="s">
        <v>11</v>
      </c>
      <c r="G859" t="s">
        <v>1932</v>
      </c>
      <c r="H859" t="s">
        <v>11</v>
      </c>
      <c r="I859" t="s">
        <v>9802</v>
      </c>
      <c r="J859" t="s">
        <v>100</v>
      </c>
      <c r="K859">
        <v>0.35</v>
      </c>
      <c r="L859">
        <v>0.35</v>
      </c>
      <c r="M859">
        <v>2.23</v>
      </c>
      <c r="N859">
        <v>2.7290000000000001</v>
      </c>
      <c r="O859" t="s">
        <v>189</v>
      </c>
      <c r="P859" t="s">
        <v>13</v>
      </c>
      <c r="Q859" t="s">
        <v>93</v>
      </c>
      <c r="R859" t="s">
        <v>16</v>
      </c>
      <c r="S859" t="s">
        <v>16</v>
      </c>
      <c r="T859" t="s">
        <v>16</v>
      </c>
      <c r="U859" t="s">
        <v>16</v>
      </c>
      <c r="V859" t="s">
        <v>2410</v>
      </c>
      <c r="W859">
        <v>100</v>
      </c>
      <c r="X859" t="s">
        <v>22</v>
      </c>
      <c r="Y859" t="s">
        <v>6282</v>
      </c>
      <c r="Z859" t="s">
        <v>6282</v>
      </c>
      <c r="AA859" t="s">
        <v>189</v>
      </c>
      <c r="AB859" s="138">
        <v>44575</v>
      </c>
      <c r="AC859" s="138">
        <v>44756</v>
      </c>
      <c r="AD859" t="s">
        <v>6241</v>
      </c>
      <c r="AE859" t="s">
        <v>5071</v>
      </c>
      <c r="AF859" t="s">
        <v>16</v>
      </c>
      <c r="AG859" t="s">
        <v>189</v>
      </c>
      <c r="AH859" s="138">
        <v>45671</v>
      </c>
      <c r="AI859" t="s">
        <v>2414</v>
      </c>
      <c r="AJ859" t="s">
        <v>579</v>
      </c>
      <c r="AK859" t="s">
        <v>2428</v>
      </c>
      <c r="AL859" t="s">
        <v>580</v>
      </c>
      <c r="AM859" t="s">
        <v>1880</v>
      </c>
      <c r="AN859" t="s">
        <v>189</v>
      </c>
      <c r="AO859" t="s">
        <v>189</v>
      </c>
      <c r="AP859" t="s">
        <v>189</v>
      </c>
      <c r="AQ859" t="s">
        <v>16</v>
      </c>
      <c r="AR859" t="s">
        <v>189</v>
      </c>
      <c r="AS859" t="s">
        <v>16</v>
      </c>
      <c r="AT859" t="s">
        <v>189</v>
      </c>
      <c r="AU859" t="s">
        <v>9344</v>
      </c>
      <c r="AV859" t="s">
        <v>189</v>
      </c>
      <c r="AW859" t="s">
        <v>16</v>
      </c>
      <c r="AX859" t="s">
        <v>16</v>
      </c>
      <c r="AY859" t="s">
        <v>199</v>
      </c>
      <c r="AZ859" t="s">
        <v>16</v>
      </c>
      <c r="BA859" t="s">
        <v>4711</v>
      </c>
      <c r="BB859" t="s">
        <v>16</v>
      </c>
      <c r="BC859" t="s">
        <v>16</v>
      </c>
      <c r="BD859" t="s">
        <v>16</v>
      </c>
      <c r="BE859" t="s">
        <v>1925</v>
      </c>
      <c r="BF859" t="s">
        <v>354</v>
      </c>
      <c r="BG859" t="s">
        <v>121</v>
      </c>
      <c r="BH859">
        <v>1</v>
      </c>
      <c r="BI859">
        <v>1</v>
      </c>
      <c r="BJ859">
        <v>1</v>
      </c>
      <c r="BK859" t="s">
        <v>189</v>
      </c>
      <c r="BL859" t="s">
        <v>6307</v>
      </c>
      <c r="BM859">
        <v>22001</v>
      </c>
      <c r="BN859" t="s">
        <v>582</v>
      </c>
      <c r="BO859" t="s">
        <v>9725</v>
      </c>
      <c r="BP859" t="s">
        <v>4216</v>
      </c>
      <c r="BQ859" t="s">
        <v>184</v>
      </c>
      <c r="BR859" t="s">
        <v>6744</v>
      </c>
      <c r="BS859" t="s">
        <v>1494</v>
      </c>
      <c r="BT859" t="s">
        <v>16</v>
      </c>
      <c r="BU859" t="s">
        <v>189</v>
      </c>
      <c r="BV859" t="s">
        <v>18</v>
      </c>
      <c r="BW859" t="s">
        <v>195</v>
      </c>
      <c r="BX859" t="s">
        <v>389</v>
      </c>
      <c r="BY859" t="s">
        <v>583</v>
      </c>
      <c r="BZ859" s="138"/>
      <c r="CA859" s="138">
        <v>44392</v>
      </c>
      <c r="CB859" t="s">
        <v>17</v>
      </c>
      <c r="CC859" t="s">
        <v>17</v>
      </c>
      <c r="CD859" t="s">
        <v>6307</v>
      </c>
      <c r="CE859" t="s">
        <v>189</v>
      </c>
      <c r="CF859" t="s">
        <v>6307</v>
      </c>
      <c r="CG859" t="s">
        <v>189</v>
      </c>
      <c r="CH859">
        <v>2022</v>
      </c>
      <c r="CI859" s="7">
        <v>44572</v>
      </c>
      <c r="CJ859" t="s">
        <v>4723</v>
      </c>
      <c r="CK859">
        <v>1</v>
      </c>
      <c r="CL859">
        <v>3</v>
      </c>
      <c r="CM859" s="7">
        <v>44571</v>
      </c>
      <c r="CN859" t="s">
        <v>11833</v>
      </c>
      <c r="CO859" t="s">
        <v>9857</v>
      </c>
      <c r="CP859" t="s">
        <v>11556</v>
      </c>
      <c r="CQ859" t="s">
        <v>11780</v>
      </c>
      <c r="CR859" t="s">
        <v>6003</v>
      </c>
      <c r="CS859" t="s">
        <v>6004</v>
      </c>
      <c r="CT859" t="s">
        <v>9854</v>
      </c>
      <c r="CU859" t="s">
        <v>9873</v>
      </c>
      <c r="CV859" t="s">
        <v>6310</v>
      </c>
      <c r="CW859" t="s">
        <v>9874</v>
      </c>
      <c r="CX859" t="s">
        <v>5548</v>
      </c>
      <c r="CY859" t="s">
        <v>9813</v>
      </c>
      <c r="CZ859" t="s">
        <v>6730</v>
      </c>
      <c r="DA859" t="s">
        <v>188</v>
      </c>
      <c r="DB859" t="s">
        <v>16</v>
      </c>
      <c r="DC859" t="s">
        <v>16</v>
      </c>
      <c r="DD859" t="s">
        <v>22</v>
      </c>
      <c r="DE859" t="s">
        <v>16</v>
      </c>
      <c r="DF859" t="s">
        <v>405</v>
      </c>
      <c r="DG859" t="s">
        <v>4727</v>
      </c>
      <c r="DH859" t="s">
        <v>6766</v>
      </c>
      <c r="DI859" t="s">
        <v>4524</v>
      </c>
      <c r="DJ859" t="s">
        <v>16</v>
      </c>
      <c r="DK859" t="s">
        <v>16</v>
      </c>
      <c r="DL859" t="s">
        <v>5972</v>
      </c>
      <c r="DM859" t="s">
        <v>9708</v>
      </c>
      <c r="DN859" t="s">
        <v>5046</v>
      </c>
      <c r="DO859" t="s">
        <v>11350</v>
      </c>
      <c r="DP859" t="s">
        <v>8490</v>
      </c>
      <c r="DQ859" t="s">
        <v>10426</v>
      </c>
      <c r="DR859" t="s">
        <v>8491</v>
      </c>
    </row>
    <row r="860" spans="1:122" x14ac:dyDescent="0.25">
      <c r="A860">
        <v>55</v>
      </c>
      <c r="B860" t="s">
        <v>189</v>
      </c>
      <c r="C860" t="s">
        <v>4215</v>
      </c>
      <c r="D860" s="138">
        <v>44572</v>
      </c>
      <c r="E860" t="s">
        <v>142</v>
      </c>
      <c r="F860" t="s">
        <v>108</v>
      </c>
      <c r="G860" t="s">
        <v>1926</v>
      </c>
      <c r="H860" t="s">
        <v>108</v>
      </c>
      <c r="I860" t="s">
        <v>4840</v>
      </c>
      <c r="J860" t="s">
        <v>100</v>
      </c>
      <c r="K860">
        <v>4.9000000000000004</v>
      </c>
      <c r="L860">
        <v>4.9000000000000004</v>
      </c>
      <c r="M860">
        <v>31.23</v>
      </c>
      <c r="N860">
        <v>38.200000000000003</v>
      </c>
      <c r="O860" t="s">
        <v>189</v>
      </c>
      <c r="P860" t="s">
        <v>104</v>
      </c>
      <c r="Q860" t="s">
        <v>560</v>
      </c>
      <c r="R860" t="s">
        <v>690</v>
      </c>
      <c r="S860" t="s">
        <v>4214</v>
      </c>
      <c r="T860" t="s">
        <v>16</v>
      </c>
      <c r="U860" t="s">
        <v>2071</v>
      </c>
      <c r="V860" t="s">
        <v>2410</v>
      </c>
      <c r="W860">
        <v>100</v>
      </c>
      <c r="X860" t="s">
        <v>15</v>
      </c>
      <c r="Y860" t="s">
        <v>6872</v>
      </c>
      <c r="Z860" t="s">
        <v>1048</v>
      </c>
      <c r="AA860" t="s">
        <v>9887</v>
      </c>
      <c r="AB860" s="138">
        <v>44580</v>
      </c>
      <c r="AC860" s="138">
        <v>44761</v>
      </c>
      <c r="AD860" t="s">
        <v>6241</v>
      </c>
      <c r="AE860" t="s">
        <v>5013</v>
      </c>
      <c r="AF860" t="s">
        <v>16</v>
      </c>
      <c r="AG860" t="s">
        <v>189</v>
      </c>
      <c r="AH860" s="138">
        <v>46406</v>
      </c>
      <c r="AI860" t="s">
        <v>2414</v>
      </c>
      <c r="AJ860" t="s">
        <v>189</v>
      </c>
      <c r="AK860" t="s">
        <v>189</v>
      </c>
      <c r="AL860" t="s">
        <v>189</v>
      </c>
      <c r="AM860" t="s">
        <v>189</v>
      </c>
      <c r="AN860" t="s">
        <v>189</v>
      </c>
      <c r="AO860" t="s">
        <v>189</v>
      </c>
      <c r="AP860" t="s">
        <v>189</v>
      </c>
      <c r="AQ860" t="s">
        <v>16</v>
      </c>
      <c r="AR860" t="s">
        <v>189</v>
      </c>
      <c r="AS860" t="s">
        <v>8492</v>
      </c>
      <c r="AT860" t="s">
        <v>189</v>
      </c>
      <c r="AU860" t="s">
        <v>9344</v>
      </c>
      <c r="AV860" t="s">
        <v>189</v>
      </c>
      <c r="AW860" t="s">
        <v>16</v>
      </c>
      <c r="AX860" t="s">
        <v>16</v>
      </c>
      <c r="AY860" t="s">
        <v>16</v>
      </c>
      <c r="AZ860" t="s">
        <v>16</v>
      </c>
      <c r="BA860" t="s">
        <v>16</v>
      </c>
      <c r="BB860" t="s">
        <v>16</v>
      </c>
      <c r="BC860" t="s">
        <v>181</v>
      </c>
      <c r="BD860" t="s">
        <v>16</v>
      </c>
      <c r="BE860" t="s">
        <v>2136</v>
      </c>
      <c r="BF860" t="s">
        <v>189</v>
      </c>
      <c r="BG860" t="s">
        <v>189</v>
      </c>
      <c r="BH860">
        <v>0</v>
      </c>
      <c r="BI860">
        <v>0</v>
      </c>
      <c r="BJ860">
        <v>0</v>
      </c>
      <c r="BK860" t="s">
        <v>189</v>
      </c>
      <c r="BL860" t="s">
        <v>189</v>
      </c>
      <c r="BN860" t="s">
        <v>183</v>
      </c>
      <c r="BO860" t="s">
        <v>16</v>
      </c>
      <c r="BP860" t="s">
        <v>142</v>
      </c>
      <c r="BQ860" t="s">
        <v>184</v>
      </c>
      <c r="BR860" t="s">
        <v>6744</v>
      </c>
      <c r="BS860" t="s">
        <v>16</v>
      </c>
      <c r="BT860" t="s">
        <v>16</v>
      </c>
      <c r="BU860" t="s">
        <v>189</v>
      </c>
      <c r="BV860" t="s">
        <v>67</v>
      </c>
      <c r="BW860" t="s">
        <v>189</v>
      </c>
      <c r="BX860" t="s">
        <v>186</v>
      </c>
      <c r="BY860" t="s">
        <v>16</v>
      </c>
      <c r="BZ860" s="138"/>
      <c r="CA860" s="138">
        <v>43657</v>
      </c>
      <c r="CB860" t="s">
        <v>34</v>
      </c>
      <c r="CC860" t="s">
        <v>6745</v>
      </c>
      <c r="CD860" t="s">
        <v>6307</v>
      </c>
      <c r="CE860" t="s">
        <v>189</v>
      </c>
      <c r="CF860" t="s">
        <v>6307</v>
      </c>
      <c r="CG860" t="s">
        <v>189</v>
      </c>
      <c r="CH860">
        <v>2022</v>
      </c>
      <c r="CI860" s="7">
        <v>44572</v>
      </c>
      <c r="CJ860" t="s">
        <v>4723</v>
      </c>
      <c r="CK860">
        <v>1</v>
      </c>
      <c r="CL860">
        <v>3</v>
      </c>
      <c r="CM860" s="7">
        <v>44571</v>
      </c>
      <c r="CN860" t="s">
        <v>11833</v>
      </c>
      <c r="CO860" t="s">
        <v>9857</v>
      </c>
      <c r="CP860" t="s">
        <v>11556</v>
      </c>
      <c r="CQ860" t="s">
        <v>11780</v>
      </c>
      <c r="CR860" t="s">
        <v>6003</v>
      </c>
      <c r="CS860" t="s">
        <v>6004</v>
      </c>
      <c r="CT860" t="s">
        <v>9854</v>
      </c>
      <c r="CU860" t="s">
        <v>6826</v>
      </c>
      <c r="CV860" t="s">
        <v>6310</v>
      </c>
      <c r="CW860" t="s">
        <v>9912</v>
      </c>
      <c r="CX860" t="s">
        <v>187</v>
      </c>
      <c r="CY860" t="s">
        <v>9813</v>
      </c>
      <c r="CZ860" t="s">
        <v>6730</v>
      </c>
      <c r="DA860" t="s">
        <v>252</v>
      </c>
      <c r="DB860" t="s">
        <v>9800</v>
      </c>
      <c r="DC860" t="s">
        <v>16</v>
      </c>
      <c r="DD860" t="s">
        <v>15</v>
      </c>
      <c r="DE860" t="s">
        <v>16</v>
      </c>
      <c r="DF860" t="s">
        <v>16</v>
      </c>
      <c r="DG860" t="s">
        <v>4730</v>
      </c>
      <c r="DH860" t="s">
        <v>2051</v>
      </c>
      <c r="DI860" t="s">
        <v>5959</v>
      </c>
      <c r="DJ860" t="s">
        <v>9887</v>
      </c>
      <c r="DK860" t="s">
        <v>4345</v>
      </c>
      <c r="DL860" t="s">
        <v>4345</v>
      </c>
      <c r="DM860" t="s">
        <v>16</v>
      </c>
      <c r="DN860" t="s">
        <v>189</v>
      </c>
      <c r="DO860" t="s">
        <v>10833</v>
      </c>
      <c r="DP860" t="s">
        <v>8493</v>
      </c>
      <c r="DQ860" t="s">
        <v>10426</v>
      </c>
      <c r="DR860" t="s">
        <v>8494</v>
      </c>
    </row>
    <row r="861" spans="1:122" x14ac:dyDescent="0.25">
      <c r="A861">
        <v>54</v>
      </c>
      <c r="B861" t="s">
        <v>189</v>
      </c>
      <c r="C861" t="s">
        <v>4211</v>
      </c>
      <c r="D861" s="138">
        <v>44572</v>
      </c>
      <c r="E861" t="s">
        <v>4213</v>
      </c>
      <c r="F861" t="s">
        <v>1942</v>
      </c>
      <c r="G861" t="s">
        <v>16</v>
      </c>
      <c r="H861" t="s">
        <v>1963</v>
      </c>
      <c r="I861" t="s">
        <v>4840</v>
      </c>
      <c r="J861" t="s">
        <v>100</v>
      </c>
      <c r="K861">
        <v>5</v>
      </c>
      <c r="L861">
        <v>5</v>
      </c>
      <c r="M861">
        <v>31.87</v>
      </c>
      <c r="N861">
        <v>38.979999999999997</v>
      </c>
      <c r="O861" t="s">
        <v>189</v>
      </c>
      <c r="P861" t="s">
        <v>13</v>
      </c>
      <c r="Q861" t="s">
        <v>991</v>
      </c>
      <c r="R861" t="s">
        <v>726</v>
      </c>
      <c r="S861" t="s">
        <v>554</v>
      </c>
      <c r="T861" t="s">
        <v>554</v>
      </c>
      <c r="U861" t="s">
        <v>1936</v>
      </c>
      <c r="V861" t="s">
        <v>2410</v>
      </c>
      <c r="W861">
        <v>99.724999999999994</v>
      </c>
      <c r="X861" t="s">
        <v>32</v>
      </c>
      <c r="Y861" t="s">
        <v>6282</v>
      </c>
      <c r="Z861" t="s">
        <v>6282</v>
      </c>
      <c r="AA861" t="s">
        <v>9887</v>
      </c>
      <c r="AB861" s="138">
        <v>44579</v>
      </c>
      <c r="AC861" s="138">
        <v>44760</v>
      </c>
      <c r="AD861" t="s">
        <v>6240</v>
      </c>
      <c r="AE861" t="s">
        <v>5443</v>
      </c>
      <c r="AF861" t="s">
        <v>16</v>
      </c>
      <c r="AG861" t="s">
        <v>189</v>
      </c>
      <c r="AH861" s="138">
        <v>45675</v>
      </c>
      <c r="AI861" t="s">
        <v>2414</v>
      </c>
      <c r="AJ861" t="s">
        <v>189</v>
      </c>
      <c r="AK861" t="s">
        <v>189</v>
      </c>
      <c r="AL861" t="s">
        <v>189</v>
      </c>
      <c r="AM861" t="s">
        <v>189</v>
      </c>
      <c r="AN861" t="s">
        <v>189</v>
      </c>
      <c r="AO861" t="s">
        <v>189</v>
      </c>
      <c r="AP861" t="s">
        <v>189</v>
      </c>
      <c r="AQ861" t="s">
        <v>16</v>
      </c>
      <c r="AR861" t="s">
        <v>189</v>
      </c>
      <c r="AS861" t="s">
        <v>8495</v>
      </c>
      <c r="AT861" t="s">
        <v>189</v>
      </c>
      <c r="AU861" t="s">
        <v>9344</v>
      </c>
      <c r="AV861" t="s">
        <v>189</v>
      </c>
      <c r="AW861" t="s">
        <v>16</v>
      </c>
      <c r="AX861" t="s">
        <v>16</v>
      </c>
      <c r="AY861" t="s">
        <v>16</v>
      </c>
      <c r="AZ861" t="s">
        <v>16</v>
      </c>
      <c r="BA861" t="s">
        <v>16</v>
      </c>
      <c r="BB861" t="s">
        <v>16</v>
      </c>
      <c r="BC861" t="s">
        <v>16</v>
      </c>
      <c r="BD861" t="s">
        <v>16</v>
      </c>
      <c r="BE861" t="s">
        <v>16</v>
      </c>
      <c r="BF861" t="s">
        <v>189</v>
      </c>
      <c r="BG861" t="s">
        <v>189</v>
      </c>
      <c r="BH861">
        <v>0</v>
      </c>
      <c r="BI861">
        <v>0</v>
      </c>
      <c r="BJ861">
        <v>0</v>
      </c>
      <c r="BK861" t="s">
        <v>189</v>
      </c>
      <c r="BL861" t="s">
        <v>189</v>
      </c>
      <c r="BN861" t="s">
        <v>4210</v>
      </c>
      <c r="BO861" t="s">
        <v>16</v>
      </c>
      <c r="BP861" t="s">
        <v>4213</v>
      </c>
      <c r="BQ861" t="s">
        <v>184</v>
      </c>
      <c r="BR861" t="s">
        <v>6745</v>
      </c>
      <c r="BS861" t="s">
        <v>16</v>
      </c>
      <c r="BT861" t="s">
        <v>16</v>
      </c>
      <c r="BU861" t="s">
        <v>189</v>
      </c>
      <c r="BV861" t="s">
        <v>129</v>
      </c>
      <c r="BW861" t="s">
        <v>189</v>
      </c>
      <c r="BX861" t="s">
        <v>251</v>
      </c>
      <c r="BY861" t="s">
        <v>16</v>
      </c>
      <c r="BZ861" s="138"/>
      <c r="CA861" s="138">
        <v>42878</v>
      </c>
      <c r="CB861" t="s">
        <v>34</v>
      </c>
      <c r="CC861" t="s">
        <v>16</v>
      </c>
      <c r="CD861" t="s">
        <v>6307</v>
      </c>
      <c r="CE861" t="s">
        <v>189</v>
      </c>
      <c r="CF861" t="s">
        <v>189</v>
      </c>
      <c r="CG861" t="s">
        <v>189</v>
      </c>
      <c r="CH861">
        <v>2022</v>
      </c>
      <c r="CI861" s="7">
        <v>44572</v>
      </c>
      <c r="CJ861" t="s">
        <v>4723</v>
      </c>
      <c r="CK861">
        <v>1</v>
      </c>
      <c r="CL861">
        <v>3</v>
      </c>
      <c r="CM861" s="7">
        <v>44571</v>
      </c>
      <c r="CN861" t="s">
        <v>11833</v>
      </c>
      <c r="CO861" t="s">
        <v>9857</v>
      </c>
      <c r="CP861" t="s">
        <v>11556</v>
      </c>
      <c r="CQ861" t="s">
        <v>11780</v>
      </c>
      <c r="CR861" t="s">
        <v>6003</v>
      </c>
      <c r="CS861" t="s">
        <v>6004</v>
      </c>
      <c r="CT861" t="s">
        <v>9854</v>
      </c>
      <c r="CU861" t="s">
        <v>6826</v>
      </c>
      <c r="CV861" t="s">
        <v>6310</v>
      </c>
      <c r="CW861" t="s">
        <v>9874</v>
      </c>
      <c r="CX861" t="s">
        <v>4212</v>
      </c>
      <c r="CY861" t="s">
        <v>9813</v>
      </c>
      <c r="CZ861" t="s">
        <v>6730</v>
      </c>
      <c r="DA861" t="s">
        <v>252</v>
      </c>
      <c r="DB861" t="s">
        <v>9800</v>
      </c>
      <c r="DC861" t="s">
        <v>4210</v>
      </c>
      <c r="DD861" t="s">
        <v>32</v>
      </c>
      <c r="DE861" t="s">
        <v>16</v>
      </c>
      <c r="DF861" t="s">
        <v>16</v>
      </c>
      <c r="DG861" t="s">
        <v>4727</v>
      </c>
      <c r="DH861" t="s">
        <v>2051</v>
      </c>
      <c r="DI861" t="s">
        <v>4517</v>
      </c>
      <c r="DJ861" t="s">
        <v>9887</v>
      </c>
      <c r="DK861" t="s">
        <v>4345</v>
      </c>
      <c r="DL861" t="s">
        <v>4345</v>
      </c>
      <c r="DM861" t="s">
        <v>16</v>
      </c>
      <c r="DN861" t="s">
        <v>189</v>
      </c>
      <c r="DO861" t="s">
        <v>10834</v>
      </c>
      <c r="DP861" t="s">
        <v>8496</v>
      </c>
      <c r="DQ861" t="s">
        <v>10426</v>
      </c>
      <c r="DR861" t="s">
        <v>8497</v>
      </c>
    </row>
    <row r="862" spans="1:122" x14ac:dyDescent="0.25">
      <c r="A862">
        <v>53</v>
      </c>
      <c r="B862" t="s">
        <v>189</v>
      </c>
      <c r="C862" t="s">
        <v>4209</v>
      </c>
      <c r="D862" s="138">
        <v>44572</v>
      </c>
      <c r="E862" t="s">
        <v>7153</v>
      </c>
      <c r="F862" t="s">
        <v>11</v>
      </c>
      <c r="G862" t="s">
        <v>1926</v>
      </c>
      <c r="H862" t="s">
        <v>2692</v>
      </c>
      <c r="I862" t="s">
        <v>4840</v>
      </c>
      <c r="J862" t="s">
        <v>100</v>
      </c>
      <c r="K862">
        <v>3</v>
      </c>
      <c r="L862">
        <v>3</v>
      </c>
      <c r="M862">
        <v>19.12</v>
      </c>
      <c r="N862">
        <v>23.388000000000002</v>
      </c>
      <c r="O862" t="s">
        <v>189</v>
      </c>
      <c r="P862" t="s">
        <v>104</v>
      </c>
      <c r="Q862" t="s">
        <v>565</v>
      </c>
      <c r="R862" t="s">
        <v>502</v>
      </c>
      <c r="S862" t="s">
        <v>4208</v>
      </c>
      <c r="T862" t="s">
        <v>4208</v>
      </c>
      <c r="U862" t="s">
        <v>2085</v>
      </c>
      <c r="V862" t="s">
        <v>2410</v>
      </c>
      <c r="W862">
        <v>99.905000000000001</v>
      </c>
      <c r="X862" t="s">
        <v>15</v>
      </c>
      <c r="Y862" t="s">
        <v>6282</v>
      </c>
      <c r="Z862" t="s">
        <v>6282</v>
      </c>
      <c r="AA862" t="s">
        <v>9887</v>
      </c>
      <c r="AB862" s="138">
        <v>44579</v>
      </c>
      <c r="AC862" s="138">
        <v>44760</v>
      </c>
      <c r="AD862" t="s">
        <v>6241</v>
      </c>
      <c r="AE862" t="s">
        <v>5185</v>
      </c>
      <c r="AF862" t="s">
        <v>16</v>
      </c>
      <c r="AG862" t="s">
        <v>4876</v>
      </c>
      <c r="AH862" s="138">
        <v>46405</v>
      </c>
      <c r="AI862" t="s">
        <v>2414</v>
      </c>
      <c r="AJ862" t="s">
        <v>189</v>
      </c>
      <c r="AK862" t="s">
        <v>189</v>
      </c>
      <c r="AL862" t="s">
        <v>189</v>
      </c>
      <c r="AM862" t="s">
        <v>189</v>
      </c>
      <c r="AN862" t="s">
        <v>189</v>
      </c>
      <c r="AO862" t="s">
        <v>189</v>
      </c>
      <c r="AP862" t="s">
        <v>189</v>
      </c>
      <c r="AQ862" t="s">
        <v>16</v>
      </c>
      <c r="AR862" t="s">
        <v>189</v>
      </c>
      <c r="AS862" t="s">
        <v>16</v>
      </c>
      <c r="AT862" t="s">
        <v>189</v>
      </c>
      <c r="AU862" t="s">
        <v>9344</v>
      </c>
      <c r="AV862" t="s">
        <v>189</v>
      </c>
      <c r="AW862" t="s">
        <v>16</v>
      </c>
      <c r="AX862" t="s">
        <v>16</v>
      </c>
      <c r="AY862" t="s">
        <v>16</v>
      </c>
      <c r="AZ862" t="s">
        <v>16</v>
      </c>
      <c r="BA862" t="s">
        <v>16</v>
      </c>
      <c r="BB862" t="s">
        <v>16</v>
      </c>
      <c r="BC862" t="s">
        <v>181</v>
      </c>
      <c r="BD862" t="s">
        <v>16</v>
      </c>
      <c r="BE862" t="s">
        <v>2136</v>
      </c>
      <c r="BF862" t="s">
        <v>189</v>
      </c>
      <c r="BG862" t="s">
        <v>189</v>
      </c>
      <c r="BH862">
        <v>0</v>
      </c>
      <c r="BI862">
        <v>0</v>
      </c>
      <c r="BJ862">
        <v>0</v>
      </c>
      <c r="BK862" t="s">
        <v>189</v>
      </c>
      <c r="BL862" t="s">
        <v>189</v>
      </c>
      <c r="BN862" t="s">
        <v>2693</v>
      </c>
      <c r="BO862" t="s">
        <v>16</v>
      </c>
      <c r="BP862" t="s">
        <v>2696</v>
      </c>
      <c r="BQ862" t="s">
        <v>260</v>
      </c>
      <c r="BR862" t="s">
        <v>5653</v>
      </c>
      <c r="BS862" t="s">
        <v>9678</v>
      </c>
      <c r="BT862" t="s">
        <v>9679</v>
      </c>
      <c r="BU862" t="s">
        <v>189</v>
      </c>
      <c r="BV862" t="s">
        <v>129</v>
      </c>
      <c r="BW862" t="s">
        <v>16</v>
      </c>
      <c r="BX862" t="s">
        <v>16</v>
      </c>
      <c r="BY862" t="s">
        <v>16</v>
      </c>
      <c r="BZ862" s="138"/>
      <c r="CA862" s="138">
        <v>35200</v>
      </c>
      <c r="CB862" t="s">
        <v>29</v>
      </c>
      <c r="CC862" t="s">
        <v>29</v>
      </c>
      <c r="CD862" t="s">
        <v>6307</v>
      </c>
      <c r="CE862" t="s">
        <v>6307</v>
      </c>
      <c r="CF862" t="s">
        <v>6307</v>
      </c>
      <c r="CG862" t="s">
        <v>189</v>
      </c>
      <c r="CH862">
        <v>2022</v>
      </c>
      <c r="CI862" s="7">
        <v>44572</v>
      </c>
      <c r="CJ862" t="s">
        <v>16</v>
      </c>
      <c r="CK862">
        <v>1</v>
      </c>
      <c r="CL862">
        <v>3</v>
      </c>
      <c r="CM862" s="7">
        <v>44571</v>
      </c>
      <c r="CN862" t="s">
        <v>11833</v>
      </c>
      <c r="CO862" t="s">
        <v>9857</v>
      </c>
      <c r="CP862" t="s">
        <v>11556</v>
      </c>
      <c r="CQ862" t="s">
        <v>11780</v>
      </c>
      <c r="CR862" t="s">
        <v>6003</v>
      </c>
      <c r="CS862" t="s">
        <v>6004</v>
      </c>
      <c r="CT862" t="s">
        <v>9854</v>
      </c>
      <c r="CU862" t="s">
        <v>6824</v>
      </c>
      <c r="CV862" t="s">
        <v>6310</v>
      </c>
      <c r="CW862" t="s">
        <v>9912</v>
      </c>
      <c r="CX862" t="s">
        <v>4207</v>
      </c>
      <c r="CY862" t="s">
        <v>9813</v>
      </c>
      <c r="CZ862" t="s">
        <v>6730</v>
      </c>
      <c r="DA862" t="s">
        <v>188</v>
      </c>
      <c r="DB862" t="s">
        <v>16</v>
      </c>
      <c r="DC862" t="s">
        <v>16</v>
      </c>
      <c r="DD862" t="s">
        <v>15</v>
      </c>
      <c r="DE862" t="s">
        <v>16</v>
      </c>
      <c r="DF862" t="s">
        <v>16</v>
      </c>
      <c r="DG862" t="s">
        <v>4730</v>
      </c>
      <c r="DH862" t="s">
        <v>2051</v>
      </c>
      <c r="DI862" t="s">
        <v>4501</v>
      </c>
      <c r="DJ862" t="s">
        <v>9887</v>
      </c>
      <c r="DK862" t="s">
        <v>4345</v>
      </c>
      <c r="DL862" t="s">
        <v>4345</v>
      </c>
      <c r="DM862" t="s">
        <v>16</v>
      </c>
      <c r="DN862" t="s">
        <v>189</v>
      </c>
      <c r="DO862" t="s">
        <v>10970</v>
      </c>
      <c r="DP862" t="s">
        <v>8498</v>
      </c>
      <c r="DQ862" t="s">
        <v>10426</v>
      </c>
      <c r="DR862" t="s">
        <v>8500</v>
      </c>
    </row>
    <row r="863" spans="1:122" x14ac:dyDescent="0.25">
      <c r="A863">
        <v>52</v>
      </c>
      <c r="B863" t="s">
        <v>189</v>
      </c>
      <c r="C863" t="s">
        <v>4206</v>
      </c>
      <c r="D863" s="138">
        <v>44572</v>
      </c>
      <c r="E863" t="s">
        <v>7153</v>
      </c>
      <c r="F863" t="s">
        <v>11</v>
      </c>
      <c r="G863" t="s">
        <v>1926</v>
      </c>
      <c r="H863" t="s">
        <v>2692</v>
      </c>
      <c r="I863" t="s">
        <v>4840</v>
      </c>
      <c r="J863" t="s">
        <v>100</v>
      </c>
      <c r="K863">
        <v>4</v>
      </c>
      <c r="L863">
        <v>4</v>
      </c>
      <c r="M863">
        <v>25.5</v>
      </c>
      <c r="N863">
        <v>31.184000000000001</v>
      </c>
      <c r="O863" t="s">
        <v>189</v>
      </c>
      <c r="P863" t="s">
        <v>13</v>
      </c>
      <c r="Q863" t="s">
        <v>642</v>
      </c>
      <c r="R863" t="s">
        <v>617</v>
      </c>
      <c r="S863" t="s">
        <v>3998</v>
      </c>
      <c r="T863" t="s">
        <v>3998</v>
      </c>
      <c r="U863" t="s">
        <v>2082</v>
      </c>
      <c r="V863" t="s">
        <v>2410</v>
      </c>
      <c r="W863">
        <v>99.772000000000006</v>
      </c>
      <c r="X863" t="s">
        <v>15</v>
      </c>
      <c r="Y863" t="s">
        <v>6282</v>
      </c>
      <c r="Z863" t="s">
        <v>6282</v>
      </c>
      <c r="AA863" t="s">
        <v>189</v>
      </c>
      <c r="AB863" s="138">
        <v>44579</v>
      </c>
      <c r="AC863" s="138">
        <v>44760</v>
      </c>
      <c r="AD863" t="s">
        <v>6241</v>
      </c>
      <c r="AE863" t="s">
        <v>5185</v>
      </c>
      <c r="AF863" t="s">
        <v>16</v>
      </c>
      <c r="AG863" t="s">
        <v>4876</v>
      </c>
      <c r="AH863" s="138">
        <v>45675</v>
      </c>
      <c r="AI863" t="s">
        <v>2414</v>
      </c>
      <c r="AJ863" t="s">
        <v>189</v>
      </c>
      <c r="AK863" t="s">
        <v>189</v>
      </c>
      <c r="AL863" t="s">
        <v>189</v>
      </c>
      <c r="AM863" t="s">
        <v>189</v>
      </c>
      <c r="AN863" t="s">
        <v>189</v>
      </c>
      <c r="AO863" t="s">
        <v>189</v>
      </c>
      <c r="AP863" t="s">
        <v>189</v>
      </c>
      <c r="AQ863" t="s">
        <v>16</v>
      </c>
      <c r="AR863" t="s">
        <v>189</v>
      </c>
      <c r="AS863" t="s">
        <v>16</v>
      </c>
      <c r="AT863" t="s">
        <v>189</v>
      </c>
      <c r="AU863" t="s">
        <v>9344</v>
      </c>
      <c r="AV863" t="s">
        <v>189</v>
      </c>
      <c r="AW863" t="s">
        <v>16</v>
      </c>
      <c r="AX863" t="s">
        <v>16</v>
      </c>
      <c r="AY863" t="s">
        <v>16</v>
      </c>
      <c r="AZ863" t="s">
        <v>16</v>
      </c>
      <c r="BA863" t="s">
        <v>16</v>
      </c>
      <c r="BB863" t="s">
        <v>16</v>
      </c>
      <c r="BC863" t="s">
        <v>181</v>
      </c>
      <c r="BD863" t="s">
        <v>16</v>
      </c>
      <c r="BE863" t="s">
        <v>2136</v>
      </c>
      <c r="BF863" t="s">
        <v>189</v>
      </c>
      <c r="BG863" t="s">
        <v>189</v>
      </c>
      <c r="BH863">
        <v>0</v>
      </c>
      <c r="BI863">
        <v>0</v>
      </c>
      <c r="BJ863">
        <v>0</v>
      </c>
      <c r="BK863" t="s">
        <v>189</v>
      </c>
      <c r="BL863" t="s">
        <v>189</v>
      </c>
      <c r="BN863" t="s">
        <v>2693</v>
      </c>
      <c r="BO863" t="s">
        <v>16</v>
      </c>
      <c r="BP863" t="s">
        <v>2696</v>
      </c>
      <c r="BQ863" t="s">
        <v>260</v>
      </c>
      <c r="BR863" t="s">
        <v>5653</v>
      </c>
      <c r="BS863" t="s">
        <v>9678</v>
      </c>
      <c r="BT863" t="s">
        <v>9679</v>
      </c>
      <c r="BU863" t="s">
        <v>189</v>
      </c>
      <c r="BV863" t="s">
        <v>129</v>
      </c>
      <c r="BW863" t="s">
        <v>16</v>
      </c>
      <c r="BX863" t="s">
        <v>16</v>
      </c>
      <c r="BY863" t="s">
        <v>16</v>
      </c>
      <c r="BZ863" s="138"/>
      <c r="CA863" s="138">
        <v>35200</v>
      </c>
      <c r="CB863" t="s">
        <v>29</v>
      </c>
      <c r="CC863" t="s">
        <v>29</v>
      </c>
      <c r="CD863" t="s">
        <v>6307</v>
      </c>
      <c r="CE863" t="s">
        <v>6307</v>
      </c>
      <c r="CF863" t="s">
        <v>6307</v>
      </c>
      <c r="CG863" t="s">
        <v>189</v>
      </c>
      <c r="CH863">
        <v>2022</v>
      </c>
      <c r="CI863" s="7">
        <v>44572</v>
      </c>
      <c r="CJ863" t="s">
        <v>16</v>
      </c>
      <c r="CK863">
        <v>1</v>
      </c>
      <c r="CL863">
        <v>3</v>
      </c>
      <c r="CM863" s="7">
        <v>44571</v>
      </c>
      <c r="CN863" t="s">
        <v>11833</v>
      </c>
      <c r="CO863" t="s">
        <v>9857</v>
      </c>
      <c r="CP863" t="s">
        <v>11556</v>
      </c>
      <c r="CQ863" t="s">
        <v>11780</v>
      </c>
      <c r="CR863" t="s">
        <v>6003</v>
      </c>
      <c r="CS863" t="s">
        <v>6004</v>
      </c>
      <c r="CT863" t="s">
        <v>9854</v>
      </c>
      <c r="CU863" t="s">
        <v>6826</v>
      </c>
      <c r="CV863" t="s">
        <v>6310</v>
      </c>
      <c r="CW863" t="s">
        <v>9874</v>
      </c>
      <c r="CX863" t="s">
        <v>4207</v>
      </c>
      <c r="CY863" t="s">
        <v>9813</v>
      </c>
      <c r="CZ863" t="s">
        <v>6730</v>
      </c>
      <c r="DA863" t="s">
        <v>188</v>
      </c>
      <c r="DB863" t="s">
        <v>16</v>
      </c>
      <c r="DC863" t="s">
        <v>16</v>
      </c>
      <c r="DD863" t="s">
        <v>15</v>
      </c>
      <c r="DE863" t="s">
        <v>16</v>
      </c>
      <c r="DF863" t="s">
        <v>16</v>
      </c>
      <c r="DG863" t="s">
        <v>4727</v>
      </c>
      <c r="DH863" t="s">
        <v>2051</v>
      </c>
      <c r="DI863" t="s">
        <v>4502</v>
      </c>
      <c r="DJ863" t="s">
        <v>16</v>
      </c>
      <c r="DK863" t="s">
        <v>16</v>
      </c>
      <c r="DL863" t="s">
        <v>4465</v>
      </c>
      <c r="DM863" t="s">
        <v>16</v>
      </c>
      <c r="DN863" t="s">
        <v>189</v>
      </c>
      <c r="DO863" t="s">
        <v>10971</v>
      </c>
      <c r="DP863" t="s">
        <v>8498</v>
      </c>
      <c r="DQ863" t="s">
        <v>10426</v>
      </c>
      <c r="DR863" t="s">
        <v>8499</v>
      </c>
    </row>
    <row r="864" spans="1:122" x14ac:dyDescent="0.25">
      <c r="A864">
        <v>51</v>
      </c>
      <c r="B864" t="s">
        <v>189</v>
      </c>
      <c r="C864" t="s">
        <v>4255</v>
      </c>
      <c r="D864" s="138">
        <v>44571</v>
      </c>
      <c r="E864" t="s">
        <v>5481</v>
      </c>
      <c r="F864" t="s">
        <v>4223</v>
      </c>
      <c r="G864" t="s">
        <v>1926</v>
      </c>
      <c r="H864" t="s">
        <v>84</v>
      </c>
      <c r="I864" t="s">
        <v>4840</v>
      </c>
      <c r="J864" t="s">
        <v>100</v>
      </c>
      <c r="K864">
        <v>4</v>
      </c>
      <c r="L864">
        <v>4</v>
      </c>
      <c r="M864">
        <v>25.5</v>
      </c>
      <c r="N864">
        <v>31.184000000000001</v>
      </c>
      <c r="O864" t="s">
        <v>5516</v>
      </c>
      <c r="P864" t="s">
        <v>104</v>
      </c>
      <c r="Q864" t="s">
        <v>501</v>
      </c>
      <c r="R864" t="s">
        <v>4026</v>
      </c>
      <c r="S864" t="s">
        <v>4364</v>
      </c>
      <c r="T864" t="s">
        <v>4364</v>
      </c>
      <c r="U864" t="s">
        <v>1936</v>
      </c>
      <c r="V864" t="s">
        <v>2755</v>
      </c>
      <c r="X864" t="s">
        <v>32</v>
      </c>
      <c r="Y864" t="s">
        <v>6282</v>
      </c>
      <c r="Z864" t="s">
        <v>6282</v>
      </c>
      <c r="AA864" t="s">
        <v>189</v>
      </c>
      <c r="AB864" s="138"/>
      <c r="AC864" s="138"/>
      <c r="AD864" t="s">
        <v>6240</v>
      </c>
      <c r="AE864" t="s">
        <v>5450</v>
      </c>
      <c r="AF864" t="s">
        <v>16</v>
      </c>
      <c r="AG864" t="s">
        <v>189</v>
      </c>
      <c r="AH864" s="138"/>
      <c r="AI864" t="s">
        <v>189</v>
      </c>
      <c r="AJ864" t="s">
        <v>189</v>
      </c>
      <c r="AK864" t="s">
        <v>189</v>
      </c>
      <c r="AL864" t="s">
        <v>189</v>
      </c>
      <c r="AM864" t="s">
        <v>189</v>
      </c>
      <c r="AN864" t="s">
        <v>189</v>
      </c>
      <c r="AO864" t="s">
        <v>189</v>
      </c>
      <c r="AP864" t="s">
        <v>189</v>
      </c>
      <c r="AQ864" t="s">
        <v>16</v>
      </c>
      <c r="AR864" t="s">
        <v>4878</v>
      </c>
      <c r="AS864" t="s">
        <v>16</v>
      </c>
      <c r="AT864" t="s">
        <v>189</v>
      </c>
      <c r="AU864" t="s">
        <v>5516</v>
      </c>
      <c r="AV864" t="s">
        <v>189</v>
      </c>
      <c r="AW864" t="s">
        <v>16</v>
      </c>
      <c r="AX864" t="s">
        <v>16</v>
      </c>
      <c r="AY864" t="s">
        <v>16</v>
      </c>
      <c r="AZ864" t="s">
        <v>16</v>
      </c>
      <c r="BA864" t="s">
        <v>16</v>
      </c>
      <c r="BB864" t="s">
        <v>16</v>
      </c>
      <c r="BC864" t="s">
        <v>16</v>
      </c>
      <c r="BD864" t="s">
        <v>16</v>
      </c>
      <c r="BE864" t="s">
        <v>16</v>
      </c>
      <c r="BF864" t="s">
        <v>189</v>
      </c>
      <c r="BG864" t="s">
        <v>189</v>
      </c>
      <c r="BH864">
        <v>0</v>
      </c>
      <c r="BI864">
        <v>0</v>
      </c>
      <c r="BJ864">
        <v>0</v>
      </c>
      <c r="BK864" t="s">
        <v>189</v>
      </c>
      <c r="BL864" t="s">
        <v>189</v>
      </c>
      <c r="BN864" t="s">
        <v>4224</v>
      </c>
      <c r="BO864" t="s">
        <v>16</v>
      </c>
      <c r="BP864" t="s">
        <v>4226</v>
      </c>
      <c r="BQ864" t="s">
        <v>301</v>
      </c>
      <c r="BR864" t="s">
        <v>6745</v>
      </c>
      <c r="BS864" t="s">
        <v>16</v>
      </c>
      <c r="BT864" t="s">
        <v>16</v>
      </c>
      <c r="BU864" t="s">
        <v>189</v>
      </c>
      <c r="BV864" t="s">
        <v>67</v>
      </c>
      <c r="BW864" t="s">
        <v>16</v>
      </c>
      <c r="BX864" t="s">
        <v>485</v>
      </c>
      <c r="BY864" t="s">
        <v>16</v>
      </c>
      <c r="BZ864" s="138"/>
      <c r="CA864" s="138">
        <v>43300</v>
      </c>
      <c r="CB864" t="s">
        <v>34</v>
      </c>
      <c r="CC864" t="s">
        <v>6745</v>
      </c>
      <c r="CD864" t="s">
        <v>6307</v>
      </c>
      <c r="CE864" t="s">
        <v>189</v>
      </c>
      <c r="CF864" t="s">
        <v>189</v>
      </c>
      <c r="CG864" t="s">
        <v>189</v>
      </c>
      <c r="CH864">
        <v>2022</v>
      </c>
      <c r="CI864" s="7">
        <v>44571</v>
      </c>
      <c r="CJ864" t="s">
        <v>16</v>
      </c>
      <c r="CK864">
        <v>1</v>
      </c>
      <c r="CL864">
        <v>3</v>
      </c>
      <c r="CM864" s="7">
        <v>44571</v>
      </c>
      <c r="CN864" t="s">
        <v>11833</v>
      </c>
      <c r="CO864" t="s">
        <v>9857</v>
      </c>
      <c r="CP864" t="s">
        <v>11556</v>
      </c>
      <c r="CQ864" t="s">
        <v>11780</v>
      </c>
      <c r="CR864" t="s">
        <v>6003</v>
      </c>
      <c r="CS864" t="s">
        <v>6004</v>
      </c>
      <c r="CT864" t="s">
        <v>9854</v>
      </c>
      <c r="CU864" t="s">
        <v>6826</v>
      </c>
      <c r="CV864" t="s">
        <v>6310</v>
      </c>
      <c r="CW864" t="s">
        <v>9912</v>
      </c>
      <c r="CX864" t="s">
        <v>4225</v>
      </c>
      <c r="CY864" t="s">
        <v>9813</v>
      </c>
      <c r="CZ864" t="s">
        <v>6730</v>
      </c>
      <c r="DA864" t="s">
        <v>252</v>
      </c>
      <c r="DB864" t="s">
        <v>9800</v>
      </c>
      <c r="DC864" t="s">
        <v>4224</v>
      </c>
      <c r="DD864" t="s">
        <v>32</v>
      </c>
      <c r="DE864" t="s">
        <v>16</v>
      </c>
      <c r="DF864" t="s">
        <v>16</v>
      </c>
      <c r="DG864" t="s">
        <v>4730</v>
      </c>
      <c r="DH864" t="s">
        <v>2051</v>
      </c>
      <c r="DI864" t="s">
        <v>5611</v>
      </c>
      <c r="DJ864" t="s">
        <v>16</v>
      </c>
      <c r="DK864" t="s">
        <v>16</v>
      </c>
      <c r="DL864" t="s">
        <v>4465</v>
      </c>
      <c r="DM864" t="s">
        <v>16</v>
      </c>
      <c r="DN864" t="s">
        <v>189</v>
      </c>
      <c r="DO864" t="s">
        <v>11840</v>
      </c>
      <c r="DP864" t="s">
        <v>8501</v>
      </c>
      <c r="DQ864" t="s">
        <v>10427</v>
      </c>
      <c r="DR864" t="s">
        <v>8502</v>
      </c>
    </row>
    <row r="865" spans="1:122" x14ac:dyDescent="0.25">
      <c r="A865">
        <v>50</v>
      </c>
      <c r="B865" t="s">
        <v>189</v>
      </c>
      <c r="C865" t="s">
        <v>4227</v>
      </c>
      <c r="D865" s="138">
        <v>44571</v>
      </c>
      <c r="E865" t="s">
        <v>5481</v>
      </c>
      <c r="F865" t="s">
        <v>4223</v>
      </c>
      <c r="G865" t="s">
        <v>1926</v>
      </c>
      <c r="H865" t="s">
        <v>84</v>
      </c>
      <c r="I865" t="s">
        <v>4840</v>
      </c>
      <c r="J865" t="s">
        <v>100</v>
      </c>
      <c r="K865">
        <v>3</v>
      </c>
      <c r="L865">
        <v>3</v>
      </c>
      <c r="M865">
        <v>19.13</v>
      </c>
      <c r="N865">
        <v>23.388000000000002</v>
      </c>
      <c r="O865" t="s">
        <v>5516</v>
      </c>
      <c r="P865" t="s">
        <v>65</v>
      </c>
      <c r="Q865" t="s">
        <v>3518</v>
      </c>
      <c r="R865" t="s">
        <v>4361</v>
      </c>
      <c r="S865" t="s">
        <v>4362</v>
      </c>
      <c r="T865" t="s">
        <v>4362</v>
      </c>
      <c r="U865" t="s">
        <v>4363</v>
      </c>
      <c r="V865" t="s">
        <v>2755</v>
      </c>
      <c r="X865" t="s">
        <v>32</v>
      </c>
      <c r="Y865" t="s">
        <v>6282</v>
      </c>
      <c r="Z865" t="s">
        <v>6282</v>
      </c>
      <c r="AA865" t="s">
        <v>189</v>
      </c>
      <c r="AB865" s="138"/>
      <c r="AC865" s="138"/>
      <c r="AD865" t="s">
        <v>6240</v>
      </c>
      <c r="AE865" t="s">
        <v>5450</v>
      </c>
      <c r="AF865" t="s">
        <v>16</v>
      </c>
      <c r="AG865" t="s">
        <v>189</v>
      </c>
      <c r="AH865" s="138"/>
      <c r="AI865" t="s">
        <v>189</v>
      </c>
      <c r="AJ865" t="s">
        <v>189</v>
      </c>
      <c r="AK865" t="s">
        <v>189</v>
      </c>
      <c r="AL865" t="s">
        <v>189</v>
      </c>
      <c r="AM865" t="s">
        <v>189</v>
      </c>
      <c r="AN865" t="s">
        <v>189</v>
      </c>
      <c r="AO865" t="s">
        <v>189</v>
      </c>
      <c r="AP865" t="s">
        <v>189</v>
      </c>
      <c r="AQ865" t="s">
        <v>16</v>
      </c>
      <c r="AR865" t="s">
        <v>4877</v>
      </c>
      <c r="AS865" t="s">
        <v>16</v>
      </c>
      <c r="AT865" t="s">
        <v>189</v>
      </c>
      <c r="AU865" t="s">
        <v>5516</v>
      </c>
      <c r="AV865" t="s">
        <v>189</v>
      </c>
      <c r="AW865" t="s">
        <v>16</v>
      </c>
      <c r="AX865" t="s">
        <v>16</v>
      </c>
      <c r="AY865" t="s">
        <v>16</v>
      </c>
      <c r="AZ865" t="s">
        <v>16</v>
      </c>
      <c r="BA865" t="s">
        <v>16</v>
      </c>
      <c r="BB865" t="s">
        <v>16</v>
      </c>
      <c r="BC865" t="s">
        <v>16</v>
      </c>
      <c r="BD865" t="s">
        <v>16</v>
      </c>
      <c r="BE865" t="s">
        <v>16</v>
      </c>
      <c r="BF865" t="s">
        <v>189</v>
      </c>
      <c r="BG865" t="s">
        <v>189</v>
      </c>
      <c r="BH865">
        <v>0</v>
      </c>
      <c r="BI865">
        <v>0</v>
      </c>
      <c r="BJ865">
        <v>0</v>
      </c>
      <c r="BK865" t="s">
        <v>189</v>
      </c>
      <c r="BL865" t="s">
        <v>189</v>
      </c>
      <c r="BN865" t="s">
        <v>4224</v>
      </c>
      <c r="BO865" t="s">
        <v>16</v>
      </c>
      <c r="BP865" t="s">
        <v>4226</v>
      </c>
      <c r="BQ865" t="s">
        <v>301</v>
      </c>
      <c r="BR865" t="s">
        <v>6745</v>
      </c>
      <c r="BS865" t="s">
        <v>16</v>
      </c>
      <c r="BT865" t="s">
        <v>16</v>
      </c>
      <c r="BU865" t="s">
        <v>189</v>
      </c>
      <c r="BV865" t="s">
        <v>67</v>
      </c>
      <c r="BW865" t="s">
        <v>16</v>
      </c>
      <c r="BX865" t="s">
        <v>485</v>
      </c>
      <c r="BY865" t="s">
        <v>16</v>
      </c>
      <c r="BZ865" s="138"/>
      <c r="CA865" s="138">
        <v>43300</v>
      </c>
      <c r="CB865" t="s">
        <v>34</v>
      </c>
      <c r="CC865" t="s">
        <v>6745</v>
      </c>
      <c r="CD865" t="s">
        <v>6307</v>
      </c>
      <c r="CE865" t="s">
        <v>189</v>
      </c>
      <c r="CF865" t="s">
        <v>189</v>
      </c>
      <c r="CG865" t="s">
        <v>189</v>
      </c>
      <c r="CH865">
        <v>2022</v>
      </c>
      <c r="CI865" s="7">
        <v>44571</v>
      </c>
      <c r="CJ865" t="s">
        <v>16</v>
      </c>
      <c r="CK865">
        <v>1</v>
      </c>
      <c r="CL865">
        <v>3</v>
      </c>
      <c r="CM865" s="7">
        <v>44571</v>
      </c>
      <c r="CN865" t="s">
        <v>11833</v>
      </c>
      <c r="CO865" t="s">
        <v>9857</v>
      </c>
      <c r="CP865" t="s">
        <v>11556</v>
      </c>
      <c r="CQ865" t="s">
        <v>11780</v>
      </c>
      <c r="CR865" t="s">
        <v>6003</v>
      </c>
      <c r="CS865" t="s">
        <v>6004</v>
      </c>
      <c r="CT865" t="s">
        <v>9854</v>
      </c>
      <c r="CU865" t="s">
        <v>6824</v>
      </c>
      <c r="CV865" t="s">
        <v>6310</v>
      </c>
      <c r="CW865" t="s">
        <v>9947</v>
      </c>
      <c r="CX865" t="s">
        <v>4225</v>
      </c>
      <c r="CY865" t="s">
        <v>9813</v>
      </c>
      <c r="CZ865" t="s">
        <v>6730</v>
      </c>
      <c r="DA865" t="s">
        <v>252</v>
      </c>
      <c r="DB865" t="s">
        <v>9800</v>
      </c>
      <c r="DC865" t="s">
        <v>4224</v>
      </c>
      <c r="DD865" t="s">
        <v>32</v>
      </c>
      <c r="DE865" t="s">
        <v>16</v>
      </c>
      <c r="DF865" t="s">
        <v>16</v>
      </c>
      <c r="DG865" t="s">
        <v>4729</v>
      </c>
      <c r="DH865" t="s">
        <v>2051</v>
      </c>
      <c r="DI865" t="s">
        <v>5594</v>
      </c>
      <c r="DJ865" t="s">
        <v>16</v>
      </c>
      <c r="DK865" t="s">
        <v>16</v>
      </c>
      <c r="DL865" t="s">
        <v>4465</v>
      </c>
      <c r="DM865" t="s">
        <v>16</v>
      </c>
      <c r="DN865" t="s">
        <v>189</v>
      </c>
      <c r="DO865" t="s">
        <v>11841</v>
      </c>
      <c r="DP865" t="s">
        <v>8501</v>
      </c>
      <c r="DQ865" t="s">
        <v>10427</v>
      </c>
      <c r="DR865" t="s">
        <v>8503</v>
      </c>
    </row>
    <row r="866" spans="1:122" x14ac:dyDescent="0.25">
      <c r="A866">
        <v>49</v>
      </c>
      <c r="B866" t="s">
        <v>189</v>
      </c>
      <c r="C866" t="s">
        <v>4236</v>
      </c>
      <c r="D866" s="138">
        <v>44568</v>
      </c>
      <c r="E866" t="s">
        <v>2810</v>
      </c>
      <c r="F866" t="s">
        <v>11</v>
      </c>
      <c r="G866" t="s">
        <v>1929</v>
      </c>
      <c r="H866" t="s">
        <v>11</v>
      </c>
      <c r="I866" t="s">
        <v>9802</v>
      </c>
      <c r="J866" t="s">
        <v>100</v>
      </c>
      <c r="K866">
        <v>1.5</v>
      </c>
      <c r="L866">
        <v>1.5</v>
      </c>
      <c r="M866">
        <v>9.57</v>
      </c>
      <c r="N866">
        <v>11.698</v>
      </c>
      <c r="O866" t="s">
        <v>189</v>
      </c>
      <c r="P866" t="s">
        <v>121</v>
      </c>
      <c r="Q866" t="s">
        <v>574</v>
      </c>
      <c r="R866" t="s">
        <v>16</v>
      </c>
      <c r="S866" t="s">
        <v>16</v>
      </c>
      <c r="T866" t="s">
        <v>16</v>
      </c>
      <c r="U866" t="s">
        <v>16</v>
      </c>
      <c r="V866" t="s">
        <v>2410</v>
      </c>
      <c r="W866">
        <v>100</v>
      </c>
      <c r="X866" t="s">
        <v>166</v>
      </c>
      <c r="Y866" t="s">
        <v>6283</v>
      </c>
      <c r="Z866" t="s">
        <v>6283</v>
      </c>
      <c r="AA866" t="s">
        <v>189</v>
      </c>
      <c r="AB866" s="138">
        <v>44573</v>
      </c>
      <c r="AC866" s="138">
        <v>44937</v>
      </c>
      <c r="AD866" t="s">
        <v>6242</v>
      </c>
      <c r="AE866" t="s">
        <v>5207</v>
      </c>
      <c r="AF866" t="s">
        <v>16</v>
      </c>
      <c r="AG866" t="s">
        <v>189</v>
      </c>
      <c r="AH866" s="138">
        <v>44937</v>
      </c>
      <c r="AI866" t="s">
        <v>16</v>
      </c>
      <c r="AJ866" t="s">
        <v>189</v>
      </c>
      <c r="AK866" t="s">
        <v>189</v>
      </c>
      <c r="AL866" t="s">
        <v>189</v>
      </c>
      <c r="AM866" t="s">
        <v>189</v>
      </c>
      <c r="AN866" t="s">
        <v>189</v>
      </c>
      <c r="AO866" t="s">
        <v>189</v>
      </c>
      <c r="AP866" t="s">
        <v>5517</v>
      </c>
      <c r="AQ866" t="s">
        <v>16</v>
      </c>
      <c r="AR866" t="s">
        <v>189</v>
      </c>
      <c r="AS866" t="s">
        <v>16</v>
      </c>
      <c r="AT866" t="s">
        <v>189</v>
      </c>
      <c r="AU866" t="s">
        <v>9344</v>
      </c>
      <c r="AV866" t="s">
        <v>189</v>
      </c>
      <c r="AW866" t="s">
        <v>16</v>
      </c>
      <c r="AX866" t="s">
        <v>16</v>
      </c>
      <c r="AY866" t="s">
        <v>16</v>
      </c>
      <c r="AZ866" t="s">
        <v>16</v>
      </c>
      <c r="BA866" t="s">
        <v>16</v>
      </c>
      <c r="BB866" t="s">
        <v>16</v>
      </c>
      <c r="BC866" t="s">
        <v>16</v>
      </c>
      <c r="BD866" t="s">
        <v>16</v>
      </c>
      <c r="BE866" t="s">
        <v>16</v>
      </c>
      <c r="BF866" t="s">
        <v>189</v>
      </c>
      <c r="BG866" t="s">
        <v>189</v>
      </c>
      <c r="BH866">
        <v>0</v>
      </c>
      <c r="BI866">
        <v>0</v>
      </c>
      <c r="BJ866">
        <v>0</v>
      </c>
      <c r="BK866" t="s">
        <v>189</v>
      </c>
      <c r="BL866" t="s">
        <v>189</v>
      </c>
      <c r="BN866" t="s">
        <v>2805</v>
      </c>
      <c r="BO866" t="s">
        <v>7115</v>
      </c>
      <c r="BP866" t="s">
        <v>2808</v>
      </c>
      <c r="BQ866" t="s">
        <v>184</v>
      </c>
      <c r="BR866" t="s">
        <v>6744</v>
      </c>
      <c r="BS866" t="s">
        <v>16</v>
      </c>
      <c r="BT866" t="s">
        <v>16</v>
      </c>
      <c r="BU866" t="s">
        <v>189</v>
      </c>
      <c r="BV866" t="s">
        <v>18</v>
      </c>
      <c r="BW866" t="s">
        <v>189</v>
      </c>
      <c r="BX866" t="s">
        <v>2809</v>
      </c>
      <c r="BY866" t="s">
        <v>16</v>
      </c>
      <c r="BZ866" s="138"/>
      <c r="CA866" s="138">
        <v>43529</v>
      </c>
      <c r="CB866" t="s">
        <v>17</v>
      </c>
      <c r="CC866" t="s">
        <v>6745</v>
      </c>
      <c r="CD866" t="s">
        <v>6307</v>
      </c>
      <c r="CE866" t="s">
        <v>189</v>
      </c>
      <c r="CF866" t="s">
        <v>189</v>
      </c>
      <c r="CG866" t="s">
        <v>189</v>
      </c>
      <c r="CH866">
        <v>2022</v>
      </c>
      <c r="CI866" s="7">
        <v>44568</v>
      </c>
      <c r="CJ866" t="s">
        <v>4723</v>
      </c>
      <c r="CK866">
        <v>1</v>
      </c>
      <c r="CL866">
        <v>2</v>
      </c>
      <c r="CM866" s="7">
        <v>44564</v>
      </c>
      <c r="CN866" t="s">
        <v>11842</v>
      </c>
      <c r="CO866" t="s">
        <v>9857</v>
      </c>
      <c r="CP866" t="s">
        <v>11556</v>
      </c>
      <c r="CQ866" t="s">
        <v>11780</v>
      </c>
      <c r="CR866" t="s">
        <v>6003</v>
      </c>
      <c r="CS866" t="s">
        <v>6005</v>
      </c>
      <c r="CT866" t="s">
        <v>9854</v>
      </c>
      <c r="CU866" t="s">
        <v>9873</v>
      </c>
      <c r="CV866" t="s">
        <v>6310</v>
      </c>
      <c r="CW866" t="s">
        <v>9882</v>
      </c>
      <c r="CX866" t="s">
        <v>2807</v>
      </c>
      <c r="CY866" t="s">
        <v>9813</v>
      </c>
      <c r="CZ866" t="s">
        <v>6730</v>
      </c>
      <c r="DA866" t="s">
        <v>188</v>
      </c>
      <c r="DB866" t="s">
        <v>16</v>
      </c>
      <c r="DC866" t="s">
        <v>16</v>
      </c>
      <c r="DD866" t="s">
        <v>22</v>
      </c>
      <c r="DE866" t="s">
        <v>2805</v>
      </c>
      <c r="DF866" t="s">
        <v>371</v>
      </c>
      <c r="DG866" t="s">
        <v>5517</v>
      </c>
      <c r="DH866" t="s">
        <v>2051</v>
      </c>
      <c r="DI866" t="s">
        <v>4536</v>
      </c>
      <c r="DJ866" t="s">
        <v>16</v>
      </c>
      <c r="DK866" t="s">
        <v>16</v>
      </c>
      <c r="DL866" t="s">
        <v>5972</v>
      </c>
      <c r="DM866" t="s">
        <v>6245</v>
      </c>
      <c r="DN866" t="s">
        <v>189</v>
      </c>
      <c r="DO866" t="s">
        <v>11351</v>
      </c>
      <c r="DP866" t="s">
        <v>8504</v>
      </c>
      <c r="DQ866" t="s">
        <v>10428</v>
      </c>
      <c r="DR866" t="s">
        <v>8505</v>
      </c>
    </row>
    <row r="867" spans="1:122" x14ac:dyDescent="0.25">
      <c r="A867">
        <v>48</v>
      </c>
      <c r="B867" t="s">
        <v>189</v>
      </c>
      <c r="C867" t="s">
        <v>4230</v>
      </c>
      <c r="D867" s="138">
        <v>44568</v>
      </c>
      <c r="E867" t="s">
        <v>4233</v>
      </c>
      <c r="F867" t="s">
        <v>11</v>
      </c>
      <c r="G867" t="s">
        <v>1932</v>
      </c>
      <c r="H867" t="s">
        <v>11</v>
      </c>
      <c r="I867" t="s">
        <v>9802</v>
      </c>
      <c r="J867" t="s">
        <v>100</v>
      </c>
      <c r="K867">
        <v>1</v>
      </c>
      <c r="L867">
        <v>1</v>
      </c>
      <c r="M867">
        <v>6.38</v>
      </c>
      <c r="N867">
        <v>7.7990000000000004</v>
      </c>
      <c r="O867" t="s">
        <v>189</v>
      </c>
      <c r="P867" t="s">
        <v>13</v>
      </c>
      <c r="Q867" t="s">
        <v>565</v>
      </c>
      <c r="R867" t="s">
        <v>4228</v>
      </c>
      <c r="S867" t="s">
        <v>565</v>
      </c>
      <c r="T867" t="s">
        <v>16</v>
      </c>
      <c r="U867" t="s">
        <v>65</v>
      </c>
      <c r="V867" t="s">
        <v>2410</v>
      </c>
      <c r="W867">
        <v>100</v>
      </c>
      <c r="X867" t="s">
        <v>22</v>
      </c>
      <c r="Y867" t="s">
        <v>6282</v>
      </c>
      <c r="Z867" t="s">
        <v>6282</v>
      </c>
      <c r="AA867" t="s">
        <v>189</v>
      </c>
      <c r="AB867" s="138">
        <v>44573</v>
      </c>
      <c r="AC867" s="138">
        <v>44754</v>
      </c>
      <c r="AD867" t="s">
        <v>6241</v>
      </c>
      <c r="AE867" t="s">
        <v>5446</v>
      </c>
      <c r="AF867" t="s">
        <v>16</v>
      </c>
      <c r="AG867" t="s">
        <v>189</v>
      </c>
      <c r="AH867" s="138">
        <v>45669</v>
      </c>
      <c r="AI867" t="s">
        <v>2414</v>
      </c>
      <c r="AJ867" t="s">
        <v>189</v>
      </c>
      <c r="AK867" t="s">
        <v>189</v>
      </c>
      <c r="AL867" t="s">
        <v>189</v>
      </c>
      <c r="AM867" t="s">
        <v>189</v>
      </c>
      <c r="AN867" t="s">
        <v>189</v>
      </c>
      <c r="AO867" t="s">
        <v>189</v>
      </c>
      <c r="AP867" t="s">
        <v>189</v>
      </c>
      <c r="AQ867" t="s">
        <v>16</v>
      </c>
      <c r="AR867" t="s">
        <v>189</v>
      </c>
      <c r="AS867" t="s">
        <v>16</v>
      </c>
      <c r="AT867" t="s">
        <v>189</v>
      </c>
      <c r="AU867" t="s">
        <v>9344</v>
      </c>
      <c r="AV867" t="s">
        <v>189</v>
      </c>
      <c r="AW867" t="s">
        <v>16</v>
      </c>
      <c r="AX867" t="s">
        <v>16</v>
      </c>
      <c r="AY867" t="s">
        <v>16</v>
      </c>
      <c r="AZ867" t="s">
        <v>16</v>
      </c>
      <c r="BA867" t="s">
        <v>16</v>
      </c>
      <c r="BB867" t="s">
        <v>16</v>
      </c>
      <c r="BC867" t="s">
        <v>16</v>
      </c>
      <c r="BD867" t="s">
        <v>16</v>
      </c>
      <c r="BE867" t="s">
        <v>16</v>
      </c>
      <c r="BF867" t="s">
        <v>189</v>
      </c>
      <c r="BG867" t="s">
        <v>189</v>
      </c>
      <c r="BH867">
        <v>0</v>
      </c>
      <c r="BI867">
        <v>0</v>
      </c>
      <c r="BJ867">
        <v>0</v>
      </c>
      <c r="BK867" t="s">
        <v>189</v>
      </c>
      <c r="BL867" t="s">
        <v>189</v>
      </c>
      <c r="BN867" t="s">
        <v>4229</v>
      </c>
      <c r="BO867" t="s">
        <v>7115</v>
      </c>
      <c r="BP867" t="s">
        <v>4232</v>
      </c>
      <c r="BQ867" t="s">
        <v>184</v>
      </c>
      <c r="BR867" t="s">
        <v>6744</v>
      </c>
      <c r="BS867" t="s">
        <v>1494</v>
      </c>
      <c r="BT867" t="s">
        <v>16</v>
      </c>
      <c r="BU867" t="s">
        <v>189</v>
      </c>
      <c r="BV867" t="s">
        <v>18</v>
      </c>
      <c r="BW867" t="s">
        <v>9677</v>
      </c>
      <c r="BX867" t="s">
        <v>310</v>
      </c>
      <c r="BY867" t="s">
        <v>2577</v>
      </c>
      <c r="BZ867" s="138"/>
      <c r="CA867" s="138">
        <v>44568</v>
      </c>
      <c r="CB867" t="s">
        <v>17</v>
      </c>
      <c r="CC867" t="s">
        <v>17</v>
      </c>
      <c r="CD867" t="s">
        <v>6307</v>
      </c>
      <c r="CE867" t="s">
        <v>189</v>
      </c>
      <c r="CF867" t="s">
        <v>189</v>
      </c>
      <c r="CG867" t="s">
        <v>189</v>
      </c>
      <c r="CH867">
        <v>2022</v>
      </c>
      <c r="CI867" s="7">
        <v>44568</v>
      </c>
      <c r="CJ867" t="s">
        <v>4723</v>
      </c>
      <c r="CK867">
        <v>1</v>
      </c>
      <c r="CL867">
        <v>2</v>
      </c>
      <c r="CM867" s="7">
        <v>44564</v>
      </c>
      <c r="CN867" t="s">
        <v>11842</v>
      </c>
      <c r="CO867" t="s">
        <v>9857</v>
      </c>
      <c r="CP867" t="s">
        <v>11556</v>
      </c>
      <c r="CQ867" t="s">
        <v>11780</v>
      </c>
      <c r="CR867" t="s">
        <v>6003</v>
      </c>
      <c r="CS867" t="s">
        <v>6005</v>
      </c>
      <c r="CT867" t="s">
        <v>9854</v>
      </c>
      <c r="CU867" t="s">
        <v>9873</v>
      </c>
      <c r="CV867" t="s">
        <v>6307</v>
      </c>
      <c r="CW867" t="s">
        <v>9874</v>
      </c>
      <c r="CX867" t="s">
        <v>4231</v>
      </c>
      <c r="CY867" t="s">
        <v>9813</v>
      </c>
      <c r="CZ867" t="s">
        <v>6730</v>
      </c>
      <c r="DA867" t="s">
        <v>188</v>
      </c>
      <c r="DB867" t="s">
        <v>16</v>
      </c>
      <c r="DC867" t="s">
        <v>16</v>
      </c>
      <c r="DD867" t="s">
        <v>22</v>
      </c>
      <c r="DE867" t="s">
        <v>16</v>
      </c>
      <c r="DF867" t="s">
        <v>311</v>
      </c>
      <c r="DG867" t="s">
        <v>4727</v>
      </c>
      <c r="DH867" t="s">
        <v>2051</v>
      </c>
      <c r="DI867" t="s">
        <v>4519</v>
      </c>
      <c r="DJ867" t="s">
        <v>16</v>
      </c>
      <c r="DK867" t="s">
        <v>16</v>
      </c>
      <c r="DL867" t="s">
        <v>5972</v>
      </c>
      <c r="DM867" t="s">
        <v>6245</v>
      </c>
      <c r="DN867" t="s">
        <v>189</v>
      </c>
      <c r="DO867" t="s">
        <v>11353</v>
      </c>
      <c r="DP867" t="s">
        <v>8506</v>
      </c>
      <c r="DQ867" t="s">
        <v>10428</v>
      </c>
      <c r="DR867" t="s">
        <v>8507</v>
      </c>
    </row>
    <row r="868" spans="1:122" x14ac:dyDescent="0.25">
      <c r="A868">
        <v>47</v>
      </c>
      <c r="B868" t="s">
        <v>189</v>
      </c>
      <c r="C868" t="s">
        <v>4234</v>
      </c>
      <c r="D868" s="138">
        <v>44568</v>
      </c>
      <c r="E868" t="s">
        <v>4235</v>
      </c>
      <c r="F868" t="s">
        <v>11</v>
      </c>
      <c r="G868" t="s">
        <v>1932</v>
      </c>
      <c r="H868" t="s">
        <v>11</v>
      </c>
      <c r="I868" t="s">
        <v>9802</v>
      </c>
      <c r="J868" t="s">
        <v>100</v>
      </c>
      <c r="K868">
        <v>1</v>
      </c>
      <c r="L868">
        <v>1</v>
      </c>
      <c r="M868">
        <v>6.38</v>
      </c>
      <c r="N868">
        <v>7.7990000000000004</v>
      </c>
      <c r="O868" t="s">
        <v>189</v>
      </c>
      <c r="P868" t="s">
        <v>13</v>
      </c>
      <c r="Q868" t="s">
        <v>565</v>
      </c>
      <c r="R868" t="s">
        <v>16</v>
      </c>
      <c r="S868" t="s">
        <v>16</v>
      </c>
      <c r="T868" t="s">
        <v>16</v>
      </c>
      <c r="U868" t="s">
        <v>16</v>
      </c>
      <c r="V868" t="s">
        <v>2410</v>
      </c>
      <c r="W868">
        <v>100</v>
      </c>
      <c r="X868" t="s">
        <v>22</v>
      </c>
      <c r="Y868" t="s">
        <v>6282</v>
      </c>
      <c r="Z868" t="s">
        <v>6282</v>
      </c>
      <c r="AA868" t="s">
        <v>189</v>
      </c>
      <c r="AB868" s="138">
        <v>44573</v>
      </c>
      <c r="AC868" s="138">
        <v>44754</v>
      </c>
      <c r="AD868" t="s">
        <v>6241</v>
      </c>
      <c r="AE868" t="s">
        <v>5446</v>
      </c>
      <c r="AF868" t="s">
        <v>16</v>
      </c>
      <c r="AG868" t="s">
        <v>189</v>
      </c>
      <c r="AH868" s="138">
        <v>45669</v>
      </c>
      <c r="AI868" t="s">
        <v>2414</v>
      </c>
      <c r="AJ868" t="s">
        <v>189</v>
      </c>
      <c r="AK868" t="s">
        <v>189</v>
      </c>
      <c r="AL868" t="s">
        <v>189</v>
      </c>
      <c r="AM868" t="s">
        <v>189</v>
      </c>
      <c r="AN868" t="s">
        <v>189</v>
      </c>
      <c r="AO868" t="s">
        <v>189</v>
      </c>
      <c r="AP868" t="s">
        <v>189</v>
      </c>
      <c r="AQ868" t="s">
        <v>16</v>
      </c>
      <c r="AR868" t="s">
        <v>189</v>
      </c>
      <c r="AS868" t="s">
        <v>16</v>
      </c>
      <c r="AT868" t="s">
        <v>189</v>
      </c>
      <c r="AU868" t="s">
        <v>9344</v>
      </c>
      <c r="AV868" t="s">
        <v>189</v>
      </c>
      <c r="AW868" t="s">
        <v>16</v>
      </c>
      <c r="AX868" t="s">
        <v>16</v>
      </c>
      <c r="AY868" t="s">
        <v>16</v>
      </c>
      <c r="AZ868" t="s">
        <v>16</v>
      </c>
      <c r="BA868" t="s">
        <v>16</v>
      </c>
      <c r="BB868" t="s">
        <v>16</v>
      </c>
      <c r="BC868" t="s">
        <v>16</v>
      </c>
      <c r="BD868" t="s">
        <v>16</v>
      </c>
      <c r="BE868" t="s">
        <v>16</v>
      </c>
      <c r="BF868" t="s">
        <v>189</v>
      </c>
      <c r="BG868" t="s">
        <v>189</v>
      </c>
      <c r="BH868">
        <v>0</v>
      </c>
      <c r="BI868">
        <v>0</v>
      </c>
      <c r="BJ868">
        <v>0</v>
      </c>
      <c r="BK868" t="s">
        <v>189</v>
      </c>
      <c r="BL868" t="s">
        <v>189</v>
      </c>
      <c r="BN868" t="s">
        <v>4229</v>
      </c>
      <c r="BO868" t="s">
        <v>7115</v>
      </c>
      <c r="BP868" t="s">
        <v>4232</v>
      </c>
      <c r="BQ868" t="s">
        <v>184</v>
      </c>
      <c r="BR868" t="s">
        <v>6744</v>
      </c>
      <c r="BS868" t="s">
        <v>1494</v>
      </c>
      <c r="BT868" t="s">
        <v>16</v>
      </c>
      <c r="BU868" t="s">
        <v>189</v>
      </c>
      <c r="BV868" t="s">
        <v>18</v>
      </c>
      <c r="BW868" t="s">
        <v>9677</v>
      </c>
      <c r="BX868" t="s">
        <v>310</v>
      </c>
      <c r="BY868" t="s">
        <v>2577</v>
      </c>
      <c r="BZ868" s="138"/>
      <c r="CA868" s="138">
        <v>44568</v>
      </c>
      <c r="CB868" t="s">
        <v>17</v>
      </c>
      <c r="CC868" t="s">
        <v>17</v>
      </c>
      <c r="CD868" t="s">
        <v>6307</v>
      </c>
      <c r="CE868" t="s">
        <v>189</v>
      </c>
      <c r="CF868" t="s">
        <v>189</v>
      </c>
      <c r="CG868" t="s">
        <v>189</v>
      </c>
      <c r="CH868">
        <v>2022</v>
      </c>
      <c r="CI868" s="7">
        <v>44568</v>
      </c>
      <c r="CJ868" t="s">
        <v>4723</v>
      </c>
      <c r="CK868">
        <v>1</v>
      </c>
      <c r="CL868">
        <v>2</v>
      </c>
      <c r="CM868" s="7">
        <v>44564</v>
      </c>
      <c r="CN868" t="s">
        <v>11842</v>
      </c>
      <c r="CO868" t="s">
        <v>9857</v>
      </c>
      <c r="CP868" t="s">
        <v>11556</v>
      </c>
      <c r="CQ868" t="s">
        <v>11780</v>
      </c>
      <c r="CR868" t="s">
        <v>6003</v>
      </c>
      <c r="CS868" t="s">
        <v>6005</v>
      </c>
      <c r="CT868" t="s">
        <v>9854</v>
      </c>
      <c r="CU868" t="s">
        <v>9873</v>
      </c>
      <c r="CV868" t="s">
        <v>6307</v>
      </c>
      <c r="CW868" t="s">
        <v>9874</v>
      </c>
      <c r="CX868" t="s">
        <v>4231</v>
      </c>
      <c r="CY868" t="s">
        <v>9813</v>
      </c>
      <c r="CZ868" t="s">
        <v>6730</v>
      </c>
      <c r="DA868" t="s">
        <v>188</v>
      </c>
      <c r="DB868" t="s">
        <v>16</v>
      </c>
      <c r="DC868" t="s">
        <v>16</v>
      </c>
      <c r="DD868" t="s">
        <v>22</v>
      </c>
      <c r="DE868" t="s">
        <v>16</v>
      </c>
      <c r="DF868" t="s">
        <v>509</v>
      </c>
      <c r="DG868" t="s">
        <v>4727</v>
      </c>
      <c r="DH868" t="s">
        <v>2051</v>
      </c>
      <c r="DI868" t="s">
        <v>4519</v>
      </c>
      <c r="DJ868" t="s">
        <v>16</v>
      </c>
      <c r="DK868" t="s">
        <v>16</v>
      </c>
      <c r="DL868" t="s">
        <v>5972</v>
      </c>
      <c r="DM868" t="s">
        <v>6245</v>
      </c>
      <c r="DN868" t="s">
        <v>189</v>
      </c>
      <c r="DO868" t="s">
        <v>11352</v>
      </c>
      <c r="DP868" t="s">
        <v>8506</v>
      </c>
      <c r="DQ868" t="s">
        <v>10428</v>
      </c>
      <c r="DR868" t="s">
        <v>8507</v>
      </c>
    </row>
    <row r="869" spans="1:122" x14ac:dyDescent="0.25">
      <c r="A869">
        <v>46</v>
      </c>
      <c r="B869" t="s">
        <v>189</v>
      </c>
      <c r="C869" t="s">
        <v>4242</v>
      </c>
      <c r="D869" s="138">
        <v>44567</v>
      </c>
      <c r="E869" t="s">
        <v>4243</v>
      </c>
      <c r="F869" t="s">
        <v>11</v>
      </c>
      <c r="G869" t="s">
        <v>1929</v>
      </c>
      <c r="H869" t="s">
        <v>11</v>
      </c>
      <c r="I869" t="s">
        <v>9802</v>
      </c>
      <c r="J869" t="s">
        <v>100</v>
      </c>
      <c r="K869">
        <v>1</v>
      </c>
      <c r="L869">
        <v>1</v>
      </c>
      <c r="M869">
        <v>6.38</v>
      </c>
      <c r="N869">
        <v>7.8010000000000002</v>
      </c>
      <c r="O869" t="s">
        <v>189</v>
      </c>
      <c r="P869" t="s">
        <v>13</v>
      </c>
      <c r="Q869" t="s">
        <v>565</v>
      </c>
      <c r="R869" t="s">
        <v>16</v>
      </c>
      <c r="S869" t="s">
        <v>565</v>
      </c>
      <c r="T869" t="s">
        <v>16</v>
      </c>
      <c r="U869" t="s">
        <v>16</v>
      </c>
      <c r="V869" t="s">
        <v>2410</v>
      </c>
      <c r="W869">
        <v>100</v>
      </c>
      <c r="X869" t="s">
        <v>22</v>
      </c>
      <c r="Y869" t="s">
        <v>6282</v>
      </c>
      <c r="Z869" t="s">
        <v>6282</v>
      </c>
      <c r="AA869" t="s">
        <v>189</v>
      </c>
      <c r="AB869" s="138">
        <v>44573</v>
      </c>
      <c r="AC869" s="138">
        <v>44754</v>
      </c>
      <c r="AD869" t="s">
        <v>6241</v>
      </c>
      <c r="AE869" t="s">
        <v>5108</v>
      </c>
      <c r="AF869" t="s">
        <v>16</v>
      </c>
      <c r="AG869" t="s">
        <v>189</v>
      </c>
      <c r="AH869" s="138">
        <v>45669</v>
      </c>
      <c r="AI869" t="s">
        <v>2414</v>
      </c>
      <c r="AJ869" t="s">
        <v>189</v>
      </c>
      <c r="AK869" t="s">
        <v>189</v>
      </c>
      <c r="AL869" t="s">
        <v>189</v>
      </c>
      <c r="AM869" t="s">
        <v>189</v>
      </c>
      <c r="AN869" t="s">
        <v>189</v>
      </c>
      <c r="AO869" t="s">
        <v>189</v>
      </c>
      <c r="AP869" t="s">
        <v>189</v>
      </c>
      <c r="AQ869" t="s">
        <v>16</v>
      </c>
      <c r="AR869" t="s">
        <v>189</v>
      </c>
      <c r="AS869" t="s">
        <v>16</v>
      </c>
      <c r="AT869" t="s">
        <v>189</v>
      </c>
      <c r="AU869" t="s">
        <v>9344</v>
      </c>
      <c r="AV869" t="s">
        <v>189</v>
      </c>
      <c r="AW869" t="s">
        <v>16</v>
      </c>
      <c r="AX869" t="s">
        <v>16</v>
      </c>
      <c r="AY869" t="s">
        <v>16</v>
      </c>
      <c r="AZ869" t="s">
        <v>16</v>
      </c>
      <c r="BA869" t="s">
        <v>16</v>
      </c>
      <c r="BB869" t="s">
        <v>16</v>
      </c>
      <c r="BC869" t="s">
        <v>16</v>
      </c>
      <c r="BD869" t="s">
        <v>16</v>
      </c>
      <c r="BE869" t="s">
        <v>16</v>
      </c>
      <c r="BF869" t="s">
        <v>189</v>
      </c>
      <c r="BG869" t="s">
        <v>189</v>
      </c>
      <c r="BH869">
        <v>0</v>
      </c>
      <c r="BI869">
        <v>0</v>
      </c>
      <c r="BJ869">
        <v>0</v>
      </c>
      <c r="BK869" t="s">
        <v>189</v>
      </c>
      <c r="BL869" t="s">
        <v>189</v>
      </c>
      <c r="BN869" t="s">
        <v>3898</v>
      </c>
      <c r="BO869" t="s">
        <v>7115</v>
      </c>
      <c r="BP869" t="s">
        <v>3901</v>
      </c>
      <c r="BQ869" t="s">
        <v>184</v>
      </c>
      <c r="BR869" t="s">
        <v>6744</v>
      </c>
      <c r="BS869" t="s">
        <v>1494</v>
      </c>
      <c r="BT869" t="s">
        <v>16</v>
      </c>
      <c r="BU869" t="s">
        <v>189</v>
      </c>
      <c r="BV869" t="s">
        <v>18</v>
      </c>
      <c r="BW869" t="s">
        <v>9689</v>
      </c>
      <c r="BX869" t="s">
        <v>1340</v>
      </c>
      <c r="BY869" t="s">
        <v>3902</v>
      </c>
      <c r="BZ869" s="138"/>
      <c r="CA869" s="138">
        <v>44158</v>
      </c>
      <c r="CB869" t="s">
        <v>17</v>
      </c>
      <c r="CC869" t="s">
        <v>17</v>
      </c>
      <c r="CD869" t="s">
        <v>6307</v>
      </c>
      <c r="CE869" t="s">
        <v>189</v>
      </c>
      <c r="CF869" t="s">
        <v>189</v>
      </c>
      <c r="CG869" t="s">
        <v>189</v>
      </c>
      <c r="CH869">
        <v>2022</v>
      </c>
      <c r="CI869" s="7">
        <v>44567</v>
      </c>
      <c r="CJ869" t="s">
        <v>4723</v>
      </c>
      <c r="CK869">
        <v>1</v>
      </c>
      <c r="CL869">
        <v>2</v>
      </c>
      <c r="CM869" s="7">
        <v>44564</v>
      </c>
      <c r="CN869" t="s">
        <v>11842</v>
      </c>
      <c r="CO869" t="s">
        <v>9857</v>
      </c>
      <c r="CP869" t="s">
        <v>11556</v>
      </c>
      <c r="CQ869" t="s">
        <v>11780</v>
      </c>
      <c r="CR869" t="s">
        <v>6003</v>
      </c>
      <c r="CS869" t="s">
        <v>6005</v>
      </c>
      <c r="CT869" t="s">
        <v>9854</v>
      </c>
      <c r="CU869" t="s">
        <v>9873</v>
      </c>
      <c r="CV869" t="s">
        <v>6310</v>
      </c>
      <c r="CW869" t="s">
        <v>9874</v>
      </c>
      <c r="CX869" t="s">
        <v>3900</v>
      </c>
      <c r="CY869" t="s">
        <v>9813</v>
      </c>
      <c r="CZ869" t="s">
        <v>6730</v>
      </c>
      <c r="DA869" t="s">
        <v>188</v>
      </c>
      <c r="DB869" t="s">
        <v>16</v>
      </c>
      <c r="DC869" t="s">
        <v>16</v>
      </c>
      <c r="DD869" t="s">
        <v>22</v>
      </c>
      <c r="DE869" t="s">
        <v>16</v>
      </c>
      <c r="DF869" t="s">
        <v>371</v>
      </c>
      <c r="DG869" t="s">
        <v>4727</v>
      </c>
      <c r="DH869" t="s">
        <v>2051</v>
      </c>
      <c r="DI869" t="s">
        <v>4519</v>
      </c>
      <c r="DJ869" t="s">
        <v>16</v>
      </c>
      <c r="DK869" t="s">
        <v>16</v>
      </c>
      <c r="DL869" t="s">
        <v>5972</v>
      </c>
      <c r="DM869" t="s">
        <v>6245</v>
      </c>
      <c r="DN869" t="s">
        <v>189</v>
      </c>
      <c r="DO869" t="s">
        <v>11354</v>
      </c>
      <c r="DP869" t="s">
        <v>8508</v>
      </c>
      <c r="DQ869" t="s">
        <v>10429</v>
      </c>
      <c r="DR869" t="s">
        <v>8509</v>
      </c>
    </row>
    <row r="870" spans="1:122" x14ac:dyDescent="0.25">
      <c r="A870">
        <v>45</v>
      </c>
      <c r="B870" t="s">
        <v>189</v>
      </c>
      <c r="C870" t="s">
        <v>4238</v>
      </c>
      <c r="D870" s="138">
        <v>44567</v>
      </c>
      <c r="E870" t="s">
        <v>4241</v>
      </c>
      <c r="F870" t="s">
        <v>11</v>
      </c>
      <c r="G870" t="s">
        <v>1929</v>
      </c>
      <c r="H870" t="s">
        <v>11</v>
      </c>
      <c r="I870" t="s">
        <v>9802</v>
      </c>
      <c r="J870" t="s">
        <v>100</v>
      </c>
      <c r="K870">
        <v>0.4</v>
      </c>
      <c r="L870">
        <v>0.4</v>
      </c>
      <c r="M870">
        <v>2.5499999999999998</v>
      </c>
      <c r="N870">
        <v>3.12</v>
      </c>
      <c r="O870" t="s">
        <v>189</v>
      </c>
      <c r="P870" t="s">
        <v>121</v>
      </c>
      <c r="Q870" t="s">
        <v>574</v>
      </c>
      <c r="R870" t="s">
        <v>16</v>
      </c>
      <c r="S870" t="s">
        <v>574</v>
      </c>
      <c r="T870" t="s">
        <v>16</v>
      </c>
      <c r="U870" t="s">
        <v>16</v>
      </c>
      <c r="V870" t="s">
        <v>2410</v>
      </c>
      <c r="W870">
        <v>100</v>
      </c>
      <c r="X870" t="s">
        <v>22</v>
      </c>
      <c r="Y870" t="s">
        <v>1883</v>
      </c>
      <c r="Z870" t="s">
        <v>1883</v>
      </c>
      <c r="AA870" t="s">
        <v>189</v>
      </c>
      <c r="AB870" s="138">
        <v>44574</v>
      </c>
      <c r="AC870" s="138">
        <v>44755</v>
      </c>
      <c r="AD870" t="s">
        <v>6247</v>
      </c>
      <c r="AE870" t="s">
        <v>5447</v>
      </c>
      <c r="AF870" t="s">
        <v>16</v>
      </c>
      <c r="AG870" t="s">
        <v>189</v>
      </c>
      <c r="AH870" s="138">
        <v>44938</v>
      </c>
      <c r="AI870" t="s">
        <v>2414</v>
      </c>
      <c r="AJ870" t="s">
        <v>189</v>
      </c>
      <c r="AK870" t="s">
        <v>189</v>
      </c>
      <c r="AL870" t="s">
        <v>189</v>
      </c>
      <c r="AM870" t="s">
        <v>189</v>
      </c>
      <c r="AN870" t="s">
        <v>189</v>
      </c>
      <c r="AO870" t="s">
        <v>189</v>
      </c>
      <c r="AP870" t="s">
        <v>5517</v>
      </c>
      <c r="AQ870" t="s">
        <v>16</v>
      </c>
      <c r="AR870" t="s">
        <v>189</v>
      </c>
      <c r="AS870" t="s">
        <v>16</v>
      </c>
      <c r="AT870" t="s">
        <v>189</v>
      </c>
      <c r="AU870" t="s">
        <v>9344</v>
      </c>
      <c r="AV870" t="s">
        <v>189</v>
      </c>
      <c r="AW870" t="s">
        <v>16</v>
      </c>
      <c r="AX870" t="s">
        <v>16</v>
      </c>
      <c r="AY870" t="s">
        <v>16</v>
      </c>
      <c r="AZ870" t="s">
        <v>16</v>
      </c>
      <c r="BA870" t="s">
        <v>16</v>
      </c>
      <c r="BB870" t="s">
        <v>16</v>
      </c>
      <c r="BC870" t="s">
        <v>16</v>
      </c>
      <c r="BD870" t="s">
        <v>16</v>
      </c>
      <c r="BE870" t="s">
        <v>16</v>
      </c>
      <c r="BF870" t="s">
        <v>189</v>
      </c>
      <c r="BG870" t="s">
        <v>189</v>
      </c>
      <c r="BH870">
        <v>0</v>
      </c>
      <c r="BI870">
        <v>0</v>
      </c>
      <c r="BJ870">
        <v>0</v>
      </c>
      <c r="BK870" t="s">
        <v>189</v>
      </c>
      <c r="BL870" t="s">
        <v>189</v>
      </c>
      <c r="BN870" t="s">
        <v>4237</v>
      </c>
      <c r="BO870" t="s">
        <v>7115</v>
      </c>
      <c r="BP870" t="s">
        <v>4240</v>
      </c>
      <c r="BQ870" t="s">
        <v>301</v>
      </c>
      <c r="BR870" t="s">
        <v>6745</v>
      </c>
      <c r="BS870" t="s">
        <v>16</v>
      </c>
      <c r="BT870" t="s">
        <v>16</v>
      </c>
      <c r="BU870" t="s">
        <v>189</v>
      </c>
      <c r="BV870" t="s">
        <v>18</v>
      </c>
      <c r="BW870" t="s">
        <v>16</v>
      </c>
      <c r="BX870" t="s">
        <v>1181</v>
      </c>
      <c r="BY870" t="s">
        <v>16</v>
      </c>
      <c r="BZ870" s="138"/>
      <c r="CA870" s="138">
        <v>44216</v>
      </c>
      <c r="CB870" t="s">
        <v>34</v>
      </c>
      <c r="CC870" t="s">
        <v>6745</v>
      </c>
      <c r="CD870" t="s">
        <v>6307</v>
      </c>
      <c r="CE870" t="s">
        <v>189</v>
      </c>
      <c r="CF870" t="s">
        <v>189</v>
      </c>
      <c r="CG870" t="s">
        <v>189</v>
      </c>
      <c r="CH870">
        <v>2022</v>
      </c>
      <c r="CI870" s="7">
        <v>44567</v>
      </c>
      <c r="CJ870" t="s">
        <v>16</v>
      </c>
      <c r="CK870">
        <v>1</v>
      </c>
      <c r="CL870">
        <v>2</v>
      </c>
      <c r="CM870" s="7">
        <v>44564</v>
      </c>
      <c r="CN870" t="s">
        <v>11842</v>
      </c>
      <c r="CO870" t="s">
        <v>9857</v>
      </c>
      <c r="CP870" t="s">
        <v>11556</v>
      </c>
      <c r="CQ870" t="s">
        <v>11780</v>
      </c>
      <c r="CR870" t="s">
        <v>6003</v>
      </c>
      <c r="CS870" t="s">
        <v>6005</v>
      </c>
      <c r="CT870" t="s">
        <v>9854</v>
      </c>
      <c r="CU870" t="s">
        <v>9873</v>
      </c>
      <c r="CV870" t="s">
        <v>6310</v>
      </c>
      <c r="CW870" t="s">
        <v>9882</v>
      </c>
      <c r="CX870" t="s">
        <v>4239</v>
      </c>
      <c r="CY870" t="s">
        <v>9813</v>
      </c>
      <c r="CZ870" t="s">
        <v>6730</v>
      </c>
      <c r="DA870" t="s">
        <v>188</v>
      </c>
      <c r="DB870" t="s">
        <v>16</v>
      </c>
      <c r="DC870" t="s">
        <v>16</v>
      </c>
      <c r="DD870" t="s">
        <v>22</v>
      </c>
      <c r="DE870" t="s">
        <v>16</v>
      </c>
      <c r="DF870" t="s">
        <v>311</v>
      </c>
      <c r="DG870" t="s">
        <v>5517</v>
      </c>
      <c r="DH870" t="s">
        <v>6766</v>
      </c>
      <c r="DI870" t="s">
        <v>5811</v>
      </c>
      <c r="DJ870" t="s">
        <v>16</v>
      </c>
      <c r="DK870" t="s">
        <v>16</v>
      </c>
      <c r="DL870" t="s">
        <v>5972</v>
      </c>
      <c r="DM870" t="s">
        <v>6245</v>
      </c>
      <c r="DN870" t="s">
        <v>189</v>
      </c>
      <c r="DO870" t="s">
        <v>11355</v>
      </c>
      <c r="DP870" t="s">
        <v>8510</v>
      </c>
      <c r="DQ870" t="s">
        <v>10429</v>
      </c>
      <c r="DR870" t="s">
        <v>8511</v>
      </c>
    </row>
    <row r="871" spans="1:122" x14ac:dyDescent="0.25">
      <c r="A871">
        <v>44</v>
      </c>
      <c r="B871" t="s">
        <v>189</v>
      </c>
      <c r="C871" t="s">
        <v>4245</v>
      </c>
      <c r="D871" s="138">
        <v>44566</v>
      </c>
      <c r="E871" t="s">
        <v>4248</v>
      </c>
      <c r="F871" t="s">
        <v>11</v>
      </c>
      <c r="G871" t="s">
        <v>1929</v>
      </c>
      <c r="H871" t="s">
        <v>11</v>
      </c>
      <c r="I871" t="s">
        <v>9802</v>
      </c>
      <c r="J871" t="s">
        <v>100</v>
      </c>
      <c r="K871">
        <v>1</v>
      </c>
      <c r="L871">
        <v>1</v>
      </c>
      <c r="M871">
        <v>6.36</v>
      </c>
      <c r="N871">
        <v>7.7960000000000003</v>
      </c>
      <c r="O871" t="s">
        <v>189</v>
      </c>
      <c r="P871" t="s">
        <v>13</v>
      </c>
      <c r="Q871" t="s">
        <v>565</v>
      </c>
      <c r="R871" t="s">
        <v>16</v>
      </c>
      <c r="S871" t="s">
        <v>565</v>
      </c>
      <c r="T871" t="s">
        <v>16</v>
      </c>
      <c r="U871" t="s">
        <v>16</v>
      </c>
      <c r="V871" t="s">
        <v>2410</v>
      </c>
      <c r="W871">
        <v>100</v>
      </c>
      <c r="X871" t="s">
        <v>22</v>
      </c>
      <c r="Y871" t="s">
        <v>6282</v>
      </c>
      <c r="Z871" t="s">
        <v>6282</v>
      </c>
      <c r="AA871" t="s">
        <v>189</v>
      </c>
      <c r="AB871" s="138">
        <v>44571</v>
      </c>
      <c r="AC871" s="138">
        <v>44752</v>
      </c>
      <c r="AD871" t="s">
        <v>6241</v>
      </c>
      <c r="AE871" t="s">
        <v>5448</v>
      </c>
      <c r="AF871" t="s">
        <v>16</v>
      </c>
      <c r="AG871" t="s">
        <v>189</v>
      </c>
      <c r="AH871" s="138">
        <v>45667</v>
      </c>
      <c r="AI871" t="s">
        <v>2414</v>
      </c>
      <c r="AJ871" t="s">
        <v>189</v>
      </c>
      <c r="AK871" t="s">
        <v>189</v>
      </c>
      <c r="AL871" t="s">
        <v>189</v>
      </c>
      <c r="AM871" t="s">
        <v>189</v>
      </c>
      <c r="AN871" t="s">
        <v>189</v>
      </c>
      <c r="AO871" t="s">
        <v>189</v>
      </c>
      <c r="AP871" t="s">
        <v>189</v>
      </c>
      <c r="AQ871" t="s">
        <v>16</v>
      </c>
      <c r="AR871" t="s">
        <v>189</v>
      </c>
      <c r="AS871" t="s">
        <v>16</v>
      </c>
      <c r="AT871" t="s">
        <v>189</v>
      </c>
      <c r="AU871" t="s">
        <v>9344</v>
      </c>
      <c r="AV871" t="s">
        <v>189</v>
      </c>
      <c r="AW871" t="s">
        <v>16</v>
      </c>
      <c r="AX871" t="s">
        <v>16</v>
      </c>
      <c r="AY871" t="s">
        <v>16</v>
      </c>
      <c r="AZ871" t="s">
        <v>16</v>
      </c>
      <c r="BA871" t="s">
        <v>16</v>
      </c>
      <c r="BB871" t="s">
        <v>16</v>
      </c>
      <c r="BC871" t="s">
        <v>16</v>
      </c>
      <c r="BD871" t="s">
        <v>16</v>
      </c>
      <c r="BE871" t="s">
        <v>16</v>
      </c>
      <c r="BF871" t="s">
        <v>189</v>
      </c>
      <c r="BG871" t="s">
        <v>189</v>
      </c>
      <c r="BH871">
        <v>0</v>
      </c>
      <c r="BI871">
        <v>0</v>
      </c>
      <c r="BJ871">
        <v>0</v>
      </c>
      <c r="BK871" t="s">
        <v>189</v>
      </c>
      <c r="BL871" t="s">
        <v>189</v>
      </c>
      <c r="BN871" t="s">
        <v>4244</v>
      </c>
      <c r="BO871" t="s">
        <v>7115</v>
      </c>
      <c r="BP871" t="s">
        <v>4247</v>
      </c>
      <c r="BQ871" t="s">
        <v>184</v>
      </c>
      <c r="BR871" t="s">
        <v>6744</v>
      </c>
      <c r="BS871" t="s">
        <v>1494</v>
      </c>
      <c r="BT871" t="s">
        <v>16</v>
      </c>
      <c r="BU871" t="s">
        <v>189</v>
      </c>
      <c r="BV871" t="s">
        <v>18</v>
      </c>
      <c r="BW871" t="s">
        <v>9689</v>
      </c>
      <c r="BX871" t="s">
        <v>2425</v>
      </c>
      <c r="BY871" t="s">
        <v>16</v>
      </c>
      <c r="BZ871" s="138"/>
      <c r="CA871" s="138">
        <v>43042</v>
      </c>
      <c r="CB871" t="s">
        <v>17</v>
      </c>
      <c r="CC871" t="s">
        <v>17</v>
      </c>
      <c r="CD871" t="s">
        <v>6307</v>
      </c>
      <c r="CE871" t="s">
        <v>189</v>
      </c>
      <c r="CF871" t="s">
        <v>189</v>
      </c>
      <c r="CG871" t="s">
        <v>189</v>
      </c>
      <c r="CH871">
        <v>2022</v>
      </c>
      <c r="CI871" s="7">
        <v>44566</v>
      </c>
      <c r="CJ871" t="s">
        <v>4723</v>
      </c>
      <c r="CK871">
        <v>1</v>
      </c>
      <c r="CL871">
        <v>2</v>
      </c>
      <c r="CM871" s="7">
        <v>44564</v>
      </c>
      <c r="CN871" t="s">
        <v>11842</v>
      </c>
      <c r="CO871" t="s">
        <v>9857</v>
      </c>
      <c r="CP871" t="s">
        <v>11556</v>
      </c>
      <c r="CQ871" t="s">
        <v>11780</v>
      </c>
      <c r="CR871" t="s">
        <v>6003</v>
      </c>
      <c r="CS871" t="s">
        <v>6005</v>
      </c>
      <c r="CT871" t="s">
        <v>9854</v>
      </c>
      <c r="CU871" t="s">
        <v>9873</v>
      </c>
      <c r="CV871" t="s">
        <v>6310</v>
      </c>
      <c r="CW871" t="s">
        <v>9874</v>
      </c>
      <c r="CX871" t="s">
        <v>4246</v>
      </c>
      <c r="CY871" t="s">
        <v>9813</v>
      </c>
      <c r="CZ871" t="s">
        <v>6730</v>
      </c>
      <c r="DA871" t="s">
        <v>188</v>
      </c>
      <c r="DB871" t="s">
        <v>16</v>
      </c>
      <c r="DC871" t="s">
        <v>16</v>
      </c>
      <c r="DD871" t="s">
        <v>22</v>
      </c>
      <c r="DE871" t="s">
        <v>16</v>
      </c>
      <c r="DF871" t="s">
        <v>311</v>
      </c>
      <c r="DG871" t="s">
        <v>4727</v>
      </c>
      <c r="DH871" t="s">
        <v>2051</v>
      </c>
      <c r="DI871" t="s">
        <v>4519</v>
      </c>
      <c r="DJ871" t="s">
        <v>16</v>
      </c>
      <c r="DK871" t="s">
        <v>16</v>
      </c>
      <c r="DL871" t="s">
        <v>5972</v>
      </c>
      <c r="DM871" t="s">
        <v>6245</v>
      </c>
      <c r="DN871" t="s">
        <v>189</v>
      </c>
      <c r="DO871" t="s">
        <v>11356</v>
      </c>
      <c r="DP871" t="s">
        <v>8512</v>
      </c>
      <c r="DQ871" t="s">
        <v>10430</v>
      </c>
      <c r="DR871" t="s">
        <v>8513</v>
      </c>
    </row>
    <row r="872" spans="1:122" x14ac:dyDescent="0.25">
      <c r="A872">
        <v>43</v>
      </c>
      <c r="B872" t="s">
        <v>189</v>
      </c>
      <c r="C872" t="s">
        <v>4250</v>
      </c>
      <c r="D872" s="138">
        <v>44552</v>
      </c>
      <c r="E872" t="s">
        <v>3816</v>
      </c>
      <c r="F872" t="s">
        <v>11</v>
      </c>
      <c r="G872" t="s">
        <v>1929</v>
      </c>
      <c r="H872" t="s">
        <v>11</v>
      </c>
      <c r="I872" t="s">
        <v>9802</v>
      </c>
      <c r="J872" t="s">
        <v>100</v>
      </c>
      <c r="K872">
        <v>0.75</v>
      </c>
      <c r="L872">
        <v>0.75</v>
      </c>
      <c r="M872">
        <v>4.78</v>
      </c>
      <c r="N872">
        <v>5.851</v>
      </c>
      <c r="O872" t="s">
        <v>189</v>
      </c>
      <c r="P872" t="s">
        <v>2048</v>
      </c>
      <c r="Q872" t="s">
        <v>826</v>
      </c>
      <c r="R872" t="s">
        <v>16</v>
      </c>
      <c r="S872" t="s">
        <v>4249</v>
      </c>
      <c r="T872" t="s">
        <v>16</v>
      </c>
      <c r="U872" t="s">
        <v>16</v>
      </c>
      <c r="V872" t="s">
        <v>2410</v>
      </c>
      <c r="W872">
        <v>100</v>
      </c>
      <c r="X872" t="s">
        <v>32</v>
      </c>
      <c r="Y872" t="s">
        <v>6282</v>
      </c>
      <c r="Z872" t="s">
        <v>6282</v>
      </c>
      <c r="AA872" t="s">
        <v>189</v>
      </c>
      <c r="AB872" s="138">
        <v>44558</v>
      </c>
      <c r="AC872" s="138">
        <v>44710</v>
      </c>
      <c r="AD872" t="s">
        <v>6240</v>
      </c>
      <c r="AE872" t="s">
        <v>5385</v>
      </c>
      <c r="AF872" t="s">
        <v>16</v>
      </c>
      <c r="AG872" t="s">
        <v>189</v>
      </c>
      <c r="AH872" s="138">
        <v>45625</v>
      </c>
      <c r="AI872" t="s">
        <v>2414</v>
      </c>
      <c r="AJ872" t="s">
        <v>189</v>
      </c>
      <c r="AK872" t="s">
        <v>189</v>
      </c>
      <c r="AL872" t="s">
        <v>189</v>
      </c>
      <c r="AM872" t="s">
        <v>189</v>
      </c>
      <c r="AN872" t="s">
        <v>189</v>
      </c>
      <c r="AO872" t="s">
        <v>189</v>
      </c>
      <c r="AP872" t="s">
        <v>189</v>
      </c>
      <c r="AQ872" t="s">
        <v>16</v>
      </c>
      <c r="AR872" t="s">
        <v>189</v>
      </c>
      <c r="AS872" t="s">
        <v>16</v>
      </c>
      <c r="AT872" t="s">
        <v>189</v>
      </c>
      <c r="AU872" t="s">
        <v>9344</v>
      </c>
      <c r="AV872" t="s">
        <v>189</v>
      </c>
      <c r="AW872" t="s">
        <v>16</v>
      </c>
      <c r="AX872" t="s">
        <v>16</v>
      </c>
      <c r="AY872" t="s">
        <v>16</v>
      </c>
      <c r="AZ872" t="s">
        <v>16</v>
      </c>
      <c r="BA872" t="s">
        <v>16</v>
      </c>
      <c r="BB872" t="s">
        <v>16</v>
      </c>
      <c r="BC872" t="s">
        <v>16</v>
      </c>
      <c r="BD872" t="s">
        <v>16</v>
      </c>
      <c r="BE872" t="s">
        <v>16</v>
      </c>
      <c r="BF872" t="s">
        <v>189</v>
      </c>
      <c r="BG872" t="s">
        <v>189</v>
      </c>
      <c r="BH872">
        <v>0</v>
      </c>
      <c r="BI872">
        <v>0</v>
      </c>
      <c r="BJ872">
        <v>0</v>
      </c>
      <c r="BK872" t="s">
        <v>189</v>
      </c>
      <c r="BL872" t="s">
        <v>189</v>
      </c>
      <c r="BN872" t="s">
        <v>3813</v>
      </c>
      <c r="BO872" t="s">
        <v>16</v>
      </c>
      <c r="BP872" t="s">
        <v>3816</v>
      </c>
      <c r="BQ872" t="s">
        <v>184</v>
      </c>
      <c r="BR872" t="s">
        <v>6745</v>
      </c>
      <c r="BS872" t="s">
        <v>16</v>
      </c>
      <c r="BT872" t="s">
        <v>16</v>
      </c>
      <c r="BU872" t="s">
        <v>189</v>
      </c>
      <c r="BV872" t="s">
        <v>58</v>
      </c>
      <c r="BW872" t="s">
        <v>189</v>
      </c>
      <c r="BX872" t="s">
        <v>423</v>
      </c>
      <c r="BY872" t="s">
        <v>16</v>
      </c>
      <c r="BZ872" s="138"/>
      <c r="CA872" s="138">
        <v>43458</v>
      </c>
      <c r="CB872" t="s">
        <v>34</v>
      </c>
      <c r="CC872" t="s">
        <v>6745</v>
      </c>
      <c r="CD872" t="s">
        <v>6307</v>
      </c>
      <c r="CE872" t="s">
        <v>189</v>
      </c>
      <c r="CF872" t="s">
        <v>189</v>
      </c>
      <c r="CG872" t="s">
        <v>189</v>
      </c>
      <c r="CH872">
        <v>2021</v>
      </c>
      <c r="CI872" s="7">
        <v>44552</v>
      </c>
      <c r="CJ872" t="s">
        <v>4723</v>
      </c>
      <c r="CK872">
        <v>12</v>
      </c>
      <c r="CL872">
        <v>52</v>
      </c>
      <c r="CM872" s="7">
        <v>44550</v>
      </c>
      <c r="CN872" t="s">
        <v>11843</v>
      </c>
      <c r="CO872" t="s">
        <v>10431</v>
      </c>
      <c r="CP872" t="s">
        <v>11366</v>
      </c>
      <c r="CQ872" t="s">
        <v>11844</v>
      </c>
      <c r="CR872" t="s">
        <v>6007</v>
      </c>
      <c r="CS872" t="s">
        <v>6009</v>
      </c>
      <c r="CT872" t="s">
        <v>6068</v>
      </c>
      <c r="CU872" t="s">
        <v>9873</v>
      </c>
      <c r="CV872" t="s">
        <v>6310</v>
      </c>
      <c r="CW872" t="s">
        <v>9874</v>
      </c>
      <c r="CX872" t="s">
        <v>3815</v>
      </c>
      <c r="CY872" t="s">
        <v>9813</v>
      </c>
      <c r="CZ872" t="s">
        <v>6730</v>
      </c>
      <c r="DA872" t="s">
        <v>188</v>
      </c>
      <c r="DB872" t="s">
        <v>16</v>
      </c>
      <c r="DC872" t="s">
        <v>3813</v>
      </c>
      <c r="DD872" t="s">
        <v>32</v>
      </c>
      <c r="DE872" t="s">
        <v>16</v>
      </c>
      <c r="DF872" t="s">
        <v>16</v>
      </c>
      <c r="DG872" t="s">
        <v>4750</v>
      </c>
      <c r="DH872" t="s">
        <v>6766</v>
      </c>
      <c r="DI872" t="s">
        <v>5960</v>
      </c>
      <c r="DJ872" t="s">
        <v>16</v>
      </c>
      <c r="DK872" t="s">
        <v>16</v>
      </c>
      <c r="DL872" t="s">
        <v>4465</v>
      </c>
      <c r="DM872" t="s">
        <v>16</v>
      </c>
      <c r="DN872" t="s">
        <v>189</v>
      </c>
      <c r="DO872" t="s">
        <v>11845</v>
      </c>
      <c r="DP872" t="s">
        <v>8514</v>
      </c>
      <c r="DQ872" t="s">
        <v>10432</v>
      </c>
      <c r="DR872" t="s">
        <v>8515</v>
      </c>
    </row>
    <row r="873" spans="1:122" x14ac:dyDescent="0.25">
      <c r="A873">
        <v>42</v>
      </c>
      <c r="B873" t="s">
        <v>189</v>
      </c>
      <c r="C873" t="s">
        <v>2384</v>
      </c>
      <c r="D873" s="138">
        <v>44544</v>
      </c>
      <c r="E873" t="s">
        <v>6274</v>
      </c>
      <c r="F873" t="s">
        <v>11</v>
      </c>
      <c r="G873" t="s">
        <v>1932</v>
      </c>
      <c r="H873" t="s">
        <v>11</v>
      </c>
      <c r="I873" t="s">
        <v>9802</v>
      </c>
      <c r="J873" t="s">
        <v>12</v>
      </c>
      <c r="K873">
        <v>4.7</v>
      </c>
      <c r="L873">
        <v>0.74</v>
      </c>
      <c r="M873">
        <v>4.7</v>
      </c>
      <c r="N873">
        <v>5.7530000000000001</v>
      </c>
      <c r="O873" t="s">
        <v>189</v>
      </c>
      <c r="P873" t="s">
        <v>13</v>
      </c>
      <c r="Q873" t="s">
        <v>66</v>
      </c>
      <c r="R873" t="s">
        <v>16</v>
      </c>
      <c r="S873" t="s">
        <v>16</v>
      </c>
      <c r="T873" t="s">
        <v>16</v>
      </c>
      <c r="U873" t="s">
        <v>16</v>
      </c>
      <c r="V873" t="s">
        <v>2410</v>
      </c>
      <c r="W873">
        <v>100</v>
      </c>
      <c r="X873" t="s">
        <v>22</v>
      </c>
      <c r="Y873" t="s">
        <v>6236</v>
      </c>
      <c r="Z873" t="s">
        <v>6236</v>
      </c>
      <c r="AA873" t="s">
        <v>189</v>
      </c>
      <c r="AB873" s="138">
        <v>44551</v>
      </c>
      <c r="AC873" s="138">
        <v>44733</v>
      </c>
      <c r="AD873" t="s">
        <v>6241</v>
      </c>
      <c r="AE873" t="s">
        <v>5449</v>
      </c>
      <c r="AF873" t="s">
        <v>16</v>
      </c>
      <c r="AG873" t="s">
        <v>189</v>
      </c>
      <c r="AH873" s="138">
        <v>45647</v>
      </c>
      <c r="AI873" t="s">
        <v>2414</v>
      </c>
      <c r="AJ873" t="s">
        <v>189</v>
      </c>
      <c r="AK873" t="s">
        <v>189</v>
      </c>
      <c r="AL873" t="s">
        <v>189</v>
      </c>
      <c r="AM873" t="s">
        <v>189</v>
      </c>
      <c r="AN873" t="s">
        <v>189</v>
      </c>
      <c r="AO873" t="s">
        <v>189</v>
      </c>
      <c r="AP873" t="s">
        <v>189</v>
      </c>
      <c r="AQ873" t="s">
        <v>16</v>
      </c>
      <c r="AR873" t="s">
        <v>189</v>
      </c>
      <c r="AS873" t="s">
        <v>16</v>
      </c>
      <c r="AT873" t="s">
        <v>189</v>
      </c>
      <c r="AU873" t="s">
        <v>9344</v>
      </c>
      <c r="AV873" t="s">
        <v>189</v>
      </c>
      <c r="AW873" t="s">
        <v>16</v>
      </c>
      <c r="AX873" t="s">
        <v>16</v>
      </c>
      <c r="AY873" t="s">
        <v>16</v>
      </c>
      <c r="AZ873" t="s">
        <v>16</v>
      </c>
      <c r="BA873" t="s">
        <v>16</v>
      </c>
      <c r="BB873" t="s">
        <v>16</v>
      </c>
      <c r="BC873" t="s">
        <v>16</v>
      </c>
      <c r="BD873" t="s">
        <v>16</v>
      </c>
      <c r="BE873" t="s">
        <v>16</v>
      </c>
      <c r="BF873" t="s">
        <v>189</v>
      </c>
      <c r="BG873" t="s">
        <v>189</v>
      </c>
      <c r="BH873">
        <v>0</v>
      </c>
      <c r="BI873">
        <v>0</v>
      </c>
      <c r="BJ873">
        <v>0</v>
      </c>
      <c r="BK873" t="s">
        <v>189</v>
      </c>
      <c r="BL873" t="s">
        <v>189</v>
      </c>
      <c r="BN873" t="s">
        <v>587</v>
      </c>
      <c r="BO873" t="s">
        <v>7115</v>
      </c>
      <c r="BP873" t="s">
        <v>6275</v>
      </c>
      <c r="BQ873" t="s">
        <v>184</v>
      </c>
      <c r="BR873" t="s">
        <v>6744</v>
      </c>
      <c r="BS873" t="s">
        <v>9667</v>
      </c>
      <c r="BT873" t="s">
        <v>16</v>
      </c>
      <c r="BU873" t="s">
        <v>189</v>
      </c>
      <c r="BV873" t="s">
        <v>27</v>
      </c>
      <c r="BW873" t="s">
        <v>195</v>
      </c>
      <c r="BX873" t="s">
        <v>279</v>
      </c>
      <c r="BY873" t="s">
        <v>588</v>
      </c>
      <c r="BZ873" s="138"/>
      <c r="CA873" s="138">
        <v>44544</v>
      </c>
      <c r="CB873" t="s">
        <v>17</v>
      </c>
      <c r="CC873" t="s">
        <v>17</v>
      </c>
      <c r="CD873" t="s">
        <v>6307</v>
      </c>
      <c r="CE873" t="s">
        <v>189</v>
      </c>
      <c r="CF873" t="s">
        <v>6307</v>
      </c>
      <c r="CG873" t="s">
        <v>189</v>
      </c>
      <c r="CH873">
        <v>2021</v>
      </c>
      <c r="CI873" s="7">
        <v>44544</v>
      </c>
      <c r="CJ873" t="s">
        <v>4723</v>
      </c>
      <c r="CK873">
        <v>12</v>
      </c>
      <c r="CL873">
        <v>51</v>
      </c>
      <c r="CM873" s="7">
        <v>44543</v>
      </c>
      <c r="CN873" t="s">
        <v>11846</v>
      </c>
      <c r="CO873" t="s">
        <v>10431</v>
      </c>
      <c r="CP873" t="s">
        <v>11366</v>
      </c>
      <c r="CQ873" t="s">
        <v>11844</v>
      </c>
      <c r="CR873" t="s">
        <v>6007</v>
      </c>
      <c r="CS873" t="s">
        <v>6010</v>
      </c>
      <c r="CT873" t="s">
        <v>6068</v>
      </c>
      <c r="CU873" t="s">
        <v>9873</v>
      </c>
      <c r="CV873" t="s">
        <v>6307</v>
      </c>
      <c r="CW873" t="s">
        <v>9874</v>
      </c>
      <c r="CX873" t="s">
        <v>590</v>
      </c>
      <c r="CY873" t="s">
        <v>9817</v>
      </c>
      <c r="CZ873" t="s">
        <v>6741</v>
      </c>
      <c r="DA873" t="s">
        <v>188</v>
      </c>
      <c r="DB873" t="s">
        <v>16</v>
      </c>
      <c r="DC873" t="s">
        <v>16</v>
      </c>
      <c r="DD873" t="s">
        <v>22</v>
      </c>
      <c r="DE873" t="s">
        <v>16</v>
      </c>
      <c r="DF873" t="s">
        <v>311</v>
      </c>
      <c r="DG873" t="s">
        <v>4727</v>
      </c>
      <c r="DH873" t="s">
        <v>2052</v>
      </c>
      <c r="DI873" t="s">
        <v>6224</v>
      </c>
      <c r="DJ873" t="s">
        <v>16</v>
      </c>
      <c r="DK873" t="s">
        <v>9817</v>
      </c>
      <c r="DL873" t="s">
        <v>9817</v>
      </c>
      <c r="DM873" t="s">
        <v>6245</v>
      </c>
      <c r="DN873" t="s">
        <v>189</v>
      </c>
      <c r="DO873" t="s">
        <v>11847</v>
      </c>
      <c r="DP873" t="s">
        <v>8516</v>
      </c>
      <c r="DQ873" t="s">
        <v>10433</v>
      </c>
      <c r="DR873" t="s">
        <v>10434</v>
      </c>
    </row>
    <row r="874" spans="1:122" x14ac:dyDescent="0.25">
      <c r="A874">
        <v>41</v>
      </c>
      <c r="B874" t="s">
        <v>189</v>
      </c>
      <c r="C874" t="s">
        <v>1957</v>
      </c>
      <c r="D874" s="138">
        <v>44544</v>
      </c>
      <c r="E874" t="s">
        <v>6276</v>
      </c>
      <c r="F874" t="s">
        <v>11</v>
      </c>
      <c r="G874" t="s">
        <v>1932</v>
      </c>
      <c r="H874" t="s">
        <v>11</v>
      </c>
      <c r="I874" t="s">
        <v>9802</v>
      </c>
      <c r="J874" t="s">
        <v>12</v>
      </c>
      <c r="K874">
        <v>2</v>
      </c>
      <c r="L874">
        <v>0.31</v>
      </c>
      <c r="M874">
        <v>2</v>
      </c>
      <c r="N874">
        <v>2.448</v>
      </c>
      <c r="O874" t="s">
        <v>189</v>
      </c>
      <c r="P874" t="s">
        <v>13</v>
      </c>
      <c r="Q874" t="s">
        <v>66</v>
      </c>
      <c r="R874" t="s">
        <v>16</v>
      </c>
      <c r="S874" t="s">
        <v>16</v>
      </c>
      <c r="T874" t="s">
        <v>16</v>
      </c>
      <c r="U874" t="s">
        <v>16</v>
      </c>
      <c r="V874" t="s">
        <v>2410</v>
      </c>
      <c r="W874">
        <v>100</v>
      </c>
      <c r="X874" t="s">
        <v>22</v>
      </c>
      <c r="Y874" t="s">
        <v>6236</v>
      </c>
      <c r="Z874" t="s">
        <v>6236</v>
      </c>
      <c r="AA874" t="s">
        <v>189</v>
      </c>
      <c r="AB874" s="138">
        <v>44551</v>
      </c>
      <c r="AC874" s="138">
        <v>44733</v>
      </c>
      <c r="AD874" t="s">
        <v>6241</v>
      </c>
      <c r="AE874" t="s">
        <v>5449</v>
      </c>
      <c r="AF874" t="s">
        <v>16</v>
      </c>
      <c r="AG874" t="s">
        <v>189</v>
      </c>
      <c r="AH874" s="138">
        <v>45647</v>
      </c>
      <c r="AI874" t="s">
        <v>2414</v>
      </c>
      <c r="AJ874" t="s">
        <v>189</v>
      </c>
      <c r="AK874" t="s">
        <v>189</v>
      </c>
      <c r="AL874" t="s">
        <v>189</v>
      </c>
      <c r="AM874" t="s">
        <v>189</v>
      </c>
      <c r="AN874" t="s">
        <v>189</v>
      </c>
      <c r="AO874" t="s">
        <v>189</v>
      </c>
      <c r="AP874" t="s">
        <v>189</v>
      </c>
      <c r="AQ874" t="s">
        <v>16</v>
      </c>
      <c r="AR874" t="s">
        <v>189</v>
      </c>
      <c r="AS874" t="s">
        <v>16</v>
      </c>
      <c r="AT874" t="s">
        <v>189</v>
      </c>
      <c r="AU874" t="s">
        <v>9344</v>
      </c>
      <c r="AV874" t="s">
        <v>189</v>
      </c>
      <c r="AW874" t="s">
        <v>16</v>
      </c>
      <c r="AX874" t="s">
        <v>16</v>
      </c>
      <c r="AY874" t="s">
        <v>16</v>
      </c>
      <c r="AZ874" t="s">
        <v>16</v>
      </c>
      <c r="BA874" t="s">
        <v>16</v>
      </c>
      <c r="BB874" t="s">
        <v>16</v>
      </c>
      <c r="BC874" t="s">
        <v>16</v>
      </c>
      <c r="BD874" t="s">
        <v>16</v>
      </c>
      <c r="BE874" t="s">
        <v>16</v>
      </c>
      <c r="BF874" t="s">
        <v>189</v>
      </c>
      <c r="BG874" t="s">
        <v>189</v>
      </c>
      <c r="BH874">
        <v>0</v>
      </c>
      <c r="BI874">
        <v>0</v>
      </c>
      <c r="BJ874">
        <v>0</v>
      </c>
      <c r="BK874" t="s">
        <v>189</v>
      </c>
      <c r="BL874" t="s">
        <v>189</v>
      </c>
      <c r="BN874" t="s">
        <v>587</v>
      </c>
      <c r="BO874" t="s">
        <v>7115</v>
      </c>
      <c r="BP874" t="s">
        <v>6275</v>
      </c>
      <c r="BQ874" t="s">
        <v>184</v>
      </c>
      <c r="BR874" t="s">
        <v>6744</v>
      </c>
      <c r="BS874" t="s">
        <v>9667</v>
      </c>
      <c r="BT874" t="s">
        <v>16</v>
      </c>
      <c r="BU874" t="s">
        <v>189</v>
      </c>
      <c r="BV874" t="s">
        <v>27</v>
      </c>
      <c r="BW874" t="s">
        <v>195</v>
      </c>
      <c r="BX874" t="s">
        <v>279</v>
      </c>
      <c r="BY874" t="s">
        <v>588</v>
      </c>
      <c r="BZ874" s="138"/>
      <c r="CA874" s="138">
        <v>44544</v>
      </c>
      <c r="CB874" t="s">
        <v>17</v>
      </c>
      <c r="CC874" t="s">
        <v>17</v>
      </c>
      <c r="CD874" t="s">
        <v>6307</v>
      </c>
      <c r="CE874" t="s">
        <v>189</v>
      </c>
      <c r="CF874" t="s">
        <v>6307</v>
      </c>
      <c r="CG874" t="s">
        <v>189</v>
      </c>
      <c r="CH874">
        <v>2021</v>
      </c>
      <c r="CI874" s="7">
        <v>44544</v>
      </c>
      <c r="CJ874" t="s">
        <v>4723</v>
      </c>
      <c r="CK874">
        <v>12</v>
      </c>
      <c r="CL874">
        <v>51</v>
      </c>
      <c r="CM874" s="7">
        <v>44543</v>
      </c>
      <c r="CN874" t="s">
        <v>11846</v>
      </c>
      <c r="CO874" t="s">
        <v>10431</v>
      </c>
      <c r="CP874" t="s">
        <v>11366</v>
      </c>
      <c r="CQ874" t="s">
        <v>11844</v>
      </c>
      <c r="CR874" t="s">
        <v>6007</v>
      </c>
      <c r="CS874" t="s">
        <v>6010</v>
      </c>
      <c r="CT874" t="s">
        <v>6068</v>
      </c>
      <c r="CU874" t="s">
        <v>9873</v>
      </c>
      <c r="CV874" t="s">
        <v>6307</v>
      </c>
      <c r="CW874" t="s">
        <v>9874</v>
      </c>
      <c r="CX874" t="s">
        <v>590</v>
      </c>
      <c r="CY874" t="s">
        <v>9817</v>
      </c>
      <c r="CZ874" t="s">
        <v>6741</v>
      </c>
      <c r="DA874" t="s">
        <v>188</v>
      </c>
      <c r="DB874" t="s">
        <v>16</v>
      </c>
      <c r="DC874" t="s">
        <v>16</v>
      </c>
      <c r="DD874" t="s">
        <v>22</v>
      </c>
      <c r="DE874" t="s">
        <v>16</v>
      </c>
      <c r="DF874" t="s">
        <v>509</v>
      </c>
      <c r="DG874" t="s">
        <v>4727</v>
      </c>
      <c r="DH874" t="s">
        <v>2052</v>
      </c>
      <c r="DI874" t="s">
        <v>6101</v>
      </c>
      <c r="DJ874" t="s">
        <v>16</v>
      </c>
      <c r="DK874" t="s">
        <v>9817</v>
      </c>
      <c r="DL874" t="s">
        <v>9817</v>
      </c>
      <c r="DM874" t="s">
        <v>6245</v>
      </c>
      <c r="DN874" t="s">
        <v>189</v>
      </c>
      <c r="DO874" t="s">
        <v>11848</v>
      </c>
      <c r="DP874" t="s">
        <v>8516</v>
      </c>
      <c r="DQ874" t="s">
        <v>10433</v>
      </c>
      <c r="DR874" t="s">
        <v>10434</v>
      </c>
    </row>
    <row r="875" spans="1:122" x14ac:dyDescent="0.25">
      <c r="A875">
        <v>40</v>
      </c>
      <c r="B875" t="s">
        <v>189</v>
      </c>
      <c r="C875" t="s">
        <v>6348</v>
      </c>
      <c r="D875" s="138">
        <v>44543</v>
      </c>
      <c r="E875" t="s">
        <v>6349</v>
      </c>
      <c r="F875" t="s">
        <v>6320</v>
      </c>
      <c r="G875" t="s">
        <v>16</v>
      </c>
      <c r="H875" t="s">
        <v>11</v>
      </c>
      <c r="I875" t="s">
        <v>9802</v>
      </c>
      <c r="J875" t="s">
        <v>12</v>
      </c>
      <c r="K875">
        <v>9.7200000000000006</v>
      </c>
      <c r="L875">
        <v>1.526</v>
      </c>
      <c r="M875">
        <v>9.7200000000000006</v>
      </c>
      <c r="N875">
        <v>11.897</v>
      </c>
      <c r="O875" t="s">
        <v>189</v>
      </c>
      <c r="P875" t="s">
        <v>13</v>
      </c>
      <c r="Q875" t="s">
        <v>854</v>
      </c>
      <c r="R875" t="s">
        <v>146</v>
      </c>
      <c r="S875" t="s">
        <v>854</v>
      </c>
      <c r="T875" t="s">
        <v>16</v>
      </c>
      <c r="U875" t="s">
        <v>1936</v>
      </c>
      <c r="V875" t="s">
        <v>2410</v>
      </c>
      <c r="W875">
        <v>100</v>
      </c>
      <c r="X875" t="s">
        <v>22</v>
      </c>
      <c r="Y875" t="s">
        <v>6283</v>
      </c>
      <c r="Z875" t="s">
        <v>6283</v>
      </c>
      <c r="AA875" t="s">
        <v>189</v>
      </c>
      <c r="AB875" s="138">
        <v>44546</v>
      </c>
      <c r="AC875" s="138">
        <v>44728</v>
      </c>
      <c r="AD875" t="s">
        <v>189</v>
      </c>
      <c r="AE875" t="s">
        <v>5444</v>
      </c>
      <c r="AF875" t="s">
        <v>16</v>
      </c>
      <c r="AG875" t="s">
        <v>189</v>
      </c>
      <c r="AH875" s="138">
        <v>45642</v>
      </c>
      <c r="AI875" t="s">
        <v>2414</v>
      </c>
      <c r="AJ875" t="s">
        <v>189</v>
      </c>
      <c r="AK875" t="s">
        <v>189</v>
      </c>
      <c r="AL875" t="s">
        <v>189</v>
      </c>
      <c r="AM875" t="s">
        <v>189</v>
      </c>
      <c r="AN875" t="s">
        <v>189</v>
      </c>
      <c r="AO875" t="s">
        <v>189</v>
      </c>
      <c r="AP875" t="s">
        <v>189</v>
      </c>
      <c r="AQ875" t="s">
        <v>16</v>
      </c>
      <c r="AR875" t="s">
        <v>189</v>
      </c>
      <c r="AS875" t="s">
        <v>16</v>
      </c>
      <c r="AT875" t="s">
        <v>189</v>
      </c>
      <c r="AU875" t="s">
        <v>9344</v>
      </c>
      <c r="AV875" t="s">
        <v>189</v>
      </c>
      <c r="AW875" t="s">
        <v>16</v>
      </c>
      <c r="AX875" t="s">
        <v>16</v>
      </c>
      <c r="AY875" t="s">
        <v>16</v>
      </c>
      <c r="AZ875" t="s">
        <v>16</v>
      </c>
      <c r="BA875" t="s">
        <v>16</v>
      </c>
      <c r="BB875" t="s">
        <v>16</v>
      </c>
      <c r="BC875" t="s">
        <v>16</v>
      </c>
      <c r="BD875" t="s">
        <v>16</v>
      </c>
      <c r="BE875" t="s">
        <v>16</v>
      </c>
      <c r="BF875" t="s">
        <v>189</v>
      </c>
      <c r="BG875" t="s">
        <v>189</v>
      </c>
      <c r="BH875">
        <v>0</v>
      </c>
      <c r="BI875">
        <v>0</v>
      </c>
      <c r="BJ875">
        <v>0</v>
      </c>
      <c r="BK875" t="s">
        <v>189</v>
      </c>
      <c r="BL875" t="s">
        <v>189</v>
      </c>
      <c r="BN875" t="s">
        <v>4217</v>
      </c>
      <c r="BO875" t="s">
        <v>7115</v>
      </c>
      <c r="BP875" t="s">
        <v>4220</v>
      </c>
      <c r="BQ875" t="s">
        <v>184</v>
      </c>
      <c r="BR875" t="s">
        <v>6744</v>
      </c>
      <c r="BS875" t="s">
        <v>9667</v>
      </c>
      <c r="BT875" t="s">
        <v>16</v>
      </c>
      <c r="BU875" t="s">
        <v>189</v>
      </c>
      <c r="BV875" t="s">
        <v>27</v>
      </c>
      <c r="BW875" t="s">
        <v>195</v>
      </c>
      <c r="BX875" t="s">
        <v>2724</v>
      </c>
      <c r="BY875" t="s">
        <v>16</v>
      </c>
      <c r="BZ875" s="138"/>
      <c r="CA875" s="138">
        <v>44543</v>
      </c>
      <c r="CB875" t="s">
        <v>17</v>
      </c>
      <c r="CC875" t="s">
        <v>16</v>
      </c>
      <c r="CD875" t="s">
        <v>6307</v>
      </c>
      <c r="CE875" t="s">
        <v>189</v>
      </c>
      <c r="CF875" t="s">
        <v>189</v>
      </c>
      <c r="CG875" t="s">
        <v>189</v>
      </c>
      <c r="CH875">
        <v>2021</v>
      </c>
      <c r="CI875" s="7">
        <v>44543</v>
      </c>
      <c r="CJ875" t="s">
        <v>4723</v>
      </c>
      <c r="CK875">
        <v>12</v>
      </c>
      <c r="CL875">
        <v>51</v>
      </c>
      <c r="CM875" s="7">
        <v>44543</v>
      </c>
      <c r="CN875" t="s">
        <v>11846</v>
      </c>
      <c r="CO875" t="s">
        <v>10431</v>
      </c>
      <c r="CP875" t="s">
        <v>11366</v>
      </c>
      <c r="CQ875" t="s">
        <v>11844</v>
      </c>
      <c r="CR875" t="s">
        <v>6007</v>
      </c>
      <c r="CS875" t="s">
        <v>6010</v>
      </c>
      <c r="CT875" t="s">
        <v>6068</v>
      </c>
      <c r="CU875" t="s">
        <v>9873</v>
      </c>
      <c r="CV875" t="s">
        <v>6307</v>
      </c>
      <c r="CW875" t="s">
        <v>9874</v>
      </c>
      <c r="CX875" t="s">
        <v>4219</v>
      </c>
      <c r="CY875" t="s">
        <v>4464</v>
      </c>
      <c r="CZ875" t="s">
        <v>6730</v>
      </c>
      <c r="DA875" t="s">
        <v>188</v>
      </c>
      <c r="DB875" t="s">
        <v>16</v>
      </c>
      <c r="DC875" t="s">
        <v>16</v>
      </c>
      <c r="DD875" t="s">
        <v>22</v>
      </c>
      <c r="DE875" t="s">
        <v>189</v>
      </c>
      <c r="DF875" t="s">
        <v>509</v>
      </c>
      <c r="DG875" t="s">
        <v>4727</v>
      </c>
      <c r="DH875" t="s">
        <v>2052</v>
      </c>
      <c r="DI875" t="s">
        <v>6223</v>
      </c>
      <c r="DJ875" t="s">
        <v>16</v>
      </c>
      <c r="DK875" t="s">
        <v>4464</v>
      </c>
      <c r="DL875" t="s">
        <v>4464</v>
      </c>
      <c r="DM875" t="s">
        <v>6245</v>
      </c>
      <c r="DN875" t="s">
        <v>189</v>
      </c>
      <c r="DO875" t="s">
        <v>11849</v>
      </c>
      <c r="DP875" t="s">
        <v>8517</v>
      </c>
      <c r="DQ875" t="s">
        <v>10435</v>
      </c>
      <c r="DR875" t="s">
        <v>8518</v>
      </c>
    </row>
    <row r="876" spans="1:122" x14ac:dyDescent="0.25">
      <c r="A876">
        <v>39</v>
      </c>
      <c r="B876" t="s">
        <v>189</v>
      </c>
      <c r="C876" t="s">
        <v>6350</v>
      </c>
      <c r="D876" s="138">
        <v>44538</v>
      </c>
      <c r="E876" t="s">
        <v>1347</v>
      </c>
      <c r="F876" t="s">
        <v>6320</v>
      </c>
      <c r="G876" t="s">
        <v>1929</v>
      </c>
      <c r="H876" t="s">
        <v>11</v>
      </c>
      <c r="I876" t="s">
        <v>9802</v>
      </c>
      <c r="J876" t="s">
        <v>12</v>
      </c>
      <c r="K876">
        <v>0.01</v>
      </c>
      <c r="L876">
        <v>2E-3</v>
      </c>
      <c r="M876">
        <v>0.01</v>
      </c>
      <c r="N876">
        <v>1.2E-2</v>
      </c>
      <c r="O876" t="s">
        <v>189</v>
      </c>
      <c r="P876" t="s">
        <v>121</v>
      </c>
      <c r="Q876" t="s">
        <v>31</v>
      </c>
      <c r="R876" t="s">
        <v>16</v>
      </c>
      <c r="S876" t="s">
        <v>16</v>
      </c>
      <c r="T876" t="s">
        <v>16</v>
      </c>
      <c r="U876" t="s">
        <v>16</v>
      </c>
      <c r="V876" t="s">
        <v>2410</v>
      </c>
      <c r="W876">
        <v>100</v>
      </c>
      <c r="X876" t="s">
        <v>32</v>
      </c>
      <c r="Y876" t="s">
        <v>1883</v>
      </c>
      <c r="Z876" t="s">
        <v>1883</v>
      </c>
      <c r="AA876" t="s">
        <v>189</v>
      </c>
      <c r="AB876" s="138">
        <v>44538</v>
      </c>
      <c r="AC876" s="138">
        <v>44720</v>
      </c>
      <c r="AD876" t="s">
        <v>189</v>
      </c>
      <c r="AE876" t="s">
        <v>5202</v>
      </c>
      <c r="AF876" t="s">
        <v>16</v>
      </c>
      <c r="AG876" t="s">
        <v>189</v>
      </c>
      <c r="AH876" s="138">
        <v>44902</v>
      </c>
      <c r="AI876" t="s">
        <v>2414</v>
      </c>
      <c r="AJ876" t="s">
        <v>189</v>
      </c>
      <c r="AK876" t="s">
        <v>189</v>
      </c>
      <c r="AL876" t="s">
        <v>189</v>
      </c>
      <c r="AM876" t="s">
        <v>189</v>
      </c>
      <c r="AN876" t="s">
        <v>189</v>
      </c>
      <c r="AO876" t="s">
        <v>189</v>
      </c>
      <c r="AP876" t="s">
        <v>5517</v>
      </c>
      <c r="AQ876" t="s">
        <v>16</v>
      </c>
      <c r="AR876" t="s">
        <v>189</v>
      </c>
      <c r="AS876" t="s">
        <v>16</v>
      </c>
      <c r="AT876" t="s">
        <v>189</v>
      </c>
      <c r="AU876" t="s">
        <v>9344</v>
      </c>
      <c r="AV876" t="s">
        <v>189</v>
      </c>
      <c r="AW876" t="s">
        <v>16</v>
      </c>
      <c r="AX876" t="s">
        <v>16</v>
      </c>
      <c r="AY876" t="s">
        <v>16</v>
      </c>
      <c r="AZ876" t="s">
        <v>16</v>
      </c>
      <c r="BA876" t="s">
        <v>16</v>
      </c>
      <c r="BB876" t="s">
        <v>16</v>
      </c>
      <c r="BC876" t="s">
        <v>16</v>
      </c>
      <c r="BD876" t="s">
        <v>16</v>
      </c>
      <c r="BE876" t="s">
        <v>16</v>
      </c>
      <c r="BF876" t="s">
        <v>189</v>
      </c>
      <c r="BG876" t="s">
        <v>189</v>
      </c>
      <c r="BH876">
        <v>0</v>
      </c>
      <c r="BI876">
        <v>0</v>
      </c>
      <c r="BJ876">
        <v>0</v>
      </c>
      <c r="BK876" t="s">
        <v>189</v>
      </c>
      <c r="BL876" t="s">
        <v>189</v>
      </c>
      <c r="BN876" t="s">
        <v>1349</v>
      </c>
      <c r="BO876" t="s">
        <v>16</v>
      </c>
      <c r="BP876" t="s">
        <v>1347</v>
      </c>
      <c r="BQ876" t="s">
        <v>301</v>
      </c>
      <c r="BR876" t="s">
        <v>1937</v>
      </c>
      <c r="BS876" t="s">
        <v>16</v>
      </c>
      <c r="BT876" t="s">
        <v>16</v>
      </c>
      <c r="BU876" t="s">
        <v>189</v>
      </c>
      <c r="BV876" t="s">
        <v>67</v>
      </c>
      <c r="BW876" t="s">
        <v>16</v>
      </c>
      <c r="BX876" t="s">
        <v>485</v>
      </c>
      <c r="BY876" t="s">
        <v>16</v>
      </c>
      <c r="BZ876" s="138"/>
      <c r="CA876" s="138">
        <v>42955</v>
      </c>
      <c r="CB876" t="s">
        <v>60</v>
      </c>
      <c r="CC876" t="s">
        <v>16</v>
      </c>
      <c r="CD876" t="s">
        <v>6307</v>
      </c>
      <c r="CE876" t="s">
        <v>189</v>
      </c>
      <c r="CF876" t="s">
        <v>6307</v>
      </c>
      <c r="CG876" t="s">
        <v>189</v>
      </c>
      <c r="CH876">
        <v>2021</v>
      </c>
      <c r="CI876" s="7">
        <v>44538</v>
      </c>
      <c r="CJ876" t="s">
        <v>16</v>
      </c>
      <c r="CK876">
        <v>12</v>
      </c>
      <c r="CL876">
        <v>50</v>
      </c>
      <c r="CM876" s="7">
        <v>44536</v>
      </c>
      <c r="CN876" t="s">
        <v>11850</v>
      </c>
      <c r="CO876" t="s">
        <v>10431</v>
      </c>
      <c r="CP876" t="s">
        <v>11366</v>
      </c>
      <c r="CQ876" t="s">
        <v>11844</v>
      </c>
      <c r="CR876" t="s">
        <v>6007</v>
      </c>
      <c r="CS876" t="s">
        <v>6011</v>
      </c>
      <c r="CT876" t="s">
        <v>6068</v>
      </c>
      <c r="CU876" t="s">
        <v>9873</v>
      </c>
      <c r="CV876" t="s">
        <v>6310</v>
      </c>
      <c r="CW876" t="s">
        <v>9882</v>
      </c>
      <c r="CX876" t="s">
        <v>1350</v>
      </c>
      <c r="CY876" t="s">
        <v>4464</v>
      </c>
      <c r="CZ876" t="s">
        <v>6730</v>
      </c>
      <c r="DA876" t="s">
        <v>188</v>
      </c>
      <c r="DB876" t="s">
        <v>16</v>
      </c>
      <c r="DC876" t="s">
        <v>1349</v>
      </c>
      <c r="DD876" t="s">
        <v>32</v>
      </c>
      <c r="DE876" t="s">
        <v>189</v>
      </c>
      <c r="DF876" t="s">
        <v>16</v>
      </c>
      <c r="DG876" t="s">
        <v>5517</v>
      </c>
      <c r="DH876" t="s">
        <v>6797</v>
      </c>
      <c r="DI876" t="s">
        <v>6389</v>
      </c>
      <c r="DJ876" t="s">
        <v>16</v>
      </c>
      <c r="DK876" t="s">
        <v>4464</v>
      </c>
      <c r="DL876" t="s">
        <v>4464</v>
      </c>
      <c r="DM876" t="s">
        <v>16</v>
      </c>
      <c r="DN876" t="s">
        <v>189</v>
      </c>
      <c r="DO876" t="s">
        <v>11851</v>
      </c>
      <c r="DP876" t="s">
        <v>8519</v>
      </c>
      <c r="DQ876" t="s">
        <v>10436</v>
      </c>
      <c r="DR876" t="s">
        <v>8520</v>
      </c>
    </row>
    <row r="877" spans="1:122" x14ac:dyDescent="0.25">
      <c r="A877">
        <v>38</v>
      </c>
      <c r="B877" t="s">
        <v>189</v>
      </c>
      <c r="C877" t="s">
        <v>6351</v>
      </c>
      <c r="D877" s="138">
        <v>44536</v>
      </c>
      <c r="E877" t="s">
        <v>7121</v>
      </c>
      <c r="F877" t="s">
        <v>6352</v>
      </c>
      <c r="G877" t="s">
        <v>1926</v>
      </c>
      <c r="H877" t="s">
        <v>327</v>
      </c>
      <c r="I877" t="s">
        <v>4840</v>
      </c>
      <c r="J877" t="s">
        <v>12</v>
      </c>
      <c r="K877">
        <v>10</v>
      </c>
      <c r="L877">
        <v>1.57</v>
      </c>
      <c r="M877">
        <v>10</v>
      </c>
      <c r="N877">
        <v>12.23</v>
      </c>
      <c r="O877" t="s">
        <v>189</v>
      </c>
      <c r="P877" t="s">
        <v>13</v>
      </c>
      <c r="Q877" t="s">
        <v>298</v>
      </c>
      <c r="R877" t="s">
        <v>387</v>
      </c>
      <c r="S877" t="s">
        <v>298</v>
      </c>
      <c r="T877" t="s">
        <v>16</v>
      </c>
      <c r="U877" t="s">
        <v>2082</v>
      </c>
      <c r="V877" t="s">
        <v>2410</v>
      </c>
      <c r="W877">
        <v>100</v>
      </c>
      <c r="X877" t="s">
        <v>15</v>
      </c>
      <c r="Y877" t="s">
        <v>6282</v>
      </c>
      <c r="Z877" t="s">
        <v>6282</v>
      </c>
      <c r="AA877" t="s">
        <v>189</v>
      </c>
      <c r="AB877" s="138">
        <v>44543</v>
      </c>
      <c r="AC877" s="138">
        <v>44725</v>
      </c>
      <c r="AD877" t="s">
        <v>189</v>
      </c>
      <c r="AE877" t="s">
        <v>5024</v>
      </c>
      <c r="AF877" t="s">
        <v>16</v>
      </c>
      <c r="AG877" t="s">
        <v>4853</v>
      </c>
      <c r="AH877" s="138">
        <v>45639</v>
      </c>
      <c r="AI877" t="s">
        <v>2414</v>
      </c>
      <c r="AJ877" t="s">
        <v>189</v>
      </c>
      <c r="AK877" t="s">
        <v>189</v>
      </c>
      <c r="AL877" t="s">
        <v>189</v>
      </c>
      <c r="AM877" t="s">
        <v>189</v>
      </c>
      <c r="AN877" t="s">
        <v>189</v>
      </c>
      <c r="AO877" t="s">
        <v>189</v>
      </c>
      <c r="AP877" t="s">
        <v>189</v>
      </c>
      <c r="AQ877" t="s">
        <v>16</v>
      </c>
      <c r="AR877" t="s">
        <v>189</v>
      </c>
      <c r="AS877" t="s">
        <v>16</v>
      </c>
      <c r="AT877" t="s">
        <v>189</v>
      </c>
      <c r="AU877" t="s">
        <v>9344</v>
      </c>
      <c r="AV877" t="s">
        <v>189</v>
      </c>
      <c r="AW877" t="s">
        <v>16</v>
      </c>
      <c r="AX877" t="s">
        <v>16</v>
      </c>
      <c r="AY877" t="s">
        <v>16</v>
      </c>
      <c r="AZ877" t="s">
        <v>16</v>
      </c>
      <c r="BA877" t="s">
        <v>16</v>
      </c>
      <c r="BB877" t="s">
        <v>16</v>
      </c>
      <c r="BC877" t="s">
        <v>199</v>
      </c>
      <c r="BD877" t="s">
        <v>16</v>
      </c>
      <c r="BE877" t="s">
        <v>2136</v>
      </c>
      <c r="BF877" t="s">
        <v>189</v>
      </c>
      <c r="BG877" t="s">
        <v>189</v>
      </c>
      <c r="BH877">
        <v>0</v>
      </c>
      <c r="BI877">
        <v>0</v>
      </c>
      <c r="BJ877">
        <v>0</v>
      </c>
      <c r="BK877" t="s">
        <v>189</v>
      </c>
      <c r="BL877" t="s">
        <v>189</v>
      </c>
      <c r="BN877" t="s">
        <v>259</v>
      </c>
      <c r="BO877" t="s">
        <v>16</v>
      </c>
      <c r="BP877" t="s">
        <v>255</v>
      </c>
      <c r="BQ877" t="s">
        <v>260</v>
      </c>
      <c r="BR877" t="s">
        <v>5653</v>
      </c>
      <c r="BS877" t="s">
        <v>9678</v>
      </c>
      <c r="BT877" t="s">
        <v>9679</v>
      </c>
      <c r="BU877" t="s">
        <v>189</v>
      </c>
      <c r="BV877" t="s">
        <v>37</v>
      </c>
      <c r="BW877" t="s">
        <v>16</v>
      </c>
      <c r="BX877" t="s">
        <v>16</v>
      </c>
      <c r="BY877" t="s">
        <v>16</v>
      </c>
      <c r="BZ877" s="138"/>
      <c r="CA877" s="138">
        <v>32763</v>
      </c>
      <c r="CB877" t="s">
        <v>29</v>
      </c>
      <c r="CC877" t="s">
        <v>29</v>
      </c>
      <c r="CD877" t="s">
        <v>6307</v>
      </c>
      <c r="CE877" t="s">
        <v>189</v>
      </c>
      <c r="CF877" t="s">
        <v>6307</v>
      </c>
      <c r="CG877" t="s">
        <v>189</v>
      </c>
      <c r="CH877">
        <v>2021</v>
      </c>
      <c r="CI877" s="7">
        <v>44536</v>
      </c>
      <c r="CJ877" t="s">
        <v>16</v>
      </c>
      <c r="CK877">
        <v>12</v>
      </c>
      <c r="CL877">
        <v>50</v>
      </c>
      <c r="CM877" s="7">
        <v>44536</v>
      </c>
      <c r="CN877" t="s">
        <v>11850</v>
      </c>
      <c r="CO877" t="s">
        <v>10431</v>
      </c>
      <c r="CP877" t="s">
        <v>11366</v>
      </c>
      <c r="CQ877" t="s">
        <v>11844</v>
      </c>
      <c r="CR877" t="s">
        <v>6007</v>
      </c>
      <c r="CS877" t="s">
        <v>6011</v>
      </c>
      <c r="CT877" t="s">
        <v>6068</v>
      </c>
      <c r="CU877" t="s">
        <v>9873</v>
      </c>
      <c r="CV877" t="s">
        <v>6310</v>
      </c>
      <c r="CW877" t="s">
        <v>9874</v>
      </c>
      <c r="CX877" t="s">
        <v>262</v>
      </c>
      <c r="CY877" t="s">
        <v>4464</v>
      </c>
      <c r="CZ877" t="s">
        <v>6234</v>
      </c>
      <c r="DA877" t="s">
        <v>252</v>
      </c>
      <c r="DB877" t="s">
        <v>9800</v>
      </c>
      <c r="DC877" t="s">
        <v>16</v>
      </c>
      <c r="DD877" t="s">
        <v>15</v>
      </c>
      <c r="DE877" t="s">
        <v>189</v>
      </c>
      <c r="DF877" t="s">
        <v>16</v>
      </c>
      <c r="DG877" t="s">
        <v>4727</v>
      </c>
      <c r="DH877" t="s">
        <v>2052</v>
      </c>
      <c r="DI877" t="s">
        <v>6114</v>
      </c>
      <c r="DJ877" t="s">
        <v>16</v>
      </c>
      <c r="DK877" t="s">
        <v>4464</v>
      </c>
      <c r="DL877" t="s">
        <v>4464</v>
      </c>
      <c r="DM877" t="s">
        <v>16</v>
      </c>
      <c r="DN877" t="s">
        <v>189</v>
      </c>
      <c r="DO877" t="s">
        <v>11852</v>
      </c>
      <c r="DP877" t="s">
        <v>8521</v>
      </c>
      <c r="DQ877" t="s">
        <v>10437</v>
      </c>
      <c r="DR877" t="s">
        <v>8522</v>
      </c>
    </row>
    <row r="878" spans="1:122" x14ac:dyDescent="0.25">
      <c r="A878">
        <v>37</v>
      </c>
      <c r="B878" t="s">
        <v>189</v>
      </c>
      <c r="C878" t="s">
        <v>6353</v>
      </c>
      <c r="D878" s="138">
        <v>44530</v>
      </c>
      <c r="E878" t="s">
        <v>2591</v>
      </c>
      <c r="F878" t="s">
        <v>6320</v>
      </c>
      <c r="G878" t="s">
        <v>1932</v>
      </c>
      <c r="H878" t="s">
        <v>11</v>
      </c>
      <c r="I878" t="s">
        <v>9802</v>
      </c>
      <c r="J878" t="s">
        <v>12</v>
      </c>
      <c r="K878">
        <v>9.3000000000000007</v>
      </c>
      <c r="L878">
        <v>1.46</v>
      </c>
      <c r="M878">
        <v>9.3000000000000007</v>
      </c>
      <c r="N878">
        <v>11.365</v>
      </c>
      <c r="O878" t="s">
        <v>189</v>
      </c>
      <c r="P878" t="s">
        <v>13</v>
      </c>
      <c r="Q878" t="s">
        <v>6354</v>
      </c>
      <c r="R878" t="s">
        <v>16</v>
      </c>
      <c r="S878" t="s">
        <v>16</v>
      </c>
      <c r="T878" t="s">
        <v>16</v>
      </c>
      <c r="U878" t="s">
        <v>16</v>
      </c>
      <c r="V878" t="s">
        <v>2410</v>
      </c>
      <c r="W878">
        <v>100</v>
      </c>
      <c r="X878" t="s">
        <v>15</v>
      </c>
      <c r="Y878" t="s">
        <v>1883</v>
      </c>
      <c r="Z878" t="s">
        <v>1883</v>
      </c>
      <c r="AA878" t="s">
        <v>189</v>
      </c>
      <c r="AB878" s="138">
        <v>44536</v>
      </c>
      <c r="AC878" s="138">
        <v>44718</v>
      </c>
      <c r="AD878" t="s">
        <v>189</v>
      </c>
      <c r="AE878" t="s">
        <v>5166</v>
      </c>
      <c r="AF878" t="s">
        <v>16</v>
      </c>
      <c r="AG878" t="s">
        <v>189</v>
      </c>
      <c r="AH878" s="138">
        <v>45632</v>
      </c>
      <c r="AI878" t="s">
        <v>2414</v>
      </c>
      <c r="AJ878" t="s">
        <v>189</v>
      </c>
      <c r="AK878" t="s">
        <v>189</v>
      </c>
      <c r="AL878" t="s">
        <v>189</v>
      </c>
      <c r="AM878" t="s">
        <v>189</v>
      </c>
      <c r="AN878" t="s">
        <v>189</v>
      </c>
      <c r="AO878" t="s">
        <v>189</v>
      </c>
      <c r="AP878" t="s">
        <v>189</v>
      </c>
      <c r="AQ878" t="s">
        <v>16</v>
      </c>
      <c r="AR878" t="s">
        <v>189</v>
      </c>
      <c r="AS878" t="s">
        <v>16</v>
      </c>
      <c r="AT878" t="s">
        <v>189</v>
      </c>
      <c r="AU878" t="s">
        <v>9344</v>
      </c>
      <c r="AV878" t="s">
        <v>189</v>
      </c>
      <c r="AW878" t="s">
        <v>16</v>
      </c>
      <c r="AX878" t="s">
        <v>16</v>
      </c>
      <c r="AY878" t="s">
        <v>16</v>
      </c>
      <c r="AZ878" t="s">
        <v>16</v>
      </c>
      <c r="BA878" t="s">
        <v>16</v>
      </c>
      <c r="BB878" t="s">
        <v>16</v>
      </c>
      <c r="BC878" t="s">
        <v>16</v>
      </c>
      <c r="BD878" t="s">
        <v>16</v>
      </c>
      <c r="BE878" t="s">
        <v>16</v>
      </c>
      <c r="BF878" t="s">
        <v>189</v>
      </c>
      <c r="BG878" t="s">
        <v>189</v>
      </c>
      <c r="BH878">
        <v>0</v>
      </c>
      <c r="BI878">
        <v>0</v>
      </c>
      <c r="BJ878">
        <v>0</v>
      </c>
      <c r="BK878" t="s">
        <v>189</v>
      </c>
      <c r="BL878" t="s">
        <v>189</v>
      </c>
      <c r="BN878" t="s">
        <v>2588</v>
      </c>
      <c r="BO878" t="s">
        <v>16</v>
      </c>
      <c r="BP878" t="s">
        <v>2591</v>
      </c>
      <c r="BQ878" t="s">
        <v>184</v>
      </c>
      <c r="BR878" t="s">
        <v>6744</v>
      </c>
      <c r="BS878" t="s">
        <v>202</v>
      </c>
      <c r="BT878" t="s">
        <v>16</v>
      </c>
      <c r="BU878" t="s">
        <v>189</v>
      </c>
      <c r="BV878" t="s">
        <v>128</v>
      </c>
      <c r="BW878" t="s">
        <v>185</v>
      </c>
      <c r="BX878" t="s">
        <v>2592</v>
      </c>
      <c r="BY878" t="s">
        <v>16</v>
      </c>
      <c r="BZ878" s="138"/>
      <c r="CA878" s="138">
        <v>43451</v>
      </c>
      <c r="CB878" t="s">
        <v>17</v>
      </c>
      <c r="CC878" t="s">
        <v>17</v>
      </c>
      <c r="CD878" t="s">
        <v>6307</v>
      </c>
      <c r="CE878" t="s">
        <v>189</v>
      </c>
      <c r="CF878" t="s">
        <v>189</v>
      </c>
      <c r="CG878" t="s">
        <v>189</v>
      </c>
      <c r="CH878">
        <v>2021</v>
      </c>
      <c r="CI878" s="7">
        <v>44530</v>
      </c>
      <c r="CJ878" t="s">
        <v>4723</v>
      </c>
      <c r="CK878">
        <v>11</v>
      </c>
      <c r="CL878">
        <v>49</v>
      </c>
      <c r="CM878" s="7">
        <v>44529</v>
      </c>
      <c r="CN878" t="s">
        <v>11853</v>
      </c>
      <c r="CO878" t="s">
        <v>10431</v>
      </c>
      <c r="CP878" t="s">
        <v>11366</v>
      </c>
      <c r="CQ878" t="s">
        <v>11844</v>
      </c>
      <c r="CR878" t="s">
        <v>6013</v>
      </c>
      <c r="CS878" t="s">
        <v>6012</v>
      </c>
      <c r="CT878" t="s">
        <v>6069</v>
      </c>
      <c r="CU878" t="s">
        <v>9873</v>
      </c>
      <c r="CV878" t="s">
        <v>6310</v>
      </c>
      <c r="CW878" t="s">
        <v>9874</v>
      </c>
      <c r="CX878" t="s">
        <v>2590</v>
      </c>
      <c r="CY878" t="s">
        <v>4464</v>
      </c>
      <c r="CZ878" t="s">
        <v>6730</v>
      </c>
      <c r="DA878" t="s">
        <v>188</v>
      </c>
      <c r="DB878" t="s">
        <v>16</v>
      </c>
      <c r="DC878" t="s">
        <v>16</v>
      </c>
      <c r="DD878" t="s">
        <v>15</v>
      </c>
      <c r="DE878" t="s">
        <v>189</v>
      </c>
      <c r="DF878" t="s">
        <v>16</v>
      </c>
      <c r="DG878" t="s">
        <v>4727</v>
      </c>
      <c r="DH878" t="s">
        <v>2052</v>
      </c>
      <c r="DI878" t="s">
        <v>6390</v>
      </c>
      <c r="DJ878" t="s">
        <v>16</v>
      </c>
      <c r="DK878" t="s">
        <v>4464</v>
      </c>
      <c r="DL878" t="s">
        <v>4464</v>
      </c>
      <c r="DM878" t="s">
        <v>16</v>
      </c>
      <c r="DN878" t="s">
        <v>189</v>
      </c>
      <c r="DO878" t="s">
        <v>11854</v>
      </c>
      <c r="DP878" t="s">
        <v>8523</v>
      </c>
      <c r="DQ878" t="s">
        <v>10438</v>
      </c>
      <c r="DR878" t="s">
        <v>8524</v>
      </c>
    </row>
    <row r="879" spans="1:122" x14ac:dyDescent="0.25">
      <c r="A879">
        <v>36</v>
      </c>
      <c r="B879" t="s">
        <v>189</v>
      </c>
      <c r="C879" t="s">
        <v>4182</v>
      </c>
      <c r="D879" s="138">
        <v>44530</v>
      </c>
      <c r="E879" t="s">
        <v>1684</v>
      </c>
      <c r="F879" t="s">
        <v>236</v>
      </c>
      <c r="G879" t="s">
        <v>1929</v>
      </c>
      <c r="H879" t="s">
        <v>236</v>
      </c>
      <c r="I879" t="s">
        <v>9978</v>
      </c>
      <c r="J879" t="s">
        <v>100</v>
      </c>
      <c r="K879">
        <v>3</v>
      </c>
      <c r="L879">
        <v>3</v>
      </c>
      <c r="M879">
        <v>19.09</v>
      </c>
      <c r="N879">
        <v>23.390999999999998</v>
      </c>
      <c r="O879" t="s">
        <v>189</v>
      </c>
      <c r="P879" t="s">
        <v>13</v>
      </c>
      <c r="Q879" t="s">
        <v>1042</v>
      </c>
      <c r="R879" t="s">
        <v>3263</v>
      </c>
      <c r="S879" t="s">
        <v>43</v>
      </c>
      <c r="T879" t="s">
        <v>16</v>
      </c>
      <c r="U879" t="s">
        <v>2079</v>
      </c>
      <c r="V879" t="s">
        <v>2410</v>
      </c>
      <c r="W879">
        <v>100</v>
      </c>
      <c r="X879" t="s">
        <v>15</v>
      </c>
      <c r="Y879" t="s">
        <v>6285</v>
      </c>
      <c r="Z879" t="s">
        <v>1048</v>
      </c>
      <c r="AA879" t="s">
        <v>189</v>
      </c>
      <c r="AB879" s="138">
        <v>44537</v>
      </c>
      <c r="AC879" s="138">
        <v>44719</v>
      </c>
      <c r="AD879" t="s">
        <v>6241</v>
      </c>
      <c r="AE879" t="s">
        <v>5439</v>
      </c>
      <c r="AF879" t="s">
        <v>16</v>
      </c>
      <c r="AG879" t="s">
        <v>189</v>
      </c>
      <c r="AH879" s="138">
        <v>45633</v>
      </c>
      <c r="AI879" t="s">
        <v>2414</v>
      </c>
      <c r="AJ879" t="s">
        <v>189</v>
      </c>
      <c r="AK879" t="s">
        <v>189</v>
      </c>
      <c r="AL879" t="s">
        <v>189</v>
      </c>
      <c r="AM879" t="s">
        <v>189</v>
      </c>
      <c r="AN879" t="s">
        <v>189</v>
      </c>
      <c r="AO879" t="s">
        <v>189</v>
      </c>
      <c r="AP879" t="s">
        <v>189</v>
      </c>
      <c r="AQ879" t="s">
        <v>16</v>
      </c>
      <c r="AR879" t="s">
        <v>189</v>
      </c>
      <c r="AS879" t="s">
        <v>16</v>
      </c>
      <c r="AT879" t="s">
        <v>189</v>
      </c>
      <c r="AU879" t="s">
        <v>9344</v>
      </c>
      <c r="AV879" t="s">
        <v>189</v>
      </c>
      <c r="AW879" t="s">
        <v>16</v>
      </c>
      <c r="AX879" t="s">
        <v>16</v>
      </c>
      <c r="AY879" t="s">
        <v>16</v>
      </c>
      <c r="AZ879" t="s">
        <v>16</v>
      </c>
      <c r="BA879" t="s">
        <v>16</v>
      </c>
      <c r="BB879" t="s">
        <v>16</v>
      </c>
      <c r="BC879" t="s">
        <v>16</v>
      </c>
      <c r="BD879" t="s">
        <v>16</v>
      </c>
      <c r="BE879" t="s">
        <v>16</v>
      </c>
      <c r="BF879" t="s">
        <v>189</v>
      </c>
      <c r="BG879" t="s">
        <v>189</v>
      </c>
      <c r="BH879">
        <v>0</v>
      </c>
      <c r="BI879">
        <v>0</v>
      </c>
      <c r="BJ879">
        <v>0</v>
      </c>
      <c r="BK879" t="s">
        <v>189</v>
      </c>
      <c r="BL879" t="s">
        <v>189</v>
      </c>
      <c r="BN879" t="s">
        <v>1685</v>
      </c>
      <c r="BO879" t="s">
        <v>16</v>
      </c>
      <c r="BP879" t="s">
        <v>1684</v>
      </c>
      <c r="BQ879" t="s">
        <v>184</v>
      </c>
      <c r="BR879" t="s">
        <v>6744</v>
      </c>
      <c r="BS879" t="s">
        <v>1494</v>
      </c>
      <c r="BT879" t="s">
        <v>16</v>
      </c>
      <c r="BU879" t="s">
        <v>189</v>
      </c>
      <c r="BV879" t="s">
        <v>52</v>
      </c>
      <c r="BW879" t="s">
        <v>195</v>
      </c>
      <c r="BX879" t="s">
        <v>196</v>
      </c>
      <c r="BY879" t="s">
        <v>1686</v>
      </c>
      <c r="BZ879" s="138"/>
      <c r="CA879" s="138">
        <v>43496</v>
      </c>
      <c r="CB879" t="s">
        <v>17</v>
      </c>
      <c r="CC879" t="s">
        <v>17</v>
      </c>
      <c r="CD879" t="s">
        <v>6307</v>
      </c>
      <c r="CE879" t="s">
        <v>189</v>
      </c>
      <c r="CF879" t="s">
        <v>6307</v>
      </c>
      <c r="CG879" t="s">
        <v>189</v>
      </c>
      <c r="CH879">
        <v>2021</v>
      </c>
      <c r="CI879" s="7">
        <v>44530</v>
      </c>
      <c r="CJ879" t="s">
        <v>4723</v>
      </c>
      <c r="CK879">
        <v>11</v>
      </c>
      <c r="CL879">
        <v>49</v>
      </c>
      <c r="CM879" s="7">
        <v>44529</v>
      </c>
      <c r="CN879" t="s">
        <v>11853</v>
      </c>
      <c r="CO879" t="s">
        <v>10431</v>
      </c>
      <c r="CP879" t="s">
        <v>11366</v>
      </c>
      <c r="CQ879" t="s">
        <v>11844</v>
      </c>
      <c r="CR879" t="s">
        <v>6013</v>
      </c>
      <c r="CS879" t="s">
        <v>6012</v>
      </c>
      <c r="CT879" t="s">
        <v>6069</v>
      </c>
      <c r="CU879" t="s">
        <v>6824</v>
      </c>
      <c r="CV879" t="s">
        <v>6310</v>
      </c>
      <c r="CW879" t="s">
        <v>9874</v>
      </c>
      <c r="CX879" t="s">
        <v>1687</v>
      </c>
      <c r="CY879" t="s">
        <v>9813</v>
      </c>
      <c r="CZ879" t="s">
        <v>6730</v>
      </c>
      <c r="DA879" t="s">
        <v>241</v>
      </c>
      <c r="DB879" t="s">
        <v>16</v>
      </c>
      <c r="DC879" t="s">
        <v>16</v>
      </c>
      <c r="DD879" t="s">
        <v>15</v>
      </c>
      <c r="DE879" t="s">
        <v>16</v>
      </c>
      <c r="DF879" t="s">
        <v>16</v>
      </c>
      <c r="DG879" t="s">
        <v>4727</v>
      </c>
      <c r="DH879" t="s">
        <v>2051</v>
      </c>
      <c r="DI879" t="s">
        <v>4501</v>
      </c>
      <c r="DJ879" t="s">
        <v>16</v>
      </c>
      <c r="DK879" t="s">
        <v>16</v>
      </c>
      <c r="DL879" t="s">
        <v>4465</v>
      </c>
      <c r="DM879" t="s">
        <v>16</v>
      </c>
      <c r="DN879" t="s">
        <v>189</v>
      </c>
      <c r="DO879" t="s">
        <v>11855</v>
      </c>
      <c r="DP879" t="s">
        <v>8525</v>
      </c>
      <c r="DQ879" t="s">
        <v>10438</v>
      </c>
      <c r="DR879" t="s">
        <v>8526</v>
      </c>
    </row>
    <row r="880" spans="1:122" x14ac:dyDescent="0.25">
      <c r="A880">
        <v>35</v>
      </c>
      <c r="B880" t="s">
        <v>189</v>
      </c>
      <c r="C880" t="s">
        <v>4251</v>
      </c>
      <c r="D880" s="138">
        <v>44523</v>
      </c>
      <c r="E880" t="s">
        <v>3816</v>
      </c>
      <c r="F880" t="s">
        <v>11</v>
      </c>
      <c r="G880" t="s">
        <v>1929</v>
      </c>
      <c r="H880" t="s">
        <v>11</v>
      </c>
      <c r="I880" t="s">
        <v>9802</v>
      </c>
      <c r="J880" t="s">
        <v>100</v>
      </c>
      <c r="K880">
        <v>2</v>
      </c>
      <c r="L880">
        <v>2</v>
      </c>
      <c r="M880">
        <v>12.78</v>
      </c>
      <c r="N880">
        <v>15.587999999999999</v>
      </c>
      <c r="O880" t="s">
        <v>189</v>
      </c>
      <c r="P880" t="s">
        <v>13</v>
      </c>
      <c r="Q880" t="s">
        <v>826</v>
      </c>
      <c r="R880" t="s">
        <v>277</v>
      </c>
      <c r="S880" t="s">
        <v>826</v>
      </c>
      <c r="T880" t="s">
        <v>16</v>
      </c>
      <c r="U880" t="s">
        <v>2073</v>
      </c>
      <c r="V880" t="s">
        <v>2410</v>
      </c>
      <c r="W880">
        <v>100</v>
      </c>
      <c r="X880" t="s">
        <v>32</v>
      </c>
      <c r="Y880" t="s">
        <v>6282</v>
      </c>
      <c r="Z880" t="s">
        <v>6282</v>
      </c>
      <c r="AA880" t="s">
        <v>189</v>
      </c>
      <c r="AB880" s="138">
        <v>44529</v>
      </c>
      <c r="AC880" s="138">
        <v>44710</v>
      </c>
      <c r="AD880" t="s">
        <v>6240</v>
      </c>
      <c r="AE880" t="s">
        <v>5385</v>
      </c>
      <c r="AF880" t="s">
        <v>16</v>
      </c>
      <c r="AG880" t="s">
        <v>189</v>
      </c>
      <c r="AH880" s="138">
        <v>45625</v>
      </c>
      <c r="AI880" t="s">
        <v>2414</v>
      </c>
      <c r="AJ880" t="s">
        <v>189</v>
      </c>
      <c r="AK880" t="s">
        <v>189</v>
      </c>
      <c r="AL880" t="s">
        <v>189</v>
      </c>
      <c r="AM880" t="s">
        <v>189</v>
      </c>
      <c r="AN880" t="s">
        <v>189</v>
      </c>
      <c r="AO880" t="s">
        <v>189</v>
      </c>
      <c r="AP880" t="s">
        <v>189</v>
      </c>
      <c r="AQ880" t="s">
        <v>16</v>
      </c>
      <c r="AR880" t="s">
        <v>189</v>
      </c>
      <c r="AS880" t="s">
        <v>16</v>
      </c>
      <c r="AT880" t="s">
        <v>189</v>
      </c>
      <c r="AU880" t="s">
        <v>9344</v>
      </c>
      <c r="AV880" t="s">
        <v>189</v>
      </c>
      <c r="AW880" t="s">
        <v>16</v>
      </c>
      <c r="AX880" t="s">
        <v>16</v>
      </c>
      <c r="AY880" t="s">
        <v>16</v>
      </c>
      <c r="AZ880" t="s">
        <v>16</v>
      </c>
      <c r="BA880" t="s">
        <v>16</v>
      </c>
      <c r="BB880" t="s">
        <v>16</v>
      </c>
      <c r="BC880" t="s">
        <v>16</v>
      </c>
      <c r="BD880" t="s">
        <v>16</v>
      </c>
      <c r="BE880" t="s">
        <v>16</v>
      </c>
      <c r="BF880" t="s">
        <v>189</v>
      </c>
      <c r="BG880" t="s">
        <v>189</v>
      </c>
      <c r="BH880">
        <v>0</v>
      </c>
      <c r="BI880">
        <v>0</v>
      </c>
      <c r="BJ880">
        <v>0</v>
      </c>
      <c r="BK880" t="s">
        <v>189</v>
      </c>
      <c r="BL880" t="s">
        <v>189</v>
      </c>
      <c r="BN880" t="s">
        <v>3813</v>
      </c>
      <c r="BO880" t="s">
        <v>16</v>
      </c>
      <c r="BP880" t="s">
        <v>3816</v>
      </c>
      <c r="BQ880" t="s">
        <v>184</v>
      </c>
      <c r="BR880" t="s">
        <v>6745</v>
      </c>
      <c r="BS880" t="s">
        <v>16</v>
      </c>
      <c r="BT880" t="s">
        <v>16</v>
      </c>
      <c r="BU880" t="s">
        <v>189</v>
      </c>
      <c r="BV880" t="s">
        <v>58</v>
      </c>
      <c r="BW880" t="s">
        <v>189</v>
      </c>
      <c r="BX880" t="s">
        <v>423</v>
      </c>
      <c r="BY880" t="s">
        <v>16</v>
      </c>
      <c r="BZ880" s="138"/>
      <c r="CA880" s="138">
        <v>43458</v>
      </c>
      <c r="CB880" t="s">
        <v>34</v>
      </c>
      <c r="CC880" t="s">
        <v>6745</v>
      </c>
      <c r="CD880" t="s">
        <v>6307</v>
      </c>
      <c r="CE880" t="s">
        <v>189</v>
      </c>
      <c r="CF880" t="s">
        <v>189</v>
      </c>
      <c r="CG880" t="s">
        <v>189</v>
      </c>
      <c r="CH880">
        <v>2021</v>
      </c>
      <c r="CI880" s="7">
        <v>44523</v>
      </c>
      <c r="CJ880" t="s">
        <v>4723</v>
      </c>
      <c r="CK880">
        <v>11</v>
      </c>
      <c r="CL880">
        <v>48</v>
      </c>
      <c r="CM880" s="7">
        <v>44522</v>
      </c>
      <c r="CN880" t="s">
        <v>11856</v>
      </c>
      <c r="CO880" t="s">
        <v>10431</v>
      </c>
      <c r="CP880" t="s">
        <v>11366</v>
      </c>
      <c r="CQ880" t="s">
        <v>11844</v>
      </c>
      <c r="CR880" t="s">
        <v>6013</v>
      </c>
      <c r="CS880" t="s">
        <v>6014</v>
      </c>
      <c r="CT880" t="s">
        <v>6069</v>
      </c>
      <c r="CU880" t="s">
        <v>9873</v>
      </c>
      <c r="CV880" t="s">
        <v>6310</v>
      </c>
      <c r="CW880" t="s">
        <v>9874</v>
      </c>
      <c r="CX880" t="s">
        <v>3815</v>
      </c>
      <c r="CY880" t="s">
        <v>9813</v>
      </c>
      <c r="CZ880" t="s">
        <v>6730</v>
      </c>
      <c r="DA880" t="s">
        <v>188</v>
      </c>
      <c r="DB880" t="s">
        <v>16</v>
      </c>
      <c r="DC880" t="s">
        <v>3813</v>
      </c>
      <c r="DD880" t="s">
        <v>32</v>
      </c>
      <c r="DE880" t="s">
        <v>16</v>
      </c>
      <c r="DF880" t="s">
        <v>16</v>
      </c>
      <c r="DG880" t="s">
        <v>4727</v>
      </c>
      <c r="DH880" t="s">
        <v>2051</v>
      </c>
      <c r="DI880" t="s">
        <v>4504</v>
      </c>
      <c r="DJ880" t="s">
        <v>16</v>
      </c>
      <c r="DK880" t="s">
        <v>16</v>
      </c>
      <c r="DL880" t="s">
        <v>4465</v>
      </c>
      <c r="DM880" t="s">
        <v>16</v>
      </c>
      <c r="DN880" t="s">
        <v>189</v>
      </c>
      <c r="DO880" t="s">
        <v>11857</v>
      </c>
      <c r="DP880" t="s">
        <v>8527</v>
      </c>
      <c r="DQ880" t="s">
        <v>10439</v>
      </c>
      <c r="DR880" t="s">
        <v>8515</v>
      </c>
    </row>
    <row r="881" spans="1:122" x14ac:dyDescent="0.25">
      <c r="A881">
        <v>34</v>
      </c>
      <c r="B881" t="s">
        <v>189</v>
      </c>
      <c r="C881" t="s">
        <v>4255</v>
      </c>
      <c r="D881" s="138">
        <v>44509</v>
      </c>
      <c r="E881" t="s">
        <v>4226</v>
      </c>
      <c r="F881" t="s">
        <v>4223</v>
      </c>
      <c r="G881" t="s">
        <v>1926</v>
      </c>
      <c r="H881" t="s">
        <v>4223</v>
      </c>
      <c r="I881" t="s">
        <v>4840</v>
      </c>
      <c r="J881" t="s">
        <v>100</v>
      </c>
      <c r="K881">
        <v>4</v>
      </c>
      <c r="L881">
        <v>4</v>
      </c>
      <c r="M881">
        <v>25.57</v>
      </c>
      <c r="N881">
        <v>31.16</v>
      </c>
      <c r="O881" t="s">
        <v>189</v>
      </c>
      <c r="P881" t="s">
        <v>104</v>
      </c>
      <c r="Q881" t="s">
        <v>501</v>
      </c>
      <c r="R881" t="s">
        <v>4026</v>
      </c>
      <c r="S881" t="s">
        <v>4254</v>
      </c>
      <c r="T881" t="s">
        <v>4254</v>
      </c>
      <c r="U881" t="s">
        <v>2080</v>
      </c>
      <c r="V881" t="s">
        <v>2410</v>
      </c>
      <c r="W881">
        <v>99.738</v>
      </c>
      <c r="X881" t="s">
        <v>32</v>
      </c>
      <c r="Y881" t="s">
        <v>6282</v>
      </c>
      <c r="Z881" t="s">
        <v>6282</v>
      </c>
      <c r="AA881" t="s">
        <v>189</v>
      </c>
      <c r="AB881" s="138">
        <v>44517</v>
      </c>
      <c r="AC881" s="138">
        <v>44698</v>
      </c>
      <c r="AD881" t="s">
        <v>6240</v>
      </c>
      <c r="AE881" t="s">
        <v>5450</v>
      </c>
      <c r="AF881" t="s">
        <v>16</v>
      </c>
      <c r="AG881" t="s">
        <v>189</v>
      </c>
      <c r="AH881" s="138">
        <v>46343</v>
      </c>
      <c r="AI881" t="s">
        <v>2414</v>
      </c>
      <c r="AJ881" t="s">
        <v>189</v>
      </c>
      <c r="AK881" t="s">
        <v>189</v>
      </c>
      <c r="AL881" t="s">
        <v>189</v>
      </c>
      <c r="AM881" t="s">
        <v>189</v>
      </c>
      <c r="AN881" t="s">
        <v>189</v>
      </c>
      <c r="AO881" t="s">
        <v>189</v>
      </c>
      <c r="AP881" t="s">
        <v>189</v>
      </c>
      <c r="AQ881" t="s">
        <v>16</v>
      </c>
      <c r="AR881" t="s">
        <v>189</v>
      </c>
      <c r="AS881" t="s">
        <v>8528</v>
      </c>
      <c r="AT881" t="s">
        <v>189</v>
      </c>
      <c r="AU881" t="s">
        <v>9344</v>
      </c>
      <c r="AV881" t="s">
        <v>189</v>
      </c>
      <c r="AW881" t="s">
        <v>16</v>
      </c>
      <c r="AX881" t="s">
        <v>16</v>
      </c>
      <c r="AY881" t="s">
        <v>16</v>
      </c>
      <c r="AZ881" t="s">
        <v>16</v>
      </c>
      <c r="BA881" t="s">
        <v>16</v>
      </c>
      <c r="BB881" t="s">
        <v>16</v>
      </c>
      <c r="BC881" t="s">
        <v>16</v>
      </c>
      <c r="BD881" t="s">
        <v>16</v>
      </c>
      <c r="BE881" t="s">
        <v>16</v>
      </c>
      <c r="BF881" t="s">
        <v>189</v>
      </c>
      <c r="BG881" t="s">
        <v>189</v>
      </c>
      <c r="BH881">
        <v>0</v>
      </c>
      <c r="BI881">
        <v>0</v>
      </c>
      <c r="BJ881">
        <v>0</v>
      </c>
      <c r="BK881" t="s">
        <v>189</v>
      </c>
      <c r="BL881" t="s">
        <v>189</v>
      </c>
      <c r="BN881" t="s">
        <v>4224</v>
      </c>
      <c r="BO881" t="s">
        <v>16</v>
      </c>
      <c r="BP881" t="s">
        <v>4226</v>
      </c>
      <c r="BQ881" t="s">
        <v>301</v>
      </c>
      <c r="BR881" t="s">
        <v>6745</v>
      </c>
      <c r="BS881" t="s">
        <v>16</v>
      </c>
      <c r="BT881" t="s">
        <v>16</v>
      </c>
      <c r="BU881" t="s">
        <v>189</v>
      </c>
      <c r="BV881" t="s">
        <v>67</v>
      </c>
      <c r="BW881" t="s">
        <v>16</v>
      </c>
      <c r="BX881" t="s">
        <v>485</v>
      </c>
      <c r="BY881" t="s">
        <v>16</v>
      </c>
      <c r="BZ881" s="138"/>
      <c r="CA881" s="138">
        <v>43300</v>
      </c>
      <c r="CB881" t="s">
        <v>34</v>
      </c>
      <c r="CC881" t="s">
        <v>6745</v>
      </c>
      <c r="CD881" t="s">
        <v>6307</v>
      </c>
      <c r="CE881" t="s">
        <v>189</v>
      </c>
      <c r="CF881" t="s">
        <v>189</v>
      </c>
      <c r="CG881" t="s">
        <v>189</v>
      </c>
      <c r="CH881">
        <v>2021</v>
      </c>
      <c r="CI881" s="7">
        <v>44509</v>
      </c>
      <c r="CJ881" t="s">
        <v>16</v>
      </c>
      <c r="CK881">
        <v>11</v>
      </c>
      <c r="CL881">
        <v>46</v>
      </c>
      <c r="CM881" s="7">
        <v>44508</v>
      </c>
      <c r="CN881" t="s">
        <v>11858</v>
      </c>
      <c r="CO881" t="s">
        <v>10431</v>
      </c>
      <c r="CP881" t="s">
        <v>11366</v>
      </c>
      <c r="CQ881" t="s">
        <v>11844</v>
      </c>
      <c r="CR881" t="s">
        <v>6013</v>
      </c>
      <c r="CS881" t="s">
        <v>6016</v>
      </c>
      <c r="CT881" t="s">
        <v>6069</v>
      </c>
      <c r="CU881" t="s">
        <v>6826</v>
      </c>
      <c r="CV881" t="s">
        <v>6310</v>
      </c>
      <c r="CW881" t="s">
        <v>9912</v>
      </c>
      <c r="CX881" t="s">
        <v>4225</v>
      </c>
      <c r="CY881" t="s">
        <v>9813</v>
      </c>
      <c r="CZ881" t="s">
        <v>6730</v>
      </c>
      <c r="DA881" t="s">
        <v>252</v>
      </c>
      <c r="DB881" t="s">
        <v>9800</v>
      </c>
      <c r="DC881" t="s">
        <v>4224</v>
      </c>
      <c r="DD881" t="s">
        <v>32</v>
      </c>
      <c r="DE881" t="s">
        <v>16</v>
      </c>
      <c r="DF881" t="s">
        <v>16</v>
      </c>
      <c r="DG881" t="s">
        <v>4730</v>
      </c>
      <c r="DH881" t="s">
        <v>2051</v>
      </c>
      <c r="DI881" t="s">
        <v>4502</v>
      </c>
      <c r="DJ881" t="s">
        <v>16</v>
      </c>
      <c r="DK881" t="s">
        <v>16</v>
      </c>
      <c r="DL881" t="s">
        <v>4465</v>
      </c>
      <c r="DM881" t="s">
        <v>16</v>
      </c>
      <c r="DN881" t="s">
        <v>189</v>
      </c>
      <c r="DO881" t="s">
        <v>11859</v>
      </c>
      <c r="DP881" t="s">
        <v>8529</v>
      </c>
      <c r="DQ881" t="s">
        <v>10440</v>
      </c>
      <c r="DR881" t="s">
        <v>8531</v>
      </c>
    </row>
    <row r="882" spans="1:122" x14ac:dyDescent="0.25">
      <c r="A882">
        <v>33</v>
      </c>
      <c r="B882" t="s">
        <v>189</v>
      </c>
      <c r="C882" t="s">
        <v>4227</v>
      </c>
      <c r="D882" s="138">
        <v>44509</v>
      </c>
      <c r="E882" t="s">
        <v>4226</v>
      </c>
      <c r="F882" t="s">
        <v>4223</v>
      </c>
      <c r="G882" t="s">
        <v>1926</v>
      </c>
      <c r="H882" t="s">
        <v>4223</v>
      </c>
      <c r="I882" t="s">
        <v>4840</v>
      </c>
      <c r="J882" t="s">
        <v>100</v>
      </c>
      <c r="K882">
        <v>5</v>
      </c>
      <c r="L882">
        <v>5</v>
      </c>
      <c r="M882">
        <v>31.96</v>
      </c>
      <c r="N882">
        <v>38.950000000000003</v>
      </c>
      <c r="O882" t="s">
        <v>189</v>
      </c>
      <c r="P882" t="s">
        <v>65</v>
      </c>
      <c r="Q882" t="s">
        <v>3518</v>
      </c>
      <c r="R882" t="s">
        <v>4252</v>
      </c>
      <c r="S882" t="s">
        <v>4253</v>
      </c>
      <c r="T882" t="s">
        <v>4253</v>
      </c>
      <c r="U882" t="s">
        <v>2080</v>
      </c>
      <c r="V882" t="s">
        <v>2410</v>
      </c>
      <c r="W882">
        <v>99.075000000000003</v>
      </c>
      <c r="X882" t="s">
        <v>32</v>
      </c>
      <c r="Y882" t="s">
        <v>6282</v>
      </c>
      <c r="Z882" t="s">
        <v>6282</v>
      </c>
      <c r="AA882" t="s">
        <v>189</v>
      </c>
      <c r="AB882" s="138">
        <v>44517</v>
      </c>
      <c r="AC882" s="138">
        <v>44698</v>
      </c>
      <c r="AD882" t="s">
        <v>6240</v>
      </c>
      <c r="AE882" t="s">
        <v>5450</v>
      </c>
      <c r="AF882" t="s">
        <v>16</v>
      </c>
      <c r="AG882" t="s">
        <v>189</v>
      </c>
      <c r="AH882" s="138">
        <v>48169</v>
      </c>
      <c r="AI882" t="s">
        <v>2414</v>
      </c>
      <c r="AJ882" t="s">
        <v>189</v>
      </c>
      <c r="AK882" t="s">
        <v>189</v>
      </c>
      <c r="AL882" t="s">
        <v>189</v>
      </c>
      <c r="AM882" t="s">
        <v>189</v>
      </c>
      <c r="AN882" t="s">
        <v>189</v>
      </c>
      <c r="AO882" t="s">
        <v>189</v>
      </c>
      <c r="AP882" t="s">
        <v>189</v>
      </c>
      <c r="AQ882" t="s">
        <v>16</v>
      </c>
      <c r="AR882" t="s">
        <v>189</v>
      </c>
      <c r="AS882" t="s">
        <v>8528</v>
      </c>
      <c r="AT882" t="s">
        <v>189</v>
      </c>
      <c r="AU882" t="s">
        <v>9344</v>
      </c>
      <c r="AV882" t="s">
        <v>189</v>
      </c>
      <c r="AW882" t="s">
        <v>16</v>
      </c>
      <c r="AX882" t="s">
        <v>16</v>
      </c>
      <c r="AY882" t="s">
        <v>16</v>
      </c>
      <c r="AZ882" t="s">
        <v>16</v>
      </c>
      <c r="BA882" t="s">
        <v>16</v>
      </c>
      <c r="BB882" t="s">
        <v>16</v>
      </c>
      <c r="BC882" t="s">
        <v>16</v>
      </c>
      <c r="BD882" t="s">
        <v>16</v>
      </c>
      <c r="BE882" t="s">
        <v>16</v>
      </c>
      <c r="BF882" t="s">
        <v>189</v>
      </c>
      <c r="BG882" t="s">
        <v>189</v>
      </c>
      <c r="BH882">
        <v>0</v>
      </c>
      <c r="BI882">
        <v>0</v>
      </c>
      <c r="BJ882">
        <v>0</v>
      </c>
      <c r="BK882" t="s">
        <v>189</v>
      </c>
      <c r="BL882" t="s">
        <v>189</v>
      </c>
      <c r="BN882" t="s">
        <v>4224</v>
      </c>
      <c r="BO882" t="s">
        <v>16</v>
      </c>
      <c r="BP882" t="s">
        <v>4226</v>
      </c>
      <c r="BQ882" t="s">
        <v>301</v>
      </c>
      <c r="BR882" t="s">
        <v>6745</v>
      </c>
      <c r="BS882" t="s">
        <v>16</v>
      </c>
      <c r="BT882" t="s">
        <v>16</v>
      </c>
      <c r="BU882" t="s">
        <v>189</v>
      </c>
      <c r="BV882" t="s">
        <v>67</v>
      </c>
      <c r="BW882" t="s">
        <v>16</v>
      </c>
      <c r="BX882" t="s">
        <v>485</v>
      </c>
      <c r="BY882" t="s">
        <v>16</v>
      </c>
      <c r="BZ882" s="138"/>
      <c r="CA882" s="138">
        <v>43300</v>
      </c>
      <c r="CB882" t="s">
        <v>34</v>
      </c>
      <c r="CC882" t="s">
        <v>6745</v>
      </c>
      <c r="CD882" t="s">
        <v>6307</v>
      </c>
      <c r="CE882" t="s">
        <v>189</v>
      </c>
      <c r="CF882" t="s">
        <v>189</v>
      </c>
      <c r="CG882" t="s">
        <v>189</v>
      </c>
      <c r="CH882">
        <v>2021</v>
      </c>
      <c r="CI882" s="7">
        <v>44509</v>
      </c>
      <c r="CJ882" t="s">
        <v>16</v>
      </c>
      <c r="CK882">
        <v>11</v>
      </c>
      <c r="CL882">
        <v>46</v>
      </c>
      <c r="CM882" s="7">
        <v>44508</v>
      </c>
      <c r="CN882" t="s">
        <v>11858</v>
      </c>
      <c r="CO882" t="s">
        <v>10431</v>
      </c>
      <c r="CP882" t="s">
        <v>11366</v>
      </c>
      <c r="CQ882" t="s">
        <v>11844</v>
      </c>
      <c r="CR882" t="s">
        <v>6013</v>
      </c>
      <c r="CS882" t="s">
        <v>6016</v>
      </c>
      <c r="CT882" t="s">
        <v>6069</v>
      </c>
      <c r="CU882" t="s">
        <v>6826</v>
      </c>
      <c r="CV882" t="s">
        <v>6310</v>
      </c>
      <c r="CW882" t="s">
        <v>9947</v>
      </c>
      <c r="CX882" t="s">
        <v>4225</v>
      </c>
      <c r="CY882" t="s">
        <v>9813</v>
      </c>
      <c r="CZ882" t="s">
        <v>6730</v>
      </c>
      <c r="DA882" t="s">
        <v>252</v>
      </c>
      <c r="DB882" t="s">
        <v>9800</v>
      </c>
      <c r="DC882" t="s">
        <v>4224</v>
      </c>
      <c r="DD882" t="s">
        <v>32</v>
      </c>
      <c r="DE882" t="s">
        <v>16</v>
      </c>
      <c r="DF882" t="s">
        <v>16</v>
      </c>
      <c r="DG882" t="s">
        <v>4729</v>
      </c>
      <c r="DH882" t="s">
        <v>2051</v>
      </c>
      <c r="DI882" t="s">
        <v>4517</v>
      </c>
      <c r="DJ882" t="s">
        <v>16</v>
      </c>
      <c r="DK882" t="s">
        <v>16</v>
      </c>
      <c r="DL882" t="s">
        <v>4465</v>
      </c>
      <c r="DM882" t="s">
        <v>16</v>
      </c>
      <c r="DN882" t="s">
        <v>189</v>
      </c>
      <c r="DO882" t="s">
        <v>11860</v>
      </c>
      <c r="DP882" t="s">
        <v>8529</v>
      </c>
      <c r="DQ882" t="s">
        <v>10440</v>
      </c>
      <c r="DR882" t="s">
        <v>8530</v>
      </c>
    </row>
    <row r="883" spans="1:122" x14ac:dyDescent="0.25">
      <c r="A883">
        <v>32</v>
      </c>
      <c r="B883" t="s">
        <v>189</v>
      </c>
      <c r="C883" t="s">
        <v>2385</v>
      </c>
      <c r="D883" s="138">
        <v>44509</v>
      </c>
      <c r="E883" t="s">
        <v>2365</v>
      </c>
      <c r="F883" t="s">
        <v>11</v>
      </c>
      <c r="G883" t="s">
        <v>1926</v>
      </c>
      <c r="H883" t="s">
        <v>11</v>
      </c>
      <c r="I883" t="s">
        <v>9802</v>
      </c>
      <c r="J883" t="s">
        <v>12</v>
      </c>
      <c r="K883">
        <v>10</v>
      </c>
      <c r="L883">
        <v>1.56</v>
      </c>
      <c r="M883">
        <v>10</v>
      </c>
      <c r="N883">
        <v>12.19</v>
      </c>
      <c r="O883" t="s">
        <v>189</v>
      </c>
      <c r="P883" t="s">
        <v>65</v>
      </c>
      <c r="Q883" t="s">
        <v>157</v>
      </c>
      <c r="R883" t="s">
        <v>16</v>
      </c>
      <c r="S883" t="s">
        <v>16</v>
      </c>
      <c r="T883" t="s">
        <v>16</v>
      </c>
      <c r="U883" t="s">
        <v>16</v>
      </c>
      <c r="V883" t="s">
        <v>2410</v>
      </c>
      <c r="W883">
        <v>100</v>
      </c>
      <c r="X883" t="s">
        <v>15</v>
      </c>
      <c r="Y883" t="s">
        <v>6283</v>
      </c>
      <c r="Z883" t="s">
        <v>6283</v>
      </c>
      <c r="AA883" t="s">
        <v>189</v>
      </c>
      <c r="AB883" s="138">
        <v>44512</v>
      </c>
      <c r="AC883" s="138">
        <v>44877</v>
      </c>
      <c r="AD883" t="s">
        <v>6241</v>
      </c>
      <c r="AE883" t="s">
        <v>5293</v>
      </c>
      <c r="AF883" t="s">
        <v>16</v>
      </c>
      <c r="AG883" t="s">
        <v>189</v>
      </c>
      <c r="AH883" s="138">
        <v>48164</v>
      </c>
      <c r="AI883" t="s">
        <v>2419</v>
      </c>
      <c r="AJ883" t="s">
        <v>189</v>
      </c>
      <c r="AK883" t="s">
        <v>189</v>
      </c>
      <c r="AL883" t="s">
        <v>189</v>
      </c>
      <c r="AM883" t="s">
        <v>189</v>
      </c>
      <c r="AN883" t="s">
        <v>189</v>
      </c>
      <c r="AO883" t="s">
        <v>189</v>
      </c>
      <c r="AP883" t="s">
        <v>189</v>
      </c>
      <c r="AQ883" t="s">
        <v>16</v>
      </c>
      <c r="AR883" t="s">
        <v>189</v>
      </c>
      <c r="AS883" t="s">
        <v>16</v>
      </c>
      <c r="AT883" t="s">
        <v>189</v>
      </c>
      <c r="AU883" t="s">
        <v>9344</v>
      </c>
      <c r="AV883" t="s">
        <v>189</v>
      </c>
      <c r="AW883" t="s">
        <v>16</v>
      </c>
      <c r="AX883" t="s">
        <v>16</v>
      </c>
      <c r="AY883" t="s">
        <v>16</v>
      </c>
      <c r="AZ883" t="s">
        <v>16</v>
      </c>
      <c r="BA883" t="s">
        <v>16</v>
      </c>
      <c r="BB883" t="s">
        <v>16</v>
      </c>
      <c r="BC883" t="s">
        <v>16</v>
      </c>
      <c r="BD883" t="s">
        <v>16</v>
      </c>
      <c r="BE883" t="s">
        <v>16</v>
      </c>
      <c r="BF883" t="s">
        <v>189</v>
      </c>
      <c r="BG883" t="s">
        <v>189</v>
      </c>
      <c r="BH883">
        <v>0</v>
      </c>
      <c r="BI883">
        <v>0</v>
      </c>
      <c r="BJ883">
        <v>0</v>
      </c>
      <c r="BK883" t="s">
        <v>189</v>
      </c>
      <c r="BL883" t="s">
        <v>189</v>
      </c>
      <c r="BN883" t="s">
        <v>2366</v>
      </c>
      <c r="BO883" t="s">
        <v>16</v>
      </c>
      <c r="BP883" t="s">
        <v>2365</v>
      </c>
      <c r="BQ883" t="s">
        <v>184</v>
      </c>
      <c r="BR883" t="s">
        <v>6744</v>
      </c>
      <c r="BS883" t="s">
        <v>1494</v>
      </c>
      <c r="BT883" t="s">
        <v>16</v>
      </c>
      <c r="BU883" t="s">
        <v>189</v>
      </c>
      <c r="BV883" t="s">
        <v>18</v>
      </c>
      <c r="BW883" t="s">
        <v>9677</v>
      </c>
      <c r="BX883" t="s">
        <v>1181</v>
      </c>
      <c r="BY883" t="s">
        <v>3249</v>
      </c>
      <c r="BZ883" s="138"/>
      <c r="CA883" s="138">
        <v>44509</v>
      </c>
      <c r="CB883" t="s">
        <v>17</v>
      </c>
      <c r="CC883" t="s">
        <v>17</v>
      </c>
      <c r="CD883" t="s">
        <v>6307</v>
      </c>
      <c r="CE883" t="s">
        <v>189</v>
      </c>
      <c r="CF883" t="s">
        <v>189</v>
      </c>
      <c r="CG883" t="s">
        <v>189</v>
      </c>
      <c r="CH883">
        <v>2021</v>
      </c>
      <c r="CI883" s="7">
        <v>44509</v>
      </c>
      <c r="CJ883" t="s">
        <v>4723</v>
      </c>
      <c r="CK883">
        <v>11</v>
      </c>
      <c r="CL883">
        <v>46</v>
      </c>
      <c r="CM883" s="7">
        <v>44508</v>
      </c>
      <c r="CN883" t="s">
        <v>11858</v>
      </c>
      <c r="CO883" t="s">
        <v>10431</v>
      </c>
      <c r="CP883" t="s">
        <v>11366</v>
      </c>
      <c r="CQ883" t="s">
        <v>11844</v>
      </c>
      <c r="CR883" t="s">
        <v>6013</v>
      </c>
      <c r="CS883" t="s">
        <v>6016</v>
      </c>
      <c r="CT883" t="s">
        <v>6069</v>
      </c>
      <c r="CU883" t="s">
        <v>9873</v>
      </c>
      <c r="CV883" t="s">
        <v>6307</v>
      </c>
      <c r="CW883" t="s">
        <v>9947</v>
      </c>
      <c r="CX883" t="s">
        <v>3248</v>
      </c>
      <c r="CY883" t="s">
        <v>9817</v>
      </c>
      <c r="CZ883" t="s">
        <v>6741</v>
      </c>
      <c r="DA883" t="s">
        <v>188</v>
      </c>
      <c r="DB883" t="s">
        <v>16</v>
      </c>
      <c r="DC883" t="s">
        <v>16</v>
      </c>
      <c r="DD883" t="s">
        <v>15</v>
      </c>
      <c r="DE883" t="s">
        <v>16</v>
      </c>
      <c r="DF883" t="s">
        <v>16</v>
      </c>
      <c r="DG883" t="s">
        <v>4729</v>
      </c>
      <c r="DH883" t="s">
        <v>2052</v>
      </c>
      <c r="DI883" t="s">
        <v>6114</v>
      </c>
      <c r="DJ883" t="s">
        <v>16</v>
      </c>
      <c r="DK883" t="s">
        <v>9817</v>
      </c>
      <c r="DL883" t="s">
        <v>9817</v>
      </c>
      <c r="DM883" t="s">
        <v>16</v>
      </c>
      <c r="DN883" t="s">
        <v>189</v>
      </c>
      <c r="DO883" t="s">
        <v>11861</v>
      </c>
      <c r="DP883" t="s">
        <v>8532</v>
      </c>
      <c r="DQ883" t="s">
        <v>10440</v>
      </c>
      <c r="DR883" t="s">
        <v>10441</v>
      </c>
    </row>
    <row r="884" spans="1:122" x14ac:dyDescent="0.25">
      <c r="A884">
        <v>31</v>
      </c>
      <c r="B884" t="s">
        <v>189</v>
      </c>
      <c r="C884" t="s">
        <v>6355</v>
      </c>
      <c r="D884" s="138">
        <v>44495</v>
      </c>
      <c r="E884" t="s">
        <v>6886</v>
      </c>
      <c r="F884" t="s">
        <v>6356</v>
      </c>
      <c r="G884" t="s">
        <v>1926</v>
      </c>
      <c r="H884" t="s">
        <v>3381</v>
      </c>
      <c r="I884" t="s">
        <v>4840</v>
      </c>
      <c r="J884" t="s">
        <v>12</v>
      </c>
      <c r="K884">
        <v>17</v>
      </c>
      <c r="L884">
        <v>2.669</v>
      </c>
      <c r="M884">
        <v>17</v>
      </c>
      <c r="N884">
        <v>20.706</v>
      </c>
      <c r="O884" t="s">
        <v>189</v>
      </c>
      <c r="P884" t="s">
        <v>104</v>
      </c>
      <c r="Q884" t="s">
        <v>2867</v>
      </c>
      <c r="R884" t="s">
        <v>743</v>
      </c>
      <c r="S884" t="s">
        <v>2867</v>
      </c>
      <c r="T884" t="s">
        <v>16</v>
      </c>
      <c r="U884" t="s">
        <v>1938</v>
      </c>
      <c r="V884" t="s">
        <v>2410</v>
      </c>
      <c r="W884">
        <v>100</v>
      </c>
      <c r="X884" t="s">
        <v>15</v>
      </c>
      <c r="Y884" t="s">
        <v>6893</v>
      </c>
      <c r="Z884" t="s">
        <v>1048</v>
      </c>
      <c r="AA884" t="s">
        <v>189</v>
      </c>
      <c r="AB884" s="138">
        <v>44502</v>
      </c>
      <c r="AC884" s="138">
        <v>44683</v>
      </c>
      <c r="AD884" t="s">
        <v>189</v>
      </c>
      <c r="AE884" t="s">
        <v>5597</v>
      </c>
      <c r="AF884" t="s">
        <v>16</v>
      </c>
      <c r="AG884" t="s">
        <v>189</v>
      </c>
      <c r="AH884" s="138">
        <v>46328</v>
      </c>
      <c r="AI884" t="s">
        <v>2414</v>
      </c>
      <c r="AJ884" t="s">
        <v>189</v>
      </c>
      <c r="AK884" t="s">
        <v>189</v>
      </c>
      <c r="AL884" t="s">
        <v>189</v>
      </c>
      <c r="AM884" t="s">
        <v>189</v>
      </c>
      <c r="AN884" t="s">
        <v>189</v>
      </c>
      <c r="AO884" t="s">
        <v>189</v>
      </c>
      <c r="AP884" t="s">
        <v>189</v>
      </c>
      <c r="AQ884" t="s">
        <v>16</v>
      </c>
      <c r="AR884" t="s">
        <v>189</v>
      </c>
      <c r="AS884" t="s">
        <v>16</v>
      </c>
      <c r="AT884" t="s">
        <v>189</v>
      </c>
      <c r="AU884" t="s">
        <v>9344</v>
      </c>
      <c r="AV884" t="s">
        <v>189</v>
      </c>
      <c r="AW884" t="s">
        <v>16</v>
      </c>
      <c r="AX884" t="s">
        <v>16</v>
      </c>
      <c r="AY884" t="s">
        <v>16</v>
      </c>
      <c r="AZ884" t="s">
        <v>16</v>
      </c>
      <c r="BA884" t="s">
        <v>16</v>
      </c>
      <c r="BB884" t="s">
        <v>16</v>
      </c>
      <c r="BC884" t="s">
        <v>199</v>
      </c>
      <c r="BD884" t="s">
        <v>16</v>
      </c>
      <c r="BE884" t="s">
        <v>2136</v>
      </c>
      <c r="BF884" t="s">
        <v>189</v>
      </c>
      <c r="BG884" t="s">
        <v>189</v>
      </c>
      <c r="BH884">
        <v>0</v>
      </c>
      <c r="BI884">
        <v>0</v>
      </c>
      <c r="BJ884">
        <v>0</v>
      </c>
      <c r="BK884" t="s">
        <v>189</v>
      </c>
      <c r="BL884" t="s">
        <v>189</v>
      </c>
      <c r="BN884" t="s">
        <v>1603</v>
      </c>
      <c r="BO884" t="s">
        <v>16</v>
      </c>
      <c r="BP884" t="s">
        <v>6886</v>
      </c>
      <c r="BQ884" t="s">
        <v>260</v>
      </c>
      <c r="BR884" t="s">
        <v>5653</v>
      </c>
      <c r="BS884" t="s">
        <v>9678</v>
      </c>
      <c r="BT884" t="s">
        <v>9736</v>
      </c>
      <c r="BU884" t="s">
        <v>189</v>
      </c>
      <c r="BV884" t="s">
        <v>129</v>
      </c>
      <c r="BW884" t="s">
        <v>16</v>
      </c>
      <c r="BX884" t="s">
        <v>16</v>
      </c>
      <c r="BY884" t="s">
        <v>16</v>
      </c>
      <c r="BZ884" s="138"/>
      <c r="CA884" s="138">
        <v>40918</v>
      </c>
      <c r="CB884" t="s">
        <v>29</v>
      </c>
      <c r="CC884" t="s">
        <v>29</v>
      </c>
      <c r="CD884" t="s">
        <v>6307</v>
      </c>
      <c r="CE884" t="s">
        <v>189</v>
      </c>
      <c r="CF884" t="s">
        <v>6307</v>
      </c>
      <c r="CG884" t="s">
        <v>189</v>
      </c>
      <c r="CH884">
        <v>2021</v>
      </c>
      <c r="CI884" s="7">
        <v>44495</v>
      </c>
      <c r="CJ884" t="s">
        <v>16</v>
      </c>
      <c r="CK884">
        <v>10</v>
      </c>
      <c r="CL884">
        <v>44</v>
      </c>
      <c r="CM884" s="7">
        <v>44494</v>
      </c>
      <c r="CN884" t="s">
        <v>11862</v>
      </c>
      <c r="CO884" t="s">
        <v>10431</v>
      </c>
      <c r="CP884" t="s">
        <v>11366</v>
      </c>
      <c r="CQ884" t="s">
        <v>11844</v>
      </c>
      <c r="CR884" t="s">
        <v>6018</v>
      </c>
      <c r="CS884" t="s">
        <v>6019</v>
      </c>
      <c r="CT884" t="s">
        <v>6070</v>
      </c>
      <c r="CU884" t="s">
        <v>6824</v>
      </c>
      <c r="CV884" t="s">
        <v>6310</v>
      </c>
      <c r="CW884" t="s">
        <v>9912</v>
      </c>
      <c r="CX884" t="s">
        <v>1604</v>
      </c>
      <c r="CY884" t="s">
        <v>4464</v>
      </c>
      <c r="CZ884" t="s">
        <v>6234</v>
      </c>
      <c r="DA884" t="s">
        <v>252</v>
      </c>
      <c r="DB884" t="s">
        <v>9800</v>
      </c>
      <c r="DC884" t="s">
        <v>16</v>
      </c>
      <c r="DD884" t="s">
        <v>15</v>
      </c>
      <c r="DE884" t="s">
        <v>189</v>
      </c>
      <c r="DF884" t="s">
        <v>16</v>
      </c>
      <c r="DG884" t="s">
        <v>4730</v>
      </c>
      <c r="DH884" t="s">
        <v>2052</v>
      </c>
      <c r="DI884" t="s">
        <v>6164</v>
      </c>
      <c r="DJ884" t="s">
        <v>16</v>
      </c>
      <c r="DK884" t="s">
        <v>4464</v>
      </c>
      <c r="DL884" t="s">
        <v>4464</v>
      </c>
      <c r="DM884" t="s">
        <v>16</v>
      </c>
      <c r="DN884" t="s">
        <v>189</v>
      </c>
      <c r="DO884" t="s">
        <v>11863</v>
      </c>
      <c r="DP884" t="s">
        <v>8533</v>
      </c>
      <c r="DQ884" t="s">
        <v>10442</v>
      </c>
      <c r="DR884" t="s">
        <v>8535</v>
      </c>
    </row>
    <row r="885" spans="1:122" x14ac:dyDescent="0.25">
      <c r="A885">
        <v>30</v>
      </c>
      <c r="B885" t="s">
        <v>189</v>
      </c>
      <c r="C885" t="s">
        <v>6357</v>
      </c>
      <c r="D885" s="138">
        <v>44495</v>
      </c>
      <c r="E885" t="s">
        <v>6886</v>
      </c>
      <c r="F885" t="s">
        <v>6356</v>
      </c>
      <c r="G885" t="s">
        <v>1926</v>
      </c>
      <c r="H885" t="s">
        <v>3381</v>
      </c>
      <c r="I885" t="s">
        <v>4840</v>
      </c>
      <c r="J885" t="s">
        <v>12</v>
      </c>
      <c r="K885">
        <v>17.5</v>
      </c>
      <c r="L885">
        <v>2.7480000000000002</v>
      </c>
      <c r="M885">
        <v>17.5</v>
      </c>
      <c r="N885">
        <v>21.315000000000001</v>
      </c>
      <c r="O885" t="s">
        <v>189</v>
      </c>
      <c r="P885" t="s">
        <v>13</v>
      </c>
      <c r="Q885" t="s">
        <v>85</v>
      </c>
      <c r="R885" t="s">
        <v>86</v>
      </c>
      <c r="S885" t="s">
        <v>85</v>
      </c>
      <c r="T885" t="s">
        <v>16</v>
      </c>
      <c r="U885" t="s">
        <v>1938</v>
      </c>
      <c r="V885" t="s">
        <v>2410</v>
      </c>
      <c r="W885">
        <v>100</v>
      </c>
      <c r="X885" t="s">
        <v>15</v>
      </c>
      <c r="Y885" t="s">
        <v>6893</v>
      </c>
      <c r="Z885" t="s">
        <v>1048</v>
      </c>
      <c r="AA885" t="s">
        <v>189</v>
      </c>
      <c r="AB885" s="138">
        <v>44502</v>
      </c>
      <c r="AC885" s="138">
        <v>44683</v>
      </c>
      <c r="AD885" t="s">
        <v>189</v>
      </c>
      <c r="AE885" t="s">
        <v>5597</v>
      </c>
      <c r="AF885" t="s">
        <v>16</v>
      </c>
      <c r="AG885" t="s">
        <v>189</v>
      </c>
      <c r="AH885" s="138">
        <v>45598</v>
      </c>
      <c r="AI885" t="s">
        <v>2414</v>
      </c>
      <c r="AJ885" t="s">
        <v>189</v>
      </c>
      <c r="AK885" t="s">
        <v>189</v>
      </c>
      <c r="AL885" t="s">
        <v>189</v>
      </c>
      <c r="AM885" t="s">
        <v>189</v>
      </c>
      <c r="AN885" t="s">
        <v>189</v>
      </c>
      <c r="AO885" t="s">
        <v>189</v>
      </c>
      <c r="AP885" t="s">
        <v>189</v>
      </c>
      <c r="AQ885" t="s">
        <v>16</v>
      </c>
      <c r="AR885" t="s">
        <v>189</v>
      </c>
      <c r="AS885" t="s">
        <v>16</v>
      </c>
      <c r="AT885" t="s">
        <v>189</v>
      </c>
      <c r="AU885" t="s">
        <v>9344</v>
      </c>
      <c r="AV885" t="s">
        <v>189</v>
      </c>
      <c r="AW885" t="s">
        <v>16</v>
      </c>
      <c r="AX885" t="s">
        <v>16</v>
      </c>
      <c r="AY885" t="s">
        <v>16</v>
      </c>
      <c r="AZ885" t="s">
        <v>16</v>
      </c>
      <c r="BA885" t="s">
        <v>16</v>
      </c>
      <c r="BB885" t="s">
        <v>16</v>
      </c>
      <c r="BC885" t="s">
        <v>199</v>
      </c>
      <c r="BD885" t="s">
        <v>16</v>
      </c>
      <c r="BE885" t="s">
        <v>2136</v>
      </c>
      <c r="BF885" t="s">
        <v>189</v>
      </c>
      <c r="BG885" t="s">
        <v>189</v>
      </c>
      <c r="BH885">
        <v>0</v>
      </c>
      <c r="BI885">
        <v>0</v>
      </c>
      <c r="BJ885">
        <v>0</v>
      </c>
      <c r="BK885" t="s">
        <v>189</v>
      </c>
      <c r="BL885" t="s">
        <v>189</v>
      </c>
      <c r="BN885" t="s">
        <v>1603</v>
      </c>
      <c r="BO885" t="s">
        <v>16</v>
      </c>
      <c r="BP885" t="s">
        <v>6886</v>
      </c>
      <c r="BQ885" t="s">
        <v>260</v>
      </c>
      <c r="BR885" t="s">
        <v>5653</v>
      </c>
      <c r="BS885" t="s">
        <v>9678</v>
      </c>
      <c r="BT885" t="s">
        <v>9736</v>
      </c>
      <c r="BU885" t="s">
        <v>189</v>
      </c>
      <c r="BV885" t="s">
        <v>129</v>
      </c>
      <c r="BW885" t="s">
        <v>16</v>
      </c>
      <c r="BX885" t="s">
        <v>16</v>
      </c>
      <c r="BY885" t="s">
        <v>16</v>
      </c>
      <c r="BZ885" s="138"/>
      <c r="CA885" s="138">
        <v>40918</v>
      </c>
      <c r="CB885" t="s">
        <v>29</v>
      </c>
      <c r="CC885" t="s">
        <v>29</v>
      </c>
      <c r="CD885" t="s">
        <v>6307</v>
      </c>
      <c r="CE885" t="s">
        <v>189</v>
      </c>
      <c r="CF885" t="s">
        <v>6307</v>
      </c>
      <c r="CG885" t="s">
        <v>189</v>
      </c>
      <c r="CH885">
        <v>2021</v>
      </c>
      <c r="CI885" s="7">
        <v>44495</v>
      </c>
      <c r="CJ885" t="s">
        <v>16</v>
      </c>
      <c r="CK885">
        <v>10</v>
      </c>
      <c r="CL885">
        <v>44</v>
      </c>
      <c r="CM885" s="7">
        <v>44494</v>
      </c>
      <c r="CN885" t="s">
        <v>11862</v>
      </c>
      <c r="CO885" t="s">
        <v>10431</v>
      </c>
      <c r="CP885" t="s">
        <v>11366</v>
      </c>
      <c r="CQ885" t="s">
        <v>11844</v>
      </c>
      <c r="CR885" t="s">
        <v>6018</v>
      </c>
      <c r="CS885" t="s">
        <v>6019</v>
      </c>
      <c r="CT885" t="s">
        <v>6070</v>
      </c>
      <c r="CU885" t="s">
        <v>6824</v>
      </c>
      <c r="CV885" t="s">
        <v>6310</v>
      </c>
      <c r="CW885" t="s">
        <v>9874</v>
      </c>
      <c r="CX885" t="s">
        <v>1604</v>
      </c>
      <c r="CY885" t="s">
        <v>4464</v>
      </c>
      <c r="CZ885" t="s">
        <v>6234</v>
      </c>
      <c r="DA885" t="s">
        <v>252</v>
      </c>
      <c r="DB885" t="s">
        <v>9800</v>
      </c>
      <c r="DC885" t="s">
        <v>16</v>
      </c>
      <c r="DD885" t="s">
        <v>15</v>
      </c>
      <c r="DE885" t="s">
        <v>189</v>
      </c>
      <c r="DF885" t="s">
        <v>16</v>
      </c>
      <c r="DG885" t="s">
        <v>4727</v>
      </c>
      <c r="DH885" t="s">
        <v>2052</v>
      </c>
      <c r="DI885" t="s">
        <v>6391</v>
      </c>
      <c r="DJ885" t="s">
        <v>16</v>
      </c>
      <c r="DK885" t="s">
        <v>4464</v>
      </c>
      <c r="DL885" t="s">
        <v>4464</v>
      </c>
      <c r="DM885" t="s">
        <v>16</v>
      </c>
      <c r="DN885" t="s">
        <v>189</v>
      </c>
      <c r="DO885" t="s">
        <v>11864</v>
      </c>
      <c r="DP885" t="s">
        <v>8533</v>
      </c>
      <c r="DQ885" t="s">
        <v>10442</v>
      </c>
      <c r="DR885" t="s">
        <v>8536</v>
      </c>
    </row>
    <row r="886" spans="1:122" x14ac:dyDescent="0.25">
      <c r="A886">
        <v>29</v>
      </c>
      <c r="B886" t="s">
        <v>189</v>
      </c>
      <c r="C886" t="s">
        <v>6358</v>
      </c>
      <c r="D886" s="138">
        <v>44495</v>
      </c>
      <c r="E886" t="s">
        <v>6886</v>
      </c>
      <c r="F886" t="s">
        <v>6356</v>
      </c>
      <c r="G886" t="s">
        <v>1926</v>
      </c>
      <c r="H886" t="s">
        <v>3381</v>
      </c>
      <c r="I886" t="s">
        <v>4840</v>
      </c>
      <c r="J886" t="s">
        <v>12</v>
      </c>
      <c r="K886">
        <v>5.5</v>
      </c>
      <c r="L886">
        <v>0.86399999999999999</v>
      </c>
      <c r="M886">
        <v>5.5</v>
      </c>
      <c r="N886">
        <v>6.6989999999999998</v>
      </c>
      <c r="O886" t="s">
        <v>189</v>
      </c>
      <c r="P886" t="s">
        <v>65</v>
      </c>
      <c r="Q886" t="s">
        <v>976</v>
      </c>
      <c r="R886" t="s">
        <v>299</v>
      </c>
      <c r="S886" t="s">
        <v>976</v>
      </c>
      <c r="T886" t="s">
        <v>16</v>
      </c>
      <c r="U886" t="s">
        <v>2080</v>
      </c>
      <c r="V886" t="s">
        <v>2410</v>
      </c>
      <c r="W886">
        <v>100</v>
      </c>
      <c r="X886" t="s">
        <v>15</v>
      </c>
      <c r="Y886" t="s">
        <v>6893</v>
      </c>
      <c r="Z886" t="s">
        <v>1048</v>
      </c>
      <c r="AA886" t="s">
        <v>189</v>
      </c>
      <c r="AB886" s="138">
        <v>44502</v>
      </c>
      <c r="AC886" s="138">
        <v>44683</v>
      </c>
      <c r="AD886" t="s">
        <v>189</v>
      </c>
      <c r="AE886" t="s">
        <v>5597</v>
      </c>
      <c r="AF886" t="s">
        <v>16</v>
      </c>
      <c r="AG886" t="s">
        <v>189</v>
      </c>
      <c r="AH886" s="138">
        <v>48154</v>
      </c>
      <c r="AI886" t="s">
        <v>2414</v>
      </c>
      <c r="AJ886" t="s">
        <v>189</v>
      </c>
      <c r="AK886" t="s">
        <v>189</v>
      </c>
      <c r="AL886" t="s">
        <v>189</v>
      </c>
      <c r="AM886" t="s">
        <v>189</v>
      </c>
      <c r="AN886" t="s">
        <v>189</v>
      </c>
      <c r="AO886" t="s">
        <v>189</v>
      </c>
      <c r="AP886" t="s">
        <v>189</v>
      </c>
      <c r="AQ886" t="s">
        <v>16</v>
      </c>
      <c r="AR886" t="s">
        <v>189</v>
      </c>
      <c r="AS886" t="s">
        <v>16</v>
      </c>
      <c r="AT886" t="s">
        <v>189</v>
      </c>
      <c r="AU886" t="s">
        <v>9344</v>
      </c>
      <c r="AV886" t="s">
        <v>189</v>
      </c>
      <c r="AW886" t="s">
        <v>16</v>
      </c>
      <c r="AX886" t="s">
        <v>16</v>
      </c>
      <c r="AY886" t="s">
        <v>16</v>
      </c>
      <c r="AZ886" t="s">
        <v>16</v>
      </c>
      <c r="BA886" t="s">
        <v>16</v>
      </c>
      <c r="BB886" t="s">
        <v>16</v>
      </c>
      <c r="BC886" t="s">
        <v>199</v>
      </c>
      <c r="BD886" t="s">
        <v>16</v>
      </c>
      <c r="BE886" t="s">
        <v>2136</v>
      </c>
      <c r="BF886" t="s">
        <v>189</v>
      </c>
      <c r="BG886" t="s">
        <v>189</v>
      </c>
      <c r="BH886">
        <v>0</v>
      </c>
      <c r="BI886">
        <v>0</v>
      </c>
      <c r="BJ886">
        <v>0</v>
      </c>
      <c r="BK886" t="s">
        <v>189</v>
      </c>
      <c r="BL886" t="s">
        <v>189</v>
      </c>
      <c r="BN886" t="s">
        <v>1603</v>
      </c>
      <c r="BO886" t="s">
        <v>16</v>
      </c>
      <c r="BP886" t="s">
        <v>6886</v>
      </c>
      <c r="BQ886" t="s">
        <v>260</v>
      </c>
      <c r="BR886" t="s">
        <v>5653</v>
      </c>
      <c r="BS886" t="s">
        <v>9678</v>
      </c>
      <c r="BT886" t="s">
        <v>9736</v>
      </c>
      <c r="BU886" t="s">
        <v>189</v>
      </c>
      <c r="BV886" t="s">
        <v>129</v>
      </c>
      <c r="BW886" t="s">
        <v>16</v>
      </c>
      <c r="BX886" t="s">
        <v>16</v>
      </c>
      <c r="BY886" t="s">
        <v>16</v>
      </c>
      <c r="BZ886" s="138"/>
      <c r="CA886" s="138">
        <v>40918</v>
      </c>
      <c r="CB886" t="s">
        <v>29</v>
      </c>
      <c r="CC886" t="s">
        <v>29</v>
      </c>
      <c r="CD886" t="s">
        <v>6307</v>
      </c>
      <c r="CE886" t="s">
        <v>189</v>
      </c>
      <c r="CF886" t="s">
        <v>6307</v>
      </c>
      <c r="CG886" t="s">
        <v>189</v>
      </c>
      <c r="CH886">
        <v>2021</v>
      </c>
      <c r="CI886" s="7">
        <v>44495</v>
      </c>
      <c r="CJ886" t="s">
        <v>16</v>
      </c>
      <c r="CK886">
        <v>10</v>
      </c>
      <c r="CL886">
        <v>44</v>
      </c>
      <c r="CM886" s="7">
        <v>44494</v>
      </c>
      <c r="CN886" t="s">
        <v>11862</v>
      </c>
      <c r="CO886" t="s">
        <v>10431</v>
      </c>
      <c r="CP886" t="s">
        <v>11366</v>
      </c>
      <c r="CQ886" t="s">
        <v>11844</v>
      </c>
      <c r="CR886" t="s">
        <v>6018</v>
      </c>
      <c r="CS886" t="s">
        <v>6019</v>
      </c>
      <c r="CT886" t="s">
        <v>6070</v>
      </c>
      <c r="CU886" t="s">
        <v>9873</v>
      </c>
      <c r="CV886" t="s">
        <v>6310</v>
      </c>
      <c r="CW886" t="s">
        <v>9947</v>
      </c>
      <c r="CX886" t="s">
        <v>1604</v>
      </c>
      <c r="CY886" t="s">
        <v>4464</v>
      </c>
      <c r="CZ886" t="s">
        <v>6234</v>
      </c>
      <c r="DA886" t="s">
        <v>252</v>
      </c>
      <c r="DB886" t="s">
        <v>9800</v>
      </c>
      <c r="DC886" t="s">
        <v>16</v>
      </c>
      <c r="DD886" t="s">
        <v>15</v>
      </c>
      <c r="DE886" t="s">
        <v>189</v>
      </c>
      <c r="DF886" t="s">
        <v>16</v>
      </c>
      <c r="DG886" t="s">
        <v>4729</v>
      </c>
      <c r="DH886" t="s">
        <v>2052</v>
      </c>
      <c r="DI886" t="s">
        <v>6107</v>
      </c>
      <c r="DJ886" t="s">
        <v>16</v>
      </c>
      <c r="DK886" t="s">
        <v>4464</v>
      </c>
      <c r="DL886" t="s">
        <v>4464</v>
      </c>
      <c r="DM886" t="s">
        <v>16</v>
      </c>
      <c r="DN886" t="s">
        <v>189</v>
      </c>
      <c r="DO886" t="s">
        <v>11865</v>
      </c>
      <c r="DP886" t="s">
        <v>8533</v>
      </c>
      <c r="DQ886" t="s">
        <v>10442</v>
      </c>
      <c r="DR886" t="s">
        <v>8534</v>
      </c>
    </row>
    <row r="887" spans="1:122" x14ac:dyDescent="0.25">
      <c r="A887">
        <v>28</v>
      </c>
      <c r="B887" t="s">
        <v>189</v>
      </c>
      <c r="C887" t="s">
        <v>2386</v>
      </c>
      <c r="D887" s="138">
        <v>44487</v>
      </c>
      <c r="E887" t="s">
        <v>2387</v>
      </c>
      <c r="F887" t="s">
        <v>11</v>
      </c>
      <c r="G887" t="s">
        <v>1926</v>
      </c>
      <c r="H887" t="s">
        <v>11</v>
      </c>
      <c r="I887" t="s">
        <v>9802</v>
      </c>
      <c r="J887" t="s">
        <v>12</v>
      </c>
      <c r="K887">
        <v>7.5</v>
      </c>
      <c r="L887">
        <v>1.17</v>
      </c>
      <c r="M887">
        <v>7.5</v>
      </c>
      <c r="N887">
        <v>9.0820000000000007</v>
      </c>
      <c r="O887" t="s">
        <v>189</v>
      </c>
      <c r="P887" t="s">
        <v>13</v>
      </c>
      <c r="Q887" t="s">
        <v>2388</v>
      </c>
      <c r="R887" t="s">
        <v>16</v>
      </c>
      <c r="S887" t="s">
        <v>16</v>
      </c>
      <c r="T887" t="s">
        <v>16</v>
      </c>
      <c r="U887" t="s">
        <v>16</v>
      </c>
      <c r="V887" t="s">
        <v>2410</v>
      </c>
      <c r="W887">
        <v>100</v>
      </c>
      <c r="X887" t="s">
        <v>15</v>
      </c>
      <c r="Y887" t="s">
        <v>6283</v>
      </c>
      <c r="Z887" t="s">
        <v>6283</v>
      </c>
      <c r="AA887" t="s">
        <v>189</v>
      </c>
      <c r="AB887" s="138">
        <v>44489</v>
      </c>
      <c r="AC887" s="138">
        <v>44854</v>
      </c>
      <c r="AD887" t="s">
        <v>6241</v>
      </c>
      <c r="AE887" t="s">
        <v>5451</v>
      </c>
      <c r="AF887" t="s">
        <v>16</v>
      </c>
      <c r="AG887" t="s">
        <v>189</v>
      </c>
      <c r="AH887" s="138">
        <v>45585</v>
      </c>
      <c r="AI887" t="s">
        <v>2419</v>
      </c>
      <c r="AJ887" t="s">
        <v>189</v>
      </c>
      <c r="AK887" t="s">
        <v>189</v>
      </c>
      <c r="AL887" t="s">
        <v>189</v>
      </c>
      <c r="AM887" t="s">
        <v>189</v>
      </c>
      <c r="AN887" t="s">
        <v>189</v>
      </c>
      <c r="AO887" t="s">
        <v>189</v>
      </c>
      <c r="AP887" t="s">
        <v>189</v>
      </c>
      <c r="AQ887" t="s">
        <v>16</v>
      </c>
      <c r="AR887" t="s">
        <v>189</v>
      </c>
      <c r="AS887" t="s">
        <v>16</v>
      </c>
      <c r="AT887" t="s">
        <v>189</v>
      </c>
      <c r="AU887" t="s">
        <v>9344</v>
      </c>
      <c r="AV887" t="s">
        <v>189</v>
      </c>
      <c r="AW887" t="s">
        <v>16</v>
      </c>
      <c r="AX887" t="s">
        <v>16</v>
      </c>
      <c r="AY887" t="s">
        <v>16</v>
      </c>
      <c r="AZ887" t="s">
        <v>16</v>
      </c>
      <c r="BA887" t="s">
        <v>16</v>
      </c>
      <c r="BB887" t="s">
        <v>16</v>
      </c>
      <c r="BC887" t="s">
        <v>16</v>
      </c>
      <c r="BD887" t="s">
        <v>16</v>
      </c>
      <c r="BE887" t="s">
        <v>16</v>
      </c>
      <c r="BF887" t="s">
        <v>189</v>
      </c>
      <c r="BG887" t="s">
        <v>189</v>
      </c>
      <c r="BH887">
        <v>0</v>
      </c>
      <c r="BI887">
        <v>0</v>
      </c>
      <c r="BJ887">
        <v>0</v>
      </c>
      <c r="BK887" t="s">
        <v>189</v>
      </c>
      <c r="BL887" t="s">
        <v>189</v>
      </c>
      <c r="BN887" t="s">
        <v>2389</v>
      </c>
      <c r="BO887" t="s">
        <v>16</v>
      </c>
      <c r="BP887" t="s">
        <v>2387</v>
      </c>
      <c r="BQ887" t="s">
        <v>184</v>
      </c>
      <c r="BR887" t="s">
        <v>1937</v>
      </c>
      <c r="BS887" t="s">
        <v>202</v>
      </c>
      <c r="BT887" t="s">
        <v>16</v>
      </c>
      <c r="BU887" t="s">
        <v>189</v>
      </c>
      <c r="BV887" t="s">
        <v>37</v>
      </c>
      <c r="BW887" t="s">
        <v>414</v>
      </c>
      <c r="BX887" t="s">
        <v>16</v>
      </c>
      <c r="BY887" t="s">
        <v>16</v>
      </c>
      <c r="BZ887" s="138"/>
      <c r="CA887" s="138">
        <v>44487</v>
      </c>
      <c r="CB887" t="s">
        <v>17</v>
      </c>
      <c r="CC887" t="s">
        <v>17</v>
      </c>
      <c r="CD887" t="s">
        <v>6307</v>
      </c>
      <c r="CE887" t="s">
        <v>189</v>
      </c>
      <c r="CF887" t="s">
        <v>189</v>
      </c>
      <c r="CG887" t="s">
        <v>189</v>
      </c>
      <c r="CH887">
        <v>2021</v>
      </c>
      <c r="CI887" s="7">
        <v>44487</v>
      </c>
      <c r="CJ887" t="s">
        <v>4723</v>
      </c>
      <c r="CK887">
        <v>10</v>
      </c>
      <c r="CL887">
        <v>43</v>
      </c>
      <c r="CM887" s="7">
        <v>44487</v>
      </c>
      <c r="CN887" t="s">
        <v>11866</v>
      </c>
      <c r="CO887" t="s">
        <v>10431</v>
      </c>
      <c r="CP887" t="s">
        <v>11366</v>
      </c>
      <c r="CQ887" t="s">
        <v>11844</v>
      </c>
      <c r="CR887" t="s">
        <v>6018</v>
      </c>
      <c r="CS887" t="s">
        <v>6020</v>
      </c>
      <c r="CT887" t="s">
        <v>6070</v>
      </c>
      <c r="CU887" t="s">
        <v>9873</v>
      </c>
      <c r="CV887" t="s">
        <v>6307</v>
      </c>
      <c r="CW887" t="s">
        <v>9874</v>
      </c>
      <c r="CX887" t="s">
        <v>4256</v>
      </c>
      <c r="CY887" t="s">
        <v>9817</v>
      </c>
      <c r="CZ887" t="s">
        <v>6741</v>
      </c>
      <c r="DA887" t="s">
        <v>188</v>
      </c>
      <c r="DB887" t="s">
        <v>16</v>
      </c>
      <c r="DC887" t="s">
        <v>16</v>
      </c>
      <c r="DD887" t="s">
        <v>15</v>
      </c>
      <c r="DE887" t="s">
        <v>16</v>
      </c>
      <c r="DF887" t="s">
        <v>16</v>
      </c>
      <c r="DG887" t="s">
        <v>4727</v>
      </c>
      <c r="DH887" t="s">
        <v>2052</v>
      </c>
      <c r="DI887" t="s">
        <v>6196</v>
      </c>
      <c r="DJ887" t="s">
        <v>16</v>
      </c>
      <c r="DK887" t="s">
        <v>9817</v>
      </c>
      <c r="DL887" t="s">
        <v>9817</v>
      </c>
      <c r="DM887" t="s">
        <v>16</v>
      </c>
      <c r="DN887" t="s">
        <v>189</v>
      </c>
      <c r="DO887" t="s">
        <v>11867</v>
      </c>
      <c r="DP887" t="s">
        <v>8537</v>
      </c>
      <c r="DQ887" t="s">
        <v>10443</v>
      </c>
      <c r="DR887" t="s">
        <v>10444</v>
      </c>
    </row>
    <row r="888" spans="1:122" x14ac:dyDescent="0.25">
      <c r="A888">
        <v>27</v>
      </c>
      <c r="B888" t="s">
        <v>189</v>
      </c>
      <c r="C888" t="s">
        <v>4258</v>
      </c>
      <c r="D888" s="138">
        <v>44482</v>
      </c>
      <c r="E888" t="s">
        <v>5482</v>
      </c>
      <c r="F888" t="s">
        <v>3569</v>
      </c>
      <c r="G888" t="s">
        <v>1929</v>
      </c>
      <c r="H888" t="s">
        <v>4257</v>
      </c>
      <c r="I888" t="s">
        <v>9978</v>
      </c>
      <c r="J888" t="s">
        <v>100</v>
      </c>
      <c r="K888">
        <v>2.5</v>
      </c>
      <c r="L888">
        <v>2.5</v>
      </c>
      <c r="M888">
        <v>16.07</v>
      </c>
      <c r="N888">
        <v>19.45</v>
      </c>
      <c r="O888" t="s">
        <v>5516</v>
      </c>
      <c r="P888" t="s">
        <v>13</v>
      </c>
      <c r="Q888" t="s">
        <v>999</v>
      </c>
      <c r="R888" t="s">
        <v>16</v>
      </c>
      <c r="S888" t="s">
        <v>16</v>
      </c>
      <c r="T888" t="s">
        <v>16</v>
      </c>
      <c r="U888" t="s">
        <v>16</v>
      </c>
      <c r="V888" t="s">
        <v>2410</v>
      </c>
      <c r="W888">
        <v>99.984999999999999</v>
      </c>
      <c r="X888" t="s">
        <v>32</v>
      </c>
      <c r="Y888" t="s">
        <v>6282</v>
      </c>
      <c r="Z888" t="s">
        <v>6282</v>
      </c>
      <c r="AA888" t="s">
        <v>189</v>
      </c>
      <c r="AB888" s="138">
        <v>44467</v>
      </c>
      <c r="AC888" s="138">
        <v>44648</v>
      </c>
      <c r="AD888" t="s">
        <v>6240</v>
      </c>
      <c r="AE888" t="s">
        <v>5347</v>
      </c>
      <c r="AF888" t="s">
        <v>16</v>
      </c>
      <c r="AG888" t="s">
        <v>189</v>
      </c>
      <c r="AH888" s="138">
        <v>45563</v>
      </c>
      <c r="AI888" t="s">
        <v>2414</v>
      </c>
      <c r="AJ888" t="s">
        <v>189</v>
      </c>
      <c r="AK888" t="s">
        <v>189</v>
      </c>
      <c r="AL888" t="s">
        <v>189</v>
      </c>
      <c r="AM888" t="s">
        <v>189</v>
      </c>
      <c r="AN888" t="s">
        <v>189</v>
      </c>
      <c r="AO888" t="s">
        <v>189</v>
      </c>
      <c r="AP888" t="s">
        <v>189</v>
      </c>
      <c r="AQ888" t="s">
        <v>16</v>
      </c>
      <c r="AR888" t="s">
        <v>189</v>
      </c>
      <c r="AS888" t="s">
        <v>16</v>
      </c>
      <c r="AT888" t="s">
        <v>189</v>
      </c>
      <c r="AU888" t="s">
        <v>9344</v>
      </c>
      <c r="AV888" t="s">
        <v>189</v>
      </c>
      <c r="AW888" t="s">
        <v>16</v>
      </c>
      <c r="AX888" t="s">
        <v>16</v>
      </c>
      <c r="AY888" t="s">
        <v>16</v>
      </c>
      <c r="AZ888" t="s">
        <v>16</v>
      </c>
      <c r="BA888" t="s">
        <v>16</v>
      </c>
      <c r="BB888" t="s">
        <v>16</v>
      </c>
      <c r="BC888" t="s">
        <v>16</v>
      </c>
      <c r="BD888" t="s">
        <v>16</v>
      </c>
      <c r="BE888" t="s">
        <v>16</v>
      </c>
      <c r="BF888" t="s">
        <v>189</v>
      </c>
      <c r="BG888" t="s">
        <v>189</v>
      </c>
      <c r="BH888">
        <v>0</v>
      </c>
      <c r="BI888">
        <v>0</v>
      </c>
      <c r="BJ888">
        <v>0</v>
      </c>
      <c r="BK888" t="s">
        <v>189</v>
      </c>
      <c r="BL888" t="s">
        <v>189</v>
      </c>
      <c r="BN888" t="s">
        <v>3570</v>
      </c>
      <c r="BO888" t="s">
        <v>16</v>
      </c>
      <c r="BP888" t="s">
        <v>3573</v>
      </c>
      <c r="BQ888" t="s">
        <v>301</v>
      </c>
      <c r="BR888" t="s">
        <v>1937</v>
      </c>
      <c r="BS888" t="s">
        <v>16</v>
      </c>
      <c r="BT888" t="s">
        <v>16</v>
      </c>
      <c r="BU888" t="s">
        <v>189</v>
      </c>
      <c r="BV888" t="s">
        <v>27</v>
      </c>
      <c r="BW888" t="s">
        <v>16</v>
      </c>
      <c r="BX888" t="s">
        <v>548</v>
      </c>
      <c r="BY888" t="s">
        <v>16</v>
      </c>
      <c r="BZ888" s="138"/>
      <c r="CA888" s="138">
        <v>42788</v>
      </c>
      <c r="CB888" t="s">
        <v>60</v>
      </c>
      <c r="CC888" t="s">
        <v>6745</v>
      </c>
      <c r="CD888" t="s">
        <v>6307</v>
      </c>
      <c r="CE888" t="s">
        <v>189</v>
      </c>
      <c r="CF888" t="s">
        <v>189</v>
      </c>
      <c r="CG888" t="s">
        <v>189</v>
      </c>
      <c r="CH888">
        <v>2021</v>
      </c>
      <c r="CI888" s="7">
        <v>44482</v>
      </c>
      <c r="CJ888" t="s">
        <v>16</v>
      </c>
      <c r="CK888">
        <v>10</v>
      </c>
      <c r="CL888">
        <v>42</v>
      </c>
      <c r="CM888" s="7">
        <v>44480</v>
      </c>
      <c r="CN888" t="s">
        <v>11868</v>
      </c>
      <c r="CO888" t="s">
        <v>10431</v>
      </c>
      <c r="CP888" t="s">
        <v>11366</v>
      </c>
      <c r="CQ888" t="s">
        <v>11844</v>
      </c>
      <c r="CR888" t="s">
        <v>6018</v>
      </c>
      <c r="CS888" t="s">
        <v>6021</v>
      </c>
      <c r="CT888" t="s">
        <v>6070</v>
      </c>
      <c r="CU888" t="s">
        <v>6824</v>
      </c>
      <c r="CV888" t="s">
        <v>6310</v>
      </c>
      <c r="CW888" t="s">
        <v>9874</v>
      </c>
      <c r="CX888" t="s">
        <v>3572</v>
      </c>
      <c r="CY888" t="s">
        <v>9813</v>
      </c>
      <c r="CZ888" t="s">
        <v>6730</v>
      </c>
      <c r="DA888" t="s">
        <v>241</v>
      </c>
      <c r="DB888" t="s">
        <v>16</v>
      </c>
      <c r="DC888" t="s">
        <v>3570</v>
      </c>
      <c r="DD888" t="s">
        <v>32</v>
      </c>
      <c r="DE888" t="s">
        <v>16</v>
      </c>
      <c r="DF888" t="s">
        <v>16</v>
      </c>
      <c r="DG888" t="s">
        <v>4727</v>
      </c>
      <c r="DH888" t="s">
        <v>2051</v>
      </c>
      <c r="DI888" t="s">
        <v>5591</v>
      </c>
      <c r="DJ888" t="s">
        <v>16</v>
      </c>
      <c r="DK888" t="s">
        <v>16</v>
      </c>
      <c r="DL888" t="s">
        <v>4465</v>
      </c>
      <c r="DM888" t="s">
        <v>16</v>
      </c>
      <c r="DN888" t="s">
        <v>189</v>
      </c>
      <c r="DO888" t="s">
        <v>11869</v>
      </c>
      <c r="DP888" t="s">
        <v>8538</v>
      </c>
      <c r="DQ888" t="s">
        <v>10445</v>
      </c>
      <c r="DR888" t="s">
        <v>5632</v>
      </c>
    </row>
    <row r="889" spans="1:122" x14ac:dyDescent="0.25">
      <c r="A889">
        <v>26</v>
      </c>
      <c r="B889" t="s">
        <v>189</v>
      </c>
      <c r="C889" t="s">
        <v>6359</v>
      </c>
      <c r="D889" s="138">
        <v>44481</v>
      </c>
      <c r="E889" t="s">
        <v>2950</v>
      </c>
      <c r="F889" t="s">
        <v>6320</v>
      </c>
      <c r="G889" t="s">
        <v>16</v>
      </c>
      <c r="H889" t="s">
        <v>11</v>
      </c>
      <c r="I889" t="s">
        <v>9802</v>
      </c>
      <c r="J889" t="s">
        <v>12</v>
      </c>
      <c r="K889">
        <v>22</v>
      </c>
      <c r="L889">
        <v>3.41</v>
      </c>
      <c r="M889">
        <v>22</v>
      </c>
      <c r="N889">
        <v>26.532</v>
      </c>
      <c r="O889" t="s">
        <v>189</v>
      </c>
      <c r="P889" t="s">
        <v>13</v>
      </c>
      <c r="Q889" t="s">
        <v>6360</v>
      </c>
      <c r="R889" t="s">
        <v>671</v>
      </c>
      <c r="S889" t="s">
        <v>6360</v>
      </c>
      <c r="T889" t="s">
        <v>16</v>
      </c>
      <c r="U889" t="s">
        <v>2072</v>
      </c>
      <c r="V889" t="s">
        <v>2410</v>
      </c>
      <c r="W889">
        <v>100</v>
      </c>
      <c r="X889" t="s">
        <v>15</v>
      </c>
      <c r="Y889" t="s">
        <v>6236</v>
      </c>
      <c r="Z889" t="s">
        <v>6236</v>
      </c>
      <c r="AA889" t="s">
        <v>189</v>
      </c>
      <c r="AB889" s="138">
        <v>44489</v>
      </c>
      <c r="AC889" s="138">
        <v>44671</v>
      </c>
      <c r="AD889" t="s">
        <v>189</v>
      </c>
      <c r="AE889" t="s">
        <v>5240</v>
      </c>
      <c r="AF889" t="s">
        <v>16</v>
      </c>
      <c r="AG889" t="s">
        <v>189</v>
      </c>
      <c r="AH889" s="138">
        <v>45585</v>
      </c>
      <c r="AI889" t="s">
        <v>2414</v>
      </c>
      <c r="AJ889" t="s">
        <v>189</v>
      </c>
      <c r="AK889" t="s">
        <v>189</v>
      </c>
      <c r="AL889" t="s">
        <v>189</v>
      </c>
      <c r="AM889" t="s">
        <v>189</v>
      </c>
      <c r="AN889" t="s">
        <v>189</v>
      </c>
      <c r="AO889" t="s">
        <v>189</v>
      </c>
      <c r="AP889" t="s">
        <v>189</v>
      </c>
      <c r="AQ889" t="s">
        <v>16</v>
      </c>
      <c r="AR889" t="s">
        <v>189</v>
      </c>
      <c r="AS889" t="s">
        <v>16</v>
      </c>
      <c r="AT889" t="s">
        <v>189</v>
      </c>
      <c r="AU889" t="s">
        <v>9344</v>
      </c>
      <c r="AV889" t="s">
        <v>189</v>
      </c>
      <c r="AW889" t="s">
        <v>16</v>
      </c>
      <c r="AX889" t="s">
        <v>16</v>
      </c>
      <c r="AY889" t="s">
        <v>16</v>
      </c>
      <c r="AZ889" t="s">
        <v>16</v>
      </c>
      <c r="BA889" t="s">
        <v>16</v>
      </c>
      <c r="BB889" t="s">
        <v>16</v>
      </c>
      <c r="BC889" t="s">
        <v>16</v>
      </c>
      <c r="BD889" t="s">
        <v>181</v>
      </c>
      <c r="BE889" t="s">
        <v>2214</v>
      </c>
      <c r="BF889" t="s">
        <v>189</v>
      </c>
      <c r="BG889" t="s">
        <v>189</v>
      </c>
      <c r="BH889">
        <v>0</v>
      </c>
      <c r="BI889">
        <v>0</v>
      </c>
      <c r="BJ889">
        <v>0</v>
      </c>
      <c r="BK889" t="s">
        <v>189</v>
      </c>
      <c r="BL889" t="s">
        <v>189</v>
      </c>
      <c r="BN889" t="s">
        <v>2947</v>
      </c>
      <c r="BO889" t="s">
        <v>16</v>
      </c>
      <c r="BP889" t="s">
        <v>2950</v>
      </c>
      <c r="BQ889" t="s">
        <v>354</v>
      </c>
      <c r="BR889" t="s">
        <v>6238</v>
      </c>
      <c r="BS889" t="s">
        <v>16</v>
      </c>
      <c r="BT889" t="s">
        <v>16</v>
      </c>
      <c r="BU889" t="s">
        <v>189</v>
      </c>
      <c r="BV889" t="s">
        <v>67</v>
      </c>
      <c r="BW889" t="s">
        <v>16</v>
      </c>
      <c r="BX889" t="s">
        <v>186</v>
      </c>
      <c r="BY889" t="s">
        <v>16</v>
      </c>
      <c r="BZ889" s="138"/>
      <c r="CA889" s="138">
        <v>44481</v>
      </c>
      <c r="CB889" t="s">
        <v>34</v>
      </c>
      <c r="CC889" t="s">
        <v>16</v>
      </c>
      <c r="CD889" t="s">
        <v>6307</v>
      </c>
      <c r="CE889" t="s">
        <v>189</v>
      </c>
      <c r="CF889" t="s">
        <v>189</v>
      </c>
      <c r="CG889" t="s">
        <v>189</v>
      </c>
      <c r="CH889">
        <v>2021</v>
      </c>
      <c r="CI889" s="7">
        <v>44481</v>
      </c>
      <c r="CJ889" t="s">
        <v>16</v>
      </c>
      <c r="CK889">
        <v>10</v>
      </c>
      <c r="CL889">
        <v>42</v>
      </c>
      <c r="CM889" s="7">
        <v>44480</v>
      </c>
      <c r="CN889" t="s">
        <v>11868</v>
      </c>
      <c r="CO889" t="s">
        <v>10431</v>
      </c>
      <c r="CP889" t="s">
        <v>11366</v>
      </c>
      <c r="CQ889" t="s">
        <v>11844</v>
      </c>
      <c r="CR889" t="s">
        <v>6018</v>
      </c>
      <c r="CS889" t="s">
        <v>6021</v>
      </c>
      <c r="CT889" t="s">
        <v>6070</v>
      </c>
      <c r="CU889" t="s">
        <v>6826</v>
      </c>
      <c r="CV889" t="s">
        <v>6307</v>
      </c>
      <c r="CW889" t="s">
        <v>9874</v>
      </c>
      <c r="CX889" t="s">
        <v>2949</v>
      </c>
      <c r="CY889" t="s">
        <v>4464</v>
      </c>
      <c r="CZ889" t="s">
        <v>6236</v>
      </c>
      <c r="DA889" t="s">
        <v>188</v>
      </c>
      <c r="DB889" t="s">
        <v>16</v>
      </c>
      <c r="DC889" t="s">
        <v>16</v>
      </c>
      <c r="DD889" t="s">
        <v>15</v>
      </c>
      <c r="DE889" t="s">
        <v>189</v>
      </c>
      <c r="DF889" t="s">
        <v>16</v>
      </c>
      <c r="DG889" t="s">
        <v>4727</v>
      </c>
      <c r="DH889" t="s">
        <v>2052</v>
      </c>
      <c r="DI889" t="s">
        <v>6392</v>
      </c>
      <c r="DJ889" t="s">
        <v>16</v>
      </c>
      <c r="DK889" t="s">
        <v>5987</v>
      </c>
      <c r="DL889" t="s">
        <v>5987</v>
      </c>
      <c r="DM889" t="s">
        <v>16</v>
      </c>
      <c r="DN889" t="s">
        <v>189</v>
      </c>
      <c r="DO889" t="s">
        <v>11870</v>
      </c>
      <c r="DP889" t="s">
        <v>8539</v>
      </c>
      <c r="DQ889" t="s">
        <v>10446</v>
      </c>
      <c r="DR889" t="s">
        <v>8540</v>
      </c>
    </row>
    <row r="890" spans="1:122" x14ac:dyDescent="0.25">
      <c r="A890">
        <v>25</v>
      </c>
      <c r="B890" t="s">
        <v>189</v>
      </c>
      <c r="C890" t="s">
        <v>6362</v>
      </c>
      <c r="D890" s="138">
        <v>44480</v>
      </c>
      <c r="E890" t="s">
        <v>2943</v>
      </c>
      <c r="F890" t="s">
        <v>6320</v>
      </c>
      <c r="G890" t="s">
        <v>16</v>
      </c>
      <c r="H890" t="s">
        <v>11</v>
      </c>
      <c r="I890" t="s">
        <v>9802</v>
      </c>
      <c r="J890" t="s">
        <v>12</v>
      </c>
      <c r="K890">
        <v>24</v>
      </c>
      <c r="L890">
        <v>3.72</v>
      </c>
      <c r="M890">
        <v>24</v>
      </c>
      <c r="N890">
        <v>28.92</v>
      </c>
      <c r="O890" t="s">
        <v>189</v>
      </c>
      <c r="P890" t="s">
        <v>104</v>
      </c>
      <c r="Q890" t="s">
        <v>85</v>
      </c>
      <c r="R890" t="s">
        <v>86</v>
      </c>
      <c r="S890" t="s">
        <v>85</v>
      </c>
      <c r="T890" t="s">
        <v>16</v>
      </c>
      <c r="U890" t="s">
        <v>1938</v>
      </c>
      <c r="V890" t="s">
        <v>2410</v>
      </c>
      <c r="W890">
        <v>100</v>
      </c>
      <c r="X890" t="s">
        <v>15</v>
      </c>
      <c r="Y890" t="s">
        <v>6282</v>
      </c>
      <c r="Z890" t="s">
        <v>6282</v>
      </c>
      <c r="AA890" t="s">
        <v>9887</v>
      </c>
      <c r="AB890" s="138">
        <v>44488</v>
      </c>
      <c r="AC890" s="138">
        <v>44670</v>
      </c>
      <c r="AD890" t="s">
        <v>189</v>
      </c>
      <c r="AE890" t="s">
        <v>5239</v>
      </c>
      <c r="AF890" t="s">
        <v>16</v>
      </c>
      <c r="AG890" t="s">
        <v>189</v>
      </c>
      <c r="AH890" s="138">
        <v>46314</v>
      </c>
      <c r="AI890" t="s">
        <v>2414</v>
      </c>
      <c r="AJ890" t="s">
        <v>189</v>
      </c>
      <c r="AK890" t="s">
        <v>189</v>
      </c>
      <c r="AL890" t="s">
        <v>189</v>
      </c>
      <c r="AM890" t="s">
        <v>189</v>
      </c>
      <c r="AN890" t="s">
        <v>189</v>
      </c>
      <c r="AO890" t="s">
        <v>189</v>
      </c>
      <c r="AP890" t="s">
        <v>189</v>
      </c>
      <c r="AQ890" t="s">
        <v>16</v>
      </c>
      <c r="AR890" t="s">
        <v>189</v>
      </c>
      <c r="AS890" t="s">
        <v>16</v>
      </c>
      <c r="AT890" t="s">
        <v>189</v>
      </c>
      <c r="AU890" t="s">
        <v>9344</v>
      </c>
      <c r="AV890" t="s">
        <v>189</v>
      </c>
      <c r="AW890" t="s">
        <v>16</v>
      </c>
      <c r="AX890" t="s">
        <v>16</v>
      </c>
      <c r="AY890" t="s">
        <v>16</v>
      </c>
      <c r="AZ890" t="s">
        <v>16</v>
      </c>
      <c r="BA890" t="s">
        <v>16</v>
      </c>
      <c r="BB890" t="s">
        <v>16</v>
      </c>
      <c r="BC890" t="s">
        <v>181</v>
      </c>
      <c r="BD890" t="s">
        <v>16</v>
      </c>
      <c r="BE890" t="s">
        <v>2136</v>
      </c>
      <c r="BF890" t="s">
        <v>189</v>
      </c>
      <c r="BG890" t="s">
        <v>189</v>
      </c>
      <c r="BH890">
        <v>0</v>
      </c>
      <c r="BI890">
        <v>0</v>
      </c>
      <c r="BJ890">
        <v>0</v>
      </c>
      <c r="BK890" t="s">
        <v>189</v>
      </c>
      <c r="BL890" t="s">
        <v>189</v>
      </c>
      <c r="BN890" t="s">
        <v>2940</v>
      </c>
      <c r="BO890" t="s">
        <v>16</v>
      </c>
      <c r="BP890" t="s">
        <v>2943</v>
      </c>
      <c r="BQ890" t="s">
        <v>354</v>
      </c>
      <c r="BR890" t="s">
        <v>6238</v>
      </c>
      <c r="BS890" t="s">
        <v>16</v>
      </c>
      <c r="BT890" t="s">
        <v>16</v>
      </c>
      <c r="BU890" t="s">
        <v>189</v>
      </c>
      <c r="BV890" t="s">
        <v>67</v>
      </c>
      <c r="BW890" t="s">
        <v>16</v>
      </c>
      <c r="BX890" t="s">
        <v>485</v>
      </c>
      <c r="BY890" t="s">
        <v>16</v>
      </c>
      <c r="BZ890" s="138"/>
      <c r="CA890" s="138">
        <v>44480</v>
      </c>
      <c r="CB890" t="s">
        <v>34</v>
      </c>
      <c r="CC890" t="s">
        <v>16</v>
      </c>
      <c r="CD890" t="s">
        <v>6307</v>
      </c>
      <c r="CE890" t="s">
        <v>189</v>
      </c>
      <c r="CF890" t="s">
        <v>189</v>
      </c>
      <c r="CG890" t="s">
        <v>189</v>
      </c>
      <c r="CH890">
        <v>2021</v>
      </c>
      <c r="CI890" s="7">
        <v>44480</v>
      </c>
      <c r="CJ890" t="s">
        <v>16</v>
      </c>
      <c r="CK890">
        <v>10</v>
      </c>
      <c r="CL890">
        <v>42</v>
      </c>
      <c r="CM890" s="7">
        <v>44480</v>
      </c>
      <c r="CN890" t="s">
        <v>11868</v>
      </c>
      <c r="CO890" t="s">
        <v>10431</v>
      </c>
      <c r="CP890" t="s">
        <v>11366</v>
      </c>
      <c r="CQ890" t="s">
        <v>11844</v>
      </c>
      <c r="CR890" t="s">
        <v>6018</v>
      </c>
      <c r="CS890" t="s">
        <v>6021</v>
      </c>
      <c r="CT890" t="s">
        <v>6070</v>
      </c>
      <c r="CU890" t="s">
        <v>6826</v>
      </c>
      <c r="CV890" t="s">
        <v>6307</v>
      </c>
      <c r="CW890" t="s">
        <v>9912</v>
      </c>
      <c r="CX890" t="s">
        <v>2942</v>
      </c>
      <c r="CY890" t="s">
        <v>4464</v>
      </c>
      <c r="CZ890" t="s">
        <v>6234</v>
      </c>
      <c r="DA890" t="s">
        <v>188</v>
      </c>
      <c r="DB890" t="s">
        <v>16</v>
      </c>
      <c r="DC890" t="s">
        <v>16</v>
      </c>
      <c r="DD890" t="s">
        <v>15</v>
      </c>
      <c r="DE890" t="s">
        <v>189</v>
      </c>
      <c r="DF890" t="s">
        <v>16</v>
      </c>
      <c r="DG890" t="s">
        <v>4730</v>
      </c>
      <c r="DH890" t="s">
        <v>2052</v>
      </c>
      <c r="DI890" t="s">
        <v>6197</v>
      </c>
      <c r="DJ890" t="s">
        <v>9887</v>
      </c>
      <c r="DK890" t="s">
        <v>5521</v>
      </c>
      <c r="DL890" t="s">
        <v>5521</v>
      </c>
      <c r="DM890" t="s">
        <v>16</v>
      </c>
      <c r="DN890" t="s">
        <v>189</v>
      </c>
      <c r="DO890" t="s">
        <v>11871</v>
      </c>
      <c r="DP890" t="s">
        <v>8541</v>
      </c>
      <c r="DQ890" t="s">
        <v>10447</v>
      </c>
      <c r="DR890" t="s">
        <v>8543</v>
      </c>
    </row>
    <row r="891" spans="1:122" x14ac:dyDescent="0.25">
      <c r="A891">
        <v>24</v>
      </c>
      <c r="B891" t="s">
        <v>189</v>
      </c>
      <c r="C891" t="s">
        <v>6363</v>
      </c>
      <c r="D891" s="138">
        <v>44480</v>
      </c>
      <c r="E891" t="s">
        <v>2943</v>
      </c>
      <c r="F891" t="s">
        <v>6320</v>
      </c>
      <c r="G891" t="s">
        <v>16</v>
      </c>
      <c r="H891" t="s">
        <v>11</v>
      </c>
      <c r="I891" t="s">
        <v>9802</v>
      </c>
      <c r="J891" t="s">
        <v>12</v>
      </c>
      <c r="K891">
        <v>15</v>
      </c>
      <c r="L891">
        <v>2.3250000000000002</v>
      </c>
      <c r="M891">
        <v>15</v>
      </c>
      <c r="N891">
        <v>18.074999999999999</v>
      </c>
      <c r="O891" t="s">
        <v>189</v>
      </c>
      <c r="P891" t="s">
        <v>13</v>
      </c>
      <c r="Q891" t="s">
        <v>506</v>
      </c>
      <c r="R891" t="s">
        <v>671</v>
      </c>
      <c r="S891" t="s">
        <v>506</v>
      </c>
      <c r="T891" t="s">
        <v>16</v>
      </c>
      <c r="U891" t="s">
        <v>1938</v>
      </c>
      <c r="V891" t="s">
        <v>2410</v>
      </c>
      <c r="W891">
        <v>100</v>
      </c>
      <c r="X891" t="s">
        <v>15</v>
      </c>
      <c r="Y891" t="s">
        <v>6282</v>
      </c>
      <c r="Z891" t="s">
        <v>6282</v>
      </c>
      <c r="AA891" t="s">
        <v>9887</v>
      </c>
      <c r="AB891" s="138">
        <v>44488</v>
      </c>
      <c r="AC891" s="138">
        <v>44670</v>
      </c>
      <c r="AD891" t="s">
        <v>189</v>
      </c>
      <c r="AE891" t="s">
        <v>5239</v>
      </c>
      <c r="AF891" t="s">
        <v>16</v>
      </c>
      <c r="AG891" t="s">
        <v>189</v>
      </c>
      <c r="AH891" s="138">
        <v>45584</v>
      </c>
      <c r="AI891" t="s">
        <v>2414</v>
      </c>
      <c r="AJ891" t="s">
        <v>189</v>
      </c>
      <c r="AK891" t="s">
        <v>189</v>
      </c>
      <c r="AL891" t="s">
        <v>189</v>
      </c>
      <c r="AM891" t="s">
        <v>189</v>
      </c>
      <c r="AN891" t="s">
        <v>189</v>
      </c>
      <c r="AO891" t="s">
        <v>189</v>
      </c>
      <c r="AP891" t="s">
        <v>189</v>
      </c>
      <c r="AQ891" t="s">
        <v>16</v>
      </c>
      <c r="AR891" t="s">
        <v>189</v>
      </c>
      <c r="AS891" t="s">
        <v>16</v>
      </c>
      <c r="AT891" t="s">
        <v>189</v>
      </c>
      <c r="AU891" t="s">
        <v>9344</v>
      </c>
      <c r="AV891" t="s">
        <v>189</v>
      </c>
      <c r="AW891" t="s">
        <v>16</v>
      </c>
      <c r="AX891" t="s">
        <v>16</v>
      </c>
      <c r="AY891" t="s">
        <v>16</v>
      </c>
      <c r="AZ891" t="s">
        <v>16</v>
      </c>
      <c r="BA891" t="s">
        <v>16</v>
      </c>
      <c r="BB891" t="s">
        <v>16</v>
      </c>
      <c r="BC891" t="s">
        <v>181</v>
      </c>
      <c r="BD891" t="s">
        <v>16</v>
      </c>
      <c r="BE891" t="s">
        <v>2136</v>
      </c>
      <c r="BF891" t="s">
        <v>189</v>
      </c>
      <c r="BG891" t="s">
        <v>189</v>
      </c>
      <c r="BH891">
        <v>0</v>
      </c>
      <c r="BI891">
        <v>0</v>
      </c>
      <c r="BJ891">
        <v>0</v>
      </c>
      <c r="BK891" t="s">
        <v>189</v>
      </c>
      <c r="BL891" t="s">
        <v>189</v>
      </c>
      <c r="BN891" t="s">
        <v>2940</v>
      </c>
      <c r="BO891" t="s">
        <v>16</v>
      </c>
      <c r="BP891" t="s">
        <v>2943</v>
      </c>
      <c r="BQ891" t="s">
        <v>354</v>
      </c>
      <c r="BR891" t="s">
        <v>6238</v>
      </c>
      <c r="BS891" t="s">
        <v>16</v>
      </c>
      <c r="BT891" t="s">
        <v>16</v>
      </c>
      <c r="BU891" t="s">
        <v>189</v>
      </c>
      <c r="BV891" t="s">
        <v>67</v>
      </c>
      <c r="BW891" t="s">
        <v>16</v>
      </c>
      <c r="BX891" t="s">
        <v>485</v>
      </c>
      <c r="BY891" t="s">
        <v>16</v>
      </c>
      <c r="BZ891" s="138"/>
      <c r="CA891" s="138">
        <v>44480</v>
      </c>
      <c r="CB891" t="s">
        <v>34</v>
      </c>
      <c r="CC891" t="s">
        <v>16</v>
      </c>
      <c r="CD891" t="s">
        <v>6307</v>
      </c>
      <c r="CE891" t="s">
        <v>189</v>
      </c>
      <c r="CF891" t="s">
        <v>189</v>
      </c>
      <c r="CG891" t="s">
        <v>189</v>
      </c>
      <c r="CH891">
        <v>2021</v>
      </c>
      <c r="CI891" s="7">
        <v>44480</v>
      </c>
      <c r="CJ891" t="s">
        <v>16</v>
      </c>
      <c r="CK891">
        <v>10</v>
      </c>
      <c r="CL891">
        <v>42</v>
      </c>
      <c r="CM891" s="7">
        <v>44480</v>
      </c>
      <c r="CN891" t="s">
        <v>11868</v>
      </c>
      <c r="CO891" t="s">
        <v>10431</v>
      </c>
      <c r="CP891" t="s">
        <v>11366</v>
      </c>
      <c r="CQ891" t="s">
        <v>11844</v>
      </c>
      <c r="CR891" t="s">
        <v>6018</v>
      </c>
      <c r="CS891" t="s">
        <v>6021</v>
      </c>
      <c r="CT891" t="s">
        <v>6070</v>
      </c>
      <c r="CU891" t="s">
        <v>6824</v>
      </c>
      <c r="CV891" t="s">
        <v>6307</v>
      </c>
      <c r="CW891" t="s">
        <v>9874</v>
      </c>
      <c r="CX891" t="s">
        <v>2942</v>
      </c>
      <c r="CY891" t="s">
        <v>4464</v>
      </c>
      <c r="CZ891" t="s">
        <v>6234</v>
      </c>
      <c r="DA891" t="s">
        <v>188</v>
      </c>
      <c r="DB891" t="s">
        <v>16</v>
      </c>
      <c r="DC891" t="s">
        <v>16</v>
      </c>
      <c r="DD891" t="s">
        <v>15</v>
      </c>
      <c r="DE891" t="s">
        <v>189</v>
      </c>
      <c r="DF891" t="s">
        <v>16</v>
      </c>
      <c r="DG891" t="s">
        <v>4727</v>
      </c>
      <c r="DH891" t="s">
        <v>2052</v>
      </c>
      <c r="DI891" t="s">
        <v>6109</v>
      </c>
      <c r="DJ891" t="s">
        <v>9887</v>
      </c>
      <c r="DK891" t="s">
        <v>5521</v>
      </c>
      <c r="DL891" t="s">
        <v>5521</v>
      </c>
      <c r="DM891" t="s">
        <v>16</v>
      </c>
      <c r="DN891" t="s">
        <v>189</v>
      </c>
      <c r="DO891" t="s">
        <v>11872</v>
      </c>
      <c r="DP891" t="s">
        <v>8541</v>
      </c>
      <c r="DQ891" t="s">
        <v>10447</v>
      </c>
      <c r="DR891" t="s">
        <v>8544</v>
      </c>
    </row>
    <row r="892" spans="1:122" x14ac:dyDescent="0.25">
      <c r="A892">
        <v>23</v>
      </c>
      <c r="B892" t="s">
        <v>189</v>
      </c>
      <c r="C892" t="s">
        <v>6361</v>
      </c>
      <c r="D892" s="138">
        <v>44480</v>
      </c>
      <c r="E892" t="s">
        <v>2943</v>
      </c>
      <c r="F892" t="s">
        <v>6320</v>
      </c>
      <c r="G892" t="s">
        <v>16</v>
      </c>
      <c r="H892" t="s">
        <v>11</v>
      </c>
      <c r="I892" t="s">
        <v>9802</v>
      </c>
      <c r="J892" t="s">
        <v>12</v>
      </c>
      <c r="K892">
        <v>11</v>
      </c>
      <c r="L892">
        <v>1.7050000000000001</v>
      </c>
      <c r="M892">
        <v>11</v>
      </c>
      <c r="N892">
        <v>13.255000000000001</v>
      </c>
      <c r="O892" t="s">
        <v>189</v>
      </c>
      <c r="P892" t="s">
        <v>137</v>
      </c>
      <c r="Q892" t="s">
        <v>126</v>
      </c>
      <c r="R892" t="s">
        <v>1176</v>
      </c>
      <c r="S892" t="s">
        <v>126</v>
      </c>
      <c r="T892" t="s">
        <v>16</v>
      </c>
      <c r="U892" t="s">
        <v>2082</v>
      </c>
      <c r="V892" t="s">
        <v>2410</v>
      </c>
      <c r="W892">
        <v>100</v>
      </c>
      <c r="X892" t="s">
        <v>15</v>
      </c>
      <c r="Y892" t="s">
        <v>6282</v>
      </c>
      <c r="Z892" t="s">
        <v>6282</v>
      </c>
      <c r="AA892" t="s">
        <v>189</v>
      </c>
      <c r="AB892" s="138">
        <v>44488</v>
      </c>
      <c r="AC892" s="138">
        <v>44670</v>
      </c>
      <c r="AD892" t="s">
        <v>189</v>
      </c>
      <c r="AE892" t="s">
        <v>5239</v>
      </c>
      <c r="AF892" t="s">
        <v>16</v>
      </c>
      <c r="AG892" t="s">
        <v>189</v>
      </c>
      <c r="AH892" s="138">
        <v>45218</v>
      </c>
      <c r="AI892" t="s">
        <v>2414</v>
      </c>
      <c r="AJ892" t="s">
        <v>189</v>
      </c>
      <c r="AK892" t="s">
        <v>189</v>
      </c>
      <c r="AL892" t="s">
        <v>189</v>
      </c>
      <c r="AM892" t="s">
        <v>189</v>
      </c>
      <c r="AN892" t="s">
        <v>189</v>
      </c>
      <c r="AO892" t="s">
        <v>189</v>
      </c>
      <c r="AP892" t="s">
        <v>189</v>
      </c>
      <c r="AQ892" t="s">
        <v>16</v>
      </c>
      <c r="AR892" t="s">
        <v>189</v>
      </c>
      <c r="AS892" t="s">
        <v>16</v>
      </c>
      <c r="AT892" t="s">
        <v>189</v>
      </c>
      <c r="AU892" t="s">
        <v>9344</v>
      </c>
      <c r="AV892" t="s">
        <v>189</v>
      </c>
      <c r="AW892" t="s">
        <v>16</v>
      </c>
      <c r="AX892" t="s">
        <v>16</v>
      </c>
      <c r="AY892" t="s">
        <v>16</v>
      </c>
      <c r="AZ892" t="s">
        <v>16</v>
      </c>
      <c r="BA892" t="s">
        <v>16</v>
      </c>
      <c r="BB892" t="s">
        <v>16</v>
      </c>
      <c r="BC892" t="s">
        <v>181</v>
      </c>
      <c r="BD892" t="s">
        <v>16</v>
      </c>
      <c r="BE892" t="s">
        <v>2136</v>
      </c>
      <c r="BF892" t="s">
        <v>189</v>
      </c>
      <c r="BG892" t="s">
        <v>189</v>
      </c>
      <c r="BH892">
        <v>0</v>
      </c>
      <c r="BI892">
        <v>0</v>
      </c>
      <c r="BJ892">
        <v>0</v>
      </c>
      <c r="BK892" t="s">
        <v>189</v>
      </c>
      <c r="BL892" t="s">
        <v>189</v>
      </c>
      <c r="BN892" t="s">
        <v>2940</v>
      </c>
      <c r="BO892" t="s">
        <v>16</v>
      </c>
      <c r="BP892" t="s">
        <v>2943</v>
      </c>
      <c r="BQ892" t="s">
        <v>354</v>
      </c>
      <c r="BR892" t="s">
        <v>6238</v>
      </c>
      <c r="BS892" t="s">
        <v>16</v>
      </c>
      <c r="BT892" t="s">
        <v>16</v>
      </c>
      <c r="BU892" t="s">
        <v>189</v>
      </c>
      <c r="BV892" t="s">
        <v>67</v>
      </c>
      <c r="BW892" t="s">
        <v>16</v>
      </c>
      <c r="BX892" t="s">
        <v>485</v>
      </c>
      <c r="BY892" t="s">
        <v>16</v>
      </c>
      <c r="BZ892" s="138"/>
      <c r="CA892" s="138">
        <v>44480</v>
      </c>
      <c r="CB892" t="s">
        <v>34</v>
      </c>
      <c r="CC892" t="s">
        <v>16</v>
      </c>
      <c r="CD892" t="s">
        <v>6307</v>
      </c>
      <c r="CE892" t="s">
        <v>189</v>
      </c>
      <c r="CF892" t="s">
        <v>189</v>
      </c>
      <c r="CG892" t="s">
        <v>189</v>
      </c>
      <c r="CH892">
        <v>2021</v>
      </c>
      <c r="CI892" s="7">
        <v>44480</v>
      </c>
      <c r="CJ892" t="s">
        <v>16</v>
      </c>
      <c r="CK892">
        <v>10</v>
      </c>
      <c r="CL892">
        <v>42</v>
      </c>
      <c r="CM892" s="7">
        <v>44480</v>
      </c>
      <c r="CN892" t="s">
        <v>11868</v>
      </c>
      <c r="CO892" t="s">
        <v>10431</v>
      </c>
      <c r="CP892" t="s">
        <v>11366</v>
      </c>
      <c r="CQ892" t="s">
        <v>11844</v>
      </c>
      <c r="CR892" t="s">
        <v>6018</v>
      </c>
      <c r="CS892" t="s">
        <v>6021</v>
      </c>
      <c r="CT892" t="s">
        <v>6070</v>
      </c>
      <c r="CU892" t="s">
        <v>9873</v>
      </c>
      <c r="CV892" t="s">
        <v>6307</v>
      </c>
      <c r="CW892" t="s">
        <v>9874</v>
      </c>
      <c r="CX892" t="s">
        <v>2942</v>
      </c>
      <c r="CY892" t="s">
        <v>4464</v>
      </c>
      <c r="CZ892" t="s">
        <v>6234</v>
      </c>
      <c r="DA892" t="s">
        <v>188</v>
      </c>
      <c r="DB892" t="s">
        <v>16</v>
      </c>
      <c r="DC892" t="s">
        <v>16</v>
      </c>
      <c r="DD892" t="s">
        <v>15</v>
      </c>
      <c r="DE892" t="s">
        <v>189</v>
      </c>
      <c r="DF892" t="s">
        <v>16</v>
      </c>
      <c r="DG892" t="s">
        <v>4726</v>
      </c>
      <c r="DH892" t="s">
        <v>2052</v>
      </c>
      <c r="DI892" t="s">
        <v>6100</v>
      </c>
      <c r="DJ892" t="s">
        <v>16</v>
      </c>
      <c r="DK892" t="s">
        <v>4464</v>
      </c>
      <c r="DL892" t="s">
        <v>4464</v>
      </c>
      <c r="DM892" t="s">
        <v>16</v>
      </c>
      <c r="DN892" t="s">
        <v>189</v>
      </c>
      <c r="DO892" t="s">
        <v>11873</v>
      </c>
      <c r="DP892" t="s">
        <v>8541</v>
      </c>
      <c r="DQ892" t="s">
        <v>10447</v>
      </c>
      <c r="DR892" t="s">
        <v>8542</v>
      </c>
    </row>
    <row r="893" spans="1:122" x14ac:dyDescent="0.25">
      <c r="A893">
        <v>22</v>
      </c>
      <c r="B893" t="s">
        <v>189</v>
      </c>
      <c r="C893" t="s">
        <v>4261</v>
      </c>
      <c r="D893" s="138">
        <v>44462</v>
      </c>
      <c r="E893" t="s">
        <v>3573</v>
      </c>
      <c r="F893" t="s">
        <v>3569</v>
      </c>
      <c r="G893" t="s">
        <v>1929</v>
      </c>
      <c r="H893" t="s">
        <v>4257</v>
      </c>
      <c r="I893" t="s">
        <v>9978</v>
      </c>
      <c r="J893" t="s">
        <v>100</v>
      </c>
      <c r="K893">
        <v>2.5</v>
      </c>
      <c r="L893">
        <v>2.5</v>
      </c>
      <c r="M893">
        <v>16.149999999999999</v>
      </c>
      <c r="N893">
        <v>19.462</v>
      </c>
      <c r="O893" t="s">
        <v>189</v>
      </c>
      <c r="P893" t="s">
        <v>13</v>
      </c>
      <c r="Q893" t="s">
        <v>999</v>
      </c>
      <c r="R893" t="s">
        <v>16</v>
      </c>
      <c r="S893" t="s">
        <v>999</v>
      </c>
      <c r="T893" t="s">
        <v>16</v>
      </c>
      <c r="U893" t="s">
        <v>16</v>
      </c>
      <c r="V893" t="s">
        <v>2410</v>
      </c>
      <c r="W893">
        <v>100</v>
      </c>
      <c r="X893" t="s">
        <v>32</v>
      </c>
      <c r="Y893" t="s">
        <v>6282</v>
      </c>
      <c r="Z893" t="s">
        <v>6282</v>
      </c>
      <c r="AA893" t="s">
        <v>189</v>
      </c>
      <c r="AB893" s="138">
        <v>44467</v>
      </c>
      <c r="AC893" s="138">
        <v>44648</v>
      </c>
      <c r="AD893" t="s">
        <v>6240</v>
      </c>
      <c r="AE893" t="s">
        <v>5347</v>
      </c>
      <c r="AF893" t="s">
        <v>16</v>
      </c>
      <c r="AG893" t="s">
        <v>189</v>
      </c>
      <c r="AH893" s="138">
        <v>45563</v>
      </c>
      <c r="AI893" t="s">
        <v>2414</v>
      </c>
      <c r="AJ893" t="s">
        <v>189</v>
      </c>
      <c r="AK893" t="s">
        <v>189</v>
      </c>
      <c r="AL893" t="s">
        <v>189</v>
      </c>
      <c r="AM893" t="s">
        <v>189</v>
      </c>
      <c r="AN893" t="s">
        <v>189</v>
      </c>
      <c r="AO893" t="s">
        <v>189</v>
      </c>
      <c r="AP893" t="s">
        <v>189</v>
      </c>
      <c r="AQ893" t="s">
        <v>16</v>
      </c>
      <c r="AR893" t="s">
        <v>189</v>
      </c>
      <c r="AS893" t="s">
        <v>16</v>
      </c>
      <c r="AT893" t="s">
        <v>189</v>
      </c>
      <c r="AU893" t="s">
        <v>9344</v>
      </c>
      <c r="AV893" t="s">
        <v>189</v>
      </c>
      <c r="AW893" t="s">
        <v>16</v>
      </c>
      <c r="AX893" t="s">
        <v>16</v>
      </c>
      <c r="AY893" t="s">
        <v>16</v>
      </c>
      <c r="AZ893" t="s">
        <v>16</v>
      </c>
      <c r="BA893" t="s">
        <v>16</v>
      </c>
      <c r="BB893" t="s">
        <v>16</v>
      </c>
      <c r="BC893" t="s">
        <v>16</v>
      </c>
      <c r="BD893" t="s">
        <v>16</v>
      </c>
      <c r="BE893" t="s">
        <v>16</v>
      </c>
      <c r="BF893" t="s">
        <v>189</v>
      </c>
      <c r="BG893" t="s">
        <v>189</v>
      </c>
      <c r="BH893">
        <v>0</v>
      </c>
      <c r="BI893">
        <v>0</v>
      </c>
      <c r="BJ893">
        <v>0</v>
      </c>
      <c r="BK893" t="s">
        <v>189</v>
      </c>
      <c r="BL893" t="s">
        <v>189</v>
      </c>
      <c r="BN893" t="s">
        <v>3570</v>
      </c>
      <c r="BO893" t="s">
        <v>16</v>
      </c>
      <c r="BP893" t="s">
        <v>3573</v>
      </c>
      <c r="BQ893" t="s">
        <v>301</v>
      </c>
      <c r="BR893" t="s">
        <v>1937</v>
      </c>
      <c r="BS893" t="s">
        <v>16</v>
      </c>
      <c r="BT893" t="s">
        <v>16</v>
      </c>
      <c r="BU893" t="s">
        <v>189</v>
      </c>
      <c r="BV893" t="s">
        <v>27</v>
      </c>
      <c r="BW893" t="s">
        <v>16</v>
      </c>
      <c r="BX893" t="s">
        <v>548</v>
      </c>
      <c r="BY893" t="s">
        <v>16</v>
      </c>
      <c r="BZ893" s="138"/>
      <c r="CA893" s="138">
        <v>42788</v>
      </c>
      <c r="CB893" t="s">
        <v>60</v>
      </c>
      <c r="CC893" t="s">
        <v>6745</v>
      </c>
      <c r="CD893" t="s">
        <v>6307</v>
      </c>
      <c r="CE893" t="s">
        <v>189</v>
      </c>
      <c r="CF893" t="s">
        <v>189</v>
      </c>
      <c r="CG893" t="s">
        <v>189</v>
      </c>
      <c r="CH893">
        <v>2021</v>
      </c>
      <c r="CI893" s="7">
        <v>44462</v>
      </c>
      <c r="CJ893" t="s">
        <v>16</v>
      </c>
      <c r="CK893">
        <v>9</v>
      </c>
      <c r="CL893">
        <v>39</v>
      </c>
      <c r="CM893" s="7">
        <v>44459</v>
      </c>
      <c r="CN893" t="s">
        <v>11874</v>
      </c>
      <c r="CO893" t="s">
        <v>10431</v>
      </c>
      <c r="CP893" t="s">
        <v>11459</v>
      </c>
      <c r="CQ893" t="s">
        <v>11875</v>
      </c>
      <c r="CR893" t="s">
        <v>6022</v>
      </c>
      <c r="CS893" t="s">
        <v>6024</v>
      </c>
      <c r="CT893" t="s">
        <v>10448</v>
      </c>
      <c r="CU893" t="s">
        <v>6824</v>
      </c>
      <c r="CV893" t="s">
        <v>6310</v>
      </c>
      <c r="CW893" t="s">
        <v>9874</v>
      </c>
      <c r="CX893" t="s">
        <v>3572</v>
      </c>
      <c r="CY893" t="s">
        <v>9813</v>
      </c>
      <c r="CZ893" t="s">
        <v>6730</v>
      </c>
      <c r="DA893" t="s">
        <v>241</v>
      </c>
      <c r="DB893" t="s">
        <v>16</v>
      </c>
      <c r="DC893" t="s">
        <v>3570</v>
      </c>
      <c r="DD893" t="s">
        <v>32</v>
      </c>
      <c r="DE893" t="s">
        <v>16</v>
      </c>
      <c r="DF893" t="s">
        <v>16</v>
      </c>
      <c r="DG893" t="s">
        <v>4727</v>
      </c>
      <c r="DH893" t="s">
        <v>2051</v>
      </c>
      <c r="DI893" t="s">
        <v>4518</v>
      </c>
      <c r="DJ893" t="s">
        <v>16</v>
      </c>
      <c r="DK893" t="s">
        <v>16</v>
      </c>
      <c r="DL893" t="s">
        <v>4465</v>
      </c>
      <c r="DM893" t="s">
        <v>16</v>
      </c>
      <c r="DN893" t="s">
        <v>189</v>
      </c>
      <c r="DO893" t="s">
        <v>11876</v>
      </c>
      <c r="DP893" t="s">
        <v>8545</v>
      </c>
      <c r="DQ893" t="s">
        <v>10449</v>
      </c>
      <c r="DR893" t="s">
        <v>8546</v>
      </c>
    </row>
    <row r="894" spans="1:122" x14ac:dyDescent="0.25">
      <c r="A894">
        <v>21</v>
      </c>
      <c r="B894" t="s">
        <v>189</v>
      </c>
      <c r="C894" t="s">
        <v>998</v>
      </c>
      <c r="D894" s="138">
        <v>44462</v>
      </c>
      <c r="E894" t="s">
        <v>5483</v>
      </c>
      <c r="F894" t="s">
        <v>2000</v>
      </c>
      <c r="G894" t="s">
        <v>16</v>
      </c>
      <c r="H894" t="s">
        <v>4259</v>
      </c>
      <c r="I894" t="s">
        <v>9978</v>
      </c>
      <c r="J894" t="s">
        <v>100</v>
      </c>
      <c r="K894">
        <v>1</v>
      </c>
      <c r="L894">
        <v>1</v>
      </c>
      <c r="M894">
        <v>6.43</v>
      </c>
      <c r="N894">
        <v>7.7850000000000001</v>
      </c>
      <c r="O894" t="s">
        <v>5516</v>
      </c>
      <c r="P894" t="s">
        <v>1998</v>
      </c>
      <c r="Q894" t="s">
        <v>999</v>
      </c>
      <c r="R894" t="s">
        <v>1000</v>
      </c>
      <c r="S894" t="s">
        <v>701</v>
      </c>
      <c r="T894" t="s">
        <v>701</v>
      </c>
      <c r="U894" t="s">
        <v>2080</v>
      </c>
      <c r="V894" t="s">
        <v>2410</v>
      </c>
      <c r="W894">
        <v>96.638000000000005</v>
      </c>
      <c r="X894" t="s">
        <v>532</v>
      </c>
      <c r="Y894" t="s">
        <v>6282</v>
      </c>
      <c r="Z894" t="s">
        <v>6282</v>
      </c>
      <c r="AA894" t="s">
        <v>189</v>
      </c>
      <c r="AB894" s="138">
        <v>44333</v>
      </c>
      <c r="AC894" s="138">
        <v>44425</v>
      </c>
      <c r="AD894" t="s">
        <v>6246</v>
      </c>
      <c r="AE894" t="s">
        <v>5452</v>
      </c>
      <c r="AF894" t="s">
        <v>6242</v>
      </c>
      <c r="AG894" t="s">
        <v>189</v>
      </c>
      <c r="AH894" s="138">
        <v>45339</v>
      </c>
      <c r="AI894" t="s">
        <v>2414</v>
      </c>
      <c r="AJ894" t="s">
        <v>189</v>
      </c>
      <c r="AK894" t="s">
        <v>189</v>
      </c>
      <c r="AL894" t="s">
        <v>189</v>
      </c>
      <c r="AM894" t="s">
        <v>189</v>
      </c>
      <c r="AN894" t="s">
        <v>189</v>
      </c>
      <c r="AO894" t="s">
        <v>189</v>
      </c>
      <c r="AP894" t="s">
        <v>189</v>
      </c>
      <c r="AQ894" t="s">
        <v>16</v>
      </c>
      <c r="AR894" t="s">
        <v>189</v>
      </c>
      <c r="AS894" t="s">
        <v>16</v>
      </c>
      <c r="AT894" t="s">
        <v>189</v>
      </c>
      <c r="AU894" t="s">
        <v>5516</v>
      </c>
      <c r="AV894" t="s">
        <v>189</v>
      </c>
      <c r="AW894" t="s">
        <v>16</v>
      </c>
      <c r="AX894" t="s">
        <v>16</v>
      </c>
      <c r="AY894" t="s">
        <v>16</v>
      </c>
      <c r="AZ894" t="s">
        <v>16</v>
      </c>
      <c r="BA894" t="s">
        <v>16</v>
      </c>
      <c r="BB894" t="s">
        <v>16</v>
      </c>
      <c r="BC894" t="s">
        <v>16</v>
      </c>
      <c r="BD894" t="s">
        <v>16</v>
      </c>
      <c r="BE894" t="s">
        <v>16</v>
      </c>
      <c r="BF894" t="s">
        <v>189</v>
      </c>
      <c r="BG894" t="s">
        <v>189</v>
      </c>
      <c r="BH894">
        <v>0</v>
      </c>
      <c r="BI894">
        <v>0</v>
      </c>
      <c r="BJ894">
        <v>0</v>
      </c>
      <c r="BK894" t="s">
        <v>189</v>
      </c>
      <c r="BL894" t="s">
        <v>189</v>
      </c>
      <c r="BN894" t="s">
        <v>827</v>
      </c>
      <c r="BO894" t="s">
        <v>16</v>
      </c>
      <c r="BP894" t="s">
        <v>825</v>
      </c>
      <c r="BQ894" t="s">
        <v>301</v>
      </c>
      <c r="BR894" t="s">
        <v>1937</v>
      </c>
      <c r="BS894" t="s">
        <v>16</v>
      </c>
      <c r="BT894" t="s">
        <v>16</v>
      </c>
      <c r="BU894" t="s">
        <v>189</v>
      </c>
      <c r="BV894" t="s">
        <v>18</v>
      </c>
      <c r="BW894" t="s">
        <v>16</v>
      </c>
      <c r="BX894" t="s">
        <v>365</v>
      </c>
      <c r="BY894" t="s">
        <v>16</v>
      </c>
      <c r="BZ894" s="138">
        <v>44683</v>
      </c>
      <c r="CA894" s="138">
        <v>42622</v>
      </c>
      <c r="CB894" t="s">
        <v>60</v>
      </c>
      <c r="CC894" t="s">
        <v>16</v>
      </c>
      <c r="CD894" t="s">
        <v>6307</v>
      </c>
      <c r="CE894" t="s">
        <v>189</v>
      </c>
      <c r="CF894" t="s">
        <v>6307</v>
      </c>
      <c r="CG894" t="s">
        <v>6307</v>
      </c>
      <c r="CH894">
        <v>2021</v>
      </c>
      <c r="CI894" s="7">
        <v>44462</v>
      </c>
      <c r="CJ894" t="s">
        <v>16</v>
      </c>
      <c r="CK894">
        <v>9</v>
      </c>
      <c r="CL894">
        <v>39</v>
      </c>
      <c r="CM894" s="7">
        <v>44459</v>
      </c>
      <c r="CN894" t="s">
        <v>11874</v>
      </c>
      <c r="CO894" t="s">
        <v>10431</v>
      </c>
      <c r="CP894" t="s">
        <v>11459</v>
      </c>
      <c r="CQ894" t="s">
        <v>11875</v>
      </c>
      <c r="CR894" t="s">
        <v>6022</v>
      </c>
      <c r="CS894" t="s">
        <v>6024</v>
      </c>
      <c r="CT894" t="s">
        <v>10448</v>
      </c>
      <c r="CU894" t="s">
        <v>9873</v>
      </c>
      <c r="CV894" t="s">
        <v>6310</v>
      </c>
      <c r="CW894" t="s">
        <v>9874</v>
      </c>
      <c r="CX894" t="s">
        <v>828</v>
      </c>
      <c r="CY894" t="s">
        <v>9813</v>
      </c>
      <c r="CZ894" t="s">
        <v>6730</v>
      </c>
      <c r="DA894" t="s">
        <v>241</v>
      </c>
      <c r="DB894" t="s">
        <v>16</v>
      </c>
      <c r="DC894" t="s">
        <v>4260</v>
      </c>
      <c r="DD894" t="s">
        <v>10276</v>
      </c>
      <c r="DE894" t="s">
        <v>16</v>
      </c>
      <c r="DF894" t="s">
        <v>16</v>
      </c>
      <c r="DG894" t="s">
        <v>4737</v>
      </c>
      <c r="DH894" t="s">
        <v>2051</v>
      </c>
      <c r="DI894" t="s">
        <v>5534</v>
      </c>
      <c r="DJ894" t="s">
        <v>16</v>
      </c>
      <c r="DK894" t="s">
        <v>16</v>
      </c>
      <c r="DL894" t="s">
        <v>4465</v>
      </c>
      <c r="DM894" t="s">
        <v>16</v>
      </c>
      <c r="DN894" t="s">
        <v>189</v>
      </c>
      <c r="DO894" t="s">
        <v>11877</v>
      </c>
      <c r="DP894" t="s">
        <v>8547</v>
      </c>
      <c r="DQ894" t="s">
        <v>10449</v>
      </c>
      <c r="DR894" t="s">
        <v>5633</v>
      </c>
    </row>
    <row r="895" spans="1:122" x14ac:dyDescent="0.25">
      <c r="A895">
        <v>20</v>
      </c>
      <c r="B895" t="s">
        <v>189</v>
      </c>
      <c r="C895" t="s">
        <v>6364</v>
      </c>
      <c r="D895" s="138">
        <v>44462</v>
      </c>
      <c r="E895" t="s">
        <v>7128</v>
      </c>
      <c r="F895" t="s">
        <v>6365</v>
      </c>
      <c r="G895" t="s">
        <v>1926</v>
      </c>
      <c r="H895" t="s">
        <v>2521</v>
      </c>
      <c r="I895" t="s">
        <v>4840</v>
      </c>
      <c r="J895" t="s">
        <v>12</v>
      </c>
      <c r="K895">
        <v>10</v>
      </c>
      <c r="L895">
        <v>1.55</v>
      </c>
      <c r="M895">
        <v>10</v>
      </c>
      <c r="N895">
        <v>12.04</v>
      </c>
      <c r="O895" t="s">
        <v>189</v>
      </c>
      <c r="P895" t="s">
        <v>137</v>
      </c>
      <c r="Q895" t="s">
        <v>571</v>
      </c>
      <c r="R895" t="s">
        <v>671</v>
      </c>
      <c r="S895" t="s">
        <v>571</v>
      </c>
      <c r="T895" t="s">
        <v>16</v>
      </c>
      <c r="U895" t="s">
        <v>2080</v>
      </c>
      <c r="V895" t="s">
        <v>2410</v>
      </c>
      <c r="W895">
        <v>100</v>
      </c>
      <c r="X895" t="s">
        <v>15</v>
      </c>
      <c r="Y895" t="s">
        <v>6285</v>
      </c>
      <c r="Z895" t="s">
        <v>1048</v>
      </c>
      <c r="AA895" t="s">
        <v>9887</v>
      </c>
      <c r="AB895" s="138">
        <v>44468</v>
      </c>
      <c r="AC895" s="138">
        <v>44649</v>
      </c>
      <c r="AD895" t="s">
        <v>189</v>
      </c>
      <c r="AE895" t="s">
        <v>5075</v>
      </c>
      <c r="AF895" t="s">
        <v>16</v>
      </c>
      <c r="AG895" t="s">
        <v>4863</v>
      </c>
      <c r="AH895" s="138">
        <v>45198</v>
      </c>
      <c r="AI895" t="s">
        <v>2414</v>
      </c>
      <c r="AJ895" t="s">
        <v>189</v>
      </c>
      <c r="AK895" t="s">
        <v>189</v>
      </c>
      <c r="AL895" t="s">
        <v>189</v>
      </c>
      <c r="AM895" t="s">
        <v>189</v>
      </c>
      <c r="AN895" t="s">
        <v>189</v>
      </c>
      <c r="AO895" t="s">
        <v>189</v>
      </c>
      <c r="AP895" t="s">
        <v>189</v>
      </c>
      <c r="AQ895" t="s">
        <v>16</v>
      </c>
      <c r="AR895" t="s">
        <v>189</v>
      </c>
      <c r="AS895" t="s">
        <v>16</v>
      </c>
      <c r="AT895" t="s">
        <v>189</v>
      </c>
      <c r="AU895" t="s">
        <v>9344</v>
      </c>
      <c r="AV895" t="s">
        <v>189</v>
      </c>
      <c r="AW895" t="s">
        <v>16</v>
      </c>
      <c r="AX895" t="s">
        <v>16</v>
      </c>
      <c r="AY895" t="s">
        <v>16</v>
      </c>
      <c r="AZ895" t="s">
        <v>16</v>
      </c>
      <c r="BA895" t="s">
        <v>16</v>
      </c>
      <c r="BB895" t="s">
        <v>16</v>
      </c>
      <c r="BC895" t="s">
        <v>181</v>
      </c>
      <c r="BD895" t="s">
        <v>16</v>
      </c>
      <c r="BE895" t="s">
        <v>2136</v>
      </c>
      <c r="BF895" t="s">
        <v>189</v>
      </c>
      <c r="BG895" t="s">
        <v>189</v>
      </c>
      <c r="BH895">
        <v>0</v>
      </c>
      <c r="BI895">
        <v>0</v>
      </c>
      <c r="BJ895">
        <v>0</v>
      </c>
      <c r="BK895" t="s">
        <v>189</v>
      </c>
      <c r="BL895" t="s">
        <v>189</v>
      </c>
      <c r="BN895" t="s">
        <v>2524</v>
      </c>
      <c r="BO895" t="s">
        <v>16</v>
      </c>
      <c r="BP895" t="s">
        <v>2527</v>
      </c>
      <c r="BQ895" t="s">
        <v>260</v>
      </c>
      <c r="BR895" t="s">
        <v>5653</v>
      </c>
      <c r="BS895" t="s">
        <v>9678</v>
      </c>
      <c r="BT895" t="s">
        <v>9679</v>
      </c>
      <c r="BU895" t="s">
        <v>189</v>
      </c>
      <c r="BV895" t="s">
        <v>129</v>
      </c>
      <c r="BW895" t="s">
        <v>16</v>
      </c>
      <c r="BX895" t="s">
        <v>16</v>
      </c>
      <c r="BY895" t="s">
        <v>16</v>
      </c>
      <c r="BZ895" s="138"/>
      <c r="CA895" s="138">
        <v>31615</v>
      </c>
      <c r="CB895" t="s">
        <v>29</v>
      </c>
      <c r="CC895" t="s">
        <v>29</v>
      </c>
      <c r="CD895" t="s">
        <v>6307</v>
      </c>
      <c r="CE895" t="s">
        <v>6307</v>
      </c>
      <c r="CF895" t="s">
        <v>6307</v>
      </c>
      <c r="CG895" t="s">
        <v>189</v>
      </c>
      <c r="CH895">
        <v>2021</v>
      </c>
      <c r="CI895" s="7">
        <v>44462</v>
      </c>
      <c r="CJ895" t="s">
        <v>16</v>
      </c>
      <c r="CK895">
        <v>9</v>
      </c>
      <c r="CL895">
        <v>39</v>
      </c>
      <c r="CM895" s="7">
        <v>44459</v>
      </c>
      <c r="CN895" t="s">
        <v>11874</v>
      </c>
      <c r="CO895" t="s">
        <v>10431</v>
      </c>
      <c r="CP895" t="s">
        <v>11459</v>
      </c>
      <c r="CQ895" t="s">
        <v>11875</v>
      </c>
      <c r="CR895" t="s">
        <v>6022</v>
      </c>
      <c r="CS895" t="s">
        <v>6024</v>
      </c>
      <c r="CT895" t="s">
        <v>10448</v>
      </c>
      <c r="CU895" t="s">
        <v>9873</v>
      </c>
      <c r="CV895" t="s">
        <v>6310</v>
      </c>
      <c r="CW895" t="s">
        <v>9874</v>
      </c>
      <c r="CX895" t="s">
        <v>3750</v>
      </c>
      <c r="CY895" t="s">
        <v>4464</v>
      </c>
      <c r="CZ895" t="s">
        <v>6234</v>
      </c>
      <c r="DA895" t="s">
        <v>252</v>
      </c>
      <c r="DB895" t="s">
        <v>9800</v>
      </c>
      <c r="DC895" t="s">
        <v>16</v>
      </c>
      <c r="DD895" t="s">
        <v>15</v>
      </c>
      <c r="DE895" t="s">
        <v>189</v>
      </c>
      <c r="DF895" t="s">
        <v>16</v>
      </c>
      <c r="DG895" t="s">
        <v>4726</v>
      </c>
      <c r="DH895" t="s">
        <v>2052</v>
      </c>
      <c r="DI895" t="s">
        <v>6114</v>
      </c>
      <c r="DJ895" t="s">
        <v>9887</v>
      </c>
      <c r="DK895" t="s">
        <v>5521</v>
      </c>
      <c r="DL895" t="s">
        <v>5521</v>
      </c>
      <c r="DM895" t="s">
        <v>16</v>
      </c>
      <c r="DN895" t="s">
        <v>189</v>
      </c>
      <c r="DO895" t="s">
        <v>11878</v>
      </c>
      <c r="DP895" t="s">
        <v>8548</v>
      </c>
      <c r="DQ895" t="s">
        <v>10449</v>
      </c>
      <c r="DR895" t="s">
        <v>8549</v>
      </c>
    </row>
    <row r="896" spans="1:122" x14ac:dyDescent="0.25">
      <c r="A896">
        <v>19</v>
      </c>
      <c r="B896" t="s">
        <v>189</v>
      </c>
      <c r="C896" t="s">
        <v>6366</v>
      </c>
      <c r="D896" s="138">
        <v>44462</v>
      </c>
      <c r="E896" t="s">
        <v>3135</v>
      </c>
      <c r="F896" t="s">
        <v>6356</v>
      </c>
      <c r="G896" t="s">
        <v>16</v>
      </c>
      <c r="H896" t="s">
        <v>11</v>
      </c>
      <c r="I896" t="s">
        <v>9802</v>
      </c>
      <c r="J896" t="s">
        <v>12</v>
      </c>
      <c r="K896">
        <v>40</v>
      </c>
      <c r="L896">
        <v>6.2</v>
      </c>
      <c r="M896">
        <v>40</v>
      </c>
      <c r="N896">
        <v>48.16</v>
      </c>
      <c r="O896" t="s">
        <v>189</v>
      </c>
      <c r="P896" t="s">
        <v>104</v>
      </c>
      <c r="Q896" t="s">
        <v>545</v>
      </c>
      <c r="R896" t="s">
        <v>16</v>
      </c>
      <c r="S896" t="s">
        <v>16</v>
      </c>
      <c r="T896" t="s">
        <v>16</v>
      </c>
      <c r="U896" t="s">
        <v>16</v>
      </c>
      <c r="V896" t="s">
        <v>2410</v>
      </c>
      <c r="W896">
        <v>100</v>
      </c>
      <c r="X896" t="s">
        <v>15</v>
      </c>
      <c r="Y896" t="s">
        <v>6282</v>
      </c>
      <c r="Z896" t="s">
        <v>6282</v>
      </c>
      <c r="AA896" t="s">
        <v>189</v>
      </c>
      <c r="AB896" s="138">
        <v>44466</v>
      </c>
      <c r="AC896" s="138">
        <v>44647</v>
      </c>
      <c r="AD896" t="s">
        <v>189</v>
      </c>
      <c r="AE896" t="s">
        <v>5273</v>
      </c>
      <c r="AF896" t="s">
        <v>16</v>
      </c>
      <c r="AG896" t="s">
        <v>189</v>
      </c>
      <c r="AH896" s="138">
        <v>46292</v>
      </c>
      <c r="AI896" t="s">
        <v>2414</v>
      </c>
      <c r="AJ896" t="s">
        <v>189</v>
      </c>
      <c r="AK896" t="s">
        <v>189</v>
      </c>
      <c r="AL896" t="s">
        <v>189</v>
      </c>
      <c r="AM896" t="s">
        <v>189</v>
      </c>
      <c r="AN896" t="s">
        <v>189</v>
      </c>
      <c r="AO896" t="s">
        <v>189</v>
      </c>
      <c r="AP896" t="s">
        <v>189</v>
      </c>
      <c r="AQ896" t="s">
        <v>16</v>
      </c>
      <c r="AR896" t="s">
        <v>189</v>
      </c>
      <c r="AS896" t="s">
        <v>16</v>
      </c>
      <c r="AT896" t="s">
        <v>189</v>
      </c>
      <c r="AU896" t="s">
        <v>9344</v>
      </c>
      <c r="AV896" t="s">
        <v>189</v>
      </c>
      <c r="AW896" t="s">
        <v>16</v>
      </c>
      <c r="AX896" t="s">
        <v>16</v>
      </c>
      <c r="AY896" t="s">
        <v>16</v>
      </c>
      <c r="AZ896" t="s">
        <v>16</v>
      </c>
      <c r="BA896" t="s">
        <v>16</v>
      </c>
      <c r="BB896" t="s">
        <v>16</v>
      </c>
      <c r="BC896" t="s">
        <v>16</v>
      </c>
      <c r="BD896" t="s">
        <v>16</v>
      </c>
      <c r="BE896" t="s">
        <v>16</v>
      </c>
      <c r="BF896" t="s">
        <v>189</v>
      </c>
      <c r="BG896" t="s">
        <v>189</v>
      </c>
      <c r="BH896">
        <v>0</v>
      </c>
      <c r="BI896">
        <v>0</v>
      </c>
      <c r="BJ896">
        <v>0</v>
      </c>
      <c r="BK896" t="s">
        <v>189</v>
      </c>
      <c r="BL896" t="s">
        <v>189</v>
      </c>
      <c r="BN896" t="s">
        <v>3132</v>
      </c>
      <c r="BO896" t="s">
        <v>16</v>
      </c>
      <c r="BP896" t="s">
        <v>3135</v>
      </c>
      <c r="BQ896" t="s">
        <v>354</v>
      </c>
      <c r="BR896" t="s">
        <v>6238</v>
      </c>
      <c r="BS896" t="s">
        <v>16</v>
      </c>
      <c r="BT896" t="s">
        <v>16</v>
      </c>
      <c r="BU896" t="s">
        <v>189</v>
      </c>
      <c r="BV896" t="s">
        <v>129</v>
      </c>
      <c r="BW896" t="s">
        <v>16</v>
      </c>
      <c r="BX896" t="s">
        <v>251</v>
      </c>
      <c r="BY896" t="s">
        <v>16</v>
      </c>
      <c r="BZ896" s="138"/>
      <c r="CA896" s="138">
        <v>34256</v>
      </c>
      <c r="CB896" t="s">
        <v>34</v>
      </c>
      <c r="CC896" t="s">
        <v>16</v>
      </c>
      <c r="CD896" t="s">
        <v>6307</v>
      </c>
      <c r="CE896" t="s">
        <v>189</v>
      </c>
      <c r="CF896" t="s">
        <v>189</v>
      </c>
      <c r="CG896" t="s">
        <v>189</v>
      </c>
      <c r="CH896">
        <v>2021</v>
      </c>
      <c r="CI896" s="7">
        <v>44462</v>
      </c>
      <c r="CJ896" t="s">
        <v>16</v>
      </c>
      <c r="CK896">
        <v>9</v>
      </c>
      <c r="CL896">
        <v>39</v>
      </c>
      <c r="CM896" s="7">
        <v>44459</v>
      </c>
      <c r="CN896" t="s">
        <v>11874</v>
      </c>
      <c r="CO896" t="s">
        <v>10431</v>
      </c>
      <c r="CP896" t="s">
        <v>11459</v>
      </c>
      <c r="CQ896" t="s">
        <v>11875</v>
      </c>
      <c r="CR896" t="s">
        <v>6022</v>
      </c>
      <c r="CS896" t="s">
        <v>6024</v>
      </c>
      <c r="CT896" t="s">
        <v>10448</v>
      </c>
      <c r="CU896" t="s">
        <v>9913</v>
      </c>
      <c r="CV896" t="s">
        <v>6310</v>
      </c>
      <c r="CW896" t="s">
        <v>9912</v>
      </c>
      <c r="CX896" t="s">
        <v>3134</v>
      </c>
      <c r="CY896" t="s">
        <v>4464</v>
      </c>
      <c r="CZ896" t="s">
        <v>6234</v>
      </c>
      <c r="DA896" t="s">
        <v>252</v>
      </c>
      <c r="DB896" t="s">
        <v>9801</v>
      </c>
      <c r="DC896" t="s">
        <v>16</v>
      </c>
      <c r="DD896" t="s">
        <v>15</v>
      </c>
      <c r="DE896" t="s">
        <v>189</v>
      </c>
      <c r="DF896" t="s">
        <v>16</v>
      </c>
      <c r="DG896" t="s">
        <v>4730</v>
      </c>
      <c r="DH896" t="s">
        <v>2052</v>
      </c>
      <c r="DI896" t="s">
        <v>6145</v>
      </c>
      <c r="DJ896" t="s">
        <v>16</v>
      </c>
      <c r="DK896" t="s">
        <v>4464</v>
      </c>
      <c r="DL896" t="s">
        <v>4464</v>
      </c>
      <c r="DM896" t="s">
        <v>16</v>
      </c>
      <c r="DN896" t="s">
        <v>189</v>
      </c>
      <c r="DO896" t="s">
        <v>11879</v>
      </c>
      <c r="DP896" t="s">
        <v>8550</v>
      </c>
      <c r="DQ896" t="s">
        <v>10449</v>
      </c>
      <c r="DR896" t="s">
        <v>8551</v>
      </c>
    </row>
    <row r="897" spans="1:122" x14ac:dyDescent="0.25">
      <c r="A897">
        <v>18</v>
      </c>
      <c r="B897" t="s">
        <v>189</v>
      </c>
      <c r="C897" t="s">
        <v>6367</v>
      </c>
      <c r="D897" s="138">
        <v>44462</v>
      </c>
      <c r="E897" t="s">
        <v>3135</v>
      </c>
      <c r="F897" t="s">
        <v>6356</v>
      </c>
      <c r="G897" t="s">
        <v>16</v>
      </c>
      <c r="H897" t="s">
        <v>11</v>
      </c>
      <c r="I897" t="s">
        <v>9802</v>
      </c>
      <c r="J897" t="s">
        <v>12</v>
      </c>
      <c r="K897">
        <v>125</v>
      </c>
      <c r="L897">
        <v>19.375</v>
      </c>
      <c r="M897">
        <v>125</v>
      </c>
      <c r="N897">
        <v>150.5</v>
      </c>
      <c r="O897" t="s">
        <v>189</v>
      </c>
      <c r="P897" t="s">
        <v>137</v>
      </c>
      <c r="Q897" t="s">
        <v>6368</v>
      </c>
      <c r="R897" t="s">
        <v>16</v>
      </c>
      <c r="S897" t="s">
        <v>16</v>
      </c>
      <c r="T897" t="s">
        <v>16</v>
      </c>
      <c r="U897" t="s">
        <v>16</v>
      </c>
      <c r="V897" t="s">
        <v>2410</v>
      </c>
      <c r="W897">
        <v>100</v>
      </c>
      <c r="X897" t="s">
        <v>15</v>
      </c>
      <c r="Y897" t="s">
        <v>6282</v>
      </c>
      <c r="Z897" t="s">
        <v>6282</v>
      </c>
      <c r="AA897" t="s">
        <v>189</v>
      </c>
      <c r="AB897" s="138">
        <v>44466</v>
      </c>
      <c r="AC897" s="138">
        <v>44647</v>
      </c>
      <c r="AD897" t="s">
        <v>189</v>
      </c>
      <c r="AE897" t="s">
        <v>5273</v>
      </c>
      <c r="AF897" t="s">
        <v>16</v>
      </c>
      <c r="AG897" t="s">
        <v>189</v>
      </c>
      <c r="AH897" s="138">
        <v>45196</v>
      </c>
      <c r="AI897" t="s">
        <v>2414</v>
      </c>
      <c r="AJ897" t="s">
        <v>189</v>
      </c>
      <c r="AK897" t="s">
        <v>189</v>
      </c>
      <c r="AL897" t="s">
        <v>189</v>
      </c>
      <c r="AM897" t="s">
        <v>189</v>
      </c>
      <c r="AN897" t="s">
        <v>189</v>
      </c>
      <c r="AO897" t="s">
        <v>189</v>
      </c>
      <c r="AP897" t="s">
        <v>189</v>
      </c>
      <c r="AQ897" t="s">
        <v>16</v>
      </c>
      <c r="AR897" t="s">
        <v>189</v>
      </c>
      <c r="AS897" t="s">
        <v>16</v>
      </c>
      <c r="AT897" t="s">
        <v>189</v>
      </c>
      <c r="AU897" t="s">
        <v>9344</v>
      </c>
      <c r="AV897" t="s">
        <v>189</v>
      </c>
      <c r="AW897" t="s">
        <v>16</v>
      </c>
      <c r="AX897" t="s">
        <v>16</v>
      </c>
      <c r="AY897" t="s">
        <v>16</v>
      </c>
      <c r="AZ897" t="s">
        <v>16</v>
      </c>
      <c r="BA897" t="s">
        <v>16</v>
      </c>
      <c r="BB897" t="s">
        <v>16</v>
      </c>
      <c r="BC897" t="s">
        <v>16</v>
      </c>
      <c r="BD897" t="s">
        <v>16</v>
      </c>
      <c r="BE897" t="s">
        <v>16</v>
      </c>
      <c r="BF897" t="s">
        <v>189</v>
      </c>
      <c r="BG897" t="s">
        <v>189</v>
      </c>
      <c r="BH897">
        <v>0</v>
      </c>
      <c r="BI897">
        <v>0</v>
      </c>
      <c r="BJ897">
        <v>0</v>
      </c>
      <c r="BK897" t="s">
        <v>189</v>
      </c>
      <c r="BL897" t="s">
        <v>189</v>
      </c>
      <c r="BN897" t="s">
        <v>3132</v>
      </c>
      <c r="BO897" t="s">
        <v>16</v>
      </c>
      <c r="BP897" t="s">
        <v>3135</v>
      </c>
      <c r="BQ897" t="s">
        <v>354</v>
      </c>
      <c r="BR897" t="s">
        <v>6238</v>
      </c>
      <c r="BS897" t="s">
        <v>16</v>
      </c>
      <c r="BT897" t="s">
        <v>16</v>
      </c>
      <c r="BU897" t="s">
        <v>189</v>
      </c>
      <c r="BV897" t="s">
        <v>129</v>
      </c>
      <c r="BW897" t="s">
        <v>16</v>
      </c>
      <c r="BX897" t="s">
        <v>251</v>
      </c>
      <c r="BY897" t="s">
        <v>16</v>
      </c>
      <c r="BZ897" s="138"/>
      <c r="CA897" s="138">
        <v>34256</v>
      </c>
      <c r="CB897" t="s">
        <v>34</v>
      </c>
      <c r="CC897" t="s">
        <v>16</v>
      </c>
      <c r="CD897" t="s">
        <v>6307</v>
      </c>
      <c r="CE897" t="s">
        <v>189</v>
      </c>
      <c r="CF897" t="s">
        <v>189</v>
      </c>
      <c r="CG897" t="s">
        <v>189</v>
      </c>
      <c r="CH897">
        <v>2021</v>
      </c>
      <c r="CI897" s="7">
        <v>44462</v>
      </c>
      <c r="CJ897" t="s">
        <v>16</v>
      </c>
      <c r="CK897">
        <v>9</v>
      </c>
      <c r="CL897">
        <v>39</v>
      </c>
      <c r="CM897" s="7">
        <v>44459</v>
      </c>
      <c r="CN897" t="s">
        <v>11874</v>
      </c>
      <c r="CO897" t="s">
        <v>10431</v>
      </c>
      <c r="CP897" t="s">
        <v>11459</v>
      </c>
      <c r="CQ897" t="s">
        <v>11875</v>
      </c>
      <c r="CR897" t="s">
        <v>6022</v>
      </c>
      <c r="CS897" t="s">
        <v>6024</v>
      </c>
      <c r="CT897" t="s">
        <v>10448</v>
      </c>
      <c r="CU897" t="s">
        <v>9913</v>
      </c>
      <c r="CV897" t="s">
        <v>6310</v>
      </c>
      <c r="CW897" t="s">
        <v>9874</v>
      </c>
      <c r="CX897" t="s">
        <v>3134</v>
      </c>
      <c r="CY897" t="s">
        <v>4464</v>
      </c>
      <c r="CZ897" t="s">
        <v>6234</v>
      </c>
      <c r="DA897" t="s">
        <v>252</v>
      </c>
      <c r="DB897" t="s">
        <v>9801</v>
      </c>
      <c r="DC897" t="s">
        <v>16</v>
      </c>
      <c r="DD897" t="s">
        <v>15</v>
      </c>
      <c r="DE897" t="s">
        <v>189</v>
      </c>
      <c r="DF897" t="s">
        <v>16</v>
      </c>
      <c r="DG897" t="s">
        <v>4726</v>
      </c>
      <c r="DH897" t="s">
        <v>2052</v>
      </c>
      <c r="DI897" t="s">
        <v>6393</v>
      </c>
      <c r="DJ897" t="s">
        <v>16</v>
      </c>
      <c r="DK897" t="s">
        <v>4464</v>
      </c>
      <c r="DL897" t="s">
        <v>4464</v>
      </c>
      <c r="DM897" t="s">
        <v>16</v>
      </c>
      <c r="DN897" t="s">
        <v>189</v>
      </c>
      <c r="DO897" t="s">
        <v>11880</v>
      </c>
      <c r="DP897" t="s">
        <v>8550</v>
      </c>
      <c r="DQ897" t="s">
        <v>10449</v>
      </c>
      <c r="DR897" t="s">
        <v>8552</v>
      </c>
    </row>
    <row r="898" spans="1:122" x14ac:dyDescent="0.25">
      <c r="A898">
        <v>17</v>
      </c>
      <c r="B898" t="s">
        <v>189</v>
      </c>
      <c r="C898" t="s">
        <v>2390</v>
      </c>
      <c r="D898" s="138">
        <v>44399</v>
      </c>
      <c r="E898" t="s">
        <v>2391</v>
      </c>
      <c r="F898" t="s">
        <v>11</v>
      </c>
      <c r="G898" t="s">
        <v>1926</v>
      </c>
      <c r="H898" t="s">
        <v>11</v>
      </c>
      <c r="I898" t="s">
        <v>9802</v>
      </c>
      <c r="J898" t="s">
        <v>100</v>
      </c>
      <c r="K898">
        <v>2</v>
      </c>
      <c r="L898">
        <v>2</v>
      </c>
      <c r="M898">
        <v>12.94</v>
      </c>
      <c r="N898">
        <v>15.54</v>
      </c>
      <c r="O898" t="s">
        <v>189</v>
      </c>
      <c r="P898" t="s">
        <v>13</v>
      </c>
      <c r="Q898" t="s">
        <v>25</v>
      </c>
      <c r="R898" t="s">
        <v>16</v>
      </c>
      <c r="S898" t="s">
        <v>25</v>
      </c>
      <c r="T898" t="s">
        <v>16</v>
      </c>
      <c r="U898" t="s">
        <v>16</v>
      </c>
      <c r="V898" t="s">
        <v>2410</v>
      </c>
      <c r="W898">
        <v>100</v>
      </c>
      <c r="X898" t="s">
        <v>15</v>
      </c>
      <c r="Y898" t="s">
        <v>6236</v>
      </c>
      <c r="Z898" t="s">
        <v>6236</v>
      </c>
      <c r="AA898" t="s">
        <v>189</v>
      </c>
      <c r="AB898" s="138">
        <v>44404</v>
      </c>
      <c r="AC898" s="138">
        <v>44588</v>
      </c>
      <c r="AD898" t="s">
        <v>6241</v>
      </c>
      <c r="AE898" t="s">
        <v>5403</v>
      </c>
      <c r="AF898" t="s">
        <v>16</v>
      </c>
      <c r="AG898" t="s">
        <v>189</v>
      </c>
      <c r="AH898" s="138">
        <v>45500</v>
      </c>
      <c r="AI898" t="s">
        <v>2414</v>
      </c>
      <c r="AJ898" t="s">
        <v>189</v>
      </c>
      <c r="AK898" t="s">
        <v>189</v>
      </c>
      <c r="AL898" t="s">
        <v>189</v>
      </c>
      <c r="AM898" t="s">
        <v>189</v>
      </c>
      <c r="AN898" t="s">
        <v>189</v>
      </c>
      <c r="AO898" t="s">
        <v>189</v>
      </c>
      <c r="AP898" t="s">
        <v>189</v>
      </c>
      <c r="AQ898" t="s">
        <v>16</v>
      </c>
      <c r="AR898" t="s">
        <v>189</v>
      </c>
      <c r="AS898" t="s">
        <v>16</v>
      </c>
      <c r="AT898" t="s">
        <v>189</v>
      </c>
      <c r="AU898" t="s">
        <v>9344</v>
      </c>
      <c r="AV898" t="s">
        <v>189</v>
      </c>
      <c r="AW898" t="s">
        <v>16</v>
      </c>
      <c r="AX898" t="s">
        <v>16</v>
      </c>
      <c r="AY898" t="s">
        <v>16</v>
      </c>
      <c r="AZ898" t="s">
        <v>16</v>
      </c>
      <c r="BA898" t="s">
        <v>16</v>
      </c>
      <c r="BB898" t="s">
        <v>16</v>
      </c>
      <c r="BC898" t="s">
        <v>16</v>
      </c>
      <c r="BD898" t="s">
        <v>16</v>
      </c>
      <c r="BE898" t="s">
        <v>16</v>
      </c>
      <c r="BF898" t="s">
        <v>189</v>
      </c>
      <c r="BG898" t="s">
        <v>189</v>
      </c>
      <c r="BH898">
        <v>0</v>
      </c>
      <c r="BI898">
        <v>0</v>
      </c>
      <c r="BJ898">
        <v>0</v>
      </c>
      <c r="BK898" t="s">
        <v>189</v>
      </c>
      <c r="BL898" t="s">
        <v>189</v>
      </c>
      <c r="BN898" t="s">
        <v>2381</v>
      </c>
      <c r="BO898" t="s">
        <v>16</v>
      </c>
      <c r="BP898" t="s">
        <v>2391</v>
      </c>
      <c r="BQ898" t="s">
        <v>301</v>
      </c>
      <c r="BR898" t="s">
        <v>6745</v>
      </c>
      <c r="BS898" t="s">
        <v>16</v>
      </c>
      <c r="BT898" t="s">
        <v>16</v>
      </c>
      <c r="BU898" t="s">
        <v>189</v>
      </c>
      <c r="BV898" t="s">
        <v>37</v>
      </c>
      <c r="BW898" t="s">
        <v>16</v>
      </c>
      <c r="BX898" t="s">
        <v>867</v>
      </c>
      <c r="BY898" t="s">
        <v>16</v>
      </c>
      <c r="BZ898" s="138"/>
      <c r="CA898" s="138">
        <v>44399</v>
      </c>
      <c r="CB898" t="s">
        <v>34</v>
      </c>
      <c r="CC898" t="s">
        <v>6745</v>
      </c>
      <c r="CD898" t="s">
        <v>6307</v>
      </c>
      <c r="CE898" t="s">
        <v>189</v>
      </c>
      <c r="CF898" t="s">
        <v>189</v>
      </c>
      <c r="CG898" t="s">
        <v>189</v>
      </c>
      <c r="CH898">
        <v>2021</v>
      </c>
      <c r="CI898" s="7">
        <v>44399</v>
      </c>
      <c r="CJ898" t="s">
        <v>16</v>
      </c>
      <c r="CK898">
        <v>7</v>
      </c>
      <c r="CL898">
        <v>30</v>
      </c>
      <c r="CM898" s="7">
        <v>44396</v>
      </c>
      <c r="CN898" t="s">
        <v>11881</v>
      </c>
      <c r="CO898" t="s">
        <v>10431</v>
      </c>
      <c r="CP898" t="s">
        <v>11459</v>
      </c>
      <c r="CQ898" t="s">
        <v>11875</v>
      </c>
      <c r="CR898" t="s">
        <v>6033</v>
      </c>
      <c r="CS898" t="s">
        <v>6035</v>
      </c>
      <c r="CT898" t="s">
        <v>10450</v>
      </c>
      <c r="CU898" t="s">
        <v>9873</v>
      </c>
      <c r="CV898" t="s">
        <v>6307</v>
      </c>
      <c r="CW898" t="s">
        <v>9874</v>
      </c>
      <c r="CX898" t="s">
        <v>3929</v>
      </c>
      <c r="CY898" t="s">
        <v>9817</v>
      </c>
      <c r="CZ898" t="s">
        <v>6741</v>
      </c>
      <c r="DA898" t="s">
        <v>188</v>
      </c>
      <c r="DB898" t="s">
        <v>16</v>
      </c>
      <c r="DC898" t="s">
        <v>16</v>
      </c>
      <c r="DD898" t="s">
        <v>15</v>
      </c>
      <c r="DE898" t="s">
        <v>16</v>
      </c>
      <c r="DF898" t="s">
        <v>16</v>
      </c>
      <c r="DG898" t="s">
        <v>4727</v>
      </c>
      <c r="DH898" t="s">
        <v>2051</v>
      </c>
      <c r="DI898" t="s">
        <v>4504</v>
      </c>
      <c r="DJ898" t="s">
        <v>16</v>
      </c>
      <c r="DK898" t="s">
        <v>9817</v>
      </c>
      <c r="DL898" t="s">
        <v>9817</v>
      </c>
      <c r="DM898" t="s">
        <v>16</v>
      </c>
      <c r="DN898" t="s">
        <v>189</v>
      </c>
      <c r="DO898" t="s">
        <v>11882</v>
      </c>
      <c r="DP898" t="s">
        <v>8553</v>
      </c>
      <c r="DQ898" t="s">
        <v>10451</v>
      </c>
      <c r="DR898" t="s">
        <v>10452</v>
      </c>
    </row>
    <row r="899" spans="1:122" x14ac:dyDescent="0.25">
      <c r="A899">
        <v>16</v>
      </c>
      <c r="B899" t="s">
        <v>189</v>
      </c>
      <c r="C899" t="s">
        <v>4102</v>
      </c>
      <c r="D899" s="138">
        <v>44383</v>
      </c>
      <c r="E899" t="s">
        <v>3762</v>
      </c>
      <c r="F899" t="s">
        <v>4099</v>
      </c>
      <c r="G899" t="s">
        <v>1926</v>
      </c>
      <c r="H899" t="s">
        <v>4099</v>
      </c>
      <c r="I899" t="s">
        <v>9978</v>
      </c>
      <c r="J899" t="s">
        <v>100</v>
      </c>
      <c r="K899">
        <v>3.2</v>
      </c>
      <c r="L899">
        <v>3.2</v>
      </c>
      <c r="M899">
        <v>20.73</v>
      </c>
      <c r="N899">
        <v>24.853999999999999</v>
      </c>
      <c r="O899" t="s">
        <v>189</v>
      </c>
      <c r="P899" t="s">
        <v>1988</v>
      </c>
      <c r="Q899" t="s">
        <v>506</v>
      </c>
      <c r="R899" t="s">
        <v>4100</v>
      </c>
      <c r="S899" t="s">
        <v>4265</v>
      </c>
      <c r="T899" t="s">
        <v>4265</v>
      </c>
      <c r="U899" t="s">
        <v>2080</v>
      </c>
      <c r="V899" t="s">
        <v>2410</v>
      </c>
      <c r="W899">
        <v>99.369</v>
      </c>
      <c r="X899" t="s">
        <v>32</v>
      </c>
      <c r="Y899" t="s">
        <v>6282</v>
      </c>
      <c r="Z899" t="s">
        <v>6282</v>
      </c>
      <c r="AA899" t="s">
        <v>9887</v>
      </c>
      <c r="AB899" s="138">
        <v>44390</v>
      </c>
      <c r="AC899" s="138">
        <v>44574</v>
      </c>
      <c r="AD899" t="s">
        <v>6240</v>
      </c>
      <c r="AE899" t="s">
        <v>5374</v>
      </c>
      <c r="AF899" t="s">
        <v>16</v>
      </c>
      <c r="AG899" t="s">
        <v>189</v>
      </c>
      <c r="AH899" s="138">
        <v>45670</v>
      </c>
      <c r="AI899" t="s">
        <v>2414</v>
      </c>
      <c r="AJ899" t="s">
        <v>189</v>
      </c>
      <c r="AK899" t="s">
        <v>189</v>
      </c>
      <c r="AL899" t="s">
        <v>189</v>
      </c>
      <c r="AM899" t="s">
        <v>189</v>
      </c>
      <c r="AN899" t="s">
        <v>189</v>
      </c>
      <c r="AO899" t="s">
        <v>189</v>
      </c>
      <c r="AP899" t="s">
        <v>189</v>
      </c>
      <c r="AQ899" t="s">
        <v>16</v>
      </c>
      <c r="AR899" t="s">
        <v>189</v>
      </c>
      <c r="AS899" t="s">
        <v>16</v>
      </c>
      <c r="AT899" t="s">
        <v>189</v>
      </c>
      <c r="AU899" t="s">
        <v>189</v>
      </c>
      <c r="AV899" t="s">
        <v>189</v>
      </c>
      <c r="AW899" t="s">
        <v>16</v>
      </c>
      <c r="AX899" t="s">
        <v>16</v>
      </c>
      <c r="AY899" t="s">
        <v>16</v>
      </c>
      <c r="AZ899" t="s">
        <v>16</v>
      </c>
      <c r="BA899" t="s">
        <v>16</v>
      </c>
      <c r="BB899" t="s">
        <v>16</v>
      </c>
      <c r="BC899" t="s">
        <v>16</v>
      </c>
      <c r="BD899" t="s">
        <v>16</v>
      </c>
      <c r="BE899" t="s">
        <v>16</v>
      </c>
      <c r="BF899" t="s">
        <v>189</v>
      </c>
      <c r="BG899" t="s">
        <v>189</v>
      </c>
      <c r="BH899">
        <v>0</v>
      </c>
      <c r="BI899">
        <v>0</v>
      </c>
      <c r="BJ899">
        <v>0</v>
      </c>
      <c r="BK899" t="s">
        <v>189</v>
      </c>
      <c r="BL899" t="s">
        <v>189</v>
      </c>
      <c r="BN899" t="s">
        <v>3759</v>
      </c>
      <c r="BO899" t="s">
        <v>16</v>
      </c>
      <c r="BP899" t="s">
        <v>3762</v>
      </c>
      <c r="BQ899" t="s">
        <v>34</v>
      </c>
      <c r="BR899" t="s">
        <v>1937</v>
      </c>
      <c r="BS899" t="s">
        <v>16</v>
      </c>
      <c r="BT899" t="s">
        <v>16</v>
      </c>
      <c r="BU899" t="s">
        <v>189</v>
      </c>
      <c r="BV899" t="s">
        <v>129</v>
      </c>
      <c r="BW899" t="s">
        <v>16</v>
      </c>
      <c r="BX899" t="s">
        <v>16</v>
      </c>
      <c r="BY899" t="s">
        <v>16</v>
      </c>
      <c r="BZ899" s="138">
        <v>45151</v>
      </c>
      <c r="CA899" s="138">
        <v>40372</v>
      </c>
      <c r="CB899" t="s">
        <v>60</v>
      </c>
      <c r="CC899" t="s">
        <v>6745</v>
      </c>
      <c r="CD899" t="s">
        <v>6307</v>
      </c>
      <c r="CE899" t="s">
        <v>189</v>
      </c>
      <c r="CF899" t="s">
        <v>189</v>
      </c>
      <c r="CG899" t="s">
        <v>6307</v>
      </c>
      <c r="CH899">
        <v>2021</v>
      </c>
      <c r="CI899" s="7">
        <v>44383</v>
      </c>
      <c r="CJ899" t="s">
        <v>16</v>
      </c>
      <c r="CK899">
        <v>7</v>
      </c>
      <c r="CL899">
        <v>28</v>
      </c>
      <c r="CM899" s="7">
        <v>44382</v>
      </c>
      <c r="CN899" t="s">
        <v>11883</v>
      </c>
      <c r="CO899" t="s">
        <v>10431</v>
      </c>
      <c r="CP899" t="s">
        <v>11459</v>
      </c>
      <c r="CQ899" t="s">
        <v>11875</v>
      </c>
      <c r="CR899" t="s">
        <v>6033</v>
      </c>
      <c r="CS899" t="s">
        <v>6037</v>
      </c>
      <c r="CT899" t="s">
        <v>10450</v>
      </c>
      <c r="CU899" t="s">
        <v>6826</v>
      </c>
      <c r="CV899" t="s">
        <v>6310</v>
      </c>
      <c r="CW899" t="s">
        <v>9912</v>
      </c>
      <c r="CX899" t="s">
        <v>3761</v>
      </c>
      <c r="CY899" t="s">
        <v>9813</v>
      </c>
      <c r="CZ899" t="s">
        <v>6730</v>
      </c>
      <c r="DA899" t="s">
        <v>241</v>
      </c>
      <c r="DB899" t="s">
        <v>16</v>
      </c>
      <c r="DC899" t="s">
        <v>3759</v>
      </c>
      <c r="DD899" t="s">
        <v>32</v>
      </c>
      <c r="DE899" t="s">
        <v>16</v>
      </c>
      <c r="DF899" t="s">
        <v>16</v>
      </c>
      <c r="DG899" t="s">
        <v>4735</v>
      </c>
      <c r="DH899" t="s">
        <v>2051</v>
      </c>
      <c r="DI899" t="s">
        <v>5961</v>
      </c>
      <c r="DJ899" t="s">
        <v>9887</v>
      </c>
      <c r="DK899" t="s">
        <v>4345</v>
      </c>
      <c r="DL899" t="s">
        <v>4345</v>
      </c>
      <c r="DM899" t="s">
        <v>16</v>
      </c>
      <c r="DN899" t="s">
        <v>189</v>
      </c>
      <c r="DO899" t="s">
        <v>11884</v>
      </c>
      <c r="DP899" t="s">
        <v>8554</v>
      </c>
      <c r="DQ899" t="s">
        <v>10453</v>
      </c>
      <c r="DR899" t="s">
        <v>8555</v>
      </c>
    </row>
    <row r="900" spans="1:122" x14ac:dyDescent="0.25">
      <c r="A900">
        <v>15</v>
      </c>
      <c r="B900" t="s">
        <v>189</v>
      </c>
      <c r="C900" t="s">
        <v>4264</v>
      </c>
      <c r="D900" s="138">
        <v>44383</v>
      </c>
      <c r="E900" t="s">
        <v>8556</v>
      </c>
      <c r="F900" t="s">
        <v>11</v>
      </c>
      <c r="G900" t="s">
        <v>1926</v>
      </c>
      <c r="H900" t="s">
        <v>448</v>
      </c>
      <c r="I900" t="s">
        <v>4840</v>
      </c>
      <c r="J900" t="s">
        <v>513</v>
      </c>
      <c r="K900">
        <v>20</v>
      </c>
      <c r="L900">
        <v>2.58</v>
      </c>
      <c r="M900">
        <v>16.68</v>
      </c>
      <c r="N900">
        <v>20</v>
      </c>
      <c r="O900" t="s">
        <v>189</v>
      </c>
      <c r="P900" t="s">
        <v>137</v>
      </c>
      <c r="Q900" t="s">
        <v>4262</v>
      </c>
      <c r="R900" t="s">
        <v>4263</v>
      </c>
      <c r="S900" t="s">
        <v>4262</v>
      </c>
      <c r="T900" t="s">
        <v>16</v>
      </c>
      <c r="U900" t="s">
        <v>2082</v>
      </c>
      <c r="V900" t="s">
        <v>2410</v>
      </c>
      <c r="W900">
        <v>100</v>
      </c>
      <c r="X900" t="s">
        <v>15</v>
      </c>
      <c r="Y900" t="s">
        <v>6282</v>
      </c>
      <c r="Z900" t="s">
        <v>6282</v>
      </c>
      <c r="AA900" t="s">
        <v>189</v>
      </c>
      <c r="AB900" s="138">
        <v>44390</v>
      </c>
      <c r="AC900" s="138">
        <v>44574</v>
      </c>
      <c r="AD900" t="s">
        <v>6241</v>
      </c>
      <c r="AE900" t="s">
        <v>5317</v>
      </c>
      <c r="AF900" t="s">
        <v>16</v>
      </c>
      <c r="AG900" t="s">
        <v>4853</v>
      </c>
      <c r="AH900" s="138">
        <v>45120</v>
      </c>
      <c r="AI900" t="s">
        <v>2414</v>
      </c>
      <c r="AJ900" t="s">
        <v>189</v>
      </c>
      <c r="AK900" t="s">
        <v>189</v>
      </c>
      <c r="AL900" t="s">
        <v>189</v>
      </c>
      <c r="AM900" t="s">
        <v>189</v>
      </c>
      <c r="AN900" t="s">
        <v>189</v>
      </c>
      <c r="AO900" t="s">
        <v>189</v>
      </c>
      <c r="AP900" t="s">
        <v>189</v>
      </c>
      <c r="AQ900" t="s">
        <v>16</v>
      </c>
      <c r="AR900" t="s">
        <v>189</v>
      </c>
      <c r="AS900" t="s">
        <v>8557</v>
      </c>
      <c r="AT900" t="s">
        <v>189</v>
      </c>
      <c r="AU900" t="s">
        <v>9344</v>
      </c>
      <c r="AV900" t="s">
        <v>189</v>
      </c>
      <c r="AW900" t="s">
        <v>16</v>
      </c>
      <c r="AX900" t="s">
        <v>16</v>
      </c>
      <c r="AY900" t="s">
        <v>16</v>
      </c>
      <c r="AZ900" t="s">
        <v>16</v>
      </c>
      <c r="BA900" t="s">
        <v>16</v>
      </c>
      <c r="BB900" t="s">
        <v>16</v>
      </c>
      <c r="BC900" t="s">
        <v>199</v>
      </c>
      <c r="BD900" t="s">
        <v>16</v>
      </c>
      <c r="BE900" t="s">
        <v>2136</v>
      </c>
      <c r="BF900" t="s">
        <v>189</v>
      </c>
      <c r="BG900" t="s">
        <v>189</v>
      </c>
      <c r="BH900">
        <v>0</v>
      </c>
      <c r="BI900">
        <v>0</v>
      </c>
      <c r="BJ900">
        <v>0</v>
      </c>
      <c r="BK900" t="s">
        <v>189</v>
      </c>
      <c r="BL900" t="s">
        <v>189</v>
      </c>
      <c r="BN900" t="s">
        <v>866</v>
      </c>
      <c r="BO900" t="s">
        <v>16</v>
      </c>
      <c r="BP900" t="s">
        <v>811</v>
      </c>
      <c r="BQ900" t="s">
        <v>184</v>
      </c>
      <c r="BR900" t="s">
        <v>5653</v>
      </c>
      <c r="BS900" t="s">
        <v>9678</v>
      </c>
      <c r="BT900" t="s">
        <v>9680</v>
      </c>
      <c r="BU900" t="s">
        <v>9681</v>
      </c>
      <c r="BV900" t="s">
        <v>37</v>
      </c>
      <c r="BW900" t="s">
        <v>189</v>
      </c>
      <c r="BX900" t="s">
        <v>867</v>
      </c>
      <c r="BY900" t="s">
        <v>16</v>
      </c>
      <c r="BZ900" s="138"/>
      <c r="CA900" s="138">
        <v>41774</v>
      </c>
      <c r="CB900" t="s">
        <v>29</v>
      </c>
      <c r="CC900" t="s">
        <v>29</v>
      </c>
      <c r="CD900" t="s">
        <v>6307</v>
      </c>
      <c r="CE900" t="s">
        <v>6307</v>
      </c>
      <c r="CF900" t="s">
        <v>6307</v>
      </c>
      <c r="CG900" t="s">
        <v>189</v>
      </c>
      <c r="CH900">
        <v>2021</v>
      </c>
      <c r="CI900" s="7">
        <v>44383</v>
      </c>
      <c r="CJ900" t="s">
        <v>16</v>
      </c>
      <c r="CK900">
        <v>7</v>
      </c>
      <c r="CL900">
        <v>28</v>
      </c>
      <c r="CM900" s="7">
        <v>44382</v>
      </c>
      <c r="CN900" t="s">
        <v>11883</v>
      </c>
      <c r="CO900" t="s">
        <v>10431</v>
      </c>
      <c r="CP900" t="s">
        <v>11459</v>
      </c>
      <c r="CQ900" t="s">
        <v>11875</v>
      </c>
      <c r="CR900" t="s">
        <v>6033</v>
      </c>
      <c r="CS900" t="s">
        <v>6037</v>
      </c>
      <c r="CT900" t="s">
        <v>10450</v>
      </c>
      <c r="CU900" t="s">
        <v>6824</v>
      </c>
      <c r="CV900" t="s">
        <v>6310</v>
      </c>
      <c r="CW900" t="s">
        <v>9874</v>
      </c>
      <c r="CX900" t="s">
        <v>868</v>
      </c>
      <c r="CY900" t="s">
        <v>9820</v>
      </c>
      <c r="CZ900" t="s">
        <v>6234</v>
      </c>
      <c r="DA900" t="s">
        <v>188</v>
      </c>
      <c r="DB900" t="s">
        <v>16</v>
      </c>
      <c r="DC900" t="s">
        <v>16</v>
      </c>
      <c r="DD900" t="s">
        <v>15</v>
      </c>
      <c r="DE900" t="s">
        <v>16</v>
      </c>
      <c r="DF900" t="s">
        <v>16</v>
      </c>
      <c r="DG900" t="s">
        <v>4726</v>
      </c>
      <c r="DH900" t="s">
        <v>5505</v>
      </c>
      <c r="DI900" t="s">
        <v>4521</v>
      </c>
      <c r="DJ900" t="s">
        <v>16</v>
      </c>
      <c r="DK900" t="s">
        <v>16</v>
      </c>
      <c r="DL900" t="s">
        <v>4465</v>
      </c>
      <c r="DM900" t="s">
        <v>16</v>
      </c>
      <c r="DN900" t="s">
        <v>189</v>
      </c>
      <c r="DO900" t="s">
        <v>11885</v>
      </c>
      <c r="DP900" t="s">
        <v>8558</v>
      </c>
      <c r="DQ900" t="s">
        <v>10453</v>
      </c>
      <c r="DR900" t="s">
        <v>8559</v>
      </c>
    </row>
    <row r="901" spans="1:122" x14ac:dyDescent="0.25">
      <c r="A901">
        <v>14</v>
      </c>
      <c r="B901" t="s">
        <v>189</v>
      </c>
      <c r="C901" t="s">
        <v>4266</v>
      </c>
      <c r="D901" s="138">
        <v>44379</v>
      </c>
      <c r="E901" t="s">
        <v>4638</v>
      </c>
      <c r="F901" t="s">
        <v>1950</v>
      </c>
      <c r="G901" t="s">
        <v>16</v>
      </c>
      <c r="H901" t="s">
        <v>512</v>
      </c>
      <c r="I901" t="s">
        <v>4840</v>
      </c>
      <c r="J901" t="s">
        <v>12</v>
      </c>
      <c r="K901">
        <v>15</v>
      </c>
      <c r="L901">
        <v>2.31</v>
      </c>
      <c r="M901">
        <v>15</v>
      </c>
      <c r="N901">
        <v>17.984999999999999</v>
      </c>
      <c r="O901" t="s">
        <v>189</v>
      </c>
      <c r="P901" t="s">
        <v>137</v>
      </c>
      <c r="Q901" t="s">
        <v>770</v>
      </c>
      <c r="R901" t="s">
        <v>785</v>
      </c>
      <c r="S901" t="s">
        <v>770</v>
      </c>
      <c r="T901" t="s">
        <v>16</v>
      </c>
      <c r="U901" t="s">
        <v>1938</v>
      </c>
      <c r="V901" t="s">
        <v>2410</v>
      </c>
      <c r="W901">
        <v>100</v>
      </c>
      <c r="X901" t="s">
        <v>15</v>
      </c>
      <c r="Y901" t="s">
        <v>6282</v>
      </c>
      <c r="Z901" t="s">
        <v>6282</v>
      </c>
      <c r="AA901" t="s">
        <v>9887</v>
      </c>
      <c r="AB901" s="138">
        <v>44386</v>
      </c>
      <c r="AC901" s="138">
        <v>44570</v>
      </c>
      <c r="AD901" t="s">
        <v>6242</v>
      </c>
      <c r="AE901" t="s">
        <v>5062</v>
      </c>
      <c r="AF901" t="s">
        <v>16</v>
      </c>
      <c r="AG901" t="s">
        <v>189</v>
      </c>
      <c r="AH901" s="138">
        <v>45116</v>
      </c>
      <c r="AI901" t="s">
        <v>2414</v>
      </c>
      <c r="AJ901" t="s">
        <v>189</v>
      </c>
      <c r="AK901" t="s">
        <v>189</v>
      </c>
      <c r="AL901" t="s">
        <v>189</v>
      </c>
      <c r="AM901" t="s">
        <v>189</v>
      </c>
      <c r="AN901" t="s">
        <v>189</v>
      </c>
      <c r="AO901" t="s">
        <v>189</v>
      </c>
      <c r="AP901" t="s">
        <v>189</v>
      </c>
      <c r="AQ901" t="s">
        <v>16</v>
      </c>
      <c r="AR901" t="s">
        <v>189</v>
      </c>
      <c r="AS901" t="s">
        <v>16</v>
      </c>
      <c r="AT901" t="s">
        <v>189</v>
      </c>
      <c r="AU901" t="s">
        <v>189</v>
      </c>
      <c r="AV901" t="s">
        <v>189</v>
      </c>
      <c r="AW901" t="s">
        <v>16</v>
      </c>
      <c r="AX901" t="s">
        <v>16</v>
      </c>
      <c r="AY901" t="s">
        <v>16</v>
      </c>
      <c r="AZ901" t="s">
        <v>16</v>
      </c>
      <c r="BA901" t="s">
        <v>16</v>
      </c>
      <c r="BB901" t="s">
        <v>16</v>
      </c>
      <c r="BC901" t="s">
        <v>181</v>
      </c>
      <c r="BD901" t="s">
        <v>16</v>
      </c>
      <c r="BE901" t="s">
        <v>2136</v>
      </c>
      <c r="BF901" t="s">
        <v>189</v>
      </c>
      <c r="BG901" t="s">
        <v>189</v>
      </c>
      <c r="BH901">
        <v>0</v>
      </c>
      <c r="BI901">
        <v>0</v>
      </c>
      <c r="BJ901">
        <v>0</v>
      </c>
      <c r="BK901" t="s">
        <v>189</v>
      </c>
      <c r="BL901" t="s">
        <v>189</v>
      </c>
      <c r="BN901" t="s">
        <v>516</v>
      </c>
      <c r="BO901" t="s">
        <v>16</v>
      </c>
      <c r="BP901" t="s">
        <v>4638</v>
      </c>
      <c r="BQ901" t="s">
        <v>240</v>
      </c>
      <c r="BR901" t="s">
        <v>5653</v>
      </c>
      <c r="BS901" t="s">
        <v>9678</v>
      </c>
      <c r="BT901" t="s">
        <v>9679</v>
      </c>
      <c r="BU901" t="s">
        <v>9730</v>
      </c>
      <c r="BV901" t="s">
        <v>129</v>
      </c>
      <c r="BW901" t="s">
        <v>16</v>
      </c>
      <c r="BX901" t="s">
        <v>16</v>
      </c>
      <c r="BY901" t="s">
        <v>16</v>
      </c>
      <c r="BZ901" s="138"/>
      <c r="CA901" s="138">
        <v>40213</v>
      </c>
      <c r="CB901" t="s">
        <v>29</v>
      </c>
      <c r="CC901" t="s">
        <v>16</v>
      </c>
      <c r="CD901" t="s">
        <v>6307</v>
      </c>
      <c r="CE901" t="s">
        <v>189</v>
      </c>
      <c r="CF901" t="s">
        <v>6307</v>
      </c>
      <c r="CG901" t="s">
        <v>189</v>
      </c>
      <c r="CH901">
        <v>2021</v>
      </c>
      <c r="CI901" s="7">
        <v>44379</v>
      </c>
      <c r="CJ901" t="s">
        <v>16</v>
      </c>
      <c r="CK901">
        <v>7</v>
      </c>
      <c r="CL901">
        <v>27</v>
      </c>
      <c r="CM901" s="7">
        <v>44375</v>
      </c>
      <c r="CN901" t="s">
        <v>11886</v>
      </c>
      <c r="CO901" t="s">
        <v>10431</v>
      </c>
      <c r="CP901" t="s">
        <v>11459</v>
      </c>
      <c r="CQ901" t="s">
        <v>11875</v>
      </c>
      <c r="CR901" t="s">
        <v>6033</v>
      </c>
      <c r="CS901" t="s">
        <v>6040</v>
      </c>
      <c r="CT901" t="s">
        <v>10450</v>
      </c>
      <c r="CU901" t="s">
        <v>6824</v>
      </c>
      <c r="CV901" t="s">
        <v>6310</v>
      </c>
      <c r="CW901" t="s">
        <v>9874</v>
      </c>
      <c r="CX901" t="s">
        <v>517</v>
      </c>
      <c r="CY901" t="s">
        <v>4464</v>
      </c>
      <c r="CZ901" t="s">
        <v>6234</v>
      </c>
      <c r="DA901" t="s">
        <v>252</v>
      </c>
      <c r="DB901" t="s">
        <v>9800</v>
      </c>
      <c r="DC901" t="s">
        <v>16</v>
      </c>
      <c r="DD901" t="s">
        <v>15</v>
      </c>
      <c r="DE901" t="s">
        <v>16</v>
      </c>
      <c r="DF901" t="s">
        <v>16</v>
      </c>
      <c r="DG901" t="s">
        <v>4726</v>
      </c>
      <c r="DH901" t="s">
        <v>2052</v>
      </c>
      <c r="DI901" t="s">
        <v>6109</v>
      </c>
      <c r="DJ901" t="s">
        <v>9887</v>
      </c>
      <c r="DK901" t="s">
        <v>5521</v>
      </c>
      <c r="DL901" t="s">
        <v>5521</v>
      </c>
      <c r="DM901" t="s">
        <v>16</v>
      </c>
      <c r="DN901" t="s">
        <v>189</v>
      </c>
      <c r="DO901" t="s">
        <v>11887</v>
      </c>
      <c r="DP901" t="s">
        <v>8560</v>
      </c>
      <c r="DQ901" t="s">
        <v>10454</v>
      </c>
      <c r="DR901" t="s">
        <v>8561</v>
      </c>
    </row>
    <row r="902" spans="1:122" x14ac:dyDescent="0.25">
      <c r="A902">
        <v>13</v>
      </c>
      <c r="B902" t="s">
        <v>189</v>
      </c>
      <c r="C902" t="s">
        <v>6369</v>
      </c>
      <c r="D902" s="138">
        <v>44357</v>
      </c>
      <c r="E902" t="s">
        <v>7141</v>
      </c>
      <c r="F902" t="s">
        <v>6356</v>
      </c>
      <c r="G902" t="s">
        <v>1926</v>
      </c>
      <c r="H902" t="s">
        <v>2692</v>
      </c>
      <c r="I902" t="s">
        <v>4840</v>
      </c>
      <c r="J902" t="s">
        <v>12</v>
      </c>
      <c r="K902">
        <v>25</v>
      </c>
      <c r="L902">
        <v>3.9249999999999998</v>
      </c>
      <c r="M902">
        <v>25</v>
      </c>
      <c r="N902">
        <v>30.35</v>
      </c>
      <c r="O902" t="s">
        <v>189</v>
      </c>
      <c r="P902" t="s">
        <v>13</v>
      </c>
      <c r="Q902" t="s">
        <v>1137</v>
      </c>
      <c r="R902" t="s">
        <v>671</v>
      </c>
      <c r="S902" t="s">
        <v>1137</v>
      </c>
      <c r="T902" t="s">
        <v>16</v>
      </c>
      <c r="U902" t="s">
        <v>2082</v>
      </c>
      <c r="V902" t="s">
        <v>2410</v>
      </c>
      <c r="W902">
        <v>100</v>
      </c>
      <c r="X902" t="s">
        <v>15</v>
      </c>
      <c r="Y902" t="s">
        <v>6285</v>
      </c>
      <c r="Z902" t="s">
        <v>1048</v>
      </c>
      <c r="AA902" t="s">
        <v>189</v>
      </c>
      <c r="AB902" s="138">
        <v>44365</v>
      </c>
      <c r="AC902" s="138">
        <v>44548</v>
      </c>
      <c r="AD902" t="s">
        <v>189</v>
      </c>
      <c r="AE902" t="s">
        <v>5316</v>
      </c>
      <c r="AF902" t="s">
        <v>16</v>
      </c>
      <c r="AG902" t="s">
        <v>4853</v>
      </c>
      <c r="AH902" s="138">
        <v>45461</v>
      </c>
      <c r="AI902" t="s">
        <v>2414</v>
      </c>
      <c r="AJ902" t="s">
        <v>189</v>
      </c>
      <c r="AK902" t="s">
        <v>189</v>
      </c>
      <c r="AL902" t="s">
        <v>189</v>
      </c>
      <c r="AM902" t="s">
        <v>189</v>
      </c>
      <c r="AN902" t="s">
        <v>189</v>
      </c>
      <c r="AO902" t="s">
        <v>189</v>
      </c>
      <c r="AP902" t="s">
        <v>189</v>
      </c>
      <c r="AQ902" t="s">
        <v>16</v>
      </c>
      <c r="AR902" t="s">
        <v>189</v>
      </c>
      <c r="AS902" t="s">
        <v>8562</v>
      </c>
      <c r="AT902" t="s">
        <v>189</v>
      </c>
      <c r="AU902" t="s">
        <v>9344</v>
      </c>
      <c r="AV902" t="s">
        <v>189</v>
      </c>
      <c r="AW902" t="s">
        <v>16</v>
      </c>
      <c r="AX902" t="s">
        <v>16</v>
      </c>
      <c r="AY902" t="s">
        <v>16</v>
      </c>
      <c r="AZ902" t="s">
        <v>16</v>
      </c>
      <c r="BA902" t="s">
        <v>16</v>
      </c>
      <c r="BB902" t="s">
        <v>16</v>
      </c>
      <c r="BC902" t="s">
        <v>181</v>
      </c>
      <c r="BD902" t="s">
        <v>16</v>
      </c>
      <c r="BE902" t="s">
        <v>2136</v>
      </c>
      <c r="BF902" t="s">
        <v>189</v>
      </c>
      <c r="BG902" t="s">
        <v>189</v>
      </c>
      <c r="BH902">
        <v>0</v>
      </c>
      <c r="BI902">
        <v>0</v>
      </c>
      <c r="BJ902">
        <v>0</v>
      </c>
      <c r="BK902" t="s">
        <v>189</v>
      </c>
      <c r="BL902" t="s">
        <v>189</v>
      </c>
      <c r="BN902" t="s">
        <v>3382</v>
      </c>
      <c r="BO902" t="s">
        <v>16</v>
      </c>
      <c r="BP902" t="s">
        <v>6906</v>
      </c>
      <c r="BQ902" t="s">
        <v>260</v>
      </c>
      <c r="BR902" t="s">
        <v>5653</v>
      </c>
      <c r="BS902" t="s">
        <v>9678</v>
      </c>
      <c r="BT902" t="s">
        <v>9736</v>
      </c>
      <c r="BU902" t="s">
        <v>189</v>
      </c>
      <c r="BV902" t="s">
        <v>129</v>
      </c>
      <c r="BW902" t="s">
        <v>16</v>
      </c>
      <c r="BX902" t="s">
        <v>16</v>
      </c>
      <c r="BY902" t="s">
        <v>16</v>
      </c>
      <c r="BZ902" s="138"/>
      <c r="CA902" s="138">
        <v>35459</v>
      </c>
      <c r="CB902" t="s">
        <v>29</v>
      </c>
      <c r="CC902" t="s">
        <v>29</v>
      </c>
      <c r="CD902" t="s">
        <v>6307</v>
      </c>
      <c r="CE902" t="s">
        <v>6307</v>
      </c>
      <c r="CF902" t="s">
        <v>189</v>
      </c>
      <c r="CG902" t="s">
        <v>189</v>
      </c>
      <c r="CH902">
        <v>2021</v>
      </c>
      <c r="CI902" s="7">
        <v>44357</v>
      </c>
      <c r="CJ902" t="s">
        <v>16</v>
      </c>
      <c r="CK902">
        <v>6</v>
      </c>
      <c r="CL902">
        <v>24</v>
      </c>
      <c r="CM902" s="7">
        <v>44354</v>
      </c>
      <c r="CN902" t="s">
        <v>11888</v>
      </c>
      <c r="CO902" t="s">
        <v>10431</v>
      </c>
      <c r="CP902" t="s">
        <v>11498</v>
      </c>
      <c r="CQ902" t="s">
        <v>11889</v>
      </c>
      <c r="CR902" t="s">
        <v>5970</v>
      </c>
      <c r="CS902" t="s">
        <v>5975</v>
      </c>
      <c r="CT902" t="s">
        <v>10455</v>
      </c>
      <c r="CU902" t="s">
        <v>6826</v>
      </c>
      <c r="CV902" t="s">
        <v>6310</v>
      </c>
      <c r="CW902" t="s">
        <v>9874</v>
      </c>
      <c r="CX902" t="s">
        <v>3384</v>
      </c>
      <c r="CY902" t="s">
        <v>4464</v>
      </c>
      <c r="CZ902" t="s">
        <v>6234</v>
      </c>
      <c r="DA902" t="s">
        <v>252</v>
      </c>
      <c r="DB902" t="s">
        <v>9800</v>
      </c>
      <c r="DC902" t="s">
        <v>16</v>
      </c>
      <c r="DD902" t="s">
        <v>15</v>
      </c>
      <c r="DE902" t="s">
        <v>189</v>
      </c>
      <c r="DF902" t="s">
        <v>16</v>
      </c>
      <c r="DG902" t="s">
        <v>4727</v>
      </c>
      <c r="DH902" t="s">
        <v>2052</v>
      </c>
      <c r="DI902" t="s">
        <v>6085</v>
      </c>
      <c r="DJ902" t="s">
        <v>16</v>
      </c>
      <c r="DK902" t="s">
        <v>4464</v>
      </c>
      <c r="DL902" t="s">
        <v>4464</v>
      </c>
      <c r="DM902" t="s">
        <v>16</v>
      </c>
      <c r="DN902" t="s">
        <v>189</v>
      </c>
      <c r="DO902" t="s">
        <v>11890</v>
      </c>
      <c r="DP902" t="s">
        <v>8563</v>
      </c>
      <c r="DQ902" t="s">
        <v>10456</v>
      </c>
      <c r="DR902" t="s">
        <v>8564</v>
      </c>
    </row>
    <row r="903" spans="1:122" x14ac:dyDescent="0.25">
      <c r="A903">
        <v>12</v>
      </c>
      <c r="B903" t="s">
        <v>189</v>
      </c>
      <c r="C903" t="s">
        <v>979</v>
      </c>
      <c r="D903" s="138">
        <v>44340</v>
      </c>
      <c r="E903" t="s">
        <v>975</v>
      </c>
      <c r="F903" t="s">
        <v>6320</v>
      </c>
      <c r="G903" t="s">
        <v>1926</v>
      </c>
      <c r="H903" t="s">
        <v>154</v>
      </c>
      <c r="I903" t="s">
        <v>4840</v>
      </c>
      <c r="J903" t="s">
        <v>12</v>
      </c>
      <c r="K903">
        <v>2.5</v>
      </c>
      <c r="L903">
        <v>0.39</v>
      </c>
      <c r="M903">
        <v>2.5</v>
      </c>
      <c r="N903">
        <v>3.0249999999999999</v>
      </c>
      <c r="O903" t="s">
        <v>189</v>
      </c>
      <c r="P903" t="s">
        <v>137</v>
      </c>
      <c r="Q903" t="s">
        <v>36</v>
      </c>
      <c r="R903" t="s">
        <v>980</v>
      </c>
      <c r="S903" t="s">
        <v>36</v>
      </c>
      <c r="T903" t="s">
        <v>16</v>
      </c>
      <c r="U903" t="s">
        <v>2082</v>
      </c>
      <c r="V903" t="s">
        <v>2410</v>
      </c>
      <c r="W903">
        <v>100</v>
      </c>
      <c r="X903" t="s">
        <v>15</v>
      </c>
      <c r="Y903" t="s">
        <v>6282</v>
      </c>
      <c r="Z903" t="s">
        <v>6282</v>
      </c>
      <c r="AA903" t="s">
        <v>189</v>
      </c>
      <c r="AB903" s="138">
        <v>44348</v>
      </c>
      <c r="AC903" s="138">
        <v>44531</v>
      </c>
      <c r="AD903" t="s">
        <v>189</v>
      </c>
      <c r="AE903" t="s">
        <v>5565</v>
      </c>
      <c r="AF903" t="s">
        <v>16</v>
      </c>
      <c r="AG903" t="s">
        <v>189</v>
      </c>
      <c r="AH903" s="138">
        <v>45078</v>
      </c>
      <c r="AI903" t="s">
        <v>2414</v>
      </c>
      <c r="AJ903" t="s">
        <v>189</v>
      </c>
      <c r="AK903" t="s">
        <v>189</v>
      </c>
      <c r="AL903" t="s">
        <v>189</v>
      </c>
      <c r="AM903" t="s">
        <v>189</v>
      </c>
      <c r="AN903" t="s">
        <v>189</v>
      </c>
      <c r="AO903" t="s">
        <v>189</v>
      </c>
      <c r="AP903" t="s">
        <v>189</v>
      </c>
      <c r="AQ903" t="s">
        <v>16</v>
      </c>
      <c r="AR903" t="s">
        <v>189</v>
      </c>
      <c r="AS903" t="s">
        <v>8565</v>
      </c>
      <c r="AT903" t="s">
        <v>189</v>
      </c>
      <c r="AU903" t="s">
        <v>9344</v>
      </c>
      <c r="AV903" t="s">
        <v>189</v>
      </c>
      <c r="AW903" t="s">
        <v>16</v>
      </c>
      <c r="AX903" t="s">
        <v>16</v>
      </c>
      <c r="AY903" t="s">
        <v>16</v>
      </c>
      <c r="AZ903" t="s">
        <v>16</v>
      </c>
      <c r="BA903" t="s">
        <v>16</v>
      </c>
      <c r="BB903" t="s">
        <v>16</v>
      </c>
      <c r="BC903" t="s">
        <v>16</v>
      </c>
      <c r="BD903" t="s">
        <v>16</v>
      </c>
      <c r="BE903" t="s">
        <v>16</v>
      </c>
      <c r="BF903" t="s">
        <v>189</v>
      </c>
      <c r="BG903" t="s">
        <v>189</v>
      </c>
      <c r="BH903">
        <v>0</v>
      </c>
      <c r="BI903">
        <v>0</v>
      </c>
      <c r="BJ903">
        <v>0</v>
      </c>
      <c r="BK903" t="s">
        <v>189</v>
      </c>
      <c r="BL903" t="s">
        <v>189</v>
      </c>
      <c r="BN903" t="s">
        <v>977</v>
      </c>
      <c r="BO903" t="s">
        <v>16</v>
      </c>
      <c r="BP903" t="s">
        <v>975</v>
      </c>
      <c r="BQ903" t="s">
        <v>184</v>
      </c>
      <c r="BR903" t="s">
        <v>5653</v>
      </c>
      <c r="BS903" t="s">
        <v>9682</v>
      </c>
      <c r="BT903" t="s">
        <v>6880</v>
      </c>
      <c r="BU903" t="s">
        <v>189</v>
      </c>
      <c r="BV903" t="s">
        <v>67</v>
      </c>
      <c r="BW903" t="s">
        <v>189</v>
      </c>
      <c r="BX903" t="s">
        <v>485</v>
      </c>
      <c r="BY903" t="s">
        <v>16</v>
      </c>
      <c r="BZ903" s="138"/>
      <c r="CA903" s="138">
        <v>44340</v>
      </c>
      <c r="CB903" t="s">
        <v>29</v>
      </c>
      <c r="CC903" t="s">
        <v>29</v>
      </c>
      <c r="CD903" t="s">
        <v>6307</v>
      </c>
      <c r="CE903" t="s">
        <v>189</v>
      </c>
      <c r="CF903" t="s">
        <v>6307</v>
      </c>
      <c r="CG903" t="s">
        <v>189</v>
      </c>
      <c r="CH903">
        <v>2021</v>
      </c>
      <c r="CI903" s="7">
        <v>44340</v>
      </c>
      <c r="CJ903" t="s">
        <v>16</v>
      </c>
      <c r="CK903">
        <v>5</v>
      </c>
      <c r="CL903">
        <v>22</v>
      </c>
      <c r="CM903" s="7">
        <v>44340</v>
      </c>
      <c r="CN903" t="s">
        <v>11891</v>
      </c>
      <c r="CO903" t="s">
        <v>10431</v>
      </c>
      <c r="CP903" t="s">
        <v>11498</v>
      </c>
      <c r="CQ903" t="s">
        <v>11889</v>
      </c>
      <c r="CR903" t="s">
        <v>5978</v>
      </c>
      <c r="CS903" t="s">
        <v>5977</v>
      </c>
      <c r="CT903" t="s">
        <v>10457</v>
      </c>
      <c r="CU903" t="s">
        <v>9873</v>
      </c>
      <c r="CV903" t="s">
        <v>6307</v>
      </c>
      <c r="CW903" t="s">
        <v>9874</v>
      </c>
      <c r="CX903" t="s">
        <v>978</v>
      </c>
      <c r="CY903" t="s">
        <v>4464</v>
      </c>
      <c r="CZ903" t="s">
        <v>6730</v>
      </c>
      <c r="DA903" t="s">
        <v>188</v>
      </c>
      <c r="DB903" t="s">
        <v>16</v>
      </c>
      <c r="DC903" t="s">
        <v>16</v>
      </c>
      <c r="DD903" t="s">
        <v>15</v>
      </c>
      <c r="DE903" t="s">
        <v>189</v>
      </c>
      <c r="DF903" t="s">
        <v>16</v>
      </c>
      <c r="DG903" t="s">
        <v>4726</v>
      </c>
      <c r="DH903" t="s">
        <v>2052</v>
      </c>
      <c r="DI903" t="s">
        <v>6228</v>
      </c>
      <c r="DJ903" t="s">
        <v>16</v>
      </c>
      <c r="DK903" t="s">
        <v>4464</v>
      </c>
      <c r="DL903" t="s">
        <v>4464</v>
      </c>
      <c r="DM903" t="s">
        <v>16</v>
      </c>
      <c r="DN903" t="s">
        <v>189</v>
      </c>
      <c r="DO903" t="s">
        <v>11892</v>
      </c>
      <c r="DP903" t="s">
        <v>8566</v>
      </c>
      <c r="DQ903" t="s">
        <v>10458</v>
      </c>
      <c r="DR903" t="s">
        <v>8567</v>
      </c>
    </row>
    <row r="904" spans="1:122" x14ac:dyDescent="0.25">
      <c r="A904">
        <v>11</v>
      </c>
      <c r="B904" t="s">
        <v>189</v>
      </c>
      <c r="C904" t="s">
        <v>6370</v>
      </c>
      <c r="D904" s="138">
        <v>44333</v>
      </c>
      <c r="E904" t="s">
        <v>3556</v>
      </c>
      <c r="F904" t="s">
        <v>6371</v>
      </c>
      <c r="G904" t="s">
        <v>1926</v>
      </c>
      <c r="H904" t="s">
        <v>1960</v>
      </c>
      <c r="I904" t="s">
        <v>4840</v>
      </c>
      <c r="J904" t="s">
        <v>12</v>
      </c>
      <c r="K904">
        <v>14.45</v>
      </c>
      <c r="L904">
        <v>2.2400000000000002</v>
      </c>
      <c r="M904">
        <v>14.45</v>
      </c>
      <c r="N904">
        <v>17.411999999999999</v>
      </c>
      <c r="O904" t="s">
        <v>189</v>
      </c>
      <c r="P904" t="s">
        <v>13</v>
      </c>
      <c r="Q904" t="s">
        <v>386</v>
      </c>
      <c r="R904" t="s">
        <v>158</v>
      </c>
      <c r="S904" t="s">
        <v>386</v>
      </c>
      <c r="T904" t="s">
        <v>16</v>
      </c>
      <c r="U904" t="s">
        <v>1938</v>
      </c>
      <c r="V904" t="s">
        <v>2410</v>
      </c>
      <c r="W904">
        <v>100</v>
      </c>
      <c r="X904" t="s">
        <v>87</v>
      </c>
      <c r="Y904" t="s">
        <v>6282</v>
      </c>
      <c r="Z904" t="s">
        <v>6282</v>
      </c>
      <c r="AA904" t="s">
        <v>189</v>
      </c>
      <c r="AB904" s="138">
        <v>44341</v>
      </c>
      <c r="AC904" s="138">
        <v>44525</v>
      </c>
      <c r="AD904" t="s">
        <v>189</v>
      </c>
      <c r="AE904" t="s">
        <v>5344</v>
      </c>
      <c r="AF904" t="s">
        <v>16</v>
      </c>
      <c r="AG904" t="s">
        <v>189</v>
      </c>
      <c r="AH904" s="138">
        <v>45437</v>
      </c>
      <c r="AI904" t="s">
        <v>2414</v>
      </c>
      <c r="AJ904" t="s">
        <v>189</v>
      </c>
      <c r="AK904" t="s">
        <v>189</v>
      </c>
      <c r="AL904" t="s">
        <v>189</v>
      </c>
      <c r="AM904" t="s">
        <v>189</v>
      </c>
      <c r="AN904" t="s">
        <v>189</v>
      </c>
      <c r="AO904" t="s">
        <v>189</v>
      </c>
      <c r="AP904" t="s">
        <v>189</v>
      </c>
      <c r="AQ904" t="s">
        <v>16</v>
      </c>
      <c r="AR904" t="s">
        <v>189</v>
      </c>
      <c r="AS904" t="s">
        <v>8568</v>
      </c>
      <c r="AT904" t="s">
        <v>189</v>
      </c>
      <c r="AU904" t="s">
        <v>9344</v>
      </c>
      <c r="AV904" t="s">
        <v>189</v>
      </c>
      <c r="AW904" t="s">
        <v>16</v>
      </c>
      <c r="AX904" t="s">
        <v>16</v>
      </c>
      <c r="AY904" t="s">
        <v>16</v>
      </c>
      <c r="AZ904" t="s">
        <v>16</v>
      </c>
      <c r="BA904" t="s">
        <v>16</v>
      </c>
      <c r="BB904" t="s">
        <v>16</v>
      </c>
      <c r="BC904" t="s">
        <v>16</v>
      </c>
      <c r="BD904" t="s">
        <v>16</v>
      </c>
      <c r="BE904" t="s">
        <v>16</v>
      </c>
      <c r="BF904" t="s">
        <v>189</v>
      </c>
      <c r="BG904" t="s">
        <v>189</v>
      </c>
      <c r="BH904">
        <v>0</v>
      </c>
      <c r="BI904">
        <v>0</v>
      </c>
      <c r="BJ904">
        <v>0</v>
      </c>
      <c r="BK904" t="s">
        <v>189</v>
      </c>
      <c r="BL904" t="s">
        <v>189</v>
      </c>
      <c r="BN904" t="s">
        <v>3553</v>
      </c>
      <c r="BO904" t="s">
        <v>16</v>
      </c>
      <c r="BP904" t="s">
        <v>3556</v>
      </c>
      <c r="BQ904" t="s">
        <v>301</v>
      </c>
      <c r="BR904" t="s">
        <v>1937</v>
      </c>
      <c r="BS904" t="s">
        <v>16</v>
      </c>
      <c r="BT904" t="s">
        <v>16</v>
      </c>
      <c r="BU904" t="s">
        <v>189</v>
      </c>
      <c r="BV904" t="s">
        <v>67</v>
      </c>
      <c r="BW904" t="s">
        <v>16</v>
      </c>
      <c r="BX904" t="s">
        <v>485</v>
      </c>
      <c r="BY904" t="s">
        <v>16</v>
      </c>
      <c r="BZ904" s="138"/>
      <c r="CA904" s="138">
        <v>41340</v>
      </c>
      <c r="CB904" t="s">
        <v>60</v>
      </c>
      <c r="CC904" t="s">
        <v>6745</v>
      </c>
      <c r="CD904" t="s">
        <v>6307</v>
      </c>
      <c r="CE904" t="s">
        <v>189</v>
      </c>
      <c r="CF904" t="s">
        <v>189</v>
      </c>
      <c r="CG904" t="s">
        <v>189</v>
      </c>
      <c r="CH904">
        <v>2021</v>
      </c>
      <c r="CI904" s="7">
        <v>44333</v>
      </c>
      <c r="CJ904" t="s">
        <v>16</v>
      </c>
      <c r="CK904">
        <v>5</v>
      </c>
      <c r="CL904">
        <v>21</v>
      </c>
      <c r="CM904" s="7">
        <v>44333</v>
      </c>
      <c r="CN904" t="s">
        <v>11893</v>
      </c>
      <c r="CO904" t="s">
        <v>10431</v>
      </c>
      <c r="CP904" t="s">
        <v>11498</v>
      </c>
      <c r="CQ904" t="s">
        <v>11889</v>
      </c>
      <c r="CR904" t="s">
        <v>5978</v>
      </c>
      <c r="CS904" t="s">
        <v>5979</v>
      </c>
      <c r="CT904" t="s">
        <v>10457</v>
      </c>
      <c r="CU904" t="s">
        <v>6824</v>
      </c>
      <c r="CV904" t="s">
        <v>6310</v>
      </c>
      <c r="CW904" t="s">
        <v>9874</v>
      </c>
      <c r="CX904" t="s">
        <v>3555</v>
      </c>
      <c r="CY904" t="s">
        <v>4464</v>
      </c>
      <c r="CZ904" t="s">
        <v>6234</v>
      </c>
      <c r="DA904" t="s">
        <v>252</v>
      </c>
      <c r="DB904" t="s">
        <v>9800</v>
      </c>
      <c r="DC904" t="s">
        <v>16</v>
      </c>
      <c r="DD904" t="s">
        <v>87</v>
      </c>
      <c r="DE904" t="s">
        <v>3553</v>
      </c>
      <c r="DF904" t="s">
        <v>16</v>
      </c>
      <c r="DG904" t="s">
        <v>4727</v>
      </c>
      <c r="DH904" t="s">
        <v>2052</v>
      </c>
      <c r="DI904" t="s">
        <v>6394</v>
      </c>
      <c r="DJ904" t="s">
        <v>16</v>
      </c>
      <c r="DK904" t="s">
        <v>4464</v>
      </c>
      <c r="DL904" t="s">
        <v>4464</v>
      </c>
      <c r="DM904" t="s">
        <v>16</v>
      </c>
      <c r="DN904" t="s">
        <v>189</v>
      </c>
      <c r="DO904" t="s">
        <v>11894</v>
      </c>
      <c r="DP904" t="s">
        <v>8569</v>
      </c>
      <c r="DQ904" t="s">
        <v>10459</v>
      </c>
      <c r="DR904" t="s">
        <v>8570</v>
      </c>
    </row>
    <row r="905" spans="1:122" x14ac:dyDescent="0.25">
      <c r="A905">
        <v>10</v>
      </c>
      <c r="B905" t="s">
        <v>189</v>
      </c>
      <c r="C905" t="s">
        <v>2392</v>
      </c>
      <c r="D905" s="138">
        <v>44330</v>
      </c>
      <c r="E905" t="s">
        <v>2387</v>
      </c>
      <c r="F905" t="s">
        <v>11</v>
      </c>
      <c r="G905" t="s">
        <v>1926</v>
      </c>
      <c r="H905" t="s">
        <v>11</v>
      </c>
      <c r="I905" t="s">
        <v>9802</v>
      </c>
      <c r="J905" t="s">
        <v>12</v>
      </c>
      <c r="K905">
        <v>30</v>
      </c>
      <c r="L905">
        <v>4.68</v>
      </c>
      <c r="M905">
        <v>30</v>
      </c>
      <c r="N905">
        <v>36.18</v>
      </c>
      <c r="O905" t="s">
        <v>189</v>
      </c>
      <c r="P905" t="s">
        <v>13</v>
      </c>
      <c r="Q905" t="s">
        <v>51</v>
      </c>
      <c r="R905" t="s">
        <v>16</v>
      </c>
      <c r="S905" t="s">
        <v>16</v>
      </c>
      <c r="T905" t="s">
        <v>16</v>
      </c>
      <c r="U905" t="s">
        <v>16</v>
      </c>
      <c r="V905" t="s">
        <v>2410</v>
      </c>
      <c r="X905" t="s">
        <v>15</v>
      </c>
      <c r="Y905" t="s">
        <v>6283</v>
      </c>
      <c r="Z905" t="s">
        <v>6283</v>
      </c>
      <c r="AA905" t="s">
        <v>189</v>
      </c>
      <c r="AB905" s="138"/>
      <c r="AC905" s="138"/>
      <c r="AD905" t="s">
        <v>6241</v>
      </c>
      <c r="AE905" t="s">
        <v>189</v>
      </c>
      <c r="AF905" t="s">
        <v>6818</v>
      </c>
      <c r="AG905" t="s">
        <v>189</v>
      </c>
      <c r="AH905" s="138"/>
      <c r="AI905" t="s">
        <v>189</v>
      </c>
      <c r="AJ905" t="s">
        <v>189</v>
      </c>
      <c r="AK905" t="s">
        <v>189</v>
      </c>
      <c r="AL905" t="s">
        <v>189</v>
      </c>
      <c r="AM905" t="s">
        <v>189</v>
      </c>
      <c r="AN905" t="s">
        <v>189</v>
      </c>
      <c r="AO905" t="s">
        <v>189</v>
      </c>
      <c r="AP905" t="s">
        <v>189</v>
      </c>
      <c r="AQ905" t="s">
        <v>16</v>
      </c>
      <c r="AR905" t="s">
        <v>189</v>
      </c>
      <c r="AS905" t="s">
        <v>16</v>
      </c>
      <c r="AT905" t="s">
        <v>189</v>
      </c>
      <c r="AU905" t="s">
        <v>189</v>
      </c>
      <c r="AV905" t="s">
        <v>189</v>
      </c>
      <c r="AW905" t="s">
        <v>16</v>
      </c>
      <c r="AX905" t="s">
        <v>16</v>
      </c>
      <c r="AY905" t="s">
        <v>16</v>
      </c>
      <c r="AZ905" t="s">
        <v>16</v>
      </c>
      <c r="BA905" t="s">
        <v>16</v>
      </c>
      <c r="BB905" t="s">
        <v>16</v>
      </c>
      <c r="BC905" t="s">
        <v>6255</v>
      </c>
      <c r="BD905" t="s">
        <v>16</v>
      </c>
      <c r="BE905" t="s">
        <v>6255</v>
      </c>
      <c r="BF905" t="s">
        <v>189</v>
      </c>
      <c r="BG905" t="s">
        <v>189</v>
      </c>
      <c r="BH905">
        <v>0</v>
      </c>
      <c r="BI905">
        <v>0</v>
      </c>
      <c r="BJ905">
        <v>0</v>
      </c>
      <c r="BK905" t="s">
        <v>189</v>
      </c>
      <c r="BL905" t="s">
        <v>189</v>
      </c>
      <c r="BN905" t="s">
        <v>2389</v>
      </c>
      <c r="BO905" t="s">
        <v>16</v>
      </c>
      <c r="BP905" t="s">
        <v>2387</v>
      </c>
      <c r="BQ905" t="s">
        <v>184</v>
      </c>
      <c r="BR905" t="s">
        <v>1937</v>
      </c>
      <c r="BS905" t="s">
        <v>202</v>
      </c>
      <c r="BT905" t="s">
        <v>16</v>
      </c>
      <c r="BU905" t="s">
        <v>189</v>
      </c>
      <c r="BV905" t="s">
        <v>37</v>
      </c>
      <c r="BW905" t="s">
        <v>414</v>
      </c>
      <c r="BX905" t="s">
        <v>16</v>
      </c>
      <c r="BY905" t="s">
        <v>16</v>
      </c>
      <c r="BZ905" s="138"/>
      <c r="CA905" s="138">
        <v>44487</v>
      </c>
      <c r="CB905" t="s">
        <v>17</v>
      </c>
      <c r="CC905" t="s">
        <v>17</v>
      </c>
      <c r="CD905" t="s">
        <v>6307</v>
      </c>
      <c r="CE905" t="s">
        <v>189</v>
      </c>
      <c r="CF905" t="s">
        <v>189</v>
      </c>
      <c r="CG905" t="s">
        <v>189</v>
      </c>
      <c r="CH905">
        <v>2021</v>
      </c>
      <c r="CI905" s="7">
        <v>44330</v>
      </c>
      <c r="CJ905" t="s">
        <v>4723</v>
      </c>
      <c r="CK905">
        <v>5</v>
      </c>
      <c r="CL905">
        <v>20</v>
      </c>
      <c r="CM905" s="7">
        <v>44326</v>
      </c>
      <c r="CN905" t="s">
        <v>11895</v>
      </c>
      <c r="CO905" t="s">
        <v>10431</v>
      </c>
      <c r="CP905" t="s">
        <v>11498</v>
      </c>
      <c r="CQ905" t="s">
        <v>11889</v>
      </c>
      <c r="CR905" t="s">
        <v>5978</v>
      </c>
      <c r="CS905" t="s">
        <v>5981</v>
      </c>
      <c r="CT905" t="s">
        <v>10457</v>
      </c>
      <c r="CU905" t="s">
        <v>6826</v>
      </c>
      <c r="CV905" t="s">
        <v>6310</v>
      </c>
      <c r="CW905" t="s">
        <v>9874</v>
      </c>
      <c r="CX905" t="s">
        <v>189</v>
      </c>
      <c r="CY905" t="s">
        <v>9817</v>
      </c>
      <c r="CZ905" t="s">
        <v>6741</v>
      </c>
      <c r="DA905" t="s">
        <v>188</v>
      </c>
      <c r="DB905" t="s">
        <v>16</v>
      </c>
      <c r="DC905" t="s">
        <v>16</v>
      </c>
      <c r="DD905" t="s">
        <v>15</v>
      </c>
      <c r="DE905" t="s">
        <v>189</v>
      </c>
      <c r="DF905" t="s">
        <v>16</v>
      </c>
      <c r="DG905" t="s">
        <v>4727</v>
      </c>
      <c r="DH905" t="s">
        <v>2052</v>
      </c>
      <c r="DI905" t="s">
        <v>6225</v>
      </c>
      <c r="DJ905" t="s">
        <v>16</v>
      </c>
      <c r="DK905" t="s">
        <v>9817</v>
      </c>
      <c r="DL905" t="s">
        <v>9817</v>
      </c>
      <c r="DM905" t="s">
        <v>16</v>
      </c>
      <c r="DN905" t="s">
        <v>189</v>
      </c>
      <c r="DO905" t="s">
        <v>11896</v>
      </c>
      <c r="DP905" t="s">
        <v>8571</v>
      </c>
      <c r="DQ905" t="s">
        <v>10460</v>
      </c>
      <c r="DR905" t="s">
        <v>10461</v>
      </c>
    </row>
    <row r="906" spans="1:122" x14ac:dyDescent="0.25">
      <c r="A906">
        <v>9</v>
      </c>
      <c r="B906" t="s">
        <v>189</v>
      </c>
      <c r="C906" t="s">
        <v>6372</v>
      </c>
      <c r="D906" s="138">
        <v>44307</v>
      </c>
      <c r="E906" t="s">
        <v>7128</v>
      </c>
      <c r="F906" t="s">
        <v>6365</v>
      </c>
      <c r="G906" t="s">
        <v>1926</v>
      </c>
      <c r="H906" t="s">
        <v>2521</v>
      </c>
      <c r="I906" t="s">
        <v>4840</v>
      </c>
      <c r="J906" t="s">
        <v>12</v>
      </c>
      <c r="K906">
        <v>10</v>
      </c>
      <c r="L906">
        <v>1.54</v>
      </c>
      <c r="M906">
        <v>10</v>
      </c>
      <c r="N906">
        <v>11.96</v>
      </c>
      <c r="O906" t="s">
        <v>189</v>
      </c>
      <c r="P906" t="s">
        <v>104</v>
      </c>
      <c r="Q906" t="s">
        <v>1066</v>
      </c>
      <c r="R906" t="s">
        <v>2523</v>
      </c>
      <c r="S906" t="s">
        <v>1066</v>
      </c>
      <c r="T906" t="s">
        <v>16</v>
      </c>
      <c r="U906" t="s">
        <v>2072</v>
      </c>
      <c r="V906" t="s">
        <v>2410</v>
      </c>
      <c r="W906">
        <v>100</v>
      </c>
      <c r="X906" t="s">
        <v>15</v>
      </c>
      <c r="Y906" t="s">
        <v>6282</v>
      </c>
      <c r="Z906" t="s">
        <v>6282</v>
      </c>
      <c r="AA906" t="s">
        <v>189</v>
      </c>
      <c r="AB906" s="138">
        <v>44314</v>
      </c>
      <c r="AC906" s="138">
        <v>44497</v>
      </c>
      <c r="AD906" t="s">
        <v>189</v>
      </c>
      <c r="AE906" t="s">
        <v>5075</v>
      </c>
      <c r="AF906" t="s">
        <v>16</v>
      </c>
      <c r="AG906" t="s">
        <v>4863</v>
      </c>
      <c r="AH906" s="138">
        <v>46140</v>
      </c>
      <c r="AI906" t="s">
        <v>2414</v>
      </c>
      <c r="AJ906" t="s">
        <v>189</v>
      </c>
      <c r="AK906" t="s">
        <v>189</v>
      </c>
      <c r="AL906" t="s">
        <v>189</v>
      </c>
      <c r="AM906" t="s">
        <v>189</v>
      </c>
      <c r="AN906" t="s">
        <v>189</v>
      </c>
      <c r="AO906" t="s">
        <v>189</v>
      </c>
      <c r="AP906" t="s">
        <v>189</v>
      </c>
      <c r="AQ906" t="s">
        <v>16</v>
      </c>
      <c r="AR906" t="s">
        <v>189</v>
      </c>
      <c r="AS906" t="s">
        <v>16</v>
      </c>
      <c r="AT906" t="s">
        <v>189</v>
      </c>
      <c r="AU906" t="s">
        <v>9344</v>
      </c>
      <c r="AV906" t="s">
        <v>189</v>
      </c>
      <c r="AW906" t="s">
        <v>16</v>
      </c>
      <c r="AX906" t="s">
        <v>16</v>
      </c>
      <c r="AY906" t="s">
        <v>16</v>
      </c>
      <c r="AZ906" t="s">
        <v>16</v>
      </c>
      <c r="BA906" t="s">
        <v>16</v>
      </c>
      <c r="BB906" t="s">
        <v>16</v>
      </c>
      <c r="BC906" t="s">
        <v>16</v>
      </c>
      <c r="BD906" t="s">
        <v>16</v>
      </c>
      <c r="BE906" t="s">
        <v>16</v>
      </c>
      <c r="BF906" t="s">
        <v>189</v>
      </c>
      <c r="BG906" t="s">
        <v>189</v>
      </c>
      <c r="BH906">
        <v>0</v>
      </c>
      <c r="BI906">
        <v>0</v>
      </c>
      <c r="BJ906">
        <v>0</v>
      </c>
      <c r="BK906" t="s">
        <v>189</v>
      </c>
      <c r="BL906" t="s">
        <v>189</v>
      </c>
      <c r="BN906" t="s">
        <v>2524</v>
      </c>
      <c r="BO906" t="s">
        <v>16</v>
      </c>
      <c r="BP906" t="s">
        <v>2527</v>
      </c>
      <c r="BQ906" t="s">
        <v>260</v>
      </c>
      <c r="BR906" t="s">
        <v>5653</v>
      </c>
      <c r="BS906" t="s">
        <v>9678</v>
      </c>
      <c r="BT906" t="s">
        <v>9679</v>
      </c>
      <c r="BU906" t="s">
        <v>189</v>
      </c>
      <c r="BV906" t="s">
        <v>129</v>
      </c>
      <c r="BW906" t="s">
        <v>16</v>
      </c>
      <c r="BX906" t="s">
        <v>16</v>
      </c>
      <c r="BY906" t="s">
        <v>16</v>
      </c>
      <c r="BZ906" s="138"/>
      <c r="CA906" s="138">
        <v>31615</v>
      </c>
      <c r="CB906" t="s">
        <v>29</v>
      </c>
      <c r="CC906" t="s">
        <v>29</v>
      </c>
      <c r="CD906" t="s">
        <v>6307</v>
      </c>
      <c r="CE906" t="s">
        <v>6307</v>
      </c>
      <c r="CF906" t="s">
        <v>6307</v>
      </c>
      <c r="CG906" t="s">
        <v>189</v>
      </c>
      <c r="CH906">
        <v>2021</v>
      </c>
      <c r="CI906" s="7">
        <v>44307</v>
      </c>
      <c r="CJ906" t="s">
        <v>16</v>
      </c>
      <c r="CK906">
        <v>4</v>
      </c>
      <c r="CL906">
        <v>17</v>
      </c>
      <c r="CM906" s="7">
        <v>44305</v>
      </c>
      <c r="CN906" t="s">
        <v>11897</v>
      </c>
      <c r="CO906" t="s">
        <v>10431</v>
      </c>
      <c r="CP906" t="s">
        <v>11498</v>
      </c>
      <c r="CQ906" t="s">
        <v>11889</v>
      </c>
      <c r="CR906" t="s">
        <v>5984</v>
      </c>
      <c r="CS906" t="s">
        <v>5985</v>
      </c>
      <c r="CT906" t="s">
        <v>10462</v>
      </c>
      <c r="CU906" t="s">
        <v>9873</v>
      </c>
      <c r="CV906" t="s">
        <v>6310</v>
      </c>
      <c r="CW906" t="s">
        <v>9912</v>
      </c>
      <c r="CX906" t="s">
        <v>3750</v>
      </c>
      <c r="CY906" t="s">
        <v>4464</v>
      </c>
      <c r="CZ906" t="s">
        <v>6730</v>
      </c>
      <c r="DA906" t="s">
        <v>252</v>
      </c>
      <c r="DB906" t="s">
        <v>9800</v>
      </c>
      <c r="DC906" t="s">
        <v>16</v>
      </c>
      <c r="DD906" t="s">
        <v>15</v>
      </c>
      <c r="DE906" t="s">
        <v>189</v>
      </c>
      <c r="DF906" t="s">
        <v>16</v>
      </c>
      <c r="DG906" t="s">
        <v>4730</v>
      </c>
      <c r="DH906" t="s">
        <v>2052</v>
      </c>
      <c r="DI906" t="s">
        <v>6114</v>
      </c>
      <c r="DJ906" t="s">
        <v>16</v>
      </c>
      <c r="DK906" t="s">
        <v>4464</v>
      </c>
      <c r="DL906" t="s">
        <v>4464</v>
      </c>
      <c r="DM906" t="s">
        <v>16</v>
      </c>
      <c r="DN906" t="s">
        <v>189</v>
      </c>
      <c r="DO906" t="s">
        <v>11898</v>
      </c>
      <c r="DP906" t="s">
        <v>8572</v>
      </c>
      <c r="DQ906" t="s">
        <v>10463</v>
      </c>
      <c r="DR906" t="s">
        <v>8573</v>
      </c>
    </row>
    <row r="907" spans="1:122" x14ac:dyDescent="0.25">
      <c r="A907">
        <v>8</v>
      </c>
      <c r="B907" t="s">
        <v>189</v>
      </c>
      <c r="C907" t="s">
        <v>6373</v>
      </c>
      <c r="D907" s="138">
        <v>44307</v>
      </c>
      <c r="E907" t="s">
        <v>7143</v>
      </c>
      <c r="F907" t="s">
        <v>6365</v>
      </c>
      <c r="G907" t="s">
        <v>1926</v>
      </c>
      <c r="H907" t="s">
        <v>2521</v>
      </c>
      <c r="I907" t="s">
        <v>4840</v>
      </c>
      <c r="J907" t="s">
        <v>12</v>
      </c>
      <c r="K907">
        <v>13.5</v>
      </c>
      <c r="L907">
        <v>2.0790000000000002</v>
      </c>
      <c r="M907">
        <v>13.5</v>
      </c>
      <c r="N907">
        <v>16.146000000000001</v>
      </c>
      <c r="O907" t="s">
        <v>189</v>
      </c>
      <c r="P907" t="s">
        <v>137</v>
      </c>
      <c r="Q907" t="s">
        <v>560</v>
      </c>
      <c r="R907" t="s">
        <v>3948</v>
      </c>
      <c r="S907" t="s">
        <v>560</v>
      </c>
      <c r="T907" t="s">
        <v>16</v>
      </c>
      <c r="U907" t="s">
        <v>1938</v>
      </c>
      <c r="V907" t="s">
        <v>2410</v>
      </c>
      <c r="W907">
        <v>100</v>
      </c>
      <c r="X907" t="s">
        <v>15</v>
      </c>
      <c r="Y907" t="s">
        <v>6374</v>
      </c>
      <c r="Z907" t="s">
        <v>1048</v>
      </c>
      <c r="AA907" t="s">
        <v>9887</v>
      </c>
      <c r="AB907" s="138">
        <v>44314</v>
      </c>
      <c r="AC907" s="138">
        <v>44497</v>
      </c>
      <c r="AD907" t="s">
        <v>189</v>
      </c>
      <c r="AE907" t="s">
        <v>5075</v>
      </c>
      <c r="AF907" t="s">
        <v>16</v>
      </c>
      <c r="AG907" t="s">
        <v>4871</v>
      </c>
      <c r="AH907" s="138">
        <v>45044</v>
      </c>
      <c r="AI907" t="s">
        <v>2414</v>
      </c>
      <c r="AJ907" t="s">
        <v>189</v>
      </c>
      <c r="AK907" t="s">
        <v>189</v>
      </c>
      <c r="AL907" t="s">
        <v>189</v>
      </c>
      <c r="AM907" t="s">
        <v>189</v>
      </c>
      <c r="AN907" t="s">
        <v>189</v>
      </c>
      <c r="AO907" t="s">
        <v>189</v>
      </c>
      <c r="AP907" t="s">
        <v>189</v>
      </c>
      <c r="AQ907" t="s">
        <v>16</v>
      </c>
      <c r="AR907" t="s">
        <v>189</v>
      </c>
      <c r="AS907" t="s">
        <v>16</v>
      </c>
      <c r="AT907" t="s">
        <v>189</v>
      </c>
      <c r="AU907" t="s">
        <v>9344</v>
      </c>
      <c r="AV907" t="s">
        <v>189</v>
      </c>
      <c r="AW907" t="s">
        <v>16</v>
      </c>
      <c r="AX907" t="s">
        <v>16</v>
      </c>
      <c r="AY907" t="s">
        <v>16</v>
      </c>
      <c r="AZ907" t="s">
        <v>16</v>
      </c>
      <c r="BA907" t="s">
        <v>16</v>
      </c>
      <c r="BB907" t="s">
        <v>16</v>
      </c>
      <c r="BC907" t="s">
        <v>16</v>
      </c>
      <c r="BD907" t="s">
        <v>16</v>
      </c>
      <c r="BE907" t="s">
        <v>16</v>
      </c>
      <c r="BF907" t="s">
        <v>189</v>
      </c>
      <c r="BG907" t="s">
        <v>189</v>
      </c>
      <c r="BH907">
        <v>0</v>
      </c>
      <c r="BI907">
        <v>0</v>
      </c>
      <c r="BJ907">
        <v>0</v>
      </c>
      <c r="BK907" t="s">
        <v>189</v>
      </c>
      <c r="BL907" t="s">
        <v>189</v>
      </c>
      <c r="BN907" t="s">
        <v>2524</v>
      </c>
      <c r="BO907" t="s">
        <v>16</v>
      </c>
      <c r="BP907" t="s">
        <v>2527</v>
      </c>
      <c r="BQ907" t="s">
        <v>260</v>
      </c>
      <c r="BR907" t="s">
        <v>5653</v>
      </c>
      <c r="BS907" t="s">
        <v>9678</v>
      </c>
      <c r="BT907" t="s">
        <v>9679</v>
      </c>
      <c r="BU907" t="s">
        <v>189</v>
      </c>
      <c r="BV907" t="s">
        <v>129</v>
      </c>
      <c r="BW907" t="s">
        <v>16</v>
      </c>
      <c r="BX907" t="s">
        <v>16</v>
      </c>
      <c r="BY907" t="s">
        <v>16</v>
      </c>
      <c r="BZ907" s="138"/>
      <c r="CA907" s="138">
        <v>31615</v>
      </c>
      <c r="CB907" t="s">
        <v>29</v>
      </c>
      <c r="CC907" t="s">
        <v>29</v>
      </c>
      <c r="CD907" t="s">
        <v>6307</v>
      </c>
      <c r="CE907" t="s">
        <v>6307</v>
      </c>
      <c r="CF907" t="s">
        <v>6307</v>
      </c>
      <c r="CG907" t="s">
        <v>189</v>
      </c>
      <c r="CH907">
        <v>2021</v>
      </c>
      <c r="CI907" s="7">
        <v>44307</v>
      </c>
      <c r="CJ907" t="s">
        <v>16</v>
      </c>
      <c r="CK907">
        <v>4</v>
      </c>
      <c r="CL907">
        <v>17</v>
      </c>
      <c r="CM907" s="7">
        <v>44305</v>
      </c>
      <c r="CN907" t="s">
        <v>11897</v>
      </c>
      <c r="CO907" t="s">
        <v>10431</v>
      </c>
      <c r="CP907" t="s">
        <v>11498</v>
      </c>
      <c r="CQ907" t="s">
        <v>11889</v>
      </c>
      <c r="CR907" t="s">
        <v>5984</v>
      </c>
      <c r="CS907" t="s">
        <v>5985</v>
      </c>
      <c r="CT907" t="s">
        <v>10462</v>
      </c>
      <c r="CU907" t="s">
        <v>6824</v>
      </c>
      <c r="CV907" t="s">
        <v>6310</v>
      </c>
      <c r="CW907" t="s">
        <v>9874</v>
      </c>
      <c r="CX907" t="s">
        <v>3522</v>
      </c>
      <c r="CY907" t="s">
        <v>4464</v>
      </c>
      <c r="CZ907" t="s">
        <v>6730</v>
      </c>
      <c r="DA907" t="s">
        <v>252</v>
      </c>
      <c r="DB907" t="s">
        <v>9800</v>
      </c>
      <c r="DC907" t="s">
        <v>16</v>
      </c>
      <c r="DD907" t="s">
        <v>15</v>
      </c>
      <c r="DE907" t="s">
        <v>189</v>
      </c>
      <c r="DF907" t="s">
        <v>16</v>
      </c>
      <c r="DG907" t="s">
        <v>4726</v>
      </c>
      <c r="DH907" t="s">
        <v>2052</v>
      </c>
      <c r="DI907" t="s">
        <v>6395</v>
      </c>
      <c r="DJ907" t="s">
        <v>9887</v>
      </c>
      <c r="DK907" t="s">
        <v>5521</v>
      </c>
      <c r="DL907" t="s">
        <v>5521</v>
      </c>
      <c r="DM907" t="s">
        <v>16</v>
      </c>
      <c r="DN907" t="s">
        <v>189</v>
      </c>
      <c r="DO907" t="s">
        <v>11899</v>
      </c>
      <c r="DP907" t="s">
        <v>8572</v>
      </c>
      <c r="DQ907" t="s">
        <v>10463</v>
      </c>
      <c r="DR907" t="s">
        <v>9657</v>
      </c>
    </row>
    <row r="908" spans="1:122" x14ac:dyDescent="0.25">
      <c r="A908">
        <v>7</v>
      </c>
      <c r="B908" t="s">
        <v>189</v>
      </c>
      <c r="C908" t="s">
        <v>6375</v>
      </c>
      <c r="D908" s="138">
        <v>44301</v>
      </c>
      <c r="E908" t="s">
        <v>1153</v>
      </c>
      <c r="F908" t="s">
        <v>6376</v>
      </c>
      <c r="G908" t="s">
        <v>1926</v>
      </c>
      <c r="H908" t="s">
        <v>154</v>
      </c>
      <c r="I908" t="s">
        <v>4840</v>
      </c>
      <c r="J908" t="s">
        <v>12</v>
      </c>
      <c r="K908">
        <v>6.4</v>
      </c>
      <c r="L908">
        <v>0.97899999999999998</v>
      </c>
      <c r="M908">
        <v>6.4</v>
      </c>
      <c r="N908">
        <v>7.6159999999999997</v>
      </c>
      <c r="O908" t="s">
        <v>189</v>
      </c>
      <c r="P908" t="s">
        <v>13</v>
      </c>
      <c r="Q908" t="s">
        <v>28</v>
      </c>
      <c r="R908" t="s">
        <v>16</v>
      </c>
      <c r="S908" t="s">
        <v>28</v>
      </c>
      <c r="T908" t="s">
        <v>16</v>
      </c>
      <c r="U908" t="s">
        <v>16</v>
      </c>
      <c r="V908" t="s">
        <v>2410</v>
      </c>
      <c r="W908">
        <v>100</v>
      </c>
      <c r="X908" t="s">
        <v>32</v>
      </c>
      <c r="Y908" t="s">
        <v>6283</v>
      </c>
      <c r="Z908" t="s">
        <v>6283</v>
      </c>
      <c r="AA908" t="s">
        <v>189</v>
      </c>
      <c r="AB908" s="138">
        <v>44308</v>
      </c>
      <c r="AC908" s="138">
        <v>44491</v>
      </c>
      <c r="AD908" t="s">
        <v>189</v>
      </c>
      <c r="AE908" t="s">
        <v>5303</v>
      </c>
      <c r="AF908" t="s">
        <v>16</v>
      </c>
      <c r="AG908" t="s">
        <v>189</v>
      </c>
      <c r="AH908" s="138">
        <v>45404</v>
      </c>
      <c r="AI908" t="s">
        <v>2414</v>
      </c>
      <c r="AJ908" t="s">
        <v>189</v>
      </c>
      <c r="AK908" t="s">
        <v>189</v>
      </c>
      <c r="AL908" t="s">
        <v>189</v>
      </c>
      <c r="AM908" t="s">
        <v>189</v>
      </c>
      <c r="AN908" t="s">
        <v>189</v>
      </c>
      <c r="AO908" t="s">
        <v>189</v>
      </c>
      <c r="AP908" t="s">
        <v>189</v>
      </c>
      <c r="AQ908" t="s">
        <v>16</v>
      </c>
      <c r="AR908" t="s">
        <v>189</v>
      </c>
      <c r="AS908" t="s">
        <v>16</v>
      </c>
      <c r="AT908" t="s">
        <v>189</v>
      </c>
      <c r="AU908" t="s">
        <v>9404</v>
      </c>
      <c r="AV908" t="s">
        <v>189</v>
      </c>
      <c r="AW908" t="s">
        <v>16</v>
      </c>
      <c r="AX908" t="s">
        <v>16</v>
      </c>
      <c r="AY908" t="s">
        <v>16</v>
      </c>
      <c r="AZ908" t="s">
        <v>16</v>
      </c>
      <c r="BA908" t="s">
        <v>16</v>
      </c>
      <c r="BB908" t="s">
        <v>16</v>
      </c>
      <c r="BC908" t="s">
        <v>16</v>
      </c>
      <c r="BD908" t="s">
        <v>16</v>
      </c>
      <c r="BE908" t="s">
        <v>16</v>
      </c>
      <c r="BF908" t="s">
        <v>189</v>
      </c>
      <c r="BG908" t="s">
        <v>189</v>
      </c>
      <c r="BH908">
        <v>0</v>
      </c>
      <c r="BI908">
        <v>0</v>
      </c>
      <c r="BJ908">
        <v>0</v>
      </c>
      <c r="BK908" t="s">
        <v>189</v>
      </c>
      <c r="BL908" t="s">
        <v>189</v>
      </c>
      <c r="BN908" t="s">
        <v>1154</v>
      </c>
      <c r="BO908" t="s">
        <v>16</v>
      </c>
      <c r="BP908" t="s">
        <v>1153</v>
      </c>
      <c r="BQ908" t="s">
        <v>184</v>
      </c>
      <c r="BR908" t="s">
        <v>6744</v>
      </c>
      <c r="BS908" t="s">
        <v>16</v>
      </c>
      <c r="BT908" t="s">
        <v>16</v>
      </c>
      <c r="BU908" t="s">
        <v>189</v>
      </c>
      <c r="BV908" t="s">
        <v>58</v>
      </c>
      <c r="BW908" t="s">
        <v>189</v>
      </c>
      <c r="BX908" t="s">
        <v>423</v>
      </c>
      <c r="BY908" t="s">
        <v>16</v>
      </c>
      <c r="BZ908" s="138"/>
      <c r="CA908" s="138">
        <v>43364</v>
      </c>
      <c r="CB908" t="s">
        <v>34</v>
      </c>
      <c r="CC908" t="s">
        <v>6745</v>
      </c>
      <c r="CD908" t="s">
        <v>6307</v>
      </c>
      <c r="CE908" t="s">
        <v>189</v>
      </c>
      <c r="CF908" t="s">
        <v>6307</v>
      </c>
      <c r="CG908" t="s">
        <v>189</v>
      </c>
      <c r="CH908">
        <v>2021</v>
      </c>
      <c r="CI908" s="7">
        <v>44301</v>
      </c>
      <c r="CJ908" t="s">
        <v>4723</v>
      </c>
      <c r="CK908">
        <v>4</v>
      </c>
      <c r="CL908">
        <v>16</v>
      </c>
      <c r="CM908" s="7">
        <v>44298</v>
      </c>
      <c r="CN908" t="s">
        <v>11900</v>
      </c>
      <c r="CO908" t="s">
        <v>10431</v>
      </c>
      <c r="CP908" t="s">
        <v>11498</v>
      </c>
      <c r="CQ908" t="s">
        <v>11889</v>
      </c>
      <c r="CR908" t="s">
        <v>5984</v>
      </c>
      <c r="CS908" t="s">
        <v>5986</v>
      </c>
      <c r="CT908" t="s">
        <v>10462</v>
      </c>
      <c r="CU908" t="s">
        <v>9873</v>
      </c>
      <c r="CV908" t="s">
        <v>6310</v>
      </c>
      <c r="CW908" t="s">
        <v>9874</v>
      </c>
      <c r="CX908" t="s">
        <v>1155</v>
      </c>
      <c r="CY908" t="s">
        <v>4464</v>
      </c>
      <c r="CZ908" t="s">
        <v>6730</v>
      </c>
      <c r="DA908" t="s">
        <v>252</v>
      </c>
      <c r="DB908" t="s">
        <v>9800</v>
      </c>
      <c r="DC908" t="s">
        <v>1154</v>
      </c>
      <c r="DD908" t="s">
        <v>32</v>
      </c>
      <c r="DE908" t="s">
        <v>189</v>
      </c>
      <c r="DF908" t="s">
        <v>16</v>
      </c>
      <c r="DG908" t="s">
        <v>4727</v>
      </c>
      <c r="DH908" t="s">
        <v>2052</v>
      </c>
      <c r="DI908" t="s">
        <v>6172</v>
      </c>
      <c r="DJ908" t="s">
        <v>16</v>
      </c>
      <c r="DK908" t="s">
        <v>4464</v>
      </c>
      <c r="DL908" t="s">
        <v>4464</v>
      </c>
      <c r="DM908" t="s">
        <v>16</v>
      </c>
      <c r="DN908" t="s">
        <v>189</v>
      </c>
      <c r="DO908" t="s">
        <v>11901</v>
      </c>
      <c r="DP908" t="s">
        <v>8574</v>
      </c>
      <c r="DQ908" t="s">
        <v>10464</v>
      </c>
      <c r="DR908" t="s">
        <v>8575</v>
      </c>
    </row>
    <row r="909" spans="1:122" x14ac:dyDescent="0.25">
      <c r="A909">
        <v>6</v>
      </c>
      <c r="B909" t="s">
        <v>189</v>
      </c>
      <c r="C909" t="s">
        <v>6377</v>
      </c>
      <c r="D909" s="138">
        <v>44301</v>
      </c>
      <c r="E909" t="s">
        <v>7144</v>
      </c>
      <c r="F909" t="s">
        <v>6365</v>
      </c>
      <c r="G909" t="s">
        <v>1926</v>
      </c>
      <c r="H909" t="s">
        <v>2692</v>
      </c>
      <c r="I909" t="s">
        <v>4840</v>
      </c>
      <c r="J909" t="s">
        <v>12</v>
      </c>
      <c r="K909">
        <v>20</v>
      </c>
      <c r="L909">
        <v>3.06</v>
      </c>
      <c r="M909">
        <v>20</v>
      </c>
      <c r="N909">
        <v>23.8</v>
      </c>
      <c r="O909" t="s">
        <v>189</v>
      </c>
      <c r="P909" t="s">
        <v>137</v>
      </c>
      <c r="Q909" t="s">
        <v>560</v>
      </c>
      <c r="R909" t="s">
        <v>3948</v>
      </c>
      <c r="S909" t="s">
        <v>560</v>
      </c>
      <c r="T909" t="s">
        <v>16</v>
      </c>
      <c r="U909" t="s">
        <v>1938</v>
      </c>
      <c r="V909" t="s">
        <v>2410</v>
      </c>
      <c r="W909">
        <v>100</v>
      </c>
      <c r="X909" t="s">
        <v>15</v>
      </c>
      <c r="Y909" t="s">
        <v>6388</v>
      </c>
      <c r="Z909" t="s">
        <v>1048</v>
      </c>
      <c r="AA909" t="s">
        <v>189</v>
      </c>
      <c r="AB909" s="138">
        <v>44308</v>
      </c>
      <c r="AC909" s="138">
        <v>44491</v>
      </c>
      <c r="AD909" t="s">
        <v>189</v>
      </c>
      <c r="AE909" t="s">
        <v>5004</v>
      </c>
      <c r="AF909" t="s">
        <v>16</v>
      </c>
      <c r="AG909" t="s">
        <v>4860</v>
      </c>
      <c r="AH909" s="138">
        <v>45038</v>
      </c>
      <c r="AI909" t="s">
        <v>2414</v>
      </c>
      <c r="AJ909" t="s">
        <v>189</v>
      </c>
      <c r="AK909" t="s">
        <v>189</v>
      </c>
      <c r="AL909" t="s">
        <v>189</v>
      </c>
      <c r="AM909" t="s">
        <v>189</v>
      </c>
      <c r="AN909" t="s">
        <v>189</v>
      </c>
      <c r="AO909" t="s">
        <v>189</v>
      </c>
      <c r="AP909" t="s">
        <v>189</v>
      </c>
      <c r="AQ909" t="s">
        <v>16</v>
      </c>
      <c r="AR909" t="s">
        <v>189</v>
      </c>
      <c r="AS909" t="s">
        <v>8576</v>
      </c>
      <c r="AT909" t="s">
        <v>189</v>
      </c>
      <c r="AU909" t="s">
        <v>9344</v>
      </c>
      <c r="AV909" t="s">
        <v>189</v>
      </c>
      <c r="AW909" t="s">
        <v>16</v>
      </c>
      <c r="AX909" t="s">
        <v>16</v>
      </c>
      <c r="AY909" t="s">
        <v>16</v>
      </c>
      <c r="AZ909" t="s">
        <v>16</v>
      </c>
      <c r="BA909" t="s">
        <v>16</v>
      </c>
      <c r="BB909" t="s">
        <v>16</v>
      </c>
      <c r="BC909" t="s">
        <v>181</v>
      </c>
      <c r="BD909" t="s">
        <v>16</v>
      </c>
      <c r="BE909" t="s">
        <v>2136</v>
      </c>
      <c r="BF909" t="s">
        <v>189</v>
      </c>
      <c r="BG909" t="s">
        <v>189</v>
      </c>
      <c r="BH909">
        <v>0</v>
      </c>
      <c r="BI909">
        <v>0</v>
      </c>
      <c r="BJ909">
        <v>0</v>
      </c>
      <c r="BK909" t="s">
        <v>189</v>
      </c>
      <c r="BL909" t="s">
        <v>189</v>
      </c>
      <c r="BN909" t="s">
        <v>686</v>
      </c>
      <c r="BO909" t="s">
        <v>16</v>
      </c>
      <c r="BP909" t="s">
        <v>684</v>
      </c>
      <c r="BQ909" t="s">
        <v>260</v>
      </c>
      <c r="BR909" t="s">
        <v>5653</v>
      </c>
      <c r="BS909" t="s">
        <v>9678</v>
      </c>
      <c r="BT909" t="s">
        <v>9679</v>
      </c>
      <c r="BU909" t="s">
        <v>189</v>
      </c>
      <c r="BV909" t="s">
        <v>129</v>
      </c>
      <c r="BW909" t="s">
        <v>16</v>
      </c>
      <c r="BX909" t="s">
        <v>16</v>
      </c>
      <c r="BY909" t="s">
        <v>16</v>
      </c>
      <c r="BZ909" s="138"/>
      <c r="CA909" s="138">
        <v>33921</v>
      </c>
      <c r="CB909" t="s">
        <v>29</v>
      </c>
      <c r="CC909" t="s">
        <v>29</v>
      </c>
      <c r="CD909" t="s">
        <v>6307</v>
      </c>
      <c r="CE909" t="s">
        <v>6307</v>
      </c>
      <c r="CF909" t="s">
        <v>6307</v>
      </c>
      <c r="CG909" t="s">
        <v>189</v>
      </c>
      <c r="CH909">
        <v>2021</v>
      </c>
      <c r="CI909" s="7">
        <v>44301</v>
      </c>
      <c r="CJ909" t="s">
        <v>16</v>
      </c>
      <c r="CK909">
        <v>4</v>
      </c>
      <c r="CL909">
        <v>16</v>
      </c>
      <c r="CM909" s="7">
        <v>44298</v>
      </c>
      <c r="CN909" t="s">
        <v>11900</v>
      </c>
      <c r="CO909" t="s">
        <v>10431</v>
      </c>
      <c r="CP909" t="s">
        <v>11498</v>
      </c>
      <c r="CQ909" t="s">
        <v>11889</v>
      </c>
      <c r="CR909" t="s">
        <v>5984</v>
      </c>
      <c r="CS909" t="s">
        <v>5986</v>
      </c>
      <c r="CT909" t="s">
        <v>10462</v>
      </c>
      <c r="CU909" t="s">
        <v>6826</v>
      </c>
      <c r="CV909" t="s">
        <v>6310</v>
      </c>
      <c r="CW909" t="s">
        <v>9874</v>
      </c>
      <c r="CX909" t="s">
        <v>3540</v>
      </c>
      <c r="CY909" t="s">
        <v>4464</v>
      </c>
      <c r="CZ909" t="s">
        <v>6730</v>
      </c>
      <c r="DA909" t="s">
        <v>252</v>
      </c>
      <c r="DB909" t="s">
        <v>9800</v>
      </c>
      <c r="DC909" t="s">
        <v>16</v>
      </c>
      <c r="DD909" t="s">
        <v>15</v>
      </c>
      <c r="DE909" t="s">
        <v>189</v>
      </c>
      <c r="DF909" t="s">
        <v>16</v>
      </c>
      <c r="DG909" t="s">
        <v>4726</v>
      </c>
      <c r="DH909" t="s">
        <v>2052</v>
      </c>
      <c r="DI909" t="s">
        <v>6123</v>
      </c>
      <c r="DJ909" t="s">
        <v>16</v>
      </c>
      <c r="DK909" t="s">
        <v>4464</v>
      </c>
      <c r="DL909" t="s">
        <v>4464</v>
      </c>
      <c r="DM909" t="s">
        <v>16</v>
      </c>
      <c r="DN909" t="s">
        <v>189</v>
      </c>
      <c r="DO909" t="s">
        <v>11902</v>
      </c>
      <c r="DP909" t="s">
        <v>8577</v>
      </c>
      <c r="DQ909" t="s">
        <v>10464</v>
      </c>
      <c r="DR909" t="s">
        <v>8578</v>
      </c>
    </row>
    <row r="910" spans="1:122" x14ac:dyDescent="0.25">
      <c r="A910">
        <v>5</v>
      </c>
      <c r="B910" t="s">
        <v>189</v>
      </c>
      <c r="C910" t="s">
        <v>2393</v>
      </c>
      <c r="D910" s="138">
        <v>44270</v>
      </c>
      <c r="E910" t="s">
        <v>5465</v>
      </c>
      <c r="F910" t="s">
        <v>127</v>
      </c>
      <c r="G910" t="s">
        <v>1926</v>
      </c>
      <c r="H910" t="s">
        <v>11</v>
      </c>
      <c r="I910" t="s">
        <v>9802</v>
      </c>
      <c r="J910" t="s">
        <v>100</v>
      </c>
      <c r="K910">
        <v>0.6</v>
      </c>
      <c r="L910">
        <v>0.6</v>
      </c>
      <c r="M910">
        <v>3.88</v>
      </c>
      <c r="N910">
        <v>4.66</v>
      </c>
      <c r="O910" t="s">
        <v>5516</v>
      </c>
      <c r="P910" t="s">
        <v>13</v>
      </c>
      <c r="Q910" t="s">
        <v>126</v>
      </c>
      <c r="R910" t="s">
        <v>16</v>
      </c>
      <c r="S910" t="s">
        <v>16</v>
      </c>
      <c r="T910" t="s">
        <v>16</v>
      </c>
      <c r="U910" t="s">
        <v>16</v>
      </c>
      <c r="V910" t="s">
        <v>2755</v>
      </c>
      <c r="W910">
        <v>100</v>
      </c>
      <c r="X910" t="s">
        <v>15</v>
      </c>
      <c r="Y910" t="s">
        <v>6236</v>
      </c>
      <c r="Z910" t="s">
        <v>6236</v>
      </c>
      <c r="AA910" t="s">
        <v>189</v>
      </c>
      <c r="AB910" s="138">
        <v>44236</v>
      </c>
      <c r="AC910" s="138">
        <v>44417</v>
      </c>
      <c r="AD910" t="s">
        <v>6242</v>
      </c>
      <c r="AE910" t="s">
        <v>5453</v>
      </c>
      <c r="AF910" t="s">
        <v>16</v>
      </c>
      <c r="AG910" t="s">
        <v>189</v>
      </c>
      <c r="AH910" s="138">
        <v>45331</v>
      </c>
      <c r="AI910" t="s">
        <v>2414</v>
      </c>
      <c r="AJ910" t="s">
        <v>189</v>
      </c>
      <c r="AK910" t="s">
        <v>189</v>
      </c>
      <c r="AL910" t="s">
        <v>189</v>
      </c>
      <c r="AM910" t="s">
        <v>189</v>
      </c>
      <c r="AN910" t="s">
        <v>189</v>
      </c>
      <c r="AO910" t="s">
        <v>189</v>
      </c>
      <c r="AP910" t="s">
        <v>189</v>
      </c>
      <c r="AQ910" t="s">
        <v>16</v>
      </c>
      <c r="AR910" t="s">
        <v>189</v>
      </c>
      <c r="AS910" t="s">
        <v>16</v>
      </c>
      <c r="AT910" t="s">
        <v>189</v>
      </c>
      <c r="AU910" t="s">
        <v>189</v>
      </c>
      <c r="AV910" t="s">
        <v>189</v>
      </c>
      <c r="AW910" t="s">
        <v>16</v>
      </c>
      <c r="AX910" t="s">
        <v>16</v>
      </c>
      <c r="AY910" t="s">
        <v>16</v>
      </c>
      <c r="AZ910" t="s">
        <v>16</v>
      </c>
      <c r="BA910" t="s">
        <v>16</v>
      </c>
      <c r="BB910" t="s">
        <v>16</v>
      </c>
      <c r="BC910" t="s">
        <v>16</v>
      </c>
      <c r="BD910" t="s">
        <v>16</v>
      </c>
      <c r="BE910" t="s">
        <v>16</v>
      </c>
      <c r="BF910" t="s">
        <v>189</v>
      </c>
      <c r="BG910" t="s">
        <v>189</v>
      </c>
      <c r="BH910">
        <v>0</v>
      </c>
      <c r="BI910">
        <v>0</v>
      </c>
      <c r="BJ910">
        <v>0</v>
      </c>
      <c r="BK910" t="s">
        <v>189</v>
      </c>
      <c r="BL910" t="s">
        <v>189</v>
      </c>
      <c r="BN910" t="s">
        <v>2395</v>
      </c>
      <c r="BO910" t="s">
        <v>16</v>
      </c>
      <c r="BP910" t="s">
        <v>2394</v>
      </c>
      <c r="BQ910" t="s">
        <v>34</v>
      </c>
      <c r="BR910" t="s">
        <v>6745</v>
      </c>
      <c r="BS910" t="s">
        <v>16</v>
      </c>
      <c r="BT910" t="s">
        <v>16</v>
      </c>
      <c r="BU910" t="s">
        <v>189</v>
      </c>
      <c r="BV910" t="s">
        <v>37</v>
      </c>
      <c r="BW910" t="s">
        <v>16</v>
      </c>
      <c r="BX910" t="s">
        <v>16</v>
      </c>
      <c r="BY910" t="s">
        <v>16</v>
      </c>
      <c r="BZ910" s="138"/>
      <c r="CA910" s="138">
        <v>43515</v>
      </c>
      <c r="CB910" t="s">
        <v>34</v>
      </c>
      <c r="CC910" t="s">
        <v>6745</v>
      </c>
      <c r="CD910" t="s">
        <v>6307</v>
      </c>
      <c r="CE910" t="s">
        <v>189</v>
      </c>
      <c r="CF910" t="s">
        <v>189</v>
      </c>
      <c r="CG910" t="s">
        <v>189</v>
      </c>
      <c r="CH910">
        <v>2021</v>
      </c>
      <c r="CI910" s="7">
        <v>44270</v>
      </c>
      <c r="CJ910" t="s">
        <v>16</v>
      </c>
      <c r="CK910">
        <v>3</v>
      </c>
      <c r="CL910">
        <v>12</v>
      </c>
      <c r="CM910" s="7">
        <v>44270</v>
      </c>
      <c r="CN910" t="s">
        <v>11903</v>
      </c>
      <c r="CO910" t="s">
        <v>10431</v>
      </c>
      <c r="CP910" t="s">
        <v>11556</v>
      </c>
      <c r="CQ910" t="s">
        <v>11904</v>
      </c>
      <c r="CR910" t="s">
        <v>5992</v>
      </c>
      <c r="CS910" t="s">
        <v>5994</v>
      </c>
      <c r="CT910" t="s">
        <v>10465</v>
      </c>
      <c r="CU910" t="s">
        <v>9873</v>
      </c>
      <c r="CV910" t="s">
        <v>6310</v>
      </c>
      <c r="CW910" t="s">
        <v>9874</v>
      </c>
      <c r="CX910" t="s">
        <v>4267</v>
      </c>
      <c r="CY910" t="s">
        <v>9817</v>
      </c>
      <c r="CZ910" t="s">
        <v>6741</v>
      </c>
      <c r="DA910" t="s">
        <v>252</v>
      </c>
      <c r="DB910" t="s">
        <v>9801</v>
      </c>
      <c r="DC910" t="s">
        <v>16</v>
      </c>
      <c r="DD910" t="s">
        <v>15</v>
      </c>
      <c r="DE910" t="s">
        <v>16</v>
      </c>
      <c r="DF910" t="s">
        <v>16</v>
      </c>
      <c r="DG910" t="s">
        <v>4727</v>
      </c>
      <c r="DH910" t="s">
        <v>6766</v>
      </c>
      <c r="DI910" t="s">
        <v>5585</v>
      </c>
      <c r="DJ910" t="s">
        <v>16</v>
      </c>
      <c r="DK910" t="s">
        <v>9817</v>
      </c>
      <c r="DL910" t="s">
        <v>9817</v>
      </c>
      <c r="DM910" t="s">
        <v>16</v>
      </c>
      <c r="DN910" t="s">
        <v>189</v>
      </c>
      <c r="DO910" t="s">
        <v>11905</v>
      </c>
      <c r="DP910" t="s">
        <v>8579</v>
      </c>
      <c r="DQ910" t="s">
        <v>10466</v>
      </c>
      <c r="DR910" t="s">
        <v>10467</v>
      </c>
    </row>
    <row r="911" spans="1:122" x14ac:dyDescent="0.25">
      <c r="A911">
        <v>4</v>
      </c>
      <c r="B911" t="s">
        <v>189</v>
      </c>
      <c r="C911" t="s">
        <v>2393</v>
      </c>
      <c r="D911" s="138">
        <v>44231</v>
      </c>
      <c r="E911" t="s">
        <v>2394</v>
      </c>
      <c r="F911" t="s">
        <v>127</v>
      </c>
      <c r="G911" t="s">
        <v>1926</v>
      </c>
      <c r="H911" t="s">
        <v>11</v>
      </c>
      <c r="I911" t="s">
        <v>9802</v>
      </c>
      <c r="J911" t="s">
        <v>100</v>
      </c>
      <c r="K911">
        <v>0.66</v>
      </c>
      <c r="L911">
        <v>0.66</v>
      </c>
      <c r="M911">
        <v>4.2699999999999996</v>
      </c>
      <c r="N911">
        <v>5.117</v>
      </c>
      <c r="O911" t="s">
        <v>189</v>
      </c>
      <c r="P911" t="s">
        <v>13</v>
      </c>
      <c r="Q911" t="s">
        <v>126</v>
      </c>
      <c r="R911" t="s">
        <v>16</v>
      </c>
      <c r="S911" t="s">
        <v>16</v>
      </c>
      <c r="T911" t="s">
        <v>16</v>
      </c>
      <c r="U911" t="s">
        <v>16</v>
      </c>
      <c r="V911" t="s">
        <v>2755</v>
      </c>
      <c r="W911">
        <v>100</v>
      </c>
      <c r="X911" t="s">
        <v>15</v>
      </c>
      <c r="Y911" t="s">
        <v>6236</v>
      </c>
      <c r="Z911" t="s">
        <v>6236</v>
      </c>
      <c r="AA911" t="s">
        <v>189</v>
      </c>
      <c r="AB911" s="138">
        <v>44236</v>
      </c>
      <c r="AC911" s="138">
        <v>44417</v>
      </c>
      <c r="AD911" t="s">
        <v>6242</v>
      </c>
      <c r="AE911" t="s">
        <v>5453</v>
      </c>
      <c r="AF911" t="s">
        <v>16</v>
      </c>
      <c r="AG911" t="s">
        <v>189</v>
      </c>
      <c r="AH911" s="138">
        <v>45331</v>
      </c>
      <c r="AI911" t="s">
        <v>2414</v>
      </c>
      <c r="AJ911" t="s">
        <v>189</v>
      </c>
      <c r="AK911" t="s">
        <v>189</v>
      </c>
      <c r="AL911" t="s">
        <v>189</v>
      </c>
      <c r="AM911" t="s">
        <v>189</v>
      </c>
      <c r="AN911" t="s">
        <v>189</v>
      </c>
      <c r="AO911" t="s">
        <v>189</v>
      </c>
      <c r="AP911" t="s">
        <v>189</v>
      </c>
      <c r="AQ911" t="s">
        <v>16</v>
      </c>
      <c r="AR911" t="s">
        <v>189</v>
      </c>
      <c r="AS911" t="s">
        <v>16</v>
      </c>
      <c r="AT911" t="s">
        <v>189</v>
      </c>
      <c r="AU911" t="s">
        <v>189</v>
      </c>
      <c r="AV911" t="s">
        <v>189</v>
      </c>
      <c r="AW911" t="s">
        <v>16</v>
      </c>
      <c r="AX911" t="s">
        <v>16</v>
      </c>
      <c r="AY911" t="s">
        <v>16</v>
      </c>
      <c r="AZ911" t="s">
        <v>16</v>
      </c>
      <c r="BA911" t="s">
        <v>16</v>
      </c>
      <c r="BB911" t="s">
        <v>16</v>
      </c>
      <c r="BC911" t="s">
        <v>16</v>
      </c>
      <c r="BD911" t="s">
        <v>16</v>
      </c>
      <c r="BE911" t="s">
        <v>16</v>
      </c>
      <c r="BF911" t="s">
        <v>189</v>
      </c>
      <c r="BG911" t="s">
        <v>189</v>
      </c>
      <c r="BH911">
        <v>0</v>
      </c>
      <c r="BI911">
        <v>0</v>
      </c>
      <c r="BJ911">
        <v>0</v>
      </c>
      <c r="BK911" t="s">
        <v>189</v>
      </c>
      <c r="BL911" t="s">
        <v>189</v>
      </c>
      <c r="BN911" t="s">
        <v>2395</v>
      </c>
      <c r="BO911" t="s">
        <v>16</v>
      </c>
      <c r="BP911" t="s">
        <v>2394</v>
      </c>
      <c r="BQ911" t="s">
        <v>34</v>
      </c>
      <c r="BR911" t="s">
        <v>6745</v>
      </c>
      <c r="BS911" t="s">
        <v>16</v>
      </c>
      <c r="BT911" t="s">
        <v>16</v>
      </c>
      <c r="BU911" t="s">
        <v>189</v>
      </c>
      <c r="BV911" t="s">
        <v>37</v>
      </c>
      <c r="BW911" t="s">
        <v>16</v>
      </c>
      <c r="BX911" t="s">
        <v>16</v>
      </c>
      <c r="BY911" t="s">
        <v>16</v>
      </c>
      <c r="BZ911" s="138"/>
      <c r="CA911" s="138">
        <v>43515</v>
      </c>
      <c r="CB911" t="s">
        <v>34</v>
      </c>
      <c r="CC911" t="s">
        <v>6745</v>
      </c>
      <c r="CD911" t="s">
        <v>6307</v>
      </c>
      <c r="CE911" t="s">
        <v>189</v>
      </c>
      <c r="CF911" t="s">
        <v>189</v>
      </c>
      <c r="CG911" t="s">
        <v>189</v>
      </c>
      <c r="CH911">
        <v>2021</v>
      </c>
      <c r="CI911" s="7">
        <v>44231</v>
      </c>
      <c r="CJ911" t="s">
        <v>16</v>
      </c>
      <c r="CK911">
        <v>2</v>
      </c>
      <c r="CL911">
        <v>6</v>
      </c>
      <c r="CM911" s="7">
        <v>44228</v>
      </c>
      <c r="CN911" t="s">
        <v>11906</v>
      </c>
      <c r="CO911" t="s">
        <v>10431</v>
      </c>
      <c r="CP911" t="s">
        <v>11556</v>
      </c>
      <c r="CQ911" t="s">
        <v>11904</v>
      </c>
      <c r="CR911" t="s">
        <v>5998</v>
      </c>
      <c r="CS911" t="s">
        <v>6001</v>
      </c>
      <c r="CT911" t="s">
        <v>10468</v>
      </c>
      <c r="CU911" t="s">
        <v>9873</v>
      </c>
      <c r="CV911" t="s">
        <v>6310</v>
      </c>
      <c r="CW911" t="s">
        <v>9874</v>
      </c>
      <c r="CX911" t="s">
        <v>4267</v>
      </c>
      <c r="CY911" t="s">
        <v>9817</v>
      </c>
      <c r="CZ911" t="s">
        <v>6741</v>
      </c>
      <c r="DA911" t="s">
        <v>252</v>
      </c>
      <c r="DB911" t="s">
        <v>9801</v>
      </c>
      <c r="DC911" t="s">
        <v>16</v>
      </c>
      <c r="DD911" t="s">
        <v>15</v>
      </c>
      <c r="DE911" t="s">
        <v>16</v>
      </c>
      <c r="DF911" t="s">
        <v>16</v>
      </c>
      <c r="DG911" t="s">
        <v>4727</v>
      </c>
      <c r="DH911" t="s">
        <v>6766</v>
      </c>
      <c r="DI911" t="s">
        <v>5962</v>
      </c>
      <c r="DJ911" t="s">
        <v>16</v>
      </c>
      <c r="DK911" t="s">
        <v>9817</v>
      </c>
      <c r="DL911" t="s">
        <v>9817</v>
      </c>
      <c r="DM911" t="s">
        <v>16</v>
      </c>
      <c r="DN911" t="s">
        <v>189</v>
      </c>
      <c r="DO911" t="s">
        <v>11907</v>
      </c>
      <c r="DP911" t="s">
        <v>8580</v>
      </c>
      <c r="DQ911" t="s">
        <v>10469</v>
      </c>
      <c r="DR911" t="s">
        <v>10470</v>
      </c>
    </row>
    <row r="912" spans="1:122" x14ac:dyDescent="0.25">
      <c r="A912">
        <v>3</v>
      </c>
      <c r="B912" t="s">
        <v>189</v>
      </c>
      <c r="C912" t="s">
        <v>6378</v>
      </c>
      <c r="D912" s="138">
        <v>44229</v>
      </c>
      <c r="E912" t="s">
        <v>6379</v>
      </c>
      <c r="F912" t="s">
        <v>6380</v>
      </c>
      <c r="G912" t="s">
        <v>1926</v>
      </c>
      <c r="H912" t="s">
        <v>127</v>
      </c>
      <c r="I912" t="s">
        <v>4840</v>
      </c>
      <c r="J912" t="s">
        <v>12</v>
      </c>
      <c r="K912">
        <v>17</v>
      </c>
      <c r="L912">
        <v>2.6349999999999998</v>
      </c>
      <c r="M912">
        <v>17</v>
      </c>
      <c r="N912">
        <v>20.399999999999999</v>
      </c>
      <c r="O912" t="s">
        <v>189</v>
      </c>
      <c r="P912" t="s">
        <v>13</v>
      </c>
      <c r="Q912" t="s">
        <v>77</v>
      </c>
      <c r="R912" t="s">
        <v>493</v>
      </c>
      <c r="S912" t="s">
        <v>77</v>
      </c>
      <c r="T912" t="s">
        <v>16</v>
      </c>
      <c r="U912" t="s">
        <v>1938</v>
      </c>
      <c r="V912" t="s">
        <v>2410</v>
      </c>
      <c r="W912">
        <v>100</v>
      </c>
      <c r="X912" t="s">
        <v>15</v>
      </c>
      <c r="Y912" t="s">
        <v>6282</v>
      </c>
      <c r="Z912" t="s">
        <v>6282</v>
      </c>
      <c r="AA912" t="s">
        <v>189</v>
      </c>
      <c r="AB912" s="138">
        <v>44236</v>
      </c>
      <c r="AC912" s="138">
        <v>44417</v>
      </c>
      <c r="AD912" t="s">
        <v>189</v>
      </c>
      <c r="AE912" t="s">
        <v>5009</v>
      </c>
      <c r="AF912" t="s">
        <v>6242</v>
      </c>
      <c r="AG912" t="s">
        <v>189</v>
      </c>
      <c r="AH912" s="138">
        <v>45331</v>
      </c>
      <c r="AI912" t="s">
        <v>2414</v>
      </c>
      <c r="AJ912" t="s">
        <v>189</v>
      </c>
      <c r="AK912" t="s">
        <v>189</v>
      </c>
      <c r="AL912" t="s">
        <v>189</v>
      </c>
      <c r="AM912" t="s">
        <v>189</v>
      </c>
      <c r="AN912" t="s">
        <v>189</v>
      </c>
      <c r="AO912" t="s">
        <v>189</v>
      </c>
      <c r="AP912" t="s">
        <v>189</v>
      </c>
      <c r="AQ912" t="s">
        <v>16</v>
      </c>
      <c r="AR912" t="s">
        <v>189</v>
      </c>
      <c r="AS912" t="s">
        <v>8581</v>
      </c>
      <c r="AT912" t="s">
        <v>189</v>
      </c>
      <c r="AU912" t="s">
        <v>9344</v>
      </c>
      <c r="AV912" t="s">
        <v>189</v>
      </c>
      <c r="AW912" t="s">
        <v>16</v>
      </c>
      <c r="AX912" t="s">
        <v>16</v>
      </c>
      <c r="AY912" t="s">
        <v>16</v>
      </c>
      <c r="AZ912" t="s">
        <v>16</v>
      </c>
      <c r="BA912" t="s">
        <v>16</v>
      </c>
      <c r="BB912" t="s">
        <v>16</v>
      </c>
      <c r="BC912" t="s">
        <v>16</v>
      </c>
      <c r="BD912" t="s">
        <v>16</v>
      </c>
      <c r="BE912" t="s">
        <v>16</v>
      </c>
      <c r="BF912" t="s">
        <v>189</v>
      </c>
      <c r="BG912" t="s">
        <v>189</v>
      </c>
      <c r="BH912">
        <v>0</v>
      </c>
      <c r="BI912">
        <v>0</v>
      </c>
      <c r="BJ912">
        <v>0</v>
      </c>
      <c r="BK912" t="s">
        <v>189</v>
      </c>
      <c r="BL912" t="s">
        <v>189</v>
      </c>
      <c r="BN912" t="s">
        <v>6381</v>
      </c>
      <c r="BO912" t="s">
        <v>16</v>
      </c>
      <c r="BP912" t="s">
        <v>6379</v>
      </c>
      <c r="BQ912" t="s">
        <v>240</v>
      </c>
      <c r="BR912" t="s">
        <v>6745</v>
      </c>
      <c r="BS912" t="s">
        <v>16</v>
      </c>
      <c r="BT912" t="s">
        <v>16</v>
      </c>
      <c r="BU912" t="s">
        <v>189</v>
      </c>
      <c r="BV912" t="s">
        <v>37</v>
      </c>
      <c r="BW912" t="s">
        <v>16</v>
      </c>
      <c r="BX912" t="s">
        <v>16</v>
      </c>
      <c r="BY912" t="s">
        <v>16</v>
      </c>
      <c r="BZ912" s="138"/>
      <c r="CA912" s="138">
        <v>40689</v>
      </c>
      <c r="CB912" t="s">
        <v>29</v>
      </c>
      <c r="CC912" t="s">
        <v>29</v>
      </c>
      <c r="CD912" t="s">
        <v>6307</v>
      </c>
      <c r="CE912" t="s">
        <v>189</v>
      </c>
      <c r="CF912" t="s">
        <v>189</v>
      </c>
      <c r="CG912" t="s">
        <v>189</v>
      </c>
      <c r="CH912">
        <v>2021</v>
      </c>
      <c r="CI912" s="7">
        <v>44229</v>
      </c>
      <c r="CJ912" t="s">
        <v>16</v>
      </c>
      <c r="CK912">
        <v>2</v>
      </c>
      <c r="CL912">
        <v>6</v>
      </c>
      <c r="CM912" s="7">
        <v>44228</v>
      </c>
      <c r="CN912" t="s">
        <v>11906</v>
      </c>
      <c r="CO912" t="s">
        <v>10431</v>
      </c>
      <c r="CP912" t="s">
        <v>11556</v>
      </c>
      <c r="CQ912" t="s">
        <v>11904</v>
      </c>
      <c r="CR912" t="s">
        <v>5998</v>
      </c>
      <c r="CS912" t="s">
        <v>6001</v>
      </c>
      <c r="CT912" t="s">
        <v>10468</v>
      </c>
      <c r="CU912" t="s">
        <v>6824</v>
      </c>
      <c r="CV912" t="s">
        <v>6310</v>
      </c>
      <c r="CW912" t="s">
        <v>9874</v>
      </c>
      <c r="CX912" t="s">
        <v>6396</v>
      </c>
      <c r="CY912" t="s">
        <v>4464</v>
      </c>
      <c r="CZ912" t="s">
        <v>6730</v>
      </c>
      <c r="DA912" t="s">
        <v>252</v>
      </c>
      <c r="DB912" t="s">
        <v>9800</v>
      </c>
      <c r="DC912" t="s">
        <v>16</v>
      </c>
      <c r="DD912" t="s">
        <v>15</v>
      </c>
      <c r="DE912" t="s">
        <v>189</v>
      </c>
      <c r="DF912" t="s">
        <v>16</v>
      </c>
      <c r="DG912" t="s">
        <v>4727</v>
      </c>
      <c r="DH912" t="s">
        <v>2052</v>
      </c>
      <c r="DI912" t="s">
        <v>6164</v>
      </c>
      <c r="DJ912" t="s">
        <v>16</v>
      </c>
      <c r="DK912" t="s">
        <v>4464</v>
      </c>
      <c r="DL912" t="s">
        <v>4464</v>
      </c>
      <c r="DM912" t="s">
        <v>16</v>
      </c>
      <c r="DN912" t="s">
        <v>189</v>
      </c>
      <c r="DO912" t="s">
        <v>11908</v>
      </c>
      <c r="DP912" t="s">
        <v>8582</v>
      </c>
      <c r="DQ912" t="s">
        <v>10471</v>
      </c>
      <c r="DR912" t="s">
        <v>8583</v>
      </c>
    </row>
    <row r="913" spans="1:122" x14ac:dyDescent="0.25">
      <c r="A913">
        <v>2</v>
      </c>
      <c r="B913" t="s">
        <v>189</v>
      </c>
      <c r="C913" t="s">
        <v>6382</v>
      </c>
      <c r="D913" s="138">
        <v>44203</v>
      </c>
      <c r="E913" t="s">
        <v>7129</v>
      </c>
      <c r="F913" t="s">
        <v>6365</v>
      </c>
      <c r="G913" t="s">
        <v>1926</v>
      </c>
      <c r="H913" t="s">
        <v>2521</v>
      </c>
      <c r="I913" t="s">
        <v>4840</v>
      </c>
      <c r="J913" t="s">
        <v>12</v>
      </c>
      <c r="K913">
        <v>18</v>
      </c>
      <c r="L913">
        <v>2.79</v>
      </c>
      <c r="M913">
        <v>18</v>
      </c>
      <c r="N913">
        <v>21.564</v>
      </c>
      <c r="O913" t="s">
        <v>189</v>
      </c>
      <c r="P913" t="s">
        <v>137</v>
      </c>
      <c r="Q913" t="s">
        <v>770</v>
      </c>
      <c r="R913" t="s">
        <v>690</v>
      </c>
      <c r="S913" t="s">
        <v>770</v>
      </c>
      <c r="T913" t="s">
        <v>16</v>
      </c>
      <c r="U913" t="s">
        <v>2073</v>
      </c>
      <c r="V913" t="s">
        <v>2410</v>
      </c>
      <c r="W913">
        <v>100</v>
      </c>
      <c r="X913" t="s">
        <v>15</v>
      </c>
      <c r="Y913" t="s">
        <v>6383</v>
      </c>
      <c r="Z913" t="s">
        <v>1048</v>
      </c>
      <c r="AA913" t="s">
        <v>189</v>
      </c>
      <c r="AB913" s="138">
        <v>44210</v>
      </c>
      <c r="AC913" s="138">
        <v>44391</v>
      </c>
      <c r="AD913" t="s">
        <v>189</v>
      </c>
      <c r="AE913" t="s">
        <v>5075</v>
      </c>
      <c r="AF913" t="s">
        <v>16</v>
      </c>
      <c r="AG913" t="s">
        <v>4853</v>
      </c>
      <c r="AH913" s="138">
        <v>44940</v>
      </c>
      <c r="AI913" t="s">
        <v>2414</v>
      </c>
      <c r="AJ913" t="s">
        <v>189</v>
      </c>
      <c r="AK913" t="s">
        <v>189</v>
      </c>
      <c r="AL913" t="s">
        <v>189</v>
      </c>
      <c r="AM913" t="s">
        <v>189</v>
      </c>
      <c r="AN913" t="s">
        <v>189</v>
      </c>
      <c r="AO913" t="s">
        <v>189</v>
      </c>
      <c r="AP913" t="s">
        <v>189</v>
      </c>
      <c r="AQ913" t="s">
        <v>16</v>
      </c>
      <c r="AR913" t="s">
        <v>189</v>
      </c>
      <c r="AS913" t="s">
        <v>8584</v>
      </c>
      <c r="AT913" t="s">
        <v>189</v>
      </c>
      <c r="AU913" t="s">
        <v>9344</v>
      </c>
      <c r="AV913" t="s">
        <v>189</v>
      </c>
      <c r="AW913" t="s">
        <v>16</v>
      </c>
      <c r="AX913" t="s">
        <v>16</v>
      </c>
      <c r="AY913" t="s">
        <v>16</v>
      </c>
      <c r="AZ913" t="s">
        <v>16</v>
      </c>
      <c r="BA913" t="s">
        <v>16</v>
      </c>
      <c r="BB913" t="s">
        <v>16</v>
      </c>
      <c r="BC913" t="s">
        <v>16</v>
      </c>
      <c r="BD913" t="s">
        <v>16</v>
      </c>
      <c r="BE913" t="s">
        <v>16</v>
      </c>
      <c r="BF913" t="s">
        <v>189</v>
      </c>
      <c r="BG913" t="s">
        <v>189</v>
      </c>
      <c r="BH913">
        <v>0</v>
      </c>
      <c r="BI913">
        <v>0</v>
      </c>
      <c r="BJ913">
        <v>0</v>
      </c>
      <c r="BK913" t="s">
        <v>189</v>
      </c>
      <c r="BL913" t="s">
        <v>189</v>
      </c>
      <c r="BN913" t="s">
        <v>2524</v>
      </c>
      <c r="BO913" t="s">
        <v>16</v>
      </c>
      <c r="BP913" t="s">
        <v>2527</v>
      </c>
      <c r="BQ913" t="s">
        <v>260</v>
      </c>
      <c r="BR913" t="s">
        <v>5653</v>
      </c>
      <c r="BS913" t="s">
        <v>9678</v>
      </c>
      <c r="BT913" t="s">
        <v>9679</v>
      </c>
      <c r="BU913" t="s">
        <v>189</v>
      </c>
      <c r="BV913" t="s">
        <v>129</v>
      </c>
      <c r="BW913" t="s">
        <v>16</v>
      </c>
      <c r="BX913" t="s">
        <v>16</v>
      </c>
      <c r="BY913" t="s">
        <v>16</v>
      </c>
      <c r="BZ913" s="138"/>
      <c r="CA913" s="138">
        <v>31615</v>
      </c>
      <c r="CB913" t="s">
        <v>29</v>
      </c>
      <c r="CC913" t="s">
        <v>29</v>
      </c>
      <c r="CD913" t="s">
        <v>6307</v>
      </c>
      <c r="CE913" t="s">
        <v>6307</v>
      </c>
      <c r="CF913" t="s">
        <v>6307</v>
      </c>
      <c r="CG913" t="s">
        <v>189</v>
      </c>
      <c r="CH913">
        <v>2021</v>
      </c>
      <c r="CI913" s="7">
        <v>44203</v>
      </c>
      <c r="CJ913" t="s">
        <v>16</v>
      </c>
      <c r="CK913">
        <v>1</v>
      </c>
      <c r="CL913">
        <v>2</v>
      </c>
      <c r="CM913" s="7">
        <v>44200</v>
      </c>
      <c r="CN913" t="s">
        <v>11909</v>
      </c>
      <c r="CO913" t="s">
        <v>10431</v>
      </c>
      <c r="CP913" t="s">
        <v>11556</v>
      </c>
      <c r="CQ913" t="s">
        <v>11904</v>
      </c>
      <c r="CR913" t="s">
        <v>6003</v>
      </c>
      <c r="CS913" t="s">
        <v>6005</v>
      </c>
      <c r="CT913" t="s">
        <v>10472</v>
      </c>
      <c r="CU913" t="s">
        <v>6824</v>
      </c>
      <c r="CV913" t="s">
        <v>6310</v>
      </c>
      <c r="CW913" t="s">
        <v>9874</v>
      </c>
      <c r="CX913" t="s">
        <v>2526</v>
      </c>
      <c r="CY913" t="s">
        <v>4464</v>
      </c>
      <c r="CZ913" t="s">
        <v>6730</v>
      </c>
      <c r="DA913" t="s">
        <v>252</v>
      </c>
      <c r="DB913" t="s">
        <v>9800</v>
      </c>
      <c r="DC913" t="s">
        <v>16</v>
      </c>
      <c r="DD913" t="s">
        <v>15</v>
      </c>
      <c r="DE913" t="s">
        <v>189</v>
      </c>
      <c r="DF913" t="s">
        <v>16</v>
      </c>
      <c r="DG913" t="s">
        <v>4726</v>
      </c>
      <c r="DH913" t="s">
        <v>2052</v>
      </c>
      <c r="DI913" t="s">
        <v>6229</v>
      </c>
      <c r="DJ913" t="s">
        <v>16</v>
      </c>
      <c r="DK913" t="s">
        <v>4464</v>
      </c>
      <c r="DL913" t="s">
        <v>4464</v>
      </c>
      <c r="DM913" t="s">
        <v>16</v>
      </c>
      <c r="DN913" t="s">
        <v>189</v>
      </c>
      <c r="DO913" t="s">
        <v>11910</v>
      </c>
      <c r="DP913" t="s">
        <v>8585</v>
      </c>
      <c r="DQ913" t="s">
        <v>10473</v>
      </c>
      <c r="DR913" t="s">
        <v>9792</v>
      </c>
    </row>
    <row r="914" spans="1:122" x14ac:dyDescent="0.25">
      <c r="A914">
        <v>1</v>
      </c>
      <c r="B914" t="s">
        <v>189</v>
      </c>
      <c r="C914" t="s">
        <v>2396</v>
      </c>
      <c r="D914" s="138">
        <v>43777</v>
      </c>
      <c r="E914" t="s">
        <v>2397</v>
      </c>
      <c r="F914" t="s">
        <v>11</v>
      </c>
      <c r="G914" t="s">
        <v>1926</v>
      </c>
      <c r="H914" t="s">
        <v>11</v>
      </c>
      <c r="I914" t="s">
        <v>9802</v>
      </c>
      <c r="J914" t="s">
        <v>12</v>
      </c>
      <c r="K914">
        <v>10</v>
      </c>
      <c r="L914">
        <v>1.43</v>
      </c>
      <c r="M914">
        <v>10</v>
      </c>
      <c r="N914">
        <v>11.2</v>
      </c>
      <c r="O914" t="s">
        <v>189</v>
      </c>
      <c r="P914" t="s">
        <v>65</v>
      </c>
      <c r="Q914" t="s">
        <v>14</v>
      </c>
      <c r="R914" t="s">
        <v>16</v>
      </c>
      <c r="S914" t="s">
        <v>16</v>
      </c>
      <c r="T914" t="s">
        <v>16</v>
      </c>
      <c r="U914" t="s">
        <v>16</v>
      </c>
      <c r="V914" t="s">
        <v>2410</v>
      </c>
      <c r="W914">
        <v>100</v>
      </c>
      <c r="X914" t="s">
        <v>15</v>
      </c>
      <c r="Y914" t="s">
        <v>16</v>
      </c>
      <c r="Z914" t="s">
        <v>16</v>
      </c>
      <c r="AA914" t="s">
        <v>189</v>
      </c>
      <c r="AB914" s="138">
        <v>43781</v>
      </c>
      <c r="AC914" s="138">
        <v>44147</v>
      </c>
      <c r="AD914" t="s">
        <v>6241</v>
      </c>
      <c r="AE914" t="s">
        <v>5454</v>
      </c>
      <c r="AF914" t="s">
        <v>16</v>
      </c>
      <c r="AG914" t="s">
        <v>189</v>
      </c>
      <c r="AH914" s="138">
        <v>47434</v>
      </c>
      <c r="AI914" t="s">
        <v>2419</v>
      </c>
      <c r="AJ914" t="s">
        <v>189</v>
      </c>
      <c r="AK914" t="s">
        <v>189</v>
      </c>
      <c r="AL914" t="s">
        <v>189</v>
      </c>
      <c r="AM914" t="s">
        <v>189</v>
      </c>
      <c r="AN914" t="s">
        <v>189</v>
      </c>
      <c r="AO914" t="s">
        <v>189</v>
      </c>
      <c r="AP914" t="s">
        <v>189</v>
      </c>
      <c r="AQ914" t="s">
        <v>16</v>
      </c>
      <c r="AR914" t="s">
        <v>189</v>
      </c>
      <c r="AS914" t="s">
        <v>16</v>
      </c>
      <c r="AT914" t="s">
        <v>189</v>
      </c>
      <c r="AU914" t="s">
        <v>9344</v>
      </c>
      <c r="AV914" t="s">
        <v>189</v>
      </c>
      <c r="AW914" t="s">
        <v>16</v>
      </c>
      <c r="AX914" t="s">
        <v>16</v>
      </c>
      <c r="AY914" t="s">
        <v>16</v>
      </c>
      <c r="AZ914" t="s">
        <v>16</v>
      </c>
      <c r="BA914" t="s">
        <v>16</v>
      </c>
      <c r="BB914" t="s">
        <v>16</v>
      </c>
      <c r="BC914" t="s">
        <v>16</v>
      </c>
      <c r="BD914" t="s">
        <v>16</v>
      </c>
      <c r="BE914" t="s">
        <v>16</v>
      </c>
      <c r="BF914" t="s">
        <v>189</v>
      </c>
      <c r="BG914" t="s">
        <v>189</v>
      </c>
      <c r="BH914">
        <v>0</v>
      </c>
      <c r="BI914">
        <v>0</v>
      </c>
      <c r="BJ914">
        <v>0</v>
      </c>
      <c r="BK914" t="s">
        <v>189</v>
      </c>
      <c r="BL914" t="s">
        <v>189</v>
      </c>
      <c r="BN914" t="s">
        <v>2398</v>
      </c>
      <c r="BO914" t="s">
        <v>16</v>
      </c>
      <c r="BP914" t="s">
        <v>2397</v>
      </c>
      <c r="BQ914" t="s">
        <v>184</v>
      </c>
      <c r="BR914" t="s">
        <v>6744</v>
      </c>
      <c r="BS914" t="s">
        <v>9667</v>
      </c>
      <c r="BT914" t="s">
        <v>16</v>
      </c>
      <c r="BU914" t="s">
        <v>189</v>
      </c>
      <c r="BV914" t="s">
        <v>18</v>
      </c>
      <c r="BW914" t="s">
        <v>185</v>
      </c>
      <c r="BX914" t="s">
        <v>365</v>
      </c>
      <c r="BY914" t="s">
        <v>16</v>
      </c>
      <c r="BZ914" s="138"/>
      <c r="CA914" s="138">
        <v>43777</v>
      </c>
      <c r="CB914" t="s">
        <v>17</v>
      </c>
      <c r="CC914" t="s">
        <v>17</v>
      </c>
      <c r="CD914" t="s">
        <v>6307</v>
      </c>
      <c r="CE914" t="s">
        <v>189</v>
      </c>
      <c r="CF914" t="s">
        <v>189</v>
      </c>
      <c r="CG914" t="s">
        <v>189</v>
      </c>
      <c r="CH914">
        <v>2019</v>
      </c>
      <c r="CI914" s="7">
        <v>43777</v>
      </c>
      <c r="CJ914" t="s">
        <v>4723</v>
      </c>
      <c r="CK914">
        <v>11</v>
      </c>
      <c r="CL914">
        <v>45</v>
      </c>
      <c r="CM914" s="7">
        <v>43773</v>
      </c>
      <c r="CN914" t="s">
        <v>11911</v>
      </c>
      <c r="CO914" t="s">
        <v>10474</v>
      </c>
      <c r="CP914" t="s">
        <v>11366</v>
      </c>
      <c r="CQ914" t="s">
        <v>11912</v>
      </c>
      <c r="CR914" t="s">
        <v>6013</v>
      </c>
      <c r="CS914" t="s">
        <v>6017</v>
      </c>
      <c r="CT914" t="s">
        <v>6071</v>
      </c>
      <c r="CU914" t="s">
        <v>9873</v>
      </c>
      <c r="CV914" t="s">
        <v>6307</v>
      </c>
      <c r="CW914" t="s">
        <v>9947</v>
      </c>
      <c r="CX914" t="s">
        <v>4268</v>
      </c>
      <c r="CY914" t="s">
        <v>9817</v>
      </c>
      <c r="CZ914" t="s">
        <v>6741</v>
      </c>
      <c r="DA914" t="s">
        <v>188</v>
      </c>
      <c r="DB914" t="s">
        <v>16</v>
      </c>
      <c r="DC914" t="s">
        <v>16</v>
      </c>
      <c r="DD914" t="s">
        <v>15</v>
      </c>
      <c r="DE914" t="s">
        <v>16</v>
      </c>
      <c r="DF914" t="s">
        <v>16</v>
      </c>
      <c r="DG914" t="s">
        <v>4729</v>
      </c>
      <c r="DH914" t="s">
        <v>2052</v>
      </c>
      <c r="DI914" t="s">
        <v>6114</v>
      </c>
      <c r="DJ914" t="s">
        <v>16</v>
      </c>
      <c r="DK914" t="s">
        <v>9817</v>
      </c>
      <c r="DL914" t="s">
        <v>9817</v>
      </c>
      <c r="DM914" t="s">
        <v>16</v>
      </c>
      <c r="DN914" t="s">
        <v>189</v>
      </c>
      <c r="DO914" t="s">
        <v>11913</v>
      </c>
      <c r="DP914" t="s">
        <v>8587</v>
      </c>
      <c r="DQ914" t="s">
        <v>10475</v>
      </c>
      <c r="DR914" t="s">
        <v>10476</v>
      </c>
    </row>
  </sheetData>
  <phoneticPr fontId="28" type="noConversion"/>
  <pageMargins left="0.7" right="0.7" top="0.75" bottom="0.75" header="0.3" footer="0.3"/>
  <pageSetup orientation="portrait" horizontalDpi="1200" verticalDpi="120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7A087-2330-4780-B9B6-89ADA6EDC554}">
  <sheetPr codeName="Sheet6"/>
  <dimension ref="A1:Z2"/>
  <sheetViews>
    <sheetView topLeftCell="E1" workbookViewId="0">
      <selection activeCell="P13" sqref="P13"/>
    </sheetView>
  </sheetViews>
  <sheetFormatPr defaultRowHeight="15" x14ac:dyDescent="0.25"/>
  <cols>
    <col min="1" max="1" width="7.33203125" bestFit="1" customWidth="1"/>
    <col min="2" max="2" width="6.21875" bestFit="1" customWidth="1"/>
    <col min="3" max="3" width="7.77734375" bestFit="1" customWidth="1"/>
    <col min="4" max="4" width="15.6640625" bestFit="1" customWidth="1"/>
    <col min="5" max="6" width="9.44140625" bestFit="1" customWidth="1"/>
    <col min="7" max="7" width="6.109375" bestFit="1" customWidth="1"/>
    <col min="8" max="8" width="12.21875" bestFit="1" customWidth="1"/>
    <col min="9" max="10" width="6.109375" bestFit="1" customWidth="1"/>
    <col min="11" max="11" width="5.5546875" bestFit="1" customWidth="1"/>
    <col min="12" max="12" width="9.44140625" bestFit="1" customWidth="1"/>
    <col min="13" max="14" width="6.109375" bestFit="1" customWidth="1"/>
    <col min="15" max="15" width="12.77734375" bestFit="1" customWidth="1"/>
    <col min="16" max="17" width="6.109375" bestFit="1" customWidth="1"/>
    <col min="18" max="18" width="15.33203125" bestFit="1" customWidth="1"/>
    <col min="19" max="19" width="11.33203125" bestFit="1" customWidth="1"/>
    <col min="20" max="20" width="6.109375" bestFit="1" customWidth="1"/>
    <col min="21" max="21" width="9.44140625" bestFit="1" customWidth="1"/>
    <col min="22" max="22" width="7.88671875" bestFit="1" customWidth="1"/>
    <col min="23" max="23" width="9.44140625" bestFit="1" customWidth="1"/>
    <col min="24" max="24" width="12.77734375" customWidth="1"/>
    <col min="25" max="25" width="7.6640625" bestFit="1" customWidth="1"/>
    <col min="26" max="26" width="7.77734375" bestFit="1" customWidth="1"/>
    <col min="27" max="27" width="7.6640625" bestFit="1" customWidth="1"/>
    <col min="28" max="28" width="7.77734375" bestFit="1" customWidth="1"/>
    <col min="29" max="29" width="6.109375" bestFit="1" customWidth="1"/>
    <col min="30" max="30" width="15.33203125" bestFit="1" customWidth="1"/>
    <col min="31" max="31" width="11" bestFit="1" customWidth="1"/>
    <col min="32" max="32" width="8.6640625" bestFit="1" customWidth="1"/>
    <col min="33" max="33" width="9.88671875" bestFit="1" customWidth="1"/>
    <col min="34" max="34" width="5.6640625" bestFit="1" customWidth="1"/>
    <col min="35" max="35" width="11.33203125" bestFit="1" customWidth="1"/>
    <col min="36" max="36" width="11" bestFit="1" customWidth="1"/>
    <col min="37" max="37" width="10.33203125" bestFit="1" customWidth="1"/>
    <col min="38" max="39" width="11" bestFit="1" customWidth="1"/>
    <col min="40" max="40" width="10.33203125" bestFit="1" customWidth="1"/>
    <col min="41" max="41" width="11" bestFit="1" customWidth="1"/>
    <col min="42" max="43" width="9.44140625" bestFit="1" customWidth="1"/>
    <col min="44" max="44" width="14.44140625" bestFit="1" customWidth="1"/>
    <col min="45" max="45" width="12.77734375" bestFit="1" customWidth="1"/>
    <col min="46" max="46" width="12.5546875" bestFit="1" customWidth="1"/>
    <col min="47" max="47" width="9.44140625" bestFit="1" customWidth="1"/>
    <col min="48" max="48" width="44.44140625" bestFit="1" customWidth="1"/>
    <col min="49" max="49" width="41.88671875" bestFit="1" customWidth="1"/>
    <col min="50" max="50" width="14.88671875" bestFit="1" customWidth="1"/>
    <col min="51" max="51" width="9.44140625" bestFit="1" customWidth="1"/>
    <col min="52" max="52" width="6.109375" bestFit="1" customWidth="1"/>
    <col min="53" max="53" width="15.44140625" bestFit="1" customWidth="1"/>
    <col min="54" max="54" width="6.5546875" bestFit="1" customWidth="1"/>
    <col min="55" max="55" width="15.88671875" bestFit="1" customWidth="1"/>
    <col min="56" max="56" width="11.6640625" bestFit="1" customWidth="1"/>
    <col min="57" max="57" width="11.33203125" bestFit="1" customWidth="1"/>
    <col min="58" max="58" width="9.44140625" bestFit="1" customWidth="1"/>
    <col min="59" max="59" width="9" bestFit="1" customWidth="1"/>
    <col min="60" max="60" width="9.44140625" bestFit="1" customWidth="1"/>
    <col min="61" max="61" width="12.6640625" bestFit="1" customWidth="1"/>
    <col min="62" max="62" width="11" bestFit="1" customWidth="1"/>
    <col min="63" max="63" width="15.33203125" bestFit="1" customWidth="1"/>
    <col min="64" max="64" width="8" bestFit="1" customWidth="1"/>
    <col min="65" max="65" width="9.44140625" bestFit="1" customWidth="1"/>
    <col min="66" max="66" width="38.44140625" bestFit="1" customWidth="1"/>
    <col min="67" max="67" width="17.88671875" bestFit="1" customWidth="1"/>
    <col min="68" max="68" width="11.77734375" bestFit="1" customWidth="1"/>
    <col min="69" max="69" width="9" bestFit="1" customWidth="1"/>
    <col min="70" max="70" width="6.109375" bestFit="1" customWidth="1"/>
    <col min="71" max="71" width="14.44140625" bestFit="1" customWidth="1"/>
    <col min="72" max="72" width="12.6640625" bestFit="1" customWidth="1"/>
    <col min="73" max="73" width="14.44140625" bestFit="1" customWidth="1"/>
    <col min="74" max="74" width="6.109375" bestFit="1" customWidth="1"/>
    <col min="75" max="75" width="13" bestFit="1" customWidth="1"/>
    <col min="76" max="76" width="12.6640625" bestFit="1" customWidth="1"/>
    <col min="77" max="77" width="11" bestFit="1" customWidth="1"/>
    <col min="78" max="78" width="9.44140625" bestFit="1" customWidth="1"/>
    <col min="79" max="79" width="13.5546875" bestFit="1" customWidth="1"/>
    <col min="80" max="80" width="80.88671875" bestFit="1" customWidth="1"/>
    <col min="81" max="81" width="45" bestFit="1" customWidth="1"/>
    <col min="82" max="82" width="31.5546875" bestFit="1" customWidth="1"/>
    <col min="83" max="83" width="14.44140625" bestFit="1" customWidth="1"/>
    <col min="84" max="84" width="9.44140625" bestFit="1" customWidth="1"/>
    <col min="85" max="85" width="12.77734375" bestFit="1" customWidth="1"/>
    <col min="86" max="86" width="33.44140625" bestFit="1" customWidth="1"/>
  </cols>
  <sheetData>
    <row r="1" spans="1:26" x14ac:dyDescent="0.25">
      <c r="A1" t="s">
        <v>0</v>
      </c>
      <c r="B1" t="s">
        <v>10</v>
      </c>
      <c r="C1" t="s">
        <v>1</v>
      </c>
      <c r="D1" t="s">
        <v>109</v>
      </c>
      <c r="E1" t="s">
        <v>2053</v>
      </c>
      <c r="F1" t="s">
        <v>124</v>
      </c>
      <c r="G1" t="s">
        <v>2</v>
      </c>
      <c r="H1" t="s">
        <v>101</v>
      </c>
      <c r="I1" t="s">
        <v>3</v>
      </c>
      <c r="J1" t="s">
        <v>4</v>
      </c>
      <c r="K1" t="s">
        <v>5</v>
      </c>
      <c r="L1" t="s">
        <v>1920</v>
      </c>
      <c r="M1" t="s">
        <v>6</v>
      </c>
      <c r="N1" t="s">
        <v>7</v>
      </c>
      <c r="O1" t="s">
        <v>1922</v>
      </c>
      <c r="P1" t="s">
        <v>9</v>
      </c>
      <c r="Q1" t="s">
        <v>9796</v>
      </c>
      <c r="R1" t="s">
        <v>1921</v>
      </c>
      <c r="S1" t="s">
        <v>169</v>
      </c>
      <c r="T1" t="s">
        <v>123</v>
      </c>
      <c r="U1" t="s">
        <v>139</v>
      </c>
      <c r="V1" t="s">
        <v>9797</v>
      </c>
      <c r="W1" t="s">
        <v>176</v>
      </c>
      <c r="X1" t="s">
        <v>9798</v>
      </c>
      <c r="Y1" t="s">
        <v>179</v>
      </c>
      <c r="Z1" t="s">
        <v>2051</v>
      </c>
    </row>
    <row r="2" spans="1:26" x14ac:dyDescent="0.25">
      <c r="B2" t="s">
        <v>189</v>
      </c>
      <c r="C2" s="7"/>
      <c r="D2" t="s">
        <v>189</v>
      </c>
      <c r="E2" t="s">
        <v>189</v>
      </c>
      <c r="F2" t="s">
        <v>189</v>
      </c>
      <c r="G2" t="s">
        <v>189</v>
      </c>
      <c r="I2" t="s">
        <v>189</v>
      </c>
      <c r="J2" t="s">
        <v>189</v>
      </c>
      <c r="K2" t="s">
        <v>189</v>
      </c>
      <c r="M2" t="s">
        <v>189</v>
      </c>
      <c r="N2" t="s">
        <v>189</v>
      </c>
      <c r="O2" t="s">
        <v>189</v>
      </c>
      <c r="P2" t="s">
        <v>189</v>
      </c>
      <c r="Q2" t="s">
        <v>189</v>
      </c>
      <c r="R2" t="s">
        <v>189</v>
      </c>
      <c r="S2" t="s">
        <v>189</v>
      </c>
      <c r="T2" t="s">
        <v>189</v>
      </c>
      <c r="U2" t="s">
        <v>189</v>
      </c>
      <c r="V2" t="s">
        <v>189</v>
      </c>
      <c r="W2" t="s">
        <v>189</v>
      </c>
      <c r="X2" t="s">
        <v>189</v>
      </c>
      <c r="Y2" t="s">
        <v>189</v>
      </c>
    </row>
  </sheetData>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F87E3-E702-4616-B0A5-F15880BCF9C4}">
  <sheetPr codeName="Sheet7"/>
  <dimension ref="A6:EC470"/>
  <sheetViews>
    <sheetView topLeftCell="C1" zoomScale="70" zoomScaleNormal="70" workbookViewId="0">
      <selection activeCell="J14" sqref="J14"/>
    </sheetView>
  </sheetViews>
  <sheetFormatPr defaultColWidth="8.88671875" defaultRowHeight="15" x14ac:dyDescent="0.25"/>
  <cols>
    <col min="1" max="1" width="8.6640625" style="24" bestFit="1" customWidth="1"/>
    <col min="2" max="2" width="10.33203125" style="24" bestFit="1" customWidth="1"/>
    <col min="3" max="3" width="7.77734375" style="24" bestFit="1" customWidth="1"/>
    <col min="4" max="4" width="10.109375" style="24" bestFit="1" customWidth="1"/>
    <col min="5" max="5" width="18.6640625" style="24" bestFit="1" customWidth="1"/>
    <col min="6" max="6" width="14.109375" style="24" bestFit="1" customWidth="1"/>
    <col min="7" max="7" width="11.77734375" style="24" bestFit="1" customWidth="1"/>
    <col min="8" max="8" width="14.109375" style="24" bestFit="1" customWidth="1"/>
    <col min="9" max="9" width="11.33203125" style="24" bestFit="1" customWidth="1"/>
    <col min="10" max="10" width="20.6640625" style="24" bestFit="1" customWidth="1"/>
    <col min="11" max="11" width="13.5546875" style="24" bestFit="1" customWidth="1"/>
    <col min="12" max="12" width="6.88671875" style="24" bestFit="1" customWidth="1"/>
    <col min="13" max="13" width="13" style="24" bestFit="1" customWidth="1"/>
    <col min="14" max="14" width="6.88671875" style="24" bestFit="1" customWidth="1"/>
    <col min="15" max="15" width="10" style="24" bestFit="1" customWidth="1"/>
    <col min="16" max="16" width="11.33203125" style="24" bestFit="1" customWidth="1"/>
    <col min="17" max="17" width="12.109375" style="24" bestFit="1" customWidth="1"/>
    <col min="18" max="18" width="10.77734375" style="24" bestFit="1" customWidth="1"/>
    <col min="19" max="19" width="10.109375" style="24" bestFit="1" customWidth="1"/>
    <col min="20" max="20" width="8.88671875" style="24" bestFit="1" customWidth="1"/>
    <col min="21" max="21" width="17.88671875" style="24" bestFit="1" customWidth="1"/>
    <col min="22" max="22" width="19.88671875" style="24" bestFit="1" customWidth="1"/>
    <col min="23" max="23" width="11" style="24" bestFit="1" customWidth="1"/>
    <col min="24" max="24" width="10.109375" style="24" bestFit="1" customWidth="1"/>
    <col min="25" max="25" width="20.44140625" style="24" bestFit="1" customWidth="1"/>
    <col min="26" max="26" width="11.5546875" style="24" bestFit="1" customWidth="1"/>
    <col min="27" max="27" width="10.5546875" style="24" bestFit="1" customWidth="1"/>
    <col min="28" max="29" width="10.109375" style="24" bestFit="1" customWidth="1"/>
    <col min="30" max="30" width="38.44140625" style="24" bestFit="1" customWidth="1"/>
    <col min="31" max="31" width="14.6640625" style="24" bestFit="1" customWidth="1"/>
    <col min="32" max="32" width="13.33203125" style="24" bestFit="1" customWidth="1"/>
    <col min="33" max="33" width="6.88671875" style="24" bestFit="1" customWidth="1"/>
    <col min="34" max="34" width="11" style="24" bestFit="1" customWidth="1"/>
    <col min="35" max="35" width="12.6640625" style="24" bestFit="1" customWidth="1"/>
    <col min="36" max="36" width="9.33203125" style="24" bestFit="1" customWidth="1"/>
    <col min="37" max="37" width="10.109375" style="24" bestFit="1" customWidth="1"/>
    <col min="38" max="38" width="11.6640625" style="24" bestFit="1" customWidth="1"/>
    <col min="39" max="39" width="8.5546875" style="24" bestFit="1" customWidth="1"/>
    <col min="40" max="40" width="8" style="24" bestFit="1" customWidth="1"/>
    <col min="41" max="41" width="8.5546875" style="24" bestFit="1" customWidth="1"/>
    <col min="42" max="42" width="10.109375" style="24" bestFit="1" customWidth="1"/>
    <col min="43" max="43" width="8.33203125" style="24" bestFit="1" customWidth="1"/>
    <col min="44" max="46" width="10.109375" style="24" bestFit="1" customWidth="1"/>
    <col min="47" max="47" width="13.33203125" style="24" bestFit="1" customWidth="1"/>
    <col min="48" max="50" width="5.33203125" style="24" bestFit="1" customWidth="1"/>
    <col min="51" max="51" width="13.33203125" style="24" bestFit="1" customWidth="1"/>
    <col min="52" max="52" width="80.88671875" style="24" bestFit="1" customWidth="1"/>
    <col min="53" max="53" width="14.33203125" style="24" bestFit="1" customWidth="1"/>
    <col min="54" max="54" width="8.33203125" style="24" bestFit="1" customWidth="1"/>
    <col min="55" max="55" width="17.88671875" style="24" bestFit="1" customWidth="1"/>
    <col min="56" max="56" width="13.77734375" style="24" bestFit="1" customWidth="1"/>
    <col min="57" max="57" width="18" style="24" bestFit="1" customWidth="1"/>
    <col min="58" max="58" width="19.5546875" style="24" bestFit="1" customWidth="1"/>
    <col min="59" max="59" width="80.88671875" style="24" bestFit="1" customWidth="1"/>
    <col min="60" max="60" width="14.6640625" style="24" bestFit="1" customWidth="1"/>
    <col min="61" max="61" width="10.109375" style="24" bestFit="1" customWidth="1"/>
    <col min="62" max="62" width="8.5546875" style="24" bestFit="1" customWidth="1"/>
    <col min="63" max="63" width="10.109375" style="24" bestFit="1" customWidth="1"/>
    <col min="64" max="64" width="10.33203125" style="24" bestFit="1" customWidth="1"/>
    <col min="65" max="66" width="11.6640625" style="24" bestFit="1" customWidth="1"/>
    <col min="67" max="67" width="10.44140625" style="24" bestFit="1" customWidth="1"/>
    <col min="68" max="68" width="14.88671875" style="24" bestFit="1" customWidth="1"/>
    <col min="69" max="69" width="10.109375" style="24" bestFit="1" customWidth="1"/>
    <col min="70" max="70" width="10.33203125" style="24" bestFit="1" customWidth="1"/>
    <col min="71" max="71" width="10.109375" style="24" bestFit="1" customWidth="1"/>
    <col min="72" max="72" width="18.6640625" style="24" bestFit="1" customWidth="1"/>
    <col min="73" max="73" width="13.44140625" style="24" bestFit="1" customWidth="1"/>
    <col min="74" max="74" width="6.88671875" style="24" bestFit="1" customWidth="1"/>
    <col min="75" max="75" width="10.109375" style="24" bestFit="1" customWidth="1"/>
    <col min="76" max="76" width="15.77734375" style="24" bestFit="1" customWidth="1"/>
    <col min="77" max="77" width="14.6640625" style="24" bestFit="1" customWidth="1"/>
    <col min="78" max="79" width="80.88671875" style="24" bestFit="1" customWidth="1"/>
    <col min="80" max="80" width="10.109375" style="24" bestFit="1" customWidth="1"/>
    <col min="81" max="81" width="14.44140625" style="24" bestFit="1" customWidth="1"/>
    <col min="82" max="82" width="19.109375" style="24" bestFit="1" customWidth="1"/>
    <col min="83" max="83" width="22.33203125" style="24" bestFit="1" customWidth="1"/>
    <col min="84" max="84" width="16.6640625" style="24" bestFit="1" customWidth="1"/>
    <col min="85" max="85" width="13" style="24" bestFit="1" customWidth="1"/>
    <col min="86" max="86" width="10.109375" style="24" bestFit="1" customWidth="1"/>
    <col min="87" max="87" width="6.88671875" style="24" bestFit="1" customWidth="1"/>
    <col min="88" max="89" width="8.5546875" style="24" bestFit="1" customWidth="1"/>
    <col min="90" max="90" width="16.88671875" style="24" bestFit="1" customWidth="1"/>
    <col min="91" max="91" width="12" style="24" bestFit="1" customWidth="1"/>
    <col min="92" max="92" width="12.6640625" style="24" bestFit="1" customWidth="1"/>
    <col min="93" max="93" width="14.44140625" style="24" bestFit="1" customWidth="1"/>
    <col min="94" max="95" width="10.109375" style="24" bestFit="1" customWidth="1"/>
    <col min="96" max="96" width="11" style="24" bestFit="1" customWidth="1"/>
    <col min="97" max="97" width="11.6640625" style="24" bestFit="1" customWidth="1"/>
    <col min="98" max="98" width="16" style="24" bestFit="1" customWidth="1"/>
    <col min="99" max="99" width="6.88671875" style="24" bestFit="1" customWidth="1"/>
    <col min="100" max="100" width="9.44140625" style="24" bestFit="1" customWidth="1"/>
    <col min="101" max="101" width="13.44140625" style="24" bestFit="1" customWidth="1"/>
    <col min="102" max="102" width="11.6640625" style="24" bestFit="1" customWidth="1"/>
    <col min="103" max="103" width="13.109375" style="24" bestFit="1" customWidth="1"/>
    <col min="104" max="104" width="15" style="24" bestFit="1" customWidth="1"/>
    <col min="105" max="105" width="6.44140625" style="24" bestFit="1" customWidth="1"/>
    <col min="106" max="106" width="14.21875" style="24" bestFit="1" customWidth="1"/>
    <col min="107" max="107" width="6.77734375" style="24" bestFit="1" customWidth="1"/>
    <col min="108" max="108" width="12.44140625" style="24" bestFit="1" customWidth="1"/>
    <col min="109" max="109" width="17.21875" style="24" bestFit="1" customWidth="1"/>
    <col min="110" max="110" width="8" style="24" bestFit="1" customWidth="1"/>
    <col min="111" max="111" width="9.33203125" style="24" bestFit="1" customWidth="1"/>
    <col min="112" max="112" width="5.33203125" style="24" bestFit="1" customWidth="1"/>
    <col min="113" max="113" width="10.109375" style="24" bestFit="1" customWidth="1"/>
    <col min="114" max="114" width="8.5546875" style="24" bestFit="1" customWidth="1"/>
    <col min="115" max="115" width="13.33203125" style="24" bestFit="1" customWidth="1"/>
    <col min="116" max="116" width="9.33203125" style="24" bestFit="1" customWidth="1"/>
    <col min="117" max="117" width="60.77734375" style="24" bestFit="1" customWidth="1"/>
    <col min="118" max="118" width="31.44140625" style="24" bestFit="1" customWidth="1"/>
    <col min="119" max="119" width="10.109375" style="24" bestFit="1" customWidth="1"/>
    <col min="120" max="120" width="10.77734375" style="24" bestFit="1" customWidth="1"/>
    <col min="121" max="121" width="20.5546875" style="24" bestFit="1" customWidth="1"/>
    <col min="122" max="122" width="11.88671875" style="24" bestFit="1" customWidth="1"/>
    <col min="123" max="123" width="29.33203125" style="24" bestFit="1" customWidth="1"/>
    <col min="124" max="124" width="20.44140625" style="24" bestFit="1" customWidth="1"/>
    <col min="125" max="125" width="11.6640625" style="24" bestFit="1" customWidth="1"/>
    <col min="126" max="126" width="31.44140625" style="24" bestFit="1" customWidth="1"/>
    <col min="127" max="127" width="10.109375" style="24" bestFit="1" customWidth="1"/>
    <col min="128" max="128" width="10.77734375" style="24" bestFit="1" customWidth="1"/>
    <col min="129" max="129" width="13.33203125" style="24" bestFit="1" customWidth="1"/>
    <col min="130" max="130" width="20.5546875" style="24" bestFit="1" customWidth="1"/>
    <col min="131" max="131" width="11.88671875" style="24" bestFit="1" customWidth="1"/>
    <col min="132" max="132" width="29.33203125" style="24" bestFit="1" customWidth="1"/>
    <col min="133" max="133" width="20.44140625" style="24" bestFit="1" customWidth="1"/>
    <col min="134" max="134" width="29.33203125" style="24" bestFit="1" customWidth="1"/>
    <col min="135" max="135" width="20.44140625" style="24" customWidth="1"/>
    <col min="136" max="136" width="25" style="24" bestFit="1" customWidth="1"/>
    <col min="137" max="137" width="13.109375" style="24" bestFit="1" customWidth="1"/>
    <col min="138" max="138" width="24.109375" style="24" bestFit="1" customWidth="1"/>
    <col min="139" max="139" width="17.88671875" style="24" bestFit="1" customWidth="1"/>
    <col min="140" max="140" width="11.109375" style="24" bestFit="1" customWidth="1"/>
    <col min="141" max="142" width="11.88671875" style="24" bestFit="1" customWidth="1"/>
    <col min="143" max="143" width="13.5546875" style="24" bestFit="1" customWidth="1"/>
    <col min="144" max="144" width="10.5546875" style="24" bestFit="1" customWidth="1"/>
    <col min="145" max="145" width="13.77734375" style="24" bestFit="1" customWidth="1"/>
    <col min="146" max="146" width="15.21875" style="24" bestFit="1" customWidth="1"/>
    <col min="147" max="147" width="29.33203125" style="24" bestFit="1" customWidth="1"/>
    <col min="148" max="148" width="19.44140625" style="24" bestFit="1" customWidth="1"/>
    <col min="149" max="149" width="26.33203125" style="24" bestFit="1" customWidth="1"/>
    <col min="150" max="150" width="13" style="24" bestFit="1" customWidth="1"/>
    <col min="151" max="151" width="24.88671875" style="24" bestFit="1" customWidth="1"/>
    <col min="152" max="152" width="18.6640625" style="24" bestFit="1" customWidth="1"/>
    <col min="153" max="153" width="10.6640625" style="24" bestFit="1" customWidth="1"/>
    <col min="154" max="154" width="11.88671875" style="24" bestFit="1" customWidth="1"/>
    <col min="155" max="155" width="10.109375" style="24" bestFit="1" customWidth="1"/>
    <col min="156" max="156" width="6.88671875" style="24" bestFit="1" customWidth="1"/>
    <col min="157" max="157" width="10.109375" style="24" bestFit="1" customWidth="1"/>
    <col min="158" max="158" width="19.6640625" style="24" bestFit="1" customWidth="1"/>
    <col min="159" max="160" width="10.109375" style="24" bestFit="1" customWidth="1"/>
    <col min="161" max="161" width="11.33203125" style="24" bestFit="1" customWidth="1"/>
    <col min="162" max="162" width="11" style="24" bestFit="1" customWidth="1"/>
    <col min="163" max="163" width="10" style="24" bestFit="1" customWidth="1"/>
    <col min="164" max="164" width="5" style="24" bestFit="1" customWidth="1"/>
    <col min="165" max="166" width="15.6640625" style="24" bestFit="1" customWidth="1"/>
    <col min="167" max="167" width="16.33203125" style="24" bestFit="1" customWidth="1"/>
    <col min="168" max="169" width="12.21875" style="24" bestFit="1" customWidth="1"/>
    <col min="170" max="170" width="29.6640625" style="24" bestFit="1" customWidth="1"/>
    <col min="171" max="171" width="17.33203125" style="24" bestFit="1" customWidth="1"/>
    <col min="172" max="172" width="19.6640625" style="24" bestFit="1" customWidth="1"/>
    <col min="173" max="173" width="10.44140625" style="24" bestFit="1" customWidth="1"/>
    <col min="174" max="174" width="14.33203125" style="24" bestFit="1" customWidth="1"/>
    <col min="175" max="175" width="18.6640625" style="24" bestFit="1" customWidth="1"/>
    <col min="176" max="176" width="12.21875" style="24" bestFit="1" customWidth="1"/>
    <col min="177" max="177" width="6.6640625" style="24" bestFit="1" customWidth="1"/>
    <col min="178" max="179" width="15.6640625" style="24" bestFit="1" customWidth="1"/>
    <col min="180" max="180" width="10" style="24" bestFit="1" customWidth="1"/>
    <col min="181" max="181" width="12.21875" style="24" bestFit="1" customWidth="1"/>
    <col min="182" max="182" width="15.6640625" style="24" bestFit="1" customWidth="1"/>
    <col min="183" max="183" width="11.33203125" style="24" bestFit="1" customWidth="1"/>
    <col min="184" max="184" width="6.88671875" style="24" bestFit="1" customWidth="1"/>
    <col min="185" max="187" width="16.33203125" style="24" bestFit="1" customWidth="1"/>
    <col min="188" max="189" width="12.21875" style="24" bestFit="1" customWidth="1"/>
    <col min="190" max="190" width="20.33203125" style="24" bestFit="1" customWidth="1"/>
    <col min="191" max="191" width="12.21875" style="24" bestFit="1" customWidth="1"/>
    <col min="192" max="192" width="11" style="24" bestFit="1" customWidth="1"/>
    <col min="193" max="193" width="14.44140625" style="24" bestFit="1" customWidth="1"/>
    <col min="194" max="194" width="15.33203125" style="24" bestFit="1" customWidth="1"/>
    <col min="195" max="195" width="6.88671875" style="24" bestFit="1" customWidth="1"/>
    <col min="196" max="197" width="16.33203125" style="24" bestFit="1" customWidth="1"/>
    <col min="198" max="198" width="15.6640625" style="24" bestFit="1" customWidth="1"/>
    <col min="199" max="200" width="12.21875" style="24" bestFit="1" customWidth="1"/>
    <col min="201" max="202" width="15.6640625" style="24" bestFit="1" customWidth="1"/>
    <col min="203" max="203" width="8.88671875" style="24"/>
    <col min="204" max="204" width="12.21875" style="24" bestFit="1" customWidth="1"/>
    <col min="205" max="16384" width="8.88671875" style="24"/>
  </cols>
  <sheetData>
    <row r="6" spans="1:133" x14ac:dyDescent="0.25">
      <c r="A6" t="s">
        <v>0</v>
      </c>
      <c r="B6" t="s">
        <v>1</v>
      </c>
      <c r="C6" t="s">
        <v>177</v>
      </c>
      <c r="D6" t="s">
        <v>9805</v>
      </c>
      <c r="E6" t="s">
        <v>168</v>
      </c>
      <c r="F6" t="s">
        <v>169</v>
      </c>
      <c r="G6" t="s">
        <v>170</v>
      </c>
      <c r="H6" t="s">
        <v>1918</v>
      </c>
      <c r="I6" t="s">
        <v>4495</v>
      </c>
      <c r="J6" t="s">
        <v>109</v>
      </c>
      <c r="K6" t="s">
        <v>124</v>
      </c>
      <c r="L6" t="s">
        <v>2</v>
      </c>
      <c r="M6" t="s">
        <v>101</v>
      </c>
      <c r="N6" t="s">
        <v>3</v>
      </c>
      <c r="O6" t="s">
        <v>4</v>
      </c>
      <c r="P6" t="s">
        <v>5</v>
      </c>
      <c r="Q6" t="s">
        <v>1919</v>
      </c>
      <c r="R6" t="s">
        <v>171</v>
      </c>
      <c r="S6" t="s">
        <v>1920</v>
      </c>
      <c r="T6" t="s">
        <v>6</v>
      </c>
      <c r="U6" t="s">
        <v>7</v>
      </c>
      <c r="V6" t="s">
        <v>123</v>
      </c>
      <c r="W6" t="s">
        <v>9806</v>
      </c>
      <c r="X6" t="s">
        <v>178</v>
      </c>
      <c r="Y6" t="s">
        <v>1921</v>
      </c>
      <c r="Z6" t="s">
        <v>4668</v>
      </c>
      <c r="AA6" t="s">
        <v>4669</v>
      </c>
      <c r="AB6" t="s">
        <v>4670</v>
      </c>
      <c r="AC6" t="s">
        <v>9867</v>
      </c>
      <c r="AD6" t="s">
        <v>139</v>
      </c>
      <c r="AE6" t="s">
        <v>2053</v>
      </c>
      <c r="AF6" t="s">
        <v>1922</v>
      </c>
      <c r="AG6" t="s">
        <v>9</v>
      </c>
      <c r="AH6" t="s">
        <v>172</v>
      </c>
      <c r="AI6" t="s">
        <v>173</v>
      </c>
      <c r="AJ6" t="s">
        <v>174</v>
      </c>
      <c r="AK6" t="s">
        <v>4722</v>
      </c>
      <c r="AL6" t="s">
        <v>6820</v>
      </c>
      <c r="AM6" t="s">
        <v>2051</v>
      </c>
      <c r="AN6" t="s">
        <v>2052</v>
      </c>
      <c r="AO6" t="s">
        <v>5505</v>
      </c>
      <c r="AP6" t="s">
        <v>4832</v>
      </c>
      <c r="AQ6" t="s">
        <v>6232</v>
      </c>
      <c r="AR6" t="s">
        <v>9658</v>
      </c>
      <c r="AS6" t="s">
        <v>9869</v>
      </c>
      <c r="AT6" t="s">
        <v>176</v>
      </c>
      <c r="AU6" t="s">
        <v>9866</v>
      </c>
      <c r="AV6" t="s">
        <v>5966</v>
      </c>
      <c r="AW6" t="s">
        <v>5967</v>
      </c>
      <c r="AX6" t="s">
        <v>5968</v>
      </c>
      <c r="AY6" t="s">
        <v>9863</v>
      </c>
      <c r="AZ6" t="s">
        <v>175</v>
      </c>
      <c r="BA6" t="s">
        <v>10</v>
      </c>
      <c r="BB6" t="s">
        <v>4494</v>
      </c>
      <c r="BC6" t="s">
        <v>4340</v>
      </c>
      <c r="BD6" t="s">
        <v>5511</v>
      </c>
      <c r="BE6" t="s">
        <v>4724</v>
      </c>
      <c r="BF6" t="s">
        <v>4493</v>
      </c>
      <c r="BG6" t="s">
        <v>9424</v>
      </c>
      <c r="BH6" t="s">
        <v>9340</v>
      </c>
      <c r="BI6" t="s">
        <v>2399</v>
      </c>
      <c r="BJ6" t="s">
        <v>2406</v>
      </c>
      <c r="BK6" t="s">
        <v>6873</v>
      </c>
      <c r="BL6" t="s">
        <v>2402</v>
      </c>
      <c r="BM6" t="s">
        <v>2403</v>
      </c>
      <c r="BN6" t="s">
        <v>6239</v>
      </c>
      <c r="BO6" t="s">
        <v>11357</v>
      </c>
      <c r="BP6" t="s">
        <v>6763</v>
      </c>
      <c r="BQ6" t="s">
        <v>4834</v>
      </c>
      <c r="BR6" t="s">
        <v>2404</v>
      </c>
      <c r="BS6" t="s">
        <v>2405</v>
      </c>
      <c r="BT6" t="s">
        <v>2407</v>
      </c>
      <c r="BU6" t="s">
        <v>2408</v>
      </c>
      <c r="BV6" t="s">
        <v>4833</v>
      </c>
      <c r="BW6" t="s">
        <v>5506</v>
      </c>
      <c r="BX6" t="s">
        <v>4835</v>
      </c>
      <c r="BY6" t="s">
        <v>4836</v>
      </c>
      <c r="BZ6" t="s">
        <v>7109</v>
      </c>
      <c r="CA6" t="s">
        <v>6411</v>
      </c>
      <c r="CB6" t="s">
        <v>9339</v>
      </c>
      <c r="CC6" t="s">
        <v>9341</v>
      </c>
      <c r="CD6" t="s">
        <v>4618</v>
      </c>
      <c r="CE6" t="s">
        <v>4619</v>
      </c>
      <c r="CF6" t="s">
        <v>4336</v>
      </c>
      <c r="CG6" t="s">
        <v>4337</v>
      </c>
      <c r="CH6" t="s">
        <v>4837</v>
      </c>
      <c r="CI6" t="s">
        <v>5507</v>
      </c>
      <c r="CJ6" t="s">
        <v>5508</v>
      </c>
      <c r="CK6" t="s">
        <v>5509</v>
      </c>
      <c r="CL6" t="s">
        <v>11358</v>
      </c>
      <c r="CM6" t="s">
        <v>6874</v>
      </c>
      <c r="CN6" t="s">
        <v>7113</v>
      </c>
      <c r="CO6" t="s">
        <v>2409</v>
      </c>
      <c r="CP6" t="s">
        <v>9659</v>
      </c>
      <c r="CQ6" t="s">
        <v>9660</v>
      </c>
      <c r="CR6" t="s">
        <v>9796</v>
      </c>
      <c r="CS6" t="s">
        <v>4338</v>
      </c>
      <c r="CT6" t="s">
        <v>4339</v>
      </c>
      <c r="CU6" t="s">
        <v>8</v>
      </c>
      <c r="CV6" t="s">
        <v>9661</v>
      </c>
      <c r="CW6" t="s">
        <v>9859</v>
      </c>
      <c r="CX6" t="s">
        <v>9860</v>
      </c>
      <c r="CY6" t="s">
        <v>9861</v>
      </c>
      <c r="CZ6" t="s">
        <v>9862</v>
      </c>
      <c r="DA6" t="s">
        <v>167</v>
      </c>
      <c r="DB6" t="s">
        <v>11359</v>
      </c>
      <c r="DC6" t="s">
        <v>9864</v>
      </c>
      <c r="DD6" t="s">
        <v>9865</v>
      </c>
      <c r="DE6" t="s">
        <v>11360</v>
      </c>
      <c r="DF6" t="s">
        <v>11361</v>
      </c>
      <c r="DG6" t="s">
        <v>11362</v>
      </c>
      <c r="DH6" t="s">
        <v>5969</v>
      </c>
      <c r="DI6" t="s">
        <v>9868</v>
      </c>
      <c r="DJ6" t="s">
        <v>9827</v>
      </c>
      <c r="DK6" t="s">
        <v>9798</v>
      </c>
      <c r="DL6" t="s">
        <v>9797</v>
      </c>
      <c r="DM6" t="s">
        <v>2400</v>
      </c>
      <c r="DN6" t="s">
        <v>2401</v>
      </c>
      <c r="DO6" t="s">
        <v>5510</v>
      </c>
      <c r="DP6" t="s">
        <v>7156</v>
      </c>
      <c r="DQ6" t="s">
        <v>5512</v>
      </c>
      <c r="DR6" t="s">
        <v>5513</v>
      </c>
      <c r="DS6" t="s">
        <v>4463</v>
      </c>
      <c r="DT6" t="s">
        <v>179</v>
      </c>
    </row>
    <row r="7" spans="1:133" x14ac:dyDescent="0.25">
      <c r="A7">
        <v>464</v>
      </c>
      <c r="B7" s="7">
        <v>45219</v>
      </c>
      <c r="C7" t="s">
        <v>9887</v>
      </c>
      <c r="D7" t="s">
        <v>189</v>
      </c>
      <c r="E7" t="s">
        <v>11363</v>
      </c>
      <c r="F7" t="s">
        <v>181</v>
      </c>
      <c r="G7" t="s">
        <v>182</v>
      </c>
      <c r="H7" t="s">
        <v>1880</v>
      </c>
      <c r="I7">
        <v>2</v>
      </c>
      <c r="J7" t="s">
        <v>1705</v>
      </c>
      <c r="K7" t="s">
        <v>107</v>
      </c>
      <c r="L7" t="s">
        <v>100</v>
      </c>
      <c r="M7">
        <v>2.8</v>
      </c>
      <c r="N7" t="s">
        <v>13</v>
      </c>
      <c r="O7" t="s">
        <v>6696</v>
      </c>
      <c r="P7" t="s">
        <v>10747</v>
      </c>
      <c r="Q7" t="s">
        <v>6696</v>
      </c>
      <c r="R7" t="s">
        <v>16</v>
      </c>
      <c r="S7">
        <v>30</v>
      </c>
      <c r="T7" t="s">
        <v>32</v>
      </c>
      <c r="U7" t="s">
        <v>4345</v>
      </c>
      <c r="V7" t="s">
        <v>6282</v>
      </c>
      <c r="W7" t="s">
        <v>16</v>
      </c>
      <c r="X7" t="s">
        <v>189</v>
      </c>
      <c r="Y7" t="s">
        <v>1925</v>
      </c>
      <c r="Z7" t="s">
        <v>16</v>
      </c>
      <c r="AA7" t="s">
        <v>16</v>
      </c>
      <c r="AB7" t="s">
        <v>16</v>
      </c>
      <c r="AC7" t="s">
        <v>6310</v>
      </c>
      <c r="AD7" t="s">
        <v>1707</v>
      </c>
      <c r="AE7" t="s">
        <v>107</v>
      </c>
      <c r="AF7" t="s">
        <v>1926</v>
      </c>
      <c r="AG7" t="s">
        <v>58</v>
      </c>
      <c r="AH7" t="s">
        <v>423</v>
      </c>
      <c r="AI7" t="s">
        <v>1708</v>
      </c>
      <c r="AJ7" t="s">
        <v>16</v>
      </c>
      <c r="AK7" t="s">
        <v>16</v>
      </c>
      <c r="AL7"/>
      <c r="AM7">
        <v>2.8</v>
      </c>
      <c r="AN7">
        <v>20.51</v>
      </c>
      <c r="AO7">
        <v>21.91</v>
      </c>
      <c r="AP7" t="s">
        <v>184</v>
      </c>
      <c r="AQ7" t="s">
        <v>6744</v>
      </c>
      <c r="AR7" t="s">
        <v>1494</v>
      </c>
      <c r="AS7" t="s">
        <v>32</v>
      </c>
      <c r="AT7" t="s">
        <v>4840</v>
      </c>
      <c r="AU7" t="s">
        <v>6824</v>
      </c>
      <c r="AV7" t="s">
        <v>9855</v>
      </c>
      <c r="AW7" t="s">
        <v>11366</v>
      </c>
      <c r="AX7" t="s">
        <v>6018</v>
      </c>
      <c r="AY7" t="s">
        <v>4723</v>
      </c>
      <c r="AZ7" t="s">
        <v>11368</v>
      </c>
      <c r="BA7" t="s">
        <v>10746</v>
      </c>
      <c r="BB7" t="s">
        <v>9832</v>
      </c>
      <c r="BC7" t="s">
        <v>4345</v>
      </c>
      <c r="BD7" t="s">
        <v>4528</v>
      </c>
      <c r="BE7" t="s">
        <v>4727</v>
      </c>
      <c r="BF7" t="s">
        <v>4496</v>
      </c>
      <c r="BG7" t="s">
        <v>189</v>
      </c>
      <c r="BH7" t="s">
        <v>189</v>
      </c>
      <c r="BI7" t="s">
        <v>2410</v>
      </c>
      <c r="BJ7">
        <v>100</v>
      </c>
      <c r="BK7" t="s">
        <v>6282</v>
      </c>
      <c r="BL7" s="7">
        <v>45226</v>
      </c>
      <c r="BM7" s="7"/>
      <c r="BN7" t="s">
        <v>6246</v>
      </c>
      <c r="BO7" t="s">
        <v>189</v>
      </c>
      <c r="BP7" t="s">
        <v>16</v>
      </c>
      <c r="BQ7" t="s">
        <v>189</v>
      </c>
      <c r="BR7" s="7">
        <v>46322</v>
      </c>
      <c r="BS7" t="s">
        <v>2414</v>
      </c>
      <c r="BT7" t="s">
        <v>1704</v>
      </c>
      <c r="BU7" t="s">
        <v>4367</v>
      </c>
      <c r="BV7" t="s">
        <v>189</v>
      </c>
      <c r="BW7" t="s">
        <v>189</v>
      </c>
      <c r="BX7" t="s">
        <v>16</v>
      </c>
      <c r="BY7" t="s">
        <v>189</v>
      </c>
      <c r="BZ7" t="s">
        <v>189</v>
      </c>
      <c r="CA7" t="s">
        <v>11364</v>
      </c>
      <c r="CB7" t="s">
        <v>9344</v>
      </c>
      <c r="CC7" t="s">
        <v>9345</v>
      </c>
      <c r="CD7" t="s">
        <v>16</v>
      </c>
      <c r="CE7" t="s">
        <v>16</v>
      </c>
      <c r="CF7" t="s">
        <v>16</v>
      </c>
      <c r="CG7" t="s">
        <v>16</v>
      </c>
      <c r="CH7" t="s">
        <v>4948</v>
      </c>
      <c r="CI7">
        <v>1</v>
      </c>
      <c r="CJ7">
        <v>1</v>
      </c>
      <c r="CK7">
        <v>1</v>
      </c>
      <c r="CL7" t="s">
        <v>189</v>
      </c>
      <c r="CM7">
        <v>23071</v>
      </c>
      <c r="CN7" t="s">
        <v>16</v>
      </c>
      <c r="CO7" t="s">
        <v>1705</v>
      </c>
      <c r="CP7" t="s">
        <v>16</v>
      </c>
      <c r="CQ7" t="s">
        <v>189</v>
      </c>
      <c r="CR7" t="s">
        <v>9677</v>
      </c>
      <c r="CS7" s="7"/>
      <c r="CT7" s="7">
        <v>43440</v>
      </c>
      <c r="CU7" t="s">
        <v>17</v>
      </c>
      <c r="CV7" t="s">
        <v>17</v>
      </c>
      <c r="CW7" t="s">
        <v>6307</v>
      </c>
      <c r="CX7" t="s">
        <v>189</v>
      </c>
      <c r="CY7" t="s">
        <v>6307</v>
      </c>
      <c r="CZ7" t="s">
        <v>189</v>
      </c>
      <c r="DA7">
        <v>2023</v>
      </c>
      <c r="DB7" s="139">
        <v>45219</v>
      </c>
      <c r="DC7">
        <v>10</v>
      </c>
      <c r="DD7">
        <v>43</v>
      </c>
      <c r="DE7" s="139">
        <v>45215</v>
      </c>
      <c r="DF7" t="s">
        <v>11365</v>
      </c>
      <c r="DG7" t="s">
        <v>11367</v>
      </c>
      <c r="DH7" t="s">
        <v>6020</v>
      </c>
      <c r="DI7" t="s">
        <v>9874</v>
      </c>
      <c r="DJ7" t="s">
        <v>6730</v>
      </c>
      <c r="DK7" t="s">
        <v>252</v>
      </c>
      <c r="DL7" t="s">
        <v>9800</v>
      </c>
      <c r="DM7" t="s">
        <v>1707</v>
      </c>
      <c r="DN7" t="s">
        <v>189</v>
      </c>
      <c r="DO7" t="s">
        <v>2051</v>
      </c>
      <c r="DP7" t="s">
        <v>9887</v>
      </c>
      <c r="DQ7" t="s">
        <v>11369</v>
      </c>
      <c r="DR7" t="s">
        <v>11370</v>
      </c>
      <c r="DS7" t="s">
        <v>11371</v>
      </c>
      <c r="DT7" t="s">
        <v>10748</v>
      </c>
      <c r="EC7" s="66"/>
    </row>
    <row r="8" spans="1:133" x14ac:dyDescent="0.25">
      <c r="A8">
        <v>463</v>
      </c>
      <c r="B8" s="7">
        <v>45217</v>
      </c>
      <c r="C8" t="s">
        <v>9887</v>
      </c>
      <c r="D8" t="s">
        <v>189</v>
      </c>
      <c r="E8" t="s">
        <v>11409</v>
      </c>
      <c r="F8" t="s">
        <v>199</v>
      </c>
      <c r="G8" t="s">
        <v>203</v>
      </c>
      <c r="H8" t="s">
        <v>1880</v>
      </c>
      <c r="I8">
        <v>1</v>
      </c>
      <c r="J8" t="s">
        <v>11407</v>
      </c>
      <c r="K8" t="s">
        <v>11</v>
      </c>
      <c r="L8" t="s">
        <v>100</v>
      </c>
      <c r="M8">
        <v>3</v>
      </c>
      <c r="N8" t="s">
        <v>13</v>
      </c>
      <c r="O8" t="s">
        <v>276</v>
      </c>
      <c r="P8" t="s">
        <v>10747</v>
      </c>
      <c r="Q8" t="s">
        <v>276</v>
      </c>
      <c r="R8" t="s">
        <v>16</v>
      </c>
      <c r="S8">
        <v>40</v>
      </c>
      <c r="T8" t="s">
        <v>15</v>
      </c>
      <c r="U8" t="s">
        <v>4345</v>
      </c>
      <c r="V8" t="s">
        <v>6282</v>
      </c>
      <c r="W8" t="s">
        <v>16</v>
      </c>
      <c r="X8" t="s">
        <v>189</v>
      </c>
      <c r="Y8" t="s">
        <v>1925</v>
      </c>
      <c r="Z8" t="s">
        <v>411</v>
      </c>
      <c r="AA8" t="s">
        <v>16</v>
      </c>
      <c r="AB8" t="s">
        <v>16</v>
      </c>
      <c r="AC8" t="s">
        <v>6310</v>
      </c>
      <c r="AD8" t="s">
        <v>11411</v>
      </c>
      <c r="AE8" t="s">
        <v>11</v>
      </c>
      <c r="AF8" t="s">
        <v>1929</v>
      </c>
      <c r="AG8" t="s">
        <v>58</v>
      </c>
      <c r="AH8" t="s">
        <v>423</v>
      </c>
      <c r="AI8" t="s">
        <v>11412</v>
      </c>
      <c r="AJ8" t="s">
        <v>16</v>
      </c>
      <c r="AK8" t="s">
        <v>16</v>
      </c>
      <c r="AL8"/>
      <c r="AM8">
        <v>3</v>
      </c>
      <c r="AN8">
        <v>21.986999999999998</v>
      </c>
      <c r="AO8">
        <v>23.486999999999998</v>
      </c>
      <c r="AP8" t="s">
        <v>184</v>
      </c>
      <c r="AQ8" t="s">
        <v>6744</v>
      </c>
      <c r="AR8" t="s">
        <v>16</v>
      </c>
      <c r="AS8" t="s">
        <v>15</v>
      </c>
      <c r="AT8" t="s">
        <v>9802</v>
      </c>
      <c r="AU8" t="s">
        <v>6824</v>
      </c>
      <c r="AV8" t="s">
        <v>9855</v>
      </c>
      <c r="AW8" t="s">
        <v>11366</v>
      </c>
      <c r="AX8" t="s">
        <v>6018</v>
      </c>
      <c r="AY8" t="s">
        <v>4723</v>
      </c>
      <c r="AZ8" t="s">
        <v>11413</v>
      </c>
      <c r="BA8" t="s">
        <v>11406</v>
      </c>
      <c r="BB8" t="s">
        <v>9832</v>
      </c>
      <c r="BC8" t="s">
        <v>4345</v>
      </c>
      <c r="BD8" t="s">
        <v>4501</v>
      </c>
      <c r="BE8" t="s">
        <v>4727</v>
      </c>
      <c r="BF8" t="s">
        <v>4497</v>
      </c>
      <c r="BG8" t="s">
        <v>189</v>
      </c>
      <c r="BH8" t="s">
        <v>189</v>
      </c>
      <c r="BI8" t="s">
        <v>2410</v>
      </c>
      <c r="BJ8">
        <v>100</v>
      </c>
      <c r="BK8" t="s">
        <v>6282</v>
      </c>
      <c r="BL8" s="7">
        <v>45225</v>
      </c>
      <c r="BM8" s="7">
        <v>45408</v>
      </c>
      <c r="BN8" t="s">
        <v>6241</v>
      </c>
      <c r="BO8" t="s">
        <v>189</v>
      </c>
      <c r="BP8" t="s">
        <v>16</v>
      </c>
      <c r="BQ8" t="s">
        <v>189</v>
      </c>
      <c r="BR8" s="7">
        <v>46321</v>
      </c>
      <c r="BS8" t="s">
        <v>2414</v>
      </c>
      <c r="BT8" t="s">
        <v>11408</v>
      </c>
      <c r="BU8" t="s">
        <v>2428</v>
      </c>
      <c r="BV8" t="s">
        <v>189</v>
      </c>
      <c r="BW8" t="s">
        <v>189</v>
      </c>
      <c r="BX8" t="s">
        <v>16</v>
      </c>
      <c r="BY8" t="s">
        <v>189</v>
      </c>
      <c r="BZ8" t="s">
        <v>189</v>
      </c>
      <c r="CA8" t="s">
        <v>11410</v>
      </c>
      <c r="CB8" t="s">
        <v>9344</v>
      </c>
      <c r="CC8" t="s">
        <v>9345</v>
      </c>
      <c r="CD8" t="s">
        <v>16</v>
      </c>
      <c r="CE8" t="s">
        <v>16</v>
      </c>
      <c r="CF8" t="s">
        <v>16</v>
      </c>
      <c r="CG8" t="s">
        <v>16</v>
      </c>
      <c r="CH8" t="s">
        <v>2086</v>
      </c>
      <c r="CI8">
        <v>1</v>
      </c>
      <c r="CJ8">
        <v>1</v>
      </c>
      <c r="CK8">
        <v>1</v>
      </c>
      <c r="CL8" t="s">
        <v>189</v>
      </c>
      <c r="CM8">
        <v>23070</v>
      </c>
      <c r="CN8" t="s">
        <v>16</v>
      </c>
      <c r="CO8" t="s">
        <v>11407</v>
      </c>
      <c r="CP8" t="s">
        <v>16</v>
      </c>
      <c r="CQ8" t="s">
        <v>189</v>
      </c>
      <c r="CR8" t="s">
        <v>189</v>
      </c>
      <c r="CS8" s="7"/>
      <c r="CT8" s="7">
        <v>44169</v>
      </c>
      <c r="CU8" t="s">
        <v>17</v>
      </c>
      <c r="CV8" t="s">
        <v>16</v>
      </c>
      <c r="CW8" t="s">
        <v>189</v>
      </c>
      <c r="CX8" t="s">
        <v>189</v>
      </c>
      <c r="CY8" t="s">
        <v>189</v>
      </c>
      <c r="CZ8" t="s">
        <v>189</v>
      </c>
      <c r="DA8">
        <v>2023</v>
      </c>
      <c r="DB8" s="139">
        <v>45217</v>
      </c>
      <c r="DC8">
        <v>10</v>
      </c>
      <c r="DD8">
        <v>43</v>
      </c>
      <c r="DE8" s="139">
        <v>45215</v>
      </c>
      <c r="DF8" t="s">
        <v>11365</v>
      </c>
      <c r="DG8" t="s">
        <v>11367</v>
      </c>
      <c r="DH8" t="s">
        <v>6020</v>
      </c>
      <c r="DI8" t="s">
        <v>9874</v>
      </c>
      <c r="DJ8" t="s">
        <v>6730</v>
      </c>
      <c r="DK8" t="s">
        <v>188</v>
      </c>
      <c r="DL8" t="s">
        <v>16</v>
      </c>
      <c r="DM8" t="s">
        <v>16</v>
      </c>
      <c r="DN8" t="s">
        <v>189</v>
      </c>
      <c r="DO8" t="s">
        <v>2051</v>
      </c>
      <c r="DP8" t="s">
        <v>9887</v>
      </c>
      <c r="DQ8" t="s">
        <v>11415</v>
      </c>
      <c r="DR8" t="s">
        <v>11390</v>
      </c>
      <c r="DS8" t="s">
        <v>11416</v>
      </c>
      <c r="DT8" t="s">
        <v>11414</v>
      </c>
      <c r="EC8" s="66"/>
    </row>
    <row r="9" spans="1:133" x14ac:dyDescent="0.25">
      <c r="A9">
        <v>462</v>
      </c>
      <c r="B9" s="7">
        <v>45212</v>
      </c>
      <c r="C9" t="s">
        <v>189</v>
      </c>
      <c r="D9" t="s">
        <v>189</v>
      </c>
      <c r="E9" t="s">
        <v>9880</v>
      </c>
      <c r="F9" t="s">
        <v>181</v>
      </c>
      <c r="G9" t="s">
        <v>182</v>
      </c>
      <c r="H9" t="s">
        <v>1880</v>
      </c>
      <c r="I9">
        <v>2</v>
      </c>
      <c r="J9" t="s">
        <v>339</v>
      </c>
      <c r="K9" t="s">
        <v>340</v>
      </c>
      <c r="L9" t="s">
        <v>100</v>
      </c>
      <c r="M9">
        <v>2.23</v>
      </c>
      <c r="N9" t="s">
        <v>121</v>
      </c>
      <c r="O9" t="s">
        <v>2512</v>
      </c>
      <c r="P9" t="s">
        <v>7024</v>
      </c>
      <c r="Q9" t="s">
        <v>2512</v>
      </c>
      <c r="R9" t="s">
        <v>16</v>
      </c>
      <c r="S9">
        <v>60</v>
      </c>
      <c r="T9" t="s">
        <v>87</v>
      </c>
      <c r="U9" t="s">
        <v>16</v>
      </c>
      <c r="V9" t="s">
        <v>6283</v>
      </c>
      <c r="W9" t="s">
        <v>16</v>
      </c>
      <c r="X9" t="s">
        <v>189</v>
      </c>
      <c r="Y9" t="s">
        <v>4341</v>
      </c>
      <c r="Z9" t="s">
        <v>16</v>
      </c>
      <c r="AA9" t="s">
        <v>16</v>
      </c>
      <c r="AB9" t="s">
        <v>16</v>
      </c>
      <c r="AC9" t="s">
        <v>6310</v>
      </c>
      <c r="AD9" t="s">
        <v>342</v>
      </c>
      <c r="AE9" t="s">
        <v>448</v>
      </c>
      <c r="AF9" t="s">
        <v>1926</v>
      </c>
      <c r="AG9" t="s">
        <v>27</v>
      </c>
      <c r="AH9" t="s">
        <v>343</v>
      </c>
      <c r="AI9" t="s">
        <v>16</v>
      </c>
      <c r="AJ9" t="s">
        <v>16</v>
      </c>
      <c r="AK9" t="s">
        <v>16</v>
      </c>
      <c r="AL9"/>
      <c r="AM9">
        <v>2.23</v>
      </c>
      <c r="AN9">
        <v>16.306000000000001</v>
      </c>
      <c r="AO9">
        <v>17.448</v>
      </c>
      <c r="AP9" t="s">
        <v>184</v>
      </c>
      <c r="AQ9" t="s">
        <v>6744</v>
      </c>
      <c r="AR9" t="s">
        <v>9667</v>
      </c>
      <c r="AS9" t="s">
        <v>87</v>
      </c>
      <c r="AT9" t="s">
        <v>4840</v>
      </c>
      <c r="AU9" t="s">
        <v>6824</v>
      </c>
      <c r="AV9" t="s">
        <v>9855</v>
      </c>
      <c r="AW9" t="s">
        <v>11366</v>
      </c>
      <c r="AX9" t="s">
        <v>6018</v>
      </c>
      <c r="AY9" t="s">
        <v>4723</v>
      </c>
      <c r="AZ9" t="s">
        <v>9664</v>
      </c>
      <c r="BA9" t="s">
        <v>9799</v>
      </c>
      <c r="BB9" t="s">
        <v>9832</v>
      </c>
      <c r="BC9" t="s">
        <v>4465</v>
      </c>
      <c r="BD9" t="s">
        <v>9883</v>
      </c>
      <c r="BE9" t="s">
        <v>5517</v>
      </c>
      <c r="BF9" t="s">
        <v>4496</v>
      </c>
      <c r="BG9" t="s">
        <v>189</v>
      </c>
      <c r="BH9" t="s">
        <v>189</v>
      </c>
      <c r="BI9" t="s">
        <v>2410</v>
      </c>
      <c r="BJ9">
        <v>100</v>
      </c>
      <c r="BK9" t="s">
        <v>6283</v>
      </c>
      <c r="BL9" s="7">
        <v>45217</v>
      </c>
      <c r="BM9" s="7">
        <v>45398</v>
      </c>
      <c r="BN9" t="s">
        <v>6240</v>
      </c>
      <c r="BO9" t="s">
        <v>5039</v>
      </c>
      <c r="BP9" t="s">
        <v>16</v>
      </c>
      <c r="BQ9" t="s">
        <v>189</v>
      </c>
      <c r="BR9" s="7">
        <v>45581</v>
      </c>
      <c r="BS9" t="s">
        <v>2414</v>
      </c>
      <c r="BT9" t="s">
        <v>2936</v>
      </c>
      <c r="BU9" t="s">
        <v>2435</v>
      </c>
      <c r="BV9" t="s">
        <v>189</v>
      </c>
      <c r="BW9" t="s">
        <v>5517</v>
      </c>
      <c r="BX9" t="s">
        <v>16</v>
      </c>
      <c r="BY9" t="s">
        <v>189</v>
      </c>
      <c r="BZ9" t="s">
        <v>189</v>
      </c>
      <c r="CA9" t="s">
        <v>9881</v>
      </c>
      <c r="CB9" t="s">
        <v>9344</v>
      </c>
      <c r="CC9" t="s">
        <v>9345</v>
      </c>
      <c r="CD9" t="s">
        <v>16</v>
      </c>
      <c r="CE9" t="s">
        <v>16</v>
      </c>
      <c r="CF9" t="s">
        <v>181</v>
      </c>
      <c r="CG9" t="s">
        <v>16</v>
      </c>
      <c r="CH9" t="s">
        <v>4949</v>
      </c>
      <c r="CI9">
        <v>1</v>
      </c>
      <c r="CJ9">
        <v>1</v>
      </c>
      <c r="CK9">
        <v>1</v>
      </c>
      <c r="CL9" t="s">
        <v>189</v>
      </c>
      <c r="CM9">
        <v>23069</v>
      </c>
      <c r="CN9" t="s">
        <v>16</v>
      </c>
      <c r="CO9" t="s">
        <v>339</v>
      </c>
      <c r="CP9" t="s">
        <v>16</v>
      </c>
      <c r="CQ9" t="s">
        <v>189</v>
      </c>
      <c r="CR9" t="s">
        <v>195</v>
      </c>
      <c r="CS9" s="7"/>
      <c r="CT9" s="7">
        <v>44866</v>
      </c>
      <c r="CU9" t="s">
        <v>34</v>
      </c>
      <c r="CV9" t="s">
        <v>17</v>
      </c>
      <c r="CW9" t="s">
        <v>6307</v>
      </c>
      <c r="CX9" t="s">
        <v>189</v>
      </c>
      <c r="CY9" t="s">
        <v>6307</v>
      </c>
      <c r="CZ9" t="s">
        <v>189</v>
      </c>
      <c r="DA9">
        <v>2023</v>
      </c>
      <c r="DB9" s="139">
        <v>45212</v>
      </c>
      <c r="DC9">
        <v>10</v>
      </c>
      <c r="DD9">
        <v>42</v>
      </c>
      <c r="DE9" s="139">
        <v>45208</v>
      </c>
      <c r="DF9" t="s">
        <v>11455</v>
      </c>
      <c r="DG9" t="s">
        <v>11367</v>
      </c>
      <c r="DH9" t="s">
        <v>6021</v>
      </c>
      <c r="DI9" t="s">
        <v>9882</v>
      </c>
      <c r="DJ9" t="s">
        <v>6730</v>
      </c>
      <c r="DK9" t="s">
        <v>252</v>
      </c>
      <c r="DL9" t="s">
        <v>9800</v>
      </c>
      <c r="DM9" t="s">
        <v>16</v>
      </c>
      <c r="DN9" t="s">
        <v>342</v>
      </c>
      <c r="DO9" t="s">
        <v>2051</v>
      </c>
      <c r="DP9" t="s">
        <v>16</v>
      </c>
      <c r="DQ9" t="s">
        <v>9884</v>
      </c>
      <c r="DR9" t="s">
        <v>9879</v>
      </c>
      <c r="DS9" t="s">
        <v>10736</v>
      </c>
      <c r="DT9" t="s">
        <v>10753</v>
      </c>
      <c r="EC9" s="66"/>
    </row>
    <row r="10" spans="1:133" x14ac:dyDescent="0.25">
      <c r="A10">
        <v>461</v>
      </c>
      <c r="B10" s="7">
        <v>45197</v>
      </c>
      <c r="C10" t="s">
        <v>189</v>
      </c>
      <c r="D10" t="s">
        <v>189</v>
      </c>
      <c r="E10" t="s">
        <v>4431</v>
      </c>
      <c r="F10" t="s">
        <v>181</v>
      </c>
      <c r="G10" t="s">
        <v>182</v>
      </c>
      <c r="H10" t="s">
        <v>1881</v>
      </c>
      <c r="I10">
        <v>2</v>
      </c>
      <c r="J10" t="s">
        <v>9662</v>
      </c>
      <c r="K10" t="s">
        <v>551</v>
      </c>
      <c r="L10" t="s">
        <v>100</v>
      </c>
      <c r="M10">
        <v>1</v>
      </c>
      <c r="N10" t="s">
        <v>13</v>
      </c>
      <c r="O10" t="s">
        <v>2646</v>
      </c>
      <c r="P10" t="s">
        <v>2645</v>
      </c>
      <c r="Q10" t="s">
        <v>2646</v>
      </c>
      <c r="R10" t="s">
        <v>16</v>
      </c>
      <c r="S10">
        <v>20</v>
      </c>
      <c r="T10" t="s">
        <v>22</v>
      </c>
      <c r="U10" t="s">
        <v>16</v>
      </c>
      <c r="V10" t="s">
        <v>6282</v>
      </c>
      <c r="W10" t="s">
        <v>189</v>
      </c>
      <c r="X10" t="s">
        <v>189</v>
      </c>
      <c r="Y10" t="s">
        <v>1925</v>
      </c>
      <c r="Z10" t="s">
        <v>16</v>
      </c>
      <c r="AA10" t="s">
        <v>16</v>
      </c>
      <c r="AB10" t="s">
        <v>16</v>
      </c>
      <c r="AC10" t="s">
        <v>6310</v>
      </c>
      <c r="AD10" t="s">
        <v>1505</v>
      </c>
      <c r="AE10" t="s">
        <v>106</v>
      </c>
      <c r="AF10" t="s">
        <v>1929</v>
      </c>
      <c r="AG10" t="s">
        <v>23</v>
      </c>
      <c r="AH10" t="s">
        <v>1506</v>
      </c>
      <c r="AI10" t="s">
        <v>16</v>
      </c>
      <c r="AJ10" t="s">
        <v>2647</v>
      </c>
      <c r="AK10" t="s">
        <v>9663</v>
      </c>
      <c r="AL10"/>
      <c r="AM10">
        <v>1</v>
      </c>
      <c r="AN10">
        <v>7.2939999999999996</v>
      </c>
      <c r="AO10">
        <v>7.8280000000000003</v>
      </c>
      <c r="AP10" t="s">
        <v>184</v>
      </c>
      <c r="AQ10" t="s">
        <v>6744</v>
      </c>
      <c r="AR10" t="s">
        <v>9667</v>
      </c>
      <c r="AS10" t="s">
        <v>22</v>
      </c>
      <c r="AT10" t="s">
        <v>4840</v>
      </c>
      <c r="AU10" t="s">
        <v>9873</v>
      </c>
      <c r="AV10" t="s">
        <v>9855</v>
      </c>
      <c r="AW10" t="s">
        <v>11459</v>
      </c>
      <c r="AX10" t="s">
        <v>6022</v>
      </c>
      <c r="AY10" t="s">
        <v>4723</v>
      </c>
      <c r="AZ10" t="s">
        <v>9664</v>
      </c>
      <c r="BA10" t="s">
        <v>9665</v>
      </c>
      <c r="BB10" t="s">
        <v>9838</v>
      </c>
      <c r="BC10" t="s">
        <v>5972</v>
      </c>
      <c r="BD10" t="s">
        <v>4519</v>
      </c>
      <c r="BE10" t="s">
        <v>4727</v>
      </c>
      <c r="BF10" t="s">
        <v>4496</v>
      </c>
      <c r="BG10" t="s">
        <v>189</v>
      </c>
      <c r="BH10" t="s">
        <v>189</v>
      </c>
      <c r="BI10" t="s">
        <v>2410</v>
      </c>
      <c r="BJ10">
        <v>100</v>
      </c>
      <c r="BK10" t="s">
        <v>6282</v>
      </c>
      <c r="BL10" s="7">
        <v>45210</v>
      </c>
      <c r="BM10" s="7">
        <v>45393</v>
      </c>
      <c r="BN10" t="s">
        <v>6241</v>
      </c>
      <c r="BO10" t="s">
        <v>5285</v>
      </c>
      <c r="BP10" t="s">
        <v>16</v>
      </c>
      <c r="BQ10" t="s">
        <v>189</v>
      </c>
      <c r="BR10" s="7">
        <v>46306</v>
      </c>
      <c r="BS10" t="s">
        <v>2414</v>
      </c>
      <c r="BT10" t="s">
        <v>4431</v>
      </c>
      <c r="BU10" t="s">
        <v>189</v>
      </c>
      <c r="BV10" t="s">
        <v>189</v>
      </c>
      <c r="BW10" t="s">
        <v>189</v>
      </c>
      <c r="BX10" t="s">
        <v>16</v>
      </c>
      <c r="BY10" t="s">
        <v>189</v>
      </c>
      <c r="BZ10" t="s">
        <v>189</v>
      </c>
      <c r="CA10" t="s">
        <v>9666</v>
      </c>
      <c r="CB10" t="s">
        <v>9344</v>
      </c>
      <c r="CC10" t="s">
        <v>9345</v>
      </c>
      <c r="CD10" t="s">
        <v>16</v>
      </c>
      <c r="CE10" t="s">
        <v>16</v>
      </c>
      <c r="CF10" t="s">
        <v>16</v>
      </c>
      <c r="CG10" t="s">
        <v>16</v>
      </c>
      <c r="CH10" t="s">
        <v>4954</v>
      </c>
      <c r="CI10">
        <v>1</v>
      </c>
      <c r="CJ10">
        <v>1</v>
      </c>
      <c r="CK10">
        <v>1</v>
      </c>
      <c r="CL10" t="s">
        <v>189</v>
      </c>
      <c r="CM10">
        <v>23068</v>
      </c>
      <c r="CN10" t="s">
        <v>16</v>
      </c>
      <c r="CO10" t="s">
        <v>1504</v>
      </c>
      <c r="CP10" t="s">
        <v>16</v>
      </c>
      <c r="CQ10" t="s">
        <v>189</v>
      </c>
      <c r="CR10" t="s">
        <v>185</v>
      </c>
      <c r="CS10" s="7"/>
      <c r="CT10" s="7">
        <v>42712</v>
      </c>
      <c r="CU10" t="s">
        <v>17</v>
      </c>
      <c r="CV10" t="s">
        <v>17</v>
      </c>
      <c r="CW10" t="s">
        <v>6307</v>
      </c>
      <c r="CX10" t="s">
        <v>189</v>
      </c>
      <c r="CY10" t="s">
        <v>6307</v>
      </c>
      <c r="CZ10" t="s">
        <v>189</v>
      </c>
      <c r="DA10">
        <v>2023</v>
      </c>
      <c r="DB10" s="139">
        <v>45197</v>
      </c>
      <c r="DC10">
        <v>9</v>
      </c>
      <c r="DD10">
        <v>40</v>
      </c>
      <c r="DE10" s="139">
        <v>45194</v>
      </c>
      <c r="DF10" t="s">
        <v>11458</v>
      </c>
      <c r="DG10" t="s">
        <v>11460</v>
      </c>
      <c r="DH10" t="s">
        <v>6023</v>
      </c>
      <c r="DI10" t="s">
        <v>9874</v>
      </c>
      <c r="DJ10" t="s">
        <v>6730</v>
      </c>
      <c r="DK10" t="s">
        <v>252</v>
      </c>
      <c r="DL10" t="s">
        <v>9800</v>
      </c>
      <c r="DM10" t="s">
        <v>16</v>
      </c>
      <c r="DN10" t="s">
        <v>189</v>
      </c>
      <c r="DO10" t="s">
        <v>2051</v>
      </c>
      <c r="DP10" t="s">
        <v>16</v>
      </c>
      <c r="DQ10" t="s">
        <v>9668</v>
      </c>
      <c r="DR10" t="s">
        <v>9904</v>
      </c>
      <c r="DS10" t="s">
        <v>9669</v>
      </c>
      <c r="DT10" t="s">
        <v>10754</v>
      </c>
      <c r="EC10" s="66"/>
    </row>
    <row r="11" spans="1:133" x14ac:dyDescent="0.25">
      <c r="A11">
        <v>460</v>
      </c>
      <c r="B11" s="7">
        <v>45197</v>
      </c>
      <c r="C11" t="s">
        <v>189</v>
      </c>
      <c r="D11" t="s">
        <v>189</v>
      </c>
      <c r="E11" t="s">
        <v>9670</v>
      </c>
      <c r="F11" t="s">
        <v>181</v>
      </c>
      <c r="G11" t="s">
        <v>182</v>
      </c>
      <c r="H11" t="s">
        <v>1881</v>
      </c>
      <c r="I11">
        <v>1</v>
      </c>
      <c r="J11" t="s">
        <v>9755</v>
      </c>
      <c r="K11" t="s">
        <v>11</v>
      </c>
      <c r="L11" t="s">
        <v>100</v>
      </c>
      <c r="M11">
        <v>0.67</v>
      </c>
      <c r="N11" t="s">
        <v>13</v>
      </c>
      <c r="O11" t="s">
        <v>1006</v>
      </c>
      <c r="P11" t="s">
        <v>16</v>
      </c>
      <c r="Q11" t="s">
        <v>1006</v>
      </c>
      <c r="R11" t="s">
        <v>16</v>
      </c>
      <c r="S11"/>
      <c r="T11" t="s">
        <v>15</v>
      </c>
      <c r="U11" t="s">
        <v>16</v>
      </c>
      <c r="V11" t="s">
        <v>6282</v>
      </c>
      <c r="W11" t="s">
        <v>189</v>
      </c>
      <c r="X11" t="s">
        <v>189</v>
      </c>
      <c r="Y11" t="s">
        <v>1925</v>
      </c>
      <c r="Z11" t="s">
        <v>16</v>
      </c>
      <c r="AA11" t="s">
        <v>16</v>
      </c>
      <c r="AB11" t="s">
        <v>16</v>
      </c>
      <c r="AC11" t="s">
        <v>6310</v>
      </c>
      <c r="AD11" t="s">
        <v>9671</v>
      </c>
      <c r="AE11" t="s">
        <v>1930</v>
      </c>
      <c r="AF11" t="s">
        <v>1929</v>
      </c>
      <c r="AG11" t="s">
        <v>30</v>
      </c>
      <c r="AH11" t="s">
        <v>1928</v>
      </c>
      <c r="AI11" t="s">
        <v>16</v>
      </c>
      <c r="AJ11" t="s">
        <v>16</v>
      </c>
      <c r="AK11" t="s">
        <v>16</v>
      </c>
      <c r="AL11"/>
      <c r="AM11">
        <v>0.67</v>
      </c>
      <c r="AN11">
        <v>4.8869999999999996</v>
      </c>
      <c r="AO11">
        <v>5.2450000000000001</v>
      </c>
      <c r="AP11" t="s">
        <v>184</v>
      </c>
      <c r="AQ11" t="s">
        <v>6744</v>
      </c>
      <c r="AR11" t="s">
        <v>16</v>
      </c>
      <c r="AS11" t="s">
        <v>15</v>
      </c>
      <c r="AT11" t="s">
        <v>9802</v>
      </c>
      <c r="AU11" t="s">
        <v>9873</v>
      </c>
      <c r="AV11" t="s">
        <v>9855</v>
      </c>
      <c r="AW11" t="s">
        <v>11459</v>
      </c>
      <c r="AX11" t="s">
        <v>6022</v>
      </c>
      <c r="AY11" t="s">
        <v>4723</v>
      </c>
      <c r="AZ11" t="s">
        <v>9672</v>
      </c>
      <c r="BA11" t="s">
        <v>9673</v>
      </c>
      <c r="BB11" t="s">
        <v>9838</v>
      </c>
      <c r="BC11" t="s">
        <v>4465</v>
      </c>
      <c r="BD11" t="s">
        <v>5948</v>
      </c>
      <c r="BE11" t="s">
        <v>4727</v>
      </c>
      <c r="BF11" t="s">
        <v>4496</v>
      </c>
      <c r="BG11" t="s">
        <v>189</v>
      </c>
      <c r="BH11" t="s">
        <v>189</v>
      </c>
      <c r="BI11" t="s">
        <v>2410</v>
      </c>
      <c r="BJ11">
        <v>100</v>
      </c>
      <c r="BK11" t="s">
        <v>6282</v>
      </c>
      <c r="BL11" s="7">
        <v>45210</v>
      </c>
      <c r="BM11" s="7">
        <v>45393</v>
      </c>
      <c r="BN11" t="s">
        <v>6241</v>
      </c>
      <c r="BO11" t="s">
        <v>9675</v>
      </c>
      <c r="BP11" t="s">
        <v>16</v>
      </c>
      <c r="BQ11" t="s">
        <v>189</v>
      </c>
      <c r="BR11" s="7">
        <v>46306</v>
      </c>
      <c r="BS11" t="s">
        <v>2414</v>
      </c>
      <c r="BT11" t="s">
        <v>2650</v>
      </c>
      <c r="BU11" t="s">
        <v>2428</v>
      </c>
      <c r="BV11" t="s">
        <v>189</v>
      </c>
      <c r="BW11" t="s">
        <v>189</v>
      </c>
      <c r="BX11" t="s">
        <v>16</v>
      </c>
      <c r="BY11" t="s">
        <v>189</v>
      </c>
      <c r="BZ11" t="s">
        <v>189</v>
      </c>
      <c r="CA11" t="s">
        <v>9674</v>
      </c>
      <c r="CB11" t="s">
        <v>9344</v>
      </c>
      <c r="CC11" t="s">
        <v>9345</v>
      </c>
      <c r="CD11" t="s">
        <v>16</v>
      </c>
      <c r="CE11" t="s">
        <v>16</v>
      </c>
      <c r="CF11" t="s">
        <v>16</v>
      </c>
      <c r="CG11" t="s">
        <v>16</v>
      </c>
      <c r="CH11" t="s">
        <v>4950</v>
      </c>
      <c r="CI11">
        <v>1</v>
      </c>
      <c r="CJ11">
        <v>1</v>
      </c>
      <c r="CK11">
        <v>1</v>
      </c>
      <c r="CL11" t="s">
        <v>189</v>
      </c>
      <c r="CM11">
        <v>23067</v>
      </c>
      <c r="CN11" t="s">
        <v>16</v>
      </c>
      <c r="CO11" t="s">
        <v>9755</v>
      </c>
      <c r="CP11" t="s">
        <v>16</v>
      </c>
      <c r="CQ11" t="s">
        <v>189</v>
      </c>
      <c r="CR11" t="s">
        <v>185</v>
      </c>
      <c r="CS11" s="7"/>
      <c r="CT11" s="7">
        <v>43088</v>
      </c>
      <c r="CU11" t="s">
        <v>17</v>
      </c>
      <c r="CV11" t="s">
        <v>16</v>
      </c>
      <c r="CW11" t="s">
        <v>189</v>
      </c>
      <c r="CX11" t="s">
        <v>189</v>
      </c>
      <c r="CY11" t="s">
        <v>6307</v>
      </c>
      <c r="CZ11" t="s">
        <v>189</v>
      </c>
      <c r="DA11">
        <v>2023</v>
      </c>
      <c r="DB11" s="139">
        <v>45197</v>
      </c>
      <c r="DC11">
        <v>9</v>
      </c>
      <c r="DD11">
        <v>40</v>
      </c>
      <c r="DE11" s="139">
        <v>45194</v>
      </c>
      <c r="DF11" t="s">
        <v>11458</v>
      </c>
      <c r="DG11" t="s">
        <v>11460</v>
      </c>
      <c r="DH11" t="s">
        <v>6023</v>
      </c>
      <c r="DI11" t="s">
        <v>9874</v>
      </c>
      <c r="DJ11" t="s">
        <v>6730</v>
      </c>
      <c r="DK11" t="s">
        <v>241</v>
      </c>
      <c r="DL11" t="s">
        <v>16</v>
      </c>
      <c r="DM11" t="s">
        <v>16</v>
      </c>
      <c r="DN11" t="s">
        <v>189</v>
      </c>
      <c r="DO11" t="s">
        <v>6766</v>
      </c>
      <c r="DP11" t="s">
        <v>16</v>
      </c>
      <c r="DQ11" t="s">
        <v>9756</v>
      </c>
      <c r="DR11" t="s">
        <v>9904</v>
      </c>
      <c r="DS11" t="s">
        <v>9757</v>
      </c>
      <c r="DT11" t="s">
        <v>11461</v>
      </c>
      <c r="EC11" s="66"/>
    </row>
    <row r="12" spans="1:133" x14ac:dyDescent="0.25">
      <c r="A12">
        <v>459</v>
      </c>
      <c r="B12" s="7">
        <v>45189</v>
      </c>
      <c r="C12" t="s">
        <v>9887</v>
      </c>
      <c r="D12" t="s">
        <v>4464</v>
      </c>
      <c r="E12" t="s">
        <v>9601</v>
      </c>
      <c r="F12" t="s">
        <v>181</v>
      </c>
      <c r="G12" t="s">
        <v>182</v>
      </c>
      <c r="H12" t="s">
        <v>1881</v>
      </c>
      <c r="I12">
        <v>1</v>
      </c>
      <c r="J12" t="s">
        <v>9589</v>
      </c>
      <c r="K12" t="s">
        <v>11</v>
      </c>
      <c r="L12" t="s">
        <v>12</v>
      </c>
      <c r="M12">
        <v>7.3</v>
      </c>
      <c r="N12" t="s">
        <v>13</v>
      </c>
      <c r="O12" t="s">
        <v>9590</v>
      </c>
      <c r="P12" t="s">
        <v>970</v>
      </c>
      <c r="Q12" t="s">
        <v>9676</v>
      </c>
      <c r="R12" t="s">
        <v>16</v>
      </c>
      <c r="S12">
        <v>6</v>
      </c>
      <c r="T12" t="s">
        <v>72</v>
      </c>
      <c r="U12" t="s">
        <v>5521</v>
      </c>
      <c r="V12" t="s">
        <v>6236</v>
      </c>
      <c r="W12" t="s">
        <v>189</v>
      </c>
      <c r="X12" t="s">
        <v>189</v>
      </c>
      <c r="Y12" t="s">
        <v>1925</v>
      </c>
      <c r="Z12" t="s">
        <v>16</v>
      </c>
      <c r="AA12" t="s">
        <v>16</v>
      </c>
      <c r="AB12" t="s">
        <v>16</v>
      </c>
      <c r="AC12" t="s">
        <v>6307</v>
      </c>
      <c r="AD12" t="s">
        <v>9591</v>
      </c>
      <c r="AE12" t="s">
        <v>11</v>
      </c>
      <c r="AF12" t="s">
        <v>16</v>
      </c>
      <c r="AG12" t="s">
        <v>18</v>
      </c>
      <c r="AH12" t="s">
        <v>1160</v>
      </c>
      <c r="AI12" t="s">
        <v>16</v>
      </c>
      <c r="AJ12" t="s">
        <v>2647</v>
      </c>
      <c r="AK12" t="s">
        <v>9663</v>
      </c>
      <c r="AL12"/>
      <c r="AM12">
        <v>1</v>
      </c>
      <c r="AN12">
        <v>7.3</v>
      </c>
      <c r="AO12">
        <v>7.8330000000000002</v>
      </c>
      <c r="AP12" t="s">
        <v>184</v>
      </c>
      <c r="AQ12" t="s">
        <v>6744</v>
      </c>
      <c r="AR12" t="s">
        <v>16</v>
      </c>
      <c r="AS12" t="s">
        <v>22</v>
      </c>
      <c r="AT12" t="s">
        <v>9802</v>
      </c>
      <c r="AU12" t="s">
        <v>9873</v>
      </c>
      <c r="AV12" t="s">
        <v>9855</v>
      </c>
      <c r="AW12" t="s">
        <v>11459</v>
      </c>
      <c r="AX12" t="s">
        <v>6022</v>
      </c>
      <c r="AY12" t="s">
        <v>4723</v>
      </c>
      <c r="AZ12" t="s">
        <v>9602</v>
      </c>
      <c r="BA12" t="s">
        <v>9588</v>
      </c>
      <c r="BB12" t="s">
        <v>9838</v>
      </c>
      <c r="BC12" t="s">
        <v>5521</v>
      </c>
      <c r="BD12" t="s">
        <v>9603</v>
      </c>
      <c r="BE12" t="s">
        <v>4727</v>
      </c>
      <c r="BF12" t="s">
        <v>4496</v>
      </c>
      <c r="BG12" t="s">
        <v>189</v>
      </c>
      <c r="BH12" t="s">
        <v>189</v>
      </c>
      <c r="BI12" t="s">
        <v>2410</v>
      </c>
      <c r="BJ12">
        <v>100</v>
      </c>
      <c r="BK12" t="s">
        <v>6236</v>
      </c>
      <c r="BL12" s="7">
        <v>45196</v>
      </c>
      <c r="BM12" s="7">
        <v>45378</v>
      </c>
      <c r="BN12" t="s">
        <v>6240</v>
      </c>
      <c r="BO12" t="s">
        <v>9605</v>
      </c>
      <c r="BP12" t="s">
        <v>16</v>
      </c>
      <c r="BQ12" t="s">
        <v>189</v>
      </c>
      <c r="BR12" s="7">
        <v>46292</v>
      </c>
      <c r="BS12" t="s">
        <v>2414</v>
      </c>
      <c r="BT12" t="s">
        <v>9601</v>
      </c>
      <c r="BU12" t="s">
        <v>189</v>
      </c>
      <c r="BV12" t="s">
        <v>189</v>
      </c>
      <c r="BW12" t="s">
        <v>189</v>
      </c>
      <c r="BX12" t="s">
        <v>16</v>
      </c>
      <c r="BY12" t="s">
        <v>189</v>
      </c>
      <c r="BZ12" t="s">
        <v>189</v>
      </c>
      <c r="CA12" t="s">
        <v>9604</v>
      </c>
      <c r="CB12" t="s">
        <v>9344</v>
      </c>
      <c r="CC12" t="s">
        <v>9345</v>
      </c>
      <c r="CD12" t="s">
        <v>4620</v>
      </c>
      <c r="CE12" t="s">
        <v>10740</v>
      </c>
      <c r="CF12" t="s">
        <v>16</v>
      </c>
      <c r="CG12" t="s">
        <v>16</v>
      </c>
      <c r="CH12" t="s">
        <v>4952</v>
      </c>
      <c r="CI12">
        <v>1</v>
      </c>
      <c r="CJ12">
        <v>1</v>
      </c>
      <c r="CK12">
        <v>1</v>
      </c>
      <c r="CL12" t="s">
        <v>189</v>
      </c>
      <c r="CM12">
        <v>23065</v>
      </c>
      <c r="CN12" t="s">
        <v>16</v>
      </c>
      <c r="CO12" t="s">
        <v>9600</v>
      </c>
      <c r="CP12" t="s">
        <v>16</v>
      </c>
      <c r="CQ12" t="s">
        <v>189</v>
      </c>
      <c r="CR12" t="s">
        <v>189</v>
      </c>
      <c r="CS12" s="7"/>
      <c r="CT12" s="7">
        <v>45189</v>
      </c>
      <c r="CU12" t="s">
        <v>29</v>
      </c>
      <c r="CV12" t="s">
        <v>16</v>
      </c>
      <c r="CW12" t="s">
        <v>6307</v>
      </c>
      <c r="CX12" t="s">
        <v>189</v>
      </c>
      <c r="CY12" t="s">
        <v>6307</v>
      </c>
      <c r="CZ12" t="s">
        <v>189</v>
      </c>
      <c r="DA12">
        <v>2023</v>
      </c>
      <c r="DB12" s="139">
        <v>45189</v>
      </c>
      <c r="DC12">
        <v>9</v>
      </c>
      <c r="DD12">
        <v>39</v>
      </c>
      <c r="DE12" s="139">
        <v>45187</v>
      </c>
      <c r="DF12" t="s">
        <v>11464</v>
      </c>
      <c r="DG12" t="s">
        <v>11460</v>
      </c>
      <c r="DH12" t="s">
        <v>6024</v>
      </c>
      <c r="DI12" t="s">
        <v>9874</v>
      </c>
      <c r="DJ12" t="s">
        <v>6234</v>
      </c>
      <c r="DK12" t="s">
        <v>188</v>
      </c>
      <c r="DL12" t="s">
        <v>16</v>
      </c>
      <c r="DM12" t="s">
        <v>9591</v>
      </c>
      <c r="DN12" t="s">
        <v>189</v>
      </c>
      <c r="DO12" t="s">
        <v>2052</v>
      </c>
      <c r="DP12" t="s">
        <v>9887</v>
      </c>
      <c r="DQ12" t="s">
        <v>9606</v>
      </c>
      <c r="DR12" t="s">
        <v>9910</v>
      </c>
      <c r="DS12" t="s">
        <v>9607</v>
      </c>
      <c r="DT12" t="s">
        <v>11002</v>
      </c>
      <c r="EC12" s="66"/>
    </row>
    <row r="13" spans="1:133" x14ac:dyDescent="0.25">
      <c r="A13">
        <v>458</v>
      </c>
      <c r="B13" s="7">
        <v>45189</v>
      </c>
      <c r="C13" t="s">
        <v>189</v>
      </c>
      <c r="D13" t="s">
        <v>189</v>
      </c>
      <c r="E13" t="s">
        <v>9608</v>
      </c>
      <c r="F13" t="s">
        <v>181</v>
      </c>
      <c r="G13" t="s">
        <v>182</v>
      </c>
      <c r="H13" t="s">
        <v>1881</v>
      </c>
      <c r="I13">
        <v>1</v>
      </c>
      <c r="J13" t="s">
        <v>9609</v>
      </c>
      <c r="K13" t="s">
        <v>11</v>
      </c>
      <c r="L13" t="s">
        <v>100</v>
      </c>
      <c r="M13">
        <v>3.9</v>
      </c>
      <c r="N13" t="s">
        <v>13</v>
      </c>
      <c r="O13" t="s">
        <v>341</v>
      </c>
      <c r="P13" t="s">
        <v>2543</v>
      </c>
      <c r="Q13" t="s">
        <v>341</v>
      </c>
      <c r="R13" t="s">
        <v>16</v>
      </c>
      <c r="S13">
        <v>30</v>
      </c>
      <c r="T13" t="s">
        <v>32</v>
      </c>
      <c r="U13" t="s">
        <v>16</v>
      </c>
      <c r="V13" t="s">
        <v>6282</v>
      </c>
      <c r="W13" t="s">
        <v>189</v>
      </c>
      <c r="X13" t="s">
        <v>189</v>
      </c>
      <c r="Y13" t="s">
        <v>1925</v>
      </c>
      <c r="Z13" t="s">
        <v>16</v>
      </c>
      <c r="AA13" t="s">
        <v>16</v>
      </c>
      <c r="AB13" t="s">
        <v>16</v>
      </c>
      <c r="AC13" t="s">
        <v>6310</v>
      </c>
      <c r="AD13" t="s">
        <v>9610</v>
      </c>
      <c r="AE13" t="s">
        <v>11</v>
      </c>
      <c r="AF13" t="s">
        <v>1929</v>
      </c>
      <c r="AG13" t="s">
        <v>18</v>
      </c>
      <c r="AH13" t="s">
        <v>1409</v>
      </c>
      <c r="AI13" t="s">
        <v>9611</v>
      </c>
      <c r="AJ13" t="s">
        <v>16</v>
      </c>
      <c r="AK13" t="s">
        <v>16</v>
      </c>
      <c r="AL13"/>
      <c r="AM13">
        <v>3.9</v>
      </c>
      <c r="AN13">
        <v>28.446999999999999</v>
      </c>
      <c r="AO13">
        <v>30.506</v>
      </c>
      <c r="AP13" t="s">
        <v>184</v>
      </c>
      <c r="AQ13" t="s">
        <v>6744</v>
      </c>
      <c r="AR13" t="s">
        <v>1494</v>
      </c>
      <c r="AS13" t="s">
        <v>32</v>
      </c>
      <c r="AT13" t="s">
        <v>9802</v>
      </c>
      <c r="AU13" t="s">
        <v>6826</v>
      </c>
      <c r="AV13" t="s">
        <v>9855</v>
      </c>
      <c r="AW13" t="s">
        <v>11459</v>
      </c>
      <c r="AX13" t="s">
        <v>6022</v>
      </c>
      <c r="AY13" t="s">
        <v>4723</v>
      </c>
      <c r="AZ13" t="s">
        <v>9612</v>
      </c>
      <c r="BA13" t="s">
        <v>9613</v>
      </c>
      <c r="BB13" t="s">
        <v>9838</v>
      </c>
      <c r="BC13" t="s">
        <v>4465</v>
      </c>
      <c r="BD13" t="s">
        <v>9614</v>
      </c>
      <c r="BE13" t="s">
        <v>4727</v>
      </c>
      <c r="BF13" t="s">
        <v>4496</v>
      </c>
      <c r="BG13" t="s">
        <v>189</v>
      </c>
      <c r="BH13" t="s">
        <v>189</v>
      </c>
      <c r="BI13" t="s">
        <v>2410</v>
      </c>
      <c r="BJ13">
        <v>100</v>
      </c>
      <c r="BK13" t="s">
        <v>6282</v>
      </c>
      <c r="BL13" s="7">
        <v>45196</v>
      </c>
      <c r="BM13" s="7">
        <v>45378</v>
      </c>
      <c r="BN13" t="s">
        <v>6240</v>
      </c>
      <c r="BO13" t="s">
        <v>9616</v>
      </c>
      <c r="BP13" t="s">
        <v>16</v>
      </c>
      <c r="BQ13" t="s">
        <v>189</v>
      </c>
      <c r="BR13" s="7">
        <v>46292</v>
      </c>
      <c r="BS13" t="s">
        <v>2414</v>
      </c>
      <c r="BT13" t="s">
        <v>9608</v>
      </c>
      <c r="BU13" t="s">
        <v>189</v>
      </c>
      <c r="BV13" t="s">
        <v>189</v>
      </c>
      <c r="BW13" t="s">
        <v>189</v>
      </c>
      <c r="BX13" t="s">
        <v>16</v>
      </c>
      <c r="BY13" t="s">
        <v>189</v>
      </c>
      <c r="BZ13" t="s">
        <v>189</v>
      </c>
      <c r="CA13" t="s">
        <v>9615</v>
      </c>
      <c r="CB13" t="s">
        <v>9344</v>
      </c>
      <c r="CC13" t="s">
        <v>9345</v>
      </c>
      <c r="CD13" t="s">
        <v>16</v>
      </c>
      <c r="CE13" t="s">
        <v>16</v>
      </c>
      <c r="CF13" t="s">
        <v>16</v>
      </c>
      <c r="CG13" t="s">
        <v>16</v>
      </c>
      <c r="CH13" t="s">
        <v>4955</v>
      </c>
      <c r="CI13">
        <v>1</v>
      </c>
      <c r="CJ13">
        <v>1</v>
      </c>
      <c r="CK13">
        <v>1</v>
      </c>
      <c r="CL13" t="s">
        <v>189</v>
      </c>
      <c r="CM13">
        <v>23066</v>
      </c>
      <c r="CN13" t="s">
        <v>16</v>
      </c>
      <c r="CO13" t="s">
        <v>9609</v>
      </c>
      <c r="CP13" t="s">
        <v>16</v>
      </c>
      <c r="CQ13" t="s">
        <v>189</v>
      </c>
      <c r="CR13" t="s">
        <v>9677</v>
      </c>
      <c r="CS13" s="7"/>
      <c r="CT13" s="7">
        <v>42529</v>
      </c>
      <c r="CU13" t="s">
        <v>17</v>
      </c>
      <c r="CV13" t="s">
        <v>17</v>
      </c>
      <c r="CW13" t="s">
        <v>6307</v>
      </c>
      <c r="CX13" t="s">
        <v>189</v>
      </c>
      <c r="CY13" t="s">
        <v>6307</v>
      </c>
      <c r="CZ13" t="s">
        <v>189</v>
      </c>
      <c r="DA13">
        <v>2023</v>
      </c>
      <c r="DB13" s="139">
        <v>45189</v>
      </c>
      <c r="DC13">
        <v>9</v>
      </c>
      <c r="DD13">
        <v>39</v>
      </c>
      <c r="DE13" s="139">
        <v>45187</v>
      </c>
      <c r="DF13" t="s">
        <v>11464</v>
      </c>
      <c r="DG13" t="s">
        <v>11460</v>
      </c>
      <c r="DH13" t="s">
        <v>6024</v>
      </c>
      <c r="DI13" t="s">
        <v>9874</v>
      </c>
      <c r="DJ13" t="s">
        <v>6730</v>
      </c>
      <c r="DK13" t="s">
        <v>188</v>
      </c>
      <c r="DL13" t="s">
        <v>16</v>
      </c>
      <c r="DM13" t="s">
        <v>9610</v>
      </c>
      <c r="DN13" t="s">
        <v>189</v>
      </c>
      <c r="DO13" t="s">
        <v>2051</v>
      </c>
      <c r="DP13" t="s">
        <v>16</v>
      </c>
      <c r="DQ13" t="s">
        <v>9617</v>
      </c>
      <c r="DR13" t="s">
        <v>9910</v>
      </c>
      <c r="DS13" t="s">
        <v>9618</v>
      </c>
      <c r="DT13" t="s">
        <v>11465</v>
      </c>
      <c r="EC13" s="66"/>
    </row>
    <row r="14" spans="1:133" x14ac:dyDescent="0.25">
      <c r="A14">
        <v>457</v>
      </c>
      <c r="B14" s="7">
        <v>45182</v>
      </c>
      <c r="C14" t="s">
        <v>189</v>
      </c>
      <c r="D14" t="s">
        <v>4464</v>
      </c>
      <c r="E14" t="s">
        <v>9360</v>
      </c>
      <c r="F14" t="s">
        <v>181</v>
      </c>
      <c r="G14" t="s">
        <v>182</v>
      </c>
      <c r="H14" t="s">
        <v>1880</v>
      </c>
      <c r="I14">
        <v>1</v>
      </c>
      <c r="J14" t="s">
        <v>9329</v>
      </c>
      <c r="K14" t="s">
        <v>11</v>
      </c>
      <c r="L14" t="s">
        <v>12</v>
      </c>
      <c r="M14">
        <v>5.8</v>
      </c>
      <c r="N14" t="s">
        <v>13</v>
      </c>
      <c r="O14" t="s">
        <v>2388</v>
      </c>
      <c r="P14" t="s">
        <v>1158</v>
      </c>
      <c r="Q14" t="s">
        <v>2388</v>
      </c>
      <c r="R14" t="s">
        <v>16</v>
      </c>
      <c r="S14">
        <v>0</v>
      </c>
      <c r="T14" t="s">
        <v>22</v>
      </c>
      <c r="U14" t="s">
        <v>4464</v>
      </c>
      <c r="V14" t="s">
        <v>6282</v>
      </c>
      <c r="W14" t="s">
        <v>189</v>
      </c>
      <c r="X14" t="s">
        <v>189</v>
      </c>
      <c r="Y14" t="s">
        <v>1925</v>
      </c>
      <c r="Z14" t="s">
        <v>16</v>
      </c>
      <c r="AA14" t="s">
        <v>16</v>
      </c>
      <c r="AB14" t="s">
        <v>16</v>
      </c>
      <c r="AC14" t="s">
        <v>6307</v>
      </c>
      <c r="AD14" t="s">
        <v>9330</v>
      </c>
      <c r="AE14" t="s">
        <v>11</v>
      </c>
      <c r="AF14" t="s">
        <v>1929</v>
      </c>
      <c r="AG14" t="s">
        <v>58</v>
      </c>
      <c r="AH14" t="s">
        <v>1834</v>
      </c>
      <c r="AI14" t="s">
        <v>16</v>
      </c>
      <c r="AJ14" t="s">
        <v>2647</v>
      </c>
      <c r="AK14" t="s">
        <v>9663</v>
      </c>
      <c r="AL14"/>
      <c r="AM14">
        <v>0.79500000000000004</v>
      </c>
      <c r="AN14">
        <v>5.8</v>
      </c>
      <c r="AO14">
        <v>6.2409999999999997</v>
      </c>
      <c r="AP14" t="s">
        <v>184</v>
      </c>
      <c r="AQ14" t="s">
        <v>6744</v>
      </c>
      <c r="AR14" t="s">
        <v>16</v>
      </c>
      <c r="AS14" t="s">
        <v>22</v>
      </c>
      <c r="AT14" t="s">
        <v>9802</v>
      </c>
      <c r="AU14" t="s">
        <v>9873</v>
      </c>
      <c r="AV14" t="s">
        <v>9855</v>
      </c>
      <c r="AW14" t="s">
        <v>11459</v>
      </c>
      <c r="AX14" t="s">
        <v>6022</v>
      </c>
      <c r="AY14" t="s">
        <v>4723</v>
      </c>
      <c r="AZ14" t="s">
        <v>9440</v>
      </c>
      <c r="BA14" t="s">
        <v>9328</v>
      </c>
      <c r="BB14" t="s">
        <v>9838</v>
      </c>
      <c r="BC14" t="s">
        <v>4464</v>
      </c>
      <c r="BD14" t="s">
        <v>9363</v>
      </c>
      <c r="BE14" t="s">
        <v>4727</v>
      </c>
      <c r="BF14" t="s">
        <v>4496</v>
      </c>
      <c r="BG14" t="s">
        <v>189</v>
      </c>
      <c r="BH14" t="s">
        <v>189</v>
      </c>
      <c r="BI14" t="s">
        <v>2410</v>
      </c>
      <c r="BJ14">
        <v>100</v>
      </c>
      <c r="BK14" t="s">
        <v>6282</v>
      </c>
      <c r="BL14" s="7">
        <v>45189</v>
      </c>
      <c r="BM14" s="7">
        <v>45219</v>
      </c>
      <c r="BN14" t="s">
        <v>6241</v>
      </c>
      <c r="BO14" t="s">
        <v>9362</v>
      </c>
      <c r="BP14" t="s">
        <v>16</v>
      </c>
      <c r="BQ14" t="s">
        <v>189</v>
      </c>
      <c r="BR14" s="7">
        <v>46285</v>
      </c>
      <c r="BS14" t="s">
        <v>2414</v>
      </c>
      <c r="BT14" t="s">
        <v>3416</v>
      </c>
      <c r="BU14" t="s">
        <v>2937</v>
      </c>
      <c r="BV14" t="s">
        <v>189</v>
      </c>
      <c r="BW14" t="s">
        <v>189</v>
      </c>
      <c r="BX14" t="s">
        <v>16</v>
      </c>
      <c r="BY14" t="s">
        <v>189</v>
      </c>
      <c r="BZ14" t="s">
        <v>189</v>
      </c>
      <c r="CA14" t="s">
        <v>9361</v>
      </c>
      <c r="CB14" t="s">
        <v>9344</v>
      </c>
      <c r="CC14" t="s">
        <v>9345</v>
      </c>
      <c r="CD14" t="s">
        <v>16</v>
      </c>
      <c r="CE14" t="s">
        <v>16</v>
      </c>
      <c r="CF14" t="s">
        <v>16</v>
      </c>
      <c r="CG14" t="s">
        <v>16</v>
      </c>
      <c r="CH14" t="s">
        <v>4951</v>
      </c>
      <c r="CI14">
        <v>1</v>
      </c>
      <c r="CJ14">
        <v>1</v>
      </c>
      <c r="CK14">
        <v>1</v>
      </c>
      <c r="CL14" t="s">
        <v>6307</v>
      </c>
      <c r="CM14">
        <v>23064</v>
      </c>
      <c r="CN14" t="s">
        <v>16</v>
      </c>
      <c r="CO14" t="s">
        <v>9338</v>
      </c>
      <c r="CP14" t="s">
        <v>16</v>
      </c>
      <c r="CQ14" t="s">
        <v>189</v>
      </c>
      <c r="CR14" t="s">
        <v>189</v>
      </c>
      <c r="CS14" s="7"/>
      <c r="CT14" s="7">
        <v>45182</v>
      </c>
      <c r="CU14" t="s">
        <v>34</v>
      </c>
      <c r="CV14" t="s">
        <v>6745</v>
      </c>
      <c r="CW14" t="s">
        <v>6307</v>
      </c>
      <c r="CX14" t="s">
        <v>189</v>
      </c>
      <c r="CY14" t="s">
        <v>6307</v>
      </c>
      <c r="CZ14" t="s">
        <v>189</v>
      </c>
      <c r="DA14">
        <v>2023</v>
      </c>
      <c r="DB14" s="139">
        <v>45182</v>
      </c>
      <c r="DC14">
        <v>9</v>
      </c>
      <c r="DD14">
        <v>38</v>
      </c>
      <c r="DE14" s="139">
        <v>45180</v>
      </c>
      <c r="DF14" t="s">
        <v>11467</v>
      </c>
      <c r="DG14" t="s">
        <v>11460</v>
      </c>
      <c r="DH14" t="s">
        <v>6025</v>
      </c>
      <c r="DI14" t="s">
        <v>9874</v>
      </c>
      <c r="DJ14" t="s">
        <v>6234</v>
      </c>
      <c r="DK14" t="s">
        <v>188</v>
      </c>
      <c r="DL14" t="s">
        <v>16</v>
      </c>
      <c r="DM14" t="s">
        <v>16</v>
      </c>
      <c r="DN14" t="s">
        <v>189</v>
      </c>
      <c r="DO14" t="s">
        <v>2052</v>
      </c>
      <c r="DP14" t="s">
        <v>16</v>
      </c>
      <c r="DQ14" t="s">
        <v>9364</v>
      </c>
      <c r="DR14" t="s">
        <v>9918</v>
      </c>
      <c r="DS14" t="s">
        <v>9365</v>
      </c>
      <c r="DT14" t="s">
        <v>11008</v>
      </c>
      <c r="EC14" s="66"/>
    </row>
    <row r="15" spans="1:133" x14ac:dyDescent="0.25">
      <c r="A15">
        <v>456</v>
      </c>
      <c r="B15" s="7">
        <v>45182</v>
      </c>
      <c r="C15" t="s">
        <v>189</v>
      </c>
      <c r="D15" t="s">
        <v>4464</v>
      </c>
      <c r="E15" t="s">
        <v>9405</v>
      </c>
      <c r="F15" t="s">
        <v>5462</v>
      </c>
      <c r="G15" t="s">
        <v>354</v>
      </c>
      <c r="H15" t="s">
        <v>1882</v>
      </c>
      <c r="I15">
        <v>1</v>
      </c>
      <c r="J15" t="s">
        <v>7131</v>
      </c>
      <c r="K15" t="s">
        <v>11</v>
      </c>
      <c r="L15" t="s">
        <v>12</v>
      </c>
      <c r="M15">
        <v>1.65</v>
      </c>
      <c r="N15" t="s">
        <v>9406</v>
      </c>
      <c r="O15" t="s">
        <v>93</v>
      </c>
      <c r="P15" t="s">
        <v>16</v>
      </c>
      <c r="Q15" t="s">
        <v>16</v>
      </c>
      <c r="R15" t="s">
        <v>16</v>
      </c>
      <c r="S15"/>
      <c r="T15" t="s">
        <v>15</v>
      </c>
      <c r="U15" t="s">
        <v>9441</v>
      </c>
      <c r="V15" t="s">
        <v>16</v>
      </c>
      <c r="W15" t="s">
        <v>9441</v>
      </c>
      <c r="X15" t="s">
        <v>189</v>
      </c>
      <c r="Y15" t="s">
        <v>1925</v>
      </c>
      <c r="Z15" t="s">
        <v>16</v>
      </c>
      <c r="AA15" t="s">
        <v>16</v>
      </c>
      <c r="AB15" t="s">
        <v>16</v>
      </c>
      <c r="AC15" t="s">
        <v>6310</v>
      </c>
      <c r="AD15" t="s">
        <v>2693</v>
      </c>
      <c r="AE15" t="s">
        <v>2521</v>
      </c>
      <c r="AF15" t="s">
        <v>16</v>
      </c>
      <c r="AG15" t="s">
        <v>129</v>
      </c>
      <c r="AH15" t="s">
        <v>16</v>
      </c>
      <c r="AI15" t="s">
        <v>16</v>
      </c>
      <c r="AJ15" t="s">
        <v>16</v>
      </c>
      <c r="AK15" t="s">
        <v>16</v>
      </c>
      <c r="AL15"/>
      <c r="AM15">
        <v>0.22600000000000001</v>
      </c>
      <c r="AN15">
        <v>1.65</v>
      </c>
      <c r="AO15">
        <v>1.7749999999999999</v>
      </c>
      <c r="AP15" t="s">
        <v>260</v>
      </c>
      <c r="AQ15" t="s">
        <v>5653</v>
      </c>
      <c r="AR15" t="s">
        <v>9678</v>
      </c>
      <c r="AS15" t="s">
        <v>15</v>
      </c>
      <c r="AT15" t="s">
        <v>9802</v>
      </c>
      <c r="AU15" t="s">
        <v>9873</v>
      </c>
      <c r="AV15" t="s">
        <v>9855</v>
      </c>
      <c r="AW15" t="s">
        <v>11459</v>
      </c>
      <c r="AX15" t="s">
        <v>6022</v>
      </c>
      <c r="AY15" t="s">
        <v>16</v>
      </c>
      <c r="AZ15" t="s">
        <v>9442</v>
      </c>
      <c r="BA15" t="s">
        <v>9407</v>
      </c>
      <c r="BB15" t="s">
        <v>9838</v>
      </c>
      <c r="BC15" t="s">
        <v>9441</v>
      </c>
      <c r="BD15" t="s">
        <v>9408</v>
      </c>
      <c r="BE15" t="s">
        <v>9576</v>
      </c>
      <c r="BF15" t="s">
        <v>9409</v>
      </c>
      <c r="BG15" t="s">
        <v>189</v>
      </c>
      <c r="BH15" t="s">
        <v>9575</v>
      </c>
      <c r="BI15" t="s">
        <v>2410</v>
      </c>
      <c r="BJ15">
        <v>100</v>
      </c>
      <c r="BK15" t="s">
        <v>16</v>
      </c>
      <c r="BL15" s="7">
        <v>45189</v>
      </c>
      <c r="BM15" s="7"/>
      <c r="BN15" t="s">
        <v>6241</v>
      </c>
      <c r="BO15" t="s">
        <v>189</v>
      </c>
      <c r="BP15" t="s">
        <v>16</v>
      </c>
      <c r="BQ15" t="s">
        <v>4853</v>
      </c>
      <c r="BR15" s="7">
        <v>45280</v>
      </c>
      <c r="BS15" t="s">
        <v>189</v>
      </c>
      <c r="BT15" t="s">
        <v>9405</v>
      </c>
      <c r="BU15" t="s">
        <v>189</v>
      </c>
      <c r="BV15" t="s">
        <v>189</v>
      </c>
      <c r="BW15" t="s">
        <v>9576</v>
      </c>
      <c r="BX15" t="s">
        <v>16</v>
      </c>
      <c r="BY15" t="s">
        <v>189</v>
      </c>
      <c r="BZ15" t="s">
        <v>189</v>
      </c>
      <c r="CA15" t="s">
        <v>189</v>
      </c>
      <c r="CB15" t="s">
        <v>189</v>
      </c>
      <c r="CC15" t="s">
        <v>9410</v>
      </c>
      <c r="CD15" t="s">
        <v>16</v>
      </c>
      <c r="CE15" t="s">
        <v>16</v>
      </c>
      <c r="CF15" t="s">
        <v>16</v>
      </c>
      <c r="CG15" t="s">
        <v>16</v>
      </c>
      <c r="CH15" t="s">
        <v>4953</v>
      </c>
      <c r="CI15">
        <v>1</v>
      </c>
      <c r="CJ15">
        <v>1</v>
      </c>
      <c r="CK15">
        <v>1</v>
      </c>
      <c r="CL15" t="s">
        <v>6307</v>
      </c>
      <c r="CM15">
        <v>23063</v>
      </c>
      <c r="CN15" t="s">
        <v>16</v>
      </c>
      <c r="CO15" t="s">
        <v>2696</v>
      </c>
      <c r="CP15" t="s">
        <v>9679</v>
      </c>
      <c r="CQ15" t="s">
        <v>189</v>
      </c>
      <c r="CR15" t="s">
        <v>16</v>
      </c>
      <c r="CS15" s="7"/>
      <c r="CT15" s="7">
        <v>35200</v>
      </c>
      <c r="CU15" t="s">
        <v>29</v>
      </c>
      <c r="CV15" t="s">
        <v>29</v>
      </c>
      <c r="CW15" t="s">
        <v>6307</v>
      </c>
      <c r="CX15" t="s">
        <v>6307</v>
      </c>
      <c r="CY15" t="s">
        <v>6307</v>
      </c>
      <c r="CZ15" t="s">
        <v>189</v>
      </c>
      <c r="DA15">
        <v>2023</v>
      </c>
      <c r="DB15" s="139">
        <v>45182</v>
      </c>
      <c r="DC15">
        <v>9</v>
      </c>
      <c r="DD15">
        <v>38</v>
      </c>
      <c r="DE15" s="139">
        <v>45180</v>
      </c>
      <c r="DF15" t="s">
        <v>11467</v>
      </c>
      <c r="DG15" t="s">
        <v>11460</v>
      </c>
      <c r="DH15" t="s">
        <v>6025</v>
      </c>
      <c r="DI15" t="s">
        <v>9882</v>
      </c>
      <c r="DJ15" t="s">
        <v>6730</v>
      </c>
      <c r="DK15" t="s">
        <v>252</v>
      </c>
      <c r="DL15" t="s">
        <v>9801</v>
      </c>
      <c r="DM15" t="s">
        <v>16</v>
      </c>
      <c r="DN15" t="s">
        <v>189</v>
      </c>
      <c r="DO15" t="s">
        <v>2052</v>
      </c>
      <c r="DP15" t="s">
        <v>16</v>
      </c>
      <c r="DQ15" t="s">
        <v>9411</v>
      </c>
      <c r="DR15" t="s">
        <v>9918</v>
      </c>
      <c r="DS15" t="s">
        <v>9412</v>
      </c>
      <c r="DT15" t="s">
        <v>11469</v>
      </c>
      <c r="EC15" s="66"/>
    </row>
    <row r="16" spans="1:133" x14ac:dyDescent="0.25">
      <c r="A16">
        <v>455</v>
      </c>
      <c r="B16" s="7">
        <v>45182</v>
      </c>
      <c r="C16" t="s">
        <v>189</v>
      </c>
      <c r="D16" t="s">
        <v>189</v>
      </c>
      <c r="E16" t="s">
        <v>9372</v>
      </c>
      <c r="F16" t="s">
        <v>181</v>
      </c>
      <c r="G16" t="s">
        <v>4697</v>
      </c>
      <c r="H16" t="s">
        <v>1882</v>
      </c>
      <c r="I16">
        <v>5</v>
      </c>
      <c r="J16" t="s">
        <v>9321</v>
      </c>
      <c r="K16" t="s">
        <v>91</v>
      </c>
      <c r="L16" t="s">
        <v>100</v>
      </c>
      <c r="M16">
        <v>5.5</v>
      </c>
      <c r="N16" t="s">
        <v>13</v>
      </c>
      <c r="O16" t="s">
        <v>9317</v>
      </c>
      <c r="P16" t="s">
        <v>4790</v>
      </c>
      <c r="Q16" t="s">
        <v>9317</v>
      </c>
      <c r="R16" t="s">
        <v>9317</v>
      </c>
      <c r="S16">
        <v>47</v>
      </c>
      <c r="T16" t="s">
        <v>15</v>
      </c>
      <c r="U16" t="s">
        <v>9812</v>
      </c>
      <c r="V16" t="s">
        <v>6282</v>
      </c>
      <c r="W16" t="s">
        <v>9814</v>
      </c>
      <c r="X16" t="s">
        <v>189</v>
      </c>
      <c r="Y16" t="s">
        <v>4341</v>
      </c>
      <c r="Z16" t="s">
        <v>16</v>
      </c>
      <c r="AA16" t="s">
        <v>16</v>
      </c>
      <c r="AB16" t="s">
        <v>16</v>
      </c>
      <c r="AC16" t="s">
        <v>6310</v>
      </c>
      <c r="AD16" t="s">
        <v>249</v>
      </c>
      <c r="AE16" t="s">
        <v>9322</v>
      </c>
      <c r="AF16" t="s">
        <v>1926</v>
      </c>
      <c r="AG16" t="s">
        <v>129</v>
      </c>
      <c r="AH16" t="s">
        <v>251</v>
      </c>
      <c r="AI16" t="s">
        <v>16</v>
      </c>
      <c r="AJ16" t="s">
        <v>16</v>
      </c>
      <c r="AK16" t="s">
        <v>16</v>
      </c>
      <c r="AL16"/>
      <c r="AM16">
        <v>5.5</v>
      </c>
      <c r="AN16">
        <v>40.002000000000002</v>
      </c>
      <c r="AO16">
        <v>43.042999999999999</v>
      </c>
      <c r="AP16" t="s">
        <v>240</v>
      </c>
      <c r="AQ16" t="s">
        <v>5653</v>
      </c>
      <c r="AR16" t="s">
        <v>9678</v>
      </c>
      <c r="AS16" t="s">
        <v>15</v>
      </c>
      <c r="AT16" t="s">
        <v>4840</v>
      </c>
      <c r="AU16" t="s">
        <v>9913</v>
      </c>
      <c r="AV16" t="s">
        <v>9855</v>
      </c>
      <c r="AW16" t="s">
        <v>11459</v>
      </c>
      <c r="AX16" t="s">
        <v>6022</v>
      </c>
      <c r="AY16" t="s">
        <v>16</v>
      </c>
      <c r="AZ16" t="s">
        <v>9443</v>
      </c>
      <c r="BA16" t="s">
        <v>9320</v>
      </c>
      <c r="BB16" t="s">
        <v>9838</v>
      </c>
      <c r="BC16" t="s">
        <v>9812</v>
      </c>
      <c r="BD16" t="s">
        <v>4540</v>
      </c>
      <c r="BE16" t="s">
        <v>4727</v>
      </c>
      <c r="BF16" t="s">
        <v>4496</v>
      </c>
      <c r="BG16" t="s">
        <v>189</v>
      </c>
      <c r="BH16" t="s">
        <v>189</v>
      </c>
      <c r="BI16" t="s">
        <v>2742</v>
      </c>
      <c r="BJ16">
        <v>100</v>
      </c>
      <c r="BK16" t="s">
        <v>6282</v>
      </c>
      <c r="BL16" s="7">
        <v>45189</v>
      </c>
      <c r="BM16" s="7">
        <v>45280</v>
      </c>
      <c r="BN16" t="s">
        <v>6249</v>
      </c>
      <c r="BO16" t="s">
        <v>5022</v>
      </c>
      <c r="BP16" t="s">
        <v>16</v>
      </c>
      <c r="BQ16" t="s">
        <v>4859</v>
      </c>
      <c r="BR16" s="7">
        <v>46285</v>
      </c>
      <c r="BS16" t="s">
        <v>2732</v>
      </c>
      <c r="BT16" t="s">
        <v>9371</v>
      </c>
      <c r="BU16" t="s">
        <v>2937</v>
      </c>
      <c r="BV16" t="s">
        <v>189</v>
      </c>
      <c r="BW16" t="s">
        <v>189</v>
      </c>
      <c r="BX16" t="s">
        <v>16</v>
      </c>
      <c r="BY16" t="s">
        <v>189</v>
      </c>
      <c r="BZ16" t="s">
        <v>189</v>
      </c>
      <c r="CA16" t="s">
        <v>9373</v>
      </c>
      <c r="CB16" t="s">
        <v>9344</v>
      </c>
      <c r="CC16" t="s">
        <v>9345</v>
      </c>
      <c r="CD16" t="s">
        <v>16</v>
      </c>
      <c r="CE16" t="s">
        <v>16</v>
      </c>
      <c r="CF16" t="s">
        <v>199</v>
      </c>
      <c r="CG16" t="s">
        <v>16</v>
      </c>
      <c r="CH16" t="s">
        <v>4958</v>
      </c>
      <c r="CI16">
        <v>1</v>
      </c>
      <c r="CJ16">
        <v>1</v>
      </c>
      <c r="CK16">
        <v>1</v>
      </c>
      <c r="CL16" t="s">
        <v>6307</v>
      </c>
      <c r="CM16">
        <v>23062</v>
      </c>
      <c r="CN16" t="s">
        <v>16</v>
      </c>
      <c r="CO16" t="s">
        <v>244</v>
      </c>
      <c r="CP16" t="s">
        <v>9680</v>
      </c>
      <c r="CQ16" t="s">
        <v>9681</v>
      </c>
      <c r="CR16" t="s">
        <v>16</v>
      </c>
      <c r="CS16" s="7"/>
      <c r="CT16" s="7">
        <v>42621</v>
      </c>
      <c r="CU16" t="s">
        <v>29</v>
      </c>
      <c r="CV16" t="s">
        <v>29</v>
      </c>
      <c r="CW16" t="s">
        <v>6307</v>
      </c>
      <c r="CX16" t="s">
        <v>189</v>
      </c>
      <c r="CY16" t="s">
        <v>6307</v>
      </c>
      <c r="CZ16" t="s">
        <v>189</v>
      </c>
      <c r="DA16">
        <v>2023</v>
      </c>
      <c r="DB16" s="139">
        <v>45182</v>
      </c>
      <c r="DC16">
        <v>9</v>
      </c>
      <c r="DD16">
        <v>38</v>
      </c>
      <c r="DE16" s="139">
        <v>45180</v>
      </c>
      <c r="DF16" t="s">
        <v>11467</v>
      </c>
      <c r="DG16" t="s">
        <v>11460</v>
      </c>
      <c r="DH16" t="s">
        <v>6025</v>
      </c>
      <c r="DI16" t="s">
        <v>9874</v>
      </c>
      <c r="DJ16" t="s">
        <v>6730</v>
      </c>
      <c r="DK16" t="s">
        <v>252</v>
      </c>
      <c r="DL16" t="s">
        <v>9800</v>
      </c>
      <c r="DM16" t="s">
        <v>16</v>
      </c>
      <c r="DN16" t="s">
        <v>189</v>
      </c>
      <c r="DO16" t="s">
        <v>2051</v>
      </c>
      <c r="DP16" t="s">
        <v>16</v>
      </c>
      <c r="DQ16" t="s">
        <v>9374</v>
      </c>
      <c r="DR16" t="s">
        <v>9918</v>
      </c>
      <c r="DS16" t="s">
        <v>9375</v>
      </c>
      <c r="DT16" t="s">
        <v>10848</v>
      </c>
      <c r="EC16" s="66"/>
    </row>
    <row r="17" spans="1:133" x14ac:dyDescent="0.25">
      <c r="A17">
        <v>454</v>
      </c>
      <c r="B17" s="7">
        <v>45181</v>
      </c>
      <c r="C17" t="s">
        <v>189</v>
      </c>
      <c r="D17" t="s">
        <v>4464</v>
      </c>
      <c r="E17" t="s">
        <v>9413</v>
      </c>
      <c r="F17" t="s">
        <v>807</v>
      </c>
      <c r="G17" t="s">
        <v>203</v>
      </c>
      <c r="H17" t="s">
        <v>1880</v>
      </c>
      <c r="I17">
        <v>4</v>
      </c>
      <c r="J17" t="s">
        <v>1301</v>
      </c>
      <c r="K17" t="s">
        <v>11</v>
      </c>
      <c r="L17" t="s">
        <v>12</v>
      </c>
      <c r="M17">
        <v>2</v>
      </c>
      <c r="N17" t="s">
        <v>121</v>
      </c>
      <c r="O17" t="s">
        <v>36</v>
      </c>
      <c r="P17" t="s">
        <v>16</v>
      </c>
      <c r="Q17" t="s">
        <v>16</v>
      </c>
      <c r="R17" t="s">
        <v>16</v>
      </c>
      <c r="S17"/>
      <c r="T17" t="s">
        <v>87</v>
      </c>
      <c r="U17" t="s">
        <v>4464</v>
      </c>
      <c r="V17" t="s">
        <v>16</v>
      </c>
      <c r="W17" t="s">
        <v>189</v>
      </c>
      <c r="X17" t="s">
        <v>189</v>
      </c>
      <c r="Y17" t="s">
        <v>1925</v>
      </c>
      <c r="Z17" t="s">
        <v>4466</v>
      </c>
      <c r="AA17" t="s">
        <v>16</v>
      </c>
      <c r="AB17" t="s">
        <v>16</v>
      </c>
      <c r="AC17" t="s">
        <v>6310</v>
      </c>
      <c r="AD17" t="s">
        <v>1302</v>
      </c>
      <c r="AE17" t="s">
        <v>1976</v>
      </c>
      <c r="AF17" t="s">
        <v>16</v>
      </c>
      <c r="AG17" t="s">
        <v>27</v>
      </c>
      <c r="AH17" t="s">
        <v>343</v>
      </c>
      <c r="AI17" t="s">
        <v>16</v>
      </c>
      <c r="AJ17" t="s">
        <v>16</v>
      </c>
      <c r="AK17" t="s">
        <v>16</v>
      </c>
      <c r="AL17"/>
      <c r="AM17">
        <v>0.27400000000000002</v>
      </c>
      <c r="AN17">
        <v>2</v>
      </c>
      <c r="AO17">
        <v>2.1440000000000001</v>
      </c>
      <c r="AP17" t="s">
        <v>184</v>
      </c>
      <c r="AQ17" t="s">
        <v>6744</v>
      </c>
      <c r="AR17" t="s">
        <v>16</v>
      </c>
      <c r="AS17" t="s">
        <v>87</v>
      </c>
      <c r="AT17" t="s">
        <v>9802</v>
      </c>
      <c r="AU17" t="s">
        <v>9873</v>
      </c>
      <c r="AV17" t="s">
        <v>9855</v>
      </c>
      <c r="AW17" t="s">
        <v>11459</v>
      </c>
      <c r="AX17" t="s">
        <v>6022</v>
      </c>
      <c r="AY17" t="s">
        <v>4723</v>
      </c>
      <c r="AZ17" t="s">
        <v>9444</v>
      </c>
      <c r="BA17" t="s">
        <v>9414</v>
      </c>
      <c r="BB17" t="s">
        <v>9838</v>
      </c>
      <c r="BC17" t="s">
        <v>4464</v>
      </c>
      <c r="BD17" t="s">
        <v>6101</v>
      </c>
      <c r="BE17" t="s">
        <v>9415</v>
      </c>
      <c r="BF17" t="s">
        <v>9416</v>
      </c>
      <c r="BG17" t="s">
        <v>189</v>
      </c>
      <c r="BH17" t="s">
        <v>9577</v>
      </c>
      <c r="BI17" t="s">
        <v>2410</v>
      </c>
      <c r="BJ17">
        <v>100</v>
      </c>
      <c r="BK17" t="s">
        <v>16</v>
      </c>
      <c r="BL17" s="7">
        <v>45188</v>
      </c>
      <c r="BM17" s="7"/>
      <c r="BN17" t="s">
        <v>6242</v>
      </c>
      <c r="BO17" t="s">
        <v>189</v>
      </c>
      <c r="BP17" t="s">
        <v>16</v>
      </c>
      <c r="BQ17" t="s">
        <v>189</v>
      </c>
      <c r="BR17" s="7">
        <v>45548</v>
      </c>
      <c r="BS17" t="s">
        <v>189</v>
      </c>
      <c r="BT17" t="s">
        <v>9417</v>
      </c>
      <c r="BU17" t="s">
        <v>4709</v>
      </c>
      <c r="BV17" t="s">
        <v>189</v>
      </c>
      <c r="BW17" t="s">
        <v>9415</v>
      </c>
      <c r="BX17" t="s">
        <v>16</v>
      </c>
      <c r="BY17" t="s">
        <v>189</v>
      </c>
      <c r="BZ17" t="s">
        <v>189</v>
      </c>
      <c r="CA17" t="s">
        <v>189</v>
      </c>
      <c r="CB17" t="s">
        <v>189</v>
      </c>
      <c r="CC17" t="s">
        <v>9410</v>
      </c>
      <c r="CD17" t="s">
        <v>16</v>
      </c>
      <c r="CE17" t="s">
        <v>16</v>
      </c>
      <c r="CF17" t="s">
        <v>16</v>
      </c>
      <c r="CG17" t="s">
        <v>16</v>
      </c>
      <c r="CH17" t="s">
        <v>4957</v>
      </c>
      <c r="CI17">
        <v>1</v>
      </c>
      <c r="CJ17">
        <v>1</v>
      </c>
      <c r="CK17">
        <v>1</v>
      </c>
      <c r="CL17" t="s">
        <v>6307</v>
      </c>
      <c r="CM17">
        <v>23061</v>
      </c>
      <c r="CN17" t="s">
        <v>16</v>
      </c>
      <c r="CO17" t="s">
        <v>1301</v>
      </c>
      <c r="CP17" t="s">
        <v>16</v>
      </c>
      <c r="CQ17" t="s">
        <v>189</v>
      </c>
      <c r="CR17" t="s">
        <v>189</v>
      </c>
      <c r="CS17" s="7"/>
      <c r="CT17" s="7">
        <v>43070</v>
      </c>
      <c r="CU17" t="s">
        <v>34</v>
      </c>
      <c r="CV17" t="s">
        <v>6745</v>
      </c>
      <c r="CW17" t="s">
        <v>6307</v>
      </c>
      <c r="CX17" t="s">
        <v>189</v>
      </c>
      <c r="CY17" t="s">
        <v>6307</v>
      </c>
      <c r="CZ17" t="s">
        <v>189</v>
      </c>
      <c r="DA17">
        <v>2023</v>
      </c>
      <c r="DB17" s="139">
        <v>45181</v>
      </c>
      <c r="DC17">
        <v>9</v>
      </c>
      <c r="DD17">
        <v>38</v>
      </c>
      <c r="DE17" s="139">
        <v>45180</v>
      </c>
      <c r="DF17" t="s">
        <v>11467</v>
      </c>
      <c r="DG17" t="s">
        <v>11460</v>
      </c>
      <c r="DH17" t="s">
        <v>6025</v>
      </c>
      <c r="DI17" t="s">
        <v>9882</v>
      </c>
      <c r="DJ17" t="s">
        <v>6234</v>
      </c>
      <c r="DK17" t="s">
        <v>252</v>
      </c>
      <c r="DL17" t="s">
        <v>9801</v>
      </c>
      <c r="DM17" t="s">
        <v>16</v>
      </c>
      <c r="DN17" t="s">
        <v>9418</v>
      </c>
      <c r="DO17" t="s">
        <v>2052</v>
      </c>
      <c r="DP17" t="s">
        <v>16</v>
      </c>
      <c r="DQ17" t="s">
        <v>9419</v>
      </c>
      <c r="DR17" t="s">
        <v>9920</v>
      </c>
      <c r="DS17" t="s">
        <v>9420</v>
      </c>
      <c r="DT17" t="s">
        <v>11470</v>
      </c>
      <c r="EC17" s="66"/>
    </row>
    <row r="18" spans="1:133" x14ac:dyDescent="0.25">
      <c r="A18">
        <v>453</v>
      </c>
      <c r="B18" s="7">
        <v>45180</v>
      </c>
      <c r="C18" t="s">
        <v>9887</v>
      </c>
      <c r="D18" t="s">
        <v>189</v>
      </c>
      <c r="E18" t="s">
        <v>9383</v>
      </c>
      <c r="F18" t="s">
        <v>199</v>
      </c>
      <c r="G18" t="s">
        <v>4697</v>
      </c>
      <c r="H18" t="s">
        <v>1882</v>
      </c>
      <c r="I18">
        <v>1</v>
      </c>
      <c r="J18" t="s">
        <v>7137</v>
      </c>
      <c r="K18" t="s">
        <v>2521</v>
      </c>
      <c r="L18" t="s">
        <v>100</v>
      </c>
      <c r="M18">
        <v>5</v>
      </c>
      <c r="N18" t="s">
        <v>13</v>
      </c>
      <c r="O18" t="s">
        <v>6782</v>
      </c>
      <c r="P18" t="s">
        <v>6783</v>
      </c>
      <c r="Q18" t="s">
        <v>6782</v>
      </c>
      <c r="R18" t="s">
        <v>6782</v>
      </c>
      <c r="S18">
        <v>45</v>
      </c>
      <c r="T18" t="s">
        <v>15</v>
      </c>
      <c r="U18" t="s">
        <v>9815</v>
      </c>
      <c r="V18" t="s">
        <v>9324</v>
      </c>
      <c r="W18" t="s">
        <v>9814</v>
      </c>
      <c r="X18" t="s">
        <v>189</v>
      </c>
      <c r="Y18" t="s">
        <v>4341</v>
      </c>
      <c r="Z18" t="s">
        <v>16</v>
      </c>
      <c r="AA18" t="s">
        <v>16</v>
      </c>
      <c r="AB18" t="s">
        <v>16</v>
      </c>
      <c r="AC18" t="s">
        <v>6310</v>
      </c>
      <c r="AD18" t="s">
        <v>2524</v>
      </c>
      <c r="AE18" t="s">
        <v>2521</v>
      </c>
      <c r="AF18" t="s">
        <v>1926</v>
      </c>
      <c r="AG18" t="s">
        <v>129</v>
      </c>
      <c r="AH18" t="s">
        <v>16</v>
      </c>
      <c r="AI18" t="s">
        <v>16</v>
      </c>
      <c r="AJ18" t="s">
        <v>16</v>
      </c>
      <c r="AK18" t="s">
        <v>16</v>
      </c>
      <c r="AL18"/>
      <c r="AM18">
        <v>5</v>
      </c>
      <c r="AN18">
        <v>36.520000000000003</v>
      </c>
      <c r="AO18">
        <v>39.164999999999999</v>
      </c>
      <c r="AP18" t="s">
        <v>260</v>
      </c>
      <c r="AQ18" t="s">
        <v>5653</v>
      </c>
      <c r="AR18" t="s">
        <v>9678</v>
      </c>
      <c r="AS18" t="s">
        <v>15</v>
      </c>
      <c r="AT18" t="s">
        <v>4840</v>
      </c>
      <c r="AU18" t="s">
        <v>6826</v>
      </c>
      <c r="AV18" t="s">
        <v>9855</v>
      </c>
      <c r="AW18" t="s">
        <v>11459</v>
      </c>
      <c r="AX18" t="s">
        <v>6022</v>
      </c>
      <c r="AY18" t="s">
        <v>16</v>
      </c>
      <c r="AZ18" t="s">
        <v>9445</v>
      </c>
      <c r="BA18" t="s">
        <v>9325</v>
      </c>
      <c r="BB18" t="s">
        <v>9838</v>
      </c>
      <c r="BC18" t="s">
        <v>9815</v>
      </c>
      <c r="BD18" t="s">
        <v>4517</v>
      </c>
      <c r="BE18" t="s">
        <v>4727</v>
      </c>
      <c r="BF18" t="s">
        <v>4497</v>
      </c>
      <c r="BG18" t="s">
        <v>189</v>
      </c>
      <c r="BH18" t="s">
        <v>189</v>
      </c>
      <c r="BI18" t="s">
        <v>2742</v>
      </c>
      <c r="BJ18">
        <v>100</v>
      </c>
      <c r="BK18" t="s">
        <v>1048</v>
      </c>
      <c r="BL18" s="7">
        <v>45187</v>
      </c>
      <c r="BM18" s="7">
        <v>45278</v>
      </c>
      <c r="BN18" t="s">
        <v>6241</v>
      </c>
      <c r="BO18" t="s">
        <v>5075</v>
      </c>
      <c r="BP18" t="s">
        <v>16</v>
      </c>
      <c r="BQ18" t="s">
        <v>4839</v>
      </c>
      <c r="BR18" s="7">
        <v>46283</v>
      </c>
      <c r="BS18" t="s">
        <v>2732</v>
      </c>
      <c r="BT18" t="s">
        <v>9382</v>
      </c>
      <c r="BU18" t="s">
        <v>2937</v>
      </c>
      <c r="BV18" t="s">
        <v>189</v>
      </c>
      <c r="BW18" t="s">
        <v>189</v>
      </c>
      <c r="BX18" t="s">
        <v>16</v>
      </c>
      <c r="BY18" t="s">
        <v>189</v>
      </c>
      <c r="BZ18" t="s">
        <v>189</v>
      </c>
      <c r="CA18" t="s">
        <v>189</v>
      </c>
      <c r="CB18" t="s">
        <v>9344</v>
      </c>
      <c r="CC18" t="s">
        <v>9345</v>
      </c>
      <c r="CD18" t="s">
        <v>4631</v>
      </c>
      <c r="CE18" t="s">
        <v>4627</v>
      </c>
      <c r="CF18" t="s">
        <v>199</v>
      </c>
      <c r="CG18" t="s">
        <v>16</v>
      </c>
      <c r="CH18" t="s">
        <v>2087</v>
      </c>
      <c r="CI18">
        <v>1</v>
      </c>
      <c r="CJ18">
        <v>1</v>
      </c>
      <c r="CK18">
        <v>1</v>
      </c>
      <c r="CL18" t="s">
        <v>6307</v>
      </c>
      <c r="CM18">
        <v>23060</v>
      </c>
      <c r="CN18" t="s">
        <v>16</v>
      </c>
      <c r="CO18" t="s">
        <v>2527</v>
      </c>
      <c r="CP18" t="s">
        <v>9679</v>
      </c>
      <c r="CQ18" t="s">
        <v>189</v>
      </c>
      <c r="CR18" t="s">
        <v>16</v>
      </c>
      <c r="CS18" s="7"/>
      <c r="CT18" s="7">
        <v>31615</v>
      </c>
      <c r="CU18" t="s">
        <v>29</v>
      </c>
      <c r="CV18" t="s">
        <v>29</v>
      </c>
      <c r="CW18" t="s">
        <v>6307</v>
      </c>
      <c r="CX18" t="s">
        <v>6307</v>
      </c>
      <c r="CY18" t="s">
        <v>6307</v>
      </c>
      <c r="CZ18" t="s">
        <v>189</v>
      </c>
      <c r="DA18">
        <v>2023</v>
      </c>
      <c r="DB18" s="139">
        <v>45180</v>
      </c>
      <c r="DC18">
        <v>9</v>
      </c>
      <c r="DD18">
        <v>38</v>
      </c>
      <c r="DE18" s="139">
        <v>45180</v>
      </c>
      <c r="DF18" t="s">
        <v>11467</v>
      </c>
      <c r="DG18" t="s">
        <v>11460</v>
      </c>
      <c r="DH18" t="s">
        <v>6025</v>
      </c>
      <c r="DI18" t="s">
        <v>9874</v>
      </c>
      <c r="DJ18" t="s">
        <v>6730</v>
      </c>
      <c r="DK18" t="s">
        <v>252</v>
      </c>
      <c r="DL18" t="s">
        <v>9800</v>
      </c>
      <c r="DM18" t="s">
        <v>16</v>
      </c>
      <c r="DN18" t="s">
        <v>189</v>
      </c>
      <c r="DO18" t="s">
        <v>2051</v>
      </c>
      <c r="DP18" t="s">
        <v>9887</v>
      </c>
      <c r="DQ18" t="s">
        <v>9384</v>
      </c>
      <c r="DR18" t="s">
        <v>9921</v>
      </c>
      <c r="DS18" t="s">
        <v>9385</v>
      </c>
      <c r="DT18" t="s">
        <v>10849</v>
      </c>
      <c r="EC18" s="66"/>
    </row>
    <row r="19" spans="1:133" x14ac:dyDescent="0.25">
      <c r="A19">
        <v>452</v>
      </c>
      <c r="B19" s="7">
        <v>45167</v>
      </c>
      <c r="C19" t="s">
        <v>189</v>
      </c>
      <c r="D19" t="s">
        <v>189</v>
      </c>
      <c r="E19" t="s">
        <v>7015</v>
      </c>
      <c r="F19" t="s">
        <v>181</v>
      </c>
      <c r="G19" t="s">
        <v>182</v>
      </c>
      <c r="H19" t="s">
        <v>1880</v>
      </c>
      <c r="I19">
        <v>1</v>
      </c>
      <c r="J19" t="s">
        <v>2170</v>
      </c>
      <c r="K19" t="s">
        <v>106</v>
      </c>
      <c r="L19" t="s">
        <v>100</v>
      </c>
      <c r="M19">
        <v>1.22</v>
      </c>
      <c r="N19" t="s">
        <v>13</v>
      </c>
      <c r="O19" t="s">
        <v>2646</v>
      </c>
      <c r="P19" t="s">
        <v>1360</v>
      </c>
      <c r="Q19" t="s">
        <v>2646</v>
      </c>
      <c r="R19" t="s">
        <v>16</v>
      </c>
      <c r="S19">
        <v>40</v>
      </c>
      <c r="T19" t="s">
        <v>32</v>
      </c>
      <c r="U19" t="s">
        <v>16</v>
      </c>
      <c r="V19" t="s">
        <v>6282</v>
      </c>
      <c r="W19" t="s">
        <v>189</v>
      </c>
      <c r="X19" t="s">
        <v>189</v>
      </c>
      <c r="Y19" t="s">
        <v>1925</v>
      </c>
      <c r="Z19" t="s">
        <v>16</v>
      </c>
      <c r="AA19" t="s">
        <v>16</v>
      </c>
      <c r="AB19" t="s">
        <v>16</v>
      </c>
      <c r="AC19" t="s">
        <v>6310</v>
      </c>
      <c r="AD19" t="s">
        <v>2171</v>
      </c>
      <c r="AE19" t="s">
        <v>106</v>
      </c>
      <c r="AF19" t="s">
        <v>1929</v>
      </c>
      <c r="AG19" t="s">
        <v>27</v>
      </c>
      <c r="AH19" t="s">
        <v>230</v>
      </c>
      <c r="AI19" t="s">
        <v>2530</v>
      </c>
      <c r="AJ19" t="s">
        <v>16</v>
      </c>
      <c r="AK19" t="s">
        <v>16</v>
      </c>
      <c r="AL19"/>
      <c r="AM19">
        <v>1.22</v>
      </c>
      <c r="AN19">
        <v>8.89</v>
      </c>
      <c r="AO19">
        <v>9.5719999999999992</v>
      </c>
      <c r="AP19" t="s">
        <v>184</v>
      </c>
      <c r="AQ19" t="s">
        <v>6744</v>
      </c>
      <c r="AR19" t="s">
        <v>9667</v>
      </c>
      <c r="AS19" t="s">
        <v>32</v>
      </c>
      <c r="AT19" t="s">
        <v>4840</v>
      </c>
      <c r="AU19" t="s">
        <v>9873</v>
      </c>
      <c r="AV19" t="s">
        <v>9855</v>
      </c>
      <c r="AW19" t="s">
        <v>11459</v>
      </c>
      <c r="AX19" t="s">
        <v>6028</v>
      </c>
      <c r="AY19" t="s">
        <v>4723</v>
      </c>
      <c r="AZ19" t="s">
        <v>9421</v>
      </c>
      <c r="BA19" t="s">
        <v>6986</v>
      </c>
      <c r="BB19" t="s">
        <v>9839</v>
      </c>
      <c r="BC19" t="s">
        <v>4465</v>
      </c>
      <c r="BD19" t="s">
        <v>7016</v>
      </c>
      <c r="BE19" t="s">
        <v>4727</v>
      </c>
      <c r="BF19" t="s">
        <v>4496</v>
      </c>
      <c r="BG19" t="s">
        <v>189</v>
      </c>
      <c r="BH19" t="s">
        <v>189</v>
      </c>
      <c r="BI19" t="s">
        <v>2410</v>
      </c>
      <c r="BJ19">
        <v>100</v>
      </c>
      <c r="BK19" t="s">
        <v>6282</v>
      </c>
      <c r="BL19" s="7">
        <v>45170</v>
      </c>
      <c r="BM19" s="7">
        <v>45352</v>
      </c>
      <c r="BN19" t="s">
        <v>6242</v>
      </c>
      <c r="BO19" t="s">
        <v>5152</v>
      </c>
      <c r="BP19" t="s">
        <v>16</v>
      </c>
      <c r="BQ19" t="s">
        <v>189</v>
      </c>
      <c r="BR19" s="7">
        <v>46266</v>
      </c>
      <c r="BS19" t="s">
        <v>2414</v>
      </c>
      <c r="BT19" t="s">
        <v>7014</v>
      </c>
      <c r="BU19" t="s">
        <v>4089</v>
      </c>
      <c r="BV19" t="s">
        <v>189</v>
      </c>
      <c r="BW19" t="s">
        <v>189</v>
      </c>
      <c r="BX19" t="s">
        <v>16</v>
      </c>
      <c r="BY19" t="s">
        <v>189</v>
      </c>
      <c r="BZ19" t="s">
        <v>16</v>
      </c>
      <c r="CA19" t="s">
        <v>6491</v>
      </c>
      <c r="CB19" t="s">
        <v>9344</v>
      </c>
      <c r="CC19" t="s">
        <v>189</v>
      </c>
      <c r="CD19" t="s">
        <v>16</v>
      </c>
      <c r="CE19" t="s">
        <v>16</v>
      </c>
      <c r="CF19" t="s">
        <v>16</v>
      </c>
      <c r="CG19" t="s">
        <v>16</v>
      </c>
      <c r="CH19" t="s">
        <v>4961</v>
      </c>
      <c r="CI19">
        <v>1</v>
      </c>
      <c r="CJ19">
        <v>1</v>
      </c>
      <c r="CK19">
        <v>1</v>
      </c>
      <c r="CL19" t="s">
        <v>6307</v>
      </c>
      <c r="CM19">
        <v>23058</v>
      </c>
      <c r="CN19" t="s">
        <v>16</v>
      </c>
      <c r="CO19" t="s">
        <v>2170</v>
      </c>
      <c r="CP19" t="s">
        <v>16</v>
      </c>
      <c r="CQ19" t="s">
        <v>189</v>
      </c>
      <c r="CR19" t="s">
        <v>195</v>
      </c>
      <c r="CS19" s="7"/>
      <c r="CT19" s="7">
        <v>45005</v>
      </c>
      <c r="CU19" t="s">
        <v>17</v>
      </c>
      <c r="CV19" t="s">
        <v>17</v>
      </c>
      <c r="CW19" t="s">
        <v>6307</v>
      </c>
      <c r="CX19" t="s">
        <v>189</v>
      </c>
      <c r="CY19" t="s">
        <v>6307</v>
      </c>
      <c r="CZ19" t="s">
        <v>189</v>
      </c>
      <c r="DA19">
        <v>2023</v>
      </c>
      <c r="DB19" s="139">
        <v>45167</v>
      </c>
      <c r="DC19">
        <v>8</v>
      </c>
      <c r="DD19">
        <v>36</v>
      </c>
      <c r="DE19" s="139">
        <v>45166</v>
      </c>
      <c r="DF19" t="s">
        <v>11473</v>
      </c>
      <c r="DG19" t="s">
        <v>11460</v>
      </c>
      <c r="DH19" t="s">
        <v>6027</v>
      </c>
      <c r="DI19" t="s">
        <v>9874</v>
      </c>
      <c r="DJ19" t="s">
        <v>6730</v>
      </c>
      <c r="DK19" t="s">
        <v>252</v>
      </c>
      <c r="DL19" t="s">
        <v>9800</v>
      </c>
      <c r="DM19" t="s">
        <v>2171</v>
      </c>
      <c r="DN19" t="s">
        <v>189</v>
      </c>
      <c r="DO19" t="s">
        <v>2051</v>
      </c>
      <c r="DP19" t="s">
        <v>16</v>
      </c>
      <c r="DQ19" t="s">
        <v>7172</v>
      </c>
      <c r="DR19" t="s">
        <v>9927</v>
      </c>
      <c r="DS19" t="s">
        <v>7173</v>
      </c>
      <c r="DT19" t="s">
        <v>10759</v>
      </c>
      <c r="EC19" s="66"/>
    </row>
    <row r="20" spans="1:133" x14ac:dyDescent="0.25">
      <c r="A20">
        <v>451</v>
      </c>
      <c r="B20" s="7">
        <v>45167</v>
      </c>
      <c r="C20" t="s">
        <v>189</v>
      </c>
      <c r="D20" t="s">
        <v>4464</v>
      </c>
      <c r="E20" t="s">
        <v>7018</v>
      </c>
      <c r="F20" t="s">
        <v>199</v>
      </c>
      <c r="G20" t="s">
        <v>182</v>
      </c>
      <c r="H20" t="s">
        <v>1880</v>
      </c>
      <c r="I20">
        <v>1</v>
      </c>
      <c r="J20" t="s">
        <v>6996</v>
      </c>
      <c r="K20" t="s">
        <v>11</v>
      </c>
      <c r="L20" t="s">
        <v>12</v>
      </c>
      <c r="M20">
        <v>8.0619999999999994</v>
      </c>
      <c r="N20" t="s">
        <v>13</v>
      </c>
      <c r="O20" t="s">
        <v>63</v>
      </c>
      <c r="P20" t="s">
        <v>374</v>
      </c>
      <c r="Q20" t="s">
        <v>63</v>
      </c>
      <c r="R20" t="s">
        <v>16</v>
      </c>
      <c r="S20">
        <v>10</v>
      </c>
      <c r="T20" t="s">
        <v>15</v>
      </c>
      <c r="U20" t="s">
        <v>4464</v>
      </c>
      <c r="V20" t="s">
        <v>6282</v>
      </c>
      <c r="W20" t="s">
        <v>189</v>
      </c>
      <c r="X20" t="s">
        <v>189</v>
      </c>
      <c r="Y20" t="s">
        <v>1925</v>
      </c>
      <c r="Z20" t="s">
        <v>16</v>
      </c>
      <c r="AA20" t="s">
        <v>16</v>
      </c>
      <c r="AB20" t="s">
        <v>16</v>
      </c>
      <c r="AC20" t="s">
        <v>6310</v>
      </c>
      <c r="AD20" t="s">
        <v>6997</v>
      </c>
      <c r="AE20" t="s">
        <v>1930</v>
      </c>
      <c r="AF20" t="s">
        <v>1929</v>
      </c>
      <c r="AG20" t="s">
        <v>99</v>
      </c>
      <c r="AH20" t="s">
        <v>408</v>
      </c>
      <c r="AI20" t="s">
        <v>7019</v>
      </c>
      <c r="AJ20" t="s">
        <v>16</v>
      </c>
      <c r="AK20" t="s">
        <v>16</v>
      </c>
      <c r="AL20"/>
      <c r="AM20">
        <v>1.1040000000000001</v>
      </c>
      <c r="AN20">
        <v>8.0619999999999994</v>
      </c>
      <c r="AO20">
        <v>8.6829999999999998</v>
      </c>
      <c r="AP20" t="s">
        <v>184</v>
      </c>
      <c r="AQ20" t="s">
        <v>6744</v>
      </c>
      <c r="AR20" t="s">
        <v>1494</v>
      </c>
      <c r="AS20" t="s">
        <v>15</v>
      </c>
      <c r="AT20" t="s">
        <v>9802</v>
      </c>
      <c r="AU20" t="s">
        <v>9873</v>
      </c>
      <c r="AV20" t="s">
        <v>9855</v>
      </c>
      <c r="AW20" t="s">
        <v>11459</v>
      </c>
      <c r="AX20" t="s">
        <v>6028</v>
      </c>
      <c r="AY20" t="s">
        <v>4723</v>
      </c>
      <c r="AZ20" t="s">
        <v>9422</v>
      </c>
      <c r="BA20" t="s">
        <v>6995</v>
      </c>
      <c r="BB20" t="s">
        <v>9839</v>
      </c>
      <c r="BC20" t="s">
        <v>4464</v>
      </c>
      <c r="BD20" t="s">
        <v>7021</v>
      </c>
      <c r="BE20" t="s">
        <v>4727</v>
      </c>
      <c r="BF20" t="s">
        <v>4497</v>
      </c>
      <c r="BG20" t="s">
        <v>189</v>
      </c>
      <c r="BH20" t="s">
        <v>189</v>
      </c>
      <c r="BI20" t="s">
        <v>2410</v>
      </c>
      <c r="BJ20">
        <v>100</v>
      </c>
      <c r="BK20" t="s">
        <v>6282</v>
      </c>
      <c r="BL20" s="7">
        <v>45176</v>
      </c>
      <c r="BM20" s="7">
        <v>45358</v>
      </c>
      <c r="BN20" t="s">
        <v>6241</v>
      </c>
      <c r="BO20" t="s">
        <v>7020</v>
      </c>
      <c r="BP20" t="s">
        <v>16</v>
      </c>
      <c r="BQ20" t="s">
        <v>189</v>
      </c>
      <c r="BR20" s="7">
        <v>46272</v>
      </c>
      <c r="BS20" t="s">
        <v>2414</v>
      </c>
      <c r="BT20" t="s">
        <v>7017</v>
      </c>
      <c r="BU20" t="s">
        <v>2428</v>
      </c>
      <c r="BV20" t="s">
        <v>189</v>
      </c>
      <c r="BW20" t="s">
        <v>189</v>
      </c>
      <c r="BX20" t="s">
        <v>16</v>
      </c>
      <c r="BY20" t="s">
        <v>189</v>
      </c>
      <c r="BZ20" t="s">
        <v>16</v>
      </c>
      <c r="CA20" t="s">
        <v>6574</v>
      </c>
      <c r="CB20" t="s">
        <v>9344</v>
      </c>
      <c r="CC20" t="s">
        <v>189</v>
      </c>
      <c r="CD20" t="s">
        <v>16</v>
      </c>
      <c r="CE20" t="s">
        <v>16</v>
      </c>
      <c r="CF20" t="s">
        <v>16</v>
      </c>
      <c r="CG20" t="s">
        <v>16</v>
      </c>
      <c r="CH20" t="s">
        <v>4551</v>
      </c>
      <c r="CI20">
        <v>1</v>
      </c>
      <c r="CJ20">
        <v>1</v>
      </c>
      <c r="CK20">
        <v>1</v>
      </c>
      <c r="CL20" t="s">
        <v>6307</v>
      </c>
      <c r="CM20">
        <v>23059</v>
      </c>
      <c r="CN20" t="s">
        <v>16</v>
      </c>
      <c r="CO20" t="s">
        <v>6996</v>
      </c>
      <c r="CP20" t="s">
        <v>16</v>
      </c>
      <c r="CQ20" t="s">
        <v>189</v>
      </c>
      <c r="CR20" t="s">
        <v>9677</v>
      </c>
      <c r="CS20" s="7"/>
      <c r="CT20" s="7">
        <v>43082</v>
      </c>
      <c r="CU20" t="s">
        <v>17</v>
      </c>
      <c r="CV20" t="s">
        <v>17</v>
      </c>
      <c r="CW20" t="s">
        <v>6307</v>
      </c>
      <c r="CX20" t="s">
        <v>189</v>
      </c>
      <c r="CY20" t="s">
        <v>6307</v>
      </c>
      <c r="CZ20" t="s">
        <v>189</v>
      </c>
      <c r="DA20">
        <v>2023</v>
      </c>
      <c r="DB20" s="139">
        <v>45167</v>
      </c>
      <c r="DC20">
        <v>8</v>
      </c>
      <c r="DD20">
        <v>36</v>
      </c>
      <c r="DE20" s="139">
        <v>45166</v>
      </c>
      <c r="DF20" t="s">
        <v>11473</v>
      </c>
      <c r="DG20" t="s">
        <v>11460</v>
      </c>
      <c r="DH20" t="s">
        <v>6027</v>
      </c>
      <c r="DI20" t="s">
        <v>9874</v>
      </c>
      <c r="DJ20" t="s">
        <v>6234</v>
      </c>
      <c r="DK20" t="s">
        <v>241</v>
      </c>
      <c r="DL20" t="s">
        <v>16</v>
      </c>
      <c r="DM20" t="s">
        <v>16</v>
      </c>
      <c r="DN20" t="s">
        <v>189</v>
      </c>
      <c r="DO20" t="s">
        <v>2052</v>
      </c>
      <c r="DP20" t="s">
        <v>16</v>
      </c>
      <c r="DQ20" t="s">
        <v>7176</v>
      </c>
      <c r="DR20" t="s">
        <v>9927</v>
      </c>
      <c r="DS20" t="s">
        <v>7177</v>
      </c>
      <c r="DT20" t="s">
        <v>11020</v>
      </c>
      <c r="EC20" s="66"/>
    </row>
    <row r="21" spans="1:133" x14ac:dyDescent="0.25">
      <c r="A21">
        <v>450</v>
      </c>
      <c r="B21" s="7">
        <v>45161</v>
      </c>
      <c r="C21" t="s">
        <v>9887</v>
      </c>
      <c r="D21" t="s">
        <v>189</v>
      </c>
      <c r="E21" t="s">
        <v>6784</v>
      </c>
      <c r="F21" t="s">
        <v>181</v>
      </c>
      <c r="G21" t="s">
        <v>4697</v>
      </c>
      <c r="H21" t="s">
        <v>1882</v>
      </c>
      <c r="I21">
        <v>12</v>
      </c>
      <c r="J21" t="s">
        <v>7121</v>
      </c>
      <c r="K21" t="s">
        <v>256</v>
      </c>
      <c r="L21" t="s">
        <v>100</v>
      </c>
      <c r="M21">
        <v>5</v>
      </c>
      <c r="N21" t="s">
        <v>13</v>
      </c>
      <c r="O21" t="s">
        <v>6782</v>
      </c>
      <c r="P21" t="s">
        <v>6783</v>
      </c>
      <c r="Q21" t="s">
        <v>6782</v>
      </c>
      <c r="R21" t="s">
        <v>6782</v>
      </c>
      <c r="S21">
        <v>45</v>
      </c>
      <c r="T21" t="s">
        <v>15</v>
      </c>
      <c r="U21" t="s">
        <v>9815</v>
      </c>
      <c r="V21" t="s">
        <v>6282</v>
      </c>
      <c r="W21" t="s">
        <v>9814</v>
      </c>
      <c r="X21" t="s">
        <v>189</v>
      </c>
      <c r="Y21" t="s">
        <v>4341</v>
      </c>
      <c r="Z21" t="s">
        <v>16</v>
      </c>
      <c r="AA21" t="s">
        <v>16</v>
      </c>
      <c r="AB21" t="s">
        <v>16</v>
      </c>
      <c r="AC21" t="s">
        <v>6310</v>
      </c>
      <c r="AD21" t="s">
        <v>259</v>
      </c>
      <c r="AE21" t="s">
        <v>500</v>
      </c>
      <c r="AF21" t="s">
        <v>1926</v>
      </c>
      <c r="AG21" t="s">
        <v>37</v>
      </c>
      <c r="AH21" t="s">
        <v>16</v>
      </c>
      <c r="AI21" t="s">
        <v>16</v>
      </c>
      <c r="AJ21" t="s">
        <v>16</v>
      </c>
      <c r="AK21" t="s">
        <v>16</v>
      </c>
      <c r="AL21"/>
      <c r="AM21">
        <v>5</v>
      </c>
      <c r="AN21">
        <v>36.435000000000002</v>
      </c>
      <c r="AO21">
        <v>39.204999999999998</v>
      </c>
      <c r="AP21" t="s">
        <v>260</v>
      </c>
      <c r="AQ21" t="s">
        <v>5653</v>
      </c>
      <c r="AR21" t="s">
        <v>9678</v>
      </c>
      <c r="AS21" t="s">
        <v>15</v>
      </c>
      <c r="AT21" t="s">
        <v>4840</v>
      </c>
      <c r="AU21" t="s">
        <v>6826</v>
      </c>
      <c r="AV21" t="s">
        <v>9855</v>
      </c>
      <c r="AW21" t="s">
        <v>11459</v>
      </c>
      <c r="AX21" t="s">
        <v>6028</v>
      </c>
      <c r="AY21" t="s">
        <v>16</v>
      </c>
      <c r="AZ21" t="s">
        <v>6823</v>
      </c>
      <c r="BA21" t="s">
        <v>6781</v>
      </c>
      <c r="BB21" t="s">
        <v>9839</v>
      </c>
      <c r="BC21" t="s">
        <v>9815</v>
      </c>
      <c r="BD21" t="s">
        <v>4517</v>
      </c>
      <c r="BE21" t="s">
        <v>4727</v>
      </c>
      <c r="BF21" t="s">
        <v>4496</v>
      </c>
      <c r="BG21" t="s">
        <v>189</v>
      </c>
      <c r="BH21" t="s">
        <v>189</v>
      </c>
      <c r="BI21" t="s">
        <v>2742</v>
      </c>
      <c r="BJ21">
        <v>100</v>
      </c>
      <c r="BK21" t="s">
        <v>6282</v>
      </c>
      <c r="BL21" s="7">
        <v>45168</v>
      </c>
      <c r="BM21" s="7">
        <v>45260</v>
      </c>
      <c r="BN21" t="s">
        <v>6241</v>
      </c>
      <c r="BO21" t="s">
        <v>5024</v>
      </c>
      <c r="BP21" t="s">
        <v>16</v>
      </c>
      <c r="BQ21" t="s">
        <v>4853</v>
      </c>
      <c r="BR21" s="7">
        <v>46264</v>
      </c>
      <c r="BS21" t="s">
        <v>2732</v>
      </c>
      <c r="BT21" t="s">
        <v>6784</v>
      </c>
      <c r="BU21" t="s">
        <v>189</v>
      </c>
      <c r="BV21" t="s">
        <v>189</v>
      </c>
      <c r="BW21" t="s">
        <v>189</v>
      </c>
      <c r="BX21" t="s">
        <v>16</v>
      </c>
      <c r="BY21" t="s">
        <v>189</v>
      </c>
      <c r="BZ21" t="s">
        <v>16</v>
      </c>
      <c r="CA21" t="s">
        <v>6785</v>
      </c>
      <c r="CB21" t="s">
        <v>9344</v>
      </c>
      <c r="CC21" t="s">
        <v>189</v>
      </c>
      <c r="CD21" t="s">
        <v>4620</v>
      </c>
      <c r="CE21" t="s">
        <v>4626</v>
      </c>
      <c r="CF21" t="s">
        <v>199</v>
      </c>
      <c r="CG21" t="s">
        <v>16</v>
      </c>
      <c r="CH21" t="s">
        <v>4960</v>
      </c>
      <c r="CI21">
        <v>1</v>
      </c>
      <c r="CJ21">
        <v>1</v>
      </c>
      <c r="CK21">
        <v>1</v>
      </c>
      <c r="CL21" t="s">
        <v>6307</v>
      </c>
      <c r="CM21">
        <v>23057</v>
      </c>
      <c r="CN21" t="s">
        <v>16</v>
      </c>
      <c r="CO21" t="s">
        <v>255</v>
      </c>
      <c r="CP21" t="s">
        <v>9679</v>
      </c>
      <c r="CQ21" t="s">
        <v>189</v>
      </c>
      <c r="CR21" t="s">
        <v>16</v>
      </c>
      <c r="CS21" s="7"/>
      <c r="CT21" s="7">
        <v>32763</v>
      </c>
      <c r="CU21" t="s">
        <v>29</v>
      </c>
      <c r="CV21" t="s">
        <v>29</v>
      </c>
      <c r="CW21" t="s">
        <v>6307</v>
      </c>
      <c r="CX21" t="s">
        <v>189</v>
      </c>
      <c r="CY21" t="s">
        <v>6307</v>
      </c>
      <c r="CZ21" t="s">
        <v>189</v>
      </c>
      <c r="DA21">
        <v>2023</v>
      </c>
      <c r="DB21" s="139">
        <v>45161</v>
      </c>
      <c r="DC21">
        <v>8</v>
      </c>
      <c r="DD21">
        <v>35</v>
      </c>
      <c r="DE21" s="139">
        <v>45159</v>
      </c>
      <c r="DF21" t="s">
        <v>11478</v>
      </c>
      <c r="DG21" t="s">
        <v>11460</v>
      </c>
      <c r="DH21" t="s">
        <v>6029</v>
      </c>
      <c r="DI21" t="s">
        <v>9874</v>
      </c>
      <c r="DJ21" t="s">
        <v>6730</v>
      </c>
      <c r="DK21" t="s">
        <v>252</v>
      </c>
      <c r="DL21" t="s">
        <v>9800</v>
      </c>
      <c r="DM21" t="s">
        <v>16</v>
      </c>
      <c r="DN21" t="s">
        <v>189</v>
      </c>
      <c r="DO21" t="s">
        <v>2051</v>
      </c>
      <c r="DP21" t="s">
        <v>9887</v>
      </c>
      <c r="DQ21" t="s">
        <v>7190</v>
      </c>
      <c r="DR21" t="s">
        <v>9931</v>
      </c>
      <c r="DS21" t="s">
        <v>7191</v>
      </c>
      <c r="DT21" t="s">
        <v>10854</v>
      </c>
      <c r="EC21" s="66"/>
    </row>
    <row r="22" spans="1:133" x14ac:dyDescent="0.25">
      <c r="A22">
        <v>449</v>
      </c>
      <c r="B22" s="7">
        <v>45160</v>
      </c>
      <c r="C22" t="s">
        <v>9887</v>
      </c>
      <c r="D22" t="s">
        <v>189</v>
      </c>
      <c r="E22" t="s">
        <v>6787</v>
      </c>
      <c r="F22" t="s">
        <v>181</v>
      </c>
      <c r="G22" t="s">
        <v>182</v>
      </c>
      <c r="H22" t="s">
        <v>1880</v>
      </c>
      <c r="I22">
        <v>2</v>
      </c>
      <c r="J22" t="s">
        <v>6870</v>
      </c>
      <c r="K22" t="s">
        <v>106</v>
      </c>
      <c r="L22" t="s">
        <v>100</v>
      </c>
      <c r="M22">
        <v>2</v>
      </c>
      <c r="N22" t="s">
        <v>13</v>
      </c>
      <c r="O22" t="s">
        <v>6747</v>
      </c>
      <c r="P22" t="s">
        <v>6748</v>
      </c>
      <c r="Q22" t="s">
        <v>6747</v>
      </c>
      <c r="R22" t="s">
        <v>16</v>
      </c>
      <c r="S22">
        <v>40</v>
      </c>
      <c r="T22" t="s">
        <v>32</v>
      </c>
      <c r="U22" t="s">
        <v>4345</v>
      </c>
      <c r="V22" t="s">
        <v>6282</v>
      </c>
      <c r="W22" t="s">
        <v>189</v>
      </c>
      <c r="X22" t="s">
        <v>189</v>
      </c>
      <c r="Y22" t="s">
        <v>1925</v>
      </c>
      <c r="Z22" t="s">
        <v>16</v>
      </c>
      <c r="AA22" t="s">
        <v>16</v>
      </c>
      <c r="AB22" t="s">
        <v>16</v>
      </c>
      <c r="AC22" t="s">
        <v>6310</v>
      </c>
      <c r="AD22" t="s">
        <v>799</v>
      </c>
      <c r="AE22" t="s">
        <v>106</v>
      </c>
      <c r="AF22" t="s">
        <v>1929</v>
      </c>
      <c r="AG22" t="s">
        <v>27</v>
      </c>
      <c r="AH22" t="s">
        <v>343</v>
      </c>
      <c r="AI22" t="s">
        <v>399</v>
      </c>
      <c r="AJ22" t="s">
        <v>16</v>
      </c>
      <c r="AK22" t="s">
        <v>16</v>
      </c>
      <c r="AL22"/>
      <c r="AM22">
        <v>2</v>
      </c>
      <c r="AN22">
        <v>14.612</v>
      </c>
      <c r="AO22">
        <v>15.676</v>
      </c>
      <c r="AP22" t="s">
        <v>184</v>
      </c>
      <c r="AQ22" t="s">
        <v>6744</v>
      </c>
      <c r="AR22" t="s">
        <v>9667</v>
      </c>
      <c r="AS22" t="s">
        <v>32</v>
      </c>
      <c r="AT22" t="s">
        <v>4840</v>
      </c>
      <c r="AU22" t="s">
        <v>9873</v>
      </c>
      <c r="AV22" t="s">
        <v>9855</v>
      </c>
      <c r="AW22" t="s">
        <v>11459</v>
      </c>
      <c r="AX22" t="s">
        <v>6028</v>
      </c>
      <c r="AY22" t="s">
        <v>4723</v>
      </c>
      <c r="AZ22" t="s">
        <v>6789</v>
      </c>
      <c r="BA22" t="s">
        <v>6746</v>
      </c>
      <c r="BB22" t="s">
        <v>9839</v>
      </c>
      <c r="BC22" t="s">
        <v>4345</v>
      </c>
      <c r="BD22" t="s">
        <v>4504</v>
      </c>
      <c r="BE22" t="s">
        <v>4727</v>
      </c>
      <c r="BF22" t="s">
        <v>4496</v>
      </c>
      <c r="BG22" t="s">
        <v>189</v>
      </c>
      <c r="BH22" t="s">
        <v>189</v>
      </c>
      <c r="BI22" t="s">
        <v>2410</v>
      </c>
      <c r="BJ22">
        <v>100</v>
      </c>
      <c r="BK22" t="s">
        <v>6282</v>
      </c>
      <c r="BL22" s="7">
        <v>45163</v>
      </c>
      <c r="BM22" s="7">
        <v>45347</v>
      </c>
      <c r="BN22" t="s">
        <v>6240</v>
      </c>
      <c r="BO22" t="s">
        <v>5558</v>
      </c>
      <c r="BP22" t="s">
        <v>16</v>
      </c>
      <c r="BQ22" t="s">
        <v>189</v>
      </c>
      <c r="BR22" s="7">
        <v>46259</v>
      </c>
      <c r="BS22" t="s">
        <v>2414</v>
      </c>
      <c r="BT22" t="s">
        <v>6786</v>
      </c>
      <c r="BU22" t="s">
        <v>2459</v>
      </c>
      <c r="BV22" t="s">
        <v>189</v>
      </c>
      <c r="BW22" t="s">
        <v>189</v>
      </c>
      <c r="BX22" t="s">
        <v>16</v>
      </c>
      <c r="BY22" t="s">
        <v>189</v>
      </c>
      <c r="BZ22" t="s">
        <v>16</v>
      </c>
      <c r="CA22" t="s">
        <v>6788</v>
      </c>
      <c r="CB22" t="s">
        <v>9344</v>
      </c>
      <c r="CC22" t="s">
        <v>189</v>
      </c>
      <c r="CD22" t="s">
        <v>4620</v>
      </c>
      <c r="CE22" t="s">
        <v>9574</v>
      </c>
      <c r="CF22" t="s">
        <v>16</v>
      </c>
      <c r="CG22" t="s">
        <v>16</v>
      </c>
      <c r="CH22" t="s">
        <v>2089</v>
      </c>
      <c r="CI22">
        <v>1</v>
      </c>
      <c r="CJ22">
        <v>1</v>
      </c>
      <c r="CK22">
        <v>1</v>
      </c>
      <c r="CL22" t="s">
        <v>6307</v>
      </c>
      <c r="CM22">
        <v>23055</v>
      </c>
      <c r="CN22" t="s">
        <v>16</v>
      </c>
      <c r="CO22" t="s">
        <v>6870</v>
      </c>
      <c r="CP22" t="s">
        <v>16</v>
      </c>
      <c r="CQ22" t="s">
        <v>189</v>
      </c>
      <c r="CR22" t="s">
        <v>195</v>
      </c>
      <c r="CS22" s="7"/>
      <c r="CT22" s="7">
        <v>43332</v>
      </c>
      <c r="CU22" t="s">
        <v>17</v>
      </c>
      <c r="CV22" t="s">
        <v>17</v>
      </c>
      <c r="CW22" t="s">
        <v>6307</v>
      </c>
      <c r="CX22" t="s">
        <v>189</v>
      </c>
      <c r="CY22" t="s">
        <v>6307</v>
      </c>
      <c r="CZ22" t="s">
        <v>189</v>
      </c>
      <c r="DA22">
        <v>2023</v>
      </c>
      <c r="DB22" s="139">
        <v>45160</v>
      </c>
      <c r="DC22">
        <v>8</v>
      </c>
      <c r="DD22">
        <v>35</v>
      </c>
      <c r="DE22" s="139">
        <v>45159</v>
      </c>
      <c r="DF22" t="s">
        <v>11478</v>
      </c>
      <c r="DG22" t="s">
        <v>11460</v>
      </c>
      <c r="DH22" t="s">
        <v>6029</v>
      </c>
      <c r="DI22" t="s">
        <v>9874</v>
      </c>
      <c r="DJ22" t="s">
        <v>6730</v>
      </c>
      <c r="DK22" t="s">
        <v>252</v>
      </c>
      <c r="DL22" t="s">
        <v>9800</v>
      </c>
      <c r="DM22" t="s">
        <v>799</v>
      </c>
      <c r="DN22" t="s">
        <v>189</v>
      </c>
      <c r="DO22" t="s">
        <v>2051</v>
      </c>
      <c r="DP22" t="s">
        <v>9887</v>
      </c>
      <c r="DQ22" t="s">
        <v>7192</v>
      </c>
      <c r="DR22" t="s">
        <v>9932</v>
      </c>
      <c r="DS22" t="s">
        <v>7193</v>
      </c>
      <c r="DT22" t="s">
        <v>10760</v>
      </c>
      <c r="EC22" s="66"/>
    </row>
    <row r="23" spans="1:133" x14ac:dyDescent="0.25">
      <c r="A23">
        <v>448</v>
      </c>
      <c r="B23" s="7">
        <v>45160</v>
      </c>
      <c r="C23" t="s">
        <v>189</v>
      </c>
      <c r="D23" t="s">
        <v>9825</v>
      </c>
      <c r="E23" t="s">
        <v>6790</v>
      </c>
      <c r="F23" t="s">
        <v>199</v>
      </c>
      <c r="G23" t="s">
        <v>182</v>
      </c>
      <c r="H23" t="s">
        <v>1880</v>
      </c>
      <c r="I23">
        <v>2</v>
      </c>
      <c r="J23" t="s">
        <v>82</v>
      </c>
      <c r="K23" t="s">
        <v>11</v>
      </c>
      <c r="L23" t="s">
        <v>3890</v>
      </c>
      <c r="M23">
        <v>130</v>
      </c>
      <c r="N23" t="s">
        <v>13</v>
      </c>
      <c r="O23" t="s">
        <v>756</v>
      </c>
      <c r="P23" t="s">
        <v>6759</v>
      </c>
      <c r="Q23" t="s">
        <v>756</v>
      </c>
      <c r="R23" t="s">
        <v>16</v>
      </c>
      <c r="S23">
        <v>20</v>
      </c>
      <c r="T23" t="s">
        <v>72</v>
      </c>
      <c r="U23" t="s">
        <v>16</v>
      </c>
      <c r="V23" t="s">
        <v>6236</v>
      </c>
      <c r="W23" t="s">
        <v>189</v>
      </c>
      <c r="X23" t="s">
        <v>189</v>
      </c>
      <c r="Y23" t="s">
        <v>1925</v>
      </c>
      <c r="Z23" t="s">
        <v>16</v>
      </c>
      <c r="AA23" t="s">
        <v>4711</v>
      </c>
      <c r="AB23" t="s">
        <v>16</v>
      </c>
      <c r="AC23" t="s">
        <v>6310</v>
      </c>
      <c r="AD23" t="s">
        <v>309</v>
      </c>
      <c r="AE23" t="s">
        <v>11</v>
      </c>
      <c r="AF23" t="s">
        <v>16</v>
      </c>
      <c r="AG23" t="s">
        <v>18</v>
      </c>
      <c r="AH23" t="s">
        <v>310</v>
      </c>
      <c r="AI23" t="s">
        <v>16</v>
      </c>
      <c r="AJ23" t="s">
        <v>311</v>
      </c>
      <c r="AK23" t="s">
        <v>6245</v>
      </c>
      <c r="AL23"/>
      <c r="AM23">
        <v>0.91</v>
      </c>
      <c r="AN23">
        <v>6.5</v>
      </c>
      <c r="AO23">
        <v>7.02</v>
      </c>
      <c r="AP23" t="s">
        <v>184</v>
      </c>
      <c r="AQ23" t="s">
        <v>6745</v>
      </c>
      <c r="AR23" t="s">
        <v>16</v>
      </c>
      <c r="AS23" t="s">
        <v>22</v>
      </c>
      <c r="AT23" t="s">
        <v>9802</v>
      </c>
      <c r="AU23" t="s">
        <v>9873</v>
      </c>
      <c r="AV23" t="s">
        <v>9855</v>
      </c>
      <c r="AW23" t="s">
        <v>11459</v>
      </c>
      <c r="AX23" t="s">
        <v>6028</v>
      </c>
      <c r="AY23" t="s">
        <v>4723</v>
      </c>
      <c r="AZ23" t="s">
        <v>6825</v>
      </c>
      <c r="BA23" t="s">
        <v>6758</v>
      </c>
      <c r="BB23" t="s">
        <v>9839</v>
      </c>
      <c r="BC23" t="s">
        <v>5972</v>
      </c>
      <c r="BD23" t="s">
        <v>6792</v>
      </c>
      <c r="BE23" t="s">
        <v>4727</v>
      </c>
      <c r="BF23" t="s">
        <v>5046</v>
      </c>
      <c r="BG23" t="s">
        <v>189</v>
      </c>
      <c r="BH23" t="s">
        <v>189</v>
      </c>
      <c r="BI23" t="s">
        <v>2410</v>
      </c>
      <c r="BJ23">
        <v>100</v>
      </c>
      <c r="BK23" t="s">
        <v>6236</v>
      </c>
      <c r="BL23" s="7">
        <v>45163</v>
      </c>
      <c r="BM23" s="7">
        <v>45347</v>
      </c>
      <c r="BN23" t="s">
        <v>6242</v>
      </c>
      <c r="BO23" t="s">
        <v>5032</v>
      </c>
      <c r="BP23" t="s">
        <v>16</v>
      </c>
      <c r="BQ23" t="s">
        <v>189</v>
      </c>
      <c r="BR23" s="7">
        <v>46259</v>
      </c>
      <c r="BS23" t="s">
        <v>2414</v>
      </c>
      <c r="BT23" t="s">
        <v>2814</v>
      </c>
      <c r="BU23" t="s">
        <v>2435</v>
      </c>
      <c r="BV23" t="s">
        <v>189</v>
      </c>
      <c r="BW23" t="s">
        <v>189</v>
      </c>
      <c r="BX23" t="s">
        <v>16</v>
      </c>
      <c r="BY23" t="s">
        <v>189</v>
      </c>
      <c r="BZ23" t="s">
        <v>16</v>
      </c>
      <c r="CA23" t="s">
        <v>6478</v>
      </c>
      <c r="CB23" t="s">
        <v>9344</v>
      </c>
      <c r="CC23" t="s">
        <v>189</v>
      </c>
      <c r="CD23" t="s">
        <v>16</v>
      </c>
      <c r="CE23" t="s">
        <v>16</v>
      </c>
      <c r="CF23" t="s">
        <v>16</v>
      </c>
      <c r="CG23" t="s">
        <v>16</v>
      </c>
      <c r="CH23" t="s">
        <v>4959</v>
      </c>
      <c r="CI23">
        <v>1</v>
      </c>
      <c r="CJ23">
        <v>1</v>
      </c>
      <c r="CK23">
        <v>1</v>
      </c>
      <c r="CL23" t="s">
        <v>6307</v>
      </c>
      <c r="CM23">
        <v>23056</v>
      </c>
      <c r="CN23" t="s">
        <v>7115</v>
      </c>
      <c r="CO23" t="s">
        <v>2815</v>
      </c>
      <c r="CP23" t="s">
        <v>16</v>
      </c>
      <c r="CQ23" t="s">
        <v>189</v>
      </c>
      <c r="CR23" t="s">
        <v>189</v>
      </c>
      <c r="CS23" s="7"/>
      <c r="CT23" s="7">
        <v>44904</v>
      </c>
      <c r="CU23" t="s">
        <v>34</v>
      </c>
      <c r="CV23" t="s">
        <v>16</v>
      </c>
      <c r="CW23" t="s">
        <v>6307</v>
      </c>
      <c r="CX23" t="s">
        <v>189</v>
      </c>
      <c r="CY23" t="s">
        <v>6307</v>
      </c>
      <c r="CZ23" t="s">
        <v>189</v>
      </c>
      <c r="DA23">
        <v>2023</v>
      </c>
      <c r="DB23" s="139">
        <v>45160</v>
      </c>
      <c r="DC23">
        <v>8</v>
      </c>
      <c r="DD23">
        <v>35</v>
      </c>
      <c r="DE23" s="139">
        <v>45159</v>
      </c>
      <c r="DF23" t="s">
        <v>11478</v>
      </c>
      <c r="DG23" t="s">
        <v>11460</v>
      </c>
      <c r="DH23" t="s">
        <v>6029</v>
      </c>
      <c r="DI23" t="s">
        <v>9874</v>
      </c>
      <c r="DJ23" t="s">
        <v>6730</v>
      </c>
      <c r="DK23" t="s">
        <v>188</v>
      </c>
      <c r="DL23" t="s">
        <v>16</v>
      </c>
      <c r="DM23" t="s">
        <v>309</v>
      </c>
      <c r="DN23" t="s">
        <v>189</v>
      </c>
      <c r="DO23" t="s">
        <v>6791</v>
      </c>
      <c r="DP23" t="s">
        <v>16</v>
      </c>
      <c r="DQ23" t="s">
        <v>7194</v>
      </c>
      <c r="DR23" t="s">
        <v>9932</v>
      </c>
      <c r="DS23" t="s">
        <v>7195</v>
      </c>
      <c r="DT23" t="s">
        <v>11082</v>
      </c>
      <c r="EC23" s="66"/>
    </row>
    <row r="24" spans="1:133" x14ac:dyDescent="0.25">
      <c r="A24">
        <v>447</v>
      </c>
      <c r="B24" s="7">
        <v>45148</v>
      </c>
      <c r="C24" t="s">
        <v>189</v>
      </c>
      <c r="D24" t="s">
        <v>189</v>
      </c>
      <c r="E24" t="s">
        <v>6704</v>
      </c>
      <c r="F24" t="s">
        <v>181</v>
      </c>
      <c r="G24" t="s">
        <v>182</v>
      </c>
      <c r="H24" t="s">
        <v>1880</v>
      </c>
      <c r="I24">
        <v>2</v>
      </c>
      <c r="J24" t="s">
        <v>1234</v>
      </c>
      <c r="K24" t="s">
        <v>340</v>
      </c>
      <c r="L24" t="s">
        <v>100</v>
      </c>
      <c r="M24">
        <v>3.1</v>
      </c>
      <c r="N24" t="s">
        <v>13</v>
      </c>
      <c r="O24" t="s">
        <v>6696</v>
      </c>
      <c r="P24" t="s">
        <v>5768</v>
      </c>
      <c r="Q24" t="s">
        <v>6696</v>
      </c>
      <c r="R24" t="s">
        <v>16</v>
      </c>
      <c r="S24">
        <v>20</v>
      </c>
      <c r="T24" t="s">
        <v>32</v>
      </c>
      <c r="U24" t="s">
        <v>16</v>
      </c>
      <c r="V24" t="s">
        <v>6282</v>
      </c>
      <c r="W24" t="s">
        <v>189</v>
      </c>
      <c r="X24" t="s">
        <v>189</v>
      </c>
      <c r="Y24" t="s">
        <v>1925</v>
      </c>
      <c r="Z24" t="s">
        <v>16</v>
      </c>
      <c r="AA24" t="s">
        <v>16</v>
      </c>
      <c r="AB24" t="s">
        <v>16</v>
      </c>
      <c r="AC24" t="s">
        <v>6310</v>
      </c>
      <c r="AD24" t="s">
        <v>1235</v>
      </c>
      <c r="AE24" t="s">
        <v>1975</v>
      </c>
      <c r="AF24" t="s">
        <v>1926</v>
      </c>
      <c r="AG24" t="s">
        <v>58</v>
      </c>
      <c r="AH24" t="s">
        <v>1236</v>
      </c>
      <c r="AI24" t="s">
        <v>16</v>
      </c>
      <c r="AJ24" t="s">
        <v>16</v>
      </c>
      <c r="AK24" t="s">
        <v>16</v>
      </c>
      <c r="AL24"/>
      <c r="AM24">
        <v>3.1</v>
      </c>
      <c r="AN24">
        <v>22.425000000000001</v>
      </c>
      <c r="AO24">
        <v>24.239000000000001</v>
      </c>
      <c r="AP24" t="s">
        <v>184</v>
      </c>
      <c r="AQ24" t="s">
        <v>6744</v>
      </c>
      <c r="AR24" t="s">
        <v>9667</v>
      </c>
      <c r="AS24" t="s">
        <v>32</v>
      </c>
      <c r="AT24" t="s">
        <v>4840</v>
      </c>
      <c r="AU24" t="s">
        <v>6826</v>
      </c>
      <c r="AV24" t="s">
        <v>9855</v>
      </c>
      <c r="AW24" t="s">
        <v>11459</v>
      </c>
      <c r="AX24" t="s">
        <v>6028</v>
      </c>
      <c r="AY24" t="s">
        <v>4723</v>
      </c>
      <c r="AZ24" t="s">
        <v>9943</v>
      </c>
      <c r="BA24" t="s">
        <v>6695</v>
      </c>
      <c r="BB24" t="s">
        <v>9839</v>
      </c>
      <c r="BC24" t="s">
        <v>4465</v>
      </c>
      <c r="BD24" t="s">
        <v>6706</v>
      </c>
      <c r="BE24" t="s">
        <v>4727</v>
      </c>
      <c r="BF24" t="s">
        <v>4496</v>
      </c>
      <c r="BG24" t="s">
        <v>189</v>
      </c>
      <c r="BH24" t="s">
        <v>189</v>
      </c>
      <c r="BI24" t="s">
        <v>2410</v>
      </c>
      <c r="BJ24">
        <v>100</v>
      </c>
      <c r="BK24" t="s">
        <v>6282</v>
      </c>
      <c r="BL24" s="7">
        <v>45155</v>
      </c>
      <c r="BM24" s="7">
        <v>45339</v>
      </c>
      <c r="BN24" t="s">
        <v>6241</v>
      </c>
      <c r="BO24" t="s">
        <v>5580</v>
      </c>
      <c r="BP24" t="s">
        <v>16</v>
      </c>
      <c r="BQ24" t="s">
        <v>189</v>
      </c>
      <c r="BR24" s="7">
        <v>46251</v>
      </c>
      <c r="BS24" t="s">
        <v>2414</v>
      </c>
      <c r="BT24" t="s">
        <v>1233</v>
      </c>
      <c r="BU24" t="s">
        <v>2428</v>
      </c>
      <c r="BV24" t="s">
        <v>189</v>
      </c>
      <c r="BW24" t="s">
        <v>189</v>
      </c>
      <c r="BX24" t="s">
        <v>16</v>
      </c>
      <c r="BY24" t="s">
        <v>189</v>
      </c>
      <c r="BZ24" t="s">
        <v>16</v>
      </c>
      <c r="CA24" t="s">
        <v>6705</v>
      </c>
      <c r="CB24" t="s">
        <v>9344</v>
      </c>
      <c r="CC24" t="s">
        <v>189</v>
      </c>
      <c r="CD24" t="s">
        <v>16</v>
      </c>
      <c r="CE24" t="s">
        <v>16</v>
      </c>
      <c r="CF24" t="s">
        <v>16</v>
      </c>
      <c r="CG24" t="s">
        <v>16</v>
      </c>
      <c r="CH24" t="s">
        <v>2965</v>
      </c>
      <c r="CI24">
        <v>1</v>
      </c>
      <c r="CJ24">
        <v>1</v>
      </c>
      <c r="CK24">
        <v>1</v>
      </c>
      <c r="CL24" t="s">
        <v>6307</v>
      </c>
      <c r="CM24">
        <v>23054</v>
      </c>
      <c r="CN24" t="s">
        <v>16</v>
      </c>
      <c r="CO24" t="s">
        <v>1234</v>
      </c>
      <c r="CP24" t="s">
        <v>16</v>
      </c>
      <c r="CQ24" t="s">
        <v>189</v>
      </c>
      <c r="CR24" t="s">
        <v>185</v>
      </c>
      <c r="CS24" s="7"/>
      <c r="CT24" s="7">
        <v>44083</v>
      </c>
      <c r="CU24" t="s">
        <v>17</v>
      </c>
      <c r="CV24" t="s">
        <v>17</v>
      </c>
      <c r="CW24" t="s">
        <v>6307</v>
      </c>
      <c r="CX24" t="s">
        <v>189</v>
      </c>
      <c r="CY24" t="s">
        <v>6307</v>
      </c>
      <c r="CZ24" t="s">
        <v>189</v>
      </c>
      <c r="DA24">
        <v>2023</v>
      </c>
      <c r="DB24" s="139">
        <v>45148</v>
      </c>
      <c r="DC24">
        <v>8</v>
      </c>
      <c r="DD24">
        <v>33</v>
      </c>
      <c r="DE24" s="139">
        <v>45145</v>
      </c>
      <c r="DF24" t="s">
        <v>11487</v>
      </c>
      <c r="DG24" t="s">
        <v>11460</v>
      </c>
      <c r="DH24" t="s">
        <v>6031</v>
      </c>
      <c r="DI24" t="s">
        <v>9874</v>
      </c>
      <c r="DJ24" t="s">
        <v>6730</v>
      </c>
      <c r="DK24" t="s">
        <v>252</v>
      </c>
      <c r="DL24" t="s">
        <v>9800</v>
      </c>
      <c r="DM24" t="s">
        <v>1235</v>
      </c>
      <c r="DN24" t="s">
        <v>189</v>
      </c>
      <c r="DO24" t="s">
        <v>2051</v>
      </c>
      <c r="DP24" t="s">
        <v>16</v>
      </c>
      <c r="DQ24" t="s">
        <v>7209</v>
      </c>
      <c r="DR24" t="s">
        <v>9944</v>
      </c>
      <c r="DS24" t="s">
        <v>7210</v>
      </c>
      <c r="DT24" t="s">
        <v>10761</v>
      </c>
      <c r="EC24" s="66"/>
    </row>
    <row r="25" spans="1:133" x14ac:dyDescent="0.25">
      <c r="A25">
        <v>446</v>
      </c>
      <c r="B25" s="7">
        <v>45147</v>
      </c>
      <c r="C25" t="s">
        <v>189</v>
      </c>
      <c r="D25" t="s">
        <v>4464</v>
      </c>
      <c r="E25" t="s">
        <v>6707</v>
      </c>
      <c r="F25" t="s">
        <v>199</v>
      </c>
      <c r="G25" t="s">
        <v>182</v>
      </c>
      <c r="H25" t="s">
        <v>1881</v>
      </c>
      <c r="I25">
        <v>1</v>
      </c>
      <c r="J25" t="s">
        <v>6700</v>
      </c>
      <c r="K25" t="s">
        <v>11</v>
      </c>
      <c r="L25" t="s">
        <v>12</v>
      </c>
      <c r="M25">
        <v>2.569</v>
      </c>
      <c r="N25" t="s">
        <v>13</v>
      </c>
      <c r="O25" t="s">
        <v>1752</v>
      </c>
      <c r="P25" t="s">
        <v>16</v>
      </c>
      <c r="Q25" t="s">
        <v>16</v>
      </c>
      <c r="R25" t="s">
        <v>16</v>
      </c>
      <c r="S25"/>
      <c r="T25" t="s">
        <v>22</v>
      </c>
      <c r="U25" t="s">
        <v>4464</v>
      </c>
      <c r="V25" t="s">
        <v>6282</v>
      </c>
      <c r="W25" t="s">
        <v>189</v>
      </c>
      <c r="X25" t="s">
        <v>189</v>
      </c>
      <c r="Y25" t="s">
        <v>1925</v>
      </c>
      <c r="Z25" t="s">
        <v>16</v>
      </c>
      <c r="AA25" t="s">
        <v>4711</v>
      </c>
      <c r="AB25" t="s">
        <v>16</v>
      </c>
      <c r="AC25" t="s">
        <v>6307</v>
      </c>
      <c r="AD25" t="s">
        <v>6701</v>
      </c>
      <c r="AE25" t="s">
        <v>11</v>
      </c>
      <c r="AF25" t="s">
        <v>1932</v>
      </c>
      <c r="AG25" t="s">
        <v>52</v>
      </c>
      <c r="AH25" t="s">
        <v>2506</v>
      </c>
      <c r="AI25" t="s">
        <v>16</v>
      </c>
      <c r="AJ25" t="s">
        <v>2573</v>
      </c>
      <c r="AK25" t="s">
        <v>6245</v>
      </c>
      <c r="AL25">
        <v>21630</v>
      </c>
      <c r="AM25">
        <v>0.35499999999999998</v>
      </c>
      <c r="AN25">
        <v>2.569</v>
      </c>
      <c r="AO25">
        <v>2.7770000000000001</v>
      </c>
      <c r="AP25" t="s">
        <v>184</v>
      </c>
      <c r="AQ25" t="s">
        <v>6744</v>
      </c>
      <c r="AR25" t="s">
        <v>9667</v>
      </c>
      <c r="AS25" t="s">
        <v>22</v>
      </c>
      <c r="AT25" t="s">
        <v>9802</v>
      </c>
      <c r="AU25" t="s">
        <v>9873</v>
      </c>
      <c r="AV25" t="s">
        <v>9855</v>
      </c>
      <c r="AW25" t="s">
        <v>11459</v>
      </c>
      <c r="AX25" t="s">
        <v>6028</v>
      </c>
      <c r="AY25" t="s">
        <v>4723</v>
      </c>
      <c r="AZ25" t="s">
        <v>6827</v>
      </c>
      <c r="BA25" t="s">
        <v>6699</v>
      </c>
      <c r="BB25" t="s">
        <v>9839</v>
      </c>
      <c r="BC25" t="s">
        <v>4464</v>
      </c>
      <c r="BD25" t="s">
        <v>6711</v>
      </c>
      <c r="BE25" t="s">
        <v>4727</v>
      </c>
      <c r="BF25" t="s">
        <v>5046</v>
      </c>
      <c r="BG25" t="s">
        <v>189</v>
      </c>
      <c r="BH25" t="s">
        <v>189</v>
      </c>
      <c r="BI25" t="s">
        <v>2410</v>
      </c>
      <c r="BJ25">
        <v>100</v>
      </c>
      <c r="BK25" t="s">
        <v>6282</v>
      </c>
      <c r="BL25" s="7">
        <v>45149</v>
      </c>
      <c r="BM25" s="7">
        <v>45333</v>
      </c>
      <c r="BN25" t="s">
        <v>6241</v>
      </c>
      <c r="BO25" t="s">
        <v>6710</v>
      </c>
      <c r="BP25" t="s">
        <v>16</v>
      </c>
      <c r="BQ25" t="s">
        <v>189</v>
      </c>
      <c r="BR25" s="7">
        <v>46245</v>
      </c>
      <c r="BS25" t="s">
        <v>2414</v>
      </c>
      <c r="BT25" t="s">
        <v>6707</v>
      </c>
      <c r="BU25" t="s">
        <v>189</v>
      </c>
      <c r="BV25" t="s">
        <v>189</v>
      </c>
      <c r="BW25" t="s">
        <v>189</v>
      </c>
      <c r="BX25" t="s">
        <v>16</v>
      </c>
      <c r="BY25" t="s">
        <v>189</v>
      </c>
      <c r="BZ25" t="s">
        <v>16</v>
      </c>
      <c r="CA25" t="s">
        <v>6708</v>
      </c>
      <c r="CB25" t="s">
        <v>9344</v>
      </c>
      <c r="CC25" t="s">
        <v>189</v>
      </c>
      <c r="CD25" t="s">
        <v>16</v>
      </c>
      <c r="CE25" t="s">
        <v>16</v>
      </c>
      <c r="CF25" t="s">
        <v>16</v>
      </c>
      <c r="CG25" t="s">
        <v>16</v>
      </c>
      <c r="CH25" t="s">
        <v>2630</v>
      </c>
      <c r="CI25">
        <v>1</v>
      </c>
      <c r="CJ25">
        <v>1</v>
      </c>
      <c r="CK25">
        <v>1</v>
      </c>
      <c r="CL25" t="s">
        <v>6307</v>
      </c>
      <c r="CM25">
        <v>23053</v>
      </c>
      <c r="CN25" t="s">
        <v>16</v>
      </c>
      <c r="CO25" t="s">
        <v>6709</v>
      </c>
      <c r="CP25" t="s">
        <v>16</v>
      </c>
      <c r="CQ25" t="s">
        <v>189</v>
      </c>
      <c r="CR25" t="s">
        <v>185</v>
      </c>
      <c r="CS25" s="7"/>
      <c r="CT25" s="7">
        <v>45147</v>
      </c>
      <c r="CU25" t="s">
        <v>17</v>
      </c>
      <c r="CV25" t="s">
        <v>17</v>
      </c>
      <c r="CW25" t="s">
        <v>6307</v>
      </c>
      <c r="CX25" t="s">
        <v>189</v>
      </c>
      <c r="CY25" t="s">
        <v>6307</v>
      </c>
      <c r="CZ25" t="s">
        <v>189</v>
      </c>
      <c r="DA25">
        <v>2023</v>
      </c>
      <c r="DB25" s="139">
        <v>45147</v>
      </c>
      <c r="DC25">
        <v>8</v>
      </c>
      <c r="DD25">
        <v>33</v>
      </c>
      <c r="DE25" s="139">
        <v>45145</v>
      </c>
      <c r="DF25" t="s">
        <v>11487</v>
      </c>
      <c r="DG25" t="s">
        <v>11460</v>
      </c>
      <c r="DH25" t="s">
        <v>6031</v>
      </c>
      <c r="DI25" t="s">
        <v>9874</v>
      </c>
      <c r="DJ25" t="s">
        <v>6730</v>
      </c>
      <c r="DK25" t="s">
        <v>188</v>
      </c>
      <c r="DL25" t="s">
        <v>16</v>
      </c>
      <c r="DM25" t="s">
        <v>16</v>
      </c>
      <c r="DN25" t="s">
        <v>189</v>
      </c>
      <c r="DO25" t="s">
        <v>2052</v>
      </c>
      <c r="DP25" t="s">
        <v>16</v>
      </c>
      <c r="DQ25" t="s">
        <v>7211</v>
      </c>
      <c r="DR25" t="s">
        <v>9945</v>
      </c>
      <c r="DS25" t="s">
        <v>7212</v>
      </c>
      <c r="DT25" t="s">
        <v>11026</v>
      </c>
      <c r="EC25" s="66"/>
    </row>
    <row r="26" spans="1:133" x14ac:dyDescent="0.25">
      <c r="A26">
        <v>445</v>
      </c>
      <c r="B26" s="7">
        <v>45141</v>
      </c>
      <c r="C26" t="s">
        <v>189</v>
      </c>
      <c r="D26" t="s">
        <v>189</v>
      </c>
      <c r="E26" t="s">
        <v>6678</v>
      </c>
      <c r="F26" t="s">
        <v>181</v>
      </c>
      <c r="G26" t="s">
        <v>182</v>
      </c>
      <c r="H26" t="s">
        <v>1881</v>
      </c>
      <c r="I26">
        <v>1</v>
      </c>
      <c r="J26" t="s">
        <v>6677</v>
      </c>
      <c r="K26" t="s">
        <v>11</v>
      </c>
      <c r="L26" t="s">
        <v>100</v>
      </c>
      <c r="M26">
        <v>1.5</v>
      </c>
      <c r="N26" t="s">
        <v>13</v>
      </c>
      <c r="O26" t="s">
        <v>31</v>
      </c>
      <c r="P26" t="s">
        <v>57</v>
      </c>
      <c r="Q26" t="s">
        <v>31</v>
      </c>
      <c r="R26" t="s">
        <v>16</v>
      </c>
      <c r="S26">
        <v>50</v>
      </c>
      <c r="T26" t="s">
        <v>22</v>
      </c>
      <c r="U26" t="s">
        <v>16</v>
      </c>
      <c r="V26" t="s">
        <v>1883</v>
      </c>
      <c r="W26" t="s">
        <v>189</v>
      </c>
      <c r="X26" t="s">
        <v>189</v>
      </c>
      <c r="Y26" t="s">
        <v>1925</v>
      </c>
      <c r="Z26" t="s">
        <v>16</v>
      </c>
      <c r="AA26" t="s">
        <v>16</v>
      </c>
      <c r="AB26" t="s">
        <v>16</v>
      </c>
      <c r="AC26" t="s">
        <v>6307</v>
      </c>
      <c r="AD26" t="s">
        <v>6679</v>
      </c>
      <c r="AE26" t="s">
        <v>11</v>
      </c>
      <c r="AF26" t="s">
        <v>16</v>
      </c>
      <c r="AG26" t="s">
        <v>52</v>
      </c>
      <c r="AH26" t="s">
        <v>1466</v>
      </c>
      <c r="AI26" t="s">
        <v>16</v>
      </c>
      <c r="AJ26" t="s">
        <v>311</v>
      </c>
      <c r="AK26" t="s">
        <v>6245</v>
      </c>
      <c r="AL26">
        <v>1000</v>
      </c>
      <c r="AM26">
        <v>1.5</v>
      </c>
      <c r="AN26">
        <v>10.763999999999999</v>
      </c>
      <c r="AO26">
        <v>11.71</v>
      </c>
      <c r="AP26" t="s">
        <v>184</v>
      </c>
      <c r="AQ26" t="s">
        <v>6745</v>
      </c>
      <c r="AR26" t="s">
        <v>16</v>
      </c>
      <c r="AS26" t="s">
        <v>22</v>
      </c>
      <c r="AT26" t="s">
        <v>9802</v>
      </c>
      <c r="AU26" t="s">
        <v>9873</v>
      </c>
      <c r="AV26" t="s">
        <v>9855</v>
      </c>
      <c r="AW26" t="s">
        <v>11459</v>
      </c>
      <c r="AX26" t="s">
        <v>6028</v>
      </c>
      <c r="AY26" t="s">
        <v>4723</v>
      </c>
      <c r="AZ26" t="s">
        <v>6828</v>
      </c>
      <c r="BA26" t="s">
        <v>6676</v>
      </c>
      <c r="BB26" t="s">
        <v>9839</v>
      </c>
      <c r="BC26" t="s">
        <v>5972</v>
      </c>
      <c r="BD26" t="s">
        <v>4536</v>
      </c>
      <c r="BE26" t="s">
        <v>4727</v>
      </c>
      <c r="BF26" t="s">
        <v>4496</v>
      </c>
      <c r="BG26" t="s">
        <v>189</v>
      </c>
      <c r="BH26" t="s">
        <v>189</v>
      </c>
      <c r="BI26" t="s">
        <v>2410</v>
      </c>
      <c r="BJ26">
        <v>100</v>
      </c>
      <c r="BK26" t="s">
        <v>1883</v>
      </c>
      <c r="BL26" s="7">
        <v>45147</v>
      </c>
      <c r="BM26" s="7">
        <v>45331</v>
      </c>
      <c r="BN26" t="s">
        <v>6241</v>
      </c>
      <c r="BO26" t="s">
        <v>5589</v>
      </c>
      <c r="BP26" t="s">
        <v>16</v>
      </c>
      <c r="BQ26" t="s">
        <v>189</v>
      </c>
      <c r="BR26" s="7">
        <v>46243</v>
      </c>
      <c r="BS26" t="s">
        <v>2414</v>
      </c>
      <c r="BT26" t="s">
        <v>6678</v>
      </c>
      <c r="BU26" t="s">
        <v>189</v>
      </c>
      <c r="BV26" t="s">
        <v>189</v>
      </c>
      <c r="BW26" t="s">
        <v>189</v>
      </c>
      <c r="BX26" t="s">
        <v>16</v>
      </c>
      <c r="BY26" t="s">
        <v>189</v>
      </c>
      <c r="BZ26" t="s">
        <v>16</v>
      </c>
      <c r="CA26" t="s">
        <v>6680</v>
      </c>
      <c r="CB26" t="s">
        <v>9344</v>
      </c>
      <c r="CC26" t="s">
        <v>189</v>
      </c>
      <c r="CD26" t="s">
        <v>16</v>
      </c>
      <c r="CE26" t="s">
        <v>16</v>
      </c>
      <c r="CF26" t="s">
        <v>16</v>
      </c>
      <c r="CG26" t="s">
        <v>16</v>
      </c>
      <c r="CH26" t="s">
        <v>4861</v>
      </c>
      <c r="CI26">
        <v>1</v>
      </c>
      <c r="CJ26">
        <v>1</v>
      </c>
      <c r="CK26">
        <v>1</v>
      </c>
      <c r="CL26" t="s">
        <v>6307</v>
      </c>
      <c r="CM26">
        <v>23052</v>
      </c>
      <c r="CN26" t="s">
        <v>7115</v>
      </c>
      <c r="CO26" t="s">
        <v>6681</v>
      </c>
      <c r="CP26" t="s">
        <v>16</v>
      </c>
      <c r="CQ26" t="s">
        <v>189</v>
      </c>
      <c r="CR26" t="s">
        <v>189</v>
      </c>
      <c r="CS26" s="7"/>
      <c r="CT26" s="7">
        <v>45141</v>
      </c>
      <c r="CU26" t="s">
        <v>34</v>
      </c>
      <c r="CV26" t="s">
        <v>16</v>
      </c>
      <c r="CW26" t="s">
        <v>6307</v>
      </c>
      <c r="CX26" t="s">
        <v>189</v>
      </c>
      <c r="CY26" t="s">
        <v>6307</v>
      </c>
      <c r="CZ26" t="s">
        <v>189</v>
      </c>
      <c r="DA26">
        <v>2023</v>
      </c>
      <c r="DB26" s="139">
        <v>45141</v>
      </c>
      <c r="DC26">
        <v>8</v>
      </c>
      <c r="DD26">
        <v>32</v>
      </c>
      <c r="DE26" s="139">
        <v>45138</v>
      </c>
      <c r="DF26" t="s">
        <v>11488</v>
      </c>
      <c r="DG26" t="s">
        <v>11460</v>
      </c>
      <c r="DH26" t="s">
        <v>6032</v>
      </c>
      <c r="DI26" t="s">
        <v>9874</v>
      </c>
      <c r="DJ26" t="s">
        <v>6730</v>
      </c>
      <c r="DK26" t="s">
        <v>188</v>
      </c>
      <c r="DL26" t="s">
        <v>16</v>
      </c>
      <c r="DM26" t="s">
        <v>16</v>
      </c>
      <c r="DN26" t="s">
        <v>189</v>
      </c>
      <c r="DO26" t="s">
        <v>2051</v>
      </c>
      <c r="DP26" t="s">
        <v>16</v>
      </c>
      <c r="DQ26" t="s">
        <v>7222</v>
      </c>
      <c r="DR26" t="s">
        <v>9950</v>
      </c>
      <c r="DS26" t="s">
        <v>7223</v>
      </c>
      <c r="DT26" t="s">
        <v>11084</v>
      </c>
      <c r="EC26" s="66"/>
    </row>
    <row r="27" spans="1:133" x14ac:dyDescent="0.25">
      <c r="A27">
        <v>444</v>
      </c>
      <c r="B27" s="7">
        <v>45140</v>
      </c>
      <c r="C27" t="s">
        <v>189</v>
      </c>
      <c r="D27" t="s">
        <v>189</v>
      </c>
      <c r="E27" t="s">
        <v>6684</v>
      </c>
      <c r="F27" t="s">
        <v>181</v>
      </c>
      <c r="G27" t="s">
        <v>182</v>
      </c>
      <c r="H27" t="s">
        <v>1882</v>
      </c>
      <c r="I27">
        <v>1</v>
      </c>
      <c r="J27" t="s">
        <v>3149</v>
      </c>
      <c r="K27" t="s">
        <v>1958</v>
      </c>
      <c r="L27" t="s">
        <v>100</v>
      </c>
      <c r="M27">
        <v>8</v>
      </c>
      <c r="N27" t="s">
        <v>13</v>
      </c>
      <c r="O27" t="s">
        <v>1981</v>
      </c>
      <c r="P27" t="s">
        <v>247</v>
      </c>
      <c r="Q27" t="s">
        <v>554</v>
      </c>
      <c r="R27" t="s">
        <v>554</v>
      </c>
      <c r="S27">
        <v>30</v>
      </c>
      <c r="T27" t="s">
        <v>32</v>
      </c>
      <c r="U27" t="s">
        <v>16</v>
      </c>
      <c r="V27" t="s">
        <v>6282</v>
      </c>
      <c r="W27" t="s">
        <v>189</v>
      </c>
      <c r="X27" t="s">
        <v>189</v>
      </c>
      <c r="Y27" t="s">
        <v>4341</v>
      </c>
      <c r="Z27" t="s">
        <v>16</v>
      </c>
      <c r="AA27" t="s">
        <v>16</v>
      </c>
      <c r="AB27" t="s">
        <v>16</v>
      </c>
      <c r="AC27" t="s">
        <v>6310</v>
      </c>
      <c r="AD27" t="s">
        <v>3146</v>
      </c>
      <c r="AE27" t="s">
        <v>3145</v>
      </c>
      <c r="AF27" t="s">
        <v>1926</v>
      </c>
      <c r="AG27" t="s">
        <v>18</v>
      </c>
      <c r="AH27" t="s">
        <v>365</v>
      </c>
      <c r="AI27" t="s">
        <v>16</v>
      </c>
      <c r="AJ27" t="s">
        <v>16</v>
      </c>
      <c r="AK27" t="s">
        <v>16</v>
      </c>
      <c r="AL27">
        <v>10000</v>
      </c>
      <c r="AM27">
        <v>8</v>
      </c>
      <c r="AN27">
        <v>57.64</v>
      </c>
      <c r="AO27">
        <v>62.415999999999997</v>
      </c>
      <c r="AP27" t="s">
        <v>184</v>
      </c>
      <c r="AQ27" t="s">
        <v>5653</v>
      </c>
      <c r="AR27" t="s">
        <v>9682</v>
      </c>
      <c r="AS27" t="s">
        <v>32</v>
      </c>
      <c r="AT27" t="s">
        <v>4840</v>
      </c>
      <c r="AU27" t="s">
        <v>9913</v>
      </c>
      <c r="AV27" t="s">
        <v>9855</v>
      </c>
      <c r="AW27" t="s">
        <v>11459</v>
      </c>
      <c r="AX27" t="s">
        <v>6028</v>
      </c>
      <c r="AY27" t="s">
        <v>16</v>
      </c>
      <c r="AZ27" t="s">
        <v>6686</v>
      </c>
      <c r="BA27" t="s">
        <v>6682</v>
      </c>
      <c r="BB27" t="s">
        <v>9839</v>
      </c>
      <c r="BC27" t="s">
        <v>4465</v>
      </c>
      <c r="BD27" t="s">
        <v>4537</v>
      </c>
      <c r="BE27" t="s">
        <v>4727</v>
      </c>
      <c r="BF27" t="s">
        <v>4496</v>
      </c>
      <c r="BG27" t="s">
        <v>189</v>
      </c>
      <c r="BH27" t="s">
        <v>189</v>
      </c>
      <c r="BI27" t="s">
        <v>2755</v>
      </c>
      <c r="BJ27">
        <v>99.813999999999993</v>
      </c>
      <c r="BK27" t="s">
        <v>6282</v>
      </c>
      <c r="BL27" s="7">
        <v>45147</v>
      </c>
      <c r="BM27" s="7">
        <v>45331</v>
      </c>
      <c r="BN27" t="s">
        <v>6240</v>
      </c>
      <c r="BO27" t="s">
        <v>5275</v>
      </c>
      <c r="BP27" t="s">
        <v>16</v>
      </c>
      <c r="BQ27" t="s">
        <v>189</v>
      </c>
      <c r="BR27" s="7">
        <v>46243</v>
      </c>
      <c r="BS27" t="s">
        <v>2414</v>
      </c>
      <c r="BT27" t="s">
        <v>6683</v>
      </c>
      <c r="BU27" t="s">
        <v>2440</v>
      </c>
      <c r="BV27" t="s">
        <v>189</v>
      </c>
      <c r="BW27" t="s">
        <v>189</v>
      </c>
      <c r="BX27" t="s">
        <v>16</v>
      </c>
      <c r="BY27" t="s">
        <v>189</v>
      </c>
      <c r="BZ27" t="s">
        <v>16</v>
      </c>
      <c r="CA27" t="s">
        <v>6685</v>
      </c>
      <c r="CB27" t="s">
        <v>9344</v>
      </c>
      <c r="CC27" t="s">
        <v>189</v>
      </c>
      <c r="CD27" t="s">
        <v>16</v>
      </c>
      <c r="CE27" t="s">
        <v>16</v>
      </c>
      <c r="CF27" t="s">
        <v>199</v>
      </c>
      <c r="CG27" t="s">
        <v>16</v>
      </c>
      <c r="CH27" t="s">
        <v>4862</v>
      </c>
      <c r="CI27">
        <v>1</v>
      </c>
      <c r="CJ27">
        <v>1</v>
      </c>
      <c r="CK27">
        <v>1</v>
      </c>
      <c r="CL27" t="s">
        <v>6307</v>
      </c>
      <c r="CM27">
        <v>23051</v>
      </c>
      <c r="CN27" t="s">
        <v>16</v>
      </c>
      <c r="CO27" t="s">
        <v>3149</v>
      </c>
      <c r="CP27" t="s">
        <v>6875</v>
      </c>
      <c r="CQ27" t="s">
        <v>189</v>
      </c>
      <c r="CR27" t="s">
        <v>189</v>
      </c>
      <c r="CS27" s="7"/>
      <c r="CT27" s="7">
        <v>41907</v>
      </c>
      <c r="CU27" t="s">
        <v>29</v>
      </c>
      <c r="CV27" t="s">
        <v>29</v>
      </c>
      <c r="CW27" t="s">
        <v>6307</v>
      </c>
      <c r="CX27" t="s">
        <v>189</v>
      </c>
      <c r="CY27" t="s">
        <v>6307</v>
      </c>
      <c r="CZ27" t="s">
        <v>189</v>
      </c>
      <c r="DA27">
        <v>2023</v>
      </c>
      <c r="DB27" s="139">
        <v>45140</v>
      </c>
      <c r="DC27">
        <v>8</v>
      </c>
      <c r="DD27">
        <v>32</v>
      </c>
      <c r="DE27" s="139">
        <v>45138</v>
      </c>
      <c r="DF27" t="s">
        <v>11488</v>
      </c>
      <c r="DG27" t="s">
        <v>11460</v>
      </c>
      <c r="DH27" t="s">
        <v>6032</v>
      </c>
      <c r="DI27" t="s">
        <v>9874</v>
      </c>
      <c r="DJ27" t="s">
        <v>6730</v>
      </c>
      <c r="DK27" t="s">
        <v>252</v>
      </c>
      <c r="DL27" t="s">
        <v>9800</v>
      </c>
      <c r="DM27" t="s">
        <v>3146</v>
      </c>
      <c r="DN27" t="s">
        <v>189</v>
      </c>
      <c r="DO27" t="s">
        <v>2051</v>
      </c>
      <c r="DP27" t="s">
        <v>16</v>
      </c>
      <c r="DQ27" t="s">
        <v>7224</v>
      </c>
      <c r="DR27" t="s">
        <v>9951</v>
      </c>
      <c r="DS27" t="s">
        <v>7225</v>
      </c>
      <c r="DT27" t="s">
        <v>10857</v>
      </c>
      <c r="EC27" s="66"/>
    </row>
    <row r="28" spans="1:133" x14ac:dyDescent="0.25">
      <c r="A28">
        <v>443</v>
      </c>
      <c r="B28" s="7">
        <v>45138</v>
      </c>
      <c r="C28" t="s">
        <v>189</v>
      </c>
      <c r="D28" t="s">
        <v>189</v>
      </c>
      <c r="E28" t="s">
        <v>6693</v>
      </c>
      <c r="F28" t="s">
        <v>199</v>
      </c>
      <c r="G28" t="s">
        <v>203</v>
      </c>
      <c r="H28" t="s">
        <v>1882</v>
      </c>
      <c r="I28">
        <v>3</v>
      </c>
      <c r="J28" t="s">
        <v>519</v>
      </c>
      <c r="K28" t="s">
        <v>91</v>
      </c>
      <c r="L28" t="s">
        <v>100</v>
      </c>
      <c r="M28">
        <v>4</v>
      </c>
      <c r="N28" t="s">
        <v>1988</v>
      </c>
      <c r="O28" t="s">
        <v>488</v>
      </c>
      <c r="P28" t="s">
        <v>6691</v>
      </c>
      <c r="Q28" t="s">
        <v>6692</v>
      </c>
      <c r="R28" t="s">
        <v>6692</v>
      </c>
      <c r="S28">
        <v>45</v>
      </c>
      <c r="T28" t="s">
        <v>32</v>
      </c>
      <c r="U28" t="s">
        <v>16</v>
      </c>
      <c r="V28" t="s">
        <v>6282</v>
      </c>
      <c r="W28" t="s">
        <v>189</v>
      </c>
      <c r="X28" t="s">
        <v>189</v>
      </c>
      <c r="Y28" t="s">
        <v>4341</v>
      </c>
      <c r="Z28" t="s">
        <v>411</v>
      </c>
      <c r="AA28" t="s">
        <v>5463</v>
      </c>
      <c r="AB28" t="s">
        <v>4357</v>
      </c>
      <c r="AC28" t="s">
        <v>6310</v>
      </c>
      <c r="AD28" t="s">
        <v>523</v>
      </c>
      <c r="AE28" t="s">
        <v>1951</v>
      </c>
      <c r="AF28" t="s">
        <v>1926</v>
      </c>
      <c r="AG28" t="s">
        <v>129</v>
      </c>
      <c r="AH28" t="s">
        <v>16</v>
      </c>
      <c r="AI28" t="s">
        <v>16</v>
      </c>
      <c r="AJ28" t="s">
        <v>16</v>
      </c>
      <c r="AK28" t="s">
        <v>16</v>
      </c>
      <c r="AL28">
        <v>20000</v>
      </c>
      <c r="AM28">
        <v>4</v>
      </c>
      <c r="AN28">
        <v>28.576000000000001</v>
      </c>
      <c r="AO28">
        <v>31.196000000000002</v>
      </c>
      <c r="AP28" t="s">
        <v>240</v>
      </c>
      <c r="AQ28" t="s">
        <v>5653</v>
      </c>
      <c r="AR28" t="s">
        <v>9682</v>
      </c>
      <c r="AS28" t="s">
        <v>32</v>
      </c>
      <c r="AT28" t="s">
        <v>4840</v>
      </c>
      <c r="AU28" t="s">
        <v>6826</v>
      </c>
      <c r="AV28" t="s">
        <v>9855</v>
      </c>
      <c r="AW28" t="s">
        <v>11459</v>
      </c>
      <c r="AX28" t="s">
        <v>6033</v>
      </c>
      <c r="AY28" t="s">
        <v>16</v>
      </c>
      <c r="AZ28" t="s">
        <v>4636</v>
      </c>
      <c r="BA28" t="s">
        <v>6690</v>
      </c>
      <c r="BB28" t="s">
        <v>9840</v>
      </c>
      <c r="BC28" t="s">
        <v>4465</v>
      </c>
      <c r="BD28" t="s">
        <v>4502</v>
      </c>
      <c r="BE28" t="s">
        <v>4735</v>
      </c>
      <c r="BF28" t="s">
        <v>6723</v>
      </c>
      <c r="BG28" t="s">
        <v>189</v>
      </c>
      <c r="BH28" t="s">
        <v>189</v>
      </c>
      <c r="BI28" t="s">
        <v>4609</v>
      </c>
      <c r="BJ28">
        <v>99.721999999999994</v>
      </c>
      <c r="BK28" t="s">
        <v>6282</v>
      </c>
      <c r="BL28" s="7">
        <v>45145</v>
      </c>
      <c r="BM28" s="7">
        <v>45329</v>
      </c>
      <c r="BN28" t="s">
        <v>6240</v>
      </c>
      <c r="BO28" t="s">
        <v>5005</v>
      </c>
      <c r="BP28" t="s">
        <v>16</v>
      </c>
      <c r="BQ28" t="s">
        <v>189</v>
      </c>
      <c r="BR28" s="7">
        <v>46425</v>
      </c>
      <c r="BS28" t="s">
        <v>2414</v>
      </c>
      <c r="BT28" t="s">
        <v>6693</v>
      </c>
      <c r="BU28" t="s">
        <v>189</v>
      </c>
      <c r="BV28" t="s">
        <v>189</v>
      </c>
      <c r="BW28" t="s">
        <v>189</v>
      </c>
      <c r="BX28" t="s">
        <v>16</v>
      </c>
      <c r="BY28" t="s">
        <v>189</v>
      </c>
      <c r="BZ28" t="s">
        <v>7230</v>
      </c>
      <c r="CA28" t="s">
        <v>6694</v>
      </c>
      <c r="CB28" t="s">
        <v>9344</v>
      </c>
      <c r="CC28" t="s">
        <v>189</v>
      </c>
      <c r="CD28" t="s">
        <v>16</v>
      </c>
      <c r="CE28" t="s">
        <v>16</v>
      </c>
      <c r="CF28" t="s">
        <v>199</v>
      </c>
      <c r="CG28" t="s">
        <v>16</v>
      </c>
      <c r="CH28" t="s">
        <v>2073</v>
      </c>
      <c r="CI28">
        <v>1</v>
      </c>
      <c r="CJ28">
        <v>1</v>
      </c>
      <c r="CK28">
        <v>1</v>
      </c>
      <c r="CL28" t="s">
        <v>6307</v>
      </c>
      <c r="CM28">
        <v>23050</v>
      </c>
      <c r="CN28" t="s">
        <v>16</v>
      </c>
      <c r="CO28" t="s">
        <v>519</v>
      </c>
      <c r="CP28" t="s">
        <v>7122</v>
      </c>
      <c r="CQ28" t="s">
        <v>9683</v>
      </c>
      <c r="CR28" t="s">
        <v>16</v>
      </c>
      <c r="CS28" s="7"/>
      <c r="CT28" s="7">
        <v>43063</v>
      </c>
      <c r="CU28" t="s">
        <v>29</v>
      </c>
      <c r="CV28" t="s">
        <v>16</v>
      </c>
      <c r="CW28" t="s">
        <v>6307</v>
      </c>
      <c r="CX28" t="s">
        <v>189</v>
      </c>
      <c r="CY28" t="s">
        <v>6307</v>
      </c>
      <c r="CZ28" t="s">
        <v>189</v>
      </c>
      <c r="DA28">
        <v>2023</v>
      </c>
      <c r="DB28" s="139">
        <v>45138</v>
      </c>
      <c r="DC28">
        <v>7</v>
      </c>
      <c r="DD28">
        <v>32</v>
      </c>
      <c r="DE28" s="139">
        <v>45138</v>
      </c>
      <c r="DF28" t="s">
        <v>11488</v>
      </c>
      <c r="DG28" t="s">
        <v>11460</v>
      </c>
      <c r="DH28" t="s">
        <v>6032</v>
      </c>
      <c r="DI28" t="s">
        <v>9912</v>
      </c>
      <c r="DJ28" t="s">
        <v>6730</v>
      </c>
      <c r="DK28" t="s">
        <v>252</v>
      </c>
      <c r="DL28" t="s">
        <v>9800</v>
      </c>
      <c r="DM28" t="s">
        <v>523</v>
      </c>
      <c r="DN28" t="s">
        <v>189</v>
      </c>
      <c r="DO28" t="s">
        <v>2051</v>
      </c>
      <c r="DP28" t="s">
        <v>16</v>
      </c>
      <c r="DQ28" t="s">
        <v>7231</v>
      </c>
      <c r="DR28" t="s">
        <v>9955</v>
      </c>
      <c r="DS28" t="s">
        <v>7232</v>
      </c>
      <c r="DT28" t="s">
        <v>10858</v>
      </c>
      <c r="EC28" s="66"/>
    </row>
    <row r="29" spans="1:133" x14ac:dyDescent="0.25">
      <c r="A29">
        <v>442</v>
      </c>
      <c r="B29" s="7">
        <v>45127</v>
      </c>
      <c r="C29" t="s">
        <v>189</v>
      </c>
      <c r="D29" t="s">
        <v>4464</v>
      </c>
      <c r="E29" t="s">
        <v>6340</v>
      </c>
      <c r="F29" t="s">
        <v>181</v>
      </c>
      <c r="G29" t="s">
        <v>182</v>
      </c>
      <c r="H29" t="s">
        <v>1881</v>
      </c>
      <c r="I29">
        <v>1</v>
      </c>
      <c r="J29" t="s">
        <v>6331</v>
      </c>
      <c r="K29" t="s">
        <v>11</v>
      </c>
      <c r="L29" t="s">
        <v>12</v>
      </c>
      <c r="M29">
        <v>4.5999999999999996</v>
      </c>
      <c r="N29" t="s">
        <v>2048</v>
      </c>
      <c r="O29" t="s">
        <v>157</v>
      </c>
      <c r="P29" t="s">
        <v>6332</v>
      </c>
      <c r="Q29" t="s">
        <v>157</v>
      </c>
      <c r="R29" t="s">
        <v>16</v>
      </c>
      <c r="S29">
        <v>35</v>
      </c>
      <c r="T29" t="s">
        <v>22</v>
      </c>
      <c r="U29" t="s">
        <v>4464</v>
      </c>
      <c r="V29" t="s">
        <v>6236</v>
      </c>
      <c r="W29" t="s">
        <v>189</v>
      </c>
      <c r="X29" t="s">
        <v>189</v>
      </c>
      <c r="Y29" t="s">
        <v>1925</v>
      </c>
      <c r="Z29" t="s">
        <v>16</v>
      </c>
      <c r="AA29" t="s">
        <v>16</v>
      </c>
      <c r="AB29" t="s">
        <v>16</v>
      </c>
      <c r="AC29" t="s">
        <v>6310</v>
      </c>
      <c r="AD29" t="s">
        <v>2160</v>
      </c>
      <c r="AE29" t="s">
        <v>11</v>
      </c>
      <c r="AF29" t="s">
        <v>1929</v>
      </c>
      <c r="AG29" t="s">
        <v>30</v>
      </c>
      <c r="AH29" t="s">
        <v>269</v>
      </c>
      <c r="AI29" t="s">
        <v>16</v>
      </c>
      <c r="AJ29" t="s">
        <v>2647</v>
      </c>
      <c r="AK29" t="s">
        <v>9663</v>
      </c>
      <c r="AL29"/>
      <c r="AM29">
        <v>0.63900000000000001</v>
      </c>
      <c r="AN29">
        <v>4.5999999999999996</v>
      </c>
      <c r="AO29">
        <v>5</v>
      </c>
      <c r="AP29" t="s">
        <v>184</v>
      </c>
      <c r="AQ29" t="s">
        <v>6744</v>
      </c>
      <c r="AR29" t="s">
        <v>9667</v>
      </c>
      <c r="AS29" t="s">
        <v>22</v>
      </c>
      <c r="AT29" t="s">
        <v>9802</v>
      </c>
      <c r="AU29" t="s">
        <v>9873</v>
      </c>
      <c r="AV29" t="s">
        <v>9855</v>
      </c>
      <c r="AW29" t="s">
        <v>11459</v>
      </c>
      <c r="AX29" t="s">
        <v>6033</v>
      </c>
      <c r="AY29" t="s">
        <v>4723</v>
      </c>
      <c r="AZ29" t="s">
        <v>6829</v>
      </c>
      <c r="BA29" t="s">
        <v>6330</v>
      </c>
      <c r="BB29" t="s">
        <v>9840</v>
      </c>
      <c r="BC29" t="s">
        <v>4464</v>
      </c>
      <c r="BD29" t="s">
        <v>6133</v>
      </c>
      <c r="BE29" t="s">
        <v>4750</v>
      </c>
      <c r="BF29" t="s">
        <v>4496</v>
      </c>
      <c r="BG29" t="s">
        <v>189</v>
      </c>
      <c r="BH29" t="s">
        <v>189</v>
      </c>
      <c r="BI29" t="s">
        <v>2410</v>
      </c>
      <c r="BJ29">
        <v>100</v>
      </c>
      <c r="BK29" t="s">
        <v>6236</v>
      </c>
      <c r="BL29" s="7">
        <v>45134</v>
      </c>
      <c r="BM29" s="7">
        <v>45318</v>
      </c>
      <c r="BN29" t="s">
        <v>6241</v>
      </c>
      <c r="BO29" t="s">
        <v>6341</v>
      </c>
      <c r="BP29" t="s">
        <v>16</v>
      </c>
      <c r="BQ29" t="s">
        <v>189</v>
      </c>
      <c r="BR29" s="7">
        <v>46200</v>
      </c>
      <c r="BS29" t="s">
        <v>2414</v>
      </c>
      <c r="BT29" t="s">
        <v>6339</v>
      </c>
      <c r="BU29" t="s">
        <v>2435</v>
      </c>
      <c r="BV29" t="s">
        <v>189</v>
      </c>
      <c r="BW29" t="s">
        <v>189</v>
      </c>
      <c r="BX29" t="s">
        <v>16</v>
      </c>
      <c r="BY29" t="s">
        <v>189</v>
      </c>
      <c r="BZ29" t="s">
        <v>16</v>
      </c>
      <c r="CA29" t="s">
        <v>6446</v>
      </c>
      <c r="CB29" t="s">
        <v>9344</v>
      </c>
      <c r="CC29" t="s">
        <v>189</v>
      </c>
      <c r="CD29" t="s">
        <v>16</v>
      </c>
      <c r="CE29" t="s">
        <v>16</v>
      </c>
      <c r="CF29" t="s">
        <v>16</v>
      </c>
      <c r="CG29" t="s">
        <v>16</v>
      </c>
      <c r="CH29" t="s">
        <v>2737</v>
      </c>
      <c r="CI29">
        <v>1</v>
      </c>
      <c r="CJ29">
        <v>1</v>
      </c>
      <c r="CK29">
        <v>1</v>
      </c>
      <c r="CL29" t="s">
        <v>6307</v>
      </c>
      <c r="CM29">
        <v>23049</v>
      </c>
      <c r="CN29" t="s">
        <v>16</v>
      </c>
      <c r="CO29" t="s">
        <v>2511</v>
      </c>
      <c r="CP29" t="s">
        <v>16</v>
      </c>
      <c r="CQ29" t="s">
        <v>189</v>
      </c>
      <c r="CR29" t="s">
        <v>185</v>
      </c>
      <c r="CS29" s="7"/>
      <c r="CT29" s="7">
        <v>45009</v>
      </c>
      <c r="CU29" t="s">
        <v>17</v>
      </c>
      <c r="CV29" t="s">
        <v>16</v>
      </c>
      <c r="CW29" t="s">
        <v>6307</v>
      </c>
      <c r="CX29" t="s">
        <v>189</v>
      </c>
      <c r="CY29" t="s">
        <v>6307</v>
      </c>
      <c r="CZ29" t="s">
        <v>189</v>
      </c>
      <c r="DA29">
        <v>2023</v>
      </c>
      <c r="DB29" s="139">
        <v>45127</v>
      </c>
      <c r="DC29">
        <v>7</v>
      </c>
      <c r="DD29">
        <v>30</v>
      </c>
      <c r="DE29" s="139">
        <v>45124</v>
      </c>
      <c r="DF29" t="s">
        <v>11492</v>
      </c>
      <c r="DG29" t="s">
        <v>11460</v>
      </c>
      <c r="DH29" t="s">
        <v>6035</v>
      </c>
      <c r="DI29" t="s">
        <v>9874</v>
      </c>
      <c r="DJ29" t="s">
        <v>6730</v>
      </c>
      <c r="DK29" t="s">
        <v>188</v>
      </c>
      <c r="DL29" t="s">
        <v>16</v>
      </c>
      <c r="DM29" t="s">
        <v>16</v>
      </c>
      <c r="DN29" t="s">
        <v>189</v>
      </c>
      <c r="DO29" t="s">
        <v>2052</v>
      </c>
      <c r="DP29" t="s">
        <v>16</v>
      </c>
      <c r="DQ29" t="s">
        <v>7239</v>
      </c>
      <c r="DR29" t="s">
        <v>9958</v>
      </c>
      <c r="DS29" t="s">
        <v>7240</v>
      </c>
      <c r="DT29" t="s">
        <v>11033</v>
      </c>
      <c r="EC29" s="66"/>
    </row>
    <row r="30" spans="1:133" x14ac:dyDescent="0.25">
      <c r="A30">
        <v>441</v>
      </c>
      <c r="B30" s="7">
        <v>45119</v>
      </c>
      <c r="C30" t="s">
        <v>9887</v>
      </c>
      <c r="D30" t="s">
        <v>4464</v>
      </c>
      <c r="E30" t="s">
        <v>6315</v>
      </c>
      <c r="F30" t="s">
        <v>181</v>
      </c>
      <c r="G30" t="s">
        <v>182</v>
      </c>
      <c r="H30" t="s">
        <v>1880</v>
      </c>
      <c r="I30">
        <v>1</v>
      </c>
      <c r="J30" t="s">
        <v>6314</v>
      </c>
      <c r="K30" t="s">
        <v>11</v>
      </c>
      <c r="L30" t="s">
        <v>12</v>
      </c>
      <c r="M30">
        <v>12.5</v>
      </c>
      <c r="N30" t="s">
        <v>13</v>
      </c>
      <c r="O30" t="s">
        <v>157</v>
      </c>
      <c r="P30" t="s">
        <v>21</v>
      </c>
      <c r="Q30" t="s">
        <v>157</v>
      </c>
      <c r="R30" t="s">
        <v>16</v>
      </c>
      <c r="S30">
        <v>50</v>
      </c>
      <c r="T30" t="s">
        <v>22</v>
      </c>
      <c r="U30" t="s">
        <v>5521</v>
      </c>
      <c r="V30" t="s">
        <v>6236</v>
      </c>
      <c r="W30" t="s">
        <v>189</v>
      </c>
      <c r="X30" t="s">
        <v>189</v>
      </c>
      <c r="Y30" t="s">
        <v>1925</v>
      </c>
      <c r="Z30" t="s">
        <v>16</v>
      </c>
      <c r="AA30" t="s">
        <v>16</v>
      </c>
      <c r="AB30" t="s">
        <v>16</v>
      </c>
      <c r="AC30" t="s">
        <v>6307</v>
      </c>
      <c r="AD30" t="s">
        <v>6299</v>
      </c>
      <c r="AE30" t="s">
        <v>11</v>
      </c>
      <c r="AF30" t="s">
        <v>1932</v>
      </c>
      <c r="AG30" t="s">
        <v>18</v>
      </c>
      <c r="AH30" t="s">
        <v>310</v>
      </c>
      <c r="AI30" t="s">
        <v>16</v>
      </c>
      <c r="AJ30" t="s">
        <v>2647</v>
      </c>
      <c r="AK30" t="s">
        <v>9663</v>
      </c>
      <c r="AL30"/>
      <c r="AM30">
        <v>1.75</v>
      </c>
      <c r="AN30">
        <v>12.5</v>
      </c>
      <c r="AO30">
        <v>13.65</v>
      </c>
      <c r="AP30" t="s">
        <v>184</v>
      </c>
      <c r="AQ30" t="s">
        <v>6744</v>
      </c>
      <c r="AR30" t="s">
        <v>202</v>
      </c>
      <c r="AS30" t="s">
        <v>22</v>
      </c>
      <c r="AT30" t="s">
        <v>9802</v>
      </c>
      <c r="AU30" t="s">
        <v>9873</v>
      </c>
      <c r="AV30" t="s">
        <v>9855</v>
      </c>
      <c r="AW30" t="s">
        <v>11459</v>
      </c>
      <c r="AX30" t="s">
        <v>6033</v>
      </c>
      <c r="AY30" t="s">
        <v>4723</v>
      </c>
      <c r="AZ30" t="s">
        <v>6830</v>
      </c>
      <c r="BA30" t="s">
        <v>6298</v>
      </c>
      <c r="BB30" t="s">
        <v>9840</v>
      </c>
      <c r="BC30" t="s">
        <v>5521</v>
      </c>
      <c r="BD30" t="s">
        <v>6318</v>
      </c>
      <c r="BE30" t="s">
        <v>4727</v>
      </c>
      <c r="BF30" t="s">
        <v>4496</v>
      </c>
      <c r="BG30" t="s">
        <v>189</v>
      </c>
      <c r="BH30" t="s">
        <v>189</v>
      </c>
      <c r="BI30" t="s">
        <v>2410</v>
      </c>
      <c r="BJ30">
        <v>100</v>
      </c>
      <c r="BK30" t="s">
        <v>6236</v>
      </c>
      <c r="BL30" s="7">
        <v>45126</v>
      </c>
      <c r="BM30" s="7">
        <v>45492</v>
      </c>
      <c r="BN30" t="s">
        <v>6241</v>
      </c>
      <c r="BO30" t="s">
        <v>6317</v>
      </c>
      <c r="BP30" t="s">
        <v>16</v>
      </c>
      <c r="BQ30" t="s">
        <v>189</v>
      </c>
      <c r="BR30" s="7">
        <v>46222</v>
      </c>
      <c r="BS30" t="s">
        <v>2419</v>
      </c>
      <c r="BT30" t="s">
        <v>6315</v>
      </c>
      <c r="BU30" t="s">
        <v>189</v>
      </c>
      <c r="BV30" t="s">
        <v>189</v>
      </c>
      <c r="BW30" t="s">
        <v>189</v>
      </c>
      <c r="BX30" t="s">
        <v>16</v>
      </c>
      <c r="BY30" t="s">
        <v>189</v>
      </c>
      <c r="BZ30" t="s">
        <v>16</v>
      </c>
      <c r="CA30" t="s">
        <v>6412</v>
      </c>
      <c r="CB30" t="s">
        <v>9344</v>
      </c>
      <c r="CC30" t="s">
        <v>189</v>
      </c>
      <c r="CD30" t="s">
        <v>4620</v>
      </c>
      <c r="CE30" t="s">
        <v>4626</v>
      </c>
      <c r="CF30" t="s">
        <v>16</v>
      </c>
      <c r="CG30" t="s">
        <v>16</v>
      </c>
      <c r="CH30" t="s">
        <v>2074</v>
      </c>
      <c r="CI30">
        <v>1</v>
      </c>
      <c r="CJ30">
        <v>1</v>
      </c>
      <c r="CK30">
        <v>1</v>
      </c>
      <c r="CL30" t="s">
        <v>6307</v>
      </c>
      <c r="CM30">
        <v>23048</v>
      </c>
      <c r="CN30" t="s">
        <v>16</v>
      </c>
      <c r="CO30" t="s">
        <v>6316</v>
      </c>
      <c r="CP30" t="s">
        <v>16</v>
      </c>
      <c r="CQ30" t="s">
        <v>189</v>
      </c>
      <c r="CR30" t="s">
        <v>185</v>
      </c>
      <c r="CS30" s="7"/>
      <c r="CT30" s="7">
        <v>45119</v>
      </c>
      <c r="CU30" t="s">
        <v>17</v>
      </c>
      <c r="CV30" t="s">
        <v>17</v>
      </c>
      <c r="CW30" t="s">
        <v>6307</v>
      </c>
      <c r="CX30" t="s">
        <v>189</v>
      </c>
      <c r="CY30" t="s">
        <v>6307</v>
      </c>
      <c r="CZ30" t="s">
        <v>189</v>
      </c>
      <c r="DA30">
        <v>2023</v>
      </c>
      <c r="DB30" s="139">
        <v>45119</v>
      </c>
      <c r="DC30">
        <v>7</v>
      </c>
      <c r="DD30">
        <v>29</v>
      </c>
      <c r="DE30" s="139">
        <v>45117</v>
      </c>
      <c r="DF30" t="s">
        <v>11493</v>
      </c>
      <c r="DG30" t="s">
        <v>11460</v>
      </c>
      <c r="DH30" t="s">
        <v>6036</v>
      </c>
      <c r="DI30" t="s">
        <v>9874</v>
      </c>
      <c r="DJ30" t="s">
        <v>6730</v>
      </c>
      <c r="DK30" t="s">
        <v>188</v>
      </c>
      <c r="DL30" t="s">
        <v>16</v>
      </c>
      <c r="DM30" t="s">
        <v>16</v>
      </c>
      <c r="DN30" t="s">
        <v>189</v>
      </c>
      <c r="DO30" t="s">
        <v>2052</v>
      </c>
      <c r="DP30" t="s">
        <v>9887</v>
      </c>
      <c r="DQ30" t="s">
        <v>7251</v>
      </c>
      <c r="DR30" t="s">
        <v>9962</v>
      </c>
      <c r="DS30" t="s">
        <v>7252</v>
      </c>
      <c r="DT30" t="s">
        <v>11038</v>
      </c>
      <c r="EC30" s="66"/>
    </row>
    <row r="31" spans="1:133" x14ac:dyDescent="0.25">
      <c r="A31">
        <v>440</v>
      </c>
      <c r="B31" s="7">
        <v>45118</v>
      </c>
      <c r="C31" t="s">
        <v>189</v>
      </c>
      <c r="D31" t="s">
        <v>189</v>
      </c>
      <c r="E31" t="s">
        <v>6347</v>
      </c>
      <c r="F31" t="s">
        <v>181</v>
      </c>
      <c r="G31" t="s">
        <v>182</v>
      </c>
      <c r="H31" t="s">
        <v>1880</v>
      </c>
      <c r="I31">
        <v>3</v>
      </c>
      <c r="J31" t="s">
        <v>6319</v>
      </c>
      <c r="K31" t="s">
        <v>11</v>
      </c>
      <c r="L31" t="s">
        <v>100</v>
      </c>
      <c r="M31">
        <v>1.25</v>
      </c>
      <c r="N31" t="s">
        <v>121</v>
      </c>
      <c r="O31" t="s">
        <v>2646</v>
      </c>
      <c r="P31" t="s">
        <v>16</v>
      </c>
      <c r="Q31" t="s">
        <v>16</v>
      </c>
      <c r="R31" t="s">
        <v>16</v>
      </c>
      <c r="S31"/>
      <c r="T31" t="s">
        <v>87</v>
      </c>
      <c r="U31" t="s">
        <v>16</v>
      </c>
      <c r="V31" t="s">
        <v>6283</v>
      </c>
      <c r="W31" t="s">
        <v>189</v>
      </c>
      <c r="X31" t="s">
        <v>5516</v>
      </c>
      <c r="Y31" t="s">
        <v>1925</v>
      </c>
      <c r="Z31" t="s">
        <v>16</v>
      </c>
      <c r="AA31" t="s">
        <v>16</v>
      </c>
      <c r="AB31" t="s">
        <v>16</v>
      </c>
      <c r="AC31" t="s">
        <v>6310</v>
      </c>
      <c r="AD31" t="s">
        <v>398</v>
      </c>
      <c r="AE31" t="s">
        <v>6320</v>
      </c>
      <c r="AF31" t="s">
        <v>1926</v>
      </c>
      <c r="AG31" t="s">
        <v>27</v>
      </c>
      <c r="AH31" t="s">
        <v>343</v>
      </c>
      <c r="AI31" t="s">
        <v>399</v>
      </c>
      <c r="AJ31" t="s">
        <v>16</v>
      </c>
      <c r="AK31" t="s">
        <v>16</v>
      </c>
      <c r="AL31">
        <v>514</v>
      </c>
      <c r="AM31">
        <v>1.25</v>
      </c>
      <c r="AN31">
        <v>9.0259999999999998</v>
      </c>
      <c r="AO31">
        <v>9.7850000000000001</v>
      </c>
      <c r="AP31" t="s">
        <v>184</v>
      </c>
      <c r="AQ31" t="s">
        <v>6744</v>
      </c>
      <c r="AR31" t="s">
        <v>9667</v>
      </c>
      <c r="AS31" t="s">
        <v>87</v>
      </c>
      <c r="AT31" t="s">
        <v>9802</v>
      </c>
      <c r="AU31" t="s">
        <v>9873</v>
      </c>
      <c r="AV31" t="s">
        <v>9855</v>
      </c>
      <c r="AW31" t="s">
        <v>11459</v>
      </c>
      <c r="AX31" t="s">
        <v>6033</v>
      </c>
      <c r="AY31" t="s">
        <v>4723</v>
      </c>
      <c r="AZ31" t="s">
        <v>6831</v>
      </c>
      <c r="BA31" t="s">
        <v>4792</v>
      </c>
      <c r="BB31" t="s">
        <v>9840</v>
      </c>
      <c r="BC31" t="s">
        <v>4465</v>
      </c>
      <c r="BD31" t="s">
        <v>6321</v>
      </c>
      <c r="BE31" t="s">
        <v>5517</v>
      </c>
      <c r="BF31" t="s">
        <v>4496</v>
      </c>
      <c r="BG31" t="s">
        <v>189</v>
      </c>
      <c r="BH31" t="s">
        <v>189</v>
      </c>
      <c r="BI31" t="s">
        <v>2410</v>
      </c>
      <c r="BJ31">
        <v>100</v>
      </c>
      <c r="BK31" t="s">
        <v>6283</v>
      </c>
      <c r="BL31" s="7">
        <v>45090</v>
      </c>
      <c r="BM31" s="7">
        <v>45273</v>
      </c>
      <c r="BN31" t="s">
        <v>6240</v>
      </c>
      <c r="BO31" t="s">
        <v>5002</v>
      </c>
      <c r="BP31" t="s">
        <v>16</v>
      </c>
      <c r="BQ31" t="s">
        <v>189</v>
      </c>
      <c r="BR31" s="7">
        <v>45454</v>
      </c>
      <c r="BS31" t="s">
        <v>2414</v>
      </c>
      <c r="BT31" t="s">
        <v>3304</v>
      </c>
      <c r="BU31" t="s">
        <v>2435</v>
      </c>
      <c r="BV31" t="s">
        <v>189</v>
      </c>
      <c r="BW31" t="s">
        <v>5517</v>
      </c>
      <c r="BX31" t="s">
        <v>16</v>
      </c>
      <c r="BY31" t="s">
        <v>189</v>
      </c>
      <c r="BZ31" t="s">
        <v>16</v>
      </c>
      <c r="CA31" t="s">
        <v>189</v>
      </c>
      <c r="CB31" t="s">
        <v>189</v>
      </c>
      <c r="CC31" t="s">
        <v>189</v>
      </c>
      <c r="CD31" t="s">
        <v>16</v>
      </c>
      <c r="CE31" t="s">
        <v>16</v>
      </c>
      <c r="CF31" t="s">
        <v>16</v>
      </c>
      <c r="CG31" t="s">
        <v>16</v>
      </c>
      <c r="CH31" t="s">
        <v>4866</v>
      </c>
      <c r="CI31">
        <v>1</v>
      </c>
      <c r="CJ31">
        <v>1</v>
      </c>
      <c r="CK31">
        <v>1</v>
      </c>
      <c r="CL31" t="s">
        <v>6307</v>
      </c>
      <c r="CM31">
        <v>23046</v>
      </c>
      <c r="CN31" t="s">
        <v>16</v>
      </c>
      <c r="CO31" t="s">
        <v>6304</v>
      </c>
      <c r="CP31" t="s">
        <v>16</v>
      </c>
      <c r="CQ31" t="s">
        <v>189</v>
      </c>
      <c r="CR31" t="s">
        <v>195</v>
      </c>
      <c r="CS31" s="7"/>
      <c r="CT31" s="7">
        <v>44767</v>
      </c>
      <c r="CU31" t="s">
        <v>17</v>
      </c>
      <c r="CV31" t="s">
        <v>17</v>
      </c>
      <c r="CW31" t="s">
        <v>6307</v>
      </c>
      <c r="CX31" t="s">
        <v>189</v>
      </c>
      <c r="CY31" t="s">
        <v>6307</v>
      </c>
      <c r="CZ31" t="s">
        <v>189</v>
      </c>
      <c r="DA31">
        <v>2023</v>
      </c>
      <c r="DB31" s="139">
        <v>45118</v>
      </c>
      <c r="DC31">
        <v>7</v>
      </c>
      <c r="DD31">
        <v>29</v>
      </c>
      <c r="DE31" s="139">
        <v>45117</v>
      </c>
      <c r="DF31" t="s">
        <v>11493</v>
      </c>
      <c r="DG31" t="s">
        <v>11460</v>
      </c>
      <c r="DH31" t="s">
        <v>6036</v>
      </c>
      <c r="DI31" t="s">
        <v>9882</v>
      </c>
      <c r="DJ31" t="s">
        <v>6730</v>
      </c>
      <c r="DK31" t="s">
        <v>188</v>
      </c>
      <c r="DL31" t="s">
        <v>16</v>
      </c>
      <c r="DM31" t="s">
        <v>16</v>
      </c>
      <c r="DN31" t="s">
        <v>398</v>
      </c>
      <c r="DO31" t="s">
        <v>2051</v>
      </c>
      <c r="DP31" t="s">
        <v>16</v>
      </c>
      <c r="DQ31" t="s">
        <v>7253</v>
      </c>
      <c r="DR31" t="s">
        <v>9963</v>
      </c>
      <c r="DS31" t="s">
        <v>6322</v>
      </c>
      <c r="DT31" t="s">
        <v>11494</v>
      </c>
      <c r="EC31" s="66"/>
    </row>
    <row r="32" spans="1:133" x14ac:dyDescent="0.25">
      <c r="A32">
        <v>439</v>
      </c>
      <c r="B32" s="7">
        <v>45118</v>
      </c>
      <c r="C32" t="s">
        <v>189</v>
      </c>
      <c r="D32" t="s">
        <v>189</v>
      </c>
      <c r="E32" t="s">
        <v>6448</v>
      </c>
      <c r="F32" t="s">
        <v>181</v>
      </c>
      <c r="G32" t="s">
        <v>6233</v>
      </c>
      <c r="H32" t="s">
        <v>1882</v>
      </c>
      <c r="I32">
        <v>1</v>
      </c>
      <c r="J32" t="s">
        <v>2623</v>
      </c>
      <c r="K32" t="s">
        <v>91</v>
      </c>
      <c r="L32" t="s">
        <v>100</v>
      </c>
      <c r="M32">
        <v>5</v>
      </c>
      <c r="N32" t="s">
        <v>13</v>
      </c>
      <c r="O32" t="s">
        <v>6324</v>
      </c>
      <c r="P32" t="s">
        <v>6325</v>
      </c>
      <c r="Q32" t="s">
        <v>6326</v>
      </c>
      <c r="R32" t="s">
        <v>6326</v>
      </c>
      <c r="S32">
        <v>35</v>
      </c>
      <c r="T32" t="s">
        <v>568</v>
      </c>
      <c r="U32" t="s">
        <v>16</v>
      </c>
      <c r="V32" t="s">
        <v>6282</v>
      </c>
      <c r="W32" t="s">
        <v>189</v>
      </c>
      <c r="X32" t="s">
        <v>189</v>
      </c>
      <c r="Y32" t="s">
        <v>4341</v>
      </c>
      <c r="Z32" t="s">
        <v>16</v>
      </c>
      <c r="AA32" t="s">
        <v>16</v>
      </c>
      <c r="AB32" t="s">
        <v>4357</v>
      </c>
      <c r="AC32" t="s">
        <v>6310</v>
      </c>
      <c r="AD32" t="s">
        <v>2620</v>
      </c>
      <c r="AE32" t="s">
        <v>2011</v>
      </c>
      <c r="AF32" t="s">
        <v>16</v>
      </c>
      <c r="AG32" t="s">
        <v>129</v>
      </c>
      <c r="AH32" t="s">
        <v>914</v>
      </c>
      <c r="AI32" t="s">
        <v>16</v>
      </c>
      <c r="AJ32" t="s">
        <v>16</v>
      </c>
      <c r="AK32" t="s">
        <v>16</v>
      </c>
      <c r="AL32">
        <v>160</v>
      </c>
      <c r="AM32">
        <v>5</v>
      </c>
      <c r="AN32">
        <v>36.104999999999997</v>
      </c>
      <c r="AO32">
        <v>39.14</v>
      </c>
      <c r="AP32" t="s">
        <v>240</v>
      </c>
      <c r="AQ32" t="s">
        <v>5653</v>
      </c>
      <c r="AR32" t="s">
        <v>9682</v>
      </c>
      <c r="AS32" t="s">
        <v>87</v>
      </c>
      <c r="AT32" t="s">
        <v>4840</v>
      </c>
      <c r="AU32" t="s">
        <v>6826</v>
      </c>
      <c r="AV32" t="s">
        <v>9855</v>
      </c>
      <c r="AW32" t="s">
        <v>11459</v>
      </c>
      <c r="AX32" t="s">
        <v>6033</v>
      </c>
      <c r="AY32" t="s">
        <v>16</v>
      </c>
      <c r="AZ32" t="s">
        <v>2622</v>
      </c>
      <c r="BA32" t="s">
        <v>6323</v>
      </c>
      <c r="BB32" t="s">
        <v>9840</v>
      </c>
      <c r="BC32" t="s">
        <v>4465</v>
      </c>
      <c r="BD32" t="s">
        <v>4517</v>
      </c>
      <c r="BE32" t="s">
        <v>4727</v>
      </c>
      <c r="BF32" t="s">
        <v>4496</v>
      </c>
      <c r="BG32" t="s">
        <v>189</v>
      </c>
      <c r="BH32" t="s">
        <v>189</v>
      </c>
      <c r="BI32" t="s">
        <v>4609</v>
      </c>
      <c r="BJ32">
        <v>100</v>
      </c>
      <c r="BK32" t="s">
        <v>6282</v>
      </c>
      <c r="BL32" s="7">
        <v>45125</v>
      </c>
      <c r="BM32" s="7">
        <v>45309</v>
      </c>
      <c r="BN32" t="s">
        <v>6240</v>
      </c>
      <c r="BO32" t="s">
        <v>5174</v>
      </c>
      <c r="BP32" t="s">
        <v>16</v>
      </c>
      <c r="BQ32" t="s">
        <v>189</v>
      </c>
      <c r="BR32" s="7">
        <v>46221</v>
      </c>
      <c r="BS32" t="s">
        <v>2414</v>
      </c>
      <c r="BT32" t="s">
        <v>2937</v>
      </c>
      <c r="BU32" t="s">
        <v>6449</v>
      </c>
      <c r="BV32" t="s">
        <v>189</v>
      </c>
      <c r="BW32" t="s">
        <v>189</v>
      </c>
      <c r="BX32" t="s">
        <v>16</v>
      </c>
      <c r="BY32" t="s">
        <v>189</v>
      </c>
      <c r="BZ32" t="s">
        <v>7254</v>
      </c>
      <c r="CA32" t="s">
        <v>6450</v>
      </c>
      <c r="CB32" t="s">
        <v>9344</v>
      </c>
      <c r="CC32" t="s">
        <v>189</v>
      </c>
      <c r="CD32" t="s">
        <v>16</v>
      </c>
      <c r="CE32" t="s">
        <v>16</v>
      </c>
      <c r="CF32" t="s">
        <v>181</v>
      </c>
      <c r="CG32" t="s">
        <v>16</v>
      </c>
      <c r="CH32" t="s">
        <v>2091</v>
      </c>
      <c r="CI32">
        <v>1</v>
      </c>
      <c r="CJ32">
        <v>1</v>
      </c>
      <c r="CK32">
        <v>1</v>
      </c>
      <c r="CL32" t="s">
        <v>6307</v>
      </c>
      <c r="CM32">
        <v>23047</v>
      </c>
      <c r="CN32" t="s">
        <v>16</v>
      </c>
      <c r="CO32" t="s">
        <v>2623</v>
      </c>
      <c r="CP32" t="s">
        <v>6875</v>
      </c>
      <c r="CQ32" t="s">
        <v>189</v>
      </c>
      <c r="CR32" t="s">
        <v>16</v>
      </c>
      <c r="CS32" s="7"/>
      <c r="CT32" s="7">
        <v>42501</v>
      </c>
      <c r="CU32" t="s">
        <v>29</v>
      </c>
      <c r="CV32" t="s">
        <v>29</v>
      </c>
      <c r="CW32" t="s">
        <v>6307</v>
      </c>
      <c r="CX32" t="s">
        <v>189</v>
      </c>
      <c r="CY32" t="s">
        <v>6307</v>
      </c>
      <c r="CZ32" t="s">
        <v>189</v>
      </c>
      <c r="DA32">
        <v>2023</v>
      </c>
      <c r="DB32" s="139">
        <v>45118</v>
      </c>
      <c r="DC32">
        <v>7</v>
      </c>
      <c r="DD32">
        <v>29</v>
      </c>
      <c r="DE32" s="139">
        <v>45117</v>
      </c>
      <c r="DF32" t="s">
        <v>11493</v>
      </c>
      <c r="DG32" t="s">
        <v>11460</v>
      </c>
      <c r="DH32" t="s">
        <v>6036</v>
      </c>
      <c r="DI32" t="s">
        <v>9874</v>
      </c>
      <c r="DJ32" t="s">
        <v>6730</v>
      </c>
      <c r="DK32" t="s">
        <v>252</v>
      </c>
      <c r="DL32" t="s">
        <v>9800</v>
      </c>
      <c r="DM32" t="s">
        <v>2900</v>
      </c>
      <c r="DN32" t="s">
        <v>2620</v>
      </c>
      <c r="DO32" t="s">
        <v>2051</v>
      </c>
      <c r="DP32" t="s">
        <v>16</v>
      </c>
      <c r="DQ32" t="s">
        <v>7255</v>
      </c>
      <c r="DR32" t="s">
        <v>9963</v>
      </c>
      <c r="DS32" t="s">
        <v>7256</v>
      </c>
      <c r="DT32" t="s">
        <v>10859</v>
      </c>
      <c r="EC32" s="66"/>
    </row>
    <row r="33" spans="1:133" x14ac:dyDescent="0.25">
      <c r="A33">
        <v>438</v>
      </c>
      <c r="B33" s="7">
        <v>45113</v>
      </c>
      <c r="C33" t="s">
        <v>189</v>
      </c>
      <c r="D33" t="s">
        <v>4464</v>
      </c>
      <c r="E33" t="s">
        <v>4302</v>
      </c>
      <c r="F33" t="s">
        <v>181</v>
      </c>
      <c r="G33" t="s">
        <v>6233</v>
      </c>
      <c r="H33" t="s">
        <v>1882</v>
      </c>
      <c r="I33">
        <v>2</v>
      </c>
      <c r="J33" t="s">
        <v>480</v>
      </c>
      <c r="K33" t="s">
        <v>11</v>
      </c>
      <c r="L33" t="s">
        <v>12</v>
      </c>
      <c r="M33">
        <v>25</v>
      </c>
      <c r="N33" t="s">
        <v>13</v>
      </c>
      <c r="O33" t="s">
        <v>1027</v>
      </c>
      <c r="P33" t="s">
        <v>2523</v>
      </c>
      <c r="Q33" t="s">
        <v>1027</v>
      </c>
      <c r="R33" t="s">
        <v>16</v>
      </c>
      <c r="S33">
        <v>30</v>
      </c>
      <c r="T33" t="s">
        <v>32</v>
      </c>
      <c r="U33" t="s">
        <v>4464</v>
      </c>
      <c r="V33" t="s">
        <v>6282</v>
      </c>
      <c r="W33" t="s">
        <v>189</v>
      </c>
      <c r="X33" t="s">
        <v>189</v>
      </c>
      <c r="Y33" t="s">
        <v>4341</v>
      </c>
      <c r="Z33" t="s">
        <v>16</v>
      </c>
      <c r="AA33" t="s">
        <v>16</v>
      </c>
      <c r="AB33" t="s">
        <v>16</v>
      </c>
      <c r="AC33" t="s">
        <v>6310</v>
      </c>
      <c r="AD33" t="s">
        <v>484</v>
      </c>
      <c r="AE33" t="s">
        <v>91</v>
      </c>
      <c r="AF33" t="s">
        <v>16</v>
      </c>
      <c r="AG33" t="s">
        <v>67</v>
      </c>
      <c r="AH33" t="s">
        <v>485</v>
      </c>
      <c r="AI33" t="s">
        <v>16</v>
      </c>
      <c r="AJ33" t="s">
        <v>16</v>
      </c>
      <c r="AK33" t="s">
        <v>16</v>
      </c>
      <c r="AL33">
        <v>10000</v>
      </c>
      <c r="AM33">
        <v>3.45</v>
      </c>
      <c r="AN33">
        <v>25</v>
      </c>
      <c r="AO33">
        <v>26.925000000000001</v>
      </c>
      <c r="AP33" t="s">
        <v>240</v>
      </c>
      <c r="AQ33" t="s">
        <v>5653</v>
      </c>
      <c r="AR33" t="s">
        <v>9682</v>
      </c>
      <c r="AS33" t="s">
        <v>32</v>
      </c>
      <c r="AT33" t="s">
        <v>9802</v>
      </c>
      <c r="AU33" t="s">
        <v>6826</v>
      </c>
      <c r="AV33" t="s">
        <v>9855</v>
      </c>
      <c r="AW33" t="s">
        <v>11459</v>
      </c>
      <c r="AX33" t="s">
        <v>6033</v>
      </c>
      <c r="AY33" t="s">
        <v>16</v>
      </c>
      <c r="AZ33" t="s">
        <v>6832</v>
      </c>
      <c r="BA33" t="s">
        <v>6084</v>
      </c>
      <c r="BB33" t="s">
        <v>9840</v>
      </c>
      <c r="BC33" t="s">
        <v>4464</v>
      </c>
      <c r="BD33" t="s">
        <v>6085</v>
      </c>
      <c r="BE33" t="s">
        <v>4727</v>
      </c>
      <c r="BF33" t="s">
        <v>4496</v>
      </c>
      <c r="BG33" t="s">
        <v>189</v>
      </c>
      <c r="BH33" t="s">
        <v>189</v>
      </c>
      <c r="BI33" t="s">
        <v>2410</v>
      </c>
      <c r="BJ33">
        <v>100</v>
      </c>
      <c r="BK33" t="s">
        <v>6282</v>
      </c>
      <c r="BL33" s="7">
        <v>45120</v>
      </c>
      <c r="BM33" s="7">
        <v>45486</v>
      </c>
      <c r="BN33" t="s">
        <v>6240</v>
      </c>
      <c r="BO33" t="s">
        <v>5059</v>
      </c>
      <c r="BP33" t="s">
        <v>16</v>
      </c>
      <c r="BQ33" t="s">
        <v>189</v>
      </c>
      <c r="BR33" s="7">
        <v>46216</v>
      </c>
      <c r="BS33" t="s">
        <v>2419</v>
      </c>
      <c r="BT33" t="s">
        <v>4302</v>
      </c>
      <c r="BU33" t="s">
        <v>189</v>
      </c>
      <c r="BV33" t="s">
        <v>189</v>
      </c>
      <c r="BW33" t="s">
        <v>189</v>
      </c>
      <c r="BX33" t="s">
        <v>16</v>
      </c>
      <c r="BY33" t="s">
        <v>189</v>
      </c>
      <c r="BZ33" t="s">
        <v>16</v>
      </c>
      <c r="CA33" t="s">
        <v>6451</v>
      </c>
      <c r="CB33" t="s">
        <v>9344</v>
      </c>
      <c r="CC33" t="s">
        <v>189</v>
      </c>
      <c r="CD33" t="s">
        <v>16</v>
      </c>
      <c r="CE33" t="s">
        <v>16</v>
      </c>
      <c r="CF33" t="s">
        <v>199</v>
      </c>
      <c r="CG33" t="s">
        <v>16</v>
      </c>
      <c r="CH33" t="s">
        <v>2071</v>
      </c>
      <c r="CI33">
        <v>1</v>
      </c>
      <c r="CJ33">
        <v>1</v>
      </c>
      <c r="CK33">
        <v>1</v>
      </c>
      <c r="CL33" t="s">
        <v>6307</v>
      </c>
      <c r="CM33">
        <v>23045</v>
      </c>
      <c r="CN33" t="s">
        <v>16</v>
      </c>
      <c r="CO33" t="s">
        <v>480</v>
      </c>
      <c r="CP33" t="s">
        <v>6875</v>
      </c>
      <c r="CQ33" t="s">
        <v>189</v>
      </c>
      <c r="CR33" t="s">
        <v>16</v>
      </c>
      <c r="CS33" s="7"/>
      <c r="CT33" s="7">
        <v>41849</v>
      </c>
      <c r="CU33" t="s">
        <v>29</v>
      </c>
      <c r="CV33" t="s">
        <v>16</v>
      </c>
      <c r="CW33" t="s">
        <v>6307</v>
      </c>
      <c r="CX33" t="s">
        <v>189</v>
      </c>
      <c r="CY33" t="s">
        <v>6307</v>
      </c>
      <c r="CZ33" t="s">
        <v>189</v>
      </c>
      <c r="DA33">
        <v>2023</v>
      </c>
      <c r="DB33" s="139">
        <v>45113</v>
      </c>
      <c r="DC33">
        <v>7</v>
      </c>
      <c r="DD33">
        <v>28</v>
      </c>
      <c r="DE33" s="139">
        <v>45110</v>
      </c>
      <c r="DF33" t="s">
        <v>11495</v>
      </c>
      <c r="DG33" t="s">
        <v>11460</v>
      </c>
      <c r="DH33" t="s">
        <v>6037</v>
      </c>
      <c r="DI33" t="s">
        <v>9874</v>
      </c>
      <c r="DJ33" t="s">
        <v>6234</v>
      </c>
      <c r="DK33" t="s">
        <v>252</v>
      </c>
      <c r="DL33" t="s">
        <v>9801</v>
      </c>
      <c r="DM33" t="s">
        <v>484</v>
      </c>
      <c r="DN33" t="s">
        <v>189</v>
      </c>
      <c r="DO33" t="s">
        <v>2052</v>
      </c>
      <c r="DP33" t="s">
        <v>16</v>
      </c>
      <c r="DQ33" t="s">
        <v>7257</v>
      </c>
      <c r="DR33" t="s">
        <v>9964</v>
      </c>
      <c r="DS33" t="s">
        <v>7258</v>
      </c>
      <c r="DT33" t="s">
        <v>10860</v>
      </c>
      <c r="EC33" s="66"/>
    </row>
    <row r="34" spans="1:133" x14ac:dyDescent="0.25">
      <c r="A34">
        <v>437</v>
      </c>
      <c r="B34" s="7">
        <v>45104</v>
      </c>
      <c r="C34" t="s">
        <v>189</v>
      </c>
      <c r="D34" t="s">
        <v>4464</v>
      </c>
      <c r="E34" t="s">
        <v>6804</v>
      </c>
      <c r="F34" t="s">
        <v>199</v>
      </c>
      <c r="G34" t="s">
        <v>182</v>
      </c>
      <c r="H34" t="s">
        <v>1880</v>
      </c>
      <c r="I34">
        <v>1</v>
      </c>
      <c r="J34" t="s">
        <v>5759</v>
      </c>
      <c r="K34" t="s">
        <v>11</v>
      </c>
      <c r="L34" t="s">
        <v>12</v>
      </c>
      <c r="M34">
        <v>1.88</v>
      </c>
      <c r="N34" t="s">
        <v>13</v>
      </c>
      <c r="O34" t="s">
        <v>36</v>
      </c>
      <c r="P34" t="s">
        <v>16</v>
      </c>
      <c r="Q34" t="s">
        <v>36</v>
      </c>
      <c r="R34" t="s">
        <v>16</v>
      </c>
      <c r="S34"/>
      <c r="T34" t="s">
        <v>22</v>
      </c>
      <c r="U34" t="s">
        <v>4464</v>
      </c>
      <c r="V34" t="s">
        <v>6236</v>
      </c>
      <c r="W34" t="s">
        <v>189</v>
      </c>
      <c r="X34" t="s">
        <v>189</v>
      </c>
      <c r="Y34" t="s">
        <v>1925</v>
      </c>
      <c r="Z34" t="s">
        <v>16</v>
      </c>
      <c r="AA34" t="s">
        <v>4711</v>
      </c>
      <c r="AB34" t="s">
        <v>16</v>
      </c>
      <c r="AC34" t="s">
        <v>6307</v>
      </c>
      <c r="AD34" t="s">
        <v>5762</v>
      </c>
      <c r="AE34" t="s">
        <v>11</v>
      </c>
      <c r="AF34" t="s">
        <v>16</v>
      </c>
      <c r="AG34" t="s">
        <v>35</v>
      </c>
      <c r="AH34" t="s">
        <v>16</v>
      </c>
      <c r="AI34" t="s">
        <v>16</v>
      </c>
      <c r="AJ34" t="s">
        <v>5765</v>
      </c>
      <c r="AK34" t="s">
        <v>6243</v>
      </c>
      <c r="AL34">
        <v>8000</v>
      </c>
      <c r="AM34">
        <v>0.25900000000000001</v>
      </c>
      <c r="AN34">
        <v>1.88</v>
      </c>
      <c r="AO34">
        <v>2.0379999999999998</v>
      </c>
      <c r="AP34" t="s">
        <v>184</v>
      </c>
      <c r="AQ34" t="s">
        <v>6744</v>
      </c>
      <c r="AR34" t="s">
        <v>202</v>
      </c>
      <c r="AS34" t="s">
        <v>22</v>
      </c>
      <c r="AT34" t="s">
        <v>9802</v>
      </c>
      <c r="AU34" t="s">
        <v>9873</v>
      </c>
      <c r="AV34" t="s">
        <v>9855</v>
      </c>
      <c r="AW34" t="s">
        <v>11498</v>
      </c>
      <c r="AX34" t="s">
        <v>5970</v>
      </c>
      <c r="AY34" t="s">
        <v>4723</v>
      </c>
      <c r="AZ34" t="s">
        <v>6833</v>
      </c>
      <c r="BA34" t="s">
        <v>5758</v>
      </c>
      <c r="BB34" t="s">
        <v>9841</v>
      </c>
      <c r="BC34" t="s">
        <v>4464</v>
      </c>
      <c r="BD34" t="s">
        <v>6098</v>
      </c>
      <c r="BE34" t="s">
        <v>4727</v>
      </c>
      <c r="BF34" t="s">
        <v>5046</v>
      </c>
      <c r="BG34" t="s">
        <v>189</v>
      </c>
      <c r="BH34" t="s">
        <v>189</v>
      </c>
      <c r="BI34" t="s">
        <v>2410</v>
      </c>
      <c r="BJ34">
        <v>100</v>
      </c>
      <c r="BK34" t="s">
        <v>6236</v>
      </c>
      <c r="BL34" s="7">
        <v>45107</v>
      </c>
      <c r="BM34" s="7">
        <v>45290</v>
      </c>
      <c r="BN34" t="s">
        <v>6241</v>
      </c>
      <c r="BO34" t="s">
        <v>5764</v>
      </c>
      <c r="BP34" t="s">
        <v>16</v>
      </c>
      <c r="BQ34" t="s">
        <v>189</v>
      </c>
      <c r="BR34" s="7">
        <v>46203</v>
      </c>
      <c r="BS34" t="s">
        <v>2414</v>
      </c>
      <c r="BT34" t="s">
        <v>5760</v>
      </c>
      <c r="BU34" t="s">
        <v>5761</v>
      </c>
      <c r="BV34" t="s">
        <v>189</v>
      </c>
      <c r="BW34" t="s">
        <v>189</v>
      </c>
      <c r="BX34" t="s">
        <v>16</v>
      </c>
      <c r="BY34" t="s">
        <v>189</v>
      </c>
      <c r="BZ34" t="s">
        <v>16</v>
      </c>
      <c r="CA34" t="s">
        <v>6452</v>
      </c>
      <c r="CB34" t="s">
        <v>9344</v>
      </c>
      <c r="CC34" t="s">
        <v>189</v>
      </c>
      <c r="CD34" t="s">
        <v>16</v>
      </c>
      <c r="CE34" t="s">
        <v>16</v>
      </c>
      <c r="CF34" t="s">
        <v>16</v>
      </c>
      <c r="CG34" t="s">
        <v>16</v>
      </c>
      <c r="CH34" t="s">
        <v>2088</v>
      </c>
      <c r="CI34">
        <v>1</v>
      </c>
      <c r="CJ34">
        <v>1</v>
      </c>
      <c r="CK34">
        <v>1</v>
      </c>
      <c r="CL34" t="s">
        <v>6307</v>
      </c>
      <c r="CM34">
        <v>23044</v>
      </c>
      <c r="CN34" t="s">
        <v>16</v>
      </c>
      <c r="CO34" t="s">
        <v>5763</v>
      </c>
      <c r="CP34" t="s">
        <v>16</v>
      </c>
      <c r="CQ34" t="s">
        <v>189</v>
      </c>
      <c r="CR34" t="s">
        <v>195</v>
      </c>
      <c r="CS34" s="7"/>
      <c r="CT34" s="7">
        <v>45104</v>
      </c>
      <c r="CU34" t="s">
        <v>34</v>
      </c>
      <c r="CV34" t="s">
        <v>16</v>
      </c>
      <c r="CW34" t="s">
        <v>6307</v>
      </c>
      <c r="CX34" t="s">
        <v>189</v>
      </c>
      <c r="CY34" t="s">
        <v>6307</v>
      </c>
      <c r="CZ34" t="s">
        <v>189</v>
      </c>
      <c r="DA34">
        <v>2023</v>
      </c>
      <c r="DB34" s="139">
        <v>45104</v>
      </c>
      <c r="DC34">
        <v>6</v>
      </c>
      <c r="DD34">
        <v>27</v>
      </c>
      <c r="DE34" s="139">
        <v>45103</v>
      </c>
      <c r="DF34" t="s">
        <v>11497</v>
      </c>
      <c r="DG34" t="s">
        <v>11499</v>
      </c>
      <c r="DH34" t="s">
        <v>6040</v>
      </c>
      <c r="DI34" t="s">
        <v>9874</v>
      </c>
      <c r="DJ34" t="s">
        <v>6730</v>
      </c>
      <c r="DK34" t="s">
        <v>188</v>
      </c>
      <c r="DL34" t="s">
        <v>16</v>
      </c>
      <c r="DM34" t="s">
        <v>16</v>
      </c>
      <c r="DN34" t="s">
        <v>189</v>
      </c>
      <c r="DO34" t="s">
        <v>2052</v>
      </c>
      <c r="DP34" t="s">
        <v>16</v>
      </c>
      <c r="DQ34" t="s">
        <v>7265</v>
      </c>
      <c r="DR34" t="s">
        <v>9968</v>
      </c>
      <c r="DS34" t="s">
        <v>7266</v>
      </c>
      <c r="DT34" t="s">
        <v>11039</v>
      </c>
      <c r="EC34" s="66"/>
    </row>
    <row r="35" spans="1:133" x14ac:dyDescent="0.25">
      <c r="A35">
        <v>436</v>
      </c>
      <c r="B35" s="7">
        <v>45104</v>
      </c>
      <c r="C35" t="s">
        <v>189</v>
      </c>
      <c r="D35" t="s">
        <v>189</v>
      </c>
      <c r="E35" t="s">
        <v>5769</v>
      </c>
      <c r="F35" t="s">
        <v>181</v>
      </c>
      <c r="G35" t="s">
        <v>182</v>
      </c>
      <c r="H35" t="s">
        <v>1882</v>
      </c>
      <c r="I35">
        <v>1</v>
      </c>
      <c r="J35" t="s">
        <v>5767</v>
      </c>
      <c r="K35" t="s">
        <v>11</v>
      </c>
      <c r="L35" t="s">
        <v>100</v>
      </c>
      <c r="M35">
        <v>3.5</v>
      </c>
      <c r="N35" t="s">
        <v>65</v>
      </c>
      <c r="O35" t="s">
        <v>2921</v>
      </c>
      <c r="P35" t="s">
        <v>5768</v>
      </c>
      <c r="Q35" t="s">
        <v>2921</v>
      </c>
      <c r="R35" t="s">
        <v>16</v>
      </c>
      <c r="S35">
        <v>40</v>
      </c>
      <c r="T35" t="s">
        <v>15</v>
      </c>
      <c r="U35" t="s">
        <v>4347</v>
      </c>
      <c r="V35" t="s">
        <v>6285</v>
      </c>
      <c r="W35" t="s">
        <v>879</v>
      </c>
      <c r="X35" t="s">
        <v>189</v>
      </c>
      <c r="Y35" t="s">
        <v>1925</v>
      </c>
      <c r="Z35" t="s">
        <v>16</v>
      </c>
      <c r="AA35" t="s">
        <v>16</v>
      </c>
      <c r="AB35" t="s">
        <v>16</v>
      </c>
      <c r="AC35" t="s">
        <v>6310</v>
      </c>
      <c r="AD35" t="s">
        <v>5770</v>
      </c>
      <c r="AE35" t="s">
        <v>11</v>
      </c>
      <c r="AF35" t="s">
        <v>1926</v>
      </c>
      <c r="AG35" t="s">
        <v>5771</v>
      </c>
      <c r="AH35" t="s">
        <v>5772</v>
      </c>
      <c r="AI35" t="s">
        <v>16</v>
      </c>
      <c r="AJ35" t="s">
        <v>16</v>
      </c>
      <c r="AK35" t="s">
        <v>16</v>
      </c>
      <c r="AL35">
        <v>10000</v>
      </c>
      <c r="AM35">
        <v>3.5</v>
      </c>
      <c r="AN35">
        <v>25.283999999999999</v>
      </c>
      <c r="AO35">
        <v>27.419</v>
      </c>
      <c r="AP35" t="s">
        <v>184</v>
      </c>
      <c r="AQ35" t="s">
        <v>5653</v>
      </c>
      <c r="AR35" t="s">
        <v>9678</v>
      </c>
      <c r="AS35" t="s">
        <v>15</v>
      </c>
      <c r="AT35" t="s">
        <v>9802</v>
      </c>
      <c r="AU35" t="s">
        <v>6826</v>
      </c>
      <c r="AV35" t="s">
        <v>9855</v>
      </c>
      <c r="AW35" t="s">
        <v>11498</v>
      </c>
      <c r="AX35" t="s">
        <v>5970</v>
      </c>
      <c r="AY35" t="s">
        <v>16</v>
      </c>
      <c r="AZ35" t="s">
        <v>5774</v>
      </c>
      <c r="BA35" t="s">
        <v>5766</v>
      </c>
      <c r="BB35" t="s">
        <v>9841</v>
      </c>
      <c r="BC35" t="s">
        <v>4347</v>
      </c>
      <c r="BD35" t="s">
        <v>4529</v>
      </c>
      <c r="BE35" t="s">
        <v>4729</v>
      </c>
      <c r="BF35" t="s">
        <v>4496</v>
      </c>
      <c r="BG35" t="s">
        <v>189</v>
      </c>
      <c r="BH35" t="s">
        <v>189</v>
      </c>
      <c r="BI35" t="s">
        <v>2410</v>
      </c>
      <c r="BJ35">
        <v>100</v>
      </c>
      <c r="BK35" t="s">
        <v>1048</v>
      </c>
      <c r="BL35" s="7">
        <v>45107</v>
      </c>
      <c r="BM35" s="7">
        <v>45290</v>
      </c>
      <c r="BN35" t="s">
        <v>6244</v>
      </c>
      <c r="BO35" t="s">
        <v>5773</v>
      </c>
      <c r="BP35" t="s">
        <v>16</v>
      </c>
      <c r="BQ35" t="s">
        <v>189</v>
      </c>
      <c r="BR35" s="7">
        <v>48760</v>
      </c>
      <c r="BS35" t="s">
        <v>2414</v>
      </c>
      <c r="BT35" t="s">
        <v>4316</v>
      </c>
      <c r="BU35" t="s">
        <v>2459</v>
      </c>
      <c r="BV35" t="s">
        <v>189</v>
      </c>
      <c r="BW35" t="s">
        <v>189</v>
      </c>
      <c r="BX35" t="s">
        <v>16</v>
      </c>
      <c r="BY35" t="s">
        <v>189</v>
      </c>
      <c r="BZ35" t="s">
        <v>16</v>
      </c>
      <c r="CA35" t="s">
        <v>189</v>
      </c>
      <c r="CB35" t="s">
        <v>189</v>
      </c>
      <c r="CC35" t="s">
        <v>189</v>
      </c>
      <c r="CD35" t="s">
        <v>16</v>
      </c>
      <c r="CE35" t="s">
        <v>16</v>
      </c>
      <c r="CF35" t="s">
        <v>16</v>
      </c>
      <c r="CG35" t="s">
        <v>16</v>
      </c>
      <c r="CH35" t="s">
        <v>2075</v>
      </c>
      <c r="CI35">
        <v>1</v>
      </c>
      <c r="CJ35">
        <v>1</v>
      </c>
      <c r="CK35">
        <v>1</v>
      </c>
      <c r="CL35" t="s">
        <v>6307</v>
      </c>
      <c r="CM35">
        <v>23043</v>
      </c>
      <c r="CN35" t="s">
        <v>16</v>
      </c>
      <c r="CO35" t="s">
        <v>5767</v>
      </c>
      <c r="CP35" t="s">
        <v>9684</v>
      </c>
      <c r="CQ35" t="s">
        <v>189</v>
      </c>
      <c r="CR35" t="s">
        <v>189</v>
      </c>
      <c r="CS35" s="7"/>
      <c r="CT35" s="7">
        <v>43083</v>
      </c>
      <c r="CU35" t="s">
        <v>29</v>
      </c>
      <c r="CV35" t="s">
        <v>16</v>
      </c>
      <c r="CW35" t="s">
        <v>6307</v>
      </c>
      <c r="CX35" t="s">
        <v>189</v>
      </c>
      <c r="CY35" t="s">
        <v>6307</v>
      </c>
      <c r="CZ35" t="s">
        <v>189</v>
      </c>
      <c r="DA35">
        <v>2023</v>
      </c>
      <c r="DB35" s="139">
        <v>45104</v>
      </c>
      <c r="DC35">
        <v>6</v>
      </c>
      <c r="DD35">
        <v>27</v>
      </c>
      <c r="DE35" s="139">
        <v>45103</v>
      </c>
      <c r="DF35" t="s">
        <v>11497</v>
      </c>
      <c r="DG35" t="s">
        <v>11499</v>
      </c>
      <c r="DH35" t="s">
        <v>6040</v>
      </c>
      <c r="DI35" t="s">
        <v>9947</v>
      </c>
      <c r="DJ35" t="s">
        <v>6730</v>
      </c>
      <c r="DK35" t="s">
        <v>188</v>
      </c>
      <c r="DL35" t="s">
        <v>16</v>
      </c>
      <c r="DM35" t="s">
        <v>16</v>
      </c>
      <c r="DN35" t="s">
        <v>189</v>
      </c>
      <c r="DO35" t="s">
        <v>2051</v>
      </c>
      <c r="DP35" t="s">
        <v>16</v>
      </c>
      <c r="DQ35" t="s">
        <v>7267</v>
      </c>
      <c r="DR35" t="s">
        <v>9968</v>
      </c>
      <c r="DS35" t="s">
        <v>7268</v>
      </c>
      <c r="DT35" t="s">
        <v>10861</v>
      </c>
      <c r="EC35" s="66"/>
    </row>
    <row r="36" spans="1:133" x14ac:dyDescent="0.25">
      <c r="A36">
        <v>435</v>
      </c>
      <c r="B36" s="7">
        <v>45097</v>
      </c>
      <c r="C36" t="s">
        <v>9911</v>
      </c>
      <c r="D36" t="s">
        <v>189</v>
      </c>
      <c r="E36" t="s">
        <v>210</v>
      </c>
      <c r="F36" t="s">
        <v>181</v>
      </c>
      <c r="G36" t="s">
        <v>182</v>
      </c>
      <c r="H36" t="s">
        <v>1880</v>
      </c>
      <c r="I36">
        <v>3</v>
      </c>
      <c r="J36" t="s">
        <v>1258</v>
      </c>
      <c r="K36" t="s">
        <v>1953</v>
      </c>
      <c r="L36" t="s">
        <v>100</v>
      </c>
      <c r="M36">
        <v>4</v>
      </c>
      <c r="N36" t="s">
        <v>13</v>
      </c>
      <c r="O36" t="s">
        <v>290</v>
      </c>
      <c r="P36" t="s">
        <v>2645</v>
      </c>
      <c r="Q36" t="s">
        <v>290</v>
      </c>
      <c r="R36" t="s">
        <v>16</v>
      </c>
      <c r="S36">
        <v>40</v>
      </c>
      <c r="T36" t="s">
        <v>32</v>
      </c>
      <c r="U36" t="s">
        <v>5514</v>
      </c>
      <c r="V36" t="s">
        <v>6282</v>
      </c>
      <c r="W36" t="s">
        <v>189</v>
      </c>
      <c r="X36" t="s">
        <v>189</v>
      </c>
      <c r="Y36" t="s">
        <v>1925</v>
      </c>
      <c r="Z36" t="s">
        <v>16</v>
      </c>
      <c r="AA36" t="s">
        <v>16</v>
      </c>
      <c r="AB36" t="s">
        <v>16</v>
      </c>
      <c r="AC36" t="s">
        <v>6310</v>
      </c>
      <c r="AD36" t="s">
        <v>1259</v>
      </c>
      <c r="AE36" t="s">
        <v>1953</v>
      </c>
      <c r="AF36" t="s">
        <v>1929</v>
      </c>
      <c r="AG36" t="s">
        <v>27</v>
      </c>
      <c r="AH36" t="s">
        <v>1260</v>
      </c>
      <c r="AI36" t="s">
        <v>1261</v>
      </c>
      <c r="AJ36" t="s">
        <v>16</v>
      </c>
      <c r="AK36" t="s">
        <v>16</v>
      </c>
      <c r="AL36">
        <v>10000</v>
      </c>
      <c r="AM36">
        <v>4</v>
      </c>
      <c r="AN36">
        <v>28.75</v>
      </c>
      <c r="AO36">
        <v>31.303999999999998</v>
      </c>
      <c r="AP36" t="s">
        <v>184</v>
      </c>
      <c r="AQ36" t="s">
        <v>6744</v>
      </c>
      <c r="AR36" t="s">
        <v>202</v>
      </c>
      <c r="AS36" t="s">
        <v>32</v>
      </c>
      <c r="AT36" t="s">
        <v>4840</v>
      </c>
      <c r="AU36" t="s">
        <v>6826</v>
      </c>
      <c r="AV36" t="s">
        <v>9855</v>
      </c>
      <c r="AW36" t="s">
        <v>11498</v>
      </c>
      <c r="AX36" t="s">
        <v>5970</v>
      </c>
      <c r="AY36" t="s">
        <v>4723</v>
      </c>
      <c r="AZ36" t="s">
        <v>5456</v>
      </c>
      <c r="BA36" t="s">
        <v>5455</v>
      </c>
      <c r="BB36" t="s">
        <v>9841</v>
      </c>
      <c r="BC36" t="s">
        <v>5514</v>
      </c>
      <c r="BD36" t="s">
        <v>4502</v>
      </c>
      <c r="BE36" t="s">
        <v>4727</v>
      </c>
      <c r="BF36" t="s">
        <v>4496</v>
      </c>
      <c r="BG36" t="s">
        <v>189</v>
      </c>
      <c r="BH36" t="s">
        <v>189</v>
      </c>
      <c r="BI36" t="s">
        <v>2410</v>
      </c>
      <c r="BJ36">
        <v>100</v>
      </c>
      <c r="BK36" t="s">
        <v>6282</v>
      </c>
      <c r="BL36" s="7">
        <v>45104</v>
      </c>
      <c r="BM36" s="7">
        <v>45287</v>
      </c>
      <c r="BN36" t="s">
        <v>6240</v>
      </c>
      <c r="BO36" t="s">
        <v>5376</v>
      </c>
      <c r="BP36" t="s">
        <v>16</v>
      </c>
      <c r="BQ36" t="s">
        <v>189</v>
      </c>
      <c r="BR36" s="7">
        <v>46200</v>
      </c>
      <c r="BS36" t="s">
        <v>2414</v>
      </c>
      <c r="BT36" t="s">
        <v>210</v>
      </c>
      <c r="BU36" t="s">
        <v>189</v>
      </c>
      <c r="BV36" t="s">
        <v>189</v>
      </c>
      <c r="BW36" t="s">
        <v>189</v>
      </c>
      <c r="BX36" t="s">
        <v>16</v>
      </c>
      <c r="BY36" t="s">
        <v>189</v>
      </c>
      <c r="BZ36" t="s">
        <v>16</v>
      </c>
      <c r="CA36" t="s">
        <v>6413</v>
      </c>
      <c r="CB36" t="s">
        <v>9344</v>
      </c>
      <c r="CC36" t="s">
        <v>189</v>
      </c>
      <c r="CD36" t="s">
        <v>4620</v>
      </c>
      <c r="CE36" t="s">
        <v>5964</v>
      </c>
      <c r="CF36" t="s">
        <v>16</v>
      </c>
      <c r="CG36" t="s">
        <v>16</v>
      </c>
      <c r="CH36" t="s">
        <v>4867</v>
      </c>
      <c r="CI36">
        <v>1</v>
      </c>
      <c r="CJ36">
        <v>1</v>
      </c>
      <c r="CK36">
        <v>1</v>
      </c>
      <c r="CL36" t="s">
        <v>6307</v>
      </c>
      <c r="CM36">
        <v>23041</v>
      </c>
      <c r="CN36" t="s">
        <v>16</v>
      </c>
      <c r="CO36" t="s">
        <v>1258</v>
      </c>
      <c r="CP36" t="s">
        <v>16</v>
      </c>
      <c r="CQ36" t="s">
        <v>189</v>
      </c>
      <c r="CR36" t="s">
        <v>195</v>
      </c>
      <c r="CS36" s="7"/>
      <c r="CT36" s="7">
        <v>43067</v>
      </c>
      <c r="CU36" t="s">
        <v>17</v>
      </c>
      <c r="CV36" t="s">
        <v>17</v>
      </c>
      <c r="CW36" t="s">
        <v>6307</v>
      </c>
      <c r="CX36" t="s">
        <v>189</v>
      </c>
      <c r="CY36" t="s">
        <v>6307</v>
      </c>
      <c r="CZ36" t="s">
        <v>189</v>
      </c>
      <c r="DA36">
        <v>2023</v>
      </c>
      <c r="DB36" s="139">
        <v>45097</v>
      </c>
      <c r="DC36">
        <v>6</v>
      </c>
      <c r="DD36">
        <v>26</v>
      </c>
      <c r="DE36" s="139">
        <v>45096</v>
      </c>
      <c r="DF36" t="s">
        <v>11503</v>
      </c>
      <c r="DG36" t="s">
        <v>11499</v>
      </c>
      <c r="DH36" t="s">
        <v>5971</v>
      </c>
      <c r="DI36" t="s">
        <v>9874</v>
      </c>
      <c r="DJ36" t="s">
        <v>6730</v>
      </c>
      <c r="DK36" t="s">
        <v>252</v>
      </c>
      <c r="DL36" t="s">
        <v>9800</v>
      </c>
      <c r="DM36" t="s">
        <v>1259</v>
      </c>
      <c r="DN36" t="s">
        <v>189</v>
      </c>
      <c r="DO36" t="s">
        <v>2051</v>
      </c>
      <c r="DP36" t="s">
        <v>9911</v>
      </c>
      <c r="DQ36" t="s">
        <v>7283</v>
      </c>
      <c r="DR36" t="s">
        <v>9970</v>
      </c>
      <c r="DS36" t="s">
        <v>7284</v>
      </c>
      <c r="DT36" t="s">
        <v>10764</v>
      </c>
      <c r="EC36" s="66"/>
    </row>
    <row r="37" spans="1:133" x14ac:dyDescent="0.25">
      <c r="A37">
        <v>434</v>
      </c>
      <c r="B37" s="7">
        <v>45096</v>
      </c>
      <c r="C37" t="s">
        <v>189</v>
      </c>
      <c r="D37" t="s">
        <v>189</v>
      </c>
      <c r="E37" t="s">
        <v>5461</v>
      </c>
      <c r="F37" t="s">
        <v>5462</v>
      </c>
      <c r="G37" t="s">
        <v>354</v>
      </c>
      <c r="H37" t="s">
        <v>1882</v>
      </c>
      <c r="I37">
        <v>1</v>
      </c>
      <c r="J37" t="s">
        <v>5974</v>
      </c>
      <c r="K37" t="s">
        <v>11</v>
      </c>
      <c r="L37" t="s">
        <v>100</v>
      </c>
      <c r="M37">
        <v>0.5</v>
      </c>
      <c r="N37" t="s">
        <v>4155</v>
      </c>
      <c r="O37" t="s">
        <v>5458</v>
      </c>
      <c r="P37" t="s">
        <v>16</v>
      </c>
      <c r="Q37" t="s">
        <v>16</v>
      </c>
      <c r="R37" t="s">
        <v>5458</v>
      </c>
      <c r="S37"/>
      <c r="T37" t="s">
        <v>87</v>
      </c>
      <c r="U37" t="s">
        <v>9812</v>
      </c>
      <c r="V37" t="s">
        <v>1883</v>
      </c>
      <c r="W37" t="s">
        <v>9814</v>
      </c>
      <c r="X37" t="s">
        <v>189</v>
      </c>
      <c r="Y37" t="s">
        <v>1925</v>
      </c>
      <c r="Z37" t="s">
        <v>5073</v>
      </c>
      <c r="AA37" t="s">
        <v>4711</v>
      </c>
      <c r="AB37" t="s">
        <v>16</v>
      </c>
      <c r="AC37" t="s">
        <v>6310</v>
      </c>
      <c r="AD37" t="s">
        <v>5460</v>
      </c>
      <c r="AE37" t="s">
        <v>3351</v>
      </c>
      <c r="AF37" t="s">
        <v>16</v>
      </c>
      <c r="AG37" t="s">
        <v>37</v>
      </c>
      <c r="AH37" t="s">
        <v>16</v>
      </c>
      <c r="AI37" t="s">
        <v>16</v>
      </c>
      <c r="AJ37" t="s">
        <v>16</v>
      </c>
      <c r="AK37" t="s">
        <v>16</v>
      </c>
      <c r="AL37">
        <v>5000</v>
      </c>
      <c r="AM37">
        <v>0.5</v>
      </c>
      <c r="AN37">
        <v>3.58</v>
      </c>
      <c r="AO37">
        <v>3.9079999999999999</v>
      </c>
      <c r="AP37" t="s">
        <v>240</v>
      </c>
      <c r="AQ37" t="s">
        <v>5653</v>
      </c>
      <c r="AR37" t="s">
        <v>9682</v>
      </c>
      <c r="AS37" t="s">
        <v>87</v>
      </c>
      <c r="AT37" t="s">
        <v>9802</v>
      </c>
      <c r="AU37" t="s">
        <v>9873</v>
      </c>
      <c r="AV37" t="s">
        <v>9855</v>
      </c>
      <c r="AW37" t="s">
        <v>11498</v>
      </c>
      <c r="AX37" t="s">
        <v>5970</v>
      </c>
      <c r="AY37" t="s">
        <v>16</v>
      </c>
      <c r="AZ37" t="s">
        <v>6834</v>
      </c>
      <c r="BA37" t="s">
        <v>5457</v>
      </c>
      <c r="BB37" t="s">
        <v>9841</v>
      </c>
      <c r="BC37" t="s">
        <v>9812</v>
      </c>
      <c r="BD37" t="s">
        <v>4755</v>
      </c>
      <c r="BE37" t="s">
        <v>5464</v>
      </c>
      <c r="BF37" t="s">
        <v>5515</v>
      </c>
      <c r="BG37" t="s">
        <v>189</v>
      </c>
      <c r="BH37" t="s">
        <v>9578</v>
      </c>
      <c r="BI37" t="s">
        <v>2742</v>
      </c>
      <c r="BJ37"/>
      <c r="BK37" t="s">
        <v>1883</v>
      </c>
      <c r="BL37" s="7">
        <v>45104</v>
      </c>
      <c r="BM37" s="7">
        <v>45196</v>
      </c>
      <c r="BN37" t="s">
        <v>6242</v>
      </c>
      <c r="BO37" t="s">
        <v>5459</v>
      </c>
      <c r="BP37" t="s">
        <v>16</v>
      </c>
      <c r="BQ37" t="s">
        <v>189</v>
      </c>
      <c r="BR37" s="7">
        <v>45287</v>
      </c>
      <c r="BS37" t="s">
        <v>2732</v>
      </c>
      <c r="BT37" t="s">
        <v>5461</v>
      </c>
      <c r="BU37" t="s">
        <v>189</v>
      </c>
      <c r="BV37" t="s">
        <v>189</v>
      </c>
      <c r="BW37" t="s">
        <v>189</v>
      </c>
      <c r="BX37" t="s">
        <v>16</v>
      </c>
      <c r="BY37" t="s">
        <v>189</v>
      </c>
      <c r="BZ37" t="s">
        <v>16</v>
      </c>
      <c r="CA37" t="s">
        <v>189</v>
      </c>
      <c r="CB37" t="s">
        <v>9344</v>
      </c>
      <c r="CC37" t="s">
        <v>189</v>
      </c>
      <c r="CD37" t="s">
        <v>16</v>
      </c>
      <c r="CE37" t="s">
        <v>16</v>
      </c>
      <c r="CF37" t="s">
        <v>16</v>
      </c>
      <c r="CG37" t="s">
        <v>16</v>
      </c>
      <c r="CH37" t="s">
        <v>2084</v>
      </c>
      <c r="CI37">
        <v>1</v>
      </c>
      <c r="CJ37">
        <v>1</v>
      </c>
      <c r="CK37">
        <v>1</v>
      </c>
      <c r="CL37" t="s">
        <v>6307</v>
      </c>
      <c r="CM37">
        <v>23042</v>
      </c>
      <c r="CN37" t="s">
        <v>16</v>
      </c>
      <c r="CO37" t="s">
        <v>5974</v>
      </c>
      <c r="CP37" t="s">
        <v>6876</v>
      </c>
      <c r="CQ37" t="s">
        <v>9685</v>
      </c>
      <c r="CR37" t="s">
        <v>16</v>
      </c>
      <c r="CS37" s="7"/>
      <c r="CT37" s="7">
        <v>42695</v>
      </c>
      <c r="CU37" t="s">
        <v>29</v>
      </c>
      <c r="CV37" t="s">
        <v>29</v>
      </c>
      <c r="CW37" t="s">
        <v>6307</v>
      </c>
      <c r="CX37" t="s">
        <v>189</v>
      </c>
      <c r="CY37" t="s">
        <v>6307</v>
      </c>
      <c r="CZ37" t="s">
        <v>189</v>
      </c>
      <c r="DA37">
        <v>2023</v>
      </c>
      <c r="DB37" s="139">
        <v>45096</v>
      </c>
      <c r="DC37">
        <v>6</v>
      </c>
      <c r="DD37">
        <v>26</v>
      </c>
      <c r="DE37" s="139">
        <v>45096</v>
      </c>
      <c r="DF37" t="s">
        <v>11503</v>
      </c>
      <c r="DG37" t="s">
        <v>11499</v>
      </c>
      <c r="DH37" t="s">
        <v>5971</v>
      </c>
      <c r="DI37" t="s">
        <v>9882</v>
      </c>
      <c r="DJ37" t="s">
        <v>6730</v>
      </c>
      <c r="DK37" t="s">
        <v>252</v>
      </c>
      <c r="DL37" t="s">
        <v>9801</v>
      </c>
      <c r="DM37" t="s">
        <v>16</v>
      </c>
      <c r="DN37" t="s">
        <v>5460</v>
      </c>
      <c r="DO37" t="s">
        <v>6766</v>
      </c>
      <c r="DP37" t="s">
        <v>16</v>
      </c>
      <c r="DQ37" t="s">
        <v>7285</v>
      </c>
      <c r="DR37" t="s">
        <v>9971</v>
      </c>
      <c r="DS37" t="s">
        <v>7286</v>
      </c>
      <c r="DT37" t="s">
        <v>11504</v>
      </c>
      <c r="EC37" s="66"/>
    </row>
    <row r="38" spans="1:133" x14ac:dyDescent="0.25">
      <c r="A38">
        <v>433</v>
      </c>
      <c r="B38" s="7">
        <v>45093</v>
      </c>
      <c r="C38" t="s">
        <v>189</v>
      </c>
      <c r="D38" t="s">
        <v>189</v>
      </c>
      <c r="E38" t="s">
        <v>4992</v>
      </c>
      <c r="F38" t="s">
        <v>181</v>
      </c>
      <c r="G38" t="s">
        <v>182</v>
      </c>
      <c r="H38" t="s">
        <v>1880</v>
      </c>
      <c r="I38">
        <v>3</v>
      </c>
      <c r="J38" t="s">
        <v>5466</v>
      </c>
      <c r="K38" t="s">
        <v>11</v>
      </c>
      <c r="L38" t="s">
        <v>100</v>
      </c>
      <c r="M38">
        <v>0.17</v>
      </c>
      <c r="N38" t="s">
        <v>121</v>
      </c>
      <c r="O38" t="s">
        <v>4991</v>
      </c>
      <c r="P38" t="s">
        <v>16</v>
      </c>
      <c r="Q38" t="s">
        <v>4991</v>
      </c>
      <c r="R38" t="s">
        <v>4991</v>
      </c>
      <c r="S38"/>
      <c r="T38" t="s">
        <v>32</v>
      </c>
      <c r="U38" t="s">
        <v>16</v>
      </c>
      <c r="V38" t="s">
        <v>6282</v>
      </c>
      <c r="W38" t="s">
        <v>189</v>
      </c>
      <c r="X38" t="s">
        <v>5516</v>
      </c>
      <c r="Y38" t="s">
        <v>1925</v>
      </c>
      <c r="Z38" t="s">
        <v>16</v>
      </c>
      <c r="AA38" t="s">
        <v>16</v>
      </c>
      <c r="AB38" t="s">
        <v>16</v>
      </c>
      <c r="AC38" t="s">
        <v>6310</v>
      </c>
      <c r="AD38" t="s">
        <v>224</v>
      </c>
      <c r="AE38" t="s">
        <v>11</v>
      </c>
      <c r="AF38" t="s">
        <v>1929</v>
      </c>
      <c r="AG38" t="s">
        <v>74</v>
      </c>
      <c r="AH38" t="s">
        <v>225</v>
      </c>
      <c r="AI38" t="s">
        <v>226</v>
      </c>
      <c r="AJ38" t="s">
        <v>16</v>
      </c>
      <c r="AK38" t="s">
        <v>16</v>
      </c>
      <c r="AL38">
        <v>230</v>
      </c>
      <c r="AM38">
        <v>0.17</v>
      </c>
      <c r="AN38">
        <v>1.22</v>
      </c>
      <c r="AO38">
        <v>1.33</v>
      </c>
      <c r="AP38" t="s">
        <v>184</v>
      </c>
      <c r="AQ38" t="s">
        <v>6744</v>
      </c>
      <c r="AR38" t="s">
        <v>9667</v>
      </c>
      <c r="AS38" t="s">
        <v>32</v>
      </c>
      <c r="AT38" t="s">
        <v>9802</v>
      </c>
      <c r="AU38" t="s">
        <v>9873</v>
      </c>
      <c r="AV38" t="s">
        <v>9855</v>
      </c>
      <c r="AW38" t="s">
        <v>11498</v>
      </c>
      <c r="AX38" t="s">
        <v>5970</v>
      </c>
      <c r="AY38" t="s">
        <v>4723</v>
      </c>
      <c r="AZ38" t="s">
        <v>6835</v>
      </c>
      <c r="BA38" t="s">
        <v>4990</v>
      </c>
      <c r="BB38" t="s">
        <v>9841</v>
      </c>
      <c r="BC38" t="s">
        <v>4465</v>
      </c>
      <c r="BD38" t="s">
        <v>5519</v>
      </c>
      <c r="BE38" t="s">
        <v>5517</v>
      </c>
      <c r="BF38" t="s">
        <v>4496</v>
      </c>
      <c r="BG38" t="s">
        <v>189</v>
      </c>
      <c r="BH38" t="s">
        <v>189</v>
      </c>
      <c r="BI38" t="s">
        <v>2410</v>
      </c>
      <c r="BJ38">
        <v>100</v>
      </c>
      <c r="BK38" t="s">
        <v>6282</v>
      </c>
      <c r="BL38" s="7">
        <v>45097</v>
      </c>
      <c r="BM38" s="7">
        <v>45280</v>
      </c>
      <c r="BN38" t="s">
        <v>6241</v>
      </c>
      <c r="BO38" t="s">
        <v>4998</v>
      </c>
      <c r="BP38" t="s">
        <v>16</v>
      </c>
      <c r="BQ38" t="s">
        <v>189</v>
      </c>
      <c r="BR38" s="7">
        <v>45461</v>
      </c>
      <c r="BS38" t="s">
        <v>2414</v>
      </c>
      <c r="BT38" t="s">
        <v>220</v>
      </c>
      <c r="BU38" t="s">
        <v>2459</v>
      </c>
      <c r="BV38" t="s">
        <v>189</v>
      </c>
      <c r="BW38" t="s">
        <v>5517</v>
      </c>
      <c r="BX38" t="s">
        <v>16</v>
      </c>
      <c r="BY38" t="s">
        <v>189</v>
      </c>
      <c r="BZ38" t="s">
        <v>16</v>
      </c>
      <c r="CA38" t="s">
        <v>6453</v>
      </c>
      <c r="CB38" t="s">
        <v>5516</v>
      </c>
      <c r="CC38" t="s">
        <v>189</v>
      </c>
      <c r="CD38" t="s">
        <v>16</v>
      </c>
      <c r="CE38" t="s">
        <v>16</v>
      </c>
      <c r="CF38" t="s">
        <v>16</v>
      </c>
      <c r="CG38" t="s">
        <v>16</v>
      </c>
      <c r="CH38" t="s">
        <v>1936</v>
      </c>
      <c r="CI38">
        <v>1</v>
      </c>
      <c r="CJ38">
        <v>1</v>
      </c>
      <c r="CK38">
        <v>1</v>
      </c>
      <c r="CL38" t="s">
        <v>6307</v>
      </c>
      <c r="CM38">
        <v>23040</v>
      </c>
      <c r="CN38" t="s">
        <v>16</v>
      </c>
      <c r="CO38" t="s">
        <v>222</v>
      </c>
      <c r="CP38" t="s">
        <v>16</v>
      </c>
      <c r="CQ38" t="s">
        <v>189</v>
      </c>
      <c r="CR38" t="s">
        <v>195</v>
      </c>
      <c r="CS38" s="7"/>
      <c r="CT38" s="7">
        <v>44630</v>
      </c>
      <c r="CU38" t="s">
        <v>17</v>
      </c>
      <c r="CV38" t="s">
        <v>17</v>
      </c>
      <c r="CW38" t="s">
        <v>6307</v>
      </c>
      <c r="CX38" t="s">
        <v>189</v>
      </c>
      <c r="CY38" t="s">
        <v>6307</v>
      </c>
      <c r="CZ38" t="s">
        <v>189</v>
      </c>
      <c r="DA38">
        <v>2023</v>
      </c>
      <c r="DB38" s="139">
        <v>45093</v>
      </c>
      <c r="DC38">
        <v>6</v>
      </c>
      <c r="DD38">
        <v>25</v>
      </c>
      <c r="DE38" s="139">
        <v>45089</v>
      </c>
      <c r="DF38" t="s">
        <v>11505</v>
      </c>
      <c r="DG38" t="s">
        <v>11499</v>
      </c>
      <c r="DH38" t="s">
        <v>5973</v>
      </c>
      <c r="DI38" t="s">
        <v>9882</v>
      </c>
      <c r="DJ38" t="s">
        <v>6730</v>
      </c>
      <c r="DK38" t="s">
        <v>188</v>
      </c>
      <c r="DL38" t="s">
        <v>16</v>
      </c>
      <c r="DM38" t="s">
        <v>224</v>
      </c>
      <c r="DN38" t="s">
        <v>189</v>
      </c>
      <c r="DO38" t="s">
        <v>6766</v>
      </c>
      <c r="DP38" t="s">
        <v>16</v>
      </c>
      <c r="DQ38" t="s">
        <v>7288</v>
      </c>
      <c r="DR38" t="s">
        <v>9972</v>
      </c>
      <c r="DS38" t="s">
        <v>5518</v>
      </c>
      <c r="DT38" t="s">
        <v>11507</v>
      </c>
      <c r="EC38" s="66"/>
    </row>
    <row r="39" spans="1:133" x14ac:dyDescent="0.25">
      <c r="A39">
        <v>432</v>
      </c>
      <c r="B39" s="7">
        <v>45091</v>
      </c>
      <c r="C39" t="s">
        <v>189</v>
      </c>
      <c r="D39" t="s">
        <v>189</v>
      </c>
      <c r="E39" t="s">
        <v>4993</v>
      </c>
      <c r="F39" t="s">
        <v>181</v>
      </c>
      <c r="G39" t="s">
        <v>182</v>
      </c>
      <c r="H39" t="s">
        <v>1880</v>
      </c>
      <c r="I39">
        <v>2</v>
      </c>
      <c r="J39" t="s">
        <v>222</v>
      </c>
      <c r="K39" t="s">
        <v>11</v>
      </c>
      <c r="L39" t="s">
        <v>100</v>
      </c>
      <c r="M39">
        <v>1.25</v>
      </c>
      <c r="N39" t="s">
        <v>121</v>
      </c>
      <c r="O39" t="s">
        <v>4991</v>
      </c>
      <c r="P39" t="s">
        <v>1360</v>
      </c>
      <c r="Q39" t="s">
        <v>4991</v>
      </c>
      <c r="R39" t="s">
        <v>16</v>
      </c>
      <c r="S39">
        <v>22</v>
      </c>
      <c r="T39" t="s">
        <v>32</v>
      </c>
      <c r="U39" t="s">
        <v>16</v>
      </c>
      <c r="V39" t="s">
        <v>6282</v>
      </c>
      <c r="W39" t="s">
        <v>189</v>
      </c>
      <c r="X39" t="s">
        <v>189</v>
      </c>
      <c r="Y39" t="s">
        <v>1925</v>
      </c>
      <c r="Z39" t="s">
        <v>16</v>
      </c>
      <c r="AA39" t="s">
        <v>16</v>
      </c>
      <c r="AB39" t="s">
        <v>16</v>
      </c>
      <c r="AC39" t="s">
        <v>6310</v>
      </c>
      <c r="AD39" t="s">
        <v>224</v>
      </c>
      <c r="AE39" t="s">
        <v>11</v>
      </c>
      <c r="AF39" t="s">
        <v>1929</v>
      </c>
      <c r="AG39" t="s">
        <v>74</v>
      </c>
      <c r="AH39" t="s">
        <v>225</v>
      </c>
      <c r="AI39" t="s">
        <v>226</v>
      </c>
      <c r="AJ39" t="s">
        <v>16</v>
      </c>
      <c r="AK39" t="s">
        <v>16</v>
      </c>
      <c r="AL39">
        <v>1690</v>
      </c>
      <c r="AM39">
        <v>1.25</v>
      </c>
      <c r="AN39">
        <v>8.9499999999999993</v>
      </c>
      <c r="AO39">
        <v>9.7889999999999997</v>
      </c>
      <c r="AP39" t="s">
        <v>184</v>
      </c>
      <c r="AQ39" t="s">
        <v>6744</v>
      </c>
      <c r="AR39" t="s">
        <v>9667</v>
      </c>
      <c r="AS39" t="s">
        <v>32</v>
      </c>
      <c r="AT39" t="s">
        <v>9802</v>
      </c>
      <c r="AU39" t="s">
        <v>9873</v>
      </c>
      <c r="AV39" t="s">
        <v>9855</v>
      </c>
      <c r="AW39" t="s">
        <v>11498</v>
      </c>
      <c r="AX39" t="s">
        <v>5970</v>
      </c>
      <c r="AY39" t="s">
        <v>4723</v>
      </c>
      <c r="AZ39" t="s">
        <v>6835</v>
      </c>
      <c r="BA39" t="s">
        <v>4990</v>
      </c>
      <c r="BB39" t="s">
        <v>9841</v>
      </c>
      <c r="BC39" t="s">
        <v>4465</v>
      </c>
      <c r="BD39" t="s">
        <v>5520</v>
      </c>
      <c r="BE39" t="s">
        <v>5517</v>
      </c>
      <c r="BF39" t="s">
        <v>4496</v>
      </c>
      <c r="BG39" t="s">
        <v>189</v>
      </c>
      <c r="BH39" t="s">
        <v>189</v>
      </c>
      <c r="BI39" t="s">
        <v>2410</v>
      </c>
      <c r="BJ39">
        <v>100</v>
      </c>
      <c r="BK39" t="s">
        <v>6282</v>
      </c>
      <c r="BL39" s="7">
        <v>45097</v>
      </c>
      <c r="BM39" s="7">
        <v>45280</v>
      </c>
      <c r="BN39" t="s">
        <v>6241</v>
      </c>
      <c r="BO39" t="s">
        <v>4998</v>
      </c>
      <c r="BP39" t="s">
        <v>16</v>
      </c>
      <c r="BQ39" t="s">
        <v>189</v>
      </c>
      <c r="BR39" s="7">
        <v>45461</v>
      </c>
      <c r="BS39" t="s">
        <v>2414</v>
      </c>
      <c r="BT39" t="s">
        <v>220</v>
      </c>
      <c r="BU39" t="s">
        <v>2459</v>
      </c>
      <c r="BV39" t="s">
        <v>189</v>
      </c>
      <c r="BW39" t="s">
        <v>5517</v>
      </c>
      <c r="BX39" t="s">
        <v>16</v>
      </c>
      <c r="BY39" t="s">
        <v>189</v>
      </c>
      <c r="BZ39" t="s">
        <v>16</v>
      </c>
      <c r="CA39" t="s">
        <v>6453</v>
      </c>
      <c r="CB39" t="s">
        <v>9344</v>
      </c>
      <c r="CC39" t="s">
        <v>189</v>
      </c>
      <c r="CD39" t="s">
        <v>16</v>
      </c>
      <c r="CE39" t="s">
        <v>16</v>
      </c>
      <c r="CF39" t="s">
        <v>16</v>
      </c>
      <c r="CG39" t="s">
        <v>16</v>
      </c>
      <c r="CH39" t="s">
        <v>2078</v>
      </c>
      <c r="CI39">
        <v>1</v>
      </c>
      <c r="CJ39">
        <v>1</v>
      </c>
      <c r="CK39">
        <v>1</v>
      </c>
      <c r="CL39" t="s">
        <v>6307</v>
      </c>
      <c r="CM39">
        <v>23039</v>
      </c>
      <c r="CN39" t="s">
        <v>16</v>
      </c>
      <c r="CO39" t="s">
        <v>222</v>
      </c>
      <c r="CP39" t="s">
        <v>16</v>
      </c>
      <c r="CQ39" t="s">
        <v>189</v>
      </c>
      <c r="CR39" t="s">
        <v>195</v>
      </c>
      <c r="CS39" s="7"/>
      <c r="CT39" s="7">
        <v>44630</v>
      </c>
      <c r="CU39" t="s">
        <v>17</v>
      </c>
      <c r="CV39" t="s">
        <v>17</v>
      </c>
      <c r="CW39" t="s">
        <v>6307</v>
      </c>
      <c r="CX39" t="s">
        <v>189</v>
      </c>
      <c r="CY39" t="s">
        <v>6307</v>
      </c>
      <c r="CZ39" t="s">
        <v>189</v>
      </c>
      <c r="DA39">
        <v>2023</v>
      </c>
      <c r="DB39" s="139">
        <v>45091</v>
      </c>
      <c r="DC39">
        <v>6</v>
      </c>
      <c r="DD39">
        <v>25</v>
      </c>
      <c r="DE39" s="139">
        <v>45089</v>
      </c>
      <c r="DF39" t="s">
        <v>11505</v>
      </c>
      <c r="DG39" t="s">
        <v>11499</v>
      </c>
      <c r="DH39" t="s">
        <v>5973</v>
      </c>
      <c r="DI39" t="s">
        <v>9882</v>
      </c>
      <c r="DJ39" t="s">
        <v>6730</v>
      </c>
      <c r="DK39" t="s">
        <v>188</v>
      </c>
      <c r="DL39" t="s">
        <v>16</v>
      </c>
      <c r="DM39" t="s">
        <v>224</v>
      </c>
      <c r="DN39" t="s">
        <v>189</v>
      </c>
      <c r="DO39" t="s">
        <v>2051</v>
      </c>
      <c r="DP39" t="s">
        <v>16</v>
      </c>
      <c r="DQ39" t="s">
        <v>7291</v>
      </c>
      <c r="DR39" t="s">
        <v>9975</v>
      </c>
      <c r="DS39" t="s">
        <v>7292</v>
      </c>
      <c r="DT39" t="s">
        <v>11508</v>
      </c>
      <c r="EC39" s="66"/>
    </row>
    <row r="40" spans="1:133" x14ac:dyDescent="0.25">
      <c r="A40">
        <v>431</v>
      </c>
      <c r="B40" s="7">
        <v>45089</v>
      </c>
      <c r="C40" t="s">
        <v>189</v>
      </c>
      <c r="D40" t="s">
        <v>9817</v>
      </c>
      <c r="E40" t="s">
        <v>4994</v>
      </c>
      <c r="F40" t="s">
        <v>181</v>
      </c>
      <c r="G40" t="s">
        <v>182</v>
      </c>
      <c r="H40" t="s">
        <v>1880</v>
      </c>
      <c r="I40">
        <v>1</v>
      </c>
      <c r="J40" t="s">
        <v>4985</v>
      </c>
      <c r="K40" t="s">
        <v>11</v>
      </c>
      <c r="L40" t="s">
        <v>12</v>
      </c>
      <c r="M40">
        <v>4.84</v>
      </c>
      <c r="N40" t="s">
        <v>13</v>
      </c>
      <c r="O40" t="s">
        <v>4986</v>
      </c>
      <c r="P40" t="s">
        <v>605</v>
      </c>
      <c r="Q40" t="s">
        <v>4986</v>
      </c>
      <c r="R40" t="s">
        <v>16</v>
      </c>
      <c r="S40">
        <v>16</v>
      </c>
      <c r="T40" t="s">
        <v>22</v>
      </c>
      <c r="U40" t="s">
        <v>9817</v>
      </c>
      <c r="V40" t="s">
        <v>1883</v>
      </c>
      <c r="W40" t="s">
        <v>189</v>
      </c>
      <c r="X40" t="s">
        <v>189</v>
      </c>
      <c r="Y40" t="s">
        <v>1925</v>
      </c>
      <c r="Z40" t="s">
        <v>16</v>
      </c>
      <c r="AA40" t="s">
        <v>16</v>
      </c>
      <c r="AB40" t="s">
        <v>16</v>
      </c>
      <c r="AC40" t="s">
        <v>6307</v>
      </c>
      <c r="AD40" t="s">
        <v>4987</v>
      </c>
      <c r="AE40" t="s">
        <v>11</v>
      </c>
      <c r="AF40" t="s">
        <v>1932</v>
      </c>
      <c r="AG40" t="s">
        <v>27</v>
      </c>
      <c r="AH40" t="s">
        <v>343</v>
      </c>
      <c r="AI40" t="s">
        <v>16</v>
      </c>
      <c r="AJ40" t="s">
        <v>509</v>
      </c>
      <c r="AK40" t="s">
        <v>6245</v>
      </c>
      <c r="AL40"/>
      <c r="AM40">
        <v>0.68</v>
      </c>
      <c r="AN40">
        <v>4.84</v>
      </c>
      <c r="AO40">
        <v>5.2949999999999999</v>
      </c>
      <c r="AP40" t="s">
        <v>184</v>
      </c>
      <c r="AQ40" t="s">
        <v>6744</v>
      </c>
      <c r="AR40" t="s">
        <v>9667</v>
      </c>
      <c r="AS40" t="s">
        <v>22</v>
      </c>
      <c r="AT40" t="s">
        <v>9802</v>
      </c>
      <c r="AU40" t="s">
        <v>9873</v>
      </c>
      <c r="AV40" t="s">
        <v>9855</v>
      </c>
      <c r="AW40" t="s">
        <v>11498</v>
      </c>
      <c r="AX40" t="s">
        <v>5970</v>
      </c>
      <c r="AY40" t="s">
        <v>4723</v>
      </c>
      <c r="AZ40" t="s">
        <v>6836</v>
      </c>
      <c r="BA40" t="s">
        <v>4984</v>
      </c>
      <c r="BB40" t="s">
        <v>9841</v>
      </c>
      <c r="BC40" t="s">
        <v>9817</v>
      </c>
      <c r="BD40" t="s">
        <v>6104</v>
      </c>
      <c r="BE40" t="s">
        <v>4727</v>
      </c>
      <c r="BF40" t="s">
        <v>4496</v>
      </c>
      <c r="BG40" t="s">
        <v>189</v>
      </c>
      <c r="BH40" t="s">
        <v>189</v>
      </c>
      <c r="BI40" t="s">
        <v>2410</v>
      </c>
      <c r="BJ40">
        <v>100</v>
      </c>
      <c r="BK40" t="s">
        <v>1883</v>
      </c>
      <c r="BL40" s="7">
        <v>45093</v>
      </c>
      <c r="BM40" s="7">
        <v>45276</v>
      </c>
      <c r="BN40" t="s">
        <v>6241</v>
      </c>
      <c r="BO40" t="s">
        <v>4999</v>
      </c>
      <c r="BP40" t="s">
        <v>16</v>
      </c>
      <c r="BQ40" t="s">
        <v>189</v>
      </c>
      <c r="BR40" s="7">
        <v>46189</v>
      </c>
      <c r="BS40" t="s">
        <v>2414</v>
      </c>
      <c r="BT40" t="s">
        <v>4994</v>
      </c>
      <c r="BU40" t="s">
        <v>189</v>
      </c>
      <c r="BV40" t="s">
        <v>189</v>
      </c>
      <c r="BW40" t="s">
        <v>189</v>
      </c>
      <c r="BX40" t="s">
        <v>16</v>
      </c>
      <c r="BY40" t="s">
        <v>189</v>
      </c>
      <c r="BZ40" t="s">
        <v>16</v>
      </c>
      <c r="CA40" t="s">
        <v>6454</v>
      </c>
      <c r="CB40" t="s">
        <v>9344</v>
      </c>
      <c r="CC40" t="s">
        <v>189</v>
      </c>
      <c r="CD40" t="s">
        <v>16</v>
      </c>
      <c r="CE40" t="s">
        <v>16</v>
      </c>
      <c r="CF40" t="s">
        <v>16</v>
      </c>
      <c r="CG40" t="s">
        <v>16</v>
      </c>
      <c r="CH40" t="s">
        <v>2085</v>
      </c>
      <c r="CI40">
        <v>1</v>
      </c>
      <c r="CJ40">
        <v>1</v>
      </c>
      <c r="CK40">
        <v>1</v>
      </c>
      <c r="CL40" t="s">
        <v>6307</v>
      </c>
      <c r="CM40">
        <v>23038</v>
      </c>
      <c r="CN40" t="s">
        <v>7115</v>
      </c>
      <c r="CO40" t="s">
        <v>4995</v>
      </c>
      <c r="CP40" t="s">
        <v>16</v>
      </c>
      <c r="CQ40" t="s">
        <v>189</v>
      </c>
      <c r="CR40" t="s">
        <v>195</v>
      </c>
      <c r="CS40" s="7"/>
      <c r="CT40" s="7">
        <v>45089</v>
      </c>
      <c r="CU40" t="s">
        <v>17</v>
      </c>
      <c r="CV40" t="s">
        <v>17</v>
      </c>
      <c r="CW40" t="s">
        <v>6307</v>
      </c>
      <c r="CX40" t="s">
        <v>189</v>
      </c>
      <c r="CY40" t="s">
        <v>6307</v>
      </c>
      <c r="CZ40" t="s">
        <v>189</v>
      </c>
      <c r="DA40">
        <v>2023</v>
      </c>
      <c r="DB40" s="139">
        <v>45089</v>
      </c>
      <c r="DC40">
        <v>6</v>
      </c>
      <c r="DD40">
        <v>25</v>
      </c>
      <c r="DE40" s="139">
        <v>45089</v>
      </c>
      <c r="DF40" t="s">
        <v>11505</v>
      </c>
      <c r="DG40" t="s">
        <v>11499</v>
      </c>
      <c r="DH40" t="s">
        <v>5973</v>
      </c>
      <c r="DI40" t="s">
        <v>9874</v>
      </c>
      <c r="DJ40" t="s">
        <v>6741</v>
      </c>
      <c r="DK40" t="s">
        <v>188</v>
      </c>
      <c r="DL40" t="s">
        <v>16</v>
      </c>
      <c r="DM40" t="s">
        <v>16</v>
      </c>
      <c r="DN40" t="s">
        <v>189</v>
      </c>
      <c r="DO40" t="s">
        <v>2052</v>
      </c>
      <c r="DP40" t="s">
        <v>16</v>
      </c>
      <c r="DQ40" t="s">
        <v>7297</v>
      </c>
      <c r="DR40" t="s">
        <v>9979</v>
      </c>
      <c r="DS40" t="s">
        <v>9980</v>
      </c>
      <c r="DT40" t="s">
        <v>11088</v>
      </c>
      <c r="EC40" s="66"/>
    </row>
    <row r="41" spans="1:133" x14ac:dyDescent="0.25">
      <c r="A41">
        <v>430</v>
      </c>
      <c r="B41" s="7">
        <v>45086</v>
      </c>
      <c r="C41" t="s">
        <v>189</v>
      </c>
      <c r="D41" t="s">
        <v>9817</v>
      </c>
      <c r="E41" t="s">
        <v>4768</v>
      </c>
      <c r="F41" t="s">
        <v>181</v>
      </c>
      <c r="G41" t="s">
        <v>182</v>
      </c>
      <c r="H41" t="s">
        <v>1880</v>
      </c>
      <c r="I41">
        <v>2</v>
      </c>
      <c r="J41" t="s">
        <v>2063</v>
      </c>
      <c r="K41" t="s">
        <v>11</v>
      </c>
      <c r="L41" t="s">
        <v>12</v>
      </c>
      <c r="M41">
        <v>5.5</v>
      </c>
      <c r="N41" t="s">
        <v>13</v>
      </c>
      <c r="O41" t="s">
        <v>77</v>
      </c>
      <c r="P41" t="s">
        <v>26</v>
      </c>
      <c r="Q41" t="s">
        <v>77</v>
      </c>
      <c r="R41" t="s">
        <v>16</v>
      </c>
      <c r="S41">
        <v>0</v>
      </c>
      <c r="T41" t="s">
        <v>22</v>
      </c>
      <c r="U41" t="s">
        <v>9817</v>
      </c>
      <c r="V41" t="s">
        <v>6236</v>
      </c>
      <c r="W41" t="s">
        <v>189</v>
      </c>
      <c r="X41" t="s">
        <v>189</v>
      </c>
      <c r="Y41" t="s">
        <v>1925</v>
      </c>
      <c r="Z41" t="s">
        <v>16</v>
      </c>
      <c r="AA41" t="s">
        <v>16</v>
      </c>
      <c r="AB41" t="s">
        <v>16</v>
      </c>
      <c r="AC41" t="s">
        <v>6310</v>
      </c>
      <c r="AD41" t="s">
        <v>2066</v>
      </c>
      <c r="AE41" t="s">
        <v>11</v>
      </c>
      <c r="AF41" t="s">
        <v>1929</v>
      </c>
      <c r="AG41" t="s">
        <v>103</v>
      </c>
      <c r="AH41" t="s">
        <v>415</v>
      </c>
      <c r="AI41" t="s">
        <v>16</v>
      </c>
      <c r="AJ41" t="s">
        <v>2064</v>
      </c>
      <c r="AK41" t="s">
        <v>6245</v>
      </c>
      <c r="AL41">
        <v>1000</v>
      </c>
      <c r="AM41">
        <v>0.78</v>
      </c>
      <c r="AN41">
        <v>5.5</v>
      </c>
      <c r="AO41">
        <v>6.0339999999999998</v>
      </c>
      <c r="AP41" t="s">
        <v>184</v>
      </c>
      <c r="AQ41" t="s">
        <v>6744</v>
      </c>
      <c r="AR41" t="s">
        <v>1494</v>
      </c>
      <c r="AS41" t="s">
        <v>22</v>
      </c>
      <c r="AT41" t="s">
        <v>9802</v>
      </c>
      <c r="AU41" t="s">
        <v>9873</v>
      </c>
      <c r="AV41" t="s">
        <v>9855</v>
      </c>
      <c r="AW41" t="s">
        <v>11498</v>
      </c>
      <c r="AX41" t="s">
        <v>5970</v>
      </c>
      <c r="AY41" t="s">
        <v>4723</v>
      </c>
      <c r="AZ41" t="s">
        <v>2065</v>
      </c>
      <c r="BA41" t="s">
        <v>4767</v>
      </c>
      <c r="BB41" t="s">
        <v>9841</v>
      </c>
      <c r="BC41" t="s">
        <v>9817</v>
      </c>
      <c r="BD41" t="s">
        <v>6107</v>
      </c>
      <c r="BE41" t="s">
        <v>4727</v>
      </c>
      <c r="BF41" t="s">
        <v>4496</v>
      </c>
      <c r="BG41" t="s">
        <v>189</v>
      </c>
      <c r="BH41" t="s">
        <v>189</v>
      </c>
      <c r="BI41" t="s">
        <v>2410</v>
      </c>
      <c r="BJ41">
        <v>100</v>
      </c>
      <c r="BK41" t="s">
        <v>6236</v>
      </c>
      <c r="BL41" s="7">
        <v>45093</v>
      </c>
      <c r="BM41" s="7">
        <v>45276</v>
      </c>
      <c r="BN41" t="s">
        <v>6241</v>
      </c>
      <c r="BO41" t="s">
        <v>5001</v>
      </c>
      <c r="BP41" t="s">
        <v>16</v>
      </c>
      <c r="BQ41" t="s">
        <v>189</v>
      </c>
      <c r="BR41" s="7">
        <v>46189</v>
      </c>
      <c r="BS41" t="s">
        <v>2414</v>
      </c>
      <c r="BT41" t="s">
        <v>4269</v>
      </c>
      <c r="BU41" t="s">
        <v>2435</v>
      </c>
      <c r="BV41" t="s">
        <v>189</v>
      </c>
      <c r="BW41" t="s">
        <v>189</v>
      </c>
      <c r="BX41" t="s">
        <v>16</v>
      </c>
      <c r="BY41" t="s">
        <v>189</v>
      </c>
      <c r="BZ41" t="s">
        <v>16</v>
      </c>
      <c r="CA41" t="s">
        <v>6455</v>
      </c>
      <c r="CB41" t="s">
        <v>9344</v>
      </c>
      <c r="CC41" t="s">
        <v>189</v>
      </c>
      <c r="CD41" t="s">
        <v>16</v>
      </c>
      <c r="CE41" t="s">
        <v>16</v>
      </c>
      <c r="CF41" t="s">
        <v>16</v>
      </c>
      <c r="CG41" t="s">
        <v>16</v>
      </c>
      <c r="CH41" t="s">
        <v>2083</v>
      </c>
      <c r="CI41">
        <v>1</v>
      </c>
      <c r="CJ41">
        <v>1</v>
      </c>
      <c r="CK41">
        <v>1</v>
      </c>
      <c r="CL41" t="s">
        <v>6307</v>
      </c>
      <c r="CM41">
        <v>23037</v>
      </c>
      <c r="CN41" t="s">
        <v>16</v>
      </c>
      <c r="CO41" t="s">
        <v>2436</v>
      </c>
      <c r="CP41" t="s">
        <v>16</v>
      </c>
      <c r="CQ41" t="s">
        <v>189</v>
      </c>
      <c r="CR41" t="s">
        <v>185</v>
      </c>
      <c r="CS41" s="7"/>
      <c r="CT41" s="7">
        <v>45033</v>
      </c>
      <c r="CU41" t="s">
        <v>17</v>
      </c>
      <c r="CV41" t="s">
        <v>17</v>
      </c>
      <c r="CW41" t="s">
        <v>6307</v>
      </c>
      <c r="CX41" t="s">
        <v>189</v>
      </c>
      <c r="CY41" t="s">
        <v>6307</v>
      </c>
      <c r="CZ41" t="s">
        <v>189</v>
      </c>
      <c r="DA41">
        <v>2023</v>
      </c>
      <c r="DB41" s="139">
        <v>45086</v>
      </c>
      <c r="DC41">
        <v>6</v>
      </c>
      <c r="DD41">
        <v>24</v>
      </c>
      <c r="DE41" s="139">
        <v>45082</v>
      </c>
      <c r="DF41" t="s">
        <v>11512</v>
      </c>
      <c r="DG41" t="s">
        <v>11499</v>
      </c>
      <c r="DH41" t="s">
        <v>5975</v>
      </c>
      <c r="DI41" t="s">
        <v>9874</v>
      </c>
      <c r="DJ41" t="s">
        <v>6741</v>
      </c>
      <c r="DK41" t="s">
        <v>188</v>
      </c>
      <c r="DL41" t="s">
        <v>16</v>
      </c>
      <c r="DM41" t="s">
        <v>16</v>
      </c>
      <c r="DN41" t="s">
        <v>189</v>
      </c>
      <c r="DO41" t="s">
        <v>2052</v>
      </c>
      <c r="DP41" t="s">
        <v>16</v>
      </c>
      <c r="DQ41" t="s">
        <v>7299</v>
      </c>
      <c r="DR41" t="s">
        <v>9981</v>
      </c>
      <c r="DS41" t="s">
        <v>9983</v>
      </c>
      <c r="DT41" t="s">
        <v>11091</v>
      </c>
      <c r="EC41" s="66"/>
    </row>
    <row r="42" spans="1:133" x14ac:dyDescent="0.25">
      <c r="A42">
        <v>429</v>
      </c>
      <c r="B42" s="7">
        <v>45086</v>
      </c>
      <c r="C42" t="s">
        <v>189</v>
      </c>
      <c r="D42" t="s">
        <v>9817</v>
      </c>
      <c r="E42" t="s">
        <v>4830</v>
      </c>
      <c r="F42" t="s">
        <v>181</v>
      </c>
      <c r="G42" t="s">
        <v>182</v>
      </c>
      <c r="H42" t="s">
        <v>1880</v>
      </c>
      <c r="I42">
        <v>1</v>
      </c>
      <c r="J42" t="s">
        <v>4763</v>
      </c>
      <c r="K42" t="s">
        <v>11</v>
      </c>
      <c r="L42" t="s">
        <v>12</v>
      </c>
      <c r="M42">
        <v>0.89</v>
      </c>
      <c r="N42" t="s">
        <v>13</v>
      </c>
      <c r="O42" t="s">
        <v>157</v>
      </c>
      <c r="P42" t="s">
        <v>16</v>
      </c>
      <c r="Q42" t="s">
        <v>157</v>
      </c>
      <c r="R42" t="s">
        <v>16</v>
      </c>
      <c r="S42"/>
      <c r="T42" t="s">
        <v>22</v>
      </c>
      <c r="U42" t="s">
        <v>9817</v>
      </c>
      <c r="V42" t="s">
        <v>6236</v>
      </c>
      <c r="W42" t="s">
        <v>189</v>
      </c>
      <c r="X42" t="s">
        <v>189</v>
      </c>
      <c r="Y42" t="s">
        <v>1925</v>
      </c>
      <c r="Z42" t="s">
        <v>16</v>
      </c>
      <c r="AA42" t="s">
        <v>16</v>
      </c>
      <c r="AB42" t="s">
        <v>16</v>
      </c>
      <c r="AC42" t="s">
        <v>6307</v>
      </c>
      <c r="AD42" t="s">
        <v>4765</v>
      </c>
      <c r="AE42" t="s">
        <v>11</v>
      </c>
      <c r="AF42" t="s">
        <v>1929</v>
      </c>
      <c r="AG42" t="s">
        <v>99</v>
      </c>
      <c r="AH42" t="s">
        <v>6742</v>
      </c>
      <c r="AI42" t="s">
        <v>16</v>
      </c>
      <c r="AJ42" t="s">
        <v>2647</v>
      </c>
      <c r="AK42" t="s">
        <v>9663</v>
      </c>
      <c r="AL42">
        <v>0</v>
      </c>
      <c r="AM42">
        <v>0.13</v>
      </c>
      <c r="AN42">
        <v>0.89</v>
      </c>
      <c r="AO42">
        <v>0.97599999999999998</v>
      </c>
      <c r="AP42" t="s">
        <v>184</v>
      </c>
      <c r="AQ42" t="s">
        <v>6744</v>
      </c>
      <c r="AR42" t="s">
        <v>202</v>
      </c>
      <c r="AS42" t="s">
        <v>22</v>
      </c>
      <c r="AT42" t="s">
        <v>9802</v>
      </c>
      <c r="AU42" t="s">
        <v>9873</v>
      </c>
      <c r="AV42" t="s">
        <v>9855</v>
      </c>
      <c r="AW42" t="s">
        <v>11498</v>
      </c>
      <c r="AX42" t="s">
        <v>5970</v>
      </c>
      <c r="AY42" t="s">
        <v>4723</v>
      </c>
      <c r="AZ42" t="s">
        <v>6837</v>
      </c>
      <c r="BA42" t="s">
        <v>4762</v>
      </c>
      <c r="BB42" t="s">
        <v>9841</v>
      </c>
      <c r="BC42" t="s">
        <v>9817</v>
      </c>
      <c r="BD42" t="s">
        <v>6108</v>
      </c>
      <c r="BE42" t="s">
        <v>4727</v>
      </c>
      <c r="BF42" t="s">
        <v>4496</v>
      </c>
      <c r="BG42" t="s">
        <v>9686</v>
      </c>
      <c r="BH42" t="s">
        <v>189</v>
      </c>
      <c r="BI42" t="s">
        <v>2410</v>
      </c>
      <c r="BJ42">
        <v>100</v>
      </c>
      <c r="BK42" t="s">
        <v>6236</v>
      </c>
      <c r="BL42" s="7">
        <v>45092</v>
      </c>
      <c r="BM42" s="7">
        <v>45275</v>
      </c>
      <c r="BN42" t="s">
        <v>6241</v>
      </c>
      <c r="BO42" t="s">
        <v>5000</v>
      </c>
      <c r="BP42" t="s">
        <v>16</v>
      </c>
      <c r="BQ42" t="s">
        <v>189</v>
      </c>
      <c r="BR42" s="7">
        <v>46188</v>
      </c>
      <c r="BS42" t="s">
        <v>2414</v>
      </c>
      <c r="BT42" t="s">
        <v>4829</v>
      </c>
      <c r="BU42" t="s">
        <v>4764</v>
      </c>
      <c r="BV42" t="s">
        <v>189</v>
      </c>
      <c r="BW42" t="s">
        <v>189</v>
      </c>
      <c r="BX42" t="s">
        <v>16</v>
      </c>
      <c r="BY42" t="s">
        <v>189</v>
      </c>
      <c r="BZ42" t="s">
        <v>16</v>
      </c>
      <c r="CA42" t="s">
        <v>6456</v>
      </c>
      <c r="CB42" t="s">
        <v>9344</v>
      </c>
      <c r="CC42" t="s">
        <v>189</v>
      </c>
      <c r="CD42" t="s">
        <v>16</v>
      </c>
      <c r="CE42" t="s">
        <v>16</v>
      </c>
      <c r="CF42" t="s">
        <v>16</v>
      </c>
      <c r="CG42" t="s">
        <v>16</v>
      </c>
      <c r="CH42" t="s">
        <v>4838</v>
      </c>
      <c r="CI42">
        <v>1</v>
      </c>
      <c r="CJ42">
        <v>1</v>
      </c>
      <c r="CK42">
        <v>1</v>
      </c>
      <c r="CL42" t="s">
        <v>6307</v>
      </c>
      <c r="CM42">
        <v>23036</v>
      </c>
      <c r="CN42" t="s">
        <v>16</v>
      </c>
      <c r="CO42" t="s">
        <v>4766</v>
      </c>
      <c r="CP42" t="s">
        <v>16</v>
      </c>
      <c r="CQ42" t="s">
        <v>189</v>
      </c>
      <c r="CR42" t="s">
        <v>185</v>
      </c>
      <c r="CS42" s="7"/>
      <c r="CT42" s="7">
        <v>45086</v>
      </c>
      <c r="CU42" t="s">
        <v>17</v>
      </c>
      <c r="CV42" t="s">
        <v>17</v>
      </c>
      <c r="CW42" t="s">
        <v>6307</v>
      </c>
      <c r="CX42" t="s">
        <v>189</v>
      </c>
      <c r="CY42" t="s">
        <v>6307</v>
      </c>
      <c r="CZ42" t="s">
        <v>189</v>
      </c>
      <c r="DA42">
        <v>2023</v>
      </c>
      <c r="DB42" s="139">
        <v>45086</v>
      </c>
      <c r="DC42">
        <v>6</v>
      </c>
      <c r="DD42">
        <v>24</v>
      </c>
      <c r="DE42" s="139">
        <v>45082</v>
      </c>
      <c r="DF42" t="s">
        <v>11512</v>
      </c>
      <c r="DG42" t="s">
        <v>11499</v>
      </c>
      <c r="DH42" t="s">
        <v>5975</v>
      </c>
      <c r="DI42" t="s">
        <v>9874</v>
      </c>
      <c r="DJ42" t="s">
        <v>6741</v>
      </c>
      <c r="DK42" t="s">
        <v>188</v>
      </c>
      <c r="DL42" t="s">
        <v>16</v>
      </c>
      <c r="DM42" t="s">
        <v>16</v>
      </c>
      <c r="DN42" t="s">
        <v>189</v>
      </c>
      <c r="DO42" t="s">
        <v>6797</v>
      </c>
      <c r="DP42" t="s">
        <v>16</v>
      </c>
      <c r="DQ42" t="s">
        <v>7300</v>
      </c>
      <c r="DR42" t="s">
        <v>9981</v>
      </c>
      <c r="DS42" t="s">
        <v>9984</v>
      </c>
      <c r="DT42" t="s">
        <v>11092</v>
      </c>
      <c r="EC42" s="66"/>
    </row>
    <row r="43" spans="1:133" x14ac:dyDescent="0.25">
      <c r="A43">
        <v>428</v>
      </c>
      <c r="B43" s="7">
        <v>45083</v>
      </c>
      <c r="C43" t="s">
        <v>189</v>
      </c>
      <c r="D43" t="s">
        <v>189</v>
      </c>
      <c r="E43" t="s">
        <v>4793</v>
      </c>
      <c r="F43" t="s">
        <v>181</v>
      </c>
      <c r="G43" t="s">
        <v>182</v>
      </c>
      <c r="H43" t="s">
        <v>1880</v>
      </c>
      <c r="I43">
        <v>2</v>
      </c>
      <c r="J43" t="s">
        <v>6304</v>
      </c>
      <c r="K43" t="s">
        <v>107</v>
      </c>
      <c r="L43" t="s">
        <v>100</v>
      </c>
      <c r="M43">
        <v>2</v>
      </c>
      <c r="N43" t="s">
        <v>121</v>
      </c>
      <c r="O43" t="s">
        <v>2646</v>
      </c>
      <c r="P43" t="s">
        <v>1360</v>
      </c>
      <c r="Q43" t="s">
        <v>2646</v>
      </c>
      <c r="R43" t="s">
        <v>16</v>
      </c>
      <c r="S43">
        <v>40</v>
      </c>
      <c r="T43" t="s">
        <v>87</v>
      </c>
      <c r="U43" t="s">
        <v>16</v>
      </c>
      <c r="V43" t="s">
        <v>6283</v>
      </c>
      <c r="W43" t="s">
        <v>189</v>
      </c>
      <c r="X43" t="s">
        <v>189</v>
      </c>
      <c r="Y43" t="s">
        <v>1925</v>
      </c>
      <c r="Z43" t="s">
        <v>16</v>
      </c>
      <c r="AA43" t="s">
        <v>16</v>
      </c>
      <c r="AB43" t="s">
        <v>16</v>
      </c>
      <c r="AC43" t="s">
        <v>6310</v>
      </c>
      <c r="AD43" t="s">
        <v>398</v>
      </c>
      <c r="AE43" t="s">
        <v>11</v>
      </c>
      <c r="AF43" t="s">
        <v>1926</v>
      </c>
      <c r="AG43" t="s">
        <v>27</v>
      </c>
      <c r="AH43" t="s">
        <v>343</v>
      </c>
      <c r="AI43" t="s">
        <v>399</v>
      </c>
      <c r="AJ43" t="s">
        <v>16</v>
      </c>
      <c r="AK43" t="s">
        <v>16</v>
      </c>
      <c r="AL43">
        <v>600</v>
      </c>
      <c r="AM43">
        <v>2</v>
      </c>
      <c r="AN43">
        <v>14.23</v>
      </c>
      <c r="AO43">
        <v>15.686</v>
      </c>
      <c r="AP43" t="s">
        <v>184</v>
      </c>
      <c r="AQ43" t="s">
        <v>6744</v>
      </c>
      <c r="AR43" t="s">
        <v>9667</v>
      </c>
      <c r="AS43" t="s">
        <v>87</v>
      </c>
      <c r="AT43" t="s">
        <v>4840</v>
      </c>
      <c r="AU43" t="s">
        <v>9873</v>
      </c>
      <c r="AV43" t="s">
        <v>9855</v>
      </c>
      <c r="AW43" t="s">
        <v>11498</v>
      </c>
      <c r="AX43" t="s">
        <v>5970</v>
      </c>
      <c r="AY43" t="s">
        <v>4723</v>
      </c>
      <c r="AZ43" t="s">
        <v>6831</v>
      </c>
      <c r="BA43" t="s">
        <v>4792</v>
      </c>
      <c r="BB43" t="s">
        <v>9841</v>
      </c>
      <c r="BC43" t="s">
        <v>4465</v>
      </c>
      <c r="BD43" t="s">
        <v>4504</v>
      </c>
      <c r="BE43" t="s">
        <v>5517</v>
      </c>
      <c r="BF43" t="s">
        <v>4496</v>
      </c>
      <c r="BG43" t="s">
        <v>9687</v>
      </c>
      <c r="BH43" t="s">
        <v>189</v>
      </c>
      <c r="BI43" t="s">
        <v>2410</v>
      </c>
      <c r="BJ43">
        <v>100</v>
      </c>
      <c r="BK43" t="s">
        <v>6283</v>
      </c>
      <c r="BL43" s="7">
        <v>45090</v>
      </c>
      <c r="BM43" s="7">
        <v>45273</v>
      </c>
      <c r="BN43" t="s">
        <v>6240</v>
      </c>
      <c r="BO43" t="s">
        <v>5002</v>
      </c>
      <c r="BP43" t="s">
        <v>16</v>
      </c>
      <c r="BQ43" t="s">
        <v>189</v>
      </c>
      <c r="BR43" s="7">
        <v>45454</v>
      </c>
      <c r="BS43" t="s">
        <v>2414</v>
      </c>
      <c r="BT43" t="s">
        <v>3304</v>
      </c>
      <c r="BU43" t="s">
        <v>2435</v>
      </c>
      <c r="BV43" t="s">
        <v>189</v>
      </c>
      <c r="BW43" t="s">
        <v>5517</v>
      </c>
      <c r="BX43" t="s">
        <v>16</v>
      </c>
      <c r="BY43" t="s">
        <v>189</v>
      </c>
      <c r="BZ43" t="s">
        <v>16</v>
      </c>
      <c r="CA43" t="s">
        <v>6447</v>
      </c>
      <c r="CB43" t="s">
        <v>9344</v>
      </c>
      <c r="CC43" t="s">
        <v>189</v>
      </c>
      <c r="CD43" t="s">
        <v>16</v>
      </c>
      <c r="CE43" t="s">
        <v>16</v>
      </c>
      <c r="CF43" t="s">
        <v>16</v>
      </c>
      <c r="CG43" t="s">
        <v>16</v>
      </c>
      <c r="CH43" t="s">
        <v>2082</v>
      </c>
      <c r="CI43">
        <v>1</v>
      </c>
      <c r="CJ43">
        <v>1</v>
      </c>
      <c r="CK43">
        <v>1</v>
      </c>
      <c r="CL43" t="s">
        <v>6307</v>
      </c>
      <c r="CM43">
        <v>23035</v>
      </c>
      <c r="CN43" t="s">
        <v>16</v>
      </c>
      <c r="CO43" t="s">
        <v>6304</v>
      </c>
      <c r="CP43" t="s">
        <v>16</v>
      </c>
      <c r="CQ43" t="s">
        <v>189</v>
      </c>
      <c r="CR43" t="s">
        <v>195</v>
      </c>
      <c r="CS43" s="7"/>
      <c r="CT43" s="7">
        <v>44767</v>
      </c>
      <c r="CU43" t="s">
        <v>17</v>
      </c>
      <c r="CV43" t="s">
        <v>17</v>
      </c>
      <c r="CW43" t="s">
        <v>6307</v>
      </c>
      <c r="CX43" t="s">
        <v>189</v>
      </c>
      <c r="CY43" t="s">
        <v>6307</v>
      </c>
      <c r="CZ43" t="s">
        <v>189</v>
      </c>
      <c r="DA43">
        <v>2023</v>
      </c>
      <c r="DB43" s="139">
        <v>45083</v>
      </c>
      <c r="DC43">
        <v>6</v>
      </c>
      <c r="DD43">
        <v>24</v>
      </c>
      <c r="DE43" s="139">
        <v>45082</v>
      </c>
      <c r="DF43" t="s">
        <v>11512</v>
      </c>
      <c r="DG43" t="s">
        <v>11499</v>
      </c>
      <c r="DH43" t="s">
        <v>5975</v>
      </c>
      <c r="DI43" t="s">
        <v>9882</v>
      </c>
      <c r="DJ43" t="s">
        <v>6730</v>
      </c>
      <c r="DK43" t="s">
        <v>188</v>
      </c>
      <c r="DL43" t="s">
        <v>16</v>
      </c>
      <c r="DM43" t="s">
        <v>16</v>
      </c>
      <c r="DN43" t="s">
        <v>398</v>
      </c>
      <c r="DO43" t="s">
        <v>2051</v>
      </c>
      <c r="DP43" t="s">
        <v>16</v>
      </c>
      <c r="DQ43" t="s">
        <v>7309</v>
      </c>
      <c r="DR43" t="s">
        <v>9989</v>
      </c>
      <c r="DS43" t="s">
        <v>7310</v>
      </c>
      <c r="DT43" t="s">
        <v>11515</v>
      </c>
      <c r="EC43" s="66"/>
    </row>
    <row r="44" spans="1:133" x14ac:dyDescent="0.25">
      <c r="A44">
        <v>427</v>
      </c>
      <c r="B44" s="7">
        <v>45078</v>
      </c>
      <c r="C44" t="s">
        <v>189</v>
      </c>
      <c r="D44" t="s">
        <v>9817</v>
      </c>
      <c r="E44" t="s">
        <v>4812</v>
      </c>
      <c r="F44" t="s">
        <v>181</v>
      </c>
      <c r="G44" t="s">
        <v>182</v>
      </c>
      <c r="H44" t="s">
        <v>1880</v>
      </c>
      <c r="I44">
        <v>1</v>
      </c>
      <c r="J44" t="s">
        <v>4811</v>
      </c>
      <c r="K44" t="s">
        <v>11</v>
      </c>
      <c r="L44" t="s">
        <v>12</v>
      </c>
      <c r="M44">
        <v>10</v>
      </c>
      <c r="N44" t="s">
        <v>13</v>
      </c>
      <c r="O44" t="s">
        <v>3552</v>
      </c>
      <c r="P44" t="s">
        <v>158</v>
      </c>
      <c r="Q44" t="s">
        <v>3552</v>
      </c>
      <c r="R44" t="s">
        <v>16</v>
      </c>
      <c r="S44">
        <v>20</v>
      </c>
      <c r="T44" t="s">
        <v>15</v>
      </c>
      <c r="U44" t="s">
        <v>9817</v>
      </c>
      <c r="V44" t="s">
        <v>6236</v>
      </c>
      <c r="W44" t="s">
        <v>189</v>
      </c>
      <c r="X44" t="s">
        <v>189</v>
      </c>
      <c r="Y44" t="s">
        <v>1925</v>
      </c>
      <c r="Z44" t="s">
        <v>16</v>
      </c>
      <c r="AA44" t="s">
        <v>16</v>
      </c>
      <c r="AB44" t="s">
        <v>16</v>
      </c>
      <c r="AC44" t="s">
        <v>6307</v>
      </c>
      <c r="AD44" t="s">
        <v>4813</v>
      </c>
      <c r="AE44" t="s">
        <v>11</v>
      </c>
      <c r="AF44" t="s">
        <v>1929</v>
      </c>
      <c r="AG44" t="s">
        <v>18</v>
      </c>
      <c r="AH44" t="s">
        <v>1181</v>
      </c>
      <c r="AI44" t="s">
        <v>16</v>
      </c>
      <c r="AJ44" t="s">
        <v>16</v>
      </c>
      <c r="AK44" t="s">
        <v>16</v>
      </c>
      <c r="AL44">
        <v>2000</v>
      </c>
      <c r="AM44">
        <v>1.41</v>
      </c>
      <c r="AN44">
        <v>10</v>
      </c>
      <c r="AO44">
        <v>11.02</v>
      </c>
      <c r="AP44" t="s">
        <v>184</v>
      </c>
      <c r="AQ44" t="s">
        <v>6744</v>
      </c>
      <c r="AR44" t="s">
        <v>1494</v>
      </c>
      <c r="AS44" t="s">
        <v>15</v>
      </c>
      <c r="AT44" t="s">
        <v>9802</v>
      </c>
      <c r="AU44" t="s">
        <v>9873</v>
      </c>
      <c r="AV44" t="s">
        <v>9855</v>
      </c>
      <c r="AW44" t="s">
        <v>11498</v>
      </c>
      <c r="AX44" t="s">
        <v>5970</v>
      </c>
      <c r="AY44" t="s">
        <v>4723</v>
      </c>
      <c r="AZ44" t="s">
        <v>6838</v>
      </c>
      <c r="BA44" t="s">
        <v>4810</v>
      </c>
      <c r="BB44" t="s">
        <v>9841</v>
      </c>
      <c r="BC44" t="s">
        <v>9817</v>
      </c>
      <c r="BD44" t="s">
        <v>6114</v>
      </c>
      <c r="BE44" t="s">
        <v>4727</v>
      </c>
      <c r="BF44" t="s">
        <v>4496</v>
      </c>
      <c r="BG44" t="s">
        <v>9688</v>
      </c>
      <c r="BH44" t="s">
        <v>189</v>
      </c>
      <c r="BI44" t="s">
        <v>2410</v>
      </c>
      <c r="BJ44">
        <v>100</v>
      </c>
      <c r="BK44" t="s">
        <v>6236</v>
      </c>
      <c r="BL44" s="7">
        <v>45083</v>
      </c>
      <c r="BM44" s="7">
        <v>45449</v>
      </c>
      <c r="BN44" t="s">
        <v>6241</v>
      </c>
      <c r="BO44" t="s">
        <v>5003</v>
      </c>
      <c r="BP44" t="s">
        <v>16</v>
      </c>
      <c r="BQ44" t="s">
        <v>189</v>
      </c>
      <c r="BR44" s="7">
        <v>46179</v>
      </c>
      <c r="BS44" t="s">
        <v>2419</v>
      </c>
      <c r="BT44" t="s">
        <v>4812</v>
      </c>
      <c r="BU44" t="s">
        <v>189</v>
      </c>
      <c r="BV44" t="s">
        <v>189</v>
      </c>
      <c r="BW44" t="s">
        <v>189</v>
      </c>
      <c r="BX44" t="s">
        <v>16</v>
      </c>
      <c r="BY44" t="s">
        <v>189</v>
      </c>
      <c r="BZ44" t="s">
        <v>16</v>
      </c>
      <c r="CA44" t="s">
        <v>6457</v>
      </c>
      <c r="CB44" t="s">
        <v>9344</v>
      </c>
      <c r="CC44" t="s">
        <v>189</v>
      </c>
      <c r="CD44" t="s">
        <v>16</v>
      </c>
      <c r="CE44" t="s">
        <v>16</v>
      </c>
      <c r="CF44" t="s">
        <v>16</v>
      </c>
      <c r="CG44" t="s">
        <v>16</v>
      </c>
      <c r="CH44" t="s">
        <v>4841</v>
      </c>
      <c r="CI44">
        <v>1</v>
      </c>
      <c r="CJ44">
        <v>1</v>
      </c>
      <c r="CK44">
        <v>1</v>
      </c>
      <c r="CL44" t="s">
        <v>6307</v>
      </c>
      <c r="CM44">
        <v>23034</v>
      </c>
      <c r="CN44" t="s">
        <v>16</v>
      </c>
      <c r="CO44" t="s">
        <v>4811</v>
      </c>
      <c r="CP44" t="s">
        <v>16</v>
      </c>
      <c r="CQ44" t="s">
        <v>189</v>
      </c>
      <c r="CR44" t="s">
        <v>9689</v>
      </c>
      <c r="CS44" s="7"/>
      <c r="CT44" s="7">
        <v>45078</v>
      </c>
      <c r="CU44" t="s">
        <v>17</v>
      </c>
      <c r="CV44" t="s">
        <v>17</v>
      </c>
      <c r="CW44" t="s">
        <v>6307</v>
      </c>
      <c r="CX44" t="s">
        <v>189</v>
      </c>
      <c r="CY44" t="s">
        <v>6307</v>
      </c>
      <c r="CZ44" t="s">
        <v>189</v>
      </c>
      <c r="DA44">
        <v>2023</v>
      </c>
      <c r="DB44" s="139">
        <v>45078</v>
      </c>
      <c r="DC44">
        <v>6</v>
      </c>
      <c r="DD44">
        <v>23</v>
      </c>
      <c r="DE44" s="139">
        <v>45075</v>
      </c>
      <c r="DF44" t="s">
        <v>11517</v>
      </c>
      <c r="DG44" t="s">
        <v>11499</v>
      </c>
      <c r="DH44" t="s">
        <v>5976</v>
      </c>
      <c r="DI44" t="s">
        <v>9874</v>
      </c>
      <c r="DJ44" t="s">
        <v>6741</v>
      </c>
      <c r="DK44" t="s">
        <v>188</v>
      </c>
      <c r="DL44" t="s">
        <v>16</v>
      </c>
      <c r="DM44" t="s">
        <v>16</v>
      </c>
      <c r="DN44" t="s">
        <v>189</v>
      </c>
      <c r="DO44" t="s">
        <v>2052</v>
      </c>
      <c r="DP44" t="s">
        <v>16</v>
      </c>
      <c r="DQ44" t="s">
        <v>7321</v>
      </c>
      <c r="DR44" t="s">
        <v>9994</v>
      </c>
      <c r="DS44" t="s">
        <v>9996</v>
      </c>
      <c r="DT44" t="s">
        <v>11518</v>
      </c>
      <c r="EC44" s="66"/>
    </row>
    <row r="45" spans="1:133" x14ac:dyDescent="0.25">
      <c r="A45">
        <v>426</v>
      </c>
      <c r="B45" s="7">
        <v>45069</v>
      </c>
      <c r="C45" t="s">
        <v>9887</v>
      </c>
      <c r="D45" t="s">
        <v>189</v>
      </c>
      <c r="E45" t="s">
        <v>6806</v>
      </c>
      <c r="F45" t="s">
        <v>199</v>
      </c>
      <c r="G45" t="s">
        <v>4697</v>
      </c>
      <c r="H45" t="s">
        <v>1882</v>
      </c>
      <c r="I45">
        <v>2</v>
      </c>
      <c r="J45" t="s">
        <v>7127</v>
      </c>
      <c r="K45" t="s">
        <v>2692</v>
      </c>
      <c r="L45" t="s">
        <v>100</v>
      </c>
      <c r="M45">
        <v>5</v>
      </c>
      <c r="N45" t="s">
        <v>13</v>
      </c>
      <c r="O45" t="s">
        <v>66</v>
      </c>
      <c r="P45" t="s">
        <v>4699</v>
      </c>
      <c r="Q45" t="s">
        <v>4700</v>
      </c>
      <c r="R45" t="s">
        <v>4700</v>
      </c>
      <c r="S45">
        <v>40</v>
      </c>
      <c r="T45" t="s">
        <v>15</v>
      </c>
      <c r="U45" t="s">
        <v>4345</v>
      </c>
      <c r="V45" t="s">
        <v>6290</v>
      </c>
      <c r="W45" t="s">
        <v>189</v>
      </c>
      <c r="X45" t="s">
        <v>189</v>
      </c>
      <c r="Y45" t="s">
        <v>4341</v>
      </c>
      <c r="Z45" t="s">
        <v>16</v>
      </c>
      <c r="AA45" t="s">
        <v>16</v>
      </c>
      <c r="AB45" t="s">
        <v>4357</v>
      </c>
      <c r="AC45" t="s">
        <v>6310</v>
      </c>
      <c r="AD45" t="s">
        <v>686</v>
      </c>
      <c r="AE45" t="s">
        <v>2521</v>
      </c>
      <c r="AF45" t="s">
        <v>1926</v>
      </c>
      <c r="AG45" t="s">
        <v>129</v>
      </c>
      <c r="AH45" t="s">
        <v>16</v>
      </c>
      <c r="AI45" t="s">
        <v>16</v>
      </c>
      <c r="AJ45" t="s">
        <v>16</v>
      </c>
      <c r="AK45" t="s">
        <v>16</v>
      </c>
      <c r="AL45">
        <v>10000</v>
      </c>
      <c r="AM45">
        <v>5</v>
      </c>
      <c r="AN45">
        <v>35.25</v>
      </c>
      <c r="AO45">
        <v>39.18</v>
      </c>
      <c r="AP45" t="s">
        <v>260</v>
      </c>
      <c r="AQ45" t="s">
        <v>5653</v>
      </c>
      <c r="AR45" t="s">
        <v>9678</v>
      </c>
      <c r="AS45" t="s">
        <v>15</v>
      </c>
      <c r="AT45" t="s">
        <v>4840</v>
      </c>
      <c r="AU45" t="s">
        <v>6826</v>
      </c>
      <c r="AV45" t="s">
        <v>9855</v>
      </c>
      <c r="AW45" t="s">
        <v>11498</v>
      </c>
      <c r="AX45" t="s">
        <v>5978</v>
      </c>
      <c r="AY45" t="s">
        <v>16</v>
      </c>
      <c r="AZ45" t="s">
        <v>6839</v>
      </c>
      <c r="BA45" t="s">
        <v>4698</v>
      </c>
      <c r="BB45" t="s">
        <v>9842</v>
      </c>
      <c r="BC45" t="s">
        <v>4345</v>
      </c>
      <c r="BD45" t="s">
        <v>4517</v>
      </c>
      <c r="BE45" t="s">
        <v>4727</v>
      </c>
      <c r="BF45" t="s">
        <v>4497</v>
      </c>
      <c r="BG45" t="s">
        <v>9690</v>
      </c>
      <c r="BH45" t="s">
        <v>189</v>
      </c>
      <c r="BI45" t="s">
        <v>4609</v>
      </c>
      <c r="BJ45">
        <v>99.775000000000006</v>
      </c>
      <c r="BK45" t="s">
        <v>1048</v>
      </c>
      <c r="BL45" s="7">
        <v>45077</v>
      </c>
      <c r="BM45" s="7">
        <v>45260</v>
      </c>
      <c r="BN45" t="s">
        <v>6241</v>
      </c>
      <c r="BO45" t="s">
        <v>5004</v>
      </c>
      <c r="BP45" t="s">
        <v>16</v>
      </c>
      <c r="BQ45" t="s">
        <v>4859</v>
      </c>
      <c r="BR45" s="7">
        <v>46173</v>
      </c>
      <c r="BS45" t="s">
        <v>2414</v>
      </c>
      <c r="BT45" t="s">
        <v>4695</v>
      </c>
      <c r="BU45" t="s">
        <v>4701</v>
      </c>
      <c r="BV45" t="s">
        <v>189</v>
      </c>
      <c r="BW45" t="s">
        <v>189</v>
      </c>
      <c r="BX45" t="s">
        <v>16</v>
      </c>
      <c r="BY45" t="s">
        <v>189</v>
      </c>
      <c r="BZ45" t="s">
        <v>7337</v>
      </c>
      <c r="CA45" t="s">
        <v>6417</v>
      </c>
      <c r="CB45" t="s">
        <v>9344</v>
      </c>
      <c r="CC45" t="s">
        <v>189</v>
      </c>
      <c r="CD45" t="s">
        <v>4630</v>
      </c>
      <c r="CE45" t="s">
        <v>4632</v>
      </c>
      <c r="CF45" t="s">
        <v>199</v>
      </c>
      <c r="CG45" t="s">
        <v>16</v>
      </c>
      <c r="CH45" t="s">
        <v>2081</v>
      </c>
      <c r="CI45">
        <v>1</v>
      </c>
      <c r="CJ45">
        <v>1</v>
      </c>
      <c r="CK45">
        <v>1</v>
      </c>
      <c r="CL45" t="s">
        <v>6307</v>
      </c>
      <c r="CM45">
        <v>23033</v>
      </c>
      <c r="CN45" t="s">
        <v>16</v>
      </c>
      <c r="CO45" t="s">
        <v>684</v>
      </c>
      <c r="CP45" t="s">
        <v>9679</v>
      </c>
      <c r="CQ45" t="s">
        <v>189</v>
      </c>
      <c r="CR45" t="s">
        <v>16</v>
      </c>
      <c r="CS45" s="7"/>
      <c r="CT45" s="7">
        <v>33921</v>
      </c>
      <c r="CU45" t="s">
        <v>29</v>
      </c>
      <c r="CV45" t="s">
        <v>29</v>
      </c>
      <c r="CW45" t="s">
        <v>6307</v>
      </c>
      <c r="CX45" t="s">
        <v>6307</v>
      </c>
      <c r="CY45" t="s">
        <v>6307</v>
      </c>
      <c r="CZ45" t="s">
        <v>189</v>
      </c>
      <c r="DA45">
        <v>2023</v>
      </c>
      <c r="DB45" s="139">
        <v>45069</v>
      </c>
      <c r="DC45">
        <v>5</v>
      </c>
      <c r="DD45">
        <v>22</v>
      </c>
      <c r="DE45" s="139">
        <v>45068</v>
      </c>
      <c r="DF45" t="s">
        <v>11519</v>
      </c>
      <c r="DG45" t="s">
        <v>11499</v>
      </c>
      <c r="DH45" t="s">
        <v>5977</v>
      </c>
      <c r="DI45" t="s">
        <v>9874</v>
      </c>
      <c r="DJ45" t="s">
        <v>6730</v>
      </c>
      <c r="DK45" t="s">
        <v>252</v>
      </c>
      <c r="DL45" t="s">
        <v>9800</v>
      </c>
      <c r="DM45" t="s">
        <v>16</v>
      </c>
      <c r="DN45" t="s">
        <v>189</v>
      </c>
      <c r="DO45" t="s">
        <v>2051</v>
      </c>
      <c r="DP45" t="s">
        <v>9887</v>
      </c>
      <c r="DQ45" t="s">
        <v>7338</v>
      </c>
      <c r="DR45" t="s">
        <v>10010</v>
      </c>
      <c r="DS45" t="s">
        <v>7339</v>
      </c>
      <c r="DT45" t="s">
        <v>10866</v>
      </c>
      <c r="EC45" s="66"/>
    </row>
    <row r="46" spans="1:133" x14ac:dyDescent="0.25">
      <c r="A46">
        <v>425</v>
      </c>
      <c r="B46" s="7">
        <v>45069</v>
      </c>
      <c r="C46" t="s">
        <v>9887</v>
      </c>
      <c r="D46" t="s">
        <v>4464</v>
      </c>
      <c r="E46" t="s">
        <v>6805</v>
      </c>
      <c r="F46" t="s">
        <v>199</v>
      </c>
      <c r="G46" t="s">
        <v>4697</v>
      </c>
      <c r="H46" t="s">
        <v>1882</v>
      </c>
      <c r="I46">
        <v>2</v>
      </c>
      <c r="J46" t="s">
        <v>7126</v>
      </c>
      <c r="K46" t="s">
        <v>2692</v>
      </c>
      <c r="L46" t="s">
        <v>12</v>
      </c>
      <c r="M46">
        <v>20</v>
      </c>
      <c r="N46" t="s">
        <v>137</v>
      </c>
      <c r="O46" t="s">
        <v>770</v>
      </c>
      <c r="P46" t="s">
        <v>662</v>
      </c>
      <c r="Q46" t="s">
        <v>770</v>
      </c>
      <c r="R46" t="s">
        <v>16</v>
      </c>
      <c r="S46">
        <v>45</v>
      </c>
      <c r="T46" t="s">
        <v>15</v>
      </c>
      <c r="U46" t="s">
        <v>5521</v>
      </c>
      <c r="V46" t="s">
        <v>6287</v>
      </c>
      <c r="W46" t="s">
        <v>189</v>
      </c>
      <c r="X46" t="s">
        <v>189</v>
      </c>
      <c r="Y46" t="s">
        <v>4341</v>
      </c>
      <c r="Z46" t="s">
        <v>16</v>
      </c>
      <c r="AA46" t="s">
        <v>16</v>
      </c>
      <c r="AB46" t="s">
        <v>4357</v>
      </c>
      <c r="AC46" t="s">
        <v>6310</v>
      </c>
      <c r="AD46" t="s">
        <v>686</v>
      </c>
      <c r="AE46" t="s">
        <v>2521</v>
      </c>
      <c r="AF46" t="s">
        <v>1926</v>
      </c>
      <c r="AG46" t="s">
        <v>129</v>
      </c>
      <c r="AH46" t="s">
        <v>16</v>
      </c>
      <c r="AI46" t="s">
        <v>16</v>
      </c>
      <c r="AJ46" t="s">
        <v>16</v>
      </c>
      <c r="AK46" t="s">
        <v>16</v>
      </c>
      <c r="AL46">
        <v>10000</v>
      </c>
      <c r="AM46">
        <v>2.84</v>
      </c>
      <c r="AN46">
        <v>20</v>
      </c>
      <c r="AO46">
        <v>22.18</v>
      </c>
      <c r="AP46" t="s">
        <v>260</v>
      </c>
      <c r="AQ46" t="s">
        <v>5653</v>
      </c>
      <c r="AR46" t="s">
        <v>9678</v>
      </c>
      <c r="AS46" t="s">
        <v>15</v>
      </c>
      <c r="AT46" t="s">
        <v>4840</v>
      </c>
      <c r="AU46" t="s">
        <v>6824</v>
      </c>
      <c r="AV46" t="s">
        <v>9855</v>
      </c>
      <c r="AW46" t="s">
        <v>11498</v>
      </c>
      <c r="AX46" t="s">
        <v>5978</v>
      </c>
      <c r="AY46" t="s">
        <v>16</v>
      </c>
      <c r="AZ46" t="s">
        <v>6840</v>
      </c>
      <c r="BA46" t="s">
        <v>4694</v>
      </c>
      <c r="BB46" t="s">
        <v>9842</v>
      </c>
      <c r="BC46" t="s">
        <v>5521</v>
      </c>
      <c r="BD46" t="s">
        <v>6123</v>
      </c>
      <c r="BE46" t="s">
        <v>4726</v>
      </c>
      <c r="BF46" t="s">
        <v>4497</v>
      </c>
      <c r="BG46" t="s">
        <v>9690</v>
      </c>
      <c r="BH46" t="s">
        <v>189</v>
      </c>
      <c r="BI46" t="s">
        <v>2410</v>
      </c>
      <c r="BJ46">
        <v>100</v>
      </c>
      <c r="BK46" t="s">
        <v>1048</v>
      </c>
      <c r="BL46" s="7">
        <v>45077</v>
      </c>
      <c r="BM46" s="7">
        <v>45260</v>
      </c>
      <c r="BN46" t="s">
        <v>6241</v>
      </c>
      <c r="BO46" t="s">
        <v>5004</v>
      </c>
      <c r="BP46" t="s">
        <v>16</v>
      </c>
      <c r="BQ46" t="s">
        <v>4870</v>
      </c>
      <c r="BR46" s="7">
        <v>45808</v>
      </c>
      <c r="BS46" t="s">
        <v>2414</v>
      </c>
      <c r="BT46" t="s">
        <v>4695</v>
      </c>
      <c r="BU46" t="s">
        <v>4696</v>
      </c>
      <c r="BV46" t="s">
        <v>189</v>
      </c>
      <c r="BW46" t="s">
        <v>189</v>
      </c>
      <c r="BX46" t="s">
        <v>16</v>
      </c>
      <c r="BY46" t="s">
        <v>189</v>
      </c>
      <c r="BZ46" t="s">
        <v>7340</v>
      </c>
      <c r="CA46" t="s">
        <v>6418</v>
      </c>
      <c r="CB46" t="s">
        <v>9344</v>
      </c>
      <c r="CC46" t="s">
        <v>189</v>
      </c>
      <c r="CD46" t="s">
        <v>4630</v>
      </c>
      <c r="CE46" t="s">
        <v>4632</v>
      </c>
      <c r="CF46" t="s">
        <v>199</v>
      </c>
      <c r="CG46" t="s">
        <v>16</v>
      </c>
      <c r="CH46" t="s">
        <v>2072</v>
      </c>
      <c r="CI46">
        <v>1</v>
      </c>
      <c r="CJ46">
        <v>1</v>
      </c>
      <c r="CK46">
        <v>1</v>
      </c>
      <c r="CL46" t="s">
        <v>6307</v>
      </c>
      <c r="CM46">
        <v>23032</v>
      </c>
      <c r="CN46" t="s">
        <v>16</v>
      </c>
      <c r="CO46" t="s">
        <v>684</v>
      </c>
      <c r="CP46" t="s">
        <v>9679</v>
      </c>
      <c r="CQ46" t="s">
        <v>189</v>
      </c>
      <c r="CR46" t="s">
        <v>16</v>
      </c>
      <c r="CS46" s="7"/>
      <c r="CT46" s="7">
        <v>33921</v>
      </c>
      <c r="CU46" t="s">
        <v>29</v>
      </c>
      <c r="CV46" t="s">
        <v>29</v>
      </c>
      <c r="CW46" t="s">
        <v>6307</v>
      </c>
      <c r="CX46" t="s">
        <v>6307</v>
      </c>
      <c r="CY46" t="s">
        <v>6307</v>
      </c>
      <c r="CZ46" t="s">
        <v>189</v>
      </c>
      <c r="DA46">
        <v>2023</v>
      </c>
      <c r="DB46" s="139">
        <v>45069</v>
      </c>
      <c r="DC46">
        <v>5</v>
      </c>
      <c r="DD46">
        <v>22</v>
      </c>
      <c r="DE46" s="139">
        <v>45068</v>
      </c>
      <c r="DF46" t="s">
        <v>11519</v>
      </c>
      <c r="DG46" t="s">
        <v>11499</v>
      </c>
      <c r="DH46" t="s">
        <v>5977</v>
      </c>
      <c r="DI46" t="s">
        <v>9874</v>
      </c>
      <c r="DJ46" t="s">
        <v>6234</v>
      </c>
      <c r="DK46" t="s">
        <v>252</v>
      </c>
      <c r="DL46" t="s">
        <v>9800</v>
      </c>
      <c r="DM46" t="s">
        <v>16</v>
      </c>
      <c r="DN46" t="s">
        <v>189</v>
      </c>
      <c r="DO46" t="s">
        <v>2052</v>
      </c>
      <c r="DP46" t="s">
        <v>9887</v>
      </c>
      <c r="DQ46" t="s">
        <v>7338</v>
      </c>
      <c r="DR46" t="s">
        <v>10010</v>
      </c>
      <c r="DS46" t="s">
        <v>7341</v>
      </c>
      <c r="DT46" t="s">
        <v>10867</v>
      </c>
      <c r="EC46" s="66"/>
    </row>
    <row r="47" spans="1:133" x14ac:dyDescent="0.25">
      <c r="A47">
        <v>424</v>
      </c>
      <c r="B47" s="7">
        <v>45064</v>
      </c>
      <c r="C47" t="s">
        <v>189</v>
      </c>
      <c r="D47" t="s">
        <v>9817</v>
      </c>
      <c r="E47" t="s">
        <v>4637</v>
      </c>
      <c r="F47" t="s">
        <v>199</v>
      </c>
      <c r="G47" t="s">
        <v>203</v>
      </c>
      <c r="H47" t="s">
        <v>1882</v>
      </c>
      <c r="I47">
        <v>2</v>
      </c>
      <c r="J47" t="s">
        <v>519</v>
      </c>
      <c r="K47" t="s">
        <v>11</v>
      </c>
      <c r="L47" t="s">
        <v>12</v>
      </c>
      <c r="M47">
        <v>15</v>
      </c>
      <c r="N47" t="s">
        <v>13</v>
      </c>
      <c r="O47" t="s">
        <v>2388</v>
      </c>
      <c r="P47" t="s">
        <v>4634</v>
      </c>
      <c r="Q47" t="s">
        <v>4635</v>
      </c>
      <c r="R47" t="s">
        <v>16</v>
      </c>
      <c r="S47">
        <v>35</v>
      </c>
      <c r="T47" t="s">
        <v>32</v>
      </c>
      <c r="U47" t="s">
        <v>9817</v>
      </c>
      <c r="V47" t="s">
        <v>6236</v>
      </c>
      <c r="W47" t="s">
        <v>189</v>
      </c>
      <c r="X47" t="s">
        <v>189</v>
      </c>
      <c r="Y47" t="s">
        <v>4341</v>
      </c>
      <c r="Z47" t="s">
        <v>4466</v>
      </c>
      <c r="AA47" t="s">
        <v>305</v>
      </c>
      <c r="AB47" t="s">
        <v>4357</v>
      </c>
      <c r="AC47" t="s">
        <v>6310</v>
      </c>
      <c r="AD47" t="s">
        <v>523</v>
      </c>
      <c r="AE47" t="s">
        <v>1951</v>
      </c>
      <c r="AF47" t="s">
        <v>1926</v>
      </c>
      <c r="AG47" t="s">
        <v>129</v>
      </c>
      <c r="AH47" t="s">
        <v>16</v>
      </c>
      <c r="AI47" t="s">
        <v>16</v>
      </c>
      <c r="AJ47" t="s">
        <v>16</v>
      </c>
      <c r="AK47" t="s">
        <v>16</v>
      </c>
      <c r="AL47">
        <v>100000</v>
      </c>
      <c r="AM47">
        <v>2.16</v>
      </c>
      <c r="AN47">
        <v>15</v>
      </c>
      <c r="AO47">
        <v>16.664999999999999</v>
      </c>
      <c r="AP47" t="s">
        <v>240</v>
      </c>
      <c r="AQ47" t="s">
        <v>5653</v>
      </c>
      <c r="AR47" t="s">
        <v>9682</v>
      </c>
      <c r="AS47" t="s">
        <v>32</v>
      </c>
      <c r="AT47" t="s">
        <v>9802</v>
      </c>
      <c r="AU47" t="s">
        <v>6824</v>
      </c>
      <c r="AV47" t="s">
        <v>9855</v>
      </c>
      <c r="AW47" t="s">
        <v>11498</v>
      </c>
      <c r="AX47" t="s">
        <v>5978</v>
      </c>
      <c r="AY47" t="s">
        <v>16</v>
      </c>
      <c r="AZ47" t="s">
        <v>4636</v>
      </c>
      <c r="BA47" t="s">
        <v>4633</v>
      </c>
      <c r="BB47" t="s">
        <v>9842</v>
      </c>
      <c r="BC47" t="s">
        <v>9817</v>
      </c>
      <c r="BD47" t="s">
        <v>6109</v>
      </c>
      <c r="BE47" t="s">
        <v>4727</v>
      </c>
      <c r="BF47" t="s">
        <v>4523</v>
      </c>
      <c r="BG47" t="s">
        <v>9691</v>
      </c>
      <c r="BH47" t="s">
        <v>189</v>
      </c>
      <c r="BI47" t="s">
        <v>2410</v>
      </c>
      <c r="BJ47">
        <v>100</v>
      </c>
      <c r="BK47" t="s">
        <v>6236</v>
      </c>
      <c r="BL47" s="7">
        <v>45069</v>
      </c>
      <c r="BM47" s="7">
        <v>45253</v>
      </c>
      <c r="BN47" t="s">
        <v>6240</v>
      </c>
      <c r="BO47" t="s">
        <v>5005</v>
      </c>
      <c r="BP47" t="s">
        <v>16</v>
      </c>
      <c r="BQ47" t="s">
        <v>189</v>
      </c>
      <c r="BR47" s="7">
        <v>46165</v>
      </c>
      <c r="BS47" t="s">
        <v>2414</v>
      </c>
      <c r="BT47" t="s">
        <v>4637</v>
      </c>
      <c r="BU47" t="s">
        <v>189</v>
      </c>
      <c r="BV47" t="s">
        <v>189</v>
      </c>
      <c r="BW47" t="s">
        <v>189</v>
      </c>
      <c r="BX47" t="s">
        <v>16</v>
      </c>
      <c r="BY47" t="s">
        <v>189</v>
      </c>
      <c r="BZ47" t="s">
        <v>16</v>
      </c>
      <c r="CA47" t="s">
        <v>6458</v>
      </c>
      <c r="CB47" t="s">
        <v>9344</v>
      </c>
      <c r="CC47" t="s">
        <v>189</v>
      </c>
      <c r="CD47" t="s">
        <v>16</v>
      </c>
      <c r="CE47" t="s">
        <v>16</v>
      </c>
      <c r="CF47" t="s">
        <v>199</v>
      </c>
      <c r="CG47" t="s">
        <v>16</v>
      </c>
      <c r="CH47" t="s">
        <v>4843</v>
      </c>
      <c r="CI47">
        <v>1</v>
      </c>
      <c r="CJ47">
        <v>1</v>
      </c>
      <c r="CK47">
        <v>1</v>
      </c>
      <c r="CL47" t="s">
        <v>6307</v>
      </c>
      <c r="CM47">
        <v>23031</v>
      </c>
      <c r="CN47" t="s">
        <v>16</v>
      </c>
      <c r="CO47" t="s">
        <v>519</v>
      </c>
      <c r="CP47" t="s">
        <v>7122</v>
      </c>
      <c r="CQ47" t="s">
        <v>9683</v>
      </c>
      <c r="CR47" t="s">
        <v>16</v>
      </c>
      <c r="CS47" s="7"/>
      <c r="CT47" s="7">
        <v>43063</v>
      </c>
      <c r="CU47" t="s">
        <v>29</v>
      </c>
      <c r="CV47" t="s">
        <v>16</v>
      </c>
      <c r="CW47" t="s">
        <v>6307</v>
      </c>
      <c r="CX47" t="s">
        <v>189</v>
      </c>
      <c r="CY47" t="s">
        <v>6307</v>
      </c>
      <c r="CZ47" t="s">
        <v>189</v>
      </c>
      <c r="DA47">
        <v>2023</v>
      </c>
      <c r="DB47" s="139">
        <v>45064</v>
      </c>
      <c r="DC47">
        <v>5</v>
      </c>
      <c r="DD47">
        <v>21</v>
      </c>
      <c r="DE47" s="139">
        <v>45061</v>
      </c>
      <c r="DF47" t="s">
        <v>11528</v>
      </c>
      <c r="DG47" t="s">
        <v>11499</v>
      </c>
      <c r="DH47" t="s">
        <v>5979</v>
      </c>
      <c r="DI47" t="s">
        <v>9874</v>
      </c>
      <c r="DJ47" t="s">
        <v>6741</v>
      </c>
      <c r="DK47" t="s">
        <v>252</v>
      </c>
      <c r="DL47" t="s">
        <v>9801</v>
      </c>
      <c r="DM47" t="s">
        <v>523</v>
      </c>
      <c r="DN47" t="s">
        <v>189</v>
      </c>
      <c r="DO47" t="s">
        <v>2052</v>
      </c>
      <c r="DP47" t="s">
        <v>16</v>
      </c>
      <c r="DQ47" t="s">
        <v>7346</v>
      </c>
      <c r="DR47" t="s">
        <v>10015</v>
      </c>
      <c r="DS47" t="s">
        <v>10017</v>
      </c>
      <c r="DT47" t="s">
        <v>10869</v>
      </c>
      <c r="EC47" s="66"/>
    </row>
    <row r="48" spans="1:133" x14ac:dyDescent="0.25">
      <c r="A48">
        <v>423</v>
      </c>
      <c r="B48" s="7">
        <v>45056</v>
      </c>
      <c r="C48" t="s">
        <v>189</v>
      </c>
      <c r="D48" t="s">
        <v>4464</v>
      </c>
      <c r="E48" t="s">
        <v>6808</v>
      </c>
      <c r="F48" t="s">
        <v>181</v>
      </c>
      <c r="G48" t="s">
        <v>182</v>
      </c>
      <c r="H48" t="s">
        <v>1882</v>
      </c>
      <c r="I48">
        <v>1</v>
      </c>
      <c r="J48" t="s">
        <v>2135</v>
      </c>
      <c r="K48" t="s">
        <v>1960</v>
      </c>
      <c r="L48" t="s">
        <v>12</v>
      </c>
      <c r="M48">
        <v>28</v>
      </c>
      <c r="N48" t="s">
        <v>13</v>
      </c>
      <c r="O48" t="s">
        <v>888</v>
      </c>
      <c r="P48" t="s">
        <v>1067</v>
      </c>
      <c r="Q48" t="s">
        <v>888</v>
      </c>
      <c r="R48" t="s">
        <v>16</v>
      </c>
      <c r="S48">
        <v>35</v>
      </c>
      <c r="T48" t="s">
        <v>32</v>
      </c>
      <c r="U48" t="s">
        <v>4464</v>
      </c>
      <c r="V48" t="s">
        <v>6282</v>
      </c>
      <c r="W48" t="s">
        <v>189</v>
      </c>
      <c r="X48" t="s">
        <v>189</v>
      </c>
      <c r="Y48" t="s">
        <v>4341</v>
      </c>
      <c r="Z48" t="s">
        <v>16</v>
      </c>
      <c r="AA48" t="s">
        <v>16</v>
      </c>
      <c r="AB48" t="s">
        <v>16</v>
      </c>
      <c r="AC48" t="s">
        <v>6310</v>
      </c>
      <c r="AD48" t="s">
        <v>2137</v>
      </c>
      <c r="AE48" t="s">
        <v>1960</v>
      </c>
      <c r="AF48" t="s">
        <v>1926</v>
      </c>
      <c r="AG48" t="s">
        <v>37</v>
      </c>
      <c r="AH48" t="s">
        <v>867</v>
      </c>
      <c r="AI48" t="s">
        <v>16</v>
      </c>
      <c r="AJ48" t="s">
        <v>16</v>
      </c>
      <c r="AK48" t="s">
        <v>16</v>
      </c>
      <c r="AL48">
        <v>0</v>
      </c>
      <c r="AM48">
        <v>4.0599999999999996</v>
      </c>
      <c r="AN48">
        <v>28</v>
      </c>
      <c r="AO48">
        <v>31.584</v>
      </c>
      <c r="AP48" t="s">
        <v>184</v>
      </c>
      <c r="AQ48" t="s">
        <v>5653</v>
      </c>
      <c r="AR48" t="s">
        <v>9682</v>
      </c>
      <c r="AS48" t="s">
        <v>32</v>
      </c>
      <c r="AT48" t="s">
        <v>4840</v>
      </c>
      <c r="AU48" t="s">
        <v>6826</v>
      </c>
      <c r="AV48" t="s">
        <v>9855</v>
      </c>
      <c r="AW48" t="s">
        <v>11498</v>
      </c>
      <c r="AX48" t="s">
        <v>5978</v>
      </c>
      <c r="AY48" t="s">
        <v>16</v>
      </c>
      <c r="AZ48" t="s">
        <v>2451</v>
      </c>
      <c r="BA48" t="s">
        <v>4600</v>
      </c>
      <c r="BB48" t="s">
        <v>9842</v>
      </c>
      <c r="BC48" t="s">
        <v>4464</v>
      </c>
      <c r="BD48" t="s">
        <v>6129</v>
      </c>
      <c r="BE48" t="s">
        <v>4727</v>
      </c>
      <c r="BF48" t="s">
        <v>4496</v>
      </c>
      <c r="BG48" t="s">
        <v>9692</v>
      </c>
      <c r="BH48" t="s">
        <v>189</v>
      </c>
      <c r="BI48" t="s">
        <v>2410</v>
      </c>
      <c r="BJ48">
        <v>100</v>
      </c>
      <c r="BK48" t="s">
        <v>6282</v>
      </c>
      <c r="BL48" s="7">
        <v>45064</v>
      </c>
      <c r="BM48" s="7">
        <v>45248</v>
      </c>
      <c r="BN48" t="s">
        <v>6240</v>
      </c>
      <c r="BO48" t="s">
        <v>5006</v>
      </c>
      <c r="BP48" t="s">
        <v>16</v>
      </c>
      <c r="BQ48" t="s">
        <v>189</v>
      </c>
      <c r="BR48" s="7">
        <v>46160</v>
      </c>
      <c r="BS48" t="s">
        <v>2414</v>
      </c>
      <c r="BT48" t="s">
        <v>4617</v>
      </c>
      <c r="BU48" t="s">
        <v>4709</v>
      </c>
      <c r="BV48" t="s">
        <v>189</v>
      </c>
      <c r="BW48" t="s">
        <v>189</v>
      </c>
      <c r="BX48" t="s">
        <v>16</v>
      </c>
      <c r="BY48" t="s">
        <v>189</v>
      </c>
      <c r="BZ48" t="s">
        <v>16</v>
      </c>
      <c r="CA48" t="s">
        <v>6459</v>
      </c>
      <c r="CB48" t="s">
        <v>9344</v>
      </c>
      <c r="CC48" t="s">
        <v>189</v>
      </c>
      <c r="CD48" t="s">
        <v>16</v>
      </c>
      <c r="CE48" t="s">
        <v>16</v>
      </c>
      <c r="CF48" t="s">
        <v>181</v>
      </c>
      <c r="CG48" t="s">
        <v>16</v>
      </c>
      <c r="CH48" t="s">
        <v>1938</v>
      </c>
      <c r="CI48">
        <v>1</v>
      </c>
      <c r="CJ48">
        <v>1</v>
      </c>
      <c r="CK48">
        <v>1</v>
      </c>
      <c r="CL48" t="s">
        <v>6307</v>
      </c>
      <c r="CM48">
        <v>23030</v>
      </c>
      <c r="CN48" t="s">
        <v>16</v>
      </c>
      <c r="CO48" t="s">
        <v>2135</v>
      </c>
      <c r="CP48" t="s">
        <v>6875</v>
      </c>
      <c r="CQ48" t="s">
        <v>189</v>
      </c>
      <c r="CR48" t="s">
        <v>189</v>
      </c>
      <c r="CS48" s="7"/>
      <c r="CT48" s="7">
        <v>41569</v>
      </c>
      <c r="CU48" t="s">
        <v>29</v>
      </c>
      <c r="CV48" t="s">
        <v>29</v>
      </c>
      <c r="CW48" t="s">
        <v>6307</v>
      </c>
      <c r="CX48" t="s">
        <v>189</v>
      </c>
      <c r="CY48" t="s">
        <v>6307</v>
      </c>
      <c r="CZ48" t="s">
        <v>189</v>
      </c>
      <c r="DA48">
        <v>2023</v>
      </c>
      <c r="DB48" s="139">
        <v>45056</v>
      </c>
      <c r="DC48">
        <v>5</v>
      </c>
      <c r="DD48">
        <v>20</v>
      </c>
      <c r="DE48" s="139">
        <v>45054</v>
      </c>
      <c r="DF48" t="s">
        <v>11530</v>
      </c>
      <c r="DG48" t="s">
        <v>11499</v>
      </c>
      <c r="DH48" t="s">
        <v>5981</v>
      </c>
      <c r="DI48" t="s">
        <v>9874</v>
      </c>
      <c r="DJ48" t="s">
        <v>6234</v>
      </c>
      <c r="DK48" t="s">
        <v>252</v>
      </c>
      <c r="DL48" t="s">
        <v>9800</v>
      </c>
      <c r="DM48" t="s">
        <v>2137</v>
      </c>
      <c r="DN48" t="s">
        <v>189</v>
      </c>
      <c r="DO48" t="s">
        <v>2052</v>
      </c>
      <c r="DP48" t="s">
        <v>16</v>
      </c>
      <c r="DQ48" t="s">
        <v>7364</v>
      </c>
      <c r="DR48" t="s">
        <v>10027</v>
      </c>
      <c r="DS48" t="s">
        <v>7365</v>
      </c>
      <c r="DT48" t="s">
        <v>10871</v>
      </c>
      <c r="EC48" s="66"/>
    </row>
    <row r="49" spans="1:133" x14ac:dyDescent="0.25">
      <c r="A49">
        <v>422</v>
      </c>
      <c r="B49" s="7">
        <v>45036</v>
      </c>
      <c r="C49" t="s">
        <v>189</v>
      </c>
      <c r="D49" t="s">
        <v>4464</v>
      </c>
      <c r="E49" t="s">
        <v>2054</v>
      </c>
      <c r="F49" t="s">
        <v>181</v>
      </c>
      <c r="G49" t="s">
        <v>182</v>
      </c>
      <c r="H49" t="s">
        <v>1882</v>
      </c>
      <c r="I49">
        <v>3</v>
      </c>
      <c r="J49" t="s">
        <v>5988</v>
      </c>
      <c r="K49" t="s">
        <v>91</v>
      </c>
      <c r="L49" t="s">
        <v>12</v>
      </c>
      <c r="M49">
        <v>15</v>
      </c>
      <c r="N49" t="s">
        <v>13</v>
      </c>
      <c r="O49" t="s">
        <v>449</v>
      </c>
      <c r="P49" t="s">
        <v>1067</v>
      </c>
      <c r="Q49" t="s">
        <v>449</v>
      </c>
      <c r="R49" t="s">
        <v>16</v>
      </c>
      <c r="S49">
        <v>30</v>
      </c>
      <c r="T49" t="s">
        <v>32</v>
      </c>
      <c r="U49" t="s">
        <v>4464</v>
      </c>
      <c r="V49" t="s">
        <v>6282</v>
      </c>
      <c r="W49" t="s">
        <v>189</v>
      </c>
      <c r="X49" t="s">
        <v>189</v>
      </c>
      <c r="Y49" t="s">
        <v>4341</v>
      </c>
      <c r="Z49" t="s">
        <v>16</v>
      </c>
      <c r="AA49" t="s">
        <v>16</v>
      </c>
      <c r="AB49" t="s">
        <v>16</v>
      </c>
      <c r="AC49" t="s">
        <v>6310</v>
      </c>
      <c r="AD49" t="s">
        <v>913</v>
      </c>
      <c r="AE49" t="s">
        <v>2011</v>
      </c>
      <c r="AF49" t="s">
        <v>1926</v>
      </c>
      <c r="AG49" t="s">
        <v>129</v>
      </c>
      <c r="AH49" t="s">
        <v>914</v>
      </c>
      <c r="AI49" t="s">
        <v>16</v>
      </c>
      <c r="AJ49" t="s">
        <v>16</v>
      </c>
      <c r="AK49" t="s">
        <v>16</v>
      </c>
      <c r="AL49">
        <v>0</v>
      </c>
      <c r="AM49">
        <v>2.1800000000000002</v>
      </c>
      <c r="AN49">
        <v>15</v>
      </c>
      <c r="AO49">
        <v>17.114999999999998</v>
      </c>
      <c r="AP49" t="s">
        <v>240</v>
      </c>
      <c r="AQ49" t="s">
        <v>5653</v>
      </c>
      <c r="AR49" t="s">
        <v>9682</v>
      </c>
      <c r="AS49" t="s">
        <v>32</v>
      </c>
      <c r="AT49" t="s">
        <v>4840</v>
      </c>
      <c r="AU49" t="s">
        <v>6824</v>
      </c>
      <c r="AV49" t="s">
        <v>9855</v>
      </c>
      <c r="AW49" t="s">
        <v>11498</v>
      </c>
      <c r="AX49" t="s">
        <v>5984</v>
      </c>
      <c r="AY49" t="s">
        <v>16</v>
      </c>
      <c r="AZ49" t="s">
        <v>2059</v>
      </c>
      <c r="BA49" t="s">
        <v>2058</v>
      </c>
      <c r="BB49" t="s">
        <v>9843</v>
      </c>
      <c r="BC49" t="s">
        <v>4464</v>
      </c>
      <c r="BD49" t="s">
        <v>6109</v>
      </c>
      <c r="BE49" t="s">
        <v>4727</v>
      </c>
      <c r="BF49" t="s">
        <v>4496</v>
      </c>
      <c r="BG49" t="s">
        <v>9693</v>
      </c>
      <c r="BH49" t="s">
        <v>189</v>
      </c>
      <c r="BI49" t="s">
        <v>2410</v>
      </c>
      <c r="BJ49">
        <v>100</v>
      </c>
      <c r="BK49" t="s">
        <v>6282</v>
      </c>
      <c r="BL49" s="7">
        <v>45043</v>
      </c>
      <c r="BM49" s="7">
        <v>45226</v>
      </c>
      <c r="BN49" t="s">
        <v>6240</v>
      </c>
      <c r="BO49" t="s">
        <v>5007</v>
      </c>
      <c r="BP49" t="s">
        <v>16</v>
      </c>
      <c r="BQ49" t="s">
        <v>189</v>
      </c>
      <c r="BR49" s="7">
        <v>46139</v>
      </c>
      <c r="BS49" t="s">
        <v>2414</v>
      </c>
      <c r="BT49" t="s">
        <v>910</v>
      </c>
      <c r="BU49" t="s">
        <v>2428</v>
      </c>
      <c r="BV49" t="s">
        <v>189</v>
      </c>
      <c r="BW49" t="s">
        <v>189</v>
      </c>
      <c r="BX49" t="s">
        <v>16</v>
      </c>
      <c r="BY49" t="s">
        <v>189</v>
      </c>
      <c r="BZ49" t="s">
        <v>16</v>
      </c>
      <c r="CA49" t="s">
        <v>189</v>
      </c>
      <c r="CB49" t="s">
        <v>9344</v>
      </c>
      <c r="CC49" t="s">
        <v>189</v>
      </c>
      <c r="CD49" t="s">
        <v>16</v>
      </c>
      <c r="CE49" t="s">
        <v>16</v>
      </c>
      <c r="CF49" t="s">
        <v>199</v>
      </c>
      <c r="CG49" t="s">
        <v>16</v>
      </c>
      <c r="CH49" t="s">
        <v>4847</v>
      </c>
      <c r="CI49">
        <v>2</v>
      </c>
      <c r="CJ49">
        <v>1</v>
      </c>
      <c r="CK49">
        <v>1</v>
      </c>
      <c r="CL49" t="s">
        <v>6307</v>
      </c>
      <c r="CM49">
        <v>23029</v>
      </c>
      <c r="CN49" t="s">
        <v>16</v>
      </c>
      <c r="CO49" t="s">
        <v>5988</v>
      </c>
      <c r="CP49" t="s">
        <v>6875</v>
      </c>
      <c r="CQ49" t="s">
        <v>189</v>
      </c>
      <c r="CR49" t="s">
        <v>16</v>
      </c>
      <c r="CS49" s="7"/>
      <c r="CT49" s="7">
        <v>44040</v>
      </c>
      <c r="CU49" t="s">
        <v>29</v>
      </c>
      <c r="CV49" t="s">
        <v>29</v>
      </c>
      <c r="CW49" t="s">
        <v>6307</v>
      </c>
      <c r="CX49" t="s">
        <v>189</v>
      </c>
      <c r="CY49" t="s">
        <v>6307</v>
      </c>
      <c r="CZ49" t="s">
        <v>189</v>
      </c>
      <c r="DA49">
        <v>2023</v>
      </c>
      <c r="DB49" s="139">
        <v>45036</v>
      </c>
      <c r="DC49">
        <v>4</v>
      </c>
      <c r="DD49">
        <v>17</v>
      </c>
      <c r="DE49" s="139">
        <v>45033</v>
      </c>
      <c r="DF49" t="s">
        <v>11540</v>
      </c>
      <c r="DG49" t="s">
        <v>11499</v>
      </c>
      <c r="DH49" t="s">
        <v>5985</v>
      </c>
      <c r="DI49" t="s">
        <v>9874</v>
      </c>
      <c r="DJ49" t="s">
        <v>6234</v>
      </c>
      <c r="DK49" t="s">
        <v>252</v>
      </c>
      <c r="DL49" t="s">
        <v>9800</v>
      </c>
      <c r="DM49" t="s">
        <v>913</v>
      </c>
      <c r="DN49" t="s">
        <v>189</v>
      </c>
      <c r="DO49" t="s">
        <v>2052</v>
      </c>
      <c r="DP49" t="s">
        <v>16</v>
      </c>
      <c r="DQ49" t="s">
        <v>7390</v>
      </c>
      <c r="DR49" t="s">
        <v>10046</v>
      </c>
      <c r="DS49" t="s">
        <v>7392</v>
      </c>
      <c r="DT49" t="s">
        <v>10874</v>
      </c>
      <c r="EC49" s="66"/>
    </row>
    <row r="50" spans="1:133" x14ac:dyDescent="0.25">
      <c r="A50">
        <v>421</v>
      </c>
      <c r="B50" s="7">
        <v>45036</v>
      </c>
      <c r="C50" t="s">
        <v>189</v>
      </c>
      <c r="D50" t="s">
        <v>4464</v>
      </c>
      <c r="E50" t="s">
        <v>2054</v>
      </c>
      <c r="F50" t="s">
        <v>181</v>
      </c>
      <c r="G50" t="s">
        <v>182</v>
      </c>
      <c r="H50" t="s">
        <v>1882</v>
      </c>
      <c r="I50">
        <v>3</v>
      </c>
      <c r="J50" t="s">
        <v>5988</v>
      </c>
      <c r="K50" t="s">
        <v>91</v>
      </c>
      <c r="L50" t="s">
        <v>12</v>
      </c>
      <c r="M50">
        <v>15</v>
      </c>
      <c r="N50" t="s">
        <v>137</v>
      </c>
      <c r="O50" t="s">
        <v>298</v>
      </c>
      <c r="P50" t="s">
        <v>2056</v>
      </c>
      <c r="Q50" t="s">
        <v>298</v>
      </c>
      <c r="R50" t="s">
        <v>16</v>
      </c>
      <c r="S50">
        <v>30</v>
      </c>
      <c r="T50" t="s">
        <v>32</v>
      </c>
      <c r="U50" t="s">
        <v>4464</v>
      </c>
      <c r="V50" t="s">
        <v>6282</v>
      </c>
      <c r="W50" t="s">
        <v>189</v>
      </c>
      <c r="X50" t="s">
        <v>189</v>
      </c>
      <c r="Y50" t="s">
        <v>4341</v>
      </c>
      <c r="Z50" t="s">
        <v>16</v>
      </c>
      <c r="AA50" t="s">
        <v>16</v>
      </c>
      <c r="AB50" t="s">
        <v>16</v>
      </c>
      <c r="AC50" t="s">
        <v>6310</v>
      </c>
      <c r="AD50" t="s">
        <v>913</v>
      </c>
      <c r="AE50" t="s">
        <v>2011</v>
      </c>
      <c r="AF50" t="s">
        <v>1926</v>
      </c>
      <c r="AG50" t="s">
        <v>129</v>
      </c>
      <c r="AH50" t="s">
        <v>914</v>
      </c>
      <c r="AI50" t="s">
        <v>16</v>
      </c>
      <c r="AJ50" t="s">
        <v>16</v>
      </c>
      <c r="AK50" t="s">
        <v>16</v>
      </c>
      <c r="AL50">
        <v>0</v>
      </c>
      <c r="AM50">
        <v>2.1800000000000002</v>
      </c>
      <c r="AN50">
        <v>15</v>
      </c>
      <c r="AO50">
        <v>17.114999999999998</v>
      </c>
      <c r="AP50" t="s">
        <v>240</v>
      </c>
      <c r="AQ50" t="s">
        <v>5653</v>
      </c>
      <c r="AR50" t="s">
        <v>9682</v>
      </c>
      <c r="AS50" t="s">
        <v>32</v>
      </c>
      <c r="AT50" t="s">
        <v>4840</v>
      </c>
      <c r="AU50" t="s">
        <v>6824</v>
      </c>
      <c r="AV50" t="s">
        <v>9855</v>
      </c>
      <c r="AW50" t="s">
        <v>11498</v>
      </c>
      <c r="AX50" t="s">
        <v>5984</v>
      </c>
      <c r="AY50" t="s">
        <v>16</v>
      </c>
      <c r="AZ50" t="s">
        <v>2059</v>
      </c>
      <c r="BA50" t="s">
        <v>2055</v>
      </c>
      <c r="BB50" t="s">
        <v>9843</v>
      </c>
      <c r="BC50" t="s">
        <v>4464</v>
      </c>
      <c r="BD50" t="s">
        <v>6109</v>
      </c>
      <c r="BE50" t="s">
        <v>4726</v>
      </c>
      <c r="BF50" t="s">
        <v>4496</v>
      </c>
      <c r="BG50" t="s">
        <v>9693</v>
      </c>
      <c r="BH50" t="s">
        <v>189</v>
      </c>
      <c r="BI50" t="s">
        <v>2410</v>
      </c>
      <c r="BJ50">
        <v>100</v>
      </c>
      <c r="BK50" t="s">
        <v>6282</v>
      </c>
      <c r="BL50" s="7">
        <v>45043</v>
      </c>
      <c r="BM50" s="7">
        <v>45226</v>
      </c>
      <c r="BN50" t="s">
        <v>6240</v>
      </c>
      <c r="BO50" t="s">
        <v>5007</v>
      </c>
      <c r="BP50" t="s">
        <v>16</v>
      </c>
      <c r="BQ50" t="s">
        <v>189</v>
      </c>
      <c r="BR50" s="7">
        <v>45774</v>
      </c>
      <c r="BS50" t="s">
        <v>2414</v>
      </c>
      <c r="BT50" t="s">
        <v>910</v>
      </c>
      <c r="BU50" t="s">
        <v>2428</v>
      </c>
      <c r="BV50" t="s">
        <v>189</v>
      </c>
      <c r="BW50" t="s">
        <v>189</v>
      </c>
      <c r="BX50" t="s">
        <v>16</v>
      </c>
      <c r="BY50" t="s">
        <v>189</v>
      </c>
      <c r="BZ50" t="s">
        <v>16</v>
      </c>
      <c r="CA50" t="s">
        <v>189</v>
      </c>
      <c r="CB50" t="s">
        <v>9344</v>
      </c>
      <c r="CC50" t="s">
        <v>189</v>
      </c>
      <c r="CD50" t="s">
        <v>16</v>
      </c>
      <c r="CE50" t="s">
        <v>16</v>
      </c>
      <c r="CF50" t="s">
        <v>199</v>
      </c>
      <c r="CG50" t="s">
        <v>16</v>
      </c>
      <c r="CH50" t="s">
        <v>4846</v>
      </c>
      <c r="CI50">
        <v>2</v>
      </c>
      <c r="CJ50">
        <v>1</v>
      </c>
      <c r="CK50">
        <v>1</v>
      </c>
      <c r="CL50" t="s">
        <v>6307</v>
      </c>
      <c r="CM50">
        <v>23028</v>
      </c>
      <c r="CN50" t="s">
        <v>16</v>
      </c>
      <c r="CO50" t="s">
        <v>5988</v>
      </c>
      <c r="CP50" t="s">
        <v>6875</v>
      </c>
      <c r="CQ50" t="s">
        <v>189</v>
      </c>
      <c r="CR50" t="s">
        <v>16</v>
      </c>
      <c r="CS50" s="7"/>
      <c r="CT50" s="7">
        <v>44040</v>
      </c>
      <c r="CU50" t="s">
        <v>29</v>
      </c>
      <c r="CV50" t="s">
        <v>29</v>
      </c>
      <c r="CW50" t="s">
        <v>6307</v>
      </c>
      <c r="CX50" t="s">
        <v>189</v>
      </c>
      <c r="CY50" t="s">
        <v>6307</v>
      </c>
      <c r="CZ50" t="s">
        <v>189</v>
      </c>
      <c r="DA50">
        <v>2023</v>
      </c>
      <c r="DB50" s="139">
        <v>45036</v>
      </c>
      <c r="DC50">
        <v>4</v>
      </c>
      <c r="DD50">
        <v>17</v>
      </c>
      <c r="DE50" s="139">
        <v>45033</v>
      </c>
      <c r="DF50" t="s">
        <v>11540</v>
      </c>
      <c r="DG50" t="s">
        <v>11499</v>
      </c>
      <c r="DH50" t="s">
        <v>5985</v>
      </c>
      <c r="DI50" t="s">
        <v>9874</v>
      </c>
      <c r="DJ50" t="s">
        <v>6234</v>
      </c>
      <c r="DK50" t="s">
        <v>252</v>
      </c>
      <c r="DL50" t="s">
        <v>9800</v>
      </c>
      <c r="DM50" t="s">
        <v>913</v>
      </c>
      <c r="DN50" t="s">
        <v>189</v>
      </c>
      <c r="DO50" t="s">
        <v>2052</v>
      </c>
      <c r="DP50" t="s">
        <v>16</v>
      </c>
      <c r="DQ50" t="s">
        <v>7390</v>
      </c>
      <c r="DR50" t="s">
        <v>10046</v>
      </c>
      <c r="DS50" t="s">
        <v>7391</v>
      </c>
      <c r="DT50" t="s">
        <v>10875</v>
      </c>
      <c r="EC50" s="66"/>
    </row>
    <row r="51" spans="1:133" x14ac:dyDescent="0.25">
      <c r="A51">
        <v>420</v>
      </c>
      <c r="B51" s="7">
        <v>45034</v>
      </c>
      <c r="C51" t="s">
        <v>189</v>
      </c>
      <c r="D51" t="s">
        <v>9817</v>
      </c>
      <c r="E51" t="s">
        <v>232</v>
      </c>
      <c r="F51" t="s">
        <v>199</v>
      </c>
      <c r="G51" t="s">
        <v>203</v>
      </c>
      <c r="H51" t="s">
        <v>1880</v>
      </c>
      <c r="I51">
        <v>4</v>
      </c>
      <c r="J51" t="s">
        <v>418</v>
      </c>
      <c r="K51" t="s">
        <v>11</v>
      </c>
      <c r="L51" t="s">
        <v>12</v>
      </c>
      <c r="M51">
        <v>7</v>
      </c>
      <c r="N51" t="s">
        <v>13</v>
      </c>
      <c r="O51" t="s">
        <v>36</v>
      </c>
      <c r="P51" t="s">
        <v>16</v>
      </c>
      <c r="Q51" t="s">
        <v>16</v>
      </c>
      <c r="R51" t="s">
        <v>16</v>
      </c>
      <c r="S51"/>
      <c r="T51" t="s">
        <v>87</v>
      </c>
      <c r="U51" t="s">
        <v>9817</v>
      </c>
      <c r="V51" t="s">
        <v>6283</v>
      </c>
      <c r="W51" t="s">
        <v>189</v>
      </c>
      <c r="X51" t="s">
        <v>189</v>
      </c>
      <c r="Y51" t="s">
        <v>1925</v>
      </c>
      <c r="Z51" t="s">
        <v>16</v>
      </c>
      <c r="AA51" t="s">
        <v>16</v>
      </c>
      <c r="AB51" t="s">
        <v>16</v>
      </c>
      <c r="AC51" t="s">
        <v>6310</v>
      </c>
      <c r="AD51" t="s">
        <v>419</v>
      </c>
      <c r="AE51" t="s">
        <v>11</v>
      </c>
      <c r="AF51" t="s">
        <v>1926</v>
      </c>
      <c r="AG51" t="s">
        <v>58</v>
      </c>
      <c r="AH51" t="s">
        <v>201</v>
      </c>
      <c r="AI51" t="s">
        <v>16</v>
      </c>
      <c r="AJ51" t="s">
        <v>16</v>
      </c>
      <c r="AK51" t="s">
        <v>16</v>
      </c>
      <c r="AL51">
        <v>0</v>
      </c>
      <c r="AM51">
        <v>1.02</v>
      </c>
      <c r="AN51">
        <v>7</v>
      </c>
      <c r="AO51">
        <v>7.9870000000000001</v>
      </c>
      <c r="AP51" t="s">
        <v>184</v>
      </c>
      <c r="AQ51" t="s">
        <v>6744</v>
      </c>
      <c r="AR51" t="s">
        <v>9667</v>
      </c>
      <c r="AS51" t="s">
        <v>87</v>
      </c>
      <c r="AT51" t="s">
        <v>9802</v>
      </c>
      <c r="AU51" t="s">
        <v>9873</v>
      </c>
      <c r="AV51" t="s">
        <v>9855</v>
      </c>
      <c r="AW51" t="s">
        <v>11498</v>
      </c>
      <c r="AX51" t="s">
        <v>5984</v>
      </c>
      <c r="AY51" t="s">
        <v>4723</v>
      </c>
      <c r="AZ51" t="s">
        <v>10049</v>
      </c>
      <c r="BA51" t="s">
        <v>4342</v>
      </c>
      <c r="BB51" t="s">
        <v>9843</v>
      </c>
      <c r="BC51" t="s">
        <v>9817</v>
      </c>
      <c r="BD51" t="s">
        <v>6136</v>
      </c>
      <c r="BE51" t="s">
        <v>4727</v>
      </c>
      <c r="BF51" t="s">
        <v>4497</v>
      </c>
      <c r="BG51" t="s">
        <v>9694</v>
      </c>
      <c r="BH51" t="s">
        <v>189</v>
      </c>
      <c r="BI51" t="s">
        <v>2410</v>
      </c>
      <c r="BJ51">
        <v>100</v>
      </c>
      <c r="BK51" t="s">
        <v>6283</v>
      </c>
      <c r="BL51" s="7">
        <v>45037</v>
      </c>
      <c r="BM51" s="7">
        <v>45220</v>
      </c>
      <c r="BN51" t="s">
        <v>6242</v>
      </c>
      <c r="BO51" t="s">
        <v>5008</v>
      </c>
      <c r="BP51" t="s">
        <v>16</v>
      </c>
      <c r="BQ51" t="s">
        <v>189</v>
      </c>
      <c r="BR51" s="7">
        <v>46133</v>
      </c>
      <c r="BS51" t="s">
        <v>2414</v>
      </c>
      <c r="BT51" t="s">
        <v>232</v>
      </c>
      <c r="BU51" t="s">
        <v>189</v>
      </c>
      <c r="BV51" t="s">
        <v>189</v>
      </c>
      <c r="BW51" t="s">
        <v>189</v>
      </c>
      <c r="BX51" t="s">
        <v>16</v>
      </c>
      <c r="BY51" t="s">
        <v>189</v>
      </c>
      <c r="BZ51" t="s">
        <v>16</v>
      </c>
      <c r="CA51" t="s">
        <v>6460</v>
      </c>
      <c r="CB51" t="s">
        <v>9344</v>
      </c>
      <c r="CC51" t="s">
        <v>189</v>
      </c>
      <c r="CD51" t="s">
        <v>16</v>
      </c>
      <c r="CE51" t="s">
        <v>16</v>
      </c>
      <c r="CF51" t="s">
        <v>16</v>
      </c>
      <c r="CG51" t="s">
        <v>16</v>
      </c>
      <c r="CH51" t="s">
        <v>3717</v>
      </c>
      <c r="CI51">
        <v>1</v>
      </c>
      <c r="CJ51">
        <v>1</v>
      </c>
      <c r="CK51">
        <v>1</v>
      </c>
      <c r="CL51" t="s">
        <v>6307</v>
      </c>
      <c r="CM51">
        <v>23027</v>
      </c>
      <c r="CN51" t="s">
        <v>16</v>
      </c>
      <c r="CO51" t="s">
        <v>418</v>
      </c>
      <c r="CP51" t="s">
        <v>16</v>
      </c>
      <c r="CQ51" t="s">
        <v>189</v>
      </c>
      <c r="CR51" t="s">
        <v>185</v>
      </c>
      <c r="CS51" s="7"/>
      <c r="CT51" s="7">
        <v>42040</v>
      </c>
      <c r="CU51" t="s">
        <v>17</v>
      </c>
      <c r="CV51" t="s">
        <v>17</v>
      </c>
      <c r="CW51" t="s">
        <v>6307</v>
      </c>
      <c r="CX51" t="s">
        <v>189</v>
      </c>
      <c r="CY51" t="s">
        <v>6307</v>
      </c>
      <c r="CZ51" t="s">
        <v>189</v>
      </c>
      <c r="DA51">
        <v>2023</v>
      </c>
      <c r="DB51" s="139">
        <v>45034</v>
      </c>
      <c r="DC51">
        <v>4</v>
      </c>
      <c r="DD51">
        <v>17</v>
      </c>
      <c r="DE51" s="139">
        <v>45033</v>
      </c>
      <c r="DF51" t="s">
        <v>11540</v>
      </c>
      <c r="DG51" t="s">
        <v>11499</v>
      </c>
      <c r="DH51" t="s">
        <v>5985</v>
      </c>
      <c r="DI51" t="s">
        <v>9874</v>
      </c>
      <c r="DJ51" t="s">
        <v>6741</v>
      </c>
      <c r="DK51" t="s">
        <v>188</v>
      </c>
      <c r="DL51" t="s">
        <v>16</v>
      </c>
      <c r="DM51" t="s">
        <v>16</v>
      </c>
      <c r="DN51" t="s">
        <v>419</v>
      </c>
      <c r="DO51" t="s">
        <v>2052</v>
      </c>
      <c r="DP51" t="s">
        <v>16</v>
      </c>
      <c r="DQ51" t="s">
        <v>7394</v>
      </c>
      <c r="DR51" t="s">
        <v>10050</v>
      </c>
      <c r="DS51" t="s">
        <v>10051</v>
      </c>
      <c r="DT51" t="s">
        <v>11544</v>
      </c>
      <c r="EC51" s="66"/>
    </row>
    <row r="52" spans="1:133" x14ac:dyDescent="0.25">
      <c r="A52">
        <v>419</v>
      </c>
      <c r="B52" s="7">
        <v>45034</v>
      </c>
      <c r="C52" t="s">
        <v>189</v>
      </c>
      <c r="D52" t="s">
        <v>9817</v>
      </c>
      <c r="E52" t="s">
        <v>2060</v>
      </c>
      <c r="F52" t="s">
        <v>199</v>
      </c>
      <c r="G52" t="s">
        <v>203</v>
      </c>
      <c r="H52" t="s">
        <v>1882</v>
      </c>
      <c r="I52">
        <v>2</v>
      </c>
      <c r="J52" t="s">
        <v>6877</v>
      </c>
      <c r="K52" t="s">
        <v>11</v>
      </c>
      <c r="L52" t="s">
        <v>12</v>
      </c>
      <c r="M52">
        <v>3</v>
      </c>
      <c r="N52" t="s">
        <v>13</v>
      </c>
      <c r="O52" t="s">
        <v>28</v>
      </c>
      <c r="P52" t="s">
        <v>16</v>
      </c>
      <c r="Q52" t="s">
        <v>28</v>
      </c>
      <c r="R52" t="s">
        <v>16</v>
      </c>
      <c r="S52"/>
      <c r="T52" t="s">
        <v>15</v>
      </c>
      <c r="U52" t="s">
        <v>9817</v>
      </c>
      <c r="V52" t="s">
        <v>6236</v>
      </c>
      <c r="W52" t="s">
        <v>189</v>
      </c>
      <c r="X52" t="s">
        <v>189</v>
      </c>
      <c r="Y52" t="s">
        <v>1925</v>
      </c>
      <c r="Z52" t="s">
        <v>16</v>
      </c>
      <c r="AA52" t="s">
        <v>16</v>
      </c>
      <c r="AB52" t="s">
        <v>16</v>
      </c>
      <c r="AC52" t="s">
        <v>6310</v>
      </c>
      <c r="AD52" t="s">
        <v>295</v>
      </c>
      <c r="AE52" t="s">
        <v>11</v>
      </c>
      <c r="AF52" t="s">
        <v>1926</v>
      </c>
      <c r="AG52" t="s">
        <v>37</v>
      </c>
      <c r="AH52" t="s">
        <v>261</v>
      </c>
      <c r="AI52" t="s">
        <v>16</v>
      </c>
      <c r="AJ52" t="s">
        <v>16</v>
      </c>
      <c r="AK52" t="s">
        <v>16</v>
      </c>
      <c r="AL52">
        <v>120000</v>
      </c>
      <c r="AM52">
        <v>0.44</v>
      </c>
      <c r="AN52">
        <v>3</v>
      </c>
      <c r="AO52">
        <v>3.423</v>
      </c>
      <c r="AP52" t="s">
        <v>240</v>
      </c>
      <c r="AQ52" t="s">
        <v>5653</v>
      </c>
      <c r="AR52" t="s">
        <v>9682</v>
      </c>
      <c r="AS52" t="s">
        <v>15</v>
      </c>
      <c r="AT52" t="s">
        <v>9802</v>
      </c>
      <c r="AU52" t="s">
        <v>9873</v>
      </c>
      <c r="AV52" t="s">
        <v>9855</v>
      </c>
      <c r="AW52" t="s">
        <v>11498</v>
      </c>
      <c r="AX52" t="s">
        <v>5984</v>
      </c>
      <c r="AY52" t="s">
        <v>16</v>
      </c>
      <c r="AZ52" t="s">
        <v>6841</v>
      </c>
      <c r="BA52" t="s">
        <v>2061</v>
      </c>
      <c r="BB52" t="s">
        <v>9843</v>
      </c>
      <c r="BC52" t="s">
        <v>9817</v>
      </c>
      <c r="BD52" t="s">
        <v>6141</v>
      </c>
      <c r="BE52" t="s">
        <v>4727</v>
      </c>
      <c r="BF52" t="s">
        <v>4497</v>
      </c>
      <c r="BG52" t="s">
        <v>9695</v>
      </c>
      <c r="BH52" t="s">
        <v>189</v>
      </c>
      <c r="BI52" t="s">
        <v>2410</v>
      </c>
      <c r="BJ52">
        <v>100</v>
      </c>
      <c r="BK52" t="s">
        <v>6236</v>
      </c>
      <c r="BL52" s="7">
        <v>45036</v>
      </c>
      <c r="BM52" s="7">
        <v>45402</v>
      </c>
      <c r="BN52" t="s">
        <v>6241</v>
      </c>
      <c r="BO52" t="s">
        <v>5009</v>
      </c>
      <c r="BP52" t="s">
        <v>16</v>
      </c>
      <c r="BQ52" t="s">
        <v>189</v>
      </c>
      <c r="BR52" s="7">
        <v>46132</v>
      </c>
      <c r="BS52" t="s">
        <v>2419</v>
      </c>
      <c r="BT52" t="s">
        <v>294</v>
      </c>
      <c r="BU52" t="s">
        <v>2435</v>
      </c>
      <c r="BV52" t="s">
        <v>189</v>
      </c>
      <c r="BW52" t="s">
        <v>189</v>
      </c>
      <c r="BX52" t="s">
        <v>16</v>
      </c>
      <c r="BY52" t="s">
        <v>189</v>
      </c>
      <c r="BZ52" t="s">
        <v>16</v>
      </c>
      <c r="CA52" t="s">
        <v>189</v>
      </c>
      <c r="CB52" t="s">
        <v>189</v>
      </c>
      <c r="CC52" t="s">
        <v>189</v>
      </c>
      <c r="CD52" t="s">
        <v>16</v>
      </c>
      <c r="CE52" t="s">
        <v>16</v>
      </c>
      <c r="CF52" t="s">
        <v>16</v>
      </c>
      <c r="CG52" t="s">
        <v>16</v>
      </c>
      <c r="CH52" t="s">
        <v>4849</v>
      </c>
      <c r="CI52">
        <v>1</v>
      </c>
      <c r="CJ52">
        <v>1</v>
      </c>
      <c r="CK52">
        <v>1</v>
      </c>
      <c r="CL52" t="s">
        <v>6307</v>
      </c>
      <c r="CM52">
        <v>23026</v>
      </c>
      <c r="CN52" t="s">
        <v>16</v>
      </c>
      <c r="CO52" t="s">
        <v>6877</v>
      </c>
      <c r="CP52" t="s">
        <v>6878</v>
      </c>
      <c r="CQ52" t="s">
        <v>189</v>
      </c>
      <c r="CR52" t="s">
        <v>16</v>
      </c>
      <c r="CS52" s="7"/>
      <c r="CT52" s="7">
        <v>44938</v>
      </c>
      <c r="CU52" t="s">
        <v>29</v>
      </c>
      <c r="CV52" t="s">
        <v>29</v>
      </c>
      <c r="CW52" t="s">
        <v>6307</v>
      </c>
      <c r="CX52" t="s">
        <v>189</v>
      </c>
      <c r="CY52" t="s">
        <v>6307</v>
      </c>
      <c r="CZ52" t="s">
        <v>189</v>
      </c>
      <c r="DA52">
        <v>2023</v>
      </c>
      <c r="DB52" s="139">
        <v>45034</v>
      </c>
      <c r="DC52">
        <v>4</v>
      </c>
      <c r="DD52">
        <v>17</v>
      </c>
      <c r="DE52" s="139">
        <v>45033</v>
      </c>
      <c r="DF52" t="s">
        <v>11540</v>
      </c>
      <c r="DG52" t="s">
        <v>11499</v>
      </c>
      <c r="DH52" t="s">
        <v>5985</v>
      </c>
      <c r="DI52" t="s">
        <v>9874</v>
      </c>
      <c r="DJ52" t="s">
        <v>6741</v>
      </c>
      <c r="DK52" t="s">
        <v>188</v>
      </c>
      <c r="DL52" t="s">
        <v>16</v>
      </c>
      <c r="DM52" t="s">
        <v>16</v>
      </c>
      <c r="DN52" t="s">
        <v>189</v>
      </c>
      <c r="DO52" t="s">
        <v>2052</v>
      </c>
      <c r="DP52" t="s">
        <v>16</v>
      </c>
      <c r="DQ52" t="s">
        <v>7395</v>
      </c>
      <c r="DR52" t="s">
        <v>10050</v>
      </c>
      <c r="DS52" t="s">
        <v>10052</v>
      </c>
      <c r="DT52" t="s">
        <v>10876</v>
      </c>
      <c r="EC52" s="66"/>
    </row>
    <row r="53" spans="1:133" x14ac:dyDescent="0.25">
      <c r="A53">
        <v>418</v>
      </c>
      <c r="B53" s="7">
        <v>45033</v>
      </c>
      <c r="C53" t="s">
        <v>189</v>
      </c>
      <c r="D53" t="s">
        <v>9817</v>
      </c>
      <c r="E53" t="s">
        <v>2067</v>
      </c>
      <c r="F53" t="s">
        <v>199</v>
      </c>
      <c r="G53" t="s">
        <v>182</v>
      </c>
      <c r="H53" t="s">
        <v>1880</v>
      </c>
      <c r="I53">
        <v>2</v>
      </c>
      <c r="J53" t="s">
        <v>112</v>
      </c>
      <c r="K53" t="s">
        <v>11</v>
      </c>
      <c r="L53" t="s">
        <v>12</v>
      </c>
      <c r="M53">
        <v>3</v>
      </c>
      <c r="N53" t="s">
        <v>13</v>
      </c>
      <c r="O53" t="s">
        <v>361</v>
      </c>
      <c r="P53" t="s">
        <v>16</v>
      </c>
      <c r="Q53" t="s">
        <v>361</v>
      </c>
      <c r="R53" t="s">
        <v>16</v>
      </c>
      <c r="S53"/>
      <c r="T53" t="s">
        <v>15</v>
      </c>
      <c r="U53" t="s">
        <v>9817</v>
      </c>
      <c r="V53" t="s">
        <v>6236</v>
      </c>
      <c r="W53" t="s">
        <v>189</v>
      </c>
      <c r="X53" t="s">
        <v>189</v>
      </c>
      <c r="Y53" t="s">
        <v>1925</v>
      </c>
      <c r="Z53" t="s">
        <v>16</v>
      </c>
      <c r="AA53" t="s">
        <v>16</v>
      </c>
      <c r="AB53" t="s">
        <v>16</v>
      </c>
      <c r="AC53" t="s">
        <v>6310</v>
      </c>
      <c r="AD53" t="s">
        <v>200</v>
      </c>
      <c r="AE53" t="s">
        <v>11</v>
      </c>
      <c r="AF53" t="s">
        <v>1926</v>
      </c>
      <c r="AG53" t="s">
        <v>58</v>
      </c>
      <c r="AH53" t="s">
        <v>16</v>
      </c>
      <c r="AI53" t="s">
        <v>9696</v>
      </c>
      <c r="AJ53" t="s">
        <v>16</v>
      </c>
      <c r="AK53" t="s">
        <v>16</v>
      </c>
      <c r="AL53">
        <v>60000</v>
      </c>
      <c r="AM53">
        <v>0.44</v>
      </c>
      <c r="AN53">
        <v>3</v>
      </c>
      <c r="AO53">
        <v>3.423</v>
      </c>
      <c r="AP53" t="s">
        <v>184</v>
      </c>
      <c r="AQ53" t="s">
        <v>6744</v>
      </c>
      <c r="AR53" t="s">
        <v>9667</v>
      </c>
      <c r="AS53" t="s">
        <v>15</v>
      </c>
      <c r="AT53" t="s">
        <v>9802</v>
      </c>
      <c r="AU53" t="s">
        <v>9873</v>
      </c>
      <c r="AV53" t="s">
        <v>9855</v>
      </c>
      <c r="AW53" t="s">
        <v>11498</v>
      </c>
      <c r="AX53" t="s">
        <v>5984</v>
      </c>
      <c r="AY53" t="s">
        <v>4723</v>
      </c>
      <c r="AZ53" t="s">
        <v>4344</v>
      </c>
      <c r="BA53" t="s">
        <v>2068</v>
      </c>
      <c r="BB53" t="s">
        <v>9843</v>
      </c>
      <c r="BC53" t="s">
        <v>9817</v>
      </c>
      <c r="BD53" t="s">
        <v>6141</v>
      </c>
      <c r="BE53" t="s">
        <v>4727</v>
      </c>
      <c r="BF53" t="s">
        <v>4497</v>
      </c>
      <c r="BG53" t="s">
        <v>9697</v>
      </c>
      <c r="BH53" t="s">
        <v>189</v>
      </c>
      <c r="BI53" t="s">
        <v>2410</v>
      </c>
      <c r="BJ53">
        <v>100</v>
      </c>
      <c r="BK53" t="s">
        <v>6236</v>
      </c>
      <c r="BL53" s="7">
        <v>45036</v>
      </c>
      <c r="BM53" s="7">
        <v>45219</v>
      </c>
      <c r="BN53" t="s">
        <v>6241</v>
      </c>
      <c r="BO53" t="s">
        <v>5010</v>
      </c>
      <c r="BP53" t="s">
        <v>16</v>
      </c>
      <c r="BQ53" t="s">
        <v>189</v>
      </c>
      <c r="BR53" s="7">
        <v>46132</v>
      </c>
      <c r="BS53" t="s">
        <v>2414</v>
      </c>
      <c r="BT53" t="s">
        <v>2442</v>
      </c>
      <c r="BU53" t="s">
        <v>2435</v>
      </c>
      <c r="BV53" t="s">
        <v>189</v>
      </c>
      <c r="BW53" t="s">
        <v>189</v>
      </c>
      <c r="BX53" t="s">
        <v>16</v>
      </c>
      <c r="BY53" t="s">
        <v>189</v>
      </c>
      <c r="BZ53" t="s">
        <v>16</v>
      </c>
      <c r="CA53" t="s">
        <v>6462</v>
      </c>
      <c r="CB53" t="s">
        <v>9344</v>
      </c>
      <c r="CC53" t="s">
        <v>189</v>
      </c>
      <c r="CD53" t="s">
        <v>16</v>
      </c>
      <c r="CE53" t="s">
        <v>16</v>
      </c>
      <c r="CF53" t="s">
        <v>16</v>
      </c>
      <c r="CG53" t="s">
        <v>16</v>
      </c>
      <c r="CH53" t="s">
        <v>4850</v>
      </c>
      <c r="CI53">
        <v>1</v>
      </c>
      <c r="CJ53">
        <v>1</v>
      </c>
      <c r="CK53">
        <v>1</v>
      </c>
      <c r="CL53" t="s">
        <v>6307</v>
      </c>
      <c r="CM53">
        <v>23024</v>
      </c>
      <c r="CN53" t="s">
        <v>16</v>
      </c>
      <c r="CO53" t="s">
        <v>112</v>
      </c>
      <c r="CP53" t="s">
        <v>16</v>
      </c>
      <c r="CQ53" t="s">
        <v>189</v>
      </c>
      <c r="CR53" t="s">
        <v>9698</v>
      </c>
      <c r="CS53" s="7"/>
      <c r="CT53" s="7">
        <v>45009</v>
      </c>
      <c r="CU53" t="s">
        <v>17</v>
      </c>
      <c r="CV53" t="s">
        <v>17</v>
      </c>
      <c r="CW53" t="s">
        <v>6307</v>
      </c>
      <c r="CX53" t="s">
        <v>189</v>
      </c>
      <c r="CY53" t="s">
        <v>6307</v>
      </c>
      <c r="CZ53" t="s">
        <v>189</v>
      </c>
      <c r="DA53">
        <v>2023</v>
      </c>
      <c r="DB53" s="139">
        <v>45033</v>
      </c>
      <c r="DC53">
        <v>4</v>
      </c>
      <c r="DD53">
        <v>17</v>
      </c>
      <c r="DE53" s="139">
        <v>45033</v>
      </c>
      <c r="DF53" t="s">
        <v>11540</v>
      </c>
      <c r="DG53" t="s">
        <v>11499</v>
      </c>
      <c r="DH53" t="s">
        <v>5985</v>
      </c>
      <c r="DI53" t="s">
        <v>9874</v>
      </c>
      <c r="DJ53" t="s">
        <v>6741</v>
      </c>
      <c r="DK53" t="s">
        <v>188</v>
      </c>
      <c r="DL53" t="s">
        <v>16</v>
      </c>
      <c r="DM53" t="s">
        <v>16</v>
      </c>
      <c r="DN53" t="s">
        <v>189</v>
      </c>
      <c r="DO53" t="s">
        <v>2052</v>
      </c>
      <c r="DP53" t="s">
        <v>16</v>
      </c>
      <c r="DQ53" t="s">
        <v>7397</v>
      </c>
      <c r="DR53" t="s">
        <v>10054</v>
      </c>
      <c r="DS53" t="s">
        <v>10055</v>
      </c>
      <c r="DT53" t="s">
        <v>11546</v>
      </c>
      <c r="EC53" s="66"/>
    </row>
    <row r="54" spans="1:133" x14ac:dyDescent="0.25">
      <c r="A54">
        <v>417</v>
      </c>
      <c r="B54" s="7">
        <v>45033</v>
      </c>
      <c r="C54" t="s">
        <v>189</v>
      </c>
      <c r="D54" t="s">
        <v>9817</v>
      </c>
      <c r="E54" t="s">
        <v>2069</v>
      </c>
      <c r="F54" t="s">
        <v>199</v>
      </c>
      <c r="G54" t="s">
        <v>203</v>
      </c>
      <c r="H54" t="s">
        <v>1880</v>
      </c>
      <c r="I54">
        <v>4</v>
      </c>
      <c r="J54" t="s">
        <v>148</v>
      </c>
      <c r="K54" t="s">
        <v>11</v>
      </c>
      <c r="L54" t="s">
        <v>12</v>
      </c>
      <c r="M54">
        <v>13.6</v>
      </c>
      <c r="N54" t="s">
        <v>137</v>
      </c>
      <c r="O54" t="s">
        <v>160</v>
      </c>
      <c r="P54" t="s">
        <v>397</v>
      </c>
      <c r="Q54" t="s">
        <v>160</v>
      </c>
      <c r="R54" t="s">
        <v>16</v>
      </c>
      <c r="S54">
        <v>45</v>
      </c>
      <c r="T54" t="s">
        <v>15</v>
      </c>
      <c r="U54" t="s">
        <v>9817</v>
      </c>
      <c r="V54" t="s">
        <v>6236</v>
      </c>
      <c r="W54" t="s">
        <v>189</v>
      </c>
      <c r="X54" t="s">
        <v>189</v>
      </c>
      <c r="Y54" t="s">
        <v>1925</v>
      </c>
      <c r="Z54" t="s">
        <v>16</v>
      </c>
      <c r="AA54" t="s">
        <v>16</v>
      </c>
      <c r="AB54" t="s">
        <v>16</v>
      </c>
      <c r="AC54" t="s">
        <v>6310</v>
      </c>
      <c r="AD54" t="s">
        <v>282</v>
      </c>
      <c r="AE54" t="s">
        <v>106</v>
      </c>
      <c r="AF54" t="s">
        <v>1929</v>
      </c>
      <c r="AG54" t="s">
        <v>27</v>
      </c>
      <c r="AH54" t="s">
        <v>207</v>
      </c>
      <c r="AI54" t="s">
        <v>208</v>
      </c>
      <c r="AJ54" t="s">
        <v>16</v>
      </c>
      <c r="AK54" t="s">
        <v>16</v>
      </c>
      <c r="AL54">
        <v>652600</v>
      </c>
      <c r="AM54">
        <v>1.97</v>
      </c>
      <c r="AN54">
        <v>13.6</v>
      </c>
      <c r="AO54">
        <v>15.518000000000001</v>
      </c>
      <c r="AP54" t="s">
        <v>184</v>
      </c>
      <c r="AQ54" t="s">
        <v>6744</v>
      </c>
      <c r="AR54" t="s">
        <v>202</v>
      </c>
      <c r="AS54" t="s">
        <v>15</v>
      </c>
      <c r="AT54" t="s">
        <v>9802</v>
      </c>
      <c r="AU54" t="s">
        <v>9873</v>
      </c>
      <c r="AV54" t="s">
        <v>9855</v>
      </c>
      <c r="AW54" t="s">
        <v>11498</v>
      </c>
      <c r="AX54" t="s">
        <v>5984</v>
      </c>
      <c r="AY54" t="s">
        <v>4723</v>
      </c>
      <c r="AZ54" t="s">
        <v>4343</v>
      </c>
      <c r="BA54" t="s">
        <v>2070</v>
      </c>
      <c r="BB54" t="s">
        <v>9843</v>
      </c>
      <c r="BC54" t="s">
        <v>9817</v>
      </c>
      <c r="BD54" t="s">
        <v>6142</v>
      </c>
      <c r="BE54" t="s">
        <v>4726</v>
      </c>
      <c r="BF54" t="s">
        <v>4497</v>
      </c>
      <c r="BG54" t="s">
        <v>9699</v>
      </c>
      <c r="BH54" t="s">
        <v>189</v>
      </c>
      <c r="BI54" t="s">
        <v>2410</v>
      </c>
      <c r="BJ54">
        <v>100</v>
      </c>
      <c r="BK54" t="s">
        <v>6236</v>
      </c>
      <c r="BL54" s="7">
        <v>45036</v>
      </c>
      <c r="BM54" s="7">
        <v>45402</v>
      </c>
      <c r="BN54" t="s">
        <v>6241</v>
      </c>
      <c r="BO54" t="s">
        <v>5011</v>
      </c>
      <c r="BP54" t="s">
        <v>16</v>
      </c>
      <c r="BQ54" t="s">
        <v>189</v>
      </c>
      <c r="BR54" s="7">
        <v>45767</v>
      </c>
      <c r="BS54" t="s">
        <v>2419</v>
      </c>
      <c r="BT54" t="s">
        <v>280</v>
      </c>
      <c r="BU54" t="s">
        <v>2440</v>
      </c>
      <c r="BV54" t="s">
        <v>189</v>
      </c>
      <c r="BW54" t="s">
        <v>189</v>
      </c>
      <c r="BX54" t="s">
        <v>16</v>
      </c>
      <c r="BY54" t="s">
        <v>189</v>
      </c>
      <c r="BZ54" t="s">
        <v>16</v>
      </c>
      <c r="CA54" t="s">
        <v>6463</v>
      </c>
      <c r="CB54" t="s">
        <v>9344</v>
      </c>
      <c r="CC54" t="s">
        <v>189</v>
      </c>
      <c r="CD54" t="s">
        <v>16</v>
      </c>
      <c r="CE54" t="s">
        <v>16</v>
      </c>
      <c r="CF54" t="s">
        <v>16</v>
      </c>
      <c r="CG54" t="s">
        <v>16</v>
      </c>
      <c r="CH54" t="s">
        <v>2080</v>
      </c>
      <c r="CI54">
        <v>1</v>
      </c>
      <c r="CJ54">
        <v>1</v>
      </c>
      <c r="CK54">
        <v>1</v>
      </c>
      <c r="CL54" t="s">
        <v>6307</v>
      </c>
      <c r="CM54">
        <v>23025</v>
      </c>
      <c r="CN54" t="s">
        <v>16</v>
      </c>
      <c r="CO54" t="s">
        <v>148</v>
      </c>
      <c r="CP54" t="s">
        <v>16</v>
      </c>
      <c r="CQ54" t="s">
        <v>189</v>
      </c>
      <c r="CR54" t="s">
        <v>195</v>
      </c>
      <c r="CS54" s="7"/>
      <c r="CT54" s="7">
        <v>43797</v>
      </c>
      <c r="CU54" t="s">
        <v>17</v>
      </c>
      <c r="CV54" t="s">
        <v>17</v>
      </c>
      <c r="CW54" t="s">
        <v>6307</v>
      </c>
      <c r="CX54" t="s">
        <v>189</v>
      </c>
      <c r="CY54" t="s">
        <v>6307</v>
      </c>
      <c r="CZ54" t="s">
        <v>189</v>
      </c>
      <c r="DA54">
        <v>2023</v>
      </c>
      <c r="DB54" s="139">
        <v>45033</v>
      </c>
      <c r="DC54">
        <v>4</v>
      </c>
      <c r="DD54">
        <v>17</v>
      </c>
      <c r="DE54" s="139">
        <v>45033</v>
      </c>
      <c r="DF54" t="s">
        <v>11540</v>
      </c>
      <c r="DG54" t="s">
        <v>11499</v>
      </c>
      <c r="DH54" t="s">
        <v>5985</v>
      </c>
      <c r="DI54" t="s">
        <v>9874</v>
      </c>
      <c r="DJ54" t="s">
        <v>6741</v>
      </c>
      <c r="DK54" t="s">
        <v>252</v>
      </c>
      <c r="DL54" t="s">
        <v>9801</v>
      </c>
      <c r="DM54" t="s">
        <v>16</v>
      </c>
      <c r="DN54" t="s">
        <v>189</v>
      </c>
      <c r="DO54" t="s">
        <v>2052</v>
      </c>
      <c r="DP54" t="s">
        <v>16</v>
      </c>
      <c r="DQ54" t="s">
        <v>7399</v>
      </c>
      <c r="DR54" t="s">
        <v>10054</v>
      </c>
      <c r="DS54" t="s">
        <v>10056</v>
      </c>
      <c r="DT54" t="s">
        <v>11548</v>
      </c>
      <c r="EC54" s="66"/>
    </row>
    <row r="55" spans="1:133" x14ac:dyDescent="0.25">
      <c r="A55">
        <v>416</v>
      </c>
      <c r="B55" s="7">
        <v>45033</v>
      </c>
      <c r="C55" t="s">
        <v>189</v>
      </c>
      <c r="D55" t="s">
        <v>9817</v>
      </c>
      <c r="E55" t="s">
        <v>4269</v>
      </c>
      <c r="F55" t="s">
        <v>181</v>
      </c>
      <c r="G55" t="s">
        <v>182</v>
      </c>
      <c r="H55" t="s">
        <v>1880</v>
      </c>
      <c r="I55">
        <v>1</v>
      </c>
      <c r="J55" t="s">
        <v>2063</v>
      </c>
      <c r="K55" t="s">
        <v>11</v>
      </c>
      <c r="L55" t="s">
        <v>12</v>
      </c>
      <c r="M55">
        <v>1.4</v>
      </c>
      <c r="N55" t="s">
        <v>13</v>
      </c>
      <c r="O55" t="s">
        <v>1752</v>
      </c>
      <c r="P55" t="s">
        <v>26</v>
      </c>
      <c r="Q55" t="s">
        <v>1752</v>
      </c>
      <c r="R55" t="s">
        <v>16</v>
      </c>
      <c r="S55">
        <v>5</v>
      </c>
      <c r="T55" t="s">
        <v>22</v>
      </c>
      <c r="U55" t="s">
        <v>9817</v>
      </c>
      <c r="V55" t="s">
        <v>6236</v>
      </c>
      <c r="W55" t="s">
        <v>189</v>
      </c>
      <c r="X55" t="s">
        <v>189</v>
      </c>
      <c r="Y55" t="s">
        <v>1925</v>
      </c>
      <c r="Z55" t="s">
        <v>16</v>
      </c>
      <c r="AA55" t="s">
        <v>16</v>
      </c>
      <c r="AB55" t="s">
        <v>16</v>
      </c>
      <c r="AC55" t="s">
        <v>6307</v>
      </c>
      <c r="AD55" t="s">
        <v>2066</v>
      </c>
      <c r="AE55" t="s">
        <v>11</v>
      </c>
      <c r="AF55" t="s">
        <v>1929</v>
      </c>
      <c r="AG55" t="s">
        <v>103</v>
      </c>
      <c r="AH55" t="s">
        <v>415</v>
      </c>
      <c r="AI55" t="s">
        <v>16</v>
      </c>
      <c r="AJ55" t="s">
        <v>2064</v>
      </c>
      <c r="AK55" t="s">
        <v>6245</v>
      </c>
      <c r="AL55">
        <v>0</v>
      </c>
      <c r="AM55">
        <v>0.2</v>
      </c>
      <c r="AN55">
        <v>1.4</v>
      </c>
      <c r="AO55">
        <v>1.597</v>
      </c>
      <c r="AP55" t="s">
        <v>184</v>
      </c>
      <c r="AQ55" t="s">
        <v>6744</v>
      </c>
      <c r="AR55" t="s">
        <v>1494</v>
      </c>
      <c r="AS55" t="s">
        <v>22</v>
      </c>
      <c r="AT55" t="s">
        <v>9802</v>
      </c>
      <c r="AU55" t="s">
        <v>9873</v>
      </c>
      <c r="AV55" t="s">
        <v>9855</v>
      </c>
      <c r="AW55" t="s">
        <v>11498</v>
      </c>
      <c r="AX55" t="s">
        <v>5984</v>
      </c>
      <c r="AY55" t="s">
        <v>4723</v>
      </c>
      <c r="AZ55" t="s">
        <v>2065</v>
      </c>
      <c r="BA55" t="s">
        <v>2062</v>
      </c>
      <c r="BB55" t="s">
        <v>9843</v>
      </c>
      <c r="BC55" t="s">
        <v>9817</v>
      </c>
      <c r="BD55" t="s">
        <v>6144</v>
      </c>
      <c r="BE55" t="s">
        <v>4727</v>
      </c>
      <c r="BF55" t="s">
        <v>4496</v>
      </c>
      <c r="BG55" t="s">
        <v>9700</v>
      </c>
      <c r="BH55" t="s">
        <v>189</v>
      </c>
      <c r="BI55" t="s">
        <v>2410</v>
      </c>
      <c r="BJ55">
        <v>100</v>
      </c>
      <c r="BK55" t="s">
        <v>6236</v>
      </c>
      <c r="BL55" s="7">
        <v>45036</v>
      </c>
      <c r="BM55" s="7">
        <v>45219</v>
      </c>
      <c r="BN55" t="s">
        <v>6241</v>
      </c>
      <c r="BO55" t="s">
        <v>5001</v>
      </c>
      <c r="BP55" t="s">
        <v>16</v>
      </c>
      <c r="BQ55" t="s">
        <v>189</v>
      </c>
      <c r="BR55" s="7">
        <v>46132</v>
      </c>
      <c r="BS55" t="s">
        <v>2414</v>
      </c>
      <c r="BT55" t="s">
        <v>4269</v>
      </c>
      <c r="BU55" t="s">
        <v>189</v>
      </c>
      <c r="BV55" t="s">
        <v>189</v>
      </c>
      <c r="BW55" t="s">
        <v>189</v>
      </c>
      <c r="BX55" t="s">
        <v>16</v>
      </c>
      <c r="BY55" t="s">
        <v>189</v>
      </c>
      <c r="BZ55" t="s">
        <v>16</v>
      </c>
      <c r="CA55" t="s">
        <v>6461</v>
      </c>
      <c r="CB55" t="s">
        <v>9344</v>
      </c>
      <c r="CC55" t="s">
        <v>189</v>
      </c>
      <c r="CD55" t="s">
        <v>16</v>
      </c>
      <c r="CE55" t="s">
        <v>16</v>
      </c>
      <c r="CF55" t="s">
        <v>16</v>
      </c>
      <c r="CG55" t="s">
        <v>16</v>
      </c>
      <c r="CH55" t="s">
        <v>2057</v>
      </c>
      <c r="CI55">
        <v>1</v>
      </c>
      <c r="CJ55">
        <v>1</v>
      </c>
      <c r="CK55">
        <v>1</v>
      </c>
      <c r="CL55" t="s">
        <v>6307</v>
      </c>
      <c r="CM55">
        <v>23023</v>
      </c>
      <c r="CN55" t="s">
        <v>16</v>
      </c>
      <c r="CO55" t="s">
        <v>2436</v>
      </c>
      <c r="CP55" t="s">
        <v>16</v>
      </c>
      <c r="CQ55" t="s">
        <v>189</v>
      </c>
      <c r="CR55" t="s">
        <v>185</v>
      </c>
      <c r="CS55" s="7"/>
      <c r="CT55" s="7">
        <v>45033</v>
      </c>
      <c r="CU55" t="s">
        <v>17</v>
      </c>
      <c r="CV55" t="s">
        <v>17</v>
      </c>
      <c r="CW55" t="s">
        <v>6307</v>
      </c>
      <c r="CX55" t="s">
        <v>189</v>
      </c>
      <c r="CY55" t="s">
        <v>6307</v>
      </c>
      <c r="CZ55" t="s">
        <v>189</v>
      </c>
      <c r="DA55">
        <v>2023</v>
      </c>
      <c r="DB55" s="139">
        <v>45033</v>
      </c>
      <c r="DC55">
        <v>4</v>
      </c>
      <c r="DD55">
        <v>17</v>
      </c>
      <c r="DE55" s="139">
        <v>45033</v>
      </c>
      <c r="DF55" t="s">
        <v>11540</v>
      </c>
      <c r="DG55" t="s">
        <v>11499</v>
      </c>
      <c r="DH55" t="s">
        <v>5985</v>
      </c>
      <c r="DI55" t="s">
        <v>9874</v>
      </c>
      <c r="DJ55" t="s">
        <v>6741</v>
      </c>
      <c r="DK55" t="s">
        <v>188</v>
      </c>
      <c r="DL55" t="s">
        <v>16</v>
      </c>
      <c r="DM55" t="s">
        <v>16</v>
      </c>
      <c r="DN55" t="s">
        <v>189</v>
      </c>
      <c r="DO55" t="s">
        <v>2052</v>
      </c>
      <c r="DP55" t="s">
        <v>16</v>
      </c>
      <c r="DQ55" t="s">
        <v>7401</v>
      </c>
      <c r="DR55" t="s">
        <v>10054</v>
      </c>
      <c r="DS55" t="s">
        <v>10058</v>
      </c>
      <c r="DT55" t="s">
        <v>11117</v>
      </c>
      <c r="EC55" s="66"/>
    </row>
    <row r="56" spans="1:133" x14ac:dyDescent="0.25">
      <c r="A56">
        <v>415</v>
      </c>
      <c r="B56" s="7">
        <v>45028</v>
      </c>
      <c r="C56" t="s">
        <v>9911</v>
      </c>
      <c r="D56" t="s">
        <v>189</v>
      </c>
      <c r="E56" t="s">
        <v>1923</v>
      </c>
      <c r="F56" t="s">
        <v>181</v>
      </c>
      <c r="G56" t="s">
        <v>182</v>
      </c>
      <c r="H56" t="s">
        <v>1881</v>
      </c>
      <c r="I56">
        <v>1</v>
      </c>
      <c r="J56" t="s">
        <v>5990</v>
      </c>
      <c r="K56" t="s">
        <v>106</v>
      </c>
      <c r="L56" t="s">
        <v>100</v>
      </c>
      <c r="M56">
        <v>1.2</v>
      </c>
      <c r="N56" t="s">
        <v>13</v>
      </c>
      <c r="O56" t="s">
        <v>1663</v>
      </c>
      <c r="P56" t="s">
        <v>16</v>
      </c>
      <c r="Q56" t="s">
        <v>1663</v>
      </c>
      <c r="R56" t="s">
        <v>16</v>
      </c>
      <c r="S56"/>
      <c r="T56" t="s">
        <v>32</v>
      </c>
      <c r="U56" t="s">
        <v>5514</v>
      </c>
      <c r="V56" t="s">
        <v>6236</v>
      </c>
      <c r="W56" t="s">
        <v>189</v>
      </c>
      <c r="X56" t="s">
        <v>189</v>
      </c>
      <c r="Y56" t="s">
        <v>1925</v>
      </c>
      <c r="Z56" t="s">
        <v>16</v>
      </c>
      <c r="AA56" t="s">
        <v>16</v>
      </c>
      <c r="AB56" t="s">
        <v>16</v>
      </c>
      <c r="AC56" t="s">
        <v>6310</v>
      </c>
      <c r="AD56" t="s">
        <v>1927</v>
      </c>
      <c r="AE56" t="s">
        <v>106</v>
      </c>
      <c r="AF56" t="s">
        <v>1926</v>
      </c>
      <c r="AG56" t="s">
        <v>30</v>
      </c>
      <c r="AH56" t="s">
        <v>1928</v>
      </c>
      <c r="AI56" t="s">
        <v>16</v>
      </c>
      <c r="AJ56" t="s">
        <v>16</v>
      </c>
      <c r="AK56" t="s">
        <v>16</v>
      </c>
      <c r="AL56">
        <v>500</v>
      </c>
      <c r="AM56">
        <v>1.2</v>
      </c>
      <c r="AN56">
        <v>8.25</v>
      </c>
      <c r="AO56">
        <v>9.42</v>
      </c>
      <c r="AP56" t="s">
        <v>184</v>
      </c>
      <c r="AQ56" t="s">
        <v>6744</v>
      </c>
      <c r="AR56" t="s">
        <v>9667</v>
      </c>
      <c r="AS56" t="s">
        <v>32</v>
      </c>
      <c r="AT56" t="s">
        <v>4840</v>
      </c>
      <c r="AU56" t="s">
        <v>9873</v>
      </c>
      <c r="AV56" t="s">
        <v>9855</v>
      </c>
      <c r="AW56" t="s">
        <v>11498</v>
      </c>
      <c r="AX56" t="s">
        <v>5984</v>
      </c>
      <c r="AY56" t="s">
        <v>4723</v>
      </c>
      <c r="AZ56" t="s">
        <v>2457</v>
      </c>
      <c r="BA56" t="s">
        <v>1924</v>
      </c>
      <c r="BB56" t="s">
        <v>9843</v>
      </c>
      <c r="BC56" t="s">
        <v>5514</v>
      </c>
      <c r="BD56" t="s">
        <v>4498</v>
      </c>
      <c r="BE56" t="s">
        <v>4727</v>
      </c>
      <c r="BF56" t="s">
        <v>4496</v>
      </c>
      <c r="BG56" t="s">
        <v>9701</v>
      </c>
      <c r="BH56" t="s">
        <v>189</v>
      </c>
      <c r="BI56" t="s">
        <v>2410</v>
      </c>
      <c r="BJ56">
        <v>100</v>
      </c>
      <c r="BK56" t="s">
        <v>6236</v>
      </c>
      <c r="BL56" s="7">
        <v>45033</v>
      </c>
      <c r="BM56" s="7">
        <v>45216</v>
      </c>
      <c r="BN56" t="s">
        <v>6242</v>
      </c>
      <c r="BO56" t="s">
        <v>5012</v>
      </c>
      <c r="BP56" t="s">
        <v>16</v>
      </c>
      <c r="BQ56" t="s">
        <v>189</v>
      </c>
      <c r="BR56" s="7">
        <v>46129</v>
      </c>
      <c r="BS56" t="s">
        <v>2414</v>
      </c>
      <c r="BT56" t="s">
        <v>2458</v>
      </c>
      <c r="BU56" t="s">
        <v>2459</v>
      </c>
      <c r="BV56" t="s">
        <v>189</v>
      </c>
      <c r="BW56" t="s">
        <v>189</v>
      </c>
      <c r="BX56" t="s">
        <v>16</v>
      </c>
      <c r="BY56" t="s">
        <v>189</v>
      </c>
      <c r="BZ56" t="s">
        <v>16</v>
      </c>
      <c r="CA56" t="s">
        <v>6422</v>
      </c>
      <c r="CB56" t="s">
        <v>9344</v>
      </c>
      <c r="CC56" t="s">
        <v>189</v>
      </c>
      <c r="CD56" t="s">
        <v>4620</v>
      </c>
      <c r="CE56" t="s">
        <v>4623</v>
      </c>
      <c r="CF56" t="s">
        <v>16</v>
      </c>
      <c r="CG56" t="s">
        <v>16</v>
      </c>
      <c r="CH56" t="s">
        <v>2076</v>
      </c>
      <c r="CI56">
        <v>1</v>
      </c>
      <c r="CJ56">
        <v>1</v>
      </c>
      <c r="CK56">
        <v>1</v>
      </c>
      <c r="CL56" t="s">
        <v>6307</v>
      </c>
      <c r="CM56">
        <v>23022</v>
      </c>
      <c r="CN56" t="s">
        <v>16</v>
      </c>
      <c r="CO56" t="s">
        <v>5990</v>
      </c>
      <c r="CP56" t="s">
        <v>16</v>
      </c>
      <c r="CQ56" t="s">
        <v>189</v>
      </c>
      <c r="CR56" t="s">
        <v>185</v>
      </c>
      <c r="CS56" s="7"/>
      <c r="CT56" s="7">
        <v>43138</v>
      </c>
      <c r="CU56" t="s">
        <v>17</v>
      </c>
      <c r="CV56" t="s">
        <v>17</v>
      </c>
      <c r="CW56" t="s">
        <v>6307</v>
      </c>
      <c r="CX56" t="s">
        <v>189</v>
      </c>
      <c r="CY56" t="s">
        <v>6307</v>
      </c>
      <c r="CZ56" t="s">
        <v>189</v>
      </c>
      <c r="DA56">
        <v>2023</v>
      </c>
      <c r="DB56" s="139">
        <v>45028</v>
      </c>
      <c r="DC56">
        <v>4</v>
      </c>
      <c r="DD56">
        <v>16</v>
      </c>
      <c r="DE56" s="139">
        <v>45026</v>
      </c>
      <c r="DF56" t="s">
        <v>11550</v>
      </c>
      <c r="DG56" t="s">
        <v>11499</v>
      </c>
      <c r="DH56" t="s">
        <v>5986</v>
      </c>
      <c r="DI56" t="s">
        <v>9874</v>
      </c>
      <c r="DJ56" t="s">
        <v>6730</v>
      </c>
      <c r="DK56" t="s">
        <v>252</v>
      </c>
      <c r="DL56" t="s">
        <v>9800</v>
      </c>
      <c r="DM56" t="s">
        <v>1927</v>
      </c>
      <c r="DN56" t="s">
        <v>16</v>
      </c>
      <c r="DO56" t="s">
        <v>2051</v>
      </c>
      <c r="DP56" t="s">
        <v>9911</v>
      </c>
      <c r="DQ56" t="s">
        <v>7411</v>
      </c>
      <c r="DR56" t="s">
        <v>10062</v>
      </c>
      <c r="DS56" t="s">
        <v>7412</v>
      </c>
      <c r="DT56" t="s">
        <v>10767</v>
      </c>
      <c r="EC56" s="66"/>
    </row>
    <row r="57" spans="1:133" x14ac:dyDescent="0.25">
      <c r="A57">
        <v>414</v>
      </c>
      <c r="B57" s="7">
        <v>45016</v>
      </c>
      <c r="C57" t="s">
        <v>9887</v>
      </c>
      <c r="D57" t="s">
        <v>9817</v>
      </c>
      <c r="E57" t="s">
        <v>180</v>
      </c>
      <c r="F57" t="s">
        <v>181</v>
      </c>
      <c r="G57" t="s">
        <v>182</v>
      </c>
      <c r="H57" t="s">
        <v>1880</v>
      </c>
      <c r="I57">
        <v>1</v>
      </c>
      <c r="J57" t="s">
        <v>142</v>
      </c>
      <c r="K57" t="s">
        <v>11</v>
      </c>
      <c r="L57" t="s">
        <v>12</v>
      </c>
      <c r="M57">
        <v>13.7</v>
      </c>
      <c r="N57" t="s">
        <v>13</v>
      </c>
      <c r="O57" t="s">
        <v>143</v>
      </c>
      <c r="P57" t="s">
        <v>64</v>
      </c>
      <c r="Q57" t="s">
        <v>143</v>
      </c>
      <c r="R57" t="s">
        <v>16</v>
      </c>
      <c r="S57">
        <v>32</v>
      </c>
      <c r="T57" t="s">
        <v>15</v>
      </c>
      <c r="U57" t="s">
        <v>9803</v>
      </c>
      <c r="V57" t="s">
        <v>6284</v>
      </c>
      <c r="W57" t="s">
        <v>189</v>
      </c>
      <c r="X57" t="s">
        <v>189</v>
      </c>
      <c r="Y57" t="s">
        <v>1925</v>
      </c>
      <c r="Z57" t="s">
        <v>16</v>
      </c>
      <c r="AA57" t="s">
        <v>16</v>
      </c>
      <c r="AB57" t="s">
        <v>16</v>
      </c>
      <c r="AC57" t="s">
        <v>6310</v>
      </c>
      <c r="AD57" t="s">
        <v>183</v>
      </c>
      <c r="AE57" t="s">
        <v>108</v>
      </c>
      <c r="AF57" t="s">
        <v>1926</v>
      </c>
      <c r="AG57" t="s">
        <v>67</v>
      </c>
      <c r="AH57" t="s">
        <v>186</v>
      </c>
      <c r="AI57" t="s">
        <v>16</v>
      </c>
      <c r="AJ57" t="s">
        <v>16</v>
      </c>
      <c r="AK57" t="s">
        <v>16</v>
      </c>
      <c r="AL57">
        <v>10593</v>
      </c>
      <c r="AM57">
        <v>2</v>
      </c>
      <c r="AN57">
        <v>13.7</v>
      </c>
      <c r="AO57">
        <v>15.659000000000001</v>
      </c>
      <c r="AP57" t="s">
        <v>184</v>
      </c>
      <c r="AQ57" t="s">
        <v>6744</v>
      </c>
      <c r="AR57" t="s">
        <v>16</v>
      </c>
      <c r="AS57" t="s">
        <v>15</v>
      </c>
      <c r="AT57" t="s">
        <v>9802</v>
      </c>
      <c r="AU57" t="s">
        <v>9873</v>
      </c>
      <c r="AV57" t="s">
        <v>9855</v>
      </c>
      <c r="AW57" t="s">
        <v>11556</v>
      </c>
      <c r="AX57" t="s">
        <v>5992</v>
      </c>
      <c r="AY57" t="s">
        <v>4723</v>
      </c>
      <c r="AZ57" t="s">
        <v>6842</v>
      </c>
      <c r="BA57" t="s">
        <v>141</v>
      </c>
      <c r="BB57" t="s">
        <v>9844</v>
      </c>
      <c r="BC57" t="s">
        <v>9803</v>
      </c>
      <c r="BD57" t="s">
        <v>6137</v>
      </c>
      <c r="BE57" t="s">
        <v>4727</v>
      </c>
      <c r="BF57" t="s">
        <v>4496</v>
      </c>
      <c r="BG57" t="s">
        <v>9702</v>
      </c>
      <c r="BH57" t="s">
        <v>189</v>
      </c>
      <c r="BI57" t="s">
        <v>2410</v>
      </c>
      <c r="BJ57">
        <v>100</v>
      </c>
      <c r="BK57" t="s">
        <v>1048</v>
      </c>
      <c r="BL57" s="7">
        <v>45022</v>
      </c>
      <c r="BM57" s="7">
        <v>45205</v>
      </c>
      <c r="BN57" t="s">
        <v>6241</v>
      </c>
      <c r="BO57" t="s">
        <v>5013</v>
      </c>
      <c r="BP57" t="s">
        <v>16</v>
      </c>
      <c r="BQ57" t="s">
        <v>189</v>
      </c>
      <c r="BR57" s="7">
        <v>46118</v>
      </c>
      <c r="BS57" t="s">
        <v>2414</v>
      </c>
      <c r="BT57" t="s">
        <v>2472</v>
      </c>
      <c r="BU57" t="s">
        <v>2459</v>
      </c>
      <c r="BV57" t="s">
        <v>189</v>
      </c>
      <c r="BW57" t="s">
        <v>189</v>
      </c>
      <c r="BX57" t="s">
        <v>16</v>
      </c>
      <c r="BY57" t="s">
        <v>189</v>
      </c>
      <c r="BZ57" t="s">
        <v>16</v>
      </c>
      <c r="CA57" t="s">
        <v>6423</v>
      </c>
      <c r="CB57" t="s">
        <v>9344</v>
      </c>
      <c r="CC57" t="s">
        <v>189</v>
      </c>
      <c r="CD57" t="s">
        <v>4624</v>
      </c>
      <c r="CE57" t="s">
        <v>4625</v>
      </c>
      <c r="CF57" t="s">
        <v>16</v>
      </c>
      <c r="CG57" t="s">
        <v>16</v>
      </c>
      <c r="CH57" t="s">
        <v>4851</v>
      </c>
      <c r="CI57">
        <v>1</v>
      </c>
      <c r="CJ57">
        <v>1</v>
      </c>
      <c r="CK57">
        <v>1</v>
      </c>
      <c r="CL57" t="s">
        <v>6307</v>
      </c>
      <c r="CM57">
        <v>23021</v>
      </c>
      <c r="CN57" t="s">
        <v>16</v>
      </c>
      <c r="CO57" t="s">
        <v>142</v>
      </c>
      <c r="CP57" t="s">
        <v>16</v>
      </c>
      <c r="CQ57" t="s">
        <v>189</v>
      </c>
      <c r="CR57" t="s">
        <v>189</v>
      </c>
      <c r="CS57" s="7"/>
      <c r="CT57" s="7">
        <v>43657</v>
      </c>
      <c r="CU57" t="s">
        <v>34</v>
      </c>
      <c r="CV57" t="s">
        <v>6745</v>
      </c>
      <c r="CW57" t="s">
        <v>6307</v>
      </c>
      <c r="CX57" t="s">
        <v>189</v>
      </c>
      <c r="CY57" t="s">
        <v>6307</v>
      </c>
      <c r="CZ57" t="s">
        <v>189</v>
      </c>
      <c r="DA57">
        <v>2023</v>
      </c>
      <c r="DB57" s="139">
        <v>45016</v>
      </c>
      <c r="DC57">
        <v>3</v>
      </c>
      <c r="DD57">
        <v>14</v>
      </c>
      <c r="DE57" s="139">
        <v>45012</v>
      </c>
      <c r="DF57" t="s">
        <v>11555</v>
      </c>
      <c r="DG57" t="s">
        <v>11557</v>
      </c>
      <c r="DH57" t="s">
        <v>5991</v>
      </c>
      <c r="DI57" t="s">
        <v>9874</v>
      </c>
      <c r="DJ57" t="s">
        <v>6741</v>
      </c>
      <c r="DK57" t="s">
        <v>252</v>
      </c>
      <c r="DL57" t="s">
        <v>9801</v>
      </c>
      <c r="DM57" t="s">
        <v>16</v>
      </c>
      <c r="DN57" t="s">
        <v>16</v>
      </c>
      <c r="DO57" t="s">
        <v>2052</v>
      </c>
      <c r="DP57" t="s">
        <v>9887</v>
      </c>
      <c r="DQ57" t="s">
        <v>7414</v>
      </c>
      <c r="DR57" t="s">
        <v>10065</v>
      </c>
      <c r="DS57" t="s">
        <v>10066</v>
      </c>
      <c r="DT57" t="s">
        <v>11558</v>
      </c>
      <c r="EC57" s="66"/>
    </row>
    <row r="58" spans="1:133" x14ac:dyDescent="0.25">
      <c r="A58">
        <v>413</v>
      </c>
      <c r="B58" s="7">
        <v>45015</v>
      </c>
      <c r="C58" t="s">
        <v>189</v>
      </c>
      <c r="D58" t="s">
        <v>189</v>
      </c>
      <c r="E58" t="s">
        <v>191</v>
      </c>
      <c r="F58" t="s">
        <v>181</v>
      </c>
      <c r="G58" t="s">
        <v>182</v>
      </c>
      <c r="H58" t="s">
        <v>1881</v>
      </c>
      <c r="I58">
        <v>1</v>
      </c>
      <c r="J58" t="s">
        <v>88</v>
      </c>
      <c r="K58" t="s">
        <v>11</v>
      </c>
      <c r="L58" t="s">
        <v>100</v>
      </c>
      <c r="M58">
        <v>1.75</v>
      </c>
      <c r="N58" t="s">
        <v>13</v>
      </c>
      <c r="O58" t="s">
        <v>192</v>
      </c>
      <c r="P58" t="s">
        <v>193</v>
      </c>
      <c r="Q58" t="s">
        <v>192</v>
      </c>
      <c r="R58" t="s">
        <v>16</v>
      </c>
      <c r="S58">
        <v>10</v>
      </c>
      <c r="T58" t="s">
        <v>15</v>
      </c>
      <c r="U58" t="s">
        <v>16</v>
      </c>
      <c r="V58" t="s">
        <v>6282</v>
      </c>
      <c r="W58" t="s">
        <v>189</v>
      </c>
      <c r="X58" t="s">
        <v>189</v>
      </c>
      <c r="Y58" t="s">
        <v>1925</v>
      </c>
      <c r="Z58" t="s">
        <v>16</v>
      </c>
      <c r="AA58" t="s">
        <v>16</v>
      </c>
      <c r="AB58" t="s">
        <v>16</v>
      </c>
      <c r="AC58" t="s">
        <v>6310</v>
      </c>
      <c r="AD58" t="s">
        <v>194</v>
      </c>
      <c r="AE58" t="s">
        <v>1930</v>
      </c>
      <c r="AF58" t="s">
        <v>1929</v>
      </c>
      <c r="AG58" t="s">
        <v>52</v>
      </c>
      <c r="AH58" t="s">
        <v>196</v>
      </c>
      <c r="AI58" t="s">
        <v>197</v>
      </c>
      <c r="AJ58" t="s">
        <v>16</v>
      </c>
      <c r="AK58" t="s">
        <v>16</v>
      </c>
      <c r="AL58">
        <v>0</v>
      </c>
      <c r="AM58">
        <v>1.75</v>
      </c>
      <c r="AN58">
        <v>12.02</v>
      </c>
      <c r="AO58">
        <v>13.738</v>
      </c>
      <c r="AP58" t="s">
        <v>184</v>
      </c>
      <c r="AQ58" t="s">
        <v>6744</v>
      </c>
      <c r="AR58" t="s">
        <v>9667</v>
      </c>
      <c r="AS58" t="s">
        <v>15</v>
      </c>
      <c r="AT58" t="s">
        <v>9802</v>
      </c>
      <c r="AU58" t="s">
        <v>9873</v>
      </c>
      <c r="AV58" t="s">
        <v>9855</v>
      </c>
      <c r="AW58" t="s">
        <v>11556</v>
      </c>
      <c r="AX58" t="s">
        <v>5992</v>
      </c>
      <c r="AY58" t="s">
        <v>4723</v>
      </c>
      <c r="AZ58" t="s">
        <v>6843</v>
      </c>
      <c r="BA58" t="s">
        <v>190</v>
      </c>
      <c r="BB58" t="s">
        <v>9844</v>
      </c>
      <c r="BC58" t="s">
        <v>4465</v>
      </c>
      <c r="BD58" t="s">
        <v>5522</v>
      </c>
      <c r="BE58" t="s">
        <v>4727</v>
      </c>
      <c r="BF58" t="s">
        <v>4496</v>
      </c>
      <c r="BG58" t="s">
        <v>9703</v>
      </c>
      <c r="BH58" t="s">
        <v>189</v>
      </c>
      <c r="BI58" t="s">
        <v>2410</v>
      </c>
      <c r="BJ58">
        <v>100</v>
      </c>
      <c r="BK58" t="s">
        <v>6282</v>
      </c>
      <c r="BL58" s="7">
        <v>45027</v>
      </c>
      <c r="BM58" s="7">
        <v>45210</v>
      </c>
      <c r="BN58" t="s">
        <v>6241</v>
      </c>
      <c r="BO58" t="s">
        <v>5014</v>
      </c>
      <c r="BP58" t="s">
        <v>16</v>
      </c>
      <c r="BQ58" t="s">
        <v>189</v>
      </c>
      <c r="BR58" s="7">
        <v>46123</v>
      </c>
      <c r="BS58" t="s">
        <v>2414</v>
      </c>
      <c r="BT58" t="s">
        <v>2482</v>
      </c>
      <c r="BU58" t="s">
        <v>2428</v>
      </c>
      <c r="BV58" t="s">
        <v>189</v>
      </c>
      <c r="BW58" t="s">
        <v>189</v>
      </c>
      <c r="BX58" t="s">
        <v>16</v>
      </c>
      <c r="BY58" t="s">
        <v>189</v>
      </c>
      <c r="BZ58" t="s">
        <v>16</v>
      </c>
      <c r="CA58" t="s">
        <v>6464</v>
      </c>
      <c r="CB58" t="s">
        <v>9344</v>
      </c>
      <c r="CC58" t="s">
        <v>189</v>
      </c>
      <c r="CD58" t="s">
        <v>16</v>
      </c>
      <c r="CE58" t="s">
        <v>16</v>
      </c>
      <c r="CF58" t="s">
        <v>16</v>
      </c>
      <c r="CG58" t="s">
        <v>16</v>
      </c>
      <c r="CH58" t="s">
        <v>41</v>
      </c>
      <c r="CI58">
        <v>1</v>
      </c>
      <c r="CJ58">
        <v>1</v>
      </c>
      <c r="CK58">
        <v>1</v>
      </c>
      <c r="CL58" t="s">
        <v>6307</v>
      </c>
      <c r="CM58">
        <v>23020</v>
      </c>
      <c r="CN58" t="s">
        <v>16</v>
      </c>
      <c r="CO58" t="s">
        <v>88</v>
      </c>
      <c r="CP58" t="s">
        <v>16</v>
      </c>
      <c r="CQ58" t="s">
        <v>189</v>
      </c>
      <c r="CR58" t="s">
        <v>195</v>
      </c>
      <c r="CS58" s="7"/>
      <c r="CT58" s="7">
        <v>44456</v>
      </c>
      <c r="CU58" t="s">
        <v>17</v>
      </c>
      <c r="CV58" t="s">
        <v>17</v>
      </c>
      <c r="CW58" t="s">
        <v>6307</v>
      </c>
      <c r="CX58" t="s">
        <v>189</v>
      </c>
      <c r="CY58" t="s">
        <v>6307</v>
      </c>
      <c r="CZ58" t="s">
        <v>189</v>
      </c>
      <c r="DA58">
        <v>2023</v>
      </c>
      <c r="DB58" s="139">
        <v>45015</v>
      </c>
      <c r="DC58">
        <v>3</v>
      </c>
      <c r="DD58">
        <v>14</v>
      </c>
      <c r="DE58" s="139">
        <v>45012</v>
      </c>
      <c r="DF58" t="s">
        <v>11555</v>
      </c>
      <c r="DG58" t="s">
        <v>11557</v>
      </c>
      <c r="DH58" t="s">
        <v>5991</v>
      </c>
      <c r="DI58" t="s">
        <v>9874</v>
      </c>
      <c r="DJ58" t="s">
        <v>6730</v>
      </c>
      <c r="DK58" t="s">
        <v>241</v>
      </c>
      <c r="DL58" t="s">
        <v>16</v>
      </c>
      <c r="DM58" t="s">
        <v>16</v>
      </c>
      <c r="DN58" t="s">
        <v>16</v>
      </c>
      <c r="DO58" t="s">
        <v>2051</v>
      </c>
      <c r="DP58" t="s">
        <v>16</v>
      </c>
      <c r="DQ58" t="s">
        <v>7419</v>
      </c>
      <c r="DR58" t="s">
        <v>10067</v>
      </c>
      <c r="DS58" t="s">
        <v>7420</v>
      </c>
      <c r="DT58" t="s">
        <v>11560</v>
      </c>
      <c r="EC58" s="66"/>
    </row>
    <row r="59" spans="1:133" x14ac:dyDescent="0.25">
      <c r="A59">
        <v>412</v>
      </c>
      <c r="B59" s="7">
        <v>45009</v>
      </c>
      <c r="C59" t="s">
        <v>189</v>
      </c>
      <c r="D59" t="s">
        <v>9817</v>
      </c>
      <c r="E59" t="s">
        <v>2442</v>
      </c>
      <c r="F59" t="s">
        <v>199</v>
      </c>
      <c r="G59" t="s">
        <v>182</v>
      </c>
      <c r="H59" t="s">
        <v>1880</v>
      </c>
      <c r="I59">
        <v>1</v>
      </c>
      <c r="J59" t="s">
        <v>112</v>
      </c>
      <c r="K59" t="s">
        <v>11</v>
      </c>
      <c r="L59" t="s">
        <v>12</v>
      </c>
      <c r="M59">
        <v>4</v>
      </c>
      <c r="N59" t="s">
        <v>13</v>
      </c>
      <c r="O59" t="s">
        <v>69</v>
      </c>
      <c r="P59" t="s">
        <v>16</v>
      </c>
      <c r="Q59" t="s">
        <v>69</v>
      </c>
      <c r="R59" t="s">
        <v>16</v>
      </c>
      <c r="S59"/>
      <c r="T59" t="s">
        <v>15</v>
      </c>
      <c r="U59" t="s">
        <v>9817</v>
      </c>
      <c r="V59" t="s">
        <v>6236</v>
      </c>
      <c r="W59" t="s">
        <v>189</v>
      </c>
      <c r="X59" t="s">
        <v>189</v>
      </c>
      <c r="Y59" t="s">
        <v>1925</v>
      </c>
      <c r="Z59" t="s">
        <v>16</v>
      </c>
      <c r="AA59" t="s">
        <v>16</v>
      </c>
      <c r="AB59" t="s">
        <v>16</v>
      </c>
      <c r="AC59" t="s">
        <v>6307</v>
      </c>
      <c r="AD59" t="s">
        <v>200</v>
      </c>
      <c r="AE59" t="s">
        <v>11</v>
      </c>
      <c r="AF59" t="s">
        <v>1926</v>
      </c>
      <c r="AG59" t="s">
        <v>58</v>
      </c>
      <c r="AH59" t="s">
        <v>16</v>
      </c>
      <c r="AI59" t="s">
        <v>9696</v>
      </c>
      <c r="AJ59" t="s">
        <v>16</v>
      </c>
      <c r="AK59" t="s">
        <v>16</v>
      </c>
      <c r="AL59">
        <v>80000</v>
      </c>
      <c r="AM59">
        <v>0.57999999999999996</v>
      </c>
      <c r="AN59">
        <v>4</v>
      </c>
      <c r="AO59">
        <v>4.5720000000000001</v>
      </c>
      <c r="AP59" t="s">
        <v>184</v>
      </c>
      <c r="AQ59" t="s">
        <v>6744</v>
      </c>
      <c r="AR59" t="s">
        <v>9667</v>
      </c>
      <c r="AS59" t="s">
        <v>15</v>
      </c>
      <c r="AT59" t="s">
        <v>9802</v>
      </c>
      <c r="AU59" t="s">
        <v>9873</v>
      </c>
      <c r="AV59" t="s">
        <v>9855</v>
      </c>
      <c r="AW59" t="s">
        <v>11556</v>
      </c>
      <c r="AX59" t="s">
        <v>5992</v>
      </c>
      <c r="AY59" t="s">
        <v>4723</v>
      </c>
      <c r="AZ59" t="s">
        <v>4344</v>
      </c>
      <c r="BA59" t="s">
        <v>111</v>
      </c>
      <c r="BB59" t="s">
        <v>9844</v>
      </c>
      <c r="BC59" t="s">
        <v>9817</v>
      </c>
      <c r="BD59" t="s">
        <v>6152</v>
      </c>
      <c r="BE59" t="s">
        <v>4727</v>
      </c>
      <c r="BF59" t="s">
        <v>4497</v>
      </c>
      <c r="BG59" t="s">
        <v>9704</v>
      </c>
      <c r="BH59" t="s">
        <v>189</v>
      </c>
      <c r="BI59" t="s">
        <v>2410</v>
      </c>
      <c r="BJ59">
        <v>100</v>
      </c>
      <c r="BK59" t="s">
        <v>6236</v>
      </c>
      <c r="BL59" s="7">
        <v>45014</v>
      </c>
      <c r="BM59" s="7">
        <v>45198</v>
      </c>
      <c r="BN59" t="s">
        <v>6241</v>
      </c>
      <c r="BO59" t="s">
        <v>5010</v>
      </c>
      <c r="BP59" t="s">
        <v>16</v>
      </c>
      <c r="BQ59" t="s">
        <v>189</v>
      </c>
      <c r="BR59" s="7">
        <v>46110</v>
      </c>
      <c r="BS59" t="s">
        <v>2414</v>
      </c>
      <c r="BT59" t="s">
        <v>2442</v>
      </c>
      <c r="BU59" t="s">
        <v>189</v>
      </c>
      <c r="BV59" t="s">
        <v>189</v>
      </c>
      <c r="BW59" t="s">
        <v>189</v>
      </c>
      <c r="BX59" t="s">
        <v>16</v>
      </c>
      <c r="BY59" t="s">
        <v>189</v>
      </c>
      <c r="BZ59" t="s">
        <v>16</v>
      </c>
      <c r="CA59" t="s">
        <v>6465</v>
      </c>
      <c r="CB59" t="s">
        <v>9344</v>
      </c>
      <c r="CC59" t="s">
        <v>189</v>
      </c>
      <c r="CD59" t="s">
        <v>16</v>
      </c>
      <c r="CE59" t="s">
        <v>16</v>
      </c>
      <c r="CF59" t="s">
        <v>16</v>
      </c>
      <c r="CG59" t="s">
        <v>16</v>
      </c>
      <c r="CH59" t="s">
        <v>4852</v>
      </c>
      <c r="CI59">
        <v>1</v>
      </c>
      <c r="CJ59">
        <v>1</v>
      </c>
      <c r="CK59">
        <v>1</v>
      </c>
      <c r="CL59" t="s">
        <v>6307</v>
      </c>
      <c r="CM59">
        <v>23019</v>
      </c>
      <c r="CN59" t="s">
        <v>16</v>
      </c>
      <c r="CO59" t="s">
        <v>112</v>
      </c>
      <c r="CP59" t="s">
        <v>16</v>
      </c>
      <c r="CQ59" t="s">
        <v>189</v>
      </c>
      <c r="CR59" t="s">
        <v>9698</v>
      </c>
      <c r="CS59" s="7"/>
      <c r="CT59" s="7">
        <v>45009</v>
      </c>
      <c r="CU59" t="s">
        <v>17</v>
      </c>
      <c r="CV59" t="s">
        <v>17</v>
      </c>
      <c r="CW59" t="s">
        <v>6307</v>
      </c>
      <c r="CX59" t="s">
        <v>189</v>
      </c>
      <c r="CY59" t="s">
        <v>6307</v>
      </c>
      <c r="CZ59" t="s">
        <v>189</v>
      </c>
      <c r="DA59">
        <v>2023</v>
      </c>
      <c r="DB59" s="139">
        <v>45009</v>
      </c>
      <c r="DC59">
        <v>3</v>
      </c>
      <c r="DD59">
        <v>13</v>
      </c>
      <c r="DE59" s="139">
        <v>45005</v>
      </c>
      <c r="DF59" t="s">
        <v>11565</v>
      </c>
      <c r="DG59" t="s">
        <v>11557</v>
      </c>
      <c r="DH59" t="s">
        <v>5993</v>
      </c>
      <c r="DI59" t="s">
        <v>9874</v>
      </c>
      <c r="DJ59" t="s">
        <v>6741</v>
      </c>
      <c r="DK59" t="s">
        <v>188</v>
      </c>
      <c r="DL59" t="s">
        <v>16</v>
      </c>
      <c r="DM59" t="s">
        <v>16</v>
      </c>
      <c r="DN59" t="s">
        <v>16</v>
      </c>
      <c r="DO59" t="s">
        <v>2052</v>
      </c>
      <c r="DP59" t="s">
        <v>16</v>
      </c>
      <c r="DQ59" t="s">
        <v>7432</v>
      </c>
      <c r="DR59" t="s">
        <v>10078</v>
      </c>
      <c r="DS59" t="s">
        <v>10079</v>
      </c>
      <c r="DT59" t="s">
        <v>11566</v>
      </c>
      <c r="EC59" s="66"/>
    </row>
    <row r="60" spans="1:133" x14ac:dyDescent="0.25">
      <c r="A60">
        <v>411</v>
      </c>
      <c r="B60" s="7">
        <v>45008</v>
      </c>
      <c r="C60" t="s">
        <v>189</v>
      </c>
      <c r="D60" t="s">
        <v>9817</v>
      </c>
      <c r="E60" t="s">
        <v>2519</v>
      </c>
      <c r="F60" t="s">
        <v>199</v>
      </c>
      <c r="G60" t="s">
        <v>203</v>
      </c>
      <c r="H60" t="s">
        <v>1880</v>
      </c>
      <c r="I60">
        <v>1</v>
      </c>
      <c r="J60" t="s">
        <v>114</v>
      </c>
      <c r="K60" t="s">
        <v>11</v>
      </c>
      <c r="L60" t="s">
        <v>12</v>
      </c>
      <c r="M60">
        <v>10</v>
      </c>
      <c r="N60" t="s">
        <v>13</v>
      </c>
      <c r="O60" t="s">
        <v>63</v>
      </c>
      <c r="P60" t="s">
        <v>122</v>
      </c>
      <c r="Q60" t="s">
        <v>63</v>
      </c>
      <c r="R60" t="s">
        <v>16</v>
      </c>
      <c r="S60">
        <v>50</v>
      </c>
      <c r="T60" t="s">
        <v>15</v>
      </c>
      <c r="U60" t="s">
        <v>9817</v>
      </c>
      <c r="V60" t="s">
        <v>6236</v>
      </c>
      <c r="W60" t="s">
        <v>189</v>
      </c>
      <c r="X60" t="s">
        <v>189</v>
      </c>
      <c r="Y60" t="s">
        <v>1925</v>
      </c>
      <c r="Z60" t="s">
        <v>411</v>
      </c>
      <c r="AA60" t="s">
        <v>305</v>
      </c>
      <c r="AB60" t="s">
        <v>16</v>
      </c>
      <c r="AC60" t="s">
        <v>6307</v>
      </c>
      <c r="AD60" t="s">
        <v>204</v>
      </c>
      <c r="AE60" t="s">
        <v>11</v>
      </c>
      <c r="AF60" t="s">
        <v>1926</v>
      </c>
      <c r="AG60" t="s">
        <v>58</v>
      </c>
      <c r="AH60" t="s">
        <v>16</v>
      </c>
      <c r="AI60" t="s">
        <v>9696</v>
      </c>
      <c r="AJ60" t="s">
        <v>16</v>
      </c>
      <c r="AK60" t="s">
        <v>16</v>
      </c>
      <c r="AL60">
        <v>770000</v>
      </c>
      <c r="AM60">
        <v>1.47</v>
      </c>
      <c r="AN60">
        <v>10</v>
      </c>
      <c r="AO60">
        <v>11.52</v>
      </c>
      <c r="AP60" t="s">
        <v>184</v>
      </c>
      <c r="AQ60" t="s">
        <v>6744</v>
      </c>
      <c r="AR60" t="s">
        <v>9667</v>
      </c>
      <c r="AS60" t="s">
        <v>15</v>
      </c>
      <c r="AT60" t="s">
        <v>9802</v>
      </c>
      <c r="AU60" t="s">
        <v>9873</v>
      </c>
      <c r="AV60" t="s">
        <v>9855</v>
      </c>
      <c r="AW60" t="s">
        <v>11556</v>
      </c>
      <c r="AX60" t="s">
        <v>5992</v>
      </c>
      <c r="AY60" t="s">
        <v>4723</v>
      </c>
      <c r="AZ60" t="s">
        <v>6844</v>
      </c>
      <c r="BA60" t="s">
        <v>113</v>
      </c>
      <c r="BB60" t="s">
        <v>9844</v>
      </c>
      <c r="BC60" t="s">
        <v>9817</v>
      </c>
      <c r="BD60" t="s">
        <v>6114</v>
      </c>
      <c r="BE60" t="s">
        <v>4727</v>
      </c>
      <c r="BF60" t="s">
        <v>4497</v>
      </c>
      <c r="BG60" t="s">
        <v>9705</v>
      </c>
      <c r="BH60" t="s">
        <v>189</v>
      </c>
      <c r="BI60" t="s">
        <v>2410</v>
      </c>
      <c r="BJ60">
        <v>100</v>
      </c>
      <c r="BK60" t="s">
        <v>6236</v>
      </c>
      <c r="BL60" s="7">
        <v>45013</v>
      </c>
      <c r="BM60" s="7">
        <v>45379</v>
      </c>
      <c r="BN60" t="s">
        <v>6241</v>
      </c>
      <c r="BO60" t="s">
        <v>5015</v>
      </c>
      <c r="BP60" t="s">
        <v>16</v>
      </c>
      <c r="BQ60" t="s">
        <v>189</v>
      </c>
      <c r="BR60" s="7">
        <v>46109</v>
      </c>
      <c r="BS60" t="s">
        <v>2419</v>
      </c>
      <c r="BT60" t="s">
        <v>2519</v>
      </c>
      <c r="BU60" t="s">
        <v>189</v>
      </c>
      <c r="BV60" t="s">
        <v>189</v>
      </c>
      <c r="BW60" t="s">
        <v>189</v>
      </c>
      <c r="BX60" t="s">
        <v>16</v>
      </c>
      <c r="BY60" t="s">
        <v>189</v>
      </c>
      <c r="BZ60" t="s">
        <v>16</v>
      </c>
      <c r="CA60" t="s">
        <v>6466</v>
      </c>
      <c r="CB60" t="s">
        <v>9344</v>
      </c>
      <c r="CC60" t="s">
        <v>189</v>
      </c>
      <c r="CD60" t="s">
        <v>16</v>
      </c>
      <c r="CE60" t="s">
        <v>16</v>
      </c>
      <c r="CF60" t="s">
        <v>16</v>
      </c>
      <c r="CG60" t="s">
        <v>16</v>
      </c>
      <c r="CH60" t="s">
        <v>1695</v>
      </c>
      <c r="CI60">
        <v>1</v>
      </c>
      <c r="CJ60">
        <v>1</v>
      </c>
      <c r="CK60">
        <v>1</v>
      </c>
      <c r="CL60" t="s">
        <v>6307</v>
      </c>
      <c r="CM60">
        <v>23018</v>
      </c>
      <c r="CN60" t="s">
        <v>16</v>
      </c>
      <c r="CO60" t="s">
        <v>114</v>
      </c>
      <c r="CP60" t="s">
        <v>16</v>
      </c>
      <c r="CQ60" t="s">
        <v>189</v>
      </c>
      <c r="CR60" t="s">
        <v>9698</v>
      </c>
      <c r="CS60" s="7"/>
      <c r="CT60" s="7">
        <v>45008</v>
      </c>
      <c r="CU60" t="s">
        <v>17</v>
      </c>
      <c r="CV60" t="s">
        <v>17</v>
      </c>
      <c r="CW60" t="s">
        <v>6307</v>
      </c>
      <c r="CX60" t="s">
        <v>189</v>
      </c>
      <c r="CY60" t="s">
        <v>6307</v>
      </c>
      <c r="CZ60" t="s">
        <v>189</v>
      </c>
      <c r="DA60">
        <v>2023</v>
      </c>
      <c r="DB60" s="139">
        <v>45008</v>
      </c>
      <c r="DC60">
        <v>3</v>
      </c>
      <c r="DD60">
        <v>13</v>
      </c>
      <c r="DE60" s="139">
        <v>45005</v>
      </c>
      <c r="DF60" t="s">
        <v>11565</v>
      </c>
      <c r="DG60" t="s">
        <v>11557</v>
      </c>
      <c r="DH60" t="s">
        <v>5993</v>
      </c>
      <c r="DI60" t="s">
        <v>9874</v>
      </c>
      <c r="DJ60" t="s">
        <v>6741</v>
      </c>
      <c r="DK60" t="s">
        <v>188</v>
      </c>
      <c r="DL60" t="s">
        <v>16</v>
      </c>
      <c r="DM60" t="s">
        <v>16</v>
      </c>
      <c r="DN60" t="s">
        <v>16</v>
      </c>
      <c r="DO60" t="s">
        <v>2052</v>
      </c>
      <c r="DP60" t="s">
        <v>16</v>
      </c>
      <c r="DQ60" t="s">
        <v>7437</v>
      </c>
      <c r="DR60" t="s">
        <v>10084</v>
      </c>
      <c r="DS60" t="s">
        <v>10085</v>
      </c>
      <c r="DT60" t="s">
        <v>11568</v>
      </c>
      <c r="EC60" s="66"/>
    </row>
    <row r="61" spans="1:133" x14ac:dyDescent="0.25">
      <c r="A61">
        <v>410</v>
      </c>
      <c r="B61" s="7">
        <v>45006</v>
      </c>
      <c r="C61" t="s">
        <v>189</v>
      </c>
      <c r="D61" t="s">
        <v>9817</v>
      </c>
      <c r="E61" t="s">
        <v>205</v>
      </c>
      <c r="F61" t="s">
        <v>181</v>
      </c>
      <c r="G61" t="s">
        <v>182</v>
      </c>
      <c r="H61" t="s">
        <v>1880</v>
      </c>
      <c r="I61">
        <v>1</v>
      </c>
      <c r="J61" t="s">
        <v>116</v>
      </c>
      <c r="K61" t="s">
        <v>11</v>
      </c>
      <c r="L61" t="s">
        <v>12</v>
      </c>
      <c r="M61">
        <v>10.25</v>
      </c>
      <c r="N61" t="s">
        <v>13</v>
      </c>
      <c r="O61" t="s">
        <v>66</v>
      </c>
      <c r="P61" t="s">
        <v>117</v>
      </c>
      <c r="Q61" t="s">
        <v>66</v>
      </c>
      <c r="R61" t="s">
        <v>16</v>
      </c>
      <c r="S61">
        <v>45</v>
      </c>
      <c r="T61" t="s">
        <v>15</v>
      </c>
      <c r="U61" t="s">
        <v>9817</v>
      </c>
      <c r="V61" t="s">
        <v>6236</v>
      </c>
      <c r="W61" t="s">
        <v>189</v>
      </c>
      <c r="X61" t="s">
        <v>189</v>
      </c>
      <c r="Y61" t="s">
        <v>1925</v>
      </c>
      <c r="Z61" t="s">
        <v>16</v>
      </c>
      <c r="AA61" t="s">
        <v>16</v>
      </c>
      <c r="AB61" t="s">
        <v>16</v>
      </c>
      <c r="AC61" t="s">
        <v>6310</v>
      </c>
      <c r="AD61" t="s">
        <v>206</v>
      </c>
      <c r="AE61" t="s">
        <v>11</v>
      </c>
      <c r="AF61" t="s">
        <v>1929</v>
      </c>
      <c r="AG61" t="s">
        <v>27</v>
      </c>
      <c r="AH61" t="s">
        <v>207</v>
      </c>
      <c r="AI61" t="s">
        <v>208</v>
      </c>
      <c r="AJ61" t="s">
        <v>16</v>
      </c>
      <c r="AK61" t="s">
        <v>16</v>
      </c>
      <c r="AL61">
        <v>0</v>
      </c>
      <c r="AM61">
        <v>1.49</v>
      </c>
      <c r="AN61">
        <v>10.25</v>
      </c>
      <c r="AO61">
        <v>11.685</v>
      </c>
      <c r="AP61" t="s">
        <v>184</v>
      </c>
      <c r="AQ61" t="s">
        <v>6744</v>
      </c>
      <c r="AR61" t="s">
        <v>1494</v>
      </c>
      <c r="AS61" t="s">
        <v>15</v>
      </c>
      <c r="AT61" t="s">
        <v>9802</v>
      </c>
      <c r="AU61" t="s">
        <v>9873</v>
      </c>
      <c r="AV61" t="s">
        <v>9855</v>
      </c>
      <c r="AW61" t="s">
        <v>11556</v>
      </c>
      <c r="AX61" t="s">
        <v>5992</v>
      </c>
      <c r="AY61" t="s">
        <v>4723</v>
      </c>
      <c r="AZ61" t="s">
        <v>6845</v>
      </c>
      <c r="BA61" t="s">
        <v>115</v>
      </c>
      <c r="BB61" t="s">
        <v>9844</v>
      </c>
      <c r="BC61" t="s">
        <v>9817</v>
      </c>
      <c r="BD61" t="s">
        <v>6154</v>
      </c>
      <c r="BE61" t="s">
        <v>4727</v>
      </c>
      <c r="BF61" t="s">
        <v>4496</v>
      </c>
      <c r="BG61" t="s">
        <v>9706</v>
      </c>
      <c r="BH61" t="s">
        <v>189</v>
      </c>
      <c r="BI61" t="s">
        <v>2410</v>
      </c>
      <c r="BJ61">
        <v>100</v>
      </c>
      <c r="BK61" t="s">
        <v>6236</v>
      </c>
      <c r="BL61" s="7">
        <v>45009</v>
      </c>
      <c r="BM61" s="7">
        <v>45193</v>
      </c>
      <c r="BN61" t="s">
        <v>6241</v>
      </c>
      <c r="BO61" t="s">
        <v>5016</v>
      </c>
      <c r="BP61" t="s">
        <v>16</v>
      </c>
      <c r="BQ61" t="s">
        <v>189</v>
      </c>
      <c r="BR61" s="7">
        <v>46105</v>
      </c>
      <c r="BS61" t="s">
        <v>2414</v>
      </c>
      <c r="BT61" t="s">
        <v>2520</v>
      </c>
      <c r="BU61" t="s">
        <v>2435</v>
      </c>
      <c r="BV61" t="s">
        <v>189</v>
      </c>
      <c r="BW61" t="s">
        <v>189</v>
      </c>
      <c r="BX61" t="s">
        <v>16</v>
      </c>
      <c r="BY61" t="s">
        <v>189</v>
      </c>
      <c r="BZ61" t="s">
        <v>16</v>
      </c>
      <c r="CA61" t="s">
        <v>6467</v>
      </c>
      <c r="CB61" t="s">
        <v>9344</v>
      </c>
      <c r="CC61" t="s">
        <v>189</v>
      </c>
      <c r="CD61" t="s">
        <v>16</v>
      </c>
      <c r="CE61" t="s">
        <v>16</v>
      </c>
      <c r="CF61" t="s">
        <v>16</v>
      </c>
      <c r="CG61" t="s">
        <v>16</v>
      </c>
      <c r="CH61" t="s">
        <v>4806</v>
      </c>
      <c r="CI61">
        <v>1</v>
      </c>
      <c r="CJ61">
        <v>1</v>
      </c>
      <c r="CK61">
        <v>1</v>
      </c>
      <c r="CL61" t="s">
        <v>6307</v>
      </c>
      <c r="CM61">
        <v>23017</v>
      </c>
      <c r="CN61" t="s">
        <v>16</v>
      </c>
      <c r="CO61" t="s">
        <v>116</v>
      </c>
      <c r="CP61" t="s">
        <v>16</v>
      </c>
      <c r="CQ61" t="s">
        <v>189</v>
      </c>
      <c r="CR61" t="s">
        <v>9689</v>
      </c>
      <c r="CS61" s="7"/>
      <c r="CT61" s="7">
        <v>44935</v>
      </c>
      <c r="CU61" t="s">
        <v>17</v>
      </c>
      <c r="CV61" t="s">
        <v>17</v>
      </c>
      <c r="CW61" t="s">
        <v>6307</v>
      </c>
      <c r="CX61" t="s">
        <v>189</v>
      </c>
      <c r="CY61" t="s">
        <v>6307</v>
      </c>
      <c r="CZ61" t="s">
        <v>189</v>
      </c>
      <c r="DA61">
        <v>2023</v>
      </c>
      <c r="DB61" s="139">
        <v>45006</v>
      </c>
      <c r="DC61">
        <v>3</v>
      </c>
      <c r="DD61">
        <v>13</v>
      </c>
      <c r="DE61" s="139">
        <v>45005</v>
      </c>
      <c r="DF61" t="s">
        <v>11565</v>
      </c>
      <c r="DG61" t="s">
        <v>11557</v>
      </c>
      <c r="DH61" t="s">
        <v>5993</v>
      </c>
      <c r="DI61" t="s">
        <v>9874</v>
      </c>
      <c r="DJ61" t="s">
        <v>6741</v>
      </c>
      <c r="DK61" t="s">
        <v>188</v>
      </c>
      <c r="DL61" t="s">
        <v>16</v>
      </c>
      <c r="DM61" t="s">
        <v>16</v>
      </c>
      <c r="DN61" t="s">
        <v>16</v>
      </c>
      <c r="DO61" t="s">
        <v>2052</v>
      </c>
      <c r="DP61" t="s">
        <v>16</v>
      </c>
      <c r="DQ61" t="s">
        <v>7438</v>
      </c>
      <c r="DR61" t="s">
        <v>10086</v>
      </c>
      <c r="DS61" t="s">
        <v>10087</v>
      </c>
      <c r="DT61" t="s">
        <v>11569</v>
      </c>
      <c r="EC61" s="66"/>
    </row>
    <row r="62" spans="1:133" x14ac:dyDescent="0.25">
      <c r="A62">
        <v>409</v>
      </c>
      <c r="B62" s="7">
        <v>45002</v>
      </c>
      <c r="C62" t="s">
        <v>9911</v>
      </c>
      <c r="D62" t="s">
        <v>9817</v>
      </c>
      <c r="E62" t="s">
        <v>211</v>
      </c>
      <c r="F62" t="s">
        <v>181</v>
      </c>
      <c r="G62" t="s">
        <v>182</v>
      </c>
      <c r="H62" t="s">
        <v>1880</v>
      </c>
      <c r="I62">
        <v>1</v>
      </c>
      <c r="J62" t="s">
        <v>6761</v>
      </c>
      <c r="K62" t="s">
        <v>11</v>
      </c>
      <c r="L62" t="s">
        <v>12</v>
      </c>
      <c r="M62">
        <v>1</v>
      </c>
      <c r="N62" t="s">
        <v>13</v>
      </c>
      <c r="O62" t="s">
        <v>28</v>
      </c>
      <c r="P62" t="s">
        <v>16</v>
      </c>
      <c r="Q62" t="s">
        <v>16</v>
      </c>
      <c r="R62" t="s">
        <v>16</v>
      </c>
      <c r="S62"/>
      <c r="T62" t="s">
        <v>22</v>
      </c>
      <c r="U62" t="s">
        <v>9822</v>
      </c>
      <c r="V62" t="s">
        <v>6236</v>
      </c>
      <c r="W62" t="s">
        <v>189</v>
      </c>
      <c r="X62" t="s">
        <v>189</v>
      </c>
      <c r="Y62" t="s">
        <v>1925</v>
      </c>
      <c r="Z62" t="s">
        <v>16</v>
      </c>
      <c r="AA62" t="s">
        <v>16</v>
      </c>
      <c r="AB62" t="s">
        <v>16</v>
      </c>
      <c r="AC62" t="s">
        <v>6310</v>
      </c>
      <c r="AD62" t="s">
        <v>212</v>
      </c>
      <c r="AE62" t="s">
        <v>11</v>
      </c>
      <c r="AF62" t="s">
        <v>1932</v>
      </c>
      <c r="AG62" t="s">
        <v>103</v>
      </c>
      <c r="AH62" t="s">
        <v>213</v>
      </c>
      <c r="AI62" t="s">
        <v>16</v>
      </c>
      <c r="AJ62" t="s">
        <v>6762</v>
      </c>
      <c r="AK62" t="s">
        <v>6245</v>
      </c>
      <c r="AL62">
        <v>1000</v>
      </c>
      <c r="AM62">
        <v>0.14000000000000001</v>
      </c>
      <c r="AN62">
        <v>1</v>
      </c>
      <c r="AO62">
        <v>1.139</v>
      </c>
      <c r="AP62" t="s">
        <v>184</v>
      </c>
      <c r="AQ62" t="s">
        <v>6744</v>
      </c>
      <c r="AR62" t="s">
        <v>1494</v>
      </c>
      <c r="AS62" t="s">
        <v>22</v>
      </c>
      <c r="AT62" t="s">
        <v>9802</v>
      </c>
      <c r="AU62" t="s">
        <v>9873</v>
      </c>
      <c r="AV62" t="s">
        <v>9855</v>
      </c>
      <c r="AW62" t="s">
        <v>11556</v>
      </c>
      <c r="AX62" t="s">
        <v>5992</v>
      </c>
      <c r="AY62" t="s">
        <v>4723</v>
      </c>
      <c r="AZ62" t="s">
        <v>6846</v>
      </c>
      <c r="BA62" t="s">
        <v>102</v>
      </c>
      <c r="BB62" t="s">
        <v>9844</v>
      </c>
      <c r="BC62" t="s">
        <v>9822</v>
      </c>
      <c r="BD62" t="s">
        <v>6157</v>
      </c>
      <c r="BE62" t="s">
        <v>4727</v>
      </c>
      <c r="BF62" t="s">
        <v>4496</v>
      </c>
      <c r="BG62" t="s">
        <v>9707</v>
      </c>
      <c r="BH62" t="s">
        <v>189</v>
      </c>
      <c r="BI62" t="s">
        <v>2410</v>
      </c>
      <c r="BJ62">
        <v>100</v>
      </c>
      <c r="BK62" t="s">
        <v>6236</v>
      </c>
      <c r="BL62" s="7">
        <v>45009</v>
      </c>
      <c r="BM62" s="7">
        <v>45193</v>
      </c>
      <c r="BN62" t="s">
        <v>6241</v>
      </c>
      <c r="BO62" t="s">
        <v>5017</v>
      </c>
      <c r="BP62" t="s">
        <v>16</v>
      </c>
      <c r="BQ62" t="s">
        <v>189</v>
      </c>
      <c r="BR62" s="7">
        <v>46105</v>
      </c>
      <c r="BS62" t="s">
        <v>2414</v>
      </c>
      <c r="BT62" t="s">
        <v>210</v>
      </c>
      <c r="BU62" t="s">
        <v>2435</v>
      </c>
      <c r="BV62" t="s">
        <v>189</v>
      </c>
      <c r="BW62" t="s">
        <v>189</v>
      </c>
      <c r="BX62" t="s">
        <v>16</v>
      </c>
      <c r="BY62" t="s">
        <v>189</v>
      </c>
      <c r="BZ62" t="s">
        <v>16</v>
      </c>
      <c r="CA62" t="s">
        <v>6425</v>
      </c>
      <c r="CB62" t="s">
        <v>9344</v>
      </c>
      <c r="CC62" t="s">
        <v>189</v>
      </c>
      <c r="CD62" t="s">
        <v>4620</v>
      </c>
      <c r="CE62" t="s">
        <v>4623</v>
      </c>
      <c r="CF62" t="s">
        <v>16</v>
      </c>
      <c r="CG62" t="s">
        <v>16</v>
      </c>
      <c r="CH62" t="s">
        <v>4854</v>
      </c>
      <c r="CI62">
        <v>1</v>
      </c>
      <c r="CJ62">
        <v>1</v>
      </c>
      <c r="CK62">
        <v>1</v>
      </c>
      <c r="CL62" t="s">
        <v>6307</v>
      </c>
      <c r="CM62">
        <v>23016</v>
      </c>
      <c r="CN62" t="s">
        <v>16</v>
      </c>
      <c r="CO62" t="s">
        <v>2531</v>
      </c>
      <c r="CP62" t="s">
        <v>16</v>
      </c>
      <c r="CQ62" t="s">
        <v>189</v>
      </c>
      <c r="CR62" t="s">
        <v>185</v>
      </c>
      <c r="CS62" s="7"/>
      <c r="CT62" s="7">
        <v>44890</v>
      </c>
      <c r="CU62" t="s">
        <v>17</v>
      </c>
      <c r="CV62" t="s">
        <v>17</v>
      </c>
      <c r="CW62" t="s">
        <v>6307</v>
      </c>
      <c r="CX62" t="s">
        <v>189</v>
      </c>
      <c r="CY62" t="s">
        <v>6307</v>
      </c>
      <c r="CZ62" t="s">
        <v>189</v>
      </c>
      <c r="DA62">
        <v>2023</v>
      </c>
      <c r="DB62" s="139">
        <v>45002</v>
      </c>
      <c r="DC62">
        <v>3</v>
      </c>
      <c r="DD62">
        <v>12</v>
      </c>
      <c r="DE62" s="139">
        <v>44998</v>
      </c>
      <c r="DF62" t="s">
        <v>11571</v>
      </c>
      <c r="DG62" t="s">
        <v>11557</v>
      </c>
      <c r="DH62" t="s">
        <v>5994</v>
      </c>
      <c r="DI62" t="s">
        <v>9874</v>
      </c>
      <c r="DJ62" t="s">
        <v>6741</v>
      </c>
      <c r="DK62" t="s">
        <v>188</v>
      </c>
      <c r="DL62" t="s">
        <v>16</v>
      </c>
      <c r="DM62" t="s">
        <v>16</v>
      </c>
      <c r="DN62" t="s">
        <v>16</v>
      </c>
      <c r="DO62" t="s">
        <v>2052</v>
      </c>
      <c r="DP62" t="s">
        <v>9911</v>
      </c>
      <c r="DQ62" t="s">
        <v>7448</v>
      </c>
      <c r="DR62" t="s">
        <v>10090</v>
      </c>
      <c r="DS62" t="s">
        <v>10094</v>
      </c>
      <c r="DT62" t="s">
        <v>11129</v>
      </c>
      <c r="EC62" s="66"/>
    </row>
    <row r="63" spans="1:133" x14ac:dyDescent="0.25">
      <c r="A63">
        <v>408</v>
      </c>
      <c r="B63" s="7">
        <v>44993</v>
      </c>
      <c r="C63" t="s">
        <v>189</v>
      </c>
      <c r="D63" t="s">
        <v>9817</v>
      </c>
      <c r="E63" t="s">
        <v>2583</v>
      </c>
      <c r="F63" t="s">
        <v>181</v>
      </c>
      <c r="G63" t="s">
        <v>182</v>
      </c>
      <c r="H63" t="s">
        <v>1881</v>
      </c>
      <c r="I63">
        <v>1</v>
      </c>
      <c r="J63" t="s">
        <v>151</v>
      </c>
      <c r="K63" t="s">
        <v>11</v>
      </c>
      <c r="L63" t="s">
        <v>12</v>
      </c>
      <c r="M63">
        <v>8.75</v>
      </c>
      <c r="N63" t="s">
        <v>13</v>
      </c>
      <c r="O63" t="s">
        <v>20</v>
      </c>
      <c r="P63" t="s">
        <v>21</v>
      </c>
      <c r="Q63" t="s">
        <v>1934</v>
      </c>
      <c r="R63" t="s">
        <v>16</v>
      </c>
      <c r="S63">
        <v>10</v>
      </c>
      <c r="T63" t="s">
        <v>22</v>
      </c>
      <c r="U63" t="s">
        <v>9817</v>
      </c>
      <c r="V63" t="s">
        <v>6236</v>
      </c>
      <c r="W63" t="s">
        <v>189</v>
      </c>
      <c r="X63" t="s">
        <v>189</v>
      </c>
      <c r="Y63" t="s">
        <v>1925</v>
      </c>
      <c r="Z63" t="s">
        <v>16</v>
      </c>
      <c r="AA63" t="s">
        <v>16</v>
      </c>
      <c r="AB63" t="s">
        <v>16</v>
      </c>
      <c r="AC63" t="s">
        <v>6310</v>
      </c>
      <c r="AD63" t="s">
        <v>215</v>
      </c>
      <c r="AE63" t="s">
        <v>11</v>
      </c>
      <c r="AF63" t="s">
        <v>1929</v>
      </c>
      <c r="AG63" t="s">
        <v>23</v>
      </c>
      <c r="AH63" t="s">
        <v>216</v>
      </c>
      <c r="AI63" t="s">
        <v>16</v>
      </c>
      <c r="AJ63" t="s">
        <v>217</v>
      </c>
      <c r="AK63" t="s">
        <v>9708</v>
      </c>
      <c r="AL63">
        <v>0</v>
      </c>
      <c r="AM63">
        <v>1.26</v>
      </c>
      <c r="AN63">
        <v>8.75</v>
      </c>
      <c r="AO63">
        <v>9.8610000000000007</v>
      </c>
      <c r="AP63" t="s">
        <v>184</v>
      </c>
      <c r="AQ63" t="s">
        <v>6744</v>
      </c>
      <c r="AR63" t="s">
        <v>1494</v>
      </c>
      <c r="AS63" t="s">
        <v>22</v>
      </c>
      <c r="AT63" t="s">
        <v>9802</v>
      </c>
      <c r="AU63" t="s">
        <v>9873</v>
      </c>
      <c r="AV63" t="s">
        <v>9855</v>
      </c>
      <c r="AW63" t="s">
        <v>11556</v>
      </c>
      <c r="AX63" t="s">
        <v>5992</v>
      </c>
      <c r="AY63" t="s">
        <v>4723</v>
      </c>
      <c r="AZ63" t="s">
        <v>6847</v>
      </c>
      <c r="BA63" t="s">
        <v>19</v>
      </c>
      <c r="BB63" t="s">
        <v>9844</v>
      </c>
      <c r="BC63" t="s">
        <v>9817</v>
      </c>
      <c r="BD63" t="s">
        <v>6163</v>
      </c>
      <c r="BE63" t="s">
        <v>4727</v>
      </c>
      <c r="BF63" t="s">
        <v>4496</v>
      </c>
      <c r="BG63" t="s">
        <v>9709</v>
      </c>
      <c r="BH63" t="s">
        <v>189</v>
      </c>
      <c r="BI63" t="s">
        <v>2410</v>
      </c>
      <c r="BJ63">
        <v>100</v>
      </c>
      <c r="BK63" t="s">
        <v>6236</v>
      </c>
      <c r="BL63" s="7">
        <v>44998</v>
      </c>
      <c r="BM63" s="7">
        <v>45182</v>
      </c>
      <c r="BN63" t="s">
        <v>6241</v>
      </c>
      <c r="BO63" t="s">
        <v>5018</v>
      </c>
      <c r="BP63" t="s">
        <v>16</v>
      </c>
      <c r="BQ63" t="s">
        <v>189</v>
      </c>
      <c r="BR63" s="7">
        <v>46094</v>
      </c>
      <c r="BS63" t="s">
        <v>2414</v>
      </c>
      <c r="BT63" t="s">
        <v>2583</v>
      </c>
      <c r="BU63" t="s">
        <v>189</v>
      </c>
      <c r="BV63" t="s">
        <v>189</v>
      </c>
      <c r="BW63" t="s">
        <v>189</v>
      </c>
      <c r="BX63" t="s">
        <v>16</v>
      </c>
      <c r="BY63" t="s">
        <v>189</v>
      </c>
      <c r="BZ63" t="s">
        <v>16</v>
      </c>
      <c r="CA63" t="s">
        <v>6468</v>
      </c>
      <c r="CB63" t="s">
        <v>9344</v>
      </c>
      <c r="CC63" t="s">
        <v>189</v>
      </c>
      <c r="CD63" t="s">
        <v>16</v>
      </c>
      <c r="CE63" t="s">
        <v>16</v>
      </c>
      <c r="CF63" t="s">
        <v>16</v>
      </c>
      <c r="CG63" t="s">
        <v>16</v>
      </c>
      <c r="CH63" t="s">
        <v>2077</v>
      </c>
      <c r="CI63">
        <v>1</v>
      </c>
      <c r="CJ63">
        <v>1</v>
      </c>
      <c r="CK63">
        <v>1</v>
      </c>
      <c r="CL63" t="s">
        <v>6307</v>
      </c>
      <c r="CM63">
        <v>23015</v>
      </c>
      <c r="CN63" t="s">
        <v>9710</v>
      </c>
      <c r="CO63" t="s">
        <v>2584</v>
      </c>
      <c r="CP63" t="s">
        <v>16</v>
      </c>
      <c r="CQ63" t="s">
        <v>189</v>
      </c>
      <c r="CR63" t="s">
        <v>9677</v>
      </c>
      <c r="CS63" s="7"/>
      <c r="CT63" s="7">
        <v>43802</v>
      </c>
      <c r="CU63" t="s">
        <v>17</v>
      </c>
      <c r="CV63" t="s">
        <v>17</v>
      </c>
      <c r="CW63" t="s">
        <v>6307</v>
      </c>
      <c r="CX63" t="s">
        <v>189</v>
      </c>
      <c r="CY63" t="s">
        <v>6307</v>
      </c>
      <c r="CZ63" t="s">
        <v>189</v>
      </c>
      <c r="DA63">
        <v>2023</v>
      </c>
      <c r="DB63" s="139">
        <v>44993</v>
      </c>
      <c r="DC63">
        <v>3</v>
      </c>
      <c r="DD63">
        <v>11</v>
      </c>
      <c r="DE63" s="139">
        <v>44991</v>
      </c>
      <c r="DF63" t="s">
        <v>11580</v>
      </c>
      <c r="DG63" t="s">
        <v>11557</v>
      </c>
      <c r="DH63" t="s">
        <v>5995</v>
      </c>
      <c r="DI63" t="s">
        <v>9874</v>
      </c>
      <c r="DJ63" t="s">
        <v>6741</v>
      </c>
      <c r="DK63" t="s">
        <v>188</v>
      </c>
      <c r="DL63" t="s">
        <v>16</v>
      </c>
      <c r="DM63" t="s">
        <v>16</v>
      </c>
      <c r="DN63" t="s">
        <v>16</v>
      </c>
      <c r="DO63" t="s">
        <v>2052</v>
      </c>
      <c r="DP63" t="s">
        <v>16</v>
      </c>
      <c r="DQ63" t="s">
        <v>7464</v>
      </c>
      <c r="DR63" t="s">
        <v>10105</v>
      </c>
      <c r="DS63" t="s">
        <v>10106</v>
      </c>
      <c r="DT63" t="s">
        <v>11136</v>
      </c>
      <c r="EC63" s="66"/>
    </row>
    <row r="64" spans="1:133" x14ac:dyDescent="0.25">
      <c r="A64">
        <v>407</v>
      </c>
      <c r="B64" s="7">
        <v>44992</v>
      </c>
      <c r="C64" t="s">
        <v>189</v>
      </c>
      <c r="D64" t="s">
        <v>9817</v>
      </c>
      <c r="E64" t="s">
        <v>228</v>
      </c>
      <c r="F64" t="s">
        <v>181</v>
      </c>
      <c r="G64" t="s">
        <v>182</v>
      </c>
      <c r="H64" t="s">
        <v>1880</v>
      </c>
      <c r="I64">
        <v>2</v>
      </c>
      <c r="J64" t="s">
        <v>4566</v>
      </c>
      <c r="K64" t="s">
        <v>11</v>
      </c>
      <c r="L64" t="s">
        <v>12</v>
      </c>
      <c r="M64">
        <v>17</v>
      </c>
      <c r="N64" t="s">
        <v>13</v>
      </c>
      <c r="O64" t="s">
        <v>25</v>
      </c>
      <c r="P64" t="s">
        <v>26</v>
      </c>
      <c r="Q64" t="s">
        <v>25</v>
      </c>
      <c r="R64" t="s">
        <v>16</v>
      </c>
      <c r="S64">
        <v>40</v>
      </c>
      <c r="T64" t="s">
        <v>15</v>
      </c>
      <c r="U64" t="s">
        <v>9817</v>
      </c>
      <c r="V64" t="s">
        <v>6236</v>
      </c>
      <c r="W64" t="s">
        <v>189</v>
      </c>
      <c r="X64" t="s">
        <v>189</v>
      </c>
      <c r="Y64" t="s">
        <v>1925</v>
      </c>
      <c r="Z64" t="s">
        <v>16</v>
      </c>
      <c r="AA64" t="s">
        <v>16</v>
      </c>
      <c r="AB64" t="s">
        <v>16</v>
      </c>
      <c r="AC64" t="s">
        <v>6310</v>
      </c>
      <c r="AD64" t="s">
        <v>229</v>
      </c>
      <c r="AE64" t="s">
        <v>11</v>
      </c>
      <c r="AF64" t="s">
        <v>1929</v>
      </c>
      <c r="AG64" t="s">
        <v>27</v>
      </c>
      <c r="AH64" t="s">
        <v>230</v>
      </c>
      <c r="AI64" t="s">
        <v>231</v>
      </c>
      <c r="AJ64" t="s">
        <v>16</v>
      </c>
      <c r="AK64" t="s">
        <v>16</v>
      </c>
      <c r="AL64">
        <v>4663</v>
      </c>
      <c r="AM64">
        <v>2.4500000000000002</v>
      </c>
      <c r="AN64">
        <v>17</v>
      </c>
      <c r="AO64">
        <v>19.108000000000001</v>
      </c>
      <c r="AP64" t="s">
        <v>184</v>
      </c>
      <c r="AQ64" t="s">
        <v>6744</v>
      </c>
      <c r="AR64" t="s">
        <v>202</v>
      </c>
      <c r="AS64" t="s">
        <v>15</v>
      </c>
      <c r="AT64" t="s">
        <v>9802</v>
      </c>
      <c r="AU64" t="s">
        <v>6824</v>
      </c>
      <c r="AV64" t="s">
        <v>9855</v>
      </c>
      <c r="AW64" t="s">
        <v>11556</v>
      </c>
      <c r="AX64" t="s">
        <v>5992</v>
      </c>
      <c r="AY64" t="s">
        <v>4723</v>
      </c>
      <c r="AZ64" t="s">
        <v>6849</v>
      </c>
      <c r="BA64" t="s">
        <v>24</v>
      </c>
      <c r="BB64" t="s">
        <v>9844</v>
      </c>
      <c r="BC64" t="s">
        <v>9817</v>
      </c>
      <c r="BD64" t="s">
        <v>6164</v>
      </c>
      <c r="BE64" t="s">
        <v>4727</v>
      </c>
      <c r="BF64" t="s">
        <v>4496</v>
      </c>
      <c r="BG64" t="s">
        <v>9712</v>
      </c>
      <c r="BH64" t="s">
        <v>189</v>
      </c>
      <c r="BI64" t="s">
        <v>2410</v>
      </c>
      <c r="BJ64">
        <v>100</v>
      </c>
      <c r="BK64" t="s">
        <v>6236</v>
      </c>
      <c r="BL64" s="7">
        <v>44995</v>
      </c>
      <c r="BM64" s="7">
        <v>45361</v>
      </c>
      <c r="BN64" t="s">
        <v>6241</v>
      </c>
      <c r="BO64" t="s">
        <v>5019</v>
      </c>
      <c r="BP64" t="s">
        <v>16</v>
      </c>
      <c r="BQ64" t="s">
        <v>189</v>
      </c>
      <c r="BR64" s="7">
        <v>46091</v>
      </c>
      <c r="BS64" t="s">
        <v>2419</v>
      </c>
      <c r="BT64" t="s">
        <v>2587</v>
      </c>
      <c r="BU64" t="s">
        <v>2428</v>
      </c>
      <c r="BV64" t="s">
        <v>189</v>
      </c>
      <c r="BW64" t="s">
        <v>189</v>
      </c>
      <c r="BX64" t="s">
        <v>16</v>
      </c>
      <c r="BY64" t="s">
        <v>189</v>
      </c>
      <c r="BZ64" t="s">
        <v>16</v>
      </c>
      <c r="CA64" t="s">
        <v>6446</v>
      </c>
      <c r="CB64" t="s">
        <v>9344</v>
      </c>
      <c r="CC64" t="s">
        <v>189</v>
      </c>
      <c r="CD64" t="s">
        <v>16</v>
      </c>
      <c r="CE64" t="s">
        <v>16</v>
      </c>
      <c r="CF64" t="s">
        <v>16</v>
      </c>
      <c r="CG64" t="s">
        <v>16</v>
      </c>
      <c r="CH64" t="s">
        <v>4855</v>
      </c>
      <c r="CI64">
        <v>1</v>
      </c>
      <c r="CJ64">
        <v>1</v>
      </c>
      <c r="CK64">
        <v>1</v>
      </c>
      <c r="CL64" t="s">
        <v>6307</v>
      </c>
      <c r="CM64">
        <v>23013</v>
      </c>
      <c r="CN64" t="s">
        <v>16</v>
      </c>
      <c r="CO64" t="s">
        <v>4566</v>
      </c>
      <c r="CP64" t="s">
        <v>16</v>
      </c>
      <c r="CQ64" t="s">
        <v>189</v>
      </c>
      <c r="CR64" t="s">
        <v>195</v>
      </c>
      <c r="CS64" s="7"/>
      <c r="CT64" s="7">
        <v>44784</v>
      </c>
      <c r="CU64" t="s">
        <v>17</v>
      </c>
      <c r="CV64" t="s">
        <v>17</v>
      </c>
      <c r="CW64" t="s">
        <v>6307</v>
      </c>
      <c r="CX64" t="s">
        <v>189</v>
      </c>
      <c r="CY64" t="s">
        <v>6307</v>
      </c>
      <c r="CZ64" t="s">
        <v>189</v>
      </c>
      <c r="DA64">
        <v>2023</v>
      </c>
      <c r="DB64" s="139">
        <v>44992</v>
      </c>
      <c r="DC64">
        <v>3</v>
      </c>
      <c r="DD64">
        <v>11</v>
      </c>
      <c r="DE64" s="139">
        <v>44991</v>
      </c>
      <c r="DF64" t="s">
        <v>11580</v>
      </c>
      <c r="DG64" t="s">
        <v>11557</v>
      </c>
      <c r="DH64" t="s">
        <v>5995</v>
      </c>
      <c r="DI64" t="s">
        <v>9874</v>
      </c>
      <c r="DJ64" t="s">
        <v>6741</v>
      </c>
      <c r="DK64" t="s">
        <v>188</v>
      </c>
      <c r="DL64" t="s">
        <v>16</v>
      </c>
      <c r="DM64" t="s">
        <v>16</v>
      </c>
      <c r="DN64" t="s">
        <v>16</v>
      </c>
      <c r="DO64" t="s">
        <v>2052</v>
      </c>
      <c r="DP64" t="s">
        <v>16</v>
      </c>
      <c r="DQ64" t="s">
        <v>7470</v>
      </c>
      <c r="DR64" t="s">
        <v>10108</v>
      </c>
      <c r="DS64" t="s">
        <v>10109</v>
      </c>
      <c r="DT64" t="s">
        <v>11583</v>
      </c>
      <c r="EC64" s="66"/>
    </row>
    <row r="65" spans="1:133" x14ac:dyDescent="0.25">
      <c r="A65">
        <v>406</v>
      </c>
      <c r="B65" s="7">
        <v>44992</v>
      </c>
      <c r="C65" t="s">
        <v>189</v>
      </c>
      <c r="D65" t="s">
        <v>189</v>
      </c>
      <c r="E65" t="s">
        <v>221</v>
      </c>
      <c r="F65" t="s">
        <v>181</v>
      </c>
      <c r="G65" t="s">
        <v>182</v>
      </c>
      <c r="H65" t="s">
        <v>1880</v>
      </c>
      <c r="I65">
        <v>1</v>
      </c>
      <c r="J65" t="s">
        <v>222</v>
      </c>
      <c r="K65" t="s">
        <v>11</v>
      </c>
      <c r="L65" t="s">
        <v>100</v>
      </c>
      <c r="M65">
        <v>1.58</v>
      </c>
      <c r="N65" t="s">
        <v>121</v>
      </c>
      <c r="O65" t="s">
        <v>223</v>
      </c>
      <c r="P65" t="s">
        <v>193</v>
      </c>
      <c r="Q65" t="s">
        <v>223</v>
      </c>
      <c r="R65" t="s">
        <v>16</v>
      </c>
      <c r="S65">
        <v>32</v>
      </c>
      <c r="T65" t="s">
        <v>32</v>
      </c>
      <c r="U65" t="s">
        <v>16</v>
      </c>
      <c r="V65" t="s">
        <v>6282</v>
      </c>
      <c r="W65" t="s">
        <v>189</v>
      </c>
      <c r="X65" t="s">
        <v>189</v>
      </c>
      <c r="Y65" t="s">
        <v>1925</v>
      </c>
      <c r="Z65" t="s">
        <v>16</v>
      </c>
      <c r="AA65" t="s">
        <v>16</v>
      </c>
      <c r="AB65" t="s">
        <v>16</v>
      </c>
      <c r="AC65" t="s">
        <v>6310</v>
      </c>
      <c r="AD65" t="s">
        <v>224</v>
      </c>
      <c r="AE65" t="s">
        <v>11</v>
      </c>
      <c r="AF65" t="s">
        <v>1929</v>
      </c>
      <c r="AG65" t="s">
        <v>74</v>
      </c>
      <c r="AH65" t="s">
        <v>225</v>
      </c>
      <c r="AI65" t="s">
        <v>226</v>
      </c>
      <c r="AJ65" t="s">
        <v>16</v>
      </c>
      <c r="AK65" t="s">
        <v>16</v>
      </c>
      <c r="AL65">
        <v>0</v>
      </c>
      <c r="AM65">
        <v>1.58</v>
      </c>
      <c r="AN65">
        <v>11.01</v>
      </c>
      <c r="AO65">
        <v>12.403</v>
      </c>
      <c r="AP65" t="s">
        <v>184</v>
      </c>
      <c r="AQ65" t="s">
        <v>6744</v>
      </c>
      <c r="AR65" t="s">
        <v>9667</v>
      </c>
      <c r="AS65" t="s">
        <v>32</v>
      </c>
      <c r="AT65" t="s">
        <v>9802</v>
      </c>
      <c r="AU65" t="s">
        <v>9873</v>
      </c>
      <c r="AV65" t="s">
        <v>9855</v>
      </c>
      <c r="AW65" t="s">
        <v>11556</v>
      </c>
      <c r="AX65" t="s">
        <v>5992</v>
      </c>
      <c r="AY65" t="s">
        <v>4723</v>
      </c>
      <c r="AZ65" t="s">
        <v>6848</v>
      </c>
      <c r="BA65" t="s">
        <v>219</v>
      </c>
      <c r="BB65" t="s">
        <v>9844</v>
      </c>
      <c r="BC65" t="s">
        <v>4465</v>
      </c>
      <c r="BD65" t="s">
        <v>5523</v>
      </c>
      <c r="BE65" t="s">
        <v>5517</v>
      </c>
      <c r="BF65" t="s">
        <v>4496</v>
      </c>
      <c r="BG65" t="s">
        <v>9711</v>
      </c>
      <c r="BH65" t="s">
        <v>189</v>
      </c>
      <c r="BI65" t="s">
        <v>2410</v>
      </c>
      <c r="BJ65">
        <v>100</v>
      </c>
      <c r="BK65" t="s">
        <v>6282</v>
      </c>
      <c r="BL65" s="7">
        <v>44995</v>
      </c>
      <c r="BM65" s="7">
        <v>45177</v>
      </c>
      <c r="BN65" t="s">
        <v>6241</v>
      </c>
      <c r="BO65" t="s">
        <v>4998</v>
      </c>
      <c r="BP65" t="s">
        <v>16</v>
      </c>
      <c r="BQ65" t="s">
        <v>189</v>
      </c>
      <c r="BR65" s="7">
        <v>45359</v>
      </c>
      <c r="BS65" t="s">
        <v>2414</v>
      </c>
      <c r="BT65" t="s">
        <v>220</v>
      </c>
      <c r="BU65" t="s">
        <v>2428</v>
      </c>
      <c r="BV65" t="s">
        <v>189</v>
      </c>
      <c r="BW65" t="s">
        <v>5517</v>
      </c>
      <c r="BX65" t="s">
        <v>16</v>
      </c>
      <c r="BY65" t="s">
        <v>189</v>
      </c>
      <c r="BZ65" t="s">
        <v>16</v>
      </c>
      <c r="CA65" t="s">
        <v>6469</v>
      </c>
      <c r="CB65" t="s">
        <v>9344</v>
      </c>
      <c r="CC65" t="s">
        <v>189</v>
      </c>
      <c r="CD65" t="s">
        <v>16</v>
      </c>
      <c r="CE65" t="s">
        <v>16</v>
      </c>
      <c r="CF65" t="s">
        <v>16</v>
      </c>
      <c r="CG65" t="s">
        <v>16</v>
      </c>
      <c r="CH65" t="s">
        <v>4856</v>
      </c>
      <c r="CI65">
        <v>1</v>
      </c>
      <c r="CJ65">
        <v>1</v>
      </c>
      <c r="CK65">
        <v>1</v>
      </c>
      <c r="CL65" t="s">
        <v>6307</v>
      </c>
      <c r="CM65">
        <v>23014</v>
      </c>
      <c r="CN65" t="s">
        <v>16</v>
      </c>
      <c r="CO65" t="s">
        <v>222</v>
      </c>
      <c r="CP65" t="s">
        <v>16</v>
      </c>
      <c r="CQ65" t="s">
        <v>189</v>
      </c>
      <c r="CR65" t="s">
        <v>195</v>
      </c>
      <c r="CS65" s="7"/>
      <c r="CT65" s="7">
        <v>44630</v>
      </c>
      <c r="CU65" t="s">
        <v>17</v>
      </c>
      <c r="CV65" t="s">
        <v>17</v>
      </c>
      <c r="CW65" t="s">
        <v>6307</v>
      </c>
      <c r="CX65" t="s">
        <v>189</v>
      </c>
      <c r="CY65" t="s">
        <v>6307</v>
      </c>
      <c r="CZ65" t="s">
        <v>189</v>
      </c>
      <c r="DA65">
        <v>2023</v>
      </c>
      <c r="DB65" s="139">
        <v>44992</v>
      </c>
      <c r="DC65">
        <v>3</v>
      </c>
      <c r="DD65">
        <v>11</v>
      </c>
      <c r="DE65" s="139">
        <v>44991</v>
      </c>
      <c r="DF65" t="s">
        <v>11580</v>
      </c>
      <c r="DG65" t="s">
        <v>11557</v>
      </c>
      <c r="DH65" t="s">
        <v>5995</v>
      </c>
      <c r="DI65" t="s">
        <v>9882</v>
      </c>
      <c r="DJ65" t="s">
        <v>6730</v>
      </c>
      <c r="DK65" t="s">
        <v>188</v>
      </c>
      <c r="DL65" t="s">
        <v>16</v>
      </c>
      <c r="DM65" t="s">
        <v>224</v>
      </c>
      <c r="DN65" t="s">
        <v>16</v>
      </c>
      <c r="DO65" t="s">
        <v>2051</v>
      </c>
      <c r="DP65" t="s">
        <v>16</v>
      </c>
      <c r="DQ65" t="s">
        <v>7468</v>
      </c>
      <c r="DR65" t="s">
        <v>10108</v>
      </c>
      <c r="DS65" t="s">
        <v>7469</v>
      </c>
      <c r="DT65" t="s">
        <v>11582</v>
      </c>
      <c r="EC65" s="66"/>
    </row>
    <row r="66" spans="1:133" x14ac:dyDescent="0.25">
      <c r="A66">
        <v>405</v>
      </c>
      <c r="B66" s="7">
        <v>44988</v>
      </c>
      <c r="C66" t="s">
        <v>189</v>
      </c>
      <c r="D66" t="s">
        <v>9817</v>
      </c>
      <c r="E66" t="s">
        <v>6811</v>
      </c>
      <c r="F66" t="s">
        <v>181</v>
      </c>
      <c r="G66" t="s">
        <v>182</v>
      </c>
      <c r="H66" t="s">
        <v>1881</v>
      </c>
      <c r="I66">
        <v>1</v>
      </c>
      <c r="J66" t="s">
        <v>6807</v>
      </c>
      <c r="K66" t="s">
        <v>11</v>
      </c>
      <c r="L66" t="s">
        <v>12</v>
      </c>
      <c r="M66">
        <v>16</v>
      </c>
      <c r="N66" t="s">
        <v>13</v>
      </c>
      <c r="O66" t="s">
        <v>33</v>
      </c>
      <c r="P66" t="s">
        <v>16</v>
      </c>
      <c r="Q66" t="s">
        <v>16</v>
      </c>
      <c r="R66" t="s">
        <v>16</v>
      </c>
      <c r="S66"/>
      <c r="T66" t="s">
        <v>15</v>
      </c>
      <c r="U66" t="s">
        <v>9817</v>
      </c>
      <c r="V66" t="s">
        <v>6283</v>
      </c>
      <c r="W66" t="s">
        <v>189</v>
      </c>
      <c r="X66" t="s">
        <v>189</v>
      </c>
      <c r="Y66" t="s">
        <v>1925</v>
      </c>
      <c r="Z66" t="s">
        <v>16</v>
      </c>
      <c r="AA66" t="s">
        <v>16</v>
      </c>
      <c r="AB66" t="s">
        <v>16</v>
      </c>
      <c r="AC66" t="s">
        <v>6307</v>
      </c>
      <c r="AD66" t="s">
        <v>233</v>
      </c>
      <c r="AE66" t="s">
        <v>11</v>
      </c>
      <c r="AF66" t="s">
        <v>16</v>
      </c>
      <c r="AG66" t="s">
        <v>35</v>
      </c>
      <c r="AH66" t="s">
        <v>234</v>
      </c>
      <c r="AI66" t="s">
        <v>16</v>
      </c>
      <c r="AJ66" t="s">
        <v>16</v>
      </c>
      <c r="AK66" t="s">
        <v>16</v>
      </c>
      <c r="AL66">
        <v>140555</v>
      </c>
      <c r="AM66">
        <v>2.3199999999999998</v>
      </c>
      <c r="AN66">
        <v>16</v>
      </c>
      <c r="AO66">
        <v>18.192</v>
      </c>
      <c r="AP66" t="s">
        <v>184</v>
      </c>
      <c r="AQ66" t="s">
        <v>6744</v>
      </c>
      <c r="AR66" t="s">
        <v>202</v>
      </c>
      <c r="AS66" t="s">
        <v>15</v>
      </c>
      <c r="AT66" t="s">
        <v>9802</v>
      </c>
      <c r="AU66" t="s">
        <v>6824</v>
      </c>
      <c r="AV66" t="s">
        <v>9855</v>
      </c>
      <c r="AW66" t="s">
        <v>11556</v>
      </c>
      <c r="AX66" t="s">
        <v>5992</v>
      </c>
      <c r="AY66" t="s">
        <v>4723</v>
      </c>
      <c r="AZ66" t="s">
        <v>6850</v>
      </c>
      <c r="BA66" t="s">
        <v>125</v>
      </c>
      <c r="BB66" t="s">
        <v>9844</v>
      </c>
      <c r="BC66" t="s">
        <v>9817</v>
      </c>
      <c r="BD66" t="s">
        <v>6167</v>
      </c>
      <c r="BE66" t="s">
        <v>4727</v>
      </c>
      <c r="BF66" t="s">
        <v>4496</v>
      </c>
      <c r="BG66" t="s">
        <v>9713</v>
      </c>
      <c r="BH66" t="s">
        <v>189</v>
      </c>
      <c r="BI66" t="s">
        <v>2410</v>
      </c>
      <c r="BJ66">
        <v>100</v>
      </c>
      <c r="BK66" t="s">
        <v>6283</v>
      </c>
      <c r="BL66" s="7">
        <v>44993</v>
      </c>
      <c r="BM66" s="7">
        <v>45359</v>
      </c>
      <c r="BN66" t="s">
        <v>6241</v>
      </c>
      <c r="BO66" t="s">
        <v>5020</v>
      </c>
      <c r="BP66" t="s">
        <v>16</v>
      </c>
      <c r="BQ66" t="s">
        <v>189</v>
      </c>
      <c r="BR66" s="7">
        <v>46089</v>
      </c>
      <c r="BS66" t="s">
        <v>2419</v>
      </c>
      <c r="BT66" t="s">
        <v>232</v>
      </c>
      <c r="BU66" t="s">
        <v>2593</v>
      </c>
      <c r="BV66" t="s">
        <v>189</v>
      </c>
      <c r="BW66" t="s">
        <v>189</v>
      </c>
      <c r="BX66" t="s">
        <v>16</v>
      </c>
      <c r="BY66" t="s">
        <v>189</v>
      </c>
      <c r="BZ66" t="s">
        <v>16</v>
      </c>
      <c r="CA66" t="s">
        <v>189</v>
      </c>
      <c r="CB66" t="s">
        <v>9344</v>
      </c>
      <c r="CC66" t="s">
        <v>189</v>
      </c>
      <c r="CD66" t="s">
        <v>16</v>
      </c>
      <c r="CE66" t="s">
        <v>16</v>
      </c>
      <c r="CF66" t="s">
        <v>16</v>
      </c>
      <c r="CG66" t="s">
        <v>16</v>
      </c>
      <c r="CH66" t="s">
        <v>4774</v>
      </c>
      <c r="CI66">
        <v>1</v>
      </c>
      <c r="CJ66">
        <v>1</v>
      </c>
      <c r="CK66">
        <v>1</v>
      </c>
      <c r="CL66" t="s">
        <v>6307</v>
      </c>
      <c r="CM66">
        <v>23012</v>
      </c>
      <c r="CN66" t="s">
        <v>16</v>
      </c>
      <c r="CO66" t="s">
        <v>6807</v>
      </c>
      <c r="CP66" t="s">
        <v>16</v>
      </c>
      <c r="CQ66" t="s">
        <v>189</v>
      </c>
      <c r="CR66" t="s">
        <v>195</v>
      </c>
      <c r="CS66" s="7"/>
      <c r="CT66" s="7">
        <v>44988</v>
      </c>
      <c r="CU66" t="s">
        <v>34</v>
      </c>
      <c r="CV66" t="s">
        <v>17</v>
      </c>
      <c r="CW66" t="s">
        <v>6307</v>
      </c>
      <c r="CX66" t="s">
        <v>189</v>
      </c>
      <c r="CY66" t="s">
        <v>6307</v>
      </c>
      <c r="CZ66" t="s">
        <v>189</v>
      </c>
      <c r="DA66">
        <v>2023</v>
      </c>
      <c r="DB66" s="139">
        <v>44988</v>
      </c>
      <c r="DC66">
        <v>3</v>
      </c>
      <c r="DD66">
        <v>10</v>
      </c>
      <c r="DE66" s="139">
        <v>44984</v>
      </c>
      <c r="DF66" t="s">
        <v>11584</v>
      </c>
      <c r="DG66" t="s">
        <v>11557</v>
      </c>
      <c r="DH66" t="s">
        <v>5996</v>
      </c>
      <c r="DI66" t="s">
        <v>9874</v>
      </c>
      <c r="DJ66" t="s">
        <v>6741</v>
      </c>
      <c r="DK66" t="s">
        <v>188</v>
      </c>
      <c r="DL66" t="s">
        <v>16</v>
      </c>
      <c r="DM66" t="s">
        <v>16</v>
      </c>
      <c r="DN66" t="s">
        <v>16</v>
      </c>
      <c r="DO66" t="s">
        <v>2052</v>
      </c>
      <c r="DP66" t="s">
        <v>16</v>
      </c>
      <c r="DQ66" t="s">
        <v>7475</v>
      </c>
      <c r="DR66" t="s">
        <v>10112</v>
      </c>
      <c r="DS66" t="s">
        <v>10022</v>
      </c>
      <c r="DT66" t="s">
        <v>11586</v>
      </c>
      <c r="EC66" s="66"/>
    </row>
    <row r="67" spans="1:133" x14ac:dyDescent="0.25">
      <c r="A67">
        <v>404</v>
      </c>
      <c r="B67" s="7">
        <v>44985</v>
      </c>
      <c r="C67" t="s">
        <v>189</v>
      </c>
      <c r="D67" t="s">
        <v>189</v>
      </c>
      <c r="E67" t="s">
        <v>4270</v>
      </c>
      <c r="F67" t="s">
        <v>181</v>
      </c>
      <c r="G67" t="s">
        <v>182</v>
      </c>
      <c r="H67" t="s">
        <v>1882</v>
      </c>
      <c r="I67">
        <v>2</v>
      </c>
      <c r="J67" t="s">
        <v>728</v>
      </c>
      <c r="K67" t="s">
        <v>236</v>
      </c>
      <c r="L67" t="s">
        <v>100</v>
      </c>
      <c r="M67">
        <v>3</v>
      </c>
      <c r="N67" t="s">
        <v>237</v>
      </c>
      <c r="O67" t="s">
        <v>238</v>
      </c>
      <c r="P67" t="s">
        <v>4348</v>
      </c>
      <c r="Q67" t="s">
        <v>238</v>
      </c>
      <c r="R67" t="s">
        <v>16</v>
      </c>
      <c r="S67">
        <v>30</v>
      </c>
      <c r="T67" t="s">
        <v>15</v>
      </c>
      <c r="U67" t="s">
        <v>4349</v>
      </c>
      <c r="V67" t="s">
        <v>6282</v>
      </c>
      <c r="W67" t="s">
        <v>1879</v>
      </c>
      <c r="X67" t="s">
        <v>189</v>
      </c>
      <c r="Y67" t="s">
        <v>1925</v>
      </c>
      <c r="Z67" t="s">
        <v>16</v>
      </c>
      <c r="AA67" t="s">
        <v>16</v>
      </c>
      <c r="AB67" t="s">
        <v>16</v>
      </c>
      <c r="AC67" t="s">
        <v>6310</v>
      </c>
      <c r="AD67" t="s">
        <v>239</v>
      </c>
      <c r="AE67" t="s">
        <v>11</v>
      </c>
      <c r="AF67" t="s">
        <v>16</v>
      </c>
      <c r="AG67" t="s">
        <v>37</v>
      </c>
      <c r="AH67" t="s">
        <v>16</v>
      </c>
      <c r="AI67" t="s">
        <v>16</v>
      </c>
      <c r="AJ67" t="s">
        <v>16</v>
      </c>
      <c r="AK67" t="s">
        <v>16</v>
      </c>
      <c r="AL67">
        <v>14600</v>
      </c>
      <c r="AM67">
        <v>3</v>
      </c>
      <c r="AN67">
        <v>20.81</v>
      </c>
      <c r="AO67">
        <v>23.547000000000001</v>
      </c>
      <c r="AP67" t="s">
        <v>240</v>
      </c>
      <c r="AQ67" t="s">
        <v>5653</v>
      </c>
      <c r="AR67" t="s">
        <v>9678</v>
      </c>
      <c r="AS67" t="s">
        <v>15</v>
      </c>
      <c r="AT67" t="s">
        <v>9978</v>
      </c>
      <c r="AU67" t="s">
        <v>6824</v>
      </c>
      <c r="AV67" t="s">
        <v>9855</v>
      </c>
      <c r="AW67" t="s">
        <v>11556</v>
      </c>
      <c r="AX67" t="s">
        <v>5998</v>
      </c>
      <c r="AY67" t="s">
        <v>16</v>
      </c>
      <c r="AZ67" t="s">
        <v>6851</v>
      </c>
      <c r="BA67" t="s">
        <v>235</v>
      </c>
      <c r="BB67" t="s">
        <v>9845</v>
      </c>
      <c r="BC67" t="s">
        <v>4349</v>
      </c>
      <c r="BD67" t="s">
        <v>4501</v>
      </c>
      <c r="BE67" t="s">
        <v>5525</v>
      </c>
      <c r="BF67" t="s">
        <v>4496</v>
      </c>
      <c r="BG67" t="s">
        <v>9714</v>
      </c>
      <c r="BH67" t="s">
        <v>189</v>
      </c>
      <c r="BI67" t="s">
        <v>2410</v>
      </c>
      <c r="BJ67">
        <v>100</v>
      </c>
      <c r="BK67" t="s">
        <v>6282</v>
      </c>
      <c r="BL67" s="7">
        <v>44992</v>
      </c>
      <c r="BM67" s="7">
        <v>45176</v>
      </c>
      <c r="BN67" t="s">
        <v>6242</v>
      </c>
      <c r="BO67" t="s">
        <v>5021</v>
      </c>
      <c r="BP67" t="s">
        <v>16</v>
      </c>
      <c r="BQ67" t="s">
        <v>189</v>
      </c>
      <c r="BR67" s="7">
        <v>46819</v>
      </c>
      <c r="BS67" t="s">
        <v>2414</v>
      </c>
      <c r="BT67" t="s">
        <v>2602</v>
      </c>
      <c r="BU67" t="s">
        <v>4328</v>
      </c>
      <c r="BV67" t="s">
        <v>189</v>
      </c>
      <c r="BW67" t="s">
        <v>189</v>
      </c>
      <c r="BX67" t="s">
        <v>16</v>
      </c>
      <c r="BY67" t="s">
        <v>189</v>
      </c>
      <c r="BZ67" t="s">
        <v>16</v>
      </c>
      <c r="CA67" t="s">
        <v>6470</v>
      </c>
      <c r="CB67" t="s">
        <v>9344</v>
      </c>
      <c r="CC67" t="s">
        <v>189</v>
      </c>
      <c r="CD67" t="s">
        <v>16</v>
      </c>
      <c r="CE67" t="s">
        <v>16</v>
      </c>
      <c r="CF67" t="s">
        <v>16</v>
      </c>
      <c r="CG67" t="s">
        <v>16</v>
      </c>
      <c r="CH67" t="s">
        <v>4857</v>
      </c>
      <c r="CI67">
        <v>1</v>
      </c>
      <c r="CJ67">
        <v>1</v>
      </c>
      <c r="CK67">
        <v>1</v>
      </c>
      <c r="CL67" t="s">
        <v>6307</v>
      </c>
      <c r="CM67">
        <v>23011</v>
      </c>
      <c r="CN67" t="s">
        <v>16</v>
      </c>
      <c r="CO67" t="s">
        <v>728</v>
      </c>
      <c r="CP67" t="s">
        <v>9684</v>
      </c>
      <c r="CQ67" t="s">
        <v>189</v>
      </c>
      <c r="CR67" t="s">
        <v>16</v>
      </c>
      <c r="CS67" s="7"/>
      <c r="CT67" s="7">
        <v>42880</v>
      </c>
      <c r="CU67" t="s">
        <v>29</v>
      </c>
      <c r="CV67" t="s">
        <v>16</v>
      </c>
      <c r="CW67" t="s">
        <v>6307</v>
      </c>
      <c r="CX67" t="s">
        <v>189</v>
      </c>
      <c r="CY67" t="s">
        <v>6307</v>
      </c>
      <c r="CZ67" t="s">
        <v>189</v>
      </c>
      <c r="DA67">
        <v>2023</v>
      </c>
      <c r="DB67" s="139">
        <v>44985</v>
      </c>
      <c r="DC67">
        <v>2</v>
      </c>
      <c r="DD67">
        <v>10</v>
      </c>
      <c r="DE67" s="139">
        <v>44984</v>
      </c>
      <c r="DF67" t="s">
        <v>11584</v>
      </c>
      <c r="DG67" t="s">
        <v>11557</v>
      </c>
      <c r="DH67" t="s">
        <v>5996</v>
      </c>
      <c r="DI67" t="s">
        <v>10114</v>
      </c>
      <c r="DJ67" t="s">
        <v>6730</v>
      </c>
      <c r="DK67" t="s">
        <v>188</v>
      </c>
      <c r="DL67" t="s">
        <v>16</v>
      </c>
      <c r="DM67" t="s">
        <v>16</v>
      </c>
      <c r="DN67" t="s">
        <v>16</v>
      </c>
      <c r="DO67" t="s">
        <v>2051</v>
      </c>
      <c r="DP67" t="s">
        <v>16</v>
      </c>
      <c r="DQ67" t="s">
        <v>7480</v>
      </c>
      <c r="DR67" t="s">
        <v>10116</v>
      </c>
      <c r="DS67" t="s">
        <v>7481</v>
      </c>
      <c r="DT67" t="s">
        <v>10882</v>
      </c>
      <c r="EC67" s="66"/>
    </row>
    <row r="68" spans="1:133" x14ac:dyDescent="0.25">
      <c r="A68">
        <v>403</v>
      </c>
      <c r="B68" s="7">
        <v>44980</v>
      </c>
      <c r="C68" t="s">
        <v>189</v>
      </c>
      <c r="D68" t="s">
        <v>189</v>
      </c>
      <c r="E68" t="s">
        <v>243</v>
      </c>
      <c r="F68" t="s">
        <v>181</v>
      </c>
      <c r="G68" t="s">
        <v>182</v>
      </c>
      <c r="H68" t="s">
        <v>1882</v>
      </c>
      <c r="I68">
        <v>4</v>
      </c>
      <c r="J68" t="s">
        <v>7130</v>
      </c>
      <c r="K68" t="s">
        <v>245</v>
      </c>
      <c r="L68" t="s">
        <v>100</v>
      </c>
      <c r="M68">
        <v>4</v>
      </c>
      <c r="N68" t="s">
        <v>13</v>
      </c>
      <c r="O68" t="s">
        <v>246</v>
      </c>
      <c r="P68" t="s">
        <v>247</v>
      </c>
      <c r="Q68" t="s">
        <v>248</v>
      </c>
      <c r="R68" t="s">
        <v>248</v>
      </c>
      <c r="S68">
        <v>48</v>
      </c>
      <c r="T68" t="s">
        <v>15</v>
      </c>
      <c r="U68" t="s">
        <v>16</v>
      </c>
      <c r="V68" t="s">
        <v>6282</v>
      </c>
      <c r="W68" t="s">
        <v>189</v>
      </c>
      <c r="X68" t="s">
        <v>189</v>
      </c>
      <c r="Y68" t="s">
        <v>4341</v>
      </c>
      <c r="Z68" t="s">
        <v>16</v>
      </c>
      <c r="AA68" t="s">
        <v>16</v>
      </c>
      <c r="AB68" t="s">
        <v>16</v>
      </c>
      <c r="AC68" t="s">
        <v>6310</v>
      </c>
      <c r="AD68" t="s">
        <v>249</v>
      </c>
      <c r="AE68" t="s">
        <v>11</v>
      </c>
      <c r="AF68" t="s">
        <v>1926</v>
      </c>
      <c r="AG68" t="s">
        <v>129</v>
      </c>
      <c r="AH68" t="s">
        <v>251</v>
      </c>
      <c r="AI68" t="s">
        <v>16</v>
      </c>
      <c r="AJ68" t="s">
        <v>16</v>
      </c>
      <c r="AK68" t="s">
        <v>16</v>
      </c>
      <c r="AL68">
        <v>200</v>
      </c>
      <c r="AM68">
        <v>4</v>
      </c>
      <c r="AN68">
        <v>27.63</v>
      </c>
      <c r="AO68">
        <v>31.388000000000002</v>
      </c>
      <c r="AP68" t="s">
        <v>240</v>
      </c>
      <c r="AQ68" t="s">
        <v>5653</v>
      </c>
      <c r="AR68" t="s">
        <v>9678</v>
      </c>
      <c r="AS68" t="s">
        <v>15</v>
      </c>
      <c r="AT68" t="s">
        <v>4840</v>
      </c>
      <c r="AU68" t="s">
        <v>6826</v>
      </c>
      <c r="AV68" t="s">
        <v>9855</v>
      </c>
      <c r="AW68" t="s">
        <v>11556</v>
      </c>
      <c r="AX68" t="s">
        <v>5998</v>
      </c>
      <c r="AY68" t="s">
        <v>16</v>
      </c>
      <c r="AZ68" t="s">
        <v>6852</v>
      </c>
      <c r="BA68" t="s">
        <v>242</v>
      </c>
      <c r="BB68" t="s">
        <v>9845</v>
      </c>
      <c r="BC68" t="s">
        <v>4465</v>
      </c>
      <c r="BD68" t="s">
        <v>4502</v>
      </c>
      <c r="BE68" t="s">
        <v>4727</v>
      </c>
      <c r="BF68" t="s">
        <v>4496</v>
      </c>
      <c r="BG68" t="s">
        <v>9715</v>
      </c>
      <c r="BH68" t="s">
        <v>189</v>
      </c>
      <c r="BI68" t="s">
        <v>2410</v>
      </c>
      <c r="BJ68">
        <v>100</v>
      </c>
      <c r="BK68" t="s">
        <v>6282</v>
      </c>
      <c r="BL68" s="7">
        <v>44987</v>
      </c>
      <c r="BM68" s="7">
        <v>45171</v>
      </c>
      <c r="BN68" t="s">
        <v>6241</v>
      </c>
      <c r="BO68" t="s">
        <v>5022</v>
      </c>
      <c r="BP68" t="s">
        <v>16</v>
      </c>
      <c r="BQ68" t="s">
        <v>4853</v>
      </c>
      <c r="BR68" s="7">
        <v>46083</v>
      </c>
      <c r="BS68" t="s">
        <v>2414</v>
      </c>
      <c r="BT68" t="s">
        <v>243</v>
      </c>
      <c r="BU68" t="s">
        <v>189</v>
      </c>
      <c r="BV68" t="s">
        <v>189</v>
      </c>
      <c r="BW68" t="s">
        <v>189</v>
      </c>
      <c r="BX68" t="s">
        <v>16</v>
      </c>
      <c r="BY68" t="s">
        <v>189</v>
      </c>
      <c r="BZ68" t="s">
        <v>7488</v>
      </c>
      <c r="CA68" t="s">
        <v>6471</v>
      </c>
      <c r="CB68" t="s">
        <v>9344</v>
      </c>
      <c r="CC68" t="s">
        <v>189</v>
      </c>
      <c r="CD68" t="s">
        <v>16</v>
      </c>
      <c r="CE68" t="s">
        <v>16</v>
      </c>
      <c r="CF68" t="s">
        <v>199</v>
      </c>
      <c r="CG68" t="s">
        <v>16</v>
      </c>
      <c r="CH68" t="s">
        <v>65</v>
      </c>
      <c r="CI68">
        <v>1</v>
      </c>
      <c r="CJ68">
        <v>1</v>
      </c>
      <c r="CK68">
        <v>1</v>
      </c>
      <c r="CL68" t="s">
        <v>6307</v>
      </c>
      <c r="CM68">
        <v>23010</v>
      </c>
      <c r="CN68" t="s">
        <v>16</v>
      </c>
      <c r="CO68" t="s">
        <v>244</v>
      </c>
      <c r="CP68" t="s">
        <v>9680</v>
      </c>
      <c r="CQ68" t="s">
        <v>9681</v>
      </c>
      <c r="CR68" t="s">
        <v>16</v>
      </c>
      <c r="CS68" s="7"/>
      <c r="CT68" s="7">
        <v>42621</v>
      </c>
      <c r="CU68" t="s">
        <v>29</v>
      </c>
      <c r="CV68" t="s">
        <v>29</v>
      </c>
      <c r="CW68" t="s">
        <v>6307</v>
      </c>
      <c r="CX68" t="s">
        <v>189</v>
      </c>
      <c r="CY68" t="s">
        <v>6307</v>
      </c>
      <c r="CZ68" t="s">
        <v>189</v>
      </c>
      <c r="DA68">
        <v>2023</v>
      </c>
      <c r="DB68" s="139">
        <v>44980</v>
      </c>
      <c r="DC68">
        <v>2</v>
      </c>
      <c r="DD68">
        <v>9</v>
      </c>
      <c r="DE68" s="139">
        <v>44977</v>
      </c>
      <c r="DF68" t="s">
        <v>11587</v>
      </c>
      <c r="DG68" t="s">
        <v>11557</v>
      </c>
      <c r="DH68" t="s">
        <v>5997</v>
      </c>
      <c r="DI68" t="s">
        <v>9874</v>
      </c>
      <c r="DJ68" t="s">
        <v>6730</v>
      </c>
      <c r="DK68" t="s">
        <v>188</v>
      </c>
      <c r="DL68" t="s">
        <v>16</v>
      </c>
      <c r="DM68" t="s">
        <v>16</v>
      </c>
      <c r="DN68" t="s">
        <v>16</v>
      </c>
      <c r="DO68" t="s">
        <v>2051</v>
      </c>
      <c r="DP68" t="s">
        <v>16</v>
      </c>
      <c r="DQ68" t="s">
        <v>7489</v>
      </c>
      <c r="DR68" t="s">
        <v>10124</v>
      </c>
      <c r="DS68" t="s">
        <v>7490</v>
      </c>
      <c r="DT68" t="s">
        <v>10883</v>
      </c>
      <c r="EC68" s="66"/>
    </row>
    <row r="69" spans="1:133" x14ac:dyDescent="0.25">
      <c r="A69">
        <v>402</v>
      </c>
      <c r="B69" s="7">
        <v>44978</v>
      </c>
      <c r="C69" t="s">
        <v>189</v>
      </c>
      <c r="D69" t="s">
        <v>189</v>
      </c>
      <c r="E69" t="s">
        <v>264</v>
      </c>
      <c r="F69" t="s">
        <v>181</v>
      </c>
      <c r="G69" t="s">
        <v>182</v>
      </c>
      <c r="H69" t="s">
        <v>1881</v>
      </c>
      <c r="I69">
        <v>1</v>
      </c>
      <c r="J69" t="s">
        <v>265</v>
      </c>
      <c r="K69" t="s">
        <v>106</v>
      </c>
      <c r="L69" t="s">
        <v>100</v>
      </c>
      <c r="M69">
        <v>1.6</v>
      </c>
      <c r="N69" t="s">
        <v>13</v>
      </c>
      <c r="O69" t="s">
        <v>266</v>
      </c>
      <c r="P69" t="s">
        <v>267</v>
      </c>
      <c r="Q69" t="s">
        <v>266</v>
      </c>
      <c r="R69" t="s">
        <v>16</v>
      </c>
      <c r="S69">
        <v>20</v>
      </c>
      <c r="T69" t="s">
        <v>15</v>
      </c>
      <c r="U69" t="s">
        <v>16</v>
      </c>
      <c r="V69" t="s">
        <v>6282</v>
      </c>
      <c r="W69" t="s">
        <v>189</v>
      </c>
      <c r="X69" t="s">
        <v>189</v>
      </c>
      <c r="Y69" t="s">
        <v>1925</v>
      </c>
      <c r="Z69" t="s">
        <v>16</v>
      </c>
      <c r="AA69" t="s">
        <v>16</v>
      </c>
      <c r="AB69" t="s">
        <v>16</v>
      </c>
      <c r="AC69" t="s">
        <v>6310</v>
      </c>
      <c r="AD69" t="s">
        <v>268</v>
      </c>
      <c r="AE69" t="s">
        <v>106</v>
      </c>
      <c r="AF69" t="s">
        <v>1929</v>
      </c>
      <c r="AG69" t="s">
        <v>30</v>
      </c>
      <c r="AH69" t="s">
        <v>269</v>
      </c>
      <c r="AI69" t="s">
        <v>16</v>
      </c>
      <c r="AJ69" t="s">
        <v>16</v>
      </c>
      <c r="AK69" t="s">
        <v>16</v>
      </c>
      <c r="AL69">
        <v>250</v>
      </c>
      <c r="AM69">
        <v>1.6</v>
      </c>
      <c r="AN69">
        <v>11.01</v>
      </c>
      <c r="AO69">
        <v>12.55</v>
      </c>
      <c r="AP69" t="s">
        <v>184</v>
      </c>
      <c r="AQ69" t="s">
        <v>6744</v>
      </c>
      <c r="AR69" t="s">
        <v>9667</v>
      </c>
      <c r="AS69" t="s">
        <v>15</v>
      </c>
      <c r="AT69" t="s">
        <v>4840</v>
      </c>
      <c r="AU69" t="s">
        <v>9873</v>
      </c>
      <c r="AV69" t="s">
        <v>9855</v>
      </c>
      <c r="AW69" t="s">
        <v>11556</v>
      </c>
      <c r="AX69" t="s">
        <v>5998</v>
      </c>
      <c r="AY69" t="s">
        <v>4723</v>
      </c>
      <c r="AZ69" t="s">
        <v>6853</v>
      </c>
      <c r="BA69" t="s">
        <v>263</v>
      </c>
      <c r="BB69" t="s">
        <v>9845</v>
      </c>
      <c r="BC69" t="s">
        <v>4465</v>
      </c>
      <c r="BD69" t="s">
        <v>4500</v>
      </c>
      <c r="BE69" t="s">
        <v>4727</v>
      </c>
      <c r="BF69" t="s">
        <v>4496</v>
      </c>
      <c r="BG69" t="s">
        <v>9716</v>
      </c>
      <c r="BH69" t="s">
        <v>189</v>
      </c>
      <c r="BI69" t="s">
        <v>2410</v>
      </c>
      <c r="BJ69">
        <v>100</v>
      </c>
      <c r="BK69" t="s">
        <v>6282</v>
      </c>
      <c r="BL69" s="7">
        <v>44981</v>
      </c>
      <c r="BM69" s="7">
        <v>45162</v>
      </c>
      <c r="BN69" t="s">
        <v>6241</v>
      </c>
      <c r="BO69" t="s">
        <v>5023</v>
      </c>
      <c r="BP69" t="s">
        <v>16</v>
      </c>
      <c r="BQ69" t="s">
        <v>189</v>
      </c>
      <c r="BR69" s="7">
        <v>46077</v>
      </c>
      <c r="BS69" t="s">
        <v>2414</v>
      </c>
      <c r="BT69" t="s">
        <v>2650</v>
      </c>
      <c r="BU69" t="s">
        <v>2435</v>
      </c>
      <c r="BV69" t="s">
        <v>189</v>
      </c>
      <c r="BW69" t="s">
        <v>189</v>
      </c>
      <c r="BX69" t="s">
        <v>16</v>
      </c>
      <c r="BY69" t="s">
        <v>189</v>
      </c>
      <c r="BZ69" t="s">
        <v>16</v>
      </c>
      <c r="CA69" t="s">
        <v>6473</v>
      </c>
      <c r="CB69" t="s">
        <v>9344</v>
      </c>
      <c r="CC69" t="s">
        <v>189</v>
      </c>
      <c r="CD69" t="s">
        <v>16</v>
      </c>
      <c r="CE69" t="s">
        <v>16</v>
      </c>
      <c r="CF69" t="s">
        <v>16</v>
      </c>
      <c r="CG69" t="s">
        <v>16</v>
      </c>
      <c r="CH69" t="s">
        <v>2129</v>
      </c>
      <c r="CI69">
        <v>1</v>
      </c>
      <c r="CJ69">
        <v>1</v>
      </c>
      <c r="CK69">
        <v>1</v>
      </c>
      <c r="CL69" t="s">
        <v>6307</v>
      </c>
      <c r="CM69">
        <v>23008</v>
      </c>
      <c r="CN69" t="s">
        <v>16</v>
      </c>
      <c r="CO69" t="s">
        <v>265</v>
      </c>
      <c r="CP69" t="s">
        <v>16</v>
      </c>
      <c r="CQ69" t="s">
        <v>189</v>
      </c>
      <c r="CR69" t="s">
        <v>185</v>
      </c>
      <c r="CS69" s="7"/>
      <c r="CT69" s="7">
        <v>44468</v>
      </c>
      <c r="CU69" t="s">
        <v>17</v>
      </c>
      <c r="CV69" t="s">
        <v>16</v>
      </c>
      <c r="CW69" t="s">
        <v>6307</v>
      </c>
      <c r="CX69" t="s">
        <v>189</v>
      </c>
      <c r="CY69" t="s">
        <v>6307</v>
      </c>
      <c r="CZ69" t="s">
        <v>189</v>
      </c>
      <c r="DA69">
        <v>2023</v>
      </c>
      <c r="DB69" s="139">
        <v>44978</v>
      </c>
      <c r="DC69">
        <v>2</v>
      </c>
      <c r="DD69">
        <v>9</v>
      </c>
      <c r="DE69" s="139">
        <v>44977</v>
      </c>
      <c r="DF69" t="s">
        <v>11587</v>
      </c>
      <c r="DG69" t="s">
        <v>11557</v>
      </c>
      <c r="DH69" t="s">
        <v>5997</v>
      </c>
      <c r="DI69" t="s">
        <v>9874</v>
      </c>
      <c r="DJ69" t="s">
        <v>6730</v>
      </c>
      <c r="DK69" t="s">
        <v>252</v>
      </c>
      <c r="DL69" t="s">
        <v>9800</v>
      </c>
      <c r="DM69" t="s">
        <v>16</v>
      </c>
      <c r="DN69" t="s">
        <v>16</v>
      </c>
      <c r="DO69" t="s">
        <v>2051</v>
      </c>
      <c r="DP69" t="s">
        <v>16</v>
      </c>
      <c r="DQ69" t="s">
        <v>7494</v>
      </c>
      <c r="DR69" t="s">
        <v>10127</v>
      </c>
      <c r="DS69" t="s">
        <v>7495</v>
      </c>
      <c r="DT69" t="s">
        <v>10769</v>
      </c>
      <c r="EC69" s="66"/>
    </row>
    <row r="70" spans="1:133" x14ac:dyDescent="0.25">
      <c r="A70">
        <v>401</v>
      </c>
      <c r="B70" s="7">
        <v>44978</v>
      </c>
      <c r="C70" t="s">
        <v>189</v>
      </c>
      <c r="D70" t="s">
        <v>189</v>
      </c>
      <c r="E70" t="s">
        <v>254</v>
      </c>
      <c r="F70" t="s">
        <v>181</v>
      </c>
      <c r="G70" t="s">
        <v>4697</v>
      </c>
      <c r="H70" t="s">
        <v>1882</v>
      </c>
      <c r="I70">
        <v>11</v>
      </c>
      <c r="J70" t="s">
        <v>7121</v>
      </c>
      <c r="K70" t="s">
        <v>256</v>
      </c>
      <c r="L70" t="s">
        <v>100</v>
      </c>
      <c r="M70">
        <v>6</v>
      </c>
      <c r="N70" t="s">
        <v>13</v>
      </c>
      <c r="O70" t="s">
        <v>257</v>
      </c>
      <c r="P70" t="s">
        <v>258</v>
      </c>
      <c r="Q70" t="s">
        <v>248</v>
      </c>
      <c r="R70" t="s">
        <v>248</v>
      </c>
      <c r="S70">
        <v>43</v>
      </c>
      <c r="T70" t="s">
        <v>15</v>
      </c>
      <c r="U70" t="s">
        <v>16</v>
      </c>
      <c r="V70" t="s">
        <v>6282</v>
      </c>
      <c r="W70" t="s">
        <v>189</v>
      </c>
      <c r="X70" t="s">
        <v>189</v>
      </c>
      <c r="Y70" t="s">
        <v>4341</v>
      </c>
      <c r="Z70" t="s">
        <v>16</v>
      </c>
      <c r="AA70" t="s">
        <v>16</v>
      </c>
      <c r="AB70" t="s">
        <v>16</v>
      </c>
      <c r="AC70" t="s">
        <v>6310</v>
      </c>
      <c r="AD70" t="s">
        <v>259</v>
      </c>
      <c r="AE70" t="s">
        <v>1939</v>
      </c>
      <c r="AF70" t="s">
        <v>1926</v>
      </c>
      <c r="AG70" t="s">
        <v>37</v>
      </c>
      <c r="AH70" t="s">
        <v>16</v>
      </c>
      <c r="AI70" t="s">
        <v>16</v>
      </c>
      <c r="AJ70" t="s">
        <v>16</v>
      </c>
      <c r="AK70" t="s">
        <v>16</v>
      </c>
      <c r="AL70">
        <v>3000</v>
      </c>
      <c r="AM70">
        <v>6</v>
      </c>
      <c r="AN70">
        <v>41.28</v>
      </c>
      <c r="AO70">
        <v>47.064</v>
      </c>
      <c r="AP70" t="s">
        <v>260</v>
      </c>
      <c r="AQ70" t="s">
        <v>5653</v>
      </c>
      <c r="AR70" t="s">
        <v>9678</v>
      </c>
      <c r="AS70" t="s">
        <v>15</v>
      </c>
      <c r="AT70" t="s">
        <v>4840</v>
      </c>
      <c r="AU70" t="s">
        <v>9913</v>
      </c>
      <c r="AV70" t="s">
        <v>9855</v>
      </c>
      <c r="AW70" t="s">
        <v>11556</v>
      </c>
      <c r="AX70" t="s">
        <v>5998</v>
      </c>
      <c r="AY70" t="s">
        <v>16</v>
      </c>
      <c r="AZ70" t="s">
        <v>6327</v>
      </c>
      <c r="BA70" t="s">
        <v>253</v>
      </c>
      <c r="BB70" t="s">
        <v>9845</v>
      </c>
      <c r="BC70" t="s">
        <v>4465</v>
      </c>
      <c r="BD70" t="s">
        <v>4503</v>
      </c>
      <c r="BE70" t="s">
        <v>4727</v>
      </c>
      <c r="BF70" t="s">
        <v>4496</v>
      </c>
      <c r="BG70" t="s">
        <v>9717</v>
      </c>
      <c r="BH70" t="s">
        <v>189</v>
      </c>
      <c r="BI70" t="s">
        <v>2410</v>
      </c>
      <c r="BJ70">
        <v>99.688999999999993</v>
      </c>
      <c r="BK70" t="s">
        <v>6282</v>
      </c>
      <c r="BL70" s="7">
        <v>44985</v>
      </c>
      <c r="BM70" s="7">
        <v>45166</v>
      </c>
      <c r="BN70" t="s">
        <v>6241</v>
      </c>
      <c r="BO70" t="s">
        <v>5024</v>
      </c>
      <c r="BP70" t="s">
        <v>16</v>
      </c>
      <c r="BQ70" t="s">
        <v>4853</v>
      </c>
      <c r="BR70" s="7">
        <v>46081</v>
      </c>
      <c r="BS70" t="s">
        <v>2414</v>
      </c>
      <c r="BT70" t="s">
        <v>2633</v>
      </c>
      <c r="BU70" t="s">
        <v>2428</v>
      </c>
      <c r="BV70" t="s">
        <v>189</v>
      </c>
      <c r="BW70" t="s">
        <v>189</v>
      </c>
      <c r="BX70" t="s">
        <v>16</v>
      </c>
      <c r="BY70" t="s">
        <v>189</v>
      </c>
      <c r="BZ70" t="s">
        <v>16</v>
      </c>
      <c r="CA70" t="s">
        <v>6472</v>
      </c>
      <c r="CB70" t="s">
        <v>9344</v>
      </c>
      <c r="CC70" t="s">
        <v>189</v>
      </c>
      <c r="CD70" t="s">
        <v>16</v>
      </c>
      <c r="CE70" t="s">
        <v>16</v>
      </c>
      <c r="CF70" t="s">
        <v>199</v>
      </c>
      <c r="CG70" t="s">
        <v>16</v>
      </c>
      <c r="CH70" t="s">
        <v>4858</v>
      </c>
      <c r="CI70">
        <v>1</v>
      </c>
      <c r="CJ70">
        <v>1</v>
      </c>
      <c r="CK70">
        <v>1</v>
      </c>
      <c r="CL70" t="s">
        <v>6307</v>
      </c>
      <c r="CM70">
        <v>23009</v>
      </c>
      <c r="CN70" t="s">
        <v>16</v>
      </c>
      <c r="CO70" t="s">
        <v>255</v>
      </c>
      <c r="CP70" t="s">
        <v>9679</v>
      </c>
      <c r="CQ70" t="s">
        <v>189</v>
      </c>
      <c r="CR70" t="s">
        <v>16</v>
      </c>
      <c r="CS70" s="7"/>
      <c r="CT70" s="7">
        <v>32763</v>
      </c>
      <c r="CU70" t="s">
        <v>29</v>
      </c>
      <c r="CV70" t="s">
        <v>29</v>
      </c>
      <c r="CW70" t="s">
        <v>6307</v>
      </c>
      <c r="CX70" t="s">
        <v>189</v>
      </c>
      <c r="CY70" t="s">
        <v>6307</v>
      </c>
      <c r="CZ70" t="s">
        <v>189</v>
      </c>
      <c r="DA70">
        <v>2023</v>
      </c>
      <c r="DB70" s="139">
        <v>44978</v>
      </c>
      <c r="DC70">
        <v>2</v>
      </c>
      <c r="DD70">
        <v>9</v>
      </c>
      <c r="DE70" s="139">
        <v>44977</v>
      </c>
      <c r="DF70" t="s">
        <v>11587</v>
      </c>
      <c r="DG70" t="s">
        <v>11557</v>
      </c>
      <c r="DH70" t="s">
        <v>5997</v>
      </c>
      <c r="DI70" t="s">
        <v>9874</v>
      </c>
      <c r="DJ70" t="s">
        <v>6730</v>
      </c>
      <c r="DK70" t="s">
        <v>252</v>
      </c>
      <c r="DL70" t="s">
        <v>9800</v>
      </c>
      <c r="DM70" t="s">
        <v>16</v>
      </c>
      <c r="DN70" t="s">
        <v>16</v>
      </c>
      <c r="DO70" t="s">
        <v>2051</v>
      </c>
      <c r="DP70" t="s">
        <v>16</v>
      </c>
      <c r="DQ70" t="s">
        <v>7500</v>
      </c>
      <c r="DR70" t="s">
        <v>10127</v>
      </c>
      <c r="DS70" t="s">
        <v>7502</v>
      </c>
      <c r="DT70" t="s">
        <v>10885</v>
      </c>
      <c r="EC70" s="66"/>
    </row>
    <row r="71" spans="1:133" x14ac:dyDescent="0.25">
      <c r="A71">
        <v>400</v>
      </c>
      <c r="B71" s="7">
        <v>44973</v>
      </c>
      <c r="C71" t="s">
        <v>189</v>
      </c>
      <c r="D71" t="s">
        <v>9817</v>
      </c>
      <c r="E71" t="s">
        <v>2666</v>
      </c>
      <c r="F71" t="s">
        <v>181</v>
      </c>
      <c r="G71" t="s">
        <v>182</v>
      </c>
      <c r="H71" t="s">
        <v>1880</v>
      </c>
      <c r="I71">
        <v>1</v>
      </c>
      <c r="J71" t="s">
        <v>1940</v>
      </c>
      <c r="K71" t="s">
        <v>11</v>
      </c>
      <c r="L71" t="s">
        <v>12</v>
      </c>
      <c r="M71">
        <v>6.4</v>
      </c>
      <c r="N71" t="s">
        <v>13</v>
      </c>
      <c r="O71" t="s">
        <v>45</v>
      </c>
      <c r="P71" t="s">
        <v>46</v>
      </c>
      <c r="Q71" t="s">
        <v>45</v>
      </c>
      <c r="R71" t="s">
        <v>16</v>
      </c>
      <c r="S71">
        <v>22</v>
      </c>
      <c r="T71" t="s">
        <v>22</v>
      </c>
      <c r="U71" t="s">
        <v>9817</v>
      </c>
      <c r="V71" t="s">
        <v>6236</v>
      </c>
      <c r="W71" t="s">
        <v>189</v>
      </c>
      <c r="X71" t="s">
        <v>189</v>
      </c>
      <c r="Y71" t="s">
        <v>1925</v>
      </c>
      <c r="Z71" t="s">
        <v>16</v>
      </c>
      <c r="AA71" t="s">
        <v>16</v>
      </c>
      <c r="AB71" t="s">
        <v>16</v>
      </c>
      <c r="AC71" t="s">
        <v>6307</v>
      </c>
      <c r="AD71" t="s">
        <v>271</v>
      </c>
      <c r="AE71" t="s">
        <v>11</v>
      </c>
      <c r="AF71" t="s">
        <v>16</v>
      </c>
      <c r="AG71" t="s">
        <v>47</v>
      </c>
      <c r="AH71" t="s">
        <v>272</v>
      </c>
      <c r="AI71" t="s">
        <v>16</v>
      </c>
      <c r="AJ71" t="s">
        <v>273</v>
      </c>
      <c r="AK71" t="s">
        <v>9663</v>
      </c>
      <c r="AL71">
        <v>0</v>
      </c>
      <c r="AM71">
        <v>0.93</v>
      </c>
      <c r="AN71">
        <v>6.4</v>
      </c>
      <c r="AO71">
        <v>7.3220000000000001</v>
      </c>
      <c r="AP71" t="s">
        <v>184</v>
      </c>
      <c r="AQ71" t="s">
        <v>6744</v>
      </c>
      <c r="AR71" t="s">
        <v>9719</v>
      </c>
      <c r="AS71" t="s">
        <v>22</v>
      </c>
      <c r="AT71" t="s">
        <v>9802</v>
      </c>
      <c r="AU71" t="s">
        <v>9873</v>
      </c>
      <c r="AV71" t="s">
        <v>9855</v>
      </c>
      <c r="AW71" t="s">
        <v>11556</v>
      </c>
      <c r="AX71" t="s">
        <v>5998</v>
      </c>
      <c r="AY71" t="s">
        <v>4723</v>
      </c>
      <c r="AZ71" t="s">
        <v>6854</v>
      </c>
      <c r="BA71" t="s">
        <v>44</v>
      </c>
      <c r="BB71" t="s">
        <v>9845</v>
      </c>
      <c r="BC71" t="s">
        <v>9817</v>
      </c>
      <c r="BD71" t="s">
        <v>6172</v>
      </c>
      <c r="BE71" t="s">
        <v>4727</v>
      </c>
      <c r="BF71" t="s">
        <v>4496</v>
      </c>
      <c r="BG71" t="s">
        <v>9718</v>
      </c>
      <c r="BH71" t="s">
        <v>189</v>
      </c>
      <c r="BI71" t="s">
        <v>2410</v>
      </c>
      <c r="BJ71">
        <v>100</v>
      </c>
      <c r="BK71" t="s">
        <v>6236</v>
      </c>
      <c r="BL71" s="7">
        <v>44980</v>
      </c>
      <c r="BM71" s="7">
        <v>45161</v>
      </c>
      <c r="BN71" t="s">
        <v>6241</v>
      </c>
      <c r="BO71" t="s">
        <v>5025</v>
      </c>
      <c r="BP71" t="s">
        <v>16</v>
      </c>
      <c r="BQ71" t="s">
        <v>189</v>
      </c>
      <c r="BR71" s="7">
        <v>46076</v>
      </c>
      <c r="BS71" t="s">
        <v>2414</v>
      </c>
      <c r="BT71" t="s">
        <v>2666</v>
      </c>
      <c r="BU71" t="s">
        <v>189</v>
      </c>
      <c r="BV71" t="s">
        <v>189</v>
      </c>
      <c r="BW71" t="s">
        <v>189</v>
      </c>
      <c r="BX71" t="s">
        <v>16</v>
      </c>
      <c r="BY71" t="s">
        <v>189</v>
      </c>
      <c r="BZ71" t="s">
        <v>16</v>
      </c>
      <c r="CA71" t="s">
        <v>6464</v>
      </c>
      <c r="CB71" t="s">
        <v>9344</v>
      </c>
      <c r="CC71" t="s">
        <v>189</v>
      </c>
      <c r="CD71" t="s">
        <v>16</v>
      </c>
      <c r="CE71" t="s">
        <v>16</v>
      </c>
      <c r="CF71" t="s">
        <v>16</v>
      </c>
      <c r="CG71" t="s">
        <v>16</v>
      </c>
      <c r="CH71" t="s">
        <v>2026</v>
      </c>
      <c r="CI71">
        <v>1</v>
      </c>
      <c r="CJ71">
        <v>1</v>
      </c>
      <c r="CK71">
        <v>1</v>
      </c>
      <c r="CL71" t="s">
        <v>6307</v>
      </c>
      <c r="CM71">
        <v>23007</v>
      </c>
      <c r="CN71" t="s">
        <v>16</v>
      </c>
      <c r="CO71" t="s">
        <v>2667</v>
      </c>
      <c r="CP71" t="s">
        <v>16</v>
      </c>
      <c r="CQ71" t="s">
        <v>189</v>
      </c>
      <c r="CR71" t="s">
        <v>185</v>
      </c>
      <c r="CS71" s="7"/>
      <c r="CT71" s="7">
        <v>44973</v>
      </c>
      <c r="CU71" t="s">
        <v>17</v>
      </c>
      <c r="CV71" t="s">
        <v>16</v>
      </c>
      <c r="CW71" t="s">
        <v>6307</v>
      </c>
      <c r="CX71" t="s">
        <v>189</v>
      </c>
      <c r="CY71" t="s">
        <v>6307</v>
      </c>
      <c r="CZ71" t="s">
        <v>189</v>
      </c>
      <c r="DA71">
        <v>2023</v>
      </c>
      <c r="DB71" s="139">
        <v>44973</v>
      </c>
      <c r="DC71">
        <v>2</v>
      </c>
      <c r="DD71">
        <v>8</v>
      </c>
      <c r="DE71" s="139">
        <v>44970</v>
      </c>
      <c r="DF71" t="s">
        <v>11589</v>
      </c>
      <c r="DG71" t="s">
        <v>11557</v>
      </c>
      <c r="DH71" t="s">
        <v>5999</v>
      </c>
      <c r="DI71" t="s">
        <v>9874</v>
      </c>
      <c r="DJ71" t="s">
        <v>6741</v>
      </c>
      <c r="DK71" t="s">
        <v>188</v>
      </c>
      <c r="DL71" t="s">
        <v>16</v>
      </c>
      <c r="DM71" t="s">
        <v>16</v>
      </c>
      <c r="DN71" t="s">
        <v>16</v>
      </c>
      <c r="DO71" t="s">
        <v>2052</v>
      </c>
      <c r="DP71" t="s">
        <v>16</v>
      </c>
      <c r="DQ71" t="s">
        <v>7508</v>
      </c>
      <c r="DR71" t="s">
        <v>10133</v>
      </c>
      <c r="DS71" t="s">
        <v>10134</v>
      </c>
      <c r="DT71" t="s">
        <v>11148</v>
      </c>
      <c r="EC71" s="66"/>
    </row>
    <row r="72" spans="1:133" x14ac:dyDescent="0.25">
      <c r="A72">
        <v>399</v>
      </c>
      <c r="B72" s="7">
        <v>44970</v>
      </c>
      <c r="C72" t="s">
        <v>189</v>
      </c>
      <c r="D72" t="s">
        <v>189</v>
      </c>
      <c r="E72" t="s">
        <v>275</v>
      </c>
      <c r="F72" t="s">
        <v>181</v>
      </c>
      <c r="G72" t="s">
        <v>182</v>
      </c>
      <c r="H72" t="s">
        <v>1880</v>
      </c>
      <c r="I72">
        <v>1</v>
      </c>
      <c r="J72" t="s">
        <v>1941</v>
      </c>
      <c r="K72" t="s">
        <v>11</v>
      </c>
      <c r="L72" t="s">
        <v>100</v>
      </c>
      <c r="M72">
        <v>2</v>
      </c>
      <c r="N72" t="s">
        <v>13</v>
      </c>
      <c r="O72" t="s">
        <v>276</v>
      </c>
      <c r="P72" t="s">
        <v>277</v>
      </c>
      <c r="Q72" t="s">
        <v>276</v>
      </c>
      <c r="R72" t="s">
        <v>16</v>
      </c>
      <c r="S72">
        <v>20</v>
      </c>
      <c r="T72" t="s">
        <v>32</v>
      </c>
      <c r="U72" t="s">
        <v>16</v>
      </c>
      <c r="V72" t="s">
        <v>6282</v>
      </c>
      <c r="W72" t="s">
        <v>189</v>
      </c>
      <c r="X72" t="s">
        <v>189</v>
      </c>
      <c r="Y72" t="s">
        <v>1925</v>
      </c>
      <c r="Z72" t="s">
        <v>16</v>
      </c>
      <c r="AA72" t="s">
        <v>16</v>
      </c>
      <c r="AB72" t="s">
        <v>16</v>
      </c>
      <c r="AC72" t="s">
        <v>6310</v>
      </c>
      <c r="AD72" t="s">
        <v>278</v>
      </c>
      <c r="AE72" t="s">
        <v>11</v>
      </c>
      <c r="AF72" t="s">
        <v>1929</v>
      </c>
      <c r="AG72" t="s">
        <v>27</v>
      </c>
      <c r="AH72" t="s">
        <v>279</v>
      </c>
      <c r="AI72" t="s">
        <v>16</v>
      </c>
      <c r="AJ72" t="s">
        <v>16</v>
      </c>
      <c r="AK72" t="s">
        <v>16</v>
      </c>
      <c r="AL72">
        <v>1080</v>
      </c>
      <c r="AM72">
        <v>2</v>
      </c>
      <c r="AN72">
        <v>13.64</v>
      </c>
      <c r="AO72">
        <v>15.7</v>
      </c>
      <c r="AP72" t="s">
        <v>184</v>
      </c>
      <c r="AQ72" t="s">
        <v>6744</v>
      </c>
      <c r="AR72" t="s">
        <v>9667</v>
      </c>
      <c r="AS72" t="s">
        <v>32</v>
      </c>
      <c r="AT72" t="s">
        <v>9802</v>
      </c>
      <c r="AU72" t="s">
        <v>9873</v>
      </c>
      <c r="AV72" t="s">
        <v>9855</v>
      </c>
      <c r="AW72" t="s">
        <v>11556</v>
      </c>
      <c r="AX72" t="s">
        <v>5998</v>
      </c>
      <c r="AY72" t="s">
        <v>4723</v>
      </c>
      <c r="AZ72" t="s">
        <v>6855</v>
      </c>
      <c r="BA72" t="s">
        <v>274</v>
      </c>
      <c r="BB72" t="s">
        <v>9845</v>
      </c>
      <c r="BC72" t="s">
        <v>4465</v>
      </c>
      <c r="BD72" t="s">
        <v>4504</v>
      </c>
      <c r="BE72" t="s">
        <v>4727</v>
      </c>
      <c r="BF72" t="s">
        <v>4496</v>
      </c>
      <c r="BG72" t="s">
        <v>9720</v>
      </c>
      <c r="BH72" t="s">
        <v>189</v>
      </c>
      <c r="BI72" t="s">
        <v>2410</v>
      </c>
      <c r="BJ72">
        <v>100</v>
      </c>
      <c r="BK72" t="s">
        <v>6282</v>
      </c>
      <c r="BL72" s="7">
        <v>44973</v>
      </c>
      <c r="BM72" s="7">
        <v>45154</v>
      </c>
      <c r="BN72" t="s">
        <v>6240</v>
      </c>
      <c r="BO72" t="s">
        <v>5026</v>
      </c>
      <c r="BP72" t="s">
        <v>16</v>
      </c>
      <c r="BQ72" t="s">
        <v>189</v>
      </c>
      <c r="BR72" s="7">
        <v>46069</v>
      </c>
      <c r="BS72" t="s">
        <v>2414</v>
      </c>
      <c r="BT72" t="s">
        <v>2679</v>
      </c>
      <c r="BU72" t="s">
        <v>2435</v>
      </c>
      <c r="BV72" t="s">
        <v>189</v>
      </c>
      <c r="BW72" t="s">
        <v>189</v>
      </c>
      <c r="BX72" t="s">
        <v>16</v>
      </c>
      <c r="BY72" t="s">
        <v>189</v>
      </c>
      <c r="BZ72" t="s">
        <v>16</v>
      </c>
      <c r="CA72" t="s">
        <v>6474</v>
      </c>
      <c r="CB72" t="s">
        <v>9344</v>
      </c>
      <c r="CC72" t="s">
        <v>189</v>
      </c>
      <c r="CD72" t="s">
        <v>16</v>
      </c>
      <c r="CE72" t="s">
        <v>16</v>
      </c>
      <c r="CF72" t="s">
        <v>16</v>
      </c>
      <c r="CG72" t="s">
        <v>16</v>
      </c>
      <c r="CH72" t="s">
        <v>3498</v>
      </c>
      <c r="CI72">
        <v>1</v>
      </c>
      <c r="CJ72">
        <v>1</v>
      </c>
      <c r="CK72">
        <v>1</v>
      </c>
      <c r="CL72" t="s">
        <v>6307</v>
      </c>
      <c r="CM72">
        <v>23006</v>
      </c>
      <c r="CN72" t="s">
        <v>16</v>
      </c>
      <c r="CO72" t="s">
        <v>1941</v>
      </c>
      <c r="CP72" t="s">
        <v>16</v>
      </c>
      <c r="CQ72" t="s">
        <v>189</v>
      </c>
      <c r="CR72" t="s">
        <v>9677</v>
      </c>
      <c r="CS72" s="7"/>
      <c r="CT72" s="7">
        <v>42821</v>
      </c>
      <c r="CU72" t="s">
        <v>17</v>
      </c>
      <c r="CV72" t="s">
        <v>17</v>
      </c>
      <c r="CW72" t="s">
        <v>6307</v>
      </c>
      <c r="CX72" t="s">
        <v>189</v>
      </c>
      <c r="CY72" t="s">
        <v>6307</v>
      </c>
      <c r="CZ72" t="s">
        <v>189</v>
      </c>
      <c r="DA72">
        <v>2023</v>
      </c>
      <c r="DB72" s="139">
        <v>44970</v>
      </c>
      <c r="DC72">
        <v>2</v>
      </c>
      <c r="DD72">
        <v>8</v>
      </c>
      <c r="DE72" s="139">
        <v>44970</v>
      </c>
      <c r="DF72" t="s">
        <v>11589</v>
      </c>
      <c r="DG72" t="s">
        <v>11557</v>
      </c>
      <c r="DH72" t="s">
        <v>5999</v>
      </c>
      <c r="DI72" t="s">
        <v>9874</v>
      </c>
      <c r="DJ72" t="s">
        <v>6730</v>
      </c>
      <c r="DK72" t="s">
        <v>188</v>
      </c>
      <c r="DL72" t="s">
        <v>16</v>
      </c>
      <c r="DM72" t="s">
        <v>278</v>
      </c>
      <c r="DN72" t="s">
        <v>16</v>
      </c>
      <c r="DO72" t="s">
        <v>2051</v>
      </c>
      <c r="DP72" t="s">
        <v>16</v>
      </c>
      <c r="DQ72" t="s">
        <v>7515</v>
      </c>
      <c r="DR72" t="s">
        <v>10140</v>
      </c>
      <c r="DS72" t="s">
        <v>7516</v>
      </c>
      <c r="DT72" t="s">
        <v>11591</v>
      </c>
      <c r="EC72" s="66"/>
    </row>
    <row r="73" spans="1:133" x14ac:dyDescent="0.25">
      <c r="A73">
        <v>398</v>
      </c>
      <c r="B73" s="7">
        <v>44965</v>
      </c>
      <c r="C73" t="s">
        <v>189</v>
      </c>
      <c r="D73" t="s">
        <v>9817</v>
      </c>
      <c r="E73" t="s">
        <v>281</v>
      </c>
      <c r="F73" t="s">
        <v>181</v>
      </c>
      <c r="G73" t="s">
        <v>182</v>
      </c>
      <c r="H73" t="s">
        <v>1880</v>
      </c>
      <c r="I73">
        <v>3</v>
      </c>
      <c r="J73" t="s">
        <v>148</v>
      </c>
      <c r="K73" t="s">
        <v>11</v>
      </c>
      <c r="L73" t="s">
        <v>12</v>
      </c>
      <c r="M73">
        <v>11.3</v>
      </c>
      <c r="N73" t="s">
        <v>13</v>
      </c>
      <c r="O73" t="s">
        <v>49</v>
      </c>
      <c r="P73" t="s">
        <v>54</v>
      </c>
      <c r="Q73" t="s">
        <v>49</v>
      </c>
      <c r="R73" t="s">
        <v>16</v>
      </c>
      <c r="S73">
        <v>15</v>
      </c>
      <c r="T73" t="s">
        <v>15</v>
      </c>
      <c r="U73" t="s">
        <v>9817</v>
      </c>
      <c r="V73" t="s">
        <v>6236</v>
      </c>
      <c r="W73" t="s">
        <v>189</v>
      </c>
      <c r="X73" t="s">
        <v>189</v>
      </c>
      <c r="Y73" t="s">
        <v>1925</v>
      </c>
      <c r="Z73" t="s">
        <v>16</v>
      </c>
      <c r="AA73" t="s">
        <v>16</v>
      </c>
      <c r="AB73" t="s">
        <v>16</v>
      </c>
      <c r="AC73" t="s">
        <v>6310</v>
      </c>
      <c r="AD73" t="s">
        <v>282</v>
      </c>
      <c r="AE73" t="s">
        <v>106</v>
      </c>
      <c r="AF73" t="s">
        <v>1929</v>
      </c>
      <c r="AG73" t="s">
        <v>27</v>
      </c>
      <c r="AH73" t="s">
        <v>207</v>
      </c>
      <c r="AI73" t="s">
        <v>208</v>
      </c>
      <c r="AJ73" t="s">
        <v>16</v>
      </c>
      <c r="AK73" t="s">
        <v>16</v>
      </c>
      <c r="AL73">
        <v>10000</v>
      </c>
      <c r="AM73">
        <v>1.66</v>
      </c>
      <c r="AN73">
        <v>11.3</v>
      </c>
      <c r="AO73">
        <v>13.052</v>
      </c>
      <c r="AP73" t="s">
        <v>184</v>
      </c>
      <c r="AQ73" t="s">
        <v>6744</v>
      </c>
      <c r="AR73" t="s">
        <v>202</v>
      </c>
      <c r="AS73" t="s">
        <v>15</v>
      </c>
      <c r="AT73" t="s">
        <v>9802</v>
      </c>
      <c r="AU73" t="s">
        <v>9873</v>
      </c>
      <c r="AV73" t="s">
        <v>9855</v>
      </c>
      <c r="AW73" t="s">
        <v>11556</v>
      </c>
      <c r="AX73" t="s">
        <v>5998</v>
      </c>
      <c r="AY73" t="s">
        <v>4723</v>
      </c>
      <c r="AZ73" t="s">
        <v>4343</v>
      </c>
      <c r="BA73" t="s">
        <v>53</v>
      </c>
      <c r="BB73" t="s">
        <v>9845</v>
      </c>
      <c r="BC73" t="s">
        <v>9817</v>
      </c>
      <c r="BD73" t="s">
        <v>6177</v>
      </c>
      <c r="BE73" t="s">
        <v>4727</v>
      </c>
      <c r="BF73" t="s">
        <v>4496</v>
      </c>
      <c r="BG73" t="s">
        <v>9721</v>
      </c>
      <c r="BH73" t="s">
        <v>189</v>
      </c>
      <c r="BI73" t="s">
        <v>2410</v>
      </c>
      <c r="BJ73">
        <v>100</v>
      </c>
      <c r="BK73" t="s">
        <v>6236</v>
      </c>
      <c r="BL73" s="7">
        <v>44972</v>
      </c>
      <c r="BM73" s="7">
        <v>45337</v>
      </c>
      <c r="BN73" t="s">
        <v>6241</v>
      </c>
      <c r="BO73" t="s">
        <v>5011</v>
      </c>
      <c r="BP73" t="s">
        <v>16</v>
      </c>
      <c r="BQ73" t="s">
        <v>189</v>
      </c>
      <c r="BR73" s="7">
        <v>46068</v>
      </c>
      <c r="BS73" t="s">
        <v>2419</v>
      </c>
      <c r="BT73" t="s">
        <v>280</v>
      </c>
      <c r="BU73" t="s">
        <v>2459</v>
      </c>
      <c r="BV73" t="s">
        <v>189</v>
      </c>
      <c r="BW73" t="s">
        <v>189</v>
      </c>
      <c r="BX73" t="s">
        <v>16</v>
      </c>
      <c r="BY73" t="s">
        <v>189</v>
      </c>
      <c r="BZ73" t="s">
        <v>16</v>
      </c>
      <c r="CA73" t="s">
        <v>6475</v>
      </c>
      <c r="CB73" t="s">
        <v>9344</v>
      </c>
      <c r="CC73" t="s">
        <v>189</v>
      </c>
      <c r="CD73" t="s">
        <v>16</v>
      </c>
      <c r="CE73" t="s">
        <v>16</v>
      </c>
      <c r="CF73" t="s">
        <v>16</v>
      </c>
      <c r="CG73" t="s">
        <v>16</v>
      </c>
      <c r="CH73" t="s">
        <v>104</v>
      </c>
      <c r="CI73">
        <v>1</v>
      </c>
      <c r="CJ73">
        <v>1</v>
      </c>
      <c r="CK73">
        <v>1</v>
      </c>
      <c r="CL73" t="s">
        <v>6307</v>
      </c>
      <c r="CM73">
        <v>23005</v>
      </c>
      <c r="CN73" t="s">
        <v>16</v>
      </c>
      <c r="CO73" t="s">
        <v>148</v>
      </c>
      <c r="CP73" t="s">
        <v>16</v>
      </c>
      <c r="CQ73" t="s">
        <v>189</v>
      </c>
      <c r="CR73" t="s">
        <v>195</v>
      </c>
      <c r="CS73" s="7"/>
      <c r="CT73" s="7">
        <v>43797</v>
      </c>
      <c r="CU73" t="s">
        <v>17</v>
      </c>
      <c r="CV73" t="s">
        <v>17</v>
      </c>
      <c r="CW73" t="s">
        <v>6307</v>
      </c>
      <c r="CX73" t="s">
        <v>189</v>
      </c>
      <c r="CY73" t="s">
        <v>6307</v>
      </c>
      <c r="CZ73" t="s">
        <v>189</v>
      </c>
      <c r="DA73">
        <v>2023</v>
      </c>
      <c r="DB73" s="139">
        <v>44965</v>
      </c>
      <c r="DC73">
        <v>2</v>
      </c>
      <c r="DD73">
        <v>7</v>
      </c>
      <c r="DE73" s="139">
        <v>44963</v>
      </c>
      <c r="DF73" t="s">
        <v>11592</v>
      </c>
      <c r="DG73" t="s">
        <v>11557</v>
      </c>
      <c r="DH73" t="s">
        <v>6000</v>
      </c>
      <c r="DI73" t="s">
        <v>9874</v>
      </c>
      <c r="DJ73" t="s">
        <v>6741</v>
      </c>
      <c r="DK73" t="s">
        <v>252</v>
      </c>
      <c r="DL73" t="s">
        <v>9801</v>
      </c>
      <c r="DM73" t="s">
        <v>16</v>
      </c>
      <c r="DN73" t="s">
        <v>16</v>
      </c>
      <c r="DO73" t="s">
        <v>2052</v>
      </c>
      <c r="DP73" t="s">
        <v>16</v>
      </c>
      <c r="DQ73" t="s">
        <v>7520</v>
      </c>
      <c r="DR73" t="s">
        <v>10143</v>
      </c>
      <c r="DS73" t="s">
        <v>10144</v>
      </c>
      <c r="DT73" t="s">
        <v>11594</v>
      </c>
      <c r="EC73" s="66"/>
    </row>
    <row r="74" spans="1:133" x14ac:dyDescent="0.25">
      <c r="A74">
        <v>397</v>
      </c>
      <c r="B74" s="7">
        <v>44960</v>
      </c>
      <c r="C74" t="s">
        <v>189</v>
      </c>
      <c r="D74" t="s">
        <v>9817</v>
      </c>
      <c r="E74" t="s">
        <v>284</v>
      </c>
      <c r="F74" t="s">
        <v>199</v>
      </c>
      <c r="G74" t="s">
        <v>182</v>
      </c>
      <c r="H74" t="s">
        <v>1880</v>
      </c>
      <c r="I74">
        <v>2</v>
      </c>
      <c r="J74" t="s">
        <v>149</v>
      </c>
      <c r="K74" t="s">
        <v>11</v>
      </c>
      <c r="L74" t="s">
        <v>12</v>
      </c>
      <c r="M74">
        <v>5.6</v>
      </c>
      <c r="N74" t="s">
        <v>13</v>
      </c>
      <c r="O74" t="s">
        <v>56</v>
      </c>
      <c r="P74" t="s">
        <v>57</v>
      </c>
      <c r="Q74" t="s">
        <v>56</v>
      </c>
      <c r="R74" t="s">
        <v>16</v>
      </c>
      <c r="S74">
        <v>30</v>
      </c>
      <c r="T74" t="s">
        <v>15</v>
      </c>
      <c r="U74" t="s">
        <v>9817</v>
      </c>
      <c r="V74" t="s">
        <v>6236</v>
      </c>
      <c r="W74" t="s">
        <v>189</v>
      </c>
      <c r="X74" t="s">
        <v>189</v>
      </c>
      <c r="Y74" t="s">
        <v>1925</v>
      </c>
      <c r="Z74" t="s">
        <v>16</v>
      </c>
      <c r="AA74" t="s">
        <v>16</v>
      </c>
      <c r="AB74" t="s">
        <v>16</v>
      </c>
      <c r="AC74" t="s">
        <v>6310</v>
      </c>
      <c r="AD74" t="s">
        <v>285</v>
      </c>
      <c r="AE74" t="s">
        <v>106</v>
      </c>
      <c r="AF74" t="s">
        <v>1929</v>
      </c>
      <c r="AG74" t="s">
        <v>58</v>
      </c>
      <c r="AH74" t="s">
        <v>201</v>
      </c>
      <c r="AI74" t="s">
        <v>286</v>
      </c>
      <c r="AJ74" t="s">
        <v>16</v>
      </c>
      <c r="AK74" t="s">
        <v>16</v>
      </c>
      <c r="AL74">
        <v>83615</v>
      </c>
      <c r="AM74">
        <v>0.82</v>
      </c>
      <c r="AN74">
        <v>5.6</v>
      </c>
      <c r="AO74">
        <v>6.468</v>
      </c>
      <c r="AP74" t="s">
        <v>184</v>
      </c>
      <c r="AQ74" t="s">
        <v>6744</v>
      </c>
      <c r="AR74" t="s">
        <v>9667</v>
      </c>
      <c r="AS74" t="s">
        <v>15</v>
      </c>
      <c r="AT74" t="s">
        <v>9802</v>
      </c>
      <c r="AU74" t="s">
        <v>9873</v>
      </c>
      <c r="AV74" t="s">
        <v>9855</v>
      </c>
      <c r="AW74" t="s">
        <v>11556</v>
      </c>
      <c r="AX74" t="s">
        <v>5998</v>
      </c>
      <c r="AY74" t="s">
        <v>4723</v>
      </c>
      <c r="AZ74" t="s">
        <v>6856</v>
      </c>
      <c r="BA74" t="s">
        <v>55</v>
      </c>
      <c r="BB74" t="s">
        <v>9845</v>
      </c>
      <c r="BC74" t="s">
        <v>9817</v>
      </c>
      <c r="BD74" t="s">
        <v>6121</v>
      </c>
      <c r="BE74" t="s">
        <v>4727</v>
      </c>
      <c r="BF74" t="s">
        <v>4497</v>
      </c>
      <c r="BG74" t="s">
        <v>9722</v>
      </c>
      <c r="BH74" t="s">
        <v>189</v>
      </c>
      <c r="BI74" t="s">
        <v>2410</v>
      </c>
      <c r="BJ74">
        <v>100</v>
      </c>
      <c r="BK74" t="s">
        <v>6236</v>
      </c>
      <c r="BL74" s="7">
        <v>44965</v>
      </c>
      <c r="BM74" s="7">
        <v>45330</v>
      </c>
      <c r="BN74" t="s">
        <v>6241</v>
      </c>
      <c r="BO74" t="s">
        <v>5027</v>
      </c>
      <c r="BP74" t="s">
        <v>16</v>
      </c>
      <c r="BQ74" t="s">
        <v>189</v>
      </c>
      <c r="BR74" s="7">
        <v>46056</v>
      </c>
      <c r="BS74" t="s">
        <v>2419</v>
      </c>
      <c r="BT74" t="s">
        <v>2690</v>
      </c>
      <c r="BU74" t="s">
        <v>2428</v>
      </c>
      <c r="BV74" t="s">
        <v>189</v>
      </c>
      <c r="BW74" t="s">
        <v>189</v>
      </c>
      <c r="BX74" t="s">
        <v>16</v>
      </c>
      <c r="BY74" t="s">
        <v>189</v>
      </c>
      <c r="BZ74" t="s">
        <v>16</v>
      </c>
      <c r="CA74" t="s">
        <v>6476</v>
      </c>
      <c r="CB74" t="s">
        <v>9344</v>
      </c>
      <c r="CC74" t="s">
        <v>189</v>
      </c>
      <c r="CD74" t="s">
        <v>16</v>
      </c>
      <c r="CE74" t="s">
        <v>16</v>
      </c>
      <c r="CF74" t="s">
        <v>16</v>
      </c>
      <c r="CG74" t="s">
        <v>16</v>
      </c>
      <c r="CH74" t="s">
        <v>138</v>
      </c>
      <c r="CI74">
        <v>1</v>
      </c>
      <c r="CJ74">
        <v>1</v>
      </c>
      <c r="CK74">
        <v>1</v>
      </c>
      <c r="CL74" t="s">
        <v>6307</v>
      </c>
      <c r="CM74">
        <v>23004</v>
      </c>
      <c r="CN74" t="s">
        <v>16</v>
      </c>
      <c r="CO74" t="s">
        <v>149</v>
      </c>
      <c r="CP74" t="s">
        <v>16</v>
      </c>
      <c r="CQ74" t="s">
        <v>189</v>
      </c>
      <c r="CR74" t="s">
        <v>195</v>
      </c>
      <c r="CS74" s="7"/>
      <c r="CT74" s="7">
        <v>43692</v>
      </c>
      <c r="CU74" t="s">
        <v>17</v>
      </c>
      <c r="CV74" t="s">
        <v>17</v>
      </c>
      <c r="CW74" t="s">
        <v>6307</v>
      </c>
      <c r="CX74" t="s">
        <v>189</v>
      </c>
      <c r="CY74" t="s">
        <v>6307</v>
      </c>
      <c r="CZ74" t="s">
        <v>189</v>
      </c>
      <c r="DA74">
        <v>2023</v>
      </c>
      <c r="DB74" s="139">
        <v>44960</v>
      </c>
      <c r="DC74">
        <v>2</v>
      </c>
      <c r="DD74">
        <v>6</v>
      </c>
      <c r="DE74" s="139">
        <v>44956</v>
      </c>
      <c r="DF74" t="s">
        <v>11596</v>
      </c>
      <c r="DG74" t="s">
        <v>11557</v>
      </c>
      <c r="DH74" t="s">
        <v>6001</v>
      </c>
      <c r="DI74" t="s">
        <v>9874</v>
      </c>
      <c r="DJ74" t="s">
        <v>6741</v>
      </c>
      <c r="DK74" t="s">
        <v>252</v>
      </c>
      <c r="DL74" t="s">
        <v>9801</v>
      </c>
      <c r="DM74" t="s">
        <v>16</v>
      </c>
      <c r="DN74" t="s">
        <v>16</v>
      </c>
      <c r="DO74" t="s">
        <v>2052</v>
      </c>
      <c r="DP74" t="s">
        <v>16</v>
      </c>
      <c r="DQ74" t="s">
        <v>7524</v>
      </c>
      <c r="DR74" t="s">
        <v>10146</v>
      </c>
      <c r="DS74" t="s">
        <v>10147</v>
      </c>
      <c r="DT74" t="s">
        <v>11597</v>
      </c>
      <c r="EC74" s="66"/>
    </row>
    <row r="75" spans="1:133" x14ac:dyDescent="0.25">
      <c r="A75">
        <v>396</v>
      </c>
      <c r="B75" s="7">
        <v>44938</v>
      </c>
      <c r="C75" t="s">
        <v>189</v>
      </c>
      <c r="D75" t="s">
        <v>9817</v>
      </c>
      <c r="E75" t="s">
        <v>294</v>
      </c>
      <c r="F75" t="s">
        <v>199</v>
      </c>
      <c r="G75" t="s">
        <v>182</v>
      </c>
      <c r="H75" t="s">
        <v>1882</v>
      </c>
      <c r="I75">
        <v>1</v>
      </c>
      <c r="J75" t="s">
        <v>6877</v>
      </c>
      <c r="K75" t="s">
        <v>11</v>
      </c>
      <c r="L75" t="s">
        <v>12</v>
      </c>
      <c r="M75">
        <v>6</v>
      </c>
      <c r="N75" t="s">
        <v>13</v>
      </c>
      <c r="O75" t="s">
        <v>63</v>
      </c>
      <c r="P75" t="s">
        <v>16</v>
      </c>
      <c r="Q75" t="s">
        <v>63</v>
      </c>
      <c r="R75" t="s">
        <v>16</v>
      </c>
      <c r="S75"/>
      <c r="T75" t="s">
        <v>15</v>
      </c>
      <c r="U75" t="s">
        <v>9817</v>
      </c>
      <c r="V75" t="s">
        <v>6236</v>
      </c>
      <c r="W75" t="s">
        <v>189</v>
      </c>
      <c r="X75" t="s">
        <v>189</v>
      </c>
      <c r="Y75" t="s">
        <v>1925</v>
      </c>
      <c r="Z75" t="s">
        <v>16</v>
      </c>
      <c r="AA75" t="s">
        <v>16</v>
      </c>
      <c r="AB75" t="s">
        <v>16</v>
      </c>
      <c r="AC75" t="s">
        <v>6307</v>
      </c>
      <c r="AD75" t="s">
        <v>295</v>
      </c>
      <c r="AE75" t="s">
        <v>11</v>
      </c>
      <c r="AF75" t="s">
        <v>1926</v>
      </c>
      <c r="AG75" t="s">
        <v>37</v>
      </c>
      <c r="AH75" t="s">
        <v>261</v>
      </c>
      <c r="AI75" t="s">
        <v>16</v>
      </c>
      <c r="AJ75" t="s">
        <v>16</v>
      </c>
      <c r="AK75" t="s">
        <v>16</v>
      </c>
      <c r="AL75">
        <v>221887</v>
      </c>
      <c r="AM75">
        <v>0.89</v>
      </c>
      <c r="AN75">
        <v>6</v>
      </c>
      <c r="AO75">
        <v>6.9539999999999997</v>
      </c>
      <c r="AP75" t="s">
        <v>240</v>
      </c>
      <c r="AQ75" t="s">
        <v>5653</v>
      </c>
      <c r="AR75" t="s">
        <v>9682</v>
      </c>
      <c r="AS75" t="s">
        <v>15</v>
      </c>
      <c r="AT75" t="s">
        <v>9802</v>
      </c>
      <c r="AU75" t="s">
        <v>9873</v>
      </c>
      <c r="AV75" t="s">
        <v>9855</v>
      </c>
      <c r="AW75" t="s">
        <v>11556</v>
      </c>
      <c r="AX75" t="s">
        <v>6003</v>
      </c>
      <c r="AY75" t="s">
        <v>16</v>
      </c>
      <c r="AZ75" t="s">
        <v>6841</v>
      </c>
      <c r="BA75" t="s">
        <v>62</v>
      </c>
      <c r="BB75" t="s">
        <v>9846</v>
      </c>
      <c r="BC75" t="s">
        <v>9817</v>
      </c>
      <c r="BD75" t="s">
        <v>6181</v>
      </c>
      <c r="BE75" t="s">
        <v>4727</v>
      </c>
      <c r="BF75" t="s">
        <v>4497</v>
      </c>
      <c r="BG75" t="s">
        <v>9425</v>
      </c>
      <c r="BH75" t="s">
        <v>189</v>
      </c>
      <c r="BI75" t="s">
        <v>2410</v>
      </c>
      <c r="BJ75">
        <v>100</v>
      </c>
      <c r="BK75" t="s">
        <v>6236</v>
      </c>
      <c r="BL75" s="7">
        <v>44943</v>
      </c>
      <c r="BM75" s="7">
        <v>45308</v>
      </c>
      <c r="BN75" t="s">
        <v>6241</v>
      </c>
      <c r="BO75" t="s">
        <v>5009</v>
      </c>
      <c r="BP75" t="s">
        <v>16</v>
      </c>
      <c r="BQ75" t="s">
        <v>189</v>
      </c>
      <c r="BR75" s="7">
        <v>46039</v>
      </c>
      <c r="BS75" t="s">
        <v>2419</v>
      </c>
      <c r="BT75" t="s">
        <v>294</v>
      </c>
      <c r="BU75" t="s">
        <v>189</v>
      </c>
      <c r="BV75" t="s">
        <v>189</v>
      </c>
      <c r="BW75" t="s">
        <v>189</v>
      </c>
      <c r="BX75" t="s">
        <v>16</v>
      </c>
      <c r="BY75" t="s">
        <v>189</v>
      </c>
      <c r="BZ75" t="s">
        <v>16</v>
      </c>
      <c r="CA75" t="s">
        <v>6477</v>
      </c>
      <c r="CB75" t="s">
        <v>9344</v>
      </c>
      <c r="CC75" t="s">
        <v>189</v>
      </c>
      <c r="CD75" t="s">
        <v>16</v>
      </c>
      <c r="CE75" t="s">
        <v>16</v>
      </c>
      <c r="CF75" t="s">
        <v>16</v>
      </c>
      <c r="CG75" t="s">
        <v>16</v>
      </c>
      <c r="CH75" t="s">
        <v>137</v>
      </c>
      <c r="CI75">
        <v>1</v>
      </c>
      <c r="CJ75">
        <v>1</v>
      </c>
      <c r="CK75">
        <v>1</v>
      </c>
      <c r="CL75" t="s">
        <v>6307</v>
      </c>
      <c r="CM75">
        <v>23002</v>
      </c>
      <c r="CN75" t="s">
        <v>16</v>
      </c>
      <c r="CO75" t="s">
        <v>6877</v>
      </c>
      <c r="CP75" t="s">
        <v>6878</v>
      </c>
      <c r="CQ75" t="s">
        <v>189</v>
      </c>
      <c r="CR75" t="s">
        <v>16</v>
      </c>
      <c r="CS75" s="7"/>
      <c r="CT75" s="7">
        <v>44938</v>
      </c>
      <c r="CU75" t="s">
        <v>29</v>
      </c>
      <c r="CV75" t="s">
        <v>29</v>
      </c>
      <c r="CW75" t="s">
        <v>6307</v>
      </c>
      <c r="CX75" t="s">
        <v>189</v>
      </c>
      <c r="CY75" t="s">
        <v>6307</v>
      </c>
      <c r="CZ75" t="s">
        <v>189</v>
      </c>
      <c r="DA75">
        <v>2023</v>
      </c>
      <c r="DB75" s="139">
        <v>44938</v>
      </c>
      <c r="DC75">
        <v>1</v>
      </c>
      <c r="DD75">
        <v>3</v>
      </c>
      <c r="DE75" s="139">
        <v>44935</v>
      </c>
      <c r="DF75" t="s">
        <v>11600</v>
      </c>
      <c r="DG75" t="s">
        <v>11557</v>
      </c>
      <c r="DH75" t="s">
        <v>6004</v>
      </c>
      <c r="DI75" t="s">
        <v>9874</v>
      </c>
      <c r="DJ75" t="s">
        <v>6741</v>
      </c>
      <c r="DK75" t="s">
        <v>188</v>
      </c>
      <c r="DL75" t="s">
        <v>16</v>
      </c>
      <c r="DM75" t="s">
        <v>16</v>
      </c>
      <c r="DN75" t="s">
        <v>16</v>
      </c>
      <c r="DO75" t="s">
        <v>2052</v>
      </c>
      <c r="DP75" t="s">
        <v>16</v>
      </c>
      <c r="DQ75" t="s">
        <v>7538</v>
      </c>
      <c r="DR75" t="s">
        <v>10156</v>
      </c>
      <c r="DS75" t="s">
        <v>10158</v>
      </c>
      <c r="DT75" t="s">
        <v>10889</v>
      </c>
      <c r="EC75" s="66"/>
    </row>
    <row r="76" spans="1:133" x14ac:dyDescent="0.25">
      <c r="A76">
        <v>395</v>
      </c>
      <c r="B76" s="7">
        <v>44938</v>
      </c>
      <c r="C76" t="s">
        <v>189</v>
      </c>
      <c r="D76" t="s">
        <v>189</v>
      </c>
      <c r="E76" t="s">
        <v>289</v>
      </c>
      <c r="F76" t="s">
        <v>181</v>
      </c>
      <c r="G76" t="s">
        <v>182</v>
      </c>
      <c r="H76" t="s">
        <v>1880</v>
      </c>
      <c r="I76">
        <v>1</v>
      </c>
      <c r="J76" t="s">
        <v>6262</v>
      </c>
      <c r="K76" t="s">
        <v>11</v>
      </c>
      <c r="L76" t="s">
        <v>100</v>
      </c>
      <c r="M76">
        <v>1.9</v>
      </c>
      <c r="N76" t="s">
        <v>13</v>
      </c>
      <c r="O76" t="s">
        <v>290</v>
      </c>
      <c r="P76" t="s">
        <v>16</v>
      </c>
      <c r="Q76" t="s">
        <v>16</v>
      </c>
      <c r="R76" t="s">
        <v>16</v>
      </c>
      <c r="S76"/>
      <c r="T76" t="s">
        <v>32</v>
      </c>
      <c r="U76" t="s">
        <v>16</v>
      </c>
      <c r="V76" t="s">
        <v>6282</v>
      </c>
      <c r="W76" t="s">
        <v>189</v>
      </c>
      <c r="X76" t="s">
        <v>189</v>
      </c>
      <c r="Y76" t="s">
        <v>1925</v>
      </c>
      <c r="Z76" t="s">
        <v>16</v>
      </c>
      <c r="AA76" t="s">
        <v>16</v>
      </c>
      <c r="AB76" t="s">
        <v>16</v>
      </c>
      <c r="AC76" t="s">
        <v>6310</v>
      </c>
      <c r="AD76" t="s">
        <v>291</v>
      </c>
      <c r="AE76" t="s">
        <v>11</v>
      </c>
      <c r="AF76" t="s">
        <v>1926</v>
      </c>
      <c r="AG76" t="s">
        <v>74</v>
      </c>
      <c r="AH76" t="s">
        <v>292</v>
      </c>
      <c r="AI76" t="s">
        <v>16</v>
      </c>
      <c r="AJ76" t="s">
        <v>16</v>
      </c>
      <c r="AK76" t="s">
        <v>16</v>
      </c>
      <c r="AL76">
        <v>1000</v>
      </c>
      <c r="AM76">
        <v>1.9</v>
      </c>
      <c r="AN76">
        <v>12.79</v>
      </c>
      <c r="AO76">
        <v>14.837</v>
      </c>
      <c r="AP76" t="s">
        <v>184</v>
      </c>
      <c r="AQ76" t="s">
        <v>6745</v>
      </c>
      <c r="AR76" t="s">
        <v>16</v>
      </c>
      <c r="AS76" t="s">
        <v>32</v>
      </c>
      <c r="AT76" t="s">
        <v>9802</v>
      </c>
      <c r="AU76" t="s">
        <v>9873</v>
      </c>
      <c r="AV76" t="s">
        <v>9855</v>
      </c>
      <c r="AW76" t="s">
        <v>11556</v>
      </c>
      <c r="AX76" t="s">
        <v>6003</v>
      </c>
      <c r="AY76" t="s">
        <v>4723</v>
      </c>
      <c r="AZ76" t="s">
        <v>6857</v>
      </c>
      <c r="BA76" t="s">
        <v>288</v>
      </c>
      <c r="BB76" t="s">
        <v>9846</v>
      </c>
      <c r="BC76" t="s">
        <v>4465</v>
      </c>
      <c r="BD76" t="s">
        <v>4505</v>
      </c>
      <c r="BE76" t="s">
        <v>4727</v>
      </c>
      <c r="BF76" t="s">
        <v>4496</v>
      </c>
      <c r="BG76" t="s">
        <v>9723</v>
      </c>
      <c r="BH76" t="s">
        <v>189</v>
      </c>
      <c r="BI76" t="s">
        <v>2410</v>
      </c>
      <c r="BJ76">
        <v>97.57</v>
      </c>
      <c r="BK76" t="s">
        <v>6282</v>
      </c>
      <c r="BL76" s="7">
        <v>44827</v>
      </c>
      <c r="BM76" s="7">
        <v>45008</v>
      </c>
      <c r="BN76" t="s">
        <v>6242</v>
      </c>
      <c r="BO76" t="s">
        <v>5028</v>
      </c>
      <c r="BP76" t="s">
        <v>16</v>
      </c>
      <c r="BQ76" t="s">
        <v>189</v>
      </c>
      <c r="BR76" s="7">
        <v>45923</v>
      </c>
      <c r="BS76" t="s">
        <v>2414</v>
      </c>
      <c r="BT76" t="s">
        <v>2713</v>
      </c>
      <c r="BU76" t="s">
        <v>2435</v>
      </c>
      <c r="BV76" t="s">
        <v>189</v>
      </c>
      <c r="BW76" t="s">
        <v>189</v>
      </c>
      <c r="BX76" t="s">
        <v>16</v>
      </c>
      <c r="BY76" t="s">
        <v>189</v>
      </c>
      <c r="BZ76" t="s">
        <v>16</v>
      </c>
      <c r="CA76" t="s">
        <v>189</v>
      </c>
      <c r="CB76" t="s">
        <v>9344</v>
      </c>
      <c r="CC76" t="s">
        <v>189</v>
      </c>
      <c r="CD76" t="s">
        <v>16</v>
      </c>
      <c r="CE76" t="s">
        <v>16</v>
      </c>
      <c r="CF76" t="s">
        <v>16</v>
      </c>
      <c r="CG76" t="s">
        <v>16</v>
      </c>
      <c r="CH76" t="s">
        <v>13</v>
      </c>
      <c r="CI76">
        <v>1</v>
      </c>
      <c r="CJ76">
        <v>1</v>
      </c>
      <c r="CK76">
        <v>1</v>
      </c>
      <c r="CL76" t="s">
        <v>6307</v>
      </c>
      <c r="CM76">
        <v>23003</v>
      </c>
      <c r="CN76" t="s">
        <v>16</v>
      </c>
      <c r="CO76" t="s">
        <v>6262</v>
      </c>
      <c r="CP76" t="s">
        <v>16</v>
      </c>
      <c r="CQ76" t="s">
        <v>189</v>
      </c>
      <c r="CR76" t="s">
        <v>189</v>
      </c>
      <c r="CS76" s="7"/>
      <c r="CT76" s="7">
        <v>43123</v>
      </c>
      <c r="CU76" t="s">
        <v>34</v>
      </c>
      <c r="CV76" t="s">
        <v>6745</v>
      </c>
      <c r="CW76" t="s">
        <v>6307</v>
      </c>
      <c r="CX76" t="s">
        <v>189</v>
      </c>
      <c r="CY76" t="s">
        <v>6307</v>
      </c>
      <c r="CZ76" t="s">
        <v>189</v>
      </c>
      <c r="DA76">
        <v>2023</v>
      </c>
      <c r="DB76" s="139">
        <v>44938</v>
      </c>
      <c r="DC76">
        <v>1</v>
      </c>
      <c r="DD76">
        <v>3</v>
      </c>
      <c r="DE76" s="139">
        <v>44935</v>
      </c>
      <c r="DF76" t="s">
        <v>11600</v>
      </c>
      <c r="DG76" t="s">
        <v>11557</v>
      </c>
      <c r="DH76" t="s">
        <v>6004</v>
      </c>
      <c r="DI76" t="s">
        <v>9874</v>
      </c>
      <c r="DJ76" t="s">
        <v>6730</v>
      </c>
      <c r="DK76" t="s">
        <v>188</v>
      </c>
      <c r="DL76" t="s">
        <v>16</v>
      </c>
      <c r="DM76" t="s">
        <v>291</v>
      </c>
      <c r="DN76" t="s">
        <v>16</v>
      </c>
      <c r="DO76" t="s">
        <v>2051</v>
      </c>
      <c r="DP76" t="s">
        <v>16</v>
      </c>
      <c r="DQ76" t="s">
        <v>7546</v>
      </c>
      <c r="DR76" t="s">
        <v>10156</v>
      </c>
      <c r="DS76" t="s">
        <v>7547</v>
      </c>
      <c r="DT76" t="s">
        <v>11606</v>
      </c>
      <c r="EC76" s="66"/>
    </row>
    <row r="77" spans="1:133" x14ac:dyDescent="0.25">
      <c r="A77">
        <v>394</v>
      </c>
      <c r="B77" s="7">
        <v>44936</v>
      </c>
      <c r="C77" t="s">
        <v>9887</v>
      </c>
      <c r="D77" t="s">
        <v>4464</v>
      </c>
      <c r="E77" t="s">
        <v>2747</v>
      </c>
      <c r="F77" t="s">
        <v>181</v>
      </c>
      <c r="G77" t="s">
        <v>182</v>
      </c>
      <c r="H77" t="s">
        <v>1882</v>
      </c>
      <c r="I77">
        <v>2</v>
      </c>
      <c r="J77" t="s">
        <v>7135</v>
      </c>
      <c r="K77" t="s">
        <v>127</v>
      </c>
      <c r="L77" t="s">
        <v>12</v>
      </c>
      <c r="M77">
        <v>20</v>
      </c>
      <c r="N77" t="s">
        <v>137</v>
      </c>
      <c r="O77" t="s">
        <v>298</v>
      </c>
      <c r="P77" t="s">
        <v>299</v>
      </c>
      <c r="Q77" t="s">
        <v>298</v>
      </c>
      <c r="R77" t="s">
        <v>16</v>
      </c>
      <c r="S77">
        <v>45</v>
      </c>
      <c r="T77" t="s">
        <v>15</v>
      </c>
      <c r="U77" t="s">
        <v>5521</v>
      </c>
      <c r="V77" t="s">
        <v>6282</v>
      </c>
      <c r="W77" t="s">
        <v>189</v>
      </c>
      <c r="X77" t="s">
        <v>189</v>
      </c>
      <c r="Y77" t="s">
        <v>4341</v>
      </c>
      <c r="Z77" t="s">
        <v>16</v>
      </c>
      <c r="AA77" t="s">
        <v>16</v>
      </c>
      <c r="AB77" t="s">
        <v>16</v>
      </c>
      <c r="AC77" t="s">
        <v>6310</v>
      </c>
      <c r="AD77" t="s">
        <v>300</v>
      </c>
      <c r="AE77" t="s">
        <v>127</v>
      </c>
      <c r="AF77" t="s">
        <v>1926</v>
      </c>
      <c r="AG77" t="s">
        <v>129</v>
      </c>
      <c r="AH77" t="s">
        <v>251</v>
      </c>
      <c r="AI77" t="s">
        <v>16</v>
      </c>
      <c r="AJ77" t="s">
        <v>16</v>
      </c>
      <c r="AK77" t="s">
        <v>16</v>
      </c>
      <c r="AL77">
        <v>0</v>
      </c>
      <c r="AM77">
        <v>2.96</v>
      </c>
      <c r="AN77">
        <v>20</v>
      </c>
      <c r="AO77">
        <v>23</v>
      </c>
      <c r="AP77" t="s">
        <v>301</v>
      </c>
      <c r="AQ77" t="s">
        <v>5653</v>
      </c>
      <c r="AR77" t="s">
        <v>9678</v>
      </c>
      <c r="AS77" t="s">
        <v>15</v>
      </c>
      <c r="AT77" t="s">
        <v>4840</v>
      </c>
      <c r="AU77" t="s">
        <v>6824</v>
      </c>
      <c r="AV77" t="s">
        <v>9855</v>
      </c>
      <c r="AW77" t="s">
        <v>11556</v>
      </c>
      <c r="AX77" t="s">
        <v>6003</v>
      </c>
      <c r="AY77" t="s">
        <v>16</v>
      </c>
      <c r="AZ77" t="s">
        <v>9423</v>
      </c>
      <c r="BA77" t="s">
        <v>296</v>
      </c>
      <c r="BB77" t="s">
        <v>9846</v>
      </c>
      <c r="BC77" t="s">
        <v>5521</v>
      </c>
      <c r="BD77" t="s">
        <v>6123</v>
      </c>
      <c r="BE77" t="s">
        <v>4726</v>
      </c>
      <c r="BF77" t="s">
        <v>4496</v>
      </c>
      <c r="BG77" t="s">
        <v>9724</v>
      </c>
      <c r="BH77" t="s">
        <v>189</v>
      </c>
      <c r="BI77" t="s">
        <v>2410</v>
      </c>
      <c r="BJ77">
        <v>100</v>
      </c>
      <c r="BK77" t="s">
        <v>6282</v>
      </c>
      <c r="BL77" s="7">
        <v>44943</v>
      </c>
      <c r="BM77" s="7">
        <v>45124</v>
      </c>
      <c r="BN77" t="s">
        <v>6241</v>
      </c>
      <c r="BO77" t="s">
        <v>5029</v>
      </c>
      <c r="BP77" t="s">
        <v>16</v>
      </c>
      <c r="BQ77" t="s">
        <v>4853</v>
      </c>
      <c r="BR77" s="7">
        <v>45674</v>
      </c>
      <c r="BS77" t="s">
        <v>2414</v>
      </c>
      <c r="BT77" t="s">
        <v>2747</v>
      </c>
      <c r="BU77" t="s">
        <v>189</v>
      </c>
      <c r="BV77" t="s">
        <v>189</v>
      </c>
      <c r="BW77" t="s">
        <v>189</v>
      </c>
      <c r="BX77" t="s">
        <v>16</v>
      </c>
      <c r="BY77" t="s">
        <v>189</v>
      </c>
      <c r="BZ77" t="s">
        <v>16</v>
      </c>
      <c r="CA77" t="s">
        <v>9398</v>
      </c>
      <c r="CB77" t="s">
        <v>9344</v>
      </c>
      <c r="CC77" t="s">
        <v>189</v>
      </c>
      <c r="CD77" t="s">
        <v>4628</v>
      </c>
      <c r="CE77" t="s">
        <v>10742</v>
      </c>
      <c r="CF77" t="s">
        <v>199</v>
      </c>
      <c r="CG77" t="s">
        <v>16</v>
      </c>
      <c r="CH77" t="s">
        <v>121</v>
      </c>
      <c r="CI77">
        <v>1</v>
      </c>
      <c r="CJ77">
        <v>1</v>
      </c>
      <c r="CK77">
        <v>1</v>
      </c>
      <c r="CL77" t="s">
        <v>6307</v>
      </c>
      <c r="CM77">
        <v>23001</v>
      </c>
      <c r="CN77" t="s">
        <v>16</v>
      </c>
      <c r="CO77" t="s">
        <v>297</v>
      </c>
      <c r="CP77" t="s">
        <v>9680</v>
      </c>
      <c r="CQ77" t="s">
        <v>9681</v>
      </c>
      <c r="CR77" t="s">
        <v>16</v>
      </c>
      <c r="CS77" s="7"/>
      <c r="CT77" s="7">
        <v>42138</v>
      </c>
      <c r="CU77" t="s">
        <v>29</v>
      </c>
      <c r="CV77" t="s">
        <v>29</v>
      </c>
      <c r="CW77" t="s">
        <v>6307</v>
      </c>
      <c r="CX77" t="s">
        <v>189</v>
      </c>
      <c r="CY77" t="s">
        <v>6307</v>
      </c>
      <c r="CZ77" t="s">
        <v>189</v>
      </c>
      <c r="DA77">
        <v>2023</v>
      </c>
      <c r="DB77" s="139">
        <v>44936</v>
      </c>
      <c r="DC77">
        <v>1</v>
      </c>
      <c r="DD77">
        <v>3</v>
      </c>
      <c r="DE77" s="139">
        <v>44935</v>
      </c>
      <c r="DF77" t="s">
        <v>11600</v>
      </c>
      <c r="DG77" t="s">
        <v>11557</v>
      </c>
      <c r="DH77" t="s">
        <v>6004</v>
      </c>
      <c r="DI77" t="s">
        <v>9874</v>
      </c>
      <c r="DJ77" t="s">
        <v>6234</v>
      </c>
      <c r="DK77" t="s">
        <v>252</v>
      </c>
      <c r="DL77" t="s">
        <v>9800</v>
      </c>
      <c r="DM77" t="s">
        <v>16</v>
      </c>
      <c r="DN77" t="s">
        <v>16</v>
      </c>
      <c r="DO77" t="s">
        <v>2052</v>
      </c>
      <c r="DP77" t="s">
        <v>9887</v>
      </c>
      <c r="DQ77" t="s">
        <v>7560</v>
      </c>
      <c r="DR77" t="s">
        <v>10162</v>
      </c>
      <c r="DS77" t="s">
        <v>7561</v>
      </c>
      <c r="DT77" t="s">
        <v>10894</v>
      </c>
      <c r="EC77" s="66"/>
    </row>
    <row r="78" spans="1:133" x14ac:dyDescent="0.25">
      <c r="A78">
        <v>393</v>
      </c>
      <c r="B78" s="7">
        <v>44915</v>
      </c>
      <c r="C78" t="s">
        <v>189</v>
      </c>
      <c r="D78" t="s">
        <v>9817</v>
      </c>
      <c r="E78" t="s">
        <v>2783</v>
      </c>
      <c r="F78" t="s">
        <v>181</v>
      </c>
      <c r="G78" t="s">
        <v>182</v>
      </c>
      <c r="H78" t="s">
        <v>1881</v>
      </c>
      <c r="I78">
        <v>1</v>
      </c>
      <c r="J78" t="s">
        <v>76</v>
      </c>
      <c r="K78" t="s">
        <v>11</v>
      </c>
      <c r="L78" t="s">
        <v>12</v>
      </c>
      <c r="M78">
        <v>9.6999999999999993</v>
      </c>
      <c r="N78" t="s">
        <v>13</v>
      </c>
      <c r="O78" t="s">
        <v>77</v>
      </c>
      <c r="P78" t="s">
        <v>16</v>
      </c>
      <c r="Q78" t="s">
        <v>77</v>
      </c>
      <c r="R78" t="s">
        <v>16</v>
      </c>
      <c r="S78"/>
      <c r="T78" t="s">
        <v>22</v>
      </c>
      <c r="U78" t="s">
        <v>9817</v>
      </c>
      <c r="V78" t="s">
        <v>6236</v>
      </c>
      <c r="W78" t="s">
        <v>189</v>
      </c>
      <c r="X78" t="s">
        <v>189</v>
      </c>
      <c r="Y78" t="s">
        <v>1925</v>
      </c>
      <c r="Z78" t="s">
        <v>16</v>
      </c>
      <c r="AA78" t="s">
        <v>16</v>
      </c>
      <c r="AB78" t="s">
        <v>16</v>
      </c>
      <c r="AC78" t="s">
        <v>6307</v>
      </c>
      <c r="AD78" t="s">
        <v>302</v>
      </c>
      <c r="AE78" t="s">
        <v>11</v>
      </c>
      <c r="AF78" t="s">
        <v>1929</v>
      </c>
      <c r="AG78" t="s">
        <v>50</v>
      </c>
      <c r="AH78" t="s">
        <v>303</v>
      </c>
      <c r="AI78" t="s">
        <v>16</v>
      </c>
      <c r="AJ78" t="s">
        <v>304</v>
      </c>
      <c r="AK78" t="s">
        <v>9708</v>
      </c>
      <c r="AL78">
        <v>15000</v>
      </c>
      <c r="AM78">
        <v>1.4</v>
      </c>
      <c r="AN78">
        <v>9.6999999999999993</v>
      </c>
      <c r="AO78">
        <v>10.845000000000001</v>
      </c>
      <c r="AP78" t="s">
        <v>184</v>
      </c>
      <c r="AQ78" t="s">
        <v>6744</v>
      </c>
      <c r="AR78" t="s">
        <v>9667</v>
      </c>
      <c r="AS78" t="s">
        <v>22</v>
      </c>
      <c r="AT78" t="s">
        <v>9802</v>
      </c>
      <c r="AU78" t="s">
        <v>9873</v>
      </c>
      <c r="AV78" t="s">
        <v>9857</v>
      </c>
      <c r="AW78" t="s">
        <v>11366</v>
      </c>
      <c r="AX78" t="s">
        <v>6007</v>
      </c>
      <c r="AY78" t="s">
        <v>4723</v>
      </c>
      <c r="AZ78" t="s">
        <v>6858</v>
      </c>
      <c r="BA78" t="s">
        <v>75</v>
      </c>
      <c r="BB78" t="s">
        <v>6065</v>
      </c>
      <c r="BC78" t="s">
        <v>9817</v>
      </c>
      <c r="BD78" t="s">
        <v>6192</v>
      </c>
      <c r="BE78" t="s">
        <v>4727</v>
      </c>
      <c r="BF78" t="s">
        <v>4496</v>
      </c>
      <c r="BG78" t="s">
        <v>9426</v>
      </c>
      <c r="BH78" t="s">
        <v>189</v>
      </c>
      <c r="BI78" t="s">
        <v>2410</v>
      </c>
      <c r="BJ78">
        <v>100</v>
      </c>
      <c r="BK78" t="s">
        <v>6236</v>
      </c>
      <c r="BL78" s="7">
        <v>44918</v>
      </c>
      <c r="BM78" s="7">
        <v>45100</v>
      </c>
      <c r="BN78" t="s">
        <v>6241</v>
      </c>
      <c r="BO78" t="s">
        <v>5030</v>
      </c>
      <c r="BP78" t="s">
        <v>16</v>
      </c>
      <c r="BQ78" t="s">
        <v>189</v>
      </c>
      <c r="BR78" s="7">
        <v>46014</v>
      </c>
      <c r="BS78" t="s">
        <v>2414</v>
      </c>
      <c r="BT78" t="s">
        <v>2783</v>
      </c>
      <c r="BU78" t="s">
        <v>189</v>
      </c>
      <c r="BV78" t="s">
        <v>189</v>
      </c>
      <c r="BW78" t="s">
        <v>189</v>
      </c>
      <c r="BX78" t="s">
        <v>16</v>
      </c>
      <c r="BY78" t="s">
        <v>189</v>
      </c>
      <c r="BZ78" t="s">
        <v>16</v>
      </c>
      <c r="CA78" t="s">
        <v>6446</v>
      </c>
      <c r="CB78" t="s">
        <v>9344</v>
      </c>
      <c r="CC78" t="s">
        <v>189</v>
      </c>
      <c r="CD78" t="s">
        <v>16</v>
      </c>
      <c r="CE78" t="s">
        <v>16</v>
      </c>
      <c r="CF78" t="s">
        <v>16</v>
      </c>
      <c r="CG78" t="s">
        <v>16</v>
      </c>
      <c r="CH78" t="s">
        <v>2965</v>
      </c>
      <c r="CI78">
        <v>1</v>
      </c>
      <c r="CJ78">
        <v>1</v>
      </c>
      <c r="CK78">
        <v>1</v>
      </c>
      <c r="CL78" t="s">
        <v>6307</v>
      </c>
      <c r="CM78">
        <v>22054</v>
      </c>
      <c r="CN78" t="s">
        <v>9725</v>
      </c>
      <c r="CO78" t="s">
        <v>2784</v>
      </c>
      <c r="CP78" t="s">
        <v>16</v>
      </c>
      <c r="CQ78" t="s">
        <v>189</v>
      </c>
      <c r="CR78" t="s">
        <v>185</v>
      </c>
      <c r="CS78" s="7"/>
      <c r="CT78" s="7">
        <v>44915</v>
      </c>
      <c r="CU78" t="s">
        <v>17</v>
      </c>
      <c r="CV78" t="s">
        <v>17</v>
      </c>
      <c r="CW78" t="s">
        <v>6307</v>
      </c>
      <c r="CX78" t="s">
        <v>189</v>
      </c>
      <c r="CY78" t="s">
        <v>6307</v>
      </c>
      <c r="CZ78" t="s">
        <v>189</v>
      </c>
      <c r="DA78">
        <v>2022</v>
      </c>
      <c r="DB78" s="139">
        <v>44915</v>
      </c>
      <c r="DC78">
        <v>12</v>
      </c>
      <c r="DD78">
        <v>52</v>
      </c>
      <c r="DE78" s="139">
        <v>44914</v>
      </c>
      <c r="DF78" t="s">
        <v>11616</v>
      </c>
      <c r="DG78" t="s">
        <v>11615</v>
      </c>
      <c r="DH78" t="s">
        <v>6009</v>
      </c>
      <c r="DI78" t="s">
        <v>9874</v>
      </c>
      <c r="DJ78" t="s">
        <v>6741</v>
      </c>
      <c r="DK78" t="s">
        <v>188</v>
      </c>
      <c r="DL78" t="s">
        <v>16</v>
      </c>
      <c r="DM78" t="s">
        <v>16</v>
      </c>
      <c r="DN78" t="s">
        <v>16</v>
      </c>
      <c r="DO78" t="s">
        <v>2052</v>
      </c>
      <c r="DP78" t="s">
        <v>16</v>
      </c>
      <c r="DQ78" t="s">
        <v>7578</v>
      </c>
      <c r="DR78" t="s">
        <v>10180</v>
      </c>
      <c r="DS78" t="s">
        <v>10182</v>
      </c>
      <c r="DT78" t="s">
        <v>11170</v>
      </c>
      <c r="EC78" s="66"/>
    </row>
    <row r="79" spans="1:133" x14ac:dyDescent="0.25">
      <c r="A79">
        <v>392</v>
      </c>
      <c r="B79" s="7">
        <v>44910</v>
      </c>
      <c r="C79" t="s">
        <v>189</v>
      </c>
      <c r="D79" t="s">
        <v>9817</v>
      </c>
      <c r="E79" t="s">
        <v>6813</v>
      </c>
      <c r="F79" t="s">
        <v>199</v>
      </c>
      <c r="G79" t="s">
        <v>182</v>
      </c>
      <c r="H79" t="s">
        <v>1880</v>
      </c>
      <c r="I79">
        <v>2</v>
      </c>
      <c r="J79" t="s">
        <v>119</v>
      </c>
      <c r="K79" t="s">
        <v>11</v>
      </c>
      <c r="L79" t="s">
        <v>12</v>
      </c>
      <c r="M79">
        <v>6</v>
      </c>
      <c r="N79" t="s">
        <v>13</v>
      </c>
      <c r="O79" t="s">
        <v>77</v>
      </c>
      <c r="P79" t="s">
        <v>16</v>
      </c>
      <c r="Q79" t="s">
        <v>77</v>
      </c>
      <c r="R79" t="s">
        <v>16</v>
      </c>
      <c r="S79"/>
      <c r="T79" t="s">
        <v>22</v>
      </c>
      <c r="U79" t="s">
        <v>9817</v>
      </c>
      <c r="V79" t="s">
        <v>6236</v>
      </c>
      <c r="W79" t="s">
        <v>189</v>
      </c>
      <c r="X79" t="s">
        <v>189</v>
      </c>
      <c r="Y79" t="s">
        <v>1925</v>
      </c>
      <c r="Z79" t="s">
        <v>16</v>
      </c>
      <c r="AA79" t="s">
        <v>305</v>
      </c>
      <c r="AB79" t="s">
        <v>16</v>
      </c>
      <c r="AC79" t="s">
        <v>6310</v>
      </c>
      <c r="AD79" t="s">
        <v>306</v>
      </c>
      <c r="AE79" t="s">
        <v>11</v>
      </c>
      <c r="AF79" t="s">
        <v>16</v>
      </c>
      <c r="AG79" t="s">
        <v>58</v>
      </c>
      <c r="AH79" t="s">
        <v>307</v>
      </c>
      <c r="AI79" t="s">
        <v>16</v>
      </c>
      <c r="AJ79" t="s">
        <v>304</v>
      </c>
      <c r="AK79" t="s">
        <v>9708</v>
      </c>
      <c r="AL79">
        <v>13960</v>
      </c>
      <c r="AM79">
        <v>0.86</v>
      </c>
      <c r="AN79">
        <v>6</v>
      </c>
      <c r="AO79">
        <v>6.6719999999999997</v>
      </c>
      <c r="AP79" t="s">
        <v>184</v>
      </c>
      <c r="AQ79" t="s">
        <v>6744</v>
      </c>
      <c r="AR79" t="s">
        <v>9726</v>
      </c>
      <c r="AS79" t="s">
        <v>22</v>
      </c>
      <c r="AT79" t="s">
        <v>9802</v>
      </c>
      <c r="AU79" t="s">
        <v>9873</v>
      </c>
      <c r="AV79" t="s">
        <v>9857</v>
      </c>
      <c r="AW79" t="s">
        <v>11366</v>
      </c>
      <c r="AX79" t="s">
        <v>6007</v>
      </c>
      <c r="AY79" t="s">
        <v>4723</v>
      </c>
      <c r="AZ79" t="s">
        <v>308</v>
      </c>
      <c r="BA79" t="s">
        <v>78</v>
      </c>
      <c r="BB79" t="s">
        <v>6065</v>
      </c>
      <c r="BC79" t="s">
        <v>9817</v>
      </c>
      <c r="BD79" t="s">
        <v>6181</v>
      </c>
      <c r="BE79" t="s">
        <v>4727</v>
      </c>
      <c r="BF79" t="s">
        <v>4497</v>
      </c>
      <c r="BG79" t="s">
        <v>189</v>
      </c>
      <c r="BH79" t="s">
        <v>189</v>
      </c>
      <c r="BI79" t="s">
        <v>2410</v>
      </c>
      <c r="BJ79">
        <v>100</v>
      </c>
      <c r="BK79" t="s">
        <v>6236</v>
      </c>
      <c r="BL79" s="7">
        <v>44917</v>
      </c>
      <c r="BM79" s="7">
        <v>45099</v>
      </c>
      <c r="BN79" t="s">
        <v>6241</v>
      </c>
      <c r="BO79" t="s">
        <v>5031</v>
      </c>
      <c r="BP79" t="s">
        <v>16</v>
      </c>
      <c r="BQ79" t="s">
        <v>189</v>
      </c>
      <c r="BR79" s="7">
        <v>46013</v>
      </c>
      <c r="BS79" t="s">
        <v>2414</v>
      </c>
      <c r="BT79" t="s">
        <v>2796</v>
      </c>
      <c r="BU79" t="s">
        <v>4329</v>
      </c>
      <c r="BV79" t="s">
        <v>189</v>
      </c>
      <c r="BW79" t="s">
        <v>189</v>
      </c>
      <c r="BX79" t="s">
        <v>16</v>
      </c>
      <c r="BY79" t="s">
        <v>189</v>
      </c>
      <c r="BZ79" t="s">
        <v>16</v>
      </c>
      <c r="CA79" t="s">
        <v>6464</v>
      </c>
      <c r="CB79" t="s">
        <v>9344</v>
      </c>
      <c r="CC79" t="s">
        <v>189</v>
      </c>
      <c r="CD79" t="s">
        <v>16</v>
      </c>
      <c r="CE79" t="s">
        <v>16</v>
      </c>
      <c r="CF79" t="s">
        <v>16</v>
      </c>
      <c r="CG79" t="s">
        <v>16</v>
      </c>
      <c r="CH79" t="s">
        <v>2630</v>
      </c>
      <c r="CI79">
        <v>1</v>
      </c>
      <c r="CJ79">
        <v>1</v>
      </c>
      <c r="CK79">
        <v>1</v>
      </c>
      <c r="CL79" t="s">
        <v>6307</v>
      </c>
      <c r="CM79">
        <v>22053</v>
      </c>
      <c r="CN79" t="s">
        <v>9725</v>
      </c>
      <c r="CO79" t="s">
        <v>120</v>
      </c>
      <c r="CP79" t="s">
        <v>16</v>
      </c>
      <c r="CQ79" t="s">
        <v>189</v>
      </c>
      <c r="CR79" t="s">
        <v>185</v>
      </c>
      <c r="CS79" s="7"/>
      <c r="CT79" s="7">
        <v>44909</v>
      </c>
      <c r="CU79" t="s">
        <v>17</v>
      </c>
      <c r="CV79" t="s">
        <v>17</v>
      </c>
      <c r="CW79" t="s">
        <v>6307</v>
      </c>
      <c r="CX79" t="s">
        <v>189</v>
      </c>
      <c r="CY79" t="s">
        <v>6307</v>
      </c>
      <c r="CZ79" t="s">
        <v>189</v>
      </c>
      <c r="DA79">
        <v>2022</v>
      </c>
      <c r="DB79" s="139">
        <v>44910</v>
      </c>
      <c r="DC79">
        <v>12</v>
      </c>
      <c r="DD79">
        <v>51</v>
      </c>
      <c r="DE79" s="139">
        <v>44907</v>
      </c>
      <c r="DF79" t="s">
        <v>11622</v>
      </c>
      <c r="DG79" t="s">
        <v>11615</v>
      </c>
      <c r="DH79" t="s">
        <v>6010</v>
      </c>
      <c r="DI79" t="s">
        <v>9874</v>
      </c>
      <c r="DJ79" t="s">
        <v>6741</v>
      </c>
      <c r="DK79" t="s">
        <v>188</v>
      </c>
      <c r="DL79" t="s">
        <v>16</v>
      </c>
      <c r="DM79" t="s">
        <v>16</v>
      </c>
      <c r="DN79" t="s">
        <v>16</v>
      </c>
      <c r="DO79" t="s">
        <v>2052</v>
      </c>
      <c r="DP79" t="s">
        <v>16</v>
      </c>
      <c r="DQ79" t="s">
        <v>7590</v>
      </c>
      <c r="DR79" t="s">
        <v>10187</v>
      </c>
      <c r="DS79" t="s">
        <v>10189</v>
      </c>
      <c r="DT79" t="s">
        <v>11174</v>
      </c>
      <c r="EC79" s="66"/>
    </row>
    <row r="80" spans="1:133" x14ac:dyDescent="0.25">
      <c r="A80">
        <v>391</v>
      </c>
      <c r="B80" s="7">
        <v>44909</v>
      </c>
      <c r="C80" t="s">
        <v>189</v>
      </c>
      <c r="D80" t="s">
        <v>9817</v>
      </c>
      <c r="E80" t="s">
        <v>2796</v>
      </c>
      <c r="F80" t="s">
        <v>199</v>
      </c>
      <c r="G80" t="s">
        <v>182</v>
      </c>
      <c r="H80" t="s">
        <v>1880</v>
      </c>
      <c r="I80">
        <v>1</v>
      </c>
      <c r="J80" t="s">
        <v>120</v>
      </c>
      <c r="K80" t="s">
        <v>11</v>
      </c>
      <c r="L80" t="s">
        <v>12</v>
      </c>
      <c r="M80">
        <v>2</v>
      </c>
      <c r="N80" t="s">
        <v>13</v>
      </c>
      <c r="O80" t="s">
        <v>48</v>
      </c>
      <c r="P80" t="s">
        <v>16</v>
      </c>
      <c r="Q80" t="s">
        <v>16</v>
      </c>
      <c r="R80" t="s">
        <v>16</v>
      </c>
      <c r="S80"/>
      <c r="T80" t="s">
        <v>15</v>
      </c>
      <c r="U80" t="s">
        <v>9817</v>
      </c>
      <c r="V80" t="s">
        <v>1883</v>
      </c>
      <c r="W80" t="s">
        <v>189</v>
      </c>
      <c r="X80" t="s">
        <v>189</v>
      </c>
      <c r="Y80" t="s">
        <v>1925</v>
      </c>
      <c r="Z80" t="s">
        <v>16</v>
      </c>
      <c r="AA80" t="s">
        <v>305</v>
      </c>
      <c r="AB80" t="s">
        <v>16</v>
      </c>
      <c r="AC80" t="s">
        <v>6307</v>
      </c>
      <c r="AD80" t="s">
        <v>306</v>
      </c>
      <c r="AE80" t="s">
        <v>11</v>
      </c>
      <c r="AF80" t="s">
        <v>16</v>
      </c>
      <c r="AG80" t="s">
        <v>58</v>
      </c>
      <c r="AH80" t="s">
        <v>307</v>
      </c>
      <c r="AI80" t="s">
        <v>16</v>
      </c>
      <c r="AJ80" t="s">
        <v>16</v>
      </c>
      <c r="AK80" t="s">
        <v>16</v>
      </c>
      <c r="AL80">
        <v>13960</v>
      </c>
      <c r="AM80">
        <v>0.28999999999999998</v>
      </c>
      <c r="AN80">
        <v>2</v>
      </c>
      <c r="AO80">
        <v>2.238</v>
      </c>
      <c r="AP80" t="s">
        <v>184</v>
      </c>
      <c r="AQ80" t="s">
        <v>6744</v>
      </c>
      <c r="AR80" t="s">
        <v>9726</v>
      </c>
      <c r="AS80" t="s">
        <v>15</v>
      </c>
      <c r="AT80" t="s">
        <v>9802</v>
      </c>
      <c r="AU80" t="s">
        <v>9873</v>
      </c>
      <c r="AV80" t="s">
        <v>9857</v>
      </c>
      <c r="AW80" t="s">
        <v>11366</v>
      </c>
      <c r="AX80" t="s">
        <v>6007</v>
      </c>
      <c r="AY80" t="s">
        <v>4723</v>
      </c>
      <c r="AZ80" t="s">
        <v>308</v>
      </c>
      <c r="BA80" t="s">
        <v>79</v>
      </c>
      <c r="BB80" t="s">
        <v>6065</v>
      </c>
      <c r="BC80" t="s">
        <v>9817</v>
      </c>
      <c r="BD80" t="s">
        <v>6101</v>
      </c>
      <c r="BE80" t="s">
        <v>4727</v>
      </c>
      <c r="BF80" t="s">
        <v>4497</v>
      </c>
      <c r="BG80" t="s">
        <v>9727</v>
      </c>
      <c r="BH80" t="s">
        <v>189</v>
      </c>
      <c r="BI80" t="s">
        <v>2410</v>
      </c>
      <c r="BJ80">
        <v>100</v>
      </c>
      <c r="BK80" t="s">
        <v>1883</v>
      </c>
      <c r="BL80" s="7">
        <v>44916</v>
      </c>
      <c r="BM80" s="7">
        <v>45098</v>
      </c>
      <c r="BN80" t="s">
        <v>6241</v>
      </c>
      <c r="BO80" t="s">
        <v>5031</v>
      </c>
      <c r="BP80" t="s">
        <v>16</v>
      </c>
      <c r="BQ80" t="s">
        <v>189</v>
      </c>
      <c r="BR80" s="7">
        <v>46012</v>
      </c>
      <c r="BS80" t="s">
        <v>2414</v>
      </c>
      <c r="BT80" t="s">
        <v>2796</v>
      </c>
      <c r="BU80" t="s">
        <v>189</v>
      </c>
      <c r="BV80" t="s">
        <v>189</v>
      </c>
      <c r="BW80" t="s">
        <v>189</v>
      </c>
      <c r="BX80" t="s">
        <v>16</v>
      </c>
      <c r="BY80" t="s">
        <v>189</v>
      </c>
      <c r="BZ80" t="s">
        <v>16</v>
      </c>
      <c r="CA80" t="s">
        <v>189</v>
      </c>
      <c r="CB80" t="s">
        <v>9344</v>
      </c>
      <c r="CC80" t="s">
        <v>189</v>
      </c>
      <c r="CD80" t="s">
        <v>16</v>
      </c>
      <c r="CE80" t="s">
        <v>16</v>
      </c>
      <c r="CF80" t="s">
        <v>16</v>
      </c>
      <c r="CG80" t="s">
        <v>16</v>
      </c>
      <c r="CH80" t="s">
        <v>4861</v>
      </c>
      <c r="CI80">
        <v>1</v>
      </c>
      <c r="CJ80">
        <v>1</v>
      </c>
      <c r="CK80">
        <v>1</v>
      </c>
      <c r="CL80" t="s">
        <v>6307</v>
      </c>
      <c r="CM80">
        <v>22052</v>
      </c>
      <c r="CN80" t="s">
        <v>16</v>
      </c>
      <c r="CO80" t="s">
        <v>120</v>
      </c>
      <c r="CP80" t="s">
        <v>16</v>
      </c>
      <c r="CQ80" t="s">
        <v>189</v>
      </c>
      <c r="CR80" t="s">
        <v>185</v>
      </c>
      <c r="CS80" s="7"/>
      <c r="CT80" s="7">
        <v>44909</v>
      </c>
      <c r="CU80" t="s">
        <v>17</v>
      </c>
      <c r="CV80" t="s">
        <v>17</v>
      </c>
      <c r="CW80" t="s">
        <v>6307</v>
      </c>
      <c r="CX80" t="s">
        <v>189</v>
      </c>
      <c r="CY80" t="s">
        <v>6307</v>
      </c>
      <c r="CZ80" t="s">
        <v>189</v>
      </c>
      <c r="DA80">
        <v>2022</v>
      </c>
      <c r="DB80" s="139">
        <v>44909</v>
      </c>
      <c r="DC80">
        <v>12</v>
      </c>
      <c r="DD80">
        <v>51</v>
      </c>
      <c r="DE80" s="139">
        <v>44907</v>
      </c>
      <c r="DF80" t="s">
        <v>11622</v>
      </c>
      <c r="DG80" t="s">
        <v>11615</v>
      </c>
      <c r="DH80" t="s">
        <v>6010</v>
      </c>
      <c r="DI80" t="s">
        <v>9874</v>
      </c>
      <c r="DJ80" t="s">
        <v>6741</v>
      </c>
      <c r="DK80" t="s">
        <v>188</v>
      </c>
      <c r="DL80" t="s">
        <v>16</v>
      </c>
      <c r="DM80" t="s">
        <v>16</v>
      </c>
      <c r="DN80" t="s">
        <v>16</v>
      </c>
      <c r="DO80" t="s">
        <v>2052</v>
      </c>
      <c r="DP80" t="s">
        <v>16</v>
      </c>
      <c r="DQ80" t="s">
        <v>7591</v>
      </c>
      <c r="DR80" t="s">
        <v>10190</v>
      </c>
      <c r="DS80" t="s">
        <v>10191</v>
      </c>
      <c r="DT80" t="s">
        <v>11623</v>
      </c>
      <c r="EC80" s="66"/>
    </row>
    <row r="81" spans="1:133" x14ac:dyDescent="0.25">
      <c r="A81">
        <v>390</v>
      </c>
      <c r="B81" s="7">
        <v>44904</v>
      </c>
      <c r="C81" t="s">
        <v>189</v>
      </c>
      <c r="D81" t="s">
        <v>9817</v>
      </c>
      <c r="E81" t="s">
        <v>2814</v>
      </c>
      <c r="F81" t="s">
        <v>199</v>
      </c>
      <c r="G81" t="s">
        <v>182</v>
      </c>
      <c r="H81" t="s">
        <v>1880</v>
      </c>
      <c r="I81">
        <v>1</v>
      </c>
      <c r="J81" t="s">
        <v>82</v>
      </c>
      <c r="K81" t="s">
        <v>11</v>
      </c>
      <c r="L81" t="s">
        <v>12</v>
      </c>
      <c r="M81">
        <v>7.5</v>
      </c>
      <c r="N81" t="s">
        <v>13</v>
      </c>
      <c r="O81" t="s">
        <v>36</v>
      </c>
      <c r="P81" t="s">
        <v>64</v>
      </c>
      <c r="Q81" t="s">
        <v>36</v>
      </c>
      <c r="R81" t="s">
        <v>16</v>
      </c>
      <c r="S81">
        <v>10</v>
      </c>
      <c r="T81" t="s">
        <v>72</v>
      </c>
      <c r="U81" t="s">
        <v>9817</v>
      </c>
      <c r="V81" t="s">
        <v>6236</v>
      </c>
      <c r="W81" t="s">
        <v>189</v>
      </c>
      <c r="X81" t="s">
        <v>189</v>
      </c>
      <c r="Y81" t="s">
        <v>1925</v>
      </c>
      <c r="Z81" t="s">
        <v>16</v>
      </c>
      <c r="AA81" t="s">
        <v>305</v>
      </c>
      <c r="AB81" t="s">
        <v>16</v>
      </c>
      <c r="AC81" t="s">
        <v>6307</v>
      </c>
      <c r="AD81" t="s">
        <v>309</v>
      </c>
      <c r="AE81" t="s">
        <v>11</v>
      </c>
      <c r="AF81" t="s">
        <v>16</v>
      </c>
      <c r="AG81" t="s">
        <v>18</v>
      </c>
      <c r="AH81" t="s">
        <v>310</v>
      </c>
      <c r="AI81" t="s">
        <v>16</v>
      </c>
      <c r="AJ81" t="s">
        <v>311</v>
      </c>
      <c r="AK81" t="s">
        <v>6245</v>
      </c>
      <c r="AL81">
        <v>13920</v>
      </c>
      <c r="AM81">
        <v>1.08</v>
      </c>
      <c r="AN81">
        <v>7.5</v>
      </c>
      <c r="AO81">
        <v>8.3849999999999998</v>
      </c>
      <c r="AP81" t="s">
        <v>184</v>
      </c>
      <c r="AQ81" t="s">
        <v>6745</v>
      </c>
      <c r="AR81" t="s">
        <v>16</v>
      </c>
      <c r="AS81" t="s">
        <v>22</v>
      </c>
      <c r="AT81" t="s">
        <v>9802</v>
      </c>
      <c r="AU81" t="s">
        <v>9873</v>
      </c>
      <c r="AV81" t="s">
        <v>9857</v>
      </c>
      <c r="AW81" t="s">
        <v>11366</v>
      </c>
      <c r="AX81" t="s">
        <v>6007</v>
      </c>
      <c r="AY81" t="s">
        <v>4723</v>
      </c>
      <c r="AZ81" t="s">
        <v>6825</v>
      </c>
      <c r="BA81" t="s">
        <v>81</v>
      </c>
      <c r="BB81" t="s">
        <v>6065</v>
      </c>
      <c r="BC81" t="s">
        <v>9817</v>
      </c>
      <c r="BD81" t="s">
        <v>6196</v>
      </c>
      <c r="BE81" t="s">
        <v>4727</v>
      </c>
      <c r="BF81" t="s">
        <v>4497</v>
      </c>
      <c r="BG81" t="s">
        <v>9427</v>
      </c>
      <c r="BH81" t="s">
        <v>189</v>
      </c>
      <c r="BI81" t="s">
        <v>2410</v>
      </c>
      <c r="BJ81">
        <v>100</v>
      </c>
      <c r="BK81" t="s">
        <v>6236</v>
      </c>
      <c r="BL81" s="7">
        <v>44911</v>
      </c>
      <c r="BM81" s="7">
        <v>45093</v>
      </c>
      <c r="BN81" t="s">
        <v>6242</v>
      </c>
      <c r="BO81" t="s">
        <v>5032</v>
      </c>
      <c r="BP81" t="s">
        <v>16</v>
      </c>
      <c r="BQ81" t="s">
        <v>189</v>
      </c>
      <c r="BR81" s="7">
        <v>46007</v>
      </c>
      <c r="BS81" t="s">
        <v>2414</v>
      </c>
      <c r="BT81" t="s">
        <v>2814</v>
      </c>
      <c r="BU81" t="s">
        <v>189</v>
      </c>
      <c r="BV81" t="s">
        <v>189</v>
      </c>
      <c r="BW81" t="s">
        <v>189</v>
      </c>
      <c r="BX81" t="s">
        <v>16</v>
      </c>
      <c r="BY81" t="s">
        <v>189</v>
      </c>
      <c r="BZ81" t="s">
        <v>16</v>
      </c>
      <c r="CA81" t="s">
        <v>6478</v>
      </c>
      <c r="CB81" t="s">
        <v>9344</v>
      </c>
      <c r="CC81" t="s">
        <v>189</v>
      </c>
      <c r="CD81" t="s">
        <v>16</v>
      </c>
      <c r="CE81" t="s">
        <v>16</v>
      </c>
      <c r="CF81" t="s">
        <v>16</v>
      </c>
      <c r="CG81" t="s">
        <v>16</v>
      </c>
      <c r="CH81" t="s">
        <v>4862</v>
      </c>
      <c r="CI81">
        <v>1</v>
      </c>
      <c r="CJ81">
        <v>1</v>
      </c>
      <c r="CK81">
        <v>1</v>
      </c>
      <c r="CL81" t="s">
        <v>6307</v>
      </c>
      <c r="CM81">
        <v>22051</v>
      </c>
      <c r="CN81" t="s">
        <v>7115</v>
      </c>
      <c r="CO81" t="s">
        <v>2815</v>
      </c>
      <c r="CP81" t="s">
        <v>16</v>
      </c>
      <c r="CQ81" t="s">
        <v>189</v>
      </c>
      <c r="CR81" t="s">
        <v>189</v>
      </c>
      <c r="CS81" s="7"/>
      <c r="CT81" s="7">
        <v>44904</v>
      </c>
      <c r="CU81" t="s">
        <v>34</v>
      </c>
      <c r="CV81" t="s">
        <v>16</v>
      </c>
      <c r="CW81" t="s">
        <v>6307</v>
      </c>
      <c r="CX81" t="s">
        <v>189</v>
      </c>
      <c r="CY81" t="s">
        <v>6307</v>
      </c>
      <c r="CZ81" t="s">
        <v>189</v>
      </c>
      <c r="DA81">
        <v>2022</v>
      </c>
      <c r="DB81" s="139">
        <v>44904</v>
      </c>
      <c r="DC81">
        <v>12</v>
      </c>
      <c r="DD81">
        <v>50</v>
      </c>
      <c r="DE81" s="139">
        <v>44900</v>
      </c>
      <c r="DF81" t="s">
        <v>11625</v>
      </c>
      <c r="DG81" t="s">
        <v>11615</v>
      </c>
      <c r="DH81" t="s">
        <v>6011</v>
      </c>
      <c r="DI81" t="s">
        <v>9874</v>
      </c>
      <c r="DJ81" t="s">
        <v>6741</v>
      </c>
      <c r="DK81" t="s">
        <v>188</v>
      </c>
      <c r="DL81" t="s">
        <v>16</v>
      </c>
      <c r="DM81" t="s">
        <v>309</v>
      </c>
      <c r="DN81" t="s">
        <v>16</v>
      </c>
      <c r="DO81" t="s">
        <v>2052</v>
      </c>
      <c r="DP81" t="s">
        <v>16</v>
      </c>
      <c r="DQ81" t="s">
        <v>7598</v>
      </c>
      <c r="DR81" t="s">
        <v>10196</v>
      </c>
      <c r="DS81" t="s">
        <v>10197</v>
      </c>
      <c r="DT81" t="s">
        <v>11178</v>
      </c>
      <c r="EC81" s="66"/>
    </row>
    <row r="82" spans="1:133" x14ac:dyDescent="0.25">
      <c r="A82">
        <v>389</v>
      </c>
      <c r="B82" s="7">
        <v>44903</v>
      </c>
      <c r="C82" t="s">
        <v>9911</v>
      </c>
      <c r="D82" t="s">
        <v>9817</v>
      </c>
      <c r="E82" t="s">
        <v>313</v>
      </c>
      <c r="F82" t="s">
        <v>199</v>
      </c>
      <c r="G82" t="s">
        <v>203</v>
      </c>
      <c r="H82" t="s">
        <v>1882</v>
      </c>
      <c r="I82">
        <v>9</v>
      </c>
      <c r="J82" t="s">
        <v>140</v>
      </c>
      <c r="K82" t="s">
        <v>84</v>
      </c>
      <c r="L82" t="s">
        <v>12</v>
      </c>
      <c r="M82">
        <v>24</v>
      </c>
      <c r="N82" t="s">
        <v>13</v>
      </c>
      <c r="O82" t="s">
        <v>85</v>
      </c>
      <c r="P82" t="s">
        <v>86</v>
      </c>
      <c r="Q82" t="s">
        <v>85</v>
      </c>
      <c r="R82" t="s">
        <v>16</v>
      </c>
      <c r="S82">
        <v>30</v>
      </c>
      <c r="T82" t="s">
        <v>87</v>
      </c>
      <c r="U82" t="s">
        <v>9822</v>
      </c>
      <c r="V82" t="s">
        <v>6284</v>
      </c>
      <c r="W82" t="s">
        <v>189</v>
      </c>
      <c r="X82" t="s">
        <v>189</v>
      </c>
      <c r="Y82" t="s">
        <v>6251</v>
      </c>
      <c r="Z82" t="s">
        <v>16</v>
      </c>
      <c r="AA82" t="s">
        <v>305</v>
      </c>
      <c r="AB82" t="s">
        <v>16</v>
      </c>
      <c r="AC82" t="s">
        <v>6310</v>
      </c>
      <c r="AD82" t="s">
        <v>314</v>
      </c>
      <c r="AE82" t="s">
        <v>1942</v>
      </c>
      <c r="AF82" t="s">
        <v>1926</v>
      </c>
      <c r="AG82" t="s">
        <v>37</v>
      </c>
      <c r="AH82" t="s">
        <v>261</v>
      </c>
      <c r="AI82" t="s">
        <v>16</v>
      </c>
      <c r="AJ82" t="s">
        <v>16</v>
      </c>
      <c r="AK82" t="s">
        <v>16</v>
      </c>
      <c r="AL82">
        <v>100000</v>
      </c>
      <c r="AM82">
        <v>3.43</v>
      </c>
      <c r="AN82">
        <v>24</v>
      </c>
      <c r="AO82">
        <v>26.832000000000001</v>
      </c>
      <c r="AP82" t="s">
        <v>240</v>
      </c>
      <c r="AQ82" t="s">
        <v>5653</v>
      </c>
      <c r="AR82" t="s">
        <v>9682</v>
      </c>
      <c r="AS82" t="s">
        <v>87</v>
      </c>
      <c r="AT82" t="s">
        <v>4840</v>
      </c>
      <c r="AU82" t="s">
        <v>6826</v>
      </c>
      <c r="AV82" t="s">
        <v>9857</v>
      </c>
      <c r="AW82" t="s">
        <v>11366</v>
      </c>
      <c r="AX82" t="s">
        <v>6007</v>
      </c>
      <c r="AY82" t="s">
        <v>16</v>
      </c>
      <c r="AZ82" t="s">
        <v>6859</v>
      </c>
      <c r="BA82" t="s">
        <v>83</v>
      </c>
      <c r="BB82" t="s">
        <v>6065</v>
      </c>
      <c r="BC82" t="s">
        <v>9822</v>
      </c>
      <c r="BD82" t="s">
        <v>6197</v>
      </c>
      <c r="BE82" t="s">
        <v>4727</v>
      </c>
      <c r="BF82" t="s">
        <v>4497</v>
      </c>
      <c r="BG82" t="s">
        <v>9728</v>
      </c>
      <c r="BH82" t="s">
        <v>189</v>
      </c>
      <c r="BI82" t="s">
        <v>2410</v>
      </c>
      <c r="BJ82">
        <v>100</v>
      </c>
      <c r="BK82" t="s">
        <v>1048</v>
      </c>
      <c r="BL82" s="7">
        <v>44910</v>
      </c>
      <c r="BM82" s="7">
        <v>45275</v>
      </c>
      <c r="BN82" t="s">
        <v>6242</v>
      </c>
      <c r="BO82" t="s">
        <v>5033</v>
      </c>
      <c r="BP82" t="s">
        <v>16</v>
      </c>
      <c r="BQ82" t="s">
        <v>189</v>
      </c>
      <c r="BR82" s="7">
        <v>46006</v>
      </c>
      <c r="BS82" t="s">
        <v>2419</v>
      </c>
      <c r="BT82" t="s">
        <v>312</v>
      </c>
      <c r="BU82" t="s">
        <v>2816</v>
      </c>
      <c r="BV82" t="s">
        <v>189</v>
      </c>
      <c r="BW82" t="s">
        <v>189</v>
      </c>
      <c r="BX82" t="s">
        <v>16</v>
      </c>
      <c r="BY82" t="s">
        <v>189</v>
      </c>
      <c r="BZ82" t="s">
        <v>16</v>
      </c>
      <c r="CA82" t="s">
        <v>6428</v>
      </c>
      <c r="CB82" t="s">
        <v>9344</v>
      </c>
      <c r="CC82" t="s">
        <v>189</v>
      </c>
      <c r="CD82" t="s">
        <v>4620</v>
      </c>
      <c r="CE82" t="s">
        <v>4626</v>
      </c>
      <c r="CF82" t="s">
        <v>6250</v>
      </c>
      <c r="CG82" t="s">
        <v>16</v>
      </c>
      <c r="CH82" t="s">
        <v>2073</v>
      </c>
      <c r="CI82">
        <v>1</v>
      </c>
      <c r="CJ82">
        <v>1</v>
      </c>
      <c r="CK82">
        <v>1</v>
      </c>
      <c r="CL82" t="s">
        <v>6307</v>
      </c>
      <c r="CM82">
        <v>22050</v>
      </c>
      <c r="CN82" t="s">
        <v>16</v>
      </c>
      <c r="CO82" t="s">
        <v>140</v>
      </c>
      <c r="CP82" t="s">
        <v>6876</v>
      </c>
      <c r="CQ82" t="s">
        <v>9685</v>
      </c>
      <c r="CR82" t="s">
        <v>16</v>
      </c>
      <c r="CS82" s="7"/>
      <c r="CT82" s="7">
        <v>42668</v>
      </c>
      <c r="CU82" t="s">
        <v>29</v>
      </c>
      <c r="CV82" t="s">
        <v>29</v>
      </c>
      <c r="CW82" t="s">
        <v>6307</v>
      </c>
      <c r="CX82" t="s">
        <v>189</v>
      </c>
      <c r="CY82" t="s">
        <v>6307</v>
      </c>
      <c r="CZ82" t="s">
        <v>189</v>
      </c>
      <c r="DA82">
        <v>2022</v>
      </c>
      <c r="DB82" s="139">
        <v>44903</v>
      </c>
      <c r="DC82">
        <v>12</v>
      </c>
      <c r="DD82">
        <v>50</v>
      </c>
      <c r="DE82" s="139">
        <v>44900</v>
      </c>
      <c r="DF82" t="s">
        <v>11625</v>
      </c>
      <c r="DG82" t="s">
        <v>11615</v>
      </c>
      <c r="DH82" t="s">
        <v>6011</v>
      </c>
      <c r="DI82" t="s">
        <v>9874</v>
      </c>
      <c r="DJ82" t="s">
        <v>6741</v>
      </c>
      <c r="DK82" t="s">
        <v>252</v>
      </c>
      <c r="DL82" t="s">
        <v>9800</v>
      </c>
      <c r="DM82" t="s">
        <v>16</v>
      </c>
      <c r="DN82" t="s">
        <v>314</v>
      </c>
      <c r="DO82" t="s">
        <v>2052</v>
      </c>
      <c r="DP82" t="s">
        <v>9911</v>
      </c>
      <c r="DQ82" t="s">
        <v>7601</v>
      </c>
      <c r="DR82" t="s">
        <v>10198</v>
      </c>
      <c r="DS82" t="s">
        <v>10199</v>
      </c>
      <c r="DT82" t="s">
        <v>10895</v>
      </c>
      <c r="EC82" s="66"/>
    </row>
    <row r="83" spans="1:133" x14ac:dyDescent="0.25">
      <c r="A83">
        <v>388</v>
      </c>
      <c r="B83" s="7">
        <v>44890</v>
      </c>
      <c r="C83" t="s">
        <v>189</v>
      </c>
      <c r="D83" t="s">
        <v>9817</v>
      </c>
      <c r="E83" t="s">
        <v>317</v>
      </c>
      <c r="F83" t="s">
        <v>181</v>
      </c>
      <c r="G83" t="s">
        <v>318</v>
      </c>
      <c r="H83" t="s">
        <v>1881</v>
      </c>
      <c r="I83">
        <v>1</v>
      </c>
      <c r="J83" t="s">
        <v>4997</v>
      </c>
      <c r="K83" t="s">
        <v>11</v>
      </c>
      <c r="L83" t="s">
        <v>12</v>
      </c>
      <c r="M83">
        <v>2.8</v>
      </c>
      <c r="N83" t="s">
        <v>13</v>
      </c>
      <c r="O83" t="s">
        <v>25</v>
      </c>
      <c r="P83" t="s">
        <v>16</v>
      </c>
      <c r="Q83" t="s">
        <v>16</v>
      </c>
      <c r="R83" t="s">
        <v>16</v>
      </c>
      <c r="S83"/>
      <c r="T83" t="s">
        <v>22</v>
      </c>
      <c r="U83" t="s">
        <v>9817</v>
      </c>
      <c r="V83" t="s">
        <v>1883</v>
      </c>
      <c r="W83" t="s">
        <v>189</v>
      </c>
      <c r="X83" t="s">
        <v>189</v>
      </c>
      <c r="Y83" t="s">
        <v>1925</v>
      </c>
      <c r="Z83" t="s">
        <v>16</v>
      </c>
      <c r="AA83" t="s">
        <v>16</v>
      </c>
      <c r="AB83" t="s">
        <v>16</v>
      </c>
      <c r="AC83" t="s">
        <v>6310</v>
      </c>
      <c r="AD83" t="s">
        <v>319</v>
      </c>
      <c r="AE83" t="s">
        <v>11</v>
      </c>
      <c r="AF83" t="s">
        <v>1932</v>
      </c>
      <c r="AG83" t="s">
        <v>52</v>
      </c>
      <c r="AH83" t="s">
        <v>196</v>
      </c>
      <c r="AI83" t="s">
        <v>320</v>
      </c>
      <c r="AJ83" t="s">
        <v>311</v>
      </c>
      <c r="AK83" t="s">
        <v>6245</v>
      </c>
      <c r="AL83">
        <v>10000</v>
      </c>
      <c r="AM83">
        <v>0.39</v>
      </c>
      <c r="AN83">
        <v>2.8</v>
      </c>
      <c r="AO83">
        <v>3.0350000000000001</v>
      </c>
      <c r="AP83" t="s">
        <v>184</v>
      </c>
      <c r="AQ83" t="s">
        <v>6744</v>
      </c>
      <c r="AR83" t="s">
        <v>9667</v>
      </c>
      <c r="AS83" t="s">
        <v>22</v>
      </c>
      <c r="AT83" t="s">
        <v>9802</v>
      </c>
      <c r="AU83" t="s">
        <v>9873</v>
      </c>
      <c r="AV83" t="s">
        <v>9857</v>
      </c>
      <c r="AW83" t="s">
        <v>11366</v>
      </c>
      <c r="AX83" t="s">
        <v>6013</v>
      </c>
      <c r="AY83" t="s">
        <v>4723</v>
      </c>
      <c r="AZ83" t="s">
        <v>6860</v>
      </c>
      <c r="BA83" t="s">
        <v>89</v>
      </c>
      <c r="BB83" t="s">
        <v>6066</v>
      </c>
      <c r="BC83" t="s">
        <v>9817</v>
      </c>
      <c r="BD83" t="s">
        <v>6201</v>
      </c>
      <c r="BE83" t="s">
        <v>4727</v>
      </c>
      <c r="BF83" t="s">
        <v>4496</v>
      </c>
      <c r="BG83" t="s">
        <v>9428</v>
      </c>
      <c r="BH83" t="s">
        <v>189</v>
      </c>
      <c r="BI83" t="s">
        <v>2410</v>
      </c>
      <c r="BJ83">
        <v>100</v>
      </c>
      <c r="BK83" t="s">
        <v>1883</v>
      </c>
      <c r="BL83" s="7">
        <v>44895</v>
      </c>
      <c r="BM83" s="7">
        <v>45260</v>
      </c>
      <c r="BN83" t="s">
        <v>6241</v>
      </c>
      <c r="BO83" t="s">
        <v>5035</v>
      </c>
      <c r="BP83" t="s">
        <v>16</v>
      </c>
      <c r="BQ83" t="s">
        <v>189</v>
      </c>
      <c r="BR83" s="7">
        <v>45991</v>
      </c>
      <c r="BS83" t="s">
        <v>2419</v>
      </c>
      <c r="BT83" t="s">
        <v>316</v>
      </c>
      <c r="BU83" t="s">
        <v>2435</v>
      </c>
      <c r="BV83" t="s">
        <v>189</v>
      </c>
      <c r="BW83" t="s">
        <v>189</v>
      </c>
      <c r="BX83" t="s">
        <v>16</v>
      </c>
      <c r="BY83" t="s">
        <v>189</v>
      </c>
      <c r="BZ83" t="s">
        <v>16</v>
      </c>
      <c r="CA83" t="s">
        <v>189</v>
      </c>
      <c r="CB83" t="s">
        <v>9344</v>
      </c>
      <c r="CC83" t="s">
        <v>189</v>
      </c>
      <c r="CD83" t="s">
        <v>16</v>
      </c>
      <c r="CE83" t="s">
        <v>16</v>
      </c>
      <c r="CF83" t="s">
        <v>16</v>
      </c>
      <c r="CG83" t="s">
        <v>16</v>
      </c>
      <c r="CH83" t="s">
        <v>2737</v>
      </c>
      <c r="CI83">
        <v>1</v>
      </c>
      <c r="CJ83">
        <v>1</v>
      </c>
      <c r="CK83">
        <v>1</v>
      </c>
      <c r="CL83" t="s">
        <v>6307</v>
      </c>
      <c r="CM83">
        <v>22049</v>
      </c>
      <c r="CN83" t="s">
        <v>7115</v>
      </c>
      <c r="CO83" t="s">
        <v>5034</v>
      </c>
      <c r="CP83" t="s">
        <v>16</v>
      </c>
      <c r="CQ83" t="s">
        <v>189</v>
      </c>
      <c r="CR83" t="s">
        <v>195</v>
      </c>
      <c r="CS83" s="7"/>
      <c r="CT83" s="7">
        <v>44722</v>
      </c>
      <c r="CU83" t="s">
        <v>17</v>
      </c>
      <c r="CV83" t="s">
        <v>17</v>
      </c>
      <c r="CW83" t="s">
        <v>6307</v>
      </c>
      <c r="CX83" t="s">
        <v>189</v>
      </c>
      <c r="CY83" t="s">
        <v>6307</v>
      </c>
      <c r="CZ83" t="s">
        <v>189</v>
      </c>
      <c r="DA83">
        <v>2022</v>
      </c>
      <c r="DB83" s="139">
        <v>44890</v>
      </c>
      <c r="DC83">
        <v>11</v>
      </c>
      <c r="DD83">
        <v>48</v>
      </c>
      <c r="DE83" s="139">
        <v>44886</v>
      </c>
      <c r="DF83" t="s">
        <v>11632</v>
      </c>
      <c r="DG83" t="s">
        <v>11615</v>
      </c>
      <c r="DH83" t="s">
        <v>6014</v>
      </c>
      <c r="DI83" t="s">
        <v>9874</v>
      </c>
      <c r="DJ83" t="s">
        <v>6741</v>
      </c>
      <c r="DK83" t="s">
        <v>188</v>
      </c>
      <c r="DL83" t="s">
        <v>16</v>
      </c>
      <c r="DM83" t="s">
        <v>16</v>
      </c>
      <c r="DN83" t="s">
        <v>16</v>
      </c>
      <c r="DO83" t="s">
        <v>2052</v>
      </c>
      <c r="DP83" t="s">
        <v>16</v>
      </c>
      <c r="DQ83" t="s">
        <v>7624</v>
      </c>
      <c r="DR83" t="s">
        <v>10210</v>
      </c>
      <c r="DS83" t="s">
        <v>10212</v>
      </c>
      <c r="DT83" t="s">
        <v>11182</v>
      </c>
      <c r="EC83" s="66"/>
    </row>
    <row r="84" spans="1:133" x14ac:dyDescent="0.25">
      <c r="A84">
        <v>387</v>
      </c>
      <c r="B84" s="7">
        <v>44889</v>
      </c>
      <c r="C84" t="s">
        <v>189</v>
      </c>
      <c r="D84" t="s">
        <v>9817</v>
      </c>
      <c r="E84" t="s">
        <v>322</v>
      </c>
      <c r="F84" t="s">
        <v>181</v>
      </c>
      <c r="G84" t="s">
        <v>182</v>
      </c>
      <c r="H84" t="s">
        <v>1880</v>
      </c>
      <c r="I84">
        <v>2</v>
      </c>
      <c r="J84" t="s">
        <v>1944</v>
      </c>
      <c r="K84" t="s">
        <v>11</v>
      </c>
      <c r="L84" t="s">
        <v>12</v>
      </c>
      <c r="M84">
        <v>8.8000000000000007</v>
      </c>
      <c r="N84" t="s">
        <v>13</v>
      </c>
      <c r="O84" t="s">
        <v>28</v>
      </c>
      <c r="P84" t="s">
        <v>16</v>
      </c>
      <c r="Q84" t="s">
        <v>16</v>
      </c>
      <c r="R84" t="s">
        <v>16</v>
      </c>
      <c r="S84"/>
      <c r="T84" t="s">
        <v>15</v>
      </c>
      <c r="U84" t="s">
        <v>9817</v>
      </c>
      <c r="V84" t="s">
        <v>1883</v>
      </c>
      <c r="W84" t="s">
        <v>189</v>
      </c>
      <c r="X84" t="s">
        <v>189</v>
      </c>
      <c r="Y84" t="s">
        <v>1925</v>
      </c>
      <c r="Z84" t="s">
        <v>16</v>
      </c>
      <c r="AA84" t="s">
        <v>16</v>
      </c>
      <c r="AB84" t="s">
        <v>16</v>
      </c>
      <c r="AC84" t="s">
        <v>6310</v>
      </c>
      <c r="AD84" t="s">
        <v>323</v>
      </c>
      <c r="AE84" t="s">
        <v>11</v>
      </c>
      <c r="AF84" t="s">
        <v>1929</v>
      </c>
      <c r="AG84" t="s">
        <v>27</v>
      </c>
      <c r="AH84" t="s">
        <v>207</v>
      </c>
      <c r="AI84" t="s">
        <v>324</v>
      </c>
      <c r="AJ84" t="s">
        <v>16</v>
      </c>
      <c r="AK84" t="s">
        <v>16</v>
      </c>
      <c r="AL84">
        <v>10000</v>
      </c>
      <c r="AM84">
        <v>1.23</v>
      </c>
      <c r="AN84">
        <v>8.8000000000000007</v>
      </c>
      <c r="AO84">
        <v>9.5920000000000005</v>
      </c>
      <c r="AP84" t="s">
        <v>184</v>
      </c>
      <c r="AQ84" t="s">
        <v>6744</v>
      </c>
      <c r="AR84" t="s">
        <v>9667</v>
      </c>
      <c r="AS84" t="s">
        <v>15</v>
      </c>
      <c r="AT84" t="s">
        <v>9802</v>
      </c>
      <c r="AU84" t="s">
        <v>9873</v>
      </c>
      <c r="AV84" t="s">
        <v>9857</v>
      </c>
      <c r="AW84" t="s">
        <v>11366</v>
      </c>
      <c r="AX84" t="s">
        <v>6013</v>
      </c>
      <c r="AY84" t="s">
        <v>4723</v>
      </c>
      <c r="AZ84" t="s">
        <v>6861</v>
      </c>
      <c r="BA84" t="s">
        <v>90</v>
      </c>
      <c r="BB84" t="s">
        <v>6066</v>
      </c>
      <c r="BC84" t="s">
        <v>9817</v>
      </c>
      <c r="BD84" t="s">
        <v>6203</v>
      </c>
      <c r="BE84" t="s">
        <v>4727</v>
      </c>
      <c r="BF84" t="s">
        <v>4496</v>
      </c>
      <c r="BG84" t="s">
        <v>9429</v>
      </c>
      <c r="BH84" t="s">
        <v>189</v>
      </c>
      <c r="BI84" t="s">
        <v>2410</v>
      </c>
      <c r="BJ84">
        <v>100</v>
      </c>
      <c r="BK84" t="s">
        <v>1883</v>
      </c>
      <c r="BL84" s="7">
        <v>44896</v>
      </c>
      <c r="BM84" s="7">
        <v>45078</v>
      </c>
      <c r="BN84" t="s">
        <v>6241</v>
      </c>
      <c r="BO84" t="s">
        <v>5036</v>
      </c>
      <c r="BP84" t="s">
        <v>16</v>
      </c>
      <c r="BQ84" t="s">
        <v>189</v>
      </c>
      <c r="BR84" s="7">
        <v>45992</v>
      </c>
      <c r="BS84" t="s">
        <v>2414</v>
      </c>
      <c r="BT84" t="s">
        <v>2856</v>
      </c>
      <c r="BU84" t="s">
        <v>2435</v>
      </c>
      <c r="BV84" t="s">
        <v>189</v>
      </c>
      <c r="BW84" t="s">
        <v>189</v>
      </c>
      <c r="BX84" t="s">
        <v>16</v>
      </c>
      <c r="BY84" t="s">
        <v>189</v>
      </c>
      <c r="BZ84" t="s">
        <v>16</v>
      </c>
      <c r="CA84" t="s">
        <v>189</v>
      </c>
      <c r="CB84" t="s">
        <v>9344</v>
      </c>
      <c r="CC84" t="s">
        <v>189</v>
      </c>
      <c r="CD84" t="s">
        <v>16</v>
      </c>
      <c r="CE84" t="s">
        <v>16</v>
      </c>
      <c r="CF84" t="s">
        <v>16</v>
      </c>
      <c r="CG84" t="s">
        <v>16</v>
      </c>
      <c r="CH84" t="s">
        <v>2074</v>
      </c>
      <c r="CI84">
        <v>1</v>
      </c>
      <c r="CJ84">
        <v>1</v>
      </c>
      <c r="CK84">
        <v>1</v>
      </c>
      <c r="CL84" t="s">
        <v>6307</v>
      </c>
      <c r="CM84">
        <v>22048</v>
      </c>
      <c r="CN84" t="s">
        <v>16</v>
      </c>
      <c r="CO84" t="s">
        <v>1944</v>
      </c>
      <c r="CP84" t="s">
        <v>16</v>
      </c>
      <c r="CQ84" t="s">
        <v>189</v>
      </c>
      <c r="CR84" t="s">
        <v>195</v>
      </c>
      <c r="CS84" s="7"/>
      <c r="CT84" s="7">
        <v>44770</v>
      </c>
      <c r="CU84" t="s">
        <v>17</v>
      </c>
      <c r="CV84" t="s">
        <v>17</v>
      </c>
      <c r="CW84" t="s">
        <v>6307</v>
      </c>
      <c r="CX84" t="s">
        <v>189</v>
      </c>
      <c r="CY84" t="s">
        <v>6307</v>
      </c>
      <c r="CZ84" t="s">
        <v>189</v>
      </c>
      <c r="DA84">
        <v>2022</v>
      </c>
      <c r="DB84" s="139">
        <v>44889</v>
      </c>
      <c r="DC84">
        <v>11</v>
      </c>
      <c r="DD84">
        <v>48</v>
      </c>
      <c r="DE84" s="139">
        <v>44886</v>
      </c>
      <c r="DF84" t="s">
        <v>11632</v>
      </c>
      <c r="DG84" t="s">
        <v>11615</v>
      </c>
      <c r="DH84" t="s">
        <v>6014</v>
      </c>
      <c r="DI84" t="s">
        <v>9874</v>
      </c>
      <c r="DJ84" t="s">
        <v>6741</v>
      </c>
      <c r="DK84" t="s">
        <v>188</v>
      </c>
      <c r="DL84" t="s">
        <v>16</v>
      </c>
      <c r="DM84" t="s">
        <v>16</v>
      </c>
      <c r="DN84" t="s">
        <v>16</v>
      </c>
      <c r="DO84" t="s">
        <v>2052</v>
      </c>
      <c r="DP84" t="s">
        <v>16</v>
      </c>
      <c r="DQ84" t="s">
        <v>7634</v>
      </c>
      <c r="DR84" t="s">
        <v>10215</v>
      </c>
      <c r="DS84" t="s">
        <v>10216</v>
      </c>
      <c r="DT84" t="s">
        <v>11639</v>
      </c>
      <c r="EC84" s="66"/>
    </row>
    <row r="85" spans="1:133" x14ac:dyDescent="0.25">
      <c r="A85">
        <v>386</v>
      </c>
      <c r="B85" s="7">
        <v>44887</v>
      </c>
      <c r="C85" t="s">
        <v>189</v>
      </c>
      <c r="D85" t="s">
        <v>189</v>
      </c>
      <c r="E85" t="s">
        <v>326</v>
      </c>
      <c r="F85" t="s">
        <v>199</v>
      </c>
      <c r="G85" t="s">
        <v>4697</v>
      </c>
      <c r="H85" t="s">
        <v>1882</v>
      </c>
      <c r="I85">
        <v>10</v>
      </c>
      <c r="J85" t="s">
        <v>7121</v>
      </c>
      <c r="K85" t="s">
        <v>327</v>
      </c>
      <c r="L85" t="s">
        <v>100</v>
      </c>
      <c r="M85">
        <v>2</v>
      </c>
      <c r="N85" t="s">
        <v>13</v>
      </c>
      <c r="O85" t="s">
        <v>328</v>
      </c>
      <c r="P85" t="s">
        <v>258</v>
      </c>
      <c r="Q85" t="s">
        <v>329</v>
      </c>
      <c r="R85" t="s">
        <v>329</v>
      </c>
      <c r="S85">
        <v>39</v>
      </c>
      <c r="T85" t="s">
        <v>15</v>
      </c>
      <c r="U85" t="s">
        <v>16</v>
      </c>
      <c r="V85" t="s">
        <v>6282</v>
      </c>
      <c r="W85" t="s">
        <v>189</v>
      </c>
      <c r="X85" t="s">
        <v>189</v>
      </c>
      <c r="Y85" t="s">
        <v>4341</v>
      </c>
      <c r="Z85" t="s">
        <v>16</v>
      </c>
      <c r="AA85" t="s">
        <v>16</v>
      </c>
      <c r="AB85" t="s">
        <v>16</v>
      </c>
      <c r="AC85" t="s">
        <v>6310</v>
      </c>
      <c r="AD85" t="s">
        <v>259</v>
      </c>
      <c r="AE85" t="s">
        <v>1939</v>
      </c>
      <c r="AF85" t="s">
        <v>1926</v>
      </c>
      <c r="AG85" t="s">
        <v>37</v>
      </c>
      <c r="AH85" t="s">
        <v>16</v>
      </c>
      <c r="AI85" t="s">
        <v>16</v>
      </c>
      <c r="AJ85" t="s">
        <v>16</v>
      </c>
      <c r="AK85" t="s">
        <v>16</v>
      </c>
      <c r="AL85">
        <v>0</v>
      </c>
      <c r="AM85">
        <v>2</v>
      </c>
      <c r="AN85">
        <v>14.28</v>
      </c>
      <c r="AO85">
        <v>15.634</v>
      </c>
      <c r="AP85" t="s">
        <v>260</v>
      </c>
      <c r="AQ85" t="s">
        <v>5653</v>
      </c>
      <c r="AR85" t="s">
        <v>9678</v>
      </c>
      <c r="AS85" t="s">
        <v>15</v>
      </c>
      <c r="AT85" t="s">
        <v>4840</v>
      </c>
      <c r="AU85" t="s">
        <v>9873</v>
      </c>
      <c r="AV85" t="s">
        <v>9857</v>
      </c>
      <c r="AW85" t="s">
        <v>11366</v>
      </c>
      <c r="AX85" t="s">
        <v>6013</v>
      </c>
      <c r="AY85" t="s">
        <v>16</v>
      </c>
      <c r="AZ85" t="s">
        <v>6823</v>
      </c>
      <c r="BA85" t="s">
        <v>325</v>
      </c>
      <c r="BB85" t="s">
        <v>6066</v>
      </c>
      <c r="BC85" t="s">
        <v>4465</v>
      </c>
      <c r="BD85" t="s">
        <v>4504</v>
      </c>
      <c r="BE85" t="s">
        <v>4727</v>
      </c>
      <c r="BF85" t="s">
        <v>4497</v>
      </c>
      <c r="BG85" t="s">
        <v>9430</v>
      </c>
      <c r="BH85" t="s">
        <v>189</v>
      </c>
      <c r="BI85" t="s">
        <v>2410</v>
      </c>
      <c r="BJ85">
        <v>99.591999999999999</v>
      </c>
      <c r="BK85" t="s">
        <v>6282</v>
      </c>
      <c r="BL85" s="7">
        <v>44895</v>
      </c>
      <c r="BM85" s="7">
        <v>45076</v>
      </c>
      <c r="BN85" t="s">
        <v>6241</v>
      </c>
      <c r="BO85" t="s">
        <v>5024</v>
      </c>
      <c r="BP85" t="s">
        <v>16</v>
      </c>
      <c r="BQ85" t="s">
        <v>4853</v>
      </c>
      <c r="BR85" s="7">
        <v>45991</v>
      </c>
      <c r="BS85" t="s">
        <v>2414</v>
      </c>
      <c r="BT85" t="s">
        <v>2633</v>
      </c>
      <c r="BU85" t="s">
        <v>2435</v>
      </c>
      <c r="BV85" t="s">
        <v>189</v>
      </c>
      <c r="BW85" t="s">
        <v>189</v>
      </c>
      <c r="BX85" t="s">
        <v>16</v>
      </c>
      <c r="BY85" t="s">
        <v>189</v>
      </c>
      <c r="BZ85" t="s">
        <v>16</v>
      </c>
      <c r="CA85" t="s">
        <v>6472</v>
      </c>
      <c r="CB85" t="s">
        <v>9344</v>
      </c>
      <c r="CC85" t="s">
        <v>189</v>
      </c>
      <c r="CD85" t="s">
        <v>16</v>
      </c>
      <c r="CE85" t="s">
        <v>16</v>
      </c>
      <c r="CF85" t="s">
        <v>199</v>
      </c>
      <c r="CG85" t="s">
        <v>16</v>
      </c>
      <c r="CH85" t="s">
        <v>2091</v>
      </c>
      <c r="CI85">
        <v>1</v>
      </c>
      <c r="CJ85">
        <v>1</v>
      </c>
      <c r="CK85">
        <v>1</v>
      </c>
      <c r="CL85" t="s">
        <v>6307</v>
      </c>
      <c r="CM85">
        <v>22047</v>
      </c>
      <c r="CN85" t="s">
        <v>16</v>
      </c>
      <c r="CO85" t="s">
        <v>255</v>
      </c>
      <c r="CP85" t="s">
        <v>9679</v>
      </c>
      <c r="CQ85" t="s">
        <v>189</v>
      </c>
      <c r="CR85" t="s">
        <v>16</v>
      </c>
      <c r="CS85" s="7"/>
      <c r="CT85" s="7">
        <v>32763</v>
      </c>
      <c r="CU85" t="s">
        <v>29</v>
      </c>
      <c r="CV85" t="s">
        <v>29</v>
      </c>
      <c r="CW85" t="s">
        <v>6307</v>
      </c>
      <c r="CX85" t="s">
        <v>189</v>
      </c>
      <c r="CY85" t="s">
        <v>6307</v>
      </c>
      <c r="CZ85" t="s">
        <v>189</v>
      </c>
      <c r="DA85">
        <v>2022</v>
      </c>
      <c r="DB85" s="139">
        <v>44887</v>
      </c>
      <c r="DC85">
        <v>11</v>
      </c>
      <c r="DD85">
        <v>48</v>
      </c>
      <c r="DE85" s="139">
        <v>44886</v>
      </c>
      <c r="DF85" t="s">
        <v>11632</v>
      </c>
      <c r="DG85" t="s">
        <v>11615</v>
      </c>
      <c r="DH85" t="s">
        <v>6014</v>
      </c>
      <c r="DI85" t="s">
        <v>9874</v>
      </c>
      <c r="DJ85" t="s">
        <v>6730</v>
      </c>
      <c r="DK85" t="s">
        <v>252</v>
      </c>
      <c r="DL85" t="s">
        <v>9800</v>
      </c>
      <c r="DM85" t="s">
        <v>16</v>
      </c>
      <c r="DN85" t="s">
        <v>16</v>
      </c>
      <c r="DO85" t="s">
        <v>2051</v>
      </c>
      <c r="DP85" t="s">
        <v>16</v>
      </c>
      <c r="DQ85" t="s">
        <v>7639</v>
      </c>
      <c r="DR85" t="s">
        <v>10220</v>
      </c>
      <c r="DS85" t="s">
        <v>7641</v>
      </c>
      <c r="DT85" t="s">
        <v>10899</v>
      </c>
      <c r="EC85" s="66"/>
    </row>
    <row r="86" spans="1:133" x14ac:dyDescent="0.25">
      <c r="A86">
        <v>385</v>
      </c>
      <c r="B86" s="7">
        <v>44868</v>
      </c>
      <c r="C86" t="s">
        <v>189</v>
      </c>
      <c r="D86" t="s">
        <v>189</v>
      </c>
      <c r="E86" t="s">
        <v>332</v>
      </c>
      <c r="F86" t="s">
        <v>199</v>
      </c>
      <c r="G86" t="s">
        <v>203</v>
      </c>
      <c r="H86" t="s">
        <v>1880</v>
      </c>
      <c r="I86">
        <v>1</v>
      </c>
      <c r="J86" t="s">
        <v>5037</v>
      </c>
      <c r="K86" t="s">
        <v>11</v>
      </c>
      <c r="L86" t="s">
        <v>100</v>
      </c>
      <c r="M86">
        <v>0.91</v>
      </c>
      <c r="N86" t="s">
        <v>121</v>
      </c>
      <c r="O86" t="s">
        <v>333</v>
      </c>
      <c r="P86" t="s">
        <v>16</v>
      </c>
      <c r="Q86" t="s">
        <v>333</v>
      </c>
      <c r="R86" t="s">
        <v>16</v>
      </c>
      <c r="S86"/>
      <c r="T86" t="s">
        <v>32</v>
      </c>
      <c r="U86" t="s">
        <v>16</v>
      </c>
      <c r="V86" t="s">
        <v>6282</v>
      </c>
      <c r="W86" t="s">
        <v>189</v>
      </c>
      <c r="X86" t="s">
        <v>189</v>
      </c>
      <c r="Y86" t="s">
        <v>1925</v>
      </c>
      <c r="Z86" t="s">
        <v>16</v>
      </c>
      <c r="AA86" t="s">
        <v>16</v>
      </c>
      <c r="AB86" t="s">
        <v>16</v>
      </c>
      <c r="AC86" t="s">
        <v>6310</v>
      </c>
      <c r="AD86" t="s">
        <v>334</v>
      </c>
      <c r="AE86" t="s">
        <v>236</v>
      </c>
      <c r="AF86" t="s">
        <v>1929</v>
      </c>
      <c r="AG86" t="s">
        <v>58</v>
      </c>
      <c r="AH86" t="s">
        <v>335</v>
      </c>
      <c r="AI86" t="s">
        <v>336</v>
      </c>
      <c r="AJ86" t="s">
        <v>16</v>
      </c>
      <c r="AK86" t="s">
        <v>16</v>
      </c>
      <c r="AL86">
        <v>100000</v>
      </c>
      <c r="AM86">
        <v>0.91</v>
      </c>
      <c r="AN86">
        <v>6.64</v>
      </c>
      <c r="AO86">
        <v>7.1440000000000001</v>
      </c>
      <c r="AP86" t="s">
        <v>184</v>
      </c>
      <c r="AQ86" t="s">
        <v>6744</v>
      </c>
      <c r="AR86" t="s">
        <v>9667</v>
      </c>
      <c r="AS86" t="s">
        <v>32</v>
      </c>
      <c r="AT86" t="s">
        <v>9802</v>
      </c>
      <c r="AU86" t="s">
        <v>9873</v>
      </c>
      <c r="AV86" t="s">
        <v>9857</v>
      </c>
      <c r="AW86" t="s">
        <v>11366</v>
      </c>
      <c r="AX86" t="s">
        <v>6013</v>
      </c>
      <c r="AY86" t="s">
        <v>4723</v>
      </c>
      <c r="AZ86" t="s">
        <v>6862</v>
      </c>
      <c r="BA86" t="s">
        <v>330</v>
      </c>
      <c r="BB86" t="s">
        <v>6066</v>
      </c>
      <c r="BC86" t="s">
        <v>4465</v>
      </c>
      <c r="BD86" t="s">
        <v>4506</v>
      </c>
      <c r="BE86" t="s">
        <v>5517</v>
      </c>
      <c r="BF86" t="s">
        <v>4497</v>
      </c>
      <c r="BG86" t="s">
        <v>9431</v>
      </c>
      <c r="BH86" t="s">
        <v>189</v>
      </c>
      <c r="BI86" t="s">
        <v>2410</v>
      </c>
      <c r="BJ86">
        <v>100</v>
      </c>
      <c r="BK86" t="s">
        <v>6282</v>
      </c>
      <c r="BL86" s="7">
        <v>44873</v>
      </c>
      <c r="BM86" s="7">
        <v>45237</v>
      </c>
      <c r="BN86" t="s">
        <v>6242</v>
      </c>
      <c r="BO86" t="s">
        <v>5038</v>
      </c>
      <c r="BP86" t="s">
        <v>16</v>
      </c>
      <c r="BQ86" t="s">
        <v>189</v>
      </c>
      <c r="BR86" s="7">
        <v>45237</v>
      </c>
      <c r="BS86" t="s">
        <v>16</v>
      </c>
      <c r="BT86" t="s">
        <v>331</v>
      </c>
      <c r="BU86" t="s">
        <v>2459</v>
      </c>
      <c r="BV86" t="s">
        <v>189</v>
      </c>
      <c r="BW86" t="s">
        <v>5517</v>
      </c>
      <c r="BX86" t="s">
        <v>16</v>
      </c>
      <c r="BY86" t="s">
        <v>189</v>
      </c>
      <c r="BZ86" t="s">
        <v>16</v>
      </c>
      <c r="CA86" t="s">
        <v>6479</v>
      </c>
      <c r="CB86" t="s">
        <v>9344</v>
      </c>
      <c r="CC86" t="s">
        <v>189</v>
      </c>
      <c r="CD86" t="s">
        <v>16</v>
      </c>
      <c r="CE86" t="s">
        <v>16</v>
      </c>
      <c r="CF86" t="s">
        <v>16</v>
      </c>
      <c r="CG86" t="s">
        <v>16</v>
      </c>
      <c r="CH86" t="s">
        <v>4866</v>
      </c>
      <c r="CI86">
        <v>1</v>
      </c>
      <c r="CJ86">
        <v>1</v>
      </c>
      <c r="CK86">
        <v>1</v>
      </c>
      <c r="CL86" t="s">
        <v>6307</v>
      </c>
      <c r="CM86">
        <v>22046</v>
      </c>
      <c r="CN86" t="s">
        <v>16</v>
      </c>
      <c r="CO86" t="s">
        <v>5037</v>
      </c>
      <c r="CP86" t="s">
        <v>16</v>
      </c>
      <c r="CQ86" t="s">
        <v>189</v>
      </c>
      <c r="CR86" t="s">
        <v>195</v>
      </c>
      <c r="CS86" s="7"/>
      <c r="CT86" s="7">
        <v>43809</v>
      </c>
      <c r="CU86" t="s">
        <v>17</v>
      </c>
      <c r="CV86" t="s">
        <v>17</v>
      </c>
      <c r="CW86" t="s">
        <v>6307</v>
      </c>
      <c r="CX86" t="s">
        <v>189</v>
      </c>
      <c r="CY86" t="s">
        <v>6307</v>
      </c>
      <c r="CZ86" t="s">
        <v>189</v>
      </c>
      <c r="DA86">
        <v>2022</v>
      </c>
      <c r="DB86" s="139">
        <v>44868</v>
      </c>
      <c r="DC86">
        <v>11</v>
      </c>
      <c r="DD86">
        <v>45</v>
      </c>
      <c r="DE86" s="139">
        <v>44865</v>
      </c>
      <c r="DF86" t="s">
        <v>11651</v>
      </c>
      <c r="DG86" t="s">
        <v>11615</v>
      </c>
      <c r="DH86" t="s">
        <v>6017</v>
      </c>
      <c r="DI86" t="s">
        <v>9882</v>
      </c>
      <c r="DJ86" t="s">
        <v>6730</v>
      </c>
      <c r="DK86" t="s">
        <v>241</v>
      </c>
      <c r="DL86" t="s">
        <v>16</v>
      </c>
      <c r="DM86" t="s">
        <v>334</v>
      </c>
      <c r="DN86" t="s">
        <v>16</v>
      </c>
      <c r="DO86" t="s">
        <v>6766</v>
      </c>
      <c r="DP86" t="s">
        <v>16</v>
      </c>
      <c r="DQ86" t="s">
        <v>7681</v>
      </c>
      <c r="DR86" t="s">
        <v>10237</v>
      </c>
      <c r="DS86" t="s">
        <v>7682</v>
      </c>
      <c r="DT86" t="s">
        <v>11653</v>
      </c>
      <c r="EC86" s="66"/>
    </row>
    <row r="87" spans="1:133" x14ac:dyDescent="0.25">
      <c r="A87">
        <v>384</v>
      </c>
      <c r="B87" s="7">
        <v>44866</v>
      </c>
      <c r="C87" t="s">
        <v>189</v>
      </c>
      <c r="D87" t="s">
        <v>189</v>
      </c>
      <c r="E87" t="s">
        <v>338</v>
      </c>
      <c r="F87" t="s">
        <v>181</v>
      </c>
      <c r="G87" t="s">
        <v>182</v>
      </c>
      <c r="H87" t="s">
        <v>1880</v>
      </c>
      <c r="I87">
        <v>1</v>
      </c>
      <c r="J87" t="s">
        <v>339</v>
      </c>
      <c r="K87" t="s">
        <v>340</v>
      </c>
      <c r="L87" t="s">
        <v>100</v>
      </c>
      <c r="M87">
        <v>2.08</v>
      </c>
      <c r="N87" t="s">
        <v>121</v>
      </c>
      <c r="O87" t="s">
        <v>341</v>
      </c>
      <c r="P87" t="s">
        <v>57</v>
      </c>
      <c r="Q87" t="s">
        <v>341</v>
      </c>
      <c r="R87" t="s">
        <v>16</v>
      </c>
      <c r="S87">
        <v>0</v>
      </c>
      <c r="T87" t="s">
        <v>87</v>
      </c>
      <c r="U87" t="s">
        <v>16</v>
      </c>
      <c r="V87" t="s">
        <v>6283</v>
      </c>
      <c r="W87" t="s">
        <v>189</v>
      </c>
      <c r="X87" t="s">
        <v>189</v>
      </c>
      <c r="Y87" t="s">
        <v>1925</v>
      </c>
      <c r="Z87" t="s">
        <v>16</v>
      </c>
      <c r="AA87" t="s">
        <v>16</v>
      </c>
      <c r="AB87" t="s">
        <v>16</v>
      </c>
      <c r="AC87" t="s">
        <v>6307</v>
      </c>
      <c r="AD87" t="s">
        <v>342</v>
      </c>
      <c r="AE87" t="s">
        <v>11</v>
      </c>
      <c r="AF87" t="s">
        <v>1926</v>
      </c>
      <c r="AG87" t="s">
        <v>27</v>
      </c>
      <c r="AH87" t="s">
        <v>343</v>
      </c>
      <c r="AI87" t="s">
        <v>16</v>
      </c>
      <c r="AJ87" t="s">
        <v>16</v>
      </c>
      <c r="AK87" t="s">
        <v>16</v>
      </c>
      <c r="AL87">
        <v>0</v>
      </c>
      <c r="AM87">
        <v>2.08</v>
      </c>
      <c r="AN87">
        <v>15.14</v>
      </c>
      <c r="AO87">
        <v>16.327999999999999</v>
      </c>
      <c r="AP87" t="s">
        <v>184</v>
      </c>
      <c r="AQ87" t="s">
        <v>6744</v>
      </c>
      <c r="AR87" t="s">
        <v>9667</v>
      </c>
      <c r="AS87" t="s">
        <v>87</v>
      </c>
      <c r="AT87" t="s">
        <v>4840</v>
      </c>
      <c r="AU87" t="s">
        <v>6824</v>
      </c>
      <c r="AV87" t="s">
        <v>9857</v>
      </c>
      <c r="AW87" t="s">
        <v>11366</v>
      </c>
      <c r="AX87" t="s">
        <v>6013</v>
      </c>
      <c r="AY87" t="s">
        <v>4723</v>
      </c>
      <c r="AZ87" t="s">
        <v>6863</v>
      </c>
      <c r="BA87" t="s">
        <v>337</v>
      </c>
      <c r="BB87" t="s">
        <v>6066</v>
      </c>
      <c r="BC87" t="s">
        <v>4465</v>
      </c>
      <c r="BD87" t="s">
        <v>5527</v>
      </c>
      <c r="BE87" t="s">
        <v>5517</v>
      </c>
      <c r="BF87" t="s">
        <v>4496</v>
      </c>
      <c r="BG87" t="s">
        <v>9432</v>
      </c>
      <c r="BH87" t="s">
        <v>189</v>
      </c>
      <c r="BI87" t="s">
        <v>2410</v>
      </c>
      <c r="BJ87">
        <v>100</v>
      </c>
      <c r="BK87" t="s">
        <v>6283</v>
      </c>
      <c r="BL87" s="7">
        <v>44869</v>
      </c>
      <c r="BM87" s="7">
        <v>45049</v>
      </c>
      <c r="BN87" t="s">
        <v>6240</v>
      </c>
      <c r="BO87" t="s">
        <v>5039</v>
      </c>
      <c r="BP87" t="s">
        <v>16</v>
      </c>
      <c r="BQ87" t="s">
        <v>189</v>
      </c>
      <c r="BR87" s="7">
        <v>45233</v>
      </c>
      <c r="BS87" t="s">
        <v>2414</v>
      </c>
      <c r="BT87" t="s">
        <v>2936</v>
      </c>
      <c r="BU87" t="s">
        <v>2937</v>
      </c>
      <c r="BV87" t="s">
        <v>189</v>
      </c>
      <c r="BW87" t="s">
        <v>5517</v>
      </c>
      <c r="BX87" t="s">
        <v>16</v>
      </c>
      <c r="BY87" t="s">
        <v>189</v>
      </c>
      <c r="BZ87" t="s">
        <v>16</v>
      </c>
      <c r="CA87" t="s">
        <v>6480</v>
      </c>
      <c r="CB87" t="s">
        <v>9344</v>
      </c>
      <c r="CC87" t="s">
        <v>189</v>
      </c>
      <c r="CD87" t="s">
        <v>16</v>
      </c>
      <c r="CE87" t="s">
        <v>16</v>
      </c>
      <c r="CF87" t="s">
        <v>16</v>
      </c>
      <c r="CG87" t="s">
        <v>16</v>
      </c>
      <c r="CH87" t="s">
        <v>2071</v>
      </c>
      <c r="CI87">
        <v>1</v>
      </c>
      <c r="CJ87">
        <v>1</v>
      </c>
      <c r="CK87">
        <v>1</v>
      </c>
      <c r="CL87" t="s">
        <v>6307</v>
      </c>
      <c r="CM87">
        <v>22045</v>
      </c>
      <c r="CN87" t="s">
        <v>16</v>
      </c>
      <c r="CO87" t="s">
        <v>339</v>
      </c>
      <c r="CP87" t="s">
        <v>16</v>
      </c>
      <c r="CQ87" t="s">
        <v>189</v>
      </c>
      <c r="CR87" t="s">
        <v>195</v>
      </c>
      <c r="CS87" s="7"/>
      <c r="CT87" s="7">
        <v>44866</v>
      </c>
      <c r="CU87" t="s">
        <v>34</v>
      </c>
      <c r="CV87" t="s">
        <v>17</v>
      </c>
      <c r="CW87" t="s">
        <v>6307</v>
      </c>
      <c r="CX87" t="s">
        <v>189</v>
      </c>
      <c r="CY87" t="s">
        <v>6307</v>
      </c>
      <c r="CZ87" t="s">
        <v>189</v>
      </c>
      <c r="DA87">
        <v>2022</v>
      </c>
      <c r="DB87" s="139">
        <v>44866</v>
      </c>
      <c r="DC87">
        <v>11</v>
      </c>
      <c r="DD87">
        <v>45</v>
      </c>
      <c r="DE87" s="139">
        <v>44865</v>
      </c>
      <c r="DF87" t="s">
        <v>11651</v>
      </c>
      <c r="DG87" t="s">
        <v>11615</v>
      </c>
      <c r="DH87" t="s">
        <v>6017</v>
      </c>
      <c r="DI87" t="s">
        <v>9882</v>
      </c>
      <c r="DJ87" t="s">
        <v>6730</v>
      </c>
      <c r="DK87" t="s">
        <v>188</v>
      </c>
      <c r="DL87" t="s">
        <v>16</v>
      </c>
      <c r="DM87" t="s">
        <v>16</v>
      </c>
      <c r="DN87" t="s">
        <v>342</v>
      </c>
      <c r="DO87" t="s">
        <v>2051</v>
      </c>
      <c r="DP87" t="s">
        <v>16</v>
      </c>
      <c r="DQ87" t="s">
        <v>7684</v>
      </c>
      <c r="DR87" t="s">
        <v>10240</v>
      </c>
      <c r="DS87" t="s">
        <v>7685</v>
      </c>
      <c r="DT87" t="s">
        <v>11655</v>
      </c>
      <c r="EC87" s="66"/>
    </row>
    <row r="88" spans="1:133" x14ac:dyDescent="0.25">
      <c r="A88">
        <v>383</v>
      </c>
      <c r="B88" s="7">
        <v>44859</v>
      </c>
      <c r="C88" t="s">
        <v>189</v>
      </c>
      <c r="D88" t="s">
        <v>9817</v>
      </c>
      <c r="E88" t="s">
        <v>344</v>
      </c>
      <c r="F88" t="s">
        <v>181</v>
      </c>
      <c r="G88" t="s">
        <v>182</v>
      </c>
      <c r="H88" t="s">
        <v>1881</v>
      </c>
      <c r="I88">
        <v>2</v>
      </c>
      <c r="J88" t="s">
        <v>165</v>
      </c>
      <c r="K88" t="s">
        <v>11</v>
      </c>
      <c r="L88" t="s">
        <v>12</v>
      </c>
      <c r="M88">
        <v>5</v>
      </c>
      <c r="N88" t="s">
        <v>13</v>
      </c>
      <c r="O88" t="s">
        <v>36</v>
      </c>
      <c r="P88" t="s">
        <v>16</v>
      </c>
      <c r="Q88" t="s">
        <v>16</v>
      </c>
      <c r="R88" t="s">
        <v>16</v>
      </c>
      <c r="S88"/>
      <c r="T88" t="s">
        <v>15</v>
      </c>
      <c r="U88" t="s">
        <v>9817</v>
      </c>
      <c r="V88" t="s">
        <v>6236</v>
      </c>
      <c r="W88" t="s">
        <v>189</v>
      </c>
      <c r="X88" t="s">
        <v>189</v>
      </c>
      <c r="Y88" t="s">
        <v>1925</v>
      </c>
      <c r="Z88" t="s">
        <v>16</v>
      </c>
      <c r="AA88" t="s">
        <v>16</v>
      </c>
      <c r="AB88" t="s">
        <v>16</v>
      </c>
      <c r="AC88" t="s">
        <v>6310</v>
      </c>
      <c r="AD88" t="s">
        <v>345</v>
      </c>
      <c r="AE88" t="s">
        <v>107</v>
      </c>
      <c r="AF88" t="s">
        <v>1926</v>
      </c>
      <c r="AG88" t="s">
        <v>23</v>
      </c>
      <c r="AH88" t="s">
        <v>346</v>
      </c>
      <c r="AI88" t="s">
        <v>16</v>
      </c>
      <c r="AJ88" t="s">
        <v>16</v>
      </c>
      <c r="AK88" t="s">
        <v>16</v>
      </c>
      <c r="AL88">
        <v>14151</v>
      </c>
      <c r="AM88">
        <v>0.69</v>
      </c>
      <c r="AN88">
        <v>5</v>
      </c>
      <c r="AO88">
        <v>5.3650000000000002</v>
      </c>
      <c r="AP88" t="s">
        <v>184</v>
      </c>
      <c r="AQ88" t="s">
        <v>6744</v>
      </c>
      <c r="AR88" t="s">
        <v>9667</v>
      </c>
      <c r="AS88" t="s">
        <v>15</v>
      </c>
      <c r="AT88" t="s">
        <v>9802</v>
      </c>
      <c r="AU88" t="s">
        <v>9873</v>
      </c>
      <c r="AV88" t="s">
        <v>9857</v>
      </c>
      <c r="AW88" t="s">
        <v>11366</v>
      </c>
      <c r="AX88" t="s">
        <v>6018</v>
      </c>
      <c r="AY88" t="s">
        <v>4723</v>
      </c>
      <c r="AZ88" t="s">
        <v>6864</v>
      </c>
      <c r="BA88" t="s">
        <v>95</v>
      </c>
      <c r="BB88" t="s">
        <v>6067</v>
      </c>
      <c r="BC88" t="s">
        <v>9817</v>
      </c>
      <c r="BD88" t="s">
        <v>6117</v>
      </c>
      <c r="BE88" t="s">
        <v>4727</v>
      </c>
      <c r="BF88" t="s">
        <v>4496</v>
      </c>
      <c r="BG88" t="s">
        <v>9433</v>
      </c>
      <c r="BH88" t="s">
        <v>189</v>
      </c>
      <c r="BI88" t="s">
        <v>2410</v>
      </c>
      <c r="BJ88">
        <v>100</v>
      </c>
      <c r="BK88" t="s">
        <v>6236</v>
      </c>
      <c r="BL88" s="7">
        <v>44866</v>
      </c>
      <c r="BM88" s="7">
        <v>45047</v>
      </c>
      <c r="BN88" t="s">
        <v>6241</v>
      </c>
      <c r="BO88" t="s">
        <v>5040</v>
      </c>
      <c r="BP88" t="s">
        <v>16</v>
      </c>
      <c r="BQ88" t="s">
        <v>189</v>
      </c>
      <c r="BR88" s="7">
        <v>45962</v>
      </c>
      <c r="BS88" t="s">
        <v>2414</v>
      </c>
      <c r="BT88" t="s">
        <v>2964</v>
      </c>
      <c r="BU88" t="s">
        <v>2435</v>
      </c>
      <c r="BV88" t="s">
        <v>189</v>
      </c>
      <c r="BW88" t="s">
        <v>189</v>
      </c>
      <c r="BX88" t="s">
        <v>16</v>
      </c>
      <c r="BY88" t="s">
        <v>189</v>
      </c>
      <c r="BZ88" t="s">
        <v>16</v>
      </c>
      <c r="CA88" t="s">
        <v>189</v>
      </c>
      <c r="CB88" t="s">
        <v>9344</v>
      </c>
      <c r="CC88" t="s">
        <v>189</v>
      </c>
      <c r="CD88" t="s">
        <v>16</v>
      </c>
      <c r="CE88" t="s">
        <v>16</v>
      </c>
      <c r="CF88" t="s">
        <v>16</v>
      </c>
      <c r="CG88" t="s">
        <v>16</v>
      </c>
      <c r="CH88" t="s">
        <v>2088</v>
      </c>
      <c r="CI88">
        <v>1</v>
      </c>
      <c r="CJ88">
        <v>1</v>
      </c>
      <c r="CK88">
        <v>1</v>
      </c>
      <c r="CL88" t="s">
        <v>6307</v>
      </c>
      <c r="CM88">
        <v>22044</v>
      </c>
      <c r="CN88" t="s">
        <v>16</v>
      </c>
      <c r="CO88" t="s">
        <v>165</v>
      </c>
      <c r="CP88" t="s">
        <v>16</v>
      </c>
      <c r="CQ88" t="s">
        <v>189</v>
      </c>
      <c r="CR88" t="s">
        <v>185</v>
      </c>
      <c r="CS88" s="7"/>
      <c r="CT88" s="7">
        <v>42697</v>
      </c>
      <c r="CU88" t="s">
        <v>17</v>
      </c>
      <c r="CV88" t="s">
        <v>17</v>
      </c>
      <c r="CW88" t="s">
        <v>6307</v>
      </c>
      <c r="CX88" t="s">
        <v>189</v>
      </c>
      <c r="CY88" t="s">
        <v>6307</v>
      </c>
      <c r="CZ88" t="s">
        <v>189</v>
      </c>
      <c r="DA88">
        <v>2022</v>
      </c>
      <c r="DB88" s="139">
        <v>44859</v>
      </c>
      <c r="DC88">
        <v>10</v>
      </c>
      <c r="DD88">
        <v>44</v>
      </c>
      <c r="DE88" s="139">
        <v>44858</v>
      </c>
      <c r="DF88" t="s">
        <v>11657</v>
      </c>
      <c r="DG88" t="s">
        <v>11615</v>
      </c>
      <c r="DH88" t="s">
        <v>6019</v>
      </c>
      <c r="DI88" t="s">
        <v>9874</v>
      </c>
      <c r="DJ88" t="s">
        <v>6741</v>
      </c>
      <c r="DK88" t="s">
        <v>252</v>
      </c>
      <c r="DL88" t="s">
        <v>9801</v>
      </c>
      <c r="DM88" t="s">
        <v>16</v>
      </c>
      <c r="DN88" t="s">
        <v>16</v>
      </c>
      <c r="DO88" t="s">
        <v>2052</v>
      </c>
      <c r="DP88" t="s">
        <v>16</v>
      </c>
      <c r="DQ88" t="s">
        <v>7704</v>
      </c>
      <c r="DR88" t="s">
        <v>10247</v>
      </c>
      <c r="DS88" t="s">
        <v>10248</v>
      </c>
      <c r="DT88" t="s">
        <v>11659</v>
      </c>
      <c r="EC88" s="66"/>
    </row>
    <row r="89" spans="1:133" x14ac:dyDescent="0.25">
      <c r="A89">
        <v>382</v>
      </c>
      <c r="B89" s="7">
        <v>44853</v>
      </c>
      <c r="C89" t="s">
        <v>189</v>
      </c>
      <c r="D89" t="s">
        <v>189</v>
      </c>
      <c r="E89" t="s">
        <v>349</v>
      </c>
      <c r="F89" t="s">
        <v>181</v>
      </c>
      <c r="G89" t="s">
        <v>182</v>
      </c>
      <c r="H89" t="s">
        <v>1882</v>
      </c>
      <c r="I89">
        <v>2</v>
      </c>
      <c r="J89" t="s">
        <v>350</v>
      </c>
      <c r="K89" t="s">
        <v>11</v>
      </c>
      <c r="L89" t="s">
        <v>100</v>
      </c>
      <c r="M89">
        <v>2</v>
      </c>
      <c r="N89" t="s">
        <v>237</v>
      </c>
      <c r="O89" t="s">
        <v>351</v>
      </c>
      <c r="P89" t="s">
        <v>352</v>
      </c>
      <c r="Q89" t="s">
        <v>351</v>
      </c>
      <c r="R89" t="s">
        <v>16</v>
      </c>
      <c r="S89">
        <v>0</v>
      </c>
      <c r="T89" t="s">
        <v>15</v>
      </c>
      <c r="U89" t="s">
        <v>4349</v>
      </c>
      <c r="V89" t="s">
        <v>6282</v>
      </c>
      <c r="W89" t="s">
        <v>1879</v>
      </c>
      <c r="X89" t="s">
        <v>189</v>
      </c>
      <c r="Y89" t="s">
        <v>1925</v>
      </c>
      <c r="Z89" t="s">
        <v>16</v>
      </c>
      <c r="AA89" t="s">
        <v>16</v>
      </c>
      <c r="AB89" t="s">
        <v>16</v>
      </c>
      <c r="AC89" t="s">
        <v>6310</v>
      </c>
      <c r="AD89" t="s">
        <v>353</v>
      </c>
      <c r="AE89" t="s">
        <v>11</v>
      </c>
      <c r="AF89" t="s">
        <v>16</v>
      </c>
      <c r="AG89" t="s">
        <v>74</v>
      </c>
      <c r="AH89" t="s">
        <v>292</v>
      </c>
      <c r="AI89" t="s">
        <v>16</v>
      </c>
      <c r="AJ89" t="s">
        <v>16</v>
      </c>
      <c r="AK89" t="s">
        <v>16</v>
      </c>
      <c r="AL89">
        <v>10000</v>
      </c>
      <c r="AM89">
        <v>2</v>
      </c>
      <c r="AN89">
        <v>14.46</v>
      </c>
      <c r="AO89">
        <v>15.7</v>
      </c>
      <c r="AP89" t="s">
        <v>354</v>
      </c>
      <c r="AQ89" t="s">
        <v>5653</v>
      </c>
      <c r="AR89" t="s">
        <v>9678</v>
      </c>
      <c r="AS89" t="s">
        <v>15</v>
      </c>
      <c r="AT89" t="s">
        <v>9802</v>
      </c>
      <c r="AU89" t="s">
        <v>9873</v>
      </c>
      <c r="AV89" t="s">
        <v>9857</v>
      </c>
      <c r="AW89" t="s">
        <v>11366</v>
      </c>
      <c r="AX89" t="s">
        <v>6018</v>
      </c>
      <c r="AY89" t="s">
        <v>16</v>
      </c>
      <c r="AZ89" t="s">
        <v>355</v>
      </c>
      <c r="BA89" t="s">
        <v>348</v>
      </c>
      <c r="BB89" t="s">
        <v>6067</v>
      </c>
      <c r="BC89" t="s">
        <v>4349</v>
      </c>
      <c r="BD89" t="s">
        <v>4504</v>
      </c>
      <c r="BE89" t="s">
        <v>5525</v>
      </c>
      <c r="BF89" t="s">
        <v>4496</v>
      </c>
      <c r="BG89" t="s">
        <v>9434</v>
      </c>
      <c r="BH89" t="s">
        <v>189</v>
      </c>
      <c r="BI89" t="s">
        <v>2410</v>
      </c>
      <c r="BJ89">
        <v>100</v>
      </c>
      <c r="BK89" t="s">
        <v>6282</v>
      </c>
      <c r="BL89" s="7">
        <v>44860</v>
      </c>
      <c r="BM89" s="7">
        <v>45042</v>
      </c>
      <c r="BN89" t="s">
        <v>6242</v>
      </c>
      <c r="BO89" t="s">
        <v>5041</v>
      </c>
      <c r="BP89" t="s">
        <v>16</v>
      </c>
      <c r="BQ89" t="s">
        <v>189</v>
      </c>
      <c r="BR89" s="7">
        <v>46686</v>
      </c>
      <c r="BS89" t="s">
        <v>2414</v>
      </c>
      <c r="BT89" t="s">
        <v>2983</v>
      </c>
      <c r="BU89" t="s">
        <v>13</v>
      </c>
      <c r="BV89" t="s">
        <v>189</v>
      </c>
      <c r="BW89" t="s">
        <v>189</v>
      </c>
      <c r="BX89" t="s">
        <v>16</v>
      </c>
      <c r="BY89" t="s">
        <v>189</v>
      </c>
      <c r="BZ89" t="s">
        <v>16</v>
      </c>
      <c r="CA89" t="s">
        <v>6481</v>
      </c>
      <c r="CB89" t="s">
        <v>9344</v>
      </c>
      <c r="CC89" t="s">
        <v>189</v>
      </c>
      <c r="CD89" t="s">
        <v>16</v>
      </c>
      <c r="CE89" t="s">
        <v>16</v>
      </c>
      <c r="CF89" t="s">
        <v>16</v>
      </c>
      <c r="CG89" t="s">
        <v>16</v>
      </c>
      <c r="CH89" t="s">
        <v>2075</v>
      </c>
      <c r="CI89">
        <v>1</v>
      </c>
      <c r="CJ89">
        <v>1</v>
      </c>
      <c r="CK89">
        <v>1</v>
      </c>
      <c r="CL89" t="s">
        <v>6307</v>
      </c>
      <c r="CM89">
        <v>22043</v>
      </c>
      <c r="CN89" t="s">
        <v>16</v>
      </c>
      <c r="CO89" t="s">
        <v>350</v>
      </c>
      <c r="CP89" t="s">
        <v>9684</v>
      </c>
      <c r="CQ89" t="s">
        <v>189</v>
      </c>
      <c r="CR89" t="s">
        <v>16</v>
      </c>
      <c r="CS89" s="7"/>
      <c r="CT89" s="7">
        <v>43060</v>
      </c>
      <c r="CU89" t="s">
        <v>29</v>
      </c>
      <c r="CV89" t="s">
        <v>16</v>
      </c>
      <c r="CW89" t="s">
        <v>6307</v>
      </c>
      <c r="CX89" t="s">
        <v>189</v>
      </c>
      <c r="CY89" t="s">
        <v>6307</v>
      </c>
      <c r="CZ89" t="s">
        <v>189</v>
      </c>
      <c r="DA89">
        <v>2022</v>
      </c>
      <c r="DB89" s="139">
        <v>44853</v>
      </c>
      <c r="DC89">
        <v>10</v>
      </c>
      <c r="DD89">
        <v>43</v>
      </c>
      <c r="DE89" s="139">
        <v>44851</v>
      </c>
      <c r="DF89" t="s">
        <v>11660</v>
      </c>
      <c r="DG89" t="s">
        <v>11615</v>
      </c>
      <c r="DH89" t="s">
        <v>6020</v>
      </c>
      <c r="DI89" t="s">
        <v>10114</v>
      </c>
      <c r="DJ89" t="s">
        <v>6730</v>
      </c>
      <c r="DK89" t="s">
        <v>188</v>
      </c>
      <c r="DL89" t="s">
        <v>16</v>
      </c>
      <c r="DM89" t="s">
        <v>16</v>
      </c>
      <c r="DN89" t="s">
        <v>16</v>
      </c>
      <c r="DO89" t="s">
        <v>2051</v>
      </c>
      <c r="DP89" t="s">
        <v>16</v>
      </c>
      <c r="DQ89" t="s">
        <v>7714</v>
      </c>
      <c r="DR89" t="s">
        <v>10252</v>
      </c>
      <c r="DS89" t="s">
        <v>7715</v>
      </c>
      <c r="DT89" t="s">
        <v>10905</v>
      </c>
      <c r="EC89" s="66"/>
    </row>
    <row r="90" spans="1:133" x14ac:dyDescent="0.25">
      <c r="A90">
        <v>381</v>
      </c>
      <c r="B90" s="7">
        <v>44845</v>
      </c>
      <c r="C90" t="s">
        <v>189</v>
      </c>
      <c r="D90" t="s">
        <v>9817</v>
      </c>
      <c r="E90" t="s">
        <v>2997</v>
      </c>
      <c r="F90" t="s">
        <v>807</v>
      </c>
      <c r="G90" t="s">
        <v>182</v>
      </c>
      <c r="H90" t="s">
        <v>1880</v>
      </c>
      <c r="I90">
        <v>1</v>
      </c>
      <c r="J90" t="s">
        <v>153</v>
      </c>
      <c r="K90" t="s">
        <v>11</v>
      </c>
      <c r="L90" t="s">
        <v>12</v>
      </c>
      <c r="M90">
        <v>9.5</v>
      </c>
      <c r="N90" t="s">
        <v>13</v>
      </c>
      <c r="O90" t="s">
        <v>36</v>
      </c>
      <c r="P90" t="s">
        <v>16</v>
      </c>
      <c r="Q90" t="s">
        <v>16</v>
      </c>
      <c r="R90" t="s">
        <v>16</v>
      </c>
      <c r="S90"/>
      <c r="T90" t="s">
        <v>22</v>
      </c>
      <c r="U90" t="s">
        <v>9817</v>
      </c>
      <c r="V90" t="s">
        <v>1883</v>
      </c>
      <c r="W90" t="s">
        <v>189</v>
      </c>
      <c r="X90" t="s">
        <v>189</v>
      </c>
      <c r="Y90" t="s">
        <v>1925</v>
      </c>
      <c r="Z90" t="s">
        <v>16</v>
      </c>
      <c r="AA90" t="s">
        <v>16</v>
      </c>
      <c r="AB90" t="s">
        <v>16</v>
      </c>
      <c r="AC90" t="s">
        <v>6307</v>
      </c>
      <c r="AD90" t="s">
        <v>356</v>
      </c>
      <c r="AE90" t="s">
        <v>11</v>
      </c>
      <c r="AF90" t="s">
        <v>1932</v>
      </c>
      <c r="AG90" t="s">
        <v>27</v>
      </c>
      <c r="AH90" t="s">
        <v>343</v>
      </c>
      <c r="AI90" t="s">
        <v>357</v>
      </c>
      <c r="AJ90" t="s">
        <v>311</v>
      </c>
      <c r="AK90" t="s">
        <v>6245</v>
      </c>
      <c r="AL90">
        <v>0</v>
      </c>
      <c r="AM90">
        <v>1.33</v>
      </c>
      <c r="AN90">
        <v>9.5</v>
      </c>
      <c r="AO90">
        <v>10.422000000000001</v>
      </c>
      <c r="AP90" t="s">
        <v>184</v>
      </c>
      <c r="AQ90" t="s">
        <v>6744</v>
      </c>
      <c r="AR90" t="s">
        <v>202</v>
      </c>
      <c r="AS90" t="s">
        <v>22</v>
      </c>
      <c r="AT90" t="s">
        <v>9802</v>
      </c>
      <c r="AU90" t="s">
        <v>9873</v>
      </c>
      <c r="AV90" t="s">
        <v>9857</v>
      </c>
      <c r="AW90" t="s">
        <v>11366</v>
      </c>
      <c r="AX90" t="s">
        <v>6018</v>
      </c>
      <c r="AY90" t="s">
        <v>4723</v>
      </c>
      <c r="AZ90" t="s">
        <v>6865</v>
      </c>
      <c r="BA90" t="s">
        <v>152</v>
      </c>
      <c r="BB90" t="s">
        <v>6067</v>
      </c>
      <c r="BC90" t="s">
        <v>9817</v>
      </c>
      <c r="BD90" t="s">
        <v>6212</v>
      </c>
      <c r="BE90" t="s">
        <v>4727</v>
      </c>
      <c r="BF90" t="s">
        <v>4508</v>
      </c>
      <c r="BG90" t="s">
        <v>9435</v>
      </c>
      <c r="BH90" t="s">
        <v>189</v>
      </c>
      <c r="BI90" t="s">
        <v>2410</v>
      </c>
      <c r="BJ90">
        <v>100</v>
      </c>
      <c r="BK90" t="s">
        <v>1883</v>
      </c>
      <c r="BL90" s="7">
        <v>44848</v>
      </c>
      <c r="BM90" s="7">
        <v>45030</v>
      </c>
      <c r="BN90" t="s">
        <v>6241</v>
      </c>
      <c r="BO90" t="s">
        <v>5042</v>
      </c>
      <c r="BP90" t="s">
        <v>16</v>
      </c>
      <c r="BQ90" t="s">
        <v>189</v>
      </c>
      <c r="BR90" s="7">
        <v>45944</v>
      </c>
      <c r="BS90" t="s">
        <v>2414</v>
      </c>
      <c r="BT90" t="s">
        <v>2997</v>
      </c>
      <c r="BU90" t="s">
        <v>189</v>
      </c>
      <c r="BV90" t="s">
        <v>189</v>
      </c>
      <c r="BW90" t="s">
        <v>189</v>
      </c>
      <c r="BX90" t="s">
        <v>16</v>
      </c>
      <c r="BY90" t="s">
        <v>189</v>
      </c>
      <c r="BZ90" t="s">
        <v>16</v>
      </c>
      <c r="CA90" t="s">
        <v>189</v>
      </c>
      <c r="CB90" t="s">
        <v>9344</v>
      </c>
      <c r="CC90" t="s">
        <v>189</v>
      </c>
      <c r="CD90" t="s">
        <v>16</v>
      </c>
      <c r="CE90" t="s">
        <v>16</v>
      </c>
      <c r="CF90" t="s">
        <v>16</v>
      </c>
      <c r="CG90" t="s">
        <v>16</v>
      </c>
      <c r="CH90" t="s">
        <v>2084</v>
      </c>
      <c r="CI90">
        <v>1</v>
      </c>
      <c r="CJ90">
        <v>1</v>
      </c>
      <c r="CK90">
        <v>1</v>
      </c>
      <c r="CL90" t="s">
        <v>6307</v>
      </c>
      <c r="CM90">
        <v>22042</v>
      </c>
      <c r="CN90" t="s">
        <v>7115</v>
      </c>
      <c r="CO90" t="s">
        <v>2998</v>
      </c>
      <c r="CP90" t="s">
        <v>16</v>
      </c>
      <c r="CQ90" t="s">
        <v>189</v>
      </c>
      <c r="CR90" t="s">
        <v>195</v>
      </c>
      <c r="CS90" s="7"/>
      <c r="CT90" s="7">
        <v>44845</v>
      </c>
      <c r="CU90" t="s">
        <v>17</v>
      </c>
      <c r="CV90" t="s">
        <v>17</v>
      </c>
      <c r="CW90" t="s">
        <v>6307</v>
      </c>
      <c r="CX90" t="s">
        <v>189</v>
      </c>
      <c r="CY90" t="s">
        <v>6307</v>
      </c>
      <c r="CZ90" t="s">
        <v>189</v>
      </c>
      <c r="DA90">
        <v>2022</v>
      </c>
      <c r="DB90" s="139">
        <v>44845</v>
      </c>
      <c r="DC90">
        <v>10</v>
      </c>
      <c r="DD90">
        <v>42</v>
      </c>
      <c r="DE90" s="139">
        <v>44844</v>
      </c>
      <c r="DF90" t="s">
        <v>11665</v>
      </c>
      <c r="DG90" t="s">
        <v>11615</v>
      </c>
      <c r="DH90" t="s">
        <v>6021</v>
      </c>
      <c r="DI90" t="s">
        <v>9874</v>
      </c>
      <c r="DJ90" t="s">
        <v>6741</v>
      </c>
      <c r="DK90" t="s">
        <v>188</v>
      </c>
      <c r="DL90" t="s">
        <v>16</v>
      </c>
      <c r="DM90" t="s">
        <v>16</v>
      </c>
      <c r="DN90" t="s">
        <v>16</v>
      </c>
      <c r="DO90" t="s">
        <v>2052</v>
      </c>
      <c r="DP90" t="s">
        <v>16</v>
      </c>
      <c r="DQ90" t="s">
        <v>7727</v>
      </c>
      <c r="DR90" t="s">
        <v>10258</v>
      </c>
      <c r="DS90" t="s">
        <v>10259</v>
      </c>
      <c r="DT90" t="s">
        <v>11198</v>
      </c>
      <c r="EC90" s="66"/>
    </row>
    <row r="91" spans="1:133" x14ac:dyDescent="0.25">
      <c r="A91">
        <v>380</v>
      </c>
      <c r="B91" s="7">
        <v>44834</v>
      </c>
      <c r="C91" t="s">
        <v>189</v>
      </c>
      <c r="D91" t="s">
        <v>189</v>
      </c>
      <c r="E91" t="s">
        <v>359</v>
      </c>
      <c r="F91" t="s">
        <v>181</v>
      </c>
      <c r="G91" t="s">
        <v>182</v>
      </c>
      <c r="H91" t="s">
        <v>1880</v>
      </c>
      <c r="I91">
        <v>3</v>
      </c>
      <c r="J91" t="s">
        <v>360</v>
      </c>
      <c r="K91" t="s">
        <v>11</v>
      </c>
      <c r="L91" t="s">
        <v>100</v>
      </c>
      <c r="M91">
        <v>0.93500000000000005</v>
      </c>
      <c r="N91" t="s">
        <v>121</v>
      </c>
      <c r="O91" t="s">
        <v>361</v>
      </c>
      <c r="P91" t="s">
        <v>362</v>
      </c>
      <c r="Q91" t="s">
        <v>361</v>
      </c>
      <c r="R91" t="s">
        <v>16</v>
      </c>
      <c r="S91">
        <v>10</v>
      </c>
      <c r="T91" t="s">
        <v>166</v>
      </c>
      <c r="U91" t="s">
        <v>16</v>
      </c>
      <c r="V91" t="s">
        <v>6283</v>
      </c>
      <c r="W91" t="s">
        <v>189</v>
      </c>
      <c r="X91" t="s">
        <v>189</v>
      </c>
      <c r="Y91" t="s">
        <v>1925</v>
      </c>
      <c r="Z91" t="s">
        <v>16</v>
      </c>
      <c r="AA91" t="s">
        <v>16</v>
      </c>
      <c r="AB91" t="s">
        <v>16</v>
      </c>
      <c r="AC91" t="s">
        <v>6310</v>
      </c>
      <c r="AD91" t="s">
        <v>364</v>
      </c>
      <c r="AE91" t="s">
        <v>11</v>
      </c>
      <c r="AF91" t="s">
        <v>1926</v>
      </c>
      <c r="AG91" t="s">
        <v>18</v>
      </c>
      <c r="AH91" t="s">
        <v>365</v>
      </c>
      <c r="AI91" t="s">
        <v>366</v>
      </c>
      <c r="AJ91" t="s">
        <v>311</v>
      </c>
      <c r="AK91" t="s">
        <v>6245</v>
      </c>
      <c r="AL91">
        <v>500</v>
      </c>
      <c r="AM91">
        <v>0.94</v>
      </c>
      <c r="AN91">
        <v>6.65</v>
      </c>
      <c r="AO91">
        <v>7.34</v>
      </c>
      <c r="AP91" t="s">
        <v>184</v>
      </c>
      <c r="AQ91" t="s">
        <v>6744</v>
      </c>
      <c r="AR91" t="s">
        <v>1494</v>
      </c>
      <c r="AS91" t="s">
        <v>22</v>
      </c>
      <c r="AT91" t="s">
        <v>9802</v>
      </c>
      <c r="AU91" t="s">
        <v>9873</v>
      </c>
      <c r="AV91" t="s">
        <v>9857</v>
      </c>
      <c r="AW91" t="s">
        <v>11459</v>
      </c>
      <c r="AX91" t="s">
        <v>6022</v>
      </c>
      <c r="AY91" t="s">
        <v>4723</v>
      </c>
      <c r="AZ91" t="s">
        <v>367</v>
      </c>
      <c r="BA91" t="s">
        <v>358</v>
      </c>
      <c r="BB91" t="s">
        <v>9847</v>
      </c>
      <c r="BC91" t="s">
        <v>5972</v>
      </c>
      <c r="BD91" t="s">
        <v>4509</v>
      </c>
      <c r="BE91" t="s">
        <v>5517</v>
      </c>
      <c r="BF91" t="s">
        <v>4496</v>
      </c>
      <c r="BG91" t="s">
        <v>189</v>
      </c>
      <c r="BH91" t="s">
        <v>189</v>
      </c>
      <c r="BI91" t="s">
        <v>2410</v>
      </c>
      <c r="BJ91">
        <v>100</v>
      </c>
      <c r="BK91" t="s">
        <v>6283</v>
      </c>
      <c r="BL91" s="7">
        <v>44846</v>
      </c>
      <c r="BM91" s="7">
        <v>45210</v>
      </c>
      <c r="BN91" t="s">
        <v>6240</v>
      </c>
      <c r="BO91" t="s">
        <v>5043</v>
      </c>
      <c r="BP91" t="s">
        <v>16</v>
      </c>
      <c r="BQ91" t="s">
        <v>189</v>
      </c>
      <c r="BR91" s="7">
        <v>45210</v>
      </c>
      <c r="BS91" t="s">
        <v>16</v>
      </c>
      <c r="BT91" t="s">
        <v>3007</v>
      </c>
      <c r="BU91" t="s">
        <v>3008</v>
      </c>
      <c r="BV91" t="s">
        <v>189</v>
      </c>
      <c r="BW91" t="s">
        <v>5517</v>
      </c>
      <c r="BX91" t="s">
        <v>16</v>
      </c>
      <c r="BY91" t="s">
        <v>189</v>
      </c>
      <c r="BZ91" t="s">
        <v>16</v>
      </c>
      <c r="CA91" t="s">
        <v>6482</v>
      </c>
      <c r="CB91" t="s">
        <v>9344</v>
      </c>
      <c r="CC91" t="s">
        <v>189</v>
      </c>
      <c r="CD91" t="s">
        <v>16</v>
      </c>
      <c r="CE91" t="s">
        <v>16</v>
      </c>
      <c r="CF91" t="s">
        <v>16</v>
      </c>
      <c r="CG91" t="s">
        <v>16</v>
      </c>
      <c r="CH91" t="s">
        <v>4867</v>
      </c>
      <c r="CI91">
        <v>1</v>
      </c>
      <c r="CJ91">
        <v>1</v>
      </c>
      <c r="CK91">
        <v>1</v>
      </c>
      <c r="CL91" t="s">
        <v>6307</v>
      </c>
      <c r="CM91">
        <v>22041</v>
      </c>
      <c r="CN91" t="s">
        <v>7115</v>
      </c>
      <c r="CO91" t="s">
        <v>363</v>
      </c>
      <c r="CP91" t="s">
        <v>16</v>
      </c>
      <c r="CQ91" t="s">
        <v>189</v>
      </c>
      <c r="CR91" t="s">
        <v>9689</v>
      </c>
      <c r="CS91" s="7"/>
      <c r="CT91" s="7">
        <v>44125</v>
      </c>
      <c r="CU91" t="s">
        <v>17</v>
      </c>
      <c r="CV91" t="s">
        <v>17</v>
      </c>
      <c r="CW91" t="s">
        <v>6307</v>
      </c>
      <c r="CX91" t="s">
        <v>189</v>
      </c>
      <c r="CY91" t="s">
        <v>6307</v>
      </c>
      <c r="CZ91" t="s">
        <v>189</v>
      </c>
      <c r="DA91">
        <v>2022</v>
      </c>
      <c r="DB91" s="139">
        <v>44834</v>
      </c>
      <c r="DC91">
        <v>9</v>
      </c>
      <c r="DD91">
        <v>40</v>
      </c>
      <c r="DE91" s="139">
        <v>44830</v>
      </c>
      <c r="DF91" t="s">
        <v>11668</v>
      </c>
      <c r="DG91" t="s">
        <v>11669</v>
      </c>
      <c r="DH91" t="s">
        <v>6023</v>
      </c>
      <c r="DI91" t="s">
        <v>9882</v>
      </c>
      <c r="DJ91" t="s">
        <v>6730</v>
      </c>
      <c r="DK91" t="s">
        <v>188</v>
      </c>
      <c r="DL91" t="s">
        <v>16</v>
      </c>
      <c r="DM91" t="s">
        <v>16</v>
      </c>
      <c r="DN91" t="s">
        <v>364</v>
      </c>
      <c r="DO91" t="s">
        <v>6766</v>
      </c>
      <c r="DP91" t="s">
        <v>16</v>
      </c>
      <c r="DQ91" t="s">
        <v>7730</v>
      </c>
      <c r="DR91" t="s">
        <v>10261</v>
      </c>
      <c r="DS91" t="s">
        <v>7731</v>
      </c>
      <c r="DT91" t="s">
        <v>11199</v>
      </c>
      <c r="EC91" s="66"/>
    </row>
    <row r="92" spans="1:133" x14ac:dyDescent="0.25">
      <c r="A92">
        <v>379</v>
      </c>
      <c r="B92" s="7">
        <v>44830</v>
      </c>
      <c r="C92" t="s">
        <v>189</v>
      </c>
      <c r="D92" t="s">
        <v>189</v>
      </c>
      <c r="E92" t="s">
        <v>369</v>
      </c>
      <c r="F92" t="s">
        <v>181</v>
      </c>
      <c r="G92" t="s">
        <v>182</v>
      </c>
      <c r="H92" t="s">
        <v>1880</v>
      </c>
      <c r="I92">
        <v>2</v>
      </c>
      <c r="J92" t="s">
        <v>370</v>
      </c>
      <c r="K92" t="s">
        <v>11</v>
      </c>
      <c r="L92" t="s">
        <v>100</v>
      </c>
      <c r="M92">
        <v>1.2</v>
      </c>
      <c r="N92" t="s">
        <v>121</v>
      </c>
      <c r="O92" t="s">
        <v>361</v>
      </c>
      <c r="P92" t="s">
        <v>362</v>
      </c>
      <c r="Q92" t="s">
        <v>361</v>
      </c>
      <c r="R92" t="s">
        <v>16</v>
      </c>
      <c r="S92">
        <v>10</v>
      </c>
      <c r="T92" t="s">
        <v>166</v>
      </c>
      <c r="U92" t="s">
        <v>16</v>
      </c>
      <c r="V92" t="s">
        <v>6283</v>
      </c>
      <c r="W92" t="s">
        <v>189</v>
      </c>
      <c r="X92" t="s">
        <v>189</v>
      </c>
      <c r="Y92" t="s">
        <v>1925</v>
      </c>
      <c r="Z92" t="s">
        <v>16</v>
      </c>
      <c r="AA92" t="s">
        <v>16</v>
      </c>
      <c r="AB92" t="s">
        <v>16</v>
      </c>
      <c r="AC92" t="s">
        <v>6310</v>
      </c>
      <c r="AD92" t="s">
        <v>364</v>
      </c>
      <c r="AE92" t="s">
        <v>11</v>
      </c>
      <c r="AF92" t="s">
        <v>1926</v>
      </c>
      <c r="AG92" t="s">
        <v>18</v>
      </c>
      <c r="AH92" t="s">
        <v>365</v>
      </c>
      <c r="AI92" t="s">
        <v>366</v>
      </c>
      <c r="AJ92" t="s">
        <v>371</v>
      </c>
      <c r="AK92" t="s">
        <v>6245</v>
      </c>
      <c r="AL92">
        <v>500</v>
      </c>
      <c r="AM92">
        <v>1.2</v>
      </c>
      <c r="AN92">
        <v>8.56</v>
      </c>
      <c r="AO92">
        <v>9.42</v>
      </c>
      <c r="AP92" t="s">
        <v>184</v>
      </c>
      <c r="AQ92" t="s">
        <v>6744</v>
      </c>
      <c r="AR92" t="s">
        <v>1494</v>
      </c>
      <c r="AS92" t="s">
        <v>22</v>
      </c>
      <c r="AT92" t="s">
        <v>9802</v>
      </c>
      <c r="AU92" t="s">
        <v>9873</v>
      </c>
      <c r="AV92" t="s">
        <v>9857</v>
      </c>
      <c r="AW92" t="s">
        <v>11459</v>
      </c>
      <c r="AX92" t="s">
        <v>6022</v>
      </c>
      <c r="AY92" t="s">
        <v>4723</v>
      </c>
      <c r="AZ92" t="s">
        <v>6866</v>
      </c>
      <c r="BA92" t="s">
        <v>368</v>
      </c>
      <c r="BB92" t="s">
        <v>9847</v>
      </c>
      <c r="BC92" t="s">
        <v>5972</v>
      </c>
      <c r="BD92" t="s">
        <v>4498</v>
      </c>
      <c r="BE92" t="s">
        <v>5517</v>
      </c>
      <c r="BF92" t="s">
        <v>4496</v>
      </c>
      <c r="BG92" t="s">
        <v>9436</v>
      </c>
      <c r="BH92" t="s">
        <v>189</v>
      </c>
      <c r="BI92" t="s">
        <v>2410</v>
      </c>
      <c r="BJ92">
        <v>100</v>
      </c>
      <c r="BK92" t="s">
        <v>6283</v>
      </c>
      <c r="BL92" s="7">
        <v>44844</v>
      </c>
      <c r="BM92" s="7">
        <v>45208</v>
      </c>
      <c r="BN92" t="s">
        <v>6240</v>
      </c>
      <c r="BO92" t="s">
        <v>5043</v>
      </c>
      <c r="BP92" t="s">
        <v>16</v>
      </c>
      <c r="BQ92" t="s">
        <v>189</v>
      </c>
      <c r="BR92" s="7">
        <v>45208</v>
      </c>
      <c r="BS92" t="s">
        <v>16</v>
      </c>
      <c r="BT92" t="s">
        <v>3007</v>
      </c>
      <c r="BU92" t="s">
        <v>3036</v>
      </c>
      <c r="BV92" t="s">
        <v>189</v>
      </c>
      <c r="BW92" t="s">
        <v>5517</v>
      </c>
      <c r="BX92" t="s">
        <v>16</v>
      </c>
      <c r="BY92" t="s">
        <v>189</v>
      </c>
      <c r="BZ92" t="s">
        <v>16</v>
      </c>
      <c r="CA92" t="s">
        <v>6483</v>
      </c>
      <c r="CB92" t="s">
        <v>9344</v>
      </c>
      <c r="CC92" t="s">
        <v>189</v>
      </c>
      <c r="CD92" t="s">
        <v>16</v>
      </c>
      <c r="CE92" t="s">
        <v>16</v>
      </c>
      <c r="CF92" t="s">
        <v>16</v>
      </c>
      <c r="CG92" t="s">
        <v>16</v>
      </c>
      <c r="CH92" t="s">
        <v>1936</v>
      </c>
      <c r="CI92">
        <v>1</v>
      </c>
      <c r="CJ92">
        <v>1</v>
      </c>
      <c r="CK92">
        <v>1</v>
      </c>
      <c r="CL92" t="s">
        <v>6307</v>
      </c>
      <c r="CM92">
        <v>22040</v>
      </c>
      <c r="CN92" t="s">
        <v>7115</v>
      </c>
      <c r="CO92" t="s">
        <v>363</v>
      </c>
      <c r="CP92" t="s">
        <v>16</v>
      </c>
      <c r="CQ92" t="s">
        <v>189</v>
      </c>
      <c r="CR92" t="s">
        <v>9689</v>
      </c>
      <c r="CS92" s="7"/>
      <c r="CT92" s="7">
        <v>44125</v>
      </c>
      <c r="CU92" t="s">
        <v>17</v>
      </c>
      <c r="CV92" t="s">
        <v>17</v>
      </c>
      <c r="CW92" t="s">
        <v>6307</v>
      </c>
      <c r="CX92" t="s">
        <v>189</v>
      </c>
      <c r="CY92" t="s">
        <v>6307</v>
      </c>
      <c r="CZ92" t="s">
        <v>189</v>
      </c>
      <c r="DA92">
        <v>2022</v>
      </c>
      <c r="DB92" s="139">
        <v>44830</v>
      </c>
      <c r="DC92">
        <v>9</v>
      </c>
      <c r="DD92">
        <v>40</v>
      </c>
      <c r="DE92" s="139">
        <v>44830</v>
      </c>
      <c r="DF92" t="s">
        <v>11668</v>
      </c>
      <c r="DG92" t="s">
        <v>11669</v>
      </c>
      <c r="DH92" t="s">
        <v>6023</v>
      </c>
      <c r="DI92" t="s">
        <v>9882</v>
      </c>
      <c r="DJ92" t="s">
        <v>6730</v>
      </c>
      <c r="DK92" t="s">
        <v>188</v>
      </c>
      <c r="DL92" t="s">
        <v>16</v>
      </c>
      <c r="DM92" t="s">
        <v>16</v>
      </c>
      <c r="DN92" t="s">
        <v>364</v>
      </c>
      <c r="DO92" t="s">
        <v>2051</v>
      </c>
      <c r="DP92" t="s">
        <v>16</v>
      </c>
      <c r="DQ92" t="s">
        <v>7740</v>
      </c>
      <c r="DR92" t="s">
        <v>10264</v>
      </c>
      <c r="DS92" t="s">
        <v>7731</v>
      </c>
      <c r="DT92" t="s">
        <v>11205</v>
      </c>
      <c r="EC92" s="66"/>
    </row>
    <row r="93" spans="1:133" x14ac:dyDescent="0.25">
      <c r="A93">
        <v>378</v>
      </c>
      <c r="B93" s="7">
        <v>44820</v>
      </c>
      <c r="C93" t="s">
        <v>189</v>
      </c>
      <c r="D93" t="s">
        <v>189</v>
      </c>
      <c r="E93" t="s">
        <v>373</v>
      </c>
      <c r="F93" t="s">
        <v>199</v>
      </c>
      <c r="G93" t="s">
        <v>203</v>
      </c>
      <c r="H93" t="s">
        <v>1880</v>
      </c>
      <c r="I93">
        <v>2</v>
      </c>
      <c r="J93" t="s">
        <v>148</v>
      </c>
      <c r="K93" t="s">
        <v>106</v>
      </c>
      <c r="L93" t="s">
        <v>100</v>
      </c>
      <c r="M93">
        <v>3</v>
      </c>
      <c r="N93" t="s">
        <v>13</v>
      </c>
      <c r="O93" t="s">
        <v>59</v>
      </c>
      <c r="P93" t="s">
        <v>374</v>
      </c>
      <c r="Q93" t="s">
        <v>59</v>
      </c>
      <c r="R93" t="s">
        <v>16</v>
      </c>
      <c r="S93">
        <v>40</v>
      </c>
      <c r="T93" t="s">
        <v>15</v>
      </c>
      <c r="U93" t="s">
        <v>16</v>
      </c>
      <c r="V93" t="s">
        <v>6282</v>
      </c>
      <c r="W93" t="s">
        <v>189</v>
      </c>
      <c r="X93" t="s">
        <v>189</v>
      </c>
      <c r="Y93" t="s">
        <v>1925</v>
      </c>
      <c r="Z93" t="s">
        <v>16</v>
      </c>
      <c r="AA93" t="s">
        <v>16</v>
      </c>
      <c r="AB93" t="s">
        <v>16</v>
      </c>
      <c r="AC93" t="s">
        <v>6310</v>
      </c>
      <c r="AD93" t="s">
        <v>282</v>
      </c>
      <c r="AE93" t="s">
        <v>106</v>
      </c>
      <c r="AF93" t="s">
        <v>1929</v>
      </c>
      <c r="AG93" t="s">
        <v>27</v>
      </c>
      <c r="AH93" t="s">
        <v>207</v>
      </c>
      <c r="AI93" t="s">
        <v>208</v>
      </c>
      <c r="AJ93" t="s">
        <v>16</v>
      </c>
      <c r="AK93" t="s">
        <v>16</v>
      </c>
      <c r="AL93">
        <v>110000</v>
      </c>
      <c r="AM93">
        <v>3</v>
      </c>
      <c r="AN93">
        <v>20.96</v>
      </c>
      <c r="AO93">
        <v>23.55</v>
      </c>
      <c r="AP93" t="s">
        <v>184</v>
      </c>
      <c r="AQ93" t="s">
        <v>6744</v>
      </c>
      <c r="AR93" t="s">
        <v>202</v>
      </c>
      <c r="AS93" t="s">
        <v>15</v>
      </c>
      <c r="AT93" t="s">
        <v>4840</v>
      </c>
      <c r="AU93" t="s">
        <v>6824</v>
      </c>
      <c r="AV93" t="s">
        <v>9857</v>
      </c>
      <c r="AW93" t="s">
        <v>11459</v>
      </c>
      <c r="AX93" t="s">
        <v>6022</v>
      </c>
      <c r="AY93" t="s">
        <v>4723</v>
      </c>
      <c r="AZ93" t="s">
        <v>4343</v>
      </c>
      <c r="BA93" t="s">
        <v>372</v>
      </c>
      <c r="BB93" t="s">
        <v>9847</v>
      </c>
      <c r="BC93" t="s">
        <v>4465</v>
      </c>
      <c r="BD93" t="s">
        <v>4501</v>
      </c>
      <c r="BE93" t="s">
        <v>4727</v>
      </c>
      <c r="BF93" t="s">
        <v>4497</v>
      </c>
      <c r="BG93" t="s">
        <v>9437</v>
      </c>
      <c r="BH93" t="s">
        <v>189</v>
      </c>
      <c r="BI93" t="s">
        <v>2410</v>
      </c>
      <c r="BJ93">
        <v>100</v>
      </c>
      <c r="BK93" t="s">
        <v>6282</v>
      </c>
      <c r="BL93" s="7">
        <v>44825</v>
      </c>
      <c r="BM93" s="7">
        <v>45006</v>
      </c>
      <c r="BN93" t="s">
        <v>6241</v>
      </c>
      <c r="BO93" t="s">
        <v>5011</v>
      </c>
      <c r="BP93" t="s">
        <v>16</v>
      </c>
      <c r="BQ93" t="s">
        <v>189</v>
      </c>
      <c r="BR93" s="7">
        <v>45921</v>
      </c>
      <c r="BS93" t="s">
        <v>2414</v>
      </c>
      <c r="BT93" t="s">
        <v>3068</v>
      </c>
      <c r="BU93" t="s">
        <v>2428</v>
      </c>
      <c r="BV93" t="s">
        <v>189</v>
      </c>
      <c r="BW93" t="s">
        <v>189</v>
      </c>
      <c r="BX93" t="s">
        <v>16</v>
      </c>
      <c r="BY93" t="s">
        <v>189</v>
      </c>
      <c r="BZ93" t="s">
        <v>16</v>
      </c>
      <c r="CA93" t="s">
        <v>6484</v>
      </c>
      <c r="CB93" t="s">
        <v>9344</v>
      </c>
      <c r="CC93" t="s">
        <v>189</v>
      </c>
      <c r="CD93" t="s">
        <v>16</v>
      </c>
      <c r="CE93" t="s">
        <v>16</v>
      </c>
      <c r="CF93" t="s">
        <v>16</v>
      </c>
      <c r="CG93" t="s">
        <v>16</v>
      </c>
      <c r="CH93" t="s">
        <v>2078</v>
      </c>
      <c r="CI93">
        <v>1</v>
      </c>
      <c r="CJ93">
        <v>1</v>
      </c>
      <c r="CK93">
        <v>1</v>
      </c>
      <c r="CL93" t="s">
        <v>6307</v>
      </c>
      <c r="CM93">
        <v>22039</v>
      </c>
      <c r="CN93" t="s">
        <v>16</v>
      </c>
      <c r="CO93" t="s">
        <v>148</v>
      </c>
      <c r="CP93" t="s">
        <v>16</v>
      </c>
      <c r="CQ93" t="s">
        <v>189</v>
      </c>
      <c r="CR93" t="s">
        <v>195</v>
      </c>
      <c r="CS93" s="7"/>
      <c r="CT93" s="7">
        <v>43797</v>
      </c>
      <c r="CU93" t="s">
        <v>17</v>
      </c>
      <c r="CV93" t="s">
        <v>17</v>
      </c>
      <c r="CW93" t="s">
        <v>6307</v>
      </c>
      <c r="CX93" t="s">
        <v>189</v>
      </c>
      <c r="CY93" t="s">
        <v>6307</v>
      </c>
      <c r="CZ93" t="s">
        <v>189</v>
      </c>
      <c r="DA93">
        <v>2022</v>
      </c>
      <c r="DB93" s="139">
        <v>44820</v>
      </c>
      <c r="DC93">
        <v>9</v>
      </c>
      <c r="DD93">
        <v>38</v>
      </c>
      <c r="DE93" s="139">
        <v>44816</v>
      </c>
      <c r="DF93" t="s">
        <v>11678</v>
      </c>
      <c r="DG93" t="s">
        <v>11669</v>
      </c>
      <c r="DH93" t="s">
        <v>6025</v>
      </c>
      <c r="DI93" t="s">
        <v>9874</v>
      </c>
      <c r="DJ93" t="s">
        <v>6730</v>
      </c>
      <c r="DK93" t="s">
        <v>252</v>
      </c>
      <c r="DL93" t="s">
        <v>9800</v>
      </c>
      <c r="DM93" t="s">
        <v>16</v>
      </c>
      <c r="DN93" t="s">
        <v>16</v>
      </c>
      <c r="DO93" t="s">
        <v>2051</v>
      </c>
      <c r="DP93" t="s">
        <v>16</v>
      </c>
      <c r="DQ93" t="s">
        <v>7760</v>
      </c>
      <c r="DR93" t="s">
        <v>10270</v>
      </c>
      <c r="DS93" t="s">
        <v>7761</v>
      </c>
      <c r="DT93" t="s">
        <v>10780</v>
      </c>
      <c r="EC93" s="66"/>
    </row>
    <row r="94" spans="1:133" x14ac:dyDescent="0.25">
      <c r="A94">
        <v>377</v>
      </c>
      <c r="B94" s="7">
        <v>44804</v>
      </c>
      <c r="C94" t="s">
        <v>189</v>
      </c>
      <c r="D94" t="s">
        <v>189</v>
      </c>
      <c r="E94" t="s">
        <v>377</v>
      </c>
      <c r="F94" t="s">
        <v>181</v>
      </c>
      <c r="G94" t="s">
        <v>182</v>
      </c>
      <c r="H94" t="s">
        <v>1881</v>
      </c>
      <c r="I94">
        <v>1</v>
      </c>
      <c r="J94" t="s">
        <v>378</v>
      </c>
      <c r="K94" t="s">
        <v>11</v>
      </c>
      <c r="L94" t="s">
        <v>100</v>
      </c>
      <c r="M94">
        <v>1.4</v>
      </c>
      <c r="N94" t="s">
        <v>13</v>
      </c>
      <c r="O94" t="s">
        <v>290</v>
      </c>
      <c r="P94" t="s">
        <v>16</v>
      </c>
      <c r="Q94" t="s">
        <v>290</v>
      </c>
      <c r="R94" t="s">
        <v>16</v>
      </c>
      <c r="S94"/>
      <c r="T94" t="s">
        <v>72</v>
      </c>
      <c r="U94" t="s">
        <v>16</v>
      </c>
      <c r="V94" t="s">
        <v>6288</v>
      </c>
      <c r="W94" t="s">
        <v>189</v>
      </c>
      <c r="X94" t="s">
        <v>189</v>
      </c>
      <c r="Y94" t="s">
        <v>1925</v>
      </c>
      <c r="Z94" t="s">
        <v>16</v>
      </c>
      <c r="AA94" t="s">
        <v>16</v>
      </c>
      <c r="AB94" t="s">
        <v>16</v>
      </c>
      <c r="AC94" t="s">
        <v>6310</v>
      </c>
      <c r="AD94" t="s">
        <v>379</v>
      </c>
      <c r="AE94" t="s">
        <v>11</v>
      </c>
      <c r="AF94" t="s">
        <v>16</v>
      </c>
      <c r="AG94" t="s">
        <v>131</v>
      </c>
      <c r="AH94" t="s">
        <v>380</v>
      </c>
      <c r="AI94" t="s">
        <v>16</v>
      </c>
      <c r="AJ94" t="s">
        <v>381</v>
      </c>
      <c r="AK94" t="s">
        <v>6245</v>
      </c>
      <c r="AL94">
        <v>0</v>
      </c>
      <c r="AM94">
        <v>1.4</v>
      </c>
      <c r="AN94">
        <v>9.65</v>
      </c>
      <c r="AO94">
        <v>10.989000000000001</v>
      </c>
      <c r="AP94" t="s">
        <v>301</v>
      </c>
      <c r="AQ94" t="s">
        <v>6745</v>
      </c>
      <c r="AR94" t="s">
        <v>16</v>
      </c>
      <c r="AS94" t="s">
        <v>22</v>
      </c>
      <c r="AT94" t="s">
        <v>9802</v>
      </c>
      <c r="AU94" t="s">
        <v>9873</v>
      </c>
      <c r="AV94" t="s">
        <v>9857</v>
      </c>
      <c r="AW94" t="s">
        <v>11459</v>
      </c>
      <c r="AX94" t="s">
        <v>6028</v>
      </c>
      <c r="AY94" t="s">
        <v>16</v>
      </c>
      <c r="AZ94" t="s">
        <v>6867</v>
      </c>
      <c r="BA94" t="s">
        <v>376</v>
      </c>
      <c r="BB94" t="s">
        <v>9848</v>
      </c>
      <c r="BC94" t="s">
        <v>5972</v>
      </c>
      <c r="BD94" t="s">
        <v>4510</v>
      </c>
      <c r="BE94" t="s">
        <v>4727</v>
      </c>
      <c r="BF94" t="s">
        <v>4496</v>
      </c>
      <c r="BG94" t="s">
        <v>10284</v>
      </c>
      <c r="BH94" t="s">
        <v>189</v>
      </c>
      <c r="BI94" t="s">
        <v>2410</v>
      </c>
      <c r="BJ94">
        <v>100</v>
      </c>
      <c r="BK94" t="s">
        <v>1048</v>
      </c>
      <c r="BL94" s="7">
        <v>44809</v>
      </c>
      <c r="BM94" s="7">
        <v>44990</v>
      </c>
      <c r="BN94" t="s">
        <v>6242</v>
      </c>
      <c r="BO94" t="s">
        <v>5044</v>
      </c>
      <c r="BP94" t="s">
        <v>16</v>
      </c>
      <c r="BQ94" t="s">
        <v>189</v>
      </c>
      <c r="BR94" s="7">
        <v>45905</v>
      </c>
      <c r="BS94" t="s">
        <v>2414</v>
      </c>
      <c r="BT94" t="s">
        <v>3162</v>
      </c>
      <c r="BU94" t="s">
        <v>2435</v>
      </c>
      <c r="BV94" t="s">
        <v>189</v>
      </c>
      <c r="BW94" t="s">
        <v>189</v>
      </c>
      <c r="BX94" t="s">
        <v>16</v>
      </c>
      <c r="BY94" t="s">
        <v>189</v>
      </c>
      <c r="BZ94" t="s">
        <v>16</v>
      </c>
      <c r="CA94" t="s">
        <v>6442</v>
      </c>
      <c r="CB94" t="s">
        <v>9344</v>
      </c>
      <c r="CC94" t="s">
        <v>189</v>
      </c>
      <c r="CD94" t="s">
        <v>16</v>
      </c>
      <c r="CE94" t="s">
        <v>16</v>
      </c>
      <c r="CF94" t="s">
        <v>16</v>
      </c>
      <c r="CG94" t="s">
        <v>16</v>
      </c>
      <c r="CH94" t="s">
        <v>2085</v>
      </c>
      <c r="CI94">
        <v>1</v>
      </c>
      <c r="CJ94">
        <v>1</v>
      </c>
      <c r="CK94">
        <v>1</v>
      </c>
      <c r="CL94" t="s">
        <v>6307</v>
      </c>
      <c r="CM94">
        <v>22038</v>
      </c>
      <c r="CN94" t="s">
        <v>7118</v>
      </c>
      <c r="CO94" t="s">
        <v>3163</v>
      </c>
      <c r="CP94" t="s">
        <v>16</v>
      </c>
      <c r="CQ94" t="s">
        <v>189</v>
      </c>
      <c r="CR94" t="s">
        <v>16</v>
      </c>
      <c r="CS94" s="7"/>
      <c r="CT94" s="7">
        <v>44616</v>
      </c>
      <c r="CU94" t="s">
        <v>34</v>
      </c>
      <c r="CV94" t="s">
        <v>16</v>
      </c>
      <c r="CW94" t="s">
        <v>6307</v>
      </c>
      <c r="CX94" t="s">
        <v>189</v>
      </c>
      <c r="CY94" t="s">
        <v>6307</v>
      </c>
      <c r="CZ94" t="s">
        <v>189</v>
      </c>
      <c r="DA94">
        <v>2022</v>
      </c>
      <c r="DB94" s="139">
        <v>44804</v>
      </c>
      <c r="DC94">
        <v>8</v>
      </c>
      <c r="DD94">
        <v>36</v>
      </c>
      <c r="DE94" s="139">
        <v>44802</v>
      </c>
      <c r="DF94" t="s">
        <v>11688</v>
      </c>
      <c r="DG94" t="s">
        <v>11669</v>
      </c>
      <c r="DH94" t="s">
        <v>6027</v>
      </c>
      <c r="DI94" t="s">
        <v>9874</v>
      </c>
      <c r="DJ94" t="s">
        <v>6730</v>
      </c>
      <c r="DK94" t="s">
        <v>188</v>
      </c>
      <c r="DL94" t="s">
        <v>16</v>
      </c>
      <c r="DM94" t="s">
        <v>379</v>
      </c>
      <c r="DN94" t="s">
        <v>16</v>
      </c>
      <c r="DO94" t="s">
        <v>2051</v>
      </c>
      <c r="DP94" t="s">
        <v>16</v>
      </c>
      <c r="DQ94" t="s">
        <v>7813</v>
      </c>
      <c r="DR94" t="s">
        <v>10283</v>
      </c>
      <c r="DS94" t="s">
        <v>7814</v>
      </c>
      <c r="DT94" t="s">
        <v>11216</v>
      </c>
      <c r="EC94" s="66"/>
    </row>
    <row r="95" spans="1:133" x14ac:dyDescent="0.25">
      <c r="A95">
        <v>376</v>
      </c>
      <c r="B95" s="7">
        <v>44798</v>
      </c>
      <c r="C95" t="s">
        <v>189</v>
      </c>
      <c r="D95" t="s">
        <v>9809</v>
      </c>
      <c r="E95" t="s">
        <v>384</v>
      </c>
      <c r="F95" t="s">
        <v>199</v>
      </c>
      <c r="G95" t="s">
        <v>182</v>
      </c>
      <c r="H95" t="s">
        <v>1880</v>
      </c>
      <c r="I95">
        <v>3</v>
      </c>
      <c r="J95" t="s">
        <v>385</v>
      </c>
      <c r="K95" t="s">
        <v>11</v>
      </c>
      <c r="L95" t="s">
        <v>92</v>
      </c>
      <c r="M95">
        <v>0.44500000000000001</v>
      </c>
      <c r="N95" t="s">
        <v>13</v>
      </c>
      <c r="O95" t="s">
        <v>386</v>
      </c>
      <c r="P95" t="s">
        <v>387</v>
      </c>
      <c r="Q95" t="s">
        <v>386</v>
      </c>
      <c r="R95" t="s">
        <v>16</v>
      </c>
      <c r="S95">
        <v>5</v>
      </c>
      <c r="T95" t="s">
        <v>22</v>
      </c>
      <c r="U95" t="s">
        <v>16</v>
      </c>
      <c r="V95" t="s">
        <v>6282</v>
      </c>
      <c r="W95" t="s">
        <v>189</v>
      </c>
      <c r="X95" t="s">
        <v>189</v>
      </c>
      <c r="Y95" t="s">
        <v>1925</v>
      </c>
      <c r="Z95" t="s">
        <v>16</v>
      </c>
      <c r="AA95" t="s">
        <v>4711</v>
      </c>
      <c r="AB95" t="s">
        <v>16</v>
      </c>
      <c r="AC95" t="s">
        <v>6310</v>
      </c>
      <c r="AD95" t="s">
        <v>388</v>
      </c>
      <c r="AE95" t="s">
        <v>11</v>
      </c>
      <c r="AF95" t="s">
        <v>1932</v>
      </c>
      <c r="AG95" t="s">
        <v>18</v>
      </c>
      <c r="AH95" t="s">
        <v>389</v>
      </c>
      <c r="AI95" t="s">
        <v>390</v>
      </c>
      <c r="AJ95" t="s">
        <v>391</v>
      </c>
      <c r="AK95" t="s">
        <v>6245</v>
      </c>
      <c r="AL95">
        <v>10000</v>
      </c>
      <c r="AM95">
        <v>0.44</v>
      </c>
      <c r="AN95">
        <v>3.04</v>
      </c>
      <c r="AO95">
        <v>3.4780000000000002</v>
      </c>
      <c r="AP95" t="s">
        <v>184</v>
      </c>
      <c r="AQ95" t="s">
        <v>6744</v>
      </c>
      <c r="AR95" t="s">
        <v>9667</v>
      </c>
      <c r="AS95" t="s">
        <v>22</v>
      </c>
      <c r="AT95" t="s">
        <v>9802</v>
      </c>
      <c r="AU95" t="s">
        <v>9873</v>
      </c>
      <c r="AV95" t="s">
        <v>9857</v>
      </c>
      <c r="AW95" t="s">
        <v>11459</v>
      </c>
      <c r="AX95" t="s">
        <v>6028</v>
      </c>
      <c r="AY95" t="s">
        <v>4723</v>
      </c>
      <c r="AZ95" t="s">
        <v>5528</v>
      </c>
      <c r="BA95" t="s">
        <v>383</v>
      </c>
      <c r="BB95" t="s">
        <v>9848</v>
      </c>
      <c r="BC95" t="s">
        <v>5972</v>
      </c>
      <c r="BD95" t="s">
        <v>4511</v>
      </c>
      <c r="BE95" t="s">
        <v>4727</v>
      </c>
      <c r="BF95" t="s">
        <v>5046</v>
      </c>
      <c r="BG95" t="s">
        <v>189</v>
      </c>
      <c r="BH95" t="s">
        <v>189</v>
      </c>
      <c r="BI95" t="s">
        <v>2410</v>
      </c>
      <c r="BJ95">
        <v>100</v>
      </c>
      <c r="BK95" t="s">
        <v>6282</v>
      </c>
      <c r="BL95" s="7">
        <v>44803</v>
      </c>
      <c r="BM95" s="7">
        <v>44985</v>
      </c>
      <c r="BN95" t="s">
        <v>6241</v>
      </c>
      <c r="BO95" t="s">
        <v>5045</v>
      </c>
      <c r="BP95" t="s">
        <v>16</v>
      </c>
      <c r="BQ95" t="s">
        <v>189</v>
      </c>
      <c r="BR95" s="7">
        <v>45899</v>
      </c>
      <c r="BS95" t="s">
        <v>2414</v>
      </c>
      <c r="BT95" t="s">
        <v>3176</v>
      </c>
      <c r="BU95" t="s">
        <v>2435</v>
      </c>
      <c r="BV95" t="s">
        <v>189</v>
      </c>
      <c r="BW95" t="s">
        <v>189</v>
      </c>
      <c r="BX95" t="s">
        <v>16</v>
      </c>
      <c r="BY95" t="s">
        <v>189</v>
      </c>
      <c r="BZ95" t="s">
        <v>16</v>
      </c>
      <c r="CA95" t="s">
        <v>6485</v>
      </c>
      <c r="CB95" t="s">
        <v>9344</v>
      </c>
      <c r="CC95" t="s">
        <v>189</v>
      </c>
      <c r="CD95" t="s">
        <v>16</v>
      </c>
      <c r="CE95" t="s">
        <v>16</v>
      </c>
      <c r="CF95" t="s">
        <v>16</v>
      </c>
      <c r="CG95" t="s">
        <v>16</v>
      </c>
      <c r="CH95" t="s">
        <v>2083</v>
      </c>
      <c r="CI95">
        <v>1</v>
      </c>
      <c r="CJ95">
        <v>1</v>
      </c>
      <c r="CK95">
        <v>1</v>
      </c>
      <c r="CL95" t="s">
        <v>6307</v>
      </c>
      <c r="CM95">
        <v>22037</v>
      </c>
      <c r="CN95" t="s">
        <v>7116</v>
      </c>
      <c r="CO95" t="s">
        <v>3177</v>
      </c>
      <c r="CP95" t="s">
        <v>16</v>
      </c>
      <c r="CQ95" t="s">
        <v>189</v>
      </c>
      <c r="CR95" t="s">
        <v>195</v>
      </c>
      <c r="CS95" s="7"/>
      <c r="CT95" s="7">
        <v>44638</v>
      </c>
      <c r="CU95" t="s">
        <v>17</v>
      </c>
      <c r="CV95" t="s">
        <v>17</v>
      </c>
      <c r="CW95" t="s">
        <v>6307</v>
      </c>
      <c r="CX95" t="s">
        <v>189</v>
      </c>
      <c r="CY95" t="s">
        <v>6307</v>
      </c>
      <c r="CZ95" t="s">
        <v>189</v>
      </c>
      <c r="DA95">
        <v>2022</v>
      </c>
      <c r="DB95" s="139">
        <v>44798</v>
      </c>
      <c r="DC95">
        <v>8</v>
      </c>
      <c r="DD95">
        <v>35</v>
      </c>
      <c r="DE95" s="139">
        <v>44795</v>
      </c>
      <c r="DF95" t="s">
        <v>11691</v>
      </c>
      <c r="DG95" t="s">
        <v>11669</v>
      </c>
      <c r="DH95" t="s">
        <v>6029</v>
      </c>
      <c r="DI95" t="s">
        <v>9874</v>
      </c>
      <c r="DJ95" t="s">
        <v>6730</v>
      </c>
      <c r="DK95" t="s">
        <v>188</v>
      </c>
      <c r="DL95" t="s">
        <v>16</v>
      </c>
      <c r="DM95" t="s">
        <v>16</v>
      </c>
      <c r="DN95" t="s">
        <v>16</v>
      </c>
      <c r="DO95" t="s">
        <v>6809</v>
      </c>
      <c r="DP95" t="s">
        <v>16</v>
      </c>
      <c r="DQ95" t="s">
        <v>7820</v>
      </c>
      <c r="DR95" t="s">
        <v>10286</v>
      </c>
      <c r="DS95" t="s">
        <v>7821</v>
      </c>
      <c r="DT95" t="s">
        <v>11219</v>
      </c>
      <c r="EC95" s="66"/>
    </row>
    <row r="96" spans="1:133" x14ac:dyDescent="0.25">
      <c r="A96">
        <v>375</v>
      </c>
      <c r="B96" s="7">
        <v>44796</v>
      </c>
      <c r="C96" t="s">
        <v>189</v>
      </c>
      <c r="D96" t="s">
        <v>9809</v>
      </c>
      <c r="E96" t="s">
        <v>393</v>
      </c>
      <c r="F96" t="s">
        <v>199</v>
      </c>
      <c r="G96" t="s">
        <v>182</v>
      </c>
      <c r="H96" t="s">
        <v>1880</v>
      </c>
      <c r="I96">
        <v>2</v>
      </c>
      <c r="J96" t="s">
        <v>394</v>
      </c>
      <c r="K96" t="s">
        <v>11</v>
      </c>
      <c r="L96" t="s">
        <v>92</v>
      </c>
      <c r="M96">
        <v>0.4</v>
      </c>
      <c r="N96" t="s">
        <v>13</v>
      </c>
      <c r="O96" t="s">
        <v>161</v>
      </c>
      <c r="P96" t="s">
        <v>16</v>
      </c>
      <c r="Q96" t="s">
        <v>161</v>
      </c>
      <c r="R96" t="s">
        <v>16</v>
      </c>
      <c r="S96"/>
      <c r="T96" t="s">
        <v>22</v>
      </c>
      <c r="U96" t="s">
        <v>16</v>
      </c>
      <c r="V96" t="s">
        <v>6282</v>
      </c>
      <c r="W96" t="s">
        <v>189</v>
      </c>
      <c r="X96" t="s">
        <v>189</v>
      </c>
      <c r="Y96" t="s">
        <v>1925</v>
      </c>
      <c r="Z96" t="s">
        <v>16</v>
      </c>
      <c r="AA96" t="s">
        <v>4711</v>
      </c>
      <c r="AB96" t="s">
        <v>16</v>
      </c>
      <c r="AC96" t="s">
        <v>6310</v>
      </c>
      <c r="AD96" t="s">
        <v>388</v>
      </c>
      <c r="AE96" t="s">
        <v>11</v>
      </c>
      <c r="AF96" t="s">
        <v>1932</v>
      </c>
      <c r="AG96" t="s">
        <v>18</v>
      </c>
      <c r="AH96" t="s">
        <v>389</v>
      </c>
      <c r="AI96" t="s">
        <v>390</v>
      </c>
      <c r="AJ96" t="s">
        <v>371</v>
      </c>
      <c r="AK96" t="s">
        <v>6245</v>
      </c>
      <c r="AL96">
        <v>10000</v>
      </c>
      <c r="AM96">
        <v>0.4</v>
      </c>
      <c r="AN96">
        <v>2.73</v>
      </c>
      <c r="AO96">
        <v>3.13</v>
      </c>
      <c r="AP96" t="s">
        <v>184</v>
      </c>
      <c r="AQ96" t="s">
        <v>6744</v>
      </c>
      <c r="AR96" t="s">
        <v>9667</v>
      </c>
      <c r="AS96" t="s">
        <v>22</v>
      </c>
      <c r="AT96" t="s">
        <v>9802</v>
      </c>
      <c r="AU96" t="s">
        <v>9873</v>
      </c>
      <c r="AV96" t="s">
        <v>9857</v>
      </c>
      <c r="AW96" t="s">
        <v>11459</v>
      </c>
      <c r="AX96" t="s">
        <v>6028</v>
      </c>
      <c r="AY96" t="s">
        <v>4723</v>
      </c>
      <c r="AZ96" t="s">
        <v>6868</v>
      </c>
      <c r="BA96" t="s">
        <v>392</v>
      </c>
      <c r="BB96" t="s">
        <v>9848</v>
      </c>
      <c r="BC96" t="s">
        <v>5972</v>
      </c>
      <c r="BD96" t="s">
        <v>4512</v>
      </c>
      <c r="BE96" t="s">
        <v>4727</v>
      </c>
      <c r="BF96" t="s">
        <v>5046</v>
      </c>
      <c r="BG96" t="s">
        <v>9438</v>
      </c>
      <c r="BH96" t="s">
        <v>189</v>
      </c>
      <c r="BI96" t="s">
        <v>2410</v>
      </c>
      <c r="BJ96">
        <v>100</v>
      </c>
      <c r="BK96" t="s">
        <v>6282</v>
      </c>
      <c r="BL96" s="7">
        <v>44799</v>
      </c>
      <c r="BM96" s="7">
        <v>44983</v>
      </c>
      <c r="BN96" t="s">
        <v>6241</v>
      </c>
      <c r="BO96" t="s">
        <v>5045</v>
      </c>
      <c r="BP96" t="s">
        <v>16</v>
      </c>
      <c r="BQ96" t="s">
        <v>189</v>
      </c>
      <c r="BR96" s="7">
        <v>45895</v>
      </c>
      <c r="BS96" t="s">
        <v>2414</v>
      </c>
      <c r="BT96" t="s">
        <v>3176</v>
      </c>
      <c r="BU96" t="s">
        <v>2428</v>
      </c>
      <c r="BV96" t="s">
        <v>189</v>
      </c>
      <c r="BW96" t="s">
        <v>189</v>
      </c>
      <c r="BX96" t="s">
        <v>16</v>
      </c>
      <c r="BY96" t="s">
        <v>189</v>
      </c>
      <c r="BZ96" t="s">
        <v>16</v>
      </c>
      <c r="CA96" t="s">
        <v>6486</v>
      </c>
      <c r="CB96" t="s">
        <v>9344</v>
      </c>
      <c r="CC96" t="s">
        <v>189</v>
      </c>
      <c r="CD96" t="s">
        <v>16</v>
      </c>
      <c r="CE96" t="s">
        <v>16</v>
      </c>
      <c r="CF96" t="s">
        <v>16</v>
      </c>
      <c r="CG96" t="s">
        <v>16</v>
      </c>
      <c r="CH96" t="s">
        <v>4838</v>
      </c>
      <c r="CI96">
        <v>1</v>
      </c>
      <c r="CJ96">
        <v>1</v>
      </c>
      <c r="CK96">
        <v>1</v>
      </c>
      <c r="CL96" t="s">
        <v>6307</v>
      </c>
      <c r="CM96">
        <v>22036</v>
      </c>
      <c r="CN96" t="s">
        <v>7115</v>
      </c>
      <c r="CO96" t="s">
        <v>3177</v>
      </c>
      <c r="CP96" t="s">
        <v>16</v>
      </c>
      <c r="CQ96" t="s">
        <v>189</v>
      </c>
      <c r="CR96" t="s">
        <v>195</v>
      </c>
      <c r="CS96" s="7"/>
      <c r="CT96" s="7">
        <v>44638</v>
      </c>
      <c r="CU96" t="s">
        <v>17</v>
      </c>
      <c r="CV96" t="s">
        <v>17</v>
      </c>
      <c r="CW96" t="s">
        <v>6307</v>
      </c>
      <c r="CX96" t="s">
        <v>189</v>
      </c>
      <c r="CY96" t="s">
        <v>6307</v>
      </c>
      <c r="CZ96" t="s">
        <v>189</v>
      </c>
      <c r="DA96">
        <v>2022</v>
      </c>
      <c r="DB96" s="139">
        <v>44796</v>
      </c>
      <c r="DC96">
        <v>8</v>
      </c>
      <c r="DD96">
        <v>35</v>
      </c>
      <c r="DE96" s="139">
        <v>44795</v>
      </c>
      <c r="DF96" t="s">
        <v>11691</v>
      </c>
      <c r="DG96" t="s">
        <v>11669</v>
      </c>
      <c r="DH96" t="s">
        <v>6029</v>
      </c>
      <c r="DI96" t="s">
        <v>9874</v>
      </c>
      <c r="DJ96" t="s">
        <v>6730</v>
      </c>
      <c r="DK96" t="s">
        <v>188</v>
      </c>
      <c r="DL96" t="s">
        <v>16</v>
      </c>
      <c r="DM96" t="s">
        <v>16</v>
      </c>
      <c r="DN96" t="s">
        <v>16</v>
      </c>
      <c r="DO96" t="s">
        <v>6809</v>
      </c>
      <c r="DP96" t="s">
        <v>16</v>
      </c>
      <c r="DQ96" t="s">
        <v>7830</v>
      </c>
      <c r="DR96" t="s">
        <v>10289</v>
      </c>
      <c r="DS96" t="s">
        <v>7831</v>
      </c>
      <c r="DT96" t="s">
        <v>11222</v>
      </c>
      <c r="EC96" s="66"/>
    </row>
    <row r="97" spans="1:133" x14ac:dyDescent="0.25">
      <c r="A97">
        <v>374</v>
      </c>
      <c r="B97" s="7">
        <v>44784</v>
      </c>
      <c r="C97" t="s">
        <v>189</v>
      </c>
      <c r="D97" t="s">
        <v>9817</v>
      </c>
      <c r="E97" t="s">
        <v>2587</v>
      </c>
      <c r="F97" t="s">
        <v>181</v>
      </c>
      <c r="G97" t="s">
        <v>182</v>
      </c>
      <c r="H97" t="s">
        <v>1880</v>
      </c>
      <c r="I97">
        <v>1</v>
      </c>
      <c r="J97" t="s">
        <v>4566</v>
      </c>
      <c r="K97" t="s">
        <v>11</v>
      </c>
      <c r="L97" t="s">
        <v>12</v>
      </c>
      <c r="M97">
        <v>10</v>
      </c>
      <c r="N97" t="s">
        <v>13</v>
      </c>
      <c r="O97" t="s">
        <v>51</v>
      </c>
      <c r="P97" t="s">
        <v>16</v>
      </c>
      <c r="Q97" t="s">
        <v>16</v>
      </c>
      <c r="R97" t="s">
        <v>16</v>
      </c>
      <c r="S97"/>
      <c r="T97" t="s">
        <v>15</v>
      </c>
      <c r="U97" t="s">
        <v>9817</v>
      </c>
      <c r="V97" t="s">
        <v>6236</v>
      </c>
      <c r="W97" t="s">
        <v>189</v>
      </c>
      <c r="X97" t="s">
        <v>189</v>
      </c>
      <c r="Y97" t="s">
        <v>1925</v>
      </c>
      <c r="Z97" t="s">
        <v>16</v>
      </c>
      <c r="AA97" t="s">
        <v>16</v>
      </c>
      <c r="AB97" t="s">
        <v>16</v>
      </c>
      <c r="AC97" t="s">
        <v>6307</v>
      </c>
      <c r="AD97" t="s">
        <v>229</v>
      </c>
      <c r="AE97" t="s">
        <v>11</v>
      </c>
      <c r="AF97" t="s">
        <v>1929</v>
      </c>
      <c r="AG97" t="s">
        <v>27</v>
      </c>
      <c r="AH97" t="s">
        <v>230</v>
      </c>
      <c r="AI97" t="s">
        <v>231</v>
      </c>
      <c r="AJ97" t="s">
        <v>16</v>
      </c>
      <c r="AK97" t="s">
        <v>16</v>
      </c>
      <c r="AL97">
        <v>15000</v>
      </c>
      <c r="AM97">
        <v>1.48</v>
      </c>
      <c r="AN97">
        <v>10</v>
      </c>
      <c r="AO97">
        <v>11.64</v>
      </c>
      <c r="AP97" t="s">
        <v>184</v>
      </c>
      <c r="AQ97" t="s">
        <v>6744</v>
      </c>
      <c r="AR97" t="s">
        <v>202</v>
      </c>
      <c r="AS97" t="s">
        <v>15</v>
      </c>
      <c r="AT97" t="s">
        <v>9802</v>
      </c>
      <c r="AU97" t="s">
        <v>9873</v>
      </c>
      <c r="AV97" t="s">
        <v>9857</v>
      </c>
      <c r="AW97" t="s">
        <v>11459</v>
      </c>
      <c r="AX97" t="s">
        <v>6028</v>
      </c>
      <c r="AY97" t="s">
        <v>4723</v>
      </c>
      <c r="AZ97" t="s">
        <v>6869</v>
      </c>
      <c r="BA97" t="s">
        <v>156</v>
      </c>
      <c r="BB97" t="s">
        <v>9848</v>
      </c>
      <c r="BC97" t="s">
        <v>9817</v>
      </c>
      <c r="BD97" t="s">
        <v>6114</v>
      </c>
      <c r="BE97" t="s">
        <v>4727</v>
      </c>
      <c r="BF97" t="s">
        <v>4496</v>
      </c>
      <c r="BG97" t="s">
        <v>9439</v>
      </c>
      <c r="BH97" t="s">
        <v>189</v>
      </c>
      <c r="BI97" t="s">
        <v>2410</v>
      </c>
      <c r="BJ97">
        <v>100</v>
      </c>
      <c r="BK97" t="s">
        <v>6236</v>
      </c>
      <c r="BL97" s="7">
        <v>44791</v>
      </c>
      <c r="BM97" s="7">
        <v>45156</v>
      </c>
      <c r="BN97" t="s">
        <v>6241</v>
      </c>
      <c r="BO97" t="s">
        <v>5019</v>
      </c>
      <c r="BP97" t="s">
        <v>16</v>
      </c>
      <c r="BQ97" t="s">
        <v>189</v>
      </c>
      <c r="BR97" s="7">
        <v>45887</v>
      </c>
      <c r="BS97" t="s">
        <v>2419</v>
      </c>
      <c r="BT97" t="s">
        <v>2587</v>
      </c>
      <c r="BU97" t="s">
        <v>189</v>
      </c>
      <c r="BV97" t="s">
        <v>189</v>
      </c>
      <c r="BW97" t="s">
        <v>189</v>
      </c>
      <c r="BX97" t="s">
        <v>16</v>
      </c>
      <c r="BY97" t="s">
        <v>189</v>
      </c>
      <c r="BZ97" t="s">
        <v>16</v>
      </c>
      <c r="CA97" t="s">
        <v>6446</v>
      </c>
      <c r="CB97" t="s">
        <v>9344</v>
      </c>
      <c r="CC97" t="s">
        <v>189</v>
      </c>
      <c r="CD97" t="s">
        <v>16</v>
      </c>
      <c r="CE97" t="s">
        <v>16</v>
      </c>
      <c r="CF97" t="s">
        <v>16</v>
      </c>
      <c r="CG97" t="s">
        <v>16</v>
      </c>
      <c r="CH97" t="s">
        <v>2082</v>
      </c>
      <c r="CI97">
        <v>1</v>
      </c>
      <c r="CJ97">
        <v>1</v>
      </c>
      <c r="CK97">
        <v>1</v>
      </c>
      <c r="CL97" t="s">
        <v>6307</v>
      </c>
      <c r="CM97">
        <v>22035</v>
      </c>
      <c r="CN97" t="s">
        <v>16</v>
      </c>
      <c r="CO97" t="s">
        <v>4566</v>
      </c>
      <c r="CP97" t="s">
        <v>16</v>
      </c>
      <c r="CQ97" t="s">
        <v>189</v>
      </c>
      <c r="CR97" t="s">
        <v>195</v>
      </c>
      <c r="CS97" s="7"/>
      <c r="CT97" s="7">
        <v>44784</v>
      </c>
      <c r="CU97" t="s">
        <v>17</v>
      </c>
      <c r="CV97" t="s">
        <v>17</v>
      </c>
      <c r="CW97" t="s">
        <v>6307</v>
      </c>
      <c r="CX97" t="s">
        <v>189</v>
      </c>
      <c r="CY97" t="s">
        <v>6307</v>
      </c>
      <c r="CZ97" t="s">
        <v>189</v>
      </c>
      <c r="DA97">
        <v>2022</v>
      </c>
      <c r="DB97" s="139">
        <v>44784</v>
      </c>
      <c r="DC97">
        <v>8</v>
      </c>
      <c r="DD97">
        <v>33</v>
      </c>
      <c r="DE97" s="139">
        <v>44781</v>
      </c>
      <c r="DF97" t="s">
        <v>11695</v>
      </c>
      <c r="DG97" t="s">
        <v>11669</v>
      </c>
      <c r="DH97" t="s">
        <v>6031</v>
      </c>
      <c r="DI97" t="s">
        <v>9874</v>
      </c>
      <c r="DJ97" t="s">
        <v>6741</v>
      </c>
      <c r="DK97" t="s">
        <v>188</v>
      </c>
      <c r="DL97" t="s">
        <v>16</v>
      </c>
      <c r="DM97" t="s">
        <v>16</v>
      </c>
      <c r="DN97" t="s">
        <v>16</v>
      </c>
      <c r="DO97" t="s">
        <v>2052</v>
      </c>
      <c r="DP97" t="s">
        <v>16</v>
      </c>
      <c r="DQ97" t="s">
        <v>7852</v>
      </c>
      <c r="DR97" t="s">
        <v>10295</v>
      </c>
      <c r="DS97" t="s">
        <v>10296</v>
      </c>
      <c r="DT97" t="s">
        <v>11697</v>
      </c>
      <c r="EC97" s="66"/>
    </row>
    <row r="98" spans="1:133" x14ac:dyDescent="0.25">
      <c r="A98">
        <v>373</v>
      </c>
      <c r="B98" s="7">
        <v>44770</v>
      </c>
      <c r="C98" t="s">
        <v>189</v>
      </c>
      <c r="D98" t="s">
        <v>9817</v>
      </c>
      <c r="E98" t="s">
        <v>2856</v>
      </c>
      <c r="F98" t="s">
        <v>181</v>
      </c>
      <c r="G98" t="s">
        <v>354</v>
      </c>
      <c r="H98" t="s">
        <v>1880</v>
      </c>
      <c r="I98">
        <v>1</v>
      </c>
      <c r="J98" t="s">
        <v>1944</v>
      </c>
      <c r="K98" t="s">
        <v>11</v>
      </c>
      <c r="L98" t="s">
        <v>12</v>
      </c>
      <c r="M98">
        <v>10</v>
      </c>
      <c r="N98" t="s">
        <v>13</v>
      </c>
      <c r="O98" t="s">
        <v>160</v>
      </c>
      <c r="P98" t="s">
        <v>97</v>
      </c>
      <c r="Q98" t="s">
        <v>160</v>
      </c>
      <c r="R98" t="s">
        <v>16</v>
      </c>
      <c r="S98">
        <v>25</v>
      </c>
      <c r="T98" t="s">
        <v>15</v>
      </c>
      <c r="U98" t="s">
        <v>9817</v>
      </c>
      <c r="V98" t="s">
        <v>1883</v>
      </c>
      <c r="W98" t="s">
        <v>189</v>
      </c>
      <c r="X98" t="s">
        <v>189</v>
      </c>
      <c r="Y98" t="s">
        <v>1925</v>
      </c>
      <c r="Z98" t="s">
        <v>16</v>
      </c>
      <c r="AA98" t="s">
        <v>16</v>
      </c>
      <c r="AB98" t="s">
        <v>16</v>
      </c>
      <c r="AC98" t="s">
        <v>6307</v>
      </c>
      <c r="AD98" t="s">
        <v>323</v>
      </c>
      <c r="AE98" t="s">
        <v>11</v>
      </c>
      <c r="AF98" t="s">
        <v>1929</v>
      </c>
      <c r="AG98" t="s">
        <v>27</v>
      </c>
      <c r="AH98" t="s">
        <v>207</v>
      </c>
      <c r="AI98" t="s">
        <v>324</v>
      </c>
      <c r="AJ98" t="s">
        <v>16</v>
      </c>
      <c r="AK98" t="s">
        <v>16</v>
      </c>
      <c r="AL98">
        <v>30000</v>
      </c>
      <c r="AM98">
        <v>1.48</v>
      </c>
      <c r="AN98">
        <v>10</v>
      </c>
      <c r="AO98">
        <v>11.64</v>
      </c>
      <c r="AP98" t="s">
        <v>184</v>
      </c>
      <c r="AQ98" t="s">
        <v>6744</v>
      </c>
      <c r="AR98" t="s">
        <v>9667</v>
      </c>
      <c r="AS98" t="s">
        <v>15</v>
      </c>
      <c r="AT98" t="s">
        <v>9802</v>
      </c>
      <c r="AU98" t="s">
        <v>9873</v>
      </c>
      <c r="AV98" t="s">
        <v>9857</v>
      </c>
      <c r="AW98" t="s">
        <v>11459</v>
      </c>
      <c r="AX98" t="s">
        <v>6033</v>
      </c>
      <c r="AY98" t="s">
        <v>4723</v>
      </c>
      <c r="AZ98" t="s">
        <v>5526</v>
      </c>
      <c r="BA98" t="s">
        <v>159</v>
      </c>
      <c r="BB98" t="s">
        <v>9849</v>
      </c>
      <c r="BC98" t="s">
        <v>9817</v>
      </c>
      <c r="BD98" t="s">
        <v>6114</v>
      </c>
      <c r="BE98" t="s">
        <v>4727</v>
      </c>
      <c r="BF98" t="s">
        <v>4496</v>
      </c>
      <c r="BG98" t="s">
        <v>189</v>
      </c>
      <c r="BH98" t="s">
        <v>189</v>
      </c>
      <c r="BI98" t="s">
        <v>2410</v>
      </c>
      <c r="BJ98">
        <v>100</v>
      </c>
      <c r="BK98" t="s">
        <v>1883</v>
      </c>
      <c r="BL98" s="7">
        <v>44777</v>
      </c>
      <c r="BM98" s="7">
        <v>44961</v>
      </c>
      <c r="BN98" t="s">
        <v>6241</v>
      </c>
      <c r="BO98" t="s">
        <v>5036</v>
      </c>
      <c r="BP98" t="s">
        <v>16</v>
      </c>
      <c r="BQ98" t="s">
        <v>189</v>
      </c>
      <c r="BR98" s="7">
        <v>45873</v>
      </c>
      <c r="BS98" t="s">
        <v>2414</v>
      </c>
      <c r="BT98" t="s">
        <v>2856</v>
      </c>
      <c r="BU98" t="s">
        <v>189</v>
      </c>
      <c r="BV98" t="s">
        <v>189</v>
      </c>
      <c r="BW98" t="s">
        <v>189</v>
      </c>
      <c r="BX98" t="s">
        <v>16</v>
      </c>
      <c r="BY98" t="s">
        <v>189</v>
      </c>
      <c r="BZ98" t="s">
        <v>16</v>
      </c>
      <c r="CA98" t="s">
        <v>6464</v>
      </c>
      <c r="CB98" t="s">
        <v>9344</v>
      </c>
      <c r="CC98" t="s">
        <v>189</v>
      </c>
      <c r="CD98" t="s">
        <v>16</v>
      </c>
      <c r="CE98" t="s">
        <v>16</v>
      </c>
      <c r="CF98" t="s">
        <v>16</v>
      </c>
      <c r="CG98" t="s">
        <v>16</v>
      </c>
      <c r="CH98" t="s">
        <v>4841</v>
      </c>
      <c r="CI98">
        <v>1</v>
      </c>
      <c r="CJ98">
        <v>1</v>
      </c>
      <c r="CK98">
        <v>1</v>
      </c>
      <c r="CL98" t="s">
        <v>6307</v>
      </c>
      <c r="CM98">
        <v>22034</v>
      </c>
      <c r="CN98" t="s">
        <v>16</v>
      </c>
      <c r="CO98" t="s">
        <v>1944</v>
      </c>
      <c r="CP98" t="s">
        <v>16</v>
      </c>
      <c r="CQ98" t="s">
        <v>189</v>
      </c>
      <c r="CR98" t="s">
        <v>195</v>
      </c>
      <c r="CS98" s="7"/>
      <c r="CT98" s="7">
        <v>44770</v>
      </c>
      <c r="CU98" t="s">
        <v>17</v>
      </c>
      <c r="CV98" t="s">
        <v>17</v>
      </c>
      <c r="CW98" t="s">
        <v>6307</v>
      </c>
      <c r="CX98" t="s">
        <v>189</v>
      </c>
      <c r="CY98" t="s">
        <v>6307</v>
      </c>
      <c r="CZ98" t="s">
        <v>189</v>
      </c>
      <c r="DA98">
        <v>2022</v>
      </c>
      <c r="DB98" s="139">
        <v>44770</v>
      </c>
      <c r="DC98">
        <v>7</v>
      </c>
      <c r="DD98">
        <v>31</v>
      </c>
      <c r="DE98" s="139">
        <v>44767</v>
      </c>
      <c r="DF98" t="s">
        <v>11705</v>
      </c>
      <c r="DG98" t="s">
        <v>11669</v>
      </c>
      <c r="DH98" t="s">
        <v>6034</v>
      </c>
      <c r="DI98" t="s">
        <v>9874</v>
      </c>
      <c r="DJ98" t="s">
        <v>6741</v>
      </c>
      <c r="DK98" t="s">
        <v>188</v>
      </c>
      <c r="DL98" t="s">
        <v>16</v>
      </c>
      <c r="DM98" t="s">
        <v>16</v>
      </c>
      <c r="DN98" t="s">
        <v>16</v>
      </c>
      <c r="DO98" t="s">
        <v>2052</v>
      </c>
      <c r="DP98" t="s">
        <v>16</v>
      </c>
      <c r="DQ98" t="s">
        <v>7882</v>
      </c>
      <c r="DR98" t="s">
        <v>10305</v>
      </c>
      <c r="DS98" t="s">
        <v>10306</v>
      </c>
      <c r="DT98" t="s">
        <v>11706</v>
      </c>
      <c r="EC98" s="66"/>
    </row>
    <row r="99" spans="1:133" x14ac:dyDescent="0.25">
      <c r="A99">
        <v>372</v>
      </c>
      <c r="B99" s="7">
        <v>44767</v>
      </c>
      <c r="C99" t="s">
        <v>189</v>
      </c>
      <c r="D99" t="s">
        <v>189</v>
      </c>
      <c r="E99" t="s">
        <v>3304</v>
      </c>
      <c r="F99" t="s">
        <v>181</v>
      </c>
      <c r="G99" t="s">
        <v>354</v>
      </c>
      <c r="H99" t="s">
        <v>1880</v>
      </c>
      <c r="I99">
        <v>1</v>
      </c>
      <c r="J99" t="s">
        <v>6304</v>
      </c>
      <c r="K99" t="s">
        <v>107</v>
      </c>
      <c r="L99" t="s">
        <v>100</v>
      </c>
      <c r="M99">
        <v>3</v>
      </c>
      <c r="N99" t="s">
        <v>121</v>
      </c>
      <c r="O99" t="s">
        <v>396</v>
      </c>
      <c r="P99" t="s">
        <v>397</v>
      </c>
      <c r="Q99" t="s">
        <v>66</v>
      </c>
      <c r="R99" t="s">
        <v>16</v>
      </c>
      <c r="S99">
        <v>30</v>
      </c>
      <c r="T99" t="s">
        <v>87</v>
      </c>
      <c r="U99" t="s">
        <v>16</v>
      </c>
      <c r="V99" t="s">
        <v>6283</v>
      </c>
      <c r="W99" t="s">
        <v>189</v>
      </c>
      <c r="X99" t="s">
        <v>189</v>
      </c>
      <c r="Y99" t="s">
        <v>1925</v>
      </c>
      <c r="Z99" t="s">
        <v>16</v>
      </c>
      <c r="AA99" t="s">
        <v>16</v>
      </c>
      <c r="AB99" t="s">
        <v>16</v>
      </c>
      <c r="AC99" t="s">
        <v>6307</v>
      </c>
      <c r="AD99" t="s">
        <v>398</v>
      </c>
      <c r="AE99" t="s">
        <v>11</v>
      </c>
      <c r="AF99" t="s">
        <v>1926</v>
      </c>
      <c r="AG99" t="s">
        <v>27</v>
      </c>
      <c r="AH99" t="s">
        <v>343</v>
      </c>
      <c r="AI99" t="s">
        <v>399</v>
      </c>
      <c r="AJ99" t="s">
        <v>16</v>
      </c>
      <c r="AK99" t="s">
        <v>16</v>
      </c>
      <c r="AL99">
        <v>4200</v>
      </c>
      <c r="AM99">
        <v>3</v>
      </c>
      <c r="AN99">
        <v>20.25</v>
      </c>
      <c r="AO99">
        <v>23.547000000000001</v>
      </c>
      <c r="AP99" t="s">
        <v>184</v>
      </c>
      <c r="AQ99" t="s">
        <v>6744</v>
      </c>
      <c r="AR99" t="s">
        <v>9667</v>
      </c>
      <c r="AS99" t="s">
        <v>87</v>
      </c>
      <c r="AT99" t="s">
        <v>4840</v>
      </c>
      <c r="AU99" t="s">
        <v>6824</v>
      </c>
      <c r="AV99" t="s">
        <v>9857</v>
      </c>
      <c r="AW99" t="s">
        <v>11459</v>
      </c>
      <c r="AX99" t="s">
        <v>6033</v>
      </c>
      <c r="AY99" t="s">
        <v>4723</v>
      </c>
      <c r="AZ99" t="s">
        <v>5529</v>
      </c>
      <c r="BA99" t="s">
        <v>395</v>
      </c>
      <c r="BB99" t="s">
        <v>9849</v>
      </c>
      <c r="BC99" t="s">
        <v>4465</v>
      </c>
      <c r="BD99" t="s">
        <v>4501</v>
      </c>
      <c r="BE99" t="s">
        <v>5517</v>
      </c>
      <c r="BF99" t="s">
        <v>4496</v>
      </c>
      <c r="BG99" t="s">
        <v>189</v>
      </c>
      <c r="BH99" t="s">
        <v>189</v>
      </c>
      <c r="BI99" t="s">
        <v>2410</v>
      </c>
      <c r="BJ99">
        <v>99.507999999999996</v>
      </c>
      <c r="BK99" t="s">
        <v>6283</v>
      </c>
      <c r="BL99" s="7">
        <v>44770</v>
      </c>
      <c r="BM99" s="7">
        <v>44953</v>
      </c>
      <c r="BN99" t="s">
        <v>6240</v>
      </c>
      <c r="BO99" t="s">
        <v>5002</v>
      </c>
      <c r="BP99" t="s">
        <v>16</v>
      </c>
      <c r="BQ99" t="s">
        <v>189</v>
      </c>
      <c r="BR99" s="7">
        <v>45134</v>
      </c>
      <c r="BS99" t="s">
        <v>2414</v>
      </c>
      <c r="BT99" t="s">
        <v>3304</v>
      </c>
      <c r="BU99" t="s">
        <v>189</v>
      </c>
      <c r="BV99" t="s">
        <v>189</v>
      </c>
      <c r="BW99" t="s">
        <v>5517</v>
      </c>
      <c r="BX99" t="s">
        <v>16</v>
      </c>
      <c r="BY99" t="s">
        <v>189</v>
      </c>
      <c r="BZ99" t="s">
        <v>16</v>
      </c>
      <c r="CA99" t="s">
        <v>6464</v>
      </c>
      <c r="CB99" t="s">
        <v>9344</v>
      </c>
      <c r="CC99" t="s">
        <v>189</v>
      </c>
      <c r="CD99" t="s">
        <v>16</v>
      </c>
      <c r="CE99" t="s">
        <v>16</v>
      </c>
      <c r="CF99" t="s">
        <v>16</v>
      </c>
      <c r="CG99" t="s">
        <v>16</v>
      </c>
      <c r="CH99" t="s">
        <v>2081</v>
      </c>
      <c r="CI99">
        <v>1</v>
      </c>
      <c r="CJ99">
        <v>1</v>
      </c>
      <c r="CK99">
        <v>1</v>
      </c>
      <c r="CL99" t="s">
        <v>6307</v>
      </c>
      <c r="CM99">
        <v>22033</v>
      </c>
      <c r="CN99" t="s">
        <v>16</v>
      </c>
      <c r="CO99" t="s">
        <v>6304</v>
      </c>
      <c r="CP99" t="s">
        <v>16</v>
      </c>
      <c r="CQ99" t="s">
        <v>189</v>
      </c>
      <c r="CR99" t="s">
        <v>195</v>
      </c>
      <c r="CS99" s="7"/>
      <c r="CT99" s="7">
        <v>44767</v>
      </c>
      <c r="CU99" t="s">
        <v>17</v>
      </c>
      <c r="CV99" t="s">
        <v>17</v>
      </c>
      <c r="CW99" t="s">
        <v>6307</v>
      </c>
      <c r="CX99" t="s">
        <v>189</v>
      </c>
      <c r="CY99" t="s">
        <v>6307</v>
      </c>
      <c r="CZ99" t="s">
        <v>189</v>
      </c>
      <c r="DA99">
        <v>2022</v>
      </c>
      <c r="DB99" s="139">
        <v>44767</v>
      </c>
      <c r="DC99">
        <v>7</v>
      </c>
      <c r="DD99">
        <v>31</v>
      </c>
      <c r="DE99" s="139">
        <v>44767</v>
      </c>
      <c r="DF99" t="s">
        <v>11705</v>
      </c>
      <c r="DG99" t="s">
        <v>11669</v>
      </c>
      <c r="DH99" t="s">
        <v>6034</v>
      </c>
      <c r="DI99" t="s">
        <v>9882</v>
      </c>
      <c r="DJ99" t="s">
        <v>6730</v>
      </c>
      <c r="DK99" t="s">
        <v>188</v>
      </c>
      <c r="DL99" t="s">
        <v>16</v>
      </c>
      <c r="DM99" t="s">
        <v>16</v>
      </c>
      <c r="DN99" t="s">
        <v>398</v>
      </c>
      <c r="DO99" t="s">
        <v>2051</v>
      </c>
      <c r="DP99" t="s">
        <v>16</v>
      </c>
      <c r="DQ99" t="s">
        <v>7897</v>
      </c>
      <c r="DR99" t="s">
        <v>10310</v>
      </c>
      <c r="DS99" t="s">
        <v>7898</v>
      </c>
      <c r="DT99" t="s">
        <v>11708</v>
      </c>
      <c r="EC99" s="66"/>
    </row>
    <row r="100" spans="1:133" x14ac:dyDescent="0.25">
      <c r="A100">
        <v>371</v>
      </c>
      <c r="B100" s="7">
        <v>44756</v>
      </c>
      <c r="C100" t="s">
        <v>189</v>
      </c>
      <c r="D100" t="s">
        <v>189</v>
      </c>
      <c r="E100" t="s">
        <v>401</v>
      </c>
      <c r="F100" t="s">
        <v>181</v>
      </c>
      <c r="G100" t="s">
        <v>354</v>
      </c>
      <c r="H100" t="s">
        <v>1880</v>
      </c>
      <c r="I100">
        <v>1</v>
      </c>
      <c r="J100" t="s">
        <v>402</v>
      </c>
      <c r="K100" t="s">
        <v>11</v>
      </c>
      <c r="L100" t="s">
        <v>100</v>
      </c>
      <c r="M100">
        <v>0.3</v>
      </c>
      <c r="N100" t="s">
        <v>13</v>
      </c>
      <c r="O100" t="s">
        <v>48</v>
      </c>
      <c r="P100" t="s">
        <v>16</v>
      </c>
      <c r="Q100" t="s">
        <v>48</v>
      </c>
      <c r="R100" t="s">
        <v>16</v>
      </c>
      <c r="S100"/>
      <c r="T100" t="s">
        <v>22</v>
      </c>
      <c r="U100" t="s">
        <v>16</v>
      </c>
      <c r="V100" t="s">
        <v>6282</v>
      </c>
      <c r="W100" t="s">
        <v>189</v>
      </c>
      <c r="X100" t="s">
        <v>189</v>
      </c>
      <c r="Y100" t="s">
        <v>1925</v>
      </c>
      <c r="Z100" t="s">
        <v>16</v>
      </c>
      <c r="AA100" t="s">
        <v>16</v>
      </c>
      <c r="AB100" t="s">
        <v>16</v>
      </c>
      <c r="AC100" t="s">
        <v>6310</v>
      </c>
      <c r="AD100" t="s">
        <v>403</v>
      </c>
      <c r="AE100" t="s">
        <v>11</v>
      </c>
      <c r="AF100" t="s">
        <v>1929</v>
      </c>
      <c r="AG100" t="s">
        <v>128</v>
      </c>
      <c r="AH100" t="s">
        <v>16</v>
      </c>
      <c r="AI100" t="s">
        <v>9729</v>
      </c>
      <c r="AJ100" t="s">
        <v>405</v>
      </c>
      <c r="AK100" t="s">
        <v>9708</v>
      </c>
      <c r="AL100">
        <v>20000</v>
      </c>
      <c r="AM100">
        <v>0.3</v>
      </c>
      <c r="AN100">
        <v>2.0299999999999998</v>
      </c>
      <c r="AO100">
        <v>2.355</v>
      </c>
      <c r="AP100" t="s">
        <v>184</v>
      </c>
      <c r="AQ100" t="s">
        <v>6744</v>
      </c>
      <c r="AR100" t="s">
        <v>1494</v>
      </c>
      <c r="AS100" t="s">
        <v>22</v>
      </c>
      <c r="AT100" t="s">
        <v>9802</v>
      </c>
      <c r="AU100" t="s">
        <v>9873</v>
      </c>
      <c r="AV100" t="s">
        <v>9857</v>
      </c>
      <c r="AW100" t="s">
        <v>11459</v>
      </c>
      <c r="AX100" t="s">
        <v>6033</v>
      </c>
      <c r="AY100" t="s">
        <v>4723</v>
      </c>
      <c r="AZ100" t="s">
        <v>5530</v>
      </c>
      <c r="BA100" t="s">
        <v>400</v>
      </c>
      <c r="BB100" t="s">
        <v>9849</v>
      </c>
      <c r="BC100" t="s">
        <v>5972</v>
      </c>
      <c r="BD100" t="s">
        <v>4513</v>
      </c>
      <c r="BE100" t="s">
        <v>4727</v>
      </c>
      <c r="BF100" t="s">
        <v>4496</v>
      </c>
      <c r="BG100" t="s">
        <v>189</v>
      </c>
      <c r="BH100" t="s">
        <v>189</v>
      </c>
      <c r="BI100" t="s">
        <v>2410</v>
      </c>
      <c r="BJ100">
        <v>100</v>
      </c>
      <c r="BK100" t="s">
        <v>6282</v>
      </c>
      <c r="BL100" s="7">
        <v>44763</v>
      </c>
      <c r="BM100" s="7">
        <v>44947</v>
      </c>
      <c r="BN100" t="s">
        <v>6241</v>
      </c>
      <c r="BO100" t="s">
        <v>5047</v>
      </c>
      <c r="BP100" t="s">
        <v>16</v>
      </c>
      <c r="BQ100" t="s">
        <v>189</v>
      </c>
      <c r="BR100" s="7">
        <v>45859</v>
      </c>
      <c r="BS100" t="s">
        <v>2414</v>
      </c>
      <c r="BT100" t="s">
        <v>3378</v>
      </c>
      <c r="BU100" t="s">
        <v>2435</v>
      </c>
      <c r="BV100" t="s">
        <v>189</v>
      </c>
      <c r="BW100" t="s">
        <v>189</v>
      </c>
      <c r="BX100" t="s">
        <v>16</v>
      </c>
      <c r="BY100" t="s">
        <v>189</v>
      </c>
      <c r="BZ100" t="s">
        <v>16</v>
      </c>
      <c r="CA100" t="s">
        <v>189</v>
      </c>
      <c r="CB100" t="s">
        <v>9344</v>
      </c>
      <c r="CC100" t="s">
        <v>189</v>
      </c>
      <c r="CD100" t="s">
        <v>16</v>
      </c>
      <c r="CE100" t="s">
        <v>16</v>
      </c>
      <c r="CF100" t="s">
        <v>16</v>
      </c>
      <c r="CG100" t="s">
        <v>16</v>
      </c>
      <c r="CH100" t="s">
        <v>2072</v>
      </c>
      <c r="CI100">
        <v>1</v>
      </c>
      <c r="CJ100">
        <v>1</v>
      </c>
      <c r="CK100">
        <v>1</v>
      </c>
      <c r="CL100" t="s">
        <v>6307</v>
      </c>
      <c r="CM100">
        <v>22032</v>
      </c>
      <c r="CN100" t="s">
        <v>9725</v>
      </c>
      <c r="CO100" t="s">
        <v>3379</v>
      </c>
      <c r="CP100" t="s">
        <v>16</v>
      </c>
      <c r="CQ100" t="s">
        <v>189</v>
      </c>
      <c r="CR100" t="s">
        <v>9698</v>
      </c>
      <c r="CS100" s="7"/>
      <c r="CT100" s="7">
        <v>43668</v>
      </c>
      <c r="CU100" t="s">
        <v>17</v>
      </c>
      <c r="CV100" t="s">
        <v>17</v>
      </c>
      <c r="CW100" t="s">
        <v>6307</v>
      </c>
      <c r="CX100" t="s">
        <v>189</v>
      </c>
      <c r="CY100" t="s">
        <v>6307</v>
      </c>
      <c r="CZ100" t="s">
        <v>189</v>
      </c>
      <c r="DA100">
        <v>2022</v>
      </c>
      <c r="DB100" s="139">
        <v>44756</v>
      </c>
      <c r="DC100">
        <v>7</v>
      </c>
      <c r="DD100">
        <v>29</v>
      </c>
      <c r="DE100" s="139">
        <v>44753</v>
      </c>
      <c r="DF100" t="s">
        <v>11719</v>
      </c>
      <c r="DG100" t="s">
        <v>11669</v>
      </c>
      <c r="DH100" t="s">
        <v>6036</v>
      </c>
      <c r="DI100" t="s">
        <v>9874</v>
      </c>
      <c r="DJ100" t="s">
        <v>6730</v>
      </c>
      <c r="DK100" t="s">
        <v>188</v>
      </c>
      <c r="DL100" t="s">
        <v>16</v>
      </c>
      <c r="DM100" t="s">
        <v>16</v>
      </c>
      <c r="DN100" t="s">
        <v>16</v>
      </c>
      <c r="DO100" t="s">
        <v>6766</v>
      </c>
      <c r="DP100" t="s">
        <v>16</v>
      </c>
      <c r="DQ100" t="s">
        <v>7937</v>
      </c>
      <c r="DR100" t="s">
        <v>10319</v>
      </c>
      <c r="DS100" t="s">
        <v>7938</v>
      </c>
      <c r="DT100" t="s">
        <v>11244</v>
      </c>
      <c r="EC100" s="66"/>
    </row>
    <row r="101" spans="1:133" x14ac:dyDescent="0.25">
      <c r="A101">
        <v>370</v>
      </c>
      <c r="B101" s="7">
        <v>44748</v>
      </c>
      <c r="C101" t="s">
        <v>189</v>
      </c>
      <c r="D101" t="s">
        <v>9817</v>
      </c>
      <c r="E101" t="s">
        <v>406</v>
      </c>
      <c r="F101" t="s">
        <v>199</v>
      </c>
      <c r="G101" t="s">
        <v>354</v>
      </c>
      <c r="H101" t="s">
        <v>1880</v>
      </c>
      <c r="I101">
        <v>1</v>
      </c>
      <c r="J101" t="s">
        <v>6270</v>
      </c>
      <c r="K101" t="s">
        <v>11</v>
      </c>
      <c r="L101" t="s">
        <v>12</v>
      </c>
      <c r="M101">
        <v>7.6</v>
      </c>
      <c r="N101" t="s">
        <v>13</v>
      </c>
      <c r="O101" t="s">
        <v>20</v>
      </c>
      <c r="P101" t="s">
        <v>16</v>
      </c>
      <c r="Q101" t="s">
        <v>16</v>
      </c>
      <c r="R101" t="s">
        <v>16</v>
      </c>
      <c r="S101"/>
      <c r="T101" t="s">
        <v>22</v>
      </c>
      <c r="U101" t="s">
        <v>9817</v>
      </c>
      <c r="V101" t="s">
        <v>6236</v>
      </c>
      <c r="W101" t="s">
        <v>189</v>
      </c>
      <c r="X101" t="s">
        <v>189</v>
      </c>
      <c r="Y101" t="s">
        <v>1925</v>
      </c>
      <c r="Z101" t="s">
        <v>16</v>
      </c>
      <c r="AA101" t="s">
        <v>16</v>
      </c>
      <c r="AB101" t="s">
        <v>16</v>
      </c>
      <c r="AC101" t="s">
        <v>6310</v>
      </c>
      <c r="AD101" t="s">
        <v>407</v>
      </c>
      <c r="AE101" t="s">
        <v>11</v>
      </c>
      <c r="AF101" t="s">
        <v>1929</v>
      </c>
      <c r="AG101" t="s">
        <v>99</v>
      </c>
      <c r="AH101" t="s">
        <v>408</v>
      </c>
      <c r="AI101" t="s">
        <v>16</v>
      </c>
      <c r="AJ101" t="s">
        <v>405</v>
      </c>
      <c r="AK101" t="s">
        <v>9708</v>
      </c>
      <c r="AL101">
        <v>5054000</v>
      </c>
      <c r="AM101">
        <v>1.1299999999999999</v>
      </c>
      <c r="AN101">
        <v>7.6</v>
      </c>
      <c r="AO101">
        <v>8.8840000000000003</v>
      </c>
      <c r="AP101" t="s">
        <v>184</v>
      </c>
      <c r="AQ101" t="s">
        <v>6744</v>
      </c>
      <c r="AR101" t="s">
        <v>16</v>
      </c>
      <c r="AS101" t="s">
        <v>22</v>
      </c>
      <c r="AT101" t="s">
        <v>9802</v>
      </c>
      <c r="AU101" t="s">
        <v>9873</v>
      </c>
      <c r="AV101" t="s">
        <v>9857</v>
      </c>
      <c r="AW101" t="s">
        <v>11459</v>
      </c>
      <c r="AX101" t="s">
        <v>6033</v>
      </c>
      <c r="AY101" t="s">
        <v>4723</v>
      </c>
      <c r="AZ101" t="s">
        <v>5531</v>
      </c>
      <c r="BA101" t="s">
        <v>162</v>
      </c>
      <c r="BB101" t="s">
        <v>9849</v>
      </c>
      <c r="BC101" t="s">
        <v>9817</v>
      </c>
      <c r="BD101" t="s">
        <v>6217</v>
      </c>
      <c r="BE101" t="s">
        <v>4727</v>
      </c>
      <c r="BF101" t="s">
        <v>4497</v>
      </c>
      <c r="BG101" t="s">
        <v>189</v>
      </c>
      <c r="BH101" t="s">
        <v>189</v>
      </c>
      <c r="BI101" t="s">
        <v>2410</v>
      </c>
      <c r="BJ101">
        <v>100</v>
      </c>
      <c r="BK101" t="s">
        <v>6236</v>
      </c>
      <c r="BL101" s="7">
        <v>44755</v>
      </c>
      <c r="BM101" s="7">
        <v>45120</v>
      </c>
      <c r="BN101" t="s">
        <v>6241</v>
      </c>
      <c r="BO101" t="s">
        <v>5048</v>
      </c>
      <c r="BP101" t="s">
        <v>16</v>
      </c>
      <c r="BQ101" t="s">
        <v>189</v>
      </c>
      <c r="BR101" s="7">
        <v>45851</v>
      </c>
      <c r="BS101" t="s">
        <v>2419</v>
      </c>
      <c r="BT101" t="s">
        <v>406</v>
      </c>
      <c r="BU101" t="s">
        <v>189</v>
      </c>
      <c r="BV101" t="s">
        <v>189</v>
      </c>
      <c r="BW101" t="s">
        <v>189</v>
      </c>
      <c r="BX101" t="s">
        <v>16</v>
      </c>
      <c r="BY101" t="s">
        <v>189</v>
      </c>
      <c r="BZ101" t="s">
        <v>16</v>
      </c>
      <c r="CA101" t="s">
        <v>189</v>
      </c>
      <c r="CB101" t="s">
        <v>9344</v>
      </c>
      <c r="CC101" t="s">
        <v>189</v>
      </c>
      <c r="CD101" t="s">
        <v>16</v>
      </c>
      <c r="CE101" t="s">
        <v>16</v>
      </c>
      <c r="CF101" t="s">
        <v>16</v>
      </c>
      <c r="CG101" t="s">
        <v>16</v>
      </c>
      <c r="CH101" t="s">
        <v>4843</v>
      </c>
      <c r="CI101">
        <v>1</v>
      </c>
      <c r="CJ101">
        <v>1</v>
      </c>
      <c r="CK101">
        <v>1</v>
      </c>
      <c r="CL101" t="s">
        <v>6307</v>
      </c>
      <c r="CM101">
        <v>22031</v>
      </c>
      <c r="CN101" t="s">
        <v>9725</v>
      </c>
      <c r="CO101" t="s">
        <v>6271</v>
      </c>
      <c r="CP101" t="s">
        <v>16</v>
      </c>
      <c r="CQ101" t="s">
        <v>189</v>
      </c>
      <c r="CR101" t="s">
        <v>189</v>
      </c>
      <c r="CS101" s="7"/>
      <c r="CT101" s="7">
        <v>43615</v>
      </c>
      <c r="CU101" t="s">
        <v>34</v>
      </c>
      <c r="CV101" t="s">
        <v>6745</v>
      </c>
      <c r="CW101" t="s">
        <v>6307</v>
      </c>
      <c r="CX101" t="s">
        <v>189</v>
      </c>
      <c r="CY101" t="s">
        <v>6307</v>
      </c>
      <c r="CZ101" t="s">
        <v>189</v>
      </c>
      <c r="DA101">
        <v>2022</v>
      </c>
      <c r="DB101" s="139">
        <v>44748</v>
      </c>
      <c r="DC101">
        <v>7</v>
      </c>
      <c r="DD101">
        <v>28</v>
      </c>
      <c r="DE101" s="139">
        <v>44746</v>
      </c>
      <c r="DF101" t="s">
        <v>11721</v>
      </c>
      <c r="DG101" t="s">
        <v>11669</v>
      </c>
      <c r="DH101" t="s">
        <v>6037</v>
      </c>
      <c r="DI101" t="s">
        <v>9874</v>
      </c>
      <c r="DJ101" t="s">
        <v>6741</v>
      </c>
      <c r="DK101" t="s">
        <v>188</v>
      </c>
      <c r="DL101" t="s">
        <v>16</v>
      </c>
      <c r="DM101" t="s">
        <v>16</v>
      </c>
      <c r="DN101" t="s">
        <v>16</v>
      </c>
      <c r="DO101" t="s">
        <v>2052</v>
      </c>
      <c r="DP101" t="s">
        <v>16</v>
      </c>
      <c r="DQ101" t="s">
        <v>7954</v>
      </c>
      <c r="DR101" t="s">
        <v>10324</v>
      </c>
      <c r="DS101" t="s">
        <v>10325</v>
      </c>
      <c r="DT101" t="s">
        <v>11247</v>
      </c>
      <c r="EC101" s="66"/>
    </row>
    <row r="102" spans="1:133" x14ac:dyDescent="0.25">
      <c r="A102">
        <v>369</v>
      </c>
      <c r="B102" s="7">
        <v>44747</v>
      </c>
      <c r="C102" t="s">
        <v>189</v>
      </c>
      <c r="D102" t="s">
        <v>189</v>
      </c>
      <c r="E102" t="s">
        <v>410</v>
      </c>
      <c r="F102" t="s">
        <v>199</v>
      </c>
      <c r="G102" t="s">
        <v>354</v>
      </c>
      <c r="H102" t="s">
        <v>1880</v>
      </c>
      <c r="I102">
        <v>2</v>
      </c>
      <c r="J102" t="s">
        <v>412</v>
      </c>
      <c r="K102" t="s">
        <v>107</v>
      </c>
      <c r="L102" t="s">
        <v>100</v>
      </c>
      <c r="M102">
        <v>3</v>
      </c>
      <c r="N102" t="s">
        <v>13</v>
      </c>
      <c r="O102" t="s">
        <v>61</v>
      </c>
      <c r="P102" t="s">
        <v>97</v>
      </c>
      <c r="Q102" t="s">
        <v>854</v>
      </c>
      <c r="R102" t="s">
        <v>16</v>
      </c>
      <c r="S102">
        <v>50</v>
      </c>
      <c r="T102" t="s">
        <v>15</v>
      </c>
      <c r="U102" t="s">
        <v>16</v>
      </c>
      <c r="V102" t="s">
        <v>6872</v>
      </c>
      <c r="W102" t="s">
        <v>189</v>
      </c>
      <c r="X102" t="s">
        <v>189</v>
      </c>
      <c r="Y102" t="s">
        <v>1925</v>
      </c>
      <c r="Z102" t="s">
        <v>411</v>
      </c>
      <c r="AA102" t="s">
        <v>16</v>
      </c>
      <c r="AB102" t="s">
        <v>16</v>
      </c>
      <c r="AC102" t="s">
        <v>6310</v>
      </c>
      <c r="AD102" t="s">
        <v>413</v>
      </c>
      <c r="AE102" t="s">
        <v>1946</v>
      </c>
      <c r="AF102" t="s">
        <v>1926</v>
      </c>
      <c r="AG102" t="s">
        <v>103</v>
      </c>
      <c r="AH102" t="s">
        <v>16</v>
      </c>
      <c r="AI102" t="s">
        <v>16</v>
      </c>
      <c r="AJ102" t="s">
        <v>16</v>
      </c>
      <c r="AK102" t="s">
        <v>16</v>
      </c>
      <c r="AL102">
        <v>80000</v>
      </c>
      <c r="AM102">
        <v>3</v>
      </c>
      <c r="AN102">
        <v>20.16</v>
      </c>
      <c r="AO102">
        <v>23.541</v>
      </c>
      <c r="AP102" t="s">
        <v>184</v>
      </c>
      <c r="AQ102" t="s">
        <v>6744</v>
      </c>
      <c r="AR102" t="s">
        <v>9726</v>
      </c>
      <c r="AS102" t="s">
        <v>15</v>
      </c>
      <c r="AT102" t="s">
        <v>4840</v>
      </c>
      <c r="AU102" t="s">
        <v>6824</v>
      </c>
      <c r="AV102" t="s">
        <v>9857</v>
      </c>
      <c r="AW102" t="s">
        <v>11459</v>
      </c>
      <c r="AX102" t="s">
        <v>6033</v>
      </c>
      <c r="AY102" t="s">
        <v>4723</v>
      </c>
      <c r="AZ102" t="s">
        <v>416</v>
      </c>
      <c r="BA102" t="s">
        <v>409</v>
      </c>
      <c r="BB102" t="s">
        <v>9849</v>
      </c>
      <c r="BC102" t="s">
        <v>4465</v>
      </c>
      <c r="BD102" t="s">
        <v>4501</v>
      </c>
      <c r="BE102" t="s">
        <v>4727</v>
      </c>
      <c r="BF102" t="s">
        <v>4497</v>
      </c>
      <c r="BG102" t="s">
        <v>189</v>
      </c>
      <c r="BH102" t="s">
        <v>189</v>
      </c>
      <c r="BI102" t="s">
        <v>2410</v>
      </c>
      <c r="BJ102">
        <v>99.581000000000003</v>
      </c>
      <c r="BK102" t="s">
        <v>1048</v>
      </c>
      <c r="BL102" s="7">
        <v>44754</v>
      </c>
      <c r="BM102" s="7">
        <v>44938</v>
      </c>
      <c r="BN102" t="s">
        <v>6241</v>
      </c>
      <c r="BO102" t="s">
        <v>5049</v>
      </c>
      <c r="BP102" t="s">
        <v>16</v>
      </c>
      <c r="BQ102" t="s">
        <v>189</v>
      </c>
      <c r="BR102" s="7">
        <v>45850</v>
      </c>
      <c r="BS102" t="s">
        <v>2414</v>
      </c>
      <c r="BT102" t="s">
        <v>3403</v>
      </c>
      <c r="BU102" t="s">
        <v>2440</v>
      </c>
      <c r="BV102" t="s">
        <v>189</v>
      </c>
      <c r="BW102" t="s">
        <v>189</v>
      </c>
      <c r="BX102" t="s">
        <v>16</v>
      </c>
      <c r="BY102" t="s">
        <v>189</v>
      </c>
      <c r="BZ102" t="s">
        <v>16</v>
      </c>
      <c r="CA102" t="s">
        <v>189</v>
      </c>
      <c r="CB102" t="s">
        <v>9344</v>
      </c>
      <c r="CC102" t="s">
        <v>189</v>
      </c>
      <c r="CD102" t="s">
        <v>16</v>
      </c>
      <c r="CE102" t="s">
        <v>16</v>
      </c>
      <c r="CF102" t="s">
        <v>16</v>
      </c>
      <c r="CG102" t="s">
        <v>16</v>
      </c>
      <c r="CH102" t="s">
        <v>1938</v>
      </c>
      <c r="CI102">
        <v>1</v>
      </c>
      <c r="CJ102">
        <v>1</v>
      </c>
      <c r="CK102">
        <v>1</v>
      </c>
      <c r="CL102" t="s">
        <v>6307</v>
      </c>
      <c r="CM102">
        <v>22030</v>
      </c>
      <c r="CN102" t="s">
        <v>16</v>
      </c>
      <c r="CO102" t="s">
        <v>412</v>
      </c>
      <c r="CP102" t="s">
        <v>16</v>
      </c>
      <c r="CQ102" t="s">
        <v>189</v>
      </c>
      <c r="CR102" t="s">
        <v>414</v>
      </c>
      <c r="CS102" s="7"/>
      <c r="CT102" s="7">
        <v>42670</v>
      </c>
      <c r="CU102" t="s">
        <v>17</v>
      </c>
      <c r="CV102" t="s">
        <v>17</v>
      </c>
      <c r="CW102" t="s">
        <v>6307</v>
      </c>
      <c r="CX102" t="s">
        <v>189</v>
      </c>
      <c r="CY102" t="s">
        <v>6307</v>
      </c>
      <c r="CZ102" t="s">
        <v>189</v>
      </c>
      <c r="DA102">
        <v>2022</v>
      </c>
      <c r="DB102" s="139">
        <v>44747</v>
      </c>
      <c r="DC102">
        <v>7</v>
      </c>
      <c r="DD102">
        <v>28</v>
      </c>
      <c r="DE102" s="139">
        <v>44746</v>
      </c>
      <c r="DF102" t="s">
        <v>11721</v>
      </c>
      <c r="DG102" t="s">
        <v>11669</v>
      </c>
      <c r="DH102" t="s">
        <v>6037</v>
      </c>
      <c r="DI102" t="s">
        <v>9874</v>
      </c>
      <c r="DJ102" t="s">
        <v>6730</v>
      </c>
      <c r="DK102" t="s">
        <v>252</v>
      </c>
      <c r="DL102" t="s">
        <v>9800</v>
      </c>
      <c r="DM102" t="s">
        <v>16</v>
      </c>
      <c r="DN102" t="s">
        <v>16</v>
      </c>
      <c r="DO102" t="s">
        <v>2051</v>
      </c>
      <c r="DP102" t="s">
        <v>16</v>
      </c>
      <c r="DQ102" t="s">
        <v>7957</v>
      </c>
      <c r="DR102" t="s">
        <v>10326</v>
      </c>
      <c r="DS102" t="s">
        <v>7958</v>
      </c>
      <c r="DT102" t="s">
        <v>10802</v>
      </c>
      <c r="EC102" s="66"/>
    </row>
    <row r="103" spans="1:133" x14ac:dyDescent="0.25">
      <c r="A103">
        <v>368</v>
      </c>
      <c r="B103" s="7">
        <v>44741</v>
      </c>
      <c r="C103" t="s">
        <v>189</v>
      </c>
      <c r="D103" t="s">
        <v>189</v>
      </c>
      <c r="E103" t="s">
        <v>3416</v>
      </c>
      <c r="F103" t="s">
        <v>199</v>
      </c>
      <c r="G103" t="s">
        <v>354</v>
      </c>
      <c r="H103" t="s">
        <v>1880</v>
      </c>
      <c r="I103">
        <v>3</v>
      </c>
      <c r="J103" t="s">
        <v>418</v>
      </c>
      <c r="K103" t="s">
        <v>154</v>
      </c>
      <c r="L103" t="s">
        <v>100</v>
      </c>
      <c r="M103">
        <v>7.5</v>
      </c>
      <c r="N103" t="s">
        <v>13</v>
      </c>
      <c r="O103" t="s">
        <v>28</v>
      </c>
      <c r="P103" t="s">
        <v>68</v>
      </c>
      <c r="Q103" t="s">
        <v>28</v>
      </c>
      <c r="R103" t="s">
        <v>16</v>
      </c>
      <c r="S103">
        <v>40</v>
      </c>
      <c r="T103" t="s">
        <v>87</v>
      </c>
      <c r="U103" t="s">
        <v>16</v>
      </c>
      <c r="V103" t="s">
        <v>6283</v>
      </c>
      <c r="W103" t="s">
        <v>189</v>
      </c>
      <c r="X103" t="s">
        <v>189</v>
      </c>
      <c r="Y103" t="s">
        <v>4341</v>
      </c>
      <c r="Z103" t="s">
        <v>411</v>
      </c>
      <c r="AA103" t="s">
        <v>16</v>
      </c>
      <c r="AB103" t="s">
        <v>16</v>
      </c>
      <c r="AC103" t="s">
        <v>6310</v>
      </c>
      <c r="AD103" t="s">
        <v>419</v>
      </c>
      <c r="AE103" t="s">
        <v>11</v>
      </c>
      <c r="AF103" t="s">
        <v>1926</v>
      </c>
      <c r="AG103" t="s">
        <v>58</v>
      </c>
      <c r="AH103" t="s">
        <v>201</v>
      </c>
      <c r="AI103" t="s">
        <v>16</v>
      </c>
      <c r="AJ103" t="s">
        <v>16</v>
      </c>
      <c r="AK103" t="s">
        <v>16</v>
      </c>
      <c r="AL103">
        <v>41221</v>
      </c>
      <c r="AM103">
        <v>7.5</v>
      </c>
      <c r="AN103">
        <v>50.26</v>
      </c>
      <c r="AO103">
        <v>58.851999999999997</v>
      </c>
      <c r="AP103" t="s">
        <v>184</v>
      </c>
      <c r="AQ103" t="s">
        <v>6744</v>
      </c>
      <c r="AR103" t="s">
        <v>9667</v>
      </c>
      <c r="AS103" t="s">
        <v>87</v>
      </c>
      <c r="AT103" t="s">
        <v>4840</v>
      </c>
      <c r="AU103" t="s">
        <v>9913</v>
      </c>
      <c r="AV103" t="s">
        <v>9857</v>
      </c>
      <c r="AW103" t="s">
        <v>11498</v>
      </c>
      <c r="AX103" t="s">
        <v>5970</v>
      </c>
      <c r="AY103" t="s">
        <v>4723</v>
      </c>
      <c r="AZ103" t="s">
        <v>420</v>
      </c>
      <c r="BA103" t="s">
        <v>417</v>
      </c>
      <c r="BB103" t="s">
        <v>9850</v>
      </c>
      <c r="BC103" t="s">
        <v>4465</v>
      </c>
      <c r="BD103" t="s">
        <v>4514</v>
      </c>
      <c r="BE103" t="s">
        <v>4727</v>
      </c>
      <c r="BF103" t="s">
        <v>4497</v>
      </c>
      <c r="BG103" t="s">
        <v>189</v>
      </c>
      <c r="BH103" t="s">
        <v>189</v>
      </c>
      <c r="BI103" t="s">
        <v>2410</v>
      </c>
      <c r="BJ103">
        <v>100</v>
      </c>
      <c r="BK103" t="s">
        <v>6283</v>
      </c>
      <c r="BL103" s="7">
        <v>44750</v>
      </c>
      <c r="BM103" s="7">
        <v>44934</v>
      </c>
      <c r="BN103" t="s">
        <v>6242</v>
      </c>
      <c r="BO103" t="s">
        <v>5008</v>
      </c>
      <c r="BP103" t="s">
        <v>16</v>
      </c>
      <c r="BQ103" t="s">
        <v>189</v>
      </c>
      <c r="BR103" s="7">
        <v>45846</v>
      </c>
      <c r="BS103" t="s">
        <v>2414</v>
      </c>
      <c r="BT103" t="s">
        <v>3416</v>
      </c>
      <c r="BU103" t="s">
        <v>189</v>
      </c>
      <c r="BV103" t="s">
        <v>189</v>
      </c>
      <c r="BW103" t="s">
        <v>189</v>
      </c>
      <c r="BX103" t="s">
        <v>16</v>
      </c>
      <c r="BY103" t="s">
        <v>189</v>
      </c>
      <c r="BZ103" t="s">
        <v>16</v>
      </c>
      <c r="CA103" t="s">
        <v>189</v>
      </c>
      <c r="CB103" t="s">
        <v>9344</v>
      </c>
      <c r="CC103" t="s">
        <v>189</v>
      </c>
      <c r="CD103" t="s">
        <v>16</v>
      </c>
      <c r="CE103" t="s">
        <v>16</v>
      </c>
      <c r="CF103" t="s">
        <v>181</v>
      </c>
      <c r="CG103" t="s">
        <v>16</v>
      </c>
      <c r="CH103" t="s">
        <v>4847</v>
      </c>
      <c r="CI103">
        <v>1</v>
      </c>
      <c r="CJ103">
        <v>1</v>
      </c>
      <c r="CK103">
        <v>1</v>
      </c>
      <c r="CL103" t="s">
        <v>6307</v>
      </c>
      <c r="CM103">
        <v>22029</v>
      </c>
      <c r="CN103" t="s">
        <v>16</v>
      </c>
      <c r="CO103" t="s">
        <v>418</v>
      </c>
      <c r="CP103" t="s">
        <v>16</v>
      </c>
      <c r="CQ103" t="s">
        <v>189</v>
      </c>
      <c r="CR103" t="s">
        <v>185</v>
      </c>
      <c r="CS103" s="7"/>
      <c r="CT103" s="7">
        <v>42040</v>
      </c>
      <c r="CU103" t="s">
        <v>17</v>
      </c>
      <c r="CV103" t="s">
        <v>17</v>
      </c>
      <c r="CW103" t="s">
        <v>6307</v>
      </c>
      <c r="CX103" t="s">
        <v>189</v>
      </c>
      <c r="CY103" t="s">
        <v>6307</v>
      </c>
      <c r="CZ103" t="s">
        <v>189</v>
      </c>
      <c r="DA103">
        <v>2022</v>
      </c>
      <c r="DB103" s="139">
        <v>44741</v>
      </c>
      <c r="DC103">
        <v>6</v>
      </c>
      <c r="DD103">
        <v>27</v>
      </c>
      <c r="DE103" s="139">
        <v>44739</v>
      </c>
      <c r="DF103" t="s">
        <v>11726</v>
      </c>
      <c r="DG103" t="s">
        <v>11727</v>
      </c>
      <c r="DH103" t="s">
        <v>6040</v>
      </c>
      <c r="DI103" t="s">
        <v>9874</v>
      </c>
      <c r="DJ103" t="s">
        <v>6730</v>
      </c>
      <c r="DK103" t="s">
        <v>188</v>
      </c>
      <c r="DL103" t="s">
        <v>16</v>
      </c>
      <c r="DM103" t="s">
        <v>16</v>
      </c>
      <c r="DN103" t="s">
        <v>419</v>
      </c>
      <c r="DO103" t="s">
        <v>2051</v>
      </c>
      <c r="DP103" t="s">
        <v>16</v>
      </c>
      <c r="DQ103" t="s">
        <v>7962</v>
      </c>
      <c r="DR103" t="s">
        <v>10328</v>
      </c>
      <c r="DS103" t="s">
        <v>7963</v>
      </c>
      <c r="DT103" t="s">
        <v>11729</v>
      </c>
      <c r="EC103" s="66"/>
    </row>
    <row r="104" spans="1:133" x14ac:dyDescent="0.25">
      <c r="A104">
        <v>367</v>
      </c>
      <c r="B104" s="7">
        <v>44718</v>
      </c>
      <c r="C104" t="s">
        <v>189</v>
      </c>
      <c r="D104" t="s">
        <v>9817</v>
      </c>
      <c r="E104" t="s">
        <v>421</v>
      </c>
      <c r="F104" t="s">
        <v>181</v>
      </c>
      <c r="G104" t="s">
        <v>354</v>
      </c>
      <c r="H104" t="s">
        <v>1880</v>
      </c>
      <c r="I104">
        <v>4</v>
      </c>
      <c r="J104" t="s">
        <v>150</v>
      </c>
      <c r="K104" t="s">
        <v>11</v>
      </c>
      <c r="L104" t="s">
        <v>12</v>
      </c>
      <c r="M104">
        <v>6</v>
      </c>
      <c r="N104" t="s">
        <v>13</v>
      </c>
      <c r="O104" t="s">
        <v>51</v>
      </c>
      <c r="P104" t="s">
        <v>16</v>
      </c>
      <c r="Q104" t="s">
        <v>16</v>
      </c>
      <c r="R104" t="s">
        <v>16</v>
      </c>
      <c r="S104"/>
      <c r="T104" t="s">
        <v>15</v>
      </c>
      <c r="U104" t="s">
        <v>9817</v>
      </c>
      <c r="V104" t="s">
        <v>1883</v>
      </c>
      <c r="W104" t="s">
        <v>189</v>
      </c>
      <c r="X104" t="s">
        <v>189</v>
      </c>
      <c r="Y104" t="s">
        <v>1925</v>
      </c>
      <c r="Z104" t="s">
        <v>16</v>
      </c>
      <c r="AA104" t="s">
        <v>16</v>
      </c>
      <c r="AB104" t="s">
        <v>16</v>
      </c>
      <c r="AC104" t="s">
        <v>6310</v>
      </c>
      <c r="AD104" t="s">
        <v>422</v>
      </c>
      <c r="AE104" t="s">
        <v>108</v>
      </c>
      <c r="AF104" t="s">
        <v>1926</v>
      </c>
      <c r="AG104" t="s">
        <v>58</v>
      </c>
      <c r="AH104" t="s">
        <v>423</v>
      </c>
      <c r="AI104" t="s">
        <v>16</v>
      </c>
      <c r="AJ104" t="s">
        <v>16</v>
      </c>
      <c r="AK104" t="s">
        <v>16</v>
      </c>
      <c r="AL104">
        <v>0</v>
      </c>
      <c r="AM104">
        <v>0.9</v>
      </c>
      <c r="AN104">
        <v>6</v>
      </c>
      <c r="AO104">
        <v>7.0739999999999998</v>
      </c>
      <c r="AP104" t="s">
        <v>184</v>
      </c>
      <c r="AQ104" t="s">
        <v>6744</v>
      </c>
      <c r="AR104" t="s">
        <v>9667</v>
      </c>
      <c r="AS104" t="s">
        <v>15</v>
      </c>
      <c r="AT104" t="s">
        <v>9802</v>
      </c>
      <c r="AU104" t="s">
        <v>9873</v>
      </c>
      <c r="AV104" t="s">
        <v>9857</v>
      </c>
      <c r="AW104" t="s">
        <v>11498</v>
      </c>
      <c r="AX104" t="s">
        <v>5970</v>
      </c>
      <c r="AY104" t="s">
        <v>4723</v>
      </c>
      <c r="AZ104" t="s">
        <v>424</v>
      </c>
      <c r="BA104" t="s">
        <v>163</v>
      </c>
      <c r="BB104" t="s">
        <v>9850</v>
      </c>
      <c r="BC104" t="s">
        <v>9817</v>
      </c>
      <c r="BD104" t="s">
        <v>6181</v>
      </c>
      <c r="BE104" t="s">
        <v>4727</v>
      </c>
      <c r="BF104" t="s">
        <v>4496</v>
      </c>
      <c r="BG104" t="s">
        <v>189</v>
      </c>
      <c r="BH104" t="s">
        <v>189</v>
      </c>
      <c r="BI104" t="s">
        <v>2410</v>
      </c>
      <c r="BJ104">
        <v>100</v>
      </c>
      <c r="BK104" t="s">
        <v>1883</v>
      </c>
      <c r="BL104" s="7">
        <v>44721</v>
      </c>
      <c r="BM104" s="7">
        <v>45086</v>
      </c>
      <c r="BN104" t="s">
        <v>6241</v>
      </c>
      <c r="BO104" t="s">
        <v>5050</v>
      </c>
      <c r="BP104" t="s">
        <v>16</v>
      </c>
      <c r="BQ104" t="s">
        <v>189</v>
      </c>
      <c r="BR104" s="7">
        <v>45817</v>
      </c>
      <c r="BS104" t="s">
        <v>2419</v>
      </c>
      <c r="BT104" t="s">
        <v>3544</v>
      </c>
      <c r="BU104" t="s">
        <v>2435</v>
      </c>
      <c r="BV104" t="s">
        <v>189</v>
      </c>
      <c r="BW104" t="s">
        <v>189</v>
      </c>
      <c r="BX104" t="s">
        <v>16</v>
      </c>
      <c r="BY104" t="s">
        <v>189</v>
      </c>
      <c r="BZ104" t="s">
        <v>16</v>
      </c>
      <c r="CA104" t="s">
        <v>189</v>
      </c>
      <c r="CB104" t="s">
        <v>9344</v>
      </c>
      <c r="CC104" t="s">
        <v>189</v>
      </c>
      <c r="CD104" t="s">
        <v>16</v>
      </c>
      <c r="CE104" t="s">
        <v>16</v>
      </c>
      <c r="CF104" t="s">
        <v>16</v>
      </c>
      <c r="CG104" t="s">
        <v>16</v>
      </c>
      <c r="CH104" t="s">
        <v>4846</v>
      </c>
      <c r="CI104">
        <v>1</v>
      </c>
      <c r="CJ104">
        <v>1</v>
      </c>
      <c r="CK104">
        <v>1</v>
      </c>
      <c r="CL104" t="s">
        <v>6307</v>
      </c>
      <c r="CM104">
        <v>22028</v>
      </c>
      <c r="CN104" t="s">
        <v>16</v>
      </c>
      <c r="CO104" t="s">
        <v>150</v>
      </c>
      <c r="CP104" t="s">
        <v>16</v>
      </c>
      <c r="CQ104" t="s">
        <v>189</v>
      </c>
      <c r="CR104" t="s">
        <v>185</v>
      </c>
      <c r="CS104" s="7"/>
      <c r="CT104" s="7">
        <v>44174</v>
      </c>
      <c r="CU104" t="s">
        <v>17</v>
      </c>
      <c r="CV104" t="s">
        <v>17</v>
      </c>
      <c r="CW104" t="s">
        <v>6307</v>
      </c>
      <c r="CX104" t="s">
        <v>189</v>
      </c>
      <c r="CY104" t="s">
        <v>6307</v>
      </c>
      <c r="CZ104" t="s">
        <v>189</v>
      </c>
      <c r="DA104">
        <v>2022</v>
      </c>
      <c r="DB104" s="139">
        <v>44718</v>
      </c>
      <c r="DC104">
        <v>6</v>
      </c>
      <c r="DD104">
        <v>24</v>
      </c>
      <c r="DE104" s="139">
        <v>44718</v>
      </c>
      <c r="DF104" t="s">
        <v>11745</v>
      </c>
      <c r="DG104" t="s">
        <v>11727</v>
      </c>
      <c r="DH104" t="s">
        <v>5975</v>
      </c>
      <c r="DI104" t="s">
        <v>9874</v>
      </c>
      <c r="DJ104" t="s">
        <v>6741</v>
      </c>
      <c r="DK104" t="s">
        <v>252</v>
      </c>
      <c r="DL104" t="s">
        <v>9801</v>
      </c>
      <c r="DM104" t="s">
        <v>16</v>
      </c>
      <c r="DN104" t="s">
        <v>16</v>
      </c>
      <c r="DO104" t="s">
        <v>2052</v>
      </c>
      <c r="DP104" t="s">
        <v>16</v>
      </c>
      <c r="DQ104" t="s">
        <v>8039</v>
      </c>
      <c r="DR104" t="s">
        <v>10343</v>
      </c>
      <c r="DS104" t="s">
        <v>10344</v>
      </c>
      <c r="DT104" t="s">
        <v>11747</v>
      </c>
      <c r="EC104" s="66"/>
    </row>
    <row r="105" spans="1:133" x14ac:dyDescent="0.25">
      <c r="A105">
        <v>366</v>
      </c>
      <c r="B105" s="7">
        <v>44712</v>
      </c>
      <c r="C105" t="s">
        <v>189</v>
      </c>
      <c r="D105" t="s">
        <v>189</v>
      </c>
      <c r="E105" t="s">
        <v>433</v>
      </c>
      <c r="F105" t="s">
        <v>181</v>
      </c>
      <c r="G105" t="s">
        <v>354</v>
      </c>
      <c r="H105" t="s">
        <v>1881</v>
      </c>
      <c r="I105">
        <v>2</v>
      </c>
      <c r="J105" t="s">
        <v>5476</v>
      </c>
      <c r="K105" t="s">
        <v>107</v>
      </c>
      <c r="L105" t="s">
        <v>100</v>
      </c>
      <c r="M105">
        <v>0.4</v>
      </c>
      <c r="N105" t="s">
        <v>13</v>
      </c>
      <c r="O105" t="s">
        <v>73</v>
      </c>
      <c r="P105" t="s">
        <v>70</v>
      </c>
      <c r="Q105" t="s">
        <v>59</v>
      </c>
      <c r="R105" t="s">
        <v>59</v>
      </c>
      <c r="S105">
        <v>30</v>
      </c>
      <c r="T105" t="s">
        <v>15</v>
      </c>
      <c r="U105" t="s">
        <v>16</v>
      </c>
      <c r="V105" t="s">
        <v>6283</v>
      </c>
      <c r="W105" t="s">
        <v>189</v>
      </c>
      <c r="X105" t="s">
        <v>5516</v>
      </c>
      <c r="Y105" t="s">
        <v>1925</v>
      </c>
      <c r="Z105" t="s">
        <v>16</v>
      </c>
      <c r="AA105" t="s">
        <v>16</v>
      </c>
      <c r="AB105" t="s">
        <v>16</v>
      </c>
      <c r="AC105" t="s">
        <v>6310</v>
      </c>
      <c r="AD105" t="s">
        <v>435</v>
      </c>
      <c r="AE105" t="s">
        <v>107</v>
      </c>
      <c r="AF105" t="s">
        <v>1929</v>
      </c>
      <c r="AG105" t="s">
        <v>35</v>
      </c>
      <c r="AH105" t="s">
        <v>436</v>
      </c>
      <c r="AI105" t="s">
        <v>16</v>
      </c>
      <c r="AJ105" t="s">
        <v>16</v>
      </c>
      <c r="AK105" t="s">
        <v>16</v>
      </c>
      <c r="AL105">
        <v>0</v>
      </c>
      <c r="AM105">
        <v>0.4</v>
      </c>
      <c r="AN105">
        <v>2.65</v>
      </c>
      <c r="AO105">
        <v>3.1389999999999998</v>
      </c>
      <c r="AP105" t="s">
        <v>184</v>
      </c>
      <c r="AQ105" t="s">
        <v>6744</v>
      </c>
      <c r="AR105" t="s">
        <v>9667</v>
      </c>
      <c r="AS105" t="s">
        <v>15</v>
      </c>
      <c r="AT105" t="s">
        <v>4840</v>
      </c>
      <c r="AU105" t="s">
        <v>9873</v>
      </c>
      <c r="AV105" t="s">
        <v>9857</v>
      </c>
      <c r="AW105" t="s">
        <v>11498</v>
      </c>
      <c r="AX105" t="s">
        <v>5978</v>
      </c>
      <c r="AY105" t="s">
        <v>4723</v>
      </c>
      <c r="AZ105" t="s">
        <v>437</v>
      </c>
      <c r="BA105" t="s">
        <v>432</v>
      </c>
      <c r="BB105" t="s">
        <v>9851</v>
      </c>
      <c r="BC105" t="s">
        <v>4465</v>
      </c>
      <c r="BD105" t="s">
        <v>5536</v>
      </c>
      <c r="BE105" t="s">
        <v>4727</v>
      </c>
      <c r="BF105" t="s">
        <v>4496</v>
      </c>
      <c r="BG105" t="s">
        <v>189</v>
      </c>
      <c r="BH105" t="s">
        <v>189</v>
      </c>
      <c r="BI105" t="s">
        <v>2410</v>
      </c>
      <c r="BJ105">
        <v>99.944999999999993</v>
      </c>
      <c r="BK105" t="s">
        <v>6283</v>
      </c>
      <c r="BL105" s="7">
        <v>44687</v>
      </c>
      <c r="BM105" s="7">
        <v>44871</v>
      </c>
      <c r="BN105" t="s">
        <v>6241</v>
      </c>
      <c r="BO105" t="s">
        <v>5051</v>
      </c>
      <c r="BP105" t="s">
        <v>16</v>
      </c>
      <c r="BQ105" t="s">
        <v>189</v>
      </c>
      <c r="BR105" s="7">
        <v>45783</v>
      </c>
      <c r="BS105" t="s">
        <v>2414</v>
      </c>
      <c r="BT105" t="s">
        <v>3584</v>
      </c>
      <c r="BU105" t="s">
        <v>3585</v>
      </c>
      <c r="BV105" t="s">
        <v>189</v>
      </c>
      <c r="BW105" t="s">
        <v>189</v>
      </c>
      <c r="BX105" t="s">
        <v>16</v>
      </c>
      <c r="BY105" t="s">
        <v>189</v>
      </c>
      <c r="BZ105" t="s">
        <v>16</v>
      </c>
      <c r="CA105" t="s">
        <v>189</v>
      </c>
      <c r="CB105" t="s">
        <v>5516</v>
      </c>
      <c r="CC105" t="s">
        <v>189</v>
      </c>
      <c r="CD105" t="s">
        <v>16</v>
      </c>
      <c r="CE105" t="s">
        <v>16</v>
      </c>
      <c r="CF105" t="s">
        <v>16</v>
      </c>
      <c r="CG105" t="s">
        <v>16</v>
      </c>
      <c r="CH105" t="s">
        <v>3717</v>
      </c>
      <c r="CI105">
        <v>1</v>
      </c>
      <c r="CJ105">
        <v>1</v>
      </c>
      <c r="CK105">
        <v>1</v>
      </c>
      <c r="CL105" t="s">
        <v>6307</v>
      </c>
      <c r="CM105">
        <v>22027</v>
      </c>
      <c r="CN105" t="s">
        <v>16</v>
      </c>
      <c r="CO105" t="s">
        <v>434</v>
      </c>
      <c r="CP105" t="s">
        <v>16</v>
      </c>
      <c r="CQ105" t="s">
        <v>189</v>
      </c>
      <c r="CR105" t="s">
        <v>195</v>
      </c>
      <c r="CS105" s="7"/>
      <c r="CT105" s="7">
        <v>42563</v>
      </c>
      <c r="CU105" t="s">
        <v>17</v>
      </c>
      <c r="CV105" t="s">
        <v>17</v>
      </c>
      <c r="CW105" t="s">
        <v>6307</v>
      </c>
      <c r="CX105" t="s">
        <v>189</v>
      </c>
      <c r="CY105" t="s">
        <v>6307</v>
      </c>
      <c r="CZ105" t="s">
        <v>189</v>
      </c>
      <c r="DA105">
        <v>2022</v>
      </c>
      <c r="DB105" s="139">
        <v>44712</v>
      </c>
      <c r="DC105">
        <v>5</v>
      </c>
      <c r="DD105">
        <v>23</v>
      </c>
      <c r="DE105" s="139">
        <v>44711</v>
      </c>
      <c r="DF105" t="s">
        <v>11748</v>
      </c>
      <c r="DG105" t="s">
        <v>11727</v>
      </c>
      <c r="DH105" t="s">
        <v>5976</v>
      </c>
      <c r="DI105" t="s">
        <v>9874</v>
      </c>
      <c r="DJ105" t="s">
        <v>6730</v>
      </c>
      <c r="DK105" t="s">
        <v>252</v>
      </c>
      <c r="DL105" t="s">
        <v>9800</v>
      </c>
      <c r="DM105" t="s">
        <v>16</v>
      </c>
      <c r="DN105" t="s">
        <v>16</v>
      </c>
      <c r="DO105" t="s">
        <v>6766</v>
      </c>
      <c r="DP105" t="s">
        <v>16</v>
      </c>
      <c r="DQ105" t="s">
        <v>8053</v>
      </c>
      <c r="DR105" t="s">
        <v>10346</v>
      </c>
      <c r="DS105" t="s">
        <v>5535</v>
      </c>
      <c r="DT105" t="s">
        <v>10811</v>
      </c>
      <c r="EC105" s="66"/>
    </row>
    <row r="106" spans="1:133" x14ac:dyDescent="0.25">
      <c r="A106">
        <v>365</v>
      </c>
      <c r="B106" s="7">
        <v>44712</v>
      </c>
      <c r="C106" t="s">
        <v>189</v>
      </c>
      <c r="D106" t="s">
        <v>189</v>
      </c>
      <c r="E106" t="s">
        <v>4271</v>
      </c>
      <c r="F106" t="s">
        <v>199</v>
      </c>
      <c r="G106" t="s">
        <v>354</v>
      </c>
      <c r="H106" t="s">
        <v>1880</v>
      </c>
      <c r="I106">
        <v>3</v>
      </c>
      <c r="J106" t="s">
        <v>5475</v>
      </c>
      <c r="K106" t="s">
        <v>106</v>
      </c>
      <c r="L106" t="s">
        <v>100</v>
      </c>
      <c r="M106">
        <v>1</v>
      </c>
      <c r="N106" t="s">
        <v>604</v>
      </c>
      <c r="O106" t="s">
        <v>428</v>
      </c>
      <c r="P106" t="s">
        <v>16</v>
      </c>
      <c r="Q106" t="s">
        <v>63</v>
      </c>
      <c r="R106" t="s">
        <v>63</v>
      </c>
      <c r="S106"/>
      <c r="T106" t="s">
        <v>32</v>
      </c>
      <c r="U106" t="s">
        <v>9804</v>
      </c>
      <c r="V106" t="s">
        <v>6282</v>
      </c>
      <c r="W106" t="s">
        <v>10347</v>
      </c>
      <c r="X106" t="s">
        <v>5516</v>
      </c>
      <c r="Y106" t="s">
        <v>1925</v>
      </c>
      <c r="Z106" t="s">
        <v>16</v>
      </c>
      <c r="AA106" t="s">
        <v>16</v>
      </c>
      <c r="AB106" t="s">
        <v>16</v>
      </c>
      <c r="AC106" t="s">
        <v>6310</v>
      </c>
      <c r="AD106" t="s">
        <v>429</v>
      </c>
      <c r="AE106" t="s">
        <v>107</v>
      </c>
      <c r="AF106" t="s">
        <v>1926</v>
      </c>
      <c r="AG106" t="s">
        <v>67</v>
      </c>
      <c r="AH106" t="s">
        <v>430</v>
      </c>
      <c r="AI106" t="s">
        <v>16</v>
      </c>
      <c r="AJ106" t="s">
        <v>16</v>
      </c>
      <c r="AK106" t="s">
        <v>16</v>
      </c>
      <c r="AL106">
        <v>20000</v>
      </c>
      <c r="AM106">
        <v>1</v>
      </c>
      <c r="AN106">
        <v>6.67</v>
      </c>
      <c r="AO106">
        <v>7.8470000000000004</v>
      </c>
      <c r="AP106" t="s">
        <v>184</v>
      </c>
      <c r="AQ106" t="s">
        <v>6744</v>
      </c>
      <c r="AR106" t="s">
        <v>16</v>
      </c>
      <c r="AS106" t="s">
        <v>32</v>
      </c>
      <c r="AT106" t="s">
        <v>4840</v>
      </c>
      <c r="AU106" t="s">
        <v>9873</v>
      </c>
      <c r="AV106" t="s">
        <v>9857</v>
      </c>
      <c r="AW106" t="s">
        <v>11498</v>
      </c>
      <c r="AX106" t="s">
        <v>5978</v>
      </c>
      <c r="AY106" t="s">
        <v>4723</v>
      </c>
      <c r="AZ106" t="s">
        <v>431</v>
      </c>
      <c r="BA106" t="s">
        <v>425</v>
      </c>
      <c r="BB106" t="s">
        <v>9851</v>
      </c>
      <c r="BC106" t="s">
        <v>9804</v>
      </c>
      <c r="BD106" t="s">
        <v>5534</v>
      </c>
      <c r="BE106" t="s">
        <v>5533</v>
      </c>
      <c r="BF106" t="s">
        <v>4497</v>
      </c>
      <c r="BG106" t="s">
        <v>189</v>
      </c>
      <c r="BH106" t="s">
        <v>189</v>
      </c>
      <c r="BI106" t="s">
        <v>2410</v>
      </c>
      <c r="BJ106">
        <v>97.441999999999993</v>
      </c>
      <c r="BK106" t="s">
        <v>6282</v>
      </c>
      <c r="BL106" s="7">
        <v>44720</v>
      </c>
      <c r="BM106" s="7">
        <v>44610</v>
      </c>
      <c r="BN106" t="s">
        <v>6240</v>
      </c>
      <c r="BO106" t="s">
        <v>5052</v>
      </c>
      <c r="BP106" t="s">
        <v>16</v>
      </c>
      <c r="BQ106" t="s">
        <v>189</v>
      </c>
      <c r="BR106" s="7">
        <v>45491</v>
      </c>
      <c r="BS106" t="s">
        <v>2414</v>
      </c>
      <c r="BT106" t="s">
        <v>3582</v>
      </c>
      <c r="BU106" t="s">
        <v>3583</v>
      </c>
      <c r="BV106" t="s">
        <v>189</v>
      </c>
      <c r="BW106" t="s">
        <v>189</v>
      </c>
      <c r="BX106" t="s">
        <v>16</v>
      </c>
      <c r="BY106" t="s">
        <v>189</v>
      </c>
      <c r="BZ106" t="s">
        <v>16</v>
      </c>
      <c r="CA106" t="s">
        <v>189</v>
      </c>
      <c r="CB106" t="s">
        <v>189</v>
      </c>
      <c r="CC106" t="s">
        <v>189</v>
      </c>
      <c r="CD106" t="s">
        <v>16</v>
      </c>
      <c r="CE106" t="s">
        <v>16</v>
      </c>
      <c r="CF106" t="s">
        <v>16</v>
      </c>
      <c r="CG106" t="s">
        <v>16</v>
      </c>
      <c r="CH106" t="s">
        <v>4849</v>
      </c>
      <c r="CI106">
        <v>1</v>
      </c>
      <c r="CJ106">
        <v>1</v>
      </c>
      <c r="CK106">
        <v>1</v>
      </c>
      <c r="CL106" t="s">
        <v>6307</v>
      </c>
      <c r="CM106">
        <v>22026</v>
      </c>
      <c r="CN106" t="s">
        <v>16</v>
      </c>
      <c r="CO106" t="s">
        <v>427</v>
      </c>
      <c r="CP106" t="s">
        <v>16</v>
      </c>
      <c r="CQ106" t="s">
        <v>189</v>
      </c>
      <c r="CR106" t="s">
        <v>189</v>
      </c>
      <c r="CS106" s="7"/>
      <c r="CT106" s="7">
        <v>41801</v>
      </c>
      <c r="CU106" t="s">
        <v>17</v>
      </c>
      <c r="CV106" t="s">
        <v>6745</v>
      </c>
      <c r="CW106" t="s">
        <v>6307</v>
      </c>
      <c r="CX106" t="s">
        <v>189</v>
      </c>
      <c r="CY106" t="s">
        <v>6307</v>
      </c>
      <c r="CZ106" t="s">
        <v>189</v>
      </c>
      <c r="DA106">
        <v>2022</v>
      </c>
      <c r="DB106" s="139">
        <v>44712</v>
      </c>
      <c r="DC106">
        <v>5</v>
      </c>
      <c r="DD106">
        <v>23</v>
      </c>
      <c r="DE106" s="139">
        <v>44711</v>
      </c>
      <c r="DF106" t="s">
        <v>11748</v>
      </c>
      <c r="DG106" t="s">
        <v>11727</v>
      </c>
      <c r="DH106" t="s">
        <v>5976</v>
      </c>
      <c r="DI106" t="s">
        <v>10114</v>
      </c>
      <c r="DJ106" t="s">
        <v>6730</v>
      </c>
      <c r="DK106" t="s">
        <v>252</v>
      </c>
      <c r="DL106" t="s">
        <v>9800</v>
      </c>
      <c r="DM106" t="s">
        <v>429</v>
      </c>
      <c r="DN106" t="s">
        <v>16</v>
      </c>
      <c r="DO106" t="s">
        <v>2051</v>
      </c>
      <c r="DP106" t="s">
        <v>16</v>
      </c>
      <c r="DQ106" t="s">
        <v>8054</v>
      </c>
      <c r="DR106" t="s">
        <v>10346</v>
      </c>
      <c r="DS106" t="s">
        <v>5532</v>
      </c>
      <c r="DT106" t="s">
        <v>10812</v>
      </c>
      <c r="EC106" s="66"/>
    </row>
    <row r="107" spans="1:133" x14ac:dyDescent="0.25">
      <c r="A107">
        <v>364</v>
      </c>
      <c r="B107" s="7">
        <v>44700</v>
      </c>
      <c r="C107" t="s">
        <v>189</v>
      </c>
      <c r="D107" t="s">
        <v>189</v>
      </c>
      <c r="E107" t="s">
        <v>439</v>
      </c>
      <c r="F107" t="s">
        <v>199</v>
      </c>
      <c r="G107" t="s">
        <v>354</v>
      </c>
      <c r="H107" t="s">
        <v>1882</v>
      </c>
      <c r="I107">
        <v>4</v>
      </c>
      <c r="J107" t="s">
        <v>144</v>
      </c>
      <c r="K107" t="s">
        <v>440</v>
      </c>
      <c r="L107" t="s">
        <v>100</v>
      </c>
      <c r="M107">
        <v>4.5</v>
      </c>
      <c r="N107" t="s">
        <v>13</v>
      </c>
      <c r="O107" t="s">
        <v>441</v>
      </c>
      <c r="P107" t="s">
        <v>442</v>
      </c>
      <c r="Q107" t="s">
        <v>443</v>
      </c>
      <c r="R107" t="s">
        <v>443</v>
      </c>
      <c r="S107">
        <v>45</v>
      </c>
      <c r="T107" t="s">
        <v>32</v>
      </c>
      <c r="U107" t="s">
        <v>16</v>
      </c>
      <c r="V107" t="s">
        <v>6282</v>
      </c>
      <c r="W107" t="s">
        <v>189</v>
      </c>
      <c r="X107" t="s">
        <v>189</v>
      </c>
      <c r="Y107" t="s">
        <v>4341</v>
      </c>
      <c r="Z107" t="s">
        <v>411</v>
      </c>
      <c r="AA107" t="s">
        <v>16</v>
      </c>
      <c r="AB107" t="s">
        <v>16</v>
      </c>
      <c r="AC107" t="s">
        <v>6310</v>
      </c>
      <c r="AD107" t="s">
        <v>444</v>
      </c>
      <c r="AE107" t="s">
        <v>1947</v>
      </c>
      <c r="AF107" t="s">
        <v>1926</v>
      </c>
      <c r="AG107" t="s">
        <v>37</v>
      </c>
      <c r="AH107" t="s">
        <v>261</v>
      </c>
      <c r="AI107" t="s">
        <v>16</v>
      </c>
      <c r="AJ107" t="s">
        <v>16</v>
      </c>
      <c r="AK107" t="s">
        <v>16</v>
      </c>
      <c r="AL107">
        <v>0</v>
      </c>
      <c r="AM107">
        <v>4.5</v>
      </c>
      <c r="AN107">
        <v>30.21</v>
      </c>
      <c r="AO107">
        <v>35.311999999999998</v>
      </c>
      <c r="AP107" t="s">
        <v>240</v>
      </c>
      <c r="AQ107" t="s">
        <v>5653</v>
      </c>
      <c r="AR107" t="s">
        <v>9682</v>
      </c>
      <c r="AS107" t="s">
        <v>32</v>
      </c>
      <c r="AT107" t="s">
        <v>4840</v>
      </c>
      <c r="AU107" t="s">
        <v>6826</v>
      </c>
      <c r="AV107" t="s">
        <v>9857</v>
      </c>
      <c r="AW107" t="s">
        <v>11498</v>
      </c>
      <c r="AX107" t="s">
        <v>5978</v>
      </c>
      <c r="AY107" t="s">
        <v>16</v>
      </c>
      <c r="AZ107" t="s">
        <v>445</v>
      </c>
      <c r="BA107" t="s">
        <v>438</v>
      </c>
      <c r="BB107" t="s">
        <v>9851</v>
      </c>
      <c r="BC107" t="s">
        <v>4465</v>
      </c>
      <c r="BD107" t="s">
        <v>4515</v>
      </c>
      <c r="BE107" t="s">
        <v>4727</v>
      </c>
      <c r="BF107" t="s">
        <v>4497</v>
      </c>
      <c r="BG107" t="s">
        <v>189</v>
      </c>
      <c r="BH107" t="s">
        <v>189</v>
      </c>
      <c r="BI107" t="s">
        <v>2410</v>
      </c>
      <c r="BJ107">
        <v>99.915999999999997</v>
      </c>
      <c r="BK107" t="s">
        <v>6282</v>
      </c>
      <c r="BL107" s="7">
        <v>44705</v>
      </c>
      <c r="BM107" s="7">
        <v>44889</v>
      </c>
      <c r="BN107" t="s">
        <v>6246</v>
      </c>
      <c r="BO107" t="s">
        <v>5053</v>
      </c>
      <c r="BP107" t="s">
        <v>16</v>
      </c>
      <c r="BQ107" t="s">
        <v>189</v>
      </c>
      <c r="BR107" s="7">
        <v>45801</v>
      </c>
      <c r="BS107" t="s">
        <v>2414</v>
      </c>
      <c r="BT107" t="s">
        <v>2442</v>
      </c>
      <c r="BU107" t="s">
        <v>3670</v>
      </c>
      <c r="BV107" t="s">
        <v>189</v>
      </c>
      <c r="BW107" t="s">
        <v>189</v>
      </c>
      <c r="BX107" t="s">
        <v>16</v>
      </c>
      <c r="BY107" t="s">
        <v>189</v>
      </c>
      <c r="BZ107" t="s">
        <v>16</v>
      </c>
      <c r="CA107" t="s">
        <v>189</v>
      </c>
      <c r="CB107" t="s">
        <v>9344</v>
      </c>
      <c r="CC107" t="s">
        <v>189</v>
      </c>
      <c r="CD107" t="s">
        <v>16</v>
      </c>
      <c r="CE107" t="s">
        <v>16</v>
      </c>
      <c r="CF107" t="s">
        <v>199</v>
      </c>
      <c r="CG107" t="s">
        <v>16</v>
      </c>
      <c r="CH107" t="s">
        <v>2080</v>
      </c>
      <c r="CI107">
        <v>1</v>
      </c>
      <c r="CJ107">
        <v>1</v>
      </c>
      <c r="CK107">
        <v>1</v>
      </c>
      <c r="CL107" t="s">
        <v>6307</v>
      </c>
      <c r="CM107">
        <v>22025</v>
      </c>
      <c r="CN107" t="s">
        <v>16</v>
      </c>
      <c r="CO107" t="s">
        <v>144</v>
      </c>
      <c r="CP107" t="s">
        <v>6878</v>
      </c>
      <c r="CQ107" t="s">
        <v>189</v>
      </c>
      <c r="CR107" t="s">
        <v>16</v>
      </c>
      <c r="CS107" s="7"/>
      <c r="CT107" s="7">
        <v>41796</v>
      </c>
      <c r="CU107" t="s">
        <v>29</v>
      </c>
      <c r="CV107" t="s">
        <v>29</v>
      </c>
      <c r="CW107" t="s">
        <v>6307</v>
      </c>
      <c r="CX107" t="s">
        <v>189</v>
      </c>
      <c r="CY107" t="s">
        <v>6307</v>
      </c>
      <c r="CZ107" t="s">
        <v>189</v>
      </c>
      <c r="DA107">
        <v>2022</v>
      </c>
      <c r="DB107" s="139">
        <v>44700</v>
      </c>
      <c r="DC107">
        <v>5</v>
      </c>
      <c r="DD107">
        <v>21</v>
      </c>
      <c r="DE107" s="139">
        <v>44697</v>
      </c>
      <c r="DF107" t="s">
        <v>11761</v>
      </c>
      <c r="DG107" t="s">
        <v>11727</v>
      </c>
      <c r="DH107" t="s">
        <v>5979</v>
      </c>
      <c r="DI107" t="s">
        <v>9874</v>
      </c>
      <c r="DJ107" t="s">
        <v>6730</v>
      </c>
      <c r="DK107" t="s">
        <v>252</v>
      </c>
      <c r="DL107" t="s">
        <v>9800</v>
      </c>
      <c r="DM107" t="s">
        <v>444</v>
      </c>
      <c r="DN107" t="s">
        <v>16</v>
      </c>
      <c r="DO107" t="s">
        <v>2051</v>
      </c>
      <c r="DP107" t="s">
        <v>16</v>
      </c>
      <c r="DQ107" t="s">
        <v>8107</v>
      </c>
      <c r="DR107" t="s">
        <v>10355</v>
      </c>
      <c r="DS107" t="s">
        <v>8108</v>
      </c>
      <c r="DT107" t="s">
        <v>10922</v>
      </c>
      <c r="EC107" s="66"/>
    </row>
    <row r="108" spans="1:133" x14ac:dyDescent="0.25">
      <c r="A108">
        <v>363</v>
      </c>
      <c r="B108" s="7">
        <v>44692</v>
      </c>
      <c r="C108" t="s">
        <v>9887</v>
      </c>
      <c r="D108" t="s">
        <v>189</v>
      </c>
      <c r="E108" t="s">
        <v>3693</v>
      </c>
      <c r="F108" t="s">
        <v>181</v>
      </c>
      <c r="G108" t="s">
        <v>354</v>
      </c>
      <c r="H108" t="s">
        <v>1882</v>
      </c>
      <c r="I108">
        <v>2</v>
      </c>
      <c r="J108" t="s">
        <v>7146</v>
      </c>
      <c r="K108" t="s">
        <v>448</v>
      </c>
      <c r="L108" t="s">
        <v>100</v>
      </c>
      <c r="M108">
        <v>6.5</v>
      </c>
      <c r="N108" t="s">
        <v>13</v>
      </c>
      <c r="O108" t="s">
        <v>449</v>
      </c>
      <c r="P108" t="s">
        <v>450</v>
      </c>
      <c r="Q108" t="s">
        <v>451</v>
      </c>
      <c r="R108" t="s">
        <v>451</v>
      </c>
      <c r="S108">
        <v>43</v>
      </c>
      <c r="T108" t="s">
        <v>15</v>
      </c>
      <c r="U108" t="s">
        <v>4345</v>
      </c>
      <c r="V108" t="s">
        <v>6282</v>
      </c>
      <c r="W108" t="s">
        <v>189</v>
      </c>
      <c r="X108" t="s">
        <v>189</v>
      </c>
      <c r="Y108" t="s">
        <v>4341</v>
      </c>
      <c r="Z108" t="s">
        <v>16</v>
      </c>
      <c r="AA108" t="s">
        <v>16</v>
      </c>
      <c r="AB108" t="s">
        <v>16</v>
      </c>
      <c r="AC108" t="s">
        <v>6310</v>
      </c>
      <c r="AD108" t="s">
        <v>452</v>
      </c>
      <c r="AE108" t="s">
        <v>11</v>
      </c>
      <c r="AF108" t="s">
        <v>1926</v>
      </c>
      <c r="AG108" t="s">
        <v>74</v>
      </c>
      <c r="AH108" t="s">
        <v>453</v>
      </c>
      <c r="AI108" t="s">
        <v>16</v>
      </c>
      <c r="AJ108" t="s">
        <v>16</v>
      </c>
      <c r="AK108" t="s">
        <v>16</v>
      </c>
      <c r="AL108">
        <v>800</v>
      </c>
      <c r="AM108">
        <v>6.5</v>
      </c>
      <c r="AN108">
        <v>43.69</v>
      </c>
      <c r="AO108">
        <v>51.024999999999999</v>
      </c>
      <c r="AP108" t="s">
        <v>184</v>
      </c>
      <c r="AQ108" t="s">
        <v>5653</v>
      </c>
      <c r="AR108" t="s">
        <v>9678</v>
      </c>
      <c r="AS108" t="s">
        <v>15</v>
      </c>
      <c r="AT108" t="s">
        <v>4840</v>
      </c>
      <c r="AU108" t="s">
        <v>9913</v>
      </c>
      <c r="AV108" t="s">
        <v>9857</v>
      </c>
      <c r="AW108" t="s">
        <v>11498</v>
      </c>
      <c r="AX108" t="s">
        <v>5978</v>
      </c>
      <c r="AY108" t="s">
        <v>16</v>
      </c>
      <c r="AZ108" t="s">
        <v>454</v>
      </c>
      <c r="BA108" t="s">
        <v>446</v>
      </c>
      <c r="BB108" t="s">
        <v>9851</v>
      </c>
      <c r="BC108" t="s">
        <v>4345</v>
      </c>
      <c r="BD108" t="s">
        <v>4516</v>
      </c>
      <c r="BE108" t="s">
        <v>4727</v>
      </c>
      <c r="BF108" t="s">
        <v>4496</v>
      </c>
      <c r="BG108" t="s">
        <v>189</v>
      </c>
      <c r="BH108" t="s">
        <v>189</v>
      </c>
      <c r="BI108" t="s">
        <v>2410</v>
      </c>
      <c r="BJ108">
        <v>99.816000000000003</v>
      </c>
      <c r="BK108" t="s">
        <v>6282</v>
      </c>
      <c r="BL108" s="7">
        <v>44699</v>
      </c>
      <c r="BM108" s="7">
        <v>44883</v>
      </c>
      <c r="BN108" t="s">
        <v>6241</v>
      </c>
      <c r="BO108" t="s">
        <v>5054</v>
      </c>
      <c r="BP108" t="s">
        <v>16</v>
      </c>
      <c r="BQ108" t="s">
        <v>4853</v>
      </c>
      <c r="BR108" s="7">
        <v>45795</v>
      </c>
      <c r="BS108" t="s">
        <v>2414</v>
      </c>
      <c r="BT108" t="s">
        <v>3693</v>
      </c>
      <c r="BU108" t="s">
        <v>189</v>
      </c>
      <c r="BV108" t="s">
        <v>189</v>
      </c>
      <c r="BW108" t="s">
        <v>189</v>
      </c>
      <c r="BX108" t="s">
        <v>16</v>
      </c>
      <c r="BY108" t="s">
        <v>189</v>
      </c>
      <c r="BZ108" t="s">
        <v>16</v>
      </c>
      <c r="CA108" t="s">
        <v>189</v>
      </c>
      <c r="CB108" t="s">
        <v>9344</v>
      </c>
      <c r="CC108" t="s">
        <v>189</v>
      </c>
      <c r="CD108" t="s">
        <v>16</v>
      </c>
      <c r="CE108" t="s">
        <v>16</v>
      </c>
      <c r="CF108" t="s">
        <v>199</v>
      </c>
      <c r="CG108" t="s">
        <v>16</v>
      </c>
      <c r="CH108" t="s">
        <v>4850</v>
      </c>
      <c r="CI108">
        <v>1</v>
      </c>
      <c r="CJ108">
        <v>1</v>
      </c>
      <c r="CK108">
        <v>1</v>
      </c>
      <c r="CL108" t="s">
        <v>6307</v>
      </c>
      <c r="CM108">
        <v>22024</v>
      </c>
      <c r="CN108" t="s">
        <v>16</v>
      </c>
      <c r="CO108" t="s">
        <v>447</v>
      </c>
      <c r="CP108" t="s">
        <v>9680</v>
      </c>
      <c r="CQ108" t="s">
        <v>9681</v>
      </c>
      <c r="CR108" t="s">
        <v>189</v>
      </c>
      <c r="CS108" s="7"/>
      <c r="CT108" s="7">
        <v>41971</v>
      </c>
      <c r="CU108" t="s">
        <v>29</v>
      </c>
      <c r="CV108" t="s">
        <v>29</v>
      </c>
      <c r="CW108" t="s">
        <v>6307</v>
      </c>
      <c r="CX108" t="s">
        <v>6307</v>
      </c>
      <c r="CY108" t="s">
        <v>6307</v>
      </c>
      <c r="CZ108" t="s">
        <v>189</v>
      </c>
      <c r="DA108">
        <v>2022</v>
      </c>
      <c r="DB108" s="139">
        <v>44692</v>
      </c>
      <c r="DC108">
        <v>5</v>
      </c>
      <c r="DD108">
        <v>20</v>
      </c>
      <c r="DE108" s="139">
        <v>44690</v>
      </c>
      <c r="DF108" t="s">
        <v>11762</v>
      </c>
      <c r="DG108" t="s">
        <v>11727</v>
      </c>
      <c r="DH108" t="s">
        <v>5981</v>
      </c>
      <c r="DI108" t="s">
        <v>9874</v>
      </c>
      <c r="DJ108" t="s">
        <v>6730</v>
      </c>
      <c r="DK108" t="s">
        <v>188</v>
      </c>
      <c r="DL108" t="s">
        <v>16</v>
      </c>
      <c r="DM108" t="s">
        <v>16</v>
      </c>
      <c r="DN108" t="s">
        <v>16</v>
      </c>
      <c r="DO108" t="s">
        <v>2051</v>
      </c>
      <c r="DP108" t="s">
        <v>9887</v>
      </c>
      <c r="DQ108" t="s">
        <v>8120</v>
      </c>
      <c r="DR108" t="s">
        <v>10359</v>
      </c>
      <c r="DS108" t="s">
        <v>8121</v>
      </c>
      <c r="DT108" t="s">
        <v>10923</v>
      </c>
      <c r="EC108" s="66"/>
    </row>
    <row r="109" spans="1:133" x14ac:dyDescent="0.25">
      <c r="A109">
        <v>362</v>
      </c>
      <c r="B109" s="7">
        <v>44676</v>
      </c>
      <c r="C109" t="s">
        <v>189</v>
      </c>
      <c r="D109" t="s">
        <v>189</v>
      </c>
      <c r="E109" t="s">
        <v>3728</v>
      </c>
      <c r="F109" t="s">
        <v>199</v>
      </c>
      <c r="G109" t="s">
        <v>354</v>
      </c>
      <c r="H109" t="s">
        <v>1880</v>
      </c>
      <c r="I109">
        <v>1</v>
      </c>
      <c r="J109" t="s">
        <v>456</v>
      </c>
      <c r="K109" t="s">
        <v>11</v>
      </c>
      <c r="L109" t="s">
        <v>100</v>
      </c>
      <c r="M109">
        <v>5</v>
      </c>
      <c r="N109" t="s">
        <v>13</v>
      </c>
      <c r="O109" t="s">
        <v>66</v>
      </c>
      <c r="P109" t="s">
        <v>146</v>
      </c>
      <c r="Q109" t="s">
        <v>66</v>
      </c>
      <c r="R109" t="s">
        <v>16</v>
      </c>
      <c r="S109">
        <v>0</v>
      </c>
      <c r="T109" t="s">
        <v>15</v>
      </c>
      <c r="U109" t="s">
        <v>16</v>
      </c>
      <c r="V109" t="s">
        <v>6282</v>
      </c>
      <c r="W109" t="s">
        <v>189</v>
      </c>
      <c r="X109" t="s">
        <v>189</v>
      </c>
      <c r="Y109" t="s">
        <v>1925</v>
      </c>
      <c r="Z109" t="s">
        <v>16</v>
      </c>
      <c r="AA109" t="s">
        <v>4711</v>
      </c>
      <c r="AB109" t="s">
        <v>16</v>
      </c>
      <c r="AC109" t="s">
        <v>6310</v>
      </c>
      <c r="AD109" t="s">
        <v>457</v>
      </c>
      <c r="AE109" t="s">
        <v>1930</v>
      </c>
      <c r="AF109" t="s">
        <v>1929</v>
      </c>
      <c r="AG109" t="s">
        <v>52</v>
      </c>
      <c r="AH109" t="s">
        <v>196</v>
      </c>
      <c r="AI109" t="s">
        <v>197</v>
      </c>
      <c r="AJ109" t="s">
        <v>16</v>
      </c>
      <c r="AK109" t="s">
        <v>16</v>
      </c>
      <c r="AL109">
        <v>120000</v>
      </c>
      <c r="AM109">
        <v>5</v>
      </c>
      <c r="AN109">
        <v>32.799999999999997</v>
      </c>
      <c r="AO109">
        <v>39.24</v>
      </c>
      <c r="AP109" t="s">
        <v>184</v>
      </c>
      <c r="AQ109" t="s">
        <v>6744</v>
      </c>
      <c r="AR109" t="s">
        <v>9667</v>
      </c>
      <c r="AS109" t="s">
        <v>15</v>
      </c>
      <c r="AT109" t="s">
        <v>9802</v>
      </c>
      <c r="AU109" t="s">
        <v>6826</v>
      </c>
      <c r="AV109" t="s">
        <v>9857</v>
      </c>
      <c r="AW109" t="s">
        <v>11498</v>
      </c>
      <c r="AX109" t="s">
        <v>5984</v>
      </c>
      <c r="AY109" t="s">
        <v>4723</v>
      </c>
      <c r="AZ109" t="s">
        <v>5537</v>
      </c>
      <c r="BA109" t="s">
        <v>455</v>
      </c>
      <c r="BB109" t="s">
        <v>9858</v>
      </c>
      <c r="BC109" t="s">
        <v>4465</v>
      </c>
      <c r="BD109" t="s">
        <v>4517</v>
      </c>
      <c r="BE109" t="s">
        <v>4727</v>
      </c>
      <c r="BF109" t="s">
        <v>5046</v>
      </c>
      <c r="BG109" t="s">
        <v>189</v>
      </c>
      <c r="BH109" t="s">
        <v>189</v>
      </c>
      <c r="BI109" t="s">
        <v>2410</v>
      </c>
      <c r="BJ109">
        <v>100</v>
      </c>
      <c r="BK109" t="s">
        <v>6282</v>
      </c>
      <c r="BL109" s="7">
        <v>44679</v>
      </c>
      <c r="BM109" s="7">
        <v>44862</v>
      </c>
      <c r="BN109" t="s">
        <v>6241</v>
      </c>
      <c r="BO109" t="s">
        <v>5055</v>
      </c>
      <c r="BP109" t="s">
        <v>16</v>
      </c>
      <c r="BQ109" t="s">
        <v>189</v>
      </c>
      <c r="BR109" s="7">
        <v>45775</v>
      </c>
      <c r="BS109" t="s">
        <v>2414</v>
      </c>
      <c r="BT109" t="s">
        <v>3728</v>
      </c>
      <c r="BU109" t="s">
        <v>189</v>
      </c>
      <c r="BV109" t="s">
        <v>189</v>
      </c>
      <c r="BW109" t="s">
        <v>189</v>
      </c>
      <c r="BX109" t="s">
        <v>16</v>
      </c>
      <c r="BY109" t="s">
        <v>189</v>
      </c>
      <c r="BZ109" t="s">
        <v>16</v>
      </c>
      <c r="CA109" t="s">
        <v>189</v>
      </c>
      <c r="CB109" t="s">
        <v>9344</v>
      </c>
      <c r="CC109" t="s">
        <v>189</v>
      </c>
      <c r="CD109" t="s">
        <v>16</v>
      </c>
      <c r="CE109" t="s">
        <v>16</v>
      </c>
      <c r="CF109" t="s">
        <v>16</v>
      </c>
      <c r="CG109" t="s">
        <v>16</v>
      </c>
      <c r="CH109" t="s">
        <v>2057</v>
      </c>
      <c r="CI109">
        <v>1</v>
      </c>
      <c r="CJ109">
        <v>1</v>
      </c>
      <c r="CK109">
        <v>1</v>
      </c>
      <c r="CL109" t="s">
        <v>6307</v>
      </c>
      <c r="CM109">
        <v>22023</v>
      </c>
      <c r="CN109" t="s">
        <v>16</v>
      </c>
      <c r="CO109" t="s">
        <v>456</v>
      </c>
      <c r="CP109" t="s">
        <v>16</v>
      </c>
      <c r="CQ109" t="s">
        <v>189</v>
      </c>
      <c r="CR109" t="s">
        <v>195</v>
      </c>
      <c r="CS109" s="7"/>
      <c r="CT109" s="7">
        <v>43657</v>
      </c>
      <c r="CU109" t="s">
        <v>17</v>
      </c>
      <c r="CV109" t="s">
        <v>17</v>
      </c>
      <c r="CW109" t="s">
        <v>6307</v>
      </c>
      <c r="CX109" t="s">
        <v>189</v>
      </c>
      <c r="CY109" t="s">
        <v>6307</v>
      </c>
      <c r="CZ109" t="s">
        <v>189</v>
      </c>
      <c r="DA109">
        <v>2022</v>
      </c>
      <c r="DB109" s="139">
        <v>44676</v>
      </c>
      <c r="DC109">
        <v>4</v>
      </c>
      <c r="DD109">
        <v>18</v>
      </c>
      <c r="DE109" s="139">
        <v>44676</v>
      </c>
      <c r="DF109" t="s">
        <v>11764</v>
      </c>
      <c r="DG109" t="s">
        <v>11727</v>
      </c>
      <c r="DH109" t="s">
        <v>5983</v>
      </c>
      <c r="DI109" t="s">
        <v>9874</v>
      </c>
      <c r="DJ109" t="s">
        <v>6730</v>
      </c>
      <c r="DK109" t="s">
        <v>241</v>
      </c>
      <c r="DL109" t="s">
        <v>16</v>
      </c>
      <c r="DM109" t="s">
        <v>16</v>
      </c>
      <c r="DN109" t="s">
        <v>16</v>
      </c>
      <c r="DO109" t="s">
        <v>2051</v>
      </c>
      <c r="DP109" t="s">
        <v>16</v>
      </c>
      <c r="DQ109" t="s">
        <v>8145</v>
      </c>
      <c r="DR109" t="s">
        <v>10364</v>
      </c>
      <c r="DS109" t="s">
        <v>8146</v>
      </c>
      <c r="DT109" t="s">
        <v>11766</v>
      </c>
      <c r="EC109" s="66"/>
    </row>
    <row r="110" spans="1:133" x14ac:dyDescent="0.25">
      <c r="A110">
        <v>361</v>
      </c>
      <c r="B110" s="7">
        <v>44672</v>
      </c>
      <c r="C110" t="s">
        <v>189</v>
      </c>
      <c r="D110" t="s">
        <v>189</v>
      </c>
      <c r="E110" t="s">
        <v>462</v>
      </c>
      <c r="F110" t="s">
        <v>199</v>
      </c>
      <c r="G110" t="s">
        <v>354</v>
      </c>
      <c r="H110" t="s">
        <v>1882</v>
      </c>
      <c r="I110">
        <v>3</v>
      </c>
      <c r="J110" t="s">
        <v>463</v>
      </c>
      <c r="K110" t="s">
        <v>464</v>
      </c>
      <c r="L110" t="s">
        <v>100</v>
      </c>
      <c r="M110">
        <v>5</v>
      </c>
      <c r="N110" t="s">
        <v>13</v>
      </c>
      <c r="O110" t="s">
        <v>428</v>
      </c>
      <c r="P110" t="s">
        <v>465</v>
      </c>
      <c r="Q110" t="s">
        <v>466</v>
      </c>
      <c r="R110" t="s">
        <v>466</v>
      </c>
      <c r="S110">
        <v>45</v>
      </c>
      <c r="T110" t="s">
        <v>32</v>
      </c>
      <c r="U110" t="s">
        <v>16</v>
      </c>
      <c r="V110" t="s">
        <v>6282</v>
      </c>
      <c r="W110" t="s">
        <v>189</v>
      </c>
      <c r="X110" t="s">
        <v>189</v>
      </c>
      <c r="Y110" t="s">
        <v>4341</v>
      </c>
      <c r="Z110" t="s">
        <v>16</v>
      </c>
      <c r="AA110" t="s">
        <v>16</v>
      </c>
      <c r="AB110" t="s">
        <v>16</v>
      </c>
      <c r="AC110" t="s">
        <v>6310</v>
      </c>
      <c r="AD110" t="s">
        <v>467</v>
      </c>
      <c r="AE110" t="s">
        <v>1948</v>
      </c>
      <c r="AF110" t="s">
        <v>16</v>
      </c>
      <c r="AG110" t="s">
        <v>129</v>
      </c>
      <c r="AH110" t="s">
        <v>16</v>
      </c>
      <c r="AI110" t="s">
        <v>16</v>
      </c>
      <c r="AJ110" t="s">
        <v>16</v>
      </c>
      <c r="AK110" t="s">
        <v>16</v>
      </c>
      <c r="AL110">
        <v>20000</v>
      </c>
      <c r="AM110">
        <v>5</v>
      </c>
      <c r="AN110">
        <v>32.26</v>
      </c>
      <c r="AO110">
        <v>39.225000000000001</v>
      </c>
      <c r="AP110" t="s">
        <v>240</v>
      </c>
      <c r="AQ110" t="s">
        <v>5653</v>
      </c>
      <c r="AR110" t="s">
        <v>9682</v>
      </c>
      <c r="AS110" t="s">
        <v>32</v>
      </c>
      <c r="AT110" t="s">
        <v>4840</v>
      </c>
      <c r="AU110" t="s">
        <v>6826</v>
      </c>
      <c r="AV110" t="s">
        <v>9857</v>
      </c>
      <c r="AW110" t="s">
        <v>11498</v>
      </c>
      <c r="AX110" t="s">
        <v>5984</v>
      </c>
      <c r="AY110" t="s">
        <v>16</v>
      </c>
      <c r="AZ110" t="s">
        <v>5538</v>
      </c>
      <c r="BA110" t="s">
        <v>461</v>
      </c>
      <c r="BB110" t="s">
        <v>9858</v>
      </c>
      <c r="BC110" t="s">
        <v>4465</v>
      </c>
      <c r="BD110" t="s">
        <v>4517</v>
      </c>
      <c r="BE110" t="s">
        <v>4727</v>
      </c>
      <c r="BF110" t="s">
        <v>4497</v>
      </c>
      <c r="BG110" t="s">
        <v>189</v>
      </c>
      <c r="BH110" t="s">
        <v>189</v>
      </c>
      <c r="BI110" t="s">
        <v>2410</v>
      </c>
      <c r="BJ110">
        <v>99.866</v>
      </c>
      <c r="BK110" t="s">
        <v>6282</v>
      </c>
      <c r="BL110" s="7">
        <v>44679</v>
      </c>
      <c r="BM110" s="7">
        <v>44862</v>
      </c>
      <c r="BN110" t="s">
        <v>6240</v>
      </c>
      <c r="BO110" t="s">
        <v>5056</v>
      </c>
      <c r="BP110" t="s">
        <v>16</v>
      </c>
      <c r="BQ110" t="s">
        <v>189</v>
      </c>
      <c r="BR110" s="7">
        <v>45775</v>
      </c>
      <c r="BS110" t="s">
        <v>2414</v>
      </c>
      <c r="BT110" t="s">
        <v>3751</v>
      </c>
      <c r="BU110" t="s">
        <v>3752</v>
      </c>
      <c r="BV110" t="s">
        <v>189</v>
      </c>
      <c r="BW110" t="s">
        <v>189</v>
      </c>
      <c r="BX110" t="s">
        <v>16</v>
      </c>
      <c r="BY110" t="s">
        <v>189</v>
      </c>
      <c r="BZ110" t="s">
        <v>8164</v>
      </c>
      <c r="CA110" t="s">
        <v>189</v>
      </c>
      <c r="CB110" t="s">
        <v>9344</v>
      </c>
      <c r="CC110" t="s">
        <v>189</v>
      </c>
      <c r="CD110" t="s">
        <v>16</v>
      </c>
      <c r="CE110" t="s">
        <v>16</v>
      </c>
      <c r="CF110" t="s">
        <v>199</v>
      </c>
      <c r="CG110" t="s">
        <v>16</v>
      </c>
      <c r="CH110" t="s">
        <v>4851</v>
      </c>
      <c r="CI110">
        <v>1</v>
      </c>
      <c r="CJ110">
        <v>1</v>
      </c>
      <c r="CK110">
        <v>1</v>
      </c>
      <c r="CL110" t="s">
        <v>6307</v>
      </c>
      <c r="CM110">
        <v>22021</v>
      </c>
      <c r="CN110" t="s">
        <v>16</v>
      </c>
      <c r="CO110" t="s">
        <v>463</v>
      </c>
      <c r="CP110" t="s">
        <v>7122</v>
      </c>
      <c r="CQ110" t="s">
        <v>189</v>
      </c>
      <c r="CR110" t="s">
        <v>16</v>
      </c>
      <c r="CS110" s="7"/>
      <c r="CT110" s="7">
        <v>43670</v>
      </c>
      <c r="CU110" t="s">
        <v>29</v>
      </c>
      <c r="CV110" t="s">
        <v>16</v>
      </c>
      <c r="CW110" t="s">
        <v>6307</v>
      </c>
      <c r="CX110" t="s">
        <v>189</v>
      </c>
      <c r="CY110" t="s">
        <v>6307</v>
      </c>
      <c r="CZ110" t="s">
        <v>189</v>
      </c>
      <c r="DA110">
        <v>2022</v>
      </c>
      <c r="DB110" s="139">
        <v>44672</v>
      </c>
      <c r="DC110">
        <v>4</v>
      </c>
      <c r="DD110">
        <v>17</v>
      </c>
      <c r="DE110" s="139">
        <v>44669</v>
      </c>
      <c r="DF110" t="s">
        <v>11767</v>
      </c>
      <c r="DG110" t="s">
        <v>11727</v>
      </c>
      <c r="DH110" t="s">
        <v>5985</v>
      </c>
      <c r="DI110" t="s">
        <v>9874</v>
      </c>
      <c r="DJ110" t="s">
        <v>6730</v>
      </c>
      <c r="DK110" t="s">
        <v>252</v>
      </c>
      <c r="DL110" t="s">
        <v>9800</v>
      </c>
      <c r="DM110" t="s">
        <v>467</v>
      </c>
      <c r="DN110" t="s">
        <v>16</v>
      </c>
      <c r="DO110" t="s">
        <v>2051</v>
      </c>
      <c r="DP110" t="s">
        <v>16</v>
      </c>
      <c r="DQ110" t="s">
        <v>8165</v>
      </c>
      <c r="DR110" t="s">
        <v>10366</v>
      </c>
      <c r="DS110" t="s">
        <v>8166</v>
      </c>
      <c r="DT110" t="s">
        <v>10929</v>
      </c>
      <c r="EC110" s="66"/>
    </row>
    <row r="111" spans="1:133" x14ac:dyDescent="0.25">
      <c r="A111">
        <v>360</v>
      </c>
      <c r="B111" s="7">
        <v>44672</v>
      </c>
      <c r="C111" t="s">
        <v>189</v>
      </c>
      <c r="D111" t="s">
        <v>189</v>
      </c>
      <c r="E111" t="s">
        <v>459</v>
      </c>
      <c r="F111" t="s">
        <v>181</v>
      </c>
      <c r="G111" t="s">
        <v>354</v>
      </c>
      <c r="H111" t="s">
        <v>1882</v>
      </c>
      <c r="I111">
        <v>1</v>
      </c>
      <c r="J111" t="s">
        <v>728</v>
      </c>
      <c r="K111" t="s">
        <v>460</v>
      </c>
      <c r="L111" t="s">
        <v>100</v>
      </c>
      <c r="M111">
        <v>6.5</v>
      </c>
      <c r="N111" t="s">
        <v>237</v>
      </c>
      <c r="O111" t="s">
        <v>341</v>
      </c>
      <c r="P111" t="s">
        <v>1884</v>
      </c>
      <c r="Q111" t="s">
        <v>341</v>
      </c>
      <c r="R111" t="s">
        <v>16</v>
      </c>
      <c r="S111">
        <v>20</v>
      </c>
      <c r="T111" t="s">
        <v>15</v>
      </c>
      <c r="U111" t="s">
        <v>4349</v>
      </c>
      <c r="V111" t="s">
        <v>6282</v>
      </c>
      <c r="W111" t="s">
        <v>1879</v>
      </c>
      <c r="X111" t="s">
        <v>189</v>
      </c>
      <c r="Y111" t="s">
        <v>1925</v>
      </c>
      <c r="Z111" t="s">
        <v>16</v>
      </c>
      <c r="AA111" t="s">
        <v>16</v>
      </c>
      <c r="AB111" t="s">
        <v>16</v>
      </c>
      <c r="AC111" t="s">
        <v>6310</v>
      </c>
      <c r="AD111" t="s">
        <v>239</v>
      </c>
      <c r="AE111" t="s">
        <v>11</v>
      </c>
      <c r="AF111" t="s">
        <v>16</v>
      </c>
      <c r="AG111" t="s">
        <v>37</v>
      </c>
      <c r="AH111" t="s">
        <v>16</v>
      </c>
      <c r="AI111" t="s">
        <v>16</v>
      </c>
      <c r="AJ111" t="s">
        <v>16</v>
      </c>
      <c r="AK111" t="s">
        <v>16</v>
      </c>
      <c r="AL111">
        <v>24945</v>
      </c>
      <c r="AM111">
        <v>6.5</v>
      </c>
      <c r="AN111">
        <v>41.93</v>
      </c>
      <c r="AO111">
        <v>50.991999999999997</v>
      </c>
      <c r="AP111" t="s">
        <v>240</v>
      </c>
      <c r="AQ111" t="s">
        <v>5653</v>
      </c>
      <c r="AR111" t="s">
        <v>9678</v>
      </c>
      <c r="AS111" t="s">
        <v>15</v>
      </c>
      <c r="AT111" t="s">
        <v>9978</v>
      </c>
      <c r="AU111" t="s">
        <v>9913</v>
      </c>
      <c r="AV111" t="s">
        <v>9857</v>
      </c>
      <c r="AW111" t="s">
        <v>11498</v>
      </c>
      <c r="AX111" t="s">
        <v>5984</v>
      </c>
      <c r="AY111" t="s">
        <v>16</v>
      </c>
      <c r="AZ111" t="s">
        <v>5524</v>
      </c>
      <c r="BA111" t="s">
        <v>458</v>
      </c>
      <c r="BB111" t="s">
        <v>9858</v>
      </c>
      <c r="BC111" t="s">
        <v>4349</v>
      </c>
      <c r="BD111" t="s">
        <v>4516</v>
      </c>
      <c r="BE111" t="s">
        <v>5525</v>
      </c>
      <c r="BF111" t="s">
        <v>4496</v>
      </c>
      <c r="BG111" t="s">
        <v>189</v>
      </c>
      <c r="BH111" t="s">
        <v>189</v>
      </c>
      <c r="BI111" t="s">
        <v>2410</v>
      </c>
      <c r="BJ111">
        <v>100</v>
      </c>
      <c r="BK111" t="s">
        <v>6282</v>
      </c>
      <c r="BL111" s="7">
        <v>44679</v>
      </c>
      <c r="BM111" s="7">
        <v>44862</v>
      </c>
      <c r="BN111" t="s">
        <v>6242</v>
      </c>
      <c r="BO111" t="s">
        <v>5021</v>
      </c>
      <c r="BP111" t="s">
        <v>16</v>
      </c>
      <c r="BQ111" t="s">
        <v>189</v>
      </c>
      <c r="BR111" s="7">
        <v>46505</v>
      </c>
      <c r="BS111" t="s">
        <v>2414</v>
      </c>
      <c r="BT111" t="s">
        <v>2602</v>
      </c>
      <c r="BU111" t="s">
        <v>2435</v>
      </c>
      <c r="BV111" t="s">
        <v>189</v>
      </c>
      <c r="BW111" t="s">
        <v>189</v>
      </c>
      <c r="BX111" t="s">
        <v>16</v>
      </c>
      <c r="BY111" t="s">
        <v>189</v>
      </c>
      <c r="BZ111" t="s">
        <v>16</v>
      </c>
      <c r="CA111" t="s">
        <v>189</v>
      </c>
      <c r="CB111" t="s">
        <v>9344</v>
      </c>
      <c r="CC111" t="s">
        <v>189</v>
      </c>
      <c r="CD111" t="s">
        <v>16</v>
      </c>
      <c r="CE111" t="s">
        <v>16</v>
      </c>
      <c r="CF111" t="s">
        <v>16</v>
      </c>
      <c r="CG111" t="s">
        <v>16</v>
      </c>
      <c r="CH111" t="s">
        <v>2076</v>
      </c>
      <c r="CI111">
        <v>1</v>
      </c>
      <c r="CJ111">
        <v>1</v>
      </c>
      <c r="CK111">
        <v>1</v>
      </c>
      <c r="CL111" t="s">
        <v>6307</v>
      </c>
      <c r="CM111">
        <v>22022</v>
      </c>
      <c r="CN111" t="s">
        <v>16</v>
      </c>
      <c r="CO111" t="s">
        <v>728</v>
      </c>
      <c r="CP111" t="s">
        <v>9684</v>
      </c>
      <c r="CQ111" t="s">
        <v>189</v>
      </c>
      <c r="CR111" t="s">
        <v>16</v>
      </c>
      <c r="CS111" s="7"/>
      <c r="CT111" s="7">
        <v>42880</v>
      </c>
      <c r="CU111" t="s">
        <v>29</v>
      </c>
      <c r="CV111" t="s">
        <v>16</v>
      </c>
      <c r="CW111" t="s">
        <v>6307</v>
      </c>
      <c r="CX111" t="s">
        <v>189</v>
      </c>
      <c r="CY111" t="s">
        <v>6307</v>
      </c>
      <c r="CZ111" t="s">
        <v>189</v>
      </c>
      <c r="DA111">
        <v>2022</v>
      </c>
      <c r="DB111" s="139">
        <v>44672</v>
      </c>
      <c r="DC111">
        <v>4</v>
      </c>
      <c r="DD111">
        <v>17</v>
      </c>
      <c r="DE111" s="139">
        <v>44669</v>
      </c>
      <c r="DF111" t="s">
        <v>11767</v>
      </c>
      <c r="DG111" t="s">
        <v>11727</v>
      </c>
      <c r="DH111" t="s">
        <v>5985</v>
      </c>
      <c r="DI111" t="s">
        <v>10114</v>
      </c>
      <c r="DJ111" t="s">
        <v>6730</v>
      </c>
      <c r="DK111" t="s">
        <v>188</v>
      </c>
      <c r="DL111" t="s">
        <v>16</v>
      </c>
      <c r="DM111" t="s">
        <v>16</v>
      </c>
      <c r="DN111" t="s">
        <v>16</v>
      </c>
      <c r="DO111" t="s">
        <v>2051</v>
      </c>
      <c r="DP111" t="s">
        <v>16</v>
      </c>
      <c r="DQ111" t="s">
        <v>8162</v>
      </c>
      <c r="DR111" t="s">
        <v>10366</v>
      </c>
      <c r="DS111" t="s">
        <v>8163</v>
      </c>
      <c r="DT111" t="s">
        <v>10930</v>
      </c>
      <c r="EC111" s="66"/>
    </row>
    <row r="112" spans="1:133" x14ac:dyDescent="0.25">
      <c r="A112">
        <v>359</v>
      </c>
      <c r="B112" s="7">
        <v>44664</v>
      </c>
      <c r="C112" t="s">
        <v>189</v>
      </c>
      <c r="D112" t="s">
        <v>189</v>
      </c>
      <c r="E112" t="s">
        <v>475</v>
      </c>
      <c r="F112" t="s">
        <v>181</v>
      </c>
      <c r="G112" t="s">
        <v>354</v>
      </c>
      <c r="H112" t="s">
        <v>1882</v>
      </c>
      <c r="I112">
        <v>2</v>
      </c>
      <c r="J112" t="s">
        <v>6043</v>
      </c>
      <c r="K112" t="s">
        <v>236</v>
      </c>
      <c r="L112" t="s">
        <v>100</v>
      </c>
      <c r="M112">
        <v>6</v>
      </c>
      <c r="N112" t="s">
        <v>237</v>
      </c>
      <c r="O112" t="s">
        <v>28</v>
      </c>
      <c r="P112" t="s">
        <v>476</v>
      </c>
      <c r="Q112" t="s">
        <v>28</v>
      </c>
      <c r="R112" t="s">
        <v>16</v>
      </c>
      <c r="S112">
        <v>33</v>
      </c>
      <c r="T112" t="s">
        <v>15</v>
      </c>
      <c r="U112" t="s">
        <v>4349</v>
      </c>
      <c r="V112" t="s">
        <v>6282</v>
      </c>
      <c r="W112" t="s">
        <v>1879</v>
      </c>
      <c r="X112" t="s">
        <v>189</v>
      </c>
      <c r="Y112" t="s">
        <v>4341</v>
      </c>
      <c r="Z112" t="s">
        <v>16</v>
      </c>
      <c r="AA112" t="s">
        <v>16</v>
      </c>
      <c r="AB112" t="s">
        <v>16</v>
      </c>
      <c r="AC112" t="s">
        <v>6310</v>
      </c>
      <c r="AD112" t="s">
        <v>477</v>
      </c>
      <c r="AE112" t="s">
        <v>154</v>
      </c>
      <c r="AF112" t="s">
        <v>1926</v>
      </c>
      <c r="AG112" t="s">
        <v>129</v>
      </c>
      <c r="AH112" t="s">
        <v>16</v>
      </c>
      <c r="AI112" t="s">
        <v>16</v>
      </c>
      <c r="AJ112" t="s">
        <v>16</v>
      </c>
      <c r="AK112" t="s">
        <v>16</v>
      </c>
      <c r="AL112">
        <v>2500</v>
      </c>
      <c r="AM112">
        <v>6</v>
      </c>
      <c r="AN112">
        <v>38.21</v>
      </c>
      <c r="AO112">
        <v>47.033999999999999</v>
      </c>
      <c r="AP112" t="s">
        <v>240</v>
      </c>
      <c r="AQ112" t="s">
        <v>5653</v>
      </c>
      <c r="AR112" t="s">
        <v>9678</v>
      </c>
      <c r="AS112" t="s">
        <v>15</v>
      </c>
      <c r="AT112" t="s">
        <v>9978</v>
      </c>
      <c r="AU112" t="s">
        <v>9913</v>
      </c>
      <c r="AV112" t="s">
        <v>9857</v>
      </c>
      <c r="AW112" t="s">
        <v>11498</v>
      </c>
      <c r="AX112" t="s">
        <v>5984</v>
      </c>
      <c r="AY112" t="s">
        <v>16</v>
      </c>
      <c r="AZ112" t="s">
        <v>478</v>
      </c>
      <c r="BA112" t="s">
        <v>474</v>
      </c>
      <c r="BB112" t="s">
        <v>9858</v>
      </c>
      <c r="BC112" t="s">
        <v>4349</v>
      </c>
      <c r="BD112" t="s">
        <v>4503</v>
      </c>
      <c r="BE112" t="s">
        <v>5525</v>
      </c>
      <c r="BF112" t="s">
        <v>4496</v>
      </c>
      <c r="BG112" t="s">
        <v>189</v>
      </c>
      <c r="BH112" t="s">
        <v>189</v>
      </c>
      <c r="BI112" t="s">
        <v>2410</v>
      </c>
      <c r="BJ112">
        <v>100</v>
      </c>
      <c r="BK112" t="s">
        <v>6282</v>
      </c>
      <c r="BL112" s="7">
        <v>44673</v>
      </c>
      <c r="BM112" s="7">
        <v>44856</v>
      </c>
      <c r="BN112" t="s">
        <v>6242</v>
      </c>
      <c r="BO112" t="s">
        <v>5057</v>
      </c>
      <c r="BP112" t="s">
        <v>16</v>
      </c>
      <c r="BQ112" t="s">
        <v>189</v>
      </c>
      <c r="BR112" s="7">
        <v>46499</v>
      </c>
      <c r="BS112" t="s">
        <v>2414</v>
      </c>
      <c r="BT112" t="s">
        <v>3767</v>
      </c>
      <c r="BU112" t="s">
        <v>2435</v>
      </c>
      <c r="BV112" t="s">
        <v>189</v>
      </c>
      <c r="BW112" t="s">
        <v>189</v>
      </c>
      <c r="BX112" t="s">
        <v>16</v>
      </c>
      <c r="BY112" t="s">
        <v>189</v>
      </c>
      <c r="BZ112" t="s">
        <v>8188</v>
      </c>
      <c r="CA112" t="s">
        <v>189</v>
      </c>
      <c r="CB112" t="s">
        <v>9344</v>
      </c>
      <c r="CC112" t="s">
        <v>189</v>
      </c>
      <c r="CD112" t="s">
        <v>16</v>
      </c>
      <c r="CE112" t="s">
        <v>16</v>
      </c>
      <c r="CF112" t="s">
        <v>181</v>
      </c>
      <c r="CG112" t="s">
        <v>16</v>
      </c>
      <c r="CH112" t="s">
        <v>4852</v>
      </c>
      <c r="CI112">
        <v>1</v>
      </c>
      <c r="CJ112">
        <v>1</v>
      </c>
      <c r="CK112">
        <v>1</v>
      </c>
      <c r="CL112" t="s">
        <v>6307</v>
      </c>
      <c r="CM112">
        <v>22019</v>
      </c>
      <c r="CN112" t="s">
        <v>16</v>
      </c>
      <c r="CO112" t="s">
        <v>6043</v>
      </c>
      <c r="CP112" t="s">
        <v>9680</v>
      </c>
      <c r="CQ112" t="s">
        <v>9730</v>
      </c>
      <c r="CR112" t="s">
        <v>16</v>
      </c>
      <c r="CS112" s="7"/>
      <c r="CT112" s="7">
        <v>34520</v>
      </c>
      <c r="CU112" t="s">
        <v>29</v>
      </c>
      <c r="CV112" t="s">
        <v>16</v>
      </c>
      <c r="CW112" t="s">
        <v>6307</v>
      </c>
      <c r="CX112" t="s">
        <v>189</v>
      </c>
      <c r="CY112" t="s">
        <v>6307</v>
      </c>
      <c r="CZ112" t="s">
        <v>189</v>
      </c>
      <c r="DA112">
        <v>2022</v>
      </c>
      <c r="DB112" s="139">
        <v>44664</v>
      </c>
      <c r="DC112">
        <v>4</v>
      </c>
      <c r="DD112">
        <v>16</v>
      </c>
      <c r="DE112" s="139">
        <v>44662</v>
      </c>
      <c r="DF112" t="s">
        <v>11771</v>
      </c>
      <c r="DG112" t="s">
        <v>11727</v>
      </c>
      <c r="DH112" t="s">
        <v>5986</v>
      </c>
      <c r="DI112" t="s">
        <v>10114</v>
      </c>
      <c r="DJ112" t="s">
        <v>6730</v>
      </c>
      <c r="DK112" t="s">
        <v>252</v>
      </c>
      <c r="DL112" t="s">
        <v>10371</v>
      </c>
      <c r="DM112" t="s">
        <v>16</v>
      </c>
      <c r="DN112" t="s">
        <v>16</v>
      </c>
      <c r="DO112" t="s">
        <v>2051</v>
      </c>
      <c r="DP112" t="s">
        <v>16</v>
      </c>
      <c r="DQ112" t="s">
        <v>8189</v>
      </c>
      <c r="DR112" t="s">
        <v>10369</v>
      </c>
      <c r="DS112" t="s">
        <v>8190</v>
      </c>
      <c r="DT112" t="s">
        <v>10934</v>
      </c>
      <c r="EC112" s="66"/>
    </row>
    <row r="113" spans="1:133" x14ac:dyDescent="0.25">
      <c r="A113">
        <v>358</v>
      </c>
      <c r="B113" s="7">
        <v>44664</v>
      </c>
      <c r="C113" t="s">
        <v>189</v>
      </c>
      <c r="D113" t="s">
        <v>189</v>
      </c>
      <c r="E113" t="s">
        <v>3766</v>
      </c>
      <c r="F113" t="s">
        <v>181</v>
      </c>
      <c r="G113" t="s">
        <v>354</v>
      </c>
      <c r="H113" t="s">
        <v>1882</v>
      </c>
      <c r="I113">
        <v>1</v>
      </c>
      <c r="J113" t="s">
        <v>469</v>
      </c>
      <c r="K113" t="s">
        <v>470</v>
      </c>
      <c r="L113" t="s">
        <v>100</v>
      </c>
      <c r="M113">
        <v>5</v>
      </c>
      <c r="N113" t="s">
        <v>65</v>
      </c>
      <c r="O113" t="s">
        <v>257</v>
      </c>
      <c r="P113" t="s">
        <v>471</v>
      </c>
      <c r="Q113" t="s">
        <v>472</v>
      </c>
      <c r="R113" t="s">
        <v>472</v>
      </c>
      <c r="S113">
        <v>30</v>
      </c>
      <c r="T113" t="s">
        <v>15</v>
      </c>
      <c r="U113" t="s">
        <v>4347</v>
      </c>
      <c r="V113" t="s">
        <v>6282</v>
      </c>
      <c r="W113" t="s">
        <v>879</v>
      </c>
      <c r="X113" t="s">
        <v>189</v>
      </c>
      <c r="Y113" t="s">
        <v>1925</v>
      </c>
      <c r="Z113" t="s">
        <v>16</v>
      </c>
      <c r="AA113" t="s">
        <v>16</v>
      </c>
      <c r="AB113" t="s">
        <v>16</v>
      </c>
      <c r="AC113" t="s">
        <v>6310</v>
      </c>
      <c r="AD113" t="s">
        <v>473</v>
      </c>
      <c r="AE113" t="s">
        <v>327</v>
      </c>
      <c r="AF113" t="s">
        <v>16</v>
      </c>
      <c r="AG113" t="s">
        <v>250</v>
      </c>
      <c r="AH113" t="s">
        <v>16</v>
      </c>
      <c r="AI113" t="s">
        <v>16</v>
      </c>
      <c r="AJ113" t="s">
        <v>16</v>
      </c>
      <c r="AK113" t="s">
        <v>16</v>
      </c>
      <c r="AL113">
        <v>7500</v>
      </c>
      <c r="AM113">
        <v>5</v>
      </c>
      <c r="AN113">
        <v>31.84</v>
      </c>
      <c r="AO113">
        <v>39.195</v>
      </c>
      <c r="AP113" t="s">
        <v>354</v>
      </c>
      <c r="AQ113" t="s">
        <v>5653</v>
      </c>
      <c r="AR113" t="s">
        <v>9678</v>
      </c>
      <c r="AS113" t="s">
        <v>15</v>
      </c>
      <c r="AT113" t="s">
        <v>4840</v>
      </c>
      <c r="AU113" t="s">
        <v>6826</v>
      </c>
      <c r="AV113" t="s">
        <v>9857</v>
      </c>
      <c r="AW113" t="s">
        <v>11498</v>
      </c>
      <c r="AX113" t="s">
        <v>5984</v>
      </c>
      <c r="AY113" t="s">
        <v>16</v>
      </c>
      <c r="AZ113" t="s">
        <v>8191</v>
      </c>
      <c r="BA113" t="s">
        <v>468</v>
      </c>
      <c r="BB113" t="s">
        <v>9858</v>
      </c>
      <c r="BC113" t="s">
        <v>4347</v>
      </c>
      <c r="BD113" t="s">
        <v>4517</v>
      </c>
      <c r="BE113" t="s">
        <v>4729</v>
      </c>
      <c r="BF113" t="s">
        <v>4496</v>
      </c>
      <c r="BG113" t="s">
        <v>189</v>
      </c>
      <c r="BH113" t="s">
        <v>189</v>
      </c>
      <c r="BI113" t="s">
        <v>2410</v>
      </c>
      <c r="BJ113">
        <v>99.846000000000004</v>
      </c>
      <c r="BK113" t="s">
        <v>6282</v>
      </c>
      <c r="BL113" s="7">
        <v>44673</v>
      </c>
      <c r="BM113" s="7">
        <v>44856</v>
      </c>
      <c r="BN113" t="s">
        <v>6242</v>
      </c>
      <c r="BO113" t="s">
        <v>5058</v>
      </c>
      <c r="BP113" t="s">
        <v>6242</v>
      </c>
      <c r="BQ113" t="s">
        <v>189</v>
      </c>
      <c r="BR113" s="7">
        <v>48326</v>
      </c>
      <c r="BS113" t="s">
        <v>2414</v>
      </c>
      <c r="BT113" t="s">
        <v>3766</v>
      </c>
      <c r="BU113" t="s">
        <v>189</v>
      </c>
      <c r="BV113" t="s">
        <v>189</v>
      </c>
      <c r="BW113" t="s">
        <v>189</v>
      </c>
      <c r="BX113" t="s">
        <v>16</v>
      </c>
      <c r="BY113" t="s">
        <v>189</v>
      </c>
      <c r="BZ113" t="s">
        <v>16</v>
      </c>
      <c r="CA113" t="s">
        <v>189</v>
      </c>
      <c r="CB113" t="s">
        <v>189</v>
      </c>
      <c r="CC113" t="s">
        <v>189</v>
      </c>
      <c r="CD113" t="s">
        <v>16</v>
      </c>
      <c r="CE113" t="s">
        <v>16</v>
      </c>
      <c r="CF113" t="s">
        <v>16</v>
      </c>
      <c r="CG113" t="s">
        <v>16</v>
      </c>
      <c r="CH113" t="s">
        <v>41</v>
      </c>
      <c r="CI113">
        <v>1</v>
      </c>
      <c r="CJ113">
        <v>1</v>
      </c>
      <c r="CK113">
        <v>1</v>
      </c>
      <c r="CL113" t="s">
        <v>6307</v>
      </c>
      <c r="CM113">
        <v>22020</v>
      </c>
      <c r="CN113" t="s">
        <v>16</v>
      </c>
      <c r="CO113" t="s">
        <v>469</v>
      </c>
      <c r="CP113" t="s">
        <v>9684</v>
      </c>
      <c r="CQ113" t="s">
        <v>189</v>
      </c>
      <c r="CR113" t="s">
        <v>16</v>
      </c>
      <c r="CS113" s="7"/>
      <c r="CT113" s="7">
        <v>35258</v>
      </c>
      <c r="CU113" t="s">
        <v>29</v>
      </c>
      <c r="CV113" t="s">
        <v>16</v>
      </c>
      <c r="CW113" t="s">
        <v>6307</v>
      </c>
      <c r="CX113" t="s">
        <v>189</v>
      </c>
      <c r="CY113" t="s">
        <v>6307</v>
      </c>
      <c r="CZ113" t="s">
        <v>189</v>
      </c>
      <c r="DA113">
        <v>2022</v>
      </c>
      <c r="DB113" s="139">
        <v>44664</v>
      </c>
      <c r="DC113">
        <v>4</v>
      </c>
      <c r="DD113">
        <v>16</v>
      </c>
      <c r="DE113" s="139">
        <v>44662</v>
      </c>
      <c r="DF113" t="s">
        <v>11771</v>
      </c>
      <c r="DG113" t="s">
        <v>11727</v>
      </c>
      <c r="DH113" t="s">
        <v>5986</v>
      </c>
      <c r="DI113" t="s">
        <v>9947</v>
      </c>
      <c r="DJ113" t="s">
        <v>6730</v>
      </c>
      <c r="DK113" t="s">
        <v>252</v>
      </c>
      <c r="DL113" t="s">
        <v>9800</v>
      </c>
      <c r="DM113" t="s">
        <v>16</v>
      </c>
      <c r="DN113" t="s">
        <v>16</v>
      </c>
      <c r="DO113" t="s">
        <v>2051</v>
      </c>
      <c r="DP113" t="s">
        <v>16</v>
      </c>
      <c r="DQ113" t="s">
        <v>8192</v>
      </c>
      <c r="DR113" t="s">
        <v>10369</v>
      </c>
      <c r="DS113" t="s">
        <v>8193</v>
      </c>
      <c r="DT113" t="s">
        <v>10935</v>
      </c>
      <c r="EC113" s="66"/>
    </row>
    <row r="114" spans="1:133" x14ac:dyDescent="0.25">
      <c r="A114">
        <v>357</v>
      </c>
      <c r="B114" s="7">
        <v>44663</v>
      </c>
      <c r="C114" t="s">
        <v>189</v>
      </c>
      <c r="D114" t="s">
        <v>189</v>
      </c>
      <c r="E114" t="s">
        <v>3774</v>
      </c>
      <c r="F114" t="s">
        <v>199</v>
      </c>
      <c r="G114" t="s">
        <v>354</v>
      </c>
      <c r="H114" t="s">
        <v>1882</v>
      </c>
      <c r="I114">
        <v>1</v>
      </c>
      <c r="J114" t="s">
        <v>480</v>
      </c>
      <c r="K114" t="s">
        <v>91</v>
      </c>
      <c r="L114" t="s">
        <v>100</v>
      </c>
      <c r="M114">
        <v>3</v>
      </c>
      <c r="N114" t="s">
        <v>13</v>
      </c>
      <c r="O114" t="s">
        <v>481</v>
      </c>
      <c r="P114" t="s">
        <v>482</v>
      </c>
      <c r="Q114" t="s">
        <v>483</v>
      </c>
      <c r="R114" t="s">
        <v>483</v>
      </c>
      <c r="S114">
        <v>35</v>
      </c>
      <c r="T114" t="s">
        <v>32</v>
      </c>
      <c r="U114" t="s">
        <v>16</v>
      </c>
      <c r="V114" t="s">
        <v>6282</v>
      </c>
      <c r="W114" t="s">
        <v>189</v>
      </c>
      <c r="X114" t="s">
        <v>189</v>
      </c>
      <c r="Y114" t="s">
        <v>4341</v>
      </c>
      <c r="Z114" t="s">
        <v>16</v>
      </c>
      <c r="AA114" t="s">
        <v>16</v>
      </c>
      <c r="AB114" t="s">
        <v>4357</v>
      </c>
      <c r="AC114" t="s">
        <v>6310</v>
      </c>
      <c r="AD114" t="s">
        <v>484</v>
      </c>
      <c r="AE114" t="s">
        <v>91</v>
      </c>
      <c r="AF114" t="s">
        <v>16</v>
      </c>
      <c r="AG114" t="s">
        <v>67</v>
      </c>
      <c r="AH114" t="s">
        <v>485</v>
      </c>
      <c r="AI114" t="s">
        <v>16</v>
      </c>
      <c r="AJ114" t="s">
        <v>16</v>
      </c>
      <c r="AK114" t="s">
        <v>16</v>
      </c>
      <c r="AL114">
        <v>10000</v>
      </c>
      <c r="AM114">
        <v>3</v>
      </c>
      <c r="AN114">
        <v>19.100000000000001</v>
      </c>
      <c r="AO114">
        <v>23.510999999999999</v>
      </c>
      <c r="AP114" t="s">
        <v>240</v>
      </c>
      <c r="AQ114" t="s">
        <v>5653</v>
      </c>
      <c r="AR114" t="s">
        <v>9682</v>
      </c>
      <c r="AS114" t="s">
        <v>32</v>
      </c>
      <c r="AT114" t="s">
        <v>4840</v>
      </c>
      <c r="AU114" t="s">
        <v>6824</v>
      </c>
      <c r="AV114" t="s">
        <v>9857</v>
      </c>
      <c r="AW114" t="s">
        <v>11498</v>
      </c>
      <c r="AX114" t="s">
        <v>5984</v>
      </c>
      <c r="AY114" t="s">
        <v>16</v>
      </c>
      <c r="AZ114" t="s">
        <v>5539</v>
      </c>
      <c r="BA114" t="s">
        <v>479</v>
      </c>
      <c r="BB114" t="s">
        <v>9858</v>
      </c>
      <c r="BC114" t="s">
        <v>4465</v>
      </c>
      <c r="BD114" t="s">
        <v>4501</v>
      </c>
      <c r="BE114" t="s">
        <v>4727</v>
      </c>
      <c r="BF114" t="s">
        <v>4497</v>
      </c>
      <c r="BG114" t="s">
        <v>189</v>
      </c>
      <c r="BH114" t="s">
        <v>189</v>
      </c>
      <c r="BI114" t="s">
        <v>2410</v>
      </c>
      <c r="BJ114">
        <v>99.65</v>
      </c>
      <c r="BK114" t="s">
        <v>6282</v>
      </c>
      <c r="BL114" s="7">
        <v>44672</v>
      </c>
      <c r="BM114" s="7">
        <v>44855</v>
      </c>
      <c r="BN114" t="s">
        <v>6240</v>
      </c>
      <c r="BO114" t="s">
        <v>5059</v>
      </c>
      <c r="BP114" t="s">
        <v>16</v>
      </c>
      <c r="BQ114" t="s">
        <v>189</v>
      </c>
      <c r="BR114" s="7">
        <v>45768</v>
      </c>
      <c r="BS114" t="s">
        <v>2414</v>
      </c>
      <c r="BT114" t="s">
        <v>3774</v>
      </c>
      <c r="BU114" t="s">
        <v>189</v>
      </c>
      <c r="BV114" t="s">
        <v>189</v>
      </c>
      <c r="BW114" t="s">
        <v>189</v>
      </c>
      <c r="BX114" t="s">
        <v>16</v>
      </c>
      <c r="BY114" t="s">
        <v>189</v>
      </c>
      <c r="BZ114" t="s">
        <v>16</v>
      </c>
      <c r="CA114" t="s">
        <v>189</v>
      </c>
      <c r="CB114" t="s">
        <v>9344</v>
      </c>
      <c r="CC114" t="s">
        <v>189</v>
      </c>
      <c r="CD114" t="s">
        <v>16</v>
      </c>
      <c r="CE114" t="s">
        <v>16</v>
      </c>
      <c r="CF114" t="s">
        <v>199</v>
      </c>
      <c r="CG114" t="s">
        <v>16</v>
      </c>
      <c r="CH114" t="s">
        <v>1695</v>
      </c>
      <c r="CI114">
        <v>1</v>
      </c>
      <c r="CJ114">
        <v>1</v>
      </c>
      <c r="CK114">
        <v>1</v>
      </c>
      <c r="CL114" t="s">
        <v>6307</v>
      </c>
      <c r="CM114">
        <v>22018</v>
      </c>
      <c r="CN114" t="s">
        <v>16</v>
      </c>
      <c r="CO114" t="s">
        <v>480</v>
      </c>
      <c r="CP114" t="s">
        <v>6875</v>
      </c>
      <c r="CQ114" t="s">
        <v>189</v>
      </c>
      <c r="CR114" t="s">
        <v>16</v>
      </c>
      <c r="CS114" s="7"/>
      <c r="CT114" s="7">
        <v>41849</v>
      </c>
      <c r="CU114" t="s">
        <v>29</v>
      </c>
      <c r="CV114" t="s">
        <v>16</v>
      </c>
      <c r="CW114" t="s">
        <v>6307</v>
      </c>
      <c r="CX114" t="s">
        <v>189</v>
      </c>
      <c r="CY114" t="s">
        <v>6307</v>
      </c>
      <c r="CZ114" t="s">
        <v>189</v>
      </c>
      <c r="DA114">
        <v>2022</v>
      </c>
      <c r="DB114" s="139">
        <v>44663</v>
      </c>
      <c r="DC114">
        <v>4</v>
      </c>
      <c r="DD114">
        <v>16</v>
      </c>
      <c r="DE114" s="139">
        <v>44662</v>
      </c>
      <c r="DF114" t="s">
        <v>11771</v>
      </c>
      <c r="DG114" t="s">
        <v>11727</v>
      </c>
      <c r="DH114" t="s">
        <v>5986</v>
      </c>
      <c r="DI114" t="s">
        <v>9874</v>
      </c>
      <c r="DJ114" t="s">
        <v>6730</v>
      </c>
      <c r="DK114" t="s">
        <v>252</v>
      </c>
      <c r="DL114" t="s">
        <v>9800</v>
      </c>
      <c r="DM114" t="s">
        <v>484</v>
      </c>
      <c r="DN114" t="s">
        <v>16</v>
      </c>
      <c r="DO114" t="s">
        <v>2051</v>
      </c>
      <c r="DP114" t="s">
        <v>16</v>
      </c>
      <c r="DQ114" t="s">
        <v>8196</v>
      </c>
      <c r="DR114" t="s">
        <v>10372</v>
      </c>
      <c r="DS114" t="s">
        <v>8197</v>
      </c>
      <c r="DT114" t="s">
        <v>10936</v>
      </c>
      <c r="EC114" s="66"/>
    </row>
    <row r="115" spans="1:133" x14ac:dyDescent="0.25">
      <c r="A115">
        <v>356</v>
      </c>
      <c r="B115" s="7">
        <v>44649</v>
      </c>
      <c r="C115" t="s">
        <v>189</v>
      </c>
      <c r="D115" t="s">
        <v>189</v>
      </c>
      <c r="E115" t="s">
        <v>487</v>
      </c>
      <c r="F115" t="s">
        <v>181</v>
      </c>
      <c r="G115" t="s">
        <v>354</v>
      </c>
      <c r="H115" t="s">
        <v>1882</v>
      </c>
      <c r="I115">
        <v>1</v>
      </c>
      <c r="J115" t="s">
        <v>350</v>
      </c>
      <c r="K115" t="s">
        <v>11</v>
      </c>
      <c r="L115" t="s">
        <v>100</v>
      </c>
      <c r="M115">
        <v>2</v>
      </c>
      <c r="N115" t="s">
        <v>65</v>
      </c>
      <c r="O115" t="s">
        <v>488</v>
      </c>
      <c r="P115" t="s">
        <v>489</v>
      </c>
      <c r="Q115" t="s">
        <v>488</v>
      </c>
      <c r="R115" t="s">
        <v>16</v>
      </c>
      <c r="S115">
        <v>20</v>
      </c>
      <c r="T115" t="s">
        <v>15</v>
      </c>
      <c r="U115" t="s">
        <v>4347</v>
      </c>
      <c r="V115" t="s">
        <v>6282</v>
      </c>
      <c r="W115" t="s">
        <v>879</v>
      </c>
      <c r="X115" t="s">
        <v>189</v>
      </c>
      <c r="Y115" t="s">
        <v>1925</v>
      </c>
      <c r="Z115" t="s">
        <v>16</v>
      </c>
      <c r="AA115" t="s">
        <v>16</v>
      </c>
      <c r="AB115" t="s">
        <v>16</v>
      </c>
      <c r="AC115" t="s">
        <v>6310</v>
      </c>
      <c r="AD115" t="s">
        <v>353</v>
      </c>
      <c r="AE115" t="s">
        <v>11</v>
      </c>
      <c r="AF115" t="s">
        <v>16</v>
      </c>
      <c r="AG115" t="s">
        <v>74</v>
      </c>
      <c r="AH115" t="s">
        <v>292</v>
      </c>
      <c r="AI115" t="s">
        <v>16</v>
      </c>
      <c r="AJ115" t="s">
        <v>16</v>
      </c>
      <c r="AK115" t="s">
        <v>16</v>
      </c>
      <c r="AL115">
        <v>5000</v>
      </c>
      <c r="AM115">
        <v>2</v>
      </c>
      <c r="AN115">
        <v>12.73</v>
      </c>
      <c r="AO115">
        <v>15.654</v>
      </c>
      <c r="AP115" t="s">
        <v>354</v>
      </c>
      <c r="AQ115" t="s">
        <v>5653</v>
      </c>
      <c r="AR115" t="s">
        <v>9678</v>
      </c>
      <c r="AS115" t="s">
        <v>15</v>
      </c>
      <c r="AT115" t="s">
        <v>9802</v>
      </c>
      <c r="AU115" t="s">
        <v>9873</v>
      </c>
      <c r="AV115" t="s">
        <v>9857</v>
      </c>
      <c r="AW115" t="s">
        <v>11556</v>
      </c>
      <c r="AX115" t="s">
        <v>5992</v>
      </c>
      <c r="AY115" t="s">
        <v>16</v>
      </c>
      <c r="AZ115" t="s">
        <v>355</v>
      </c>
      <c r="BA115" t="s">
        <v>486</v>
      </c>
      <c r="BB115" t="s">
        <v>9852</v>
      </c>
      <c r="BC115" t="s">
        <v>4347</v>
      </c>
      <c r="BD115" t="s">
        <v>4504</v>
      </c>
      <c r="BE115" t="s">
        <v>4729</v>
      </c>
      <c r="BF115" t="s">
        <v>4496</v>
      </c>
      <c r="BG115" t="s">
        <v>189</v>
      </c>
      <c r="BH115" t="s">
        <v>189</v>
      </c>
      <c r="BI115" t="s">
        <v>2410</v>
      </c>
      <c r="BJ115">
        <v>100</v>
      </c>
      <c r="BK115" t="s">
        <v>6282</v>
      </c>
      <c r="BL115" s="7">
        <v>44658</v>
      </c>
      <c r="BM115" s="7">
        <v>44841</v>
      </c>
      <c r="BN115" t="s">
        <v>6242</v>
      </c>
      <c r="BO115" t="s">
        <v>5041</v>
      </c>
      <c r="BP115" t="s">
        <v>16</v>
      </c>
      <c r="BQ115" t="s">
        <v>189</v>
      </c>
      <c r="BR115" s="7">
        <v>48311</v>
      </c>
      <c r="BS115" t="s">
        <v>2414</v>
      </c>
      <c r="BT115" t="s">
        <v>2983</v>
      </c>
      <c r="BU115" t="s">
        <v>137</v>
      </c>
      <c r="BV115" t="s">
        <v>189</v>
      </c>
      <c r="BW115" t="s">
        <v>189</v>
      </c>
      <c r="BX115" t="s">
        <v>16</v>
      </c>
      <c r="BY115" t="s">
        <v>189</v>
      </c>
      <c r="BZ115" t="s">
        <v>16</v>
      </c>
      <c r="CA115" t="s">
        <v>189</v>
      </c>
      <c r="CB115" t="s">
        <v>9344</v>
      </c>
      <c r="CC115" t="s">
        <v>189</v>
      </c>
      <c r="CD115" t="s">
        <v>16</v>
      </c>
      <c r="CE115" t="s">
        <v>16</v>
      </c>
      <c r="CF115" t="s">
        <v>16</v>
      </c>
      <c r="CG115" t="s">
        <v>16</v>
      </c>
      <c r="CH115" t="s">
        <v>4806</v>
      </c>
      <c r="CI115">
        <v>1</v>
      </c>
      <c r="CJ115">
        <v>1</v>
      </c>
      <c r="CK115">
        <v>1</v>
      </c>
      <c r="CL115" t="s">
        <v>6307</v>
      </c>
      <c r="CM115">
        <v>22017</v>
      </c>
      <c r="CN115" t="s">
        <v>16</v>
      </c>
      <c r="CO115" t="s">
        <v>350</v>
      </c>
      <c r="CP115" t="s">
        <v>9684</v>
      </c>
      <c r="CQ115" t="s">
        <v>189</v>
      </c>
      <c r="CR115" t="s">
        <v>16</v>
      </c>
      <c r="CS115" s="7"/>
      <c r="CT115" s="7">
        <v>43060</v>
      </c>
      <c r="CU115" t="s">
        <v>29</v>
      </c>
      <c r="CV115" t="s">
        <v>16</v>
      </c>
      <c r="CW115" t="s">
        <v>6307</v>
      </c>
      <c r="CX115" t="s">
        <v>189</v>
      </c>
      <c r="CY115" t="s">
        <v>6307</v>
      </c>
      <c r="CZ115" t="s">
        <v>189</v>
      </c>
      <c r="DA115">
        <v>2022</v>
      </c>
      <c r="DB115" s="139">
        <v>44649</v>
      </c>
      <c r="DC115">
        <v>3</v>
      </c>
      <c r="DD115">
        <v>14</v>
      </c>
      <c r="DE115" s="139">
        <v>44648</v>
      </c>
      <c r="DF115" t="s">
        <v>11778</v>
      </c>
      <c r="DG115" t="s">
        <v>11780</v>
      </c>
      <c r="DH115" t="s">
        <v>5991</v>
      </c>
      <c r="DI115" t="s">
        <v>9947</v>
      </c>
      <c r="DJ115" t="s">
        <v>6730</v>
      </c>
      <c r="DK115" t="s">
        <v>188</v>
      </c>
      <c r="DL115" t="s">
        <v>16</v>
      </c>
      <c r="DM115" t="s">
        <v>16</v>
      </c>
      <c r="DN115" t="s">
        <v>16</v>
      </c>
      <c r="DO115" t="s">
        <v>2051</v>
      </c>
      <c r="DP115" t="s">
        <v>16</v>
      </c>
      <c r="DQ115" t="s">
        <v>8233</v>
      </c>
      <c r="DR115" t="s">
        <v>10380</v>
      </c>
      <c r="DS115" t="s">
        <v>8234</v>
      </c>
      <c r="DT115" t="s">
        <v>10937</v>
      </c>
      <c r="EC115" s="66"/>
    </row>
    <row r="116" spans="1:133" x14ac:dyDescent="0.25">
      <c r="A116">
        <v>355</v>
      </c>
      <c r="B116" s="7">
        <v>44644</v>
      </c>
      <c r="C116" t="s">
        <v>9911</v>
      </c>
      <c r="D116" t="s">
        <v>189</v>
      </c>
      <c r="E116" t="s">
        <v>491</v>
      </c>
      <c r="F116" t="s">
        <v>199</v>
      </c>
      <c r="G116" t="s">
        <v>354</v>
      </c>
      <c r="H116" t="s">
        <v>1880</v>
      </c>
      <c r="I116">
        <v>4</v>
      </c>
      <c r="J116" t="s">
        <v>492</v>
      </c>
      <c r="K116" t="s">
        <v>91</v>
      </c>
      <c r="L116" t="s">
        <v>100</v>
      </c>
      <c r="M116">
        <v>2.5</v>
      </c>
      <c r="N116" t="s">
        <v>13</v>
      </c>
      <c r="O116" t="s">
        <v>33</v>
      </c>
      <c r="P116" t="s">
        <v>493</v>
      </c>
      <c r="Q116" t="s">
        <v>33</v>
      </c>
      <c r="R116" t="s">
        <v>16</v>
      </c>
      <c r="S116">
        <v>10</v>
      </c>
      <c r="T116" t="s">
        <v>15</v>
      </c>
      <c r="U116" t="s">
        <v>5514</v>
      </c>
      <c r="V116" t="s">
        <v>6282</v>
      </c>
      <c r="W116" t="s">
        <v>189</v>
      </c>
      <c r="X116" t="s">
        <v>189</v>
      </c>
      <c r="Y116" t="s">
        <v>1925</v>
      </c>
      <c r="Z116" t="s">
        <v>411</v>
      </c>
      <c r="AA116" t="s">
        <v>16</v>
      </c>
      <c r="AB116" t="s">
        <v>16</v>
      </c>
      <c r="AC116" t="s">
        <v>6310</v>
      </c>
      <c r="AD116" t="s">
        <v>494</v>
      </c>
      <c r="AE116" t="s">
        <v>1949</v>
      </c>
      <c r="AF116" t="s">
        <v>1926</v>
      </c>
      <c r="AG116" t="s">
        <v>136</v>
      </c>
      <c r="AH116" t="s">
        <v>16</v>
      </c>
      <c r="AI116" t="s">
        <v>16</v>
      </c>
      <c r="AJ116" t="s">
        <v>16</v>
      </c>
      <c r="AK116" t="s">
        <v>16</v>
      </c>
      <c r="AL116">
        <v>19500</v>
      </c>
      <c r="AM116">
        <v>2.5</v>
      </c>
      <c r="AN116">
        <v>15.92</v>
      </c>
      <c r="AO116">
        <v>19.559999999999999</v>
      </c>
      <c r="AP116" t="s">
        <v>184</v>
      </c>
      <c r="AQ116" t="s">
        <v>6744</v>
      </c>
      <c r="AR116" t="s">
        <v>9726</v>
      </c>
      <c r="AS116" t="s">
        <v>15</v>
      </c>
      <c r="AT116" t="s">
        <v>4840</v>
      </c>
      <c r="AU116" t="s">
        <v>6824</v>
      </c>
      <c r="AV116" t="s">
        <v>9857</v>
      </c>
      <c r="AW116" t="s">
        <v>11556</v>
      </c>
      <c r="AX116" t="s">
        <v>5992</v>
      </c>
      <c r="AY116" t="s">
        <v>4723</v>
      </c>
      <c r="AZ116" t="s">
        <v>496</v>
      </c>
      <c r="BA116" t="s">
        <v>490</v>
      </c>
      <c r="BB116" t="s">
        <v>9852</v>
      </c>
      <c r="BC116" t="s">
        <v>5514</v>
      </c>
      <c r="BD116" t="s">
        <v>4518</v>
      </c>
      <c r="BE116" t="s">
        <v>4727</v>
      </c>
      <c r="BF116" t="s">
        <v>4497</v>
      </c>
      <c r="BG116" t="s">
        <v>189</v>
      </c>
      <c r="BH116" t="s">
        <v>189</v>
      </c>
      <c r="BI116" t="s">
        <v>2410</v>
      </c>
      <c r="BJ116">
        <v>100</v>
      </c>
      <c r="BK116" t="s">
        <v>6282</v>
      </c>
      <c r="BL116" s="7">
        <v>44650</v>
      </c>
      <c r="BM116" s="7">
        <v>44834</v>
      </c>
      <c r="BN116" t="s">
        <v>6241</v>
      </c>
      <c r="BO116" t="s">
        <v>5060</v>
      </c>
      <c r="BP116" t="s">
        <v>16</v>
      </c>
      <c r="BQ116" t="s">
        <v>189</v>
      </c>
      <c r="BR116" s="7">
        <v>45746</v>
      </c>
      <c r="BS116" t="s">
        <v>2414</v>
      </c>
      <c r="BT116" t="s">
        <v>3863</v>
      </c>
      <c r="BU116" t="s">
        <v>2816</v>
      </c>
      <c r="BV116" t="s">
        <v>189</v>
      </c>
      <c r="BW116" t="s">
        <v>189</v>
      </c>
      <c r="BX116" t="s">
        <v>16</v>
      </c>
      <c r="BY116" t="s">
        <v>189</v>
      </c>
      <c r="BZ116" t="s">
        <v>16</v>
      </c>
      <c r="CA116" t="s">
        <v>189</v>
      </c>
      <c r="CB116" t="s">
        <v>9344</v>
      </c>
      <c r="CC116" t="s">
        <v>189</v>
      </c>
      <c r="CD116" t="s">
        <v>16</v>
      </c>
      <c r="CE116" t="s">
        <v>16</v>
      </c>
      <c r="CF116" t="s">
        <v>16</v>
      </c>
      <c r="CG116" t="s">
        <v>16</v>
      </c>
      <c r="CH116" t="s">
        <v>4854</v>
      </c>
      <c r="CI116">
        <v>1</v>
      </c>
      <c r="CJ116">
        <v>1</v>
      </c>
      <c r="CK116">
        <v>1</v>
      </c>
      <c r="CL116" t="s">
        <v>6307</v>
      </c>
      <c r="CM116">
        <v>22016</v>
      </c>
      <c r="CN116" t="s">
        <v>16</v>
      </c>
      <c r="CO116" t="s">
        <v>492</v>
      </c>
      <c r="CP116" t="s">
        <v>16</v>
      </c>
      <c r="CQ116" t="s">
        <v>189</v>
      </c>
      <c r="CR116" t="s">
        <v>414</v>
      </c>
      <c r="CS116" s="7"/>
      <c r="CT116" s="7">
        <v>42684</v>
      </c>
      <c r="CU116" t="s">
        <v>17</v>
      </c>
      <c r="CV116" t="s">
        <v>17</v>
      </c>
      <c r="CW116" t="s">
        <v>6307</v>
      </c>
      <c r="CX116" t="s">
        <v>189</v>
      </c>
      <c r="CY116" t="s">
        <v>6307</v>
      </c>
      <c r="CZ116" t="s">
        <v>189</v>
      </c>
      <c r="DA116">
        <v>2022</v>
      </c>
      <c r="DB116" s="139">
        <v>44644</v>
      </c>
      <c r="DC116">
        <v>3</v>
      </c>
      <c r="DD116">
        <v>13</v>
      </c>
      <c r="DE116" s="139">
        <v>44641</v>
      </c>
      <c r="DF116" t="s">
        <v>11787</v>
      </c>
      <c r="DG116" t="s">
        <v>11780</v>
      </c>
      <c r="DH116" t="s">
        <v>5993</v>
      </c>
      <c r="DI116" t="s">
        <v>9874</v>
      </c>
      <c r="DJ116" t="s">
        <v>6730</v>
      </c>
      <c r="DK116" t="s">
        <v>252</v>
      </c>
      <c r="DL116" t="s">
        <v>9800</v>
      </c>
      <c r="DM116" t="s">
        <v>16</v>
      </c>
      <c r="DN116" t="s">
        <v>16</v>
      </c>
      <c r="DO116" t="s">
        <v>2051</v>
      </c>
      <c r="DP116" t="s">
        <v>9911</v>
      </c>
      <c r="DQ116" t="s">
        <v>8246</v>
      </c>
      <c r="DR116" t="s">
        <v>10383</v>
      </c>
      <c r="DS116" t="s">
        <v>8247</v>
      </c>
      <c r="DT116" t="s">
        <v>10822</v>
      </c>
      <c r="EC116" s="66"/>
    </row>
    <row r="117" spans="1:133" x14ac:dyDescent="0.25">
      <c r="A117">
        <v>354</v>
      </c>
      <c r="B117" s="7">
        <v>44638</v>
      </c>
      <c r="C117" t="s">
        <v>189</v>
      </c>
      <c r="D117" t="s">
        <v>189</v>
      </c>
      <c r="E117" t="s">
        <v>3176</v>
      </c>
      <c r="F117" t="s">
        <v>199</v>
      </c>
      <c r="G117" t="s">
        <v>354</v>
      </c>
      <c r="H117" t="s">
        <v>1880</v>
      </c>
      <c r="I117">
        <v>1</v>
      </c>
      <c r="J117" t="s">
        <v>498</v>
      </c>
      <c r="K117" t="s">
        <v>11</v>
      </c>
      <c r="L117" t="s">
        <v>100</v>
      </c>
      <c r="M117">
        <v>1</v>
      </c>
      <c r="N117" t="s">
        <v>13</v>
      </c>
      <c r="O117" t="s">
        <v>85</v>
      </c>
      <c r="P117" t="s">
        <v>16</v>
      </c>
      <c r="Q117" t="s">
        <v>85</v>
      </c>
      <c r="R117" t="s">
        <v>16</v>
      </c>
      <c r="S117"/>
      <c r="T117" t="s">
        <v>22</v>
      </c>
      <c r="U117" t="s">
        <v>16</v>
      </c>
      <c r="V117" t="s">
        <v>6282</v>
      </c>
      <c r="W117" t="s">
        <v>189</v>
      </c>
      <c r="X117" t="s">
        <v>189</v>
      </c>
      <c r="Y117" t="s">
        <v>1925</v>
      </c>
      <c r="Z117" t="s">
        <v>16</v>
      </c>
      <c r="AA117" t="s">
        <v>4711</v>
      </c>
      <c r="AB117" t="s">
        <v>16</v>
      </c>
      <c r="AC117" t="s">
        <v>6307</v>
      </c>
      <c r="AD117" t="s">
        <v>388</v>
      </c>
      <c r="AE117" t="s">
        <v>11</v>
      </c>
      <c r="AF117" t="s">
        <v>1932</v>
      </c>
      <c r="AG117" t="s">
        <v>18</v>
      </c>
      <c r="AH117" t="s">
        <v>389</v>
      </c>
      <c r="AI117" t="s">
        <v>390</v>
      </c>
      <c r="AJ117" t="s">
        <v>311</v>
      </c>
      <c r="AK117" t="s">
        <v>6245</v>
      </c>
      <c r="AL117">
        <v>10000</v>
      </c>
      <c r="AM117">
        <v>1</v>
      </c>
      <c r="AN117">
        <v>6.36</v>
      </c>
      <c r="AO117">
        <v>7.8230000000000004</v>
      </c>
      <c r="AP117" t="s">
        <v>184</v>
      </c>
      <c r="AQ117" t="s">
        <v>6744</v>
      </c>
      <c r="AR117" t="s">
        <v>9667</v>
      </c>
      <c r="AS117" t="s">
        <v>22</v>
      </c>
      <c r="AT117" t="s">
        <v>9802</v>
      </c>
      <c r="AU117" t="s">
        <v>9873</v>
      </c>
      <c r="AV117" t="s">
        <v>9857</v>
      </c>
      <c r="AW117" t="s">
        <v>11556</v>
      </c>
      <c r="AX117" t="s">
        <v>5992</v>
      </c>
      <c r="AY117" t="s">
        <v>4723</v>
      </c>
      <c r="AZ117" t="s">
        <v>5528</v>
      </c>
      <c r="BA117" t="s">
        <v>497</v>
      </c>
      <c r="BB117" t="s">
        <v>9852</v>
      </c>
      <c r="BC117" t="s">
        <v>5972</v>
      </c>
      <c r="BD117" t="s">
        <v>4519</v>
      </c>
      <c r="BE117" t="s">
        <v>4727</v>
      </c>
      <c r="BF117" t="s">
        <v>5046</v>
      </c>
      <c r="BG117" t="s">
        <v>189</v>
      </c>
      <c r="BH117" t="s">
        <v>189</v>
      </c>
      <c r="BI117" t="s">
        <v>2410</v>
      </c>
      <c r="BJ117">
        <v>100</v>
      </c>
      <c r="BK117" t="s">
        <v>6282</v>
      </c>
      <c r="BL117" s="7">
        <v>44643</v>
      </c>
      <c r="BM117" s="7">
        <v>44827</v>
      </c>
      <c r="BN117" t="s">
        <v>6241</v>
      </c>
      <c r="BO117" t="s">
        <v>5045</v>
      </c>
      <c r="BP117" t="s">
        <v>16</v>
      </c>
      <c r="BQ117" t="s">
        <v>189</v>
      </c>
      <c r="BR117" s="7">
        <v>45739</v>
      </c>
      <c r="BS117" t="s">
        <v>2414</v>
      </c>
      <c r="BT117" t="s">
        <v>3176</v>
      </c>
      <c r="BU117" t="s">
        <v>189</v>
      </c>
      <c r="BV117" t="s">
        <v>189</v>
      </c>
      <c r="BW117" t="s">
        <v>189</v>
      </c>
      <c r="BX117" t="s">
        <v>16</v>
      </c>
      <c r="BY117" t="s">
        <v>189</v>
      </c>
      <c r="BZ117" t="s">
        <v>16</v>
      </c>
      <c r="CA117" t="s">
        <v>189</v>
      </c>
      <c r="CB117" t="s">
        <v>9344</v>
      </c>
      <c r="CC117" t="s">
        <v>189</v>
      </c>
      <c r="CD117" t="s">
        <v>16</v>
      </c>
      <c r="CE117" t="s">
        <v>16</v>
      </c>
      <c r="CF117" t="s">
        <v>16</v>
      </c>
      <c r="CG117" t="s">
        <v>16</v>
      </c>
      <c r="CH117" t="s">
        <v>2077</v>
      </c>
      <c r="CI117">
        <v>1</v>
      </c>
      <c r="CJ117">
        <v>1</v>
      </c>
      <c r="CK117">
        <v>1</v>
      </c>
      <c r="CL117" t="s">
        <v>6307</v>
      </c>
      <c r="CM117">
        <v>22015</v>
      </c>
      <c r="CN117" t="s">
        <v>7115</v>
      </c>
      <c r="CO117" t="s">
        <v>3177</v>
      </c>
      <c r="CP117" t="s">
        <v>16</v>
      </c>
      <c r="CQ117" t="s">
        <v>189</v>
      </c>
      <c r="CR117" t="s">
        <v>195</v>
      </c>
      <c r="CS117" s="7"/>
      <c r="CT117" s="7">
        <v>44638</v>
      </c>
      <c r="CU117" t="s">
        <v>17</v>
      </c>
      <c r="CV117" t="s">
        <v>17</v>
      </c>
      <c r="CW117" t="s">
        <v>6307</v>
      </c>
      <c r="CX117" t="s">
        <v>189</v>
      </c>
      <c r="CY117" t="s">
        <v>6307</v>
      </c>
      <c r="CZ117" t="s">
        <v>189</v>
      </c>
      <c r="DA117">
        <v>2022</v>
      </c>
      <c r="DB117" s="139">
        <v>44638</v>
      </c>
      <c r="DC117">
        <v>3</v>
      </c>
      <c r="DD117">
        <v>12</v>
      </c>
      <c r="DE117" s="139">
        <v>44634</v>
      </c>
      <c r="DF117" t="s">
        <v>11792</v>
      </c>
      <c r="DG117" t="s">
        <v>11780</v>
      </c>
      <c r="DH117" t="s">
        <v>5994</v>
      </c>
      <c r="DI117" t="s">
        <v>9874</v>
      </c>
      <c r="DJ117" t="s">
        <v>6730</v>
      </c>
      <c r="DK117" t="s">
        <v>188</v>
      </c>
      <c r="DL117" t="s">
        <v>16</v>
      </c>
      <c r="DM117" t="s">
        <v>16</v>
      </c>
      <c r="DN117" t="s">
        <v>16</v>
      </c>
      <c r="DO117" t="s">
        <v>2051</v>
      </c>
      <c r="DP117" t="s">
        <v>16</v>
      </c>
      <c r="DQ117" t="s">
        <v>8273</v>
      </c>
      <c r="DR117" t="s">
        <v>10387</v>
      </c>
      <c r="DS117" t="s">
        <v>8274</v>
      </c>
      <c r="DT117" t="s">
        <v>11314</v>
      </c>
      <c r="EC117" s="66"/>
    </row>
    <row r="118" spans="1:133" x14ac:dyDescent="0.25">
      <c r="A118">
        <v>353</v>
      </c>
      <c r="B118" s="7">
        <v>44634</v>
      </c>
      <c r="C118" t="s">
        <v>189</v>
      </c>
      <c r="D118" t="s">
        <v>189</v>
      </c>
      <c r="E118" t="s">
        <v>2633</v>
      </c>
      <c r="F118" t="s">
        <v>199</v>
      </c>
      <c r="G118" t="s">
        <v>354</v>
      </c>
      <c r="H118" t="s">
        <v>1882</v>
      </c>
      <c r="I118">
        <v>9</v>
      </c>
      <c r="J118" t="s">
        <v>7121</v>
      </c>
      <c r="K118" t="s">
        <v>500</v>
      </c>
      <c r="L118" t="s">
        <v>100</v>
      </c>
      <c r="M118">
        <v>4</v>
      </c>
      <c r="N118" t="s">
        <v>13</v>
      </c>
      <c r="O118" t="s">
        <v>501</v>
      </c>
      <c r="P118" t="s">
        <v>502</v>
      </c>
      <c r="Q118" t="s">
        <v>503</v>
      </c>
      <c r="R118" t="s">
        <v>503</v>
      </c>
      <c r="S118">
        <v>40</v>
      </c>
      <c r="T118" t="s">
        <v>15</v>
      </c>
      <c r="U118" t="s">
        <v>16</v>
      </c>
      <c r="V118" t="s">
        <v>6282</v>
      </c>
      <c r="W118" t="s">
        <v>189</v>
      </c>
      <c r="X118" t="s">
        <v>189</v>
      </c>
      <c r="Y118" t="s">
        <v>4341</v>
      </c>
      <c r="Z118" t="s">
        <v>16</v>
      </c>
      <c r="AA118" t="s">
        <v>16</v>
      </c>
      <c r="AB118" t="s">
        <v>16</v>
      </c>
      <c r="AC118" t="s">
        <v>6310</v>
      </c>
      <c r="AD118" t="s">
        <v>259</v>
      </c>
      <c r="AE118" t="s">
        <v>1939</v>
      </c>
      <c r="AF118" t="s">
        <v>1926</v>
      </c>
      <c r="AG118" t="s">
        <v>37</v>
      </c>
      <c r="AH118" t="s">
        <v>16</v>
      </c>
      <c r="AI118" t="s">
        <v>16</v>
      </c>
      <c r="AJ118" t="s">
        <v>16</v>
      </c>
      <c r="AK118" t="s">
        <v>16</v>
      </c>
      <c r="AL118">
        <v>10000</v>
      </c>
      <c r="AM118">
        <v>4</v>
      </c>
      <c r="AN118">
        <v>25.46</v>
      </c>
      <c r="AO118">
        <v>31.32</v>
      </c>
      <c r="AP118" t="s">
        <v>260</v>
      </c>
      <c r="AQ118" t="s">
        <v>5653</v>
      </c>
      <c r="AR118" t="s">
        <v>9678</v>
      </c>
      <c r="AS118" t="s">
        <v>15</v>
      </c>
      <c r="AT118" t="s">
        <v>4840</v>
      </c>
      <c r="AU118" t="s">
        <v>6826</v>
      </c>
      <c r="AV118" t="s">
        <v>9857</v>
      </c>
      <c r="AW118" t="s">
        <v>11556</v>
      </c>
      <c r="AX118" t="s">
        <v>5992</v>
      </c>
      <c r="AY118" t="s">
        <v>16</v>
      </c>
      <c r="AZ118" t="s">
        <v>262</v>
      </c>
      <c r="BA118" t="s">
        <v>499</v>
      </c>
      <c r="BB118" t="s">
        <v>9852</v>
      </c>
      <c r="BC118" t="s">
        <v>4465</v>
      </c>
      <c r="BD118" t="s">
        <v>4502</v>
      </c>
      <c r="BE118" t="s">
        <v>4727</v>
      </c>
      <c r="BF118" t="s">
        <v>4497</v>
      </c>
      <c r="BG118" t="s">
        <v>189</v>
      </c>
      <c r="BH118" t="s">
        <v>189</v>
      </c>
      <c r="BI118" t="s">
        <v>2410</v>
      </c>
      <c r="BJ118">
        <v>99.766999999999996</v>
      </c>
      <c r="BK118" t="s">
        <v>6282</v>
      </c>
      <c r="BL118" s="7">
        <v>44641</v>
      </c>
      <c r="BM118" s="7">
        <v>44825</v>
      </c>
      <c r="BN118" t="s">
        <v>6241</v>
      </c>
      <c r="BO118" t="s">
        <v>5024</v>
      </c>
      <c r="BP118" t="s">
        <v>16</v>
      </c>
      <c r="BQ118" t="s">
        <v>4853</v>
      </c>
      <c r="BR118" s="7">
        <v>45737</v>
      </c>
      <c r="BS118" t="s">
        <v>2414</v>
      </c>
      <c r="BT118" t="s">
        <v>2633</v>
      </c>
      <c r="BU118" t="s">
        <v>189</v>
      </c>
      <c r="BV118" t="s">
        <v>189</v>
      </c>
      <c r="BW118" t="s">
        <v>189</v>
      </c>
      <c r="BX118" t="s">
        <v>16</v>
      </c>
      <c r="BY118" t="s">
        <v>189</v>
      </c>
      <c r="BZ118" t="s">
        <v>16</v>
      </c>
      <c r="CA118" t="s">
        <v>189</v>
      </c>
      <c r="CB118" t="s">
        <v>9344</v>
      </c>
      <c r="CC118" t="s">
        <v>189</v>
      </c>
      <c r="CD118" t="s">
        <v>16</v>
      </c>
      <c r="CE118" t="s">
        <v>16</v>
      </c>
      <c r="CF118" t="s">
        <v>199</v>
      </c>
      <c r="CG118" t="s">
        <v>16</v>
      </c>
      <c r="CH118" t="s">
        <v>4856</v>
      </c>
      <c r="CI118">
        <v>1</v>
      </c>
      <c r="CJ118">
        <v>1</v>
      </c>
      <c r="CK118">
        <v>1</v>
      </c>
      <c r="CL118" t="s">
        <v>6307</v>
      </c>
      <c r="CM118">
        <v>22014</v>
      </c>
      <c r="CN118" t="s">
        <v>16</v>
      </c>
      <c r="CO118" t="s">
        <v>255</v>
      </c>
      <c r="CP118" t="s">
        <v>9679</v>
      </c>
      <c r="CQ118" t="s">
        <v>189</v>
      </c>
      <c r="CR118" t="s">
        <v>16</v>
      </c>
      <c r="CS118" s="7"/>
      <c r="CT118" s="7">
        <v>32763</v>
      </c>
      <c r="CU118" t="s">
        <v>29</v>
      </c>
      <c r="CV118" t="s">
        <v>29</v>
      </c>
      <c r="CW118" t="s">
        <v>6307</v>
      </c>
      <c r="CX118" t="s">
        <v>189</v>
      </c>
      <c r="CY118" t="s">
        <v>6307</v>
      </c>
      <c r="CZ118" t="s">
        <v>189</v>
      </c>
      <c r="DA118">
        <v>2022</v>
      </c>
      <c r="DB118" s="139">
        <v>44634</v>
      </c>
      <c r="DC118">
        <v>3</v>
      </c>
      <c r="DD118">
        <v>12</v>
      </c>
      <c r="DE118" s="139">
        <v>44634</v>
      </c>
      <c r="DF118" t="s">
        <v>11792</v>
      </c>
      <c r="DG118" t="s">
        <v>11780</v>
      </c>
      <c r="DH118" t="s">
        <v>5994</v>
      </c>
      <c r="DI118" t="s">
        <v>9874</v>
      </c>
      <c r="DJ118" t="s">
        <v>6730</v>
      </c>
      <c r="DK118" t="s">
        <v>252</v>
      </c>
      <c r="DL118" t="s">
        <v>9800</v>
      </c>
      <c r="DM118" t="s">
        <v>16</v>
      </c>
      <c r="DN118" t="s">
        <v>16</v>
      </c>
      <c r="DO118" t="s">
        <v>2051</v>
      </c>
      <c r="DP118" t="s">
        <v>16</v>
      </c>
      <c r="DQ118" t="s">
        <v>8287</v>
      </c>
      <c r="DR118" t="s">
        <v>10390</v>
      </c>
      <c r="DS118" t="s">
        <v>8290</v>
      </c>
      <c r="DT118" t="s">
        <v>10941</v>
      </c>
      <c r="EC118" s="66"/>
    </row>
    <row r="119" spans="1:133" x14ac:dyDescent="0.25">
      <c r="A119">
        <v>352</v>
      </c>
      <c r="B119" s="7">
        <v>44628</v>
      </c>
      <c r="C119" t="s">
        <v>189</v>
      </c>
      <c r="D119" t="s">
        <v>189</v>
      </c>
      <c r="E119" t="s">
        <v>3956</v>
      </c>
      <c r="F119" t="s">
        <v>199</v>
      </c>
      <c r="G119" t="s">
        <v>354</v>
      </c>
      <c r="H119" t="s">
        <v>1880</v>
      </c>
      <c r="I119">
        <v>1</v>
      </c>
      <c r="J119" t="s">
        <v>505</v>
      </c>
      <c r="K119" t="s">
        <v>11</v>
      </c>
      <c r="L119" t="s">
        <v>100</v>
      </c>
      <c r="M119">
        <v>0.38400000000000001</v>
      </c>
      <c r="N119" t="s">
        <v>13</v>
      </c>
      <c r="O119" t="s">
        <v>506</v>
      </c>
      <c r="P119" t="s">
        <v>16</v>
      </c>
      <c r="Q119" t="s">
        <v>506</v>
      </c>
      <c r="R119" t="s">
        <v>16</v>
      </c>
      <c r="S119"/>
      <c r="T119" t="s">
        <v>22</v>
      </c>
      <c r="U119" t="s">
        <v>16</v>
      </c>
      <c r="V119" t="s">
        <v>6282</v>
      </c>
      <c r="W119" t="s">
        <v>189</v>
      </c>
      <c r="X119" t="s">
        <v>189</v>
      </c>
      <c r="Y119" t="s">
        <v>1925</v>
      </c>
      <c r="Z119" t="s">
        <v>16</v>
      </c>
      <c r="AA119" t="s">
        <v>16</v>
      </c>
      <c r="AB119" t="s">
        <v>16</v>
      </c>
      <c r="AC119" t="s">
        <v>6307</v>
      </c>
      <c r="AD119" t="s">
        <v>507</v>
      </c>
      <c r="AE119" t="s">
        <v>11</v>
      </c>
      <c r="AF119" t="s">
        <v>1932</v>
      </c>
      <c r="AG119" t="s">
        <v>27</v>
      </c>
      <c r="AH119" t="s">
        <v>279</v>
      </c>
      <c r="AI119" t="s">
        <v>508</v>
      </c>
      <c r="AJ119" t="s">
        <v>509</v>
      </c>
      <c r="AK119" t="s">
        <v>6245</v>
      </c>
      <c r="AL119">
        <v>0</v>
      </c>
      <c r="AM119">
        <v>0.38</v>
      </c>
      <c r="AN119">
        <v>2.4300000000000002</v>
      </c>
      <c r="AO119">
        <v>3.0030000000000001</v>
      </c>
      <c r="AP119" t="s">
        <v>184</v>
      </c>
      <c r="AQ119" t="s">
        <v>6744</v>
      </c>
      <c r="AR119" t="s">
        <v>202</v>
      </c>
      <c r="AS119" t="s">
        <v>22</v>
      </c>
      <c r="AT119" t="s">
        <v>9802</v>
      </c>
      <c r="AU119" t="s">
        <v>9873</v>
      </c>
      <c r="AV119" t="s">
        <v>9857</v>
      </c>
      <c r="AW119" t="s">
        <v>11556</v>
      </c>
      <c r="AX119" t="s">
        <v>5992</v>
      </c>
      <c r="AY119" t="s">
        <v>4723</v>
      </c>
      <c r="AZ119" t="s">
        <v>5540</v>
      </c>
      <c r="BA119" t="s">
        <v>504</v>
      </c>
      <c r="BB119" t="s">
        <v>9852</v>
      </c>
      <c r="BC119" t="s">
        <v>5972</v>
      </c>
      <c r="BD119" t="s">
        <v>4520</v>
      </c>
      <c r="BE119" t="s">
        <v>4727</v>
      </c>
      <c r="BF119" t="s">
        <v>4497</v>
      </c>
      <c r="BG119" t="s">
        <v>189</v>
      </c>
      <c r="BH119" t="s">
        <v>189</v>
      </c>
      <c r="BI119" t="s">
        <v>2410</v>
      </c>
      <c r="BJ119">
        <v>100</v>
      </c>
      <c r="BK119" t="s">
        <v>6282</v>
      </c>
      <c r="BL119" s="7">
        <v>44635</v>
      </c>
      <c r="BM119" s="7">
        <v>44819</v>
      </c>
      <c r="BN119" t="s">
        <v>6241</v>
      </c>
      <c r="BO119" t="s">
        <v>5061</v>
      </c>
      <c r="BP119" t="s">
        <v>16</v>
      </c>
      <c r="BQ119" t="s">
        <v>189</v>
      </c>
      <c r="BR119" s="7">
        <v>45731</v>
      </c>
      <c r="BS119" t="s">
        <v>2414</v>
      </c>
      <c r="BT119" t="s">
        <v>3956</v>
      </c>
      <c r="BU119" t="s">
        <v>189</v>
      </c>
      <c r="BV119" t="s">
        <v>189</v>
      </c>
      <c r="BW119" t="s">
        <v>189</v>
      </c>
      <c r="BX119" t="s">
        <v>16</v>
      </c>
      <c r="BY119" t="s">
        <v>189</v>
      </c>
      <c r="BZ119" t="s">
        <v>16</v>
      </c>
      <c r="CA119" t="s">
        <v>189</v>
      </c>
      <c r="CB119" t="s">
        <v>9344</v>
      </c>
      <c r="CC119" t="s">
        <v>189</v>
      </c>
      <c r="CD119" t="s">
        <v>16</v>
      </c>
      <c r="CE119" t="s">
        <v>16</v>
      </c>
      <c r="CF119" t="s">
        <v>16</v>
      </c>
      <c r="CG119" t="s">
        <v>16</v>
      </c>
      <c r="CH119" t="s">
        <v>4855</v>
      </c>
      <c r="CI119">
        <v>1</v>
      </c>
      <c r="CJ119">
        <v>1</v>
      </c>
      <c r="CK119">
        <v>1</v>
      </c>
      <c r="CL119" t="s">
        <v>6307</v>
      </c>
      <c r="CM119">
        <v>22013</v>
      </c>
      <c r="CN119" t="s">
        <v>7115</v>
      </c>
      <c r="CO119" t="s">
        <v>3957</v>
      </c>
      <c r="CP119" t="s">
        <v>16</v>
      </c>
      <c r="CQ119" t="s">
        <v>189</v>
      </c>
      <c r="CR119" t="s">
        <v>195</v>
      </c>
      <c r="CS119" s="7"/>
      <c r="CT119" s="7">
        <v>44628</v>
      </c>
      <c r="CU119" t="s">
        <v>17</v>
      </c>
      <c r="CV119" t="s">
        <v>17</v>
      </c>
      <c r="CW119" t="s">
        <v>6307</v>
      </c>
      <c r="CX119" t="s">
        <v>189</v>
      </c>
      <c r="CY119" t="s">
        <v>6307</v>
      </c>
      <c r="CZ119" t="s">
        <v>189</v>
      </c>
      <c r="DA119">
        <v>2022</v>
      </c>
      <c r="DB119" s="139">
        <v>44628</v>
      </c>
      <c r="DC119">
        <v>3</v>
      </c>
      <c r="DD119">
        <v>11</v>
      </c>
      <c r="DE119" s="139">
        <v>44627</v>
      </c>
      <c r="DF119" t="s">
        <v>11797</v>
      </c>
      <c r="DG119" t="s">
        <v>11780</v>
      </c>
      <c r="DH119" t="s">
        <v>5995</v>
      </c>
      <c r="DI119" t="s">
        <v>9874</v>
      </c>
      <c r="DJ119" t="s">
        <v>6730</v>
      </c>
      <c r="DK119" t="s">
        <v>188</v>
      </c>
      <c r="DL119" t="s">
        <v>16</v>
      </c>
      <c r="DM119" t="s">
        <v>16</v>
      </c>
      <c r="DN119" t="s">
        <v>16</v>
      </c>
      <c r="DO119" t="s">
        <v>6766</v>
      </c>
      <c r="DP119" t="s">
        <v>16</v>
      </c>
      <c r="DQ119" t="s">
        <v>8312</v>
      </c>
      <c r="DR119" t="s">
        <v>10395</v>
      </c>
      <c r="DS119" t="s">
        <v>8313</v>
      </c>
      <c r="DT119" t="s">
        <v>11319</v>
      </c>
      <c r="EC119" s="66"/>
    </row>
    <row r="120" spans="1:133" x14ac:dyDescent="0.25">
      <c r="A120">
        <v>351</v>
      </c>
      <c r="B120" s="7">
        <v>44602</v>
      </c>
      <c r="C120" t="s">
        <v>9887</v>
      </c>
      <c r="D120" t="s">
        <v>9820</v>
      </c>
      <c r="E120" t="s">
        <v>511</v>
      </c>
      <c r="F120" t="s">
        <v>181</v>
      </c>
      <c r="G120" t="s">
        <v>354</v>
      </c>
      <c r="H120" t="s">
        <v>1882</v>
      </c>
      <c r="I120">
        <v>2</v>
      </c>
      <c r="J120" t="s">
        <v>4638</v>
      </c>
      <c r="K120" t="s">
        <v>512</v>
      </c>
      <c r="L120" t="s">
        <v>513</v>
      </c>
      <c r="M120">
        <v>20</v>
      </c>
      <c r="N120" t="s">
        <v>137</v>
      </c>
      <c r="O120" t="s">
        <v>514</v>
      </c>
      <c r="P120" t="s">
        <v>515</v>
      </c>
      <c r="Q120" t="s">
        <v>514</v>
      </c>
      <c r="R120" t="s">
        <v>16</v>
      </c>
      <c r="S120">
        <v>37</v>
      </c>
      <c r="T120" t="s">
        <v>15</v>
      </c>
      <c r="U120" t="s">
        <v>4345</v>
      </c>
      <c r="V120" t="s">
        <v>6282</v>
      </c>
      <c r="W120" t="s">
        <v>189</v>
      </c>
      <c r="X120" t="s">
        <v>189</v>
      </c>
      <c r="Y120" t="s">
        <v>1925</v>
      </c>
      <c r="Z120" t="s">
        <v>16</v>
      </c>
      <c r="AA120" t="s">
        <v>16</v>
      </c>
      <c r="AB120" t="s">
        <v>4357</v>
      </c>
      <c r="AC120" t="s">
        <v>6310</v>
      </c>
      <c r="AD120" t="s">
        <v>516</v>
      </c>
      <c r="AE120" t="s">
        <v>1950</v>
      </c>
      <c r="AF120" t="s">
        <v>16</v>
      </c>
      <c r="AG120" t="s">
        <v>129</v>
      </c>
      <c r="AH120" t="s">
        <v>16</v>
      </c>
      <c r="AI120" t="s">
        <v>16</v>
      </c>
      <c r="AJ120" t="s">
        <v>16</v>
      </c>
      <c r="AK120" t="s">
        <v>16</v>
      </c>
      <c r="AL120">
        <v>29032</v>
      </c>
      <c r="AM120">
        <v>2.56</v>
      </c>
      <c r="AN120">
        <v>16.3</v>
      </c>
      <c r="AO120">
        <v>20</v>
      </c>
      <c r="AP120" t="s">
        <v>240</v>
      </c>
      <c r="AQ120" t="s">
        <v>5653</v>
      </c>
      <c r="AR120" t="s">
        <v>9678</v>
      </c>
      <c r="AS120" t="s">
        <v>15</v>
      </c>
      <c r="AT120" t="s">
        <v>4840</v>
      </c>
      <c r="AU120" t="s">
        <v>6824</v>
      </c>
      <c r="AV120" t="s">
        <v>9857</v>
      </c>
      <c r="AW120" t="s">
        <v>11556</v>
      </c>
      <c r="AX120" t="s">
        <v>5998</v>
      </c>
      <c r="AY120" t="s">
        <v>16</v>
      </c>
      <c r="AZ120" t="s">
        <v>517</v>
      </c>
      <c r="BA120" t="s">
        <v>510</v>
      </c>
      <c r="BB120" t="s">
        <v>9853</v>
      </c>
      <c r="BC120" t="s">
        <v>4345</v>
      </c>
      <c r="BD120" t="s">
        <v>4521</v>
      </c>
      <c r="BE120" t="s">
        <v>4726</v>
      </c>
      <c r="BF120" t="s">
        <v>4496</v>
      </c>
      <c r="BG120" t="s">
        <v>189</v>
      </c>
      <c r="BH120" t="s">
        <v>189</v>
      </c>
      <c r="BI120" t="s">
        <v>2410</v>
      </c>
      <c r="BJ120">
        <v>100</v>
      </c>
      <c r="BK120" t="s">
        <v>6282</v>
      </c>
      <c r="BL120" s="7">
        <v>44609</v>
      </c>
      <c r="BM120" s="7">
        <v>44790</v>
      </c>
      <c r="BN120" t="s">
        <v>6242</v>
      </c>
      <c r="BO120" t="s">
        <v>5062</v>
      </c>
      <c r="BP120" t="s">
        <v>16</v>
      </c>
      <c r="BQ120" t="s">
        <v>189</v>
      </c>
      <c r="BR120" s="7">
        <v>45339</v>
      </c>
      <c r="BS120" t="s">
        <v>2414</v>
      </c>
      <c r="BT120" t="s">
        <v>4088</v>
      </c>
      <c r="BU120" t="s">
        <v>4089</v>
      </c>
      <c r="BV120" t="s">
        <v>189</v>
      </c>
      <c r="BW120" t="s">
        <v>189</v>
      </c>
      <c r="BX120" t="s">
        <v>16</v>
      </c>
      <c r="BY120" t="s">
        <v>189</v>
      </c>
      <c r="BZ120" t="s">
        <v>16</v>
      </c>
      <c r="CA120" t="s">
        <v>189</v>
      </c>
      <c r="CB120" t="s">
        <v>189</v>
      </c>
      <c r="CC120" t="s">
        <v>189</v>
      </c>
      <c r="CD120" t="s">
        <v>16</v>
      </c>
      <c r="CE120" t="s">
        <v>16</v>
      </c>
      <c r="CF120" t="s">
        <v>16</v>
      </c>
      <c r="CG120" t="s">
        <v>16</v>
      </c>
      <c r="CH120" t="s">
        <v>4774</v>
      </c>
      <c r="CI120">
        <v>1</v>
      </c>
      <c r="CJ120">
        <v>1</v>
      </c>
      <c r="CK120">
        <v>1</v>
      </c>
      <c r="CL120" t="s">
        <v>6307</v>
      </c>
      <c r="CM120">
        <v>22012</v>
      </c>
      <c r="CN120" t="s">
        <v>16</v>
      </c>
      <c r="CO120" t="s">
        <v>4638</v>
      </c>
      <c r="CP120" t="s">
        <v>9679</v>
      </c>
      <c r="CQ120" t="s">
        <v>9730</v>
      </c>
      <c r="CR120" t="s">
        <v>16</v>
      </c>
      <c r="CS120" s="7"/>
      <c r="CT120" s="7">
        <v>40213</v>
      </c>
      <c r="CU120" t="s">
        <v>29</v>
      </c>
      <c r="CV120" t="s">
        <v>16</v>
      </c>
      <c r="CW120" t="s">
        <v>6307</v>
      </c>
      <c r="CX120" t="s">
        <v>189</v>
      </c>
      <c r="CY120" t="s">
        <v>6307</v>
      </c>
      <c r="CZ120" t="s">
        <v>189</v>
      </c>
      <c r="DA120">
        <v>2022</v>
      </c>
      <c r="DB120" s="139">
        <v>44602</v>
      </c>
      <c r="DC120">
        <v>2</v>
      </c>
      <c r="DD120">
        <v>7</v>
      </c>
      <c r="DE120" s="139">
        <v>44599</v>
      </c>
      <c r="DF120" t="s">
        <v>11819</v>
      </c>
      <c r="DG120" t="s">
        <v>11780</v>
      </c>
      <c r="DH120" t="s">
        <v>6000</v>
      </c>
      <c r="DI120" t="s">
        <v>9874</v>
      </c>
      <c r="DJ120" t="s">
        <v>6234</v>
      </c>
      <c r="DK120" t="s">
        <v>252</v>
      </c>
      <c r="DL120" t="s">
        <v>9800</v>
      </c>
      <c r="DM120" t="s">
        <v>16</v>
      </c>
      <c r="DN120" t="s">
        <v>16</v>
      </c>
      <c r="DO120" t="s">
        <v>5505</v>
      </c>
      <c r="DP120" t="s">
        <v>9887</v>
      </c>
      <c r="DQ120" t="s">
        <v>8388</v>
      </c>
      <c r="DR120" t="s">
        <v>10410</v>
      </c>
      <c r="DS120" t="s">
        <v>8389</v>
      </c>
      <c r="DT120" t="s">
        <v>10958</v>
      </c>
      <c r="EC120" s="66"/>
    </row>
    <row r="121" spans="1:133" x14ac:dyDescent="0.25">
      <c r="A121">
        <v>350</v>
      </c>
      <c r="B121" s="7">
        <v>44585</v>
      </c>
      <c r="C121" t="s">
        <v>189</v>
      </c>
      <c r="D121" t="s">
        <v>189</v>
      </c>
      <c r="E121" t="s">
        <v>525</v>
      </c>
      <c r="F121" t="s">
        <v>181</v>
      </c>
      <c r="G121" t="s">
        <v>354</v>
      </c>
      <c r="H121" t="s">
        <v>1880</v>
      </c>
      <c r="I121">
        <v>2</v>
      </c>
      <c r="J121" t="s">
        <v>526</v>
      </c>
      <c r="K121" t="s">
        <v>11</v>
      </c>
      <c r="L121" t="s">
        <v>100</v>
      </c>
      <c r="M121">
        <v>2</v>
      </c>
      <c r="N121" t="s">
        <v>121</v>
      </c>
      <c r="O121" t="s">
        <v>36</v>
      </c>
      <c r="P121" t="s">
        <v>16</v>
      </c>
      <c r="Q121" t="s">
        <v>36</v>
      </c>
      <c r="R121" t="s">
        <v>16</v>
      </c>
      <c r="S121"/>
      <c r="T121" t="s">
        <v>32</v>
      </c>
      <c r="U121" t="s">
        <v>16</v>
      </c>
      <c r="V121" t="s">
        <v>6282</v>
      </c>
      <c r="W121" t="s">
        <v>189</v>
      </c>
      <c r="X121" t="s">
        <v>189</v>
      </c>
      <c r="Y121" t="s">
        <v>1925</v>
      </c>
      <c r="Z121" t="s">
        <v>16</v>
      </c>
      <c r="AA121" t="s">
        <v>16</v>
      </c>
      <c r="AB121" t="s">
        <v>16</v>
      </c>
      <c r="AC121" t="s">
        <v>6310</v>
      </c>
      <c r="AD121" t="s">
        <v>527</v>
      </c>
      <c r="AE121" t="s">
        <v>11</v>
      </c>
      <c r="AF121" t="s">
        <v>1926</v>
      </c>
      <c r="AG121" t="s">
        <v>67</v>
      </c>
      <c r="AH121" t="s">
        <v>430</v>
      </c>
      <c r="AI121" t="s">
        <v>16</v>
      </c>
      <c r="AJ121" t="s">
        <v>16</v>
      </c>
      <c r="AK121" t="s">
        <v>16</v>
      </c>
      <c r="AL121">
        <v>0</v>
      </c>
      <c r="AM121">
        <v>2</v>
      </c>
      <c r="AN121">
        <v>12.66</v>
      </c>
      <c r="AO121">
        <v>15.571999999999999</v>
      </c>
      <c r="AP121" t="s">
        <v>184</v>
      </c>
      <c r="AQ121" t="s">
        <v>6745</v>
      </c>
      <c r="AR121" t="s">
        <v>16</v>
      </c>
      <c r="AS121" t="s">
        <v>32</v>
      </c>
      <c r="AT121" t="s">
        <v>9802</v>
      </c>
      <c r="AU121" t="s">
        <v>9873</v>
      </c>
      <c r="AV121" t="s">
        <v>9857</v>
      </c>
      <c r="AW121" t="s">
        <v>11556</v>
      </c>
      <c r="AX121" t="s">
        <v>6003</v>
      </c>
      <c r="AY121" t="s">
        <v>4723</v>
      </c>
      <c r="AZ121" t="s">
        <v>528</v>
      </c>
      <c r="BA121" t="s">
        <v>524</v>
      </c>
      <c r="BB121" t="s">
        <v>9854</v>
      </c>
      <c r="BC121" t="s">
        <v>4465</v>
      </c>
      <c r="BD121" t="s">
        <v>4504</v>
      </c>
      <c r="BE121" t="s">
        <v>5517</v>
      </c>
      <c r="BF121" t="s">
        <v>4496</v>
      </c>
      <c r="BG121" t="s">
        <v>189</v>
      </c>
      <c r="BH121" t="s">
        <v>189</v>
      </c>
      <c r="BI121" t="s">
        <v>2410</v>
      </c>
      <c r="BJ121">
        <v>100</v>
      </c>
      <c r="BK121" t="s">
        <v>6282</v>
      </c>
      <c r="BL121" s="7">
        <v>44588</v>
      </c>
      <c r="BM121" s="7">
        <v>44768</v>
      </c>
      <c r="BN121" t="s">
        <v>6242</v>
      </c>
      <c r="BO121" t="s">
        <v>5063</v>
      </c>
      <c r="BP121" t="s">
        <v>16</v>
      </c>
      <c r="BQ121" t="s">
        <v>189</v>
      </c>
      <c r="BR121" s="7">
        <v>44952</v>
      </c>
      <c r="BS121" t="s">
        <v>2414</v>
      </c>
      <c r="BT121" t="s">
        <v>4117</v>
      </c>
      <c r="BU121" t="s">
        <v>138</v>
      </c>
      <c r="BV121" t="s">
        <v>189</v>
      </c>
      <c r="BW121" t="s">
        <v>5517</v>
      </c>
      <c r="BX121" t="s">
        <v>16</v>
      </c>
      <c r="BY121" t="s">
        <v>189</v>
      </c>
      <c r="BZ121" t="s">
        <v>16</v>
      </c>
      <c r="CA121" t="s">
        <v>189</v>
      </c>
      <c r="CB121" t="s">
        <v>9344</v>
      </c>
      <c r="CC121" t="s">
        <v>189</v>
      </c>
      <c r="CD121" t="s">
        <v>16</v>
      </c>
      <c r="CE121" t="s">
        <v>16</v>
      </c>
      <c r="CF121" t="s">
        <v>16</v>
      </c>
      <c r="CG121" t="s">
        <v>16</v>
      </c>
      <c r="CH121" t="s">
        <v>65</v>
      </c>
      <c r="CI121">
        <v>1</v>
      </c>
      <c r="CJ121">
        <v>1</v>
      </c>
      <c r="CK121">
        <v>1</v>
      </c>
      <c r="CL121" t="s">
        <v>6307</v>
      </c>
      <c r="CM121">
        <v>22010</v>
      </c>
      <c r="CN121" t="s">
        <v>16</v>
      </c>
      <c r="CO121" t="s">
        <v>526</v>
      </c>
      <c r="CP121" t="s">
        <v>16</v>
      </c>
      <c r="CQ121" t="s">
        <v>189</v>
      </c>
      <c r="CR121" t="s">
        <v>189</v>
      </c>
      <c r="CS121" s="7"/>
      <c r="CT121" s="7">
        <v>43679</v>
      </c>
      <c r="CU121" t="s">
        <v>60</v>
      </c>
      <c r="CV121" t="s">
        <v>6745</v>
      </c>
      <c r="CW121" t="s">
        <v>6307</v>
      </c>
      <c r="CX121" t="s">
        <v>189</v>
      </c>
      <c r="CY121" t="s">
        <v>6307</v>
      </c>
      <c r="CZ121" t="s">
        <v>189</v>
      </c>
      <c r="DA121">
        <v>2022</v>
      </c>
      <c r="DB121" s="139">
        <v>44585</v>
      </c>
      <c r="DC121">
        <v>1</v>
      </c>
      <c r="DD121">
        <v>5</v>
      </c>
      <c r="DE121" s="139">
        <v>44585</v>
      </c>
      <c r="DF121" t="s">
        <v>11820</v>
      </c>
      <c r="DG121" t="s">
        <v>11780</v>
      </c>
      <c r="DH121" t="s">
        <v>6002</v>
      </c>
      <c r="DI121" t="s">
        <v>9882</v>
      </c>
      <c r="DJ121" t="s">
        <v>6730</v>
      </c>
      <c r="DK121" t="s">
        <v>188</v>
      </c>
      <c r="DL121" t="s">
        <v>16</v>
      </c>
      <c r="DM121" t="s">
        <v>527</v>
      </c>
      <c r="DN121" t="s">
        <v>16</v>
      </c>
      <c r="DO121" t="s">
        <v>2051</v>
      </c>
      <c r="DP121" t="s">
        <v>16</v>
      </c>
      <c r="DQ121" t="s">
        <v>8414</v>
      </c>
      <c r="DR121" t="s">
        <v>10416</v>
      </c>
      <c r="DS121" t="s">
        <v>8415</v>
      </c>
      <c r="DT121" t="s">
        <v>11822</v>
      </c>
      <c r="EC121" s="66"/>
    </row>
    <row r="122" spans="1:133" x14ac:dyDescent="0.25">
      <c r="A122">
        <v>349</v>
      </c>
      <c r="B122" s="7">
        <v>44585</v>
      </c>
      <c r="C122" t="s">
        <v>189</v>
      </c>
      <c r="D122" t="s">
        <v>189</v>
      </c>
      <c r="E122" t="s">
        <v>4116</v>
      </c>
      <c r="F122" t="s">
        <v>199</v>
      </c>
      <c r="G122" t="s">
        <v>354</v>
      </c>
      <c r="H122" t="s">
        <v>1882</v>
      </c>
      <c r="I122">
        <v>1</v>
      </c>
      <c r="J122" t="s">
        <v>519</v>
      </c>
      <c r="K122" t="s">
        <v>520</v>
      </c>
      <c r="L122" t="s">
        <v>100</v>
      </c>
      <c r="M122">
        <v>10</v>
      </c>
      <c r="N122" t="s">
        <v>104</v>
      </c>
      <c r="O122" t="s">
        <v>449</v>
      </c>
      <c r="P122" t="s">
        <v>521</v>
      </c>
      <c r="Q122" t="s">
        <v>522</v>
      </c>
      <c r="R122" t="s">
        <v>522</v>
      </c>
      <c r="S122">
        <v>35</v>
      </c>
      <c r="T122" t="s">
        <v>32</v>
      </c>
      <c r="U122" t="s">
        <v>16</v>
      </c>
      <c r="V122" t="s">
        <v>6282</v>
      </c>
      <c r="W122" t="s">
        <v>189</v>
      </c>
      <c r="X122" t="s">
        <v>189</v>
      </c>
      <c r="Y122" t="s">
        <v>4341</v>
      </c>
      <c r="Z122" t="s">
        <v>4466</v>
      </c>
      <c r="AA122" t="s">
        <v>5463</v>
      </c>
      <c r="AB122" t="s">
        <v>16</v>
      </c>
      <c r="AC122" t="s">
        <v>6310</v>
      </c>
      <c r="AD122" t="s">
        <v>523</v>
      </c>
      <c r="AE122" t="s">
        <v>1951</v>
      </c>
      <c r="AF122" t="s">
        <v>1926</v>
      </c>
      <c r="AG122" t="s">
        <v>129</v>
      </c>
      <c r="AH122" t="s">
        <v>16</v>
      </c>
      <c r="AI122" t="s">
        <v>16</v>
      </c>
      <c r="AJ122" t="s">
        <v>16</v>
      </c>
      <c r="AK122" t="s">
        <v>16</v>
      </c>
      <c r="AL122">
        <v>33600</v>
      </c>
      <c r="AM122">
        <v>10</v>
      </c>
      <c r="AN122">
        <v>63.31</v>
      </c>
      <c r="AO122">
        <v>77.86</v>
      </c>
      <c r="AP122" t="s">
        <v>240</v>
      </c>
      <c r="AQ122" t="s">
        <v>5653</v>
      </c>
      <c r="AR122" t="s">
        <v>9682</v>
      </c>
      <c r="AS122" t="s">
        <v>32</v>
      </c>
      <c r="AT122" t="s">
        <v>4840</v>
      </c>
      <c r="AU122" t="s">
        <v>9913</v>
      </c>
      <c r="AV122" t="s">
        <v>9857</v>
      </c>
      <c r="AW122" t="s">
        <v>11556</v>
      </c>
      <c r="AX122" t="s">
        <v>6003</v>
      </c>
      <c r="AY122" t="s">
        <v>16</v>
      </c>
      <c r="AZ122" t="s">
        <v>5541</v>
      </c>
      <c r="BA122" t="s">
        <v>518</v>
      </c>
      <c r="BB122" t="s">
        <v>9854</v>
      </c>
      <c r="BC122" t="s">
        <v>4465</v>
      </c>
      <c r="BD122" t="s">
        <v>4522</v>
      </c>
      <c r="BE122" t="s">
        <v>4730</v>
      </c>
      <c r="BF122" t="s">
        <v>5542</v>
      </c>
      <c r="BG122" t="s">
        <v>189</v>
      </c>
      <c r="BH122" t="s">
        <v>189</v>
      </c>
      <c r="BI122" t="s">
        <v>2410</v>
      </c>
      <c r="BJ122">
        <v>99.944999999999993</v>
      </c>
      <c r="BK122" t="s">
        <v>6282</v>
      </c>
      <c r="BL122" s="7">
        <v>44589</v>
      </c>
      <c r="BM122" s="7">
        <v>44770</v>
      </c>
      <c r="BN122" t="s">
        <v>6240</v>
      </c>
      <c r="BO122" t="s">
        <v>5005</v>
      </c>
      <c r="BP122" t="s">
        <v>16</v>
      </c>
      <c r="BQ122" t="s">
        <v>189</v>
      </c>
      <c r="BR122" s="7">
        <v>46415</v>
      </c>
      <c r="BS122" t="s">
        <v>2414</v>
      </c>
      <c r="BT122" t="s">
        <v>4116</v>
      </c>
      <c r="BU122" t="s">
        <v>189</v>
      </c>
      <c r="BV122" t="s">
        <v>189</v>
      </c>
      <c r="BW122" t="s">
        <v>189</v>
      </c>
      <c r="BX122" t="s">
        <v>16</v>
      </c>
      <c r="BY122" t="s">
        <v>189</v>
      </c>
      <c r="BZ122" t="s">
        <v>8418</v>
      </c>
      <c r="CA122" t="s">
        <v>189</v>
      </c>
      <c r="CB122" t="s">
        <v>9344</v>
      </c>
      <c r="CC122" t="s">
        <v>189</v>
      </c>
      <c r="CD122" t="s">
        <v>16</v>
      </c>
      <c r="CE122" t="s">
        <v>16</v>
      </c>
      <c r="CF122" t="s">
        <v>199</v>
      </c>
      <c r="CG122" t="s">
        <v>16</v>
      </c>
      <c r="CH122" t="s">
        <v>4857</v>
      </c>
      <c r="CI122">
        <v>1</v>
      </c>
      <c r="CJ122">
        <v>1</v>
      </c>
      <c r="CK122">
        <v>1</v>
      </c>
      <c r="CL122" t="s">
        <v>6307</v>
      </c>
      <c r="CM122">
        <v>22011</v>
      </c>
      <c r="CN122" t="s">
        <v>16</v>
      </c>
      <c r="CO122" t="s">
        <v>519</v>
      </c>
      <c r="CP122" t="s">
        <v>7122</v>
      </c>
      <c r="CQ122" t="s">
        <v>9683</v>
      </c>
      <c r="CR122" t="s">
        <v>16</v>
      </c>
      <c r="CS122" s="7"/>
      <c r="CT122" s="7">
        <v>43063</v>
      </c>
      <c r="CU122" t="s">
        <v>29</v>
      </c>
      <c r="CV122" t="s">
        <v>16</v>
      </c>
      <c r="CW122" t="s">
        <v>6307</v>
      </c>
      <c r="CX122" t="s">
        <v>189</v>
      </c>
      <c r="CY122" t="s">
        <v>6307</v>
      </c>
      <c r="CZ122" t="s">
        <v>189</v>
      </c>
      <c r="DA122">
        <v>2022</v>
      </c>
      <c r="DB122" s="139">
        <v>44585</v>
      </c>
      <c r="DC122">
        <v>1</v>
      </c>
      <c r="DD122">
        <v>5</v>
      </c>
      <c r="DE122" s="139">
        <v>44585</v>
      </c>
      <c r="DF122" t="s">
        <v>11820</v>
      </c>
      <c r="DG122" t="s">
        <v>11780</v>
      </c>
      <c r="DH122" t="s">
        <v>6002</v>
      </c>
      <c r="DI122" t="s">
        <v>9912</v>
      </c>
      <c r="DJ122" t="s">
        <v>6730</v>
      </c>
      <c r="DK122" t="s">
        <v>252</v>
      </c>
      <c r="DL122" t="s">
        <v>9800</v>
      </c>
      <c r="DM122" t="s">
        <v>523</v>
      </c>
      <c r="DN122" t="s">
        <v>16</v>
      </c>
      <c r="DO122" t="s">
        <v>2051</v>
      </c>
      <c r="DP122" t="s">
        <v>16</v>
      </c>
      <c r="DQ122" t="s">
        <v>8419</v>
      </c>
      <c r="DR122" t="s">
        <v>10416</v>
      </c>
      <c r="DS122" t="s">
        <v>8420</v>
      </c>
      <c r="DT122" t="s">
        <v>10965</v>
      </c>
      <c r="EC122" s="66"/>
    </row>
    <row r="123" spans="1:133" x14ac:dyDescent="0.25">
      <c r="A123">
        <v>348</v>
      </c>
      <c r="B123" s="7">
        <v>44580</v>
      </c>
      <c r="C123" t="s">
        <v>9887</v>
      </c>
      <c r="D123" t="s">
        <v>189</v>
      </c>
      <c r="E123" t="s">
        <v>4154</v>
      </c>
      <c r="F123" t="s">
        <v>181</v>
      </c>
      <c r="G123" t="s">
        <v>354</v>
      </c>
      <c r="H123" t="s">
        <v>1880</v>
      </c>
      <c r="I123">
        <v>1</v>
      </c>
      <c r="J123" t="s">
        <v>544</v>
      </c>
      <c r="K123" t="s">
        <v>106</v>
      </c>
      <c r="L123" t="s">
        <v>100</v>
      </c>
      <c r="M123">
        <v>2</v>
      </c>
      <c r="N123" t="s">
        <v>13</v>
      </c>
      <c r="O123" t="s">
        <v>545</v>
      </c>
      <c r="P123" t="s">
        <v>546</v>
      </c>
      <c r="Q123" t="s">
        <v>545</v>
      </c>
      <c r="R123" t="s">
        <v>16</v>
      </c>
      <c r="S123">
        <v>40</v>
      </c>
      <c r="T123" t="s">
        <v>15</v>
      </c>
      <c r="U123" t="s">
        <v>4345</v>
      </c>
      <c r="V123" t="s">
        <v>6285</v>
      </c>
      <c r="W123" t="s">
        <v>189</v>
      </c>
      <c r="X123" t="s">
        <v>189</v>
      </c>
      <c r="Y123" t="s">
        <v>1925</v>
      </c>
      <c r="Z123" t="s">
        <v>16</v>
      </c>
      <c r="AA123" t="s">
        <v>16</v>
      </c>
      <c r="AB123" t="s">
        <v>16</v>
      </c>
      <c r="AC123" t="s">
        <v>6307</v>
      </c>
      <c r="AD123" t="s">
        <v>547</v>
      </c>
      <c r="AE123" t="s">
        <v>11</v>
      </c>
      <c r="AF123" t="s">
        <v>1929</v>
      </c>
      <c r="AG123" t="s">
        <v>27</v>
      </c>
      <c r="AH123" t="s">
        <v>548</v>
      </c>
      <c r="AI123" t="s">
        <v>16</v>
      </c>
      <c r="AJ123" t="s">
        <v>16</v>
      </c>
      <c r="AK123" t="s">
        <v>16</v>
      </c>
      <c r="AL123">
        <v>0</v>
      </c>
      <c r="AM123">
        <v>2</v>
      </c>
      <c r="AN123">
        <v>12.69</v>
      </c>
      <c r="AO123">
        <v>15.582000000000001</v>
      </c>
      <c r="AP123" t="s">
        <v>184</v>
      </c>
      <c r="AQ123" t="s">
        <v>6744</v>
      </c>
      <c r="AR123" t="s">
        <v>9726</v>
      </c>
      <c r="AS123" t="s">
        <v>15</v>
      </c>
      <c r="AT123" t="s">
        <v>4840</v>
      </c>
      <c r="AU123" t="s">
        <v>9873</v>
      </c>
      <c r="AV123" t="s">
        <v>9857</v>
      </c>
      <c r="AW123" t="s">
        <v>11556</v>
      </c>
      <c r="AX123" t="s">
        <v>6003</v>
      </c>
      <c r="AY123" t="s">
        <v>4723</v>
      </c>
      <c r="AZ123" t="s">
        <v>5545</v>
      </c>
      <c r="BA123" t="s">
        <v>543</v>
      </c>
      <c r="BB123" t="s">
        <v>9854</v>
      </c>
      <c r="BC123" t="s">
        <v>4345</v>
      </c>
      <c r="BD123" t="s">
        <v>4504</v>
      </c>
      <c r="BE123" t="s">
        <v>4727</v>
      </c>
      <c r="BF123" t="s">
        <v>4496</v>
      </c>
      <c r="BG123" t="s">
        <v>189</v>
      </c>
      <c r="BH123" t="s">
        <v>189</v>
      </c>
      <c r="BI123" t="s">
        <v>2410</v>
      </c>
      <c r="BJ123">
        <v>100</v>
      </c>
      <c r="BK123" t="s">
        <v>1048</v>
      </c>
      <c r="BL123" s="7">
        <v>44586</v>
      </c>
      <c r="BM123" s="7">
        <v>44767</v>
      </c>
      <c r="BN123" t="s">
        <v>6241</v>
      </c>
      <c r="BO123" t="s">
        <v>5064</v>
      </c>
      <c r="BP123" t="s">
        <v>16</v>
      </c>
      <c r="BQ123" t="s">
        <v>189</v>
      </c>
      <c r="BR123" s="7">
        <v>45682</v>
      </c>
      <c r="BS123" t="s">
        <v>2414</v>
      </c>
      <c r="BT123" t="s">
        <v>4154</v>
      </c>
      <c r="BU123" t="s">
        <v>189</v>
      </c>
      <c r="BV123" t="s">
        <v>189</v>
      </c>
      <c r="BW123" t="s">
        <v>189</v>
      </c>
      <c r="BX123" t="s">
        <v>16</v>
      </c>
      <c r="BY123" t="s">
        <v>189</v>
      </c>
      <c r="BZ123" t="s">
        <v>16</v>
      </c>
      <c r="CA123" t="s">
        <v>189</v>
      </c>
      <c r="CB123" t="s">
        <v>9344</v>
      </c>
      <c r="CC123" t="s">
        <v>189</v>
      </c>
      <c r="CD123" t="s">
        <v>16</v>
      </c>
      <c r="CE123" t="s">
        <v>16</v>
      </c>
      <c r="CF123" t="s">
        <v>16</v>
      </c>
      <c r="CG123" t="s">
        <v>16</v>
      </c>
      <c r="CH123" t="s">
        <v>2129</v>
      </c>
      <c r="CI123">
        <v>1</v>
      </c>
      <c r="CJ123">
        <v>1</v>
      </c>
      <c r="CK123">
        <v>1</v>
      </c>
      <c r="CL123" t="s">
        <v>6307</v>
      </c>
      <c r="CM123">
        <v>22008</v>
      </c>
      <c r="CN123" t="s">
        <v>16</v>
      </c>
      <c r="CO123" t="s">
        <v>544</v>
      </c>
      <c r="CP123" t="s">
        <v>16</v>
      </c>
      <c r="CQ123" t="s">
        <v>189</v>
      </c>
      <c r="CR123" t="s">
        <v>185</v>
      </c>
      <c r="CS123" s="7"/>
      <c r="CT123" s="7">
        <v>44580</v>
      </c>
      <c r="CU123" t="s">
        <v>17</v>
      </c>
      <c r="CV123" t="s">
        <v>17</v>
      </c>
      <c r="CW123" t="s">
        <v>6307</v>
      </c>
      <c r="CX123" t="s">
        <v>189</v>
      </c>
      <c r="CY123" t="s">
        <v>6307</v>
      </c>
      <c r="CZ123" t="s">
        <v>189</v>
      </c>
      <c r="DA123">
        <v>2022</v>
      </c>
      <c r="DB123" s="139">
        <v>44580</v>
      </c>
      <c r="DC123">
        <v>1</v>
      </c>
      <c r="DD123">
        <v>4</v>
      </c>
      <c r="DE123" s="139">
        <v>44578</v>
      </c>
      <c r="DF123" t="s">
        <v>11824</v>
      </c>
      <c r="DG123" t="s">
        <v>11780</v>
      </c>
      <c r="DH123" t="s">
        <v>6046</v>
      </c>
      <c r="DI123" t="s">
        <v>9874</v>
      </c>
      <c r="DJ123" t="s">
        <v>6730</v>
      </c>
      <c r="DK123" t="s">
        <v>188</v>
      </c>
      <c r="DL123" t="s">
        <v>16</v>
      </c>
      <c r="DM123" t="s">
        <v>16</v>
      </c>
      <c r="DN123" t="s">
        <v>16</v>
      </c>
      <c r="DO123" t="s">
        <v>2051</v>
      </c>
      <c r="DP123" t="s">
        <v>9887</v>
      </c>
      <c r="DQ123" t="s">
        <v>8440</v>
      </c>
      <c r="DR123" t="s">
        <v>10419</v>
      </c>
      <c r="DS123" t="s">
        <v>8441</v>
      </c>
      <c r="DT123" t="s">
        <v>11827</v>
      </c>
      <c r="EC123" s="66"/>
    </row>
    <row r="124" spans="1:133" x14ac:dyDescent="0.25">
      <c r="A124">
        <v>347</v>
      </c>
      <c r="B124" s="7">
        <v>44580</v>
      </c>
      <c r="C124" t="s">
        <v>9887</v>
      </c>
      <c r="D124" t="s">
        <v>189</v>
      </c>
      <c r="E124" t="s">
        <v>4152</v>
      </c>
      <c r="F124" t="s">
        <v>181</v>
      </c>
      <c r="G124" t="s">
        <v>354</v>
      </c>
      <c r="H124" t="s">
        <v>1880</v>
      </c>
      <c r="I124">
        <v>1</v>
      </c>
      <c r="J124" t="s">
        <v>537</v>
      </c>
      <c r="K124" t="s">
        <v>256</v>
      </c>
      <c r="L124" t="s">
        <v>100</v>
      </c>
      <c r="M124">
        <v>4</v>
      </c>
      <c r="N124" t="s">
        <v>13</v>
      </c>
      <c r="O124" t="s">
        <v>538</v>
      </c>
      <c r="P124" t="s">
        <v>539</v>
      </c>
      <c r="Q124" t="s">
        <v>538</v>
      </c>
      <c r="R124" t="s">
        <v>16</v>
      </c>
      <c r="S124">
        <v>25</v>
      </c>
      <c r="T124" t="s">
        <v>15</v>
      </c>
      <c r="U124" t="s">
        <v>4345</v>
      </c>
      <c r="V124" t="s">
        <v>6282</v>
      </c>
      <c r="W124" t="s">
        <v>189</v>
      </c>
      <c r="X124" t="s">
        <v>189</v>
      </c>
      <c r="Y124" t="s">
        <v>1925</v>
      </c>
      <c r="Z124" t="s">
        <v>16</v>
      </c>
      <c r="AA124" t="s">
        <v>16</v>
      </c>
      <c r="AB124" t="s">
        <v>16</v>
      </c>
      <c r="AC124" t="s">
        <v>6307</v>
      </c>
      <c r="AD124" t="s">
        <v>540</v>
      </c>
      <c r="AE124" t="s">
        <v>256</v>
      </c>
      <c r="AF124" t="s">
        <v>1926</v>
      </c>
      <c r="AG124" t="s">
        <v>96</v>
      </c>
      <c r="AH124" t="s">
        <v>16</v>
      </c>
      <c r="AI124" t="s">
        <v>16</v>
      </c>
      <c r="AJ124" t="s">
        <v>16</v>
      </c>
      <c r="AK124" t="s">
        <v>16</v>
      </c>
      <c r="AL124">
        <v>1057</v>
      </c>
      <c r="AM124">
        <v>4</v>
      </c>
      <c r="AN124">
        <v>25.28</v>
      </c>
      <c r="AO124">
        <v>31.164000000000001</v>
      </c>
      <c r="AP124" t="s">
        <v>184</v>
      </c>
      <c r="AQ124" t="s">
        <v>6744</v>
      </c>
      <c r="AR124" t="s">
        <v>9726</v>
      </c>
      <c r="AS124" t="s">
        <v>15</v>
      </c>
      <c r="AT124" t="s">
        <v>4840</v>
      </c>
      <c r="AU124" t="s">
        <v>6826</v>
      </c>
      <c r="AV124" t="s">
        <v>9857</v>
      </c>
      <c r="AW124" t="s">
        <v>11556</v>
      </c>
      <c r="AX124" t="s">
        <v>6003</v>
      </c>
      <c r="AY124" t="s">
        <v>4723</v>
      </c>
      <c r="AZ124" t="s">
        <v>542</v>
      </c>
      <c r="BA124" t="s">
        <v>536</v>
      </c>
      <c r="BB124" t="s">
        <v>9854</v>
      </c>
      <c r="BC124" t="s">
        <v>4345</v>
      </c>
      <c r="BD124" t="s">
        <v>4502</v>
      </c>
      <c r="BE124" t="s">
        <v>4727</v>
      </c>
      <c r="BF124" t="s">
        <v>4496</v>
      </c>
      <c r="BG124" t="s">
        <v>189</v>
      </c>
      <c r="BH124" t="s">
        <v>189</v>
      </c>
      <c r="BI124" t="s">
        <v>2410</v>
      </c>
      <c r="BJ124">
        <v>100</v>
      </c>
      <c r="BK124" t="s">
        <v>6282</v>
      </c>
      <c r="BL124" s="7">
        <v>44587</v>
      </c>
      <c r="BM124" s="7">
        <v>44768</v>
      </c>
      <c r="BN124" t="s">
        <v>6241</v>
      </c>
      <c r="BO124" t="s">
        <v>5065</v>
      </c>
      <c r="BP124" t="s">
        <v>16</v>
      </c>
      <c r="BQ124" t="s">
        <v>189</v>
      </c>
      <c r="BR124" s="7">
        <v>45683</v>
      </c>
      <c r="BS124" t="s">
        <v>2414</v>
      </c>
      <c r="BT124" t="s">
        <v>4152</v>
      </c>
      <c r="BU124" t="s">
        <v>189</v>
      </c>
      <c r="BV124" t="s">
        <v>189</v>
      </c>
      <c r="BW124" t="s">
        <v>189</v>
      </c>
      <c r="BX124" t="s">
        <v>16</v>
      </c>
      <c r="BY124" t="s">
        <v>189</v>
      </c>
      <c r="BZ124" t="s">
        <v>16</v>
      </c>
      <c r="CA124" t="s">
        <v>189</v>
      </c>
      <c r="CB124" t="s">
        <v>9344</v>
      </c>
      <c r="CC124" t="s">
        <v>189</v>
      </c>
      <c r="CD124" t="s">
        <v>16</v>
      </c>
      <c r="CE124" t="s">
        <v>16</v>
      </c>
      <c r="CF124" t="s">
        <v>16</v>
      </c>
      <c r="CG124" t="s">
        <v>16</v>
      </c>
      <c r="CH124" t="s">
        <v>4858</v>
      </c>
      <c r="CI124">
        <v>1</v>
      </c>
      <c r="CJ124">
        <v>1</v>
      </c>
      <c r="CK124">
        <v>1</v>
      </c>
      <c r="CL124" t="s">
        <v>6307</v>
      </c>
      <c r="CM124">
        <v>22009</v>
      </c>
      <c r="CN124" t="s">
        <v>16</v>
      </c>
      <c r="CO124" t="s">
        <v>537</v>
      </c>
      <c r="CP124" t="s">
        <v>16</v>
      </c>
      <c r="CQ124" t="s">
        <v>189</v>
      </c>
      <c r="CR124" t="s">
        <v>414</v>
      </c>
      <c r="CS124" s="7"/>
      <c r="CT124" s="7">
        <v>44580</v>
      </c>
      <c r="CU124" t="s">
        <v>17</v>
      </c>
      <c r="CV124" t="s">
        <v>17</v>
      </c>
      <c r="CW124" t="s">
        <v>6307</v>
      </c>
      <c r="CX124" t="s">
        <v>189</v>
      </c>
      <c r="CY124" t="s">
        <v>6307</v>
      </c>
      <c r="CZ124" t="s">
        <v>189</v>
      </c>
      <c r="DA124">
        <v>2022</v>
      </c>
      <c r="DB124" s="139">
        <v>44580</v>
      </c>
      <c r="DC124">
        <v>1</v>
      </c>
      <c r="DD124">
        <v>4</v>
      </c>
      <c r="DE124" s="139">
        <v>44578</v>
      </c>
      <c r="DF124" t="s">
        <v>11824</v>
      </c>
      <c r="DG124" t="s">
        <v>11780</v>
      </c>
      <c r="DH124" t="s">
        <v>6046</v>
      </c>
      <c r="DI124" t="s">
        <v>9874</v>
      </c>
      <c r="DJ124" t="s">
        <v>6730</v>
      </c>
      <c r="DK124" t="s">
        <v>252</v>
      </c>
      <c r="DL124" t="s">
        <v>9800</v>
      </c>
      <c r="DM124" t="s">
        <v>16</v>
      </c>
      <c r="DN124" t="s">
        <v>16</v>
      </c>
      <c r="DO124" t="s">
        <v>2051</v>
      </c>
      <c r="DP124" t="s">
        <v>9887</v>
      </c>
      <c r="DQ124" t="s">
        <v>8444</v>
      </c>
      <c r="DR124" t="s">
        <v>10419</v>
      </c>
      <c r="DS124" t="s">
        <v>8445</v>
      </c>
      <c r="DT124" t="s">
        <v>10829</v>
      </c>
      <c r="EC124" s="66"/>
    </row>
    <row r="125" spans="1:133" x14ac:dyDescent="0.25">
      <c r="A125">
        <v>346</v>
      </c>
      <c r="B125" s="7">
        <v>44580</v>
      </c>
      <c r="C125" t="s">
        <v>9887</v>
      </c>
      <c r="D125" t="s">
        <v>189</v>
      </c>
      <c r="E125" t="s">
        <v>530</v>
      </c>
      <c r="F125" t="s">
        <v>199</v>
      </c>
      <c r="G125" t="s">
        <v>354</v>
      </c>
      <c r="H125" t="s">
        <v>1882</v>
      </c>
      <c r="I125">
        <v>2</v>
      </c>
      <c r="J125" t="s">
        <v>5479</v>
      </c>
      <c r="K125" t="s">
        <v>531</v>
      </c>
      <c r="L125" t="s">
        <v>100</v>
      </c>
      <c r="M125">
        <v>1.5</v>
      </c>
      <c r="N125" t="s">
        <v>104</v>
      </c>
      <c r="O125" t="s">
        <v>110</v>
      </c>
      <c r="P125" t="s">
        <v>16</v>
      </c>
      <c r="Q125" t="s">
        <v>16</v>
      </c>
      <c r="R125" t="s">
        <v>16</v>
      </c>
      <c r="S125"/>
      <c r="T125" t="s">
        <v>532</v>
      </c>
      <c r="U125" t="s">
        <v>4345</v>
      </c>
      <c r="V125" t="s">
        <v>6283</v>
      </c>
      <c r="W125" t="s">
        <v>189</v>
      </c>
      <c r="X125" t="s">
        <v>5516</v>
      </c>
      <c r="Y125" t="s">
        <v>1925</v>
      </c>
      <c r="Z125" t="s">
        <v>16</v>
      </c>
      <c r="AA125" t="s">
        <v>16</v>
      </c>
      <c r="AB125" t="s">
        <v>16</v>
      </c>
      <c r="AC125" t="s">
        <v>6310</v>
      </c>
      <c r="AD125" t="s">
        <v>534</v>
      </c>
      <c r="AE125" t="s">
        <v>531</v>
      </c>
      <c r="AF125" t="s">
        <v>16</v>
      </c>
      <c r="AG125" t="s">
        <v>67</v>
      </c>
      <c r="AH125" t="s">
        <v>485</v>
      </c>
      <c r="AI125" t="s">
        <v>16</v>
      </c>
      <c r="AJ125" t="s">
        <v>16</v>
      </c>
      <c r="AK125" t="s">
        <v>16</v>
      </c>
      <c r="AL125">
        <v>111000</v>
      </c>
      <c r="AM125">
        <v>1.5</v>
      </c>
      <c r="AN125">
        <v>9.64</v>
      </c>
      <c r="AO125">
        <v>11.686</v>
      </c>
      <c r="AP125" t="s">
        <v>301</v>
      </c>
      <c r="AQ125" t="s">
        <v>6745</v>
      </c>
      <c r="AR125" t="s">
        <v>16</v>
      </c>
      <c r="AS125" t="s">
        <v>10276</v>
      </c>
      <c r="AT125" t="s">
        <v>9978</v>
      </c>
      <c r="AU125" t="s">
        <v>9873</v>
      </c>
      <c r="AV125" t="s">
        <v>9857</v>
      </c>
      <c r="AW125" t="s">
        <v>11556</v>
      </c>
      <c r="AX125" t="s">
        <v>6003</v>
      </c>
      <c r="AY125" t="s">
        <v>16</v>
      </c>
      <c r="AZ125" t="s">
        <v>535</v>
      </c>
      <c r="BA125" t="s">
        <v>529</v>
      </c>
      <c r="BB125" t="s">
        <v>9854</v>
      </c>
      <c r="BC125" t="s">
        <v>4345</v>
      </c>
      <c r="BD125" t="s">
        <v>5544</v>
      </c>
      <c r="BE125" t="s">
        <v>4730</v>
      </c>
      <c r="BF125" t="s">
        <v>4497</v>
      </c>
      <c r="BG125" t="s">
        <v>189</v>
      </c>
      <c r="BH125" t="s">
        <v>189</v>
      </c>
      <c r="BI125" t="s">
        <v>2410</v>
      </c>
      <c r="BJ125">
        <v>98.8</v>
      </c>
      <c r="BK125" t="s">
        <v>6283</v>
      </c>
      <c r="BL125" s="7">
        <v>44334</v>
      </c>
      <c r="BM125" s="7">
        <v>44518</v>
      </c>
      <c r="BN125" t="s">
        <v>6254</v>
      </c>
      <c r="BO125" t="s">
        <v>5066</v>
      </c>
      <c r="BP125" t="s">
        <v>6242</v>
      </c>
      <c r="BQ125" t="s">
        <v>189</v>
      </c>
      <c r="BR125" s="7">
        <v>46160</v>
      </c>
      <c r="BS125" t="s">
        <v>2414</v>
      </c>
      <c r="BT125" t="s">
        <v>4150</v>
      </c>
      <c r="BU125" t="s">
        <v>2435</v>
      </c>
      <c r="BV125" t="s">
        <v>189</v>
      </c>
      <c r="BW125" t="s">
        <v>189</v>
      </c>
      <c r="BX125" t="s">
        <v>16</v>
      </c>
      <c r="BY125" t="s">
        <v>189</v>
      </c>
      <c r="BZ125" t="s">
        <v>16</v>
      </c>
      <c r="CA125" t="s">
        <v>189</v>
      </c>
      <c r="CB125" t="s">
        <v>5516</v>
      </c>
      <c r="CC125" t="s">
        <v>189</v>
      </c>
      <c r="CD125" t="s">
        <v>16</v>
      </c>
      <c r="CE125" t="s">
        <v>16</v>
      </c>
      <c r="CF125" t="s">
        <v>16</v>
      </c>
      <c r="CG125" t="s">
        <v>16</v>
      </c>
      <c r="CH125" t="s">
        <v>2026</v>
      </c>
      <c r="CI125">
        <v>1</v>
      </c>
      <c r="CJ125">
        <v>1</v>
      </c>
      <c r="CK125">
        <v>1</v>
      </c>
      <c r="CL125" t="s">
        <v>6307</v>
      </c>
      <c r="CM125">
        <v>22007</v>
      </c>
      <c r="CN125" t="s">
        <v>16</v>
      </c>
      <c r="CO125" t="s">
        <v>533</v>
      </c>
      <c r="CP125" t="s">
        <v>16</v>
      </c>
      <c r="CQ125" t="s">
        <v>189</v>
      </c>
      <c r="CR125" t="s">
        <v>16</v>
      </c>
      <c r="CS125" s="7"/>
      <c r="CT125" s="7">
        <v>38890</v>
      </c>
      <c r="CU125" t="s">
        <v>34</v>
      </c>
      <c r="CV125" t="s">
        <v>6745</v>
      </c>
      <c r="CW125" t="s">
        <v>6307</v>
      </c>
      <c r="CX125" t="s">
        <v>189</v>
      </c>
      <c r="CY125" t="s">
        <v>6307</v>
      </c>
      <c r="CZ125" t="s">
        <v>189</v>
      </c>
      <c r="DA125">
        <v>2022</v>
      </c>
      <c r="DB125" s="139">
        <v>44580</v>
      </c>
      <c r="DC125">
        <v>1</v>
      </c>
      <c r="DD125">
        <v>4</v>
      </c>
      <c r="DE125" s="139">
        <v>44578</v>
      </c>
      <c r="DF125" t="s">
        <v>11824</v>
      </c>
      <c r="DG125" t="s">
        <v>11780</v>
      </c>
      <c r="DH125" t="s">
        <v>6046</v>
      </c>
      <c r="DI125" t="s">
        <v>9912</v>
      </c>
      <c r="DJ125" t="s">
        <v>6730</v>
      </c>
      <c r="DK125" t="s">
        <v>241</v>
      </c>
      <c r="DL125" t="s">
        <v>16</v>
      </c>
      <c r="DM125" t="s">
        <v>4149</v>
      </c>
      <c r="DN125" t="s">
        <v>16</v>
      </c>
      <c r="DO125" t="s">
        <v>2051</v>
      </c>
      <c r="DP125" t="s">
        <v>9887</v>
      </c>
      <c r="DQ125" t="s">
        <v>8448</v>
      </c>
      <c r="DR125" t="s">
        <v>10419</v>
      </c>
      <c r="DS125" t="s">
        <v>5543</v>
      </c>
      <c r="DT125" t="s">
        <v>11829</v>
      </c>
      <c r="EC125" s="66"/>
    </row>
    <row r="126" spans="1:133" x14ac:dyDescent="0.25">
      <c r="A126">
        <v>345</v>
      </c>
      <c r="B126" s="7">
        <v>44579</v>
      </c>
      <c r="C126" t="s">
        <v>189</v>
      </c>
      <c r="D126" t="s">
        <v>189</v>
      </c>
      <c r="E126" t="s">
        <v>558</v>
      </c>
      <c r="F126" t="s">
        <v>181</v>
      </c>
      <c r="G126" t="s">
        <v>354</v>
      </c>
      <c r="H126" t="s">
        <v>1880</v>
      </c>
      <c r="I126">
        <v>3</v>
      </c>
      <c r="J126" t="s">
        <v>559</v>
      </c>
      <c r="K126" t="s">
        <v>107</v>
      </c>
      <c r="L126" t="s">
        <v>100</v>
      </c>
      <c r="M126">
        <v>3</v>
      </c>
      <c r="N126" t="s">
        <v>13</v>
      </c>
      <c r="O126" t="s">
        <v>560</v>
      </c>
      <c r="P126" t="s">
        <v>690</v>
      </c>
      <c r="Q126" t="s">
        <v>560</v>
      </c>
      <c r="R126" t="s">
        <v>16</v>
      </c>
      <c r="S126">
        <v>45</v>
      </c>
      <c r="T126" t="s">
        <v>15</v>
      </c>
      <c r="U126" t="s">
        <v>16</v>
      </c>
      <c r="V126" t="s">
        <v>6282</v>
      </c>
      <c r="W126" t="s">
        <v>189</v>
      </c>
      <c r="X126" t="s">
        <v>189</v>
      </c>
      <c r="Y126" t="s">
        <v>1925</v>
      </c>
      <c r="Z126" t="s">
        <v>16</v>
      </c>
      <c r="AA126" t="s">
        <v>16</v>
      </c>
      <c r="AB126" t="s">
        <v>16</v>
      </c>
      <c r="AC126" t="s">
        <v>6310</v>
      </c>
      <c r="AD126" t="s">
        <v>561</v>
      </c>
      <c r="AE126" t="s">
        <v>1953</v>
      </c>
      <c r="AF126" t="s">
        <v>1929</v>
      </c>
      <c r="AG126" t="s">
        <v>27</v>
      </c>
      <c r="AH126" t="s">
        <v>279</v>
      </c>
      <c r="AI126" t="s">
        <v>16</v>
      </c>
      <c r="AJ126" t="s">
        <v>16</v>
      </c>
      <c r="AK126" t="s">
        <v>16</v>
      </c>
      <c r="AL126">
        <v>0</v>
      </c>
      <c r="AM126">
        <v>3</v>
      </c>
      <c r="AN126">
        <v>19.059999999999999</v>
      </c>
      <c r="AO126">
        <v>23.376000000000001</v>
      </c>
      <c r="AP126" t="s">
        <v>184</v>
      </c>
      <c r="AQ126" t="s">
        <v>6744</v>
      </c>
      <c r="AR126" t="s">
        <v>202</v>
      </c>
      <c r="AS126" t="s">
        <v>15</v>
      </c>
      <c r="AT126" t="s">
        <v>4840</v>
      </c>
      <c r="AU126" t="s">
        <v>6824</v>
      </c>
      <c r="AV126" t="s">
        <v>9857</v>
      </c>
      <c r="AW126" t="s">
        <v>11556</v>
      </c>
      <c r="AX126" t="s">
        <v>6003</v>
      </c>
      <c r="AY126" t="s">
        <v>4723</v>
      </c>
      <c r="AZ126" t="s">
        <v>562</v>
      </c>
      <c r="BA126" t="s">
        <v>556</v>
      </c>
      <c r="BB126" t="s">
        <v>9854</v>
      </c>
      <c r="BC126" t="s">
        <v>4465</v>
      </c>
      <c r="BD126" t="s">
        <v>4501</v>
      </c>
      <c r="BE126" t="s">
        <v>4727</v>
      </c>
      <c r="BF126" t="s">
        <v>4496</v>
      </c>
      <c r="BG126" t="s">
        <v>189</v>
      </c>
      <c r="BH126" t="s">
        <v>189</v>
      </c>
      <c r="BI126" t="s">
        <v>2410</v>
      </c>
      <c r="BJ126">
        <v>100</v>
      </c>
      <c r="BK126" t="s">
        <v>6282</v>
      </c>
      <c r="BL126" s="7">
        <v>44586</v>
      </c>
      <c r="BM126" s="7">
        <v>44767</v>
      </c>
      <c r="BN126" t="s">
        <v>6241</v>
      </c>
      <c r="BO126" t="s">
        <v>5067</v>
      </c>
      <c r="BP126" t="s">
        <v>16</v>
      </c>
      <c r="BQ126" t="s">
        <v>189</v>
      </c>
      <c r="BR126" s="7">
        <v>45682</v>
      </c>
      <c r="BS126" t="s">
        <v>2414</v>
      </c>
      <c r="BT126" t="s">
        <v>557</v>
      </c>
      <c r="BU126" t="s">
        <v>2816</v>
      </c>
      <c r="BV126" t="s">
        <v>189</v>
      </c>
      <c r="BW126" t="s">
        <v>189</v>
      </c>
      <c r="BX126" t="s">
        <v>16</v>
      </c>
      <c r="BY126" t="s">
        <v>189</v>
      </c>
      <c r="BZ126" t="s">
        <v>16</v>
      </c>
      <c r="CA126" t="s">
        <v>189</v>
      </c>
      <c r="CB126" t="s">
        <v>9344</v>
      </c>
      <c r="CC126" t="s">
        <v>189</v>
      </c>
      <c r="CD126" t="s">
        <v>16</v>
      </c>
      <c r="CE126" t="s">
        <v>16</v>
      </c>
      <c r="CF126" t="s">
        <v>16</v>
      </c>
      <c r="CG126" t="s">
        <v>16</v>
      </c>
      <c r="CH126" t="s">
        <v>104</v>
      </c>
      <c r="CI126">
        <v>1</v>
      </c>
      <c r="CJ126">
        <v>1</v>
      </c>
      <c r="CK126">
        <v>1</v>
      </c>
      <c r="CL126" t="s">
        <v>6307</v>
      </c>
      <c r="CM126">
        <v>22005</v>
      </c>
      <c r="CN126" t="s">
        <v>16</v>
      </c>
      <c r="CO126" t="s">
        <v>559</v>
      </c>
      <c r="CP126" t="s">
        <v>16</v>
      </c>
      <c r="CQ126" t="s">
        <v>189</v>
      </c>
      <c r="CR126" t="s">
        <v>185</v>
      </c>
      <c r="CS126" s="7"/>
      <c r="CT126" s="7">
        <v>43082</v>
      </c>
      <c r="CU126" t="s">
        <v>17</v>
      </c>
      <c r="CV126" t="s">
        <v>17</v>
      </c>
      <c r="CW126" t="s">
        <v>6307</v>
      </c>
      <c r="CX126" t="s">
        <v>189</v>
      </c>
      <c r="CY126" t="s">
        <v>6307</v>
      </c>
      <c r="CZ126" t="s">
        <v>189</v>
      </c>
      <c r="DA126">
        <v>2022</v>
      </c>
      <c r="DB126" s="139">
        <v>44579</v>
      </c>
      <c r="DC126">
        <v>1</v>
      </c>
      <c r="DD126">
        <v>4</v>
      </c>
      <c r="DE126" s="139">
        <v>44578</v>
      </c>
      <c r="DF126" t="s">
        <v>11824</v>
      </c>
      <c r="DG126" t="s">
        <v>11780</v>
      </c>
      <c r="DH126" t="s">
        <v>6046</v>
      </c>
      <c r="DI126" t="s">
        <v>9874</v>
      </c>
      <c r="DJ126" t="s">
        <v>6730</v>
      </c>
      <c r="DK126" t="s">
        <v>252</v>
      </c>
      <c r="DL126" t="s">
        <v>9800</v>
      </c>
      <c r="DM126" t="s">
        <v>16</v>
      </c>
      <c r="DN126" t="s">
        <v>16</v>
      </c>
      <c r="DO126" t="s">
        <v>2051</v>
      </c>
      <c r="DP126" t="s">
        <v>16</v>
      </c>
      <c r="DQ126" t="s">
        <v>8452</v>
      </c>
      <c r="DR126" t="s">
        <v>10420</v>
      </c>
      <c r="DS126" t="s">
        <v>8453</v>
      </c>
      <c r="DT126" t="s">
        <v>10830</v>
      </c>
      <c r="EC126" s="66"/>
    </row>
    <row r="127" spans="1:133" x14ac:dyDescent="0.25">
      <c r="A127">
        <v>344</v>
      </c>
      <c r="B127" s="7">
        <v>44579</v>
      </c>
      <c r="C127" t="s">
        <v>189</v>
      </c>
      <c r="D127" t="s">
        <v>189</v>
      </c>
      <c r="E127" t="s">
        <v>4160</v>
      </c>
      <c r="F127" t="s">
        <v>181</v>
      </c>
      <c r="G127" t="s">
        <v>354</v>
      </c>
      <c r="H127" t="s">
        <v>1880</v>
      </c>
      <c r="I127">
        <v>1</v>
      </c>
      <c r="J127" t="s">
        <v>550</v>
      </c>
      <c r="K127" t="s">
        <v>551</v>
      </c>
      <c r="L127" t="s">
        <v>100</v>
      </c>
      <c r="M127">
        <v>5</v>
      </c>
      <c r="N127" t="s">
        <v>104</v>
      </c>
      <c r="O127" t="s">
        <v>552</v>
      </c>
      <c r="P127" t="s">
        <v>553</v>
      </c>
      <c r="Q127" t="s">
        <v>554</v>
      </c>
      <c r="R127" t="s">
        <v>554</v>
      </c>
      <c r="S127">
        <v>45</v>
      </c>
      <c r="T127" t="s">
        <v>32</v>
      </c>
      <c r="U127" t="s">
        <v>16</v>
      </c>
      <c r="V127" t="s">
        <v>6282</v>
      </c>
      <c r="W127" t="s">
        <v>189</v>
      </c>
      <c r="X127" t="s">
        <v>189</v>
      </c>
      <c r="Y127" t="s">
        <v>1925</v>
      </c>
      <c r="Z127" t="s">
        <v>16</v>
      </c>
      <c r="AA127" t="s">
        <v>16</v>
      </c>
      <c r="AB127" t="s">
        <v>16</v>
      </c>
      <c r="AC127" t="s">
        <v>6307</v>
      </c>
      <c r="AD127" t="s">
        <v>555</v>
      </c>
      <c r="AE127" t="s">
        <v>1952</v>
      </c>
      <c r="AF127" t="s">
        <v>1926</v>
      </c>
      <c r="AG127" t="s">
        <v>67</v>
      </c>
      <c r="AH127" t="s">
        <v>186</v>
      </c>
      <c r="AI127" t="s">
        <v>16</v>
      </c>
      <c r="AJ127" t="s">
        <v>16</v>
      </c>
      <c r="AK127" t="s">
        <v>16</v>
      </c>
      <c r="AL127">
        <v>3985</v>
      </c>
      <c r="AM127">
        <v>5</v>
      </c>
      <c r="AN127">
        <v>31.76</v>
      </c>
      <c r="AO127">
        <v>38.96</v>
      </c>
      <c r="AP127" t="s">
        <v>184</v>
      </c>
      <c r="AQ127" t="s">
        <v>6744</v>
      </c>
      <c r="AR127" t="s">
        <v>16</v>
      </c>
      <c r="AS127" t="s">
        <v>32</v>
      </c>
      <c r="AT127" t="s">
        <v>4840</v>
      </c>
      <c r="AU127" t="s">
        <v>6826</v>
      </c>
      <c r="AV127" t="s">
        <v>9857</v>
      </c>
      <c r="AW127" t="s">
        <v>11556</v>
      </c>
      <c r="AX127" t="s">
        <v>6003</v>
      </c>
      <c r="AY127" t="s">
        <v>4723</v>
      </c>
      <c r="AZ127" t="s">
        <v>6328</v>
      </c>
      <c r="BA127" t="s">
        <v>549</v>
      </c>
      <c r="BB127" t="s">
        <v>9854</v>
      </c>
      <c r="BC127" t="s">
        <v>4465</v>
      </c>
      <c r="BD127" t="s">
        <v>4517</v>
      </c>
      <c r="BE127" t="s">
        <v>4730</v>
      </c>
      <c r="BF127" t="s">
        <v>4496</v>
      </c>
      <c r="BG127" t="s">
        <v>189</v>
      </c>
      <c r="BH127" t="s">
        <v>189</v>
      </c>
      <c r="BI127" t="s">
        <v>2410</v>
      </c>
      <c r="BJ127">
        <v>100</v>
      </c>
      <c r="BK127" t="s">
        <v>6282</v>
      </c>
      <c r="BL127" s="7">
        <v>44586</v>
      </c>
      <c r="BM127" s="7">
        <v>44767</v>
      </c>
      <c r="BN127" t="s">
        <v>6242</v>
      </c>
      <c r="BO127" t="s">
        <v>5068</v>
      </c>
      <c r="BP127" t="s">
        <v>16</v>
      </c>
      <c r="BQ127" t="s">
        <v>189</v>
      </c>
      <c r="BR127" s="7">
        <v>46412</v>
      </c>
      <c r="BS127" t="s">
        <v>2414</v>
      </c>
      <c r="BT127" t="s">
        <v>4160</v>
      </c>
      <c r="BU127" t="s">
        <v>189</v>
      </c>
      <c r="BV127" t="s">
        <v>189</v>
      </c>
      <c r="BW127" t="s">
        <v>189</v>
      </c>
      <c r="BX127" t="s">
        <v>16</v>
      </c>
      <c r="BY127" t="s">
        <v>189</v>
      </c>
      <c r="BZ127" t="s">
        <v>16</v>
      </c>
      <c r="CA127" t="s">
        <v>189</v>
      </c>
      <c r="CB127" t="s">
        <v>9344</v>
      </c>
      <c r="CC127" t="s">
        <v>189</v>
      </c>
      <c r="CD127" t="s">
        <v>16</v>
      </c>
      <c r="CE127" t="s">
        <v>16</v>
      </c>
      <c r="CF127" t="s">
        <v>16</v>
      </c>
      <c r="CG127" t="s">
        <v>16</v>
      </c>
      <c r="CH127" t="s">
        <v>3498</v>
      </c>
      <c r="CI127">
        <v>1</v>
      </c>
      <c r="CJ127">
        <v>1</v>
      </c>
      <c r="CK127">
        <v>1</v>
      </c>
      <c r="CL127" t="s">
        <v>6307</v>
      </c>
      <c r="CM127">
        <v>22006</v>
      </c>
      <c r="CN127" t="s">
        <v>16</v>
      </c>
      <c r="CO127" t="s">
        <v>550</v>
      </c>
      <c r="CP127" t="s">
        <v>16</v>
      </c>
      <c r="CQ127" t="s">
        <v>189</v>
      </c>
      <c r="CR127" t="s">
        <v>189</v>
      </c>
      <c r="CS127" s="7"/>
      <c r="CT127" s="7">
        <v>44579</v>
      </c>
      <c r="CU127" t="s">
        <v>17</v>
      </c>
      <c r="CV127" t="s">
        <v>6745</v>
      </c>
      <c r="CW127" t="s">
        <v>6307</v>
      </c>
      <c r="CX127" t="s">
        <v>189</v>
      </c>
      <c r="CY127" t="s">
        <v>6307</v>
      </c>
      <c r="CZ127" t="s">
        <v>189</v>
      </c>
      <c r="DA127">
        <v>2022</v>
      </c>
      <c r="DB127" s="139">
        <v>44579</v>
      </c>
      <c r="DC127">
        <v>1</v>
      </c>
      <c r="DD127">
        <v>4</v>
      </c>
      <c r="DE127" s="139">
        <v>44578</v>
      </c>
      <c r="DF127" t="s">
        <v>11824</v>
      </c>
      <c r="DG127" t="s">
        <v>11780</v>
      </c>
      <c r="DH127" t="s">
        <v>6046</v>
      </c>
      <c r="DI127" t="s">
        <v>9912</v>
      </c>
      <c r="DJ127" t="s">
        <v>6730</v>
      </c>
      <c r="DK127" t="s">
        <v>252</v>
      </c>
      <c r="DL127" t="s">
        <v>9800</v>
      </c>
      <c r="DM127" t="s">
        <v>555</v>
      </c>
      <c r="DN127" t="s">
        <v>16</v>
      </c>
      <c r="DO127" t="s">
        <v>2051</v>
      </c>
      <c r="DP127" t="s">
        <v>16</v>
      </c>
      <c r="DQ127" t="s">
        <v>8456</v>
      </c>
      <c r="DR127" t="s">
        <v>10420</v>
      </c>
      <c r="DS127" t="s">
        <v>8457</v>
      </c>
      <c r="DT127" t="s">
        <v>10831</v>
      </c>
      <c r="EC127" s="66"/>
    </row>
    <row r="128" spans="1:133" x14ac:dyDescent="0.25">
      <c r="A128">
        <v>343</v>
      </c>
      <c r="B128" s="7">
        <v>44573</v>
      </c>
      <c r="C128" t="s">
        <v>189</v>
      </c>
      <c r="D128" t="s">
        <v>189</v>
      </c>
      <c r="E128" t="s">
        <v>4200</v>
      </c>
      <c r="F128" t="s">
        <v>199</v>
      </c>
      <c r="G128" t="s">
        <v>354</v>
      </c>
      <c r="H128" t="s">
        <v>1880</v>
      </c>
      <c r="I128">
        <v>1</v>
      </c>
      <c r="J128" t="s">
        <v>1955</v>
      </c>
      <c r="K128" t="s">
        <v>11</v>
      </c>
      <c r="L128" t="s">
        <v>100</v>
      </c>
      <c r="M128">
        <v>1</v>
      </c>
      <c r="N128" t="s">
        <v>121</v>
      </c>
      <c r="O128" t="s">
        <v>574</v>
      </c>
      <c r="P128" t="s">
        <v>575</v>
      </c>
      <c r="Q128" t="s">
        <v>574</v>
      </c>
      <c r="R128" t="s">
        <v>16</v>
      </c>
      <c r="S128">
        <v>15</v>
      </c>
      <c r="T128" t="s">
        <v>22</v>
      </c>
      <c r="U128" t="s">
        <v>16</v>
      </c>
      <c r="V128" t="s">
        <v>6282</v>
      </c>
      <c r="W128" t="s">
        <v>189</v>
      </c>
      <c r="X128" t="s">
        <v>189</v>
      </c>
      <c r="Y128" t="s">
        <v>1925</v>
      </c>
      <c r="Z128" t="s">
        <v>16</v>
      </c>
      <c r="AA128" t="s">
        <v>4711</v>
      </c>
      <c r="AB128" t="s">
        <v>16</v>
      </c>
      <c r="AC128" t="s">
        <v>6307</v>
      </c>
      <c r="AD128" t="s">
        <v>576</v>
      </c>
      <c r="AE128" t="s">
        <v>11</v>
      </c>
      <c r="AF128" t="s">
        <v>1929</v>
      </c>
      <c r="AG128" t="s">
        <v>18</v>
      </c>
      <c r="AH128" t="s">
        <v>389</v>
      </c>
      <c r="AI128" t="s">
        <v>577</v>
      </c>
      <c r="AJ128" t="s">
        <v>311</v>
      </c>
      <c r="AK128" t="s">
        <v>6245</v>
      </c>
      <c r="AL128">
        <v>10000</v>
      </c>
      <c r="AM128">
        <v>1</v>
      </c>
      <c r="AN128">
        <v>6.36</v>
      </c>
      <c r="AO128">
        <v>7.7919999999999998</v>
      </c>
      <c r="AP128" t="s">
        <v>184</v>
      </c>
      <c r="AQ128" t="s">
        <v>6744</v>
      </c>
      <c r="AR128" t="s">
        <v>202</v>
      </c>
      <c r="AS128" t="s">
        <v>22</v>
      </c>
      <c r="AT128" t="s">
        <v>9802</v>
      </c>
      <c r="AU128" t="s">
        <v>9873</v>
      </c>
      <c r="AV128" t="s">
        <v>9857</v>
      </c>
      <c r="AW128" t="s">
        <v>11556</v>
      </c>
      <c r="AX128" t="s">
        <v>6003</v>
      </c>
      <c r="AY128" t="s">
        <v>4723</v>
      </c>
      <c r="AZ128" t="s">
        <v>5547</v>
      </c>
      <c r="BA128" t="s">
        <v>573</v>
      </c>
      <c r="BB128" t="s">
        <v>9854</v>
      </c>
      <c r="BC128" t="s">
        <v>5972</v>
      </c>
      <c r="BD128" t="s">
        <v>4519</v>
      </c>
      <c r="BE128" t="s">
        <v>5517</v>
      </c>
      <c r="BF128" t="s">
        <v>5046</v>
      </c>
      <c r="BG128" t="s">
        <v>189</v>
      </c>
      <c r="BH128" t="s">
        <v>189</v>
      </c>
      <c r="BI128" t="s">
        <v>2410</v>
      </c>
      <c r="BJ128">
        <v>100</v>
      </c>
      <c r="BK128" t="s">
        <v>6282</v>
      </c>
      <c r="BL128" s="7">
        <v>44579</v>
      </c>
      <c r="BM128" s="7">
        <v>44943</v>
      </c>
      <c r="BN128" t="s">
        <v>6241</v>
      </c>
      <c r="BO128" t="s">
        <v>5069</v>
      </c>
      <c r="BP128" t="s">
        <v>16</v>
      </c>
      <c r="BQ128" t="s">
        <v>189</v>
      </c>
      <c r="BR128" s="7">
        <v>44943</v>
      </c>
      <c r="BS128" t="s">
        <v>16</v>
      </c>
      <c r="BT128" t="s">
        <v>4200</v>
      </c>
      <c r="BU128" t="s">
        <v>189</v>
      </c>
      <c r="BV128" t="s">
        <v>189</v>
      </c>
      <c r="BW128" t="s">
        <v>5517</v>
      </c>
      <c r="BX128" t="s">
        <v>16</v>
      </c>
      <c r="BY128" t="s">
        <v>189</v>
      </c>
      <c r="BZ128" t="s">
        <v>16</v>
      </c>
      <c r="CA128" t="s">
        <v>189</v>
      </c>
      <c r="CB128" t="s">
        <v>9344</v>
      </c>
      <c r="CC128" t="s">
        <v>189</v>
      </c>
      <c r="CD128" t="s">
        <v>16</v>
      </c>
      <c r="CE128" t="s">
        <v>16</v>
      </c>
      <c r="CF128" t="s">
        <v>16</v>
      </c>
      <c r="CG128" t="s">
        <v>16</v>
      </c>
      <c r="CH128" t="s">
        <v>137</v>
      </c>
      <c r="CI128">
        <v>1</v>
      </c>
      <c r="CJ128">
        <v>1</v>
      </c>
      <c r="CK128">
        <v>1</v>
      </c>
      <c r="CL128" t="s">
        <v>6307</v>
      </c>
      <c r="CM128">
        <v>22002</v>
      </c>
      <c r="CN128" t="s">
        <v>7115</v>
      </c>
      <c r="CO128" t="s">
        <v>4201</v>
      </c>
      <c r="CP128" t="s">
        <v>16</v>
      </c>
      <c r="CQ128" t="s">
        <v>189</v>
      </c>
      <c r="CR128" t="s">
        <v>195</v>
      </c>
      <c r="CS128" s="7"/>
      <c r="CT128" s="7">
        <v>44573</v>
      </c>
      <c r="CU128" t="s">
        <v>17</v>
      </c>
      <c r="CV128" t="s">
        <v>17</v>
      </c>
      <c r="CW128" t="s">
        <v>6307</v>
      </c>
      <c r="CX128" t="s">
        <v>189</v>
      </c>
      <c r="CY128" t="s">
        <v>6307</v>
      </c>
      <c r="CZ128" t="s">
        <v>189</v>
      </c>
      <c r="DA128">
        <v>2022</v>
      </c>
      <c r="DB128" s="139">
        <v>44573</v>
      </c>
      <c r="DC128">
        <v>1</v>
      </c>
      <c r="DD128">
        <v>3</v>
      </c>
      <c r="DE128" s="139">
        <v>44571</v>
      </c>
      <c r="DF128" t="s">
        <v>11833</v>
      </c>
      <c r="DG128" t="s">
        <v>11780</v>
      </c>
      <c r="DH128" t="s">
        <v>6004</v>
      </c>
      <c r="DI128" t="s">
        <v>9882</v>
      </c>
      <c r="DJ128" t="s">
        <v>6730</v>
      </c>
      <c r="DK128" t="s">
        <v>188</v>
      </c>
      <c r="DL128" t="s">
        <v>16</v>
      </c>
      <c r="DM128" t="s">
        <v>16</v>
      </c>
      <c r="DN128" t="s">
        <v>16</v>
      </c>
      <c r="DO128" t="s">
        <v>2051</v>
      </c>
      <c r="DP128" t="s">
        <v>16</v>
      </c>
      <c r="DQ128" t="s">
        <v>8477</v>
      </c>
      <c r="DR128" t="s">
        <v>10425</v>
      </c>
      <c r="DS128" t="s">
        <v>8478</v>
      </c>
      <c r="DT128" t="s">
        <v>11348</v>
      </c>
      <c r="EC128" s="66"/>
    </row>
    <row r="129" spans="1:133" x14ac:dyDescent="0.25">
      <c r="A129">
        <v>342</v>
      </c>
      <c r="B129" s="7">
        <v>44573</v>
      </c>
      <c r="C129" t="s">
        <v>189</v>
      </c>
      <c r="D129" t="s">
        <v>189</v>
      </c>
      <c r="E129" t="s">
        <v>564</v>
      </c>
      <c r="F129" t="s">
        <v>181</v>
      </c>
      <c r="G129" t="s">
        <v>354</v>
      </c>
      <c r="H129" t="s">
        <v>1882</v>
      </c>
      <c r="I129">
        <v>1</v>
      </c>
      <c r="J129" t="s">
        <v>1954</v>
      </c>
      <c r="K129" t="s">
        <v>108</v>
      </c>
      <c r="L129" t="s">
        <v>100</v>
      </c>
      <c r="M129">
        <v>4</v>
      </c>
      <c r="N129" t="s">
        <v>104</v>
      </c>
      <c r="O129" t="s">
        <v>571</v>
      </c>
      <c r="P129" t="s">
        <v>442</v>
      </c>
      <c r="Q129" t="s">
        <v>572</v>
      </c>
      <c r="R129" t="s">
        <v>572</v>
      </c>
      <c r="S129">
        <v>35</v>
      </c>
      <c r="T129" t="s">
        <v>568</v>
      </c>
      <c r="U129" t="s">
        <v>16</v>
      </c>
      <c r="V129" t="s">
        <v>6282</v>
      </c>
      <c r="W129" t="s">
        <v>189</v>
      </c>
      <c r="X129" t="s">
        <v>189</v>
      </c>
      <c r="Y129" t="s">
        <v>4341</v>
      </c>
      <c r="Z129" t="s">
        <v>16</v>
      </c>
      <c r="AA129" t="s">
        <v>16</v>
      </c>
      <c r="AB129" t="s">
        <v>16</v>
      </c>
      <c r="AC129" t="s">
        <v>6310</v>
      </c>
      <c r="AD129" t="s">
        <v>569</v>
      </c>
      <c r="AE129" t="s">
        <v>108</v>
      </c>
      <c r="AF129" t="s">
        <v>1926</v>
      </c>
      <c r="AG129" t="s">
        <v>129</v>
      </c>
      <c r="AH129" t="s">
        <v>251</v>
      </c>
      <c r="AI129" t="s">
        <v>16</v>
      </c>
      <c r="AJ129" t="s">
        <v>16</v>
      </c>
      <c r="AK129" t="s">
        <v>16</v>
      </c>
      <c r="AL129">
        <v>3055</v>
      </c>
      <c r="AM129">
        <v>4</v>
      </c>
      <c r="AN129">
        <v>25.43</v>
      </c>
      <c r="AO129">
        <v>31.167999999999999</v>
      </c>
      <c r="AP129" t="s">
        <v>260</v>
      </c>
      <c r="AQ129" t="s">
        <v>6745</v>
      </c>
      <c r="AR129" t="s">
        <v>16</v>
      </c>
      <c r="AS129" t="s">
        <v>87</v>
      </c>
      <c r="AT129" t="s">
        <v>4840</v>
      </c>
      <c r="AU129" t="s">
        <v>6826</v>
      </c>
      <c r="AV129" t="s">
        <v>9857</v>
      </c>
      <c r="AW129" t="s">
        <v>11556</v>
      </c>
      <c r="AX129" t="s">
        <v>6003</v>
      </c>
      <c r="AY129" t="s">
        <v>16</v>
      </c>
      <c r="AZ129" t="s">
        <v>5546</v>
      </c>
      <c r="BA129" t="s">
        <v>570</v>
      </c>
      <c r="BB129" t="s">
        <v>9854</v>
      </c>
      <c r="BC129" t="s">
        <v>4465</v>
      </c>
      <c r="BD129" t="s">
        <v>4502</v>
      </c>
      <c r="BE129" t="s">
        <v>4730</v>
      </c>
      <c r="BF129" t="s">
        <v>4496</v>
      </c>
      <c r="BG129" t="s">
        <v>189</v>
      </c>
      <c r="BH129" t="s">
        <v>189</v>
      </c>
      <c r="BI129" t="s">
        <v>2410</v>
      </c>
      <c r="BJ129">
        <v>99.325000000000003</v>
      </c>
      <c r="BK129" t="s">
        <v>6282</v>
      </c>
      <c r="BL129" s="7">
        <v>44580</v>
      </c>
      <c r="BM129" s="7">
        <v>44761</v>
      </c>
      <c r="BN129" t="s">
        <v>6240</v>
      </c>
      <c r="BO129" t="s">
        <v>5070</v>
      </c>
      <c r="BP129" t="s">
        <v>16</v>
      </c>
      <c r="BQ129" t="s">
        <v>189</v>
      </c>
      <c r="BR129" s="7">
        <v>46406</v>
      </c>
      <c r="BS129" t="s">
        <v>2414</v>
      </c>
      <c r="BT129" t="s">
        <v>564</v>
      </c>
      <c r="BU129" t="s">
        <v>189</v>
      </c>
      <c r="BV129" t="s">
        <v>189</v>
      </c>
      <c r="BW129" t="s">
        <v>189</v>
      </c>
      <c r="BX129" t="s">
        <v>16</v>
      </c>
      <c r="BY129" t="s">
        <v>189</v>
      </c>
      <c r="BZ129" t="s">
        <v>8484</v>
      </c>
      <c r="CA129" t="s">
        <v>189</v>
      </c>
      <c r="CB129" t="s">
        <v>9344</v>
      </c>
      <c r="CC129" t="s">
        <v>189</v>
      </c>
      <c r="CD129" t="s">
        <v>16</v>
      </c>
      <c r="CE129" t="s">
        <v>16</v>
      </c>
      <c r="CF129" t="s">
        <v>199</v>
      </c>
      <c r="CG129" t="s">
        <v>16</v>
      </c>
      <c r="CH129" t="s">
        <v>138</v>
      </c>
      <c r="CI129">
        <v>2</v>
      </c>
      <c r="CJ129">
        <v>1</v>
      </c>
      <c r="CK129">
        <v>1</v>
      </c>
      <c r="CL129" t="s">
        <v>6307</v>
      </c>
      <c r="CM129">
        <v>22004</v>
      </c>
      <c r="CN129" t="s">
        <v>16</v>
      </c>
      <c r="CO129" t="s">
        <v>1954</v>
      </c>
      <c r="CP129" t="s">
        <v>16</v>
      </c>
      <c r="CQ129" t="s">
        <v>189</v>
      </c>
      <c r="CR129" t="s">
        <v>16</v>
      </c>
      <c r="CS129" s="7"/>
      <c r="CT129" s="7">
        <v>40674</v>
      </c>
      <c r="CU129" t="s">
        <v>34</v>
      </c>
      <c r="CV129" t="s">
        <v>6745</v>
      </c>
      <c r="CW129" t="s">
        <v>6307</v>
      </c>
      <c r="CX129" t="s">
        <v>189</v>
      </c>
      <c r="CY129" t="s">
        <v>6307</v>
      </c>
      <c r="CZ129" t="s">
        <v>189</v>
      </c>
      <c r="DA129">
        <v>2022</v>
      </c>
      <c r="DB129" s="139">
        <v>44573</v>
      </c>
      <c r="DC129">
        <v>1</v>
      </c>
      <c r="DD129">
        <v>3</v>
      </c>
      <c r="DE129" s="139">
        <v>44571</v>
      </c>
      <c r="DF129" t="s">
        <v>11833</v>
      </c>
      <c r="DG129" t="s">
        <v>11780</v>
      </c>
      <c r="DH129" t="s">
        <v>6004</v>
      </c>
      <c r="DI129" t="s">
        <v>9912</v>
      </c>
      <c r="DJ129" t="s">
        <v>6730</v>
      </c>
      <c r="DK129" t="s">
        <v>252</v>
      </c>
      <c r="DL129" t="s">
        <v>9800</v>
      </c>
      <c r="DM129" t="s">
        <v>4193</v>
      </c>
      <c r="DN129" t="s">
        <v>569</v>
      </c>
      <c r="DO129" t="s">
        <v>2051</v>
      </c>
      <c r="DP129" t="s">
        <v>16</v>
      </c>
      <c r="DQ129" t="s">
        <v>8482</v>
      </c>
      <c r="DR129" t="s">
        <v>10425</v>
      </c>
      <c r="DS129" t="s">
        <v>8485</v>
      </c>
      <c r="DT129" t="s">
        <v>11838</v>
      </c>
      <c r="EC129" s="66"/>
    </row>
    <row r="130" spans="1:133" x14ac:dyDescent="0.25">
      <c r="A130">
        <v>341</v>
      </c>
      <c r="B130" s="7">
        <v>44573</v>
      </c>
      <c r="C130" t="s">
        <v>189</v>
      </c>
      <c r="D130" t="s">
        <v>189</v>
      </c>
      <c r="E130" t="s">
        <v>564</v>
      </c>
      <c r="F130" t="s">
        <v>181</v>
      </c>
      <c r="G130" t="s">
        <v>354</v>
      </c>
      <c r="H130" t="s">
        <v>1882</v>
      </c>
      <c r="I130">
        <v>1</v>
      </c>
      <c r="J130" t="s">
        <v>1954</v>
      </c>
      <c r="K130" t="s">
        <v>108</v>
      </c>
      <c r="L130" t="s">
        <v>100</v>
      </c>
      <c r="M130">
        <v>3</v>
      </c>
      <c r="N130" t="s">
        <v>13</v>
      </c>
      <c r="O130" t="s">
        <v>565</v>
      </c>
      <c r="P130" t="s">
        <v>566</v>
      </c>
      <c r="Q130" t="s">
        <v>567</v>
      </c>
      <c r="R130" t="s">
        <v>567</v>
      </c>
      <c r="S130">
        <v>35</v>
      </c>
      <c r="T130" t="s">
        <v>568</v>
      </c>
      <c r="U130" t="s">
        <v>16</v>
      </c>
      <c r="V130" t="s">
        <v>6282</v>
      </c>
      <c r="W130" t="s">
        <v>189</v>
      </c>
      <c r="X130" t="s">
        <v>189</v>
      </c>
      <c r="Y130" t="s">
        <v>4341</v>
      </c>
      <c r="Z130" t="s">
        <v>16</v>
      </c>
      <c r="AA130" t="s">
        <v>16</v>
      </c>
      <c r="AB130" t="s">
        <v>16</v>
      </c>
      <c r="AC130" t="s">
        <v>6310</v>
      </c>
      <c r="AD130" t="s">
        <v>569</v>
      </c>
      <c r="AE130" t="s">
        <v>108</v>
      </c>
      <c r="AF130" t="s">
        <v>1926</v>
      </c>
      <c r="AG130" t="s">
        <v>129</v>
      </c>
      <c r="AH130" t="s">
        <v>251</v>
      </c>
      <c r="AI130" t="s">
        <v>16</v>
      </c>
      <c r="AJ130" t="s">
        <v>16</v>
      </c>
      <c r="AK130" t="s">
        <v>16</v>
      </c>
      <c r="AL130">
        <v>3055</v>
      </c>
      <c r="AM130">
        <v>3</v>
      </c>
      <c r="AN130">
        <v>19.07</v>
      </c>
      <c r="AO130">
        <v>23.376000000000001</v>
      </c>
      <c r="AP130" t="s">
        <v>260</v>
      </c>
      <c r="AQ130" t="s">
        <v>6745</v>
      </c>
      <c r="AR130" t="s">
        <v>16</v>
      </c>
      <c r="AS130" t="s">
        <v>87</v>
      </c>
      <c r="AT130" t="s">
        <v>4840</v>
      </c>
      <c r="AU130" t="s">
        <v>6824</v>
      </c>
      <c r="AV130" t="s">
        <v>9857</v>
      </c>
      <c r="AW130" t="s">
        <v>11556</v>
      </c>
      <c r="AX130" t="s">
        <v>6003</v>
      </c>
      <c r="AY130" t="s">
        <v>16</v>
      </c>
      <c r="AZ130" t="s">
        <v>5546</v>
      </c>
      <c r="BA130" t="s">
        <v>563</v>
      </c>
      <c r="BB130" t="s">
        <v>9854</v>
      </c>
      <c r="BC130" t="s">
        <v>4465</v>
      </c>
      <c r="BD130" t="s">
        <v>4501</v>
      </c>
      <c r="BE130" t="s">
        <v>4727</v>
      </c>
      <c r="BF130" t="s">
        <v>4496</v>
      </c>
      <c r="BG130" t="s">
        <v>189</v>
      </c>
      <c r="BH130" t="s">
        <v>189</v>
      </c>
      <c r="BI130" t="s">
        <v>2410</v>
      </c>
      <c r="BJ130">
        <v>99.031999999999996</v>
      </c>
      <c r="BK130" t="s">
        <v>6282</v>
      </c>
      <c r="BL130" s="7">
        <v>44580</v>
      </c>
      <c r="BM130" s="7">
        <v>44761</v>
      </c>
      <c r="BN130" t="s">
        <v>6240</v>
      </c>
      <c r="BO130" t="s">
        <v>5070</v>
      </c>
      <c r="BP130" t="s">
        <v>16</v>
      </c>
      <c r="BQ130" t="s">
        <v>189</v>
      </c>
      <c r="BR130" s="7">
        <v>45676</v>
      </c>
      <c r="BS130" t="s">
        <v>2414</v>
      </c>
      <c r="BT130" t="s">
        <v>564</v>
      </c>
      <c r="BU130" t="s">
        <v>189</v>
      </c>
      <c r="BV130" t="s">
        <v>189</v>
      </c>
      <c r="BW130" t="s">
        <v>189</v>
      </c>
      <c r="BX130" t="s">
        <v>16</v>
      </c>
      <c r="BY130" t="s">
        <v>189</v>
      </c>
      <c r="BZ130" t="s">
        <v>8481</v>
      </c>
      <c r="CA130" t="s">
        <v>189</v>
      </c>
      <c r="CB130" t="s">
        <v>9344</v>
      </c>
      <c r="CC130" t="s">
        <v>189</v>
      </c>
      <c r="CD130" t="s">
        <v>16</v>
      </c>
      <c r="CE130" t="s">
        <v>16</v>
      </c>
      <c r="CF130" t="s">
        <v>199</v>
      </c>
      <c r="CG130" t="s">
        <v>16</v>
      </c>
      <c r="CH130" t="s">
        <v>13</v>
      </c>
      <c r="CI130">
        <v>2</v>
      </c>
      <c r="CJ130">
        <v>1</v>
      </c>
      <c r="CK130">
        <v>1</v>
      </c>
      <c r="CL130" t="s">
        <v>6307</v>
      </c>
      <c r="CM130">
        <v>22003</v>
      </c>
      <c r="CN130" t="s">
        <v>16</v>
      </c>
      <c r="CO130" t="s">
        <v>1954</v>
      </c>
      <c r="CP130" t="s">
        <v>16</v>
      </c>
      <c r="CQ130" t="s">
        <v>189</v>
      </c>
      <c r="CR130" t="s">
        <v>16</v>
      </c>
      <c r="CS130" s="7"/>
      <c r="CT130" s="7">
        <v>40674</v>
      </c>
      <c r="CU130" t="s">
        <v>34</v>
      </c>
      <c r="CV130" t="s">
        <v>6745</v>
      </c>
      <c r="CW130" t="s">
        <v>6307</v>
      </c>
      <c r="CX130" t="s">
        <v>189</v>
      </c>
      <c r="CY130" t="s">
        <v>6307</v>
      </c>
      <c r="CZ130" t="s">
        <v>189</v>
      </c>
      <c r="DA130">
        <v>2022</v>
      </c>
      <c r="DB130" s="139">
        <v>44573</v>
      </c>
      <c r="DC130">
        <v>1</v>
      </c>
      <c r="DD130">
        <v>3</v>
      </c>
      <c r="DE130" s="139">
        <v>44571</v>
      </c>
      <c r="DF130" t="s">
        <v>11833</v>
      </c>
      <c r="DG130" t="s">
        <v>11780</v>
      </c>
      <c r="DH130" t="s">
        <v>6004</v>
      </c>
      <c r="DI130" t="s">
        <v>9874</v>
      </c>
      <c r="DJ130" t="s">
        <v>6730</v>
      </c>
      <c r="DK130" t="s">
        <v>252</v>
      </c>
      <c r="DL130" t="s">
        <v>9800</v>
      </c>
      <c r="DM130" t="s">
        <v>4193</v>
      </c>
      <c r="DN130" t="s">
        <v>569</v>
      </c>
      <c r="DO130" t="s">
        <v>2051</v>
      </c>
      <c r="DP130" t="s">
        <v>16</v>
      </c>
      <c r="DQ130" t="s">
        <v>8482</v>
      </c>
      <c r="DR130" t="s">
        <v>10425</v>
      </c>
      <c r="DS130" t="s">
        <v>8483</v>
      </c>
      <c r="DT130" t="s">
        <v>11839</v>
      </c>
      <c r="EC130" s="66"/>
    </row>
    <row r="131" spans="1:133" x14ac:dyDescent="0.25">
      <c r="A131">
        <v>340</v>
      </c>
      <c r="B131" s="7">
        <v>44572</v>
      </c>
      <c r="C131" t="s">
        <v>189</v>
      </c>
      <c r="D131" t="s">
        <v>189</v>
      </c>
      <c r="E131" t="s">
        <v>580</v>
      </c>
      <c r="F131" t="s">
        <v>199</v>
      </c>
      <c r="G131" t="s">
        <v>354</v>
      </c>
      <c r="H131" t="s">
        <v>1880</v>
      </c>
      <c r="I131">
        <v>1</v>
      </c>
      <c r="J131" t="s">
        <v>581</v>
      </c>
      <c r="K131" t="s">
        <v>11</v>
      </c>
      <c r="L131" t="s">
        <v>100</v>
      </c>
      <c r="M131">
        <v>0.35</v>
      </c>
      <c r="N131" t="s">
        <v>13</v>
      </c>
      <c r="O131" t="s">
        <v>93</v>
      </c>
      <c r="P131" t="s">
        <v>16</v>
      </c>
      <c r="Q131" t="s">
        <v>16</v>
      </c>
      <c r="R131" t="s">
        <v>16</v>
      </c>
      <c r="S131"/>
      <c r="T131" t="s">
        <v>22</v>
      </c>
      <c r="U131" t="s">
        <v>16</v>
      </c>
      <c r="V131" t="s">
        <v>6282</v>
      </c>
      <c r="W131" t="s">
        <v>189</v>
      </c>
      <c r="X131" t="s">
        <v>189</v>
      </c>
      <c r="Y131" t="s">
        <v>1925</v>
      </c>
      <c r="Z131" t="s">
        <v>16</v>
      </c>
      <c r="AA131" t="s">
        <v>4711</v>
      </c>
      <c r="AB131" t="s">
        <v>16</v>
      </c>
      <c r="AC131" t="s">
        <v>6310</v>
      </c>
      <c r="AD131" t="s">
        <v>582</v>
      </c>
      <c r="AE131" t="s">
        <v>11</v>
      </c>
      <c r="AF131" t="s">
        <v>1932</v>
      </c>
      <c r="AG131" t="s">
        <v>18</v>
      </c>
      <c r="AH131" t="s">
        <v>389</v>
      </c>
      <c r="AI131" t="s">
        <v>583</v>
      </c>
      <c r="AJ131" t="s">
        <v>405</v>
      </c>
      <c r="AK131" t="s">
        <v>9708</v>
      </c>
      <c r="AL131">
        <v>10000</v>
      </c>
      <c r="AM131">
        <v>0.35</v>
      </c>
      <c r="AN131">
        <v>2.23</v>
      </c>
      <c r="AO131">
        <v>2.7290000000000001</v>
      </c>
      <c r="AP131" t="s">
        <v>184</v>
      </c>
      <c r="AQ131" t="s">
        <v>6744</v>
      </c>
      <c r="AR131" t="s">
        <v>1494</v>
      </c>
      <c r="AS131" t="s">
        <v>22</v>
      </c>
      <c r="AT131" t="s">
        <v>9802</v>
      </c>
      <c r="AU131" t="s">
        <v>9873</v>
      </c>
      <c r="AV131" t="s">
        <v>9857</v>
      </c>
      <c r="AW131" t="s">
        <v>11556</v>
      </c>
      <c r="AX131" t="s">
        <v>6003</v>
      </c>
      <c r="AY131" t="s">
        <v>4723</v>
      </c>
      <c r="AZ131" t="s">
        <v>5548</v>
      </c>
      <c r="BA131" t="s">
        <v>578</v>
      </c>
      <c r="BB131" t="s">
        <v>9854</v>
      </c>
      <c r="BC131" t="s">
        <v>5972</v>
      </c>
      <c r="BD131" t="s">
        <v>4524</v>
      </c>
      <c r="BE131" t="s">
        <v>4727</v>
      </c>
      <c r="BF131" t="s">
        <v>5046</v>
      </c>
      <c r="BG131" t="s">
        <v>189</v>
      </c>
      <c r="BH131" t="s">
        <v>189</v>
      </c>
      <c r="BI131" t="s">
        <v>2410</v>
      </c>
      <c r="BJ131">
        <v>100</v>
      </c>
      <c r="BK131" t="s">
        <v>6282</v>
      </c>
      <c r="BL131" s="7">
        <v>44575</v>
      </c>
      <c r="BM131" s="7">
        <v>44756</v>
      </c>
      <c r="BN131" t="s">
        <v>6241</v>
      </c>
      <c r="BO131" t="s">
        <v>5071</v>
      </c>
      <c r="BP131" t="s">
        <v>16</v>
      </c>
      <c r="BQ131" t="s">
        <v>189</v>
      </c>
      <c r="BR131" s="7">
        <v>45671</v>
      </c>
      <c r="BS131" t="s">
        <v>2414</v>
      </c>
      <c r="BT131" t="s">
        <v>579</v>
      </c>
      <c r="BU131" t="s">
        <v>2428</v>
      </c>
      <c r="BV131" t="s">
        <v>189</v>
      </c>
      <c r="BW131" t="s">
        <v>189</v>
      </c>
      <c r="BX131" t="s">
        <v>16</v>
      </c>
      <c r="BY131" t="s">
        <v>189</v>
      </c>
      <c r="BZ131" t="s">
        <v>16</v>
      </c>
      <c r="CA131" t="s">
        <v>189</v>
      </c>
      <c r="CB131" t="s">
        <v>9344</v>
      </c>
      <c r="CC131" t="s">
        <v>189</v>
      </c>
      <c r="CD131" t="s">
        <v>16</v>
      </c>
      <c r="CE131" t="s">
        <v>16</v>
      </c>
      <c r="CF131" t="s">
        <v>16</v>
      </c>
      <c r="CG131" t="s">
        <v>16</v>
      </c>
      <c r="CH131" t="s">
        <v>121</v>
      </c>
      <c r="CI131">
        <v>1</v>
      </c>
      <c r="CJ131">
        <v>1</v>
      </c>
      <c r="CK131">
        <v>1</v>
      </c>
      <c r="CL131" t="s">
        <v>6307</v>
      </c>
      <c r="CM131">
        <v>22001</v>
      </c>
      <c r="CN131" t="s">
        <v>9725</v>
      </c>
      <c r="CO131" t="s">
        <v>4216</v>
      </c>
      <c r="CP131" t="s">
        <v>16</v>
      </c>
      <c r="CQ131" t="s">
        <v>189</v>
      </c>
      <c r="CR131" t="s">
        <v>195</v>
      </c>
      <c r="CS131" s="7"/>
      <c r="CT131" s="7">
        <v>44392</v>
      </c>
      <c r="CU131" t="s">
        <v>17</v>
      </c>
      <c r="CV131" t="s">
        <v>17</v>
      </c>
      <c r="CW131" t="s">
        <v>6307</v>
      </c>
      <c r="CX131" t="s">
        <v>189</v>
      </c>
      <c r="CY131" t="s">
        <v>6307</v>
      </c>
      <c r="CZ131" t="s">
        <v>189</v>
      </c>
      <c r="DA131">
        <v>2022</v>
      </c>
      <c r="DB131" s="139">
        <v>44572</v>
      </c>
      <c r="DC131">
        <v>1</v>
      </c>
      <c r="DD131">
        <v>3</v>
      </c>
      <c r="DE131" s="139">
        <v>44571</v>
      </c>
      <c r="DF131" t="s">
        <v>11833</v>
      </c>
      <c r="DG131" t="s">
        <v>11780</v>
      </c>
      <c r="DH131" t="s">
        <v>6004</v>
      </c>
      <c r="DI131" t="s">
        <v>9874</v>
      </c>
      <c r="DJ131" t="s">
        <v>6730</v>
      </c>
      <c r="DK131" t="s">
        <v>188</v>
      </c>
      <c r="DL131" t="s">
        <v>16</v>
      </c>
      <c r="DM131" t="s">
        <v>16</v>
      </c>
      <c r="DN131" t="s">
        <v>16</v>
      </c>
      <c r="DO131" t="s">
        <v>6766</v>
      </c>
      <c r="DP131" t="s">
        <v>16</v>
      </c>
      <c r="DQ131" t="s">
        <v>8490</v>
      </c>
      <c r="DR131" t="s">
        <v>10426</v>
      </c>
      <c r="DS131" t="s">
        <v>8491</v>
      </c>
      <c r="DT131" t="s">
        <v>11350</v>
      </c>
      <c r="EC131" s="66"/>
    </row>
    <row r="132" spans="1:133" x14ac:dyDescent="0.25">
      <c r="A132">
        <v>339</v>
      </c>
      <c r="B132" s="7">
        <v>44553</v>
      </c>
      <c r="C132" t="s">
        <v>189</v>
      </c>
      <c r="D132" t="s">
        <v>189</v>
      </c>
      <c r="E132" t="s">
        <v>4272</v>
      </c>
      <c r="F132" t="s">
        <v>181</v>
      </c>
      <c r="G132" t="s">
        <v>354</v>
      </c>
      <c r="H132" t="s">
        <v>1880</v>
      </c>
      <c r="I132">
        <v>1</v>
      </c>
      <c r="J132" t="s">
        <v>6277</v>
      </c>
      <c r="K132" t="s">
        <v>11</v>
      </c>
      <c r="L132" t="s">
        <v>100</v>
      </c>
      <c r="M132">
        <v>2</v>
      </c>
      <c r="N132" t="s">
        <v>13</v>
      </c>
      <c r="O132" t="s">
        <v>585</v>
      </c>
      <c r="P132" t="s">
        <v>586</v>
      </c>
      <c r="Q132" t="s">
        <v>1956</v>
      </c>
      <c r="R132" t="s">
        <v>16</v>
      </c>
      <c r="S132">
        <v>2</v>
      </c>
      <c r="T132" t="s">
        <v>22</v>
      </c>
      <c r="U132" t="s">
        <v>16</v>
      </c>
      <c r="V132" t="s">
        <v>6282</v>
      </c>
      <c r="W132" t="s">
        <v>189</v>
      </c>
      <c r="X132" t="s">
        <v>189</v>
      </c>
      <c r="Y132" t="s">
        <v>1925</v>
      </c>
      <c r="Z132" t="s">
        <v>16</v>
      </c>
      <c r="AA132" t="s">
        <v>16</v>
      </c>
      <c r="AB132" t="s">
        <v>16</v>
      </c>
      <c r="AC132" t="s">
        <v>6310</v>
      </c>
      <c r="AD132" t="s">
        <v>587</v>
      </c>
      <c r="AE132" t="s">
        <v>11</v>
      </c>
      <c r="AF132" t="s">
        <v>1932</v>
      </c>
      <c r="AG132" t="s">
        <v>27</v>
      </c>
      <c r="AH132" t="s">
        <v>279</v>
      </c>
      <c r="AI132" t="s">
        <v>588</v>
      </c>
      <c r="AJ132" t="s">
        <v>589</v>
      </c>
      <c r="AK132" t="s">
        <v>6245</v>
      </c>
      <c r="AL132">
        <v>0</v>
      </c>
      <c r="AM132">
        <v>2</v>
      </c>
      <c r="AN132">
        <v>12.74</v>
      </c>
      <c r="AO132">
        <v>15.625</v>
      </c>
      <c r="AP132" t="s">
        <v>184</v>
      </c>
      <c r="AQ132" t="s">
        <v>6744</v>
      </c>
      <c r="AR132" t="s">
        <v>9667</v>
      </c>
      <c r="AS132" t="s">
        <v>22</v>
      </c>
      <c r="AT132" t="s">
        <v>9802</v>
      </c>
      <c r="AU132" t="s">
        <v>9873</v>
      </c>
      <c r="AV132" t="s">
        <v>10431</v>
      </c>
      <c r="AW132" t="s">
        <v>11366</v>
      </c>
      <c r="AX132" t="s">
        <v>6007</v>
      </c>
      <c r="AY132" t="s">
        <v>4723</v>
      </c>
      <c r="AZ132" t="s">
        <v>590</v>
      </c>
      <c r="BA132" t="s">
        <v>584</v>
      </c>
      <c r="BB132" t="s">
        <v>6068</v>
      </c>
      <c r="BC132" t="s">
        <v>5972</v>
      </c>
      <c r="BD132" t="s">
        <v>4504</v>
      </c>
      <c r="BE132" t="s">
        <v>4727</v>
      </c>
      <c r="BF132" t="s">
        <v>4496</v>
      </c>
      <c r="BG132" t="s">
        <v>9446</v>
      </c>
      <c r="BH132" t="s">
        <v>189</v>
      </c>
      <c r="BI132" t="s">
        <v>189</v>
      </c>
      <c r="BJ132">
        <v>100</v>
      </c>
      <c r="BK132" t="s">
        <v>6282</v>
      </c>
      <c r="BL132" s="7">
        <v>44565</v>
      </c>
      <c r="BM132" s="7">
        <v>44565</v>
      </c>
      <c r="BN132" t="s">
        <v>6241</v>
      </c>
      <c r="BO132" t="s">
        <v>189</v>
      </c>
      <c r="BP132" t="s">
        <v>16</v>
      </c>
      <c r="BQ132" t="s">
        <v>189</v>
      </c>
      <c r="BR132" s="7">
        <v>45661</v>
      </c>
      <c r="BS132" t="s">
        <v>2414</v>
      </c>
      <c r="BT132" t="s">
        <v>4272</v>
      </c>
      <c r="BU132" t="s">
        <v>189</v>
      </c>
      <c r="BV132" t="s">
        <v>189</v>
      </c>
      <c r="BW132" t="s">
        <v>189</v>
      </c>
      <c r="BX132" t="s">
        <v>16</v>
      </c>
      <c r="BY132" t="s">
        <v>189</v>
      </c>
      <c r="BZ132" t="s">
        <v>189</v>
      </c>
      <c r="CA132" t="s">
        <v>189</v>
      </c>
      <c r="CB132" t="s">
        <v>189</v>
      </c>
      <c r="CC132" t="s">
        <v>189</v>
      </c>
      <c r="CD132" t="s">
        <v>189</v>
      </c>
      <c r="CE132" t="s">
        <v>189</v>
      </c>
      <c r="CF132" t="s">
        <v>16</v>
      </c>
      <c r="CG132" t="s">
        <v>16</v>
      </c>
      <c r="CH132" t="s">
        <v>4879</v>
      </c>
      <c r="CI132">
        <v>1</v>
      </c>
      <c r="CJ132">
        <v>1</v>
      </c>
      <c r="CK132">
        <v>1</v>
      </c>
      <c r="CL132" t="s">
        <v>189</v>
      </c>
      <c r="CM132">
        <v>21140</v>
      </c>
      <c r="CN132" t="s">
        <v>16</v>
      </c>
      <c r="CO132" t="s">
        <v>6275</v>
      </c>
      <c r="CP132" t="s">
        <v>16</v>
      </c>
      <c r="CQ132" t="s">
        <v>189</v>
      </c>
      <c r="CR132" t="s">
        <v>195</v>
      </c>
      <c r="CS132" s="7"/>
      <c r="CT132" s="7">
        <v>44544</v>
      </c>
      <c r="CU132" t="s">
        <v>17</v>
      </c>
      <c r="CV132" t="s">
        <v>17</v>
      </c>
      <c r="CW132" t="s">
        <v>6307</v>
      </c>
      <c r="CX132" t="s">
        <v>189</v>
      </c>
      <c r="CY132" t="s">
        <v>6307</v>
      </c>
      <c r="CZ132" t="s">
        <v>189</v>
      </c>
      <c r="DA132">
        <v>2021</v>
      </c>
      <c r="DB132" s="139">
        <v>44553</v>
      </c>
      <c r="DC132">
        <v>12</v>
      </c>
      <c r="DD132">
        <v>52</v>
      </c>
      <c r="DE132" s="139">
        <v>44550</v>
      </c>
      <c r="DF132" t="s">
        <v>11843</v>
      </c>
      <c r="DG132" t="s">
        <v>11844</v>
      </c>
      <c r="DH132" t="s">
        <v>6009</v>
      </c>
      <c r="DI132" t="s">
        <v>9874</v>
      </c>
      <c r="DJ132" t="s">
        <v>6730</v>
      </c>
      <c r="DK132" t="s">
        <v>188</v>
      </c>
      <c r="DL132" t="s">
        <v>16</v>
      </c>
      <c r="DM132" t="s">
        <v>16</v>
      </c>
      <c r="DN132" t="s">
        <v>16</v>
      </c>
      <c r="DO132" t="s">
        <v>2051</v>
      </c>
      <c r="DP132" t="s">
        <v>16</v>
      </c>
      <c r="DQ132" t="s">
        <v>8595</v>
      </c>
      <c r="DR132" t="s">
        <v>10477</v>
      </c>
      <c r="DS132" t="s">
        <v>8596</v>
      </c>
      <c r="DT132" t="s">
        <v>11914</v>
      </c>
      <c r="EC132" s="66"/>
    </row>
    <row r="133" spans="1:133" x14ac:dyDescent="0.25">
      <c r="A133">
        <v>338</v>
      </c>
      <c r="B133" s="7">
        <v>44538</v>
      </c>
      <c r="C133" t="s">
        <v>189</v>
      </c>
      <c r="D133" t="s">
        <v>189</v>
      </c>
      <c r="E133" t="s">
        <v>4273</v>
      </c>
      <c r="F133" t="s">
        <v>181</v>
      </c>
      <c r="G133" t="s">
        <v>354</v>
      </c>
      <c r="H133" t="s">
        <v>1882</v>
      </c>
      <c r="I133">
        <v>1</v>
      </c>
      <c r="J133" t="s">
        <v>592</v>
      </c>
      <c r="K133" t="s">
        <v>107</v>
      </c>
      <c r="L133" t="s">
        <v>100</v>
      </c>
      <c r="M133">
        <v>3</v>
      </c>
      <c r="N133" t="s">
        <v>13</v>
      </c>
      <c r="O133" t="s">
        <v>565</v>
      </c>
      <c r="P133" t="s">
        <v>593</v>
      </c>
      <c r="Q133" t="s">
        <v>1885</v>
      </c>
      <c r="R133" t="s">
        <v>1885</v>
      </c>
      <c r="S133">
        <v>45</v>
      </c>
      <c r="T133" t="s">
        <v>32</v>
      </c>
      <c r="U133" t="s">
        <v>16</v>
      </c>
      <c r="V133" t="s">
        <v>6282</v>
      </c>
      <c r="W133" t="s">
        <v>189</v>
      </c>
      <c r="X133" t="s">
        <v>189</v>
      </c>
      <c r="Y133" t="s">
        <v>4341</v>
      </c>
      <c r="Z133" t="s">
        <v>16</v>
      </c>
      <c r="AA133" t="s">
        <v>16</v>
      </c>
      <c r="AB133" t="s">
        <v>16</v>
      </c>
      <c r="AC133" t="s">
        <v>6307</v>
      </c>
      <c r="AD133" t="s">
        <v>594</v>
      </c>
      <c r="AE133" t="s">
        <v>107</v>
      </c>
      <c r="AF133" t="s">
        <v>16</v>
      </c>
      <c r="AG133" t="s">
        <v>129</v>
      </c>
      <c r="AH133" t="s">
        <v>16</v>
      </c>
      <c r="AI133" t="s">
        <v>16</v>
      </c>
      <c r="AJ133" t="s">
        <v>16</v>
      </c>
      <c r="AK133" t="s">
        <v>16</v>
      </c>
      <c r="AL133">
        <v>1000</v>
      </c>
      <c r="AM133">
        <v>3</v>
      </c>
      <c r="AN133">
        <v>19.03</v>
      </c>
      <c r="AO133">
        <v>23.437999999999999</v>
      </c>
      <c r="AP133" t="s">
        <v>240</v>
      </c>
      <c r="AQ133" t="s">
        <v>5653</v>
      </c>
      <c r="AR133" t="s">
        <v>9682</v>
      </c>
      <c r="AS133" t="s">
        <v>32</v>
      </c>
      <c r="AT133" t="s">
        <v>4840</v>
      </c>
      <c r="AU133" t="s">
        <v>6824</v>
      </c>
      <c r="AV133" t="s">
        <v>10431</v>
      </c>
      <c r="AW133" t="s">
        <v>11366</v>
      </c>
      <c r="AX133" t="s">
        <v>6007</v>
      </c>
      <c r="AY133" t="s">
        <v>16</v>
      </c>
      <c r="AZ133" t="s">
        <v>595</v>
      </c>
      <c r="BA133" t="s">
        <v>591</v>
      </c>
      <c r="BB133" t="s">
        <v>6068</v>
      </c>
      <c r="BC133" t="s">
        <v>4465</v>
      </c>
      <c r="BD133" t="s">
        <v>4501</v>
      </c>
      <c r="BE133" t="s">
        <v>4727</v>
      </c>
      <c r="BF133" t="s">
        <v>4496</v>
      </c>
      <c r="BG133" t="s">
        <v>9447</v>
      </c>
      <c r="BH133" t="s">
        <v>189</v>
      </c>
      <c r="BI133" t="s">
        <v>189</v>
      </c>
      <c r="BJ133">
        <v>99.335999999999999</v>
      </c>
      <c r="BK133" t="s">
        <v>6282</v>
      </c>
      <c r="BL133" s="7">
        <v>44545</v>
      </c>
      <c r="BM133" s="7">
        <v>44727</v>
      </c>
      <c r="BN133" t="s">
        <v>6240</v>
      </c>
      <c r="BO133" t="s">
        <v>189</v>
      </c>
      <c r="BP133" t="s">
        <v>16</v>
      </c>
      <c r="BQ133" t="s">
        <v>189</v>
      </c>
      <c r="BR133" s="7">
        <v>45641</v>
      </c>
      <c r="BS133" t="s">
        <v>2414</v>
      </c>
      <c r="BT133" t="s">
        <v>4273</v>
      </c>
      <c r="BU133" t="s">
        <v>189</v>
      </c>
      <c r="BV133" t="s">
        <v>189</v>
      </c>
      <c r="BW133" t="s">
        <v>189</v>
      </c>
      <c r="BX133" t="s">
        <v>16</v>
      </c>
      <c r="BY133" t="s">
        <v>189</v>
      </c>
      <c r="BZ133" t="s">
        <v>189</v>
      </c>
      <c r="CA133" t="s">
        <v>189</v>
      </c>
      <c r="CB133" t="s">
        <v>189</v>
      </c>
      <c r="CC133" t="s">
        <v>189</v>
      </c>
      <c r="CD133" t="s">
        <v>189</v>
      </c>
      <c r="CE133" t="s">
        <v>189</v>
      </c>
      <c r="CF133" t="s">
        <v>199</v>
      </c>
      <c r="CG133" t="s">
        <v>16</v>
      </c>
      <c r="CH133" t="s">
        <v>4880</v>
      </c>
      <c r="CI133">
        <v>1</v>
      </c>
      <c r="CJ133">
        <v>1</v>
      </c>
      <c r="CK133">
        <v>1</v>
      </c>
      <c r="CL133" t="s">
        <v>189</v>
      </c>
      <c r="CM133">
        <v>21139</v>
      </c>
      <c r="CN133" t="s">
        <v>16</v>
      </c>
      <c r="CO133" t="s">
        <v>592</v>
      </c>
      <c r="CP133" t="s">
        <v>6875</v>
      </c>
      <c r="CQ133" t="s">
        <v>9685</v>
      </c>
      <c r="CR133" t="s">
        <v>16</v>
      </c>
      <c r="CS133" s="7"/>
      <c r="CT133" s="7">
        <v>44538</v>
      </c>
      <c r="CU133" t="s">
        <v>29</v>
      </c>
      <c r="CV133" t="s">
        <v>16</v>
      </c>
      <c r="CW133" t="s">
        <v>6307</v>
      </c>
      <c r="CX133" t="s">
        <v>189</v>
      </c>
      <c r="CY133" t="s">
        <v>6307</v>
      </c>
      <c r="CZ133" t="s">
        <v>189</v>
      </c>
      <c r="DA133">
        <v>2021</v>
      </c>
      <c r="DB133" s="139">
        <v>44538</v>
      </c>
      <c r="DC133">
        <v>12</v>
      </c>
      <c r="DD133">
        <v>50</v>
      </c>
      <c r="DE133" s="139">
        <v>44536</v>
      </c>
      <c r="DF133" t="s">
        <v>11850</v>
      </c>
      <c r="DG133" t="s">
        <v>11844</v>
      </c>
      <c r="DH133" t="s">
        <v>6011</v>
      </c>
      <c r="DI133" t="s">
        <v>9874</v>
      </c>
      <c r="DJ133" t="s">
        <v>6730</v>
      </c>
      <c r="DK133" t="s">
        <v>252</v>
      </c>
      <c r="DL133" t="s">
        <v>9800</v>
      </c>
      <c r="DM133" t="s">
        <v>594</v>
      </c>
      <c r="DN133" t="s">
        <v>16</v>
      </c>
      <c r="DO133" t="s">
        <v>2051</v>
      </c>
      <c r="DP133" t="s">
        <v>16</v>
      </c>
      <c r="DQ133" t="s">
        <v>8597</v>
      </c>
      <c r="DR133" t="s">
        <v>10436</v>
      </c>
      <c r="DS133" t="s">
        <v>8598</v>
      </c>
      <c r="DT133" t="s">
        <v>11915</v>
      </c>
      <c r="EC133" s="66"/>
    </row>
    <row r="134" spans="1:133" x14ac:dyDescent="0.25">
      <c r="A134">
        <v>337</v>
      </c>
      <c r="B134" s="7">
        <v>44537</v>
      </c>
      <c r="C134" t="s">
        <v>189</v>
      </c>
      <c r="D134" t="s">
        <v>189</v>
      </c>
      <c r="E134" t="s">
        <v>4274</v>
      </c>
      <c r="F134" t="s">
        <v>181</v>
      </c>
      <c r="G134" t="s">
        <v>354</v>
      </c>
      <c r="H134" t="s">
        <v>1880</v>
      </c>
      <c r="I134">
        <v>1</v>
      </c>
      <c r="J134" t="s">
        <v>597</v>
      </c>
      <c r="K134" t="s">
        <v>440</v>
      </c>
      <c r="L134" t="s">
        <v>100</v>
      </c>
      <c r="M134">
        <v>1</v>
      </c>
      <c r="N134" t="s">
        <v>121</v>
      </c>
      <c r="O134" t="s">
        <v>565</v>
      </c>
      <c r="P134" t="s">
        <v>598</v>
      </c>
      <c r="Q134" t="s">
        <v>565</v>
      </c>
      <c r="R134" t="s">
        <v>16</v>
      </c>
      <c r="S134">
        <v>40</v>
      </c>
      <c r="T134" t="s">
        <v>32</v>
      </c>
      <c r="U134" t="s">
        <v>4350</v>
      </c>
      <c r="V134" t="s">
        <v>6236</v>
      </c>
      <c r="W134" t="s">
        <v>189</v>
      </c>
      <c r="X134" t="s">
        <v>189</v>
      </c>
      <c r="Y134" t="s">
        <v>1925</v>
      </c>
      <c r="Z134" t="s">
        <v>16</v>
      </c>
      <c r="AA134" t="s">
        <v>16</v>
      </c>
      <c r="AB134" t="s">
        <v>16</v>
      </c>
      <c r="AC134" t="s">
        <v>6307</v>
      </c>
      <c r="AD134" t="s">
        <v>599</v>
      </c>
      <c r="AE134" t="s">
        <v>440</v>
      </c>
      <c r="AF134" t="s">
        <v>1926</v>
      </c>
      <c r="AG134" t="s">
        <v>58</v>
      </c>
      <c r="AH134" t="s">
        <v>423</v>
      </c>
      <c r="AI134" t="s">
        <v>16</v>
      </c>
      <c r="AJ134" t="s">
        <v>16</v>
      </c>
      <c r="AK134" t="s">
        <v>16</v>
      </c>
      <c r="AL134">
        <v>0</v>
      </c>
      <c r="AM134">
        <v>1</v>
      </c>
      <c r="AN134">
        <v>6.37</v>
      </c>
      <c r="AO134">
        <v>7.8129999999999997</v>
      </c>
      <c r="AP134" t="s">
        <v>184</v>
      </c>
      <c r="AQ134" t="s">
        <v>6744</v>
      </c>
      <c r="AR134" t="s">
        <v>9726</v>
      </c>
      <c r="AS134" t="s">
        <v>32</v>
      </c>
      <c r="AT134" t="s">
        <v>4840</v>
      </c>
      <c r="AU134" t="s">
        <v>9873</v>
      </c>
      <c r="AV134" t="s">
        <v>10431</v>
      </c>
      <c r="AW134" t="s">
        <v>11366</v>
      </c>
      <c r="AX134" t="s">
        <v>6007</v>
      </c>
      <c r="AY134" t="s">
        <v>4723</v>
      </c>
      <c r="AZ134" t="s">
        <v>600</v>
      </c>
      <c r="BA134" t="s">
        <v>596</v>
      </c>
      <c r="BB134" t="s">
        <v>6068</v>
      </c>
      <c r="BC134" t="s">
        <v>4350</v>
      </c>
      <c r="BD134" t="s">
        <v>4519</v>
      </c>
      <c r="BE134" t="s">
        <v>5517</v>
      </c>
      <c r="BF134" t="s">
        <v>4496</v>
      </c>
      <c r="BG134" t="s">
        <v>9448</v>
      </c>
      <c r="BH134" t="s">
        <v>189</v>
      </c>
      <c r="BI134" t="s">
        <v>189</v>
      </c>
      <c r="BJ134">
        <v>100</v>
      </c>
      <c r="BK134" t="s">
        <v>6236</v>
      </c>
      <c r="BL134" s="7">
        <v>44543</v>
      </c>
      <c r="BM134" s="7">
        <v>44725</v>
      </c>
      <c r="BN134" t="s">
        <v>6242</v>
      </c>
      <c r="BO134" t="s">
        <v>189</v>
      </c>
      <c r="BP134" t="s">
        <v>16</v>
      </c>
      <c r="BQ134" t="s">
        <v>189</v>
      </c>
      <c r="BR134" s="7">
        <v>44907</v>
      </c>
      <c r="BS134" t="s">
        <v>2414</v>
      </c>
      <c r="BT134" t="s">
        <v>4274</v>
      </c>
      <c r="BU134" t="s">
        <v>189</v>
      </c>
      <c r="BV134" t="s">
        <v>189</v>
      </c>
      <c r="BW134" t="s">
        <v>5517</v>
      </c>
      <c r="BX134" t="s">
        <v>16</v>
      </c>
      <c r="BY134" t="s">
        <v>189</v>
      </c>
      <c r="BZ134" t="s">
        <v>189</v>
      </c>
      <c r="CA134" t="s">
        <v>189</v>
      </c>
      <c r="CB134" t="s">
        <v>189</v>
      </c>
      <c r="CC134" t="s">
        <v>189</v>
      </c>
      <c r="CD134" t="s">
        <v>189</v>
      </c>
      <c r="CE134" t="s">
        <v>189</v>
      </c>
      <c r="CF134" t="s">
        <v>16</v>
      </c>
      <c r="CG134" t="s">
        <v>16</v>
      </c>
      <c r="CH134" t="s">
        <v>4881</v>
      </c>
      <c r="CI134">
        <v>1</v>
      </c>
      <c r="CJ134">
        <v>1</v>
      </c>
      <c r="CK134">
        <v>1</v>
      </c>
      <c r="CL134" t="s">
        <v>189</v>
      </c>
      <c r="CM134">
        <v>21138</v>
      </c>
      <c r="CN134" t="s">
        <v>16</v>
      </c>
      <c r="CO134" t="s">
        <v>597</v>
      </c>
      <c r="CP134" t="s">
        <v>16</v>
      </c>
      <c r="CQ134" t="s">
        <v>189</v>
      </c>
      <c r="CR134" t="s">
        <v>185</v>
      </c>
      <c r="CS134" s="7"/>
      <c r="CT134" s="7">
        <v>44537</v>
      </c>
      <c r="CU134" t="s">
        <v>17</v>
      </c>
      <c r="CV134" t="s">
        <v>17</v>
      </c>
      <c r="CW134" t="s">
        <v>6307</v>
      </c>
      <c r="CX134" t="s">
        <v>189</v>
      </c>
      <c r="CY134" t="s">
        <v>6307</v>
      </c>
      <c r="CZ134" t="s">
        <v>189</v>
      </c>
      <c r="DA134">
        <v>2021</v>
      </c>
      <c r="DB134" s="139">
        <v>44537</v>
      </c>
      <c r="DC134">
        <v>12</v>
      </c>
      <c r="DD134">
        <v>50</v>
      </c>
      <c r="DE134" s="139">
        <v>44536</v>
      </c>
      <c r="DF134" t="s">
        <v>11850</v>
      </c>
      <c r="DG134" t="s">
        <v>11844</v>
      </c>
      <c r="DH134" t="s">
        <v>6011</v>
      </c>
      <c r="DI134" t="s">
        <v>9882</v>
      </c>
      <c r="DJ134" t="s">
        <v>6236</v>
      </c>
      <c r="DK134" t="s">
        <v>252</v>
      </c>
      <c r="DL134" t="s">
        <v>9800</v>
      </c>
      <c r="DM134" t="s">
        <v>599</v>
      </c>
      <c r="DN134" t="s">
        <v>16</v>
      </c>
      <c r="DO134" t="s">
        <v>2051</v>
      </c>
      <c r="DP134" t="s">
        <v>16</v>
      </c>
      <c r="DQ134" t="s">
        <v>8599</v>
      </c>
      <c r="DR134" t="s">
        <v>10478</v>
      </c>
      <c r="DS134" t="s">
        <v>8600</v>
      </c>
      <c r="DT134" t="s">
        <v>11916</v>
      </c>
      <c r="EC134" s="66"/>
    </row>
    <row r="135" spans="1:133" x14ac:dyDescent="0.25">
      <c r="A135">
        <v>336</v>
      </c>
      <c r="B135" s="7">
        <v>44532</v>
      </c>
      <c r="C135" t="s">
        <v>189</v>
      </c>
      <c r="D135" t="s">
        <v>189</v>
      </c>
      <c r="E135" t="s">
        <v>602</v>
      </c>
      <c r="F135" t="s">
        <v>181</v>
      </c>
      <c r="G135" t="s">
        <v>354</v>
      </c>
      <c r="H135" t="s">
        <v>1882</v>
      </c>
      <c r="I135">
        <v>4</v>
      </c>
      <c r="J135" t="s">
        <v>603</v>
      </c>
      <c r="K135" t="s">
        <v>1958</v>
      </c>
      <c r="L135" t="s">
        <v>100</v>
      </c>
      <c r="M135">
        <v>12</v>
      </c>
      <c r="N135" t="s">
        <v>1959</v>
      </c>
      <c r="O135" t="s">
        <v>386</v>
      </c>
      <c r="P135" t="s">
        <v>605</v>
      </c>
      <c r="Q135" t="s">
        <v>386</v>
      </c>
      <c r="R135" t="s">
        <v>16</v>
      </c>
      <c r="S135">
        <v>40</v>
      </c>
      <c r="T135" t="s">
        <v>87</v>
      </c>
      <c r="U135" t="s">
        <v>4366</v>
      </c>
      <c r="V135" t="s">
        <v>6283</v>
      </c>
      <c r="W135" t="s">
        <v>4366</v>
      </c>
      <c r="X135" t="s">
        <v>189</v>
      </c>
      <c r="Y135" t="s">
        <v>1925</v>
      </c>
      <c r="Z135" t="s">
        <v>16</v>
      </c>
      <c r="AA135" t="s">
        <v>16</v>
      </c>
      <c r="AB135" t="s">
        <v>16</v>
      </c>
      <c r="AC135" t="s">
        <v>6310</v>
      </c>
      <c r="AD135" t="s">
        <v>606</v>
      </c>
      <c r="AE135" t="s">
        <v>1958</v>
      </c>
      <c r="AF135" t="s">
        <v>1926</v>
      </c>
      <c r="AG135" t="s">
        <v>129</v>
      </c>
      <c r="AH135" t="s">
        <v>251</v>
      </c>
      <c r="AI135" t="s">
        <v>16</v>
      </c>
      <c r="AJ135" t="s">
        <v>16</v>
      </c>
      <c r="AK135" t="s">
        <v>16</v>
      </c>
      <c r="AL135">
        <v>50000</v>
      </c>
      <c r="AM135">
        <v>12</v>
      </c>
      <c r="AN135">
        <v>76.52</v>
      </c>
      <c r="AO135">
        <v>93.75</v>
      </c>
      <c r="AP135" t="s">
        <v>260</v>
      </c>
      <c r="AQ135" t="s">
        <v>6745</v>
      </c>
      <c r="AR135" t="s">
        <v>16</v>
      </c>
      <c r="AS135" t="s">
        <v>87</v>
      </c>
      <c r="AT135" t="s">
        <v>4840</v>
      </c>
      <c r="AU135" t="s">
        <v>9913</v>
      </c>
      <c r="AV135" t="s">
        <v>10431</v>
      </c>
      <c r="AW135" t="s">
        <v>11366</v>
      </c>
      <c r="AX135" t="s">
        <v>6007</v>
      </c>
      <c r="AY135" t="s">
        <v>16</v>
      </c>
      <c r="AZ135" t="s">
        <v>607</v>
      </c>
      <c r="BA135" t="s">
        <v>601</v>
      </c>
      <c r="BB135" t="s">
        <v>6068</v>
      </c>
      <c r="BC135" t="s">
        <v>4366</v>
      </c>
      <c r="BD135" t="s">
        <v>4525</v>
      </c>
      <c r="BE135" t="s">
        <v>5549</v>
      </c>
      <c r="BF135" t="s">
        <v>4496</v>
      </c>
      <c r="BG135" t="s">
        <v>9449</v>
      </c>
      <c r="BH135" t="s">
        <v>189</v>
      </c>
      <c r="BI135" t="s">
        <v>189</v>
      </c>
      <c r="BJ135">
        <v>100</v>
      </c>
      <c r="BK135" t="s">
        <v>6283</v>
      </c>
      <c r="BL135" s="7">
        <v>44543</v>
      </c>
      <c r="BM135" s="7">
        <v>44725</v>
      </c>
      <c r="BN135" t="s">
        <v>6246</v>
      </c>
      <c r="BO135" t="s">
        <v>189</v>
      </c>
      <c r="BP135" t="s">
        <v>16</v>
      </c>
      <c r="BQ135" t="s">
        <v>189</v>
      </c>
      <c r="BR135" s="7">
        <v>45790</v>
      </c>
      <c r="BS135" t="s">
        <v>2414</v>
      </c>
      <c r="BT135" t="s">
        <v>4365</v>
      </c>
      <c r="BU135" t="s">
        <v>2435</v>
      </c>
      <c r="BV135" t="s">
        <v>189</v>
      </c>
      <c r="BW135" t="s">
        <v>189</v>
      </c>
      <c r="BX135" t="s">
        <v>16</v>
      </c>
      <c r="BY135" t="s">
        <v>189</v>
      </c>
      <c r="BZ135" t="s">
        <v>8601</v>
      </c>
      <c r="CA135" t="s">
        <v>189</v>
      </c>
      <c r="CB135" t="s">
        <v>189</v>
      </c>
      <c r="CC135" t="s">
        <v>189</v>
      </c>
      <c r="CD135" t="s">
        <v>189</v>
      </c>
      <c r="CE135" t="s">
        <v>189</v>
      </c>
      <c r="CF135" t="s">
        <v>16</v>
      </c>
      <c r="CG135" t="s">
        <v>16</v>
      </c>
      <c r="CH135" t="s">
        <v>4882</v>
      </c>
      <c r="CI135">
        <v>1</v>
      </c>
      <c r="CJ135">
        <v>1</v>
      </c>
      <c r="CK135">
        <v>1</v>
      </c>
      <c r="CL135" t="s">
        <v>189</v>
      </c>
      <c r="CM135">
        <v>21137</v>
      </c>
      <c r="CN135" t="s">
        <v>16</v>
      </c>
      <c r="CO135" t="s">
        <v>603</v>
      </c>
      <c r="CP135" t="s">
        <v>16</v>
      </c>
      <c r="CQ135" t="s">
        <v>189</v>
      </c>
      <c r="CR135" t="s">
        <v>16</v>
      </c>
      <c r="CS135" s="7"/>
      <c r="CT135" s="7">
        <v>42703</v>
      </c>
      <c r="CU135" t="s">
        <v>34</v>
      </c>
      <c r="CV135" t="s">
        <v>6745</v>
      </c>
      <c r="CW135" t="s">
        <v>6307</v>
      </c>
      <c r="CX135" t="s">
        <v>189</v>
      </c>
      <c r="CY135" t="s">
        <v>6307</v>
      </c>
      <c r="CZ135" t="s">
        <v>189</v>
      </c>
      <c r="DA135">
        <v>2021</v>
      </c>
      <c r="DB135" s="139">
        <v>44532</v>
      </c>
      <c r="DC135">
        <v>12</v>
      </c>
      <c r="DD135">
        <v>49</v>
      </c>
      <c r="DE135" s="139">
        <v>44529</v>
      </c>
      <c r="DF135" t="s">
        <v>11853</v>
      </c>
      <c r="DG135" t="s">
        <v>11844</v>
      </c>
      <c r="DH135" t="s">
        <v>6012</v>
      </c>
      <c r="DI135" t="s">
        <v>10114</v>
      </c>
      <c r="DJ135" t="s">
        <v>6730</v>
      </c>
      <c r="DK135" t="s">
        <v>252</v>
      </c>
      <c r="DL135" t="s">
        <v>9800</v>
      </c>
      <c r="DM135" t="s">
        <v>16</v>
      </c>
      <c r="DN135" t="s">
        <v>606</v>
      </c>
      <c r="DO135" t="s">
        <v>2051</v>
      </c>
      <c r="DP135" t="s">
        <v>16</v>
      </c>
      <c r="DQ135" t="s">
        <v>8602</v>
      </c>
      <c r="DR135" t="s">
        <v>10479</v>
      </c>
      <c r="DS135" t="s">
        <v>8603</v>
      </c>
      <c r="DT135" t="s">
        <v>11917</v>
      </c>
      <c r="EC135" s="66"/>
    </row>
    <row r="136" spans="1:133" x14ac:dyDescent="0.25">
      <c r="A136">
        <v>335</v>
      </c>
      <c r="B136" s="7">
        <v>44524</v>
      </c>
      <c r="C136" t="s">
        <v>189</v>
      </c>
      <c r="D136" t="s">
        <v>189</v>
      </c>
      <c r="E136" t="s">
        <v>615</v>
      </c>
      <c r="F136" t="s">
        <v>181</v>
      </c>
      <c r="G136" t="s">
        <v>354</v>
      </c>
      <c r="H136" t="s">
        <v>1882</v>
      </c>
      <c r="I136">
        <v>3</v>
      </c>
      <c r="J136" t="s">
        <v>7130</v>
      </c>
      <c r="K136" t="s">
        <v>245</v>
      </c>
      <c r="L136" t="s">
        <v>100</v>
      </c>
      <c r="M136">
        <v>3</v>
      </c>
      <c r="N136" t="s">
        <v>13</v>
      </c>
      <c r="O136" t="s">
        <v>616</v>
      </c>
      <c r="P136" t="s">
        <v>617</v>
      </c>
      <c r="Q136" t="s">
        <v>1887</v>
      </c>
      <c r="R136" t="s">
        <v>1887</v>
      </c>
      <c r="S136">
        <v>37</v>
      </c>
      <c r="T136" t="s">
        <v>15</v>
      </c>
      <c r="U136" t="s">
        <v>16</v>
      </c>
      <c r="V136" t="s">
        <v>6282</v>
      </c>
      <c r="W136" t="s">
        <v>189</v>
      </c>
      <c r="X136" t="s">
        <v>189</v>
      </c>
      <c r="Y136" t="s">
        <v>4341</v>
      </c>
      <c r="Z136" t="s">
        <v>16</v>
      </c>
      <c r="AA136" t="s">
        <v>16</v>
      </c>
      <c r="AB136" t="s">
        <v>16</v>
      </c>
      <c r="AC136" t="s">
        <v>6310</v>
      </c>
      <c r="AD136" t="s">
        <v>249</v>
      </c>
      <c r="AE136" t="s">
        <v>11</v>
      </c>
      <c r="AF136" t="s">
        <v>1926</v>
      </c>
      <c r="AG136" t="s">
        <v>129</v>
      </c>
      <c r="AH136" t="s">
        <v>251</v>
      </c>
      <c r="AI136" t="s">
        <v>16</v>
      </c>
      <c r="AJ136" t="s">
        <v>16</v>
      </c>
      <c r="AK136" t="s">
        <v>16</v>
      </c>
      <c r="AL136">
        <v>5000</v>
      </c>
      <c r="AM136">
        <v>3</v>
      </c>
      <c r="AN136">
        <v>19.18</v>
      </c>
      <c r="AO136">
        <v>23.437999999999999</v>
      </c>
      <c r="AP136" t="s">
        <v>240</v>
      </c>
      <c r="AQ136" t="s">
        <v>5653</v>
      </c>
      <c r="AR136" t="s">
        <v>9678</v>
      </c>
      <c r="AS136" t="s">
        <v>15</v>
      </c>
      <c r="AT136" t="s">
        <v>4840</v>
      </c>
      <c r="AU136" t="s">
        <v>6824</v>
      </c>
      <c r="AV136" t="s">
        <v>10431</v>
      </c>
      <c r="AW136" t="s">
        <v>11366</v>
      </c>
      <c r="AX136" t="s">
        <v>6013</v>
      </c>
      <c r="AY136" t="s">
        <v>16</v>
      </c>
      <c r="AZ136" t="s">
        <v>618</v>
      </c>
      <c r="BA136" t="s">
        <v>614</v>
      </c>
      <c r="BB136" t="s">
        <v>6069</v>
      </c>
      <c r="BC136" t="s">
        <v>4465</v>
      </c>
      <c r="BD136" t="s">
        <v>4501</v>
      </c>
      <c r="BE136" t="s">
        <v>4727</v>
      </c>
      <c r="BF136" t="s">
        <v>4496</v>
      </c>
      <c r="BG136" t="s">
        <v>9450</v>
      </c>
      <c r="BH136" t="s">
        <v>189</v>
      </c>
      <c r="BI136" t="s">
        <v>189</v>
      </c>
      <c r="BJ136">
        <v>100</v>
      </c>
      <c r="BK136" t="s">
        <v>6282</v>
      </c>
      <c r="BL136" s="7">
        <v>44531</v>
      </c>
      <c r="BM136" s="7">
        <v>44713</v>
      </c>
      <c r="BN136" t="s">
        <v>6241</v>
      </c>
      <c r="BO136" t="s">
        <v>189</v>
      </c>
      <c r="BP136" t="s">
        <v>16</v>
      </c>
      <c r="BQ136" t="s">
        <v>4853</v>
      </c>
      <c r="BR136" s="7">
        <v>45627</v>
      </c>
      <c r="BS136" t="s">
        <v>2414</v>
      </c>
      <c r="BT136" t="s">
        <v>4316</v>
      </c>
      <c r="BU136" t="s">
        <v>2428</v>
      </c>
      <c r="BV136" t="s">
        <v>189</v>
      </c>
      <c r="BW136" t="s">
        <v>189</v>
      </c>
      <c r="BX136" t="s">
        <v>16</v>
      </c>
      <c r="BY136" t="s">
        <v>189</v>
      </c>
      <c r="BZ136" t="s">
        <v>189</v>
      </c>
      <c r="CA136" t="s">
        <v>189</v>
      </c>
      <c r="CB136" t="s">
        <v>189</v>
      </c>
      <c r="CC136" t="s">
        <v>189</v>
      </c>
      <c r="CD136" t="s">
        <v>189</v>
      </c>
      <c r="CE136" t="s">
        <v>189</v>
      </c>
      <c r="CF136" t="s">
        <v>181</v>
      </c>
      <c r="CG136" t="s">
        <v>16</v>
      </c>
      <c r="CH136" t="s">
        <v>4546</v>
      </c>
      <c r="CI136">
        <v>1</v>
      </c>
      <c r="CJ136">
        <v>1</v>
      </c>
      <c r="CK136">
        <v>1</v>
      </c>
      <c r="CL136" t="s">
        <v>189</v>
      </c>
      <c r="CM136">
        <v>21135</v>
      </c>
      <c r="CN136" t="s">
        <v>16</v>
      </c>
      <c r="CO136" t="s">
        <v>244</v>
      </c>
      <c r="CP136" t="s">
        <v>9680</v>
      </c>
      <c r="CQ136" t="s">
        <v>9681</v>
      </c>
      <c r="CR136" t="s">
        <v>16</v>
      </c>
      <c r="CS136" s="7"/>
      <c r="CT136" s="7">
        <v>42621</v>
      </c>
      <c r="CU136" t="s">
        <v>29</v>
      </c>
      <c r="CV136" t="s">
        <v>29</v>
      </c>
      <c r="CW136" t="s">
        <v>6307</v>
      </c>
      <c r="CX136" t="s">
        <v>189</v>
      </c>
      <c r="CY136" t="s">
        <v>6307</v>
      </c>
      <c r="CZ136" t="s">
        <v>189</v>
      </c>
      <c r="DA136">
        <v>2021</v>
      </c>
      <c r="DB136" s="139">
        <v>44524</v>
      </c>
      <c r="DC136">
        <v>11</v>
      </c>
      <c r="DD136">
        <v>48</v>
      </c>
      <c r="DE136" s="139">
        <v>44522</v>
      </c>
      <c r="DF136" t="s">
        <v>11856</v>
      </c>
      <c r="DG136" t="s">
        <v>11844</v>
      </c>
      <c r="DH136" t="s">
        <v>6014</v>
      </c>
      <c r="DI136" t="s">
        <v>9874</v>
      </c>
      <c r="DJ136" t="s">
        <v>6730</v>
      </c>
      <c r="DK136" t="s">
        <v>188</v>
      </c>
      <c r="DL136" t="s">
        <v>16</v>
      </c>
      <c r="DM136" t="s">
        <v>16</v>
      </c>
      <c r="DN136" t="s">
        <v>16</v>
      </c>
      <c r="DO136" t="s">
        <v>2051</v>
      </c>
      <c r="DP136" t="s">
        <v>16</v>
      </c>
      <c r="DQ136" t="s">
        <v>8604</v>
      </c>
      <c r="DR136" t="s">
        <v>10480</v>
      </c>
      <c r="DS136" t="s">
        <v>8605</v>
      </c>
      <c r="DT136" t="s">
        <v>11918</v>
      </c>
      <c r="EC136" s="66"/>
    </row>
    <row r="137" spans="1:133" x14ac:dyDescent="0.25">
      <c r="A137">
        <v>334</v>
      </c>
      <c r="B137" s="7">
        <v>44524</v>
      </c>
      <c r="C137" t="s">
        <v>189</v>
      </c>
      <c r="D137" t="s">
        <v>189</v>
      </c>
      <c r="E137" t="s">
        <v>4275</v>
      </c>
      <c r="F137" t="s">
        <v>181</v>
      </c>
      <c r="G137" t="s">
        <v>354</v>
      </c>
      <c r="H137" t="s">
        <v>1881</v>
      </c>
      <c r="I137">
        <v>1</v>
      </c>
      <c r="J137" t="s">
        <v>609</v>
      </c>
      <c r="K137" t="s">
        <v>127</v>
      </c>
      <c r="L137" t="s">
        <v>100</v>
      </c>
      <c r="M137">
        <v>3</v>
      </c>
      <c r="N137" t="s">
        <v>13</v>
      </c>
      <c r="O137" t="s">
        <v>565</v>
      </c>
      <c r="P137" t="s">
        <v>610</v>
      </c>
      <c r="Q137" t="s">
        <v>1886</v>
      </c>
      <c r="R137" t="s">
        <v>1886</v>
      </c>
      <c r="S137">
        <v>50</v>
      </c>
      <c r="T137" t="s">
        <v>32</v>
      </c>
      <c r="U137" t="s">
        <v>16</v>
      </c>
      <c r="V137" t="s">
        <v>6282</v>
      </c>
      <c r="W137" t="s">
        <v>189</v>
      </c>
      <c r="X137" t="s">
        <v>189</v>
      </c>
      <c r="Y137" t="s">
        <v>4341</v>
      </c>
      <c r="Z137" t="s">
        <v>16</v>
      </c>
      <c r="AA137" t="s">
        <v>16</v>
      </c>
      <c r="AB137" t="s">
        <v>16</v>
      </c>
      <c r="AC137" t="s">
        <v>6307</v>
      </c>
      <c r="AD137" t="s">
        <v>611</v>
      </c>
      <c r="AE137" t="s">
        <v>127</v>
      </c>
      <c r="AF137" t="s">
        <v>1929</v>
      </c>
      <c r="AG137" t="s">
        <v>37</v>
      </c>
      <c r="AH137" t="s">
        <v>612</v>
      </c>
      <c r="AI137" t="s">
        <v>16</v>
      </c>
      <c r="AJ137" t="s">
        <v>16</v>
      </c>
      <c r="AK137" t="s">
        <v>16</v>
      </c>
      <c r="AL137">
        <v>0</v>
      </c>
      <c r="AM137">
        <v>3</v>
      </c>
      <c r="AN137">
        <v>19.18</v>
      </c>
      <c r="AO137">
        <v>23.437999999999999</v>
      </c>
      <c r="AP137" t="s">
        <v>301</v>
      </c>
      <c r="AQ137" t="s">
        <v>5653</v>
      </c>
      <c r="AR137" t="s">
        <v>9682</v>
      </c>
      <c r="AS137" t="s">
        <v>32</v>
      </c>
      <c r="AT137" t="s">
        <v>4840</v>
      </c>
      <c r="AU137" t="s">
        <v>6824</v>
      </c>
      <c r="AV137" t="s">
        <v>10431</v>
      </c>
      <c r="AW137" t="s">
        <v>11366</v>
      </c>
      <c r="AX137" t="s">
        <v>6013</v>
      </c>
      <c r="AY137" t="s">
        <v>16</v>
      </c>
      <c r="AZ137" t="s">
        <v>613</v>
      </c>
      <c r="BA137" t="s">
        <v>608</v>
      </c>
      <c r="BB137" t="s">
        <v>6069</v>
      </c>
      <c r="BC137" t="s">
        <v>4465</v>
      </c>
      <c r="BD137" t="s">
        <v>4501</v>
      </c>
      <c r="BE137" t="s">
        <v>4727</v>
      </c>
      <c r="BF137" t="s">
        <v>4496</v>
      </c>
      <c r="BG137" t="s">
        <v>9451</v>
      </c>
      <c r="BH137" t="s">
        <v>189</v>
      </c>
      <c r="BI137" t="s">
        <v>189</v>
      </c>
      <c r="BJ137">
        <v>99.936000000000007</v>
      </c>
      <c r="BK137" t="s">
        <v>6282</v>
      </c>
      <c r="BL137" s="7">
        <v>44532</v>
      </c>
      <c r="BM137" s="7">
        <v>44714</v>
      </c>
      <c r="BN137" t="s">
        <v>6240</v>
      </c>
      <c r="BO137" t="s">
        <v>189</v>
      </c>
      <c r="BP137" t="s">
        <v>16</v>
      </c>
      <c r="BQ137" t="s">
        <v>189</v>
      </c>
      <c r="BR137" s="7">
        <v>45628</v>
      </c>
      <c r="BS137" t="s">
        <v>2414</v>
      </c>
      <c r="BT137" t="s">
        <v>4275</v>
      </c>
      <c r="BU137" t="s">
        <v>189</v>
      </c>
      <c r="BV137" t="s">
        <v>189</v>
      </c>
      <c r="BW137" t="s">
        <v>189</v>
      </c>
      <c r="BX137" t="s">
        <v>16</v>
      </c>
      <c r="BY137" t="s">
        <v>189</v>
      </c>
      <c r="BZ137" t="s">
        <v>189</v>
      </c>
      <c r="CA137" t="s">
        <v>189</v>
      </c>
      <c r="CB137" t="s">
        <v>189</v>
      </c>
      <c r="CC137" t="s">
        <v>189</v>
      </c>
      <c r="CD137" t="s">
        <v>189</v>
      </c>
      <c r="CE137" t="s">
        <v>189</v>
      </c>
      <c r="CF137" t="s">
        <v>199</v>
      </c>
      <c r="CG137" t="s">
        <v>16</v>
      </c>
      <c r="CH137" t="s">
        <v>4883</v>
      </c>
      <c r="CI137">
        <v>1</v>
      </c>
      <c r="CJ137">
        <v>1</v>
      </c>
      <c r="CK137">
        <v>1</v>
      </c>
      <c r="CL137" t="s">
        <v>189</v>
      </c>
      <c r="CM137">
        <v>21136</v>
      </c>
      <c r="CN137" t="s">
        <v>16</v>
      </c>
      <c r="CO137" t="s">
        <v>609</v>
      </c>
      <c r="CP137" t="s">
        <v>6875</v>
      </c>
      <c r="CQ137" t="s">
        <v>189</v>
      </c>
      <c r="CR137" t="s">
        <v>16</v>
      </c>
      <c r="CS137" s="7"/>
      <c r="CT137" s="7">
        <v>44524</v>
      </c>
      <c r="CU137" t="s">
        <v>29</v>
      </c>
      <c r="CV137" t="s">
        <v>29</v>
      </c>
      <c r="CW137" t="s">
        <v>6307</v>
      </c>
      <c r="CX137" t="s">
        <v>189</v>
      </c>
      <c r="CY137" t="s">
        <v>6307</v>
      </c>
      <c r="CZ137" t="s">
        <v>189</v>
      </c>
      <c r="DA137">
        <v>2021</v>
      </c>
      <c r="DB137" s="139">
        <v>44524</v>
      </c>
      <c r="DC137">
        <v>11</v>
      </c>
      <c r="DD137">
        <v>48</v>
      </c>
      <c r="DE137" s="139">
        <v>44522</v>
      </c>
      <c r="DF137" t="s">
        <v>11856</v>
      </c>
      <c r="DG137" t="s">
        <v>11844</v>
      </c>
      <c r="DH137" t="s">
        <v>6014</v>
      </c>
      <c r="DI137" t="s">
        <v>9874</v>
      </c>
      <c r="DJ137" t="s">
        <v>6730</v>
      </c>
      <c r="DK137" t="s">
        <v>252</v>
      </c>
      <c r="DL137" t="s">
        <v>9800</v>
      </c>
      <c r="DM137" t="s">
        <v>611</v>
      </c>
      <c r="DN137" t="s">
        <v>16</v>
      </c>
      <c r="DO137" t="s">
        <v>2051</v>
      </c>
      <c r="DP137" t="s">
        <v>16</v>
      </c>
      <c r="DQ137" t="s">
        <v>8606</v>
      </c>
      <c r="DR137" t="s">
        <v>10480</v>
      </c>
      <c r="DS137" t="s">
        <v>8607</v>
      </c>
      <c r="DT137" t="s">
        <v>11919</v>
      </c>
      <c r="EC137" s="66"/>
    </row>
    <row r="138" spans="1:133" x14ac:dyDescent="0.25">
      <c r="A138">
        <v>333</v>
      </c>
      <c r="B138" s="7">
        <v>44516</v>
      </c>
      <c r="C138" t="s">
        <v>189</v>
      </c>
      <c r="D138" t="s">
        <v>189</v>
      </c>
      <c r="E138" t="s">
        <v>620</v>
      </c>
      <c r="F138" t="s">
        <v>199</v>
      </c>
      <c r="G138" t="s">
        <v>354</v>
      </c>
      <c r="H138" t="s">
        <v>1882</v>
      </c>
      <c r="I138">
        <v>2</v>
      </c>
      <c r="J138" t="s">
        <v>463</v>
      </c>
      <c r="K138" t="s">
        <v>464</v>
      </c>
      <c r="L138" t="s">
        <v>100</v>
      </c>
      <c r="M138">
        <v>3</v>
      </c>
      <c r="N138" t="s">
        <v>104</v>
      </c>
      <c r="O138" t="s">
        <v>621</v>
      </c>
      <c r="P138" t="s">
        <v>622</v>
      </c>
      <c r="Q138" t="s">
        <v>522</v>
      </c>
      <c r="R138" t="s">
        <v>522</v>
      </c>
      <c r="S138">
        <v>40</v>
      </c>
      <c r="T138" t="s">
        <v>32</v>
      </c>
      <c r="U138" t="s">
        <v>16</v>
      </c>
      <c r="V138" t="s">
        <v>6282</v>
      </c>
      <c r="W138" t="s">
        <v>189</v>
      </c>
      <c r="X138" t="s">
        <v>189</v>
      </c>
      <c r="Y138" t="s">
        <v>4341</v>
      </c>
      <c r="Z138" t="s">
        <v>16</v>
      </c>
      <c r="AA138" t="s">
        <v>16</v>
      </c>
      <c r="AB138" t="s">
        <v>16</v>
      </c>
      <c r="AC138" t="s">
        <v>6310</v>
      </c>
      <c r="AD138" t="s">
        <v>467</v>
      </c>
      <c r="AE138" t="s">
        <v>1948</v>
      </c>
      <c r="AF138" t="s">
        <v>16</v>
      </c>
      <c r="AG138" t="s">
        <v>129</v>
      </c>
      <c r="AH138" t="s">
        <v>16</v>
      </c>
      <c r="AI138" t="s">
        <v>16</v>
      </c>
      <c r="AJ138" t="s">
        <v>16</v>
      </c>
      <c r="AK138" t="s">
        <v>16</v>
      </c>
      <c r="AL138">
        <v>20000</v>
      </c>
      <c r="AM138">
        <v>3</v>
      </c>
      <c r="AN138">
        <v>19.18</v>
      </c>
      <c r="AO138">
        <v>23.437999999999999</v>
      </c>
      <c r="AP138" t="s">
        <v>240</v>
      </c>
      <c r="AQ138" t="s">
        <v>5653</v>
      </c>
      <c r="AR138" t="s">
        <v>9682</v>
      </c>
      <c r="AS138" t="s">
        <v>32</v>
      </c>
      <c r="AT138" t="s">
        <v>4840</v>
      </c>
      <c r="AU138" t="s">
        <v>6824</v>
      </c>
      <c r="AV138" t="s">
        <v>10431</v>
      </c>
      <c r="AW138" t="s">
        <v>11366</v>
      </c>
      <c r="AX138" t="s">
        <v>6013</v>
      </c>
      <c r="AY138" t="s">
        <v>16</v>
      </c>
      <c r="AZ138" t="s">
        <v>623</v>
      </c>
      <c r="BA138" t="s">
        <v>619</v>
      </c>
      <c r="BB138" t="s">
        <v>6069</v>
      </c>
      <c r="BC138" t="s">
        <v>4465</v>
      </c>
      <c r="BD138" t="s">
        <v>4501</v>
      </c>
      <c r="BE138" t="s">
        <v>4730</v>
      </c>
      <c r="BF138" t="s">
        <v>4497</v>
      </c>
      <c r="BG138" t="s">
        <v>9452</v>
      </c>
      <c r="BH138" t="s">
        <v>189</v>
      </c>
      <c r="BI138" t="s">
        <v>189</v>
      </c>
      <c r="BJ138">
        <v>99.322999999999993</v>
      </c>
      <c r="BK138" t="s">
        <v>6282</v>
      </c>
      <c r="BL138" s="7">
        <v>44523</v>
      </c>
      <c r="BM138" s="7">
        <v>44704</v>
      </c>
      <c r="BN138" t="s">
        <v>6240</v>
      </c>
      <c r="BO138" t="s">
        <v>189</v>
      </c>
      <c r="BP138" t="s">
        <v>16</v>
      </c>
      <c r="BQ138" t="s">
        <v>189</v>
      </c>
      <c r="BR138" s="7">
        <v>46349</v>
      </c>
      <c r="BS138" t="s">
        <v>2414</v>
      </c>
      <c r="BT138" t="s">
        <v>3751</v>
      </c>
      <c r="BU138" t="s">
        <v>4367</v>
      </c>
      <c r="BV138" t="s">
        <v>189</v>
      </c>
      <c r="BW138" t="s">
        <v>189</v>
      </c>
      <c r="BX138" t="s">
        <v>16</v>
      </c>
      <c r="BY138" t="s">
        <v>189</v>
      </c>
      <c r="BZ138" t="s">
        <v>8608</v>
      </c>
      <c r="CA138" t="s">
        <v>189</v>
      </c>
      <c r="CB138" t="s">
        <v>189</v>
      </c>
      <c r="CC138" t="s">
        <v>189</v>
      </c>
      <c r="CD138" t="s">
        <v>189</v>
      </c>
      <c r="CE138" t="s">
        <v>189</v>
      </c>
      <c r="CF138" t="s">
        <v>199</v>
      </c>
      <c r="CG138" t="s">
        <v>16</v>
      </c>
      <c r="CH138" t="s">
        <v>4884</v>
      </c>
      <c r="CI138">
        <v>1</v>
      </c>
      <c r="CJ138">
        <v>1</v>
      </c>
      <c r="CK138">
        <v>1</v>
      </c>
      <c r="CL138" t="s">
        <v>189</v>
      </c>
      <c r="CM138">
        <v>21134</v>
      </c>
      <c r="CN138" t="s">
        <v>16</v>
      </c>
      <c r="CO138" t="s">
        <v>463</v>
      </c>
      <c r="CP138" t="s">
        <v>7122</v>
      </c>
      <c r="CQ138" t="s">
        <v>189</v>
      </c>
      <c r="CR138" t="s">
        <v>16</v>
      </c>
      <c r="CS138" s="7"/>
      <c r="CT138" s="7">
        <v>43670</v>
      </c>
      <c r="CU138" t="s">
        <v>29</v>
      </c>
      <c r="CV138" t="s">
        <v>16</v>
      </c>
      <c r="CW138" t="s">
        <v>6307</v>
      </c>
      <c r="CX138" t="s">
        <v>189</v>
      </c>
      <c r="CY138" t="s">
        <v>6307</v>
      </c>
      <c r="CZ138" t="s">
        <v>189</v>
      </c>
      <c r="DA138">
        <v>2021</v>
      </c>
      <c r="DB138" s="139">
        <v>44516</v>
      </c>
      <c r="DC138">
        <v>11</v>
      </c>
      <c r="DD138">
        <v>47</v>
      </c>
      <c r="DE138" s="139">
        <v>44515</v>
      </c>
      <c r="DF138" t="s">
        <v>11920</v>
      </c>
      <c r="DG138" t="s">
        <v>11844</v>
      </c>
      <c r="DH138" t="s">
        <v>6015</v>
      </c>
      <c r="DI138" t="s">
        <v>9912</v>
      </c>
      <c r="DJ138" t="s">
        <v>6730</v>
      </c>
      <c r="DK138" t="s">
        <v>252</v>
      </c>
      <c r="DL138" t="s">
        <v>9800</v>
      </c>
      <c r="DM138" t="s">
        <v>467</v>
      </c>
      <c r="DN138" t="s">
        <v>16</v>
      </c>
      <c r="DO138" t="s">
        <v>2051</v>
      </c>
      <c r="DP138" t="s">
        <v>16</v>
      </c>
      <c r="DQ138" t="s">
        <v>8609</v>
      </c>
      <c r="DR138" t="s">
        <v>10481</v>
      </c>
      <c r="DS138" t="s">
        <v>8610</v>
      </c>
      <c r="DT138" t="s">
        <v>11921</v>
      </c>
      <c r="EC138" s="66"/>
    </row>
    <row r="139" spans="1:133" x14ac:dyDescent="0.25">
      <c r="A139">
        <v>332</v>
      </c>
      <c r="B139" s="7">
        <v>44509</v>
      </c>
      <c r="C139" t="s">
        <v>189</v>
      </c>
      <c r="D139" t="s">
        <v>189</v>
      </c>
      <c r="E139" t="s">
        <v>630</v>
      </c>
      <c r="F139" t="s">
        <v>181</v>
      </c>
      <c r="G139" t="s">
        <v>354</v>
      </c>
      <c r="H139" t="s">
        <v>1880</v>
      </c>
      <c r="I139">
        <v>1</v>
      </c>
      <c r="J139" t="s">
        <v>631</v>
      </c>
      <c r="K139" t="s">
        <v>1963</v>
      </c>
      <c r="L139" t="s">
        <v>100</v>
      </c>
      <c r="M139">
        <v>5</v>
      </c>
      <c r="N139" t="s">
        <v>13</v>
      </c>
      <c r="O139" t="s">
        <v>632</v>
      </c>
      <c r="P139" t="s">
        <v>633</v>
      </c>
      <c r="Q139" t="s">
        <v>1964</v>
      </c>
      <c r="R139" t="s">
        <v>1964</v>
      </c>
      <c r="S139">
        <v>40</v>
      </c>
      <c r="T139" t="s">
        <v>15</v>
      </c>
      <c r="U139" t="s">
        <v>16</v>
      </c>
      <c r="V139" t="s">
        <v>6282</v>
      </c>
      <c r="W139" t="s">
        <v>189</v>
      </c>
      <c r="X139" t="s">
        <v>189</v>
      </c>
      <c r="Y139" t="s">
        <v>1925</v>
      </c>
      <c r="Z139" t="s">
        <v>16</v>
      </c>
      <c r="AA139" t="s">
        <v>16</v>
      </c>
      <c r="AB139" t="s">
        <v>16</v>
      </c>
      <c r="AC139" t="s">
        <v>6310</v>
      </c>
      <c r="AD139" t="s">
        <v>634</v>
      </c>
      <c r="AE139" t="s">
        <v>1963</v>
      </c>
      <c r="AF139" t="s">
        <v>1926</v>
      </c>
      <c r="AG139" t="s">
        <v>96</v>
      </c>
      <c r="AH139" t="s">
        <v>541</v>
      </c>
      <c r="AI139" t="s">
        <v>16</v>
      </c>
      <c r="AJ139" t="s">
        <v>16</v>
      </c>
      <c r="AK139" t="s">
        <v>16</v>
      </c>
      <c r="AL139">
        <v>500</v>
      </c>
      <c r="AM139">
        <v>5</v>
      </c>
      <c r="AN139">
        <v>31.96</v>
      </c>
      <c r="AO139">
        <v>39.063000000000002</v>
      </c>
      <c r="AP139" t="s">
        <v>184</v>
      </c>
      <c r="AQ139" t="s">
        <v>6744</v>
      </c>
      <c r="AR139" t="s">
        <v>9726</v>
      </c>
      <c r="AS139" t="s">
        <v>15</v>
      </c>
      <c r="AT139" t="s">
        <v>4840</v>
      </c>
      <c r="AU139" t="s">
        <v>6826</v>
      </c>
      <c r="AV139" t="s">
        <v>10431</v>
      </c>
      <c r="AW139" t="s">
        <v>11366</v>
      </c>
      <c r="AX139" t="s">
        <v>6013</v>
      </c>
      <c r="AY139" t="s">
        <v>4723</v>
      </c>
      <c r="AZ139" t="s">
        <v>635</v>
      </c>
      <c r="BA139" t="s">
        <v>629</v>
      </c>
      <c r="BB139" t="s">
        <v>6069</v>
      </c>
      <c r="BC139" t="s">
        <v>4465</v>
      </c>
      <c r="BD139" t="s">
        <v>4517</v>
      </c>
      <c r="BE139" t="s">
        <v>4727</v>
      </c>
      <c r="BF139" t="s">
        <v>4496</v>
      </c>
      <c r="BG139" t="s">
        <v>9453</v>
      </c>
      <c r="BH139" t="s">
        <v>189</v>
      </c>
      <c r="BI139" t="s">
        <v>189</v>
      </c>
      <c r="BJ139">
        <v>100</v>
      </c>
      <c r="BK139" t="s">
        <v>6282</v>
      </c>
      <c r="BL139" s="7">
        <v>44515</v>
      </c>
      <c r="BM139" s="7">
        <v>44696</v>
      </c>
      <c r="BN139" t="s">
        <v>6241</v>
      </c>
      <c r="BO139" t="s">
        <v>189</v>
      </c>
      <c r="BP139" t="s">
        <v>16</v>
      </c>
      <c r="BQ139" t="s">
        <v>189</v>
      </c>
      <c r="BR139" s="7">
        <v>45611</v>
      </c>
      <c r="BS139" t="s">
        <v>2414</v>
      </c>
      <c r="BT139" t="s">
        <v>4368</v>
      </c>
      <c r="BU139" t="s">
        <v>2435</v>
      </c>
      <c r="BV139" t="s">
        <v>189</v>
      </c>
      <c r="BW139" t="s">
        <v>189</v>
      </c>
      <c r="BX139" t="s">
        <v>16</v>
      </c>
      <c r="BY139" t="s">
        <v>189</v>
      </c>
      <c r="BZ139" t="s">
        <v>189</v>
      </c>
      <c r="CA139" t="s">
        <v>189</v>
      </c>
      <c r="CB139" t="s">
        <v>189</v>
      </c>
      <c r="CC139" t="s">
        <v>189</v>
      </c>
      <c r="CD139" t="s">
        <v>189</v>
      </c>
      <c r="CE139" t="s">
        <v>189</v>
      </c>
      <c r="CF139" t="s">
        <v>16</v>
      </c>
      <c r="CG139" t="s">
        <v>16</v>
      </c>
      <c r="CH139" t="s">
        <v>4886</v>
      </c>
      <c r="CI139">
        <v>1</v>
      </c>
      <c r="CJ139">
        <v>1</v>
      </c>
      <c r="CK139">
        <v>1</v>
      </c>
      <c r="CL139" t="s">
        <v>189</v>
      </c>
      <c r="CM139">
        <v>21133</v>
      </c>
      <c r="CN139" t="s">
        <v>16</v>
      </c>
      <c r="CO139" t="s">
        <v>631</v>
      </c>
      <c r="CP139" t="s">
        <v>16</v>
      </c>
      <c r="CQ139" t="s">
        <v>189</v>
      </c>
      <c r="CR139" t="s">
        <v>185</v>
      </c>
      <c r="CS139" s="7"/>
      <c r="CT139" s="7">
        <v>43447</v>
      </c>
      <c r="CU139" t="s">
        <v>17</v>
      </c>
      <c r="CV139" t="s">
        <v>17</v>
      </c>
      <c r="CW139" t="s">
        <v>6307</v>
      </c>
      <c r="CX139" t="s">
        <v>189</v>
      </c>
      <c r="CY139" t="s">
        <v>6307</v>
      </c>
      <c r="CZ139" t="s">
        <v>189</v>
      </c>
      <c r="DA139">
        <v>2021</v>
      </c>
      <c r="DB139" s="139">
        <v>44509</v>
      </c>
      <c r="DC139">
        <v>11</v>
      </c>
      <c r="DD139">
        <v>46</v>
      </c>
      <c r="DE139" s="139">
        <v>44508</v>
      </c>
      <c r="DF139" t="s">
        <v>11858</v>
      </c>
      <c r="DG139" t="s">
        <v>11844</v>
      </c>
      <c r="DH139" t="s">
        <v>6016</v>
      </c>
      <c r="DI139" t="s">
        <v>9874</v>
      </c>
      <c r="DJ139" t="s">
        <v>6730</v>
      </c>
      <c r="DK139" t="s">
        <v>252</v>
      </c>
      <c r="DL139" t="s">
        <v>9800</v>
      </c>
      <c r="DM139" t="s">
        <v>16</v>
      </c>
      <c r="DN139" t="s">
        <v>16</v>
      </c>
      <c r="DO139" t="s">
        <v>2051</v>
      </c>
      <c r="DP139" t="s">
        <v>16</v>
      </c>
      <c r="DQ139" t="s">
        <v>8611</v>
      </c>
      <c r="DR139" t="s">
        <v>10440</v>
      </c>
      <c r="DS139" t="s">
        <v>8612</v>
      </c>
      <c r="DT139" t="s">
        <v>11922</v>
      </c>
      <c r="EC139" s="66"/>
    </row>
    <row r="140" spans="1:133" x14ac:dyDescent="0.25">
      <c r="A140">
        <v>331</v>
      </c>
      <c r="B140" s="7">
        <v>44509</v>
      </c>
      <c r="C140" t="s">
        <v>189</v>
      </c>
      <c r="D140" t="s">
        <v>189</v>
      </c>
      <c r="E140" t="s">
        <v>4276</v>
      </c>
      <c r="F140" t="s">
        <v>199</v>
      </c>
      <c r="G140" t="s">
        <v>354</v>
      </c>
      <c r="H140" t="s">
        <v>1882</v>
      </c>
      <c r="I140">
        <v>1</v>
      </c>
      <c r="J140" t="s">
        <v>6047</v>
      </c>
      <c r="K140" t="s">
        <v>1960</v>
      </c>
      <c r="L140" t="s">
        <v>100</v>
      </c>
      <c r="M140">
        <v>5</v>
      </c>
      <c r="N140" t="s">
        <v>13</v>
      </c>
      <c r="O140" t="s">
        <v>625</v>
      </c>
      <c r="P140" t="s">
        <v>626</v>
      </c>
      <c r="Q140" t="s">
        <v>1961</v>
      </c>
      <c r="R140" t="s">
        <v>1961</v>
      </c>
      <c r="S140">
        <v>35</v>
      </c>
      <c r="T140" t="s">
        <v>32</v>
      </c>
      <c r="U140" t="s">
        <v>16</v>
      </c>
      <c r="V140" t="s">
        <v>6282</v>
      </c>
      <c r="W140" t="s">
        <v>189</v>
      </c>
      <c r="X140" t="s">
        <v>189</v>
      </c>
      <c r="Y140" t="s">
        <v>4341</v>
      </c>
      <c r="Z140" t="s">
        <v>16</v>
      </c>
      <c r="AA140" t="s">
        <v>16</v>
      </c>
      <c r="AB140" t="s">
        <v>16</v>
      </c>
      <c r="AC140" t="s">
        <v>6310</v>
      </c>
      <c r="AD140" t="s">
        <v>627</v>
      </c>
      <c r="AE140" t="s">
        <v>1962</v>
      </c>
      <c r="AF140" t="s">
        <v>16</v>
      </c>
      <c r="AG140" t="s">
        <v>129</v>
      </c>
      <c r="AH140" t="s">
        <v>16</v>
      </c>
      <c r="AI140" t="s">
        <v>16</v>
      </c>
      <c r="AJ140" t="s">
        <v>16</v>
      </c>
      <c r="AK140" t="s">
        <v>16</v>
      </c>
      <c r="AL140">
        <v>35300</v>
      </c>
      <c r="AM140">
        <v>5</v>
      </c>
      <c r="AN140">
        <v>31.96</v>
      </c>
      <c r="AO140">
        <v>39.063000000000002</v>
      </c>
      <c r="AP140" t="s">
        <v>240</v>
      </c>
      <c r="AQ140" t="s">
        <v>5653</v>
      </c>
      <c r="AR140" t="s">
        <v>9682</v>
      </c>
      <c r="AS140" t="s">
        <v>32</v>
      </c>
      <c r="AT140" t="s">
        <v>4840</v>
      </c>
      <c r="AU140" t="s">
        <v>6826</v>
      </c>
      <c r="AV140" t="s">
        <v>10431</v>
      </c>
      <c r="AW140" t="s">
        <v>11366</v>
      </c>
      <c r="AX140" t="s">
        <v>6013</v>
      </c>
      <c r="AY140" t="s">
        <v>16</v>
      </c>
      <c r="AZ140" t="s">
        <v>628</v>
      </c>
      <c r="BA140" t="s">
        <v>624</v>
      </c>
      <c r="BB140" t="s">
        <v>6069</v>
      </c>
      <c r="BC140" t="s">
        <v>4465</v>
      </c>
      <c r="BD140" t="s">
        <v>4517</v>
      </c>
      <c r="BE140" t="s">
        <v>4727</v>
      </c>
      <c r="BF140" t="s">
        <v>4497</v>
      </c>
      <c r="BG140" t="s">
        <v>9454</v>
      </c>
      <c r="BH140" t="s">
        <v>189</v>
      </c>
      <c r="BI140" t="s">
        <v>189</v>
      </c>
      <c r="BJ140">
        <v>99.891999999999996</v>
      </c>
      <c r="BK140" t="s">
        <v>6282</v>
      </c>
      <c r="BL140" s="7">
        <v>44517</v>
      </c>
      <c r="BM140" s="7">
        <v>44698</v>
      </c>
      <c r="BN140" t="s">
        <v>6240</v>
      </c>
      <c r="BO140" t="s">
        <v>189</v>
      </c>
      <c r="BP140" t="s">
        <v>16</v>
      </c>
      <c r="BQ140" t="s">
        <v>189</v>
      </c>
      <c r="BR140" s="7">
        <v>45613</v>
      </c>
      <c r="BS140" t="s">
        <v>2414</v>
      </c>
      <c r="BT140" t="s">
        <v>4276</v>
      </c>
      <c r="BU140" t="s">
        <v>189</v>
      </c>
      <c r="BV140" t="s">
        <v>189</v>
      </c>
      <c r="BW140" t="s">
        <v>189</v>
      </c>
      <c r="BX140" t="s">
        <v>16</v>
      </c>
      <c r="BY140" t="s">
        <v>189</v>
      </c>
      <c r="BZ140" t="s">
        <v>189</v>
      </c>
      <c r="CA140" t="s">
        <v>189</v>
      </c>
      <c r="CB140" t="s">
        <v>189</v>
      </c>
      <c r="CC140" t="s">
        <v>189</v>
      </c>
      <c r="CD140" t="s">
        <v>189</v>
      </c>
      <c r="CE140" t="s">
        <v>189</v>
      </c>
      <c r="CF140" t="s">
        <v>199</v>
      </c>
      <c r="CG140" t="s">
        <v>16</v>
      </c>
      <c r="CH140" t="s">
        <v>4885</v>
      </c>
      <c r="CI140">
        <v>1</v>
      </c>
      <c r="CJ140">
        <v>1</v>
      </c>
      <c r="CK140">
        <v>1</v>
      </c>
      <c r="CL140" t="s">
        <v>189</v>
      </c>
      <c r="CM140">
        <v>21132</v>
      </c>
      <c r="CN140" t="s">
        <v>16</v>
      </c>
      <c r="CO140" t="s">
        <v>6047</v>
      </c>
      <c r="CP140" t="s">
        <v>6875</v>
      </c>
      <c r="CQ140" t="s">
        <v>9685</v>
      </c>
      <c r="CR140" t="s">
        <v>16</v>
      </c>
      <c r="CS140" s="7"/>
      <c r="CT140" s="7">
        <v>44230</v>
      </c>
      <c r="CU140" t="s">
        <v>29</v>
      </c>
      <c r="CV140" t="s">
        <v>16</v>
      </c>
      <c r="CW140" t="s">
        <v>6307</v>
      </c>
      <c r="CX140" t="s">
        <v>189</v>
      </c>
      <c r="CY140" t="s">
        <v>6307</v>
      </c>
      <c r="CZ140" t="s">
        <v>189</v>
      </c>
      <c r="DA140">
        <v>2021</v>
      </c>
      <c r="DB140" s="139">
        <v>44509</v>
      </c>
      <c r="DC140">
        <v>11</v>
      </c>
      <c r="DD140">
        <v>46</v>
      </c>
      <c r="DE140" s="139">
        <v>44508</v>
      </c>
      <c r="DF140" t="s">
        <v>11858</v>
      </c>
      <c r="DG140" t="s">
        <v>11844</v>
      </c>
      <c r="DH140" t="s">
        <v>6016</v>
      </c>
      <c r="DI140" t="s">
        <v>9874</v>
      </c>
      <c r="DJ140" t="s">
        <v>6730</v>
      </c>
      <c r="DK140" t="s">
        <v>252</v>
      </c>
      <c r="DL140" t="s">
        <v>9800</v>
      </c>
      <c r="DM140" t="s">
        <v>627</v>
      </c>
      <c r="DN140" t="s">
        <v>16</v>
      </c>
      <c r="DO140" t="s">
        <v>2051</v>
      </c>
      <c r="DP140" t="s">
        <v>16</v>
      </c>
      <c r="DQ140" t="s">
        <v>8613</v>
      </c>
      <c r="DR140" t="s">
        <v>10440</v>
      </c>
      <c r="DS140" t="s">
        <v>8614</v>
      </c>
      <c r="DT140" t="s">
        <v>11923</v>
      </c>
      <c r="EC140" s="66"/>
    </row>
    <row r="141" spans="1:133" x14ac:dyDescent="0.25">
      <c r="A141">
        <v>330</v>
      </c>
      <c r="B141" s="7">
        <v>44503</v>
      </c>
      <c r="C141" t="s">
        <v>189</v>
      </c>
      <c r="D141" t="s">
        <v>189</v>
      </c>
      <c r="E141" t="s">
        <v>4277</v>
      </c>
      <c r="F141" t="s">
        <v>181</v>
      </c>
      <c r="G141" t="s">
        <v>354</v>
      </c>
      <c r="H141" t="s">
        <v>1882</v>
      </c>
      <c r="I141">
        <v>1</v>
      </c>
      <c r="J141" t="s">
        <v>8615</v>
      </c>
      <c r="K141" t="s">
        <v>1965</v>
      </c>
      <c r="L141" t="s">
        <v>100</v>
      </c>
      <c r="M141">
        <v>3</v>
      </c>
      <c r="N141" t="s">
        <v>13</v>
      </c>
      <c r="O141" t="s">
        <v>642</v>
      </c>
      <c r="P141" t="s">
        <v>643</v>
      </c>
      <c r="Q141" t="s">
        <v>1966</v>
      </c>
      <c r="R141" t="s">
        <v>1966</v>
      </c>
      <c r="S141">
        <v>35</v>
      </c>
      <c r="T141" t="s">
        <v>15</v>
      </c>
      <c r="U141" t="s">
        <v>16</v>
      </c>
      <c r="V141" t="s">
        <v>6282</v>
      </c>
      <c r="W141" t="s">
        <v>189</v>
      </c>
      <c r="X141" t="s">
        <v>189</v>
      </c>
      <c r="Y141" t="s">
        <v>4341</v>
      </c>
      <c r="Z141" t="s">
        <v>16</v>
      </c>
      <c r="AA141" t="s">
        <v>16</v>
      </c>
      <c r="AB141" t="s">
        <v>16</v>
      </c>
      <c r="AC141" t="s">
        <v>6307</v>
      </c>
      <c r="AD141" t="s">
        <v>644</v>
      </c>
      <c r="AE141" t="s">
        <v>11</v>
      </c>
      <c r="AF141" t="s">
        <v>1926</v>
      </c>
      <c r="AG141" t="s">
        <v>133</v>
      </c>
      <c r="AH141" t="s">
        <v>16</v>
      </c>
      <c r="AI141" t="s">
        <v>16</v>
      </c>
      <c r="AJ141" t="s">
        <v>16</v>
      </c>
      <c r="AK141" t="s">
        <v>16</v>
      </c>
      <c r="AL141">
        <v>1000</v>
      </c>
      <c r="AM141">
        <v>3</v>
      </c>
      <c r="AN141">
        <v>19.22</v>
      </c>
      <c r="AO141">
        <v>23.437999999999999</v>
      </c>
      <c r="AP141" t="s">
        <v>184</v>
      </c>
      <c r="AQ141" t="s">
        <v>5653</v>
      </c>
      <c r="AR141" t="s">
        <v>9678</v>
      </c>
      <c r="AS141" t="s">
        <v>15</v>
      </c>
      <c r="AT141" t="s">
        <v>4840</v>
      </c>
      <c r="AU141" t="s">
        <v>6824</v>
      </c>
      <c r="AV141" t="s">
        <v>10431</v>
      </c>
      <c r="AW141" t="s">
        <v>11366</v>
      </c>
      <c r="AX141" t="s">
        <v>6013</v>
      </c>
      <c r="AY141" t="s">
        <v>16</v>
      </c>
      <c r="AZ141" t="s">
        <v>645</v>
      </c>
      <c r="BA141" t="s">
        <v>641</v>
      </c>
      <c r="BB141" t="s">
        <v>6069</v>
      </c>
      <c r="BC141" t="s">
        <v>4465</v>
      </c>
      <c r="BD141" t="s">
        <v>4501</v>
      </c>
      <c r="BE141" t="s">
        <v>4727</v>
      </c>
      <c r="BF141" t="s">
        <v>4496</v>
      </c>
      <c r="BG141" t="s">
        <v>9455</v>
      </c>
      <c r="BH141" t="s">
        <v>189</v>
      </c>
      <c r="BI141" t="s">
        <v>189</v>
      </c>
      <c r="BJ141">
        <v>99.766000000000005</v>
      </c>
      <c r="BK141" t="s">
        <v>6282</v>
      </c>
      <c r="BL141" s="7">
        <v>44510</v>
      </c>
      <c r="BM141" s="7">
        <v>44691</v>
      </c>
      <c r="BN141" t="s">
        <v>6241</v>
      </c>
      <c r="BO141" t="s">
        <v>189</v>
      </c>
      <c r="BP141" t="s">
        <v>16</v>
      </c>
      <c r="BQ141" t="s">
        <v>4853</v>
      </c>
      <c r="BR141" s="7">
        <v>45606</v>
      </c>
      <c r="BS141" t="s">
        <v>2414</v>
      </c>
      <c r="BT141" t="s">
        <v>4277</v>
      </c>
      <c r="BU141" t="s">
        <v>189</v>
      </c>
      <c r="BV141" t="s">
        <v>189</v>
      </c>
      <c r="BW141" t="s">
        <v>189</v>
      </c>
      <c r="BX141" t="s">
        <v>16</v>
      </c>
      <c r="BY141" t="s">
        <v>189</v>
      </c>
      <c r="BZ141" t="s">
        <v>189</v>
      </c>
      <c r="CA141" t="s">
        <v>189</v>
      </c>
      <c r="CB141" t="s">
        <v>189</v>
      </c>
      <c r="CC141" t="s">
        <v>189</v>
      </c>
      <c r="CD141" t="s">
        <v>189</v>
      </c>
      <c r="CE141" t="s">
        <v>189</v>
      </c>
      <c r="CF141" t="s">
        <v>199</v>
      </c>
      <c r="CG141" t="s">
        <v>16</v>
      </c>
      <c r="CH141" t="s">
        <v>4888</v>
      </c>
      <c r="CI141">
        <v>1</v>
      </c>
      <c r="CJ141">
        <v>1</v>
      </c>
      <c r="CK141">
        <v>1</v>
      </c>
      <c r="CL141" t="s">
        <v>189</v>
      </c>
      <c r="CM141">
        <v>21131</v>
      </c>
      <c r="CN141" t="s">
        <v>16</v>
      </c>
      <c r="CO141" t="s">
        <v>405</v>
      </c>
      <c r="CP141" t="s">
        <v>9680</v>
      </c>
      <c r="CQ141" t="s">
        <v>9731</v>
      </c>
      <c r="CR141" t="s">
        <v>189</v>
      </c>
      <c r="CS141" s="7"/>
      <c r="CT141" s="7">
        <v>44503</v>
      </c>
      <c r="CU141" t="s">
        <v>29</v>
      </c>
      <c r="CV141" t="s">
        <v>29</v>
      </c>
      <c r="CW141" t="s">
        <v>6307</v>
      </c>
      <c r="CX141" t="s">
        <v>6307</v>
      </c>
      <c r="CY141" t="s">
        <v>6307</v>
      </c>
      <c r="CZ141" t="s">
        <v>189</v>
      </c>
      <c r="DA141">
        <v>2021</v>
      </c>
      <c r="DB141" s="139">
        <v>44503</v>
      </c>
      <c r="DC141">
        <v>11</v>
      </c>
      <c r="DD141">
        <v>45</v>
      </c>
      <c r="DE141" s="139">
        <v>44501</v>
      </c>
      <c r="DF141" t="s">
        <v>11924</v>
      </c>
      <c r="DG141" t="s">
        <v>11844</v>
      </c>
      <c r="DH141" t="s">
        <v>6017</v>
      </c>
      <c r="DI141" t="s">
        <v>9874</v>
      </c>
      <c r="DJ141" t="s">
        <v>6730</v>
      </c>
      <c r="DK141" t="s">
        <v>188</v>
      </c>
      <c r="DL141" t="s">
        <v>16</v>
      </c>
      <c r="DM141" t="s">
        <v>16</v>
      </c>
      <c r="DN141" t="s">
        <v>16</v>
      </c>
      <c r="DO141" t="s">
        <v>2051</v>
      </c>
      <c r="DP141" t="s">
        <v>16</v>
      </c>
      <c r="DQ141" t="s">
        <v>8616</v>
      </c>
      <c r="DR141" t="s">
        <v>10482</v>
      </c>
      <c r="DS141" t="s">
        <v>8617</v>
      </c>
      <c r="DT141" t="s">
        <v>11925</v>
      </c>
      <c r="EC141" s="66"/>
    </row>
    <row r="142" spans="1:133" x14ac:dyDescent="0.25">
      <c r="A142">
        <v>329</v>
      </c>
      <c r="B142" s="7">
        <v>44503</v>
      </c>
      <c r="C142" t="s">
        <v>189</v>
      </c>
      <c r="D142" t="s">
        <v>189</v>
      </c>
      <c r="E142" t="s">
        <v>637</v>
      </c>
      <c r="F142" t="s">
        <v>181</v>
      </c>
      <c r="G142" t="s">
        <v>354</v>
      </c>
      <c r="H142" t="s">
        <v>1880</v>
      </c>
      <c r="I142">
        <v>3</v>
      </c>
      <c r="J142" t="s">
        <v>150</v>
      </c>
      <c r="K142" t="s">
        <v>154</v>
      </c>
      <c r="L142" t="s">
        <v>100</v>
      </c>
      <c r="M142">
        <v>5</v>
      </c>
      <c r="N142" t="s">
        <v>13</v>
      </c>
      <c r="O142" t="s">
        <v>638</v>
      </c>
      <c r="P142" t="s">
        <v>639</v>
      </c>
      <c r="Q142" t="s">
        <v>638</v>
      </c>
      <c r="R142" t="s">
        <v>16</v>
      </c>
      <c r="S142">
        <v>40</v>
      </c>
      <c r="T142" t="s">
        <v>32</v>
      </c>
      <c r="U142" t="s">
        <v>16</v>
      </c>
      <c r="V142" t="s">
        <v>6283</v>
      </c>
      <c r="W142" t="s">
        <v>189</v>
      </c>
      <c r="X142" t="s">
        <v>189</v>
      </c>
      <c r="Y142" t="s">
        <v>1925</v>
      </c>
      <c r="Z142" t="s">
        <v>16</v>
      </c>
      <c r="AA142" t="s">
        <v>16</v>
      </c>
      <c r="AB142" t="s">
        <v>16</v>
      </c>
      <c r="AC142" t="s">
        <v>6310</v>
      </c>
      <c r="AD142" t="s">
        <v>422</v>
      </c>
      <c r="AE142" t="s">
        <v>108</v>
      </c>
      <c r="AF142" t="s">
        <v>1926</v>
      </c>
      <c r="AG142" t="s">
        <v>58</v>
      </c>
      <c r="AH142" t="s">
        <v>423</v>
      </c>
      <c r="AI142" t="s">
        <v>16</v>
      </c>
      <c r="AJ142" t="s">
        <v>16</v>
      </c>
      <c r="AK142" t="s">
        <v>16</v>
      </c>
      <c r="AL142">
        <v>0</v>
      </c>
      <c r="AM142">
        <v>5</v>
      </c>
      <c r="AN142">
        <v>32.04</v>
      </c>
      <c r="AO142">
        <v>39.063000000000002</v>
      </c>
      <c r="AP142" t="s">
        <v>184</v>
      </c>
      <c r="AQ142" t="s">
        <v>6744</v>
      </c>
      <c r="AR142" t="s">
        <v>9667</v>
      </c>
      <c r="AS142" t="s">
        <v>32</v>
      </c>
      <c r="AT142" t="s">
        <v>4840</v>
      </c>
      <c r="AU142" t="s">
        <v>6826</v>
      </c>
      <c r="AV142" t="s">
        <v>10431</v>
      </c>
      <c r="AW142" t="s">
        <v>11366</v>
      </c>
      <c r="AX142" t="s">
        <v>6013</v>
      </c>
      <c r="AY142" t="s">
        <v>4723</v>
      </c>
      <c r="AZ142" t="s">
        <v>640</v>
      </c>
      <c r="BA142" t="s">
        <v>636</v>
      </c>
      <c r="BB142" t="s">
        <v>6069</v>
      </c>
      <c r="BC142" t="s">
        <v>4465</v>
      </c>
      <c r="BD142" t="s">
        <v>4517</v>
      </c>
      <c r="BE142" t="s">
        <v>4727</v>
      </c>
      <c r="BF142" t="s">
        <v>4496</v>
      </c>
      <c r="BG142" t="s">
        <v>9456</v>
      </c>
      <c r="BH142" t="s">
        <v>189</v>
      </c>
      <c r="BI142" t="s">
        <v>189</v>
      </c>
      <c r="BJ142">
        <v>100</v>
      </c>
      <c r="BK142" t="s">
        <v>6283</v>
      </c>
      <c r="BL142" s="7">
        <v>44510</v>
      </c>
      <c r="BM142" s="7">
        <v>44691</v>
      </c>
      <c r="BN142" t="s">
        <v>6242</v>
      </c>
      <c r="BO142" t="s">
        <v>189</v>
      </c>
      <c r="BP142" t="s">
        <v>16</v>
      </c>
      <c r="BQ142" t="s">
        <v>189</v>
      </c>
      <c r="BR142" s="7">
        <v>45606</v>
      </c>
      <c r="BS142" t="s">
        <v>2414</v>
      </c>
      <c r="BT142" t="s">
        <v>4369</v>
      </c>
      <c r="BU142" t="s">
        <v>2435</v>
      </c>
      <c r="BV142" t="s">
        <v>189</v>
      </c>
      <c r="BW142" t="s">
        <v>189</v>
      </c>
      <c r="BX142" t="s">
        <v>16</v>
      </c>
      <c r="BY142" t="s">
        <v>189</v>
      </c>
      <c r="BZ142" t="s">
        <v>189</v>
      </c>
      <c r="CA142" t="s">
        <v>189</v>
      </c>
      <c r="CB142" t="s">
        <v>189</v>
      </c>
      <c r="CC142" t="s">
        <v>189</v>
      </c>
      <c r="CD142" t="s">
        <v>189</v>
      </c>
      <c r="CE142" t="s">
        <v>189</v>
      </c>
      <c r="CF142" t="s">
        <v>16</v>
      </c>
      <c r="CG142" t="s">
        <v>16</v>
      </c>
      <c r="CH142" t="s">
        <v>4887</v>
      </c>
      <c r="CI142">
        <v>1</v>
      </c>
      <c r="CJ142">
        <v>1</v>
      </c>
      <c r="CK142">
        <v>1</v>
      </c>
      <c r="CL142" t="s">
        <v>189</v>
      </c>
      <c r="CM142">
        <v>21130</v>
      </c>
      <c r="CN142" t="s">
        <v>16</v>
      </c>
      <c r="CO142" t="s">
        <v>150</v>
      </c>
      <c r="CP142" t="s">
        <v>16</v>
      </c>
      <c r="CQ142" t="s">
        <v>189</v>
      </c>
      <c r="CR142" t="s">
        <v>185</v>
      </c>
      <c r="CS142" s="7"/>
      <c r="CT142" s="7">
        <v>44174</v>
      </c>
      <c r="CU142" t="s">
        <v>17</v>
      </c>
      <c r="CV142" t="s">
        <v>17</v>
      </c>
      <c r="CW142" t="s">
        <v>6307</v>
      </c>
      <c r="CX142" t="s">
        <v>189</v>
      </c>
      <c r="CY142" t="s">
        <v>6307</v>
      </c>
      <c r="CZ142" t="s">
        <v>189</v>
      </c>
      <c r="DA142">
        <v>2021</v>
      </c>
      <c r="DB142" s="139">
        <v>44503</v>
      </c>
      <c r="DC142">
        <v>11</v>
      </c>
      <c r="DD142">
        <v>45</v>
      </c>
      <c r="DE142" s="139">
        <v>44501</v>
      </c>
      <c r="DF142" t="s">
        <v>11924</v>
      </c>
      <c r="DG142" t="s">
        <v>11844</v>
      </c>
      <c r="DH142" t="s">
        <v>6017</v>
      </c>
      <c r="DI142" t="s">
        <v>9874</v>
      </c>
      <c r="DJ142" t="s">
        <v>6730</v>
      </c>
      <c r="DK142" t="s">
        <v>252</v>
      </c>
      <c r="DL142" t="s">
        <v>9800</v>
      </c>
      <c r="DM142" t="s">
        <v>422</v>
      </c>
      <c r="DN142" t="s">
        <v>16</v>
      </c>
      <c r="DO142" t="s">
        <v>2051</v>
      </c>
      <c r="DP142" t="s">
        <v>16</v>
      </c>
      <c r="DQ142" t="s">
        <v>8618</v>
      </c>
      <c r="DR142" t="s">
        <v>10482</v>
      </c>
      <c r="DS142" t="s">
        <v>8619</v>
      </c>
      <c r="DT142" t="s">
        <v>11926</v>
      </c>
      <c r="EC142" s="66"/>
    </row>
    <row r="143" spans="1:133" x14ac:dyDescent="0.25">
      <c r="A143">
        <v>328</v>
      </c>
      <c r="B143" s="7">
        <v>44502</v>
      </c>
      <c r="C143" t="s">
        <v>189</v>
      </c>
      <c r="D143" t="s">
        <v>189</v>
      </c>
      <c r="E143" t="s">
        <v>1967</v>
      </c>
      <c r="F143" t="s">
        <v>181</v>
      </c>
      <c r="G143" t="s">
        <v>354</v>
      </c>
      <c r="H143" t="s">
        <v>1882</v>
      </c>
      <c r="I143">
        <v>3</v>
      </c>
      <c r="J143" t="s">
        <v>603</v>
      </c>
      <c r="K143" t="s">
        <v>1958</v>
      </c>
      <c r="L143" t="s">
        <v>100</v>
      </c>
      <c r="M143">
        <v>9</v>
      </c>
      <c r="N143" t="s">
        <v>1968</v>
      </c>
      <c r="O143" t="s">
        <v>647</v>
      </c>
      <c r="P143" t="s">
        <v>648</v>
      </c>
      <c r="Q143" t="s">
        <v>647</v>
      </c>
      <c r="R143" t="s">
        <v>16</v>
      </c>
      <c r="S143">
        <v>42</v>
      </c>
      <c r="T143" t="s">
        <v>87</v>
      </c>
      <c r="U143" t="s">
        <v>4366</v>
      </c>
      <c r="V143" t="s">
        <v>6283</v>
      </c>
      <c r="W143" t="s">
        <v>4366</v>
      </c>
      <c r="X143" t="s">
        <v>189</v>
      </c>
      <c r="Y143" t="s">
        <v>1925</v>
      </c>
      <c r="Z143" t="s">
        <v>16</v>
      </c>
      <c r="AA143" t="s">
        <v>16</v>
      </c>
      <c r="AB143" t="s">
        <v>16</v>
      </c>
      <c r="AC143" t="s">
        <v>6310</v>
      </c>
      <c r="AD143" t="s">
        <v>606</v>
      </c>
      <c r="AE143" t="s">
        <v>1958</v>
      </c>
      <c r="AF143" t="s">
        <v>1926</v>
      </c>
      <c r="AG143" t="s">
        <v>129</v>
      </c>
      <c r="AH143" t="s">
        <v>251</v>
      </c>
      <c r="AI143" t="s">
        <v>16</v>
      </c>
      <c r="AJ143" t="s">
        <v>16</v>
      </c>
      <c r="AK143" t="s">
        <v>16</v>
      </c>
      <c r="AL143">
        <v>20000</v>
      </c>
      <c r="AM143">
        <v>9</v>
      </c>
      <c r="AN143">
        <v>57.6</v>
      </c>
      <c r="AO143">
        <v>69.766999999999996</v>
      </c>
      <c r="AP143" t="s">
        <v>260</v>
      </c>
      <c r="AQ143" t="s">
        <v>6745</v>
      </c>
      <c r="AR143" t="s">
        <v>16</v>
      </c>
      <c r="AS143" t="s">
        <v>87</v>
      </c>
      <c r="AT143" t="s">
        <v>4840</v>
      </c>
      <c r="AU143" t="s">
        <v>9913</v>
      </c>
      <c r="AV143" t="s">
        <v>10431</v>
      </c>
      <c r="AW143" t="s">
        <v>11366</v>
      </c>
      <c r="AX143" t="s">
        <v>6013</v>
      </c>
      <c r="AY143" t="s">
        <v>16</v>
      </c>
      <c r="AZ143" t="s">
        <v>649</v>
      </c>
      <c r="BA143" t="s">
        <v>646</v>
      </c>
      <c r="BB143" t="s">
        <v>6069</v>
      </c>
      <c r="BC143" t="s">
        <v>4366</v>
      </c>
      <c r="BD143" t="s">
        <v>4526</v>
      </c>
      <c r="BE143" t="s">
        <v>5550</v>
      </c>
      <c r="BF143" t="s">
        <v>4496</v>
      </c>
      <c r="BG143" t="s">
        <v>9457</v>
      </c>
      <c r="BH143" t="s">
        <v>189</v>
      </c>
      <c r="BI143" t="s">
        <v>189</v>
      </c>
      <c r="BJ143">
        <v>100</v>
      </c>
      <c r="BK143" t="s">
        <v>6283</v>
      </c>
      <c r="BL143" s="7">
        <v>44509</v>
      </c>
      <c r="BM143" s="7">
        <v>44690</v>
      </c>
      <c r="BN143" t="s">
        <v>6246</v>
      </c>
      <c r="BO143" t="s">
        <v>189</v>
      </c>
      <c r="BP143" t="s">
        <v>16</v>
      </c>
      <c r="BQ143" t="s">
        <v>189</v>
      </c>
      <c r="BR143" s="7">
        <v>45574</v>
      </c>
      <c r="BS143" t="s">
        <v>2414</v>
      </c>
      <c r="BT143" t="s">
        <v>4365</v>
      </c>
      <c r="BU143" t="s">
        <v>2937</v>
      </c>
      <c r="BV143" t="s">
        <v>189</v>
      </c>
      <c r="BW143" t="s">
        <v>189</v>
      </c>
      <c r="BX143" t="s">
        <v>16</v>
      </c>
      <c r="BY143" t="s">
        <v>189</v>
      </c>
      <c r="BZ143" t="s">
        <v>189</v>
      </c>
      <c r="CA143" t="s">
        <v>189</v>
      </c>
      <c r="CB143" t="s">
        <v>189</v>
      </c>
      <c r="CC143" t="s">
        <v>189</v>
      </c>
      <c r="CD143" t="s">
        <v>189</v>
      </c>
      <c r="CE143" t="s">
        <v>189</v>
      </c>
      <c r="CF143" t="s">
        <v>16</v>
      </c>
      <c r="CG143" t="s">
        <v>16</v>
      </c>
      <c r="CH143" t="s">
        <v>4889</v>
      </c>
      <c r="CI143">
        <v>1</v>
      </c>
      <c r="CJ143">
        <v>1</v>
      </c>
      <c r="CK143">
        <v>1</v>
      </c>
      <c r="CL143" t="s">
        <v>189</v>
      </c>
      <c r="CM143">
        <v>21129</v>
      </c>
      <c r="CN143" t="s">
        <v>16</v>
      </c>
      <c r="CO143" t="s">
        <v>603</v>
      </c>
      <c r="CP143" t="s">
        <v>16</v>
      </c>
      <c r="CQ143" t="s">
        <v>189</v>
      </c>
      <c r="CR143" t="s">
        <v>16</v>
      </c>
      <c r="CS143" s="7"/>
      <c r="CT143" s="7">
        <v>42703</v>
      </c>
      <c r="CU143" t="s">
        <v>34</v>
      </c>
      <c r="CV143" t="s">
        <v>6745</v>
      </c>
      <c r="CW143" t="s">
        <v>6307</v>
      </c>
      <c r="CX143" t="s">
        <v>189</v>
      </c>
      <c r="CY143" t="s">
        <v>6307</v>
      </c>
      <c r="CZ143" t="s">
        <v>189</v>
      </c>
      <c r="DA143">
        <v>2021</v>
      </c>
      <c r="DB143" s="139">
        <v>44502</v>
      </c>
      <c r="DC143">
        <v>11</v>
      </c>
      <c r="DD143">
        <v>45</v>
      </c>
      <c r="DE143" s="139">
        <v>44501</v>
      </c>
      <c r="DF143" t="s">
        <v>11924</v>
      </c>
      <c r="DG143" t="s">
        <v>11844</v>
      </c>
      <c r="DH143" t="s">
        <v>6017</v>
      </c>
      <c r="DI143" t="s">
        <v>10114</v>
      </c>
      <c r="DJ143" t="s">
        <v>6730</v>
      </c>
      <c r="DK143" t="s">
        <v>252</v>
      </c>
      <c r="DL143" t="s">
        <v>9800</v>
      </c>
      <c r="DM143" t="s">
        <v>16</v>
      </c>
      <c r="DN143" t="s">
        <v>606</v>
      </c>
      <c r="DO143" t="s">
        <v>2051</v>
      </c>
      <c r="DP143" t="s">
        <v>16</v>
      </c>
      <c r="DQ143" t="s">
        <v>8620</v>
      </c>
      <c r="DR143" t="s">
        <v>10483</v>
      </c>
      <c r="DS143" t="s">
        <v>8621</v>
      </c>
      <c r="DT143" t="s">
        <v>11927</v>
      </c>
      <c r="EC143" s="66"/>
    </row>
    <row r="144" spans="1:133" x14ac:dyDescent="0.25">
      <c r="A144">
        <v>327</v>
      </c>
      <c r="B144" s="7">
        <v>44496</v>
      </c>
      <c r="C144" t="s">
        <v>189</v>
      </c>
      <c r="D144" t="s">
        <v>189</v>
      </c>
      <c r="E144" t="s">
        <v>655</v>
      </c>
      <c r="F144" t="s">
        <v>181</v>
      </c>
      <c r="G144" t="s">
        <v>354</v>
      </c>
      <c r="H144" t="s">
        <v>1880</v>
      </c>
      <c r="I144">
        <v>1</v>
      </c>
      <c r="J144" t="s">
        <v>656</v>
      </c>
      <c r="K144" t="s">
        <v>440</v>
      </c>
      <c r="L144" t="s">
        <v>100</v>
      </c>
      <c r="M144">
        <v>2.8</v>
      </c>
      <c r="N144" t="s">
        <v>121</v>
      </c>
      <c r="O144" t="s">
        <v>657</v>
      </c>
      <c r="P144" t="s">
        <v>598</v>
      </c>
      <c r="Q144" t="s">
        <v>657</v>
      </c>
      <c r="R144" t="s">
        <v>16</v>
      </c>
      <c r="S144">
        <v>42</v>
      </c>
      <c r="T144" t="s">
        <v>87</v>
      </c>
      <c r="U144" t="s">
        <v>16</v>
      </c>
      <c r="V144" t="s">
        <v>6283</v>
      </c>
      <c r="W144" t="s">
        <v>189</v>
      </c>
      <c r="X144" t="s">
        <v>189</v>
      </c>
      <c r="Y144" t="s">
        <v>1925</v>
      </c>
      <c r="Z144" t="s">
        <v>16</v>
      </c>
      <c r="AA144" t="s">
        <v>16</v>
      </c>
      <c r="AB144" t="s">
        <v>16</v>
      </c>
      <c r="AC144" t="s">
        <v>6310</v>
      </c>
      <c r="AD144" t="s">
        <v>658</v>
      </c>
      <c r="AE144" t="s">
        <v>11</v>
      </c>
      <c r="AF144" t="s">
        <v>1926</v>
      </c>
      <c r="AG144" t="s">
        <v>18</v>
      </c>
      <c r="AH144" t="s">
        <v>16</v>
      </c>
      <c r="AI144" t="s">
        <v>9732</v>
      </c>
      <c r="AJ144" t="s">
        <v>16</v>
      </c>
      <c r="AK144" t="s">
        <v>16</v>
      </c>
      <c r="AL144">
        <v>1600</v>
      </c>
      <c r="AM144">
        <v>2.8</v>
      </c>
      <c r="AN144">
        <v>17.899999999999999</v>
      </c>
      <c r="AO144">
        <v>21.704999999999998</v>
      </c>
      <c r="AP144" t="s">
        <v>184</v>
      </c>
      <c r="AQ144" t="s">
        <v>6744</v>
      </c>
      <c r="AR144" t="s">
        <v>9667</v>
      </c>
      <c r="AS144" t="s">
        <v>87</v>
      </c>
      <c r="AT144" t="s">
        <v>4840</v>
      </c>
      <c r="AU144" t="s">
        <v>6824</v>
      </c>
      <c r="AV144" t="s">
        <v>10431</v>
      </c>
      <c r="AW144" t="s">
        <v>11366</v>
      </c>
      <c r="AX144" t="s">
        <v>6018</v>
      </c>
      <c r="AY144" t="s">
        <v>4723</v>
      </c>
      <c r="AZ144" t="s">
        <v>659</v>
      </c>
      <c r="BA144" t="s">
        <v>654</v>
      </c>
      <c r="BB144" t="s">
        <v>6070</v>
      </c>
      <c r="BC144" t="s">
        <v>4465</v>
      </c>
      <c r="BD144" t="s">
        <v>4528</v>
      </c>
      <c r="BE144" t="s">
        <v>5517</v>
      </c>
      <c r="BF144" t="s">
        <v>4496</v>
      </c>
      <c r="BG144" t="s">
        <v>9458</v>
      </c>
      <c r="BH144" t="s">
        <v>189</v>
      </c>
      <c r="BI144" t="s">
        <v>189</v>
      </c>
      <c r="BJ144">
        <v>100</v>
      </c>
      <c r="BK144" t="s">
        <v>6283</v>
      </c>
      <c r="BL144" s="7">
        <v>44503</v>
      </c>
      <c r="BM144" s="7">
        <v>44683</v>
      </c>
      <c r="BN144" t="s">
        <v>6240</v>
      </c>
      <c r="BO144" t="s">
        <v>189</v>
      </c>
      <c r="BP144" t="s">
        <v>16</v>
      </c>
      <c r="BQ144" t="s">
        <v>189</v>
      </c>
      <c r="BR144" s="7">
        <v>44867</v>
      </c>
      <c r="BS144" t="s">
        <v>2414</v>
      </c>
      <c r="BT144" t="s">
        <v>4370</v>
      </c>
      <c r="BU144" t="s">
        <v>2435</v>
      </c>
      <c r="BV144" t="s">
        <v>189</v>
      </c>
      <c r="BW144" t="s">
        <v>5517</v>
      </c>
      <c r="BX144" t="s">
        <v>16</v>
      </c>
      <c r="BY144" t="s">
        <v>189</v>
      </c>
      <c r="BZ144" t="s">
        <v>189</v>
      </c>
      <c r="CA144" t="s">
        <v>189</v>
      </c>
      <c r="CB144" t="s">
        <v>189</v>
      </c>
      <c r="CC144" t="s">
        <v>189</v>
      </c>
      <c r="CD144" t="s">
        <v>189</v>
      </c>
      <c r="CE144" t="s">
        <v>189</v>
      </c>
      <c r="CF144" t="s">
        <v>16</v>
      </c>
      <c r="CG144" t="s">
        <v>16</v>
      </c>
      <c r="CH144" t="s">
        <v>4891</v>
      </c>
      <c r="CI144">
        <v>1</v>
      </c>
      <c r="CJ144">
        <v>1</v>
      </c>
      <c r="CK144">
        <v>1</v>
      </c>
      <c r="CL144" t="s">
        <v>189</v>
      </c>
      <c r="CM144">
        <v>21128</v>
      </c>
      <c r="CN144" t="s">
        <v>16</v>
      </c>
      <c r="CO144" t="s">
        <v>656</v>
      </c>
      <c r="CP144" t="s">
        <v>16</v>
      </c>
      <c r="CQ144" t="s">
        <v>189</v>
      </c>
      <c r="CR144" t="s">
        <v>9698</v>
      </c>
      <c r="CS144" s="7"/>
      <c r="CT144" s="7">
        <v>43063</v>
      </c>
      <c r="CU144" t="s">
        <v>17</v>
      </c>
      <c r="CV144" t="s">
        <v>17</v>
      </c>
      <c r="CW144" t="s">
        <v>6307</v>
      </c>
      <c r="CX144" t="s">
        <v>189</v>
      </c>
      <c r="CY144" t="s">
        <v>6307</v>
      </c>
      <c r="CZ144" t="s">
        <v>189</v>
      </c>
      <c r="DA144">
        <v>2021</v>
      </c>
      <c r="DB144" s="139">
        <v>44496</v>
      </c>
      <c r="DC144">
        <v>10</v>
      </c>
      <c r="DD144">
        <v>44</v>
      </c>
      <c r="DE144" s="139">
        <v>44494</v>
      </c>
      <c r="DF144" t="s">
        <v>11862</v>
      </c>
      <c r="DG144" t="s">
        <v>11844</v>
      </c>
      <c r="DH144" t="s">
        <v>6019</v>
      </c>
      <c r="DI144" t="s">
        <v>9882</v>
      </c>
      <c r="DJ144" t="s">
        <v>6730</v>
      </c>
      <c r="DK144" t="s">
        <v>188</v>
      </c>
      <c r="DL144" t="s">
        <v>16</v>
      </c>
      <c r="DM144" t="s">
        <v>16</v>
      </c>
      <c r="DN144" t="s">
        <v>658</v>
      </c>
      <c r="DO144" t="s">
        <v>2051</v>
      </c>
      <c r="DP144" t="s">
        <v>16</v>
      </c>
      <c r="DQ144" t="s">
        <v>8622</v>
      </c>
      <c r="DR144" t="s">
        <v>10484</v>
      </c>
      <c r="DS144" t="s">
        <v>8623</v>
      </c>
      <c r="DT144" t="s">
        <v>11928</v>
      </c>
      <c r="EC144" s="66"/>
    </row>
    <row r="145" spans="1:133" x14ac:dyDescent="0.25">
      <c r="A145">
        <v>326</v>
      </c>
      <c r="B145" s="7">
        <v>44496</v>
      </c>
      <c r="C145" t="s">
        <v>189</v>
      </c>
      <c r="D145" t="s">
        <v>189</v>
      </c>
      <c r="E145" t="s">
        <v>4278</v>
      </c>
      <c r="F145" t="s">
        <v>199</v>
      </c>
      <c r="G145" t="s">
        <v>354</v>
      </c>
      <c r="H145" t="s">
        <v>1882</v>
      </c>
      <c r="I145">
        <v>1</v>
      </c>
      <c r="J145" t="s">
        <v>651</v>
      </c>
      <c r="K145" t="s">
        <v>1969</v>
      </c>
      <c r="L145" t="s">
        <v>100</v>
      </c>
      <c r="M145">
        <v>17</v>
      </c>
      <c r="N145" t="s">
        <v>237</v>
      </c>
      <c r="O145" t="s">
        <v>38</v>
      </c>
      <c r="P145" t="s">
        <v>397</v>
      </c>
      <c r="Q145" t="s">
        <v>1970</v>
      </c>
      <c r="R145" t="s">
        <v>16</v>
      </c>
      <c r="S145">
        <v>40</v>
      </c>
      <c r="T145" t="s">
        <v>15</v>
      </c>
      <c r="U145" t="s">
        <v>10485</v>
      </c>
      <c r="V145" t="s">
        <v>6282</v>
      </c>
      <c r="W145" t="s">
        <v>10486</v>
      </c>
      <c r="X145" t="s">
        <v>189</v>
      </c>
      <c r="Y145" t="s">
        <v>4341</v>
      </c>
      <c r="Z145" t="s">
        <v>16</v>
      </c>
      <c r="AA145" t="s">
        <v>16</v>
      </c>
      <c r="AB145" t="s">
        <v>16</v>
      </c>
      <c r="AC145" t="s">
        <v>6310</v>
      </c>
      <c r="AD145" t="s">
        <v>652</v>
      </c>
      <c r="AE145" t="s">
        <v>1971</v>
      </c>
      <c r="AF145" t="s">
        <v>1926</v>
      </c>
      <c r="AG145" t="s">
        <v>129</v>
      </c>
      <c r="AH145" t="s">
        <v>16</v>
      </c>
      <c r="AI145" t="s">
        <v>16</v>
      </c>
      <c r="AJ145" t="s">
        <v>16</v>
      </c>
      <c r="AK145" t="s">
        <v>16</v>
      </c>
      <c r="AL145">
        <v>642174</v>
      </c>
      <c r="AM145">
        <v>17</v>
      </c>
      <c r="AN145">
        <v>108.66</v>
      </c>
      <c r="AO145">
        <v>131.78299999999999</v>
      </c>
      <c r="AP145" t="s">
        <v>260</v>
      </c>
      <c r="AQ145" t="s">
        <v>5653</v>
      </c>
      <c r="AR145" t="s">
        <v>9682</v>
      </c>
      <c r="AS145" t="s">
        <v>15</v>
      </c>
      <c r="AT145" t="s">
        <v>9978</v>
      </c>
      <c r="AU145" t="s">
        <v>9913</v>
      </c>
      <c r="AV145" t="s">
        <v>10431</v>
      </c>
      <c r="AW145" t="s">
        <v>11366</v>
      </c>
      <c r="AX145" t="s">
        <v>6018</v>
      </c>
      <c r="AY145" t="s">
        <v>16</v>
      </c>
      <c r="AZ145" t="s">
        <v>653</v>
      </c>
      <c r="BA145" t="s">
        <v>650</v>
      </c>
      <c r="BB145" t="s">
        <v>6070</v>
      </c>
      <c r="BC145" t="s">
        <v>10485</v>
      </c>
      <c r="BD145" t="s">
        <v>4527</v>
      </c>
      <c r="BE145" t="s">
        <v>5525</v>
      </c>
      <c r="BF145" t="s">
        <v>4497</v>
      </c>
      <c r="BG145" t="s">
        <v>9459</v>
      </c>
      <c r="BH145" t="s">
        <v>189</v>
      </c>
      <c r="BI145" t="s">
        <v>189</v>
      </c>
      <c r="BJ145">
        <v>100</v>
      </c>
      <c r="BK145" t="s">
        <v>6282</v>
      </c>
      <c r="BL145" s="7">
        <v>44503</v>
      </c>
      <c r="BM145" s="7">
        <v>44868</v>
      </c>
      <c r="BN145" t="s">
        <v>6241</v>
      </c>
      <c r="BO145" t="s">
        <v>189</v>
      </c>
      <c r="BP145" t="s">
        <v>6242</v>
      </c>
      <c r="BQ145" t="s">
        <v>189</v>
      </c>
      <c r="BR145" s="7">
        <v>46329</v>
      </c>
      <c r="BS145" t="s">
        <v>2419</v>
      </c>
      <c r="BT145" t="s">
        <v>4278</v>
      </c>
      <c r="BU145" t="s">
        <v>189</v>
      </c>
      <c r="BV145" t="s">
        <v>189</v>
      </c>
      <c r="BW145" t="s">
        <v>189</v>
      </c>
      <c r="BX145" t="s">
        <v>16</v>
      </c>
      <c r="BY145" t="s">
        <v>189</v>
      </c>
      <c r="BZ145" t="s">
        <v>189</v>
      </c>
      <c r="CA145" t="s">
        <v>189</v>
      </c>
      <c r="CB145" t="s">
        <v>189</v>
      </c>
      <c r="CC145" t="s">
        <v>189</v>
      </c>
      <c r="CD145" t="s">
        <v>189</v>
      </c>
      <c r="CE145" t="s">
        <v>189</v>
      </c>
      <c r="CF145" t="s">
        <v>181</v>
      </c>
      <c r="CG145" t="s">
        <v>16</v>
      </c>
      <c r="CH145" t="s">
        <v>4890</v>
      </c>
      <c r="CI145">
        <v>1</v>
      </c>
      <c r="CJ145">
        <v>1</v>
      </c>
      <c r="CK145">
        <v>1</v>
      </c>
      <c r="CL145" t="s">
        <v>189</v>
      </c>
      <c r="CM145">
        <v>21127</v>
      </c>
      <c r="CN145" t="s">
        <v>16</v>
      </c>
      <c r="CO145" t="s">
        <v>651</v>
      </c>
      <c r="CP145" t="s">
        <v>7122</v>
      </c>
      <c r="CQ145" t="s">
        <v>189</v>
      </c>
      <c r="CR145" t="s">
        <v>16</v>
      </c>
      <c r="CS145" s="7"/>
      <c r="CT145" s="7">
        <v>41249</v>
      </c>
      <c r="CU145" t="s">
        <v>29</v>
      </c>
      <c r="CV145" t="s">
        <v>29</v>
      </c>
      <c r="CW145" t="s">
        <v>6307</v>
      </c>
      <c r="CX145" t="s">
        <v>189</v>
      </c>
      <c r="CY145" t="s">
        <v>6307</v>
      </c>
      <c r="CZ145" t="s">
        <v>189</v>
      </c>
      <c r="DA145">
        <v>2021</v>
      </c>
      <c r="DB145" s="139">
        <v>44496</v>
      </c>
      <c r="DC145">
        <v>10</v>
      </c>
      <c r="DD145">
        <v>44</v>
      </c>
      <c r="DE145" s="139">
        <v>44494</v>
      </c>
      <c r="DF145" t="s">
        <v>11862</v>
      </c>
      <c r="DG145" t="s">
        <v>11844</v>
      </c>
      <c r="DH145" t="s">
        <v>6019</v>
      </c>
      <c r="DI145" t="s">
        <v>10114</v>
      </c>
      <c r="DJ145" t="s">
        <v>6730</v>
      </c>
      <c r="DK145" t="s">
        <v>252</v>
      </c>
      <c r="DL145" t="s">
        <v>10371</v>
      </c>
      <c r="DM145" t="s">
        <v>16</v>
      </c>
      <c r="DN145" t="s">
        <v>16</v>
      </c>
      <c r="DO145" t="s">
        <v>2051</v>
      </c>
      <c r="DP145" t="s">
        <v>16</v>
      </c>
      <c r="DQ145" t="s">
        <v>8624</v>
      </c>
      <c r="DR145" t="s">
        <v>10484</v>
      </c>
      <c r="DS145" t="s">
        <v>8625</v>
      </c>
      <c r="DT145" t="s">
        <v>11929</v>
      </c>
      <c r="EC145" s="66"/>
    </row>
    <row r="146" spans="1:133" x14ac:dyDescent="0.25">
      <c r="A146">
        <v>325</v>
      </c>
      <c r="B146" s="7">
        <v>44490</v>
      </c>
      <c r="C146" t="s">
        <v>189</v>
      </c>
      <c r="D146" t="s">
        <v>189</v>
      </c>
      <c r="E146" t="s">
        <v>557</v>
      </c>
      <c r="F146" t="s">
        <v>181</v>
      </c>
      <c r="G146" t="s">
        <v>354</v>
      </c>
      <c r="H146" t="s">
        <v>1880</v>
      </c>
      <c r="I146">
        <v>2</v>
      </c>
      <c r="J146" t="s">
        <v>559</v>
      </c>
      <c r="K146" t="s">
        <v>107</v>
      </c>
      <c r="L146" t="s">
        <v>100</v>
      </c>
      <c r="M146">
        <v>2</v>
      </c>
      <c r="N146" t="s">
        <v>104</v>
      </c>
      <c r="O146" t="s">
        <v>661</v>
      </c>
      <c r="P146" t="s">
        <v>662</v>
      </c>
      <c r="Q146" t="s">
        <v>661</v>
      </c>
      <c r="R146" t="s">
        <v>16</v>
      </c>
      <c r="S146">
        <v>30</v>
      </c>
      <c r="T146" t="s">
        <v>15</v>
      </c>
      <c r="U146" t="s">
        <v>16</v>
      </c>
      <c r="V146" t="s">
        <v>6282</v>
      </c>
      <c r="W146" t="s">
        <v>189</v>
      </c>
      <c r="X146" t="s">
        <v>189</v>
      </c>
      <c r="Y146" t="s">
        <v>1925</v>
      </c>
      <c r="Z146" t="s">
        <v>16</v>
      </c>
      <c r="AA146" t="s">
        <v>16</v>
      </c>
      <c r="AB146" t="s">
        <v>16</v>
      </c>
      <c r="AC146" t="s">
        <v>6310</v>
      </c>
      <c r="AD146" t="s">
        <v>561</v>
      </c>
      <c r="AE146" t="s">
        <v>1953</v>
      </c>
      <c r="AF146" t="s">
        <v>1929</v>
      </c>
      <c r="AG146" t="s">
        <v>27</v>
      </c>
      <c r="AH146" t="s">
        <v>279</v>
      </c>
      <c r="AI146" t="s">
        <v>16</v>
      </c>
      <c r="AJ146" t="s">
        <v>16</v>
      </c>
      <c r="AK146" t="s">
        <v>16</v>
      </c>
      <c r="AL146">
        <v>0</v>
      </c>
      <c r="AM146">
        <v>2</v>
      </c>
      <c r="AN146">
        <v>12.79</v>
      </c>
      <c r="AO146">
        <v>15.504</v>
      </c>
      <c r="AP146" t="s">
        <v>184</v>
      </c>
      <c r="AQ146" t="s">
        <v>6744</v>
      </c>
      <c r="AR146" t="s">
        <v>202</v>
      </c>
      <c r="AS146" t="s">
        <v>15</v>
      </c>
      <c r="AT146" t="s">
        <v>4840</v>
      </c>
      <c r="AU146" t="s">
        <v>9873</v>
      </c>
      <c r="AV146" t="s">
        <v>10431</v>
      </c>
      <c r="AW146" t="s">
        <v>11366</v>
      </c>
      <c r="AX146" t="s">
        <v>6018</v>
      </c>
      <c r="AY146" t="s">
        <v>4723</v>
      </c>
      <c r="AZ146" t="s">
        <v>562</v>
      </c>
      <c r="BA146" t="s">
        <v>660</v>
      </c>
      <c r="BB146" t="s">
        <v>6070</v>
      </c>
      <c r="BC146" t="s">
        <v>4465</v>
      </c>
      <c r="BD146" t="s">
        <v>4504</v>
      </c>
      <c r="BE146" t="s">
        <v>4730</v>
      </c>
      <c r="BF146" t="s">
        <v>4496</v>
      </c>
      <c r="BG146" t="s">
        <v>9460</v>
      </c>
      <c r="BH146" t="s">
        <v>189</v>
      </c>
      <c r="BI146" t="s">
        <v>189</v>
      </c>
      <c r="BJ146">
        <v>100</v>
      </c>
      <c r="BK146" t="s">
        <v>6282</v>
      </c>
      <c r="BL146" s="7">
        <v>44497</v>
      </c>
      <c r="BM146" s="7">
        <v>44679</v>
      </c>
      <c r="BN146" t="s">
        <v>6241</v>
      </c>
      <c r="BO146" t="s">
        <v>189</v>
      </c>
      <c r="BP146" t="s">
        <v>16</v>
      </c>
      <c r="BQ146" t="s">
        <v>189</v>
      </c>
      <c r="BR146" s="7">
        <v>46323</v>
      </c>
      <c r="BS146" t="s">
        <v>2414</v>
      </c>
      <c r="BT146" t="s">
        <v>557</v>
      </c>
      <c r="BU146" t="s">
        <v>189</v>
      </c>
      <c r="BV146" t="s">
        <v>189</v>
      </c>
      <c r="BW146" t="s">
        <v>189</v>
      </c>
      <c r="BX146" t="s">
        <v>16</v>
      </c>
      <c r="BY146" t="s">
        <v>189</v>
      </c>
      <c r="BZ146" t="s">
        <v>189</v>
      </c>
      <c r="CA146" t="s">
        <v>189</v>
      </c>
      <c r="CB146" t="s">
        <v>189</v>
      </c>
      <c r="CC146" t="s">
        <v>189</v>
      </c>
      <c r="CD146" t="s">
        <v>189</v>
      </c>
      <c r="CE146" t="s">
        <v>189</v>
      </c>
      <c r="CF146" t="s">
        <v>16</v>
      </c>
      <c r="CG146" t="s">
        <v>16</v>
      </c>
      <c r="CH146" t="s">
        <v>4892</v>
      </c>
      <c r="CI146">
        <v>1</v>
      </c>
      <c r="CJ146">
        <v>1</v>
      </c>
      <c r="CK146">
        <v>1</v>
      </c>
      <c r="CL146" t="s">
        <v>189</v>
      </c>
      <c r="CM146">
        <v>21126</v>
      </c>
      <c r="CN146" t="s">
        <v>16</v>
      </c>
      <c r="CO146" t="s">
        <v>559</v>
      </c>
      <c r="CP146" t="s">
        <v>16</v>
      </c>
      <c r="CQ146" t="s">
        <v>189</v>
      </c>
      <c r="CR146" t="s">
        <v>185</v>
      </c>
      <c r="CS146" s="7"/>
      <c r="CT146" s="7">
        <v>43082</v>
      </c>
      <c r="CU146" t="s">
        <v>17</v>
      </c>
      <c r="CV146" t="s">
        <v>17</v>
      </c>
      <c r="CW146" t="s">
        <v>6307</v>
      </c>
      <c r="CX146" t="s">
        <v>189</v>
      </c>
      <c r="CY146" t="s">
        <v>6307</v>
      </c>
      <c r="CZ146" t="s">
        <v>189</v>
      </c>
      <c r="DA146">
        <v>2021</v>
      </c>
      <c r="DB146" s="139">
        <v>44490</v>
      </c>
      <c r="DC146">
        <v>10</v>
      </c>
      <c r="DD146">
        <v>43</v>
      </c>
      <c r="DE146" s="139">
        <v>44487</v>
      </c>
      <c r="DF146" t="s">
        <v>11866</v>
      </c>
      <c r="DG146" t="s">
        <v>11844</v>
      </c>
      <c r="DH146" t="s">
        <v>6020</v>
      </c>
      <c r="DI146" t="s">
        <v>9912</v>
      </c>
      <c r="DJ146" t="s">
        <v>6730</v>
      </c>
      <c r="DK146" t="s">
        <v>252</v>
      </c>
      <c r="DL146" t="s">
        <v>9800</v>
      </c>
      <c r="DM146" t="s">
        <v>16</v>
      </c>
      <c r="DN146" t="s">
        <v>16</v>
      </c>
      <c r="DO146" t="s">
        <v>2051</v>
      </c>
      <c r="DP146" t="s">
        <v>16</v>
      </c>
      <c r="DQ146" t="s">
        <v>8626</v>
      </c>
      <c r="DR146" t="s">
        <v>10487</v>
      </c>
      <c r="DS146" t="s">
        <v>8627</v>
      </c>
      <c r="DT146" t="s">
        <v>11930</v>
      </c>
      <c r="EC146" s="66"/>
    </row>
    <row r="147" spans="1:133" x14ac:dyDescent="0.25">
      <c r="A147">
        <v>324</v>
      </c>
      <c r="B147" s="7">
        <v>44489</v>
      </c>
      <c r="C147" t="s">
        <v>189</v>
      </c>
      <c r="D147" t="s">
        <v>189</v>
      </c>
      <c r="E147" t="s">
        <v>664</v>
      </c>
      <c r="F147" t="s">
        <v>181</v>
      </c>
      <c r="G147" t="s">
        <v>354</v>
      </c>
      <c r="H147" t="s">
        <v>1882</v>
      </c>
      <c r="I147">
        <v>1</v>
      </c>
      <c r="J147" t="s">
        <v>665</v>
      </c>
      <c r="K147" t="s">
        <v>11</v>
      </c>
      <c r="L147" t="s">
        <v>100</v>
      </c>
      <c r="M147">
        <v>3.5</v>
      </c>
      <c r="N147" t="s">
        <v>121</v>
      </c>
      <c r="O147" t="s">
        <v>31</v>
      </c>
      <c r="P147" t="s">
        <v>666</v>
      </c>
      <c r="Q147" t="s">
        <v>31</v>
      </c>
      <c r="R147" t="s">
        <v>16</v>
      </c>
      <c r="S147">
        <v>38</v>
      </c>
      <c r="T147" t="s">
        <v>568</v>
      </c>
      <c r="U147" t="s">
        <v>16</v>
      </c>
      <c r="V147" t="s">
        <v>6283</v>
      </c>
      <c r="W147" t="s">
        <v>189</v>
      </c>
      <c r="X147" t="s">
        <v>189</v>
      </c>
      <c r="Y147" t="s">
        <v>1925</v>
      </c>
      <c r="Z147" t="s">
        <v>16</v>
      </c>
      <c r="AA147" t="s">
        <v>16</v>
      </c>
      <c r="AB147" t="s">
        <v>16</v>
      </c>
      <c r="AC147" t="s">
        <v>6310</v>
      </c>
      <c r="AD147" t="s">
        <v>667</v>
      </c>
      <c r="AE147" t="s">
        <v>11</v>
      </c>
      <c r="AF147" t="s">
        <v>16</v>
      </c>
      <c r="AG147" t="s">
        <v>129</v>
      </c>
      <c r="AH147" t="s">
        <v>16</v>
      </c>
      <c r="AI147" t="s">
        <v>16</v>
      </c>
      <c r="AJ147" t="s">
        <v>16</v>
      </c>
      <c r="AK147" t="s">
        <v>16</v>
      </c>
      <c r="AL147">
        <v>100000</v>
      </c>
      <c r="AM147">
        <v>3.5</v>
      </c>
      <c r="AN147">
        <v>22.38</v>
      </c>
      <c r="AO147">
        <v>27.132000000000001</v>
      </c>
      <c r="AP147" t="s">
        <v>34</v>
      </c>
      <c r="AQ147" t="s">
        <v>1937</v>
      </c>
      <c r="AR147" t="s">
        <v>16</v>
      </c>
      <c r="AS147" t="s">
        <v>87</v>
      </c>
      <c r="AT147" t="s">
        <v>9802</v>
      </c>
      <c r="AU147" t="s">
        <v>6826</v>
      </c>
      <c r="AV147" t="s">
        <v>10431</v>
      </c>
      <c r="AW147" t="s">
        <v>11366</v>
      </c>
      <c r="AX147" t="s">
        <v>6018</v>
      </c>
      <c r="AY147" t="s">
        <v>16</v>
      </c>
      <c r="AZ147" t="s">
        <v>668</v>
      </c>
      <c r="BA147" t="s">
        <v>663</v>
      </c>
      <c r="BB147" t="s">
        <v>6070</v>
      </c>
      <c r="BC147" t="s">
        <v>4465</v>
      </c>
      <c r="BD147" t="s">
        <v>4529</v>
      </c>
      <c r="BE147" t="s">
        <v>5517</v>
      </c>
      <c r="BF147" t="s">
        <v>4496</v>
      </c>
      <c r="BG147" t="s">
        <v>9461</v>
      </c>
      <c r="BH147" t="s">
        <v>189</v>
      </c>
      <c r="BI147" t="s">
        <v>189</v>
      </c>
      <c r="BJ147">
        <v>100</v>
      </c>
      <c r="BK147" t="s">
        <v>6283</v>
      </c>
      <c r="BL147" s="7">
        <v>44495</v>
      </c>
      <c r="BM147" s="7">
        <v>44677</v>
      </c>
      <c r="BN147" t="s">
        <v>6240</v>
      </c>
      <c r="BO147" t="s">
        <v>189</v>
      </c>
      <c r="BP147" t="s">
        <v>16</v>
      </c>
      <c r="BQ147" t="s">
        <v>189</v>
      </c>
      <c r="BR147" s="7">
        <v>44859</v>
      </c>
      <c r="BS147" t="s">
        <v>2414</v>
      </c>
      <c r="BT147" t="s">
        <v>4371</v>
      </c>
      <c r="BU147" t="s">
        <v>2937</v>
      </c>
      <c r="BV147" t="s">
        <v>189</v>
      </c>
      <c r="BW147" t="s">
        <v>5517</v>
      </c>
      <c r="BX147" t="s">
        <v>16</v>
      </c>
      <c r="BY147" t="s">
        <v>189</v>
      </c>
      <c r="BZ147" t="s">
        <v>189</v>
      </c>
      <c r="CA147" t="s">
        <v>189</v>
      </c>
      <c r="CB147" t="s">
        <v>189</v>
      </c>
      <c r="CC147" t="s">
        <v>189</v>
      </c>
      <c r="CD147" t="s">
        <v>189</v>
      </c>
      <c r="CE147" t="s">
        <v>189</v>
      </c>
      <c r="CF147" t="s">
        <v>16</v>
      </c>
      <c r="CG147" t="s">
        <v>16</v>
      </c>
      <c r="CH147" t="s">
        <v>4893</v>
      </c>
      <c r="CI147">
        <v>1</v>
      </c>
      <c r="CJ147">
        <v>1</v>
      </c>
      <c r="CK147">
        <v>1</v>
      </c>
      <c r="CL147" t="s">
        <v>189</v>
      </c>
      <c r="CM147">
        <v>21125</v>
      </c>
      <c r="CN147" t="s">
        <v>16</v>
      </c>
      <c r="CO147" t="s">
        <v>665</v>
      </c>
      <c r="CP147" t="s">
        <v>16</v>
      </c>
      <c r="CQ147" t="s">
        <v>189</v>
      </c>
      <c r="CR147" t="s">
        <v>16</v>
      </c>
      <c r="CS147" s="7">
        <v>45151</v>
      </c>
      <c r="CT147" s="7">
        <v>43812</v>
      </c>
      <c r="CU147" t="s">
        <v>60</v>
      </c>
      <c r="CV147" t="s">
        <v>16</v>
      </c>
      <c r="CW147" t="s">
        <v>6307</v>
      </c>
      <c r="CX147" t="s">
        <v>189</v>
      </c>
      <c r="CY147" t="s">
        <v>6307</v>
      </c>
      <c r="CZ147" t="s">
        <v>6307</v>
      </c>
      <c r="DA147">
        <v>2021</v>
      </c>
      <c r="DB147" s="139">
        <v>44489</v>
      </c>
      <c r="DC147">
        <v>10</v>
      </c>
      <c r="DD147">
        <v>43</v>
      </c>
      <c r="DE147" s="139">
        <v>44487</v>
      </c>
      <c r="DF147" t="s">
        <v>11866</v>
      </c>
      <c r="DG147" t="s">
        <v>11844</v>
      </c>
      <c r="DH147" t="s">
        <v>6020</v>
      </c>
      <c r="DI147" t="s">
        <v>9882</v>
      </c>
      <c r="DJ147" t="s">
        <v>6730</v>
      </c>
      <c r="DK147" t="s">
        <v>188</v>
      </c>
      <c r="DL147" t="s">
        <v>16</v>
      </c>
      <c r="DM147" t="s">
        <v>4894</v>
      </c>
      <c r="DN147" t="s">
        <v>3759</v>
      </c>
      <c r="DO147" t="s">
        <v>2051</v>
      </c>
      <c r="DP147" t="s">
        <v>16</v>
      </c>
      <c r="DQ147" t="s">
        <v>8628</v>
      </c>
      <c r="DR147" t="s">
        <v>10488</v>
      </c>
      <c r="DS147" t="s">
        <v>8629</v>
      </c>
      <c r="DT147" t="s">
        <v>11931</v>
      </c>
      <c r="EC147" s="66"/>
    </row>
    <row r="148" spans="1:133" x14ac:dyDescent="0.25">
      <c r="A148">
        <v>323</v>
      </c>
      <c r="B148" s="7">
        <v>44488</v>
      </c>
      <c r="C148" t="s">
        <v>189</v>
      </c>
      <c r="D148" t="s">
        <v>189</v>
      </c>
      <c r="E148" t="s">
        <v>4279</v>
      </c>
      <c r="F148" t="s">
        <v>181</v>
      </c>
      <c r="G148" t="s">
        <v>354</v>
      </c>
      <c r="H148" t="s">
        <v>1880</v>
      </c>
      <c r="I148">
        <v>1</v>
      </c>
      <c r="J148" t="s">
        <v>670</v>
      </c>
      <c r="K148" t="s">
        <v>1946</v>
      </c>
      <c r="L148" t="s">
        <v>100</v>
      </c>
      <c r="M148">
        <v>3</v>
      </c>
      <c r="N148" t="s">
        <v>104</v>
      </c>
      <c r="O148" t="s">
        <v>506</v>
      </c>
      <c r="P148" t="s">
        <v>671</v>
      </c>
      <c r="Q148" t="s">
        <v>506</v>
      </c>
      <c r="R148" t="s">
        <v>16</v>
      </c>
      <c r="S148">
        <v>30</v>
      </c>
      <c r="T148" t="s">
        <v>15</v>
      </c>
      <c r="U148" t="s">
        <v>16</v>
      </c>
      <c r="V148" t="s">
        <v>6282</v>
      </c>
      <c r="W148" t="s">
        <v>189</v>
      </c>
      <c r="X148" t="s">
        <v>189</v>
      </c>
      <c r="Y148" t="s">
        <v>1925</v>
      </c>
      <c r="Z148" t="s">
        <v>16</v>
      </c>
      <c r="AA148" t="s">
        <v>16</v>
      </c>
      <c r="AB148" t="s">
        <v>16</v>
      </c>
      <c r="AC148" t="s">
        <v>6310</v>
      </c>
      <c r="AD148" t="s">
        <v>672</v>
      </c>
      <c r="AE148" t="s">
        <v>1946</v>
      </c>
      <c r="AF148" t="s">
        <v>1926</v>
      </c>
      <c r="AG148" t="s">
        <v>52</v>
      </c>
      <c r="AH148" t="s">
        <v>196</v>
      </c>
      <c r="AI148" t="s">
        <v>673</v>
      </c>
      <c r="AJ148" t="s">
        <v>16</v>
      </c>
      <c r="AK148" t="s">
        <v>16</v>
      </c>
      <c r="AL148">
        <v>0</v>
      </c>
      <c r="AM148">
        <v>3</v>
      </c>
      <c r="AN148">
        <v>19.149999999999999</v>
      </c>
      <c r="AO148">
        <v>23.256</v>
      </c>
      <c r="AP148" t="s">
        <v>184</v>
      </c>
      <c r="AQ148" t="s">
        <v>6744</v>
      </c>
      <c r="AR148" t="s">
        <v>1494</v>
      </c>
      <c r="AS148" t="s">
        <v>15</v>
      </c>
      <c r="AT148" t="s">
        <v>4840</v>
      </c>
      <c r="AU148" t="s">
        <v>6824</v>
      </c>
      <c r="AV148" t="s">
        <v>10431</v>
      </c>
      <c r="AW148" t="s">
        <v>11366</v>
      </c>
      <c r="AX148" t="s">
        <v>6018</v>
      </c>
      <c r="AY148" t="s">
        <v>4723</v>
      </c>
      <c r="AZ148" t="s">
        <v>674</v>
      </c>
      <c r="BA148" t="s">
        <v>669</v>
      </c>
      <c r="BB148" t="s">
        <v>6070</v>
      </c>
      <c r="BC148" t="s">
        <v>4465</v>
      </c>
      <c r="BD148" t="s">
        <v>4501</v>
      </c>
      <c r="BE148" t="s">
        <v>4730</v>
      </c>
      <c r="BF148" t="s">
        <v>4496</v>
      </c>
      <c r="BG148" t="s">
        <v>9462</v>
      </c>
      <c r="BH148" t="s">
        <v>189</v>
      </c>
      <c r="BI148" t="s">
        <v>189</v>
      </c>
      <c r="BJ148">
        <v>100</v>
      </c>
      <c r="BK148" t="s">
        <v>6282</v>
      </c>
      <c r="BL148" s="7">
        <v>44497</v>
      </c>
      <c r="BM148" s="7">
        <v>44679</v>
      </c>
      <c r="BN148" t="s">
        <v>6241</v>
      </c>
      <c r="BO148" t="s">
        <v>189</v>
      </c>
      <c r="BP148" t="s">
        <v>16</v>
      </c>
      <c r="BQ148" t="s">
        <v>189</v>
      </c>
      <c r="BR148" s="7">
        <v>46323</v>
      </c>
      <c r="BS148" t="s">
        <v>2414</v>
      </c>
      <c r="BT148" t="s">
        <v>4279</v>
      </c>
      <c r="BU148" t="s">
        <v>189</v>
      </c>
      <c r="BV148" t="s">
        <v>189</v>
      </c>
      <c r="BW148" t="s">
        <v>189</v>
      </c>
      <c r="BX148" t="s">
        <v>16</v>
      </c>
      <c r="BY148" t="s">
        <v>189</v>
      </c>
      <c r="BZ148" t="s">
        <v>189</v>
      </c>
      <c r="CA148" t="s">
        <v>189</v>
      </c>
      <c r="CB148" t="s">
        <v>189</v>
      </c>
      <c r="CC148" t="s">
        <v>189</v>
      </c>
      <c r="CD148" t="s">
        <v>189</v>
      </c>
      <c r="CE148" t="s">
        <v>189</v>
      </c>
      <c r="CF148" t="s">
        <v>16</v>
      </c>
      <c r="CG148" t="s">
        <v>16</v>
      </c>
      <c r="CH148" t="s">
        <v>4895</v>
      </c>
      <c r="CI148">
        <v>1</v>
      </c>
      <c r="CJ148">
        <v>1</v>
      </c>
      <c r="CK148">
        <v>1</v>
      </c>
      <c r="CL148" t="s">
        <v>189</v>
      </c>
      <c r="CM148">
        <v>21124</v>
      </c>
      <c r="CN148" t="s">
        <v>16</v>
      </c>
      <c r="CO148" t="s">
        <v>670</v>
      </c>
      <c r="CP148" t="s">
        <v>16</v>
      </c>
      <c r="CQ148" t="s">
        <v>189</v>
      </c>
      <c r="CR148" t="s">
        <v>9677</v>
      </c>
      <c r="CS148" s="7"/>
      <c r="CT148" s="7">
        <v>43410</v>
      </c>
      <c r="CU148" t="s">
        <v>17</v>
      </c>
      <c r="CV148" t="s">
        <v>17</v>
      </c>
      <c r="CW148" t="s">
        <v>6307</v>
      </c>
      <c r="CX148" t="s">
        <v>189</v>
      </c>
      <c r="CY148" t="s">
        <v>6307</v>
      </c>
      <c r="CZ148" t="s">
        <v>189</v>
      </c>
      <c r="DA148">
        <v>2021</v>
      </c>
      <c r="DB148" s="139">
        <v>44488</v>
      </c>
      <c r="DC148">
        <v>10</v>
      </c>
      <c r="DD148">
        <v>43</v>
      </c>
      <c r="DE148" s="139">
        <v>44487</v>
      </c>
      <c r="DF148" t="s">
        <v>11866</v>
      </c>
      <c r="DG148" t="s">
        <v>11844</v>
      </c>
      <c r="DH148" t="s">
        <v>6020</v>
      </c>
      <c r="DI148" t="s">
        <v>9912</v>
      </c>
      <c r="DJ148" t="s">
        <v>6730</v>
      </c>
      <c r="DK148" t="s">
        <v>252</v>
      </c>
      <c r="DL148" t="s">
        <v>9800</v>
      </c>
      <c r="DM148" t="s">
        <v>16</v>
      </c>
      <c r="DN148" t="s">
        <v>16</v>
      </c>
      <c r="DO148" t="s">
        <v>2051</v>
      </c>
      <c r="DP148" t="s">
        <v>16</v>
      </c>
      <c r="DQ148" t="s">
        <v>8630</v>
      </c>
      <c r="DR148" t="s">
        <v>10489</v>
      </c>
      <c r="DS148" t="s">
        <v>8631</v>
      </c>
      <c r="DT148" t="s">
        <v>11932</v>
      </c>
      <c r="EC148" s="66"/>
    </row>
    <row r="149" spans="1:133" x14ac:dyDescent="0.25">
      <c r="A149">
        <v>322</v>
      </c>
      <c r="B149" s="7">
        <v>44482</v>
      </c>
      <c r="C149" t="s">
        <v>189</v>
      </c>
      <c r="D149" t="s">
        <v>189</v>
      </c>
      <c r="E149" t="s">
        <v>676</v>
      </c>
      <c r="F149" t="s">
        <v>181</v>
      </c>
      <c r="G149" t="s">
        <v>354</v>
      </c>
      <c r="H149" t="s">
        <v>1880</v>
      </c>
      <c r="I149">
        <v>1</v>
      </c>
      <c r="J149" t="s">
        <v>363</v>
      </c>
      <c r="K149" t="s">
        <v>107</v>
      </c>
      <c r="L149" t="s">
        <v>100</v>
      </c>
      <c r="M149">
        <v>2.1</v>
      </c>
      <c r="N149" t="s">
        <v>121</v>
      </c>
      <c r="O149" t="s">
        <v>85</v>
      </c>
      <c r="P149" t="s">
        <v>546</v>
      </c>
      <c r="Q149" t="s">
        <v>506</v>
      </c>
      <c r="R149" t="s">
        <v>16</v>
      </c>
      <c r="S149">
        <v>20</v>
      </c>
      <c r="T149" t="s">
        <v>87</v>
      </c>
      <c r="U149" t="s">
        <v>16</v>
      </c>
      <c r="V149" t="s">
        <v>6283</v>
      </c>
      <c r="W149" t="s">
        <v>189</v>
      </c>
      <c r="X149" t="s">
        <v>189</v>
      </c>
      <c r="Y149" t="s">
        <v>1925</v>
      </c>
      <c r="Z149" t="s">
        <v>16</v>
      </c>
      <c r="AA149" t="s">
        <v>16</v>
      </c>
      <c r="AB149" t="s">
        <v>16</v>
      </c>
      <c r="AC149" t="s">
        <v>6310</v>
      </c>
      <c r="AD149" t="s">
        <v>364</v>
      </c>
      <c r="AE149" t="s">
        <v>11</v>
      </c>
      <c r="AF149" t="s">
        <v>1926</v>
      </c>
      <c r="AG149" t="s">
        <v>18</v>
      </c>
      <c r="AH149" t="s">
        <v>365</v>
      </c>
      <c r="AI149" t="s">
        <v>366</v>
      </c>
      <c r="AJ149" t="s">
        <v>16</v>
      </c>
      <c r="AK149" t="s">
        <v>16</v>
      </c>
      <c r="AL149">
        <v>50000</v>
      </c>
      <c r="AM149">
        <v>2.1</v>
      </c>
      <c r="AN149">
        <v>13.5</v>
      </c>
      <c r="AO149">
        <v>16.279</v>
      </c>
      <c r="AP149" t="s">
        <v>184</v>
      </c>
      <c r="AQ149" t="s">
        <v>6744</v>
      </c>
      <c r="AR149" t="s">
        <v>1494</v>
      </c>
      <c r="AS149" t="s">
        <v>87</v>
      </c>
      <c r="AT149" t="s">
        <v>4840</v>
      </c>
      <c r="AU149" t="s">
        <v>6824</v>
      </c>
      <c r="AV149" t="s">
        <v>10431</v>
      </c>
      <c r="AW149" t="s">
        <v>11366</v>
      </c>
      <c r="AX149" t="s">
        <v>6018</v>
      </c>
      <c r="AY149" t="s">
        <v>4723</v>
      </c>
      <c r="AZ149" t="s">
        <v>367</v>
      </c>
      <c r="BA149" t="s">
        <v>675</v>
      </c>
      <c r="BB149" t="s">
        <v>6070</v>
      </c>
      <c r="BC149" t="s">
        <v>4465</v>
      </c>
      <c r="BD149" t="s">
        <v>4507</v>
      </c>
      <c r="BE149" t="s">
        <v>5517</v>
      </c>
      <c r="BF149" t="s">
        <v>4496</v>
      </c>
      <c r="BG149" t="s">
        <v>9463</v>
      </c>
      <c r="BH149" t="s">
        <v>189</v>
      </c>
      <c r="BI149" t="s">
        <v>189</v>
      </c>
      <c r="BJ149">
        <v>100</v>
      </c>
      <c r="BK149" t="s">
        <v>6283</v>
      </c>
      <c r="BL149" s="7">
        <v>44489</v>
      </c>
      <c r="BM149" s="7">
        <v>44853</v>
      </c>
      <c r="BN149" t="s">
        <v>6240</v>
      </c>
      <c r="BO149" t="s">
        <v>189</v>
      </c>
      <c r="BP149" t="s">
        <v>16</v>
      </c>
      <c r="BQ149" t="s">
        <v>189</v>
      </c>
      <c r="BR149" s="7">
        <v>44853</v>
      </c>
      <c r="BS149" t="s">
        <v>189</v>
      </c>
      <c r="BT149" t="s">
        <v>3007</v>
      </c>
      <c r="BU149" t="s">
        <v>2435</v>
      </c>
      <c r="BV149" t="s">
        <v>189</v>
      </c>
      <c r="BW149" t="s">
        <v>5517</v>
      </c>
      <c r="BX149" t="s">
        <v>16</v>
      </c>
      <c r="BY149" t="s">
        <v>189</v>
      </c>
      <c r="BZ149" t="s">
        <v>189</v>
      </c>
      <c r="CA149" t="s">
        <v>189</v>
      </c>
      <c r="CB149" t="s">
        <v>189</v>
      </c>
      <c r="CC149" t="s">
        <v>189</v>
      </c>
      <c r="CD149" t="s">
        <v>189</v>
      </c>
      <c r="CE149" t="s">
        <v>189</v>
      </c>
      <c r="CF149" t="s">
        <v>16</v>
      </c>
      <c r="CG149" t="s">
        <v>16</v>
      </c>
      <c r="CH149" t="s">
        <v>4896</v>
      </c>
      <c r="CI149">
        <v>1</v>
      </c>
      <c r="CJ149">
        <v>1</v>
      </c>
      <c r="CK149">
        <v>1</v>
      </c>
      <c r="CL149" t="s">
        <v>189</v>
      </c>
      <c r="CM149">
        <v>21123</v>
      </c>
      <c r="CN149" t="s">
        <v>16</v>
      </c>
      <c r="CO149" t="s">
        <v>363</v>
      </c>
      <c r="CP149" t="s">
        <v>16</v>
      </c>
      <c r="CQ149" t="s">
        <v>189</v>
      </c>
      <c r="CR149" t="s">
        <v>9689</v>
      </c>
      <c r="CS149" s="7"/>
      <c r="CT149" s="7">
        <v>44125</v>
      </c>
      <c r="CU149" t="s">
        <v>17</v>
      </c>
      <c r="CV149" t="s">
        <v>17</v>
      </c>
      <c r="CW149" t="s">
        <v>6307</v>
      </c>
      <c r="CX149" t="s">
        <v>189</v>
      </c>
      <c r="CY149" t="s">
        <v>6307</v>
      </c>
      <c r="CZ149" t="s">
        <v>189</v>
      </c>
      <c r="DA149">
        <v>2021</v>
      </c>
      <c r="DB149" s="139">
        <v>44482</v>
      </c>
      <c r="DC149">
        <v>10</v>
      </c>
      <c r="DD149">
        <v>42</v>
      </c>
      <c r="DE149" s="139">
        <v>44480</v>
      </c>
      <c r="DF149" t="s">
        <v>11868</v>
      </c>
      <c r="DG149" t="s">
        <v>11844</v>
      </c>
      <c r="DH149" t="s">
        <v>6021</v>
      </c>
      <c r="DI149" t="s">
        <v>9882</v>
      </c>
      <c r="DJ149" t="s">
        <v>6730</v>
      </c>
      <c r="DK149" t="s">
        <v>188</v>
      </c>
      <c r="DL149" t="s">
        <v>16</v>
      </c>
      <c r="DM149" t="s">
        <v>16</v>
      </c>
      <c r="DN149" t="s">
        <v>364</v>
      </c>
      <c r="DO149" t="s">
        <v>2051</v>
      </c>
      <c r="DP149" t="s">
        <v>16</v>
      </c>
      <c r="DQ149" t="s">
        <v>8632</v>
      </c>
      <c r="DR149" t="s">
        <v>10445</v>
      </c>
      <c r="DS149" t="s">
        <v>8633</v>
      </c>
      <c r="DT149" t="s">
        <v>11933</v>
      </c>
      <c r="EC149" s="66"/>
    </row>
    <row r="150" spans="1:133" x14ac:dyDescent="0.25">
      <c r="A150">
        <v>321</v>
      </c>
      <c r="B150" s="7">
        <v>44467</v>
      </c>
      <c r="C150" t="s">
        <v>189</v>
      </c>
      <c r="D150" t="s">
        <v>189</v>
      </c>
      <c r="E150" t="s">
        <v>678</v>
      </c>
      <c r="F150" t="s">
        <v>199</v>
      </c>
      <c r="G150" t="s">
        <v>354</v>
      </c>
      <c r="H150" t="s">
        <v>1880</v>
      </c>
      <c r="I150">
        <v>3</v>
      </c>
      <c r="J150" t="s">
        <v>144</v>
      </c>
      <c r="K150" t="s">
        <v>1947</v>
      </c>
      <c r="L150" t="s">
        <v>100</v>
      </c>
      <c r="M150">
        <v>3</v>
      </c>
      <c r="N150" t="s">
        <v>13</v>
      </c>
      <c r="O150" t="s">
        <v>679</v>
      </c>
      <c r="P150" t="s">
        <v>680</v>
      </c>
      <c r="Q150" t="s">
        <v>1972</v>
      </c>
      <c r="R150" t="s">
        <v>1972</v>
      </c>
      <c r="S150">
        <v>52.5</v>
      </c>
      <c r="T150" t="s">
        <v>32</v>
      </c>
      <c r="U150" t="s">
        <v>16</v>
      </c>
      <c r="V150" t="s">
        <v>6282</v>
      </c>
      <c r="W150" t="s">
        <v>189</v>
      </c>
      <c r="X150" t="s">
        <v>189</v>
      </c>
      <c r="Y150" t="s">
        <v>4341</v>
      </c>
      <c r="Z150" t="s">
        <v>16</v>
      </c>
      <c r="AA150" t="s">
        <v>16</v>
      </c>
      <c r="AB150" t="s">
        <v>16</v>
      </c>
      <c r="AC150" t="s">
        <v>6310</v>
      </c>
      <c r="AD150" t="s">
        <v>444</v>
      </c>
      <c r="AE150" t="s">
        <v>1947</v>
      </c>
      <c r="AF150" t="s">
        <v>1926</v>
      </c>
      <c r="AG150" t="s">
        <v>37</v>
      </c>
      <c r="AH150" t="s">
        <v>261</v>
      </c>
      <c r="AI150" t="s">
        <v>16</v>
      </c>
      <c r="AJ150" t="s">
        <v>16</v>
      </c>
      <c r="AK150" t="s">
        <v>16</v>
      </c>
      <c r="AL150">
        <v>31000</v>
      </c>
      <c r="AM150">
        <v>3</v>
      </c>
      <c r="AN150">
        <v>19.38</v>
      </c>
      <c r="AO150">
        <v>23.437999999999999</v>
      </c>
      <c r="AP150" t="s">
        <v>240</v>
      </c>
      <c r="AQ150" t="s">
        <v>5653</v>
      </c>
      <c r="AR150" t="s">
        <v>9682</v>
      </c>
      <c r="AS150" t="s">
        <v>32</v>
      </c>
      <c r="AT150" t="s">
        <v>4840</v>
      </c>
      <c r="AU150" t="s">
        <v>6824</v>
      </c>
      <c r="AV150" t="s">
        <v>10431</v>
      </c>
      <c r="AW150" t="s">
        <v>11459</v>
      </c>
      <c r="AX150" t="s">
        <v>6022</v>
      </c>
      <c r="AY150" t="s">
        <v>16</v>
      </c>
      <c r="AZ150" t="s">
        <v>445</v>
      </c>
      <c r="BA150" t="s">
        <v>677</v>
      </c>
      <c r="BB150" t="s">
        <v>10448</v>
      </c>
      <c r="BC150" t="s">
        <v>4465</v>
      </c>
      <c r="BD150" t="s">
        <v>4501</v>
      </c>
      <c r="BE150" t="s">
        <v>4727</v>
      </c>
      <c r="BF150" t="s">
        <v>4497</v>
      </c>
      <c r="BG150" t="s">
        <v>9464</v>
      </c>
      <c r="BH150" t="s">
        <v>189</v>
      </c>
      <c r="BI150" t="s">
        <v>189</v>
      </c>
      <c r="BJ150">
        <v>99.863</v>
      </c>
      <c r="BK150" t="s">
        <v>6282</v>
      </c>
      <c r="BL150" s="7">
        <v>44477</v>
      </c>
      <c r="BM150" s="7">
        <v>44659</v>
      </c>
      <c r="BN150" t="s">
        <v>6246</v>
      </c>
      <c r="BO150" t="s">
        <v>189</v>
      </c>
      <c r="BP150" t="s">
        <v>16</v>
      </c>
      <c r="BQ150" t="s">
        <v>189</v>
      </c>
      <c r="BR150" s="7">
        <v>45573</v>
      </c>
      <c r="BS150" t="s">
        <v>2414</v>
      </c>
      <c r="BT150" t="s">
        <v>2442</v>
      </c>
      <c r="BU150" t="s">
        <v>4372</v>
      </c>
      <c r="BV150" t="s">
        <v>189</v>
      </c>
      <c r="BW150" t="s">
        <v>189</v>
      </c>
      <c r="BX150" t="s">
        <v>16</v>
      </c>
      <c r="BY150" t="s">
        <v>189</v>
      </c>
      <c r="BZ150" t="s">
        <v>189</v>
      </c>
      <c r="CA150" t="s">
        <v>189</v>
      </c>
      <c r="CB150" t="s">
        <v>189</v>
      </c>
      <c r="CC150" t="s">
        <v>189</v>
      </c>
      <c r="CD150" t="s">
        <v>189</v>
      </c>
      <c r="CE150" t="s">
        <v>189</v>
      </c>
      <c r="CF150" t="s">
        <v>199</v>
      </c>
      <c r="CG150" t="s">
        <v>16</v>
      </c>
      <c r="CH150" t="s">
        <v>4897</v>
      </c>
      <c r="CI150">
        <v>1</v>
      </c>
      <c r="CJ150">
        <v>1</v>
      </c>
      <c r="CK150">
        <v>1</v>
      </c>
      <c r="CL150" t="s">
        <v>189</v>
      </c>
      <c r="CM150">
        <v>21122</v>
      </c>
      <c r="CN150" t="s">
        <v>16</v>
      </c>
      <c r="CO150" t="s">
        <v>144</v>
      </c>
      <c r="CP150" t="s">
        <v>6878</v>
      </c>
      <c r="CQ150" t="s">
        <v>189</v>
      </c>
      <c r="CR150" t="s">
        <v>16</v>
      </c>
      <c r="CS150" s="7"/>
      <c r="CT150" s="7">
        <v>41796</v>
      </c>
      <c r="CU150" t="s">
        <v>29</v>
      </c>
      <c r="CV150" t="s">
        <v>29</v>
      </c>
      <c r="CW150" t="s">
        <v>6307</v>
      </c>
      <c r="CX150" t="s">
        <v>189</v>
      </c>
      <c r="CY150" t="s">
        <v>6307</v>
      </c>
      <c r="CZ150" t="s">
        <v>189</v>
      </c>
      <c r="DA150">
        <v>2021</v>
      </c>
      <c r="DB150" s="139">
        <v>44467</v>
      </c>
      <c r="DC150">
        <v>9</v>
      </c>
      <c r="DD150">
        <v>40</v>
      </c>
      <c r="DE150" s="139">
        <v>44466</v>
      </c>
      <c r="DF150" t="s">
        <v>11934</v>
      </c>
      <c r="DG150" t="s">
        <v>11875</v>
      </c>
      <c r="DH150" t="s">
        <v>6023</v>
      </c>
      <c r="DI150" t="s">
        <v>9874</v>
      </c>
      <c r="DJ150" t="s">
        <v>6730</v>
      </c>
      <c r="DK150" t="s">
        <v>252</v>
      </c>
      <c r="DL150" t="s">
        <v>9800</v>
      </c>
      <c r="DM150" t="s">
        <v>444</v>
      </c>
      <c r="DN150" t="s">
        <v>16</v>
      </c>
      <c r="DO150" t="s">
        <v>2051</v>
      </c>
      <c r="DP150" t="s">
        <v>16</v>
      </c>
      <c r="DQ150" t="s">
        <v>8634</v>
      </c>
      <c r="DR150" t="s">
        <v>10490</v>
      </c>
      <c r="DS150" t="s">
        <v>8635</v>
      </c>
      <c r="DT150" t="s">
        <v>11935</v>
      </c>
      <c r="EC150" s="66"/>
    </row>
    <row r="151" spans="1:133" x14ac:dyDescent="0.25">
      <c r="A151">
        <v>320</v>
      </c>
      <c r="B151" s="7">
        <v>44462</v>
      </c>
      <c r="C151" t="s">
        <v>189</v>
      </c>
      <c r="D151" t="s">
        <v>189</v>
      </c>
      <c r="E151" t="s">
        <v>683</v>
      </c>
      <c r="F151" t="s">
        <v>181</v>
      </c>
      <c r="G151" t="s">
        <v>354</v>
      </c>
      <c r="H151" t="s">
        <v>1882</v>
      </c>
      <c r="I151">
        <v>1</v>
      </c>
      <c r="J151" t="s">
        <v>6048</v>
      </c>
      <c r="K151" t="s">
        <v>1973</v>
      </c>
      <c r="L151" t="s">
        <v>100</v>
      </c>
      <c r="M151">
        <v>7</v>
      </c>
      <c r="N151" t="s">
        <v>104</v>
      </c>
      <c r="O151" t="s">
        <v>642</v>
      </c>
      <c r="P151" t="s">
        <v>685</v>
      </c>
      <c r="Q151" t="s">
        <v>1974</v>
      </c>
      <c r="R151" t="s">
        <v>1974</v>
      </c>
      <c r="S151">
        <v>35</v>
      </c>
      <c r="T151" t="s">
        <v>32</v>
      </c>
      <c r="U151" t="s">
        <v>16</v>
      </c>
      <c r="V151" t="s">
        <v>6282</v>
      </c>
      <c r="W151" t="s">
        <v>189</v>
      </c>
      <c r="X151" t="s">
        <v>189</v>
      </c>
      <c r="Y151" t="s">
        <v>4341</v>
      </c>
      <c r="Z151" t="s">
        <v>16</v>
      </c>
      <c r="AA151" t="s">
        <v>16</v>
      </c>
      <c r="AB151" t="s">
        <v>16</v>
      </c>
      <c r="AC151" t="s">
        <v>6310</v>
      </c>
      <c r="AD151" t="s">
        <v>6879</v>
      </c>
      <c r="AE151" t="s">
        <v>11</v>
      </c>
      <c r="AF151" t="s">
        <v>1926</v>
      </c>
      <c r="AG151" t="s">
        <v>129</v>
      </c>
      <c r="AH151" t="s">
        <v>16</v>
      </c>
      <c r="AI151" t="s">
        <v>16</v>
      </c>
      <c r="AJ151" t="s">
        <v>16</v>
      </c>
      <c r="AK151" t="s">
        <v>16</v>
      </c>
      <c r="AL151">
        <v>5000</v>
      </c>
      <c r="AM151">
        <v>7</v>
      </c>
      <c r="AN151">
        <v>45.21</v>
      </c>
      <c r="AO151">
        <v>54.688000000000002</v>
      </c>
      <c r="AP151" t="s">
        <v>240</v>
      </c>
      <c r="AQ151" t="s">
        <v>5653</v>
      </c>
      <c r="AR151" t="s">
        <v>9682</v>
      </c>
      <c r="AS151" t="s">
        <v>32</v>
      </c>
      <c r="AT151" t="s">
        <v>4840</v>
      </c>
      <c r="AU151" t="s">
        <v>9913</v>
      </c>
      <c r="AV151" t="s">
        <v>10431</v>
      </c>
      <c r="AW151" t="s">
        <v>11459</v>
      </c>
      <c r="AX151" t="s">
        <v>6022</v>
      </c>
      <c r="AY151" t="s">
        <v>16</v>
      </c>
      <c r="AZ151" t="s">
        <v>687</v>
      </c>
      <c r="BA151" t="s">
        <v>681</v>
      </c>
      <c r="BB151" t="s">
        <v>10448</v>
      </c>
      <c r="BC151" t="s">
        <v>4465</v>
      </c>
      <c r="BD151" t="s">
        <v>4530</v>
      </c>
      <c r="BE151" t="s">
        <v>4730</v>
      </c>
      <c r="BF151" t="s">
        <v>4496</v>
      </c>
      <c r="BG151" t="s">
        <v>9465</v>
      </c>
      <c r="BH151" t="s">
        <v>189</v>
      </c>
      <c r="BI151" t="s">
        <v>189</v>
      </c>
      <c r="BJ151">
        <v>99.813000000000002</v>
      </c>
      <c r="BK151" t="s">
        <v>6282</v>
      </c>
      <c r="BL151" s="7">
        <v>44468</v>
      </c>
      <c r="BM151" s="7">
        <v>44649</v>
      </c>
      <c r="BN151" t="s">
        <v>6240</v>
      </c>
      <c r="BO151" t="s">
        <v>189</v>
      </c>
      <c r="BP151" t="s">
        <v>16</v>
      </c>
      <c r="BQ151" t="s">
        <v>189</v>
      </c>
      <c r="BR151" s="7">
        <v>46294</v>
      </c>
      <c r="BS151" t="s">
        <v>2414</v>
      </c>
      <c r="BT151" t="s">
        <v>682</v>
      </c>
      <c r="BU151" t="s">
        <v>2440</v>
      </c>
      <c r="BV151" t="s">
        <v>189</v>
      </c>
      <c r="BW151" t="s">
        <v>189</v>
      </c>
      <c r="BX151" t="s">
        <v>16</v>
      </c>
      <c r="BY151" t="s">
        <v>189</v>
      </c>
      <c r="BZ151" t="s">
        <v>8636</v>
      </c>
      <c r="CA151" t="s">
        <v>189</v>
      </c>
      <c r="CB151" t="s">
        <v>189</v>
      </c>
      <c r="CC151" t="s">
        <v>189</v>
      </c>
      <c r="CD151" t="s">
        <v>189</v>
      </c>
      <c r="CE151" t="s">
        <v>189</v>
      </c>
      <c r="CF151" t="s">
        <v>181</v>
      </c>
      <c r="CG151" t="s">
        <v>16</v>
      </c>
      <c r="CH151" t="s">
        <v>4898</v>
      </c>
      <c r="CI151">
        <v>1</v>
      </c>
      <c r="CJ151">
        <v>1</v>
      </c>
      <c r="CK151">
        <v>1</v>
      </c>
      <c r="CL151" t="s">
        <v>189</v>
      </c>
      <c r="CM151">
        <v>21121</v>
      </c>
      <c r="CN151" t="s">
        <v>16</v>
      </c>
      <c r="CO151" t="s">
        <v>6048</v>
      </c>
      <c r="CP151" t="s">
        <v>6875</v>
      </c>
      <c r="CQ151" t="s">
        <v>9685</v>
      </c>
      <c r="CR151" t="s">
        <v>16</v>
      </c>
      <c r="CS151" s="7"/>
      <c r="CT151" s="7">
        <v>42892</v>
      </c>
      <c r="CU151" t="s">
        <v>29</v>
      </c>
      <c r="CV151" t="s">
        <v>16</v>
      </c>
      <c r="CW151" t="s">
        <v>6307</v>
      </c>
      <c r="CX151" t="s">
        <v>189</v>
      </c>
      <c r="CY151" t="s">
        <v>6307</v>
      </c>
      <c r="CZ151" t="s">
        <v>189</v>
      </c>
      <c r="DA151">
        <v>2021</v>
      </c>
      <c r="DB151" s="139">
        <v>44462</v>
      </c>
      <c r="DC151">
        <v>9</v>
      </c>
      <c r="DD151">
        <v>39</v>
      </c>
      <c r="DE151" s="139">
        <v>44459</v>
      </c>
      <c r="DF151" t="s">
        <v>11874</v>
      </c>
      <c r="DG151" t="s">
        <v>11875</v>
      </c>
      <c r="DH151" t="s">
        <v>6024</v>
      </c>
      <c r="DI151" t="s">
        <v>9912</v>
      </c>
      <c r="DJ151" t="s">
        <v>6730</v>
      </c>
      <c r="DK151" t="s">
        <v>188</v>
      </c>
      <c r="DL151" t="s">
        <v>16</v>
      </c>
      <c r="DM151" t="s">
        <v>4899</v>
      </c>
      <c r="DN151" t="s">
        <v>16</v>
      </c>
      <c r="DO151" t="s">
        <v>2051</v>
      </c>
      <c r="DP151" t="s">
        <v>16</v>
      </c>
      <c r="DQ151" t="s">
        <v>8637</v>
      </c>
      <c r="DR151" t="s">
        <v>10449</v>
      </c>
      <c r="DS151" t="s">
        <v>8638</v>
      </c>
      <c r="DT151" t="s">
        <v>11936</v>
      </c>
      <c r="EC151" s="66"/>
    </row>
    <row r="152" spans="1:133" x14ac:dyDescent="0.25">
      <c r="A152">
        <v>319</v>
      </c>
      <c r="B152" s="7">
        <v>44456</v>
      </c>
      <c r="C152" t="s">
        <v>189</v>
      </c>
      <c r="D152" t="s">
        <v>189</v>
      </c>
      <c r="E152" t="s">
        <v>4280</v>
      </c>
      <c r="F152" t="s">
        <v>181</v>
      </c>
      <c r="G152" t="s">
        <v>354</v>
      </c>
      <c r="H152" t="s">
        <v>1880</v>
      </c>
      <c r="I152">
        <v>1</v>
      </c>
      <c r="J152" t="s">
        <v>689</v>
      </c>
      <c r="K152" t="s">
        <v>1975</v>
      </c>
      <c r="L152" t="s">
        <v>100</v>
      </c>
      <c r="M152">
        <v>4</v>
      </c>
      <c r="N152" t="s">
        <v>13</v>
      </c>
      <c r="O152" t="s">
        <v>126</v>
      </c>
      <c r="P152" t="s">
        <v>690</v>
      </c>
      <c r="Q152" t="s">
        <v>126</v>
      </c>
      <c r="R152" t="s">
        <v>16</v>
      </c>
      <c r="S152">
        <v>70</v>
      </c>
      <c r="T152" t="s">
        <v>15</v>
      </c>
      <c r="U152" t="s">
        <v>16</v>
      </c>
      <c r="V152" t="s">
        <v>6282</v>
      </c>
      <c r="W152" t="s">
        <v>189</v>
      </c>
      <c r="X152" t="s">
        <v>189</v>
      </c>
      <c r="Y152" t="s">
        <v>1925</v>
      </c>
      <c r="Z152" t="s">
        <v>16</v>
      </c>
      <c r="AA152" t="s">
        <v>16</v>
      </c>
      <c r="AB152" t="s">
        <v>16</v>
      </c>
      <c r="AC152" t="s">
        <v>6310</v>
      </c>
      <c r="AD152" t="s">
        <v>691</v>
      </c>
      <c r="AE152" t="s">
        <v>1975</v>
      </c>
      <c r="AF152" t="s">
        <v>1926</v>
      </c>
      <c r="AG152" t="s">
        <v>58</v>
      </c>
      <c r="AH152" t="s">
        <v>692</v>
      </c>
      <c r="AI152" t="s">
        <v>16</v>
      </c>
      <c r="AJ152" t="s">
        <v>16</v>
      </c>
      <c r="AK152" t="s">
        <v>16</v>
      </c>
      <c r="AL152">
        <v>3060</v>
      </c>
      <c r="AM152">
        <v>4</v>
      </c>
      <c r="AN152">
        <v>25.86</v>
      </c>
      <c r="AO152">
        <v>31.007999999999999</v>
      </c>
      <c r="AP152" t="s">
        <v>184</v>
      </c>
      <c r="AQ152" t="s">
        <v>6744</v>
      </c>
      <c r="AR152" t="s">
        <v>9667</v>
      </c>
      <c r="AS152" t="s">
        <v>15</v>
      </c>
      <c r="AT152" t="s">
        <v>4840</v>
      </c>
      <c r="AU152" t="s">
        <v>6826</v>
      </c>
      <c r="AV152" t="s">
        <v>10431</v>
      </c>
      <c r="AW152" t="s">
        <v>11459</v>
      </c>
      <c r="AX152" t="s">
        <v>6022</v>
      </c>
      <c r="AY152" t="s">
        <v>4723</v>
      </c>
      <c r="AZ152" t="s">
        <v>693</v>
      </c>
      <c r="BA152" t="s">
        <v>688</v>
      </c>
      <c r="BB152" t="s">
        <v>10448</v>
      </c>
      <c r="BC152" t="s">
        <v>4465</v>
      </c>
      <c r="BD152" t="s">
        <v>4502</v>
      </c>
      <c r="BE152" t="s">
        <v>4727</v>
      </c>
      <c r="BF152" t="s">
        <v>4496</v>
      </c>
      <c r="BG152" t="s">
        <v>9466</v>
      </c>
      <c r="BH152" t="s">
        <v>189</v>
      </c>
      <c r="BI152" t="s">
        <v>189</v>
      </c>
      <c r="BJ152">
        <v>100</v>
      </c>
      <c r="BK152" t="s">
        <v>6282</v>
      </c>
      <c r="BL152" s="7">
        <v>44466</v>
      </c>
      <c r="BM152" s="7">
        <v>44647</v>
      </c>
      <c r="BN152" t="s">
        <v>6241</v>
      </c>
      <c r="BO152" t="s">
        <v>189</v>
      </c>
      <c r="BP152" t="s">
        <v>16</v>
      </c>
      <c r="BQ152" t="s">
        <v>189</v>
      </c>
      <c r="BR152" s="7">
        <v>45562</v>
      </c>
      <c r="BS152" t="s">
        <v>2414</v>
      </c>
      <c r="BT152" t="s">
        <v>4280</v>
      </c>
      <c r="BU152" t="s">
        <v>189</v>
      </c>
      <c r="BV152" t="s">
        <v>189</v>
      </c>
      <c r="BW152" t="s">
        <v>189</v>
      </c>
      <c r="BX152" t="s">
        <v>16</v>
      </c>
      <c r="BY152" t="s">
        <v>189</v>
      </c>
      <c r="BZ152" t="s">
        <v>189</v>
      </c>
      <c r="CA152" t="s">
        <v>189</v>
      </c>
      <c r="CB152" t="s">
        <v>189</v>
      </c>
      <c r="CC152" t="s">
        <v>189</v>
      </c>
      <c r="CD152" t="s">
        <v>189</v>
      </c>
      <c r="CE152" t="s">
        <v>189</v>
      </c>
      <c r="CF152" t="s">
        <v>16</v>
      </c>
      <c r="CG152" t="s">
        <v>16</v>
      </c>
      <c r="CH152" t="s">
        <v>4547</v>
      </c>
      <c r="CI152">
        <v>1</v>
      </c>
      <c r="CJ152">
        <v>1</v>
      </c>
      <c r="CK152">
        <v>1</v>
      </c>
      <c r="CL152" t="s">
        <v>189</v>
      </c>
      <c r="CM152">
        <v>21120</v>
      </c>
      <c r="CN152" t="s">
        <v>16</v>
      </c>
      <c r="CO152" t="s">
        <v>689</v>
      </c>
      <c r="CP152" t="s">
        <v>16</v>
      </c>
      <c r="CQ152" t="s">
        <v>189</v>
      </c>
      <c r="CR152" t="s">
        <v>185</v>
      </c>
      <c r="CS152" s="7"/>
      <c r="CT152" s="7">
        <v>43388</v>
      </c>
      <c r="CU152" t="s">
        <v>17</v>
      </c>
      <c r="CV152" t="s">
        <v>17</v>
      </c>
      <c r="CW152" t="s">
        <v>6307</v>
      </c>
      <c r="CX152" t="s">
        <v>189</v>
      </c>
      <c r="CY152" t="s">
        <v>6307</v>
      </c>
      <c r="CZ152" t="s">
        <v>189</v>
      </c>
      <c r="DA152">
        <v>2021</v>
      </c>
      <c r="DB152" s="139">
        <v>44456</v>
      </c>
      <c r="DC152">
        <v>9</v>
      </c>
      <c r="DD152">
        <v>38</v>
      </c>
      <c r="DE152" s="139">
        <v>44452</v>
      </c>
      <c r="DF152" t="s">
        <v>11937</v>
      </c>
      <c r="DG152" t="s">
        <v>11875</v>
      </c>
      <c r="DH152" t="s">
        <v>6025</v>
      </c>
      <c r="DI152" t="s">
        <v>9874</v>
      </c>
      <c r="DJ152" t="s">
        <v>6730</v>
      </c>
      <c r="DK152" t="s">
        <v>252</v>
      </c>
      <c r="DL152" t="s">
        <v>9800</v>
      </c>
      <c r="DM152" t="s">
        <v>16</v>
      </c>
      <c r="DN152" t="s">
        <v>16</v>
      </c>
      <c r="DO152" t="s">
        <v>2051</v>
      </c>
      <c r="DP152" t="s">
        <v>16</v>
      </c>
      <c r="DQ152" t="s">
        <v>8639</v>
      </c>
      <c r="DR152" t="s">
        <v>10491</v>
      </c>
      <c r="DS152" t="s">
        <v>8640</v>
      </c>
      <c r="DT152" t="s">
        <v>11938</v>
      </c>
      <c r="EC152" s="66"/>
    </row>
    <row r="153" spans="1:133" x14ac:dyDescent="0.25">
      <c r="A153">
        <v>318</v>
      </c>
      <c r="B153" s="7">
        <v>44455</v>
      </c>
      <c r="C153" t="s">
        <v>189</v>
      </c>
      <c r="D153" t="s">
        <v>189</v>
      </c>
      <c r="E153" t="s">
        <v>699</v>
      </c>
      <c r="F153" t="s">
        <v>181</v>
      </c>
      <c r="G153" t="s">
        <v>354</v>
      </c>
      <c r="H153" t="s">
        <v>1881</v>
      </c>
      <c r="I153">
        <v>2</v>
      </c>
      <c r="J153" t="s">
        <v>700</v>
      </c>
      <c r="K153" t="s">
        <v>1977</v>
      </c>
      <c r="L153" t="s">
        <v>100</v>
      </c>
      <c r="M153">
        <v>1.6</v>
      </c>
      <c r="N153" t="s">
        <v>1978</v>
      </c>
      <c r="O153" t="s">
        <v>701</v>
      </c>
      <c r="P153" t="s">
        <v>16</v>
      </c>
      <c r="Q153" t="s">
        <v>16</v>
      </c>
      <c r="R153" t="s">
        <v>16</v>
      </c>
      <c r="S153"/>
      <c r="T153" t="s">
        <v>32</v>
      </c>
      <c r="U153" t="s">
        <v>16</v>
      </c>
      <c r="V153" t="s">
        <v>6282</v>
      </c>
      <c r="W153" t="s">
        <v>189</v>
      </c>
      <c r="X153" t="s">
        <v>189</v>
      </c>
      <c r="Y153" t="s">
        <v>1925</v>
      </c>
      <c r="Z153" t="s">
        <v>16</v>
      </c>
      <c r="AA153" t="s">
        <v>16</v>
      </c>
      <c r="AB153" t="s">
        <v>16</v>
      </c>
      <c r="AC153" t="s">
        <v>6310</v>
      </c>
      <c r="AD153" t="s">
        <v>702</v>
      </c>
      <c r="AE153" t="s">
        <v>11</v>
      </c>
      <c r="AF153" t="s">
        <v>16</v>
      </c>
      <c r="AG153" t="s">
        <v>96</v>
      </c>
      <c r="AH153" t="s">
        <v>541</v>
      </c>
      <c r="AI153" t="s">
        <v>16</v>
      </c>
      <c r="AJ153" t="s">
        <v>16</v>
      </c>
      <c r="AK153" t="s">
        <v>16</v>
      </c>
      <c r="AL153">
        <v>0</v>
      </c>
      <c r="AM153">
        <v>1.6</v>
      </c>
      <c r="AN153">
        <v>10.33</v>
      </c>
      <c r="AO153">
        <v>12.5</v>
      </c>
      <c r="AP153" t="s">
        <v>301</v>
      </c>
      <c r="AQ153" t="s">
        <v>1937</v>
      </c>
      <c r="AR153" t="s">
        <v>16</v>
      </c>
      <c r="AS153" t="s">
        <v>32</v>
      </c>
      <c r="AT153" t="s">
        <v>9978</v>
      </c>
      <c r="AU153" t="s">
        <v>9873</v>
      </c>
      <c r="AV153" t="s">
        <v>10431</v>
      </c>
      <c r="AW153" t="s">
        <v>11459</v>
      </c>
      <c r="AX153" t="s">
        <v>6022</v>
      </c>
      <c r="AY153" t="s">
        <v>16</v>
      </c>
      <c r="AZ153" t="s">
        <v>703</v>
      </c>
      <c r="BA153" t="s">
        <v>698</v>
      </c>
      <c r="BB153" t="s">
        <v>10448</v>
      </c>
      <c r="BC153" t="s">
        <v>4465</v>
      </c>
      <c r="BD153" t="s">
        <v>4500</v>
      </c>
      <c r="BE153" t="s">
        <v>4731</v>
      </c>
      <c r="BF153" t="s">
        <v>4496</v>
      </c>
      <c r="BG153" t="s">
        <v>9467</v>
      </c>
      <c r="BH153" t="s">
        <v>189</v>
      </c>
      <c r="BI153" t="s">
        <v>189</v>
      </c>
      <c r="BJ153">
        <v>99.965000000000003</v>
      </c>
      <c r="BK153" t="s">
        <v>6282</v>
      </c>
      <c r="BL153" s="7">
        <v>44462</v>
      </c>
      <c r="BM153" s="7">
        <v>44674</v>
      </c>
      <c r="BN153" t="s">
        <v>6242</v>
      </c>
      <c r="BO153" t="s">
        <v>189</v>
      </c>
      <c r="BP153" t="s">
        <v>6242</v>
      </c>
      <c r="BQ153" t="s">
        <v>189</v>
      </c>
      <c r="BR153" s="7">
        <v>45410</v>
      </c>
      <c r="BS153" t="s">
        <v>2414</v>
      </c>
      <c r="BT153" t="s">
        <v>4274</v>
      </c>
      <c r="BU153" t="s">
        <v>2459</v>
      </c>
      <c r="BV153" t="s">
        <v>189</v>
      </c>
      <c r="BW153" t="s">
        <v>189</v>
      </c>
      <c r="BX153" t="s">
        <v>16</v>
      </c>
      <c r="BY153" t="s">
        <v>189</v>
      </c>
      <c r="BZ153" t="s">
        <v>189</v>
      </c>
      <c r="CA153" t="s">
        <v>189</v>
      </c>
      <c r="CB153" t="s">
        <v>189</v>
      </c>
      <c r="CC153" t="s">
        <v>189</v>
      </c>
      <c r="CD153" t="s">
        <v>189</v>
      </c>
      <c r="CE153" t="s">
        <v>189</v>
      </c>
      <c r="CF153" t="s">
        <v>16</v>
      </c>
      <c r="CG153" t="s">
        <v>16</v>
      </c>
      <c r="CH153" t="s">
        <v>4901</v>
      </c>
      <c r="CI153">
        <v>1</v>
      </c>
      <c r="CJ153">
        <v>1</v>
      </c>
      <c r="CK153">
        <v>1</v>
      </c>
      <c r="CL153" t="s">
        <v>189</v>
      </c>
      <c r="CM153">
        <v>21117</v>
      </c>
      <c r="CN153" t="s">
        <v>16</v>
      </c>
      <c r="CO153" t="s">
        <v>700</v>
      </c>
      <c r="CP153" t="s">
        <v>16</v>
      </c>
      <c r="CQ153" t="s">
        <v>189</v>
      </c>
      <c r="CR153" t="s">
        <v>16</v>
      </c>
      <c r="CS153" s="7"/>
      <c r="CT153" s="7">
        <v>40591</v>
      </c>
      <c r="CU153" t="s">
        <v>60</v>
      </c>
      <c r="CV153" t="s">
        <v>16</v>
      </c>
      <c r="CW153" t="s">
        <v>6307</v>
      </c>
      <c r="CX153" t="s">
        <v>189</v>
      </c>
      <c r="CY153" t="s">
        <v>6307</v>
      </c>
      <c r="CZ153" t="s">
        <v>189</v>
      </c>
      <c r="DA153">
        <v>2021</v>
      </c>
      <c r="DB153" s="139">
        <v>44455</v>
      </c>
      <c r="DC153">
        <v>9</v>
      </c>
      <c r="DD153">
        <v>38</v>
      </c>
      <c r="DE153" s="139">
        <v>44452</v>
      </c>
      <c r="DF153" t="s">
        <v>11937</v>
      </c>
      <c r="DG153" t="s">
        <v>11875</v>
      </c>
      <c r="DH153" t="s">
        <v>6025</v>
      </c>
      <c r="DI153" t="s">
        <v>9874</v>
      </c>
      <c r="DJ153" t="s">
        <v>6730</v>
      </c>
      <c r="DK153" t="s">
        <v>188</v>
      </c>
      <c r="DL153" t="s">
        <v>16</v>
      </c>
      <c r="DM153" t="s">
        <v>4902</v>
      </c>
      <c r="DN153" t="s">
        <v>16</v>
      </c>
      <c r="DO153" t="s">
        <v>2051</v>
      </c>
      <c r="DP153" t="s">
        <v>16</v>
      </c>
      <c r="DQ153" t="s">
        <v>8641</v>
      </c>
      <c r="DR153" t="s">
        <v>10492</v>
      </c>
      <c r="DS153" t="s">
        <v>8642</v>
      </c>
      <c r="DT153" t="s">
        <v>11939</v>
      </c>
      <c r="EC153" s="66"/>
    </row>
    <row r="154" spans="1:133" x14ac:dyDescent="0.25">
      <c r="A154">
        <v>317</v>
      </c>
      <c r="B154" s="7">
        <v>44455</v>
      </c>
      <c r="C154" t="s">
        <v>9887</v>
      </c>
      <c r="D154" t="s">
        <v>189</v>
      </c>
      <c r="E154" t="s">
        <v>695</v>
      </c>
      <c r="F154" t="s">
        <v>181</v>
      </c>
      <c r="G154" t="s">
        <v>354</v>
      </c>
      <c r="H154" t="s">
        <v>1880</v>
      </c>
      <c r="I154">
        <v>1</v>
      </c>
      <c r="J154" t="s">
        <v>696</v>
      </c>
      <c r="K154" t="s">
        <v>1976</v>
      </c>
      <c r="L154" t="s">
        <v>100</v>
      </c>
      <c r="M154">
        <v>2.2999999999999998</v>
      </c>
      <c r="N154" t="s">
        <v>13</v>
      </c>
      <c r="O154" t="s">
        <v>679</v>
      </c>
      <c r="P154" t="s">
        <v>575</v>
      </c>
      <c r="Q154" t="s">
        <v>679</v>
      </c>
      <c r="R154" t="s">
        <v>16</v>
      </c>
      <c r="S154">
        <v>40</v>
      </c>
      <c r="T154" t="s">
        <v>32</v>
      </c>
      <c r="U154" t="s">
        <v>4345</v>
      </c>
      <c r="V154" t="s">
        <v>6282</v>
      </c>
      <c r="W154" t="s">
        <v>189</v>
      </c>
      <c r="X154" t="s">
        <v>189</v>
      </c>
      <c r="Y154" t="s">
        <v>1925</v>
      </c>
      <c r="Z154" t="s">
        <v>16</v>
      </c>
      <c r="AA154" t="s">
        <v>16</v>
      </c>
      <c r="AB154" t="s">
        <v>16</v>
      </c>
      <c r="AC154" t="s">
        <v>6310</v>
      </c>
      <c r="AD154" t="s">
        <v>697</v>
      </c>
      <c r="AE154" t="s">
        <v>1976</v>
      </c>
      <c r="AF154" t="s">
        <v>16</v>
      </c>
      <c r="AG154" t="s">
        <v>129</v>
      </c>
      <c r="AH154" t="s">
        <v>16</v>
      </c>
      <c r="AI154" t="s">
        <v>16</v>
      </c>
      <c r="AJ154" t="s">
        <v>16</v>
      </c>
      <c r="AK154" t="s">
        <v>16</v>
      </c>
      <c r="AL154">
        <v>23000</v>
      </c>
      <c r="AM154">
        <v>2.2999999999999998</v>
      </c>
      <c r="AN154">
        <v>14.85</v>
      </c>
      <c r="AO154">
        <v>17.969000000000001</v>
      </c>
      <c r="AP154" t="s">
        <v>184</v>
      </c>
      <c r="AQ154" t="s">
        <v>6744</v>
      </c>
      <c r="AR154" t="s">
        <v>16</v>
      </c>
      <c r="AS154" t="s">
        <v>32</v>
      </c>
      <c r="AT154" t="s">
        <v>4840</v>
      </c>
      <c r="AU154" t="s">
        <v>6824</v>
      </c>
      <c r="AV154" t="s">
        <v>10431</v>
      </c>
      <c r="AW154" t="s">
        <v>11459</v>
      </c>
      <c r="AX154" t="s">
        <v>6022</v>
      </c>
      <c r="AY154" t="s">
        <v>4723</v>
      </c>
      <c r="AZ154" t="s">
        <v>6329</v>
      </c>
      <c r="BA154" t="s">
        <v>694</v>
      </c>
      <c r="BB154" t="s">
        <v>10448</v>
      </c>
      <c r="BC154" t="s">
        <v>4345</v>
      </c>
      <c r="BD154" t="s">
        <v>4531</v>
      </c>
      <c r="BE154" t="s">
        <v>4727</v>
      </c>
      <c r="BF154" t="s">
        <v>4496</v>
      </c>
      <c r="BG154" t="s">
        <v>9468</v>
      </c>
      <c r="BH154" t="s">
        <v>189</v>
      </c>
      <c r="BI154" t="s">
        <v>189</v>
      </c>
      <c r="BJ154">
        <v>100</v>
      </c>
      <c r="BK154" t="s">
        <v>6282</v>
      </c>
      <c r="BL154" s="7">
        <v>44463</v>
      </c>
      <c r="BM154" s="7">
        <v>44644</v>
      </c>
      <c r="BN154" t="s">
        <v>6240</v>
      </c>
      <c r="BO154" t="s">
        <v>189</v>
      </c>
      <c r="BP154" t="s">
        <v>16</v>
      </c>
      <c r="BQ154" t="s">
        <v>189</v>
      </c>
      <c r="BR154" s="7">
        <v>45559</v>
      </c>
      <c r="BS154" t="s">
        <v>2414</v>
      </c>
      <c r="BT154" t="s">
        <v>331</v>
      </c>
      <c r="BU154" t="s">
        <v>2428</v>
      </c>
      <c r="BV154" t="s">
        <v>189</v>
      </c>
      <c r="BW154" t="s">
        <v>189</v>
      </c>
      <c r="BX154" t="s">
        <v>16</v>
      </c>
      <c r="BY154" t="s">
        <v>189</v>
      </c>
      <c r="BZ154" t="s">
        <v>189</v>
      </c>
      <c r="CA154" t="s">
        <v>189</v>
      </c>
      <c r="CB154" t="s">
        <v>189</v>
      </c>
      <c r="CC154" t="s">
        <v>189</v>
      </c>
      <c r="CD154" t="s">
        <v>189</v>
      </c>
      <c r="CE154" t="s">
        <v>189</v>
      </c>
      <c r="CF154" t="s">
        <v>16</v>
      </c>
      <c r="CG154" t="s">
        <v>16</v>
      </c>
      <c r="CH154" t="s">
        <v>4900</v>
      </c>
      <c r="CI154">
        <v>1</v>
      </c>
      <c r="CJ154">
        <v>1</v>
      </c>
      <c r="CK154">
        <v>1</v>
      </c>
      <c r="CL154" t="s">
        <v>189</v>
      </c>
      <c r="CM154">
        <v>21119</v>
      </c>
      <c r="CN154" t="s">
        <v>16</v>
      </c>
      <c r="CO154" t="s">
        <v>696</v>
      </c>
      <c r="CP154" t="s">
        <v>16</v>
      </c>
      <c r="CQ154" t="s">
        <v>189</v>
      </c>
      <c r="CR154" t="s">
        <v>189</v>
      </c>
      <c r="CS154" s="7"/>
      <c r="CT154" s="7">
        <v>42306</v>
      </c>
      <c r="CU154" t="s">
        <v>34</v>
      </c>
      <c r="CV154" t="s">
        <v>16</v>
      </c>
      <c r="CW154" t="s">
        <v>6307</v>
      </c>
      <c r="CX154" t="s">
        <v>189</v>
      </c>
      <c r="CY154" t="s">
        <v>6307</v>
      </c>
      <c r="CZ154" t="s">
        <v>189</v>
      </c>
      <c r="DA154">
        <v>2021</v>
      </c>
      <c r="DB154" s="139">
        <v>44455</v>
      </c>
      <c r="DC154">
        <v>9</v>
      </c>
      <c r="DD154">
        <v>38</v>
      </c>
      <c r="DE154" s="139">
        <v>44452</v>
      </c>
      <c r="DF154" t="s">
        <v>11937</v>
      </c>
      <c r="DG154" t="s">
        <v>11875</v>
      </c>
      <c r="DH154" t="s">
        <v>6025</v>
      </c>
      <c r="DI154" t="s">
        <v>9874</v>
      </c>
      <c r="DJ154" t="s">
        <v>6730</v>
      </c>
      <c r="DK154" t="s">
        <v>252</v>
      </c>
      <c r="DL154" t="s">
        <v>9800</v>
      </c>
      <c r="DM154" t="s">
        <v>697</v>
      </c>
      <c r="DN154" t="s">
        <v>16</v>
      </c>
      <c r="DO154" t="s">
        <v>2051</v>
      </c>
      <c r="DP154" t="s">
        <v>9887</v>
      </c>
      <c r="DQ154" t="s">
        <v>8643</v>
      </c>
      <c r="DR154" t="s">
        <v>10492</v>
      </c>
      <c r="DS154" t="s">
        <v>8644</v>
      </c>
      <c r="DT154" t="s">
        <v>11940</v>
      </c>
      <c r="EC154" s="66"/>
    </row>
    <row r="155" spans="1:133" x14ac:dyDescent="0.25">
      <c r="A155">
        <v>316</v>
      </c>
      <c r="B155" s="7">
        <v>44454</v>
      </c>
      <c r="C155" t="s">
        <v>189</v>
      </c>
      <c r="D155" t="s">
        <v>189</v>
      </c>
      <c r="E155" t="s">
        <v>1979</v>
      </c>
      <c r="F155" t="s">
        <v>181</v>
      </c>
      <c r="G155" t="s">
        <v>354</v>
      </c>
      <c r="H155" t="s">
        <v>1880</v>
      </c>
      <c r="I155">
        <v>2</v>
      </c>
      <c r="J155" t="s">
        <v>150</v>
      </c>
      <c r="K155" t="s">
        <v>108</v>
      </c>
      <c r="L155" t="s">
        <v>100</v>
      </c>
      <c r="M155">
        <v>3.05</v>
      </c>
      <c r="N155" t="s">
        <v>104</v>
      </c>
      <c r="O155" t="s">
        <v>705</v>
      </c>
      <c r="P155" t="s">
        <v>671</v>
      </c>
      <c r="Q155" t="s">
        <v>705</v>
      </c>
      <c r="R155" t="s">
        <v>16</v>
      </c>
      <c r="S155">
        <v>60</v>
      </c>
      <c r="T155" t="s">
        <v>32</v>
      </c>
      <c r="U155" t="s">
        <v>16</v>
      </c>
      <c r="V155" t="s">
        <v>6283</v>
      </c>
      <c r="W155" t="s">
        <v>189</v>
      </c>
      <c r="X155" t="s">
        <v>189</v>
      </c>
      <c r="Y155" t="s">
        <v>1925</v>
      </c>
      <c r="Z155" t="s">
        <v>16</v>
      </c>
      <c r="AA155" t="s">
        <v>16</v>
      </c>
      <c r="AB155" t="s">
        <v>16</v>
      </c>
      <c r="AC155" t="s">
        <v>6310</v>
      </c>
      <c r="AD155" t="s">
        <v>422</v>
      </c>
      <c r="AE155" t="s">
        <v>108</v>
      </c>
      <c r="AF155" t="s">
        <v>1926</v>
      </c>
      <c r="AG155" t="s">
        <v>58</v>
      </c>
      <c r="AH155" t="s">
        <v>423</v>
      </c>
      <c r="AI155" t="s">
        <v>16</v>
      </c>
      <c r="AJ155" t="s">
        <v>16</v>
      </c>
      <c r="AK155" t="s">
        <v>16</v>
      </c>
      <c r="AL155">
        <v>0</v>
      </c>
      <c r="AM155">
        <v>3.05</v>
      </c>
      <c r="AN155">
        <v>19.62</v>
      </c>
      <c r="AO155">
        <v>23.827999999999999</v>
      </c>
      <c r="AP155" t="s">
        <v>184</v>
      </c>
      <c r="AQ155" t="s">
        <v>6744</v>
      </c>
      <c r="AR155" t="s">
        <v>9667</v>
      </c>
      <c r="AS155" t="s">
        <v>32</v>
      </c>
      <c r="AT155" t="s">
        <v>4840</v>
      </c>
      <c r="AU155" t="s">
        <v>6826</v>
      </c>
      <c r="AV155" t="s">
        <v>10431</v>
      </c>
      <c r="AW155" t="s">
        <v>11459</v>
      </c>
      <c r="AX155" t="s">
        <v>6022</v>
      </c>
      <c r="AY155" t="s">
        <v>4723</v>
      </c>
      <c r="AZ155" t="s">
        <v>640</v>
      </c>
      <c r="BA155" t="s">
        <v>704</v>
      </c>
      <c r="BB155" t="s">
        <v>10448</v>
      </c>
      <c r="BC155" t="s">
        <v>4465</v>
      </c>
      <c r="BD155" t="s">
        <v>5551</v>
      </c>
      <c r="BE155" t="s">
        <v>4730</v>
      </c>
      <c r="BF155" t="s">
        <v>4496</v>
      </c>
      <c r="BG155" t="s">
        <v>9469</v>
      </c>
      <c r="BH155" t="s">
        <v>189</v>
      </c>
      <c r="BI155" t="s">
        <v>189</v>
      </c>
      <c r="BJ155">
        <v>100</v>
      </c>
      <c r="BK155" t="s">
        <v>6283</v>
      </c>
      <c r="BL155" s="7">
        <v>44462</v>
      </c>
      <c r="BM155" s="7">
        <v>44643</v>
      </c>
      <c r="BN155" t="s">
        <v>6242</v>
      </c>
      <c r="BO155" t="s">
        <v>189</v>
      </c>
      <c r="BP155" t="s">
        <v>16</v>
      </c>
      <c r="BQ155" t="s">
        <v>189</v>
      </c>
      <c r="BR155" s="7">
        <v>46288</v>
      </c>
      <c r="BS155" t="s">
        <v>2414</v>
      </c>
      <c r="BT155" t="s">
        <v>4369</v>
      </c>
      <c r="BU155" t="s">
        <v>2937</v>
      </c>
      <c r="BV155" t="s">
        <v>189</v>
      </c>
      <c r="BW155" t="s">
        <v>189</v>
      </c>
      <c r="BX155" t="s">
        <v>16</v>
      </c>
      <c r="BY155" t="s">
        <v>189</v>
      </c>
      <c r="BZ155" t="s">
        <v>8645</v>
      </c>
      <c r="CA155" t="s">
        <v>189</v>
      </c>
      <c r="CB155" t="s">
        <v>189</v>
      </c>
      <c r="CC155" t="s">
        <v>189</v>
      </c>
      <c r="CD155" t="s">
        <v>189</v>
      </c>
      <c r="CE155" t="s">
        <v>189</v>
      </c>
      <c r="CF155" t="s">
        <v>16</v>
      </c>
      <c r="CG155" t="s">
        <v>16</v>
      </c>
      <c r="CH155" t="s">
        <v>4903</v>
      </c>
      <c r="CI155">
        <v>1</v>
      </c>
      <c r="CJ155">
        <v>1</v>
      </c>
      <c r="CK155">
        <v>1</v>
      </c>
      <c r="CL155" t="s">
        <v>189</v>
      </c>
      <c r="CM155">
        <v>21118</v>
      </c>
      <c r="CN155" t="s">
        <v>16</v>
      </c>
      <c r="CO155" t="s">
        <v>150</v>
      </c>
      <c r="CP155" t="s">
        <v>16</v>
      </c>
      <c r="CQ155" t="s">
        <v>189</v>
      </c>
      <c r="CR155" t="s">
        <v>185</v>
      </c>
      <c r="CS155" s="7"/>
      <c r="CT155" s="7">
        <v>44174</v>
      </c>
      <c r="CU155" t="s">
        <v>17</v>
      </c>
      <c r="CV155" t="s">
        <v>17</v>
      </c>
      <c r="CW155" t="s">
        <v>6307</v>
      </c>
      <c r="CX155" t="s">
        <v>189</v>
      </c>
      <c r="CY155" t="s">
        <v>6307</v>
      </c>
      <c r="CZ155" t="s">
        <v>189</v>
      </c>
      <c r="DA155">
        <v>2021</v>
      </c>
      <c r="DB155" s="139">
        <v>44454</v>
      </c>
      <c r="DC155">
        <v>9</v>
      </c>
      <c r="DD155">
        <v>38</v>
      </c>
      <c r="DE155" s="139">
        <v>44452</v>
      </c>
      <c r="DF155" t="s">
        <v>11937</v>
      </c>
      <c r="DG155" t="s">
        <v>11875</v>
      </c>
      <c r="DH155" t="s">
        <v>6025</v>
      </c>
      <c r="DI155" t="s">
        <v>9912</v>
      </c>
      <c r="DJ155" t="s">
        <v>6730</v>
      </c>
      <c r="DK155" t="s">
        <v>252</v>
      </c>
      <c r="DL155" t="s">
        <v>9800</v>
      </c>
      <c r="DM155" t="s">
        <v>422</v>
      </c>
      <c r="DN155" t="s">
        <v>16</v>
      </c>
      <c r="DO155" t="s">
        <v>2051</v>
      </c>
      <c r="DP155" t="s">
        <v>16</v>
      </c>
      <c r="DQ155" t="s">
        <v>8646</v>
      </c>
      <c r="DR155" t="s">
        <v>10493</v>
      </c>
      <c r="DS155" t="s">
        <v>8647</v>
      </c>
      <c r="DT155" t="s">
        <v>11941</v>
      </c>
      <c r="EC155" s="66"/>
    </row>
    <row r="156" spans="1:133" x14ac:dyDescent="0.25">
      <c r="A156">
        <v>315</v>
      </c>
      <c r="B156" s="7">
        <v>44452</v>
      </c>
      <c r="C156" t="s">
        <v>9887</v>
      </c>
      <c r="D156" t="s">
        <v>189</v>
      </c>
      <c r="E156" t="s">
        <v>4282</v>
      </c>
      <c r="F156" t="s">
        <v>199</v>
      </c>
      <c r="G156" t="s">
        <v>354</v>
      </c>
      <c r="H156" t="s">
        <v>1881</v>
      </c>
      <c r="I156">
        <v>1</v>
      </c>
      <c r="J156" t="s">
        <v>6049</v>
      </c>
      <c r="K156" t="s">
        <v>1982</v>
      </c>
      <c r="L156" t="s">
        <v>100</v>
      </c>
      <c r="M156">
        <v>3</v>
      </c>
      <c r="N156" t="s">
        <v>1983</v>
      </c>
      <c r="O156" t="s">
        <v>715</v>
      </c>
      <c r="P156" t="s">
        <v>16</v>
      </c>
      <c r="Q156" t="s">
        <v>351</v>
      </c>
      <c r="R156" t="s">
        <v>16</v>
      </c>
      <c r="S156"/>
      <c r="T156" t="s">
        <v>532</v>
      </c>
      <c r="U156" t="s">
        <v>4345</v>
      </c>
      <c r="V156" t="s">
        <v>6282</v>
      </c>
      <c r="W156" t="s">
        <v>189</v>
      </c>
      <c r="X156" t="s">
        <v>189</v>
      </c>
      <c r="Y156" t="s">
        <v>1925</v>
      </c>
      <c r="Z156" t="s">
        <v>16</v>
      </c>
      <c r="AA156" t="s">
        <v>16</v>
      </c>
      <c r="AB156" t="s">
        <v>16</v>
      </c>
      <c r="AC156" t="s">
        <v>6307</v>
      </c>
      <c r="AD156" t="s">
        <v>6050</v>
      </c>
      <c r="AE156" t="s">
        <v>1977</v>
      </c>
      <c r="AF156" t="s">
        <v>16</v>
      </c>
      <c r="AG156" t="s">
        <v>129</v>
      </c>
      <c r="AH156" t="s">
        <v>16</v>
      </c>
      <c r="AI156" t="s">
        <v>16</v>
      </c>
      <c r="AJ156" t="s">
        <v>16</v>
      </c>
      <c r="AK156" t="s">
        <v>16</v>
      </c>
      <c r="AL156">
        <v>192000</v>
      </c>
      <c r="AM156">
        <v>3</v>
      </c>
      <c r="AN156">
        <v>19.36</v>
      </c>
      <c r="AO156">
        <v>23.256</v>
      </c>
      <c r="AP156" t="s">
        <v>301</v>
      </c>
      <c r="AQ156" t="s">
        <v>1937</v>
      </c>
      <c r="AR156" t="s">
        <v>16</v>
      </c>
      <c r="AS156" t="s">
        <v>10276</v>
      </c>
      <c r="AT156" t="s">
        <v>9978</v>
      </c>
      <c r="AU156" t="s">
        <v>6824</v>
      </c>
      <c r="AV156" t="s">
        <v>10431</v>
      </c>
      <c r="AW156" t="s">
        <v>11459</v>
      </c>
      <c r="AX156" t="s">
        <v>6022</v>
      </c>
      <c r="AY156" t="s">
        <v>16</v>
      </c>
      <c r="AZ156" t="s">
        <v>716</v>
      </c>
      <c r="BA156" t="s">
        <v>714</v>
      </c>
      <c r="BB156" t="s">
        <v>10448</v>
      </c>
      <c r="BC156" t="s">
        <v>4345</v>
      </c>
      <c r="BD156" t="s">
        <v>4501</v>
      </c>
      <c r="BE156" t="s">
        <v>4733</v>
      </c>
      <c r="BF156" t="s">
        <v>4497</v>
      </c>
      <c r="BG156" t="s">
        <v>9470</v>
      </c>
      <c r="BH156" t="s">
        <v>189</v>
      </c>
      <c r="BI156" t="s">
        <v>189</v>
      </c>
      <c r="BJ156">
        <v>99.555000000000007</v>
      </c>
      <c r="BK156" t="s">
        <v>6282</v>
      </c>
      <c r="BL156" s="7">
        <v>44459</v>
      </c>
      <c r="BM156" s="7">
        <v>44640</v>
      </c>
      <c r="BN156" t="s">
        <v>6246</v>
      </c>
      <c r="BO156" t="s">
        <v>189</v>
      </c>
      <c r="BP156" t="s">
        <v>6242</v>
      </c>
      <c r="BQ156" t="s">
        <v>189</v>
      </c>
      <c r="BR156" s="7">
        <v>45371</v>
      </c>
      <c r="BS156" t="s">
        <v>2414</v>
      </c>
      <c r="BT156" t="s">
        <v>4282</v>
      </c>
      <c r="BU156" t="s">
        <v>189</v>
      </c>
      <c r="BV156" t="s">
        <v>189</v>
      </c>
      <c r="BW156" t="s">
        <v>189</v>
      </c>
      <c r="BX156" t="s">
        <v>16</v>
      </c>
      <c r="BY156" t="s">
        <v>189</v>
      </c>
      <c r="BZ156" t="s">
        <v>8648</v>
      </c>
      <c r="CA156" t="s">
        <v>189</v>
      </c>
      <c r="CB156" t="s">
        <v>189</v>
      </c>
      <c r="CC156" t="s">
        <v>189</v>
      </c>
      <c r="CD156" t="s">
        <v>189</v>
      </c>
      <c r="CE156" t="s">
        <v>189</v>
      </c>
      <c r="CF156" t="s">
        <v>16</v>
      </c>
      <c r="CG156" t="s">
        <v>16</v>
      </c>
      <c r="CH156" t="s">
        <v>4906</v>
      </c>
      <c r="CI156">
        <v>1</v>
      </c>
      <c r="CJ156">
        <v>1</v>
      </c>
      <c r="CK156">
        <v>1</v>
      </c>
      <c r="CL156" t="s">
        <v>189</v>
      </c>
      <c r="CM156">
        <v>21114</v>
      </c>
      <c r="CN156" t="s">
        <v>16</v>
      </c>
      <c r="CO156" t="s">
        <v>6049</v>
      </c>
      <c r="CP156" t="s">
        <v>16</v>
      </c>
      <c r="CQ156" t="s">
        <v>189</v>
      </c>
      <c r="CR156" t="s">
        <v>16</v>
      </c>
      <c r="CS156" s="7"/>
      <c r="CT156" s="7">
        <v>44452</v>
      </c>
      <c r="CU156" t="s">
        <v>60</v>
      </c>
      <c r="CV156" t="s">
        <v>16</v>
      </c>
      <c r="CW156" t="s">
        <v>6307</v>
      </c>
      <c r="CX156" t="s">
        <v>189</v>
      </c>
      <c r="CY156" t="s">
        <v>6307</v>
      </c>
      <c r="CZ156" t="s">
        <v>189</v>
      </c>
      <c r="DA156">
        <v>2021</v>
      </c>
      <c r="DB156" s="139">
        <v>44452</v>
      </c>
      <c r="DC156">
        <v>9</v>
      </c>
      <c r="DD156">
        <v>38</v>
      </c>
      <c r="DE156" s="139">
        <v>44452</v>
      </c>
      <c r="DF156" t="s">
        <v>11937</v>
      </c>
      <c r="DG156" t="s">
        <v>11875</v>
      </c>
      <c r="DH156" t="s">
        <v>6025</v>
      </c>
      <c r="DI156" t="s">
        <v>9874</v>
      </c>
      <c r="DJ156" t="s">
        <v>6730</v>
      </c>
      <c r="DK156" t="s">
        <v>241</v>
      </c>
      <c r="DL156" t="s">
        <v>16</v>
      </c>
      <c r="DM156" t="s">
        <v>4907</v>
      </c>
      <c r="DN156" t="s">
        <v>16</v>
      </c>
      <c r="DO156" t="s">
        <v>2051</v>
      </c>
      <c r="DP156" t="s">
        <v>9887</v>
      </c>
      <c r="DQ156" t="s">
        <v>8649</v>
      </c>
      <c r="DR156" t="s">
        <v>10494</v>
      </c>
      <c r="DS156" t="s">
        <v>8650</v>
      </c>
      <c r="DT156" t="s">
        <v>11942</v>
      </c>
      <c r="EC156" s="66"/>
    </row>
    <row r="157" spans="1:133" x14ac:dyDescent="0.25">
      <c r="A157">
        <v>314</v>
      </c>
      <c r="B157" s="7">
        <v>44452</v>
      </c>
      <c r="C157" t="s">
        <v>9887</v>
      </c>
      <c r="D157" t="s">
        <v>189</v>
      </c>
      <c r="E157" t="s">
        <v>4281</v>
      </c>
      <c r="F157" t="s">
        <v>181</v>
      </c>
      <c r="G157" t="s">
        <v>354</v>
      </c>
      <c r="H157" t="s">
        <v>1881</v>
      </c>
      <c r="I157">
        <v>1</v>
      </c>
      <c r="J157" t="s">
        <v>707</v>
      </c>
      <c r="K157" t="s">
        <v>106</v>
      </c>
      <c r="L157" t="s">
        <v>100</v>
      </c>
      <c r="M157">
        <v>7.48</v>
      </c>
      <c r="N157" t="s">
        <v>1980</v>
      </c>
      <c r="O157" t="s">
        <v>59</v>
      </c>
      <c r="P157" t="s">
        <v>713</v>
      </c>
      <c r="Q157" t="s">
        <v>1981</v>
      </c>
      <c r="R157" t="s">
        <v>16</v>
      </c>
      <c r="S157">
        <v>38</v>
      </c>
      <c r="T157" t="s">
        <v>15</v>
      </c>
      <c r="U157" t="s">
        <v>4345</v>
      </c>
      <c r="V157" t="s">
        <v>6283</v>
      </c>
      <c r="W157" t="s">
        <v>189</v>
      </c>
      <c r="X157" t="s">
        <v>189</v>
      </c>
      <c r="Y157" t="s">
        <v>1925</v>
      </c>
      <c r="Z157" t="s">
        <v>16</v>
      </c>
      <c r="AA157" t="s">
        <v>16</v>
      </c>
      <c r="AB157" t="s">
        <v>16</v>
      </c>
      <c r="AC157" t="s">
        <v>6310</v>
      </c>
      <c r="AD157" t="s">
        <v>710</v>
      </c>
      <c r="AE157" t="s">
        <v>11</v>
      </c>
      <c r="AF157" t="s">
        <v>1926</v>
      </c>
      <c r="AG157" t="s">
        <v>37</v>
      </c>
      <c r="AH157" t="s">
        <v>16</v>
      </c>
      <c r="AI157" t="s">
        <v>16</v>
      </c>
      <c r="AJ157" t="s">
        <v>16</v>
      </c>
      <c r="AK157" t="s">
        <v>16</v>
      </c>
      <c r="AL157">
        <v>562018</v>
      </c>
      <c r="AM157">
        <v>7.48</v>
      </c>
      <c r="AN157">
        <v>48.26</v>
      </c>
      <c r="AO157">
        <v>57.984000000000002</v>
      </c>
      <c r="AP157" t="s">
        <v>301</v>
      </c>
      <c r="AQ157" t="s">
        <v>1937</v>
      </c>
      <c r="AR157" t="s">
        <v>16</v>
      </c>
      <c r="AS157" t="s">
        <v>15</v>
      </c>
      <c r="AT157" t="s">
        <v>4840</v>
      </c>
      <c r="AU157" t="s">
        <v>9913</v>
      </c>
      <c r="AV157" t="s">
        <v>10431</v>
      </c>
      <c r="AW157" t="s">
        <v>11459</v>
      </c>
      <c r="AX157" t="s">
        <v>6022</v>
      </c>
      <c r="AY157" t="s">
        <v>16</v>
      </c>
      <c r="AZ157" t="s">
        <v>711</v>
      </c>
      <c r="BA157" t="s">
        <v>712</v>
      </c>
      <c r="BB157" t="s">
        <v>10448</v>
      </c>
      <c r="BC157" t="s">
        <v>4345</v>
      </c>
      <c r="BD157" t="s">
        <v>5552</v>
      </c>
      <c r="BE157" t="s">
        <v>4732</v>
      </c>
      <c r="BF157" t="s">
        <v>4496</v>
      </c>
      <c r="BG157" t="s">
        <v>9471</v>
      </c>
      <c r="BH157" t="s">
        <v>189</v>
      </c>
      <c r="BI157" t="s">
        <v>189</v>
      </c>
      <c r="BJ157"/>
      <c r="BK157" t="s">
        <v>6283</v>
      </c>
      <c r="BL157" s="7"/>
      <c r="BM157" s="7"/>
      <c r="BN157" t="s">
        <v>6246</v>
      </c>
      <c r="BO157" t="s">
        <v>189</v>
      </c>
      <c r="BP157" t="s">
        <v>6242</v>
      </c>
      <c r="BQ157" t="s">
        <v>189</v>
      </c>
      <c r="BR157" s="7">
        <v>46403</v>
      </c>
      <c r="BS157" t="s">
        <v>16</v>
      </c>
      <c r="BT157" t="s">
        <v>4281</v>
      </c>
      <c r="BU157" t="s">
        <v>189</v>
      </c>
      <c r="BV157" t="s">
        <v>189</v>
      </c>
      <c r="BW157" t="s">
        <v>189</v>
      </c>
      <c r="BX157" t="s">
        <v>16</v>
      </c>
      <c r="BY157" t="s">
        <v>189</v>
      </c>
      <c r="BZ157" t="s">
        <v>8651</v>
      </c>
      <c r="CA157" t="s">
        <v>189</v>
      </c>
      <c r="CB157" t="s">
        <v>189</v>
      </c>
      <c r="CC157" t="s">
        <v>189</v>
      </c>
      <c r="CD157" t="s">
        <v>189</v>
      </c>
      <c r="CE157" t="s">
        <v>189</v>
      </c>
      <c r="CF157" t="s">
        <v>16</v>
      </c>
      <c r="CG157" t="s">
        <v>16</v>
      </c>
      <c r="CH157" t="s">
        <v>4905</v>
      </c>
      <c r="CI157">
        <v>2</v>
      </c>
      <c r="CJ157">
        <v>1</v>
      </c>
      <c r="CK157">
        <v>2</v>
      </c>
      <c r="CL157" t="s">
        <v>189</v>
      </c>
      <c r="CM157">
        <v>21116</v>
      </c>
      <c r="CN157" t="s">
        <v>16</v>
      </c>
      <c r="CO157" t="s">
        <v>707</v>
      </c>
      <c r="CP157" t="s">
        <v>16</v>
      </c>
      <c r="CQ157" t="s">
        <v>189</v>
      </c>
      <c r="CR157" t="s">
        <v>16</v>
      </c>
      <c r="CS157" s="7">
        <v>44726</v>
      </c>
      <c r="CT157" s="7">
        <v>39042</v>
      </c>
      <c r="CU157" t="s">
        <v>60</v>
      </c>
      <c r="CV157" t="s">
        <v>6745</v>
      </c>
      <c r="CW157" t="s">
        <v>6307</v>
      </c>
      <c r="CX157" t="s">
        <v>189</v>
      </c>
      <c r="CY157" t="s">
        <v>6307</v>
      </c>
      <c r="CZ157" t="s">
        <v>6307</v>
      </c>
      <c r="DA157">
        <v>2021</v>
      </c>
      <c r="DB157" s="139">
        <v>44452</v>
      </c>
      <c r="DC157">
        <v>9</v>
      </c>
      <c r="DD157">
        <v>38</v>
      </c>
      <c r="DE157" s="139">
        <v>44452</v>
      </c>
      <c r="DF157" t="s">
        <v>11937</v>
      </c>
      <c r="DG157" t="s">
        <v>11875</v>
      </c>
      <c r="DH157" t="s">
        <v>6025</v>
      </c>
      <c r="DI157" t="s">
        <v>9947</v>
      </c>
      <c r="DJ157" t="s">
        <v>6730</v>
      </c>
      <c r="DK157" t="s">
        <v>188</v>
      </c>
      <c r="DL157" t="s">
        <v>16</v>
      </c>
      <c r="DM157" t="s">
        <v>16</v>
      </c>
      <c r="DN157" t="s">
        <v>16</v>
      </c>
      <c r="DO157" t="s">
        <v>2051</v>
      </c>
      <c r="DP157" t="s">
        <v>9887</v>
      </c>
      <c r="DQ157" t="s">
        <v>8652</v>
      </c>
      <c r="DR157" t="s">
        <v>10494</v>
      </c>
      <c r="DS157" t="s">
        <v>8653</v>
      </c>
      <c r="DT157" t="s">
        <v>11943</v>
      </c>
      <c r="EC157" s="66"/>
    </row>
    <row r="158" spans="1:133" x14ac:dyDescent="0.25">
      <c r="A158">
        <v>313</v>
      </c>
      <c r="B158" s="7">
        <v>44452</v>
      </c>
      <c r="C158" t="s">
        <v>189</v>
      </c>
      <c r="D158" t="s">
        <v>189</v>
      </c>
      <c r="E158" t="s">
        <v>4281</v>
      </c>
      <c r="F158" t="s">
        <v>181</v>
      </c>
      <c r="G158" t="s">
        <v>354</v>
      </c>
      <c r="H158" t="s">
        <v>1881</v>
      </c>
      <c r="I158">
        <v>1</v>
      </c>
      <c r="J158" t="s">
        <v>707</v>
      </c>
      <c r="K158" t="s">
        <v>106</v>
      </c>
      <c r="L158" t="s">
        <v>100</v>
      </c>
      <c r="M158">
        <v>3</v>
      </c>
      <c r="N158" t="s">
        <v>137</v>
      </c>
      <c r="O158" t="s">
        <v>708</v>
      </c>
      <c r="P158" t="s">
        <v>709</v>
      </c>
      <c r="Q158" t="s">
        <v>708</v>
      </c>
      <c r="R158" t="s">
        <v>16</v>
      </c>
      <c r="S158">
        <v>40</v>
      </c>
      <c r="T158" t="s">
        <v>15</v>
      </c>
      <c r="U158" t="s">
        <v>16</v>
      </c>
      <c r="V158" t="s">
        <v>6283</v>
      </c>
      <c r="W158" t="s">
        <v>189</v>
      </c>
      <c r="X158" t="s">
        <v>189</v>
      </c>
      <c r="Y158" t="s">
        <v>1925</v>
      </c>
      <c r="Z158" t="s">
        <v>16</v>
      </c>
      <c r="AA158" t="s">
        <v>16</v>
      </c>
      <c r="AB158" t="s">
        <v>16</v>
      </c>
      <c r="AC158" t="s">
        <v>6310</v>
      </c>
      <c r="AD158" t="s">
        <v>710</v>
      </c>
      <c r="AE158" t="s">
        <v>11</v>
      </c>
      <c r="AF158" t="s">
        <v>1926</v>
      </c>
      <c r="AG158" t="s">
        <v>37</v>
      </c>
      <c r="AH158" t="s">
        <v>16</v>
      </c>
      <c r="AI158" t="s">
        <v>16</v>
      </c>
      <c r="AJ158" t="s">
        <v>16</v>
      </c>
      <c r="AK158" t="s">
        <v>16</v>
      </c>
      <c r="AL158">
        <v>562018</v>
      </c>
      <c r="AM158">
        <v>3</v>
      </c>
      <c r="AN158">
        <v>19.36</v>
      </c>
      <c r="AO158">
        <v>23.256</v>
      </c>
      <c r="AP158" t="s">
        <v>301</v>
      </c>
      <c r="AQ158" t="s">
        <v>1937</v>
      </c>
      <c r="AR158" t="s">
        <v>16</v>
      </c>
      <c r="AS158" t="s">
        <v>15</v>
      </c>
      <c r="AT158" t="s">
        <v>4840</v>
      </c>
      <c r="AU158" t="s">
        <v>6824</v>
      </c>
      <c r="AV158" t="s">
        <v>10431</v>
      </c>
      <c r="AW158" t="s">
        <v>11459</v>
      </c>
      <c r="AX158" t="s">
        <v>6022</v>
      </c>
      <c r="AY158" t="s">
        <v>16</v>
      </c>
      <c r="AZ158" t="s">
        <v>711</v>
      </c>
      <c r="BA158" t="s">
        <v>706</v>
      </c>
      <c r="BB158" t="s">
        <v>10448</v>
      </c>
      <c r="BC158" t="s">
        <v>4465</v>
      </c>
      <c r="BD158" t="s">
        <v>4501</v>
      </c>
      <c r="BE158" t="s">
        <v>4726</v>
      </c>
      <c r="BF158" t="s">
        <v>4496</v>
      </c>
      <c r="BG158" t="s">
        <v>189</v>
      </c>
      <c r="BH158" t="s">
        <v>189</v>
      </c>
      <c r="BI158" t="s">
        <v>189</v>
      </c>
      <c r="BJ158"/>
      <c r="BK158" t="s">
        <v>6283</v>
      </c>
      <c r="BL158" s="7"/>
      <c r="BM158" s="7"/>
      <c r="BN158" t="s">
        <v>6246</v>
      </c>
      <c r="BO158" t="s">
        <v>189</v>
      </c>
      <c r="BP158" t="s">
        <v>6242</v>
      </c>
      <c r="BQ158" t="s">
        <v>189</v>
      </c>
      <c r="BR158" s="7">
        <v>45185</v>
      </c>
      <c r="BS158" t="s">
        <v>16</v>
      </c>
      <c r="BT158" t="s">
        <v>4281</v>
      </c>
      <c r="BU158" t="s">
        <v>189</v>
      </c>
      <c r="BV158" t="s">
        <v>189</v>
      </c>
      <c r="BW158" t="s">
        <v>189</v>
      </c>
      <c r="BX158" t="s">
        <v>16</v>
      </c>
      <c r="BY158" t="s">
        <v>189</v>
      </c>
      <c r="BZ158" t="s">
        <v>8654</v>
      </c>
      <c r="CA158" t="s">
        <v>189</v>
      </c>
      <c r="CB158" t="s">
        <v>189</v>
      </c>
      <c r="CC158" t="s">
        <v>189</v>
      </c>
      <c r="CD158" t="s">
        <v>189</v>
      </c>
      <c r="CE158" t="s">
        <v>189</v>
      </c>
      <c r="CF158" t="s">
        <v>16</v>
      </c>
      <c r="CG158" t="s">
        <v>16</v>
      </c>
      <c r="CH158" t="s">
        <v>4904</v>
      </c>
      <c r="CI158">
        <v>2</v>
      </c>
      <c r="CJ158">
        <v>1</v>
      </c>
      <c r="CK158">
        <v>2</v>
      </c>
      <c r="CL158" t="s">
        <v>189</v>
      </c>
      <c r="CM158">
        <v>21115</v>
      </c>
      <c r="CN158" t="s">
        <v>16</v>
      </c>
      <c r="CO158" t="s">
        <v>707</v>
      </c>
      <c r="CP158" t="s">
        <v>16</v>
      </c>
      <c r="CQ158" t="s">
        <v>189</v>
      </c>
      <c r="CR158" t="s">
        <v>16</v>
      </c>
      <c r="CS158" s="7">
        <v>44726</v>
      </c>
      <c r="CT158" s="7">
        <v>39042</v>
      </c>
      <c r="CU158" t="s">
        <v>60</v>
      </c>
      <c r="CV158" t="s">
        <v>6745</v>
      </c>
      <c r="CW158" t="s">
        <v>6307</v>
      </c>
      <c r="CX158" t="s">
        <v>189</v>
      </c>
      <c r="CY158" t="s">
        <v>6307</v>
      </c>
      <c r="CZ158" t="s">
        <v>6307</v>
      </c>
      <c r="DA158">
        <v>2021</v>
      </c>
      <c r="DB158" s="139">
        <v>44452</v>
      </c>
      <c r="DC158">
        <v>9</v>
      </c>
      <c r="DD158">
        <v>38</v>
      </c>
      <c r="DE158" s="139">
        <v>44452</v>
      </c>
      <c r="DF158" t="s">
        <v>11937</v>
      </c>
      <c r="DG158" t="s">
        <v>11875</v>
      </c>
      <c r="DH158" t="s">
        <v>6025</v>
      </c>
      <c r="DI158" t="s">
        <v>9874</v>
      </c>
      <c r="DJ158" t="s">
        <v>6730</v>
      </c>
      <c r="DK158" t="s">
        <v>188</v>
      </c>
      <c r="DL158" t="s">
        <v>16</v>
      </c>
      <c r="DM158" t="s">
        <v>16</v>
      </c>
      <c r="DN158" t="s">
        <v>16</v>
      </c>
      <c r="DO158" t="s">
        <v>2051</v>
      </c>
      <c r="DP158" t="s">
        <v>16</v>
      </c>
      <c r="DQ158" t="s">
        <v>8652</v>
      </c>
      <c r="DR158" t="s">
        <v>10494</v>
      </c>
      <c r="DS158" t="s">
        <v>8655</v>
      </c>
      <c r="DT158" t="s">
        <v>11944</v>
      </c>
      <c r="EC158" s="66"/>
    </row>
    <row r="159" spans="1:133" x14ac:dyDescent="0.25">
      <c r="A159">
        <v>312</v>
      </c>
      <c r="B159" s="7">
        <v>44448</v>
      </c>
      <c r="C159" t="s">
        <v>189</v>
      </c>
      <c r="D159" t="s">
        <v>189</v>
      </c>
      <c r="E159" t="s">
        <v>718</v>
      </c>
      <c r="F159" t="s">
        <v>181</v>
      </c>
      <c r="G159" t="s">
        <v>354</v>
      </c>
      <c r="H159" t="s">
        <v>1880</v>
      </c>
      <c r="I159">
        <v>1</v>
      </c>
      <c r="J159" t="s">
        <v>1984</v>
      </c>
      <c r="K159" t="s">
        <v>448</v>
      </c>
      <c r="L159" t="s">
        <v>100</v>
      </c>
      <c r="M159">
        <v>5</v>
      </c>
      <c r="N159" t="s">
        <v>13</v>
      </c>
      <c r="O159" t="s">
        <v>719</v>
      </c>
      <c r="P159" t="s">
        <v>720</v>
      </c>
      <c r="Q159" t="s">
        <v>1889</v>
      </c>
      <c r="R159" t="s">
        <v>1889</v>
      </c>
      <c r="S159">
        <v>44</v>
      </c>
      <c r="T159" t="s">
        <v>32</v>
      </c>
      <c r="U159" t="s">
        <v>16</v>
      </c>
      <c r="V159" t="s">
        <v>6282</v>
      </c>
      <c r="W159" t="s">
        <v>189</v>
      </c>
      <c r="X159" t="s">
        <v>189</v>
      </c>
      <c r="Y159" t="s">
        <v>4341</v>
      </c>
      <c r="Z159" t="s">
        <v>16</v>
      </c>
      <c r="AA159" t="s">
        <v>16</v>
      </c>
      <c r="AB159" t="s">
        <v>16</v>
      </c>
      <c r="AC159" t="s">
        <v>6307</v>
      </c>
      <c r="AD159" t="s">
        <v>721</v>
      </c>
      <c r="AE159" t="s">
        <v>448</v>
      </c>
      <c r="AF159" t="s">
        <v>16</v>
      </c>
      <c r="AG159" t="s">
        <v>67</v>
      </c>
      <c r="AH159" t="s">
        <v>485</v>
      </c>
      <c r="AI159" t="s">
        <v>16</v>
      </c>
      <c r="AJ159" t="s">
        <v>16</v>
      </c>
      <c r="AK159" t="s">
        <v>16</v>
      </c>
      <c r="AL159">
        <v>10800</v>
      </c>
      <c r="AM159">
        <v>5</v>
      </c>
      <c r="AN159">
        <v>32.28</v>
      </c>
      <c r="AO159">
        <v>38.76</v>
      </c>
      <c r="AP159" t="s">
        <v>240</v>
      </c>
      <c r="AQ159" t="s">
        <v>5653</v>
      </c>
      <c r="AR159" t="s">
        <v>9682</v>
      </c>
      <c r="AS159" t="s">
        <v>32</v>
      </c>
      <c r="AT159" t="s">
        <v>4840</v>
      </c>
      <c r="AU159" t="s">
        <v>6826</v>
      </c>
      <c r="AV159" t="s">
        <v>10431</v>
      </c>
      <c r="AW159" t="s">
        <v>11459</v>
      </c>
      <c r="AX159" t="s">
        <v>6022</v>
      </c>
      <c r="AY159" t="s">
        <v>16</v>
      </c>
      <c r="AZ159" t="s">
        <v>722</v>
      </c>
      <c r="BA159" t="s">
        <v>717</v>
      </c>
      <c r="BB159" t="s">
        <v>10448</v>
      </c>
      <c r="BC159" t="s">
        <v>4465</v>
      </c>
      <c r="BD159" t="s">
        <v>4517</v>
      </c>
      <c r="BE159" t="s">
        <v>4727</v>
      </c>
      <c r="BF159" t="s">
        <v>4496</v>
      </c>
      <c r="BG159" t="s">
        <v>9472</v>
      </c>
      <c r="BH159" t="s">
        <v>189</v>
      </c>
      <c r="BI159" t="s">
        <v>189</v>
      </c>
      <c r="BJ159">
        <v>100</v>
      </c>
      <c r="BK159" t="s">
        <v>6282</v>
      </c>
      <c r="BL159" s="7">
        <v>44455</v>
      </c>
      <c r="BM159" s="7">
        <v>44636</v>
      </c>
      <c r="BN159" t="s">
        <v>6240</v>
      </c>
      <c r="BO159" t="s">
        <v>189</v>
      </c>
      <c r="BP159" t="s">
        <v>16</v>
      </c>
      <c r="BQ159" t="s">
        <v>189</v>
      </c>
      <c r="BR159" s="7">
        <v>45551</v>
      </c>
      <c r="BS159" t="s">
        <v>2414</v>
      </c>
      <c r="BT159" t="s">
        <v>718</v>
      </c>
      <c r="BU159" t="s">
        <v>189</v>
      </c>
      <c r="BV159" t="s">
        <v>189</v>
      </c>
      <c r="BW159" t="s">
        <v>189</v>
      </c>
      <c r="BX159" t="s">
        <v>16</v>
      </c>
      <c r="BY159" t="s">
        <v>189</v>
      </c>
      <c r="BZ159" t="s">
        <v>189</v>
      </c>
      <c r="CA159" t="s">
        <v>189</v>
      </c>
      <c r="CB159" t="s">
        <v>189</v>
      </c>
      <c r="CC159" t="s">
        <v>189</v>
      </c>
      <c r="CD159" t="s">
        <v>189</v>
      </c>
      <c r="CE159" t="s">
        <v>189</v>
      </c>
      <c r="CF159" t="s">
        <v>181</v>
      </c>
      <c r="CG159" t="s">
        <v>16</v>
      </c>
      <c r="CH159" t="s">
        <v>4908</v>
      </c>
      <c r="CI159">
        <v>1</v>
      </c>
      <c r="CJ159">
        <v>1</v>
      </c>
      <c r="CK159">
        <v>1</v>
      </c>
      <c r="CL159" t="s">
        <v>189</v>
      </c>
      <c r="CM159">
        <v>21113</v>
      </c>
      <c r="CN159" t="s">
        <v>16</v>
      </c>
      <c r="CO159" t="s">
        <v>1984</v>
      </c>
      <c r="CP159" t="s">
        <v>6875</v>
      </c>
      <c r="CQ159" t="s">
        <v>189</v>
      </c>
      <c r="CR159" t="s">
        <v>16</v>
      </c>
      <c r="CS159" s="7"/>
      <c r="CT159" s="7">
        <v>44448</v>
      </c>
      <c r="CU159" t="s">
        <v>29</v>
      </c>
      <c r="CV159" t="s">
        <v>16</v>
      </c>
      <c r="CW159" t="s">
        <v>6307</v>
      </c>
      <c r="CX159" t="s">
        <v>189</v>
      </c>
      <c r="CY159" t="s">
        <v>6307</v>
      </c>
      <c r="CZ159" t="s">
        <v>189</v>
      </c>
      <c r="DA159">
        <v>2021</v>
      </c>
      <c r="DB159" s="139">
        <v>44448</v>
      </c>
      <c r="DC159">
        <v>9</v>
      </c>
      <c r="DD159">
        <v>37</v>
      </c>
      <c r="DE159" s="139">
        <v>44445</v>
      </c>
      <c r="DF159" t="s">
        <v>11945</v>
      </c>
      <c r="DG159" t="s">
        <v>11875</v>
      </c>
      <c r="DH159" t="s">
        <v>6026</v>
      </c>
      <c r="DI159" t="s">
        <v>9874</v>
      </c>
      <c r="DJ159" t="s">
        <v>6730</v>
      </c>
      <c r="DK159" t="s">
        <v>252</v>
      </c>
      <c r="DL159" t="s">
        <v>9800</v>
      </c>
      <c r="DM159" t="s">
        <v>721</v>
      </c>
      <c r="DN159" t="s">
        <v>16</v>
      </c>
      <c r="DO159" t="s">
        <v>2051</v>
      </c>
      <c r="DP159" t="s">
        <v>16</v>
      </c>
      <c r="DQ159" t="s">
        <v>8656</v>
      </c>
      <c r="DR159" t="s">
        <v>10495</v>
      </c>
      <c r="DS159" t="s">
        <v>8657</v>
      </c>
      <c r="DT159" t="s">
        <v>11946</v>
      </c>
      <c r="EC159" s="66"/>
    </row>
    <row r="160" spans="1:133" x14ac:dyDescent="0.25">
      <c r="A160">
        <v>311</v>
      </c>
      <c r="B160" s="7">
        <v>44447</v>
      </c>
      <c r="C160" t="s">
        <v>189</v>
      </c>
      <c r="D160" t="s">
        <v>189</v>
      </c>
      <c r="E160" t="s">
        <v>731</v>
      </c>
      <c r="F160" t="s">
        <v>199</v>
      </c>
      <c r="G160" t="s">
        <v>354</v>
      </c>
      <c r="H160" t="s">
        <v>1881</v>
      </c>
      <c r="I160">
        <v>1</v>
      </c>
      <c r="J160" t="s">
        <v>700</v>
      </c>
      <c r="K160" t="s">
        <v>1977</v>
      </c>
      <c r="L160" t="s">
        <v>100</v>
      </c>
      <c r="M160">
        <v>2</v>
      </c>
      <c r="N160" t="s">
        <v>137</v>
      </c>
      <c r="O160" t="s">
        <v>701</v>
      </c>
      <c r="P160" t="s">
        <v>16</v>
      </c>
      <c r="Q160" t="s">
        <v>701</v>
      </c>
      <c r="R160" t="s">
        <v>16</v>
      </c>
      <c r="S160"/>
      <c r="T160" t="s">
        <v>32</v>
      </c>
      <c r="U160" t="s">
        <v>16</v>
      </c>
      <c r="V160" t="s">
        <v>6282</v>
      </c>
      <c r="W160" t="s">
        <v>189</v>
      </c>
      <c r="X160" t="s">
        <v>189</v>
      </c>
      <c r="Y160" t="s">
        <v>1925</v>
      </c>
      <c r="Z160" t="s">
        <v>16</v>
      </c>
      <c r="AA160" t="s">
        <v>5553</v>
      </c>
      <c r="AB160" t="s">
        <v>16</v>
      </c>
      <c r="AC160" t="s">
        <v>6310</v>
      </c>
      <c r="AD160" t="s">
        <v>702</v>
      </c>
      <c r="AE160" t="s">
        <v>11</v>
      </c>
      <c r="AF160" t="s">
        <v>16</v>
      </c>
      <c r="AG160" t="s">
        <v>96</v>
      </c>
      <c r="AH160" t="s">
        <v>541</v>
      </c>
      <c r="AI160" t="s">
        <v>16</v>
      </c>
      <c r="AJ160" t="s">
        <v>16</v>
      </c>
      <c r="AK160" t="s">
        <v>16</v>
      </c>
      <c r="AL160">
        <v>175000</v>
      </c>
      <c r="AM160">
        <v>2</v>
      </c>
      <c r="AN160">
        <v>12.92</v>
      </c>
      <c r="AO160">
        <v>15.504</v>
      </c>
      <c r="AP160" t="s">
        <v>301</v>
      </c>
      <c r="AQ160" t="s">
        <v>1937</v>
      </c>
      <c r="AR160" t="s">
        <v>16</v>
      </c>
      <c r="AS160" t="s">
        <v>32</v>
      </c>
      <c r="AT160" t="s">
        <v>9978</v>
      </c>
      <c r="AU160" t="s">
        <v>9873</v>
      </c>
      <c r="AV160" t="s">
        <v>10431</v>
      </c>
      <c r="AW160" t="s">
        <v>11459</v>
      </c>
      <c r="AX160" t="s">
        <v>6022</v>
      </c>
      <c r="AY160" t="s">
        <v>16</v>
      </c>
      <c r="AZ160" t="s">
        <v>703</v>
      </c>
      <c r="BA160" t="s">
        <v>730</v>
      </c>
      <c r="BB160" t="s">
        <v>10448</v>
      </c>
      <c r="BC160" t="s">
        <v>4465</v>
      </c>
      <c r="BD160" t="s">
        <v>4504</v>
      </c>
      <c r="BE160" t="s">
        <v>4726</v>
      </c>
      <c r="BF160" t="s">
        <v>5554</v>
      </c>
      <c r="BG160" t="s">
        <v>9473</v>
      </c>
      <c r="BH160" t="s">
        <v>189</v>
      </c>
      <c r="BI160" t="s">
        <v>189</v>
      </c>
      <c r="BJ160">
        <v>100</v>
      </c>
      <c r="BK160" t="s">
        <v>6282</v>
      </c>
      <c r="BL160" s="7">
        <v>44452</v>
      </c>
      <c r="BM160" s="7">
        <v>44633</v>
      </c>
      <c r="BN160" t="s">
        <v>6242</v>
      </c>
      <c r="BO160" t="s">
        <v>189</v>
      </c>
      <c r="BP160" t="s">
        <v>6242</v>
      </c>
      <c r="BQ160" t="s">
        <v>189</v>
      </c>
      <c r="BR160" s="7">
        <v>45182</v>
      </c>
      <c r="BS160" t="s">
        <v>2414</v>
      </c>
      <c r="BT160" t="s">
        <v>4274</v>
      </c>
      <c r="BU160" t="s">
        <v>2428</v>
      </c>
      <c r="BV160" t="s">
        <v>189</v>
      </c>
      <c r="BW160" t="s">
        <v>189</v>
      </c>
      <c r="BX160" t="s">
        <v>16</v>
      </c>
      <c r="BY160" t="s">
        <v>189</v>
      </c>
      <c r="BZ160" t="s">
        <v>189</v>
      </c>
      <c r="CA160" t="s">
        <v>189</v>
      </c>
      <c r="CB160" t="s">
        <v>189</v>
      </c>
      <c r="CC160" t="s">
        <v>189</v>
      </c>
      <c r="CD160" t="s">
        <v>189</v>
      </c>
      <c r="CE160" t="s">
        <v>189</v>
      </c>
      <c r="CF160" t="s">
        <v>16</v>
      </c>
      <c r="CG160" t="s">
        <v>16</v>
      </c>
      <c r="CH160" t="s">
        <v>4910</v>
      </c>
      <c r="CI160">
        <v>1</v>
      </c>
      <c r="CJ160">
        <v>1</v>
      </c>
      <c r="CK160">
        <v>1</v>
      </c>
      <c r="CL160" t="s">
        <v>189</v>
      </c>
      <c r="CM160">
        <v>21111</v>
      </c>
      <c r="CN160" t="s">
        <v>16</v>
      </c>
      <c r="CO160" t="s">
        <v>700</v>
      </c>
      <c r="CP160" t="s">
        <v>16</v>
      </c>
      <c r="CQ160" t="s">
        <v>189</v>
      </c>
      <c r="CR160" t="s">
        <v>16</v>
      </c>
      <c r="CS160" s="7"/>
      <c r="CT160" s="7">
        <v>40591</v>
      </c>
      <c r="CU160" t="s">
        <v>60</v>
      </c>
      <c r="CV160" t="s">
        <v>16</v>
      </c>
      <c r="CW160" t="s">
        <v>6307</v>
      </c>
      <c r="CX160" t="s">
        <v>189</v>
      </c>
      <c r="CY160" t="s">
        <v>6307</v>
      </c>
      <c r="CZ160" t="s">
        <v>189</v>
      </c>
      <c r="DA160">
        <v>2021</v>
      </c>
      <c r="DB160" s="139">
        <v>44447</v>
      </c>
      <c r="DC160">
        <v>9</v>
      </c>
      <c r="DD160">
        <v>37</v>
      </c>
      <c r="DE160" s="139">
        <v>44445</v>
      </c>
      <c r="DF160" t="s">
        <v>11945</v>
      </c>
      <c r="DG160" t="s">
        <v>11875</v>
      </c>
      <c r="DH160" t="s">
        <v>6026</v>
      </c>
      <c r="DI160" t="s">
        <v>9874</v>
      </c>
      <c r="DJ160" t="s">
        <v>6730</v>
      </c>
      <c r="DK160" t="s">
        <v>188</v>
      </c>
      <c r="DL160" t="s">
        <v>16</v>
      </c>
      <c r="DM160" t="s">
        <v>4911</v>
      </c>
      <c r="DN160" t="s">
        <v>16</v>
      </c>
      <c r="DO160" t="s">
        <v>2051</v>
      </c>
      <c r="DP160" t="s">
        <v>16</v>
      </c>
      <c r="DQ160" t="s">
        <v>8658</v>
      </c>
      <c r="DR160" t="s">
        <v>10496</v>
      </c>
      <c r="DS160" t="s">
        <v>8659</v>
      </c>
      <c r="DT160" t="s">
        <v>11947</v>
      </c>
      <c r="EC160" s="66"/>
    </row>
    <row r="161" spans="1:133" x14ac:dyDescent="0.25">
      <c r="A161">
        <v>310</v>
      </c>
      <c r="B161" s="7">
        <v>44447</v>
      </c>
      <c r="C161" t="s">
        <v>189</v>
      </c>
      <c r="D161" t="s">
        <v>189</v>
      </c>
      <c r="E161" t="s">
        <v>724</v>
      </c>
      <c r="F161" t="s">
        <v>181</v>
      </c>
      <c r="G161" t="s">
        <v>354</v>
      </c>
      <c r="H161" t="s">
        <v>1880</v>
      </c>
      <c r="I161">
        <v>1</v>
      </c>
      <c r="J161" t="s">
        <v>4584</v>
      </c>
      <c r="K161" t="s">
        <v>256</v>
      </c>
      <c r="L161" t="s">
        <v>100</v>
      </c>
      <c r="M161">
        <v>3</v>
      </c>
      <c r="N161" t="s">
        <v>13</v>
      </c>
      <c r="O161" t="s">
        <v>725</v>
      </c>
      <c r="P161" t="s">
        <v>726</v>
      </c>
      <c r="Q161" t="s">
        <v>1985</v>
      </c>
      <c r="R161" t="s">
        <v>1985</v>
      </c>
      <c r="S161">
        <v>42</v>
      </c>
      <c r="T161" t="s">
        <v>166</v>
      </c>
      <c r="U161" t="s">
        <v>16</v>
      </c>
      <c r="V161" t="s">
        <v>6283</v>
      </c>
      <c r="W161" t="s">
        <v>189</v>
      </c>
      <c r="X161" t="s">
        <v>189</v>
      </c>
      <c r="Y161" t="s">
        <v>4341</v>
      </c>
      <c r="Z161" t="s">
        <v>16</v>
      </c>
      <c r="AA161" t="s">
        <v>16</v>
      </c>
      <c r="AB161" t="s">
        <v>16</v>
      </c>
      <c r="AC161" t="s">
        <v>6307</v>
      </c>
      <c r="AD161" t="s">
        <v>727</v>
      </c>
      <c r="AE161" t="s">
        <v>11</v>
      </c>
      <c r="AF161" t="s">
        <v>16</v>
      </c>
      <c r="AG161" t="s">
        <v>67</v>
      </c>
      <c r="AH161" t="s">
        <v>186</v>
      </c>
      <c r="AI161" t="s">
        <v>16</v>
      </c>
      <c r="AJ161" t="s">
        <v>728</v>
      </c>
      <c r="AK161" t="s">
        <v>9733</v>
      </c>
      <c r="AL161">
        <v>500</v>
      </c>
      <c r="AM161">
        <v>3</v>
      </c>
      <c r="AN161">
        <v>19.39</v>
      </c>
      <c r="AO161">
        <v>23.256</v>
      </c>
      <c r="AP161" t="s">
        <v>184</v>
      </c>
      <c r="AQ161" t="s">
        <v>5653</v>
      </c>
      <c r="AR161" t="s">
        <v>9682</v>
      </c>
      <c r="AS161" t="s">
        <v>22</v>
      </c>
      <c r="AT161" t="s">
        <v>4840</v>
      </c>
      <c r="AU161" t="s">
        <v>6824</v>
      </c>
      <c r="AV161" t="s">
        <v>10431</v>
      </c>
      <c r="AW161" t="s">
        <v>11459</v>
      </c>
      <c r="AX161" t="s">
        <v>6022</v>
      </c>
      <c r="AY161" t="s">
        <v>16</v>
      </c>
      <c r="AZ161" t="s">
        <v>729</v>
      </c>
      <c r="BA161" t="s">
        <v>723</v>
      </c>
      <c r="BB161" t="s">
        <v>10448</v>
      </c>
      <c r="BC161" t="s">
        <v>5972</v>
      </c>
      <c r="BD161" t="s">
        <v>4501</v>
      </c>
      <c r="BE161" t="s">
        <v>4727</v>
      </c>
      <c r="BF161" t="s">
        <v>4496</v>
      </c>
      <c r="BG161" t="s">
        <v>9474</v>
      </c>
      <c r="BH161" t="s">
        <v>189</v>
      </c>
      <c r="BI161" t="s">
        <v>189</v>
      </c>
      <c r="BJ161">
        <v>99.858999999999995</v>
      </c>
      <c r="BK161" t="s">
        <v>6283</v>
      </c>
      <c r="BL161" s="7">
        <v>44454</v>
      </c>
      <c r="BM161" s="7">
        <v>44635</v>
      </c>
      <c r="BN161" t="s">
        <v>6240</v>
      </c>
      <c r="BO161" t="s">
        <v>189</v>
      </c>
      <c r="BP161" t="s">
        <v>16</v>
      </c>
      <c r="BQ161" t="s">
        <v>189</v>
      </c>
      <c r="BR161" s="7">
        <v>45550</v>
      </c>
      <c r="BS161" t="s">
        <v>2414</v>
      </c>
      <c r="BT161" t="s">
        <v>724</v>
      </c>
      <c r="BU161" t="s">
        <v>189</v>
      </c>
      <c r="BV161" t="s">
        <v>189</v>
      </c>
      <c r="BW161" t="s">
        <v>189</v>
      </c>
      <c r="BX161" t="s">
        <v>16</v>
      </c>
      <c r="BY161" t="s">
        <v>189</v>
      </c>
      <c r="BZ161" t="s">
        <v>189</v>
      </c>
      <c r="CA161" t="s">
        <v>189</v>
      </c>
      <c r="CB161" t="s">
        <v>189</v>
      </c>
      <c r="CC161" t="s">
        <v>189</v>
      </c>
      <c r="CD161" t="s">
        <v>189</v>
      </c>
      <c r="CE161" t="s">
        <v>189</v>
      </c>
      <c r="CF161" t="s">
        <v>199</v>
      </c>
      <c r="CG161" t="s">
        <v>16</v>
      </c>
      <c r="CH161" t="s">
        <v>4909</v>
      </c>
      <c r="CI161">
        <v>1</v>
      </c>
      <c r="CJ161">
        <v>1</v>
      </c>
      <c r="CK161">
        <v>1</v>
      </c>
      <c r="CL161" t="s">
        <v>189</v>
      </c>
      <c r="CM161">
        <v>21112</v>
      </c>
      <c r="CN161" t="s">
        <v>16</v>
      </c>
      <c r="CO161" t="s">
        <v>4585</v>
      </c>
      <c r="CP161" t="s">
        <v>6875</v>
      </c>
      <c r="CQ161" t="s">
        <v>189</v>
      </c>
      <c r="CR161" t="s">
        <v>189</v>
      </c>
      <c r="CS161" s="7"/>
      <c r="CT161" s="7">
        <v>44447</v>
      </c>
      <c r="CU161" t="s">
        <v>29</v>
      </c>
      <c r="CV161" t="s">
        <v>16</v>
      </c>
      <c r="CW161" t="s">
        <v>6307</v>
      </c>
      <c r="CX161" t="s">
        <v>189</v>
      </c>
      <c r="CY161" t="s">
        <v>6307</v>
      </c>
      <c r="CZ161" t="s">
        <v>189</v>
      </c>
      <c r="DA161">
        <v>2021</v>
      </c>
      <c r="DB161" s="139">
        <v>44447</v>
      </c>
      <c r="DC161">
        <v>9</v>
      </c>
      <c r="DD161">
        <v>37</v>
      </c>
      <c r="DE161" s="139">
        <v>44445</v>
      </c>
      <c r="DF161" t="s">
        <v>11945</v>
      </c>
      <c r="DG161" t="s">
        <v>11875</v>
      </c>
      <c r="DH161" t="s">
        <v>6026</v>
      </c>
      <c r="DI161" t="s">
        <v>9874</v>
      </c>
      <c r="DJ161" t="s">
        <v>6730</v>
      </c>
      <c r="DK161" t="s">
        <v>188</v>
      </c>
      <c r="DL161" t="s">
        <v>16</v>
      </c>
      <c r="DM161" t="s">
        <v>16</v>
      </c>
      <c r="DN161" t="s">
        <v>727</v>
      </c>
      <c r="DO161" t="s">
        <v>2051</v>
      </c>
      <c r="DP161" t="s">
        <v>16</v>
      </c>
      <c r="DQ161" t="s">
        <v>8660</v>
      </c>
      <c r="DR161" t="s">
        <v>10496</v>
      </c>
      <c r="DS161" t="s">
        <v>8661</v>
      </c>
      <c r="DT161" t="s">
        <v>11948</v>
      </c>
      <c r="EC161" s="66"/>
    </row>
    <row r="162" spans="1:133" x14ac:dyDescent="0.25">
      <c r="A162">
        <v>309</v>
      </c>
      <c r="B162" s="7">
        <v>44445</v>
      </c>
      <c r="C162" t="s">
        <v>189</v>
      </c>
      <c r="D162" t="s">
        <v>189</v>
      </c>
      <c r="E162" t="s">
        <v>733</v>
      </c>
      <c r="F162" t="s">
        <v>199</v>
      </c>
      <c r="G162" t="s">
        <v>354</v>
      </c>
      <c r="H162" t="s">
        <v>1881</v>
      </c>
      <c r="I162">
        <v>2</v>
      </c>
      <c r="J162" t="s">
        <v>5484</v>
      </c>
      <c r="K162" t="s">
        <v>11</v>
      </c>
      <c r="L162" t="s">
        <v>100</v>
      </c>
      <c r="M162">
        <v>1.8</v>
      </c>
      <c r="N162" t="s">
        <v>1987</v>
      </c>
      <c r="O162" t="s">
        <v>734</v>
      </c>
      <c r="P162" t="s">
        <v>16</v>
      </c>
      <c r="Q162" t="s">
        <v>16</v>
      </c>
      <c r="R162" t="s">
        <v>16</v>
      </c>
      <c r="S162"/>
      <c r="T162" t="s">
        <v>32</v>
      </c>
      <c r="U162" t="s">
        <v>16</v>
      </c>
      <c r="V162" t="s">
        <v>6285</v>
      </c>
      <c r="W162" t="s">
        <v>189</v>
      </c>
      <c r="X162" t="s">
        <v>5516</v>
      </c>
      <c r="Y162" t="s">
        <v>1925</v>
      </c>
      <c r="Z162" t="s">
        <v>16</v>
      </c>
      <c r="AA162" t="s">
        <v>4711</v>
      </c>
      <c r="AB162" t="s">
        <v>16</v>
      </c>
      <c r="AC162" t="s">
        <v>6310</v>
      </c>
      <c r="AD162" t="s">
        <v>735</v>
      </c>
      <c r="AE162" t="s">
        <v>11</v>
      </c>
      <c r="AF162" t="s">
        <v>16</v>
      </c>
      <c r="AG162" t="s">
        <v>128</v>
      </c>
      <c r="AH162" t="s">
        <v>404</v>
      </c>
      <c r="AI162" t="s">
        <v>16</v>
      </c>
      <c r="AJ162" t="s">
        <v>16</v>
      </c>
      <c r="AK162" t="s">
        <v>16</v>
      </c>
      <c r="AL162">
        <v>450000</v>
      </c>
      <c r="AM162">
        <v>1.8</v>
      </c>
      <c r="AN162">
        <v>11.62</v>
      </c>
      <c r="AO162">
        <v>13.952999999999999</v>
      </c>
      <c r="AP162" t="s">
        <v>301</v>
      </c>
      <c r="AQ162" t="s">
        <v>1937</v>
      </c>
      <c r="AR162" t="s">
        <v>16</v>
      </c>
      <c r="AS162" t="s">
        <v>32</v>
      </c>
      <c r="AT162" t="s">
        <v>9802</v>
      </c>
      <c r="AU162" t="s">
        <v>9873</v>
      </c>
      <c r="AV162" t="s">
        <v>10431</v>
      </c>
      <c r="AW162" t="s">
        <v>11459</v>
      </c>
      <c r="AX162" t="s">
        <v>6022</v>
      </c>
      <c r="AY162" t="s">
        <v>16</v>
      </c>
      <c r="AZ162" t="s">
        <v>736</v>
      </c>
      <c r="BA162" t="s">
        <v>732</v>
      </c>
      <c r="BB162" t="s">
        <v>10448</v>
      </c>
      <c r="BC162" t="s">
        <v>4465</v>
      </c>
      <c r="BD162" t="s">
        <v>5556</v>
      </c>
      <c r="BE162" t="s">
        <v>4734</v>
      </c>
      <c r="BF162" t="s">
        <v>5046</v>
      </c>
      <c r="BG162" t="s">
        <v>9475</v>
      </c>
      <c r="BH162" t="s">
        <v>189</v>
      </c>
      <c r="BI162" t="s">
        <v>189</v>
      </c>
      <c r="BJ162">
        <v>100</v>
      </c>
      <c r="BK162" t="s">
        <v>1048</v>
      </c>
      <c r="BL162" s="7">
        <v>44452</v>
      </c>
      <c r="BM162" s="7">
        <v>44641</v>
      </c>
      <c r="BN162" t="s">
        <v>6242</v>
      </c>
      <c r="BO162" t="s">
        <v>189</v>
      </c>
      <c r="BP162" t="s">
        <v>16</v>
      </c>
      <c r="BQ162" t="s">
        <v>189</v>
      </c>
      <c r="BR162" s="7">
        <v>45006</v>
      </c>
      <c r="BS162" t="s">
        <v>2414</v>
      </c>
      <c r="BT162" t="s">
        <v>4373</v>
      </c>
      <c r="BU162" t="s">
        <v>2428</v>
      </c>
      <c r="BV162" t="s">
        <v>189</v>
      </c>
      <c r="BW162" t="s">
        <v>189</v>
      </c>
      <c r="BX162" t="s">
        <v>16</v>
      </c>
      <c r="BY162" t="s">
        <v>189</v>
      </c>
      <c r="BZ162" t="s">
        <v>189</v>
      </c>
      <c r="CA162" t="s">
        <v>189</v>
      </c>
      <c r="CB162" t="s">
        <v>189</v>
      </c>
      <c r="CC162" t="s">
        <v>189</v>
      </c>
      <c r="CD162" t="s">
        <v>189</v>
      </c>
      <c r="CE162" t="s">
        <v>189</v>
      </c>
      <c r="CF162" t="s">
        <v>16</v>
      </c>
      <c r="CG162" t="s">
        <v>16</v>
      </c>
      <c r="CH162" t="s">
        <v>4912</v>
      </c>
      <c r="CI162">
        <v>1</v>
      </c>
      <c r="CJ162">
        <v>1</v>
      </c>
      <c r="CK162">
        <v>1</v>
      </c>
      <c r="CL162" t="s">
        <v>189</v>
      </c>
      <c r="CM162">
        <v>21110</v>
      </c>
      <c r="CN162" t="s">
        <v>16</v>
      </c>
      <c r="CO162" t="s">
        <v>1986</v>
      </c>
      <c r="CP162" t="s">
        <v>16</v>
      </c>
      <c r="CQ162" t="s">
        <v>189</v>
      </c>
      <c r="CR162" t="s">
        <v>16</v>
      </c>
      <c r="CS162" s="7"/>
      <c r="CT162" s="7">
        <v>42565</v>
      </c>
      <c r="CU162" t="s">
        <v>60</v>
      </c>
      <c r="CV162" t="s">
        <v>16</v>
      </c>
      <c r="CW162" t="s">
        <v>6307</v>
      </c>
      <c r="CX162" t="s">
        <v>189</v>
      </c>
      <c r="CY162" t="s">
        <v>6307</v>
      </c>
      <c r="CZ162" t="s">
        <v>189</v>
      </c>
      <c r="DA162">
        <v>2021</v>
      </c>
      <c r="DB162" s="139">
        <v>44445</v>
      </c>
      <c r="DC162">
        <v>9</v>
      </c>
      <c r="DD162">
        <v>37</v>
      </c>
      <c r="DE162" s="139">
        <v>44445</v>
      </c>
      <c r="DF162" t="s">
        <v>11945</v>
      </c>
      <c r="DG162" t="s">
        <v>11875</v>
      </c>
      <c r="DH162" t="s">
        <v>6026</v>
      </c>
      <c r="DI162" t="s">
        <v>9874</v>
      </c>
      <c r="DJ162" t="s">
        <v>6730</v>
      </c>
      <c r="DK162" t="s">
        <v>188</v>
      </c>
      <c r="DL162" t="s">
        <v>16</v>
      </c>
      <c r="DM162" t="s">
        <v>735</v>
      </c>
      <c r="DN162" t="s">
        <v>16</v>
      </c>
      <c r="DO162" t="s">
        <v>2051</v>
      </c>
      <c r="DP162" t="s">
        <v>16</v>
      </c>
      <c r="DQ162" t="s">
        <v>8662</v>
      </c>
      <c r="DR162" t="s">
        <v>10497</v>
      </c>
      <c r="DS162" t="s">
        <v>5555</v>
      </c>
      <c r="DT162" t="s">
        <v>11949</v>
      </c>
      <c r="EC162" s="66"/>
    </row>
    <row r="163" spans="1:133" x14ac:dyDescent="0.25">
      <c r="A163">
        <v>308</v>
      </c>
      <c r="B163" s="7">
        <v>44439</v>
      </c>
      <c r="C163" t="s">
        <v>189</v>
      </c>
      <c r="D163" t="s">
        <v>189</v>
      </c>
      <c r="E163" t="s">
        <v>4283</v>
      </c>
      <c r="F163" t="s">
        <v>181</v>
      </c>
      <c r="G163" t="s">
        <v>354</v>
      </c>
      <c r="H163" t="s">
        <v>1880</v>
      </c>
      <c r="I163">
        <v>1</v>
      </c>
      <c r="J163" t="s">
        <v>6227</v>
      </c>
      <c r="K163" t="s">
        <v>11</v>
      </c>
      <c r="L163" t="s">
        <v>100</v>
      </c>
      <c r="M163">
        <v>2.78</v>
      </c>
      <c r="N163" t="s">
        <v>13</v>
      </c>
      <c r="O163" t="s">
        <v>51</v>
      </c>
      <c r="P163" t="s">
        <v>42</v>
      </c>
      <c r="Q163" t="s">
        <v>51</v>
      </c>
      <c r="R163" t="s">
        <v>16</v>
      </c>
      <c r="S163">
        <v>40</v>
      </c>
      <c r="T163" t="s">
        <v>32</v>
      </c>
      <c r="U163" t="s">
        <v>16</v>
      </c>
      <c r="V163" t="s">
        <v>6282</v>
      </c>
      <c r="W163" t="s">
        <v>189</v>
      </c>
      <c r="X163" t="s">
        <v>189</v>
      </c>
      <c r="Y163" t="s">
        <v>1925</v>
      </c>
      <c r="Z163" t="s">
        <v>16</v>
      </c>
      <c r="AA163" t="s">
        <v>16</v>
      </c>
      <c r="AB163" t="s">
        <v>16</v>
      </c>
      <c r="AC163" t="s">
        <v>6307</v>
      </c>
      <c r="AD163" t="s">
        <v>739</v>
      </c>
      <c r="AE163" t="s">
        <v>11</v>
      </c>
      <c r="AF163" t="s">
        <v>1929</v>
      </c>
      <c r="AG163" t="s">
        <v>58</v>
      </c>
      <c r="AH163" t="s">
        <v>423</v>
      </c>
      <c r="AI163" t="s">
        <v>16</v>
      </c>
      <c r="AJ163" t="s">
        <v>16</v>
      </c>
      <c r="AK163" t="s">
        <v>16</v>
      </c>
      <c r="AL163">
        <v>6348</v>
      </c>
      <c r="AM163">
        <v>2.78</v>
      </c>
      <c r="AN163">
        <v>17.96</v>
      </c>
      <c r="AO163">
        <v>21.55</v>
      </c>
      <c r="AP163" t="s">
        <v>184</v>
      </c>
      <c r="AQ163" t="s">
        <v>6744</v>
      </c>
      <c r="AR163" t="s">
        <v>16</v>
      </c>
      <c r="AS163" t="s">
        <v>32</v>
      </c>
      <c r="AT163" t="s">
        <v>9802</v>
      </c>
      <c r="AU163" t="s">
        <v>6824</v>
      </c>
      <c r="AV163" t="s">
        <v>10431</v>
      </c>
      <c r="AW163" t="s">
        <v>11459</v>
      </c>
      <c r="AX163" t="s">
        <v>6028</v>
      </c>
      <c r="AY163" t="s">
        <v>4723</v>
      </c>
      <c r="AZ163" t="s">
        <v>740</v>
      </c>
      <c r="BA163" t="s">
        <v>738</v>
      </c>
      <c r="BB163" t="s">
        <v>10498</v>
      </c>
      <c r="BC163" t="s">
        <v>4465</v>
      </c>
      <c r="BD163" t="s">
        <v>5557</v>
      </c>
      <c r="BE163" t="s">
        <v>4727</v>
      </c>
      <c r="BF163" t="s">
        <v>4496</v>
      </c>
      <c r="BG163" t="s">
        <v>9476</v>
      </c>
      <c r="BH163" t="s">
        <v>189</v>
      </c>
      <c r="BI163" t="s">
        <v>189</v>
      </c>
      <c r="BJ163">
        <v>100</v>
      </c>
      <c r="BK163" t="s">
        <v>6282</v>
      </c>
      <c r="BL163" s="7">
        <v>44446</v>
      </c>
      <c r="BM163" s="7">
        <v>44627</v>
      </c>
      <c r="BN163" t="s">
        <v>6240</v>
      </c>
      <c r="BO163" t="s">
        <v>189</v>
      </c>
      <c r="BP163" t="s">
        <v>16</v>
      </c>
      <c r="BQ163" t="s">
        <v>189</v>
      </c>
      <c r="BR163" s="7">
        <v>45542</v>
      </c>
      <c r="BS163" t="s">
        <v>2414</v>
      </c>
      <c r="BT163" t="s">
        <v>4283</v>
      </c>
      <c r="BU163" t="s">
        <v>189</v>
      </c>
      <c r="BV163" t="s">
        <v>189</v>
      </c>
      <c r="BW163" t="s">
        <v>189</v>
      </c>
      <c r="BX163" t="s">
        <v>16</v>
      </c>
      <c r="BY163" t="s">
        <v>189</v>
      </c>
      <c r="BZ163" t="s">
        <v>189</v>
      </c>
      <c r="CA163" t="s">
        <v>189</v>
      </c>
      <c r="CB163" t="s">
        <v>189</v>
      </c>
      <c r="CC163" t="s">
        <v>189</v>
      </c>
      <c r="CD163" t="s">
        <v>189</v>
      </c>
      <c r="CE163" t="s">
        <v>189</v>
      </c>
      <c r="CF163" t="s">
        <v>16</v>
      </c>
      <c r="CG163" t="s">
        <v>16</v>
      </c>
      <c r="CH163" t="s">
        <v>4913</v>
      </c>
      <c r="CI163">
        <v>1</v>
      </c>
      <c r="CJ163">
        <v>1</v>
      </c>
      <c r="CK163">
        <v>1</v>
      </c>
      <c r="CL163" t="s">
        <v>189</v>
      </c>
      <c r="CM163">
        <v>21109</v>
      </c>
      <c r="CN163" t="s">
        <v>16</v>
      </c>
      <c r="CO163" t="s">
        <v>6227</v>
      </c>
      <c r="CP163" t="s">
        <v>16</v>
      </c>
      <c r="CQ163" t="s">
        <v>189</v>
      </c>
      <c r="CR163" t="s">
        <v>189</v>
      </c>
      <c r="CS163" s="7"/>
      <c r="CT163" s="7">
        <v>44439</v>
      </c>
      <c r="CU163" t="s">
        <v>29</v>
      </c>
      <c r="CV163" t="s">
        <v>16</v>
      </c>
      <c r="CW163" t="s">
        <v>6307</v>
      </c>
      <c r="CX163" t="s">
        <v>189</v>
      </c>
      <c r="CY163" t="s">
        <v>6307</v>
      </c>
      <c r="CZ163" t="s">
        <v>189</v>
      </c>
      <c r="DA163">
        <v>2021</v>
      </c>
      <c r="DB163" s="139">
        <v>44439</v>
      </c>
      <c r="DC163">
        <v>8</v>
      </c>
      <c r="DD163">
        <v>36</v>
      </c>
      <c r="DE163" s="139">
        <v>44438</v>
      </c>
      <c r="DF163" t="s">
        <v>11950</v>
      </c>
      <c r="DG163" t="s">
        <v>11875</v>
      </c>
      <c r="DH163" t="s">
        <v>6027</v>
      </c>
      <c r="DI163" t="s">
        <v>9874</v>
      </c>
      <c r="DJ163" t="s">
        <v>6730</v>
      </c>
      <c r="DK163" t="s">
        <v>188</v>
      </c>
      <c r="DL163" t="s">
        <v>16</v>
      </c>
      <c r="DM163" t="s">
        <v>739</v>
      </c>
      <c r="DN163" t="s">
        <v>16</v>
      </c>
      <c r="DO163" t="s">
        <v>2051</v>
      </c>
      <c r="DP163" t="s">
        <v>16</v>
      </c>
      <c r="DQ163" t="s">
        <v>8663</v>
      </c>
      <c r="DR163" t="s">
        <v>10499</v>
      </c>
      <c r="DS163" t="s">
        <v>8664</v>
      </c>
      <c r="DT163" t="s">
        <v>11951</v>
      </c>
      <c r="EC163" s="66"/>
    </row>
    <row r="164" spans="1:133" x14ac:dyDescent="0.25">
      <c r="A164">
        <v>307</v>
      </c>
      <c r="B164" s="7">
        <v>44434</v>
      </c>
      <c r="C164" t="s">
        <v>189</v>
      </c>
      <c r="D164" t="s">
        <v>189</v>
      </c>
      <c r="E164" t="s">
        <v>745</v>
      </c>
      <c r="F164" t="s">
        <v>199</v>
      </c>
      <c r="G164" t="s">
        <v>354</v>
      </c>
      <c r="H164" t="s">
        <v>1881</v>
      </c>
      <c r="I164">
        <v>6</v>
      </c>
      <c r="J164" t="s">
        <v>746</v>
      </c>
      <c r="K164" t="s">
        <v>11</v>
      </c>
      <c r="L164" t="s">
        <v>100</v>
      </c>
      <c r="M164">
        <v>4</v>
      </c>
      <c r="N164" t="s">
        <v>121</v>
      </c>
      <c r="O164" t="s">
        <v>110</v>
      </c>
      <c r="P164" t="s">
        <v>747</v>
      </c>
      <c r="Q164" t="s">
        <v>110</v>
      </c>
      <c r="R164" t="s">
        <v>16</v>
      </c>
      <c r="S164">
        <v>40</v>
      </c>
      <c r="T164" t="s">
        <v>532</v>
      </c>
      <c r="U164" t="s">
        <v>16</v>
      </c>
      <c r="V164" t="s">
        <v>6283</v>
      </c>
      <c r="W164" t="s">
        <v>189</v>
      </c>
      <c r="X164" t="s">
        <v>189</v>
      </c>
      <c r="Y164" t="s">
        <v>4341</v>
      </c>
      <c r="Z164" t="s">
        <v>16</v>
      </c>
      <c r="AA164" t="s">
        <v>16</v>
      </c>
      <c r="AB164" t="s">
        <v>16</v>
      </c>
      <c r="AC164" t="s">
        <v>6310</v>
      </c>
      <c r="AD164" t="s">
        <v>748</v>
      </c>
      <c r="AE164" t="s">
        <v>1989</v>
      </c>
      <c r="AF164" t="s">
        <v>1926</v>
      </c>
      <c r="AG164" t="s">
        <v>67</v>
      </c>
      <c r="AH164" t="s">
        <v>186</v>
      </c>
      <c r="AI164" t="s">
        <v>16</v>
      </c>
      <c r="AJ164" t="s">
        <v>16</v>
      </c>
      <c r="AK164" t="s">
        <v>16</v>
      </c>
      <c r="AL164">
        <v>320000</v>
      </c>
      <c r="AM164">
        <v>4</v>
      </c>
      <c r="AN164">
        <v>25.93</v>
      </c>
      <c r="AO164">
        <v>31.25</v>
      </c>
      <c r="AP164" t="s">
        <v>301</v>
      </c>
      <c r="AQ164" t="s">
        <v>1937</v>
      </c>
      <c r="AR164" t="s">
        <v>16</v>
      </c>
      <c r="AS164" t="s">
        <v>10276</v>
      </c>
      <c r="AT164" t="s">
        <v>9802</v>
      </c>
      <c r="AU164" t="s">
        <v>6826</v>
      </c>
      <c r="AV164" t="s">
        <v>10431</v>
      </c>
      <c r="AW164" t="s">
        <v>11459</v>
      </c>
      <c r="AX164" t="s">
        <v>6028</v>
      </c>
      <c r="AY164" t="s">
        <v>16</v>
      </c>
      <c r="AZ164" t="s">
        <v>749</v>
      </c>
      <c r="BA164" t="s">
        <v>744</v>
      </c>
      <c r="BB164" t="s">
        <v>10498</v>
      </c>
      <c r="BC164" t="s">
        <v>4465</v>
      </c>
      <c r="BD164" t="s">
        <v>4502</v>
      </c>
      <c r="BE164" t="s">
        <v>5517</v>
      </c>
      <c r="BF164" t="s">
        <v>4497</v>
      </c>
      <c r="BG164" t="s">
        <v>9477</v>
      </c>
      <c r="BH164" t="s">
        <v>189</v>
      </c>
      <c r="BI164" t="s">
        <v>189</v>
      </c>
      <c r="BJ164">
        <v>100</v>
      </c>
      <c r="BK164" t="s">
        <v>6283</v>
      </c>
      <c r="BL164" s="7">
        <v>44440</v>
      </c>
      <c r="BM164" s="7">
        <v>44621</v>
      </c>
      <c r="BN164" t="s">
        <v>6246</v>
      </c>
      <c r="BO164" t="s">
        <v>189</v>
      </c>
      <c r="BP164" t="s">
        <v>6242</v>
      </c>
      <c r="BQ164" t="s">
        <v>189</v>
      </c>
      <c r="BR164" s="7">
        <v>44804</v>
      </c>
      <c r="BS164" t="s">
        <v>2414</v>
      </c>
      <c r="BT164" t="s">
        <v>745</v>
      </c>
      <c r="BU164" t="s">
        <v>189</v>
      </c>
      <c r="BV164" t="s">
        <v>189</v>
      </c>
      <c r="BW164" t="s">
        <v>5517</v>
      </c>
      <c r="BX164" t="s">
        <v>16</v>
      </c>
      <c r="BY164" t="s">
        <v>189</v>
      </c>
      <c r="BZ164" t="s">
        <v>8665</v>
      </c>
      <c r="CA164" t="s">
        <v>189</v>
      </c>
      <c r="CB164" t="s">
        <v>189</v>
      </c>
      <c r="CC164" t="s">
        <v>189</v>
      </c>
      <c r="CD164" t="s">
        <v>189</v>
      </c>
      <c r="CE164" t="s">
        <v>189</v>
      </c>
      <c r="CF164" t="s">
        <v>199</v>
      </c>
      <c r="CG164" t="s">
        <v>16</v>
      </c>
      <c r="CH164" t="s">
        <v>4548</v>
      </c>
      <c r="CI164">
        <v>1</v>
      </c>
      <c r="CJ164">
        <v>1</v>
      </c>
      <c r="CK164">
        <v>1</v>
      </c>
      <c r="CL164" t="s">
        <v>189</v>
      </c>
      <c r="CM164">
        <v>21107</v>
      </c>
      <c r="CN164" t="s">
        <v>16</v>
      </c>
      <c r="CO164" t="s">
        <v>746</v>
      </c>
      <c r="CP164" t="s">
        <v>16</v>
      </c>
      <c r="CQ164" t="s">
        <v>189</v>
      </c>
      <c r="CR164" t="s">
        <v>16</v>
      </c>
      <c r="CS164" s="7"/>
      <c r="CT164" s="7">
        <v>38975</v>
      </c>
      <c r="CU164" t="s">
        <v>60</v>
      </c>
      <c r="CV164" t="s">
        <v>6745</v>
      </c>
      <c r="CW164" t="s">
        <v>6307</v>
      </c>
      <c r="CX164" t="s">
        <v>189</v>
      </c>
      <c r="CY164" t="s">
        <v>6307</v>
      </c>
      <c r="CZ164" t="s">
        <v>189</v>
      </c>
      <c r="DA164">
        <v>2021</v>
      </c>
      <c r="DB164" s="139">
        <v>44434</v>
      </c>
      <c r="DC164">
        <v>8</v>
      </c>
      <c r="DD164">
        <v>35</v>
      </c>
      <c r="DE164" s="139">
        <v>44431</v>
      </c>
      <c r="DF164" t="s">
        <v>11952</v>
      </c>
      <c r="DG164" t="s">
        <v>11875</v>
      </c>
      <c r="DH164" t="s">
        <v>6029</v>
      </c>
      <c r="DI164" t="s">
        <v>9882</v>
      </c>
      <c r="DJ164" t="s">
        <v>6730</v>
      </c>
      <c r="DK164" t="s">
        <v>241</v>
      </c>
      <c r="DL164" t="s">
        <v>16</v>
      </c>
      <c r="DM164" t="s">
        <v>4260</v>
      </c>
      <c r="DN164" t="s">
        <v>16</v>
      </c>
      <c r="DO164" t="s">
        <v>2051</v>
      </c>
      <c r="DP164" t="s">
        <v>16</v>
      </c>
      <c r="DQ164" t="s">
        <v>8666</v>
      </c>
      <c r="DR164" t="s">
        <v>10500</v>
      </c>
      <c r="DS164" t="s">
        <v>8667</v>
      </c>
      <c r="DT164" t="s">
        <v>11953</v>
      </c>
      <c r="EC164" s="66"/>
    </row>
    <row r="165" spans="1:133" x14ac:dyDescent="0.25">
      <c r="A165">
        <v>306</v>
      </c>
      <c r="B165" s="7">
        <v>44434</v>
      </c>
      <c r="C165" t="s">
        <v>189</v>
      </c>
      <c r="D165" t="s">
        <v>189</v>
      </c>
      <c r="E165" t="s">
        <v>742</v>
      </c>
      <c r="F165" t="s">
        <v>199</v>
      </c>
      <c r="G165" t="s">
        <v>354</v>
      </c>
      <c r="H165" t="s">
        <v>1880</v>
      </c>
      <c r="I165">
        <v>2</v>
      </c>
      <c r="J165" t="s">
        <v>427</v>
      </c>
      <c r="K165" t="s">
        <v>107</v>
      </c>
      <c r="L165" t="s">
        <v>100</v>
      </c>
      <c r="M165">
        <v>2</v>
      </c>
      <c r="N165" t="s">
        <v>1988</v>
      </c>
      <c r="O165" t="s">
        <v>661</v>
      </c>
      <c r="P165" t="s">
        <v>743</v>
      </c>
      <c r="Q165" t="s">
        <v>661</v>
      </c>
      <c r="R165" t="s">
        <v>16</v>
      </c>
      <c r="S165">
        <v>40</v>
      </c>
      <c r="T165" t="s">
        <v>32</v>
      </c>
      <c r="U165" t="s">
        <v>16</v>
      </c>
      <c r="V165" t="s">
        <v>6282</v>
      </c>
      <c r="W165" t="s">
        <v>189</v>
      </c>
      <c r="X165" t="s">
        <v>189</v>
      </c>
      <c r="Y165" t="s">
        <v>1925</v>
      </c>
      <c r="Z165" t="s">
        <v>16</v>
      </c>
      <c r="AA165" t="s">
        <v>16</v>
      </c>
      <c r="AB165" t="s">
        <v>16</v>
      </c>
      <c r="AC165" t="s">
        <v>6310</v>
      </c>
      <c r="AD165" t="s">
        <v>429</v>
      </c>
      <c r="AE165" t="s">
        <v>107</v>
      </c>
      <c r="AF165" t="s">
        <v>1926</v>
      </c>
      <c r="AG165" t="s">
        <v>67</v>
      </c>
      <c r="AH165" t="s">
        <v>430</v>
      </c>
      <c r="AI165" t="s">
        <v>16</v>
      </c>
      <c r="AJ165" t="s">
        <v>16</v>
      </c>
      <c r="AK165" t="s">
        <v>16</v>
      </c>
      <c r="AL165">
        <v>20000</v>
      </c>
      <c r="AM165">
        <v>2</v>
      </c>
      <c r="AN165">
        <v>12.96</v>
      </c>
      <c r="AO165">
        <v>15.625</v>
      </c>
      <c r="AP165" t="s">
        <v>184</v>
      </c>
      <c r="AQ165" t="s">
        <v>6744</v>
      </c>
      <c r="AR165" t="s">
        <v>16</v>
      </c>
      <c r="AS165" t="s">
        <v>32</v>
      </c>
      <c r="AT165" t="s">
        <v>4840</v>
      </c>
      <c r="AU165" t="s">
        <v>9873</v>
      </c>
      <c r="AV165" t="s">
        <v>10431</v>
      </c>
      <c r="AW165" t="s">
        <v>11459</v>
      </c>
      <c r="AX165" t="s">
        <v>6028</v>
      </c>
      <c r="AY165" t="s">
        <v>4723</v>
      </c>
      <c r="AZ165" t="s">
        <v>431</v>
      </c>
      <c r="BA165" t="s">
        <v>741</v>
      </c>
      <c r="BB165" t="s">
        <v>10498</v>
      </c>
      <c r="BC165" t="s">
        <v>4465</v>
      </c>
      <c r="BD165" t="s">
        <v>4504</v>
      </c>
      <c r="BE165" t="s">
        <v>4735</v>
      </c>
      <c r="BF165" t="s">
        <v>4497</v>
      </c>
      <c r="BG165" t="s">
        <v>9478</v>
      </c>
      <c r="BH165" t="s">
        <v>189</v>
      </c>
      <c r="BI165" t="s">
        <v>189</v>
      </c>
      <c r="BJ165">
        <v>100</v>
      </c>
      <c r="BK165" t="s">
        <v>6282</v>
      </c>
      <c r="BL165" s="7">
        <v>44439</v>
      </c>
      <c r="BM165" s="7">
        <v>44620</v>
      </c>
      <c r="BN165" t="s">
        <v>6240</v>
      </c>
      <c r="BO165" t="s">
        <v>189</v>
      </c>
      <c r="BP165" t="s">
        <v>16</v>
      </c>
      <c r="BQ165" t="s">
        <v>189</v>
      </c>
      <c r="BR165" s="7">
        <v>45716</v>
      </c>
      <c r="BS165" t="s">
        <v>2414</v>
      </c>
      <c r="BT165" t="s">
        <v>3582</v>
      </c>
      <c r="BU165" t="s">
        <v>4374</v>
      </c>
      <c r="BV165" t="s">
        <v>189</v>
      </c>
      <c r="BW165" t="s">
        <v>189</v>
      </c>
      <c r="BX165" t="s">
        <v>16</v>
      </c>
      <c r="BY165" t="s">
        <v>189</v>
      </c>
      <c r="BZ165" t="s">
        <v>8668</v>
      </c>
      <c r="CA165" t="s">
        <v>189</v>
      </c>
      <c r="CB165" t="s">
        <v>189</v>
      </c>
      <c r="CC165" t="s">
        <v>189</v>
      </c>
      <c r="CD165" t="s">
        <v>189</v>
      </c>
      <c r="CE165" t="s">
        <v>189</v>
      </c>
      <c r="CF165" t="s">
        <v>16</v>
      </c>
      <c r="CG165" t="s">
        <v>16</v>
      </c>
      <c r="CH165" t="s">
        <v>4914</v>
      </c>
      <c r="CI165">
        <v>1</v>
      </c>
      <c r="CJ165">
        <v>1</v>
      </c>
      <c r="CK165">
        <v>1</v>
      </c>
      <c r="CL165" t="s">
        <v>189</v>
      </c>
      <c r="CM165">
        <v>21106</v>
      </c>
      <c r="CN165" t="s">
        <v>16</v>
      </c>
      <c r="CO165" t="s">
        <v>427</v>
      </c>
      <c r="CP165" t="s">
        <v>16</v>
      </c>
      <c r="CQ165" t="s">
        <v>189</v>
      </c>
      <c r="CR165" t="s">
        <v>189</v>
      </c>
      <c r="CS165" s="7"/>
      <c r="CT165" s="7">
        <v>41801</v>
      </c>
      <c r="CU165" t="s">
        <v>17</v>
      </c>
      <c r="CV165" t="s">
        <v>6745</v>
      </c>
      <c r="CW165" t="s">
        <v>6307</v>
      </c>
      <c r="CX165" t="s">
        <v>189</v>
      </c>
      <c r="CY165" t="s">
        <v>6307</v>
      </c>
      <c r="CZ165" t="s">
        <v>189</v>
      </c>
      <c r="DA165">
        <v>2021</v>
      </c>
      <c r="DB165" s="139">
        <v>44434</v>
      </c>
      <c r="DC165">
        <v>8</v>
      </c>
      <c r="DD165">
        <v>35</v>
      </c>
      <c r="DE165" s="139">
        <v>44431</v>
      </c>
      <c r="DF165" t="s">
        <v>11952</v>
      </c>
      <c r="DG165" t="s">
        <v>11875</v>
      </c>
      <c r="DH165" t="s">
        <v>6029</v>
      </c>
      <c r="DI165" t="s">
        <v>9912</v>
      </c>
      <c r="DJ165" t="s">
        <v>6730</v>
      </c>
      <c r="DK165" t="s">
        <v>252</v>
      </c>
      <c r="DL165" t="s">
        <v>9800</v>
      </c>
      <c r="DM165" t="s">
        <v>429</v>
      </c>
      <c r="DN165" t="s">
        <v>16</v>
      </c>
      <c r="DO165" t="s">
        <v>2051</v>
      </c>
      <c r="DP165" t="s">
        <v>16</v>
      </c>
      <c r="DQ165" t="s">
        <v>8669</v>
      </c>
      <c r="DR165" t="s">
        <v>10500</v>
      </c>
      <c r="DS165" t="s">
        <v>8670</v>
      </c>
      <c r="DT165" t="s">
        <v>11954</v>
      </c>
      <c r="EC165" s="66"/>
    </row>
    <row r="166" spans="1:133" x14ac:dyDescent="0.25">
      <c r="A166">
        <v>305</v>
      </c>
      <c r="B166" s="7">
        <v>44432</v>
      </c>
      <c r="C166" t="s">
        <v>189</v>
      </c>
      <c r="D166" t="s">
        <v>189</v>
      </c>
      <c r="E166" t="s">
        <v>4713</v>
      </c>
      <c r="F166" t="s">
        <v>199</v>
      </c>
      <c r="G166" t="s">
        <v>354</v>
      </c>
      <c r="H166" t="s">
        <v>1880</v>
      </c>
      <c r="I166">
        <v>1</v>
      </c>
      <c r="J166" t="s">
        <v>751</v>
      </c>
      <c r="K166" t="s">
        <v>256</v>
      </c>
      <c r="L166" t="s">
        <v>100</v>
      </c>
      <c r="M166">
        <v>3</v>
      </c>
      <c r="N166" t="s">
        <v>104</v>
      </c>
      <c r="O166" t="s">
        <v>756</v>
      </c>
      <c r="P166" t="s">
        <v>757</v>
      </c>
      <c r="Q166" t="s">
        <v>1888</v>
      </c>
      <c r="R166" t="s">
        <v>1888</v>
      </c>
      <c r="S166">
        <v>50</v>
      </c>
      <c r="T166" t="s">
        <v>32</v>
      </c>
      <c r="U166" t="s">
        <v>16</v>
      </c>
      <c r="V166" t="s">
        <v>6282</v>
      </c>
      <c r="W166" t="s">
        <v>189</v>
      </c>
      <c r="X166" t="s">
        <v>189</v>
      </c>
      <c r="Y166" t="s">
        <v>4341</v>
      </c>
      <c r="Z166" t="s">
        <v>16</v>
      </c>
      <c r="AA166" t="s">
        <v>16</v>
      </c>
      <c r="AB166" t="s">
        <v>16</v>
      </c>
      <c r="AC166" t="s">
        <v>6310</v>
      </c>
      <c r="AD166" t="s">
        <v>753</v>
      </c>
      <c r="AE166" t="s">
        <v>1990</v>
      </c>
      <c r="AF166" t="s">
        <v>1926</v>
      </c>
      <c r="AG166" t="s">
        <v>129</v>
      </c>
      <c r="AH166" t="s">
        <v>16</v>
      </c>
      <c r="AI166" t="s">
        <v>16</v>
      </c>
      <c r="AJ166" t="s">
        <v>16</v>
      </c>
      <c r="AK166" t="s">
        <v>16</v>
      </c>
      <c r="AL166">
        <v>40000</v>
      </c>
      <c r="AM166">
        <v>3</v>
      </c>
      <c r="AN166">
        <v>19.41</v>
      </c>
      <c r="AO166">
        <v>23.437999999999999</v>
      </c>
      <c r="AP166" t="s">
        <v>240</v>
      </c>
      <c r="AQ166" t="s">
        <v>5653</v>
      </c>
      <c r="AR166" t="s">
        <v>9682</v>
      </c>
      <c r="AS166" t="s">
        <v>32</v>
      </c>
      <c r="AT166" t="s">
        <v>4840</v>
      </c>
      <c r="AU166" t="s">
        <v>6824</v>
      </c>
      <c r="AV166" t="s">
        <v>10431</v>
      </c>
      <c r="AW166" t="s">
        <v>11459</v>
      </c>
      <c r="AX166" t="s">
        <v>6028</v>
      </c>
      <c r="AY166" t="s">
        <v>16</v>
      </c>
      <c r="AZ166" t="s">
        <v>754</v>
      </c>
      <c r="BA166" t="s">
        <v>750</v>
      </c>
      <c r="BB166" t="s">
        <v>10498</v>
      </c>
      <c r="BC166" t="s">
        <v>4465</v>
      </c>
      <c r="BD166" t="s">
        <v>4501</v>
      </c>
      <c r="BE166" t="s">
        <v>4730</v>
      </c>
      <c r="BF166" t="s">
        <v>4497</v>
      </c>
      <c r="BG166" t="s">
        <v>189</v>
      </c>
      <c r="BH166" t="s">
        <v>189</v>
      </c>
      <c r="BI166" t="s">
        <v>189</v>
      </c>
      <c r="BJ166"/>
      <c r="BK166" t="s">
        <v>6282</v>
      </c>
      <c r="BL166" s="7"/>
      <c r="BM166" s="7"/>
      <c r="BN166" t="s">
        <v>6240</v>
      </c>
      <c r="BO166" t="s">
        <v>189</v>
      </c>
      <c r="BP166" t="s">
        <v>16</v>
      </c>
      <c r="BQ166" t="s">
        <v>189</v>
      </c>
      <c r="BR166" s="7">
        <v>46266</v>
      </c>
      <c r="BS166" t="s">
        <v>16</v>
      </c>
      <c r="BT166" t="s">
        <v>4712</v>
      </c>
      <c r="BU166" t="s">
        <v>4367</v>
      </c>
      <c r="BV166" t="s">
        <v>189</v>
      </c>
      <c r="BW166" t="s">
        <v>189</v>
      </c>
      <c r="BX166" t="s">
        <v>16</v>
      </c>
      <c r="BY166" t="s">
        <v>189</v>
      </c>
      <c r="BZ166" t="s">
        <v>189</v>
      </c>
      <c r="CA166" t="s">
        <v>189</v>
      </c>
      <c r="CB166" t="s">
        <v>189</v>
      </c>
      <c r="CC166" t="s">
        <v>189</v>
      </c>
      <c r="CD166" t="s">
        <v>189</v>
      </c>
      <c r="CE166" t="s">
        <v>189</v>
      </c>
      <c r="CF166" t="s">
        <v>199</v>
      </c>
      <c r="CG166" t="s">
        <v>16</v>
      </c>
      <c r="CH166" t="s">
        <v>4915</v>
      </c>
      <c r="CI166">
        <v>2</v>
      </c>
      <c r="CJ166">
        <v>1</v>
      </c>
      <c r="CK166">
        <v>1</v>
      </c>
      <c r="CL166" t="s">
        <v>189</v>
      </c>
      <c r="CM166">
        <v>21105</v>
      </c>
      <c r="CN166" t="s">
        <v>16</v>
      </c>
      <c r="CO166" t="s">
        <v>751</v>
      </c>
      <c r="CP166" t="s">
        <v>6875</v>
      </c>
      <c r="CQ166" t="s">
        <v>9685</v>
      </c>
      <c r="CR166" t="s">
        <v>16</v>
      </c>
      <c r="CS166" s="7"/>
      <c r="CT166" s="7">
        <v>44020</v>
      </c>
      <c r="CU166" t="s">
        <v>29</v>
      </c>
      <c r="CV166" t="s">
        <v>29</v>
      </c>
      <c r="CW166" t="s">
        <v>6307</v>
      </c>
      <c r="CX166" t="s">
        <v>189</v>
      </c>
      <c r="CY166" t="s">
        <v>6307</v>
      </c>
      <c r="CZ166" t="s">
        <v>189</v>
      </c>
      <c r="DA166">
        <v>2021</v>
      </c>
      <c r="DB166" s="139">
        <v>44432</v>
      </c>
      <c r="DC166">
        <v>8</v>
      </c>
      <c r="DD166">
        <v>35</v>
      </c>
      <c r="DE166" s="139">
        <v>44431</v>
      </c>
      <c r="DF166" t="s">
        <v>11952</v>
      </c>
      <c r="DG166" t="s">
        <v>11875</v>
      </c>
      <c r="DH166" t="s">
        <v>6029</v>
      </c>
      <c r="DI166" t="s">
        <v>9912</v>
      </c>
      <c r="DJ166" t="s">
        <v>6730</v>
      </c>
      <c r="DK166" t="s">
        <v>252</v>
      </c>
      <c r="DL166" t="s">
        <v>9800</v>
      </c>
      <c r="DM166" t="s">
        <v>753</v>
      </c>
      <c r="DN166" t="s">
        <v>16</v>
      </c>
      <c r="DO166" t="s">
        <v>2051</v>
      </c>
      <c r="DP166" t="s">
        <v>16</v>
      </c>
      <c r="DQ166" t="s">
        <v>8671</v>
      </c>
      <c r="DR166" t="s">
        <v>10501</v>
      </c>
      <c r="DS166" t="s">
        <v>8673</v>
      </c>
      <c r="DT166" t="s">
        <v>11955</v>
      </c>
      <c r="EC166" s="66"/>
    </row>
    <row r="167" spans="1:133" x14ac:dyDescent="0.25">
      <c r="A167">
        <v>304</v>
      </c>
      <c r="B167" s="7">
        <v>44432</v>
      </c>
      <c r="C167" t="s">
        <v>189</v>
      </c>
      <c r="D167" t="s">
        <v>189</v>
      </c>
      <c r="E167" t="s">
        <v>4713</v>
      </c>
      <c r="F167" t="s">
        <v>199</v>
      </c>
      <c r="G167" t="s">
        <v>354</v>
      </c>
      <c r="H167" t="s">
        <v>1880</v>
      </c>
      <c r="I167">
        <v>1</v>
      </c>
      <c r="J167" t="s">
        <v>751</v>
      </c>
      <c r="K167" t="s">
        <v>256</v>
      </c>
      <c r="L167" t="s">
        <v>100</v>
      </c>
      <c r="M167">
        <v>5</v>
      </c>
      <c r="N167" t="s">
        <v>13</v>
      </c>
      <c r="O167" t="s">
        <v>752</v>
      </c>
      <c r="P167" t="s">
        <v>4375</v>
      </c>
      <c r="Q167" t="s">
        <v>4376</v>
      </c>
      <c r="R167" t="s">
        <v>4376</v>
      </c>
      <c r="S167">
        <v>45</v>
      </c>
      <c r="T167" t="s">
        <v>32</v>
      </c>
      <c r="U167" t="s">
        <v>16</v>
      </c>
      <c r="V167" t="s">
        <v>6282</v>
      </c>
      <c r="W167" t="s">
        <v>189</v>
      </c>
      <c r="X167" t="s">
        <v>189</v>
      </c>
      <c r="Y167" t="s">
        <v>4341</v>
      </c>
      <c r="Z167" t="s">
        <v>16</v>
      </c>
      <c r="AA167" t="s">
        <v>16</v>
      </c>
      <c r="AB167" t="s">
        <v>16</v>
      </c>
      <c r="AC167" t="s">
        <v>6310</v>
      </c>
      <c r="AD167" t="s">
        <v>753</v>
      </c>
      <c r="AE167" t="s">
        <v>1990</v>
      </c>
      <c r="AF167" t="s">
        <v>1926</v>
      </c>
      <c r="AG167" t="s">
        <v>129</v>
      </c>
      <c r="AH167" t="s">
        <v>16</v>
      </c>
      <c r="AI167" t="s">
        <v>16</v>
      </c>
      <c r="AJ167" t="s">
        <v>16</v>
      </c>
      <c r="AK167" t="s">
        <v>16</v>
      </c>
      <c r="AL167">
        <v>40000</v>
      </c>
      <c r="AM167">
        <v>5</v>
      </c>
      <c r="AN167">
        <v>32.36</v>
      </c>
      <c r="AO167">
        <v>39.063000000000002</v>
      </c>
      <c r="AP167" t="s">
        <v>240</v>
      </c>
      <c r="AQ167" t="s">
        <v>5653</v>
      </c>
      <c r="AR167" t="s">
        <v>9682</v>
      </c>
      <c r="AS167" t="s">
        <v>32</v>
      </c>
      <c r="AT167" t="s">
        <v>4840</v>
      </c>
      <c r="AU167" t="s">
        <v>6826</v>
      </c>
      <c r="AV167" t="s">
        <v>10431</v>
      </c>
      <c r="AW167" t="s">
        <v>11459</v>
      </c>
      <c r="AX167" t="s">
        <v>6028</v>
      </c>
      <c r="AY167" t="s">
        <v>16</v>
      </c>
      <c r="AZ167" t="s">
        <v>754</v>
      </c>
      <c r="BA167" t="s">
        <v>755</v>
      </c>
      <c r="BB167" t="s">
        <v>10498</v>
      </c>
      <c r="BC167" t="s">
        <v>4465</v>
      </c>
      <c r="BD167" t="s">
        <v>4517</v>
      </c>
      <c r="BE167" t="s">
        <v>4727</v>
      </c>
      <c r="BF167" t="s">
        <v>4497</v>
      </c>
      <c r="BG167" t="s">
        <v>9479</v>
      </c>
      <c r="BH167" t="s">
        <v>189</v>
      </c>
      <c r="BI167" t="s">
        <v>189</v>
      </c>
      <c r="BJ167"/>
      <c r="BK167" t="s">
        <v>6282</v>
      </c>
      <c r="BL167" s="7"/>
      <c r="BM167" s="7"/>
      <c r="BN167" t="s">
        <v>6240</v>
      </c>
      <c r="BO167" t="s">
        <v>189</v>
      </c>
      <c r="BP167" t="s">
        <v>16</v>
      </c>
      <c r="BQ167" t="s">
        <v>189</v>
      </c>
      <c r="BR167" s="7">
        <v>45536</v>
      </c>
      <c r="BS167" t="s">
        <v>16</v>
      </c>
      <c r="BT167" t="s">
        <v>4712</v>
      </c>
      <c r="BU167" t="s">
        <v>4367</v>
      </c>
      <c r="BV167" t="s">
        <v>189</v>
      </c>
      <c r="BW167" t="s">
        <v>189</v>
      </c>
      <c r="BX167" t="s">
        <v>16</v>
      </c>
      <c r="BY167" t="s">
        <v>189</v>
      </c>
      <c r="BZ167" t="s">
        <v>189</v>
      </c>
      <c r="CA167" t="s">
        <v>189</v>
      </c>
      <c r="CB167" t="s">
        <v>189</v>
      </c>
      <c r="CC167" t="s">
        <v>189</v>
      </c>
      <c r="CD167" t="s">
        <v>189</v>
      </c>
      <c r="CE167" t="s">
        <v>189</v>
      </c>
      <c r="CF167" t="s">
        <v>199</v>
      </c>
      <c r="CG167" t="s">
        <v>16</v>
      </c>
      <c r="CH167" t="s">
        <v>4916</v>
      </c>
      <c r="CI167">
        <v>2</v>
      </c>
      <c r="CJ167">
        <v>1</v>
      </c>
      <c r="CK167">
        <v>1</v>
      </c>
      <c r="CL167" t="s">
        <v>189</v>
      </c>
      <c r="CM167">
        <v>21104</v>
      </c>
      <c r="CN167" t="s">
        <v>16</v>
      </c>
      <c r="CO167" t="s">
        <v>751</v>
      </c>
      <c r="CP167" t="s">
        <v>6875</v>
      </c>
      <c r="CQ167" t="s">
        <v>9685</v>
      </c>
      <c r="CR167" t="s">
        <v>16</v>
      </c>
      <c r="CS167" s="7"/>
      <c r="CT167" s="7">
        <v>44020</v>
      </c>
      <c r="CU167" t="s">
        <v>29</v>
      </c>
      <c r="CV167" t="s">
        <v>29</v>
      </c>
      <c r="CW167" t="s">
        <v>6307</v>
      </c>
      <c r="CX167" t="s">
        <v>189</v>
      </c>
      <c r="CY167" t="s">
        <v>6307</v>
      </c>
      <c r="CZ167" t="s">
        <v>189</v>
      </c>
      <c r="DA167">
        <v>2021</v>
      </c>
      <c r="DB167" s="139">
        <v>44432</v>
      </c>
      <c r="DC167">
        <v>8</v>
      </c>
      <c r="DD167">
        <v>35</v>
      </c>
      <c r="DE167" s="139">
        <v>44431</v>
      </c>
      <c r="DF167" t="s">
        <v>11952</v>
      </c>
      <c r="DG167" t="s">
        <v>11875</v>
      </c>
      <c r="DH167" t="s">
        <v>6029</v>
      </c>
      <c r="DI167" t="s">
        <v>9874</v>
      </c>
      <c r="DJ167" t="s">
        <v>6730</v>
      </c>
      <c r="DK167" t="s">
        <v>252</v>
      </c>
      <c r="DL167" t="s">
        <v>9800</v>
      </c>
      <c r="DM167" t="s">
        <v>753</v>
      </c>
      <c r="DN167" t="s">
        <v>16</v>
      </c>
      <c r="DO167" t="s">
        <v>2051</v>
      </c>
      <c r="DP167" t="s">
        <v>16</v>
      </c>
      <c r="DQ167" t="s">
        <v>8671</v>
      </c>
      <c r="DR167" t="s">
        <v>10501</v>
      </c>
      <c r="DS167" t="s">
        <v>8672</v>
      </c>
      <c r="DT167" t="s">
        <v>11956</v>
      </c>
      <c r="EC167" s="66"/>
    </row>
    <row r="168" spans="1:133" x14ac:dyDescent="0.25">
      <c r="A168">
        <v>303</v>
      </c>
      <c r="B168" s="7">
        <v>44427</v>
      </c>
      <c r="C168" t="s">
        <v>189</v>
      </c>
      <c r="D168" t="s">
        <v>189</v>
      </c>
      <c r="E168" t="s">
        <v>4284</v>
      </c>
      <c r="F168" t="s">
        <v>181</v>
      </c>
      <c r="G168" t="s">
        <v>354</v>
      </c>
      <c r="H168" t="s">
        <v>1880</v>
      </c>
      <c r="I168">
        <v>2</v>
      </c>
      <c r="J168" t="s">
        <v>766</v>
      </c>
      <c r="K168" t="s">
        <v>127</v>
      </c>
      <c r="L168" t="s">
        <v>100</v>
      </c>
      <c r="M168">
        <v>3</v>
      </c>
      <c r="N168" t="s">
        <v>104</v>
      </c>
      <c r="O168" t="s">
        <v>770</v>
      </c>
      <c r="P168" t="s">
        <v>387</v>
      </c>
      <c r="Q168" t="s">
        <v>770</v>
      </c>
      <c r="R168" t="s">
        <v>16</v>
      </c>
      <c r="S168">
        <v>70</v>
      </c>
      <c r="T168" t="s">
        <v>32</v>
      </c>
      <c r="U168" t="s">
        <v>16</v>
      </c>
      <c r="V168" t="s">
        <v>6282</v>
      </c>
      <c r="W168" t="s">
        <v>189</v>
      </c>
      <c r="X168" t="s">
        <v>189</v>
      </c>
      <c r="Y168" t="s">
        <v>4341</v>
      </c>
      <c r="Z168" t="s">
        <v>16</v>
      </c>
      <c r="AA168" t="s">
        <v>16</v>
      </c>
      <c r="AB168" t="s">
        <v>16</v>
      </c>
      <c r="AC168" t="s">
        <v>6310</v>
      </c>
      <c r="AD168" t="s">
        <v>767</v>
      </c>
      <c r="AE168" t="s">
        <v>127</v>
      </c>
      <c r="AF168" t="s">
        <v>1926</v>
      </c>
      <c r="AG168" t="s">
        <v>58</v>
      </c>
      <c r="AH168" t="s">
        <v>423</v>
      </c>
      <c r="AI168" t="s">
        <v>16</v>
      </c>
      <c r="AJ168" t="s">
        <v>16</v>
      </c>
      <c r="AK168" t="s">
        <v>16</v>
      </c>
      <c r="AL168">
        <v>2000</v>
      </c>
      <c r="AM168">
        <v>3</v>
      </c>
      <c r="AN168">
        <v>19.48</v>
      </c>
      <c r="AO168">
        <v>23.437999999999999</v>
      </c>
      <c r="AP168" t="s">
        <v>184</v>
      </c>
      <c r="AQ168" t="s">
        <v>6745</v>
      </c>
      <c r="AR168" t="s">
        <v>16</v>
      </c>
      <c r="AS168" t="s">
        <v>32</v>
      </c>
      <c r="AT168" t="s">
        <v>4840</v>
      </c>
      <c r="AU168" t="s">
        <v>6824</v>
      </c>
      <c r="AV168" t="s">
        <v>10431</v>
      </c>
      <c r="AW168" t="s">
        <v>11459</v>
      </c>
      <c r="AX168" t="s">
        <v>6028</v>
      </c>
      <c r="AY168" t="s">
        <v>4723</v>
      </c>
      <c r="AZ168" t="s">
        <v>768</v>
      </c>
      <c r="BA168" t="s">
        <v>765</v>
      </c>
      <c r="BB168" t="s">
        <v>10498</v>
      </c>
      <c r="BC168" t="s">
        <v>4465</v>
      </c>
      <c r="BD168" t="s">
        <v>4501</v>
      </c>
      <c r="BE168" t="s">
        <v>4730</v>
      </c>
      <c r="BF168" t="s">
        <v>4496</v>
      </c>
      <c r="BG168" t="s">
        <v>9480</v>
      </c>
      <c r="BH168" t="s">
        <v>189</v>
      </c>
      <c r="BI168" t="s">
        <v>189</v>
      </c>
      <c r="BJ168">
        <v>100</v>
      </c>
      <c r="BK168" t="s">
        <v>6282</v>
      </c>
      <c r="BL168" s="7">
        <v>44433</v>
      </c>
      <c r="BM168" s="7">
        <v>44617</v>
      </c>
      <c r="BN168" t="s">
        <v>6240</v>
      </c>
      <c r="BO168" t="s">
        <v>189</v>
      </c>
      <c r="BP168" t="s">
        <v>16</v>
      </c>
      <c r="BQ168" t="s">
        <v>189</v>
      </c>
      <c r="BR168" s="7">
        <v>46259</v>
      </c>
      <c r="BS168" t="s">
        <v>2414</v>
      </c>
      <c r="BT168" t="s">
        <v>4284</v>
      </c>
      <c r="BU168" t="s">
        <v>189</v>
      </c>
      <c r="BV168" t="s">
        <v>189</v>
      </c>
      <c r="BW168" t="s">
        <v>189</v>
      </c>
      <c r="BX168" t="s">
        <v>16</v>
      </c>
      <c r="BY168" t="s">
        <v>189</v>
      </c>
      <c r="BZ168" t="s">
        <v>8674</v>
      </c>
      <c r="CA168" t="s">
        <v>189</v>
      </c>
      <c r="CB168" t="s">
        <v>189</v>
      </c>
      <c r="CC168" t="s">
        <v>189</v>
      </c>
      <c r="CD168" t="s">
        <v>189</v>
      </c>
      <c r="CE168" t="s">
        <v>189</v>
      </c>
      <c r="CF168" t="s">
        <v>181</v>
      </c>
      <c r="CG168" t="s">
        <v>16</v>
      </c>
      <c r="CH168" t="s">
        <v>4549</v>
      </c>
      <c r="CI168">
        <v>2</v>
      </c>
      <c r="CJ168">
        <v>1</v>
      </c>
      <c r="CK168">
        <v>1</v>
      </c>
      <c r="CL168" t="s">
        <v>189</v>
      </c>
      <c r="CM168">
        <v>21102</v>
      </c>
      <c r="CN168" t="s">
        <v>16</v>
      </c>
      <c r="CO168" t="s">
        <v>766</v>
      </c>
      <c r="CP168" t="s">
        <v>16</v>
      </c>
      <c r="CQ168" t="s">
        <v>189</v>
      </c>
      <c r="CR168" t="s">
        <v>189</v>
      </c>
      <c r="CS168" s="7"/>
      <c r="CT168" s="7">
        <v>42312</v>
      </c>
      <c r="CU168" t="s">
        <v>4703</v>
      </c>
      <c r="CV168" t="s">
        <v>6745</v>
      </c>
      <c r="CW168" t="s">
        <v>6307</v>
      </c>
      <c r="CX168" t="s">
        <v>189</v>
      </c>
      <c r="CY168" t="s">
        <v>6307</v>
      </c>
      <c r="CZ168" t="s">
        <v>189</v>
      </c>
      <c r="DA168">
        <v>2021</v>
      </c>
      <c r="DB168" s="139">
        <v>44427</v>
      </c>
      <c r="DC168">
        <v>8</v>
      </c>
      <c r="DD168">
        <v>34</v>
      </c>
      <c r="DE168" s="139">
        <v>44424</v>
      </c>
      <c r="DF168" t="s">
        <v>11957</v>
      </c>
      <c r="DG168" t="s">
        <v>11875</v>
      </c>
      <c r="DH168" t="s">
        <v>6030</v>
      </c>
      <c r="DI168" t="s">
        <v>9912</v>
      </c>
      <c r="DJ168" t="s">
        <v>6730</v>
      </c>
      <c r="DK168" t="s">
        <v>252</v>
      </c>
      <c r="DL168" t="s">
        <v>9800</v>
      </c>
      <c r="DM168" t="s">
        <v>767</v>
      </c>
      <c r="DN168" t="s">
        <v>16</v>
      </c>
      <c r="DO168" t="s">
        <v>2051</v>
      </c>
      <c r="DP168" t="s">
        <v>16</v>
      </c>
      <c r="DQ168" t="s">
        <v>8675</v>
      </c>
      <c r="DR168" t="s">
        <v>10502</v>
      </c>
      <c r="DS168" t="s">
        <v>8677</v>
      </c>
      <c r="DT168" t="s">
        <v>11958</v>
      </c>
      <c r="EC168" s="66"/>
    </row>
    <row r="169" spans="1:133" x14ac:dyDescent="0.25">
      <c r="A169">
        <v>302</v>
      </c>
      <c r="B169" s="7">
        <v>44427</v>
      </c>
      <c r="C169" t="s">
        <v>189</v>
      </c>
      <c r="D169" t="s">
        <v>189</v>
      </c>
      <c r="E169" t="s">
        <v>4284</v>
      </c>
      <c r="F169" t="s">
        <v>181</v>
      </c>
      <c r="G169" t="s">
        <v>354</v>
      </c>
      <c r="H169" t="s">
        <v>1880</v>
      </c>
      <c r="I169">
        <v>2</v>
      </c>
      <c r="J169" t="s">
        <v>766</v>
      </c>
      <c r="K169" t="s">
        <v>127</v>
      </c>
      <c r="L169" t="s">
        <v>100</v>
      </c>
      <c r="M169">
        <v>3</v>
      </c>
      <c r="N169" t="s">
        <v>13</v>
      </c>
      <c r="O169" t="s">
        <v>705</v>
      </c>
      <c r="P169" t="s">
        <v>86</v>
      </c>
      <c r="Q169" t="s">
        <v>705</v>
      </c>
      <c r="R169" t="s">
        <v>16</v>
      </c>
      <c r="S169">
        <v>80</v>
      </c>
      <c r="T169" t="s">
        <v>32</v>
      </c>
      <c r="U169" t="s">
        <v>16</v>
      </c>
      <c r="V169" t="s">
        <v>6282</v>
      </c>
      <c r="W169" t="s">
        <v>189</v>
      </c>
      <c r="X169" t="s">
        <v>189</v>
      </c>
      <c r="Y169" t="s">
        <v>4341</v>
      </c>
      <c r="Z169" t="s">
        <v>16</v>
      </c>
      <c r="AA169" t="s">
        <v>16</v>
      </c>
      <c r="AB169" t="s">
        <v>16</v>
      </c>
      <c r="AC169" t="s">
        <v>6310</v>
      </c>
      <c r="AD169" t="s">
        <v>767</v>
      </c>
      <c r="AE169" t="s">
        <v>127</v>
      </c>
      <c r="AF169" t="s">
        <v>1926</v>
      </c>
      <c r="AG169" t="s">
        <v>58</v>
      </c>
      <c r="AH169" t="s">
        <v>423</v>
      </c>
      <c r="AI169" t="s">
        <v>16</v>
      </c>
      <c r="AJ169" t="s">
        <v>16</v>
      </c>
      <c r="AK169" t="s">
        <v>16</v>
      </c>
      <c r="AL169">
        <v>2000</v>
      </c>
      <c r="AM169">
        <v>3</v>
      </c>
      <c r="AN169">
        <v>19.48</v>
      </c>
      <c r="AO169">
        <v>23.437999999999999</v>
      </c>
      <c r="AP169" t="s">
        <v>184</v>
      </c>
      <c r="AQ169" t="s">
        <v>6745</v>
      </c>
      <c r="AR169" t="s">
        <v>16</v>
      </c>
      <c r="AS169" t="s">
        <v>32</v>
      </c>
      <c r="AT169" t="s">
        <v>4840</v>
      </c>
      <c r="AU169" t="s">
        <v>6824</v>
      </c>
      <c r="AV169" t="s">
        <v>10431</v>
      </c>
      <c r="AW169" t="s">
        <v>11459</v>
      </c>
      <c r="AX169" t="s">
        <v>6028</v>
      </c>
      <c r="AY169" t="s">
        <v>4723</v>
      </c>
      <c r="AZ169" t="s">
        <v>768</v>
      </c>
      <c r="BA169" t="s">
        <v>769</v>
      </c>
      <c r="BB169" t="s">
        <v>10498</v>
      </c>
      <c r="BC169" t="s">
        <v>4465</v>
      </c>
      <c r="BD169" t="s">
        <v>4501</v>
      </c>
      <c r="BE169" t="s">
        <v>4727</v>
      </c>
      <c r="BF169" t="s">
        <v>4496</v>
      </c>
      <c r="BG169" t="s">
        <v>189</v>
      </c>
      <c r="BH169" t="s">
        <v>189</v>
      </c>
      <c r="BI169" t="s">
        <v>189</v>
      </c>
      <c r="BJ169">
        <v>100</v>
      </c>
      <c r="BK169" t="s">
        <v>6282</v>
      </c>
      <c r="BL169" s="7">
        <v>44433</v>
      </c>
      <c r="BM169" s="7">
        <v>44617</v>
      </c>
      <c r="BN169" t="s">
        <v>6240</v>
      </c>
      <c r="BO169" t="s">
        <v>189</v>
      </c>
      <c r="BP169" t="s">
        <v>16</v>
      </c>
      <c r="BQ169" t="s">
        <v>189</v>
      </c>
      <c r="BR169" s="7">
        <v>45529</v>
      </c>
      <c r="BS169" t="s">
        <v>2414</v>
      </c>
      <c r="BT169" t="s">
        <v>4284</v>
      </c>
      <c r="BU169" t="s">
        <v>189</v>
      </c>
      <c r="BV169" t="s">
        <v>189</v>
      </c>
      <c r="BW169" t="s">
        <v>189</v>
      </c>
      <c r="BX169" t="s">
        <v>16</v>
      </c>
      <c r="BY169" t="s">
        <v>189</v>
      </c>
      <c r="BZ169" t="s">
        <v>8674</v>
      </c>
      <c r="CA169" t="s">
        <v>189</v>
      </c>
      <c r="CB169" t="s">
        <v>189</v>
      </c>
      <c r="CC169" t="s">
        <v>189</v>
      </c>
      <c r="CD169" t="s">
        <v>189</v>
      </c>
      <c r="CE169" t="s">
        <v>189</v>
      </c>
      <c r="CF169" t="s">
        <v>181</v>
      </c>
      <c r="CG169" t="s">
        <v>16</v>
      </c>
      <c r="CH169" t="s">
        <v>4918</v>
      </c>
      <c r="CI169">
        <v>2</v>
      </c>
      <c r="CJ169">
        <v>1</v>
      </c>
      <c r="CK169">
        <v>1</v>
      </c>
      <c r="CL169" t="s">
        <v>189</v>
      </c>
      <c r="CM169">
        <v>21103</v>
      </c>
      <c r="CN169" t="s">
        <v>16</v>
      </c>
      <c r="CO169" t="s">
        <v>766</v>
      </c>
      <c r="CP169" t="s">
        <v>16</v>
      </c>
      <c r="CQ169" t="s">
        <v>189</v>
      </c>
      <c r="CR169" t="s">
        <v>189</v>
      </c>
      <c r="CS169" s="7"/>
      <c r="CT169" s="7">
        <v>42312</v>
      </c>
      <c r="CU169" t="s">
        <v>4703</v>
      </c>
      <c r="CV169" t="s">
        <v>6745</v>
      </c>
      <c r="CW169" t="s">
        <v>6307</v>
      </c>
      <c r="CX169" t="s">
        <v>189</v>
      </c>
      <c r="CY169" t="s">
        <v>6307</v>
      </c>
      <c r="CZ169" t="s">
        <v>189</v>
      </c>
      <c r="DA169">
        <v>2021</v>
      </c>
      <c r="DB169" s="139">
        <v>44427</v>
      </c>
      <c r="DC169">
        <v>8</v>
      </c>
      <c r="DD169">
        <v>34</v>
      </c>
      <c r="DE169" s="139">
        <v>44424</v>
      </c>
      <c r="DF169" t="s">
        <v>11957</v>
      </c>
      <c r="DG169" t="s">
        <v>11875</v>
      </c>
      <c r="DH169" t="s">
        <v>6030</v>
      </c>
      <c r="DI169" t="s">
        <v>9874</v>
      </c>
      <c r="DJ169" t="s">
        <v>6730</v>
      </c>
      <c r="DK169" t="s">
        <v>252</v>
      </c>
      <c r="DL169" t="s">
        <v>9800</v>
      </c>
      <c r="DM169" t="s">
        <v>767</v>
      </c>
      <c r="DN169" t="s">
        <v>16</v>
      </c>
      <c r="DO169" t="s">
        <v>2051</v>
      </c>
      <c r="DP169" t="s">
        <v>16</v>
      </c>
      <c r="DQ169" t="s">
        <v>8675</v>
      </c>
      <c r="DR169" t="s">
        <v>10502</v>
      </c>
      <c r="DS169" t="s">
        <v>8676</v>
      </c>
      <c r="DT169" t="s">
        <v>11959</v>
      </c>
      <c r="EC169" s="66"/>
    </row>
    <row r="170" spans="1:133" x14ac:dyDescent="0.25">
      <c r="A170">
        <v>301</v>
      </c>
      <c r="B170" s="7">
        <v>44427</v>
      </c>
      <c r="C170" t="s">
        <v>189</v>
      </c>
      <c r="D170" t="s">
        <v>189</v>
      </c>
      <c r="E170" t="s">
        <v>759</v>
      </c>
      <c r="F170" t="s">
        <v>181</v>
      </c>
      <c r="G170" t="s">
        <v>354</v>
      </c>
      <c r="H170" t="s">
        <v>1880</v>
      </c>
      <c r="I170">
        <v>1</v>
      </c>
      <c r="J170" t="s">
        <v>1991</v>
      </c>
      <c r="K170" t="s">
        <v>1992</v>
      </c>
      <c r="L170" t="s">
        <v>100</v>
      </c>
      <c r="M170">
        <v>4</v>
      </c>
      <c r="N170" t="s">
        <v>104</v>
      </c>
      <c r="O170" t="s">
        <v>760</v>
      </c>
      <c r="P170" t="s">
        <v>761</v>
      </c>
      <c r="Q170" t="s">
        <v>1993</v>
      </c>
      <c r="R170" t="s">
        <v>1993</v>
      </c>
      <c r="S170">
        <v>55</v>
      </c>
      <c r="T170" t="s">
        <v>32</v>
      </c>
      <c r="U170" t="s">
        <v>16</v>
      </c>
      <c r="V170" t="s">
        <v>6282</v>
      </c>
      <c r="W170" t="s">
        <v>189</v>
      </c>
      <c r="X170" t="s">
        <v>189</v>
      </c>
      <c r="Y170" t="s">
        <v>1925</v>
      </c>
      <c r="Z170" t="s">
        <v>16</v>
      </c>
      <c r="AA170" t="s">
        <v>16</v>
      </c>
      <c r="AB170" t="s">
        <v>16</v>
      </c>
      <c r="AC170" t="s">
        <v>6310</v>
      </c>
      <c r="AD170" t="s">
        <v>762</v>
      </c>
      <c r="AE170" t="s">
        <v>1992</v>
      </c>
      <c r="AF170" t="s">
        <v>1926</v>
      </c>
      <c r="AG170" t="s">
        <v>47</v>
      </c>
      <c r="AH170" t="s">
        <v>763</v>
      </c>
      <c r="AI170" t="s">
        <v>16</v>
      </c>
      <c r="AJ170" t="s">
        <v>16</v>
      </c>
      <c r="AK170" t="s">
        <v>16</v>
      </c>
      <c r="AL170">
        <v>0</v>
      </c>
      <c r="AM170">
        <v>4</v>
      </c>
      <c r="AN170">
        <v>25.98</v>
      </c>
      <c r="AO170">
        <v>31.25</v>
      </c>
      <c r="AP170" t="s">
        <v>184</v>
      </c>
      <c r="AQ170" t="s">
        <v>6744</v>
      </c>
      <c r="AR170" t="s">
        <v>16</v>
      </c>
      <c r="AS170" t="s">
        <v>32</v>
      </c>
      <c r="AT170" t="s">
        <v>4840</v>
      </c>
      <c r="AU170" t="s">
        <v>6826</v>
      </c>
      <c r="AV170" t="s">
        <v>10431</v>
      </c>
      <c r="AW170" t="s">
        <v>11459</v>
      </c>
      <c r="AX170" t="s">
        <v>6028</v>
      </c>
      <c r="AY170" t="s">
        <v>4723</v>
      </c>
      <c r="AZ170" t="s">
        <v>764</v>
      </c>
      <c r="BA170" t="s">
        <v>758</v>
      </c>
      <c r="BB170" t="s">
        <v>10498</v>
      </c>
      <c r="BC170" t="s">
        <v>4465</v>
      </c>
      <c r="BD170" t="s">
        <v>4502</v>
      </c>
      <c r="BE170" t="s">
        <v>4730</v>
      </c>
      <c r="BF170" t="s">
        <v>4496</v>
      </c>
      <c r="BG170" t="s">
        <v>9481</v>
      </c>
      <c r="BH170" t="s">
        <v>189</v>
      </c>
      <c r="BI170" t="s">
        <v>189</v>
      </c>
      <c r="BJ170">
        <v>99.78</v>
      </c>
      <c r="BK170" t="s">
        <v>6282</v>
      </c>
      <c r="BL170" s="7">
        <v>44434</v>
      </c>
      <c r="BM170" s="7">
        <v>44618</v>
      </c>
      <c r="BN170" t="s">
        <v>6242</v>
      </c>
      <c r="BO170" t="s">
        <v>189</v>
      </c>
      <c r="BP170" t="s">
        <v>16</v>
      </c>
      <c r="BQ170" t="s">
        <v>189</v>
      </c>
      <c r="BR170" s="7">
        <v>46260</v>
      </c>
      <c r="BS170" t="s">
        <v>2414</v>
      </c>
      <c r="BT170" t="s">
        <v>4377</v>
      </c>
      <c r="BU170" t="s">
        <v>2428</v>
      </c>
      <c r="BV170" t="s">
        <v>189</v>
      </c>
      <c r="BW170" t="s">
        <v>189</v>
      </c>
      <c r="BX170" t="s">
        <v>16</v>
      </c>
      <c r="BY170" t="s">
        <v>189</v>
      </c>
      <c r="BZ170" t="s">
        <v>8678</v>
      </c>
      <c r="CA170" t="s">
        <v>189</v>
      </c>
      <c r="CB170" t="s">
        <v>189</v>
      </c>
      <c r="CC170" t="s">
        <v>189</v>
      </c>
      <c r="CD170" t="s">
        <v>189</v>
      </c>
      <c r="CE170" t="s">
        <v>189</v>
      </c>
      <c r="CF170" t="s">
        <v>16</v>
      </c>
      <c r="CG170" t="s">
        <v>16</v>
      </c>
      <c r="CH170" t="s">
        <v>4917</v>
      </c>
      <c r="CI170">
        <v>1</v>
      </c>
      <c r="CJ170">
        <v>1</v>
      </c>
      <c r="CK170">
        <v>1</v>
      </c>
      <c r="CL170" t="s">
        <v>189</v>
      </c>
      <c r="CM170">
        <v>21101</v>
      </c>
      <c r="CN170" t="s">
        <v>16</v>
      </c>
      <c r="CO170" t="s">
        <v>1991</v>
      </c>
      <c r="CP170" t="s">
        <v>16</v>
      </c>
      <c r="CQ170" t="s">
        <v>189</v>
      </c>
      <c r="CR170" t="s">
        <v>189</v>
      </c>
      <c r="CS170" s="7"/>
      <c r="CT170" s="7">
        <v>42159</v>
      </c>
      <c r="CU170" t="s">
        <v>17</v>
      </c>
      <c r="CV170" t="s">
        <v>6745</v>
      </c>
      <c r="CW170" t="s">
        <v>6307</v>
      </c>
      <c r="CX170" t="s">
        <v>189</v>
      </c>
      <c r="CY170" t="s">
        <v>6307</v>
      </c>
      <c r="CZ170" t="s">
        <v>189</v>
      </c>
      <c r="DA170">
        <v>2021</v>
      </c>
      <c r="DB170" s="139">
        <v>44427</v>
      </c>
      <c r="DC170">
        <v>8</v>
      </c>
      <c r="DD170">
        <v>34</v>
      </c>
      <c r="DE170" s="139">
        <v>44424</v>
      </c>
      <c r="DF170" t="s">
        <v>11957</v>
      </c>
      <c r="DG170" t="s">
        <v>11875</v>
      </c>
      <c r="DH170" t="s">
        <v>6030</v>
      </c>
      <c r="DI170" t="s">
        <v>9912</v>
      </c>
      <c r="DJ170" t="s">
        <v>6730</v>
      </c>
      <c r="DK170" t="s">
        <v>252</v>
      </c>
      <c r="DL170" t="s">
        <v>9800</v>
      </c>
      <c r="DM170" t="s">
        <v>762</v>
      </c>
      <c r="DN170" t="s">
        <v>16</v>
      </c>
      <c r="DO170" t="s">
        <v>2051</v>
      </c>
      <c r="DP170" t="s">
        <v>16</v>
      </c>
      <c r="DQ170" t="s">
        <v>8679</v>
      </c>
      <c r="DR170" t="s">
        <v>10502</v>
      </c>
      <c r="DS170" t="s">
        <v>8680</v>
      </c>
      <c r="DT170" t="s">
        <v>11960</v>
      </c>
      <c r="EC170" s="66"/>
    </row>
    <row r="171" spans="1:133" x14ac:dyDescent="0.25">
      <c r="A171">
        <v>300</v>
      </c>
      <c r="B171" s="7">
        <v>44426</v>
      </c>
      <c r="C171" t="s">
        <v>9911</v>
      </c>
      <c r="D171" t="s">
        <v>189</v>
      </c>
      <c r="E171" t="s">
        <v>776</v>
      </c>
      <c r="F171" t="s">
        <v>777</v>
      </c>
      <c r="G171" t="s">
        <v>354</v>
      </c>
      <c r="H171" t="s">
        <v>1881</v>
      </c>
      <c r="I171">
        <v>1</v>
      </c>
      <c r="J171" t="s">
        <v>778</v>
      </c>
      <c r="K171" t="s">
        <v>1963</v>
      </c>
      <c r="L171" t="s">
        <v>100</v>
      </c>
      <c r="M171">
        <v>3</v>
      </c>
      <c r="N171" t="s">
        <v>1995</v>
      </c>
      <c r="O171" t="s">
        <v>779</v>
      </c>
      <c r="P171" t="s">
        <v>726</v>
      </c>
      <c r="Q171" t="s">
        <v>16</v>
      </c>
      <c r="R171" t="s">
        <v>1996</v>
      </c>
      <c r="S171">
        <v>32</v>
      </c>
      <c r="T171" t="s">
        <v>15</v>
      </c>
      <c r="U171" t="s">
        <v>5514</v>
      </c>
      <c r="V171" t="s">
        <v>6286</v>
      </c>
      <c r="W171" t="s">
        <v>189</v>
      </c>
      <c r="X171" t="s">
        <v>189</v>
      </c>
      <c r="Y171" t="s">
        <v>1925</v>
      </c>
      <c r="Z171" t="s">
        <v>16</v>
      </c>
      <c r="AA171" t="s">
        <v>16</v>
      </c>
      <c r="AB171" t="s">
        <v>16</v>
      </c>
      <c r="AC171" t="s">
        <v>6310</v>
      </c>
      <c r="AD171" t="s">
        <v>780</v>
      </c>
      <c r="AE171" t="s">
        <v>1963</v>
      </c>
      <c r="AF171" t="s">
        <v>16</v>
      </c>
      <c r="AG171" t="s">
        <v>129</v>
      </c>
      <c r="AH171" t="s">
        <v>16</v>
      </c>
      <c r="AI171" t="s">
        <v>16</v>
      </c>
      <c r="AJ171" t="s">
        <v>16</v>
      </c>
      <c r="AK171" t="s">
        <v>16</v>
      </c>
      <c r="AL171">
        <v>0</v>
      </c>
      <c r="AM171">
        <v>3</v>
      </c>
      <c r="AN171">
        <v>19.46</v>
      </c>
      <c r="AO171">
        <v>23.437999999999999</v>
      </c>
      <c r="AP171" t="s">
        <v>301</v>
      </c>
      <c r="AQ171" t="s">
        <v>6745</v>
      </c>
      <c r="AR171" t="s">
        <v>16</v>
      </c>
      <c r="AS171" t="s">
        <v>15</v>
      </c>
      <c r="AT171" t="s">
        <v>4840</v>
      </c>
      <c r="AU171" t="s">
        <v>6824</v>
      </c>
      <c r="AV171" t="s">
        <v>10431</v>
      </c>
      <c r="AW171" t="s">
        <v>11459</v>
      </c>
      <c r="AX171" t="s">
        <v>6028</v>
      </c>
      <c r="AY171" t="s">
        <v>16</v>
      </c>
      <c r="AZ171" t="s">
        <v>781</v>
      </c>
      <c r="BA171" t="s">
        <v>782</v>
      </c>
      <c r="BB171" t="s">
        <v>10498</v>
      </c>
      <c r="BC171" t="s">
        <v>5514</v>
      </c>
      <c r="BD171" t="s">
        <v>4501</v>
      </c>
      <c r="BE171" t="s">
        <v>4736</v>
      </c>
      <c r="BF171" t="s">
        <v>4532</v>
      </c>
      <c r="BG171" t="s">
        <v>9482</v>
      </c>
      <c r="BH171" t="s">
        <v>189</v>
      </c>
      <c r="BI171" t="s">
        <v>189</v>
      </c>
      <c r="BJ171">
        <v>99.953000000000003</v>
      </c>
      <c r="BK171" t="s">
        <v>1048</v>
      </c>
      <c r="BL171" s="7">
        <v>44431</v>
      </c>
      <c r="BM171" s="7">
        <v>44615</v>
      </c>
      <c r="BN171" t="s">
        <v>6246</v>
      </c>
      <c r="BO171" t="s">
        <v>189</v>
      </c>
      <c r="BP171" t="s">
        <v>6819</v>
      </c>
      <c r="BQ171" t="s">
        <v>189</v>
      </c>
      <c r="BR171" s="7">
        <v>46441</v>
      </c>
      <c r="BS171" t="s">
        <v>2414</v>
      </c>
      <c r="BT171" t="s">
        <v>4378</v>
      </c>
      <c r="BU171" t="s">
        <v>4379</v>
      </c>
      <c r="BV171" t="s">
        <v>189</v>
      </c>
      <c r="BW171" t="s">
        <v>189</v>
      </c>
      <c r="BX171" t="s">
        <v>4920</v>
      </c>
      <c r="BY171" t="s">
        <v>189</v>
      </c>
      <c r="BZ171" t="s">
        <v>189</v>
      </c>
      <c r="CA171" t="s">
        <v>189</v>
      </c>
      <c r="CB171" t="s">
        <v>189</v>
      </c>
      <c r="CC171" t="s">
        <v>189</v>
      </c>
      <c r="CD171" t="s">
        <v>189</v>
      </c>
      <c r="CE171" t="s">
        <v>189</v>
      </c>
      <c r="CF171" t="s">
        <v>16</v>
      </c>
      <c r="CG171" t="s">
        <v>16</v>
      </c>
      <c r="CH171" t="s">
        <v>4921</v>
      </c>
      <c r="CI171">
        <v>2</v>
      </c>
      <c r="CJ171">
        <v>1</v>
      </c>
      <c r="CK171">
        <v>1</v>
      </c>
      <c r="CL171" t="s">
        <v>189</v>
      </c>
      <c r="CM171">
        <v>21099</v>
      </c>
      <c r="CN171" t="s">
        <v>16</v>
      </c>
      <c r="CO171" t="s">
        <v>778</v>
      </c>
      <c r="CP171" t="s">
        <v>16</v>
      </c>
      <c r="CQ171" t="s">
        <v>189</v>
      </c>
      <c r="CR171" t="s">
        <v>16</v>
      </c>
      <c r="CS171" s="7"/>
      <c r="CT171" s="7">
        <v>41233</v>
      </c>
      <c r="CU171" t="s">
        <v>4710</v>
      </c>
      <c r="CV171" t="s">
        <v>16</v>
      </c>
      <c r="CW171" t="s">
        <v>6307</v>
      </c>
      <c r="CX171" t="s">
        <v>189</v>
      </c>
      <c r="CY171" t="s">
        <v>6307</v>
      </c>
      <c r="CZ171" t="s">
        <v>189</v>
      </c>
      <c r="DA171">
        <v>2021</v>
      </c>
      <c r="DB171" s="139">
        <v>44426</v>
      </c>
      <c r="DC171">
        <v>8</v>
      </c>
      <c r="DD171">
        <v>34</v>
      </c>
      <c r="DE171" s="139">
        <v>44424</v>
      </c>
      <c r="DF171" t="s">
        <v>11957</v>
      </c>
      <c r="DG171" t="s">
        <v>11875</v>
      </c>
      <c r="DH171" t="s">
        <v>6030</v>
      </c>
      <c r="DI171" t="s">
        <v>9947</v>
      </c>
      <c r="DJ171" t="s">
        <v>16</v>
      </c>
      <c r="DK171" t="s">
        <v>252</v>
      </c>
      <c r="DL171" t="s">
        <v>9800</v>
      </c>
      <c r="DM171" t="s">
        <v>16</v>
      </c>
      <c r="DN171" t="s">
        <v>16</v>
      </c>
      <c r="DO171" t="s">
        <v>2051</v>
      </c>
      <c r="DP171" t="s">
        <v>9911</v>
      </c>
      <c r="DQ171" t="s">
        <v>8681</v>
      </c>
      <c r="DR171" t="s">
        <v>10503</v>
      </c>
      <c r="DS171" t="s">
        <v>8682</v>
      </c>
      <c r="DT171" t="s">
        <v>11961</v>
      </c>
      <c r="EC171" s="66"/>
    </row>
    <row r="172" spans="1:133" x14ac:dyDescent="0.25">
      <c r="A172">
        <v>299</v>
      </c>
      <c r="B172" s="7">
        <v>44426</v>
      </c>
      <c r="C172" t="s">
        <v>9911</v>
      </c>
      <c r="D172" t="s">
        <v>189</v>
      </c>
      <c r="E172" t="s">
        <v>776</v>
      </c>
      <c r="F172" t="s">
        <v>777</v>
      </c>
      <c r="G172" t="s">
        <v>354</v>
      </c>
      <c r="H172" t="s">
        <v>1881</v>
      </c>
      <c r="I172">
        <v>1</v>
      </c>
      <c r="J172" t="s">
        <v>778</v>
      </c>
      <c r="K172" t="s">
        <v>1963</v>
      </c>
      <c r="L172" t="s">
        <v>100</v>
      </c>
      <c r="M172">
        <v>7</v>
      </c>
      <c r="N172" t="s">
        <v>65</v>
      </c>
      <c r="O172" t="s">
        <v>501</v>
      </c>
      <c r="P172" t="s">
        <v>566</v>
      </c>
      <c r="Q172" t="s">
        <v>16</v>
      </c>
      <c r="R172" t="s">
        <v>1994</v>
      </c>
      <c r="S172">
        <v>37</v>
      </c>
      <c r="T172" t="s">
        <v>15</v>
      </c>
      <c r="U172" t="s">
        <v>5514</v>
      </c>
      <c r="V172" t="s">
        <v>6286</v>
      </c>
      <c r="W172" t="s">
        <v>189</v>
      </c>
      <c r="X172" t="s">
        <v>189</v>
      </c>
      <c r="Y172" t="s">
        <v>4341</v>
      </c>
      <c r="Z172" t="s">
        <v>16</v>
      </c>
      <c r="AA172" t="s">
        <v>16</v>
      </c>
      <c r="AB172" t="s">
        <v>16</v>
      </c>
      <c r="AC172" t="s">
        <v>6310</v>
      </c>
      <c r="AD172" t="s">
        <v>780</v>
      </c>
      <c r="AE172" t="s">
        <v>1963</v>
      </c>
      <c r="AF172" t="s">
        <v>16</v>
      </c>
      <c r="AG172" t="s">
        <v>129</v>
      </c>
      <c r="AH172" t="s">
        <v>16</v>
      </c>
      <c r="AI172" t="s">
        <v>16</v>
      </c>
      <c r="AJ172" t="s">
        <v>16</v>
      </c>
      <c r="AK172" t="s">
        <v>16</v>
      </c>
      <c r="AL172">
        <v>0</v>
      </c>
      <c r="AM172">
        <v>7</v>
      </c>
      <c r="AN172">
        <v>45.4</v>
      </c>
      <c r="AO172">
        <v>54.688000000000002</v>
      </c>
      <c r="AP172" t="s">
        <v>301</v>
      </c>
      <c r="AQ172" t="s">
        <v>6745</v>
      </c>
      <c r="AR172" t="s">
        <v>16</v>
      </c>
      <c r="AS172" t="s">
        <v>15</v>
      </c>
      <c r="AT172" t="s">
        <v>4840</v>
      </c>
      <c r="AU172" t="s">
        <v>9913</v>
      </c>
      <c r="AV172" t="s">
        <v>10431</v>
      </c>
      <c r="AW172" t="s">
        <v>11459</v>
      </c>
      <c r="AX172" t="s">
        <v>6028</v>
      </c>
      <c r="AY172" t="s">
        <v>16</v>
      </c>
      <c r="AZ172" t="s">
        <v>781</v>
      </c>
      <c r="BA172" t="s">
        <v>775</v>
      </c>
      <c r="BB172" t="s">
        <v>10498</v>
      </c>
      <c r="BC172" t="s">
        <v>5514</v>
      </c>
      <c r="BD172" t="s">
        <v>4530</v>
      </c>
      <c r="BE172" t="s">
        <v>4729</v>
      </c>
      <c r="BF172" t="s">
        <v>4532</v>
      </c>
      <c r="BG172" t="s">
        <v>189</v>
      </c>
      <c r="BH172" t="s">
        <v>189</v>
      </c>
      <c r="BI172" t="s">
        <v>189</v>
      </c>
      <c r="BJ172">
        <v>99.522999999999996</v>
      </c>
      <c r="BK172" t="s">
        <v>1048</v>
      </c>
      <c r="BL172" s="7">
        <v>44431</v>
      </c>
      <c r="BM172" s="7">
        <v>44615</v>
      </c>
      <c r="BN172" t="s">
        <v>6246</v>
      </c>
      <c r="BO172" t="s">
        <v>189</v>
      </c>
      <c r="BP172" t="s">
        <v>6819</v>
      </c>
      <c r="BQ172" t="s">
        <v>189</v>
      </c>
      <c r="BR172" s="7">
        <v>48083</v>
      </c>
      <c r="BS172" t="s">
        <v>2414</v>
      </c>
      <c r="BT172" t="s">
        <v>4378</v>
      </c>
      <c r="BU172" t="s">
        <v>4379</v>
      </c>
      <c r="BV172" t="s">
        <v>189</v>
      </c>
      <c r="BW172" t="s">
        <v>189</v>
      </c>
      <c r="BX172" t="s">
        <v>4920</v>
      </c>
      <c r="BY172" t="s">
        <v>189</v>
      </c>
      <c r="BZ172" t="s">
        <v>189</v>
      </c>
      <c r="CA172" t="s">
        <v>189</v>
      </c>
      <c r="CB172" t="s">
        <v>189</v>
      </c>
      <c r="CC172" t="s">
        <v>189</v>
      </c>
      <c r="CD172" t="s">
        <v>189</v>
      </c>
      <c r="CE172" t="s">
        <v>189</v>
      </c>
      <c r="CF172" t="s">
        <v>181</v>
      </c>
      <c r="CG172" t="s">
        <v>16</v>
      </c>
      <c r="CH172" t="s">
        <v>4922</v>
      </c>
      <c r="CI172">
        <v>2</v>
      </c>
      <c r="CJ172">
        <v>1</v>
      </c>
      <c r="CK172">
        <v>1</v>
      </c>
      <c r="CL172" t="s">
        <v>189</v>
      </c>
      <c r="CM172">
        <v>21098</v>
      </c>
      <c r="CN172" t="s">
        <v>16</v>
      </c>
      <c r="CO172" t="s">
        <v>778</v>
      </c>
      <c r="CP172" t="s">
        <v>16</v>
      </c>
      <c r="CQ172" t="s">
        <v>189</v>
      </c>
      <c r="CR172" t="s">
        <v>16</v>
      </c>
      <c r="CS172" s="7"/>
      <c r="CT172" s="7">
        <v>41233</v>
      </c>
      <c r="CU172" t="s">
        <v>4710</v>
      </c>
      <c r="CV172" t="s">
        <v>16</v>
      </c>
      <c r="CW172" t="s">
        <v>6307</v>
      </c>
      <c r="CX172" t="s">
        <v>189</v>
      </c>
      <c r="CY172" t="s">
        <v>6307</v>
      </c>
      <c r="CZ172" t="s">
        <v>189</v>
      </c>
      <c r="DA172">
        <v>2021</v>
      </c>
      <c r="DB172" s="139">
        <v>44426</v>
      </c>
      <c r="DC172">
        <v>8</v>
      </c>
      <c r="DD172">
        <v>34</v>
      </c>
      <c r="DE172" s="139">
        <v>44424</v>
      </c>
      <c r="DF172" t="s">
        <v>11957</v>
      </c>
      <c r="DG172" t="s">
        <v>11875</v>
      </c>
      <c r="DH172" t="s">
        <v>6030</v>
      </c>
      <c r="DI172" t="s">
        <v>9947</v>
      </c>
      <c r="DJ172" t="s">
        <v>16</v>
      </c>
      <c r="DK172" t="s">
        <v>252</v>
      </c>
      <c r="DL172" t="s">
        <v>9800</v>
      </c>
      <c r="DM172" t="s">
        <v>16</v>
      </c>
      <c r="DN172" t="s">
        <v>16</v>
      </c>
      <c r="DO172" t="s">
        <v>2051</v>
      </c>
      <c r="DP172" t="s">
        <v>9911</v>
      </c>
      <c r="DQ172" t="s">
        <v>8681</v>
      </c>
      <c r="DR172" t="s">
        <v>10503</v>
      </c>
      <c r="DS172" t="s">
        <v>8683</v>
      </c>
      <c r="DT172" t="s">
        <v>11962</v>
      </c>
      <c r="EC172" s="66"/>
    </row>
    <row r="173" spans="1:133" x14ac:dyDescent="0.25">
      <c r="A173">
        <v>298</v>
      </c>
      <c r="B173" s="7">
        <v>44426</v>
      </c>
      <c r="C173" t="s">
        <v>189</v>
      </c>
      <c r="D173" t="s">
        <v>189</v>
      </c>
      <c r="E173" t="s">
        <v>4285</v>
      </c>
      <c r="F173" t="s">
        <v>181</v>
      </c>
      <c r="G173" t="s">
        <v>354</v>
      </c>
      <c r="H173" t="s">
        <v>1880</v>
      </c>
      <c r="I173">
        <v>1</v>
      </c>
      <c r="J173" t="s">
        <v>772</v>
      </c>
      <c r="K173" t="s">
        <v>440</v>
      </c>
      <c r="L173" t="s">
        <v>100</v>
      </c>
      <c r="M173">
        <v>3</v>
      </c>
      <c r="N173" t="s">
        <v>13</v>
      </c>
      <c r="O173" t="s">
        <v>538</v>
      </c>
      <c r="P173" t="s">
        <v>546</v>
      </c>
      <c r="Q173" t="s">
        <v>538</v>
      </c>
      <c r="R173" t="s">
        <v>16</v>
      </c>
      <c r="S173">
        <v>70</v>
      </c>
      <c r="T173" t="s">
        <v>32</v>
      </c>
      <c r="U173" t="s">
        <v>16</v>
      </c>
      <c r="V173" t="s">
        <v>6282</v>
      </c>
      <c r="W173" t="s">
        <v>189</v>
      </c>
      <c r="X173" t="s">
        <v>189</v>
      </c>
      <c r="Y173" t="s">
        <v>1925</v>
      </c>
      <c r="Z173" t="s">
        <v>16</v>
      </c>
      <c r="AA173" t="s">
        <v>16</v>
      </c>
      <c r="AB173" t="s">
        <v>16</v>
      </c>
      <c r="AC173" t="s">
        <v>6307</v>
      </c>
      <c r="AD173" t="s">
        <v>773</v>
      </c>
      <c r="AE173" t="s">
        <v>440</v>
      </c>
      <c r="AF173" t="s">
        <v>1926</v>
      </c>
      <c r="AG173" t="s">
        <v>96</v>
      </c>
      <c r="AH173" t="s">
        <v>541</v>
      </c>
      <c r="AI173" t="s">
        <v>16</v>
      </c>
      <c r="AJ173" t="s">
        <v>16</v>
      </c>
      <c r="AK173" t="s">
        <v>16</v>
      </c>
      <c r="AL173">
        <v>3000</v>
      </c>
      <c r="AM173">
        <v>3</v>
      </c>
      <c r="AN173">
        <v>19.46</v>
      </c>
      <c r="AO173">
        <v>23.437999999999999</v>
      </c>
      <c r="AP173" t="s">
        <v>184</v>
      </c>
      <c r="AQ173" t="s">
        <v>6744</v>
      </c>
      <c r="AR173" t="s">
        <v>16</v>
      </c>
      <c r="AS173" t="s">
        <v>32</v>
      </c>
      <c r="AT173" t="s">
        <v>4840</v>
      </c>
      <c r="AU173" t="s">
        <v>6824</v>
      </c>
      <c r="AV173" t="s">
        <v>10431</v>
      </c>
      <c r="AW173" t="s">
        <v>11459</v>
      </c>
      <c r="AX173" t="s">
        <v>6028</v>
      </c>
      <c r="AY173" t="s">
        <v>4723</v>
      </c>
      <c r="AZ173" t="s">
        <v>774</v>
      </c>
      <c r="BA173" t="s">
        <v>771</v>
      </c>
      <c r="BB173" t="s">
        <v>10498</v>
      </c>
      <c r="BC173" t="s">
        <v>4465</v>
      </c>
      <c r="BD173" t="s">
        <v>4501</v>
      </c>
      <c r="BE173" t="s">
        <v>4727</v>
      </c>
      <c r="BF173" t="s">
        <v>4496</v>
      </c>
      <c r="BG173" t="s">
        <v>9483</v>
      </c>
      <c r="BH173" t="s">
        <v>189</v>
      </c>
      <c r="BI173" t="s">
        <v>189</v>
      </c>
      <c r="BJ173">
        <v>100</v>
      </c>
      <c r="BK173" t="s">
        <v>6282</v>
      </c>
      <c r="BL173" s="7">
        <v>44433</v>
      </c>
      <c r="BM173" s="7">
        <v>44617</v>
      </c>
      <c r="BN173" t="s">
        <v>6240</v>
      </c>
      <c r="BO173" t="s">
        <v>189</v>
      </c>
      <c r="BP173" t="s">
        <v>16</v>
      </c>
      <c r="BQ173" t="s">
        <v>189</v>
      </c>
      <c r="BR173" s="7">
        <v>45529</v>
      </c>
      <c r="BS173" t="s">
        <v>2414</v>
      </c>
      <c r="BT173" t="s">
        <v>4285</v>
      </c>
      <c r="BU173" t="s">
        <v>189</v>
      </c>
      <c r="BV173" t="s">
        <v>189</v>
      </c>
      <c r="BW173" t="s">
        <v>189</v>
      </c>
      <c r="BX173" t="s">
        <v>16</v>
      </c>
      <c r="BY173" t="s">
        <v>189</v>
      </c>
      <c r="BZ173" t="s">
        <v>189</v>
      </c>
      <c r="CA173" t="s">
        <v>189</v>
      </c>
      <c r="CB173" t="s">
        <v>189</v>
      </c>
      <c r="CC173" t="s">
        <v>189</v>
      </c>
      <c r="CD173" t="s">
        <v>189</v>
      </c>
      <c r="CE173" t="s">
        <v>189</v>
      </c>
      <c r="CF173" t="s">
        <v>16</v>
      </c>
      <c r="CG173" t="s">
        <v>16</v>
      </c>
      <c r="CH173" t="s">
        <v>4919</v>
      </c>
      <c r="CI173">
        <v>1</v>
      </c>
      <c r="CJ173">
        <v>1</v>
      </c>
      <c r="CK173">
        <v>1</v>
      </c>
      <c r="CL173" t="s">
        <v>189</v>
      </c>
      <c r="CM173">
        <v>21100</v>
      </c>
      <c r="CN173" t="s">
        <v>16</v>
      </c>
      <c r="CO173" t="s">
        <v>772</v>
      </c>
      <c r="CP173" t="s">
        <v>16</v>
      </c>
      <c r="CQ173" t="s">
        <v>189</v>
      </c>
      <c r="CR173" t="s">
        <v>189</v>
      </c>
      <c r="CS173" s="7"/>
      <c r="CT173" s="7">
        <v>44426</v>
      </c>
      <c r="CU173" t="s">
        <v>17</v>
      </c>
      <c r="CV173" t="s">
        <v>6745</v>
      </c>
      <c r="CW173" t="s">
        <v>6307</v>
      </c>
      <c r="CX173" t="s">
        <v>189</v>
      </c>
      <c r="CY173" t="s">
        <v>6307</v>
      </c>
      <c r="CZ173" t="s">
        <v>189</v>
      </c>
      <c r="DA173">
        <v>2021</v>
      </c>
      <c r="DB173" s="139">
        <v>44426</v>
      </c>
      <c r="DC173">
        <v>8</v>
      </c>
      <c r="DD173">
        <v>34</v>
      </c>
      <c r="DE173" s="139">
        <v>44424</v>
      </c>
      <c r="DF173" t="s">
        <v>11957</v>
      </c>
      <c r="DG173" t="s">
        <v>11875</v>
      </c>
      <c r="DH173" t="s">
        <v>6030</v>
      </c>
      <c r="DI173" t="s">
        <v>9874</v>
      </c>
      <c r="DJ173" t="s">
        <v>6730</v>
      </c>
      <c r="DK173" t="s">
        <v>252</v>
      </c>
      <c r="DL173" t="s">
        <v>9800</v>
      </c>
      <c r="DM173" t="s">
        <v>773</v>
      </c>
      <c r="DN173" t="s">
        <v>16</v>
      </c>
      <c r="DO173" t="s">
        <v>2051</v>
      </c>
      <c r="DP173" t="s">
        <v>16</v>
      </c>
      <c r="DQ173" t="s">
        <v>8684</v>
      </c>
      <c r="DR173" t="s">
        <v>10503</v>
      </c>
      <c r="DS173" t="s">
        <v>8685</v>
      </c>
      <c r="DT173" t="s">
        <v>11963</v>
      </c>
      <c r="EC173" s="66"/>
    </row>
    <row r="174" spans="1:133" x14ac:dyDescent="0.25">
      <c r="A174">
        <v>297</v>
      </c>
      <c r="B174" s="7">
        <v>44420</v>
      </c>
      <c r="C174" t="s">
        <v>189</v>
      </c>
      <c r="D174" t="s">
        <v>189</v>
      </c>
      <c r="E174" t="s">
        <v>784</v>
      </c>
      <c r="F174" t="s">
        <v>199</v>
      </c>
      <c r="G174" t="s">
        <v>354</v>
      </c>
      <c r="H174" t="s">
        <v>1880</v>
      </c>
      <c r="I174">
        <v>1</v>
      </c>
      <c r="J174" t="s">
        <v>98</v>
      </c>
      <c r="K174" t="s">
        <v>154</v>
      </c>
      <c r="L174" t="s">
        <v>100</v>
      </c>
      <c r="M174">
        <v>7</v>
      </c>
      <c r="N174" t="s">
        <v>104</v>
      </c>
      <c r="O174" t="s">
        <v>545</v>
      </c>
      <c r="P174" t="s">
        <v>785</v>
      </c>
      <c r="Q174" t="s">
        <v>545</v>
      </c>
      <c r="R174" t="s">
        <v>16</v>
      </c>
      <c r="S174">
        <v>60</v>
      </c>
      <c r="T174" t="s">
        <v>15</v>
      </c>
      <c r="U174" t="s">
        <v>16</v>
      </c>
      <c r="V174" t="s">
        <v>6282</v>
      </c>
      <c r="W174" t="s">
        <v>189</v>
      </c>
      <c r="X174" t="s">
        <v>189</v>
      </c>
      <c r="Y174" t="s">
        <v>4341</v>
      </c>
      <c r="Z174" t="s">
        <v>411</v>
      </c>
      <c r="AA174" t="s">
        <v>16</v>
      </c>
      <c r="AB174" t="s">
        <v>16</v>
      </c>
      <c r="AC174" t="s">
        <v>6310</v>
      </c>
      <c r="AD174" t="s">
        <v>786</v>
      </c>
      <c r="AE174" t="s">
        <v>154</v>
      </c>
      <c r="AF174" t="s">
        <v>1929</v>
      </c>
      <c r="AG174" t="s">
        <v>27</v>
      </c>
      <c r="AH174" t="s">
        <v>207</v>
      </c>
      <c r="AI174" t="s">
        <v>16</v>
      </c>
      <c r="AJ174" t="s">
        <v>16</v>
      </c>
      <c r="AK174" t="s">
        <v>16</v>
      </c>
      <c r="AL174">
        <v>195500</v>
      </c>
      <c r="AM174">
        <v>7</v>
      </c>
      <c r="AN174">
        <v>45.35</v>
      </c>
      <c r="AO174">
        <v>54.264000000000003</v>
      </c>
      <c r="AP174" t="s">
        <v>184</v>
      </c>
      <c r="AQ174" t="s">
        <v>6744</v>
      </c>
      <c r="AR174" t="s">
        <v>202</v>
      </c>
      <c r="AS174" t="s">
        <v>15</v>
      </c>
      <c r="AT174" t="s">
        <v>4840</v>
      </c>
      <c r="AU174" t="s">
        <v>9913</v>
      </c>
      <c r="AV174" t="s">
        <v>10431</v>
      </c>
      <c r="AW174" t="s">
        <v>11459</v>
      </c>
      <c r="AX174" t="s">
        <v>6028</v>
      </c>
      <c r="AY174" t="s">
        <v>4723</v>
      </c>
      <c r="AZ174" t="s">
        <v>787</v>
      </c>
      <c r="BA174" t="s">
        <v>783</v>
      </c>
      <c r="BB174" t="s">
        <v>10498</v>
      </c>
      <c r="BC174" t="s">
        <v>4465</v>
      </c>
      <c r="BD174" t="s">
        <v>4530</v>
      </c>
      <c r="BE174" t="s">
        <v>4730</v>
      </c>
      <c r="BF174" t="s">
        <v>4497</v>
      </c>
      <c r="BG174" t="s">
        <v>9484</v>
      </c>
      <c r="BH174" t="s">
        <v>189</v>
      </c>
      <c r="BI174" t="s">
        <v>189</v>
      </c>
      <c r="BJ174">
        <v>100</v>
      </c>
      <c r="BK174" t="s">
        <v>6282</v>
      </c>
      <c r="BL174" s="7">
        <v>44427</v>
      </c>
      <c r="BM174" s="7">
        <v>44611</v>
      </c>
      <c r="BN174" t="s">
        <v>6241</v>
      </c>
      <c r="BO174" t="s">
        <v>189</v>
      </c>
      <c r="BP174" t="s">
        <v>16</v>
      </c>
      <c r="BQ174" t="s">
        <v>189</v>
      </c>
      <c r="BR174" s="7">
        <v>46253</v>
      </c>
      <c r="BS174" t="s">
        <v>2414</v>
      </c>
      <c r="BT174" t="s">
        <v>4380</v>
      </c>
      <c r="BU174" t="s">
        <v>2428</v>
      </c>
      <c r="BV174" t="s">
        <v>189</v>
      </c>
      <c r="BW174" t="s">
        <v>189</v>
      </c>
      <c r="BX174" t="s">
        <v>16</v>
      </c>
      <c r="BY174" t="s">
        <v>189</v>
      </c>
      <c r="BZ174" t="s">
        <v>8686</v>
      </c>
      <c r="CA174" t="s">
        <v>189</v>
      </c>
      <c r="CB174" t="s">
        <v>189</v>
      </c>
      <c r="CC174" t="s">
        <v>189</v>
      </c>
      <c r="CD174" t="s">
        <v>189</v>
      </c>
      <c r="CE174" t="s">
        <v>189</v>
      </c>
      <c r="CF174" t="s">
        <v>181</v>
      </c>
      <c r="CG174" t="s">
        <v>16</v>
      </c>
      <c r="CH174" t="s">
        <v>4923</v>
      </c>
      <c r="CI174">
        <v>1</v>
      </c>
      <c r="CJ174">
        <v>1</v>
      </c>
      <c r="CK174">
        <v>1</v>
      </c>
      <c r="CL174" t="s">
        <v>189</v>
      </c>
      <c r="CM174">
        <v>21097</v>
      </c>
      <c r="CN174" t="s">
        <v>16</v>
      </c>
      <c r="CO174" t="s">
        <v>98</v>
      </c>
      <c r="CP174" t="s">
        <v>16</v>
      </c>
      <c r="CQ174" t="s">
        <v>189</v>
      </c>
      <c r="CR174" t="s">
        <v>185</v>
      </c>
      <c r="CS174" s="7"/>
      <c r="CT174" s="7">
        <v>42459</v>
      </c>
      <c r="CU174" t="s">
        <v>17</v>
      </c>
      <c r="CV174" t="s">
        <v>17</v>
      </c>
      <c r="CW174" t="s">
        <v>6307</v>
      </c>
      <c r="CX174" t="s">
        <v>189</v>
      </c>
      <c r="CY174" t="s">
        <v>6307</v>
      </c>
      <c r="CZ174" t="s">
        <v>189</v>
      </c>
      <c r="DA174">
        <v>2021</v>
      </c>
      <c r="DB174" s="139">
        <v>44420</v>
      </c>
      <c r="DC174">
        <v>8</v>
      </c>
      <c r="DD174">
        <v>33</v>
      </c>
      <c r="DE174" s="139">
        <v>44417</v>
      </c>
      <c r="DF174" t="s">
        <v>11964</v>
      </c>
      <c r="DG174" t="s">
        <v>11875</v>
      </c>
      <c r="DH174" t="s">
        <v>6031</v>
      </c>
      <c r="DI174" t="s">
        <v>9912</v>
      </c>
      <c r="DJ174" t="s">
        <v>6730</v>
      </c>
      <c r="DK174" t="s">
        <v>252</v>
      </c>
      <c r="DL174" t="s">
        <v>9800</v>
      </c>
      <c r="DM174" t="s">
        <v>16</v>
      </c>
      <c r="DN174" t="s">
        <v>16</v>
      </c>
      <c r="DO174" t="s">
        <v>2051</v>
      </c>
      <c r="DP174" t="s">
        <v>16</v>
      </c>
      <c r="DQ174" t="s">
        <v>8687</v>
      </c>
      <c r="DR174" t="s">
        <v>10504</v>
      </c>
      <c r="DS174" t="s">
        <v>8688</v>
      </c>
      <c r="DT174" t="s">
        <v>11965</v>
      </c>
      <c r="EC174" s="66"/>
    </row>
    <row r="175" spans="1:133" x14ac:dyDescent="0.25">
      <c r="A175">
        <v>296</v>
      </c>
      <c r="B175" s="7">
        <v>44419</v>
      </c>
      <c r="C175" t="s">
        <v>189</v>
      </c>
      <c r="D175" t="s">
        <v>189</v>
      </c>
      <c r="E175" t="s">
        <v>426</v>
      </c>
      <c r="F175" t="s">
        <v>199</v>
      </c>
      <c r="G175" t="s">
        <v>354</v>
      </c>
      <c r="H175" t="s">
        <v>1880</v>
      </c>
      <c r="I175">
        <v>1</v>
      </c>
      <c r="J175" t="s">
        <v>427</v>
      </c>
      <c r="K175" t="s">
        <v>106</v>
      </c>
      <c r="L175" t="s">
        <v>100</v>
      </c>
      <c r="M175">
        <v>2.5</v>
      </c>
      <c r="N175" t="s">
        <v>604</v>
      </c>
      <c r="O175" t="s">
        <v>428</v>
      </c>
      <c r="P175" t="s">
        <v>146</v>
      </c>
      <c r="Q175" t="s">
        <v>428</v>
      </c>
      <c r="R175" t="s">
        <v>16</v>
      </c>
      <c r="S175">
        <v>25</v>
      </c>
      <c r="T175" t="s">
        <v>32</v>
      </c>
      <c r="U175" t="s">
        <v>9804</v>
      </c>
      <c r="V175" t="s">
        <v>6282</v>
      </c>
      <c r="W175" t="s">
        <v>10347</v>
      </c>
      <c r="X175" t="s">
        <v>189</v>
      </c>
      <c r="Y175" t="s">
        <v>4341</v>
      </c>
      <c r="Z175" t="s">
        <v>16</v>
      </c>
      <c r="AA175" t="s">
        <v>16</v>
      </c>
      <c r="AB175" t="s">
        <v>16</v>
      </c>
      <c r="AC175" t="s">
        <v>6310</v>
      </c>
      <c r="AD175" t="s">
        <v>429</v>
      </c>
      <c r="AE175" t="s">
        <v>107</v>
      </c>
      <c r="AF175" t="s">
        <v>1926</v>
      </c>
      <c r="AG175" t="s">
        <v>67</v>
      </c>
      <c r="AH175" t="s">
        <v>430</v>
      </c>
      <c r="AI175" t="s">
        <v>16</v>
      </c>
      <c r="AJ175" t="s">
        <v>16</v>
      </c>
      <c r="AK175" t="s">
        <v>16</v>
      </c>
      <c r="AL175">
        <v>35000</v>
      </c>
      <c r="AM175">
        <v>2.5</v>
      </c>
      <c r="AN175">
        <v>16.2</v>
      </c>
      <c r="AO175">
        <v>19.38</v>
      </c>
      <c r="AP175" t="s">
        <v>184</v>
      </c>
      <c r="AQ175" t="s">
        <v>6744</v>
      </c>
      <c r="AR175" t="s">
        <v>16</v>
      </c>
      <c r="AS175" t="s">
        <v>32</v>
      </c>
      <c r="AT175" t="s">
        <v>4840</v>
      </c>
      <c r="AU175" t="s">
        <v>6824</v>
      </c>
      <c r="AV175" t="s">
        <v>10431</v>
      </c>
      <c r="AW175" t="s">
        <v>11459</v>
      </c>
      <c r="AX175" t="s">
        <v>6028</v>
      </c>
      <c r="AY175" t="s">
        <v>4723</v>
      </c>
      <c r="AZ175" t="s">
        <v>431</v>
      </c>
      <c r="BA175" t="s">
        <v>794</v>
      </c>
      <c r="BB175" t="s">
        <v>10498</v>
      </c>
      <c r="BC175" t="s">
        <v>9804</v>
      </c>
      <c r="BD175" t="s">
        <v>4518</v>
      </c>
      <c r="BE175" t="s">
        <v>5533</v>
      </c>
      <c r="BF175" t="s">
        <v>4497</v>
      </c>
      <c r="BG175" t="s">
        <v>9485</v>
      </c>
      <c r="BH175" t="s">
        <v>189</v>
      </c>
      <c r="BI175" t="s">
        <v>189</v>
      </c>
      <c r="BJ175">
        <v>100</v>
      </c>
      <c r="BK175" t="s">
        <v>6282</v>
      </c>
      <c r="BL175" s="7">
        <v>44426</v>
      </c>
      <c r="BM175" s="7">
        <v>44610</v>
      </c>
      <c r="BN175" t="s">
        <v>6240</v>
      </c>
      <c r="BO175" t="s">
        <v>189</v>
      </c>
      <c r="BP175" t="s">
        <v>16</v>
      </c>
      <c r="BQ175" t="s">
        <v>189</v>
      </c>
      <c r="BR175" s="7">
        <v>45491</v>
      </c>
      <c r="BS175" t="s">
        <v>2414</v>
      </c>
      <c r="BT175" t="s">
        <v>3582</v>
      </c>
      <c r="BU175" t="s">
        <v>3583</v>
      </c>
      <c r="BV175" t="s">
        <v>189</v>
      </c>
      <c r="BW175" t="s">
        <v>189</v>
      </c>
      <c r="BX175" t="s">
        <v>16</v>
      </c>
      <c r="BY175" t="s">
        <v>189</v>
      </c>
      <c r="BZ175" t="s">
        <v>189</v>
      </c>
      <c r="CA175" t="s">
        <v>189</v>
      </c>
      <c r="CB175" t="s">
        <v>189</v>
      </c>
      <c r="CC175" t="s">
        <v>189</v>
      </c>
      <c r="CD175" t="s">
        <v>189</v>
      </c>
      <c r="CE175" t="s">
        <v>189</v>
      </c>
      <c r="CF175" t="s">
        <v>199</v>
      </c>
      <c r="CG175" t="s">
        <v>16</v>
      </c>
      <c r="CH175" t="s">
        <v>4925</v>
      </c>
      <c r="CI175">
        <v>1</v>
      </c>
      <c r="CJ175">
        <v>1</v>
      </c>
      <c r="CK175">
        <v>1</v>
      </c>
      <c r="CL175" t="s">
        <v>189</v>
      </c>
      <c r="CM175">
        <v>21096</v>
      </c>
      <c r="CN175" t="s">
        <v>16</v>
      </c>
      <c r="CO175" t="s">
        <v>427</v>
      </c>
      <c r="CP175" t="s">
        <v>16</v>
      </c>
      <c r="CQ175" t="s">
        <v>189</v>
      </c>
      <c r="CR175" t="s">
        <v>189</v>
      </c>
      <c r="CS175" s="7"/>
      <c r="CT175" s="7">
        <v>41801</v>
      </c>
      <c r="CU175" t="s">
        <v>17</v>
      </c>
      <c r="CV175" t="s">
        <v>6745</v>
      </c>
      <c r="CW175" t="s">
        <v>6307</v>
      </c>
      <c r="CX175" t="s">
        <v>189</v>
      </c>
      <c r="CY175" t="s">
        <v>6307</v>
      </c>
      <c r="CZ175" t="s">
        <v>189</v>
      </c>
      <c r="DA175">
        <v>2021</v>
      </c>
      <c r="DB175" s="139">
        <v>44419</v>
      </c>
      <c r="DC175">
        <v>8</v>
      </c>
      <c r="DD175">
        <v>33</v>
      </c>
      <c r="DE175" s="139">
        <v>44417</v>
      </c>
      <c r="DF175" t="s">
        <v>11964</v>
      </c>
      <c r="DG175" t="s">
        <v>11875</v>
      </c>
      <c r="DH175" t="s">
        <v>6031</v>
      </c>
      <c r="DI175" t="s">
        <v>10114</v>
      </c>
      <c r="DJ175" t="s">
        <v>6730</v>
      </c>
      <c r="DK175" t="s">
        <v>252</v>
      </c>
      <c r="DL175" t="s">
        <v>9800</v>
      </c>
      <c r="DM175" t="s">
        <v>429</v>
      </c>
      <c r="DN175" t="s">
        <v>16</v>
      </c>
      <c r="DO175" t="s">
        <v>2051</v>
      </c>
      <c r="DP175" t="s">
        <v>16</v>
      </c>
      <c r="DQ175" t="s">
        <v>8689</v>
      </c>
      <c r="DR175" t="s">
        <v>10505</v>
      </c>
      <c r="DS175" t="s">
        <v>8690</v>
      </c>
      <c r="DT175" t="s">
        <v>11966</v>
      </c>
      <c r="EC175" s="66"/>
    </row>
    <row r="176" spans="1:133" x14ac:dyDescent="0.25">
      <c r="A176">
        <v>295</v>
      </c>
      <c r="B176" s="7">
        <v>44419</v>
      </c>
      <c r="C176" t="s">
        <v>189</v>
      </c>
      <c r="D176" t="s">
        <v>189</v>
      </c>
      <c r="E176" t="s">
        <v>790</v>
      </c>
      <c r="F176" t="s">
        <v>181</v>
      </c>
      <c r="G176" t="s">
        <v>354</v>
      </c>
      <c r="H176" t="s">
        <v>1880</v>
      </c>
      <c r="I176">
        <v>1</v>
      </c>
      <c r="J176" t="s">
        <v>791</v>
      </c>
      <c r="K176" t="s">
        <v>440</v>
      </c>
      <c r="L176" t="s">
        <v>100</v>
      </c>
      <c r="M176">
        <v>5</v>
      </c>
      <c r="N176" t="s">
        <v>104</v>
      </c>
      <c r="O176" t="s">
        <v>770</v>
      </c>
      <c r="P176" t="s">
        <v>690</v>
      </c>
      <c r="Q176" t="s">
        <v>770</v>
      </c>
      <c r="R176" t="s">
        <v>16</v>
      </c>
      <c r="S176">
        <v>50</v>
      </c>
      <c r="T176" t="s">
        <v>568</v>
      </c>
      <c r="U176" t="s">
        <v>16</v>
      </c>
      <c r="V176" t="s">
        <v>6290</v>
      </c>
      <c r="W176" t="s">
        <v>189</v>
      </c>
      <c r="X176" t="s">
        <v>189</v>
      </c>
      <c r="Y176" t="s">
        <v>4341</v>
      </c>
      <c r="Z176" t="s">
        <v>16</v>
      </c>
      <c r="AA176" t="s">
        <v>16</v>
      </c>
      <c r="AB176" t="s">
        <v>16</v>
      </c>
      <c r="AC176" t="s">
        <v>6310</v>
      </c>
      <c r="AD176" t="s">
        <v>792</v>
      </c>
      <c r="AE176" t="s">
        <v>11</v>
      </c>
      <c r="AF176" t="s">
        <v>1926</v>
      </c>
      <c r="AG176" t="s">
        <v>52</v>
      </c>
      <c r="AH176" t="s">
        <v>16</v>
      </c>
      <c r="AI176" t="s">
        <v>16</v>
      </c>
      <c r="AJ176" t="s">
        <v>16</v>
      </c>
      <c r="AK176" t="s">
        <v>16</v>
      </c>
      <c r="AL176">
        <v>20400</v>
      </c>
      <c r="AM176">
        <v>5</v>
      </c>
      <c r="AN176">
        <v>32.4</v>
      </c>
      <c r="AO176">
        <v>38.76</v>
      </c>
      <c r="AP176" t="s">
        <v>184</v>
      </c>
      <c r="AQ176" t="s">
        <v>6744</v>
      </c>
      <c r="AR176" t="s">
        <v>9667</v>
      </c>
      <c r="AS176" t="s">
        <v>87</v>
      </c>
      <c r="AT176" t="s">
        <v>4840</v>
      </c>
      <c r="AU176" t="s">
        <v>6826</v>
      </c>
      <c r="AV176" t="s">
        <v>10431</v>
      </c>
      <c r="AW176" t="s">
        <v>11459</v>
      </c>
      <c r="AX176" t="s">
        <v>6028</v>
      </c>
      <c r="AY176" t="s">
        <v>4723</v>
      </c>
      <c r="AZ176" t="s">
        <v>793</v>
      </c>
      <c r="BA176" t="s">
        <v>788</v>
      </c>
      <c r="BB176" t="s">
        <v>10498</v>
      </c>
      <c r="BC176" t="s">
        <v>4465</v>
      </c>
      <c r="BD176" t="s">
        <v>4517</v>
      </c>
      <c r="BE176" t="s">
        <v>4730</v>
      </c>
      <c r="BF176" t="s">
        <v>4496</v>
      </c>
      <c r="BG176" t="s">
        <v>9486</v>
      </c>
      <c r="BH176" t="s">
        <v>189</v>
      </c>
      <c r="BI176" t="s">
        <v>189</v>
      </c>
      <c r="BJ176">
        <v>100</v>
      </c>
      <c r="BK176" t="s">
        <v>1048</v>
      </c>
      <c r="BL176" s="7">
        <v>44426</v>
      </c>
      <c r="BM176" s="7">
        <v>44610</v>
      </c>
      <c r="BN176" t="s">
        <v>6240</v>
      </c>
      <c r="BO176" t="s">
        <v>189</v>
      </c>
      <c r="BP176" t="s">
        <v>16</v>
      </c>
      <c r="BQ176" t="s">
        <v>189</v>
      </c>
      <c r="BR176" s="7">
        <v>46252</v>
      </c>
      <c r="BS176" t="s">
        <v>2414</v>
      </c>
      <c r="BT176" t="s">
        <v>789</v>
      </c>
      <c r="BU176" t="s">
        <v>2435</v>
      </c>
      <c r="BV176" t="s">
        <v>189</v>
      </c>
      <c r="BW176" t="s">
        <v>189</v>
      </c>
      <c r="BX176" t="s">
        <v>16</v>
      </c>
      <c r="BY176" t="s">
        <v>189</v>
      </c>
      <c r="BZ176" t="s">
        <v>7972</v>
      </c>
      <c r="CA176" t="s">
        <v>189</v>
      </c>
      <c r="CB176" t="s">
        <v>189</v>
      </c>
      <c r="CC176" t="s">
        <v>189</v>
      </c>
      <c r="CD176" t="s">
        <v>189</v>
      </c>
      <c r="CE176" t="s">
        <v>189</v>
      </c>
      <c r="CF176" t="s">
        <v>181</v>
      </c>
      <c r="CG176" t="s">
        <v>16</v>
      </c>
      <c r="CH176" t="s">
        <v>4717</v>
      </c>
      <c r="CI176">
        <v>1</v>
      </c>
      <c r="CJ176">
        <v>1</v>
      </c>
      <c r="CK176">
        <v>1</v>
      </c>
      <c r="CL176" t="s">
        <v>189</v>
      </c>
      <c r="CM176">
        <v>21095</v>
      </c>
      <c r="CN176" t="s">
        <v>16</v>
      </c>
      <c r="CO176" t="s">
        <v>791</v>
      </c>
      <c r="CP176" t="s">
        <v>16</v>
      </c>
      <c r="CQ176" t="s">
        <v>189</v>
      </c>
      <c r="CR176" t="s">
        <v>414</v>
      </c>
      <c r="CS176" s="7"/>
      <c r="CT176" s="7">
        <v>41841</v>
      </c>
      <c r="CU176" t="s">
        <v>17</v>
      </c>
      <c r="CV176" t="s">
        <v>17</v>
      </c>
      <c r="CW176" t="s">
        <v>6307</v>
      </c>
      <c r="CX176" t="s">
        <v>189</v>
      </c>
      <c r="CY176" t="s">
        <v>6307</v>
      </c>
      <c r="CZ176" t="s">
        <v>189</v>
      </c>
      <c r="DA176">
        <v>2021</v>
      </c>
      <c r="DB176" s="139">
        <v>44419</v>
      </c>
      <c r="DC176">
        <v>8</v>
      </c>
      <c r="DD176">
        <v>33</v>
      </c>
      <c r="DE176" s="139">
        <v>44417</v>
      </c>
      <c r="DF176" t="s">
        <v>11964</v>
      </c>
      <c r="DG176" t="s">
        <v>11875</v>
      </c>
      <c r="DH176" t="s">
        <v>6031</v>
      </c>
      <c r="DI176" t="s">
        <v>9912</v>
      </c>
      <c r="DJ176" t="s">
        <v>6730</v>
      </c>
      <c r="DK176" t="s">
        <v>188</v>
      </c>
      <c r="DL176" t="s">
        <v>16</v>
      </c>
      <c r="DM176" t="s">
        <v>4924</v>
      </c>
      <c r="DN176" t="s">
        <v>792</v>
      </c>
      <c r="DO176" t="s">
        <v>2051</v>
      </c>
      <c r="DP176" t="s">
        <v>16</v>
      </c>
      <c r="DQ176" t="s">
        <v>8691</v>
      </c>
      <c r="DR176" t="s">
        <v>10505</v>
      </c>
      <c r="DS176" t="s">
        <v>8692</v>
      </c>
      <c r="DT176" t="s">
        <v>11967</v>
      </c>
      <c r="EC176" s="66"/>
    </row>
    <row r="177" spans="1:133" x14ac:dyDescent="0.25">
      <c r="A177">
        <v>294</v>
      </c>
      <c r="B177" s="7">
        <v>44413</v>
      </c>
      <c r="C177" t="s">
        <v>9887</v>
      </c>
      <c r="D177" t="s">
        <v>189</v>
      </c>
      <c r="E177" t="s">
        <v>4286</v>
      </c>
      <c r="F177" t="s">
        <v>199</v>
      </c>
      <c r="G177" t="s">
        <v>354</v>
      </c>
      <c r="H177" t="s">
        <v>1881</v>
      </c>
      <c r="I177">
        <v>2</v>
      </c>
      <c r="J177" t="s">
        <v>802</v>
      </c>
      <c r="K177" t="s">
        <v>1997</v>
      </c>
      <c r="L177" t="s">
        <v>100</v>
      </c>
      <c r="M177">
        <v>4.8</v>
      </c>
      <c r="N177" t="s">
        <v>13</v>
      </c>
      <c r="O177" t="s">
        <v>49</v>
      </c>
      <c r="P177" t="s">
        <v>374</v>
      </c>
      <c r="Q177" t="s">
        <v>48</v>
      </c>
      <c r="R177" t="s">
        <v>16</v>
      </c>
      <c r="S177">
        <v>60</v>
      </c>
      <c r="T177" t="s">
        <v>568</v>
      </c>
      <c r="U177" t="s">
        <v>4345</v>
      </c>
      <c r="V177" t="s">
        <v>6282</v>
      </c>
      <c r="W177" t="s">
        <v>189</v>
      </c>
      <c r="X177" t="s">
        <v>189</v>
      </c>
      <c r="Y177" t="s">
        <v>1925</v>
      </c>
      <c r="Z177" t="s">
        <v>16</v>
      </c>
      <c r="AA177" t="s">
        <v>16</v>
      </c>
      <c r="AB177" t="s">
        <v>16</v>
      </c>
      <c r="AC177" t="s">
        <v>6310</v>
      </c>
      <c r="AD177" t="s">
        <v>803</v>
      </c>
      <c r="AE177" t="s">
        <v>1997</v>
      </c>
      <c r="AF177" t="s">
        <v>1926</v>
      </c>
      <c r="AG177" t="s">
        <v>67</v>
      </c>
      <c r="AH177" t="s">
        <v>485</v>
      </c>
      <c r="AI177" t="s">
        <v>16</v>
      </c>
      <c r="AJ177" t="s">
        <v>16</v>
      </c>
      <c r="AK177" t="s">
        <v>16</v>
      </c>
      <c r="AL177">
        <v>64388</v>
      </c>
      <c r="AM177">
        <v>4.8</v>
      </c>
      <c r="AN177">
        <v>31.02</v>
      </c>
      <c r="AO177">
        <v>37.209000000000003</v>
      </c>
      <c r="AP177" t="s">
        <v>301</v>
      </c>
      <c r="AQ177" t="s">
        <v>1937</v>
      </c>
      <c r="AR177" t="s">
        <v>16</v>
      </c>
      <c r="AS177" t="s">
        <v>87</v>
      </c>
      <c r="AT177" t="s">
        <v>9978</v>
      </c>
      <c r="AU177" t="s">
        <v>6826</v>
      </c>
      <c r="AV177" t="s">
        <v>10431</v>
      </c>
      <c r="AW177" t="s">
        <v>11459</v>
      </c>
      <c r="AX177" t="s">
        <v>6028</v>
      </c>
      <c r="AY177" t="s">
        <v>16</v>
      </c>
      <c r="AZ177" t="s">
        <v>804</v>
      </c>
      <c r="BA177" t="s">
        <v>801</v>
      </c>
      <c r="BB177" t="s">
        <v>10498</v>
      </c>
      <c r="BC177" t="s">
        <v>4345</v>
      </c>
      <c r="BD177" t="s">
        <v>4533</v>
      </c>
      <c r="BE177" t="s">
        <v>4727</v>
      </c>
      <c r="BF177" t="s">
        <v>4497</v>
      </c>
      <c r="BG177" t="s">
        <v>9487</v>
      </c>
      <c r="BH177" t="s">
        <v>189</v>
      </c>
      <c r="BI177" t="s">
        <v>189</v>
      </c>
      <c r="BJ177">
        <v>99.861999999999995</v>
      </c>
      <c r="BK177" t="s">
        <v>6282</v>
      </c>
      <c r="BL177" s="7">
        <v>44420</v>
      </c>
      <c r="BM177" s="7">
        <v>44604</v>
      </c>
      <c r="BN177" t="s">
        <v>6242</v>
      </c>
      <c r="BO177" t="s">
        <v>189</v>
      </c>
      <c r="BP177" t="s">
        <v>16</v>
      </c>
      <c r="BQ177" t="s">
        <v>189</v>
      </c>
      <c r="BR177" s="7">
        <v>45516</v>
      </c>
      <c r="BS177" t="s">
        <v>2414</v>
      </c>
      <c r="BT177" t="s">
        <v>4286</v>
      </c>
      <c r="BU177" t="s">
        <v>189</v>
      </c>
      <c r="BV177" t="s">
        <v>189</v>
      </c>
      <c r="BW177" t="s">
        <v>189</v>
      </c>
      <c r="BX177" t="s">
        <v>16</v>
      </c>
      <c r="BY177" t="s">
        <v>189</v>
      </c>
      <c r="BZ177" t="s">
        <v>8693</v>
      </c>
      <c r="CA177" t="s">
        <v>189</v>
      </c>
      <c r="CB177" t="s">
        <v>189</v>
      </c>
      <c r="CC177" t="s">
        <v>189</v>
      </c>
      <c r="CD177" t="s">
        <v>189</v>
      </c>
      <c r="CE177" t="s">
        <v>189</v>
      </c>
      <c r="CF177" t="s">
        <v>16</v>
      </c>
      <c r="CG177" t="s">
        <v>16</v>
      </c>
      <c r="CH177" t="s">
        <v>4927</v>
      </c>
      <c r="CI177">
        <v>1</v>
      </c>
      <c r="CJ177">
        <v>1</v>
      </c>
      <c r="CK177">
        <v>1</v>
      </c>
      <c r="CL177" t="s">
        <v>189</v>
      </c>
      <c r="CM177">
        <v>21094</v>
      </c>
      <c r="CN177" t="s">
        <v>16</v>
      </c>
      <c r="CO177" t="s">
        <v>802</v>
      </c>
      <c r="CP177" t="s">
        <v>16</v>
      </c>
      <c r="CQ177" t="s">
        <v>189</v>
      </c>
      <c r="CR177" t="s">
        <v>16</v>
      </c>
      <c r="CS177" s="7"/>
      <c r="CT177" s="7">
        <v>41109</v>
      </c>
      <c r="CU177" t="s">
        <v>60</v>
      </c>
      <c r="CV177" t="s">
        <v>6745</v>
      </c>
      <c r="CW177" t="s">
        <v>6307</v>
      </c>
      <c r="CX177" t="s">
        <v>189</v>
      </c>
      <c r="CY177" t="s">
        <v>6307</v>
      </c>
      <c r="CZ177" t="s">
        <v>189</v>
      </c>
      <c r="DA177">
        <v>2021</v>
      </c>
      <c r="DB177" s="139">
        <v>44413</v>
      </c>
      <c r="DC177">
        <v>8</v>
      </c>
      <c r="DD177">
        <v>32</v>
      </c>
      <c r="DE177" s="139">
        <v>44410</v>
      </c>
      <c r="DF177" t="s">
        <v>11968</v>
      </c>
      <c r="DG177" t="s">
        <v>11875</v>
      </c>
      <c r="DH177" t="s">
        <v>6032</v>
      </c>
      <c r="DI177" t="s">
        <v>9874</v>
      </c>
      <c r="DJ177" t="s">
        <v>6730</v>
      </c>
      <c r="DK177" t="s">
        <v>241</v>
      </c>
      <c r="DL177" t="s">
        <v>16</v>
      </c>
      <c r="DM177" t="s">
        <v>4928</v>
      </c>
      <c r="DN177" t="s">
        <v>803</v>
      </c>
      <c r="DO177" t="s">
        <v>2051</v>
      </c>
      <c r="DP177" t="s">
        <v>9887</v>
      </c>
      <c r="DQ177" t="s">
        <v>8694</v>
      </c>
      <c r="DR177" t="s">
        <v>10506</v>
      </c>
      <c r="DS177" t="s">
        <v>8695</v>
      </c>
      <c r="DT177" t="s">
        <v>11969</v>
      </c>
      <c r="EC177" s="66"/>
    </row>
    <row r="178" spans="1:133" x14ac:dyDescent="0.25">
      <c r="A178">
        <v>293</v>
      </c>
      <c r="B178" s="7">
        <v>44413</v>
      </c>
      <c r="C178" t="s">
        <v>189</v>
      </c>
      <c r="D178" t="s">
        <v>189</v>
      </c>
      <c r="E178" t="s">
        <v>796</v>
      </c>
      <c r="F178" t="s">
        <v>181</v>
      </c>
      <c r="G178" t="s">
        <v>354</v>
      </c>
      <c r="H178" t="s">
        <v>1880</v>
      </c>
      <c r="I178">
        <v>1</v>
      </c>
      <c r="J178" t="s">
        <v>6870</v>
      </c>
      <c r="K178" t="s">
        <v>106</v>
      </c>
      <c r="L178" t="s">
        <v>100</v>
      </c>
      <c r="M178">
        <v>2</v>
      </c>
      <c r="N178" t="s">
        <v>13</v>
      </c>
      <c r="O178" t="s">
        <v>797</v>
      </c>
      <c r="P178" t="s">
        <v>798</v>
      </c>
      <c r="Q178" t="s">
        <v>797</v>
      </c>
      <c r="R178" t="s">
        <v>16</v>
      </c>
      <c r="S178">
        <v>50</v>
      </c>
      <c r="T178" t="s">
        <v>32</v>
      </c>
      <c r="U178" t="s">
        <v>16</v>
      </c>
      <c r="V178" t="s">
        <v>6282</v>
      </c>
      <c r="W178" t="s">
        <v>189</v>
      </c>
      <c r="X178" t="s">
        <v>189</v>
      </c>
      <c r="Y178" t="s">
        <v>1925</v>
      </c>
      <c r="Z178" t="s">
        <v>16</v>
      </c>
      <c r="AA178" t="s">
        <v>16</v>
      </c>
      <c r="AB178" t="s">
        <v>16</v>
      </c>
      <c r="AC178" t="s">
        <v>6310</v>
      </c>
      <c r="AD178" t="s">
        <v>799</v>
      </c>
      <c r="AE178" t="s">
        <v>106</v>
      </c>
      <c r="AF178" t="s">
        <v>1929</v>
      </c>
      <c r="AG178" t="s">
        <v>27</v>
      </c>
      <c r="AH178" t="s">
        <v>343</v>
      </c>
      <c r="AI178" t="s">
        <v>399</v>
      </c>
      <c r="AJ178" t="s">
        <v>16</v>
      </c>
      <c r="AK178" t="s">
        <v>16</v>
      </c>
      <c r="AL178">
        <v>0</v>
      </c>
      <c r="AM178">
        <v>2</v>
      </c>
      <c r="AN178">
        <v>12.92</v>
      </c>
      <c r="AO178">
        <v>15.504</v>
      </c>
      <c r="AP178" t="s">
        <v>184</v>
      </c>
      <c r="AQ178" t="s">
        <v>6744</v>
      </c>
      <c r="AR178" t="s">
        <v>9667</v>
      </c>
      <c r="AS178" t="s">
        <v>32</v>
      </c>
      <c r="AT178" t="s">
        <v>4840</v>
      </c>
      <c r="AU178" t="s">
        <v>9873</v>
      </c>
      <c r="AV178" t="s">
        <v>10431</v>
      </c>
      <c r="AW178" t="s">
        <v>11459</v>
      </c>
      <c r="AX178" t="s">
        <v>6028</v>
      </c>
      <c r="AY178" t="s">
        <v>4723</v>
      </c>
      <c r="AZ178" t="s">
        <v>800</v>
      </c>
      <c r="BA178" t="s">
        <v>795</v>
      </c>
      <c r="BB178" t="s">
        <v>10498</v>
      </c>
      <c r="BC178" t="s">
        <v>4465</v>
      </c>
      <c r="BD178" t="s">
        <v>4504</v>
      </c>
      <c r="BE178" t="s">
        <v>4727</v>
      </c>
      <c r="BF178" t="s">
        <v>4496</v>
      </c>
      <c r="BG178" t="s">
        <v>9488</v>
      </c>
      <c r="BH178" t="s">
        <v>189</v>
      </c>
      <c r="BI178" t="s">
        <v>189</v>
      </c>
      <c r="BJ178">
        <v>100</v>
      </c>
      <c r="BK178" t="s">
        <v>6282</v>
      </c>
      <c r="BL178" s="7">
        <v>44420</v>
      </c>
      <c r="BM178" s="7">
        <v>44604</v>
      </c>
      <c r="BN178" t="s">
        <v>6240</v>
      </c>
      <c r="BO178" t="s">
        <v>189</v>
      </c>
      <c r="BP178" t="s">
        <v>16</v>
      </c>
      <c r="BQ178" t="s">
        <v>189</v>
      </c>
      <c r="BR178" s="7">
        <v>45516</v>
      </c>
      <c r="BS178" t="s">
        <v>2414</v>
      </c>
      <c r="BT178" t="s">
        <v>4381</v>
      </c>
      <c r="BU178" t="s">
        <v>2428</v>
      </c>
      <c r="BV178" t="s">
        <v>189</v>
      </c>
      <c r="BW178" t="s">
        <v>189</v>
      </c>
      <c r="BX178" t="s">
        <v>16</v>
      </c>
      <c r="BY178" t="s">
        <v>189</v>
      </c>
      <c r="BZ178" t="s">
        <v>189</v>
      </c>
      <c r="CA178" t="s">
        <v>189</v>
      </c>
      <c r="CB178" t="s">
        <v>189</v>
      </c>
      <c r="CC178" t="s">
        <v>189</v>
      </c>
      <c r="CD178" t="s">
        <v>189</v>
      </c>
      <c r="CE178" t="s">
        <v>189</v>
      </c>
      <c r="CF178" t="s">
        <v>16</v>
      </c>
      <c r="CG178" t="s">
        <v>16</v>
      </c>
      <c r="CH178" t="s">
        <v>4926</v>
      </c>
      <c r="CI178">
        <v>1</v>
      </c>
      <c r="CJ178">
        <v>1</v>
      </c>
      <c r="CK178">
        <v>1</v>
      </c>
      <c r="CL178" t="s">
        <v>189</v>
      </c>
      <c r="CM178">
        <v>21093</v>
      </c>
      <c r="CN178" t="s">
        <v>16</v>
      </c>
      <c r="CO178" t="s">
        <v>6870</v>
      </c>
      <c r="CP178" t="s">
        <v>16</v>
      </c>
      <c r="CQ178" t="s">
        <v>189</v>
      </c>
      <c r="CR178" t="s">
        <v>195</v>
      </c>
      <c r="CS178" s="7"/>
      <c r="CT178" s="7">
        <v>43332</v>
      </c>
      <c r="CU178" t="s">
        <v>17</v>
      </c>
      <c r="CV178" t="s">
        <v>17</v>
      </c>
      <c r="CW178" t="s">
        <v>6307</v>
      </c>
      <c r="CX178" t="s">
        <v>189</v>
      </c>
      <c r="CY178" t="s">
        <v>6307</v>
      </c>
      <c r="CZ178" t="s">
        <v>189</v>
      </c>
      <c r="DA178">
        <v>2021</v>
      </c>
      <c r="DB178" s="139">
        <v>44413</v>
      </c>
      <c r="DC178">
        <v>8</v>
      </c>
      <c r="DD178">
        <v>32</v>
      </c>
      <c r="DE178" s="139">
        <v>44410</v>
      </c>
      <c r="DF178" t="s">
        <v>11968</v>
      </c>
      <c r="DG178" t="s">
        <v>11875</v>
      </c>
      <c r="DH178" t="s">
        <v>6032</v>
      </c>
      <c r="DI178" t="s">
        <v>9874</v>
      </c>
      <c r="DJ178" t="s">
        <v>6730</v>
      </c>
      <c r="DK178" t="s">
        <v>252</v>
      </c>
      <c r="DL178" t="s">
        <v>9800</v>
      </c>
      <c r="DM178" t="s">
        <v>799</v>
      </c>
      <c r="DN178" t="s">
        <v>16</v>
      </c>
      <c r="DO178" t="s">
        <v>2051</v>
      </c>
      <c r="DP178" t="s">
        <v>16</v>
      </c>
      <c r="DQ178" t="s">
        <v>8696</v>
      </c>
      <c r="DR178" t="s">
        <v>10506</v>
      </c>
      <c r="DS178" t="s">
        <v>8697</v>
      </c>
      <c r="DT178" t="s">
        <v>11970</v>
      </c>
      <c r="EC178" s="66"/>
    </row>
    <row r="179" spans="1:133" x14ac:dyDescent="0.25">
      <c r="A179">
        <v>292</v>
      </c>
      <c r="B179" s="7">
        <v>44407</v>
      </c>
      <c r="C179" t="s">
        <v>189</v>
      </c>
      <c r="D179" t="s">
        <v>189</v>
      </c>
      <c r="E179" t="s">
        <v>806</v>
      </c>
      <c r="F179" t="s">
        <v>807</v>
      </c>
      <c r="G179" t="s">
        <v>354</v>
      </c>
      <c r="H179" t="s">
        <v>1880</v>
      </c>
      <c r="I179">
        <v>1</v>
      </c>
      <c r="J179" t="s">
        <v>4561</v>
      </c>
      <c r="K179" t="s">
        <v>11</v>
      </c>
      <c r="L179" t="s">
        <v>100</v>
      </c>
      <c r="M179">
        <v>0.48</v>
      </c>
      <c r="N179" t="s">
        <v>1998</v>
      </c>
      <c r="O179" t="s">
        <v>565</v>
      </c>
      <c r="P179" t="s">
        <v>16</v>
      </c>
      <c r="Q179" t="s">
        <v>565</v>
      </c>
      <c r="R179" t="s">
        <v>16</v>
      </c>
      <c r="S179"/>
      <c r="T179" t="s">
        <v>22</v>
      </c>
      <c r="U179" t="s">
        <v>16</v>
      </c>
      <c r="V179" t="s">
        <v>6282</v>
      </c>
      <c r="W179" t="s">
        <v>189</v>
      </c>
      <c r="X179" t="s">
        <v>189</v>
      </c>
      <c r="Y179" t="s">
        <v>1925</v>
      </c>
      <c r="Z179" t="s">
        <v>16</v>
      </c>
      <c r="AA179" t="s">
        <v>16</v>
      </c>
      <c r="AB179" t="s">
        <v>16</v>
      </c>
      <c r="AC179" t="s">
        <v>6310</v>
      </c>
      <c r="AD179" t="s">
        <v>808</v>
      </c>
      <c r="AE179" t="s">
        <v>11</v>
      </c>
      <c r="AF179" t="s">
        <v>1932</v>
      </c>
      <c r="AG179" t="s">
        <v>39</v>
      </c>
      <c r="AH179" t="s">
        <v>809</v>
      </c>
      <c r="AI179" t="s">
        <v>810</v>
      </c>
      <c r="AJ179" t="s">
        <v>811</v>
      </c>
      <c r="AK179" t="s">
        <v>9708</v>
      </c>
      <c r="AL179">
        <v>0</v>
      </c>
      <c r="AM179">
        <v>0.48</v>
      </c>
      <c r="AN179">
        <v>3.1</v>
      </c>
      <c r="AO179">
        <v>3.7210000000000001</v>
      </c>
      <c r="AP179" t="s">
        <v>184</v>
      </c>
      <c r="AQ179" t="s">
        <v>6744</v>
      </c>
      <c r="AR179" t="s">
        <v>1494</v>
      </c>
      <c r="AS179" t="s">
        <v>22</v>
      </c>
      <c r="AT179" t="s">
        <v>9802</v>
      </c>
      <c r="AU179" t="s">
        <v>9873</v>
      </c>
      <c r="AV179" t="s">
        <v>10431</v>
      </c>
      <c r="AW179" t="s">
        <v>11459</v>
      </c>
      <c r="AX179" t="s">
        <v>6033</v>
      </c>
      <c r="AY179" t="s">
        <v>4723</v>
      </c>
      <c r="AZ179" t="s">
        <v>812</v>
      </c>
      <c r="BA179" t="s">
        <v>805</v>
      </c>
      <c r="BB179" t="s">
        <v>10450</v>
      </c>
      <c r="BC179" t="s">
        <v>5972</v>
      </c>
      <c r="BD179" t="s">
        <v>4534</v>
      </c>
      <c r="BE179" t="s">
        <v>4737</v>
      </c>
      <c r="BF179" t="s">
        <v>4508</v>
      </c>
      <c r="BG179" t="s">
        <v>9489</v>
      </c>
      <c r="BH179" t="s">
        <v>189</v>
      </c>
      <c r="BI179" t="s">
        <v>189</v>
      </c>
      <c r="BJ179">
        <v>100</v>
      </c>
      <c r="BK179" t="s">
        <v>6282</v>
      </c>
      <c r="BL179" s="7">
        <v>44413</v>
      </c>
      <c r="BM179" s="7">
        <v>44597</v>
      </c>
      <c r="BN179" t="s">
        <v>6241</v>
      </c>
      <c r="BO179" t="s">
        <v>189</v>
      </c>
      <c r="BP179" t="s">
        <v>16</v>
      </c>
      <c r="BQ179" t="s">
        <v>189</v>
      </c>
      <c r="BR179" s="7">
        <v>45448</v>
      </c>
      <c r="BS179" t="s">
        <v>2414</v>
      </c>
      <c r="BT179" t="s">
        <v>4382</v>
      </c>
      <c r="BU179" t="s">
        <v>2440</v>
      </c>
      <c r="BV179" t="s">
        <v>189</v>
      </c>
      <c r="BW179" t="s">
        <v>189</v>
      </c>
      <c r="BX179" t="s">
        <v>16</v>
      </c>
      <c r="BY179" t="s">
        <v>189</v>
      </c>
      <c r="BZ179" t="s">
        <v>189</v>
      </c>
      <c r="CA179" t="s">
        <v>189</v>
      </c>
      <c r="CB179" t="s">
        <v>189</v>
      </c>
      <c r="CC179" t="s">
        <v>189</v>
      </c>
      <c r="CD179" t="s">
        <v>189</v>
      </c>
      <c r="CE179" t="s">
        <v>189</v>
      </c>
      <c r="CF179" t="s">
        <v>16</v>
      </c>
      <c r="CG179" t="s">
        <v>16</v>
      </c>
      <c r="CH179" t="s">
        <v>4929</v>
      </c>
      <c r="CI179">
        <v>1</v>
      </c>
      <c r="CJ179">
        <v>1</v>
      </c>
      <c r="CK179">
        <v>1</v>
      </c>
      <c r="CL179" t="s">
        <v>189</v>
      </c>
      <c r="CM179">
        <v>21092</v>
      </c>
      <c r="CN179" t="s">
        <v>9734</v>
      </c>
      <c r="CO179" t="s">
        <v>4558</v>
      </c>
      <c r="CP179" t="s">
        <v>16</v>
      </c>
      <c r="CQ179" t="s">
        <v>189</v>
      </c>
      <c r="CR179" t="s">
        <v>9677</v>
      </c>
      <c r="CS179" s="7"/>
      <c r="CT179" s="7">
        <v>43896</v>
      </c>
      <c r="CU179" t="s">
        <v>17</v>
      </c>
      <c r="CV179" t="s">
        <v>17</v>
      </c>
      <c r="CW179" t="s">
        <v>6307</v>
      </c>
      <c r="CX179" t="s">
        <v>189</v>
      </c>
      <c r="CY179" t="s">
        <v>6307</v>
      </c>
      <c r="CZ179" t="s">
        <v>189</v>
      </c>
      <c r="DA179">
        <v>2021</v>
      </c>
      <c r="DB179" s="139">
        <v>44407</v>
      </c>
      <c r="DC179">
        <v>7</v>
      </c>
      <c r="DD179">
        <v>31</v>
      </c>
      <c r="DE179" s="139">
        <v>44403</v>
      </c>
      <c r="DF179" t="s">
        <v>11971</v>
      </c>
      <c r="DG179" t="s">
        <v>11875</v>
      </c>
      <c r="DH179" t="s">
        <v>6034</v>
      </c>
      <c r="DI179" t="s">
        <v>9874</v>
      </c>
      <c r="DJ179" t="s">
        <v>6730</v>
      </c>
      <c r="DK179" t="s">
        <v>188</v>
      </c>
      <c r="DL179" t="s">
        <v>16</v>
      </c>
      <c r="DM179" t="s">
        <v>16</v>
      </c>
      <c r="DN179" t="s">
        <v>16</v>
      </c>
      <c r="DO179" t="s">
        <v>6766</v>
      </c>
      <c r="DP179" t="s">
        <v>16</v>
      </c>
      <c r="DQ179" t="s">
        <v>8698</v>
      </c>
      <c r="DR179" t="s">
        <v>10507</v>
      </c>
      <c r="DS179" t="s">
        <v>8699</v>
      </c>
      <c r="DT179" t="s">
        <v>11972</v>
      </c>
      <c r="EC179" s="66"/>
    </row>
    <row r="180" spans="1:133" x14ac:dyDescent="0.25">
      <c r="A180">
        <v>291</v>
      </c>
      <c r="B180" s="7">
        <v>44404</v>
      </c>
      <c r="C180" t="s">
        <v>189</v>
      </c>
      <c r="D180" t="s">
        <v>9809</v>
      </c>
      <c r="E180" t="s">
        <v>814</v>
      </c>
      <c r="F180" t="s">
        <v>181</v>
      </c>
      <c r="G180" t="s">
        <v>354</v>
      </c>
      <c r="H180" t="s">
        <v>1880</v>
      </c>
      <c r="I180">
        <v>2</v>
      </c>
      <c r="J180" t="s">
        <v>144</v>
      </c>
      <c r="K180" t="s">
        <v>440</v>
      </c>
      <c r="L180" t="s">
        <v>92</v>
      </c>
      <c r="M180">
        <v>2</v>
      </c>
      <c r="N180" t="s">
        <v>121</v>
      </c>
      <c r="O180" t="s">
        <v>816</v>
      </c>
      <c r="P180" t="s">
        <v>817</v>
      </c>
      <c r="Q180" t="s">
        <v>816</v>
      </c>
      <c r="R180" t="s">
        <v>16</v>
      </c>
      <c r="S180">
        <v>40</v>
      </c>
      <c r="T180" t="s">
        <v>32</v>
      </c>
      <c r="U180" t="s">
        <v>16</v>
      </c>
      <c r="V180" t="s">
        <v>6282</v>
      </c>
      <c r="W180" t="s">
        <v>189</v>
      </c>
      <c r="X180" t="s">
        <v>189</v>
      </c>
      <c r="Y180" t="s">
        <v>4341</v>
      </c>
      <c r="Z180" t="s">
        <v>16</v>
      </c>
      <c r="AA180" t="s">
        <v>16</v>
      </c>
      <c r="AB180" t="s">
        <v>815</v>
      </c>
      <c r="AC180" t="s">
        <v>6310</v>
      </c>
      <c r="AD180" t="s">
        <v>444</v>
      </c>
      <c r="AE180" t="s">
        <v>1947</v>
      </c>
      <c r="AF180" t="s">
        <v>1926</v>
      </c>
      <c r="AG180" t="s">
        <v>37</v>
      </c>
      <c r="AH180" t="s">
        <v>261</v>
      </c>
      <c r="AI180" t="s">
        <v>16</v>
      </c>
      <c r="AJ180" t="s">
        <v>16</v>
      </c>
      <c r="AK180" t="s">
        <v>16</v>
      </c>
      <c r="AL180">
        <v>0</v>
      </c>
      <c r="AM180">
        <v>2.36</v>
      </c>
      <c r="AN180">
        <v>15.41</v>
      </c>
      <c r="AO180">
        <v>18.349</v>
      </c>
      <c r="AP180" t="s">
        <v>240</v>
      </c>
      <c r="AQ180" t="s">
        <v>5653</v>
      </c>
      <c r="AR180" t="s">
        <v>9682</v>
      </c>
      <c r="AS180" t="s">
        <v>32</v>
      </c>
      <c r="AT180" t="s">
        <v>4840</v>
      </c>
      <c r="AU180" t="s">
        <v>6824</v>
      </c>
      <c r="AV180" t="s">
        <v>10431</v>
      </c>
      <c r="AW180" t="s">
        <v>11459</v>
      </c>
      <c r="AX180" t="s">
        <v>6033</v>
      </c>
      <c r="AY180" t="s">
        <v>16</v>
      </c>
      <c r="AZ180" t="s">
        <v>445</v>
      </c>
      <c r="BA180" t="s">
        <v>813</v>
      </c>
      <c r="BB180" t="s">
        <v>10450</v>
      </c>
      <c r="BC180" t="s">
        <v>4465</v>
      </c>
      <c r="BD180" t="s">
        <v>4535</v>
      </c>
      <c r="BE180" t="s">
        <v>5517</v>
      </c>
      <c r="BF180" t="s">
        <v>4496</v>
      </c>
      <c r="BG180" t="s">
        <v>9490</v>
      </c>
      <c r="BH180" t="s">
        <v>189</v>
      </c>
      <c r="BI180" t="s">
        <v>189</v>
      </c>
      <c r="BJ180">
        <v>100</v>
      </c>
      <c r="BK180" t="s">
        <v>6282</v>
      </c>
      <c r="BL180" s="7">
        <v>44411</v>
      </c>
      <c r="BM180" s="7">
        <v>44775</v>
      </c>
      <c r="BN180" t="s">
        <v>6246</v>
      </c>
      <c r="BO180" t="s">
        <v>189</v>
      </c>
      <c r="BP180" t="s">
        <v>16</v>
      </c>
      <c r="BQ180" t="s">
        <v>189</v>
      </c>
      <c r="BR180" s="7">
        <v>44775</v>
      </c>
      <c r="BS180" t="s">
        <v>189</v>
      </c>
      <c r="BT180" t="s">
        <v>2442</v>
      </c>
      <c r="BU180" t="s">
        <v>2440</v>
      </c>
      <c r="BV180" t="s">
        <v>189</v>
      </c>
      <c r="BW180" t="s">
        <v>5517</v>
      </c>
      <c r="BX180" t="s">
        <v>16</v>
      </c>
      <c r="BY180" t="s">
        <v>189</v>
      </c>
      <c r="BZ180" t="s">
        <v>189</v>
      </c>
      <c r="CA180" t="s">
        <v>189</v>
      </c>
      <c r="CB180" t="s">
        <v>189</v>
      </c>
      <c r="CC180" t="s">
        <v>189</v>
      </c>
      <c r="CD180" t="s">
        <v>189</v>
      </c>
      <c r="CE180" t="s">
        <v>189</v>
      </c>
      <c r="CF180" t="s">
        <v>199</v>
      </c>
      <c r="CG180" t="s">
        <v>16</v>
      </c>
      <c r="CH180" t="s">
        <v>4930</v>
      </c>
      <c r="CI180">
        <v>1</v>
      </c>
      <c r="CJ180">
        <v>1</v>
      </c>
      <c r="CK180">
        <v>1</v>
      </c>
      <c r="CL180" t="s">
        <v>189</v>
      </c>
      <c r="CM180">
        <v>21091</v>
      </c>
      <c r="CN180" t="s">
        <v>16</v>
      </c>
      <c r="CO180" t="s">
        <v>144</v>
      </c>
      <c r="CP180" t="s">
        <v>6878</v>
      </c>
      <c r="CQ180" t="s">
        <v>189</v>
      </c>
      <c r="CR180" t="s">
        <v>16</v>
      </c>
      <c r="CS180" s="7"/>
      <c r="CT180" s="7">
        <v>41796</v>
      </c>
      <c r="CU180" t="s">
        <v>29</v>
      </c>
      <c r="CV180" t="s">
        <v>29</v>
      </c>
      <c r="CW180" t="s">
        <v>6307</v>
      </c>
      <c r="CX180" t="s">
        <v>189</v>
      </c>
      <c r="CY180" t="s">
        <v>6307</v>
      </c>
      <c r="CZ180" t="s">
        <v>189</v>
      </c>
      <c r="DA180">
        <v>2021</v>
      </c>
      <c r="DB180" s="139">
        <v>44404</v>
      </c>
      <c r="DC180">
        <v>7</v>
      </c>
      <c r="DD180">
        <v>31</v>
      </c>
      <c r="DE180" s="139">
        <v>44403</v>
      </c>
      <c r="DF180" t="s">
        <v>11971</v>
      </c>
      <c r="DG180" t="s">
        <v>11875</v>
      </c>
      <c r="DH180" t="s">
        <v>6034</v>
      </c>
      <c r="DI180" t="s">
        <v>9882</v>
      </c>
      <c r="DJ180" t="s">
        <v>6730</v>
      </c>
      <c r="DK180" t="s">
        <v>252</v>
      </c>
      <c r="DL180" t="s">
        <v>9800</v>
      </c>
      <c r="DM180" t="s">
        <v>444</v>
      </c>
      <c r="DN180" t="s">
        <v>16</v>
      </c>
      <c r="DO180" t="s">
        <v>6814</v>
      </c>
      <c r="DP180" t="s">
        <v>16</v>
      </c>
      <c r="DQ180" t="s">
        <v>8700</v>
      </c>
      <c r="DR180" t="s">
        <v>10508</v>
      </c>
      <c r="DS180" t="s">
        <v>8701</v>
      </c>
      <c r="DT180" t="s">
        <v>11973</v>
      </c>
      <c r="EC180" s="66"/>
    </row>
    <row r="181" spans="1:133" x14ac:dyDescent="0.25">
      <c r="A181">
        <v>290</v>
      </c>
      <c r="B181" s="7">
        <v>44399</v>
      </c>
      <c r="C181" t="s">
        <v>189</v>
      </c>
      <c r="D181" t="s">
        <v>189</v>
      </c>
      <c r="E181" t="s">
        <v>820</v>
      </c>
      <c r="F181" t="s">
        <v>181</v>
      </c>
      <c r="G181" t="s">
        <v>354</v>
      </c>
      <c r="H181" t="s">
        <v>1880</v>
      </c>
      <c r="I181">
        <v>2</v>
      </c>
      <c r="J181" t="s">
        <v>6278</v>
      </c>
      <c r="K181" t="s">
        <v>11</v>
      </c>
      <c r="L181" t="s">
        <v>100</v>
      </c>
      <c r="M181">
        <v>5</v>
      </c>
      <c r="N181" t="s">
        <v>13</v>
      </c>
      <c r="O181" t="s">
        <v>28</v>
      </c>
      <c r="P181" t="s">
        <v>821</v>
      </c>
      <c r="Q181" t="s">
        <v>28</v>
      </c>
      <c r="R181" t="s">
        <v>16</v>
      </c>
      <c r="S181">
        <v>55</v>
      </c>
      <c r="T181" t="s">
        <v>32</v>
      </c>
      <c r="U181" t="s">
        <v>16</v>
      </c>
      <c r="V181" t="s">
        <v>6282</v>
      </c>
      <c r="W181" t="s">
        <v>189</v>
      </c>
      <c r="X181" t="s">
        <v>189</v>
      </c>
      <c r="Y181" t="s">
        <v>1925</v>
      </c>
      <c r="Z181" t="s">
        <v>16</v>
      </c>
      <c r="AA181" t="s">
        <v>16</v>
      </c>
      <c r="AB181" t="s">
        <v>16</v>
      </c>
      <c r="AC181" t="s">
        <v>6310</v>
      </c>
      <c r="AD181" t="s">
        <v>822</v>
      </c>
      <c r="AE181" t="s">
        <v>11</v>
      </c>
      <c r="AF181" t="s">
        <v>1926</v>
      </c>
      <c r="AG181" t="s">
        <v>58</v>
      </c>
      <c r="AH181" t="s">
        <v>423</v>
      </c>
      <c r="AI181" t="s">
        <v>16</v>
      </c>
      <c r="AJ181" t="s">
        <v>16</v>
      </c>
      <c r="AK181" t="s">
        <v>16</v>
      </c>
      <c r="AL181">
        <v>0</v>
      </c>
      <c r="AM181">
        <v>5</v>
      </c>
      <c r="AN181">
        <v>32.36</v>
      </c>
      <c r="AO181">
        <v>38.76</v>
      </c>
      <c r="AP181" t="s">
        <v>184</v>
      </c>
      <c r="AQ181" t="s">
        <v>6745</v>
      </c>
      <c r="AR181" t="s">
        <v>16</v>
      </c>
      <c r="AS181" t="s">
        <v>32</v>
      </c>
      <c r="AT181" t="s">
        <v>9802</v>
      </c>
      <c r="AU181" t="s">
        <v>6826</v>
      </c>
      <c r="AV181" t="s">
        <v>10431</v>
      </c>
      <c r="AW181" t="s">
        <v>11459</v>
      </c>
      <c r="AX181" t="s">
        <v>6033</v>
      </c>
      <c r="AY181" t="s">
        <v>4723</v>
      </c>
      <c r="AZ181" t="s">
        <v>823</v>
      </c>
      <c r="BA181" t="s">
        <v>819</v>
      </c>
      <c r="BB181" t="s">
        <v>10450</v>
      </c>
      <c r="BC181" t="s">
        <v>4465</v>
      </c>
      <c r="BD181" t="s">
        <v>4517</v>
      </c>
      <c r="BE181" t="s">
        <v>4727</v>
      </c>
      <c r="BF181" t="s">
        <v>4496</v>
      </c>
      <c r="BG181" t="s">
        <v>9491</v>
      </c>
      <c r="BH181" t="s">
        <v>189</v>
      </c>
      <c r="BI181" t="s">
        <v>189</v>
      </c>
      <c r="BJ181">
        <v>100</v>
      </c>
      <c r="BK181" t="s">
        <v>6282</v>
      </c>
      <c r="BL181" s="7">
        <v>44405</v>
      </c>
      <c r="BM181" s="7">
        <v>44589</v>
      </c>
      <c r="BN181" t="s">
        <v>6240</v>
      </c>
      <c r="BO181" t="s">
        <v>189</v>
      </c>
      <c r="BP181" t="s">
        <v>16</v>
      </c>
      <c r="BQ181" t="s">
        <v>189</v>
      </c>
      <c r="BR181" s="7">
        <v>45501</v>
      </c>
      <c r="BS181" t="s">
        <v>2414</v>
      </c>
      <c r="BT181" t="s">
        <v>4383</v>
      </c>
      <c r="BU181" t="s">
        <v>4367</v>
      </c>
      <c r="BV181" t="s">
        <v>189</v>
      </c>
      <c r="BW181" t="s">
        <v>189</v>
      </c>
      <c r="BX181" t="s">
        <v>16</v>
      </c>
      <c r="BY181" t="s">
        <v>189</v>
      </c>
      <c r="BZ181" t="s">
        <v>8702</v>
      </c>
      <c r="CA181" t="s">
        <v>189</v>
      </c>
      <c r="CB181" t="s">
        <v>189</v>
      </c>
      <c r="CC181" t="s">
        <v>189</v>
      </c>
      <c r="CD181" t="s">
        <v>189</v>
      </c>
      <c r="CE181" t="s">
        <v>189</v>
      </c>
      <c r="CF181" t="s">
        <v>16</v>
      </c>
      <c r="CG181" t="s">
        <v>16</v>
      </c>
      <c r="CH181" t="s">
        <v>4932</v>
      </c>
      <c r="CI181">
        <v>1</v>
      </c>
      <c r="CJ181">
        <v>1</v>
      </c>
      <c r="CK181">
        <v>1</v>
      </c>
      <c r="CL181" t="s">
        <v>189</v>
      </c>
      <c r="CM181">
        <v>21089</v>
      </c>
      <c r="CN181" t="s">
        <v>16</v>
      </c>
      <c r="CO181" t="s">
        <v>6278</v>
      </c>
      <c r="CP181" t="s">
        <v>16</v>
      </c>
      <c r="CQ181" t="s">
        <v>189</v>
      </c>
      <c r="CR181" t="s">
        <v>189</v>
      </c>
      <c r="CS181" s="7"/>
      <c r="CT181" s="7">
        <v>42361</v>
      </c>
      <c r="CU181" t="s">
        <v>34</v>
      </c>
      <c r="CV181" t="s">
        <v>6745</v>
      </c>
      <c r="CW181" t="s">
        <v>6307</v>
      </c>
      <c r="CX181" t="s">
        <v>189</v>
      </c>
      <c r="CY181" t="s">
        <v>6307</v>
      </c>
      <c r="CZ181" t="s">
        <v>189</v>
      </c>
      <c r="DA181">
        <v>2021</v>
      </c>
      <c r="DB181" s="139">
        <v>44399</v>
      </c>
      <c r="DC181">
        <v>7</v>
      </c>
      <c r="DD181">
        <v>30</v>
      </c>
      <c r="DE181" s="139">
        <v>44396</v>
      </c>
      <c r="DF181" t="s">
        <v>11881</v>
      </c>
      <c r="DG181" t="s">
        <v>11875</v>
      </c>
      <c r="DH181" t="s">
        <v>6035</v>
      </c>
      <c r="DI181" t="s">
        <v>9874</v>
      </c>
      <c r="DJ181" t="s">
        <v>6730</v>
      </c>
      <c r="DK181" t="s">
        <v>188</v>
      </c>
      <c r="DL181" t="s">
        <v>16</v>
      </c>
      <c r="DM181" t="s">
        <v>822</v>
      </c>
      <c r="DN181" t="s">
        <v>16</v>
      </c>
      <c r="DO181" t="s">
        <v>2051</v>
      </c>
      <c r="DP181" t="s">
        <v>16</v>
      </c>
      <c r="DQ181" t="s">
        <v>8703</v>
      </c>
      <c r="DR181" t="s">
        <v>10451</v>
      </c>
      <c r="DS181" t="s">
        <v>8704</v>
      </c>
      <c r="DT181" t="s">
        <v>11974</v>
      </c>
      <c r="EC181" s="66"/>
    </row>
    <row r="182" spans="1:133" x14ac:dyDescent="0.25">
      <c r="A182">
        <v>289</v>
      </c>
      <c r="B182" s="7">
        <v>44399</v>
      </c>
      <c r="C182" t="s">
        <v>189</v>
      </c>
      <c r="D182" t="s">
        <v>189</v>
      </c>
      <c r="E182" t="s">
        <v>3767</v>
      </c>
      <c r="F182" t="s">
        <v>181</v>
      </c>
      <c r="G182" t="s">
        <v>354</v>
      </c>
      <c r="H182" t="s">
        <v>1880</v>
      </c>
      <c r="I182">
        <v>1</v>
      </c>
      <c r="J182" t="s">
        <v>6043</v>
      </c>
      <c r="K182" t="s">
        <v>236</v>
      </c>
      <c r="L182" t="s">
        <v>100</v>
      </c>
      <c r="M182">
        <v>6</v>
      </c>
      <c r="N182" t="s">
        <v>237</v>
      </c>
      <c r="O182" t="s">
        <v>449</v>
      </c>
      <c r="P182" t="s">
        <v>158</v>
      </c>
      <c r="Q182" t="s">
        <v>449</v>
      </c>
      <c r="R182" t="s">
        <v>16</v>
      </c>
      <c r="S182">
        <v>50</v>
      </c>
      <c r="T182" t="s">
        <v>15</v>
      </c>
      <c r="U182" t="s">
        <v>4349</v>
      </c>
      <c r="V182" t="s">
        <v>6282</v>
      </c>
      <c r="W182" t="s">
        <v>1879</v>
      </c>
      <c r="X182" t="s">
        <v>189</v>
      </c>
      <c r="Y182" t="s">
        <v>1925</v>
      </c>
      <c r="Z182" t="s">
        <v>16</v>
      </c>
      <c r="AA182" t="s">
        <v>16</v>
      </c>
      <c r="AB182" t="s">
        <v>16</v>
      </c>
      <c r="AC182" t="s">
        <v>6310</v>
      </c>
      <c r="AD182" t="s">
        <v>477</v>
      </c>
      <c r="AE182" t="s">
        <v>154</v>
      </c>
      <c r="AF182" t="s">
        <v>1926</v>
      </c>
      <c r="AG182" t="s">
        <v>129</v>
      </c>
      <c r="AH182" t="s">
        <v>16</v>
      </c>
      <c r="AI182" t="s">
        <v>16</v>
      </c>
      <c r="AJ182" t="s">
        <v>16</v>
      </c>
      <c r="AK182" t="s">
        <v>16</v>
      </c>
      <c r="AL182">
        <v>20000</v>
      </c>
      <c r="AM182">
        <v>6</v>
      </c>
      <c r="AN182">
        <v>38.83</v>
      </c>
      <c r="AO182">
        <v>46.512</v>
      </c>
      <c r="AP182" t="s">
        <v>240</v>
      </c>
      <c r="AQ182" t="s">
        <v>5653</v>
      </c>
      <c r="AR182" t="s">
        <v>9678</v>
      </c>
      <c r="AS182" t="s">
        <v>15</v>
      </c>
      <c r="AT182" t="s">
        <v>9978</v>
      </c>
      <c r="AU182" t="s">
        <v>9913</v>
      </c>
      <c r="AV182" t="s">
        <v>10431</v>
      </c>
      <c r="AW182" t="s">
        <v>11459</v>
      </c>
      <c r="AX182" t="s">
        <v>6033</v>
      </c>
      <c r="AY182" t="s">
        <v>16</v>
      </c>
      <c r="AZ182" t="s">
        <v>478</v>
      </c>
      <c r="BA182" t="s">
        <v>818</v>
      </c>
      <c r="BB182" t="s">
        <v>10450</v>
      </c>
      <c r="BC182" t="s">
        <v>4349</v>
      </c>
      <c r="BD182" t="s">
        <v>4503</v>
      </c>
      <c r="BE182" t="s">
        <v>5525</v>
      </c>
      <c r="BF182" t="s">
        <v>4496</v>
      </c>
      <c r="BG182" t="s">
        <v>9492</v>
      </c>
      <c r="BH182" t="s">
        <v>189</v>
      </c>
      <c r="BI182" t="s">
        <v>189</v>
      </c>
      <c r="BJ182">
        <v>100</v>
      </c>
      <c r="BK182" t="s">
        <v>6282</v>
      </c>
      <c r="BL182" s="7">
        <v>44406</v>
      </c>
      <c r="BM182" s="7">
        <v>44590</v>
      </c>
      <c r="BN182" t="s">
        <v>6242</v>
      </c>
      <c r="BO182" t="s">
        <v>189</v>
      </c>
      <c r="BP182" t="s">
        <v>16</v>
      </c>
      <c r="BQ182" t="s">
        <v>189</v>
      </c>
      <c r="BR182" s="7">
        <v>46232</v>
      </c>
      <c r="BS182" t="s">
        <v>2414</v>
      </c>
      <c r="BT182" t="s">
        <v>3767</v>
      </c>
      <c r="BU182" t="s">
        <v>189</v>
      </c>
      <c r="BV182" t="s">
        <v>189</v>
      </c>
      <c r="BW182" t="s">
        <v>189</v>
      </c>
      <c r="BX182" t="s">
        <v>16</v>
      </c>
      <c r="BY182" t="s">
        <v>189</v>
      </c>
      <c r="BZ182" t="s">
        <v>8705</v>
      </c>
      <c r="CA182" t="s">
        <v>189</v>
      </c>
      <c r="CB182" t="s">
        <v>189</v>
      </c>
      <c r="CC182" t="s">
        <v>189</v>
      </c>
      <c r="CD182" t="s">
        <v>189</v>
      </c>
      <c r="CE182" t="s">
        <v>189</v>
      </c>
      <c r="CF182" t="s">
        <v>16</v>
      </c>
      <c r="CG182" t="s">
        <v>16</v>
      </c>
      <c r="CH182" t="s">
        <v>4931</v>
      </c>
      <c r="CI182">
        <v>1</v>
      </c>
      <c r="CJ182">
        <v>1</v>
      </c>
      <c r="CK182">
        <v>1</v>
      </c>
      <c r="CL182" t="s">
        <v>189</v>
      </c>
      <c r="CM182">
        <v>21090</v>
      </c>
      <c r="CN182" t="s">
        <v>16</v>
      </c>
      <c r="CO182" t="s">
        <v>6043</v>
      </c>
      <c r="CP182" t="s">
        <v>9680</v>
      </c>
      <c r="CQ182" t="s">
        <v>9730</v>
      </c>
      <c r="CR182" t="s">
        <v>16</v>
      </c>
      <c r="CS182" s="7"/>
      <c r="CT182" s="7">
        <v>34520</v>
      </c>
      <c r="CU182" t="s">
        <v>29</v>
      </c>
      <c r="CV182" t="s">
        <v>16</v>
      </c>
      <c r="CW182" t="s">
        <v>6307</v>
      </c>
      <c r="CX182" t="s">
        <v>189</v>
      </c>
      <c r="CY182" t="s">
        <v>6307</v>
      </c>
      <c r="CZ182" t="s">
        <v>189</v>
      </c>
      <c r="DA182">
        <v>2021</v>
      </c>
      <c r="DB182" s="139">
        <v>44399</v>
      </c>
      <c r="DC182">
        <v>7</v>
      </c>
      <c r="DD182">
        <v>30</v>
      </c>
      <c r="DE182" s="139">
        <v>44396</v>
      </c>
      <c r="DF182" t="s">
        <v>11881</v>
      </c>
      <c r="DG182" t="s">
        <v>11875</v>
      </c>
      <c r="DH182" t="s">
        <v>6035</v>
      </c>
      <c r="DI182" t="s">
        <v>10114</v>
      </c>
      <c r="DJ182" t="s">
        <v>6730</v>
      </c>
      <c r="DK182" t="s">
        <v>252</v>
      </c>
      <c r="DL182" t="s">
        <v>10371</v>
      </c>
      <c r="DM182" t="s">
        <v>16</v>
      </c>
      <c r="DN182" t="s">
        <v>16</v>
      </c>
      <c r="DO182" t="s">
        <v>2051</v>
      </c>
      <c r="DP182" t="s">
        <v>16</v>
      </c>
      <c r="DQ182" t="s">
        <v>8706</v>
      </c>
      <c r="DR182" t="s">
        <v>10451</v>
      </c>
      <c r="DS182" t="s">
        <v>8707</v>
      </c>
      <c r="DT182" t="s">
        <v>11975</v>
      </c>
      <c r="EC182" s="66"/>
    </row>
    <row r="183" spans="1:133" x14ac:dyDescent="0.25">
      <c r="A183">
        <v>288</v>
      </c>
      <c r="B183" s="7">
        <v>44398</v>
      </c>
      <c r="C183" t="s">
        <v>189</v>
      </c>
      <c r="D183" t="s">
        <v>189</v>
      </c>
      <c r="E183" t="s">
        <v>830</v>
      </c>
      <c r="F183" t="s">
        <v>199</v>
      </c>
      <c r="G183" t="s">
        <v>354</v>
      </c>
      <c r="H183" t="s">
        <v>1881</v>
      </c>
      <c r="I183">
        <v>6</v>
      </c>
      <c r="J183" t="s">
        <v>5485</v>
      </c>
      <c r="K183" t="s">
        <v>1999</v>
      </c>
      <c r="L183" t="s">
        <v>100</v>
      </c>
      <c r="M183">
        <v>0.375</v>
      </c>
      <c r="N183" t="s">
        <v>1983</v>
      </c>
      <c r="O183" t="s">
        <v>831</v>
      </c>
      <c r="P183" t="s">
        <v>902</v>
      </c>
      <c r="Q183" t="s">
        <v>831</v>
      </c>
      <c r="R183" t="s">
        <v>16</v>
      </c>
      <c r="S183">
        <v>30</v>
      </c>
      <c r="T183" t="s">
        <v>532</v>
      </c>
      <c r="U183" t="s">
        <v>16</v>
      </c>
      <c r="V183" t="s">
        <v>6283</v>
      </c>
      <c r="W183" t="s">
        <v>189</v>
      </c>
      <c r="X183" t="s">
        <v>5516</v>
      </c>
      <c r="Y183" t="s">
        <v>1925</v>
      </c>
      <c r="Z183" t="s">
        <v>16</v>
      </c>
      <c r="AA183" t="s">
        <v>16</v>
      </c>
      <c r="AB183" t="s">
        <v>16</v>
      </c>
      <c r="AC183" t="s">
        <v>6310</v>
      </c>
      <c r="AD183" t="s">
        <v>833</v>
      </c>
      <c r="AE183" t="s">
        <v>2001</v>
      </c>
      <c r="AF183" t="s">
        <v>1926</v>
      </c>
      <c r="AG183" t="s">
        <v>67</v>
      </c>
      <c r="AH183" t="s">
        <v>186</v>
      </c>
      <c r="AI183" t="s">
        <v>16</v>
      </c>
      <c r="AJ183" t="s">
        <v>16</v>
      </c>
      <c r="AK183" t="s">
        <v>16</v>
      </c>
      <c r="AL183">
        <v>0</v>
      </c>
      <c r="AM183">
        <v>0.38</v>
      </c>
      <c r="AN183">
        <v>2.4300000000000002</v>
      </c>
      <c r="AO183">
        <v>2.907</v>
      </c>
      <c r="AP183" t="s">
        <v>301</v>
      </c>
      <c r="AQ183" t="s">
        <v>1937</v>
      </c>
      <c r="AR183" t="s">
        <v>16</v>
      </c>
      <c r="AS183" t="s">
        <v>10276</v>
      </c>
      <c r="AT183" t="s">
        <v>9978</v>
      </c>
      <c r="AU183" t="s">
        <v>9873</v>
      </c>
      <c r="AV183" t="s">
        <v>10431</v>
      </c>
      <c r="AW183" t="s">
        <v>11459</v>
      </c>
      <c r="AX183" t="s">
        <v>6033</v>
      </c>
      <c r="AY183" t="s">
        <v>16</v>
      </c>
      <c r="AZ183" t="s">
        <v>834</v>
      </c>
      <c r="BA183" t="s">
        <v>829</v>
      </c>
      <c r="BB183" t="s">
        <v>10450</v>
      </c>
      <c r="BC183" t="s">
        <v>4465</v>
      </c>
      <c r="BD183" t="s">
        <v>5560</v>
      </c>
      <c r="BE183" t="s">
        <v>4733</v>
      </c>
      <c r="BF183" t="s">
        <v>4497</v>
      </c>
      <c r="BG183" t="s">
        <v>9493</v>
      </c>
      <c r="BH183" t="s">
        <v>189</v>
      </c>
      <c r="BI183" t="s">
        <v>189</v>
      </c>
      <c r="BJ183"/>
      <c r="BK183" t="s">
        <v>6283</v>
      </c>
      <c r="BL183" s="7"/>
      <c r="BM183" s="7"/>
      <c r="BN183" t="s">
        <v>6254</v>
      </c>
      <c r="BO183" t="s">
        <v>189</v>
      </c>
      <c r="BP183" t="s">
        <v>6242</v>
      </c>
      <c r="BQ183" t="s">
        <v>189</v>
      </c>
      <c r="BR183" s="7">
        <v>45288</v>
      </c>
      <c r="BS183" t="s">
        <v>16</v>
      </c>
      <c r="BT183" t="s">
        <v>4306</v>
      </c>
      <c r="BU183" t="s">
        <v>2435</v>
      </c>
      <c r="BV183" t="s">
        <v>189</v>
      </c>
      <c r="BW183" t="s">
        <v>189</v>
      </c>
      <c r="BX183" t="s">
        <v>16</v>
      </c>
      <c r="BY183" t="s">
        <v>189</v>
      </c>
      <c r="BZ183" t="s">
        <v>189</v>
      </c>
      <c r="CA183" t="s">
        <v>189</v>
      </c>
      <c r="CB183" t="s">
        <v>189</v>
      </c>
      <c r="CC183" t="s">
        <v>189</v>
      </c>
      <c r="CD183" t="s">
        <v>189</v>
      </c>
      <c r="CE183" t="s">
        <v>189</v>
      </c>
      <c r="CF183" t="s">
        <v>16</v>
      </c>
      <c r="CG183" t="s">
        <v>16</v>
      </c>
      <c r="CH183" t="s">
        <v>4935</v>
      </c>
      <c r="CI183">
        <v>1</v>
      </c>
      <c r="CJ183">
        <v>1</v>
      </c>
      <c r="CK183">
        <v>1</v>
      </c>
      <c r="CL183" t="s">
        <v>189</v>
      </c>
      <c r="CM183">
        <v>21088</v>
      </c>
      <c r="CN183" t="s">
        <v>16</v>
      </c>
      <c r="CO183" t="s">
        <v>832</v>
      </c>
      <c r="CP183" t="s">
        <v>16</v>
      </c>
      <c r="CQ183" t="s">
        <v>189</v>
      </c>
      <c r="CR183" t="s">
        <v>16</v>
      </c>
      <c r="CS183" s="7"/>
      <c r="CT183" s="7">
        <v>38658</v>
      </c>
      <c r="CU183" t="s">
        <v>60</v>
      </c>
      <c r="CV183" t="s">
        <v>6745</v>
      </c>
      <c r="CW183" t="s">
        <v>6307</v>
      </c>
      <c r="CX183" t="s">
        <v>189</v>
      </c>
      <c r="CY183" t="s">
        <v>6307</v>
      </c>
      <c r="CZ183" t="s">
        <v>189</v>
      </c>
      <c r="DA183">
        <v>2021</v>
      </c>
      <c r="DB183" s="139">
        <v>44398</v>
      </c>
      <c r="DC183">
        <v>7</v>
      </c>
      <c r="DD183">
        <v>30</v>
      </c>
      <c r="DE183" s="139">
        <v>44396</v>
      </c>
      <c r="DF183" t="s">
        <v>11881</v>
      </c>
      <c r="DG183" t="s">
        <v>11875</v>
      </c>
      <c r="DH183" t="s">
        <v>6035</v>
      </c>
      <c r="DI183" t="s">
        <v>9874</v>
      </c>
      <c r="DJ183" t="s">
        <v>6730</v>
      </c>
      <c r="DK183" t="s">
        <v>241</v>
      </c>
      <c r="DL183" t="s">
        <v>16</v>
      </c>
      <c r="DM183" t="s">
        <v>4260</v>
      </c>
      <c r="DN183" t="s">
        <v>16</v>
      </c>
      <c r="DO183" t="s">
        <v>6766</v>
      </c>
      <c r="DP183" t="s">
        <v>16</v>
      </c>
      <c r="DQ183" t="s">
        <v>8708</v>
      </c>
      <c r="DR183" t="s">
        <v>10509</v>
      </c>
      <c r="DS183" t="s">
        <v>5559</v>
      </c>
      <c r="DT183" t="s">
        <v>11976</v>
      </c>
      <c r="EC183" s="66"/>
    </row>
    <row r="184" spans="1:133" x14ac:dyDescent="0.25">
      <c r="A184">
        <v>287</v>
      </c>
      <c r="B184" s="7">
        <v>44398</v>
      </c>
      <c r="C184" t="s">
        <v>9887</v>
      </c>
      <c r="D184" t="s">
        <v>189</v>
      </c>
      <c r="E184" t="s">
        <v>4287</v>
      </c>
      <c r="F184" t="s">
        <v>199</v>
      </c>
      <c r="G184" t="s">
        <v>354</v>
      </c>
      <c r="H184" t="s">
        <v>1881</v>
      </c>
      <c r="I184">
        <v>4</v>
      </c>
      <c r="J184" t="s">
        <v>825</v>
      </c>
      <c r="K184" t="s">
        <v>1999</v>
      </c>
      <c r="L184" t="s">
        <v>100</v>
      </c>
      <c r="M184">
        <v>1</v>
      </c>
      <c r="N184" t="s">
        <v>1988</v>
      </c>
      <c r="O184" t="s">
        <v>826</v>
      </c>
      <c r="P184" t="s">
        <v>16</v>
      </c>
      <c r="Q184" t="s">
        <v>16</v>
      </c>
      <c r="R184" t="s">
        <v>16</v>
      </c>
      <c r="S184"/>
      <c r="T184" t="s">
        <v>532</v>
      </c>
      <c r="U184" t="s">
        <v>4345</v>
      </c>
      <c r="V184" t="s">
        <v>6282</v>
      </c>
      <c r="W184" t="s">
        <v>189</v>
      </c>
      <c r="X184" t="s">
        <v>189</v>
      </c>
      <c r="Y184" t="s">
        <v>1925</v>
      </c>
      <c r="Z184" t="s">
        <v>16</v>
      </c>
      <c r="AA184" t="s">
        <v>16</v>
      </c>
      <c r="AB184" t="s">
        <v>16</v>
      </c>
      <c r="AC184" t="s">
        <v>6310</v>
      </c>
      <c r="AD184" t="s">
        <v>827</v>
      </c>
      <c r="AE184" t="s">
        <v>2000</v>
      </c>
      <c r="AF184" t="s">
        <v>16</v>
      </c>
      <c r="AG184" t="s">
        <v>18</v>
      </c>
      <c r="AH184" t="s">
        <v>365</v>
      </c>
      <c r="AI184" t="s">
        <v>16</v>
      </c>
      <c r="AJ184" t="s">
        <v>16</v>
      </c>
      <c r="AK184" t="s">
        <v>16</v>
      </c>
      <c r="AL184">
        <v>0</v>
      </c>
      <c r="AM184">
        <v>1</v>
      </c>
      <c r="AN184">
        <v>6.47</v>
      </c>
      <c r="AO184">
        <v>7.7519999999999998</v>
      </c>
      <c r="AP184" t="s">
        <v>301</v>
      </c>
      <c r="AQ184" t="s">
        <v>1937</v>
      </c>
      <c r="AR184" t="s">
        <v>16</v>
      </c>
      <c r="AS184" t="s">
        <v>10276</v>
      </c>
      <c r="AT184" t="s">
        <v>9978</v>
      </c>
      <c r="AU184" t="s">
        <v>9873</v>
      </c>
      <c r="AV184" t="s">
        <v>10431</v>
      </c>
      <c r="AW184" t="s">
        <v>11459</v>
      </c>
      <c r="AX184" t="s">
        <v>6033</v>
      </c>
      <c r="AY184" t="s">
        <v>16</v>
      </c>
      <c r="AZ184" t="s">
        <v>828</v>
      </c>
      <c r="BA184" t="s">
        <v>824</v>
      </c>
      <c r="BB184" t="s">
        <v>10450</v>
      </c>
      <c r="BC184" t="s">
        <v>4345</v>
      </c>
      <c r="BD184" t="s">
        <v>4519</v>
      </c>
      <c r="BE184" t="s">
        <v>4735</v>
      </c>
      <c r="BF184" t="s">
        <v>4497</v>
      </c>
      <c r="BG184" t="s">
        <v>9494</v>
      </c>
      <c r="BH184" t="s">
        <v>189</v>
      </c>
      <c r="BI184" t="s">
        <v>189</v>
      </c>
      <c r="BJ184"/>
      <c r="BK184" t="s">
        <v>6282</v>
      </c>
      <c r="BL184" s="7"/>
      <c r="BM184" s="7"/>
      <c r="BN184" t="s">
        <v>6246</v>
      </c>
      <c r="BO184" t="s">
        <v>189</v>
      </c>
      <c r="BP184" t="s">
        <v>6242</v>
      </c>
      <c r="BQ184" t="s">
        <v>189</v>
      </c>
      <c r="BR184" s="7">
        <v>45684</v>
      </c>
      <c r="BS184" t="s">
        <v>16</v>
      </c>
      <c r="BT184" t="s">
        <v>4287</v>
      </c>
      <c r="BU184" t="s">
        <v>189</v>
      </c>
      <c r="BV184" t="s">
        <v>189</v>
      </c>
      <c r="BW184" t="s">
        <v>189</v>
      </c>
      <c r="BX184" t="s">
        <v>16</v>
      </c>
      <c r="BY184" t="s">
        <v>189</v>
      </c>
      <c r="BZ184" t="s">
        <v>189</v>
      </c>
      <c r="CA184" t="s">
        <v>189</v>
      </c>
      <c r="CB184" t="s">
        <v>189</v>
      </c>
      <c r="CC184" t="s">
        <v>189</v>
      </c>
      <c r="CD184" t="s">
        <v>189</v>
      </c>
      <c r="CE184" t="s">
        <v>189</v>
      </c>
      <c r="CF184" t="s">
        <v>16</v>
      </c>
      <c r="CG184" t="s">
        <v>16</v>
      </c>
      <c r="CH184" t="s">
        <v>4933</v>
      </c>
      <c r="CI184">
        <v>1</v>
      </c>
      <c r="CJ184">
        <v>1</v>
      </c>
      <c r="CK184">
        <v>1</v>
      </c>
      <c r="CL184" t="s">
        <v>189</v>
      </c>
      <c r="CM184">
        <v>21087</v>
      </c>
      <c r="CN184" t="s">
        <v>16</v>
      </c>
      <c r="CO184" t="s">
        <v>825</v>
      </c>
      <c r="CP184" t="s">
        <v>16</v>
      </c>
      <c r="CQ184" t="s">
        <v>189</v>
      </c>
      <c r="CR184" t="s">
        <v>16</v>
      </c>
      <c r="CS184" s="7">
        <v>44683</v>
      </c>
      <c r="CT184" s="7">
        <v>42622</v>
      </c>
      <c r="CU184" t="s">
        <v>60</v>
      </c>
      <c r="CV184" t="s">
        <v>16</v>
      </c>
      <c r="CW184" t="s">
        <v>6307</v>
      </c>
      <c r="CX184" t="s">
        <v>189</v>
      </c>
      <c r="CY184" t="s">
        <v>6307</v>
      </c>
      <c r="CZ184" t="s">
        <v>6307</v>
      </c>
      <c r="DA184">
        <v>2021</v>
      </c>
      <c r="DB184" s="139">
        <v>44398</v>
      </c>
      <c r="DC184">
        <v>7</v>
      </c>
      <c r="DD184">
        <v>30</v>
      </c>
      <c r="DE184" s="139">
        <v>44396</v>
      </c>
      <c r="DF184" t="s">
        <v>11881</v>
      </c>
      <c r="DG184" t="s">
        <v>11875</v>
      </c>
      <c r="DH184" t="s">
        <v>6035</v>
      </c>
      <c r="DI184" t="s">
        <v>9912</v>
      </c>
      <c r="DJ184" t="s">
        <v>6730</v>
      </c>
      <c r="DK184" t="s">
        <v>241</v>
      </c>
      <c r="DL184" t="s">
        <v>16</v>
      </c>
      <c r="DM184" t="s">
        <v>4934</v>
      </c>
      <c r="DN184" t="s">
        <v>16</v>
      </c>
      <c r="DO184" t="s">
        <v>2051</v>
      </c>
      <c r="DP184" t="s">
        <v>9887</v>
      </c>
      <c r="DQ184" t="s">
        <v>8709</v>
      </c>
      <c r="DR184" t="s">
        <v>10509</v>
      </c>
      <c r="DS184" t="s">
        <v>8710</v>
      </c>
      <c r="DT184" t="s">
        <v>11977</v>
      </c>
      <c r="EC184" s="66"/>
    </row>
    <row r="185" spans="1:133" x14ac:dyDescent="0.25">
      <c r="A185">
        <v>286</v>
      </c>
      <c r="B185" s="7">
        <v>44392</v>
      </c>
      <c r="C185" t="s">
        <v>9911</v>
      </c>
      <c r="D185" t="s">
        <v>189</v>
      </c>
      <c r="E185" t="s">
        <v>4288</v>
      </c>
      <c r="F185" t="s">
        <v>181</v>
      </c>
      <c r="G185" t="s">
        <v>354</v>
      </c>
      <c r="H185" t="s">
        <v>1881</v>
      </c>
      <c r="I185">
        <v>5</v>
      </c>
      <c r="J185" t="s">
        <v>746</v>
      </c>
      <c r="K185" t="s">
        <v>1997</v>
      </c>
      <c r="L185" t="s">
        <v>100</v>
      </c>
      <c r="M185">
        <v>3.14</v>
      </c>
      <c r="N185" t="s">
        <v>2002</v>
      </c>
      <c r="O185" t="s">
        <v>63</v>
      </c>
      <c r="P185" t="s">
        <v>836</v>
      </c>
      <c r="Q185" t="s">
        <v>16</v>
      </c>
      <c r="R185" t="s">
        <v>16</v>
      </c>
      <c r="S185"/>
      <c r="T185" t="s">
        <v>532</v>
      </c>
      <c r="U185" t="s">
        <v>5514</v>
      </c>
      <c r="V185" t="s">
        <v>6283</v>
      </c>
      <c r="W185" t="s">
        <v>189</v>
      </c>
      <c r="X185" t="s">
        <v>189</v>
      </c>
      <c r="Y185" t="s">
        <v>1925</v>
      </c>
      <c r="Z185" t="s">
        <v>16</v>
      </c>
      <c r="AA185" t="s">
        <v>16</v>
      </c>
      <c r="AB185" t="s">
        <v>16</v>
      </c>
      <c r="AC185" t="s">
        <v>6310</v>
      </c>
      <c r="AD185" t="s">
        <v>748</v>
      </c>
      <c r="AE185" t="s">
        <v>1989</v>
      </c>
      <c r="AF185" t="s">
        <v>1926</v>
      </c>
      <c r="AG185" t="s">
        <v>67</v>
      </c>
      <c r="AH185" t="s">
        <v>186</v>
      </c>
      <c r="AI185" t="s">
        <v>16</v>
      </c>
      <c r="AJ185" t="s">
        <v>16</v>
      </c>
      <c r="AK185" t="s">
        <v>16</v>
      </c>
      <c r="AL185">
        <v>78500</v>
      </c>
      <c r="AM185">
        <v>3.14</v>
      </c>
      <c r="AN185">
        <v>20.29</v>
      </c>
      <c r="AO185">
        <v>24.341000000000001</v>
      </c>
      <c r="AP185" t="s">
        <v>301</v>
      </c>
      <c r="AQ185" t="s">
        <v>1937</v>
      </c>
      <c r="AR185" t="s">
        <v>16</v>
      </c>
      <c r="AS185" t="s">
        <v>10276</v>
      </c>
      <c r="AT185" t="s">
        <v>9978</v>
      </c>
      <c r="AU185" t="s">
        <v>6826</v>
      </c>
      <c r="AV185" t="s">
        <v>10431</v>
      </c>
      <c r="AW185" t="s">
        <v>11459</v>
      </c>
      <c r="AX185" t="s">
        <v>6033</v>
      </c>
      <c r="AY185" t="s">
        <v>16</v>
      </c>
      <c r="AZ185" t="s">
        <v>749</v>
      </c>
      <c r="BA185" t="s">
        <v>835</v>
      </c>
      <c r="BB185" t="s">
        <v>10450</v>
      </c>
      <c r="BC185" t="s">
        <v>5514</v>
      </c>
      <c r="BD185" t="s">
        <v>5561</v>
      </c>
      <c r="BE185" t="s">
        <v>4738</v>
      </c>
      <c r="BF185" t="s">
        <v>4496</v>
      </c>
      <c r="BG185" t="s">
        <v>9495</v>
      </c>
      <c r="BH185" t="s">
        <v>189</v>
      </c>
      <c r="BI185" t="s">
        <v>189</v>
      </c>
      <c r="BJ185">
        <v>99.674999999999997</v>
      </c>
      <c r="BK185" t="s">
        <v>6283</v>
      </c>
      <c r="BL185" s="7">
        <v>44398</v>
      </c>
      <c r="BM185" s="7">
        <v>44490</v>
      </c>
      <c r="BN185" t="s">
        <v>6246</v>
      </c>
      <c r="BO185" t="s">
        <v>189</v>
      </c>
      <c r="BP185" t="s">
        <v>6242</v>
      </c>
      <c r="BQ185" t="s">
        <v>189</v>
      </c>
      <c r="BR185" s="7">
        <v>45768</v>
      </c>
      <c r="BS185" t="s">
        <v>2414</v>
      </c>
      <c r="BT185" t="s">
        <v>4288</v>
      </c>
      <c r="BU185" t="s">
        <v>189</v>
      </c>
      <c r="BV185" t="s">
        <v>189</v>
      </c>
      <c r="BW185" t="s">
        <v>189</v>
      </c>
      <c r="BX185" t="s">
        <v>16</v>
      </c>
      <c r="BY185" t="s">
        <v>189</v>
      </c>
      <c r="BZ185" t="s">
        <v>8711</v>
      </c>
      <c r="CA185" t="s">
        <v>189</v>
      </c>
      <c r="CB185" t="s">
        <v>189</v>
      </c>
      <c r="CC185" t="s">
        <v>189</v>
      </c>
      <c r="CD185" t="s">
        <v>189</v>
      </c>
      <c r="CE185" t="s">
        <v>189</v>
      </c>
      <c r="CF185" t="s">
        <v>16</v>
      </c>
      <c r="CG185" t="s">
        <v>16</v>
      </c>
      <c r="CH185" t="s">
        <v>4550</v>
      </c>
      <c r="CI185">
        <v>1</v>
      </c>
      <c r="CJ185">
        <v>1</v>
      </c>
      <c r="CK185">
        <v>1</v>
      </c>
      <c r="CL185" t="s">
        <v>189</v>
      </c>
      <c r="CM185">
        <v>21086</v>
      </c>
      <c r="CN185" t="s">
        <v>16</v>
      </c>
      <c r="CO185" t="s">
        <v>746</v>
      </c>
      <c r="CP185" t="s">
        <v>16</v>
      </c>
      <c r="CQ185" t="s">
        <v>189</v>
      </c>
      <c r="CR185" t="s">
        <v>16</v>
      </c>
      <c r="CS185" s="7"/>
      <c r="CT185" s="7">
        <v>38975</v>
      </c>
      <c r="CU185" t="s">
        <v>60</v>
      </c>
      <c r="CV185" t="s">
        <v>6745</v>
      </c>
      <c r="CW185" t="s">
        <v>6307</v>
      </c>
      <c r="CX185" t="s">
        <v>189</v>
      </c>
      <c r="CY185" t="s">
        <v>6307</v>
      </c>
      <c r="CZ185" t="s">
        <v>189</v>
      </c>
      <c r="DA185">
        <v>2021</v>
      </c>
      <c r="DB185" s="139">
        <v>44392</v>
      </c>
      <c r="DC185">
        <v>7</v>
      </c>
      <c r="DD185">
        <v>29</v>
      </c>
      <c r="DE185" s="139">
        <v>44389</v>
      </c>
      <c r="DF185" t="s">
        <v>11978</v>
      </c>
      <c r="DG185" t="s">
        <v>11875</v>
      </c>
      <c r="DH185" t="s">
        <v>6036</v>
      </c>
      <c r="DI185" t="s">
        <v>9912</v>
      </c>
      <c r="DJ185" t="s">
        <v>6730</v>
      </c>
      <c r="DK185" t="s">
        <v>241</v>
      </c>
      <c r="DL185" t="s">
        <v>16</v>
      </c>
      <c r="DM185" t="s">
        <v>4260</v>
      </c>
      <c r="DN185" t="s">
        <v>16</v>
      </c>
      <c r="DO185" t="s">
        <v>2051</v>
      </c>
      <c r="DP185" t="s">
        <v>9911</v>
      </c>
      <c r="DQ185" t="s">
        <v>8712</v>
      </c>
      <c r="DR185" t="s">
        <v>10510</v>
      </c>
      <c r="DS185" t="s">
        <v>8713</v>
      </c>
      <c r="DT185" t="s">
        <v>11979</v>
      </c>
      <c r="EC185" s="66"/>
    </row>
    <row r="186" spans="1:133" x14ac:dyDescent="0.25">
      <c r="A186">
        <v>285</v>
      </c>
      <c r="B186" s="7">
        <v>44389</v>
      </c>
      <c r="C186" t="s">
        <v>189</v>
      </c>
      <c r="D186" t="s">
        <v>189</v>
      </c>
      <c r="E186" t="s">
        <v>4289</v>
      </c>
      <c r="F186" t="s">
        <v>181</v>
      </c>
      <c r="G186" t="s">
        <v>354</v>
      </c>
      <c r="H186" t="s">
        <v>1880</v>
      </c>
      <c r="I186">
        <v>1</v>
      </c>
      <c r="J186" t="s">
        <v>838</v>
      </c>
      <c r="K186" t="s">
        <v>106</v>
      </c>
      <c r="L186" t="s">
        <v>100</v>
      </c>
      <c r="M186">
        <v>1</v>
      </c>
      <c r="N186" t="s">
        <v>121</v>
      </c>
      <c r="O186" t="s">
        <v>545</v>
      </c>
      <c r="P186" t="s">
        <v>546</v>
      </c>
      <c r="Q186" t="s">
        <v>545</v>
      </c>
      <c r="R186" t="s">
        <v>16</v>
      </c>
      <c r="S186">
        <v>40</v>
      </c>
      <c r="T186" t="s">
        <v>32</v>
      </c>
      <c r="U186" t="s">
        <v>16</v>
      </c>
      <c r="V186" t="s">
        <v>6283</v>
      </c>
      <c r="W186" t="s">
        <v>189</v>
      </c>
      <c r="X186" t="s">
        <v>189</v>
      </c>
      <c r="Y186" t="s">
        <v>1925</v>
      </c>
      <c r="Z186" t="s">
        <v>16</v>
      </c>
      <c r="AA186" t="s">
        <v>16</v>
      </c>
      <c r="AB186" t="s">
        <v>16</v>
      </c>
      <c r="AC186" t="s">
        <v>6307</v>
      </c>
      <c r="AD186" t="s">
        <v>839</v>
      </c>
      <c r="AE186" t="s">
        <v>2003</v>
      </c>
      <c r="AF186" t="s">
        <v>1929</v>
      </c>
      <c r="AG186" t="s">
        <v>27</v>
      </c>
      <c r="AH186" t="s">
        <v>840</v>
      </c>
      <c r="AI186" t="s">
        <v>841</v>
      </c>
      <c r="AJ186" t="s">
        <v>16</v>
      </c>
      <c r="AK186" t="s">
        <v>16</v>
      </c>
      <c r="AL186">
        <v>0</v>
      </c>
      <c r="AM186">
        <v>1</v>
      </c>
      <c r="AN186">
        <v>6.48</v>
      </c>
      <c r="AO186">
        <v>7.7519999999999998</v>
      </c>
      <c r="AP186" t="s">
        <v>184</v>
      </c>
      <c r="AQ186" t="s">
        <v>6744</v>
      </c>
      <c r="AR186" t="s">
        <v>9667</v>
      </c>
      <c r="AS186" t="s">
        <v>32</v>
      </c>
      <c r="AT186" t="s">
        <v>4840</v>
      </c>
      <c r="AU186" t="s">
        <v>9873</v>
      </c>
      <c r="AV186" t="s">
        <v>10431</v>
      </c>
      <c r="AW186" t="s">
        <v>11459</v>
      </c>
      <c r="AX186" t="s">
        <v>6033</v>
      </c>
      <c r="AY186" t="s">
        <v>4723</v>
      </c>
      <c r="AZ186" t="s">
        <v>842</v>
      </c>
      <c r="BA186" t="s">
        <v>837</v>
      </c>
      <c r="BB186" t="s">
        <v>10450</v>
      </c>
      <c r="BC186" t="s">
        <v>4465</v>
      </c>
      <c r="BD186" t="s">
        <v>4519</v>
      </c>
      <c r="BE186" t="s">
        <v>5517</v>
      </c>
      <c r="BF186" t="s">
        <v>4496</v>
      </c>
      <c r="BG186" t="s">
        <v>9496</v>
      </c>
      <c r="BH186" t="s">
        <v>189</v>
      </c>
      <c r="BI186" t="s">
        <v>189</v>
      </c>
      <c r="BJ186">
        <v>100</v>
      </c>
      <c r="BK186" t="s">
        <v>6283</v>
      </c>
      <c r="BL186" s="7">
        <v>44392</v>
      </c>
      <c r="BM186" s="7">
        <v>44576</v>
      </c>
      <c r="BN186" t="s">
        <v>6240</v>
      </c>
      <c r="BO186" t="s">
        <v>189</v>
      </c>
      <c r="BP186" t="s">
        <v>16</v>
      </c>
      <c r="BQ186" t="s">
        <v>189</v>
      </c>
      <c r="BR186" s="7">
        <v>44756</v>
      </c>
      <c r="BS186" t="s">
        <v>2414</v>
      </c>
      <c r="BT186" t="s">
        <v>4289</v>
      </c>
      <c r="BU186" t="s">
        <v>189</v>
      </c>
      <c r="BV186" t="s">
        <v>189</v>
      </c>
      <c r="BW186" t="s">
        <v>5517</v>
      </c>
      <c r="BX186" t="s">
        <v>16</v>
      </c>
      <c r="BY186" t="s">
        <v>189</v>
      </c>
      <c r="BZ186" t="s">
        <v>189</v>
      </c>
      <c r="CA186" t="s">
        <v>189</v>
      </c>
      <c r="CB186" t="s">
        <v>189</v>
      </c>
      <c r="CC186" t="s">
        <v>189</v>
      </c>
      <c r="CD186" t="s">
        <v>189</v>
      </c>
      <c r="CE186" t="s">
        <v>189</v>
      </c>
      <c r="CF186" t="s">
        <v>16</v>
      </c>
      <c r="CG186" t="s">
        <v>16</v>
      </c>
      <c r="CH186" t="s">
        <v>4936</v>
      </c>
      <c r="CI186">
        <v>1</v>
      </c>
      <c r="CJ186">
        <v>1</v>
      </c>
      <c r="CK186">
        <v>1</v>
      </c>
      <c r="CL186" t="s">
        <v>189</v>
      </c>
      <c r="CM186">
        <v>21085</v>
      </c>
      <c r="CN186" t="s">
        <v>16</v>
      </c>
      <c r="CO186" t="s">
        <v>838</v>
      </c>
      <c r="CP186" t="s">
        <v>16</v>
      </c>
      <c r="CQ186" t="s">
        <v>189</v>
      </c>
      <c r="CR186" t="s">
        <v>195</v>
      </c>
      <c r="CS186" s="7"/>
      <c r="CT186" s="7">
        <v>44389</v>
      </c>
      <c r="CU186" t="s">
        <v>17</v>
      </c>
      <c r="CV186" t="s">
        <v>17</v>
      </c>
      <c r="CW186" t="s">
        <v>6307</v>
      </c>
      <c r="CX186" t="s">
        <v>189</v>
      </c>
      <c r="CY186" t="s">
        <v>6307</v>
      </c>
      <c r="CZ186" t="s">
        <v>189</v>
      </c>
      <c r="DA186">
        <v>2021</v>
      </c>
      <c r="DB186" s="139">
        <v>44389</v>
      </c>
      <c r="DC186">
        <v>7</v>
      </c>
      <c r="DD186">
        <v>29</v>
      </c>
      <c r="DE186" s="139">
        <v>44389</v>
      </c>
      <c r="DF186" t="s">
        <v>11978</v>
      </c>
      <c r="DG186" t="s">
        <v>11875</v>
      </c>
      <c r="DH186" t="s">
        <v>6036</v>
      </c>
      <c r="DI186" t="s">
        <v>9882</v>
      </c>
      <c r="DJ186" t="s">
        <v>6730</v>
      </c>
      <c r="DK186" t="s">
        <v>241</v>
      </c>
      <c r="DL186" t="s">
        <v>16</v>
      </c>
      <c r="DM186" t="s">
        <v>839</v>
      </c>
      <c r="DN186" t="s">
        <v>16</v>
      </c>
      <c r="DO186" t="s">
        <v>2051</v>
      </c>
      <c r="DP186" t="s">
        <v>16</v>
      </c>
      <c r="DQ186" t="s">
        <v>8714</v>
      </c>
      <c r="DR186" t="s">
        <v>10511</v>
      </c>
      <c r="DS186" t="s">
        <v>8715</v>
      </c>
      <c r="DT186" t="s">
        <v>11980</v>
      </c>
      <c r="EC186" s="66"/>
    </row>
    <row r="187" spans="1:133" x14ac:dyDescent="0.25">
      <c r="A187">
        <v>284</v>
      </c>
      <c r="B187" s="7">
        <v>44385</v>
      </c>
      <c r="C187" t="s">
        <v>189</v>
      </c>
      <c r="D187" t="s">
        <v>189</v>
      </c>
      <c r="E187" t="s">
        <v>3751</v>
      </c>
      <c r="F187" t="s">
        <v>181</v>
      </c>
      <c r="G187" t="s">
        <v>354</v>
      </c>
      <c r="H187" t="s">
        <v>1880</v>
      </c>
      <c r="I187">
        <v>1</v>
      </c>
      <c r="J187" t="s">
        <v>844</v>
      </c>
      <c r="K187" t="s">
        <v>107</v>
      </c>
      <c r="L187" t="s">
        <v>100</v>
      </c>
      <c r="M187">
        <v>5.17</v>
      </c>
      <c r="N187" t="s">
        <v>104</v>
      </c>
      <c r="O187" t="s">
        <v>449</v>
      </c>
      <c r="P187" t="s">
        <v>845</v>
      </c>
      <c r="Q187" t="s">
        <v>2004</v>
      </c>
      <c r="R187" t="s">
        <v>2004</v>
      </c>
      <c r="S187">
        <v>30</v>
      </c>
      <c r="T187" t="s">
        <v>32</v>
      </c>
      <c r="U187" t="s">
        <v>16</v>
      </c>
      <c r="V187" t="s">
        <v>6285</v>
      </c>
      <c r="W187" t="s">
        <v>189</v>
      </c>
      <c r="X187" t="s">
        <v>189</v>
      </c>
      <c r="Y187" t="s">
        <v>4341</v>
      </c>
      <c r="Z187" t="s">
        <v>16</v>
      </c>
      <c r="AA187" t="s">
        <v>16</v>
      </c>
      <c r="AB187" t="s">
        <v>16</v>
      </c>
      <c r="AC187" t="s">
        <v>6310</v>
      </c>
      <c r="AD187" t="s">
        <v>846</v>
      </c>
      <c r="AE187" t="s">
        <v>107</v>
      </c>
      <c r="AF187" t="s">
        <v>1926</v>
      </c>
      <c r="AG187" t="s">
        <v>129</v>
      </c>
      <c r="AH187" t="s">
        <v>251</v>
      </c>
      <c r="AI187" t="s">
        <v>16</v>
      </c>
      <c r="AJ187" t="s">
        <v>16</v>
      </c>
      <c r="AK187" t="s">
        <v>16</v>
      </c>
      <c r="AL187">
        <v>1500</v>
      </c>
      <c r="AM187">
        <v>5.17</v>
      </c>
      <c r="AN187">
        <v>33.549999999999997</v>
      </c>
      <c r="AO187">
        <v>40.078000000000003</v>
      </c>
      <c r="AP187" t="s">
        <v>184</v>
      </c>
      <c r="AQ187" t="s">
        <v>6744</v>
      </c>
      <c r="AR187" t="s">
        <v>16</v>
      </c>
      <c r="AS187" t="s">
        <v>32</v>
      </c>
      <c r="AT187" t="s">
        <v>4840</v>
      </c>
      <c r="AU187" t="s">
        <v>9913</v>
      </c>
      <c r="AV187" t="s">
        <v>10431</v>
      </c>
      <c r="AW187" t="s">
        <v>11459</v>
      </c>
      <c r="AX187" t="s">
        <v>6033</v>
      </c>
      <c r="AY187" t="s">
        <v>4723</v>
      </c>
      <c r="AZ187" t="s">
        <v>847</v>
      </c>
      <c r="BA187" t="s">
        <v>843</v>
      </c>
      <c r="BB187" t="s">
        <v>10450</v>
      </c>
      <c r="BC187" t="s">
        <v>4465</v>
      </c>
      <c r="BD187" t="s">
        <v>5562</v>
      </c>
      <c r="BE187" t="s">
        <v>4730</v>
      </c>
      <c r="BF187" t="s">
        <v>4496</v>
      </c>
      <c r="BG187" t="s">
        <v>9497</v>
      </c>
      <c r="BH187" t="s">
        <v>189</v>
      </c>
      <c r="BI187" t="s">
        <v>189</v>
      </c>
      <c r="BJ187">
        <v>99.111000000000004</v>
      </c>
      <c r="BK187" t="s">
        <v>1048</v>
      </c>
      <c r="BL187" s="7">
        <v>44392</v>
      </c>
      <c r="BM187" s="7">
        <v>44576</v>
      </c>
      <c r="BN187" t="s">
        <v>6240</v>
      </c>
      <c r="BO187" t="s">
        <v>189</v>
      </c>
      <c r="BP187" t="s">
        <v>16</v>
      </c>
      <c r="BQ187" t="s">
        <v>189</v>
      </c>
      <c r="BR187" s="7">
        <v>46218</v>
      </c>
      <c r="BS187" t="s">
        <v>2414</v>
      </c>
      <c r="BT187" t="s">
        <v>3751</v>
      </c>
      <c r="BU187" t="s">
        <v>189</v>
      </c>
      <c r="BV187" t="s">
        <v>189</v>
      </c>
      <c r="BW187" t="s">
        <v>189</v>
      </c>
      <c r="BX187" t="s">
        <v>16</v>
      </c>
      <c r="BY187" t="s">
        <v>189</v>
      </c>
      <c r="BZ187" t="s">
        <v>189</v>
      </c>
      <c r="CA187" t="s">
        <v>189</v>
      </c>
      <c r="CB187" t="s">
        <v>189</v>
      </c>
      <c r="CC187" t="s">
        <v>189</v>
      </c>
      <c r="CD187" t="s">
        <v>189</v>
      </c>
      <c r="CE187" t="s">
        <v>189</v>
      </c>
      <c r="CF187" t="s">
        <v>181</v>
      </c>
      <c r="CG187" t="s">
        <v>16</v>
      </c>
      <c r="CH187" t="s">
        <v>4937</v>
      </c>
      <c r="CI187">
        <v>1</v>
      </c>
      <c r="CJ187">
        <v>1</v>
      </c>
      <c r="CK187">
        <v>1</v>
      </c>
      <c r="CL187" t="s">
        <v>189</v>
      </c>
      <c r="CM187">
        <v>21084</v>
      </c>
      <c r="CN187" t="s">
        <v>16</v>
      </c>
      <c r="CO187" t="s">
        <v>844</v>
      </c>
      <c r="CP187" t="s">
        <v>16</v>
      </c>
      <c r="CQ187" t="s">
        <v>189</v>
      </c>
      <c r="CR187" t="s">
        <v>189</v>
      </c>
      <c r="CS187" s="7"/>
      <c r="CT187" s="7">
        <v>42670</v>
      </c>
      <c r="CU187" t="s">
        <v>17</v>
      </c>
      <c r="CV187" t="s">
        <v>6745</v>
      </c>
      <c r="CW187" t="s">
        <v>6307</v>
      </c>
      <c r="CX187" t="s">
        <v>189</v>
      </c>
      <c r="CY187" t="s">
        <v>6307</v>
      </c>
      <c r="CZ187" t="s">
        <v>189</v>
      </c>
      <c r="DA187">
        <v>2021</v>
      </c>
      <c r="DB187" s="139">
        <v>44385</v>
      </c>
      <c r="DC187">
        <v>7</v>
      </c>
      <c r="DD187">
        <v>28</v>
      </c>
      <c r="DE187" s="139">
        <v>44382</v>
      </c>
      <c r="DF187" t="s">
        <v>11883</v>
      </c>
      <c r="DG187" t="s">
        <v>11875</v>
      </c>
      <c r="DH187" t="s">
        <v>6037</v>
      </c>
      <c r="DI187" t="s">
        <v>9912</v>
      </c>
      <c r="DJ187" t="s">
        <v>6730</v>
      </c>
      <c r="DK187" t="s">
        <v>252</v>
      </c>
      <c r="DL187" t="s">
        <v>9800</v>
      </c>
      <c r="DM187" t="s">
        <v>846</v>
      </c>
      <c r="DN187" t="s">
        <v>16</v>
      </c>
      <c r="DO187" t="s">
        <v>2051</v>
      </c>
      <c r="DP187" t="s">
        <v>16</v>
      </c>
      <c r="DQ187" t="s">
        <v>8716</v>
      </c>
      <c r="DR187" t="s">
        <v>10512</v>
      </c>
      <c r="DS187" t="s">
        <v>8717</v>
      </c>
      <c r="DT187" t="s">
        <v>11981</v>
      </c>
      <c r="EC187" s="66"/>
    </row>
    <row r="188" spans="1:133" x14ac:dyDescent="0.25">
      <c r="A188">
        <v>283</v>
      </c>
      <c r="B188" s="7">
        <v>44384</v>
      </c>
      <c r="C188" t="s">
        <v>189</v>
      </c>
      <c r="D188" t="s">
        <v>189</v>
      </c>
      <c r="E188" t="s">
        <v>4291</v>
      </c>
      <c r="F188" t="s">
        <v>181</v>
      </c>
      <c r="G188" t="s">
        <v>354</v>
      </c>
      <c r="H188" t="s">
        <v>1880</v>
      </c>
      <c r="I188">
        <v>1</v>
      </c>
      <c r="J188" t="s">
        <v>6045</v>
      </c>
      <c r="K188" t="s">
        <v>2006</v>
      </c>
      <c r="L188" t="s">
        <v>100</v>
      </c>
      <c r="M188">
        <v>5</v>
      </c>
      <c r="N188" t="s">
        <v>104</v>
      </c>
      <c r="O188" t="s">
        <v>858</v>
      </c>
      <c r="P188" t="s">
        <v>610</v>
      </c>
      <c r="Q188" t="s">
        <v>1890</v>
      </c>
      <c r="R188" t="s">
        <v>1890</v>
      </c>
      <c r="S188">
        <v>55</v>
      </c>
      <c r="T188" t="s">
        <v>32</v>
      </c>
      <c r="U188" t="s">
        <v>16</v>
      </c>
      <c r="V188" t="s">
        <v>6282</v>
      </c>
      <c r="W188" t="s">
        <v>189</v>
      </c>
      <c r="X188" t="s">
        <v>189</v>
      </c>
      <c r="Y188" t="s">
        <v>4341</v>
      </c>
      <c r="Z188" t="s">
        <v>16</v>
      </c>
      <c r="AA188" t="s">
        <v>16</v>
      </c>
      <c r="AB188" t="s">
        <v>16</v>
      </c>
      <c r="AC188" t="s">
        <v>6307</v>
      </c>
      <c r="AD188" t="s">
        <v>859</v>
      </c>
      <c r="AE188" t="s">
        <v>2006</v>
      </c>
      <c r="AF188" t="s">
        <v>1926</v>
      </c>
      <c r="AG188" t="s">
        <v>37</v>
      </c>
      <c r="AH188" t="s">
        <v>860</v>
      </c>
      <c r="AI188" t="s">
        <v>16</v>
      </c>
      <c r="AJ188" t="s">
        <v>16</v>
      </c>
      <c r="AK188" t="s">
        <v>16</v>
      </c>
      <c r="AL188">
        <v>10000</v>
      </c>
      <c r="AM188">
        <v>5</v>
      </c>
      <c r="AN188">
        <v>32.36</v>
      </c>
      <c r="AO188">
        <v>38.76</v>
      </c>
      <c r="AP188" t="s">
        <v>184</v>
      </c>
      <c r="AQ188" t="s">
        <v>5653</v>
      </c>
      <c r="AR188" t="s">
        <v>9682</v>
      </c>
      <c r="AS188" t="s">
        <v>32</v>
      </c>
      <c r="AT188" t="s">
        <v>4840</v>
      </c>
      <c r="AU188" t="s">
        <v>6826</v>
      </c>
      <c r="AV188" t="s">
        <v>10431</v>
      </c>
      <c r="AW188" t="s">
        <v>11459</v>
      </c>
      <c r="AX188" t="s">
        <v>6033</v>
      </c>
      <c r="AY188" t="s">
        <v>16</v>
      </c>
      <c r="AZ188" t="s">
        <v>861</v>
      </c>
      <c r="BA188" t="s">
        <v>856</v>
      </c>
      <c r="BB188" t="s">
        <v>10450</v>
      </c>
      <c r="BC188" t="s">
        <v>4465</v>
      </c>
      <c r="BD188" t="s">
        <v>4517</v>
      </c>
      <c r="BE188" t="s">
        <v>4730</v>
      </c>
      <c r="BF188" t="s">
        <v>4496</v>
      </c>
      <c r="BG188" t="s">
        <v>9498</v>
      </c>
      <c r="BH188" t="s">
        <v>189</v>
      </c>
      <c r="BI188" t="s">
        <v>189</v>
      </c>
      <c r="BJ188">
        <v>99.819000000000003</v>
      </c>
      <c r="BK188" t="s">
        <v>6282</v>
      </c>
      <c r="BL188" s="7">
        <v>44391</v>
      </c>
      <c r="BM188" s="7">
        <v>44575</v>
      </c>
      <c r="BN188" t="s">
        <v>6240</v>
      </c>
      <c r="BO188" t="s">
        <v>189</v>
      </c>
      <c r="BP188" t="s">
        <v>16</v>
      </c>
      <c r="BQ188" t="s">
        <v>189</v>
      </c>
      <c r="BR188" s="7">
        <v>46217</v>
      </c>
      <c r="BS188" t="s">
        <v>2414</v>
      </c>
      <c r="BT188" t="s">
        <v>4291</v>
      </c>
      <c r="BU188" t="s">
        <v>189</v>
      </c>
      <c r="BV188" t="s">
        <v>189</v>
      </c>
      <c r="BW188" t="s">
        <v>189</v>
      </c>
      <c r="BX188" t="s">
        <v>16</v>
      </c>
      <c r="BY188" t="s">
        <v>189</v>
      </c>
      <c r="BZ188" t="s">
        <v>189</v>
      </c>
      <c r="CA188" t="s">
        <v>189</v>
      </c>
      <c r="CB188" t="s">
        <v>189</v>
      </c>
      <c r="CC188" t="s">
        <v>189</v>
      </c>
      <c r="CD188" t="s">
        <v>189</v>
      </c>
      <c r="CE188" t="s">
        <v>189</v>
      </c>
      <c r="CF188" t="s">
        <v>181</v>
      </c>
      <c r="CG188" t="s">
        <v>16</v>
      </c>
      <c r="CH188" t="s">
        <v>4940</v>
      </c>
      <c r="CI188">
        <v>1</v>
      </c>
      <c r="CJ188">
        <v>1</v>
      </c>
      <c r="CK188">
        <v>1</v>
      </c>
      <c r="CL188" t="s">
        <v>189</v>
      </c>
      <c r="CM188">
        <v>21081</v>
      </c>
      <c r="CN188" t="s">
        <v>16</v>
      </c>
      <c r="CO188" t="s">
        <v>6045</v>
      </c>
      <c r="CP188" t="s">
        <v>6875</v>
      </c>
      <c r="CQ188" t="s">
        <v>189</v>
      </c>
      <c r="CR188" t="s">
        <v>189</v>
      </c>
      <c r="CS188" s="7"/>
      <c r="CT188" s="7">
        <v>44384</v>
      </c>
      <c r="CU188" t="s">
        <v>29</v>
      </c>
      <c r="CV188" t="s">
        <v>29</v>
      </c>
      <c r="CW188" t="s">
        <v>6307</v>
      </c>
      <c r="CX188" t="s">
        <v>189</v>
      </c>
      <c r="CY188" t="s">
        <v>6307</v>
      </c>
      <c r="CZ188" t="s">
        <v>189</v>
      </c>
      <c r="DA188">
        <v>2021</v>
      </c>
      <c r="DB188" s="139">
        <v>44384</v>
      </c>
      <c r="DC188">
        <v>7</v>
      </c>
      <c r="DD188">
        <v>28</v>
      </c>
      <c r="DE188" s="139">
        <v>44382</v>
      </c>
      <c r="DF188" t="s">
        <v>11883</v>
      </c>
      <c r="DG188" t="s">
        <v>11875</v>
      </c>
      <c r="DH188" t="s">
        <v>6037</v>
      </c>
      <c r="DI188" t="s">
        <v>9912</v>
      </c>
      <c r="DJ188" t="s">
        <v>6730</v>
      </c>
      <c r="DK188" t="s">
        <v>252</v>
      </c>
      <c r="DL188" t="s">
        <v>9800</v>
      </c>
      <c r="DM188" t="s">
        <v>859</v>
      </c>
      <c r="DN188" t="s">
        <v>16</v>
      </c>
      <c r="DO188" t="s">
        <v>2051</v>
      </c>
      <c r="DP188" t="s">
        <v>16</v>
      </c>
      <c r="DQ188" t="s">
        <v>8718</v>
      </c>
      <c r="DR188" t="s">
        <v>10513</v>
      </c>
      <c r="DS188" t="s">
        <v>8719</v>
      </c>
      <c r="DT188" t="s">
        <v>11982</v>
      </c>
      <c r="EC188" s="66"/>
    </row>
    <row r="189" spans="1:133" x14ac:dyDescent="0.25">
      <c r="A189">
        <v>282</v>
      </c>
      <c r="B189" s="7">
        <v>44384</v>
      </c>
      <c r="C189" t="s">
        <v>9887</v>
      </c>
      <c r="D189" t="s">
        <v>189</v>
      </c>
      <c r="E189" t="s">
        <v>4290</v>
      </c>
      <c r="F189" t="s">
        <v>181</v>
      </c>
      <c r="G189" t="s">
        <v>354</v>
      </c>
      <c r="H189" t="s">
        <v>1881</v>
      </c>
      <c r="I189">
        <v>1</v>
      </c>
      <c r="J189" t="s">
        <v>849</v>
      </c>
      <c r="K189" t="s">
        <v>850</v>
      </c>
      <c r="L189" t="s">
        <v>100</v>
      </c>
      <c r="M189">
        <v>4</v>
      </c>
      <c r="N189" t="s">
        <v>1938</v>
      </c>
      <c r="O189" t="s">
        <v>854</v>
      </c>
      <c r="P189" t="s">
        <v>855</v>
      </c>
      <c r="Q189" t="s">
        <v>2005</v>
      </c>
      <c r="R189" t="s">
        <v>2005</v>
      </c>
      <c r="S189">
        <v>40</v>
      </c>
      <c r="T189" t="s">
        <v>32</v>
      </c>
      <c r="U189" t="s">
        <v>4345</v>
      </c>
      <c r="V189" t="s">
        <v>6286</v>
      </c>
      <c r="W189" t="s">
        <v>189</v>
      </c>
      <c r="X189" t="s">
        <v>189</v>
      </c>
      <c r="Y189" t="s">
        <v>1925</v>
      </c>
      <c r="Z189" t="s">
        <v>16</v>
      </c>
      <c r="AA189" t="s">
        <v>16</v>
      </c>
      <c r="AB189" t="s">
        <v>16</v>
      </c>
      <c r="AC189" t="s">
        <v>6310</v>
      </c>
      <c r="AD189" t="s">
        <v>849</v>
      </c>
      <c r="AE189" t="s">
        <v>850</v>
      </c>
      <c r="AF189" t="s">
        <v>1926</v>
      </c>
      <c r="AG189" t="s">
        <v>129</v>
      </c>
      <c r="AH189" t="s">
        <v>16</v>
      </c>
      <c r="AI189" t="s">
        <v>16</v>
      </c>
      <c r="AJ189" t="s">
        <v>16</v>
      </c>
      <c r="AK189" t="s">
        <v>16</v>
      </c>
      <c r="AL189">
        <v>35745</v>
      </c>
      <c r="AM189">
        <v>4</v>
      </c>
      <c r="AN189">
        <v>25.89</v>
      </c>
      <c r="AO189">
        <v>31.007999999999999</v>
      </c>
      <c r="AP189" t="s">
        <v>301</v>
      </c>
      <c r="AQ189" t="s">
        <v>6745</v>
      </c>
      <c r="AR189" t="s">
        <v>16</v>
      </c>
      <c r="AS189" t="s">
        <v>32</v>
      </c>
      <c r="AT189" t="s">
        <v>4840</v>
      </c>
      <c r="AU189" t="s">
        <v>6826</v>
      </c>
      <c r="AV189" t="s">
        <v>10431</v>
      </c>
      <c r="AW189" t="s">
        <v>11459</v>
      </c>
      <c r="AX189" t="s">
        <v>6033</v>
      </c>
      <c r="AY189" t="s">
        <v>16</v>
      </c>
      <c r="AZ189" t="s">
        <v>852</v>
      </c>
      <c r="BA189" t="s">
        <v>853</v>
      </c>
      <c r="BB189" t="s">
        <v>10450</v>
      </c>
      <c r="BC189" t="s">
        <v>4345</v>
      </c>
      <c r="BD189" t="s">
        <v>4502</v>
      </c>
      <c r="BE189" t="s">
        <v>4739</v>
      </c>
      <c r="BF189" t="s">
        <v>4496</v>
      </c>
      <c r="BG189" t="s">
        <v>189</v>
      </c>
      <c r="BH189" t="s">
        <v>189</v>
      </c>
      <c r="BI189" t="s">
        <v>189</v>
      </c>
      <c r="BJ189">
        <v>98.994</v>
      </c>
      <c r="BK189" t="s">
        <v>1048</v>
      </c>
      <c r="BL189" s="7">
        <v>44391</v>
      </c>
      <c r="BM189" s="7">
        <v>44575</v>
      </c>
      <c r="BN189" t="s">
        <v>6242</v>
      </c>
      <c r="BO189" t="s">
        <v>189</v>
      </c>
      <c r="BP189" t="s">
        <v>16</v>
      </c>
      <c r="BQ189" t="s">
        <v>189</v>
      </c>
      <c r="BR189" s="7">
        <v>55348</v>
      </c>
      <c r="BS189" t="s">
        <v>2414</v>
      </c>
      <c r="BT189" t="s">
        <v>4290</v>
      </c>
      <c r="BU189" t="s">
        <v>189</v>
      </c>
      <c r="BV189" t="s">
        <v>189</v>
      </c>
      <c r="BW189" t="s">
        <v>189</v>
      </c>
      <c r="BX189" t="s">
        <v>4844</v>
      </c>
      <c r="BY189" t="s">
        <v>189</v>
      </c>
      <c r="BZ189" t="s">
        <v>8723</v>
      </c>
      <c r="CA189" t="s">
        <v>189</v>
      </c>
      <c r="CB189" t="s">
        <v>189</v>
      </c>
      <c r="CC189" t="s">
        <v>189</v>
      </c>
      <c r="CD189" t="s">
        <v>189</v>
      </c>
      <c r="CE189" t="s">
        <v>189</v>
      </c>
      <c r="CF189" t="s">
        <v>16</v>
      </c>
      <c r="CG189" t="s">
        <v>16</v>
      </c>
      <c r="CH189" t="s">
        <v>4939</v>
      </c>
      <c r="CI189">
        <v>2</v>
      </c>
      <c r="CJ189">
        <v>1</v>
      </c>
      <c r="CK189">
        <v>2</v>
      </c>
      <c r="CL189" t="s">
        <v>189</v>
      </c>
      <c r="CM189">
        <v>21083</v>
      </c>
      <c r="CN189" t="s">
        <v>16</v>
      </c>
      <c r="CO189" t="s">
        <v>849</v>
      </c>
      <c r="CP189" t="s">
        <v>16</v>
      </c>
      <c r="CQ189" t="s">
        <v>189</v>
      </c>
      <c r="CR189" t="s">
        <v>16</v>
      </c>
      <c r="CS189" s="7"/>
      <c r="CT189" s="7">
        <v>43943</v>
      </c>
      <c r="CU189" t="s">
        <v>4710</v>
      </c>
      <c r="CV189" t="s">
        <v>6745</v>
      </c>
      <c r="CW189" t="s">
        <v>6307</v>
      </c>
      <c r="CX189" t="s">
        <v>189</v>
      </c>
      <c r="CY189" t="s">
        <v>6307</v>
      </c>
      <c r="CZ189" t="s">
        <v>189</v>
      </c>
      <c r="DA189">
        <v>2021</v>
      </c>
      <c r="DB189" s="139">
        <v>44384</v>
      </c>
      <c r="DC189">
        <v>7</v>
      </c>
      <c r="DD189">
        <v>28</v>
      </c>
      <c r="DE189" s="139">
        <v>44382</v>
      </c>
      <c r="DF189" t="s">
        <v>11883</v>
      </c>
      <c r="DG189" t="s">
        <v>11875</v>
      </c>
      <c r="DH189" t="s">
        <v>6037</v>
      </c>
      <c r="DI189" t="s">
        <v>9947</v>
      </c>
      <c r="DJ189" t="s">
        <v>16</v>
      </c>
      <c r="DK189" t="s">
        <v>252</v>
      </c>
      <c r="DL189" t="s">
        <v>9800</v>
      </c>
      <c r="DM189" t="s">
        <v>849</v>
      </c>
      <c r="DN189" t="s">
        <v>16</v>
      </c>
      <c r="DO189" t="s">
        <v>2051</v>
      </c>
      <c r="DP189" t="s">
        <v>9887</v>
      </c>
      <c r="DQ189" t="s">
        <v>8721</v>
      </c>
      <c r="DR189" t="s">
        <v>10513</v>
      </c>
      <c r="DS189" t="s">
        <v>8724</v>
      </c>
      <c r="DT189" t="s">
        <v>11983</v>
      </c>
      <c r="EC189" s="66"/>
    </row>
    <row r="190" spans="1:133" x14ac:dyDescent="0.25">
      <c r="A190">
        <v>281</v>
      </c>
      <c r="B190" s="7">
        <v>44384</v>
      </c>
      <c r="C190" t="s">
        <v>189</v>
      </c>
      <c r="D190" t="s">
        <v>189</v>
      </c>
      <c r="E190" t="s">
        <v>4290</v>
      </c>
      <c r="F190" t="s">
        <v>181</v>
      </c>
      <c r="G190" t="s">
        <v>354</v>
      </c>
      <c r="H190" t="s">
        <v>1881</v>
      </c>
      <c r="I190">
        <v>1</v>
      </c>
      <c r="J190" t="s">
        <v>849</v>
      </c>
      <c r="K190" t="s">
        <v>850</v>
      </c>
      <c r="L190" t="s">
        <v>100</v>
      </c>
      <c r="M190">
        <v>8</v>
      </c>
      <c r="N190" t="s">
        <v>65</v>
      </c>
      <c r="O190" t="s">
        <v>621</v>
      </c>
      <c r="P190" t="s">
        <v>851</v>
      </c>
      <c r="Q190" t="s">
        <v>1904</v>
      </c>
      <c r="R190" t="s">
        <v>1904</v>
      </c>
      <c r="S190">
        <v>35</v>
      </c>
      <c r="T190" t="s">
        <v>32</v>
      </c>
      <c r="U190" t="s">
        <v>16</v>
      </c>
      <c r="V190" t="s">
        <v>6286</v>
      </c>
      <c r="W190" t="s">
        <v>189</v>
      </c>
      <c r="X190" t="s">
        <v>189</v>
      </c>
      <c r="Y190" t="s">
        <v>1925</v>
      </c>
      <c r="Z190" t="s">
        <v>16</v>
      </c>
      <c r="AA190" t="s">
        <v>16</v>
      </c>
      <c r="AB190" t="s">
        <v>16</v>
      </c>
      <c r="AC190" t="s">
        <v>6310</v>
      </c>
      <c r="AD190" t="s">
        <v>849</v>
      </c>
      <c r="AE190" t="s">
        <v>850</v>
      </c>
      <c r="AF190" t="s">
        <v>1926</v>
      </c>
      <c r="AG190" t="s">
        <v>129</v>
      </c>
      <c r="AH190" t="s">
        <v>16</v>
      </c>
      <c r="AI190" t="s">
        <v>16</v>
      </c>
      <c r="AJ190" t="s">
        <v>16</v>
      </c>
      <c r="AK190" t="s">
        <v>16</v>
      </c>
      <c r="AL190">
        <v>35745</v>
      </c>
      <c r="AM190">
        <v>8</v>
      </c>
      <c r="AN190">
        <v>51.78</v>
      </c>
      <c r="AO190">
        <v>62.015999999999998</v>
      </c>
      <c r="AP190" t="s">
        <v>301</v>
      </c>
      <c r="AQ190" t="s">
        <v>6745</v>
      </c>
      <c r="AR190" t="s">
        <v>16</v>
      </c>
      <c r="AS190" t="s">
        <v>32</v>
      </c>
      <c r="AT190" t="s">
        <v>4840</v>
      </c>
      <c r="AU190" t="s">
        <v>9913</v>
      </c>
      <c r="AV190" t="s">
        <v>10431</v>
      </c>
      <c r="AW190" t="s">
        <v>11459</v>
      </c>
      <c r="AX190" t="s">
        <v>6033</v>
      </c>
      <c r="AY190" t="s">
        <v>16</v>
      </c>
      <c r="AZ190" t="s">
        <v>852</v>
      </c>
      <c r="BA190" t="s">
        <v>848</v>
      </c>
      <c r="BB190" t="s">
        <v>10450</v>
      </c>
      <c r="BC190" t="s">
        <v>4465</v>
      </c>
      <c r="BD190" t="s">
        <v>4537</v>
      </c>
      <c r="BE190" t="s">
        <v>4729</v>
      </c>
      <c r="BF190" t="s">
        <v>4496</v>
      </c>
      <c r="BG190" t="s">
        <v>9499</v>
      </c>
      <c r="BH190" t="s">
        <v>189</v>
      </c>
      <c r="BI190" t="s">
        <v>189</v>
      </c>
      <c r="BJ190">
        <v>99.141000000000005</v>
      </c>
      <c r="BK190" t="s">
        <v>1048</v>
      </c>
      <c r="BL190" s="7">
        <v>44391</v>
      </c>
      <c r="BM190" s="7">
        <v>44575</v>
      </c>
      <c r="BN190" t="s">
        <v>6242</v>
      </c>
      <c r="BO190" t="s">
        <v>189</v>
      </c>
      <c r="BP190" t="s">
        <v>16</v>
      </c>
      <c r="BQ190" t="s">
        <v>189</v>
      </c>
      <c r="BR190" s="7">
        <v>48043</v>
      </c>
      <c r="BS190" t="s">
        <v>2414</v>
      </c>
      <c r="BT190" t="s">
        <v>4290</v>
      </c>
      <c r="BU190" t="s">
        <v>189</v>
      </c>
      <c r="BV190" t="s">
        <v>189</v>
      </c>
      <c r="BW190" t="s">
        <v>189</v>
      </c>
      <c r="BX190" t="s">
        <v>4844</v>
      </c>
      <c r="BY190" t="s">
        <v>189</v>
      </c>
      <c r="BZ190" t="s">
        <v>8720</v>
      </c>
      <c r="CA190" t="s">
        <v>189</v>
      </c>
      <c r="CB190" t="s">
        <v>189</v>
      </c>
      <c r="CC190" t="s">
        <v>189</v>
      </c>
      <c r="CD190" t="s">
        <v>189</v>
      </c>
      <c r="CE190" t="s">
        <v>189</v>
      </c>
      <c r="CF190" t="s">
        <v>16</v>
      </c>
      <c r="CG190" t="s">
        <v>16</v>
      </c>
      <c r="CH190" t="s">
        <v>4938</v>
      </c>
      <c r="CI190">
        <v>2</v>
      </c>
      <c r="CJ190">
        <v>1</v>
      </c>
      <c r="CK190">
        <v>2</v>
      </c>
      <c r="CL190" t="s">
        <v>189</v>
      </c>
      <c r="CM190">
        <v>21082</v>
      </c>
      <c r="CN190" t="s">
        <v>16</v>
      </c>
      <c r="CO190" t="s">
        <v>849</v>
      </c>
      <c r="CP190" t="s">
        <v>16</v>
      </c>
      <c r="CQ190" t="s">
        <v>189</v>
      </c>
      <c r="CR190" t="s">
        <v>16</v>
      </c>
      <c r="CS190" s="7"/>
      <c r="CT190" s="7">
        <v>43943</v>
      </c>
      <c r="CU190" t="s">
        <v>4710</v>
      </c>
      <c r="CV190" t="s">
        <v>6745</v>
      </c>
      <c r="CW190" t="s">
        <v>6307</v>
      </c>
      <c r="CX190" t="s">
        <v>189</v>
      </c>
      <c r="CY190" t="s">
        <v>6307</v>
      </c>
      <c r="CZ190" t="s">
        <v>189</v>
      </c>
      <c r="DA190">
        <v>2021</v>
      </c>
      <c r="DB190" s="139">
        <v>44384</v>
      </c>
      <c r="DC190">
        <v>7</v>
      </c>
      <c r="DD190">
        <v>28</v>
      </c>
      <c r="DE190" s="139">
        <v>44382</v>
      </c>
      <c r="DF190" t="s">
        <v>11883</v>
      </c>
      <c r="DG190" t="s">
        <v>11875</v>
      </c>
      <c r="DH190" t="s">
        <v>6037</v>
      </c>
      <c r="DI190" t="s">
        <v>9947</v>
      </c>
      <c r="DJ190" t="s">
        <v>16</v>
      </c>
      <c r="DK190" t="s">
        <v>252</v>
      </c>
      <c r="DL190" t="s">
        <v>9800</v>
      </c>
      <c r="DM190" t="s">
        <v>849</v>
      </c>
      <c r="DN190" t="s">
        <v>16</v>
      </c>
      <c r="DO190" t="s">
        <v>2051</v>
      </c>
      <c r="DP190" t="s">
        <v>16</v>
      </c>
      <c r="DQ190" t="s">
        <v>8721</v>
      </c>
      <c r="DR190" t="s">
        <v>10513</v>
      </c>
      <c r="DS190" t="s">
        <v>8722</v>
      </c>
      <c r="DT190" t="s">
        <v>11984</v>
      </c>
      <c r="EC190" s="66"/>
    </row>
    <row r="191" spans="1:133" x14ac:dyDescent="0.25">
      <c r="A191">
        <v>280</v>
      </c>
      <c r="B191" s="7">
        <v>44383</v>
      </c>
      <c r="C191" t="s">
        <v>189</v>
      </c>
      <c r="D191" t="s">
        <v>189</v>
      </c>
      <c r="E191" t="s">
        <v>316</v>
      </c>
      <c r="F191" t="s">
        <v>181</v>
      </c>
      <c r="G191" t="s">
        <v>354</v>
      </c>
      <c r="H191" t="s">
        <v>1880</v>
      </c>
      <c r="I191">
        <v>1</v>
      </c>
      <c r="J191" t="s">
        <v>870</v>
      </c>
      <c r="K191" t="s">
        <v>11</v>
      </c>
      <c r="L191" t="s">
        <v>100</v>
      </c>
      <c r="M191">
        <v>1.5</v>
      </c>
      <c r="N191" t="s">
        <v>121</v>
      </c>
      <c r="O191" t="s">
        <v>871</v>
      </c>
      <c r="P191" t="s">
        <v>872</v>
      </c>
      <c r="Q191" t="s">
        <v>871</v>
      </c>
      <c r="R191" t="s">
        <v>16</v>
      </c>
      <c r="S191">
        <v>42</v>
      </c>
      <c r="T191" t="s">
        <v>15</v>
      </c>
      <c r="U191" t="s">
        <v>4350</v>
      </c>
      <c r="V191" t="s">
        <v>6236</v>
      </c>
      <c r="W191" t="s">
        <v>189</v>
      </c>
      <c r="X191" t="s">
        <v>189</v>
      </c>
      <c r="Y191" t="s">
        <v>1925</v>
      </c>
      <c r="Z191" t="s">
        <v>16</v>
      </c>
      <c r="AA191" t="s">
        <v>16</v>
      </c>
      <c r="AB191" t="s">
        <v>16</v>
      </c>
      <c r="AC191" t="s">
        <v>6307</v>
      </c>
      <c r="AD191" t="s">
        <v>873</v>
      </c>
      <c r="AE191" t="s">
        <v>11</v>
      </c>
      <c r="AF191" t="s">
        <v>1926</v>
      </c>
      <c r="AG191" t="s">
        <v>74</v>
      </c>
      <c r="AH191" t="s">
        <v>453</v>
      </c>
      <c r="AI191" t="s">
        <v>16</v>
      </c>
      <c r="AJ191" t="s">
        <v>16</v>
      </c>
      <c r="AK191" t="s">
        <v>16</v>
      </c>
      <c r="AL191">
        <v>1500</v>
      </c>
      <c r="AM191">
        <v>1.5</v>
      </c>
      <c r="AN191">
        <v>9.7200000000000006</v>
      </c>
      <c r="AO191">
        <v>11.628</v>
      </c>
      <c r="AP191" t="s">
        <v>184</v>
      </c>
      <c r="AQ191" t="s">
        <v>6744</v>
      </c>
      <c r="AR191" t="s">
        <v>16</v>
      </c>
      <c r="AS191" t="s">
        <v>15</v>
      </c>
      <c r="AT191" t="s">
        <v>9802</v>
      </c>
      <c r="AU191" t="s">
        <v>9873</v>
      </c>
      <c r="AV191" t="s">
        <v>10431</v>
      </c>
      <c r="AW191" t="s">
        <v>11459</v>
      </c>
      <c r="AX191" t="s">
        <v>6033</v>
      </c>
      <c r="AY191" t="s">
        <v>4723</v>
      </c>
      <c r="AZ191" t="s">
        <v>874</v>
      </c>
      <c r="BA191" t="s">
        <v>869</v>
      </c>
      <c r="BB191" t="s">
        <v>10450</v>
      </c>
      <c r="BC191" t="s">
        <v>4350</v>
      </c>
      <c r="BD191" t="s">
        <v>4536</v>
      </c>
      <c r="BE191" t="s">
        <v>5517</v>
      </c>
      <c r="BF191" t="s">
        <v>4496</v>
      </c>
      <c r="BG191" t="s">
        <v>9500</v>
      </c>
      <c r="BH191" t="s">
        <v>189</v>
      </c>
      <c r="BI191" t="s">
        <v>189</v>
      </c>
      <c r="BJ191">
        <v>100</v>
      </c>
      <c r="BK191" t="s">
        <v>6236</v>
      </c>
      <c r="BL191" s="7">
        <v>44390</v>
      </c>
      <c r="BM191" s="7">
        <v>44574</v>
      </c>
      <c r="BN191" t="s">
        <v>6241</v>
      </c>
      <c r="BO191" t="s">
        <v>189</v>
      </c>
      <c r="BP191" t="s">
        <v>16</v>
      </c>
      <c r="BQ191" t="s">
        <v>189</v>
      </c>
      <c r="BR191" s="7">
        <v>44754</v>
      </c>
      <c r="BS191" t="s">
        <v>2414</v>
      </c>
      <c r="BT191" t="s">
        <v>316</v>
      </c>
      <c r="BU191" t="s">
        <v>189</v>
      </c>
      <c r="BV191" t="s">
        <v>189</v>
      </c>
      <c r="BW191" t="s">
        <v>5517</v>
      </c>
      <c r="BX191" t="s">
        <v>16</v>
      </c>
      <c r="BY191" t="s">
        <v>189</v>
      </c>
      <c r="BZ191" t="s">
        <v>189</v>
      </c>
      <c r="CA191" t="s">
        <v>189</v>
      </c>
      <c r="CB191" t="s">
        <v>189</v>
      </c>
      <c r="CC191" t="s">
        <v>189</v>
      </c>
      <c r="CD191" t="s">
        <v>189</v>
      </c>
      <c r="CE191" t="s">
        <v>189</v>
      </c>
      <c r="CF191" t="s">
        <v>16</v>
      </c>
      <c r="CG191" t="s">
        <v>16</v>
      </c>
      <c r="CH191" t="s">
        <v>4942</v>
      </c>
      <c r="CI191">
        <v>1</v>
      </c>
      <c r="CJ191">
        <v>1</v>
      </c>
      <c r="CK191">
        <v>1</v>
      </c>
      <c r="CL191" t="s">
        <v>189</v>
      </c>
      <c r="CM191">
        <v>21078</v>
      </c>
      <c r="CN191" t="s">
        <v>16</v>
      </c>
      <c r="CO191" t="s">
        <v>870</v>
      </c>
      <c r="CP191" t="s">
        <v>16</v>
      </c>
      <c r="CQ191" t="s">
        <v>189</v>
      </c>
      <c r="CR191" t="s">
        <v>189</v>
      </c>
      <c r="CS191" s="7"/>
      <c r="CT191" s="7">
        <v>44383</v>
      </c>
      <c r="CU191" t="s">
        <v>17</v>
      </c>
      <c r="CV191" t="s">
        <v>6745</v>
      </c>
      <c r="CW191" t="s">
        <v>6307</v>
      </c>
      <c r="CX191" t="s">
        <v>189</v>
      </c>
      <c r="CY191" t="s">
        <v>6307</v>
      </c>
      <c r="CZ191" t="s">
        <v>189</v>
      </c>
      <c r="DA191">
        <v>2021</v>
      </c>
      <c r="DB191" s="139">
        <v>44383</v>
      </c>
      <c r="DC191">
        <v>7</v>
      </c>
      <c r="DD191">
        <v>28</v>
      </c>
      <c r="DE191" s="139">
        <v>44382</v>
      </c>
      <c r="DF191" t="s">
        <v>11883</v>
      </c>
      <c r="DG191" t="s">
        <v>11875</v>
      </c>
      <c r="DH191" t="s">
        <v>6037</v>
      </c>
      <c r="DI191" t="s">
        <v>9882</v>
      </c>
      <c r="DJ191" t="s">
        <v>6236</v>
      </c>
      <c r="DK191" t="s">
        <v>188</v>
      </c>
      <c r="DL191" t="s">
        <v>16</v>
      </c>
      <c r="DM191" t="s">
        <v>16</v>
      </c>
      <c r="DN191" t="s">
        <v>16</v>
      </c>
      <c r="DO191" t="s">
        <v>2051</v>
      </c>
      <c r="DP191" t="s">
        <v>16</v>
      </c>
      <c r="DQ191" t="s">
        <v>8725</v>
      </c>
      <c r="DR191" t="s">
        <v>10453</v>
      </c>
      <c r="DS191" t="s">
        <v>8726</v>
      </c>
      <c r="DT191" t="s">
        <v>11985</v>
      </c>
      <c r="EC191" s="66"/>
    </row>
    <row r="192" spans="1:133" x14ac:dyDescent="0.25">
      <c r="A192">
        <v>279</v>
      </c>
      <c r="B192" s="7">
        <v>44383</v>
      </c>
      <c r="C192" t="s">
        <v>189</v>
      </c>
      <c r="D192" t="s">
        <v>189</v>
      </c>
      <c r="E192" t="s">
        <v>863</v>
      </c>
      <c r="F192" t="s">
        <v>199</v>
      </c>
      <c r="G192" t="s">
        <v>354</v>
      </c>
      <c r="H192" t="s">
        <v>1880</v>
      </c>
      <c r="I192">
        <v>2</v>
      </c>
      <c r="J192" t="s">
        <v>8556</v>
      </c>
      <c r="K192" t="s">
        <v>448</v>
      </c>
      <c r="L192" t="s">
        <v>100</v>
      </c>
      <c r="M192">
        <v>7</v>
      </c>
      <c r="N192" t="s">
        <v>13</v>
      </c>
      <c r="O192" t="s">
        <v>864</v>
      </c>
      <c r="P192" t="s">
        <v>865</v>
      </c>
      <c r="Q192" t="s">
        <v>2007</v>
      </c>
      <c r="R192" t="s">
        <v>2007</v>
      </c>
      <c r="S192">
        <v>38</v>
      </c>
      <c r="T192" t="s">
        <v>15</v>
      </c>
      <c r="U192" t="s">
        <v>16</v>
      </c>
      <c r="V192" t="s">
        <v>6282</v>
      </c>
      <c r="W192" t="s">
        <v>189</v>
      </c>
      <c r="X192" t="s">
        <v>189</v>
      </c>
      <c r="Y192" t="s">
        <v>4341</v>
      </c>
      <c r="Z192" t="s">
        <v>16</v>
      </c>
      <c r="AA192" t="s">
        <v>16</v>
      </c>
      <c r="AB192" t="s">
        <v>4357</v>
      </c>
      <c r="AC192" t="s">
        <v>6310</v>
      </c>
      <c r="AD192" t="s">
        <v>866</v>
      </c>
      <c r="AE192" t="s">
        <v>11</v>
      </c>
      <c r="AF192" t="s">
        <v>1926</v>
      </c>
      <c r="AG192" t="s">
        <v>37</v>
      </c>
      <c r="AH192" t="s">
        <v>867</v>
      </c>
      <c r="AI192" t="s">
        <v>16</v>
      </c>
      <c r="AJ192" t="s">
        <v>16</v>
      </c>
      <c r="AK192" t="s">
        <v>16</v>
      </c>
      <c r="AL192">
        <v>5000</v>
      </c>
      <c r="AM192">
        <v>7</v>
      </c>
      <c r="AN192">
        <v>45.35</v>
      </c>
      <c r="AO192">
        <v>54.264000000000003</v>
      </c>
      <c r="AP192" t="s">
        <v>184</v>
      </c>
      <c r="AQ192" t="s">
        <v>5653</v>
      </c>
      <c r="AR192" t="s">
        <v>9678</v>
      </c>
      <c r="AS192" t="s">
        <v>15</v>
      </c>
      <c r="AT192" t="s">
        <v>4840</v>
      </c>
      <c r="AU192" t="s">
        <v>9913</v>
      </c>
      <c r="AV192" t="s">
        <v>10431</v>
      </c>
      <c r="AW192" t="s">
        <v>11459</v>
      </c>
      <c r="AX192" t="s">
        <v>6033</v>
      </c>
      <c r="AY192" t="s">
        <v>16</v>
      </c>
      <c r="AZ192" t="s">
        <v>868</v>
      </c>
      <c r="BA192" t="s">
        <v>4264</v>
      </c>
      <c r="BB192" t="s">
        <v>10450</v>
      </c>
      <c r="BC192" t="s">
        <v>4465</v>
      </c>
      <c r="BD192" t="s">
        <v>4530</v>
      </c>
      <c r="BE192" t="s">
        <v>4727</v>
      </c>
      <c r="BF192" t="s">
        <v>4497</v>
      </c>
      <c r="BG192" t="s">
        <v>9501</v>
      </c>
      <c r="BH192" t="s">
        <v>189</v>
      </c>
      <c r="BI192" t="s">
        <v>189</v>
      </c>
      <c r="BJ192">
        <v>99.906000000000006</v>
      </c>
      <c r="BK192" t="s">
        <v>6282</v>
      </c>
      <c r="BL192" s="7">
        <v>44390</v>
      </c>
      <c r="BM192" s="7">
        <v>44574</v>
      </c>
      <c r="BN192" t="s">
        <v>6241</v>
      </c>
      <c r="BO192" t="s">
        <v>189</v>
      </c>
      <c r="BP192" t="s">
        <v>16</v>
      </c>
      <c r="BQ192" t="s">
        <v>4853</v>
      </c>
      <c r="BR192" s="7">
        <v>45486</v>
      </c>
      <c r="BS192" t="s">
        <v>2414</v>
      </c>
      <c r="BT192" t="s">
        <v>4384</v>
      </c>
      <c r="BU192" t="s">
        <v>4372</v>
      </c>
      <c r="BV192" t="s">
        <v>189</v>
      </c>
      <c r="BW192" t="s">
        <v>189</v>
      </c>
      <c r="BX192" t="s">
        <v>16</v>
      </c>
      <c r="BY192" t="s">
        <v>189</v>
      </c>
      <c r="BZ192" t="s">
        <v>8557</v>
      </c>
      <c r="CA192" t="s">
        <v>189</v>
      </c>
      <c r="CB192" t="s">
        <v>189</v>
      </c>
      <c r="CC192" t="s">
        <v>189</v>
      </c>
      <c r="CD192" t="s">
        <v>189</v>
      </c>
      <c r="CE192" t="s">
        <v>189</v>
      </c>
      <c r="CF192" t="s">
        <v>199</v>
      </c>
      <c r="CG192" t="s">
        <v>16</v>
      </c>
      <c r="CH192" t="s">
        <v>2090</v>
      </c>
      <c r="CI192">
        <v>2</v>
      </c>
      <c r="CJ192">
        <v>2</v>
      </c>
      <c r="CK192">
        <v>1</v>
      </c>
      <c r="CL192" t="s">
        <v>189</v>
      </c>
      <c r="CM192">
        <v>21080</v>
      </c>
      <c r="CN192" t="s">
        <v>16</v>
      </c>
      <c r="CO192" t="s">
        <v>811</v>
      </c>
      <c r="CP192" t="s">
        <v>9680</v>
      </c>
      <c r="CQ192" t="s">
        <v>9681</v>
      </c>
      <c r="CR192" t="s">
        <v>189</v>
      </c>
      <c r="CS192" s="7"/>
      <c r="CT192" s="7">
        <v>41774</v>
      </c>
      <c r="CU192" t="s">
        <v>29</v>
      </c>
      <c r="CV192" t="s">
        <v>29</v>
      </c>
      <c r="CW192" t="s">
        <v>6307</v>
      </c>
      <c r="CX192" t="s">
        <v>6307</v>
      </c>
      <c r="CY192" t="s">
        <v>6307</v>
      </c>
      <c r="CZ192" t="s">
        <v>189</v>
      </c>
      <c r="DA192">
        <v>2021</v>
      </c>
      <c r="DB192" s="139">
        <v>44383</v>
      </c>
      <c r="DC192">
        <v>7</v>
      </c>
      <c r="DD192">
        <v>28</v>
      </c>
      <c r="DE192" s="139">
        <v>44382</v>
      </c>
      <c r="DF192" t="s">
        <v>11883</v>
      </c>
      <c r="DG192" t="s">
        <v>11875</v>
      </c>
      <c r="DH192" t="s">
        <v>6037</v>
      </c>
      <c r="DI192" t="s">
        <v>9874</v>
      </c>
      <c r="DJ192" t="s">
        <v>6234</v>
      </c>
      <c r="DK192" t="s">
        <v>188</v>
      </c>
      <c r="DL192" t="s">
        <v>16</v>
      </c>
      <c r="DM192" t="s">
        <v>16</v>
      </c>
      <c r="DN192" t="s">
        <v>16</v>
      </c>
      <c r="DO192" t="s">
        <v>2051</v>
      </c>
      <c r="DP192" t="s">
        <v>16</v>
      </c>
      <c r="DQ192" t="s">
        <v>8558</v>
      </c>
      <c r="DR192" t="s">
        <v>10453</v>
      </c>
      <c r="DS192" t="s">
        <v>8728</v>
      </c>
      <c r="DT192" t="s">
        <v>11885</v>
      </c>
      <c r="EC192" s="66"/>
    </row>
    <row r="193" spans="1:133" x14ac:dyDescent="0.25">
      <c r="A193">
        <v>278</v>
      </c>
      <c r="B193" s="7">
        <v>44383</v>
      </c>
      <c r="C193" t="s">
        <v>189</v>
      </c>
      <c r="D193" t="s">
        <v>9820</v>
      </c>
      <c r="E193" t="s">
        <v>863</v>
      </c>
      <c r="F193" t="s">
        <v>199</v>
      </c>
      <c r="G193" t="s">
        <v>354</v>
      </c>
      <c r="H193" t="s">
        <v>1880</v>
      </c>
      <c r="I193">
        <v>2</v>
      </c>
      <c r="J193" t="s">
        <v>8556</v>
      </c>
      <c r="K193" t="s">
        <v>448</v>
      </c>
      <c r="L193" t="s">
        <v>513</v>
      </c>
      <c r="M193">
        <v>20</v>
      </c>
      <c r="N193" t="s">
        <v>137</v>
      </c>
      <c r="O193" t="s">
        <v>4262</v>
      </c>
      <c r="P193" t="s">
        <v>4263</v>
      </c>
      <c r="Q193" t="s">
        <v>4262</v>
      </c>
      <c r="R193" t="s">
        <v>16</v>
      </c>
      <c r="S193">
        <v>35</v>
      </c>
      <c r="T193" t="s">
        <v>15</v>
      </c>
      <c r="U193" t="s">
        <v>16</v>
      </c>
      <c r="V193" t="s">
        <v>6282</v>
      </c>
      <c r="W193" t="s">
        <v>189</v>
      </c>
      <c r="X193" t="s">
        <v>189</v>
      </c>
      <c r="Y193" t="s">
        <v>4341</v>
      </c>
      <c r="Z193" t="s">
        <v>16</v>
      </c>
      <c r="AA193" t="s">
        <v>16</v>
      </c>
      <c r="AB193" t="s">
        <v>4357</v>
      </c>
      <c r="AC193" t="s">
        <v>6310</v>
      </c>
      <c r="AD193" t="s">
        <v>866</v>
      </c>
      <c r="AE193" t="s">
        <v>354</v>
      </c>
      <c r="AF193" t="s">
        <v>354</v>
      </c>
      <c r="AG193" t="s">
        <v>37</v>
      </c>
      <c r="AH193" t="s">
        <v>867</v>
      </c>
      <c r="AI193" t="s">
        <v>16</v>
      </c>
      <c r="AJ193" t="s">
        <v>16</v>
      </c>
      <c r="AK193" t="s">
        <v>16</v>
      </c>
      <c r="AL193">
        <v>5000</v>
      </c>
      <c r="AM193">
        <v>2.56</v>
      </c>
      <c r="AN193">
        <v>16.684000000000001</v>
      </c>
      <c r="AO193">
        <v>20</v>
      </c>
      <c r="AP193" t="s">
        <v>184</v>
      </c>
      <c r="AQ193" t="s">
        <v>5653</v>
      </c>
      <c r="AR193" t="s">
        <v>9678</v>
      </c>
      <c r="AS193" t="s">
        <v>15</v>
      </c>
      <c r="AT193" t="s">
        <v>4840</v>
      </c>
      <c r="AU193" t="s">
        <v>6824</v>
      </c>
      <c r="AV193" t="s">
        <v>10431</v>
      </c>
      <c r="AW193" t="s">
        <v>11459</v>
      </c>
      <c r="AX193" t="s">
        <v>6033</v>
      </c>
      <c r="AY193" t="s">
        <v>16</v>
      </c>
      <c r="AZ193" t="s">
        <v>868</v>
      </c>
      <c r="BA193" t="s">
        <v>862</v>
      </c>
      <c r="BB193" t="s">
        <v>10450</v>
      </c>
      <c r="BC193" t="s">
        <v>4465</v>
      </c>
      <c r="BD193" t="s">
        <v>4521</v>
      </c>
      <c r="BE193" t="s">
        <v>4726</v>
      </c>
      <c r="BF193" t="s">
        <v>4497</v>
      </c>
      <c r="BG193" t="s">
        <v>189</v>
      </c>
      <c r="BH193" t="s">
        <v>189</v>
      </c>
      <c r="BI193" t="s">
        <v>189</v>
      </c>
      <c r="BJ193">
        <v>100</v>
      </c>
      <c r="BK193" t="s">
        <v>6282</v>
      </c>
      <c r="BL193" s="7">
        <v>44390</v>
      </c>
      <c r="BM193" s="7">
        <v>44574</v>
      </c>
      <c r="BN193" t="s">
        <v>6241</v>
      </c>
      <c r="BO193" t="s">
        <v>189</v>
      </c>
      <c r="BP193" t="s">
        <v>16</v>
      </c>
      <c r="BQ193" t="s">
        <v>4853</v>
      </c>
      <c r="BR193" s="7">
        <v>45120</v>
      </c>
      <c r="BS193" t="s">
        <v>2414</v>
      </c>
      <c r="BT193" t="s">
        <v>4384</v>
      </c>
      <c r="BU193" t="s">
        <v>4372</v>
      </c>
      <c r="BV193" t="s">
        <v>189</v>
      </c>
      <c r="BW193" t="s">
        <v>189</v>
      </c>
      <c r="BX193" t="s">
        <v>16</v>
      </c>
      <c r="BY193" t="s">
        <v>189</v>
      </c>
      <c r="BZ193" t="s">
        <v>8727</v>
      </c>
      <c r="CA193" t="s">
        <v>189</v>
      </c>
      <c r="CB193" t="s">
        <v>189</v>
      </c>
      <c r="CC193" t="s">
        <v>189</v>
      </c>
      <c r="CD193" t="s">
        <v>189</v>
      </c>
      <c r="CE193" t="s">
        <v>189</v>
      </c>
      <c r="CF193" t="s">
        <v>199</v>
      </c>
      <c r="CG193" t="s">
        <v>16</v>
      </c>
      <c r="CH193" t="s">
        <v>4941</v>
      </c>
      <c r="CI193">
        <v>2</v>
      </c>
      <c r="CJ193">
        <v>2</v>
      </c>
      <c r="CK193">
        <v>1</v>
      </c>
      <c r="CL193" t="s">
        <v>189</v>
      </c>
      <c r="CM193">
        <v>21079</v>
      </c>
      <c r="CN193" t="s">
        <v>16</v>
      </c>
      <c r="CO193" t="s">
        <v>811</v>
      </c>
      <c r="CP193" t="s">
        <v>9680</v>
      </c>
      <c r="CQ193" t="s">
        <v>9681</v>
      </c>
      <c r="CR193" t="s">
        <v>189</v>
      </c>
      <c r="CS193" s="7"/>
      <c r="CT193" s="7">
        <v>41774</v>
      </c>
      <c r="CU193" t="s">
        <v>29</v>
      </c>
      <c r="CV193" t="s">
        <v>29</v>
      </c>
      <c r="CW193" t="s">
        <v>6307</v>
      </c>
      <c r="CX193" t="s">
        <v>6307</v>
      </c>
      <c r="CY193" t="s">
        <v>6307</v>
      </c>
      <c r="CZ193" t="s">
        <v>189</v>
      </c>
      <c r="DA193">
        <v>2021</v>
      </c>
      <c r="DB193" s="139">
        <v>44383</v>
      </c>
      <c r="DC193">
        <v>7</v>
      </c>
      <c r="DD193">
        <v>28</v>
      </c>
      <c r="DE193" s="139">
        <v>44382</v>
      </c>
      <c r="DF193" t="s">
        <v>11883</v>
      </c>
      <c r="DG193" t="s">
        <v>11875</v>
      </c>
      <c r="DH193" t="s">
        <v>6037</v>
      </c>
      <c r="DI193" t="s">
        <v>9874</v>
      </c>
      <c r="DJ193" t="s">
        <v>6730</v>
      </c>
      <c r="DK193" t="s">
        <v>16</v>
      </c>
      <c r="DL193" t="s">
        <v>16</v>
      </c>
      <c r="DM193" t="s">
        <v>16</v>
      </c>
      <c r="DN193" t="s">
        <v>16</v>
      </c>
      <c r="DO193" t="s">
        <v>5505</v>
      </c>
      <c r="DP193" t="s">
        <v>16</v>
      </c>
      <c r="DQ193" t="s">
        <v>8558</v>
      </c>
      <c r="DR193" t="s">
        <v>10453</v>
      </c>
      <c r="DS193" t="s">
        <v>8559</v>
      </c>
      <c r="DT193" t="s">
        <v>11986</v>
      </c>
      <c r="EC193" s="66"/>
    </row>
    <row r="194" spans="1:133" x14ac:dyDescent="0.25">
      <c r="A194">
        <v>277</v>
      </c>
      <c r="B194" s="7">
        <v>44379</v>
      </c>
      <c r="C194" t="s">
        <v>9887</v>
      </c>
      <c r="D194" t="s">
        <v>4464</v>
      </c>
      <c r="E194" t="s">
        <v>4088</v>
      </c>
      <c r="F194" t="s">
        <v>181</v>
      </c>
      <c r="G194" t="s">
        <v>354</v>
      </c>
      <c r="H194" t="s">
        <v>1880</v>
      </c>
      <c r="I194">
        <v>1</v>
      </c>
      <c r="J194" t="s">
        <v>4638</v>
      </c>
      <c r="K194" t="s">
        <v>512</v>
      </c>
      <c r="L194" t="s">
        <v>12</v>
      </c>
      <c r="M194">
        <v>15</v>
      </c>
      <c r="N194" t="s">
        <v>137</v>
      </c>
      <c r="O194" t="s">
        <v>770</v>
      </c>
      <c r="P194" t="s">
        <v>785</v>
      </c>
      <c r="Q194" t="s">
        <v>770</v>
      </c>
      <c r="R194" t="s">
        <v>16</v>
      </c>
      <c r="S194">
        <v>30</v>
      </c>
      <c r="T194" t="s">
        <v>15</v>
      </c>
      <c r="U194" t="s">
        <v>5521</v>
      </c>
      <c r="V194" t="s">
        <v>6282</v>
      </c>
      <c r="W194" t="s">
        <v>189</v>
      </c>
      <c r="X194" t="s">
        <v>189</v>
      </c>
      <c r="Y194" t="s">
        <v>1925</v>
      </c>
      <c r="Z194" t="s">
        <v>16</v>
      </c>
      <c r="AA194" t="s">
        <v>16</v>
      </c>
      <c r="AB194" t="s">
        <v>16</v>
      </c>
      <c r="AC194" t="s">
        <v>6310</v>
      </c>
      <c r="AD194" t="s">
        <v>516</v>
      </c>
      <c r="AE194" t="s">
        <v>354</v>
      </c>
      <c r="AF194" t="s">
        <v>354</v>
      </c>
      <c r="AG194" t="s">
        <v>129</v>
      </c>
      <c r="AH194" t="s">
        <v>16</v>
      </c>
      <c r="AI194" t="s">
        <v>16</v>
      </c>
      <c r="AJ194" t="s">
        <v>16</v>
      </c>
      <c r="AK194" t="s">
        <v>16</v>
      </c>
      <c r="AL194">
        <v>1875</v>
      </c>
      <c r="AM194">
        <v>2.37</v>
      </c>
      <c r="AN194">
        <v>15</v>
      </c>
      <c r="AO194">
        <v>17.986000000000001</v>
      </c>
      <c r="AP194" t="s">
        <v>240</v>
      </c>
      <c r="AQ194" t="s">
        <v>5653</v>
      </c>
      <c r="AR194" t="s">
        <v>9678</v>
      </c>
      <c r="AS194" t="s">
        <v>15</v>
      </c>
      <c r="AT194" t="s">
        <v>4840</v>
      </c>
      <c r="AU194" t="s">
        <v>6824</v>
      </c>
      <c r="AV194" t="s">
        <v>10431</v>
      </c>
      <c r="AW194" t="s">
        <v>11459</v>
      </c>
      <c r="AX194" t="s">
        <v>6033</v>
      </c>
      <c r="AY194" t="s">
        <v>16</v>
      </c>
      <c r="AZ194" t="s">
        <v>517</v>
      </c>
      <c r="BA194" t="s">
        <v>4266</v>
      </c>
      <c r="BB194" t="s">
        <v>10450</v>
      </c>
      <c r="BC194" t="s">
        <v>5521</v>
      </c>
      <c r="BD194" t="s">
        <v>6109</v>
      </c>
      <c r="BE194" t="s">
        <v>4726</v>
      </c>
      <c r="BF194" t="s">
        <v>4496</v>
      </c>
      <c r="BG194" t="s">
        <v>9502</v>
      </c>
      <c r="BH194" t="s">
        <v>189</v>
      </c>
      <c r="BI194" t="s">
        <v>189</v>
      </c>
      <c r="BJ194"/>
      <c r="BK194" t="s">
        <v>6282</v>
      </c>
      <c r="BL194" s="7"/>
      <c r="BM194" s="7"/>
      <c r="BN194" t="s">
        <v>6242</v>
      </c>
      <c r="BO194" t="s">
        <v>189</v>
      </c>
      <c r="BP194" t="s">
        <v>16</v>
      </c>
      <c r="BQ194" t="s">
        <v>189</v>
      </c>
      <c r="BR194" s="7">
        <v>45116</v>
      </c>
      <c r="BS194" t="s">
        <v>16</v>
      </c>
      <c r="BT194" t="s">
        <v>4088</v>
      </c>
      <c r="BU194" t="s">
        <v>189</v>
      </c>
      <c r="BV194" t="s">
        <v>189</v>
      </c>
      <c r="BW194" t="s">
        <v>189</v>
      </c>
      <c r="BX194" t="s">
        <v>16</v>
      </c>
      <c r="BY194" t="s">
        <v>189</v>
      </c>
      <c r="BZ194" t="s">
        <v>189</v>
      </c>
      <c r="CA194" t="s">
        <v>189</v>
      </c>
      <c r="CB194" t="s">
        <v>189</v>
      </c>
      <c r="CC194" t="s">
        <v>189</v>
      </c>
      <c r="CD194" t="s">
        <v>189</v>
      </c>
      <c r="CE194" t="s">
        <v>189</v>
      </c>
      <c r="CF194" t="s">
        <v>16</v>
      </c>
      <c r="CG194" t="s">
        <v>16</v>
      </c>
      <c r="CH194" t="s">
        <v>4943</v>
      </c>
      <c r="CI194">
        <v>1</v>
      </c>
      <c r="CJ194">
        <v>1</v>
      </c>
      <c r="CK194">
        <v>1</v>
      </c>
      <c r="CL194" t="s">
        <v>189</v>
      </c>
      <c r="CM194">
        <v>21077</v>
      </c>
      <c r="CN194" t="s">
        <v>16</v>
      </c>
      <c r="CO194" t="s">
        <v>4638</v>
      </c>
      <c r="CP194" t="s">
        <v>9679</v>
      </c>
      <c r="CQ194" t="s">
        <v>9730</v>
      </c>
      <c r="CR194" t="s">
        <v>16</v>
      </c>
      <c r="CS194" s="7"/>
      <c r="CT194" s="7">
        <v>40213</v>
      </c>
      <c r="CU194" t="s">
        <v>29</v>
      </c>
      <c r="CV194" t="s">
        <v>16</v>
      </c>
      <c r="CW194" t="s">
        <v>6307</v>
      </c>
      <c r="CX194" t="s">
        <v>189</v>
      </c>
      <c r="CY194" t="s">
        <v>6307</v>
      </c>
      <c r="CZ194" t="s">
        <v>189</v>
      </c>
      <c r="DA194">
        <v>2021</v>
      </c>
      <c r="DB194" s="139">
        <v>44379</v>
      </c>
      <c r="DC194">
        <v>7</v>
      </c>
      <c r="DD194">
        <v>27</v>
      </c>
      <c r="DE194" s="139">
        <v>44375</v>
      </c>
      <c r="DF194" t="s">
        <v>11886</v>
      </c>
      <c r="DG194" t="s">
        <v>11875</v>
      </c>
      <c r="DH194" t="s">
        <v>6040</v>
      </c>
      <c r="DI194" t="s">
        <v>9874</v>
      </c>
      <c r="DJ194" t="s">
        <v>6234</v>
      </c>
      <c r="DK194" t="s">
        <v>16</v>
      </c>
      <c r="DL194" t="s">
        <v>16</v>
      </c>
      <c r="DM194" t="s">
        <v>16</v>
      </c>
      <c r="DN194" t="s">
        <v>16</v>
      </c>
      <c r="DO194" t="s">
        <v>2052</v>
      </c>
      <c r="DP194" t="s">
        <v>9887</v>
      </c>
      <c r="DQ194" t="s">
        <v>8560</v>
      </c>
      <c r="DR194" t="s">
        <v>10454</v>
      </c>
      <c r="DS194" t="s">
        <v>8561</v>
      </c>
      <c r="DT194" t="s">
        <v>11887</v>
      </c>
      <c r="EC194" s="66"/>
    </row>
    <row r="195" spans="1:133" x14ac:dyDescent="0.25">
      <c r="A195">
        <v>276</v>
      </c>
      <c r="B195" s="7">
        <v>44376</v>
      </c>
      <c r="C195" t="s">
        <v>189</v>
      </c>
      <c r="D195" t="s">
        <v>189</v>
      </c>
      <c r="E195" t="s">
        <v>4293</v>
      </c>
      <c r="F195" t="s">
        <v>181</v>
      </c>
      <c r="G195" t="s">
        <v>354</v>
      </c>
      <c r="H195" t="s">
        <v>1880</v>
      </c>
      <c r="I195">
        <v>1</v>
      </c>
      <c r="J195" t="s">
        <v>881</v>
      </c>
      <c r="K195" t="s">
        <v>11</v>
      </c>
      <c r="L195" t="s">
        <v>100</v>
      </c>
      <c r="M195">
        <v>1</v>
      </c>
      <c r="N195" t="s">
        <v>13</v>
      </c>
      <c r="O195" t="s">
        <v>63</v>
      </c>
      <c r="P195" t="s">
        <v>489</v>
      </c>
      <c r="Q195" t="s">
        <v>63</v>
      </c>
      <c r="R195" t="s">
        <v>16</v>
      </c>
      <c r="S195">
        <v>45</v>
      </c>
      <c r="T195" t="s">
        <v>15</v>
      </c>
      <c r="U195" t="s">
        <v>16</v>
      </c>
      <c r="V195" t="s">
        <v>6282</v>
      </c>
      <c r="W195" t="s">
        <v>189</v>
      </c>
      <c r="X195" t="s">
        <v>189</v>
      </c>
      <c r="Y195" t="s">
        <v>1925</v>
      </c>
      <c r="Z195" t="s">
        <v>16</v>
      </c>
      <c r="AA195" t="s">
        <v>16</v>
      </c>
      <c r="AB195" t="s">
        <v>16</v>
      </c>
      <c r="AC195" t="s">
        <v>6307</v>
      </c>
      <c r="AD195" t="s">
        <v>882</v>
      </c>
      <c r="AE195" t="s">
        <v>11</v>
      </c>
      <c r="AF195" t="s">
        <v>1929</v>
      </c>
      <c r="AG195" t="s">
        <v>130</v>
      </c>
      <c r="AH195" t="s">
        <v>883</v>
      </c>
      <c r="AI195" t="s">
        <v>16</v>
      </c>
      <c r="AJ195" t="s">
        <v>16</v>
      </c>
      <c r="AK195" t="s">
        <v>16</v>
      </c>
      <c r="AL195">
        <v>0</v>
      </c>
      <c r="AM195">
        <v>1</v>
      </c>
      <c r="AN195">
        <v>6.46</v>
      </c>
      <c r="AO195">
        <v>7.7519999999999998</v>
      </c>
      <c r="AP195" t="s">
        <v>184</v>
      </c>
      <c r="AQ195" t="s">
        <v>6744</v>
      </c>
      <c r="AR195" t="s">
        <v>16</v>
      </c>
      <c r="AS195" t="s">
        <v>15</v>
      </c>
      <c r="AT195" t="s">
        <v>9802</v>
      </c>
      <c r="AU195" t="s">
        <v>9873</v>
      </c>
      <c r="AV195" t="s">
        <v>10431</v>
      </c>
      <c r="AW195" t="s">
        <v>11498</v>
      </c>
      <c r="AX195" t="s">
        <v>5970</v>
      </c>
      <c r="AY195" t="s">
        <v>4723</v>
      </c>
      <c r="AZ195" t="s">
        <v>884</v>
      </c>
      <c r="BA195" t="s">
        <v>880</v>
      </c>
      <c r="BB195" t="s">
        <v>10455</v>
      </c>
      <c r="BC195" t="s">
        <v>4465</v>
      </c>
      <c r="BD195" t="s">
        <v>4519</v>
      </c>
      <c r="BE195" t="s">
        <v>4727</v>
      </c>
      <c r="BF195" t="s">
        <v>4496</v>
      </c>
      <c r="BG195" t="s">
        <v>9503</v>
      </c>
      <c r="BH195" t="s">
        <v>189</v>
      </c>
      <c r="BI195" t="s">
        <v>189</v>
      </c>
      <c r="BJ195">
        <v>100</v>
      </c>
      <c r="BK195" t="s">
        <v>6282</v>
      </c>
      <c r="BL195" s="7">
        <v>44385</v>
      </c>
      <c r="BM195" s="7">
        <v>44569</v>
      </c>
      <c r="BN195" t="s">
        <v>6241</v>
      </c>
      <c r="BO195" t="s">
        <v>189</v>
      </c>
      <c r="BP195" t="s">
        <v>16</v>
      </c>
      <c r="BQ195" t="s">
        <v>189</v>
      </c>
      <c r="BR195" s="7">
        <v>45481</v>
      </c>
      <c r="BS195" t="s">
        <v>2414</v>
      </c>
      <c r="BT195" t="s">
        <v>4293</v>
      </c>
      <c r="BU195" t="s">
        <v>189</v>
      </c>
      <c r="BV195" t="s">
        <v>189</v>
      </c>
      <c r="BW195" t="s">
        <v>189</v>
      </c>
      <c r="BX195" t="s">
        <v>16</v>
      </c>
      <c r="BY195" t="s">
        <v>189</v>
      </c>
      <c r="BZ195" t="s">
        <v>189</v>
      </c>
      <c r="CA195" t="s">
        <v>189</v>
      </c>
      <c r="CB195" t="s">
        <v>189</v>
      </c>
      <c r="CC195" t="s">
        <v>189</v>
      </c>
      <c r="CD195" t="s">
        <v>189</v>
      </c>
      <c r="CE195" t="s">
        <v>189</v>
      </c>
      <c r="CF195" t="s">
        <v>16</v>
      </c>
      <c r="CG195" t="s">
        <v>16</v>
      </c>
      <c r="CH195" t="s">
        <v>4944</v>
      </c>
      <c r="CI195">
        <v>1</v>
      </c>
      <c r="CJ195">
        <v>1</v>
      </c>
      <c r="CK195">
        <v>1</v>
      </c>
      <c r="CL195" t="s">
        <v>189</v>
      </c>
      <c r="CM195">
        <v>21076</v>
      </c>
      <c r="CN195" t="s">
        <v>16</v>
      </c>
      <c r="CO195" t="s">
        <v>881</v>
      </c>
      <c r="CP195" t="s">
        <v>16</v>
      </c>
      <c r="CQ195" t="s">
        <v>189</v>
      </c>
      <c r="CR195" t="s">
        <v>189</v>
      </c>
      <c r="CS195" s="7"/>
      <c r="CT195" s="7">
        <v>44376</v>
      </c>
      <c r="CU195" t="s">
        <v>17</v>
      </c>
      <c r="CV195" t="s">
        <v>16</v>
      </c>
      <c r="CW195" t="s">
        <v>6307</v>
      </c>
      <c r="CX195" t="s">
        <v>189</v>
      </c>
      <c r="CY195" t="s">
        <v>6307</v>
      </c>
      <c r="CZ195" t="s">
        <v>189</v>
      </c>
      <c r="DA195">
        <v>2021</v>
      </c>
      <c r="DB195" s="139">
        <v>44376</v>
      </c>
      <c r="DC195">
        <v>6</v>
      </c>
      <c r="DD195">
        <v>27</v>
      </c>
      <c r="DE195" s="139">
        <v>44375</v>
      </c>
      <c r="DF195" t="s">
        <v>11886</v>
      </c>
      <c r="DG195" t="s">
        <v>11889</v>
      </c>
      <c r="DH195" t="s">
        <v>6040</v>
      </c>
      <c r="DI195" t="s">
        <v>9874</v>
      </c>
      <c r="DJ195" t="s">
        <v>6730</v>
      </c>
      <c r="DK195" t="s">
        <v>188</v>
      </c>
      <c r="DL195" t="s">
        <v>16</v>
      </c>
      <c r="DM195" t="s">
        <v>16</v>
      </c>
      <c r="DN195" t="s">
        <v>16</v>
      </c>
      <c r="DO195" t="s">
        <v>2051</v>
      </c>
      <c r="DP195" t="s">
        <v>16</v>
      </c>
      <c r="DQ195" t="s">
        <v>8729</v>
      </c>
      <c r="DR195" t="s">
        <v>10514</v>
      </c>
      <c r="DS195" t="s">
        <v>8730</v>
      </c>
      <c r="DT195" t="s">
        <v>11987</v>
      </c>
      <c r="EC195" s="66"/>
    </row>
    <row r="196" spans="1:133" x14ac:dyDescent="0.25">
      <c r="A196">
        <v>275</v>
      </c>
      <c r="B196" s="7">
        <v>44376</v>
      </c>
      <c r="C196" t="s">
        <v>189</v>
      </c>
      <c r="D196" t="s">
        <v>189</v>
      </c>
      <c r="E196" t="s">
        <v>4292</v>
      </c>
      <c r="F196" t="s">
        <v>199</v>
      </c>
      <c r="G196" t="s">
        <v>354</v>
      </c>
      <c r="H196" t="s">
        <v>1880</v>
      </c>
      <c r="I196">
        <v>2</v>
      </c>
      <c r="J196" t="s">
        <v>4639</v>
      </c>
      <c r="K196" t="s">
        <v>1976</v>
      </c>
      <c r="L196" t="s">
        <v>100</v>
      </c>
      <c r="M196">
        <v>10</v>
      </c>
      <c r="N196" t="s">
        <v>65</v>
      </c>
      <c r="O196" t="s">
        <v>876</v>
      </c>
      <c r="P196" t="s">
        <v>442</v>
      </c>
      <c r="Q196" t="s">
        <v>572</v>
      </c>
      <c r="R196" t="s">
        <v>572</v>
      </c>
      <c r="S196">
        <v>35</v>
      </c>
      <c r="T196" t="s">
        <v>15</v>
      </c>
      <c r="U196" t="s">
        <v>4347</v>
      </c>
      <c r="V196" t="s">
        <v>6282</v>
      </c>
      <c r="W196" t="s">
        <v>879</v>
      </c>
      <c r="X196" t="s">
        <v>189</v>
      </c>
      <c r="Y196" t="s">
        <v>4341</v>
      </c>
      <c r="Z196" t="s">
        <v>411</v>
      </c>
      <c r="AA196" t="s">
        <v>16</v>
      </c>
      <c r="AB196" t="s">
        <v>16</v>
      </c>
      <c r="AC196" t="s">
        <v>6310</v>
      </c>
      <c r="AD196" t="s">
        <v>877</v>
      </c>
      <c r="AE196" t="s">
        <v>520</v>
      </c>
      <c r="AF196" t="s">
        <v>16</v>
      </c>
      <c r="AG196" t="s">
        <v>37</v>
      </c>
      <c r="AH196" t="s">
        <v>16</v>
      </c>
      <c r="AI196" t="s">
        <v>16</v>
      </c>
      <c r="AJ196" t="s">
        <v>16</v>
      </c>
      <c r="AK196" t="s">
        <v>16</v>
      </c>
      <c r="AL196">
        <v>156680</v>
      </c>
      <c r="AM196">
        <v>10</v>
      </c>
      <c r="AN196">
        <v>64.64</v>
      </c>
      <c r="AO196">
        <v>77.519000000000005</v>
      </c>
      <c r="AP196" t="s">
        <v>240</v>
      </c>
      <c r="AQ196" t="s">
        <v>5653</v>
      </c>
      <c r="AR196" t="s">
        <v>9678</v>
      </c>
      <c r="AS196" t="s">
        <v>15</v>
      </c>
      <c r="AT196" t="s">
        <v>4840</v>
      </c>
      <c r="AU196" t="s">
        <v>9913</v>
      </c>
      <c r="AV196" t="s">
        <v>10431</v>
      </c>
      <c r="AW196" t="s">
        <v>11498</v>
      </c>
      <c r="AX196" t="s">
        <v>5970</v>
      </c>
      <c r="AY196" t="s">
        <v>16</v>
      </c>
      <c r="AZ196" t="s">
        <v>878</v>
      </c>
      <c r="BA196" t="s">
        <v>875</v>
      </c>
      <c r="BB196" t="s">
        <v>10455</v>
      </c>
      <c r="BC196" t="s">
        <v>4347</v>
      </c>
      <c r="BD196" t="s">
        <v>4522</v>
      </c>
      <c r="BE196" t="s">
        <v>4729</v>
      </c>
      <c r="BF196" t="s">
        <v>4497</v>
      </c>
      <c r="BG196" t="s">
        <v>9504</v>
      </c>
      <c r="BH196" t="s">
        <v>189</v>
      </c>
      <c r="BI196" t="s">
        <v>189</v>
      </c>
      <c r="BJ196">
        <v>100</v>
      </c>
      <c r="BK196" t="s">
        <v>6282</v>
      </c>
      <c r="BL196" s="7">
        <v>44385</v>
      </c>
      <c r="BM196" s="7">
        <v>44569</v>
      </c>
      <c r="BN196" t="s">
        <v>6242</v>
      </c>
      <c r="BO196" t="s">
        <v>189</v>
      </c>
      <c r="BP196" t="s">
        <v>16</v>
      </c>
      <c r="BQ196" t="s">
        <v>189</v>
      </c>
      <c r="BR196" s="7">
        <v>48037</v>
      </c>
      <c r="BS196" t="s">
        <v>2414</v>
      </c>
      <c r="BT196" t="s">
        <v>4292</v>
      </c>
      <c r="BU196" t="s">
        <v>189</v>
      </c>
      <c r="BV196" t="s">
        <v>189</v>
      </c>
      <c r="BW196" t="s">
        <v>189</v>
      </c>
      <c r="BX196" t="s">
        <v>16</v>
      </c>
      <c r="BY196" t="s">
        <v>189</v>
      </c>
      <c r="BZ196" t="s">
        <v>8731</v>
      </c>
      <c r="CA196" t="s">
        <v>189</v>
      </c>
      <c r="CB196" t="s">
        <v>189</v>
      </c>
      <c r="CC196" t="s">
        <v>189</v>
      </c>
      <c r="CD196" t="s">
        <v>189</v>
      </c>
      <c r="CE196" t="s">
        <v>189</v>
      </c>
      <c r="CF196" t="s">
        <v>199</v>
      </c>
      <c r="CG196" t="s">
        <v>16</v>
      </c>
      <c r="CH196" t="s">
        <v>4718</v>
      </c>
      <c r="CI196">
        <v>1</v>
      </c>
      <c r="CJ196">
        <v>1</v>
      </c>
      <c r="CK196">
        <v>1</v>
      </c>
      <c r="CL196" t="s">
        <v>189</v>
      </c>
      <c r="CM196">
        <v>21075</v>
      </c>
      <c r="CN196" t="s">
        <v>16</v>
      </c>
      <c r="CO196" t="s">
        <v>4639</v>
      </c>
      <c r="CP196" t="s">
        <v>9679</v>
      </c>
      <c r="CQ196" t="s">
        <v>9730</v>
      </c>
      <c r="CR196" t="s">
        <v>16</v>
      </c>
      <c r="CS196" s="7"/>
      <c r="CT196" s="7">
        <v>43886</v>
      </c>
      <c r="CU196" t="s">
        <v>29</v>
      </c>
      <c r="CV196" t="s">
        <v>16</v>
      </c>
      <c r="CW196" t="s">
        <v>6307</v>
      </c>
      <c r="CX196" t="s">
        <v>189</v>
      </c>
      <c r="CY196" t="s">
        <v>6307</v>
      </c>
      <c r="CZ196" t="s">
        <v>189</v>
      </c>
      <c r="DA196">
        <v>2021</v>
      </c>
      <c r="DB196" s="139">
        <v>44376</v>
      </c>
      <c r="DC196">
        <v>6</v>
      </c>
      <c r="DD196">
        <v>27</v>
      </c>
      <c r="DE196" s="139">
        <v>44375</v>
      </c>
      <c r="DF196" t="s">
        <v>11886</v>
      </c>
      <c r="DG196" t="s">
        <v>11889</v>
      </c>
      <c r="DH196" t="s">
        <v>6040</v>
      </c>
      <c r="DI196" t="s">
        <v>9947</v>
      </c>
      <c r="DJ196" t="s">
        <v>6730</v>
      </c>
      <c r="DK196" t="s">
        <v>252</v>
      </c>
      <c r="DL196" t="s">
        <v>9800</v>
      </c>
      <c r="DM196" t="s">
        <v>16</v>
      </c>
      <c r="DN196" t="s">
        <v>16</v>
      </c>
      <c r="DO196" t="s">
        <v>2051</v>
      </c>
      <c r="DP196" t="s">
        <v>16</v>
      </c>
      <c r="DQ196" t="s">
        <v>8732</v>
      </c>
      <c r="DR196" t="s">
        <v>10514</v>
      </c>
      <c r="DS196" t="s">
        <v>8733</v>
      </c>
      <c r="DT196" t="s">
        <v>11988</v>
      </c>
      <c r="EC196" s="66"/>
    </row>
    <row r="197" spans="1:133" x14ac:dyDescent="0.25">
      <c r="A197">
        <v>274</v>
      </c>
      <c r="B197" s="7">
        <v>44372</v>
      </c>
      <c r="C197" t="s">
        <v>189</v>
      </c>
      <c r="D197" t="s">
        <v>189</v>
      </c>
      <c r="E197" t="s">
        <v>886</v>
      </c>
      <c r="F197" t="s">
        <v>181</v>
      </c>
      <c r="G197" t="s">
        <v>354</v>
      </c>
      <c r="H197" t="s">
        <v>1880</v>
      </c>
      <c r="I197">
        <v>1</v>
      </c>
      <c r="J197" t="s">
        <v>887</v>
      </c>
      <c r="K197" t="s">
        <v>500</v>
      </c>
      <c r="L197" t="s">
        <v>100</v>
      </c>
      <c r="M197">
        <v>3</v>
      </c>
      <c r="N197" t="s">
        <v>104</v>
      </c>
      <c r="O197" t="s">
        <v>888</v>
      </c>
      <c r="P197" t="s">
        <v>387</v>
      </c>
      <c r="Q197" t="s">
        <v>888</v>
      </c>
      <c r="R197" t="s">
        <v>16</v>
      </c>
      <c r="S197">
        <v>30</v>
      </c>
      <c r="T197" t="s">
        <v>32</v>
      </c>
      <c r="U197" t="s">
        <v>16</v>
      </c>
      <c r="V197" t="s">
        <v>6282</v>
      </c>
      <c r="W197" t="s">
        <v>189</v>
      </c>
      <c r="X197" t="s">
        <v>189</v>
      </c>
      <c r="Y197" t="s">
        <v>1925</v>
      </c>
      <c r="Z197" t="s">
        <v>16</v>
      </c>
      <c r="AA197" t="s">
        <v>16</v>
      </c>
      <c r="AB197" t="s">
        <v>16</v>
      </c>
      <c r="AC197" t="s">
        <v>6310</v>
      </c>
      <c r="AD197" t="s">
        <v>889</v>
      </c>
      <c r="AE197" t="s">
        <v>500</v>
      </c>
      <c r="AF197" t="s">
        <v>1926</v>
      </c>
      <c r="AG197" t="s">
        <v>96</v>
      </c>
      <c r="AH197" t="s">
        <v>16</v>
      </c>
      <c r="AI197" t="s">
        <v>16</v>
      </c>
      <c r="AJ197" t="s">
        <v>16</v>
      </c>
      <c r="AK197" t="s">
        <v>16</v>
      </c>
      <c r="AL197">
        <v>25714</v>
      </c>
      <c r="AM197">
        <v>3</v>
      </c>
      <c r="AN197">
        <v>19.37</v>
      </c>
      <c r="AO197">
        <v>23.256</v>
      </c>
      <c r="AP197" t="s">
        <v>184</v>
      </c>
      <c r="AQ197" t="s">
        <v>6744</v>
      </c>
      <c r="AR197" t="s">
        <v>202</v>
      </c>
      <c r="AS197" t="s">
        <v>32</v>
      </c>
      <c r="AT197" t="s">
        <v>4840</v>
      </c>
      <c r="AU197" t="s">
        <v>6824</v>
      </c>
      <c r="AV197" t="s">
        <v>10431</v>
      </c>
      <c r="AW197" t="s">
        <v>11498</v>
      </c>
      <c r="AX197" t="s">
        <v>5970</v>
      </c>
      <c r="AY197" t="s">
        <v>4723</v>
      </c>
      <c r="AZ197" t="s">
        <v>890</v>
      </c>
      <c r="BA197" t="s">
        <v>885</v>
      </c>
      <c r="BB197" t="s">
        <v>10455</v>
      </c>
      <c r="BC197" t="s">
        <v>4465</v>
      </c>
      <c r="BD197" t="s">
        <v>4501</v>
      </c>
      <c r="BE197" t="s">
        <v>4730</v>
      </c>
      <c r="BF197" t="s">
        <v>4496</v>
      </c>
      <c r="BG197" t="s">
        <v>9505</v>
      </c>
      <c r="BH197" t="s">
        <v>189</v>
      </c>
      <c r="BI197" t="s">
        <v>189</v>
      </c>
      <c r="BJ197">
        <v>100</v>
      </c>
      <c r="BK197" t="s">
        <v>6282</v>
      </c>
      <c r="BL197" s="7">
        <v>44383</v>
      </c>
      <c r="BM197" s="7">
        <v>44567</v>
      </c>
      <c r="BN197" t="s">
        <v>6240</v>
      </c>
      <c r="BO197" t="s">
        <v>189</v>
      </c>
      <c r="BP197" t="s">
        <v>16</v>
      </c>
      <c r="BQ197" t="s">
        <v>189</v>
      </c>
      <c r="BR197" s="7">
        <v>46209</v>
      </c>
      <c r="BS197" t="s">
        <v>2414</v>
      </c>
      <c r="BT197" t="s">
        <v>4385</v>
      </c>
      <c r="BU197" t="s">
        <v>2428</v>
      </c>
      <c r="BV197" t="s">
        <v>189</v>
      </c>
      <c r="BW197" t="s">
        <v>189</v>
      </c>
      <c r="BX197" t="s">
        <v>16</v>
      </c>
      <c r="BY197" t="s">
        <v>189</v>
      </c>
      <c r="BZ197" t="s">
        <v>189</v>
      </c>
      <c r="CA197" t="s">
        <v>189</v>
      </c>
      <c r="CB197" t="s">
        <v>189</v>
      </c>
      <c r="CC197" t="s">
        <v>189</v>
      </c>
      <c r="CD197" t="s">
        <v>189</v>
      </c>
      <c r="CE197" t="s">
        <v>189</v>
      </c>
      <c r="CF197" t="s">
        <v>16</v>
      </c>
      <c r="CG197" t="s">
        <v>16</v>
      </c>
      <c r="CH197" t="s">
        <v>4945</v>
      </c>
      <c r="CI197">
        <v>1</v>
      </c>
      <c r="CJ197">
        <v>1</v>
      </c>
      <c r="CK197">
        <v>1</v>
      </c>
      <c r="CL197" t="s">
        <v>189</v>
      </c>
      <c r="CM197">
        <v>21074</v>
      </c>
      <c r="CN197" t="s">
        <v>16</v>
      </c>
      <c r="CO197" t="s">
        <v>887</v>
      </c>
      <c r="CP197" t="s">
        <v>16</v>
      </c>
      <c r="CQ197" t="s">
        <v>189</v>
      </c>
      <c r="CR197" t="s">
        <v>414</v>
      </c>
      <c r="CS197" s="7"/>
      <c r="CT197" s="7">
        <v>43110</v>
      </c>
      <c r="CU197" t="s">
        <v>17</v>
      </c>
      <c r="CV197" t="s">
        <v>17</v>
      </c>
      <c r="CW197" t="s">
        <v>6307</v>
      </c>
      <c r="CX197" t="s">
        <v>189</v>
      </c>
      <c r="CY197" t="s">
        <v>6307</v>
      </c>
      <c r="CZ197" t="s">
        <v>189</v>
      </c>
      <c r="DA197">
        <v>2021</v>
      </c>
      <c r="DB197" s="139">
        <v>44372</v>
      </c>
      <c r="DC197">
        <v>6</v>
      </c>
      <c r="DD197">
        <v>26</v>
      </c>
      <c r="DE197" s="139">
        <v>44368</v>
      </c>
      <c r="DF197" t="s">
        <v>11989</v>
      </c>
      <c r="DG197" t="s">
        <v>11889</v>
      </c>
      <c r="DH197" t="s">
        <v>5971</v>
      </c>
      <c r="DI197" t="s">
        <v>9912</v>
      </c>
      <c r="DJ197" t="s">
        <v>6730</v>
      </c>
      <c r="DK197" t="s">
        <v>252</v>
      </c>
      <c r="DL197" t="s">
        <v>9800</v>
      </c>
      <c r="DM197" t="s">
        <v>889</v>
      </c>
      <c r="DN197" t="s">
        <v>16</v>
      </c>
      <c r="DO197" t="s">
        <v>2051</v>
      </c>
      <c r="DP197" t="s">
        <v>16</v>
      </c>
      <c r="DQ197" t="s">
        <v>8734</v>
      </c>
      <c r="DR197" t="s">
        <v>10515</v>
      </c>
      <c r="DS197" t="s">
        <v>8735</v>
      </c>
      <c r="DT197" t="s">
        <v>11990</v>
      </c>
      <c r="EC197" s="66"/>
    </row>
    <row r="198" spans="1:133" x14ac:dyDescent="0.25">
      <c r="A198">
        <v>273</v>
      </c>
      <c r="B198" s="7">
        <v>44369</v>
      </c>
      <c r="C198" t="s">
        <v>189</v>
      </c>
      <c r="D198" t="s">
        <v>189</v>
      </c>
      <c r="E198" t="s">
        <v>4295</v>
      </c>
      <c r="F198" t="s">
        <v>181</v>
      </c>
      <c r="G198" t="s">
        <v>354</v>
      </c>
      <c r="H198" t="s">
        <v>1880</v>
      </c>
      <c r="I198">
        <v>1</v>
      </c>
      <c r="J198" t="s">
        <v>896</v>
      </c>
      <c r="K198" t="s">
        <v>106</v>
      </c>
      <c r="L198" t="s">
        <v>100</v>
      </c>
      <c r="M198">
        <v>3.28</v>
      </c>
      <c r="N198" t="s">
        <v>104</v>
      </c>
      <c r="O198" t="s">
        <v>888</v>
      </c>
      <c r="P198" t="s">
        <v>897</v>
      </c>
      <c r="Q198" t="s">
        <v>888</v>
      </c>
      <c r="R198" t="s">
        <v>16</v>
      </c>
      <c r="S198">
        <v>45</v>
      </c>
      <c r="T198" t="s">
        <v>32</v>
      </c>
      <c r="U198" t="s">
        <v>16</v>
      </c>
      <c r="V198" t="s">
        <v>6282</v>
      </c>
      <c r="W198" t="s">
        <v>189</v>
      </c>
      <c r="X198" t="s">
        <v>189</v>
      </c>
      <c r="Y198" t="s">
        <v>1925</v>
      </c>
      <c r="Z198" t="s">
        <v>16</v>
      </c>
      <c r="AA198" t="s">
        <v>16</v>
      </c>
      <c r="AB198" t="s">
        <v>16</v>
      </c>
      <c r="AC198" t="s">
        <v>6310</v>
      </c>
      <c r="AD198" t="s">
        <v>898</v>
      </c>
      <c r="AE198" t="s">
        <v>106</v>
      </c>
      <c r="AF198" t="s">
        <v>1929</v>
      </c>
      <c r="AG198" t="s">
        <v>27</v>
      </c>
      <c r="AH198" t="s">
        <v>343</v>
      </c>
      <c r="AI198" t="s">
        <v>899</v>
      </c>
      <c r="AJ198" t="s">
        <v>16</v>
      </c>
      <c r="AK198" t="s">
        <v>16</v>
      </c>
      <c r="AL198">
        <v>10000</v>
      </c>
      <c r="AM198">
        <v>3.28</v>
      </c>
      <c r="AN198">
        <v>21.26</v>
      </c>
      <c r="AO198">
        <v>25.425999999999998</v>
      </c>
      <c r="AP198" t="s">
        <v>184</v>
      </c>
      <c r="AQ198" t="s">
        <v>6744</v>
      </c>
      <c r="AR198" t="s">
        <v>9667</v>
      </c>
      <c r="AS198" t="s">
        <v>32</v>
      </c>
      <c r="AT198" t="s">
        <v>4840</v>
      </c>
      <c r="AU198" t="s">
        <v>6826</v>
      </c>
      <c r="AV198" t="s">
        <v>10431</v>
      </c>
      <c r="AW198" t="s">
        <v>11498</v>
      </c>
      <c r="AX198" t="s">
        <v>5970</v>
      </c>
      <c r="AY198" t="s">
        <v>4723</v>
      </c>
      <c r="AZ198" t="s">
        <v>900</v>
      </c>
      <c r="BA198" t="s">
        <v>895</v>
      </c>
      <c r="BB198" t="s">
        <v>10455</v>
      </c>
      <c r="BC198" t="s">
        <v>4465</v>
      </c>
      <c r="BD198" t="s">
        <v>5563</v>
      </c>
      <c r="BE198" t="s">
        <v>4730</v>
      </c>
      <c r="BF198" t="s">
        <v>4496</v>
      </c>
      <c r="BG198" t="s">
        <v>9506</v>
      </c>
      <c r="BH198" t="s">
        <v>189</v>
      </c>
      <c r="BI198" t="s">
        <v>189</v>
      </c>
      <c r="BJ198">
        <v>100</v>
      </c>
      <c r="BK198" t="s">
        <v>6282</v>
      </c>
      <c r="BL198" s="7">
        <v>44372</v>
      </c>
      <c r="BM198" s="7">
        <v>44555</v>
      </c>
      <c r="BN198" t="s">
        <v>6242</v>
      </c>
      <c r="BO198" t="s">
        <v>189</v>
      </c>
      <c r="BP198" t="s">
        <v>16</v>
      </c>
      <c r="BQ198" t="s">
        <v>189</v>
      </c>
      <c r="BR198" s="7">
        <v>46198</v>
      </c>
      <c r="BS198" t="s">
        <v>2414</v>
      </c>
      <c r="BT198" t="s">
        <v>4295</v>
      </c>
      <c r="BU198" t="s">
        <v>189</v>
      </c>
      <c r="BV198" t="s">
        <v>189</v>
      </c>
      <c r="BW198" t="s">
        <v>189</v>
      </c>
      <c r="BX198" t="s">
        <v>16</v>
      </c>
      <c r="BY198" t="s">
        <v>189</v>
      </c>
      <c r="BZ198" t="s">
        <v>189</v>
      </c>
      <c r="CA198" t="s">
        <v>189</v>
      </c>
      <c r="CB198" t="s">
        <v>189</v>
      </c>
      <c r="CC198" t="s">
        <v>189</v>
      </c>
      <c r="CD198" t="s">
        <v>189</v>
      </c>
      <c r="CE198" t="s">
        <v>189</v>
      </c>
      <c r="CF198" t="s">
        <v>16</v>
      </c>
      <c r="CG198" t="s">
        <v>16</v>
      </c>
      <c r="CH198" t="s">
        <v>4947</v>
      </c>
      <c r="CI198">
        <v>1</v>
      </c>
      <c r="CJ198">
        <v>1</v>
      </c>
      <c r="CK198">
        <v>1</v>
      </c>
      <c r="CL198" t="s">
        <v>189</v>
      </c>
      <c r="CM198">
        <v>21073</v>
      </c>
      <c r="CN198" t="s">
        <v>16</v>
      </c>
      <c r="CO198" t="s">
        <v>896</v>
      </c>
      <c r="CP198" t="s">
        <v>16</v>
      </c>
      <c r="CQ198" t="s">
        <v>189</v>
      </c>
      <c r="CR198" t="s">
        <v>195</v>
      </c>
      <c r="CS198" s="7"/>
      <c r="CT198" s="7">
        <v>43089</v>
      </c>
      <c r="CU198" t="s">
        <v>17</v>
      </c>
      <c r="CV198" t="s">
        <v>17</v>
      </c>
      <c r="CW198" t="s">
        <v>6307</v>
      </c>
      <c r="CX198" t="s">
        <v>189</v>
      </c>
      <c r="CY198" t="s">
        <v>6307</v>
      </c>
      <c r="CZ198" t="s">
        <v>189</v>
      </c>
      <c r="DA198">
        <v>2021</v>
      </c>
      <c r="DB198" s="139">
        <v>44369</v>
      </c>
      <c r="DC198">
        <v>6</v>
      </c>
      <c r="DD198">
        <v>26</v>
      </c>
      <c r="DE198" s="139">
        <v>44368</v>
      </c>
      <c r="DF198" t="s">
        <v>11989</v>
      </c>
      <c r="DG198" t="s">
        <v>11889</v>
      </c>
      <c r="DH198" t="s">
        <v>5971</v>
      </c>
      <c r="DI198" t="s">
        <v>9912</v>
      </c>
      <c r="DJ198" t="s">
        <v>6730</v>
      </c>
      <c r="DK198" t="s">
        <v>252</v>
      </c>
      <c r="DL198" t="s">
        <v>9800</v>
      </c>
      <c r="DM198" t="s">
        <v>898</v>
      </c>
      <c r="DN198" t="s">
        <v>16</v>
      </c>
      <c r="DO198" t="s">
        <v>2051</v>
      </c>
      <c r="DP198" t="s">
        <v>16</v>
      </c>
      <c r="DQ198" t="s">
        <v>8736</v>
      </c>
      <c r="DR198" t="s">
        <v>10516</v>
      </c>
      <c r="DS198" t="s">
        <v>8737</v>
      </c>
      <c r="DT198" t="s">
        <v>11991</v>
      </c>
      <c r="EC198" s="66"/>
    </row>
    <row r="199" spans="1:133" x14ac:dyDescent="0.25">
      <c r="A199">
        <v>272</v>
      </c>
      <c r="B199" s="7">
        <v>44369</v>
      </c>
      <c r="C199" t="s">
        <v>189</v>
      </c>
      <c r="D199" t="s">
        <v>189</v>
      </c>
      <c r="E199" t="s">
        <v>4294</v>
      </c>
      <c r="F199" t="s">
        <v>199</v>
      </c>
      <c r="G199" t="s">
        <v>354</v>
      </c>
      <c r="H199" t="s">
        <v>1880</v>
      </c>
      <c r="I199">
        <v>1</v>
      </c>
      <c r="J199" t="s">
        <v>892</v>
      </c>
      <c r="K199" t="s">
        <v>1939</v>
      </c>
      <c r="L199" t="s">
        <v>100</v>
      </c>
      <c r="M199">
        <v>5</v>
      </c>
      <c r="N199" t="s">
        <v>104</v>
      </c>
      <c r="O199" t="s">
        <v>625</v>
      </c>
      <c r="P199" t="s">
        <v>720</v>
      </c>
      <c r="Q199" t="s">
        <v>483</v>
      </c>
      <c r="R199" t="s">
        <v>483</v>
      </c>
      <c r="S199">
        <v>40</v>
      </c>
      <c r="T199" t="s">
        <v>32</v>
      </c>
      <c r="U199" t="s">
        <v>16</v>
      </c>
      <c r="V199" t="s">
        <v>6282</v>
      </c>
      <c r="W199" t="s">
        <v>189</v>
      </c>
      <c r="X199" t="s">
        <v>189</v>
      </c>
      <c r="Y199" t="s">
        <v>4341</v>
      </c>
      <c r="Z199" t="s">
        <v>4466</v>
      </c>
      <c r="AA199" t="s">
        <v>5463</v>
      </c>
      <c r="AB199" t="s">
        <v>16</v>
      </c>
      <c r="AC199" t="s">
        <v>6307</v>
      </c>
      <c r="AD199" t="s">
        <v>893</v>
      </c>
      <c r="AE199" t="s">
        <v>1963</v>
      </c>
      <c r="AF199" t="s">
        <v>16</v>
      </c>
      <c r="AG199" t="s">
        <v>37</v>
      </c>
      <c r="AH199" t="s">
        <v>16</v>
      </c>
      <c r="AI199" t="s">
        <v>16</v>
      </c>
      <c r="AJ199" t="s">
        <v>16</v>
      </c>
      <c r="AK199" t="s">
        <v>16</v>
      </c>
      <c r="AL199">
        <v>115500</v>
      </c>
      <c r="AM199">
        <v>5</v>
      </c>
      <c r="AN199">
        <v>32.4</v>
      </c>
      <c r="AO199">
        <v>38.76</v>
      </c>
      <c r="AP199" t="s">
        <v>240</v>
      </c>
      <c r="AQ199" t="s">
        <v>5653</v>
      </c>
      <c r="AR199" t="s">
        <v>9682</v>
      </c>
      <c r="AS199" t="s">
        <v>32</v>
      </c>
      <c r="AT199" t="s">
        <v>4840</v>
      </c>
      <c r="AU199" t="s">
        <v>6826</v>
      </c>
      <c r="AV199" t="s">
        <v>10431</v>
      </c>
      <c r="AW199" t="s">
        <v>11498</v>
      </c>
      <c r="AX199" t="s">
        <v>5970</v>
      </c>
      <c r="AY199" t="s">
        <v>16</v>
      </c>
      <c r="AZ199" t="s">
        <v>894</v>
      </c>
      <c r="BA199" t="s">
        <v>891</v>
      </c>
      <c r="BB199" t="s">
        <v>10455</v>
      </c>
      <c r="BC199" t="s">
        <v>4465</v>
      </c>
      <c r="BD199" t="s">
        <v>4517</v>
      </c>
      <c r="BE199" t="s">
        <v>4730</v>
      </c>
      <c r="BF199" t="s">
        <v>5542</v>
      </c>
      <c r="BG199" t="s">
        <v>9507</v>
      </c>
      <c r="BH199" t="s">
        <v>189</v>
      </c>
      <c r="BI199" t="s">
        <v>189</v>
      </c>
      <c r="BJ199">
        <v>99.938000000000002</v>
      </c>
      <c r="BK199" t="s">
        <v>6282</v>
      </c>
      <c r="BL199" s="7">
        <v>44375</v>
      </c>
      <c r="BM199" s="7">
        <v>44558</v>
      </c>
      <c r="BN199" t="s">
        <v>6240</v>
      </c>
      <c r="BO199" t="s">
        <v>189</v>
      </c>
      <c r="BP199" t="s">
        <v>16</v>
      </c>
      <c r="BQ199" t="s">
        <v>189</v>
      </c>
      <c r="BR199" s="7">
        <v>46201</v>
      </c>
      <c r="BS199" t="s">
        <v>2414</v>
      </c>
      <c r="BT199" t="s">
        <v>4294</v>
      </c>
      <c r="BU199" t="s">
        <v>189</v>
      </c>
      <c r="BV199" t="s">
        <v>189</v>
      </c>
      <c r="BW199" t="s">
        <v>189</v>
      </c>
      <c r="BX199" t="s">
        <v>16</v>
      </c>
      <c r="BY199" t="s">
        <v>189</v>
      </c>
      <c r="BZ199" t="s">
        <v>8738</v>
      </c>
      <c r="CA199" t="s">
        <v>189</v>
      </c>
      <c r="CB199" t="s">
        <v>189</v>
      </c>
      <c r="CC199" t="s">
        <v>189</v>
      </c>
      <c r="CD199" t="s">
        <v>189</v>
      </c>
      <c r="CE199" t="s">
        <v>189</v>
      </c>
      <c r="CF199" t="s">
        <v>199</v>
      </c>
      <c r="CG199" t="s">
        <v>16</v>
      </c>
      <c r="CH199" t="s">
        <v>4946</v>
      </c>
      <c r="CI199">
        <v>1</v>
      </c>
      <c r="CJ199">
        <v>1</v>
      </c>
      <c r="CK199">
        <v>1</v>
      </c>
      <c r="CL199" t="s">
        <v>189</v>
      </c>
      <c r="CM199">
        <v>21072</v>
      </c>
      <c r="CN199" t="s">
        <v>16</v>
      </c>
      <c r="CO199" t="s">
        <v>892</v>
      </c>
      <c r="CP199" t="s">
        <v>6875</v>
      </c>
      <c r="CQ199" t="s">
        <v>9685</v>
      </c>
      <c r="CR199" t="s">
        <v>16</v>
      </c>
      <c r="CS199" s="7"/>
      <c r="CT199" s="7">
        <v>44369</v>
      </c>
      <c r="CU199" t="s">
        <v>29</v>
      </c>
      <c r="CV199" t="s">
        <v>16</v>
      </c>
      <c r="CW199" t="s">
        <v>6307</v>
      </c>
      <c r="CX199" t="s">
        <v>189</v>
      </c>
      <c r="CY199" t="s">
        <v>6307</v>
      </c>
      <c r="CZ199" t="s">
        <v>189</v>
      </c>
      <c r="DA199">
        <v>2021</v>
      </c>
      <c r="DB199" s="139">
        <v>44369</v>
      </c>
      <c r="DC199">
        <v>6</v>
      </c>
      <c r="DD199">
        <v>26</v>
      </c>
      <c r="DE199" s="139">
        <v>44368</v>
      </c>
      <c r="DF199" t="s">
        <v>11989</v>
      </c>
      <c r="DG199" t="s">
        <v>11889</v>
      </c>
      <c r="DH199" t="s">
        <v>5971</v>
      </c>
      <c r="DI199" t="s">
        <v>9912</v>
      </c>
      <c r="DJ199" t="s">
        <v>6730</v>
      </c>
      <c r="DK199" t="s">
        <v>252</v>
      </c>
      <c r="DL199" t="s">
        <v>9800</v>
      </c>
      <c r="DM199" t="s">
        <v>893</v>
      </c>
      <c r="DN199" t="s">
        <v>16</v>
      </c>
      <c r="DO199" t="s">
        <v>2051</v>
      </c>
      <c r="DP199" t="s">
        <v>16</v>
      </c>
      <c r="DQ199" t="s">
        <v>8739</v>
      </c>
      <c r="DR199" t="s">
        <v>10516</v>
      </c>
      <c r="DS199" t="s">
        <v>8740</v>
      </c>
      <c r="DT199" t="s">
        <v>11992</v>
      </c>
      <c r="EC199" s="66"/>
    </row>
    <row r="200" spans="1:133" x14ac:dyDescent="0.25">
      <c r="A200">
        <v>271</v>
      </c>
      <c r="B200" s="7">
        <v>44368</v>
      </c>
      <c r="C200" t="s">
        <v>189</v>
      </c>
      <c r="D200" t="s">
        <v>189</v>
      </c>
      <c r="E200" t="s">
        <v>901</v>
      </c>
      <c r="F200" t="s">
        <v>199</v>
      </c>
      <c r="G200" t="s">
        <v>354</v>
      </c>
      <c r="H200" t="s">
        <v>1881</v>
      </c>
      <c r="I200">
        <v>5</v>
      </c>
      <c r="J200" t="s">
        <v>832</v>
      </c>
      <c r="K200" t="s">
        <v>1999</v>
      </c>
      <c r="L200" t="s">
        <v>100</v>
      </c>
      <c r="M200">
        <v>2</v>
      </c>
      <c r="N200" t="s">
        <v>1983</v>
      </c>
      <c r="O200" t="s">
        <v>831</v>
      </c>
      <c r="P200" t="s">
        <v>902</v>
      </c>
      <c r="Q200" t="s">
        <v>831</v>
      </c>
      <c r="R200" t="s">
        <v>16</v>
      </c>
      <c r="S200">
        <v>30</v>
      </c>
      <c r="T200" t="s">
        <v>532</v>
      </c>
      <c r="U200" t="s">
        <v>16</v>
      </c>
      <c r="V200" t="s">
        <v>6283</v>
      </c>
      <c r="W200" t="s">
        <v>189</v>
      </c>
      <c r="X200" t="s">
        <v>189</v>
      </c>
      <c r="Y200" t="s">
        <v>1925</v>
      </c>
      <c r="Z200" t="s">
        <v>16</v>
      </c>
      <c r="AA200" t="s">
        <v>16</v>
      </c>
      <c r="AB200" t="s">
        <v>16</v>
      </c>
      <c r="AC200" t="s">
        <v>6310</v>
      </c>
      <c r="AD200" t="s">
        <v>833</v>
      </c>
      <c r="AE200" t="s">
        <v>2001</v>
      </c>
      <c r="AF200" t="s">
        <v>1926</v>
      </c>
      <c r="AG200" t="s">
        <v>67</v>
      </c>
      <c r="AH200" t="s">
        <v>186</v>
      </c>
      <c r="AI200" t="s">
        <v>16</v>
      </c>
      <c r="AJ200" t="s">
        <v>16</v>
      </c>
      <c r="AK200" t="s">
        <v>16</v>
      </c>
      <c r="AL200">
        <v>520000</v>
      </c>
      <c r="AM200">
        <v>2</v>
      </c>
      <c r="AN200">
        <v>12.93</v>
      </c>
      <c r="AO200">
        <v>15.504</v>
      </c>
      <c r="AP200" t="s">
        <v>301</v>
      </c>
      <c r="AQ200" t="s">
        <v>1937</v>
      </c>
      <c r="AR200" t="s">
        <v>16</v>
      </c>
      <c r="AS200" t="s">
        <v>10276</v>
      </c>
      <c r="AT200" t="s">
        <v>9978</v>
      </c>
      <c r="AU200" t="s">
        <v>9873</v>
      </c>
      <c r="AV200" t="s">
        <v>10431</v>
      </c>
      <c r="AW200" t="s">
        <v>11498</v>
      </c>
      <c r="AX200" t="s">
        <v>5970</v>
      </c>
      <c r="AY200" t="s">
        <v>16</v>
      </c>
      <c r="AZ200" t="s">
        <v>834</v>
      </c>
      <c r="BA200" t="s">
        <v>829</v>
      </c>
      <c r="BB200" t="s">
        <v>10455</v>
      </c>
      <c r="BC200" t="s">
        <v>4465</v>
      </c>
      <c r="BD200" t="s">
        <v>4504</v>
      </c>
      <c r="BE200" t="s">
        <v>4733</v>
      </c>
      <c r="BF200" t="s">
        <v>4497</v>
      </c>
      <c r="BG200" t="s">
        <v>9508</v>
      </c>
      <c r="BH200" t="s">
        <v>189</v>
      </c>
      <c r="BI200" t="s">
        <v>189</v>
      </c>
      <c r="BJ200">
        <v>100</v>
      </c>
      <c r="BK200" t="s">
        <v>6283</v>
      </c>
      <c r="BL200" s="7">
        <v>44375</v>
      </c>
      <c r="BM200" s="7">
        <v>44558</v>
      </c>
      <c r="BN200" t="s">
        <v>6254</v>
      </c>
      <c r="BO200" t="s">
        <v>189</v>
      </c>
      <c r="BP200" t="s">
        <v>6242</v>
      </c>
      <c r="BQ200" t="s">
        <v>189</v>
      </c>
      <c r="BR200" s="7">
        <v>45288</v>
      </c>
      <c r="BS200" t="s">
        <v>2414</v>
      </c>
      <c r="BT200" t="s">
        <v>4306</v>
      </c>
      <c r="BU200" t="s">
        <v>2435</v>
      </c>
      <c r="BV200" t="s">
        <v>189</v>
      </c>
      <c r="BW200" t="s">
        <v>189</v>
      </c>
      <c r="BX200" t="s">
        <v>16</v>
      </c>
      <c r="BY200" t="s">
        <v>189</v>
      </c>
      <c r="BZ200" t="s">
        <v>189</v>
      </c>
      <c r="CA200" t="s">
        <v>189</v>
      </c>
      <c r="CB200" t="s">
        <v>189</v>
      </c>
      <c r="CC200" t="s">
        <v>189</v>
      </c>
      <c r="CD200" t="s">
        <v>189</v>
      </c>
      <c r="CE200" t="s">
        <v>189</v>
      </c>
      <c r="CF200" t="s">
        <v>16</v>
      </c>
      <c r="CG200" t="s">
        <v>16</v>
      </c>
      <c r="CH200" t="s">
        <v>4948</v>
      </c>
      <c r="CI200">
        <v>1</v>
      </c>
      <c r="CJ200">
        <v>1</v>
      </c>
      <c r="CK200">
        <v>1</v>
      </c>
      <c r="CL200" t="s">
        <v>189</v>
      </c>
      <c r="CM200">
        <v>21071</v>
      </c>
      <c r="CN200" t="s">
        <v>16</v>
      </c>
      <c r="CO200" t="s">
        <v>832</v>
      </c>
      <c r="CP200" t="s">
        <v>16</v>
      </c>
      <c r="CQ200" t="s">
        <v>189</v>
      </c>
      <c r="CR200" t="s">
        <v>16</v>
      </c>
      <c r="CS200" s="7"/>
      <c r="CT200" s="7">
        <v>38658</v>
      </c>
      <c r="CU200" t="s">
        <v>60</v>
      </c>
      <c r="CV200" t="s">
        <v>6745</v>
      </c>
      <c r="CW200" t="s">
        <v>6307</v>
      </c>
      <c r="CX200" t="s">
        <v>189</v>
      </c>
      <c r="CY200" t="s">
        <v>6307</v>
      </c>
      <c r="CZ200" t="s">
        <v>189</v>
      </c>
      <c r="DA200">
        <v>2021</v>
      </c>
      <c r="DB200" s="139">
        <v>44368</v>
      </c>
      <c r="DC200">
        <v>6</v>
      </c>
      <c r="DD200">
        <v>26</v>
      </c>
      <c r="DE200" s="139">
        <v>44368</v>
      </c>
      <c r="DF200" t="s">
        <v>11989</v>
      </c>
      <c r="DG200" t="s">
        <v>11889</v>
      </c>
      <c r="DH200" t="s">
        <v>5971</v>
      </c>
      <c r="DI200" t="s">
        <v>9874</v>
      </c>
      <c r="DJ200" t="s">
        <v>6730</v>
      </c>
      <c r="DK200" t="s">
        <v>241</v>
      </c>
      <c r="DL200" t="s">
        <v>16</v>
      </c>
      <c r="DM200" t="s">
        <v>4260</v>
      </c>
      <c r="DN200" t="s">
        <v>16</v>
      </c>
      <c r="DO200" t="s">
        <v>2051</v>
      </c>
      <c r="DP200" t="s">
        <v>16</v>
      </c>
      <c r="DQ200" t="s">
        <v>8741</v>
      </c>
      <c r="DR200" t="s">
        <v>10517</v>
      </c>
      <c r="DS200" t="s">
        <v>8742</v>
      </c>
      <c r="DT200" t="s">
        <v>11993</v>
      </c>
      <c r="EC200" s="66"/>
    </row>
    <row r="201" spans="1:133" x14ac:dyDescent="0.25">
      <c r="A201">
        <v>270</v>
      </c>
      <c r="B201" s="7">
        <v>44357</v>
      </c>
      <c r="C201" t="s">
        <v>9911</v>
      </c>
      <c r="D201" t="s">
        <v>189</v>
      </c>
      <c r="E201" t="s">
        <v>904</v>
      </c>
      <c r="F201" t="s">
        <v>181</v>
      </c>
      <c r="G201" t="s">
        <v>354</v>
      </c>
      <c r="H201" t="s">
        <v>1880</v>
      </c>
      <c r="I201">
        <v>8</v>
      </c>
      <c r="J201" t="s">
        <v>140</v>
      </c>
      <c r="K201" t="s">
        <v>2008</v>
      </c>
      <c r="L201" t="s">
        <v>100</v>
      </c>
      <c r="M201">
        <v>5</v>
      </c>
      <c r="N201" t="s">
        <v>13</v>
      </c>
      <c r="O201" t="s">
        <v>725</v>
      </c>
      <c r="P201" t="s">
        <v>757</v>
      </c>
      <c r="Q201" t="s">
        <v>1891</v>
      </c>
      <c r="R201" t="s">
        <v>1891</v>
      </c>
      <c r="S201">
        <v>43</v>
      </c>
      <c r="T201" t="s">
        <v>87</v>
      </c>
      <c r="U201" t="s">
        <v>5514</v>
      </c>
      <c r="V201" t="s">
        <v>6282</v>
      </c>
      <c r="W201" t="s">
        <v>189</v>
      </c>
      <c r="X201" t="s">
        <v>189</v>
      </c>
      <c r="Y201" t="s">
        <v>4341</v>
      </c>
      <c r="Z201" t="s">
        <v>16</v>
      </c>
      <c r="AA201" t="s">
        <v>16</v>
      </c>
      <c r="AB201" t="s">
        <v>815</v>
      </c>
      <c r="AC201" t="s">
        <v>6310</v>
      </c>
      <c r="AD201" t="s">
        <v>314</v>
      </c>
      <c r="AE201" t="s">
        <v>1942</v>
      </c>
      <c r="AF201" t="s">
        <v>1926</v>
      </c>
      <c r="AG201" t="s">
        <v>37</v>
      </c>
      <c r="AH201" t="s">
        <v>261</v>
      </c>
      <c r="AI201" t="s">
        <v>16</v>
      </c>
      <c r="AJ201" t="s">
        <v>16</v>
      </c>
      <c r="AK201" t="s">
        <v>16</v>
      </c>
      <c r="AL201">
        <v>116300</v>
      </c>
      <c r="AM201">
        <v>5</v>
      </c>
      <c r="AN201">
        <v>31.96</v>
      </c>
      <c r="AO201">
        <v>38.76</v>
      </c>
      <c r="AP201" t="s">
        <v>240</v>
      </c>
      <c r="AQ201" t="s">
        <v>5653</v>
      </c>
      <c r="AR201" t="s">
        <v>9682</v>
      </c>
      <c r="AS201" t="s">
        <v>87</v>
      </c>
      <c r="AT201" t="s">
        <v>4840</v>
      </c>
      <c r="AU201" t="s">
        <v>6826</v>
      </c>
      <c r="AV201" t="s">
        <v>10431</v>
      </c>
      <c r="AW201" t="s">
        <v>11498</v>
      </c>
      <c r="AX201" t="s">
        <v>5970</v>
      </c>
      <c r="AY201" t="s">
        <v>16</v>
      </c>
      <c r="AZ201" t="s">
        <v>315</v>
      </c>
      <c r="BA201" t="s">
        <v>903</v>
      </c>
      <c r="BB201" t="s">
        <v>10455</v>
      </c>
      <c r="BC201" t="s">
        <v>5514</v>
      </c>
      <c r="BD201" t="s">
        <v>4517</v>
      </c>
      <c r="BE201" t="s">
        <v>4727</v>
      </c>
      <c r="BF201" t="s">
        <v>4496</v>
      </c>
      <c r="BG201" t="s">
        <v>9509</v>
      </c>
      <c r="BH201" t="s">
        <v>189</v>
      </c>
      <c r="BI201" t="s">
        <v>189</v>
      </c>
      <c r="BJ201">
        <v>99.709000000000003</v>
      </c>
      <c r="BK201" t="s">
        <v>6282</v>
      </c>
      <c r="BL201" s="7">
        <v>44365</v>
      </c>
      <c r="BM201" s="7">
        <v>44548</v>
      </c>
      <c r="BN201" t="s">
        <v>6242</v>
      </c>
      <c r="BO201" t="s">
        <v>189</v>
      </c>
      <c r="BP201" t="s">
        <v>16</v>
      </c>
      <c r="BQ201" t="s">
        <v>189</v>
      </c>
      <c r="BR201" s="7">
        <v>45461</v>
      </c>
      <c r="BS201" t="s">
        <v>2414</v>
      </c>
      <c r="BT201" t="s">
        <v>312</v>
      </c>
      <c r="BU201" t="s">
        <v>3583</v>
      </c>
      <c r="BV201" t="s">
        <v>189</v>
      </c>
      <c r="BW201" t="s">
        <v>189</v>
      </c>
      <c r="BX201" t="s">
        <v>16</v>
      </c>
      <c r="BY201" t="s">
        <v>189</v>
      </c>
      <c r="BZ201" t="s">
        <v>8743</v>
      </c>
      <c r="CA201" t="s">
        <v>189</v>
      </c>
      <c r="CB201" t="s">
        <v>189</v>
      </c>
      <c r="CC201" t="s">
        <v>189</v>
      </c>
      <c r="CD201" t="s">
        <v>189</v>
      </c>
      <c r="CE201" t="s">
        <v>189</v>
      </c>
      <c r="CF201" t="s">
        <v>181</v>
      </c>
      <c r="CG201" t="s">
        <v>16</v>
      </c>
      <c r="CH201" t="s">
        <v>2086</v>
      </c>
      <c r="CI201">
        <v>1</v>
      </c>
      <c r="CJ201">
        <v>1</v>
      </c>
      <c r="CK201">
        <v>1</v>
      </c>
      <c r="CL201" t="s">
        <v>189</v>
      </c>
      <c r="CM201">
        <v>21070</v>
      </c>
      <c r="CN201" t="s">
        <v>16</v>
      </c>
      <c r="CO201" t="s">
        <v>140</v>
      </c>
      <c r="CP201" t="s">
        <v>6876</v>
      </c>
      <c r="CQ201" t="s">
        <v>9685</v>
      </c>
      <c r="CR201" t="s">
        <v>16</v>
      </c>
      <c r="CS201" s="7"/>
      <c r="CT201" s="7">
        <v>42668</v>
      </c>
      <c r="CU201" t="s">
        <v>29</v>
      </c>
      <c r="CV201" t="s">
        <v>29</v>
      </c>
      <c r="CW201" t="s">
        <v>6307</v>
      </c>
      <c r="CX201" t="s">
        <v>189</v>
      </c>
      <c r="CY201" t="s">
        <v>6307</v>
      </c>
      <c r="CZ201" t="s">
        <v>189</v>
      </c>
      <c r="DA201">
        <v>2021</v>
      </c>
      <c r="DB201" s="139">
        <v>44357</v>
      </c>
      <c r="DC201">
        <v>6</v>
      </c>
      <c r="DD201">
        <v>24</v>
      </c>
      <c r="DE201" s="139">
        <v>44354</v>
      </c>
      <c r="DF201" t="s">
        <v>11888</v>
      </c>
      <c r="DG201" t="s">
        <v>11889</v>
      </c>
      <c r="DH201" t="s">
        <v>5975</v>
      </c>
      <c r="DI201" t="s">
        <v>9874</v>
      </c>
      <c r="DJ201" t="s">
        <v>6730</v>
      </c>
      <c r="DK201" t="s">
        <v>252</v>
      </c>
      <c r="DL201" t="s">
        <v>9800</v>
      </c>
      <c r="DM201" t="s">
        <v>16</v>
      </c>
      <c r="DN201" t="s">
        <v>314</v>
      </c>
      <c r="DO201" t="s">
        <v>2051</v>
      </c>
      <c r="DP201" t="s">
        <v>9911</v>
      </c>
      <c r="DQ201" t="s">
        <v>8744</v>
      </c>
      <c r="DR201" t="s">
        <v>10456</v>
      </c>
      <c r="DS201" t="s">
        <v>8745</v>
      </c>
      <c r="DT201" t="s">
        <v>11994</v>
      </c>
      <c r="EC201" s="66"/>
    </row>
    <row r="202" spans="1:133" x14ac:dyDescent="0.25">
      <c r="A202">
        <v>269</v>
      </c>
      <c r="B202" s="7">
        <v>44355</v>
      </c>
      <c r="C202" t="s">
        <v>189</v>
      </c>
      <c r="D202" t="s">
        <v>189</v>
      </c>
      <c r="E202" t="s">
        <v>906</v>
      </c>
      <c r="F202" t="s">
        <v>199</v>
      </c>
      <c r="G202" t="s">
        <v>354</v>
      </c>
      <c r="H202" t="s">
        <v>1880</v>
      </c>
      <c r="I202">
        <v>2</v>
      </c>
      <c r="J202" t="s">
        <v>7130</v>
      </c>
      <c r="K202" t="s">
        <v>245</v>
      </c>
      <c r="L202" t="s">
        <v>100</v>
      </c>
      <c r="M202">
        <v>6</v>
      </c>
      <c r="N202" t="s">
        <v>13</v>
      </c>
      <c r="O202" t="s">
        <v>907</v>
      </c>
      <c r="P202" t="s">
        <v>908</v>
      </c>
      <c r="Q202" t="s">
        <v>2009</v>
      </c>
      <c r="R202" t="s">
        <v>2009</v>
      </c>
      <c r="S202">
        <v>37</v>
      </c>
      <c r="T202" t="s">
        <v>15</v>
      </c>
      <c r="U202" t="s">
        <v>16</v>
      </c>
      <c r="V202" t="s">
        <v>6282</v>
      </c>
      <c r="W202" t="s">
        <v>189</v>
      </c>
      <c r="X202" t="s">
        <v>189</v>
      </c>
      <c r="Y202" t="s">
        <v>4341</v>
      </c>
      <c r="Z202" t="s">
        <v>16</v>
      </c>
      <c r="AA202" t="s">
        <v>16</v>
      </c>
      <c r="AB202" t="s">
        <v>16</v>
      </c>
      <c r="AC202" t="s">
        <v>6310</v>
      </c>
      <c r="AD202" t="s">
        <v>249</v>
      </c>
      <c r="AE202" t="s">
        <v>11</v>
      </c>
      <c r="AF202" t="s">
        <v>1926</v>
      </c>
      <c r="AG202" t="s">
        <v>129</v>
      </c>
      <c r="AH202" t="s">
        <v>251</v>
      </c>
      <c r="AI202" t="s">
        <v>16</v>
      </c>
      <c r="AJ202" t="s">
        <v>16</v>
      </c>
      <c r="AK202" t="s">
        <v>16</v>
      </c>
      <c r="AL202">
        <v>50000</v>
      </c>
      <c r="AM202">
        <v>6</v>
      </c>
      <c r="AN202">
        <v>38.409999999999997</v>
      </c>
      <c r="AO202">
        <v>46.512</v>
      </c>
      <c r="AP202" t="s">
        <v>240</v>
      </c>
      <c r="AQ202" t="s">
        <v>5653</v>
      </c>
      <c r="AR202" t="s">
        <v>9678</v>
      </c>
      <c r="AS202" t="s">
        <v>15</v>
      </c>
      <c r="AT202" t="s">
        <v>4840</v>
      </c>
      <c r="AU202" t="s">
        <v>9913</v>
      </c>
      <c r="AV202" t="s">
        <v>10431</v>
      </c>
      <c r="AW202" t="s">
        <v>11498</v>
      </c>
      <c r="AX202" t="s">
        <v>5970</v>
      </c>
      <c r="AY202" t="s">
        <v>16</v>
      </c>
      <c r="AZ202" t="s">
        <v>618</v>
      </c>
      <c r="BA202" t="s">
        <v>905</v>
      </c>
      <c r="BB202" t="s">
        <v>10455</v>
      </c>
      <c r="BC202" t="s">
        <v>4465</v>
      </c>
      <c r="BD202" t="s">
        <v>4503</v>
      </c>
      <c r="BE202" t="s">
        <v>4727</v>
      </c>
      <c r="BF202" t="s">
        <v>4497</v>
      </c>
      <c r="BG202" t="s">
        <v>9510</v>
      </c>
      <c r="BH202" t="s">
        <v>189</v>
      </c>
      <c r="BI202" t="s">
        <v>189</v>
      </c>
      <c r="BJ202">
        <v>100</v>
      </c>
      <c r="BK202" t="s">
        <v>6282</v>
      </c>
      <c r="BL202" s="7">
        <v>44362</v>
      </c>
      <c r="BM202" s="7">
        <v>44545</v>
      </c>
      <c r="BN202" t="s">
        <v>6241</v>
      </c>
      <c r="BO202" t="s">
        <v>189</v>
      </c>
      <c r="BP202" t="s">
        <v>16</v>
      </c>
      <c r="BQ202" t="s">
        <v>4853</v>
      </c>
      <c r="BR202" s="7">
        <v>45458</v>
      </c>
      <c r="BS202" t="s">
        <v>2414</v>
      </c>
      <c r="BT202" t="s">
        <v>4316</v>
      </c>
      <c r="BU202" t="s">
        <v>2435</v>
      </c>
      <c r="BV202" t="s">
        <v>189</v>
      </c>
      <c r="BW202" t="s">
        <v>189</v>
      </c>
      <c r="BX202" t="s">
        <v>16</v>
      </c>
      <c r="BY202" t="s">
        <v>189</v>
      </c>
      <c r="BZ202" t="s">
        <v>189</v>
      </c>
      <c r="CA202" t="s">
        <v>189</v>
      </c>
      <c r="CB202" t="s">
        <v>189</v>
      </c>
      <c r="CC202" t="s">
        <v>189</v>
      </c>
      <c r="CD202" t="s">
        <v>189</v>
      </c>
      <c r="CE202" t="s">
        <v>189</v>
      </c>
      <c r="CF202" t="s">
        <v>199</v>
      </c>
      <c r="CG202" t="s">
        <v>16</v>
      </c>
      <c r="CH202" t="s">
        <v>4949</v>
      </c>
      <c r="CI202">
        <v>1</v>
      </c>
      <c r="CJ202">
        <v>1</v>
      </c>
      <c r="CK202">
        <v>1</v>
      </c>
      <c r="CL202" t="s">
        <v>189</v>
      </c>
      <c r="CM202">
        <v>21069</v>
      </c>
      <c r="CN202" t="s">
        <v>16</v>
      </c>
      <c r="CO202" t="s">
        <v>244</v>
      </c>
      <c r="CP202" t="s">
        <v>9680</v>
      </c>
      <c r="CQ202" t="s">
        <v>9681</v>
      </c>
      <c r="CR202" t="s">
        <v>16</v>
      </c>
      <c r="CS202" s="7"/>
      <c r="CT202" s="7">
        <v>42621</v>
      </c>
      <c r="CU202" t="s">
        <v>29</v>
      </c>
      <c r="CV202" t="s">
        <v>29</v>
      </c>
      <c r="CW202" t="s">
        <v>6307</v>
      </c>
      <c r="CX202" t="s">
        <v>189</v>
      </c>
      <c r="CY202" t="s">
        <v>6307</v>
      </c>
      <c r="CZ202" t="s">
        <v>189</v>
      </c>
      <c r="DA202">
        <v>2021</v>
      </c>
      <c r="DB202" s="139">
        <v>44355</v>
      </c>
      <c r="DC202">
        <v>6</v>
      </c>
      <c r="DD202">
        <v>24</v>
      </c>
      <c r="DE202" s="139">
        <v>44354</v>
      </c>
      <c r="DF202" t="s">
        <v>11888</v>
      </c>
      <c r="DG202" t="s">
        <v>11889</v>
      </c>
      <c r="DH202" t="s">
        <v>5975</v>
      </c>
      <c r="DI202" t="s">
        <v>9874</v>
      </c>
      <c r="DJ202" t="s">
        <v>6730</v>
      </c>
      <c r="DK202" t="s">
        <v>188</v>
      </c>
      <c r="DL202" t="s">
        <v>16</v>
      </c>
      <c r="DM202" t="s">
        <v>16</v>
      </c>
      <c r="DN202" t="s">
        <v>16</v>
      </c>
      <c r="DO202" t="s">
        <v>2051</v>
      </c>
      <c r="DP202" t="s">
        <v>16</v>
      </c>
      <c r="DQ202" t="s">
        <v>8746</v>
      </c>
      <c r="DR202" t="s">
        <v>10518</v>
      </c>
      <c r="DS202" t="s">
        <v>8747</v>
      </c>
      <c r="DT202" t="s">
        <v>11995</v>
      </c>
      <c r="EC202" s="66"/>
    </row>
    <row r="203" spans="1:133" x14ac:dyDescent="0.25">
      <c r="A203">
        <v>268</v>
      </c>
      <c r="B203" s="7">
        <v>44350</v>
      </c>
      <c r="C203" t="s">
        <v>9911</v>
      </c>
      <c r="D203" t="s">
        <v>189</v>
      </c>
      <c r="E203" t="s">
        <v>932</v>
      </c>
      <c r="F203" t="s">
        <v>181</v>
      </c>
      <c r="G203" t="s">
        <v>354</v>
      </c>
      <c r="H203" t="s">
        <v>1881</v>
      </c>
      <c r="I203">
        <v>1</v>
      </c>
      <c r="J203" t="s">
        <v>933</v>
      </c>
      <c r="K203" t="s">
        <v>11</v>
      </c>
      <c r="L203" t="s">
        <v>100</v>
      </c>
      <c r="M203">
        <v>2</v>
      </c>
      <c r="N203" t="s">
        <v>121</v>
      </c>
      <c r="O203" t="s">
        <v>934</v>
      </c>
      <c r="P203" t="s">
        <v>935</v>
      </c>
      <c r="Q203" t="s">
        <v>999</v>
      </c>
      <c r="R203" t="s">
        <v>16</v>
      </c>
      <c r="S203">
        <v>25</v>
      </c>
      <c r="T203" t="s">
        <v>532</v>
      </c>
      <c r="U203" t="s">
        <v>5514</v>
      </c>
      <c r="V203" t="s">
        <v>6282</v>
      </c>
      <c r="W203" t="s">
        <v>189</v>
      </c>
      <c r="X203" t="s">
        <v>189</v>
      </c>
      <c r="Y203" t="s">
        <v>4341</v>
      </c>
      <c r="Z203" t="s">
        <v>16</v>
      </c>
      <c r="AA203" t="s">
        <v>16</v>
      </c>
      <c r="AB203" t="s">
        <v>16</v>
      </c>
      <c r="AC203" t="s">
        <v>6307</v>
      </c>
      <c r="AD203" t="s">
        <v>936</v>
      </c>
      <c r="AE203" t="s">
        <v>11</v>
      </c>
      <c r="AF203" t="s">
        <v>16</v>
      </c>
      <c r="AG203" t="s">
        <v>37</v>
      </c>
      <c r="AH203" t="s">
        <v>16</v>
      </c>
      <c r="AI203" t="s">
        <v>16</v>
      </c>
      <c r="AJ203" t="s">
        <v>16</v>
      </c>
      <c r="AK203" t="s">
        <v>16</v>
      </c>
      <c r="AL203">
        <v>45000</v>
      </c>
      <c r="AM203">
        <v>2</v>
      </c>
      <c r="AN203">
        <v>12.81</v>
      </c>
      <c r="AO203">
        <v>15.504</v>
      </c>
      <c r="AP203" t="s">
        <v>301</v>
      </c>
      <c r="AQ203" t="s">
        <v>1937</v>
      </c>
      <c r="AR203" t="s">
        <v>16</v>
      </c>
      <c r="AS203" t="s">
        <v>10276</v>
      </c>
      <c r="AT203" t="s">
        <v>9802</v>
      </c>
      <c r="AU203" t="s">
        <v>9873</v>
      </c>
      <c r="AV203" t="s">
        <v>10431</v>
      </c>
      <c r="AW203" t="s">
        <v>11498</v>
      </c>
      <c r="AX203" t="s">
        <v>5970</v>
      </c>
      <c r="AY203" t="s">
        <v>16</v>
      </c>
      <c r="AZ203" t="s">
        <v>937</v>
      </c>
      <c r="BA203" t="s">
        <v>931</v>
      </c>
      <c r="BB203" t="s">
        <v>10455</v>
      </c>
      <c r="BC203" t="s">
        <v>5514</v>
      </c>
      <c r="BD203" t="s">
        <v>4504</v>
      </c>
      <c r="BE203" t="s">
        <v>4728</v>
      </c>
      <c r="BF203" t="s">
        <v>4496</v>
      </c>
      <c r="BG203" t="s">
        <v>9511</v>
      </c>
      <c r="BH203" t="s">
        <v>189</v>
      </c>
      <c r="BI203" t="s">
        <v>189</v>
      </c>
      <c r="BJ203"/>
      <c r="BK203" t="s">
        <v>6282</v>
      </c>
      <c r="BL203" s="7"/>
      <c r="BM203" s="7"/>
      <c r="BN203" t="s">
        <v>6246</v>
      </c>
      <c r="BO203" t="s">
        <v>189</v>
      </c>
      <c r="BP203" t="s">
        <v>6242</v>
      </c>
      <c r="BQ203" t="s">
        <v>189</v>
      </c>
      <c r="BR203" s="7">
        <v>44719</v>
      </c>
      <c r="BS203" t="s">
        <v>16</v>
      </c>
      <c r="BT203" t="s">
        <v>4387</v>
      </c>
      <c r="BU203" t="s">
        <v>2440</v>
      </c>
      <c r="BV203" t="s">
        <v>189</v>
      </c>
      <c r="BW203" t="s">
        <v>189</v>
      </c>
      <c r="BX203" t="s">
        <v>16</v>
      </c>
      <c r="BY203" t="s">
        <v>189</v>
      </c>
      <c r="BZ203" t="s">
        <v>189</v>
      </c>
      <c r="CA203" t="s">
        <v>189</v>
      </c>
      <c r="CB203" t="s">
        <v>189</v>
      </c>
      <c r="CC203" t="s">
        <v>189</v>
      </c>
      <c r="CD203" t="s">
        <v>189</v>
      </c>
      <c r="CE203" t="s">
        <v>189</v>
      </c>
      <c r="CF203" t="s">
        <v>199</v>
      </c>
      <c r="CG203" t="s">
        <v>16</v>
      </c>
      <c r="CH203" t="s">
        <v>4955</v>
      </c>
      <c r="CI203">
        <v>1</v>
      </c>
      <c r="CJ203">
        <v>1</v>
      </c>
      <c r="CK203">
        <v>1</v>
      </c>
      <c r="CL203" t="s">
        <v>189</v>
      </c>
      <c r="CM203">
        <v>21066</v>
      </c>
      <c r="CN203" t="s">
        <v>16</v>
      </c>
      <c r="CO203" t="s">
        <v>933</v>
      </c>
      <c r="CP203" t="s">
        <v>16</v>
      </c>
      <c r="CQ203" t="s">
        <v>189</v>
      </c>
      <c r="CR203" t="s">
        <v>16</v>
      </c>
      <c r="CS203" s="7">
        <v>44640</v>
      </c>
      <c r="CT203" s="7">
        <v>44350</v>
      </c>
      <c r="CU203" t="s">
        <v>60</v>
      </c>
      <c r="CV203" t="s">
        <v>16</v>
      </c>
      <c r="CW203" t="s">
        <v>6307</v>
      </c>
      <c r="CX203" t="s">
        <v>189</v>
      </c>
      <c r="CY203" t="s">
        <v>6307</v>
      </c>
      <c r="CZ203" t="s">
        <v>6307</v>
      </c>
      <c r="DA203">
        <v>2021</v>
      </c>
      <c r="DB203" s="139">
        <v>44350</v>
      </c>
      <c r="DC203">
        <v>6</v>
      </c>
      <c r="DD203">
        <v>23</v>
      </c>
      <c r="DE203" s="139">
        <v>44347</v>
      </c>
      <c r="DF203" t="s">
        <v>11996</v>
      </c>
      <c r="DG203" t="s">
        <v>11889</v>
      </c>
      <c r="DH203" t="s">
        <v>5976</v>
      </c>
      <c r="DI203" t="s">
        <v>9882</v>
      </c>
      <c r="DJ203" t="s">
        <v>6730</v>
      </c>
      <c r="DK203" t="s">
        <v>188</v>
      </c>
      <c r="DL203" t="s">
        <v>16</v>
      </c>
      <c r="DM203" t="s">
        <v>4956</v>
      </c>
      <c r="DN203" t="s">
        <v>16</v>
      </c>
      <c r="DO203" t="s">
        <v>2051</v>
      </c>
      <c r="DP203" t="s">
        <v>9911</v>
      </c>
      <c r="DQ203" t="s">
        <v>8748</v>
      </c>
      <c r="DR203" t="s">
        <v>10519</v>
      </c>
      <c r="DS203" t="s">
        <v>8749</v>
      </c>
      <c r="DT203" t="s">
        <v>11997</v>
      </c>
      <c r="EC203" s="66"/>
    </row>
    <row r="204" spans="1:133" x14ac:dyDescent="0.25">
      <c r="A204">
        <v>267</v>
      </c>
      <c r="B204" s="7">
        <v>44350</v>
      </c>
      <c r="C204" t="s">
        <v>189</v>
      </c>
      <c r="D204" t="s">
        <v>189</v>
      </c>
      <c r="E204" t="s">
        <v>929</v>
      </c>
      <c r="F204" t="s">
        <v>199</v>
      </c>
      <c r="G204" t="s">
        <v>354</v>
      </c>
      <c r="H204" t="s">
        <v>1880</v>
      </c>
      <c r="I204">
        <v>3</v>
      </c>
      <c r="J204" t="s">
        <v>492</v>
      </c>
      <c r="K204" t="s">
        <v>1960</v>
      </c>
      <c r="L204" t="s">
        <v>100</v>
      </c>
      <c r="M204">
        <v>4</v>
      </c>
      <c r="N204" t="s">
        <v>13</v>
      </c>
      <c r="O204" t="s">
        <v>930</v>
      </c>
      <c r="P204" t="s">
        <v>648</v>
      </c>
      <c r="Q204" t="s">
        <v>930</v>
      </c>
      <c r="R204" t="s">
        <v>16</v>
      </c>
      <c r="S204">
        <v>30</v>
      </c>
      <c r="T204" t="s">
        <v>15</v>
      </c>
      <c r="U204" t="s">
        <v>16</v>
      </c>
      <c r="V204" t="s">
        <v>6282</v>
      </c>
      <c r="W204" t="s">
        <v>189</v>
      </c>
      <c r="X204" t="s">
        <v>189</v>
      </c>
      <c r="Y204" t="s">
        <v>4341</v>
      </c>
      <c r="Z204" t="s">
        <v>4466</v>
      </c>
      <c r="AA204" t="s">
        <v>4714</v>
      </c>
      <c r="AB204" t="s">
        <v>16</v>
      </c>
      <c r="AC204" t="s">
        <v>6310</v>
      </c>
      <c r="AD204" t="s">
        <v>494</v>
      </c>
      <c r="AE204" t="s">
        <v>1949</v>
      </c>
      <c r="AF204" t="s">
        <v>1926</v>
      </c>
      <c r="AG204" t="s">
        <v>136</v>
      </c>
      <c r="AH204" t="s">
        <v>16</v>
      </c>
      <c r="AI204" t="s">
        <v>16</v>
      </c>
      <c r="AJ204" t="s">
        <v>16</v>
      </c>
      <c r="AK204" t="s">
        <v>16</v>
      </c>
      <c r="AL204">
        <v>200000</v>
      </c>
      <c r="AM204">
        <v>4</v>
      </c>
      <c r="AN204">
        <v>25.62</v>
      </c>
      <c r="AO204">
        <v>31.007999999999999</v>
      </c>
      <c r="AP204" t="s">
        <v>184</v>
      </c>
      <c r="AQ204" t="s">
        <v>6744</v>
      </c>
      <c r="AR204" t="s">
        <v>9726</v>
      </c>
      <c r="AS204" t="s">
        <v>15</v>
      </c>
      <c r="AT204" t="s">
        <v>4840</v>
      </c>
      <c r="AU204" t="s">
        <v>6826</v>
      </c>
      <c r="AV204" t="s">
        <v>10431</v>
      </c>
      <c r="AW204" t="s">
        <v>11498</v>
      </c>
      <c r="AX204" t="s">
        <v>5970</v>
      </c>
      <c r="AY204" t="s">
        <v>4723</v>
      </c>
      <c r="AZ204" t="s">
        <v>496</v>
      </c>
      <c r="BA204" t="s">
        <v>928</v>
      </c>
      <c r="BB204" t="s">
        <v>10455</v>
      </c>
      <c r="BC204" t="s">
        <v>4465</v>
      </c>
      <c r="BD204" t="s">
        <v>4502</v>
      </c>
      <c r="BE204" t="s">
        <v>4727</v>
      </c>
      <c r="BF204" t="s">
        <v>5072</v>
      </c>
      <c r="BG204" t="s">
        <v>9512</v>
      </c>
      <c r="BH204" t="s">
        <v>189</v>
      </c>
      <c r="BI204" t="s">
        <v>189</v>
      </c>
      <c r="BJ204">
        <v>100</v>
      </c>
      <c r="BK204" t="s">
        <v>6282</v>
      </c>
      <c r="BL204" s="7">
        <v>44357</v>
      </c>
      <c r="BM204" s="7">
        <v>44540</v>
      </c>
      <c r="BN204" t="s">
        <v>6241</v>
      </c>
      <c r="BO204" t="s">
        <v>189</v>
      </c>
      <c r="BP204" t="s">
        <v>16</v>
      </c>
      <c r="BQ204" t="s">
        <v>189</v>
      </c>
      <c r="BR204" s="7">
        <v>45453</v>
      </c>
      <c r="BS204" t="s">
        <v>2414</v>
      </c>
      <c r="BT204" t="s">
        <v>3863</v>
      </c>
      <c r="BU204" t="s">
        <v>3583</v>
      </c>
      <c r="BV204" t="s">
        <v>189</v>
      </c>
      <c r="BW204" t="s">
        <v>189</v>
      </c>
      <c r="BX204" t="s">
        <v>16</v>
      </c>
      <c r="BY204" t="s">
        <v>189</v>
      </c>
      <c r="BZ204" t="s">
        <v>189</v>
      </c>
      <c r="CA204" t="s">
        <v>189</v>
      </c>
      <c r="CB204" t="s">
        <v>189</v>
      </c>
      <c r="CC204" t="s">
        <v>189</v>
      </c>
      <c r="CD204" t="s">
        <v>189</v>
      </c>
      <c r="CE204" t="s">
        <v>189</v>
      </c>
      <c r="CF204" t="s">
        <v>199</v>
      </c>
      <c r="CG204" t="s">
        <v>16</v>
      </c>
      <c r="CH204" t="s">
        <v>4954</v>
      </c>
      <c r="CI204">
        <v>1</v>
      </c>
      <c r="CJ204">
        <v>1</v>
      </c>
      <c r="CK204">
        <v>1</v>
      </c>
      <c r="CL204" t="s">
        <v>189</v>
      </c>
      <c r="CM204">
        <v>21068</v>
      </c>
      <c r="CN204" t="s">
        <v>16</v>
      </c>
      <c r="CO204" t="s">
        <v>492</v>
      </c>
      <c r="CP204" t="s">
        <v>16</v>
      </c>
      <c r="CQ204" t="s">
        <v>189</v>
      </c>
      <c r="CR204" t="s">
        <v>414</v>
      </c>
      <c r="CS204" s="7"/>
      <c r="CT204" s="7">
        <v>42684</v>
      </c>
      <c r="CU204" t="s">
        <v>17</v>
      </c>
      <c r="CV204" t="s">
        <v>17</v>
      </c>
      <c r="CW204" t="s">
        <v>6307</v>
      </c>
      <c r="CX204" t="s">
        <v>189</v>
      </c>
      <c r="CY204" t="s">
        <v>6307</v>
      </c>
      <c r="CZ204" t="s">
        <v>189</v>
      </c>
      <c r="DA204">
        <v>2021</v>
      </c>
      <c r="DB204" s="139">
        <v>44350</v>
      </c>
      <c r="DC204">
        <v>6</v>
      </c>
      <c r="DD204">
        <v>23</v>
      </c>
      <c r="DE204" s="139">
        <v>44347</v>
      </c>
      <c r="DF204" t="s">
        <v>11996</v>
      </c>
      <c r="DG204" t="s">
        <v>11889</v>
      </c>
      <c r="DH204" t="s">
        <v>5976</v>
      </c>
      <c r="DI204" t="s">
        <v>9874</v>
      </c>
      <c r="DJ204" t="s">
        <v>6730</v>
      </c>
      <c r="DK204" t="s">
        <v>252</v>
      </c>
      <c r="DL204" t="s">
        <v>9800</v>
      </c>
      <c r="DM204" t="s">
        <v>16</v>
      </c>
      <c r="DN204" t="s">
        <v>16</v>
      </c>
      <c r="DO204" t="s">
        <v>2051</v>
      </c>
      <c r="DP204" t="s">
        <v>16</v>
      </c>
      <c r="DQ204" t="s">
        <v>8750</v>
      </c>
      <c r="DR204" t="s">
        <v>10519</v>
      </c>
      <c r="DS204" t="s">
        <v>8751</v>
      </c>
      <c r="DT204" t="s">
        <v>11998</v>
      </c>
      <c r="EC204" s="66"/>
    </row>
    <row r="205" spans="1:133" x14ac:dyDescent="0.25">
      <c r="A205">
        <v>266</v>
      </c>
      <c r="B205" s="7">
        <v>44350</v>
      </c>
      <c r="C205" t="s">
        <v>189</v>
      </c>
      <c r="D205" t="s">
        <v>189</v>
      </c>
      <c r="E205" t="s">
        <v>922</v>
      </c>
      <c r="F205" t="s">
        <v>199</v>
      </c>
      <c r="G205" t="s">
        <v>354</v>
      </c>
      <c r="H205" t="s">
        <v>1881</v>
      </c>
      <c r="I205">
        <v>3</v>
      </c>
      <c r="J205" t="s">
        <v>923</v>
      </c>
      <c r="K205" t="s">
        <v>11</v>
      </c>
      <c r="L205" t="s">
        <v>100</v>
      </c>
      <c r="M205">
        <v>1.5</v>
      </c>
      <c r="N205" t="s">
        <v>121</v>
      </c>
      <c r="O205" t="s">
        <v>924</v>
      </c>
      <c r="P205" t="s">
        <v>925</v>
      </c>
      <c r="Q205" t="s">
        <v>16</v>
      </c>
      <c r="R205" t="s">
        <v>16</v>
      </c>
      <c r="S205"/>
      <c r="T205" t="s">
        <v>32</v>
      </c>
      <c r="U205" t="s">
        <v>16</v>
      </c>
      <c r="V205" t="s">
        <v>6282</v>
      </c>
      <c r="W205" t="s">
        <v>189</v>
      </c>
      <c r="X205" t="s">
        <v>189</v>
      </c>
      <c r="Y205" t="s">
        <v>1925</v>
      </c>
      <c r="Z205" t="s">
        <v>16</v>
      </c>
      <c r="AA205" t="s">
        <v>16</v>
      </c>
      <c r="AB205" t="s">
        <v>16</v>
      </c>
      <c r="AC205" t="s">
        <v>6310</v>
      </c>
      <c r="AD205" t="s">
        <v>926</v>
      </c>
      <c r="AE205" t="s">
        <v>2000</v>
      </c>
      <c r="AF205" t="s">
        <v>1929</v>
      </c>
      <c r="AG205" t="s">
        <v>18</v>
      </c>
      <c r="AH205" t="s">
        <v>389</v>
      </c>
      <c r="AI205" t="s">
        <v>16</v>
      </c>
      <c r="AJ205" t="s">
        <v>16</v>
      </c>
      <c r="AK205" t="s">
        <v>16</v>
      </c>
      <c r="AL205">
        <v>5000</v>
      </c>
      <c r="AM205">
        <v>1.5</v>
      </c>
      <c r="AN205">
        <v>9.61</v>
      </c>
      <c r="AO205">
        <v>11.628</v>
      </c>
      <c r="AP205" t="s">
        <v>301</v>
      </c>
      <c r="AQ205" t="s">
        <v>1937</v>
      </c>
      <c r="AR205" t="s">
        <v>16</v>
      </c>
      <c r="AS205" t="s">
        <v>32</v>
      </c>
      <c r="AT205" t="s">
        <v>9802</v>
      </c>
      <c r="AU205" t="s">
        <v>9873</v>
      </c>
      <c r="AV205" t="s">
        <v>10431</v>
      </c>
      <c r="AW205" t="s">
        <v>11498</v>
      </c>
      <c r="AX205" t="s">
        <v>5970</v>
      </c>
      <c r="AY205" t="s">
        <v>16</v>
      </c>
      <c r="AZ205" t="s">
        <v>927</v>
      </c>
      <c r="BA205" t="s">
        <v>921</v>
      </c>
      <c r="BB205" t="s">
        <v>10455</v>
      </c>
      <c r="BC205" t="s">
        <v>4465</v>
      </c>
      <c r="BD205" t="s">
        <v>4536</v>
      </c>
      <c r="BE205" t="s">
        <v>4728</v>
      </c>
      <c r="BF205" t="s">
        <v>4497</v>
      </c>
      <c r="BG205" t="s">
        <v>9513</v>
      </c>
      <c r="BH205" t="s">
        <v>189</v>
      </c>
      <c r="BI205" t="s">
        <v>189</v>
      </c>
      <c r="BJ205"/>
      <c r="BK205" t="s">
        <v>6282</v>
      </c>
      <c r="BL205" s="7"/>
      <c r="BM205" s="7"/>
      <c r="BN205" t="s">
        <v>6240</v>
      </c>
      <c r="BO205" t="s">
        <v>189</v>
      </c>
      <c r="BP205" t="s">
        <v>16</v>
      </c>
      <c r="BQ205" t="s">
        <v>189</v>
      </c>
      <c r="BR205" s="7">
        <v>44720</v>
      </c>
      <c r="BS205" t="s">
        <v>16</v>
      </c>
      <c r="BT205" t="s">
        <v>4386</v>
      </c>
      <c r="BU205" t="s">
        <v>2440</v>
      </c>
      <c r="BV205" t="s">
        <v>189</v>
      </c>
      <c r="BW205" t="s">
        <v>189</v>
      </c>
      <c r="BX205" t="s">
        <v>16</v>
      </c>
      <c r="BY205" t="s">
        <v>189</v>
      </c>
      <c r="BZ205" t="s">
        <v>189</v>
      </c>
      <c r="CA205" t="s">
        <v>189</v>
      </c>
      <c r="CB205" t="s">
        <v>189</v>
      </c>
      <c r="CC205" t="s">
        <v>189</v>
      </c>
      <c r="CD205" t="s">
        <v>189</v>
      </c>
      <c r="CE205" t="s">
        <v>189</v>
      </c>
      <c r="CF205" t="s">
        <v>16</v>
      </c>
      <c r="CG205" t="s">
        <v>16</v>
      </c>
      <c r="CH205" t="s">
        <v>4953</v>
      </c>
      <c r="CI205">
        <v>1</v>
      </c>
      <c r="CJ205">
        <v>1</v>
      </c>
      <c r="CK205">
        <v>1</v>
      </c>
      <c r="CL205" t="s">
        <v>189</v>
      </c>
      <c r="CM205">
        <v>21063</v>
      </c>
      <c r="CN205" t="s">
        <v>16</v>
      </c>
      <c r="CO205" t="s">
        <v>923</v>
      </c>
      <c r="CP205" t="s">
        <v>16</v>
      </c>
      <c r="CQ205" t="s">
        <v>189</v>
      </c>
      <c r="CR205" t="s">
        <v>16</v>
      </c>
      <c r="CS205" s="7">
        <v>44720</v>
      </c>
      <c r="CT205" s="7">
        <v>43627</v>
      </c>
      <c r="CU205" t="s">
        <v>60</v>
      </c>
      <c r="CV205" t="s">
        <v>6745</v>
      </c>
      <c r="CW205" t="s">
        <v>6307</v>
      </c>
      <c r="CX205" t="s">
        <v>189</v>
      </c>
      <c r="CY205" t="s">
        <v>6307</v>
      </c>
      <c r="CZ205" t="s">
        <v>6307</v>
      </c>
      <c r="DA205">
        <v>2021</v>
      </c>
      <c r="DB205" s="139">
        <v>44350</v>
      </c>
      <c r="DC205">
        <v>6</v>
      </c>
      <c r="DD205">
        <v>23</v>
      </c>
      <c r="DE205" s="139">
        <v>44347</v>
      </c>
      <c r="DF205" t="s">
        <v>11996</v>
      </c>
      <c r="DG205" t="s">
        <v>11889</v>
      </c>
      <c r="DH205" t="s">
        <v>5976</v>
      </c>
      <c r="DI205" t="s">
        <v>9882</v>
      </c>
      <c r="DJ205" t="s">
        <v>6730</v>
      </c>
      <c r="DK205" t="s">
        <v>241</v>
      </c>
      <c r="DL205" t="s">
        <v>16</v>
      </c>
      <c r="DM205" t="s">
        <v>926</v>
      </c>
      <c r="DN205" t="s">
        <v>16</v>
      </c>
      <c r="DO205" t="s">
        <v>2051</v>
      </c>
      <c r="DP205" t="s">
        <v>16</v>
      </c>
      <c r="DQ205" t="s">
        <v>8752</v>
      </c>
      <c r="DR205" t="s">
        <v>10519</v>
      </c>
      <c r="DS205" t="s">
        <v>8753</v>
      </c>
      <c r="DT205" t="s">
        <v>11999</v>
      </c>
      <c r="EC205" s="66"/>
    </row>
    <row r="206" spans="1:133" x14ac:dyDescent="0.25">
      <c r="A206">
        <v>265</v>
      </c>
      <c r="B206" s="7">
        <v>44350</v>
      </c>
      <c r="C206" t="s">
        <v>9887</v>
      </c>
      <c r="D206" t="s">
        <v>189</v>
      </c>
      <c r="E206" t="s">
        <v>917</v>
      </c>
      <c r="F206" t="s">
        <v>199</v>
      </c>
      <c r="G206" t="s">
        <v>354</v>
      </c>
      <c r="H206" t="s">
        <v>1880</v>
      </c>
      <c r="I206">
        <v>1</v>
      </c>
      <c r="J206" t="s">
        <v>7146</v>
      </c>
      <c r="K206" t="s">
        <v>448</v>
      </c>
      <c r="L206" t="s">
        <v>100</v>
      </c>
      <c r="M206">
        <v>6</v>
      </c>
      <c r="N206" t="s">
        <v>13</v>
      </c>
      <c r="O206" t="s">
        <v>864</v>
      </c>
      <c r="P206" t="s">
        <v>450</v>
      </c>
      <c r="Q206" t="s">
        <v>1892</v>
      </c>
      <c r="R206" t="s">
        <v>1892</v>
      </c>
      <c r="S206">
        <v>37</v>
      </c>
      <c r="T206" t="s">
        <v>15</v>
      </c>
      <c r="U206" t="s">
        <v>4345</v>
      </c>
      <c r="V206" t="s">
        <v>6282</v>
      </c>
      <c r="W206" t="s">
        <v>189</v>
      </c>
      <c r="X206" t="s">
        <v>189</v>
      </c>
      <c r="Y206" t="s">
        <v>1925</v>
      </c>
      <c r="Z206" t="s">
        <v>16</v>
      </c>
      <c r="AA206" t="s">
        <v>16</v>
      </c>
      <c r="AB206" t="s">
        <v>16</v>
      </c>
      <c r="AC206" t="s">
        <v>6310</v>
      </c>
      <c r="AD206" t="s">
        <v>452</v>
      </c>
      <c r="AE206" t="s">
        <v>11</v>
      </c>
      <c r="AF206" t="s">
        <v>1926</v>
      </c>
      <c r="AG206" t="s">
        <v>74</v>
      </c>
      <c r="AH206" t="s">
        <v>453</v>
      </c>
      <c r="AI206" t="s">
        <v>16</v>
      </c>
      <c r="AJ206" t="s">
        <v>16</v>
      </c>
      <c r="AK206" t="s">
        <v>16</v>
      </c>
      <c r="AL206">
        <v>104000</v>
      </c>
      <c r="AM206">
        <v>6</v>
      </c>
      <c r="AN206">
        <v>38.42</v>
      </c>
      <c r="AO206">
        <v>46.512</v>
      </c>
      <c r="AP206" t="s">
        <v>184</v>
      </c>
      <c r="AQ206" t="s">
        <v>5653</v>
      </c>
      <c r="AR206" t="s">
        <v>9678</v>
      </c>
      <c r="AS206" t="s">
        <v>15</v>
      </c>
      <c r="AT206" t="s">
        <v>4840</v>
      </c>
      <c r="AU206" t="s">
        <v>9913</v>
      </c>
      <c r="AV206" t="s">
        <v>10431</v>
      </c>
      <c r="AW206" t="s">
        <v>11498</v>
      </c>
      <c r="AX206" t="s">
        <v>5970</v>
      </c>
      <c r="AY206" t="s">
        <v>16</v>
      </c>
      <c r="AZ206" t="s">
        <v>454</v>
      </c>
      <c r="BA206" t="s">
        <v>916</v>
      </c>
      <c r="BB206" t="s">
        <v>10455</v>
      </c>
      <c r="BC206" t="s">
        <v>4345</v>
      </c>
      <c r="BD206" t="s">
        <v>4503</v>
      </c>
      <c r="BE206" t="s">
        <v>4727</v>
      </c>
      <c r="BF206" t="s">
        <v>4497</v>
      </c>
      <c r="BG206" t="s">
        <v>9514</v>
      </c>
      <c r="BH206" t="s">
        <v>189</v>
      </c>
      <c r="BI206" t="s">
        <v>189</v>
      </c>
      <c r="BJ206">
        <v>99.917000000000002</v>
      </c>
      <c r="BK206" t="s">
        <v>6282</v>
      </c>
      <c r="BL206" s="7">
        <v>44357</v>
      </c>
      <c r="BM206" s="7">
        <v>44540</v>
      </c>
      <c r="BN206" t="s">
        <v>6241</v>
      </c>
      <c r="BO206" t="s">
        <v>189</v>
      </c>
      <c r="BP206" t="s">
        <v>16</v>
      </c>
      <c r="BQ206" t="s">
        <v>4853</v>
      </c>
      <c r="BR206" s="7">
        <v>45453</v>
      </c>
      <c r="BS206" t="s">
        <v>2414</v>
      </c>
      <c r="BT206" t="s">
        <v>3693</v>
      </c>
      <c r="BU206" t="s">
        <v>3583</v>
      </c>
      <c r="BV206" t="s">
        <v>189</v>
      </c>
      <c r="BW206" t="s">
        <v>189</v>
      </c>
      <c r="BX206" t="s">
        <v>16</v>
      </c>
      <c r="BY206" t="s">
        <v>189</v>
      </c>
      <c r="BZ206" t="s">
        <v>189</v>
      </c>
      <c r="CA206" t="s">
        <v>189</v>
      </c>
      <c r="CB206" t="s">
        <v>189</v>
      </c>
      <c r="CC206" t="s">
        <v>189</v>
      </c>
      <c r="CD206" t="s">
        <v>189</v>
      </c>
      <c r="CE206" t="s">
        <v>189</v>
      </c>
      <c r="CF206" t="s">
        <v>16</v>
      </c>
      <c r="CG206" t="s">
        <v>16</v>
      </c>
      <c r="CH206" t="s">
        <v>4952</v>
      </c>
      <c r="CI206">
        <v>2</v>
      </c>
      <c r="CJ206">
        <v>2</v>
      </c>
      <c r="CK206">
        <v>1</v>
      </c>
      <c r="CL206" t="s">
        <v>189</v>
      </c>
      <c r="CM206">
        <v>21065</v>
      </c>
      <c r="CN206" t="s">
        <v>16</v>
      </c>
      <c r="CO206" t="s">
        <v>447</v>
      </c>
      <c r="CP206" t="s">
        <v>9680</v>
      </c>
      <c r="CQ206" t="s">
        <v>9681</v>
      </c>
      <c r="CR206" t="s">
        <v>189</v>
      </c>
      <c r="CS206" s="7"/>
      <c r="CT206" s="7">
        <v>41971</v>
      </c>
      <c r="CU206" t="s">
        <v>29</v>
      </c>
      <c r="CV206" t="s">
        <v>29</v>
      </c>
      <c r="CW206" t="s">
        <v>6307</v>
      </c>
      <c r="CX206" t="s">
        <v>6307</v>
      </c>
      <c r="CY206" t="s">
        <v>6307</v>
      </c>
      <c r="CZ206" t="s">
        <v>189</v>
      </c>
      <c r="DA206">
        <v>2021</v>
      </c>
      <c r="DB206" s="139">
        <v>44350</v>
      </c>
      <c r="DC206">
        <v>6</v>
      </c>
      <c r="DD206">
        <v>23</v>
      </c>
      <c r="DE206" s="139">
        <v>44347</v>
      </c>
      <c r="DF206" t="s">
        <v>11996</v>
      </c>
      <c r="DG206" t="s">
        <v>11889</v>
      </c>
      <c r="DH206" t="s">
        <v>5976</v>
      </c>
      <c r="DI206" t="s">
        <v>9874</v>
      </c>
      <c r="DJ206" t="s">
        <v>6730</v>
      </c>
      <c r="DK206" t="s">
        <v>188</v>
      </c>
      <c r="DL206" t="s">
        <v>16</v>
      </c>
      <c r="DM206" t="s">
        <v>16</v>
      </c>
      <c r="DN206" t="s">
        <v>16</v>
      </c>
      <c r="DO206" t="s">
        <v>2051</v>
      </c>
      <c r="DP206" t="s">
        <v>9887</v>
      </c>
      <c r="DQ206" t="s">
        <v>8754</v>
      </c>
      <c r="DR206" t="s">
        <v>10519</v>
      </c>
      <c r="DS206" t="s">
        <v>8755</v>
      </c>
      <c r="DT206" t="s">
        <v>12000</v>
      </c>
      <c r="EC206" s="66"/>
    </row>
    <row r="207" spans="1:133" x14ac:dyDescent="0.25">
      <c r="A207">
        <v>264</v>
      </c>
      <c r="B207" s="7">
        <v>44350</v>
      </c>
      <c r="C207" t="s">
        <v>9887</v>
      </c>
      <c r="D207" t="s">
        <v>9820</v>
      </c>
      <c r="E207" t="s">
        <v>917</v>
      </c>
      <c r="F207" t="s">
        <v>199</v>
      </c>
      <c r="G207" t="s">
        <v>354</v>
      </c>
      <c r="H207" t="s">
        <v>1880</v>
      </c>
      <c r="I207">
        <v>1</v>
      </c>
      <c r="J207" t="s">
        <v>7146</v>
      </c>
      <c r="K207" t="s">
        <v>448</v>
      </c>
      <c r="L207" t="s">
        <v>513</v>
      </c>
      <c r="M207">
        <v>25</v>
      </c>
      <c r="N207" t="s">
        <v>13</v>
      </c>
      <c r="O207" t="s">
        <v>919</v>
      </c>
      <c r="P207" t="s">
        <v>920</v>
      </c>
      <c r="Q207" t="s">
        <v>919</v>
      </c>
      <c r="R207" t="s">
        <v>16</v>
      </c>
      <c r="S207">
        <v>35</v>
      </c>
      <c r="T207" t="s">
        <v>15</v>
      </c>
      <c r="U207" t="s">
        <v>4345</v>
      </c>
      <c r="V207" t="s">
        <v>6282</v>
      </c>
      <c r="W207" t="s">
        <v>189</v>
      </c>
      <c r="X207" t="s">
        <v>189</v>
      </c>
      <c r="Y207" t="s">
        <v>4341</v>
      </c>
      <c r="Z207" t="s">
        <v>16</v>
      </c>
      <c r="AA207" t="s">
        <v>16</v>
      </c>
      <c r="AB207" t="s">
        <v>16</v>
      </c>
      <c r="AC207" t="s">
        <v>6310</v>
      </c>
      <c r="AD207" t="s">
        <v>452</v>
      </c>
      <c r="AE207" t="s">
        <v>11</v>
      </c>
      <c r="AF207" t="s">
        <v>1926</v>
      </c>
      <c r="AG207" t="s">
        <v>74</v>
      </c>
      <c r="AH207" t="s">
        <v>453</v>
      </c>
      <c r="AI207" t="s">
        <v>16</v>
      </c>
      <c r="AJ207" t="s">
        <v>16</v>
      </c>
      <c r="AK207" t="s">
        <v>16</v>
      </c>
      <c r="AL207">
        <v>104000</v>
      </c>
      <c r="AM207">
        <v>3.22</v>
      </c>
      <c r="AN207">
        <v>20.62</v>
      </c>
      <c r="AO207">
        <v>25</v>
      </c>
      <c r="AP207" t="s">
        <v>184</v>
      </c>
      <c r="AQ207" t="s">
        <v>5653</v>
      </c>
      <c r="AR207" t="s">
        <v>9678</v>
      </c>
      <c r="AS207" t="s">
        <v>15</v>
      </c>
      <c r="AT207" t="s">
        <v>4840</v>
      </c>
      <c r="AU207" t="s">
        <v>6826</v>
      </c>
      <c r="AV207" t="s">
        <v>10431</v>
      </c>
      <c r="AW207" t="s">
        <v>11498</v>
      </c>
      <c r="AX207" t="s">
        <v>5970</v>
      </c>
      <c r="AY207" t="s">
        <v>16</v>
      </c>
      <c r="AZ207" t="s">
        <v>454</v>
      </c>
      <c r="BA207" t="s">
        <v>918</v>
      </c>
      <c r="BB207" t="s">
        <v>10455</v>
      </c>
      <c r="BC207" t="s">
        <v>4345</v>
      </c>
      <c r="BD207" t="s">
        <v>4740</v>
      </c>
      <c r="BE207" t="s">
        <v>4727</v>
      </c>
      <c r="BF207" t="s">
        <v>4497</v>
      </c>
      <c r="BG207" t="s">
        <v>189</v>
      </c>
      <c r="BH207" t="s">
        <v>189</v>
      </c>
      <c r="BI207" t="s">
        <v>189</v>
      </c>
      <c r="BJ207">
        <v>100</v>
      </c>
      <c r="BK207" t="s">
        <v>6282</v>
      </c>
      <c r="BL207" s="7">
        <v>44357</v>
      </c>
      <c r="BM207" s="7">
        <v>44540</v>
      </c>
      <c r="BN207" t="s">
        <v>6241</v>
      </c>
      <c r="BO207" t="s">
        <v>189</v>
      </c>
      <c r="BP207" t="s">
        <v>16</v>
      </c>
      <c r="BQ207" t="s">
        <v>4853</v>
      </c>
      <c r="BR207" s="7">
        <v>45453</v>
      </c>
      <c r="BS207" t="s">
        <v>2414</v>
      </c>
      <c r="BT207" t="s">
        <v>3693</v>
      </c>
      <c r="BU207" t="s">
        <v>3583</v>
      </c>
      <c r="BV207" t="s">
        <v>189</v>
      </c>
      <c r="BW207" t="s">
        <v>189</v>
      </c>
      <c r="BX207" t="s">
        <v>16</v>
      </c>
      <c r="BY207" t="s">
        <v>189</v>
      </c>
      <c r="BZ207" t="s">
        <v>189</v>
      </c>
      <c r="CA207" t="s">
        <v>189</v>
      </c>
      <c r="CB207" t="s">
        <v>189</v>
      </c>
      <c r="CC207" t="s">
        <v>189</v>
      </c>
      <c r="CD207" t="s">
        <v>189</v>
      </c>
      <c r="CE207" t="s">
        <v>189</v>
      </c>
      <c r="CF207" t="s">
        <v>199</v>
      </c>
      <c r="CG207" t="s">
        <v>16</v>
      </c>
      <c r="CH207" t="s">
        <v>4951</v>
      </c>
      <c r="CI207">
        <v>2</v>
      </c>
      <c r="CJ207">
        <v>2</v>
      </c>
      <c r="CK207">
        <v>1</v>
      </c>
      <c r="CL207" t="s">
        <v>189</v>
      </c>
      <c r="CM207">
        <v>21064</v>
      </c>
      <c r="CN207" t="s">
        <v>16</v>
      </c>
      <c r="CO207" t="s">
        <v>447</v>
      </c>
      <c r="CP207" t="s">
        <v>9680</v>
      </c>
      <c r="CQ207" t="s">
        <v>9681</v>
      </c>
      <c r="CR207" t="s">
        <v>189</v>
      </c>
      <c r="CS207" s="7"/>
      <c r="CT207" s="7">
        <v>41971</v>
      </c>
      <c r="CU207" t="s">
        <v>29</v>
      </c>
      <c r="CV207" t="s">
        <v>29</v>
      </c>
      <c r="CW207" t="s">
        <v>6307</v>
      </c>
      <c r="CX207" t="s">
        <v>6307</v>
      </c>
      <c r="CY207" t="s">
        <v>6307</v>
      </c>
      <c r="CZ207" t="s">
        <v>189</v>
      </c>
      <c r="DA207">
        <v>2021</v>
      </c>
      <c r="DB207" s="139">
        <v>44350</v>
      </c>
      <c r="DC207">
        <v>6</v>
      </c>
      <c r="DD207">
        <v>23</v>
      </c>
      <c r="DE207" s="139">
        <v>44347</v>
      </c>
      <c r="DF207" t="s">
        <v>11996</v>
      </c>
      <c r="DG207" t="s">
        <v>11889</v>
      </c>
      <c r="DH207" t="s">
        <v>5976</v>
      </c>
      <c r="DI207" t="s">
        <v>9874</v>
      </c>
      <c r="DJ207" t="s">
        <v>6234</v>
      </c>
      <c r="DK207" t="s">
        <v>188</v>
      </c>
      <c r="DL207" t="s">
        <v>16</v>
      </c>
      <c r="DM207" t="s">
        <v>16</v>
      </c>
      <c r="DN207" t="s">
        <v>16</v>
      </c>
      <c r="DO207" t="s">
        <v>5505</v>
      </c>
      <c r="DP207" t="s">
        <v>9887</v>
      </c>
      <c r="DQ207" t="s">
        <v>8754</v>
      </c>
      <c r="DR207" t="s">
        <v>10519</v>
      </c>
      <c r="DS207" t="s">
        <v>8756</v>
      </c>
      <c r="DT207" t="s">
        <v>12001</v>
      </c>
      <c r="EC207" s="66"/>
    </row>
    <row r="208" spans="1:133" x14ac:dyDescent="0.25">
      <c r="A208">
        <v>263</v>
      </c>
      <c r="B208" s="7">
        <v>44350</v>
      </c>
      <c r="C208" t="s">
        <v>189</v>
      </c>
      <c r="D208" t="s">
        <v>189</v>
      </c>
      <c r="E208" t="s">
        <v>911</v>
      </c>
      <c r="F208" t="s">
        <v>181</v>
      </c>
      <c r="G208" t="s">
        <v>354</v>
      </c>
      <c r="H208" t="s">
        <v>1880</v>
      </c>
      <c r="I208">
        <v>2</v>
      </c>
      <c r="J208" t="s">
        <v>5988</v>
      </c>
      <c r="K208" t="s">
        <v>1958</v>
      </c>
      <c r="L208" t="s">
        <v>100</v>
      </c>
      <c r="M208">
        <v>5</v>
      </c>
      <c r="N208" t="s">
        <v>13</v>
      </c>
      <c r="O208" t="s">
        <v>725</v>
      </c>
      <c r="P208" t="s">
        <v>912</v>
      </c>
      <c r="Q208" t="s">
        <v>2010</v>
      </c>
      <c r="R208" t="s">
        <v>2010</v>
      </c>
      <c r="S208">
        <v>48</v>
      </c>
      <c r="T208" t="s">
        <v>32</v>
      </c>
      <c r="U208" t="s">
        <v>16</v>
      </c>
      <c r="V208" t="s">
        <v>6282</v>
      </c>
      <c r="W208" t="s">
        <v>189</v>
      </c>
      <c r="X208" t="s">
        <v>189</v>
      </c>
      <c r="Y208" t="s">
        <v>1925</v>
      </c>
      <c r="Z208" t="s">
        <v>16</v>
      </c>
      <c r="AA208" t="s">
        <v>16</v>
      </c>
      <c r="AB208" t="s">
        <v>16</v>
      </c>
      <c r="AC208" t="s">
        <v>6310</v>
      </c>
      <c r="AD208" t="s">
        <v>913</v>
      </c>
      <c r="AE208" t="s">
        <v>2011</v>
      </c>
      <c r="AF208" t="s">
        <v>1926</v>
      </c>
      <c r="AG208" t="s">
        <v>129</v>
      </c>
      <c r="AH208" t="s">
        <v>914</v>
      </c>
      <c r="AI208" t="s">
        <v>16</v>
      </c>
      <c r="AJ208" t="s">
        <v>16</v>
      </c>
      <c r="AK208" t="s">
        <v>16</v>
      </c>
      <c r="AL208">
        <v>0</v>
      </c>
      <c r="AM208">
        <v>5</v>
      </c>
      <c r="AN208">
        <v>32.020000000000003</v>
      </c>
      <c r="AO208">
        <v>38.76</v>
      </c>
      <c r="AP208" t="s">
        <v>240</v>
      </c>
      <c r="AQ208" t="s">
        <v>5653</v>
      </c>
      <c r="AR208" t="s">
        <v>9682</v>
      </c>
      <c r="AS208" t="s">
        <v>32</v>
      </c>
      <c r="AT208" t="s">
        <v>4840</v>
      </c>
      <c r="AU208" t="s">
        <v>6826</v>
      </c>
      <c r="AV208" t="s">
        <v>10431</v>
      </c>
      <c r="AW208" t="s">
        <v>11498</v>
      </c>
      <c r="AX208" t="s">
        <v>5970</v>
      </c>
      <c r="AY208" t="s">
        <v>16</v>
      </c>
      <c r="AZ208" t="s">
        <v>915</v>
      </c>
      <c r="BA208" t="s">
        <v>909</v>
      </c>
      <c r="BB208" t="s">
        <v>10455</v>
      </c>
      <c r="BC208" t="s">
        <v>4465</v>
      </c>
      <c r="BD208" t="s">
        <v>4517</v>
      </c>
      <c r="BE208" t="s">
        <v>4727</v>
      </c>
      <c r="BF208" t="s">
        <v>4496</v>
      </c>
      <c r="BG208" t="s">
        <v>9515</v>
      </c>
      <c r="BH208" t="s">
        <v>189</v>
      </c>
      <c r="BI208" t="s">
        <v>189</v>
      </c>
      <c r="BJ208">
        <v>99.620999999999995</v>
      </c>
      <c r="BK208" t="s">
        <v>6282</v>
      </c>
      <c r="BL208" s="7">
        <v>44357</v>
      </c>
      <c r="BM208" s="7">
        <v>44540</v>
      </c>
      <c r="BN208" t="s">
        <v>6240</v>
      </c>
      <c r="BO208" t="s">
        <v>189</v>
      </c>
      <c r="BP208" t="s">
        <v>16</v>
      </c>
      <c r="BQ208" t="s">
        <v>189</v>
      </c>
      <c r="BR208" s="7">
        <v>45453</v>
      </c>
      <c r="BS208" t="s">
        <v>2414</v>
      </c>
      <c r="BT208" t="s">
        <v>910</v>
      </c>
      <c r="BU208" t="s">
        <v>2435</v>
      </c>
      <c r="BV208" t="s">
        <v>189</v>
      </c>
      <c r="BW208" t="s">
        <v>189</v>
      </c>
      <c r="BX208" t="s">
        <v>16</v>
      </c>
      <c r="BY208" t="s">
        <v>189</v>
      </c>
      <c r="BZ208" t="s">
        <v>189</v>
      </c>
      <c r="CA208" t="s">
        <v>189</v>
      </c>
      <c r="CB208" t="s">
        <v>189</v>
      </c>
      <c r="CC208" t="s">
        <v>189</v>
      </c>
      <c r="CD208" t="s">
        <v>189</v>
      </c>
      <c r="CE208" t="s">
        <v>189</v>
      </c>
      <c r="CF208" t="s">
        <v>16</v>
      </c>
      <c r="CG208" t="s">
        <v>16</v>
      </c>
      <c r="CH208" t="s">
        <v>4950</v>
      </c>
      <c r="CI208">
        <v>1</v>
      </c>
      <c r="CJ208">
        <v>1</v>
      </c>
      <c r="CK208">
        <v>1</v>
      </c>
      <c r="CL208" t="s">
        <v>189</v>
      </c>
      <c r="CM208">
        <v>21067</v>
      </c>
      <c r="CN208" t="s">
        <v>16</v>
      </c>
      <c r="CO208" t="s">
        <v>5988</v>
      </c>
      <c r="CP208" t="s">
        <v>6875</v>
      </c>
      <c r="CQ208" t="s">
        <v>189</v>
      </c>
      <c r="CR208" t="s">
        <v>16</v>
      </c>
      <c r="CS208" s="7"/>
      <c r="CT208" s="7">
        <v>44040</v>
      </c>
      <c r="CU208" t="s">
        <v>29</v>
      </c>
      <c r="CV208" t="s">
        <v>29</v>
      </c>
      <c r="CW208" t="s">
        <v>6307</v>
      </c>
      <c r="CX208" t="s">
        <v>189</v>
      </c>
      <c r="CY208" t="s">
        <v>6307</v>
      </c>
      <c r="CZ208" t="s">
        <v>189</v>
      </c>
      <c r="DA208">
        <v>2021</v>
      </c>
      <c r="DB208" s="139">
        <v>44350</v>
      </c>
      <c r="DC208">
        <v>6</v>
      </c>
      <c r="DD208">
        <v>23</v>
      </c>
      <c r="DE208" s="139">
        <v>44347</v>
      </c>
      <c r="DF208" t="s">
        <v>11996</v>
      </c>
      <c r="DG208" t="s">
        <v>11889</v>
      </c>
      <c r="DH208" t="s">
        <v>5976</v>
      </c>
      <c r="DI208" t="s">
        <v>9874</v>
      </c>
      <c r="DJ208" t="s">
        <v>6730</v>
      </c>
      <c r="DK208" t="s">
        <v>252</v>
      </c>
      <c r="DL208" t="s">
        <v>9800</v>
      </c>
      <c r="DM208" t="s">
        <v>913</v>
      </c>
      <c r="DN208" t="s">
        <v>16</v>
      </c>
      <c r="DO208" t="s">
        <v>2051</v>
      </c>
      <c r="DP208" t="s">
        <v>16</v>
      </c>
      <c r="DQ208" t="s">
        <v>8757</v>
      </c>
      <c r="DR208" t="s">
        <v>10519</v>
      </c>
      <c r="DS208" t="s">
        <v>8758</v>
      </c>
      <c r="DT208" t="s">
        <v>12002</v>
      </c>
      <c r="EC208" s="66"/>
    </row>
    <row r="209" spans="1:133" x14ac:dyDescent="0.25">
      <c r="A209">
        <v>262</v>
      </c>
      <c r="B209" s="7">
        <v>44347</v>
      </c>
      <c r="C209" t="s">
        <v>189</v>
      </c>
      <c r="D209" t="s">
        <v>189</v>
      </c>
      <c r="E209" t="s">
        <v>940</v>
      </c>
      <c r="F209" t="s">
        <v>181</v>
      </c>
      <c r="G209" t="s">
        <v>354</v>
      </c>
      <c r="H209" t="s">
        <v>1880</v>
      </c>
      <c r="I209">
        <v>1</v>
      </c>
      <c r="J209" t="s">
        <v>941</v>
      </c>
      <c r="K209" t="s">
        <v>106</v>
      </c>
      <c r="L209" t="s">
        <v>100</v>
      </c>
      <c r="M209">
        <v>2</v>
      </c>
      <c r="N209" t="s">
        <v>13</v>
      </c>
      <c r="O209" t="s">
        <v>942</v>
      </c>
      <c r="P209" t="s">
        <v>648</v>
      </c>
      <c r="Q209" t="s">
        <v>942</v>
      </c>
      <c r="R209" t="s">
        <v>16</v>
      </c>
      <c r="S209">
        <v>40</v>
      </c>
      <c r="T209" t="s">
        <v>15</v>
      </c>
      <c r="U209" t="s">
        <v>16</v>
      </c>
      <c r="V209" t="s">
        <v>6285</v>
      </c>
      <c r="W209" t="s">
        <v>189</v>
      </c>
      <c r="X209" t="s">
        <v>189</v>
      </c>
      <c r="Y209" t="s">
        <v>1925</v>
      </c>
      <c r="Z209" t="s">
        <v>16</v>
      </c>
      <c r="AA209" t="s">
        <v>16</v>
      </c>
      <c r="AB209" t="s">
        <v>16</v>
      </c>
      <c r="AC209" t="s">
        <v>6310</v>
      </c>
      <c r="AD209" t="s">
        <v>943</v>
      </c>
      <c r="AE209" t="s">
        <v>106</v>
      </c>
      <c r="AF209" t="s">
        <v>1929</v>
      </c>
      <c r="AG209" t="s">
        <v>58</v>
      </c>
      <c r="AH209" t="s">
        <v>201</v>
      </c>
      <c r="AI209" t="s">
        <v>944</v>
      </c>
      <c r="AJ209" t="s">
        <v>16</v>
      </c>
      <c r="AK209" t="s">
        <v>16</v>
      </c>
      <c r="AL209">
        <v>6000</v>
      </c>
      <c r="AM209">
        <v>2</v>
      </c>
      <c r="AN209">
        <v>12.74</v>
      </c>
      <c r="AO209">
        <v>15.504</v>
      </c>
      <c r="AP209" t="s">
        <v>184</v>
      </c>
      <c r="AQ209" t="s">
        <v>6744</v>
      </c>
      <c r="AR209" t="s">
        <v>9667</v>
      </c>
      <c r="AS209" t="s">
        <v>15</v>
      </c>
      <c r="AT209" t="s">
        <v>4840</v>
      </c>
      <c r="AU209" t="s">
        <v>9873</v>
      </c>
      <c r="AV209" t="s">
        <v>10431</v>
      </c>
      <c r="AW209" t="s">
        <v>11498</v>
      </c>
      <c r="AX209" t="s">
        <v>5978</v>
      </c>
      <c r="AY209" t="s">
        <v>4723</v>
      </c>
      <c r="AZ209" t="s">
        <v>945</v>
      </c>
      <c r="BA209" t="s">
        <v>939</v>
      </c>
      <c r="BB209" t="s">
        <v>10457</v>
      </c>
      <c r="BC209" t="s">
        <v>4465</v>
      </c>
      <c r="BD209" t="s">
        <v>4504</v>
      </c>
      <c r="BE209" t="s">
        <v>4727</v>
      </c>
      <c r="BF209" t="s">
        <v>4496</v>
      </c>
      <c r="BG209" t="s">
        <v>9516</v>
      </c>
      <c r="BH209" t="s">
        <v>189</v>
      </c>
      <c r="BI209" t="s">
        <v>189</v>
      </c>
      <c r="BJ209">
        <v>100</v>
      </c>
      <c r="BK209" t="s">
        <v>1048</v>
      </c>
      <c r="BL209" s="7">
        <v>44354</v>
      </c>
      <c r="BM209" s="7">
        <v>44537</v>
      </c>
      <c r="BN209" t="s">
        <v>6241</v>
      </c>
      <c r="BO209" t="s">
        <v>189</v>
      </c>
      <c r="BP209" t="s">
        <v>16</v>
      </c>
      <c r="BQ209" t="s">
        <v>189</v>
      </c>
      <c r="BR209" s="7">
        <v>45450</v>
      </c>
      <c r="BS209" t="s">
        <v>2414</v>
      </c>
      <c r="BT209" t="s">
        <v>579</v>
      </c>
      <c r="BU209" t="s">
        <v>2459</v>
      </c>
      <c r="BV209" t="s">
        <v>189</v>
      </c>
      <c r="BW209" t="s">
        <v>189</v>
      </c>
      <c r="BX209" t="s">
        <v>16</v>
      </c>
      <c r="BY209" t="s">
        <v>189</v>
      </c>
      <c r="BZ209" t="s">
        <v>189</v>
      </c>
      <c r="CA209" t="s">
        <v>189</v>
      </c>
      <c r="CB209" t="s">
        <v>189</v>
      </c>
      <c r="CC209" t="s">
        <v>189</v>
      </c>
      <c r="CD209" t="s">
        <v>189</v>
      </c>
      <c r="CE209" t="s">
        <v>189</v>
      </c>
      <c r="CF209" t="s">
        <v>16</v>
      </c>
      <c r="CG209" t="s">
        <v>16</v>
      </c>
      <c r="CH209" t="s">
        <v>4958</v>
      </c>
      <c r="CI209">
        <v>1</v>
      </c>
      <c r="CJ209">
        <v>1</v>
      </c>
      <c r="CK209">
        <v>1</v>
      </c>
      <c r="CL209" t="s">
        <v>189</v>
      </c>
      <c r="CM209">
        <v>21062</v>
      </c>
      <c r="CN209" t="s">
        <v>16</v>
      </c>
      <c r="CO209" t="s">
        <v>941</v>
      </c>
      <c r="CP209" t="s">
        <v>16</v>
      </c>
      <c r="CQ209" t="s">
        <v>189</v>
      </c>
      <c r="CR209" t="s">
        <v>195</v>
      </c>
      <c r="CS209" s="7"/>
      <c r="CT209" s="7">
        <v>43262</v>
      </c>
      <c r="CU209" t="s">
        <v>17</v>
      </c>
      <c r="CV209" t="s">
        <v>17</v>
      </c>
      <c r="CW209" t="s">
        <v>6307</v>
      </c>
      <c r="CX209" t="s">
        <v>189</v>
      </c>
      <c r="CY209" t="s">
        <v>6307</v>
      </c>
      <c r="CZ209" t="s">
        <v>189</v>
      </c>
      <c r="DA209">
        <v>2021</v>
      </c>
      <c r="DB209" s="139">
        <v>44347</v>
      </c>
      <c r="DC209">
        <v>5</v>
      </c>
      <c r="DD209">
        <v>23</v>
      </c>
      <c r="DE209" s="139">
        <v>44347</v>
      </c>
      <c r="DF209" t="s">
        <v>11996</v>
      </c>
      <c r="DG209" t="s">
        <v>11889</v>
      </c>
      <c r="DH209" t="s">
        <v>5976</v>
      </c>
      <c r="DI209" t="s">
        <v>9874</v>
      </c>
      <c r="DJ209" t="s">
        <v>6730</v>
      </c>
      <c r="DK209" t="s">
        <v>252</v>
      </c>
      <c r="DL209" t="s">
        <v>9800</v>
      </c>
      <c r="DM209" t="s">
        <v>16</v>
      </c>
      <c r="DN209" t="s">
        <v>16</v>
      </c>
      <c r="DO209" t="s">
        <v>2051</v>
      </c>
      <c r="DP209" t="s">
        <v>16</v>
      </c>
      <c r="DQ209" t="s">
        <v>8759</v>
      </c>
      <c r="DR209" t="s">
        <v>10520</v>
      </c>
      <c r="DS209" t="s">
        <v>8760</v>
      </c>
      <c r="DT209" t="s">
        <v>12003</v>
      </c>
      <c r="EC209" s="66"/>
    </row>
    <row r="210" spans="1:133" x14ac:dyDescent="0.25">
      <c r="A210">
        <v>261</v>
      </c>
      <c r="B210" s="7">
        <v>44347</v>
      </c>
      <c r="C210" t="s">
        <v>189</v>
      </c>
      <c r="D210" t="s">
        <v>189</v>
      </c>
      <c r="E210" t="s">
        <v>6051</v>
      </c>
      <c r="F210" t="s">
        <v>199</v>
      </c>
      <c r="G210" t="s">
        <v>354</v>
      </c>
      <c r="H210" t="s">
        <v>1881</v>
      </c>
      <c r="I210">
        <v>4</v>
      </c>
      <c r="J210" t="s">
        <v>5486</v>
      </c>
      <c r="K210" t="s">
        <v>11</v>
      </c>
      <c r="L210" t="s">
        <v>100</v>
      </c>
      <c r="M210">
        <v>1.5</v>
      </c>
      <c r="N210" t="s">
        <v>104</v>
      </c>
      <c r="O210" t="s">
        <v>63</v>
      </c>
      <c r="P210" t="s">
        <v>122</v>
      </c>
      <c r="Q210" t="s">
        <v>16</v>
      </c>
      <c r="R210" t="s">
        <v>16</v>
      </c>
      <c r="S210"/>
      <c r="T210" t="s">
        <v>532</v>
      </c>
      <c r="U210" t="s">
        <v>16</v>
      </c>
      <c r="V210" t="s">
        <v>6283</v>
      </c>
      <c r="W210" t="s">
        <v>189</v>
      </c>
      <c r="X210" t="s">
        <v>5516</v>
      </c>
      <c r="Y210" t="s">
        <v>1925</v>
      </c>
      <c r="Z210" t="s">
        <v>16</v>
      </c>
      <c r="AA210" t="s">
        <v>16</v>
      </c>
      <c r="AB210" t="s">
        <v>16</v>
      </c>
      <c r="AC210" t="s">
        <v>6310</v>
      </c>
      <c r="AD210" t="s">
        <v>748</v>
      </c>
      <c r="AE210" t="s">
        <v>1989</v>
      </c>
      <c r="AF210" t="s">
        <v>1926</v>
      </c>
      <c r="AG210" t="s">
        <v>67</v>
      </c>
      <c r="AH210" t="s">
        <v>186</v>
      </c>
      <c r="AI210" t="s">
        <v>16</v>
      </c>
      <c r="AJ210" t="s">
        <v>16</v>
      </c>
      <c r="AK210" t="s">
        <v>16</v>
      </c>
      <c r="AL210">
        <v>0</v>
      </c>
      <c r="AM210">
        <v>1.5</v>
      </c>
      <c r="AN210">
        <v>9.6199999999999992</v>
      </c>
      <c r="AO210">
        <v>11.628</v>
      </c>
      <c r="AP210" t="s">
        <v>301</v>
      </c>
      <c r="AQ210" t="s">
        <v>1937</v>
      </c>
      <c r="AR210" t="s">
        <v>16</v>
      </c>
      <c r="AS210" t="s">
        <v>10276</v>
      </c>
      <c r="AT210" t="s">
        <v>9802</v>
      </c>
      <c r="AU210" t="s">
        <v>9873</v>
      </c>
      <c r="AV210" t="s">
        <v>10431</v>
      </c>
      <c r="AW210" t="s">
        <v>11498</v>
      </c>
      <c r="AX210" t="s">
        <v>5978</v>
      </c>
      <c r="AY210" t="s">
        <v>16</v>
      </c>
      <c r="AZ210" t="s">
        <v>749</v>
      </c>
      <c r="BA210" t="s">
        <v>938</v>
      </c>
      <c r="BB210" t="s">
        <v>10457</v>
      </c>
      <c r="BC210" t="s">
        <v>4465</v>
      </c>
      <c r="BD210" t="s">
        <v>5544</v>
      </c>
      <c r="BE210" t="s">
        <v>4730</v>
      </c>
      <c r="BF210" t="s">
        <v>4497</v>
      </c>
      <c r="BG210" t="s">
        <v>9517</v>
      </c>
      <c r="BH210" t="s">
        <v>189</v>
      </c>
      <c r="BI210" t="s">
        <v>189</v>
      </c>
      <c r="BJ210"/>
      <c r="BK210" t="s">
        <v>6283</v>
      </c>
      <c r="BL210" s="7"/>
      <c r="BM210" s="7"/>
      <c r="BN210" t="s">
        <v>6246</v>
      </c>
      <c r="BO210" t="s">
        <v>189</v>
      </c>
      <c r="BP210" t="s">
        <v>6242</v>
      </c>
      <c r="BQ210" t="s">
        <v>189</v>
      </c>
      <c r="BR210" s="7">
        <v>46159</v>
      </c>
      <c r="BS210" t="s">
        <v>16</v>
      </c>
      <c r="BT210" t="s">
        <v>4308</v>
      </c>
      <c r="BU210" t="s">
        <v>189</v>
      </c>
      <c r="BV210" t="s">
        <v>189</v>
      </c>
      <c r="BW210" t="s">
        <v>189</v>
      </c>
      <c r="BX210" t="s">
        <v>16</v>
      </c>
      <c r="BY210" t="s">
        <v>189</v>
      </c>
      <c r="BZ210" t="s">
        <v>189</v>
      </c>
      <c r="CA210" t="s">
        <v>189</v>
      </c>
      <c r="CB210" t="s">
        <v>189</v>
      </c>
      <c r="CC210" t="s">
        <v>189</v>
      </c>
      <c r="CD210" t="s">
        <v>189</v>
      </c>
      <c r="CE210" t="s">
        <v>189</v>
      </c>
      <c r="CF210" t="s">
        <v>16</v>
      </c>
      <c r="CG210" t="s">
        <v>16</v>
      </c>
      <c r="CH210" t="s">
        <v>4957</v>
      </c>
      <c r="CI210">
        <v>1</v>
      </c>
      <c r="CJ210">
        <v>1</v>
      </c>
      <c r="CK210">
        <v>1</v>
      </c>
      <c r="CL210" t="s">
        <v>189</v>
      </c>
      <c r="CM210">
        <v>21061</v>
      </c>
      <c r="CN210" t="s">
        <v>16</v>
      </c>
      <c r="CO210" t="s">
        <v>746</v>
      </c>
      <c r="CP210" t="s">
        <v>16</v>
      </c>
      <c r="CQ210" t="s">
        <v>189</v>
      </c>
      <c r="CR210" t="s">
        <v>16</v>
      </c>
      <c r="CS210" s="7"/>
      <c r="CT210" s="7">
        <v>38975</v>
      </c>
      <c r="CU210" t="s">
        <v>60</v>
      </c>
      <c r="CV210" t="s">
        <v>6745</v>
      </c>
      <c r="CW210" t="s">
        <v>6307</v>
      </c>
      <c r="CX210" t="s">
        <v>189</v>
      </c>
      <c r="CY210" t="s">
        <v>6307</v>
      </c>
      <c r="CZ210" t="s">
        <v>189</v>
      </c>
      <c r="DA210">
        <v>2021</v>
      </c>
      <c r="DB210" s="139">
        <v>44347</v>
      </c>
      <c r="DC210">
        <v>5</v>
      </c>
      <c r="DD210">
        <v>23</v>
      </c>
      <c r="DE210" s="139">
        <v>44347</v>
      </c>
      <c r="DF210" t="s">
        <v>11996</v>
      </c>
      <c r="DG210" t="s">
        <v>11889</v>
      </c>
      <c r="DH210" t="s">
        <v>5976</v>
      </c>
      <c r="DI210" t="s">
        <v>9912</v>
      </c>
      <c r="DJ210" t="s">
        <v>6730</v>
      </c>
      <c r="DK210" t="s">
        <v>241</v>
      </c>
      <c r="DL210" t="s">
        <v>16</v>
      </c>
      <c r="DM210" t="s">
        <v>4260</v>
      </c>
      <c r="DN210" t="s">
        <v>16</v>
      </c>
      <c r="DO210" t="s">
        <v>2051</v>
      </c>
      <c r="DP210" t="s">
        <v>16</v>
      </c>
      <c r="DQ210" t="s">
        <v>8761</v>
      </c>
      <c r="DR210" t="s">
        <v>10520</v>
      </c>
      <c r="DS210" t="s">
        <v>5564</v>
      </c>
      <c r="DT210" t="s">
        <v>12004</v>
      </c>
      <c r="EC210" s="66"/>
    </row>
    <row r="211" spans="1:133" x14ac:dyDescent="0.25">
      <c r="A211">
        <v>260</v>
      </c>
      <c r="B211" s="7">
        <v>44343</v>
      </c>
      <c r="C211" t="s">
        <v>9887</v>
      </c>
      <c r="D211" t="s">
        <v>189</v>
      </c>
      <c r="E211" t="s">
        <v>4299</v>
      </c>
      <c r="F211" t="s">
        <v>199</v>
      </c>
      <c r="G211" t="s">
        <v>354</v>
      </c>
      <c r="H211" t="s">
        <v>1881</v>
      </c>
      <c r="I211">
        <v>5</v>
      </c>
      <c r="J211" t="s">
        <v>963</v>
      </c>
      <c r="K211" t="s">
        <v>1999</v>
      </c>
      <c r="L211" t="s">
        <v>100</v>
      </c>
      <c r="M211">
        <v>2.9</v>
      </c>
      <c r="N211" t="s">
        <v>2016</v>
      </c>
      <c r="O211" t="s">
        <v>964</v>
      </c>
      <c r="P211" t="s">
        <v>965</v>
      </c>
      <c r="Q211" t="s">
        <v>2017</v>
      </c>
      <c r="R211" t="s">
        <v>16</v>
      </c>
      <c r="S211">
        <v>40</v>
      </c>
      <c r="T211" t="s">
        <v>32</v>
      </c>
      <c r="U211" t="s">
        <v>4345</v>
      </c>
      <c r="V211" t="s">
        <v>6282</v>
      </c>
      <c r="W211" t="s">
        <v>189</v>
      </c>
      <c r="X211" t="s">
        <v>189</v>
      </c>
      <c r="Y211" t="s">
        <v>1925</v>
      </c>
      <c r="Z211" t="s">
        <v>16</v>
      </c>
      <c r="AA211" t="s">
        <v>16</v>
      </c>
      <c r="AB211" t="s">
        <v>16</v>
      </c>
      <c r="AC211" t="s">
        <v>6310</v>
      </c>
      <c r="AD211" t="s">
        <v>966</v>
      </c>
      <c r="AE211" t="s">
        <v>11</v>
      </c>
      <c r="AF211" t="s">
        <v>2018</v>
      </c>
      <c r="AG211" t="s">
        <v>74</v>
      </c>
      <c r="AH211" t="s">
        <v>453</v>
      </c>
      <c r="AI211" t="s">
        <v>16</v>
      </c>
      <c r="AJ211" t="s">
        <v>16</v>
      </c>
      <c r="AK211" t="s">
        <v>16</v>
      </c>
      <c r="AL211">
        <v>300000</v>
      </c>
      <c r="AM211">
        <v>2.9</v>
      </c>
      <c r="AN211">
        <v>18.510000000000002</v>
      </c>
      <c r="AO211">
        <v>22.481000000000002</v>
      </c>
      <c r="AP211" t="s">
        <v>301</v>
      </c>
      <c r="AQ211" t="s">
        <v>1937</v>
      </c>
      <c r="AR211" t="s">
        <v>16</v>
      </c>
      <c r="AS211" t="s">
        <v>32</v>
      </c>
      <c r="AT211" t="s">
        <v>9978</v>
      </c>
      <c r="AU211" t="s">
        <v>6824</v>
      </c>
      <c r="AV211" t="s">
        <v>10431</v>
      </c>
      <c r="AW211" t="s">
        <v>11498</v>
      </c>
      <c r="AX211" t="s">
        <v>5978</v>
      </c>
      <c r="AY211" t="s">
        <v>16</v>
      </c>
      <c r="AZ211" t="s">
        <v>967</v>
      </c>
      <c r="BA211" t="s">
        <v>962</v>
      </c>
      <c r="BB211" t="s">
        <v>10457</v>
      </c>
      <c r="BC211" t="s">
        <v>4345</v>
      </c>
      <c r="BD211" t="s">
        <v>4715</v>
      </c>
      <c r="BE211" t="s">
        <v>4741</v>
      </c>
      <c r="BF211" t="s">
        <v>4497</v>
      </c>
      <c r="BG211" t="s">
        <v>9518</v>
      </c>
      <c r="BH211" t="s">
        <v>189</v>
      </c>
      <c r="BI211" t="s">
        <v>189</v>
      </c>
      <c r="BJ211"/>
      <c r="BK211" t="s">
        <v>6282</v>
      </c>
      <c r="BL211" s="7"/>
      <c r="BM211" s="7"/>
      <c r="BN211" t="s">
        <v>6242</v>
      </c>
      <c r="BO211" t="s">
        <v>189</v>
      </c>
      <c r="BP211" t="s">
        <v>16</v>
      </c>
      <c r="BQ211" t="s">
        <v>189</v>
      </c>
      <c r="BR211" s="7">
        <v>45539</v>
      </c>
      <c r="BS211" t="s">
        <v>16</v>
      </c>
      <c r="BT211" t="s">
        <v>4299</v>
      </c>
      <c r="BU211" t="s">
        <v>189</v>
      </c>
      <c r="BV211" t="s">
        <v>189</v>
      </c>
      <c r="BW211" t="s">
        <v>189</v>
      </c>
      <c r="BX211" t="s">
        <v>16</v>
      </c>
      <c r="BY211" t="s">
        <v>189</v>
      </c>
      <c r="BZ211" t="s">
        <v>8762</v>
      </c>
      <c r="CA211" t="s">
        <v>189</v>
      </c>
      <c r="CB211" t="s">
        <v>189</v>
      </c>
      <c r="CC211" t="s">
        <v>189</v>
      </c>
      <c r="CD211" t="s">
        <v>189</v>
      </c>
      <c r="CE211" t="s">
        <v>189</v>
      </c>
      <c r="CF211" t="s">
        <v>16</v>
      </c>
      <c r="CG211" t="s">
        <v>16</v>
      </c>
      <c r="CH211" t="s">
        <v>4551</v>
      </c>
      <c r="CI211">
        <v>1</v>
      </c>
      <c r="CJ211">
        <v>1</v>
      </c>
      <c r="CK211">
        <v>1</v>
      </c>
      <c r="CL211" t="s">
        <v>189</v>
      </c>
      <c r="CM211">
        <v>21059</v>
      </c>
      <c r="CN211" t="s">
        <v>16</v>
      </c>
      <c r="CO211" t="s">
        <v>963</v>
      </c>
      <c r="CP211" t="s">
        <v>16</v>
      </c>
      <c r="CQ211" t="s">
        <v>189</v>
      </c>
      <c r="CR211" t="s">
        <v>16</v>
      </c>
      <c r="CS211" s="7">
        <v>44572</v>
      </c>
      <c r="CT211" s="7">
        <v>43048</v>
      </c>
      <c r="CU211" t="s">
        <v>60</v>
      </c>
      <c r="CV211" t="s">
        <v>6745</v>
      </c>
      <c r="CW211" t="s">
        <v>6307</v>
      </c>
      <c r="CX211" t="s">
        <v>189</v>
      </c>
      <c r="CY211" t="s">
        <v>6307</v>
      </c>
      <c r="CZ211" t="s">
        <v>6307</v>
      </c>
      <c r="DA211">
        <v>2021</v>
      </c>
      <c r="DB211" s="139">
        <v>44343</v>
      </c>
      <c r="DC211">
        <v>5</v>
      </c>
      <c r="DD211">
        <v>22</v>
      </c>
      <c r="DE211" s="139">
        <v>44340</v>
      </c>
      <c r="DF211" t="s">
        <v>11891</v>
      </c>
      <c r="DG211" t="s">
        <v>11889</v>
      </c>
      <c r="DH211" t="s">
        <v>5977</v>
      </c>
      <c r="DI211" t="s">
        <v>9912</v>
      </c>
      <c r="DJ211" t="s">
        <v>6730</v>
      </c>
      <c r="DK211" t="s">
        <v>188</v>
      </c>
      <c r="DL211" t="s">
        <v>16</v>
      </c>
      <c r="DM211" t="s">
        <v>966</v>
      </c>
      <c r="DN211" t="s">
        <v>16</v>
      </c>
      <c r="DO211" t="s">
        <v>2051</v>
      </c>
      <c r="DP211" t="s">
        <v>9887</v>
      </c>
      <c r="DQ211" t="s">
        <v>8763</v>
      </c>
      <c r="DR211" t="s">
        <v>10521</v>
      </c>
      <c r="DS211" t="s">
        <v>8764</v>
      </c>
      <c r="DT211" t="s">
        <v>12005</v>
      </c>
      <c r="EC211" s="66"/>
    </row>
    <row r="212" spans="1:133" x14ac:dyDescent="0.25">
      <c r="A212">
        <v>259</v>
      </c>
      <c r="B212" s="7">
        <v>44343</v>
      </c>
      <c r="C212" t="s">
        <v>189</v>
      </c>
      <c r="D212" t="s">
        <v>189</v>
      </c>
      <c r="E212" t="s">
        <v>4298</v>
      </c>
      <c r="F212" t="s">
        <v>181</v>
      </c>
      <c r="G212" t="s">
        <v>354</v>
      </c>
      <c r="H212" t="s">
        <v>1881</v>
      </c>
      <c r="I212">
        <v>1</v>
      </c>
      <c r="J212" t="s">
        <v>956</v>
      </c>
      <c r="K212" t="s">
        <v>11</v>
      </c>
      <c r="L212" t="s">
        <v>100</v>
      </c>
      <c r="M212">
        <v>1.5</v>
      </c>
      <c r="N212" t="s">
        <v>121</v>
      </c>
      <c r="O212" t="s">
        <v>958</v>
      </c>
      <c r="P212" t="s">
        <v>959</v>
      </c>
      <c r="Q212" t="s">
        <v>2015</v>
      </c>
      <c r="R212" t="s">
        <v>16</v>
      </c>
      <c r="S212">
        <v>0</v>
      </c>
      <c r="T212" t="s">
        <v>15</v>
      </c>
      <c r="U212" t="s">
        <v>16</v>
      </c>
      <c r="V212" t="s">
        <v>6282</v>
      </c>
      <c r="W212" t="s">
        <v>189</v>
      </c>
      <c r="X212" t="s">
        <v>189</v>
      </c>
      <c r="Y212" t="s">
        <v>1925</v>
      </c>
      <c r="Z212" t="s">
        <v>16</v>
      </c>
      <c r="AA212" t="s">
        <v>16</v>
      </c>
      <c r="AB212" t="s">
        <v>16</v>
      </c>
      <c r="AC212" t="s">
        <v>6310</v>
      </c>
      <c r="AD212" t="s">
        <v>960</v>
      </c>
      <c r="AE212" t="s">
        <v>1977</v>
      </c>
      <c r="AF212" t="s">
        <v>16</v>
      </c>
      <c r="AG212" t="s">
        <v>37</v>
      </c>
      <c r="AH212" t="s">
        <v>16</v>
      </c>
      <c r="AI212" t="s">
        <v>16</v>
      </c>
      <c r="AJ212" t="s">
        <v>16</v>
      </c>
      <c r="AK212" t="s">
        <v>16</v>
      </c>
      <c r="AL212">
        <v>60000</v>
      </c>
      <c r="AM212">
        <v>1.5</v>
      </c>
      <c r="AN212">
        <v>9.57</v>
      </c>
      <c r="AO212">
        <v>11.628</v>
      </c>
      <c r="AP212" t="s">
        <v>184</v>
      </c>
      <c r="AQ212" t="s">
        <v>1937</v>
      </c>
      <c r="AR212" t="s">
        <v>16</v>
      </c>
      <c r="AS212" t="s">
        <v>15</v>
      </c>
      <c r="AT212" t="s">
        <v>9802</v>
      </c>
      <c r="AU212" t="s">
        <v>9873</v>
      </c>
      <c r="AV212" t="s">
        <v>10431</v>
      </c>
      <c r="AW212" t="s">
        <v>11498</v>
      </c>
      <c r="AX212" t="s">
        <v>5978</v>
      </c>
      <c r="AY212" t="s">
        <v>4723</v>
      </c>
      <c r="AZ212" t="s">
        <v>961</v>
      </c>
      <c r="BA212" t="s">
        <v>955</v>
      </c>
      <c r="BB212" t="s">
        <v>10457</v>
      </c>
      <c r="BC212" t="s">
        <v>4465</v>
      </c>
      <c r="BD212" t="s">
        <v>4536</v>
      </c>
      <c r="BE212" t="s">
        <v>5517</v>
      </c>
      <c r="BF212" t="s">
        <v>4496</v>
      </c>
      <c r="BG212" t="s">
        <v>9519</v>
      </c>
      <c r="BH212" t="s">
        <v>189</v>
      </c>
      <c r="BI212" t="s">
        <v>189</v>
      </c>
      <c r="BJ212">
        <v>99.884</v>
      </c>
      <c r="BK212" t="s">
        <v>6282</v>
      </c>
      <c r="BL212" s="7">
        <v>44351</v>
      </c>
      <c r="BM212" s="7">
        <v>44533</v>
      </c>
      <c r="BN212" t="s">
        <v>6246</v>
      </c>
      <c r="BO212" t="s">
        <v>189</v>
      </c>
      <c r="BP212" t="s">
        <v>6242</v>
      </c>
      <c r="BQ212" t="s">
        <v>189</v>
      </c>
      <c r="BR212" s="7">
        <v>44715</v>
      </c>
      <c r="BS212" t="s">
        <v>2414</v>
      </c>
      <c r="BT212" t="s">
        <v>4298</v>
      </c>
      <c r="BU212" t="s">
        <v>189</v>
      </c>
      <c r="BV212" t="s">
        <v>189</v>
      </c>
      <c r="BW212" t="s">
        <v>5517</v>
      </c>
      <c r="BX212" t="s">
        <v>16</v>
      </c>
      <c r="BY212" t="s">
        <v>189</v>
      </c>
      <c r="BZ212" t="s">
        <v>189</v>
      </c>
      <c r="CA212" t="s">
        <v>189</v>
      </c>
      <c r="CB212" t="s">
        <v>189</v>
      </c>
      <c r="CC212" t="s">
        <v>189</v>
      </c>
      <c r="CD212" t="s">
        <v>189</v>
      </c>
      <c r="CE212" t="s">
        <v>189</v>
      </c>
      <c r="CF212" t="s">
        <v>16</v>
      </c>
      <c r="CG212" t="s">
        <v>16</v>
      </c>
      <c r="CH212" t="s">
        <v>4961</v>
      </c>
      <c r="CI212">
        <v>1</v>
      </c>
      <c r="CJ212">
        <v>1</v>
      </c>
      <c r="CK212">
        <v>1</v>
      </c>
      <c r="CL212" t="s">
        <v>189</v>
      </c>
      <c r="CM212">
        <v>21058</v>
      </c>
      <c r="CN212" t="s">
        <v>16</v>
      </c>
      <c r="CO212" t="s">
        <v>956</v>
      </c>
      <c r="CP212" t="s">
        <v>16</v>
      </c>
      <c r="CQ212" t="s">
        <v>189</v>
      </c>
      <c r="CR212" t="s">
        <v>189</v>
      </c>
      <c r="CS212" s="7"/>
      <c r="CT212" s="7">
        <v>39191</v>
      </c>
      <c r="CU212" t="s">
        <v>60</v>
      </c>
      <c r="CV212" t="s">
        <v>16</v>
      </c>
      <c r="CW212" t="s">
        <v>6307</v>
      </c>
      <c r="CX212" t="s">
        <v>189</v>
      </c>
      <c r="CY212" t="s">
        <v>6307</v>
      </c>
      <c r="CZ212" t="s">
        <v>189</v>
      </c>
      <c r="DA212">
        <v>2021</v>
      </c>
      <c r="DB212" s="139">
        <v>44343</v>
      </c>
      <c r="DC212">
        <v>5</v>
      </c>
      <c r="DD212">
        <v>22</v>
      </c>
      <c r="DE212" s="139">
        <v>44340</v>
      </c>
      <c r="DF212" t="s">
        <v>11891</v>
      </c>
      <c r="DG212" t="s">
        <v>11889</v>
      </c>
      <c r="DH212" t="s">
        <v>5977</v>
      </c>
      <c r="DI212" t="s">
        <v>9882</v>
      </c>
      <c r="DJ212" t="s">
        <v>6730</v>
      </c>
      <c r="DK212" t="s">
        <v>241</v>
      </c>
      <c r="DL212" t="s">
        <v>16</v>
      </c>
      <c r="DM212" t="s">
        <v>16</v>
      </c>
      <c r="DN212" t="s">
        <v>16</v>
      </c>
      <c r="DO212" t="s">
        <v>2051</v>
      </c>
      <c r="DP212" t="s">
        <v>16</v>
      </c>
      <c r="DQ212" t="s">
        <v>8765</v>
      </c>
      <c r="DR212" t="s">
        <v>10521</v>
      </c>
      <c r="DS212" t="s">
        <v>8766</v>
      </c>
      <c r="DT212" t="s">
        <v>12006</v>
      </c>
      <c r="EC212" s="66"/>
    </row>
    <row r="213" spans="1:133" x14ac:dyDescent="0.25">
      <c r="A213">
        <v>258</v>
      </c>
      <c r="B213" s="7">
        <v>44343</v>
      </c>
      <c r="C213" t="s">
        <v>189</v>
      </c>
      <c r="D213" t="s">
        <v>189</v>
      </c>
      <c r="E213" t="s">
        <v>4297</v>
      </c>
      <c r="F213" t="s">
        <v>199</v>
      </c>
      <c r="G213" t="s">
        <v>354</v>
      </c>
      <c r="H213" t="s">
        <v>1881</v>
      </c>
      <c r="I213">
        <v>2</v>
      </c>
      <c r="J213" t="s">
        <v>2013</v>
      </c>
      <c r="K213" t="s">
        <v>957</v>
      </c>
      <c r="L213" t="s">
        <v>100</v>
      </c>
      <c r="M213">
        <v>5</v>
      </c>
      <c r="N213" t="s">
        <v>13</v>
      </c>
      <c r="O213" t="s">
        <v>952</v>
      </c>
      <c r="P213" t="s">
        <v>2014</v>
      </c>
      <c r="Q213" t="s">
        <v>952</v>
      </c>
      <c r="R213" t="s">
        <v>16</v>
      </c>
      <c r="S213">
        <v>50</v>
      </c>
      <c r="T213" t="s">
        <v>532</v>
      </c>
      <c r="U213" t="s">
        <v>16</v>
      </c>
      <c r="V213" t="s">
        <v>6282</v>
      </c>
      <c r="W213" t="s">
        <v>189</v>
      </c>
      <c r="X213" t="s">
        <v>189</v>
      </c>
      <c r="Y213" t="s">
        <v>1925</v>
      </c>
      <c r="Z213" t="s">
        <v>16</v>
      </c>
      <c r="AA213" t="s">
        <v>16</v>
      </c>
      <c r="AB213" t="s">
        <v>16</v>
      </c>
      <c r="AC213" t="s">
        <v>6310</v>
      </c>
      <c r="AD213" t="s">
        <v>953</v>
      </c>
      <c r="AE213" t="s">
        <v>2000</v>
      </c>
      <c r="AF213" t="s">
        <v>16</v>
      </c>
      <c r="AG213" t="s">
        <v>67</v>
      </c>
      <c r="AH213" t="s">
        <v>186</v>
      </c>
      <c r="AI213" t="s">
        <v>16</v>
      </c>
      <c r="AJ213" t="s">
        <v>16</v>
      </c>
      <c r="AK213" t="s">
        <v>16</v>
      </c>
      <c r="AL213">
        <v>250000</v>
      </c>
      <c r="AM213">
        <v>5</v>
      </c>
      <c r="AN213">
        <v>31.92</v>
      </c>
      <c r="AO213">
        <v>38.76</v>
      </c>
      <c r="AP213" t="s">
        <v>301</v>
      </c>
      <c r="AQ213" t="s">
        <v>1937</v>
      </c>
      <c r="AR213" t="s">
        <v>16</v>
      </c>
      <c r="AS213" t="s">
        <v>10276</v>
      </c>
      <c r="AT213" t="s">
        <v>9978</v>
      </c>
      <c r="AU213" t="s">
        <v>6826</v>
      </c>
      <c r="AV213" t="s">
        <v>10431</v>
      </c>
      <c r="AW213" t="s">
        <v>11498</v>
      </c>
      <c r="AX213" t="s">
        <v>5978</v>
      </c>
      <c r="AY213" t="s">
        <v>16</v>
      </c>
      <c r="AZ213" t="s">
        <v>954</v>
      </c>
      <c r="BA213" t="s">
        <v>951</v>
      </c>
      <c r="BB213" t="s">
        <v>10457</v>
      </c>
      <c r="BC213" t="s">
        <v>4465</v>
      </c>
      <c r="BD213" t="s">
        <v>4517</v>
      </c>
      <c r="BE213" t="s">
        <v>4727</v>
      </c>
      <c r="BF213" t="s">
        <v>4497</v>
      </c>
      <c r="BG213" t="s">
        <v>9520</v>
      </c>
      <c r="BH213" t="s">
        <v>189</v>
      </c>
      <c r="BI213" t="s">
        <v>189</v>
      </c>
      <c r="BJ213"/>
      <c r="BK213" t="s">
        <v>6282</v>
      </c>
      <c r="BL213" s="7"/>
      <c r="BM213" s="7"/>
      <c r="BN213" t="s">
        <v>6246</v>
      </c>
      <c r="BO213" t="s">
        <v>189</v>
      </c>
      <c r="BP213" t="s">
        <v>6242</v>
      </c>
      <c r="BQ213" t="s">
        <v>189</v>
      </c>
      <c r="BR213" s="7">
        <v>45447</v>
      </c>
      <c r="BS213" t="s">
        <v>16</v>
      </c>
      <c r="BT213" t="s">
        <v>4297</v>
      </c>
      <c r="BU213" t="s">
        <v>189</v>
      </c>
      <c r="BV213" t="s">
        <v>189</v>
      </c>
      <c r="BW213" t="s">
        <v>189</v>
      </c>
      <c r="BX213" t="s">
        <v>16</v>
      </c>
      <c r="BY213" t="s">
        <v>189</v>
      </c>
      <c r="BZ213" t="s">
        <v>8767</v>
      </c>
      <c r="CA213" t="s">
        <v>189</v>
      </c>
      <c r="CB213" t="s">
        <v>189</v>
      </c>
      <c r="CC213" t="s">
        <v>189</v>
      </c>
      <c r="CD213" t="s">
        <v>189</v>
      </c>
      <c r="CE213" t="s">
        <v>189</v>
      </c>
      <c r="CF213" t="s">
        <v>16</v>
      </c>
      <c r="CG213" t="s">
        <v>16</v>
      </c>
      <c r="CH213" t="s">
        <v>4960</v>
      </c>
      <c r="CI213">
        <v>1</v>
      </c>
      <c r="CJ213">
        <v>1</v>
      </c>
      <c r="CK213">
        <v>1</v>
      </c>
      <c r="CL213" t="s">
        <v>189</v>
      </c>
      <c r="CM213">
        <v>21057</v>
      </c>
      <c r="CN213" t="s">
        <v>16</v>
      </c>
      <c r="CO213" t="s">
        <v>2013</v>
      </c>
      <c r="CP213" t="s">
        <v>16</v>
      </c>
      <c r="CQ213" t="s">
        <v>189</v>
      </c>
      <c r="CR213" t="s">
        <v>16</v>
      </c>
      <c r="CS213" s="7">
        <v>44929</v>
      </c>
      <c r="CT213" s="7">
        <v>41710</v>
      </c>
      <c r="CU213" t="s">
        <v>60</v>
      </c>
      <c r="CV213" t="s">
        <v>16</v>
      </c>
      <c r="CW213" t="s">
        <v>6307</v>
      </c>
      <c r="CX213" t="s">
        <v>189</v>
      </c>
      <c r="CY213" t="s">
        <v>6307</v>
      </c>
      <c r="CZ213" t="s">
        <v>6307</v>
      </c>
      <c r="DA213">
        <v>2021</v>
      </c>
      <c r="DB213" s="139">
        <v>44343</v>
      </c>
      <c r="DC213">
        <v>5</v>
      </c>
      <c r="DD213">
        <v>22</v>
      </c>
      <c r="DE213" s="139">
        <v>44340</v>
      </c>
      <c r="DF213" t="s">
        <v>11891</v>
      </c>
      <c r="DG213" t="s">
        <v>11889</v>
      </c>
      <c r="DH213" t="s">
        <v>5977</v>
      </c>
      <c r="DI213" t="s">
        <v>9874</v>
      </c>
      <c r="DJ213" t="s">
        <v>6730</v>
      </c>
      <c r="DK213" t="s">
        <v>241</v>
      </c>
      <c r="DL213" t="s">
        <v>16</v>
      </c>
      <c r="DM213" t="s">
        <v>4260</v>
      </c>
      <c r="DN213" t="s">
        <v>16</v>
      </c>
      <c r="DO213" t="s">
        <v>2051</v>
      </c>
      <c r="DP213" t="s">
        <v>16</v>
      </c>
      <c r="DQ213" t="s">
        <v>8768</v>
      </c>
      <c r="DR213" t="s">
        <v>10521</v>
      </c>
      <c r="DS213" t="s">
        <v>8769</v>
      </c>
      <c r="DT213" t="s">
        <v>12007</v>
      </c>
      <c r="EC213" s="66"/>
    </row>
    <row r="214" spans="1:133" x14ac:dyDescent="0.25">
      <c r="A214">
        <v>257</v>
      </c>
      <c r="B214" s="7">
        <v>44343</v>
      </c>
      <c r="C214" t="s">
        <v>189</v>
      </c>
      <c r="D214" t="s">
        <v>189</v>
      </c>
      <c r="E214" t="s">
        <v>4296</v>
      </c>
      <c r="F214" t="s">
        <v>181</v>
      </c>
      <c r="G214" t="s">
        <v>354</v>
      </c>
      <c r="H214" t="s">
        <v>1880</v>
      </c>
      <c r="I214">
        <v>1</v>
      </c>
      <c r="J214" t="s">
        <v>947</v>
      </c>
      <c r="K214" t="s">
        <v>2012</v>
      </c>
      <c r="L214" t="s">
        <v>100</v>
      </c>
      <c r="M214">
        <v>5</v>
      </c>
      <c r="N214" t="s">
        <v>104</v>
      </c>
      <c r="O214" t="s">
        <v>705</v>
      </c>
      <c r="P214" t="s">
        <v>948</v>
      </c>
      <c r="Q214" t="s">
        <v>705</v>
      </c>
      <c r="R214" t="s">
        <v>16</v>
      </c>
      <c r="S214">
        <v>40</v>
      </c>
      <c r="T214" t="s">
        <v>32</v>
      </c>
      <c r="U214" t="s">
        <v>16</v>
      </c>
      <c r="V214" t="s">
        <v>6282</v>
      </c>
      <c r="W214" t="s">
        <v>189</v>
      </c>
      <c r="X214" t="s">
        <v>189</v>
      </c>
      <c r="Y214" t="s">
        <v>1925</v>
      </c>
      <c r="Z214" t="s">
        <v>16</v>
      </c>
      <c r="AA214" t="s">
        <v>16</v>
      </c>
      <c r="AB214" t="s">
        <v>16</v>
      </c>
      <c r="AC214" t="s">
        <v>6307</v>
      </c>
      <c r="AD214" t="s">
        <v>949</v>
      </c>
      <c r="AE214" t="s">
        <v>2012</v>
      </c>
      <c r="AF214" t="s">
        <v>1926</v>
      </c>
      <c r="AG214" t="s">
        <v>58</v>
      </c>
      <c r="AH214" t="s">
        <v>423</v>
      </c>
      <c r="AI214" t="s">
        <v>16</v>
      </c>
      <c r="AJ214" t="s">
        <v>16</v>
      </c>
      <c r="AK214" t="s">
        <v>16</v>
      </c>
      <c r="AL214">
        <v>0</v>
      </c>
      <c r="AM214">
        <v>5</v>
      </c>
      <c r="AN214">
        <v>31.92</v>
      </c>
      <c r="AO214">
        <v>38.76</v>
      </c>
      <c r="AP214" t="s">
        <v>184</v>
      </c>
      <c r="AQ214" t="s">
        <v>6744</v>
      </c>
      <c r="AR214" t="s">
        <v>16</v>
      </c>
      <c r="AS214" t="s">
        <v>32</v>
      </c>
      <c r="AT214" t="s">
        <v>4840</v>
      </c>
      <c r="AU214" t="s">
        <v>6826</v>
      </c>
      <c r="AV214" t="s">
        <v>10431</v>
      </c>
      <c r="AW214" t="s">
        <v>11498</v>
      </c>
      <c r="AX214" t="s">
        <v>5978</v>
      </c>
      <c r="AY214" t="s">
        <v>4723</v>
      </c>
      <c r="AZ214" t="s">
        <v>950</v>
      </c>
      <c r="BA214" t="s">
        <v>946</v>
      </c>
      <c r="BB214" t="s">
        <v>10457</v>
      </c>
      <c r="BC214" t="s">
        <v>4465</v>
      </c>
      <c r="BD214" t="s">
        <v>4517</v>
      </c>
      <c r="BE214" t="s">
        <v>4730</v>
      </c>
      <c r="BF214" t="s">
        <v>4496</v>
      </c>
      <c r="BG214" t="s">
        <v>9521</v>
      </c>
      <c r="BH214" t="s">
        <v>189</v>
      </c>
      <c r="BI214" t="s">
        <v>189</v>
      </c>
      <c r="BJ214">
        <v>100</v>
      </c>
      <c r="BK214" t="s">
        <v>6282</v>
      </c>
      <c r="BL214" s="7">
        <v>44350</v>
      </c>
      <c r="BM214" s="7">
        <v>44533</v>
      </c>
      <c r="BN214" t="s">
        <v>6240</v>
      </c>
      <c r="BO214" t="s">
        <v>189</v>
      </c>
      <c r="BP214" t="s">
        <v>16</v>
      </c>
      <c r="BQ214" t="s">
        <v>189</v>
      </c>
      <c r="BR214" s="7">
        <v>46176</v>
      </c>
      <c r="BS214" t="s">
        <v>2414</v>
      </c>
      <c r="BT214" t="s">
        <v>4296</v>
      </c>
      <c r="BU214" t="s">
        <v>189</v>
      </c>
      <c r="BV214" t="s">
        <v>189</v>
      </c>
      <c r="BW214" t="s">
        <v>189</v>
      </c>
      <c r="BX214" t="s">
        <v>16</v>
      </c>
      <c r="BY214" t="s">
        <v>189</v>
      </c>
      <c r="BZ214" t="s">
        <v>189</v>
      </c>
      <c r="CA214" t="s">
        <v>189</v>
      </c>
      <c r="CB214" t="s">
        <v>189</v>
      </c>
      <c r="CC214" t="s">
        <v>189</v>
      </c>
      <c r="CD214" t="s">
        <v>189</v>
      </c>
      <c r="CE214" t="s">
        <v>189</v>
      </c>
      <c r="CF214" t="s">
        <v>16</v>
      </c>
      <c r="CG214" t="s">
        <v>16</v>
      </c>
      <c r="CH214" t="s">
        <v>4959</v>
      </c>
      <c r="CI214">
        <v>1</v>
      </c>
      <c r="CJ214">
        <v>1</v>
      </c>
      <c r="CK214">
        <v>1</v>
      </c>
      <c r="CL214" t="s">
        <v>189</v>
      </c>
      <c r="CM214">
        <v>21056</v>
      </c>
      <c r="CN214" t="s">
        <v>16</v>
      </c>
      <c r="CO214" t="s">
        <v>947</v>
      </c>
      <c r="CP214" t="s">
        <v>16</v>
      </c>
      <c r="CQ214" t="s">
        <v>189</v>
      </c>
      <c r="CR214" t="s">
        <v>189</v>
      </c>
      <c r="CS214" s="7"/>
      <c r="CT214" s="7">
        <v>44343</v>
      </c>
      <c r="CU214" t="s">
        <v>17</v>
      </c>
      <c r="CV214" t="s">
        <v>6745</v>
      </c>
      <c r="CW214" t="s">
        <v>6307</v>
      </c>
      <c r="CX214" t="s">
        <v>189</v>
      </c>
      <c r="CY214" t="s">
        <v>6307</v>
      </c>
      <c r="CZ214" t="s">
        <v>189</v>
      </c>
      <c r="DA214">
        <v>2021</v>
      </c>
      <c r="DB214" s="139">
        <v>44343</v>
      </c>
      <c r="DC214">
        <v>5</v>
      </c>
      <c r="DD214">
        <v>22</v>
      </c>
      <c r="DE214" s="139">
        <v>44340</v>
      </c>
      <c r="DF214" t="s">
        <v>11891</v>
      </c>
      <c r="DG214" t="s">
        <v>11889</v>
      </c>
      <c r="DH214" t="s">
        <v>5977</v>
      </c>
      <c r="DI214" t="s">
        <v>9912</v>
      </c>
      <c r="DJ214" t="s">
        <v>6730</v>
      </c>
      <c r="DK214" t="s">
        <v>252</v>
      </c>
      <c r="DL214" t="s">
        <v>9800</v>
      </c>
      <c r="DM214" t="s">
        <v>949</v>
      </c>
      <c r="DN214" t="s">
        <v>16</v>
      </c>
      <c r="DO214" t="s">
        <v>2051</v>
      </c>
      <c r="DP214" t="s">
        <v>16</v>
      </c>
      <c r="DQ214" t="s">
        <v>8770</v>
      </c>
      <c r="DR214" t="s">
        <v>10521</v>
      </c>
      <c r="DS214" t="s">
        <v>8771</v>
      </c>
      <c r="DT214" t="s">
        <v>12008</v>
      </c>
      <c r="EC214" s="66"/>
    </row>
    <row r="215" spans="1:133" x14ac:dyDescent="0.25">
      <c r="A215">
        <v>256</v>
      </c>
      <c r="B215" s="7">
        <v>44341</v>
      </c>
      <c r="C215" t="s">
        <v>189</v>
      </c>
      <c r="D215" t="s">
        <v>189</v>
      </c>
      <c r="E215" t="s">
        <v>4300</v>
      </c>
      <c r="F215" t="s">
        <v>181</v>
      </c>
      <c r="G215" t="s">
        <v>354</v>
      </c>
      <c r="H215" t="s">
        <v>1880</v>
      </c>
      <c r="I215">
        <v>1</v>
      </c>
      <c r="J215" t="s">
        <v>969</v>
      </c>
      <c r="K215" t="s">
        <v>106</v>
      </c>
      <c r="L215" t="s">
        <v>100</v>
      </c>
      <c r="M215">
        <v>3</v>
      </c>
      <c r="N215" t="s">
        <v>13</v>
      </c>
      <c r="O215" t="s">
        <v>386</v>
      </c>
      <c r="P215" t="s">
        <v>970</v>
      </c>
      <c r="Q215" t="s">
        <v>386</v>
      </c>
      <c r="R215" t="s">
        <v>16</v>
      </c>
      <c r="S215">
        <v>45</v>
      </c>
      <c r="T215" t="s">
        <v>15</v>
      </c>
      <c r="U215" t="s">
        <v>16</v>
      </c>
      <c r="V215" t="s">
        <v>6282</v>
      </c>
      <c r="W215" t="s">
        <v>189</v>
      </c>
      <c r="X215" t="s">
        <v>189</v>
      </c>
      <c r="Y215" t="s">
        <v>1925</v>
      </c>
      <c r="Z215" t="s">
        <v>16</v>
      </c>
      <c r="AA215" t="s">
        <v>16</v>
      </c>
      <c r="AB215" t="s">
        <v>16</v>
      </c>
      <c r="AC215" t="s">
        <v>6307</v>
      </c>
      <c r="AD215" t="s">
        <v>971</v>
      </c>
      <c r="AE215" t="s">
        <v>106</v>
      </c>
      <c r="AF215" t="s">
        <v>1929</v>
      </c>
      <c r="AG215" t="s">
        <v>30</v>
      </c>
      <c r="AH215" t="s">
        <v>972</v>
      </c>
      <c r="AI215" t="s">
        <v>16</v>
      </c>
      <c r="AJ215" t="s">
        <v>16</v>
      </c>
      <c r="AK215" t="s">
        <v>16</v>
      </c>
      <c r="AL215">
        <v>6000</v>
      </c>
      <c r="AM215">
        <v>3</v>
      </c>
      <c r="AN215">
        <v>19.23</v>
      </c>
      <c r="AO215">
        <v>23.256</v>
      </c>
      <c r="AP215" t="s">
        <v>184</v>
      </c>
      <c r="AQ215" t="s">
        <v>6744</v>
      </c>
      <c r="AR215" t="s">
        <v>9667</v>
      </c>
      <c r="AS215" t="s">
        <v>15</v>
      </c>
      <c r="AT215" t="s">
        <v>4840</v>
      </c>
      <c r="AU215" t="s">
        <v>6824</v>
      </c>
      <c r="AV215" t="s">
        <v>10431</v>
      </c>
      <c r="AW215" t="s">
        <v>11498</v>
      </c>
      <c r="AX215" t="s">
        <v>5978</v>
      </c>
      <c r="AY215" t="s">
        <v>4723</v>
      </c>
      <c r="AZ215" t="s">
        <v>973</v>
      </c>
      <c r="BA215" t="s">
        <v>968</v>
      </c>
      <c r="BB215" t="s">
        <v>10457</v>
      </c>
      <c r="BC215" t="s">
        <v>4465</v>
      </c>
      <c r="BD215" t="s">
        <v>4501</v>
      </c>
      <c r="BE215" t="s">
        <v>4727</v>
      </c>
      <c r="BF215" t="s">
        <v>4496</v>
      </c>
      <c r="BG215" t="s">
        <v>9522</v>
      </c>
      <c r="BH215" t="s">
        <v>189</v>
      </c>
      <c r="BI215" t="s">
        <v>189</v>
      </c>
      <c r="BJ215">
        <v>100</v>
      </c>
      <c r="BK215" t="s">
        <v>6282</v>
      </c>
      <c r="BL215" s="7">
        <v>44348</v>
      </c>
      <c r="BM215" s="7">
        <v>44531</v>
      </c>
      <c r="BN215" t="s">
        <v>6241</v>
      </c>
      <c r="BO215" t="s">
        <v>189</v>
      </c>
      <c r="BP215" t="s">
        <v>16</v>
      </c>
      <c r="BQ215" t="s">
        <v>189</v>
      </c>
      <c r="BR215" s="7">
        <v>45444</v>
      </c>
      <c r="BS215" t="s">
        <v>2414</v>
      </c>
      <c r="BT215" t="s">
        <v>4300</v>
      </c>
      <c r="BU215" t="s">
        <v>189</v>
      </c>
      <c r="BV215" t="s">
        <v>189</v>
      </c>
      <c r="BW215" t="s">
        <v>189</v>
      </c>
      <c r="BX215" t="s">
        <v>16</v>
      </c>
      <c r="BY215" t="s">
        <v>189</v>
      </c>
      <c r="BZ215" t="s">
        <v>8772</v>
      </c>
      <c r="CA215" t="s">
        <v>189</v>
      </c>
      <c r="CB215" t="s">
        <v>189</v>
      </c>
      <c r="CC215" t="s">
        <v>189</v>
      </c>
      <c r="CD215" t="s">
        <v>189</v>
      </c>
      <c r="CE215" t="s">
        <v>189</v>
      </c>
      <c r="CF215" t="s">
        <v>16</v>
      </c>
      <c r="CG215" t="s">
        <v>16</v>
      </c>
      <c r="CH215" t="s">
        <v>2630</v>
      </c>
      <c r="CI215">
        <v>1</v>
      </c>
      <c r="CJ215">
        <v>1</v>
      </c>
      <c r="CK215">
        <v>1</v>
      </c>
      <c r="CL215" t="s">
        <v>189</v>
      </c>
      <c r="CM215">
        <v>21053</v>
      </c>
      <c r="CN215" t="s">
        <v>16</v>
      </c>
      <c r="CO215" t="s">
        <v>969</v>
      </c>
      <c r="CP215" t="s">
        <v>16</v>
      </c>
      <c r="CQ215" t="s">
        <v>189</v>
      </c>
      <c r="CR215" t="s">
        <v>185</v>
      </c>
      <c r="CS215" s="7"/>
      <c r="CT215" s="7">
        <v>44341</v>
      </c>
      <c r="CU215" t="s">
        <v>17</v>
      </c>
      <c r="CV215" t="s">
        <v>17</v>
      </c>
      <c r="CW215" t="s">
        <v>6307</v>
      </c>
      <c r="CX215" t="s">
        <v>189</v>
      </c>
      <c r="CY215" t="s">
        <v>6307</v>
      </c>
      <c r="CZ215" t="s">
        <v>189</v>
      </c>
      <c r="DA215">
        <v>2021</v>
      </c>
      <c r="DB215" s="139">
        <v>44341</v>
      </c>
      <c r="DC215">
        <v>5</v>
      </c>
      <c r="DD215">
        <v>22</v>
      </c>
      <c r="DE215" s="139">
        <v>44340</v>
      </c>
      <c r="DF215" t="s">
        <v>11891</v>
      </c>
      <c r="DG215" t="s">
        <v>11889</v>
      </c>
      <c r="DH215" t="s">
        <v>5977</v>
      </c>
      <c r="DI215" t="s">
        <v>9874</v>
      </c>
      <c r="DJ215" t="s">
        <v>6730</v>
      </c>
      <c r="DK215" t="s">
        <v>252</v>
      </c>
      <c r="DL215" t="s">
        <v>9800</v>
      </c>
      <c r="DM215" t="s">
        <v>16</v>
      </c>
      <c r="DN215" t="s">
        <v>16</v>
      </c>
      <c r="DO215" t="s">
        <v>2051</v>
      </c>
      <c r="DP215" t="s">
        <v>16</v>
      </c>
      <c r="DQ215" t="s">
        <v>8773</v>
      </c>
      <c r="DR215" t="s">
        <v>10522</v>
      </c>
      <c r="DS215" t="s">
        <v>8774</v>
      </c>
      <c r="DT215" t="s">
        <v>12009</v>
      </c>
      <c r="EC215" s="66"/>
    </row>
    <row r="216" spans="1:133" x14ac:dyDescent="0.25">
      <c r="A216">
        <v>255</v>
      </c>
      <c r="B216" s="7">
        <v>44340</v>
      </c>
      <c r="C216" t="s">
        <v>189</v>
      </c>
      <c r="D216" t="s">
        <v>189</v>
      </c>
      <c r="E216" t="s">
        <v>4301</v>
      </c>
      <c r="F216" t="s">
        <v>181</v>
      </c>
      <c r="G216" t="s">
        <v>354</v>
      </c>
      <c r="H216" t="s">
        <v>1880</v>
      </c>
      <c r="I216">
        <v>1</v>
      </c>
      <c r="J216" t="s">
        <v>975</v>
      </c>
      <c r="K216" t="s">
        <v>154</v>
      </c>
      <c r="L216" t="s">
        <v>100</v>
      </c>
      <c r="M216">
        <v>5.6</v>
      </c>
      <c r="N216" t="s">
        <v>104</v>
      </c>
      <c r="O216" t="s">
        <v>976</v>
      </c>
      <c r="P216" t="s">
        <v>845</v>
      </c>
      <c r="Q216" t="s">
        <v>2019</v>
      </c>
      <c r="R216" t="s">
        <v>2019</v>
      </c>
      <c r="S216">
        <v>40</v>
      </c>
      <c r="T216" t="s">
        <v>15</v>
      </c>
      <c r="U216" t="s">
        <v>16</v>
      </c>
      <c r="V216" t="s">
        <v>6282</v>
      </c>
      <c r="W216" t="s">
        <v>189</v>
      </c>
      <c r="X216" t="s">
        <v>189</v>
      </c>
      <c r="Y216" t="s">
        <v>4341</v>
      </c>
      <c r="Z216" t="s">
        <v>16</v>
      </c>
      <c r="AA216" t="s">
        <v>16</v>
      </c>
      <c r="AB216" t="s">
        <v>4357</v>
      </c>
      <c r="AC216" t="s">
        <v>6307</v>
      </c>
      <c r="AD216" t="s">
        <v>977</v>
      </c>
      <c r="AE216" t="s">
        <v>154</v>
      </c>
      <c r="AF216" t="s">
        <v>1926</v>
      </c>
      <c r="AG216" t="s">
        <v>67</v>
      </c>
      <c r="AH216" t="s">
        <v>485</v>
      </c>
      <c r="AI216" t="s">
        <v>16</v>
      </c>
      <c r="AJ216" t="s">
        <v>16</v>
      </c>
      <c r="AK216" t="s">
        <v>16</v>
      </c>
      <c r="AL216">
        <v>1000</v>
      </c>
      <c r="AM216">
        <v>5.6</v>
      </c>
      <c r="AN216">
        <v>35.950000000000003</v>
      </c>
      <c r="AO216">
        <v>43.411000000000001</v>
      </c>
      <c r="AP216" t="s">
        <v>184</v>
      </c>
      <c r="AQ216" t="s">
        <v>5653</v>
      </c>
      <c r="AR216" t="s">
        <v>9682</v>
      </c>
      <c r="AS216" t="s">
        <v>15</v>
      </c>
      <c r="AT216" t="s">
        <v>4840</v>
      </c>
      <c r="AU216" t="s">
        <v>9913</v>
      </c>
      <c r="AV216" t="s">
        <v>10431</v>
      </c>
      <c r="AW216" t="s">
        <v>11498</v>
      </c>
      <c r="AX216" t="s">
        <v>5978</v>
      </c>
      <c r="AY216" t="s">
        <v>16</v>
      </c>
      <c r="AZ216" t="s">
        <v>978</v>
      </c>
      <c r="BA216" t="s">
        <v>979</v>
      </c>
      <c r="BB216" t="s">
        <v>10457</v>
      </c>
      <c r="BC216" t="s">
        <v>4465</v>
      </c>
      <c r="BD216" t="s">
        <v>4742</v>
      </c>
      <c r="BE216" t="s">
        <v>4730</v>
      </c>
      <c r="BF216" t="s">
        <v>4496</v>
      </c>
      <c r="BG216" t="s">
        <v>9523</v>
      </c>
      <c r="BH216" t="s">
        <v>189</v>
      </c>
      <c r="BI216" t="s">
        <v>189</v>
      </c>
      <c r="BJ216">
        <v>99.734999999999999</v>
      </c>
      <c r="BK216" t="s">
        <v>6282</v>
      </c>
      <c r="BL216" s="7">
        <v>44348</v>
      </c>
      <c r="BM216" s="7">
        <v>44531</v>
      </c>
      <c r="BN216" t="s">
        <v>6241</v>
      </c>
      <c r="BO216" t="s">
        <v>189</v>
      </c>
      <c r="BP216" t="s">
        <v>16</v>
      </c>
      <c r="BQ216" t="s">
        <v>189</v>
      </c>
      <c r="BR216" s="7">
        <v>46174</v>
      </c>
      <c r="BS216" t="s">
        <v>2414</v>
      </c>
      <c r="BT216" t="s">
        <v>4301</v>
      </c>
      <c r="BU216" t="s">
        <v>189</v>
      </c>
      <c r="BV216" t="s">
        <v>189</v>
      </c>
      <c r="BW216" t="s">
        <v>189</v>
      </c>
      <c r="BX216" t="s">
        <v>16</v>
      </c>
      <c r="BY216" t="s">
        <v>189</v>
      </c>
      <c r="BZ216" t="s">
        <v>8565</v>
      </c>
      <c r="CA216" t="s">
        <v>189</v>
      </c>
      <c r="CB216" t="s">
        <v>189</v>
      </c>
      <c r="CC216" t="s">
        <v>189</v>
      </c>
      <c r="CD216" t="s">
        <v>189</v>
      </c>
      <c r="CE216" t="s">
        <v>189</v>
      </c>
      <c r="CF216" t="s">
        <v>181</v>
      </c>
      <c r="CG216" t="s">
        <v>16</v>
      </c>
      <c r="CH216" t="s">
        <v>2965</v>
      </c>
      <c r="CI216">
        <v>2</v>
      </c>
      <c r="CJ216">
        <v>2</v>
      </c>
      <c r="CK216">
        <v>2</v>
      </c>
      <c r="CL216" t="s">
        <v>189</v>
      </c>
      <c r="CM216">
        <v>21054</v>
      </c>
      <c r="CN216" t="s">
        <v>16</v>
      </c>
      <c r="CO216" t="s">
        <v>975</v>
      </c>
      <c r="CP216" t="s">
        <v>6880</v>
      </c>
      <c r="CQ216" t="s">
        <v>189</v>
      </c>
      <c r="CR216" t="s">
        <v>189</v>
      </c>
      <c r="CS216" s="7"/>
      <c r="CT216" s="7">
        <v>44340</v>
      </c>
      <c r="CU216" t="s">
        <v>29</v>
      </c>
      <c r="CV216" t="s">
        <v>29</v>
      </c>
      <c r="CW216" t="s">
        <v>6307</v>
      </c>
      <c r="CX216" t="s">
        <v>189</v>
      </c>
      <c r="CY216" t="s">
        <v>6307</v>
      </c>
      <c r="CZ216" t="s">
        <v>189</v>
      </c>
      <c r="DA216">
        <v>2021</v>
      </c>
      <c r="DB216" s="139">
        <v>44340</v>
      </c>
      <c r="DC216">
        <v>5</v>
      </c>
      <c r="DD216">
        <v>22</v>
      </c>
      <c r="DE216" s="139">
        <v>44340</v>
      </c>
      <c r="DF216" t="s">
        <v>11891</v>
      </c>
      <c r="DG216" t="s">
        <v>11889</v>
      </c>
      <c r="DH216" t="s">
        <v>5977</v>
      </c>
      <c r="DI216" t="s">
        <v>9912</v>
      </c>
      <c r="DJ216" t="s">
        <v>6730</v>
      </c>
      <c r="DK216" t="s">
        <v>252</v>
      </c>
      <c r="DL216" t="s">
        <v>9800</v>
      </c>
      <c r="DM216" t="s">
        <v>16</v>
      </c>
      <c r="DN216" t="s">
        <v>16</v>
      </c>
      <c r="DO216" t="s">
        <v>2051</v>
      </c>
      <c r="DP216" t="s">
        <v>16</v>
      </c>
      <c r="DQ216" t="s">
        <v>8566</v>
      </c>
      <c r="DR216" t="s">
        <v>10458</v>
      </c>
      <c r="DS216" t="s">
        <v>8776</v>
      </c>
      <c r="DT216" t="s">
        <v>11892</v>
      </c>
      <c r="EC216" s="66"/>
    </row>
    <row r="217" spans="1:133" x14ac:dyDescent="0.25">
      <c r="A217">
        <v>254</v>
      </c>
      <c r="B217" s="7">
        <v>44340</v>
      </c>
      <c r="C217" t="s">
        <v>189</v>
      </c>
      <c r="D217" t="s">
        <v>4464</v>
      </c>
      <c r="E217" t="s">
        <v>4301</v>
      </c>
      <c r="F217" t="s">
        <v>181</v>
      </c>
      <c r="G217" t="s">
        <v>354</v>
      </c>
      <c r="H217" t="s">
        <v>1880</v>
      </c>
      <c r="I217">
        <v>1</v>
      </c>
      <c r="J217" t="s">
        <v>975</v>
      </c>
      <c r="K217" t="s">
        <v>154</v>
      </c>
      <c r="L217" t="s">
        <v>12</v>
      </c>
      <c r="M217">
        <v>2.5</v>
      </c>
      <c r="N217" t="s">
        <v>137</v>
      </c>
      <c r="O217" t="s">
        <v>36</v>
      </c>
      <c r="P217" t="s">
        <v>980</v>
      </c>
      <c r="Q217" t="s">
        <v>36</v>
      </c>
      <c r="R217" t="s">
        <v>16</v>
      </c>
      <c r="S217">
        <v>35</v>
      </c>
      <c r="T217" t="s">
        <v>15</v>
      </c>
      <c r="U217" t="s">
        <v>4464</v>
      </c>
      <c r="V217" t="s">
        <v>6282</v>
      </c>
      <c r="W217" t="s">
        <v>189</v>
      </c>
      <c r="X217" t="s">
        <v>189</v>
      </c>
      <c r="Y217" t="s">
        <v>4341</v>
      </c>
      <c r="Z217" t="s">
        <v>16</v>
      </c>
      <c r="AA217" t="s">
        <v>16</v>
      </c>
      <c r="AB217" t="s">
        <v>4357</v>
      </c>
      <c r="AC217" t="s">
        <v>6307</v>
      </c>
      <c r="AD217" t="s">
        <v>977</v>
      </c>
      <c r="AE217" t="s">
        <v>154</v>
      </c>
      <c r="AF217" t="s">
        <v>1926</v>
      </c>
      <c r="AG217" t="s">
        <v>67</v>
      </c>
      <c r="AH217" t="s">
        <v>485</v>
      </c>
      <c r="AI217" t="s">
        <v>16</v>
      </c>
      <c r="AJ217" t="s">
        <v>16</v>
      </c>
      <c r="AK217" t="s">
        <v>16</v>
      </c>
      <c r="AL217">
        <v>1000</v>
      </c>
      <c r="AM217">
        <v>0.39</v>
      </c>
      <c r="AN217">
        <v>2.5</v>
      </c>
      <c r="AO217">
        <v>3.0270000000000001</v>
      </c>
      <c r="AP217" t="s">
        <v>184</v>
      </c>
      <c r="AQ217" t="s">
        <v>5653</v>
      </c>
      <c r="AR217" t="s">
        <v>9682</v>
      </c>
      <c r="AS217" t="s">
        <v>15</v>
      </c>
      <c r="AT217" t="s">
        <v>4840</v>
      </c>
      <c r="AU217" t="s">
        <v>9873</v>
      </c>
      <c r="AV217" t="s">
        <v>10431</v>
      </c>
      <c r="AW217" t="s">
        <v>11498</v>
      </c>
      <c r="AX217" t="s">
        <v>5978</v>
      </c>
      <c r="AY217" t="s">
        <v>16</v>
      </c>
      <c r="AZ217" t="s">
        <v>978</v>
      </c>
      <c r="BA217" t="s">
        <v>974</v>
      </c>
      <c r="BB217" t="s">
        <v>10457</v>
      </c>
      <c r="BC217" t="s">
        <v>4464</v>
      </c>
      <c r="BD217" t="s">
        <v>6228</v>
      </c>
      <c r="BE217" t="s">
        <v>4726</v>
      </c>
      <c r="BF217" t="s">
        <v>4496</v>
      </c>
      <c r="BG217" t="s">
        <v>189</v>
      </c>
      <c r="BH217" t="s">
        <v>189</v>
      </c>
      <c r="BI217" t="s">
        <v>189</v>
      </c>
      <c r="BJ217">
        <v>100</v>
      </c>
      <c r="BK217" t="s">
        <v>6282</v>
      </c>
      <c r="BL217" s="7">
        <v>44348</v>
      </c>
      <c r="BM217" s="7">
        <v>44531</v>
      </c>
      <c r="BN217" t="s">
        <v>6241</v>
      </c>
      <c r="BO217" t="s">
        <v>189</v>
      </c>
      <c r="BP217" t="s">
        <v>16</v>
      </c>
      <c r="BQ217" t="s">
        <v>189</v>
      </c>
      <c r="BR217" s="7">
        <v>45078</v>
      </c>
      <c r="BS217" t="s">
        <v>2414</v>
      </c>
      <c r="BT217" t="s">
        <v>4301</v>
      </c>
      <c r="BU217" t="s">
        <v>189</v>
      </c>
      <c r="BV217" t="s">
        <v>189</v>
      </c>
      <c r="BW217" t="s">
        <v>189</v>
      </c>
      <c r="BX217" t="s">
        <v>16</v>
      </c>
      <c r="BY217" t="s">
        <v>189</v>
      </c>
      <c r="BZ217" t="s">
        <v>8775</v>
      </c>
      <c r="CA217" t="s">
        <v>189</v>
      </c>
      <c r="CB217" t="s">
        <v>189</v>
      </c>
      <c r="CC217" t="s">
        <v>189</v>
      </c>
      <c r="CD217" t="s">
        <v>189</v>
      </c>
      <c r="CE217" t="s">
        <v>189</v>
      </c>
      <c r="CF217" t="s">
        <v>181</v>
      </c>
      <c r="CG217" t="s">
        <v>16</v>
      </c>
      <c r="CH217" t="s">
        <v>2089</v>
      </c>
      <c r="CI217">
        <v>2</v>
      </c>
      <c r="CJ217">
        <v>2</v>
      </c>
      <c r="CK217">
        <v>2</v>
      </c>
      <c r="CL217" t="s">
        <v>189</v>
      </c>
      <c r="CM217">
        <v>21055</v>
      </c>
      <c r="CN217" t="s">
        <v>16</v>
      </c>
      <c r="CO217" t="s">
        <v>975</v>
      </c>
      <c r="CP217" t="s">
        <v>6880</v>
      </c>
      <c r="CQ217" t="s">
        <v>189</v>
      </c>
      <c r="CR217" t="s">
        <v>189</v>
      </c>
      <c r="CS217" s="7"/>
      <c r="CT217" s="7">
        <v>44340</v>
      </c>
      <c r="CU217" t="s">
        <v>29</v>
      </c>
      <c r="CV217" t="s">
        <v>29</v>
      </c>
      <c r="CW217" t="s">
        <v>6307</v>
      </c>
      <c r="CX217" t="s">
        <v>189</v>
      </c>
      <c r="CY217" t="s">
        <v>6307</v>
      </c>
      <c r="CZ217" t="s">
        <v>189</v>
      </c>
      <c r="DA217">
        <v>2021</v>
      </c>
      <c r="DB217" s="139">
        <v>44340</v>
      </c>
      <c r="DC217">
        <v>5</v>
      </c>
      <c r="DD217">
        <v>22</v>
      </c>
      <c r="DE217" s="139">
        <v>44340</v>
      </c>
      <c r="DF217" t="s">
        <v>11891</v>
      </c>
      <c r="DG217" t="s">
        <v>11889</v>
      </c>
      <c r="DH217" t="s">
        <v>5977</v>
      </c>
      <c r="DI217" t="s">
        <v>9874</v>
      </c>
      <c r="DJ217" t="s">
        <v>6730</v>
      </c>
      <c r="DK217" t="s">
        <v>252</v>
      </c>
      <c r="DL217" t="s">
        <v>9800</v>
      </c>
      <c r="DM217" t="s">
        <v>16</v>
      </c>
      <c r="DN217" t="s">
        <v>16</v>
      </c>
      <c r="DO217" t="s">
        <v>2052</v>
      </c>
      <c r="DP217" t="s">
        <v>16</v>
      </c>
      <c r="DQ217" t="s">
        <v>8566</v>
      </c>
      <c r="DR217" t="s">
        <v>10458</v>
      </c>
      <c r="DS217" t="s">
        <v>8567</v>
      </c>
      <c r="DT217" t="s">
        <v>12010</v>
      </c>
      <c r="EC217" s="66"/>
    </row>
    <row r="218" spans="1:133" x14ac:dyDescent="0.25">
      <c r="A218">
        <v>253</v>
      </c>
      <c r="B218" s="7">
        <v>44336</v>
      </c>
      <c r="C218" t="s">
        <v>189</v>
      </c>
      <c r="D218" t="s">
        <v>189</v>
      </c>
      <c r="E218" t="s">
        <v>4302</v>
      </c>
      <c r="F218" t="s">
        <v>199</v>
      </c>
      <c r="G218" t="s">
        <v>354</v>
      </c>
      <c r="H218" t="s">
        <v>1880</v>
      </c>
      <c r="I218">
        <v>1</v>
      </c>
      <c r="J218" t="s">
        <v>982</v>
      </c>
      <c r="K218" t="s">
        <v>106</v>
      </c>
      <c r="L218" t="s">
        <v>100</v>
      </c>
      <c r="M218">
        <v>3</v>
      </c>
      <c r="N218" t="s">
        <v>13</v>
      </c>
      <c r="O218" t="s">
        <v>930</v>
      </c>
      <c r="P218" t="s">
        <v>970</v>
      </c>
      <c r="Q218" t="s">
        <v>930</v>
      </c>
      <c r="R218" t="s">
        <v>16</v>
      </c>
      <c r="S218">
        <v>40</v>
      </c>
      <c r="T218" t="s">
        <v>15</v>
      </c>
      <c r="U218" t="s">
        <v>16</v>
      </c>
      <c r="V218" t="s">
        <v>6282</v>
      </c>
      <c r="W218" t="s">
        <v>189</v>
      </c>
      <c r="X218" t="s">
        <v>189</v>
      </c>
      <c r="Y218" t="s">
        <v>1925</v>
      </c>
      <c r="Z218" t="s">
        <v>4466</v>
      </c>
      <c r="AA218" t="s">
        <v>4714</v>
      </c>
      <c r="AB218" t="s">
        <v>16</v>
      </c>
      <c r="AC218" t="s">
        <v>6307</v>
      </c>
      <c r="AD218" t="s">
        <v>983</v>
      </c>
      <c r="AE218" t="s">
        <v>106</v>
      </c>
      <c r="AF218" t="s">
        <v>1929</v>
      </c>
      <c r="AG218" t="s">
        <v>103</v>
      </c>
      <c r="AH218" t="s">
        <v>415</v>
      </c>
      <c r="AI218" t="s">
        <v>16</v>
      </c>
      <c r="AJ218" t="s">
        <v>16</v>
      </c>
      <c r="AK218" t="s">
        <v>16</v>
      </c>
      <c r="AL218">
        <v>764670</v>
      </c>
      <c r="AM218">
        <v>3</v>
      </c>
      <c r="AN218">
        <v>19.3</v>
      </c>
      <c r="AO218">
        <v>23.256</v>
      </c>
      <c r="AP218" t="s">
        <v>184</v>
      </c>
      <c r="AQ218" t="s">
        <v>6744</v>
      </c>
      <c r="AR218" t="s">
        <v>9726</v>
      </c>
      <c r="AS218" t="s">
        <v>15</v>
      </c>
      <c r="AT218" t="s">
        <v>4840</v>
      </c>
      <c r="AU218" t="s">
        <v>6824</v>
      </c>
      <c r="AV218" t="s">
        <v>10431</v>
      </c>
      <c r="AW218" t="s">
        <v>11498</v>
      </c>
      <c r="AX218" t="s">
        <v>5978</v>
      </c>
      <c r="AY218" t="s">
        <v>4723</v>
      </c>
      <c r="AZ218" t="s">
        <v>984</v>
      </c>
      <c r="BA218" t="s">
        <v>981</v>
      </c>
      <c r="BB218" t="s">
        <v>10457</v>
      </c>
      <c r="BC218" t="s">
        <v>4465</v>
      </c>
      <c r="BD218" t="s">
        <v>4501</v>
      </c>
      <c r="BE218" t="s">
        <v>4727</v>
      </c>
      <c r="BF218" t="s">
        <v>5072</v>
      </c>
      <c r="BG218" t="s">
        <v>9524</v>
      </c>
      <c r="BH218" t="s">
        <v>189</v>
      </c>
      <c r="BI218" t="s">
        <v>189</v>
      </c>
      <c r="BJ218">
        <v>100</v>
      </c>
      <c r="BK218" t="s">
        <v>6282</v>
      </c>
      <c r="BL218" s="7">
        <v>44343</v>
      </c>
      <c r="BM218" s="7">
        <v>44527</v>
      </c>
      <c r="BN218" t="s">
        <v>6241</v>
      </c>
      <c r="BO218" t="s">
        <v>189</v>
      </c>
      <c r="BP218" t="s">
        <v>16</v>
      </c>
      <c r="BQ218" t="s">
        <v>189</v>
      </c>
      <c r="BR218" s="7">
        <v>45439</v>
      </c>
      <c r="BS218" t="s">
        <v>2414</v>
      </c>
      <c r="BT218" t="s">
        <v>4302</v>
      </c>
      <c r="BU218" t="s">
        <v>189</v>
      </c>
      <c r="BV218" t="s">
        <v>189</v>
      </c>
      <c r="BW218" t="s">
        <v>189</v>
      </c>
      <c r="BX218" t="s">
        <v>16</v>
      </c>
      <c r="BY218" t="s">
        <v>189</v>
      </c>
      <c r="BZ218" t="s">
        <v>189</v>
      </c>
      <c r="CA218" t="s">
        <v>189</v>
      </c>
      <c r="CB218" t="s">
        <v>189</v>
      </c>
      <c r="CC218" t="s">
        <v>189</v>
      </c>
      <c r="CD218" t="s">
        <v>189</v>
      </c>
      <c r="CE218" t="s">
        <v>189</v>
      </c>
      <c r="CF218" t="s">
        <v>16</v>
      </c>
      <c r="CG218" t="s">
        <v>16</v>
      </c>
      <c r="CH218" t="s">
        <v>4861</v>
      </c>
      <c r="CI218">
        <v>1</v>
      </c>
      <c r="CJ218">
        <v>1</v>
      </c>
      <c r="CK218">
        <v>1</v>
      </c>
      <c r="CL218" t="s">
        <v>189</v>
      </c>
      <c r="CM218">
        <v>21052</v>
      </c>
      <c r="CN218" t="s">
        <v>16</v>
      </c>
      <c r="CO218" t="s">
        <v>982</v>
      </c>
      <c r="CP218" t="s">
        <v>16</v>
      </c>
      <c r="CQ218" t="s">
        <v>189</v>
      </c>
      <c r="CR218" t="s">
        <v>185</v>
      </c>
      <c r="CS218" s="7"/>
      <c r="CT218" s="7">
        <v>44336</v>
      </c>
      <c r="CU218" t="s">
        <v>17</v>
      </c>
      <c r="CV218" t="s">
        <v>17</v>
      </c>
      <c r="CW218" t="s">
        <v>6307</v>
      </c>
      <c r="CX218" t="s">
        <v>189</v>
      </c>
      <c r="CY218" t="s">
        <v>6307</v>
      </c>
      <c r="CZ218" t="s">
        <v>189</v>
      </c>
      <c r="DA218">
        <v>2021</v>
      </c>
      <c r="DB218" s="139">
        <v>44336</v>
      </c>
      <c r="DC218">
        <v>5</v>
      </c>
      <c r="DD218">
        <v>21</v>
      </c>
      <c r="DE218" s="139">
        <v>44333</v>
      </c>
      <c r="DF218" t="s">
        <v>11893</v>
      </c>
      <c r="DG218" t="s">
        <v>11889</v>
      </c>
      <c r="DH218" t="s">
        <v>5979</v>
      </c>
      <c r="DI218" t="s">
        <v>9874</v>
      </c>
      <c r="DJ218" t="s">
        <v>6730</v>
      </c>
      <c r="DK218" t="s">
        <v>252</v>
      </c>
      <c r="DL218" t="s">
        <v>9800</v>
      </c>
      <c r="DM218" t="s">
        <v>16</v>
      </c>
      <c r="DN218" t="s">
        <v>16</v>
      </c>
      <c r="DO218" t="s">
        <v>2051</v>
      </c>
      <c r="DP218" t="s">
        <v>16</v>
      </c>
      <c r="DQ218" t="s">
        <v>8777</v>
      </c>
      <c r="DR218" t="s">
        <v>10523</v>
      </c>
      <c r="DS218" t="s">
        <v>8778</v>
      </c>
      <c r="DT218" t="s">
        <v>12011</v>
      </c>
      <c r="EC218" s="66"/>
    </row>
    <row r="219" spans="1:133" x14ac:dyDescent="0.25">
      <c r="A219">
        <v>252</v>
      </c>
      <c r="B219" s="7">
        <v>44333</v>
      </c>
      <c r="C219" t="s">
        <v>189</v>
      </c>
      <c r="D219" t="s">
        <v>189</v>
      </c>
      <c r="E219" t="s">
        <v>4303</v>
      </c>
      <c r="F219" t="s">
        <v>181</v>
      </c>
      <c r="G219" t="s">
        <v>354</v>
      </c>
      <c r="H219" t="s">
        <v>1880</v>
      </c>
      <c r="I219">
        <v>5</v>
      </c>
      <c r="J219" t="s">
        <v>6260</v>
      </c>
      <c r="K219" t="s">
        <v>2020</v>
      </c>
      <c r="L219" t="s">
        <v>100</v>
      </c>
      <c r="M219">
        <v>2</v>
      </c>
      <c r="N219" t="s">
        <v>13</v>
      </c>
      <c r="O219" t="s">
        <v>61</v>
      </c>
      <c r="P219" t="s">
        <v>986</v>
      </c>
      <c r="Q219" t="s">
        <v>61</v>
      </c>
      <c r="R219" t="s">
        <v>16</v>
      </c>
      <c r="S219">
        <v>20</v>
      </c>
      <c r="T219" t="s">
        <v>568</v>
      </c>
      <c r="U219" t="s">
        <v>16</v>
      </c>
      <c r="V219" t="s">
        <v>6283</v>
      </c>
      <c r="W219" t="s">
        <v>189</v>
      </c>
      <c r="X219" t="s">
        <v>189</v>
      </c>
      <c r="Y219" t="s">
        <v>1925</v>
      </c>
      <c r="Z219" t="s">
        <v>16</v>
      </c>
      <c r="AA219" t="s">
        <v>16</v>
      </c>
      <c r="AB219" t="s">
        <v>16</v>
      </c>
      <c r="AC219" t="s">
        <v>6310</v>
      </c>
      <c r="AD219" t="s">
        <v>987</v>
      </c>
      <c r="AE219" t="s">
        <v>440</v>
      </c>
      <c r="AF219" t="s">
        <v>1926</v>
      </c>
      <c r="AG219" t="s">
        <v>58</v>
      </c>
      <c r="AH219" t="s">
        <v>16</v>
      </c>
      <c r="AI219" t="s">
        <v>16</v>
      </c>
      <c r="AJ219" t="s">
        <v>16</v>
      </c>
      <c r="AK219" t="s">
        <v>16</v>
      </c>
      <c r="AL219">
        <v>15000</v>
      </c>
      <c r="AM219">
        <v>2</v>
      </c>
      <c r="AN219">
        <v>12.88</v>
      </c>
      <c r="AO219">
        <v>15.504</v>
      </c>
      <c r="AP219" t="s">
        <v>184</v>
      </c>
      <c r="AQ219" t="s">
        <v>6744</v>
      </c>
      <c r="AR219" t="s">
        <v>9726</v>
      </c>
      <c r="AS219" t="s">
        <v>87</v>
      </c>
      <c r="AT219" t="s">
        <v>4840</v>
      </c>
      <c r="AU219" t="s">
        <v>9873</v>
      </c>
      <c r="AV219" t="s">
        <v>10431</v>
      </c>
      <c r="AW219" t="s">
        <v>11498</v>
      </c>
      <c r="AX219" t="s">
        <v>5978</v>
      </c>
      <c r="AY219" t="s">
        <v>4723</v>
      </c>
      <c r="AZ219" t="s">
        <v>988</v>
      </c>
      <c r="BA219" t="s">
        <v>985</v>
      </c>
      <c r="BB219" t="s">
        <v>10457</v>
      </c>
      <c r="BC219" t="s">
        <v>4465</v>
      </c>
      <c r="BD219" t="s">
        <v>4504</v>
      </c>
      <c r="BE219" t="s">
        <v>4727</v>
      </c>
      <c r="BF219" t="s">
        <v>4496</v>
      </c>
      <c r="BG219" t="s">
        <v>9525</v>
      </c>
      <c r="BH219" t="s">
        <v>189</v>
      </c>
      <c r="BI219" t="s">
        <v>189</v>
      </c>
      <c r="BJ219">
        <v>100</v>
      </c>
      <c r="BK219" t="s">
        <v>6283</v>
      </c>
      <c r="BL219" s="7">
        <v>44340</v>
      </c>
      <c r="BM219" s="7">
        <v>44524</v>
      </c>
      <c r="BN219" t="s">
        <v>6240</v>
      </c>
      <c r="BO219" t="s">
        <v>189</v>
      </c>
      <c r="BP219" t="s">
        <v>16</v>
      </c>
      <c r="BQ219" t="s">
        <v>189</v>
      </c>
      <c r="BR219" s="7">
        <v>45436</v>
      </c>
      <c r="BS219" t="s">
        <v>2414</v>
      </c>
      <c r="BT219" t="s">
        <v>4303</v>
      </c>
      <c r="BU219" t="s">
        <v>189</v>
      </c>
      <c r="BV219" t="s">
        <v>189</v>
      </c>
      <c r="BW219" t="s">
        <v>189</v>
      </c>
      <c r="BX219" t="s">
        <v>16</v>
      </c>
      <c r="BY219" t="s">
        <v>189</v>
      </c>
      <c r="BZ219" t="s">
        <v>189</v>
      </c>
      <c r="CA219" t="s">
        <v>189</v>
      </c>
      <c r="CB219" t="s">
        <v>189</v>
      </c>
      <c r="CC219" t="s">
        <v>189</v>
      </c>
      <c r="CD219" t="s">
        <v>189</v>
      </c>
      <c r="CE219" t="s">
        <v>189</v>
      </c>
      <c r="CF219" t="s">
        <v>16</v>
      </c>
      <c r="CG219" t="s">
        <v>16</v>
      </c>
      <c r="CH219" t="s">
        <v>4862</v>
      </c>
      <c r="CI219">
        <v>1</v>
      </c>
      <c r="CJ219">
        <v>1</v>
      </c>
      <c r="CK219">
        <v>1</v>
      </c>
      <c r="CL219" t="s">
        <v>189</v>
      </c>
      <c r="CM219">
        <v>21051</v>
      </c>
      <c r="CN219" t="s">
        <v>16</v>
      </c>
      <c r="CO219" t="s">
        <v>6260</v>
      </c>
      <c r="CP219" t="s">
        <v>16</v>
      </c>
      <c r="CQ219" t="s">
        <v>189</v>
      </c>
      <c r="CR219" t="s">
        <v>414</v>
      </c>
      <c r="CS219" s="7"/>
      <c r="CT219" s="7">
        <v>41243</v>
      </c>
      <c r="CU219" t="s">
        <v>17</v>
      </c>
      <c r="CV219" t="s">
        <v>17</v>
      </c>
      <c r="CW219" t="s">
        <v>6307</v>
      </c>
      <c r="CX219" t="s">
        <v>189</v>
      </c>
      <c r="CY219" t="s">
        <v>6307</v>
      </c>
      <c r="CZ219" t="s">
        <v>189</v>
      </c>
      <c r="DA219">
        <v>2021</v>
      </c>
      <c r="DB219" s="139">
        <v>44333</v>
      </c>
      <c r="DC219">
        <v>5</v>
      </c>
      <c r="DD219">
        <v>21</v>
      </c>
      <c r="DE219" s="139">
        <v>44333</v>
      </c>
      <c r="DF219" t="s">
        <v>11893</v>
      </c>
      <c r="DG219" t="s">
        <v>11889</v>
      </c>
      <c r="DH219" t="s">
        <v>5979</v>
      </c>
      <c r="DI219" t="s">
        <v>9874</v>
      </c>
      <c r="DJ219" t="s">
        <v>6730</v>
      </c>
      <c r="DK219" t="s">
        <v>252</v>
      </c>
      <c r="DL219" t="s">
        <v>9800</v>
      </c>
      <c r="DM219" t="s">
        <v>4962</v>
      </c>
      <c r="DN219" t="s">
        <v>987</v>
      </c>
      <c r="DO219" t="s">
        <v>2051</v>
      </c>
      <c r="DP219" t="s">
        <v>16</v>
      </c>
      <c r="DQ219" t="s">
        <v>8779</v>
      </c>
      <c r="DR219" t="s">
        <v>10459</v>
      </c>
      <c r="DS219" t="s">
        <v>8780</v>
      </c>
      <c r="DT219" t="s">
        <v>12012</v>
      </c>
      <c r="EC219" s="66"/>
    </row>
    <row r="220" spans="1:133" x14ac:dyDescent="0.25">
      <c r="A220">
        <v>251</v>
      </c>
      <c r="B220" s="7">
        <v>44328</v>
      </c>
      <c r="C220" t="s">
        <v>189</v>
      </c>
      <c r="D220" t="s">
        <v>189</v>
      </c>
      <c r="E220" t="s">
        <v>4304</v>
      </c>
      <c r="F220" t="s">
        <v>181</v>
      </c>
      <c r="G220" t="s">
        <v>354</v>
      </c>
      <c r="H220" t="s">
        <v>1880</v>
      </c>
      <c r="I220">
        <v>1</v>
      </c>
      <c r="J220" t="s">
        <v>990</v>
      </c>
      <c r="K220" t="s">
        <v>327</v>
      </c>
      <c r="L220" t="s">
        <v>100</v>
      </c>
      <c r="M220">
        <v>3</v>
      </c>
      <c r="N220" t="s">
        <v>104</v>
      </c>
      <c r="O220" t="s">
        <v>991</v>
      </c>
      <c r="P220" t="s">
        <v>992</v>
      </c>
      <c r="Q220" t="s">
        <v>1890</v>
      </c>
      <c r="R220" t="s">
        <v>1890</v>
      </c>
      <c r="S220">
        <v>50</v>
      </c>
      <c r="T220" t="s">
        <v>32</v>
      </c>
      <c r="U220" t="s">
        <v>16</v>
      </c>
      <c r="V220" t="s">
        <v>6282</v>
      </c>
      <c r="W220" t="s">
        <v>189</v>
      </c>
      <c r="X220" t="s">
        <v>189</v>
      </c>
      <c r="Y220" t="s">
        <v>1925</v>
      </c>
      <c r="Z220" t="s">
        <v>16</v>
      </c>
      <c r="AA220" t="s">
        <v>16</v>
      </c>
      <c r="AB220" t="s">
        <v>16</v>
      </c>
      <c r="AC220" t="s">
        <v>6310</v>
      </c>
      <c r="AD220" t="s">
        <v>993</v>
      </c>
      <c r="AE220" t="s">
        <v>2008</v>
      </c>
      <c r="AF220" t="s">
        <v>1926</v>
      </c>
      <c r="AG220" t="s">
        <v>129</v>
      </c>
      <c r="AH220" t="s">
        <v>16</v>
      </c>
      <c r="AI220" t="s">
        <v>16</v>
      </c>
      <c r="AJ220" t="s">
        <v>16</v>
      </c>
      <c r="AK220" t="s">
        <v>16</v>
      </c>
      <c r="AL220">
        <v>11177</v>
      </c>
      <c r="AM220">
        <v>3</v>
      </c>
      <c r="AN220">
        <v>19.37</v>
      </c>
      <c r="AO220">
        <v>23.256</v>
      </c>
      <c r="AP220" t="s">
        <v>240</v>
      </c>
      <c r="AQ220" t="s">
        <v>6745</v>
      </c>
      <c r="AR220" t="s">
        <v>16</v>
      </c>
      <c r="AS220" t="s">
        <v>32</v>
      </c>
      <c r="AT220" t="s">
        <v>4840</v>
      </c>
      <c r="AU220" t="s">
        <v>6824</v>
      </c>
      <c r="AV220" t="s">
        <v>10431</v>
      </c>
      <c r="AW220" t="s">
        <v>11498</v>
      </c>
      <c r="AX220" t="s">
        <v>5978</v>
      </c>
      <c r="AY220" t="s">
        <v>16</v>
      </c>
      <c r="AZ220" t="s">
        <v>994</v>
      </c>
      <c r="BA220" t="s">
        <v>989</v>
      </c>
      <c r="BB220" t="s">
        <v>10457</v>
      </c>
      <c r="BC220" t="s">
        <v>4465</v>
      </c>
      <c r="BD220" t="s">
        <v>4501</v>
      </c>
      <c r="BE220" t="s">
        <v>4730</v>
      </c>
      <c r="BF220" t="s">
        <v>4496</v>
      </c>
      <c r="BG220" t="s">
        <v>189</v>
      </c>
      <c r="BH220" t="s">
        <v>189</v>
      </c>
      <c r="BI220" t="s">
        <v>189</v>
      </c>
      <c r="BJ220">
        <v>99.881</v>
      </c>
      <c r="BK220" t="s">
        <v>6282</v>
      </c>
      <c r="BL220" s="7">
        <v>44336</v>
      </c>
      <c r="BM220" s="7">
        <v>44520</v>
      </c>
      <c r="BN220" t="s">
        <v>6242</v>
      </c>
      <c r="BO220" t="s">
        <v>189</v>
      </c>
      <c r="BP220" t="s">
        <v>16</v>
      </c>
      <c r="BQ220" t="s">
        <v>189</v>
      </c>
      <c r="BR220" s="7">
        <v>46162</v>
      </c>
      <c r="BS220" t="s">
        <v>2414</v>
      </c>
      <c r="BT220" t="s">
        <v>4304</v>
      </c>
      <c r="BU220" t="s">
        <v>189</v>
      </c>
      <c r="BV220" t="s">
        <v>189</v>
      </c>
      <c r="BW220" t="s">
        <v>189</v>
      </c>
      <c r="BX220" t="s">
        <v>16</v>
      </c>
      <c r="BY220" t="s">
        <v>189</v>
      </c>
      <c r="BZ220" t="s">
        <v>8654</v>
      </c>
      <c r="CA220" t="s">
        <v>189</v>
      </c>
      <c r="CB220" t="s">
        <v>189</v>
      </c>
      <c r="CC220" t="s">
        <v>189</v>
      </c>
      <c r="CD220" t="s">
        <v>189</v>
      </c>
      <c r="CE220" t="s">
        <v>189</v>
      </c>
      <c r="CF220" t="s">
        <v>16</v>
      </c>
      <c r="CG220" t="s">
        <v>16</v>
      </c>
      <c r="CH220" t="s">
        <v>2737</v>
      </c>
      <c r="CI220">
        <v>2</v>
      </c>
      <c r="CJ220">
        <v>2</v>
      </c>
      <c r="CK220">
        <v>1</v>
      </c>
      <c r="CL220" t="s">
        <v>189</v>
      </c>
      <c r="CM220">
        <v>21049</v>
      </c>
      <c r="CN220" t="s">
        <v>16</v>
      </c>
      <c r="CO220" t="s">
        <v>990</v>
      </c>
      <c r="CP220" t="s">
        <v>16</v>
      </c>
      <c r="CQ220" t="s">
        <v>189</v>
      </c>
      <c r="CR220" t="s">
        <v>16</v>
      </c>
      <c r="CS220" s="7"/>
      <c r="CT220" s="7">
        <v>41403</v>
      </c>
      <c r="CU220" t="s">
        <v>34</v>
      </c>
      <c r="CV220" t="s">
        <v>6745</v>
      </c>
      <c r="CW220" t="s">
        <v>6307</v>
      </c>
      <c r="CX220" t="s">
        <v>189</v>
      </c>
      <c r="CY220" t="s">
        <v>6307</v>
      </c>
      <c r="CZ220" t="s">
        <v>189</v>
      </c>
      <c r="DA220">
        <v>2021</v>
      </c>
      <c r="DB220" s="139">
        <v>44328</v>
      </c>
      <c r="DC220">
        <v>5</v>
      </c>
      <c r="DD220">
        <v>20</v>
      </c>
      <c r="DE220" s="139">
        <v>44326</v>
      </c>
      <c r="DF220" t="s">
        <v>11895</v>
      </c>
      <c r="DG220" t="s">
        <v>11889</v>
      </c>
      <c r="DH220" t="s">
        <v>5981</v>
      </c>
      <c r="DI220" t="s">
        <v>9912</v>
      </c>
      <c r="DJ220" t="s">
        <v>6730</v>
      </c>
      <c r="DK220" t="s">
        <v>252</v>
      </c>
      <c r="DL220" t="s">
        <v>9800</v>
      </c>
      <c r="DM220" t="s">
        <v>993</v>
      </c>
      <c r="DN220" t="s">
        <v>16</v>
      </c>
      <c r="DO220" t="s">
        <v>2051</v>
      </c>
      <c r="DP220" t="s">
        <v>16</v>
      </c>
      <c r="DQ220" t="s">
        <v>8782</v>
      </c>
      <c r="DR220" t="s">
        <v>10524</v>
      </c>
      <c r="DS220" t="s">
        <v>8784</v>
      </c>
      <c r="DT220" t="s">
        <v>12013</v>
      </c>
      <c r="EC220" s="66"/>
    </row>
    <row r="221" spans="1:133" x14ac:dyDescent="0.25">
      <c r="A221">
        <v>250</v>
      </c>
      <c r="B221" s="7">
        <v>44328</v>
      </c>
      <c r="C221" t="s">
        <v>189</v>
      </c>
      <c r="D221" t="s">
        <v>9809</v>
      </c>
      <c r="E221" t="s">
        <v>4304</v>
      </c>
      <c r="F221" t="s">
        <v>181</v>
      </c>
      <c r="G221" t="s">
        <v>354</v>
      </c>
      <c r="H221" t="s">
        <v>1880</v>
      </c>
      <c r="I221">
        <v>1</v>
      </c>
      <c r="J221" t="s">
        <v>990</v>
      </c>
      <c r="K221" t="s">
        <v>327</v>
      </c>
      <c r="L221" t="s">
        <v>92</v>
      </c>
      <c r="M221">
        <v>3</v>
      </c>
      <c r="N221" t="s">
        <v>104</v>
      </c>
      <c r="O221" t="s">
        <v>864</v>
      </c>
      <c r="P221" t="s">
        <v>996</v>
      </c>
      <c r="Q221" t="s">
        <v>2021</v>
      </c>
      <c r="R221" t="s">
        <v>1893</v>
      </c>
      <c r="S221">
        <v>40</v>
      </c>
      <c r="T221" t="s">
        <v>32</v>
      </c>
      <c r="U221" t="s">
        <v>16</v>
      </c>
      <c r="V221" t="s">
        <v>6286</v>
      </c>
      <c r="W221" t="s">
        <v>189</v>
      </c>
      <c r="X221" t="s">
        <v>189</v>
      </c>
      <c r="Y221" t="s">
        <v>1925</v>
      </c>
      <c r="Z221" t="s">
        <v>16</v>
      </c>
      <c r="AA221" t="s">
        <v>16</v>
      </c>
      <c r="AB221" t="s">
        <v>16</v>
      </c>
      <c r="AC221" t="s">
        <v>6310</v>
      </c>
      <c r="AD221" t="s">
        <v>993</v>
      </c>
      <c r="AE221" t="s">
        <v>2008</v>
      </c>
      <c r="AF221" t="s">
        <v>1926</v>
      </c>
      <c r="AG221" t="s">
        <v>129</v>
      </c>
      <c r="AH221" t="s">
        <v>16</v>
      </c>
      <c r="AI221" t="s">
        <v>16</v>
      </c>
      <c r="AJ221" t="s">
        <v>16</v>
      </c>
      <c r="AK221" t="s">
        <v>16</v>
      </c>
      <c r="AL221">
        <v>11177</v>
      </c>
      <c r="AM221">
        <v>3.62</v>
      </c>
      <c r="AN221">
        <v>23.39</v>
      </c>
      <c r="AO221">
        <v>28.036999999999999</v>
      </c>
      <c r="AP221" t="s">
        <v>240</v>
      </c>
      <c r="AQ221" t="s">
        <v>6745</v>
      </c>
      <c r="AR221" t="s">
        <v>16</v>
      </c>
      <c r="AS221" t="s">
        <v>32</v>
      </c>
      <c r="AT221" t="s">
        <v>4840</v>
      </c>
      <c r="AU221" t="s">
        <v>6826</v>
      </c>
      <c r="AV221" t="s">
        <v>10431</v>
      </c>
      <c r="AW221" t="s">
        <v>11498</v>
      </c>
      <c r="AX221" t="s">
        <v>5978</v>
      </c>
      <c r="AY221" t="s">
        <v>16</v>
      </c>
      <c r="AZ221" t="s">
        <v>994</v>
      </c>
      <c r="BA221" t="s">
        <v>995</v>
      </c>
      <c r="BB221" t="s">
        <v>10457</v>
      </c>
      <c r="BC221" t="s">
        <v>4465</v>
      </c>
      <c r="BD221" t="s">
        <v>4743</v>
      </c>
      <c r="BE221" t="s">
        <v>4730</v>
      </c>
      <c r="BF221" t="s">
        <v>4496</v>
      </c>
      <c r="BG221" t="s">
        <v>9526</v>
      </c>
      <c r="BH221" t="s">
        <v>189</v>
      </c>
      <c r="BI221" t="s">
        <v>189</v>
      </c>
      <c r="BJ221">
        <v>99.786000000000001</v>
      </c>
      <c r="BK221" t="s">
        <v>1048</v>
      </c>
      <c r="BL221" s="7">
        <v>44336</v>
      </c>
      <c r="BM221" s="7">
        <v>44701</v>
      </c>
      <c r="BN221" t="s">
        <v>6242</v>
      </c>
      <c r="BO221" t="s">
        <v>189</v>
      </c>
      <c r="BP221" t="s">
        <v>16</v>
      </c>
      <c r="BQ221" t="s">
        <v>189</v>
      </c>
      <c r="BR221" s="7">
        <v>46162</v>
      </c>
      <c r="BS221" t="s">
        <v>2419</v>
      </c>
      <c r="BT221" t="s">
        <v>4304</v>
      </c>
      <c r="BU221" t="s">
        <v>189</v>
      </c>
      <c r="BV221" t="s">
        <v>189</v>
      </c>
      <c r="BW221" t="s">
        <v>189</v>
      </c>
      <c r="BX221" t="s">
        <v>16</v>
      </c>
      <c r="BY221" t="s">
        <v>189</v>
      </c>
      <c r="BZ221" t="s">
        <v>8781</v>
      </c>
      <c r="CA221" t="s">
        <v>189</v>
      </c>
      <c r="CB221" t="s">
        <v>189</v>
      </c>
      <c r="CC221" t="s">
        <v>189</v>
      </c>
      <c r="CD221" t="s">
        <v>189</v>
      </c>
      <c r="CE221" t="s">
        <v>189</v>
      </c>
      <c r="CF221" t="s">
        <v>16</v>
      </c>
      <c r="CG221" t="s">
        <v>16</v>
      </c>
      <c r="CH221" t="s">
        <v>2073</v>
      </c>
      <c r="CI221">
        <v>2</v>
      </c>
      <c r="CJ221">
        <v>2</v>
      </c>
      <c r="CK221">
        <v>1</v>
      </c>
      <c r="CL221" t="s">
        <v>189</v>
      </c>
      <c r="CM221">
        <v>21050</v>
      </c>
      <c r="CN221" t="s">
        <v>16</v>
      </c>
      <c r="CO221" t="s">
        <v>990</v>
      </c>
      <c r="CP221" t="s">
        <v>16</v>
      </c>
      <c r="CQ221" t="s">
        <v>189</v>
      </c>
      <c r="CR221" t="s">
        <v>16</v>
      </c>
      <c r="CS221" s="7"/>
      <c r="CT221" s="7">
        <v>41403</v>
      </c>
      <c r="CU221" t="s">
        <v>34</v>
      </c>
      <c r="CV221" t="s">
        <v>6745</v>
      </c>
      <c r="CW221" t="s">
        <v>6307</v>
      </c>
      <c r="CX221" t="s">
        <v>189</v>
      </c>
      <c r="CY221" t="s">
        <v>6307</v>
      </c>
      <c r="CZ221" t="s">
        <v>189</v>
      </c>
      <c r="DA221">
        <v>2021</v>
      </c>
      <c r="DB221" s="139">
        <v>44328</v>
      </c>
      <c r="DC221">
        <v>5</v>
      </c>
      <c r="DD221">
        <v>20</v>
      </c>
      <c r="DE221" s="139">
        <v>44326</v>
      </c>
      <c r="DF221" t="s">
        <v>11895</v>
      </c>
      <c r="DG221" t="s">
        <v>11889</v>
      </c>
      <c r="DH221" t="s">
        <v>5981</v>
      </c>
      <c r="DI221" t="s">
        <v>9912</v>
      </c>
      <c r="DJ221" t="s">
        <v>6730</v>
      </c>
      <c r="DK221" t="s">
        <v>252</v>
      </c>
      <c r="DL221" t="s">
        <v>9800</v>
      </c>
      <c r="DM221" t="s">
        <v>993</v>
      </c>
      <c r="DN221" t="s">
        <v>16</v>
      </c>
      <c r="DO221" t="s">
        <v>6814</v>
      </c>
      <c r="DP221" t="s">
        <v>16</v>
      </c>
      <c r="DQ221" t="s">
        <v>8782</v>
      </c>
      <c r="DR221" t="s">
        <v>10524</v>
      </c>
      <c r="DS221" t="s">
        <v>8783</v>
      </c>
      <c r="DT221" t="s">
        <v>12014</v>
      </c>
      <c r="EC221" s="66"/>
    </row>
    <row r="222" spans="1:133" x14ac:dyDescent="0.25">
      <c r="A222">
        <v>249</v>
      </c>
      <c r="B222" s="7">
        <v>44327</v>
      </c>
      <c r="C222" t="s">
        <v>189</v>
      </c>
      <c r="D222" t="s">
        <v>189</v>
      </c>
      <c r="E222" t="s">
        <v>4306</v>
      </c>
      <c r="F222" t="s">
        <v>199</v>
      </c>
      <c r="G222" t="s">
        <v>354</v>
      </c>
      <c r="H222" t="s">
        <v>1881</v>
      </c>
      <c r="I222">
        <v>4</v>
      </c>
      <c r="J222" t="s">
        <v>832</v>
      </c>
      <c r="K222" t="s">
        <v>1999</v>
      </c>
      <c r="L222" t="s">
        <v>100</v>
      </c>
      <c r="M222">
        <v>3</v>
      </c>
      <c r="N222" t="s">
        <v>13</v>
      </c>
      <c r="O222" t="s">
        <v>826</v>
      </c>
      <c r="P222" t="s">
        <v>1002</v>
      </c>
      <c r="Q222" t="s">
        <v>826</v>
      </c>
      <c r="R222" t="s">
        <v>16</v>
      </c>
      <c r="S222">
        <v>35</v>
      </c>
      <c r="T222" t="s">
        <v>532</v>
      </c>
      <c r="U222" t="s">
        <v>16</v>
      </c>
      <c r="V222" t="s">
        <v>6283</v>
      </c>
      <c r="W222" t="s">
        <v>189</v>
      </c>
      <c r="X222" t="s">
        <v>189</v>
      </c>
      <c r="Y222" t="s">
        <v>1925</v>
      </c>
      <c r="Z222" t="s">
        <v>16</v>
      </c>
      <c r="AA222" t="s">
        <v>16</v>
      </c>
      <c r="AB222" t="s">
        <v>16</v>
      </c>
      <c r="AC222" t="s">
        <v>6310</v>
      </c>
      <c r="AD222" t="s">
        <v>833</v>
      </c>
      <c r="AE222" t="s">
        <v>2001</v>
      </c>
      <c r="AF222" t="s">
        <v>1926</v>
      </c>
      <c r="AG222" t="s">
        <v>67</v>
      </c>
      <c r="AH222" t="s">
        <v>186</v>
      </c>
      <c r="AI222" t="s">
        <v>16</v>
      </c>
      <c r="AJ222" t="s">
        <v>16</v>
      </c>
      <c r="AK222" t="s">
        <v>16</v>
      </c>
      <c r="AL222">
        <v>390000</v>
      </c>
      <c r="AM222">
        <v>3</v>
      </c>
      <c r="AN222">
        <v>19.29</v>
      </c>
      <c r="AO222">
        <v>23.256</v>
      </c>
      <c r="AP222" t="s">
        <v>301</v>
      </c>
      <c r="AQ222" t="s">
        <v>1937</v>
      </c>
      <c r="AR222" t="s">
        <v>16</v>
      </c>
      <c r="AS222" t="s">
        <v>10276</v>
      </c>
      <c r="AT222" t="s">
        <v>9978</v>
      </c>
      <c r="AU222" t="s">
        <v>6824</v>
      </c>
      <c r="AV222" t="s">
        <v>10431</v>
      </c>
      <c r="AW222" t="s">
        <v>11498</v>
      </c>
      <c r="AX222" t="s">
        <v>5978</v>
      </c>
      <c r="AY222" t="s">
        <v>16</v>
      </c>
      <c r="AZ222" t="s">
        <v>834</v>
      </c>
      <c r="BA222" t="s">
        <v>1001</v>
      </c>
      <c r="BB222" t="s">
        <v>10457</v>
      </c>
      <c r="BC222" t="s">
        <v>4465</v>
      </c>
      <c r="BD222" t="s">
        <v>4501</v>
      </c>
      <c r="BE222" t="s">
        <v>4727</v>
      </c>
      <c r="BF222" t="s">
        <v>4497</v>
      </c>
      <c r="BG222" t="s">
        <v>9527</v>
      </c>
      <c r="BH222" t="s">
        <v>189</v>
      </c>
      <c r="BI222" t="s">
        <v>189</v>
      </c>
      <c r="BJ222">
        <v>100</v>
      </c>
      <c r="BK222" t="s">
        <v>6283</v>
      </c>
      <c r="BL222" s="7">
        <v>44334</v>
      </c>
      <c r="BM222" s="7">
        <v>44518</v>
      </c>
      <c r="BN222" t="s">
        <v>6254</v>
      </c>
      <c r="BO222" t="s">
        <v>189</v>
      </c>
      <c r="BP222" t="s">
        <v>6242</v>
      </c>
      <c r="BQ222" t="s">
        <v>189</v>
      </c>
      <c r="BR222" s="7">
        <v>45430</v>
      </c>
      <c r="BS222" t="s">
        <v>2414</v>
      </c>
      <c r="BT222" t="s">
        <v>4306</v>
      </c>
      <c r="BU222" t="s">
        <v>189</v>
      </c>
      <c r="BV222" t="s">
        <v>189</v>
      </c>
      <c r="BW222" t="s">
        <v>189</v>
      </c>
      <c r="BX222" t="s">
        <v>16</v>
      </c>
      <c r="BY222" t="s">
        <v>189</v>
      </c>
      <c r="BZ222" t="s">
        <v>8785</v>
      </c>
      <c r="CA222" t="s">
        <v>189</v>
      </c>
      <c r="CB222" t="s">
        <v>189</v>
      </c>
      <c r="CC222" t="s">
        <v>189</v>
      </c>
      <c r="CD222" t="s">
        <v>189</v>
      </c>
      <c r="CE222" t="s">
        <v>189</v>
      </c>
      <c r="CF222" t="s">
        <v>16</v>
      </c>
      <c r="CG222" t="s">
        <v>16</v>
      </c>
      <c r="CH222" t="s">
        <v>2091</v>
      </c>
      <c r="CI222">
        <v>1</v>
      </c>
      <c r="CJ222">
        <v>1</v>
      </c>
      <c r="CK222">
        <v>1</v>
      </c>
      <c r="CL222" t="s">
        <v>189</v>
      </c>
      <c r="CM222">
        <v>21047</v>
      </c>
      <c r="CN222" t="s">
        <v>16</v>
      </c>
      <c r="CO222" t="s">
        <v>832</v>
      </c>
      <c r="CP222" t="s">
        <v>16</v>
      </c>
      <c r="CQ222" t="s">
        <v>189</v>
      </c>
      <c r="CR222" t="s">
        <v>16</v>
      </c>
      <c r="CS222" s="7"/>
      <c r="CT222" s="7">
        <v>38658</v>
      </c>
      <c r="CU222" t="s">
        <v>60</v>
      </c>
      <c r="CV222" t="s">
        <v>6745</v>
      </c>
      <c r="CW222" t="s">
        <v>6307</v>
      </c>
      <c r="CX222" t="s">
        <v>189</v>
      </c>
      <c r="CY222" t="s">
        <v>6307</v>
      </c>
      <c r="CZ222" t="s">
        <v>189</v>
      </c>
      <c r="DA222">
        <v>2021</v>
      </c>
      <c r="DB222" s="139">
        <v>44327</v>
      </c>
      <c r="DC222">
        <v>5</v>
      </c>
      <c r="DD222">
        <v>20</v>
      </c>
      <c r="DE222" s="139">
        <v>44326</v>
      </c>
      <c r="DF222" t="s">
        <v>11895</v>
      </c>
      <c r="DG222" t="s">
        <v>11889</v>
      </c>
      <c r="DH222" t="s">
        <v>5981</v>
      </c>
      <c r="DI222" t="s">
        <v>9874</v>
      </c>
      <c r="DJ222" t="s">
        <v>6730</v>
      </c>
      <c r="DK222" t="s">
        <v>241</v>
      </c>
      <c r="DL222" t="s">
        <v>16</v>
      </c>
      <c r="DM222" t="s">
        <v>4260</v>
      </c>
      <c r="DN222" t="s">
        <v>16</v>
      </c>
      <c r="DO222" t="s">
        <v>2051</v>
      </c>
      <c r="DP222" t="s">
        <v>16</v>
      </c>
      <c r="DQ222" t="s">
        <v>8786</v>
      </c>
      <c r="DR222" t="s">
        <v>10525</v>
      </c>
      <c r="DS222" t="s">
        <v>8787</v>
      </c>
      <c r="DT222" t="s">
        <v>12015</v>
      </c>
      <c r="EC222" s="66"/>
    </row>
    <row r="223" spans="1:133" x14ac:dyDescent="0.25">
      <c r="A223">
        <v>248</v>
      </c>
      <c r="B223" s="7">
        <v>44327</v>
      </c>
      <c r="C223" t="s">
        <v>189</v>
      </c>
      <c r="D223" t="s">
        <v>189</v>
      </c>
      <c r="E223" t="s">
        <v>4305</v>
      </c>
      <c r="F223" t="s">
        <v>199</v>
      </c>
      <c r="G223" t="s">
        <v>354</v>
      </c>
      <c r="H223" t="s">
        <v>1881</v>
      </c>
      <c r="I223">
        <v>3</v>
      </c>
      <c r="J223" t="s">
        <v>825</v>
      </c>
      <c r="K223" t="s">
        <v>2023</v>
      </c>
      <c r="L223" t="s">
        <v>100</v>
      </c>
      <c r="M223">
        <v>1.3</v>
      </c>
      <c r="N223" t="s">
        <v>1998</v>
      </c>
      <c r="O223" t="s">
        <v>999</v>
      </c>
      <c r="P223" t="s">
        <v>1000</v>
      </c>
      <c r="Q223" t="s">
        <v>701</v>
      </c>
      <c r="R223" t="s">
        <v>16</v>
      </c>
      <c r="S223">
        <v>25</v>
      </c>
      <c r="T223" t="s">
        <v>532</v>
      </c>
      <c r="U223" t="s">
        <v>16</v>
      </c>
      <c r="V223" t="s">
        <v>6282</v>
      </c>
      <c r="W223" t="s">
        <v>189</v>
      </c>
      <c r="X223" t="s">
        <v>189</v>
      </c>
      <c r="Y223" t="s">
        <v>1925</v>
      </c>
      <c r="Z223" t="s">
        <v>16</v>
      </c>
      <c r="AA223" t="s">
        <v>16</v>
      </c>
      <c r="AB223" t="s">
        <v>16</v>
      </c>
      <c r="AC223" t="s">
        <v>6310</v>
      </c>
      <c r="AD223" t="s">
        <v>827</v>
      </c>
      <c r="AE223" t="s">
        <v>2000</v>
      </c>
      <c r="AF223" t="s">
        <v>16</v>
      </c>
      <c r="AG223" t="s">
        <v>18</v>
      </c>
      <c r="AH223" t="s">
        <v>365</v>
      </c>
      <c r="AI223" t="s">
        <v>16</v>
      </c>
      <c r="AJ223" t="s">
        <v>16</v>
      </c>
      <c r="AK223" t="s">
        <v>16</v>
      </c>
      <c r="AL223">
        <v>168750</v>
      </c>
      <c r="AM223">
        <v>1.3</v>
      </c>
      <c r="AN223">
        <v>8.36</v>
      </c>
      <c r="AO223">
        <v>10.077999999999999</v>
      </c>
      <c r="AP223" t="s">
        <v>301</v>
      </c>
      <c r="AQ223" t="s">
        <v>1937</v>
      </c>
      <c r="AR223" t="s">
        <v>16</v>
      </c>
      <c r="AS223" t="s">
        <v>10276</v>
      </c>
      <c r="AT223" t="s">
        <v>9978</v>
      </c>
      <c r="AU223" t="s">
        <v>9873</v>
      </c>
      <c r="AV223" t="s">
        <v>10431</v>
      </c>
      <c r="AW223" t="s">
        <v>11498</v>
      </c>
      <c r="AX223" t="s">
        <v>5978</v>
      </c>
      <c r="AY223" t="s">
        <v>16</v>
      </c>
      <c r="AZ223" t="s">
        <v>828</v>
      </c>
      <c r="BA223" t="s">
        <v>998</v>
      </c>
      <c r="BB223" t="s">
        <v>10457</v>
      </c>
      <c r="BC223" t="s">
        <v>4465</v>
      </c>
      <c r="BD223" t="s">
        <v>4716</v>
      </c>
      <c r="BE223" t="s">
        <v>4737</v>
      </c>
      <c r="BF223" t="s">
        <v>4497</v>
      </c>
      <c r="BG223" t="s">
        <v>9528</v>
      </c>
      <c r="BH223" t="s">
        <v>189</v>
      </c>
      <c r="BI223" t="s">
        <v>189</v>
      </c>
      <c r="BJ223"/>
      <c r="BK223" t="s">
        <v>6282</v>
      </c>
      <c r="BL223" s="7"/>
      <c r="BM223" s="7"/>
      <c r="BN223" t="s">
        <v>6246</v>
      </c>
      <c r="BO223" t="s">
        <v>189</v>
      </c>
      <c r="BP223" t="s">
        <v>6242</v>
      </c>
      <c r="BQ223" t="s">
        <v>189</v>
      </c>
      <c r="BR223" s="7">
        <v>45339</v>
      </c>
      <c r="BS223" t="s">
        <v>16</v>
      </c>
      <c r="BT223" t="s">
        <v>4305</v>
      </c>
      <c r="BU223" t="s">
        <v>189</v>
      </c>
      <c r="BV223" t="s">
        <v>189</v>
      </c>
      <c r="BW223" t="s">
        <v>189</v>
      </c>
      <c r="BX223" t="s">
        <v>16</v>
      </c>
      <c r="BY223" t="s">
        <v>189</v>
      </c>
      <c r="BZ223" t="s">
        <v>189</v>
      </c>
      <c r="CA223" t="s">
        <v>189</v>
      </c>
      <c r="CB223" t="s">
        <v>189</v>
      </c>
      <c r="CC223" t="s">
        <v>189</v>
      </c>
      <c r="CD223" t="s">
        <v>189</v>
      </c>
      <c r="CE223" t="s">
        <v>189</v>
      </c>
      <c r="CF223" t="s">
        <v>16</v>
      </c>
      <c r="CG223" t="s">
        <v>16</v>
      </c>
      <c r="CH223" t="s">
        <v>4866</v>
      </c>
      <c r="CI223">
        <v>1</v>
      </c>
      <c r="CJ223">
        <v>1</v>
      </c>
      <c r="CK223">
        <v>1</v>
      </c>
      <c r="CL223" t="s">
        <v>189</v>
      </c>
      <c r="CM223">
        <v>21046</v>
      </c>
      <c r="CN223" t="s">
        <v>16</v>
      </c>
      <c r="CO223" t="s">
        <v>825</v>
      </c>
      <c r="CP223" t="s">
        <v>16</v>
      </c>
      <c r="CQ223" t="s">
        <v>189</v>
      </c>
      <c r="CR223" t="s">
        <v>16</v>
      </c>
      <c r="CS223" s="7">
        <v>44683</v>
      </c>
      <c r="CT223" s="7">
        <v>42622</v>
      </c>
      <c r="CU223" t="s">
        <v>60</v>
      </c>
      <c r="CV223" t="s">
        <v>16</v>
      </c>
      <c r="CW223" t="s">
        <v>6307</v>
      </c>
      <c r="CX223" t="s">
        <v>189</v>
      </c>
      <c r="CY223" t="s">
        <v>6307</v>
      </c>
      <c r="CZ223" t="s">
        <v>6307</v>
      </c>
      <c r="DA223">
        <v>2021</v>
      </c>
      <c r="DB223" s="139">
        <v>44327</v>
      </c>
      <c r="DC223">
        <v>5</v>
      </c>
      <c r="DD223">
        <v>20</v>
      </c>
      <c r="DE223" s="139">
        <v>44326</v>
      </c>
      <c r="DF223" t="s">
        <v>11895</v>
      </c>
      <c r="DG223" t="s">
        <v>11889</v>
      </c>
      <c r="DH223" t="s">
        <v>5981</v>
      </c>
      <c r="DI223" t="s">
        <v>9874</v>
      </c>
      <c r="DJ223" t="s">
        <v>6730</v>
      </c>
      <c r="DK223" t="s">
        <v>241</v>
      </c>
      <c r="DL223" t="s">
        <v>16</v>
      </c>
      <c r="DM223" t="s">
        <v>4260</v>
      </c>
      <c r="DN223" t="s">
        <v>16</v>
      </c>
      <c r="DO223" t="s">
        <v>2051</v>
      </c>
      <c r="DP223" t="s">
        <v>16</v>
      </c>
      <c r="DQ223" t="s">
        <v>8788</v>
      </c>
      <c r="DR223" t="s">
        <v>10525</v>
      </c>
      <c r="DS223" t="s">
        <v>8789</v>
      </c>
      <c r="DT223" t="s">
        <v>12016</v>
      </c>
      <c r="EC223" s="66"/>
    </row>
    <row r="224" spans="1:133" x14ac:dyDescent="0.25">
      <c r="A224">
        <v>247</v>
      </c>
      <c r="B224" s="7">
        <v>44327</v>
      </c>
      <c r="C224" t="s">
        <v>9887</v>
      </c>
      <c r="D224" t="s">
        <v>189</v>
      </c>
      <c r="E224" t="s">
        <v>4150</v>
      </c>
      <c r="F224" t="s">
        <v>181</v>
      </c>
      <c r="G224" t="s">
        <v>354</v>
      </c>
      <c r="H224" t="s">
        <v>1881</v>
      </c>
      <c r="I224">
        <v>1</v>
      </c>
      <c r="J224" t="s">
        <v>533</v>
      </c>
      <c r="K224" t="s">
        <v>531</v>
      </c>
      <c r="L224" t="s">
        <v>100</v>
      </c>
      <c r="M224">
        <v>2</v>
      </c>
      <c r="N224" t="s">
        <v>104</v>
      </c>
      <c r="O224" t="s">
        <v>110</v>
      </c>
      <c r="P224" t="s">
        <v>997</v>
      </c>
      <c r="Q224" t="s">
        <v>2022</v>
      </c>
      <c r="R224" t="s">
        <v>16</v>
      </c>
      <c r="S224">
        <v>25</v>
      </c>
      <c r="T224" t="s">
        <v>532</v>
      </c>
      <c r="U224" t="s">
        <v>4345</v>
      </c>
      <c r="V224" t="s">
        <v>6283</v>
      </c>
      <c r="W224" t="s">
        <v>189</v>
      </c>
      <c r="X224" t="s">
        <v>189</v>
      </c>
      <c r="Y224" t="s">
        <v>1925</v>
      </c>
      <c r="Z224" t="s">
        <v>16</v>
      </c>
      <c r="AA224" t="s">
        <v>16</v>
      </c>
      <c r="AB224" t="s">
        <v>16</v>
      </c>
      <c r="AC224" t="s">
        <v>6310</v>
      </c>
      <c r="AD224" t="s">
        <v>534</v>
      </c>
      <c r="AE224" t="s">
        <v>531</v>
      </c>
      <c r="AF224" t="s">
        <v>16</v>
      </c>
      <c r="AG224" t="s">
        <v>67</v>
      </c>
      <c r="AH224" t="s">
        <v>485</v>
      </c>
      <c r="AI224" t="s">
        <v>16</v>
      </c>
      <c r="AJ224" t="s">
        <v>16</v>
      </c>
      <c r="AK224" t="s">
        <v>16</v>
      </c>
      <c r="AL224">
        <v>62000</v>
      </c>
      <c r="AM224">
        <v>2</v>
      </c>
      <c r="AN224">
        <v>12.86</v>
      </c>
      <c r="AO224">
        <v>15.504</v>
      </c>
      <c r="AP224" t="s">
        <v>301</v>
      </c>
      <c r="AQ224" t="s">
        <v>6745</v>
      </c>
      <c r="AR224" t="s">
        <v>16</v>
      </c>
      <c r="AS224" t="s">
        <v>10276</v>
      </c>
      <c r="AT224" t="s">
        <v>9978</v>
      </c>
      <c r="AU224" t="s">
        <v>9873</v>
      </c>
      <c r="AV224" t="s">
        <v>10431</v>
      </c>
      <c r="AW224" t="s">
        <v>11498</v>
      </c>
      <c r="AX224" t="s">
        <v>5978</v>
      </c>
      <c r="AY224" t="s">
        <v>16</v>
      </c>
      <c r="AZ224" t="s">
        <v>535</v>
      </c>
      <c r="BA224" t="s">
        <v>529</v>
      </c>
      <c r="BB224" t="s">
        <v>10457</v>
      </c>
      <c r="BC224" t="s">
        <v>4345</v>
      </c>
      <c r="BD224" t="s">
        <v>4504</v>
      </c>
      <c r="BE224" t="s">
        <v>4730</v>
      </c>
      <c r="BF224" t="s">
        <v>4496</v>
      </c>
      <c r="BG224" t="s">
        <v>9529</v>
      </c>
      <c r="BH224" t="s">
        <v>189</v>
      </c>
      <c r="BI224" t="s">
        <v>189</v>
      </c>
      <c r="BJ224">
        <v>98.8</v>
      </c>
      <c r="BK224" t="s">
        <v>6283</v>
      </c>
      <c r="BL224" s="7">
        <v>44334</v>
      </c>
      <c r="BM224" s="7">
        <v>44518</v>
      </c>
      <c r="BN224" t="s">
        <v>6254</v>
      </c>
      <c r="BO224" t="s">
        <v>189</v>
      </c>
      <c r="BP224" t="s">
        <v>6242</v>
      </c>
      <c r="BQ224" t="s">
        <v>189</v>
      </c>
      <c r="BR224" s="7">
        <v>46160</v>
      </c>
      <c r="BS224" t="s">
        <v>2414</v>
      </c>
      <c r="BT224" t="s">
        <v>4150</v>
      </c>
      <c r="BU224" t="s">
        <v>189</v>
      </c>
      <c r="BV224" t="s">
        <v>189</v>
      </c>
      <c r="BW224" t="s">
        <v>189</v>
      </c>
      <c r="BX224" t="s">
        <v>16</v>
      </c>
      <c r="BY224" t="s">
        <v>189</v>
      </c>
      <c r="BZ224" t="s">
        <v>189</v>
      </c>
      <c r="CA224" t="s">
        <v>189</v>
      </c>
      <c r="CB224" t="s">
        <v>189</v>
      </c>
      <c r="CC224" t="s">
        <v>189</v>
      </c>
      <c r="CD224" t="s">
        <v>189</v>
      </c>
      <c r="CE224" t="s">
        <v>189</v>
      </c>
      <c r="CF224" t="s">
        <v>16</v>
      </c>
      <c r="CG224" t="s">
        <v>16</v>
      </c>
      <c r="CH224" t="s">
        <v>2074</v>
      </c>
      <c r="CI224">
        <v>1</v>
      </c>
      <c r="CJ224">
        <v>1</v>
      </c>
      <c r="CK224">
        <v>1</v>
      </c>
      <c r="CL224" t="s">
        <v>189</v>
      </c>
      <c r="CM224">
        <v>21048</v>
      </c>
      <c r="CN224" t="s">
        <v>16</v>
      </c>
      <c r="CO224" t="s">
        <v>533</v>
      </c>
      <c r="CP224" t="s">
        <v>16</v>
      </c>
      <c r="CQ224" t="s">
        <v>189</v>
      </c>
      <c r="CR224" t="s">
        <v>16</v>
      </c>
      <c r="CS224" s="7"/>
      <c r="CT224" s="7">
        <v>38890</v>
      </c>
      <c r="CU224" t="s">
        <v>34</v>
      </c>
      <c r="CV224" t="s">
        <v>6745</v>
      </c>
      <c r="CW224" t="s">
        <v>6307</v>
      </c>
      <c r="CX224" t="s">
        <v>189</v>
      </c>
      <c r="CY224" t="s">
        <v>6307</v>
      </c>
      <c r="CZ224" t="s">
        <v>189</v>
      </c>
      <c r="DA224">
        <v>2021</v>
      </c>
      <c r="DB224" s="139">
        <v>44327</v>
      </c>
      <c r="DC224">
        <v>5</v>
      </c>
      <c r="DD224">
        <v>20</v>
      </c>
      <c r="DE224" s="139">
        <v>44326</v>
      </c>
      <c r="DF224" t="s">
        <v>11895</v>
      </c>
      <c r="DG224" t="s">
        <v>11889</v>
      </c>
      <c r="DH224" t="s">
        <v>5981</v>
      </c>
      <c r="DI224" t="s">
        <v>9912</v>
      </c>
      <c r="DJ224" t="s">
        <v>6730</v>
      </c>
      <c r="DK224" t="s">
        <v>241</v>
      </c>
      <c r="DL224" t="s">
        <v>16</v>
      </c>
      <c r="DM224" t="s">
        <v>4149</v>
      </c>
      <c r="DN224" t="s">
        <v>16</v>
      </c>
      <c r="DO224" t="s">
        <v>2051</v>
      </c>
      <c r="DP224" t="s">
        <v>9887</v>
      </c>
      <c r="DQ224" t="s">
        <v>8790</v>
      </c>
      <c r="DR224" t="s">
        <v>10525</v>
      </c>
      <c r="DS224" t="s">
        <v>8791</v>
      </c>
      <c r="DT224" t="s">
        <v>12017</v>
      </c>
      <c r="EC224" s="66"/>
    </row>
    <row r="225" spans="1:133" x14ac:dyDescent="0.25">
      <c r="A225">
        <v>246</v>
      </c>
      <c r="B225" s="7">
        <v>44326</v>
      </c>
      <c r="C225" t="s">
        <v>189</v>
      </c>
      <c r="D225" t="s">
        <v>189</v>
      </c>
      <c r="E225" t="s">
        <v>4308</v>
      </c>
      <c r="F225" t="s">
        <v>181</v>
      </c>
      <c r="G225" t="s">
        <v>354</v>
      </c>
      <c r="H225" t="s">
        <v>1881</v>
      </c>
      <c r="I225">
        <v>3</v>
      </c>
      <c r="J225" t="s">
        <v>746</v>
      </c>
      <c r="K225" t="s">
        <v>11</v>
      </c>
      <c r="L225" t="s">
        <v>100</v>
      </c>
      <c r="M225">
        <v>3</v>
      </c>
      <c r="N225" t="s">
        <v>104</v>
      </c>
      <c r="O225" t="s">
        <v>63</v>
      </c>
      <c r="P225" t="s">
        <v>122</v>
      </c>
      <c r="Q225" t="s">
        <v>2027</v>
      </c>
      <c r="R225" t="s">
        <v>16</v>
      </c>
      <c r="S225">
        <v>35</v>
      </c>
      <c r="T225" t="s">
        <v>532</v>
      </c>
      <c r="U225" t="s">
        <v>16</v>
      </c>
      <c r="V225" t="s">
        <v>6283</v>
      </c>
      <c r="W225" t="s">
        <v>189</v>
      </c>
      <c r="X225" t="s">
        <v>189</v>
      </c>
      <c r="Y225" t="s">
        <v>1925</v>
      </c>
      <c r="Z225" t="s">
        <v>16</v>
      </c>
      <c r="AA225" t="s">
        <v>16</v>
      </c>
      <c r="AB225" t="s">
        <v>16</v>
      </c>
      <c r="AC225" t="s">
        <v>6310</v>
      </c>
      <c r="AD225" t="s">
        <v>748</v>
      </c>
      <c r="AE225" t="s">
        <v>1989</v>
      </c>
      <c r="AF225" t="s">
        <v>1926</v>
      </c>
      <c r="AG225" t="s">
        <v>67</v>
      </c>
      <c r="AH225" t="s">
        <v>186</v>
      </c>
      <c r="AI225" t="s">
        <v>16</v>
      </c>
      <c r="AJ225" t="s">
        <v>16</v>
      </c>
      <c r="AK225" t="s">
        <v>16</v>
      </c>
      <c r="AL225">
        <v>137500</v>
      </c>
      <c r="AM225">
        <v>3</v>
      </c>
      <c r="AN225">
        <v>19.25</v>
      </c>
      <c r="AO225">
        <v>23.256</v>
      </c>
      <c r="AP225" t="s">
        <v>301</v>
      </c>
      <c r="AQ225" t="s">
        <v>1937</v>
      </c>
      <c r="AR225" t="s">
        <v>16</v>
      </c>
      <c r="AS225" t="s">
        <v>10276</v>
      </c>
      <c r="AT225" t="s">
        <v>9802</v>
      </c>
      <c r="AU225" t="s">
        <v>6824</v>
      </c>
      <c r="AV225" t="s">
        <v>10431</v>
      </c>
      <c r="AW225" t="s">
        <v>11498</v>
      </c>
      <c r="AX225" t="s">
        <v>5978</v>
      </c>
      <c r="AY225" t="s">
        <v>16</v>
      </c>
      <c r="AZ225" t="s">
        <v>749</v>
      </c>
      <c r="BA225" t="s">
        <v>938</v>
      </c>
      <c r="BB225" t="s">
        <v>10457</v>
      </c>
      <c r="BC225" t="s">
        <v>4465</v>
      </c>
      <c r="BD225" t="s">
        <v>4501</v>
      </c>
      <c r="BE225" t="s">
        <v>4730</v>
      </c>
      <c r="BF225" t="s">
        <v>4496</v>
      </c>
      <c r="BG225" t="s">
        <v>9530</v>
      </c>
      <c r="BH225" t="s">
        <v>189</v>
      </c>
      <c r="BI225" t="s">
        <v>189</v>
      </c>
      <c r="BJ225">
        <v>99.462000000000003</v>
      </c>
      <c r="BK225" t="s">
        <v>6283</v>
      </c>
      <c r="BL225" s="7">
        <v>44333</v>
      </c>
      <c r="BM225" s="7">
        <v>44517</v>
      </c>
      <c r="BN225" t="s">
        <v>6246</v>
      </c>
      <c r="BO225" t="s">
        <v>189</v>
      </c>
      <c r="BP225" t="s">
        <v>6242</v>
      </c>
      <c r="BQ225" t="s">
        <v>189</v>
      </c>
      <c r="BR225" s="7">
        <v>46159</v>
      </c>
      <c r="BS225" t="s">
        <v>2414</v>
      </c>
      <c r="BT225" t="s">
        <v>4308</v>
      </c>
      <c r="BU225" t="s">
        <v>189</v>
      </c>
      <c r="BV225" t="s">
        <v>189</v>
      </c>
      <c r="BW225" t="s">
        <v>189</v>
      </c>
      <c r="BX225" t="s">
        <v>16</v>
      </c>
      <c r="BY225" t="s">
        <v>189</v>
      </c>
      <c r="BZ225" t="s">
        <v>8792</v>
      </c>
      <c r="CA225" t="s">
        <v>189</v>
      </c>
      <c r="CB225" t="s">
        <v>189</v>
      </c>
      <c r="CC225" t="s">
        <v>189</v>
      </c>
      <c r="CD225" t="s">
        <v>189</v>
      </c>
      <c r="CE225" t="s">
        <v>189</v>
      </c>
      <c r="CF225" t="s">
        <v>16</v>
      </c>
      <c r="CG225" t="s">
        <v>16</v>
      </c>
      <c r="CH225" t="s">
        <v>2075</v>
      </c>
      <c r="CI225">
        <v>1</v>
      </c>
      <c r="CJ225">
        <v>1</v>
      </c>
      <c r="CK225">
        <v>1</v>
      </c>
      <c r="CL225" t="s">
        <v>189</v>
      </c>
      <c r="CM225">
        <v>21043</v>
      </c>
      <c r="CN225" t="s">
        <v>16</v>
      </c>
      <c r="CO225" t="s">
        <v>746</v>
      </c>
      <c r="CP225" t="s">
        <v>16</v>
      </c>
      <c r="CQ225" t="s">
        <v>189</v>
      </c>
      <c r="CR225" t="s">
        <v>16</v>
      </c>
      <c r="CS225" s="7"/>
      <c r="CT225" s="7">
        <v>38975</v>
      </c>
      <c r="CU225" t="s">
        <v>60</v>
      </c>
      <c r="CV225" t="s">
        <v>6745</v>
      </c>
      <c r="CW225" t="s">
        <v>6307</v>
      </c>
      <c r="CX225" t="s">
        <v>189</v>
      </c>
      <c r="CY225" t="s">
        <v>6307</v>
      </c>
      <c r="CZ225" t="s">
        <v>189</v>
      </c>
      <c r="DA225">
        <v>2021</v>
      </c>
      <c r="DB225" s="139">
        <v>44326</v>
      </c>
      <c r="DC225">
        <v>5</v>
      </c>
      <c r="DD225">
        <v>20</v>
      </c>
      <c r="DE225" s="139">
        <v>44326</v>
      </c>
      <c r="DF225" t="s">
        <v>11895</v>
      </c>
      <c r="DG225" t="s">
        <v>11889</v>
      </c>
      <c r="DH225" t="s">
        <v>5981</v>
      </c>
      <c r="DI225" t="s">
        <v>9912</v>
      </c>
      <c r="DJ225" t="s">
        <v>6730</v>
      </c>
      <c r="DK225" t="s">
        <v>241</v>
      </c>
      <c r="DL225" t="s">
        <v>16</v>
      </c>
      <c r="DM225" t="s">
        <v>4260</v>
      </c>
      <c r="DN225" t="s">
        <v>16</v>
      </c>
      <c r="DO225" t="s">
        <v>2051</v>
      </c>
      <c r="DP225" t="s">
        <v>16</v>
      </c>
      <c r="DQ225" t="s">
        <v>8793</v>
      </c>
      <c r="DR225" t="s">
        <v>10526</v>
      </c>
      <c r="DS225" t="s">
        <v>8794</v>
      </c>
      <c r="DT225" t="s">
        <v>12018</v>
      </c>
      <c r="EC225" s="66"/>
    </row>
    <row r="226" spans="1:133" x14ac:dyDescent="0.25">
      <c r="A226">
        <v>245</v>
      </c>
      <c r="B226" s="7">
        <v>44326</v>
      </c>
      <c r="C226" t="s">
        <v>9887</v>
      </c>
      <c r="D226" t="s">
        <v>189</v>
      </c>
      <c r="E226" t="s">
        <v>4307</v>
      </c>
      <c r="F226" t="s">
        <v>181</v>
      </c>
      <c r="G226" t="s">
        <v>354</v>
      </c>
      <c r="H226" t="s">
        <v>1881</v>
      </c>
      <c r="I226">
        <v>2</v>
      </c>
      <c r="J226" t="s">
        <v>1011</v>
      </c>
      <c r="K226" t="s">
        <v>2025</v>
      </c>
      <c r="L226" t="s">
        <v>100</v>
      </c>
      <c r="M226">
        <v>1.5</v>
      </c>
      <c r="N226" t="s">
        <v>2026</v>
      </c>
      <c r="O226" t="s">
        <v>28</v>
      </c>
      <c r="P226" t="s">
        <v>747</v>
      </c>
      <c r="Q226" t="s">
        <v>28</v>
      </c>
      <c r="R226" t="s">
        <v>16</v>
      </c>
      <c r="S226">
        <v>45</v>
      </c>
      <c r="T226" t="s">
        <v>532</v>
      </c>
      <c r="U226" t="s">
        <v>4345</v>
      </c>
      <c r="V226" t="s">
        <v>6282</v>
      </c>
      <c r="W226" t="s">
        <v>189</v>
      </c>
      <c r="X226" t="s">
        <v>189</v>
      </c>
      <c r="Y226" t="s">
        <v>1925</v>
      </c>
      <c r="Z226" t="s">
        <v>16</v>
      </c>
      <c r="AA226" t="s">
        <v>16</v>
      </c>
      <c r="AB226" t="s">
        <v>16</v>
      </c>
      <c r="AC226" t="s">
        <v>6310</v>
      </c>
      <c r="AD226" t="s">
        <v>1012</v>
      </c>
      <c r="AE226" t="s">
        <v>2000</v>
      </c>
      <c r="AF226" t="s">
        <v>1926</v>
      </c>
      <c r="AG226" t="s">
        <v>37</v>
      </c>
      <c r="AH226" t="s">
        <v>16</v>
      </c>
      <c r="AI226" t="s">
        <v>16</v>
      </c>
      <c r="AJ226" t="s">
        <v>16</v>
      </c>
      <c r="AK226" t="s">
        <v>16</v>
      </c>
      <c r="AL226">
        <v>250000</v>
      </c>
      <c r="AM226">
        <v>1.5</v>
      </c>
      <c r="AN226">
        <v>9.6300000000000008</v>
      </c>
      <c r="AO226">
        <v>11.628</v>
      </c>
      <c r="AP226" t="s">
        <v>301</v>
      </c>
      <c r="AQ226" t="s">
        <v>1937</v>
      </c>
      <c r="AR226" t="s">
        <v>16</v>
      </c>
      <c r="AS226" t="s">
        <v>10276</v>
      </c>
      <c r="AT226" t="s">
        <v>9978</v>
      </c>
      <c r="AU226" t="s">
        <v>9873</v>
      </c>
      <c r="AV226" t="s">
        <v>10431</v>
      </c>
      <c r="AW226" t="s">
        <v>11498</v>
      </c>
      <c r="AX226" t="s">
        <v>5978</v>
      </c>
      <c r="AY226" t="s">
        <v>16</v>
      </c>
      <c r="AZ226" t="s">
        <v>1013</v>
      </c>
      <c r="BA226" t="s">
        <v>1010</v>
      </c>
      <c r="BB226" t="s">
        <v>10457</v>
      </c>
      <c r="BC226" t="s">
        <v>4345</v>
      </c>
      <c r="BD226" t="s">
        <v>4536</v>
      </c>
      <c r="BE226" t="s">
        <v>4744</v>
      </c>
      <c r="BF226" t="s">
        <v>4496</v>
      </c>
      <c r="BG226" t="s">
        <v>189</v>
      </c>
      <c r="BH226" t="s">
        <v>189</v>
      </c>
      <c r="BI226" t="s">
        <v>189</v>
      </c>
      <c r="BJ226"/>
      <c r="BK226" t="s">
        <v>6282</v>
      </c>
      <c r="BL226" s="7"/>
      <c r="BM226" s="7"/>
      <c r="BN226" t="s">
        <v>6246</v>
      </c>
      <c r="BO226" t="s">
        <v>189</v>
      </c>
      <c r="BP226" t="s">
        <v>6242</v>
      </c>
      <c r="BQ226" t="s">
        <v>189</v>
      </c>
      <c r="BR226" s="7">
        <v>46890</v>
      </c>
      <c r="BS226" t="s">
        <v>16</v>
      </c>
      <c r="BT226" t="s">
        <v>4307</v>
      </c>
      <c r="BU226" t="s">
        <v>189</v>
      </c>
      <c r="BV226" t="s">
        <v>189</v>
      </c>
      <c r="BW226" t="s">
        <v>189</v>
      </c>
      <c r="BX226" t="s">
        <v>16</v>
      </c>
      <c r="BY226" t="s">
        <v>189</v>
      </c>
      <c r="BZ226" t="s">
        <v>8743</v>
      </c>
      <c r="CA226" t="s">
        <v>189</v>
      </c>
      <c r="CB226" t="s">
        <v>189</v>
      </c>
      <c r="CC226" t="s">
        <v>189</v>
      </c>
      <c r="CD226" t="s">
        <v>189</v>
      </c>
      <c r="CE226" t="s">
        <v>189</v>
      </c>
      <c r="CF226" t="s">
        <v>16</v>
      </c>
      <c r="CG226" t="s">
        <v>16</v>
      </c>
      <c r="CH226" t="s">
        <v>2088</v>
      </c>
      <c r="CI226">
        <v>2</v>
      </c>
      <c r="CJ226">
        <v>1</v>
      </c>
      <c r="CK226">
        <v>1</v>
      </c>
      <c r="CL226" t="s">
        <v>189</v>
      </c>
      <c r="CM226">
        <v>21044</v>
      </c>
      <c r="CN226" t="s">
        <v>16</v>
      </c>
      <c r="CO226" t="s">
        <v>1011</v>
      </c>
      <c r="CP226" t="s">
        <v>16</v>
      </c>
      <c r="CQ226" t="s">
        <v>189</v>
      </c>
      <c r="CR226" t="s">
        <v>16</v>
      </c>
      <c r="CS226" s="7">
        <v>44842</v>
      </c>
      <c r="CT226" s="7">
        <v>42723</v>
      </c>
      <c r="CU226" t="s">
        <v>60</v>
      </c>
      <c r="CV226" t="s">
        <v>16</v>
      </c>
      <c r="CW226" t="s">
        <v>6307</v>
      </c>
      <c r="CX226" t="s">
        <v>189</v>
      </c>
      <c r="CY226" t="s">
        <v>6307</v>
      </c>
      <c r="CZ226" t="s">
        <v>6307</v>
      </c>
      <c r="DA226">
        <v>2021</v>
      </c>
      <c r="DB226" s="139">
        <v>44326</v>
      </c>
      <c r="DC226">
        <v>5</v>
      </c>
      <c r="DD226">
        <v>20</v>
      </c>
      <c r="DE226" s="139">
        <v>44326</v>
      </c>
      <c r="DF226" t="s">
        <v>11895</v>
      </c>
      <c r="DG226" t="s">
        <v>11889</v>
      </c>
      <c r="DH226" t="s">
        <v>5981</v>
      </c>
      <c r="DI226" t="s">
        <v>9947</v>
      </c>
      <c r="DJ226" t="s">
        <v>6730</v>
      </c>
      <c r="DK226" t="s">
        <v>241</v>
      </c>
      <c r="DL226" t="s">
        <v>16</v>
      </c>
      <c r="DM226" t="s">
        <v>4149</v>
      </c>
      <c r="DN226" t="s">
        <v>16</v>
      </c>
      <c r="DO226" t="s">
        <v>2051</v>
      </c>
      <c r="DP226" t="s">
        <v>9887</v>
      </c>
      <c r="DQ226" t="s">
        <v>8796</v>
      </c>
      <c r="DR226" t="s">
        <v>10526</v>
      </c>
      <c r="DS226" t="s">
        <v>8798</v>
      </c>
      <c r="DT226" t="s">
        <v>12019</v>
      </c>
      <c r="EC226" s="66"/>
    </row>
    <row r="227" spans="1:133" x14ac:dyDescent="0.25">
      <c r="A227">
        <v>244</v>
      </c>
      <c r="B227" s="7">
        <v>44326</v>
      </c>
      <c r="C227" t="s">
        <v>9887</v>
      </c>
      <c r="D227" t="s">
        <v>189</v>
      </c>
      <c r="E227" t="s">
        <v>4307</v>
      </c>
      <c r="F227" t="s">
        <v>181</v>
      </c>
      <c r="G227" t="s">
        <v>354</v>
      </c>
      <c r="H227" t="s">
        <v>1881</v>
      </c>
      <c r="I227">
        <v>2</v>
      </c>
      <c r="J227" t="s">
        <v>1011</v>
      </c>
      <c r="K227" t="s">
        <v>2025</v>
      </c>
      <c r="L227" t="s">
        <v>100</v>
      </c>
      <c r="M227">
        <v>5</v>
      </c>
      <c r="N227" t="s">
        <v>1980</v>
      </c>
      <c r="O227" t="s">
        <v>155</v>
      </c>
      <c r="P227" t="s">
        <v>117</v>
      </c>
      <c r="Q227" t="s">
        <v>155</v>
      </c>
      <c r="R227" t="s">
        <v>16</v>
      </c>
      <c r="S227">
        <v>50</v>
      </c>
      <c r="T227" t="s">
        <v>532</v>
      </c>
      <c r="U227" t="s">
        <v>4345</v>
      </c>
      <c r="V227" t="s">
        <v>6282</v>
      </c>
      <c r="W227" t="s">
        <v>189</v>
      </c>
      <c r="X227" t="s">
        <v>189</v>
      </c>
      <c r="Y227" t="s">
        <v>1925</v>
      </c>
      <c r="Z227" t="s">
        <v>16</v>
      </c>
      <c r="AA227" t="s">
        <v>16</v>
      </c>
      <c r="AB227" t="s">
        <v>16</v>
      </c>
      <c r="AC227" t="s">
        <v>6310</v>
      </c>
      <c r="AD227" t="s">
        <v>1012</v>
      </c>
      <c r="AE227" t="s">
        <v>2000</v>
      </c>
      <c r="AF227" t="s">
        <v>1926</v>
      </c>
      <c r="AG227" t="s">
        <v>37</v>
      </c>
      <c r="AH227" t="s">
        <v>16</v>
      </c>
      <c r="AI227" t="s">
        <v>16</v>
      </c>
      <c r="AJ227" t="s">
        <v>16</v>
      </c>
      <c r="AK227" t="s">
        <v>16</v>
      </c>
      <c r="AL227">
        <v>250000</v>
      </c>
      <c r="AM227">
        <v>5</v>
      </c>
      <c r="AN227">
        <v>32.08</v>
      </c>
      <c r="AO227">
        <v>38.76</v>
      </c>
      <c r="AP227" t="s">
        <v>301</v>
      </c>
      <c r="AQ227" t="s">
        <v>1937</v>
      </c>
      <c r="AR227" t="s">
        <v>16</v>
      </c>
      <c r="AS227" t="s">
        <v>10276</v>
      </c>
      <c r="AT227" t="s">
        <v>9978</v>
      </c>
      <c r="AU227" t="s">
        <v>6826</v>
      </c>
      <c r="AV227" t="s">
        <v>10431</v>
      </c>
      <c r="AW227" t="s">
        <v>11498</v>
      </c>
      <c r="AX227" t="s">
        <v>5978</v>
      </c>
      <c r="AY227" t="s">
        <v>16</v>
      </c>
      <c r="AZ227" t="s">
        <v>1013</v>
      </c>
      <c r="BA227" t="s">
        <v>1014</v>
      </c>
      <c r="BB227" t="s">
        <v>10457</v>
      </c>
      <c r="BC227" t="s">
        <v>4345</v>
      </c>
      <c r="BD227" t="s">
        <v>4517</v>
      </c>
      <c r="BE227" t="s">
        <v>4732</v>
      </c>
      <c r="BF227" t="s">
        <v>4496</v>
      </c>
      <c r="BG227" t="s">
        <v>9531</v>
      </c>
      <c r="BH227" t="s">
        <v>189</v>
      </c>
      <c r="BI227" t="s">
        <v>189</v>
      </c>
      <c r="BJ227"/>
      <c r="BK227" t="s">
        <v>6282</v>
      </c>
      <c r="BL227" s="7"/>
      <c r="BM227" s="7"/>
      <c r="BN227" t="s">
        <v>6246</v>
      </c>
      <c r="BO227" t="s">
        <v>189</v>
      </c>
      <c r="BP227" t="s">
        <v>6242</v>
      </c>
      <c r="BQ227" t="s">
        <v>189</v>
      </c>
      <c r="BR227" s="7">
        <v>46251</v>
      </c>
      <c r="BS227" t="s">
        <v>16</v>
      </c>
      <c r="BT227" t="s">
        <v>4307</v>
      </c>
      <c r="BU227" t="s">
        <v>189</v>
      </c>
      <c r="BV227" t="s">
        <v>189</v>
      </c>
      <c r="BW227" t="s">
        <v>189</v>
      </c>
      <c r="BX227" t="s">
        <v>16</v>
      </c>
      <c r="BY227" t="s">
        <v>189</v>
      </c>
      <c r="BZ227" t="s">
        <v>8795</v>
      </c>
      <c r="CA227" t="s">
        <v>189</v>
      </c>
      <c r="CB227" t="s">
        <v>189</v>
      </c>
      <c r="CC227" t="s">
        <v>189</v>
      </c>
      <c r="CD227" t="s">
        <v>189</v>
      </c>
      <c r="CE227" t="s">
        <v>189</v>
      </c>
      <c r="CF227" t="s">
        <v>16</v>
      </c>
      <c r="CG227" t="s">
        <v>16</v>
      </c>
      <c r="CH227" t="s">
        <v>2071</v>
      </c>
      <c r="CI227">
        <v>2</v>
      </c>
      <c r="CJ227">
        <v>1</v>
      </c>
      <c r="CK227">
        <v>1</v>
      </c>
      <c r="CL227" t="s">
        <v>189</v>
      </c>
      <c r="CM227">
        <v>21045</v>
      </c>
      <c r="CN227" t="s">
        <v>16</v>
      </c>
      <c r="CO227" t="s">
        <v>1011</v>
      </c>
      <c r="CP227" t="s">
        <v>16</v>
      </c>
      <c r="CQ227" t="s">
        <v>189</v>
      </c>
      <c r="CR227" t="s">
        <v>16</v>
      </c>
      <c r="CS227" s="7">
        <v>44842</v>
      </c>
      <c r="CT227" s="7">
        <v>42723</v>
      </c>
      <c r="CU227" t="s">
        <v>60</v>
      </c>
      <c r="CV227" t="s">
        <v>16</v>
      </c>
      <c r="CW227" t="s">
        <v>6307</v>
      </c>
      <c r="CX227" t="s">
        <v>189</v>
      </c>
      <c r="CY227" t="s">
        <v>6307</v>
      </c>
      <c r="CZ227" t="s">
        <v>6307</v>
      </c>
      <c r="DA227">
        <v>2021</v>
      </c>
      <c r="DB227" s="139">
        <v>44326</v>
      </c>
      <c r="DC227">
        <v>5</v>
      </c>
      <c r="DD227">
        <v>20</v>
      </c>
      <c r="DE227" s="139">
        <v>44326</v>
      </c>
      <c r="DF227" t="s">
        <v>11895</v>
      </c>
      <c r="DG227" t="s">
        <v>11889</v>
      </c>
      <c r="DH227" t="s">
        <v>5981</v>
      </c>
      <c r="DI227" t="s">
        <v>9947</v>
      </c>
      <c r="DJ227" t="s">
        <v>6730</v>
      </c>
      <c r="DK227" t="s">
        <v>241</v>
      </c>
      <c r="DL227" t="s">
        <v>16</v>
      </c>
      <c r="DM227" t="s">
        <v>4149</v>
      </c>
      <c r="DN227" t="s">
        <v>16</v>
      </c>
      <c r="DO227" t="s">
        <v>2051</v>
      </c>
      <c r="DP227" t="s">
        <v>9887</v>
      </c>
      <c r="DQ227" t="s">
        <v>8796</v>
      </c>
      <c r="DR227" t="s">
        <v>10526</v>
      </c>
      <c r="DS227" t="s">
        <v>8797</v>
      </c>
      <c r="DT227" t="s">
        <v>12020</v>
      </c>
      <c r="EC227" s="66"/>
    </row>
    <row r="228" spans="1:133" x14ac:dyDescent="0.25">
      <c r="A228">
        <v>243</v>
      </c>
      <c r="B228" s="7">
        <v>44326</v>
      </c>
      <c r="C228" t="s">
        <v>9887</v>
      </c>
      <c r="D228" t="s">
        <v>189</v>
      </c>
      <c r="E228" t="s">
        <v>1004</v>
      </c>
      <c r="F228" t="s">
        <v>199</v>
      </c>
      <c r="G228" t="s">
        <v>354</v>
      </c>
      <c r="H228" t="s">
        <v>1881</v>
      </c>
      <c r="I228">
        <v>3</v>
      </c>
      <c r="J228" t="s">
        <v>1005</v>
      </c>
      <c r="K228" t="s">
        <v>1999</v>
      </c>
      <c r="L228" t="s">
        <v>100</v>
      </c>
      <c r="M228">
        <v>3</v>
      </c>
      <c r="N228" t="s">
        <v>121</v>
      </c>
      <c r="O228" t="s">
        <v>1006</v>
      </c>
      <c r="P228" t="s">
        <v>1007</v>
      </c>
      <c r="Q228" t="s">
        <v>2024</v>
      </c>
      <c r="R228" t="s">
        <v>16</v>
      </c>
      <c r="S228">
        <v>25</v>
      </c>
      <c r="T228" t="s">
        <v>532</v>
      </c>
      <c r="U228" t="s">
        <v>4345</v>
      </c>
      <c r="V228" t="s">
        <v>6282</v>
      </c>
      <c r="W228" t="s">
        <v>189</v>
      </c>
      <c r="X228" t="s">
        <v>189</v>
      </c>
      <c r="Y228" t="s">
        <v>1925</v>
      </c>
      <c r="Z228" t="s">
        <v>16</v>
      </c>
      <c r="AA228" t="s">
        <v>16</v>
      </c>
      <c r="AB228" t="s">
        <v>16</v>
      </c>
      <c r="AC228" t="s">
        <v>6310</v>
      </c>
      <c r="AD228" t="s">
        <v>1008</v>
      </c>
      <c r="AE228" t="s">
        <v>11</v>
      </c>
      <c r="AF228" t="s">
        <v>16</v>
      </c>
      <c r="AG228" t="s">
        <v>37</v>
      </c>
      <c r="AH228" t="s">
        <v>16</v>
      </c>
      <c r="AI228" t="s">
        <v>16</v>
      </c>
      <c r="AJ228" t="s">
        <v>16</v>
      </c>
      <c r="AK228" t="s">
        <v>16</v>
      </c>
      <c r="AL228">
        <v>89661</v>
      </c>
      <c r="AM228">
        <v>3</v>
      </c>
      <c r="AN228">
        <v>19.25</v>
      </c>
      <c r="AO228">
        <v>23.256</v>
      </c>
      <c r="AP228" t="s">
        <v>301</v>
      </c>
      <c r="AQ228" t="s">
        <v>1937</v>
      </c>
      <c r="AR228" t="s">
        <v>16</v>
      </c>
      <c r="AS228" t="s">
        <v>10276</v>
      </c>
      <c r="AT228" t="s">
        <v>9978</v>
      </c>
      <c r="AU228" t="s">
        <v>6824</v>
      </c>
      <c r="AV228" t="s">
        <v>10431</v>
      </c>
      <c r="AW228" t="s">
        <v>11498</v>
      </c>
      <c r="AX228" t="s">
        <v>5978</v>
      </c>
      <c r="AY228" t="s">
        <v>16</v>
      </c>
      <c r="AZ228" t="s">
        <v>1009</v>
      </c>
      <c r="BA228" t="s">
        <v>1003</v>
      </c>
      <c r="BB228" t="s">
        <v>10457</v>
      </c>
      <c r="BC228" t="s">
        <v>4345</v>
      </c>
      <c r="BD228" t="s">
        <v>4501</v>
      </c>
      <c r="BE228" t="s">
        <v>4728</v>
      </c>
      <c r="BF228" t="s">
        <v>4497</v>
      </c>
      <c r="BG228" t="s">
        <v>9532</v>
      </c>
      <c r="BH228" t="s">
        <v>189</v>
      </c>
      <c r="BI228" t="s">
        <v>189</v>
      </c>
      <c r="BJ228"/>
      <c r="BK228" t="s">
        <v>6282</v>
      </c>
      <c r="BL228" s="7"/>
      <c r="BM228" s="7"/>
      <c r="BN228" t="s">
        <v>6246</v>
      </c>
      <c r="BO228" t="s">
        <v>189</v>
      </c>
      <c r="BP228" t="s">
        <v>6242</v>
      </c>
      <c r="BQ228" t="s">
        <v>189</v>
      </c>
      <c r="BR228" s="7">
        <v>44700</v>
      </c>
      <c r="BS228" t="s">
        <v>16</v>
      </c>
      <c r="BT228" t="s">
        <v>1004</v>
      </c>
      <c r="BU228" t="s">
        <v>189</v>
      </c>
      <c r="BV228" t="s">
        <v>189</v>
      </c>
      <c r="BW228" t="s">
        <v>189</v>
      </c>
      <c r="BX228" t="s">
        <v>16</v>
      </c>
      <c r="BY228" t="s">
        <v>189</v>
      </c>
      <c r="BZ228" t="s">
        <v>8799</v>
      </c>
      <c r="CA228" t="s">
        <v>189</v>
      </c>
      <c r="CB228" t="s">
        <v>189</v>
      </c>
      <c r="CC228" t="s">
        <v>189</v>
      </c>
      <c r="CD228" t="s">
        <v>189</v>
      </c>
      <c r="CE228" t="s">
        <v>189</v>
      </c>
      <c r="CF228" t="s">
        <v>16</v>
      </c>
      <c r="CG228" t="s">
        <v>16</v>
      </c>
      <c r="CH228" t="s">
        <v>2084</v>
      </c>
      <c r="CI228">
        <v>1</v>
      </c>
      <c r="CJ228">
        <v>1</v>
      </c>
      <c r="CK228">
        <v>1</v>
      </c>
      <c r="CL228" t="s">
        <v>189</v>
      </c>
      <c r="CM228">
        <v>21042</v>
      </c>
      <c r="CN228" t="s">
        <v>16</v>
      </c>
      <c r="CO228" t="s">
        <v>1005</v>
      </c>
      <c r="CP228" t="s">
        <v>16</v>
      </c>
      <c r="CQ228" t="s">
        <v>189</v>
      </c>
      <c r="CR228" t="s">
        <v>16</v>
      </c>
      <c r="CS228" s="7">
        <v>44700</v>
      </c>
      <c r="CT228" s="7">
        <v>43727</v>
      </c>
      <c r="CU228" t="s">
        <v>60</v>
      </c>
      <c r="CV228" t="s">
        <v>16</v>
      </c>
      <c r="CW228" t="s">
        <v>6307</v>
      </c>
      <c r="CX228" t="s">
        <v>189</v>
      </c>
      <c r="CY228" t="s">
        <v>6307</v>
      </c>
      <c r="CZ228" t="s">
        <v>6307</v>
      </c>
      <c r="DA228">
        <v>2021</v>
      </c>
      <c r="DB228" s="139">
        <v>44326</v>
      </c>
      <c r="DC228">
        <v>5</v>
      </c>
      <c r="DD228">
        <v>20</v>
      </c>
      <c r="DE228" s="139">
        <v>44326</v>
      </c>
      <c r="DF228" t="s">
        <v>11895</v>
      </c>
      <c r="DG228" t="s">
        <v>11889</v>
      </c>
      <c r="DH228" t="s">
        <v>5981</v>
      </c>
      <c r="DI228" t="s">
        <v>9882</v>
      </c>
      <c r="DJ228" t="s">
        <v>6730</v>
      </c>
      <c r="DK228" t="s">
        <v>188</v>
      </c>
      <c r="DL228" t="s">
        <v>16</v>
      </c>
      <c r="DM228" t="s">
        <v>4260</v>
      </c>
      <c r="DN228" t="s">
        <v>16</v>
      </c>
      <c r="DO228" t="s">
        <v>2051</v>
      </c>
      <c r="DP228" t="s">
        <v>9887</v>
      </c>
      <c r="DQ228" t="s">
        <v>8800</v>
      </c>
      <c r="DR228" t="s">
        <v>10526</v>
      </c>
      <c r="DS228" t="s">
        <v>8801</v>
      </c>
      <c r="DT228" t="s">
        <v>12021</v>
      </c>
      <c r="EC228" s="66"/>
    </row>
    <row r="229" spans="1:133" x14ac:dyDescent="0.25">
      <c r="A229">
        <v>242</v>
      </c>
      <c r="B229" s="7">
        <v>44322</v>
      </c>
      <c r="C229" t="s">
        <v>189</v>
      </c>
      <c r="D229" t="s">
        <v>189</v>
      </c>
      <c r="E229" t="s">
        <v>4309</v>
      </c>
      <c r="F229" t="s">
        <v>181</v>
      </c>
      <c r="G229" t="s">
        <v>354</v>
      </c>
      <c r="H229" t="s">
        <v>1881</v>
      </c>
      <c r="I229">
        <v>2</v>
      </c>
      <c r="J229" t="s">
        <v>1015</v>
      </c>
      <c r="K229" t="s">
        <v>2028</v>
      </c>
      <c r="L229" t="s">
        <v>100</v>
      </c>
      <c r="M229">
        <v>8</v>
      </c>
      <c r="N229" t="s">
        <v>104</v>
      </c>
      <c r="O229" t="s">
        <v>481</v>
      </c>
      <c r="P229" t="s">
        <v>4388</v>
      </c>
      <c r="Q229" t="s">
        <v>4389</v>
      </c>
      <c r="R229" t="s">
        <v>4389</v>
      </c>
      <c r="S229">
        <v>55</v>
      </c>
      <c r="T229" t="s">
        <v>32</v>
      </c>
      <c r="U229" t="s">
        <v>16</v>
      </c>
      <c r="V229" t="s">
        <v>6282</v>
      </c>
      <c r="W229" t="s">
        <v>189</v>
      </c>
      <c r="X229" t="s">
        <v>189</v>
      </c>
      <c r="Y229" t="s">
        <v>1925</v>
      </c>
      <c r="Z229" t="s">
        <v>16</v>
      </c>
      <c r="AA229" t="s">
        <v>16</v>
      </c>
      <c r="AB229" t="s">
        <v>16</v>
      </c>
      <c r="AC229" t="s">
        <v>6310</v>
      </c>
      <c r="AD229" t="s">
        <v>1016</v>
      </c>
      <c r="AE229" t="s">
        <v>2029</v>
      </c>
      <c r="AF229" t="s">
        <v>1932</v>
      </c>
      <c r="AG229" t="s">
        <v>105</v>
      </c>
      <c r="AH229" t="s">
        <v>1017</v>
      </c>
      <c r="AI229" t="s">
        <v>16</v>
      </c>
      <c r="AJ229" t="s">
        <v>16</v>
      </c>
      <c r="AK229" t="s">
        <v>16</v>
      </c>
      <c r="AL229">
        <v>29856</v>
      </c>
      <c r="AM229">
        <v>8</v>
      </c>
      <c r="AN229">
        <v>51.71</v>
      </c>
      <c r="AO229">
        <v>62.015999999999998</v>
      </c>
      <c r="AP229" t="s">
        <v>301</v>
      </c>
      <c r="AQ229" t="s">
        <v>6745</v>
      </c>
      <c r="AR229" t="s">
        <v>16</v>
      </c>
      <c r="AS229" t="s">
        <v>32</v>
      </c>
      <c r="AT229" t="s">
        <v>9978</v>
      </c>
      <c r="AU229" t="s">
        <v>9913</v>
      </c>
      <c r="AV229" t="s">
        <v>10431</v>
      </c>
      <c r="AW229" t="s">
        <v>11498</v>
      </c>
      <c r="AX229" t="s">
        <v>5978</v>
      </c>
      <c r="AY229" t="s">
        <v>16</v>
      </c>
      <c r="AZ229" t="s">
        <v>1018</v>
      </c>
      <c r="BA229" t="s">
        <v>1894</v>
      </c>
      <c r="BB229" t="s">
        <v>10457</v>
      </c>
      <c r="BC229" t="s">
        <v>4465</v>
      </c>
      <c r="BD229" t="s">
        <v>4537</v>
      </c>
      <c r="BE229" t="s">
        <v>4730</v>
      </c>
      <c r="BF229" t="s">
        <v>4496</v>
      </c>
      <c r="BG229" t="s">
        <v>9533</v>
      </c>
      <c r="BH229" t="s">
        <v>189</v>
      </c>
      <c r="BI229" t="s">
        <v>189</v>
      </c>
      <c r="BJ229">
        <v>99.658000000000001</v>
      </c>
      <c r="BK229" t="s">
        <v>6282</v>
      </c>
      <c r="BL229" s="7">
        <v>44328</v>
      </c>
      <c r="BM229" s="7">
        <v>44512</v>
      </c>
      <c r="BN229" t="s">
        <v>6240</v>
      </c>
      <c r="BO229" t="s">
        <v>189</v>
      </c>
      <c r="BP229" t="s">
        <v>16</v>
      </c>
      <c r="BQ229" t="s">
        <v>189</v>
      </c>
      <c r="BR229" s="7">
        <v>46154</v>
      </c>
      <c r="BS229" t="s">
        <v>2414</v>
      </c>
      <c r="BT229" t="s">
        <v>4309</v>
      </c>
      <c r="BU229" t="s">
        <v>189</v>
      </c>
      <c r="BV229" t="s">
        <v>189</v>
      </c>
      <c r="BW229" t="s">
        <v>189</v>
      </c>
      <c r="BX229" t="s">
        <v>4844</v>
      </c>
      <c r="BY229" t="s">
        <v>189</v>
      </c>
      <c r="BZ229" t="s">
        <v>8802</v>
      </c>
      <c r="CA229" t="s">
        <v>189</v>
      </c>
      <c r="CB229" t="s">
        <v>189</v>
      </c>
      <c r="CC229" t="s">
        <v>189</v>
      </c>
      <c r="CD229" t="s">
        <v>189</v>
      </c>
      <c r="CE229" t="s">
        <v>189</v>
      </c>
      <c r="CF229" t="s">
        <v>16</v>
      </c>
      <c r="CG229" t="s">
        <v>16</v>
      </c>
      <c r="CH229" t="s">
        <v>4867</v>
      </c>
      <c r="CI229">
        <v>1</v>
      </c>
      <c r="CJ229">
        <v>1</v>
      </c>
      <c r="CK229">
        <v>1</v>
      </c>
      <c r="CL229" t="s">
        <v>189</v>
      </c>
      <c r="CM229">
        <v>21041</v>
      </c>
      <c r="CN229" t="s">
        <v>16</v>
      </c>
      <c r="CO229" t="s">
        <v>1015</v>
      </c>
      <c r="CP229" t="s">
        <v>16</v>
      </c>
      <c r="CQ229" t="s">
        <v>189</v>
      </c>
      <c r="CR229" t="s">
        <v>16</v>
      </c>
      <c r="CS229" s="7"/>
      <c r="CT229" s="7">
        <v>43516</v>
      </c>
      <c r="CU229" t="s">
        <v>34</v>
      </c>
      <c r="CV229" t="s">
        <v>6745</v>
      </c>
      <c r="CW229" t="s">
        <v>6307</v>
      </c>
      <c r="CX229" t="s">
        <v>189</v>
      </c>
      <c r="CY229" t="s">
        <v>6307</v>
      </c>
      <c r="CZ229" t="s">
        <v>189</v>
      </c>
      <c r="DA229">
        <v>2021</v>
      </c>
      <c r="DB229" s="139">
        <v>44322</v>
      </c>
      <c r="DC229">
        <v>5</v>
      </c>
      <c r="DD229">
        <v>19</v>
      </c>
      <c r="DE229" s="139">
        <v>44319</v>
      </c>
      <c r="DF229" t="s">
        <v>12022</v>
      </c>
      <c r="DG229" t="s">
        <v>11889</v>
      </c>
      <c r="DH229" t="s">
        <v>5982</v>
      </c>
      <c r="DI229" t="s">
        <v>9912</v>
      </c>
      <c r="DJ229" t="s">
        <v>16</v>
      </c>
      <c r="DK229" t="s">
        <v>241</v>
      </c>
      <c r="DL229" t="s">
        <v>16</v>
      </c>
      <c r="DM229" t="s">
        <v>1016</v>
      </c>
      <c r="DN229" t="s">
        <v>16</v>
      </c>
      <c r="DO229" t="s">
        <v>2051</v>
      </c>
      <c r="DP229" t="s">
        <v>16</v>
      </c>
      <c r="DQ229" t="s">
        <v>8803</v>
      </c>
      <c r="DR229" t="s">
        <v>10527</v>
      </c>
      <c r="DS229" t="s">
        <v>8804</v>
      </c>
      <c r="DT229" t="s">
        <v>12023</v>
      </c>
      <c r="EC229" s="66"/>
    </row>
    <row r="230" spans="1:133" x14ac:dyDescent="0.25">
      <c r="A230">
        <v>241</v>
      </c>
      <c r="B230" s="7">
        <v>44312</v>
      </c>
      <c r="C230" t="s">
        <v>189</v>
      </c>
      <c r="D230" t="s">
        <v>189</v>
      </c>
      <c r="E230" t="s">
        <v>6052</v>
      </c>
      <c r="F230" t="s">
        <v>199</v>
      </c>
      <c r="G230" t="s">
        <v>354</v>
      </c>
      <c r="H230" t="s">
        <v>1881</v>
      </c>
      <c r="I230">
        <v>4</v>
      </c>
      <c r="J230" t="s">
        <v>5487</v>
      </c>
      <c r="K230" t="s">
        <v>2030</v>
      </c>
      <c r="L230" t="s">
        <v>100</v>
      </c>
      <c r="M230">
        <v>0.82</v>
      </c>
      <c r="N230" t="s">
        <v>2002</v>
      </c>
      <c r="O230" t="s">
        <v>333</v>
      </c>
      <c r="P230" t="s">
        <v>16</v>
      </c>
      <c r="Q230" t="s">
        <v>16</v>
      </c>
      <c r="R230" t="s">
        <v>16</v>
      </c>
      <c r="S230"/>
      <c r="T230" t="s">
        <v>32</v>
      </c>
      <c r="U230" t="s">
        <v>16</v>
      </c>
      <c r="V230" t="s">
        <v>6283</v>
      </c>
      <c r="W230" t="s">
        <v>189</v>
      </c>
      <c r="X230" t="s">
        <v>5516</v>
      </c>
      <c r="Y230" t="s">
        <v>1925</v>
      </c>
      <c r="Z230" t="s">
        <v>4466</v>
      </c>
      <c r="AA230" t="s">
        <v>4711</v>
      </c>
      <c r="AB230" t="s">
        <v>16</v>
      </c>
      <c r="AC230" t="s">
        <v>6310</v>
      </c>
      <c r="AD230" t="s">
        <v>966</v>
      </c>
      <c r="AE230" t="s">
        <v>11</v>
      </c>
      <c r="AF230" t="s">
        <v>2018</v>
      </c>
      <c r="AG230" t="s">
        <v>74</v>
      </c>
      <c r="AH230" t="s">
        <v>453</v>
      </c>
      <c r="AI230" t="s">
        <v>16</v>
      </c>
      <c r="AJ230" t="s">
        <v>16</v>
      </c>
      <c r="AK230" t="s">
        <v>16</v>
      </c>
      <c r="AL230">
        <v>492000</v>
      </c>
      <c r="AM230">
        <v>0.82</v>
      </c>
      <c r="AN230">
        <v>5.74</v>
      </c>
      <c r="AO230">
        <v>6.3570000000000002</v>
      </c>
      <c r="AP230" t="s">
        <v>301</v>
      </c>
      <c r="AQ230" t="s">
        <v>1937</v>
      </c>
      <c r="AR230" t="s">
        <v>16</v>
      </c>
      <c r="AS230" t="s">
        <v>32</v>
      </c>
      <c r="AT230" t="s">
        <v>9978</v>
      </c>
      <c r="AU230" t="s">
        <v>9873</v>
      </c>
      <c r="AV230" t="s">
        <v>10431</v>
      </c>
      <c r="AW230" t="s">
        <v>11498</v>
      </c>
      <c r="AX230" t="s">
        <v>5984</v>
      </c>
      <c r="AY230" t="s">
        <v>16</v>
      </c>
      <c r="AZ230" t="s">
        <v>967</v>
      </c>
      <c r="BA230" t="s">
        <v>1019</v>
      </c>
      <c r="BB230" t="s">
        <v>10462</v>
      </c>
      <c r="BC230" t="s">
        <v>4465</v>
      </c>
      <c r="BD230" t="s">
        <v>5567</v>
      </c>
      <c r="BE230" t="s">
        <v>4738</v>
      </c>
      <c r="BF230" t="s">
        <v>5072</v>
      </c>
      <c r="BG230" t="s">
        <v>9534</v>
      </c>
      <c r="BH230" t="s">
        <v>189</v>
      </c>
      <c r="BI230" t="s">
        <v>189</v>
      </c>
      <c r="BJ230"/>
      <c r="BK230" t="s">
        <v>6283</v>
      </c>
      <c r="BL230" s="7"/>
      <c r="BM230" s="7"/>
      <c r="BN230" t="s">
        <v>6242</v>
      </c>
      <c r="BO230" t="s">
        <v>189</v>
      </c>
      <c r="BP230" t="s">
        <v>16</v>
      </c>
      <c r="BQ230" t="s">
        <v>189</v>
      </c>
      <c r="BR230" s="7">
        <v>45397</v>
      </c>
      <c r="BS230" t="s">
        <v>16</v>
      </c>
      <c r="BT230" t="s">
        <v>4390</v>
      </c>
      <c r="BU230" t="s">
        <v>189</v>
      </c>
      <c r="BV230" t="s">
        <v>189</v>
      </c>
      <c r="BW230" t="s">
        <v>189</v>
      </c>
      <c r="BX230" t="s">
        <v>16</v>
      </c>
      <c r="BY230" t="s">
        <v>4963</v>
      </c>
      <c r="BZ230" t="s">
        <v>189</v>
      </c>
      <c r="CA230" t="s">
        <v>189</v>
      </c>
      <c r="CB230" t="s">
        <v>189</v>
      </c>
      <c r="CC230" t="s">
        <v>189</v>
      </c>
      <c r="CD230" t="s">
        <v>189</v>
      </c>
      <c r="CE230" t="s">
        <v>189</v>
      </c>
      <c r="CF230" t="s">
        <v>16</v>
      </c>
      <c r="CG230" t="s">
        <v>16</v>
      </c>
      <c r="CH230" t="s">
        <v>1936</v>
      </c>
      <c r="CI230">
        <v>1</v>
      </c>
      <c r="CJ230">
        <v>1</v>
      </c>
      <c r="CK230">
        <v>1</v>
      </c>
      <c r="CL230" t="s">
        <v>189</v>
      </c>
      <c r="CM230">
        <v>21040</v>
      </c>
      <c r="CN230" t="s">
        <v>16</v>
      </c>
      <c r="CO230" t="s">
        <v>963</v>
      </c>
      <c r="CP230" t="s">
        <v>16</v>
      </c>
      <c r="CQ230" t="s">
        <v>189</v>
      </c>
      <c r="CR230" t="s">
        <v>16</v>
      </c>
      <c r="CS230" s="7">
        <v>44572</v>
      </c>
      <c r="CT230" s="7">
        <v>43048</v>
      </c>
      <c r="CU230" t="s">
        <v>60</v>
      </c>
      <c r="CV230" t="s">
        <v>6745</v>
      </c>
      <c r="CW230" t="s">
        <v>6307</v>
      </c>
      <c r="CX230" t="s">
        <v>189</v>
      </c>
      <c r="CY230" t="s">
        <v>6307</v>
      </c>
      <c r="CZ230" t="s">
        <v>6307</v>
      </c>
      <c r="DA230">
        <v>2021</v>
      </c>
      <c r="DB230" s="139">
        <v>44312</v>
      </c>
      <c r="DC230">
        <v>4</v>
      </c>
      <c r="DD230">
        <v>18</v>
      </c>
      <c r="DE230" s="139">
        <v>44312</v>
      </c>
      <c r="DF230" t="s">
        <v>12024</v>
      </c>
      <c r="DG230" t="s">
        <v>11889</v>
      </c>
      <c r="DH230" t="s">
        <v>5983</v>
      </c>
      <c r="DI230" t="s">
        <v>9912</v>
      </c>
      <c r="DJ230" t="s">
        <v>6730</v>
      </c>
      <c r="DK230" t="s">
        <v>188</v>
      </c>
      <c r="DL230" t="s">
        <v>16</v>
      </c>
      <c r="DM230" t="s">
        <v>966</v>
      </c>
      <c r="DN230" t="s">
        <v>16</v>
      </c>
      <c r="DO230" t="s">
        <v>6766</v>
      </c>
      <c r="DP230" t="s">
        <v>16</v>
      </c>
      <c r="DQ230" t="s">
        <v>8805</v>
      </c>
      <c r="DR230" t="s">
        <v>10528</v>
      </c>
      <c r="DS230" t="s">
        <v>5566</v>
      </c>
      <c r="DT230" t="s">
        <v>12025</v>
      </c>
      <c r="EC230" s="66"/>
    </row>
    <row r="231" spans="1:133" x14ac:dyDescent="0.25">
      <c r="A231">
        <v>240</v>
      </c>
      <c r="B231" s="7">
        <v>44308</v>
      </c>
      <c r="C231" t="s">
        <v>189</v>
      </c>
      <c r="D231" t="s">
        <v>189</v>
      </c>
      <c r="E231" t="s">
        <v>2602</v>
      </c>
      <c r="F231" t="s">
        <v>181</v>
      </c>
      <c r="G231" t="s">
        <v>354</v>
      </c>
      <c r="H231" t="s">
        <v>1880</v>
      </c>
      <c r="I231">
        <v>1</v>
      </c>
      <c r="J231" t="s">
        <v>1026</v>
      </c>
      <c r="K231" t="s">
        <v>84</v>
      </c>
      <c r="L231" t="s">
        <v>100</v>
      </c>
      <c r="M231">
        <v>2.6</v>
      </c>
      <c r="N231" t="s">
        <v>104</v>
      </c>
      <c r="O231" t="s">
        <v>1027</v>
      </c>
      <c r="P231" t="s">
        <v>1028</v>
      </c>
      <c r="Q231" t="s">
        <v>1027</v>
      </c>
      <c r="R231" t="s">
        <v>4391</v>
      </c>
      <c r="S231"/>
      <c r="T231" t="s">
        <v>32</v>
      </c>
      <c r="U231" t="s">
        <v>16</v>
      </c>
      <c r="V231" t="s">
        <v>6282</v>
      </c>
      <c r="W231" t="s">
        <v>189</v>
      </c>
      <c r="X231" t="s">
        <v>189</v>
      </c>
      <c r="Y231" t="s">
        <v>1925</v>
      </c>
      <c r="Z231" t="s">
        <v>16</v>
      </c>
      <c r="AA231" t="s">
        <v>16</v>
      </c>
      <c r="AB231" t="s">
        <v>16</v>
      </c>
      <c r="AC231" t="s">
        <v>6307</v>
      </c>
      <c r="AD231" t="s">
        <v>1029</v>
      </c>
      <c r="AE231" t="s">
        <v>84</v>
      </c>
      <c r="AF231" t="s">
        <v>16</v>
      </c>
      <c r="AG231" t="s">
        <v>129</v>
      </c>
      <c r="AH231" t="s">
        <v>16</v>
      </c>
      <c r="AI231" t="s">
        <v>16</v>
      </c>
      <c r="AJ231" t="s">
        <v>16</v>
      </c>
      <c r="AK231" t="s">
        <v>16</v>
      </c>
      <c r="AL231">
        <v>9985</v>
      </c>
      <c r="AM231">
        <v>2.6</v>
      </c>
      <c r="AN231">
        <v>16.87</v>
      </c>
      <c r="AO231">
        <v>20.155000000000001</v>
      </c>
      <c r="AP231" t="s">
        <v>240</v>
      </c>
      <c r="AQ231" t="s">
        <v>6745</v>
      </c>
      <c r="AR231" t="s">
        <v>16</v>
      </c>
      <c r="AS231" t="s">
        <v>32</v>
      </c>
      <c r="AT231" t="s">
        <v>4840</v>
      </c>
      <c r="AU231" t="s">
        <v>6824</v>
      </c>
      <c r="AV231" t="s">
        <v>10431</v>
      </c>
      <c r="AW231" t="s">
        <v>11498</v>
      </c>
      <c r="AX231" t="s">
        <v>5984</v>
      </c>
      <c r="AY231" t="s">
        <v>16</v>
      </c>
      <c r="AZ231" t="s">
        <v>1030</v>
      </c>
      <c r="BA231" t="s">
        <v>1025</v>
      </c>
      <c r="BB231" t="s">
        <v>10462</v>
      </c>
      <c r="BC231" t="s">
        <v>4465</v>
      </c>
      <c r="BD231" t="s">
        <v>4538</v>
      </c>
      <c r="BE231" t="s">
        <v>4730</v>
      </c>
      <c r="BF231" t="s">
        <v>4496</v>
      </c>
      <c r="BG231" t="s">
        <v>9536</v>
      </c>
      <c r="BH231" t="s">
        <v>189</v>
      </c>
      <c r="BI231" t="s">
        <v>189</v>
      </c>
      <c r="BJ231">
        <v>100</v>
      </c>
      <c r="BK231" t="s">
        <v>6282</v>
      </c>
      <c r="BL231" s="7">
        <v>44314</v>
      </c>
      <c r="BM231" s="7">
        <v>44497</v>
      </c>
      <c r="BN231" t="s">
        <v>6242</v>
      </c>
      <c r="BO231" t="s">
        <v>189</v>
      </c>
      <c r="BP231" t="s">
        <v>16</v>
      </c>
      <c r="BQ231" t="s">
        <v>189</v>
      </c>
      <c r="BR231" s="7">
        <v>46140</v>
      </c>
      <c r="BS231" t="s">
        <v>2414</v>
      </c>
      <c r="BT231" t="s">
        <v>2602</v>
      </c>
      <c r="BU231" t="s">
        <v>189</v>
      </c>
      <c r="BV231" t="s">
        <v>189</v>
      </c>
      <c r="BW231" t="s">
        <v>189</v>
      </c>
      <c r="BX231" t="s">
        <v>16</v>
      </c>
      <c r="BY231" t="s">
        <v>189</v>
      </c>
      <c r="BZ231" t="s">
        <v>189</v>
      </c>
      <c r="CA231" t="s">
        <v>189</v>
      </c>
      <c r="CB231" t="s">
        <v>189</v>
      </c>
      <c r="CC231" t="s">
        <v>189</v>
      </c>
      <c r="CD231" t="s">
        <v>189</v>
      </c>
      <c r="CE231" t="s">
        <v>189</v>
      </c>
      <c r="CF231" t="s">
        <v>16</v>
      </c>
      <c r="CG231" t="s">
        <v>16</v>
      </c>
      <c r="CH231" t="s">
        <v>2078</v>
      </c>
      <c r="CI231">
        <v>1</v>
      </c>
      <c r="CJ231">
        <v>1</v>
      </c>
      <c r="CK231">
        <v>1</v>
      </c>
      <c r="CL231" t="s">
        <v>189</v>
      </c>
      <c r="CM231">
        <v>21039</v>
      </c>
      <c r="CN231" t="s">
        <v>16</v>
      </c>
      <c r="CO231" t="s">
        <v>1026</v>
      </c>
      <c r="CP231" t="s">
        <v>16</v>
      </c>
      <c r="CQ231" t="s">
        <v>189</v>
      </c>
      <c r="CR231" t="s">
        <v>16</v>
      </c>
      <c r="CS231" s="7"/>
      <c r="CT231" s="7">
        <v>44308</v>
      </c>
      <c r="CU231" t="s">
        <v>34</v>
      </c>
      <c r="CV231" t="s">
        <v>16</v>
      </c>
      <c r="CW231" t="s">
        <v>6307</v>
      </c>
      <c r="CX231" t="s">
        <v>189</v>
      </c>
      <c r="CY231" t="s">
        <v>6307</v>
      </c>
      <c r="CZ231" t="s">
        <v>189</v>
      </c>
      <c r="DA231">
        <v>2021</v>
      </c>
      <c r="DB231" s="139">
        <v>44308</v>
      </c>
      <c r="DC231">
        <v>4</v>
      </c>
      <c r="DD231">
        <v>17</v>
      </c>
      <c r="DE231" s="139">
        <v>44305</v>
      </c>
      <c r="DF231" t="s">
        <v>11897</v>
      </c>
      <c r="DG231" t="s">
        <v>11889</v>
      </c>
      <c r="DH231" t="s">
        <v>5985</v>
      </c>
      <c r="DI231" t="s">
        <v>9912</v>
      </c>
      <c r="DJ231" t="s">
        <v>6730</v>
      </c>
      <c r="DK231" t="s">
        <v>252</v>
      </c>
      <c r="DL231" t="s">
        <v>9800</v>
      </c>
      <c r="DM231" t="s">
        <v>1029</v>
      </c>
      <c r="DN231" t="s">
        <v>16</v>
      </c>
      <c r="DO231" t="s">
        <v>2051</v>
      </c>
      <c r="DP231" t="s">
        <v>16</v>
      </c>
      <c r="DQ231" t="s">
        <v>8808</v>
      </c>
      <c r="DR231" t="s">
        <v>10529</v>
      </c>
      <c r="DS231" t="s">
        <v>8809</v>
      </c>
      <c r="DT231" t="s">
        <v>12026</v>
      </c>
      <c r="EC231" s="66"/>
    </row>
    <row r="232" spans="1:133" x14ac:dyDescent="0.25">
      <c r="A232">
        <v>239</v>
      </c>
      <c r="B232" s="7">
        <v>44308</v>
      </c>
      <c r="C232" t="s">
        <v>189</v>
      </c>
      <c r="D232" t="s">
        <v>189</v>
      </c>
      <c r="E232" t="s">
        <v>4310</v>
      </c>
      <c r="F232" t="s">
        <v>181</v>
      </c>
      <c r="G232" t="s">
        <v>354</v>
      </c>
      <c r="H232" t="s">
        <v>1881</v>
      </c>
      <c r="I232">
        <v>2</v>
      </c>
      <c r="J232" t="s">
        <v>1021</v>
      </c>
      <c r="K232" t="s">
        <v>1997</v>
      </c>
      <c r="L232" t="s">
        <v>100</v>
      </c>
      <c r="M232">
        <v>4</v>
      </c>
      <c r="N232" t="s">
        <v>121</v>
      </c>
      <c r="O232" t="s">
        <v>1022</v>
      </c>
      <c r="P232" t="s">
        <v>16</v>
      </c>
      <c r="Q232" t="s">
        <v>16</v>
      </c>
      <c r="R232" t="s">
        <v>16</v>
      </c>
      <c r="S232"/>
      <c r="T232" t="s">
        <v>568</v>
      </c>
      <c r="U232" t="s">
        <v>16</v>
      </c>
      <c r="V232" t="s">
        <v>6282</v>
      </c>
      <c r="W232" t="s">
        <v>189</v>
      </c>
      <c r="X232" t="s">
        <v>189</v>
      </c>
      <c r="Y232" t="s">
        <v>1925</v>
      </c>
      <c r="Z232" t="s">
        <v>16</v>
      </c>
      <c r="AA232" t="s">
        <v>16</v>
      </c>
      <c r="AB232" t="s">
        <v>16</v>
      </c>
      <c r="AC232" t="s">
        <v>6310</v>
      </c>
      <c r="AD232" t="s">
        <v>1023</v>
      </c>
      <c r="AE232" t="s">
        <v>1997</v>
      </c>
      <c r="AF232" t="s">
        <v>1926</v>
      </c>
      <c r="AG232" t="s">
        <v>128</v>
      </c>
      <c r="AH232" t="s">
        <v>404</v>
      </c>
      <c r="AI232" t="s">
        <v>16</v>
      </c>
      <c r="AJ232" t="s">
        <v>16</v>
      </c>
      <c r="AK232" t="s">
        <v>16</v>
      </c>
      <c r="AL232">
        <v>110000</v>
      </c>
      <c r="AM232">
        <v>4</v>
      </c>
      <c r="AN232">
        <v>25.96</v>
      </c>
      <c r="AO232">
        <v>31.007999999999999</v>
      </c>
      <c r="AP232" t="s">
        <v>301</v>
      </c>
      <c r="AQ232" t="s">
        <v>1937</v>
      </c>
      <c r="AR232" t="s">
        <v>16</v>
      </c>
      <c r="AS232" t="s">
        <v>87</v>
      </c>
      <c r="AT232" t="s">
        <v>9978</v>
      </c>
      <c r="AU232" t="s">
        <v>6826</v>
      </c>
      <c r="AV232" t="s">
        <v>10431</v>
      </c>
      <c r="AW232" t="s">
        <v>11498</v>
      </c>
      <c r="AX232" t="s">
        <v>5984</v>
      </c>
      <c r="AY232" t="s">
        <v>16</v>
      </c>
      <c r="AZ232" t="s">
        <v>1024</v>
      </c>
      <c r="BA232" t="s">
        <v>1020</v>
      </c>
      <c r="BB232" t="s">
        <v>10462</v>
      </c>
      <c r="BC232" t="s">
        <v>4465</v>
      </c>
      <c r="BD232" t="s">
        <v>4502</v>
      </c>
      <c r="BE232" t="s">
        <v>5517</v>
      </c>
      <c r="BF232" t="s">
        <v>4496</v>
      </c>
      <c r="BG232" t="s">
        <v>9535</v>
      </c>
      <c r="BH232" t="s">
        <v>189</v>
      </c>
      <c r="BI232" t="s">
        <v>189</v>
      </c>
      <c r="BJ232">
        <v>100</v>
      </c>
      <c r="BK232" t="s">
        <v>6282</v>
      </c>
      <c r="BL232" s="7">
        <v>44315</v>
      </c>
      <c r="BM232" s="7">
        <v>44497</v>
      </c>
      <c r="BN232" t="s">
        <v>6240</v>
      </c>
      <c r="BO232" t="s">
        <v>189</v>
      </c>
      <c r="BP232" t="s">
        <v>16</v>
      </c>
      <c r="BQ232" t="s">
        <v>189</v>
      </c>
      <c r="BR232" s="7">
        <v>44679</v>
      </c>
      <c r="BS232" t="s">
        <v>2414</v>
      </c>
      <c r="BT232" t="s">
        <v>4310</v>
      </c>
      <c r="BU232" t="s">
        <v>189</v>
      </c>
      <c r="BV232" t="s">
        <v>189</v>
      </c>
      <c r="BW232" t="s">
        <v>5517</v>
      </c>
      <c r="BX232" t="s">
        <v>16</v>
      </c>
      <c r="BY232" t="s">
        <v>189</v>
      </c>
      <c r="BZ232" t="s">
        <v>189</v>
      </c>
      <c r="CA232" t="s">
        <v>189</v>
      </c>
      <c r="CB232" t="s">
        <v>189</v>
      </c>
      <c r="CC232" t="s">
        <v>189</v>
      </c>
      <c r="CD232" t="s">
        <v>189</v>
      </c>
      <c r="CE232" t="s">
        <v>189</v>
      </c>
      <c r="CF232" t="s">
        <v>16</v>
      </c>
      <c r="CG232" t="s">
        <v>16</v>
      </c>
      <c r="CH232" t="s">
        <v>2085</v>
      </c>
      <c r="CI232">
        <v>1</v>
      </c>
      <c r="CJ232">
        <v>1</v>
      </c>
      <c r="CK232">
        <v>1</v>
      </c>
      <c r="CL232" t="s">
        <v>189</v>
      </c>
      <c r="CM232">
        <v>21038</v>
      </c>
      <c r="CN232" t="s">
        <v>16</v>
      </c>
      <c r="CO232" t="s">
        <v>1021</v>
      </c>
      <c r="CP232" t="s">
        <v>16</v>
      </c>
      <c r="CQ232" t="s">
        <v>189</v>
      </c>
      <c r="CR232" t="s">
        <v>16</v>
      </c>
      <c r="CS232" s="7"/>
      <c r="CT232" s="7">
        <v>41592</v>
      </c>
      <c r="CU232" t="s">
        <v>60</v>
      </c>
      <c r="CV232" t="s">
        <v>6745</v>
      </c>
      <c r="CW232" t="s">
        <v>6307</v>
      </c>
      <c r="CX232" t="s">
        <v>189</v>
      </c>
      <c r="CY232" t="s">
        <v>6307</v>
      </c>
      <c r="CZ232" t="s">
        <v>189</v>
      </c>
      <c r="DA232">
        <v>2021</v>
      </c>
      <c r="DB232" s="139">
        <v>44308</v>
      </c>
      <c r="DC232">
        <v>4</v>
      </c>
      <c r="DD232">
        <v>17</v>
      </c>
      <c r="DE232" s="139">
        <v>44305</v>
      </c>
      <c r="DF232" t="s">
        <v>11897</v>
      </c>
      <c r="DG232" t="s">
        <v>11889</v>
      </c>
      <c r="DH232" t="s">
        <v>5985</v>
      </c>
      <c r="DI232" t="s">
        <v>9882</v>
      </c>
      <c r="DJ232" t="s">
        <v>6730</v>
      </c>
      <c r="DK232" t="s">
        <v>241</v>
      </c>
      <c r="DL232" t="s">
        <v>16</v>
      </c>
      <c r="DM232" t="s">
        <v>2689</v>
      </c>
      <c r="DN232" t="s">
        <v>1023</v>
      </c>
      <c r="DO232" t="s">
        <v>2051</v>
      </c>
      <c r="DP232" t="s">
        <v>16</v>
      </c>
      <c r="DQ232" t="s">
        <v>8806</v>
      </c>
      <c r="DR232" t="s">
        <v>10529</v>
      </c>
      <c r="DS232" t="s">
        <v>8807</v>
      </c>
      <c r="DT232" t="s">
        <v>12027</v>
      </c>
      <c r="EC232" s="66"/>
    </row>
    <row r="233" spans="1:133" x14ac:dyDescent="0.25">
      <c r="A233">
        <v>238</v>
      </c>
      <c r="B233" s="7">
        <v>44307</v>
      </c>
      <c r="C233" t="s">
        <v>189</v>
      </c>
      <c r="D233" t="s">
        <v>189</v>
      </c>
      <c r="E233" t="s">
        <v>4311</v>
      </c>
      <c r="F233" t="s">
        <v>199</v>
      </c>
      <c r="G233" t="s">
        <v>354</v>
      </c>
      <c r="H233" t="s">
        <v>1880</v>
      </c>
      <c r="I233">
        <v>2</v>
      </c>
      <c r="J233" t="s">
        <v>1037</v>
      </c>
      <c r="K233" t="s">
        <v>2031</v>
      </c>
      <c r="L233" t="s">
        <v>100</v>
      </c>
      <c r="M233">
        <v>2</v>
      </c>
      <c r="N233" t="s">
        <v>13</v>
      </c>
      <c r="O233" t="s">
        <v>25</v>
      </c>
      <c r="P233" t="s">
        <v>146</v>
      </c>
      <c r="Q233" t="s">
        <v>25</v>
      </c>
      <c r="R233" t="s">
        <v>16</v>
      </c>
      <c r="S233">
        <v>20</v>
      </c>
      <c r="T233" t="s">
        <v>32</v>
      </c>
      <c r="U233" t="s">
        <v>16</v>
      </c>
      <c r="V233" t="s">
        <v>6283</v>
      </c>
      <c r="W233" t="s">
        <v>189</v>
      </c>
      <c r="X233" t="s">
        <v>189</v>
      </c>
      <c r="Y233" t="s">
        <v>1925</v>
      </c>
      <c r="Z233" t="s">
        <v>4466</v>
      </c>
      <c r="AA233" t="s">
        <v>16</v>
      </c>
      <c r="AB233" t="s">
        <v>16</v>
      </c>
      <c r="AC233" t="s">
        <v>6310</v>
      </c>
      <c r="AD233" t="s">
        <v>1038</v>
      </c>
      <c r="AE233" t="s">
        <v>2031</v>
      </c>
      <c r="AF233" t="s">
        <v>1926</v>
      </c>
      <c r="AG233" t="s">
        <v>134</v>
      </c>
      <c r="AH233" t="s">
        <v>1039</v>
      </c>
      <c r="AI233" t="s">
        <v>16</v>
      </c>
      <c r="AJ233" t="s">
        <v>16</v>
      </c>
      <c r="AK233" t="s">
        <v>16</v>
      </c>
      <c r="AL233">
        <v>15000</v>
      </c>
      <c r="AM233">
        <v>2</v>
      </c>
      <c r="AN233">
        <v>12.98</v>
      </c>
      <c r="AO233">
        <v>15.504</v>
      </c>
      <c r="AP233" t="s">
        <v>184</v>
      </c>
      <c r="AQ233" t="s">
        <v>6744</v>
      </c>
      <c r="AR233" t="s">
        <v>202</v>
      </c>
      <c r="AS233" t="s">
        <v>32</v>
      </c>
      <c r="AT233" t="s">
        <v>4840</v>
      </c>
      <c r="AU233" t="s">
        <v>9873</v>
      </c>
      <c r="AV233" t="s">
        <v>10431</v>
      </c>
      <c r="AW233" t="s">
        <v>11498</v>
      </c>
      <c r="AX233" t="s">
        <v>5984</v>
      </c>
      <c r="AY233" t="s">
        <v>4723</v>
      </c>
      <c r="AZ233" t="s">
        <v>1040</v>
      </c>
      <c r="BA233" t="s">
        <v>1036</v>
      </c>
      <c r="BB233" t="s">
        <v>10462</v>
      </c>
      <c r="BC233" t="s">
        <v>4465</v>
      </c>
      <c r="BD233" t="s">
        <v>4504</v>
      </c>
      <c r="BE233" t="s">
        <v>4727</v>
      </c>
      <c r="BF233" t="s">
        <v>4523</v>
      </c>
      <c r="BG233" t="s">
        <v>9537</v>
      </c>
      <c r="BH233" t="s">
        <v>189</v>
      </c>
      <c r="BI233" t="s">
        <v>189</v>
      </c>
      <c r="BJ233">
        <v>100</v>
      </c>
      <c r="BK233" t="s">
        <v>6283</v>
      </c>
      <c r="BL233" s="7">
        <v>44313</v>
      </c>
      <c r="BM233" s="7">
        <v>44496</v>
      </c>
      <c r="BN233" t="s">
        <v>6240</v>
      </c>
      <c r="BO233" t="s">
        <v>189</v>
      </c>
      <c r="BP233" t="s">
        <v>16</v>
      </c>
      <c r="BQ233" t="s">
        <v>189</v>
      </c>
      <c r="BR233" s="7">
        <v>45409</v>
      </c>
      <c r="BS233" t="s">
        <v>2414</v>
      </c>
      <c r="BT233" t="s">
        <v>4311</v>
      </c>
      <c r="BU233" t="s">
        <v>189</v>
      </c>
      <c r="BV233" t="s">
        <v>189</v>
      </c>
      <c r="BW233" t="s">
        <v>189</v>
      </c>
      <c r="BX233" t="s">
        <v>16</v>
      </c>
      <c r="BY233" t="s">
        <v>189</v>
      </c>
      <c r="BZ233" t="s">
        <v>189</v>
      </c>
      <c r="CA233" t="s">
        <v>189</v>
      </c>
      <c r="CB233" t="s">
        <v>189</v>
      </c>
      <c r="CC233" t="s">
        <v>189</v>
      </c>
      <c r="CD233" t="s">
        <v>189</v>
      </c>
      <c r="CE233" t="s">
        <v>189</v>
      </c>
      <c r="CF233" t="s">
        <v>16</v>
      </c>
      <c r="CG233" t="s">
        <v>16</v>
      </c>
      <c r="CH233" t="s">
        <v>2083</v>
      </c>
      <c r="CI233">
        <v>1</v>
      </c>
      <c r="CJ233">
        <v>1</v>
      </c>
      <c r="CK233">
        <v>1</v>
      </c>
      <c r="CL233" t="s">
        <v>189</v>
      </c>
      <c r="CM233">
        <v>21037</v>
      </c>
      <c r="CN233" t="s">
        <v>16</v>
      </c>
      <c r="CO233" t="s">
        <v>1037</v>
      </c>
      <c r="CP233" t="s">
        <v>16</v>
      </c>
      <c r="CQ233" t="s">
        <v>189</v>
      </c>
      <c r="CR233" t="s">
        <v>185</v>
      </c>
      <c r="CS233" s="7"/>
      <c r="CT233" s="7">
        <v>42437</v>
      </c>
      <c r="CU233" t="s">
        <v>17</v>
      </c>
      <c r="CV233" t="s">
        <v>17</v>
      </c>
      <c r="CW233" t="s">
        <v>6307</v>
      </c>
      <c r="CX233" t="s">
        <v>189</v>
      </c>
      <c r="CY233" t="s">
        <v>6307</v>
      </c>
      <c r="CZ233" t="s">
        <v>189</v>
      </c>
      <c r="DA233">
        <v>2021</v>
      </c>
      <c r="DB233" s="139">
        <v>44307</v>
      </c>
      <c r="DC233">
        <v>4</v>
      </c>
      <c r="DD233">
        <v>17</v>
      </c>
      <c r="DE233" s="139">
        <v>44305</v>
      </c>
      <c r="DF233" t="s">
        <v>11897</v>
      </c>
      <c r="DG233" t="s">
        <v>11889</v>
      </c>
      <c r="DH233" t="s">
        <v>5985</v>
      </c>
      <c r="DI233" t="s">
        <v>9874</v>
      </c>
      <c r="DJ233" t="s">
        <v>6730</v>
      </c>
      <c r="DK233" t="s">
        <v>252</v>
      </c>
      <c r="DL233" t="s">
        <v>9800</v>
      </c>
      <c r="DM233" t="s">
        <v>1038</v>
      </c>
      <c r="DN233" t="s">
        <v>16</v>
      </c>
      <c r="DO233" t="s">
        <v>2051</v>
      </c>
      <c r="DP233" t="s">
        <v>16</v>
      </c>
      <c r="DQ233" t="s">
        <v>8810</v>
      </c>
      <c r="DR233" t="s">
        <v>10463</v>
      </c>
      <c r="DS233" t="s">
        <v>8811</v>
      </c>
      <c r="DT233" t="s">
        <v>12028</v>
      </c>
      <c r="EC233" s="66"/>
    </row>
    <row r="234" spans="1:133" x14ac:dyDescent="0.25">
      <c r="A234">
        <v>237</v>
      </c>
      <c r="B234" s="7">
        <v>44307</v>
      </c>
      <c r="C234" t="s">
        <v>189</v>
      </c>
      <c r="D234" t="s">
        <v>189</v>
      </c>
      <c r="E234" t="s">
        <v>1032</v>
      </c>
      <c r="F234" t="s">
        <v>199</v>
      </c>
      <c r="G234" t="s">
        <v>354</v>
      </c>
      <c r="H234" t="s">
        <v>1881</v>
      </c>
      <c r="I234">
        <v>2</v>
      </c>
      <c r="J234" t="s">
        <v>1033</v>
      </c>
      <c r="K234" t="s">
        <v>11</v>
      </c>
      <c r="L234" t="s">
        <v>100</v>
      </c>
      <c r="M234">
        <v>2.4</v>
      </c>
      <c r="N234" t="s">
        <v>1983</v>
      </c>
      <c r="O234" t="s">
        <v>701</v>
      </c>
      <c r="P234" t="s">
        <v>16</v>
      </c>
      <c r="Q234" t="s">
        <v>701</v>
      </c>
      <c r="R234" t="s">
        <v>16</v>
      </c>
      <c r="S234"/>
      <c r="T234" t="s">
        <v>532</v>
      </c>
      <c r="U234" t="s">
        <v>16</v>
      </c>
      <c r="V234" t="s">
        <v>6282</v>
      </c>
      <c r="W234" t="s">
        <v>189</v>
      </c>
      <c r="X234" t="s">
        <v>189</v>
      </c>
      <c r="Y234" t="s">
        <v>1925</v>
      </c>
      <c r="Z234" t="s">
        <v>16</v>
      </c>
      <c r="AA234" t="s">
        <v>16</v>
      </c>
      <c r="AB234" t="s">
        <v>16</v>
      </c>
      <c r="AC234" t="s">
        <v>6310</v>
      </c>
      <c r="AD234" t="s">
        <v>1034</v>
      </c>
      <c r="AE234" t="s">
        <v>11</v>
      </c>
      <c r="AF234" t="s">
        <v>16</v>
      </c>
      <c r="AG234" t="s">
        <v>37</v>
      </c>
      <c r="AH234" t="s">
        <v>16</v>
      </c>
      <c r="AI234" t="s">
        <v>16</v>
      </c>
      <c r="AJ234" t="s">
        <v>16</v>
      </c>
      <c r="AK234" t="s">
        <v>16</v>
      </c>
      <c r="AL234">
        <v>0</v>
      </c>
      <c r="AM234">
        <v>2.4</v>
      </c>
      <c r="AN234">
        <v>15.58</v>
      </c>
      <c r="AO234">
        <v>18.605</v>
      </c>
      <c r="AP234" t="s">
        <v>301</v>
      </c>
      <c r="AQ234" t="s">
        <v>1937</v>
      </c>
      <c r="AR234" t="s">
        <v>16</v>
      </c>
      <c r="AS234" t="s">
        <v>10276</v>
      </c>
      <c r="AT234" t="s">
        <v>9802</v>
      </c>
      <c r="AU234" t="s">
        <v>6824</v>
      </c>
      <c r="AV234" t="s">
        <v>10431</v>
      </c>
      <c r="AW234" t="s">
        <v>11498</v>
      </c>
      <c r="AX234" t="s">
        <v>5984</v>
      </c>
      <c r="AY234" t="s">
        <v>16</v>
      </c>
      <c r="AZ234" t="s">
        <v>1035</v>
      </c>
      <c r="BA234" t="s">
        <v>1031</v>
      </c>
      <c r="BB234" t="s">
        <v>10462</v>
      </c>
      <c r="BC234" t="s">
        <v>4465</v>
      </c>
      <c r="BD234" t="s">
        <v>4541</v>
      </c>
      <c r="BE234" t="s">
        <v>4733</v>
      </c>
      <c r="BF234" t="s">
        <v>4497</v>
      </c>
      <c r="BG234" t="s">
        <v>9538</v>
      </c>
      <c r="BH234" t="s">
        <v>189</v>
      </c>
      <c r="BI234" t="s">
        <v>189</v>
      </c>
      <c r="BJ234"/>
      <c r="BK234" t="s">
        <v>6282</v>
      </c>
      <c r="BL234" s="7"/>
      <c r="BM234" s="7"/>
      <c r="BN234" t="s">
        <v>6246</v>
      </c>
      <c r="BO234" t="s">
        <v>189</v>
      </c>
      <c r="BP234" t="s">
        <v>6242</v>
      </c>
      <c r="BQ234" t="s">
        <v>189</v>
      </c>
      <c r="BR234" s="7">
        <v>45225</v>
      </c>
      <c r="BS234" t="s">
        <v>16</v>
      </c>
      <c r="BT234" t="s">
        <v>4392</v>
      </c>
      <c r="BU234" t="s">
        <v>2440</v>
      </c>
      <c r="BV234" t="s">
        <v>189</v>
      </c>
      <c r="BW234" t="s">
        <v>189</v>
      </c>
      <c r="BX234" t="s">
        <v>16</v>
      </c>
      <c r="BY234" t="s">
        <v>189</v>
      </c>
      <c r="BZ234" t="s">
        <v>189</v>
      </c>
      <c r="CA234" t="s">
        <v>189</v>
      </c>
      <c r="CB234" t="s">
        <v>189</v>
      </c>
      <c r="CC234" t="s">
        <v>189</v>
      </c>
      <c r="CD234" t="s">
        <v>189</v>
      </c>
      <c r="CE234" t="s">
        <v>189</v>
      </c>
      <c r="CF234" t="s">
        <v>16</v>
      </c>
      <c r="CG234" t="s">
        <v>16</v>
      </c>
      <c r="CH234" t="s">
        <v>4838</v>
      </c>
      <c r="CI234">
        <v>1</v>
      </c>
      <c r="CJ234">
        <v>1</v>
      </c>
      <c r="CK234">
        <v>1</v>
      </c>
      <c r="CL234" t="s">
        <v>189</v>
      </c>
      <c r="CM234">
        <v>21036</v>
      </c>
      <c r="CN234" t="s">
        <v>16</v>
      </c>
      <c r="CO234" t="s">
        <v>1033</v>
      </c>
      <c r="CP234" t="s">
        <v>16</v>
      </c>
      <c r="CQ234" t="s">
        <v>189</v>
      </c>
      <c r="CR234" t="s">
        <v>16</v>
      </c>
      <c r="CS234" s="7">
        <v>44631</v>
      </c>
      <c r="CT234" s="7">
        <v>41852</v>
      </c>
      <c r="CU234" t="s">
        <v>60</v>
      </c>
      <c r="CV234" t="s">
        <v>6745</v>
      </c>
      <c r="CW234" t="s">
        <v>6307</v>
      </c>
      <c r="CX234" t="s">
        <v>189</v>
      </c>
      <c r="CY234" t="s">
        <v>6307</v>
      </c>
      <c r="CZ234" t="s">
        <v>6307</v>
      </c>
      <c r="DA234">
        <v>2021</v>
      </c>
      <c r="DB234" s="139">
        <v>44307</v>
      </c>
      <c r="DC234">
        <v>4</v>
      </c>
      <c r="DD234">
        <v>17</v>
      </c>
      <c r="DE234" s="139">
        <v>44305</v>
      </c>
      <c r="DF234" t="s">
        <v>11897</v>
      </c>
      <c r="DG234" t="s">
        <v>11889</v>
      </c>
      <c r="DH234" t="s">
        <v>5985</v>
      </c>
      <c r="DI234" t="s">
        <v>9874</v>
      </c>
      <c r="DJ234" t="s">
        <v>6730</v>
      </c>
      <c r="DK234" t="s">
        <v>188</v>
      </c>
      <c r="DL234" t="s">
        <v>16</v>
      </c>
      <c r="DM234" t="s">
        <v>4964</v>
      </c>
      <c r="DN234" t="s">
        <v>16</v>
      </c>
      <c r="DO234" t="s">
        <v>2051</v>
      </c>
      <c r="DP234" t="s">
        <v>16</v>
      </c>
      <c r="DQ234" t="s">
        <v>8812</v>
      </c>
      <c r="DR234" t="s">
        <v>10463</v>
      </c>
      <c r="DS234" t="s">
        <v>8813</v>
      </c>
      <c r="DT234" t="s">
        <v>12029</v>
      </c>
      <c r="EC234" s="66"/>
    </row>
    <row r="235" spans="1:133" x14ac:dyDescent="0.25">
      <c r="A235">
        <v>236</v>
      </c>
      <c r="B235" s="7">
        <v>44301</v>
      </c>
      <c r="C235" t="s">
        <v>189</v>
      </c>
      <c r="D235" t="s">
        <v>189</v>
      </c>
      <c r="E235" t="s">
        <v>4313</v>
      </c>
      <c r="F235" t="s">
        <v>181</v>
      </c>
      <c r="G235" t="s">
        <v>354</v>
      </c>
      <c r="H235" t="s">
        <v>1881</v>
      </c>
      <c r="I235">
        <v>1</v>
      </c>
      <c r="J235" t="s">
        <v>1044</v>
      </c>
      <c r="K235" t="s">
        <v>1045</v>
      </c>
      <c r="L235" t="s">
        <v>100</v>
      </c>
      <c r="M235">
        <v>10</v>
      </c>
      <c r="N235" t="s">
        <v>1936</v>
      </c>
      <c r="O235" t="s">
        <v>1057</v>
      </c>
      <c r="P235" t="s">
        <v>1058</v>
      </c>
      <c r="Q235" t="s">
        <v>2037</v>
      </c>
      <c r="R235" t="s">
        <v>2038</v>
      </c>
      <c r="S235">
        <v>30</v>
      </c>
      <c r="T235" t="s">
        <v>15</v>
      </c>
      <c r="U235" t="s">
        <v>16</v>
      </c>
      <c r="V235" t="s">
        <v>6286</v>
      </c>
      <c r="W235" t="s">
        <v>189</v>
      </c>
      <c r="X235" t="s">
        <v>189</v>
      </c>
      <c r="Y235" t="s">
        <v>1925</v>
      </c>
      <c r="Z235" t="s">
        <v>16</v>
      </c>
      <c r="AA235" t="s">
        <v>16</v>
      </c>
      <c r="AB235" t="s">
        <v>16</v>
      </c>
      <c r="AC235" t="s">
        <v>6310</v>
      </c>
      <c r="AD235" t="s">
        <v>1049</v>
      </c>
      <c r="AE235" t="s">
        <v>1045</v>
      </c>
      <c r="AF235" t="s">
        <v>16</v>
      </c>
      <c r="AG235" t="s">
        <v>67</v>
      </c>
      <c r="AH235" t="s">
        <v>485</v>
      </c>
      <c r="AI235" t="s">
        <v>16</v>
      </c>
      <c r="AJ235" t="s">
        <v>16</v>
      </c>
      <c r="AK235" t="s">
        <v>16</v>
      </c>
      <c r="AL235">
        <v>693750</v>
      </c>
      <c r="AM235">
        <v>10</v>
      </c>
      <c r="AN235">
        <v>65.23</v>
      </c>
      <c r="AO235">
        <v>77.519000000000005</v>
      </c>
      <c r="AP235" t="s">
        <v>301</v>
      </c>
      <c r="AQ235" t="s">
        <v>6745</v>
      </c>
      <c r="AR235" t="s">
        <v>16</v>
      </c>
      <c r="AS235" t="s">
        <v>15</v>
      </c>
      <c r="AT235" t="s">
        <v>4840</v>
      </c>
      <c r="AU235" t="s">
        <v>9913</v>
      </c>
      <c r="AV235" t="s">
        <v>10431</v>
      </c>
      <c r="AW235" t="s">
        <v>11498</v>
      </c>
      <c r="AX235" t="s">
        <v>5984</v>
      </c>
      <c r="AY235" t="s">
        <v>16</v>
      </c>
      <c r="AZ235" t="s">
        <v>1050</v>
      </c>
      <c r="BA235" t="s">
        <v>1043</v>
      </c>
      <c r="BB235" t="s">
        <v>10462</v>
      </c>
      <c r="BC235" t="s">
        <v>4465</v>
      </c>
      <c r="BD235" t="s">
        <v>4522</v>
      </c>
      <c r="BE235" t="s">
        <v>4747</v>
      </c>
      <c r="BF235" t="s">
        <v>4496</v>
      </c>
      <c r="BG235" t="s">
        <v>189</v>
      </c>
      <c r="BH235" t="s">
        <v>189</v>
      </c>
      <c r="BI235" t="s">
        <v>189</v>
      </c>
      <c r="BJ235">
        <v>99.96</v>
      </c>
      <c r="BK235" t="s">
        <v>1048</v>
      </c>
      <c r="BL235" s="7">
        <v>44308</v>
      </c>
      <c r="BM235" s="7">
        <v>44491</v>
      </c>
      <c r="BN235" t="s">
        <v>6246</v>
      </c>
      <c r="BO235" t="s">
        <v>189</v>
      </c>
      <c r="BP235" t="s">
        <v>6242</v>
      </c>
      <c r="BQ235" t="s">
        <v>189</v>
      </c>
      <c r="BR235" s="7">
        <v>58918</v>
      </c>
      <c r="BS235" t="s">
        <v>2414</v>
      </c>
      <c r="BT235" t="s">
        <v>4313</v>
      </c>
      <c r="BU235" t="s">
        <v>189</v>
      </c>
      <c r="BV235" t="s">
        <v>189</v>
      </c>
      <c r="BW235" t="s">
        <v>189</v>
      </c>
      <c r="BX235" t="s">
        <v>4844</v>
      </c>
      <c r="BY235" t="s">
        <v>189</v>
      </c>
      <c r="BZ235" t="s">
        <v>189</v>
      </c>
      <c r="CA235" t="s">
        <v>189</v>
      </c>
      <c r="CB235" t="s">
        <v>189</v>
      </c>
      <c r="CC235" t="s">
        <v>189</v>
      </c>
      <c r="CD235" t="s">
        <v>189</v>
      </c>
      <c r="CE235" t="s">
        <v>189</v>
      </c>
      <c r="CF235" t="s">
        <v>16</v>
      </c>
      <c r="CG235" t="s">
        <v>16</v>
      </c>
      <c r="CH235" t="s">
        <v>4843</v>
      </c>
      <c r="CI235">
        <v>4</v>
      </c>
      <c r="CJ235">
        <v>1</v>
      </c>
      <c r="CK235">
        <v>1</v>
      </c>
      <c r="CL235" t="s">
        <v>189</v>
      </c>
      <c r="CM235">
        <v>21031</v>
      </c>
      <c r="CN235" t="s">
        <v>16</v>
      </c>
      <c r="CO235" t="s">
        <v>1044</v>
      </c>
      <c r="CP235" t="s">
        <v>16</v>
      </c>
      <c r="CQ235" t="s">
        <v>189</v>
      </c>
      <c r="CR235" t="s">
        <v>16</v>
      </c>
      <c r="CS235" s="7"/>
      <c r="CT235" s="7">
        <v>40882</v>
      </c>
      <c r="CU235" t="s">
        <v>4710</v>
      </c>
      <c r="CV235" t="s">
        <v>16</v>
      </c>
      <c r="CW235" t="s">
        <v>6307</v>
      </c>
      <c r="CX235" t="s">
        <v>189</v>
      </c>
      <c r="CY235" t="s">
        <v>6307</v>
      </c>
      <c r="CZ235" t="s">
        <v>189</v>
      </c>
      <c r="DA235">
        <v>2021</v>
      </c>
      <c r="DB235" s="139">
        <v>44301</v>
      </c>
      <c r="DC235">
        <v>4</v>
      </c>
      <c r="DD235">
        <v>16</v>
      </c>
      <c r="DE235" s="139">
        <v>44298</v>
      </c>
      <c r="DF235" t="s">
        <v>11900</v>
      </c>
      <c r="DG235" t="s">
        <v>11889</v>
      </c>
      <c r="DH235" t="s">
        <v>5986</v>
      </c>
      <c r="DI235" t="s">
        <v>9947</v>
      </c>
      <c r="DJ235" t="s">
        <v>16</v>
      </c>
      <c r="DK235" t="s">
        <v>252</v>
      </c>
      <c r="DL235" t="s">
        <v>9800</v>
      </c>
      <c r="DM235" t="s">
        <v>16</v>
      </c>
      <c r="DN235" t="s">
        <v>16</v>
      </c>
      <c r="DO235" t="s">
        <v>2051</v>
      </c>
      <c r="DP235" t="s">
        <v>16</v>
      </c>
      <c r="DQ235" t="s">
        <v>8814</v>
      </c>
      <c r="DR235" t="s">
        <v>10464</v>
      </c>
      <c r="DS235" t="s">
        <v>8817</v>
      </c>
      <c r="DT235" t="s">
        <v>12030</v>
      </c>
      <c r="EC235" s="66"/>
    </row>
    <row r="236" spans="1:133" x14ac:dyDescent="0.25">
      <c r="A236">
        <v>235</v>
      </c>
      <c r="B236" s="7">
        <v>44301</v>
      </c>
      <c r="C236" t="s">
        <v>189</v>
      </c>
      <c r="D236" t="s">
        <v>189</v>
      </c>
      <c r="E236" t="s">
        <v>4313</v>
      </c>
      <c r="F236" t="s">
        <v>181</v>
      </c>
      <c r="G236" t="s">
        <v>354</v>
      </c>
      <c r="H236" t="s">
        <v>1881</v>
      </c>
      <c r="I236">
        <v>1</v>
      </c>
      <c r="J236" t="s">
        <v>1044</v>
      </c>
      <c r="K236" t="s">
        <v>1045</v>
      </c>
      <c r="L236" t="s">
        <v>100</v>
      </c>
      <c r="M236">
        <v>17.5</v>
      </c>
      <c r="N236" t="s">
        <v>1938</v>
      </c>
      <c r="O236" t="s">
        <v>1055</v>
      </c>
      <c r="P236" t="s">
        <v>1056</v>
      </c>
      <c r="Q236" t="s">
        <v>2035</v>
      </c>
      <c r="R236" t="s">
        <v>2036</v>
      </c>
      <c r="S236">
        <v>30</v>
      </c>
      <c r="T236" t="s">
        <v>15</v>
      </c>
      <c r="U236" t="s">
        <v>16</v>
      </c>
      <c r="V236" t="s">
        <v>6286</v>
      </c>
      <c r="W236" t="s">
        <v>189</v>
      </c>
      <c r="X236" t="s">
        <v>189</v>
      </c>
      <c r="Y236" t="s">
        <v>1925</v>
      </c>
      <c r="Z236" t="s">
        <v>16</v>
      </c>
      <c r="AA236" t="s">
        <v>16</v>
      </c>
      <c r="AB236" t="s">
        <v>16</v>
      </c>
      <c r="AC236" t="s">
        <v>6310</v>
      </c>
      <c r="AD236" t="s">
        <v>1049</v>
      </c>
      <c r="AE236" t="s">
        <v>1045</v>
      </c>
      <c r="AF236" t="s">
        <v>16</v>
      </c>
      <c r="AG236" t="s">
        <v>67</v>
      </c>
      <c r="AH236" t="s">
        <v>485</v>
      </c>
      <c r="AI236" t="s">
        <v>16</v>
      </c>
      <c r="AJ236" t="s">
        <v>16</v>
      </c>
      <c r="AK236" t="s">
        <v>16</v>
      </c>
      <c r="AL236">
        <v>693750</v>
      </c>
      <c r="AM236">
        <v>17.5</v>
      </c>
      <c r="AN236">
        <v>114.15</v>
      </c>
      <c r="AO236">
        <v>135.65899999999999</v>
      </c>
      <c r="AP236" t="s">
        <v>301</v>
      </c>
      <c r="AQ236" t="s">
        <v>6745</v>
      </c>
      <c r="AR236" t="s">
        <v>16</v>
      </c>
      <c r="AS236" t="s">
        <v>15</v>
      </c>
      <c r="AT236" t="s">
        <v>4840</v>
      </c>
      <c r="AU236" t="s">
        <v>9913</v>
      </c>
      <c r="AV236" t="s">
        <v>10431</v>
      </c>
      <c r="AW236" t="s">
        <v>11498</v>
      </c>
      <c r="AX236" t="s">
        <v>5984</v>
      </c>
      <c r="AY236" t="s">
        <v>16</v>
      </c>
      <c r="AZ236" t="s">
        <v>1050</v>
      </c>
      <c r="BA236" t="s">
        <v>1895</v>
      </c>
      <c r="BB236" t="s">
        <v>10462</v>
      </c>
      <c r="BC236" t="s">
        <v>4465</v>
      </c>
      <c r="BD236" t="s">
        <v>4746</v>
      </c>
      <c r="BE236" t="s">
        <v>4739</v>
      </c>
      <c r="BF236" t="s">
        <v>4496</v>
      </c>
      <c r="BG236" t="s">
        <v>9539</v>
      </c>
      <c r="BH236" t="s">
        <v>189</v>
      </c>
      <c r="BI236" t="s">
        <v>189</v>
      </c>
      <c r="BJ236">
        <v>99.965000000000003</v>
      </c>
      <c r="BK236" t="s">
        <v>1048</v>
      </c>
      <c r="BL236" s="7">
        <v>44308</v>
      </c>
      <c r="BM236" s="7">
        <v>44491</v>
      </c>
      <c r="BN236" t="s">
        <v>6246</v>
      </c>
      <c r="BO236" t="s">
        <v>189</v>
      </c>
      <c r="BP236" t="s">
        <v>6242</v>
      </c>
      <c r="BQ236" t="s">
        <v>189</v>
      </c>
      <c r="BR236" s="7">
        <v>55265</v>
      </c>
      <c r="BS236" t="s">
        <v>2414</v>
      </c>
      <c r="BT236" t="s">
        <v>4313</v>
      </c>
      <c r="BU236" t="s">
        <v>189</v>
      </c>
      <c r="BV236" t="s">
        <v>189</v>
      </c>
      <c r="BW236" t="s">
        <v>189</v>
      </c>
      <c r="BX236" t="s">
        <v>4844</v>
      </c>
      <c r="BY236" t="s">
        <v>189</v>
      </c>
      <c r="BZ236" t="s">
        <v>189</v>
      </c>
      <c r="CA236" t="s">
        <v>189</v>
      </c>
      <c r="CB236" t="s">
        <v>189</v>
      </c>
      <c r="CC236" t="s">
        <v>189</v>
      </c>
      <c r="CD236" t="s">
        <v>189</v>
      </c>
      <c r="CE236" t="s">
        <v>189</v>
      </c>
      <c r="CF236" t="s">
        <v>16</v>
      </c>
      <c r="CG236" t="s">
        <v>16</v>
      </c>
      <c r="CH236" t="s">
        <v>4841</v>
      </c>
      <c r="CI236">
        <v>4</v>
      </c>
      <c r="CJ236">
        <v>1</v>
      </c>
      <c r="CK236">
        <v>1</v>
      </c>
      <c r="CL236" t="s">
        <v>189</v>
      </c>
      <c r="CM236">
        <v>21034</v>
      </c>
      <c r="CN236" t="s">
        <v>16</v>
      </c>
      <c r="CO236" t="s">
        <v>1044</v>
      </c>
      <c r="CP236" t="s">
        <v>16</v>
      </c>
      <c r="CQ236" t="s">
        <v>189</v>
      </c>
      <c r="CR236" t="s">
        <v>16</v>
      </c>
      <c r="CS236" s="7"/>
      <c r="CT236" s="7">
        <v>40882</v>
      </c>
      <c r="CU236" t="s">
        <v>4710</v>
      </c>
      <c r="CV236" t="s">
        <v>16</v>
      </c>
      <c r="CW236" t="s">
        <v>6307</v>
      </c>
      <c r="CX236" t="s">
        <v>189</v>
      </c>
      <c r="CY236" t="s">
        <v>6307</v>
      </c>
      <c r="CZ236" t="s">
        <v>189</v>
      </c>
      <c r="DA236">
        <v>2021</v>
      </c>
      <c r="DB236" s="139">
        <v>44301</v>
      </c>
      <c r="DC236">
        <v>4</v>
      </c>
      <c r="DD236">
        <v>16</v>
      </c>
      <c r="DE236" s="139">
        <v>44298</v>
      </c>
      <c r="DF236" t="s">
        <v>11900</v>
      </c>
      <c r="DG236" t="s">
        <v>11889</v>
      </c>
      <c r="DH236" t="s">
        <v>5986</v>
      </c>
      <c r="DI236" t="s">
        <v>9947</v>
      </c>
      <c r="DJ236" t="s">
        <v>16</v>
      </c>
      <c r="DK236" t="s">
        <v>252</v>
      </c>
      <c r="DL236" t="s">
        <v>9800</v>
      </c>
      <c r="DM236" t="s">
        <v>16</v>
      </c>
      <c r="DN236" t="s">
        <v>16</v>
      </c>
      <c r="DO236" t="s">
        <v>2051</v>
      </c>
      <c r="DP236" t="s">
        <v>16</v>
      </c>
      <c r="DQ236" t="s">
        <v>8814</v>
      </c>
      <c r="DR236" t="s">
        <v>10464</v>
      </c>
      <c r="DS236" t="s">
        <v>8815</v>
      </c>
      <c r="DT236" t="s">
        <v>12031</v>
      </c>
      <c r="EC236" s="66"/>
    </row>
    <row r="237" spans="1:133" x14ac:dyDescent="0.25">
      <c r="A237">
        <v>234</v>
      </c>
      <c r="B237" s="7">
        <v>44301</v>
      </c>
      <c r="C237" t="s">
        <v>189</v>
      </c>
      <c r="D237" t="s">
        <v>189</v>
      </c>
      <c r="E237" t="s">
        <v>4313</v>
      </c>
      <c r="F237" t="s">
        <v>181</v>
      </c>
      <c r="G237" t="s">
        <v>354</v>
      </c>
      <c r="H237" t="s">
        <v>1881</v>
      </c>
      <c r="I237">
        <v>1</v>
      </c>
      <c r="J237" t="s">
        <v>1044</v>
      </c>
      <c r="K237" t="s">
        <v>1045</v>
      </c>
      <c r="L237" t="s">
        <v>100</v>
      </c>
      <c r="M237">
        <v>9</v>
      </c>
      <c r="N237" t="s">
        <v>41</v>
      </c>
      <c r="O237" t="s">
        <v>1052</v>
      </c>
      <c r="P237" t="s">
        <v>1053</v>
      </c>
      <c r="Q237" t="s">
        <v>2034</v>
      </c>
      <c r="R237" t="s">
        <v>2034</v>
      </c>
      <c r="S237">
        <v>25</v>
      </c>
      <c r="T237" t="s">
        <v>15</v>
      </c>
      <c r="U237" t="s">
        <v>16</v>
      </c>
      <c r="V237" t="s">
        <v>6286</v>
      </c>
      <c r="W237" t="s">
        <v>189</v>
      </c>
      <c r="X237" t="s">
        <v>189</v>
      </c>
      <c r="Y237" t="s">
        <v>1925</v>
      </c>
      <c r="Z237" t="s">
        <v>16</v>
      </c>
      <c r="AA237" t="s">
        <v>16</v>
      </c>
      <c r="AB237" t="s">
        <v>16</v>
      </c>
      <c r="AC237" t="s">
        <v>6310</v>
      </c>
      <c r="AD237" t="s">
        <v>1049</v>
      </c>
      <c r="AE237" t="s">
        <v>1045</v>
      </c>
      <c r="AF237" t="s">
        <v>16</v>
      </c>
      <c r="AG237" t="s">
        <v>67</v>
      </c>
      <c r="AH237" t="s">
        <v>485</v>
      </c>
      <c r="AI237" t="s">
        <v>16</v>
      </c>
      <c r="AJ237" t="s">
        <v>16</v>
      </c>
      <c r="AK237" t="s">
        <v>16</v>
      </c>
      <c r="AL237">
        <v>693750</v>
      </c>
      <c r="AM237">
        <v>9</v>
      </c>
      <c r="AN237">
        <v>58.71</v>
      </c>
      <c r="AO237">
        <v>69.766999999999996</v>
      </c>
      <c r="AP237" t="s">
        <v>301</v>
      </c>
      <c r="AQ237" t="s">
        <v>6745</v>
      </c>
      <c r="AR237" t="s">
        <v>16</v>
      </c>
      <c r="AS237" t="s">
        <v>15</v>
      </c>
      <c r="AT237" t="s">
        <v>4840</v>
      </c>
      <c r="AU237" t="s">
        <v>9913</v>
      </c>
      <c r="AV237" t="s">
        <v>10431</v>
      </c>
      <c r="AW237" t="s">
        <v>11498</v>
      </c>
      <c r="AX237" t="s">
        <v>5984</v>
      </c>
      <c r="AY237" t="s">
        <v>16</v>
      </c>
      <c r="AZ237" t="s">
        <v>1050</v>
      </c>
      <c r="BA237" t="s">
        <v>1051</v>
      </c>
      <c r="BB237" t="s">
        <v>10462</v>
      </c>
      <c r="BC237" t="s">
        <v>4465</v>
      </c>
      <c r="BD237" t="s">
        <v>4526</v>
      </c>
      <c r="BE237" t="s">
        <v>4745</v>
      </c>
      <c r="BF237" t="s">
        <v>4496</v>
      </c>
      <c r="BG237" t="s">
        <v>189</v>
      </c>
      <c r="BH237" t="s">
        <v>189</v>
      </c>
      <c r="BI237" t="s">
        <v>189</v>
      </c>
      <c r="BJ237">
        <v>99.971999999999994</v>
      </c>
      <c r="BK237" t="s">
        <v>1048</v>
      </c>
      <c r="BL237" s="7">
        <v>44308</v>
      </c>
      <c r="BM237" s="7">
        <v>44491</v>
      </c>
      <c r="BN237" t="s">
        <v>6246</v>
      </c>
      <c r="BO237" t="s">
        <v>189</v>
      </c>
      <c r="BP237" t="s">
        <v>6242</v>
      </c>
      <c r="BQ237" t="s">
        <v>189</v>
      </c>
      <c r="BR237" s="7">
        <v>51613</v>
      </c>
      <c r="BS237" t="s">
        <v>2414</v>
      </c>
      <c r="BT237" t="s">
        <v>4313</v>
      </c>
      <c r="BU237" t="s">
        <v>189</v>
      </c>
      <c r="BV237" t="s">
        <v>189</v>
      </c>
      <c r="BW237" t="s">
        <v>189</v>
      </c>
      <c r="BX237" t="s">
        <v>4844</v>
      </c>
      <c r="BY237" t="s">
        <v>189</v>
      </c>
      <c r="BZ237" t="s">
        <v>189</v>
      </c>
      <c r="CA237" t="s">
        <v>189</v>
      </c>
      <c r="CB237" t="s">
        <v>189</v>
      </c>
      <c r="CC237" t="s">
        <v>189</v>
      </c>
      <c r="CD237" t="s">
        <v>189</v>
      </c>
      <c r="CE237" t="s">
        <v>189</v>
      </c>
      <c r="CF237" t="s">
        <v>16</v>
      </c>
      <c r="CG237" t="s">
        <v>16</v>
      </c>
      <c r="CH237" t="s">
        <v>2072</v>
      </c>
      <c r="CI237">
        <v>4</v>
      </c>
      <c r="CJ237">
        <v>1</v>
      </c>
      <c r="CK237">
        <v>1</v>
      </c>
      <c r="CL237" t="s">
        <v>189</v>
      </c>
      <c r="CM237">
        <v>21032</v>
      </c>
      <c r="CN237" t="s">
        <v>16</v>
      </c>
      <c r="CO237" t="s">
        <v>1044</v>
      </c>
      <c r="CP237" t="s">
        <v>16</v>
      </c>
      <c r="CQ237" t="s">
        <v>189</v>
      </c>
      <c r="CR237" t="s">
        <v>16</v>
      </c>
      <c r="CS237" s="7"/>
      <c r="CT237" s="7">
        <v>40882</v>
      </c>
      <c r="CU237" t="s">
        <v>4710</v>
      </c>
      <c r="CV237" t="s">
        <v>16</v>
      </c>
      <c r="CW237" t="s">
        <v>6307</v>
      </c>
      <c r="CX237" t="s">
        <v>189</v>
      </c>
      <c r="CY237" t="s">
        <v>6307</v>
      </c>
      <c r="CZ237" t="s">
        <v>189</v>
      </c>
      <c r="DA237">
        <v>2021</v>
      </c>
      <c r="DB237" s="139">
        <v>44301</v>
      </c>
      <c r="DC237">
        <v>4</v>
      </c>
      <c r="DD237">
        <v>16</v>
      </c>
      <c r="DE237" s="139">
        <v>44298</v>
      </c>
      <c r="DF237" t="s">
        <v>11900</v>
      </c>
      <c r="DG237" t="s">
        <v>11889</v>
      </c>
      <c r="DH237" t="s">
        <v>5986</v>
      </c>
      <c r="DI237" t="s">
        <v>9947</v>
      </c>
      <c r="DJ237" t="s">
        <v>16</v>
      </c>
      <c r="DK237" t="s">
        <v>252</v>
      </c>
      <c r="DL237" t="s">
        <v>9800</v>
      </c>
      <c r="DM237" t="s">
        <v>16</v>
      </c>
      <c r="DN237" t="s">
        <v>16</v>
      </c>
      <c r="DO237" t="s">
        <v>2051</v>
      </c>
      <c r="DP237" t="s">
        <v>16</v>
      </c>
      <c r="DQ237" t="s">
        <v>8814</v>
      </c>
      <c r="DR237" t="s">
        <v>10464</v>
      </c>
      <c r="DS237" t="s">
        <v>8818</v>
      </c>
      <c r="DT237" t="s">
        <v>12032</v>
      </c>
      <c r="EC237" s="66"/>
    </row>
    <row r="238" spans="1:133" x14ac:dyDescent="0.25">
      <c r="A238">
        <v>233</v>
      </c>
      <c r="B238" s="7">
        <v>44301</v>
      </c>
      <c r="C238" t="s">
        <v>189</v>
      </c>
      <c r="D238" t="s">
        <v>189</v>
      </c>
      <c r="E238" t="s">
        <v>4313</v>
      </c>
      <c r="F238" t="s">
        <v>181</v>
      </c>
      <c r="G238" t="s">
        <v>354</v>
      </c>
      <c r="H238" t="s">
        <v>1881</v>
      </c>
      <c r="I238">
        <v>1</v>
      </c>
      <c r="J238" t="s">
        <v>1044</v>
      </c>
      <c r="K238" t="s">
        <v>1045</v>
      </c>
      <c r="L238" t="s">
        <v>100</v>
      </c>
      <c r="M238">
        <v>5</v>
      </c>
      <c r="N238" t="s">
        <v>65</v>
      </c>
      <c r="O238" t="s">
        <v>1046</v>
      </c>
      <c r="P238" t="s">
        <v>1047</v>
      </c>
      <c r="Q238" t="s">
        <v>2033</v>
      </c>
      <c r="R238" t="s">
        <v>2033</v>
      </c>
      <c r="S238">
        <v>35</v>
      </c>
      <c r="T238" t="s">
        <v>15</v>
      </c>
      <c r="U238" t="s">
        <v>16</v>
      </c>
      <c r="V238" t="s">
        <v>6286</v>
      </c>
      <c r="W238" t="s">
        <v>189</v>
      </c>
      <c r="X238" t="s">
        <v>189</v>
      </c>
      <c r="Y238" t="s">
        <v>1925</v>
      </c>
      <c r="Z238" t="s">
        <v>16</v>
      </c>
      <c r="AA238" t="s">
        <v>16</v>
      </c>
      <c r="AB238" t="s">
        <v>16</v>
      </c>
      <c r="AC238" t="s">
        <v>6310</v>
      </c>
      <c r="AD238" t="s">
        <v>1049</v>
      </c>
      <c r="AE238" t="s">
        <v>1045</v>
      </c>
      <c r="AF238" t="s">
        <v>16</v>
      </c>
      <c r="AG238" t="s">
        <v>67</v>
      </c>
      <c r="AH238" t="s">
        <v>485</v>
      </c>
      <c r="AI238" t="s">
        <v>16</v>
      </c>
      <c r="AJ238" t="s">
        <v>16</v>
      </c>
      <c r="AK238" t="s">
        <v>16</v>
      </c>
      <c r="AL238">
        <v>693750</v>
      </c>
      <c r="AM238">
        <v>5</v>
      </c>
      <c r="AN238">
        <v>32.619999999999997</v>
      </c>
      <c r="AO238">
        <v>38.76</v>
      </c>
      <c r="AP238" t="s">
        <v>301</v>
      </c>
      <c r="AQ238" t="s">
        <v>6745</v>
      </c>
      <c r="AR238" t="s">
        <v>16</v>
      </c>
      <c r="AS238" t="s">
        <v>15</v>
      </c>
      <c r="AT238" t="s">
        <v>4840</v>
      </c>
      <c r="AU238" t="s">
        <v>6826</v>
      </c>
      <c r="AV238" t="s">
        <v>10431</v>
      </c>
      <c r="AW238" t="s">
        <v>11498</v>
      </c>
      <c r="AX238" t="s">
        <v>5984</v>
      </c>
      <c r="AY238" t="s">
        <v>16</v>
      </c>
      <c r="AZ238" t="s">
        <v>1050</v>
      </c>
      <c r="BA238" t="s">
        <v>1054</v>
      </c>
      <c r="BB238" t="s">
        <v>10462</v>
      </c>
      <c r="BC238" t="s">
        <v>4465</v>
      </c>
      <c r="BD238" t="s">
        <v>4517</v>
      </c>
      <c r="BE238" t="s">
        <v>4729</v>
      </c>
      <c r="BF238" t="s">
        <v>4496</v>
      </c>
      <c r="BG238" t="s">
        <v>189</v>
      </c>
      <c r="BH238" t="s">
        <v>189</v>
      </c>
      <c r="BI238" t="s">
        <v>189</v>
      </c>
      <c r="BJ238">
        <v>99.991</v>
      </c>
      <c r="BK238" t="s">
        <v>1048</v>
      </c>
      <c r="BL238" s="7">
        <v>44308</v>
      </c>
      <c r="BM238" s="7">
        <v>44491</v>
      </c>
      <c r="BN238" t="s">
        <v>6246</v>
      </c>
      <c r="BO238" t="s">
        <v>189</v>
      </c>
      <c r="BP238" t="s">
        <v>6242</v>
      </c>
      <c r="BQ238" t="s">
        <v>189</v>
      </c>
      <c r="BR238" s="7">
        <v>47960</v>
      </c>
      <c r="BS238" t="s">
        <v>2414</v>
      </c>
      <c r="BT238" t="s">
        <v>4313</v>
      </c>
      <c r="BU238" t="s">
        <v>189</v>
      </c>
      <c r="BV238" t="s">
        <v>189</v>
      </c>
      <c r="BW238" t="s">
        <v>189</v>
      </c>
      <c r="BX238" t="s">
        <v>4844</v>
      </c>
      <c r="BY238" t="s">
        <v>189</v>
      </c>
      <c r="BZ238" t="s">
        <v>189</v>
      </c>
      <c r="CA238" t="s">
        <v>189</v>
      </c>
      <c r="CB238" t="s">
        <v>189</v>
      </c>
      <c r="CC238" t="s">
        <v>189</v>
      </c>
      <c r="CD238" t="s">
        <v>189</v>
      </c>
      <c r="CE238" t="s">
        <v>189</v>
      </c>
      <c r="CF238" t="s">
        <v>16</v>
      </c>
      <c r="CG238" t="s">
        <v>16</v>
      </c>
      <c r="CH238" t="s">
        <v>2081</v>
      </c>
      <c r="CI238">
        <v>4</v>
      </c>
      <c r="CJ238">
        <v>1</v>
      </c>
      <c r="CK238">
        <v>1</v>
      </c>
      <c r="CL238" t="s">
        <v>189</v>
      </c>
      <c r="CM238">
        <v>21033</v>
      </c>
      <c r="CN238" t="s">
        <v>16</v>
      </c>
      <c r="CO238" t="s">
        <v>1044</v>
      </c>
      <c r="CP238" t="s">
        <v>16</v>
      </c>
      <c r="CQ238" t="s">
        <v>189</v>
      </c>
      <c r="CR238" t="s">
        <v>16</v>
      </c>
      <c r="CS238" s="7"/>
      <c r="CT238" s="7">
        <v>40882</v>
      </c>
      <c r="CU238" t="s">
        <v>4710</v>
      </c>
      <c r="CV238" t="s">
        <v>16</v>
      </c>
      <c r="CW238" t="s">
        <v>6307</v>
      </c>
      <c r="CX238" t="s">
        <v>189</v>
      </c>
      <c r="CY238" t="s">
        <v>6307</v>
      </c>
      <c r="CZ238" t="s">
        <v>189</v>
      </c>
      <c r="DA238">
        <v>2021</v>
      </c>
      <c r="DB238" s="139">
        <v>44301</v>
      </c>
      <c r="DC238">
        <v>4</v>
      </c>
      <c r="DD238">
        <v>16</v>
      </c>
      <c r="DE238" s="139">
        <v>44298</v>
      </c>
      <c r="DF238" t="s">
        <v>11900</v>
      </c>
      <c r="DG238" t="s">
        <v>11889</v>
      </c>
      <c r="DH238" t="s">
        <v>5986</v>
      </c>
      <c r="DI238" t="s">
        <v>9947</v>
      </c>
      <c r="DJ238" t="s">
        <v>16</v>
      </c>
      <c r="DK238" t="s">
        <v>252</v>
      </c>
      <c r="DL238" t="s">
        <v>9800</v>
      </c>
      <c r="DM238" t="s">
        <v>16</v>
      </c>
      <c r="DN238" t="s">
        <v>16</v>
      </c>
      <c r="DO238" t="s">
        <v>2051</v>
      </c>
      <c r="DP238" t="s">
        <v>16</v>
      </c>
      <c r="DQ238" t="s">
        <v>8814</v>
      </c>
      <c r="DR238" t="s">
        <v>10464</v>
      </c>
      <c r="DS238" t="s">
        <v>8816</v>
      </c>
      <c r="DT238" t="s">
        <v>12033</v>
      </c>
      <c r="EC238" s="66"/>
    </row>
    <row r="239" spans="1:133" x14ac:dyDescent="0.25">
      <c r="A239">
        <v>232</v>
      </c>
      <c r="B239" s="7">
        <v>44301</v>
      </c>
      <c r="C239" t="s">
        <v>189</v>
      </c>
      <c r="D239" t="s">
        <v>189</v>
      </c>
      <c r="E239" t="s">
        <v>4312</v>
      </c>
      <c r="F239" t="s">
        <v>199</v>
      </c>
      <c r="G239" t="s">
        <v>354</v>
      </c>
      <c r="H239" t="s">
        <v>1881</v>
      </c>
      <c r="I239">
        <v>1</v>
      </c>
      <c r="J239" t="s">
        <v>2013</v>
      </c>
      <c r="K239" t="s">
        <v>2032</v>
      </c>
      <c r="L239" t="s">
        <v>100</v>
      </c>
      <c r="M239">
        <v>2</v>
      </c>
      <c r="N239" t="s">
        <v>121</v>
      </c>
      <c r="O239" t="s">
        <v>1042</v>
      </c>
      <c r="P239" t="s">
        <v>16</v>
      </c>
      <c r="Q239" t="s">
        <v>1042</v>
      </c>
      <c r="R239" t="s">
        <v>16</v>
      </c>
      <c r="S239"/>
      <c r="T239" t="s">
        <v>532</v>
      </c>
      <c r="U239" t="s">
        <v>16</v>
      </c>
      <c r="V239" t="s">
        <v>6282</v>
      </c>
      <c r="W239" t="s">
        <v>189</v>
      </c>
      <c r="X239" t="s">
        <v>189</v>
      </c>
      <c r="Y239" t="s">
        <v>1925</v>
      </c>
      <c r="Z239" t="s">
        <v>16</v>
      </c>
      <c r="AA239" t="s">
        <v>16</v>
      </c>
      <c r="AB239" t="s">
        <v>16</v>
      </c>
      <c r="AC239" t="s">
        <v>6310</v>
      </c>
      <c r="AD239" t="s">
        <v>953</v>
      </c>
      <c r="AE239" t="s">
        <v>2000</v>
      </c>
      <c r="AF239" t="s">
        <v>16</v>
      </c>
      <c r="AG239" t="s">
        <v>67</v>
      </c>
      <c r="AH239" t="s">
        <v>186</v>
      </c>
      <c r="AI239" t="s">
        <v>16</v>
      </c>
      <c r="AJ239" t="s">
        <v>16</v>
      </c>
      <c r="AK239" t="s">
        <v>16</v>
      </c>
      <c r="AL239">
        <v>150000</v>
      </c>
      <c r="AM239">
        <v>2</v>
      </c>
      <c r="AN239">
        <v>13.05</v>
      </c>
      <c r="AO239">
        <v>15.504</v>
      </c>
      <c r="AP239" t="s">
        <v>301</v>
      </c>
      <c r="AQ239" t="s">
        <v>1937</v>
      </c>
      <c r="AR239" t="s">
        <v>16</v>
      </c>
      <c r="AS239" t="s">
        <v>10276</v>
      </c>
      <c r="AT239" t="s">
        <v>9978</v>
      </c>
      <c r="AU239" t="s">
        <v>9873</v>
      </c>
      <c r="AV239" t="s">
        <v>10431</v>
      </c>
      <c r="AW239" t="s">
        <v>11498</v>
      </c>
      <c r="AX239" t="s">
        <v>5984</v>
      </c>
      <c r="AY239" t="s">
        <v>16</v>
      </c>
      <c r="AZ239" t="s">
        <v>954</v>
      </c>
      <c r="BA239" t="s">
        <v>1041</v>
      </c>
      <c r="BB239" t="s">
        <v>10462</v>
      </c>
      <c r="BC239" t="s">
        <v>4465</v>
      </c>
      <c r="BD239" t="s">
        <v>4504</v>
      </c>
      <c r="BE239" t="s">
        <v>4728</v>
      </c>
      <c r="BF239" t="s">
        <v>4497</v>
      </c>
      <c r="BG239" t="s">
        <v>9540</v>
      </c>
      <c r="BH239" t="s">
        <v>189</v>
      </c>
      <c r="BI239" t="s">
        <v>189</v>
      </c>
      <c r="BJ239"/>
      <c r="BK239" t="s">
        <v>6282</v>
      </c>
      <c r="BL239" s="7"/>
      <c r="BM239" s="7"/>
      <c r="BN239" t="s">
        <v>6246</v>
      </c>
      <c r="BO239" t="s">
        <v>189</v>
      </c>
      <c r="BP239" t="s">
        <v>6242</v>
      </c>
      <c r="BQ239" t="s">
        <v>189</v>
      </c>
      <c r="BR239" s="7">
        <v>44671</v>
      </c>
      <c r="BS239" t="s">
        <v>16</v>
      </c>
      <c r="BT239" t="s">
        <v>4312</v>
      </c>
      <c r="BU239" t="s">
        <v>189</v>
      </c>
      <c r="BV239" t="s">
        <v>189</v>
      </c>
      <c r="BW239" t="s">
        <v>189</v>
      </c>
      <c r="BX239" t="s">
        <v>16</v>
      </c>
      <c r="BY239" t="s">
        <v>189</v>
      </c>
      <c r="BZ239" t="s">
        <v>189</v>
      </c>
      <c r="CA239" t="s">
        <v>189</v>
      </c>
      <c r="CB239" t="s">
        <v>189</v>
      </c>
      <c r="CC239" t="s">
        <v>189</v>
      </c>
      <c r="CD239" t="s">
        <v>189</v>
      </c>
      <c r="CE239" t="s">
        <v>189</v>
      </c>
      <c r="CF239" t="s">
        <v>16</v>
      </c>
      <c r="CG239" t="s">
        <v>16</v>
      </c>
      <c r="CH239" t="s">
        <v>2082</v>
      </c>
      <c r="CI239">
        <v>1</v>
      </c>
      <c r="CJ239">
        <v>1</v>
      </c>
      <c r="CK239">
        <v>1</v>
      </c>
      <c r="CL239" t="s">
        <v>189</v>
      </c>
      <c r="CM239">
        <v>21035</v>
      </c>
      <c r="CN239" t="s">
        <v>16</v>
      </c>
      <c r="CO239" t="s">
        <v>2013</v>
      </c>
      <c r="CP239" t="s">
        <v>16</v>
      </c>
      <c r="CQ239" t="s">
        <v>189</v>
      </c>
      <c r="CR239" t="s">
        <v>16</v>
      </c>
      <c r="CS239" s="7">
        <v>44929</v>
      </c>
      <c r="CT239" s="7">
        <v>41710</v>
      </c>
      <c r="CU239" t="s">
        <v>60</v>
      </c>
      <c r="CV239" t="s">
        <v>16</v>
      </c>
      <c r="CW239" t="s">
        <v>6307</v>
      </c>
      <c r="CX239" t="s">
        <v>189</v>
      </c>
      <c r="CY239" t="s">
        <v>6307</v>
      </c>
      <c r="CZ239" t="s">
        <v>6307</v>
      </c>
      <c r="DA239">
        <v>2021</v>
      </c>
      <c r="DB239" s="139">
        <v>44301</v>
      </c>
      <c r="DC239">
        <v>4</v>
      </c>
      <c r="DD239">
        <v>16</v>
      </c>
      <c r="DE239" s="139">
        <v>44298</v>
      </c>
      <c r="DF239" t="s">
        <v>11900</v>
      </c>
      <c r="DG239" t="s">
        <v>11889</v>
      </c>
      <c r="DH239" t="s">
        <v>5986</v>
      </c>
      <c r="DI239" t="s">
        <v>9882</v>
      </c>
      <c r="DJ239" t="s">
        <v>6730</v>
      </c>
      <c r="DK239" t="s">
        <v>241</v>
      </c>
      <c r="DL239" t="s">
        <v>16</v>
      </c>
      <c r="DM239" t="s">
        <v>4260</v>
      </c>
      <c r="DN239" t="s">
        <v>16</v>
      </c>
      <c r="DO239" t="s">
        <v>2051</v>
      </c>
      <c r="DP239" t="s">
        <v>16</v>
      </c>
      <c r="DQ239" t="s">
        <v>8819</v>
      </c>
      <c r="DR239" t="s">
        <v>10464</v>
      </c>
      <c r="DS239" t="s">
        <v>8820</v>
      </c>
      <c r="DT239" t="s">
        <v>12034</v>
      </c>
      <c r="EC239" s="66"/>
    </row>
    <row r="240" spans="1:133" x14ac:dyDescent="0.25">
      <c r="A240">
        <v>231</v>
      </c>
      <c r="B240" s="7">
        <v>44284</v>
      </c>
      <c r="C240" t="s">
        <v>189</v>
      </c>
      <c r="D240" t="s">
        <v>189</v>
      </c>
      <c r="E240" t="s">
        <v>1060</v>
      </c>
      <c r="F240" t="s">
        <v>199</v>
      </c>
      <c r="G240" t="s">
        <v>354</v>
      </c>
      <c r="H240" t="s">
        <v>1881</v>
      </c>
      <c r="I240">
        <v>2</v>
      </c>
      <c r="J240" t="s">
        <v>923</v>
      </c>
      <c r="K240" t="s">
        <v>1982</v>
      </c>
      <c r="L240" t="s">
        <v>100</v>
      </c>
      <c r="M240">
        <v>2.5</v>
      </c>
      <c r="N240" t="s">
        <v>13</v>
      </c>
      <c r="O240" t="s">
        <v>1061</v>
      </c>
      <c r="P240" t="s">
        <v>1062</v>
      </c>
      <c r="Q240" t="s">
        <v>2039</v>
      </c>
      <c r="R240" t="s">
        <v>16</v>
      </c>
      <c r="S240">
        <v>18</v>
      </c>
      <c r="T240" t="s">
        <v>32</v>
      </c>
      <c r="U240" t="s">
        <v>16</v>
      </c>
      <c r="V240" t="s">
        <v>6282</v>
      </c>
      <c r="W240" t="s">
        <v>189</v>
      </c>
      <c r="X240" t="s">
        <v>189</v>
      </c>
      <c r="Y240" t="s">
        <v>1925</v>
      </c>
      <c r="Z240" t="s">
        <v>16</v>
      </c>
      <c r="AA240" t="s">
        <v>16</v>
      </c>
      <c r="AB240" t="s">
        <v>16</v>
      </c>
      <c r="AC240" t="s">
        <v>6310</v>
      </c>
      <c r="AD240" t="s">
        <v>926</v>
      </c>
      <c r="AE240" t="s">
        <v>2000</v>
      </c>
      <c r="AF240" t="s">
        <v>1929</v>
      </c>
      <c r="AG240" t="s">
        <v>18</v>
      </c>
      <c r="AH240" t="s">
        <v>389</v>
      </c>
      <c r="AI240" t="s">
        <v>16</v>
      </c>
      <c r="AJ240" t="s">
        <v>16</v>
      </c>
      <c r="AK240" t="s">
        <v>16</v>
      </c>
      <c r="AL240">
        <v>210000</v>
      </c>
      <c r="AM240">
        <v>2.5</v>
      </c>
      <c r="AN240">
        <v>16.420000000000002</v>
      </c>
      <c r="AO240">
        <v>19.38</v>
      </c>
      <c r="AP240" t="s">
        <v>301</v>
      </c>
      <c r="AQ240" t="s">
        <v>1937</v>
      </c>
      <c r="AR240" t="s">
        <v>16</v>
      </c>
      <c r="AS240" t="s">
        <v>32</v>
      </c>
      <c r="AT240" t="s">
        <v>9978</v>
      </c>
      <c r="AU240" t="s">
        <v>6824</v>
      </c>
      <c r="AV240" t="s">
        <v>10431</v>
      </c>
      <c r="AW240" t="s">
        <v>11556</v>
      </c>
      <c r="AX240" t="s">
        <v>5992</v>
      </c>
      <c r="AY240" t="s">
        <v>16</v>
      </c>
      <c r="AZ240" t="s">
        <v>927</v>
      </c>
      <c r="BA240" t="s">
        <v>1059</v>
      </c>
      <c r="BB240" t="s">
        <v>10465</v>
      </c>
      <c r="BC240" t="s">
        <v>4465</v>
      </c>
      <c r="BD240" t="s">
        <v>4518</v>
      </c>
      <c r="BE240" t="s">
        <v>4727</v>
      </c>
      <c r="BF240" t="s">
        <v>4497</v>
      </c>
      <c r="BG240" t="s">
        <v>9541</v>
      </c>
      <c r="BH240" t="s">
        <v>189</v>
      </c>
      <c r="BI240" t="s">
        <v>189</v>
      </c>
      <c r="BJ240"/>
      <c r="BK240" t="s">
        <v>6282</v>
      </c>
      <c r="BL240" s="7"/>
      <c r="BM240" s="7"/>
      <c r="BN240" t="s">
        <v>6240</v>
      </c>
      <c r="BO240" t="s">
        <v>189</v>
      </c>
      <c r="BP240" t="s">
        <v>16</v>
      </c>
      <c r="BQ240" t="s">
        <v>189</v>
      </c>
      <c r="BR240" s="7">
        <v>45389</v>
      </c>
      <c r="BS240" t="s">
        <v>16</v>
      </c>
      <c r="BT240" t="s">
        <v>4386</v>
      </c>
      <c r="BU240" t="s">
        <v>2459</v>
      </c>
      <c r="BV240" t="s">
        <v>189</v>
      </c>
      <c r="BW240" t="s">
        <v>189</v>
      </c>
      <c r="BX240" t="s">
        <v>16</v>
      </c>
      <c r="BY240" t="s">
        <v>189</v>
      </c>
      <c r="BZ240" t="s">
        <v>189</v>
      </c>
      <c r="CA240" t="s">
        <v>189</v>
      </c>
      <c r="CB240" t="s">
        <v>189</v>
      </c>
      <c r="CC240" t="s">
        <v>189</v>
      </c>
      <c r="CD240" t="s">
        <v>189</v>
      </c>
      <c r="CE240" t="s">
        <v>189</v>
      </c>
      <c r="CF240" t="s">
        <v>16</v>
      </c>
      <c r="CG240" t="s">
        <v>16</v>
      </c>
      <c r="CH240" t="s">
        <v>1938</v>
      </c>
      <c r="CI240">
        <v>1</v>
      </c>
      <c r="CJ240">
        <v>1</v>
      </c>
      <c r="CK240">
        <v>1</v>
      </c>
      <c r="CL240" t="s">
        <v>189</v>
      </c>
      <c r="CM240">
        <v>21030</v>
      </c>
      <c r="CN240" t="s">
        <v>16</v>
      </c>
      <c r="CO240" t="s">
        <v>923</v>
      </c>
      <c r="CP240" t="s">
        <v>16</v>
      </c>
      <c r="CQ240" t="s">
        <v>189</v>
      </c>
      <c r="CR240" t="s">
        <v>16</v>
      </c>
      <c r="CS240" s="7">
        <v>44720</v>
      </c>
      <c r="CT240" s="7">
        <v>43627</v>
      </c>
      <c r="CU240" t="s">
        <v>60</v>
      </c>
      <c r="CV240" t="s">
        <v>6745</v>
      </c>
      <c r="CW240" t="s">
        <v>6307</v>
      </c>
      <c r="CX240" t="s">
        <v>189</v>
      </c>
      <c r="CY240" t="s">
        <v>6307</v>
      </c>
      <c r="CZ240" t="s">
        <v>6307</v>
      </c>
      <c r="DA240">
        <v>2021</v>
      </c>
      <c r="DB240" s="139">
        <v>44284</v>
      </c>
      <c r="DC240">
        <v>3</v>
      </c>
      <c r="DD240">
        <v>14</v>
      </c>
      <c r="DE240" s="139">
        <v>44284</v>
      </c>
      <c r="DF240" t="s">
        <v>12035</v>
      </c>
      <c r="DG240" t="s">
        <v>11904</v>
      </c>
      <c r="DH240" t="s">
        <v>5991</v>
      </c>
      <c r="DI240" t="s">
        <v>9874</v>
      </c>
      <c r="DJ240" t="s">
        <v>6730</v>
      </c>
      <c r="DK240" t="s">
        <v>241</v>
      </c>
      <c r="DL240" t="s">
        <v>16</v>
      </c>
      <c r="DM240" t="s">
        <v>926</v>
      </c>
      <c r="DN240" t="s">
        <v>16</v>
      </c>
      <c r="DO240" t="s">
        <v>2051</v>
      </c>
      <c r="DP240" t="s">
        <v>16</v>
      </c>
      <c r="DQ240" t="s">
        <v>8821</v>
      </c>
      <c r="DR240" t="s">
        <v>10530</v>
      </c>
      <c r="DS240" t="s">
        <v>8822</v>
      </c>
      <c r="DT240" t="s">
        <v>12036</v>
      </c>
      <c r="EC240" s="66"/>
    </row>
    <row r="241" spans="1:133" x14ac:dyDescent="0.25">
      <c r="A241">
        <v>230</v>
      </c>
      <c r="B241" s="7">
        <v>44280</v>
      </c>
      <c r="C241" t="s">
        <v>189</v>
      </c>
      <c r="D241" t="s">
        <v>189</v>
      </c>
      <c r="E241" t="s">
        <v>1064</v>
      </c>
      <c r="F241" t="s">
        <v>181</v>
      </c>
      <c r="G241" t="s">
        <v>354</v>
      </c>
      <c r="H241" t="s">
        <v>1880</v>
      </c>
      <c r="I241">
        <v>2</v>
      </c>
      <c r="J241" t="s">
        <v>1065</v>
      </c>
      <c r="K241" t="s">
        <v>107</v>
      </c>
      <c r="L241" t="s">
        <v>100</v>
      </c>
      <c r="M241">
        <v>5</v>
      </c>
      <c r="N241" t="s">
        <v>237</v>
      </c>
      <c r="O241" t="s">
        <v>1066</v>
      </c>
      <c r="P241" t="s">
        <v>1067</v>
      </c>
      <c r="Q241" t="s">
        <v>4393</v>
      </c>
      <c r="R241" t="s">
        <v>16</v>
      </c>
      <c r="S241">
        <v>47</v>
      </c>
      <c r="T241" t="s">
        <v>32</v>
      </c>
      <c r="U241" t="s">
        <v>9804</v>
      </c>
      <c r="V241" t="s">
        <v>6282</v>
      </c>
      <c r="W241" t="s">
        <v>10347</v>
      </c>
      <c r="X241" t="s">
        <v>189</v>
      </c>
      <c r="Y241" t="s">
        <v>1925</v>
      </c>
      <c r="Z241" t="s">
        <v>16</v>
      </c>
      <c r="AA241" t="s">
        <v>16</v>
      </c>
      <c r="AB241" t="s">
        <v>16</v>
      </c>
      <c r="AC241" t="s">
        <v>6310</v>
      </c>
      <c r="AD241" t="s">
        <v>1068</v>
      </c>
      <c r="AE241" t="s">
        <v>2011</v>
      </c>
      <c r="AF241" t="s">
        <v>1926</v>
      </c>
      <c r="AG241" t="s">
        <v>129</v>
      </c>
      <c r="AH241" t="s">
        <v>1069</v>
      </c>
      <c r="AI241" t="s">
        <v>16</v>
      </c>
      <c r="AJ241" t="s">
        <v>16</v>
      </c>
      <c r="AK241" t="s">
        <v>16</v>
      </c>
      <c r="AL241">
        <v>0</v>
      </c>
      <c r="AM241">
        <v>5</v>
      </c>
      <c r="AN241">
        <v>32.729999999999997</v>
      </c>
      <c r="AO241">
        <v>38.76</v>
      </c>
      <c r="AP241" t="s">
        <v>260</v>
      </c>
      <c r="AQ241" t="s">
        <v>6745</v>
      </c>
      <c r="AR241" t="s">
        <v>16</v>
      </c>
      <c r="AS241" t="s">
        <v>32</v>
      </c>
      <c r="AT241" t="s">
        <v>4840</v>
      </c>
      <c r="AU241" t="s">
        <v>6826</v>
      </c>
      <c r="AV241" t="s">
        <v>10431</v>
      </c>
      <c r="AW241" t="s">
        <v>11556</v>
      </c>
      <c r="AX241" t="s">
        <v>5992</v>
      </c>
      <c r="AY241" t="s">
        <v>16</v>
      </c>
      <c r="AZ241" t="s">
        <v>1070</v>
      </c>
      <c r="BA241" t="s">
        <v>1063</v>
      </c>
      <c r="BB241" t="s">
        <v>10465</v>
      </c>
      <c r="BC241" t="s">
        <v>9804</v>
      </c>
      <c r="BD241" t="s">
        <v>4517</v>
      </c>
      <c r="BE241" t="s">
        <v>5525</v>
      </c>
      <c r="BF241" t="s">
        <v>4496</v>
      </c>
      <c r="BG241" t="s">
        <v>9542</v>
      </c>
      <c r="BH241" t="s">
        <v>189</v>
      </c>
      <c r="BI241" t="s">
        <v>189</v>
      </c>
      <c r="BJ241">
        <v>100</v>
      </c>
      <c r="BK241" t="s">
        <v>6282</v>
      </c>
      <c r="BL241" s="7">
        <v>44287</v>
      </c>
      <c r="BM241" s="7">
        <v>44470</v>
      </c>
      <c r="BN241" t="s">
        <v>6240</v>
      </c>
      <c r="BO241" t="s">
        <v>189</v>
      </c>
      <c r="BP241" t="s">
        <v>16</v>
      </c>
      <c r="BQ241" t="s">
        <v>189</v>
      </c>
      <c r="BR241" s="7">
        <v>46113</v>
      </c>
      <c r="BS241" t="s">
        <v>2414</v>
      </c>
      <c r="BT241" t="s">
        <v>4394</v>
      </c>
      <c r="BU241" t="s">
        <v>4395</v>
      </c>
      <c r="BV241" t="s">
        <v>189</v>
      </c>
      <c r="BW241" t="s">
        <v>189</v>
      </c>
      <c r="BX241" t="s">
        <v>16</v>
      </c>
      <c r="BY241" t="s">
        <v>189</v>
      </c>
      <c r="BZ241" t="s">
        <v>8823</v>
      </c>
      <c r="CA241" t="s">
        <v>189</v>
      </c>
      <c r="CB241" t="s">
        <v>189</v>
      </c>
      <c r="CC241" t="s">
        <v>189</v>
      </c>
      <c r="CD241" t="s">
        <v>189</v>
      </c>
      <c r="CE241" t="s">
        <v>189</v>
      </c>
      <c r="CF241" t="s">
        <v>16</v>
      </c>
      <c r="CG241" t="s">
        <v>16</v>
      </c>
      <c r="CH241" t="s">
        <v>4847</v>
      </c>
      <c r="CI241">
        <v>1</v>
      </c>
      <c r="CJ241">
        <v>1</v>
      </c>
      <c r="CK241">
        <v>1</v>
      </c>
      <c r="CL241" t="s">
        <v>189</v>
      </c>
      <c r="CM241">
        <v>21029</v>
      </c>
      <c r="CN241" t="s">
        <v>16</v>
      </c>
      <c r="CO241" t="s">
        <v>1065</v>
      </c>
      <c r="CP241" t="s">
        <v>16</v>
      </c>
      <c r="CQ241" t="s">
        <v>189</v>
      </c>
      <c r="CR241" t="s">
        <v>16</v>
      </c>
      <c r="CS241" s="7"/>
      <c r="CT241" s="7">
        <v>41767</v>
      </c>
      <c r="CU241" t="s">
        <v>34</v>
      </c>
      <c r="CV241" t="s">
        <v>6745</v>
      </c>
      <c r="CW241" t="s">
        <v>6307</v>
      </c>
      <c r="CX241" t="s">
        <v>189</v>
      </c>
      <c r="CY241" t="s">
        <v>6307</v>
      </c>
      <c r="CZ241" t="s">
        <v>189</v>
      </c>
      <c r="DA241">
        <v>2021</v>
      </c>
      <c r="DB241" s="139">
        <v>44280</v>
      </c>
      <c r="DC241">
        <v>3</v>
      </c>
      <c r="DD241">
        <v>13</v>
      </c>
      <c r="DE241" s="139">
        <v>44277</v>
      </c>
      <c r="DF241" t="s">
        <v>12037</v>
      </c>
      <c r="DG241" t="s">
        <v>11904</v>
      </c>
      <c r="DH241" t="s">
        <v>5993</v>
      </c>
      <c r="DI241" t="s">
        <v>10114</v>
      </c>
      <c r="DJ241" t="s">
        <v>6730</v>
      </c>
      <c r="DK241" t="s">
        <v>252</v>
      </c>
      <c r="DL241" t="s">
        <v>9800</v>
      </c>
      <c r="DM241" t="s">
        <v>1068</v>
      </c>
      <c r="DN241" t="s">
        <v>16</v>
      </c>
      <c r="DO241" t="s">
        <v>2051</v>
      </c>
      <c r="DP241" t="s">
        <v>16</v>
      </c>
      <c r="DQ241" t="s">
        <v>8824</v>
      </c>
      <c r="DR241" t="s">
        <v>10531</v>
      </c>
      <c r="DS241" t="s">
        <v>8825</v>
      </c>
      <c r="DT241" t="s">
        <v>12038</v>
      </c>
      <c r="EC241" s="66"/>
    </row>
    <row r="242" spans="1:133" x14ac:dyDescent="0.25">
      <c r="A242">
        <v>229</v>
      </c>
      <c r="B242" s="7">
        <v>44279</v>
      </c>
      <c r="C242" t="s">
        <v>189</v>
      </c>
      <c r="D242" t="s">
        <v>189</v>
      </c>
      <c r="E242" t="s">
        <v>2442</v>
      </c>
      <c r="F242" t="s">
        <v>181</v>
      </c>
      <c r="G242" t="s">
        <v>354</v>
      </c>
      <c r="H242" t="s">
        <v>1880</v>
      </c>
      <c r="I242">
        <v>1</v>
      </c>
      <c r="J242" t="s">
        <v>144</v>
      </c>
      <c r="K242" t="s">
        <v>440</v>
      </c>
      <c r="L242" t="s">
        <v>100</v>
      </c>
      <c r="M242">
        <v>5</v>
      </c>
      <c r="N242" t="s">
        <v>13</v>
      </c>
      <c r="O242" t="s">
        <v>625</v>
      </c>
      <c r="P242" t="s">
        <v>851</v>
      </c>
      <c r="Q242" t="s">
        <v>1896</v>
      </c>
      <c r="R242" t="s">
        <v>1896</v>
      </c>
      <c r="S242">
        <v>45</v>
      </c>
      <c r="T242" t="s">
        <v>32</v>
      </c>
      <c r="U242" t="s">
        <v>16</v>
      </c>
      <c r="V242" t="s">
        <v>6282</v>
      </c>
      <c r="W242" t="s">
        <v>189</v>
      </c>
      <c r="X242" t="s">
        <v>189</v>
      </c>
      <c r="Y242" t="s">
        <v>1925</v>
      </c>
      <c r="Z242" t="s">
        <v>16</v>
      </c>
      <c r="AA242" t="s">
        <v>16</v>
      </c>
      <c r="AB242" t="s">
        <v>16</v>
      </c>
      <c r="AC242" t="s">
        <v>6310</v>
      </c>
      <c r="AD242" t="s">
        <v>444</v>
      </c>
      <c r="AE242" t="s">
        <v>1947</v>
      </c>
      <c r="AF242" t="s">
        <v>1926</v>
      </c>
      <c r="AG242" t="s">
        <v>37</v>
      </c>
      <c r="AH242" t="s">
        <v>261</v>
      </c>
      <c r="AI242" t="s">
        <v>16</v>
      </c>
      <c r="AJ242" t="s">
        <v>16</v>
      </c>
      <c r="AK242" t="s">
        <v>16</v>
      </c>
      <c r="AL242">
        <v>15000</v>
      </c>
      <c r="AM242">
        <v>5</v>
      </c>
      <c r="AN242">
        <v>32.619999999999997</v>
      </c>
      <c r="AO242">
        <v>38.76</v>
      </c>
      <c r="AP242" t="s">
        <v>240</v>
      </c>
      <c r="AQ242" t="s">
        <v>5653</v>
      </c>
      <c r="AR242" t="s">
        <v>9682</v>
      </c>
      <c r="AS242" t="s">
        <v>32</v>
      </c>
      <c r="AT242" t="s">
        <v>4840</v>
      </c>
      <c r="AU242" t="s">
        <v>6826</v>
      </c>
      <c r="AV242" t="s">
        <v>10431</v>
      </c>
      <c r="AW242" t="s">
        <v>11556</v>
      </c>
      <c r="AX242" t="s">
        <v>5992</v>
      </c>
      <c r="AY242" t="s">
        <v>16</v>
      </c>
      <c r="AZ242" t="s">
        <v>445</v>
      </c>
      <c r="BA242" t="s">
        <v>1071</v>
      </c>
      <c r="BB242" t="s">
        <v>10465</v>
      </c>
      <c r="BC242" t="s">
        <v>4465</v>
      </c>
      <c r="BD242" t="s">
        <v>4517</v>
      </c>
      <c r="BE242" t="s">
        <v>4727</v>
      </c>
      <c r="BF242" t="s">
        <v>4496</v>
      </c>
      <c r="BG242" t="s">
        <v>9543</v>
      </c>
      <c r="BH242" t="s">
        <v>189</v>
      </c>
      <c r="BI242" t="s">
        <v>189</v>
      </c>
      <c r="BJ242">
        <v>99.694999999999993</v>
      </c>
      <c r="BK242" t="s">
        <v>6282</v>
      </c>
      <c r="BL242" s="7">
        <v>44285</v>
      </c>
      <c r="BM242" s="7">
        <v>44469</v>
      </c>
      <c r="BN242" t="s">
        <v>6246</v>
      </c>
      <c r="BO242" t="s">
        <v>189</v>
      </c>
      <c r="BP242" t="s">
        <v>16</v>
      </c>
      <c r="BQ242" t="s">
        <v>189</v>
      </c>
      <c r="BR242" s="7">
        <v>45381</v>
      </c>
      <c r="BS242" t="s">
        <v>2414</v>
      </c>
      <c r="BT242" t="s">
        <v>2442</v>
      </c>
      <c r="BU242" t="s">
        <v>189</v>
      </c>
      <c r="BV242" t="s">
        <v>189</v>
      </c>
      <c r="BW242" t="s">
        <v>189</v>
      </c>
      <c r="BX242" t="s">
        <v>16</v>
      </c>
      <c r="BY242" t="s">
        <v>189</v>
      </c>
      <c r="BZ242" t="s">
        <v>8826</v>
      </c>
      <c r="CA242" t="s">
        <v>189</v>
      </c>
      <c r="CB242" t="s">
        <v>189</v>
      </c>
      <c r="CC242" t="s">
        <v>189</v>
      </c>
      <c r="CD242" t="s">
        <v>189</v>
      </c>
      <c r="CE242" t="s">
        <v>189</v>
      </c>
      <c r="CF242" t="s">
        <v>16</v>
      </c>
      <c r="CG242" t="s">
        <v>16</v>
      </c>
      <c r="CH242" t="s">
        <v>4846</v>
      </c>
      <c r="CI242">
        <v>1</v>
      </c>
      <c r="CJ242">
        <v>1</v>
      </c>
      <c r="CK242">
        <v>1</v>
      </c>
      <c r="CL242" t="s">
        <v>189</v>
      </c>
      <c r="CM242">
        <v>21028</v>
      </c>
      <c r="CN242" t="s">
        <v>16</v>
      </c>
      <c r="CO242" t="s">
        <v>144</v>
      </c>
      <c r="CP242" t="s">
        <v>6878</v>
      </c>
      <c r="CQ242" t="s">
        <v>189</v>
      </c>
      <c r="CR242" t="s">
        <v>16</v>
      </c>
      <c r="CS242" s="7"/>
      <c r="CT242" s="7">
        <v>41796</v>
      </c>
      <c r="CU242" t="s">
        <v>29</v>
      </c>
      <c r="CV242" t="s">
        <v>29</v>
      </c>
      <c r="CW242" t="s">
        <v>6307</v>
      </c>
      <c r="CX242" t="s">
        <v>189</v>
      </c>
      <c r="CY242" t="s">
        <v>6307</v>
      </c>
      <c r="CZ242" t="s">
        <v>189</v>
      </c>
      <c r="DA242">
        <v>2021</v>
      </c>
      <c r="DB242" s="139">
        <v>44279</v>
      </c>
      <c r="DC242">
        <v>3</v>
      </c>
      <c r="DD242">
        <v>13</v>
      </c>
      <c r="DE242" s="139">
        <v>44277</v>
      </c>
      <c r="DF242" t="s">
        <v>12037</v>
      </c>
      <c r="DG242" t="s">
        <v>11904</v>
      </c>
      <c r="DH242" t="s">
        <v>5993</v>
      </c>
      <c r="DI242" t="s">
        <v>9874</v>
      </c>
      <c r="DJ242" t="s">
        <v>6730</v>
      </c>
      <c r="DK242" t="s">
        <v>252</v>
      </c>
      <c r="DL242" t="s">
        <v>9800</v>
      </c>
      <c r="DM242" t="s">
        <v>444</v>
      </c>
      <c r="DN242" t="s">
        <v>16</v>
      </c>
      <c r="DO242" t="s">
        <v>2051</v>
      </c>
      <c r="DP242" t="s">
        <v>16</v>
      </c>
      <c r="DQ242" t="s">
        <v>8827</v>
      </c>
      <c r="DR242" t="s">
        <v>10532</v>
      </c>
      <c r="DS242" t="s">
        <v>8828</v>
      </c>
      <c r="DT242" t="s">
        <v>12039</v>
      </c>
      <c r="EC242" s="66"/>
    </row>
    <row r="243" spans="1:133" x14ac:dyDescent="0.25">
      <c r="A243">
        <v>228</v>
      </c>
      <c r="B243" s="7">
        <v>44278</v>
      </c>
      <c r="C243" t="s">
        <v>189</v>
      </c>
      <c r="D243" t="s">
        <v>189</v>
      </c>
      <c r="E243" t="s">
        <v>4314</v>
      </c>
      <c r="F243" t="s">
        <v>181</v>
      </c>
      <c r="G243" t="s">
        <v>354</v>
      </c>
      <c r="H243" t="s">
        <v>1880</v>
      </c>
      <c r="I243">
        <v>1</v>
      </c>
      <c r="J243" t="s">
        <v>9571</v>
      </c>
      <c r="K243" t="s">
        <v>107</v>
      </c>
      <c r="L243" t="s">
        <v>100</v>
      </c>
      <c r="M243">
        <v>1.5</v>
      </c>
      <c r="N243" t="s">
        <v>104</v>
      </c>
      <c r="O243" t="s">
        <v>145</v>
      </c>
      <c r="P243" t="s">
        <v>46</v>
      </c>
      <c r="Q243" t="s">
        <v>51</v>
      </c>
      <c r="R243" t="s">
        <v>16</v>
      </c>
      <c r="S243">
        <v>20</v>
      </c>
      <c r="T243" t="s">
        <v>32</v>
      </c>
      <c r="U243" t="s">
        <v>16</v>
      </c>
      <c r="V243" t="s">
        <v>6282</v>
      </c>
      <c r="W243" t="s">
        <v>189</v>
      </c>
      <c r="X243" t="s">
        <v>189</v>
      </c>
      <c r="Y243" t="s">
        <v>1925</v>
      </c>
      <c r="Z243" t="s">
        <v>16</v>
      </c>
      <c r="AA243" t="s">
        <v>16</v>
      </c>
      <c r="AB243" t="s">
        <v>16</v>
      </c>
      <c r="AC243" t="s">
        <v>6307</v>
      </c>
      <c r="AD243" t="s">
        <v>1073</v>
      </c>
      <c r="AE243" t="s">
        <v>107</v>
      </c>
      <c r="AF243" t="s">
        <v>1929</v>
      </c>
      <c r="AG243" t="s">
        <v>67</v>
      </c>
      <c r="AH243" t="s">
        <v>186</v>
      </c>
      <c r="AI243" t="s">
        <v>1074</v>
      </c>
      <c r="AJ243" t="s">
        <v>16</v>
      </c>
      <c r="AK243" t="s">
        <v>16</v>
      </c>
      <c r="AL243">
        <v>50000</v>
      </c>
      <c r="AM243">
        <v>1.5</v>
      </c>
      <c r="AN243">
        <v>9.77</v>
      </c>
      <c r="AO243">
        <v>11.628</v>
      </c>
      <c r="AP243" t="s">
        <v>184</v>
      </c>
      <c r="AQ243" t="s">
        <v>6744</v>
      </c>
      <c r="AR243" t="s">
        <v>1494</v>
      </c>
      <c r="AS243" t="s">
        <v>32</v>
      </c>
      <c r="AT243" t="s">
        <v>4840</v>
      </c>
      <c r="AU243" t="s">
        <v>9873</v>
      </c>
      <c r="AV243" t="s">
        <v>10431</v>
      </c>
      <c r="AW243" t="s">
        <v>11556</v>
      </c>
      <c r="AX243" t="s">
        <v>5992</v>
      </c>
      <c r="AY243" t="s">
        <v>4723</v>
      </c>
      <c r="AZ243" t="s">
        <v>1075</v>
      </c>
      <c r="BA243" t="s">
        <v>1076</v>
      </c>
      <c r="BB243" t="s">
        <v>10465</v>
      </c>
      <c r="BC243" t="s">
        <v>4465</v>
      </c>
      <c r="BD243" t="s">
        <v>4536</v>
      </c>
      <c r="BE243" t="s">
        <v>4730</v>
      </c>
      <c r="BF243" t="s">
        <v>4496</v>
      </c>
      <c r="BG243" t="s">
        <v>189</v>
      </c>
      <c r="BH243" t="s">
        <v>189</v>
      </c>
      <c r="BI243" t="s">
        <v>189</v>
      </c>
      <c r="BJ243">
        <v>99.774000000000001</v>
      </c>
      <c r="BK243" t="s">
        <v>6282</v>
      </c>
      <c r="BL243" s="7">
        <v>44285</v>
      </c>
      <c r="BM243" s="7">
        <v>44469</v>
      </c>
      <c r="BN243" t="s">
        <v>6242</v>
      </c>
      <c r="BO243" t="s">
        <v>189</v>
      </c>
      <c r="BP243" t="s">
        <v>16</v>
      </c>
      <c r="BQ243" t="s">
        <v>189</v>
      </c>
      <c r="BR243" s="7">
        <v>46111</v>
      </c>
      <c r="BS243" t="s">
        <v>2414</v>
      </c>
      <c r="BT243" t="s">
        <v>4314</v>
      </c>
      <c r="BU243" t="s">
        <v>189</v>
      </c>
      <c r="BV243" t="s">
        <v>189</v>
      </c>
      <c r="BW243" t="s">
        <v>189</v>
      </c>
      <c r="BX243" t="s">
        <v>16</v>
      </c>
      <c r="BY243" t="s">
        <v>189</v>
      </c>
      <c r="BZ243" t="s">
        <v>189</v>
      </c>
      <c r="CA243" t="s">
        <v>189</v>
      </c>
      <c r="CB243" t="s">
        <v>189</v>
      </c>
      <c r="CC243" t="s">
        <v>189</v>
      </c>
      <c r="CD243" t="s">
        <v>189</v>
      </c>
      <c r="CE243" t="s">
        <v>189</v>
      </c>
      <c r="CF243" t="s">
        <v>16</v>
      </c>
      <c r="CG243" t="s">
        <v>16</v>
      </c>
      <c r="CH243" t="s">
        <v>3717</v>
      </c>
      <c r="CI243">
        <v>2</v>
      </c>
      <c r="CJ243">
        <v>1</v>
      </c>
      <c r="CK243">
        <v>1</v>
      </c>
      <c r="CL243" t="s">
        <v>189</v>
      </c>
      <c r="CM243">
        <v>21027</v>
      </c>
      <c r="CN243" t="s">
        <v>16</v>
      </c>
      <c r="CO243" t="s">
        <v>9571</v>
      </c>
      <c r="CP243" t="s">
        <v>16</v>
      </c>
      <c r="CQ243" t="s">
        <v>189</v>
      </c>
      <c r="CR243" t="s">
        <v>195</v>
      </c>
      <c r="CS243" s="7"/>
      <c r="CT243" s="7">
        <v>44278</v>
      </c>
      <c r="CU243" t="s">
        <v>17</v>
      </c>
      <c r="CV243" t="s">
        <v>17</v>
      </c>
      <c r="CW243" t="s">
        <v>6307</v>
      </c>
      <c r="CX243" t="s">
        <v>189</v>
      </c>
      <c r="CY243" t="s">
        <v>6307</v>
      </c>
      <c r="CZ243" t="s">
        <v>189</v>
      </c>
      <c r="DA243">
        <v>2021</v>
      </c>
      <c r="DB243" s="139">
        <v>44278</v>
      </c>
      <c r="DC243">
        <v>3</v>
      </c>
      <c r="DD243">
        <v>13</v>
      </c>
      <c r="DE243" s="139">
        <v>44277</v>
      </c>
      <c r="DF243" t="s">
        <v>12037</v>
      </c>
      <c r="DG243" t="s">
        <v>11904</v>
      </c>
      <c r="DH243" t="s">
        <v>5993</v>
      </c>
      <c r="DI243" t="s">
        <v>9912</v>
      </c>
      <c r="DJ243" t="s">
        <v>6730</v>
      </c>
      <c r="DK243" t="s">
        <v>252</v>
      </c>
      <c r="DL243" t="s">
        <v>9800</v>
      </c>
      <c r="DM243" t="s">
        <v>1073</v>
      </c>
      <c r="DN243" t="s">
        <v>16</v>
      </c>
      <c r="DO243" t="s">
        <v>2051</v>
      </c>
      <c r="DP243" t="s">
        <v>16</v>
      </c>
      <c r="DQ243" t="s">
        <v>9579</v>
      </c>
      <c r="DR243" t="s">
        <v>10533</v>
      </c>
      <c r="DS243" t="s">
        <v>9580</v>
      </c>
      <c r="DT243" t="s">
        <v>12040</v>
      </c>
      <c r="EC243" s="66"/>
    </row>
    <row r="244" spans="1:133" x14ac:dyDescent="0.25">
      <c r="A244">
        <v>227</v>
      </c>
      <c r="B244" s="7">
        <v>44278</v>
      </c>
      <c r="C244" t="s">
        <v>189</v>
      </c>
      <c r="D244" t="s">
        <v>189</v>
      </c>
      <c r="E244" t="s">
        <v>4314</v>
      </c>
      <c r="F244" t="s">
        <v>181</v>
      </c>
      <c r="G244" t="s">
        <v>354</v>
      </c>
      <c r="H244" t="s">
        <v>1880</v>
      </c>
      <c r="I244">
        <v>1</v>
      </c>
      <c r="J244" t="s">
        <v>9571</v>
      </c>
      <c r="K244" t="s">
        <v>107</v>
      </c>
      <c r="L244" t="s">
        <v>100</v>
      </c>
      <c r="M244">
        <v>4</v>
      </c>
      <c r="N244" t="s">
        <v>13</v>
      </c>
      <c r="O244" t="s">
        <v>661</v>
      </c>
      <c r="P244" t="s">
        <v>690</v>
      </c>
      <c r="Q244" t="s">
        <v>93</v>
      </c>
      <c r="R244" t="s">
        <v>16</v>
      </c>
      <c r="S244">
        <v>30</v>
      </c>
      <c r="T244" t="s">
        <v>32</v>
      </c>
      <c r="U244" t="s">
        <v>16</v>
      </c>
      <c r="V244" t="s">
        <v>6282</v>
      </c>
      <c r="W244" t="s">
        <v>189</v>
      </c>
      <c r="X244" t="s">
        <v>189</v>
      </c>
      <c r="Y244" t="s">
        <v>1925</v>
      </c>
      <c r="Z244" t="s">
        <v>16</v>
      </c>
      <c r="AA244" t="s">
        <v>16</v>
      </c>
      <c r="AB244" t="s">
        <v>16</v>
      </c>
      <c r="AC244" t="s">
        <v>6307</v>
      </c>
      <c r="AD244" t="s">
        <v>1073</v>
      </c>
      <c r="AE244" t="s">
        <v>107</v>
      </c>
      <c r="AF244" t="s">
        <v>1929</v>
      </c>
      <c r="AG244" t="s">
        <v>67</v>
      </c>
      <c r="AH244" t="s">
        <v>186</v>
      </c>
      <c r="AI244" t="s">
        <v>1074</v>
      </c>
      <c r="AJ244" t="s">
        <v>16</v>
      </c>
      <c r="AK244" t="s">
        <v>16</v>
      </c>
      <c r="AL244">
        <v>50000</v>
      </c>
      <c r="AM244">
        <v>4</v>
      </c>
      <c r="AN244">
        <v>26.06</v>
      </c>
      <c r="AO244">
        <v>31.007999999999999</v>
      </c>
      <c r="AP244" t="s">
        <v>184</v>
      </c>
      <c r="AQ244" t="s">
        <v>6744</v>
      </c>
      <c r="AR244" t="s">
        <v>1494</v>
      </c>
      <c r="AS244" t="s">
        <v>32</v>
      </c>
      <c r="AT244" t="s">
        <v>4840</v>
      </c>
      <c r="AU244" t="s">
        <v>6826</v>
      </c>
      <c r="AV244" t="s">
        <v>10431</v>
      </c>
      <c r="AW244" t="s">
        <v>11556</v>
      </c>
      <c r="AX244" t="s">
        <v>5992</v>
      </c>
      <c r="AY244" t="s">
        <v>4723</v>
      </c>
      <c r="AZ244" t="s">
        <v>1075</v>
      </c>
      <c r="BA244" t="s">
        <v>1072</v>
      </c>
      <c r="BB244" t="s">
        <v>10465</v>
      </c>
      <c r="BC244" t="s">
        <v>4465</v>
      </c>
      <c r="BD244" t="s">
        <v>4502</v>
      </c>
      <c r="BE244" t="s">
        <v>4727</v>
      </c>
      <c r="BF244" t="s">
        <v>4496</v>
      </c>
      <c r="BG244" t="s">
        <v>9544</v>
      </c>
      <c r="BH244" t="s">
        <v>189</v>
      </c>
      <c r="BI244" t="s">
        <v>189</v>
      </c>
      <c r="BJ244">
        <v>99.858000000000004</v>
      </c>
      <c r="BK244" t="s">
        <v>6282</v>
      </c>
      <c r="BL244" s="7">
        <v>44285</v>
      </c>
      <c r="BM244" s="7">
        <v>44469</v>
      </c>
      <c r="BN244" t="s">
        <v>6242</v>
      </c>
      <c r="BO244" t="s">
        <v>189</v>
      </c>
      <c r="BP244" t="s">
        <v>16</v>
      </c>
      <c r="BQ244" t="s">
        <v>189</v>
      </c>
      <c r="BR244" s="7">
        <v>45381</v>
      </c>
      <c r="BS244" t="s">
        <v>2414</v>
      </c>
      <c r="BT244" t="s">
        <v>4314</v>
      </c>
      <c r="BU244" t="s">
        <v>189</v>
      </c>
      <c r="BV244" t="s">
        <v>189</v>
      </c>
      <c r="BW244" t="s">
        <v>189</v>
      </c>
      <c r="BX244" t="s">
        <v>16</v>
      </c>
      <c r="BY244" t="s">
        <v>189</v>
      </c>
      <c r="BZ244" t="s">
        <v>189</v>
      </c>
      <c r="CA244" t="s">
        <v>189</v>
      </c>
      <c r="CB244" t="s">
        <v>189</v>
      </c>
      <c r="CC244" t="s">
        <v>189</v>
      </c>
      <c r="CD244" t="s">
        <v>189</v>
      </c>
      <c r="CE244" t="s">
        <v>189</v>
      </c>
      <c r="CF244" t="s">
        <v>16</v>
      </c>
      <c r="CG244" t="s">
        <v>16</v>
      </c>
      <c r="CH244" t="s">
        <v>4849</v>
      </c>
      <c r="CI244">
        <v>2</v>
      </c>
      <c r="CJ244">
        <v>1</v>
      </c>
      <c r="CK244">
        <v>1</v>
      </c>
      <c r="CL244" t="s">
        <v>189</v>
      </c>
      <c r="CM244">
        <v>21026</v>
      </c>
      <c r="CN244" t="s">
        <v>16</v>
      </c>
      <c r="CO244" t="s">
        <v>9571</v>
      </c>
      <c r="CP244" t="s">
        <v>16</v>
      </c>
      <c r="CQ244" t="s">
        <v>189</v>
      </c>
      <c r="CR244" t="s">
        <v>195</v>
      </c>
      <c r="CS244" s="7"/>
      <c r="CT244" s="7">
        <v>44278</v>
      </c>
      <c r="CU244" t="s">
        <v>17</v>
      </c>
      <c r="CV244" t="s">
        <v>17</v>
      </c>
      <c r="CW244" t="s">
        <v>6307</v>
      </c>
      <c r="CX244" t="s">
        <v>189</v>
      </c>
      <c r="CY244" t="s">
        <v>6307</v>
      </c>
      <c r="CZ244" t="s">
        <v>189</v>
      </c>
      <c r="DA244">
        <v>2021</v>
      </c>
      <c r="DB244" s="139">
        <v>44278</v>
      </c>
      <c r="DC244">
        <v>3</v>
      </c>
      <c r="DD244">
        <v>13</v>
      </c>
      <c r="DE244" s="139">
        <v>44277</v>
      </c>
      <c r="DF244" t="s">
        <v>12037</v>
      </c>
      <c r="DG244" t="s">
        <v>11904</v>
      </c>
      <c r="DH244" t="s">
        <v>5993</v>
      </c>
      <c r="DI244" t="s">
        <v>9874</v>
      </c>
      <c r="DJ244" t="s">
        <v>6730</v>
      </c>
      <c r="DK244" t="s">
        <v>252</v>
      </c>
      <c r="DL244" t="s">
        <v>9800</v>
      </c>
      <c r="DM244" t="s">
        <v>1073</v>
      </c>
      <c r="DN244" t="s">
        <v>16</v>
      </c>
      <c r="DO244" t="s">
        <v>2051</v>
      </c>
      <c r="DP244" t="s">
        <v>16</v>
      </c>
      <c r="DQ244" t="s">
        <v>9579</v>
      </c>
      <c r="DR244" t="s">
        <v>10533</v>
      </c>
      <c r="DS244" t="s">
        <v>9581</v>
      </c>
      <c r="DT244" t="s">
        <v>12041</v>
      </c>
      <c r="EC244" s="66"/>
    </row>
    <row r="245" spans="1:133" x14ac:dyDescent="0.25">
      <c r="A245">
        <v>226</v>
      </c>
      <c r="B245" s="7">
        <v>44266</v>
      </c>
      <c r="C245" t="s">
        <v>189</v>
      </c>
      <c r="D245" t="s">
        <v>189</v>
      </c>
      <c r="E245" t="s">
        <v>3162</v>
      </c>
      <c r="F245" t="s">
        <v>181</v>
      </c>
      <c r="G245" t="s">
        <v>354</v>
      </c>
      <c r="H245" t="s">
        <v>1880</v>
      </c>
      <c r="I245">
        <v>1</v>
      </c>
      <c r="J245" t="s">
        <v>1078</v>
      </c>
      <c r="K245" t="s">
        <v>1953</v>
      </c>
      <c r="L245" t="s">
        <v>100</v>
      </c>
      <c r="M245">
        <v>2</v>
      </c>
      <c r="N245" t="s">
        <v>13</v>
      </c>
      <c r="O245" t="s">
        <v>888</v>
      </c>
      <c r="P245" t="s">
        <v>387</v>
      </c>
      <c r="Q245" t="s">
        <v>942</v>
      </c>
      <c r="R245" t="s">
        <v>16</v>
      </c>
      <c r="S245">
        <v>10</v>
      </c>
      <c r="T245" t="s">
        <v>15</v>
      </c>
      <c r="U245" t="s">
        <v>16</v>
      </c>
      <c r="V245" t="s">
        <v>6282</v>
      </c>
      <c r="W245" t="s">
        <v>189</v>
      </c>
      <c r="X245" t="s">
        <v>189</v>
      </c>
      <c r="Y245" t="s">
        <v>4341</v>
      </c>
      <c r="Z245" t="s">
        <v>16</v>
      </c>
      <c r="AA245" t="s">
        <v>16</v>
      </c>
      <c r="AB245" t="s">
        <v>16</v>
      </c>
      <c r="AC245" t="s">
        <v>6307</v>
      </c>
      <c r="AD245" t="s">
        <v>1079</v>
      </c>
      <c r="AE245" t="s">
        <v>1953</v>
      </c>
      <c r="AF245" t="s">
        <v>1926</v>
      </c>
      <c r="AG245" t="s">
        <v>39</v>
      </c>
      <c r="AH245" t="s">
        <v>16</v>
      </c>
      <c r="AI245" t="s">
        <v>16</v>
      </c>
      <c r="AJ245" t="s">
        <v>16</v>
      </c>
      <c r="AK245" t="s">
        <v>16</v>
      </c>
      <c r="AL245">
        <v>3600</v>
      </c>
      <c r="AM245">
        <v>2</v>
      </c>
      <c r="AN245">
        <v>12.99</v>
      </c>
      <c r="AO245">
        <v>15.504</v>
      </c>
      <c r="AP245" t="s">
        <v>184</v>
      </c>
      <c r="AQ245" t="s">
        <v>6744</v>
      </c>
      <c r="AR245" t="s">
        <v>9735</v>
      </c>
      <c r="AS245" t="s">
        <v>15</v>
      </c>
      <c r="AT245" t="s">
        <v>4840</v>
      </c>
      <c r="AU245" t="s">
        <v>9873</v>
      </c>
      <c r="AV245" t="s">
        <v>10431</v>
      </c>
      <c r="AW245" t="s">
        <v>11556</v>
      </c>
      <c r="AX245" t="s">
        <v>5992</v>
      </c>
      <c r="AY245" t="s">
        <v>4723</v>
      </c>
      <c r="AZ245" t="s">
        <v>1080</v>
      </c>
      <c r="BA245" t="s">
        <v>1077</v>
      </c>
      <c r="BB245" t="s">
        <v>10465</v>
      </c>
      <c r="BC245" t="s">
        <v>4465</v>
      </c>
      <c r="BD245" t="s">
        <v>4504</v>
      </c>
      <c r="BE245" t="s">
        <v>4727</v>
      </c>
      <c r="BF245" t="s">
        <v>4496</v>
      </c>
      <c r="BG245" t="s">
        <v>9545</v>
      </c>
      <c r="BH245" t="s">
        <v>189</v>
      </c>
      <c r="BI245" t="s">
        <v>189</v>
      </c>
      <c r="BJ245">
        <v>99.433999999999997</v>
      </c>
      <c r="BK245" t="s">
        <v>6282</v>
      </c>
      <c r="BL245" s="7">
        <v>44273</v>
      </c>
      <c r="BM245" s="7">
        <v>44457</v>
      </c>
      <c r="BN245" t="s">
        <v>6241</v>
      </c>
      <c r="BO245" t="s">
        <v>189</v>
      </c>
      <c r="BP245" t="s">
        <v>16</v>
      </c>
      <c r="BQ245" t="s">
        <v>189</v>
      </c>
      <c r="BR245" s="7">
        <v>45369</v>
      </c>
      <c r="BS245" t="s">
        <v>2414</v>
      </c>
      <c r="BT245" t="s">
        <v>3162</v>
      </c>
      <c r="BU245" t="s">
        <v>189</v>
      </c>
      <c r="BV245" t="s">
        <v>189</v>
      </c>
      <c r="BW245" t="s">
        <v>189</v>
      </c>
      <c r="BX245" t="s">
        <v>16</v>
      </c>
      <c r="BY245" t="s">
        <v>189</v>
      </c>
      <c r="BZ245" t="s">
        <v>189</v>
      </c>
      <c r="CA245" t="s">
        <v>189</v>
      </c>
      <c r="CB245" t="s">
        <v>189</v>
      </c>
      <c r="CC245" t="s">
        <v>189</v>
      </c>
      <c r="CD245" t="s">
        <v>189</v>
      </c>
      <c r="CE245" t="s">
        <v>189</v>
      </c>
      <c r="CF245" t="s">
        <v>181</v>
      </c>
      <c r="CG245" t="s">
        <v>16</v>
      </c>
      <c r="CH245" t="s">
        <v>2080</v>
      </c>
      <c r="CI245">
        <v>1</v>
      </c>
      <c r="CJ245">
        <v>1</v>
      </c>
      <c r="CK245">
        <v>1</v>
      </c>
      <c r="CL245" t="s">
        <v>189</v>
      </c>
      <c r="CM245">
        <v>21025</v>
      </c>
      <c r="CN245" t="s">
        <v>16</v>
      </c>
      <c r="CO245" t="s">
        <v>1078</v>
      </c>
      <c r="CP245" t="s">
        <v>16</v>
      </c>
      <c r="CQ245" t="s">
        <v>189</v>
      </c>
      <c r="CR245" t="s">
        <v>414</v>
      </c>
      <c r="CS245" s="7"/>
      <c r="CT245" s="7">
        <v>44266</v>
      </c>
      <c r="CU245" t="s">
        <v>29</v>
      </c>
      <c r="CV245" t="s">
        <v>29</v>
      </c>
      <c r="CW245" t="s">
        <v>6307</v>
      </c>
      <c r="CX245" t="s">
        <v>189</v>
      </c>
      <c r="CY245" t="s">
        <v>6307</v>
      </c>
      <c r="CZ245" t="s">
        <v>189</v>
      </c>
      <c r="DA245">
        <v>2021</v>
      </c>
      <c r="DB245" s="139">
        <v>44266</v>
      </c>
      <c r="DC245">
        <v>3</v>
      </c>
      <c r="DD245">
        <v>11</v>
      </c>
      <c r="DE245" s="139">
        <v>44263</v>
      </c>
      <c r="DF245" t="s">
        <v>12042</v>
      </c>
      <c r="DG245" t="s">
        <v>11904</v>
      </c>
      <c r="DH245" t="s">
        <v>5995</v>
      </c>
      <c r="DI245" t="s">
        <v>9874</v>
      </c>
      <c r="DJ245" t="s">
        <v>6730</v>
      </c>
      <c r="DK245" t="s">
        <v>252</v>
      </c>
      <c r="DL245" t="s">
        <v>9800</v>
      </c>
      <c r="DM245" t="s">
        <v>16</v>
      </c>
      <c r="DN245" t="s">
        <v>16</v>
      </c>
      <c r="DO245" t="s">
        <v>2051</v>
      </c>
      <c r="DP245" t="s">
        <v>16</v>
      </c>
      <c r="DQ245" t="s">
        <v>8829</v>
      </c>
      <c r="DR245" t="s">
        <v>10534</v>
      </c>
      <c r="DS245" t="s">
        <v>8830</v>
      </c>
      <c r="DT245" t="s">
        <v>12043</v>
      </c>
      <c r="EC245" s="66"/>
    </row>
    <row r="246" spans="1:133" x14ac:dyDescent="0.25">
      <c r="A246">
        <v>225</v>
      </c>
      <c r="B246" s="7">
        <v>44260</v>
      </c>
      <c r="C246" t="s">
        <v>189</v>
      </c>
      <c r="D246" t="s">
        <v>189</v>
      </c>
      <c r="E246" t="s">
        <v>4315</v>
      </c>
      <c r="F246" t="s">
        <v>181</v>
      </c>
      <c r="G246" t="s">
        <v>354</v>
      </c>
      <c r="H246" t="s">
        <v>1880</v>
      </c>
      <c r="I246">
        <v>1</v>
      </c>
      <c r="J246" t="s">
        <v>1082</v>
      </c>
      <c r="K246" t="s">
        <v>11</v>
      </c>
      <c r="L246" t="s">
        <v>100</v>
      </c>
      <c r="M246">
        <v>2.7</v>
      </c>
      <c r="N246" t="s">
        <v>13</v>
      </c>
      <c r="O246" t="s">
        <v>66</v>
      </c>
      <c r="P246" t="s">
        <v>397</v>
      </c>
      <c r="Q246" t="s">
        <v>66</v>
      </c>
      <c r="R246" t="s">
        <v>16</v>
      </c>
      <c r="S246">
        <v>30</v>
      </c>
      <c r="T246" t="s">
        <v>15</v>
      </c>
      <c r="U246" t="s">
        <v>16</v>
      </c>
      <c r="V246" t="s">
        <v>6282</v>
      </c>
      <c r="W246" t="s">
        <v>189</v>
      </c>
      <c r="X246" t="s">
        <v>189</v>
      </c>
      <c r="Y246" t="s">
        <v>1925</v>
      </c>
      <c r="Z246" t="s">
        <v>16</v>
      </c>
      <c r="AA246" t="s">
        <v>16</v>
      </c>
      <c r="AB246" t="s">
        <v>16</v>
      </c>
      <c r="AC246" t="s">
        <v>6307</v>
      </c>
      <c r="AD246" t="s">
        <v>1083</v>
      </c>
      <c r="AE246" t="s">
        <v>11</v>
      </c>
      <c r="AF246" t="s">
        <v>1929</v>
      </c>
      <c r="AG246" t="s">
        <v>30</v>
      </c>
      <c r="AH246" t="s">
        <v>1084</v>
      </c>
      <c r="AI246" t="s">
        <v>16</v>
      </c>
      <c r="AJ246" t="s">
        <v>16</v>
      </c>
      <c r="AK246" t="s">
        <v>16</v>
      </c>
      <c r="AL246">
        <v>17916</v>
      </c>
      <c r="AM246">
        <v>2.7</v>
      </c>
      <c r="AN246">
        <v>17.54</v>
      </c>
      <c r="AO246">
        <v>20.93</v>
      </c>
      <c r="AP246" t="s">
        <v>184</v>
      </c>
      <c r="AQ246" t="s">
        <v>6744</v>
      </c>
      <c r="AR246" t="s">
        <v>202</v>
      </c>
      <c r="AS246" t="s">
        <v>15</v>
      </c>
      <c r="AT246" t="s">
        <v>9802</v>
      </c>
      <c r="AU246" t="s">
        <v>6824</v>
      </c>
      <c r="AV246" t="s">
        <v>10431</v>
      </c>
      <c r="AW246" t="s">
        <v>11556</v>
      </c>
      <c r="AX246" t="s">
        <v>5992</v>
      </c>
      <c r="AY246" t="s">
        <v>4723</v>
      </c>
      <c r="AZ246" t="s">
        <v>1085</v>
      </c>
      <c r="BA246" t="s">
        <v>1081</v>
      </c>
      <c r="BB246" t="s">
        <v>10465</v>
      </c>
      <c r="BC246" t="s">
        <v>4465</v>
      </c>
      <c r="BD246" t="s">
        <v>4539</v>
      </c>
      <c r="BE246" t="s">
        <v>4727</v>
      </c>
      <c r="BF246" t="s">
        <v>4496</v>
      </c>
      <c r="BG246" t="s">
        <v>9546</v>
      </c>
      <c r="BH246" t="s">
        <v>189</v>
      </c>
      <c r="BI246" t="s">
        <v>189</v>
      </c>
      <c r="BJ246">
        <v>100</v>
      </c>
      <c r="BK246" t="s">
        <v>6282</v>
      </c>
      <c r="BL246" s="7">
        <v>44267</v>
      </c>
      <c r="BM246" s="7">
        <v>44451</v>
      </c>
      <c r="BN246" t="s">
        <v>6241</v>
      </c>
      <c r="BO246" t="s">
        <v>189</v>
      </c>
      <c r="BP246" t="s">
        <v>16</v>
      </c>
      <c r="BQ246" t="s">
        <v>189</v>
      </c>
      <c r="BR246" s="7">
        <v>45363</v>
      </c>
      <c r="BS246" t="s">
        <v>2414</v>
      </c>
      <c r="BT246" t="s">
        <v>4315</v>
      </c>
      <c r="BU246" t="s">
        <v>189</v>
      </c>
      <c r="BV246" t="s">
        <v>189</v>
      </c>
      <c r="BW246" t="s">
        <v>189</v>
      </c>
      <c r="BX246" t="s">
        <v>16</v>
      </c>
      <c r="BY246" t="s">
        <v>189</v>
      </c>
      <c r="BZ246" t="s">
        <v>189</v>
      </c>
      <c r="CA246" t="s">
        <v>189</v>
      </c>
      <c r="CB246" t="s">
        <v>189</v>
      </c>
      <c r="CC246" t="s">
        <v>189</v>
      </c>
      <c r="CD246" t="s">
        <v>189</v>
      </c>
      <c r="CE246" t="s">
        <v>189</v>
      </c>
      <c r="CF246" t="s">
        <v>16</v>
      </c>
      <c r="CG246" t="s">
        <v>16</v>
      </c>
      <c r="CH246" t="s">
        <v>4850</v>
      </c>
      <c r="CI246">
        <v>1</v>
      </c>
      <c r="CJ246">
        <v>1</v>
      </c>
      <c r="CK246">
        <v>1</v>
      </c>
      <c r="CL246" t="s">
        <v>189</v>
      </c>
      <c r="CM246">
        <v>21024</v>
      </c>
      <c r="CN246" t="s">
        <v>16</v>
      </c>
      <c r="CO246" t="s">
        <v>1082</v>
      </c>
      <c r="CP246" t="s">
        <v>16</v>
      </c>
      <c r="CQ246" t="s">
        <v>189</v>
      </c>
      <c r="CR246" t="s">
        <v>185</v>
      </c>
      <c r="CS246" s="7"/>
      <c r="CT246" s="7">
        <v>44260</v>
      </c>
      <c r="CU246" t="s">
        <v>17</v>
      </c>
      <c r="CV246" t="s">
        <v>17</v>
      </c>
      <c r="CW246" t="s">
        <v>6307</v>
      </c>
      <c r="CX246" t="s">
        <v>189</v>
      </c>
      <c r="CY246" t="s">
        <v>6307</v>
      </c>
      <c r="CZ246" t="s">
        <v>189</v>
      </c>
      <c r="DA246">
        <v>2021</v>
      </c>
      <c r="DB246" s="139">
        <v>44260</v>
      </c>
      <c r="DC246">
        <v>3</v>
      </c>
      <c r="DD246">
        <v>10</v>
      </c>
      <c r="DE246" s="139">
        <v>44256</v>
      </c>
      <c r="DF246" t="s">
        <v>12044</v>
      </c>
      <c r="DG246" t="s">
        <v>11904</v>
      </c>
      <c r="DH246" t="s">
        <v>5996</v>
      </c>
      <c r="DI246" t="s">
        <v>9874</v>
      </c>
      <c r="DJ246" t="s">
        <v>6730</v>
      </c>
      <c r="DK246" t="s">
        <v>188</v>
      </c>
      <c r="DL246" t="s">
        <v>16</v>
      </c>
      <c r="DM246" t="s">
        <v>16</v>
      </c>
      <c r="DN246" t="s">
        <v>16</v>
      </c>
      <c r="DO246" t="s">
        <v>2051</v>
      </c>
      <c r="DP246" t="s">
        <v>16</v>
      </c>
      <c r="DQ246" t="s">
        <v>8831</v>
      </c>
      <c r="DR246" t="s">
        <v>10535</v>
      </c>
      <c r="DS246" t="s">
        <v>8832</v>
      </c>
      <c r="DT246" t="s">
        <v>12045</v>
      </c>
      <c r="EC246" s="66"/>
    </row>
    <row r="247" spans="1:133" x14ac:dyDescent="0.25">
      <c r="A247">
        <v>224</v>
      </c>
      <c r="B247" s="7">
        <v>44259</v>
      </c>
      <c r="C247" t="s">
        <v>189</v>
      </c>
      <c r="D247" t="s">
        <v>189</v>
      </c>
      <c r="E247" t="s">
        <v>4316</v>
      </c>
      <c r="F247" t="s">
        <v>181</v>
      </c>
      <c r="G247" t="s">
        <v>354</v>
      </c>
      <c r="H247" t="s">
        <v>1880</v>
      </c>
      <c r="I247">
        <v>1</v>
      </c>
      <c r="J247" t="s">
        <v>7130</v>
      </c>
      <c r="K247" t="s">
        <v>245</v>
      </c>
      <c r="L247" t="s">
        <v>100</v>
      </c>
      <c r="M247">
        <v>5.5</v>
      </c>
      <c r="N247" t="s">
        <v>13</v>
      </c>
      <c r="O247" t="s">
        <v>1087</v>
      </c>
      <c r="P247" t="s">
        <v>1088</v>
      </c>
      <c r="Q247" t="s">
        <v>2040</v>
      </c>
      <c r="R247" t="s">
        <v>2040</v>
      </c>
      <c r="S247">
        <v>45</v>
      </c>
      <c r="T247" t="s">
        <v>15</v>
      </c>
      <c r="U247" t="s">
        <v>16</v>
      </c>
      <c r="V247" t="s">
        <v>6285</v>
      </c>
      <c r="W247" t="s">
        <v>189</v>
      </c>
      <c r="X247" t="s">
        <v>189</v>
      </c>
      <c r="Y247" t="s">
        <v>4341</v>
      </c>
      <c r="Z247" t="s">
        <v>16</v>
      </c>
      <c r="AA247" t="s">
        <v>16</v>
      </c>
      <c r="AB247" t="s">
        <v>16</v>
      </c>
      <c r="AC247" t="s">
        <v>6310</v>
      </c>
      <c r="AD247" t="s">
        <v>249</v>
      </c>
      <c r="AE247" t="s">
        <v>11</v>
      </c>
      <c r="AF247" t="s">
        <v>1926</v>
      </c>
      <c r="AG247" t="s">
        <v>129</v>
      </c>
      <c r="AH247" t="s">
        <v>251</v>
      </c>
      <c r="AI247" t="s">
        <v>16</v>
      </c>
      <c r="AJ247" t="s">
        <v>16</v>
      </c>
      <c r="AK247" t="s">
        <v>16</v>
      </c>
      <c r="AL247">
        <v>5000</v>
      </c>
      <c r="AM247">
        <v>5.5</v>
      </c>
      <c r="AN247">
        <v>35.58</v>
      </c>
      <c r="AO247">
        <v>42.636000000000003</v>
      </c>
      <c r="AP247" t="s">
        <v>240</v>
      </c>
      <c r="AQ247" t="s">
        <v>5653</v>
      </c>
      <c r="AR247" t="s">
        <v>9678</v>
      </c>
      <c r="AS247" t="s">
        <v>15</v>
      </c>
      <c r="AT247" t="s">
        <v>4840</v>
      </c>
      <c r="AU247" t="s">
        <v>9913</v>
      </c>
      <c r="AV247" t="s">
        <v>10431</v>
      </c>
      <c r="AW247" t="s">
        <v>11556</v>
      </c>
      <c r="AX247" t="s">
        <v>5992</v>
      </c>
      <c r="AY247" t="s">
        <v>16</v>
      </c>
      <c r="AZ247" t="s">
        <v>618</v>
      </c>
      <c r="BA247" t="s">
        <v>1086</v>
      </c>
      <c r="BB247" t="s">
        <v>10465</v>
      </c>
      <c r="BC247" t="s">
        <v>4465</v>
      </c>
      <c r="BD247" t="s">
        <v>4540</v>
      </c>
      <c r="BE247" t="s">
        <v>4727</v>
      </c>
      <c r="BF247" t="s">
        <v>4496</v>
      </c>
      <c r="BG247" t="s">
        <v>9547</v>
      </c>
      <c r="BH247" t="s">
        <v>189</v>
      </c>
      <c r="BI247" t="s">
        <v>189</v>
      </c>
      <c r="BJ247">
        <v>100</v>
      </c>
      <c r="BK247" t="s">
        <v>1048</v>
      </c>
      <c r="BL247" s="7">
        <v>44266</v>
      </c>
      <c r="BM247" s="7">
        <v>44450</v>
      </c>
      <c r="BN247" t="s">
        <v>6241</v>
      </c>
      <c r="BO247" t="s">
        <v>189</v>
      </c>
      <c r="BP247" t="s">
        <v>16</v>
      </c>
      <c r="BQ247" t="s">
        <v>4853</v>
      </c>
      <c r="BR247" s="7">
        <v>45362</v>
      </c>
      <c r="BS247" t="s">
        <v>2414</v>
      </c>
      <c r="BT247" t="s">
        <v>4316</v>
      </c>
      <c r="BU247" t="s">
        <v>189</v>
      </c>
      <c r="BV247" t="s">
        <v>189</v>
      </c>
      <c r="BW247" t="s">
        <v>189</v>
      </c>
      <c r="BX247" t="s">
        <v>16</v>
      </c>
      <c r="BY247" t="s">
        <v>189</v>
      </c>
      <c r="BZ247" t="s">
        <v>189</v>
      </c>
      <c r="CA247" t="s">
        <v>189</v>
      </c>
      <c r="CB247" t="s">
        <v>189</v>
      </c>
      <c r="CC247" t="s">
        <v>189</v>
      </c>
      <c r="CD247" t="s">
        <v>189</v>
      </c>
      <c r="CE247" t="s">
        <v>189</v>
      </c>
      <c r="CF247" t="s">
        <v>199</v>
      </c>
      <c r="CG247" t="s">
        <v>16</v>
      </c>
      <c r="CH247" t="s">
        <v>2057</v>
      </c>
      <c r="CI247">
        <v>1</v>
      </c>
      <c r="CJ247">
        <v>1</v>
      </c>
      <c r="CK247">
        <v>1</v>
      </c>
      <c r="CL247" t="s">
        <v>189</v>
      </c>
      <c r="CM247">
        <v>21023</v>
      </c>
      <c r="CN247" t="s">
        <v>16</v>
      </c>
      <c r="CO247" t="s">
        <v>244</v>
      </c>
      <c r="CP247" t="s">
        <v>9680</v>
      </c>
      <c r="CQ247" t="s">
        <v>9681</v>
      </c>
      <c r="CR247" t="s">
        <v>16</v>
      </c>
      <c r="CS247" s="7"/>
      <c r="CT247" s="7">
        <v>42621</v>
      </c>
      <c r="CU247" t="s">
        <v>29</v>
      </c>
      <c r="CV247" t="s">
        <v>29</v>
      </c>
      <c r="CW247" t="s">
        <v>6307</v>
      </c>
      <c r="CX247" t="s">
        <v>189</v>
      </c>
      <c r="CY247" t="s">
        <v>6307</v>
      </c>
      <c r="CZ247" t="s">
        <v>189</v>
      </c>
      <c r="DA247">
        <v>2021</v>
      </c>
      <c r="DB247" s="139">
        <v>44259</v>
      </c>
      <c r="DC247">
        <v>3</v>
      </c>
      <c r="DD247">
        <v>10</v>
      </c>
      <c r="DE247" s="139">
        <v>44256</v>
      </c>
      <c r="DF247" t="s">
        <v>12044</v>
      </c>
      <c r="DG247" t="s">
        <v>11904</v>
      </c>
      <c r="DH247" t="s">
        <v>5996</v>
      </c>
      <c r="DI247" t="s">
        <v>9874</v>
      </c>
      <c r="DJ247" t="s">
        <v>6730</v>
      </c>
      <c r="DK247" t="s">
        <v>188</v>
      </c>
      <c r="DL247" t="s">
        <v>16</v>
      </c>
      <c r="DM247" t="s">
        <v>16</v>
      </c>
      <c r="DN247" t="s">
        <v>16</v>
      </c>
      <c r="DO247" t="s">
        <v>2051</v>
      </c>
      <c r="DP247" t="s">
        <v>16</v>
      </c>
      <c r="DQ247" t="s">
        <v>8833</v>
      </c>
      <c r="DR247" t="s">
        <v>10536</v>
      </c>
      <c r="DS247" t="s">
        <v>8834</v>
      </c>
      <c r="DT247" t="s">
        <v>12046</v>
      </c>
      <c r="EC247" s="66"/>
    </row>
    <row r="248" spans="1:133" x14ac:dyDescent="0.25">
      <c r="A248">
        <v>223</v>
      </c>
      <c r="B248" s="7">
        <v>44258</v>
      </c>
      <c r="C248" t="s">
        <v>189</v>
      </c>
      <c r="D248" t="s">
        <v>189</v>
      </c>
      <c r="E248" t="s">
        <v>1090</v>
      </c>
      <c r="F248" t="s">
        <v>199</v>
      </c>
      <c r="G248" t="s">
        <v>354</v>
      </c>
      <c r="H248" t="s">
        <v>1880</v>
      </c>
      <c r="I248">
        <v>1</v>
      </c>
      <c r="J248" t="s">
        <v>1091</v>
      </c>
      <c r="K248" t="s">
        <v>1965</v>
      </c>
      <c r="L248" t="s">
        <v>100</v>
      </c>
      <c r="M248">
        <v>3</v>
      </c>
      <c r="N248" t="s">
        <v>13</v>
      </c>
      <c r="O248" t="s">
        <v>298</v>
      </c>
      <c r="P248" t="s">
        <v>299</v>
      </c>
      <c r="Q248" t="s">
        <v>16</v>
      </c>
      <c r="R248" t="s">
        <v>16</v>
      </c>
      <c r="S248"/>
      <c r="T248" t="s">
        <v>32</v>
      </c>
      <c r="U248" t="s">
        <v>4398</v>
      </c>
      <c r="V248" t="s">
        <v>6283</v>
      </c>
      <c r="W248" t="s">
        <v>4398</v>
      </c>
      <c r="X248" t="s">
        <v>189</v>
      </c>
      <c r="Y248" t="s">
        <v>1925</v>
      </c>
      <c r="Z248" t="s">
        <v>16</v>
      </c>
      <c r="AA248" t="s">
        <v>16</v>
      </c>
      <c r="AB248" t="s">
        <v>16</v>
      </c>
      <c r="AC248" t="s">
        <v>6310</v>
      </c>
      <c r="AD248" t="s">
        <v>1092</v>
      </c>
      <c r="AE248" t="s">
        <v>11</v>
      </c>
      <c r="AF248" t="s">
        <v>1926</v>
      </c>
      <c r="AG248" t="s">
        <v>133</v>
      </c>
      <c r="AH248" t="s">
        <v>1093</v>
      </c>
      <c r="AI248" t="s">
        <v>16</v>
      </c>
      <c r="AJ248" t="s">
        <v>16</v>
      </c>
      <c r="AK248" t="s">
        <v>16</v>
      </c>
      <c r="AL248">
        <v>50000</v>
      </c>
      <c r="AM248">
        <v>3</v>
      </c>
      <c r="AN248">
        <v>19.399999999999999</v>
      </c>
      <c r="AO248">
        <v>23.256</v>
      </c>
      <c r="AP248" t="s">
        <v>301</v>
      </c>
      <c r="AQ248" t="s">
        <v>5653</v>
      </c>
      <c r="AR248" t="s">
        <v>9682</v>
      </c>
      <c r="AS248" t="s">
        <v>32</v>
      </c>
      <c r="AT248" t="s">
        <v>4840</v>
      </c>
      <c r="AU248" t="s">
        <v>6824</v>
      </c>
      <c r="AV248" t="s">
        <v>10431</v>
      </c>
      <c r="AW248" t="s">
        <v>11556</v>
      </c>
      <c r="AX248" t="s">
        <v>5992</v>
      </c>
      <c r="AY248" t="s">
        <v>16</v>
      </c>
      <c r="AZ248" t="s">
        <v>1094</v>
      </c>
      <c r="BA248" t="s">
        <v>1089</v>
      </c>
      <c r="BB248" t="s">
        <v>10465</v>
      </c>
      <c r="BC248" t="s">
        <v>4398</v>
      </c>
      <c r="BD248" t="s">
        <v>4501</v>
      </c>
      <c r="BE248" t="s">
        <v>4727</v>
      </c>
      <c r="BF248" t="s">
        <v>4497</v>
      </c>
      <c r="BG248" t="s">
        <v>9548</v>
      </c>
      <c r="BH248" t="s">
        <v>189</v>
      </c>
      <c r="BI248" t="s">
        <v>189</v>
      </c>
      <c r="BJ248">
        <v>99.433999999999997</v>
      </c>
      <c r="BK248" t="s">
        <v>6283</v>
      </c>
      <c r="BL248" s="7">
        <v>44265</v>
      </c>
      <c r="BM248" s="7">
        <v>44449</v>
      </c>
      <c r="BN248" t="s">
        <v>6242</v>
      </c>
      <c r="BO248" t="s">
        <v>189</v>
      </c>
      <c r="BP248" t="s">
        <v>16</v>
      </c>
      <c r="BQ248" t="s">
        <v>189</v>
      </c>
      <c r="BR248" s="7">
        <v>45361</v>
      </c>
      <c r="BS248" t="s">
        <v>2414</v>
      </c>
      <c r="BT248" t="s">
        <v>4396</v>
      </c>
      <c r="BU248" t="s">
        <v>4397</v>
      </c>
      <c r="BV248" t="s">
        <v>189</v>
      </c>
      <c r="BW248" t="s">
        <v>189</v>
      </c>
      <c r="BX248" t="s">
        <v>16</v>
      </c>
      <c r="BY248" t="s">
        <v>189</v>
      </c>
      <c r="BZ248" t="s">
        <v>8835</v>
      </c>
      <c r="CA248" t="s">
        <v>189</v>
      </c>
      <c r="CB248" t="s">
        <v>189</v>
      </c>
      <c r="CC248" t="s">
        <v>189</v>
      </c>
      <c r="CD248" t="s">
        <v>189</v>
      </c>
      <c r="CE248" t="s">
        <v>189</v>
      </c>
      <c r="CF248" t="s">
        <v>16</v>
      </c>
      <c r="CG248" t="s">
        <v>16</v>
      </c>
      <c r="CH248" t="s">
        <v>2076</v>
      </c>
      <c r="CI248">
        <v>1</v>
      </c>
      <c r="CJ248">
        <v>1</v>
      </c>
      <c r="CK248">
        <v>1</v>
      </c>
      <c r="CL248" t="s">
        <v>189</v>
      </c>
      <c r="CM248">
        <v>21022</v>
      </c>
      <c r="CN248" t="s">
        <v>16</v>
      </c>
      <c r="CO248" t="s">
        <v>1091</v>
      </c>
      <c r="CP248" t="s">
        <v>6876</v>
      </c>
      <c r="CQ248" t="s">
        <v>9685</v>
      </c>
      <c r="CR248" t="s">
        <v>16</v>
      </c>
      <c r="CS248" s="7"/>
      <c r="CT248" s="7">
        <v>42083</v>
      </c>
      <c r="CU248" t="s">
        <v>29</v>
      </c>
      <c r="CV248" t="s">
        <v>29</v>
      </c>
      <c r="CW248" t="s">
        <v>6307</v>
      </c>
      <c r="CX248" t="s">
        <v>189</v>
      </c>
      <c r="CY248" t="s">
        <v>6307</v>
      </c>
      <c r="CZ248" t="s">
        <v>189</v>
      </c>
      <c r="DA248">
        <v>2021</v>
      </c>
      <c r="DB248" s="139">
        <v>44258</v>
      </c>
      <c r="DC248">
        <v>3</v>
      </c>
      <c r="DD248">
        <v>10</v>
      </c>
      <c r="DE248" s="139">
        <v>44256</v>
      </c>
      <c r="DF248" t="s">
        <v>12044</v>
      </c>
      <c r="DG248" t="s">
        <v>11904</v>
      </c>
      <c r="DH248" t="s">
        <v>5996</v>
      </c>
      <c r="DI248" t="s">
        <v>9874</v>
      </c>
      <c r="DJ248" t="s">
        <v>6730</v>
      </c>
      <c r="DK248" t="s">
        <v>188</v>
      </c>
      <c r="DL248" t="s">
        <v>16</v>
      </c>
      <c r="DM248" t="s">
        <v>1092</v>
      </c>
      <c r="DN248" t="s">
        <v>16</v>
      </c>
      <c r="DO248" t="s">
        <v>2051</v>
      </c>
      <c r="DP248" t="s">
        <v>16</v>
      </c>
      <c r="DQ248" t="s">
        <v>8836</v>
      </c>
      <c r="DR248" t="s">
        <v>10537</v>
      </c>
      <c r="DS248" t="s">
        <v>8837</v>
      </c>
      <c r="DT248" t="s">
        <v>12047</v>
      </c>
      <c r="EC248" s="66"/>
    </row>
    <row r="249" spans="1:133" x14ac:dyDescent="0.25">
      <c r="A249">
        <v>222</v>
      </c>
      <c r="B249" s="7">
        <v>44252</v>
      </c>
      <c r="C249" t="s">
        <v>189</v>
      </c>
      <c r="D249" t="s">
        <v>189</v>
      </c>
      <c r="E249" t="s">
        <v>1096</v>
      </c>
      <c r="F249" t="s">
        <v>181</v>
      </c>
      <c r="G249" t="s">
        <v>354</v>
      </c>
      <c r="H249" t="s">
        <v>1880</v>
      </c>
      <c r="I249">
        <v>1</v>
      </c>
      <c r="J249" t="s">
        <v>1097</v>
      </c>
      <c r="K249" t="s">
        <v>107</v>
      </c>
      <c r="L249" t="s">
        <v>100</v>
      </c>
      <c r="M249">
        <v>6</v>
      </c>
      <c r="N249" t="s">
        <v>13</v>
      </c>
      <c r="O249" t="s">
        <v>94</v>
      </c>
      <c r="P249" t="s">
        <v>743</v>
      </c>
      <c r="Q249" t="s">
        <v>94</v>
      </c>
      <c r="R249" t="s">
        <v>16</v>
      </c>
      <c r="S249">
        <v>37</v>
      </c>
      <c r="T249" t="s">
        <v>32</v>
      </c>
      <c r="U249" t="s">
        <v>16</v>
      </c>
      <c r="V249" t="s">
        <v>6282</v>
      </c>
      <c r="W249" t="s">
        <v>189</v>
      </c>
      <c r="X249" t="s">
        <v>189</v>
      </c>
      <c r="Y249" t="s">
        <v>1925</v>
      </c>
      <c r="Z249" t="s">
        <v>16</v>
      </c>
      <c r="AA249" t="s">
        <v>16</v>
      </c>
      <c r="AB249" t="s">
        <v>16</v>
      </c>
      <c r="AC249" t="s">
        <v>6310</v>
      </c>
      <c r="AD249" t="s">
        <v>1098</v>
      </c>
      <c r="AE249" t="s">
        <v>107</v>
      </c>
      <c r="AF249" t="s">
        <v>1929</v>
      </c>
      <c r="AG249" t="s">
        <v>58</v>
      </c>
      <c r="AH249" t="s">
        <v>201</v>
      </c>
      <c r="AI249" t="s">
        <v>16</v>
      </c>
      <c r="AJ249" t="s">
        <v>16</v>
      </c>
      <c r="AK249" t="s">
        <v>16</v>
      </c>
      <c r="AL249">
        <v>25000</v>
      </c>
      <c r="AM249">
        <v>6</v>
      </c>
      <c r="AN249">
        <v>38.729999999999997</v>
      </c>
      <c r="AO249">
        <v>46.512</v>
      </c>
      <c r="AP249" t="s">
        <v>184</v>
      </c>
      <c r="AQ249" t="s">
        <v>6744</v>
      </c>
      <c r="AR249" t="s">
        <v>16</v>
      </c>
      <c r="AS249" t="s">
        <v>32</v>
      </c>
      <c r="AT249" t="s">
        <v>4840</v>
      </c>
      <c r="AU249" t="s">
        <v>9913</v>
      </c>
      <c r="AV249" t="s">
        <v>10431</v>
      </c>
      <c r="AW249" t="s">
        <v>11556</v>
      </c>
      <c r="AX249" t="s">
        <v>5998</v>
      </c>
      <c r="AY249" t="s">
        <v>4723</v>
      </c>
      <c r="AZ249" t="s">
        <v>1099</v>
      </c>
      <c r="BA249" t="s">
        <v>1095</v>
      </c>
      <c r="BB249" t="s">
        <v>10468</v>
      </c>
      <c r="BC249" t="s">
        <v>4465</v>
      </c>
      <c r="BD249" t="s">
        <v>4503</v>
      </c>
      <c r="BE249" t="s">
        <v>4727</v>
      </c>
      <c r="BF249" t="s">
        <v>4496</v>
      </c>
      <c r="BG249" t="s">
        <v>9549</v>
      </c>
      <c r="BH249" t="s">
        <v>189</v>
      </c>
      <c r="BI249" t="s">
        <v>189</v>
      </c>
      <c r="BJ249">
        <v>100</v>
      </c>
      <c r="BK249" t="s">
        <v>6282</v>
      </c>
      <c r="BL249" s="7">
        <v>44259</v>
      </c>
      <c r="BM249" s="7">
        <v>44443</v>
      </c>
      <c r="BN249" t="s">
        <v>6242</v>
      </c>
      <c r="BO249" t="s">
        <v>189</v>
      </c>
      <c r="BP249" t="s">
        <v>16</v>
      </c>
      <c r="BQ249" t="s">
        <v>189</v>
      </c>
      <c r="BR249" s="7">
        <v>45355</v>
      </c>
      <c r="BS249" t="s">
        <v>2414</v>
      </c>
      <c r="BT249" t="s">
        <v>4399</v>
      </c>
      <c r="BU249" t="s">
        <v>2428</v>
      </c>
      <c r="BV249" t="s">
        <v>189</v>
      </c>
      <c r="BW249" t="s">
        <v>189</v>
      </c>
      <c r="BX249" t="s">
        <v>16</v>
      </c>
      <c r="BY249" t="s">
        <v>189</v>
      </c>
      <c r="BZ249" t="s">
        <v>8838</v>
      </c>
      <c r="CA249" t="s">
        <v>189</v>
      </c>
      <c r="CB249" t="s">
        <v>189</v>
      </c>
      <c r="CC249" t="s">
        <v>189</v>
      </c>
      <c r="CD249" t="s">
        <v>189</v>
      </c>
      <c r="CE249" t="s">
        <v>189</v>
      </c>
      <c r="CF249" t="s">
        <v>16</v>
      </c>
      <c r="CG249" t="s">
        <v>16</v>
      </c>
      <c r="CH249" t="s">
        <v>4851</v>
      </c>
      <c r="CI249">
        <v>1</v>
      </c>
      <c r="CJ249">
        <v>1</v>
      </c>
      <c r="CK249">
        <v>1</v>
      </c>
      <c r="CL249" t="s">
        <v>189</v>
      </c>
      <c r="CM249">
        <v>21021</v>
      </c>
      <c r="CN249" t="s">
        <v>16</v>
      </c>
      <c r="CO249" t="s">
        <v>1097</v>
      </c>
      <c r="CP249" t="s">
        <v>16</v>
      </c>
      <c r="CQ249" t="s">
        <v>189</v>
      </c>
      <c r="CR249" t="s">
        <v>189</v>
      </c>
      <c r="CS249" s="7"/>
      <c r="CT249" s="7">
        <v>43172</v>
      </c>
      <c r="CU249" t="s">
        <v>17</v>
      </c>
      <c r="CV249" t="s">
        <v>6745</v>
      </c>
      <c r="CW249" t="s">
        <v>6307</v>
      </c>
      <c r="CX249" t="s">
        <v>189</v>
      </c>
      <c r="CY249" t="s">
        <v>6307</v>
      </c>
      <c r="CZ249" t="s">
        <v>189</v>
      </c>
      <c r="DA249">
        <v>2021</v>
      </c>
      <c r="DB249" s="139">
        <v>44252</v>
      </c>
      <c r="DC249">
        <v>2</v>
      </c>
      <c r="DD249">
        <v>9</v>
      </c>
      <c r="DE249" s="139">
        <v>44249</v>
      </c>
      <c r="DF249" t="s">
        <v>12048</v>
      </c>
      <c r="DG249" t="s">
        <v>11904</v>
      </c>
      <c r="DH249" t="s">
        <v>5997</v>
      </c>
      <c r="DI249" t="s">
        <v>9874</v>
      </c>
      <c r="DJ249" t="s">
        <v>6730</v>
      </c>
      <c r="DK249" t="s">
        <v>252</v>
      </c>
      <c r="DL249" t="s">
        <v>9800</v>
      </c>
      <c r="DM249" t="s">
        <v>4965</v>
      </c>
      <c r="DN249" t="s">
        <v>16</v>
      </c>
      <c r="DO249" t="s">
        <v>2051</v>
      </c>
      <c r="DP249" t="s">
        <v>16</v>
      </c>
      <c r="DQ249" t="s">
        <v>8839</v>
      </c>
      <c r="DR249" t="s">
        <v>10538</v>
      </c>
      <c r="DS249" t="s">
        <v>8840</v>
      </c>
      <c r="DT249" t="s">
        <v>12049</v>
      </c>
      <c r="EC249" s="66"/>
    </row>
    <row r="250" spans="1:133" x14ac:dyDescent="0.25">
      <c r="A250">
        <v>221</v>
      </c>
      <c r="B250" s="7">
        <v>44236</v>
      </c>
      <c r="C250" t="s">
        <v>189</v>
      </c>
      <c r="D250" t="s">
        <v>189</v>
      </c>
      <c r="E250" t="s">
        <v>4317</v>
      </c>
      <c r="F250" t="s">
        <v>199</v>
      </c>
      <c r="G250" t="s">
        <v>354</v>
      </c>
      <c r="H250" t="s">
        <v>1880</v>
      </c>
      <c r="I250">
        <v>1</v>
      </c>
      <c r="J250" t="s">
        <v>526</v>
      </c>
      <c r="K250" t="s">
        <v>11</v>
      </c>
      <c r="L250" t="s">
        <v>100</v>
      </c>
      <c r="M250">
        <v>2</v>
      </c>
      <c r="N250" t="s">
        <v>121</v>
      </c>
      <c r="O250" t="s">
        <v>157</v>
      </c>
      <c r="P250" t="s">
        <v>21</v>
      </c>
      <c r="Q250" t="s">
        <v>157</v>
      </c>
      <c r="R250" t="s">
        <v>16</v>
      </c>
      <c r="S250">
        <v>50</v>
      </c>
      <c r="T250" t="s">
        <v>32</v>
      </c>
      <c r="U250" t="s">
        <v>16</v>
      </c>
      <c r="V250" t="s">
        <v>6282</v>
      </c>
      <c r="W250" t="s">
        <v>189</v>
      </c>
      <c r="X250" t="s">
        <v>189</v>
      </c>
      <c r="Y250" t="s">
        <v>1925</v>
      </c>
      <c r="Z250" t="s">
        <v>16</v>
      </c>
      <c r="AA250" t="s">
        <v>16</v>
      </c>
      <c r="AB250" t="s">
        <v>16</v>
      </c>
      <c r="AC250" t="s">
        <v>6310</v>
      </c>
      <c r="AD250" t="s">
        <v>527</v>
      </c>
      <c r="AE250" t="s">
        <v>11</v>
      </c>
      <c r="AF250" t="s">
        <v>1926</v>
      </c>
      <c r="AG250" t="s">
        <v>67</v>
      </c>
      <c r="AH250" t="s">
        <v>430</v>
      </c>
      <c r="AI250" t="s">
        <v>16</v>
      </c>
      <c r="AJ250" t="s">
        <v>16</v>
      </c>
      <c r="AK250" t="s">
        <v>16</v>
      </c>
      <c r="AL250">
        <v>26500</v>
      </c>
      <c r="AM250">
        <v>2</v>
      </c>
      <c r="AN250">
        <v>12.87</v>
      </c>
      <c r="AO250">
        <v>15.504</v>
      </c>
      <c r="AP250" t="s">
        <v>184</v>
      </c>
      <c r="AQ250" t="s">
        <v>6745</v>
      </c>
      <c r="AR250" t="s">
        <v>16</v>
      </c>
      <c r="AS250" t="s">
        <v>32</v>
      </c>
      <c r="AT250" t="s">
        <v>9802</v>
      </c>
      <c r="AU250" t="s">
        <v>9873</v>
      </c>
      <c r="AV250" t="s">
        <v>10431</v>
      </c>
      <c r="AW250" t="s">
        <v>11556</v>
      </c>
      <c r="AX250" t="s">
        <v>5998</v>
      </c>
      <c r="AY250" t="s">
        <v>4723</v>
      </c>
      <c r="AZ250" t="s">
        <v>528</v>
      </c>
      <c r="BA250" t="s">
        <v>1100</v>
      </c>
      <c r="BB250" t="s">
        <v>10468</v>
      </c>
      <c r="BC250" t="s">
        <v>4465</v>
      </c>
      <c r="BD250" t="s">
        <v>4504</v>
      </c>
      <c r="BE250" t="s">
        <v>5517</v>
      </c>
      <c r="BF250" t="s">
        <v>4497</v>
      </c>
      <c r="BG250" t="s">
        <v>9550</v>
      </c>
      <c r="BH250" t="s">
        <v>189</v>
      </c>
      <c r="BI250" t="s">
        <v>189</v>
      </c>
      <c r="BJ250">
        <v>100</v>
      </c>
      <c r="BK250" t="s">
        <v>6282</v>
      </c>
      <c r="BL250" s="7">
        <v>44246</v>
      </c>
      <c r="BM250" s="7">
        <v>44427</v>
      </c>
      <c r="BN250" t="s">
        <v>6242</v>
      </c>
      <c r="BO250" t="s">
        <v>189</v>
      </c>
      <c r="BP250" t="s">
        <v>16</v>
      </c>
      <c r="BQ250" t="s">
        <v>189</v>
      </c>
      <c r="BR250" s="7">
        <v>44610</v>
      </c>
      <c r="BS250" t="s">
        <v>2414</v>
      </c>
      <c r="BT250" t="s">
        <v>4317</v>
      </c>
      <c r="BU250" t="s">
        <v>189</v>
      </c>
      <c r="BV250" t="s">
        <v>189</v>
      </c>
      <c r="BW250" t="s">
        <v>5517</v>
      </c>
      <c r="BX250" t="s">
        <v>16</v>
      </c>
      <c r="BY250" t="s">
        <v>189</v>
      </c>
      <c r="BZ250" t="s">
        <v>8841</v>
      </c>
      <c r="CA250" t="s">
        <v>189</v>
      </c>
      <c r="CB250" t="s">
        <v>189</v>
      </c>
      <c r="CC250" t="s">
        <v>189</v>
      </c>
      <c r="CD250" t="s">
        <v>189</v>
      </c>
      <c r="CE250" t="s">
        <v>189</v>
      </c>
      <c r="CF250" t="s">
        <v>16</v>
      </c>
      <c r="CG250" t="s">
        <v>16</v>
      </c>
      <c r="CH250" t="s">
        <v>41</v>
      </c>
      <c r="CI250">
        <v>1</v>
      </c>
      <c r="CJ250">
        <v>1</v>
      </c>
      <c r="CK250">
        <v>1</v>
      </c>
      <c r="CL250" t="s">
        <v>189</v>
      </c>
      <c r="CM250">
        <v>21020</v>
      </c>
      <c r="CN250" t="s">
        <v>16</v>
      </c>
      <c r="CO250" t="s">
        <v>526</v>
      </c>
      <c r="CP250" t="s">
        <v>16</v>
      </c>
      <c r="CQ250" t="s">
        <v>189</v>
      </c>
      <c r="CR250" t="s">
        <v>189</v>
      </c>
      <c r="CS250" s="7"/>
      <c r="CT250" s="7">
        <v>43679</v>
      </c>
      <c r="CU250" t="s">
        <v>60</v>
      </c>
      <c r="CV250" t="s">
        <v>6745</v>
      </c>
      <c r="CW250" t="s">
        <v>6307</v>
      </c>
      <c r="CX250" t="s">
        <v>189</v>
      </c>
      <c r="CY250" t="s">
        <v>6307</v>
      </c>
      <c r="CZ250" t="s">
        <v>189</v>
      </c>
      <c r="DA250">
        <v>2021</v>
      </c>
      <c r="DB250" s="139">
        <v>44236</v>
      </c>
      <c r="DC250">
        <v>2</v>
      </c>
      <c r="DD250">
        <v>7</v>
      </c>
      <c r="DE250" s="139">
        <v>44235</v>
      </c>
      <c r="DF250" t="s">
        <v>12050</v>
      </c>
      <c r="DG250" t="s">
        <v>11904</v>
      </c>
      <c r="DH250" t="s">
        <v>6000</v>
      </c>
      <c r="DI250" t="s">
        <v>9882</v>
      </c>
      <c r="DJ250" t="s">
        <v>6730</v>
      </c>
      <c r="DK250" t="s">
        <v>188</v>
      </c>
      <c r="DL250" t="s">
        <v>16</v>
      </c>
      <c r="DM250" t="s">
        <v>527</v>
      </c>
      <c r="DN250" t="s">
        <v>16</v>
      </c>
      <c r="DO250" t="s">
        <v>2051</v>
      </c>
      <c r="DP250" t="s">
        <v>16</v>
      </c>
      <c r="DQ250" t="s">
        <v>8842</v>
      </c>
      <c r="DR250" t="s">
        <v>10539</v>
      </c>
      <c r="DS250" t="s">
        <v>8843</v>
      </c>
      <c r="DT250" t="s">
        <v>12051</v>
      </c>
      <c r="EC250" s="66"/>
    </row>
    <row r="251" spans="1:133" x14ac:dyDescent="0.25">
      <c r="A251">
        <v>220</v>
      </c>
      <c r="B251" s="7">
        <v>44231</v>
      </c>
      <c r="C251" t="s">
        <v>189</v>
      </c>
      <c r="D251" t="s">
        <v>189</v>
      </c>
      <c r="E251" t="s">
        <v>4318</v>
      </c>
      <c r="F251" t="s">
        <v>199</v>
      </c>
      <c r="G251" t="s">
        <v>354</v>
      </c>
      <c r="H251" t="s">
        <v>1880</v>
      </c>
      <c r="I251">
        <v>1</v>
      </c>
      <c r="J251" t="s">
        <v>1102</v>
      </c>
      <c r="K251" t="s">
        <v>106</v>
      </c>
      <c r="L251" t="s">
        <v>100</v>
      </c>
      <c r="M251">
        <v>2.8</v>
      </c>
      <c r="N251" t="s">
        <v>13</v>
      </c>
      <c r="O251" t="s">
        <v>20</v>
      </c>
      <c r="P251" t="s">
        <v>146</v>
      </c>
      <c r="Q251" t="s">
        <v>20</v>
      </c>
      <c r="R251" t="s">
        <v>16</v>
      </c>
      <c r="S251">
        <v>50</v>
      </c>
      <c r="T251" t="s">
        <v>32</v>
      </c>
      <c r="U251" t="s">
        <v>16</v>
      </c>
      <c r="V251" t="s">
        <v>6282</v>
      </c>
      <c r="W251" t="s">
        <v>189</v>
      </c>
      <c r="X251" t="s">
        <v>189</v>
      </c>
      <c r="Y251" t="s">
        <v>1925</v>
      </c>
      <c r="Z251" t="s">
        <v>4466</v>
      </c>
      <c r="AA251" t="s">
        <v>16</v>
      </c>
      <c r="AB251" t="s">
        <v>16</v>
      </c>
      <c r="AC251" t="s">
        <v>6310</v>
      </c>
      <c r="AD251" t="s">
        <v>1103</v>
      </c>
      <c r="AE251" t="s">
        <v>154</v>
      </c>
      <c r="AF251" t="s">
        <v>1926</v>
      </c>
      <c r="AG251" t="s">
        <v>136</v>
      </c>
      <c r="AH251" t="s">
        <v>1104</v>
      </c>
      <c r="AI251" t="s">
        <v>16</v>
      </c>
      <c r="AJ251" t="s">
        <v>16</v>
      </c>
      <c r="AK251" t="s">
        <v>16</v>
      </c>
      <c r="AL251">
        <v>550000</v>
      </c>
      <c r="AM251">
        <v>2.8</v>
      </c>
      <c r="AN251">
        <v>18.12</v>
      </c>
      <c r="AO251">
        <v>21.704999999999998</v>
      </c>
      <c r="AP251" t="s">
        <v>184</v>
      </c>
      <c r="AQ251" t="s">
        <v>6745</v>
      </c>
      <c r="AR251" t="s">
        <v>16</v>
      </c>
      <c r="AS251" t="s">
        <v>32</v>
      </c>
      <c r="AT251" t="s">
        <v>4840</v>
      </c>
      <c r="AU251" t="s">
        <v>6824</v>
      </c>
      <c r="AV251" t="s">
        <v>10431</v>
      </c>
      <c r="AW251" t="s">
        <v>11556</v>
      </c>
      <c r="AX251" t="s">
        <v>5998</v>
      </c>
      <c r="AY251" t="s">
        <v>4723</v>
      </c>
      <c r="AZ251" t="s">
        <v>1105</v>
      </c>
      <c r="BA251" t="s">
        <v>1101</v>
      </c>
      <c r="BB251" t="s">
        <v>10468</v>
      </c>
      <c r="BC251" t="s">
        <v>4465</v>
      </c>
      <c r="BD251" t="s">
        <v>4528</v>
      </c>
      <c r="BE251" t="s">
        <v>4727</v>
      </c>
      <c r="BF251" t="s">
        <v>4523</v>
      </c>
      <c r="BG251" t="s">
        <v>9551</v>
      </c>
      <c r="BH251" t="s">
        <v>189</v>
      </c>
      <c r="BI251" t="s">
        <v>189</v>
      </c>
      <c r="BJ251">
        <v>100</v>
      </c>
      <c r="BK251" t="s">
        <v>6282</v>
      </c>
      <c r="BL251" s="7">
        <v>44237</v>
      </c>
      <c r="BM251" s="7">
        <v>44418</v>
      </c>
      <c r="BN251" t="s">
        <v>6242</v>
      </c>
      <c r="BO251" t="s">
        <v>189</v>
      </c>
      <c r="BP251" t="s">
        <v>16</v>
      </c>
      <c r="BQ251" t="s">
        <v>189</v>
      </c>
      <c r="BR251" s="7">
        <v>45332</v>
      </c>
      <c r="BS251" t="s">
        <v>2414</v>
      </c>
      <c r="BT251" t="s">
        <v>4318</v>
      </c>
      <c r="BU251" t="s">
        <v>189</v>
      </c>
      <c r="BV251" t="s">
        <v>189</v>
      </c>
      <c r="BW251" t="s">
        <v>189</v>
      </c>
      <c r="BX251" t="s">
        <v>16</v>
      </c>
      <c r="BY251" t="s">
        <v>189</v>
      </c>
      <c r="BZ251" t="s">
        <v>189</v>
      </c>
      <c r="CA251" t="s">
        <v>189</v>
      </c>
      <c r="CB251" t="s">
        <v>189</v>
      </c>
      <c r="CC251" t="s">
        <v>189</v>
      </c>
      <c r="CD251" t="s">
        <v>189</v>
      </c>
      <c r="CE251" t="s">
        <v>189</v>
      </c>
      <c r="CF251" t="s">
        <v>16</v>
      </c>
      <c r="CG251" t="s">
        <v>16</v>
      </c>
      <c r="CH251" t="s">
        <v>4852</v>
      </c>
      <c r="CI251">
        <v>1</v>
      </c>
      <c r="CJ251">
        <v>1</v>
      </c>
      <c r="CK251">
        <v>1</v>
      </c>
      <c r="CL251" t="s">
        <v>189</v>
      </c>
      <c r="CM251">
        <v>21019</v>
      </c>
      <c r="CN251" t="s">
        <v>16</v>
      </c>
      <c r="CO251" t="s">
        <v>1102</v>
      </c>
      <c r="CP251" t="s">
        <v>16</v>
      </c>
      <c r="CQ251" t="s">
        <v>189</v>
      </c>
      <c r="CR251" t="s">
        <v>189</v>
      </c>
      <c r="CS251" s="7"/>
      <c r="CT251" s="7">
        <v>41830</v>
      </c>
      <c r="CU251" t="s">
        <v>4703</v>
      </c>
      <c r="CV251" t="s">
        <v>6745</v>
      </c>
      <c r="CW251" t="s">
        <v>6307</v>
      </c>
      <c r="CX251" t="s">
        <v>189</v>
      </c>
      <c r="CY251" t="s">
        <v>6307</v>
      </c>
      <c r="CZ251" t="s">
        <v>189</v>
      </c>
      <c r="DA251">
        <v>2021</v>
      </c>
      <c r="DB251" s="139">
        <v>44231</v>
      </c>
      <c r="DC251">
        <v>2</v>
      </c>
      <c r="DD251">
        <v>6</v>
      </c>
      <c r="DE251" s="139">
        <v>44228</v>
      </c>
      <c r="DF251" t="s">
        <v>11906</v>
      </c>
      <c r="DG251" t="s">
        <v>11904</v>
      </c>
      <c r="DH251" t="s">
        <v>6001</v>
      </c>
      <c r="DI251" t="s">
        <v>9874</v>
      </c>
      <c r="DJ251" t="s">
        <v>6730</v>
      </c>
      <c r="DK251" t="s">
        <v>252</v>
      </c>
      <c r="DL251" t="s">
        <v>9800</v>
      </c>
      <c r="DM251" t="s">
        <v>1103</v>
      </c>
      <c r="DN251" t="s">
        <v>16</v>
      </c>
      <c r="DO251" t="s">
        <v>2051</v>
      </c>
      <c r="DP251" t="s">
        <v>16</v>
      </c>
      <c r="DQ251" t="s">
        <v>8844</v>
      </c>
      <c r="DR251" t="s">
        <v>10469</v>
      </c>
      <c r="DS251" t="s">
        <v>8845</v>
      </c>
      <c r="DT251" t="s">
        <v>12052</v>
      </c>
      <c r="EC251" s="66"/>
    </row>
    <row r="252" spans="1:133" x14ac:dyDescent="0.25">
      <c r="A252">
        <v>219</v>
      </c>
      <c r="B252" s="7">
        <v>44230</v>
      </c>
      <c r="C252" t="s">
        <v>189</v>
      </c>
      <c r="D252" t="s">
        <v>189</v>
      </c>
      <c r="E252" t="s">
        <v>1113</v>
      </c>
      <c r="F252" t="s">
        <v>181</v>
      </c>
      <c r="G252" t="s">
        <v>354</v>
      </c>
      <c r="H252" t="s">
        <v>1880</v>
      </c>
      <c r="I252">
        <v>2</v>
      </c>
      <c r="J252" t="s">
        <v>1114</v>
      </c>
      <c r="K252" t="s">
        <v>11</v>
      </c>
      <c r="L252" t="s">
        <v>100</v>
      </c>
      <c r="M252">
        <v>1.78</v>
      </c>
      <c r="N252" t="s">
        <v>13</v>
      </c>
      <c r="O252" t="s">
        <v>20</v>
      </c>
      <c r="P252" t="s">
        <v>97</v>
      </c>
      <c r="Q252" t="s">
        <v>20</v>
      </c>
      <c r="R252" t="s">
        <v>16</v>
      </c>
      <c r="S252">
        <v>60</v>
      </c>
      <c r="T252" t="s">
        <v>32</v>
      </c>
      <c r="U252" t="s">
        <v>16</v>
      </c>
      <c r="V252" t="s">
        <v>6282</v>
      </c>
      <c r="W252" t="s">
        <v>189</v>
      </c>
      <c r="X252" t="s">
        <v>189</v>
      </c>
      <c r="Y252" t="s">
        <v>1925</v>
      </c>
      <c r="Z252" t="s">
        <v>16</v>
      </c>
      <c r="AA252" t="s">
        <v>16</v>
      </c>
      <c r="AB252" t="s">
        <v>16</v>
      </c>
      <c r="AC252" t="s">
        <v>6310</v>
      </c>
      <c r="AD252" t="s">
        <v>1115</v>
      </c>
      <c r="AE252" t="s">
        <v>11</v>
      </c>
      <c r="AF252" t="s">
        <v>1926</v>
      </c>
      <c r="AG252" t="s">
        <v>35</v>
      </c>
      <c r="AH252" t="s">
        <v>1116</v>
      </c>
      <c r="AI252" t="s">
        <v>16</v>
      </c>
      <c r="AJ252" t="s">
        <v>16</v>
      </c>
      <c r="AK252" t="s">
        <v>16</v>
      </c>
      <c r="AL252">
        <v>0</v>
      </c>
      <c r="AM252">
        <v>1.78</v>
      </c>
      <c r="AN252">
        <v>11.5</v>
      </c>
      <c r="AO252">
        <v>13.798</v>
      </c>
      <c r="AP252" t="s">
        <v>184</v>
      </c>
      <c r="AQ252" t="s">
        <v>5653</v>
      </c>
      <c r="AR252" t="s">
        <v>9682</v>
      </c>
      <c r="AS252" t="s">
        <v>32</v>
      </c>
      <c r="AT252" t="s">
        <v>9802</v>
      </c>
      <c r="AU252" t="s">
        <v>9873</v>
      </c>
      <c r="AV252" t="s">
        <v>10431</v>
      </c>
      <c r="AW252" t="s">
        <v>11556</v>
      </c>
      <c r="AX252" t="s">
        <v>5998</v>
      </c>
      <c r="AY252" t="s">
        <v>16</v>
      </c>
      <c r="AZ252" t="s">
        <v>1117</v>
      </c>
      <c r="BA252" t="s">
        <v>1112</v>
      </c>
      <c r="BB252" t="s">
        <v>10468</v>
      </c>
      <c r="BC252" t="s">
        <v>4465</v>
      </c>
      <c r="BD252" t="s">
        <v>5569</v>
      </c>
      <c r="BE252" t="s">
        <v>4727</v>
      </c>
      <c r="BF252" t="s">
        <v>4496</v>
      </c>
      <c r="BG252" t="s">
        <v>9552</v>
      </c>
      <c r="BH252" t="s">
        <v>189</v>
      </c>
      <c r="BI252" t="s">
        <v>189</v>
      </c>
      <c r="BJ252">
        <v>100</v>
      </c>
      <c r="BK252" t="s">
        <v>6282</v>
      </c>
      <c r="BL252" s="7">
        <v>44236</v>
      </c>
      <c r="BM252" s="7">
        <v>44417</v>
      </c>
      <c r="BN252" t="s">
        <v>6254</v>
      </c>
      <c r="BO252" t="s">
        <v>189</v>
      </c>
      <c r="BP252" t="s">
        <v>6242</v>
      </c>
      <c r="BQ252" t="s">
        <v>189</v>
      </c>
      <c r="BR252" s="7">
        <v>45331</v>
      </c>
      <c r="BS252" t="s">
        <v>2414</v>
      </c>
      <c r="BT252" t="s">
        <v>4396</v>
      </c>
      <c r="BU252" t="s">
        <v>2459</v>
      </c>
      <c r="BV252" t="s">
        <v>189</v>
      </c>
      <c r="BW252" t="s">
        <v>189</v>
      </c>
      <c r="BX252" t="s">
        <v>16</v>
      </c>
      <c r="BY252" t="s">
        <v>189</v>
      </c>
      <c r="BZ252" t="s">
        <v>189</v>
      </c>
      <c r="CA252" t="s">
        <v>189</v>
      </c>
      <c r="CB252" t="s">
        <v>189</v>
      </c>
      <c r="CC252" t="s">
        <v>189</v>
      </c>
      <c r="CD252" t="s">
        <v>189</v>
      </c>
      <c r="CE252" t="s">
        <v>189</v>
      </c>
      <c r="CF252" t="s">
        <v>16</v>
      </c>
      <c r="CG252" t="s">
        <v>16</v>
      </c>
      <c r="CH252" t="s">
        <v>1695</v>
      </c>
      <c r="CI252">
        <v>1</v>
      </c>
      <c r="CJ252">
        <v>1</v>
      </c>
      <c r="CK252">
        <v>1</v>
      </c>
      <c r="CL252" t="s">
        <v>189</v>
      </c>
      <c r="CM252">
        <v>21018</v>
      </c>
      <c r="CN252" t="s">
        <v>16</v>
      </c>
      <c r="CO252" t="s">
        <v>1114</v>
      </c>
      <c r="CP252" t="s">
        <v>6875</v>
      </c>
      <c r="CQ252" t="s">
        <v>189</v>
      </c>
      <c r="CR252" t="s">
        <v>189</v>
      </c>
      <c r="CS252" s="7"/>
      <c r="CT252" s="7">
        <v>42145</v>
      </c>
      <c r="CU252" t="s">
        <v>29</v>
      </c>
      <c r="CV252" t="s">
        <v>29</v>
      </c>
      <c r="CW252" t="s">
        <v>6307</v>
      </c>
      <c r="CX252" t="s">
        <v>189</v>
      </c>
      <c r="CY252" t="s">
        <v>6307</v>
      </c>
      <c r="CZ252" t="s">
        <v>189</v>
      </c>
      <c r="DA252">
        <v>2021</v>
      </c>
      <c r="DB252" s="139">
        <v>44230</v>
      </c>
      <c r="DC252">
        <v>2</v>
      </c>
      <c r="DD252">
        <v>6</v>
      </c>
      <c r="DE252" s="139">
        <v>44228</v>
      </c>
      <c r="DF252" t="s">
        <v>11906</v>
      </c>
      <c r="DG252" t="s">
        <v>11904</v>
      </c>
      <c r="DH252" t="s">
        <v>6001</v>
      </c>
      <c r="DI252" t="s">
        <v>9874</v>
      </c>
      <c r="DJ252" t="s">
        <v>6730</v>
      </c>
      <c r="DK252" t="s">
        <v>188</v>
      </c>
      <c r="DL252" t="s">
        <v>16</v>
      </c>
      <c r="DM252" t="s">
        <v>1115</v>
      </c>
      <c r="DN252" t="s">
        <v>16</v>
      </c>
      <c r="DO252" t="s">
        <v>2051</v>
      </c>
      <c r="DP252" t="s">
        <v>16</v>
      </c>
      <c r="DQ252" t="s">
        <v>8846</v>
      </c>
      <c r="DR252" t="s">
        <v>10540</v>
      </c>
      <c r="DS252" t="s">
        <v>8847</v>
      </c>
      <c r="DT252" t="s">
        <v>12053</v>
      </c>
      <c r="EC252" s="66"/>
    </row>
    <row r="253" spans="1:133" x14ac:dyDescent="0.25">
      <c r="A253">
        <v>218</v>
      </c>
      <c r="B253" s="7">
        <v>44230</v>
      </c>
      <c r="C253" t="s">
        <v>189</v>
      </c>
      <c r="D253" t="s">
        <v>189</v>
      </c>
      <c r="E253" t="s">
        <v>4319</v>
      </c>
      <c r="F253" t="s">
        <v>181</v>
      </c>
      <c r="G253" t="s">
        <v>354</v>
      </c>
      <c r="H253" t="s">
        <v>1880</v>
      </c>
      <c r="I253">
        <v>1</v>
      </c>
      <c r="J253" t="s">
        <v>1107</v>
      </c>
      <c r="K253" t="s">
        <v>84</v>
      </c>
      <c r="L253" t="s">
        <v>100</v>
      </c>
      <c r="M253">
        <v>3</v>
      </c>
      <c r="N253" t="s">
        <v>104</v>
      </c>
      <c r="O253" t="s">
        <v>501</v>
      </c>
      <c r="P253" t="s">
        <v>1108</v>
      </c>
      <c r="Q253" t="s">
        <v>16</v>
      </c>
      <c r="R253" t="s">
        <v>1897</v>
      </c>
      <c r="S253">
        <v>40</v>
      </c>
      <c r="T253" t="s">
        <v>32</v>
      </c>
      <c r="U253" t="s">
        <v>16</v>
      </c>
      <c r="V253" t="s">
        <v>6282</v>
      </c>
      <c r="W253" t="s">
        <v>189</v>
      </c>
      <c r="X253" t="s">
        <v>189</v>
      </c>
      <c r="Y253" t="s">
        <v>1925</v>
      </c>
      <c r="Z253" t="s">
        <v>16</v>
      </c>
      <c r="AA253" t="s">
        <v>16</v>
      </c>
      <c r="AB253" t="s">
        <v>16</v>
      </c>
      <c r="AC253" t="s">
        <v>6310</v>
      </c>
      <c r="AD253" t="s">
        <v>1109</v>
      </c>
      <c r="AE253" t="s">
        <v>1992</v>
      </c>
      <c r="AF253" t="s">
        <v>1926</v>
      </c>
      <c r="AG253" t="s">
        <v>135</v>
      </c>
      <c r="AH253" t="s">
        <v>1110</v>
      </c>
      <c r="AI253" t="s">
        <v>16</v>
      </c>
      <c r="AJ253" t="s">
        <v>16</v>
      </c>
      <c r="AK253" t="s">
        <v>16</v>
      </c>
      <c r="AL253">
        <v>19756</v>
      </c>
      <c r="AM253">
        <v>3</v>
      </c>
      <c r="AN253">
        <v>19.39</v>
      </c>
      <c r="AO253">
        <v>23.256</v>
      </c>
      <c r="AP253" t="s">
        <v>240</v>
      </c>
      <c r="AQ253" t="s">
        <v>6745</v>
      </c>
      <c r="AR253" t="s">
        <v>16</v>
      </c>
      <c r="AS253" t="s">
        <v>32</v>
      </c>
      <c r="AT253" t="s">
        <v>4840</v>
      </c>
      <c r="AU253" t="s">
        <v>6824</v>
      </c>
      <c r="AV253" t="s">
        <v>10431</v>
      </c>
      <c r="AW253" t="s">
        <v>11556</v>
      </c>
      <c r="AX253" t="s">
        <v>5998</v>
      </c>
      <c r="AY253" t="s">
        <v>16</v>
      </c>
      <c r="AZ253" t="s">
        <v>1111</v>
      </c>
      <c r="BA253" t="s">
        <v>1106</v>
      </c>
      <c r="BB253" t="s">
        <v>10468</v>
      </c>
      <c r="BC253" t="s">
        <v>4465</v>
      </c>
      <c r="BD253" t="s">
        <v>4501</v>
      </c>
      <c r="BE253" t="s">
        <v>4730</v>
      </c>
      <c r="BF253" t="s">
        <v>4496</v>
      </c>
      <c r="BG253" t="s">
        <v>9553</v>
      </c>
      <c r="BH253" t="s">
        <v>189</v>
      </c>
      <c r="BI253" t="s">
        <v>189</v>
      </c>
      <c r="BJ253">
        <v>99.840999999999994</v>
      </c>
      <c r="BK253" t="s">
        <v>6282</v>
      </c>
      <c r="BL253" s="7">
        <v>44236</v>
      </c>
      <c r="BM253" s="7">
        <v>44417</v>
      </c>
      <c r="BN253" t="s">
        <v>6240</v>
      </c>
      <c r="BO253" t="s">
        <v>189</v>
      </c>
      <c r="BP253" t="s">
        <v>16</v>
      </c>
      <c r="BQ253" t="s">
        <v>189</v>
      </c>
      <c r="BR253" s="7">
        <v>46062</v>
      </c>
      <c r="BS253" t="s">
        <v>2414</v>
      </c>
      <c r="BT253" t="s">
        <v>4319</v>
      </c>
      <c r="BU253" t="s">
        <v>189</v>
      </c>
      <c r="BV253" t="s">
        <v>189</v>
      </c>
      <c r="BW253" t="s">
        <v>189</v>
      </c>
      <c r="BX253" t="s">
        <v>16</v>
      </c>
      <c r="BY253" t="s">
        <v>189</v>
      </c>
      <c r="BZ253" t="s">
        <v>8848</v>
      </c>
      <c r="CA253" t="s">
        <v>189</v>
      </c>
      <c r="CB253" t="s">
        <v>189</v>
      </c>
      <c r="CC253" t="s">
        <v>189</v>
      </c>
      <c r="CD253" t="s">
        <v>189</v>
      </c>
      <c r="CE253" t="s">
        <v>189</v>
      </c>
      <c r="CF253" t="s">
        <v>16</v>
      </c>
      <c r="CG253" t="s">
        <v>16</v>
      </c>
      <c r="CH253" t="s">
        <v>4806</v>
      </c>
      <c r="CI253">
        <v>1</v>
      </c>
      <c r="CJ253">
        <v>1</v>
      </c>
      <c r="CK253">
        <v>1</v>
      </c>
      <c r="CL253" t="s">
        <v>189</v>
      </c>
      <c r="CM253">
        <v>21017</v>
      </c>
      <c r="CN253" t="s">
        <v>16</v>
      </c>
      <c r="CO253" t="s">
        <v>1107</v>
      </c>
      <c r="CP253" t="s">
        <v>16</v>
      </c>
      <c r="CQ253" t="s">
        <v>189</v>
      </c>
      <c r="CR253" t="s">
        <v>16</v>
      </c>
      <c r="CS253" s="7"/>
      <c r="CT253" s="7">
        <v>43979</v>
      </c>
      <c r="CU253" t="s">
        <v>29</v>
      </c>
      <c r="CV253" t="s">
        <v>29</v>
      </c>
      <c r="CW253" t="s">
        <v>6307</v>
      </c>
      <c r="CX253" t="s">
        <v>189</v>
      </c>
      <c r="CY253" t="s">
        <v>6307</v>
      </c>
      <c r="CZ253" t="s">
        <v>189</v>
      </c>
      <c r="DA253">
        <v>2021</v>
      </c>
      <c r="DB253" s="139">
        <v>44230</v>
      </c>
      <c r="DC253">
        <v>2</v>
      </c>
      <c r="DD253">
        <v>6</v>
      </c>
      <c r="DE253" s="139">
        <v>44228</v>
      </c>
      <c r="DF253" t="s">
        <v>11906</v>
      </c>
      <c r="DG253" t="s">
        <v>11904</v>
      </c>
      <c r="DH253" t="s">
        <v>6001</v>
      </c>
      <c r="DI253" t="s">
        <v>9912</v>
      </c>
      <c r="DJ253" t="s">
        <v>6730</v>
      </c>
      <c r="DK253" t="s">
        <v>252</v>
      </c>
      <c r="DL253" t="s">
        <v>9800</v>
      </c>
      <c r="DM253" t="s">
        <v>1109</v>
      </c>
      <c r="DN253" t="s">
        <v>16</v>
      </c>
      <c r="DO253" t="s">
        <v>2051</v>
      </c>
      <c r="DP253" t="s">
        <v>16</v>
      </c>
      <c r="DQ253" t="s">
        <v>8849</v>
      </c>
      <c r="DR253" t="s">
        <v>10540</v>
      </c>
      <c r="DS253" t="s">
        <v>8850</v>
      </c>
      <c r="DT253" t="s">
        <v>12054</v>
      </c>
      <c r="EC253" s="66"/>
    </row>
    <row r="254" spans="1:133" x14ac:dyDescent="0.25">
      <c r="A254">
        <v>217</v>
      </c>
      <c r="B254" s="7">
        <v>44229</v>
      </c>
      <c r="C254" t="s">
        <v>189</v>
      </c>
      <c r="D254" t="s">
        <v>189</v>
      </c>
      <c r="E254" t="s">
        <v>1124</v>
      </c>
      <c r="F254" t="s">
        <v>181</v>
      </c>
      <c r="G254" t="s">
        <v>354</v>
      </c>
      <c r="H254" t="s">
        <v>1880</v>
      </c>
      <c r="I254">
        <v>1</v>
      </c>
      <c r="J254" t="s">
        <v>1125</v>
      </c>
      <c r="K254" t="s">
        <v>11</v>
      </c>
      <c r="L254" t="s">
        <v>100</v>
      </c>
      <c r="M254">
        <v>3</v>
      </c>
      <c r="N254" t="s">
        <v>13</v>
      </c>
      <c r="O254" t="s">
        <v>565</v>
      </c>
      <c r="P254" t="s">
        <v>1126</v>
      </c>
      <c r="Q254" t="s">
        <v>565</v>
      </c>
      <c r="R254" t="s">
        <v>16</v>
      </c>
      <c r="S254">
        <v>50</v>
      </c>
      <c r="T254" t="s">
        <v>32</v>
      </c>
      <c r="U254" t="s">
        <v>16</v>
      </c>
      <c r="V254" t="s">
        <v>6282</v>
      </c>
      <c r="W254" t="s">
        <v>189</v>
      </c>
      <c r="X254" t="s">
        <v>189</v>
      </c>
      <c r="Y254" t="s">
        <v>1925</v>
      </c>
      <c r="Z254" t="s">
        <v>16</v>
      </c>
      <c r="AA254" t="s">
        <v>16</v>
      </c>
      <c r="AB254" t="s">
        <v>16</v>
      </c>
      <c r="AC254" t="s">
        <v>6307</v>
      </c>
      <c r="AD254" t="s">
        <v>1127</v>
      </c>
      <c r="AE254" t="s">
        <v>11</v>
      </c>
      <c r="AF254" t="s">
        <v>1926</v>
      </c>
      <c r="AG254" t="s">
        <v>74</v>
      </c>
      <c r="AH254" t="s">
        <v>453</v>
      </c>
      <c r="AI254" t="s">
        <v>16</v>
      </c>
      <c r="AJ254" t="s">
        <v>16</v>
      </c>
      <c r="AK254" t="s">
        <v>16</v>
      </c>
      <c r="AL254">
        <v>1000</v>
      </c>
      <c r="AM254">
        <v>3</v>
      </c>
      <c r="AN254">
        <v>19.37</v>
      </c>
      <c r="AO254">
        <v>23.256</v>
      </c>
      <c r="AP254" t="s">
        <v>184</v>
      </c>
      <c r="AQ254" t="s">
        <v>5653</v>
      </c>
      <c r="AR254" t="s">
        <v>9682</v>
      </c>
      <c r="AS254" t="s">
        <v>32</v>
      </c>
      <c r="AT254" t="s">
        <v>9802</v>
      </c>
      <c r="AU254" t="s">
        <v>6824</v>
      </c>
      <c r="AV254" t="s">
        <v>10431</v>
      </c>
      <c r="AW254" t="s">
        <v>11556</v>
      </c>
      <c r="AX254" t="s">
        <v>5998</v>
      </c>
      <c r="AY254" t="s">
        <v>16</v>
      </c>
      <c r="AZ254" t="s">
        <v>1128</v>
      </c>
      <c r="BA254" t="s">
        <v>1123</v>
      </c>
      <c r="BB254" t="s">
        <v>10468</v>
      </c>
      <c r="BC254" t="s">
        <v>4465</v>
      </c>
      <c r="BD254" t="s">
        <v>4501</v>
      </c>
      <c r="BE254" t="s">
        <v>4727</v>
      </c>
      <c r="BF254" t="s">
        <v>4496</v>
      </c>
      <c r="BG254" t="s">
        <v>9554</v>
      </c>
      <c r="BH254" t="s">
        <v>189</v>
      </c>
      <c r="BI254" t="s">
        <v>189</v>
      </c>
      <c r="BJ254">
        <v>100</v>
      </c>
      <c r="BK254" t="s">
        <v>6282</v>
      </c>
      <c r="BL254" s="7">
        <v>44236</v>
      </c>
      <c r="BM254" s="7">
        <v>44417</v>
      </c>
      <c r="BN254" t="s">
        <v>6246</v>
      </c>
      <c r="BO254" t="s">
        <v>189</v>
      </c>
      <c r="BP254" t="s">
        <v>6242</v>
      </c>
      <c r="BQ254" t="s">
        <v>189</v>
      </c>
      <c r="BR254" s="7">
        <v>45331</v>
      </c>
      <c r="BS254" t="s">
        <v>2414</v>
      </c>
      <c r="BT254" t="s">
        <v>4400</v>
      </c>
      <c r="BU254" t="s">
        <v>2435</v>
      </c>
      <c r="BV254" t="s">
        <v>189</v>
      </c>
      <c r="BW254" t="s">
        <v>189</v>
      </c>
      <c r="BX254" t="s">
        <v>16</v>
      </c>
      <c r="BY254" t="s">
        <v>189</v>
      </c>
      <c r="BZ254" t="s">
        <v>189</v>
      </c>
      <c r="CA254" t="s">
        <v>189</v>
      </c>
      <c r="CB254" t="s">
        <v>189</v>
      </c>
      <c r="CC254" t="s">
        <v>189</v>
      </c>
      <c r="CD254" t="s">
        <v>189</v>
      </c>
      <c r="CE254" t="s">
        <v>189</v>
      </c>
      <c r="CF254" t="s">
        <v>16</v>
      </c>
      <c r="CG254" t="s">
        <v>16</v>
      </c>
      <c r="CH254" t="s">
        <v>4854</v>
      </c>
      <c r="CI254">
        <v>1</v>
      </c>
      <c r="CJ254">
        <v>1</v>
      </c>
      <c r="CK254">
        <v>1</v>
      </c>
      <c r="CL254" t="s">
        <v>189</v>
      </c>
      <c r="CM254">
        <v>21016</v>
      </c>
      <c r="CN254" t="s">
        <v>16</v>
      </c>
      <c r="CO254" t="s">
        <v>1125</v>
      </c>
      <c r="CP254" t="s">
        <v>6875</v>
      </c>
      <c r="CQ254" t="s">
        <v>189</v>
      </c>
      <c r="CR254" t="s">
        <v>189</v>
      </c>
      <c r="CS254" s="7"/>
      <c r="CT254" s="7">
        <v>44229</v>
      </c>
      <c r="CU254" t="s">
        <v>29</v>
      </c>
      <c r="CV254" t="s">
        <v>29</v>
      </c>
      <c r="CW254" t="s">
        <v>6307</v>
      </c>
      <c r="CX254" t="s">
        <v>189</v>
      </c>
      <c r="CY254" t="s">
        <v>6307</v>
      </c>
      <c r="CZ254" t="s">
        <v>189</v>
      </c>
      <c r="DA254">
        <v>2021</v>
      </c>
      <c r="DB254" s="139">
        <v>44229</v>
      </c>
      <c r="DC254">
        <v>2</v>
      </c>
      <c r="DD254">
        <v>6</v>
      </c>
      <c r="DE254" s="139">
        <v>44228</v>
      </c>
      <c r="DF254" t="s">
        <v>11906</v>
      </c>
      <c r="DG254" t="s">
        <v>11904</v>
      </c>
      <c r="DH254" t="s">
        <v>6001</v>
      </c>
      <c r="DI254" t="s">
        <v>9874</v>
      </c>
      <c r="DJ254" t="s">
        <v>6730</v>
      </c>
      <c r="DK254" t="s">
        <v>188</v>
      </c>
      <c r="DL254" t="s">
        <v>16</v>
      </c>
      <c r="DM254" t="s">
        <v>1127</v>
      </c>
      <c r="DN254" t="s">
        <v>16</v>
      </c>
      <c r="DO254" t="s">
        <v>2051</v>
      </c>
      <c r="DP254" t="s">
        <v>16</v>
      </c>
      <c r="DQ254" t="s">
        <v>8851</v>
      </c>
      <c r="DR254" t="s">
        <v>10471</v>
      </c>
      <c r="DS254" t="s">
        <v>8852</v>
      </c>
      <c r="DT254" t="s">
        <v>12055</v>
      </c>
      <c r="EC254" s="66"/>
    </row>
    <row r="255" spans="1:133" x14ac:dyDescent="0.25">
      <c r="A255">
        <v>216</v>
      </c>
      <c r="B255" s="7">
        <v>44229</v>
      </c>
      <c r="C255" t="s">
        <v>189</v>
      </c>
      <c r="D255" t="s">
        <v>189</v>
      </c>
      <c r="E255" t="s">
        <v>4320</v>
      </c>
      <c r="F255" t="s">
        <v>181</v>
      </c>
      <c r="G255" t="s">
        <v>354</v>
      </c>
      <c r="H255" t="s">
        <v>1880</v>
      </c>
      <c r="I255">
        <v>2</v>
      </c>
      <c r="J255" t="s">
        <v>6053</v>
      </c>
      <c r="K255" t="s">
        <v>1946</v>
      </c>
      <c r="L255" t="s">
        <v>100</v>
      </c>
      <c r="M255">
        <v>5.12</v>
      </c>
      <c r="N255" t="s">
        <v>104</v>
      </c>
      <c r="O255" t="s">
        <v>1119</v>
      </c>
      <c r="P255" t="s">
        <v>1120</v>
      </c>
      <c r="Q255" t="s">
        <v>2041</v>
      </c>
      <c r="R255" t="s">
        <v>2041</v>
      </c>
      <c r="S255">
        <v>48</v>
      </c>
      <c r="T255" t="s">
        <v>32</v>
      </c>
      <c r="U255" t="s">
        <v>16</v>
      </c>
      <c r="V255" t="s">
        <v>6282</v>
      </c>
      <c r="W255" t="s">
        <v>189</v>
      </c>
      <c r="X255" t="s">
        <v>189</v>
      </c>
      <c r="Y255" t="s">
        <v>1925</v>
      </c>
      <c r="Z255" t="s">
        <v>16</v>
      </c>
      <c r="AA255" t="s">
        <v>16</v>
      </c>
      <c r="AB255" t="s">
        <v>16</v>
      </c>
      <c r="AC255" t="s">
        <v>6310</v>
      </c>
      <c r="AD255" t="s">
        <v>1121</v>
      </c>
      <c r="AE255" t="s">
        <v>850</v>
      </c>
      <c r="AF255" t="s">
        <v>1926</v>
      </c>
      <c r="AG255" t="s">
        <v>129</v>
      </c>
      <c r="AH255" t="s">
        <v>16</v>
      </c>
      <c r="AI255" t="s">
        <v>16</v>
      </c>
      <c r="AJ255" t="s">
        <v>16</v>
      </c>
      <c r="AK255" t="s">
        <v>16</v>
      </c>
      <c r="AL255">
        <v>24576</v>
      </c>
      <c r="AM255">
        <v>5.12</v>
      </c>
      <c r="AN255">
        <v>33.06</v>
      </c>
      <c r="AO255">
        <v>39.69</v>
      </c>
      <c r="AP255" t="s">
        <v>240</v>
      </c>
      <c r="AQ255" t="s">
        <v>1937</v>
      </c>
      <c r="AR255" t="s">
        <v>16</v>
      </c>
      <c r="AS255" t="s">
        <v>32</v>
      </c>
      <c r="AT255" t="s">
        <v>4840</v>
      </c>
      <c r="AU255" t="s">
        <v>9913</v>
      </c>
      <c r="AV255" t="s">
        <v>10431</v>
      </c>
      <c r="AW255" t="s">
        <v>11556</v>
      </c>
      <c r="AX255" t="s">
        <v>5998</v>
      </c>
      <c r="AY255" t="s">
        <v>16</v>
      </c>
      <c r="AZ255" t="s">
        <v>1122</v>
      </c>
      <c r="BA255" t="s">
        <v>1118</v>
      </c>
      <c r="BB255" t="s">
        <v>10468</v>
      </c>
      <c r="BC255" t="s">
        <v>4465</v>
      </c>
      <c r="BD255" t="s">
        <v>5570</v>
      </c>
      <c r="BE255" t="s">
        <v>4730</v>
      </c>
      <c r="BF255" t="s">
        <v>4496</v>
      </c>
      <c r="BG255" t="s">
        <v>9555</v>
      </c>
      <c r="BH255" t="s">
        <v>189</v>
      </c>
      <c r="BI255" t="s">
        <v>189</v>
      </c>
      <c r="BJ255">
        <v>99.915999999999997</v>
      </c>
      <c r="BK255" t="s">
        <v>6282</v>
      </c>
      <c r="BL255" s="7">
        <v>44236</v>
      </c>
      <c r="BM255" s="7">
        <v>44417</v>
      </c>
      <c r="BN255" t="s">
        <v>6246</v>
      </c>
      <c r="BO255" t="s">
        <v>189</v>
      </c>
      <c r="BP255" t="s">
        <v>16</v>
      </c>
      <c r="BQ255" t="s">
        <v>189</v>
      </c>
      <c r="BR255" s="7">
        <v>46062</v>
      </c>
      <c r="BS255" t="s">
        <v>2414</v>
      </c>
      <c r="BT255" t="s">
        <v>4320</v>
      </c>
      <c r="BU255" t="s">
        <v>189</v>
      </c>
      <c r="BV255" t="s">
        <v>189</v>
      </c>
      <c r="BW255" t="s">
        <v>189</v>
      </c>
      <c r="BX255" t="s">
        <v>16</v>
      </c>
      <c r="BY255" t="s">
        <v>189</v>
      </c>
      <c r="BZ255" t="s">
        <v>8853</v>
      </c>
      <c r="CA255" t="s">
        <v>189</v>
      </c>
      <c r="CB255" t="s">
        <v>189</v>
      </c>
      <c r="CC255" t="s">
        <v>189</v>
      </c>
      <c r="CD255" t="s">
        <v>189</v>
      </c>
      <c r="CE255" t="s">
        <v>189</v>
      </c>
      <c r="CF255" t="s">
        <v>16</v>
      </c>
      <c r="CG255" t="s">
        <v>16</v>
      </c>
      <c r="CH255" t="s">
        <v>2077</v>
      </c>
      <c r="CI255">
        <v>1</v>
      </c>
      <c r="CJ255">
        <v>1</v>
      </c>
      <c r="CK255">
        <v>1</v>
      </c>
      <c r="CL255" t="s">
        <v>189</v>
      </c>
      <c r="CM255">
        <v>21015</v>
      </c>
      <c r="CN255" t="s">
        <v>16</v>
      </c>
      <c r="CO255" t="s">
        <v>6053</v>
      </c>
      <c r="CP255" t="s">
        <v>16</v>
      </c>
      <c r="CQ255" t="s">
        <v>189</v>
      </c>
      <c r="CR255" t="s">
        <v>16</v>
      </c>
      <c r="CS255" s="7"/>
      <c r="CT255" s="7">
        <v>40981</v>
      </c>
      <c r="CU255" t="s">
        <v>60</v>
      </c>
      <c r="CV255" t="s">
        <v>16</v>
      </c>
      <c r="CW255" t="s">
        <v>6307</v>
      </c>
      <c r="CX255" t="s">
        <v>189</v>
      </c>
      <c r="CY255" t="s">
        <v>6307</v>
      </c>
      <c r="CZ255" t="s">
        <v>189</v>
      </c>
      <c r="DA255">
        <v>2021</v>
      </c>
      <c r="DB255" s="139">
        <v>44229</v>
      </c>
      <c r="DC255">
        <v>2</v>
      </c>
      <c r="DD255">
        <v>6</v>
      </c>
      <c r="DE255" s="139">
        <v>44228</v>
      </c>
      <c r="DF255" t="s">
        <v>11906</v>
      </c>
      <c r="DG255" t="s">
        <v>11904</v>
      </c>
      <c r="DH255" t="s">
        <v>6001</v>
      </c>
      <c r="DI255" t="s">
        <v>9912</v>
      </c>
      <c r="DJ255" t="s">
        <v>6730</v>
      </c>
      <c r="DK255" t="s">
        <v>252</v>
      </c>
      <c r="DL255" t="s">
        <v>9800</v>
      </c>
      <c r="DM255" t="s">
        <v>1121</v>
      </c>
      <c r="DN255" t="s">
        <v>16</v>
      </c>
      <c r="DO255" t="s">
        <v>2051</v>
      </c>
      <c r="DP255" t="s">
        <v>16</v>
      </c>
      <c r="DQ255" t="s">
        <v>8854</v>
      </c>
      <c r="DR255" t="s">
        <v>10471</v>
      </c>
      <c r="DS255" t="s">
        <v>8855</v>
      </c>
      <c r="DT255" t="s">
        <v>12056</v>
      </c>
      <c r="EC255" s="66"/>
    </row>
    <row r="256" spans="1:133" x14ac:dyDescent="0.25">
      <c r="A256">
        <v>215</v>
      </c>
      <c r="B256" s="7">
        <v>44224</v>
      </c>
      <c r="C256" t="s">
        <v>189</v>
      </c>
      <c r="D256" t="s">
        <v>189</v>
      </c>
      <c r="E256" t="s">
        <v>6054</v>
      </c>
      <c r="F256" t="s">
        <v>199</v>
      </c>
      <c r="G256" t="s">
        <v>354</v>
      </c>
      <c r="H256" t="s">
        <v>1881</v>
      </c>
      <c r="I256">
        <v>3</v>
      </c>
      <c r="J256" t="s">
        <v>5485</v>
      </c>
      <c r="K256" t="s">
        <v>11</v>
      </c>
      <c r="L256" t="s">
        <v>100</v>
      </c>
      <c r="M256">
        <v>1</v>
      </c>
      <c r="N256" t="s">
        <v>121</v>
      </c>
      <c r="O256" t="s">
        <v>43</v>
      </c>
      <c r="P256" t="s">
        <v>122</v>
      </c>
      <c r="Q256" t="s">
        <v>43</v>
      </c>
      <c r="R256" t="s">
        <v>16</v>
      </c>
      <c r="S256">
        <v>20</v>
      </c>
      <c r="T256" t="s">
        <v>32</v>
      </c>
      <c r="U256" t="s">
        <v>16</v>
      </c>
      <c r="V256" t="s">
        <v>6283</v>
      </c>
      <c r="W256" t="s">
        <v>189</v>
      </c>
      <c r="X256" t="s">
        <v>5516</v>
      </c>
      <c r="Y256" t="s">
        <v>1925</v>
      </c>
      <c r="Z256" t="s">
        <v>16</v>
      </c>
      <c r="AA256" t="s">
        <v>16</v>
      </c>
      <c r="AB256" t="s">
        <v>16</v>
      </c>
      <c r="AC256" t="s">
        <v>6310</v>
      </c>
      <c r="AD256" t="s">
        <v>833</v>
      </c>
      <c r="AE256" t="s">
        <v>11</v>
      </c>
      <c r="AF256" t="s">
        <v>1926</v>
      </c>
      <c r="AG256" t="s">
        <v>67</v>
      </c>
      <c r="AH256" t="s">
        <v>186</v>
      </c>
      <c r="AI256" t="s">
        <v>16</v>
      </c>
      <c r="AJ256" t="s">
        <v>16</v>
      </c>
      <c r="AK256" t="s">
        <v>16</v>
      </c>
      <c r="AL256">
        <v>0</v>
      </c>
      <c r="AM256">
        <v>1</v>
      </c>
      <c r="AN256">
        <v>6.46</v>
      </c>
      <c r="AO256">
        <v>7.7519999999999998</v>
      </c>
      <c r="AP256" t="s">
        <v>301</v>
      </c>
      <c r="AQ256" t="s">
        <v>1937</v>
      </c>
      <c r="AR256" t="s">
        <v>16</v>
      </c>
      <c r="AS256" t="s">
        <v>32</v>
      </c>
      <c r="AT256" t="s">
        <v>9802</v>
      </c>
      <c r="AU256" t="s">
        <v>9873</v>
      </c>
      <c r="AV256" t="s">
        <v>10431</v>
      </c>
      <c r="AW256" t="s">
        <v>11556</v>
      </c>
      <c r="AX256" t="s">
        <v>6003</v>
      </c>
      <c r="AY256" t="s">
        <v>16</v>
      </c>
      <c r="AZ256" t="s">
        <v>1130</v>
      </c>
      <c r="BA256" t="s">
        <v>1129</v>
      </c>
      <c r="BB256" t="s">
        <v>10472</v>
      </c>
      <c r="BC256" t="s">
        <v>4465</v>
      </c>
      <c r="BD256" t="s">
        <v>5534</v>
      </c>
      <c r="BE256" t="s">
        <v>4728</v>
      </c>
      <c r="BF256" t="s">
        <v>4497</v>
      </c>
      <c r="BG256" t="s">
        <v>9556</v>
      </c>
      <c r="BH256" t="s">
        <v>189</v>
      </c>
      <c r="BI256" t="s">
        <v>189</v>
      </c>
      <c r="BJ256"/>
      <c r="BK256" t="s">
        <v>6283</v>
      </c>
      <c r="BL256" s="7"/>
      <c r="BM256" s="7"/>
      <c r="BN256" t="s">
        <v>6240</v>
      </c>
      <c r="BO256" t="s">
        <v>189</v>
      </c>
      <c r="BP256" t="s">
        <v>16</v>
      </c>
      <c r="BQ256" t="s">
        <v>189</v>
      </c>
      <c r="BR256" s="7">
        <v>44573</v>
      </c>
      <c r="BS256" t="s">
        <v>16</v>
      </c>
      <c r="BT256" t="s">
        <v>579</v>
      </c>
      <c r="BU256" t="s">
        <v>189</v>
      </c>
      <c r="BV256" t="s">
        <v>189</v>
      </c>
      <c r="BW256" t="s">
        <v>189</v>
      </c>
      <c r="BX256" t="s">
        <v>16</v>
      </c>
      <c r="BY256" t="s">
        <v>189</v>
      </c>
      <c r="BZ256" t="s">
        <v>189</v>
      </c>
      <c r="CA256" t="s">
        <v>189</v>
      </c>
      <c r="CB256" t="s">
        <v>189</v>
      </c>
      <c r="CC256" t="s">
        <v>189</v>
      </c>
      <c r="CD256" t="s">
        <v>189</v>
      </c>
      <c r="CE256" t="s">
        <v>189</v>
      </c>
      <c r="CF256" t="s">
        <v>16</v>
      </c>
      <c r="CG256" t="s">
        <v>16</v>
      </c>
      <c r="CH256" t="s">
        <v>4856</v>
      </c>
      <c r="CI256">
        <v>1</v>
      </c>
      <c r="CJ256">
        <v>1</v>
      </c>
      <c r="CK256">
        <v>1</v>
      </c>
      <c r="CL256" t="s">
        <v>189</v>
      </c>
      <c r="CM256">
        <v>21014</v>
      </c>
      <c r="CN256" t="s">
        <v>16</v>
      </c>
      <c r="CO256" t="s">
        <v>832</v>
      </c>
      <c r="CP256" t="s">
        <v>16</v>
      </c>
      <c r="CQ256" t="s">
        <v>189</v>
      </c>
      <c r="CR256" t="s">
        <v>16</v>
      </c>
      <c r="CS256" s="7"/>
      <c r="CT256" s="7">
        <v>38658</v>
      </c>
      <c r="CU256" t="s">
        <v>60</v>
      </c>
      <c r="CV256" t="s">
        <v>6745</v>
      </c>
      <c r="CW256" t="s">
        <v>6307</v>
      </c>
      <c r="CX256" t="s">
        <v>189</v>
      </c>
      <c r="CY256" t="s">
        <v>6307</v>
      </c>
      <c r="CZ256" t="s">
        <v>189</v>
      </c>
      <c r="DA256">
        <v>2021</v>
      </c>
      <c r="DB256" s="139">
        <v>44224</v>
      </c>
      <c r="DC256">
        <v>1</v>
      </c>
      <c r="DD256">
        <v>5</v>
      </c>
      <c r="DE256" s="139">
        <v>44221</v>
      </c>
      <c r="DF256" t="s">
        <v>12057</v>
      </c>
      <c r="DG256" t="s">
        <v>11904</v>
      </c>
      <c r="DH256" t="s">
        <v>6002</v>
      </c>
      <c r="DI256" t="s">
        <v>9882</v>
      </c>
      <c r="DJ256" t="s">
        <v>6730</v>
      </c>
      <c r="DK256" t="s">
        <v>188</v>
      </c>
      <c r="DL256" t="s">
        <v>16</v>
      </c>
      <c r="DM256" t="s">
        <v>4966</v>
      </c>
      <c r="DN256" t="s">
        <v>16</v>
      </c>
      <c r="DO256" t="s">
        <v>2051</v>
      </c>
      <c r="DP256" t="s">
        <v>16</v>
      </c>
      <c r="DQ256" t="s">
        <v>8856</v>
      </c>
      <c r="DR256" t="s">
        <v>10541</v>
      </c>
      <c r="DS256" t="s">
        <v>5571</v>
      </c>
      <c r="DT256" t="s">
        <v>12058</v>
      </c>
      <c r="EC256" s="66"/>
    </row>
    <row r="257" spans="1:133" x14ac:dyDescent="0.25">
      <c r="A257">
        <v>214</v>
      </c>
      <c r="B257" s="7">
        <v>44223</v>
      </c>
      <c r="C257" t="s">
        <v>189</v>
      </c>
      <c r="D257" t="s">
        <v>189</v>
      </c>
      <c r="E257" t="s">
        <v>4321</v>
      </c>
      <c r="F257" t="s">
        <v>181</v>
      </c>
      <c r="G257" t="s">
        <v>354</v>
      </c>
      <c r="H257" t="s">
        <v>1880</v>
      </c>
      <c r="I257">
        <v>1</v>
      </c>
      <c r="J257" t="s">
        <v>1132</v>
      </c>
      <c r="K257" t="s">
        <v>1946</v>
      </c>
      <c r="L257" t="s">
        <v>100</v>
      </c>
      <c r="M257">
        <v>3</v>
      </c>
      <c r="N257" t="s">
        <v>13</v>
      </c>
      <c r="O257" t="s">
        <v>93</v>
      </c>
      <c r="P257" t="s">
        <v>387</v>
      </c>
      <c r="Q257" t="s">
        <v>93</v>
      </c>
      <c r="R257" t="s">
        <v>16</v>
      </c>
      <c r="S257">
        <v>50</v>
      </c>
      <c r="T257" t="s">
        <v>32</v>
      </c>
      <c r="U257" t="s">
        <v>16</v>
      </c>
      <c r="V257" t="s">
        <v>6282</v>
      </c>
      <c r="W257" t="s">
        <v>189</v>
      </c>
      <c r="X257" t="s">
        <v>189</v>
      </c>
      <c r="Y257" t="s">
        <v>1925</v>
      </c>
      <c r="Z257" t="s">
        <v>16</v>
      </c>
      <c r="AA257" t="s">
        <v>16</v>
      </c>
      <c r="AB257" t="s">
        <v>16</v>
      </c>
      <c r="AC257" t="s">
        <v>6307</v>
      </c>
      <c r="AD257" t="s">
        <v>1133</v>
      </c>
      <c r="AE257" t="s">
        <v>1946</v>
      </c>
      <c r="AF257" t="s">
        <v>1926</v>
      </c>
      <c r="AG257" t="s">
        <v>132</v>
      </c>
      <c r="AH257" t="s">
        <v>1134</v>
      </c>
      <c r="AI257" t="s">
        <v>16</v>
      </c>
      <c r="AJ257" t="s">
        <v>16</v>
      </c>
      <c r="AK257" t="s">
        <v>16</v>
      </c>
      <c r="AL257">
        <v>7500</v>
      </c>
      <c r="AM257">
        <v>3</v>
      </c>
      <c r="AN257">
        <v>19.45</v>
      </c>
      <c r="AO257">
        <v>23.256</v>
      </c>
      <c r="AP257" t="s">
        <v>184</v>
      </c>
      <c r="AQ257" t="s">
        <v>6744</v>
      </c>
      <c r="AR257" t="s">
        <v>16</v>
      </c>
      <c r="AS257" t="s">
        <v>32</v>
      </c>
      <c r="AT257" t="s">
        <v>4840</v>
      </c>
      <c r="AU257" t="s">
        <v>6824</v>
      </c>
      <c r="AV257" t="s">
        <v>10431</v>
      </c>
      <c r="AW257" t="s">
        <v>11556</v>
      </c>
      <c r="AX257" t="s">
        <v>6003</v>
      </c>
      <c r="AY257" t="s">
        <v>4723</v>
      </c>
      <c r="AZ257" t="s">
        <v>1135</v>
      </c>
      <c r="BA257" t="s">
        <v>1131</v>
      </c>
      <c r="BB257" t="s">
        <v>10472</v>
      </c>
      <c r="BC257" t="s">
        <v>4465</v>
      </c>
      <c r="BD257" t="s">
        <v>4501</v>
      </c>
      <c r="BE257" t="s">
        <v>4727</v>
      </c>
      <c r="BF257" t="s">
        <v>4496</v>
      </c>
      <c r="BG257" t="s">
        <v>9557</v>
      </c>
      <c r="BH257" t="s">
        <v>189</v>
      </c>
      <c r="BI257" t="s">
        <v>189</v>
      </c>
      <c r="BJ257">
        <v>100</v>
      </c>
      <c r="BK257" t="s">
        <v>6282</v>
      </c>
      <c r="BL257" s="7">
        <v>44230</v>
      </c>
      <c r="BM257" s="7">
        <v>44411</v>
      </c>
      <c r="BN257" t="s">
        <v>6242</v>
      </c>
      <c r="BO257" t="s">
        <v>189</v>
      </c>
      <c r="BP257" t="s">
        <v>16</v>
      </c>
      <c r="BQ257" t="s">
        <v>189</v>
      </c>
      <c r="BR257" s="7">
        <v>45325</v>
      </c>
      <c r="BS257" t="s">
        <v>2414</v>
      </c>
      <c r="BT257" t="s">
        <v>4321</v>
      </c>
      <c r="BU257" t="s">
        <v>189</v>
      </c>
      <c r="BV257" t="s">
        <v>189</v>
      </c>
      <c r="BW257" t="s">
        <v>189</v>
      </c>
      <c r="BX257" t="s">
        <v>16</v>
      </c>
      <c r="BY257" t="s">
        <v>189</v>
      </c>
      <c r="BZ257" t="s">
        <v>189</v>
      </c>
      <c r="CA257" t="s">
        <v>189</v>
      </c>
      <c r="CB257" t="s">
        <v>189</v>
      </c>
      <c r="CC257" t="s">
        <v>189</v>
      </c>
      <c r="CD257" t="s">
        <v>189</v>
      </c>
      <c r="CE257" t="s">
        <v>189</v>
      </c>
      <c r="CF257" t="s">
        <v>16</v>
      </c>
      <c r="CG257" t="s">
        <v>16</v>
      </c>
      <c r="CH257" t="s">
        <v>4855</v>
      </c>
      <c r="CI257">
        <v>1</v>
      </c>
      <c r="CJ257">
        <v>1</v>
      </c>
      <c r="CK257">
        <v>1</v>
      </c>
      <c r="CL257" t="s">
        <v>189</v>
      </c>
      <c r="CM257">
        <v>21013</v>
      </c>
      <c r="CN257" t="s">
        <v>16</v>
      </c>
      <c r="CO257" t="s">
        <v>1132</v>
      </c>
      <c r="CP257" t="s">
        <v>16</v>
      </c>
      <c r="CQ257" t="s">
        <v>189</v>
      </c>
      <c r="CR257" t="s">
        <v>189</v>
      </c>
      <c r="CS257" s="7"/>
      <c r="CT257" s="7">
        <v>44223</v>
      </c>
      <c r="CU257" t="s">
        <v>34</v>
      </c>
      <c r="CV257" t="s">
        <v>6745</v>
      </c>
      <c r="CW257" t="s">
        <v>6307</v>
      </c>
      <c r="CX257" t="s">
        <v>189</v>
      </c>
      <c r="CY257" t="s">
        <v>6307</v>
      </c>
      <c r="CZ257" t="s">
        <v>189</v>
      </c>
      <c r="DA257">
        <v>2021</v>
      </c>
      <c r="DB257" s="139">
        <v>44223</v>
      </c>
      <c r="DC257">
        <v>1</v>
      </c>
      <c r="DD257">
        <v>5</v>
      </c>
      <c r="DE257" s="139">
        <v>44221</v>
      </c>
      <c r="DF257" t="s">
        <v>12057</v>
      </c>
      <c r="DG257" t="s">
        <v>11904</v>
      </c>
      <c r="DH257" t="s">
        <v>6002</v>
      </c>
      <c r="DI257" t="s">
        <v>9874</v>
      </c>
      <c r="DJ257" t="s">
        <v>6730</v>
      </c>
      <c r="DK257" t="s">
        <v>252</v>
      </c>
      <c r="DL257" t="s">
        <v>9800</v>
      </c>
      <c r="DM257" t="s">
        <v>1133</v>
      </c>
      <c r="DN257" t="s">
        <v>16</v>
      </c>
      <c r="DO257" t="s">
        <v>2051</v>
      </c>
      <c r="DP257" t="s">
        <v>16</v>
      </c>
      <c r="DQ257" t="s">
        <v>8857</v>
      </c>
      <c r="DR257" t="s">
        <v>10542</v>
      </c>
      <c r="DS257" t="s">
        <v>8858</v>
      </c>
      <c r="DT257" t="s">
        <v>12059</v>
      </c>
      <c r="EC257" s="66"/>
    </row>
    <row r="258" spans="1:133" x14ac:dyDescent="0.25">
      <c r="A258">
        <v>213</v>
      </c>
      <c r="B258" s="7">
        <v>44222</v>
      </c>
      <c r="C258" t="s">
        <v>189</v>
      </c>
      <c r="D258" t="s">
        <v>189</v>
      </c>
      <c r="E258" t="s">
        <v>4322</v>
      </c>
      <c r="F258" t="s">
        <v>181</v>
      </c>
      <c r="G258" t="s">
        <v>354</v>
      </c>
      <c r="H258" t="s">
        <v>1880</v>
      </c>
      <c r="I258">
        <v>1</v>
      </c>
      <c r="J258" t="s">
        <v>147</v>
      </c>
      <c r="K258" t="s">
        <v>1975</v>
      </c>
      <c r="L258" t="s">
        <v>100</v>
      </c>
      <c r="M258">
        <v>4</v>
      </c>
      <c r="N258" t="s">
        <v>104</v>
      </c>
      <c r="O258" t="s">
        <v>1137</v>
      </c>
      <c r="P258" t="s">
        <v>1138</v>
      </c>
      <c r="Q258" t="s">
        <v>2042</v>
      </c>
      <c r="R258" t="s">
        <v>2042</v>
      </c>
      <c r="S258">
        <v>50</v>
      </c>
      <c r="T258" t="s">
        <v>32</v>
      </c>
      <c r="U258" t="s">
        <v>16</v>
      </c>
      <c r="V258" t="s">
        <v>6282</v>
      </c>
      <c r="W258" t="s">
        <v>189</v>
      </c>
      <c r="X258" t="s">
        <v>189</v>
      </c>
      <c r="Y258" t="s">
        <v>4341</v>
      </c>
      <c r="Z258" t="s">
        <v>16</v>
      </c>
      <c r="AA258" t="s">
        <v>16</v>
      </c>
      <c r="AB258" t="s">
        <v>16</v>
      </c>
      <c r="AC258" t="s">
        <v>6310</v>
      </c>
      <c r="AD258" t="s">
        <v>1139</v>
      </c>
      <c r="AE258" t="s">
        <v>11</v>
      </c>
      <c r="AF258" t="s">
        <v>16</v>
      </c>
      <c r="AG258" t="s">
        <v>67</v>
      </c>
      <c r="AH258" t="s">
        <v>186</v>
      </c>
      <c r="AI258" t="s">
        <v>16</v>
      </c>
      <c r="AJ258" t="s">
        <v>16</v>
      </c>
      <c r="AK258" t="s">
        <v>16</v>
      </c>
      <c r="AL258">
        <v>7800</v>
      </c>
      <c r="AM258">
        <v>4</v>
      </c>
      <c r="AN258">
        <v>25.86</v>
      </c>
      <c r="AO258">
        <v>31.007999999999999</v>
      </c>
      <c r="AP258" t="s">
        <v>184</v>
      </c>
      <c r="AQ258" t="s">
        <v>1937</v>
      </c>
      <c r="AR258" t="s">
        <v>16</v>
      </c>
      <c r="AS258" t="s">
        <v>32</v>
      </c>
      <c r="AT258" t="s">
        <v>4840</v>
      </c>
      <c r="AU258" t="s">
        <v>6826</v>
      </c>
      <c r="AV258" t="s">
        <v>10431</v>
      </c>
      <c r="AW258" t="s">
        <v>11556</v>
      </c>
      <c r="AX258" t="s">
        <v>6003</v>
      </c>
      <c r="AY258" t="s">
        <v>4723</v>
      </c>
      <c r="AZ258" t="s">
        <v>1140</v>
      </c>
      <c r="BA258" t="s">
        <v>1136</v>
      </c>
      <c r="BB258" t="s">
        <v>10472</v>
      </c>
      <c r="BC258" t="s">
        <v>4465</v>
      </c>
      <c r="BD258" t="s">
        <v>4502</v>
      </c>
      <c r="BE258" t="s">
        <v>4730</v>
      </c>
      <c r="BF258" t="s">
        <v>4496</v>
      </c>
      <c r="BG258" t="s">
        <v>9558</v>
      </c>
      <c r="BH258" t="s">
        <v>189</v>
      </c>
      <c r="BI258" t="s">
        <v>189</v>
      </c>
      <c r="BJ258">
        <v>99.94</v>
      </c>
      <c r="BK258" t="s">
        <v>6282</v>
      </c>
      <c r="BL258" s="7">
        <v>44229</v>
      </c>
      <c r="BM258" s="7">
        <v>44410</v>
      </c>
      <c r="BN258" t="s">
        <v>6240</v>
      </c>
      <c r="BO258" t="s">
        <v>189</v>
      </c>
      <c r="BP258" t="s">
        <v>16</v>
      </c>
      <c r="BQ258" t="s">
        <v>189</v>
      </c>
      <c r="BR258" s="7">
        <v>46055</v>
      </c>
      <c r="BS258" t="s">
        <v>2414</v>
      </c>
      <c r="BT258" t="s">
        <v>4322</v>
      </c>
      <c r="BU258" t="s">
        <v>189</v>
      </c>
      <c r="BV258" t="s">
        <v>189</v>
      </c>
      <c r="BW258" t="s">
        <v>189</v>
      </c>
      <c r="BX258" t="s">
        <v>16</v>
      </c>
      <c r="BY258" t="s">
        <v>189</v>
      </c>
      <c r="BZ258" t="s">
        <v>8859</v>
      </c>
      <c r="CA258" t="s">
        <v>189</v>
      </c>
      <c r="CB258" t="s">
        <v>189</v>
      </c>
      <c r="CC258" t="s">
        <v>189</v>
      </c>
      <c r="CD258" t="s">
        <v>189</v>
      </c>
      <c r="CE258" t="s">
        <v>189</v>
      </c>
      <c r="CF258" t="s">
        <v>199</v>
      </c>
      <c r="CG258" t="s">
        <v>16</v>
      </c>
      <c r="CH258" t="s">
        <v>4774</v>
      </c>
      <c r="CI258">
        <v>1</v>
      </c>
      <c r="CJ258">
        <v>1</v>
      </c>
      <c r="CK258">
        <v>1</v>
      </c>
      <c r="CL258" t="s">
        <v>189</v>
      </c>
      <c r="CM258">
        <v>21012</v>
      </c>
      <c r="CN258" t="s">
        <v>16</v>
      </c>
      <c r="CO258" t="s">
        <v>147</v>
      </c>
      <c r="CP258" t="s">
        <v>16</v>
      </c>
      <c r="CQ258" t="s">
        <v>189</v>
      </c>
      <c r="CR258" t="s">
        <v>189</v>
      </c>
      <c r="CS258" s="7"/>
      <c r="CT258" s="7">
        <v>41401</v>
      </c>
      <c r="CU258" t="s">
        <v>29</v>
      </c>
      <c r="CV258" t="s">
        <v>16</v>
      </c>
      <c r="CW258" t="s">
        <v>6307</v>
      </c>
      <c r="CX258" t="s">
        <v>189</v>
      </c>
      <c r="CY258" t="s">
        <v>6307</v>
      </c>
      <c r="CZ258" t="s">
        <v>189</v>
      </c>
      <c r="DA258">
        <v>2021</v>
      </c>
      <c r="DB258" s="139">
        <v>44222</v>
      </c>
      <c r="DC258">
        <v>1</v>
      </c>
      <c r="DD258">
        <v>5</v>
      </c>
      <c r="DE258" s="139">
        <v>44221</v>
      </c>
      <c r="DF258" t="s">
        <v>12057</v>
      </c>
      <c r="DG258" t="s">
        <v>11904</v>
      </c>
      <c r="DH258" t="s">
        <v>6002</v>
      </c>
      <c r="DI258" t="s">
        <v>9912</v>
      </c>
      <c r="DJ258" t="s">
        <v>6730</v>
      </c>
      <c r="DK258" t="s">
        <v>188</v>
      </c>
      <c r="DL258" t="s">
        <v>16</v>
      </c>
      <c r="DM258" t="s">
        <v>2539</v>
      </c>
      <c r="DN258" t="s">
        <v>16</v>
      </c>
      <c r="DO258" t="s">
        <v>2051</v>
      </c>
      <c r="DP258" t="s">
        <v>16</v>
      </c>
      <c r="DQ258" t="s">
        <v>8860</v>
      </c>
      <c r="DR258" t="s">
        <v>10543</v>
      </c>
      <c r="DS258" t="s">
        <v>8861</v>
      </c>
      <c r="DT258" t="s">
        <v>12060</v>
      </c>
      <c r="EC258" s="66"/>
    </row>
    <row r="259" spans="1:133" x14ac:dyDescent="0.25">
      <c r="A259">
        <v>212</v>
      </c>
      <c r="B259" s="7">
        <v>44221</v>
      </c>
      <c r="C259" t="s">
        <v>9887</v>
      </c>
      <c r="D259" t="s">
        <v>189</v>
      </c>
      <c r="E259" t="s">
        <v>1144</v>
      </c>
      <c r="F259" t="s">
        <v>199</v>
      </c>
      <c r="G259" t="s">
        <v>354</v>
      </c>
      <c r="H259" t="s">
        <v>1881</v>
      </c>
      <c r="I259">
        <v>4</v>
      </c>
      <c r="J259" t="s">
        <v>5488</v>
      </c>
      <c r="K259" t="s">
        <v>2043</v>
      </c>
      <c r="L259" t="s">
        <v>100</v>
      </c>
      <c r="M259">
        <v>0.77</v>
      </c>
      <c r="N259" t="s">
        <v>138</v>
      </c>
      <c r="O259" t="s">
        <v>2046</v>
      </c>
      <c r="P259" t="s">
        <v>2047</v>
      </c>
      <c r="Q259" t="s">
        <v>1565</v>
      </c>
      <c r="R259" t="s">
        <v>16</v>
      </c>
      <c r="S259">
        <v>60</v>
      </c>
      <c r="T259" t="s">
        <v>532</v>
      </c>
      <c r="U259" t="s">
        <v>4345</v>
      </c>
      <c r="V259" t="s">
        <v>6283</v>
      </c>
      <c r="W259" t="s">
        <v>189</v>
      </c>
      <c r="X259" t="s">
        <v>5516</v>
      </c>
      <c r="Y259" t="s">
        <v>1925</v>
      </c>
      <c r="Z259" t="s">
        <v>16</v>
      </c>
      <c r="AA259" t="s">
        <v>16</v>
      </c>
      <c r="AB259" t="s">
        <v>16</v>
      </c>
      <c r="AC259" t="s">
        <v>6310</v>
      </c>
      <c r="AD259" t="s">
        <v>1147</v>
      </c>
      <c r="AE259" t="s">
        <v>2045</v>
      </c>
      <c r="AF259" t="s">
        <v>16</v>
      </c>
      <c r="AG259" t="s">
        <v>129</v>
      </c>
      <c r="AH259" t="s">
        <v>16</v>
      </c>
      <c r="AI259" t="s">
        <v>16</v>
      </c>
      <c r="AJ259" t="s">
        <v>16</v>
      </c>
      <c r="AK259" t="s">
        <v>16</v>
      </c>
      <c r="AL259">
        <v>56250</v>
      </c>
      <c r="AM259">
        <v>0.77</v>
      </c>
      <c r="AN259">
        <v>4.9800000000000004</v>
      </c>
      <c r="AO259">
        <v>5.9690000000000003</v>
      </c>
      <c r="AP259" t="s">
        <v>301</v>
      </c>
      <c r="AQ259" t="s">
        <v>1937</v>
      </c>
      <c r="AR259" t="s">
        <v>16</v>
      </c>
      <c r="AS259" t="s">
        <v>10276</v>
      </c>
      <c r="AT259" t="s">
        <v>9978</v>
      </c>
      <c r="AU259" t="s">
        <v>9873</v>
      </c>
      <c r="AV259" t="s">
        <v>10431</v>
      </c>
      <c r="AW259" t="s">
        <v>11556</v>
      </c>
      <c r="AX259" t="s">
        <v>6003</v>
      </c>
      <c r="AY259" t="s">
        <v>16</v>
      </c>
      <c r="AZ259" t="s">
        <v>1148</v>
      </c>
      <c r="BA259" t="s">
        <v>1149</v>
      </c>
      <c r="BB259" t="s">
        <v>10472</v>
      </c>
      <c r="BC259" t="s">
        <v>4345</v>
      </c>
      <c r="BD259" t="s">
        <v>5573</v>
      </c>
      <c r="BE259" t="s">
        <v>4749</v>
      </c>
      <c r="BF259" t="s">
        <v>4497</v>
      </c>
      <c r="BG259" t="s">
        <v>9559</v>
      </c>
      <c r="BH259" t="s">
        <v>189</v>
      </c>
      <c r="BI259" t="s">
        <v>189</v>
      </c>
      <c r="BJ259"/>
      <c r="BK259" t="s">
        <v>6283</v>
      </c>
      <c r="BL259" s="7"/>
      <c r="BM259" s="7"/>
      <c r="BN259" t="s">
        <v>6246</v>
      </c>
      <c r="BO259" t="s">
        <v>189</v>
      </c>
      <c r="BP259" t="s">
        <v>6242</v>
      </c>
      <c r="BQ259" t="s">
        <v>189</v>
      </c>
      <c r="BR259" s="7">
        <v>45355</v>
      </c>
      <c r="BS259" t="s">
        <v>16</v>
      </c>
      <c r="BT259" t="s">
        <v>4401</v>
      </c>
      <c r="BU259" t="s">
        <v>2435</v>
      </c>
      <c r="BV259" t="s">
        <v>189</v>
      </c>
      <c r="BW259" t="s">
        <v>189</v>
      </c>
      <c r="BX259" t="s">
        <v>16</v>
      </c>
      <c r="BY259" t="s">
        <v>189</v>
      </c>
      <c r="BZ259" t="s">
        <v>189</v>
      </c>
      <c r="CA259" t="s">
        <v>189</v>
      </c>
      <c r="CB259" t="s">
        <v>189</v>
      </c>
      <c r="CC259" t="s">
        <v>189</v>
      </c>
      <c r="CD259" t="s">
        <v>189</v>
      </c>
      <c r="CE259" t="s">
        <v>189</v>
      </c>
      <c r="CF259" t="s">
        <v>16</v>
      </c>
      <c r="CG259" t="s">
        <v>16</v>
      </c>
      <c r="CH259" t="s">
        <v>16</v>
      </c>
      <c r="CI259">
        <v>2</v>
      </c>
      <c r="CJ259">
        <v>1</v>
      </c>
      <c r="CK259">
        <v>1</v>
      </c>
      <c r="CL259" t="s">
        <v>189</v>
      </c>
      <c r="CM259">
        <v>0</v>
      </c>
      <c r="CN259" t="s">
        <v>16</v>
      </c>
      <c r="CO259" t="s">
        <v>1146</v>
      </c>
      <c r="CP259" t="s">
        <v>16</v>
      </c>
      <c r="CQ259" t="s">
        <v>189</v>
      </c>
      <c r="CR259" t="s">
        <v>16</v>
      </c>
      <c r="CS259" s="7">
        <v>44494</v>
      </c>
      <c r="CT259" s="7">
        <v>41575</v>
      </c>
      <c r="CU259" t="s">
        <v>60</v>
      </c>
      <c r="CV259" t="s">
        <v>16</v>
      </c>
      <c r="CW259" t="s">
        <v>6307</v>
      </c>
      <c r="CX259" t="s">
        <v>189</v>
      </c>
      <c r="CY259" t="s">
        <v>6307</v>
      </c>
      <c r="CZ259" t="s">
        <v>6307</v>
      </c>
      <c r="DA259">
        <v>2021</v>
      </c>
      <c r="DB259" s="139">
        <v>44221</v>
      </c>
      <c r="DC259">
        <v>1</v>
      </c>
      <c r="DD259">
        <v>5</v>
      </c>
      <c r="DE259" s="139">
        <v>44221</v>
      </c>
      <c r="DF259" t="s">
        <v>12057</v>
      </c>
      <c r="DG259" t="s">
        <v>11904</v>
      </c>
      <c r="DH259" t="s">
        <v>6002</v>
      </c>
      <c r="DI259" t="s">
        <v>9912</v>
      </c>
      <c r="DJ259" t="s">
        <v>6730</v>
      </c>
      <c r="DK259" t="s">
        <v>241</v>
      </c>
      <c r="DL259" t="s">
        <v>16</v>
      </c>
      <c r="DM259" t="s">
        <v>3333</v>
      </c>
      <c r="DN259" t="s">
        <v>16</v>
      </c>
      <c r="DO259" t="s">
        <v>6766</v>
      </c>
      <c r="DP259" t="s">
        <v>9887</v>
      </c>
      <c r="DQ259" t="s">
        <v>8862</v>
      </c>
      <c r="DR259" t="s">
        <v>10544</v>
      </c>
      <c r="DS259" t="s">
        <v>5572</v>
      </c>
      <c r="DT259" t="s">
        <v>12061</v>
      </c>
      <c r="EC259" s="66"/>
    </row>
    <row r="260" spans="1:133" x14ac:dyDescent="0.25">
      <c r="A260">
        <v>211</v>
      </c>
      <c r="B260" s="7">
        <v>44221</v>
      </c>
      <c r="C260" t="s">
        <v>9887</v>
      </c>
      <c r="D260" t="s">
        <v>189</v>
      </c>
      <c r="E260" t="s">
        <v>1144</v>
      </c>
      <c r="F260" t="s">
        <v>199</v>
      </c>
      <c r="G260" t="s">
        <v>354</v>
      </c>
      <c r="H260" t="s">
        <v>1881</v>
      </c>
      <c r="I260">
        <v>4</v>
      </c>
      <c r="J260" t="s">
        <v>5488</v>
      </c>
      <c r="K260" t="s">
        <v>2043</v>
      </c>
      <c r="L260" t="s">
        <v>100</v>
      </c>
      <c r="M260">
        <v>0.71</v>
      </c>
      <c r="N260" t="s">
        <v>2044</v>
      </c>
      <c r="O260" t="s">
        <v>1145</v>
      </c>
      <c r="P260" t="s">
        <v>1207</v>
      </c>
      <c r="Q260" t="s">
        <v>1174</v>
      </c>
      <c r="R260" t="s">
        <v>16</v>
      </c>
      <c r="S260">
        <v>55</v>
      </c>
      <c r="T260" t="s">
        <v>532</v>
      </c>
      <c r="U260" t="s">
        <v>4345</v>
      </c>
      <c r="V260" t="s">
        <v>6282</v>
      </c>
      <c r="W260" t="s">
        <v>189</v>
      </c>
      <c r="X260" t="s">
        <v>5516</v>
      </c>
      <c r="Y260" t="s">
        <v>1925</v>
      </c>
      <c r="Z260" t="s">
        <v>16</v>
      </c>
      <c r="AA260" t="s">
        <v>16</v>
      </c>
      <c r="AB260" t="s">
        <v>16</v>
      </c>
      <c r="AC260" t="s">
        <v>6310</v>
      </c>
      <c r="AD260" t="s">
        <v>1147</v>
      </c>
      <c r="AE260" t="s">
        <v>2045</v>
      </c>
      <c r="AF260" t="s">
        <v>16</v>
      </c>
      <c r="AG260" t="s">
        <v>129</v>
      </c>
      <c r="AH260" t="s">
        <v>16</v>
      </c>
      <c r="AI260" t="s">
        <v>16</v>
      </c>
      <c r="AJ260" t="s">
        <v>16</v>
      </c>
      <c r="AK260" t="s">
        <v>16</v>
      </c>
      <c r="AL260">
        <v>56250</v>
      </c>
      <c r="AM260">
        <v>0.71</v>
      </c>
      <c r="AN260">
        <v>4.59</v>
      </c>
      <c r="AO260">
        <v>5.5039999999999996</v>
      </c>
      <c r="AP260" t="s">
        <v>301</v>
      </c>
      <c r="AQ260" t="s">
        <v>1937</v>
      </c>
      <c r="AR260" t="s">
        <v>16</v>
      </c>
      <c r="AS260" t="s">
        <v>10276</v>
      </c>
      <c r="AT260" t="s">
        <v>9978</v>
      </c>
      <c r="AU260" t="s">
        <v>9873</v>
      </c>
      <c r="AV260" t="s">
        <v>10431</v>
      </c>
      <c r="AW260" t="s">
        <v>11556</v>
      </c>
      <c r="AX260" t="s">
        <v>6003</v>
      </c>
      <c r="AY260" t="s">
        <v>16</v>
      </c>
      <c r="AZ260" t="s">
        <v>1148</v>
      </c>
      <c r="BA260" t="s">
        <v>1143</v>
      </c>
      <c r="BB260" t="s">
        <v>10472</v>
      </c>
      <c r="BC260" t="s">
        <v>4345</v>
      </c>
      <c r="BD260" t="s">
        <v>5575</v>
      </c>
      <c r="BE260" t="s">
        <v>4748</v>
      </c>
      <c r="BF260" t="s">
        <v>4497</v>
      </c>
      <c r="BG260" t="s">
        <v>189</v>
      </c>
      <c r="BH260" t="s">
        <v>189</v>
      </c>
      <c r="BI260" t="s">
        <v>189</v>
      </c>
      <c r="BJ260"/>
      <c r="BK260" t="s">
        <v>6282</v>
      </c>
      <c r="BL260" s="7"/>
      <c r="BM260" s="7"/>
      <c r="BN260" t="s">
        <v>6246</v>
      </c>
      <c r="BO260" t="s">
        <v>189</v>
      </c>
      <c r="BP260" t="s">
        <v>6242</v>
      </c>
      <c r="BQ260" t="s">
        <v>189</v>
      </c>
      <c r="BR260" s="7">
        <v>45027</v>
      </c>
      <c r="BS260" t="s">
        <v>16</v>
      </c>
      <c r="BT260" t="s">
        <v>4401</v>
      </c>
      <c r="BU260" t="s">
        <v>2435</v>
      </c>
      <c r="BV260" t="s">
        <v>189</v>
      </c>
      <c r="BW260" t="s">
        <v>189</v>
      </c>
      <c r="BX260" t="s">
        <v>16</v>
      </c>
      <c r="BY260" t="s">
        <v>189</v>
      </c>
      <c r="BZ260" t="s">
        <v>189</v>
      </c>
      <c r="CA260" t="s">
        <v>189</v>
      </c>
      <c r="CB260" t="s">
        <v>189</v>
      </c>
      <c r="CC260" t="s">
        <v>189</v>
      </c>
      <c r="CD260" t="s">
        <v>189</v>
      </c>
      <c r="CE260" t="s">
        <v>189</v>
      </c>
      <c r="CF260" t="s">
        <v>16</v>
      </c>
      <c r="CG260" t="s">
        <v>16</v>
      </c>
      <c r="CH260" t="s">
        <v>4857</v>
      </c>
      <c r="CI260">
        <v>2</v>
      </c>
      <c r="CJ260">
        <v>1</v>
      </c>
      <c r="CK260">
        <v>1</v>
      </c>
      <c r="CL260" t="s">
        <v>189</v>
      </c>
      <c r="CM260">
        <v>21011</v>
      </c>
      <c r="CN260" t="s">
        <v>16</v>
      </c>
      <c r="CO260" t="s">
        <v>1146</v>
      </c>
      <c r="CP260" t="s">
        <v>16</v>
      </c>
      <c r="CQ260" t="s">
        <v>189</v>
      </c>
      <c r="CR260" t="s">
        <v>16</v>
      </c>
      <c r="CS260" s="7">
        <v>44494</v>
      </c>
      <c r="CT260" s="7">
        <v>41575</v>
      </c>
      <c r="CU260" t="s">
        <v>60</v>
      </c>
      <c r="CV260" t="s">
        <v>16</v>
      </c>
      <c r="CW260" t="s">
        <v>6307</v>
      </c>
      <c r="CX260" t="s">
        <v>189</v>
      </c>
      <c r="CY260" t="s">
        <v>6307</v>
      </c>
      <c r="CZ260" t="s">
        <v>6307</v>
      </c>
      <c r="DA260">
        <v>2021</v>
      </c>
      <c r="DB260" s="139">
        <v>44221</v>
      </c>
      <c r="DC260">
        <v>1</v>
      </c>
      <c r="DD260">
        <v>5</v>
      </c>
      <c r="DE260" s="139">
        <v>44221</v>
      </c>
      <c r="DF260" t="s">
        <v>12057</v>
      </c>
      <c r="DG260" t="s">
        <v>11904</v>
      </c>
      <c r="DH260" t="s">
        <v>6002</v>
      </c>
      <c r="DI260" t="s">
        <v>9874</v>
      </c>
      <c r="DJ260" t="s">
        <v>6730</v>
      </c>
      <c r="DK260" t="s">
        <v>241</v>
      </c>
      <c r="DL260" t="s">
        <v>16</v>
      </c>
      <c r="DM260" t="s">
        <v>3333</v>
      </c>
      <c r="DN260" t="s">
        <v>16</v>
      </c>
      <c r="DO260" t="s">
        <v>6766</v>
      </c>
      <c r="DP260" t="s">
        <v>9887</v>
      </c>
      <c r="DQ260" t="s">
        <v>8862</v>
      </c>
      <c r="DR260" t="s">
        <v>10544</v>
      </c>
      <c r="DS260" t="s">
        <v>5574</v>
      </c>
      <c r="DT260" t="s">
        <v>12062</v>
      </c>
      <c r="EC260" s="66"/>
    </row>
    <row r="261" spans="1:133" x14ac:dyDescent="0.25">
      <c r="A261">
        <v>210</v>
      </c>
      <c r="B261" s="7">
        <v>44221</v>
      </c>
      <c r="C261" t="s">
        <v>189</v>
      </c>
      <c r="D261" t="s">
        <v>189</v>
      </c>
      <c r="E261" t="s">
        <v>4323</v>
      </c>
      <c r="F261" t="s">
        <v>181</v>
      </c>
      <c r="G261" t="s">
        <v>354</v>
      </c>
      <c r="H261" t="s">
        <v>1881</v>
      </c>
      <c r="I261">
        <v>2</v>
      </c>
      <c r="J261" t="s">
        <v>1005</v>
      </c>
      <c r="K261" t="s">
        <v>1999</v>
      </c>
      <c r="L261" t="s">
        <v>100</v>
      </c>
      <c r="M261">
        <v>2.5</v>
      </c>
      <c r="N261" t="s">
        <v>121</v>
      </c>
      <c r="O261" t="s">
        <v>333</v>
      </c>
      <c r="P261" t="s">
        <v>1142</v>
      </c>
      <c r="Q261" t="s">
        <v>715</v>
      </c>
      <c r="R261" t="s">
        <v>16</v>
      </c>
      <c r="S261">
        <v>40</v>
      </c>
      <c r="T261" t="s">
        <v>532</v>
      </c>
      <c r="U261" t="s">
        <v>16</v>
      </c>
      <c r="V261" t="s">
        <v>6282</v>
      </c>
      <c r="W261" t="s">
        <v>189</v>
      </c>
      <c r="X261" t="s">
        <v>189</v>
      </c>
      <c r="Y261" t="s">
        <v>1925</v>
      </c>
      <c r="Z261" t="s">
        <v>16</v>
      </c>
      <c r="AA261" t="s">
        <v>16</v>
      </c>
      <c r="AB261" t="s">
        <v>16</v>
      </c>
      <c r="AC261" t="s">
        <v>6310</v>
      </c>
      <c r="AD261" t="s">
        <v>1008</v>
      </c>
      <c r="AE261" t="s">
        <v>11</v>
      </c>
      <c r="AF261" t="s">
        <v>16</v>
      </c>
      <c r="AG261" t="s">
        <v>37</v>
      </c>
      <c r="AH261" t="s">
        <v>16</v>
      </c>
      <c r="AI261" t="s">
        <v>16</v>
      </c>
      <c r="AJ261" t="s">
        <v>16</v>
      </c>
      <c r="AK261" t="s">
        <v>16</v>
      </c>
      <c r="AL261">
        <v>50000</v>
      </c>
      <c r="AM261">
        <v>2.5</v>
      </c>
      <c r="AN261">
        <v>16.2</v>
      </c>
      <c r="AO261">
        <v>19.38</v>
      </c>
      <c r="AP261" t="s">
        <v>301</v>
      </c>
      <c r="AQ261" t="s">
        <v>1937</v>
      </c>
      <c r="AR261" t="s">
        <v>16</v>
      </c>
      <c r="AS261" t="s">
        <v>10276</v>
      </c>
      <c r="AT261" t="s">
        <v>9978</v>
      </c>
      <c r="AU261" t="s">
        <v>6824</v>
      </c>
      <c r="AV261" t="s">
        <v>10431</v>
      </c>
      <c r="AW261" t="s">
        <v>11556</v>
      </c>
      <c r="AX261" t="s">
        <v>6003</v>
      </c>
      <c r="AY261" t="s">
        <v>16</v>
      </c>
      <c r="AZ261" t="s">
        <v>1009</v>
      </c>
      <c r="BA261" t="s">
        <v>1141</v>
      </c>
      <c r="BB261" t="s">
        <v>10472</v>
      </c>
      <c r="BC261" t="s">
        <v>4465</v>
      </c>
      <c r="BD261" t="s">
        <v>4518</v>
      </c>
      <c r="BE261" t="s">
        <v>4728</v>
      </c>
      <c r="BF261" t="s">
        <v>4496</v>
      </c>
      <c r="BG261" t="s">
        <v>9560</v>
      </c>
      <c r="BH261" t="s">
        <v>189</v>
      </c>
      <c r="BI261" t="s">
        <v>189</v>
      </c>
      <c r="BJ261"/>
      <c r="BK261" t="s">
        <v>6282</v>
      </c>
      <c r="BL261" s="7"/>
      <c r="BM261" s="7"/>
      <c r="BN261" t="s">
        <v>6246</v>
      </c>
      <c r="BO261" t="s">
        <v>189</v>
      </c>
      <c r="BP261" t="s">
        <v>6242</v>
      </c>
      <c r="BQ261" t="s">
        <v>189</v>
      </c>
      <c r="BR261" s="7">
        <v>44592</v>
      </c>
      <c r="BS261" t="s">
        <v>16</v>
      </c>
      <c r="BT261" t="s">
        <v>4323</v>
      </c>
      <c r="BU261" t="s">
        <v>189</v>
      </c>
      <c r="BV261" t="s">
        <v>189</v>
      </c>
      <c r="BW261" t="s">
        <v>189</v>
      </c>
      <c r="BX261" t="s">
        <v>16</v>
      </c>
      <c r="BY261" t="s">
        <v>189</v>
      </c>
      <c r="BZ261" t="s">
        <v>8863</v>
      </c>
      <c r="CA261" t="s">
        <v>189</v>
      </c>
      <c r="CB261" t="s">
        <v>189</v>
      </c>
      <c r="CC261" t="s">
        <v>189</v>
      </c>
      <c r="CD261" t="s">
        <v>189</v>
      </c>
      <c r="CE261" t="s">
        <v>189</v>
      </c>
      <c r="CF261" t="s">
        <v>16</v>
      </c>
      <c r="CG261" t="s">
        <v>16</v>
      </c>
      <c r="CH261" t="s">
        <v>65</v>
      </c>
      <c r="CI261">
        <v>1</v>
      </c>
      <c r="CJ261">
        <v>1</v>
      </c>
      <c r="CK261">
        <v>1</v>
      </c>
      <c r="CL261" t="s">
        <v>189</v>
      </c>
      <c r="CM261">
        <v>21010</v>
      </c>
      <c r="CN261" t="s">
        <v>16</v>
      </c>
      <c r="CO261" t="s">
        <v>1005</v>
      </c>
      <c r="CP261" t="s">
        <v>16</v>
      </c>
      <c r="CQ261" t="s">
        <v>189</v>
      </c>
      <c r="CR261" t="s">
        <v>16</v>
      </c>
      <c r="CS261" s="7">
        <v>44700</v>
      </c>
      <c r="CT261" s="7">
        <v>43727</v>
      </c>
      <c r="CU261" t="s">
        <v>60</v>
      </c>
      <c r="CV261" t="s">
        <v>16</v>
      </c>
      <c r="CW261" t="s">
        <v>6307</v>
      </c>
      <c r="CX261" t="s">
        <v>189</v>
      </c>
      <c r="CY261" t="s">
        <v>6307</v>
      </c>
      <c r="CZ261" t="s">
        <v>6307</v>
      </c>
      <c r="DA261">
        <v>2021</v>
      </c>
      <c r="DB261" s="139">
        <v>44221</v>
      </c>
      <c r="DC261">
        <v>1</v>
      </c>
      <c r="DD261">
        <v>5</v>
      </c>
      <c r="DE261" s="139">
        <v>44221</v>
      </c>
      <c r="DF261" t="s">
        <v>12057</v>
      </c>
      <c r="DG261" t="s">
        <v>11904</v>
      </c>
      <c r="DH261" t="s">
        <v>6002</v>
      </c>
      <c r="DI261" t="s">
        <v>9882</v>
      </c>
      <c r="DJ261" t="s">
        <v>6730</v>
      </c>
      <c r="DK261" t="s">
        <v>188</v>
      </c>
      <c r="DL261" t="s">
        <v>16</v>
      </c>
      <c r="DM261" t="s">
        <v>3333</v>
      </c>
      <c r="DN261" t="s">
        <v>16</v>
      </c>
      <c r="DO261" t="s">
        <v>2051</v>
      </c>
      <c r="DP261" t="s">
        <v>16</v>
      </c>
      <c r="DQ261" t="s">
        <v>8864</v>
      </c>
      <c r="DR261" t="s">
        <v>10544</v>
      </c>
      <c r="DS261" t="s">
        <v>8865</v>
      </c>
      <c r="DT261" t="s">
        <v>12063</v>
      </c>
      <c r="EC261" s="66"/>
    </row>
    <row r="262" spans="1:133" x14ac:dyDescent="0.25">
      <c r="A262">
        <v>209</v>
      </c>
      <c r="B262" s="7">
        <v>44211</v>
      </c>
      <c r="C262" t="s">
        <v>189</v>
      </c>
      <c r="D262" t="s">
        <v>189</v>
      </c>
      <c r="E262" t="s">
        <v>4325</v>
      </c>
      <c r="F262" t="s">
        <v>181</v>
      </c>
      <c r="G262" t="s">
        <v>354</v>
      </c>
      <c r="H262" t="s">
        <v>1880</v>
      </c>
      <c r="I262">
        <v>2</v>
      </c>
      <c r="J262" t="s">
        <v>1153</v>
      </c>
      <c r="K262" t="s">
        <v>154</v>
      </c>
      <c r="L262" t="s">
        <v>100</v>
      </c>
      <c r="M262">
        <v>2.4</v>
      </c>
      <c r="N262" t="s">
        <v>104</v>
      </c>
      <c r="O262" t="s">
        <v>298</v>
      </c>
      <c r="P262" t="s">
        <v>387</v>
      </c>
      <c r="Q262" t="s">
        <v>298</v>
      </c>
      <c r="R262" t="s">
        <v>16</v>
      </c>
      <c r="S262">
        <v>35</v>
      </c>
      <c r="T262" t="s">
        <v>32</v>
      </c>
      <c r="U262" t="s">
        <v>16</v>
      </c>
      <c r="V262" t="s">
        <v>6283</v>
      </c>
      <c r="W262" t="s">
        <v>189</v>
      </c>
      <c r="X262" t="s">
        <v>189</v>
      </c>
      <c r="Y262" t="s">
        <v>1925</v>
      </c>
      <c r="Z262" t="s">
        <v>16</v>
      </c>
      <c r="AA262" t="s">
        <v>16</v>
      </c>
      <c r="AB262" t="s">
        <v>16</v>
      </c>
      <c r="AC262" t="s">
        <v>6310</v>
      </c>
      <c r="AD262" t="s">
        <v>1154</v>
      </c>
      <c r="AE262" t="s">
        <v>2031</v>
      </c>
      <c r="AF262" t="s">
        <v>1926</v>
      </c>
      <c r="AG262" t="s">
        <v>58</v>
      </c>
      <c r="AH262" t="s">
        <v>423</v>
      </c>
      <c r="AI262" t="s">
        <v>16</v>
      </c>
      <c r="AJ262" t="s">
        <v>16</v>
      </c>
      <c r="AK262" t="s">
        <v>16</v>
      </c>
      <c r="AL262">
        <v>12000</v>
      </c>
      <c r="AM262">
        <v>2.4</v>
      </c>
      <c r="AN262">
        <v>15.55</v>
      </c>
      <c r="AO262">
        <v>18.605</v>
      </c>
      <c r="AP262" t="s">
        <v>184</v>
      </c>
      <c r="AQ262" t="s">
        <v>6744</v>
      </c>
      <c r="AR262" t="s">
        <v>16</v>
      </c>
      <c r="AS262" t="s">
        <v>32</v>
      </c>
      <c r="AT262" t="s">
        <v>4840</v>
      </c>
      <c r="AU262" t="s">
        <v>6824</v>
      </c>
      <c r="AV262" t="s">
        <v>10431</v>
      </c>
      <c r="AW262" t="s">
        <v>11556</v>
      </c>
      <c r="AX262" t="s">
        <v>6003</v>
      </c>
      <c r="AY262" t="s">
        <v>4723</v>
      </c>
      <c r="AZ262" t="s">
        <v>1155</v>
      </c>
      <c r="BA262" t="s">
        <v>1152</v>
      </c>
      <c r="BB262" t="s">
        <v>10472</v>
      </c>
      <c r="BC262" t="s">
        <v>4465</v>
      </c>
      <c r="BD262" t="s">
        <v>4541</v>
      </c>
      <c r="BE262" t="s">
        <v>4730</v>
      </c>
      <c r="BF262" t="s">
        <v>4496</v>
      </c>
      <c r="BG262" t="s">
        <v>9561</v>
      </c>
      <c r="BH262" t="s">
        <v>189</v>
      </c>
      <c r="BI262" t="s">
        <v>189</v>
      </c>
      <c r="BJ262">
        <v>100</v>
      </c>
      <c r="BK262" t="s">
        <v>6283</v>
      </c>
      <c r="BL262" s="7">
        <v>44217</v>
      </c>
      <c r="BM262" s="7">
        <v>44398</v>
      </c>
      <c r="BN262" t="s">
        <v>6240</v>
      </c>
      <c r="BO262" t="s">
        <v>189</v>
      </c>
      <c r="BP262" t="s">
        <v>16</v>
      </c>
      <c r="BQ262" t="s">
        <v>189</v>
      </c>
      <c r="BR262" s="7">
        <v>46043</v>
      </c>
      <c r="BS262" t="s">
        <v>2414</v>
      </c>
      <c r="BT262" t="s">
        <v>4325</v>
      </c>
      <c r="BU262" t="s">
        <v>189</v>
      </c>
      <c r="BV262" t="s">
        <v>189</v>
      </c>
      <c r="BW262" t="s">
        <v>189</v>
      </c>
      <c r="BX262" t="s">
        <v>16</v>
      </c>
      <c r="BY262" t="s">
        <v>189</v>
      </c>
      <c r="BZ262" t="s">
        <v>189</v>
      </c>
      <c r="CA262" t="s">
        <v>189</v>
      </c>
      <c r="CB262" t="s">
        <v>189</v>
      </c>
      <c r="CC262" t="s">
        <v>189</v>
      </c>
      <c r="CD262" t="s">
        <v>189</v>
      </c>
      <c r="CE262" t="s">
        <v>189</v>
      </c>
      <c r="CF262" t="s">
        <v>16</v>
      </c>
      <c r="CG262" t="s">
        <v>16</v>
      </c>
      <c r="CH262" t="s">
        <v>2129</v>
      </c>
      <c r="CI262">
        <v>1</v>
      </c>
      <c r="CJ262">
        <v>1</v>
      </c>
      <c r="CK262">
        <v>1</v>
      </c>
      <c r="CL262" t="s">
        <v>189</v>
      </c>
      <c r="CM262">
        <v>21008</v>
      </c>
      <c r="CN262" t="s">
        <v>16</v>
      </c>
      <c r="CO262" t="s">
        <v>1153</v>
      </c>
      <c r="CP262" t="s">
        <v>16</v>
      </c>
      <c r="CQ262" t="s">
        <v>189</v>
      </c>
      <c r="CR262" t="s">
        <v>189</v>
      </c>
      <c r="CS262" s="7"/>
      <c r="CT262" s="7">
        <v>43364</v>
      </c>
      <c r="CU262" t="s">
        <v>34</v>
      </c>
      <c r="CV262" t="s">
        <v>6745</v>
      </c>
      <c r="CW262" t="s">
        <v>6307</v>
      </c>
      <c r="CX262" t="s">
        <v>189</v>
      </c>
      <c r="CY262" t="s">
        <v>6307</v>
      </c>
      <c r="CZ262" t="s">
        <v>189</v>
      </c>
      <c r="DA262">
        <v>2021</v>
      </c>
      <c r="DB262" s="139">
        <v>44211</v>
      </c>
      <c r="DC262">
        <v>1</v>
      </c>
      <c r="DD262">
        <v>3</v>
      </c>
      <c r="DE262" s="139">
        <v>44207</v>
      </c>
      <c r="DF262" t="s">
        <v>12064</v>
      </c>
      <c r="DG262" t="s">
        <v>11904</v>
      </c>
      <c r="DH262" t="s">
        <v>6004</v>
      </c>
      <c r="DI262" t="s">
        <v>9912</v>
      </c>
      <c r="DJ262" t="s">
        <v>6730</v>
      </c>
      <c r="DK262" t="s">
        <v>252</v>
      </c>
      <c r="DL262" t="s">
        <v>9800</v>
      </c>
      <c r="DM262" t="s">
        <v>1154</v>
      </c>
      <c r="DN262" t="s">
        <v>16</v>
      </c>
      <c r="DO262" t="s">
        <v>2051</v>
      </c>
      <c r="DP262" t="s">
        <v>16</v>
      </c>
      <c r="DQ262" t="s">
        <v>8866</v>
      </c>
      <c r="DR262" t="s">
        <v>10545</v>
      </c>
      <c r="DS262" t="s">
        <v>8867</v>
      </c>
      <c r="DT262" t="s">
        <v>12065</v>
      </c>
      <c r="EC262" s="66"/>
    </row>
    <row r="263" spans="1:133" x14ac:dyDescent="0.25">
      <c r="A263">
        <v>208</v>
      </c>
      <c r="B263" s="7">
        <v>44211</v>
      </c>
      <c r="C263" t="s">
        <v>189</v>
      </c>
      <c r="D263" t="s">
        <v>189</v>
      </c>
      <c r="E263" t="s">
        <v>4324</v>
      </c>
      <c r="F263" t="s">
        <v>199</v>
      </c>
      <c r="G263" t="s">
        <v>354</v>
      </c>
      <c r="H263" t="s">
        <v>1881</v>
      </c>
      <c r="I263">
        <v>2</v>
      </c>
      <c r="J263" t="s">
        <v>825</v>
      </c>
      <c r="K263" t="s">
        <v>2023</v>
      </c>
      <c r="L263" t="s">
        <v>100</v>
      </c>
      <c r="M263">
        <v>3</v>
      </c>
      <c r="N263" t="s">
        <v>1983</v>
      </c>
      <c r="O263" t="s">
        <v>701</v>
      </c>
      <c r="P263" t="s">
        <v>1151</v>
      </c>
      <c r="Q263" t="s">
        <v>1722</v>
      </c>
      <c r="R263" t="s">
        <v>16</v>
      </c>
      <c r="S263">
        <v>35</v>
      </c>
      <c r="T263" t="s">
        <v>532</v>
      </c>
      <c r="U263" t="s">
        <v>16</v>
      </c>
      <c r="V263" t="s">
        <v>6282</v>
      </c>
      <c r="W263" t="s">
        <v>189</v>
      </c>
      <c r="X263" t="s">
        <v>189</v>
      </c>
      <c r="Y263" t="s">
        <v>1925</v>
      </c>
      <c r="Z263" t="s">
        <v>16</v>
      </c>
      <c r="AA263" t="s">
        <v>16</v>
      </c>
      <c r="AB263" t="s">
        <v>16</v>
      </c>
      <c r="AC263" t="s">
        <v>6310</v>
      </c>
      <c r="AD263" t="s">
        <v>827</v>
      </c>
      <c r="AE263" t="s">
        <v>2000</v>
      </c>
      <c r="AF263" t="s">
        <v>16</v>
      </c>
      <c r="AG263" t="s">
        <v>18</v>
      </c>
      <c r="AH263" t="s">
        <v>365</v>
      </c>
      <c r="AI263" t="s">
        <v>16</v>
      </c>
      <c r="AJ263" t="s">
        <v>16</v>
      </c>
      <c r="AK263" t="s">
        <v>16</v>
      </c>
      <c r="AL263">
        <v>70000</v>
      </c>
      <c r="AM263">
        <v>3</v>
      </c>
      <c r="AN263">
        <v>19.440000000000001</v>
      </c>
      <c r="AO263">
        <v>23.256</v>
      </c>
      <c r="AP263" t="s">
        <v>301</v>
      </c>
      <c r="AQ263" t="s">
        <v>1937</v>
      </c>
      <c r="AR263" t="s">
        <v>16</v>
      </c>
      <c r="AS263" t="s">
        <v>10276</v>
      </c>
      <c r="AT263" t="s">
        <v>9978</v>
      </c>
      <c r="AU263" t="s">
        <v>6824</v>
      </c>
      <c r="AV263" t="s">
        <v>10431</v>
      </c>
      <c r="AW263" t="s">
        <v>11556</v>
      </c>
      <c r="AX263" t="s">
        <v>6003</v>
      </c>
      <c r="AY263" t="s">
        <v>16</v>
      </c>
      <c r="AZ263" t="s">
        <v>828</v>
      </c>
      <c r="BA263" t="s">
        <v>1150</v>
      </c>
      <c r="BB263" t="s">
        <v>10472</v>
      </c>
      <c r="BC263" t="s">
        <v>4465</v>
      </c>
      <c r="BD263" t="s">
        <v>4501</v>
      </c>
      <c r="BE263" t="s">
        <v>4733</v>
      </c>
      <c r="BF263" t="s">
        <v>4497</v>
      </c>
      <c r="BG263" t="s">
        <v>9562</v>
      </c>
      <c r="BH263" t="s">
        <v>189</v>
      </c>
      <c r="BI263" t="s">
        <v>189</v>
      </c>
      <c r="BJ263"/>
      <c r="BK263" t="s">
        <v>6282</v>
      </c>
      <c r="BL263" s="7"/>
      <c r="BM263" s="7"/>
      <c r="BN263" t="s">
        <v>6246</v>
      </c>
      <c r="BO263" t="s">
        <v>189</v>
      </c>
      <c r="BP263" t="s">
        <v>6242</v>
      </c>
      <c r="BQ263" t="s">
        <v>189</v>
      </c>
      <c r="BR263" s="7">
        <v>45128</v>
      </c>
      <c r="BS263" t="s">
        <v>16</v>
      </c>
      <c r="BT263" t="s">
        <v>4324</v>
      </c>
      <c r="BU263" t="s">
        <v>189</v>
      </c>
      <c r="BV263" t="s">
        <v>189</v>
      </c>
      <c r="BW263" t="s">
        <v>189</v>
      </c>
      <c r="BX263" t="s">
        <v>16</v>
      </c>
      <c r="BY263" t="s">
        <v>189</v>
      </c>
      <c r="BZ263" t="s">
        <v>189</v>
      </c>
      <c r="CA263" t="s">
        <v>189</v>
      </c>
      <c r="CB263" t="s">
        <v>189</v>
      </c>
      <c r="CC263" t="s">
        <v>189</v>
      </c>
      <c r="CD263" t="s">
        <v>189</v>
      </c>
      <c r="CE263" t="s">
        <v>189</v>
      </c>
      <c r="CF263" t="s">
        <v>16</v>
      </c>
      <c r="CG263" t="s">
        <v>16</v>
      </c>
      <c r="CH263" t="s">
        <v>4858</v>
      </c>
      <c r="CI263">
        <v>1</v>
      </c>
      <c r="CJ263">
        <v>1</v>
      </c>
      <c r="CK263">
        <v>1</v>
      </c>
      <c r="CL263" t="s">
        <v>189</v>
      </c>
      <c r="CM263">
        <v>21009</v>
      </c>
      <c r="CN263" t="s">
        <v>16</v>
      </c>
      <c r="CO263" t="s">
        <v>825</v>
      </c>
      <c r="CP263" t="s">
        <v>16</v>
      </c>
      <c r="CQ263" t="s">
        <v>189</v>
      </c>
      <c r="CR263" t="s">
        <v>16</v>
      </c>
      <c r="CS263" s="7">
        <v>44683</v>
      </c>
      <c r="CT263" s="7">
        <v>42622</v>
      </c>
      <c r="CU263" t="s">
        <v>60</v>
      </c>
      <c r="CV263" t="s">
        <v>16</v>
      </c>
      <c r="CW263" t="s">
        <v>6307</v>
      </c>
      <c r="CX263" t="s">
        <v>189</v>
      </c>
      <c r="CY263" t="s">
        <v>6307</v>
      </c>
      <c r="CZ263" t="s">
        <v>6307</v>
      </c>
      <c r="DA263">
        <v>2021</v>
      </c>
      <c r="DB263" s="139">
        <v>44211</v>
      </c>
      <c r="DC263">
        <v>1</v>
      </c>
      <c r="DD263">
        <v>3</v>
      </c>
      <c r="DE263" s="139">
        <v>44207</v>
      </c>
      <c r="DF263" t="s">
        <v>12064</v>
      </c>
      <c r="DG263" t="s">
        <v>11904</v>
      </c>
      <c r="DH263" t="s">
        <v>6004</v>
      </c>
      <c r="DI263" t="s">
        <v>9874</v>
      </c>
      <c r="DJ263" t="s">
        <v>6730</v>
      </c>
      <c r="DK263" t="s">
        <v>241</v>
      </c>
      <c r="DL263" t="s">
        <v>16</v>
      </c>
      <c r="DM263" t="s">
        <v>3333</v>
      </c>
      <c r="DN263" t="s">
        <v>16</v>
      </c>
      <c r="DO263" t="s">
        <v>2051</v>
      </c>
      <c r="DP263" t="s">
        <v>16</v>
      </c>
      <c r="DQ263" t="s">
        <v>8868</v>
      </c>
      <c r="DR263" t="s">
        <v>10545</v>
      </c>
      <c r="DS263" t="s">
        <v>8869</v>
      </c>
      <c r="DT263" t="s">
        <v>12066</v>
      </c>
      <c r="EC263" s="66"/>
    </row>
    <row r="264" spans="1:133" x14ac:dyDescent="0.25">
      <c r="A264">
        <v>207</v>
      </c>
      <c r="B264" s="7">
        <v>44208</v>
      </c>
      <c r="C264" t="s">
        <v>189</v>
      </c>
      <c r="D264" t="s">
        <v>189</v>
      </c>
      <c r="E264" t="s">
        <v>4326</v>
      </c>
      <c r="F264" t="s">
        <v>181</v>
      </c>
      <c r="G264" t="s">
        <v>354</v>
      </c>
      <c r="H264" t="s">
        <v>1880</v>
      </c>
      <c r="I264">
        <v>1</v>
      </c>
      <c r="J264" t="s">
        <v>1157</v>
      </c>
      <c r="K264" t="s">
        <v>106</v>
      </c>
      <c r="L264" t="s">
        <v>100</v>
      </c>
      <c r="M264">
        <v>3</v>
      </c>
      <c r="N264" t="s">
        <v>13</v>
      </c>
      <c r="O264" t="s">
        <v>93</v>
      </c>
      <c r="P264" t="s">
        <v>1158</v>
      </c>
      <c r="Q264" t="s">
        <v>16</v>
      </c>
      <c r="R264" t="s">
        <v>16</v>
      </c>
      <c r="S264"/>
      <c r="T264" t="s">
        <v>32</v>
      </c>
      <c r="U264" t="s">
        <v>16</v>
      </c>
      <c r="V264" t="s">
        <v>6282</v>
      </c>
      <c r="W264" t="s">
        <v>189</v>
      </c>
      <c r="X264" t="s">
        <v>189</v>
      </c>
      <c r="Y264" t="s">
        <v>1925</v>
      </c>
      <c r="Z264" t="s">
        <v>16</v>
      </c>
      <c r="AA264" t="s">
        <v>16</v>
      </c>
      <c r="AB264" t="s">
        <v>16</v>
      </c>
      <c r="AC264" t="s">
        <v>6307</v>
      </c>
      <c r="AD264" t="s">
        <v>1159</v>
      </c>
      <c r="AE264" t="s">
        <v>106</v>
      </c>
      <c r="AF264" t="s">
        <v>1929</v>
      </c>
      <c r="AG264" t="s">
        <v>18</v>
      </c>
      <c r="AH264" t="s">
        <v>1160</v>
      </c>
      <c r="AI264" t="s">
        <v>16</v>
      </c>
      <c r="AJ264" t="s">
        <v>16</v>
      </c>
      <c r="AK264" t="s">
        <v>16</v>
      </c>
      <c r="AL264">
        <v>0</v>
      </c>
      <c r="AM264">
        <v>3</v>
      </c>
      <c r="AN264">
        <v>19.39</v>
      </c>
      <c r="AO264">
        <v>23.256</v>
      </c>
      <c r="AP264" t="s">
        <v>184</v>
      </c>
      <c r="AQ264" t="s">
        <v>6744</v>
      </c>
      <c r="AR264" t="s">
        <v>1494</v>
      </c>
      <c r="AS264" t="s">
        <v>32</v>
      </c>
      <c r="AT264" t="s">
        <v>4840</v>
      </c>
      <c r="AU264" t="s">
        <v>6824</v>
      </c>
      <c r="AV264" t="s">
        <v>10431</v>
      </c>
      <c r="AW264" t="s">
        <v>11556</v>
      </c>
      <c r="AX264" t="s">
        <v>6003</v>
      </c>
      <c r="AY264" t="s">
        <v>4723</v>
      </c>
      <c r="AZ264" t="s">
        <v>1161</v>
      </c>
      <c r="BA264" t="s">
        <v>1156</v>
      </c>
      <c r="BB264" t="s">
        <v>10472</v>
      </c>
      <c r="BC264" t="s">
        <v>4465</v>
      </c>
      <c r="BD264" t="s">
        <v>4501</v>
      </c>
      <c r="BE264" t="s">
        <v>4727</v>
      </c>
      <c r="BF264" t="s">
        <v>4496</v>
      </c>
      <c r="BG264" t="s">
        <v>9563</v>
      </c>
      <c r="BH264" t="s">
        <v>189</v>
      </c>
      <c r="BI264" t="s">
        <v>189</v>
      </c>
      <c r="BJ264">
        <v>99.715999999999994</v>
      </c>
      <c r="BK264" t="s">
        <v>6282</v>
      </c>
      <c r="BL264" s="7">
        <v>44215</v>
      </c>
      <c r="BM264" s="7">
        <v>44396</v>
      </c>
      <c r="BN264" t="s">
        <v>6242</v>
      </c>
      <c r="BO264" t="s">
        <v>189</v>
      </c>
      <c r="BP264" t="s">
        <v>16</v>
      </c>
      <c r="BQ264" t="s">
        <v>189</v>
      </c>
      <c r="BR264" s="7">
        <v>45310</v>
      </c>
      <c r="BS264" t="s">
        <v>2414</v>
      </c>
      <c r="BT264" t="s">
        <v>4326</v>
      </c>
      <c r="BU264" t="s">
        <v>189</v>
      </c>
      <c r="BV264" t="s">
        <v>189</v>
      </c>
      <c r="BW264" t="s">
        <v>189</v>
      </c>
      <c r="BX264" t="s">
        <v>16</v>
      </c>
      <c r="BY264" t="s">
        <v>189</v>
      </c>
      <c r="BZ264" t="s">
        <v>189</v>
      </c>
      <c r="CA264" t="s">
        <v>189</v>
      </c>
      <c r="CB264" t="s">
        <v>189</v>
      </c>
      <c r="CC264" t="s">
        <v>189</v>
      </c>
      <c r="CD264" t="s">
        <v>189</v>
      </c>
      <c r="CE264" t="s">
        <v>189</v>
      </c>
      <c r="CF264" t="s">
        <v>16</v>
      </c>
      <c r="CG264" t="s">
        <v>16</v>
      </c>
      <c r="CH264" t="s">
        <v>2026</v>
      </c>
      <c r="CI264">
        <v>1</v>
      </c>
      <c r="CJ264">
        <v>1</v>
      </c>
      <c r="CK264">
        <v>1</v>
      </c>
      <c r="CL264" t="s">
        <v>189</v>
      </c>
      <c r="CM264">
        <v>21007</v>
      </c>
      <c r="CN264" t="s">
        <v>16</v>
      </c>
      <c r="CO264" t="s">
        <v>1157</v>
      </c>
      <c r="CP264" t="s">
        <v>16</v>
      </c>
      <c r="CQ264" t="s">
        <v>189</v>
      </c>
      <c r="CR264" t="s">
        <v>9677</v>
      </c>
      <c r="CS264" s="7"/>
      <c r="CT264" s="7">
        <v>44208</v>
      </c>
      <c r="CU264" t="s">
        <v>17</v>
      </c>
      <c r="CV264" t="s">
        <v>17</v>
      </c>
      <c r="CW264" t="s">
        <v>6307</v>
      </c>
      <c r="CX264" t="s">
        <v>189</v>
      </c>
      <c r="CY264" t="s">
        <v>6307</v>
      </c>
      <c r="CZ264" t="s">
        <v>189</v>
      </c>
      <c r="DA264">
        <v>2021</v>
      </c>
      <c r="DB264" s="139">
        <v>44208</v>
      </c>
      <c r="DC264">
        <v>1</v>
      </c>
      <c r="DD264">
        <v>3</v>
      </c>
      <c r="DE264" s="139">
        <v>44207</v>
      </c>
      <c r="DF264" t="s">
        <v>12064</v>
      </c>
      <c r="DG264" t="s">
        <v>11904</v>
      </c>
      <c r="DH264" t="s">
        <v>6004</v>
      </c>
      <c r="DI264" t="s">
        <v>9874</v>
      </c>
      <c r="DJ264" t="s">
        <v>6730</v>
      </c>
      <c r="DK264" t="s">
        <v>252</v>
      </c>
      <c r="DL264" t="s">
        <v>9800</v>
      </c>
      <c r="DM264" t="s">
        <v>1159</v>
      </c>
      <c r="DN264" t="s">
        <v>16</v>
      </c>
      <c r="DO264" t="s">
        <v>2051</v>
      </c>
      <c r="DP264" t="s">
        <v>16</v>
      </c>
      <c r="DQ264" t="s">
        <v>8870</v>
      </c>
      <c r="DR264" t="s">
        <v>10546</v>
      </c>
      <c r="DS264" t="s">
        <v>8871</v>
      </c>
      <c r="DT264" t="s">
        <v>12067</v>
      </c>
      <c r="EC264" s="66"/>
    </row>
    <row r="265" spans="1:133" x14ac:dyDescent="0.25">
      <c r="A265">
        <v>206</v>
      </c>
      <c r="B265" s="7">
        <v>44207</v>
      </c>
      <c r="C265" t="s">
        <v>189</v>
      </c>
      <c r="D265" t="s">
        <v>189</v>
      </c>
      <c r="E265" t="s">
        <v>1163</v>
      </c>
      <c r="F265" t="s">
        <v>181</v>
      </c>
      <c r="G265" t="s">
        <v>354</v>
      </c>
      <c r="H265" t="s">
        <v>1880</v>
      </c>
      <c r="I265">
        <v>2</v>
      </c>
      <c r="J265" t="s">
        <v>5651</v>
      </c>
      <c r="K265" t="s">
        <v>106</v>
      </c>
      <c r="L265" t="s">
        <v>100</v>
      </c>
      <c r="M265">
        <v>5</v>
      </c>
      <c r="N265" t="s">
        <v>2048</v>
      </c>
      <c r="O265" t="s">
        <v>386</v>
      </c>
      <c r="P265" t="s">
        <v>1158</v>
      </c>
      <c r="Q265" t="s">
        <v>386</v>
      </c>
      <c r="R265" t="s">
        <v>16</v>
      </c>
      <c r="S265">
        <v>25</v>
      </c>
      <c r="T265" t="s">
        <v>15</v>
      </c>
      <c r="U265" t="s">
        <v>16</v>
      </c>
      <c r="V265" t="s">
        <v>6881</v>
      </c>
      <c r="W265" t="s">
        <v>189</v>
      </c>
      <c r="X265" t="s">
        <v>189</v>
      </c>
      <c r="Y265" t="s">
        <v>1925</v>
      </c>
      <c r="Z265" t="s">
        <v>16</v>
      </c>
      <c r="AA265" t="s">
        <v>16</v>
      </c>
      <c r="AB265" t="s">
        <v>16</v>
      </c>
      <c r="AC265" t="s">
        <v>6310</v>
      </c>
      <c r="AD265" t="s">
        <v>1164</v>
      </c>
      <c r="AE265" t="s">
        <v>106</v>
      </c>
      <c r="AF265" t="s">
        <v>1929</v>
      </c>
      <c r="AG265" t="s">
        <v>74</v>
      </c>
      <c r="AH265" t="s">
        <v>1165</v>
      </c>
      <c r="AI265" t="s">
        <v>16</v>
      </c>
      <c r="AJ265" t="s">
        <v>16</v>
      </c>
      <c r="AK265" t="s">
        <v>16</v>
      </c>
      <c r="AL265">
        <v>10000</v>
      </c>
      <c r="AM265">
        <v>5</v>
      </c>
      <c r="AN265">
        <v>32.4</v>
      </c>
      <c r="AO265">
        <v>38.76</v>
      </c>
      <c r="AP265" t="s">
        <v>184</v>
      </c>
      <c r="AQ265" t="s">
        <v>6744</v>
      </c>
      <c r="AR265" t="s">
        <v>202</v>
      </c>
      <c r="AS265" t="s">
        <v>15</v>
      </c>
      <c r="AT265" t="s">
        <v>4840</v>
      </c>
      <c r="AU265" t="s">
        <v>6826</v>
      </c>
      <c r="AV265" t="s">
        <v>10431</v>
      </c>
      <c r="AW265" t="s">
        <v>11556</v>
      </c>
      <c r="AX265" t="s">
        <v>6003</v>
      </c>
      <c r="AY265" t="s">
        <v>4723</v>
      </c>
      <c r="AZ265" t="s">
        <v>1166</v>
      </c>
      <c r="BA265" t="s">
        <v>1162</v>
      </c>
      <c r="BB265" t="s">
        <v>10472</v>
      </c>
      <c r="BC265" t="s">
        <v>4465</v>
      </c>
      <c r="BD265" t="s">
        <v>4517</v>
      </c>
      <c r="BE265" t="s">
        <v>4750</v>
      </c>
      <c r="BF265" t="s">
        <v>4496</v>
      </c>
      <c r="BG265" t="s">
        <v>9564</v>
      </c>
      <c r="BH265" t="s">
        <v>189</v>
      </c>
      <c r="BI265" t="s">
        <v>189</v>
      </c>
      <c r="BJ265">
        <v>100</v>
      </c>
      <c r="BK265" t="s">
        <v>1048</v>
      </c>
      <c r="BL265" s="7">
        <v>44215</v>
      </c>
      <c r="BM265" s="7">
        <v>44396</v>
      </c>
      <c r="BN265" t="s">
        <v>6241</v>
      </c>
      <c r="BO265" t="s">
        <v>189</v>
      </c>
      <c r="BP265" t="s">
        <v>16</v>
      </c>
      <c r="BQ265" t="s">
        <v>189</v>
      </c>
      <c r="BR265" s="7">
        <v>45279</v>
      </c>
      <c r="BS265" t="s">
        <v>2414</v>
      </c>
      <c r="BT265" t="s">
        <v>4402</v>
      </c>
      <c r="BU265" t="s">
        <v>3670</v>
      </c>
      <c r="BV265" t="s">
        <v>189</v>
      </c>
      <c r="BW265" t="s">
        <v>189</v>
      </c>
      <c r="BX265" t="s">
        <v>16</v>
      </c>
      <c r="BY265" t="s">
        <v>189</v>
      </c>
      <c r="BZ265" t="s">
        <v>189</v>
      </c>
      <c r="CA265" t="s">
        <v>189</v>
      </c>
      <c r="CB265" t="s">
        <v>189</v>
      </c>
      <c r="CC265" t="s">
        <v>189</v>
      </c>
      <c r="CD265" t="s">
        <v>189</v>
      </c>
      <c r="CE265" t="s">
        <v>189</v>
      </c>
      <c r="CF265" t="s">
        <v>16</v>
      </c>
      <c r="CG265" t="s">
        <v>16</v>
      </c>
      <c r="CH265" t="s">
        <v>3498</v>
      </c>
      <c r="CI265">
        <v>1</v>
      </c>
      <c r="CJ265">
        <v>1</v>
      </c>
      <c r="CK265">
        <v>1</v>
      </c>
      <c r="CL265" t="s">
        <v>189</v>
      </c>
      <c r="CM265">
        <v>21006</v>
      </c>
      <c r="CN265" t="s">
        <v>16</v>
      </c>
      <c r="CO265" t="s">
        <v>5651</v>
      </c>
      <c r="CP265" t="s">
        <v>16</v>
      </c>
      <c r="CQ265" t="s">
        <v>189</v>
      </c>
      <c r="CR265" t="s">
        <v>185</v>
      </c>
      <c r="CS265" s="7"/>
      <c r="CT265" s="7">
        <v>42705</v>
      </c>
      <c r="CU265" t="s">
        <v>17</v>
      </c>
      <c r="CV265" t="s">
        <v>17</v>
      </c>
      <c r="CW265" t="s">
        <v>6307</v>
      </c>
      <c r="CX265" t="s">
        <v>189</v>
      </c>
      <c r="CY265" t="s">
        <v>6307</v>
      </c>
      <c r="CZ265" t="s">
        <v>189</v>
      </c>
      <c r="DA265">
        <v>2021</v>
      </c>
      <c r="DB265" s="139">
        <v>44207</v>
      </c>
      <c r="DC265">
        <v>1</v>
      </c>
      <c r="DD265">
        <v>3</v>
      </c>
      <c r="DE265" s="139">
        <v>44207</v>
      </c>
      <c r="DF265" t="s">
        <v>12064</v>
      </c>
      <c r="DG265" t="s">
        <v>11904</v>
      </c>
      <c r="DH265" t="s">
        <v>6004</v>
      </c>
      <c r="DI265" t="s">
        <v>9874</v>
      </c>
      <c r="DJ265" t="s">
        <v>6730</v>
      </c>
      <c r="DK265" t="s">
        <v>252</v>
      </c>
      <c r="DL265" t="s">
        <v>9800</v>
      </c>
      <c r="DM265" t="s">
        <v>16</v>
      </c>
      <c r="DN265" t="s">
        <v>16</v>
      </c>
      <c r="DO265" t="s">
        <v>2051</v>
      </c>
      <c r="DP265" t="s">
        <v>16</v>
      </c>
      <c r="DQ265" t="s">
        <v>8872</v>
      </c>
      <c r="DR265" t="s">
        <v>10547</v>
      </c>
      <c r="DS265" t="s">
        <v>8873</v>
      </c>
      <c r="DT265" t="s">
        <v>12068</v>
      </c>
      <c r="EC265" s="66"/>
    </row>
    <row r="266" spans="1:133" x14ac:dyDescent="0.25">
      <c r="A266">
        <v>205</v>
      </c>
      <c r="B266" s="7">
        <v>44203</v>
      </c>
      <c r="C266" t="s">
        <v>189</v>
      </c>
      <c r="D266" t="s">
        <v>189</v>
      </c>
      <c r="E266" t="s">
        <v>4327</v>
      </c>
      <c r="F266" t="s">
        <v>181</v>
      </c>
      <c r="G266" t="s">
        <v>354</v>
      </c>
      <c r="H266" t="s">
        <v>1881</v>
      </c>
      <c r="I266">
        <v>3</v>
      </c>
      <c r="J266" t="s">
        <v>1168</v>
      </c>
      <c r="K266" t="s">
        <v>2032</v>
      </c>
      <c r="L266" t="s">
        <v>100</v>
      </c>
      <c r="M266">
        <v>3</v>
      </c>
      <c r="N266" t="s">
        <v>121</v>
      </c>
      <c r="O266" t="s">
        <v>1169</v>
      </c>
      <c r="P266" t="s">
        <v>1170</v>
      </c>
      <c r="Q266" t="s">
        <v>1169</v>
      </c>
      <c r="R266" t="s">
        <v>16</v>
      </c>
      <c r="S266">
        <v>20</v>
      </c>
      <c r="T266" t="s">
        <v>32</v>
      </c>
      <c r="U266" t="s">
        <v>16</v>
      </c>
      <c r="V266" t="s">
        <v>6283</v>
      </c>
      <c r="W266" t="s">
        <v>189</v>
      </c>
      <c r="X266" t="s">
        <v>189</v>
      </c>
      <c r="Y266" t="s">
        <v>1925</v>
      </c>
      <c r="Z266" t="s">
        <v>16</v>
      </c>
      <c r="AA266" t="s">
        <v>16</v>
      </c>
      <c r="AB266" t="s">
        <v>16</v>
      </c>
      <c r="AC266" t="s">
        <v>6310</v>
      </c>
      <c r="AD266" t="s">
        <v>1171</v>
      </c>
      <c r="AE266" t="s">
        <v>11</v>
      </c>
      <c r="AF266" t="s">
        <v>1926</v>
      </c>
      <c r="AG266" t="s">
        <v>105</v>
      </c>
      <c r="AH266" t="s">
        <v>1172</v>
      </c>
      <c r="AI266" t="s">
        <v>16</v>
      </c>
      <c r="AJ266" t="s">
        <v>16</v>
      </c>
      <c r="AK266" t="s">
        <v>16</v>
      </c>
      <c r="AL266">
        <v>125000</v>
      </c>
      <c r="AM266">
        <v>3</v>
      </c>
      <c r="AN266">
        <v>19.43</v>
      </c>
      <c r="AO266">
        <v>23.256</v>
      </c>
      <c r="AP266" t="s">
        <v>301</v>
      </c>
      <c r="AQ266" t="s">
        <v>1937</v>
      </c>
      <c r="AR266" t="s">
        <v>16</v>
      </c>
      <c r="AS266" t="s">
        <v>32</v>
      </c>
      <c r="AT266" t="s">
        <v>9978</v>
      </c>
      <c r="AU266" t="s">
        <v>6824</v>
      </c>
      <c r="AV266" t="s">
        <v>10431</v>
      </c>
      <c r="AW266" t="s">
        <v>11556</v>
      </c>
      <c r="AX266" t="s">
        <v>6003</v>
      </c>
      <c r="AY266" t="s">
        <v>16</v>
      </c>
      <c r="AZ266" t="s">
        <v>1173</v>
      </c>
      <c r="BA266" t="s">
        <v>1167</v>
      </c>
      <c r="BB266" t="s">
        <v>10472</v>
      </c>
      <c r="BC266" t="s">
        <v>4465</v>
      </c>
      <c r="BD266" t="s">
        <v>4501</v>
      </c>
      <c r="BE266" t="s">
        <v>5517</v>
      </c>
      <c r="BF266" t="s">
        <v>4496</v>
      </c>
      <c r="BG266" t="s">
        <v>9565</v>
      </c>
      <c r="BH266" t="s">
        <v>189</v>
      </c>
      <c r="BI266" t="s">
        <v>189</v>
      </c>
      <c r="BJ266">
        <v>100</v>
      </c>
      <c r="BK266" t="s">
        <v>6283</v>
      </c>
      <c r="BL266" s="7">
        <v>44215</v>
      </c>
      <c r="BM266" s="7">
        <v>44395</v>
      </c>
      <c r="BN266" t="s">
        <v>6240</v>
      </c>
      <c r="BO266" t="s">
        <v>189</v>
      </c>
      <c r="BP266" t="s">
        <v>16</v>
      </c>
      <c r="BQ266" t="s">
        <v>189</v>
      </c>
      <c r="BR266" s="7">
        <v>44579</v>
      </c>
      <c r="BS266" t="s">
        <v>2414</v>
      </c>
      <c r="BT266" t="s">
        <v>4327</v>
      </c>
      <c r="BU266" t="s">
        <v>189</v>
      </c>
      <c r="BV266" t="s">
        <v>189</v>
      </c>
      <c r="BW266" t="s">
        <v>5517</v>
      </c>
      <c r="BX266" t="s">
        <v>16</v>
      </c>
      <c r="BY266" t="s">
        <v>189</v>
      </c>
      <c r="BZ266" t="s">
        <v>189</v>
      </c>
      <c r="CA266" t="s">
        <v>189</v>
      </c>
      <c r="CB266" t="s">
        <v>189</v>
      </c>
      <c r="CC266" t="s">
        <v>189</v>
      </c>
      <c r="CD266" t="s">
        <v>189</v>
      </c>
      <c r="CE266" t="s">
        <v>189</v>
      </c>
      <c r="CF266" t="s">
        <v>16</v>
      </c>
      <c r="CG266" t="s">
        <v>16</v>
      </c>
      <c r="CH266" t="s">
        <v>104</v>
      </c>
      <c r="CI266">
        <v>1</v>
      </c>
      <c r="CJ266">
        <v>1</v>
      </c>
      <c r="CK266">
        <v>1</v>
      </c>
      <c r="CL266" t="s">
        <v>189</v>
      </c>
      <c r="CM266">
        <v>21005</v>
      </c>
      <c r="CN266" t="s">
        <v>16</v>
      </c>
      <c r="CO266" t="s">
        <v>1168</v>
      </c>
      <c r="CP266" t="s">
        <v>16</v>
      </c>
      <c r="CQ266" t="s">
        <v>189</v>
      </c>
      <c r="CR266" t="s">
        <v>16</v>
      </c>
      <c r="CS266" s="7"/>
      <c r="CT266" s="7">
        <v>43570</v>
      </c>
      <c r="CU266" t="s">
        <v>60</v>
      </c>
      <c r="CV266" t="s">
        <v>6745</v>
      </c>
      <c r="CW266" t="s">
        <v>6307</v>
      </c>
      <c r="CX266" t="s">
        <v>189</v>
      </c>
      <c r="CY266" t="s">
        <v>6307</v>
      </c>
      <c r="CZ266" t="s">
        <v>189</v>
      </c>
      <c r="DA266">
        <v>2021</v>
      </c>
      <c r="DB266" s="139">
        <v>44203</v>
      </c>
      <c r="DC266">
        <v>1</v>
      </c>
      <c r="DD266">
        <v>2</v>
      </c>
      <c r="DE266" s="139">
        <v>44200</v>
      </c>
      <c r="DF266" t="s">
        <v>11909</v>
      </c>
      <c r="DG266" t="s">
        <v>11904</v>
      </c>
      <c r="DH266" t="s">
        <v>6005</v>
      </c>
      <c r="DI266" t="s">
        <v>9882</v>
      </c>
      <c r="DJ266" t="s">
        <v>6730</v>
      </c>
      <c r="DK266" t="s">
        <v>188</v>
      </c>
      <c r="DL266" t="s">
        <v>16</v>
      </c>
      <c r="DM266" t="s">
        <v>1171</v>
      </c>
      <c r="DN266" t="s">
        <v>16</v>
      </c>
      <c r="DO266" t="s">
        <v>2051</v>
      </c>
      <c r="DP266" t="s">
        <v>16</v>
      </c>
      <c r="DQ266" t="s">
        <v>8874</v>
      </c>
      <c r="DR266" t="s">
        <v>10473</v>
      </c>
      <c r="DS266" t="s">
        <v>8875</v>
      </c>
      <c r="DT266" t="s">
        <v>12069</v>
      </c>
      <c r="EC266" s="66"/>
    </row>
    <row r="267" spans="1:133" x14ac:dyDescent="0.25">
      <c r="A267">
        <v>204</v>
      </c>
      <c r="B267" s="7">
        <v>44202</v>
      </c>
      <c r="C267" t="s">
        <v>189</v>
      </c>
      <c r="D267" t="s">
        <v>189</v>
      </c>
      <c r="E267" t="s">
        <v>2092</v>
      </c>
      <c r="F267" t="s">
        <v>181</v>
      </c>
      <c r="G267" t="s">
        <v>354</v>
      </c>
      <c r="H267" t="s">
        <v>1881</v>
      </c>
      <c r="I267">
        <v>1</v>
      </c>
      <c r="J267" t="s">
        <v>5489</v>
      </c>
      <c r="K267" t="s">
        <v>4403</v>
      </c>
      <c r="L267" t="s">
        <v>100</v>
      </c>
      <c r="M267">
        <v>1.5</v>
      </c>
      <c r="N267" t="s">
        <v>137</v>
      </c>
      <c r="O267" t="s">
        <v>1174</v>
      </c>
      <c r="P267" t="s">
        <v>16</v>
      </c>
      <c r="Q267" t="s">
        <v>16</v>
      </c>
      <c r="R267" t="s">
        <v>283</v>
      </c>
      <c r="S267"/>
      <c r="T267" t="s">
        <v>532</v>
      </c>
      <c r="U267" t="s">
        <v>16</v>
      </c>
      <c r="V267" t="s">
        <v>6282</v>
      </c>
      <c r="W267" t="s">
        <v>189</v>
      </c>
      <c r="X267" t="s">
        <v>5516</v>
      </c>
      <c r="Y267" t="s">
        <v>1925</v>
      </c>
      <c r="Z267" t="s">
        <v>16</v>
      </c>
      <c r="AA267" t="s">
        <v>16</v>
      </c>
      <c r="AB267" t="s">
        <v>16</v>
      </c>
      <c r="AC267" t="s">
        <v>6310</v>
      </c>
      <c r="AD267" t="s">
        <v>2095</v>
      </c>
      <c r="AE267" t="s">
        <v>354</v>
      </c>
      <c r="AF267" t="s">
        <v>354</v>
      </c>
      <c r="AG267" t="s">
        <v>27</v>
      </c>
      <c r="AH267" t="s">
        <v>343</v>
      </c>
      <c r="AI267" t="s">
        <v>16</v>
      </c>
      <c r="AJ267" t="s">
        <v>16</v>
      </c>
      <c r="AK267" t="s">
        <v>16</v>
      </c>
      <c r="AL267">
        <v>20000</v>
      </c>
      <c r="AM267">
        <v>1.5</v>
      </c>
      <c r="AN267">
        <v>9.7149999999999999</v>
      </c>
      <c r="AO267">
        <v>11.628</v>
      </c>
      <c r="AP267" t="s">
        <v>301</v>
      </c>
      <c r="AQ267" t="s">
        <v>1937</v>
      </c>
      <c r="AR267" t="s">
        <v>16</v>
      </c>
      <c r="AS267" t="s">
        <v>10276</v>
      </c>
      <c r="AT267" t="s">
        <v>9978</v>
      </c>
      <c r="AU267" t="s">
        <v>9873</v>
      </c>
      <c r="AV267" t="s">
        <v>10431</v>
      </c>
      <c r="AW267" t="s">
        <v>11556</v>
      </c>
      <c r="AX267" t="s">
        <v>6003</v>
      </c>
      <c r="AY267" t="s">
        <v>16</v>
      </c>
      <c r="AZ267" t="s">
        <v>2094</v>
      </c>
      <c r="BA267" t="s">
        <v>2093</v>
      </c>
      <c r="BB267" t="s">
        <v>10472</v>
      </c>
      <c r="BC267" t="s">
        <v>4465</v>
      </c>
      <c r="BD267" t="s">
        <v>5544</v>
      </c>
      <c r="BE267" t="s">
        <v>4726</v>
      </c>
      <c r="BF267" t="s">
        <v>4496</v>
      </c>
      <c r="BG267" t="s">
        <v>9566</v>
      </c>
      <c r="BH267" t="s">
        <v>189</v>
      </c>
      <c r="BI267" t="s">
        <v>189</v>
      </c>
      <c r="BJ267"/>
      <c r="BK267" t="s">
        <v>6282</v>
      </c>
      <c r="BL267" s="7"/>
      <c r="BM267" s="7"/>
      <c r="BN267" t="s">
        <v>6246</v>
      </c>
      <c r="BO267" t="s">
        <v>189</v>
      </c>
      <c r="BP267" t="s">
        <v>6242</v>
      </c>
      <c r="BQ267" t="s">
        <v>189</v>
      </c>
      <c r="BR267" s="7">
        <v>44898</v>
      </c>
      <c r="BS267" t="s">
        <v>16</v>
      </c>
      <c r="BT267" t="s">
        <v>2602</v>
      </c>
      <c r="BU267" t="s">
        <v>2428</v>
      </c>
      <c r="BV267" t="s">
        <v>189</v>
      </c>
      <c r="BW267" t="s">
        <v>189</v>
      </c>
      <c r="BX267" t="s">
        <v>16</v>
      </c>
      <c r="BY267" t="s">
        <v>189</v>
      </c>
      <c r="BZ267" t="s">
        <v>189</v>
      </c>
      <c r="CA267" t="s">
        <v>189</v>
      </c>
      <c r="CB267" t="s">
        <v>189</v>
      </c>
      <c r="CC267" t="s">
        <v>189</v>
      </c>
      <c r="CD267" t="s">
        <v>189</v>
      </c>
      <c r="CE267" t="s">
        <v>189</v>
      </c>
      <c r="CF267" t="s">
        <v>16</v>
      </c>
      <c r="CG267" t="s">
        <v>16</v>
      </c>
      <c r="CH267" t="s">
        <v>138</v>
      </c>
      <c r="CI267">
        <v>1</v>
      </c>
      <c r="CJ267">
        <v>1</v>
      </c>
      <c r="CK267">
        <v>1</v>
      </c>
      <c r="CL267" t="s">
        <v>189</v>
      </c>
      <c r="CM267">
        <v>21004</v>
      </c>
      <c r="CN267" t="s">
        <v>16</v>
      </c>
      <c r="CO267" t="s">
        <v>4330</v>
      </c>
      <c r="CP267" t="s">
        <v>16</v>
      </c>
      <c r="CQ267" t="s">
        <v>189</v>
      </c>
      <c r="CR267" t="s">
        <v>16</v>
      </c>
      <c r="CS267" s="7">
        <v>44898</v>
      </c>
      <c r="CT267" s="7">
        <v>43676</v>
      </c>
      <c r="CU267" t="s">
        <v>60</v>
      </c>
      <c r="CV267" t="s">
        <v>16</v>
      </c>
      <c r="CW267" t="s">
        <v>6307</v>
      </c>
      <c r="CX267" t="s">
        <v>189</v>
      </c>
      <c r="CY267" t="s">
        <v>6307</v>
      </c>
      <c r="CZ267" t="s">
        <v>6307</v>
      </c>
      <c r="DA267">
        <v>2021</v>
      </c>
      <c r="DB267" s="139">
        <v>44202</v>
      </c>
      <c r="DC267">
        <v>1</v>
      </c>
      <c r="DD267">
        <v>2</v>
      </c>
      <c r="DE267" s="139">
        <v>44200</v>
      </c>
      <c r="DF267" t="s">
        <v>11909</v>
      </c>
      <c r="DG267" t="s">
        <v>11904</v>
      </c>
      <c r="DH267" t="s">
        <v>6005</v>
      </c>
      <c r="DI267" t="s">
        <v>9874</v>
      </c>
      <c r="DJ267" t="s">
        <v>6730</v>
      </c>
      <c r="DK267" t="s">
        <v>16</v>
      </c>
      <c r="DL267" t="s">
        <v>16</v>
      </c>
      <c r="DM267" t="s">
        <v>3333</v>
      </c>
      <c r="DN267" t="s">
        <v>16</v>
      </c>
      <c r="DO267" t="s">
        <v>2051</v>
      </c>
      <c r="DP267" t="s">
        <v>16</v>
      </c>
      <c r="DQ267" t="s">
        <v>8876</v>
      </c>
      <c r="DR267" t="s">
        <v>10548</v>
      </c>
      <c r="DS267" t="s">
        <v>5576</v>
      </c>
      <c r="DT267" t="s">
        <v>12070</v>
      </c>
      <c r="EC267" s="66"/>
    </row>
    <row r="268" spans="1:133" x14ac:dyDescent="0.25">
      <c r="A268">
        <v>203</v>
      </c>
      <c r="B268" s="7">
        <v>44202</v>
      </c>
      <c r="C268" t="s">
        <v>189</v>
      </c>
      <c r="D268" t="s">
        <v>189</v>
      </c>
      <c r="E268" t="s">
        <v>579</v>
      </c>
      <c r="F268" t="s">
        <v>199</v>
      </c>
      <c r="G268" t="s">
        <v>354</v>
      </c>
      <c r="H268" t="s">
        <v>1881</v>
      </c>
      <c r="I268">
        <v>2</v>
      </c>
      <c r="J268" t="s">
        <v>832</v>
      </c>
      <c r="K268" t="s">
        <v>11</v>
      </c>
      <c r="L268" t="s">
        <v>100</v>
      </c>
      <c r="M268">
        <v>4</v>
      </c>
      <c r="N268" t="s">
        <v>121</v>
      </c>
      <c r="O268" t="s">
        <v>43</v>
      </c>
      <c r="P268" t="s">
        <v>122</v>
      </c>
      <c r="Q268" t="s">
        <v>16</v>
      </c>
      <c r="R268" t="s">
        <v>283</v>
      </c>
      <c r="S268">
        <v>20</v>
      </c>
      <c r="T268" t="s">
        <v>32</v>
      </c>
      <c r="U268" t="s">
        <v>16</v>
      </c>
      <c r="V268" t="s">
        <v>6283</v>
      </c>
      <c r="W268" t="s">
        <v>189</v>
      </c>
      <c r="X268" t="s">
        <v>189</v>
      </c>
      <c r="Y268" t="s">
        <v>1925</v>
      </c>
      <c r="Z268" t="s">
        <v>16</v>
      </c>
      <c r="AA268" t="s">
        <v>16</v>
      </c>
      <c r="AB268" t="s">
        <v>16</v>
      </c>
      <c r="AC268" t="s">
        <v>6310</v>
      </c>
      <c r="AD268" t="s">
        <v>833</v>
      </c>
      <c r="AE268" t="s">
        <v>354</v>
      </c>
      <c r="AF268" t="s">
        <v>354</v>
      </c>
      <c r="AG268" t="s">
        <v>67</v>
      </c>
      <c r="AH268" t="s">
        <v>186</v>
      </c>
      <c r="AI268" t="s">
        <v>16</v>
      </c>
      <c r="AJ268" t="s">
        <v>16</v>
      </c>
      <c r="AK268" t="s">
        <v>16</v>
      </c>
      <c r="AL268">
        <v>200000</v>
      </c>
      <c r="AM268">
        <v>4</v>
      </c>
      <c r="AN268">
        <v>25.91</v>
      </c>
      <c r="AO268">
        <v>31.007999999999999</v>
      </c>
      <c r="AP268" t="s">
        <v>301</v>
      </c>
      <c r="AQ268" t="s">
        <v>1937</v>
      </c>
      <c r="AR268" t="s">
        <v>16</v>
      </c>
      <c r="AS268" t="s">
        <v>32</v>
      </c>
      <c r="AT268" t="s">
        <v>9802</v>
      </c>
      <c r="AU268" t="s">
        <v>6826</v>
      </c>
      <c r="AV268" t="s">
        <v>10431</v>
      </c>
      <c r="AW268" t="s">
        <v>11556</v>
      </c>
      <c r="AX268" t="s">
        <v>6003</v>
      </c>
      <c r="AY268" t="s">
        <v>16</v>
      </c>
      <c r="AZ268" t="s">
        <v>1130</v>
      </c>
      <c r="BA268" t="s">
        <v>1129</v>
      </c>
      <c r="BB268" t="s">
        <v>10472</v>
      </c>
      <c r="BC268" t="s">
        <v>4465</v>
      </c>
      <c r="BD268" t="s">
        <v>4502</v>
      </c>
      <c r="BE268" t="s">
        <v>5517</v>
      </c>
      <c r="BF268" t="s">
        <v>4497</v>
      </c>
      <c r="BG268" t="s">
        <v>9567</v>
      </c>
      <c r="BH268" t="s">
        <v>189</v>
      </c>
      <c r="BI268" t="s">
        <v>189</v>
      </c>
      <c r="BJ268">
        <v>100</v>
      </c>
      <c r="BK268" t="s">
        <v>6283</v>
      </c>
      <c r="BL268" s="7">
        <v>44209</v>
      </c>
      <c r="BM268" s="7">
        <v>44390</v>
      </c>
      <c r="BN268" t="s">
        <v>6240</v>
      </c>
      <c r="BO268" t="s">
        <v>189</v>
      </c>
      <c r="BP268" t="s">
        <v>16</v>
      </c>
      <c r="BQ268" t="s">
        <v>189</v>
      </c>
      <c r="BR268" s="7">
        <v>44573</v>
      </c>
      <c r="BS268" t="s">
        <v>2414</v>
      </c>
      <c r="BT268" t="s">
        <v>579</v>
      </c>
      <c r="BU268" t="s">
        <v>189</v>
      </c>
      <c r="BV268" t="s">
        <v>189</v>
      </c>
      <c r="BW268" t="s">
        <v>5517</v>
      </c>
      <c r="BX268" t="s">
        <v>16</v>
      </c>
      <c r="BY268" t="s">
        <v>189</v>
      </c>
      <c r="BZ268" t="s">
        <v>8877</v>
      </c>
      <c r="CA268" t="s">
        <v>189</v>
      </c>
      <c r="CB268" t="s">
        <v>189</v>
      </c>
      <c r="CC268" t="s">
        <v>189</v>
      </c>
      <c r="CD268" t="s">
        <v>189</v>
      </c>
      <c r="CE268" t="s">
        <v>189</v>
      </c>
      <c r="CF268" t="s">
        <v>16</v>
      </c>
      <c r="CG268" t="s">
        <v>16</v>
      </c>
      <c r="CH268" t="s">
        <v>13</v>
      </c>
      <c r="CI268">
        <v>1</v>
      </c>
      <c r="CJ268">
        <v>1</v>
      </c>
      <c r="CK268">
        <v>1</v>
      </c>
      <c r="CL268" t="s">
        <v>189</v>
      </c>
      <c r="CM268">
        <v>21003</v>
      </c>
      <c r="CN268" t="s">
        <v>16</v>
      </c>
      <c r="CO268" t="s">
        <v>832</v>
      </c>
      <c r="CP268" t="s">
        <v>16</v>
      </c>
      <c r="CQ268" t="s">
        <v>189</v>
      </c>
      <c r="CR268" t="s">
        <v>16</v>
      </c>
      <c r="CS268" s="7"/>
      <c r="CT268" s="7">
        <v>38658</v>
      </c>
      <c r="CU268" t="s">
        <v>60</v>
      </c>
      <c r="CV268" t="s">
        <v>6745</v>
      </c>
      <c r="CW268" t="s">
        <v>6307</v>
      </c>
      <c r="CX268" t="s">
        <v>189</v>
      </c>
      <c r="CY268" t="s">
        <v>6307</v>
      </c>
      <c r="CZ268" t="s">
        <v>189</v>
      </c>
      <c r="DA268">
        <v>2021</v>
      </c>
      <c r="DB268" s="139">
        <v>44202</v>
      </c>
      <c r="DC268">
        <v>1</v>
      </c>
      <c r="DD268">
        <v>2</v>
      </c>
      <c r="DE268" s="139">
        <v>44200</v>
      </c>
      <c r="DF268" t="s">
        <v>11909</v>
      </c>
      <c r="DG268" t="s">
        <v>11904</v>
      </c>
      <c r="DH268" t="s">
        <v>6005</v>
      </c>
      <c r="DI268" t="s">
        <v>9882</v>
      </c>
      <c r="DJ268" t="s">
        <v>6730</v>
      </c>
      <c r="DK268" t="s">
        <v>16</v>
      </c>
      <c r="DL268" t="s">
        <v>16</v>
      </c>
      <c r="DM268" t="s">
        <v>4966</v>
      </c>
      <c r="DN268" t="s">
        <v>16</v>
      </c>
      <c r="DO268" t="s">
        <v>2051</v>
      </c>
      <c r="DP268" t="s">
        <v>16</v>
      </c>
      <c r="DQ268" t="s">
        <v>8878</v>
      </c>
      <c r="DR268" t="s">
        <v>10548</v>
      </c>
      <c r="DS268" t="s">
        <v>8879</v>
      </c>
      <c r="DT268" t="s">
        <v>12071</v>
      </c>
      <c r="EC268" s="66"/>
    </row>
    <row r="269" spans="1:133" x14ac:dyDescent="0.25">
      <c r="A269">
        <v>202</v>
      </c>
      <c r="B269" s="7">
        <v>44201</v>
      </c>
      <c r="C269" t="s">
        <v>189</v>
      </c>
      <c r="D269" t="s">
        <v>189</v>
      </c>
      <c r="E269" t="s">
        <v>4294</v>
      </c>
      <c r="F269" t="s">
        <v>181</v>
      </c>
      <c r="G269" t="s">
        <v>354</v>
      </c>
      <c r="H269" t="s">
        <v>1881</v>
      </c>
      <c r="I269">
        <v>3</v>
      </c>
      <c r="J269" t="s">
        <v>963</v>
      </c>
      <c r="K269" t="s">
        <v>11</v>
      </c>
      <c r="L269" t="s">
        <v>100</v>
      </c>
      <c r="M269">
        <v>2</v>
      </c>
      <c r="N269" t="s">
        <v>121</v>
      </c>
      <c r="O269" t="s">
        <v>1042</v>
      </c>
      <c r="P269" t="s">
        <v>2110</v>
      </c>
      <c r="Q269" t="s">
        <v>16</v>
      </c>
      <c r="R269" t="s">
        <v>283</v>
      </c>
      <c r="S269">
        <v>45</v>
      </c>
      <c r="T269" t="s">
        <v>32</v>
      </c>
      <c r="U269" t="s">
        <v>16</v>
      </c>
      <c r="V269" t="s">
        <v>6283</v>
      </c>
      <c r="W269" t="s">
        <v>189</v>
      </c>
      <c r="X269" t="s">
        <v>189</v>
      </c>
      <c r="Y269" t="s">
        <v>1925</v>
      </c>
      <c r="Z269" t="s">
        <v>16</v>
      </c>
      <c r="AA269" t="s">
        <v>16</v>
      </c>
      <c r="AB269" t="s">
        <v>16</v>
      </c>
      <c r="AC269" t="s">
        <v>6310</v>
      </c>
      <c r="AD269" t="s">
        <v>966</v>
      </c>
      <c r="AE269" t="s">
        <v>354</v>
      </c>
      <c r="AF269" t="s">
        <v>354</v>
      </c>
      <c r="AG269" t="s">
        <v>74</v>
      </c>
      <c r="AH269" t="s">
        <v>453</v>
      </c>
      <c r="AI269" t="s">
        <v>16</v>
      </c>
      <c r="AJ269" t="s">
        <v>16</v>
      </c>
      <c r="AK269" t="s">
        <v>16</v>
      </c>
      <c r="AL269">
        <v>30000</v>
      </c>
      <c r="AM269">
        <v>2</v>
      </c>
      <c r="AN269">
        <v>12.95</v>
      </c>
      <c r="AO269">
        <v>15.504</v>
      </c>
      <c r="AP269" t="s">
        <v>301</v>
      </c>
      <c r="AQ269" t="s">
        <v>1937</v>
      </c>
      <c r="AR269" t="s">
        <v>16</v>
      </c>
      <c r="AS269" t="s">
        <v>32</v>
      </c>
      <c r="AT269" t="s">
        <v>9802</v>
      </c>
      <c r="AU269" t="s">
        <v>9873</v>
      </c>
      <c r="AV269" t="s">
        <v>10431</v>
      </c>
      <c r="AW269" t="s">
        <v>11556</v>
      </c>
      <c r="AX269" t="s">
        <v>6003</v>
      </c>
      <c r="AY269" t="s">
        <v>16</v>
      </c>
      <c r="AZ269" t="s">
        <v>967</v>
      </c>
      <c r="BA269" t="s">
        <v>2096</v>
      </c>
      <c r="BB269" t="s">
        <v>10472</v>
      </c>
      <c r="BC269" t="s">
        <v>4465</v>
      </c>
      <c r="BD269" t="s">
        <v>4504</v>
      </c>
      <c r="BE269" t="s">
        <v>4728</v>
      </c>
      <c r="BF269" t="s">
        <v>4496</v>
      </c>
      <c r="BG269" t="s">
        <v>9568</v>
      </c>
      <c r="BH269" t="s">
        <v>189</v>
      </c>
      <c r="BI269" t="s">
        <v>189</v>
      </c>
      <c r="BJ269"/>
      <c r="BK269" t="s">
        <v>6283</v>
      </c>
      <c r="BL269" s="7"/>
      <c r="BM269" s="7"/>
      <c r="BN269" t="s">
        <v>6242</v>
      </c>
      <c r="BO269" t="s">
        <v>189</v>
      </c>
      <c r="BP269" t="s">
        <v>16</v>
      </c>
      <c r="BQ269" t="s">
        <v>189</v>
      </c>
      <c r="BR269" s="7">
        <v>44572</v>
      </c>
      <c r="BS269" t="s">
        <v>16</v>
      </c>
      <c r="BT269" t="s">
        <v>4294</v>
      </c>
      <c r="BU269" t="s">
        <v>189</v>
      </c>
      <c r="BV269" t="s">
        <v>189</v>
      </c>
      <c r="BW269" t="s">
        <v>189</v>
      </c>
      <c r="BX269" t="s">
        <v>16</v>
      </c>
      <c r="BY269" t="s">
        <v>189</v>
      </c>
      <c r="BZ269" t="s">
        <v>8880</v>
      </c>
      <c r="CA269" t="s">
        <v>189</v>
      </c>
      <c r="CB269" t="s">
        <v>189</v>
      </c>
      <c r="CC269" t="s">
        <v>189</v>
      </c>
      <c r="CD269" t="s">
        <v>189</v>
      </c>
      <c r="CE269" t="s">
        <v>189</v>
      </c>
      <c r="CF269" t="s">
        <v>16</v>
      </c>
      <c r="CG269" t="s">
        <v>16</v>
      </c>
      <c r="CH269" t="s">
        <v>137</v>
      </c>
      <c r="CI269">
        <v>1</v>
      </c>
      <c r="CJ269">
        <v>1</v>
      </c>
      <c r="CK269">
        <v>1</v>
      </c>
      <c r="CL269" t="s">
        <v>189</v>
      </c>
      <c r="CM269">
        <v>21002</v>
      </c>
      <c r="CN269" t="s">
        <v>16</v>
      </c>
      <c r="CO269" t="s">
        <v>963</v>
      </c>
      <c r="CP269" t="s">
        <v>16</v>
      </c>
      <c r="CQ269" t="s">
        <v>189</v>
      </c>
      <c r="CR269" t="s">
        <v>16</v>
      </c>
      <c r="CS269" s="7">
        <v>44572</v>
      </c>
      <c r="CT269" s="7">
        <v>43048</v>
      </c>
      <c r="CU269" t="s">
        <v>60</v>
      </c>
      <c r="CV269" t="s">
        <v>6745</v>
      </c>
      <c r="CW269" t="s">
        <v>6307</v>
      </c>
      <c r="CX269" t="s">
        <v>189</v>
      </c>
      <c r="CY269" t="s">
        <v>6307</v>
      </c>
      <c r="CZ269" t="s">
        <v>6307</v>
      </c>
      <c r="DA269">
        <v>2021</v>
      </c>
      <c r="DB269" s="139">
        <v>44201</v>
      </c>
      <c r="DC269">
        <v>1</v>
      </c>
      <c r="DD269">
        <v>2</v>
      </c>
      <c r="DE269" s="139">
        <v>44200</v>
      </c>
      <c r="DF269" t="s">
        <v>11909</v>
      </c>
      <c r="DG269" t="s">
        <v>11904</v>
      </c>
      <c r="DH269" t="s">
        <v>6005</v>
      </c>
      <c r="DI269" t="s">
        <v>9882</v>
      </c>
      <c r="DJ269" t="s">
        <v>6730</v>
      </c>
      <c r="DK269" t="s">
        <v>16</v>
      </c>
      <c r="DL269" t="s">
        <v>16</v>
      </c>
      <c r="DM269" t="s">
        <v>966</v>
      </c>
      <c r="DN269" t="s">
        <v>16</v>
      </c>
      <c r="DO269" t="s">
        <v>2051</v>
      </c>
      <c r="DP269" t="s">
        <v>16</v>
      </c>
      <c r="DQ269" t="s">
        <v>8881</v>
      </c>
      <c r="DR269" t="s">
        <v>10549</v>
      </c>
      <c r="DS269" t="s">
        <v>8882</v>
      </c>
      <c r="DT269" t="s">
        <v>12072</v>
      </c>
      <c r="EC269" s="66"/>
    </row>
    <row r="270" spans="1:133" x14ac:dyDescent="0.25">
      <c r="A270">
        <v>201</v>
      </c>
      <c r="B270" s="7">
        <v>44201</v>
      </c>
      <c r="C270" t="s">
        <v>189</v>
      </c>
      <c r="D270" t="s">
        <v>189</v>
      </c>
      <c r="E270" t="s">
        <v>2097</v>
      </c>
      <c r="F270" t="s">
        <v>181</v>
      </c>
      <c r="G270" t="s">
        <v>354</v>
      </c>
      <c r="H270" t="s">
        <v>1881</v>
      </c>
      <c r="I270">
        <v>1</v>
      </c>
      <c r="J270" t="s">
        <v>2099</v>
      </c>
      <c r="K270" t="s">
        <v>11</v>
      </c>
      <c r="L270" t="s">
        <v>100</v>
      </c>
      <c r="M270">
        <v>3</v>
      </c>
      <c r="N270" t="s">
        <v>121</v>
      </c>
      <c r="O270" t="s">
        <v>2100</v>
      </c>
      <c r="P270" t="s">
        <v>2109</v>
      </c>
      <c r="Q270" t="s">
        <v>16</v>
      </c>
      <c r="R270" t="s">
        <v>283</v>
      </c>
      <c r="S270">
        <v>45</v>
      </c>
      <c r="T270" t="s">
        <v>32</v>
      </c>
      <c r="U270" t="s">
        <v>16</v>
      </c>
      <c r="V270" t="s">
        <v>6283</v>
      </c>
      <c r="W270" t="s">
        <v>189</v>
      </c>
      <c r="X270" t="s">
        <v>189</v>
      </c>
      <c r="Y270" t="s">
        <v>1925</v>
      </c>
      <c r="Z270" t="s">
        <v>16</v>
      </c>
      <c r="AA270" t="s">
        <v>16</v>
      </c>
      <c r="AB270" t="s">
        <v>16</v>
      </c>
      <c r="AC270" t="s">
        <v>6310</v>
      </c>
      <c r="AD270" t="s">
        <v>2102</v>
      </c>
      <c r="AE270" t="s">
        <v>354</v>
      </c>
      <c r="AF270" t="s">
        <v>354</v>
      </c>
      <c r="AG270" t="s">
        <v>52</v>
      </c>
      <c r="AH270" t="s">
        <v>196</v>
      </c>
      <c r="AI270" t="s">
        <v>16</v>
      </c>
      <c r="AJ270" t="s">
        <v>16</v>
      </c>
      <c r="AK270" t="s">
        <v>16</v>
      </c>
      <c r="AL270">
        <v>80000</v>
      </c>
      <c r="AM270">
        <v>3</v>
      </c>
      <c r="AN270">
        <v>19.43</v>
      </c>
      <c r="AO270">
        <v>23.256</v>
      </c>
      <c r="AP270" t="s">
        <v>301</v>
      </c>
      <c r="AQ270" t="s">
        <v>1937</v>
      </c>
      <c r="AR270" t="s">
        <v>16</v>
      </c>
      <c r="AS270" t="s">
        <v>32</v>
      </c>
      <c r="AT270" t="s">
        <v>9802</v>
      </c>
      <c r="AU270" t="s">
        <v>6824</v>
      </c>
      <c r="AV270" t="s">
        <v>10431</v>
      </c>
      <c r="AW270" t="s">
        <v>11556</v>
      </c>
      <c r="AX270" t="s">
        <v>6003</v>
      </c>
      <c r="AY270" t="s">
        <v>16</v>
      </c>
      <c r="AZ270" t="s">
        <v>2101</v>
      </c>
      <c r="BA270" t="s">
        <v>2098</v>
      </c>
      <c r="BB270" t="s">
        <v>10472</v>
      </c>
      <c r="BC270" t="s">
        <v>4465</v>
      </c>
      <c r="BD270" t="s">
        <v>4501</v>
      </c>
      <c r="BE270" t="s">
        <v>4728</v>
      </c>
      <c r="BF270" t="s">
        <v>4496</v>
      </c>
      <c r="BG270" t="s">
        <v>9569</v>
      </c>
      <c r="BH270" t="s">
        <v>189</v>
      </c>
      <c r="BI270" t="s">
        <v>189</v>
      </c>
      <c r="BJ270"/>
      <c r="BK270" t="s">
        <v>6283</v>
      </c>
      <c r="BL270" s="7"/>
      <c r="BM270" s="7"/>
      <c r="BN270" t="s">
        <v>6240</v>
      </c>
      <c r="BO270" t="s">
        <v>189</v>
      </c>
      <c r="BP270" t="s">
        <v>16</v>
      </c>
      <c r="BQ270" t="s">
        <v>189</v>
      </c>
      <c r="BR270" s="7">
        <v>44571</v>
      </c>
      <c r="BS270" t="s">
        <v>16</v>
      </c>
      <c r="BT270" t="s">
        <v>4404</v>
      </c>
      <c r="BU270" t="s">
        <v>3670</v>
      </c>
      <c r="BV270" t="s">
        <v>189</v>
      </c>
      <c r="BW270" t="s">
        <v>189</v>
      </c>
      <c r="BX270" t="s">
        <v>16</v>
      </c>
      <c r="BY270" t="s">
        <v>189</v>
      </c>
      <c r="BZ270" t="s">
        <v>8883</v>
      </c>
      <c r="CA270" t="s">
        <v>189</v>
      </c>
      <c r="CB270" t="s">
        <v>189</v>
      </c>
      <c r="CC270" t="s">
        <v>189</v>
      </c>
      <c r="CD270" t="s">
        <v>189</v>
      </c>
      <c r="CE270" t="s">
        <v>189</v>
      </c>
      <c r="CF270" t="s">
        <v>16</v>
      </c>
      <c r="CG270" t="s">
        <v>16</v>
      </c>
      <c r="CH270" t="s">
        <v>121</v>
      </c>
      <c r="CI270">
        <v>1</v>
      </c>
      <c r="CJ270">
        <v>1</v>
      </c>
      <c r="CK270">
        <v>1</v>
      </c>
      <c r="CL270" t="s">
        <v>189</v>
      </c>
      <c r="CM270">
        <v>21001</v>
      </c>
      <c r="CN270" t="s">
        <v>16</v>
      </c>
      <c r="CO270" t="s">
        <v>2099</v>
      </c>
      <c r="CP270" t="s">
        <v>16</v>
      </c>
      <c r="CQ270" t="s">
        <v>189</v>
      </c>
      <c r="CR270" t="s">
        <v>16</v>
      </c>
      <c r="CS270" s="7">
        <v>44388</v>
      </c>
      <c r="CT270" s="7">
        <v>43356</v>
      </c>
      <c r="CU270" t="s">
        <v>60</v>
      </c>
      <c r="CV270" t="s">
        <v>6745</v>
      </c>
      <c r="CW270" t="s">
        <v>6307</v>
      </c>
      <c r="CX270" t="s">
        <v>189</v>
      </c>
      <c r="CY270" t="s">
        <v>6307</v>
      </c>
      <c r="CZ270" t="s">
        <v>6307</v>
      </c>
      <c r="DA270">
        <v>2021</v>
      </c>
      <c r="DB270" s="139">
        <v>44201</v>
      </c>
      <c r="DC270">
        <v>1</v>
      </c>
      <c r="DD270">
        <v>2</v>
      </c>
      <c r="DE270" s="139">
        <v>44200</v>
      </c>
      <c r="DF270" t="s">
        <v>11909</v>
      </c>
      <c r="DG270" t="s">
        <v>11904</v>
      </c>
      <c r="DH270" t="s">
        <v>6005</v>
      </c>
      <c r="DI270" t="s">
        <v>9882</v>
      </c>
      <c r="DJ270" t="s">
        <v>6730</v>
      </c>
      <c r="DK270" t="s">
        <v>16</v>
      </c>
      <c r="DL270" t="s">
        <v>16</v>
      </c>
      <c r="DM270" t="s">
        <v>2102</v>
      </c>
      <c r="DN270" t="s">
        <v>16</v>
      </c>
      <c r="DO270" t="s">
        <v>2051</v>
      </c>
      <c r="DP270" t="s">
        <v>16</v>
      </c>
      <c r="DQ270" t="s">
        <v>8884</v>
      </c>
      <c r="DR270" t="s">
        <v>10549</v>
      </c>
      <c r="DS270" t="s">
        <v>8885</v>
      </c>
      <c r="DT270" t="s">
        <v>12073</v>
      </c>
      <c r="EC270" s="66"/>
    </row>
    <row r="271" spans="1:133" x14ac:dyDescent="0.25">
      <c r="A271">
        <v>200</v>
      </c>
      <c r="B271" s="7">
        <v>44174</v>
      </c>
      <c r="C271" t="s">
        <v>189</v>
      </c>
      <c r="D271" t="s">
        <v>189</v>
      </c>
      <c r="E271" t="s">
        <v>243</v>
      </c>
      <c r="F271" t="s">
        <v>199</v>
      </c>
      <c r="G271" t="s">
        <v>354</v>
      </c>
      <c r="H271" t="s">
        <v>354</v>
      </c>
      <c r="I271">
        <v>1</v>
      </c>
      <c r="J271" t="s">
        <v>150</v>
      </c>
      <c r="K271" t="s">
        <v>11</v>
      </c>
      <c r="L271" t="s">
        <v>100</v>
      </c>
      <c r="M271">
        <v>2</v>
      </c>
      <c r="N271" t="s">
        <v>121</v>
      </c>
      <c r="O271" t="s">
        <v>705</v>
      </c>
      <c r="P271" t="s">
        <v>1176</v>
      </c>
      <c r="Q271" t="s">
        <v>354</v>
      </c>
      <c r="R271" t="s">
        <v>16</v>
      </c>
      <c r="S271"/>
      <c r="T271" t="s">
        <v>32</v>
      </c>
      <c r="U271" t="s">
        <v>16</v>
      </c>
      <c r="V271" t="s">
        <v>6283</v>
      </c>
      <c r="W271" t="s">
        <v>189</v>
      </c>
      <c r="X271" t="s">
        <v>189</v>
      </c>
      <c r="Y271" t="s">
        <v>4341</v>
      </c>
      <c r="Z271" t="s">
        <v>16</v>
      </c>
      <c r="AA271" t="s">
        <v>16</v>
      </c>
      <c r="AB271" t="s">
        <v>16</v>
      </c>
      <c r="AC271" t="s">
        <v>6307</v>
      </c>
      <c r="AD271" t="s">
        <v>422</v>
      </c>
      <c r="AE271" t="s">
        <v>354</v>
      </c>
      <c r="AF271" t="s">
        <v>354</v>
      </c>
      <c r="AG271" t="s">
        <v>58</v>
      </c>
      <c r="AH271" t="s">
        <v>423</v>
      </c>
      <c r="AI271" t="s">
        <v>16</v>
      </c>
      <c r="AJ271" t="s">
        <v>16</v>
      </c>
      <c r="AK271" t="s">
        <v>16</v>
      </c>
      <c r="AL271"/>
      <c r="AM271">
        <v>2</v>
      </c>
      <c r="AN271">
        <v>13.087</v>
      </c>
      <c r="AO271">
        <v>15.504</v>
      </c>
      <c r="AP271" t="s">
        <v>184</v>
      </c>
      <c r="AQ271" t="s">
        <v>6744</v>
      </c>
      <c r="AR271" t="s">
        <v>9667</v>
      </c>
      <c r="AS271" t="s">
        <v>32</v>
      </c>
      <c r="AT271" t="s">
        <v>9802</v>
      </c>
      <c r="AU271" t="s">
        <v>9873</v>
      </c>
      <c r="AV271" t="s">
        <v>4745</v>
      </c>
      <c r="AW271" t="s">
        <v>11366</v>
      </c>
      <c r="AX271" t="s">
        <v>6007</v>
      </c>
      <c r="AY271" t="s">
        <v>4723</v>
      </c>
      <c r="AZ271" t="s">
        <v>640</v>
      </c>
      <c r="BA271" t="s">
        <v>1175</v>
      </c>
      <c r="BB271" t="s">
        <v>6072</v>
      </c>
      <c r="BC271" t="s">
        <v>4465</v>
      </c>
      <c r="BD271" t="s">
        <v>4504</v>
      </c>
      <c r="BE271" t="s">
        <v>5517</v>
      </c>
      <c r="BF271" t="s">
        <v>4497</v>
      </c>
      <c r="BG271" t="s">
        <v>189</v>
      </c>
      <c r="BH271" t="s">
        <v>189</v>
      </c>
      <c r="BI271" t="s">
        <v>189</v>
      </c>
      <c r="BJ271">
        <v>100</v>
      </c>
      <c r="BK271" t="s">
        <v>6283</v>
      </c>
      <c r="BL271" s="7">
        <v>44179</v>
      </c>
      <c r="BM271" s="7">
        <v>44360</v>
      </c>
      <c r="BN271" t="s">
        <v>6242</v>
      </c>
      <c r="BO271" t="s">
        <v>189</v>
      </c>
      <c r="BP271" t="s">
        <v>16</v>
      </c>
      <c r="BQ271" t="s">
        <v>189</v>
      </c>
      <c r="BR271" s="7">
        <v>44543</v>
      </c>
      <c r="BS271" t="s">
        <v>2414</v>
      </c>
      <c r="BT271" t="s">
        <v>243</v>
      </c>
      <c r="BU271" t="s">
        <v>189</v>
      </c>
      <c r="BV271" t="s">
        <v>189</v>
      </c>
      <c r="BW271" t="s">
        <v>5517</v>
      </c>
      <c r="BX271" t="s">
        <v>16</v>
      </c>
      <c r="BY271" t="s">
        <v>189</v>
      </c>
      <c r="BZ271" t="s">
        <v>8880</v>
      </c>
      <c r="CA271" t="s">
        <v>189</v>
      </c>
      <c r="CB271" t="s">
        <v>189</v>
      </c>
      <c r="CC271" t="s">
        <v>189</v>
      </c>
      <c r="CD271" t="s">
        <v>189</v>
      </c>
      <c r="CE271" t="s">
        <v>189</v>
      </c>
      <c r="CF271" t="s">
        <v>354</v>
      </c>
      <c r="CG271" t="s">
        <v>16</v>
      </c>
      <c r="CH271" t="s">
        <v>16</v>
      </c>
      <c r="CI271">
        <v>1</v>
      </c>
      <c r="CJ271">
        <v>1</v>
      </c>
      <c r="CK271">
        <v>1</v>
      </c>
      <c r="CL271" t="s">
        <v>189</v>
      </c>
      <c r="CM271">
        <v>0</v>
      </c>
      <c r="CN271" t="s">
        <v>16</v>
      </c>
      <c r="CO271" t="s">
        <v>150</v>
      </c>
      <c r="CP271" t="s">
        <v>16</v>
      </c>
      <c r="CQ271" t="s">
        <v>189</v>
      </c>
      <c r="CR271" t="s">
        <v>185</v>
      </c>
      <c r="CS271" s="7"/>
      <c r="CT271" s="7">
        <v>44174</v>
      </c>
      <c r="CU271" t="s">
        <v>17</v>
      </c>
      <c r="CV271" t="s">
        <v>17</v>
      </c>
      <c r="CW271" t="s">
        <v>6307</v>
      </c>
      <c r="CX271" t="s">
        <v>189</v>
      </c>
      <c r="CY271" t="s">
        <v>6307</v>
      </c>
      <c r="CZ271" t="s">
        <v>189</v>
      </c>
      <c r="DA271">
        <v>2020</v>
      </c>
      <c r="DB271" s="139">
        <v>44174</v>
      </c>
      <c r="DC271">
        <v>12</v>
      </c>
      <c r="DD271">
        <v>50</v>
      </c>
      <c r="DE271" s="139">
        <v>44172</v>
      </c>
      <c r="DF271" t="s">
        <v>12074</v>
      </c>
      <c r="DG271" t="s">
        <v>12075</v>
      </c>
      <c r="DH271" t="s">
        <v>6011</v>
      </c>
      <c r="DI271" t="s">
        <v>9882</v>
      </c>
      <c r="DJ271" t="s">
        <v>6730</v>
      </c>
      <c r="DK271" t="s">
        <v>16</v>
      </c>
      <c r="DL271" t="s">
        <v>16</v>
      </c>
      <c r="DM271" t="s">
        <v>422</v>
      </c>
      <c r="DN271" t="s">
        <v>16</v>
      </c>
      <c r="DO271" t="s">
        <v>2051</v>
      </c>
      <c r="DP271" t="s">
        <v>16</v>
      </c>
      <c r="DQ271" t="s">
        <v>8886</v>
      </c>
      <c r="DR271" t="s">
        <v>10550</v>
      </c>
      <c r="DS271" t="s">
        <v>8887</v>
      </c>
      <c r="DT271" t="s">
        <v>12076</v>
      </c>
      <c r="EC271" s="66"/>
    </row>
    <row r="272" spans="1:133" x14ac:dyDescent="0.25">
      <c r="A272">
        <v>199</v>
      </c>
      <c r="B272" s="7">
        <v>44172</v>
      </c>
      <c r="C272" t="s">
        <v>189</v>
      </c>
      <c r="D272" t="s">
        <v>189</v>
      </c>
      <c r="E272" t="s">
        <v>1178</v>
      </c>
      <c r="F272" t="s">
        <v>199</v>
      </c>
      <c r="G272" t="s">
        <v>354</v>
      </c>
      <c r="H272" t="s">
        <v>354</v>
      </c>
      <c r="I272">
        <v>1</v>
      </c>
      <c r="J272" t="s">
        <v>1179</v>
      </c>
      <c r="K272" t="s">
        <v>154</v>
      </c>
      <c r="L272" t="s">
        <v>100</v>
      </c>
      <c r="M272">
        <v>3</v>
      </c>
      <c r="N272" t="s">
        <v>13</v>
      </c>
      <c r="O272" t="s">
        <v>506</v>
      </c>
      <c r="P272" t="s">
        <v>785</v>
      </c>
      <c r="Q272" t="s">
        <v>354</v>
      </c>
      <c r="R272" t="s">
        <v>16</v>
      </c>
      <c r="S272"/>
      <c r="T272" t="s">
        <v>87</v>
      </c>
      <c r="U272" t="s">
        <v>16</v>
      </c>
      <c r="V272" t="s">
        <v>6283</v>
      </c>
      <c r="W272" t="s">
        <v>189</v>
      </c>
      <c r="X272" t="s">
        <v>189</v>
      </c>
      <c r="Y272" t="s">
        <v>4341</v>
      </c>
      <c r="Z272" t="s">
        <v>4466</v>
      </c>
      <c r="AA272" t="s">
        <v>16</v>
      </c>
      <c r="AB272" t="s">
        <v>16</v>
      </c>
      <c r="AC272" t="s">
        <v>6307</v>
      </c>
      <c r="AD272" t="s">
        <v>1180</v>
      </c>
      <c r="AE272" t="s">
        <v>354</v>
      </c>
      <c r="AF272" t="s">
        <v>354</v>
      </c>
      <c r="AG272" t="s">
        <v>18</v>
      </c>
      <c r="AH272" t="s">
        <v>1181</v>
      </c>
      <c r="AI272" t="s">
        <v>1182</v>
      </c>
      <c r="AJ272" t="s">
        <v>16</v>
      </c>
      <c r="AK272" t="s">
        <v>16</v>
      </c>
      <c r="AL272"/>
      <c r="AM272">
        <v>3</v>
      </c>
      <c r="AN272">
        <v>19.588999999999999</v>
      </c>
      <c r="AO272">
        <v>23.256</v>
      </c>
      <c r="AP272" t="s">
        <v>184</v>
      </c>
      <c r="AQ272" t="s">
        <v>6744</v>
      </c>
      <c r="AR272" t="s">
        <v>1494</v>
      </c>
      <c r="AS272" t="s">
        <v>87</v>
      </c>
      <c r="AT272" t="s">
        <v>4840</v>
      </c>
      <c r="AU272" t="s">
        <v>6824</v>
      </c>
      <c r="AV272" t="s">
        <v>4745</v>
      </c>
      <c r="AW272" t="s">
        <v>11366</v>
      </c>
      <c r="AX272" t="s">
        <v>6007</v>
      </c>
      <c r="AY272" t="s">
        <v>4723</v>
      </c>
      <c r="AZ272" t="s">
        <v>1183</v>
      </c>
      <c r="BA272" t="s">
        <v>1177</v>
      </c>
      <c r="BB272" t="s">
        <v>6072</v>
      </c>
      <c r="BC272" t="s">
        <v>4465</v>
      </c>
      <c r="BD272" t="s">
        <v>4501</v>
      </c>
      <c r="BE272" t="s">
        <v>4727</v>
      </c>
      <c r="BF272" t="s">
        <v>4523</v>
      </c>
      <c r="BG272" t="s">
        <v>189</v>
      </c>
      <c r="BH272" t="s">
        <v>189</v>
      </c>
      <c r="BI272" t="s">
        <v>189</v>
      </c>
      <c r="BJ272">
        <v>100</v>
      </c>
      <c r="BK272" t="s">
        <v>6283</v>
      </c>
      <c r="BL272" s="7">
        <v>44179</v>
      </c>
      <c r="BM272" s="7">
        <v>44361</v>
      </c>
      <c r="BN272" t="s">
        <v>6240</v>
      </c>
      <c r="BO272" t="s">
        <v>189</v>
      </c>
      <c r="BP272" t="s">
        <v>16</v>
      </c>
      <c r="BQ272" t="s">
        <v>189</v>
      </c>
      <c r="BR272" s="7">
        <v>45274</v>
      </c>
      <c r="BS272" t="s">
        <v>2414</v>
      </c>
      <c r="BT272" t="s">
        <v>1178</v>
      </c>
      <c r="BU272" t="s">
        <v>189</v>
      </c>
      <c r="BV272" t="s">
        <v>189</v>
      </c>
      <c r="BW272" t="s">
        <v>189</v>
      </c>
      <c r="BX272" t="s">
        <v>16</v>
      </c>
      <c r="BY272" t="s">
        <v>189</v>
      </c>
      <c r="BZ272" t="s">
        <v>189</v>
      </c>
      <c r="CA272" t="s">
        <v>189</v>
      </c>
      <c r="CB272" t="s">
        <v>189</v>
      </c>
      <c r="CC272" t="s">
        <v>189</v>
      </c>
      <c r="CD272" t="s">
        <v>189</v>
      </c>
      <c r="CE272" t="s">
        <v>189</v>
      </c>
      <c r="CF272" t="s">
        <v>354</v>
      </c>
      <c r="CG272" t="s">
        <v>16</v>
      </c>
      <c r="CH272" t="s">
        <v>16</v>
      </c>
      <c r="CI272">
        <v>1</v>
      </c>
      <c r="CJ272">
        <v>1</v>
      </c>
      <c r="CK272">
        <v>1</v>
      </c>
      <c r="CL272" t="s">
        <v>189</v>
      </c>
      <c r="CM272">
        <v>0</v>
      </c>
      <c r="CN272" t="s">
        <v>16</v>
      </c>
      <c r="CO272" t="s">
        <v>1179</v>
      </c>
      <c r="CP272" t="s">
        <v>16</v>
      </c>
      <c r="CQ272" t="s">
        <v>189</v>
      </c>
      <c r="CR272" t="s">
        <v>195</v>
      </c>
      <c r="CS272" s="7"/>
      <c r="CT272" s="7">
        <v>44172</v>
      </c>
      <c r="CU272" t="s">
        <v>17</v>
      </c>
      <c r="CV272" t="s">
        <v>17</v>
      </c>
      <c r="CW272" t="s">
        <v>6307</v>
      </c>
      <c r="CX272" t="s">
        <v>189</v>
      </c>
      <c r="CY272" t="s">
        <v>6307</v>
      </c>
      <c r="CZ272" t="s">
        <v>189</v>
      </c>
      <c r="DA272">
        <v>2020</v>
      </c>
      <c r="DB272" s="139">
        <v>44172</v>
      </c>
      <c r="DC272">
        <v>12</v>
      </c>
      <c r="DD272">
        <v>50</v>
      </c>
      <c r="DE272" s="139">
        <v>44172</v>
      </c>
      <c r="DF272" t="s">
        <v>12074</v>
      </c>
      <c r="DG272" t="s">
        <v>12075</v>
      </c>
      <c r="DH272" t="s">
        <v>6011</v>
      </c>
      <c r="DI272" t="s">
        <v>9874</v>
      </c>
      <c r="DJ272" t="s">
        <v>6730</v>
      </c>
      <c r="DK272" t="s">
        <v>16</v>
      </c>
      <c r="DL272" t="s">
        <v>16</v>
      </c>
      <c r="DM272" t="s">
        <v>16</v>
      </c>
      <c r="DN272" t="s">
        <v>1180</v>
      </c>
      <c r="DO272" t="s">
        <v>2051</v>
      </c>
      <c r="DP272" t="s">
        <v>16</v>
      </c>
      <c r="DQ272" t="s">
        <v>8888</v>
      </c>
      <c r="DR272" t="s">
        <v>10551</v>
      </c>
      <c r="DS272" t="s">
        <v>8889</v>
      </c>
      <c r="DT272" t="s">
        <v>12077</v>
      </c>
      <c r="EC272" s="66"/>
    </row>
    <row r="273" spans="1:133" x14ac:dyDescent="0.25">
      <c r="A273">
        <v>198</v>
      </c>
      <c r="B273" s="7">
        <v>44168</v>
      </c>
      <c r="C273" t="s">
        <v>189</v>
      </c>
      <c r="D273" t="s">
        <v>189</v>
      </c>
      <c r="E273" t="s">
        <v>1185</v>
      </c>
      <c r="F273" t="s">
        <v>5490</v>
      </c>
      <c r="G273" t="s">
        <v>354</v>
      </c>
      <c r="H273" t="s">
        <v>354</v>
      </c>
      <c r="I273">
        <v>1</v>
      </c>
      <c r="J273" t="s">
        <v>1186</v>
      </c>
      <c r="K273" t="s">
        <v>11</v>
      </c>
      <c r="L273" t="s">
        <v>100</v>
      </c>
      <c r="M273">
        <v>1</v>
      </c>
      <c r="N273" t="s">
        <v>13</v>
      </c>
      <c r="O273" t="s">
        <v>93</v>
      </c>
      <c r="P273" t="s">
        <v>16</v>
      </c>
      <c r="Q273" t="s">
        <v>354</v>
      </c>
      <c r="R273" t="s">
        <v>16</v>
      </c>
      <c r="S273"/>
      <c r="T273" t="s">
        <v>15</v>
      </c>
      <c r="U273" t="s">
        <v>16</v>
      </c>
      <c r="V273" t="s">
        <v>6283</v>
      </c>
      <c r="W273" t="s">
        <v>189</v>
      </c>
      <c r="X273" t="s">
        <v>189</v>
      </c>
      <c r="Y273" t="s">
        <v>4341</v>
      </c>
      <c r="Z273" t="s">
        <v>5073</v>
      </c>
      <c r="AA273" t="s">
        <v>16</v>
      </c>
      <c r="AB273" t="s">
        <v>16</v>
      </c>
      <c r="AC273" t="s">
        <v>6310</v>
      </c>
      <c r="AD273" t="s">
        <v>1187</v>
      </c>
      <c r="AE273" t="s">
        <v>354</v>
      </c>
      <c r="AF273" t="s">
        <v>354</v>
      </c>
      <c r="AG273" t="s">
        <v>47</v>
      </c>
      <c r="AH273" t="s">
        <v>16</v>
      </c>
      <c r="AI273" t="s">
        <v>16</v>
      </c>
      <c r="AJ273" t="s">
        <v>16</v>
      </c>
      <c r="AK273" t="s">
        <v>16</v>
      </c>
      <c r="AL273"/>
      <c r="AM273">
        <v>1</v>
      </c>
      <c r="AN273">
        <v>6.5430000000000001</v>
      </c>
      <c r="AO273">
        <v>7.7519999999999998</v>
      </c>
      <c r="AP273" t="s">
        <v>184</v>
      </c>
      <c r="AQ273" t="s">
        <v>6744</v>
      </c>
      <c r="AR273" t="s">
        <v>16</v>
      </c>
      <c r="AS273" t="s">
        <v>15</v>
      </c>
      <c r="AT273" t="s">
        <v>9802</v>
      </c>
      <c r="AU273" t="s">
        <v>9873</v>
      </c>
      <c r="AV273" t="s">
        <v>4745</v>
      </c>
      <c r="AW273" t="s">
        <v>11366</v>
      </c>
      <c r="AX273" t="s">
        <v>6007</v>
      </c>
      <c r="AY273" t="s">
        <v>4723</v>
      </c>
      <c r="AZ273" t="s">
        <v>1188</v>
      </c>
      <c r="BA273" t="s">
        <v>1184</v>
      </c>
      <c r="BB273" t="s">
        <v>6072</v>
      </c>
      <c r="BC273" t="s">
        <v>4465</v>
      </c>
      <c r="BD273" t="s">
        <v>4519</v>
      </c>
      <c r="BE273" t="s">
        <v>4727</v>
      </c>
      <c r="BF273" t="s">
        <v>5577</v>
      </c>
      <c r="BG273" t="s">
        <v>189</v>
      </c>
      <c r="BH273" t="s">
        <v>189</v>
      </c>
      <c r="BI273" t="s">
        <v>189</v>
      </c>
      <c r="BJ273">
        <v>100</v>
      </c>
      <c r="BK273" t="s">
        <v>6283</v>
      </c>
      <c r="BL273" s="7">
        <v>44174</v>
      </c>
      <c r="BM273" s="7">
        <v>44356</v>
      </c>
      <c r="BN273" t="s">
        <v>6241</v>
      </c>
      <c r="BO273" t="s">
        <v>189</v>
      </c>
      <c r="BP273" t="s">
        <v>16</v>
      </c>
      <c r="BQ273" t="s">
        <v>189</v>
      </c>
      <c r="BR273" s="7">
        <v>45269</v>
      </c>
      <c r="BS273" t="s">
        <v>2414</v>
      </c>
      <c r="BT273" t="s">
        <v>4405</v>
      </c>
      <c r="BU273" t="s">
        <v>2435</v>
      </c>
      <c r="BV273" t="s">
        <v>189</v>
      </c>
      <c r="BW273" t="s">
        <v>189</v>
      </c>
      <c r="BX273" t="s">
        <v>16</v>
      </c>
      <c r="BY273" t="s">
        <v>189</v>
      </c>
      <c r="BZ273" t="s">
        <v>189</v>
      </c>
      <c r="CA273" t="s">
        <v>189</v>
      </c>
      <c r="CB273" t="s">
        <v>189</v>
      </c>
      <c r="CC273" t="s">
        <v>189</v>
      </c>
      <c r="CD273" t="s">
        <v>189</v>
      </c>
      <c r="CE273" t="s">
        <v>189</v>
      </c>
      <c r="CF273" t="s">
        <v>354</v>
      </c>
      <c r="CG273" t="s">
        <v>16</v>
      </c>
      <c r="CH273" t="s">
        <v>16</v>
      </c>
      <c r="CI273">
        <v>1</v>
      </c>
      <c r="CJ273">
        <v>1</v>
      </c>
      <c r="CK273">
        <v>1</v>
      </c>
      <c r="CL273" t="s">
        <v>189</v>
      </c>
      <c r="CM273">
        <v>0</v>
      </c>
      <c r="CN273" t="s">
        <v>16</v>
      </c>
      <c r="CO273" t="s">
        <v>1186</v>
      </c>
      <c r="CP273" t="s">
        <v>16</v>
      </c>
      <c r="CQ273" t="s">
        <v>189</v>
      </c>
      <c r="CR273" t="s">
        <v>414</v>
      </c>
      <c r="CS273" s="7"/>
      <c r="CT273" s="7">
        <v>43091</v>
      </c>
      <c r="CU273" t="s">
        <v>60</v>
      </c>
      <c r="CV273" t="s">
        <v>29</v>
      </c>
      <c r="CW273" t="s">
        <v>6307</v>
      </c>
      <c r="CX273" t="s">
        <v>189</v>
      </c>
      <c r="CY273" t="s">
        <v>6307</v>
      </c>
      <c r="CZ273" t="s">
        <v>189</v>
      </c>
      <c r="DA273">
        <v>2020</v>
      </c>
      <c r="DB273" s="139">
        <v>44168</v>
      </c>
      <c r="DC273">
        <v>12</v>
      </c>
      <c r="DD273">
        <v>49</v>
      </c>
      <c r="DE273" s="139">
        <v>44165</v>
      </c>
      <c r="DF273" t="s">
        <v>12078</v>
      </c>
      <c r="DG273" t="s">
        <v>12075</v>
      </c>
      <c r="DH273" t="s">
        <v>6012</v>
      </c>
      <c r="DI273" t="s">
        <v>9874</v>
      </c>
      <c r="DJ273" t="s">
        <v>6730</v>
      </c>
      <c r="DK273" t="s">
        <v>16</v>
      </c>
      <c r="DL273" t="s">
        <v>16</v>
      </c>
      <c r="DM273" t="s">
        <v>16</v>
      </c>
      <c r="DN273" t="s">
        <v>16</v>
      </c>
      <c r="DO273" t="s">
        <v>2051</v>
      </c>
      <c r="DP273" t="s">
        <v>16</v>
      </c>
      <c r="DQ273" t="s">
        <v>8890</v>
      </c>
      <c r="DR273" t="s">
        <v>10552</v>
      </c>
      <c r="DS273" t="s">
        <v>8891</v>
      </c>
      <c r="DT273" t="s">
        <v>12079</v>
      </c>
      <c r="EC273" s="66"/>
    </row>
    <row r="274" spans="1:133" x14ac:dyDescent="0.25">
      <c r="A274">
        <v>197</v>
      </c>
      <c r="B274" s="7">
        <v>44166</v>
      </c>
      <c r="C274" t="s">
        <v>189</v>
      </c>
      <c r="D274" t="s">
        <v>189</v>
      </c>
      <c r="E274" t="s">
        <v>6055</v>
      </c>
      <c r="F274" t="s">
        <v>199</v>
      </c>
      <c r="G274" t="s">
        <v>354</v>
      </c>
      <c r="H274" t="s">
        <v>354</v>
      </c>
      <c r="I274">
        <v>2</v>
      </c>
      <c r="J274" t="s">
        <v>5491</v>
      </c>
      <c r="K274" t="s">
        <v>4257</v>
      </c>
      <c r="L274" t="s">
        <v>100</v>
      </c>
      <c r="M274">
        <v>0.75</v>
      </c>
      <c r="N274" t="s">
        <v>1983</v>
      </c>
      <c r="O274" t="s">
        <v>1190</v>
      </c>
      <c r="P274" t="s">
        <v>16</v>
      </c>
      <c r="Q274" t="s">
        <v>354</v>
      </c>
      <c r="R274" t="s">
        <v>16</v>
      </c>
      <c r="S274"/>
      <c r="T274" t="s">
        <v>32</v>
      </c>
      <c r="U274" t="s">
        <v>16</v>
      </c>
      <c r="V274" t="s">
        <v>6283</v>
      </c>
      <c r="W274" t="s">
        <v>189</v>
      </c>
      <c r="X274" t="s">
        <v>5516</v>
      </c>
      <c r="Y274" t="s">
        <v>4341</v>
      </c>
      <c r="Z274" t="s">
        <v>16</v>
      </c>
      <c r="AA274" t="s">
        <v>16</v>
      </c>
      <c r="AB274" t="s">
        <v>16</v>
      </c>
      <c r="AC274" t="s">
        <v>6310</v>
      </c>
      <c r="AD274" t="s">
        <v>1192</v>
      </c>
      <c r="AE274" t="s">
        <v>354</v>
      </c>
      <c r="AF274" t="s">
        <v>354</v>
      </c>
      <c r="AG274" t="s">
        <v>74</v>
      </c>
      <c r="AH274" t="s">
        <v>453</v>
      </c>
      <c r="AI274" t="s">
        <v>16</v>
      </c>
      <c r="AJ274" t="s">
        <v>16</v>
      </c>
      <c r="AK274" t="s">
        <v>16</v>
      </c>
      <c r="AL274"/>
      <c r="AM274">
        <v>0.75</v>
      </c>
      <c r="AN274">
        <v>4.9290000000000003</v>
      </c>
      <c r="AO274">
        <v>5.8140000000000001</v>
      </c>
      <c r="AP274" t="s">
        <v>301</v>
      </c>
      <c r="AQ274" t="s">
        <v>1937</v>
      </c>
      <c r="AR274" t="s">
        <v>16</v>
      </c>
      <c r="AS274" t="s">
        <v>32</v>
      </c>
      <c r="AT274" t="s">
        <v>9978</v>
      </c>
      <c r="AU274" t="s">
        <v>9873</v>
      </c>
      <c r="AV274" t="s">
        <v>4745</v>
      </c>
      <c r="AW274" t="s">
        <v>11366</v>
      </c>
      <c r="AX274" t="s">
        <v>6007</v>
      </c>
      <c r="AY274" t="s">
        <v>16</v>
      </c>
      <c r="AZ274" t="s">
        <v>1193</v>
      </c>
      <c r="BA274" t="s">
        <v>4967</v>
      </c>
      <c r="BB274" t="s">
        <v>6072</v>
      </c>
      <c r="BC274" t="s">
        <v>4465</v>
      </c>
      <c r="BD274" t="s">
        <v>5579</v>
      </c>
      <c r="BE274" t="s">
        <v>4733</v>
      </c>
      <c r="BF274" t="s">
        <v>4497</v>
      </c>
      <c r="BG274" t="s">
        <v>189</v>
      </c>
      <c r="BH274" t="s">
        <v>189</v>
      </c>
      <c r="BI274" t="s">
        <v>189</v>
      </c>
      <c r="BJ274"/>
      <c r="BK274" t="s">
        <v>6283</v>
      </c>
      <c r="BL274" s="7"/>
      <c r="BM274" s="7"/>
      <c r="BN274" t="s">
        <v>6246</v>
      </c>
      <c r="BO274" t="s">
        <v>189</v>
      </c>
      <c r="BP274" t="s">
        <v>16</v>
      </c>
      <c r="BQ274" t="s">
        <v>189</v>
      </c>
      <c r="BR274" s="7">
        <v>45056</v>
      </c>
      <c r="BS274" t="s">
        <v>16</v>
      </c>
      <c r="BT274" t="s">
        <v>4406</v>
      </c>
      <c r="BU274" t="s">
        <v>189</v>
      </c>
      <c r="BV274" t="s">
        <v>189</v>
      </c>
      <c r="BW274" t="s">
        <v>189</v>
      </c>
      <c r="BX274" t="s">
        <v>16</v>
      </c>
      <c r="BY274" t="s">
        <v>1189</v>
      </c>
      <c r="BZ274" t="s">
        <v>189</v>
      </c>
      <c r="CA274" t="s">
        <v>189</v>
      </c>
      <c r="CB274" t="s">
        <v>189</v>
      </c>
      <c r="CC274" t="s">
        <v>189</v>
      </c>
      <c r="CD274" t="s">
        <v>189</v>
      </c>
      <c r="CE274" t="s">
        <v>189</v>
      </c>
      <c r="CF274" t="s">
        <v>354</v>
      </c>
      <c r="CG274" t="s">
        <v>16</v>
      </c>
      <c r="CH274" t="s">
        <v>16</v>
      </c>
      <c r="CI274">
        <v>1</v>
      </c>
      <c r="CJ274">
        <v>1</v>
      </c>
      <c r="CK274">
        <v>1</v>
      </c>
      <c r="CL274" t="s">
        <v>189</v>
      </c>
      <c r="CM274">
        <v>0</v>
      </c>
      <c r="CN274" t="s">
        <v>16</v>
      </c>
      <c r="CO274" t="s">
        <v>1191</v>
      </c>
      <c r="CP274" t="s">
        <v>16</v>
      </c>
      <c r="CQ274" t="s">
        <v>189</v>
      </c>
      <c r="CR274" t="s">
        <v>16</v>
      </c>
      <c r="CS274" s="7">
        <v>44510</v>
      </c>
      <c r="CT274" s="7">
        <v>42822</v>
      </c>
      <c r="CU274" t="s">
        <v>60</v>
      </c>
      <c r="CV274" t="s">
        <v>6745</v>
      </c>
      <c r="CW274" t="s">
        <v>6307</v>
      </c>
      <c r="CX274" t="s">
        <v>189</v>
      </c>
      <c r="CY274" t="s">
        <v>6307</v>
      </c>
      <c r="CZ274" t="s">
        <v>6307</v>
      </c>
      <c r="DA274">
        <v>2020</v>
      </c>
      <c r="DB274" s="139">
        <v>44166</v>
      </c>
      <c r="DC274">
        <v>12</v>
      </c>
      <c r="DD274">
        <v>49</v>
      </c>
      <c r="DE274" s="139">
        <v>44165</v>
      </c>
      <c r="DF274" t="s">
        <v>12078</v>
      </c>
      <c r="DG274" t="s">
        <v>12075</v>
      </c>
      <c r="DH274" t="s">
        <v>6012</v>
      </c>
      <c r="DI274" t="s">
        <v>9874</v>
      </c>
      <c r="DJ274" t="s">
        <v>6730</v>
      </c>
      <c r="DK274" t="s">
        <v>16</v>
      </c>
      <c r="DL274" t="s">
        <v>16</v>
      </c>
      <c r="DM274" t="s">
        <v>1192</v>
      </c>
      <c r="DN274" t="s">
        <v>16</v>
      </c>
      <c r="DO274" t="s">
        <v>6766</v>
      </c>
      <c r="DP274" t="s">
        <v>16</v>
      </c>
      <c r="DQ274" t="s">
        <v>8892</v>
      </c>
      <c r="DR274" t="s">
        <v>10553</v>
      </c>
      <c r="DS274" t="s">
        <v>5578</v>
      </c>
      <c r="DT274" t="s">
        <v>12080</v>
      </c>
      <c r="EC274" s="66"/>
    </row>
    <row r="275" spans="1:133" x14ac:dyDescent="0.25">
      <c r="A275">
        <v>196</v>
      </c>
      <c r="B275" s="7">
        <v>44147</v>
      </c>
      <c r="C275" t="s">
        <v>189</v>
      </c>
      <c r="D275" t="s">
        <v>189</v>
      </c>
      <c r="E275" t="s">
        <v>1196</v>
      </c>
      <c r="F275" t="s">
        <v>181</v>
      </c>
      <c r="G275" t="s">
        <v>354</v>
      </c>
      <c r="H275" t="s">
        <v>354</v>
      </c>
      <c r="I275">
        <v>4</v>
      </c>
      <c r="J275" t="s">
        <v>6260</v>
      </c>
      <c r="K275" t="s">
        <v>4407</v>
      </c>
      <c r="L275" t="s">
        <v>100</v>
      </c>
      <c r="M275">
        <v>4</v>
      </c>
      <c r="N275" t="s">
        <v>13</v>
      </c>
      <c r="O275" t="s">
        <v>1197</v>
      </c>
      <c r="P275" t="s">
        <v>1198</v>
      </c>
      <c r="Q275" t="s">
        <v>354</v>
      </c>
      <c r="R275" t="s">
        <v>1899</v>
      </c>
      <c r="S275"/>
      <c r="T275" t="s">
        <v>87</v>
      </c>
      <c r="U275" t="s">
        <v>16</v>
      </c>
      <c r="V275" t="s">
        <v>6283</v>
      </c>
      <c r="W275" t="s">
        <v>189</v>
      </c>
      <c r="X275" t="s">
        <v>189</v>
      </c>
      <c r="Y275" t="s">
        <v>4341</v>
      </c>
      <c r="Z275" t="s">
        <v>16</v>
      </c>
      <c r="AA275" t="s">
        <v>16</v>
      </c>
      <c r="AB275" t="s">
        <v>16</v>
      </c>
      <c r="AC275" t="s">
        <v>6310</v>
      </c>
      <c r="AD275" t="s">
        <v>987</v>
      </c>
      <c r="AE275" t="s">
        <v>354</v>
      </c>
      <c r="AF275" t="s">
        <v>354</v>
      </c>
      <c r="AG275" t="s">
        <v>58</v>
      </c>
      <c r="AH275" t="s">
        <v>16</v>
      </c>
      <c r="AI275" t="s">
        <v>16</v>
      </c>
      <c r="AJ275" t="s">
        <v>16</v>
      </c>
      <c r="AK275" t="s">
        <v>16</v>
      </c>
      <c r="AL275"/>
      <c r="AM275">
        <v>4</v>
      </c>
      <c r="AN275">
        <v>26.452000000000002</v>
      </c>
      <c r="AO275">
        <v>31.007999999999999</v>
      </c>
      <c r="AP275" t="s">
        <v>184</v>
      </c>
      <c r="AQ275" t="s">
        <v>6744</v>
      </c>
      <c r="AR275" t="s">
        <v>9726</v>
      </c>
      <c r="AS275" t="s">
        <v>87</v>
      </c>
      <c r="AT275" t="s">
        <v>4840</v>
      </c>
      <c r="AU275" t="s">
        <v>6826</v>
      </c>
      <c r="AV275" t="s">
        <v>4745</v>
      </c>
      <c r="AW275" t="s">
        <v>11366</v>
      </c>
      <c r="AX275" t="s">
        <v>6013</v>
      </c>
      <c r="AY275" t="s">
        <v>4723</v>
      </c>
      <c r="AZ275" t="s">
        <v>1199</v>
      </c>
      <c r="BA275" t="s">
        <v>1194</v>
      </c>
      <c r="BB275" t="s">
        <v>6073</v>
      </c>
      <c r="BC275" t="s">
        <v>4465</v>
      </c>
      <c r="BD275" t="s">
        <v>4502</v>
      </c>
      <c r="BE275" t="s">
        <v>4727</v>
      </c>
      <c r="BF275" t="s">
        <v>4496</v>
      </c>
      <c r="BG275" t="s">
        <v>189</v>
      </c>
      <c r="BH275" t="s">
        <v>189</v>
      </c>
      <c r="BI275" t="s">
        <v>189</v>
      </c>
      <c r="BJ275">
        <v>100</v>
      </c>
      <c r="BK275" t="s">
        <v>6283</v>
      </c>
      <c r="BL275" s="7">
        <v>44154</v>
      </c>
      <c r="BM275" s="7">
        <v>44335</v>
      </c>
      <c r="BN275" t="s">
        <v>6242</v>
      </c>
      <c r="BO275" t="s">
        <v>189</v>
      </c>
      <c r="BP275" t="s">
        <v>16</v>
      </c>
      <c r="BQ275" t="s">
        <v>189</v>
      </c>
      <c r="BR275" s="7">
        <v>45249</v>
      </c>
      <c r="BS275" t="s">
        <v>2414</v>
      </c>
      <c r="BT275" t="s">
        <v>1195</v>
      </c>
      <c r="BU275" t="s">
        <v>2428</v>
      </c>
      <c r="BV275" t="s">
        <v>189</v>
      </c>
      <c r="BW275" t="s">
        <v>189</v>
      </c>
      <c r="BX275" t="s">
        <v>16</v>
      </c>
      <c r="BY275" t="s">
        <v>189</v>
      </c>
      <c r="BZ275" t="s">
        <v>189</v>
      </c>
      <c r="CA275" t="s">
        <v>189</v>
      </c>
      <c r="CB275" t="s">
        <v>189</v>
      </c>
      <c r="CC275" t="s">
        <v>189</v>
      </c>
      <c r="CD275" t="s">
        <v>189</v>
      </c>
      <c r="CE275" t="s">
        <v>189</v>
      </c>
      <c r="CF275" t="s">
        <v>354</v>
      </c>
      <c r="CG275" t="s">
        <v>16</v>
      </c>
      <c r="CH275" t="s">
        <v>16</v>
      </c>
      <c r="CI275">
        <v>1</v>
      </c>
      <c r="CJ275">
        <v>1</v>
      </c>
      <c r="CK275">
        <v>1</v>
      </c>
      <c r="CL275" t="s">
        <v>189</v>
      </c>
      <c r="CM275">
        <v>0</v>
      </c>
      <c r="CN275" t="s">
        <v>16</v>
      </c>
      <c r="CO275" t="s">
        <v>6260</v>
      </c>
      <c r="CP275" t="s">
        <v>16</v>
      </c>
      <c r="CQ275" t="s">
        <v>189</v>
      </c>
      <c r="CR275" t="s">
        <v>414</v>
      </c>
      <c r="CS275" s="7"/>
      <c r="CT275" s="7">
        <v>41243</v>
      </c>
      <c r="CU275" t="s">
        <v>17</v>
      </c>
      <c r="CV275" t="s">
        <v>17</v>
      </c>
      <c r="CW275" t="s">
        <v>6307</v>
      </c>
      <c r="CX275" t="s">
        <v>189</v>
      </c>
      <c r="CY275" t="s">
        <v>6307</v>
      </c>
      <c r="CZ275" t="s">
        <v>189</v>
      </c>
      <c r="DA275">
        <v>2020</v>
      </c>
      <c r="DB275" s="139">
        <v>44147</v>
      </c>
      <c r="DC275">
        <v>11</v>
      </c>
      <c r="DD275">
        <v>46</v>
      </c>
      <c r="DE275" s="139">
        <v>44144</v>
      </c>
      <c r="DF275" t="s">
        <v>12081</v>
      </c>
      <c r="DG275" t="s">
        <v>12075</v>
      </c>
      <c r="DH275" t="s">
        <v>6016</v>
      </c>
      <c r="DI275" t="s">
        <v>9874</v>
      </c>
      <c r="DJ275" t="s">
        <v>6730</v>
      </c>
      <c r="DK275" t="s">
        <v>16</v>
      </c>
      <c r="DL275" t="s">
        <v>16</v>
      </c>
      <c r="DM275" t="s">
        <v>16</v>
      </c>
      <c r="DN275" t="s">
        <v>987</v>
      </c>
      <c r="DO275" t="s">
        <v>2051</v>
      </c>
      <c r="DP275" t="s">
        <v>16</v>
      </c>
      <c r="DQ275" t="s">
        <v>8893</v>
      </c>
      <c r="DR275" t="s">
        <v>10554</v>
      </c>
      <c r="DS275" t="s">
        <v>8894</v>
      </c>
      <c r="DT275" t="s">
        <v>12082</v>
      </c>
      <c r="EC275" s="66"/>
    </row>
    <row r="276" spans="1:133" x14ac:dyDescent="0.25">
      <c r="A276">
        <v>195</v>
      </c>
      <c r="B276" s="7">
        <v>44146</v>
      </c>
      <c r="C276" t="s">
        <v>189</v>
      </c>
      <c r="D276" t="s">
        <v>189</v>
      </c>
      <c r="E276" t="s">
        <v>1201</v>
      </c>
      <c r="F276" t="s">
        <v>181</v>
      </c>
      <c r="G276" t="s">
        <v>354</v>
      </c>
      <c r="H276" t="s">
        <v>354</v>
      </c>
      <c r="I276">
        <v>8</v>
      </c>
      <c r="J276" t="s">
        <v>8895</v>
      </c>
      <c r="K276" t="s">
        <v>1930</v>
      </c>
      <c r="L276" t="s">
        <v>100</v>
      </c>
      <c r="M276">
        <v>28</v>
      </c>
      <c r="N276" t="s">
        <v>237</v>
      </c>
      <c r="O276" t="s">
        <v>51</v>
      </c>
      <c r="P276" t="s">
        <v>986</v>
      </c>
      <c r="Q276" t="s">
        <v>354</v>
      </c>
      <c r="R276" t="s">
        <v>16</v>
      </c>
      <c r="S276"/>
      <c r="T276" t="s">
        <v>15</v>
      </c>
      <c r="U276" t="s">
        <v>4349</v>
      </c>
      <c r="V276" t="s">
        <v>6282</v>
      </c>
      <c r="W276" t="s">
        <v>1879</v>
      </c>
      <c r="X276" t="s">
        <v>189</v>
      </c>
      <c r="Y276" t="s">
        <v>4341</v>
      </c>
      <c r="Z276" t="s">
        <v>16</v>
      </c>
      <c r="AA276" t="s">
        <v>16</v>
      </c>
      <c r="AB276" t="s">
        <v>16</v>
      </c>
      <c r="AC276" t="s">
        <v>6310</v>
      </c>
      <c r="AD276" t="s">
        <v>259</v>
      </c>
      <c r="AE276" t="s">
        <v>354</v>
      </c>
      <c r="AF276" t="s">
        <v>354</v>
      </c>
      <c r="AG276" t="s">
        <v>37</v>
      </c>
      <c r="AH276" t="s">
        <v>16</v>
      </c>
      <c r="AI276" t="s">
        <v>16</v>
      </c>
      <c r="AJ276" t="s">
        <v>16</v>
      </c>
      <c r="AK276" t="s">
        <v>16</v>
      </c>
      <c r="AL276"/>
      <c r="AM276">
        <v>28</v>
      </c>
      <c r="AN276">
        <v>185.66800000000001</v>
      </c>
      <c r="AO276">
        <v>217.054</v>
      </c>
      <c r="AP276" t="s">
        <v>260</v>
      </c>
      <c r="AQ276" t="s">
        <v>5653</v>
      </c>
      <c r="AR276" t="s">
        <v>9678</v>
      </c>
      <c r="AS276" t="s">
        <v>15</v>
      </c>
      <c r="AT276" t="s">
        <v>9978</v>
      </c>
      <c r="AU276" t="s">
        <v>9913</v>
      </c>
      <c r="AV276" t="s">
        <v>4745</v>
      </c>
      <c r="AW276" t="s">
        <v>11366</v>
      </c>
      <c r="AX276" t="s">
        <v>6013</v>
      </c>
      <c r="AY276" t="s">
        <v>16</v>
      </c>
      <c r="AZ276" t="s">
        <v>1202</v>
      </c>
      <c r="BA276" t="s">
        <v>1200</v>
      </c>
      <c r="BB276" t="s">
        <v>6073</v>
      </c>
      <c r="BC276" t="s">
        <v>4349</v>
      </c>
      <c r="BD276" t="s">
        <v>4542</v>
      </c>
      <c r="BE276" t="s">
        <v>5525</v>
      </c>
      <c r="BF276" t="s">
        <v>4496</v>
      </c>
      <c r="BG276" t="s">
        <v>189</v>
      </c>
      <c r="BH276" t="s">
        <v>189</v>
      </c>
      <c r="BI276" t="s">
        <v>189</v>
      </c>
      <c r="BJ276">
        <v>100</v>
      </c>
      <c r="BK276" t="s">
        <v>6282</v>
      </c>
      <c r="BL276" s="7">
        <v>44153</v>
      </c>
      <c r="BM276" s="7">
        <v>44518</v>
      </c>
      <c r="BN276" t="s">
        <v>6241</v>
      </c>
      <c r="BO276" t="s">
        <v>189</v>
      </c>
      <c r="BP276" t="s">
        <v>6242</v>
      </c>
      <c r="BQ276" t="s">
        <v>6074</v>
      </c>
      <c r="BR276" s="7">
        <v>45979</v>
      </c>
      <c r="BS276" t="s">
        <v>2419</v>
      </c>
      <c r="BT276" t="s">
        <v>1201</v>
      </c>
      <c r="BU276" t="s">
        <v>189</v>
      </c>
      <c r="BV276" t="s">
        <v>189</v>
      </c>
      <c r="BW276" t="s">
        <v>189</v>
      </c>
      <c r="BX276" t="s">
        <v>16</v>
      </c>
      <c r="BY276" t="s">
        <v>189</v>
      </c>
      <c r="BZ276" t="s">
        <v>189</v>
      </c>
      <c r="CA276" t="s">
        <v>189</v>
      </c>
      <c r="CB276" t="s">
        <v>189</v>
      </c>
      <c r="CC276" t="s">
        <v>189</v>
      </c>
      <c r="CD276" t="s">
        <v>189</v>
      </c>
      <c r="CE276" t="s">
        <v>189</v>
      </c>
      <c r="CF276" t="s">
        <v>354</v>
      </c>
      <c r="CG276" t="s">
        <v>16</v>
      </c>
      <c r="CH276" t="s">
        <v>16</v>
      </c>
      <c r="CI276">
        <v>1</v>
      </c>
      <c r="CJ276">
        <v>1</v>
      </c>
      <c r="CK276">
        <v>1</v>
      </c>
      <c r="CL276" t="s">
        <v>189</v>
      </c>
      <c r="CM276">
        <v>0</v>
      </c>
      <c r="CN276" t="s">
        <v>16</v>
      </c>
      <c r="CO276" t="s">
        <v>255</v>
      </c>
      <c r="CP276" t="s">
        <v>9679</v>
      </c>
      <c r="CQ276" t="s">
        <v>189</v>
      </c>
      <c r="CR276" t="s">
        <v>16</v>
      </c>
      <c r="CS276" s="7"/>
      <c r="CT276" s="7">
        <v>32763</v>
      </c>
      <c r="CU276" t="s">
        <v>29</v>
      </c>
      <c r="CV276" t="s">
        <v>29</v>
      </c>
      <c r="CW276" t="s">
        <v>6307</v>
      </c>
      <c r="CX276" t="s">
        <v>189</v>
      </c>
      <c r="CY276" t="s">
        <v>6307</v>
      </c>
      <c r="CZ276" t="s">
        <v>189</v>
      </c>
      <c r="DA276">
        <v>2020</v>
      </c>
      <c r="DB276" s="139">
        <v>44146</v>
      </c>
      <c r="DC276">
        <v>11</v>
      </c>
      <c r="DD276">
        <v>46</v>
      </c>
      <c r="DE276" s="139">
        <v>44144</v>
      </c>
      <c r="DF276" t="s">
        <v>12081</v>
      </c>
      <c r="DG276" t="s">
        <v>12075</v>
      </c>
      <c r="DH276" t="s">
        <v>6016</v>
      </c>
      <c r="DI276" t="s">
        <v>10114</v>
      </c>
      <c r="DJ276" t="s">
        <v>6730</v>
      </c>
      <c r="DK276" t="s">
        <v>16</v>
      </c>
      <c r="DL276" t="s">
        <v>16</v>
      </c>
      <c r="DM276" t="s">
        <v>16</v>
      </c>
      <c r="DN276" t="s">
        <v>16</v>
      </c>
      <c r="DO276" t="s">
        <v>2051</v>
      </c>
      <c r="DP276" t="s">
        <v>16</v>
      </c>
      <c r="DQ276" t="s">
        <v>8896</v>
      </c>
      <c r="DR276" t="s">
        <v>10555</v>
      </c>
      <c r="DS276" t="s">
        <v>8897</v>
      </c>
      <c r="DT276" t="s">
        <v>12083</v>
      </c>
      <c r="EC276" s="66"/>
    </row>
    <row r="277" spans="1:133" x14ac:dyDescent="0.25">
      <c r="A277">
        <v>194</v>
      </c>
      <c r="B277" s="7">
        <v>44131</v>
      </c>
      <c r="C277" t="s">
        <v>189</v>
      </c>
      <c r="D277" t="s">
        <v>189</v>
      </c>
      <c r="E277" t="s">
        <v>1204</v>
      </c>
      <c r="F277" t="s">
        <v>199</v>
      </c>
      <c r="G277" t="s">
        <v>354</v>
      </c>
      <c r="H277" t="s">
        <v>354</v>
      </c>
      <c r="I277">
        <v>2</v>
      </c>
      <c r="J277" t="s">
        <v>492</v>
      </c>
      <c r="K277" t="s">
        <v>1976</v>
      </c>
      <c r="L277" t="s">
        <v>100</v>
      </c>
      <c r="M277">
        <v>3</v>
      </c>
      <c r="N277" t="s">
        <v>13</v>
      </c>
      <c r="O277" t="s">
        <v>449</v>
      </c>
      <c r="P277" t="s">
        <v>690</v>
      </c>
      <c r="Q277" t="s">
        <v>354</v>
      </c>
      <c r="R277" t="s">
        <v>16</v>
      </c>
      <c r="S277"/>
      <c r="T277" t="s">
        <v>15</v>
      </c>
      <c r="U277" t="s">
        <v>16</v>
      </c>
      <c r="V277" t="s">
        <v>6282</v>
      </c>
      <c r="W277" t="s">
        <v>189</v>
      </c>
      <c r="X277" t="s">
        <v>189</v>
      </c>
      <c r="Y277" t="s">
        <v>4341</v>
      </c>
      <c r="Z277" t="s">
        <v>411</v>
      </c>
      <c r="AA277" t="s">
        <v>16</v>
      </c>
      <c r="AB277" t="s">
        <v>16</v>
      </c>
      <c r="AC277" t="s">
        <v>6310</v>
      </c>
      <c r="AD277" t="s">
        <v>494</v>
      </c>
      <c r="AE277" t="s">
        <v>354</v>
      </c>
      <c r="AF277" t="s">
        <v>354</v>
      </c>
      <c r="AG277" t="s">
        <v>136</v>
      </c>
      <c r="AH277" t="s">
        <v>16</v>
      </c>
      <c r="AI277" t="s">
        <v>16</v>
      </c>
      <c r="AJ277" t="s">
        <v>16</v>
      </c>
      <c r="AK277" t="s">
        <v>16</v>
      </c>
      <c r="AL277"/>
      <c r="AM277">
        <v>3</v>
      </c>
      <c r="AN277">
        <v>20.117000000000001</v>
      </c>
      <c r="AO277">
        <v>23.256</v>
      </c>
      <c r="AP277" t="s">
        <v>184</v>
      </c>
      <c r="AQ277" t="s">
        <v>6744</v>
      </c>
      <c r="AR277" t="s">
        <v>9726</v>
      </c>
      <c r="AS277" t="s">
        <v>15</v>
      </c>
      <c r="AT277" t="s">
        <v>4840</v>
      </c>
      <c r="AU277" t="s">
        <v>6824</v>
      </c>
      <c r="AV277" t="s">
        <v>4745</v>
      </c>
      <c r="AW277" t="s">
        <v>11366</v>
      </c>
      <c r="AX277" t="s">
        <v>6018</v>
      </c>
      <c r="AY277" t="s">
        <v>4723</v>
      </c>
      <c r="AZ277" t="s">
        <v>496</v>
      </c>
      <c r="BA277" t="s">
        <v>1203</v>
      </c>
      <c r="BB277" t="s">
        <v>6075</v>
      </c>
      <c r="BC277" t="s">
        <v>4465</v>
      </c>
      <c r="BD277" t="s">
        <v>4501</v>
      </c>
      <c r="BE277" t="s">
        <v>4727</v>
      </c>
      <c r="BF277" t="s">
        <v>4497</v>
      </c>
      <c r="BG277" t="s">
        <v>189</v>
      </c>
      <c r="BH277" t="s">
        <v>189</v>
      </c>
      <c r="BI277" t="s">
        <v>189</v>
      </c>
      <c r="BJ277">
        <v>100</v>
      </c>
      <c r="BK277" t="s">
        <v>6282</v>
      </c>
      <c r="BL277" s="7">
        <v>44138</v>
      </c>
      <c r="BM277" s="7">
        <v>44319</v>
      </c>
      <c r="BN277" t="s">
        <v>6241</v>
      </c>
      <c r="BO277" t="s">
        <v>189</v>
      </c>
      <c r="BP277" t="s">
        <v>16</v>
      </c>
      <c r="BQ277" t="s">
        <v>189</v>
      </c>
      <c r="BR277" s="7">
        <v>45233</v>
      </c>
      <c r="BS277" t="s">
        <v>2414</v>
      </c>
      <c r="BT277" t="s">
        <v>3863</v>
      </c>
      <c r="BU277" t="s">
        <v>4372</v>
      </c>
      <c r="BV277" t="s">
        <v>189</v>
      </c>
      <c r="BW277" t="s">
        <v>189</v>
      </c>
      <c r="BX277" t="s">
        <v>16</v>
      </c>
      <c r="BY277" t="s">
        <v>189</v>
      </c>
      <c r="BZ277" t="s">
        <v>189</v>
      </c>
      <c r="CA277" t="s">
        <v>189</v>
      </c>
      <c r="CB277" t="s">
        <v>189</v>
      </c>
      <c r="CC277" t="s">
        <v>189</v>
      </c>
      <c r="CD277" t="s">
        <v>189</v>
      </c>
      <c r="CE277" t="s">
        <v>189</v>
      </c>
      <c r="CF277" t="s">
        <v>354</v>
      </c>
      <c r="CG277" t="s">
        <v>16</v>
      </c>
      <c r="CH277" t="s">
        <v>16</v>
      </c>
      <c r="CI277">
        <v>1</v>
      </c>
      <c r="CJ277">
        <v>1</v>
      </c>
      <c r="CK277">
        <v>1</v>
      </c>
      <c r="CL277" t="s">
        <v>189</v>
      </c>
      <c r="CM277">
        <v>0</v>
      </c>
      <c r="CN277" t="s">
        <v>16</v>
      </c>
      <c r="CO277" t="s">
        <v>492</v>
      </c>
      <c r="CP277" t="s">
        <v>16</v>
      </c>
      <c r="CQ277" t="s">
        <v>189</v>
      </c>
      <c r="CR277" t="s">
        <v>414</v>
      </c>
      <c r="CS277" s="7"/>
      <c r="CT277" s="7">
        <v>42684</v>
      </c>
      <c r="CU277" t="s">
        <v>17</v>
      </c>
      <c r="CV277" t="s">
        <v>17</v>
      </c>
      <c r="CW277" t="s">
        <v>6307</v>
      </c>
      <c r="CX277" t="s">
        <v>189</v>
      </c>
      <c r="CY277" t="s">
        <v>6307</v>
      </c>
      <c r="CZ277" t="s">
        <v>189</v>
      </c>
      <c r="DA277">
        <v>2020</v>
      </c>
      <c r="DB277" s="139">
        <v>44131</v>
      </c>
      <c r="DC277">
        <v>10</v>
      </c>
      <c r="DD277">
        <v>44</v>
      </c>
      <c r="DE277" s="139">
        <v>44130</v>
      </c>
      <c r="DF277" t="s">
        <v>12084</v>
      </c>
      <c r="DG277" t="s">
        <v>12075</v>
      </c>
      <c r="DH277" t="s">
        <v>6019</v>
      </c>
      <c r="DI277" t="s">
        <v>9874</v>
      </c>
      <c r="DJ277" t="s">
        <v>6730</v>
      </c>
      <c r="DK277" t="s">
        <v>16</v>
      </c>
      <c r="DL277" t="s">
        <v>16</v>
      </c>
      <c r="DM277" t="s">
        <v>16</v>
      </c>
      <c r="DN277" t="s">
        <v>16</v>
      </c>
      <c r="DO277" t="s">
        <v>2051</v>
      </c>
      <c r="DP277" t="s">
        <v>16</v>
      </c>
      <c r="DQ277" t="s">
        <v>8898</v>
      </c>
      <c r="DR277" t="s">
        <v>10556</v>
      </c>
      <c r="DS277" t="s">
        <v>8899</v>
      </c>
      <c r="DT277" t="s">
        <v>12085</v>
      </c>
      <c r="EC277" s="66"/>
    </row>
    <row r="278" spans="1:133" x14ac:dyDescent="0.25">
      <c r="A278">
        <v>193</v>
      </c>
      <c r="B278" s="7">
        <v>44125</v>
      </c>
      <c r="C278" t="s">
        <v>189</v>
      </c>
      <c r="D278" t="s">
        <v>189</v>
      </c>
      <c r="E278" t="s">
        <v>789</v>
      </c>
      <c r="F278" t="s">
        <v>181</v>
      </c>
      <c r="G278" t="s">
        <v>354</v>
      </c>
      <c r="H278" t="s">
        <v>354</v>
      </c>
      <c r="I278">
        <v>1</v>
      </c>
      <c r="J278" t="s">
        <v>1005</v>
      </c>
      <c r="K278" t="s">
        <v>1999</v>
      </c>
      <c r="L278" t="s">
        <v>100</v>
      </c>
      <c r="M278">
        <v>4.5</v>
      </c>
      <c r="N278" t="s">
        <v>2103</v>
      </c>
      <c r="O278" t="s">
        <v>1206</v>
      </c>
      <c r="P278" t="s">
        <v>1207</v>
      </c>
      <c r="Q278" t="s">
        <v>354</v>
      </c>
      <c r="R278" t="s">
        <v>16</v>
      </c>
      <c r="S278"/>
      <c r="T278" t="s">
        <v>532</v>
      </c>
      <c r="U278" t="s">
        <v>16</v>
      </c>
      <c r="V278" t="s">
        <v>6282</v>
      </c>
      <c r="W278" t="s">
        <v>189</v>
      </c>
      <c r="X278" t="s">
        <v>189</v>
      </c>
      <c r="Y278" t="s">
        <v>4341</v>
      </c>
      <c r="Z278" t="s">
        <v>16</v>
      </c>
      <c r="AA278" t="s">
        <v>16</v>
      </c>
      <c r="AB278" t="s">
        <v>16</v>
      </c>
      <c r="AC278" t="s">
        <v>6310</v>
      </c>
      <c r="AD278" t="s">
        <v>1008</v>
      </c>
      <c r="AE278" t="s">
        <v>354</v>
      </c>
      <c r="AF278" t="s">
        <v>354</v>
      </c>
      <c r="AG278" t="s">
        <v>37</v>
      </c>
      <c r="AH278" t="s">
        <v>16</v>
      </c>
      <c r="AI278" t="s">
        <v>16</v>
      </c>
      <c r="AJ278" t="s">
        <v>16</v>
      </c>
      <c r="AK278" t="s">
        <v>16</v>
      </c>
      <c r="AL278"/>
      <c r="AM278">
        <v>4.5</v>
      </c>
      <c r="AN278">
        <v>29.93</v>
      </c>
      <c r="AO278">
        <v>34.884</v>
      </c>
      <c r="AP278" t="s">
        <v>301</v>
      </c>
      <c r="AQ278" t="s">
        <v>1937</v>
      </c>
      <c r="AR278" t="s">
        <v>16</v>
      </c>
      <c r="AS278" t="s">
        <v>10276</v>
      </c>
      <c r="AT278" t="s">
        <v>9978</v>
      </c>
      <c r="AU278" t="s">
        <v>6826</v>
      </c>
      <c r="AV278" t="s">
        <v>4745</v>
      </c>
      <c r="AW278" t="s">
        <v>11366</v>
      </c>
      <c r="AX278" t="s">
        <v>6018</v>
      </c>
      <c r="AY278" t="s">
        <v>16</v>
      </c>
      <c r="AZ278" t="s">
        <v>1009</v>
      </c>
      <c r="BA278" t="s">
        <v>1205</v>
      </c>
      <c r="BB278" t="s">
        <v>6075</v>
      </c>
      <c r="BC278" t="s">
        <v>4465</v>
      </c>
      <c r="BD278" t="s">
        <v>4515</v>
      </c>
      <c r="BE278" t="s">
        <v>4751</v>
      </c>
      <c r="BF278" t="s">
        <v>4496</v>
      </c>
      <c r="BG278" t="s">
        <v>189</v>
      </c>
      <c r="BH278" t="s">
        <v>189</v>
      </c>
      <c r="BI278" t="s">
        <v>189</v>
      </c>
      <c r="BJ278"/>
      <c r="BK278" t="s">
        <v>6282</v>
      </c>
      <c r="BL278" s="7"/>
      <c r="BM278" s="7"/>
      <c r="BN278" t="s">
        <v>6246</v>
      </c>
      <c r="BO278" t="s">
        <v>189</v>
      </c>
      <c r="BP278" t="s">
        <v>6242</v>
      </c>
      <c r="BQ278" t="s">
        <v>189</v>
      </c>
      <c r="BR278" s="7">
        <v>44771</v>
      </c>
      <c r="BS278" t="s">
        <v>16</v>
      </c>
      <c r="BT278" t="s">
        <v>789</v>
      </c>
      <c r="BU278" t="s">
        <v>189</v>
      </c>
      <c r="BV278" t="s">
        <v>189</v>
      </c>
      <c r="BW278" t="s">
        <v>189</v>
      </c>
      <c r="BX278" t="s">
        <v>16</v>
      </c>
      <c r="BY278" t="s">
        <v>189</v>
      </c>
      <c r="BZ278" t="s">
        <v>8376</v>
      </c>
      <c r="CA278" t="s">
        <v>189</v>
      </c>
      <c r="CB278" t="s">
        <v>189</v>
      </c>
      <c r="CC278" t="s">
        <v>189</v>
      </c>
      <c r="CD278" t="s">
        <v>189</v>
      </c>
      <c r="CE278" t="s">
        <v>189</v>
      </c>
      <c r="CF278" t="s">
        <v>354</v>
      </c>
      <c r="CG278" t="s">
        <v>16</v>
      </c>
      <c r="CH278" t="s">
        <v>16</v>
      </c>
      <c r="CI278">
        <v>1</v>
      </c>
      <c r="CJ278">
        <v>1</v>
      </c>
      <c r="CK278">
        <v>1</v>
      </c>
      <c r="CL278" t="s">
        <v>189</v>
      </c>
      <c r="CM278">
        <v>0</v>
      </c>
      <c r="CN278" t="s">
        <v>16</v>
      </c>
      <c r="CO278" t="s">
        <v>1005</v>
      </c>
      <c r="CP278" t="s">
        <v>16</v>
      </c>
      <c r="CQ278" t="s">
        <v>189</v>
      </c>
      <c r="CR278" t="s">
        <v>16</v>
      </c>
      <c r="CS278" s="7">
        <v>44700</v>
      </c>
      <c r="CT278" s="7">
        <v>43727</v>
      </c>
      <c r="CU278" t="s">
        <v>60</v>
      </c>
      <c r="CV278" t="s">
        <v>16</v>
      </c>
      <c r="CW278" t="s">
        <v>6307</v>
      </c>
      <c r="CX278" t="s">
        <v>189</v>
      </c>
      <c r="CY278" t="s">
        <v>6307</v>
      </c>
      <c r="CZ278" t="s">
        <v>6307</v>
      </c>
      <c r="DA278">
        <v>2020</v>
      </c>
      <c r="DB278" s="139">
        <v>44125</v>
      </c>
      <c r="DC278">
        <v>10</v>
      </c>
      <c r="DD278">
        <v>43</v>
      </c>
      <c r="DE278" s="139">
        <v>44123</v>
      </c>
      <c r="DF278" t="s">
        <v>12086</v>
      </c>
      <c r="DG278" t="s">
        <v>12075</v>
      </c>
      <c r="DH278" t="s">
        <v>6020</v>
      </c>
      <c r="DI278" t="s">
        <v>9874</v>
      </c>
      <c r="DJ278" t="s">
        <v>6730</v>
      </c>
      <c r="DK278" t="s">
        <v>16</v>
      </c>
      <c r="DL278" t="s">
        <v>16</v>
      </c>
      <c r="DM278" t="s">
        <v>3333</v>
      </c>
      <c r="DN278" t="s">
        <v>16</v>
      </c>
      <c r="DO278" t="s">
        <v>2051</v>
      </c>
      <c r="DP278" t="s">
        <v>16</v>
      </c>
      <c r="DQ278" t="s">
        <v>8900</v>
      </c>
      <c r="DR278" t="s">
        <v>10557</v>
      </c>
      <c r="DS278" t="s">
        <v>8901</v>
      </c>
      <c r="DT278" t="s">
        <v>12087</v>
      </c>
      <c r="EC278" s="66"/>
    </row>
    <row r="279" spans="1:133" x14ac:dyDescent="0.25">
      <c r="A279">
        <v>192</v>
      </c>
      <c r="B279" s="7">
        <v>44124</v>
      </c>
      <c r="C279" t="s">
        <v>189</v>
      </c>
      <c r="D279" t="s">
        <v>189</v>
      </c>
      <c r="E279" t="s">
        <v>1209</v>
      </c>
      <c r="F279" t="s">
        <v>181</v>
      </c>
      <c r="G279" t="s">
        <v>354</v>
      </c>
      <c r="H279" t="s">
        <v>354</v>
      </c>
      <c r="I279">
        <v>1</v>
      </c>
      <c r="J279" t="s">
        <v>1210</v>
      </c>
      <c r="K279" t="s">
        <v>340</v>
      </c>
      <c r="L279" t="s">
        <v>100</v>
      </c>
      <c r="M279">
        <v>3</v>
      </c>
      <c r="N279" t="s">
        <v>604</v>
      </c>
      <c r="O279" t="s">
        <v>51</v>
      </c>
      <c r="P279" t="s">
        <v>1211</v>
      </c>
      <c r="Q279" t="s">
        <v>354</v>
      </c>
      <c r="R279" t="s">
        <v>16</v>
      </c>
      <c r="S279"/>
      <c r="T279" t="s">
        <v>15</v>
      </c>
      <c r="U279" t="s">
        <v>9804</v>
      </c>
      <c r="V279" t="s">
        <v>16</v>
      </c>
      <c r="W279" t="s">
        <v>10347</v>
      </c>
      <c r="X279" t="s">
        <v>189</v>
      </c>
      <c r="Y279" t="s">
        <v>4341</v>
      </c>
      <c r="Z279" t="s">
        <v>16</v>
      </c>
      <c r="AA279" t="s">
        <v>16</v>
      </c>
      <c r="AB279" t="s">
        <v>16</v>
      </c>
      <c r="AC279" t="s">
        <v>6307</v>
      </c>
      <c r="AD279" t="s">
        <v>1212</v>
      </c>
      <c r="AE279" t="s">
        <v>354</v>
      </c>
      <c r="AF279" t="s">
        <v>354</v>
      </c>
      <c r="AG279" t="s">
        <v>129</v>
      </c>
      <c r="AH279" t="s">
        <v>16</v>
      </c>
      <c r="AI279" t="s">
        <v>16</v>
      </c>
      <c r="AJ279" t="s">
        <v>16</v>
      </c>
      <c r="AK279" t="s">
        <v>16</v>
      </c>
      <c r="AL279"/>
      <c r="AM279">
        <v>3</v>
      </c>
      <c r="AN279">
        <v>20.03</v>
      </c>
      <c r="AO279">
        <v>23.256</v>
      </c>
      <c r="AP279" t="s">
        <v>240</v>
      </c>
      <c r="AQ279" t="s">
        <v>5653</v>
      </c>
      <c r="AR279" t="s">
        <v>9682</v>
      </c>
      <c r="AS279" t="s">
        <v>15</v>
      </c>
      <c r="AT279" t="s">
        <v>4840</v>
      </c>
      <c r="AU279" t="s">
        <v>6824</v>
      </c>
      <c r="AV279" t="s">
        <v>4745</v>
      </c>
      <c r="AW279" t="s">
        <v>11366</v>
      </c>
      <c r="AX279" t="s">
        <v>6018</v>
      </c>
      <c r="AY279" t="s">
        <v>16</v>
      </c>
      <c r="AZ279" t="s">
        <v>1213</v>
      </c>
      <c r="BA279" t="s">
        <v>1208</v>
      </c>
      <c r="BB279" t="s">
        <v>6075</v>
      </c>
      <c r="BC279" t="s">
        <v>9804</v>
      </c>
      <c r="BD279" t="s">
        <v>4501</v>
      </c>
      <c r="BE279" t="s">
        <v>5533</v>
      </c>
      <c r="BF279" t="s">
        <v>4496</v>
      </c>
      <c r="BG279" t="s">
        <v>189</v>
      </c>
      <c r="BH279" t="s">
        <v>189</v>
      </c>
      <c r="BI279" t="s">
        <v>189</v>
      </c>
      <c r="BJ279"/>
      <c r="BK279" t="s">
        <v>16</v>
      </c>
      <c r="BL279" s="7"/>
      <c r="BM279" s="7"/>
      <c r="BN279" t="s">
        <v>6242</v>
      </c>
      <c r="BO279" t="s">
        <v>189</v>
      </c>
      <c r="BP279" t="s">
        <v>6242</v>
      </c>
      <c r="BQ279" t="s">
        <v>189</v>
      </c>
      <c r="BR279" s="7">
        <v>45226</v>
      </c>
      <c r="BS279" t="s">
        <v>16</v>
      </c>
      <c r="BT279" t="s">
        <v>1209</v>
      </c>
      <c r="BU279" t="s">
        <v>189</v>
      </c>
      <c r="BV279" t="s">
        <v>189</v>
      </c>
      <c r="BW279" t="s">
        <v>189</v>
      </c>
      <c r="BX279" t="s">
        <v>16</v>
      </c>
      <c r="BY279" t="s">
        <v>189</v>
      </c>
      <c r="BZ279" t="s">
        <v>189</v>
      </c>
      <c r="CA279" t="s">
        <v>189</v>
      </c>
      <c r="CB279" t="s">
        <v>189</v>
      </c>
      <c r="CC279" t="s">
        <v>189</v>
      </c>
      <c r="CD279" t="s">
        <v>189</v>
      </c>
      <c r="CE279" t="s">
        <v>189</v>
      </c>
      <c r="CF279" t="s">
        <v>354</v>
      </c>
      <c r="CG279" t="s">
        <v>16</v>
      </c>
      <c r="CH279" t="s">
        <v>16</v>
      </c>
      <c r="CI279">
        <v>1</v>
      </c>
      <c r="CJ279">
        <v>1</v>
      </c>
      <c r="CK279">
        <v>1</v>
      </c>
      <c r="CL279" t="s">
        <v>189</v>
      </c>
      <c r="CM279">
        <v>0</v>
      </c>
      <c r="CN279" t="s">
        <v>16</v>
      </c>
      <c r="CO279" t="s">
        <v>1210</v>
      </c>
      <c r="CP279" t="s">
        <v>6882</v>
      </c>
      <c r="CQ279" t="s">
        <v>189</v>
      </c>
      <c r="CR279" t="s">
        <v>16</v>
      </c>
      <c r="CS279" s="7"/>
      <c r="CT279" s="7">
        <v>44124</v>
      </c>
      <c r="CU279" t="s">
        <v>29</v>
      </c>
      <c r="CV279" t="s">
        <v>29</v>
      </c>
      <c r="CW279" t="s">
        <v>6307</v>
      </c>
      <c r="CX279" t="s">
        <v>189</v>
      </c>
      <c r="CY279" t="s">
        <v>6307</v>
      </c>
      <c r="CZ279" t="s">
        <v>189</v>
      </c>
      <c r="DA279">
        <v>2020</v>
      </c>
      <c r="DB279" s="139">
        <v>44124</v>
      </c>
      <c r="DC279">
        <v>10</v>
      </c>
      <c r="DD279">
        <v>43</v>
      </c>
      <c r="DE279" s="139">
        <v>44123</v>
      </c>
      <c r="DF279" t="s">
        <v>12086</v>
      </c>
      <c r="DG279" t="s">
        <v>12075</v>
      </c>
      <c r="DH279" t="s">
        <v>6020</v>
      </c>
      <c r="DI279" t="s">
        <v>10114</v>
      </c>
      <c r="DJ279" t="s">
        <v>6730</v>
      </c>
      <c r="DK279" t="s">
        <v>16</v>
      </c>
      <c r="DL279" t="s">
        <v>16</v>
      </c>
      <c r="DM279" t="s">
        <v>16</v>
      </c>
      <c r="DN279" t="s">
        <v>16</v>
      </c>
      <c r="DO279" t="s">
        <v>2051</v>
      </c>
      <c r="DP279" t="s">
        <v>16</v>
      </c>
      <c r="DQ279" t="s">
        <v>8902</v>
      </c>
      <c r="DR279" t="s">
        <v>10558</v>
      </c>
      <c r="DS279" t="s">
        <v>8903</v>
      </c>
      <c r="DT279" t="s">
        <v>12088</v>
      </c>
      <c r="EC279" s="66"/>
    </row>
    <row r="280" spans="1:133" x14ac:dyDescent="0.25">
      <c r="A280">
        <v>191</v>
      </c>
      <c r="B280" s="7">
        <v>44120</v>
      </c>
      <c r="C280" t="s">
        <v>189</v>
      </c>
      <c r="D280" t="s">
        <v>189</v>
      </c>
      <c r="E280" t="s">
        <v>1215</v>
      </c>
      <c r="F280" t="s">
        <v>181</v>
      </c>
      <c r="G280" t="s">
        <v>354</v>
      </c>
      <c r="H280" t="s">
        <v>354</v>
      </c>
      <c r="I280">
        <v>1</v>
      </c>
      <c r="J280" t="s">
        <v>7135</v>
      </c>
      <c r="K280" t="s">
        <v>127</v>
      </c>
      <c r="L280" t="s">
        <v>100</v>
      </c>
      <c r="M280">
        <v>5</v>
      </c>
      <c r="N280" t="s">
        <v>13</v>
      </c>
      <c r="O280" t="s">
        <v>1216</v>
      </c>
      <c r="P280" t="s">
        <v>9619</v>
      </c>
      <c r="Q280" t="s">
        <v>354</v>
      </c>
      <c r="R280" t="s">
        <v>16</v>
      </c>
      <c r="S280"/>
      <c r="T280" t="s">
        <v>15</v>
      </c>
      <c r="U280" t="s">
        <v>9812</v>
      </c>
      <c r="V280" t="s">
        <v>6282</v>
      </c>
      <c r="W280" t="s">
        <v>9814</v>
      </c>
      <c r="X280" t="s">
        <v>189</v>
      </c>
      <c r="Y280" t="s">
        <v>4341</v>
      </c>
      <c r="Z280" t="s">
        <v>16</v>
      </c>
      <c r="AA280" t="s">
        <v>16</v>
      </c>
      <c r="AB280" t="s">
        <v>16</v>
      </c>
      <c r="AC280" t="s">
        <v>6310</v>
      </c>
      <c r="AD280" t="s">
        <v>300</v>
      </c>
      <c r="AE280" t="s">
        <v>354</v>
      </c>
      <c r="AF280" t="s">
        <v>354</v>
      </c>
      <c r="AG280" t="s">
        <v>129</v>
      </c>
      <c r="AH280" t="s">
        <v>251</v>
      </c>
      <c r="AI280" t="s">
        <v>16</v>
      </c>
      <c r="AJ280" t="s">
        <v>16</v>
      </c>
      <c r="AK280" t="s">
        <v>16</v>
      </c>
      <c r="AL280"/>
      <c r="AM280">
        <v>5</v>
      </c>
      <c r="AN280">
        <v>33.488</v>
      </c>
      <c r="AO280">
        <v>38.76</v>
      </c>
      <c r="AP280" t="s">
        <v>301</v>
      </c>
      <c r="AQ280" t="s">
        <v>5653</v>
      </c>
      <c r="AR280" t="s">
        <v>9678</v>
      </c>
      <c r="AS280" t="s">
        <v>15</v>
      </c>
      <c r="AT280" t="s">
        <v>4840</v>
      </c>
      <c r="AU280" t="s">
        <v>6826</v>
      </c>
      <c r="AV280" t="s">
        <v>4745</v>
      </c>
      <c r="AW280" t="s">
        <v>11366</v>
      </c>
      <c r="AX280" t="s">
        <v>6018</v>
      </c>
      <c r="AY280" t="s">
        <v>16</v>
      </c>
      <c r="AZ280" t="s">
        <v>1217</v>
      </c>
      <c r="BA280" t="s">
        <v>1214</v>
      </c>
      <c r="BB280" t="s">
        <v>6075</v>
      </c>
      <c r="BC280" t="s">
        <v>9812</v>
      </c>
      <c r="BD280" t="s">
        <v>4517</v>
      </c>
      <c r="BE280" t="s">
        <v>4727</v>
      </c>
      <c r="BF280" t="s">
        <v>4496</v>
      </c>
      <c r="BG280" t="s">
        <v>189</v>
      </c>
      <c r="BH280" t="s">
        <v>189</v>
      </c>
      <c r="BI280" t="s">
        <v>189</v>
      </c>
      <c r="BJ280">
        <v>100</v>
      </c>
      <c r="BK280" t="s">
        <v>6282</v>
      </c>
      <c r="BL280" s="7">
        <v>44126</v>
      </c>
      <c r="BM280" s="7">
        <v>44218</v>
      </c>
      <c r="BN280" t="s">
        <v>6241</v>
      </c>
      <c r="BO280" t="s">
        <v>189</v>
      </c>
      <c r="BP280" t="s">
        <v>16</v>
      </c>
      <c r="BQ280" t="s">
        <v>4853</v>
      </c>
      <c r="BR280" s="7">
        <v>45221</v>
      </c>
      <c r="BS280" t="s">
        <v>2732</v>
      </c>
      <c r="BT280" t="s">
        <v>724</v>
      </c>
      <c r="BU280" t="s">
        <v>2435</v>
      </c>
      <c r="BV280" t="s">
        <v>189</v>
      </c>
      <c r="BW280" t="s">
        <v>189</v>
      </c>
      <c r="BX280" t="s">
        <v>16</v>
      </c>
      <c r="BY280" t="s">
        <v>189</v>
      </c>
      <c r="BZ280" t="s">
        <v>189</v>
      </c>
      <c r="CA280" t="s">
        <v>189</v>
      </c>
      <c r="CB280" t="s">
        <v>189</v>
      </c>
      <c r="CC280" t="s">
        <v>189</v>
      </c>
      <c r="CD280" t="s">
        <v>189</v>
      </c>
      <c r="CE280" t="s">
        <v>189</v>
      </c>
      <c r="CF280" t="s">
        <v>354</v>
      </c>
      <c r="CG280" t="s">
        <v>16</v>
      </c>
      <c r="CH280" t="s">
        <v>16</v>
      </c>
      <c r="CI280">
        <v>1</v>
      </c>
      <c r="CJ280">
        <v>1</v>
      </c>
      <c r="CK280">
        <v>1</v>
      </c>
      <c r="CL280" t="s">
        <v>189</v>
      </c>
      <c r="CM280">
        <v>0</v>
      </c>
      <c r="CN280" t="s">
        <v>16</v>
      </c>
      <c r="CO280" t="s">
        <v>297</v>
      </c>
      <c r="CP280" t="s">
        <v>9680</v>
      </c>
      <c r="CQ280" t="s">
        <v>9681</v>
      </c>
      <c r="CR280" t="s">
        <v>16</v>
      </c>
      <c r="CS280" s="7"/>
      <c r="CT280" s="7">
        <v>42138</v>
      </c>
      <c r="CU280" t="s">
        <v>29</v>
      </c>
      <c r="CV280" t="s">
        <v>29</v>
      </c>
      <c r="CW280" t="s">
        <v>6307</v>
      </c>
      <c r="CX280" t="s">
        <v>189</v>
      </c>
      <c r="CY280" t="s">
        <v>6307</v>
      </c>
      <c r="CZ280" t="s">
        <v>189</v>
      </c>
      <c r="DA280">
        <v>2020</v>
      </c>
      <c r="DB280" s="139">
        <v>44120</v>
      </c>
      <c r="DC280">
        <v>10</v>
      </c>
      <c r="DD280">
        <v>42</v>
      </c>
      <c r="DE280" s="139">
        <v>44116</v>
      </c>
      <c r="DF280" t="s">
        <v>12089</v>
      </c>
      <c r="DG280" t="s">
        <v>12075</v>
      </c>
      <c r="DH280" t="s">
        <v>6021</v>
      </c>
      <c r="DI280" t="s">
        <v>9874</v>
      </c>
      <c r="DJ280" t="s">
        <v>6730</v>
      </c>
      <c r="DK280" t="s">
        <v>16</v>
      </c>
      <c r="DL280" t="s">
        <v>16</v>
      </c>
      <c r="DM280" t="s">
        <v>16</v>
      </c>
      <c r="DN280" t="s">
        <v>16</v>
      </c>
      <c r="DO280" t="s">
        <v>2051</v>
      </c>
      <c r="DP280" t="s">
        <v>16</v>
      </c>
      <c r="DQ280" t="s">
        <v>8904</v>
      </c>
      <c r="DR280" t="s">
        <v>10559</v>
      </c>
      <c r="DS280" t="s">
        <v>8905</v>
      </c>
      <c r="DT280" t="s">
        <v>12090</v>
      </c>
      <c r="EC280" s="66"/>
    </row>
    <row r="281" spans="1:133" x14ac:dyDescent="0.25">
      <c r="A281">
        <v>190</v>
      </c>
      <c r="B281" s="7">
        <v>44096</v>
      </c>
      <c r="C281" t="s">
        <v>189</v>
      </c>
      <c r="D281" t="s">
        <v>189</v>
      </c>
      <c r="E281" t="s">
        <v>1219</v>
      </c>
      <c r="F281" t="s">
        <v>181</v>
      </c>
      <c r="G281" t="s">
        <v>354</v>
      </c>
      <c r="H281" t="s">
        <v>354</v>
      </c>
      <c r="I281">
        <v>1</v>
      </c>
      <c r="J281" t="s">
        <v>1065</v>
      </c>
      <c r="K281" t="s">
        <v>107</v>
      </c>
      <c r="L281" t="s">
        <v>100</v>
      </c>
      <c r="M281">
        <v>3</v>
      </c>
      <c r="N281" t="s">
        <v>237</v>
      </c>
      <c r="O281" t="s">
        <v>386</v>
      </c>
      <c r="P281" t="s">
        <v>605</v>
      </c>
      <c r="Q281" t="s">
        <v>354</v>
      </c>
      <c r="R281" t="s">
        <v>16</v>
      </c>
      <c r="S281"/>
      <c r="T281" t="s">
        <v>32</v>
      </c>
      <c r="U281" t="s">
        <v>9804</v>
      </c>
      <c r="V281" t="s">
        <v>6282</v>
      </c>
      <c r="W281" t="s">
        <v>10347</v>
      </c>
      <c r="X281" t="s">
        <v>189</v>
      </c>
      <c r="Y281" t="s">
        <v>4341</v>
      </c>
      <c r="Z281" t="s">
        <v>16</v>
      </c>
      <c r="AA281" t="s">
        <v>16</v>
      </c>
      <c r="AB281" t="s">
        <v>16</v>
      </c>
      <c r="AC281" t="s">
        <v>6310</v>
      </c>
      <c r="AD281" t="s">
        <v>1068</v>
      </c>
      <c r="AE281" t="s">
        <v>354</v>
      </c>
      <c r="AF281" t="s">
        <v>354</v>
      </c>
      <c r="AG281" t="s">
        <v>129</v>
      </c>
      <c r="AH281" t="s">
        <v>1069</v>
      </c>
      <c r="AI281" t="s">
        <v>16</v>
      </c>
      <c r="AJ281" t="s">
        <v>16</v>
      </c>
      <c r="AK281" t="s">
        <v>16</v>
      </c>
      <c r="AL281"/>
      <c r="AM281">
        <v>3</v>
      </c>
      <c r="AN281">
        <v>20.34</v>
      </c>
      <c r="AO281">
        <v>23.256</v>
      </c>
      <c r="AP281" t="s">
        <v>260</v>
      </c>
      <c r="AQ281" t="s">
        <v>6745</v>
      </c>
      <c r="AR281" t="s">
        <v>16</v>
      </c>
      <c r="AS281" t="s">
        <v>32</v>
      </c>
      <c r="AT281" t="s">
        <v>4840</v>
      </c>
      <c r="AU281" t="s">
        <v>6824</v>
      </c>
      <c r="AV281" t="s">
        <v>4745</v>
      </c>
      <c r="AW281" t="s">
        <v>11459</v>
      </c>
      <c r="AX281" t="s">
        <v>6022</v>
      </c>
      <c r="AY281" t="s">
        <v>16</v>
      </c>
      <c r="AZ281" t="s">
        <v>1220</v>
      </c>
      <c r="BA281" t="s">
        <v>1218</v>
      </c>
      <c r="BB281" t="s">
        <v>10560</v>
      </c>
      <c r="BC281" t="s">
        <v>9804</v>
      </c>
      <c r="BD281" t="s">
        <v>4501</v>
      </c>
      <c r="BE281" t="s">
        <v>5525</v>
      </c>
      <c r="BF281" t="s">
        <v>4496</v>
      </c>
      <c r="BG281" t="s">
        <v>189</v>
      </c>
      <c r="BH281" t="s">
        <v>189</v>
      </c>
      <c r="BI281" t="s">
        <v>189</v>
      </c>
      <c r="BJ281">
        <v>100</v>
      </c>
      <c r="BK281" t="s">
        <v>6282</v>
      </c>
      <c r="BL281" s="7">
        <v>44103</v>
      </c>
      <c r="BM281" s="7">
        <v>44284</v>
      </c>
      <c r="BN281" t="s">
        <v>6240</v>
      </c>
      <c r="BO281" t="s">
        <v>189</v>
      </c>
      <c r="BP281" t="s">
        <v>16</v>
      </c>
      <c r="BQ281" t="s">
        <v>189</v>
      </c>
      <c r="BR281" s="7">
        <v>45929</v>
      </c>
      <c r="BS281" t="s">
        <v>2414</v>
      </c>
      <c r="BT281" t="s">
        <v>4394</v>
      </c>
      <c r="BU281" t="s">
        <v>3752</v>
      </c>
      <c r="BV281" t="s">
        <v>189</v>
      </c>
      <c r="BW281" t="s">
        <v>189</v>
      </c>
      <c r="BX281" t="s">
        <v>16</v>
      </c>
      <c r="BY281" t="s">
        <v>189</v>
      </c>
      <c r="BZ281" t="s">
        <v>8481</v>
      </c>
      <c r="CA281" t="s">
        <v>189</v>
      </c>
      <c r="CB281" t="s">
        <v>189</v>
      </c>
      <c r="CC281" t="s">
        <v>189</v>
      </c>
      <c r="CD281" t="s">
        <v>189</v>
      </c>
      <c r="CE281" t="s">
        <v>189</v>
      </c>
      <c r="CF281" t="s">
        <v>354</v>
      </c>
      <c r="CG281" t="s">
        <v>16</v>
      </c>
      <c r="CH281" t="s">
        <v>16</v>
      </c>
      <c r="CI281">
        <v>1</v>
      </c>
      <c r="CJ281">
        <v>1</v>
      </c>
      <c r="CK281">
        <v>1</v>
      </c>
      <c r="CL281" t="s">
        <v>189</v>
      </c>
      <c r="CM281">
        <v>0</v>
      </c>
      <c r="CN281" t="s">
        <v>16</v>
      </c>
      <c r="CO281" t="s">
        <v>1065</v>
      </c>
      <c r="CP281" t="s">
        <v>16</v>
      </c>
      <c r="CQ281" t="s">
        <v>189</v>
      </c>
      <c r="CR281" t="s">
        <v>16</v>
      </c>
      <c r="CS281" s="7"/>
      <c r="CT281" s="7">
        <v>41767</v>
      </c>
      <c r="CU281" t="s">
        <v>34</v>
      </c>
      <c r="CV281" t="s">
        <v>6745</v>
      </c>
      <c r="CW281" t="s">
        <v>6307</v>
      </c>
      <c r="CX281" t="s">
        <v>189</v>
      </c>
      <c r="CY281" t="s">
        <v>6307</v>
      </c>
      <c r="CZ281" t="s">
        <v>189</v>
      </c>
      <c r="DA281">
        <v>2020</v>
      </c>
      <c r="DB281" s="139">
        <v>44096</v>
      </c>
      <c r="DC281">
        <v>9</v>
      </c>
      <c r="DD281">
        <v>39</v>
      </c>
      <c r="DE281" s="139">
        <v>44095</v>
      </c>
      <c r="DF281" t="s">
        <v>12091</v>
      </c>
      <c r="DG281" t="s">
        <v>12092</v>
      </c>
      <c r="DH281" t="s">
        <v>6024</v>
      </c>
      <c r="DI281" t="s">
        <v>10114</v>
      </c>
      <c r="DJ281" t="s">
        <v>6730</v>
      </c>
      <c r="DK281" t="s">
        <v>16</v>
      </c>
      <c r="DL281" t="s">
        <v>16</v>
      </c>
      <c r="DM281" t="s">
        <v>1068</v>
      </c>
      <c r="DN281" t="s">
        <v>16</v>
      </c>
      <c r="DO281" t="s">
        <v>2051</v>
      </c>
      <c r="DP281" t="s">
        <v>16</v>
      </c>
      <c r="DQ281" t="s">
        <v>8906</v>
      </c>
      <c r="DR281" t="s">
        <v>10561</v>
      </c>
      <c r="DS281" t="s">
        <v>8907</v>
      </c>
      <c r="DT281" t="s">
        <v>12093</v>
      </c>
      <c r="EC281" s="66"/>
    </row>
    <row r="282" spans="1:133" x14ac:dyDescent="0.25">
      <c r="A282">
        <v>189</v>
      </c>
      <c r="B282" s="7">
        <v>44089</v>
      </c>
      <c r="C282" t="s">
        <v>189</v>
      </c>
      <c r="D282" t="s">
        <v>189</v>
      </c>
      <c r="E282" t="s">
        <v>1222</v>
      </c>
      <c r="F282" t="s">
        <v>181</v>
      </c>
      <c r="G282" t="s">
        <v>354</v>
      </c>
      <c r="H282" t="s">
        <v>354</v>
      </c>
      <c r="I282">
        <v>1</v>
      </c>
      <c r="J282" t="s">
        <v>6269</v>
      </c>
      <c r="K282" t="s">
        <v>3321</v>
      </c>
      <c r="L282" t="s">
        <v>100</v>
      </c>
      <c r="M282">
        <v>5</v>
      </c>
      <c r="N282" t="s">
        <v>104</v>
      </c>
      <c r="O282" t="s">
        <v>1223</v>
      </c>
      <c r="P282" t="s">
        <v>1224</v>
      </c>
      <c r="Q282" t="s">
        <v>354</v>
      </c>
      <c r="R282" t="s">
        <v>567</v>
      </c>
      <c r="S282"/>
      <c r="T282" t="s">
        <v>32</v>
      </c>
      <c r="U282" t="s">
        <v>16</v>
      </c>
      <c r="V282" t="s">
        <v>6283</v>
      </c>
      <c r="W282" t="s">
        <v>189</v>
      </c>
      <c r="X282" t="s">
        <v>189</v>
      </c>
      <c r="Y282" t="s">
        <v>4341</v>
      </c>
      <c r="Z282" t="s">
        <v>16</v>
      </c>
      <c r="AA282" t="s">
        <v>16</v>
      </c>
      <c r="AB282" t="s">
        <v>16</v>
      </c>
      <c r="AC282" t="s">
        <v>6310</v>
      </c>
      <c r="AD282" t="s">
        <v>1225</v>
      </c>
      <c r="AE282" t="s">
        <v>354</v>
      </c>
      <c r="AF282" t="s">
        <v>354</v>
      </c>
      <c r="AG282" t="s">
        <v>129</v>
      </c>
      <c r="AH282" t="s">
        <v>1069</v>
      </c>
      <c r="AI282" t="s">
        <v>16</v>
      </c>
      <c r="AJ282" t="s">
        <v>16</v>
      </c>
      <c r="AK282" t="s">
        <v>16</v>
      </c>
      <c r="AL282"/>
      <c r="AM282">
        <v>5</v>
      </c>
      <c r="AN282">
        <v>33.912999999999997</v>
      </c>
      <c r="AO282">
        <v>38.76</v>
      </c>
      <c r="AP282" t="s">
        <v>260</v>
      </c>
      <c r="AQ282" t="s">
        <v>6745</v>
      </c>
      <c r="AR282" t="s">
        <v>16</v>
      </c>
      <c r="AS282" t="s">
        <v>32</v>
      </c>
      <c r="AT282" t="s">
        <v>4840</v>
      </c>
      <c r="AU282" t="s">
        <v>6826</v>
      </c>
      <c r="AV282" t="s">
        <v>4745</v>
      </c>
      <c r="AW282" t="s">
        <v>11459</v>
      </c>
      <c r="AX282" t="s">
        <v>6022</v>
      </c>
      <c r="AY282" t="s">
        <v>16</v>
      </c>
      <c r="AZ282" t="s">
        <v>1226</v>
      </c>
      <c r="BA282" t="s">
        <v>1227</v>
      </c>
      <c r="BB282" t="s">
        <v>10560</v>
      </c>
      <c r="BC282" t="s">
        <v>4465</v>
      </c>
      <c r="BD282" t="s">
        <v>4517</v>
      </c>
      <c r="BE282" t="s">
        <v>4730</v>
      </c>
      <c r="BF282" t="s">
        <v>4496</v>
      </c>
      <c r="BG282" t="s">
        <v>189</v>
      </c>
      <c r="BH282" t="s">
        <v>189</v>
      </c>
      <c r="BI282" t="s">
        <v>189</v>
      </c>
      <c r="BJ282">
        <v>99.427999999999997</v>
      </c>
      <c r="BK282" t="s">
        <v>6283</v>
      </c>
      <c r="BL282" s="7">
        <v>44096</v>
      </c>
      <c r="BM282" s="7">
        <v>44277</v>
      </c>
      <c r="BN282" t="s">
        <v>6246</v>
      </c>
      <c r="BO282" t="s">
        <v>189</v>
      </c>
      <c r="BP282" t="s">
        <v>16</v>
      </c>
      <c r="BQ282" t="s">
        <v>189</v>
      </c>
      <c r="BR282" s="7">
        <v>45922</v>
      </c>
      <c r="BS282" t="s">
        <v>2414</v>
      </c>
      <c r="BT282" t="s">
        <v>1222</v>
      </c>
      <c r="BU282" t="s">
        <v>189</v>
      </c>
      <c r="BV282" t="s">
        <v>189</v>
      </c>
      <c r="BW282" t="s">
        <v>189</v>
      </c>
      <c r="BX282" t="s">
        <v>4844</v>
      </c>
      <c r="BY282" t="s">
        <v>189</v>
      </c>
      <c r="BZ282" t="s">
        <v>189</v>
      </c>
      <c r="CA282" t="s">
        <v>189</v>
      </c>
      <c r="CB282" t="s">
        <v>189</v>
      </c>
      <c r="CC282" t="s">
        <v>189</v>
      </c>
      <c r="CD282" t="s">
        <v>189</v>
      </c>
      <c r="CE282" t="s">
        <v>189</v>
      </c>
      <c r="CF282" t="s">
        <v>354</v>
      </c>
      <c r="CG282" t="s">
        <v>16</v>
      </c>
      <c r="CH282" t="s">
        <v>16</v>
      </c>
      <c r="CI282">
        <v>2</v>
      </c>
      <c r="CJ282">
        <v>1</v>
      </c>
      <c r="CK282">
        <v>1</v>
      </c>
      <c r="CL282" t="s">
        <v>189</v>
      </c>
      <c r="CM282">
        <v>0</v>
      </c>
      <c r="CN282" t="s">
        <v>16</v>
      </c>
      <c r="CO282" t="s">
        <v>6269</v>
      </c>
      <c r="CP282" t="s">
        <v>16</v>
      </c>
      <c r="CQ282" t="s">
        <v>189</v>
      </c>
      <c r="CR282" t="s">
        <v>16</v>
      </c>
      <c r="CS282" s="7"/>
      <c r="CT282" s="7">
        <v>42158</v>
      </c>
      <c r="CU282" t="s">
        <v>34</v>
      </c>
      <c r="CV282" t="s">
        <v>6745</v>
      </c>
      <c r="CW282" t="s">
        <v>6307</v>
      </c>
      <c r="CX282" t="s">
        <v>189</v>
      </c>
      <c r="CY282" t="s">
        <v>6307</v>
      </c>
      <c r="CZ282" t="s">
        <v>189</v>
      </c>
      <c r="DA282">
        <v>2020</v>
      </c>
      <c r="DB282" s="139">
        <v>44089</v>
      </c>
      <c r="DC282">
        <v>9</v>
      </c>
      <c r="DD282">
        <v>38</v>
      </c>
      <c r="DE282" s="139">
        <v>44088</v>
      </c>
      <c r="DF282" t="s">
        <v>12094</v>
      </c>
      <c r="DG282" t="s">
        <v>12092</v>
      </c>
      <c r="DH282" t="s">
        <v>6025</v>
      </c>
      <c r="DI282" t="s">
        <v>9912</v>
      </c>
      <c r="DJ282" t="s">
        <v>16</v>
      </c>
      <c r="DK282" t="s">
        <v>16</v>
      </c>
      <c r="DL282" t="s">
        <v>16</v>
      </c>
      <c r="DM282" t="s">
        <v>1225</v>
      </c>
      <c r="DN282" t="s">
        <v>16</v>
      </c>
      <c r="DO282" t="s">
        <v>2051</v>
      </c>
      <c r="DP282" t="s">
        <v>16</v>
      </c>
      <c r="DQ282" t="s">
        <v>8908</v>
      </c>
      <c r="DR282" t="s">
        <v>10562</v>
      </c>
      <c r="DS282" t="s">
        <v>8910</v>
      </c>
      <c r="DT282" t="s">
        <v>12095</v>
      </c>
      <c r="EC282" s="66"/>
    </row>
    <row r="283" spans="1:133" x14ac:dyDescent="0.25">
      <c r="A283">
        <v>188</v>
      </c>
      <c r="B283" s="7">
        <v>44089</v>
      </c>
      <c r="C283" t="s">
        <v>189</v>
      </c>
      <c r="D283" t="s">
        <v>189</v>
      </c>
      <c r="E283" t="s">
        <v>1222</v>
      </c>
      <c r="F283" t="s">
        <v>181</v>
      </c>
      <c r="G283" t="s">
        <v>354</v>
      </c>
      <c r="H283" t="s">
        <v>354</v>
      </c>
      <c r="I283">
        <v>1</v>
      </c>
      <c r="J283" t="s">
        <v>6269</v>
      </c>
      <c r="K283" t="s">
        <v>3321</v>
      </c>
      <c r="L283" t="s">
        <v>100</v>
      </c>
      <c r="M283">
        <v>5</v>
      </c>
      <c r="N283" t="s">
        <v>65</v>
      </c>
      <c r="O283" t="s">
        <v>1228</v>
      </c>
      <c r="P283" t="s">
        <v>1229</v>
      </c>
      <c r="Q283" t="s">
        <v>354</v>
      </c>
      <c r="R283" t="s">
        <v>1900</v>
      </c>
      <c r="S283"/>
      <c r="T283" t="s">
        <v>32</v>
      </c>
      <c r="U283" t="s">
        <v>16</v>
      </c>
      <c r="V283" t="s">
        <v>6283</v>
      </c>
      <c r="W283" t="s">
        <v>189</v>
      </c>
      <c r="X283" t="s">
        <v>189</v>
      </c>
      <c r="Y283" t="s">
        <v>4341</v>
      </c>
      <c r="Z283" t="s">
        <v>16</v>
      </c>
      <c r="AA283" t="s">
        <v>16</v>
      </c>
      <c r="AB283" t="s">
        <v>16</v>
      </c>
      <c r="AC283" t="s">
        <v>6310</v>
      </c>
      <c r="AD283" t="s">
        <v>1225</v>
      </c>
      <c r="AE283" t="s">
        <v>354</v>
      </c>
      <c r="AF283" t="s">
        <v>354</v>
      </c>
      <c r="AG283" t="s">
        <v>129</v>
      </c>
      <c r="AH283" t="s">
        <v>1069</v>
      </c>
      <c r="AI283" t="s">
        <v>16</v>
      </c>
      <c r="AJ283" t="s">
        <v>16</v>
      </c>
      <c r="AK283" t="s">
        <v>16</v>
      </c>
      <c r="AL283"/>
      <c r="AM283">
        <v>5</v>
      </c>
      <c r="AN283">
        <v>33.912999999999997</v>
      </c>
      <c r="AO283">
        <v>38.76</v>
      </c>
      <c r="AP283" t="s">
        <v>260</v>
      </c>
      <c r="AQ283" t="s">
        <v>6745</v>
      </c>
      <c r="AR283" t="s">
        <v>16</v>
      </c>
      <c r="AS283" t="s">
        <v>32</v>
      </c>
      <c r="AT283" t="s">
        <v>4840</v>
      </c>
      <c r="AU283" t="s">
        <v>6826</v>
      </c>
      <c r="AV283" t="s">
        <v>4745</v>
      </c>
      <c r="AW283" t="s">
        <v>11459</v>
      </c>
      <c r="AX283" t="s">
        <v>6022</v>
      </c>
      <c r="AY283" t="s">
        <v>16</v>
      </c>
      <c r="AZ283" t="s">
        <v>1226</v>
      </c>
      <c r="BA283" t="s">
        <v>1221</v>
      </c>
      <c r="BB283" t="s">
        <v>10560</v>
      </c>
      <c r="BC283" t="s">
        <v>4465</v>
      </c>
      <c r="BD283" t="s">
        <v>4517</v>
      </c>
      <c r="BE283" t="s">
        <v>4729</v>
      </c>
      <c r="BF283" t="s">
        <v>4496</v>
      </c>
      <c r="BG283" t="s">
        <v>189</v>
      </c>
      <c r="BH283" t="s">
        <v>189</v>
      </c>
      <c r="BI283" t="s">
        <v>189</v>
      </c>
      <c r="BJ283">
        <v>99.695999999999998</v>
      </c>
      <c r="BK283" t="s">
        <v>6283</v>
      </c>
      <c r="BL283" s="7">
        <v>44096</v>
      </c>
      <c r="BM283" s="7">
        <v>44277</v>
      </c>
      <c r="BN283" t="s">
        <v>6246</v>
      </c>
      <c r="BO283" t="s">
        <v>189</v>
      </c>
      <c r="BP283" t="s">
        <v>16</v>
      </c>
      <c r="BQ283" t="s">
        <v>189</v>
      </c>
      <c r="BR283" s="7">
        <v>47748</v>
      </c>
      <c r="BS283" t="s">
        <v>2414</v>
      </c>
      <c r="BT283" t="s">
        <v>1222</v>
      </c>
      <c r="BU283" t="s">
        <v>189</v>
      </c>
      <c r="BV283" t="s">
        <v>189</v>
      </c>
      <c r="BW283" t="s">
        <v>189</v>
      </c>
      <c r="BX283" t="s">
        <v>4844</v>
      </c>
      <c r="BY283" t="s">
        <v>189</v>
      </c>
      <c r="BZ283" t="s">
        <v>189</v>
      </c>
      <c r="CA283" t="s">
        <v>189</v>
      </c>
      <c r="CB283" t="s">
        <v>189</v>
      </c>
      <c r="CC283" t="s">
        <v>189</v>
      </c>
      <c r="CD283" t="s">
        <v>189</v>
      </c>
      <c r="CE283" t="s">
        <v>189</v>
      </c>
      <c r="CF283" t="s">
        <v>354</v>
      </c>
      <c r="CG283" t="s">
        <v>16</v>
      </c>
      <c r="CH283" t="s">
        <v>16</v>
      </c>
      <c r="CI283">
        <v>2</v>
      </c>
      <c r="CJ283">
        <v>1</v>
      </c>
      <c r="CK283">
        <v>1</v>
      </c>
      <c r="CL283" t="s">
        <v>189</v>
      </c>
      <c r="CM283">
        <v>0</v>
      </c>
      <c r="CN283" t="s">
        <v>16</v>
      </c>
      <c r="CO283" t="s">
        <v>6269</v>
      </c>
      <c r="CP283" t="s">
        <v>16</v>
      </c>
      <c r="CQ283" t="s">
        <v>189</v>
      </c>
      <c r="CR283" t="s">
        <v>16</v>
      </c>
      <c r="CS283" s="7"/>
      <c r="CT283" s="7">
        <v>42158</v>
      </c>
      <c r="CU283" t="s">
        <v>34</v>
      </c>
      <c r="CV283" t="s">
        <v>6745</v>
      </c>
      <c r="CW283" t="s">
        <v>6307</v>
      </c>
      <c r="CX283" t="s">
        <v>189</v>
      </c>
      <c r="CY283" t="s">
        <v>6307</v>
      </c>
      <c r="CZ283" t="s">
        <v>189</v>
      </c>
      <c r="DA283">
        <v>2020</v>
      </c>
      <c r="DB283" s="139">
        <v>44089</v>
      </c>
      <c r="DC283">
        <v>9</v>
      </c>
      <c r="DD283">
        <v>38</v>
      </c>
      <c r="DE283" s="139">
        <v>44088</v>
      </c>
      <c r="DF283" t="s">
        <v>12094</v>
      </c>
      <c r="DG283" t="s">
        <v>12092</v>
      </c>
      <c r="DH283" t="s">
        <v>6025</v>
      </c>
      <c r="DI283" t="s">
        <v>9947</v>
      </c>
      <c r="DJ283" t="s">
        <v>16</v>
      </c>
      <c r="DK283" t="s">
        <v>16</v>
      </c>
      <c r="DL283" t="s">
        <v>16</v>
      </c>
      <c r="DM283" t="s">
        <v>1225</v>
      </c>
      <c r="DN283" t="s">
        <v>16</v>
      </c>
      <c r="DO283" t="s">
        <v>2051</v>
      </c>
      <c r="DP283" t="s">
        <v>16</v>
      </c>
      <c r="DQ283" t="s">
        <v>8908</v>
      </c>
      <c r="DR283" t="s">
        <v>10562</v>
      </c>
      <c r="DS283" t="s">
        <v>8909</v>
      </c>
      <c r="DT283" t="s">
        <v>12096</v>
      </c>
      <c r="EC283" s="66"/>
    </row>
    <row r="284" spans="1:133" x14ac:dyDescent="0.25">
      <c r="A284">
        <v>187</v>
      </c>
      <c r="B284" s="7">
        <v>44088</v>
      </c>
      <c r="C284" t="s">
        <v>189</v>
      </c>
      <c r="D284" t="s">
        <v>189</v>
      </c>
      <c r="E284" t="s">
        <v>1230</v>
      </c>
      <c r="F284" t="s">
        <v>181</v>
      </c>
      <c r="G284" t="s">
        <v>354</v>
      </c>
      <c r="H284" t="s">
        <v>354</v>
      </c>
      <c r="I284">
        <v>1</v>
      </c>
      <c r="J284" t="s">
        <v>1986</v>
      </c>
      <c r="K284" t="s">
        <v>11</v>
      </c>
      <c r="L284" t="s">
        <v>100</v>
      </c>
      <c r="M284">
        <v>2</v>
      </c>
      <c r="N284" t="s">
        <v>1983</v>
      </c>
      <c r="O284" t="s">
        <v>734</v>
      </c>
      <c r="P284" t="s">
        <v>1231</v>
      </c>
      <c r="Q284" t="s">
        <v>354</v>
      </c>
      <c r="R284" t="s">
        <v>16</v>
      </c>
      <c r="S284"/>
      <c r="T284" t="s">
        <v>32</v>
      </c>
      <c r="U284" t="s">
        <v>16</v>
      </c>
      <c r="V284" t="s">
        <v>6285</v>
      </c>
      <c r="W284" t="s">
        <v>189</v>
      </c>
      <c r="X284" t="s">
        <v>189</v>
      </c>
      <c r="Y284" t="s">
        <v>4341</v>
      </c>
      <c r="Z284" t="s">
        <v>16</v>
      </c>
      <c r="AA284" t="s">
        <v>16</v>
      </c>
      <c r="AB284" t="s">
        <v>16</v>
      </c>
      <c r="AC284" t="s">
        <v>6310</v>
      </c>
      <c r="AD284" t="s">
        <v>735</v>
      </c>
      <c r="AE284" t="s">
        <v>354</v>
      </c>
      <c r="AF284" t="s">
        <v>354</v>
      </c>
      <c r="AG284" t="s">
        <v>128</v>
      </c>
      <c r="AH284" t="s">
        <v>404</v>
      </c>
      <c r="AI284" t="s">
        <v>16</v>
      </c>
      <c r="AJ284" t="s">
        <v>16</v>
      </c>
      <c r="AK284" t="s">
        <v>16</v>
      </c>
      <c r="AL284"/>
      <c r="AM284">
        <v>2</v>
      </c>
      <c r="AN284">
        <v>13.621</v>
      </c>
      <c r="AO284">
        <v>15.504</v>
      </c>
      <c r="AP284" t="s">
        <v>301</v>
      </c>
      <c r="AQ284" t="s">
        <v>1937</v>
      </c>
      <c r="AR284" t="s">
        <v>16</v>
      </c>
      <c r="AS284" t="s">
        <v>32</v>
      </c>
      <c r="AT284" t="s">
        <v>9802</v>
      </c>
      <c r="AU284" t="s">
        <v>9873</v>
      </c>
      <c r="AV284" t="s">
        <v>4745</v>
      </c>
      <c r="AW284" t="s">
        <v>11459</v>
      </c>
      <c r="AX284" t="s">
        <v>6022</v>
      </c>
      <c r="AY284" t="s">
        <v>16</v>
      </c>
      <c r="AZ284" t="s">
        <v>736</v>
      </c>
      <c r="BA284" t="s">
        <v>737</v>
      </c>
      <c r="BB284" t="s">
        <v>10560</v>
      </c>
      <c r="BC284" t="s">
        <v>4465</v>
      </c>
      <c r="BD284" t="s">
        <v>4504</v>
      </c>
      <c r="BE284" t="s">
        <v>4733</v>
      </c>
      <c r="BF284" t="s">
        <v>4496</v>
      </c>
      <c r="BG284" t="s">
        <v>189</v>
      </c>
      <c r="BH284" t="s">
        <v>189</v>
      </c>
      <c r="BI284" t="s">
        <v>189</v>
      </c>
      <c r="BJ284">
        <v>99.725999999999999</v>
      </c>
      <c r="BK284" t="s">
        <v>1048</v>
      </c>
      <c r="BL284" s="7">
        <v>44095</v>
      </c>
      <c r="BM284" s="7">
        <v>44276</v>
      </c>
      <c r="BN284" t="s">
        <v>6242</v>
      </c>
      <c r="BO284" t="s">
        <v>189</v>
      </c>
      <c r="BP284" t="s">
        <v>16</v>
      </c>
      <c r="BQ284" t="s">
        <v>189</v>
      </c>
      <c r="BR284" s="7">
        <v>45006</v>
      </c>
      <c r="BS284" t="s">
        <v>2414</v>
      </c>
      <c r="BT284" t="s">
        <v>4373</v>
      </c>
      <c r="BU284" t="s">
        <v>2428</v>
      </c>
      <c r="BV284" t="s">
        <v>189</v>
      </c>
      <c r="BW284" t="s">
        <v>189</v>
      </c>
      <c r="BX284" t="s">
        <v>16</v>
      </c>
      <c r="BY284" t="s">
        <v>189</v>
      </c>
      <c r="BZ284" t="s">
        <v>189</v>
      </c>
      <c r="CA284" t="s">
        <v>189</v>
      </c>
      <c r="CB284" t="s">
        <v>189</v>
      </c>
      <c r="CC284" t="s">
        <v>189</v>
      </c>
      <c r="CD284" t="s">
        <v>189</v>
      </c>
      <c r="CE284" t="s">
        <v>189</v>
      </c>
      <c r="CF284" t="s">
        <v>354</v>
      </c>
      <c r="CG284" t="s">
        <v>16</v>
      </c>
      <c r="CH284" t="s">
        <v>16</v>
      </c>
      <c r="CI284">
        <v>1</v>
      </c>
      <c r="CJ284">
        <v>1</v>
      </c>
      <c r="CK284">
        <v>1</v>
      </c>
      <c r="CL284" t="s">
        <v>189</v>
      </c>
      <c r="CM284">
        <v>0</v>
      </c>
      <c r="CN284" t="s">
        <v>16</v>
      </c>
      <c r="CO284" t="s">
        <v>1986</v>
      </c>
      <c r="CP284" t="s">
        <v>16</v>
      </c>
      <c r="CQ284" t="s">
        <v>189</v>
      </c>
      <c r="CR284" t="s">
        <v>16</v>
      </c>
      <c r="CS284" s="7"/>
      <c r="CT284" s="7">
        <v>42565</v>
      </c>
      <c r="CU284" t="s">
        <v>60</v>
      </c>
      <c r="CV284" t="s">
        <v>16</v>
      </c>
      <c r="CW284" t="s">
        <v>6307</v>
      </c>
      <c r="CX284" t="s">
        <v>189</v>
      </c>
      <c r="CY284" t="s">
        <v>6307</v>
      </c>
      <c r="CZ284" t="s">
        <v>189</v>
      </c>
      <c r="DA284">
        <v>2020</v>
      </c>
      <c r="DB284" s="139">
        <v>44088</v>
      </c>
      <c r="DC284">
        <v>9</v>
      </c>
      <c r="DD284">
        <v>38</v>
      </c>
      <c r="DE284" s="139">
        <v>44088</v>
      </c>
      <c r="DF284" t="s">
        <v>12094</v>
      </c>
      <c r="DG284" t="s">
        <v>12092</v>
      </c>
      <c r="DH284" t="s">
        <v>6025</v>
      </c>
      <c r="DI284" t="s">
        <v>9874</v>
      </c>
      <c r="DJ284" t="s">
        <v>6730</v>
      </c>
      <c r="DK284" t="s">
        <v>16</v>
      </c>
      <c r="DL284" t="s">
        <v>16</v>
      </c>
      <c r="DM284" t="s">
        <v>735</v>
      </c>
      <c r="DN284" t="s">
        <v>16</v>
      </c>
      <c r="DO284" t="s">
        <v>2051</v>
      </c>
      <c r="DP284" t="s">
        <v>16</v>
      </c>
      <c r="DQ284" t="s">
        <v>8911</v>
      </c>
      <c r="DR284" t="s">
        <v>10563</v>
      </c>
      <c r="DS284" t="s">
        <v>8912</v>
      </c>
      <c r="DT284" t="s">
        <v>12097</v>
      </c>
      <c r="EC284" s="66"/>
    </row>
    <row r="285" spans="1:133" x14ac:dyDescent="0.25">
      <c r="A285">
        <v>186</v>
      </c>
      <c r="B285" s="7">
        <v>44083</v>
      </c>
      <c r="C285" t="s">
        <v>189</v>
      </c>
      <c r="D285" t="s">
        <v>189</v>
      </c>
      <c r="E285" t="s">
        <v>1233</v>
      </c>
      <c r="F285" t="s">
        <v>181</v>
      </c>
      <c r="G285" t="s">
        <v>354</v>
      </c>
      <c r="H285" t="s">
        <v>354</v>
      </c>
      <c r="I285">
        <v>1</v>
      </c>
      <c r="J285" t="s">
        <v>1234</v>
      </c>
      <c r="K285" t="s">
        <v>106</v>
      </c>
      <c r="L285" t="s">
        <v>100</v>
      </c>
      <c r="M285">
        <v>3</v>
      </c>
      <c r="N285" t="s">
        <v>13</v>
      </c>
      <c r="O285" t="s">
        <v>93</v>
      </c>
      <c r="P285" t="s">
        <v>387</v>
      </c>
      <c r="Q285" t="s">
        <v>354</v>
      </c>
      <c r="R285" t="s">
        <v>16</v>
      </c>
      <c r="S285"/>
      <c r="T285" t="s">
        <v>32</v>
      </c>
      <c r="U285" t="s">
        <v>16</v>
      </c>
      <c r="V285" t="s">
        <v>6282</v>
      </c>
      <c r="W285" t="s">
        <v>189</v>
      </c>
      <c r="X285" t="s">
        <v>189</v>
      </c>
      <c r="Y285" t="s">
        <v>4341</v>
      </c>
      <c r="Z285" t="s">
        <v>16</v>
      </c>
      <c r="AA285" t="s">
        <v>16</v>
      </c>
      <c r="AB285" t="s">
        <v>16</v>
      </c>
      <c r="AC285" t="s">
        <v>6307</v>
      </c>
      <c r="AD285" t="s">
        <v>1235</v>
      </c>
      <c r="AE285" t="s">
        <v>354</v>
      </c>
      <c r="AF285" t="s">
        <v>354</v>
      </c>
      <c r="AG285" t="s">
        <v>58</v>
      </c>
      <c r="AH285" t="s">
        <v>1236</v>
      </c>
      <c r="AI285" t="s">
        <v>16</v>
      </c>
      <c r="AJ285" t="s">
        <v>16</v>
      </c>
      <c r="AK285" t="s">
        <v>16</v>
      </c>
      <c r="AL285"/>
      <c r="AM285">
        <v>3</v>
      </c>
      <c r="AN285">
        <v>20.5</v>
      </c>
      <c r="AO285">
        <v>23.256</v>
      </c>
      <c r="AP285" t="s">
        <v>184</v>
      </c>
      <c r="AQ285" t="s">
        <v>6744</v>
      </c>
      <c r="AR285" t="s">
        <v>9667</v>
      </c>
      <c r="AS285" t="s">
        <v>32</v>
      </c>
      <c r="AT285" t="s">
        <v>4840</v>
      </c>
      <c r="AU285" t="s">
        <v>6824</v>
      </c>
      <c r="AV285" t="s">
        <v>4745</v>
      </c>
      <c r="AW285" t="s">
        <v>11459</v>
      </c>
      <c r="AX285" t="s">
        <v>6022</v>
      </c>
      <c r="AY285" t="s">
        <v>4723</v>
      </c>
      <c r="AZ285" t="s">
        <v>1237</v>
      </c>
      <c r="BA285" t="s">
        <v>1232</v>
      </c>
      <c r="BB285" t="s">
        <v>10560</v>
      </c>
      <c r="BC285" t="s">
        <v>4465</v>
      </c>
      <c r="BD285" t="s">
        <v>4501</v>
      </c>
      <c r="BE285" t="s">
        <v>4727</v>
      </c>
      <c r="BF285" t="s">
        <v>4496</v>
      </c>
      <c r="BG285" t="s">
        <v>189</v>
      </c>
      <c r="BH285" t="s">
        <v>189</v>
      </c>
      <c r="BI285" t="s">
        <v>189</v>
      </c>
      <c r="BJ285">
        <v>100</v>
      </c>
      <c r="BK285" t="s">
        <v>6282</v>
      </c>
      <c r="BL285" s="7">
        <v>44090</v>
      </c>
      <c r="BM285" s="7">
        <v>44271</v>
      </c>
      <c r="BN285" t="s">
        <v>6240</v>
      </c>
      <c r="BO285" t="s">
        <v>189</v>
      </c>
      <c r="BP285" t="s">
        <v>16</v>
      </c>
      <c r="BQ285" t="s">
        <v>189</v>
      </c>
      <c r="BR285" s="7">
        <v>45185</v>
      </c>
      <c r="BS285" t="s">
        <v>2414</v>
      </c>
      <c r="BT285" t="s">
        <v>1233</v>
      </c>
      <c r="BU285" t="s">
        <v>189</v>
      </c>
      <c r="BV285" t="s">
        <v>189</v>
      </c>
      <c r="BW285" t="s">
        <v>189</v>
      </c>
      <c r="BX285" t="s">
        <v>16</v>
      </c>
      <c r="BY285" t="s">
        <v>189</v>
      </c>
      <c r="BZ285" t="s">
        <v>189</v>
      </c>
      <c r="CA285" t="s">
        <v>189</v>
      </c>
      <c r="CB285" t="s">
        <v>189</v>
      </c>
      <c r="CC285" t="s">
        <v>189</v>
      </c>
      <c r="CD285" t="s">
        <v>189</v>
      </c>
      <c r="CE285" t="s">
        <v>189</v>
      </c>
      <c r="CF285" t="s">
        <v>354</v>
      </c>
      <c r="CG285" t="s">
        <v>16</v>
      </c>
      <c r="CH285" t="s">
        <v>16</v>
      </c>
      <c r="CI285">
        <v>1</v>
      </c>
      <c r="CJ285">
        <v>1</v>
      </c>
      <c r="CK285">
        <v>1</v>
      </c>
      <c r="CL285" t="s">
        <v>189</v>
      </c>
      <c r="CM285">
        <v>0</v>
      </c>
      <c r="CN285" t="s">
        <v>16</v>
      </c>
      <c r="CO285" t="s">
        <v>1234</v>
      </c>
      <c r="CP285" t="s">
        <v>16</v>
      </c>
      <c r="CQ285" t="s">
        <v>189</v>
      </c>
      <c r="CR285" t="s">
        <v>185</v>
      </c>
      <c r="CS285" s="7"/>
      <c r="CT285" s="7">
        <v>44083</v>
      </c>
      <c r="CU285" t="s">
        <v>17</v>
      </c>
      <c r="CV285" t="s">
        <v>17</v>
      </c>
      <c r="CW285" t="s">
        <v>6307</v>
      </c>
      <c r="CX285" t="s">
        <v>189</v>
      </c>
      <c r="CY285" t="s">
        <v>6307</v>
      </c>
      <c r="CZ285" t="s">
        <v>189</v>
      </c>
      <c r="DA285">
        <v>2020</v>
      </c>
      <c r="DB285" s="139">
        <v>44083</v>
      </c>
      <c r="DC285">
        <v>9</v>
      </c>
      <c r="DD285">
        <v>37</v>
      </c>
      <c r="DE285" s="139">
        <v>44081</v>
      </c>
      <c r="DF285" t="s">
        <v>12098</v>
      </c>
      <c r="DG285" t="s">
        <v>12092</v>
      </c>
      <c r="DH285" t="s">
        <v>6026</v>
      </c>
      <c r="DI285" t="s">
        <v>9874</v>
      </c>
      <c r="DJ285" t="s">
        <v>6730</v>
      </c>
      <c r="DK285" t="s">
        <v>16</v>
      </c>
      <c r="DL285" t="s">
        <v>16</v>
      </c>
      <c r="DM285" t="s">
        <v>1235</v>
      </c>
      <c r="DN285" t="s">
        <v>16</v>
      </c>
      <c r="DO285" t="s">
        <v>2051</v>
      </c>
      <c r="DP285" t="s">
        <v>16</v>
      </c>
      <c r="DQ285" t="s">
        <v>8913</v>
      </c>
      <c r="DR285" t="s">
        <v>10564</v>
      </c>
      <c r="DS285" t="s">
        <v>8914</v>
      </c>
      <c r="DT285" t="s">
        <v>12099</v>
      </c>
      <c r="EC285" s="66"/>
    </row>
    <row r="286" spans="1:133" x14ac:dyDescent="0.25">
      <c r="A286">
        <v>185</v>
      </c>
      <c r="B286" s="7">
        <v>44077</v>
      </c>
      <c r="C286" t="s">
        <v>189</v>
      </c>
      <c r="D286" t="s">
        <v>189</v>
      </c>
      <c r="E286" t="s">
        <v>1239</v>
      </c>
      <c r="F286" t="s">
        <v>181</v>
      </c>
      <c r="G286" t="s">
        <v>354</v>
      </c>
      <c r="H286" t="s">
        <v>354</v>
      </c>
      <c r="I286">
        <v>7</v>
      </c>
      <c r="J286" t="s">
        <v>7121</v>
      </c>
      <c r="K286" t="s">
        <v>256</v>
      </c>
      <c r="L286" t="s">
        <v>100</v>
      </c>
      <c r="M286">
        <v>8</v>
      </c>
      <c r="N286" t="s">
        <v>104</v>
      </c>
      <c r="O286" t="s">
        <v>1242</v>
      </c>
      <c r="P286" t="s">
        <v>1243</v>
      </c>
      <c r="Q286" t="s">
        <v>354</v>
      </c>
      <c r="R286" t="s">
        <v>1890</v>
      </c>
      <c r="S286"/>
      <c r="T286" t="s">
        <v>15</v>
      </c>
      <c r="U286" t="s">
        <v>16</v>
      </c>
      <c r="V286" t="s">
        <v>6282</v>
      </c>
      <c r="W286" t="s">
        <v>189</v>
      </c>
      <c r="X286" t="s">
        <v>189</v>
      </c>
      <c r="Y286" t="s">
        <v>4341</v>
      </c>
      <c r="Z286" t="s">
        <v>16</v>
      </c>
      <c r="AA286" t="s">
        <v>16</v>
      </c>
      <c r="AB286" t="s">
        <v>16</v>
      </c>
      <c r="AC286" t="s">
        <v>6310</v>
      </c>
      <c r="AD286" t="s">
        <v>259</v>
      </c>
      <c r="AE286" t="s">
        <v>354</v>
      </c>
      <c r="AF286" t="s">
        <v>354</v>
      </c>
      <c r="AG286" t="s">
        <v>37</v>
      </c>
      <c r="AH286" t="s">
        <v>16</v>
      </c>
      <c r="AI286" t="s">
        <v>16</v>
      </c>
      <c r="AJ286" t="s">
        <v>16</v>
      </c>
      <c r="AK286" t="s">
        <v>16</v>
      </c>
      <c r="AL286"/>
      <c r="AM286">
        <v>8</v>
      </c>
      <c r="AN286">
        <v>54.79</v>
      </c>
      <c r="AO286">
        <v>62.015999999999998</v>
      </c>
      <c r="AP286" t="s">
        <v>260</v>
      </c>
      <c r="AQ286" t="s">
        <v>5653</v>
      </c>
      <c r="AR286" t="s">
        <v>9678</v>
      </c>
      <c r="AS286" t="s">
        <v>15</v>
      </c>
      <c r="AT286" t="s">
        <v>4840</v>
      </c>
      <c r="AU286" t="s">
        <v>9913</v>
      </c>
      <c r="AV286" t="s">
        <v>4745</v>
      </c>
      <c r="AW286" t="s">
        <v>11459</v>
      </c>
      <c r="AX286" t="s">
        <v>6022</v>
      </c>
      <c r="AY286" t="s">
        <v>16</v>
      </c>
      <c r="AZ286" t="s">
        <v>262</v>
      </c>
      <c r="BA286" t="s">
        <v>1238</v>
      </c>
      <c r="BB286" t="s">
        <v>10560</v>
      </c>
      <c r="BC286" t="s">
        <v>4465</v>
      </c>
      <c r="BD286" t="s">
        <v>4537</v>
      </c>
      <c r="BE286" t="s">
        <v>4730</v>
      </c>
      <c r="BF286" t="s">
        <v>4496</v>
      </c>
      <c r="BG286" t="s">
        <v>189</v>
      </c>
      <c r="BH286" t="s">
        <v>189</v>
      </c>
      <c r="BI286" t="s">
        <v>189</v>
      </c>
      <c r="BJ286">
        <v>99.593999999999994</v>
      </c>
      <c r="BK286" t="s">
        <v>6282</v>
      </c>
      <c r="BL286" s="7">
        <v>44084</v>
      </c>
      <c r="BM286" s="7">
        <v>44265</v>
      </c>
      <c r="BN286" t="s">
        <v>6241</v>
      </c>
      <c r="BO286" t="s">
        <v>189</v>
      </c>
      <c r="BP286" t="s">
        <v>16</v>
      </c>
      <c r="BQ286" t="s">
        <v>4853</v>
      </c>
      <c r="BR286" s="7">
        <v>45910</v>
      </c>
      <c r="BS286" t="s">
        <v>2414</v>
      </c>
      <c r="BT286" t="s">
        <v>331</v>
      </c>
      <c r="BU286" t="s">
        <v>2435</v>
      </c>
      <c r="BV286" t="s">
        <v>189</v>
      </c>
      <c r="BW286" t="s">
        <v>189</v>
      </c>
      <c r="BX286" t="s">
        <v>16</v>
      </c>
      <c r="BY286" t="s">
        <v>189</v>
      </c>
      <c r="BZ286" t="s">
        <v>189</v>
      </c>
      <c r="CA286" t="s">
        <v>189</v>
      </c>
      <c r="CB286" t="s">
        <v>189</v>
      </c>
      <c r="CC286" t="s">
        <v>189</v>
      </c>
      <c r="CD286" t="s">
        <v>189</v>
      </c>
      <c r="CE286" t="s">
        <v>189</v>
      </c>
      <c r="CF286" t="s">
        <v>354</v>
      </c>
      <c r="CG286" t="s">
        <v>16</v>
      </c>
      <c r="CH286" t="s">
        <v>16</v>
      </c>
      <c r="CI286">
        <v>2</v>
      </c>
      <c r="CJ286">
        <v>1</v>
      </c>
      <c r="CK286">
        <v>2</v>
      </c>
      <c r="CL286" t="s">
        <v>189</v>
      </c>
      <c r="CM286">
        <v>0</v>
      </c>
      <c r="CN286" t="s">
        <v>16</v>
      </c>
      <c r="CO286" t="s">
        <v>255</v>
      </c>
      <c r="CP286" t="s">
        <v>9679</v>
      </c>
      <c r="CQ286" t="s">
        <v>189</v>
      </c>
      <c r="CR286" t="s">
        <v>16</v>
      </c>
      <c r="CS286" s="7"/>
      <c r="CT286" s="7">
        <v>32763</v>
      </c>
      <c r="CU286" t="s">
        <v>29</v>
      </c>
      <c r="CV286" t="s">
        <v>29</v>
      </c>
      <c r="CW286" t="s">
        <v>6307</v>
      </c>
      <c r="CX286" t="s">
        <v>189</v>
      </c>
      <c r="CY286" t="s">
        <v>6307</v>
      </c>
      <c r="CZ286" t="s">
        <v>189</v>
      </c>
      <c r="DA286">
        <v>2020</v>
      </c>
      <c r="DB286" s="139">
        <v>44077</v>
      </c>
      <c r="DC286">
        <v>9</v>
      </c>
      <c r="DD286">
        <v>36</v>
      </c>
      <c r="DE286" s="139">
        <v>44074</v>
      </c>
      <c r="DF286" t="s">
        <v>12100</v>
      </c>
      <c r="DG286" t="s">
        <v>12092</v>
      </c>
      <c r="DH286" t="s">
        <v>6027</v>
      </c>
      <c r="DI286" t="s">
        <v>9912</v>
      </c>
      <c r="DJ286" t="s">
        <v>6730</v>
      </c>
      <c r="DK286" t="s">
        <v>16</v>
      </c>
      <c r="DL286" t="s">
        <v>16</v>
      </c>
      <c r="DM286" t="s">
        <v>16</v>
      </c>
      <c r="DN286" t="s">
        <v>16</v>
      </c>
      <c r="DO286" t="s">
        <v>2051</v>
      </c>
      <c r="DP286" t="s">
        <v>16</v>
      </c>
      <c r="DQ286" t="s">
        <v>8915</v>
      </c>
      <c r="DR286" t="s">
        <v>10565</v>
      </c>
      <c r="DS286" t="s">
        <v>8917</v>
      </c>
      <c r="DT286" t="s">
        <v>12101</v>
      </c>
      <c r="EC286" s="66"/>
    </row>
    <row r="287" spans="1:133" x14ac:dyDescent="0.25">
      <c r="A287">
        <v>184</v>
      </c>
      <c r="B287" s="7">
        <v>44077</v>
      </c>
      <c r="C287" t="s">
        <v>189</v>
      </c>
      <c r="D287" t="s">
        <v>189</v>
      </c>
      <c r="E287" t="s">
        <v>1239</v>
      </c>
      <c r="F287" t="s">
        <v>181</v>
      </c>
      <c r="G287" t="s">
        <v>354</v>
      </c>
      <c r="H287" t="s">
        <v>354</v>
      </c>
      <c r="I287">
        <v>7</v>
      </c>
      <c r="J287" t="s">
        <v>7121</v>
      </c>
      <c r="K287" t="s">
        <v>256</v>
      </c>
      <c r="L287" t="s">
        <v>100</v>
      </c>
      <c r="M287">
        <v>3.5</v>
      </c>
      <c r="N287" t="s">
        <v>13</v>
      </c>
      <c r="O287" t="s">
        <v>1240</v>
      </c>
      <c r="P287" t="s">
        <v>9620</v>
      </c>
      <c r="Q287" t="s">
        <v>354</v>
      </c>
      <c r="R287" t="s">
        <v>16</v>
      </c>
      <c r="S287"/>
      <c r="T287" t="s">
        <v>15</v>
      </c>
      <c r="U287" t="s">
        <v>9812</v>
      </c>
      <c r="V287" t="s">
        <v>6282</v>
      </c>
      <c r="W287" t="s">
        <v>9814</v>
      </c>
      <c r="X287" t="s">
        <v>189</v>
      </c>
      <c r="Y287" t="s">
        <v>4341</v>
      </c>
      <c r="Z287" t="s">
        <v>16</v>
      </c>
      <c r="AA287" t="s">
        <v>16</v>
      </c>
      <c r="AB287" t="s">
        <v>16</v>
      </c>
      <c r="AC287" t="s">
        <v>6310</v>
      </c>
      <c r="AD287" t="s">
        <v>259</v>
      </c>
      <c r="AE287" t="s">
        <v>354</v>
      </c>
      <c r="AF287" t="s">
        <v>354</v>
      </c>
      <c r="AG287" t="s">
        <v>37</v>
      </c>
      <c r="AH287" t="s">
        <v>16</v>
      </c>
      <c r="AI287" t="s">
        <v>16</v>
      </c>
      <c r="AJ287" t="s">
        <v>16</v>
      </c>
      <c r="AK287" t="s">
        <v>16</v>
      </c>
      <c r="AL287"/>
      <c r="AM287">
        <v>3.5</v>
      </c>
      <c r="AN287">
        <v>23.971</v>
      </c>
      <c r="AO287">
        <v>27.132000000000001</v>
      </c>
      <c r="AP287" t="s">
        <v>260</v>
      </c>
      <c r="AQ287" t="s">
        <v>5653</v>
      </c>
      <c r="AR287" t="s">
        <v>9678</v>
      </c>
      <c r="AS287" t="s">
        <v>15</v>
      </c>
      <c r="AT287" t="s">
        <v>4840</v>
      </c>
      <c r="AU287" t="s">
        <v>6826</v>
      </c>
      <c r="AV287" t="s">
        <v>4745</v>
      </c>
      <c r="AW287" t="s">
        <v>11459</v>
      </c>
      <c r="AX287" t="s">
        <v>6022</v>
      </c>
      <c r="AY287" t="s">
        <v>16</v>
      </c>
      <c r="AZ287" t="s">
        <v>262</v>
      </c>
      <c r="BA287" t="s">
        <v>1241</v>
      </c>
      <c r="BB287" t="s">
        <v>10560</v>
      </c>
      <c r="BC287" t="s">
        <v>9812</v>
      </c>
      <c r="BD287" t="s">
        <v>4529</v>
      </c>
      <c r="BE287" t="s">
        <v>4727</v>
      </c>
      <c r="BF287" t="s">
        <v>4496</v>
      </c>
      <c r="BG287" t="s">
        <v>189</v>
      </c>
      <c r="BH287" t="s">
        <v>189</v>
      </c>
      <c r="BI287" t="s">
        <v>189</v>
      </c>
      <c r="BJ287">
        <v>100</v>
      </c>
      <c r="BK287" t="s">
        <v>6282</v>
      </c>
      <c r="BL287" s="7">
        <v>44084</v>
      </c>
      <c r="BM287" s="7">
        <v>44175</v>
      </c>
      <c r="BN287" t="s">
        <v>6241</v>
      </c>
      <c r="BO287" t="s">
        <v>189</v>
      </c>
      <c r="BP287" t="s">
        <v>16</v>
      </c>
      <c r="BQ287" t="s">
        <v>4853</v>
      </c>
      <c r="BR287" s="7">
        <v>45179</v>
      </c>
      <c r="BS287" t="s">
        <v>2732</v>
      </c>
      <c r="BT287" t="s">
        <v>331</v>
      </c>
      <c r="BU287" t="s">
        <v>2435</v>
      </c>
      <c r="BV287" t="s">
        <v>189</v>
      </c>
      <c r="BW287" t="s">
        <v>189</v>
      </c>
      <c r="BX287" t="s">
        <v>16</v>
      </c>
      <c r="BY287" t="s">
        <v>189</v>
      </c>
      <c r="BZ287" t="s">
        <v>189</v>
      </c>
      <c r="CA287" t="s">
        <v>189</v>
      </c>
      <c r="CB287" t="s">
        <v>189</v>
      </c>
      <c r="CC287" t="s">
        <v>189</v>
      </c>
      <c r="CD287" t="s">
        <v>189</v>
      </c>
      <c r="CE287" t="s">
        <v>189</v>
      </c>
      <c r="CF287" t="s">
        <v>354</v>
      </c>
      <c r="CG287" t="s">
        <v>16</v>
      </c>
      <c r="CH287" t="s">
        <v>16</v>
      </c>
      <c r="CI287">
        <v>2</v>
      </c>
      <c r="CJ287">
        <v>1</v>
      </c>
      <c r="CK287">
        <v>2</v>
      </c>
      <c r="CL287" t="s">
        <v>189</v>
      </c>
      <c r="CM287">
        <v>0</v>
      </c>
      <c r="CN287" t="s">
        <v>16</v>
      </c>
      <c r="CO287" t="s">
        <v>255</v>
      </c>
      <c r="CP287" t="s">
        <v>9679</v>
      </c>
      <c r="CQ287" t="s">
        <v>189</v>
      </c>
      <c r="CR287" t="s">
        <v>16</v>
      </c>
      <c r="CS287" s="7"/>
      <c r="CT287" s="7">
        <v>32763</v>
      </c>
      <c r="CU287" t="s">
        <v>29</v>
      </c>
      <c r="CV287" t="s">
        <v>29</v>
      </c>
      <c r="CW287" t="s">
        <v>6307</v>
      </c>
      <c r="CX287" t="s">
        <v>189</v>
      </c>
      <c r="CY287" t="s">
        <v>6307</v>
      </c>
      <c r="CZ287" t="s">
        <v>189</v>
      </c>
      <c r="DA287">
        <v>2020</v>
      </c>
      <c r="DB287" s="139">
        <v>44077</v>
      </c>
      <c r="DC287">
        <v>9</v>
      </c>
      <c r="DD287">
        <v>36</v>
      </c>
      <c r="DE287" s="139">
        <v>44074</v>
      </c>
      <c r="DF287" t="s">
        <v>12100</v>
      </c>
      <c r="DG287" t="s">
        <v>12092</v>
      </c>
      <c r="DH287" t="s">
        <v>6027</v>
      </c>
      <c r="DI287" t="s">
        <v>9874</v>
      </c>
      <c r="DJ287" t="s">
        <v>6730</v>
      </c>
      <c r="DK287" t="s">
        <v>16</v>
      </c>
      <c r="DL287" t="s">
        <v>16</v>
      </c>
      <c r="DM287" t="s">
        <v>16</v>
      </c>
      <c r="DN287" t="s">
        <v>16</v>
      </c>
      <c r="DO287" t="s">
        <v>2051</v>
      </c>
      <c r="DP287" t="s">
        <v>16</v>
      </c>
      <c r="DQ287" t="s">
        <v>8915</v>
      </c>
      <c r="DR287" t="s">
        <v>10565</v>
      </c>
      <c r="DS287" t="s">
        <v>8916</v>
      </c>
      <c r="DT287" t="s">
        <v>12102</v>
      </c>
      <c r="EC287" s="66"/>
    </row>
    <row r="288" spans="1:133" x14ac:dyDescent="0.25">
      <c r="A288">
        <v>183</v>
      </c>
      <c r="B288" s="7">
        <v>44075</v>
      </c>
      <c r="C288" t="s">
        <v>189</v>
      </c>
      <c r="D288" t="s">
        <v>189</v>
      </c>
      <c r="E288" t="s">
        <v>682</v>
      </c>
      <c r="F288" t="s">
        <v>181</v>
      </c>
      <c r="G288" t="s">
        <v>354</v>
      </c>
      <c r="H288" t="s">
        <v>354</v>
      </c>
      <c r="I288">
        <v>1</v>
      </c>
      <c r="J288" t="s">
        <v>1191</v>
      </c>
      <c r="K288" t="s">
        <v>4257</v>
      </c>
      <c r="L288" t="s">
        <v>100</v>
      </c>
      <c r="M288">
        <v>2</v>
      </c>
      <c r="N288" t="s">
        <v>137</v>
      </c>
      <c r="O288" t="s">
        <v>1245</v>
      </c>
      <c r="P288" t="s">
        <v>1246</v>
      </c>
      <c r="Q288" t="s">
        <v>354</v>
      </c>
      <c r="R288" t="s">
        <v>16</v>
      </c>
      <c r="S288"/>
      <c r="T288" t="s">
        <v>32</v>
      </c>
      <c r="U288" t="s">
        <v>16</v>
      </c>
      <c r="V288" t="s">
        <v>6283</v>
      </c>
      <c r="W288" t="s">
        <v>189</v>
      </c>
      <c r="X288" t="s">
        <v>189</v>
      </c>
      <c r="Y288" t="s">
        <v>4341</v>
      </c>
      <c r="Z288" t="s">
        <v>16</v>
      </c>
      <c r="AA288" t="s">
        <v>16</v>
      </c>
      <c r="AB288" t="s">
        <v>16</v>
      </c>
      <c r="AC288" t="s">
        <v>6310</v>
      </c>
      <c r="AD288" t="s">
        <v>1192</v>
      </c>
      <c r="AE288" t="s">
        <v>354</v>
      </c>
      <c r="AF288" t="s">
        <v>354</v>
      </c>
      <c r="AG288" t="s">
        <v>74</v>
      </c>
      <c r="AH288" t="s">
        <v>453</v>
      </c>
      <c r="AI288" t="s">
        <v>16</v>
      </c>
      <c r="AJ288" t="s">
        <v>16</v>
      </c>
      <c r="AK288" t="s">
        <v>16</v>
      </c>
      <c r="AL288"/>
      <c r="AM288">
        <v>2</v>
      </c>
      <c r="AN288">
        <v>13.656000000000001</v>
      </c>
      <c r="AO288">
        <v>15.504</v>
      </c>
      <c r="AP288" t="s">
        <v>301</v>
      </c>
      <c r="AQ288" t="s">
        <v>1937</v>
      </c>
      <c r="AR288" t="s">
        <v>16</v>
      </c>
      <c r="AS288" t="s">
        <v>32</v>
      </c>
      <c r="AT288" t="s">
        <v>9978</v>
      </c>
      <c r="AU288" t="s">
        <v>9873</v>
      </c>
      <c r="AV288" t="s">
        <v>4745</v>
      </c>
      <c r="AW288" t="s">
        <v>11459</v>
      </c>
      <c r="AX288" t="s">
        <v>6022</v>
      </c>
      <c r="AY288" t="s">
        <v>16</v>
      </c>
      <c r="AZ288" t="s">
        <v>1193</v>
      </c>
      <c r="BA288" t="s">
        <v>1244</v>
      </c>
      <c r="BB288" t="s">
        <v>10560</v>
      </c>
      <c r="BC288" t="s">
        <v>4465</v>
      </c>
      <c r="BD288" t="s">
        <v>4504</v>
      </c>
      <c r="BE288" t="s">
        <v>4726</v>
      </c>
      <c r="BF288" t="s">
        <v>4496</v>
      </c>
      <c r="BG288" t="s">
        <v>189</v>
      </c>
      <c r="BH288" t="s">
        <v>189</v>
      </c>
      <c r="BI288" t="s">
        <v>189</v>
      </c>
      <c r="BJ288"/>
      <c r="BK288" t="s">
        <v>6283</v>
      </c>
      <c r="BL288" s="7"/>
      <c r="BM288" s="7"/>
      <c r="BN288" t="s">
        <v>6246</v>
      </c>
      <c r="BO288" t="s">
        <v>189</v>
      </c>
      <c r="BP288" t="s">
        <v>16</v>
      </c>
      <c r="BQ288" t="s">
        <v>189</v>
      </c>
      <c r="BR288" s="7">
        <v>44812</v>
      </c>
      <c r="BS288" t="s">
        <v>16</v>
      </c>
      <c r="BT288" t="s">
        <v>682</v>
      </c>
      <c r="BU288" t="s">
        <v>189</v>
      </c>
      <c r="BV288" t="s">
        <v>189</v>
      </c>
      <c r="BW288" t="s">
        <v>189</v>
      </c>
      <c r="BX288" t="s">
        <v>16</v>
      </c>
      <c r="BY288" t="s">
        <v>189</v>
      </c>
      <c r="BZ288" t="s">
        <v>189</v>
      </c>
      <c r="CA288" t="s">
        <v>189</v>
      </c>
      <c r="CB288" t="s">
        <v>189</v>
      </c>
      <c r="CC288" t="s">
        <v>189</v>
      </c>
      <c r="CD288" t="s">
        <v>189</v>
      </c>
      <c r="CE288" t="s">
        <v>189</v>
      </c>
      <c r="CF288" t="s">
        <v>354</v>
      </c>
      <c r="CG288" t="s">
        <v>16</v>
      </c>
      <c r="CH288" t="s">
        <v>16</v>
      </c>
      <c r="CI288">
        <v>1</v>
      </c>
      <c r="CJ288">
        <v>1</v>
      </c>
      <c r="CK288">
        <v>1</v>
      </c>
      <c r="CL288" t="s">
        <v>189</v>
      </c>
      <c r="CM288">
        <v>0</v>
      </c>
      <c r="CN288" t="s">
        <v>16</v>
      </c>
      <c r="CO288" t="s">
        <v>1191</v>
      </c>
      <c r="CP288" t="s">
        <v>16</v>
      </c>
      <c r="CQ288" t="s">
        <v>189</v>
      </c>
      <c r="CR288" t="s">
        <v>16</v>
      </c>
      <c r="CS288" s="7">
        <v>44510</v>
      </c>
      <c r="CT288" s="7">
        <v>42822</v>
      </c>
      <c r="CU288" t="s">
        <v>60</v>
      </c>
      <c r="CV288" t="s">
        <v>6745</v>
      </c>
      <c r="CW288" t="s">
        <v>6307</v>
      </c>
      <c r="CX288" t="s">
        <v>189</v>
      </c>
      <c r="CY288" t="s">
        <v>6307</v>
      </c>
      <c r="CZ288" t="s">
        <v>6307</v>
      </c>
      <c r="DA288">
        <v>2020</v>
      </c>
      <c r="DB288" s="139">
        <v>44075</v>
      </c>
      <c r="DC288">
        <v>9</v>
      </c>
      <c r="DD288">
        <v>36</v>
      </c>
      <c r="DE288" s="139">
        <v>44074</v>
      </c>
      <c r="DF288" t="s">
        <v>12100</v>
      </c>
      <c r="DG288" t="s">
        <v>12092</v>
      </c>
      <c r="DH288" t="s">
        <v>6027</v>
      </c>
      <c r="DI288" t="s">
        <v>9874</v>
      </c>
      <c r="DJ288" t="s">
        <v>6730</v>
      </c>
      <c r="DK288" t="s">
        <v>16</v>
      </c>
      <c r="DL288" t="s">
        <v>16</v>
      </c>
      <c r="DM288" t="s">
        <v>1192</v>
      </c>
      <c r="DN288" t="s">
        <v>16</v>
      </c>
      <c r="DO288" t="s">
        <v>2051</v>
      </c>
      <c r="DP288" t="s">
        <v>16</v>
      </c>
      <c r="DQ288" t="s">
        <v>8918</v>
      </c>
      <c r="DR288" t="s">
        <v>10566</v>
      </c>
      <c r="DS288" t="s">
        <v>8919</v>
      </c>
      <c r="DT288" t="s">
        <v>12103</v>
      </c>
      <c r="EC288" s="66"/>
    </row>
    <row r="289" spans="1:133" x14ac:dyDescent="0.25">
      <c r="A289">
        <v>182</v>
      </c>
      <c r="B289" s="7">
        <v>44055</v>
      </c>
      <c r="C289" t="s">
        <v>189</v>
      </c>
      <c r="D289" t="s">
        <v>189</v>
      </c>
      <c r="E289" t="s">
        <v>1248</v>
      </c>
      <c r="F289" t="s">
        <v>199</v>
      </c>
      <c r="G289" t="s">
        <v>354</v>
      </c>
      <c r="H289" t="s">
        <v>354</v>
      </c>
      <c r="I289">
        <v>1</v>
      </c>
      <c r="J289" t="s">
        <v>463</v>
      </c>
      <c r="K289" t="s">
        <v>2901</v>
      </c>
      <c r="L289" t="s">
        <v>100</v>
      </c>
      <c r="M289">
        <v>5</v>
      </c>
      <c r="N289" t="s">
        <v>65</v>
      </c>
      <c r="O289" t="s">
        <v>501</v>
      </c>
      <c r="P289" t="s">
        <v>16</v>
      </c>
      <c r="Q289" t="s">
        <v>354</v>
      </c>
      <c r="R289" t="s">
        <v>1901</v>
      </c>
      <c r="S289"/>
      <c r="T289" t="s">
        <v>32</v>
      </c>
      <c r="U289" t="s">
        <v>16</v>
      </c>
      <c r="V289" t="s">
        <v>6282</v>
      </c>
      <c r="W289" t="s">
        <v>189</v>
      </c>
      <c r="X289" t="s">
        <v>189</v>
      </c>
      <c r="Y289" t="s">
        <v>4341</v>
      </c>
      <c r="Z289" t="s">
        <v>16</v>
      </c>
      <c r="AA289" t="s">
        <v>16</v>
      </c>
      <c r="AB289" t="s">
        <v>16</v>
      </c>
      <c r="AC289" t="s">
        <v>6310</v>
      </c>
      <c r="AD289" t="s">
        <v>467</v>
      </c>
      <c r="AE289" t="s">
        <v>354</v>
      </c>
      <c r="AF289" t="s">
        <v>354</v>
      </c>
      <c r="AG289" t="s">
        <v>129</v>
      </c>
      <c r="AH289" t="s">
        <v>16</v>
      </c>
      <c r="AI289" t="s">
        <v>16</v>
      </c>
      <c r="AJ289" t="s">
        <v>16</v>
      </c>
      <c r="AK289" t="s">
        <v>16</v>
      </c>
      <c r="AL289"/>
      <c r="AM289">
        <v>5</v>
      </c>
      <c r="AN289">
        <v>34.686</v>
      </c>
      <c r="AO289">
        <v>38.76</v>
      </c>
      <c r="AP289" t="s">
        <v>240</v>
      </c>
      <c r="AQ289" t="s">
        <v>5653</v>
      </c>
      <c r="AR289" t="s">
        <v>9682</v>
      </c>
      <c r="AS289" t="s">
        <v>32</v>
      </c>
      <c r="AT289" t="s">
        <v>4840</v>
      </c>
      <c r="AU289" t="s">
        <v>6826</v>
      </c>
      <c r="AV289" t="s">
        <v>4745</v>
      </c>
      <c r="AW289" t="s">
        <v>11459</v>
      </c>
      <c r="AX289" t="s">
        <v>6028</v>
      </c>
      <c r="AY289" t="s">
        <v>16</v>
      </c>
      <c r="AZ289" t="s">
        <v>623</v>
      </c>
      <c r="BA289" t="s">
        <v>1247</v>
      </c>
      <c r="BB289" t="s">
        <v>10567</v>
      </c>
      <c r="BC289" t="s">
        <v>4465</v>
      </c>
      <c r="BD289" t="s">
        <v>4517</v>
      </c>
      <c r="BE289" t="s">
        <v>4729</v>
      </c>
      <c r="BF289" t="s">
        <v>4497</v>
      </c>
      <c r="BG289" t="s">
        <v>189</v>
      </c>
      <c r="BH289" t="s">
        <v>189</v>
      </c>
      <c r="BI289" t="s">
        <v>189</v>
      </c>
      <c r="BJ289">
        <v>99.796999999999997</v>
      </c>
      <c r="BK289" t="s">
        <v>6282</v>
      </c>
      <c r="BL289" s="7">
        <v>44061</v>
      </c>
      <c r="BM289" s="7">
        <v>44245</v>
      </c>
      <c r="BN289" t="s">
        <v>6240</v>
      </c>
      <c r="BO289" t="s">
        <v>189</v>
      </c>
      <c r="BP289" t="s">
        <v>16</v>
      </c>
      <c r="BQ289" t="s">
        <v>189</v>
      </c>
      <c r="BR289" s="7">
        <v>47713</v>
      </c>
      <c r="BS289" t="s">
        <v>2414</v>
      </c>
      <c r="BT289" t="s">
        <v>3751</v>
      </c>
      <c r="BU289" t="s">
        <v>3670</v>
      </c>
      <c r="BV289" t="s">
        <v>189</v>
      </c>
      <c r="BW289" t="s">
        <v>189</v>
      </c>
      <c r="BX289" t="s">
        <v>16</v>
      </c>
      <c r="BY289" t="s">
        <v>189</v>
      </c>
      <c r="BZ289" t="s">
        <v>8920</v>
      </c>
      <c r="CA289" t="s">
        <v>189</v>
      </c>
      <c r="CB289" t="s">
        <v>189</v>
      </c>
      <c r="CC289" t="s">
        <v>189</v>
      </c>
      <c r="CD289" t="s">
        <v>189</v>
      </c>
      <c r="CE289" t="s">
        <v>189</v>
      </c>
      <c r="CF289" t="s">
        <v>354</v>
      </c>
      <c r="CG289" t="s">
        <v>16</v>
      </c>
      <c r="CH289" t="s">
        <v>16</v>
      </c>
      <c r="CI289">
        <v>1</v>
      </c>
      <c r="CJ289">
        <v>1</v>
      </c>
      <c r="CK289">
        <v>1</v>
      </c>
      <c r="CL289" t="s">
        <v>189</v>
      </c>
      <c r="CM289">
        <v>0</v>
      </c>
      <c r="CN289" t="s">
        <v>16</v>
      </c>
      <c r="CO289" t="s">
        <v>463</v>
      </c>
      <c r="CP289" t="s">
        <v>7122</v>
      </c>
      <c r="CQ289" t="s">
        <v>189</v>
      </c>
      <c r="CR289" t="s">
        <v>16</v>
      </c>
      <c r="CS289" s="7"/>
      <c r="CT289" s="7">
        <v>43670</v>
      </c>
      <c r="CU289" t="s">
        <v>29</v>
      </c>
      <c r="CV289" t="s">
        <v>16</v>
      </c>
      <c r="CW289" t="s">
        <v>6307</v>
      </c>
      <c r="CX289" t="s">
        <v>189</v>
      </c>
      <c r="CY289" t="s">
        <v>6307</v>
      </c>
      <c r="CZ289" t="s">
        <v>189</v>
      </c>
      <c r="DA289">
        <v>2020</v>
      </c>
      <c r="DB289" s="139">
        <v>44055</v>
      </c>
      <c r="DC289">
        <v>8</v>
      </c>
      <c r="DD289">
        <v>33</v>
      </c>
      <c r="DE289" s="139">
        <v>44053</v>
      </c>
      <c r="DF289" t="s">
        <v>12104</v>
      </c>
      <c r="DG289" t="s">
        <v>12092</v>
      </c>
      <c r="DH289" t="s">
        <v>6031</v>
      </c>
      <c r="DI289" t="s">
        <v>9947</v>
      </c>
      <c r="DJ289" t="s">
        <v>6730</v>
      </c>
      <c r="DK289" t="s">
        <v>16</v>
      </c>
      <c r="DL289" t="s">
        <v>16</v>
      </c>
      <c r="DM289" t="s">
        <v>467</v>
      </c>
      <c r="DN289" t="s">
        <v>16</v>
      </c>
      <c r="DO289" t="s">
        <v>2051</v>
      </c>
      <c r="DP289" t="s">
        <v>16</v>
      </c>
      <c r="DQ289" t="s">
        <v>8921</v>
      </c>
      <c r="DR289" t="s">
        <v>10568</v>
      </c>
      <c r="DS289" t="s">
        <v>8922</v>
      </c>
      <c r="DT289" t="s">
        <v>12105</v>
      </c>
      <c r="EC289" s="66"/>
    </row>
    <row r="290" spans="1:133" x14ac:dyDescent="0.25">
      <c r="A290">
        <v>181</v>
      </c>
      <c r="B290" s="7">
        <v>44048</v>
      </c>
      <c r="C290" t="s">
        <v>189</v>
      </c>
      <c r="D290" t="s">
        <v>189</v>
      </c>
      <c r="E290" t="s">
        <v>1250</v>
      </c>
      <c r="F290" t="s">
        <v>181</v>
      </c>
      <c r="G290" t="s">
        <v>354</v>
      </c>
      <c r="H290" t="s">
        <v>354</v>
      </c>
      <c r="I290">
        <v>1</v>
      </c>
      <c r="J290" t="s">
        <v>1251</v>
      </c>
      <c r="K290" t="s">
        <v>11</v>
      </c>
      <c r="L290" t="s">
        <v>100</v>
      </c>
      <c r="M290">
        <v>3</v>
      </c>
      <c r="N290" t="s">
        <v>13</v>
      </c>
      <c r="O290" t="s">
        <v>1252</v>
      </c>
      <c r="P290" t="s">
        <v>1253</v>
      </c>
      <c r="Q290" t="s">
        <v>354</v>
      </c>
      <c r="R290" t="s">
        <v>16</v>
      </c>
      <c r="S290"/>
      <c r="T290" t="s">
        <v>568</v>
      </c>
      <c r="U290" t="s">
        <v>16</v>
      </c>
      <c r="V290" t="s">
        <v>6282</v>
      </c>
      <c r="W290" t="s">
        <v>189</v>
      </c>
      <c r="X290" t="s">
        <v>189</v>
      </c>
      <c r="Y290" t="s">
        <v>4341</v>
      </c>
      <c r="Z290" t="s">
        <v>16</v>
      </c>
      <c r="AA290" t="s">
        <v>16</v>
      </c>
      <c r="AB290" t="s">
        <v>16</v>
      </c>
      <c r="AC290" t="s">
        <v>6310</v>
      </c>
      <c r="AD290" t="s">
        <v>1254</v>
      </c>
      <c r="AE290" t="s">
        <v>354</v>
      </c>
      <c r="AF290" t="s">
        <v>354</v>
      </c>
      <c r="AG290" t="s">
        <v>58</v>
      </c>
      <c r="AH290" t="s">
        <v>423</v>
      </c>
      <c r="AI290" t="s">
        <v>16</v>
      </c>
      <c r="AJ290" t="s">
        <v>16</v>
      </c>
      <c r="AK290" t="s">
        <v>16</v>
      </c>
      <c r="AL290"/>
      <c r="AM290">
        <v>3</v>
      </c>
      <c r="AN290">
        <v>20.81</v>
      </c>
      <c r="AO290">
        <v>23.256</v>
      </c>
      <c r="AP290" t="s">
        <v>184</v>
      </c>
      <c r="AQ290" t="s">
        <v>5653</v>
      </c>
      <c r="AR290" t="s">
        <v>9682</v>
      </c>
      <c r="AS290" t="s">
        <v>87</v>
      </c>
      <c r="AT290" t="s">
        <v>9802</v>
      </c>
      <c r="AU290" t="s">
        <v>6824</v>
      </c>
      <c r="AV290" t="s">
        <v>4745</v>
      </c>
      <c r="AW290" t="s">
        <v>11459</v>
      </c>
      <c r="AX290" t="s">
        <v>6028</v>
      </c>
      <c r="AY290" t="s">
        <v>16</v>
      </c>
      <c r="AZ290" t="s">
        <v>1255</v>
      </c>
      <c r="BA290" t="s">
        <v>1249</v>
      </c>
      <c r="BB290" t="s">
        <v>10567</v>
      </c>
      <c r="BC290" t="s">
        <v>4465</v>
      </c>
      <c r="BD290" t="s">
        <v>4501</v>
      </c>
      <c r="BE290" t="s">
        <v>4727</v>
      </c>
      <c r="BF290" t="s">
        <v>4496</v>
      </c>
      <c r="BG290" t="s">
        <v>189</v>
      </c>
      <c r="BH290" t="s">
        <v>189</v>
      </c>
      <c r="BI290" t="s">
        <v>189</v>
      </c>
      <c r="BJ290">
        <v>100</v>
      </c>
      <c r="BK290" t="s">
        <v>6282</v>
      </c>
      <c r="BL290" s="7">
        <v>44055</v>
      </c>
      <c r="BM290" s="7">
        <v>44239</v>
      </c>
      <c r="BN290" t="s">
        <v>6240</v>
      </c>
      <c r="BO290" t="s">
        <v>189</v>
      </c>
      <c r="BP290" t="s">
        <v>16</v>
      </c>
      <c r="BQ290" t="s">
        <v>189</v>
      </c>
      <c r="BR290" s="7">
        <v>45150</v>
      </c>
      <c r="BS290" t="s">
        <v>2414</v>
      </c>
      <c r="BT290" t="s">
        <v>4408</v>
      </c>
      <c r="BU290" t="s">
        <v>4372</v>
      </c>
      <c r="BV290" t="s">
        <v>189</v>
      </c>
      <c r="BW290" t="s">
        <v>189</v>
      </c>
      <c r="BX290" t="s">
        <v>16</v>
      </c>
      <c r="BY290" t="s">
        <v>189</v>
      </c>
      <c r="BZ290" t="s">
        <v>189</v>
      </c>
      <c r="CA290" t="s">
        <v>189</v>
      </c>
      <c r="CB290" t="s">
        <v>189</v>
      </c>
      <c r="CC290" t="s">
        <v>189</v>
      </c>
      <c r="CD290" t="s">
        <v>189</v>
      </c>
      <c r="CE290" t="s">
        <v>189</v>
      </c>
      <c r="CF290" t="s">
        <v>354</v>
      </c>
      <c r="CG290" t="s">
        <v>16</v>
      </c>
      <c r="CH290" t="s">
        <v>16</v>
      </c>
      <c r="CI290">
        <v>1</v>
      </c>
      <c r="CJ290">
        <v>1</v>
      </c>
      <c r="CK290">
        <v>1</v>
      </c>
      <c r="CL290" t="s">
        <v>189</v>
      </c>
      <c r="CM290">
        <v>0</v>
      </c>
      <c r="CN290" t="s">
        <v>16</v>
      </c>
      <c r="CO290" t="s">
        <v>1251</v>
      </c>
      <c r="CP290" t="s">
        <v>6875</v>
      </c>
      <c r="CQ290" t="s">
        <v>189</v>
      </c>
      <c r="CR290" t="s">
        <v>189</v>
      </c>
      <c r="CS290" s="7"/>
      <c r="CT290" s="7">
        <v>41880</v>
      </c>
      <c r="CU290" t="s">
        <v>29</v>
      </c>
      <c r="CV290" t="s">
        <v>29</v>
      </c>
      <c r="CW290" t="s">
        <v>6307</v>
      </c>
      <c r="CX290" t="s">
        <v>189</v>
      </c>
      <c r="CY290" t="s">
        <v>6307</v>
      </c>
      <c r="CZ290" t="s">
        <v>189</v>
      </c>
      <c r="DA290">
        <v>2020</v>
      </c>
      <c r="DB290" s="139">
        <v>44048</v>
      </c>
      <c r="DC290">
        <v>8</v>
      </c>
      <c r="DD290">
        <v>32</v>
      </c>
      <c r="DE290" s="139">
        <v>44046</v>
      </c>
      <c r="DF290" t="s">
        <v>12106</v>
      </c>
      <c r="DG290" t="s">
        <v>12092</v>
      </c>
      <c r="DH290" t="s">
        <v>6032</v>
      </c>
      <c r="DI290" t="s">
        <v>9874</v>
      </c>
      <c r="DJ290" t="s">
        <v>6730</v>
      </c>
      <c r="DK290" t="s">
        <v>16</v>
      </c>
      <c r="DL290" t="s">
        <v>16</v>
      </c>
      <c r="DM290" t="s">
        <v>4782</v>
      </c>
      <c r="DN290" t="s">
        <v>1254</v>
      </c>
      <c r="DO290" t="s">
        <v>2051</v>
      </c>
      <c r="DP290" t="s">
        <v>16</v>
      </c>
      <c r="DQ290" t="s">
        <v>8923</v>
      </c>
      <c r="DR290" t="s">
        <v>10569</v>
      </c>
      <c r="DS290" t="s">
        <v>8924</v>
      </c>
      <c r="DT290" t="s">
        <v>12107</v>
      </c>
      <c r="EC290" s="66"/>
    </row>
    <row r="291" spans="1:133" x14ac:dyDescent="0.25">
      <c r="A291">
        <v>180</v>
      </c>
      <c r="B291" s="7">
        <v>44047</v>
      </c>
      <c r="C291" t="s">
        <v>189</v>
      </c>
      <c r="D291" t="s">
        <v>189</v>
      </c>
      <c r="E291" t="s">
        <v>1257</v>
      </c>
      <c r="F291" t="s">
        <v>199</v>
      </c>
      <c r="G291" t="s">
        <v>354</v>
      </c>
      <c r="H291" t="s">
        <v>354</v>
      </c>
      <c r="I291">
        <v>2</v>
      </c>
      <c r="J291" t="s">
        <v>1258</v>
      </c>
      <c r="K291" t="s">
        <v>1953</v>
      </c>
      <c r="L291" t="s">
        <v>100</v>
      </c>
      <c r="M291">
        <v>5</v>
      </c>
      <c r="N291" t="s">
        <v>13</v>
      </c>
      <c r="O291" t="s">
        <v>298</v>
      </c>
      <c r="P291" t="s">
        <v>648</v>
      </c>
      <c r="Q291" t="s">
        <v>354</v>
      </c>
      <c r="R291" t="s">
        <v>16</v>
      </c>
      <c r="S291"/>
      <c r="T291" t="s">
        <v>32</v>
      </c>
      <c r="U291" t="s">
        <v>16</v>
      </c>
      <c r="V291" t="s">
        <v>6282</v>
      </c>
      <c r="W291" t="s">
        <v>189</v>
      </c>
      <c r="X291" t="s">
        <v>189</v>
      </c>
      <c r="Y291" t="s">
        <v>4341</v>
      </c>
      <c r="Z291" t="s">
        <v>411</v>
      </c>
      <c r="AA291" t="s">
        <v>16</v>
      </c>
      <c r="AB291" t="s">
        <v>16</v>
      </c>
      <c r="AC291" t="s">
        <v>6310</v>
      </c>
      <c r="AD291" t="s">
        <v>1259</v>
      </c>
      <c r="AE291" t="s">
        <v>354</v>
      </c>
      <c r="AF291" t="s">
        <v>354</v>
      </c>
      <c r="AG291" t="s">
        <v>27</v>
      </c>
      <c r="AH291" t="s">
        <v>1260</v>
      </c>
      <c r="AI291" t="s">
        <v>1261</v>
      </c>
      <c r="AJ291" t="s">
        <v>16</v>
      </c>
      <c r="AK291" t="s">
        <v>16</v>
      </c>
      <c r="AL291"/>
      <c r="AM291">
        <v>5</v>
      </c>
      <c r="AN291">
        <v>34.866999999999997</v>
      </c>
      <c r="AO291">
        <v>38.76</v>
      </c>
      <c r="AP291" t="s">
        <v>184</v>
      </c>
      <c r="AQ291" t="s">
        <v>6744</v>
      </c>
      <c r="AR291" t="s">
        <v>202</v>
      </c>
      <c r="AS291" t="s">
        <v>32</v>
      </c>
      <c r="AT291" t="s">
        <v>4840</v>
      </c>
      <c r="AU291" t="s">
        <v>6826</v>
      </c>
      <c r="AV291" t="s">
        <v>4745</v>
      </c>
      <c r="AW291" t="s">
        <v>11459</v>
      </c>
      <c r="AX291" t="s">
        <v>6028</v>
      </c>
      <c r="AY291" t="s">
        <v>4723</v>
      </c>
      <c r="AZ291" t="s">
        <v>1262</v>
      </c>
      <c r="BA291" t="s">
        <v>1256</v>
      </c>
      <c r="BB291" t="s">
        <v>10567</v>
      </c>
      <c r="BC291" t="s">
        <v>4465</v>
      </c>
      <c r="BD291" t="s">
        <v>4517</v>
      </c>
      <c r="BE291" t="s">
        <v>4727</v>
      </c>
      <c r="BF291" t="s">
        <v>4497</v>
      </c>
      <c r="BG291" t="s">
        <v>189</v>
      </c>
      <c r="BH291" t="s">
        <v>189</v>
      </c>
      <c r="BI291" t="s">
        <v>189</v>
      </c>
      <c r="BJ291">
        <v>100</v>
      </c>
      <c r="BK291" t="s">
        <v>6282</v>
      </c>
      <c r="BL291" s="7">
        <v>44054</v>
      </c>
      <c r="BM291" s="7">
        <v>44238</v>
      </c>
      <c r="BN291" t="s">
        <v>6240</v>
      </c>
      <c r="BO291" t="s">
        <v>189</v>
      </c>
      <c r="BP291" t="s">
        <v>16</v>
      </c>
      <c r="BQ291" t="s">
        <v>189</v>
      </c>
      <c r="BR291" s="7">
        <v>45149</v>
      </c>
      <c r="BS291" t="s">
        <v>2414</v>
      </c>
      <c r="BT291" t="s">
        <v>1257</v>
      </c>
      <c r="BU291" t="s">
        <v>189</v>
      </c>
      <c r="BV291" t="s">
        <v>189</v>
      </c>
      <c r="BW291" t="s">
        <v>189</v>
      </c>
      <c r="BX291" t="s">
        <v>16</v>
      </c>
      <c r="BY291" t="s">
        <v>189</v>
      </c>
      <c r="BZ291" t="s">
        <v>8925</v>
      </c>
      <c r="CA291" t="s">
        <v>189</v>
      </c>
      <c r="CB291" t="s">
        <v>189</v>
      </c>
      <c r="CC291" t="s">
        <v>189</v>
      </c>
      <c r="CD291" t="s">
        <v>189</v>
      </c>
      <c r="CE291" t="s">
        <v>189</v>
      </c>
      <c r="CF291" t="s">
        <v>354</v>
      </c>
      <c r="CG291" t="s">
        <v>16</v>
      </c>
      <c r="CH291" t="s">
        <v>16</v>
      </c>
      <c r="CI291">
        <v>1</v>
      </c>
      <c r="CJ291">
        <v>1</v>
      </c>
      <c r="CK291">
        <v>1</v>
      </c>
      <c r="CL291" t="s">
        <v>189</v>
      </c>
      <c r="CM291">
        <v>0</v>
      </c>
      <c r="CN291" t="s">
        <v>16</v>
      </c>
      <c r="CO291" t="s">
        <v>1258</v>
      </c>
      <c r="CP291" t="s">
        <v>16</v>
      </c>
      <c r="CQ291" t="s">
        <v>189</v>
      </c>
      <c r="CR291" t="s">
        <v>195</v>
      </c>
      <c r="CS291" s="7"/>
      <c r="CT291" s="7">
        <v>43067</v>
      </c>
      <c r="CU291" t="s">
        <v>17</v>
      </c>
      <c r="CV291" t="s">
        <v>17</v>
      </c>
      <c r="CW291" t="s">
        <v>6307</v>
      </c>
      <c r="CX291" t="s">
        <v>189</v>
      </c>
      <c r="CY291" t="s">
        <v>6307</v>
      </c>
      <c r="CZ291" t="s">
        <v>189</v>
      </c>
      <c r="DA291">
        <v>2020</v>
      </c>
      <c r="DB291" s="139">
        <v>44047</v>
      </c>
      <c r="DC291">
        <v>8</v>
      </c>
      <c r="DD291">
        <v>32</v>
      </c>
      <c r="DE291" s="139">
        <v>44046</v>
      </c>
      <c r="DF291" t="s">
        <v>12106</v>
      </c>
      <c r="DG291" t="s">
        <v>12092</v>
      </c>
      <c r="DH291" t="s">
        <v>6032</v>
      </c>
      <c r="DI291" t="s">
        <v>9874</v>
      </c>
      <c r="DJ291" t="s">
        <v>6730</v>
      </c>
      <c r="DK291" t="s">
        <v>16</v>
      </c>
      <c r="DL291" t="s">
        <v>16</v>
      </c>
      <c r="DM291" t="s">
        <v>1259</v>
      </c>
      <c r="DN291" t="s">
        <v>16</v>
      </c>
      <c r="DO291" t="s">
        <v>2051</v>
      </c>
      <c r="DP291" t="s">
        <v>16</v>
      </c>
      <c r="DQ291" t="s">
        <v>8926</v>
      </c>
      <c r="DR291" t="s">
        <v>10570</v>
      </c>
      <c r="DS291" t="s">
        <v>8927</v>
      </c>
      <c r="DT291" t="s">
        <v>12108</v>
      </c>
      <c r="EC291" s="66"/>
    </row>
    <row r="292" spans="1:133" x14ac:dyDescent="0.25">
      <c r="A292">
        <v>179</v>
      </c>
      <c r="B292" s="7">
        <v>44040</v>
      </c>
      <c r="C292" t="s">
        <v>189</v>
      </c>
      <c r="D292" t="s">
        <v>189</v>
      </c>
      <c r="E292" t="s">
        <v>1272</v>
      </c>
      <c r="F292" t="s">
        <v>199</v>
      </c>
      <c r="G292" t="s">
        <v>354</v>
      </c>
      <c r="H292" t="s">
        <v>354</v>
      </c>
      <c r="I292">
        <v>1</v>
      </c>
      <c r="J292" t="s">
        <v>923</v>
      </c>
      <c r="K292" t="s">
        <v>11</v>
      </c>
      <c r="L292" t="s">
        <v>100</v>
      </c>
      <c r="M292">
        <v>2</v>
      </c>
      <c r="N292" t="s">
        <v>121</v>
      </c>
      <c r="O292" t="s">
        <v>1273</v>
      </c>
      <c r="P292" t="s">
        <v>959</v>
      </c>
      <c r="Q292" t="s">
        <v>354</v>
      </c>
      <c r="R292" t="s">
        <v>16</v>
      </c>
      <c r="S292"/>
      <c r="T292" t="s">
        <v>32</v>
      </c>
      <c r="U292" t="s">
        <v>16</v>
      </c>
      <c r="V292" t="s">
        <v>6282</v>
      </c>
      <c r="W292" t="s">
        <v>189</v>
      </c>
      <c r="X292" t="s">
        <v>189</v>
      </c>
      <c r="Y292" t="s">
        <v>4341</v>
      </c>
      <c r="Z292" t="s">
        <v>16</v>
      </c>
      <c r="AA292" t="s">
        <v>16</v>
      </c>
      <c r="AB292" t="s">
        <v>16</v>
      </c>
      <c r="AC292" t="s">
        <v>6310</v>
      </c>
      <c r="AD292" t="s">
        <v>926</v>
      </c>
      <c r="AE292" t="s">
        <v>354</v>
      </c>
      <c r="AF292" t="s">
        <v>354</v>
      </c>
      <c r="AG292" t="s">
        <v>18</v>
      </c>
      <c r="AH292" t="s">
        <v>389</v>
      </c>
      <c r="AI292" t="s">
        <v>16</v>
      </c>
      <c r="AJ292" t="s">
        <v>16</v>
      </c>
      <c r="AK292" t="s">
        <v>16</v>
      </c>
      <c r="AL292"/>
      <c r="AM292">
        <v>2</v>
      </c>
      <c r="AN292">
        <v>14.002000000000001</v>
      </c>
      <c r="AO292">
        <v>15.504</v>
      </c>
      <c r="AP292" t="s">
        <v>301</v>
      </c>
      <c r="AQ292" t="s">
        <v>1937</v>
      </c>
      <c r="AR292" t="s">
        <v>16</v>
      </c>
      <c r="AS292" t="s">
        <v>32</v>
      </c>
      <c r="AT292" t="s">
        <v>9802</v>
      </c>
      <c r="AU292" t="s">
        <v>9873</v>
      </c>
      <c r="AV292" t="s">
        <v>4745</v>
      </c>
      <c r="AW292" t="s">
        <v>11459</v>
      </c>
      <c r="AX292" t="s">
        <v>6033</v>
      </c>
      <c r="AY292" t="s">
        <v>16</v>
      </c>
      <c r="AZ292" t="s">
        <v>927</v>
      </c>
      <c r="BA292" t="s">
        <v>1271</v>
      </c>
      <c r="BB292" t="s">
        <v>10571</v>
      </c>
      <c r="BC292" t="s">
        <v>4465</v>
      </c>
      <c r="BD292" t="s">
        <v>4504</v>
      </c>
      <c r="BE292" t="s">
        <v>4728</v>
      </c>
      <c r="BF292" t="s">
        <v>4497</v>
      </c>
      <c r="BG292" t="s">
        <v>189</v>
      </c>
      <c r="BH292" t="s">
        <v>189</v>
      </c>
      <c r="BI292" t="s">
        <v>189</v>
      </c>
      <c r="BJ292"/>
      <c r="BK292" t="s">
        <v>6282</v>
      </c>
      <c r="BL292" s="7"/>
      <c r="BM292" s="7"/>
      <c r="BN292" t="s">
        <v>6240</v>
      </c>
      <c r="BO292" t="s">
        <v>189</v>
      </c>
      <c r="BP292" t="s">
        <v>16</v>
      </c>
      <c r="BQ292" t="s">
        <v>189</v>
      </c>
      <c r="BR292" s="7">
        <v>44411</v>
      </c>
      <c r="BS292" t="s">
        <v>16</v>
      </c>
      <c r="BT292" t="s">
        <v>4386</v>
      </c>
      <c r="BU292" t="s">
        <v>2428</v>
      </c>
      <c r="BV292" t="s">
        <v>189</v>
      </c>
      <c r="BW292" t="s">
        <v>189</v>
      </c>
      <c r="BX292" t="s">
        <v>16</v>
      </c>
      <c r="BY292" t="s">
        <v>189</v>
      </c>
      <c r="BZ292" t="s">
        <v>189</v>
      </c>
      <c r="CA292" t="s">
        <v>189</v>
      </c>
      <c r="CB292" t="s">
        <v>189</v>
      </c>
      <c r="CC292" t="s">
        <v>189</v>
      </c>
      <c r="CD292" t="s">
        <v>189</v>
      </c>
      <c r="CE292" t="s">
        <v>189</v>
      </c>
      <c r="CF292" t="s">
        <v>354</v>
      </c>
      <c r="CG292" t="s">
        <v>16</v>
      </c>
      <c r="CH292" t="s">
        <v>16</v>
      </c>
      <c r="CI292">
        <v>1</v>
      </c>
      <c r="CJ292">
        <v>1</v>
      </c>
      <c r="CK292">
        <v>1</v>
      </c>
      <c r="CL292" t="s">
        <v>189</v>
      </c>
      <c r="CM292">
        <v>0</v>
      </c>
      <c r="CN292" t="s">
        <v>16</v>
      </c>
      <c r="CO292" t="s">
        <v>923</v>
      </c>
      <c r="CP292" t="s">
        <v>16</v>
      </c>
      <c r="CQ292" t="s">
        <v>189</v>
      </c>
      <c r="CR292" t="s">
        <v>16</v>
      </c>
      <c r="CS292" s="7">
        <v>44720</v>
      </c>
      <c r="CT292" s="7">
        <v>43627</v>
      </c>
      <c r="CU292" t="s">
        <v>60</v>
      </c>
      <c r="CV292" t="s">
        <v>6745</v>
      </c>
      <c r="CW292" t="s">
        <v>6307</v>
      </c>
      <c r="CX292" t="s">
        <v>189</v>
      </c>
      <c r="CY292" t="s">
        <v>6307</v>
      </c>
      <c r="CZ292" t="s">
        <v>6307</v>
      </c>
      <c r="DA292">
        <v>2020</v>
      </c>
      <c r="DB292" s="139">
        <v>44040</v>
      </c>
      <c r="DC292">
        <v>7</v>
      </c>
      <c r="DD292">
        <v>31</v>
      </c>
      <c r="DE292" s="139">
        <v>44039</v>
      </c>
      <c r="DF292" t="s">
        <v>12109</v>
      </c>
      <c r="DG292" t="s">
        <v>12092</v>
      </c>
      <c r="DH292" t="s">
        <v>6034</v>
      </c>
      <c r="DI292" t="s">
        <v>9882</v>
      </c>
      <c r="DJ292" t="s">
        <v>6730</v>
      </c>
      <c r="DK292" t="s">
        <v>16</v>
      </c>
      <c r="DL292" t="s">
        <v>16</v>
      </c>
      <c r="DM292" t="s">
        <v>926</v>
      </c>
      <c r="DN292" t="s">
        <v>16</v>
      </c>
      <c r="DO292" t="s">
        <v>2051</v>
      </c>
      <c r="DP292" t="s">
        <v>16</v>
      </c>
      <c r="DQ292" t="s">
        <v>8928</v>
      </c>
      <c r="DR292" t="s">
        <v>10572</v>
      </c>
      <c r="DS292" t="s">
        <v>8929</v>
      </c>
      <c r="DT292" t="s">
        <v>12110</v>
      </c>
      <c r="EC292" s="66"/>
    </row>
    <row r="293" spans="1:133" x14ac:dyDescent="0.25">
      <c r="A293">
        <v>178</v>
      </c>
      <c r="B293" s="7">
        <v>44040</v>
      </c>
      <c r="C293" t="s">
        <v>9887</v>
      </c>
      <c r="D293" t="s">
        <v>189</v>
      </c>
      <c r="E293" t="s">
        <v>1265</v>
      </c>
      <c r="F293" t="s">
        <v>181</v>
      </c>
      <c r="G293" t="s">
        <v>354</v>
      </c>
      <c r="H293" t="s">
        <v>354</v>
      </c>
      <c r="I293">
        <v>1</v>
      </c>
      <c r="J293" t="s">
        <v>8930</v>
      </c>
      <c r="K293" t="s">
        <v>2692</v>
      </c>
      <c r="L293" t="s">
        <v>100</v>
      </c>
      <c r="M293">
        <v>7</v>
      </c>
      <c r="N293" t="s">
        <v>104</v>
      </c>
      <c r="O293" t="s">
        <v>1270</v>
      </c>
      <c r="P293" t="s">
        <v>1243</v>
      </c>
      <c r="Q293" t="s">
        <v>354</v>
      </c>
      <c r="R293" t="s">
        <v>1890</v>
      </c>
      <c r="S293"/>
      <c r="T293" t="s">
        <v>15</v>
      </c>
      <c r="U293" t="s">
        <v>4345</v>
      </c>
      <c r="V293" t="s">
        <v>6883</v>
      </c>
      <c r="W293" t="s">
        <v>189</v>
      </c>
      <c r="X293" t="s">
        <v>189</v>
      </c>
      <c r="Y293" t="s">
        <v>4341</v>
      </c>
      <c r="Z293" t="s">
        <v>16</v>
      </c>
      <c r="AA293" t="s">
        <v>16</v>
      </c>
      <c r="AB293" t="s">
        <v>16</v>
      </c>
      <c r="AC293" t="s">
        <v>6310</v>
      </c>
      <c r="AD293" t="s">
        <v>686</v>
      </c>
      <c r="AE293" t="s">
        <v>354</v>
      </c>
      <c r="AF293" t="s">
        <v>354</v>
      </c>
      <c r="AG293" t="s">
        <v>129</v>
      </c>
      <c r="AH293" t="s">
        <v>16</v>
      </c>
      <c r="AI293" t="s">
        <v>16</v>
      </c>
      <c r="AJ293" t="s">
        <v>16</v>
      </c>
      <c r="AK293" t="s">
        <v>16</v>
      </c>
      <c r="AL293"/>
      <c r="AM293">
        <v>7</v>
      </c>
      <c r="AN293">
        <v>49.006</v>
      </c>
      <c r="AO293">
        <v>54.264000000000003</v>
      </c>
      <c r="AP293" t="s">
        <v>260</v>
      </c>
      <c r="AQ293" t="s">
        <v>5653</v>
      </c>
      <c r="AR293" t="s">
        <v>9678</v>
      </c>
      <c r="AS293" t="s">
        <v>15</v>
      </c>
      <c r="AT293" t="s">
        <v>4840</v>
      </c>
      <c r="AU293" t="s">
        <v>9913</v>
      </c>
      <c r="AV293" t="s">
        <v>4745</v>
      </c>
      <c r="AW293" t="s">
        <v>11459</v>
      </c>
      <c r="AX293" t="s">
        <v>6033</v>
      </c>
      <c r="AY293" t="s">
        <v>16</v>
      </c>
      <c r="AZ293" t="s">
        <v>1268</v>
      </c>
      <c r="BA293" t="s">
        <v>1264</v>
      </c>
      <c r="BB293" t="s">
        <v>10571</v>
      </c>
      <c r="BC293" t="s">
        <v>4345</v>
      </c>
      <c r="BD293" t="s">
        <v>4530</v>
      </c>
      <c r="BE293" t="s">
        <v>4730</v>
      </c>
      <c r="BF293" t="s">
        <v>4496</v>
      </c>
      <c r="BG293" t="s">
        <v>189</v>
      </c>
      <c r="BH293" t="s">
        <v>189</v>
      </c>
      <c r="BI293" t="s">
        <v>189</v>
      </c>
      <c r="BJ293">
        <v>99.706000000000003</v>
      </c>
      <c r="BK293" t="s">
        <v>1048</v>
      </c>
      <c r="BL293" s="7">
        <v>44047</v>
      </c>
      <c r="BM293" s="7">
        <v>44231</v>
      </c>
      <c r="BN293" t="s">
        <v>6241</v>
      </c>
      <c r="BO293" t="s">
        <v>189</v>
      </c>
      <c r="BP293" t="s">
        <v>16</v>
      </c>
      <c r="BQ293" t="s">
        <v>4853</v>
      </c>
      <c r="BR293" s="7">
        <v>45873</v>
      </c>
      <c r="BS293" t="s">
        <v>2414</v>
      </c>
      <c r="BT293" t="s">
        <v>1265</v>
      </c>
      <c r="BU293" t="s">
        <v>189</v>
      </c>
      <c r="BV293" t="s">
        <v>189</v>
      </c>
      <c r="BW293" t="s">
        <v>189</v>
      </c>
      <c r="BX293" t="s">
        <v>16</v>
      </c>
      <c r="BY293" t="s">
        <v>189</v>
      </c>
      <c r="BZ293" t="s">
        <v>189</v>
      </c>
      <c r="CA293" t="s">
        <v>189</v>
      </c>
      <c r="CB293" t="s">
        <v>189</v>
      </c>
      <c r="CC293" t="s">
        <v>189</v>
      </c>
      <c r="CD293" t="s">
        <v>189</v>
      </c>
      <c r="CE293" t="s">
        <v>189</v>
      </c>
      <c r="CF293" t="s">
        <v>354</v>
      </c>
      <c r="CG293" t="s">
        <v>16</v>
      </c>
      <c r="CH293" t="s">
        <v>16</v>
      </c>
      <c r="CI293">
        <v>2</v>
      </c>
      <c r="CJ293">
        <v>1</v>
      </c>
      <c r="CK293">
        <v>1</v>
      </c>
      <c r="CL293" t="s">
        <v>189</v>
      </c>
      <c r="CM293">
        <v>0</v>
      </c>
      <c r="CN293" t="s">
        <v>16</v>
      </c>
      <c r="CO293" t="s">
        <v>684</v>
      </c>
      <c r="CP293" t="s">
        <v>9679</v>
      </c>
      <c r="CQ293" t="s">
        <v>189</v>
      </c>
      <c r="CR293" t="s">
        <v>16</v>
      </c>
      <c r="CS293" s="7"/>
      <c r="CT293" s="7">
        <v>33921</v>
      </c>
      <c r="CU293" t="s">
        <v>29</v>
      </c>
      <c r="CV293" t="s">
        <v>29</v>
      </c>
      <c r="CW293" t="s">
        <v>6307</v>
      </c>
      <c r="CX293" t="s">
        <v>6307</v>
      </c>
      <c r="CY293" t="s">
        <v>6307</v>
      </c>
      <c r="CZ293" t="s">
        <v>189</v>
      </c>
      <c r="DA293">
        <v>2020</v>
      </c>
      <c r="DB293" s="139">
        <v>44040</v>
      </c>
      <c r="DC293">
        <v>7</v>
      </c>
      <c r="DD293">
        <v>31</v>
      </c>
      <c r="DE293" s="139">
        <v>44039</v>
      </c>
      <c r="DF293" t="s">
        <v>12109</v>
      </c>
      <c r="DG293" t="s">
        <v>12092</v>
      </c>
      <c r="DH293" t="s">
        <v>6034</v>
      </c>
      <c r="DI293" t="s">
        <v>9912</v>
      </c>
      <c r="DJ293" t="s">
        <v>6730</v>
      </c>
      <c r="DK293" t="s">
        <v>16</v>
      </c>
      <c r="DL293" t="s">
        <v>16</v>
      </c>
      <c r="DM293" t="s">
        <v>16</v>
      </c>
      <c r="DN293" t="s">
        <v>16</v>
      </c>
      <c r="DO293" t="s">
        <v>2051</v>
      </c>
      <c r="DP293" t="s">
        <v>9887</v>
      </c>
      <c r="DQ293" t="s">
        <v>8931</v>
      </c>
      <c r="DR293" t="s">
        <v>10572</v>
      </c>
      <c r="DS293" t="s">
        <v>8933</v>
      </c>
      <c r="DT293" t="s">
        <v>12111</v>
      </c>
      <c r="EC293" s="66"/>
    </row>
    <row r="294" spans="1:133" x14ac:dyDescent="0.25">
      <c r="A294">
        <v>177</v>
      </c>
      <c r="B294" s="7">
        <v>44040</v>
      </c>
      <c r="C294" t="s">
        <v>9887</v>
      </c>
      <c r="D294" t="s">
        <v>189</v>
      </c>
      <c r="E294" t="s">
        <v>1265</v>
      </c>
      <c r="F294" t="s">
        <v>181</v>
      </c>
      <c r="G294" t="s">
        <v>354</v>
      </c>
      <c r="H294" t="s">
        <v>354</v>
      </c>
      <c r="I294">
        <v>1</v>
      </c>
      <c r="J294" t="s">
        <v>8930</v>
      </c>
      <c r="K294" t="s">
        <v>2692</v>
      </c>
      <c r="L294" t="s">
        <v>100</v>
      </c>
      <c r="M294">
        <v>5</v>
      </c>
      <c r="N294" t="s">
        <v>13</v>
      </c>
      <c r="O294" t="s">
        <v>1266</v>
      </c>
      <c r="P294" t="s">
        <v>1267</v>
      </c>
      <c r="Q294" t="s">
        <v>354</v>
      </c>
      <c r="R294" t="s">
        <v>1902</v>
      </c>
      <c r="S294"/>
      <c r="T294" t="s">
        <v>15</v>
      </c>
      <c r="U294" t="s">
        <v>4345</v>
      </c>
      <c r="V294" t="s">
        <v>6883</v>
      </c>
      <c r="W294" t="s">
        <v>189</v>
      </c>
      <c r="X294" t="s">
        <v>189</v>
      </c>
      <c r="Y294" t="s">
        <v>4341</v>
      </c>
      <c r="Z294" t="s">
        <v>16</v>
      </c>
      <c r="AA294" t="s">
        <v>16</v>
      </c>
      <c r="AB294" t="s">
        <v>16</v>
      </c>
      <c r="AC294" t="s">
        <v>6310</v>
      </c>
      <c r="AD294" t="s">
        <v>686</v>
      </c>
      <c r="AE294" t="s">
        <v>354</v>
      </c>
      <c r="AF294" t="s">
        <v>354</v>
      </c>
      <c r="AG294" t="s">
        <v>129</v>
      </c>
      <c r="AH294" t="s">
        <v>16</v>
      </c>
      <c r="AI294" t="s">
        <v>16</v>
      </c>
      <c r="AJ294" t="s">
        <v>16</v>
      </c>
      <c r="AK294" t="s">
        <v>16</v>
      </c>
      <c r="AL294"/>
      <c r="AM294">
        <v>5</v>
      </c>
      <c r="AN294">
        <v>35.003999999999998</v>
      </c>
      <c r="AO294">
        <v>38.76</v>
      </c>
      <c r="AP294" t="s">
        <v>260</v>
      </c>
      <c r="AQ294" t="s">
        <v>5653</v>
      </c>
      <c r="AR294" t="s">
        <v>9678</v>
      </c>
      <c r="AS294" t="s">
        <v>15</v>
      </c>
      <c r="AT294" t="s">
        <v>4840</v>
      </c>
      <c r="AU294" t="s">
        <v>6826</v>
      </c>
      <c r="AV294" t="s">
        <v>4745</v>
      </c>
      <c r="AW294" t="s">
        <v>11459</v>
      </c>
      <c r="AX294" t="s">
        <v>6033</v>
      </c>
      <c r="AY294" t="s">
        <v>16</v>
      </c>
      <c r="AZ294" t="s">
        <v>1268</v>
      </c>
      <c r="BA294" t="s">
        <v>1269</v>
      </c>
      <c r="BB294" t="s">
        <v>10571</v>
      </c>
      <c r="BC294" t="s">
        <v>4345</v>
      </c>
      <c r="BD294" t="s">
        <v>4517</v>
      </c>
      <c r="BE294" t="s">
        <v>4727</v>
      </c>
      <c r="BF294" t="s">
        <v>4496</v>
      </c>
      <c r="BG294" t="s">
        <v>189</v>
      </c>
      <c r="BH294" t="s">
        <v>189</v>
      </c>
      <c r="BI294" t="s">
        <v>189</v>
      </c>
      <c r="BJ294">
        <v>99.728999999999999</v>
      </c>
      <c r="BK294" t="s">
        <v>1048</v>
      </c>
      <c r="BL294" s="7">
        <v>44047</v>
      </c>
      <c r="BM294" s="7">
        <v>44231</v>
      </c>
      <c r="BN294" t="s">
        <v>6241</v>
      </c>
      <c r="BO294" t="s">
        <v>189</v>
      </c>
      <c r="BP294" t="s">
        <v>16</v>
      </c>
      <c r="BQ294" t="s">
        <v>4853</v>
      </c>
      <c r="BR294" s="7">
        <v>45142</v>
      </c>
      <c r="BS294" t="s">
        <v>2414</v>
      </c>
      <c r="BT294" t="s">
        <v>1265</v>
      </c>
      <c r="BU294" t="s">
        <v>189</v>
      </c>
      <c r="BV294" t="s">
        <v>189</v>
      </c>
      <c r="BW294" t="s">
        <v>189</v>
      </c>
      <c r="BX294" t="s">
        <v>16</v>
      </c>
      <c r="BY294" t="s">
        <v>189</v>
      </c>
      <c r="BZ294" t="s">
        <v>189</v>
      </c>
      <c r="CA294" t="s">
        <v>189</v>
      </c>
      <c r="CB294" t="s">
        <v>189</v>
      </c>
      <c r="CC294" t="s">
        <v>189</v>
      </c>
      <c r="CD294" t="s">
        <v>189</v>
      </c>
      <c r="CE294" t="s">
        <v>189</v>
      </c>
      <c r="CF294" t="s">
        <v>354</v>
      </c>
      <c r="CG294" t="s">
        <v>16</v>
      </c>
      <c r="CH294" t="s">
        <v>16</v>
      </c>
      <c r="CI294">
        <v>2</v>
      </c>
      <c r="CJ294">
        <v>1</v>
      </c>
      <c r="CK294">
        <v>1</v>
      </c>
      <c r="CL294" t="s">
        <v>189</v>
      </c>
      <c r="CM294">
        <v>0</v>
      </c>
      <c r="CN294" t="s">
        <v>16</v>
      </c>
      <c r="CO294" t="s">
        <v>684</v>
      </c>
      <c r="CP294" t="s">
        <v>9679</v>
      </c>
      <c r="CQ294" t="s">
        <v>189</v>
      </c>
      <c r="CR294" t="s">
        <v>16</v>
      </c>
      <c r="CS294" s="7"/>
      <c r="CT294" s="7">
        <v>33921</v>
      </c>
      <c r="CU294" t="s">
        <v>29</v>
      </c>
      <c r="CV294" t="s">
        <v>29</v>
      </c>
      <c r="CW294" t="s">
        <v>6307</v>
      </c>
      <c r="CX294" t="s">
        <v>6307</v>
      </c>
      <c r="CY294" t="s">
        <v>6307</v>
      </c>
      <c r="CZ294" t="s">
        <v>189</v>
      </c>
      <c r="DA294">
        <v>2020</v>
      </c>
      <c r="DB294" s="139">
        <v>44040</v>
      </c>
      <c r="DC294">
        <v>7</v>
      </c>
      <c r="DD294">
        <v>31</v>
      </c>
      <c r="DE294" s="139">
        <v>44039</v>
      </c>
      <c r="DF294" t="s">
        <v>12109</v>
      </c>
      <c r="DG294" t="s">
        <v>12092</v>
      </c>
      <c r="DH294" t="s">
        <v>6034</v>
      </c>
      <c r="DI294" t="s">
        <v>9874</v>
      </c>
      <c r="DJ294" t="s">
        <v>6730</v>
      </c>
      <c r="DK294" t="s">
        <v>16</v>
      </c>
      <c r="DL294" t="s">
        <v>16</v>
      </c>
      <c r="DM294" t="s">
        <v>16</v>
      </c>
      <c r="DN294" t="s">
        <v>16</v>
      </c>
      <c r="DO294" t="s">
        <v>2051</v>
      </c>
      <c r="DP294" t="s">
        <v>9887</v>
      </c>
      <c r="DQ294" t="s">
        <v>8931</v>
      </c>
      <c r="DR294" t="s">
        <v>10572</v>
      </c>
      <c r="DS294" t="s">
        <v>8932</v>
      </c>
      <c r="DT294" t="s">
        <v>12112</v>
      </c>
      <c r="EC294" s="66"/>
    </row>
    <row r="295" spans="1:133" x14ac:dyDescent="0.25">
      <c r="A295">
        <v>176</v>
      </c>
      <c r="B295" s="7">
        <v>44040</v>
      </c>
      <c r="C295" t="s">
        <v>189</v>
      </c>
      <c r="D295" t="s">
        <v>189</v>
      </c>
      <c r="E295" t="s">
        <v>910</v>
      </c>
      <c r="F295" t="s">
        <v>181</v>
      </c>
      <c r="G295" t="s">
        <v>354</v>
      </c>
      <c r="H295" t="s">
        <v>354</v>
      </c>
      <c r="I295">
        <v>1</v>
      </c>
      <c r="J295" t="s">
        <v>5988</v>
      </c>
      <c r="K295" t="s">
        <v>108</v>
      </c>
      <c r="L295" t="s">
        <v>100</v>
      </c>
      <c r="M295">
        <v>5</v>
      </c>
      <c r="N295" t="s">
        <v>104</v>
      </c>
      <c r="O295" t="s">
        <v>625</v>
      </c>
      <c r="P295" t="s">
        <v>851</v>
      </c>
      <c r="Q295" t="s">
        <v>354</v>
      </c>
      <c r="R295" t="s">
        <v>1900</v>
      </c>
      <c r="S295"/>
      <c r="T295" t="s">
        <v>32</v>
      </c>
      <c r="U295" t="s">
        <v>16</v>
      </c>
      <c r="V295" t="s">
        <v>6282</v>
      </c>
      <c r="W295" t="s">
        <v>189</v>
      </c>
      <c r="X295" t="s">
        <v>189</v>
      </c>
      <c r="Y295" t="s">
        <v>4341</v>
      </c>
      <c r="Z295" t="s">
        <v>16</v>
      </c>
      <c r="AA295" t="s">
        <v>16</v>
      </c>
      <c r="AB295" t="s">
        <v>16</v>
      </c>
      <c r="AC295" t="s">
        <v>6307</v>
      </c>
      <c r="AD295" t="s">
        <v>913</v>
      </c>
      <c r="AE295" t="s">
        <v>354</v>
      </c>
      <c r="AF295" t="s">
        <v>354</v>
      </c>
      <c r="AG295" t="s">
        <v>129</v>
      </c>
      <c r="AH295" t="s">
        <v>914</v>
      </c>
      <c r="AI295" t="s">
        <v>16</v>
      </c>
      <c r="AJ295" t="s">
        <v>16</v>
      </c>
      <c r="AK295" t="s">
        <v>16</v>
      </c>
      <c r="AL295"/>
      <c r="AM295">
        <v>5</v>
      </c>
      <c r="AN295">
        <v>35.003999999999998</v>
      </c>
      <c r="AO295">
        <v>38.76</v>
      </c>
      <c r="AP295" t="s">
        <v>240</v>
      </c>
      <c r="AQ295" t="s">
        <v>5653</v>
      </c>
      <c r="AR295" t="s">
        <v>9682</v>
      </c>
      <c r="AS295" t="s">
        <v>32</v>
      </c>
      <c r="AT295" t="s">
        <v>4840</v>
      </c>
      <c r="AU295" t="s">
        <v>6826</v>
      </c>
      <c r="AV295" t="s">
        <v>4745</v>
      </c>
      <c r="AW295" t="s">
        <v>11459</v>
      </c>
      <c r="AX295" t="s">
        <v>6033</v>
      </c>
      <c r="AY295" t="s">
        <v>16</v>
      </c>
      <c r="AZ295" t="s">
        <v>915</v>
      </c>
      <c r="BA295" t="s">
        <v>1263</v>
      </c>
      <c r="BB295" t="s">
        <v>10571</v>
      </c>
      <c r="BC295" t="s">
        <v>4465</v>
      </c>
      <c r="BD295" t="s">
        <v>4517</v>
      </c>
      <c r="BE295" t="s">
        <v>4730</v>
      </c>
      <c r="BF295" t="s">
        <v>4496</v>
      </c>
      <c r="BG295" t="s">
        <v>189</v>
      </c>
      <c r="BH295" t="s">
        <v>189</v>
      </c>
      <c r="BI295" t="s">
        <v>189</v>
      </c>
      <c r="BJ295">
        <v>99.938000000000002</v>
      </c>
      <c r="BK295" t="s">
        <v>6282</v>
      </c>
      <c r="BL295" s="7">
        <v>44047</v>
      </c>
      <c r="BM295" s="7">
        <v>44231</v>
      </c>
      <c r="BN295" t="s">
        <v>6240</v>
      </c>
      <c r="BO295" t="s">
        <v>189</v>
      </c>
      <c r="BP295" t="s">
        <v>16</v>
      </c>
      <c r="BQ295" t="s">
        <v>189</v>
      </c>
      <c r="BR295" s="7">
        <v>45873</v>
      </c>
      <c r="BS295" t="s">
        <v>2414</v>
      </c>
      <c r="BT295" t="s">
        <v>910</v>
      </c>
      <c r="BU295" t="s">
        <v>189</v>
      </c>
      <c r="BV295" t="s">
        <v>189</v>
      </c>
      <c r="BW295" t="s">
        <v>189</v>
      </c>
      <c r="BX295" t="s">
        <v>16</v>
      </c>
      <c r="BY295" t="s">
        <v>189</v>
      </c>
      <c r="BZ295" t="s">
        <v>189</v>
      </c>
      <c r="CA295" t="s">
        <v>189</v>
      </c>
      <c r="CB295" t="s">
        <v>189</v>
      </c>
      <c r="CC295" t="s">
        <v>189</v>
      </c>
      <c r="CD295" t="s">
        <v>189</v>
      </c>
      <c r="CE295" t="s">
        <v>189</v>
      </c>
      <c r="CF295" t="s">
        <v>354</v>
      </c>
      <c r="CG295" t="s">
        <v>16</v>
      </c>
      <c r="CH295" t="s">
        <v>16</v>
      </c>
      <c r="CI295">
        <v>1</v>
      </c>
      <c r="CJ295">
        <v>1</v>
      </c>
      <c r="CK295">
        <v>1</v>
      </c>
      <c r="CL295" t="s">
        <v>189</v>
      </c>
      <c r="CM295">
        <v>0</v>
      </c>
      <c r="CN295" t="s">
        <v>16</v>
      </c>
      <c r="CO295" t="s">
        <v>5988</v>
      </c>
      <c r="CP295" t="s">
        <v>6875</v>
      </c>
      <c r="CQ295" t="s">
        <v>189</v>
      </c>
      <c r="CR295" t="s">
        <v>16</v>
      </c>
      <c r="CS295" s="7"/>
      <c r="CT295" s="7">
        <v>44040</v>
      </c>
      <c r="CU295" t="s">
        <v>29</v>
      </c>
      <c r="CV295" t="s">
        <v>29</v>
      </c>
      <c r="CW295" t="s">
        <v>6307</v>
      </c>
      <c r="CX295" t="s">
        <v>189</v>
      </c>
      <c r="CY295" t="s">
        <v>6307</v>
      </c>
      <c r="CZ295" t="s">
        <v>189</v>
      </c>
      <c r="DA295">
        <v>2020</v>
      </c>
      <c r="DB295" s="139">
        <v>44040</v>
      </c>
      <c r="DC295">
        <v>7</v>
      </c>
      <c r="DD295">
        <v>31</v>
      </c>
      <c r="DE295" s="139">
        <v>44039</v>
      </c>
      <c r="DF295" t="s">
        <v>12109</v>
      </c>
      <c r="DG295" t="s">
        <v>12092</v>
      </c>
      <c r="DH295" t="s">
        <v>6034</v>
      </c>
      <c r="DI295" t="s">
        <v>9912</v>
      </c>
      <c r="DJ295" t="s">
        <v>6730</v>
      </c>
      <c r="DK295" t="s">
        <v>16</v>
      </c>
      <c r="DL295" t="s">
        <v>16</v>
      </c>
      <c r="DM295" t="s">
        <v>913</v>
      </c>
      <c r="DN295" t="s">
        <v>16</v>
      </c>
      <c r="DO295" t="s">
        <v>2051</v>
      </c>
      <c r="DP295" t="s">
        <v>16</v>
      </c>
      <c r="DQ295" t="s">
        <v>8934</v>
      </c>
      <c r="DR295" t="s">
        <v>10572</v>
      </c>
      <c r="DS295" t="s">
        <v>8935</v>
      </c>
      <c r="DT295" t="s">
        <v>12113</v>
      </c>
      <c r="EC295" s="66"/>
    </row>
    <row r="296" spans="1:133" x14ac:dyDescent="0.25">
      <c r="A296">
        <v>175</v>
      </c>
      <c r="B296" s="7">
        <v>44035</v>
      </c>
      <c r="C296" t="s">
        <v>189</v>
      </c>
      <c r="D296" t="s">
        <v>189</v>
      </c>
      <c r="E296" t="s">
        <v>1275</v>
      </c>
      <c r="F296" t="s">
        <v>181</v>
      </c>
      <c r="G296" t="s">
        <v>354</v>
      </c>
      <c r="H296" t="s">
        <v>354</v>
      </c>
      <c r="I296">
        <v>1</v>
      </c>
      <c r="J296" t="s">
        <v>559</v>
      </c>
      <c r="K296" t="s">
        <v>1953</v>
      </c>
      <c r="L296" t="s">
        <v>100</v>
      </c>
      <c r="M296">
        <v>3</v>
      </c>
      <c r="N296" t="s">
        <v>13</v>
      </c>
      <c r="O296" t="s">
        <v>298</v>
      </c>
      <c r="P296" t="s">
        <v>648</v>
      </c>
      <c r="Q296" t="s">
        <v>354</v>
      </c>
      <c r="R296" t="s">
        <v>16</v>
      </c>
      <c r="S296"/>
      <c r="T296" t="s">
        <v>32</v>
      </c>
      <c r="U296" t="s">
        <v>16</v>
      </c>
      <c r="V296" t="s">
        <v>6282</v>
      </c>
      <c r="W296" t="s">
        <v>189</v>
      </c>
      <c r="X296" t="s">
        <v>189</v>
      </c>
      <c r="Y296" t="s">
        <v>4341</v>
      </c>
      <c r="Z296" t="s">
        <v>16</v>
      </c>
      <c r="AA296" t="s">
        <v>16</v>
      </c>
      <c r="AB296" t="s">
        <v>16</v>
      </c>
      <c r="AC296" t="s">
        <v>6310</v>
      </c>
      <c r="AD296" t="s">
        <v>561</v>
      </c>
      <c r="AE296" t="s">
        <v>354</v>
      </c>
      <c r="AF296" t="s">
        <v>354</v>
      </c>
      <c r="AG296" t="s">
        <v>27</v>
      </c>
      <c r="AH296" t="s">
        <v>279</v>
      </c>
      <c r="AI296" t="s">
        <v>16</v>
      </c>
      <c r="AJ296" t="s">
        <v>16</v>
      </c>
      <c r="AK296" t="s">
        <v>16</v>
      </c>
      <c r="AL296"/>
      <c r="AM296">
        <v>3</v>
      </c>
      <c r="AN296">
        <v>21.012</v>
      </c>
      <c r="AO296">
        <v>23.256</v>
      </c>
      <c r="AP296" t="s">
        <v>184</v>
      </c>
      <c r="AQ296" t="s">
        <v>6744</v>
      </c>
      <c r="AR296" t="s">
        <v>202</v>
      </c>
      <c r="AS296" t="s">
        <v>32</v>
      </c>
      <c r="AT296" t="s">
        <v>4840</v>
      </c>
      <c r="AU296" t="s">
        <v>6824</v>
      </c>
      <c r="AV296" t="s">
        <v>4745</v>
      </c>
      <c r="AW296" t="s">
        <v>11459</v>
      </c>
      <c r="AX296" t="s">
        <v>6033</v>
      </c>
      <c r="AY296" t="s">
        <v>4723</v>
      </c>
      <c r="AZ296" t="s">
        <v>1276</v>
      </c>
      <c r="BA296" t="s">
        <v>1274</v>
      </c>
      <c r="BB296" t="s">
        <v>10571</v>
      </c>
      <c r="BC296" t="s">
        <v>4465</v>
      </c>
      <c r="BD296" t="s">
        <v>4501</v>
      </c>
      <c r="BE296" t="s">
        <v>4727</v>
      </c>
      <c r="BF296" t="s">
        <v>4496</v>
      </c>
      <c r="BG296" t="s">
        <v>189</v>
      </c>
      <c r="BH296" t="s">
        <v>189</v>
      </c>
      <c r="BI296" t="s">
        <v>189</v>
      </c>
      <c r="BJ296">
        <v>100</v>
      </c>
      <c r="BK296" t="s">
        <v>6282</v>
      </c>
      <c r="BL296" s="7">
        <v>44042</v>
      </c>
      <c r="BM296" s="7">
        <v>44226</v>
      </c>
      <c r="BN296" t="s">
        <v>6240</v>
      </c>
      <c r="BO296" t="s">
        <v>189</v>
      </c>
      <c r="BP296" t="s">
        <v>16</v>
      </c>
      <c r="BQ296" t="s">
        <v>189</v>
      </c>
      <c r="BR296" s="7">
        <v>45137</v>
      </c>
      <c r="BS296" t="s">
        <v>2414</v>
      </c>
      <c r="BT296" t="s">
        <v>1275</v>
      </c>
      <c r="BU296" t="s">
        <v>189</v>
      </c>
      <c r="BV296" t="s">
        <v>189</v>
      </c>
      <c r="BW296" t="s">
        <v>189</v>
      </c>
      <c r="BX296" t="s">
        <v>16</v>
      </c>
      <c r="BY296" t="s">
        <v>189</v>
      </c>
      <c r="BZ296" t="s">
        <v>189</v>
      </c>
      <c r="CA296" t="s">
        <v>189</v>
      </c>
      <c r="CB296" t="s">
        <v>189</v>
      </c>
      <c r="CC296" t="s">
        <v>189</v>
      </c>
      <c r="CD296" t="s">
        <v>189</v>
      </c>
      <c r="CE296" t="s">
        <v>189</v>
      </c>
      <c r="CF296" t="s">
        <v>354</v>
      </c>
      <c r="CG296" t="s">
        <v>16</v>
      </c>
      <c r="CH296" t="s">
        <v>16</v>
      </c>
      <c r="CI296">
        <v>1</v>
      </c>
      <c r="CJ296">
        <v>1</v>
      </c>
      <c r="CK296">
        <v>1</v>
      </c>
      <c r="CL296" t="s">
        <v>189</v>
      </c>
      <c r="CM296">
        <v>0</v>
      </c>
      <c r="CN296" t="s">
        <v>16</v>
      </c>
      <c r="CO296" t="s">
        <v>559</v>
      </c>
      <c r="CP296" t="s">
        <v>16</v>
      </c>
      <c r="CQ296" t="s">
        <v>189</v>
      </c>
      <c r="CR296" t="s">
        <v>185</v>
      </c>
      <c r="CS296" s="7"/>
      <c r="CT296" s="7">
        <v>43082</v>
      </c>
      <c r="CU296" t="s">
        <v>17</v>
      </c>
      <c r="CV296" t="s">
        <v>17</v>
      </c>
      <c r="CW296" t="s">
        <v>6307</v>
      </c>
      <c r="CX296" t="s">
        <v>189</v>
      </c>
      <c r="CY296" t="s">
        <v>6307</v>
      </c>
      <c r="CZ296" t="s">
        <v>189</v>
      </c>
      <c r="DA296">
        <v>2020</v>
      </c>
      <c r="DB296" s="139">
        <v>44035</v>
      </c>
      <c r="DC296">
        <v>7</v>
      </c>
      <c r="DD296">
        <v>30</v>
      </c>
      <c r="DE296" s="139">
        <v>44032</v>
      </c>
      <c r="DF296" t="s">
        <v>12114</v>
      </c>
      <c r="DG296" t="s">
        <v>12092</v>
      </c>
      <c r="DH296" t="s">
        <v>6035</v>
      </c>
      <c r="DI296" t="s">
        <v>9874</v>
      </c>
      <c r="DJ296" t="s">
        <v>6730</v>
      </c>
      <c r="DK296" t="s">
        <v>16</v>
      </c>
      <c r="DL296" t="s">
        <v>16</v>
      </c>
      <c r="DM296" t="s">
        <v>561</v>
      </c>
      <c r="DN296" t="s">
        <v>16</v>
      </c>
      <c r="DO296" t="s">
        <v>2051</v>
      </c>
      <c r="DP296" t="s">
        <v>16</v>
      </c>
      <c r="DQ296" t="s">
        <v>8936</v>
      </c>
      <c r="DR296" t="s">
        <v>10573</v>
      </c>
      <c r="DS296" t="s">
        <v>8937</v>
      </c>
      <c r="DT296" t="s">
        <v>12115</v>
      </c>
      <c r="EC296" s="66"/>
    </row>
    <row r="297" spans="1:133" x14ac:dyDescent="0.25">
      <c r="A297">
        <v>174</v>
      </c>
      <c r="B297" s="7">
        <v>44034</v>
      </c>
      <c r="C297" t="s">
        <v>189</v>
      </c>
      <c r="D297" t="s">
        <v>189</v>
      </c>
      <c r="E297" t="s">
        <v>718</v>
      </c>
      <c r="F297" t="s">
        <v>181</v>
      </c>
      <c r="G297" t="s">
        <v>354</v>
      </c>
      <c r="H297" t="s">
        <v>354</v>
      </c>
      <c r="I297">
        <v>2</v>
      </c>
      <c r="J297" t="s">
        <v>603</v>
      </c>
      <c r="K297" t="s">
        <v>500</v>
      </c>
      <c r="L297" t="s">
        <v>100</v>
      </c>
      <c r="M297">
        <v>10</v>
      </c>
      <c r="N297" t="s">
        <v>104</v>
      </c>
      <c r="O297" t="s">
        <v>779</v>
      </c>
      <c r="P297" t="s">
        <v>1278</v>
      </c>
      <c r="Q297" t="s">
        <v>354</v>
      </c>
      <c r="R297" t="s">
        <v>1903</v>
      </c>
      <c r="S297"/>
      <c r="T297" t="s">
        <v>32</v>
      </c>
      <c r="U297" t="s">
        <v>16</v>
      </c>
      <c r="V297" t="s">
        <v>6282</v>
      </c>
      <c r="W297" t="s">
        <v>189</v>
      </c>
      <c r="X297" t="s">
        <v>189</v>
      </c>
      <c r="Y297" t="s">
        <v>4341</v>
      </c>
      <c r="Z297" t="s">
        <v>16</v>
      </c>
      <c r="AA297" t="s">
        <v>16</v>
      </c>
      <c r="AB297" t="s">
        <v>16</v>
      </c>
      <c r="AC297" t="s">
        <v>6310</v>
      </c>
      <c r="AD297" t="s">
        <v>606</v>
      </c>
      <c r="AE297" t="s">
        <v>354</v>
      </c>
      <c r="AF297" t="s">
        <v>354</v>
      </c>
      <c r="AG297" t="s">
        <v>129</v>
      </c>
      <c r="AH297" t="s">
        <v>251</v>
      </c>
      <c r="AI297" t="s">
        <v>16</v>
      </c>
      <c r="AJ297" t="s">
        <v>16</v>
      </c>
      <c r="AK297" t="s">
        <v>16</v>
      </c>
      <c r="AL297"/>
      <c r="AM297">
        <v>10</v>
      </c>
      <c r="AN297">
        <v>70.001999999999995</v>
      </c>
      <c r="AO297">
        <v>77.519000000000005</v>
      </c>
      <c r="AP297" t="s">
        <v>260</v>
      </c>
      <c r="AQ297" t="s">
        <v>6745</v>
      </c>
      <c r="AR297" t="s">
        <v>16</v>
      </c>
      <c r="AS297" t="s">
        <v>32</v>
      </c>
      <c r="AT297" t="s">
        <v>4840</v>
      </c>
      <c r="AU297" t="s">
        <v>9913</v>
      </c>
      <c r="AV297" t="s">
        <v>4745</v>
      </c>
      <c r="AW297" t="s">
        <v>11459</v>
      </c>
      <c r="AX297" t="s">
        <v>6033</v>
      </c>
      <c r="AY297" t="s">
        <v>16</v>
      </c>
      <c r="AZ297" t="s">
        <v>1279</v>
      </c>
      <c r="BA297" t="s">
        <v>1277</v>
      </c>
      <c r="BB297" t="s">
        <v>10571</v>
      </c>
      <c r="BC297" t="s">
        <v>4465</v>
      </c>
      <c r="BD297" t="s">
        <v>4522</v>
      </c>
      <c r="BE297" t="s">
        <v>4730</v>
      </c>
      <c r="BF297" t="s">
        <v>4496</v>
      </c>
      <c r="BG297" t="s">
        <v>189</v>
      </c>
      <c r="BH297" t="s">
        <v>189</v>
      </c>
      <c r="BI297" t="s">
        <v>189</v>
      </c>
      <c r="BJ297">
        <v>99.914000000000001</v>
      </c>
      <c r="BK297" t="s">
        <v>6282</v>
      </c>
      <c r="BL297" s="7">
        <v>44039</v>
      </c>
      <c r="BM297" s="7">
        <v>44223</v>
      </c>
      <c r="BN297" t="s">
        <v>6240</v>
      </c>
      <c r="BO297" t="s">
        <v>189</v>
      </c>
      <c r="BP297" t="s">
        <v>16</v>
      </c>
      <c r="BQ297" t="s">
        <v>189</v>
      </c>
      <c r="BR297" s="7">
        <v>45865</v>
      </c>
      <c r="BS297" t="s">
        <v>2414</v>
      </c>
      <c r="BT297" t="s">
        <v>718</v>
      </c>
      <c r="BU297" t="s">
        <v>189</v>
      </c>
      <c r="BV297" t="s">
        <v>189</v>
      </c>
      <c r="BW297" t="s">
        <v>189</v>
      </c>
      <c r="BX297" t="s">
        <v>16</v>
      </c>
      <c r="BY297" t="s">
        <v>189</v>
      </c>
      <c r="BZ297" t="s">
        <v>189</v>
      </c>
      <c r="CA297" t="s">
        <v>189</v>
      </c>
      <c r="CB297" t="s">
        <v>189</v>
      </c>
      <c r="CC297" t="s">
        <v>189</v>
      </c>
      <c r="CD297" t="s">
        <v>189</v>
      </c>
      <c r="CE297" t="s">
        <v>189</v>
      </c>
      <c r="CF297" t="s">
        <v>354</v>
      </c>
      <c r="CG297" t="s">
        <v>16</v>
      </c>
      <c r="CH297" t="s">
        <v>16</v>
      </c>
      <c r="CI297">
        <v>1</v>
      </c>
      <c r="CJ297">
        <v>1</v>
      </c>
      <c r="CK297">
        <v>1</v>
      </c>
      <c r="CL297" t="s">
        <v>189</v>
      </c>
      <c r="CM297">
        <v>0</v>
      </c>
      <c r="CN297" t="s">
        <v>16</v>
      </c>
      <c r="CO297" t="s">
        <v>603</v>
      </c>
      <c r="CP297" t="s">
        <v>16</v>
      </c>
      <c r="CQ297" t="s">
        <v>189</v>
      </c>
      <c r="CR297" t="s">
        <v>16</v>
      </c>
      <c r="CS297" s="7"/>
      <c r="CT297" s="7">
        <v>42703</v>
      </c>
      <c r="CU297" t="s">
        <v>34</v>
      </c>
      <c r="CV297" t="s">
        <v>6745</v>
      </c>
      <c r="CW297" t="s">
        <v>6307</v>
      </c>
      <c r="CX297" t="s">
        <v>189</v>
      </c>
      <c r="CY297" t="s">
        <v>6307</v>
      </c>
      <c r="CZ297" t="s">
        <v>189</v>
      </c>
      <c r="DA297">
        <v>2020</v>
      </c>
      <c r="DB297" s="139">
        <v>44034</v>
      </c>
      <c r="DC297">
        <v>7</v>
      </c>
      <c r="DD297">
        <v>30</v>
      </c>
      <c r="DE297" s="139">
        <v>44032</v>
      </c>
      <c r="DF297" t="s">
        <v>12114</v>
      </c>
      <c r="DG297" t="s">
        <v>12092</v>
      </c>
      <c r="DH297" t="s">
        <v>6035</v>
      </c>
      <c r="DI297" t="s">
        <v>9912</v>
      </c>
      <c r="DJ297" t="s">
        <v>6730</v>
      </c>
      <c r="DK297" t="s">
        <v>16</v>
      </c>
      <c r="DL297" t="s">
        <v>16</v>
      </c>
      <c r="DM297" t="s">
        <v>606</v>
      </c>
      <c r="DN297" t="s">
        <v>16</v>
      </c>
      <c r="DO297" t="s">
        <v>2051</v>
      </c>
      <c r="DP297" t="s">
        <v>16</v>
      </c>
      <c r="DQ297" t="s">
        <v>8938</v>
      </c>
      <c r="DR297" t="s">
        <v>10574</v>
      </c>
      <c r="DS297" t="s">
        <v>8939</v>
      </c>
      <c r="DT297" t="s">
        <v>12116</v>
      </c>
      <c r="EC297" s="66"/>
    </row>
    <row r="298" spans="1:133" x14ac:dyDescent="0.25">
      <c r="A298">
        <v>173</v>
      </c>
      <c r="B298" s="7">
        <v>44032</v>
      </c>
      <c r="C298" t="s">
        <v>189</v>
      </c>
      <c r="D298" t="s">
        <v>189</v>
      </c>
      <c r="E298" t="s">
        <v>1286</v>
      </c>
      <c r="F298" t="s">
        <v>199</v>
      </c>
      <c r="G298" t="s">
        <v>354</v>
      </c>
      <c r="H298" t="s">
        <v>354</v>
      </c>
      <c r="I298">
        <v>1</v>
      </c>
      <c r="J298" t="s">
        <v>8556</v>
      </c>
      <c r="K298" t="s">
        <v>448</v>
      </c>
      <c r="L298" t="s">
        <v>100</v>
      </c>
      <c r="M298">
        <v>5</v>
      </c>
      <c r="N298" t="s">
        <v>13</v>
      </c>
      <c r="O298" t="s">
        <v>1287</v>
      </c>
      <c r="P298" t="s">
        <v>9621</v>
      </c>
      <c r="Q298" t="s">
        <v>354</v>
      </c>
      <c r="R298" t="s">
        <v>16</v>
      </c>
      <c r="S298"/>
      <c r="T298" t="s">
        <v>15</v>
      </c>
      <c r="U298" t="s">
        <v>9812</v>
      </c>
      <c r="V298" t="s">
        <v>6282</v>
      </c>
      <c r="W298" t="s">
        <v>9814</v>
      </c>
      <c r="X298" t="s">
        <v>189</v>
      </c>
      <c r="Y298" t="s">
        <v>4341</v>
      </c>
      <c r="Z298" t="s">
        <v>16</v>
      </c>
      <c r="AA298" t="s">
        <v>16</v>
      </c>
      <c r="AB298" t="s">
        <v>16</v>
      </c>
      <c r="AC298" t="s">
        <v>6310</v>
      </c>
      <c r="AD298" t="s">
        <v>866</v>
      </c>
      <c r="AE298" t="s">
        <v>354</v>
      </c>
      <c r="AF298" t="s">
        <v>354</v>
      </c>
      <c r="AG298" t="s">
        <v>37</v>
      </c>
      <c r="AH298" t="s">
        <v>867</v>
      </c>
      <c r="AI298" t="s">
        <v>16</v>
      </c>
      <c r="AJ298" t="s">
        <v>16</v>
      </c>
      <c r="AK298" t="s">
        <v>16</v>
      </c>
      <c r="AL298"/>
      <c r="AM298">
        <v>5</v>
      </c>
      <c r="AN298">
        <v>34.917999999999999</v>
      </c>
      <c r="AO298">
        <v>38.76</v>
      </c>
      <c r="AP298" t="s">
        <v>184</v>
      </c>
      <c r="AQ298" t="s">
        <v>5653</v>
      </c>
      <c r="AR298" t="s">
        <v>9678</v>
      </c>
      <c r="AS298" t="s">
        <v>15</v>
      </c>
      <c r="AT298" t="s">
        <v>4840</v>
      </c>
      <c r="AU298" t="s">
        <v>6826</v>
      </c>
      <c r="AV298" t="s">
        <v>4745</v>
      </c>
      <c r="AW298" t="s">
        <v>11459</v>
      </c>
      <c r="AX298" t="s">
        <v>6033</v>
      </c>
      <c r="AY298" t="s">
        <v>16</v>
      </c>
      <c r="AZ298" t="s">
        <v>868</v>
      </c>
      <c r="BA298" t="s">
        <v>1285</v>
      </c>
      <c r="BB298" t="s">
        <v>10571</v>
      </c>
      <c r="BC298" t="s">
        <v>9812</v>
      </c>
      <c r="BD298" t="s">
        <v>4517</v>
      </c>
      <c r="BE298" t="s">
        <v>4727</v>
      </c>
      <c r="BF298" t="s">
        <v>4497</v>
      </c>
      <c r="BG298" t="s">
        <v>189</v>
      </c>
      <c r="BH298" t="s">
        <v>189</v>
      </c>
      <c r="BI298" t="s">
        <v>189</v>
      </c>
      <c r="BJ298">
        <v>100</v>
      </c>
      <c r="BK298" t="s">
        <v>6282</v>
      </c>
      <c r="BL298" s="7">
        <v>44039</v>
      </c>
      <c r="BM298" s="7">
        <v>44131</v>
      </c>
      <c r="BN298" t="s">
        <v>6241</v>
      </c>
      <c r="BO298" t="s">
        <v>189</v>
      </c>
      <c r="BP298" t="s">
        <v>16</v>
      </c>
      <c r="BQ298" t="s">
        <v>4853</v>
      </c>
      <c r="BR298" s="7">
        <v>45134</v>
      </c>
      <c r="BS298" t="s">
        <v>2732</v>
      </c>
      <c r="BT298" t="s">
        <v>4384</v>
      </c>
      <c r="BU298" t="s">
        <v>2440</v>
      </c>
      <c r="BV298" t="s">
        <v>189</v>
      </c>
      <c r="BW298" t="s">
        <v>189</v>
      </c>
      <c r="BX298" t="s">
        <v>16</v>
      </c>
      <c r="BY298" t="s">
        <v>189</v>
      </c>
      <c r="BZ298" t="s">
        <v>189</v>
      </c>
      <c r="CA298" t="s">
        <v>189</v>
      </c>
      <c r="CB298" t="s">
        <v>189</v>
      </c>
      <c r="CC298" t="s">
        <v>189</v>
      </c>
      <c r="CD298" t="s">
        <v>189</v>
      </c>
      <c r="CE298" t="s">
        <v>189</v>
      </c>
      <c r="CF298" t="s">
        <v>354</v>
      </c>
      <c r="CG298" t="s">
        <v>16</v>
      </c>
      <c r="CH298" t="s">
        <v>16</v>
      </c>
      <c r="CI298">
        <v>1</v>
      </c>
      <c r="CJ298">
        <v>1</v>
      </c>
      <c r="CK298">
        <v>1</v>
      </c>
      <c r="CL298" t="s">
        <v>189</v>
      </c>
      <c r="CM298">
        <v>0</v>
      </c>
      <c r="CN298" t="s">
        <v>16</v>
      </c>
      <c r="CO298" t="s">
        <v>811</v>
      </c>
      <c r="CP298" t="s">
        <v>9680</v>
      </c>
      <c r="CQ298" t="s">
        <v>9681</v>
      </c>
      <c r="CR298" t="s">
        <v>189</v>
      </c>
      <c r="CS298" s="7"/>
      <c r="CT298" s="7">
        <v>41774</v>
      </c>
      <c r="CU298" t="s">
        <v>29</v>
      </c>
      <c r="CV298" t="s">
        <v>29</v>
      </c>
      <c r="CW298" t="s">
        <v>6307</v>
      </c>
      <c r="CX298" t="s">
        <v>6307</v>
      </c>
      <c r="CY298" t="s">
        <v>6307</v>
      </c>
      <c r="CZ298" t="s">
        <v>189</v>
      </c>
      <c r="DA298">
        <v>2020</v>
      </c>
      <c r="DB298" s="139">
        <v>44032</v>
      </c>
      <c r="DC298">
        <v>7</v>
      </c>
      <c r="DD298">
        <v>30</v>
      </c>
      <c r="DE298" s="139">
        <v>44032</v>
      </c>
      <c r="DF298" t="s">
        <v>12114</v>
      </c>
      <c r="DG298" t="s">
        <v>12092</v>
      </c>
      <c r="DH298" t="s">
        <v>6035</v>
      </c>
      <c r="DI298" t="s">
        <v>9874</v>
      </c>
      <c r="DJ298" t="s">
        <v>6730</v>
      </c>
      <c r="DK298" t="s">
        <v>16</v>
      </c>
      <c r="DL298" t="s">
        <v>16</v>
      </c>
      <c r="DM298" t="s">
        <v>16</v>
      </c>
      <c r="DN298" t="s">
        <v>16</v>
      </c>
      <c r="DO298" t="s">
        <v>2051</v>
      </c>
      <c r="DP298" t="s">
        <v>16</v>
      </c>
      <c r="DQ298" t="s">
        <v>8942</v>
      </c>
      <c r="DR298" t="s">
        <v>10575</v>
      </c>
      <c r="DS298" t="s">
        <v>8943</v>
      </c>
      <c r="DT298" t="s">
        <v>12117</v>
      </c>
      <c r="EC298" s="66"/>
    </row>
    <row r="299" spans="1:133" x14ac:dyDescent="0.25">
      <c r="A299">
        <v>172</v>
      </c>
      <c r="B299" s="7">
        <v>44032</v>
      </c>
      <c r="C299" t="s">
        <v>189</v>
      </c>
      <c r="D299" t="s">
        <v>189</v>
      </c>
      <c r="E299" t="s">
        <v>1281</v>
      </c>
      <c r="F299" t="s">
        <v>181</v>
      </c>
      <c r="G299" t="s">
        <v>354</v>
      </c>
      <c r="H299" t="s">
        <v>354</v>
      </c>
      <c r="I299">
        <v>1</v>
      </c>
      <c r="J299" t="s">
        <v>1282</v>
      </c>
      <c r="K299" t="s">
        <v>440</v>
      </c>
      <c r="L299" t="s">
        <v>100</v>
      </c>
      <c r="M299">
        <v>3</v>
      </c>
      <c r="N299" t="s">
        <v>121</v>
      </c>
      <c r="O299" t="s">
        <v>545</v>
      </c>
      <c r="P299" t="s">
        <v>662</v>
      </c>
      <c r="Q299" t="s">
        <v>354</v>
      </c>
      <c r="R299" t="s">
        <v>16</v>
      </c>
      <c r="S299"/>
      <c r="T299" t="s">
        <v>87</v>
      </c>
      <c r="U299" t="s">
        <v>16</v>
      </c>
      <c r="V299" t="s">
        <v>6282</v>
      </c>
      <c r="W299" t="s">
        <v>189</v>
      </c>
      <c r="X299" t="s">
        <v>189</v>
      </c>
      <c r="Y299" t="s">
        <v>4341</v>
      </c>
      <c r="Z299" t="s">
        <v>16</v>
      </c>
      <c r="AA299" t="s">
        <v>16</v>
      </c>
      <c r="AB299" t="s">
        <v>16</v>
      </c>
      <c r="AC299" t="s">
        <v>6310</v>
      </c>
      <c r="AD299" t="s">
        <v>1283</v>
      </c>
      <c r="AE299" t="s">
        <v>354</v>
      </c>
      <c r="AF299" t="s">
        <v>354</v>
      </c>
      <c r="AG299" t="s">
        <v>27</v>
      </c>
      <c r="AH299" t="s">
        <v>343</v>
      </c>
      <c r="AI299" t="s">
        <v>16</v>
      </c>
      <c r="AJ299" t="s">
        <v>16</v>
      </c>
      <c r="AK299" t="s">
        <v>16</v>
      </c>
      <c r="AL299"/>
      <c r="AM299">
        <v>3</v>
      </c>
      <c r="AN299">
        <v>20.951000000000001</v>
      </c>
      <c r="AO299">
        <v>23.256</v>
      </c>
      <c r="AP299" t="s">
        <v>240</v>
      </c>
      <c r="AQ299" t="s">
        <v>5653</v>
      </c>
      <c r="AR299" t="s">
        <v>9682</v>
      </c>
      <c r="AS299" t="s">
        <v>87</v>
      </c>
      <c r="AT299" t="s">
        <v>4840</v>
      </c>
      <c r="AU299" t="s">
        <v>6824</v>
      </c>
      <c r="AV299" t="s">
        <v>4745</v>
      </c>
      <c r="AW299" t="s">
        <v>11459</v>
      </c>
      <c r="AX299" t="s">
        <v>6033</v>
      </c>
      <c r="AY299" t="s">
        <v>16</v>
      </c>
      <c r="AZ299" t="s">
        <v>1284</v>
      </c>
      <c r="BA299" t="s">
        <v>1280</v>
      </c>
      <c r="BB299" t="s">
        <v>10571</v>
      </c>
      <c r="BC299" t="s">
        <v>4465</v>
      </c>
      <c r="BD299" t="s">
        <v>4501</v>
      </c>
      <c r="BE299" t="s">
        <v>5963</v>
      </c>
      <c r="BF299" t="s">
        <v>4496</v>
      </c>
      <c r="BG299" t="s">
        <v>189</v>
      </c>
      <c r="BH299" t="s">
        <v>189</v>
      </c>
      <c r="BI299" t="s">
        <v>189</v>
      </c>
      <c r="BJ299">
        <v>99.756</v>
      </c>
      <c r="BK299" t="s">
        <v>6282</v>
      </c>
      <c r="BL299" s="7">
        <v>44035</v>
      </c>
      <c r="BM299" s="7">
        <v>44219</v>
      </c>
      <c r="BN299" t="s">
        <v>6242</v>
      </c>
      <c r="BO299" t="s">
        <v>189</v>
      </c>
      <c r="BP299" t="s">
        <v>16</v>
      </c>
      <c r="BQ299" t="s">
        <v>189</v>
      </c>
      <c r="BR299" s="7">
        <v>44398</v>
      </c>
      <c r="BS299" t="s">
        <v>2414</v>
      </c>
      <c r="BT299" t="s">
        <v>1281</v>
      </c>
      <c r="BU299" t="s">
        <v>189</v>
      </c>
      <c r="BV299" t="s">
        <v>189</v>
      </c>
      <c r="BW299" t="s">
        <v>5963</v>
      </c>
      <c r="BX299" t="s">
        <v>16</v>
      </c>
      <c r="BY299" t="s">
        <v>189</v>
      </c>
      <c r="BZ299" t="s">
        <v>189</v>
      </c>
      <c r="CA299" t="s">
        <v>189</v>
      </c>
      <c r="CB299" t="s">
        <v>189</v>
      </c>
      <c r="CC299" t="s">
        <v>189</v>
      </c>
      <c r="CD299" t="s">
        <v>189</v>
      </c>
      <c r="CE299" t="s">
        <v>189</v>
      </c>
      <c r="CF299" t="s">
        <v>354</v>
      </c>
      <c r="CG299" t="s">
        <v>16</v>
      </c>
      <c r="CH299" t="s">
        <v>16</v>
      </c>
      <c r="CI299">
        <v>1</v>
      </c>
      <c r="CJ299">
        <v>1</v>
      </c>
      <c r="CK299">
        <v>1</v>
      </c>
      <c r="CL299" t="s">
        <v>189</v>
      </c>
      <c r="CM299">
        <v>0</v>
      </c>
      <c r="CN299" t="s">
        <v>16</v>
      </c>
      <c r="CO299" t="s">
        <v>1282</v>
      </c>
      <c r="CP299" t="s">
        <v>6876</v>
      </c>
      <c r="CQ299" t="s">
        <v>189</v>
      </c>
      <c r="CR299" t="s">
        <v>16</v>
      </c>
      <c r="CS299" s="7"/>
      <c r="CT299" s="7">
        <v>43759</v>
      </c>
      <c r="CU299" t="s">
        <v>29</v>
      </c>
      <c r="CV299" t="s">
        <v>29</v>
      </c>
      <c r="CW299" t="s">
        <v>6307</v>
      </c>
      <c r="CX299" t="s">
        <v>189</v>
      </c>
      <c r="CY299" t="s">
        <v>6307</v>
      </c>
      <c r="CZ299" t="s">
        <v>189</v>
      </c>
      <c r="DA299">
        <v>2020</v>
      </c>
      <c r="DB299" s="139">
        <v>44032</v>
      </c>
      <c r="DC299">
        <v>7</v>
      </c>
      <c r="DD299">
        <v>30</v>
      </c>
      <c r="DE299" s="139">
        <v>44032</v>
      </c>
      <c r="DF299" t="s">
        <v>12114</v>
      </c>
      <c r="DG299" t="s">
        <v>12092</v>
      </c>
      <c r="DH299" t="s">
        <v>6035</v>
      </c>
      <c r="DI299" t="s">
        <v>9882</v>
      </c>
      <c r="DJ299" t="s">
        <v>6730</v>
      </c>
      <c r="DK299" t="s">
        <v>16</v>
      </c>
      <c r="DL299" t="s">
        <v>16</v>
      </c>
      <c r="DM299" t="s">
        <v>16</v>
      </c>
      <c r="DN299" t="s">
        <v>1283</v>
      </c>
      <c r="DO299" t="s">
        <v>2051</v>
      </c>
      <c r="DP299" t="s">
        <v>16</v>
      </c>
      <c r="DQ299" t="s">
        <v>8940</v>
      </c>
      <c r="DR299" t="s">
        <v>10575</v>
      </c>
      <c r="DS299" t="s">
        <v>8941</v>
      </c>
      <c r="DT299" t="s">
        <v>12118</v>
      </c>
      <c r="EC299" s="66"/>
    </row>
    <row r="300" spans="1:133" x14ac:dyDescent="0.25">
      <c r="A300">
        <v>171</v>
      </c>
      <c r="B300" s="7">
        <v>44025</v>
      </c>
      <c r="C300" t="s">
        <v>189</v>
      </c>
      <c r="D300" t="s">
        <v>189</v>
      </c>
      <c r="E300" t="s">
        <v>1292</v>
      </c>
      <c r="F300" t="s">
        <v>181</v>
      </c>
      <c r="G300" t="s">
        <v>354</v>
      </c>
      <c r="H300" t="s">
        <v>354</v>
      </c>
      <c r="I300">
        <v>2</v>
      </c>
      <c r="J300" t="s">
        <v>1168</v>
      </c>
      <c r="K300" t="s">
        <v>11</v>
      </c>
      <c r="L300" t="s">
        <v>100</v>
      </c>
      <c r="M300">
        <v>2.5</v>
      </c>
      <c r="N300" t="s">
        <v>121</v>
      </c>
      <c r="O300" t="s">
        <v>1273</v>
      </c>
      <c r="P300" t="s">
        <v>1293</v>
      </c>
      <c r="Q300" t="s">
        <v>354</v>
      </c>
      <c r="R300" t="s">
        <v>16</v>
      </c>
      <c r="S300"/>
      <c r="T300" t="s">
        <v>32</v>
      </c>
      <c r="U300" t="s">
        <v>16</v>
      </c>
      <c r="V300" t="s">
        <v>6283</v>
      </c>
      <c r="W300" t="s">
        <v>189</v>
      </c>
      <c r="X300" t="s">
        <v>189</v>
      </c>
      <c r="Y300" t="s">
        <v>4341</v>
      </c>
      <c r="Z300" t="s">
        <v>16</v>
      </c>
      <c r="AA300" t="s">
        <v>16</v>
      </c>
      <c r="AB300" t="s">
        <v>16</v>
      </c>
      <c r="AC300" t="s">
        <v>6310</v>
      </c>
      <c r="AD300" t="s">
        <v>1171</v>
      </c>
      <c r="AE300" t="s">
        <v>354</v>
      </c>
      <c r="AF300" t="s">
        <v>354</v>
      </c>
      <c r="AG300" t="s">
        <v>105</v>
      </c>
      <c r="AH300" t="s">
        <v>1172</v>
      </c>
      <c r="AI300" t="s">
        <v>16</v>
      </c>
      <c r="AJ300" t="s">
        <v>16</v>
      </c>
      <c r="AK300" t="s">
        <v>16</v>
      </c>
      <c r="AL300"/>
      <c r="AM300">
        <v>2.5</v>
      </c>
      <c r="AN300">
        <v>17.494</v>
      </c>
      <c r="AO300">
        <v>19.38</v>
      </c>
      <c r="AP300" t="s">
        <v>301</v>
      </c>
      <c r="AQ300" t="s">
        <v>1937</v>
      </c>
      <c r="AR300" t="s">
        <v>16</v>
      </c>
      <c r="AS300" t="s">
        <v>32</v>
      </c>
      <c r="AT300" t="s">
        <v>9802</v>
      </c>
      <c r="AU300" t="s">
        <v>6824</v>
      </c>
      <c r="AV300" t="s">
        <v>4745</v>
      </c>
      <c r="AW300" t="s">
        <v>11459</v>
      </c>
      <c r="AX300" t="s">
        <v>6033</v>
      </c>
      <c r="AY300" t="s">
        <v>16</v>
      </c>
      <c r="AZ300" t="s">
        <v>1173</v>
      </c>
      <c r="BA300" t="s">
        <v>1290</v>
      </c>
      <c r="BB300" t="s">
        <v>10571</v>
      </c>
      <c r="BC300" t="s">
        <v>4465</v>
      </c>
      <c r="BD300" t="s">
        <v>4518</v>
      </c>
      <c r="BE300" t="s">
        <v>5517</v>
      </c>
      <c r="BF300" t="s">
        <v>4496</v>
      </c>
      <c r="BG300" t="s">
        <v>189</v>
      </c>
      <c r="BH300" t="s">
        <v>189</v>
      </c>
      <c r="BI300" t="s">
        <v>189</v>
      </c>
      <c r="BJ300">
        <v>99.766999999999996</v>
      </c>
      <c r="BK300" t="s">
        <v>6283</v>
      </c>
      <c r="BL300" s="7">
        <v>44028</v>
      </c>
      <c r="BM300" s="7">
        <v>44212</v>
      </c>
      <c r="BN300" t="s">
        <v>6240</v>
      </c>
      <c r="BO300" t="s">
        <v>189</v>
      </c>
      <c r="BP300" t="s">
        <v>16</v>
      </c>
      <c r="BQ300" t="s">
        <v>189</v>
      </c>
      <c r="BR300" s="7">
        <v>44392</v>
      </c>
      <c r="BS300" t="s">
        <v>2414</v>
      </c>
      <c r="BT300" t="s">
        <v>1291</v>
      </c>
      <c r="BU300" t="s">
        <v>2459</v>
      </c>
      <c r="BV300" t="s">
        <v>189</v>
      </c>
      <c r="BW300" t="s">
        <v>5517</v>
      </c>
      <c r="BX300" t="s">
        <v>16</v>
      </c>
      <c r="BY300" t="s">
        <v>189</v>
      </c>
      <c r="BZ300" t="s">
        <v>189</v>
      </c>
      <c r="CA300" t="s">
        <v>189</v>
      </c>
      <c r="CB300" t="s">
        <v>189</v>
      </c>
      <c r="CC300" t="s">
        <v>189</v>
      </c>
      <c r="CD300" t="s">
        <v>189</v>
      </c>
      <c r="CE300" t="s">
        <v>189</v>
      </c>
      <c r="CF300" t="s">
        <v>354</v>
      </c>
      <c r="CG300" t="s">
        <v>16</v>
      </c>
      <c r="CH300" t="s">
        <v>16</v>
      </c>
      <c r="CI300">
        <v>1</v>
      </c>
      <c r="CJ300">
        <v>1</v>
      </c>
      <c r="CK300">
        <v>1</v>
      </c>
      <c r="CL300" t="s">
        <v>189</v>
      </c>
      <c r="CM300">
        <v>0</v>
      </c>
      <c r="CN300" t="s">
        <v>16</v>
      </c>
      <c r="CO300" t="s">
        <v>1168</v>
      </c>
      <c r="CP300" t="s">
        <v>16</v>
      </c>
      <c r="CQ300" t="s">
        <v>189</v>
      </c>
      <c r="CR300" t="s">
        <v>16</v>
      </c>
      <c r="CS300" s="7"/>
      <c r="CT300" s="7">
        <v>43570</v>
      </c>
      <c r="CU300" t="s">
        <v>60</v>
      </c>
      <c r="CV300" t="s">
        <v>6745</v>
      </c>
      <c r="CW300" t="s">
        <v>6307</v>
      </c>
      <c r="CX300" t="s">
        <v>189</v>
      </c>
      <c r="CY300" t="s">
        <v>6307</v>
      </c>
      <c r="CZ300" t="s">
        <v>189</v>
      </c>
      <c r="DA300">
        <v>2020</v>
      </c>
      <c r="DB300" s="139">
        <v>44025</v>
      </c>
      <c r="DC300">
        <v>7</v>
      </c>
      <c r="DD300">
        <v>29</v>
      </c>
      <c r="DE300" s="139">
        <v>44025</v>
      </c>
      <c r="DF300" t="s">
        <v>12119</v>
      </c>
      <c r="DG300" t="s">
        <v>12092</v>
      </c>
      <c r="DH300" t="s">
        <v>6036</v>
      </c>
      <c r="DI300" t="s">
        <v>9882</v>
      </c>
      <c r="DJ300" t="s">
        <v>6730</v>
      </c>
      <c r="DK300" t="s">
        <v>16</v>
      </c>
      <c r="DL300" t="s">
        <v>16</v>
      </c>
      <c r="DM300" t="s">
        <v>1171</v>
      </c>
      <c r="DN300" t="s">
        <v>16</v>
      </c>
      <c r="DO300" t="s">
        <v>2051</v>
      </c>
      <c r="DP300" t="s">
        <v>16</v>
      </c>
      <c r="DQ300" t="s">
        <v>8944</v>
      </c>
      <c r="DR300" t="s">
        <v>10576</v>
      </c>
      <c r="DS300" t="s">
        <v>8945</v>
      </c>
      <c r="DT300" t="s">
        <v>12120</v>
      </c>
      <c r="EC300" s="66"/>
    </row>
    <row r="301" spans="1:133" x14ac:dyDescent="0.25">
      <c r="A301">
        <v>170</v>
      </c>
      <c r="B301" s="7">
        <v>44025</v>
      </c>
      <c r="C301" t="s">
        <v>189</v>
      </c>
      <c r="D301" t="s">
        <v>189</v>
      </c>
      <c r="E301" t="s">
        <v>331</v>
      </c>
      <c r="F301" t="s">
        <v>181</v>
      </c>
      <c r="G301" t="s">
        <v>354</v>
      </c>
      <c r="H301" t="s">
        <v>354</v>
      </c>
      <c r="I301">
        <v>6</v>
      </c>
      <c r="J301" t="s">
        <v>7121</v>
      </c>
      <c r="K301" t="s">
        <v>4409</v>
      </c>
      <c r="L301" t="s">
        <v>100</v>
      </c>
      <c r="M301">
        <v>4</v>
      </c>
      <c r="N301" t="s">
        <v>104</v>
      </c>
      <c r="O301" t="s">
        <v>1216</v>
      </c>
      <c r="P301" t="s">
        <v>9622</v>
      </c>
      <c r="Q301" t="s">
        <v>354</v>
      </c>
      <c r="R301" t="s">
        <v>16</v>
      </c>
      <c r="S301"/>
      <c r="T301" t="s">
        <v>15</v>
      </c>
      <c r="U301" t="s">
        <v>9812</v>
      </c>
      <c r="V301" t="s">
        <v>6282</v>
      </c>
      <c r="W301" t="s">
        <v>9814</v>
      </c>
      <c r="X301" t="s">
        <v>189</v>
      </c>
      <c r="Y301" t="s">
        <v>4341</v>
      </c>
      <c r="Z301" t="s">
        <v>16</v>
      </c>
      <c r="AA301" t="s">
        <v>16</v>
      </c>
      <c r="AB301" t="s">
        <v>16</v>
      </c>
      <c r="AC301" t="s">
        <v>6310</v>
      </c>
      <c r="AD301" t="s">
        <v>259</v>
      </c>
      <c r="AE301" t="s">
        <v>354</v>
      </c>
      <c r="AF301" t="s">
        <v>354</v>
      </c>
      <c r="AG301" t="s">
        <v>37</v>
      </c>
      <c r="AH301" t="s">
        <v>16</v>
      </c>
      <c r="AI301" t="s">
        <v>16</v>
      </c>
      <c r="AJ301" t="s">
        <v>16</v>
      </c>
      <c r="AK301" t="s">
        <v>16</v>
      </c>
      <c r="AL301"/>
      <c r="AM301">
        <v>4</v>
      </c>
      <c r="AN301">
        <v>27.99</v>
      </c>
      <c r="AO301">
        <v>31.007999999999999</v>
      </c>
      <c r="AP301" t="s">
        <v>260</v>
      </c>
      <c r="AQ301" t="s">
        <v>5653</v>
      </c>
      <c r="AR301" t="s">
        <v>9678</v>
      </c>
      <c r="AS301" t="s">
        <v>15</v>
      </c>
      <c r="AT301" t="s">
        <v>4840</v>
      </c>
      <c r="AU301" t="s">
        <v>6826</v>
      </c>
      <c r="AV301" t="s">
        <v>4745</v>
      </c>
      <c r="AW301" t="s">
        <v>11459</v>
      </c>
      <c r="AX301" t="s">
        <v>6033</v>
      </c>
      <c r="AY301" t="s">
        <v>16</v>
      </c>
      <c r="AZ301" t="s">
        <v>262</v>
      </c>
      <c r="BA301" t="s">
        <v>1289</v>
      </c>
      <c r="BB301" t="s">
        <v>10571</v>
      </c>
      <c r="BC301" t="s">
        <v>9812</v>
      </c>
      <c r="BD301" t="s">
        <v>4502</v>
      </c>
      <c r="BE301" t="s">
        <v>4730</v>
      </c>
      <c r="BF301" t="s">
        <v>4496</v>
      </c>
      <c r="BG301" t="s">
        <v>189</v>
      </c>
      <c r="BH301" t="s">
        <v>189</v>
      </c>
      <c r="BI301" t="s">
        <v>189</v>
      </c>
      <c r="BJ301">
        <v>100</v>
      </c>
      <c r="BK301" t="s">
        <v>6282</v>
      </c>
      <c r="BL301" s="7">
        <v>44032</v>
      </c>
      <c r="BM301" s="7">
        <v>44124</v>
      </c>
      <c r="BN301" t="s">
        <v>6241</v>
      </c>
      <c r="BO301" t="s">
        <v>189</v>
      </c>
      <c r="BP301" t="s">
        <v>16</v>
      </c>
      <c r="BQ301" t="s">
        <v>4853</v>
      </c>
      <c r="BR301" s="7">
        <v>45858</v>
      </c>
      <c r="BS301" t="s">
        <v>2732</v>
      </c>
      <c r="BT301" t="s">
        <v>331</v>
      </c>
      <c r="BU301" t="s">
        <v>189</v>
      </c>
      <c r="BV301" t="s">
        <v>189</v>
      </c>
      <c r="BW301" t="s">
        <v>189</v>
      </c>
      <c r="BX301" t="s">
        <v>16</v>
      </c>
      <c r="BY301" t="s">
        <v>189</v>
      </c>
      <c r="BZ301" t="s">
        <v>189</v>
      </c>
      <c r="CA301" t="s">
        <v>189</v>
      </c>
      <c r="CB301" t="s">
        <v>189</v>
      </c>
      <c r="CC301" t="s">
        <v>189</v>
      </c>
      <c r="CD301" t="s">
        <v>189</v>
      </c>
      <c r="CE301" t="s">
        <v>189</v>
      </c>
      <c r="CF301" t="s">
        <v>354</v>
      </c>
      <c r="CG301" t="s">
        <v>16</v>
      </c>
      <c r="CH301" t="s">
        <v>16</v>
      </c>
      <c r="CI301">
        <v>2</v>
      </c>
      <c r="CJ301">
        <v>1</v>
      </c>
      <c r="CK301">
        <v>1</v>
      </c>
      <c r="CL301" t="s">
        <v>189</v>
      </c>
      <c r="CM301">
        <v>0</v>
      </c>
      <c r="CN301" t="s">
        <v>16</v>
      </c>
      <c r="CO301" t="s">
        <v>255</v>
      </c>
      <c r="CP301" t="s">
        <v>9679</v>
      </c>
      <c r="CQ301" t="s">
        <v>189</v>
      </c>
      <c r="CR301" t="s">
        <v>16</v>
      </c>
      <c r="CS301" s="7"/>
      <c r="CT301" s="7">
        <v>32763</v>
      </c>
      <c r="CU301" t="s">
        <v>29</v>
      </c>
      <c r="CV301" t="s">
        <v>29</v>
      </c>
      <c r="CW301" t="s">
        <v>6307</v>
      </c>
      <c r="CX301" t="s">
        <v>189</v>
      </c>
      <c r="CY301" t="s">
        <v>6307</v>
      </c>
      <c r="CZ301" t="s">
        <v>189</v>
      </c>
      <c r="DA301">
        <v>2020</v>
      </c>
      <c r="DB301" s="139">
        <v>44025</v>
      </c>
      <c r="DC301">
        <v>7</v>
      </c>
      <c r="DD301">
        <v>29</v>
      </c>
      <c r="DE301" s="139">
        <v>44025</v>
      </c>
      <c r="DF301" t="s">
        <v>12119</v>
      </c>
      <c r="DG301" t="s">
        <v>12092</v>
      </c>
      <c r="DH301" t="s">
        <v>6036</v>
      </c>
      <c r="DI301" t="s">
        <v>9912</v>
      </c>
      <c r="DJ301" t="s">
        <v>6730</v>
      </c>
      <c r="DK301" t="s">
        <v>16</v>
      </c>
      <c r="DL301" t="s">
        <v>16</v>
      </c>
      <c r="DM301" t="s">
        <v>16</v>
      </c>
      <c r="DN301" t="s">
        <v>16</v>
      </c>
      <c r="DO301" t="s">
        <v>2051</v>
      </c>
      <c r="DP301" t="s">
        <v>16</v>
      </c>
      <c r="DQ301" t="s">
        <v>8946</v>
      </c>
      <c r="DR301" t="s">
        <v>10576</v>
      </c>
      <c r="DS301" t="s">
        <v>8947</v>
      </c>
      <c r="DT301" t="s">
        <v>12121</v>
      </c>
      <c r="EC301" s="66"/>
    </row>
    <row r="302" spans="1:133" x14ac:dyDescent="0.25">
      <c r="A302">
        <v>169</v>
      </c>
      <c r="B302" s="7">
        <v>44025</v>
      </c>
      <c r="C302" t="s">
        <v>189</v>
      </c>
      <c r="D302" t="s">
        <v>189</v>
      </c>
      <c r="E302" t="s">
        <v>331</v>
      </c>
      <c r="F302" t="s">
        <v>181</v>
      </c>
      <c r="G302" t="s">
        <v>354</v>
      </c>
      <c r="H302" t="s">
        <v>354</v>
      </c>
      <c r="I302">
        <v>6</v>
      </c>
      <c r="J302" t="s">
        <v>7121</v>
      </c>
      <c r="K302" t="s">
        <v>4409</v>
      </c>
      <c r="L302" t="s">
        <v>100</v>
      </c>
      <c r="M302">
        <v>6.5</v>
      </c>
      <c r="N302" t="s">
        <v>13</v>
      </c>
      <c r="O302" t="s">
        <v>1240</v>
      </c>
      <c r="P302" t="s">
        <v>9620</v>
      </c>
      <c r="Q302" t="s">
        <v>354</v>
      </c>
      <c r="R302" t="s">
        <v>16</v>
      </c>
      <c r="S302"/>
      <c r="T302" t="s">
        <v>15</v>
      </c>
      <c r="U302" t="s">
        <v>9812</v>
      </c>
      <c r="V302" t="s">
        <v>6282</v>
      </c>
      <c r="W302" t="s">
        <v>9814</v>
      </c>
      <c r="X302" t="s">
        <v>189</v>
      </c>
      <c r="Y302" t="s">
        <v>4341</v>
      </c>
      <c r="Z302" t="s">
        <v>16</v>
      </c>
      <c r="AA302" t="s">
        <v>16</v>
      </c>
      <c r="AB302" t="s">
        <v>16</v>
      </c>
      <c r="AC302" t="s">
        <v>6310</v>
      </c>
      <c r="AD302" t="s">
        <v>259</v>
      </c>
      <c r="AE302" t="s">
        <v>354</v>
      </c>
      <c r="AF302" t="s">
        <v>354</v>
      </c>
      <c r="AG302" t="s">
        <v>37</v>
      </c>
      <c r="AH302" t="s">
        <v>16</v>
      </c>
      <c r="AI302" t="s">
        <v>16</v>
      </c>
      <c r="AJ302" t="s">
        <v>16</v>
      </c>
      <c r="AK302" t="s">
        <v>16</v>
      </c>
      <c r="AL302"/>
      <c r="AM302">
        <v>6.5</v>
      </c>
      <c r="AN302">
        <v>45.482999999999997</v>
      </c>
      <c r="AO302">
        <v>50.387999999999998</v>
      </c>
      <c r="AP302" t="s">
        <v>260</v>
      </c>
      <c r="AQ302" t="s">
        <v>5653</v>
      </c>
      <c r="AR302" t="s">
        <v>9678</v>
      </c>
      <c r="AS302" t="s">
        <v>15</v>
      </c>
      <c r="AT302" t="s">
        <v>4840</v>
      </c>
      <c r="AU302" t="s">
        <v>9913</v>
      </c>
      <c r="AV302" t="s">
        <v>4745</v>
      </c>
      <c r="AW302" t="s">
        <v>11459</v>
      </c>
      <c r="AX302" t="s">
        <v>6033</v>
      </c>
      <c r="AY302" t="s">
        <v>16</v>
      </c>
      <c r="AZ302" t="s">
        <v>262</v>
      </c>
      <c r="BA302" t="s">
        <v>1288</v>
      </c>
      <c r="BB302" t="s">
        <v>10571</v>
      </c>
      <c r="BC302" t="s">
        <v>9812</v>
      </c>
      <c r="BD302" t="s">
        <v>4516</v>
      </c>
      <c r="BE302" t="s">
        <v>4727</v>
      </c>
      <c r="BF302" t="s">
        <v>4496</v>
      </c>
      <c r="BG302" t="s">
        <v>189</v>
      </c>
      <c r="BH302" t="s">
        <v>189</v>
      </c>
      <c r="BI302" t="s">
        <v>189</v>
      </c>
      <c r="BJ302">
        <v>100</v>
      </c>
      <c r="BK302" t="s">
        <v>6282</v>
      </c>
      <c r="BL302" s="7">
        <v>44032</v>
      </c>
      <c r="BM302" s="7">
        <v>44124</v>
      </c>
      <c r="BN302" t="s">
        <v>6241</v>
      </c>
      <c r="BO302" t="s">
        <v>189</v>
      </c>
      <c r="BP302" t="s">
        <v>16</v>
      </c>
      <c r="BQ302" t="s">
        <v>4853</v>
      </c>
      <c r="BR302" s="7">
        <v>45127</v>
      </c>
      <c r="BS302" t="s">
        <v>2732</v>
      </c>
      <c r="BT302" t="s">
        <v>331</v>
      </c>
      <c r="BU302" t="s">
        <v>189</v>
      </c>
      <c r="BV302" t="s">
        <v>189</v>
      </c>
      <c r="BW302" t="s">
        <v>189</v>
      </c>
      <c r="BX302" t="s">
        <v>16</v>
      </c>
      <c r="BY302" t="s">
        <v>189</v>
      </c>
      <c r="BZ302" t="s">
        <v>189</v>
      </c>
      <c r="CA302" t="s">
        <v>189</v>
      </c>
      <c r="CB302" t="s">
        <v>189</v>
      </c>
      <c r="CC302" t="s">
        <v>189</v>
      </c>
      <c r="CD302" t="s">
        <v>189</v>
      </c>
      <c r="CE302" t="s">
        <v>189</v>
      </c>
      <c r="CF302" t="s">
        <v>354</v>
      </c>
      <c r="CG302" t="s">
        <v>16</v>
      </c>
      <c r="CH302" t="s">
        <v>16</v>
      </c>
      <c r="CI302">
        <v>2</v>
      </c>
      <c r="CJ302">
        <v>1</v>
      </c>
      <c r="CK302">
        <v>1</v>
      </c>
      <c r="CL302" t="s">
        <v>189</v>
      </c>
      <c r="CM302">
        <v>0</v>
      </c>
      <c r="CN302" t="s">
        <v>16</v>
      </c>
      <c r="CO302" t="s">
        <v>255</v>
      </c>
      <c r="CP302" t="s">
        <v>9679</v>
      </c>
      <c r="CQ302" t="s">
        <v>189</v>
      </c>
      <c r="CR302" t="s">
        <v>16</v>
      </c>
      <c r="CS302" s="7"/>
      <c r="CT302" s="7">
        <v>32763</v>
      </c>
      <c r="CU302" t="s">
        <v>29</v>
      </c>
      <c r="CV302" t="s">
        <v>29</v>
      </c>
      <c r="CW302" t="s">
        <v>6307</v>
      </c>
      <c r="CX302" t="s">
        <v>189</v>
      </c>
      <c r="CY302" t="s">
        <v>6307</v>
      </c>
      <c r="CZ302" t="s">
        <v>189</v>
      </c>
      <c r="DA302">
        <v>2020</v>
      </c>
      <c r="DB302" s="139">
        <v>44025</v>
      </c>
      <c r="DC302">
        <v>7</v>
      </c>
      <c r="DD302">
        <v>29</v>
      </c>
      <c r="DE302" s="139">
        <v>44025</v>
      </c>
      <c r="DF302" t="s">
        <v>12119</v>
      </c>
      <c r="DG302" t="s">
        <v>12092</v>
      </c>
      <c r="DH302" t="s">
        <v>6036</v>
      </c>
      <c r="DI302" t="s">
        <v>9874</v>
      </c>
      <c r="DJ302" t="s">
        <v>6730</v>
      </c>
      <c r="DK302" t="s">
        <v>16</v>
      </c>
      <c r="DL302" t="s">
        <v>16</v>
      </c>
      <c r="DM302" t="s">
        <v>16</v>
      </c>
      <c r="DN302" t="s">
        <v>16</v>
      </c>
      <c r="DO302" t="s">
        <v>2051</v>
      </c>
      <c r="DP302" t="s">
        <v>16</v>
      </c>
      <c r="DQ302" t="s">
        <v>8946</v>
      </c>
      <c r="DR302" t="s">
        <v>10576</v>
      </c>
      <c r="DS302" t="s">
        <v>8916</v>
      </c>
      <c r="DT302" t="s">
        <v>12122</v>
      </c>
      <c r="EC302" s="66"/>
    </row>
    <row r="303" spans="1:133" x14ac:dyDescent="0.25">
      <c r="A303">
        <v>168</v>
      </c>
      <c r="B303" s="7">
        <v>44021</v>
      </c>
      <c r="C303" t="s">
        <v>189</v>
      </c>
      <c r="D303" t="s">
        <v>189</v>
      </c>
      <c r="E303" t="s">
        <v>1300</v>
      </c>
      <c r="F303" t="s">
        <v>5490</v>
      </c>
      <c r="G303" t="s">
        <v>354</v>
      </c>
      <c r="H303" t="s">
        <v>354</v>
      </c>
      <c r="I303">
        <v>3</v>
      </c>
      <c r="J303" t="s">
        <v>1301</v>
      </c>
      <c r="K303" t="s">
        <v>154</v>
      </c>
      <c r="L303" t="s">
        <v>100</v>
      </c>
      <c r="M303">
        <v>2.6</v>
      </c>
      <c r="N303" t="s">
        <v>104</v>
      </c>
      <c r="O303" t="s">
        <v>888</v>
      </c>
      <c r="P303" t="s">
        <v>1158</v>
      </c>
      <c r="Q303" t="s">
        <v>354</v>
      </c>
      <c r="R303" t="s">
        <v>16</v>
      </c>
      <c r="S303"/>
      <c r="T303" t="s">
        <v>32</v>
      </c>
      <c r="U303" t="s">
        <v>16</v>
      </c>
      <c r="V303" t="s">
        <v>6282</v>
      </c>
      <c r="W303" t="s">
        <v>189</v>
      </c>
      <c r="X303" t="s">
        <v>189</v>
      </c>
      <c r="Y303" t="s">
        <v>4341</v>
      </c>
      <c r="Z303" t="s">
        <v>5073</v>
      </c>
      <c r="AA303" t="s">
        <v>16</v>
      </c>
      <c r="AB303" t="s">
        <v>16</v>
      </c>
      <c r="AC303" t="s">
        <v>6310</v>
      </c>
      <c r="AD303" t="s">
        <v>1302</v>
      </c>
      <c r="AE303" t="s">
        <v>354</v>
      </c>
      <c r="AF303" t="s">
        <v>354</v>
      </c>
      <c r="AG303" t="s">
        <v>27</v>
      </c>
      <c r="AH303" t="s">
        <v>343</v>
      </c>
      <c r="AI303" t="s">
        <v>16</v>
      </c>
      <c r="AJ303" t="s">
        <v>16</v>
      </c>
      <c r="AK303" t="s">
        <v>16</v>
      </c>
      <c r="AL303"/>
      <c r="AM303">
        <v>2.6</v>
      </c>
      <c r="AN303">
        <v>18.184999999999999</v>
      </c>
      <c r="AO303">
        <v>20.155000000000001</v>
      </c>
      <c r="AP303" t="s">
        <v>184</v>
      </c>
      <c r="AQ303" t="s">
        <v>6744</v>
      </c>
      <c r="AR303" t="s">
        <v>16</v>
      </c>
      <c r="AS303" t="s">
        <v>32</v>
      </c>
      <c r="AT303" t="s">
        <v>4840</v>
      </c>
      <c r="AU303" t="s">
        <v>6824</v>
      </c>
      <c r="AV303" t="s">
        <v>4745</v>
      </c>
      <c r="AW303" t="s">
        <v>11459</v>
      </c>
      <c r="AX303" t="s">
        <v>6033</v>
      </c>
      <c r="AY303" t="s">
        <v>4723</v>
      </c>
      <c r="AZ303" t="s">
        <v>1303</v>
      </c>
      <c r="BA303" t="s">
        <v>1299</v>
      </c>
      <c r="BB303" t="s">
        <v>10571</v>
      </c>
      <c r="BC303" t="s">
        <v>4465</v>
      </c>
      <c r="BD303" t="s">
        <v>4538</v>
      </c>
      <c r="BE303" t="s">
        <v>4730</v>
      </c>
      <c r="BF303" t="s">
        <v>5577</v>
      </c>
      <c r="BG303" t="s">
        <v>189</v>
      </c>
      <c r="BH303" t="s">
        <v>189</v>
      </c>
      <c r="BI303" t="s">
        <v>189</v>
      </c>
      <c r="BJ303">
        <v>100</v>
      </c>
      <c r="BK303" t="s">
        <v>6282</v>
      </c>
      <c r="BL303" s="7">
        <v>44028</v>
      </c>
      <c r="BM303" s="7">
        <v>44212</v>
      </c>
      <c r="BN303" t="s">
        <v>6242</v>
      </c>
      <c r="BO303" t="s">
        <v>189</v>
      </c>
      <c r="BP303" t="s">
        <v>16</v>
      </c>
      <c r="BQ303" t="s">
        <v>189</v>
      </c>
      <c r="BR303" s="7">
        <v>45854</v>
      </c>
      <c r="BS303" t="s">
        <v>2414</v>
      </c>
      <c r="BT303" t="s">
        <v>1300</v>
      </c>
      <c r="BU303" t="s">
        <v>189</v>
      </c>
      <c r="BV303" t="s">
        <v>189</v>
      </c>
      <c r="BW303" t="s">
        <v>189</v>
      </c>
      <c r="BX303" t="s">
        <v>16</v>
      </c>
      <c r="BY303" t="s">
        <v>189</v>
      </c>
      <c r="BZ303" t="s">
        <v>189</v>
      </c>
      <c r="CA303" t="s">
        <v>189</v>
      </c>
      <c r="CB303" t="s">
        <v>189</v>
      </c>
      <c r="CC303" t="s">
        <v>189</v>
      </c>
      <c r="CD303" t="s">
        <v>189</v>
      </c>
      <c r="CE303" t="s">
        <v>189</v>
      </c>
      <c r="CF303" t="s">
        <v>354</v>
      </c>
      <c r="CG303" t="s">
        <v>16</v>
      </c>
      <c r="CH303" t="s">
        <v>16</v>
      </c>
      <c r="CI303">
        <v>1</v>
      </c>
      <c r="CJ303">
        <v>1</v>
      </c>
      <c r="CK303">
        <v>1</v>
      </c>
      <c r="CL303" t="s">
        <v>189</v>
      </c>
      <c r="CM303">
        <v>0</v>
      </c>
      <c r="CN303" t="s">
        <v>16</v>
      </c>
      <c r="CO303" t="s">
        <v>1301</v>
      </c>
      <c r="CP303" t="s">
        <v>16</v>
      </c>
      <c r="CQ303" t="s">
        <v>189</v>
      </c>
      <c r="CR303" t="s">
        <v>189</v>
      </c>
      <c r="CS303" s="7"/>
      <c r="CT303" s="7">
        <v>43070</v>
      </c>
      <c r="CU303" t="s">
        <v>34</v>
      </c>
      <c r="CV303" t="s">
        <v>6745</v>
      </c>
      <c r="CW303" t="s">
        <v>6307</v>
      </c>
      <c r="CX303" t="s">
        <v>189</v>
      </c>
      <c r="CY303" t="s">
        <v>6307</v>
      </c>
      <c r="CZ303" t="s">
        <v>189</v>
      </c>
      <c r="DA303">
        <v>2020</v>
      </c>
      <c r="DB303" s="139">
        <v>44021</v>
      </c>
      <c r="DC303">
        <v>7</v>
      </c>
      <c r="DD303">
        <v>28</v>
      </c>
      <c r="DE303" s="139">
        <v>44018</v>
      </c>
      <c r="DF303" t="s">
        <v>12123</v>
      </c>
      <c r="DG303" t="s">
        <v>12092</v>
      </c>
      <c r="DH303" t="s">
        <v>6037</v>
      </c>
      <c r="DI303" t="s">
        <v>9912</v>
      </c>
      <c r="DJ303" t="s">
        <v>6730</v>
      </c>
      <c r="DK303" t="s">
        <v>16</v>
      </c>
      <c r="DL303" t="s">
        <v>16</v>
      </c>
      <c r="DM303" t="s">
        <v>1302</v>
      </c>
      <c r="DN303" t="s">
        <v>16</v>
      </c>
      <c r="DO303" t="s">
        <v>2051</v>
      </c>
      <c r="DP303" t="s">
        <v>16</v>
      </c>
      <c r="DQ303" t="s">
        <v>8948</v>
      </c>
      <c r="DR303" t="s">
        <v>10577</v>
      </c>
      <c r="DS303" t="s">
        <v>8949</v>
      </c>
      <c r="DT303" t="s">
        <v>12124</v>
      </c>
      <c r="EC303" s="66"/>
    </row>
    <row r="304" spans="1:133" x14ac:dyDescent="0.25">
      <c r="A304">
        <v>167</v>
      </c>
      <c r="B304" s="7">
        <v>44021</v>
      </c>
      <c r="C304" t="s">
        <v>189</v>
      </c>
      <c r="D304" t="s">
        <v>189</v>
      </c>
      <c r="E304" t="s">
        <v>1295</v>
      </c>
      <c r="F304" t="s">
        <v>181</v>
      </c>
      <c r="G304" t="s">
        <v>354</v>
      </c>
      <c r="H304" t="s">
        <v>354</v>
      </c>
      <c r="I304">
        <v>2</v>
      </c>
      <c r="J304" t="s">
        <v>1296</v>
      </c>
      <c r="K304" t="s">
        <v>11</v>
      </c>
      <c r="L304" t="s">
        <v>100</v>
      </c>
      <c r="M304">
        <v>1</v>
      </c>
      <c r="N304" t="s">
        <v>13</v>
      </c>
      <c r="O304" t="s">
        <v>36</v>
      </c>
      <c r="P304" t="s">
        <v>146</v>
      </c>
      <c r="Q304" t="s">
        <v>354</v>
      </c>
      <c r="R304" t="s">
        <v>16</v>
      </c>
      <c r="S304"/>
      <c r="T304" t="s">
        <v>32</v>
      </c>
      <c r="U304" t="s">
        <v>16</v>
      </c>
      <c r="V304" t="s">
        <v>6283</v>
      </c>
      <c r="W304" t="s">
        <v>189</v>
      </c>
      <c r="X304" t="s">
        <v>189</v>
      </c>
      <c r="Y304" t="s">
        <v>4341</v>
      </c>
      <c r="Z304" t="s">
        <v>16</v>
      </c>
      <c r="AA304" t="s">
        <v>16</v>
      </c>
      <c r="AB304" t="s">
        <v>16</v>
      </c>
      <c r="AC304" t="s">
        <v>6310</v>
      </c>
      <c r="AD304" t="s">
        <v>1297</v>
      </c>
      <c r="AE304" t="s">
        <v>354</v>
      </c>
      <c r="AF304" t="s">
        <v>354</v>
      </c>
      <c r="AG304" t="s">
        <v>58</v>
      </c>
      <c r="AH304" t="s">
        <v>423</v>
      </c>
      <c r="AI304" t="s">
        <v>16</v>
      </c>
      <c r="AJ304" t="s">
        <v>16</v>
      </c>
      <c r="AK304" t="s">
        <v>16</v>
      </c>
      <c r="AL304"/>
      <c r="AM304">
        <v>1</v>
      </c>
      <c r="AN304">
        <v>6.9939999999999998</v>
      </c>
      <c r="AO304">
        <v>7.7519999999999998</v>
      </c>
      <c r="AP304" t="s">
        <v>184</v>
      </c>
      <c r="AQ304" t="s">
        <v>6745</v>
      </c>
      <c r="AR304" t="s">
        <v>16</v>
      </c>
      <c r="AS304" t="s">
        <v>32</v>
      </c>
      <c r="AT304" t="s">
        <v>9802</v>
      </c>
      <c r="AU304" t="s">
        <v>9873</v>
      </c>
      <c r="AV304" t="s">
        <v>4745</v>
      </c>
      <c r="AW304" t="s">
        <v>11459</v>
      </c>
      <c r="AX304" t="s">
        <v>6033</v>
      </c>
      <c r="AY304" t="s">
        <v>4723</v>
      </c>
      <c r="AZ304" t="s">
        <v>1298</v>
      </c>
      <c r="BA304" t="s">
        <v>1294</v>
      </c>
      <c r="BB304" t="s">
        <v>10571</v>
      </c>
      <c r="BC304" t="s">
        <v>4465</v>
      </c>
      <c r="BD304" t="s">
        <v>4519</v>
      </c>
      <c r="BE304" t="s">
        <v>4727</v>
      </c>
      <c r="BF304" t="s">
        <v>4496</v>
      </c>
      <c r="BG304" t="s">
        <v>189</v>
      </c>
      <c r="BH304" t="s">
        <v>189</v>
      </c>
      <c r="BI304" t="s">
        <v>189</v>
      </c>
      <c r="BJ304">
        <v>100</v>
      </c>
      <c r="BK304" t="s">
        <v>6283</v>
      </c>
      <c r="BL304" s="7">
        <v>44027</v>
      </c>
      <c r="BM304" s="7">
        <v>44211</v>
      </c>
      <c r="BN304" t="s">
        <v>6249</v>
      </c>
      <c r="BO304" t="s">
        <v>189</v>
      </c>
      <c r="BP304" t="s">
        <v>16</v>
      </c>
      <c r="BQ304" t="s">
        <v>189</v>
      </c>
      <c r="BR304" s="7">
        <v>45122</v>
      </c>
      <c r="BS304" t="s">
        <v>2414</v>
      </c>
      <c r="BT304" t="s">
        <v>4410</v>
      </c>
      <c r="BU304" t="s">
        <v>2435</v>
      </c>
      <c r="BV304" t="s">
        <v>189</v>
      </c>
      <c r="BW304" t="s">
        <v>189</v>
      </c>
      <c r="BX304" t="s">
        <v>16</v>
      </c>
      <c r="BY304" t="s">
        <v>189</v>
      </c>
      <c r="BZ304" t="s">
        <v>189</v>
      </c>
      <c r="CA304" t="s">
        <v>189</v>
      </c>
      <c r="CB304" t="s">
        <v>189</v>
      </c>
      <c r="CC304" t="s">
        <v>189</v>
      </c>
      <c r="CD304" t="s">
        <v>189</v>
      </c>
      <c r="CE304" t="s">
        <v>189</v>
      </c>
      <c r="CF304" t="s">
        <v>354</v>
      </c>
      <c r="CG304" t="s">
        <v>16</v>
      </c>
      <c r="CH304" t="s">
        <v>16</v>
      </c>
      <c r="CI304">
        <v>1</v>
      </c>
      <c r="CJ304">
        <v>1</v>
      </c>
      <c r="CK304">
        <v>1</v>
      </c>
      <c r="CL304" t="s">
        <v>189</v>
      </c>
      <c r="CM304">
        <v>0</v>
      </c>
      <c r="CN304" t="s">
        <v>16</v>
      </c>
      <c r="CO304" t="s">
        <v>1296</v>
      </c>
      <c r="CP304" t="s">
        <v>16</v>
      </c>
      <c r="CQ304" t="s">
        <v>189</v>
      </c>
      <c r="CR304" t="s">
        <v>189</v>
      </c>
      <c r="CS304" s="7"/>
      <c r="CT304" s="7">
        <v>42935</v>
      </c>
      <c r="CU304" t="s">
        <v>4703</v>
      </c>
      <c r="CV304" t="s">
        <v>6745</v>
      </c>
      <c r="CW304" t="s">
        <v>6307</v>
      </c>
      <c r="CX304" t="s">
        <v>189</v>
      </c>
      <c r="CY304" t="s">
        <v>6307</v>
      </c>
      <c r="CZ304" t="s">
        <v>189</v>
      </c>
      <c r="DA304">
        <v>2020</v>
      </c>
      <c r="DB304" s="139">
        <v>44021</v>
      </c>
      <c r="DC304">
        <v>7</v>
      </c>
      <c r="DD304">
        <v>28</v>
      </c>
      <c r="DE304" s="139">
        <v>44018</v>
      </c>
      <c r="DF304" t="s">
        <v>12123</v>
      </c>
      <c r="DG304" t="s">
        <v>12092</v>
      </c>
      <c r="DH304" t="s">
        <v>6037</v>
      </c>
      <c r="DI304" t="s">
        <v>9874</v>
      </c>
      <c r="DJ304" t="s">
        <v>6730</v>
      </c>
      <c r="DK304" t="s">
        <v>16</v>
      </c>
      <c r="DL304" t="s">
        <v>16</v>
      </c>
      <c r="DM304" t="s">
        <v>1297</v>
      </c>
      <c r="DN304" t="s">
        <v>16</v>
      </c>
      <c r="DO304" t="s">
        <v>2051</v>
      </c>
      <c r="DP304" t="s">
        <v>16</v>
      </c>
      <c r="DQ304" t="s">
        <v>8950</v>
      </c>
      <c r="DR304" t="s">
        <v>10577</v>
      </c>
      <c r="DS304" t="s">
        <v>8951</v>
      </c>
      <c r="DT304" t="s">
        <v>12125</v>
      </c>
      <c r="EC304" s="66"/>
    </row>
    <row r="305" spans="1:133" x14ac:dyDescent="0.25">
      <c r="A305">
        <v>166</v>
      </c>
      <c r="B305" s="7">
        <v>44019</v>
      </c>
      <c r="C305" t="s">
        <v>189</v>
      </c>
      <c r="D305" t="s">
        <v>189</v>
      </c>
      <c r="E305" t="s">
        <v>1305</v>
      </c>
      <c r="F305" t="s">
        <v>181</v>
      </c>
      <c r="G305" t="s">
        <v>354</v>
      </c>
      <c r="H305" t="s">
        <v>354</v>
      </c>
      <c r="I305">
        <v>7</v>
      </c>
      <c r="J305" t="s">
        <v>140</v>
      </c>
      <c r="K305" t="s">
        <v>1963</v>
      </c>
      <c r="L305" t="s">
        <v>100</v>
      </c>
      <c r="M305">
        <v>4.5</v>
      </c>
      <c r="N305" t="s">
        <v>104</v>
      </c>
      <c r="O305" t="s">
        <v>1307</v>
      </c>
      <c r="P305" t="s">
        <v>9623</v>
      </c>
      <c r="Q305" t="s">
        <v>354</v>
      </c>
      <c r="R305" t="s">
        <v>16</v>
      </c>
      <c r="S305"/>
      <c r="T305" t="s">
        <v>87</v>
      </c>
      <c r="U305" t="s">
        <v>9812</v>
      </c>
      <c r="V305" t="s">
        <v>6282</v>
      </c>
      <c r="W305" t="s">
        <v>9814</v>
      </c>
      <c r="X305" t="s">
        <v>189</v>
      </c>
      <c r="Y305" t="s">
        <v>4341</v>
      </c>
      <c r="Z305" t="s">
        <v>16</v>
      </c>
      <c r="AA305" t="s">
        <v>16</v>
      </c>
      <c r="AB305" t="s">
        <v>815</v>
      </c>
      <c r="AC305" t="s">
        <v>6310</v>
      </c>
      <c r="AD305" t="s">
        <v>314</v>
      </c>
      <c r="AE305" t="s">
        <v>354</v>
      </c>
      <c r="AF305" t="s">
        <v>354</v>
      </c>
      <c r="AG305" t="s">
        <v>37</v>
      </c>
      <c r="AH305" t="s">
        <v>261</v>
      </c>
      <c r="AI305" t="s">
        <v>16</v>
      </c>
      <c r="AJ305" t="s">
        <v>16</v>
      </c>
      <c r="AK305" t="s">
        <v>16</v>
      </c>
      <c r="AL305"/>
      <c r="AM305">
        <v>4.5</v>
      </c>
      <c r="AN305">
        <v>31.562000000000001</v>
      </c>
      <c r="AO305">
        <v>34.884</v>
      </c>
      <c r="AP305" t="s">
        <v>240</v>
      </c>
      <c r="AQ305" t="s">
        <v>5653</v>
      </c>
      <c r="AR305" t="s">
        <v>9682</v>
      </c>
      <c r="AS305" t="s">
        <v>87</v>
      </c>
      <c r="AT305" t="s">
        <v>4840</v>
      </c>
      <c r="AU305" t="s">
        <v>6826</v>
      </c>
      <c r="AV305" t="s">
        <v>4745</v>
      </c>
      <c r="AW305" t="s">
        <v>11459</v>
      </c>
      <c r="AX305" t="s">
        <v>6033</v>
      </c>
      <c r="AY305" t="s">
        <v>16</v>
      </c>
      <c r="AZ305" t="s">
        <v>315</v>
      </c>
      <c r="BA305" t="s">
        <v>1306</v>
      </c>
      <c r="BB305" t="s">
        <v>10571</v>
      </c>
      <c r="BC305" t="s">
        <v>9812</v>
      </c>
      <c r="BD305" t="s">
        <v>4515</v>
      </c>
      <c r="BE305" t="s">
        <v>4730</v>
      </c>
      <c r="BF305" t="s">
        <v>4496</v>
      </c>
      <c r="BG305" t="s">
        <v>189</v>
      </c>
      <c r="BH305" t="s">
        <v>189</v>
      </c>
      <c r="BI305" t="s">
        <v>189</v>
      </c>
      <c r="BJ305">
        <v>100</v>
      </c>
      <c r="BK305" t="s">
        <v>6282</v>
      </c>
      <c r="BL305" s="7">
        <v>44026</v>
      </c>
      <c r="BM305" s="7">
        <v>44118</v>
      </c>
      <c r="BN305" t="s">
        <v>6242</v>
      </c>
      <c r="BO305" t="s">
        <v>189</v>
      </c>
      <c r="BP305" t="s">
        <v>16</v>
      </c>
      <c r="BQ305" t="s">
        <v>189</v>
      </c>
      <c r="BR305" s="7">
        <v>45852</v>
      </c>
      <c r="BS305" t="s">
        <v>2732</v>
      </c>
      <c r="BT305" t="s">
        <v>312</v>
      </c>
      <c r="BU305" t="s">
        <v>4411</v>
      </c>
      <c r="BV305" t="s">
        <v>189</v>
      </c>
      <c r="BW305" t="s">
        <v>189</v>
      </c>
      <c r="BX305" t="s">
        <v>16</v>
      </c>
      <c r="BY305" t="s">
        <v>189</v>
      </c>
      <c r="BZ305" t="s">
        <v>8952</v>
      </c>
      <c r="CA305" t="s">
        <v>189</v>
      </c>
      <c r="CB305" t="s">
        <v>189</v>
      </c>
      <c r="CC305" t="s">
        <v>189</v>
      </c>
      <c r="CD305" t="s">
        <v>189</v>
      </c>
      <c r="CE305" t="s">
        <v>189</v>
      </c>
      <c r="CF305" t="s">
        <v>354</v>
      </c>
      <c r="CG305" t="s">
        <v>16</v>
      </c>
      <c r="CH305" t="s">
        <v>16</v>
      </c>
      <c r="CI305">
        <v>2</v>
      </c>
      <c r="CJ305">
        <v>1</v>
      </c>
      <c r="CK305">
        <v>2</v>
      </c>
      <c r="CL305" t="s">
        <v>189</v>
      </c>
      <c r="CM305">
        <v>0</v>
      </c>
      <c r="CN305" t="s">
        <v>16</v>
      </c>
      <c r="CO305" t="s">
        <v>140</v>
      </c>
      <c r="CP305" t="s">
        <v>6876</v>
      </c>
      <c r="CQ305" t="s">
        <v>9685</v>
      </c>
      <c r="CR305" t="s">
        <v>16</v>
      </c>
      <c r="CS305" s="7"/>
      <c r="CT305" s="7">
        <v>42668</v>
      </c>
      <c r="CU305" t="s">
        <v>29</v>
      </c>
      <c r="CV305" t="s">
        <v>29</v>
      </c>
      <c r="CW305" t="s">
        <v>6307</v>
      </c>
      <c r="CX305" t="s">
        <v>189</v>
      </c>
      <c r="CY305" t="s">
        <v>6307</v>
      </c>
      <c r="CZ305" t="s">
        <v>189</v>
      </c>
      <c r="DA305">
        <v>2020</v>
      </c>
      <c r="DB305" s="139">
        <v>44019</v>
      </c>
      <c r="DC305">
        <v>7</v>
      </c>
      <c r="DD305">
        <v>28</v>
      </c>
      <c r="DE305" s="139">
        <v>44018</v>
      </c>
      <c r="DF305" t="s">
        <v>12123</v>
      </c>
      <c r="DG305" t="s">
        <v>12092</v>
      </c>
      <c r="DH305" t="s">
        <v>6037</v>
      </c>
      <c r="DI305" t="s">
        <v>9912</v>
      </c>
      <c r="DJ305" t="s">
        <v>6730</v>
      </c>
      <c r="DK305" t="s">
        <v>16</v>
      </c>
      <c r="DL305" t="s">
        <v>16</v>
      </c>
      <c r="DM305" t="s">
        <v>16</v>
      </c>
      <c r="DN305" t="s">
        <v>314</v>
      </c>
      <c r="DO305" t="s">
        <v>2051</v>
      </c>
      <c r="DP305" t="s">
        <v>16</v>
      </c>
      <c r="DQ305" t="s">
        <v>8953</v>
      </c>
      <c r="DR305" t="s">
        <v>10578</v>
      </c>
      <c r="DS305" t="s">
        <v>8954</v>
      </c>
      <c r="DT305" t="s">
        <v>12126</v>
      </c>
      <c r="EC305" s="66"/>
    </row>
    <row r="306" spans="1:133" x14ac:dyDescent="0.25">
      <c r="A306">
        <v>165</v>
      </c>
      <c r="B306" s="7">
        <v>44019</v>
      </c>
      <c r="C306" t="s">
        <v>189</v>
      </c>
      <c r="D306" t="s">
        <v>189</v>
      </c>
      <c r="E306" t="s">
        <v>1305</v>
      </c>
      <c r="F306" t="s">
        <v>181</v>
      </c>
      <c r="G306" t="s">
        <v>354</v>
      </c>
      <c r="H306" t="s">
        <v>354</v>
      </c>
      <c r="I306">
        <v>7</v>
      </c>
      <c r="J306" t="s">
        <v>140</v>
      </c>
      <c r="K306" t="s">
        <v>1963</v>
      </c>
      <c r="L306" t="s">
        <v>100</v>
      </c>
      <c r="M306">
        <v>3.5</v>
      </c>
      <c r="N306" t="s">
        <v>13</v>
      </c>
      <c r="O306" t="s">
        <v>625</v>
      </c>
      <c r="P306" t="s">
        <v>851</v>
      </c>
      <c r="Q306" t="s">
        <v>354</v>
      </c>
      <c r="R306" t="s">
        <v>1904</v>
      </c>
      <c r="S306"/>
      <c r="T306" t="s">
        <v>87</v>
      </c>
      <c r="U306" t="s">
        <v>16</v>
      </c>
      <c r="V306" t="s">
        <v>6282</v>
      </c>
      <c r="W306" t="s">
        <v>189</v>
      </c>
      <c r="X306" t="s">
        <v>189</v>
      </c>
      <c r="Y306" t="s">
        <v>4341</v>
      </c>
      <c r="Z306" t="s">
        <v>16</v>
      </c>
      <c r="AA306" t="s">
        <v>16</v>
      </c>
      <c r="AB306" t="s">
        <v>815</v>
      </c>
      <c r="AC306" t="s">
        <v>6310</v>
      </c>
      <c r="AD306" t="s">
        <v>314</v>
      </c>
      <c r="AE306" t="s">
        <v>354</v>
      </c>
      <c r="AF306" t="s">
        <v>354</v>
      </c>
      <c r="AG306" t="s">
        <v>37</v>
      </c>
      <c r="AH306" t="s">
        <v>261</v>
      </c>
      <c r="AI306" t="s">
        <v>16</v>
      </c>
      <c r="AJ306" t="s">
        <v>16</v>
      </c>
      <c r="AK306" t="s">
        <v>16</v>
      </c>
      <c r="AL306"/>
      <c r="AM306">
        <v>3.5</v>
      </c>
      <c r="AN306">
        <v>24.547999999999998</v>
      </c>
      <c r="AO306">
        <v>27.132000000000001</v>
      </c>
      <c r="AP306" t="s">
        <v>240</v>
      </c>
      <c r="AQ306" t="s">
        <v>5653</v>
      </c>
      <c r="AR306" t="s">
        <v>9682</v>
      </c>
      <c r="AS306" t="s">
        <v>87</v>
      </c>
      <c r="AT306" t="s">
        <v>4840</v>
      </c>
      <c r="AU306" t="s">
        <v>6826</v>
      </c>
      <c r="AV306" t="s">
        <v>4745</v>
      </c>
      <c r="AW306" t="s">
        <v>11459</v>
      </c>
      <c r="AX306" t="s">
        <v>6033</v>
      </c>
      <c r="AY306" t="s">
        <v>16</v>
      </c>
      <c r="AZ306" t="s">
        <v>315</v>
      </c>
      <c r="BA306" t="s">
        <v>1304</v>
      </c>
      <c r="BB306" t="s">
        <v>10571</v>
      </c>
      <c r="BC306" t="s">
        <v>4465</v>
      </c>
      <c r="BD306" t="s">
        <v>4529</v>
      </c>
      <c r="BE306" t="s">
        <v>4727</v>
      </c>
      <c r="BF306" t="s">
        <v>4496</v>
      </c>
      <c r="BG306" t="s">
        <v>189</v>
      </c>
      <c r="BH306" t="s">
        <v>189</v>
      </c>
      <c r="BI306" t="s">
        <v>189</v>
      </c>
      <c r="BJ306">
        <v>99.736000000000004</v>
      </c>
      <c r="BK306" t="s">
        <v>6282</v>
      </c>
      <c r="BL306" s="7">
        <v>44026</v>
      </c>
      <c r="BM306" s="7">
        <v>44210</v>
      </c>
      <c r="BN306" t="s">
        <v>6242</v>
      </c>
      <c r="BO306" t="s">
        <v>189</v>
      </c>
      <c r="BP306" t="s">
        <v>16</v>
      </c>
      <c r="BQ306" t="s">
        <v>189</v>
      </c>
      <c r="BR306" s="7">
        <v>45121</v>
      </c>
      <c r="BS306" t="s">
        <v>2414</v>
      </c>
      <c r="BT306" t="s">
        <v>312</v>
      </c>
      <c r="BU306" t="s">
        <v>4411</v>
      </c>
      <c r="BV306" t="s">
        <v>189</v>
      </c>
      <c r="BW306" t="s">
        <v>189</v>
      </c>
      <c r="BX306" t="s">
        <v>16</v>
      </c>
      <c r="BY306" t="s">
        <v>189</v>
      </c>
      <c r="BZ306" t="s">
        <v>8955</v>
      </c>
      <c r="CA306" t="s">
        <v>189</v>
      </c>
      <c r="CB306" t="s">
        <v>189</v>
      </c>
      <c r="CC306" t="s">
        <v>189</v>
      </c>
      <c r="CD306" t="s">
        <v>189</v>
      </c>
      <c r="CE306" t="s">
        <v>189</v>
      </c>
      <c r="CF306" t="s">
        <v>354</v>
      </c>
      <c r="CG306" t="s">
        <v>16</v>
      </c>
      <c r="CH306" t="s">
        <v>16</v>
      </c>
      <c r="CI306">
        <v>2</v>
      </c>
      <c r="CJ306">
        <v>1</v>
      </c>
      <c r="CK306">
        <v>2</v>
      </c>
      <c r="CL306" t="s">
        <v>189</v>
      </c>
      <c r="CM306">
        <v>0</v>
      </c>
      <c r="CN306" t="s">
        <v>16</v>
      </c>
      <c r="CO306" t="s">
        <v>140</v>
      </c>
      <c r="CP306" t="s">
        <v>6876</v>
      </c>
      <c r="CQ306" t="s">
        <v>9685</v>
      </c>
      <c r="CR306" t="s">
        <v>16</v>
      </c>
      <c r="CS306" s="7"/>
      <c r="CT306" s="7">
        <v>42668</v>
      </c>
      <c r="CU306" t="s">
        <v>29</v>
      </c>
      <c r="CV306" t="s">
        <v>29</v>
      </c>
      <c r="CW306" t="s">
        <v>6307</v>
      </c>
      <c r="CX306" t="s">
        <v>189</v>
      </c>
      <c r="CY306" t="s">
        <v>6307</v>
      </c>
      <c r="CZ306" t="s">
        <v>189</v>
      </c>
      <c r="DA306">
        <v>2020</v>
      </c>
      <c r="DB306" s="139">
        <v>44019</v>
      </c>
      <c r="DC306">
        <v>7</v>
      </c>
      <c r="DD306">
        <v>28</v>
      </c>
      <c r="DE306" s="139">
        <v>44018</v>
      </c>
      <c r="DF306" t="s">
        <v>12123</v>
      </c>
      <c r="DG306" t="s">
        <v>12092</v>
      </c>
      <c r="DH306" t="s">
        <v>6037</v>
      </c>
      <c r="DI306" t="s">
        <v>9874</v>
      </c>
      <c r="DJ306" t="s">
        <v>6730</v>
      </c>
      <c r="DK306" t="s">
        <v>16</v>
      </c>
      <c r="DL306" t="s">
        <v>16</v>
      </c>
      <c r="DM306" t="s">
        <v>16</v>
      </c>
      <c r="DN306" t="s">
        <v>314</v>
      </c>
      <c r="DO306" t="s">
        <v>2051</v>
      </c>
      <c r="DP306" t="s">
        <v>16</v>
      </c>
      <c r="DQ306" t="s">
        <v>8953</v>
      </c>
      <c r="DR306" t="s">
        <v>10578</v>
      </c>
      <c r="DS306" t="s">
        <v>8956</v>
      </c>
      <c r="DT306" t="s">
        <v>12127</v>
      </c>
      <c r="EC306" s="66"/>
    </row>
    <row r="307" spans="1:133" x14ac:dyDescent="0.25">
      <c r="A307">
        <v>164</v>
      </c>
      <c r="B307" s="7">
        <v>44011</v>
      </c>
      <c r="C307" t="s">
        <v>189</v>
      </c>
      <c r="D307" t="s">
        <v>189</v>
      </c>
      <c r="E307" t="s">
        <v>564</v>
      </c>
      <c r="F307" t="s">
        <v>181</v>
      </c>
      <c r="G307" t="s">
        <v>354</v>
      </c>
      <c r="H307" t="s">
        <v>354</v>
      </c>
      <c r="I307">
        <v>1</v>
      </c>
      <c r="J307" t="s">
        <v>1309</v>
      </c>
      <c r="K307" t="s">
        <v>11</v>
      </c>
      <c r="L307" t="s">
        <v>100</v>
      </c>
      <c r="M307">
        <v>1.6</v>
      </c>
      <c r="N307" t="s">
        <v>13</v>
      </c>
      <c r="O307" t="s">
        <v>63</v>
      </c>
      <c r="P307" t="s">
        <v>70</v>
      </c>
      <c r="Q307" t="s">
        <v>354</v>
      </c>
      <c r="R307" t="s">
        <v>16</v>
      </c>
      <c r="S307"/>
      <c r="T307" t="s">
        <v>32</v>
      </c>
      <c r="U307" t="s">
        <v>16</v>
      </c>
      <c r="V307" t="s">
        <v>6282</v>
      </c>
      <c r="W307" t="s">
        <v>189</v>
      </c>
      <c r="X307" t="s">
        <v>189</v>
      </c>
      <c r="Y307" t="s">
        <v>4341</v>
      </c>
      <c r="Z307" t="s">
        <v>16</v>
      </c>
      <c r="AA307" t="s">
        <v>16</v>
      </c>
      <c r="AB307" t="s">
        <v>16</v>
      </c>
      <c r="AC307" t="s">
        <v>6310</v>
      </c>
      <c r="AD307" t="s">
        <v>1310</v>
      </c>
      <c r="AE307" t="s">
        <v>354</v>
      </c>
      <c r="AF307" t="s">
        <v>354</v>
      </c>
      <c r="AG307" t="s">
        <v>27</v>
      </c>
      <c r="AH307" t="s">
        <v>279</v>
      </c>
      <c r="AI307" t="s">
        <v>1311</v>
      </c>
      <c r="AJ307" t="s">
        <v>16</v>
      </c>
      <c r="AK307" t="s">
        <v>16</v>
      </c>
      <c r="AL307"/>
      <c r="AM307">
        <v>1.6</v>
      </c>
      <c r="AN307">
        <v>11.33</v>
      </c>
      <c r="AO307">
        <v>12.403</v>
      </c>
      <c r="AP307" t="s">
        <v>184</v>
      </c>
      <c r="AQ307" t="s">
        <v>6744</v>
      </c>
      <c r="AR307" t="s">
        <v>202</v>
      </c>
      <c r="AS307" t="s">
        <v>32</v>
      </c>
      <c r="AT307" t="s">
        <v>9802</v>
      </c>
      <c r="AU307" t="s">
        <v>9873</v>
      </c>
      <c r="AV307" t="s">
        <v>4745</v>
      </c>
      <c r="AW307" t="s">
        <v>11498</v>
      </c>
      <c r="AX307" t="s">
        <v>5970</v>
      </c>
      <c r="AY307" t="s">
        <v>4723</v>
      </c>
      <c r="AZ307" t="s">
        <v>1312</v>
      </c>
      <c r="BA307" t="s">
        <v>1308</v>
      </c>
      <c r="BB307" t="s">
        <v>10579</v>
      </c>
      <c r="BC307" t="s">
        <v>4465</v>
      </c>
      <c r="BD307" t="s">
        <v>4500</v>
      </c>
      <c r="BE307" t="s">
        <v>4727</v>
      </c>
      <c r="BF307" t="s">
        <v>4496</v>
      </c>
      <c r="BG307" t="s">
        <v>189</v>
      </c>
      <c r="BH307" t="s">
        <v>189</v>
      </c>
      <c r="BI307" t="s">
        <v>189</v>
      </c>
      <c r="BJ307">
        <v>100</v>
      </c>
      <c r="BK307" t="s">
        <v>6282</v>
      </c>
      <c r="BL307" s="7">
        <v>44015</v>
      </c>
      <c r="BM307" s="7">
        <v>44199</v>
      </c>
      <c r="BN307" t="s">
        <v>6242</v>
      </c>
      <c r="BO307" t="s">
        <v>189</v>
      </c>
      <c r="BP307" t="s">
        <v>16</v>
      </c>
      <c r="BQ307" t="s">
        <v>189</v>
      </c>
      <c r="BR307" s="7">
        <v>45110</v>
      </c>
      <c r="BS307" t="s">
        <v>2414</v>
      </c>
      <c r="BT307" t="s">
        <v>564</v>
      </c>
      <c r="BU307" t="s">
        <v>189</v>
      </c>
      <c r="BV307" t="s">
        <v>189</v>
      </c>
      <c r="BW307" t="s">
        <v>189</v>
      </c>
      <c r="BX307" t="s">
        <v>16</v>
      </c>
      <c r="BY307" t="s">
        <v>189</v>
      </c>
      <c r="BZ307" t="s">
        <v>189</v>
      </c>
      <c r="CA307" t="s">
        <v>189</v>
      </c>
      <c r="CB307" t="s">
        <v>189</v>
      </c>
      <c r="CC307" t="s">
        <v>189</v>
      </c>
      <c r="CD307" t="s">
        <v>189</v>
      </c>
      <c r="CE307" t="s">
        <v>189</v>
      </c>
      <c r="CF307" t="s">
        <v>354</v>
      </c>
      <c r="CG307" t="s">
        <v>16</v>
      </c>
      <c r="CH307" t="s">
        <v>16</v>
      </c>
      <c r="CI307">
        <v>1</v>
      </c>
      <c r="CJ307">
        <v>1</v>
      </c>
      <c r="CK307">
        <v>1</v>
      </c>
      <c r="CL307" t="s">
        <v>189</v>
      </c>
      <c r="CM307">
        <v>0</v>
      </c>
      <c r="CN307" t="s">
        <v>16</v>
      </c>
      <c r="CO307" t="s">
        <v>1309</v>
      </c>
      <c r="CP307" t="s">
        <v>16</v>
      </c>
      <c r="CQ307" t="s">
        <v>189</v>
      </c>
      <c r="CR307" t="s">
        <v>195</v>
      </c>
      <c r="CS307" s="7"/>
      <c r="CT307" s="7">
        <v>43675</v>
      </c>
      <c r="CU307" t="s">
        <v>17</v>
      </c>
      <c r="CV307" t="s">
        <v>17</v>
      </c>
      <c r="CW307" t="s">
        <v>6307</v>
      </c>
      <c r="CX307" t="s">
        <v>189</v>
      </c>
      <c r="CY307" t="s">
        <v>6307</v>
      </c>
      <c r="CZ307" t="s">
        <v>189</v>
      </c>
      <c r="DA307">
        <v>2020</v>
      </c>
      <c r="DB307" s="139">
        <v>44011</v>
      </c>
      <c r="DC307">
        <v>6</v>
      </c>
      <c r="DD307">
        <v>27</v>
      </c>
      <c r="DE307" s="139">
        <v>44011</v>
      </c>
      <c r="DF307" t="s">
        <v>12128</v>
      </c>
      <c r="DG307" t="s">
        <v>12129</v>
      </c>
      <c r="DH307" t="s">
        <v>6040</v>
      </c>
      <c r="DI307" t="s">
        <v>9874</v>
      </c>
      <c r="DJ307" t="s">
        <v>6730</v>
      </c>
      <c r="DK307" t="s">
        <v>16</v>
      </c>
      <c r="DL307" t="s">
        <v>16</v>
      </c>
      <c r="DM307" t="s">
        <v>1310</v>
      </c>
      <c r="DN307" t="s">
        <v>16</v>
      </c>
      <c r="DO307" t="s">
        <v>2051</v>
      </c>
      <c r="DP307" t="s">
        <v>16</v>
      </c>
      <c r="DQ307" t="s">
        <v>8957</v>
      </c>
      <c r="DR307" t="s">
        <v>10580</v>
      </c>
      <c r="DS307" t="s">
        <v>8958</v>
      </c>
      <c r="DT307" t="s">
        <v>12130</v>
      </c>
      <c r="EC307" s="66"/>
    </row>
    <row r="308" spans="1:133" x14ac:dyDescent="0.25">
      <c r="A308">
        <v>163</v>
      </c>
      <c r="B308" s="7">
        <v>44000</v>
      </c>
      <c r="C308" t="s">
        <v>189</v>
      </c>
      <c r="D308" t="s">
        <v>189</v>
      </c>
      <c r="E308" t="s">
        <v>1314</v>
      </c>
      <c r="F308" t="s">
        <v>199</v>
      </c>
      <c r="G308" t="s">
        <v>354</v>
      </c>
      <c r="H308" t="s">
        <v>354</v>
      </c>
      <c r="I308">
        <v>1</v>
      </c>
      <c r="J308" t="s">
        <v>1315</v>
      </c>
      <c r="K308" t="s">
        <v>1963</v>
      </c>
      <c r="L308" t="s">
        <v>100</v>
      </c>
      <c r="M308">
        <v>5</v>
      </c>
      <c r="N308" t="s">
        <v>104</v>
      </c>
      <c r="O308" t="s">
        <v>991</v>
      </c>
      <c r="P308" t="s">
        <v>1316</v>
      </c>
      <c r="Q308" t="s">
        <v>354</v>
      </c>
      <c r="R308" t="s">
        <v>1905</v>
      </c>
      <c r="S308"/>
      <c r="T308" t="s">
        <v>32</v>
      </c>
      <c r="U308" t="s">
        <v>16</v>
      </c>
      <c r="V308" t="s">
        <v>6282</v>
      </c>
      <c r="W308" t="s">
        <v>189</v>
      </c>
      <c r="X308" t="s">
        <v>189</v>
      </c>
      <c r="Y308" t="s">
        <v>4341</v>
      </c>
      <c r="Z308" t="s">
        <v>411</v>
      </c>
      <c r="AA308" t="s">
        <v>16</v>
      </c>
      <c r="AB308" t="s">
        <v>16</v>
      </c>
      <c r="AC308" t="s">
        <v>6310</v>
      </c>
      <c r="AD308" t="s">
        <v>1317</v>
      </c>
      <c r="AE308" t="s">
        <v>354</v>
      </c>
      <c r="AF308" t="s">
        <v>354</v>
      </c>
      <c r="AG308" t="s">
        <v>133</v>
      </c>
      <c r="AH308" t="s">
        <v>1318</v>
      </c>
      <c r="AI308" t="s">
        <v>16</v>
      </c>
      <c r="AJ308" t="s">
        <v>16</v>
      </c>
      <c r="AK308" t="s">
        <v>16</v>
      </c>
      <c r="AL308"/>
      <c r="AM308">
        <v>5</v>
      </c>
      <c r="AN308">
        <v>35.447000000000003</v>
      </c>
      <c r="AO308">
        <v>38.76</v>
      </c>
      <c r="AP308" t="s">
        <v>240</v>
      </c>
      <c r="AQ308" t="s">
        <v>6745</v>
      </c>
      <c r="AR308" t="s">
        <v>16</v>
      </c>
      <c r="AS308" t="s">
        <v>32</v>
      </c>
      <c r="AT308" t="s">
        <v>4840</v>
      </c>
      <c r="AU308" t="s">
        <v>6826</v>
      </c>
      <c r="AV308" t="s">
        <v>4745</v>
      </c>
      <c r="AW308" t="s">
        <v>11498</v>
      </c>
      <c r="AX308" t="s">
        <v>5970</v>
      </c>
      <c r="AY308" t="s">
        <v>16</v>
      </c>
      <c r="AZ308" t="s">
        <v>1319</v>
      </c>
      <c r="BA308" t="s">
        <v>1313</v>
      </c>
      <c r="BB308" t="s">
        <v>10579</v>
      </c>
      <c r="BC308" t="s">
        <v>4465</v>
      </c>
      <c r="BD308" t="s">
        <v>4517</v>
      </c>
      <c r="BE308" t="s">
        <v>4730</v>
      </c>
      <c r="BF308" t="s">
        <v>4497</v>
      </c>
      <c r="BG308" t="s">
        <v>189</v>
      </c>
      <c r="BH308" t="s">
        <v>189</v>
      </c>
      <c r="BI308" t="s">
        <v>189</v>
      </c>
      <c r="BJ308">
        <v>99.867000000000004</v>
      </c>
      <c r="BK308" t="s">
        <v>6282</v>
      </c>
      <c r="BL308" s="7">
        <v>44006</v>
      </c>
      <c r="BM308" s="7">
        <v>44189</v>
      </c>
      <c r="BN308" t="s">
        <v>6247</v>
      </c>
      <c r="BO308" t="s">
        <v>189</v>
      </c>
      <c r="BP308" t="s">
        <v>16</v>
      </c>
      <c r="BQ308" t="s">
        <v>189</v>
      </c>
      <c r="BR308" s="7">
        <v>45832</v>
      </c>
      <c r="BS308" t="s">
        <v>2414</v>
      </c>
      <c r="BT308" t="s">
        <v>1314</v>
      </c>
      <c r="BU308" t="s">
        <v>189</v>
      </c>
      <c r="BV308" t="s">
        <v>189</v>
      </c>
      <c r="BW308" t="s">
        <v>189</v>
      </c>
      <c r="BX308" t="s">
        <v>16</v>
      </c>
      <c r="BY308" t="s">
        <v>189</v>
      </c>
      <c r="BZ308" t="s">
        <v>189</v>
      </c>
      <c r="CA308" t="s">
        <v>189</v>
      </c>
      <c r="CB308" t="s">
        <v>189</v>
      </c>
      <c r="CC308" t="s">
        <v>189</v>
      </c>
      <c r="CD308" t="s">
        <v>189</v>
      </c>
      <c r="CE308" t="s">
        <v>189</v>
      </c>
      <c r="CF308" t="s">
        <v>354</v>
      </c>
      <c r="CG308" t="s">
        <v>16</v>
      </c>
      <c r="CH308" t="s">
        <v>16</v>
      </c>
      <c r="CI308">
        <v>2</v>
      </c>
      <c r="CJ308">
        <v>1</v>
      </c>
      <c r="CK308">
        <v>1</v>
      </c>
      <c r="CL308" t="s">
        <v>189</v>
      </c>
      <c r="CM308">
        <v>0</v>
      </c>
      <c r="CN308" t="s">
        <v>16</v>
      </c>
      <c r="CO308" t="s">
        <v>1315</v>
      </c>
      <c r="CP308" t="s">
        <v>16</v>
      </c>
      <c r="CQ308" t="s">
        <v>189</v>
      </c>
      <c r="CR308" t="s">
        <v>16</v>
      </c>
      <c r="CS308" s="7"/>
      <c r="CT308" s="7">
        <v>41151</v>
      </c>
      <c r="CU308" t="s">
        <v>4703</v>
      </c>
      <c r="CV308" t="s">
        <v>6745</v>
      </c>
      <c r="CW308" t="s">
        <v>6307</v>
      </c>
      <c r="CX308" t="s">
        <v>189</v>
      </c>
      <c r="CY308" t="s">
        <v>6307</v>
      </c>
      <c r="CZ308" t="s">
        <v>189</v>
      </c>
      <c r="DA308">
        <v>2020</v>
      </c>
      <c r="DB308" s="139">
        <v>44000</v>
      </c>
      <c r="DC308">
        <v>6</v>
      </c>
      <c r="DD308">
        <v>25</v>
      </c>
      <c r="DE308" s="139">
        <v>43997</v>
      </c>
      <c r="DF308" t="s">
        <v>12131</v>
      </c>
      <c r="DG308" t="s">
        <v>12129</v>
      </c>
      <c r="DH308" t="s">
        <v>5973</v>
      </c>
      <c r="DI308" t="s">
        <v>9912</v>
      </c>
      <c r="DJ308" t="s">
        <v>6730</v>
      </c>
      <c r="DK308" t="s">
        <v>16</v>
      </c>
      <c r="DL308" t="s">
        <v>16</v>
      </c>
      <c r="DM308" t="s">
        <v>1317</v>
      </c>
      <c r="DN308" t="s">
        <v>16</v>
      </c>
      <c r="DO308" t="s">
        <v>2051</v>
      </c>
      <c r="DP308" t="s">
        <v>16</v>
      </c>
      <c r="DQ308" t="s">
        <v>8959</v>
      </c>
      <c r="DR308" t="s">
        <v>10581</v>
      </c>
      <c r="DS308" t="s">
        <v>8961</v>
      </c>
      <c r="DT308" t="s">
        <v>12132</v>
      </c>
      <c r="EC308" s="66"/>
    </row>
    <row r="309" spans="1:133" x14ac:dyDescent="0.25">
      <c r="A309">
        <v>162</v>
      </c>
      <c r="B309" s="7">
        <v>44000</v>
      </c>
      <c r="C309" t="s">
        <v>189</v>
      </c>
      <c r="D309" t="s">
        <v>189</v>
      </c>
      <c r="E309" t="s">
        <v>1314</v>
      </c>
      <c r="F309" t="s">
        <v>199</v>
      </c>
      <c r="G309" t="s">
        <v>354</v>
      </c>
      <c r="H309" t="s">
        <v>354</v>
      </c>
      <c r="I309">
        <v>1</v>
      </c>
      <c r="J309" t="s">
        <v>1315</v>
      </c>
      <c r="K309" t="s">
        <v>1963</v>
      </c>
      <c r="L309" t="s">
        <v>100</v>
      </c>
      <c r="M309">
        <v>3</v>
      </c>
      <c r="N309" t="s">
        <v>65</v>
      </c>
      <c r="O309" t="s">
        <v>545</v>
      </c>
      <c r="P309" t="s">
        <v>1321</v>
      </c>
      <c r="Q309" t="s">
        <v>354</v>
      </c>
      <c r="R309" t="s">
        <v>1906</v>
      </c>
      <c r="S309"/>
      <c r="T309" t="s">
        <v>32</v>
      </c>
      <c r="U309" t="s">
        <v>16</v>
      </c>
      <c r="V309" t="s">
        <v>6282</v>
      </c>
      <c r="W309" t="s">
        <v>189</v>
      </c>
      <c r="X309" t="s">
        <v>189</v>
      </c>
      <c r="Y309" t="s">
        <v>4341</v>
      </c>
      <c r="Z309" t="s">
        <v>411</v>
      </c>
      <c r="AA309" t="s">
        <v>16</v>
      </c>
      <c r="AB309" t="s">
        <v>16</v>
      </c>
      <c r="AC309" t="s">
        <v>6310</v>
      </c>
      <c r="AD309" t="s">
        <v>1317</v>
      </c>
      <c r="AE309" t="s">
        <v>354</v>
      </c>
      <c r="AF309" t="s">
        <v>354</v>
      </c>
      <c r="AG309" t="s">
        <v>133</v>
      </c>
      <c r="AH309" t="s">
        <v>1318</v>
      </c>
      <c r="AI309" t="s">
        <v>16</v>
      </c>
      <c r="AJ309" t="s">
        <v>16</v>
      </c>
      <c r="AK309" t="s">
        <v>16</v>
      </c>
      <c r="AL309"/>
      <c r="AM309">
        <v>3</v>
      </c>
      <c r="AN309">
        <v>21.268000000000001</v>
      </c>
      <c r="AO309">
        <v>23.256</v>
      </c>
      <c r="AP309" t="s">
        <v>240</v>
      </c>
      <c r="AQ309" t="s">
        <v>6745</v>
      </c>
      <c r="AR309" t="s">
        <v>16</v>
      </c>
      <c r="AS309" t="s">
        <v>32</v>
      </c>
      <c r="AT309" t="s">
        <v>4840</v>
      </c>
      <c r="AU309" t="s">
        <v>6824</v>
      </c>
      <c r="AV309" t="s">
        <v>4745</v>
      </c>
      <c r="AW309" t="s">
        <v>11498</v>
      </c>
      <c r="AX309" t="s">
        <v>5970</v>
      </c>
      <c r="AY309" t="s">
        <v>16</v>
      </c>
      <c r="AZ309" t="s">
        <v>1319</v>
      </c>
      <c r="BA309" t="s">
        <v>1320</v>
      </c>
      <c r="BB309" t="s">
        <v>10579</v>
      </c>
      <c r="BC309" t="s">
        <v>4465</v>
      </c>
      <c r="BD309" t="s">
        <v>4501</v>
      </c>
      <c r="BE309" t="s">
        <v>4729</v>
      </c>
      <c r="BF309" t="s">
        <v>4497</v>
      </c>
      <c r="BG309" t="s">
        <v>189</v>
      </c>
      <c r="BH309" t="s">
        <v>189</v>
      </c>
      <c r="BI309" t="s">
        <v>189</v>
      </c>
      <c r="BJ309">
        <v>99.09</v>
      </c>
      <c r="BK309" t="s">
        <v>6282</v>
      </c>
      <c r="BL309" s="7">
        <v>44006</v>
      </c>
      <c r="BM309" s="7">
        <v>44189</v>
      </c>
      <c r="BN309" t="s">
        <v>6247</v>
      </c>
      <c r="BO309" t="s">
        <v>189</v>
      </c>
      <c r="BP309" t="s">
        <v>16</v>
      </c>
      <c r="BQ309" t="s">
        <v>189</v>
      </c>
      <c r="BR309" s="7">
        <v>47658</v>
      </c>
      <c r="BS309" t="s">
        <v>2414</v>
      </c>
      <c r="BT309" t="s">
        <v>1314</v>
      </c>
      <c r="BU309" t="s">
        <v>189</v>
      </c>
      <c r="BV309" t="s">
        <v>189</v>
      </c>
      <c r="BW309" t="s">
        <v>189</v>
      </c>
      <c r="BX309" t="s">
        <v>16</v>
      </c>
      <c r="BY309" t="s">
        <v>189</v>
      </c>
      <c r="BZ309" t="s">
        <v>189</v>
      </c>
      <c r="CA309" t="s">
        <v>189</v>
      </c>
      <c r="CB309" t="s">
        <v>189</v>
      </c>
      <c r="CC309" t="s">
        <v>189</v>
      </c>
      <c r="CD309" t="s">
        <v>189</v>
      </c>
      <c r="CE309" t="s">
        <v>189</v>
      </c>
      <c r="CF309" t="s">
        <v>354</v>
      </c>
      <c r="CG309" t="s">
        <v>16</v>
      </c>
      <c r="CH309" t="s">
        <v>16</v>
      </c>
      <c r="CI309">
        <v>2</v>
      </c>
      <c r="CJ309">
        <v>1</v>
      </c>
      <c r="CK309">
        <v>1</v>
      </c>
      <c r="CL309" t="s">
        <v>189</v>
      </c>
      <c r="CM309">
        <v>0</v>
      </c>
      <c r="CN309" t="s">
        <v>16</v>
      </c>
      <c r="CO309" t="s">
        <v>1315</v>
      </c>
      <c r="CP309" t="s">
        <v>16</v>
      </c>
      <c r="CQ309" t="s">
        <v>189</v>
      </c>
      <c r="CR309" t="s">
        <v>16</v>
      </c>
      <c r="CS309" s="7"/>
      <c r="CT309" s="7">
        <v>41151</v>
      </c>
      <c r="CU309" t="s">
        <v>4703</v>
      </c>
      <c r="CV309" t="s">
        <v>6745</v>
      </c>
      <c r="CW309" t="s">
        <v>6307</v>
      </c>
      <c r="CX309" t="s">
        <v>189</v>
      </c>
      <c r="CY309" t="s">
        <v>6307</v>
      </c>
      <c r="CZ309" t="s">
        <v>189</v>
      </c>
      <c r="DA309">
        <v>2020</v>
      </c>
      <c r="DB309" s="139">
        <v>44000</v>
      </c>
      <c r="DC309">
        <v>6</v>
      </c>
      <c r="DD309">
        <v>25</v>
      </c>
      <c r="DE309" s="139">
        <v>43997</v>
      </c>
      <c r="DF309" t="s">
        <v>12131</v>
      </c>
      <c r="DG309" t="s">
        <v>12129</v>
      </c>
      <c r="DH309" t="s">
        <v>5973</v>
      </c>
      <c r="DI309" t="s">
        <v>9947</v>
      </c>
      <c r="DJ309" t="s">
        <v>6730</v>
      </c>
      <c r="DK309" t="s">
        <v>16</v>
      </c>
      <c r="DL309" t="s">
        <v>16</v>
      </c>
      <c r="DM309" t="s">
        <v>1317</v>
      </c>
      <c r="DN309" t="s">
        <v>16</v>
      </c>
      <c r="DO309" t="s">
        <v>2051</v>
      </c>
      <c r="DP309" t="s">
        <v>16</v>
      </c>
      <c r="DQ309" t="s">
        <v>8959</v>
      </c>
      <c r="DR309" t="s">
        <v>10581</v>
      </c>
      <c r="DS309" t="s">
        <v>8960</v>
      </c>
      <c r="DT309" t="s">
        <v>12133</v>
      </c>
      <c r="EC309" s="66"/>
    </row>
    <row r="310" spans="1:133" x14ac:dyDescent="0.25">
      <c r="A310">
        <v>161</v>
      </c>
      <c r="B310" s="7">
        <v>43985</v>
      </c>
      <c r="C310" t="s">
        <v>189</v>
      </c>
      <c r="D310" t="s">
        <v>189</v>
      </c>
      <c r="E310" t="s">
        <v>1323</v>
      </c>
      <c r="F310" t="s">
        <v>181</v>
      </c>
      <c r="G310" t="s">
        <v>354</v>
      </c>
      <c r="H310" t="s">
        <v>354</v>
      </c>
      <c r="I310">
        <v>1</v>
      </c>
      <c r="J310" t="s">
        <v>1324</v>
      </c>
      <c r="K310" t="s">
        <v>107</v>
      </c>
      <c r="L310" t="s">
        <v>100</v>
      </c>
      <c r="M310">
        <v>3</v>
      </c>
      <c r="N310" t="s">
        <v>13</v>
      </c>
      <c r="O310" t="s">
        <v>155</v>
      </c>
      <c r="P310" t="s">
        <v>1325</v>
      </c>
      <c r="Q310" t="s">
        <v>354</v>
      </c>
      <c r="R310" t="s">
        <v>16</v>
      </c>
      <c r="S310"/>
      <c r="T310" t="s">
        <v>15</v>
      </c>
      <c r="U310" t="s">
        <v>16</v>
      </c>
      <c r="V310" t="s">
        <v>6282</v>
      </c>
      <c r="W310" t="s">
        <v>189</v>
      </c>
      <c r="X310" t="s">
        <v>189</v>
      </c>
      <c r="Y310" t="s">
        <v>4341</v>
      </c>
      <c r="Z310" t="s">
        <v>16</v>
      </c>
      <c r="AA310" t="s">
        <v>16</v>
      </c>
      <c r="AB310" t="s">
        <v>16</v>
      </c>
      <c r="AC310" t="s">
        <v>6310</v>
      </c>
      <c r="AD310" t="s">
        <v>1326</v>
      </c>
      <c r="AE310" t="s">
        <v>354</v>
      </c>
      <c r="AF310" t="s">
        <v>354</v>
      </c>
      <c r="AG310" t="s">
        <v>4467</v>
      </c>
      <c r="AH310" t="s">
        <v>1327</v>
      </c>
      <c r="AI310" t="s">
        <v>16</v>
      </c>
      <c r="AJ310" t="s">
        <v>16</v>
      </c>
      <c r="AK310" t="s">
        <v>16</v>
      </c>
      <c r="AL310"/>
      <c r="AM310">
        <v>3</v>
      </c>
      <c r="AN310">
        <v>21.347000000000001</v>
      </c>
      <c r="AO310">
        <v>23.256</v>
      </c>
      <c r="AP310" t="s">
        <v>184</v>
      </c>
      <c r="AQ310" t="s">
        <v>6744</v>
      </c>
      <c r="AR310" t="s">
        <v>202</v>
      </c>
      <c r="AS310" t="s">
        <v>15</v>
      </c>
      <c r="AT310" t="s">
        <v>4840</v>
      </c>
      <c r="AU310" t="s">
        <v>6824</v>
      </c>
      <c r="AV310" t="s">
        <v>4745</v>
      </c>
      <c r="AW310" t="s">
        <v>11498</v>
      </c>
      <c r="AX310" t="s">
        <v>5970</v>
      </c>
      <c r="AY310" t="s">
        <v>4723</v>
      </c>
      <c r="AZ310" t="s">
        <v>1328</v>
      </c>
      <c r="BA310" t="s">
        <v>1322</v>
      </c>
      <c r="BB310" t="s">
        <v>10579</v>
      </c>
      <c r="BC310" t="s">
        <v>4465</v>
      </c>
      <c r="BD310" t="s">
        <v>4501</v>
      </c>
      <c r="BE310" t="s">
        <v>4727</v>
      </c>
      <c r="BF310" t="s">
        <v>4496</v>
      </c>
      <c r="BG310" t="s">
        <v>189</v>
      </c>
      <c r="BH310" t="s">
        <v>189</v>
      </c>
      <c r="BI310" t="s">
        <v>189</v>
      </c>
      <c r="BJ310">
        <v>100</v>
      </c>
      <c r="BK310" t="s">
        <v>6282</v>
      </c>
      <c r="BL310" s="7">
        <v>43992</v>
      </c>
      <c r="BM310" s="7">
        <v>44175</v>
      </c>
      <c r="BN310" t="s">
        <v>6241</v>
      </c>
      <c r="BO310" t="s">
        <v>189</v>
      </c>
      <c r="BP310" t="s">
        <v>16</v>
      </c>
      <c r="BQ310" t="s">
        <v>189</v>
      </c>
      <c r="BR310" s="7">
        <v>45087</v>
      </c>
      <c r="BS310" t="s">
        <v>2414</v>
      </c>
      <c r="BT310" t="s">
        <v>1323</v>
      </c>
      <c r="BU310" t="s">
        <v>189</v>
      </c>
      <c r="BV310" t="s">
        <v>189</v>
      </c>
      <c r="BW310" t="s">
        <v>189</v>
      </c>
      <c r="BX310" t="s">
        <v>16</v>
      </c>
      <c r="BY310" t="s">
        <v>189</v>
      </c>
      <c r="BZ310" t="s">
        <v>189</v>
      </c>
      <c r="CA310" t="s">
        <v>189</v>
      </c>
      <c r="CB310" t="s">
        <v>189</v>
      </c>
      <c r="CC310" t="s">
        <v>189</v>
      </c>
      <c r="CD310" t="s">
        <v>189</v>
      </c>
      <c r="CE310" t="s">
        <v>189</v>
      </c>
      <c r="CF310" t="s">
        <v>354</v>
      </c>
      <c r="CG310" t="s">
        <v>16</v>
      </c>
      <c r="CH310" t="s">
        <v>16</v>
      </c>
      <c r="CI310">
        <v>1</v>
      </c>
      <c r="CJ310">
        <v>1</v>
      </c>
      <c r="CK310">
        <v>1</v>
      </c>
      <c r="CL310" t="s">
        <v>189</v>
      </c>
      <c r="CM310">
        <v>0</v>
      </c>
      <c r="CN310" t="s">
        <v>16</v>
      </c>
      <c r="CO310" t="s">
        <v>1324</v>
      </c>
      <c r="CP310" t="s">
        <v>16</v>
      </c>
      <c r="CQ310" t="s">
        <v>189</v>
      </c>
      <c r="CR310" t="s">
        <v>185</v>
      </c>
      <c r="CS310" s="7"/>
      <c r="CT310" s="7">
        <v>42934</v>
      </c>
      <c r="CU310" t="s">
        <v>17</v>
      </c>
      <c r="CV310" t="s">
        <v>17</v>
      </c>
      <c r="CW310" t="s">
        <v>6307</v>
      </c>
      <c r="CX310" t="s">
        <v>189</v>
      </c>
      <c r="CY310" t="s">
        <v>6307</v>
      </c>
      <c r="CZ310" t="s">
        <v>189</v>
      </c>
      <c r="DA310">
        <v>2020</v>
      </c>
      <c r="DB310" s="139">
        <v>43985</v>
      </c>
      <c r="DC310">
        <v>6</v>
      </c>
      <c r="DD310">
        <v>23</v>
      </c>
      <c r="DE310" s="139">
        <v>43983</v>
      </c>
      <c r="DF310" t="s">
        <v>12134</v>
      </c>
      <c r="DG310" t="s">
        <v>12129</v>
      </c>
      <c r="DH310" t="s">
        <v>5976</v>
      </c>
      <c r="DI310" t="s">
        <v>9874</v>
      </c>
      <c r="DJ310" t="s">
        <v>6730</v>
      </c>
      <c r="DK310" t="s">
        <v>16</v>
      </c>
      <c r="DL310" t="s">
        <v>16</v>
      </c>
      <c r="DM310" t="s">
        <v>16</v>
      </c>
      <c r="DN310" t="s">
        <v>16</v>
      </c>
      <c r="DO310" t="s">
        <v>2051</v>
      </c>
      <c r="DP310" t="s">
        <v>16</v>
      </c>
      <c r="DQ310" t="s">
        <v>8962</v>
      </c>
      <c r="DR310" t="s">
        <v>10582</v>
      </c>
      <c r="DS310" t="s">
        <v>8963</v>
      </c>
      <c r="DT310" t="s">
        <v>12135</v>
      </c>
      <c r="EC310" s="66"/>
    </row>
    <row r="311" spans="1:133" x14ac:dyDescent="0.25">
      <c r="A311">
        <v>160</v>
      </c>
      <c r="B311" s="7">
        <v>43935</v>
      </c>
      <c r="C311" t="s">
        <v>189</v>
      </c>
      <c r="D311" t="s">
        <v>189</v>
      </c>
      <c r="E311" t="s">
        <v>1330</v>
      </c>
      <c r="F311" t="s">
        <v>199</v>
      </c>
      <c r="G311" t="s">
        <v>354</v>
      </c>
      <c r="H311" t="s">
        <v>354</v>
      </c>
      <c r="I311">
        <v>1</v>
      </c>
      <c r="J311" t="s">
        <v>1331</v>
      </c>
      <c r="K311" t="s">
        <v>11</v>
      </c>
      <c r="L311" t="s">
        <v>100</v>
      </c>
      <c r="M311">
        <v>2</v>
      </c>
      <c r="N311" t="s">
        <v>13</v>
      </c>
      <c r="O311" t="s">
        <v>1332</v>
      </c>
      <c r="P311" t="s">
        <v>16</v>
      </c>
      <c r="Q311" t="s">
        <v>354</v>
      </c>
      <c r="R311" t="s">
        <v>16</v>
      </c>
      <c r="S311"/>
      <c r="T311" t="s">
        <v>87</v>
      </c>
      <c r="U311" t="s">
        <v>16</v>
      </c>
      <c r="V311" t="s">
        <v>1883</v>
      </c>
      <c r="W311" t="s">
        <v>189</v>
      </c>
      <c r="X311" t="s">
        <v>189</v>
      </c>
      <c r="Y311" t="s">
        <v>4341</v>
      </c>
      <c r="Z311" t="s">
        <v>16</v>
      </c>
      <c r="AA311" t="s">
        <v>16</v>
      </c>
      <c r="AB311" t="s">
        <v>16</v>
      </c>
      <c r="AC311" t="s">
        <v>6310</v>
      </c>
      <c r="AD311" t="s">
        <v>1333</v>
      </c>
      <c r="AE311" t="s">
        <v>354</v>
      </c>
      <c r="AF311" t="s">
        <v>354</v>
      </c>
      <c r="AG311" t="s">
        <v>129</v>
      </c>
      <c r="AH311" t="s">
        <v>251</v>
      </c>
      <c r="AI311" t="s">
        <v>16</v>
      </c>
      <c r="AJ311" t="s">
        <v>16</v>
      </c>
      <c r="AK311" t="s">
        <v>16</v>
      </c>
      <c r="AL311"/>
      <c r="AM311">
        <v>2</v>
      </c>
      <c r="AN311">
        <v>14.102</v>
      </c>
      <c r="AO311">
        <v>15.504</v>
      </c>
      <c r="AP311" t="s">
        <v>260</v>
      </c>
      <c r="AQ311" t="s">
        <v>6745</v>
      </c>
      <c r="AR311" t="s">
        <v>16</v>
      </c>
      <c r="AS311" t="s">
        <v>87</v>
      </c>
      <c r="AT311" t="s">
        <v>9802</v>
      </c>
      <c r="AU311" t="s">
        <v>9873</v>
      </c>
      <c r="AV311" t="s">
        <v>4745</v>
      </c>
      <c r="AW311" t="s">
        <v>11498</v>
      </c>
      <c r="AX311" t="s">
        <v>5984</v>
      </c>
      <c r="AY311" t="s">
        <v>16</v>
      </c>
      <c r="AZ311" t="s">
        <v>1334</v>
      </c>
      <c r="BA311" t="s">
        <v>1329</v>
      </c>
      <c r="BB311" t="s">
        <v>10583</v>
      </c>
      <c r="BC311" t="s">
        <v>4465</v>
      </c>
      <c r="BD311" t="s">
        <v>4504</v>
      </c>
      <c r="BE311" t="s">
        <v>4727</v>
      </c>
      <c r="BF311" t="s">
        <v>4497</v>
      </c>
      <c r="BG311" t="s">
        <v>189</v>
      </c>
      <c r="BH311" t="s">
        <v>189</v>
      </c>
      <c r="BI311" t="s">
        <v>189</v>
      </c>
      <c r="BJ311">
        <v>100</v>
      </c>
      <c r="BK311" t="s">
        <v>1883</v>
      </c>
      <c r="BL311" s="7">
        <v>43942</v>
      </c>
      <c r="BM311" s="7">
        <v>44125</v>
      </c>
      <c r="BN311" t="s">
        <v>6242</v>
      </c>
      <c r="BO311" t="s">
        <v>189</v>
      </c>
      <c r="BP311" t="s">
        <v>16</v>
      </c>
      <c r="BQ311" t="s">
        <v>189</v>
      </c>
      <c r="BR311" s="7">
        <v>45037</v>
      </c>
      <c r="BS311" t="s">
        <v>2414</v>
      </c>
      <c r="BT311" t="s">
        <v>1330</v>
      </c>
      <c r="BU311" t="s">
        <v>189</v>
      </c>
      <c r="BV311" t="s">
        <v>189</v>
      </c>
      <c r="BW311" t="s">
        <v>189</v>
      </c>
      <c r="BX311" t="s">
        <v>4968</v>
      </c>
      <c r="BY311" t="s">
        <v>189</v>
      </c>
      <c r="BZ311" t="s">
        <v>189</v>
      </c>
      <c r="CA311" t="s">
        <v>189</v>
      </c>
      <c r="CB311" t="s">
        <v>189</v>
      </c>
      <c r="CC311" t="s">
        <v>189</v>
      </c>
      <c r="CD311" t="s">
        <v>189</v>
      </c>
      <c r="CE311" t="s">
        <v>189</v>
      </c>
      <c r="CF311" t="s">
        <v>354</v>
      </c>
      <c r="CG311" t="s">
        <v>16</v>
      </c>
      <c r="CH311" t="s">
        <v>16</v>
      </c>
      <c r="CI311">
        <v>1</v>
      </c>
      <c r="CJ311">
        <v>1</v>
      </c>
      <c r="CK311">
        <v>1</v>
      </c>
      <c r="CL311" t="s">
        <v>189</v>
      </c>
      <c r="CM311">
        <v>0</v>
      </c>
      <c r="CN311" t="s">
        <v>16</v>
      </c>
      <c r="CO311" t="s">
        <v>1331</v>
      </c>
      <c r="CP311" t="s">
        <v>16</v>
      </c>
      <c r="CQ311" t="s">
        <v>189</v>
      </c>
      <c r="CR311" t="s">
        <v>16</v>
      </c>
      <c r="CS311" s="7"/>
      <c r="CT311" s="7">
        <v>42871</v>
      </c>
      <c r="CU311" t="s">
        <v>34</v>
      </c>
      <c r="CV311" t="s">
        <v>6745</v>
      </c>
      <c r="CW311" t="s">
        <v>6307</v>
      </c>
      <c r="CX311" t="s">
        <v>189</v>
      </c>
      <c r="CY311" t="s">
        <v>6307</v>
      </c>
      <c r="CZ311" t="s">
        <v>189</v>
      </c>
      <c r="DA311">
        <v>2020</v>
      </c>
      <c r="DB311" s="139">
        <v>43935</v>
      </c>
      <c r="DC311">
        <v>4</v>
      </c>
      <c r="DD311">
        <v>16</v>
      </c>
      <c r="DE311" s="139">
        <v>43934</v>
      </c>
      <c r="DF311" t="s">
        <v>12136</v>
      </c>
      <c r="DG311" t="s">
        <v>12129</v>
      </c>
      <c r="DH311" t="s">
        <v>5986</v>
      </c>
      <c r="DI311" t="s">
        <v>9874</v>
      </c>
      <c r="DJ311" t="s">
        <v>6234</v>
      </c>
      <c r="DK311" t="s">
        <v>16</v>
      </c>
      <c r="DL311" t="s">
        <v>16</v>
      </c>
      <c r="DM311" t="s">
        <v>16</v>
      </c>
      <c r="DN311" t="s">
        <v>1333</v>
      </c>
      <c r="DO311" t="s">
        <v>2051</v>
      </c>
      <c r="DP311" t="s">
        <v>16</v>
      </c>
      <c r="DQ311" t="s">
        <v>8964</v>
      </c>
      <c r="DR311" t="s">
        <v>10584</v>
      </c>
      <c r="DS311" t="s">
        <v>8965</v>
      </c>
      <c r="DT311" t="s">
        <v>12137</v>
      </c>
      <c r="EC311" s="66"/>
    </row>
    <row r="312" spans="1:133" x14ac:dyDescent="0.25">
      <c r="A312">
        <v>159</v>
      </c>
      <c r="B312" s="7">
        <v>43910</v>
      </c>
      <c r="C312" t="s">
        <v>189</v>
      </c>
      <c r="D312" t="s">
        <v>189</v>
      </c>
      <c r="E312" t="s">
        <v>1336</v>
      </c>
      <c r="F312" t="s">
        <v>807</v>
      </c>
      <c r="G312" t="s">
        <v>354</v>
      </c>
      <c r="H312" t="s">
        <v>354</v>
      </c>
      <c r="I312">
        <v>1</v>
      </c>
      <c r="J312" t="s">
        <v>1337</v>
      </c>
      <c r="K312" t="s">
        <v>11</v>
      </c>
      <c r="L312" t="s">
        <v>100</v>
      </c>
      <c r="M312">
        <v>0.81</v>
      </c>
      <c r="N312" t="s">
        <v>137</v>
      </c>
      <c r="O312" t="s">
        <v>1338</v>
      </c>
      <c r="P312" t="s">
        <v>16</v>
      </c>
      <c r="Q312" t="s">
        <v>354</v>
      </c>
      <c r="R312" t="s">
        <v>16</v>
      </c>
      <c r="S312"/>
      <c r="T312" t="s">
        <v>32</v>
      </c>
      <c r="U312" t="s">
        <v>16</v>
      </c>
      <c r="V312" t="s">
        <v>1883</v>
      </c>
      <c r="W312" t="s">
        <v>189</v>
      </c>
      <c r="X312" t="s">
        <v>189</v>
      </c>
      <c r="Y312" t="s">
        <v>4341</v>
      </c>
      <c r="Z312" t="s">
        <v>16</v>
      </c>
      <c r="AA312" t="s">
        <v>16</v>
      </c>
      <c r="AB312" t="s">
        <v>16</v>
      </c>
      <c r="AC312" t="s">
        <v>6307</v>
      </c>
      <c r="AD312" t="s">
        <v>1339</v>
      </c>
      <c r="AE312" t="s">
        <v>354</v>
      </c>
      <c r="AF312" t="s">
        <v>354</v>
      </c>
      <c r="AG312" t="s">
        <v>18</v>
      </c>
      <c r="AH312" t="s">
        <v>1340</v>
      </c>
      <c r="AI312" t="s">
        <v>16</v>
      </c>
      <c r="AJ312" t="s">
        <v>16</v>
      </c>
      <c r="AK312" t="s">
        <v>16</v>
      </c>
      <c r="AL312"/>
      <c r="AM312">
        <v>0.81</v>
      </c>
      <c r="AN312">
        <v>5.7480000000000002</v>
      </c>
      <c r="AO312">
        <v>6.2789999999999999</v>
      </c>
      <c r="AP312" t="s">
        <v>184</v>
      </c>
      <c r="AQ312" t="s">
        <v>6744</v>
      </c>
      <c r="AR312" t="s">
        <v>1494</v>
      </c>
      <c r="AS312" t="s">
        <v>32</v>
      </c>
      <c r="AT312" t="s">
        <v>9802</v>
      </c>
      <c r="AU312" t="s">
        <v>9873</v>
      </c>
      <c r="AV312" t="s">
        <v>4745</v>
      </c>
      <c r="AW312" t="s">
        <v>11556</v>
      </c>
      <c r="AX312" t="s">
        <v>5992</v>
      </c>
      <c r="AY312" t="s">
        <v>4723</v>
      </c>
      <c r="AZ312" t="s">
        <v>1341</v>
      </c>
      <c r="BA312" t="s">
        <v>1335</v>
      </c>
      <c r="BB312" t="s">
        <v>10585</v>
      </c>
      <c r="BC312" t="s">
        <v>4465</v>
      </c>
      <c r="BD312" t="s">
        <v>4543</v>
      </c>
      <c r="BE312" t="s">
        <v>4726</v>
      </c>
      <c r="BF312" t="s">
        <v>4508</v>
      </c>
      <c r="BG312" t="s">
        <v>189</v>
      </c>
      <c r="BH312" t="s">
        <v>189</v>
      </c>
      <c r="BI312" t="s">
        <v>189</v>
      </c>
      <c r="BJ312">
        <v>98.751000000000005</v>
      </c>
      <c r="BK312" t="s">
        <v>1883</v>
      </c>
      <c r="BL312" s="7">
        <v>43915</v>
      </c>
      <c r="BM312" s="7">
        <v>44099</v>
      </c>
      <c r="BN312" t="s">
        <v>6242</v>
      </c>
      <c r="BO312" t="s">
        <v>189</v>
      </c>
      <c r="BP312" t="s">
        <v>16</v>
      </c>
      <c r="BQ312" t="s">
        <v>189</v>
      </c>
      <c r="BR312" s="7">
        <v>44645</v>
      </c>
      <c r="BS312" t="s">
        <v>2414</v>
      </c>
      <c r="BT312" t="s">
        <v>1336</v>
      </c>
      <c r="BU312" t="s">
        <v>189</v>
      </c>
      <c r="BV312" t="s">
        <v>189</v>
      </c>
      <c r="BW312" t="s">
        <v>189</v>
      </c>
      <c r="BX312" t="s">
        <v>16</v>
      </c>
      <c r="BY312" t="s">
        <v>189</v>
      </c>
      <c r="BZ312" t="s">
        <v>189</v>
      </c>
      <c r="CA312" t="s">
        <v>189</v>
      </c>
      <c r="CB312" t="s">
        <v>189</v>
      </c>
      <c r="CC312" t="s">
        <v>189</v>
      </c>
      <c r="CD312" t="s">
        <v>189</v>
      </c>
      <c r="CE312" t="s">
        <v>189</v>
      </c>
      <c r="CF312" t="s">
        <v>354</v>
      </c>
      <c r="CG312" t="s">
        <v>16</v>
      </c>
      <c r="CH312" t="s">
        <v>16</v>
      </c>
      <c r="CI312">
        <v>1</v>
      </c>
      <c r="CJ312">
        <v>1</v>
      </c>
      <c r="CK312">
        <v>1</v>
      </c>
      <c r="CL312" t="s">
        <v>189</v>
      </c>
      <c r="CM312">
        <v>0</v>
      </c>
      <c r="CN312" t="s">
        <v>16</v>
      </c>
      <c r="CO312" t="s">
        <v>1337</v>
      </c>
      <c r="CP312" t="s">
        <v>16</v>
      </c>
      <c r="CQ312" t="s">
        <v>189</v>
      </c>
      <c r="CR312" t="s">
        <v>9677</v>
      </c>
      <c r="CS312" s="7"/>
      <c r="CT312" s="7">
        <v>43910</v>
      </c>
      <c r="CU312" t="s">
        <v>17</v>
      </c>
      <c r="CV312" t="s">
        <v>17</v>
      </c>
      <c r="CW312" t="s">
        <v>6307</v>
      </c>
      <c r="CX312" t="s">
        <v>189</v>
      </c>
      <c r="CY312" t="s">
        <v>6307</v>
      </c>
      <c r="CZ312" t="s">
        <v>189</v>
      </c>
      <c r="DA312">
        <v>2020</v>
      </c>
      <c r="DB312" s="139">
        <v>43910</v>
      </c>
      <c r="DC312">
        <v>3</v>
      </c>
      <c r="DD312">
        <v>12</v>
      </c>
      <c r="DE312" s="139">
        <v>43906</v>
      </c>
      <c r="DF312" t="s">
        <v>12138</v>
      </c>
      <c r="DG312" t="s">
        <v>12139</v>
      </c>
      <c r="DH312" t="s">
        <v>5994</v>
      </c>
      <c r="DI312" t="s">
        <v>9874</v>
      </c>
      <c r="DJ312" t="s">
        <v>6730</v>
      </c>
      <c r="DK312" t="s">
        <v>16</v>
      </c>
      <c r="DL312" t="s">
        <v>16</v>
      </c>
      <c r="DM312" t="s">
        <v>1339</v>
      </c>
      <c r="DN312" t="s">
        <v>16</v>
      </c>
      <c r="DO312" t="s">
        <v>6766</v>
      </c>
      <c r="DP312" t="s">
        <v>16</v>
      </c>
      <c r="DQ312" t="s">
        <v>8966</v>
      </c>
      <c r="DR312" t="s">
        <v>10586</v>
      </c>
      <c r="DS312" t="s">
        <v>8967</v>
      </c>
      <c r="DT312" t="s">
        <v>12140</v>
      </c>
      <c r="EC312" s="66"/>
    </row>
    <row r="313" spans="1:133" x14ac:dyDescent="0.25">
      <c r="A313">
        <v>158</v>
      </c>
      <c r="B313" s="7">
        <v>43894</v>
      </c>
      <c r="C313" t="s">
        <v>189</v>
      </c>
      <c r="D313" t="s">
        <v>189</v>
      </c>
      <c r="E313" t="s">
        <v>1343</v>
      </c>
      <c r="F313" t="s">
        <v>199</v>
      </c>
      <c r="G313" t="s">
        <v>354</v>
      </c>
      <c r="H313" t="s">
        <v>354</v>
      </c>
      <c r="I313">
        <v>1</v>
      </c>
      <c r="J313" t="s">
        <v>1033</v>
      </c>
      <c r="K313" t="s">
        <v>1977</v>
      </c>
      <c r="L313" t="s">
        <v>100</v>
      </c>
      <c r="M313">
        <v>1.9</v>
      </c>
      <c r="N313" t="s">
        <v>137</v>
      </c>
      <c r="O313" t="s">
        <v>1344</v>
      </c>
      <c r="P313" t="s">
        <v>16</v>
      </c>
      <c r="Q313" t="s">
        <v>354</v>
      </c>
      <c r="R313" t="s">
        <v>16</v>
      </c>
      <c r="S313"/>
      <c r="T313" t="s">
        <v>532</v>
      </c>
      <c r="U313" t="s">
        <v>16</v>
      </c>
      <c r="V313" t="s">
        <v>6283</v>
      </c>
      <c r="W313" t="s">
        <v>189</v>
      </c>
      <c r="X313" t="s">
        <v>189</v>
      </c>
      <c r="Y313" t="s">
        <v>4341</v>
      </c>
      <c r="Z313" t="s">
        <v>16</v>
      </c>
      <c r="AA313" t="s">
        <v>16</v>
      </c>
      <c r="AB313" t="s">
        <v>16</v>
      </c>
      <c r="AC313" t="s">
        <v>6310</v>
      </c>
      <c r="AD313" t="s">
        <v>1034</v>
      </c>
      <c r="AE313" t="s">
        <v>354</v>
      </c>
      <c r="AF313" t="s">
        <v>354</v>
      </c>
      <c r="AG313" t="s">
        <v>37</v>
      </c>
      <c r="AH313" t="s">
        <v>16</v>
      </c>
      <c r="AI313" t="s">
        <v>16</v>
      </c>
      <c r="AJ313" t="s">
        <v>16</v>
      </c>
      <c r="AK313" t="s">
        <v>16</v>
      </c>
      <c r="AL313"/>
      <c r="AM313">
        <v>1.9</v>
      </c>
      <c r="AN313">
        <v>13.157</v>
      </c>
      <c r="AO313">
        <v>14.728999999999999</v>
      </c>
      <c r="AP313" t="s">
        <v>301</v>
      </c>
      <c r="AQ313" t="s">
        <v>1937</v>
      </c>
      <c r="AR313" t="s">
        <v>16</v>
      </c>
      <c r="AS313" t="s">
        <v>10276</v>
      </c>
      <c r="AT313" t="s">
        <v>9978</v>
      </c>
      <c r="AU313" t="s">
        <v>9873</v>
      </c>
      <c r="AV313" t="s">
        <v>4745</v>
      </c>
      <c r="AW313" t="s">
        <v>11556</v>
      </c>
      <c r="AX313" t="s">
        <v>5992</v>
      </c>
      <c r="AY313" t="s">
        <v>16</v>
      </c>
      <c r="AZ313" t="s">
        <v>1035</v>
      </c>
      <c r="BA313" t="s">
        <v>1342</v>
      </c>
      <c r="BB313" t="s">
        <v>10585</v>
      </c>
      <c r="BC313" t="s">
        <v>4465</v>
      </c>
      <c r="BD313" t="s">
        <v>4505</v>
      </c>
      <c r="BE313" t="s">
        <v>4726</v>
      </c>
      <c r="BF313" t="s">
        <v>4497</v>
      </c>
      <c r="BG313" t="s">
        <v>189</v>
      </c>
      <c r="BH313" t="s">
        <v>189</v>
      </c>
      <c r="BI313" t="s">
        <v>189</v>
      </c>
      <c r="BJ313"/>
      <c r="BK313" t="s">
        <v>6283</v>
      </c>
      <c r="BL313" s="7"/>
      <c r="BM313" s="7"/>
      <c r="BN313" t="s">
        <v>6246</v>
      </c>
      <c r="BO313" t="s">
        <v>189</v>
      </c>
      <c r="BP313" t="s">
        <v>6242</v>
      </c>
      <c r="BQ313" t="s">
        <v>189</v>
      </c>
      <c r="BR313" s="7">
        <v>44631</v>
      </c>
      <c r="BS313" t="s">
        <v>16</v>
      </c>
      <c r="BT313" t="s">
        <v>4392</v>
      </c>
      <c r="BU313" t="s">
        <v>2435</v>
      </c>
      <c r="BV313" t="s">
        <v>189</v>
      </c>
      <c r="BW313" t="s">
        <v>189</v>
      </c>
      <c r="BX313" t="s">
        <v>16</v>
      </c>
      <c r="BY313" t="s">
        <v>189</v>
      </c>
      <c r="BZ313" t="s">
        <v>189</v>
      </c>
      <c r="CA313" t="s">
        <v>189</v>
      </c>
      <c r="CB313" t="s">
        <v>189</v>
      </c>
      <c r="CC313" t="s">
        <v>189</v>
      </c>
      <c r="CD313" t="s">
        <v>189</v>
      </c>
      <c r="CE313" t="s">
        <v>189</v>
      </c>
      <c r="CF313" t="s">
        <v>354</v>
      </c>
      <c r="CG313" t="s">
        <v>16</v>
      </c>
      <c r="CH313" t="s">
        <v>16</v>
      </c>
      <c r="CI313">
        <v>1</v>
      </c>
      <c r="CJ313">
        <v>1</v>
      </c>
      <c r="CK313">
        <v>1</v>
      </c>
      <c r="CL313" t="s">
        <v>189</v>
      </c>
      <c r="CM313">
        <v>0</v>
      </c>
      <c r="CN313" t="s">
        <v>16</v>
      </c>
      <c r="CO313" t="s">
        <v>1033</v>
      </c>
      <c r="CP313" t="s">
        <v>16</v>
      </c>
      <c r="CQ313" t="s">
        <v>189</v>
      </c>
      <c r="CR313" t="s">
        <v>16</v>
      </c>
      <c r="CS313" s="7">
        <v>44631</v>
      </c>
      <c r="CT313" s="7">
        <v>41852</v>
      </c>
      <c r="CU313" t="s">
        <v>60</v>
      </c>
      <c r="CV313" t="s">
        <v>6745</v>
      </c>
      <c r="CW313" t="s">
        <v>6307</v>
      </c>
      <c r="CX313" t="s">
        <v>189</v>
      </c>
      <c r="CY313" t="s">
        <v>6307</v>
      </c>
      <c r="CZ313" t="s">
        <v>6307</v>
      </c>
      <c r="DA313">
        <v>2020</v>
      </c>
      <c r="DB313" s="139">
        <v>43894</v>
      </c>
      <c r="DC313">
        <v>3</v>
      </c>
      <c r="DD313">
        <v>10</v>
      </c>
      <c r="DE313" s="139">
        <v>43892</v>
      </c>
      <c r="DF313" t="s">
        <v>12141</v>
      </c>
      <c r="DG313" t="s">
        <v>12139</v>
      </c>
      <c r="DH313" t="s">
        <v>5996</v>
      </c>
      <c r="DI313" t="s">
        <v>9874</v>
      </c>
      <c r="DJ313" t="s">
        <v>6730</v>
      </c>
      <c r="DK313" t="s">
        <v>16</v>
      </c>
      <c r="DL313" t="s">
        <v>16</v>
      </c>
      <c r="DM313" t="s">
        <v>4907</v>
      </c>
      <c r="DN313" t="s">
        <v>16</v>
      </c>
      <c r="DO313" t="s">
        <v>2051</v>
      </c>
      <c r="DP313" t="s">
        <v>16</v>
      </c>
      <c r="DQ313" t="s">
        <v>8968</v>
      </c>
      <c r="DR313" t="s">
        <v>10587</v>
      </c>
      <c r="DS313" t="s">
        <v>8969</v>
      </c>
      <c r="DT313" t="s">
        <v>12142</v>
      </c>
      <c r="EC313" s="66"/>
    </row>
    <row r="314" spans="1:133" x14ac:dyDescent="0.25">
      <c r="A314">
        <v>157</v>
      </c>
      <c r="B314" s="7">
        <v>43893</v>
      </c>
      <c r="C314" t="s">
        <v>189</v>
      </c>
      <c r="D314" t="s">
        <v>189</v>
      </c>
      <c r="E314" t="s">
        <v>1346</v>
      </c>
      <c r="F314" t="s">
        <v>199</v>
      </c>
      <c r="G314" t="s">
        <v>354</v>
      </c>
      <c r="H314" t="s">
        <v>354</v>
      </c>
      <c r="I314">
        <v>2</v>
      </c>
      <c r="J314" t="s">
        <v>1347</v>
      </c>
      <c r="K314" t="s">
        <v>11</v>
      </c>
      <c r="L314" t="s">
        <v>100</v>
      </c>
      <c r="M314">
        <v>4.7</v>
      </c>
      <c r="N314" t="s">
        <v>13</v>
      </c>
      <c r="O314" t="s">
        <v>924</v>
      </c>
      <c r="P314" t="s">
        <v>1348</v>
      </c>
      <c r="Q314" t="s">
        <v>354</v>
      </c>
      <c r="R314" t="s">
        <v>16</v>
      </c>
      <c r="S314"/>
      <c r="T314" t="s">
        <v>32</v>
      </c>
      <c r="U314" t="s">
        <v>16</v>
      </c>
      <c r="V314" t="s">
        <v>6283</v>
      </c>
      <c r="W314" t="s">
        <v>189</v>
      </c>
      <c r="X314" t="s">
        <v>189</v>
      </c>
      <c r="Y314" t="s">
        <v>4341</v>
      </c>
      <c r="Z314" t="s">
        <v>16</v>
      </c>
      <c r="AA314" t="s">
        <v>16</v>
      </c>
      <c r="AB314" t="s">
        <v>16</v>
      </c>
      <c r="AC314" t="s">
        <v>6310</v>
      </c>
      <c r="AD314" t="s">
        <v>1349</v>
      </c>
      <c r="AE314" t="s">
        <v>354</v>
      </c>
      <c r="AF314" t="s">
        <v>354</v>
      </c>
      <c r="AG314" t="s">
        <v>67</v>
      </c>
      <c r="AH314" t="s">
        <v>485</v>
      </c>
      <c r="AI314" t="s">
        <v>16</v>
      </c>
      <c r="AJ314" t="s">
        <v>16</v>
      </c>
      <c r="AK314" t="s">
        <v>16</v>
      </c>
      <c r="AL314"/>
      <c r="AM314">
        <v>4.7</v>
      </c>
      <c r="AN314">
        <v>32.747999999999998</v>
      </c>
      <c r="AO314">
        <v>36.433999999999997</v>
      </c>
      <c r="AP314" t="s">
        <v>301</v>
      </c>
      <c r="AQ314" t="s">
        <v>1937</v>
      </c>
      <c r="AR314" t="s">
        <v>16</v>
      </c>
      <c r="AS314" t="s">
        <v>32</v>
      </c>
      <c r="AT314" t="s">
        <v>9802</v>
      </c>
      <c r="AU314" t="s">
        <v>6826</v>
      </c>
      <c r="AV314" t="s">
        <v>4745</v>
      </c>
      <c r="AW314" t="s">
        <v>11556</v>
      </c>
      <c r="AX314" t="s">
        <v>5992</v>
      </c>
      <c r="AY314" t="s">
        <v>16</v>
      </c>
      <c r="AZ314" t="s">
        <v>1350</v>
      </c>
      <c r="BA314" t="s">
        <v>1345</v>
      </c>
      <c r="BB314" t="s">
        <v>10585</v>
      </c>
      <c r="BC314" t="s">
        <v>4465</v>
      </c>
      <c r="BD314" t="s">
        <v>4544</v>
      </c>
      <c r="BE314" t="s">
        <v>4727</v>
      </c>
      <c r="BF314" t="s">
        <v>4497</v>
      </c>
      <c r="BG314" t="s">
        <v>189</v>
      </c>
      <c r="BH314" t="s">
        <v>189</v>
      </c>
      <c r="BI314" t="s">
        <v>189</v>
      </c>
      <c r="BJ314">
        <v>100</v>
      </c>
      <c r="BK314" t="s">
        <v>6283</v>
      </c>
      <c r="BL314" s="7">
        <v>43900</v>
      </c>
      <c r="BM314" s="7">
        <v>44084</v>
      </c>
      <c r="BN314" t="s">
        <v>6240</v>
      </c>
      <c r="BO314" t="s">
        <v>189</v>
      </c>
      <c r="BP314" t="s">
        <v>16</v>
      </c>
      <c r="BQ314" t="s">
        <v>189</v>
      </c>
      <c r="BR314" s="7">
        <v>44995</v>
      </c>
      <c r="BS314" t="s">
        <v>2414</v>
      </c>
      <c r="BT314" t="s">
        <v>4412</v>
      </c>
      <c r="BU314" t="s">
        <v>2459</v>
      </c>
      <c r="BV314" t="s">
        <v>189</v>
      </c>
      <c r="BW314" t="s">
        <v>189</v>
      </c>
      <c r="BX314" t="s">
        <v>16</v>
      </c>
      <c r="BY314" t="s">
        <v>189</v>
      </c>
      <c r="BZ314" t="s">
        <v>8970</v>
      </c>
      <c r="CA314" t="s">
        <v>189</v>
      </c>
      <c r="CB314" t="s">
        <v>189</v>
      </c>
      <c r="CC314" t="s">
        <v>189</v>
      </c>
      <c r="CD314" t="s">
        <v>189</v>
      </c>
      <c r="CE314" t="s">
        <v>189</v>
      </c>
      <c r="CF314" t="s">
        <v>354</v>
      </c>
      <c r="CG314" t="s">
        <v>16</v>
      </c>
      <c r="CH314" t="s">
        <v>16</v>
      </c>
      <c r="CI314">
        <v>1</v>
      </c>
      <c r="CJ314">
        <v>1</v>
      </c>
      <c r="CK314">
        <v>1</v>
      </c>
      <c r="CL314" t="s">
        <v>189</v>
      </c>
      <c r="CM314">
        <v>0</v>
      </c>
      <c r="CN314" t="s">
        <v>16</v>
      </c>
      <c r="CO314" t="s">
        <v>1347</v>
      </c>
      <c r="CP314" t="s">
        <v>16</v>
      </c>
      <c r="CQ314" t="s">
        <v>189</v>
      </c>
      <c r="CR314" t="s">
        <v>16</v>
      </c>
      <c r="CS314" s="7"/>
      <c r="CT314" s="7">
        <v>42955</v>
      </c>
      <c r="CU314" t="s">
        <v>60</v>
      </c>
      <c r="CV314" t="s">
        <v>16</v>
      </c>
      <c r="CW314" t="s">
        <v>6307</v>
      </c>
      <c r="CX314" t="s">
        <v>189</v>
      </c>
      <c r="CY314" t="s">
        <v>6307</v>
      </c>
      <c r="CZ314" t="s">
        <v>189</v>
      </c>
      <c r="DA314">
        <v>2020</v>
      </c>
      <c r="DB314" s="139">
        <v>43893</v>
      </c>
      <c r="DC314">
        <v>3</v>
      </c>
      <c r="DD314">
        <v>10</v>
      </c>
      <c r="DE314" s="139">
        <v>43892</v>
      </c>
      <c r="DF314" t="s">
        <v>12141</v>
      </c>
      <c r="DG314" t="s">
        <v>12139</v>
      </c>
      <c r="DH314" t="s">
        <v>5996</v>
      </c>
      <c r="DI314" t="s">
        <v>9874</v>
      </c>
      <c r="DJ314" t="s">
        <v>6730</v>
      </c>
      <c r="DK314" t="s">
        <v>16</v>
      </c>
      <c r="DL314" t="s">
        <v>16</v>
      </c>
      <c r="DM314" t="s">
        <v>4969</v>
      </c>
      <c r="DN314" t="s">
        <v>16</v>
      </c>
      <c r="DO314" t="s">
        <v>2051</v>
      </c>
      <c r="DP314" t="s">
        <v>16</v>
      </c>
      <c r="DQ314" t="s">
        <v>8971</v>
      </c>
      <c r="DR314" t="s">
        <v>10588</v>
      </c>
      <c r="DS314" t="s">
        <v>8972</v>
      </c>
      <c r="DT314" t="s">
        <v>12143</v>
      </c>
      <c r="EC314" s="66"/>
    </row>
    <row r="315" spans="1:133" x14ac:dyDescent="0.25">
      <c r="A315">
        <v>156</v>
      </c>
      <c r="B315" s="7">
        <v>43886</v>
      </c>
      <c r="C315" t="s">
        <v>189</v>
      </c>
      <c r="D315" t="s">
        <v>189</v>
      </c>
      <c r="E315" t="s">
        <v>1352</v>
      </c>
      <c r="F315" t="s">
        <v>181</v>
      </c>
      <c r="G315" t="s">
        <v>354</v>
      </c>
      <c r="H315" t="s">
        <v>354</v>
      </c>
      <c r="I315">
        <v>1</v>
      </c>
      <c r="J315" t="s">
        <v>4639</v>
      </c>
      <c r="K315" t="s">
        <v>4413</v>
      </c>
      <c r="L315" t="s">
        <v>100</v>
      </c>
      <c r="M315">
        <v>5</v>
      </c>
      <c r="N315" t="s">
        <v>237</v>
      </c>
      <c r="O315" t="s">
        <v>1353</v>
      </c>
      <c r="P315" t="s">
        <v>21</v>
      </c>
      <c r="Q315" t="s">
        <v>354</v>
      </c>
      <c r="R315" t="s">
        <v>16</v>
      </c>
      <c r="S315"/>
      <c r="T315" t="s">
        <v>15</v>
      </c>
      <c r="U315" t="s">
        <v>4349</v>
      </c>
      <c r="V315" t="s">
        <v>6282</v>
      </c>
      <c r="W315" t="s">
        <v>1879</v>
      </c>
      <c r="X315" t="s">
        <v>189</v>
      </c>
      <c r="Y315" t="s">
        <v>4341</v>
      </c>
      <c r="Z315" t="s">
        <v>16</v>
      </c>
      <c r="AA315" t="s">
        <v>16</v>
      </c>
      <c r="AB315" t="s">
        <v>16</v>
      </c>
      <c r="AC315" t="s">
        <v>6307</v>
      </c>
      <c r="AD315" t="s">
        <v>877</v>
      </c>
      <c r="AE315" t="s">
        <v>354</v>
      </c>
      <c r="AF315" t="s">
        <v>354</v>
      </c>
      <c r="AG315" t="s">
        <v>37</v>
      </c>
      <c r="AH315" t="s">
        <v>16</v>
      </c>
      <c r="AI315" t="s">
        <v>16</v>
      </c>
      <c r="AJ315" t="s">
        <v>16</v>
      </c>
      <c r="AK315" t="s">
        <v>16</v>
      </c>
      <c r="AL315"/>
      <c r="AM315">
        <v>5</v>
      </c>
      <c r="AN315">
        <v>35.067999999999998</v>
      </c>
      <c r="AO315">
        <v>39.063000000000002</v>
      </c>
      <c r="AP315" t="s">
        <v>240</v>
      </c>
      <c r="AQ315" t="s">
        <v>5653</v>
      </c>
      <c r="AR315" t="s">
        <v>9678</v>
      </c>
      <c r="AS315" t="s">
        <v>15</v>
      </c>
      <c r="AT315" t="s">
        <v>9978</v>
      </c>
      <c r="AU315" t="s">
        <v>6826</v>
      </c>
      <c r="AV315" t="s">
        <v>4745</v>
      </c>
      <c r="AW315" t="s">
        <v>11556</v>
      </c>
      <c r="AX315" t="s">
        <v>5998</v>
      </c>
      <c r="AY315" t="s">
        <v>16</v>
      </c>
      <c r="AZ315" t="s">
        <v>878</v>
      </c>
      <c r="BA315" t="s">
        <v>1351</v>
      </c>
      <c r="BB315" t="s">
        <v>10589</v>
      </c>
      <c r="BC315" t="s">
        <v>4349</v>
      </c>
      <c r="BD315" t="s">
        <v>4517</v>
      </c>
      <c r="BE315" t="s">
        <v>5525</v>
      </c>
      <c r="BF315" t="s">
        <v>4496</v>
      </c>
      <c r="BG315" t="s">
        <v>189</v>
      </c>
      <c r="BH315" t="s">
        <v>189</v>
      </c>
      <c r="BI315" t="s">
        <v>189</v>
      </c>
      <c r="BJ315">
        <v>100</v>
      </c>
      <c r="BK315" t="s">
        <v>6282</v>
      </c>
      <c r="BL315" s="7">
        <v>43893</v>
      </c>
      <c r="BM315" s="7">
        <v>44077</v>
      </c>
      <c r="BN315" t="s">
        <v>6242</v>
      </c>
      <c r="BO315" t="s">
        <v>189</v>
      </c>
      <c r="BP315" t="s">
        <v>16</v>
      </c>
      <c r="BQ315" t="s">
        <v>189</v>
      </c>
      <c r="BR315" s="7">
        <v>45719</v>
      </c>
      <c r="BS315" t="s">
        <v>2414</v>
      </c>
      <c r="BT315" t="s">
        <v>1352</v>
      </c>
      <c r="BU315" t="s">
        <v>189</v>
      </c>
      <c r="BV315" t="s">
        <v>189</v>
      </c>
      <c r="BW315" t="s">
        <v>189</v>
      </c>
      <c r="BX315" t="s">
        <v>16</v>
      </c>
      <c r="BY315" t="s">
        <v>189</v>
      </c>
      <c r="BZ315" t="s">
        <v>189</v>
      </c>
      <c r="CA315" t="s">
        <v>189</v>
      </c>
      <c r="CB315" t="s">
        <v>189</v>
      </c>
      <c r="CC315" t="s">
        <v>189</v>
      </c>
      <c r="CD315" t="s">
        <v>189</v>
      </c>
      <c r="CE315" t="s">
        <v>189</v>
      </c>
      <c r="CF315" t="s">
        <v>354</v>
      </c>
      <c r="CG315" t="s">
        <v>16</v>
      </c>
      <c r="CH315" t="s">
        <v>16</v>
      </c>
      <c r="CI315">
        <v>1</v>
      </c>
      <c r="CJ315">
        <v>1</v>
      </c>
      <c r="CK315">
        <v>1</v>
      </c>
      <c r="CL315" t="s">
        <v>189</v>
      </c>
      <c r="CM315">
        <v>0</v>
      </c>
      <c r="CN315" t="s">
        <v>16</v>
      </c>
      <c r="CO315" t="s">
        <v>4639</v>
      </c>
      <c r="CP315" t="s">
        <v>9679</v>
      </c>
      <c r="CQ315" t="s">
        <v>9730</v>
      </c>
      <c r="CR315" t="s">
        <v>16</v>
      </c>
      <c r="CS315" s="7"/>
      <c r="CT315" s="7">
        <v>43886</v>
      </c>
      <c r="CU315" t="s">
        <v>29</v>
      </c>
      <c r="CV315" t="s">
        <v>16</v>
      </c>
      <c r="CW315" t="s">
        <v>6307</v>
      </c>
      <c r="CX315" t="s">
        <v>189</v>
      </c>
      <c r="CY315" t="s">
        <v>6307</v>
      </c>
      <c r="CZ315" t="s">
        <v>189</v>
      </c>
      <c r="DA315">
        <v>2020</v>
      </c>
      <c r="DB315" s="139">
        <v>43886</v>
      </c>
      <c r="DC315">
        <v>2</v>
      </c>
      <c r="DD315">
        <v>9</v>
      </c>
      <c r="DE315" s="139">
        <v>43885</v>
      </c>
      <c r="DF315" t="s">
        <v>12144</v>
      </c>
      <c r="DG315" t="s">
        <v>12139</v>
      </c>
      <c r="DH315" t="s">
        <v>5997</v>
      </c>
      <c r="DI315" t="s">
        <v>10114</v>
      </c>
      <c r="DJ315" t="s">
        <v>6730</v>
      </c>
      <c r="DK315" t="s">
        <v>16</v>
      </c>
      <c r="DL315" t="s">
        <v>16</v>
      </c>
      <c r="DM315" t="s">
        <v>16</v>
      </c>
      <c r="DN315" t="s">
        <v>16</v>
      </c>
      <c r="DO315" t="s">
        <v>2051</v>
      </c>
      <c r="DP315" t="s">
        <v>16</v>
      </c>
      <c r="DQ315" t="s">
        <v>8973</v>
      </c>
      <c r="DR315" t="s">
        <v>10590</v>
      </c>
      <c r="DS315" t="s">
        <v>8974</v>
      </c>
      <c r="DT315" t="s">
        <v>12145</v>
      </c>
      <c r="EC315" s="66"/>
    </row>
    <row r="316" spans="1:133" x14ac:dyDescent="0.25">
      <c r="A316">
        <v>155</v>
      </c>
      <c r="B316" s="7">
        <v>43885</v>
      </c>
      <c r="C316" t="s">
        <v>189</v>
      </c>
      <c r="D316" t="s">
        <v>189</v>
      </c>
      <c r="E316" t="s">
        <v>1355</v>
      </c>
      <c r="F316" t="s">
        <v>181</v>
      </c>
      <c r="G316" t="s">
        <v>354</v>
      </c>
      <c r="H316" t="s">
        <v>354</v>
      </c>
      <c r="I316">
        <v>6</v>
      </c>
      <c r="J316" t="s">
        <v>140</v>
      </c>
      <c r="K316" t="s">
        <v>1963</v>
      </c>
      <c r="L316" t="s">
        <v>100</v>
      </c>
      <c r="M316">
        <v>5</v>
      </c>
      <c r="N316" t="s">
        <v>104</v>
      </c>
      <c r="O316" t="s">
        <v>1358</v>
      </c>
      <c r="P316" t="s">
        <v>9621</v>
      </c>
      <c r="Q316" t="s">
        <v>354</v>
      </c>
      <c r="R316" t="s">
        <v>16</v>
      </c>
      <c r="S316"/>
      <c r="T316" t="s">
        <v>15</v>
      </c>
      <c r="U316" t="s">
        <v>9812</v>
      </c>
      <c r="V316" t="s">
        <v>6282</v>
      </c>
      <c r="W316" t="s">
        <v>9814</v>
      </c>
      <c r="X316" t="s">
        <v>189</v>
      </c>
      <c r="Y316" t="s">
        <v>4341</v>
      </c>
      <c r="Z316" t="s">
        <v>16</v>
      </c>
      <c r="AA316" t="s">
        <v>16</v>
      </c>
      <c r="AB316" t="s">
        <v>815</v>
      </c>
      <c r="AC316" t="s">
        <v>6310</v>
      </c>
      <c r="AD316" t="s">
        <v>314</v>
      </c>
      <c r="AE316" t="s">
        <v>354</v>
      </c>
      <c r="AF316" t="s">
        <v>354</v>
      </c>
      <c r="AG316" t="s">
        <v>37</v>
      </c>
      <c r="AH316" t="s">
        <v>261</v>
      </c>
      <c r="AI316" t="s">
        <v>16</v>
      </c>
      <c r="AJ316" t="s">
        <v>16</v>
      </c>
      <c r="AK316" t="s">
        <v>16</v>
      </c>
      <c r="AL316"/>
      <c r="AM316">
        <v>5</v>
      </c>
      <c r="AN316">
        <v>35.152000000000001</v>
      </c>
      <c r="AO316">
        <v>39.063000000000002</v>
      </c>
      <c r="AP316" t="s">
        <v>240</v>
      </c>
      <c r="AQ316" t="s">
        <v>5653</v>
      </c>
      <c r="AR316" t="s">
        <v>9682</v>
      </c>
      <c r="AS316" t="s">
        <v>15</v>
      </c>
      <c r="AT316" t="s">
        <v>4840</v>
      </c>
      <c r="AU316" t="s">
        <v>6826</v>
      </c>
      <c r="AV316" t="s">
        <v>4745</v>
      </c>
      <c r="AW316" t="s">
        <v>11556</v>
      </c>
      <c r="AX316" t="s">
        <v>5998</v>
      </c>
      <c r="AY316" t="s">
        <v>16</v>
      </c>
      <c r="AZ316" t="s">
        <v>315</v>
      </c>
      <c r="BA316" t="s">
        <v>1357</v>
      </c>
      <c r="BB316" t="s">
        <v>10589</v>
      </c>
      <c r="BC316" t="s">
        <v>9812</v>
      </c>
      <c r="BD316" t="s">
        <v>4517</v>
      </c>
      <c r="BE316" t="s">
        <v>4730</v>
      </c>
      <c r="BF316" t="s">
        <v>4496</v>
      </c>
      <c r="BG316" t="s">
        <v>189</v>
      </c>
      <c r="BH316" t="s">
        <v>189</v>
      </c>
      <c r="BI316" t="s">
        <v>189</v>
      </c>
      <c r="BJ316">
        <v>100</v>
      </c>
      <c r="BK316" t="s">
        <v>6282</v>
      </c>
      <c r="BL316" s="7">
        <v>43892</v>
      </c>
      <c r="BM316" s="7">
        <v>43984</v>
      </c>
      <c r="BN316" t="s">
        <v>6242</v>
      </c>
      <c r="BO316" t="s">
        <v>189</v>
      </c>
      <c r="BP316" t="s">
        <v>16</v>
      </c>
      <c r="BQ316" t="s">
        <v>189</v>
      </c>
      <c r="BR316" s="7">
        <v>45718</v>
      </c>
      <c r="BS316" t="s">
        <v>2732</v>
      </c>
      <c r="BT316" t="s">
        <v>312</v>
      </c>
      <c r="BU316" t="s">
        <v>4414</v>
      </c>
      <c r="BV316" t="s">
        <v>189</v>
      </c>
      <c r="BW316" t="s">
        <v>189</v>
      </c>
      <c r="BX316" t="s">
        <v>16</v>
      </c>
      <c r="BY316" t="s">
        <v>189</v>
      </c>
      <c r="BZ316" t="s">
        <v>8978</v>
      </c>
      <c r="CA316" t="s">
        <v>189</v>
      </c>
      <c r="CB316" t="s">
        <v>189</v>
      </c>
      <c r="CC316" t="s">
        <v>189</v>
      </c>
      <c r="CD316" t="s">
        <v>189</v>
      </c>
      <c r="CE316" t="s">
        <v>189</v>
      </c>
      <c r="CF316" t="s">
        <v>354</v>
      </c>
      <c r="CG316" t="s">
        <v>16</v>
      </c>
      <c r="CH316" t="s">
        <v>16</v>
      </c>
      <c r="CI316">
        <v>2</v>
      </c>
      <c r="CJ316">
        <v>1</v>
      </c>
      <c r="CK316">
        <v>1</v>
      </c>
      <c r="CL316" t="s">
        <v>189</v>
      </c>
      <c r="CM316">
        <v>0</v>
      </c>
      <c r="CN316" t="s">
        <v>16</v>
      </c>
      <c r="CO316" t="s">
        <v>140</v>
      </c>
      <c r="CP316" t="s">
        <v>6876</v>
      </c>
      <c r="CQ316" t="s">
        <v>9685</v>
      </c>
      <c r="CR316" t="s">
        <v>16</v>
      </c>
      <c r="CS316" s="7"/>
      <c r="CT316" s="7">
        <v>42668</v>
      </c>
      <c r="CU316" t="s">
        <v>29</v>
      </c>
      <c r="CV316" t="s">
        <v>29</v>
      </c>
      <c r="CW316" t="s">
        <v>6307</v>
      </c>
      <c r="CX316" t="s">
        <v>189</v>
      </c>
      <c r="CY316" t="s">
        <v>6307</v>
      </c>
      <c r="CZ316" t="s">
        <v>189</v>
      </c>
      <c r="DA316">
        <v>2020</v>
      </c>
      <c r="DB316" s="139">
        <v>43885</v>
      </c>
      <c r="DC316">
        <v>2</v>
      </c>
      <c r="DD316">
        <v>9</v>
      </c>
      <c r="DE316" s="139">
        <v>43885</v>
      </c>
      <c r="DF316" t="s">
        <v>12144</v>
      </c>
      <c r="DG316" t="s">
        <v>12139</v>
      </c>
      <c r="DH316" t="s">
        <v>5997</v>
      </c>
      <c r="DI316" t="s">
        <v>9912</v>
      </c>
      <c r="DJ316" t="s">
        <v>6730</v>
      </c>
      <c r="DK316" t="s">
        <v>16</v>
      </c>
      <c r="DL316" t="s">
        <v>16</v>
      </c>
      <c r="DM316" t="s">
        <v>16</v>
      </c>
      <c r="DN316" t="s">
        <v>16</v>
      </c>
      <c r="DO316" t="s">
        <v>2051</v>
      </c>
      <c r="DP316" t="s">
        <v>16</v>
      </c>
      <c r="DQ316" t="s">
        <v>8976</v>
      </c>
      <c r="DR316" t="s">
        <v>10591</v>
      </c>
      <c r="DS316" t="s">
        <v>8954</v>
      </c>
      <c r="DT316" t="s">
        <v>12146</v>
      </c>
      <c r="EC316" s="66"/>
    </row>
    <row r="317" spans="1:133" x14ac:dyDescent="0.25">
      <c r="A317">
        <v>154</v>
      </c>
      <c r="B317" s="7">
        <v>43885</v>
      </c>
      <c r="C317" t="s">
        <v>189</v>
      </c>
      <c r="D317" t="s">
        <v>189</v>
      </c>
      <c r="E317" t="s">
        <v>1355</v>
      </c>
      <c r="F317" t="s">
        <v>181</v>
      </c>
      <c r="G317" t="s">
        <v>354</v>
      </c>
      <c r="H317" t="s">
        <v>354</v>
      </c>
      <c r="I317">
        <v>6</v>
      </c>
      <c r="J317" t="s">
        <v>140</v>
      </c>
      <c r="K317" t="s">
        <v>1963</v>
      </c>
      <c r="L317" t="s">
        <v>100</v>
      </c>
      <c r="M317">
        <v>3</v>
      </c>
      <c r="N317" t="s">
        <v>13</v>
      </c>
      <c r="O317" t="s">
        <v>1356</v>
      </c>
      <c r="P317" t="s">
        <v>9624</v>
      </c>
      <c r="Q317" t="s">
        <v>354</v>
      </c>
      <c r="R317" t="s">
        <v>16</v>
      </c>
      <c r="S317"/>
      <c r="T317" t="s">
        <v>15</v>
      </c>
      <c r="U317" t="s">
        <v>9812</v>
      </c>
      <c r="V317" t="s">
        <v>6282</v>
      </c>
      <c r="W317" t="s">
        <v>9814</v>
      </c>
      <c r="X317" t="s">
        <v>189</v>
      </c>
      <c r="Y317" t="s">
        <v>4341</v>
      </c>
      <c r="Z317" t="s">
        <v>16</v>
      </c>
      <c r="AA317" t="s">
        <v>16</v>
      </c>
      <c r="AB317" t="s">
        <v>815</v>
      </c>
      <c r="AC317" t="s">
        <v>6310</v>
      </c>
      <c r="AD317" t="s">
        <v>314</v>
      </c>
      <c r="AE317" t="s">
        <v>354</v>
      </c>
      <c r="AF317" t="s">
        <v>354</v>
      </c>
      <c r="AG317" t="s">
        <v>37</v>
      </c>
      <c r="AH317" t="s">
        <v>261</v>
      </c>
      <c r="AI317" t="s">
        <v>16</v>
      </c>
      <c r="AJ317" t="s">
        <v>16</v>
      </c>
      <c r="AK317" t="s">
        <v>16</v>
      </c>
      <c r="AL317"/>
      <c r="AM317">
        <v>3</v>
      </c>
      <c r="AN317">
        <v>21.091000000000001</v>
      </c>
      <c r="AO317">
        <v>23.437999999999999</v>
      </c>
      <c r="AP317" t="s">
        <v>240</v>
      </c>
      <c r="AQ317" t="s">
        <v>5653</v>
      </c>
      <c r="AR317" t="s">
        <v>9682</v>
      </c>
      <c r="AS317" t="s">
        <v>15</v>
      </c>
      <c r="AT317" t="s">
        <v>4840</v>
      </c>
      <c r="AU317" t="s">
        <v>6824</v>
      </c>
      <c r="AV317" t="s">
        <v>4745</v>
      </c>
      <c r="AW317" t="s">
        <v>11556</v>
      </c>
      <c r="AX317" t="s">
        <v>5998</v>
      </c>
      <c r="AY317" t="s">
        <v>16</v>
      </c>
      <c r="AZ317" t="s">
        <v>315</v>
      </c>
      <c r="BA317" t="s">
        <v>1354</v>
      </c>
      <c r="BB317" t="s">
        <v>10589</v>
      </c>
      <c r="BC317" t="s">
        <v>9812</v>
      </c>
      <c r="BD317" t="s">
        <v>4501</v>
      </c>
      <c r="BE317" t="s">
        <v>4727</v>
      </c>
      <c r="BF317" t="s">
        <v>4496</v>
      </c>
      <c r="BG317" t="s">
        <v>189</v>
      </c>
      <c r="BH317" t="s">
        <v>189</v>
      </c>
      <c r="BI317" t="s">
        <v>189</v>
      </c>
      <c r="BJ317">
        <v>100</v>
      </c>
      <c r="BK317" t="s">
        <v>6282</v>
      </c>
      <c r="BL317" s="7">
        <v>43892</v>
      </c>
      <c r="BM317" s="7">
        <v>43984</v>
      </c>
      <c r="BN317" t="s">
        <v>6242</v>
      </c>
      <c r="BO317" t="s">
        <v>189</v>
      </c>
      <c r="BP317" t="s">
        <v>16</v>
      </c>
      <c r="BQ317" t="s">
        <v>189</v>
      </c>
      <c r="BR317" s="7">
        <v>44987</v>
      </c>
      <c r="BS317" t="s">
        <v>2732</v>
      </c>
      <c r="BT317" t="s">
        <v>312</v>
      </c>
      <c r="BU317" t="s">
        <v>4414</v>
      </c>
      <c r="BV317" t="s">
        <v>189</v>
      </c>
      <c r="BW317" t="s">
        <v>189</v>
      </c>
      <c r="BX317" t="s">
        <v>16</v>
      </c>
      <c r="BY317" t="s">
        <v>189</v>
      </c>
      <c r="BZ317" t="s">
        <v>8975</v>
      </c>
      <c r="CA317" t="s">
        <v>189</v>
      </c>
      <c r="CB317" t="s">
        <v>189</v>
      </c>
      <c r="CC317" t="s">
        <v>189</v>
      </c>
      <c r="CD317" t="s">
        <v>189</v>
      </c>
      <c r="CE317" t="s">
        <v>189</v>
      </c>
      <c r="CF317" t="s">
        <v>354</v>
      </c>
      <c r="CG317" t="s">
        <v>16</v>
      </c>
      <c r="CH317" t="s">
        <v>16</v>
      </c>
      <c r="CI317">
        <v>2</v>
      </c>
      <c r="CJ317">
        <v>1</v>
      </c>
      <c r="CK317">
        <v>1</v>
      </c>
      <c r="CL317" t="s">
        <v>189</v>
      </c>
      <c r="CM317">
        <v>0</v>
      </c>
      <c r="CN317" t="s">
        <v>16</v>
      </c>
      <c r="CO317" t="s">
        <v>140</v>
      </c>
      <c r="CP317" t="s">
        <v>6876</v>
      </c>
      <c r="CQ317" t="s">
        <v>9685</v>
      </c>
      <c r="CR317" t="s">
        <v>16</v>
      </c>
      <c r="CS317" s="7"/>
      <c r="CT317" s="7">
        <v>42668</v>
      </c>
      <c r="CU317" t="s">
        <v>29</v>
      </c>
      <c r="CV317" t="s">
        <v>29</v>
      </c>
      <c r="CW317" t="s">
        <v>6307</v>
      </c>
      <c r="CX317" t="s">
        <v>189</v>
      </c>
      <c r="CY317" t="s">
        <v>6307</v>
      </c>
      <c r="CZ317" t="s">
        <v>189</v>
      </c>
      <c r="DA317">
        <v>2020</v>
      </c>
      <c r="DB317" s="139">
        <v>43885</v>
      </c>
      <c r="DC317">
        <v>2</v>
      </c>
      <c r="DD317">
        <v>9</v>
      </c>
      <c r="DE317" s="139">
        <v>43885</v>
      </c>
      <c r="DF317" t="s">
        <v>12144</v>
      </c>
      <c r="DG317" t="s">
        <v>12139</v>
      </c>
      <c r="DH317" t="s">
        <v>5997</v>
      </c>
      <c r="DI317" t="s">
        <v>9874</v>
      </c>
      <c r="DJ317" t="s">
        <v>6730</v>
      </c>
      <c r="DK317" t="s">
        <v>16</v>
      </c>
      <c r="DL317" t="s">
        <v>16</v>
      </c>
      <c r="DM317" t="s">
        <v>16</v>
      </c>
      <c r="DN317" t="s">
        <v>16</v>
      </c>
      <c r="DO317" t="s">
        <v>2051</v>
      </c>
      <c r="DP317" t="s">
        <v>16</v>
      </c>
      <c r="DQ317" t="s">
        <v>8976</v>
      </c>
      <c r="DR317" t="s">
        <v>10591</v>
      </c>
      <c r="DS317" t="s">
        <v>8977</v>
      </c>
      <c r="DT317" t="s">
        <v>12147</v>
      </c>
      <c r="EC317" s="66"/>
    </row>
    <row r="318" spans="1:133" x14ac:dyDescent="0.25">
      <c r="A318">
        <v>153</v>
      </c>
      <c r="B318" s="7">
        <v>43881</v>
      </c>
      <c r="C318" t="s">
        <v>189</v>
      </c>
      <c r="D318" t="s">
        <v>189</v>
      </c>
      <c r="E318" t="s">
        <v>6056</v>
      </c>
      <c r="F318" t="s">
        <v>181</v>
      </c>
      <c r="G318" t="s">
        <v>354</v>
      </c>
      <c r="H318" t="s">
        <v>354</v>
      </c>
      <c r="I318">
        <v>1</v>
      </c>
      <c r="J318" t="s">
        <v>5492</v>
      </c>
      <c r="K318" t="s">
        <v>4415</v>
      </c>
      <c r="L318" t="s">
        <v>100</v>
      </c>
      <c r="M318">
        <v>2</v>
      </c>
      <c r="N318" t="s">
        <v>13</v>
      </c>
      <c r="O318" t="s">
        <v>43</v>
      </c>
      <c r="P318" t="s">
        <v>1360</v>
      </c>
      <c r="Q318" t="s">
        <v>354</v>
      </c>
      <c r="R318" t="s">
        <v>16</v>
      </c>
      <c r="S318"/>
      <c r="T318" t="s">
        <v>15</v>
      </c>
      <c r="U318" t="s">
        <v>16</v>
      </c>
      <c r="V318" t="s">
        <v>6282</v>
      </c>
      <c r="W318" t="s">
        <v>189</v>
      </c>
      <c r="X318" t="s">
        <v>5516</v>
      </c>
      <c r="Y318" t="s">
        <v>4341</v>
      </c>
      <c r="Z318" t="s">
        <v>16</v>
      </c>
      <c r="AA318" t="s">
        <v>16</v>
      </c>
      <c r="AB318" t="s">
        <v>16</v>
      </c>
      <c r="AC318" t="s">
        <v>6310</v>
      </c>
      <c r="AD318" t="s">
        <v>1361</v>
      </c>
      <c r="AE318" t="s">
        <v>354</v>
      </c>
      <c r="AF318" t="s">
        <v>354</v>
      </c>
      <c r="AG318" t="s">
        <v>130</v>
      </c>
      <c r="AH318" t="s">
        <v>883</v>
      </c>
      <c r="AI318" t="s">
        <v>16</v>
      </c>
      <c r="AJ318" t="s">
        <v>16</v>
      </c>
      <c r="AK318" t="s">
        <v>16</v>
      </c>
      <c r="AL318"/>
      <c r="AM318">
        <v>2</v>
      </c>
      <c r="AN318">
        <v>14.048</v>
      </c>
      <c r="AO318">
        <v>15.625</v>
      </c>
      <c r="AP318" t="s">
        <v>184</v>
      </c>
      <c r="AQ318" t="s">
        <v>6744</v>
      </c>
      <c r="AR318" t="s">
        <v>9667</v>
      </c>
      <c r="AS318" t="s">
        <v>15</v>
      </c>
      <c r="AT318" t="s">
        <v>9978</v>
      </c>
      <c r="AU318" t="s">
        <v>9873</v>
      </c>
      <c r="AV318" t="s">
        <v>4745</v>
      </c>
      <c r="AW318" t="s">
        <v>11556</v>
      </c>
      <c r="AX318" t="s">
        <v>5998</v>
      </c>
      <c r="AY318" t="s">
        <v>4723</v>
      </c>
      <c r="AZ318" t="s">
        <v>1362</v>
      </c>
      <c r="BA318" t="s">
        <v>1359</v>
      </c>
      <c r="BB318" t="s">
        <v>10589</v>
      </c>
      <c r="BC318" t="s">
        <v>4465</v>
      </c>
      <c r="BD318" t="s">
        <v>5582</v>
      </c>
      <c r="BE318" t="s">
        <v>4727</v>
      </c>
      <c r="BF318" t="s">
        <v>4496</v>
      </c>
      <c r="BG318" t="s">
        <v>189</v>
      </c>
      <c r="BH318" t="s">
        <v>189</v>
      </c>
      <c r="BI318" t="s">
        <v>189</v>
      </c>
      <c r="BJ318">
        <v>99.63</v>
      </c>
      <c r="BK318" t="s">
        <v>6282</v>
      </c>
      <c r="BL318" s="7">
        <v>43755</v>
      </c>
      <c r="BM318" s="7">
        <v>43938</v>
      </c>
      <c r="BN318" t="s">
        <v>6241</v>
      </c>
      <c r="BO318" t="s">
        <v>189</v>
      </c>
      <c r="BP318" t="s">
        <v>16</v>
      </c>
      <c r="BQ318" t="s">
        <v>189</v>
      </c>
      <c r="BR318" s="7">
        <v>44851</v>
      </c>
      <c r="BS318" t="s">
        <v>2414</v>
      </c>
      <c r="BT318" t="s">
        <v>4416</v>
      </c>
      <c r="BU318" t="s">
        <v>189</v>
      </c>
      <c r="BV318" t="s">
        <v>189</v>
      </c>
      <c r="BW318" t="s">
        <v>189</v>
      </c>
      <c r="BX318" t="s">
        <v>16</v>
      </c>
      <c r="BY318" t="s">
        <v>189</v>
      </c>
      <c r="BZ318" t="s">
        <v>189</v>
      </c>
      <c r="CA318" t="s">
        <v>189</v>
      </c>
      <c r="CB318" t="s">
        <v>189</v>
      </c>
      <c r="CC318" t="s">
        <v>189</v>
      </c>
      <c r="CD318" t="s">
        <v>189</v>
      </c>
      <c r="CE318" t="s">
        <v>189</v>
      </c>
      <c r="CF318" t="s">
        <v>354</v>
      </c>
      <c r="CG318" t="s">
        <v>16</v>
      </c>
      <c r="CH318" t="s">
        <v>16</v>
      </c>
      <c r="CI318">
        <v>1</v>
      </c>
      <c r="CJ318">
        <v>1</v>
      </c>
      <c r="CK318">
        <v>1</v>
      </c>
      <c r="CL318" t="s">
        <v>189</v>
      </c>
      <c r="CM318">
        <v>0</v>
      </c>
      <c r="CN318" t="s">
        <v>16</v>
      </c>
      <c r="CO318" t="s">
        <v>4331</v>
      </c>
      <c r="CP318" t="s">
        <v>16</v>
      </c>
      <c r="CQ318" t="s">
        <v>189</v>
      </c>
      <c r="CR318" t="s">
        <v>185</v>
      </c>
      <c r="CS318" s="7"/>
      <c r="CT318" s="7">
        <v>43752</v>
      </c>
      <c r="CU318" t="s">
        <v>17</v>
      </c>
      <c r="CV318" t="s">
        <v>17</v>
      </c>
      <c r="CW318" t="s">
        <v>6307</v>
      </c>
      <c r="CX318" t="s">
        <v>189</v>
      </c>
      <c r="CY318" t="s">
        <v>6307</v>
      </c>
      <c r="CZ318" t="s">
        <v>189</v>
      </c>
      <c r="DA318">
        <v>2020</v>
      </c>
      <c r="DB318" s="139">
        <v>43881</v>
      </c>
      <c r="DC318">
        <v>2</v>
      </c>
      <c r="DD318">
        <v>8</v>
      </c>
      <c r="DE318" s="139">
        <v>43878</v>
      </c>
      <c r="DF318" t="s">
        <v>12148</v>
      </c>
      <c r="DG318" t="s">
        <v>12139</v>
      </c>
      <c r="DH318" t="s">
        <v>5999</v>
      </c>
      <c r="DI318" t="s">
        <v>9874</v>
      </c>
      <c r="DJ318" t="s">
        <v>6730</v>
      </c>
      <c r="DK318" t="s">
        <v>16</v>
      </c>
      <c r="DL318" t="s">
        <v>16</v>
      </c>
      <c r="DM318" t="s">
        <v>16</v>
      </c>
      <c r="DN318" t="s">
        <v>16</v>
      </c>
      <c r="DO318" t="s">
        <v>2051</v>
      </c>
      <c r="DP318" t="s">
        <v>16</v>
      </c>
      <c r="DQ318" t="s">
        <v>8979</v>
      </c>
      <c r="DR318" t="s">
        <v>10592</v>
      </c>
      <c r="DS318" t="s">
        <v>5581</v>
      </c>
      <c r="DT318" t="s">
        <v>12149</v>
      </c>
      <c r="EC318" s="66"/>
    </row>
    <row r="319" spans="1:133" x14ac:dyDescent="0.25">
      <c r="A319">
        <v>152</v>
      </c>
      <c r="B319" s="7">
        <v>43880</v>
      </c>
      <c r="C319" t="s">
        <v>9887</v>
      </c>
      <c r="D319" t="s">
        <v>189</v>
      </c>
      <c r="E319" t="s">
        <v>789</v>
      </c>
      <c r="F319" t="s">
        <v>199</v>
      </c>
      <c r="G319" t="s">
        <v>354</v>
      </c>
      <c r="H319" t="s">
        <v>354</v>
      </c>
      <c r="I319">
        <v>3</v>
      </c>
      <c r="J319" t="s">
        <v>1146</v>
      </c>
      <c r="K319" t="s">
        <v>2043</v>
      </c>
      <c r="L319" t="s">
        <v>100</v>
      </c>
      <c r="M319">
        <v>2</v>
      </c>
      <c r="N319" t="s">
        <v>137</v>
      </c>
      <c r="O319" t="s">
        <v>1364</v>
      </c>
      <c r="P319" t="s">
        <v>1365</v>
      </c>
      <c r="Q319" t="s">
        <v>354</v>
      </c>
      <c r="R319" t="s">
        <v>16</v>
      </c>
      <c r="S319"/>
      <c r="T319" t="s">
        <v>532</v>
      </c>
      <c r="U319" t="s">
        <v>4345</v>
      </c>
      <c r="V319" t="s">
        <v>6283</v>
      </c>
      <c r="W319" t="s">
        <v>189</v>
      </c>
      <c r="X319" t="s">
        <v>189</v>
      </c>
      <c r="Y319" t="s">
        <v>4341</v>
      </c>
      <c r="Z319" t="s">
        <v>16</v>
      </c>
      <c r="AA319" t="s">
        <v>16</v>
      </c>
      <c r="AB319" t="s">
        <v>16</v>
      </c>
      <c r="AC319" t="s">
        <v>6310</v>
      </c>
      <c r="AD319" t="s">
        <v>1147</v>
      </c>
      <c r="AE319" t="s">
        <v>354</v>
      </c>
      <c r="AF319" t="s">
        <v>354</v>
      </c>
      <c r="AG319" t="s">
        <v>129</v>
      </c>
      <c r="AH319" t="s">
        <v>16</v>
      </c>
      <c r="AI319" t="s">
        <v>16</v>
      </c>
      <c r="AJ319" t="s">
        <v>16</v>
      </c>
      <c r="AK319" t="s">
        <v>16</v>
      </c>
      <c r="AL319"/>
      <c r="AM319">
        <v>2</v>
      </c>
      <c r="AN319">
        <v>13.997</v>
      </c>
      <c r="AO319">
        <v>15.504</v>
      </c>
      <c r="AP319" t="s">
        <v>301</v>
      </c>
      <c r="AQ319" t="s">
        <v>1937</v>
      </c>
      <c r="AR319" t="s">
        <v>16</v>
      </c>
      <c r="AS319" t="s">
        <v>10276</v>
      </c>
      <c r="AT319" t="s">
        <v>9978</v>
      </c>
      <c r="AU319" t="s">
        <v>9873</v>
      </c>
      <c r="AV319" t="s">
        <v>4745</v>
      </c>
      <c r="AW319" t="s">
        <v>11556</v>
      </c>
      <c r="AX319" t="s">
        <v>5998</v>
      </c>
      <c r="AY319" t="s">
        <v>16</v>
      </c>
      <c r="AZ319" t="s">
        <v>1148</v>
      </c>
      <c r="BA319" t="s">
        <v>1363</v>
      </c>
      <c r="BB319" t="s">
        <v>10589</v>
      </c>
      <c r="BC319" t="s">
        <v>4345</v>
      </c>
      <c r="BD319" t="s">
        <v>4504</v>
      </c>
      <c r="BE319" t="s">
        <v>4726</v>
      </c>
      <c r="BF319" t="s">
        <v>4497</v>
      </c>
      <c r="BG319" t="s">
        <v>189</v>
      </c>
      <c r="BH319" t="s">
        <v>189</v>
      </c>
      <c r="BI319" t="s">
        <v>189</v>
      </c>
      <c r="BJ319"/>
      <c r="BK319" t="s">
        <v>6283</v>
      </c>
      <c r="BL319" s="7"/>
      <c r="BM319" s="7"/>
      <c r="BN319" t="s">
        <v>6246</v>
      </c>
      <c r="BO319" t="s">
        <v>189</v>
      </c>
      <c r="BP319" t="s">
        <v>6242</v>
      </c>
      <c r="BQ319" t="s">
        <v>189</v>
      </c>
      <c r="BR319" s="7">
        <v>44618</v>
      </c>
      <c r="BS319" t="s">
        <v>16</v>
      </c>
      <c r="BT319" t="s">
        <v>789</v>
      </c>
      <c r="BU319" t="s">
        <v>189</v>
      </c>
      <c r="BV319" t="s">
        <v>189</v>
      </c>
      <c r="BW319" t="s">
        <v>189</v>
      </c>
      <c r="BX319" t="s">
        <v>16</v>
      </c>
      <c r="BY319" t="s">
        <v>189</v>
      </c>
      <c r="BZ319" t="s">
        <v>189</v>
      </c>
      <c r="CA319" t="s">
        <v>189</v>
      </c>
      <c r="CB319" t="s">
        <v>189</v>
      </c>
      <c r="CC319" t="s">
        <v>189</v>
      </c>
      <c r="CD319" t="s">
        <v>189</v>
      </c>
      <c r="CE319" t="s">
        <v>189</v>
      </c>
      <c r="CF319" t="s">
        <v>354</v>
      </c>
      <c r="CG319" t="s">
        <v>16</v>
      </c>
      <c r="CH319" t="s">
        <v>16</v>
      </c>
      <c r="CI319">
        <v>1</v>
      </c>
      <c r="CJ319">
        <v>1</v>
      </c>
      <c r="CK319">
        <v>1</v>
      </c>
      <c r="CL319" t="s">
        <v>189</v>
      </c>
      <c r="CM319">
        <v>0</v>
      </c>
      <c r="CN319" t="s">
        <v>16</v>
      </c>
      <c r="CO319" t="s">
        <v>1146</v>
      </c>
      <c r="CP319" t="s">
        <v>16</v>
      </c>
      <c r="CQ319" t="s">
        <v>189</v>
      </c>
      <c r="CR319" t="s">
        <v>16</v>
      </c>
      <c r="CS319" s="7">
        <v>44494</v>
      </c>
      <c r="CT319" s="7">
        <v>41575</v>
      </c>
      <c r="CU319" t="s">
        <v>60</v>
      </c>
      <c r="CV319" t="s">
        <v>16</v>
      </c>
      <c r="CW319" t="s">
        <v>6307</v>
      </c>
      <c r="CX319" t="s">
        <v>189</v>
      </c>
      <c r="CY319" t="s">
        <v>6307</v>
      </c>
      <c r="CZ319" t="s">
        <v>6307</v>
      </c>
      <c r="DA319">
        <v>2020</v>
      </c>
      <c r="DB319" s="139">
        <v>43880</v>
      </c>
      <c r="DC319">
        <v>2</v>
      </c>
      <c r="DD319">
        <v>8</v>
      </c>
      <c r="DE319" s="139">
        <v>43878</v>
      </c>
      <c r="DF319" t="s">
        <v>12148</v>
      </c>
      <c r="DG319" t="s">
        <v>12139</v>
      </c>
      <c r="DH319" t="s">
        <v>5999</v>
      </c>
      <c r="DI319" t="s">
        <v>9874</v>
      </c>
      <c r="DJ319" t="s">
        <v>6730</v>
      </c>
      <c r="DK319" t="s">
        <v>16</v>
      </c>
      <c r="DL319" t="s">
        <v>16</v>
      </c>
      <c r="DM319" t="s">
        <v>4907</v>
      </c>
      <c r="DN319" t="s">
        <v>16</v>
      </c>
      <c r="DO319" t="s">
        <v>2051</v>
      </c>
      <c r="DP319" t="s">
        <v>9887</v>
      </c>
      <c r="DQ319" t="s">
        <v>8980</v>
      </c>
      <c r="DR319" t="s">
        <v>10593</v>
      </c>
      <c r="DS319" t="s">
        <v>8981</v>
      </c>
      <c r="DT319" t="s">
        <v>12150</v>
      </c>
      <c r="EC319" s="66"/>
    </row>
    <row r="320" spans="1:133" x14ac:dyDescent="0.25">
      <c r="A320">
        <v>151</v>
      </c>
      <c r="B320" s="7">
        <v>43874</v>
      </c>
      <c r="C320" t="s">
        <v>189</v>
      </c>
      <c r="D320" t="s">
        <v>189</v>
      </c>
      <c r="E320" t="s">
        <v>1367</v>
      </c>
      <c r="F320" t="s">
        <v>181</v>
      </c>
      <c r="G320" t="s">
        <v>354</v>
      </c>
      <c r="H320" t="s">
        <v>354</v>
      </c>
      <c r="I320">
        <v>1</v>
      </c>
      <c r="J320" t="s">
        <v>1368</v>
      </c>
      <c r="K320" t="s">
        <v>1958</v>
      </c>
      <c r="L320" t="s">
        <v>100</v>
      </c>
      <c r="M320">
        <v>5</v>
      </c>
      <c r="N320" t="s">
        <v>1373</v>
      </c>
      <c r="O320" t="s">
        <v>164</v>
      </c>
      <c r="P320" t="s">
        <v>46</v>
      </c>
      <c r="Q320" t="s">
        <v>354</v>
      </c>
      <c r="R320" t="s">
        <v>16</v>
      </c>
      <c r="S320"/>
      <c r="T320" t="s">
        <v>32</v>
      </c>
      <c r="U320" t="s">
        <v>9818</v>
      </c>
      <c r="V320" t="s">
        <v>6282</v>
      </c>
      <c r="W320" t="s">
        <v>9819</v>
      </c>
      <c r="X320" t="s">
        <v>189</v>
      </c>
      <c r="Y320" t="s">
        <v>4341</v>
      </c>
      <c r="Z320" t="s">
        <v>16</v>
      </c>
      <c r="AA320" t="s">
        <v>16</v>
      </c>
      <c r="AB320" t="s">
        <v>16</v>
      </c>
      <c r="AC320" t="s">
        <v>6310</v>
      </c>
      <c r="AD320" t="s">
        <v>1370</v>
      </c>
      <c r="AE320" t="s">
        <v>354</v>
      </c>
      <c r="AF320" t="s">
        <v>354</v>
      </c>
      <c r="AG320" t="s">
        <v>129</v>
      </c>
      <c r="AH320" t="s">
        <v>251</v>
      </c>
      <c r="AI320" t="s">
        <v>16</v>
      </c>
      <c r="AJ320" t="s">
        <v>16</v>
      </c>
      <c r="AK320" t="s">
        <v>16</v>
      </c>
      <c r="AL320"/>
      <c r="AM320">
        <v>5</v>
      </c>
      <c r="AN320">
        <v>34.884999999999998</v>
      </c>
      <c r="AO320">
        <v>38.76</v>
      </c>
      <c r="AP320" t="s">
        <v>260</v>
      </c>
      <c r="AQ320" t="s">
        <v>6745</v>
      </c>
      <c r="AR320" t="s">
        <v>16</v>
      </c>
      <c r="AS320" t="s">
        <v>32</v>
      </c>
      <c r="AT320" t="s">
        <v>4840</v>
      </c>
      <c r="AU320" t="s">
        <v>6826</v>
      </c>
      <c r="AV320" t="s">
        <v>4745</v>
      </c>
      <c r="AW320" t="s">
        <v>11556</v>
      </c>
      <c r="AX320" t="s">
        <v>5998</v>
      </c>
      <c r="AY320" t="s">
        <v>16</v>
      </c>
      <c r="AZ320" t="s">
        <v>1371</v>
      </c>
      <c r="BA320" t="s">
        <v>1372</v>
      </c>
      <c r="BB320" t="s">
        <v>10589</v>
      </c>
      <c r="BC320" t="s">
        <v>9818</v>
      </c>
      <c r="BD320" t="s">
        <v>4517</v>
      </c>
      <c r="BE320" t="s">
        <v>5583</v>
      </c>
      <c r="BF320" t="s">
        <v>4496</v>
      </c>
      <c r="BG320" t="s">
        <v>189</v>
      </c>
      <c r="BH320" t="s">
        <v>189</v>
      </c>
      <c r="BI320" t="s">
        <v>189</v>
      </c>
      <c r="BJ320">
        <v>100</v>
      </c>
      <c r="BK320" t="s">
        <v>6282</v>
      </c>
      <c r="BL320" s="7">
        <v>43882</v>
      </c>
      <c r="BM320" s="7">
        <v>44064</v>
      </c>
      <c r="BN320" t="s">
        <v>6240</v>
      </c>
      <c r="BO320" t="s">
        <v>189</v>
      </c>
      <c r="BP320" t="s">
        <v>16</v>
      </c>
      <c r="BQ320" t="s">
        <v>189</v>
      </c>
      <c r="BR320" s="7">
        <v>46347</v>
      </c>
      <c r="BS320" t="s">
        <v>2414</v>
      </c>
      <c r="BT320" t="s">
        <v>4417</v>
      </c>
      <c r="BU320" t="s">
        <v>2435</v>
      </c>
      <c r="BV320" t="s">
        <v>189</v>
      </c>
      <c r="BW320" t="s">
        <v>189</v>
      </c>
      <c r="BX320" t="s">
        <v>16</v>
      </c>
      <c r="BY320" t="s">
        <v>189</v>
      </c>
      <c r="BZ320" t="s">
        <v>8025</v>
      </c>
      <c r="CA320" t="s">
        <v>189</v>
      </c>
      <c r="CB320" t="s">
        <v>189</v>
      </c>
      <c r="CC320" t="s">
        <v>189</v>
      </c>
      <c r="CD320" t="s">
        <v>189</v>
      </c>
      <c r="CE320" t="s">
        <v>189</v>
      </c>
      <c r="CF320" t="s">
        <v>354</v>
      </c>
      <c r="CG320" t="s">
        <v>16</v>
      </c>
      <c r="CH320" t="s">
        <v>16</v>
      </c>
      <c r="CI320">
        <v>2</v>
      </c>
      <c r="CJ320">
        <v>1</v>
      </c>
      <c r="CK320">
        <v>1</v>
      </c>
      <c r="CL320" t="s">
        <v>189</v>
      </c>
      <c r="CM320">
        <v>0</v>
      </c>
      <c r="CN320" t="s">
        <v>16</v>
      </c>
      <c r="CO320" t="s">
        <v>1368</v>
      </c>
      <c r="CP320" t="s">
        <v>16</v>
      </c>
      <c r="CQ320" t="s">
        <v>189</v>
      </c>
      <c r="CR320" t="s">
        <v>16</v>
      </c>
      <c r="CS320" s="7"/>
      <c r="CT320" s="7">
        <v>42108</v>
      </c>
      <c r="CU320" t="s">
        <v>34</v>
      </c>
      <c r="CV320" t="s">
        <v>6745</v>
      </c>
      <c r="CW320" t="s">
        <v>6307</v>
      </c>
      <c r="CX320" t="s">
        <v>189</v>
      </c>
      <c r="CY320" t="s">
        <v>6307</v>
      </c>
      <c r="CZ320" t="s">
        <v>189</v>
      </c>
      <c r="DA320">
        <v>2020</v>
      </c>
      <c r="DB320" s="139">
        <v>43874</v>
      </c>
      <c r="DC320">
        <v>2</v>
      </c>
      <c r="DD320">
        <v>7</v>
      </c>
      <c r="DE320" s="139">
        <v>43871</v>
      </c>
      <c r="DF320" t="s">
        <v>12151</v>
      </c>
      <c r="DG320" t="s">
        <v>12139</v>
      </c>
      <c r="DH320" t="s">
        <v>6000</v>
      </c>
      <c r="DI320" t="s">
        <v>10114</v>
      </c>
      <c r="DJ320" t="s">
        <v>6730</v>
      </c>
      <c r="DK320" t="s">
        <v>16</v>
      </c>
      <c r="DL320" t="s">
        <v>16</v>
      </c>
      <c r="DM320" t="s">
        <v>1370</v>
      </c>
      <c r="DN320" t="s">
        <v>16</v>
      </c>
      <c r="DO320" t="s">
        <v>2051</v>
      </c>
      <c r="DP320" t="s">
        <v>16</v>
      </c>
      <c r="DQ320" t="s">
        <v>8983</v>
      </c>
      <c r="DR320" t="s">
        <v>10594</v>
      </c>
      <c r="DS320" t="s">
        <v>8985</v>
      </c>
      <c r="DT320" t="s">
        <v>12152</v>
      </c>
      <c r="EC320" s="66"/>
    </row>
    <row r="321" spans="1:133" x14ac:dyDescent="0.25">
      <c r="A321">
        <v>150</v>
      </c>
      <c r="B321" s="7">
        <v>43874</v>
      </c>
      <c r="C321" t="s">
        <v>189</v>
      </c>
      <c r="D321" t="s">
        <v>189</v>
      </c>
      <c r="E321" t="s">
        <v>1367</v>
      </c>
      <c r="F321" t="s">
        <v>181</v>
      </c>
      <c r="G321" t="s">
        <v>354</v>
      </c>
      <c r="H321" t="s">
        <v>354</v>
      </c>
      <c r="I321">
        <v>1</v>
      </c>
      <c r="J321" t="s">
        <v>1368</v>
      </c>
      <c r="K321" t="s">
        <v>1958</v>
      </c>
      <c r="L321" t="s">
        <v>100</v>
      </c>
      <c r="M321">
        <v>10</v>
      </c>
      <c r="N321" t="s">
        <v>237</v>
      </c>
      <c r="O321" t="s">
        <v>1369</v>
      </c>
      <c r="P321" t="s">
        <v>1158</v>
      </c>
      <c r="Q321" t="s">
        <v>354</v>
      </c>
      <c r="R321" t="s">
        <v>16</v>
      </c>
      <c r="S321"/>
      <c r="T321" t="s">
        <v>32</v>
      </c>
      <c r="U321" t="s">
        <v>9818</v>
      </c>
      <c r="V321" t="s">
        <v>6282</v>
      </c>
      <c r="W321" t="s">
        <v>9819</v>
      </c>
      <c r="X321" t="s">
        <v>189</v>
      </c>
      <c r="Y321" t="s">
        <v>4341</v>
      </c>
      <c r="Z321" t="s">
        <v>16</v>
      </c>
      <c r="AA321" t="s">
        <v>16</v>
      </c>
      <c r="AB321" t="s">
        <v>16</v>
      </c>
      <c r="AC321" t="s">
        <v>6310</v>
      </c>
      <c r="AD321" t="s">
        <v>1370</v>
      </c>
      <c r="AE321" t="s">
        <v>354</v>
      </c>
      <c r="AF321" t="s">
        <v>354</v>
      </c>
      <c r="AG321" t="s">
        <v>129</v>
      </c>
      <c r="AH321" t="s">
        <v>251</v>
      </c>
      <c r="AI321" t="s">
        <v>16</v>
      </c>
      <c r="AJ321" t="s">
        <v>16</v>
      </c>
      <c r="AK321" t="s">
        <v>16</v>
      </c>
      <c r="AL321"/>
      <c r="AM321">
        <v>10</v>
      </c>
      <c r="AN321">
        <v>69.77</v>
      </c>
      <c r="AO321">
        <v>77.519000000000005</v>
      </c>
      <c r="AP321" t="s">
        <v>260</v>
      </c>
      <c r="AQ321" t="s">
        <v>6745</v>
      </c>
      <c r="AR321" t="s">
        <v>16</v>
      </c>
      <c r="AS321" t="s">
        <v>32</v>
      </c>
      <c r="AT321" t="s">
        <v>4840</v>
      </c>
      <c r="AU321" t="s">
        <v>9913</v>
      </c>
      <c r="AV321" t="s">
        <v>4745</v>
      </c>
      <c r="AW321" t="s">
        <v>11556</v>
      </c>
      <c r="AX321" t="s">
        <v>5998</v>
      </c>
      <c r="AY321" t="s">
        <v>16</v>
      </c>
      <c r="AZ321" t="s">
        <v>1371</v>
      </c>
      <c r="BA321" t="s">
        <v>1366</v>
      </c>
      <c r="BB321" t="s">
        <v>10589</v>
      </c>
      <c r="BC321" t="s">
        <v>9818</v>
      </c>
      <c r="BD321" t="s">
        <v>4522</v>
      </c>
      <c r="BE321" t="s">
        <v>5525</v>
      </c>
      <c r="BF321" t="s">
        <v>4496</v>
      </c>
      <c r="BG321" t="s">
        <v>189</v>
      </c>
      <c r="BH321" t="s">
        <v>189</v>
      </c>
      <c r="BI321" t="s">
        <v>189</v>
      </c>
      <c r="BJ321">
        <v>100</v>
      </c>
      <c r="BK321" t="s">
        <v>6282</v>
      </c>
      <c r="BL321" s="7">
        <v>43882</v>
      </c>
      <c r="BM321" s="7">
        <v>44064</v>
      </c>
      <c r="BN321" t="s">
        <v>6240</v>
      </c>
      <c r="BO321" t="s">
        <v>189</v>
      </c>
      <c r="BP321" t="s">
        <v>16</v>
      </c>
      <c r="BQ321" t="s">
        <v>189</v>
      </c>
      <c r="BR321" s="7">
        <v>45617</v>
      </c>
      <c r="BS321" t="s">
        <v>2414</v>
      </c>
      <c r="BT321" t="s">
        <v>4417</v>
      </c>
      <c r="BU321" t="s">
        <v>2435</v>
      </c>
      <c r="BV321" t="s">
        <v>189</v>
      </c>
      <c r="BW321" t="s">
        <v>189</v>
      </c>
      <c r="BX321" t="s">
        <v>16</v>
      </c>
      <c r="BY321" t="s">
        <v>189</v>
      </c>
      <c r="BZ321" t="s">
        <v>8982</v>
      </c>
      <c r="CA321" t="s">
        <v>189</v>
      </c>
      <c r="CB321" t="s">
        <v>189</v>
      </c>
      <c r="CC321" t="s">
        <v>189</v>
      </c>
      <c r="CD321" t="s">
        <v>189</v>
      </c>
      <c r="CE321" t="s">
        <v>189</v>
      </c>
      <c r="CF321" t="s">
        <v>354</v>
      </c>
      <c r="CG321" t="s">
        <v>16</v>
      </c>
      <c r="CH321" t="s">
        <v>16</v>
      </c>
      <c r="CI321">
        <v>2</v>
      </c>
      <c r="CJ321">
        <v>1</v>
      </c>
      <c r="CK321">
        <v>1</v>
      </c>
      <c r="CL321" t="s">
        <v>189</v>
      </c>
      <c r="CM321">
        <v>0</v>
      </c>
      <c r="CN321" t="s">
        <v>16</v>
      </c>
      <c r="CO321" t="s">
        <v>1368</v>
      </c>
      <c r="CP321" t="s">
        <v>16</v>
      </c>
      <c r="CQ321" t="s">
        <v>189</v>
      </c>
      <c r="CR321" t="s">
        <v>16</v>
      </c>
      <c r="CS321" s="7"/>
      <c r="CT321" s="7">
        <v>42108</v>
      </c>
      <c r="CU321" t="s">
        <v>34</v>
      </c>
      <c r="CV321" t="s">
        <v>6745</v>
      </c>
      <c r="CW321" t="s">
        <v>6307</v>
      </c>
      <c r="CX321" t="s">
        <v>189</v>
      </c>
      <c r="CY321" t="s">
        <v>6307</v>
      </c>
      <c r="CZ321" t="s">
        <v>189</v>
      </c>
      <c r="DA321">
        <v>2020</v>
      </c>
      <c r="DB321" s="139">
        <v>43874</v>
      </c>
      <c r="DC321">
        <v>2</v>
      </c>
      <c r="DD321">
        <v>7</v>
      </c>
      <c r="DE321" s="139">
        <v>43871</v>
      </c>
      <c r="DF321" t="s">
        <v>12151</v>
      </c>
      <c r="DG321" t="s">
        <v>12139</v>
      </c>
      <c r="DH321" t="s">
        <v>6000</v>
      </c>
      <c r="DI321" t="s">
        <v>10114</v>
      </c>
      <c r="DJ321" t="s">
        <v>6730</v>
      </c>
      <c r="DK321" t="s">
        <v>16</v>
      </c>
      <c r="DL321" t="s">
        <v>16</v>
      </c>
      <c r="DM321" t="s">
        <v>1370</v>
      </c>
      <c r="DN321" t="s">
        <v>16</v>
      </c>
      <c r="DO321" t="s">
        <v>2051</v>
      </c>
      <c r="DP321" t="s">
        <v>16</v>
      </c>
      <c r="DQ321" t="s">
        <v>8983</v>
      </c>
      <c r="DR321" t="s">
        <v>10594</v>
      </c>
      <c r="DS321" t="s">
        <v>8984</v>
      </c>
      <c r="DT321" t="s">
        <v>12153</v>
      </c>
      <c r="EC321" s="66"/>
    </row>
    <row r="322" spans="1:133" x14ac:dyDescent="0.25">
      <c r="A322">
        <v>149</v>
      </c>
      <c r="B322" s="7">
        <v>43873</v>
      </c>
      <c r="C322" t="s">
        <v>189</v>
      </c>
      <c r="D322" t="s">
        <v>189</v>
      </c>
      <c r="E322" t="s">
        <v>1375</v>
      </c>
      <c r="F322" t="s">
        <v>181</v>
      </c>
      <c r="G322" t="s">
        <v>354</v>
      </c>
      <c r="H322" t="s">
        <v>354</v>
      </c>
      <c r="I322">
        <v>1</v>
      </c>
      <c r="J322" t="s">
        <v>832</v>
      </c>
      <c r="K322" t="s">
        <v>11</v>
      </c>
      <c r="L322" t="s">
        <v>100</v>
      </c>
      <c r="M322">
        <v>5</v>
      </c>
      <c r="N322" t="s">
        <v>121</v>
      </c>
      <c r="O322" t="s">
        <v>31</v>
      </c>
      <c r="P322" t="s">
        <v>16</v>
      </c>
      <c r="Q322" t="s">
        <v>354</v>
      </c>
      <c r="R322" t="s">
        <v>16</v>
      </c>
      <c r="S322"/>
      <c r="T322" t="s">
        <v>32</v>
      </c>
      <c r="U322" t="s">
        <v>16</v>
      </c>
      <c r="V322" t="s">
        <v>6283</v>
      </c>
      <c r="W322" t="s">
        <v>189</v>
      </c>
      <c r="X322" t="s">
        <v>189</v>
      </c>
      <c r="Y322" t="s">
        <v>4341</v>
      </c>
      <c r="Z322" t="s">
        <v>16</v>
      </c>
      <c r="AA322" t="s">
        <v>16</v>
      </c>
      <c r="AB322" t="s">
        <v>16</v>
      </c>
      <c r="AC322" t="s">
        <v>6310</v>
      </c>
      <c r="AD322" t="s">
        <v>833</v>
      </c>
      <c r="AE322" t="s">
        <v>354</v>
      </c>
      <c r="AF322" t="s">
        <v>354</v>
      </c>
      <c r="AG322" t="s">
        <v>67</v>
      </c>
      <c r="AH322" t="s">
        <v>186</v>
      </c>
      <c r="AI322" t="s">
        <v>16</v>
      </c>
      <c r="AJ322" t="s">
        <v>16</v>
      </c>
      <c r="AK322" t="s">
        <v>16</v>
      </c>
      <c r="AL322"/>
      <c r="AM322">
        <v>5</v>
      </c>
      <c r="AN322">
        <v>34.856999999999999</v>
      </c>
      <c r="AO322">
        <v>38.76</v>
      </c>
      <c r="AP322" t="s">
        <v>301</v>
      </c>
      <c r="AQ322" t="s">
        <v>1937</v>
      </c>
      <c r="AR322" t="s">
        <v>16</v>
      </c>
      <c r="AS322" t="s">
        <v>32</v>
      </c>
      <c r="AT322" t="s">
        <v>9802</v>
      </c>
      <c r="AU322" t="s">
        <v>6826</v>
      </c>
      <c r="AV322" t="s">
        <v>4745</v>
      </c>
      <c r="AW322" t="s">
        <v>11556</v>
      </c>
      <c r="AX322" t="s">
        <v>5998</v>
      </c>
      <c r="AY322" t="s">
        <v>16</v>
      </c>
      <c r="AZ322" t="s">
        <v>1130</v>
      </c>
      <c r="BA322" t="s">
        <v>1374</v>
      </c>
      <c r="BB322" t="s">
        <v>10589</v>
      </c>
      <c r="BC322" t="s">
        <v>4465</v>
      </c>
      <c r="BD322" t="s">
        <v>4517</v>
      </c>
      <c r="BE322" t="s">
        <v>5517</v>
      </c>
      <c r="BF322" t="s">
        <v>4496</v>
      </c>
      <c r="BG322" t="s">
        <v>189</v>
      </c>
      <c r="BH322" t="s">
        <v>189</v>
      </c>
      <c r="BI322" t="s">
        <v>189</v>
      </c>
      <c r="BJ322">
        <v>100</v>
      </c>
      <c r="BK322" t="s">
        <v>6283</v>
      </c>
      <c r="BL322" s="7">
        <v>43880</v>
      </c>
      <c r="BM322" s="7">
        <v>44062</v>
      </c>
      <c r="BN322" t="s">
        <v>6240</v>
      </c>
      <c r="BO322" t="s">
        <v>189</v>
      </c>
      <c r="BP322" t="s">
        <v>16</v>
      </c>
      <c r="BQ322" t="s">
        <v>189</v>
      </c>
      <c r="BR322" s="7">
        <v>44244</v>
      </c>
      <c r="BS322" t="s">
        <v>2414</v>
      </c>
      <c r="BT322" t="s">
        <v>1375</v>
      </c>
      <c r="BU322" t="s">
        <v>189</v>
      </c>
      <c r="BV322" t="s">
        <v>189</v>
      </c>
      <c r="BW322" t="s">
        <v>5517</v>
      </c>
      <c r="BX322" t="s">
        <v>16</v>
      </c>
      <c r="BY322" t="s">
        <v>189</v>
      </c>
      <c r="BZ322" t="s">
        <v>189</v>
      </c>
      <c r="CA322" t="s">
        <v>189</v>
      </c>
      <c r="CB322" t="s">
        <v>189</v>
      </c>
      <c r="CC322" t="s">
        <v>189</v>
      </c>
      <c r="CD322" t="s">
        <v>189</v>
      </c>
      <c r="CE322" t="s">
        <v>189</v>
      </c>
      <c r="CF322" t="s">
        <v>354</v>
      </c>
      <c r="CG322" t="s">
        <v>16</v>
      </c>
      <c r="CH322" t="s">
        <v>16</v>
      </c>
      <c r="CI322">
        <v>1</v>
      </c>
      <c r="CJ322">
        <v>1</v>
      </c>
      <c r="CK322">
        <v>1</v>
      </c>
      <c r="CL322" t="s">
        <v>189</v>
      </c>
      <c r="CM322">
        <v>0</v>
      </c>
      <c r="CN322" t="s">
        <v>16</v>
      </c>
      <c r="CO322" t="s">
        <v>832</v>
      </c>
      <c r="CP322" t="s">
        <v>16</v>
      </c>
      <c r="CQ322" t="s">
        <v>189</v>
      </c>
      <c r="CR322" t="s">
        <v>16</v>
      </c>
      <c r="CS322" s="7"/>
      <c r="CT322" s="7">
        <v>38658</v>
      </c>
      <c r="CU322" t="s">
        <v>60</v>
      </c>
      <c r="CV322" t="s">
        <v>6745</v>
      </c>
      <c r="CW322" t="s">
        <v>6307</v>
      </c>
      <c r="CX322" t="s">
        <v>189</v>
      </c>
      <c r="CY322" t="s">
        <v>6307</v>
      </c>
      <c r="CZ322" t="s">
        <v>189</v>
      </c>
      <c r="DA322">
        <v>2020</v>
      </c>
      <c r="DB322" s="139">
        <v>43873</v>
      </c>
      <c r="DC322">
        <v>2</v>
      </c>
      <c r="DD322">
        <v>7</v>
      </c>
      <c r="DE322" s="139">
        <v>43871</v>
      </c>
      <c r="DF322" t="s">
        <v>12151</v>
      </c>
      <c r="DG322" t="s">
        <v>12139</v>
      </c>
      <c r="DH322" t="s">
        <v>6000</v>
      </c>
      <c r="DI322" t="s">
        <v>9882</v>
      </c>
      <c r="DJ322" t="s">
        <v>6730</v>
      </c>
      <c r="DK322" t="s">
        <v>16</v>
      </c>
      <c r="DL322" t="s">
        <v>16</v>
      </c>
      <c r="DM322" t="s">
        <v>4970</v>
      </c>
      <c r="DN322" t="s">
        <v>16</v>
      </c>
      <c r="DO322" t="s">
        <v>2051</v>
      </c>
      <c r="DP322" t="s">
        <v>16</v>
      </c>
      <c r="DQ322" t="s">
        <v>8986</v>
      </c>
      <c r="DR322" t="s">
        <v>10595</v>
      </c>
      <c r="DS322" t="s">
        <v>8987</v>
      </c>
      <c r="DT322" t="s">
        <v>12154</v>
      </c>
      <c r="EC322" s="66"/>
    </row>
    <row r="323" spans="1:133" x14ac:dyDescent="0.25">
      <c r="A323">
        <v>148</v>
      </c>
      <c r="B323" s="7">
        <v>43872</v>
      </c>
      <c r="C323" t="s">
        <v>189</v>
      </c>
      <c r="D323" t="s">
        <v>189</v>
      </c>
      <c r="E323" t="s">
        <v>1377</v>
      </c>
      <c r="F323" t="s">
        <v>181</v>
      </c>
      <c r="G323" t="s">
        <v>354</v>
      </c>
      <c r="H323" t="s">
        <v>354</v>
      </c>
      <c r="I323">
        <v>1</v>
      </c>
      <c r="J323" t="s">
        <v>1258</v>
      </c>
      <c r="K323" t="s">
        <v>1953</v>
      </c>
      <c r="L323" t="s">
        <v>100</v>
      </c>
      <c r="M323">
        <v>4</v>
      </c>
      <c r="N323" t="s">
        <v>104</v>
      </c>
      <c r="O323" t="s">
        <v>20</v>
      </c>
      <c r="P323" t="s">
        <v>146</v>
      </c>
      <c r="Q323" t="s">
        <v>354</v>
      </c>
      <c r="R323" t="s">
        <v>16</v>
      </c>
      <c r="S323"/>
      <c r="T323" t="s">
        <v>32</v>
      </c>
      <c r="U323" t="s">
        <v>16</v>
      </c>
      <c r="V323" t="s">
        <v>6282</v>
      </c>
      <c r="W323" t="s">
        <v>189</v>
      </c>
      <c r="X323" t="s">
        <v>189</v>
      </c>
      <c r="Y323" t="s">
        <v>4341</v>
      </c>
      <c r="Z323" t="s">
        <v>16</v>
      </c>
      <c r="AA323" t="s">
        <v>16</v>
      </c>
      <c r="AB323" t="s">
        <v>16</v>
      </c>
      <c r="AC323" t="s">
        <v>6310</v>
      </c>
      <c r="AD323" t="s">
        <v>1259</v>
      </c>
      <c r="AE323" t="s">
        <v>354</v>
      </c>
      <c r="AF323" t="s">
        <v>354</v>
      </c>
      <c r="AG323" t="s">
        <v>27</v>
      </c>
      <c r="AH323" t="s">
        <v>1260</v>
      </c>
      <c r="AI323" t="s">
        <v>1261</v>
      </c>
      <c r="AJ323" t="s">
        <v>16</v>
      </c>
      <c r="AK323" t="s">
        <v>16</v>
      </c>
      <c r="AL323"/>
      <c r="AM323">
        <v>4</v>
      </c>
      <c r="AN323">
        <v>27.861000000000001</v>
      </c>
      <c r="AO323">
        <v>31.007999999999999</v>
      </c>
      <c r="AP323" t="s">
        <v>184</v>
      </c>
      <c r="AQ323" t="s">
        <v>6744</v>
      </c>
      <c r="AR323" t="s">
        <v>202</v>
      </c>
      <c r="AS323" t="s">
        <v>32</v>
      </c>
      <c r="AT323" t="s">
        <v>4840</v>
      </c>
      <c r="AU323" t="s">
        <v>6826</v>
      </c>
      <c r="AV323" t="s">
        <v>4745</v>
      </c>
      <c r="AW323" t="s">
        <v>11556</v>
      </c>
      <c r="AX323" t="s">
        <v>5998</v>
      </c>
      <c r="AY323" t="s">
        <v>4723</v>
      </c>
      <c r="AZ323" t="s">
        <v>1262</v>
      </c>
      <c r="BA323" t="s">
        <v>1376</v>
      </c>
      <c r="BB323" t="s">
        <v>10589</v>
      </c>
      <c r="BC323" t="s">
        <v>4465</v>
      </c>
      <c r="BD323" t="s">
        <v>4502</v>
      </c>
      <c r="BE323" t="s">
        <v>4730</v>
      </c>
      <c r="BF323" t="s">
        <v>4496</v>
      </c>
      <c r="BG323" t="s">
        <v>189</v>
      </c>
      <c r="BH323" t="s">
        <v>189</v>
      </c>
      <c r="BI323" t="s">
        <v>189</v>
      </c>
      <c r="BJ323">
        <v>99.641000000000005</v>
      </c>
      <c r="BK323" t="s">
        <v>6282</v>
      </c>
      <c r="BL323" s="7">
        <v>43879</v>
      </c>
      <c r="BM323" s="7">
        <v>44061</v>
      </c>
      <c r="BN323" t="s">
        <v>6240</v>
      </c>
      <c r="BO323" t="s">
        <v>189</v>
      </c>
      <c r="BP323" t="s">
        <v>16</v>
      </c>
      <c r="BQ323" t="s">
        <v>189</v>
      </c>
      <c r="BR323" s="7">
        <v>45706</v>
      </c>
      <c r="BS323" t="s">
        <v>2414</v>
      </c>
      <c r="BT323" t="s">
        <v>1377</v>
      </c>
      <c r="BU323" t="s">
        <v>189</v>
      </c>
      <c r="BV323" t="s">
        <v>189</v>
      </c>
      <c r="BW323" t="s">
        <v>189</v>
      </c>
      <c r="BX323" t="s">
        <v>16</v>
      </c>
      <c r="BY323" t="s">
        <v>189</v>
      </c>
      <c r="BZ323" t="s">
        <v>8988</v>
      </c>
      <c r="CA323" t="s">
        <v>189</v>
      </c>
      <c r="CB323" t="s">
        <v>189</v>
      </c>
      <c r="CC323" t="s">
        <v>189</v>
      </c>
      <c r="CD323" t="s">
        <v>189</v>
      </c>
      <c r="CE323" t="s">
        <v>189</v>
      </c>
      <c r="CF323" t="s">
        <v>354</v>
      </c>
      <c r="CG323" t="s">
        <v>16</v>
      </c>
      <c r="CH323" t="s">
        <v>16</v>
      </c>
      <c r="CI323">
        <v>1</v>
      </c>
      <c r="CJ323">
        <v>1</v>
      </c>
      <c r="CK323">
        <v>1</v>
      </c>
      <c r="CL323" t="s">
        <v>189</v>
      </c>
      <c r="CM323">
        <v>0</v>
      </c>
      <c r="CN323" t="s">
        <v>16</v>
      </c>
      <c r="CO323" t="s">
        <v>1258</v>
      </c>
      <c r="CP323" t="s">
        <v>16</v>
      </c>
      <c r="CQ323" t="s">
        <v>189</v>
      </c>
      <c r="CR323" t="s">
        <v>195</v>
      </c>
      <c r="CS323" s="7"/>
      <c r="CT323" s="7">
        <v>43067</v>
      </c>
      <c r="CU323" t="s">
        <v>17</v>
      </c>
      <c r="CV323" t="s">
        <v>17</v>
      </c>
      <c r="CW323" t="s">
        <v>6307</v>
      </c>
      <c r="CX323" t="s">
        <v>189</v>
      </c>
      <c r="CY323" t="s">
        <v>6307</v>
      </c>
      <c r="CZ323" t="s">
        <v>189</v>
      </c>
      <c r="DA323">
        <v>2020</v>
      </c>
      <c r="DB323" s="139">
        <v>43872</v>
      </c>
      <c r="DC323">
        <v>2</v>
      </c>
      <c r="DD323">
        <v>7</v>
      </c>
      <c r="DE323" s="139">
        <v>43871</v>
      </c>
      <c r="DF323" t="s">
        <v>12151</v>
      </c>
      <c r="DG323" t="s">
        <v>12139</v>
      </c>
      <c r="DH323" t="s">
        <v>6000</v>
      </c>
      <c r="DI323" t="s">
        <v>9912</v>
      </c>
      <c r="DJ323" t="s">
        <v>6730</v>
      </c>
      <c r="DK323" t="s">
        <v>16</v>
      </c>
      <c r="DL323" t="s">
        <v>16</v>
      </c>
      <c r="DM323" t="s">
        <v>1259</v>
      </c>
      <c r="DN323" t="s">
        <v>16</v>
      </c>
      <c r="DO323" t="s">
        <v>2051</v>
      </c>
      <c r="DP323" t="s">
        <v>16</v>
      </c>
      <c r="DQ323" t="s">
        <v>8989</v>
      </c>
      <c r="DR323" t="s">
        <v>10596</v>
      </c>
      <c r="DS323" t="s">
        <v>8990</v>
      </c>
      <c r="DT323" t="s">
        <v>12155</v>
      </c>
      <c r="EC323" s="66"/>
    </row>
    <row r="324" spans="1:133" x14ac:dyDescent="0.25">
      <c r="A324">
        <v>147</v>
      </c>
      <c r="B324" s="7">
        <v>43867</v>
      </c>
      <c r="C324" t="s">
        <v>189</v>
      </c>
      <c r="D324" t="s">
        <v>189</v>
      </c>
      <c r="E324" t="s">
        <v>1379</v>
      </c>
      <c r="F324" t="s">
        <v>181</v>
      </c>
      <c r="G324" t="s">
        <v>354</v>
      </c>
      <c r="H324" t="s">
        <v>354</v>
      </c>
      <c r="I324">
        <v>1</v>
      </c>
      <c r="J324" t="s">
        <v>1380</v>
      </c>
      <c r="K324" t="s">
        <v>520</v>
      </c>
      <c r="L324" t="s">
        <v>100</v>
      </c>
      <c r="M324">
        <v>4</v>
      </c>
      <c r="N324" t="s">
        <v>104</v>
      </c>
      <c r="O324" t="s">
        <v>545</v>
      </c>
      <c r="P324" t="s">
        <v>1224</v>
      </c>
      <c r="Q324" t="s">
        <v>354</v>
      </c>
      <c r="R324" t="s">
        <v>1886</v>
      </c>
      <c r="S324"/>
      <c r="T324" t="s">
        <v>32</v>
      </c>
      <c r="U324" t="s">
        <v>16</v>
      </c>
      <c r="V324" t="s">
        <v>6282</v>
      </c>
      <c r="W324" t="s">
        <v>189</v>
      </c>
      <c r="X324" t="s">
        <v>189</v>
      </c>
      <c r="Y324" t="s">
        <v>4341</v>
      </c>
      <c r="Z324" t="s">
        <v>16</v>
      </c>
      <c r="AA324" t="s">
        <v>16</v>
      </c>
      <c r="AB324" t="s">
        <v>16</v>
      </c>
      <c r="AC324" t="s">
        <v>6307</v>
      </c>
      <c r="AD324" t="s">
        <v>1381</v>
      </c>
      <c r="AE324" t="s">
        <v>354</v>
      </c>
      <c r="AF324" t="s">
        <v>354</v>
      </c>
      <c r="AG324" t="s">
        <v>129</v>
      </c>
      <c r="AH324" t="s">
        <v>16</v>
      </c>
      <c r="AI324" t="s">
        <v>16</v>
      </c>
      <c r="AJ324" t="s">
        <v>16</v>
      </c>
      <c r="AK324" t="s">
        <v>16</v>
      </c>
      <c r="AL324"/>
      <c r="AM324">
        <v>4</v>
      </c>
      <c r="AN324">
        <v>27.882999999999999</v>
      </c>
      <c r="AO324">
        <v>31.007999999999999</v>
      </c>
      <c r="AP324" t="s">
        <v>240</v>
      </c>
      <c r="AQ324" t="s">
        <v>5653</v>
      </c>
      <c r="AR324" t="s">
        <v>9682</v>
      </c>
      <c r="AS324" t="s">
        <v>32</v>
      </c>
      <c r="AT324" t="s">
        <v>4840</v>
      </c>
      <c r="AU324" t="s">
        <v>6826</v>
      </c>
      <c r="AV324" t="s">
        <v>4745</v>
      </c>
      <c r="AW324" t="s">
        <v>11556</v>
      </c>
      <c r="AX324" t="s">
        <v>5998</v>
      </c>
      <c r="AY324" t="s">
        <v>16</v>
      </c>
      <c r="AZ324" t="s">
        <v>1382</v>
      </c>
      <c r="BA324" t="s">
        <v>1383</v>
      </c>
      <c r="BB324" t="s">
        <v>10589</v>
      </c>
      <c r="BC324" t="s">
        <v>4465</v>
      </c>
      <c r="BD324" t="s">
        <v>4502</v>
      </c>
      <c r="BE324" t="s">
        <v>4730</v>
      </c>
      <c r="BF324" t="s">
        <v>4496</v>
      </c>
      <c r="BG324" t="s">
        <v>189</v>
      </c>
      <c r="BH324" t="s">
        <v>189</v>
      </c>
      <c r="BI324" t="s">
        <v>189</v>
      </c>
      <c r="BJ324">
        <v>99.641000000000005</v>
      </c>
      <c r="BK324" t="s">
        <v>6282</v>
      </c>
      <c r="BL324" s="7">
        <v>43874</v>
      </c>
      <c r="BM324" s="7">
        <v>44056</v>
      </c>
      <c r="BN324" t="s">
        <v>6240</v>
      </c>
      <c r="BO324" t="s">
        <v>189</v>
      </c>
      <c r="BP324" t="s">
        <v>16</v>
      </c>
      <c r="BQ324" t="s">
        <v>189</v>
      </c>
      <c r="BR324" s="7">
        <v>45701</v>
      </c>
      <c r="BS324" t="s">
        <v>2414</v>
      </c>
      <c r="BT324" t="s">
        <v>1379</v>
      </c>
      <c r="BU324" t="s">
        <v>189</v>
      </c>
      <c r="BV324" t="s">
        <v>189</v>
      </c>
      <c r="BW324" t="s">
        <v>189</v>
      </c>
      <c r="BX324" t="s">
        <v>16</v>
      </c>
      <c r="BY324" t="s">
        <v>189</v>
      </c>
      <c r="BZ324" t="s">
        <v>189</v>
      </c>
      <c r="CA324" t="s">
        <v>189</v>
      </c>
      <c r="CB324" t="s">
        <v>189</v>
      </c>
      <c r="CC324" t="s">
        <v>189</v>
      </c>
      <c r="CD324" t="s">
        <v>189</v>
      </c>
      <c r="CE324" t="s">
        <v>189</v>
      </c>
      <c r="CF324" t="s">
        <v>354</v>
      </c>
      <c r="CG324" t="s">
        <v>16</v>
      </c>
      <c r="CH324" t="s">
        <v>16</v>
      </c>
      <c r="CI324">
        <v>2</v>
      </c>
      <c r="CJ324">
        <v>1</v>
      </c>
      <c r="CK324">
        <v>1</v>
      </c>
      <c r="CL324" t="s">
        <v>189</v>
      </c>
      <c r="CM324">
        <v>0</v>
      </c>
      <c r="CN324" t="s">
        <v>16</v>
      </c>
      <c r="CO324" t="s">
        <v>1380</v>
      </c>
      <c r="CP324" t="s">
        <v>6878</v>
      </c>
      <c r="CQ324" t="s">
        <v>189</v>
      </c>
      <c r="CR324" t="s">
        <v>16</v>
      </c>
      <c r="CS324" s="7"/>
      <c r="CT324" s="7">
        <v>43867</v>
      </c>
      <c r="CU324" t="s">
        <v>29</v>
      </c>
      <c r="CV324" t="s">
        <v>16</v>
      </c>
      <c r="CW324" t="s">
        <v>6307</v>
      </c>
      <c r="CX324" t="s">
        <v>189</v>
      </c>
      <c r="CY324" t="s">
        <v>6307</v>
      </c>
      <c r="CZ324" t="s">
        <v>189</v>
      </c>
      <c r="DA324">
        <v>2020</v>
      </c>
      <c r="DB324" s="139">
        <v>43867</v>
      </c>
      <c r="DC324">
        <v>2</v>
      </c>
      <c r="DD324">
        <v>6</v>
      </c>
      <c r="DE324" s="139">
        <v>43864</v>
      </c>
      <c r="DF324" t="s">
        <v>12156</v>
      </c>
      <c r="DG324" t="s">
        <v>12139</v>
      </c>
      <c r="DH324" t="s">
        <v>6001</v>
      </c>
      <c r="DI324" t="s">
        <v>9912</v>
      </c>
      <c r="DJ324" t="s">
        <v>6730</v>
      </c>
      <c r="DK324" t="s">
        <v>16</v>
      </c>
      <c r="DL324" t="s">
        <v>16</v>
      </c>
      <c r="DM324" t="s">
        <v>1381</v>
      </c>
      <c r="DN324" t="s">
        <v>16</v>
      </c>
      <c r="DO324" t="s">
        <v>2051</v>
      </c>
      <c r="DP324" t="s">
        <v>16</v>
      </c>
      <c r="DQ324" t="s">
        <v>8991</v>
      </c>
      <c r="DR324" t="s">
        <v>10597</v>
      </c>
      <c r="DS324" t="s">
        <v>8993</v>
      </c>
      <c r="DT324" t="s">
        <v>12157</v>
      </c>
      <c r="EC324" s="66"/>
    </row>
    <row r="325" spans="1:133" x14ac:dyDescent="0.25">
      <c r="A325">
        <v>146</v>
      </c>
      <c r="B325" s="7">
        <v>43867</v>
      </c>
      <c r="C325" t="s">
        <v>189</v>
      </c>
      <c r="D325" t="s">
        <v>189</v>
      </c>
      <c r="E325" t="s">
        <v>1379</v>
      </c>
      <c r="F325" t="s">
        <v>181</v>
      </c>
      <c r="G325" t="s">
        <v>354</v>
      </c>
      <c r="H325" t="s">
        <v>354</v>
      </c>
      <c r="I325">
        <v>1</v>
      </c>
      <c r="J325" t="s">
        <v>1380</v>
      </c>
      <c r="K325" t="s">
        <v>520</v>
      </c>
      <c r="L325" t="s">
        <v>100</v>
      </c>
      <c r="M325">
        <v>4</v>
      </c>
      <c r="N325" t="s">
        <v>65</v>
      </c>
      <c r="O325" t="s">
        <v>93</v>
      </c>
      <c r="P325" t="s">
        <v>442</v>
      </c>
      <c r="Q325" t="s">
        <v>354</v>
      </c>
      <c r="R325" t="s">
        <v>1907</v>
      </c>
      <c r="S325"/>
      <c r="T325" t="s">
        <v>32</v>
      </c>
      <c r="U325" t="s">
        <v>16</v>
      </c>
      <c r="V325" t="s">
        <v>6282</v>
      </c>
      <c r="W325" t="s">
        <v>189</v>
      </c>
      <c r="X325" t="s">
        <v>189</v>
      </c>
      <c r="Y325" t="s">
        <v>4341</v>
      </c>
      <c r="Z325" t="s">
        <v>16</v>
      </c>
      <c r="AA325" t="s">
        <v>16</v>
      </c>
      <c r="AB325" t="s">
        <v>16</v>
      </c>
      <c r="AC325" t="s">
        <v>6307</v>
      </c>
      <c r="AD325" t="s">
        <v>1381</v>
      </c>
      <c r="AE325" t="s">
        <v>354</v>
      </c>
      <c r="AF325" t="s">
        <v>354</v>
      </c>
      <c r="AG325" t="s">
        <v>129</v>
      </c>
      <c r="AH325" t="s">
        <v>16</v>
      </c>
      <c r="AI325" t="s">
        <v>16</v>
      </c>
      <c r="AJ325" t="s">
        <v>16</v>
      </c>
      <c r="AK325" t="s">
        <v>16</v>
      </c>
      <c r="AL325"/>
      <c r="AM325">
        <v>4</v>
      </c>
      <c r="AN325">
        <v>27.882999999999999</v>
      </c>
      <c r="AO325">
        <v>31.007999999999999</v>
      </c>
      <c r="AP325" t="s">
        <v>240</v>
      </c>
      <c r="AQ325" t="s">
        <v>5653</v>
      </c>
      <c r="AR325" t="s">
        <v>9682</v>
      </c>
      <c r="AS325" t="s">
        <v>32</v>
      </c>
      <c r="AT325" t="s">
        <v>4840</v>
      </c>
      <c r="AU325" t="s">
        <v>6826</v>
      </c>
      <c r="AV325" t="s">
        <v>4745</v>
      </c>
      <c r="AW325" t="s">
        <v>11556</v>
      </c>
      <c r="AX325" t="s">
        <v>5998</v>
      </c>
      <c r="AY325" t="s">
        <v>16</v>
      </c>
      <c r="AZ325" t="s">
        <v>1382</v>
      </c>
      <c r="BA325" t="s">
        <v>1378</v>
      </c>
      <c r="BB325" t="s">
        <v>10589</v>
      </c>
      <c r="BC325" t="s">
        <v>4465</v>
      </c>
      <c r="BD325" t="s">
        <v>4502</v>
      </c>
      <c r="BE325" t="s">
        <v>4729</v>
      </c>
      <c r="BF325" t="s">
        <v>4496</v>
      </c>
      <c r="BG325" t="s">
        <v>189</v>
      </c>
      <c r="BH325" t="s">
        <v>189</v>
      </c>
      <c r="BI325" t="s">
        <v>189</v>
      </c>
      <c r="BJ325">
        <v>99.691999999999993</v>
      </c>
      <c r="BK325" t="s">
        <v>6282</v>
      </c>
      <c r="BL325" s="7">
        <v>43874</v>
      </c>
      <c r="BM325" s="7">
        <v>44056</v>
      </c>
      <c r="BN325" t="s">
        <v>6240</v>
      </c>
      <c r="BO325" t="s">
        <v>189</v>
      </c>
      <c r="BP325" t="s">
        <v>16</v>
      </c>
      <c r="BQ325" t="s">
        <v>189</v>
      </c>
      <c r="BR325" s="7">
        <v>47527</v>
      </c>
      <c r="BS325" t="s">
        <v>2414</v>
      </c>
      <c r="BT325" t="s">
        <v>1379</v>
      </c>
      <c r="BU325" t="s">
        <v>189</v>
      </c>
      <c r="BV325" t="s">
        <v>189</v>
      </c>
      <c r="BW325" t="s">
        <v>189</v>
      </c>
      <c r="BX325" t="s">
        <v>16</v>
      </c>
      <c r="BY325" t="s">
        <v>189</v>
      </c>
      <c r="BZ325" t="s">
        <v>189</v>
      </c>
      <c r="CA325" t="s">
        <v>189</v>
      </c>
      <c r="CB325" t="s">
        <v>189</v>
      </c>
      <c r="CC325" t="s">
        <v>189</v>
      </c>
      <c r="CD325" t="s">
        <v>189</v>
      </c>
      <c r="CE325" t="s">
        <v>189</v>
      </c>
      <c r="CF325" t="s">
        <v>354</v>
      </c>
      <c r="CG325" t="s">
        <v>16</v>
      </c>
      <c r="CH325" t="s">
        <v>16</v>
      </c>
      <c r="CI325">
        <v>2</v>
      </c>
      <c r="CJ325">
        <v>1</v>
      </c>
      <c r="CK325">
        <v>1</v>
      </c>
      <c r="CL325" t="s">
        <v>189</v>
      </c>
      <c r="CM325">
        <v>0</v>
      </c>
      <c r="CN325" t="s">
        <v>16</v>
      </c>
      <c r="CO325" t="s">
        <v>1380</v>
      </c>
      <c r="CP325" t="s">
        <v>6878</v>
      </c>
      <c r="CQ325" t="s">
        <v>189</v>
      </c>
      <c r="CR325" t="s">
        <v>16</v>
      </c>
      <c r="CS325" s="7"/>
      <c r="CT325" s="7">
        <v>43867</v>
      </c>
      <c r="CU325" t="s">
        <v>29</v>
      </c>
      <c r="CV325" t="s">
        <v>16</v>
      </c>
      <c r="CW325" t="s">
        <v>6307</v>
      </c>
      <c r="CX325" t="s">
        <v>189</v>
      </c>
      <c r="CY325" t="s">
        <v>6307</v>
      </c>
      <c r="CZ325" t="s">
        <v>189</v>
      </c>
      <c r="DA325">
        <v>2020</v>
      </c>
      <c r="DB325" s="139">
        <v>43867</v>
      </c>
      <c r="DC325">
        <v>2</v>
      </c>
      <c r="DD325">
        <v>6</v>
      </c>
      <c r="DE325" s="139">
        <v>43864</v>
      </c>
      <c r="DF325" t="s">
        <v>12156</v>
      </c>
      <c r="DG325" t="s">
        <v>12139</v>
      </c>
      <c r="DH325" t="s">
        <v>6001</v>
      </c>
      <c r="DI325" t="s">
        <v>9947</v>
      </c>
      <c r="DJ325" t="s">
        <v>6730</v>
      </c>
      <c r="DK325" t="s">
        <v>16</v>
      </c>
      <c r="DL325" t="s">
        <v>16</v>
      </c>
      <c r="DM325" t="s">
        <v>1381</v>
      </c>
      <c r="DN325" t="s">
        <v>16</v>
      </c>
      <c r="DO325" t="s">
        <v>2051</v>
      </c>
      <c r="DP325" t="s">
        <v>16</v>
      </c>
      <c r="DQ325" t="s">
        <v>8991</v>
      </c>
      <c r="DR325" t="s">
        <v>10597</v>
      </c>
      <c r="DS325" t="s">
        <v>8992</v>
      </c>
      <c r="DT325" t="s">
        <v>12158</v>
      </c>
      <c r="EC325" s="66"/>
    </row>
    <row r="326" spans="1:133" x14ac:dyDescent="0.25">
      <c r="A326">
        <v>145</v>
      </c>
      <c r="B326" s="7">
        <v>43864</v>
      </c>
      <c r="C326" t="s">
        <v>189</v>
      </c>
      <c r="D326" t="s">
        <v>189</v>
      </c>
      <c r="E326" t="s">
        <v>6057</v>
      </c>
      <c r="F326" t="s">
        <v>181</v>
      </c>
      <c r="G326" t="s">
        <v>354</v>
      </c>
      <c r="H326" t="s">
        <v>354</v>
      </c>
      <c r="I326">
        <v>1</v>
      </c>
      <c r="J326" t="s">
        <v>5483</v>
      </c>
      <c r="K326" t="s">
        <v>4403</v>
      </c>
      <c r="L326" t="s">
        <v>100</v>
      </c>
      <c r="M326">
        <v>0.6</v>
      </c>
      <c r="N326" t="s">
        <v>2016</v>
      </c>
      <c r="O326" t="s">
        <v>1385</v>
      </c>
      <c r="P326" t="s">
        <v>16</v>
      </c>
      <c r="Q326" t="s">
        <v>354</v>
      </c>
      <c r="R326" t="s">
        <v>16</v>
      </c>
      <c r="S326"/>
      <c r="T326" t="s">
        <v>532</v>
      </c>
      <c r="U326" t="s">
        <v>16</v>
      </c>
      <c r="V326" t="s">
        <v>6282</v>
      </c>
      <c r="W326" t="s">
        <v>189</v>
      </c>
      <c r="X326" t="s">
        <v>5516</v>
      </c>
      <c r="Y326" t="s">
        <v>4341</v>
      </c>
      <c r="Z326" t="s">
        <v>16</v>
      </c>
      <c r="AA326" t="s">
        <v>16</v>
      </c>
      <c r="AB326" t="s">
        <v>16</v>
      </c>
      <c r="AC326" t="s">
        <v>6310</v>
      </c>
      <c r="AD326" t="s">
        <v>827</v>
      </c>
      <c r="AE326" t="s">
        <v>354</v>
      </c>
      <c r="AF326" t="s">
        <v>354</v>
      </c>
      <c r="AG326" t="s">
        <v>18</v>
      </c>
      <c r="AH326" t="s">
        <v>365</v>
      </c>
      <c r="AI326" t="s">
        <v>16</v>
      </c>
      <c r="AJ326" t="s">
        <v>16</v>
      </c>
      <c r="AK326" t="s">
        <v>16</v>
      </c>
      <c r="AL326"/>
      <c r="AM326">
        <v>0.6</v>
      </c>
      <c r="AN326">
        <v>4.2530000000000001</v>
      </c>
      <c r="AO326">
        <v>4.6509999999999998</v>
      </c>
      <c r="AP326" t="s">
        <v>301</v>
      </c>
      <c r="AQ326" t="s">
        <v>1937</v>
      </c>
      <c r="AR326" t="s">
        <v>16</v>
      </c>
      <c r="AS326" t="s">
        <v>10276</v>
      </c>
      <c r="AT326" t="s">
        <v>9978</v>
      </c>
      <c r="AU326" t="s">
        <v>9873</v>
      </c>
      <c r="AV326" t="s">
        <v>4745</v>
      </c>
      <c r="AW326" t="s">
        <v>11556</v>
      </c>
      <c r="AX326" t="s">
        <v>5998</v>
      </c>
      <c r="AY326" t="s">
        <v>16</v>
      </c>
      <c r="AZ326" t="s">
        <v>828</v>
      </c>
      <c r="BA326" t="s">
        <v>1384</v>
      </c>
      <c r="BB326" t="s">
        <v>10589</v>
      </c>
      <c r="BC326" t="s">
        <v>4465</v>
      </c>
      <c r="BD326" t="s">
        <v>5585</v>
      </c>
      <c r="BE326" t="s">
        <v>4741</v>
      </c>
      <c r="BF326" t="s">
        <v>4496</v>
      </c>
      <c r="BG326" t="s">
        <v>189</v>
      </c>
      <c r="BH326" t="s">
        <v>189</v>
      </c>
      <c r="BI326" t="s">
        <v>189</v>
      </c>
      <c r="BJ326"/>
      <c r="BK326" t="s">
        <v>6282</v>
      </c>
      <c r="BL326" s="7"/>
      <c r="BM326" s="7"/>
      <c r="BN326" t="s">
        <v>6246</v>
      </c>
      <c r="BO326" t="s">
        <v>189</v>
      </c>
      <c r="BP326" t="s">
        <v>6242</v>
      </c>
      <c r="BQ326" t="s">
        <v>189</v>
      </c>
      <c r="BR326" s="7">
        <v>44975</v>
      </c>
      <c r="BS326" t="s">
        <v>16</v>
      </c>
      <c r="BT326" t="s">
        <v>4418</v>
      </c>
      <c r="BU326" t="s">
        <v>189</v>
      </c>
      <c r="BV326" t="s">
        <v>189</v>
      </c>
      <c r="BW326" t="s">
        <v>189</v>
      </c>
      <c r="BX326" t="s">
        <v>16</v>
      </c>
      <c r="BY326" t="s">
        <v>189</v>
      </c>
      <c r="BZ326" t="s">
        <v>189</v>
      </c>
      <c r="CA326" t="s">
        <v>189</v>
      </c>
      <c r="CB326" t="s">
        <v>189</v>
      </c>
      <c r="CC326" t="s">
        <v>189</v>
      </c>
      <c r="CD326" t="s">
        <v>189</v>
      </c>
      <c r="CE326" t="s">
        <v>189</v>
      </c>
      <c r="CF326" t="s">
        <v>354</v>
      </c>
      <c r="CG326" t="s">
        <v>16</v>
      </c>
      <c r="CH326" t="s">
        <v>16</v>
      </c>
      <c r="CI326">
        <v>1</v>
      </c>
      <c r="CJ326">
        <v>1</v>
      </c>
      <c r="CK326">
        <v>1</v>
      </c>
      <c r="CL326" t="s">
        <v>189</v>
      </c>
      <c r="CM326">
        <v>0</v>
      </c>
      <c r="CN326" t="s">
        <v>16</v>
      </c>
      <c r="CO326" t="s">
        <v>825</v>
      </c>
      <c r="CP326" t="s">
        <v>16</v>
      </c>
      <c r="CQ326" t="s">
        <v>189</v>
      </c>
      <c r="CR326" t="s">
        <v>16</v>
      </c>
      <c r="CS326" s="7">
        <v>44683</v>
      </c>
      <c r="CT326" s="7">
        <v>42622</v>
      </c>
      <c r="CU326" t="s">
        <v>60</v>
      </c>
      <c r="CV326" t="s">
        <v>16</v>
      </c>
      <c r="CW326" t="s">
        <v>6307</v>
      </c>
      <c r="CX326" t="s">
        <v>189</v>
      </c>
      <c r="CY326" t="s">
        <v>6307</v>
      </c>
      <c r="CZ326" t="s">
        <v>6307</v>
      </c>
      <c r="DA326">
        <v>2020</v>
      </c>
      <c r="DB326" s="139">
        <v>43864</v>
      </c>
      <c r="DC326">
        <v>2</v>
      </c>
      <c r="DD326">
        <v>6</v>
      </c>
      <c r="DE326" s="139">
        <v>43864</v>
      </c>
      <c r="DF326" t="s">
        <v>12156</v>
      </c>
      <c r="DG326" t="s">
        <v>12139</v>
      </c>
      <c r="DH326" t="s">
        <v>6001</v>
      </c>
      <c r="DI326" t="s">
        <v>9912</v>
      </c>
      <c r="DJ326" t="s">
        <v>6730</v>
      </c>
      <c r="DK326" t="s">
        <v>16</v>
      </c>
      <c r="DL326" t="s">
        <v>16</v>
      </c>
      <c r="DM326" t="s">
        <v>3333</v>
      </c>
      <c r="DN326" t="s">
        <v>16</v>
      </c>
      <c r="DO326" t="s">
        <v>6766</v>
      </c>
      <c r="DP326" t="s">
        <v>16</v>
      </c>
      <c r="DQ326" t="s">
        <v>8994</v>
      </c>
      <c r="DR326" t="s">
        <v>10598</v>
      </c>
      <c r="DS326" t="s">
        <v>5584</v>
      </c>
      <c r="DT326" t="s">
        <v>12159</v>
      </c>
      <c r="EC326" s="66"/>
    </row>
    <row r="327" spans="1:133" x14ac:dyDescent="0.25">
      <c r="A327">
        <v>144</v>
      </c>
      <c r="B327" s="7">
        <v>43850</v>
      </c>
      <c r="C327" t="s">
        <v>189</v>
      </c>
      <c r="D327" t="s">
        <v>189</v>
      </c>
      <c r="E327" t="s">
        <v>1291</v>
      </c>
      <c r="F327" t="s">
        <v>181</v>
      </c>
      <c r="G327" t="s">
        <v>354</v>
      </c>
      <c r="H327" t="s">
        <v>354</v>
      </c>
      <c r="I327">
        <v>1</v>
      </c>
      <c r="J327" t="s">
        <v>1168</v>
      </c>
      <c r="K327" t="s">
        <v>11</v>
      </c>
      <c r="L327" t="s">
        <v>100</v>
      </c>
      <c r="M327">
        <v>3</v>
      </c>
      <c r="N327" t="s">
        <v>121</v>
      </c>
      <c r="O327" t="s">
        <v>1391</v>
      </c>
      <c r="P327" t="s">
        <v>1293</v>
      </c>
      <c r="Q327" t="s">
        <v>354</v>
      </c>
      <c r="R327" t="s">
        <v>16</v>
      </c>
      <c r="S327"/>
      <c r="T327" t="s">
        <v>32</v>
      </c>
      <c r="U327" t="s">
        <v>16</v>
      </c>
      <c r="V327" t="s">
        <v>6283</v>
      </c>
      <c r="W327" t="s">
        <v>189</v>
      </c>
      <c r="X327" t="s">
        <v>189</v>
      </c>
      <c r="Y327" t="s">
        <v>4341</v>
      </c>
      <c r="Z327" t="s">
        <v>16</v>
      </c>
      <c r="AA327" t="s">
        <v>16</v>
      </c>
      <c r="AB327" t="s">
        <v>16</v>
      </c>
      <c r="AC327" t="s">
        <v>6310</v>
      </c>
      <c r="AD327" t="s">
        <v>1171</v>
      </c>
      <c r="AE327" t="s">
        <v>354</v>
      </c>
      <c r="AF327" t="s">
        <v>354</v>
      </c>
      <c r="AG327" t="s">
        <v>105</v>
      </c>
      <c r="AH327" t="s">
        <v>1172</v>
      </c>
      <c r="AI327" t="s">
        <v>16</v>
      </c>
      <c r="AJ327" t="s">
        <v>16</v>
      </c>
      <c r="AK327" t="s">
        <v>16</v>
      </c>
      <c r="AL327"/>
      <c r="AM327">
        <v>3</v>
      </c>
      <c r="AN327">
        <v>20.6</v>
      </c>
      <c r="AO327">
        <v>23.256</v>
      </c>
      <c r="AP327" t="s">
        <v>301</v>
      </c>
      <c r="AQ327" t="s">
        <v>1937</v>
      </c>
      <c r="AR327" t="s">
        <v>16</v>
      </c>
      <c r="AS327" t="s">
        <v>32</v>
      </c>
      <c r="AT327" t="s">
        <v>9802</v>
      </c>
      <c r="AU327" t="s">
        <v>6824</v>
      </c>
      <c r="AV327" t="s">
        <v>4745</v>
      </c>
      <c r="AW327" t="s">
        <v>11556</v>
      </c>
      <c r="AX327" t="s">
        <v>6003</v>
      </c>
      <c r="AY327" t="s">
        <v>16</v>
      </c>
      <c r="AZ327" t="s">
        <v>1173</v>
      </c>
      <c r="BA327" t="s">
        <v>1390</v>
      </c>
      <c r="BB327" t="s">
        <v>10599</v>
      </c>
      <c r="BC327" t="s">
        <v>4465</v>
      </c>
      <c r="BD327" t="s">
        <v>4501</v>
      </c>
      <c r="BE327" t="s">
        <v>5517</v>
      </c>
      <c r="BF327" t="s">
        <v>4496</v>
      </c>
      <c r="BG327" t="s">
        <v>189</v>
      </c>
      <c r="BH327" t="s">
        <v>189</v>
      </c>
      <c r="BI327" t="s">
        <v>189</v>
      </c>
      <c r="BJ327">
        <v>99.884</v>
      </c>
      <c r="BK327" t="s">
        <v>6283</v>
      </c>
      <c r="BL327" s="7">
        <v>43860</v>
      </c>
      <c r="BM327" s="7">
        <v>44042</v>
      </c>
      <c r="BN327" t="s">
        <v>6240</v>
      </c>
      <c r="BO327" t="s">
        <v>189</v>
      </c>
      <c r="BP327" t="s">
        <v>16</v>
      </c>
      <c r="BQ327" t="s">
        <v>189</v>
      </c>
      <c r="BR327" s="7">
        <v>44224</v>
      </c>
      <c r="BS327" t="s">
        <v>2414</v>
      </c>
      <c r="BT327" t="s">
        <v>1291</v>
      </c>
      <c r="BU327" t="s">
        <v>189</v>
      </c>
      <c r="BV327" t="s">
        <v>189</v>
      </c>
      <c r="BW327" t="s">
        <v>5517</v>
      </c>
      <c r="BX327" t="s">
        <v>16</v>
      </c>
      <c r="BY327" t="s">
        <v>189</v>
      </c>
      <c r="BZ327" t="s">
        <v>8995</v>
      </c>
      <c r="CA327" t="s">
        <v>189</v>
      </c>
      <c r="CB327" t="s">
        <v>189</v>
      </c>
      <c r="CC327" t="s">
        <v>189</v>
      </c>
      <c r="CD327" t="s">
        <v>189</v>
      </c>
      <c r="CE327" t="s">
        <v>189</v>
      </c>
      <c r="CF327" t="s">
        <v>354</v>
      </c>
      <c r="CG327" t="s">
        <v>16</v>
      </c>
      <c r="CH327" t="s">
        <v>16</v>
      </c>
      <c r="CI327">
        <v>1</v>
      </c>
      <c r="CJ327">
        <v>1</v>
      </c>
      <c r="CK327">
        <v>1</v>
      </c>
      <c r="CL327" t="s">
        <v>189</v>
      </c>
      <c r="CM327">
        <v>0</v>
      </c>
      <c r="CN327" t="s">
        <v>16</v>
      </c>
      <c r="CO327" t="s">
        <v>1168</v>
      </c>
      <c r="CP327" t="s">
        <v>16</v>
      </c>
      <c r="CQ327" t="s">
        <v>189</v>
      </c>
      <c r="CR327" t="s">
        <v>16</v>
      </c>
      <c r="CS327" s="7"/>
      <c r="CT327" s="7">
        <v>43570</v>
      </c>
      <c r="CU327" t="s">
        <v>60</v>
      </c>
      <c r="CV327" t="s">
        <v>6745</v>
      </c>
      <c r="CW327" t="s">
        <v>6307</v>
      </c>
      <c r="CX327" t="s">
        <v>189</v>
      </c>
      <c r="CY327" t="s">
        <v>6307</v>
      </c>
      <c r="CZ327" t="s">
        <v>189</v>
      </c>
      <c r="DA327">
        <v>2020</v>
      </c>
      <c r="DB327" s="139">
        <v>43850</v>
      </c>
      <c r="DC327">
        <v>1</v>
      </c>
      <c r="DD327">
        <v>4</v>
      </c>
      <c r="DE327" s="139">
        <v>43850</v>
      </c>
      <c r="DF327" t="s">
        <v>12160</v>
      </c>
      <c r="DG327" t="s">
        <v>12139</v>
      </c>
      <c r="DH327" t="s">
        <v>6046</v>
      </c>
      <c r="DI327" t="s">
        <v>9882</v>
      </c>
      <c r="DJ327" t="s">
        <v>6730</v>
      </c>
      <c r="DK327" t="s">
        <v>16</v>
      </c>
      <c r="DL327" t="s">
        <v>16</v>
      </c>
      <c r="DM327" t="s">
        <v>1171</v>
      </c>
      <c r="DN327" t="s">
        <v>16</v>
      </c>
      <c r="DO327" t="s">
        <v>2051</v>
      </c>
      <c r="DP327" t="s">
        <v>16</v>
      </c>
      <c r="DQ327" t="s">
        <v>8996</v>
      </c>
      <c r="DR327" t="s">
        <v>10600</v>
      </c>
      <c r="DS327" t="s">
        <v>8997</v>
      </c>
      <c r="DT327" t="s">
        <v>12161</v>
      </c>
      <c r="EC327" s="66"/>
    </row>
    <row r="328" spans="1:133" x14ac:dyDescent="0.25">
      <c r="A328">
        <v>143</v>
      </c>
      <c r="B328" s="7">
        <v>43850</v>
      </c>
      <c r="C328" t="s">
        <v>189</v>
      </c>
      <c r="D328" t="s">
        <v>189</v>
      </c>
      <c r="E328" t="s">
        <v>1387</v>
      </c>
      <c r="F328" t="s">
        <v>181</v>
      </c>
      <c r="G328" t="s">
        <v>354</v>
      </c>
      <c r="H328" t="s">
        <v>354</v>
      </c>
      <c r="I328">
        <v>1</v>
      </c>
      <c r="J328" t="s">
        <v>1021</v>
      </c>
      <c r="K328" t="s">
        <v>4419</v>
      </c>
      <c r="L328" t="s">
        <v>100</v>
      </c>
      <c r="M328">
        <v>4</v>
      </c>
      <c r="N328" t="s">
        <v>1988</v>
      </c>
      <c r="O328" t="s">
        <v>1388</v>
      </c>
      <c r="P328" t="s">
        <v>1389</v>
      </c>
      <c r="Q328" t="s">
        <v>354</v>
      </c>
      <c r="R328" t="s">
        <v>16</v>
      </c>
      <c r="S328"/>
      <c r="T328" t="s">
        <v>568</v>
      </c>
      <c r="U328" t="s">
        <v>16</v>
      </c>
      <c r="V328" t="s">
        <v>6282</v>
      </c>
      <c r="W328" t="s">
        <v>189</v>
      </c>
      <c r="X328" t="s">
        <v>189</v>
      </c>
      <c r="Y328" t="s">
        <v>4341</v>
      </c>
      <c r="Z328" t="s">
        <v>16</v>
      </c>
      <c r="AA328" t="s">
        <v>16</v>
      </c>
      <c r="AB328" t="s">
        <v>16</v>
      </c>
      <c r="AC328" t="s">
        <v>6310</v>
      </c>
      <c r="AD328" t="s">
        <v>1023</v>
      </c>
      <c r="AE328" t="s">
        <v>354</v>
      </c>
      <c r="AF328" t="s">
        <v>354</v>
      </c>
      <c r="AG328" t="s">
        <v>128</v>
      </c>
      <c r="AH328" t="s">
        <v>404</v>
      </c>
      <c r="AI328" t="s">
        <v>16</v>
      </c>
      <c r="AJ328" t="s">
        <v>16</v>
      </c>
      <c r="AK328" t="s">
        <v>16</v>
      </c>
      <c r="AL328"/>
      <c r="AM328">
        <v>4</v>
      </c>
      <c r="AN328">
        <v>27.466999999999999</v>
      </c>
      <c r="AO328">
        <v>31.007999999999999</v>
      </c>
      <c r="AP328" t="s">
        <v>301</v>
      </c>
      <c r="AQ328" t="s">
        <v>1937</v>
      </c>
      <c r="AR328" t="s">
        <v>16</v>
      </c>
      <c r="AS328" t="s">
        <v>87</v>
      </c>
      <c r="AT328" t="s">
        <v>9978</v>
      </c>
      <c r="AU328" t="s">
        <v>6826</v>
      </c>
      <c r="AV328" t="s">
        <v>4745</v>
      </c>
      <c r="AW328" t="s">
        <v>11556</v>
      </c>
      <c r="AX328" t="s">
        <v>6003</v>
      </c>
      <c r="AY328" t="s">
        <v>16</v>
      </c>
      <c r="AZ328" t="s">
        <v>1024</v>
      </c>
      <c r="BA328" t="s">
        <v>1386</v>
      </c>
      <c r="BB328" t="s">
        <v>10599</v>
      </c>
      <c r="BC328" t="s">
        <v>4465</v>
      </c>
      <c r="BD328" t="s">
        <v>4502</v>
      </c>
      <c r="BE328" t="s">
        <v>4735</v>
      </c>
      <c r="BF328" t="s">
        <v>4496</v>
      </c>
      <c r="BG328" t="s">
        <v>189</v>
      </c>
      <c r="BH328" t="s">
        <v>189</v>
      </c>
      <c r="BI328" t="s">
        <v>189</v>
      </c>
      <c r="BJ328">
        <v>100</v>
      </c>
      <c r="BK328" t="s">
        <v>6282</v>
      </c>
      <c r="BL328" s="7">
        <v>43853</v>
      </c>
      <c r="BM328" s="7">
        <v>44035</v>
      </c>
      <c r="BN328" t="s">
        <v>6240</v>
      </c>
      <c r="BO328" t="s">
        <v>189</v>
      </c>
      <c r="BP328" t="s">
        <v>16</v>
      </c>
      <c r="BQ328" t="s">
        <v>189</v>
      </c>
      <c r="BR328" s="7">
        <v>45130</v>
      </c>
      <c r="BS328" t="s">
        <v>2414</v>
      </c>
      <c r="BT328" t="s">
        <v>4420</v>
      </c>
      <c r="BU328" t="s">
        <v>137</v>
      </c>
      <c r="BV328" t="s">
        <v>189</v>
      </c>
      <c r="BW328" t="s">
        <v>189</v>
      </c>
      <c r="BX328" t="s">
        <v>16</v>
      </c>
      <c r="BY328" t="s">
        <v>189</v>
      </c>
      <c r="BZ328" t="s">
        <v>8998</v>
      </c>
      <c r="CA328" t="s">
        <v>189</v>
      </c>
      <c r="CB328" t="s">
        <v>189</v>
      </c>
      <c r="CC328" t="s">
        <v>189</v>
      </c>
      <c r="CD328" t="s">
        <v>189</v>
      </c>
      <c r="CE328" t="s">
        <v>189</v>
      </c>
      <c r="CF328" t="s">
        <v>354</v>
      </c>
      <c r="CG328" t="s">
        <v>16</v>
      </c>
      <c r="CH328" t="s">
        <v>16</v>
      </c>
      <c r="CI328">
        <v>1</v>
      </c>
      <c r="CJ328">
        <v>1</v>
      </c>
      <c r="CK328">
        <v>1</v>
      </c>
      <c r="CL328" t="s">
        <v>189</v>
      </c>
      <c r="CM328">
        <v>0</v>
      </c>
      <c r="CN328" t="s">
        <v>16</v>
      </c>
      <c r="CO328" t="s">
        <v>1021</v>
      </c>
      <c r="CP328" t="s">
        <v>16</v>
      </c>
      <c r="CQ328" t="s">
        <v>189</v>
      </c>
      <c r="CR328" t="s">
        <v>16</v>
      </c>
      <c r="CS328" s="7"/>
      <c r="CT328" s="7">
        <v>41592</v>
      </c>
      <c r="CU328" t="s">
        <v>60</v>
      </c>
      <c r="CV328" t="s">
        <v>6745</v>
      </c>
      <c r="CW328" t="s">
        <v>6307</v>
      </c>
      <c r="CX328" t="s">
        <v>189</v>
      </c>
      <c r="CY328" t="s">
        <v>6307</v>
      </c>
      <c r="CZ328" t="s">
        <v>189</v>
      </c>
      <c r="DA328">
        <v>2020</v>
      </c>
      <c r="DB328" s="139">
        <v>43850</v>
      </c>
      <c r="DC328">
        <v>1</v>
      </c>
      <c r="DD328">
        <v>4</v>
      </c>
      <c r="DE328" s="139">
        <v>43850</v>
      </c>
      <c r="DF328" t="s">
        <v>12160</v>
      </c>
      <c r="DG328" t="s">
        <v>12139</v>
      </c>
      <c r="DH328" t="s">
        <v>6046</v>
      </c>
      <c r="DI328" t="s">
        <v>9912</v>
      </c>
      <c r="DJ328" t="s">
        <v>6730</v>
      </c>
      <c r="DK328" t="s">
        <v>16</v>
      </c>
      <c r="DL328" t="s">
        <v>16</v>
      </c>
      <c r="DM328" t="s">
        <v>2689</v>
      </c>
      <c r="DN328" t="s">
        <v>1023</v>
      </c>
      <c r="DO328" t="s">
        <v>2051</v>
      </c>
      <c r="DP328" t="s">
        <v>16</v>
      </c>
      <c r="DQ328" t="s">
        <v>8999</v>
      </c>
      <c r="DR328" t="s">
        <v>10600</v>
      </c>
      <c r="DS328" t="s">
        <v>9000</v>
      </c>
      <c r="DT328" t="s">
        <v>12162</v>
      </c>
      <c r="EC328" s="66"/>
    </row>
    <row r="329" spans="1:133" x14ac:dyDescent="0.25">
      <c r="A329">
        <v>142</v>
      </c>
      <c r="B329" s="7">
        <v>43845</v>
      </c>
      <c r="C329" t="s">
        <v>189</v>
      </c>
      <c r="D329" t="s">
        <v>189</v>
      </c>
      <c r="E329" t="s">
        <v>1394</v>
      </c>
      <c r="F329" t="s">
        <v>181</v>
      </c>
      <c r="G329" t="s">
        <v>354</v>
      </c>
      <c r="H329" t="s">
        <v>354</v>
      </c>
      <c r="I329">
        <v>5</v>
      </c>
      <c r="J329" t="s">
        <v>7121</v>
      </c>
      <c r="K329" t="s">
        <v>327</v>
      </c>
      <c r="L329" t="s">
        <v>100</v>
      </c>
      <c r="M329">
        <v>13</v>
      </c>
      <c r="N329" t="s">
        <v>13</v>
      </c>
      <c r="O329" t="s">
        <v>1395</v>
      </c>
      <c r="P329" t="s">
        <v>9625</v>
      </c>
      <c r="Q329" t="s">
        <v>354</v>
      </c>
      <c r="R329" t="s">
        <v>16</v>
      </c>
      <c r="S329"/>
      <c r="T329" t="s">
        <v>15</v>
      </c>
      <c r="U329" t="s">
        <v>9812</v>
      </c>
      <c r="V329" t="s">
        <v>6282</v>
      </c>
      <c r="W329" t="s">
        <v>9814</v>
      </c>
      <c r="X329" t="s">
        <v>189</v>
      </c>
      <c r="Y329" t="s">
        <v>4341</v>
      </c>
      <c r="Z329" t="s">
        <v>16</v>
      </c>
      <c r="AA329" t="s">
        <v>16</v>
      </c>
      <c r="AB329" t="s">
        <v>16</v>
      </c>
      <c r="AC329" t="s">
        <v>6310</v>
      </c>
      <c r="AD329" t="s">
        <v>259</v>
      </c>
      <c r="AE329" t="s">
        <v>354</v>
      </c>
      <c r="AF329" t="s">
        <v>354</v>
      </c>
      <c r="AG329" t="s">
        <v>37</v>
      </c>
      <c r="AH329" t="s">
        <v>16</v>
      </c>
      <c r="AI329" t="s">
        <v>16</v>
      </c>
      <c r="AJ329" t="s">
        <v>16</v>
      </c>
      <c r="AK329" t="s">
        <v>16</v>
      </c>
      <c r="AL329"/>
      <c r="AM329">
        <v>13</v>
      </c>
      <c r="AN329">
        <v>89.581999999999994</v>
      </c>
      <c r="AO329">
        <v>100.77500000000001</v>
      </c>
      <c r="AP329" t="s">
        <v>260</v>
      </c>
      <c r="AQ329" t="s">
        <v>5653</v>
      </c>
      <c r="AR329" t="s">
        <v>9678</v>
      </c>
      <c r="AS329" t="s">
        <v>15</v>
      </c>
      <c r="AT329" t="s">
        <v>4840</v>
      </c>
      <c r="AU329" t="s">
        <v>9913</v>
      </c>
      <c r="AV329" t="s">
        <v>4745</v>
      </c>
      <c r="AW329" t="s">
        <v>11556</v>
      </c>
      <c r="AX329" t="s">
        <v>6003</v>
      </c>
      <c r="AY329" t="s">
        <v>16</v>
      </c>
      <c r="AZ329" t="s">
        <v>262</v>
      </c>
      <c r="BA329" t="s">
        <v>1392</v>
      </c>
      <c r="BB329" t="s">
        <v>10599</v>
      </c>
      <c r="BC329" t="s">
        <v>9812</v>
      </c>
      <c r="BD329" t="s">
        <v>4545</v>
      </c>
      <c r="BE329" t="s">
        <v>4727</v>
      </c>
      <c r="BF329" t="s">
        <v>4496</v>
      </c>
      <c r="BG329" t="s">
        <v>189</v>
      </c>
      <c r="BH329" t="s">
        <v>189</v>
      </c>
      <c r="BI329" t="s">
        <v>189</v>
      </c>
      <c r="BJ329">
        <v>100</v>
      </c>
      <c r="BK329" t="s">
        <v>6282</v>
      </c>
      <c r="BL329" s="7">
        <v>43852</v>
      </c>
      <c r="BM329" s="7">
        <v>43943</v>
      </c>
      <c r="BN329" t="s">
        <v>6241</v>
      </c>
      <c r="BO329" t="s">
        <v>189</v>
      </c>
      <c r="BP329" t="s">
        <v>16</v>
      </c>
      <c r="BQ329" t="s">
        <v>4853</v>
      </c>
      <c r="BR329" s="7">
        <v>44948</v>
      </c>
      <c r="BS329" t="s">
        <v>2732</v>
      </c>
      <c r="BT329" t="s">
        <v>1393</v>
      </c>
      <c r="BU329" t="s">
        <v>2459</v>
      </c>
      <c r="BV329" t="s">
        <v>189</v>
      </c>
      <c r="BW329" t="s">
        <v>189</v>
      </c>
      <c r="BX329" t="s">
        <v>16</v>
      </c>
      <c r="BY329" t="s">
        <v>189</v>
      </c>
      <c r="BZ329" t="s">
        <v>189</v>
      </c>
      <c r="CA329" t="s">
        <v>189</v>
      </c>
      <c r="CB329" t="s">
        <v>189</v>
      </c>
      <c r="CC329" t="s">
        <v>189</v>
      </c>
      <c r="CD329" t="s">
        <v>189</v>
      </c>
      <c r="CE329" t="s">
        <v>189</v>
      </c>
      <c r="CF329" t="s">
        <v>354</v>
      </c>
      <c r="CG329" t="s">
        <v>16</v>
      </c>
      <c r="CH329" t="s">
        <v>16</v>
      </c>
      <c r="CI329">
        <v>1</v>
      </c>
      <c r="CJ329">
        <v>1</v>
      </c>
      <c r="CK329">
        <v>1</v>
      </c>
      <c r="CL329" t="s">
        <v>189</v>
      </c>
      <c r="CM329">
        <v>0</v>
      </c>
      <c r="CN329" t="s">
        <v>16</v>
      </c>
      <c r="CO329" t="s">
        <v>255</v>
      </c>
      <c r="CP329" t="s">
        <v>9679</v>
      </c>
      <c r="CQ329" t="s">
        <v>189</v>
      </c>
      <c r="CR329" t="s">
        <v>16</v>
      </c>
      <c r="CS329" s="7"/>
      <c r="CT329" s="7">
        <v>32763</v>
      </c>
      <c r="CU329" t="s">
        <v>29</v>
      </c>
      <c r="CV329" t="s">
        <v>29</v>
      </c>
      <c r="CW329" t="s">
        <v>6307</v>
      </c>
      <c r="CX329" t="s">
        <v>189</v>
      </c>
      <c r="CY329" t="s">
        <v>6307</v>
      </c>
      <c r="CZ329" t="s">
        <v>189</v>
      </c>
      <c r="DA329">
        <v>2020</v>
      </c>
      <c r="DB329" s="139">
        <v>43845</v>
      </c>
      <c r="DC329">
        <v>1</v>
      </c>
      <c r="DD329">
        <v>3</v>
      </c>
      <c r="DE329" s="139">
        <v>43843</v>
      </c>
      <c r="DF329" t="s">
        <v>12163</v>
      </c>
      <c r="DG329" t="s">
        <v>12139</v>
      </c>
      <c r="DH329" t="s">
        <v>6004</v>
      </c>
      <c r="DI329" t="s">
        <v>9874</v>
      </c>
      <c r="DJ329" t="s">
        <v>6730</v>
      </c>
      <c r="DK329" t="s">
        <v>16</v>
      </c>
      <c r="DL329" t="s">
        <v>16</v>
      </c>
      <c r="DM329" t="s">
        <v>16</v>
      </c>
      <c r="DN329" t="s">
        <v>16</v>
      </c>
      <c r="DO329" t="s">
        <v>2051</v>
      </c>
      <c r="DP329" t="s">
        <v>16</v>
      </c>
      <c r="DQ329" t="s">
        <v>8586</v>
      </c>
      <c r="DR329" t="s">
        <v>10601</v>
      </c>
      <c r="DS329" t="s">
        <v>8916</v>
      </c>
      <c r="DT329" t="s">
        <v>12164</v>
      </c>
      <c r="EC329" s="66"/>
    </row>
    <row r="330" spans="1:133" x14ac:dyDescent="0.25">
      <c r="A330">
        <v>141</v>
      </c>
      <c r="B330" s="7">
        <v>43843</v>
      </c>
      <c r="C330" t="s">
        <v>189</v>
      </c>
      <c r="D330" t="s">
        <v>189</v>
      </c>
      <c r="E330" t="s">
        <v>6058</v>
      </c>
      <c r="F330" t="s">
        <v>181</v>
      </c>
      <c r="G330" t="s">
        <v>354</v>
      </c>
      <c r="H330" t="s">
        <v>354</v>
      </c>
      <c r="I330">
        <v>1</v>
      </c>
      <c r="J330" t="s">
        <v>5493</v>
      </c>
      <c r="K330" t="s">
        <v>107</v>
      </c>
      <c r="L330" t="s">
        <v>100</v>
      </c>
      <c r="M330">
        <v>1.5</v>
      </c>
      <c r="N330" t="s">
        <v>1998</v>
      </c>
      <c r="O330" t="s">
        <v>51</v>
      </c>
      <c r="P330" t="s">
        <v>16</v>
      </c>
      <c r="Q330" t="s">
        <v>354</v>
      </c>
      <c r="R330" t="s">
        <v>16</v>
      </c>
      <c r="S330"/>
      <c r="T330" t="s">
        <v>15</v>
      </c>
      <c r="U330" t="s">
        <v>16</v>
      </c>
      <c r="V330" t="s">
        <v>6285</v>
      </c>
      <c r="W330" t="s">
        <v>189</v>
      </c>
      <c r="X330" t="s">
        <v>5516</v>
      </c>
      <c r="Y330" t="s">
        <v>4341</v>
      </c>
      <c r="Z330" t="s">
        <v>16</v>
      </c>
      <c r="AA330" t="s">
        <v>16</v>
      </c>
      <c r="AB330" t="s">
        <v>16</v>
      </c>
      <c r="AC330" t="s">
        <v>6310</v>
      </c>
      <c r="AD330" t="s">
        <v>345</v>
      </c>
      <c r="AE330" t="s">
        <v>354</v>
      </c>
      <c r="AF330" t="s">
        <v>354</v>
      </c>
      <c r="AG330" t="s">
        <v>23</v>
      </c>
      <c r="AH330" t="s">
        <v>346</v>
      </c>
      <c r="AI330" t="s">
        <v>16</v>
      </c>
      <c r="AJ330" t="s">
        <v>16</v>
      </c>
      <c r="AK330" t="s">
        <v>16</v>
      </c>
      <c r="AL330"/>
      <c r="AM330">
        <v>1.5</v>
      </c>
      <c r="AN330">
        <v>10.34</v>
      </c>
      <c r="AO330">
        <v>11.628</v>
      </c>
      <c r="AP330" t="s">
        <v>184</v>
      </c>
      <c r="AQ330" t="s">
        <v>6744</v>
      </c>
      <c r="AR330" t="s">
        <v>9667</v>
      </c>
      <c r="AS330" t="s">
        <v>15</v>
      </c>
      <c r="AT330" t="s">
        <v>4840</v>
      </c>
      <c r="AU330" t="s">
        <v>9873</v>
      </c>
      <c r="AV330" t="s">
        <v>4745</v>
      </c>
      <c r="AW330" t="s">
        <v>11556</v>
      </c>
      <c r="AX330" t="s">
        <v>6003</v>
      </c>
      <c r="AY330" t="s">
        <v>4723</v>
      </c>
      <c r="AZ330" t="s">
        <v>347</v>
      </c>
      <c r="BA330" t="s">
        <v>1396</v>
      </c>
      <c r="BB330" t="s">
        <v>10599</v>
      </c>
      <c r="BC330" t="s">
        <v>4465</v>
      </c>
      <c r="BD330" t="s">
        <v>5544</v>
      </c>
      <c r="BE330" t="s">
        <v>4737</v>
      </c>
      <c r="BF330" t="s">
        <v>4496</v>
      </c>
      <c r="BG330" t="s">
        <v>189</v>
      </c>
      <c r="BH330" t="s">
        <v>189</v>
      </c>
      <c r="BI330" t="s">
        <v>189</v>
      </c>
      <c r="BJ330">
        <v>100.316</v>
      </c>
      <c r="BK330" t="s">
        <v>1048</v>
      </c>
      <c r="BL330" s="7">
        <v>43783</v>
      </c>
      <c r="BM330" s="7">
        <v>43965</v>
      </c>
      <c r="BN330" t="s">
        <v>6241</v>
      </c>
      <c r="BO330" t="s">
        <v>189</v>
      </c>
      <c r="BP330" t="s">
        <v>16</v>
      </c>
      <c r="BQ330" t="s">
        <v>189</v>
      </c>
      <c r="BR330" s="7">
        <v>44879</v>
      </c>
      <c r="BS330" t="s">
        <v>2414</v>
      </c>
      <c r="BT330" t="s">
        <v>2964</v>
      </c>
      <c r="BU330" t="s">
        <v>189</v>
      </c>
      <c r="BV330" t="s">
        <v>189</v>
      </c>
      <c r="BW330" t="s">
        <v>189</v>
      </c>
      <c r="BX330" t="s">
        <v>16</v>
      </c>
      <c r="BY330" t="s">
        <v>189</v>
      </c>
      <c r="BZ330" t="s">
        <v>189</v>
      </c>
      <c r="CA330" t="s">
        <v>189</v>
      </c>
      <c r="CB330" t="s">
        <v>189</v>
      </c>
      <c r="CC330" t="s">
        <v>189</v>
      </c>
      <c r="CD330" t="s">
        <v>189</v>
      </c>
      <c r="CE330" t="s">
        <v>189</v>
      </c>
      <c r="CF330" t="s">
        <v>354</v>
      </c>
      <c r="CG330" t="s">
        <v>16</v>
      </c>
      <c r="CH330" t="s">
        <v>16</v>
      </c>
      <c r="CI330">
        <v>1</v>
      </c>
      <c r="CJ330">
        <v>1</v>
      </c>
      <c r="CK330">
        <v>1</v>
      </c>
      <c r="CL330" t="s">
        <v>189</v>
      </c>
      <c r="CM330">
        <v>0</v>
      </c>
      <c r="CN330" t="s">
        <v>16</v>
      </c>
      <c r="CO330" t="s">
        <v>165</v>
      </c>
      <c r="CP330" t="s">
        <v>16</v>
      </c>
      <c r="CQ330" t="s">
        <v>189</v>
      </c>
      <c r="CR330" t="s">
        <v>185</v>
      </c>
      <c r="CS330" s="7"/>
      <c r="CT330" s="7">
        <v>42697</v>
      </c>
      <c r="CU330" t="s">
        <v>17</v>
      </c>
      <c r="CV330" t="s">
        <v>17</v>
      </c>
      <c r="CW330" t="s">
        <v>6307</v>
      </c>
      <c r="CX330" t="s">
        <v>189</v>
      </c>
      <c r="CY330" t="s">
        <v>6307</v>
      </c>
      <c r="CZ330" t="s">
        <v>189</v>
      </c>
      <c r="DA330">
        <v>2020</v>
      </c>
      <c r="DB330" s="139">
        <v>43843</v>
      </c>
      <c r="DC330">
        <v>1</v>
      </c>
      <c r="DD330">
        <v>3</v>
      </c>
      <c r="DE330" s="139">
        <v>43843</v>
      </c>
      <c r="DF330" t="s">
        <v>12163</v>
      </c>
      <c r="DG330" t="s">
        <v>12139</v>
      </c>
      <c r="DH330" t="s">
        <v>6004</v>
      </c>
      <c r="DI330" t="s">
        <v>9874</v>
      </c>
      <c r="DJ330" t="s">
        <v>6730</v>
      </c>
      <c r="DK330" t="s">
        <v>16</v>
      </c>
      <c r="DL330" t="s">
        <v>16</v>
      </c>
      <c r="DM330" t="s">
        <v>16</v>
      </c>
      <c r="DN330" t="s">
        <v>16</v>
      </c>
      <c r="DO330" t="s">
        <v>2051</v>
      </c>
      <c r="DP330" t="s">
        <v>16</v>
      </c>
      <c r="DQ330" t="s">
        <v>9001</v>
      </c>
      <c r="DR330" t="s">
        <v>10602</v>
      </c>
      <c r="DS330" t="s">
        <v>5586</v>
      </c>
      <c r="DT330" t="s">
        <v>12165</v>
      </c>
      <c r="EC330" s="66"/>
    </row>
    <row r="331" spans="1:133" x14ac:dyDescent="0.25">
      <c r="A331">
        <v>140</v>
      </c>
      <c r="B331" s="7">
        <v>43839</v>
      </c>
      <c r="C331" t="s">
        <v>189</v>
      </c>
      <c r="D331" t="s">
        <v>189</v>
      </c>
      <c r="E331" t="s">
        <v>1399</v>
      </c>
      <c r="F331" t="s">
        <v>181</v>
      </c>
      <c r="G331" t="s">
        <v>354</v>
      </c>
      <c r="H331" t="s">
        <v>354</v>
      </c>
      <c r="I331">
        <v>2</v>
      </c>
      <c r="J331" t="s">
        <v>1400</v>
      </c>
      <c r="K331" t="s">
        <v>154</v>
      </c>
      <c r="L331" t="s">
        <v>100</v>
      </c>
      <c r="M331">
        <v>2</v>
      </c>
      <c r="N331" t="s">
        <v>104</v>
      </c>
      <c r="O331" t="s">
        <v>51</v>
      </c>
      <c r="P331" t="s">
        <v>64</v>
      </c>
      <c r="Q331" t="s">
        <v>354</v>
      </c>
      <c r="R331" t="s">
        <v>16</v>
      </c>
      <c r="S331"/>
      <c r="T331" t="s">
        <v>15</v>
      </c>
      <c r="U331" t="s">
        <v>16</v>
      </c>
      <c r="V331" t="s">
        <v>6285</v>
      </c>
      <c r="W331" t="s">
        <v>189</v>
      </c>
      <c r="X331" t="s">
        <v>189</v>
      </c>
      <c r="Y331" t="s">
        <v>4341</v>
      </c>
      <c r="Z331" t="s">
        <v>16</v>
      </c>
      <c r="AA331" t="s">
        <v>16</v>
      </c>
      <c r="AB331" t="s">
        <v>16</v>
      </c>
      <c r="AC331" t="s">
        <v>6310</v>
      </c>
      <c r="AD331" t="s">
        <v>1401</v>
      </c>
      <c r="AE331" t="s">
        <v>354</v>
      </c>
      <c r="AF331" t="s">
        <v>354</v>
      </c>
      <c r="AG331" t="s">
        <v>96</v>
      </c>
      <c r="AH331" t="s">
        <v>541</v>
      </c>
      <c r="AI331" t="s">
        <v>16</v>
      </c>
      <c r="AJ331" t="s">
        <v>16</v>
      </c>
      <c r="AK331" t="s">
        <v>16</v>
      </c>
      <c r="AL331"/>
      <c r="AM331">
        <v>2</v>
      </c>
      <c r="AN331">
        <v>13.864000000000001</v>
      </c>
      <c r="AO331">
        <v>15.504</v>
      </c>
      <c r="AP331" t="s">
        <v>184</v>
      </c>
      <c r="AQ331" t="s">
        <v>6744</v>
      </c>
      <c r="AR331" t="s">
        <v>9667</v>
      </c>
      <c r="AS331" t="s">
        <v>15</v>
      </c>
      <c r="AT331" t="s">
        <v>4840</v>
      </c>
      <c r="AU331" t="s">
        <v>9873</v>
      </c>
      <c r="AV331" t="s">
        <v>4745</v>
      </c>
      <c r="AW331" t="s">
        <v>11556</v>
      </c>
      <c r="AX331" t="s">
        <v>6003</v>
      </c>
      <c r="AY331" t="s">
        <v>4723</v>
      </c>
      <c r="AZ331" t="s">
        <v>1402</v>
      </c>
      <c r="BA331" t="s">
        <v>1397</v>
      </c>
      <c r="BB331" t="s">
        <v>10599</v>
      </c>
      <c r="BC331" t="s">
        <v>4465</v>
      </c>
      <c r="BD331" t="s">
        <v>4504</v>
      </c>
      <c r="BE331" t="s">
        <v>4730</v>
      </c>
      <c r="BF331" t="s">
        <v>4496</v>
      </c>
      <c r="BG331" t="s">
        <v>189</v>
      </c>
      <c r="BH331" t="s">
        <v>189</v>
      </c>
      <c r="BI331" t="s">
        <v>189</v>
      </c>
      <c r="BJ331">
        <v>100</v>
      </c>
      <c r="BK331" t="s">
        <v>1048</v>
      </c>
      <c r="BL331" s="7">
        <v>43846</v>
      </c>
      <c r="BM331" s="7">
        <v>44028</v>
      </c>
      <c r="BN331" t="s">
        <v>6241</v>
      </c>
      <c r="BO331" t="s">
        <v>189</v>
      </c>
      <c r="BP331" t="s">
        <v>16</v>
      </c>
      <c r="BQ331" t="s">
        <v>189</v>
      </c>
      <c r="BR331" s="7">
        <v>45673</v>
      </c>
      <c r="BS331" t="s">
        <v>2414</v>
      </c>
      <c r="BT331" t="s">
        <v>1398</v>
      </c>
      <c r="BU331" t="s">
        <v>2435</v>
      </c>
      <c r="BV331" t="s">
        <v>189</v>
      </c>
      <c r="BW331" t="s">
        <v>189</v>
      </c>
      <c r="BX331" t="s">
        <v>16</v>
      </c>
      <c r="BY331" t="s">
        <v>189</v>
      </c>
      <c r="BZ331" t="s">
        <v>189</v>
      </c>
      <c r="CA331" t="s">
        <v>189</v>
      </c>
      <c r="CB331" t="s">
        <v>189</v>
      </c>
      <c r="CC331" t="s">
        <v>189</v>
      </c>
      <c r="CD331" t="s">
        <v>189</v>
      </c>
      <c r="CE331" t="s">
        <v>189</v>
      </c>
      <c r="CF331" t="s">
        <v>354</v>
      </c>
      <c r="CG331" t="s">
        <v>16</v>
      </c>
      <c r="CH331" t="s">
        <v>16</v>
      </c>
      <c r="CI331">
        <v>1</v>
      </c>
      <c r="CJ331">
        <v>1</v>
      </c>
      <c r="CK331">
        <v>1</v>
      </c>
      <c r="CL331" t="s">
        <v>189</v>
      </c>
      <c r="CM331">
        <v>0</v>
      </c>
      <c r="CN331" t="s">
        <v>16</v>
      </c>
      <c r="CO331" t="s">
        <v>1400</v>
      </c>
      <c r="CP331" t="s">
        <v>16</v>
      </c>
      <c r="CQ331" t="s">
        <v>189</v>
      </c>
      <c r="CR331" t="s">
        <v>185</v>
      </c>
      <c r="CS331" s="7"/>
      <c r="CT331" s="7">
        <v>43775</v>
      </c>
      <c r="CU331" t="s">
        <v>17</v>
      </c>
      <c r="CV331" t="s">
        <v>17</v>
      </c>
      <c r="CW331" t="s">
        <v>6307</v>
      </c>
      <c r="CX331" t="s">
        <v>189</v>
      </c>
      <c r="CY331" t="s">
        <v>6307</v>
      </c>
      <c r="CZ331" t="s">
        <v>189</v>
      </c>
      <c r="DA331">
        <v>2020</v>
      </c>
      <c r="DB331" s="139">
        <v>43839</v>
      </c>
      <c r="DC331">
        <v>1</v>
      </c>
      <c r="DD331">
        <v>2</v>
      </c>
      <c r="DE331" s="139">
        <v>43836</v>
      </c>
      <c r="DF331" t="s">
        <v>12166</v>
      </c>
      <c r="DG331" t="s">
        <v>12139</v>
      </c>
      <c r="DH331" t="s">
        <v>6005</v>
      </c>
      <c r="DI331" t="s">
        <v>9912</v>
      </c>
      <c r="DJ331" t="s">
        <v>6730</v>
      </c>
      <c r="DK331" t="s">
        <v>16</v>
      </c>
      <c r="DL331" t="s">
        <v>16</v>
      </c>
      <c r="DM331" t="s">
        <v>16</v>
      </c>
      <c r="DN331" t="s">
        <v>16</v>
      </c>
      <c r="DO331" t="s">
        <v>2051</v>
      </c>
      <c r="DP331" t="s">
        <v>16</v>
      </c>
      <c r="DQ331" t="s">
        <v>9002</v>
      </c>
      <c r="DR331" t="s">
        <v>10603</v>
      </c>
      <c r="DS331" t="s">
        <v>9003</v>
      </c>
      <c r="DT331" t="s">
        <v>12167</v>
      </c>
      <c r="EC331" s="66"/>
    </row>
    <row r="332" spans="1:133" x14ac:dyDescent="0.25">
      <c r="A332">
        <v>139</v>
      </c>
      <c r="B332" s="7">
        <v>43837</v>
      </c>
      <c r="C332" t="s">
        <v>189</v>
      </c>
      <c r="D332" t="s">
        <v>189</v>
      </c>
      <c r="E332" t="s">
        <v>1404</v>
      </c>
      <c r="F332" t="s">
        <v>199</v>
      </c>
      <c r="G332" t="s">
        <v>354</v>
      </c>
      <c r="H332" t="s">
        <v>354</v>
      </c>
      <c r="I332">
        <v>1</v>
      </c>
      <c r="J332" t="s">
        <v>1011</v>
      </c>
      <c r="K332" t="s">
        <v>4421</v>
      </c>
      <c r="L332" t="s">
        <v>100</v>
      </c>
      <c r="M332">
        <v>5.67</v>
      </c>
      <c r="N332" t="s">
        <v>1995</v>
      </c>
      <c r="O332" t="s">
        <v>31</v>
      </c>
      <c r="P332" t="s">
        <v>57</v>
      </c>
      <c r="Q332" t="s">
        <v>354</v>
      </c>
      <c r="R332" t="s">
        <v>16</v>
      </c>
      <c r="S332"/>
      <c r="T332" t="s">
        <v>532</v>
      </c>
      <c r="U332" t="s">
        <v>16</v>
      </c>
      <c r="V332" t="s">
        <v>6282</v>
      </c>
      <c r="W332" t="s">
        <v>189</v>
      </c>
      <c r="X332" t="s">
        <v>189</v>
      </c>
      <c r="Y332" t="s">
        <v>4341</v>
      </c>
      <c r="Z332" t="s">
        <v>16</v>
      </c>
      <c r="AA332" t="s">
        <v>16</v>
      </c>
      <c r="AB332" t="s">
        <v>16</v>
      </c>
      <c r="AC332" t="s">
        <v>6310</v>
      </c>
      <c r="AD332" t="s">
        <v>1012</v>
      </c>
      <c r="AE332" t="s">
        <v>354</v>
      </c>
      <c r="AF332" t="s">
        <v>354</v>
      </c>
      <c r="AG332" t="s">
        <v>37</v>
      </c>
      <c r="AH332" t="s">
        <v>16</v>
      </c>
      <c r="AI332" t="s">
        <v>16</v>
      </c>
      <c r="AJ332" t="s">
        <v>16</v>
      </c>
      <c r="AK332" t="s">
        <v>16</v>
      </c>
      <c r="AL332"/>
      <c r="AM332">
        <v>5.67</v>
      </c>
      <c r="AN332">
        <v>39.380000000000003</v>
      </c>
      <c r="AO332">
        <v>43.953000000000003</v>
      </c>
      <c r="AP332" t="s">
        <v>301</v>
      </c>
      <c r="AQ332" t="s">
        <v>1937</v>
      </c>
      <c r="AR332" t="s">
        <v>16</v>
      </c>
      <c r="AS332" t="s">
        <v>10276</v>
      </c>
      <c r="AT332" t="s">
        <v>9978</v>
      </c>
      <c r="AU332" t="s">
        <v>9913</v>
      </c>
      <c r="AV332" t="s">
        <v>4745</v>
      </c>
      <c r="AW332" t="s">
        <v>11556</v>
      </c>
      <c r="AX332" t="s">
        <v>6003</v>
      </c>
      <c r="AY332" t="s">
        <v>16</v>
      </c>
      <c r="AZ332" t="s">
        <v>1013</v>
      </c>
      <c r="BA332" t="s">
        <v>1403</v>
      </c>
      <c r="BB332" t="s">
        <v>10599</v>
      </c>
      <c r="BC332" t="s">
        <v>4465</v>
      </c>
      <c r="BD332" t="s">
        <v>5587</v>
      </c>
      <c r="BE332" t="s">
        <v>4736</v>
      </c>
      <c r="BF332" t="s">
        <v>4497</v>
      </c>
      <c r="BG332" t="s">
        <v>189</v>
      </c>
      <c r="BH332" t="s">
        <v>189</v>
      </c>
      <c r="BI332" t="s">
        <v>189</v>
      </c>
      <c r="BJ332"/>
      <c r="BK332" t="s">
        <v>6282</v>
      </c>
      <c r="BL332" s="7"/>
      <c r="BM332" s="7"/>
      <c r="BN332" t="s">
        <v>6246</v>
      </c>
      <c r="BO332" t="s">
        <v>189</v>
      </c>
      <c r="BP332" t="s">
        <v>6242</v>
      </c>
      <c r="BQ332" t="s">
        <v>189</v>
      </c>
      <c r="BR332" s="7">
        <v>45854</v>
      </c>
      <c r="BS332" t="s">
        <v>16</v>
      </c>
      <c r="BT332" t="s">
        <v>1404</v>
      </c>
      <c r="BU332" t="s">
        <v>189</v>
      </c>
      <c r="BV332" t="s">
        <v>189</v>
      </c>
      <c r="BW332" t="s">
        <v>189</v>
      </c>
      <c r="BX332" t="s">
        <v>16</v>
      </c>
      <c r="BY332" t="s">
        <v>189</v>
      </c>
      <c r="BZ332" t="s">
        <v>9004</v>
      </c>
      <c r="CA332" t="s">
        <v>189</v>
      </c>
      <c r="CB332" t="s">
        <v>189</v>
      </c>
      <c r="CC332" t="s">
        <v>189</v>
      </c>
      <c r="CD332" t="s">
        <v>189</v>
      </c>
      <c r="CE332" t="s">
        <v>189</v>
      </c>
      <c r="CF332" t="s">
        <v>354</v>
      </c>
      <c r="CG332" t="s">
        <v>16</v>
      </c>
      <c r="CH332" t="s">
        <v>16</v>
      </c>
      <c r="CI332">
        <v>1</v>
      </c>
      <c r="CJ332">
        <v>1</v>
      </c>
      <c r="CK332">
        <v>1</v>
      </c>
      <c r="CL332" t="s">
        <v>189</v>
      </c>
      <c r="CM332">
        <v>0</v>
      </c>
      <c r="CN332" t="s">
        <v>16</v>
      </c>
      <c r="CO332" t="s">
        <v>1011</v>
      </c>
      <c r="CP332" t="s">
        <v>16</v>
      </c>
      <c r="CQ332" t="s">
        <v>189</v>
      </c>
      <c r="CR332" t="s">
        <v>16</v>
      </c>
      <c r="CS332" s="7">
        <v>44842</v>
      </c>
      <c r="CT332" s="7">
        <v>42723</v>
      </c>
      <c r="CU332" t="s">
        <v>60</v>
      </c>
      <c r="CV332" t="s">
        <v>16</v>
      </c>
      <c r="CW332" t="s">
        <v>6307</v>
      </c>
      <c r="CX332" t="s">
        <v>189</v>
      </c>
      <c r="CY332" t="s">
        <v>6307</v>
      </c>
      <c r="CZ332" t="s">
        <v>6307</v>
      </c>
      <c r="DA332">
        <v>2020</v>
      </c>
      <c r="DB332" s="139">
        <v>43837</v>
      </c>
      <c r="DC332">
        <v>1</v>
      </c>
      <c r="DD332">
        <v>2</v>
      </c>
      <c r="DE332" s="139">
        <v>43836</v>
      </c>
      <c r="DF332" t="s">
        <v>12166</v>
      </c>
      <c r="DG332" t="s">
        <v>12139</v>
      </c>
      <c r="DH332" t="s">
        <v>6005</v>
      </c>
      <c r="DI332" t="s">
        <v>9947</v>
      </c>
      <c r="DJ332" t="s">
        <v>6730</v>
      </c>
      <c r="DK332" t="s">
        <v>16</v>
      </c>
      <c r="DL332" t="s">
        <v>16</v>
      </c>
      <c r="DM332" t="s">
        <v>4907</v>
      </c>
      <c r="DN332" t="s">
        <v>16</v>
      </c>
      <c r="DO332" t="s">
        <v>2051</v>
      </c>
      <c r="DP332" t="s">
        <v>16</v>
      </c>
      <c r="DQ332" t="s">
        <v>9005</v>
      </c>
      <c r="DR332" t="s">
        <v>10604</v>
      </c>
      <c r="DS332" t="s">
        <v>9006</v>
      </c>
      <c r="DT332" t="s">
        <v>12168</v>
      </c>
      <c r="EC332" s="66"/>
    </row>
    <row r="333" spans="1:133" x14ac:dyDescent="0.25">
      <c r="A333">
        <v>138</v>
      </c>
      <c r="B333" s="7">
        <v>43805</v>
      </c>
      <c r="C333" t="s">
        <v>189</v>
      </c>
      <c r="D333" t="s">
        <v>189</v>
      </c>
      <c r="E333" t="s">
        <v>1406</v>
      </c>
      <c r="F333" t="s">
        <v>181</v>
      </c>
      <c r="G333" t="s">
        <v>354</v>
      </c>
      <c r="H333" t="s">
        <v>354</v>
      </c>
      <c r="I333">
        <v>1</v>
      </c>
      <c r="J333" t="s">
        <v>1407</v>
      </c>
      <c r="K333" t="s">
        <v>2032</v>
      </c>
      <c r="L333" t="s">
        <v>100</v>
      </c>
      <c r="M333">
        <v>1</v>
      </c>
      <c r="N333" t="s">
        <v>13</v>
      </c>
      <c r="O333" t="s">
        <v>826</v>
      </c>
      <c r="P333" t="s">
        <v>16</v>
      </c>
      <c r="Q333" t="s">
        <v>354</v>
      </c>
      <c r="R333" t="s">
        <v>16</v>
      </c>
      <c r="S333"/>
      <c r="T333" t="s">
        <v>32</v>
      </c>
      <c r="U333" t="s">
        <v>16</v>
      </c>
      <c r="V333" t="s">
        <v>6282</v>
      </c>
      <c r="W333" t="s">
        <v>189</v>
      </c>
      <c r="X333" t="s">
        <v>189</v>
      </c>
      <c r="Y333" t="s">
        <v>4341</v>
      </c>
      <c r="Z333" t="s">
        <v>16</v>
      </c>
      <c r="AA333" t="s">
        <v>16</v>
      </c>
      <c r="AB333" t="s">
        <v>16</v>
      </c>
      <c r="AC333" t="s">
        <v>6310</v>
      </c>
      <c r="AD333" t="s">
        <v>1408</v>
      </c>
      <c r="AE333" t="s">
        <v>354</v>
      </c>
      <c r="AF333" t="s">
        <v>354</v>
      </c>
      <c r="AG333" t="s">
        <v>18</v>
      </c>
      <c r="AH333" t="s">
        <v>1409</v>
      </c>
      <c r="AI333" t="s">
        <v>1410</v>
      </c>
      <c r="AJ333" t="s">
        <v>16</v>
      </c>
      <c r="AK333" t="s">
        <v>16</v>
      </c>
      <c r="AL333"/>
      <c r="AM333">
        <v>1</v>
      </c>
      <c r="AN333">
        <v>7.0350000000000001</v>
      </c>
      <c r="AO333">
        <v>7.8129999999999997</v>
      </c>
      <c r="AP333" t="s">
        <v>184</v>
      </c>
      <c r="AQ333" t="s">
        <v>6744</v>
      </c>
      <c r="AR333" t="s">
        <v>9667</v>
      </c>
      <c r="AS333" t="s">
        <v>32</v>
      </c>
      <c r="AT333" t="s">
        <v>9978</v>
      </c>
      <c r="AU333" t="s">
        <v>9873</v>
      </c>
      <c r="AV333" t="s">
        <v>10474</v>
      </c>
      <c r="AW333" t="s">
        <v>11366</v>
      </c>
      <c r="AX333" t="s">
        <v>6007</v>
      </c>
      <c r="AY333" t="s">
        <v>4723</v>
      </c>
      <c r="AZ333" t="s">
        <v>1411</v>
      </c>
      <c r="BA333" t="s">
        <v>1405</v>
      </c>
      <c r="BB333" t="s">
        <v>6076</v>
      </c>
      <c r="BC333" t="s">
        <v>4465</v>
      </c>
      <c r="BD333" t="s">
        <v>4519</v>
      </c>
      <c r="BE333" t="s">
        <v>4727</v>
      </c>
      <c r="BF333" t="s">
        <v>4496</v>
      </c>
      <c r="BG333" t="s">
        <v>189</v>
      </c>
      <c r="BH333" t="s">
        <v>189</v>
      </c>
      <c r="BI333" t="s">
        <v>189</v>
      </c>
      <c r="BJ333">
        <v>100</v>
      </c>
      <c r="BK333" t="s">
        <v>6282</v>
      </c>
      <c r="BL333" s="7">
        <v>43810</v>
      </c>
      <c r="BM333" s="7">
        <v>43993</v>
      </c>
      <c r="BN333" t="s">
        <v>6240</v>
      </c>
      <c r="BO333" t="s">
        <v>189</v>
      </c>
      <c r="BP333" t="s">
        <v>16</v>
      </c>
      <c r="BQ333" t="s">
        <v>189</v>
      </c>
      <c r="BR333" s="7">
        <v>44906</v>
      </c>
      <c r="BS333" t="s">
        <v>2414</v>
      </c>
      <c r="BT333" t="s">
        <v>4422</v>
      </c>
      <c r="BU333" t="s">
        <v>2435</v>
      </c>
      <c r="BV333" t="s">
        <v>189</v>
      </c>
      <c r="BW333" t="s">
        <v>189</v>
      </c>
      <c r="BX333" t="s">
        <v>16</v>
      </c>
      <c r="BY333" t="s">
        <v>189</v>
      </c>
      <c r="BZ333" t="s">
        <v>189</v>
      </c>
      <c r="CA333" t="s">
        <v>189</v>
      </c>
      <c r="CB333" t="s">
        <v>189</v>
      </c>
      <c r="CC333" t="s">
        <v>189</v>
      </c>
      <c r="CD333" t="s">
        <v>189</v>
      </c>
      <c r="CE333" t="s">
        <v>189</v>
      </c>
      <c r="CF333" t="s">
        <v>354</v>
      </c>
      <c r="CG333" t="s">
        <v>16</v>
      </c>
      <c r="CH333" t="s">
        <v>16</v>
      </c>
      <c r="CI333">
        <v>1</v>
      </c>
      <c r="CJ333">
        <v>1</v>
      </c>
      <c r="CK333">
        <v>1</v>
      </c>
      <c r="CL333" t="s">
        <v>189</v>
      </c>
      <c r="CM333">
        <v>0</v>
      </c>
      <c r="CN333" t="s">
        <v>16</v>
      </c>
      <c r="CO333" t="s">
        <v>1407</v>
      </c>
      <c r="CP333" t="s">
        <v>16</v>
      </c>
      <c r="CQ333" t="s">
        <v>189</v>
      </c>
      <c r="CR333" t="s">
        <v>195</v>
      </c>
      <c r="CS333" s="7"/>
      <c r="CT333" s="7">
        <v>42713</v>
      </c>
      <c r="CU333" t="s">
        <v>17</v>
      </c>
      <c r="CV333" t="s">
        <v>17</v>
      </c>
      <c r="CW333" t="s">
        <v>6307</v>
      </c>
      <c r="CX333" t="s">
        <v>189</v>
      </c>
      <c r="CY333" t="s">
        <v>6307</v>
      </c>
      <c r="CZ333" t="s">
        <v>189</v>
      </c>
      <c r="DA333">
        <v>2019</v>
      </c>
      <c r="DB333" s="139">
        <v>43805</v>
      </c>
      <c r="DC333">
        <v>12</v>
      </c>
      <c r="DD333">
        <v>49</v>
      </c>
      <c r="DE333" s="139">
        <v>43801</v>
      </c>
      <c r="DF333" t="s">
        <v>12169</v>
      </c>
      <c r="DG333" t="s">
        <v>11912</v>
      </c>
      <c r="DH333" t="s">
        <v>6012</v>
      </c>
      <c r="DI333" t="s">
        <v>9874</v>
      </c>
      <c r="DJ333" t="s">
        <v>6730</v>
      </c>
      <c r="DK333" t="s">
        <v>16</v>
      </c>
      <c r="DL333" t="s">
        <v>16</v>
      </c>
      <c r="DM333" t="s">
        <v>4971</v>
      </c>
      <c r="DN333" t="s">
        <v>16</v>
      </c>
      <c r="DO333" t="s">
        <v>2051</v>
      </c>
      <c r="DP333" t="s">
        <v>16</v>
      </c>
      <c r="DQ333" t="s">
        <v>9007</v>
      </c>
      <c r="DR333" t="s">
        <v>10605</v>
      </c>
      <c r="DS333" t="s">
        <v>9008</v>
      </c>
      <c r="DT333" t="s">
        <v>12170</v>
      </c>
      <c r="EC333" s="66"/>
    </row>
    <row r="334" spans="1:133" x14ac:dyDescent="0.25">
      <c r="A334">
        <v>137</v>
      </c>
      <c r="B334" s="7">
        <v>43804</v>
      </c>
      <c r="C334" t="s">
        <v>189</v>
      </c>
      <c r="D334" t="s">
        <v>189</v>
      </c>
      <c r="E334" t="s">
        <v>1419</v>
      </c>
      <c r="F334" t="s">
        <v>181</v>
      </c>
      <c r="G334" t="s">
        <v>354</v>
      </c>
      <c r="H334" t="s">
        <v>354</v>
      </c>
      <c r="I334">
        <v>1</v>
      </c>
      <c r="J334" t="s">
        <v>1420</v>
      </c>
      <c r="K334" t="s">
        <v>11</v>
      </c>
      <c r="L334" t="s">
        <v>100</v>
      </c>
      <c r="M334">
        <v>1</v>
      </c>
      <c r="N334" t="s">
        <v>13</v>
      </c>
      <c r="O334" t="s">
        <v>826</v>
      </c>
      <c r="P334" t="s">
        <v>16</v>
      </c>
      <c r="Q334" t="s">
        <v>354</v>
      </c>
      <c r="R334" t="s">
        <v>16</v>
      </c>
      <c r="S334"/>
      <c r="T334" t="s">
        <v>32</v>
      </c>
      <c r="U334" t="s">
        <v>16</v>
      </c>
      <c r="V334" t="s">
        <v>6282</v>
      </c>
      <c r="W334" t="s">
        <v>189</v>
      </c>
      <c r="X334" t="s">
        <v>189</v>
      </c>
      <c r="Y334" t="s">
        <v>4341</v>
      </c>
      <c r="Z334" t="s">
        <v>16</v>
      </c>
      <c r="AA334" t="s">
        <v>16</v>
      </c>
      <c r="AB334" t="s">
        <v>16</v>
      </c>
      <c r="AC334" t="s">
        <v>6310</v>
      </c>
      <c r="AD334" t="s">
        <v>1421</v>
      </c>
      <c r="AE334" t="s">
        <v>354</v>
      </c>
      <c r="AF334" t="s">
        <v>354</v>
      </c>
      <c r="AG334" t="s">
        <v>18</v>
      </c>
      <c r="AH334" t="s">
        <v>1160</v>
      </c>
      <c r="AI334" t="s">
        <v>1422</v>
      </c>
      <c r="AJ334" t="s">
        <v>16</v>
      </c>
      <c r="AK334" t="s">
        <v>16</v>
      </c>
      <c r="AL334"/>
      <c r="AM334">
        <v>1</v>
      </c>
      <c r="AN334">
        <v>7.0449999999999999</v>
      </c>
      <c r="AO334">
        <v>7.8129999999999997</v>
      </c>
      <c r="AP334" t="s">
        <v>184</v>
      </c>
      <c r="AQ334" t="s">
        <v>6744</v>
      </c>
      <c r="AR334" t="s">
        <v>9667</v>
      </c>
      <c r="AS334" t="s">
        <v>32</v>
      </c>
      <c r="AT334" t="s">
        <v>9802</v>
      </c>
      <c r="AU334" t="s">
        <v>9873</v>
      </c>
      <c r="AV334" t="s">
        <v>10474</v>
      </c>
      <c r="AW334" t="s">
        <v>11366</v>
      </c>
      <c r="AX334" t="s">
        <v>6007</v>
      </c>
      <c r="AY334" t="s">
        <v>4723</v>
      </c>
      <c r="AZ334" t="s">
        <v>1423</v>
      </c>
      <c r="BA334" t="s">
        <v>1418</v>
      </c>
      <c r="BB334" t="s">
        <v>6076</v>
      </c>
      <c r="BC334" t="s">
        <v>4465</v>
      </c>
      <c r="BD334" t="s">
        <v>4519</v>
      </c>
      <c r="BE334" t="s">
        <v>4727</v>
      </c>
      <c r="BF334" t="s">
        <v>4496</v>
      </c>
      <c r="BG334" t="s">
        <v>189</v>
      </c>
      <c r="BH334" t="s">
        <v>189</v>
      </c>
      <c r="BI334" t="s">
        <v>189</v>
      </c>
      <c r="BJ334">
        <v>100</v>
      </c>
      <c r="BK334" t="s">
        <v>6282</v>
      </c>
      <c r="BL334" s="7">
        <v>43809</v>
      </c>
      <c r="BM334" s="7">
        <v>44175</v>
      </c>
      <c r="BN334" t="s">
        <v>6240</v>
      </c>
      <c r="BO334" t="s">
        <v>189</v>
      </c>
      <c r="BP334" t="s">
        <v>16</v>
      </c>
      <c r="BQ334" t="s">
        <v>189</v>
      </c>
      <c r="BR334" s="7">
        <v>44905</v>
      </c>
      <c r="BS334" t="s">
        <v>2419</v>
      </c>
      <c r="BT334" t="s">
        <v>1419</v>
      </c>
      <c r="BU334" t="s">
        <v>189</v>
      </c>
      <c r="BV334" t="s">
        <v>189</v>
      </c>
      <c r="BW334" t="s">
        <v>189</v>
      </c>
      <c r="BX334" t="s">
        <v>16</v>
      </c>
      <c r="BY334" t="s">
        <v>189</v>
      </c>
      <c r="BZ334" t="s">
        <v>189</v>
      </c>
      <c r="CA334" t="s">
        <v>189</v>
      </c>
      <c r="CB334" t="s">
        <v>189</v>
      </c>
      <c r="CC334" t="s">
        <v>189</v>
      </c>
      <c r="CD334" t="s">
        <v>189</v>
      </c>
      <c r="CE334" t="s">
        <v>189</v>
      </c>
      <c r="CF334" t="s">
        <v>354</v>
      </c>
      <c r="CG334" t="s">
        <v>16</v>
      </c>
      <c r="CH334" t="s">
        <v>16</v>
      </c>
      <c r="CI334">
        <v>1</v>
      </c>
      <c r="CJ334">
        <v>1</v>
      </c>
      <c r="CK334">
        <v>1</v>
      </c>
      <c r="CL334" t="s">
        <v>189</v>
      </c>
      <c r="CM334">
        <v>0</v>
      </c>
      <c r="CN334" t="s">
        <v>16</v>
      </c>
      <c r="CO334" t="s">
        <v>1420</v>
      </c>
      <c r="CP334" t="s">
        <v>16</v>
      </c>
      <c r="CQ334" t="s">
        <v>189</v>
      </c>
      <c r="CR334" t="s">
        <v>195</v>
      </c>
      <c r="CS334" s="7"/>
      <c r="CT334" s="7">
        <v>42713</v>
      </c>
      <c r="CU334" t="s">
        <v>17</v>
      </c>
      <c r="CV334" t="s">
        <v>17</v>
      </c>
      <c r="CW334" t="s">
        <v>6307</v>
      </c>
      <c r="CX334" t="s">
        <v>189</v>
      </c>
      <c r="CY334" t="s">
        <v>6307</v>
      </c>
      <c r="CZ334" t="s">
        <v>189</v>
      </c>
      <c r="DA334">
        <v>2019</v>
      </c>
      <c r="DB334" s="139">
        <v>43804</v>
      </c>
      <c r="DC334">
        <v>12</v>
      </c>
      <c r="DD334">
        <v>49</v>
      </c>
      <c r="DE334" s="139">
        <v>43801</v>
      </c>
      <c r="DF334" t="s">
        <v>12169</v>
      </c>
      <c r="DG334" t="s">
        <v>11912</v>
      </c>
      <c r="DH334" t="s">
        <v>6012</v>
      </c>
      <c r="DI334" t="s">
        <v>9874</v>
      </c>
      <c r="DJ334" t="s">
        <v>6730</v>
      </c>
      <c r="DK334" t="s">
        <v>16</v>
      </c>
      <c r="DL334" t="s">
        <v>16</v>
      </c>
      <c r="DM334" t="s">
        <v>1421</v>
      </c>
      <c r="DN334" t="s">
        <v>16</v>
      </c>
      <c r="DO334" t="s">
        <v>2051</v>
      </c>
      <c r="DP334" t="s">
        <v>16</v>
      </c>
      <c r="DQ334" t="s">
        <v>9009</v>
      </c>
      <c r="DR334" t="s">
        <v>10606</v>
      </c>
      <c r="DS334" t="s">
        <v>9010</v>
      </c>
      <c r="DT334" t="s">
        <v>12171</v>
      </c>
      <c r="EC334" s="66"/>
    </row>
    <row r="335" spans="1:133" x14ac:dyDescent="0.25">
      <c r="A335">
        <v>136</v>
      </c>
      <c r="B335" s="7">
        <v>43804</v>
      </c>
      <c r="C335" t="s">
        <v>189</v>
      </c>
      <c r="D335" t="s">
        <v>189</v>
      </c>
      <c r="E335" t="s">
        <v>1413</v>
      </c>
      <c r="F335" t="s">
        <v>181</v>
      </c>
      <c r="G335" t="s">
        <v>354</v>
      </c>
      <c r="H335" t="s">
        <v>354</v>
      </c>
      <c r="I335">
        <v>1</v>
      </c>
      <c r="J335" t="s">
        <v>1414</v>
      </c>
      <c r="K335" t="s">
        <v>108</v>
      </c>
      <c r="L335" t="s">
        <v>100</v>
      </c>
      <c r="M335">
        <v>2</v>
      </c>
      <c r="N335" t="s">
        <v>104</v>
      </c>
      <c r="O335" t="s">
        <v>40</v>
      </c>
      <c r="P335" t="s">
        <v>21</v>
      </c>
      <c r="Q335" t="s">
        <v>354</v>
      </c>
      <c r="R335" t="s">
        <v>16</v>
      </c>
      <c r="S335"/>
      <c r="T335" t="s">
        <v>15</v>
      </c>
      <c r="U335" t="s">
        <v>16</v>
      </c>
      <c r="V335" t="s">
        <v>6282</v>
      </c>
      <c r="W335" t="s">
        <v>189</v>
      </c>
      <c r="X335" t="s">
        <v>189</v>
      </c>
      <c r="Y335" t="s">
        <v>4341</v>
      </c>
      <c r="Z335" t="s">
        <v>16</v>
      </c>
      <c r="AA335" t="s">
        <v>16</v>
      </c>
      <c r="AB335" t="s">
        <v>16</v>
      </c>
      <c r="AC335" t="s">
        <v>6307</v>
      </c>
      <c r="AD335" t="s">
        <v>1415</v>
      </c>
      <c r="AE335" t="s">
        <v>354</v>
      </c>
      <c r="AF335" t="s">
        <v>354</v>
      </c>
      <c r="AG335" t="s">
        <v>130</v>
      </c>
      <c r="AH335" t="s">
        <v>883</v>
      </c>
      <c r="AI335" t="s">
        <v>16</v>
      </c>
      <c r="AJ335" t="s">
        <v>16</v>
      </c>
      <c r="AK335" t="s">
        <v>16</v>
      </c>
      <c r="AL335"/>
      <c r="AM335">
        <v>2</v>
      </c>
      <c r="AN335">
        <v>14.09</v>
      </c>
      <c r="AO335">
        <v>15.625</v>
      </c>
      <c r="AP335" t="s">
        <v>184</v>
      </c>
      <c r="AQ335" t="s">
        <v>6744</v>
      </c>
      <c r="AR335" t="s">
        <v>9726</v>
      </c>
      <c r="AS335" t="s">
        <v>15</v>
      </c>
      <c r="AT335" t="s">
        <v>4840</v>
      </c>
      <c r="AU335" t="s">
        <v>9873</v>
      </c>
      <c r="AV335" t="s">
        <v>10474</v>
      </c>
      <c r="AW335" t="s">
        <v>11366</v>
      </c>
      <c r="AX335" t="s">
        <v>6007</v>
      </c>
      <c r="AY335" t="s">
        <v>4723</v>
      </c>
      <c r="AZ335" t="s">
        <v>1416</v>
      </c>
      <c r="BA335" t="s">
        <v>1412</v>
      </c>
      <c r="BB335" t="s">
        <v>6076</v>
      </c>
      <c r="BC335" t="s">
        <v>4465</v>
      </c>
      <c r="BD335" t="s">
        <v>4504</v>
      </c>
      <c r="BE335" t="s">
        <v>4730</v>
      </c>
      <c r="BF335" t="s">
        <v>4496</v>
      </c>
      <c r="BG335" t="s">
        <v>189</v>
      </c>
      <c r="BH335" t="s">
        <v>189</v>
      </c>
      <c r="BI335" t="s">
        <v>189</v>
      </c>
      <c r="BJ335">
        <v>100</v>
      </c>
      <c r="BK335" t="s">
        <v>6282</v>
      </c>
      <c r="BL335" s="7">
        <v>43811</v>
      </c>
      <c r="BM335" s="7">
        <v>43994</v>
      </c>
      <c r="BN335" t="s">
        <v>6241</v>
      </c>
      <c r="BO335" t="s">
        <v>189</v>
      </c>
      <c r="BP335" t="s">
        <v>16</v>
      </c>
      <c r="BQ335" t="s">
        <v>189</v>
      </c>
      <c r="BR335" s="7">
        <v>45638</v>
      </c>
      <c r="BS335" t="s">
        <v>2414</v>
      </c>
      <c r="BT335" t="s">
        <v>1413</v>
      </c>
      <c r="BU335" t="s">
        <v>189</v>
      </c>
      <c r="BV335" t="s">
        <v>189</v>
      </c>
      <c r="BW335" t="s">
        <v>189</v>
      </c>
      <c r="BX335" t="s">
        <v>16</v>
      </c>
      <c r="BY335" t="s">
        <v>189</v>
      </c>
      <c r="BZ335" t="s">
        <v>8648</v>
      </c>
      <c r="CA335" t="s">
        <v>189</v>
      </c>
      <c r="CB335" t="s">
        <v>189</v>
      </c>
      <c r="CC335" t="s">
        <v>189</v>
      </c>
      <c r="CD335" t="s">
        <v>189</v>
      </c>
      <c r="CE335" t="s">
        <v>189</v>
      </c>
      <c r="CF335" t="s">
        <v>354</v>
      </c>
      <c r="CG335" t="s">
        <v>16</v>
      </c>
      <c r="CH335" t="s">
        <v>16</v>
      </c>
      <c r="CI335">
        <v>2</v>
      </c>
      <c r="CJ335">
        <v>1</v>
      </c>
      <c r="CK335">
        <v>1</v>
      </c>
      <c r="CL335" t="s">
        <v>189</v>
      </c>
      <c r="CM335">
        <v>0</v>
      </c>
      <c r="CN335" t="s">
        <v>16</v>
      </c>
      <c r="CO335" t="s">
        <v>1414</v>
      </c>
      <c r="CP335" t="s">
        <v>16</v>
      </c>
      <c r="CQ335" t="s">
        <v>189</v>
      </c>
      <c r="CR335" t="s">
        <v>185</v>
      </c>
      <c r="CS335" s="7"/>
      <c r="CT335" s="7">
        <v>43804</v>
      </c>
      <c r="CU335" t="s">
        <v>17</v>
      </c>
      <c r="CV335" t="s">
        <v>17</v>
      </c>
      <c r="CW335" t="s">
        <v>6307</v>
      </c>
      <c r="CX335" t="s">
        <v>189</v>
      </c>
      <c r="CY335" t="s">
        <v>6307</v>
      </c>
      <c r="CZ335" t="s">
        <v>189</v>
      </c>
      <c r="DA335">
        <v>2019</v>
      </c>
      <c r="DB335" s="139">
        <v>43804</v>
      </c>
      <c r="DC335">
        <v>12</v>
      </c>
      <c r="DD335">
        <v>49</v>
      </c>
      <c r="DE335" s="139">
        <v>43801</v>
      </c>
      <c r="DF335" t="s">
        <v>12169</v>
      </c>
      <c r="DG335" t="s">
        <v>11912</v>
      </c>
      <c r="DH335" t="s">
        <v>6012</v>
      </c>
      <c r="DI335" t="s">
        <v>9912</v>
      </c>
      <c r="DJ335" t="s">
        <v>6730</v>
      </c>
      <c r="DK335" t="s">
        <v>16</v>
      </c>
      <c r="DL335" t="s">
        <v>16</v>
      </c>
      <c r="DM335" t="s">
        <v>16</v>
      </c>
      <c r="DN335" t="s">
        <v>16</v>
      </c>
      <c r="DO335" t="s">
        <v>2051</v>
      </c>
      <c r="DP335" t="s">
        <v>16</v>
      </c>
      <c r="DQ335" t="s">
        <v>9012</v>
      </c>
      <c r="DR335" t="s">
        <v>10606</v>
      </c>
      <c r="DS335" t="s">
        <v>9014</v>
      </c>
      <c r="DT335" t="s">
        <v>12172</v>
      </c>
      <c r="EC335" s="66"/>
    </row>
    <row r="336" spans="1:133" x14ac:dyDescent="0.25">
      <c r="A336">
        <v>135</v>
      </c>
      <c r="B336" s="7">
        <v>43804</v>
      </c>
      <c r="C336" t="s">
        <v>189</v>
      </c>
      <c r="D336" t="s">
        <v>189</v>
      </c>
      <c r="E336" t="s">
        <v>1413</v>
      </c>
      <c r="F336" t="s">
        <v>181</v>
      </c>
      <c r="G336" t="s">
        <v>354</v>
      </c>
      <c r="H336" t="s">
        <v>354</v>
      </c>
      <c r="I336">
        <v>1</v>
      </c>
      <c r="J336" t="s">
        <v>1414</v>
      </c>
      <c r="K336" t="s">
        <v>108</v>
      </c>
      <c r="L336" t="s">
        <v>100</v>
      </c>
      <c r="M336">
        <v>3</v>
      </c>
      <c r="N336" t="s">
        <v>13</v>
      </c>
      <c r="O336" t="s">
        <v>930</v>
      </c>
      <c r="P336" t="s">
        <v>21</v>
      </c>
      <c r="Q336" t="s">
        <v>354</v>
      </c>
      <c r="R336" t="s">
        <v>16</v>
      </c>
      <c r="S336"/>
      <c r="T336" t="s">
        <v>15</v>
      </c>
      <c r="U336" t="s">
        <v>16</v>
      </c>
      <c r="V336" t="s">
        <v>6282</v>
      </c>
      <c r="W336" t="s">
        <v>189</v>
      </c>
      <c r="X336" t="s">
        <v>189</v>
      </c>
      <c r="Y336" t="s">
        <v>4341</v>
      </c>
      <c r="Z336" t="s">
        <v>16</v>
      </c>
      <c r="AA336" t="s">
        <v>16</v>
      </c>
      <c r="AB336" t="s">
        <v>16</v>
      </c>
      <c r="AC336" t="s">
        <v>6307</v>
      </c>
      <c r="AD336" t="s">
        <v>1415</v>
      </c>
      <c r="AE336" t="s">
        <v>354</v>
      </c>
      <c r="AF336" t="s">
        <v>354</v>
      </c>
      <c r="AG336" t="s">
        <v>130</v>
      </c>
      <c r="AH336" t="s">
        <v>883</v>
      </c>
      <c r="AI336" t="s">
        <v>16</v>
      </c>
      <c r="AJ336" t="s">
        <v>16</v>
      </c>
      <c r="AK336" t="s">
        <v>16</v>
      </c>
      <c r="AL336"/>
      <c r="AM336">
        <v>3</v>
      </c>
      <c r="AN336">
        <v>21.134</v>
      </c>
      <c r="AO336">
        <v>23.437999999999999</v>
      </c>
      <c r="AP336" t="s">
        <v>184</v>
      </c>
      <c r="AQ336" t="s">
        <v>6744</v>
      </c>
      <c r="AR336" t="s">
        <v>9726</v>
      </c>
      <c r="AS336" t="s">
        <v>15</v>
      </c>
      <c r="AT336" t="s">
        <v>4840</v>
      </c>
      <c r="AU336" t="s">
        <v>6824</v>
      </c>
      <c r="AV336" t="s">
        <v>10474</v>
      </c>
      <c r="AW336" t="s">
        <v>11366</v>
      </c>
      <c r="AX336" t="s">
        <v>6007</v>
      </c>
      <c r="AY336" t="s">
        <v>4723</v>
      </c>
      <c r="AZ336" t="s">
        <v>1416</v>
      </c>
      <c r="BA336" t="s">
        <v>1417</v>
      </c>
      <c r="BB336" t="s">
        <v>6076</v>
      </c>
      <c r="BC336" t="s">
        <v>4465</v>
      </c>
      <c r="BD336" t="s">
        <v>4501</v>
      </c>
      <c r="BE336" t="s">
        <v>4727</v>
      </c>
      <c r="BF336" t="s">
        <v>4496</v>
      </c>
      <c r="BG336" t="s">
        <v>189</v>
      </c>
      <c r="BH336" t="s">
        <v>189</v>
      </c>
      <c r="BI336" t="s">
        <v>189</v>
      </c>
      <c r="BJ336">
        <v>100</v>
      </c>
      <c r="BK336" t="s">
        <v>6282</v>
      </c>
      <c r="BL336" s="7">
        <v>43811</v>
      </c>
      <c r="BM336" s="7">
        <v>43994</v>
      </c>
      <c r="BN336" t="s">
        <v>6241</v>
      </c>
      <c r="BO336" t="s">
        <v>189</v>
      </c>
      <c r="BP336" t="s">
        <v>16</v>
      </c>
      <c r="BQ336" t="s">
        <v>189</v>
      </c>
      <c r="BR336" s="7">
        <v>44907</v>
      </c>
      <c r="BS336" t="s">
        <v>2414</v>
      </c>
      <c r="BT336" t="s">
        <v>1413</v>
      </c>
      <c r="BU336" t="s">
        <v>189</v>
      </c>
      <c r="BV336" t="s">
        <v>189</v>
      </c>
      <c r="BW336" t="s">
        <v>189</v>
      </c>
      <c r="BX336" t="s">
        <v>16</v>
      </c>
      <c r="BY336" t="s">
        <v>189</v>
      </c>
      <c r="BZ336" t="s">
        <v>9011</v>
      </c>
      <c r="CA336" t="s">
        <v>189</v>
      </c>
      <c r="CB336" t="s">
        <v>189</v>
      </c>
      <c r="CC336" t="s">
        <v>189</v>
      </c>
      <c r="CD336" t="s">
        <v>189</v>
      </c>
      <c r="CE336" t="s">
        <v>189</v>
      </c>
      <c r="CF336" t="s">
        <v>354</v>
      </c>
      <c r="CG336" t="s">
        <v>16</v>
      </c>
      <c r="CH336" t="s">
        <v>16</v>
      </c>
      <c r="CI336">
        <v>2</v>
      </c>
      <c r="CJ336">
        <v>1</v>
      </c>
      <c r="CK336">
        <v>1</v>
      </c>
      <c r="CL336" t="s">
        <v>189</v>
      </c>
      <c r="CM336">
        <v>0</v>
      </c>
      <c r="CN336" t="s">
        <v>16</v>
      </c>
      <c r="CO336" t="s">
        <v>1414</v>
      </c>
      <c r="CP336" t="s">
        <v>16</v>
      </c>
      <c r="CQ336" t="s">
        <v>189</v>
      </c>
      <c r="CR336" t="s">
        <v>185</v>
      </c>
      <c r="CS336" s="7"/>
      <c r="CT336" s="7">
        <v>43804</v>
      </c>
      <c r="CU336" t="s">
        <v>17</v>
      </c>
      <c r="CV336" t="s">
        <v>17</v>
      </c>
      <c r="CW336" t="s">
        <v>6307</v>
      </c>
      <c r="CX336" t="s">
        <v>189</v>
      </c>
      <c r="CY336" t="s">
        <v>6307</v>
      </c>
      <c r="CZ336" t="s">
        <v>189</v>
      </c>
      <c r="DA336">
        <v>2019</v>
      </c>
      <c r="DB336" s="139">
        <v>43804</v>
      </c>
      <c r="DC336">
        <v>12</v>
      </c>
      <c r="DD336">
        <v>49</v>
      </c>
      <c r="DE336" s="139">
        <v>43801</v>
      </c>
      <c r="DF336" t="s">
        <v>12169</v>
      </c>
      <c r="DG336" t="s">
        <v>11912</v>
      </c>
      <c r="DH336" t="s">
        <v>6012</v>
      </c>
      <c r="DI336" t="s">
        <v>9874</v>
      </c>
      <c r="DJ336" t="s">
        <v>6730</v>
      </c>
      <c r="DK336" t="s">
        <v>16</v>
      </c>
      <c r="DL336" t="s">
        <v>16</v>
      </c>
      <c r="DM336" t="s">
        <v>16</v>
      </c>
      <c r="DN336" t="s">
        <v>16</v>
      </c>
      <c r="DO336" t="s">
        <v>2051</v>
      </c>
      <c r="DP336" t="s">
        <v>16</v>
      </c>
      <c r="DQ336" t="s">
        <v>9012</v>
      </c>
      <c r="DR336" t="s">
        <v>10606</v>
      </c>
      <c r="DS336" t="s">
        <v>9013</v>
      </c>
      <c r="DT336" t="s">
        <v>12173</v>
      </c>
      <c r="EC336" s="66"/>
    </row>
    <row r="337" spans="1:133" x14ac:dyDescent="0.25">
      <c r="A337">
        <v>134</v>
      </c>
      <c r="B337" s="7">
        <v>43802</v>
      </c>
      <c r="C337" t="s">
        <v>189</v>
      </c>
      <c r="D337" t="s">
        <v>189</v>
      </c>
      <c r="E337" t="s">
        <v>1428</v>
      </c>
      <c r="F337" t="s">
        <v>199</v>
      </c>
      <c r="G337" t="s">
        <v>354</v>
      </c>
      <c r="H337" t="s">
        <v>354</v>
      </c>
      <c r="I337">
        <v>6</v>
      </c>
      <c r="J337" t="s">
        <v>1429</v>
      </c>
      <c r="K337" t="s">
        <v>2032</v>
      </c>
      <c r="L337" t="s">
        <v>100</v>
      </c>
      <c r="M337">
        <v>3.24</v>
      </c>
      <c r="N337" t="s">
        <v>1988</v>
      </c>
      <c r="O337" t="s">
        <v>1430</v>
      </c>
      <c r="P337" t="s">
        <v>1431</v>
      </c>
      <c r="Q337" t="s">
        <v>354</v>
      </c>
      <c r="R337" t="s">
        <v>16</v>
      </c>
      <c r="S337"/>
      <c r="T337" t="s">
        <v>532</v>
      </c>
      <c r="U337" t="s">
        <v>16</v>
      </c>
      <c r="V337" t="s">
        <v>6283</v>
      </c>
      <c r="W337" t="s">
        <v>189</v>
      </c>
      <c r="X337" t="s">
        <v>189</v>
      </c>
      <c r="Y337" t="s">
        <v>4341</v>
      </c>
      <c r="Z337" t="s">
        <v>16</v>
      </c>
      <c r="AA337" t="s">
        <v>16</v>
      </c>
      <c r="AB337" t="s">
        <v>16</v>
      </c>
      <c r="AC337" t="s">
        <v>6310</v>
      </c>
      <c r="AD337" t="s">
        <v>1432</v>
      </c>
      <c r="AE337" t="s">
        <v>354</v>
      </c>
      <c r="AF337" t="s">
        <v>354</v>
      </c>
      <c r="AG337" t="s">
        <v>37</v>
      </c>
      <c r="AH337" t="s">
        <v>16</v>
      </c>
      <c r="AI337" t="s">
        <v>16</v>
      </c>
      <c r="AJ337" t="s">
        <v>16</v>
      </c>
      <c r="AK337" t="s">
        <v>16</v>
      </c>
      <c r="AL337"/>
      <c r="AM337">
        <v>3.24</v>
      </c>
      <c r="AN337">
        <v>22.879000000000001</v>
      </c>
      <c r="AO337">
        <v>25.312999999999999</v>
      </c>
      <c r="AP337" t="s">
        <v>301</v>
      </c>
      <c r="AQ337" t="s">
        <v>1937</v>
      </c>
      <c r="AR337" t="s">
        <v>16</v>
      </c>
      <c r="AS337" t="s">
        <v>10276</v>
      </c>
      <c r="AT337" t="s">
        <v>9978</v>
      </c>
      <c r="AU337" t="s">
        <v>6826</v>
      </c>
      <c r="AV337" t="s">
        <v>10474</v>
      </c>
      <c r="AW337" t="s">
        <v>11366</v>
      </c>
      <c r="AX337" t="s">
        <v>6007</v>
      </c>
      <c r="AY337" t="s">
        <v>16</v>
      </c>
      <c r="AZ337" t="s">
        <v>1433</v>
      </c>
      <c r="BA337" t="s">
        <v>1427</v>
      </c>
      <c r="BB337" t="s">
        <v>6076</v>
      </c>
      <c r="BC337" t="s">
        <v>4465</v>
      </c>
      <c r="BD337" t="s">
        <v>5588</v>
      </c>
      <c r="BE337" t="s">
        <v>4735</v>
      </c>
      <c r="BF337" t="s">
        <v>4497</v>
      </c>
      <c r="BG337" t="s">
        <v>189</v>
      </c>
      <c r="BH337" t="s">
        <v>189</v>
      </c>
      <c r="BI337" t="s">
        <v>189</v>
      </c>
      <c r="BJ337"/>
      <c r="BK337" t="s">
        <v>6283</v>
      </c>
      <c r="BL337" s="7"/>
      <c r="BM337" s="7"/>
      <c r="BN337" t="s">
        <v>6246</v>
      </c>
      <c r="BO337" t="s">
        <v>189</v>
      </c>
      <c r="BP337" t="s">
        <v>6242</v>
      </c>
      <c r="BQ337" t="s">
        <v>189</v>
      </c>
      <c r="BR337" s="7">
        <v>45086</v>
      </c>
      <c r="BS337" t="s">
        <v>16</v>
      </c>
      <c r="BT337" t="s">
        <v>1428</v>
      </c>
      <c r="BU337" t="s">
        <v>189</v>
      </c>
      <c r="BV337" t="s">
        <v>189</v>
      </c>
      <c r="BW337" t="s">
        <v>189</v>
      </c>
      <c r="BX337" t="s">
        <v>16</v>
      </c>
      <c r="BY337" t="s">
        <v>189</v>
      </c>
      <c r="BZ337" t="s">
        <v>9015</v>
      </c>
      <c r="CA337" t="s">
        <v>189</v>
      </c>
      <c r="CB337" t="s">
        <v>189</v>
      </c>
      <c r="CC337" t="s">
        <v>189</v>
      </c>
      <c r="CD337" t="s">
        <v>189</v>
      </c>
      <c r="CE337" t="s">
        <v>189</v>
      </c>
      <c r="CF337" t="s">
        <v>354</v>
      </c>
      <c r="CG337" t="s">
        <v>16</v>
      </c>
      <c r="CH337" t="s">
        <v>16</v>
      </c>
      <c r="CI337">
        <v>1</v>
      </c>
      <c r="CJ337">
        <v>1</v>
      </c>
      <c r="CK337">
        <v>1</v>
      </c>
      <c r="CL337" t="s">
        <v>189</v>
      </c>
      <c r="CM337">
        <v>0</v>
      </c>
      <c r="CN337" t="s">
        <v>16</v>
      </c>
      <c r="CO337" t="s">
        <v>1429</v>
      </c>
      <c r="CP337" t="s">
        <v>16</v>
      </c>
      <c r="CQ337" t="s">
        <v>189</v>
      </c>
      <c r="CR337" t="s">
        <v>16</v>
      </c>
      <c r="CS337" s="7">
        <v>44751</v>
      </c>
      <c r="CT337" s="7">
        <v>42705</v>
      </c>
      <c r="CU337" t="s">
        <v>60</v>
      </c>
      <c r="CV337" t="s">
        <v>16</v>
      </c>
      <c r="CW337" t="s">
        <v>6307</v>
      </c>
      <c r="CX337" t="s">
        <v>189</v>
      </c>
      <c r="CY337" t="s">
        <v>6307</v>
      </c>
      <c r="CZ337" t="s">
        <v>6307</v>
      </c>
      <c r="DA337">
        <v>2019</v>
      </c>
      <c r="DB337" s="139">
        <v>43802</v>
      </c>
      <c r="DC337">
        <v>12</v>
      </c>
      <c r="DD337">
        <v>49</v>
      </c>
      <c r="DE337" s="139">
        <v>43801</v>
      </c>
      <c r="DF337" t="s">
        <v>12169</v>
      </c>
      <c r="DG337" t="s">
        <v>11912</v>
      </c>
      <c r="DH337" t="s">
        <v>6012</v>
      </c>
      <c r="DI337" t="s">
        <v>9912</v>
      </c>
      <c r="DJ337" t="s">
        <v>6730</v>
      </c>
      <c r="DK337" t="s">
        <v>16</v>
      </c>
      <c r="DL337" t="s">
        <v>16</v>
      </c>
      <c r="DM337" t="s">
        <v>4907</v>
      </c>
      <c r="DN337" t="s">
        <v>16</v>
      </c>
      <c r="DO337" t="s">
        <v>2051</v>
      </c>
      <c r="DP337" t="s">
        <v>16</v>
      </c>
      <c r="DQ337" t="s">
        <v>9016</v>
      </c>
      <c r="DR337" t="s">
        <v>10607</v>
      </c>
      <c r="DS337" t="s">
        <v>9017</v>
      </c>
      <c r="DT337" t="s">
        <v>12174</v>
      </c>
      <c r="EC337" s="66"/>
    </row>
    <row r="338" spans="1:133" x14ac:dyDescent="0.25">
      <c r="A338">
        <v>133</v>
      </c>
      <c r="B338" s="7">
        <v>43802</v>
      </c>
      <c r="C338" t="s">
        <v>189</v>
      </c>
      <c r="D338" t="s">
        <v>189</v>
      </c>
      <c r="E338" t="s">
        <v>1425</v>
      </c>
      <c r="F338" t="s">
        <v>181</v>
      </c>
      <c r="G338" t="s">
        <v>354</v>
      </c>
      <c r="H338" t="s">
        <v>354</v>
      </c>
      <c r="I338">
        <v>5</v>
      </c>
      <c r="J338" t="s">
        <v>140</v>
      </c>
      <c r="K338" t="s">
        <v>1963</v>
      </c>
      <c r="L338" t="s">
        <v>100</v>
      </c>
      <c r="M338">
        <v>6</v>
      </c>
      <c r="N338" t="s">
        <v>104</v>
      </c>
      <c r="O338" t="s">
        <v>1426</v>
      </c>
      <c r="P338" t="s">
        <v>16</v>
      </c>
      <c r="Q338" t="s">
        <v>354</v>
      </c>
      <c r="R338" t="s">
        <v>16</v>
      </c>
      <c r="S338"/>
      <c r="T338" t="s">
        <v>15</v>
      </c>
      <c r="U338" t="s">
        <v>9812</v>
      </c>
      <c r="V338" t="s">
        <v>6282</v>
      </c>
      <c r="W338" t="s">
        <v>9814</v>
      </c>
      <c r="X338" t="s">
        <v>189</v>
      </c>
      <c r="Y338" t="s">
        <v>4341</v>
      </c>
      <c r="Z338" t="s">
        <v>16</v>
      </c>
      <c r="AA338" t="s">
        <v>16</v>
      </c>
      <c r="AB338" t="s">
        <v>815</v>
      </c>
      <c r="AC338" t="s">
        <v>6310</v>
      </c>
      <c r="AD338" t="s">
        <v>314</v>
      </c>
      <c r="AE338" t="s">
        <v>354</v>
      </c>
      <c r="AF338" t="s">
        <v>354</v>
      </c>
      <c r="AG338" t="s">
        <v>37</v>
      </c>
      <c r="AH338" t="s">
        <v>261</v>
      </c>
      <c r="AI338" t="s">
        <v>16</v>
      </c>
      <c r="AJ338" t="s">
        <v>16</v>
      </c>
      <c r="AK338" t="s">
        <v>16</v>
      </c>
      <c r="AL338"/>
      <c r="AM338">
        <v>6</v>
      </c>
      <c r="AN338">
        <v>42.368000000000002</v>
      </c>
      <c r="AO338">
        <v>46.875</v>
      </c>
      <c r="AP338" t="s">
        <v>240</v>
      </c>
      <c r="AQ338" t="s">
        <v>5653</v>
      </c>
      <c r="AR338" t="s">
        <v>9682</v>
      </c>
      <c r="AS338" t="s">
        <v>15</v>
      </c>
      <c r="AT338" t="s">
        <v>4840</v>
      </c>
      <c r="AU338" t="s">
        <v>9913</v>
      </c>
      <c r="AV338" t="s">
        <v>10474</v>
      </c>
      <c r="AW338" t="s">
        <v>11366</v>
      </c>
      <c r="AX338" t="s">
        <v>6007</v>
      </c>
      <c r="AY338" t="s">
        <v>16</v>
      </c>
      <c r="AZ338" t="s">
        <v>315</v>
      </c>
      <c r="BA338" t="s">
        <v>1424</v>
      </c>
      <c r="BB338" t="s">
        <v>6076</v>
      </c>
      <c r="BC338" t="s">
        <v>9812</v>
      </c>
      <c r="BD338" t="s">
        <v>4503</v>
      </c>
      <c r="BE338" t="s">
        <v>4730</v>
      </c>
      <c r="BF338" t="s">
        <v>4496</v>
      </c>
      <c r="BG338" t="s">
        <v>189</v>
      </c>
      <c r="BH338" t="s">
        <v>189</v>
      </c>
      <c r="BI338" t="s">
        <v>189</v>
      </c>
      <c r="BJ338">
        <v>100</v>
      </c>
      <c r="BK338" t="s">
        <v>6282</v>
      </c>
      <c r="BL338" s="7">
        <v>43809</v>
      </c>
      <c r="BM338" s="7">
        <v>43900</v>
      </c>
      <c r="BN338" t="s">
        <v>6242</v>
      </c>
      <c r="BO338" t="s">
        <v>189</v>
      </c>
      <c r="BP338" t="s">
        <v>16</v>
      </c>
      <c r="BQ338" t="s">
        <v>189</v>
      </c>
      <c r="BR338" s="7">
        <v>45636</v>
      </c>
      <c r="BS338" t="s">
        <v>2732</v>
      </c>
      <c r="BT338" t="s">
        <v>312</v>
      </c>
      <c r="BU338" t="s">
        <v>4423</v>
      </c>
      <c r="BV338" t="s">
        <v>189</v>
      </c>
      <c r="BW338" t="s">
        <v>189</v>
      </c>
      <c r="BX338" t="s">
        <v>16</v>
      </c>
      <c r="BY338" t="s">
        <v>189</v>
      </c>
      <c r="BZ338" t="s">
        <v>9018</v>
      </c>
      <c r="CA338" t="s">
        <v>189</v>
      </c>
      <c r="CB338" t="s">
        <v>189</v>
      </c>
      <c r="CC338" t="s">
        <v>189</v>
      </c>
      <c r="CD338" t="s">
        <v>189</v>
      </c>
      <c r="CE338" t="s">
        <v>189</v>
      </c>
      <c r="CF338" t="s">
        <v>354</v>
      </c>
      <c r="CG338" t="s">
        <v>16</v>
      </c>
      <c r="CH338" t="s">
        <v>16</v>
      </c>
      <c r="CI338">
        <v>1</v>
      </c>
      <c r="CJ338">
        <v>1</v>
      </c>
      <c r="CK338">
        <v>1</v>
      </c>
      <c r="CL338" t="s">
        <v>189</v>
      </c>
      <c r="CM338">
        <v>0</v>
      </c>
      <c r="CN338" t="s">
        <v>16</v>
      </c>
      <c r="CO338" t="s">
        <v>140</v>
      </c>
      <c r="CP338" t="s">
        <v>6876</v>
      </c>
      <c r="CQ338" t="s">
        <v>9685</v>
      </c>
      <c r="CR338" t="s">
        <v>16</v>
      </c>
      <c r="CS338" s="7"/>
      <c r="CT338" s="7">
        <v>42668</v>
      </c>
      <c r="CU338" t="s">
        <v>29</v>
      </c>
      <c r="CV338" t="s">
        <v>29</v>
      </c>
      <c r="CW338" t="s">
        <v>6307</v>
      </c>
      <c r="CX338" t="s">
        <v>189</v>
      </c>
      <c r="CY338" t="s">
        <v>6307</v>
      </c>
      <c r="CZ338" t="s">
        <v>189</v>
      </c>
      <c r="DA338">
        <v>2019</v>
      </c>
      <c r="DB338" s="139">
        <v>43802</v>
      </c>
      <c r="DC338">
        <v>12</v>
      </c>
      <c r="DD338">
        <v>49</v>
      </c>
      <c r="DE338" s="139">
        <v>43801</v>
      </c>
      <c r="DF338" t="s">
        <v>12169</v>
      </c>
      <c r="DG338" t="s">
        <v>11912</v>
      </c>
      <c r="DH338" t="s">
        <v>6012</v>
      </c>
      <c r="DI338" t="s">
        <v>9912</v>
      </c>
      <c r="DJ338" t="s">
        <v>6730</v>
      </c>
      <c r="DK338" t="s">
        <v>16</v>
      </c>
      <c r="DL338" t="s">
        <v>16</v>
      </c>
      <c r="DM338" t="s">
        <v>16</v>
      </c>
      <c r="DN338" t="s">
        <v>16</v>
      </c>
      <c r="DO338" t="s">
        <v>2051</v>
      </c>
      <c r="DP338" t="s">
        <v>16</v>
      </c>
      <c r="DQ338" t="s">
        <v>9019</v>
      </c>
      <c r="DR338" t="s">
        <v>10607</v>
      </c>
      <c r="DS338" t="s">
        <v>9020</v>
      </c>
      <c r="DT338" t="s">
        <v>12175</v>
      </c>
      <c r="EC338" s="66"/>
    </row>
    <row r="339" spans="1:133" x14ac:dyDescent="0.25">
      <c r="A339">
        <v>132</v>
      </c>
      <c r="B339" s="7">
        <v>43797</v>
      </c>
      <c r="C339" t="s">
        <v>9887</v>
      </c>
      <c r="D339" t="s">
        <v>189</v>
      </c>
      <c r="E339" t="s">
        <v>1435</v>
      </c>
      <c r="F339" t="s">
        <v>181</v>
      </c>
      <c r="G339" t="s">
        <v>354</v>
      </c>
      <c r="H339" t="s">
        <v>354</v>
      </c>
      <c r="I339">
        <v>1</v>
      </c>
      <c r="J339" t="s">
        <v>1436</v>
      </c>
      <c r="K339" t="s">
        <v>1953</v>
      </c>
      <c r="L339" t="s">
        <v>100</v>
      </c>
      <c r="M339">
        <v>3</v>
      </c>
      <c r="N339" t="s">
        <v>13</v>
      </c>
      <c r="O339" t="s">
        <v>942</v>
      </c>
      <c r="P339" t="s">
        <v>605</v>
      </c>
      <c r="Q339" t="s">
        <v>354</v>
      </c>
      <c r="R339" t="s">
        <v>16</v>
      </c>
      <c r="S339"/>
      <c r="T339" t="s">
        <v>32</v>
      </c>
      <c r="U339" t="s">
        <v>4345</v>
      </c>
      <c r="V339" t="s">
        <v>6282</v>
      </c>
      <c r="W339" t="s">
        <v>189</v>
      </c>
      <c r="X339" t="s">
        <v>189</v>
      </c>
      <c r="Y339" t="s">
        <v>4341</v>
      </c>
      <c r="Z339" t="s">
        <v>16</v>
      </c>
      <c r="AA339" t="s">
        <v>16</v>
      </c>
      <c r="AB339" t="s">
        <v>16</v>
      </c>
      <c r="AC339" t="s">
        <v>6307</v>
      </c>
      <c r="AD339" t="s">
        <v>1437</v>
      </c>
      <c r="AE339" t="s">
        <v>354</v>
      </c>
      <c r="AF339" t="s">
        <v>354</v>
      </c>
      <c r="AG339" t="s">
        <v>30</v>
      </c>
      <c r="AH339" t="s">
        <v>16</v>
      </c>
      <c r="AI339" t="s">
        <v>16</v>
      </c>
      <c r="AJ339" t="s">
        <v>16</v>
      </c>
      <c r="AK339" t="s">
        <v>16</v>
      </c>
      <c r="AL339"/>
      <c r="AM339">
        <v>3</v>
      </c>
      <c r="AN339">
        <v>21.106000000000002</v>
      </c>
      <c r="AO339">
        <v>23.437999999999999</v>
      </c>
      <c r="AP339" t="s">
        <v>184</v>
      </c>
      <c r="AQ339" t="s">
        <v>6744</v>
      </c>
      <c r="AR339" t="s">
        <v>9667</v>
      </c>
      <c r="AS339" t="s">
        <v>32</v>
      </c>
      <c r="AT339" t="s">
        <v>4840</v>
      </c>
      <c r="AU339" t="s">
        <v>6824</v>
      </c>
      <c r="AV339" t="s">
        <v>10474</v>
      </c>
      <c r="AW339" t="s">
        <v>11366</v>
      </c>
      <c r="AX339" t="s">
        <v>6013</v>
      </c>
      <c r="AY339" t="s">
        <v>4723</v>
      </c>
      <c r="AZ339" t="s">
        <v>1439</v>
      </c>
      <c r="BA339" t="s">
        <v>1434</v>
      </c>
      <c r="BB339" t="s">
        <v>6071</v>
      </c>
      <c r="BC339" t="s">
        <v>4345</v>
      </c>
      <c r="BD339" t="s">
        <v>4501</v>
      </c>
      <c r="BE339" t="s">
        <v>4727</v>
      </c>
      <c r="BF339" t="s">
        <v>4496</v>
      </c>
      <c r="BG339" t="s">
        <v>189</v>
      </c>
      <c r="BH339" t="s">
        <v>189</v>
      </c>
      <c r="BI339" t="s">
        <v>189</v>
      </c>
      <c r="BJ339">
        <v>100</v>
      </c>
      <c r="BK339" t="s">
        <v>6282</v>
      </c>
      <c r="BL339" s="7">
        <v>43804</v>
      </c>
      <c r="BM339" s="7">
        <v>43987</v>
      </c>
      <c r="BN339" t="s">
        <v>6242</v>
      </c>
      <c r="BO339" t="s">
        <v>189</v>
      </c>
      <c r="BP339" t="s">
        <v>16</v>
      </c>
      <c r="BQ339" t="s">
        <v>189</v>
      </c>
      <c r="BR339" s="7">
        <v>44900</v>
      </c>
      <c r="BS339" t="s">
        <v>2414</v>
      </c>
      <c r="BT339" t="s">
        <v>1435</v>
      </c>
      <c r="BU339" t="s">
        <v>189</v>
      </c>
      <c r="BV339" t="s">
        <v>189</v>
      </c>
      <c r="BW339" t="s">
        <v>189</v>
      </c>
      <c r="BX339" t="s">
        <v>16</v>
      </c>
      <c r="BY339" t="s">
        <v>189</v>
      </c>
      <c r="BZ339" t="s">
        <v>9021</v>
      </c>
      <c r="CA339" t="s">
        <v>189</v>
      </c>
      <c r="CB339" t="s">
        <v>189</v>
      </c>
      <c r="CC339" t="s">
        <v>189</v>
      </c>
      <c r="CD339" t="s">
        <v>189</v>
      </c>
      <c r="CE339" t="s">
        <v>189</v>
      </c>
      <c r="CF339" t="s">
        <v>354</v>
      </c>
      <c r="CG339" t="s">
        <v>16</v>
      </c>
      <c r="CH339" t="s">
        <v>16</v>
      </c>
      <c r="CI339">
        <v>1</v>
      </c>
      <c r="CJ339">
        <v>1</v>
      </c>
      <c r="CK339">
        <v>1</v>
      </c>
      <c r="CL339" t="s">
        <v>189</v>
      </c>
      <c r="CM339">
        <v>0</v>
      </c>
      <c r="CN339" t="s">
        <v>16</v>
      </c>
      <c r="CO339" t="s">
        <v>1436</v>
      </c>
      <c r="CP339" t="s">
        <v>16</v>
      </c>
      <c r="CQ339" t="s">
        <v>189</v>
      </c>
      <c r="CR339" t="s">
        <v>414</v>
      </c>
      <c r="CS339" s="7"/>
      <c r="CT339" s="7">
        <v>43797</v>
      </c>
      <c r="CU339" t="s">
        <v>17</v>
      </c>
      <c r="CV339" t="s">
        <v>17</v>
      </c>
      <c r="CW339" t="s">
        <v>6307</v>
      </c>
      <c r="CX339" t="s">
        <v>189</v>
      </c>
      <c r="CY339" t="s">
        <v>6307</v>
      </c>
      <c r="CZ339" t="s">
        <v>189</v>
      </c>
      <c r="DA339">
        <v>2019</v>
      </c>
      <c r="DB339" s="139">
        <v>43797</v>
      </c>
      <c r="DC339">
        <v>11</v>
      </c>
      <c r="DD339">
        <v>48</v>
      </c>
      <c r="DE339" s="139">
        <v>43794</v>
      </c>
      <c r="DF339" t="s">
        <v>12176</v>
      </c>
      <c r="DG339" t="s">
        <v>11912</v>
      </c>
      <c r="DH339" t="s">
        <v>6014</v>
      </c>
      <c r="DI339" t="s">
        <v>9874</v>
      </c>
      <c r="DJ339" t="s">
        <v>6730</v>
      </c>
      <c r="DK339" t="s">
        <v>16</v>
      </c>
      <c r="DL339" t="s">
        <v>16</v>
      </c>
      <c r="DM339" t="s">
        <v>1437</v>
      </c>
      <c r="DN339" t="s">
        <v>16</v>
      </c>
      <c r="DO339" t="s">
        <v>2051</v>
      </c>
      <c r="DP339" t="s">
        <v>9887</v>
      </c>
      <c r="DQ339" t="s">
        <v>9022</v>
      </c>
      <c r="DR339" t="s">
        <v>10608</v>
      </c>
      <c r="DS339" t="s">
        <v>9023</v>
      </c>
      <c r="DT339" t="s">
        <v>12177</v>
      </c>
      <c r="EC339" s="66"/>
    </row>
    <row r="340" spans="1:133" x14ac:dyDescent="0.25">
      <c r="A340">
        <v>131</v>
      </c>
      <c r="B340" s="7">
        <v>43796</v>
      </c>
      <c r="C340" t="s">
        <v>189</v>
      </c>
      <c r="D340" t="s">
        <v>189</v>
      </c>
      <c r="E340" t="s">
        <v>280</v>
      </c>
      <c r="F340" t="s">
        <v>181</v>
      </c>
      <c r="G340" t="s">
        <v>354</v>
      </c>
      <c r="H340" t="s">
        <v>354</v>
      </c>
      <c r="I340">
        <v>1</v>
      </c>
      <c r="J340" t="s">
        <v>148</v>
      </c>
      <c r="K340" t="s">
        <v>106</v>
      </c>
      <c r="L340" t="s">
        <v>100</v>
      </c>
      <c r="M340">
        <v>3</v>
      </c>
      <c r="N340" t="s">
        <v>13</v>
      </c>
      <c r="O340" t="s">
        <v>1441</v>
      </c>
      <c r="P340" t="s">
        <v>16</v>
      </c>
      <c r="Q340" t="s">
        <v>354</v>
      </c>
      <c r="R340" t="s">
        <v>16</v>
      </c>
      <c r="S340"/>
      <c r="T340" t="s">
        <v>15</v>
      </c>
      <c r="U340" t="s">
        <v>16</v>
      </c>
      <c r="V340" t="s">
        <v>6282</v>
      </c>
      <c r="W340" t="s">
        <v>189</v>
      </c>
      <c r="X340" t="s">
        <v>189</v>
      </c>
      <c r="Y340" t="s">
        <v>4341</v>
      </c>
      <c r="Z340" t="s">
        <v>16</v>
      </c>
      <c r="AA340" t="s">
        <v>16</v>
      </c>
      <c r="AB340" t="s">
        <v>16</v>
      </c>
      <c r="AC340" t="s">
        <v>6310</v>
      </c>
      <c r="AD340" t="s">
        <v>282</v>
      </c>
      <c r="AE340" t="s">
        <v>354</v>
      </c>
      <c r="AF340" t="s">
        <v>354</v>
      </c>
      <c r="AG340" t="s">
        <v>27</v>
      </c>
      <c r="AH340" t="s">
        <v>207</v>
      </c>
      <c r="AI340" t="s">
        <v>208</v>
      </c>
      <c r="AJ340" t="s">
        <v>16</v>
      </c>
      <c r="AK340" t="s">
        <v>16</v>
      </c>
      <c r="AL340"/>
      <c r="AM340">
        <v>3</v>
      </c>
      <c r="AN340">
        <v>21.087</v>
      </c>
      <c r="AO340">
        <v>23.437999999999999</v>
      </c>
      <c r="AP340" t="s">
        <v>184</v>
      </c>
      <c r="AQ340" t="s">
        <v>6744</v>
      </c>
      <c r="AR340" t="s">
        <v>202</v>
      </c>
      <c r="AS340" t="s">
        <v>15</v>
      </c>
      <c r="AT340" t="s">
        <v>4840</v>
      </c>
      <c r="AU340" t="s">
        <v>6824</v>
      </c>
      <c r="AV340" t="s">
        <v>10474</v>
      </c>
      <c r="AW340" t="s">
        <v>11366</v>
      </c>
      <c r="AX340" t="s">
        <v>6013</v>
      </c>
      <c r="AY340" t="s">
        <v>4723</v>
      </c>
      <c r="AZ340" t="s">
        <v>375</v>
      </c>
      <c r="BA340" t="s">
        <v>1440</v>
      </c>
      <c r="BB340" t="s">
        <v>6071</v>
      </c>
      <c r="BC340" t="s">
        <v>4465</v>
      </c>
      <c r="BD340" t="s">
        <v>4501</v>
      </c>
      <c r="BE340" t="s">
        <v>4727</v>
      </c>
      <c r="BF340" t="s">
        <v>4496</v>
      </c>
      <c r="BG340" t="s">
        <v>189</v>
      </c>
      <c r="BH340" t="s">
        <v>189</v>
      </c>
      <c r="BI340" t="s">
        <v>189</v>
      </c>
      <c r="BJ340"/>
      <c r="BK340" t="s">
        <v>6282</v>
      </c>
      <c r="BL340" s="7"/>
      <c r="BM340" s="7"/>
      <c r="BN340" t="s">
        <v>6241</v>
      </c>
      <c r="BO340" t="s">
        <v>189</v>
      </c>
      <c r="BP340" t="s">
        <v>16</v>
      </c>
      <c r="BQ340" t="s">
        <v>189</v>
      </c>
      <c r="BR340" s="7">
        <v>44899</v>
      </c>
      <c r="BS340" t="s">
        <v>16</v>
      </c>
      <c r="BT340" t="s">
        <v>280</v>
      </c>
      <c r="BU340" t="s">
        <v>189</v>
      </c>
      <c r="BV340" t="s">
        <v>189</v>
      </c>
      <c r="BW340" t="s">
        <v>189</v>
      </c>
      <c r="BX340" t="s">
        <v>16</v>
      </c>
      <c r="BY340" t="s">
        <v>189</v>
      </c>
      <c r="BZ340" t="s">
        <v>189</v>
      </c>
      <c r="CA340" t="s">
        <v>189</v>
      </c>
      <c r="CB340" t="s">
        <v>189</v>
      </c>
      <c r="CC340" t="s">
        <v>189</v>
      </c>
      <c r="CD340" t="s">
        <v>189</v>
      </c>
      <c r="CE340" t="s">
        <v>189</v>
      </c>
      <c r="CF340" t="s">
        <v>354</v>
      </c>
      <c r="CG340" t="s">
        <v>16</v>
      </c>
      <c r="CH340" t="s">
        <v>16</v>
      </c>
      <c r="CI340">
        <v>1</v>
      </c>
      <c r="CJ340">
        <v>1</v>
      </c>
      <c r="CK340">
        <v>1</v>
      </c>
      <c r="CL340" t="s">
        <v>189</v>
      </c>
      <c r="CM340">
        <v>0</v>
      </c>
      <c r="CN340" t="s">
        <v>16</v>
      </c>
      <c r="CO340" t="s">
        <v>148</v>
      </c>
      <c r="CP340" t="s">
        <v>16</v>
      </c>
      <c r="CQ340" t="s">
        <v>189</v>
      </c>
      <c r="CR340" t="s">
        <v>195</v>
      </c>
      <c r="CS340" s="7"/>
      <c r="CT340" s="7">
        <v>43797</v>
      </c>
      <c r="CU340" t="s">
        <v>17</v>
      </c>
      <c r="CV340" t="s">
        <v>17</v>
      </c>
      <c r="CW340" t="s">
        <v>6307</v>
      </c>
      <c r="CX340" t="s">
        <v>189</v>
      </c>
      <c r="CY340" t="s">
        <v>6307</v>
      </c>
      <c r="CZ340" t="s">
        <v>189</v>
      </c>
      <c r="DA340">
        <v>2019</v>
      </c>
      <c r="DB340" s="139">
        <v>43796</v>
      </c>
      <c r="DC340">
        <v>11</v>
      </c>
      <c r="DD340">
        <v>48</v>
      </c>
      <c r="DE340" s="139">
        <v>43794</v>
      </c>
      <c r="DF340" t="s">
        <v>12176</v>
      </c>
      <c r="DG340" t="s">
        <v>11912</v>
      </c>
      <c r="DH340" t="s">
        <v>6014</v>
      </c>
      <c r="DI340" t="s">
        <v>9874</v>
      </c>
      <c r="DJ340" t="s">
        <v>6730</v>
      </c>
      <c r="DK340" t="s">
        <v>16</v>
      </c>
      <c r="DL340" t="s">
        <v>16</v>
      </c>
      <c r="DM340" t="s">
        <v>16</v>
      </c>
      <c r="DN340" t="s">
        <v>16</v>
      </c>
      <c r="DO340" t="s">
        <v>2051</v>
      </c>
      <c r="DP340" t="s">
        <v>16</v>
      </c>
      <c r="DQ340" t="s">
        <v>9024</v>
      </c>
      <c r="DR340" t="s">
        <v>10609</v>
      </c>
      <c r="DS340" t="s">
        <v>9025</v>
      </c>
      <c r="DT340" t="s">
        <v>12178</v>
      </c>
      <c r="EC340" s="66"/>
    </row>
    <row r="341" spans="1:133" x14ac:dyDescent="0.25">
      <c r="A341">
        <v>130</v>
      </c>
      <c r="B341" s="7">
        <v>43790</v>
      </c>
      <c r="C341" t="s">
        <v>189</v>
      </c>
      <c r="D341" t="s">
        <v>189</v>
      </c>
      <c r="E341" t="s">
        <v>1443</v>
      </c>
      <c r="F341" t="s">
        <v>181</v>
      </c>
      <c r="G341" t="s">
        <v>354</v>
      </c>
      <c r="H341" t="s">
        <v>354</v>
      </c>
      <c r="I341">
        <v>1</v>
      </c>
      <c r="J341" t="s">
        <v>1444</v>
      </c>
      <c r="K341" t="s">
        <v>107</v>
      </c>
      <c r="L341" t="s">
        <v>100</v>
      </c>
      <c r="M341">
        <v>4</v>
      </c>
      <c r="N341" t="s">
        <v>13</v>
      </c>
      <c r="O341" t="s">
        <v>36</v>
      </c>
      <c r="P341" t="s">
        <v>26</v>
      </c>
      <c r="Q341" t="s">
        <v>354</v>
      </c>
      <c r="R341" t="s">
        <v>16</v>
      </c>
      <c r="S341"/>
      <c r="T341" t="s">
        <v>15</v>
      </c>
      <c r="U341" t="s">
        <v>16</v>
      </c>
      <c r="V341" t="s">
        <v>6282</v>
      </c>
      <c r="W341" t="s">
        <v>189</v>
      </c>
      <c r="X341" t="s">
        <v>189</v>
      </c>
      <c r="Y341" t="s">
        <v>4341</v>
      </c>
      <c r="Z341" t="s">
        <v>16</v>
      </c>
      <c r="AA341" t="s">
        <v>16</v>
      </c>
      <c r="AB341" t="s">
        <v>16</v>
      </c>
      <c r="AC341" t="s">
        <v>6310</v>
      </c>
      <c r="AD341" t="s">
        <v>1445</v>
      </c>
      <c r="AE341" t="s">
        <v>354</v>
      </c>
      <c r="AF341" t="s">
        <v>354</v>
      </c>
      <c r="AG341" t="s">
        <v>96</v>
      </c>
      <c r="AH341" t="s">
        <v>16</v>
      </c>
      <c r="AI341" t="s">
        <v>16</v>
      </c>
      <c r="AJ341" t="s">
        <v>16</v>
      </c>
      <c r="AK341" t="s">
        <v>16</v>
      </c>
      <c r="AL341"/>
      <c r="AM341">
        <v>4</v>
      </c>
      <c r="AN341">
        <v>28.116</v>
      </c>
      <c r="AO341">
        <v>31.25</v>
      </c>
      <c r="AP341" t="s">
        <v>184</v>
      </c>
      <c r="AQ341" t="s">
        <v>6744</v>
      </c>
      <c r="AR341" t="s">
        <v>9735</v>
      </c>
      <c r="AS341" t="s">
        <v>15</v>
      </c>
      <c r="AT341" t="s">
        <v>4840</v>
      </c>
      <c r="AU341" t="s">
        <v>6826</v>
      </c>
      <c r="AV341" t="s">
        <v>10474</v>
      </c>
      <c r="AW341" t="s">
        <v>11366</v>
      </c>
      <c r="AX341" t="s">
        <v>6013</v>
      </c>
      <c r="AY341" t="s">
        <v>4723</v>
      </c>
      <c r="AZ341" t="s">
        <v>1446</v>
      </c>
      <c r="BA341" t="s">
        <v>1442</v>
      </c>
      <c r="BB341" t="s">
        <v>6071</v>
      </c>
      <c r="BC341" t="s">
        <v>4465</v>
      </c>
      <c r="BD341" t="s">
        <v>4502</v>
      </c>
      <c r="BE341" t="s">
        <v>4727</v>
      </c>
      <c r="BF341" t="s">
        <v>4496</v>
      </c>
      <c r="BG341" t="s">
        <v>189</v>
      </c>
      <c r="BH341" t="s">
        <v>189</v>
      </c>
      <c r="BI341" t="s">
        <v>189</v>
      </c>
      <c r="BJ341">
        <v>100</v>
      </c>
      <c r="BK341" t="s">
        <v>6282</v>
      </c>
      <c r="BL341" s="7">
        <v>43798</v>
      </c>
      <c r="BM341" s="7">
        <v>43980</v>
      </c>
      <c r="BN341" t="s">
        <v>6241</v>
      </c>
      <c r="BO341" t="s">
        <v>189</v>
      </c>
      <c r="BP341" t="s">
        <v>16</v>
      </c>
      <c r="BQ341" t="s">
        <v>189</v>
      </c>
      <c r="BR341" s="7">
        <v>44894</v>
      </c>
      <c r="BS341" t="s">
        <v>2414</v>
      </c>
      <c r="BT341" t="s">
        <v>1443</v>
      </c>
      <c r="BU341" t="s">
        <v>189</v>
      </c>
      <c r="BV341" t="s">
        <v>189</v>
      </c>
      <c r="BW341" t="s">
        <v>189</v>
      </c>
      <c r="BX341" t="s">
        <v>16</v>
      </c>
      <c r="BY341" t="s">
        <v>189</v>
      </c>
      <c r="BZ341" t="s">
        <v>9026</v>
      </c>
      <c r="CA341" t="s">
        <v>189</v>
      </c>
      <c r="CB341" t="s">
        <v>189</v>
      </c>
      <c r="CC341" t="s">
        <v>189</v>
      </c>
      <c r="CD341" t="s">
        <v>189</v>
      </c>
      <c r="CE341" t="s">
        <v>189</v>
      </c>
      <c r="CF341" t="s">
        <v>354</v>
      </c>
      <c r="CG341" t="s">
        <v>16</v>
      </c>
      <c r="CH341" t="s">
        <v>16</v>
      </c>
      <c r="CI341">
        <v>1</v>
      </c>
      <c r="CJ341">
        <v>1</v>
      </c>
      <c r="CK341">
        <v>1</v>
      </c>
      <c r="CL341" t="s">
        <v>189</v>
      </c>
      <c r="CM341">
        <v>0</v>
      </c>
      <c r="CN341" t="s">
        <v>16</v>
      </c>
      <c r="CO341" t="s">
        <v>1444</v>
      </c>
      <c r="CP341" t="s">
        <v>16</v>
      </c>
      <c r="CQ341" t="s">
        <v>189</v>
      </c>
      <c r="CR341" t="s">
        <v>414</v>
      </c>
      <c r="CS341" s="7"/>
      <c r="CT341" s="7">
        <v>43122</v>
      </c>
      <c r="CU341" t="s">
        <v>29</v>
      </c>
      <c r="CV341" t="s">
        <v>29</v>
      </c>
      <c r="CW341" t="s">
        <v>6307</v>
      </c>
      <c r="CX341" t="s">
        <v>189</v>
      </c>
      <c r="CY341" t="s">
        <v>6307</v>
      </c>
      <c r="CZ341" t="s">
        <v>189</v>
      </c>
      <c r="DA341">
        <v>2019</v>
      </c>
      <c r="DB341" s="139">
        <v>43790</v>
      </c>
      <c r="DC341">
        <v>11</v>
      </c>
      <c r="DD341">
        <v>47</v>
      </c>
      <c r="DE341" s="139">
        <v>43787</v>
      </c>
      <c r="DF341" t="s">
        <v>12179</v>
      </c>
      <c r="DG341" t="s">
        <v>11912</v>
      </c>
      <c r="DH341" t="s">
        <v>6015</v>
      </c>
      <c r="DI341" t="s">
        <v>9874</v>
      </c>
      <c r="DJ341" t="s">
        <v>6730</v>
      </c>
      <c r="DK341" t="s">
        <v>16</v>
      </c>
      <c r="DL341" t="s">
        <v>16</v>
      </c>
      <c r="DM341" t="s">
        <v>16</v>
      </c>
      <c r="DN341" t="s">
        <v>16</v>
      </c>
      <c r="DO341" t="s">
        <v>2051</v>
      </c>
      <c r="DP341" t="s">
        <v>16</v>
      </c>
      <c r="DQ341" t="s">
        <v>9027</v>
      </c>
      <c r="DR341" t="s">
        <v>10610</v>
      </c>
      <c r="DS341" t="s">
        <v>9028</v>
      </c>
      <c r="DT341" t="s">
        <v>12180</v>
      </c>
      <c r="EC341" s="66"/>
    </row>
    <row r="342" spans="1:133" x14ac:dyDescent="0.25">
      <c r="A342">
        <v>129</v>
      </c>
      <c r="B342" s="7">
        <v>43776</v>
      </c>
      <c r="C342" t="s">
        <v>189</v>
      </c>
      <c r="D342" t="s">
        <v>189</v>
      </c>
      <c r="E342" t="s">
        <v>745</v>
      </c>
      <c r="F342" t="s">
        <v>181</v>
      </c>
      <c r="G342" t="s">
        <v>354</v>
      </c>
      <c r="H342" t="s">
        <v>354</v>
      </c>
      <c r="I342">
        <v>1</v>
      </c>
      <c r="J342" t="s">
        <v>1448</v>
      </c>
      <c r="K342" t="s">
        <v>1975</v>
      </c>
      <c r="L342" t="s">
        <v>100</v>
      </c>
      <c r="M342">
        <v>3</v>
      </c>
      <c r="N342" t="s">
        <v>13</v>
      </c>
      <c r="O342" t="s">
        <v>118</v>
      </c>
      <c r="P342" t="s">
        <v>1325</v>
      </c>
      <c r="Q342" t="s">
        <v>354</v>
      </c>
      <c r="R342" t="s">
        <v>16</v>
      </c>
      <c r="S342"/>
      <c r="T342" t="s">
        <v>32</v>
      </c>
      <c r="U342" t="s">
        <v>16</v>
      </c>
      <c r="V342" t="s">
        <v>6282</v>
      </c>
      <c r="W342" t="s">
        <v>189</v>
      </c>
      <c r="X342" t="s">
        <v>189</v>
      </c>
      <c r="Y342" t="s">
        <v>4341</v>
      </c>
      <c r="Z342" t="s">
        <v>16</v>
      </c>
      <c r="AA342" t="s">
        <v>16</v>
      </c>
      <c r="AB342" t="s">
        <v>16</v>
      </c>
      <c r="AC342" t="s">
        <v>6307</v>
      </c>
      <c r="AD342" t="s">
        <v>1449</v>
      </c>
      <c r="AE342" t="s">
        <v>354</v>
      </c>
      <c r="AF342" t="s">
        <v>354</v>
      </c>
      <c r="AG342" t="s">
        <v>136</v>
      </c>
      <c r="AH342" t="s">
        <v>495</v>
      </c>
      <c r="AI342" t="s">
        <v>16</v>
      </c>
      <c r="AJ342" t="s">
        <v>16</v>
      </c>
      <c r="AK342" t="s">
        <v>16</v>
      </c>
      <c r="AL342"/>
      <c r="AM342">
        <v>3</v>
      </c>
      <c r="AN342">
        <v>20.934999999999999</v>
      </c>
      <c r="AO342">
        <v>23.437999999999999</v>
      </c>
      <c r="AP342" t="s">
        <v>184</v>
      </c>
      <c r="AQ342" t="s">
        <v>6744</v>
      </c>
      <c r="AR342" t="s">
        <v>9667</v>
      </c>
      <c r="AS342" t="s">
        <v>32</v>
      </c>
      <c r="AT342" t="s">
        <v>4840</v>
      </c>
      <c r="AU342" t="s">
        <v>6824</v>
      </c>
      <c r="AV342" t="s">
        <v>10474</v>
      </c>
      <c r="AW342" t="s">
        <v>11366</v>
      </c>
      <c r="AX342" t="s">
        <v>6013</v>
      </c>
      <c r="AY342" t="s">
        <v>4723</v>
      </c>
      <c r="AZ342" t="s">
        <v>1450</v>
      </c>
      <c r="BA342" t="s">
        <v>1447</v>
      </c>
      <c r="BB342" t="s">
        <v>6071</v>
      </c>
      <c r="BC342" t="s">
        <v>4465</v>
      </c>
      <c r="BD342" t="s">
        <v>4501</v>
      </c>
      <c r="BE342" t="s">
        <v>4727</v>
      </c>
      <c r="BF342" t="s">
        <v>4496</v>
      </c>
      <c r="BG342" t="s">
        <v>189</v>
      </c>
      <c r="BH342" t="s">
        <v>189</v>
      </c>
      <c r="BI342" t="s">
        <v>189</v>
      </c>
      <c r="BJ342">
        <v>100</v>
      </c>
      <c r="BK342" t="s">
        <v>6282</v>
      </c>
      <c r="BL342" s="7">
        <v>43784</v>
      </c>
      <c r="BM342" s="7">
        <v>43966</v>
      </c>
      <c r="BN342" t="s">
        <v>6241</v>
      </c>
      <c r="BO342" t="s">
        <v>189</v>
      </c>
      <c r="BP342" t="s">
        <v>16</v>
      </c>
      <c r="BQ342" t="s">
        <v>189</v>
      </c>
      <c r="BR342" s="7">
        <v>44880</v>
      </c>
      <c r="BS342" t="s">
        <v>2414</v>
      </c>
      <c r="BT342" t="s">
        <v>745</v>
      </c>
      <c r="BU342" t="s">
        <v>189</v>
      </c>
      <c r="BV342" t="s">
        <v>189</v>
      </c>
      <c r="BW342" t="s">
        <v>189</v>
      </c>
      <c r="BX342" t="s">
        <v>4968</v>
      </c>
      <c r="BY342" t="s">
        <v>189</v>
      </c>
      <c r="BZ342" t="s">
        <v>9029</v>
      </c>
      <c r="CA342" t="s">
        <v>189</v>
      </c>
      <c r="CB342" t="s">
        <v>189</v>
      </c>
      <c r="CC342" t="s">
        <v>189</v>
      </c>
      <c r="CD342" t="s">
        <v>189</v>
      </c>
      <c r="CE342" t="s">
        <v>189</v>
      </c>
      <c r="CF342" t="s">
        <v>354</v>
      </c>
      <c r="CG342" t="s">
        <v>16</v>
      </c>
      <c r="CH342" t="s">
        <v>16</v>
      </c>
      <c r="CI342">
        <v>1</v>
      </c>
      <c r="CJ342">
        <v>1</v>
      </c>
      <c r="CK342">
        <v>1</v>
      </c>
      <c r="CL342" t="s">
        <v>189</v>
      </c>
      <c r="CM342">
        <v>0</v>
      </c>
      <c r="CN342" t="s">
        <v>16</v>
      </c>
      <c r="CO342" t="s">
        <v>1448</v>
      </c>
      <c r="CP342" t="s">
        <v>16</v>
      </c>
      <c r="CQ342" t="s">
        <v>189</v>
      </c>
      <c r="CR342" t="s">
        <v>185</v>
      </c>
      <c r="CS342" s="7"/>
      <c r="CT342" s="7">
        <v>43776</v>
      </c>
      <c r="CU342" t="s">
        <v>17</v>
      </c>
      <c r="CV342" t="s">
        <v>17</v>
      </c>
      <c r="CW342" t="s">
        <v>6307</v>
      </c>
      <c r="CX342" t="s">
        <v>189</v>
      </c>
      <c r="CY342" t="s">
        <v>6307</v>
      </c>
      <c r="CZ342" t="s">
        <v>189</v>
      </c>
      <c r="DA342">
        <v>2019</v>
      </c>
      <c r="DB342" s="139">
        <v>43776</v>
      </c>
      <c r="DC342">
        <v>11</v>
      </c>
      <c r="DD342">
        <v>45</v>
      </c>
      <c r="DE342" s="139">
        <v>43773</v>
      </c>
      <c r="DF342" t="s">
        <v>11911</v>
      </c>
      <c r="DG342" t="s">
        <v>11912</v>
      </c>
      <c r="DH342" t="s">
        <v>6017</v>
      </c>
      <c r="DI342" t="s">
        <v>9874</v>
      </c>
      <c r="DJ342" t="s">
        <v>6234</v>
      </c>
      <c r="DK342" t="s">
        <v>16</v>
      </c>
      <c r="DL342" t="s">
        <v>16</v>
      </c>
      <c r="DM342" t="s">
        <v>1449</v>
      </c>
      <c r="DN342" t="s">
        <v>16</v>
      </c>
      <c r="DO342" t="s">
        <v>2051</v>
      </c>
      <c r="DP342" t="s">
        <v>16</v>
      </c>
      <c r="DQ342" t="s">
        <v>9030</v>
      </c>
      <c r="DR342" t="s">
        <v>10611</v>
      </c>
      <c r="DS342" t="s">
        <v>9031</v>
      </c>
      <c r="DT342" t="s">
        <v>12181</v>
      </c>
      <c r="EC342" s="66"/>
    </row>
    <row r="343" spans="1:133" x14ac:dyDescent="0.25">
      <c r="A343">
        <v>128</v>
      </c>
      <c r="B343" s="7">
        <v>43775</v>
      </c>
      <c r="C343" t="s">
        <v>189</v>
      </c>
      <c r="D343" t="s">
        <v>189</v>
      </c>
      <c r="E343" t="s">
        <v>1398</v>
      </c>
      <c r="F343" t="s">
        <v>181</v>
      </c>
      <c r="G343" t="s">
        <v>354</v>
      </c>
      <c r="H343" t="s">
        <v>354</v>
      </c>
      <c r="I343">
        <v>1</v>
      </c>
      <c r="J343" t="s">
        <v>1400</v>
      </c>
      <c r="K343" t="s">
        <v>154</v>
      </c>
      <c r="L343" t="s">
        <v>100</v>
      </c>
      <c r="M343">
        <v>3</v>
      </c>
      <c r="N343" t="s">
        <v>13</v>
      </c>
      <c r="O343" t="s">
        <v>51</v>
      </c>
      <c r="P343" t="s">
        <v>1253</v>
      </c>
      <c r="Q343" t="s">
        <v>354</v>
      </c>
      <c r="R343" t="s">
        <v>16</v>
      </c>
      <c r="S343"/>
      <c r="T343" t="s">
        <v>15</v>
      </c>
      <c r="U343" t="s">
        <v>16</v>
      </c>
      <c r="V343" t="s">
        <v>6282</v>
      </c>
      <c r="W343" t="s">
        <v>189</v>
      </c>
      <c r="X343" t="s">
        <v>189</v>
      </c>
      <c r="Y343" t="s">
        <v>4341</v>
      </c>
      <c r="Z343" t="s">
        <v>16</v>
      </c>
      <c r="AA343" t="s">
        <v>16</v>
      </c>
      <c r="AB343" t="s">
        <v>16</v>
      </c>
      <c r="AC343" t="s">
        <v>6307</v>
      </c>
      <c r="AD343" t="s">
        <v>1401</v>
      </c>
      <c r="AE343" t="s">
        <v>354</v>
      </c>
      <c r="AF343" t="s">
        <v>354</v>
      </c>
      <c r="AG343" t="s">
        <v>96</v>
      </c>
      <c r="AH343" t="s">
        <v>541</v>
      </c>
      <c r="AI343" t="s">
        <v>16</v>
      </c>
      <c r="AJ343" t="s">
        <v>16</v>
      </c>
      <c r="AK343" t="s">
        <v>16</v>
      </c>
      <c r="AL343"/>
      <c r="AM343">
        <v>3</v>
      </c>
      <c r="AN343">
        <v>20.994</v>
      </c>
      <c r="AO343">
        <v>23.437999999999999</v>
      </c>
      <c r="AP343" t="s">
        <v>184</v>
      </c>
      <c r="AQ343" t="s">
        <v>6744</v>
      </c>
      <c r="AR343" t="s">
        <v>9667</v>
      </c>
      <c r="AS343" t="s">
        <v>15</v>
      </c>
      <c r="AT343" t="s">
        <v>4840</v>
      </c>
      <c r="AU343" t="s">
        <v>6824</v>
      </c>
      <c r="AV343" t="s">
        <v>10474</v>
      </c>
      <c r="AW343" t="s">
        <v>11366</v>
      </c>
      <c r="AX343" t="s">
        <v>6013</v>
      </c>
      <c r="AY343" t="s">
        <v>4723</v>
      </c>
      <c r="AZ343" t="s">
        <v>1402</v>
      </c>
      <c r="BA343" t="s">
        <v>1451</v>
      </c>
      <c r="BB343" t="s">
        <v>6071</v>
      </c>
      <c r="BC343" t="s">
        <v>4465</v>
      </c>
      <c r="BD343" t="s">
        <v>4501</v>
      </c>
      <c r="BE343" t="s">
        <v>4727</v>
      </c>
      <c r="BF343" t="s">
        <v>4496</v>
      </c>
      <c r="BG343" t="s">
        <v>189</v>
      </c>
      <c r="BH343" t="s">
        <v>189</v>
      </c>
      <c r="BI343" t="s">
        <v>189</v>
      </c>
      <c r="BJ343">
        <v>100</v>
      </c>
      <c r="BK343" t="s">
        <v>6282</v>
      </c>
      <c r="BL343" s="7">
        <v>43783</v>
      </c>
      <c r="BM343" s="7">
        <v>43965</v>
      </c>
      <c r="BN343" t="s">
        <v>6241</v>
      </c>
      <c r="BO343" t="s">
        <v>189</v>
      </c>
      <c r="BP343" t="s">
        <v>16</v>
      </c>
      <c r="BQ343" t="s">
        <v>189</v>
      </c>
      <c r="BR343" s="7">
        <v>44879</v>
      </c>
      <c r="BS343" t="s">
        <v>2414</v>
      </c>
      <c r="BT343" t="s">
        <v>1398</v>
      </c>
      <c r="BU343" t="s">
        <v>189</v>
      </c>
      <c r="BV343" t="s">
        <v>189</v>
      </c>
      <c r="BW343" t="s">
        <v>189</v>
      </c>
      <c r="BX343" t="s">
        <v>16</v>
      </c>
      <c r="BY343" t="s">
        <v>189</v>
      </c>
      <c r="BZ343" t="s">
        <v>9032</v>
      </c>
      <c r="CA343" t="s">
        <v>189</v>
      </c>
      <c r="CB343" t="s">
        <v>189</v>
      </c>
      <c r="CC343" t="s">
        <v>189</v>
      </c>
      <c r="CD343" t="s">
        <v>189</v>
      </c>
      <c r="CE343" t="s">
        <v>189</v>
      </c>
      <c r="CF343" t="s">
        <v>354</v>
      </c>
      <c r="CG343" t="s">
        <v>16</v>
      </c>
      <c r="CH343" t="s">
        <v>16</v>
      </c>
      <c r="CI343">
        <v>1</v>
      </c>
      <c r="CJ343">
        <v>1</v>
      </c>
      <c r="CK343">
        <v>1</v>
      </c>
      <c r="CL343" t="s">
        <v>189</v>
      </c>
      <c r="CM343">
        <v>0</v>
      </c>
      <c r="CN343" t="s">
        <v>16</v>
      </c>
      <c r="CO343" t="s">
        <v>1400</v>
      </c>
      <c r="CP343" t="s">
        <v>16</v>
      </c>
      <c r="CQ343" t="s">
        <v>189</v>
      </c>
      <c r="CR343" t="s">
        <v>185</v>
      </c>
      <c r="CS343" s="7"/>
      <c r="CT343" s="7">
        <v>43775</v>
      </c>
      <c r="CU343" t="s">
        <v>17</v>
      </c>
      <c r="CV343" t="s">
        <v>17</v>
      </c>
      <c r="CW343" t="s">
        <v>6307</v>
      </c>
      <c r="CX343" t="s">
        <v>189</v>
      </c>
      <c r="CY343" t="s">
        <v>6307</v>
      </c>
      <c r="CZ343" t="s">
        <v>189</v>
      </c>
      <c r="DA343">
        <v>2019</v>
      </c>
      <c r="DB343" s="139">
        <v>43775</v>
      </c>
      <c r="DC343">
        <v>11</v>
      </c>
      <c r="DD343">
        <v>45</v>
      </c>
      <c r="DE343" s="139">
        <v>43773</v>
      </c>
      <c r="DF343" t="s">
        <v>11911</v>
      </c>
      <c r="DG343" t="s">
        <v>11912</v>
      </c>
      <c r="DH343" t="s">
        <v>6017</v>
      </c>
      <c r="DI343" t="s">
        <v>9874</v>
      </c>
      <c r="DJ343" t="s">
        <v>6730</v>
      </c>
      <c r="DK343" t="s">
        <v>16</v>
      </c>
      <c r="DL343" t="s">
        <v>16</v>
      </c>
      <c r="DM343" t="s">
        <v>16</v>
      </c>
      <c r="DN343" t="s">
        <v>16</v>
      </c>
      <c r="DO343" t="s">
        <v>2051</v>
      </c>
      <c r="DP343" t="s">
        <v>16</v>
      </c>
      <c r="DQ343" t="s">
        <v>9033</v>
      </c>
      <c r="DR343" t="s">
        <v>10612</v>
      </c>
      <c r="DS343" t="s">
        <v>9034</v>
      </c>
      <c r="DT343" t="s">
        <v>12182</v>
      </c>
      <c r="EC343" s="66"/>
    </row>
    <row r="344" spans="1:133" x14ac:dyDescent="0.25">
      <c r="A344">
        <v>127</v>
      </c>
      <c r="B344" s="7">
        <v>43773</v>
      </c>
      <c r="C344" t="s">
        <v>189</v>
      </c>
      <c r="D344" t="s">
        <v>189</v>
      </c>
      <c r="E344" t="s">
        <v>1457</v>
      </c>
      <c r="F344" t="s">
        <v>181</v>
      </c>
      <c r="G344" t="s">
        <v>354</v>
      </c>
      <c r="H344" t="s">
        <v>354</v>
      </c>
      <c r="I344">
        <v>2</v>
      </c>
      <c r="J344" t="s">
        <v>418</v>
      </c>
      <c r="K344" t="s">
        <v>107</v>
      </c>
      <c r="L344" t="s">
        <v>100</v>
      </c>
      <c r="M344">
        <v>3</v>
      </c>
      <c r="N344" t="s">
        <v>13</v>
      </c>
      <c r="O344" t="s">
        <v>40</v>
      </c>
      <c r="P344" t="s">
        <v>80</v>
      </c>
      <c r="Q344" t="s">
        <v>354</v>
      </c>
      <c r="R344" t="s">
        <v>16</v>
      </c>
      <c r="S344"/>
      <c r="T344" t="s">
        <v>87</v>
      </c>
      <c r="U344" t="s">
        <v>16</v>
      </c>
      <c r="V344" t="s">
        <v>6285</v>
      </c>
      <c r="W344" t="s">
        <v>189</v>
      </c>
      <c r="X344" t="s">
        <v>189</v>
      </c>
      <c r="Y344" t="s">
        <v>4341</v>
      </c>
      <c r="Z344" t="s">
        <v>16</v>
      </c>
      <c r="AA344" t="s">
        <v>16</v>
      </c>
      <c r="AB344" t="s">
        <v>16</v>
      </c>
      <c r="AC344" t="s">
        <v>6310</v>
      </c>
      <c r="AD344" t="s">
        <v>419</v>
      </c>
      <c r="AE344" t="s">
        <v>354</v>
      </c>
      <c r="AF344" t="s">
        <v>354</v>
      </c>
      <c r="AG344" t="s">
        <v>58</v>
      </c>
      <c r="AH344" t="s">
        <v>201</v>
      </c>
      <c r="AI344" t="s">
        <v>16</v>
      </c>
      <c r="AJ344" t="s">
        <v>16</v>
      </c>
      <c r="AK344" t="s">
        <v>16</v>
      </c>
      <c r="AL344"/>
      <c r="AM344">
        <v>3</v>
      </c>
      <c r="AN344">
        <v>21.091000000000001</v>
      </c>
      <c r="AO344">
        <v>23.437999999999999</v>
      </c>
      <c r="AP344" t="s">
        <v>184</v>
      </c>
      <c r="AQ344" t="s">
        <v>6744</v>
      </c>
      <c r="AR344" t="s">
        <v>9667</v>
      </c>
      <c r="AS344" t="s">
        <v>87</v>
      </c>
      <c r="AT344" t="s">
        <v>4840</v>
      </c>
      <c r="AU344" t="s">
        <v>6824</v>
      </c>
      <c r="AV344" t="s">
        <v>10474</v>
      </c>
      <c r="AW344" t="s">
        <v>11366</v>
      </c>
      <c r="AX344" t="s">
        <v>6013</v>
      </c>
      <c r="AY344" t="s">
        <v>4723</v>
      </c>
      <c r="AZ344" t="s">
        <v>420</v>
      </c>
      <c r="BA344" t="s">
        <v>1455</v>
      </c>
      <c r="BB344" t="s">
        <v>6071</v>
      </c>
      <c r="BC344" t="s">
        <v>4465</v>
      </c>
      <c r="BD344" t="s">
        <v>4501</v>
      </c>
      <c r="BE344" t="s">
        <v>4727</v>
      </c>
      <c r="BF344" t="s">
        <v>4496</v>
      </c>
      <c r="BG344" t="s">
        <v>189</v>
      </c>
      <c r="BH344" t="s">
        <v>189</v>
      </c>
      <c r="BI344" t="s">
        <v>189</v>
      </c>
      <c r="BJ344">
        <v>100</v>
      </c>
      <c r="BK344" t="s">
        <v>1048</v>
      </c>
      <c r="BL344" s="7">
        <v>43780</v>
      </c>
      <c r="BM344" s="7">
        <v>43962</v>
      </c>
      <c r="BN344" t="s">
        <v>6242</v>
      </c>
      <c r="BO344" t="s">
        <v>189</v>
      </c>
      <c r="BP344" t="s">
        <v>16</v>
      </c>
      <c r="BQ344" t="s">
        <v>189</v>
      </c>
      <c r="BR344" s="7">
        <v>44876</v>
      </c>
      <c r="BS344" t="s">
        <v>2414</v>
      </c>
      <c r="BT344" t="s">
        <v>1456</v>
      </c>
      <c r="BU344" t="s">
        <v>2435</v>
      </c>
      <c r="BV344" t="s">
        <v>189</v>
      </c>
      <c r="BW344" t="s">
        <v>189</v>
      </c>
      <c r="BX344" t="s">
        <v>16</v>
      </c>
      <c r="BY344" t="s">
        <v>189</v>
      </c>
      <c r="BZ344" t="s">
        <v>189</v>
      </c>
      <c r="CA344" t="s">
        <v>189</v>
      </c>
      <c r="CB344" t="s">
        <v>189</v>
      </c>
      <c r="CC344" t="s">
        <v>189</v>
      </c>
      <c r="CD344" t="s">
        <v>189</v>
      </c>
      <c r="CE344" t="s">
        <v>189</v>
      </c>
      <c r="CF344" t="s">
        <v>354</v>
      </c>
      <c r="CG344" t="s">
        <v>16</v>
      </c>
      <c r="CH344" t="s">
        <v>16</v>
      </c>
      <c r="CI344">
        <v>1</v>
      </c>
      <c r="CJ344">
        <v>1</v>
      </c>
      <c r="CK344">
        <v>1</v>
      </c>
      <c r="CL344" t="s">
        <v>189</v>
      </c>
      <c r="CM344">
        <v>0</v>
      </c>
      <c r="CN344" t="s">
        <v>16</v>
      </c>
      <c r="CO344" t="s">
        <v>418</v>
      </c>
      <c r="CP344" t="s">
        <v>16</v>
      </c>
      <c r="CQ344" t="s">
        <v>189</v>
      </c>
      <c r="CR344" t="s">
        <v>185</v>
      </c>
      <c r="CS344" s="7"/>
      <c r="CT344" s="7">
        <v>42040</v>
      </c>
      <c r="CU344" t="s">
        <v>17</v>
      </c>
      <c r="CV344" t="s">
        <v>17</v>
      </c>
      <c r="CW344" t="s">
        <v>6307</v>
      </c>
      <c r="CX344" t="s">
        <v>189</v>
      </c>
      <c r="CY344" t="s">
        <v>6307</v>
      </c>
      <c r="CZ344" t="s">
        <v>189</v>
      </c>
      <c r="DA344">
        <v>2019</v>
      </c>
      <c r="DB344" s="139">
        <v>43773</v>
      </c>
      <c r="DC344">
        <v>11</v>
      </c>
      <c r="DD344">
        <v>45</v>
      </c>
      <c r="DE344" s="139">
        <v>43773</v>
      </c>
      <c r="DF344" t="s">
        <v>11911</v>
      </c>
      <c r="DG344" t="s">
        <v>11912</v>
      </c>
      <c r="DH344" t="s">
        <v>6017</v>
      </c>
      <c r="DI344" t="s">
        <v>9874</v>
      </c>
      <c r="DJ344" t="s">
        <v>6730</v>
      </c>
      <c r="DK344" t="s">
        <v>16</v>
      </c>
      <c r="DL344" t="s">
        <v>16</v>
      </c>
      <c r="DM344" t="s">
        <v>16</v>
      </c>
      <c r="DN344" t="s">
        <v>419</v>
      </c>
      <c r="DO344" t="s">
        <v>2051</v>
      </c>
      <c r="DP344" t="s">
        <v>16</v>
      </c>
      <c r="DQ344" t="s">
        <v>9035</v>
      </c>
      <c r="DR344" t="s">
        <v>10613</v>
      </c>
      <c r="DS344" t="s">
        <v>9036</v>
      </c>
      <c r="DT344" t="s">
        <v>12183</v>
      </c>
      <c r="EC344" s="66"/>
    </row>
    <row r="345" spans="1:133" x14ac:dyDescent="0.25">
      <c r="A345">
        <v>126</v>
      </c>
      <c r="B345" s="7">
        <v>43773</v>
      </c>
      <c r="C345" t="s">
        <v>189</v>
      </c>
      <c r="D345" t="s">
        <v>189</v>
      </c>
      <c r="E345" t="s">
        <v>1453</v>
      </c>
      <c r="F345" t="s">
        <v>199</v>
      </c>
      <c r="G345" t="s">
        <v>354</v>
      </c>
      <c r="H345" t="s">
        <v>354</v>
      </c>
      <c r="I345">
        <v>2</v>
      </c>
      <c r="J345" t="s">
        <v>963</v>
      </c>
      <c r="K345" t="s">
        <v>4424</v>
      </c>
      <c r="L345" t="s">
        <v>100</v>
      </c>
      <c r="M345">
        <v>2.5</v>
      </c>
      <c r="N345" t="s">
        <v>2016</v>
      </c>
      <c r="O345" t="s">
        <v>1454</v>
      </c>
      <c r="P345" t="s">
        <v>16</v>
      </c>
      <c r="Q345" t="s">
        <v>354</v>
      </c>
      <c r="R345" t="s">
        <v>16</v>
      </c>
      <c r="S345"/>
      <c r="T345" t="s">
        <v>32</v>
      </c>
      <c r="U345" t="s">
        <v>16</v>
      </c>
      <c r="V345" t="s">
        <v>6283</v>
      </c>
      <c r="W345" t="s">
        <v>189</v>
      </c>
      <c r="X345" t="s">
        <v>189</v>
      </c>
      <c r="Y345" t="s">
        <v>4341</v>
      </c>
      <c r="Z345" t="s">
        <v>16</v>
      </c>
      <c r="AA345" t="s">
        <v>16</v>
      </c>
      <c r="AB345" t="s">
        <v>16</v>
      </c>
      <c r="AC345" t="s">
        <v>6310</v>
      </c>
      <c r="AD345" t="s">
        <v>966</v>
      </c>
      <c r="AE345" t="s">
        <v>354</v>
      </c>
      <c r="AF345" t="s">
        <v>354</v>
      </c>
      <c r="AG345" t="s">
        <v>74</v>
      </c>
      <c r="AH345" t="s">
        <v>453</v>
      </c>
      <c r="AI345" t="s">
        <v>16</v>
      </c>
      <c r="AJ345" t="s">
        <v>16</v>
      </c>
      <c r="AK345" t="s">
        <v>16</v>
      </c>
      <c r="AL345"/>
      <c r="AM345">
        <v>2.5</v>
      </c>
      <c r="AN345">
        <v>17.576000000000001</v>
      </c>
      <c r="AO345">
        <v>19.530999999999999</v>
      </c>
      <c r="AP345" t="s">
        <v>301</v>
      </c>
      <c r="AQ345" t="s">
        <v>1937</v>
      </c>
      <c r="AR345" t="s">
        <v>16</v>
      </c>
      <c r="AS345" t="s">
        <v>32</v>
      </c>
      <c r="AT345" t="s">
        <v>9978</v>
      </c>
      <c r="AU345" t="s">
        <v>6824</v>
      </c>
      <c r="AV345" t="s">
        <v>10474</v>
      </c>
      <c r="AW345" t="s">
        <v>11366</v>
      </c>
      <c r="AX345" t="s">
        <v>6013</v>
      </c>
      <c r="AY345" t="s">
        <v>16</v>
      </c>
      <c r="AZ345" t="s">
        <v>967</v>
      </c>
      <c r="BA345" t="s">
        <v>1452</v>
      </c>
      <c r="BB345" t="s">
        <v>6071</v>
      </c>
      <c r="BC345" t="s">
        <v>4465</v>
      </c>
      <c r="BD345" t="s">
        <v>4518</v>
      </c>
      <c r="BE345" t="s">
        <v>4741</v>
      </c>
      <c r="BF345" t="s">
        <v>4497</v>
      </c>
      <c r="BG345" t="s">
        <v>189</v>
      </c>
      <c r="BH345" t="s">
        <v>189</v>
      </c>
      <c r="BI345" t="s">
        <v>189</v>
      </c>
      <c r="BJ345"/>
      <c r="BK345" t="s">
        <v>6283</v>
      </c>
      <c r="BL345" s="7"/>
      <c r="BM345" s="7"/>
      <c r="BN345" t="s">
        <v>6242</v>
      </c>
      <c r="BO345" t="s">
        <v>189</v>
      </c>
      <c r="BP345" t="s">
        <v>16</v>
      </c>
      <c r="BQ345" t="s">
        <v>189</v>
      </c>
      <c r="BR345" s="7">
        <v>44969</v>
      </c>
      <c r="BS345" t="s">
        <v>16</v>
      </c>
      <c r="BT345" t="s">
        <v>4425</v>
      </c>
      <c r="BU345" t="s">
        <v>4372</v>
      </c>
      <c r="BV345" t="s">
        <v>189</v>
      </c>
      <c r="BW345" t="s">
        <v>189</v>
      </c>
      <c r="BX345" t="s">
        <v>16</v>
      </c>
      <c r="BY345" t="s">
        <v>189</v>
      </c>
      <c r="BZ345" t="s">
        <v>9037</v>
      </c>
      <c r="CA345" t="s">
        <v>189</v>
      </c>
      <c r="CB345" t="s">
        <v>189</v>
      </c>
      <c r="CC345" t="s">
        <v>189</v>
      </c>
      <c r="CD345" t="s">
        <v>189</v>
      </c>
      <c r="CE345" t="s">
        <v>189</v>
      </c>
      <c r="CF345" t="s">
        <v>354</v>
      </c>
      <c r="CG345" t="s">
        <v>16</v>
      </c>
      <c r="CH345" t="s">
        <v>16</v>
      </c>
      <c r="CI345">
        <v>1</v>
      </c>
      <c r="CJ345">
        <v>1</v>
      </c>
      <c r="CK345">
        <v>1</v>
      </c>
      <c r="CL345" t="s">
        <v>189</v>
      </c>
      <c r="CM345">
        <v>0</v>
      </c>
      <c r="CN345" t="s">
        <v>16</v>
      </c>
      <c r="CO345" t="s">
        <v>963</v>
      </c>
      <c r="CP345" t="s">
        <v>16</v>
      </c>
      <c r="CQ345" t="s">
        <v>189</v>
      </c>
      <c r="CR345" t="s">
        <v>16</v>
      </c>
      <c r="CS345" s="7">
        <v>44572</v>
      </c>
      <c r="CT345" s="7">
        <v>43048</v>
      </c>
      <c r="CU345" t="s">
        <v>60</v>
      </c>
      <c r="CV345" t="s">
        <v>6745</v>
      </c>
      <c r="CW345" t="s">
        <v>6307</v>
      </c>
      <c r="CX345" t="s">
        <v>189</v>
      </c>
      <c r="CY345" t="s">
        <v>6307</v>
      </c>
      <c r="CZ345" t="s">
        <v>6307</v>
      </c>
      <c r="DA345">
        <v>2019</v>
      </c>
      <c r="DB345" s="139">
        <v>43773</v>
      </c>
      <c r="DC345">
        <v>11</v>
      </c>
      <c r="DD345">
        <v>45</v>
      </c>
      <c r="DE345" s="139">
        <v>43773</v>
      </c>
      <c r="DF345" t="s">
        <v>11911</v>
      </c>
      <c r="DG345" t="s">
        <v>11912</v>
      </c>
      <c r="DH345" t="s">
        <v>6017</v>
      </c>
      <c r="DI345" t="s">
        <v>9912</v>
      </c>
      <c r="DJ345" t="s">
        <v>6730</v>
      </c>
      <c r="DK345" t="s">
        <v>16</v>
      </c>
      <c r="DL345" t="s">
        <v>16</v>
      </c>
      <c r="DM345" t="s">
        <v>966</v>
      </c>
      <c r="DN345" t="s">
        <v>16</v>
      </c>
      <c r="DO345" t="s">
        <v>2051</v>
      </c>
      <c r="DP345" t="s">
        <v>16</v>
      </c>
      <c r="DQ345" t="s">
        <v>9038</v>
      </c>
      <c r="DR345" t="s">
        <v>10613</v>
      </c>
      <c r="DS345" t="s">
        <v>9039</v>
      </c>
      <c r="DT345" t="s">
        <v>12184</v>
      </c>
      <c r="EC345" s="66"/>
    </row>
    <row r="346" spans="1:133" x14ac:dyDescent="0.25">
      <c r="A346">
        <v>125</v>
      </c>
      <c r="B346" s="7">
        <v>43762</v>
      </c>
      <c r="C346" t="s">
        <v>189</v>
      </c>
      <c r="D346" t="s">
        <v>189</v>
      </c>
      <c r="E346" t="s">
        <v>724</v>
      </c>
      <c r="F346" t="s">
        <v>181</v>
      </c>
      <c r="G346" t="s">
        <v>354</v>
      </c>
      <c r="H346" t="s">
        <v>354</v>
      </c>
      <c r="I346">
        <v>1</v>
      </c>
      <c r="J346" t="s">
        <v>1459</v>
      </c>
      <c r="K346" t="s">
        <v>4426</v>
      </c>
      <c r="L346" t="s">
        <v>100</v>
      </c>
      <c r="M346">
        <v>2.5</v>
      </c>
      <c r="N346" t="s">
        <v>137</v>
      </c>
      <c r="O346" t="s">
        <v>1245</v>
      </c>
      <c r="P346" t="s">
        <v>16</v>
      </c>
      <c r="Q346" t="s">
        <v>354</v>
      </c>
      <c r="R346" t="s">
        <v>16</v>
      </c>
      <c r="S346"/>
      <c r="T346" t="s">
        <v>32</v>
      </c>
      <c r="U346" t="s">
        <v>16</v>
      </c>
      <c r="V346" t="s">
        <v>6283</v>
      </c>
      <c r="W346" t="s">
        <v>189</v>
      </c>
      <c r="X346" t="s">
        <v>189</v>
      </c>
      <c r="Y346" t="s">
        <v>4341</v>
      </c>
      <c r="Z346" t="s">
        <v>16</v>
      </c>
      <c r="AA346" t="s">
        <v>16</v>
      </c>
      <c r="AB346" t="s">
        <v>16</v>
      </c>
      <c r="AC346" t="s">
        <v>6307</v>
      </c>
      <c r="AD346" t="s">
        <v>1460</v>
      </c>
      <c r="AE346" t="s">
        <v>354</v>
      </c>
      <c r="AF346" t="s">
        <v>354</v>
      </c>
      <c r="AG346" t="s">
        <v>129</v>
      </c>
      <c r="AH346" t="s">
        <v>16</v>
      </c>
      <c r="AI346" t="s">
        <v>16</v>
      </c>
      <c r="AJ346" t="s">
        <v>16</v>
      </c>
      <c r="AK346" t="s">
        <v>16</v>
      </c>
      <c r="AL346"/>
      <c r="AM346">
        <v>2.5</v>
      </c>
      <c r="AN346">
        <v>17.672999999999998</v>
      </c>
      <c r="AO346">
        <v>19.530999999999999</v>
      </c>
      <c r="AP346" t="s">
        <v>301</v>
      </c>
      <c r="AQ346" t="s">
        <v>1937</v>
      </c>
      <c r="AR346" t="s">
        <v>16</v>
      </c>
      <c r="AS346" t="s">
        <v>32</v>
      </c>
      <c r="AT346" t="s">
        <v>9978</v>
      </c>
      <c r="AU346" t="s">
        <v>6824</v>
      </c>
      <c r="AV346" t="s">
        <v>10474</v>
      </c>
      <c r="AW346" t="s">
        <v>11366</v>
      </c>
      <c r="AX346" t="s">
        <v>6018</v>
      </c>
      <c r="AY346" t="s">
        <v>16</v>
      </c>
      <c r="AZ346" t="s">
        <v>1461</v>
      </c>
      <c r="BA346" t="s">
        <v>1458</v>
      </c>
      <c r="BB346" t="s">
        <v>6077</v>
      </c>
      <c r="BC346" t="s">
        <v>4465</v>
      </c>
      <c r="BD346" t="s">
        <v>4518</v>
      </c>
      <c r="BE346" t="s">
        <v>4726</v>
      </c>
      <c r="BF346" t="s">
        <v>4496</v>
      </c>
      <c r="BG346" t="s">
        <v>189</v>
      </c>
      <c r="BH346" t="s">
        <v>189</v>
      </c>
      <c r="BI346" t="s">
        <v>189</v>
      </c>
      <c r="BJ346">
        <v>98.707999999999998</v>
      </c>
      <c r="BK346" t="s">
        <v>6283</v>
      </c>
      <c r="BL346" s="7">
        <v>43769</v>
      </c>
      <c r="BM346" s="7">
        <v>43951</v>
      </c>
      <c r="BN346" t="s">
        <v>6240</v>
      </c>
      <c r="BO346" t="s">
        <v>189</v>
      </c>
      <c r="BP346" t="s">
        <v>16</v>
      </c>
      <c r="BQ346" t="s">
        <v>189</v>
      </c>
      <c r="BR346" s="7">
        <v>44500</v>
      </c>
      <c r="BS346" t="s">
        <v>2414</v>
      </c>
      <c r="BT346" t="s">
        <v>724</v>
      </c>
      <c r="BU346" t="s">
        <v>189</v>
      </c>
      <c r="BV346" t="s">
        <v>189</v>
      </c>
      <c r="BW346" t="s">
        <v>189</v>
      </c>
      <c r="BX346" t="s">
        <v>16</v>
      </c>
      <c r="BY346" t="s">
        <v>189</v>
      </c>
      <c r="BZ346" t="s">
        <v>189</v>
      </c>
      <c r="CA346" t="s">
        <v>189</v>
      </c>
      <c r="CB346" t="s">
        <v>189</v>
      </c>
      <c r="CC346" t="s">
        <v>189</v>
      </c>
      <c r="CD346" t="s">
        <v>189</v>
      </c>
      <c r="CE346" t="s">
        <v>189</v>
      </c>
      <c r="CF346" t="s">
        <v>354</v>
      </c>
      <c r="CG346" t="s">
        <v>16</v>
      </c>
      <c r="CH346" t="s">
        <v>16</v>
      </c>
      <c r="CI346">
        <v>1</v>
      </c>
      <c r="CJ346">
        <v>1</v>
      </c>
      <c r="CK346">
        <v>1</v>
      </c>
      <c r="CL346" t="s">
        <v>189</v>
      </c>
      <c r="CM346">
        <v>0</v>
      </c>
      <c r="CN346" t="s">
        <v>16</v>
      </c>
      <c r="CO346" t="s">
        <v>1459</v>
      </c>
      <c r="CP346" t="s">
        <v>16</v>
      </c>
      <c r="CQ346" t="s">
        <v>189</v>
      </c>
      <c r="CR346" t="s">
        <v>16</v>
      </c>
      <c r="CS346" s="7"/>
      <c r="CT346" s="7">
        <v>43762</v>
      </c>
      <c r="CU346" t="s">
        <v>60</v>
      </c>
      <c r="CV346" t="s">
        <v>6745</v>
      </c>
      <c r="CW346" t="s">
        <v>6307</v>
      </c>
      <c r="CX346" t="s">
        <v>189</v>
      </c>
      <c r="CY346" t="s">
        <v>6307</v>
      </c>
      <c r="CZ346" t="s">
        <v>189</v>
      </c>
      <c r="DA346">
        <v>2019</v>
      </c>
      <c r="DB346" s="139">
        <v>43762</v>
      </c>
      <c r="DC346">
        <v>10</v>
      </c>
      <c r="DD346">
        <v>43</v>
      </c>
      <c r="DE346" s="139">
        <v>43759</v>
      </c>
      <c r="DF346" t="s">
        <v>12185</v>
      </c>
      <c r="DG346" t="s">
        <v>11912</v>
      </c>
      <c r="DH346" t="s">
        <v>6020</v>
      </c>
      <c r="DI346" t="s">
        <v>9874</v>
      </c>
      <c r="DJ346" t="s">
        <v>6730</v>
      </c>
      <c r="DK346" t="s">
        <v>16</v>
      </c>
      <c r="DL346" t="s">
        <v>16</v>
      </c>
      <c r="DM346" t="s">
        <v>1460</v>
      </c>
      <c r="DN346" t="s">
        <v>16</v>
      </c>
      <c r="DO346" t="s">
        <v>2051</v>
      </c>
      <c r="DP346" t="s">
        <v>16</v>
      </c>
      <c r="DQ346" t="s">
        <v>9040</v>
      </c>
      <c r="DR346" t="s">
        <v>10614</v>
      </c>
      <c r="DS346" t="s">
        <v>9041</v>
      </c>
      <c r="DT346" t="s">
        <v>12186</v>
      </c>
      <c r="EC346" s="66"/>
    </row>
    <row r="347" spans="1:133" x14ac:dyDescent="0.25">
      <c r="A347">
        <v>124</v>
      </c>
      <c r="B347" s="7">
        <v>43755</v>
      </c>
      <c r="C347" t="s">
        <v>189</v>
      </c>
      <c r="D347" t="s">
        <v>189</v>
      </c>
      <c r="E347" t="s">
        <v>1463</v>
      </c>
      <c r="F347" t="s">
        <v>181</v>
      </c>
      <c r="G347" t="s">
        <v>354</v>
      </c>
      <c r="H347" t="s">
        <v>354</v>
      </c>
      <c r="I347">
        <v>1</v>
      </c>
      <c r="J347" t="s">
        <v>1464</v>
      </c>
      <c r="K347" t="s">
        <v>11</v>
      </c>
      <c r="L347" t="s">
        <v>100</v>
      </c>
      <c r="M347">
        <v>3</v>
      </c>
      <c r="N347" t="s">
        <v>121</v>
      </c>
      <c r="O347" t="s">
        <v>48</v>
      </c>
      <c r="P347" t="s">
        <v>16</v>
      </c>
      <c r="Q347" t="s">
        <v>354</v>
      </c>
      <c r="R347" t="s">
        <v>16</v>
      </c>
      <c r="S347"/>
      <c r="T347" t="s">
        <v>32</v>
      </c>
      <c r="U347" t="s">
        <v>16</v>
      </c>
      <c r="V347" t="s">
        <v>1883</v>
      </c>
      <c r="W347" t="s">
        <v>189</v>
      </c>
      <c r="X347" t="s">
        <v>189</v>
      </c>
      <c r="Y347" t="s">
        <v>4341</v>
      </c>
      <c r="Z347" t="s">
        <v>16</v>
      </c>
      <c r="AA347" t="s">
        <v>16</v>
      </c>
      <c r="AB347" t="s">
        <v>16</v>
      </c>
      <c r="AC347" t="s">
        <v>6307</v>
      </c>
      <c r="AD347" t="s">
        <v>1465</v>
      </c>
      <c r="AE347" t="s">
        <v>354</v>
      </c>
      <c r="AF347" t="s">
        <v>354</v>
      </c>
      <c r="AG347" t="s">
        <v>52</v>
      </c>
      <c r="AH347" t="s">
        <v>1466</v>
      </c>
      <c r="AI347" t="s">
        <v>16</v>
      </c>
      <c r="AJ347" t="s">
        <v>16</v>
      </c>
      <c r="AK347" t="s">
        <v>16</v>
      </c>
      <c r="AL347"/>
      <c r="AM347">
        <v>3</v>
      </c>
      <c r="AN347">
        <v>21.233000000000001</v>
      </c>
      <c r="AO347">
        <v>23.622</v>
      </c>
      <c r="AP347" t="s">
        <v>184</v>
      </c>
      <c r="AQ347" t="s">
        <v>6744</v>
      </c>
      <c r="AR347" t="s">
        <v>16</v>
      </c>
      <c r="AS347" t="s">
        <v>32</v>
      </c>
      <c r="AT347" t="s">
        <v>9802</v>
      </c>
      <c r="AU347" t="s">
        <v>6824</v>
      </c>
      <c r="AV347" t="s">
        <v>10474</v>
      </c>
      <c r="AW347" t="s">
        <v>11366</v>
      </c>
      <c r="AX347" t="s">
        <v>6018</v>
      </c>
      <c r="AY347" t="s">
        <v>4723</v>
      </c>
      <c r="AZ347" t="s">
        <v>1467</v>
      </c>
      <c r="BA347" t="s">
        <v>1462</v>
      </c>
      <c r="BB347" t="s">
        <v>6077</v>
      </c>
      <c r="BC347" t="s">
        <v>4465</v>
      </c>
      <c r="BD347" t="s">
        <v>4501</v>
      </c>
      <c r="BE347" t="s">
        <v>5517</v>
      </c>
      <c r="BF347" t="s">
        <v>4496</v>
      </c>
      <c r="BG347" t="s">
        <v>189</v>
      </c>
      <c r="BH347" t="s">
        <v>189</v>
      </c>
      <c r="BI347" t="s">
        <v>189</v>
      </c>
      <c r="BJ347">
        <v>100</v>
      </c>
      <c r="BK347" t="s">
        <v>1883</v>
      </c>
      <c r="BL347" s="7">
        <v>43762</v>
      </c>
      <c r="BM347" s="7">
        <v>43945</v>
      </c>
      <c r="BN347" t="s">
        <v>6241</v>
      </c>
      <c r="BO347" t="s">
        <v>189</v>
      </c>
      <c r="BP347" t="s">
        <v>16</v>
      </c>
      <c r="BQ347" t="s">
        <v>189</v>
      </c>
      <c r="BR347" s="7">
        <v>44126</v>
      </c>
      <c r="BS347" t="s">
        <v>2414</v>
      </c>
      <c r="BT347" t="s">
        <v>1463</v>
      </c>
      <c r="BU347" t="s">
        <v>189</v>
      </c>
      <c r="BV347" t="s">
        <v>189</v>
      </c>
      <c r="BW347" t="s">
        <v>5517</v>
      </c>
      <c r="BX347" t="s">
        <v>16</v>
      </c>
      <c r="BY347" t="s">
        <v>189</v>
      </c>
      <c r="BZ347" t="s">
        <v>189</v>
      </c>
      <c r="CA347" t="s">
        <v>189</v>
      </c>
      <c r="CB347" t="s">
        <v>189</v>
      </c>
      <c r="CC347" t="s">
        <v>189</v>
      </c>
      <c r="CD347" t="s">
        <v>189</v>
      </c>
      <c r="CE347" t="s">
        <v>189</v>
      </c>
      <c r="CF347" t="s">
        <v>354</v>
      </c>
      <c r="CG347" t="s">
        <v>16</v>
      </c>
      <c r="CH347" t="s">
        <v>16</v>
      </c>
      <c r="CI347">
        <v>1</v>
      </c>
      <c r="CJ347">
        <v>1</v>
      </c>
      <c r="CK347">
        <v>1</v>
      </c>
      <c r="CL347" t="s">
        <v>189</v>
      </c>
      <c r="CM347">
        <v>0</v>
      </c>
      <c r="CN347" t="s">
        <v>16</v>
      </c>
      <c r="CO347" t="s">
        <v>1464</v>
      </c>
      <c r="CP347" t="s">
        <v>16</v>
      </c>
      <c r="CQ347" t="s">
        <v>189</v>
      </c>
      <c r="CR347" t="s">
        <v>189</v>
      </c>
      <c r="CS347" s="7"/>
      <c r="CT347" s="7">
        <v>43755</v>
      </c>
      <c r="CU347" t="s">
        <v>17</v>
      </c>
      <c r="CV347" t="s">
        <v>6745</v>
      </c>
      <c r="CW347" t="s">
        <v>6307</v>
      </c>
      <c r="CX347" t="s">
        <v>189</v>
      </c>
      <c r="CY347" t="s">
        <v>6307</v>
      </c>
      <c r="CZ347" t="s">
        <v>189</v>
      </c>
      <c r="DA347">
        <v>2019</v>
      </c>
      <c r="DB347" s="139">
        <v>43755</v>
      </c>
      <c r="DC347">
        <v>10</v>
      </c>
      <c r="DD347">
        <v>42</v>
      </c>
      <c r="DE347" s="139">
        <v>43752</v>
      </c>
      <c r="DF347" t="s">
        <v>12187</v>
      </c>
      <c r="DG347" t="s">
        <v>11912</v>
      </c>
      <c r="DH347" t="s">
        <v>6021</v>
      </c>
      <c r="DI347" t="s">
        <v>9882</v>
      </c>
      <c r="DJ347" t="s">
        <v>6730</v>
      </c>
      <c r="DK347" t="s">
        <v>16</v>
      </c>
      <c r="DL347" t="s">
        <v>16</v>
      </c>
      <c r="DM347" t="s">
        <v>4972</v>
      </c>
      <c r="DN347" t="s">
        <v>16</v>
      </c>
      <c r="DO347" t="s">
        <v>2051</v>
      </c>
      <c r="DP347" t="s">
        <v>16</v>
      </c>
      <c r="DQ347" t="s">
        <v>9042</v>
      </c>
      <c r="DR347" t="s">
        <v>10615</v>
      </c>
      <c r="DS347" t="s">
        <v>9043</v>
      </c>
      <c r="DT347" t="s">
        <v>12188</v>
      </c>
      <c r="EC347" s="66"/>
    </row>
    <row r="348" spans="1:133" x14ac:dyDescent="0.25">
      <c r="A348">
        <v>123</v>
      </c>
      <c r="B348" s="7">
        <v>43746</v>
      </c>
      <c r="C348" t="s">
        <v>189</v>
      </c>
      <c r="D348" t="s">
        <v>189</v>
      </c>
      <c r="E348" t="s">
        <v>1469</v>
      </c>
      <c r="F348" t="s">
        <v>181</v>
      </c>
      <c r="G348" t="s">
        <v>354</v>
      </c>
      <c r="H348" t="s">
        <v>354</v>
      </c>
      <c r="I348">
        <v>3</v>
      </c>
      <c r="J348" t="s">
        <v>6884</v>
      </c>
      <c r="K348" t="s">
        <v>4062</v>
      </c>
      <c r="L348" t="s">
        <v>100</v>
      </c>
      <c r="M348">
        <v>3</v>
      </c>
      <c r="N348" t="s">
        <v>13</v>
      </c>
      <c r="O348" t="s">
        <v>1471</v>
      </c>
      <c r="P348" t="s">
        <v>16</v>
      </c>
      <c r="Q348" t="s">
        <v>354</v>
      </c>
      <c r="R348" t="s">
        <v>16</v>
      </c>
      <c r="S348"/>
      <c r="T348" t="s">
        <v>15</v>
      </c>
      <c r="U348" t="s">
        <v>9812</v>
      </c>
      <c r="V348" t="s">
        <v>6283</v>
      </c>
      <c r="W348" t="s">
        <v>9814</v>
      </c>
      <c r="X348" t="s">
        <v>189</v>
      </c>
      <c r="Y348" t="s">
        <v>4341</v>
      </c>
      <c r="Z348" t="s">
        <v>16</v>
      </c>
      <c r="AA348" t="s">
        <v>16</v>
      </c>
      <c r="AB348" t="s">
        <v>16</v>
      </c>
      <c r="AC348" t="s">
        <v>6310</v>
      </c>
      <c r="AD348" t="s">
        <v>1470</v>
      </c>
      <c r="AE348" t="s">
        <v>354</v>
      </c>
      <c r="AF348" t="s">
        <v>354</v>
      </c>
      <c r="AG348" t="s">
        <v>129</v>
      </c>
      <c r="AH348" t="s">
        <v>16</v>
      </c>
      <c r="AI348" t="s">
        <v>16</v>
      </c>
      <c r="AJ348" t="s">
        <v>16</v>
      </c>
      <c r="AK348" t="s">
        <v>16</v>
      </c>
      <c r="AL348"/>
      <c r="AM348">
        <v>3</v>
      </c>
      <c r="AN348">
        <v>21.433</v>
      </c>
      <c r="AO348">
        <v>23.622</v>
      </c>
      <c r="AP348" t="s">
        <v>260</v>
      </c>
      <c r="AQ348" t="s">
        <v>5653</v>
      </c>
      <c r="AR348" t="s">
        <v>9678</v>
      </c>
      <c r="AS348" t="s">
        <v>15</v>
      </c>
      <c r="AT348" t="s">
        <v>4840</v>
      </c>
      <c r="AU348" t="s">
        <v>6824</v>
      </c>
      <c r="AV348" t="s">
        <v>10474</v>
      </c>
      <c r="AW348" t="s">
        <v>11366</v>
      </c>
      <c r="AX348" t="s">
        <v>6018</v>
      </c>
      <c r="AY348" t="s">
        <v>16</v>
      </c>
      <c r="AZ348" t="s">
        <v>1472</v>
      </c>
      <c r="BA348" t="s">
        <v>1468</v>
      </c>
      <c r="BB348" t="s">
        <v>6077</v>
      </c>
      <c r="BC348" t="s">
        <v>9812</v>
      </c>
      <c r="BD348" t="s">
        <v>4501</v>
      </c>
      <c r="BE348" t="s">
        <v>4727</v>
      </c>
      <c r="BF348" t="s">
        <v>4496</v>
      </c>
      <c r="BG348" t="s">
        <v>189</v>
      </c>
      <c r="BH348" t="s">
        <v>189</v>
      </c>
      <c r="BI348" t="s">
        <v>189</v>
      </c>
      <c r="BJ348">
        <v>100</v>
      </c>
      <c r="BK348" t="s">
        <v>6283</v>
      </c>
      <c r="BL348" s="7">
        <v>43753</v>
      </c>
      <c r="BM348" s="7">
        <v>43845</v>
      </c>
      <c r="BN348" t="s">
        <v>6241</v>
      </c>
      <c r="BO348" t="s">
        <v>189</v>
      </c>
      <c r="BP348" t="s">
        <v>16</v>
      </c>
      <c r="BQ348" t="s">
        <v>4865</v>
      </c>
      <c r="BR348" s="7">
        <v>44849</v>
      </c>
      <c r="BS348" t="s">
        <v>2732</v>
      </c>
      <c r="BT348" t="s">
        <v>4427</v>
      </c>
      <c r="BU348" t="s">
        <v>4428</v>
      </c>
      <c r="BV348" t="s">
        <v>189</v>
      </c>
      <c r="BW348" t="s">
        <v>189</v>
      </c>
      <c r="BX348" t="s">
        <v>16</v>
      </c>
      <c r="BY348" t="s">
        <v>189</v>
      </c>
      <c r="BZ348" t="s">
        <v>189</v>
      </c>
      <c r="CA348" t="s">
        <v>189</v>
      </c>
      <c r="CB348" t="s">
        <v>189</v>
      </c>
      <c r="CC348" t="s">
        <v>189</v>
      </c>
      <c r="CD348" t="s">
        <v>189</v>
      </c>
      <c r="CE348" t="s">
        <v>189</v>
      </c>
      <c r="CF348" t="s">
        <v>354</v>
      </c>
      <c r="CG348" t="s">
        <v>16</v>
      </c>
      <c r="CH348" t="s">
        <v>16</v>
      </c>
      <c r="CI348">
        <v>1</v>
      </c>
      <c r="CJ348">
        <v>1</v>
      </c>
      <c r="CK348">
        <v>1</v>
      </c>
      <c r="CL348" t="s">
        <v>189</v>
      </c>
      <c r="CM348">
        <v>0</v>
      </c>
      <c r="CN348" t="s">
        <v>16</v>
      </c>
      <c r="CO348" t="s">
        <v>6885</v>
      </c>
      <c r="CP348" t="s">
        <v>9736</v>
      </c>
      <c r="CQ348" t="s">
        <v>189</v>
      </c>
      <c r="CR348" t="s">
        <v>16</v>
      </c>
      <c r="CS348" s="7"/>
      <c r="CT348" s="7">
        <v>36454</v>
      </c>
      <c r="CU348" t="s">
        <v>29</v>
      </c>
      <c r="CV348" t="s">
        <v>29</v>
      </c>
      <c r="CW348" t="s">
        <v>6307</v>
      </c>
      <c r="CX348" t="s">
        <v>189</v>
      </c>
      <c r="CY348" t="s">
        <v>6307</v>
      </c>
      <c r="CZ348" t="s">
        <v>189</v>
      </c>
      <c r="DA348">
        <v>2019</v>
      </c>
      <c r="DB348" s="139">
        <v>43746</v>
      </c>
      <c r="DC348">
        <v>10</v>
      </c>
      <c r="DD348">
        <v>41</v>
      </c>
      <c r="DE348" s="139">
        <v>43745</v>
      </c>
      <c r="DF348" t="s">
        <v>12189</v>
      </c>
      <c r="DG348" t="s">
        <v>11912</v>
      </c>
      <c r="DH348" t="s">
        <v>6059</v>
      </c>
      <c r="DI348" t="s">
        <v>9874</v>
      </c>
      <c r="DJ348" t="s">
        <v>6730</v>
      </c>
      <c r="DK348" t="s">
        <v>16</v>
      </c>
      <c r="DL348" t="s">
        <v>16</v>
      </c>
      <c r="DM348" t="s">
        <v>16</v>
      </c>
      <c r="DN348" t="s">
        <v>16</v>
      </c>
      <c r="DO348" t="s">
        <v>2051</v>
      </c>
      <c r="DP348" t="s">
        <v>16</v>
      </c>
      <c r="DQ348" t="s">
        <v>9044</v>
      </c>
      <c r="DR348" t="s">
        <v>10616</v>
      </c>
      <c r="DS348" t="s">
        <v>9045</v>
      </c>
      <c r="DT348" t="s">
        <v>12190</v>
      </c>
      <c r="EC348" s="66"/>
    </row>
    <row r="349" spans="1:133" x14ac:dyDescent="0.25">
      <c r="A349">
        <v>122</v>
      </c>
      <c r="B349" s="7">
        <v>43733</v>
      </c>
      <c r="C349" t="s">
        <v>189</v>
      </c>
      <c r="D349" t="s">
        <v>189</v>
      </c>
      <c r="E349" t="s">
        <v>1456</v>
      </c>
      <c r="F349" t="s">
        <v>199</v>
      </c>
      <c r="G349" t="s">
        <v>354</v>
      </c>
      <c r="H349" t="s">
        <v>354</v>
      </c>
      <c r="I349">
        <v>1</v>
      </c>
      <c r="J349" t="s">
        <v>418</v>
      </c>
      <c r="K349" t="s">
        <v>107</v>
      </c>
      <c r="L349" t="s">
        <v>100</v>
      </c>
      <c r="M349">
        <v>3</v>
      </c>
      <c r="N349" t="s">
        <v>104</v>
      </c>
      <c r="O349" t="s">
        <v>20</v>
      </c>
      <c r="P349" t="s">
        <v>16</v>
      </c>
      <c r="Q349" t="s">
        <v>354</v>
      </c>
      <c r="R349" t="s">
        <v>16</v>
      </c>
      <c r="S349"/>
      <c r="T349" t="s">
        <v>87</v>
      </c>
      <c r="U349" t="s">
        <v>16</v>
      </c>
      <c r="V349" t="s">
        <v>6282</v>
      </c>
      <c r="W349" t="s">
        <v>189</v>
      </c>
      <c r="X349" t="s">
        <v>189</v>
      </c>
      <c r="Y349" t="s">
        <v>4341</v>
      </c>
      <c r="Z349" t="s">
        <v>16</v>
      </c>
      <c r="AA349" t="s">
        <v>16</v>
      </c>
      <c r="AB349" t="s">
        <v>16</v>
      </c>
      <c r="AC349" t="s">
        <v>6310</v>
      </c>
      <c r="AD349" t="s">
        <v>419</v>
      </c>
      <c r="AE349" t="s">
        <v>354</v>
      </c>
      <c r="AF349" t="s">
        <v>354</v>
      </c>
      <c r="AG349" t="s">
        <v>58</v>
      </c>
      <c r="AH349" t="s">
        <v>201</v>
      </c>
      <c r="AI349" t="s">
        <v>16</v>
      </c>
      <c r="AJ349" t="s">
        <v>16</v>
      </c>
      <c r="AK349" t="s">
        <v>16</v>
      </c>
      <c r="AL349"/>
      <c r="AM349">
        <v>3</v>
      </c>
      <c r="AN349">
        <v>21.395</v>
      </c>
      <c r="AO349">
        <v>23.437999999999999</v>
      </c>
      <c r="AP349" t="s">
        <v>184</v>
      </c>
      <c r="AQ349" t="s">
        <v>6744</v>
      </c>
      <c r="AR349" t="s">
        <v>9667</v>
      </c>
      <c r="AS349" t="s">
        <v>87</v>
      </c>
      <c r="AT349" t="s">
        <v>4840</v>
      </c>
      <c r="AU349" t="s">
        <v>6824</v>
      </c>
      <c r="AV349" t="s">
        <v>10474</v>
      </c>
      <c r="AW349" t="s">
        <v>11459</v>
      </c>
      <c r="AX349" t="s">
        <v>6022</v>
      </c>
      <c r="AY349" t="s">
        <v>4723</v>
      </c>
      <c r="AZ349" t="s">
        <v>420</v>
      </c>
      <c r="BA349" t="s">
        <v>1485</v>
      </c>
      <c r="BB349" t="s">
        <v>10617</v>
      </c>
      <c r="BC349" t="s">
        <v>4465</v>
      </c>
      <c r="BD349" t="s">
        <v>4501</v>
      </c>
      <c r="BE349" t="s">
        <v>4730</v>
      </c>
      <c r="BF349" t="s">
        <v>4497</v>
      </c>
      <c r="BG349" t="s">
        <v>189</v>
      </c>
      <c r="BH349" t="s">
        <v>189</v>
      </c>
      <c r="BI349" t="s">
        <v>189</v>
      </c>
      <c r="BJ349">
        <v>100</v>
      </c>
      <c r="BK349" t="s">
        <v>6282</v>
      </c>
      <c r="BL349" s="7">
        <v>43746</v>
      </c>
      <c r="BM349" s="7">
        <v>43929</v>
      </c>
      <c r="BN349" t="s">
        <v>6242</v>
      </c>
      <c r="BO349" t="s">
        <v>189</v>
      </c>
      <c r="BP349" t="s">
        <v>16</v>
      </c>
      <c r="BQ349" t="s">
        <v>189</v>
      </c>
      <c r="BR349" s="7">
        <v>45573</v>
      </c>
      <c r="BS349" t="s">
        <v>2414</v>
      </c>
      <c r="BT349" t="s">
        <v>1456</v>
      </c>
      <c r="BU349" t="s">
        <v>189</v>
      </c>
      <c r="BV349" t="s">
        <v>189</v>
      </c>
      <c r="BW349" t="s">
        <v>189</v>
      </c>
      <c r="BX349" t="s">
        <v>16</v>
      </c>
      <c r="BY349" t="s">
        <v>189</v>
      </c>
      <c r="BZ349" t="s">
        <v>8772</v>
      </c>
      <c r="CA349" t="s">
        <v>189</v>
      </c>
      <c r="CB349" t="s">
        <v>189</v>
      </c>
      <c r="CC349" t="s">
        <v>189</v>
      </c>
      <c r="CD349" t="s">
        <v>189</v>
      </c>
      <c r="CE349" t="s">
        <v>189</v>
      </c>
      <c r="CF349" t="s">
        <v>354</v>
      </c>
      <c r="CG349" t="s">
        <v>16</v>
      </c>
      <c r="CH349" t="s">
        <v>16</v>
      </c>
      <c r="CI349">
        <v>1</v>
      </c>
      <c r="CJ349">
        <v>1</v>
      </c>
      <c r="CK349">
        <v>1</v>
      </c>
      <c r="CL349" t="s">
        <v>189</v>
      </c>
      <c r="CM349">
        <v>0</v>
      </c>
      <c r="CN349" t="s">
        <v>16</v>
      </c>
      <c r="CO349" t="s">
        <v>418</v>
      </c>
      <c r="CP349" t="s">
        <v>16</v>
      </c>
      <c r="CQ349" t="s">
        <v>189</v>
      </c>
      <c r="CR349" t="s">
        <v>185</v>
      </c>
      <c r="CS349" s="7"/>
      <c r="CT349" s="7">
        <v>42040</v>
      </c>
      <c r="CU349" t="s">
        <v>17</v>
      </c>
      <c r="CV349" t="s">
        <v>17</v>
      </c>
      <c r="CW349" t="s">
        <v>6307</v>
      </c>
      <c r="CX349" t="s">
        <v>189</v>
      </c>
      <c r="CY349" t="s">
        <v>6307</v>
      </c>
      <c r="CZ349" t="s">
        <v>189</v>
      </c>
      <c r="DA349">
        <v>2019</v>
      </c>
      <c r="DB349" s="139">
        <v>43733</v>
      </c>
      <c r="DC349">
        <v>9</v>
      </c>
      <c r="DD349">
        <v>39</v>
      </c>
      <c r="DE349" s="139">
        <v>43731</v>
      </c>
      <c r="DF349" t="s">
        <v>12191</v>
      </c>
      <c r="DG349" t="s">
        <v>12192</v>
      </c>
      <c r="DH349" t="s">
        <v>6024</v>
      </c>
      <c r="DI349" t="s">
        <v>9912</v>
      </c>
      <c r="DJ349" t="s">
        <v>6730</v>
      </c>
      <c r="DK349" t="s">
        <v>16</v>
      </c>
      <c r="DL349" t="s">
        <v>16</v>
      </c>
      <c r="DM349" t="s">
        <v>16</v>
      </c>
      <c r="DN349" t="s">
        <v>419</v>
      </c>
      <c r="DO349" t="s">
        <v>2051</v>
      </c>
      <c r="DP349" t="s">
        <v>16</v>
      </c>
      <c r="DQ349" t="s">
        <v>9046</v>
      </c>
      <c r="DR349" t="s">
        <v>10618</v>
      </c>
      <c r="DS349" t="s">
        <v>9047</v>
      </c>
      <c r="DT349" t="s">
        <v>12193</v>
      </c>
      <c r="EC349" s="66"/>
    </row>
    <row r="350" spans="1:133" x14ac:dyDescent="0.25">
      <c r="A350">
        <v>121</v>
      </c>
      <c r="B350" s="7">
        <v>43733</v>
      </c>
      <c r="C350" t="s">
        <v>189</v>
      </c>
      <c r="D350" t="s">
        <v>189</v>
      </c>
      <c r="E350" t="s">
        <v>1480</v>
      </c>
      <c r="F350" t="s">
        <v>199</v>
      </c>
      <c r="G350" t="s">
        <v>354</v>
      </c>
      <c r="H350" t="s">
        <v>354</v>
      </c>
      <c r="I350">
        <v>1</v>
      </c>
      <c r="J350" t="s">
        <v>1481</v>
      </c>
      <c r="K350" t="s">
        <v>2639</v>
      </c>
      <c r="L350" t="s">
        <v>100</v>
      </c>
      <c r="M350">
        <v>3</v>
      </c>
      <c r="N350" t="s">
        <v>13</v>
      </c>
      <c r="O350" t="s">
        <v>826</v>
      </c>
      <c r="P350" t="s">
        <v>16</v>
      </c>
      <c r="Q350" t="s">
        <v>354</v>
      </c>
      <c r="R350" t="s">
        <v>16</v>
      </c>
      <c r="S350"/>
      <c r="T350" t="s">
        <v>15</v>
      </c>
      <c r="U350" t="s">
        <v>16</v>
      </c>
      <c r="V350" t="s">
        <v>6282</v>
      </c>
      <c r="W350" t="s">
        <v>189</v>
      </c>
      <c r="X350" t="s">
        <v>189</v>
      </c>
      <c r="Y350" t="s">
        <v>4341</v>
      </c>
      <c r="Z350" t="s">
        <v>16</v>
      </c>
      <c r="AA350" t="s">
        <v>16</v>
      </c>
      <c r="AB350" t="s">
        <v>16</v>
      </c>
      <c r="AC350" t="s">
        <v>6307</v>
      </c>
      <c r="AD350" t="s">
        <v>1482</v>
      </c>
      <c r="AE350" t="s">
        <v>354</v>
      </c>
      <c r="AF350" t="s">
        <v>354</v>
      </c>
      <c r="AG350" t="s">
        <v>103</v>
      </c>
      <c r="AH350" t="s">
        <v>1483</v>
      </c>
      <c r="AI350" t="s">
        <v>16</v>
      </c>
      <c r="AJ350" t="s">
        <v>16</v>
      </c>
      <c r="AK350" t="s">
        <v>16</v>
      </c>
      <c r="AL350"/>
      <c r="AM350">
        <v>3</v>
      </c>
      <c r="AN350">
        <v>21.395</v>
      </c>
      <c r="AO350">
        <v>23.437999999999999</v>
      </c>
      <c r="AP350" t="s">
        <v>184</v>
      </c>
      <c r="AQ350" t="s">
        <v>6744</v>
      </c>
      <c r="AR350" t="s">
        <v>1494</v>
      </c>
      <c r="AS350" t="s">
        <v>15</v>
      </c>
      <c r="AT350" t="s">
        <v>9978</v>
      </c>
      <c r="AU350" t="s">
        <v>6824</v>
      </c>
      <c r="AV350" t="s">
        <v>10474</v>
      </c>
      <c r="AW350" t="s">
        <v>11459</v>
      </c>
      <c r="AX350" t="s">
        <v>6022</v>
      </c>
      <c r="AY350" t="s">
        <v>4723</v>
      </c>
      <c r="AZ350" t="s">
        <v>1484</v>
      </c>
      <c r="BA350" t="s">
        <v>1479</v>
      </c>
      <c r="BB350" t="s">
        <v>10617</v>
      </c>
      <c r="BC350" t="s">
        <v>4465</v>
      </c>
      <c r="BD350" t="s">
        <v>4501</v>
      </c>
      <c r="BE350" t="s">
        <v>4727</v>
      </c>
      <c r="BF350" t="s">
        <v>4497</v>
      </c>
      <c r="BG350" t="s">
        <v>189</v>
      </c>
      <c r="BH350" t="s">
        <v>189</v>
      </c>
      <c r="BI350" t="s">
        <v>189</v>
      </c>
      <c r="BJ350">
        <v>100</v>
      </c>
      <c r="BK350" t="s">
        <v>6282</v>
      </c>
      <c r="BL350" s="7">
        <v>43738</v>
      </c>
      <c r="BM350" s="7">
        <v>43920</v>
      </c>
      <c r="BN350" t="s">
        <v>6241</v>
      </c>
      <c r="BO350" t="s">
        <v>189</v>
      </c>
      <c r="BP350" t="s">
        <v>16</v>
      </c>
      <c r="BQ350" t="s">
        <v>189</v>
      </c>
      <c r="BR350" s="7">
        <v>44834</v>
      </c>
      <c r="BS350" t="s">
        <v>2414</v>
      </c>
      <c r="BT350" t="s">
        <v>1480</v>
      </c>
      <c r="BU350" t="s">
        <v>189</v>
      </c>
      <c r="BV350" t="s">
        <v>189</v>
      </c>
      <c r="BW350" t="s">
        <v>189</v>
      </c>
      <c r="BX350" t="s">
        <v>16</v>
      </c>
      <c r="BY350" t="s">
        <v>189</v>
      </c>
      <c r="BZ350" t="s">
        <v>189</v>
      </c>
      <c r="CA350" t="s">
        <v>189</v>
      </c>
      <c r="CB350" t="s">
        <v>189</v>
      </c>
      <c r="CC350" t="s">
        <v>189</v>
      </c>
      <c r="CD350" t="s">
        <v>189</v>
      </c>
      <c r="CE350" t="s">
        <v>189</v>
      </c>
      <c r="CF350" t="s">
        <v>354</v>
      </c>
      <c r="CG350" t="s">
        <v>16</v>
      </c>
      <c r="CH350" t="s">
        <v>16</v>
      </c>
      <c r="CI350">
        <v>1</v>
      </c>
      <c r="CJ350">
        <v>1</v>
      </c>
      <c r="CK350">
        <v>1</v>
      </c>
      <c r="CL350" t="s">
        <v>189</v>
      </c>
      <c r="CM350">
        <v>0</v>
      </c>
      <c r="CN350" t="s">
        <v>16</v>
      </c>
      <c r="CO350" t="s">
        <v>1481</v>
      </c>
      <c r="CP350" t="s">
        <v>16</v>
      </c>
      <c r="CQ350" t="s">
        <v>189</v>
      </c>
      <c r="CR350" t="s">
        <v>185</v>
      </c>
      <c r="CS350" s="7"/>
      <c r="CT350" s="7">
        <v>43733</v>
      </c>
      <c r="CU350" t="s">
        <v>17</v>
      </c>
      <c r="CV350" t="s">
        <v>17</v>
      </c>
      <c r="CW350" t="s">
        <v>6307</v>
      </c>
      <c r="CX350" t="s">
        <v>189</v>
      </c>
      <c r="CY350" t="s">
        <v>6307</v>
      </c>
      <c r="CZ350" t="s">
        <v>189</v>
      </c>
      <c r="DA350">
        <v>2019</v>
      </c>
      <c r="DB350" s="139">
        <v>43733</v>
      </c>
      <c r="DC350">
        <v>9</v>
      </c>
      <c r="DD350">
        <v>39</v>
      </c>
      <c r="DE350" s="139">
        <v>43731</v>
      </c>
      <c r="DF350" t="s">
        <v>12191</v>
      </c>
      <c r="DG350" t="s">
        <v>12192</v>
      </c>
      <c r="DH350" t="s">
        <v>6024</v>
      </c>
      <c r="DI350" t="s">
        <v>9874</v>
      </c>
      <c r="DJ350" t="s">
        <v>6730</v>
      </c>
      <c r="DK350" t="s">
        <v>16</v>
      </c>
      <c r="DL350" t="s">
        <v>16</v>
      </c>
      <c r="DM350" t="s">
        <v>16</v>
      </c>
      <c r="DN350" t="s">
        <v>16</v>
      </c>
      <c r="DO350" t="s">
        <v>2051</v>
      </c>
      <c r="DP350" t="s">
        <v>16</v>
      </c>
      <c r="DQ350" t="s">
        <v>9048</v>
      </c>
      <c r="DR350" t="s">
        <v>10618</v>
      </c>
      <c r="DS350" t="s">
        <v>9049</v>
      </c>
      <c r="DT350" t="s">
        <v>12194</v>
      </c>
      <c r="EC350" s="66"/>
    </row>
    <row r="351" spans="1:133" x14ac:dyDescent="0.25">
      <c r="A351">
        <v>120</v>
      </c>
      <c r="B351" s="7">
        <v>43733</v>
      </c>
      <c r="C351" t="s">
        <v>189</v>
      </c>
      <c r="D351" t="s">
        <v>189</v>
      </c>
      <c r="E351" t="s">
        <v>1474</v>
      </c>
      <c r="F351" t="s">
        <v>181</v>
      </c>
      <c r="G351" t="s">
        <v>354</v>
      </c>
      <c r="H351" t="s">
        <v>354</v>
      </c>
      <c r="I351">
        <v>1</v>
      </c>
      <c r="J351" t="s">
        <v>1475</v>
      </c>
      <c r="K351" t="s">
        <v>4062</v>
      </c>
      <c r="L351" t="s">
        <v>100</v>
      </c>
      <c r="M351">
        <v>5</v>
      </c>
      <c r="N351" t="s">
        <v>1938</v>
      </c>
      <c r="O351" t="s">
        <v>161</v>
      </c>
      <c r="P351" t="s">
        <v>16</v>
      </c>
      <c r="Q351" t="s">
        <v>354</v>
      </c>
      <c r="R351" t="s">
        <v>1908</v>
      </c>
      <c r="S351"/>
      <c r="T351" t="s">
        <v>32</v>
      </c>
      <c r="U351" t="s">
        <v>16</v>
      </c>
      <c r="V351" t="s">
        <v>6282</v>
      </c>
      <c r="W351" t="s">
        <v>189</v>
      </c>
      <c r="X351" t="s">
        <v>189</v>
      </c>
      <c r="Y351" t="s">
        <v>4341</v>
      </c>
      <c r="Z351" t="s">
        <v>16</v>
      </c>
      <c r="AA351" t="s">
        <v>16</v>
      </c>
      <c r="AB351" t="s">
        <v>16</v>
      </c>
      <c r="AC351" t="s">
        <v>6310</v>
      </c>
      <c r="AD351" t="s">
        <v>1476</v>
      </c>
      <c r="AE351" t="s">
        <v>354</v>
      </c>
      <c r="AF351" t="s">
        <v>354</v>
      </c>
      <c r="AG351" t="s">
        <v>129</v>
      </c>
      <c r="AH351" t="s">
        <v>16</v>
      </c>
      <c r="AI351" t="s">
        <v>16</v>
      </c>
      <c r="AJ351" t="s">
        <v>16</v>
      </c>
      <c r="AK351" t="s">
        <v>16</v>
      </c>
      <c r="AL351"/>
      <c r="AM351">
        <v>5</v>
      </c>
      <c r="AN351">
        <v>35.658000000000001</v>
      </c>
      <c r="AO351">
        <v>39.063000000000002</v>
      </c>
      <c r="AP351" t="s">
        <v>260</v>
      </c>
      <c r="AQ351" t="s">
        <v>6745</v>
      </c>
      <c r="AR351" t="s">
        <v>16</v>
      </c>
      <c r="AS351" t="s">
        <v>32</v>
      </c>
      <c r="AT351" t="s">
        <v>4840</v>
      </c>
      <c r="AU351" t="s">
        <v>6826</v>
      </c>
      <c r="AV351" t="s">
        <v>10474</v>
      </c>
      <c r="AW351" t="s">
        <v>11459</v>
      </c>
      <c r="AX351" t="s">
        <v>6022</v>
      </c>
      <c r="AY351" t="s">
        <v>16</v>
      </c>
      <c r="AZ351" t="s">
        <v>1477</v>
      </c>
      <c r="BA351" t="s">
        <v>1473</v>
      </c>
      <c r="BB351" t="s">
        <v>10617</v>
      </c>
      <c r="BC351" t="s">
        <v>4465</v>
      </c>
      <c r="BD351" t="s">
        <v>4517</v>
      </c>
      <c r="BE351" t="s">
        <v>4739</v>
      </c>
      <c r="BF351" t="s">
        <v>4496</v>
      </c>
      <c r="BG351" t="s">
        <v>189</v>
      </c>
      <c r="BH351" t="s">
        <v>189</v>
      </c>
      <c r="BI351" t="s">
        <v>189</v>
      </c>
      <c r="BJ351">
        <v>100</v>
      </c>
      <c r="BK351" t="s">
        <v>6282</v>
      </c>
      <c r="BL351" s="7">
        <v>43738</v>
      </c>
      <c r="BM351" s="7">
        <v>43920</v>
      </c>
      <c r="BN351" t="s">
        <v>6240</v>
      </c>
      <c r="BO351" t="s">
        <v>189</v>
      </c>
      <c r="BP351" t="s">
        <v>16</v>
      </c>
      <c r="BQ351" t="s">
        <v>189</v>
      </c>
      <c r="BR351" s="7">
        <v>54696</v>
      </c>
      <c r="BS351" t="s">
        <v>2414</v>
      </c>
      <c r="BT351" t="s">
        <v>1474</v>
      </c>
      <c r="BU351" t="s">
        <v>189</v>
      </c>
      <c r="BV351" t="s">
        <v>189</v>
      </c>
      <c r="BW351" t="s">
        <v>189</v>
      </c>
      <c r="BX351" t="s">
        <v>4920</v>
      </c>
      <c r="BY351" t="s">
        <v>189</v>
      </c>
      <c r="BZ351" t="s">
        <v>8982</v>
      </c>
      <c r="CA351" t="s">
        <v>189</v>
      </c>
      <c r="CB351" t="s">
        <v>189</v>
      </c>
      <c r="CC351" t="s">
        <v>189</v>
      </c>
      <c r="CD351" t="s">
        <v>189</v>
      </c>
      <c r="CE351" t="s">
        <v>189</v>
      </c>
      <c r="CF351" t="s">
        <v>354</v>
      </c>
      <c r="CG351" t="s">
        <v>16</v>
      </c>
      <c r="CH351" t="s">
        <v>16</v>
      </c>
      <c r="CI351">
        <v>2</v>
      </c>
      <c r="CJ351">
        <v>1</v>
      </c>
      <c r="CK351">
        <v>1</v>
      </c>
      <c r="CL351" t="s">
        <v>189</v>
      </c>
      <c r="CM351">
        <v>0</v>
      </c>
      <c r="CN351" t="s">
        <v>16</v>
      </c>
      <c r="CO351" t="s">
        <v>1475</v>
      </c>
      <c r="CP351" t="s">
        <v>16</v>
      </c>
      <c r="CQ351" t="s">
        <v>189</v>
      </c>
      <c r="CR351" t="s">
        <v>16</v>
      </c>
      <c r="CS351" s="7"/>
      <c r="CT351" s="7">
        <v>35908</v>
      </c>
      <c r="CU351" t="s">
        <v>34</v>
      </c>
      <c r="CV351" t="s">
        <v>16</v>
      </c>
      <c r="CW351" t="s">
        <v>6307</v>
      </c>
      <c r="CX351" t="s">
        <v>189</v>
      </c>
      <c r="CY351" t="s">
        <v>6307</v>
      </c>
      <c r="CZ351" t="s">
        <v>189</v>
      </c>
      <c r="DA351">
        <v>2019</v>
      </c>
      <c r="DB351" s="139">
        <v>43733</v>
      </c>
      <c r="DC351">
        <v>9</v>
      </c>
      <c r="DD351">
        <v>39</v>
      </c>
      <c r="DE351" s="139">
        <v>43731</v>
      </c>
      <c r="DF351" t="s">
        <v>12191</v>
      </c>
      <c r="DG351" t="s">
        <v>12192</v>
      </c>
      <c r="DH351" t="s">
        <v>6024</v>
      </c>
      <c r="DI351" t="s">
        <v>9947</v>
      </c>
      <c r="DJ351" t="s">
        <v>16</v>
      </c>
      <c r="DK351" t="s">
        <v>16</v>
      </c>
      <c r="DL351" t="s">
        <v>16</v>
      </c>
      <c r="DM351" t="s">
        <v>1476</v>
      </c>
      <c r="DN351" t="s">
        <v>16</v>
      </c>
      <c r="DO351" t="s">
        <v>2051</v>
      </c>
      <c r="DP351" t="s">
        <v>16</v>
      </c>
      <c r="DQ351" t="s">
        <v>9051</v>
      </c>
      <c r="DR351" t="s">
        <v>10618</v>
      </c>
      <c r="DS351" t="s">
        <v>9053</v>
      </c>
      <c r="DT351" t="s">
        <v>12195</v>
      </c>
      <c r="EC351" s="66"/>
    </row>
    <row r="352" spans="1:133" x14ac:dyDescent="0.25">
      <c r="A352">
        <v>119</v>
      </c>
      <c r="B352" s="7">
        <v>43733</v>
      </c>
      <c r="C352" t="s">
        <v>189</v>
      </c>
      <c r="D352" t="s">
        <v>189</v>
      </c>
      <c r="E352" t="s">
        <v>1474</v>
      </c>
      <c r="F352" t="s">
        <v>181</v>
      </c>
      <c r="G352" t="s">
        <v>354</v>
      </c>
      <c r="H352" t="s">
        <v>354</v>
      </c>
      <c r="I352">
        <v>1</v>
      </c>
      <c r="J352" t="s">
        <v>1475</v>
      </c>
      <c r="K352" t="s">
        <v>4062</v>
      </c>
      <c r="L352" t="s">
        <v>100</v>
      </c>
      <c r="M352">
        <v>10</v>
      </c>
      <c r="N352" t="s">
        <v>65</v>
      </c>
      <c r="O352" t="s">
        <v>621</v>
      </c>
      <c r="P352" t="s">
        <v>16</v>
      </c>
      <c r="Q352" t="s">
        <v>354</v>
      </c>
      <c r="R352" t="s">
        <v>16</v>
      </c>
      <c r="S352"/>
      <c r="T352" t="s">
        <v>32</v>
      </c>
      <c r="U352" t="s">
        <v>16</v>
      </c>
      <c r="V352" t="s">
        <v>6282</v>
      </c>
      <c r="W352" t="s">
        <v>189</v>
      </c>
      <c r="X352" t="s">
        <v>189</v>
      </c>
      <c r="Y352" t="s">
        <v>4341</v>
      </c>
      <c r="Z352" t="s">
        <v>16</v>
      </c>
      <c r="AA352" t="s">
        <v>16</v>
      </c>
      <c r="AB352" t="s">
        <v>16</v>
      </c>
      <c r="AC352" t="s">
        <v>6310</v>
      </c>
      <c r="AD352" t="s">
        <v>1476</v>
      </c>
      <c r="AE352" t="s">
        <v>354</v>
      </c>
      <c r="AF352" t="s">
        <v>354</v>
      </c>
      <c r="AG352" t="s">
        <v>129</v>
      </c>
      <c r="AH352" t="s">
        <v>16</v>
      </c>
      <c r="AI352" t="s">
        <v>16</v>
      </c>
      <c r="AJ352" t="s">
        <v>16</v>
      </c>
      <c r="AK352" t="s">
        <v>16</v>
      </c>
      <c r="AL352"/>
      <c r="AM352">
        <v>10</v>
      </c>
      <c r="AN352">
        <v>71.314999999999998</v>
      </c>
      <c r="AO352">
        <v>78.125</v>
      </c>
      <c r="AP352" t="s">
        <v>260</v>
      </c>
      <c r="AQ352" t="s">
        <v>6745</v>
      </c>
      <c r="AR352" t="s">
        <v>16</v>
      </c>
      <c r="AS352" t="s">
        <v>32</v>
      </c>
      <c r="AT352" t="s">
        <v>4840</v>
      </c>
      <c r="AU352" t="s">
        <v>9913</v>
      </c>
      <c r="AV352" t="s">
        <v>10474</v>
      </c>
      <c r="AW352" t="s">
        <v>11459</v>
      </c>
      <c r="AX352" t="s">
        <v>6022</v>
      </c>
      <c r="AY352" t="s">
        <v>16</v>
      </c>
      <c r="AZ352" t="s">
        <v>1477</v>
      </c>
      <c r="BA352" t="s">
        <v>1478</v>
      </c>
      <c r="BB352" t="s">
        <v>10617</v>
      </c>
      <c r="BC352" t="s">
        <v>4465</v>
      </c>
      <c r="BD352" t="s">
        <v>4522</v>
      </c>
      <c r="BE352" t="s">
        <v>4729</v>
      </c>
      <c r="BF352" t="s">
        <v>4496</v>
      </c>
      <c r="BG352" t="s">
        <v>189</v>
      </c>
      <c r="BH352" t="s">
        <v>189</v>
      </c>
      <c r="BI352" t="s">
        <v>189</v>
      </c>
      <c r="BJ352">
        <v>99.43</v>
      </c>
      <c r="BK352" t="s">
        <v>6282</v>
      </c>
      <c r="BL352" s="7">
        <v>43738</v>
      </c>
      <c r="BM352" s="7">
        <v>43920</v>
      </c>
      <c r="BN352" t="s">
        <v>6240</v>
      </c>
      <c r="BO352" t="s">
        <v>189</v>
      </c>
      <c r="BP352" t="s">
        <v>16</v>
      </c>
      <c r="BQ352" t="s">
        <v>189</v>
      </c>
      <c r="BR352" s="7">
        <v>47391</v>
      </c>
      <c r="BS352" t="s">
        <v>2414</v>
      </c>
      <c r="BT352" t="s">
        <v>1474</v>
      </c>
      <c r="BU352" t="s">
        <v>189</v>
      </c>
      <c r="BV352" t="s">
        <v>189</v>
      </c>
      <c r="BW352" t="s">
        <v>189</v>
      </c>
      <c r="BX352" t="s">
        <v>4920</v>
      </c>
      <c r="BY352" t="s">
        <v>189</v>
      </c>
      <c r="BZ352" t="s">
        <v>9050</v>
      </c>
      <c r="CA352" t="s">
        <v>189</v>
      </c>
      <c r="CB352" t="s">
        <v>189</v>
      </c>
      <c r="CC352" t="s">
        <v>189</v>
      </c>
      <c r="CD352" t="s">
        <v>189</v>
      </c>
      <c r="CE352" t="s">
        <v>189</v>
      </c>
      <c r="CF352" t="s">
        <v>354</v>
      </c>
      <c r="CG352" t="s">
        <v>16</v>
      </c>
      <c r="CH352" t="s">
        <v>16</v>
      </c>
      <c r="CI352">
        <v>2</v>
      </c>
      <c r="CJ352">
        <v>1</v>
      </c>
      <c r="CK352">
        <v>1</v>
      </c>
      <c r="CL352" t="s">
        <v>189</v>
      </c>
      <c r="CM352">
        <v>0</v>
      </c>
      <c r="CN352" t="s">
        <v>16</v>
      </c>
      <c r="CO352" t="s">
        <v>1475</v>
      </c>
      <c r="CP352" t="s">
        <v>16</v>
      </c>
      <c r="CQ352" t="s">
        <v>189</v>
      </c>
      <c r="CR352" t="s">
        <v>16</v>
      </c>
      <c r="CS352" s="7"/>
      <c r="CT352" s="7">
        <v>35908</v>
      </c>
      <c r="CU352" t="s">
        <v>34</v>
      </c>
      <c r="CV352" t="s">
        <v>16</v>
      </c>
      <c r="CW352" t="s">
        <v>6307</v>
      </c>
      <c r="CX352" t="s">
        <v>189</v>
      </c>
      <c r="CY352" t="s">
        <v>6307</v>
      </c>
      <c r="CZ352" t="s">
        <v>189</v>
      </c>
      <c r="DA352">
        <v>2019</v>
      </c>
      <c r="DB352" s="139">
        <v>43733</v>
      </c>
      <c r="DC352">
        <v>9</v>
      </c>
      <c r="DD352">
        <v>39</v>
      </c>
      <c r="DE352" s="139">
        <v>43731</v>
      </c>
      <c r="DF352" t="s">
        <v>12191</v>
      </c>
      <c r="DG352" t="s">
        <v>12192</v>
      </c>
      <c r="DH352" t="s">
        <v>6024</v>
      </c>
      <c r="DI352" t="s">
        <v>9947</v>
      </c>
      <c r="DJ352" t="s">
        <v>16</v>
      </c>
      <c r="DK352" t="s">
        <v>16</v>
      </c>
      <c r="DL352" t="s">
        <v>16</v>
      </c>
      <c r="DM352" t="s">
        <v>1476</v>
      </c>
      <c r="DN352" t="s">
        <v>16</v>
      </c>
      <c r="DO352" t="s">
        <v>2051</v>
      </c>
      <c r="DP352" t="s">
        <v>16</v>
      </c>
      <c r="DQ352" t="s">
        <v>9051</v>
      </c>
      <c r="DR352" t="s">
        <v>10618</v>
      </c>
      <c r="DS352" t="s">
        <v>9052</v>
      </c>
      <c r="DT352" t="s">
        <v>12196</v>
      </c>
      <c r="EC352" s="66"/>
    </row>
    <row r="353" spans="1:133" x14ac:dyDescent="0.25">
      <c r="A353">
        <v>118</v>
      </c>
      <c r="B353" s="7">
        <v>43731</v>
      </c>
      <c r="C353" t="s">
        <v>189</v>
      </c>
      <c r="D353" t="s">
        <v>189</v>
      </c>
      <c r="E353" t="s">
        <v>1487</v>
      </c>
      <c r="F353" t="s">
        <v>181</v>
      </c>
      <c r="G353" t="s">
        <v>354</v>
      </c>
      <c r="H353" t="s">
        <v>354</v>
      </c>
      <c r="I353">
        <v>1</v>
      </c>
      <c r="J353" t="s">
        <v>1488</v>
      </c>
      <c r="K353" t="s">
        <v>1960</v>
      </c>
      <c r="L353" t="s">
        <v>100</v>
      </c>
      <c r="M353">
        <v>5</v>
      </c>
      <c r="N353" t="s">
        <v>13</v>
      </c>
      <c r="O353" t="s">
        <v>25</v>
      </c>
      <c r="P353" t="s">
        <v>16</v>
      </c>
      <c r="Q353" t="s">
        <v>354</v>
      </c>
      <c r="R353" t="s">
        <v>16</v>
      </c>
      <c r="S353"/>
      <c r="T353" t="s">
        <v>32</v>
      </c>
      <c r="U353" t="s">
        <v>16</v>
      </c>
      <c r="V353" t="s">
        <v>6282</v>
      </c>
      <c r="W353" t="s">
        <v>189</v>
      </c>
      <c r="X353" t="s">
        <v>189</v>
      </c>
      <c r="Y353" t="s">
        <v>4341</v>
      </c>
      <c r="Z353" t="s">
        <v>16</v>
      </c>
      <c r="AA353" t="s">
        <v>16</v>
      </c>
      <c r="AB353" t="s">
        <v>16</v>
      </c>
      <c r="AC353" t="s">
        <v>6307</v>
      </c>
      <c r="AD353" t="s">
        <v>1489</v>
      </c>
      <c r="AE353" t="s">
        <v>354</v>
      </c>
      <c r="AF353" t="s">
        <v>354</v>
      </c>
      <c r="AG353" t="s">
        <v>129</v>
      </c>
      <c r="AH353" t="s">
        <v>1069</v>
      </c>
      <c r="AI353" t="s">
        <v>16</v>
      </c>
      <c r="AJ353" t="s">
        <v>16</v>
      </c>
      <c r="AK353" t="s">
        <v>16</v>
      </c>
      <c r="AL353"/>
      <c r="AM353">
        <v>5</v>
      </c>
      <c r="AN353">
        <v>35.590000000000003</v>
      </c>
      <c r="AO353">
        <v>39.063000000000002</v>
      </c>
      <c r="AP353" t="s">
        <v>184</v>
      </c>
      <c r="AQ353" t="s">
        <v>6744</v>
      </c>
      <c r="AR353" t="s">
        <v>16</v>
      </c>
      <c r="AS353" t="s">
        <v>32</v>
      </c>
      <c r="AT353" t="s">
        <v>4840</v>
      </c>
      <c r="AU353" t="s">
        <v>6826</v>
      </c>
      <c r="AV353" t="s">
        <v>10474</v>
      </c>
      <c r="AW353" t="s">
        <v>11459</v>
      </c>
      <c r="AX353" t="s">
        <v>6022</v>
      </c>
      <c r="AY353" t="s">
        <v>4723</v>
      </c>
      <c r="AZ353" t="s">
        <v>1490</v>
      </c>
      <c r="BA353" t="s">
        <v>1486</v>
      </c>
      <c r="BB353" t="s">
        <v>10617</v>
      </c>
      <c r="BC353" t="s">
        <v>4465</v>
      </c>
      <c r="BD353" t="s">
        <v>4517</v>
      </c>
      <c r="BE353" t="s">
        <v>4727</v>
      </c>
      <c r="BF353" t="s">
        <v>4496</v>
      </c>
      <c r="BG353" t="s">
        <v>189</v>
      </c>
      <c r="BH353" t="s">
        <v>189</v>
      </c>
      <c r="BI353" t="s">
        <v>189</v>
      </c>
      <c r="BJ353">
        <v>100</v>
      </c>
      <c r="BK353" t="s">
        <v>6282</v>
      </c>
      <c r="BL353" s="7">
        <v>43746</v>
      </c>
      <c r="BM353" s="7">
        <v>43929</v>
      </c>
      <c r="BN353" t="s">
        <v>6240</v>
      </c>
      <c r="BO353" t="s">
        <v>189</v>
      </c>
      <c r="BP353" t="s">
        <v>16</v>
      </c>
      <c r="BQ353" t="s">
        <v>189</v>
      </c>
      <c r="BR353" s="7">
        <v>44842</v>
      </c>
      <c r="BS353" t="s">
        <v>2414</v>
      </c>
      <c r="BT353" t="s">
        <v>1487</v>
      </c>
      <c r="BU353" t="s">
        <v>189</v>
      </c>
      <c r="BV353" t="s">
        <v>189</v>
      </c>
      <c r="BW353" t="s">
        <v>189</v>
      </c>
      <c r="BX353" t="s">
        <v>16</v>
      </c>
      <c r="BY353" t="s">
        <v>189</v>
      </c>
      <c r="BZ353" t="s">
        <v>9054</v>
      </c>
      <c r="CA353" t="s">
        <v>189</v>
      </c>
      <c r="CB353" t="s">
        <v>189</v>
      </c>
      <c r="CC353" t="s">
        <v>189</v>
      </c>
      <c r="CD353" t="s">
        <v>189</v>
      </c>
      <c r="CE353" t="s">
        <v>189</v>
      </c>
      <c r="CF353" t="s">
        <v>354</v>
      </c>
      <c r="CG353" t="s">
        <v>16</v>
      </c>
      <c r="CH353" t="s">
        <v>16</v>
      </c>
      <c r="CI353">
        <v>1</v>
      </c>
      <c r="CJ353">
        <v>1</v>
      </c>
      <c r="CK353">
        <v>1</v>
      </c>
      <c r="CL353" t="s">
        <v>189</v>
      </c>
      <c r="CM353">
        <v>0</v>
      </c>
      <c r="CN353" t="s">
        <v>16</v>
      </c>
      <c r="CO353" t="s">
        <v>1488</v>
      </c>
      <c r="CP353" t="s">
        <v>16</v>
      </c>
      <c r="CQ353" t="s">
        <v>189</v>
      </c>
      <c r="CR353" t="s">
        <v>189</v>
      </c>
      <c r="CS353" s="7"/>
      <c r="CT353" s="7">
        <v>43731</v>
      </c>
      <c r="CU353" t="s">
        <v>17</v>
      </c>
      <c r="CV353" t="s">
        <v>6745</v>
      </c>
      <c r="CW353" t="s">
        <v>6307</v>
      </c>
      <c r="CX353" t="s">
        <v>189</v>
      </c>
      <c r="CY353" t="s">
        <v>6307</v>
      </c>
      <c r="CZ353" t="s">
        <v>189</v>
      </c>
      <c r="DA353">
        <v>2019</v>
      </c>
      <c r="DB353" s="139">
        <v>43731</v>
      </c>
      <c r="DC353">
        <v>9</v>
      </c>
      <c r="DD353">
        <v>39</v>
      </c>
      <c r="DE353" s="139">
        <v>43731</v>
      </c>
      <c r="DF353" t="s">
        <v>12191</v>
      </c>
      <c r="DG353" t="s">
        <v>12192</v>
      </c>
      <c r="DH353" t="s">
        <v>6024</v>
      </c>
      <c r="DI353" t="s">
        <v>9874</v>
      </c>
      <c r="DJ353" t="s">
        <v>6730</v>
      </c>
      <c r="DK353" t="s">
        <v>16</v>
      </c>
      <c r="DL353" t="s">
        <v>16</v>
      </c>
      <c r="DM353" t="s">
        <v>1489</v>
      </c>
      <c r="DN353" t="s">
        <v>16</v>
      </c>
      <c r="DO353" t="s">
        <v>2051</v>
      </c>
      <c r="DP353" t="s">
        <v>16</v>
      </c>
      <c r="DQ353" t="s">
        <v>9055</v>
      </c>
      <c r="DR353" t="s">
        <v>10619</v>
      </c>
      <c r="DS353" t="s">
        <v>9056</v>
      </c>
      <c r="DT353" t="s">
        <v>12197</v>
      </c>
      <c r="EC353" s="66"/>
    </row>
    <row r="354" spans="1:133" x14ac:dyDescent="0.25">
      <c r="A354">
        <v>117</v>
      </c>
      <c r="B354" s="7">
        <v>43727</v>
      </c>
      <c r="C354" t="s">
        <v>189</v>
      </c>
      <c r="D354" t="s">
        <v>189</v>
      </c>
      <c r="E354" t="s">
        <v>316</v>
      </c>
      <c r="F354" t="s">
        <v>181</v>
      </c>
      <c r="G354" t="s">
        <v>354</v>
      </c>
      <c r="H354" t="s">
        <v>354</v>
      </c>
      <c r="I354">
        <v>1</v>
      </c>
      <c r="J354" t="s">
        <v>1492</v>
      </c>
      <c r="K354" t="s">
        <v>107</v>
      </c>
      <c r="L354" t="s">
        <v>100</v>
      </c>
      <c r="M354">
        <v>5</v>
      </c>
      <c r="N354" t="s">
        <v>104</v>
      </c>
      <c r="O354" t="s">
        <v>25</v>
      </c>
      <c r="P354" t="s">
        <v>16</v>
      </c>
      <c r="Q354" t="s">
        <v>354</v>
      </c>
      <c r="R354" t="s">
        <v>16</v>
      </c>
      <c r="S354"/>
      <c r="T354" t="s">
        <v>15</v>
      </c>
      <c r="U354" t="s">
        <v>16</v>
      </c>
      <c r="V354" t="s">
        <v>6283</v>
      </c>
      <c r="W354" t="s">
        <v>189</v>
      </c>
      <c r="X354" t="s">
        <v>189</v>
      </c>
      <c r="Y354" t="s">
        <v>4341</v>
      </c>
      <c r="Z354" t="s">
        <v>16</v>
      </c>
      <c r="AA354" t="s">
        <v>16</v>
      </c>
      <c r="AB354" t="s">
        <v>16</v>
      </c>
      <c r="AC354" t="s">
        <v>6310</v>
      </c>
      <c r="AD354" t="s">
        <v>1493</v>
      </c>
      <c r="AE354" t="s">
        <v>354</v>
      </c>
      <c r="AF354" t="s">
        <v>354</v>
      </c>
      <c r="AG354" t="s">
        <v>35</v>
      </c>
      <c r="AH354" t="s">
        <v>1495</v>
      </c>
      <c r="AI354" t="s">
        <v>16</v>
      </c>
      <c r="AJ354" t="s">
        <v>16</v>
      </c>
      <c r="AK354" t="s">
        <v>16</v>
      </c>
      <c r="AL354">
        <v>3200</v>
      </c>
      <c r="AM354">
        <v>5</v>
      </c>
      <c r="AN354">
        <v>35.482999999999997</v>
      </c>
      <c r="AO354">
        <v>39.063000000000002</v>
      </c>
      <c r="AP354" t="s">
        <v>184</v>
      </c>
      <c r="AQ354" t="s">
        <v>6744</v>
      </c>
      <c r="AR354" t="s">
        <v>1494</v>
      </c>
      <c r="AS354" t="s">
        <v>15</v>
      </c>
      <c r="AT354" t="s">
        <v>4840</v>
      </c>
      <c r="AU354" t="s">
        <v>6826</v>
      </c>
      <c r="AV354" t="s">
        <v>10474</v>
      </c>
      <c r="AW354" t="s">
        <v>11459</v>
      </c>
      <c r="AX354" t="s">
        <v>6022</v>
      </c>
      <c r="AY354" t="s">
        <v>4723</v>
      </c>
      <c r="AZ354" t="s">
        <v>1496</v>
      </c>
      <c r="BA354" t="s">
        <v>1491</v>
      </c>
      <c r="BB354" t="s">
        <v>10617</v>
      </c>
      <c r="BC354" t="s">
        <v>4465</v>
      </c>
      <c r="BD354" t="s">
        <v>4517</v>
      </c>
      <c r="BE354" t="s">
        <v>4730</v>
      </c>
      <c r="BF354" t="s">
        <v>4496</v>
      </c>
      <c r="BG354" t="s">
        <v>189</v>
      </c>
      <c r="BH354" t="s">
        <v>189</v>
      </c>
      <c r="BI354" t="s">
        <v>189</v>
      </c>
      <c r="BJ354">
        <v>100</v>
      </c>
      <c r="BK354" t="s">
        <v>6283</v>
      </c>
      <c r="BL354" s="7">
        <v>43734</v>
      </c>
      <c r="BM354" s="7">
        <v>43916</v>
      </c>
      <c r="BN354" t="s">
        <v>6241</v>
      </c>
      <c r="BO354" t="s">
        <v>189</v>
      </c>
      <c r="BP354" t="s">
        <v>16</v>
      </c>
      <c r="BQ354" t="s">
        <v>189</v>
      </c>
      <c r="BR354" s="7">
        <v>45561</v>
      </c>
      <c r="BS354" t="s">
        <v>2414</v>
      </c>
      <c r="BT354" t="s">
        <v>316</v>
      </c>
      <c r="BU354" t="s">
        <v>189</v>
      </c>
      <c r="BV354" t="s">
        <v>189</v>
      </c>
      <c r="BW354" t="s">
        <v>189</v>
      </c>
      <c r="BX354" t="s">
        <v>16</v>
      </c>
      <c r="BY354" t="s">
        <v>189</v>
      </c>
      <c r="BZ354" t="s">
        <v>189</v>
      </c>
      <c r="CA354" t="s">
        <v>189</v>
      </c>
      <c r="CB354" t="s">
        <v>189</v>
      </c>
      <c r="CC354" t="s">
        <v>189</v>
      </c>
      <c r="CD354" t="s">
        <v>189</v>
      </c>
      <c r="CE354" t="s">
        <v>189</v>
      </c>
      <c r="CF354" t="s">
        <v>354</v>
      </c>
      <c r="CG354" t="s">
        <v>16</v>
      </c>
      <c r="CH354" t="s">
        <v>16</v>
      </c>
      <c r="CI354">
        <v>1</v>
      </c>
      <c r="CJ354">
        <v>1</v>
      </c>
      <c r="CK354">
        <v>1</v>
      </c>
      <c r="CL354" t="s">
        <v>189</v>
      </c>
      <c r="CM354">
        <v>0</v>
      </c>
      <c r="CN354" t="s">
        <v>16</v>
      </c>
      <c r="CO354" t="s">
        <v>1492</v>
      </c>
      <c r="CP354" t="s">
        <v>16</v>
      </c>
      <c r="CQ354" t="s">
        <v>189</v>
      </c>
      <c r="CR354" t="s">
        <v>195</v>
      </c>
      <c r="CS354" s="7"/>
      <c r="CT354" s="7">
        <v>42612</v>
      </c>
      <c r="CU354" t="s">
        <v>17</v>
      </c>
      <c r="CV354" t="s">
        <v>17</v>
      </c>
      <c r="CW354" t="s">
        <v>6307</v>
      </c>
      <c r="CX354" t="s">
        <v>189</v>
      </c>
      <c r="CY354" t="s">
        <v>6307</v>
      </c>
      <c r="CZ354" t="s">
        <v>189</v>
      </c>
      <c r="DA354">
        <v>2019</v>
      </c>
      <c r="DB354" s="139">
        <v>43727</v>
      </c>
      <c r="DC354">
        <v>9</v>
      </c>
      <c r="DD354">
        <v>38</v>
      </c>
      <c r="DE354" s="139">
        <v>43724</v>
      </c>
      <c r="DF354" t="s">
        <v>12198</v>
      </c>
      <c r="DG354" t="s">
        <v>12192</v>
      </c>
      <c r="DH354" t="s">
        <v>6025</v>
      </c>
      <c r="DI354" t="s">
        <v>9912</v>
      </c>
      <c r="DJ354" t="s">
        <v>6730</v>
      </c>
      <c r="DK354" t="s">
        <v>16</v>
      </c>
      <c r="DL354" t="s">
        <v>16</v>
      </c>
      <c r="DM354" t="s">
        <v>16</v>
      </c>
      <c r="DN354" t="s">
        <v>16</v>
      </c>
      <c r="DO354" t="s">
        <v>2051</v>
      </c>
      <c r="DP354" t="s">
        <v>16</v>
      </c>
      <c r="DQ354" t="s">
        <v>9057</v>
      </c>
      <c r="DR354" t="s">
        <v>10620</v>
      </c>
      <c r="DS354" t="s">
        <v>9058</v>
      </c>
      <c r="DT354" t="s">
        <v>12199</v>
      </c>
      <c r="EC354" s="66"/>
    </row>
    <row r="355" spans="1:133" x14ac:dyDescent="0.25">
      <c r="A355">
        <v>116</v>
      </c>
      <c r="B355" s="7">
        <v>43726</v>
      </c>
      <c r="C355" t="s">
        <v>189</v>
      </c>
      <c r="D355" t="s">
        <v>189</v>
      </c>
      <c r="E355" t="s">
        <v>1498</v>
      </c>
      <c r="F355" t="s">
        <v>181</v>
      </c>
      <c r="G355" t="s">
        <v>354</v>
      </c>
      <c r="H355" t="s">
        <v>354</v>
      </c>
      <c r="I355">
        <v>1</v>
      </c>
      <c r="J355" t="s">
        <v>6278</v>
      </c>
      <c r="K355" t="s">
        <v>11</v>
      </c>
      <c r="L355" t="s">
        <v>100</v>
      </c>
      <c r="M355">
        <v>5</v>
      </c>
      <c r="N355" t="s">
        <v>13</v>
      </c>
      <c r="O355" t="s">
        <v>1499</v>
      </c>
      <c r="P355" t="s">
        <v>16</v>
      </c>
      <c r="Q355" t="s">
        <v>354</v>
      </c>
      <c r="R355" t="s">
        <v>16</v>
      </c>
      <c r="S355"/>
      <c r="T355" t="s">
        <v>32</v>
      </c>
      <c r="U355" t="s">
        <v>16</v>
      </c>
      <c r="V355" t="s">
        <v>6282</v>
      </c>
      <c r="W355" t="s">
        <v>189</v>
      </c>
      <c r="X355" t="s">
        <v>189</v>
      </c>
      <c r="Y355" t="s">
        <v>4341</v>
      </c>
      <c r="Z355" t="s">
        <v>16</v>
      </c>
      <c r="AA355" t="s">
        <v>16</v>
      </c>
      <c r="AB355" t="s">
        <v>16</v>
      </c>
      <c r="AC355" t="s">
        <v>6310</v>
      </c>
      <c r="AD355" t="s">
        <v>822</v>
      </c>
      <c r="AE355" t="s">
        <v>354</v>
      </c>
      <c r="AF355" t="s">
        <v>354</v>
      </c>
      <c r="AG355" t="s">
        <v>58</v>
      </c>
      <c r="AH355" t="s">
        <v>423</v>
      </c>
      <c r="AI355" t="s">
        <v>16</v>
      </c>
      <c r="AJ355" t="s">
        <v>16</v>
      </c>
      <c r="AK355" t="s">
        <v>16</v>
      </c>
      <c r="AL355"/>
      <c r="AM355">
        <v>5</v>
      </c>
      <c r="AN355">
        <v>35.43</v>
      </c>
      <c r="AO355">
        <v>39.063000000000002</v>
      </c>
      <c r="AP355" t="s">
        <v>184</v>
      </c>
      <c r="AQ355" t="s">
        <v>6745</v>
      </c>
      <c r="AR355" t="s">
        <v>16</v>
      </c>
      <c r="AS355" t="s">
        <v>32</v>
      </c>
      <c r="AT355" t="s">
        <v>9802</v>
      </c>
      <c r="AU355" t="s">
        <v>6826</v>
      </c>
      <c r="AV355" t="s">
        <v>10474</v>
      </c>
      <c r="AW355" t="s">
        <v>11459</v>
      </c>
      <c r="AX355" t="s">
        <v>6022</v>
      </c>
      <c r="AY355" t="s">
        <v>4723</v>
      </c>
      <c r="AZ355" t="s">
        <v>823</v>
      </c>
      <c r="BA355" t="s">
        <v>1497</v>
      </c>
      <c r="BB355" t="s">
        <v>10617</v>
      </c>
      <c r="BC355" t="s">
        <v>4465</v>
      </c>
      <c r="BD355" t="s">
        <v>4517</v>
      </c>
      <c r="BE355" t="s">
        <v>4727</v>
      </c>
      <c r="BF355" t="s">
        <v>4496</v>
      </c>
      <c r="BG355" t="s">
        <v>189</v>
      </c>
      <c r="BH355" t="s">
        <v>189</v>
      </c>
      <c r="BI355" t="s">
        <v>189</v>
      </c>
      <c r="BJ355">
        <v>100</v>
      </c>
      <c r="BK355" t="s">
        <v>6282</v>
      </c>
      <c r="BL355" s="7">
        <v>43733</v>
      </c>
      <c r="BM355" s="7">
        <v>43915</v>
      </c>
      <c r="BN355" t="s">
        <v>6240</v>
      </c>
      <c r="BO355" t="s">
        <v>189</v>
      </c>
      <c r="BP355" t="s">
        <v>16</v>
      </c>
      <c r="BQ355" t="s">
        <v>189</v>
      </c>
      <c r="BR355" s="7">
        <v>44829</v>
      </c>
      <c r="BS355" t="s">
        <v>2414</v>
      </c>
      <c r="BT355" t="s">
        <v>4383</v>
      </c>
      <c r="BU355" t="s">
        <v>4372</v>
      </c>
      <c r="BV355" t="s">
        <v>189</v>
      </c>
      <c r="BW355" t="s">
        <v>189</v>
      </c>
      <c r="BX355" t="s">
        <v>16</v>
      </c>
      <c r="BY355" t="s">
        <v>189</v>
      </c>
      <c r="BZ355" t="s">
        <v>189</v>
      </c>
      <c r="CA355" t="s">
        <v>189</v>
      </c>
      <c r="CB355" t="s">
        <v>189</v>
      </c>
      <c r="CC355" t="s">
        <v>189</v>
      </c>
      <c r="CD355" t="s">
        <v>189</v>
      </c>
      <c r="CE355" t="s">
        <v>189</v>
      </c>
      <c r="CF355" t="s">
        <v>354</v>
      </c>
      <c r="CG355" t="s">
        <v>16</v>
      </c>
      <c r="CH355" t="s">
        <v>16</v>
      </c>
      <c r="CI355">
        <v>1</v>
      </c>
      <c r="CJ355">
        <v>1</v>
      </c>
      <c r="CK355">
        <v>1</v>
      </c>
      <c r="CL355" t="s">
        <v>189</v>
      </c>
      <c r="CM355">
        <v>0</v>
      </c>
      <c r="CN355" t="s">
        <v>16</v>
      </c>
      <c r="CO355" t="s">
        <v>6278</v>
      </c>
      <c r="CP355" t="s">
        <v>16</v>
      </c>
      <c r="CQ355" t="s">
        <v>189</v>
      </c>
      <c r="CR355" t="s">
        <v>189</v>
      </c>
      <c r="CS355" s="7"/>
      <c r="CT355" s="7">
        <v>42361</v>
      </c>
      <c r="CU355" t="s">
        <v>34</v>
      </c>
      <c r="CV355" t="s">
        <v>6745</v>
      </c>
      <c r="CW355" t="s">
        <v>6307</v>
      </c>
      <c r="CX355" t="s">
        <v>189</v>
      </c>
      <c r="CY355" t="s">
        <v>6307</v>
      </c>
      <c r="CZ355" t="s">
        <v>189</v>
      </c>
      <c r="DA355">
        <v>2019</v>
      </c>
      <c r="DB355" s="139">
        <v>43726</v>
      </c>
      <c r="DC355">
        <v>9</v>
      </c>
      <c r="DD355">
        <v>38</v>
      </c>
      <c r="DE355" s="139">
        <v>43724</v>
      </c>
      <c r="DF355" t="s">
        <v>12198</v>
      </c>
      <c r="DG355" t="s">
        <v>12192</v>
      </c>
      <c r="DH355" t="s">
        <v>6025</v>
      </c>
      <c r="DI355" t="s">
        <v>9874</v>
      </c>
      <c r="DJ355" t="s">
        <v>6730</v>
      </c>
      <c r="DK355" t="s">
        <v>16</v>
      </c>
      <c r="DL355" t="s">
        <v>16</v>
      </c>
      <c r="DM355" t="s">
        <v>822</v>
      </c>
      <c r="DN355" t="s">
        <v>16</v>
      </c>
      <c r="DO355" t="s">
        <v>2051</v>
      </c>
      <c r="DP355" t="s">
        <v>16</v>
      </c>
      <c r="DQ355" t="s">
        <v>9059</v>
      </c>
      <c r="DR355" t="s">
        <v>10621</v>
      </c>
      <c r="DS355" t="s">
        <v>9060</v>
      </c>
      <c r="DT355" t="s">
        <v>12200</v>
      </c>
      <c r="EC355" s="66"/>
    </row>
    <row r="356" spans="1:133" x14ac:dyDescent="0.25">
      <c r="A356">
        <v>115</v>
      </c>
      <c r="B356" s="7">
        <v>43725</v>
      </c>
      <c r="C356" t="s">
        <v>189</v>
      </c>
      <c r="D356" t="s">
        <v>189</v>
      </c>
      <c r="E356" t="s">
        <v>1501</v>
      </c>
      <c r="F356" t="s">
        <v>181</v>
      </c>
      <c r="G356" t="s">
        <v>354</v>
      </c>
      <c r="H356" t="s">
        <v>354</v>
      </c>
      <c r="I356">
        <v>1</v>
      </c>
      <c r="J356" t="s">
        <v>5494</v>
      </c>
      <c r="K356" t="s">
        <v>4429</v>
      </c>
      <c r="L356" t="s">
        <v>100</v>
      </c>
      <c r="M356">
        <v>2.5</v>
      </c>
      <c r="N356" t="s">
        <v>137</v>
      </c>
      <c r="O356" t="s">
        <v>333</v>
      </c>
      <c r="P356" t="s">
        <v>16</v>
      </c>
      <c r="Q356" t="s">
        <v>354</v>
      </c>
      <c r="R356" t="s">
        <v>16</v>
      </c>
      <c r="S356"/>
      <c r="T356" t="s">
        <v>32</v>
      </c>
      <c r="U356" t="s">
        <v>16</v>
      </c>
      <c r="V356" t="s">
        <v>6282</v>
      </c>
      <c r="W356" t="s">
        <v>189</v>
      </c>
      <c r="X356" t="s">
        <v>5516</v>
      </c>
      <c r="Y356" t="s">
        <v>4341</v>
      </c>
      <c r="Z356" t="s">
        <v>16</v>
      </c>
      <c r="AA356" t="s">
        <v>16</v>
      </c>
      <c r="AB356" t="s">
        <v>16</v>
      </c>
      <c r="AC356" t="s">
        <v>6310</v>
      </c>
      <c r="AD356" t="s">
        <v>1016</v>
      </c>
      <c r="AE356" t="s">
        <v>354</v>
      </c>
      <c r="AF356" t="s">
        <v>354</v>
      </c>
      <c r="AG356" t="s">
        <v>105</v>
      </c>
      <c r="AH356" t="s">
        <v>1017</v>
      </c>
      <c r="AI356" t="s">
        <v>16</v>
      </c>
      <c r="AJ356" t="s">
        <v>16</v>
      </c>
      <c r="AK356" t="s">
        <v>16</v>
      </c>
      <c r="AL356"/>
      <c r="AM356">
        <v>2.5</v>
      </c>
      <c r="AN356">
        <v>17.731000000000002</v>
      </c>
      <c r="AO356">
        <v>19.530999999999999</v>
      </c>
      <c r="AP356" t="s">
        <v>301</v>
      </c>
      <c r="AQ356" t="s">
        <v>6745</v>
      </c>
      <c r="AR356" t="s">
        <v>16</v>
      </c>
      <c r="AS356" t="s">
        <v>32</v>
      </c>
      <c r="AT356" t="s">
        <v>9978</v>
      </c>
      <c r="AU356" t="s">
        <v>6824</v>
      </c>
      <c r="AV356" t="s">
        <v>10474</v>
      </c>
      <c r="AW356" t="s">
        <v>11459</v>
      </c>
      <c r="AX356" t="s">
        <v>6022</v>
      </c>
      <c r="AY356" t="s">
        <v>16</v>
      </c>
      <c r="AZ356" t="s">
        <v>1018</v>
      </c>
      <c r="BA356" t="s">
        <v>1500</v>
      </c>
      <c r="BB356" t="s">
        <v>10617</v>
      </c>
      <c r="BC356" t="s">
        <v>4465</v>
      </c>
      <c r="BD356" t="s">
        <v>5591</v>
      </c>
      <c r="BE356" t="s">
        <v>4726</v>
      </c>
      <c r="BF356" t="s">
        <v>4496</v>
      </c>
      <c r="BG356" t="s">
        <v>189</v>
      </c>
      <c r="BH356" t="s">
        <v>189</v>
      </c>
      <c r="BI356" t="s">
        <v>189</v>
      </c>
      <c r="BJ356">
        <v>102.49</v>
      </c>
      <c r="BK356" t="s">
        <v>6282</v>
      </c>
      <c r="BL356" s="7">
        <v>43704</v>
      </c>
      <c r="BM356" s="7">
        <v>43888</v>
      </c>
      <c r="BN356" t="s">
        <v>6240</v>
      </c>
      <c r="BO356" t="s">
        <v>189</v>
      </c>
      <c r="BP356" t="s">
        <v>16</v>
      </c>
      <c r="BQ356" t="s">
        <v>189</v>
      </c>
      <c r="BR356" s="7">
        <v>44254</v>
      </c>
      <c r="BS356" t="s">
        <v>2414</v>
      </c>
      <c r="BT356" t="s">
        <v>4430</v>
      </c>
      <c r="BU356" t="s">
        <v>2435</v>
      </c>
      <c r="BV356" t="s">
        <v>189</v>
      </c>
      <c r="BW356" t="s">
        <v>189</v>
      </c>
      <c r="BX356" t="s">
        <v>16</v>
      </c>
      <c r="BY356" t="s">
        <v>189</v>
      </c>
      <c r="BZ356" t="s">
        <v>9061</v>
      </c>
      <c r="CA356" t="s">
        <v>189</v>
      </c>
      <c r="CB356" t="s">
        <v>189</v>
      </c>
      <c r="CC356" t="s">
        <v>189</v>
      </c>
      <c r="CD356" t="s">
        <v>189</v>
      </c>
      <c r="CE356" t="s">
        <v>189</v>
      </c>
      <c r="CF356" t="s">
        <v>354</v>
      </c>
      <c r="CG356" t="s">
        <v>16</v>
      </c>
      <c r="CH356" t="s">
        <v>16</v>
      </c>
      <c r="CI356">
        <v>1</v>
      </c>
      <c r="CJ356">
        <v>1</v>
      </c>
      <c r="CK356">
        <v>1</v>
      </c>
      <c r="CL356" t="s">
        <v>189</v>
      </c>
      <c r="CM356">
        <v>0</v>
      </c>
      <c r="CN356" t="s">
        <v>16</v>
      </c>
      <c r="CO356" t="s">
        <v>1015</v>
      </c>
      <c r="CP356" t="s">
        <v>16</v>
      </c>
      <c r="CQ356" t="s">
        <v>189</v>
      </c>
      <c r="CR356" t="s">
        <v>16</v>
      </c>
      <c r="CS356" s="7"/>
      <c r="CT356" s="7">
        <v>43516</v>
      </c>
      <c r="CU356" t="s">
        <v>34</v>
      </c>
      <c r="CV356" t="s">
        <v>6745</v>
      </c>
      <c r="CW356" t="s">
        <v>6307</v>
      </c>
      <c r="CX356" t="s">
        <v>189</v>
      </c>
      <c r="CY356" t="s">
        <v>6307</v>
      </c>
      <c r="CZ356" t="s">
        <v>189</v>
      </c>
      <c r="DA356">
        <v>2019</v>
      </c>
      <c r="DB356" s="139">
        <v>43725</v>
      </c>
      <c r="DC356">
        <v>9</v>
      </c>
      <c r="DD356">
        <v>38</v>
      </c>
      <c r="DE356" s="139">
        <v>43724</v>
      </c>
      <c r="DF356" t="s">
        <v>12198</v>
      </c>
      <c r="DG356" t="s">
        <v>12192</v>
      </c>
      <c r="DH356" t="s">
        <v>6025</v>
      </c>
      <c r="DI356" t="s">
        <v>9874</v>
      </c>
      <c r="DJ356" t="s">
        <v>6730</v>
      </c>
      <c r="DK356" t="s">
        <v>16</v>
      </c>
      <c r="DL356" t="s">
        <v>16</v>
      </c>
      <c r="DM356" t="s">
        <v>1016</v>
      </c>
      <c r="DN356" t="s">
        <v>16</v>
      </c>
      <c r="DO356" t="s">
        <v>2051</v>
      </c>
      <c r="DP356" t="s">
        <v>16</v>
      </c>
      <c r="DQ356" t="s">
        <v>9062</v>
      </c>
      <c r="DR356" t="s">
        <v>10622</v>
      </c>
      <c r="DS356" t="s">
        <v>5590</v>
      </c>
      <c r="DT356" t="s">
        <v>12201</v>
      </c>
      <c r="EC356" s="66"/>
    </row>
    <row r="357" spans="1:133" x14ac:dyDescent="0.25">
      <c r="A357">
        <v>114</v>
      </c>
      <c r="B357" s="7">
        <v>43719</v>
      </c>
      <c r="C357" t="s">
        <v>189</v>
      </c>
      <c r="D357" t="s">
        <v>189</v>
      </c>
      <c r="E357" t="s">
        <v>1503</v>
      </c>
      <c r="F357" t="s">
        <v>181</v>
      </c>
      <c r="G357" t="s">
        <v>354</v>
      </c>
      <c r="H357" t="s">
        <v>354</v>
      </c>
      <c r="I357">
        <v>1</v>
      </c>
      <c r="J357" t="s">
        <v>1504</v>
      </c>
      <c r="K357" t="s">
        <v>1930</v>
      </c>
      <c r="L357" t="s">
        <v>100</v>
      </c>
      <c r="M357">
        <v>2</v>
      </c>
      <c r="N357" t="s">
        <v>13</v>
      </c>
      <c r="O357" t="s">
        <v>43</v>
      </c>
      <c r="P357" t="s">
        <v>16</v>
      </c>
      <c r="Q357" t="s">
        <v>354</v>
      </c>
      <c r="R357" t="s">
        <v>16</v>
      </c>
      <c r="S357"/>
      <c r="T357" t="s">
        <v>15</v>
      </c>
      <c r="U357" t="s">
        <v>16</v>
      </c>
      <c r="V357" t="s">
        <v>6282</v>
      </c>
      <c r="W357" t="s">
        <v>189</v>
      </c>
      <c r="X357" t="s">
        <v>189</v>
      </c>
      <c r="Y357" t="s">
        <v>4341</v>
      </c>
      <c r="Z357" t="s">
        <v>16</v>
      </c>
      <c r="AA357" t="s">
        <v>16</v>
      </c>
      <c r="AB357" t="s">
        <v>16</v>
      </c>
      <c r="AC357" t="s">
        <v>6310</v>
      </c>
      <c r="AD357" t="s">
        <v>1505</v>
      </c>
      <c r="AE357" t="s">
        <v>354</v>
      </c>
      <c r="AF357" t="s">
        <v>354</v>
      </c>
      <c r="AG357" t="s">
        <v>23</v>
      </c>
      <c r="AH357" t="s">
        <v>1506</v>
      </c>
      <c r="AI357" t="s">
        <v>16</v>
      </c>
      <c r="AJ357" t="s">
        <v>16</v>
      </c>
      <c r="AK357" t="s">
        <v>16</v>
      </c>
      <c r="AL357"/>
      <c r="AM357">
        <v>2</v>
      </c>
      <c r="AN357">
        <v>14.231999999999999</v>
      </c>
      <c r="AO357">
        <v>15.625</v>
      </c>
      <c r="AP357" t="s">
        <v>184</v>
      </c>
      <c r="AQ357" t="s">
        <v>6744</v>
      </c>
      <c r="AR357" t="s">
        <v>9667</v>
      </c>
      <c r="AS357" t="s">
        <v>15</v>
      </c>
      <c r="AT357" t="s">
        <v>9978</v>
      </c>
      <c r="AU357" t="s">
        <v>9873</v>
      </c>
      <c r="AV357" t="s">
        <v>10474</v>
      </c>
      <c r="AW357" t="s">
        <v>11459</v>
      </c>
      <c r="AX357" t="s">
        <v>6022</v>
      </c>
      <c r="AY357" t="s">
        <v>4723</v>
      </c>
      <c r="AZ357" t="s">
        <v>1507</v>
      </c>
      <c r="BA357" t="s">
        <v>1502</v>
      </c>
      <c r="BB357" t="s">
        <v>10617</v>
      </c>
      <c r="BC357" t="s">
        <v>4465</v>
      </c>
      <c r="BD357" t="s">
        <v>4504</v>
      </c>
      <c r="BE357" t="s">
        <v>4727</v>
      </c>
      <c r="BF357" t="s">
        <v>4496</v>
      </c>
      <c r="BG357" t="s">
        <v>189</v>
      </c>
      <c r="BH357" t="s">
        <v>189</v>
      </c>
      <c r="BI357" t="s">
        <v>189</v>
      </c>
      <c r="BJ357">
        <v>100</v>
      </c>
      <c r="BK357" t="s">
        <v>6282</v>
      </c>
      <c r="BL357" s="7">
        <v>43726</v>
      </c>
      <c r="BM357" s="7">
        <v>43908</v>
      </c>
      <c r="BN357" t="s">
        <v>6241</v>
      </c>
      <c r="BO357" t="s">
        <v>189</v>
      </c>
      <c r="BP357" t="s">
        <v>16</v>
      </c>
      <c r="BQ357" t="s">
        <v>189</v>
      </c>
      <c r="BR357" s="7">
        <v>44822</v>
      </c>
      <c r="BS357" t="s">
        <v>2414</v>
      </c>
      <c r="BT357" t="s">
        <v>4431</v>
      </c>
      <c r="BU357" t="s">
        <v>2428</v>
      </c>
      <c r="BV357" t="s">
        <v>189</v>
      </c>
      <c r="BW357" t="s">
        <v>189</v>
      </c>
      <c r="BX357" t="s">
        <v>16</v>
      </c>
      <c r="BY357" t="s">
        <v>189</v>
      </c>
      <c r="BZ357" t="s">
        <v>189</v>
      </c>
      <c r="CA357" t="s">
        <v>189</v>
      </c>
      <c r="CB357" t="s">
        <v>189</v>
      </c>
      <c r="CC357" t="s">
        <v>189</v>
      </c>
      <c r="CD357" t="s">
        <v>189</v>
      </c>
      <c r="CE357" t="s">
        <v>189</v>
      </c>
      <c r="CF357" t="s">
        <v>354</v>
      </c>
      <c r="CG357" t="s">
        <v>16</v>
      </c>
      <c r="CH357" t="s">
        <v>16</v>
      </c>
      <c r="CI357">
        <v>1</v>
      </c>
      <c r="CJ357">
        <v>1</v>
      </c>
      <c r="CK357">
        <v>1</v>
      </c>
      <c r="CL357" t="s">
        <v>189</v>
      </c>
      <c r="CM357">
        <v>0</v>
      </c>
      <c r="CN357" t="s">
        <v>16</v>
      </c>
      <c r="CO357" t="s">
        <v>1504</v>
      </c>
      <c r="CP357" t="s">
        <v>16</v>
      </c>
      <c r="CQ357" t="s">
        <v>189</v>
      </c>
      <c r="CR357" t="s">
        <v>185</v>
      </c>
      <c r="CS357" s="7"/>
      <c r="CT357" s="7">
        <v>42712</v>
      </c>
      <c r="CU357" t="s">
        <v>17</v>
      </c>
      <c r="CV357" t="s">
        <v>17</v>
      </c>
      <c r="CW357" t="s">
        <v>6307</v>
      </c>
      <c r="CX357" t="s">
        <v>189</v>
      </c>
      <c r="CY357" t="s">
        <v>6307</v>
      </c>
      <c r="CZ357" t="s">
        <v>189</v>
      </c>
      <c r="DA357">
        <v>2019</v>
      </c>
      <c r="DB357" s="139">
        <v>43719</v>
      </c>
      <c r="DC357">
        <v>9</v>
      </c>
      <c r="DD357">
        <v>37</v>
      </c>
      <c r="DE357" s="139">
        <v>43717</v>
      </c>
      <c r="DF357" t="s">
        <v>12202</v>
      </c>
      <c r="DG357" t="s">
        <v>12192</v>
      </c>
      <c r="DH357" t="s">
        <v>6026</v>
      </c>
      <c r="DI357" t="s">
        <v>9874</v>
      </c>
      <c r="DJ357" t="s">
        <v>6730</v>
      </c>
      <c r="DK357" t="s">
        <v>16</v>
      </c>
      <c r="DL357" t="s">
        <v>16</v>
      </c>
      <c r="DM357" t="s">
        <v>16</v>
      </c>
      <c r="DN357" t="s">
        <v>16</v>
      </c>
      <c r="DO357" t="s">
        <v>2051</v>
      </c>
      <c r="DP357" t="s">
        <v>16</v>
      </c>
      <c r="DQ357" t="s">
        <v>9063</v>
      </c>
      <c r="DR357" t="s">
        <v>10623</v>
      </c>
      <c r="DS357" t="s">
        <v>9064</v>
      </c>
      <c r="DT357" t="s">
        <v>12203</v>
      </c>
      <c r="EC357" s="66"/>
    </row>
    <row r="358" spans="1:133" x14ac:dyDescent="0.25">
      <c r="A358">
        <v>113</v>
      </c>
      <c r="B358" s="7">
        <v>43718</v>
      </c>
      <c r="C358" t="s">
        <v>189</v>
      </c>
      <c r="D358" t="s">
        <v>189</v>
      </c>
      <c r="E358" t="s">
        <v>1513</v>
      </c>
      <c r="F358" t="s">
        <v>199</v>
      </c>
      <c r="G358" t="s">
        <v>354</v>
      </c>
      <c r="H358" t="s">
        <v>354</v>
      </c>
      <c r="I358">
        <v>1</v>
      </c>
      <c r="J358" t="s">
        <v>412</v>
      </c>
      <c r="K358" t="s">
        <v>1946</v>
      </c>
      <c r="L358" t="s">
        <v>100</v>
      </c>
      <c r="M358">
        <v>3</v>
      </c>
      <c r="N358" t="s">
        <v>13</v>
      </c>
      <c r="O358" t="s">
        <v>930</v>
      </c>
      <c r="P358" t="s">
        <v>16</v>
      </c>
      <c r="Q358" t="s">
        <v>354</v>
      </c>
      <c r="R358" t="s">
        <v>16</v>
      </c>
      <c r="S358"/>
      <c r="T358" t="s">
        <v>15</v>
      </c>
      <c r="U358" t="s">
        <v>16</v>
      </c>
      <c r="V358" t="s">
        <v>6282</v>
      </c>
      <c r="W358" t="s">
        <v>189</v>
      </c>
      <c r="X358" t="s">
        <v>189</v>
      </c>
      <c r="Y358" t="s">
        <v>4341</v>
      </c>
      <c r="Z358" t="s">
        <v>411</v>
      </c>
      <c r="AA358" t="s">
        <v>16</v>
      </c>
      <c r="AB358" t="s">
        <v>16</v>
      </c>
      <c r="AC358" t="s">
        <v>6310</v>
      </c>
      <c r="AD358" t="s">
        <v>413</v>
      </c>
      <c r="AE358" t="s">
        <v>354</v>
      </c>
      <c r="AF358" t="s">
        <v>354</v>
      </c>
      <c r="AG358" t="s">
        <v>103</v>
      </c>
      <c r="AH358" t="s">
        <v>16</v>
      </c>
      <c r="AI358" t="s">
        <v>16</v>
      </c>
      <c r="AJ358" t="s">
        <v>16</v>
      </c>
      <c r="AK358" t="s">
        <v>16</v>
      </c>
      <c r="AL358">
        <v>87824</v>
      </c>
      <c r="AM358">
        <v>3</v>
      </c>
      <c r="AN358">
        <v>21.338000000000001</v>
      </c>
      <c r="AO358">
        <v>23.437999999999999</v>
      </c>
      <c r="AP358" t="s">
        <v>184</v>
      </c>
      <c r="AQ358" t="s">
        <v>6744</v>
      </c>
      <c r="AR358" t="s">
        <v>9726</v>
      </c>
      <c r="AS358" t="s">
        <v>15</v>
      </c>
      <c r="AT358" t="s">
        <v>4840</v>
      </c>
      <c r="AU358" t="s">
        <v>6824</v>
      </c>
      <c r="AV358" t="s">
        <v>10474</v>
      </c>
      <c r="AW358" t="s">
        <v>11459</v>
      </c>
      <c r="AX358" t="s">
        <v>6022</v>
      </c>
      <c r="AY358" t="s">
        <v>4723</v>
      </c>
      <c r="AZ358" t="s">
        <v>416</v>
      </c>
      <c r="BA358" t="s">
        <v>1512</v>
      </c>
      <c r="BB358" t="s">
        <v>10617</v>
      </c>
      <c r="BC358" t="s">
        <v>4465</v>
      </c>
      <c r="BD358" t="s">
        <v>4501</v>
      </c>
      <c r="BE358" t="s">
        <v>4727</v>
      </c>
      <c r="BF358" t="s">
        <v>4497</v>
      </c>
      <c r="BG358" t="s">
        <v>189</v>
      </c>
      <c r="BH358" t="s">
        <v>189</v>
      </c>
      <c r="BI358" t="s">
        <v>189</v>
      </c>
      <c r="BJ358">
        <v>99.436999999999998</v>
      </c>
      <c r="BK358" t="s">
        <v>6282</v>
      </c>
      <c r="BL358" s="7">
        <v>43725</v>
      </c>
      <c r="BM358" s="7">
        <v>43907</v>
      </c>
      <c r="BN358" t="s">
        <v>6241</v>
      </c>
      <c r="BO358" t="s">
        <v>189</v>
      </c>
      <c r="BP358" t="s">
        <v>16</v>
      </c>
      <c r="BQ358" t="s">
        <v>189</v>
      </c>
      <c r="BR358" s="7">
        <v>44821</v>
      </c>
      <c r="BS358" t="s">
        <v>2414</v>
      </c>
      <c r="BT358" t="s">
        <v>3403</v>
      </c>
      <c r="BU358" t="s">
        <v>2428</v>
      </c>
      <c r="BV358" t="s">
        <v>189</v>
      </c>
      <c r="BW358" t="s">
        <v>189</v>
      </c>
      <c r="BX358" t="s">
        <v>16</v>
      </c>
      <c r="BY358" t="s">
        <v>189</v>
      </c>
      <c r="BZ358" t="s">
        <v>9067</v>
      </c>
      <c r="CA358" t="s">
        <v>189</v>
      </c>
      <c r="CB358" t="s">
        <v>189</v>
      </c>
      <c r="CC358" t="s">
        <v>189</v>
      </c>
      <c r="CD358" t="s">
        <v>189</v>
      </c>
      <c r="CE358" t="s">
        <v>189</v>
      </c>
      <c r="CF358" t="s">
        <v>354</v>
      </c>
      <c r="CG358" t="s">
        <v>16</v>
      </c>
      <c r="CH358" t="s">
        <v>16</v>
      </c>
      <c r="CI358">
        <v>1</v>
      </c>
      <c r="CJ358">
        <v>1</v>
      </c>
      <c r="CK358">
        <v>1</v>
      </c>
      <c r="CL358" t="s">
        <v>189</v>
      </c>
      <c r="CM358">
        <v>0</v>
      </c>
      <c r="CN358" t="s">
        <v>16</v>
      </c>
      <c r="CO358" t="s">
        <v>412</v>
      </c>
      <c r="CP358" t="s">
        <v>16</v>
      </c>
      <c r="CQ358" t="s">
        <v>189</v>
      </c>
      <c r="CR358" t="s">
        <v>414</v>
      </c>
      <c r="CS358" s="7"/>
      <c r="CT358" s="7">
        <v>42670</v>
      </c>
      <c r="CU358" t="s">
        <v>17</v>
      </c>
      <c r="CV358" t="s">
        <v>17</v>
      </c>
      <c r="CW358" t="s">
        <v>6307</v>
      </c>
      <c r="CX358" t="s">
        <v>189</v>
      </c>
      <c r="CY358" t="s">
        <v>6307</v>
      </c>
      <c r="CZ358" t="s">
        <v>189</v>
      </c>
      <c r="DA358">
        <v>2019</v>
      </c>
      <c r="DB358" s="139">
        <v>43718</v>
      </c>
      <c r="DC358">
        <v>9</v>
      </c>
      <c r="DD358">
        <v>37</v>
      </c>
      <c r="DE358" s="139">
        <v>43717</v>
      </c>
      <c r="DF358" t="s">
        <v>12202</v>
      </c>
      <c r="DG358" t="s">
        <v>12192</v>
      </c>
      <c r="DH358" t="s">
        <v>6026</v>
      </c>
      <c r="DI358" t="s">
        <v>9874</v>
      </c>
      <c r="DJ358" t="s">
        <v>6730</v>
      </c>
      <c r="DK358" t="s">
        <v>16</v>
      </c>
      <c r="DL358" t="s">
        <v>16</v>
      </c>
      <c r="DM358" t="s">
        <v>16</v>
      </c>
      <c r="DN358" t="s">
        <v>16</v>
      </c>
      <c r="DO358" t="s">
        <v>2051</v>
      </c>
      <c r="DP358" t="s">
        <v>16</v>
      </c>
      <c r="DQ358" t="s">
        <v>9068</v>
      </c>
      <c r="DR358" t="s">
        <v>10624</v>
      </c>
      <c r="DS358" t="s">
        <v>9069</v>
      </c>
      <c r="DT358" t="s">
        <v>12204</v>
      </c>
      <c r="EC358" s="66"/>
    </row>
    <row r="359" spans="1:133" x14ac:dyDescent="0.25">
      <c r="A359">
        <v>112</v>
      </c>
      <c r="B359" s="7">
        <v>43718</v>
      </c>
      <c r="C359" t="s">
        <v>189</v>
      </c>
      <c r="D359" t="s">
        <v>189</v>
      </c>
      <c r="E359" t="s">
        <v>1509</v>
      </c>
      <c r="F359" t="s">
        <v>181</v>
      </c>
      <c r="G359" t="s">
        <v>354</v>
      </c>
      <c r="H359" t="s">
        <v>354</v>
      </c>
      <c r="I359">
        <v>1</v>
      </c>
      <c r="J359" t="s">
        <v>6279</v>
      </c>
      <c r="K359" t="s">
        <v>340</v>
      </c>
      <c r="L359" t="s">
        <v>100</v>
      </c>
      <c r="M359">
        <v>4</v>
      </c>
      <c r="N359" t="s">
        <v>13</v>
      </c>
      <c r="O359" t="s">
        <v>118</v>
      </c>
      <c r="P359" t="s">
        <v>16</v>
      </c>
      <c r="Q359" t="s">
        <v>354</v>
      </c>
      <c r="R359" t="s">
        <v>16</v>
      </c>
      <c r="S359"/>
      <c r="T359" t="s">
        <v>32</v>
      </c>
      <c r="U359" t="s">
        <v>16</v>
      </c>
      <c r="V359" t="s">
        <v>6282</v>
      </c>
      <c r="W359" t="s">
        <v>189</v>
      </c>
      <c r="X359" t="s">
        <v>189</v>
      </c>
      <c r="Y359" t="s">
        <v>4341</v>
      </c>
      <c r="Z359" t="s">
        <v>16</v>
      </c>
      <c r="AA359" t="s">
        <v>16</v>
      </c>
      <c r="AB359" t="s">
        <v>16</v>
      </c>
      <c r="AC359" t="s">
        <v>6307</v>
      </c>
      <c r="AD359" t="s">
        <v>1510</v>
      </c>
      <c r="AE359" t="s">
        <v>354</v>
      </c>
      <c r="AF359" t="s">
        <v>354</v>
      </c>
      <c r="AG359" t="s">
        <v>58</v>
      </c>
      <c r="AH359" t="s">
        <v>16</v>
      </c>
      <c r="AI359" t="s">
        <v>16</v>
      </c>
      <c r="AJ359" t="s">
        <v>16</v>
      </c>
      <c r="AK359" t="s">
        <v>16</v>
      </c>
      <c r="AL359"/>
      <c r="AM359">
        <v>4</v>
      </c>
      <c r="AN359">
        <v>28.45</v>
      </c>
      <c r="AO359">
        <v>31.25</v>
      </c>
      <c r="AP359" t="s">
        <v>184</v>
      </c>
      <c r="AQ359" t="s">
        <v>6744</v>
      </c>
      <c r="AR359" t="s">
        <v>9667</v>
      </c>
      <c r="AS359" t="s">
        <v>32</v>
      </c>
      <c r="AT359" t="s">
        <v>4840</v>
      </c>
      <c r="AU359" t="s">
        <v>6826</v>
      </c>
      <c r="AV359" t="s">
        <v>10474</v>
      </c>
      <c r="AW359" t="s">
        <v>11459</v>
      </c>
      <c r="AX359" t="s">
        <v>6022</v>
      </c>
      <c r="AY359" t="s">
        <v>4723</v>
      </c>
      <c r="AZ359" t="s">
        <v>1511</v>
      </c>
      <c r="BA359" t="s">
        <v>1508</v>
      </c>
      <c r="BB359" t="s">
        <v>10617</v>
      </c>
      <c r="BC359" t="s">
        <v>4465</v>
      </c>
      <c r="BD359" t="s">
        <v>4502</v>
      </c>
      <c r="BE359" t="s">
        <v>4727</v>
      </c>
      <c r="BF359" t="s">
        <v>4496</v>
      </c>
      <c r="BG359" t="s">
        <v>189</v>
      </c>
      <c r="BH359" t="s">
        <v>189</v>
      </c>
      <c r="BI359" t="s">
        <v>189</v>
      </c>
      <c r="BJ359">
        <v>100</v>
      </c>
      <c r="BK359" t="s">
        <v>6282</v>
      </c>
      <c r="BL359" s="7">
        <v>43725</v>
      </c>
      <c r="BM359" s="7">
        <v>43907</v>
      </c>
      <c r="BN359" t="s">
        <v>6240</v>
      </c>
      <c r="BO359" t="s">
        <v>189</v>
      </c>
      <c r="BP359" t="s">
        <v>16</v>
      </c>
      <c r="BQ359" t="s">
        <v>189</v>
      </c>
      <c r="BR359" s="7">
        <v>44821</v>
      </c>
      <c r="BS359" t="s">
        <v>2414</v>
      </c>
      <c r="BT359" t="s">
        <v>1509</v>
      </c>
      <c r="BU359" t="s">
        <v>189</v>
      </c>
      <c r="BV359" t="s">
        <v>189</v>
      </c>
      <c r="BW359" t="s">
        <v>189</v>
      </c>
      <c r="BX359" t="s">
        <v>16</v>
      </c>
      <c r="BY359" t="s">
        <v>189</v>
      </c>
      <c r="BZ359" t="s">
        <v>189</v>
      </c>
      <c r="CA359" t="s">
        <v>189</v>
      </c>
      <c r="CB359" t="s">
        <v>189</v>
      </c>
      <c r="CC359" t="s">
        <v>189</v>
      </c>
      <c r="CD359" t="s">
        <v>189</v>
      </c>
      <c r="CE359" t="s">
        <v>189</v>
      </c>
      <c r="CF359" t="s">
        <v>354</v>
      </c>
      <c r="CG359" t="s">
        <v>16</v>
      </c>
      <c r="CH359" t="s">
        <v>16</v>
      </c>
      <c r="CI359">
        <v>1</v>
      </c>
      <c r="CJ359">
        <v>1</v>
      </c>
      <c r="CK359">
        <v>1</v>
      </c>
      <c r="CL359" t="s">
        <v>189</v>
      </c>
      <c r="CM359">
        <v>0</v>
      </c>
      <c r="CN359" t="s">
        <v>16</v>
      </c>
      <c r="CO359" t="s">
        <v>6279</v>
      </c>
      <c r="CP359" t="s">
        <v>16</v>
      </c>
      <c r="CQ359" t="s">
        <v>189</v>
      </c>
      <c r="CR359" t="s">
        <v>414</v>
      </c>
      <c r="CS359" s="7"/>
      <c r="CT359" s="7">
        <v>43718</v>
      </c>
      <c r="CU359" t="s">
        <v>17</v>
      </c>
      <c r="CV359" t="s">
        <v>17</v>
      </c>
      <c r="CW359" t="s">
        <v>6307</v>
      </c>
      <c r="CX359" t="s">
        <v>189</v>
      </c>
      <c r="CY359" t="s">
        <v>6307</v>
      </c>
      <c r="CZ359" t="s">
        <v>189</v>
      </c>
      <c r="DA359">
        <v>2019</v>
      </c>
      <c r="DB359" s="139">
        <v>43718</v>
      </c>
      <c r="DC359">
        <v>9</v>
      </c>
      <c r="DD359">
        <v>37</v>
      </c>
      <c r="DE359" s="139">
        <v>43717</v>
      </c>
      <c r="DF359" t="s">
        <v>12202</v>
      </c>
      <c r="DG359" t="s">
        <v>12192</v>
      </c>
      <c r="DH359" t="s">
        <v>6026</v>
      </c>
      <c r="DI359" t="s">
        <v>9874</v>
      </c>
      <c r="DJ359" t="s">
        <v>6730</v>
      </c>
      <c r="DK359" t="s">
        <v>16</v>
      </c>
      <c r="DL359" t="s">
        <v>16</v>
      </c>
      <c r="DM359" t="s">
        <v>1510</v>
      </c>
      <c r="DN359" t="s">
        <v>16</v>
      </c>
      <c r="DO359" t="s">
        <v>2051</v>
      </c>
      <c r="DP359" t="s">
        <v>16</v>
      </c>
      <c r="DQ359" t="s">
        <v>9065</v>
      </c>
      <c r="DR359" t="s">
        <v>10624</v>
      </c>
      <c r="DS359" t="s">
        <v>9066</v>
      </c>
      <c r="DT359" t="s">
        <v>12205</v>
      </c>
      <c r="EC359" s="66"/>
    </row>
    <row r="360" spans="1:133" x14ac:dyDescent="0.25">
      <c r="A360">
        <v>111</v>
      </c>
      <c r="B360" s="7">
        <v>43713</v>
      </c>
      <c r="C360" t="s">
        <v>189</v>
      </c>
      <c r="D360" t="s">
        <v>189</v>
      </c>
      <c r="E360" t="s">
        <v>1515</v>
      </c>
      <c r="F360" t="s">
        <v>199</v>
      </c>
      <c r="G360" t="s">
        <v>354</v>
      </c>
      <c r="H360" t="s">
        <v>354</v>
      </c>
      <c r="I360">
        <v>1</v>
      </c>
      <c r="J360" t="s">
        <v>1037</v>
      </c>
      <c r="K360" t="s">
        <v>1958</v>
      </c>
      <c r="L360" t="s">
        <v>100</v>
      </c>
      <c r="M360">
        <v>2.5</v>
      </c>
      <c r="N360" t="s">
        <v>13</v>
      </c>
      <c r="O360" t="s">
        <v>40</v>
      </c>
      <c r="P360" t="s">
        <v>16</v>
      </c>
      <c r="Q360" t="s">
        <v>354</v>
      </c>
      <c r="R360" t="s">
        <v>16</v>
      </c>
      <c r="S360"/>
      <c r="T360" t="s">
        <v>32</v>
      </c>
      <c r="U360" t="s">
        <v>16</v>
      </c>
      <c r="V360" t="s">
        <v>6282</v>
      </c>
      <c r="W360" t="s">
        <v>189</v>
      </c>
      <c r="X360" t="s">
        <v>189</v>
      </c>
      <c r="Y360" t="s">
        <v>4341</v>
      </c>
      <c r="Z360" t="s">
        <v>16</v>
      </c>
      <c r="AA360" t="s">
        <v>16</v>
      </c>
      <c r="AB360" t="s">
        <v>16</v>
      </c>
      <c r="AC360" t="s">
        <v>6310</v>
      </c>
      <c r="AD360" t="s">
        <v>1038</v>
      </c>
      <c r="AE360" t="s">
        <v>354</v>
      </c>
      <c r="AF360" t="s">
        <v>354</v>
      </c>
      <c r="AG360" t="s">
        <v>134</v>
      </c>
      <c r="AH360" t="s">
        <v>1039</v>
      </c>
      <c r="AI360" t="s">
        <v>16</v>
      </c>
      <c r="AJ360" t="s">
        <v>16</v>
      </c>
      <c r="AK360" t="s">
        <v>16</v>
      </c>
      <c r="AL360"/>
      <c r="AM360">
        <v>2.5</v>
      </c>
      <c r="AN360">
        <v>17.873000000000001</v>
      </c>
      <c r="AO360">
        <v>19.530999999999999</v>
      </c>
      <c r="AP360" t="s">
        <v>184</v>
      </c>
      <c r="AQ360" t="s">
        <v>6744</v>
      </c>
      <c r="AR360" t="s">
        <v>202</v>
      </c>
      <c r="AS360" t="s">
        <v>32</v>
      </c>
      <c r="AT360" t="s">
        <v>4840</v>
      </c>
      <c r="AU360" t="s">
        <v>6824</v>
      </c>
      <c r="AV360" t="s">
        <v>10474</v>
      </c>
      <c r="AW360" t="s">
        <v>11459</v>
      </c>
      <c r="AX360" t="s">
        <v>6022</v>
      </c>
      <c r="AY360" t="s">
        <v>4723</v>
      </c>
      <c r="AZ360" t="s">
        <v>1040</v>
      </c>
      <c r="BA360" t="s">
        <v>1514</v>
      </c>
      <c r="BB360" t="s">
        <v>10617</v>
      </c>
      <c r="BC360" t="s">
        <v>4465</v>
      </c>
      <c r="BD360" t="s">
        <v>4518</v>
      </c>
      <c r="BE360" t="s">
        <v>4727</v>
      </c>
      <c r="BF360" t="s">
        <v>4497</v>
      </c>
      <c r="BG360" t="s">
        <v>189</v>
      </c>
      <c r="BH360" t="s">
        <v>189</v>
      </c>
      <c r="BI360" t="s">
        <v>189</v>
      </c>
      <c r="BJ360">
        <v>100</v>
      </c>
      <c r="BK360" t="s">
        <v>6282</v>
      </c>
      <c r="BL360" s="7">
        <v>43720</v>
      </c>
      <c r="BM360" s="7">
        <v>43902</v>
      </c>
      <c r="BN360" t="s">
        <v>6240</v>
      </c>
      <c r="BO360" t="s">
        <v>189</v>
      </c>
      <c r="BP360" t="s">
        <v>16</v>
      </c>
      <c r="BQ360" t="s">
        <v>189</v>
      </c>
      <c r="BR360" s="7">
        <v>44816</v>
      </c>
      <c r="BS360" t="s">
        <v>2414</v>
      </c>
      <c r="BT360" t="s">
        <v>4432</v>
      </c>
      <c r="BU360" t="s">
        <v>2428</v>
      </c>
      <c r="BV360" t="s">
        <v>189</v>
      </c>
      <c r="BW360" t="s">
        <v>189</v>
      </c>
      <c r="BX360" t="s">
        <v>16</v>
      </c>
      <c r="BY360" t="s">
        <v>189</v>
      </c>
      <c r="BZ360" t="s">
        <v>189</v>
      </c>
      <c r="CA360" t="s">
        <v>189</v>
      </c>
      <c r="CB360" t="s">
        <v>189</v>
      </c>
      <c r="CC360" t="s">
        <v>189</v>
      </c>
      <c r="CD360" t="s">
        <v>189</v>
      </c>
      <c r="CE360" t="s">
        <v>189</v>
      </c>
      <c r="CF360" t="s">
        <v>354</v>
      </c>
      <c r="CG360" t="s">
        <v>16</v>
      </c>
      <c r="CH360" t="s">
        <v>16</v>
      </c>
      <c r="CI360">
        <v>1</v>
      </c>
      <c r="CJ360">
        <v>1</v>
      </c>
      <c r="CK360">
        <v>1</v>
      </c>
      <c r="CL360" t="s">
        <v>189</v>
      </c>
      <c r="CM360">
        <v>0</v>
      </c>
      <c r="CN360" t="s">
        <v>16</v>
      </c>
      <c r="CO360" t="s">
        <v>1037</v>
      </c>
      <c r="CP360" t="s">
        <v>16</v>
      </c>
      <c r="CQ360" t="s">
        <v>189</v>
      </c>
      <c r="CR360" t="s">
        <v>185</v>
      </c>
      <c r="CS360" s="7"/>
      <c r="CT360" s="7">
        <v>42437</v>
      </c>
      <c r="CU360" t="s">
        <v>17</v>
      </c>
      <c r="CV360" t="s">
        <v>17</v>
      </c>
      <c r="CW360" t="s">
        <v>6307</v>
      </c>
      <c r="CX360" t="s">
        <v>189</v>
      </c>
      <c r="CY360" t="s">
        <v>6307</v>
      </c>
      <c r="CZ360" t="s">
        <v>189</v>
      </c>
      <c r="DA360">
        <v>2019</v>
      </c>
      <c r="DB360" s="139">
        <v>43713</v>
      </c>
      <c r="DC360">
        <v>9</v>
      </c>
      <c r="DD360">
        <v>36</v>
      </c>
      <c r="DE360" s="139">
        <v>43710</v>
      </c>
      <c r="DF360" t="s">
        <v>12206</v>
      </c>
      <c r="DG360" t="s">
        <v>12192</v>
      </c>
      <c r="DH360" t="s">
        <v>6027</v>
      </c>
      <c r="DI360" t="s">
        <v>9874</v>
      </c>
      <c r="DJ360" t="s">
        <v>6730</v>
      </c>
      <c r="DK360" t="s">
        <v>16</v>
      </c>
      <c r="DL360" t="s">
        <v>16</v>
      </c>
      <c r="DM360" t="s">
        <v>1038</v>
      </c>
      <c r="DN360" t="s">
        <v>16</v>
      </c>
      <c r="DO360" t="s">
        <v>2051</v>
      </c>
      <c r="DP360" t="s">
        <v>16</v>
      </c>
      <c r="DQ360" t="s">
        <v>9070</v>
      </c>
      <c r="DR360" t="s">
        <v>10625</v>
      </c>
      <c r="DS360" t="s">
        <v>9071</v>
      </c>
      <c r="DT360" t="s">
        <v>12207</v>
      </c>
      <c r="EC360" s="66"/>
    </row>
    <row r="361" spans="1:133" x14ac:dyDescent="0.25">
      <c r="A361">
        <v>110</v>
      </c>
      <c r="B361" s="7">
        <v>43711</v>
      </c>
      <c r="C361" t="s">
        <v>189</v>
      </c>
      <c r="D361" t="s">
        <v>189</v>
      </c>
      <c r="E361" t="s">
        <v>1517</v>
      </c>
      <c r="F361" t="s">
        <v>181</v>
      </c>
      <c r="G361" t="s">
        <v>354</v>
      </c>
      <c r="H361" t="s">
        <v>354</v>
      </c>
      <c r="I361">
        <v>1</v>
      </c>
      <c r="J361" t="s">
        <v>1518</v>
      </c>
      <c r="K361" t="s">
        <v>1930</v>
      </c>
      <c r="L361" t="s">
        <v>100</v>
      </c>
      <c r="M361">
        <v>5</v>
      </c>
      <c r="N361" t="s">
        <v>13</v>
      </c>
      <c r="O361" t="s">
        <v>1519</v>
      </c>
      <c r="P361" t="s">
        <v>16</v>
      </c>
      <c r="Q361" t="s">
        <v>354</v>
      </c>
      <c r="R361" t="s">
        <v>16</v>
      </c>
      <c r="S361"/>
      <c r="T361" t="s">
        <v>15</v>
      </c>
      <c r="U361" t="s">
        <v>16</v>
      </c>
      <c r="V361" t="s">
        <v>6282</v>
      </c>
      <c r="W361" t="s">
        <v>189</v>
      </c>
      <c r="X361" t="s">
        <v>189</v>
      </c>
      <c r="Y361" t="s">
        <v>4341</v>
      </c>
      <c r="Z361" t="s">
        <v>16</v>
      </c>
      <c r="AA361" t="s">
        <v>16</v>
      </c>
      <c r="AB361" t="s">
        <v>16</v>
      </c>
      <c r="AC361" t="s">
        <v>6307</v>
      </c>
      <c r="AD361" t="s">
        <v>1520</v>
      </c>
      <c r="AE361" t="s">
        <v>354</v>
      </c>
      <c r="AF361" t="s">
        <v>354</v>
      </c>
      <c r="AG361" t="s">
        <v>74</v>
      </c>
      <c r="AH361" t="s">
        <v>1165</v>
      </c>
      <c r="AI361" t="s">
        <v>16</v>
      </c>
      <c r="AJ361" t="s">
        <v>16</v>
      </c>
      <c r="AK361" t="s">
        <v>16</v>
      </c>
      <c r="AL361"/>
      <c r="AM361">
        <v>5</v>
      </c>
      <c r="AN361">
        <v>35.895000000000003</v>
      </c>
      <c r="AO361">
        <v>39.063000000000002</v>
      </c>
      <c r="AP361" t="s">
        <v>184</v>
      </c>
      <c r="AQ361" t="s">
        <v>6744</v>
      </c>
      <c r="AR361" t="s">
        <v>16</v>
      </c>
      <c r="AS361" t="s">
        <v>15</v>
      </c>
      <c r="AT361" t="s">
        <v>9978</v>
      </c>
      <c r="AU361" t="s">
        <v>6826</v>
      </c>
      <c r="AV361" t="s">
        <v>10474</v>
      </c>
      <c r="AW361" t="s">
        <v>11459</v>
      </c>
      <c r="AX361" t="s">
        <v>6022</v>
      </c>
      <c r="AY361" t="s">
        <v>4723</v>
      </c>
      <c r="AZ361" t="s">
        <v>1521</v>
      </c>
      <c r="BA361" t="s">
        <v>1516</v>
      </c>
      <c r="BB361" t="s">
        <v>10617</v>
      </c>
      <c r="BC361" t="s">
        <v>4465</v>
      </c>
      <c r="BD361" t="s">
        <v>4517</v>
      </c>
      <c r="BE361" t="s">
        <v>4727</v>
      </c>
      <c r="BF361" t="s">
        <v>4496</v>
      </c>
      <c r="BG361" t="s">
        <v>189</v>
      </c>
      <c r="BH361" t="s">
        <v>189</v>
      </c>
      <c r="BI361" t="s">
        <v>189</v>
      </c>
      <c r="BJ361">
        <v>100</v>
      </c>
      <c r="BK361" t="s">
        <v>6282</v>
      </c>
      <c r="BL361" s="7">
        <v>43718</v>
      </c>
      <c r="BM361" s="7">
        <v>43900</v>
      </c>
      <c r="BN361" t="s">
        <v>6241</v>
      </c>
      <c r="BO361" t="s">
        <v>189</v>
      </c>
      <c r="BP361" t="s">
        <v>16</v>
      </c>
      <c r="BQ361" t="s">
        <v>189</v>
      </c>
      <c r="BR361" s="7">
        <v>44814</v>
      </c>
      <c r="BS361" t="s">
        <v>2414</v>
      </c>
      <c r="BT361" t="s">
        <v>1517</v>
      </c>
      <c r="BU361" t="s">
        <v>189</v>
      </c>
      <c r="BV361" t="s">
        <v>189</v>
      </c>
      <c r="BW361" t="s">
        <v>189</v>
      </c>
      <c r="BX361" t="s">
        <v>16</v>
      </c>
      <c r="BY361" t="s">
        <v>189</v>
      </c>
      <c r="BZ361" t="s">
        <v>189</v>
      </c>
      <c r="CA361" t="s">
        <v>189</v>
      </c>
      <c r="CB361" t="s">
        <v>189</v>
      </c>
      <c r="CC361" t="s">
        <v>189</v>
      </c>
      <c r="CD361" t="s">
        <v>189</v>
      </c>
      <c r="CE361" t="s">
        <v>189</v>
      </c>
      <c r="CF361" t="s">
        <v>354</v>
      </c>
      <c r="CG361" t="s">
        <v>16</v>
      </c>
      <c r="CH361" t="s">
        <v>16</v>
      </c>
      <c r="CI361">
        <v>1</v>
      </c>
      <c r="CJ361">
        <v>1</v>
      </c>
      <c r="CK361">
        <v>1</v>
      </c>
      <c r="CL361" t="s">
        <v>189</v>
      </c>
      <c r="CM361">
        <v>0</v>
      </c>
      <c r="CN361" t="s">
        <v>16</v>
      </c>
      <c r="CO361" t="s">
        <v>1518</v>
      </c>
      <c r="CP361" t="s">
        <v>16</v>
      </c>
      <c r="CQ361" t="s">
        <v>189</v>
      </c>
      <c r="CR361" t="s">
        <v>189</v>
      </c>
      <c r="CS361" s="7"/>
      <c r="CT361" s="7">
        <v>43711</v>
      </c>
      <c r="CU361" t="s">
        <v>17</v>
      </c>
      <c r="CV361" t="s">
        <v>6745</v>
      </c>
      <c r="CW361" t="s">
        <v>6307</v>
      </c>
      <c r="CX361" t="s">
        <v>189</v>
      </c>
      <c r="CY361" t="s">
        <v>6307</v>
      </c>
      <c r="CZ361" t="s">
        <v>189</v>
      </c>
      <c r="DA361">
        <v>2019</v>
      </c>
      <c r="DB361" s="139">
        <v>43711</v>
      </c>
      <c r="DC361">
        <v>9</v>
      </c>
      <c r="DD361">
        <v>36</v>
      </c>
      <c r="DE361" s="139">
        <v>43710</v>
      </c>
      <c r="DF361" t="s">
        <v>12206</v>
      </c>
      <c r="DG361" t="s">
        <v>12192</v>
      </c>
      <c r="DH361" t="s">
        <v>6027</v>
      </c>
      <c r="DI361" t="s">
        <v>9874</v>
      </c>
      <c r="DJ361" t="s">
        <v>6730</v>
      </c>
      <c r="DK361" t="s">
        <v>16</v>
      </c>
      <c r="DL361" t="s">
        <v>16</v>
      </c>
      <c r="DM361" t="s">
        <v>16</v>
      </c>
      <c r="DN361" t="s">
        <v>16</v>
      </c>
      <c r="DO361" t="s">
        <v>2051</v>
      </c>
      <c r="DP361" t="s">
        <v>16</v>
      </c>
      <c r="DQ361" t="s">
        <v>9072</v>
      </c>
      <c r="DR361" t="s">
        <v>10626</v>
      </c>
      <c r="DS361" t="s">
        <v>9073</v>
      </c>
      <c r="DT361" t="s">
        <v>12208</v>
      </c>
      <c r="EC361" s="66"/>
    </row>
    <row r="362" spans="1:133" x14ac:dyDescent="0.25">
      <c r="A362">
        <v>109</v>
      </c>
      <c r="B362" s="7">
        <v>43706</v>
      </c>
      <c r="C362" t="s">
        <v>189</v>
      </c>
      <c r="D362" t="s">
        <v>189</v>
      </c>
      <c r="E362" t="s">
        <v>1523</v>
      </c>
      <c r="F362" t="s">
        <v>181</v>
      </c>
      <c r="G362" t="s">
        <v>354</v>
      </c>
      <c r="H362" t="s">
        <v>354</v>
      </c>
      <c r="I362">
        <v>4</v>
      </c>
      <c r="J362" t="s">
        <v>140</v>
      </c>
      <c r="K362" t="s">
        <v>1963</v>
      </c>
      <c r="L362" t="s">
        <v>100</v>
      </c>
      <c r="M362">
        <v>2</v>
      </c>
      <c r="N362" t="s">
        <v>104</v>
      </c>
      <c r="O362" t="s">
        <v>1524</v>
      </c>
      <c r="P362" t="s">
        <v>9626</v>
      </c>
      <c r="Q362" t="s">
        <v>354</v>
      </c>
      <c r="R362" t="s">
        <v>1909</v>
      </c>
      <c r="S362"/>
      <c r="T362" t="s">
        <v>15</v>
      </c>
      <c r="U362" t="s">
        <v>16</v>
      </c>
      <c r="V362" t="s">
        <v>6282</v>
      </c>
      <c r="W362" t="s">
        <v>189</v>
      </c>
      <c r="X362" t="s">
        <v>189</v>
      </c>
      <c r="Y362" t="s">
        <v>4341</v>
      </c>
      <c r="Z362" t="s">
        <v>16</v>
      </c>
      <c r="AA362" t="s">
        <v>16</v>
      </c>
      <c r="AB362" t="s">
        <v>815</v>
      </c>
      <c r="AC362" t="s">
        <v>6310</v>
      </c>
      <c r="AD362" t="s">
        <v>314</v>
      </c>
      <c r="AE362" t="s">
        <v>354</v>
      </c>
      <c r="AF362" t="s">
        <v>354</v>
      </c>
      <c r="AG362" t="s">
        <v>37</v>
      </c>
      <c r="AH362" t="s">
        <v>261</v>
      </c>
      <c r="AI362" t="s">
        <v>16</v>
      </c>
      <c r="AJ362" t="s">
        <v>16</v>
      </c>
      <c r="AK362" t="s">
        <v>16</v>
      </c>
      <c r="AL362"/>
      <c r="AM362">
        <v>2</v>
      </c>
      <c r="AN362">
        <v>14.289</v>
      </c>
      <c r="AO362">
        <v>15.747999999999999</v>
      </c>
      <c r="AP362" t="s">
        <v>240</v>
      </c>
      <c r="AQ362" t="s">
        <v>5653</v>
      </c>
      <c r="AR362" t="s">
        <v>9682</v>
      </c>
      <c r="AS362" t="s">
        <v>15</v>
      </c>
      <c r="AT362" t="s">
        <v>4840</v>
      </c>
      <c r="AU362" t="s">
        <v>9873</v>
      </c>
      <c r="AV362" t="s">
        <v>10474</v>
      </c>
      <c r="AW362" t="s">
        <v>11459</v>
      </c>
      <c r="AX362" t="s">
        <v>6028</v>
      </c>
      <c r="AY362" t="s">
        <v>16</v>
      </c>
      <c r="AZ362" t="s">
        <v>315</v>
      </c>
      <c r="BA362" t="s">
        <v>1522</v>
      </c>
      <c r="BB362" t="s">
        <v>10627</v>
      </c>
      <c r="BC362" t="s">
        <v>4465</v>
      </c>
      <c r="BD362" t="s">
        <v>4504</v>
      </c>
      <c r="BE362" t="s">
        <v>4730</v>
      </c>
      <c r="BF362" t="s">
        <v>4496</v>
      </c>
      <c r="BG362" t="s">
        <v>189</v>
      </c>
      <c r="BH362" t="s">
        <v>189</v>
      </c>
      <c r="BI362" t="s">
        <v>189</v>
      </c>
      <c r="BJ362">
        <v>99.373999999999995</v>
      </c>
      <c r="BK362" t="s">
        <v>6282</v>
      </c>
      <c r="BL362" s="7">
        <v>43713</v>
      </c>
      <c r="BM362" s="7">
        <v>43895</v>
      </c>
      <c r="BN362" t="s">
        <v>6242</v>
      </c>
      <c r="BO362" t="s">
        <v>189</v>
      </c>
      <c r="BP362" t="s">
        <v>16</v>
      </c>
      <c r="BQ362" t="s">
        <v>189</v>
      </c>
      <c r="BR362" s="7">
        <v>45540</v>
      </c>
      <c r="BS362" t="s">
        <v>2414</v>
      </c>
      <c r="BT362" t="s">
        <v>312</v>
      </c>
      <c r="BU362" t="s">
        <v>4433</v>
      </c>
      <c r="BV362" t="s">
        <v>189</v>
      </c>
      <c r="BW362" t="s">
        <v>189</v>
      </c>
      <c r="BX362" t="s">
        <v>16</v>
      </c>
      <c r="BY362" t="s">
        <v>189</v>
      </c>
      <c r="BZ362" t="s">
        <v>9074</v>
      </c>
      <c r="CA362" t="s">
        <v>189</v>
      </c>
      <c r="CB362" t="s">
        <v>189</v>
      </c>
      <c r="CC362" t="s">
        <v>189</v>
      </c>
      <c r="CD362" t="s">
        <v>189</v>
      </c>
      <c r="CE362" t="s">
        <v>189</v>
      </c>
      <c r="CF362" t="s">
        <v>354</v>
      </c>
      <c r="CG362" t="s">
        <v>16</v>
      </c>
      <c r="CH362" t="s">
        <v>16</v>
      </c>
      <c r="CI362">
        <v>2</v>
      </c>
      <c r="CJ362">
        <v>1</v>
      </c>
      <c r="CK362">
        <v>2</v>
      </c>
      <c r="CL362" t="s">
        <v>189</v>
      </c>
      <c r="CM362">
        <v>0</v>
      </c>
      <c r="CN362" t="s">
        <v>16</v>
      </c>
      <c r="CO362" t="s">
        <v>140</v>
      </c>
      <c r="CP362" t="s">
        <v>6876</v>
      </c>
      <c r="CQ362" t="s">
        <v>9685</v>
      </c>
      <c r="CR362" t="s">
        <v>16</v>
      </c>
      <c r="CS362" s="7"/>
      <c r="CT362" s="7">
        <v>42668</v>
      </c>
      <c r="CU362" t="s">
        <v>29</v>
      </c>
      <c r="CV362" t="s">
        <v>29</v>
      </c>
      <c r="CW362" t="s">
        <v>6307</v>
      </c>
      <c r="CX362" t="s">
        <v>189</v>
      </c>
      <c r="CY362" t="s">
        <v>6307</v>
      </c>
      <c r="CZ362" t="s">
        <v>189</v>
      </c>
      <c r="DA362">
        <v>2019</v>
      </c>
      <c r="DB362" s="139">
        <v>43706</v>
      </c>
      <c r="DC362">
        <v>8</v>
      </c>
      <c r="DD362">
        <v>35</v>
      </c>
      <c r="DE362" s="139">
        <v>43703</v>
      </c>
      <c r="DF362" t="s">
        <v>12209</v>
      </c>
      <c r="DG362" t="s">
        <v>12192</v>
      </c>
      <c r="DH362" t="s">
        <v>6029</v>
      </c>
      <c r="DI362" t="s">
        <v>9912</v>
      </c>
      <c r="DJ362" t="s">
        <v>6730</v>
      </c>
      <c r="DK362" t="s">
        <v>16</v>
      </c>
      <c r="DL362" t="s">
        <v>16</v>
      </c>
      <c r="DM362" t="s">
        <v>16</v>
      </c>
      <c r="DN362" t="s">
        <v>16</v>
      </c>
      <c r="DO362" t="s">
        <v>2051</v>
      </c>
      <c r="DP362" t="s">
        <v>16</v>
      </c>
      <c r="DQ362" t="s">
        <v>9075</v>
      </c>
      <c r="DR362" t="s">
        <v>10628</v>
      </c>
      <c r="DS362" t="s">
        <v>9076</v>
      </c>
      <c r="DT362" t="s">
        <v>12210</v>
      </c>
      <c r="EC362" s="66"/>
    </row>
    <row r="363" spans="1:133" x14ac:dyDescent="0.25">
      <c r="A363">
        <v>108</v>
      </c>
      <c r="B363" s="7">
        <v>43706</v>
      </c>
      <c r="C363" t="s">
        <v>189</v>
      </c>
      <c r="D363" t="s">
        <v>189</v>
      </c>
      <c r="E363" t="s">
        <v>1523</v>
      </c>
      <c r="F363" t="s">
        <v>181</v>
      </c>
      <c r="G363" t="s">
        <v>354</v>
      </c>
      <c r="H363" t="s">
        <v>354</v>
      </c>
      <c r="I363">
        <v>4</v>
      </c>
      <c r="J363" t="s">
        <v>140</v>
      </c>
      <c r="K363" t="s">
        <v>1963</v>
      </c>
      <c r="L363" t="s">
        <v>100</v>
      </c>
      <c r="M363">
        <v>4</v>
      </c>
      <c r="N363" t="s">
        <v>104</v>
      </c>
      <c r="O363" t="s">
        <v>1526</v>
      </c>
      <c r="P363" t="s">
        <v>16</v>
      </c>
      <c r="Q363" t="s">
        <v>354</v>
      </c>
      <c r="R363" t="s">
        <v>16</v>
      </c>
      <c r="S363"/>
      <c r="T363" t="s">
        <v>15</v>
      </c>
      <c r="U363" t="s">
        <v>9812</v>
      </c>
      <c r="V363" t="s">
        <v>6282</v>
      </c>
      <c r="W363" t="s">
        <v>9814</v>
      </c>
      <c r="X363" t="s">
        <v>189</v>
      </c>
      <c r="Y363" t="s">
        <v>4341</v>
      </c>
      <c r="Z363" t="s">
        <v>16</v>
      </c>
      <c r="AA363" t="s">
        <v>16</v>
      </c>
      <c r="AB363" t="s">
        <v>815</v>
      </c>
      <c r="AC363" t="s">
        <v>6310</v>
      </c>
      <c r="AD363" t="s">
        <v>314</v>
      </c>
      <c r="AE363" t="s">
        <v>354</v>
      </c>
      <c r="AF363" t="s">
        <v>354</v>
      </c>
      <c r="AG363" t="s">
        <v>37</v>
      </c>
      <c r="AH363" t="s">
        <v>261</v>
      </c>
      <c r="AI363" t="s">
        <v>16</v>
      </c>
      <c r="AJ363" t="s">
        <v>16</v>
      </c>
      <c r="AK363" t="s">
        <v>16</v>
      </c>
      <c r="AL363"/>
      <c r="AM363">
        <v>4</v>
      </c>
      <c r="AN363">
        <v>28.577999999999999</v>
      </c>
      <c r="AO363">
        <v>31.495999999999999</v>
      </c>
      <c r="AP363" t="s">
        <v>240</v>
      </c>
      <c r="AQ363" t="s">
        <v>5653</v>
      </c>
      <c r="AR363" t="s">
        <v>9682</v>
      </c>
      <c r="AS363" t="s">
        <v>15</v>
      </c>
      <c r="AT363" t="s">
        <v>4840</v>
      </c>
      <c r="AU363" t="s">
        <v>6826</v>
      </c>
      <c r="AV363" t="s">
        <v>10474</v>
      </c>
      <c r="AW363" t="s">
        <v>11459</v>
      </c>
      <c r="AX363" t="s">
        <v>6028</v>
      </c>
      <c r="AY363" t="s">
        <v>16</v>
      </c>
      <c r="AZ363" t="s">
        <v>315</v>
      </c>
      <c r="BA363" t="s">
        <v>1525</v>
      </c>
      <c r="BB363" t="s">
        <v>10627</v>
      </c>
      <c r="BC363" t="s">
        <v>9812</v>
      </c>
      <c r="BD363" t="s">
        <v>4502</v>
      </c>
      <c r="BE363" t="s">
        <v>4730</v>
      </c>
      <c r="BF363" t="s">
        <v>4496</v>
      </c>
      <c r="BG363" t="s">
        <v>189</v>
      </c>
      <c r="BH363" t="s">
        <v>189</v>
      </c>
      <c r="BI363" t="s">
        <v>189</v>
      </c>
      <c r="BJ363">
        <v>100</v>
      </c>
      <c r="BK363" t="s">
        <v>6282</v>
      </c>
      <c r="BL363" s="7">
        <v>43713</v>
      </c>
      <c r="BM363" s="7">
        <v>43804</v>
      </c>
      <c r="BN363" t="s">
        <v>6242</v>
      </c>
      <c r="BO363" t="s">
        <v>189</v>
      </c>
      <c r="BP363" t="s">
        <v>16</v>
      </c>
      <c r="BQ363" t="s">
        <v>189</v>
      </c>
      <c r="BR363" s="7">
        <v>45540</v>
      </c>
      <c r="BS363" t="s">
        <v>2732</v>
      </c>
      <c r="BT363" t="s">
        <v>312</v>
      </c>
      <c r="BU363" t="s">
        <v>4433</v>
      </c>
      <c r="BV363" t="s">
        <v>189</v>
      </c>
      <c r="BW363" t="s">
        <v>189</v>
      </c>
      <c r="BX363" t="s">
        <v>16</v>
      </c>
      <c r="BY363" t="s">
        <v>189</v>
      </c>
      <c r="BZ363" t="s">
        <v>9077</v>
      </c>
      <c r="CA363" t="s">
        <v>189</v>
      </c>
      <c r="CB363" t="s">
        <v>189</v>
      </c>
      <c r="CC363" t="s">
        <v>189</v>
      </c>
      <c r="CD363" t="s">
        <v>189</v>
      </c>
      <c r="CE363" t="s">
        <v>189</v>
      </c>
      <c r="CF363" t="s">
        <v>354</v>
      </c>
      <c r="CG363" t="s">
        <v>16</v>
      </c>
      <c r="CH363" t="s">
        <v>16</v>
      </c>
      <c r="CI363">
        <v>2</v>
      </c>
      <c r="CJ363">
        <v>1</v>
      </c>
      <c r="CK363">
        <v>2</v>
      </c>
      <c r="CL363" t="s">
        <v>189</v>
      </c>
      <c r="CM363">
        <v>0</v>
      </c>
      <c r="CN363" t="s">
        <v>16</v>
      </c>
      <c r="CO363" t="s">
        <v>140</v>
      </c>
      <c r="CP363" t="s">
        <v>6876</v>
      </c>
      <c r="CQ363" t="s">
        <v>9685</v>
      </c>
      <c r="CR363" t="s">
        <v>16</v>
      </c>
      <c r="CS363" s="7"/>
      <c r="CT363" s="7">
        <v>42668</v>
      </c>
      <c r="CU363" t="s">
        <v>29</v>
      </c>
      <c r="CV363" t="s">
        <v>29</v>
      </c>
      <c r="CW363" t="s">
        <v>6307</v>
      </c>
      <c r="CX363" t="s">
        <v>189</v>
      </c>
      <c r="CY363" t="s">
        <v>6307</v>
      </c>
      <c r="CZ363" t="s">
        <v>189</v>
      </c>
      <c r="DA363">
        <v>2019</v>
      </c>
      <c r="DB363" s="139">
        <v>43706</v>
      </c>
      <c r="DC363">
        <v>8</v>
      </c>
      <c r="DD363">
        <v>35</v>
      </c>
      <c r="DE363" s="139">
        <v>43703</v>
      </c>
      <c r="DF363" t="s">
        <v>12209</v>
      </c>
      <c r="DG363" t="s">
        <v>12192</v>
      </c>
      <c r="DH363" t="s">
        <v>6029</v>
      </c>
      <c r="DI363" t="s">
        <v>9912</v>
      </c>
      <c r="DJ363" t="s">
        <v>6730</v>
      </c>
      <c r="DK363" t="s">
        <v>16</v>
      </c>
      <c r="DL363" t="s">
        <v>16</v>
      </c>
      <c r="DM363" t="s">
        <v>16</v>
      </c>
      <c r="DN363" t="s">
        <v>16</v>
      </c>
      <c r="DO363" t="s">
        <v>2051</v>
      </c>
      <c r="DP363" t="s">
        <v>16</v>
      </c>
      <c r="DQ363" t="s">
        <v>9075</v>
      </c>
      <c r="DR363" t="s">
        <v>10628</v>
      </c>
      <c r="DS363" t="s">
        <v>9020</v>
      </c>
      <c r="DT363" t="s">
        <v>12211</v>
      </c>
      <c r="EC363" s="66"/>
    </row>
    <row r="364" spans="1:133" x14ac:dyDescent="0.25">
      <c r="A364">
        <v>107</v>
      </c>
      <c r="B364" s="7">
        <v>43693</v>
      </c>
      <c r="C364" t="s">
        <v>189</v>
      </c>
      <c r="D364" t="s">
        <v>189</v>
      </c>
      <c r="E364" t="s">
        <v>1528</v>
      </c>
      <c r="F364" t="s">
        <v>181</v>
      </c>
      <c r="G364" t="s">
        <v>354</v>
      </c>
      <c r="H364" t="s">
        <v>354</v>
      </c>
      <c r="I364">
        <v>1</v>
      </c>
      <c r="J364" t="s">
        <v>5651</v>
      </c>
      <c r="K364" t="s">
        <v>1930</v>
      </c>
      <c r="L364" t="s">
        <v>100</v>
      </c>
      <c r="M364">
        <v>5</v>
      </c>
      <c r="N364" t="s">
        <v>13</v>
      </c>
      <c r="O364" t="s">
        <v>1529</v>
      </c>
      <c r="P364" t="s">
        <v>16</v>
      </c>
      <c r="Q364" t="s">
        <v>354</v>
      </c>
      <c r="R364" t="s">
        <v>16</v>
      </c>
      <c r="S364"/>
      <c r="T364" t="s">
        <v>15</v>
      </c>
      <c r="U364" t="s">
        <v>16</v>
      </c>
      <c r="V364" t="s">
        <v>6282</v>
      </c>
      <c r="W364" t="s">
        <v>189</v>
      </c>
      <c r="X364" t="s">
        <v>189</v>
      </c>
      <c r="Y364" t="s">
        <v>4341</v>
      </c>
      <c r="Z364" t="s">
        <v>16</v>
      </c>
      <c r="AA364" t="s">
        <v>16</v>
      </c>
      <c r="AB364" t="s">
        <v>16</v>
      </c>
      <c r="AC364" t="s">
        <v>6310</v>
      </c>
      <c r="AD364" t="s">
        <v>1164</v>
      </c>
      <c r="AE364" t="s">
        <v>354</v>
      </c>
      <c r="AF364" t="s">
        <v>354</v>
      </c>
      <c r="AG364" t="s">
        <v>74</v>
      </c>
      <c r="AH364" t="s">
        <v>1165</v>
      </c>
      <c r="AI364" t="s">
        <v>16</v>
      </c>
      <c r="AJ364" t="s">
        <v>16</v>
      </c>
      <c r="AK364" t="s">
        <v>16</v>
      </c>
      <c r="AL364"/>
      <c r="AM364">
        <v>5</v>
      </c>
      <c r="AN364">
        <v>35.213999999999999</v>
      </c>
      <c r="AO364">
        <v>39.063000000000002</v>
      </c>
      <c r="AP364" t="s">
        <v>184</v>
      </c>
      <c r="AQ364" t="s">
        <v>6744</v>
      </c>
      <c r="AR364" t="s">
        <v>202</v>
      </c>
      <c r="AS364" t="s">
        <v>15</v>
      </c>
      <c r="AT364" t="s">
        <v>9978</v>
      </c>
      <c r="AU364" t="s">
        <v>6826</v>
      </c>
      <c r="AV364" t="s">
        <v>10474</v>
      </c>
      <c r="AW364" t="s">
        <v>11459</v>
      </c>
      <c r="AX364" t="s">
        <v>6028</v>
      </c>
      <c r="AY364" t="s">
        <v>4723</v>
      </c>
      <c r="AZ364" t="s">
        <v>1166</v>
      </c>
      <c r="BA364" t="s">
        <v>1527</v>
      </c>
      <c r="BB364" t="s">
        <v>10627</v>
      </c>
      <c r="BC364" t="s">
        <v>4465</v>
      </c>
      <c r="BD364" t="s">
        <v>4517</v>
      </c>
      <c r="BE364" t="s">
        <v>4727</v>
      </c>
      <c r="BF364" t="s">
        <v>4496</v>
      </c>
      <c r="BG364" t="s">
        <v>189</v>
      </c>
      <c r="BH364" t="s">
        <v>189</v>
      </c>
      <c r="BI364" t="s">
        <v>189</v>
      </c>
      <c r="BJ364">
        <v>99.257000000000005</v>
      </c>
      <c r="BK364" t="s">
        <v>6282</v>
      </c>
      <c r="BL364" s="7">
        <v>43703</v>
      </c>
      <c r="BM364" s="7">
        <v>43887</v>
      </c>
      <c r="BN364" t="s">
        <v>6241</v>
      </c>
      <c r="BO364" t="s">
        <v>189</v>
      </c>
      <c r="BP364" t="s">
        <v>16</v>
      </c>
      <c r="BQ364" t="s">
        <v>189</v>
      </c>
      <c r="BR364" s="7">
        <v>44799</v>
      </c>
      <c r="BS364" t="s">
        <v>2414</v>
      </c>
      <c r="BT364" t="s">
        <v>4402</v>
      </c>
      <c r="BU364" t="s">
        <v>4372</v>
      </c>
      <c r="BV364" t="s">
        <v>189</v>
      </c>
      <c r="BW364" t="s">
        <v>189</v>
      </c>
      <c r="BX364" t="s">
        <v>16</v>
      </c>
      <c r="BY364" t="s">
        <v>189</v>
      </c>
      <c r="BZ364" t="s">
        <v>9078</v>
      </c>
      <c r="CA364" t="s">
        <v>189</v>
      </c>
      <c r="CB364" t="s">
        <v>189</v>
      </c>
      <c r="CC364" t="s">
        <v>189</v>
      </c>
      <c r="CD364" t="s">
        <v>189</v>
      </c>
      <c r="CE364" t="s">
        <v>189</v>
      </c>
      <c r="CF364" t="s">
        <v>354</v>
      </c>
      <c r="CG364" t="s">
        <v>16</v>
      </c>
      <c r="CH364" t="s">
        <v>16</v>
      </c>
      <c r="CI364">
        <v>1</v>
      </c>
      <c r="CJ364">
        <v>1</v>
      </c>
      <c r="CK364">
        <v>1</v>
      </c>
      <c r="CL364" t="s">
        <v>189</v>
      </c>
      <c r="CM364">
        <v>0</v>
      </c>
      <c r="CN364" t="s">
        <v>16</v>
      </c>
      <c r="CO364" t="s">
        <v>5651</v>
      </c>
      <c r="CP364" t="s">
        <v>16</v>
      </c>
      <c r="CQ364" t="s">
        <v>189</v>
      </c>
      <c r="CR364" t="s">
        <v>185</v>
      </c>
      <c r="CS364" s="7"/>
      <c r="CT364" s="7">
        <v>42705</v>
      </c>
      <c r="CU364" t="s">
        <v>17</v>
      </c>
      <c r="CV364" t="s">
        <v>17</v>
      </c>
      <c r="CW364" t="s">
        <v>6307</v>
      </c>
      <c r="CX364" t="s">
        <v>189</v>
      </c>
      <c r="CY364" t="s">
        <v>6307</v>
      </c>
      <c r="CZ364" t="s">
        <v>189</v>
      </c>
      <c r="DA364">
        <v>2019</v>
      </c>
      <c r="DB364" s="139">
        <v>43693</v>
      </c>
      <c r="DC364">
        <v>8</v>
      </c>
      <c r="DD364">
        <v>33</v>
      </c>
      <c r="DE364" s="139">
        <v>43689</v>
      </c>
      <c r="DF364" t="s">
        <v>12212</v>
      </c>
      <c r="DG364" t="s">
        <v>12192</v>
      </c>
      <c r="DH364" t="s">
        <v>6031</v>
      </c>
      <c r="DI364" t="s">
        <v>9874</v>
      </c>
      <c r="DJ364" t="s">
        <v>6730</v>
      </c>
      <c r="DK364" t="s">
        <v>16</v>
      </c>
      <c r="DL364" t="s">
        <v>16</v>
      </c>
      <c r="DM364" t="s">
        <v>16</v>
      </c>
      <c r="DN364" t="s">
        <v>16</v>
      </c>
      <c r="DO364" t="s">
        <v>2051</v>
      </c>
      <c r="DP364" t="s">
        <v>16</v>
      </c>
      <c r="DQ364" t="s">
        <v>9079</v>
      </c>
      <c r="DR364" t="s">
        <v>10629</v>
      </c>
      <c r="DS364" t="s">
        <v>9080</v>
      </c>
      <c r="DT364" t="s">
        <v>12213</v>
      </c>
      <c r="EC364" s="66"/>
    </row>
    <row r="365" spans="1:133" x14ac:dyDescent="0.25">
      <c r="A365">
        <v>106</v>
      </c>
      <c r="B365" s="7">
        <v>43692</v>
      </c>
      <c r="C365" t="s">
        <v>189</v>
      </c>
      <c r="D365" t="s">
        <v>189</v>
      </c>
      <c r="E365" t="s">
        <v>1531</v>
      </c>
      <c r="F365" t="s">
        <v>181</v>
      </c>
      <c r="G365" t="s">
        <v>354</v>
      </c>
      <c r="H365" t="s">
        <v>354</v>
      </c>
      <c r="I365">
        <v>1</v>
      </c>
      <c r="J365" t="s">
        <v>149</v>
      </c>
      <c r="K365" t="s">
        <v>11</v>
      </c>
      <c r="L365" t="s">
        <v>100</v>
      </c>
      <c r="M365">
        <v>3</v>
      </c>
      <c r="N365" t="s">
        <v>13</v>
      </c>
      <c r="O365" t="s">
        <v>33</v>
      </c>
      <c r="P365" t="s">
        <v>16</v>
      </c>
      <c r="Q365" t="s">
        <v>354</v>
      </c>
      <c r="R365" t="s">
        <v>16</v>
      </c>
      <c r="S365"/>
      <c r="T365" t="s">
        <v>15</v>
      </c>
      <c r="U365" t="s">
        <v>16</v>
      </c>
      <c r="V365" t="s">
        <v>6282</v>
      </c>
      <c r="W365" t="s">
        <v>189</v>
      </c>
      <c r="X365" t="s">
        <v>189</v>
      </c>
      <c r="Y365" t="s">
        <v>4341</v>
      </c>
      <c r="Z365" t="s">
        <v>16</v>
      </c>
      <c r="AA365" t="s">
        <v>16</v>
      </c>
      <c r="AB365" t="s">
        <v>16</v>
      </c>
      <c r="AC365" t="s">
        <v>6307</v>
      </c>
      <c r="AD365" t="s">
        <v>285</v>
      </c>
      <c r="AE365" t="s">
        <v>354</v>
      </c>
      <c r="AF365" t="s">
        <v>354</v>
      </c>
      <c r="AG365" t="s">
        <v>58</v>
      </c>
      <c r="AH365" t="s">
        <v>201</v>
      </c>
      <c r="AI365" t="s">
        <v>286</v>
      </c>
      <c r="AJ365" t="s">
        <v>16</v>
      </c>
      <c r="AK365" t="s">
        <v>16</v>
      </c>
      <c r="AL365"/>
      <c r="AM365">
        <v>3</v>
      </c>
      <c r="AN365">
        <v>21.102</v>
      </c>
      <c r="AO365">
        <v>23.437999999999999</v>
      </c>
      <c r="AP365" t="s">
        <v>184</v>
      </c>
      <c r="AQ365" t="s">
        <v>6744</v>
      </c>
      <c r="AR365" t="s">
        <v>9667</v>
      </c>
      <c r="AS365" t="s">
        <v>15</v>
      </c>
      <c r="AT365" t="s">
        <v>9802</v>
      </c>
      <c r="AU365" t="s">
        <v>6824</v>
      </c>
      <c r="AV365" t="s">
        <v>10474</v>
      </c>
      <c r="AW365" t="s">
        <v>11459</v>
      </c>
      <c r="AX365" t="s">
        <v>6028</v>
      </c>
      <c r="AY365" t="s">
        <v>4723</v>
      </c>
      <c r="AZ365" t="s">
        <v>287</v>
      </c>
      <c r="BA365" t="s">
        <v>1530</v>
      </c>
      <c r="BB365" t="s">
        <v>10627</v>
      </c>
      <c r="BC365" t="s">
        <v>4465</v>
      </c>
      <c r="BD365" t="s">
        <v>4501</v>
      </c>
      <c r="BE365" t="s">
        <v>4727</v>
      </c>
      <c r="BF365" t="s">
        <v>4496</v>
      </c>
      <c r="BG365" t="s">
        <v>189</v>
      </c>
      <c r="BH365" t="s">
        <v>189</v>
      </c>
      <c r="BI365" t="s">
        <v>189</v>
      </c>
      <c r="BJ365">
        <v>100</v>
      </c>
      <c r="BK365" t="s">
        <v>6282</v>
      </c>
      <c r="BL365" s="7">
        <v>43699</v>
      </c>
      <c r="BM365" s="7">
        <v>43883</v>
      </c>
      <c r="BN365" t="s">
        <v>6241</v>
      </c>
      <c r="BO365" t="s">
        <v>189</v>
      </c>
      <c r="BP365" t="s">
        <v>16</v>
      </c>
      <c r="BQ365" t="s">
        <v>189</v>
      </c>
      <c r="BR365" s="7">
        <v>44795</v>
      </c>
      <c r="BS365" t="s">
        <v>2414</v>
      </c>
      <c r="BT365" t="s">
        <v>1531</v>
      </c>
      <c r="BU365" t="s">
        <v>189</v>
      </c>
      <c r="BV365" t="s">
        <v>189</v>
      </c>
      <c r="BW365" t="s">
        <v>189</v>
      </c>
      <c r="BX365" t="s">
        <v>16</v>
      </c>
      <c r="BY365" t="s">
        <v>189</v>
      </c>
      <c r="BZ365" t="s">
        <v>189</v>
      </c>
      <c r="CA365" t="s">
        <v>189</v>
      </c>
      <c r="CB365" t="s">
        <v>189</v>
      </c>
      <c r="CC365" t="s">
        <v>189</v>
      </c>
      <c r="CD365" t="s">
        <v>189</v>
      </c>
      <c r="CE365" t="s">
        <v>189</v>
      </c>
      <c r="CF365" t="s">
        <v>354</v>
      </c>
      <c r="CG365" t="s">
        <v>16</v>
      </c>
      <c r="CH365" t="s">
        <v>16</v>
      </c>
      <c r="CI365">
        <v>1</v>
      </c>
      <c r="CJ365">
        <v>1</v>
      </c>
      <c r="CK365">
        <v>1</v>
      </c>
      <c r="CL365" t="s">
        <v>189</v>
      </c>
      <c r="CM365">
        <v>0</v>
      </c>
      <c r="CN365" t="s">
        <v>16</v>
      </c>
      <c r="CO365" t="s">
        <v>149</v>
      </c>
      <c r="CP365" t="s">
        <v>16</v>
      </c>
      <c r="CQ365" t="s">
        <v>189</v>
      </c>
      <c r="CR365" t="s">
        <v>195</v>
      </c>
      <c r="CS365" s="7"/>
      <c r="CT365" s="7">
        <v>43692</v>
      </c>
      <c r="CU365" t="s">
        <v>17</v>
      </c>
      <c r="CV365" t="s">
        <v>17</v>
      </c>
      <c r="CW365" t="s">
        <v>6307</v>
      </c>
      <c r="CX365" t="s">
        <v>189</v>
      </c>
      <c r="CY365" t="s">
        <v>6307</v>
      </c>
      <c r="CZ365" t="s">
        <v>189</v>
      </c>
      <c r="DA365">
        <v>2019</v>
      </c>
      <c r="DB365" s="139">
        <v>43692</v>
      </c>
      <c r="DC365">
        <v>8</v>
      </c>
      <c r="DD365">
        <v>33</v>
      </c>
      <c r="DE365" s="139">
        <v>43689</v>
      </c>
      <c r="DF365" t="s">
        <v>12212</v>
      </c>
      <c r="DG365" t="s">
        <v>12192</v>
      </c>
      <c r="DH365" t="s">
        <v>6031</v>
      </c>
      <c r="DI365" t="s">
        <v>9874</v>
      </c>
      <c r="DJ365" t="s">
        <v>6730</v>
      </c>
      <c r="DK365" t="s">
        <v>16</v>
      </c>
      <c r="DL365" t="s">
        <v>16</v>
      </c>
      <c r="DM365" t="s">
        <v>16</v>
      </c>
      <c r="DN365" t="s">
        <v>16</v>
      </c>
      <c r="DO365" t="s">
        <v>2051</v>
      </c>
      <c r="DP365" t="s">
        <v>16</v>
      </c>
      <c r="DQ365" t="s">
        <v>9081</v>
      </c>
      <c r="DR365" t="s">
        <v>10630</v>
      </c>
      <c r="DS365" t="s">
        <v>9082</v>
      </c>
      <c r="DT365" t="s">
        <v>12214</v>
      </c>
      <c r="EC365" s="66"/>
    </row>
    <row r="366" spans="1:133" x14ac:dyDescent="0.25">
      <c r="A366">
        <v>105</v>
      </c>
      <c r="B366" s="7">
        <v>43685</v>
      </c>
      <c r="C366" t="s">
        <v>189</v>
      </c>
      <c r="D366" t="s">
        <v>189</v>
      </c>
      <c r="E366" t="s">
        <v>1533</v>
      </c>
      <c r="F366" t="s">
        <v>181</v>
      </c>
      <c r="G366" t="s">
        <v>354</v>
      </c>
      <c r="H366" t="s">
        <v>354</v>
      </c>
      <c r="I366">
        <v>1</v>
      </c>
      <c r="J366" t="s">
        <v>1534</v>
      </c>
      <c r="K366" t="s">
        <v>3442</v>
      </c>
      <c r="L366" t="s">
        <v>100</v>
      </c>
      <c r="M366">
        <v>3</v>
      </c>
      <c r="N366" t="s">
        <v>13</v>
      </c>
      <c r="O366" t="s">
        <v>1535</v>
      </c>
      <c r="P366" t="s">
        <v>16</v>
      </c>
      <c r="Q366" t="s">
        <v>354</v>
      </c>
      <c r="R366" t="s">
        <v>16</v>
      </c>
      <c r="S366"/>
      <c r="T366" t="s">
        <v>15</v>
      </c>
      <c r="U366" t="s">
        <v>16</v>
      </c>
      <c r="V366" t="s">
        <v>6282</v>
      </c>
      <c r="W366" t="s">
        <v>189</v>
      </c>
      <c r="X366" t="s">
        <v>189</v>
      </c>
      <c r="Y366" t="s">
        <v>4341</v>
      </c>
      <c r="Z366" t="s">
        <v>16</v>
      </c>
      <c r="AA366" t="s">
        <v>16</v>
      </c>
      <c r="AB366" t="s">
        <v>16</v>
      </c>
      <c r="AC366" t="s">
        <v>6310</v>
      </c>
      <c r="AD366" t="s">
        <v>1536</v>
      </c>
      <c r="AE366" t="s">
        <v>354</v>
      </c>
      <c r="AF366" t="s">
        <v>354</v>
      </c>
      <c r="AG366" t="s">
        <v>23</v>
      </c>
      <c r="AH366" t="s">
        <v>1506</v>
      </c>
      <c r="AI366" t="s">
        <v>16</v>
      </c>
      <c r="AJ366" t="s">
        <v>16</v>
      </c>
      <c r="AK366" t="s">
        <v>16</v>
      </c>
      <c r="AL366">
        <v>0</v>
      </c>
      <c r="AM366">
        <v>3</v>
      </c>
      <c r="AN366">
        <v>21.135000000000002</v>
      </c>
      <c r="AO366">
        <v>23.437999999999999</v>
      </c>
      <c r="AP366" t="s">
        <v>184</v>
      </c>
      <c r="AQ366" t="s">
        <v>6744</v>
      </c>
      <c r="AR366" t="s">
        <v>9667</v>
      </c>
      <c r="AS366" t="s">
        <v>15</v>
      </c>
      <c r="AT366" t="s">
        <v>9978</v>
      </c>
      <c r="AU366" t="s">
        <v>6824</v>
      </c>
      <c r="AV366" t="s">
        <v>10474</v>
      </c>
      <c r="AW366" t="s">
        <v>11459</v>
      </c>
      <c r="AX366" t="s">
        <v>6028</v>
      </c>
      <c r="AY366" t="s">
        <v>4723</v>
      </c>
      <c r="AZ366" t="s">
        <v>1537</v>
      </c>
      <c r="BA366" t="s">
        <v>1532</v>
      </c>
      <c r="BB366" t="s">
        <v>10627</v>
      </c>
      <c r="BC366" t="s">
        <v>4465</v>
      </c>
      <c r="BD366" t="s">
        <v>4501</v>
      </c>
      <c r="BE366" t="s">
        <v>4727</v>
      </c>
      <c r="BF366" t="s">
        <v>4496</v>
      </c>
      <c r="BG366" t="s">
        <v>189</v>
      </c>
      <c r="BH366" t="s">
        <v>189</v>
      </c>
      <c r="BI366" t="s">
        <v>189</v>
      </c>
      <c r="BJ366">
        <v>100</v>
      </c>
      <c r="BK366" t="s">
        <v>6282</v>
      </c>
      <c r="BL366" s="7">
        <v>43692</v>
      </c>
      <c r="BM366" s="7">
        <v>43876</v>
      </c>
      <c r="BN366" t="s">
        <v>6241</v>
      </c>
      <c r="BO366" t="s">
        <v>189</v>
      </c>
      <c r="BP366" t="s">
        <v>16</v>
      </c>
      <c r="BQ366" t="s">
        <v>189</v>
      </c>
      <c r="BR366" s="7">
        <v>44788</v>
      </c>
      <c r="BS366" t="s">
        <v>2414</v>
      </c>
      <c r="BT366" t="s">
        <v>1533</v>
      </c>
      <c r="BU366" t="s">
        <v>189</v>
      </c>
      <c r="BV366" t="s">
        <v>189</v>
      </c>
      <c r="BW366" t="s">
        <v>189</v>
      </c>
      <c r="BX366" t="s">
        <v>16</v>
      </c>
      <c r="BY366" t="s">
        <v>189</v>
      </c>
      <c r="BZ366" t="s">
        <v>189</v>
      </c>
      <c r="CA366" t="s">
        <v>189</v>
      </c>
      <c r="CB366" t="s">
        <v>189</v>
      </c>
      <c r="CC366" t="s">
        <v>189</v>
      </c>
      <c r="CD366" t="s">
        <v>189</v>
      </c>
      <c r="CE366" t="s">
        <v>189</v>
      </c>
      <c r="CF366" t="s">
        <v>354</v>
      </c>
      <c r="CG366" t="s">
        <v>16</v>
      </c>
      <c r="CH366" t="s">
        <v>16</v>
      </c>
      <c r="CI366">
        <v>1</v>
      </c>
      <c r="CJ366">
        <v>1</v>
      </c>
      <c r="CK366">
        <v>1</v>
      </c>
      <c r="CL366" t="s">
        <v>189</v>
      </c>
      <c r="CM366">
        <v>0</v>
      </c>
      <c r="CN366" t="s">
        <v>16</v>
      </c>
      <c r="CO366" t="s">
        <v>1534</v>
      </c>
      <c r="CP366" t="s">
        <v>16</v>
      </c>
      <c r="CQ366" t="s">
        <v>189</v>
      </c>
      <c r="CR366" t="s">
        <v>185</v>
      </c>
      <c r="CS366" s="7"/>
      <c r="CT366" s="7">
        <v>43616</v>
      </c>
      <c r="CU366" t="s">
        <v>17</v>
      </c>
      <c r="CV366" t="s">
        <v>17</v>
      </c>
      <c r="CW366" t="s">
        <v>6307</v>
      </c>
      <c r="CX366" t="s">
        <v>189</v>
      </c>
      <c r="CY366" t="s">
        <v>6307</v>
      </c>
      <c r="CZ366" t="s">
        <v>189</v>
      </c>
      <c r="DA366">
        <v>2019</v>
      </c>
      <c r="DB366" s="139">
        <v>43685</v>
      </c>
      <c r="DC366">
        <v>8</v>
      </c>
      <c r="DD366">
        <v>32</v>
      </c>
      <c r="DE366" s="139">
        <v>43682</v>
      </c>
      <c r="DF366" t="s">
        <v>12215</v>
      </c>
      <c r="DG366" t="s">
        <v>12192</v>
      </c>
      <c r="DH366" t="s">
        <v>6032</v>
      </c>
      <c r="DI366" t="s">
        <v>9874</v>
      </c>
      <c r="DJ366" t="s">
        <v>6730</v>
      </c>
      <c r="DK366" t="s">
        <v>16</v>
      </c>
      <c r="DL366" t="s">
        <v>16</v>
      </c>
      <c r="DM366" t="s">
        <v>16</v>
      </c>
      <c r="DN366" t="s">
        <v>16</v>
      </c>
      <c r="DO366" t="s">
        <v>2051</v>
      </c>
      <c r="DP366" t="s">
        <v>16</v>
      </c>
      <c r="DQ366" t="s">
        <v>9083</v>
      </c>
      <c r="DR366" t="s">
        <v>10631</v>
      </c>
      <c r="DS366" t="s">
        <v>9084</v>
      </c>
      <c r="DT366" t="s">
        <v>12216</v>
      </c>
      <c r="EC366" s="66"/>
    </row>
    <row r="367" spans="1:133" x14ac:dyDescent="0.25">
      <c r="A367">
        <v>104</v>
      </c>
      <c r="B367" s="7">
        <v>43671</v>
      </c>
      <c r="C367" t="s">
        <v>189</v>
      </c>
      <c r="D367" t="s">
        <v>189</v>
      </c>
      <c r="E367" t="s">
        <v>1195</v>
      </c>
      <c r="F367" t="s">
        <v>181</v>
      </c>
      <c r="G367" t="s">
        <v>354</v>
      </c>
      <c r="H367" t="s">
        <v>354</v>
      </c>
      <c r="I367">
        <v>3</v>
      </c>
      <c r="J367" t="s">
        <v>6260</v>
      </c>
      <c r="K367" t="s">
        <v>1992</v>
      </c>
      <c r="L367" t="s">
        <v>100</v>
      </c>
      <c r="M367">
        <v>9</v>
      </c>
      <c r="N367" t="s">
        <v>237</v>
      </c>
      <c r="O367" t="s">
        <v>25</v>
      </c>
      <c r="P367" t="s">
        <v>16</v>
      </c>
      <c r="Q367" t="s">
        <v>354</v>
      </c>
      <c r="R367" t="s">
        <v>16</v>
      </c>
      <c r="S367"/>
      <c r="T367" t="s">
        <v>32</v>
      </c>
      <c r="U367" t="s">
        <v>9804</v>
      </c>
      <c r="V367" t="s">
        <v>6283</v>
      </c>
      <c r="W367" t="s">
        <v>10347</v>
      </c>
      <c r="X367" t="s">
        <v>189</v>
      </c>
      <c r="Y367" t="s">
        <v>4341</v>
      </c>
      <c r="Z367" t="s">
        <v>16</v>
      </c>
      <c r="AA367" t="s">
        <v>16</v>
      </c>
      <c r="AB367" t="s">
        <v>16</v>
      </c>
      <c r="AC367" t="s">
        <v>6310</v>
      </c>
      <c r="AD367" t="s">
        <v>987</v>
      </c>
      <c r="AE367" t="s">
        <v>354</v>
      </c>
      <c r="AF367" t="s">
        <v>354</v>
      </c>
      <c r="AG367" t="s">
        <v>58</v>
      </c>
      <c r="AH367" t="s">
        <v>16</v>
      </c>
      <c r="AI367" t="s">
        <v>16</v>
      </c>
      <c r="AJ367" t="s">
        <v>16</v>
      </c>
      <c r="AK367" t="s">
        <v>16</v>
      </c>
      <c r="AL367">
        <v>54800</v>
      </c>
      <c r="AM367">
        <v>9</v>
      </c>
      <c r="AN367">
        <v>61.853000000000002</v>
      </c>
      <c r="AO367">
        <v>70.313000000000002</v>
      </c>
      <c r="AP367" t="s">
        <v>184</v>
      </c>
      <c r="AQ367" t="s">
        <v>6744</v>
      </c>
      <c r="AR367" t="s">
        <v>9726</v>
      </c>
      <c r="AS367" t="s">
        <v>32</v>
      </c>
      <c r="AT367" t="s">
        <v>4840</v>
      </c>
      <c r="AU367" t="s">
        <v>9913</v>
      </c>
      <c r="AV367" t="s">
        <v>10474</v>
      </c>
      <c r="AW367" t="s">
        <v>11459</v>
      </c>
      <c r="AX367" t="s">
        <v>6033</v>
      </c>
      <c r="AY367" t="s">
        <v>4723</v>
      </c>
      <c r="AZ367" t="s">
        <v>988</v>
      </c>
      <c r="BA367" t="s">
        <v>1538</v>
      </c>
      <c r="BB367" t="s">
        <v>10632</v>
      </c>
      <c r="BC367" t="s">
        <v>9804</v>
      </c>
      <c r="BD367" t="s">
        <v>4526</v>
      </c>
      <c r="BE367" t="s">
        <v>5525</v>
      </c>
      <c r="BF367" t="s">
        <v>4496</v>
      </c>
      <c r="BG367" t="s">
        <v>189</v>
      </c>
      <c r="BH367" t="s">
        <v>189</v>
      </c>
      <c r="BI367" t="s">
        <v>189</v>
      </c>
      <c r="BJ367">
        <v>100</v>
      </c>
      <c r="BK367" t="s">
        <v>6283</v>
      </c>
      <c r="BL367" s="7">
        <v>43678</v>
      </c>
      <c r="BM367" s="7">
        <v>43861</v>
      </c>
      <c r="BN367" t="s">
        <v>6240</v>
      </c>
      <c r="BO367" t="s">
        <v>189</v>
      </c>
      <c r="BP367" t="s">
        <v>16</v>
      </c>
      <c r="BQ367" t="s">
        <v>189</v>
      </c>
      <c r="BR367" s="7">
        <v>45505</v>
      </c>
      <c r="BS367" t="s">
        <v>2414</v>
      </c>
      <c r="BT367" t="s">
        <v>1195</v>
      </c>
      <c r="BU367" t="s">
        <v>189</v>
      </c>
      <c r="BV367" t="s">
        <v>189</v>
      </c>
      <c r="BW367" t="s">
        <v>189</v>
      </c>
      <c r="BX367" t="s">
        <v>16</v>
      </c>
      <c r="BY367" t="s">
        <v>189</v>
      </c>
      <c r="BZ367" t="s">
        <v>9088</v>
      </c>
      <c r="CA367" t="s">
        <v>189</v>
      </c>
      <c r="CB367" t="s">
        <v>189</v>
      </c>
      <c r="CC367" t="s">
        <v>189</v>
      </c>
      <c r="CD367" t="s">
        <v>189</v>
      </c>
      <c r="CE367" t="s">
        <v>189</v>
      </c>
      <c r="CF367" t="s">
        <v>354</v>
      </c>
      <c r="CG367" t="s">
        <v>16</v>
      </c>
      <c r="CH367" t="s">
        <v>16</v>
      </c>
      <c r="CI367">
        <v>2</v>
      </c>
      <c r="CJ367">
        <v>1</v>
      </c>
      <c r="CK367">
        <v>2</v>
      </c>
      <c r="CL367" t="s">
        <v>189</v>
      </c>
      <c r="CM367">
        <v>0</v>
      </c>
      <c r="CN367" t="s">
        <v>16</v>
      </c>
      <c r="CO367" t="s">
        <v>6260</v>
      </c>
      <c r="CP367" t="s">
        <v>16</v>
      </c>
      <c r="CQ367" t="s">
        <v>189</v>
      </c>
      <c r="CR367" t="s">
        <v>414</v>
      </c>
      <c r="CS367" s="7"/>
      <c r="CT367" s="7">
        <v>41243</v>
      </c>
      <c r="CU367" t="s">
        <v>17</v>
      </c>
      <c r="CV367" t="s">
        <v>17</v>
      </c>
      <c r="CW367" t="s">
        <v>6307</v>
      </c>
      <c r="CX367" t="s">
        <v>189</v>
      </c>
      <c r="CY367" t="s">
        <v>6307</v>
      </c>
      <c r="CZ367" t="s">
        <v>189</v>
      </c>
      <c r="DA367">
        <v>2019</v>
      </c>
      <c r="DB367" s="139">
        <v>43671</v>
      </c>
      <c r="DC367">
        <v>7</v>
      </c>
      <c r="DD367">
        <v>30</v>
      </c>
      <c r="DE367" s="139">
        <v>43668</v>
      </c>
      <c r="DF367" t="s">
        <v>12217</v>
      </c>
      <c r="DG367" t="s">
        <v>12192</v>
      </c>
      <c r="DH367" t="s">
        <v>6035</v>
      </c>
      <c r="DI367" t="s">
        <v>10114</v>
      </c>
      <c r="DJ367" t="s">
        <v>6730</v>
      </c>
      <c r="DK367" t="s">
        <v>16</v>
      </c>
      <c r="DL367" t="s">
        <v>16</v>
      </c>
      <c r="DM367" t="s">
        <v>987</v>
      </c>
      <c r="DN367" t="s">
        <v>16</v>
      </c>
      <c r="DO367" t="s">
        <v>2051</v>
      </c>
      <c r="DP367" t="s">
        <v>16</v>
      </c>
      <c r="DQ367" t="s">
        <v>9086</v>
      </c>
      <c r="DR367" t="s">
        <v>10633</v>
      </c>
      <c r="DS367" t="s">
        <v>9089</v>
      </c>
      <c r="DT367" t="s">
        <v>12218</v>
      </c>
      <c r="EC367" s="66"/>
    </row>
    <row r="368" spans="1:133" x14ac:dyDescent="0.25">
      <c r="A368">
        <v>103</v>
      </c>
      <c r="B368" s="7">
        <v>43671</v>
      </c>
      <c r="C368" t="s">
        <v>189</v>
      </c>
      <c r="D368" t="s">
        <v>189</v>
      </c>
      <c r="E368" t="s">
        <v>1195</v>
      </c>
      <c r="F368" t="s">
        <v>181</v>
      </c>
      <c r="G368" t="s">
        <v>354</v>
      </c>
      <c r="H368" t="s">
        <v>354</v>
      </c>
      <c r="I368">
        <v>3</v>
      </c>
      <c r="J368" t="s">
        <v>6260</v>
      </c>
      <c r="K368" t="s">
        <v>448</v>
      </c>
      <c r="L368" t="s">
        <v>100</v>
      </c>
      <c r="M368">
        <v>5</v>
      </c>
      <c r="N368" t="s">
        <v>13</v>
      </c>
      <c r="O368" t="s">
        <v>61</v>
      </c>
      <c r="P368" t="s">
        <v>16</v>
      </c>
      <c r="Q368" t="s">
        <v>354</v>
      </c>
      <c r="R368" t="s">
        <v>16</v>
      </c>
      <c r="S368"/>
      <c r="T368" t="s">
        <v>568</v>
      </c>
      <c r="U368" t="s">
        <v>16</v>
      </c>
      <c r="V368" t="s">
        <v>6291</v>
      </c>
      <c r="W368" t="s">
        <v>189</v>
      </c>
      <c r="X368" t="s">
        <v>189</v>
      </c>
      <c r="Y368" t="s">
        <v>4341</v>
      </c>
      <c r="Z368" t="s">
        <v>16</v>
      </c>
      <c r="AA368" t="s">
        <v>16</v>
      </c>
      <c r="AB368" t="s">
        <v>16</v>
      </c>
      <c r="AC368" t="s">
        <v>6310</v>
      </c>
      <c r="AD368" t="s">
        <v>987</v>
      </c>
      <c r="AE368" t="s">
        <v>354</v>
      </c>
      <c r="AF368" t="s">
        <v>354</v>
      </c>
      <c r="AG368" t="s">
        <v>58</v>
      </c>
      <c r="AH368" t="s">
        <v>16</v>
      </c>
      <c r="AI368" t="s">
        <v>16</v>
      </c>
      <c r="AJ368" t="s">
        <v>16</v>
      </c>
      <c r="AK368" t="s">
        <v>16</v>
      </c>
      <c r="AL368">
        <v>54800</v>
      </c>
      <c r="AM368">
        <v>5</v>
      </c>
      <c r="AN368">
        <v>34.363</v>
      </c>
      <c r="AO368">
        <v>39.063000000000002</v>
      </c>
      <c r="AP368" t="s">
        <v>184</v>
      </c>
      <c r="AQ368" t="s">
        <v>6744</v>
      </c>
      <c r="AR368" t="s">
        <v>9726</v>
      </c>
      <c r="AS368" t="s">
        <v>87</v>
      </c>
      <c r="AT368" t="s">
        <v>4840</v>
      </c>
      <c r="AU368" t="s">
        <v>6826</v>
      </c>
      <c r="AV368" t="s">
        <v>10474</v>
      </c>
      <c r="AW368" t="s">
        <v>11459</v>
      </c>
      <c r="AX368" t="s">
        <v>6033</v>
      </c>
      <c r="AY368" t="s">
        <v>4723</v>
      </c>
      <c r="AZ368" t="s">
        <v>988</v>
      </c>
      <c r="BA368" t="s">
        <v>1539</v>
      </c>
      <c r="BB368" t="s">
        <v>10632</v>
      </c>
      <c r="BC368" t="s">
        <v>4465</v>
      </c>
      <c r="BD368" t="s">
        <v>4517</v>
      </c>
      <c r="BE368" t="s">
        <v>4727</v>
      </c>
      <c r="BF368" t="s">
        <v>4496</v>
      </c>
      <c r="BG368" t="s">
        <v>189</v>
      </c>
      <c r="BH368" t="s">
        <v>189</v>
      </c>
      <c r="BI368" t="s">
        <v>189</v>
      </c>
      <c r="BJ368">
        <v>100</v>
      </c>
      <c r="BK368" t="s">
        <v>1048</v>
      </c>
      <c r="BL368" s="7">
        <v>43678</v>
      </c>
      <c r="BM368" s="7">
        <v>43862</v>
      </c>
      <c r="BN368" t="s">
        <v>6240</v>
      </c>
      <c r="BO368" t="s">
        <v>189</v>
      </c>
      <c r="BP368" t="s">
        <v>16</v>
      </c>
      <c r="BQ368" t="s">
        <v>189</v>
      </c>
      <c r="BR368" s="7">
        <v>44774</v>
      </c>
      <c r="BS368" t="s">
        <v>2414</v>
      </c>
      <c r="BT368" t="s">
        <v>1195</v>
      </c>
      <c r="BU368" t="s">
        <v>189</v>
      </c>
      <c r="BV368" t="s">
        <v>189</v>
      </c>
      <c r="BW368" t="s">
        <v>189</v>
      </c>
      <c r="BX368" t="s">
        <v>16</v>
      </c>
      <c r="BY368" t="s">
        <v>189</v>
      </c>
      <c r="BZ368" t="s">
        <v>9085</v>
      </c>
      <c r="CA368" t="s">
        <v>189</v>
      </c>
      <c r="CB368" t="s">
        <v>189</v>
      </c>
      <c r="CC368" t="s">
        <v>189</v>
      </c>
      <c r="CD368" t="s">
        <v>189</v>
      </c>
      <c r="CE368" t="s">
        <v>189</v>
      </c>
      <c r="CF368" t="s">
        <v>354</v>
      </c>
      <c r="CG368" t="s">
        <v>16</v>
      </c>
      <c r="CH368" t="s">
        <v>16</v>
      </c>
      <c r="CI368">
        <v>2</v>
      </c>
      <c r="CJ368">
        <v>1</v>
      </c>
      <c r="CK368">
        <v>2</v>
      </c>
      <c r="CL368" t="s">
        <v>189</v>
      </c>
      <c r="CM368">
        <v>0</v>
      </c>
      <c r="CN368" t="s">
        <v>16</v>
      </c>
      <c r="CO368" t="s">
        <v>6260</v>
      </c>
      <c r="CP368" t="s">
        <v>16</v>
      </c>
      <c r="CQ368" t="s">
        <v>189</v>
      </c>
      <c r="CR368" t="s">
        <v>414</v>
      </c>
      <c r="CS368" s="7"/>
      <c r="CT368" s="7">
        <v>41243</v>
      </c>
      <c r="CU368" t="s">
        <v>17</v>
      </c>
      <c r="CV368" t="s">
        <v>17</v>
      </c>
      <c r="CW368" t="s">
        <v>6307</v>
      </c>
      <c r="CX368" t="s">
        <v>189</v>
      </c>
      <c r="CY368" t="s">
        <v>6307</v>
      </c>
      <c r="CZ368" t="s">
        <v>189</v>
      </c>
      <c r="DA368">
        <v>2019</v>
      </c>
      <c r="DB368" s="139">
        <v>43671</v>
      </c>
      <c r="DC368">
        <v>7</v>
      </c>
      <c r="DD368">
        <v>30</v>
      </c>
      <c r="DE368" s="139">
        <v>43668</v>
      </c>
      <c r="DF368" t="s">
        <v>12217</v>
      </c>
      <c r="DG368" t="s">
        <v>12192</v>
      </c>
      <c r="DH368" t="s">
        <v>6035</v>
      </c>
      <c r="DI368" t="s">
        <v>9874</v>
      </c>
      <c r="DJ368" t="s">
        <v>6730</v>
      </c>
      <c r="DK368" t="s">
        <v>16</v>
      </c>
      <c r="DL368" t="s">
        <v>16</v>
      </c>
      <c r="DM368" t="s">
        <v>4962</v>
      </c>
      <c r="DN368" t="s">
        <v>987</v>
      </c>
      <c r="DO368" t="s">
        <v>2051</v>
      </c>
      <c r="DP368" t="s">
        <v>16</v>
      </c>
      <c r="DQ368" t="s">
        <v>9086</v>
      </c>
      <c r="DR368" t="s">
        <v>10633</v>
      </c>
      <c r="DS368" t="s">
        <v>9087</v>
      </c>
      <c r="DT368" t="s">
        <v>12219</v>
      </c>
      <c r="EC368" s="66"/>
    </row>
    <row r="369" spans="1:133" x14ac:dyDescent="0.25">
      <c r="A369">
        <v>102</v>
      </c>
      <c r="B369" s="7">
        <v>43657</v>
      </c>
      <c r="C369" t="s">
        <v>189</v>
      </c>
      <c r="D369" t="s">
        <v>189</v>
      </c>
      <c r="E369" t="s">
        <v>1541</v>
      </c>
      <c r="F369" t="s">
        <v>181</v>
      </c>
      <c r="G369" t="s">
        <v>354</v>
      </c>
      <c r="H369" t="s">
        <v>354</v>
      </c>
      <c r="I369">
        <v>1</v>
      </c>
      <c r="J369" t="s">
        <v>1542</v>
      </c>
      <c r="K369" t="s">
        <v>11</v>
      </c>
      <c r="L369" t="s">
        <v>100</v>
      </c>
      <c r="M369">
        <v>3.5</v>
      </c>
      <c r="N369" t="s">
        <v>121</v>
      </c>
      <c r="O369" t="s">
        <v>1543</v>
      </c>
      <c r="P369" t="s">
        <v>16</v>
      </c>
      <c r="Q369" t="s">
        <v>354</v>
      </c>
      <c r="R369" t="s">
        <v>16</v>
      </c>
      <c r="S369"/>
      <c r="T369" t="s">
        <v>32</v>
      </c>
      <c r="U369" t="s">
        <v>16</v>
      </c>
      <c r="V369" t="s">
        <v>6282</v>
      </c>
      <c r="W369" t="s">
        <v>189</v>
      </c>
      <c r="X369" t="s">
        <v>189</v>
      </c>
      <c r="Y369" t="s">
        <v>4341</v>
      </c>
      <c r="Z369" t="s">
        <v>16</v>
      </c>
      <c r="AA369" t="s">
        <v>16</v>
      </c>
      <c r="AB369" t="s">
        <v>16</v>
      </c>
      <c r="AC369" t="s">
        <v>6307</v>
      </c>
      <c r="AD369" t="s">
        <v>1544</v>
      </c>
      <c r="AE369" t="s">
        <v>354</v>
      </c>
      <c r="AF369" t="s">
        <v>354</v>
      </c>
      <c r="AG369" t="s">
        <v>129</v>
      </c>
      <c r="AH369" t="s">
        <v>1069</v>
      </c>
      <c r="AI369" t="s">
        <v>16</v>
      </c>
      <c r="AJ369" t="s">
        <v>16</v>
      </c>
      <c r="AK369" t="s">
        <v>16</v>
      </c>
      <c r="AL369">
        <v>0</v>
      </c>
      <c r="AM369">
        <v>3.5</v>
      </c>
      <c r="AN369">
        <v>24.045999999999999</v>
      </c>
      <c r="AO369">
        <v>27.344000000000001</v>
      </c>
      <c r="AP369" t="s">
        <v>34</v>
      </c>
      <c r="AQ369" t="s">
        <v>1937</v>
      </c>
      <c r="AR369" t="s">
        <v>16</v>
      </c>
      <c r="AS369" t="s">
        <v>32</v>
      </c>
      <c r="AT369" t="s">
        <v>9802</v>
      </c>
      <c r="AU369" t="s">
        <v>6826</v>
      </c>
      <c r="AV369" t="s">
        <v>10474</v>
      </c>
      <c r="AW369" t="s">
        <v>11459</v>
      </c>
      <c r="AX369" t="s">
        <v>6033</v>
      </c>
      <c r="AY369" t="s">
        <v>16</v>
      </c>
      <c r="AZ369" t="s">
        <v>1545</v>
      </c>
      <c r="BA369" t="s">
        <v>1540</v>
      </c>
      <c r="BB369" t="s">
        <v>10632</v>
      </c>
      <c r="BC369" t="s">
        <v>4465</v>
      </c>
      <c r="BD369" t="s">
        <v>4529</v>
      </c>
      <c r="BE369" t="s">
        <v>4728</v>
      </c>
      <c r="BF369" t="s">
        <v>4496</v>
      </c>
      <c r="BG369" t="s">
        <v>189</v>
      </c>
      <c r="BH369" t="s">
        <v>189</v>
      </c>
      <c r="BI369" t="s">
        <v>189</v>
      </c>
      <c r="BJ369"/>
      <c r="BK369" t="s">
        <v>6282</v>
      </c>
      <c r="BL369" s="7"/>
      <c r="BM369" s="7"/>
      <c r="BN369" t="s">
        <v>6240</v>
      </c>
      <c r="BO369" t="s">
        <v>189</v>
      </c>
      <c r="BP369" t="s">
        <v>16</v>
      </c>
      <c r="BQ369" t="s">
        <v>189</v>
      </c>
      <c r="BR369" s="7">
        <v>44026</v>
      </c>
      <c r="BS369" t="s">
        <v>16</v>
      </c>
      <c r="BT369" t="s">
        <v>1541</v>
      </c>
      <c r="BU369" t="s">
        <v>189</v>
      </c>
      <c r="BV369" t="s">
        <v>189</v>
      </c>
      <c r="BW369" t="s">
        <v>189</v>
      </c>
      <c r="BX369" t="s">
        <v>16</v>
      </c>
      <c r="BY369" t="s">
        <v>189</v>
      </c>
      <c r="BZ369" t="s">
        <v>189</v>
      </c>
      <c r="CA369" t="s">
        <v>189</v>
      </c>
      <c r="CB369" t="s">
        <v>189</v>
      </c>
      <c r="CC369" t="s">
        <v>189</v>
      </c>
      <c r="CD369" t="s">
        <v>189</v>
      </c>
      <c r="CE369" t="s">
        <v>189</v>
      </c>
      <c r="CF369" t="s">
        <v>354</v>
      </c>
      <c r="CG369" t="s">
        <v>16</v>
      </c>
      <c r="CH369" t="s">
        <v>16</v>
      </c>
      <c r="CI369">
        <v>1</v>
      </c>
      <c r="CJ369">
        <v>1</v>
      </c>
      <c r="CK369">
        <v>1</v>
      </c>
      <c r="CL369" t="s">
        <v>189</v>
      </c>
      <c r="CM369">
        <v>0</v>
      </c>
      <c r="CN369" t="s">
        <v>16</v>
      </c>
      <c r="CO369" t="s">
        <v>1542</v>
      </c>
      <c r="CP369" t="s">
        <v>16</v>
      </c>
      <c r="CQ369" t="s">
        <v>189</v>
      </c>
      <c r="CR369" t="s">
        <v>16</v>
      </c>
      <c r="CS369" s="7">
        <v>44033</v>
      </c>
      <c r="CT369" s="7">
        <v>43657</v>
      </c>
      <c r="CU369" t="s">
        <v>34</v>
      </c>
      <c r="CV369" t="s">
        <v>16</v>
      </c>
      <c r="CW369" t="s">
        <v>6307</v>
      </c>
      <c r="CX369" t="s">
        <v>189</v>
      </c>
      <c r="CY369" t="s">
        <v>6307</v>
      </c>
      <c r="CZ369" t="s">
        <v>6307</v>
      </c>
      <c r="DA369">
        <v>2019</v>
      </c>
      <c r="DB369" s="139">
        <v>43657</v>
      </c>
      <c r="DC369">
        <v>7</v>
      </c>
      <c r="DD369">
        <v>28</v>
      </c>
      <c r="DE369" s="139">
        <v>43654</v>
      </c>
      <c r="DF369" t="s">
        <v>12220</v>
      </c>
      <c r="DG369" t="s">
        <v>12192</v>
      </c>
      <c r="DH369" t="s">
        <v>6037</v>
      </c>
      <c r="DI369" t="s">
        <v>9882</v>
      </c>
      <c r="DJ369" t="s">
        <v>6730</v>
      </c>
      <c r="DK369" t="s">
        <v>16</v>
      </c>
      <c r="DL369" t="s">
        <v>16</v>
      </c>
      <c r="DM369" t="s">
        <v>4973</v>
      </c>
      <c r="DN369" t="s">
        <v>16</v>
      </c>
      <c r="DO369" t="s">
        <v>2051</v>
      </c>
      <c r="DP369" t="s">
        <v>16</v>
      </c>
      <c r="DQ369" t="s">
        <v>9090</v>
      </c>
      <c r="DR369" t="s">
        <v>10634</v>
      </c>
      <c r="DS369" t="s">
        <v>9091</v>
      </c>
      <c r="DT369" t="s">
        <v>12221</v>
      </c>
      <c r="EC369" s="66"/>
    </row>
    <row r="370" spans="1:133" x14ac:dyDescent="0.25">
      <c r="A370">
        <v>101</v>
      </c>
      <c r="B370" s="7">
        <v>43648</v>
      </c>
      <c r="C370" t="s">
        <v>189</v>
      </c>
      <c r="D370" t="s">
        <v>189</v>
      </c>
      <c r="E370" t="s">
        <v>1550</v>
      </c>
      <c r="F370" t="s">
        <v>181</v>
      </c>
      <c r="G370" t="s">
        <v>354</v>
      </c>
      <c r="H370" t="s">
        <v>354</v>
      </c>
      <c r="I370">
        <v>1</v>
      </c>
      <c r="J370" t="s">
        <v>1551</v>
      </c>
      <c r="K370" t="s">
        <v>11</v>
      </c>
      <c r="L370" t="s">
        <v>100</v>
      </c>
      <c r="M370">
        <v>3</v>
      </c>
      <c r="N370" t="s">
        <v>1983</v>
      </c>
      <c r="O370" t="s">
        <v>831</v>
      </c>
      <c r="P370" t="s">
        <v>16</v>
      </c>
      <c r="Q370" t="s">
        <v>354</v>
      </c>
      <c r="R370" t="s">
        <v>16</v>
      </c>
      <c r="S370"/>
      <c r="T370" t="s">
        <v>32</v>
      </c>
      <c r="U370" t="s">
        <v>16</v>
      </c>
      <c r="V370" t="s">
        <v>6282</v>
      </c>
      <c r="W370" t="s">
        <v>189</v>
      </c>
      <c r="X370" t="s">
        <v>189</v>
      </c>
      <c r="Y370" t="s">
        <v>4341</v>
      </c>
      <c r="Z370" t="s">
        <v>16</v>
      </c>
      <c r="AA370" t="s">
        <v>16</v>
      </c>
      <c r="AB370" t="s">
        <v>16</v>
      </c>
      <c r="AC370" t="s">
        <v>6310</v>
      </c>
      <c r="AD370" t="s">
        <v>1552</v>
      </c>
      <c r="AE370" t="s">
        <v>354</v>
      </c>
      <c r="AF370" t="s">
        <v>354</v>
      </c>
      <c r="AG370" t="s">
        <v>129</v>
      </c>
      <c r="AH370" t="s">
        <v>1069</v>
      </c>
      <c r="AI370" t="s">
        <v>16</v>
      </c>
      <c r="AJ370" t="s">
        <v>16</v>
      </c>
      <c r="AK370" t="s">
        <v>16</v>
      </c>
      <c r="AL370">
        <v>0</v>
      </c>
      <c r="AM370">
        <v>3</v>
      </c>
      <c r="AN370">
        <v>20.62</v>
      </c>
      <c r="AO370">
        <v>23.437999999999999</v>
      </c>
      <c r="AP370" t="s">
        <v>34</v>
      </c>
      <c r="AQ370" t="s">
        <v>6745</v>
      </c>
      <c r="AR370" t="s">
        <v>16</v>
      </c>
      <c r="AS370" t="s">
        <v>32</v>
      </c>
      <c r="AT370" t="s">
        <v>9802</v>
      </c>
      <c r="AU370" t="s">
        <v>6824</v>
      </c>
      <c r="AV370" t="s">
        <v>10474</v>
      </c>
      <c r="AW370" t="s">
        <v>11459</v>
      </c>
      <c r="AX370" t="s">
        <v>6033</v>
      </c>
      <c r="AY370" t="s">
        <v>16</v>
      </c>
      <c r="AZ370" t="s">
        <v>1553</v>
      </c>
      <c r="BA370" t="s">
        <v>1549</v>
      </c>
      <c r="BB370" t="s">
        <v>10632</v>
      </c>
      <c r="BC370" t="s">
        <v>4465</v>
      </c>
      <c r="BD370" t="s">
        <v>4501</v>
      </c>
      <c r="BE370" t="s">
        <v>4733</v>
      </c>
      <c r="BF370" t="s">
        <v>4496</v>
      </c>
      <c r="BG370" t="s">
        <v>189</v>
      </c>
      <c r="BH370" t="s">
        <v>189</v>
      </c>
      <c r="BI370" t="s">
        <v>189</v>
      </c>
      <c r="BJ370">
        <v>99.548000000000002</v>
      </c>
      <c r="BK370" t="s">
        <v>6282</v>
      </c>
      <c r="BL370" s="7">
        <v>43656</v>
      </c>
      <c r="BM370" s="7">
        <v>43840</v>
      </c>
      <c r="BN370" t="s">
        <v>6240</v>
      </c>
      <c r="BO370" t="s">
        <v>189</v>
      </c>
      <c r="BP370" t="s">
        <v>16</v>
      </c>
      <c r="BQ370" t="s">
        <v>189</v>
      </c>
      <c r="BR370" s="7">
        <v>44571</v>
      </c>
      <c r="BS370" t="s">
        <v>2414</v>
      </c>
      <c r="BT370" t="s">
        <v>4434</v>
      </c>
      <c r="BU370" t="s">
        <v>2435</v>
      </c>
      <c r="BV370" t="s">
        <v>189</v>
      </c>
      <c r="BW370" t="s">
        <v>189</v>
      </c>
      <c r="BX370" t="s">
        <v>16</v>
      </c>
      <c r="BY370" t="s">
        <v>189</v>
      </c>
      <c r="BZ370" t="s">
        <v>189</v>
      </c>
      <c r="CA370" t="s">
        <v>189</v>
      </c>
      <c r="CB370" t="s">
        <v>189</v>
      </c>
      <c r="CC370" t="s">
        <v>189</v>
      </c>
      <c r="CD370" t="s">
        <v>189</v>
      </c>
      <c r="CE370" t="s">
        <v>189</v>
      </c>
      <c r="CF370" t="s">
        <v>354</v>
      </c>
      <c r="CG370" t="s">
        <v>16</v>
      </c>
      <c r="CH370" t="s">
        <v>16</v>
      </c>
      <c r="CI370">
        <v>1</v>
      </c>
      <c r="CJ370">
        <v>1</v>
      </c>
      <c r="CK370">
        <v>1</v>
      </c>
      <c r="CL370" t="s">
        <v>189</v>
      </c>
      <c r="CM370">
        <v>0</v>
      </c>
      <c r="CN370" t="s">
        <v>16</v>
      </c>
      <c r="CO370" t="s">
        <v>1551</v>
      </c>
      <c r="CP370" t="s">
        <v>16</v>
      </c>
      <c r="CQ370" t="s">
        <v>189</v>
      </c>
      <c r="CR370" t="s">
        <v>16</v>
      </c>
      <c r="CS370" s="7"/>
      <c r="CT370" s="7">
        <v>43181</v>
      </c>
      <c r="CU370" t="s">
        <v>4710</v>
      </c>
      <c r="CV370" t="s">
        <v>6745</v>
      </c>
      <c r="CW370" t="s">
        <v>6307</v>
      </c>
      <c r="CX370" t="s">
        <v>189</v>
      </c>
      <c r="CY370" t="s">
        <v>6307</v>
      </c>
      <c r="CZ370" t="s">
        <v>189</v>
      </c>
      <c r="DA370">
        <v>2019</v>
      </c>
      <c r="DB370" s="139">
        <v>43648</v>
      </c>
      <c r="DC370">
        <v>7</v>
      </c>
      <c r="DD370">
        <v>27</v>
      </c>
      <c r="DE370" s="139">
        <v>43647</v>
      </c>
      <c r="DF370" t="s">
        <v>12222</v>
      </c>
      <c r="DG370" t="s">
        <v>12192</v>
      </c>
      <c r="DH370" t="s">
        <v>6040</v>
      </c>
      <c r="DI370" t="s">
        <v>9874</v>
      </c>
      <c r="DJ370" t="s">
        <v>6730</v>
      </c>
      <c r="DK370" t="s">
        <v>16</v>
      </c>
      <c r="DL370" t="s">
        <v>16</v>
      </c>
      <c r="DM370" t="s">
        <v>1552</v>
      </c>
      <c r="DN370" t="s">
        <v>16</v>
      </c>
      <c r="DO370" t="s">
        <v>2051</v>
      </c>
      <c r="DP370" t="s">
        <v>16</v>
      </c>
      <c r="DQ370" t="s">
        <v>9094</v>
      </c>
      <c r="DR370" t="s">
        <v>10635</v>
      </c>
      <c r="DS370" t="s">
        <v>9095</v>
      </c>
      <c r="DT370" t="s">
        <v>12223</v>
      </c>
      <c r="EC370" s="66"/>
    </row>
    <row r="371" spans="1:133" x14ac:dyDescent="0.25">
      <c r="A371">
        <v>100</v>
      </c>
      <c r="B371" s="7">
        <v>43648</v>
      </c>
      <c r="C371" t="s">
        <v>189</v>
      </c>
      <c r="D371" t="s">
        <v>189</v>
      </c>
      <c r="E371" t="s">
        <v>294</v>
      </c>
      <c r="F371" t="s">
        <v>181</v>
      </c>
      <c r="G371" t="s">
        <v>354</v>
      </c>
      <c r="H371" t="s">
        <v>354</v>
      </c>
      <c r="I371">
        <v>1</v>
      </c>
      <c r="J371" t="s">
        <v>1153</v>
      </c>
      <c r="K371" t="s">
        <v>154</v>
      </c>
      <c r="L371" t="s">
        <v>100</v>
      </c>
      <c r="M371">
        <v>8</v>
      </c>
      <c r="N371" t="s">
        <v>13</v>
      </c>
      <c r="O371" t="s">
        <v>1547</v>
      </c>
      <c r="P371" t="s">
        <v>16</v>
      </c>
      <c r="Q371" t="s">
        <v>354</v>
      </c>
      <c r="R371" t="s">
        <v>16</v>
      </c>
      <c r="S371"/>
      <c r="T371" t="s">
        <v>32</v>
      </c>
      <c r="U371" t="s">
        <v>16</v>
      </c>
      <c r="V371" t="s">
        <v>6282</v>
      </c>
      <c r="W371" t="s">
        <v>189</v>
      </c>
      <c r="X371" t="s">
        <v>189</v>
      </c>
      <c r="Y371" t="s">
        <v>4341</v>
      </c>
      <c r="Z371" t="s">
        <v>16</v>
      </c>
      <c r="AA371" t="s">
        <v>16</v>
      </c>
      <c r="AB371" t="s">
        <v>16</v>
      </c>
      <c r="AC371" t="s">
        <v>6310</v>
      </c>
      <c r="AD371" t="s">
        <v>1154</v>
      </c>
      <c r="AE371" t="s">
        <v>354</v>
      </c>
      <c r="AF371" t="s">
        <v>354</v>
      </c>
      <c r="AG371" t="s">
        <v>58</v>
      </c>
      <c r="AH371" t="s">
        <v>423</v>
      </c>
      <c r="AI371" t="s">
        <v>16</v>
      </c>
      <c r="AJ371" t="s">
        <v>16</v>
      </c>
      <c r="AK371" t="s">
        <v>16</v>
      </c>
      <c r="AL371">
        <v>0</v>
      </c>
      <c r="AM371">
        <v>8</v>
      </c>
      <c r="AN371">
        <v>54.987000000000002</v>
      </c>
      <c r="AO371">
        <v>62.5</v>
      </c>
      <c r="AP371" t="s">
        <v>184</v>
      </c>
      <c r="AQ371" t="s">
        <v>6744</v>
      </c>
      <c r="AR371" t="s">
        <v>16</v>
      </c>
      <c r="AS371" t="s">
        <v>32</v>
      </c>
      <c r="AT371" t="s">
        <v>4840</v>
      </c>
      <c r="AU371" t="s">
        <v>9913</v>
      </c>
      <c r="AV371" t="s">
        <v>10474</v>
      </c>
      <c r="AW371" t="s">
        <v>11459</v>
      </c>
      <c r="AX371" t="s">
        <v>6033</v>
      </c>
      <c r="AY371" t="s">
        <v>4723</v>
      </c>
      <c r="AZ371" t="s">
        <v>1548</v>
      </c>
      <c r="BA371" t="s">
        <v>1546</v>
      </c>
      <c r="BB371" t="s">
        <v>10632</v>
      </c>
      <c r="BC371" t="s">
        <v>4465</v>
      </c>
      <c r="BD371" t="s">
        <v>4537</v>
      </c>
      <c r="BE371" t="s">
        <v>4727</v>
      </c>
      <c r="BF371" t="s">
        <v>4496</v>
      </c>
      <c r="BG371" t="s">
        <v>189</v>
      </c>
      <c r="BH371" t="s">
        <v>189</v>
      </c>
      <c r="BI371" t="s">
        <v>189</v>
      </c>
      <c r="BJ371">
        <v>100</v>
      </c>
      <c r="BK371" t="s">
        <v>6282</v>
      </c>
      <c r="BL371" s="7">
        <v>43655</v>
      </c>
      <c r="BM371" s="7">
        <v>43839</v>
      </c>
      <c r="BN371" t="s">
        <v>6240</v>
      </c>
      <c r="BO371" t="s">
        <v>189</v>
      </c>
      <c r="BP371" t="s">
        <v>16</v>
      </c>
      <c r="BQ371" t="s">
        <v>189</v>
      </c>
      <c r="BR371" s="7">
        <v>44751</v>
      </c>
      <c r="BS371" t="s">
        <v>2414</v>
      </c>
      <c r="BT371" t="s">
        <v>294</v>
      </c>
      <c r="BU371" t="s">
        <v>189</v>
      </c>
      <c r="BV371" t="s">
        <v>189</v>
      </c>
      <c r="BW371" t="s">
        <v>189</v>
      </c>
      <c r="BX371" t="s">
        <v>16</v>
      </c>
      <c r="BY371" t="s">
        <v>189</v>
      </c>
      <c r="BZ371" t="s">
        <v>189</v>
      </c>
      <c r="CA371" t="s">
        <v>189</v>
      </c>
      <c r="CB371" t="s">
        <v>189</v>
      </c>
      <c r="CC371" t="s">
        <v>189</v>
      </c>
      <c r="CD371" t="s">
        <v>189</v>
      </c>
      <c r="CE371" t="s">
        <v>189</v>
      </c>
      <c r="CF371" t="s">
        <v>354</v>
      </c>
      <c r="CG371" t="s">
        <v>16</v>
      </c>
      <c r="CH371" t="s">
        <v>16</v>
      </c>
      <c r="CI371">
        <v>1</v>
      </c>
      <c r="CJ371">
        <v>1</v>
      </c>
      <c r="CK371">
        <v>1</v>
      </c>
      <c r="CL371" t="s">
        <v>189</v>
      </c>
      <c r="CM371">
        <v>0</v>
      </c>
      <c r="CN371" t="s">
        <v>16</v>
      </c>
      <c r="CO371" t="s">
        <v>1153</v>
      </c>
      <c r="CP371" t="s">
        <v>16</v>
      </c>
      <c r="CQ371" t="s">
        <v>189</v>
      </c>
      <c r="CR371" t="s">
        <v>189</v>
      </c>
      <c r="CS371" s="7"/>
      <c r="CT371" s="7">
        <v>43364</v>
      </c>
      <c r="CU371" t="s">
        <v>34</v>
      </c>
      <c r="CV371" t="s">
        <v>6745</v>
      </c>
      <c r="CW371" t="s">
        <v>6307</v>
      </c>
      <c r="CX371" t="s">
        <v>189</v>
      </c>
      <c r="CY371" t="s">
        <v>6307</v>
      </c>
      <c r="CZ371" t="s">
        <v>189</v>
      </c>
      <c r="DA371">
        <v>2019</v>
      </c>
      <c r="DB371" s="139">
        <v>43648</v>
      </c>
      <c r="DC371">
        <v>7</v>
      </c>
      <c r="DD371">
        <v>27</v>
      </c>
      <c r="DE371" s="139">
        <v>43647</v>
      </c>
      <c r="DF371" t="s">
        <v>12222</v>
      </c>
      <c r="DG371" t="s">
        <v>12192</v>
      </c>
      <c r="DH371" t="s">
        <v>6040</v>
      </c>
      <c r="DI371" t="s">
        <v>9874</v>
      </c>
      <c r="DJ371" t="s">
        <v>6730</v>
      </c>
      <c r="DK371" t="s">
        <v>16</v>
      </c>
      <c r="DL371" t="s">
        <v>16</v>
      </c>
      <c r="DM371" t="s">
        <v>1154</v>
      </c>
      <c r="DN371" t="s">
        <v>16</v>
      </c>
      <c r="DO371" t="s">
        <v>2051</v>
      </c>
      <c r="DP371" t="s">
        <v>16</v>
      </c>
      <c r="DQ371" t="s">
        <v>9092</v>
      </c>
      <c r="DR371" t="s">
        <v>10635</v>
      </c>
      <c r="DS371" t="s">
        <v>9093</v>
      </c>
      <c r="DT371" t="s">
        <v>12224</v>
      </c>
      <c r="EC371" s="66"/>
    </row>
    <row r="372" spans="1:133" x14ac:dyDescent="0.25">
      <c r="A372">
        <v>99</v>
      </c>
      <c r="B372" s="7">
        <v>43642</v>
      </c>
      <c r="C372" t="s">
        <v>189</v>
      </c>
      <c r="D372" t="s">
        <v>189</v>
      </c>
      <c r="E372" t="s">
        <v>1561</v>
      </c>
      <c r="F372" t="s">
        <v>181</v>
      </c>
      <c r="G372" t="s">
        <v>354</v>
      </c>
      <c r="H372" t="s">
        <v>354</v>
      </c>
      <c r="I372">
        <v>1</v>
      </c>
      <c r="J372" t="s">
        <v>492</v>
      </c>
      <c r="K372" t="s">
        <v>1962</v>
      </c>
      <c r="L372" t="s">
        <v>100</v>
      </c>
      <c r="M372">
        <v>3</v>
      </c>
      <c r="N372" t="s">
        <v>13</v>
      </c>
      <c r="O372" t="s">
        <v>1562</v>
      </c>
      <c r="P372" t="s">
        <v>16</v>
      </c>
      <c r="Q372" t="s">
        <v>354</v>
      </c>
      <c r="R372" t="s">
        <v>16</v>
      </c>
      <c r="S372"/>
      <c r="T372" t="s">
        <v>15</v>
      </c>
      <c r="U372" t="s">
        <v>16</v>
      </c>
      <c r="V372" t="s">
        <v>6282</v>
      </c>
      <c r="W372" t="s">
        <v>189</v>
      </c>
      <c r="X372" t="s">
        <v>189</v>
      </c>
      <c r="Y372" t="s">
        <v>4341</v>
      </c>
      <c r="Z372" t="s">
        <v>16</v>
      </c>
      <c r="AA372" t="s">
        <v>16</v>
      </c>
      <c r="AB372" t="s">
        <v>16</v>
      </c>
      <c r="AC372" t="s">
        <v>6310</v>
      </c>
      <c r="AD372" t="s">
        <v>494</v>
      </c>
      <c r="AE372" t="s">
        <v>354</v>
      </c>
      <c r="AF372" t="s">
        <v>354</v>
      </c>
      <c r="AG372" t="s">
        <v>136</v>
      </c>
      <c r="AH372" t="s">
        <v>16</v>
      </c>
      <c r="AI372" t="s">
        <v>16</v>
      </c>
      <c r="AJ372" t="s">
        <v>16</v>
      </c>
      <c r="AK372" t="s">
        <v>16</v>
      </c>
      <c r="AL372">
        <v>50000</v>
      </c>
      <c r="AM372">
        <v>3</v>
      </c>
      <c r="AN372">
        <v>20.64</v>
      </c>
      <c r="AO372">
        <v>23.437999999999999</v>
      </c>
      <c r="AP372" t="s">
        <v>184</v>
      </c>
      <c r="AQ372" t="s">
        <v>6744</v>
      </c>
      <c r="AR372" t="s">
        <v>9726</v>
      </c>
      <c r="AS372" t="s">
        <v>15</v>
      </c>
      <c r="AT372" t="s">
        <v>4840</v>
      </c>
      <c r="AU372" t="s">
        <v>6824</v>
      </c>
      <c r="AV372" t="s">
        <v>10474</v>
      </c>
      <c r="AW372" t="s">
        <v>11498</v>
      </c>
      <c r="AX372" t="s">
        <v>5970</v>
      </c>
      <c r="AY372" t="s">
        <v>4723</v>
      </c>
      <c r="AZ372" t="s">
        <v>496</v>
      </c>
      <c r="BA372" t="s">
        <v>1560</v>
      </c>
      <c r="BB372" t="s">
        <v>10636</v>
      </c>
      <c r="BC372" t="s">
        <v>4465</v>
      </c>
      <c r="BD372" t="s">
        <v>4501</v>
      </c>
      <c r="BE372" t="s">
        <v>4727</v>
      </c>
      <c r="BF372" t="s">
        <v>4496</v>
      </c>
      <c r="BG372" t="s">
        <v>189</v>
      </c>
      <c r="BH372" t="s">
        <v>189</v>
      </c>
      <c r="BI372" t="s">
        <v>189</v>
      </c>
      <c r="BJ372">
        <v>99.79</v>
      </c>
      <c r="BK372" t="s">
        <v>6282</v>
      </c>
      <c r="BL372" s="7">
        <v>43651</v>
      </c>
      <c r="BM372" s="7">
        <v>43835</v>
      </c>
      <c r="BN372" t="s">
        <v>6241</v>
      </c>
      <c r="BO372" t="s">
        <v>189</v>
      </c>
      <c r="BP372" t="s">
        <v>16</v>
      </c>
      <c r="BQ372" t="s">
        <v>189</v>
      </c>
      <c r="BR372" s="7">
        <v>44747</v>
      </c>
      <c r="BS372" t="s">
        <v>2414</v>
      </c>
      <c r="BT372" t="s">
        <v>3863</v>
      </c>
      <c r="BU372" t="s">
        <v>2440</v>
      </c>
      <c r="BV372" t="s">
        <v>189</v>
      </c>
      <c r="BW372" t="s">
        <v>189</v>
      </c>
      <c r="BX372" t="s">
        <v>16</v>
      </c>
      <c r="BY372" t="s">
        <v>189</v>
      </c>
      <c r="BZ372" t="s">
        <v>189</v>
      </c>
      <c r="CA372" t="s">
        <v>189</v>
      </c>
      <c r="CB372" t="s">
        <v>189</v>
      </c>
      <c r="CC372" t="s">
        <v>189</v>
      </c>
      <c r="CD372" t="s">
        <v>189</v>
      </c>
      <c r="CE372" t="s">
        <v>189</v>
      </c>
      <c r="CF372" t="s">
        <v>354</v>
      </c>
      <c r="CG372" t="s">
        <v>16</v>
      </c>
      <c r="CH372" t="s">
        <v>16</v>
      </c>
      <c r="CI372">
        <v>1</v>
      </c>
      <c r="CJ372">
        <v>1</v>
      </c>
      <c r="CK372">
        <v>1</v>
      </c>
      <c r="CL372" t="s">
        <v>189</v>
      </c>
      <c r="CM372">
        <v>0</v>
      </c>
      <c r="CN372" t="s">
        <v>16</v>
      </c>
      <c r="CO372" t="s">
        <v>492</v>
      </c>
      <c r="CP372" t="s">
        <v>16</v>
      </c>
      <c r="CQ372" t="s">
        <v>189</v>
      </c>
      <c r="CR372" t="s">
        <v>414</v>
      </c>
      <c r="CS372" s="7"/>
      <c r="CT372" s="7">
        <v>42684</v>
      </c>
      <c r="CU372" t="s">
        <v>17</v>
      </c>
      <c r="CV372" t="s">
        <v>17</v>
      </c>
      <c r="CW372" t="s">
        <v>6307</v>
      </c>
      <c r="CX372" t="s">
        <v>189</v>
      </c>
      <c r="CY372" t="s">
        <v>6307</v>
      </c>
      <c r="CZ372" t="s">
        <v>189</v>
      </c>
      <c r="DA372">
        <v>2019</v>
      </c>
      <c r="DB372" s="139">
        <v>43642</v>
      </c>
      <c r="DC372">
        <v>6</v>
      </c>
      <c r="DD372">
        <v>26</v>
      </c>
      <c r="DE372" s="139">
        <v>43640</v>
      </c>
      <c r="DF372" t="s">
        <v>12225</v>
      </c>
      <c r="DG372" t="s">
        <v>12226</v>
      </c>
      <c r="DH372" t="s">
        <v>5971</v>
      </c>
      <c r="DI372" t="s">
        <v>9874</v>
      </c>
      <c r="DJ372" t="s">
        <v>6730</v>
      </c>
      <c r="DK372" t="s">
        <v>16</v>
      </c>
      <c r="DL372" t="s">
        <v>16</v>
      </c>
      <c r="DM372" t="s">
        <v>16</v>
      </c>
      <c r="DN372" t="s">
        <v>16</v>
      </c>
      <c r="DO372" t="s">
        <v>2051</v>
      </c>
      <c r="DP372" t="s">
        <v>16</v>
      </c>
      <c r="DQ372" t="s">
        <v>9096</v>
      </c>
      <c r="DR372" t="s">
        <v>10637</v>
      </c>
      <c r="DS372" t="s">
        <v>9097</v>
      </c>
      <c r="DT372" t="s">
        <v>12227</v>
      </c>
      <c r="EC372" s="66"/>
    </row>
    <row r="373" spans="1:133" x14ac:dyDescent="0.25">
      <c r="A373">
        <v>98</v>
      </c>
      <c r="B373" s="7">
        <v>43642</v>
      </c>
      <c r="C373" t="s">
        <v>189</v>
      </c>
      <c r="D373" t="s">
        <v>189</v>
      </c>
      <c r="E373" t="s">
        <v>6060</v>
      </c>
      <c r="F373" t="s">
        <v>181</v>
      </c>
      <c r="G373" t="s">
        <v>354</v>
      </c>
      <c r="H373" t="s">
        <v>354</v>
      </c>
      <c r="I373">
        <v>2</v>
      </c>
      <c r="J373" t="s">
        <v>5495</v>
      </c>
      <c r="K373" t="s">
        <v>11</v>
      </c>
      <c r="L373" t="s">
        <v>100</v>
      </c>
      <c r="M373">
        <v>0.4</v>
      </c>
      <c r="N373" t="s">
        <v>2048</v>
      </c>
      <c r="O373" t="s">
        <v>826</v>
      </c>
      <c r="P373" t="s">
        <v>16</v>
      </c>
      <c r="Q373" t="s">
        <v>354</v>
      </c>
      <c r="R373" t="s">
        <v>16</v>
      </c>
      <c r="S373"/>
      <c r="T373" t="s">
        <v>15</v>
      </c>
      <c r="U373" t="s">
        <v>16</v>
      </c>
      <c r="V373" t="s">
        <v>6282</v>
      </c>
      <c r="W373" t="s">
        <v>189</v>
      </c>
      <c r="X373" t="s">
        <v>5516</v>
      </c>
      <c r="Y373" t="s">
        <v>4341</v>
      </c>
      <c r="Z373" t="s">
        <v>16</v>
      </c>
      <c r="AA373" t="s">
        <v>16</v>
      </c>
      <c r="AB373" t="s">
        <v>16</v>
      </c>
      <c r="AC373" t="s">
        <v>6310</v>
      </c>
      <c r="AD373" t="s">
        <v>1557</v>
      </c>
      <c r="AE373" t="s">
        <v>354</v>
      </c>
      <c r="AF373" t="s">
        <v>354</v>
      </c>
      <c r="AG373" t="s">
        <v>103</v>
      </c>
      <c r="AH373" t="s">
        <v>1483</v>
      </c>
      <c r="AI373" t="s">
        <v>16</v>
      </c>
      <c r="AJ373" t="s">
        <v>16</v>
      </c>
      <c r="AK373" t="s">
        <v>16</v>
      </c>
      <c r="AL373">
        <v>0</v>
      </c>
      <c r="AM373">
        <v>0.4</v>
      </c>
      <c r="AN373">
        <v>2.7519999999999998</v>
      </c>
      <c r="AO373">
        <v>3.125</v>
      </c>
      <c r="AP373" t="s">
        <v>184</v>
      </c>
      <c r="AQ373" t="s">
        <v>6744</v>
      </c>
      <c r="AR373" t="s">
        <v>9667</v>
      </c>
      <c r="AS373" t="s">
        <v>15</v>
      </c>
      <c r="AT373" t="s">
        <v>9802</v>
      </c>
      <c r="AU373" t="s">
        <v>9873</v>
      </c>
      <c r="AV373" t="s">
        <v>10474</v>
      </c>
      <c r="AW373" t="s">
        <v>11498</v>
      </c>
      <c r="AX373" t="s">
        <v>5970</v>
      </c>
      <c r="AY373" t="s">
        <v>4723</v>
      </c>
      <c r="AZ373" t="s">
        <v>1558</v>
      </c>
      <c r="BA373" t="s">
        <v>1554</v>
      </c>
      <c r="BB373" t="s">
        <v>10636</v>
      </c>
      <c r="BC373" t="s">
        <v>4465</v>
      </c>
      <c r="BD373" t="s">
        <v>5536</v>
      </c>
      <c r="BE373" t="s">
        <v>4750</v>
      </c>
      <c r="BF373" t="s">
        <v>4496</v>
      </c>
      <c r="BG373" t="s">
        <v>189</v>
      </c>
      <c r="BH373" t="s">
        <v>189</v>
      </c>
      <c r="BI373" t="s">
        <v>189</v>
      </c>
      <c r="BJ373">
        <v>100</v>
      </c>
      <c r="BK373" t="s">
        <v>6282</v>
      </c>
      <c r="BL373" s="7">
        <v>43607</v>
      </c>
      <c r="BM373" s="7">
        <v>43791</v>
      </c>
      <c r="BN373" t="s">
        <v>6241</v>
      </c>
      <c r="BO373" t="s">
        <v>189</v>
      </c>
      <c r="BP373" t="s">
        <v>16</v>
      </c>
      <c r="BQ373" t="s">
        <v>189</v>
      </c>
      <c r="BR373" s="7">
        <v>44703</v>
      </c>
      <c r="BS373" t="s">
        <v>2414</v>
      </c>
      <c r="BT373" t="s">
        <v>1555</v>
      </c>
      <c r="BU373" t="s">
        <v>189</v>
      </c>
      <c r="BV373" t="s">
        <v>189</v>
      </c>
      <c r="BW373" t="s">
        <v>189</v>
      </c>
      <c r="BX373" t="s">
        <v>16</v>
      </c>
      <c r="BY373" t="s">
        <v>189</v>
      </c>
      <c r="BZ373" t="s">
        <v>189</v>
      </c>
      <c r="CA373" t="s">
        <v>189</v>
      </c>
      <c r="CB373" t="s">
        <v>189</v>
      </c>
      <c r="CC373" t="s">
        <v>189</v>
      </c>
      <c r="CD373" t="s">
        <v>189</v>
      </c>
      <c r="CE373" t="s">
        <v>189</v>
      </c>
      <c r="CF373" t="s">
        <v>354</v>
      </c>
      <c r="CG373" t="s">
        <v>16</v>
      </c>
      <c r="CH373" t="s">
        <v>16</v>
      </c>
      <c r="CI373">
        <v>1</v>
      </c>
      <c r="CJ373">
        <v>1</v>
      </c>
      <c r="CK373">
        <v>1</v>
      </c>
      <c r="CL373" t="s">
        <v>189</v>
      </c>
      <c r="CM373">
        <v>0</v>
      </c>
      <c r="CN373" t="s">
        <v>16</v>
      </c>
      <c r="CO373" t="s">
        <v>1556</v>
      </c>
      <c r="CP373" t="s">
        <v>16</v>
      </c>
      <c r="CQ373" t="s">
        <v>189</v>
      </c>
      <c r="CR373" t="s">
        <v>185</v>
      </c>
      <c r="CS373" s="7"/>
      <c r="CT373" s="7">
        <v>43600</v>
      </c>
      <c r="CU373" t="s">
        <v>17</v>
      </c>
      <c r="CV373" t="s">
        <v>17</v>
      </c>
      <c r="CW373" t="s">
        <v>6307</v>
      </c>
      <c r="CX373" t="s">
        <v>189</v>
      </c>
      <c r="CY373" t="s">
        <v>6307</v>
      </c>
      <c r="CZ373" t="s">
        <v>189</v>
      </c>
      <c r="DA373">
        <v>2019</v>
      </c>
      <c r="DB373" s="139">
        <v>43642</v>
      </c>
      <c r="DC373">
        <v>6</v>
      </c>
      <c r="DD373">
        <v>26</v>
      </c>
      <c r="DE373" s="139">
        <v>43640</v>
      </c>
      <c r="DF373" t="s">
        <v>12225</v>
      </c>
      <c r="DG373" t="s">
        <v>12226</v>
      </c>
      <c r="DH373" t="s">
        <v>5971</v>
      </c>
      <c r="DI373" t="s">
        <v>9874</v>
      </c>
      <c r="DJ373" t="s">
        <v>6730</v>
      </c>
      <c r="DK373" t="s">
        <v>16</v>
      </c>
      <c r="DL373" t="s">
        <v>16</v>
      </c>
      <c r="DM373" t="s">
        <v>16</v>
      </c>
      <c r="DN373" t="s">
        <v>16</v>
      </c>
      <c r="DO373" t="s">
        <v>6766</v>
      </c>
      <c r="DP373" t="s">
        <v>16</v>
      </c>
      <c r="DQ373" t="s">
        <v>9098</v>
      </c>
      <c r="DR373" t="s">
        <v>10637</v>
      </c>
      <c r="DS373" t="s">
        <v>5592</v>
      </c>
      <c r="DT373" t="s">
        <v>12228</v>
      </c>
      <c r="EC373" s="66"/>
    </row>
    <row r="374" spans="1:133" x14ac:dyDescent="0.25">
      <c r="A374">
        <v>97</v>
      </c>
      <c r="B374" s="7">
        <v>43640</v>
      </c>
      <c r="C374" t="s">
        <v>189</v>
      </c>
      <c r="D374" t="s">
        <v>189</v>
      </c>
      <c r="E374" t="s">
        <v>1564</v>
      </c>
      <c r="F374" t="s">
        <v>181</v>
      </c>
      <c r="G374" t="s">
        <v>354</v>
      </c>
      <c r="H374" t="s">
        <v>354</v>
      </c>
      <c r="I374">
        <v>1</v>
      </c>
      <c r="J374" t="s">
        <v>5496</v>
      </c>
      <c r="K374" t="s">
        <v>2045</v>
      </c>
      <c r="L374" t="s">
        <v>100</v>
      </c>
      <c r="M374">
        <v>3</v>
      </c>
      <c r="N374" t="s">
        <v>2104</v>
      </c>
      <c r="O374" t="s">
        <v>1061</v>
      </c>
      <c r="P374" t="s">
        <v>16</v>
      </c>
      <c r="Q374" t="s">
        <v>354</v>
      </c>
      <c r="R374" t="s">
        <v>16</v>
      </c>
      <c r="S374"/>
      <c r="T374" t="s">
        <v>532</v>
      </c>
      <c r="U374" t="s">
        <v>16</v>
      </c>
      <c r="V374" t="s">
        <v>16</v>
      </c>
      <c r="W374" t="s">
        <v>189</v>
      </c>
      <c r="X374" t="s">
        <v>5516</v>
      </c>
      <c r="Y374" t="s">
        <v>4341</v>
      </c>
      <c r="Z374" t="s">
        <v>16</v>
      </c>
      <c r="AA374" t="s">
        <v>16</v>
      </c>
      <c r="AB374" t="s">
        <v>16</v>
      </c>
      <c r="AC374" t="s">
        <v>6310</v>
      </c>
      <c r="AD374" t="s">
        <v>1566</v>
      </c>
      <c r="AE374" t="s">
        <v>354</v>
      </c>
      <c r="AF374" t="s">
        <v>354</v>
      </c>
      <c r="AG374" t="s">
        <v>67</v>
      </c>
      <c r="AH374" t="s">
        <v>485</v>
      </c>
      <c r="AI374" t="s">
        <v>16</v>
      </c>
      <c r="AJ374" t="s">
        <v>16</v>
      </c>
      <c r="AK374" t="s">
        <v>16</v>
      </c>
      <c r="AL374">
        <v>50000</v>
      </c>
      <c r="AM374">
        <v>3</v>
      </c>
      <c r="AN374">
        <v>20.719000000000001</v>
      </c>
      <c r="AO374">
        <v>23.437999999999999</v>
      </c>
      <c r="AP374" t="s">
        <v>301</v>
      </c>
      <c r="AQ374" t="s">
        <v>1937</v>
      </c>
      <c r="AR374" t="s">
        <v>16</v>
      </c>
      <c r="AS374" t="s">
        <v>10276</v>
      </c>
      <c r="AT374" t="s">
        <v>9978</v>
      </c>
      <c r="AU374" t="s">
        <v>6824</v>
      </c>
      <c r="AV374" t="s">
        <v>10474</v>
      </c>
      <c r="AW374" t="s">
        <v>11498</v>
      </c>
      <c r="AX374" t="s">
        <v>5970</v>
      </c>
      <c r="AY374" t="s">
        <v>16</v>
      </c>
      <c r="AZ374" t="s">
        <v>1567</v>
      </c>
      <c r="BA374" t="s">
        <v>1568</v>
      </c>
      <c r="BB374" t="s">
        <v>10636</v>
      </c>
      <c r="BC374" t="s">
        <v>4465</v>
      </c>
      <c r="BD374" t="s">
        <v>5594</v>
      </c>
      <c r="BE374" t="s">
        <v>4752</v>
      </c>
      <c r="BF374" t="s">
        <v>4496</v>
      </c>
      <c r="BG374" t="s">
        <v>189</v>
      </c>
      <c r="BH374" t="s">
        <v>189</v>
      </c>
      <c r="BI374" t="s">
        <v>189</v>
      </c>
      <c r="BJ374"/>
      <c r="BK374" t="s">
        <v>16</v>
      </c>
      <c r="BL374" s="7"/>
      <c r="BM374" s="7"/>
      <c r="BN374" t="s">
        <v>6246</v>
      </c>
      <c r="BO374" t="s">
        <v>189</v>
      </c>
      <c r="BP374" t="s">
        <v>6242</v>
      </c>
      <c r="BQ374" t="s">
        <v>189</v>
      </c>
      <c r="BR374" s="7">
        <v>44956</v>
      </c>
      <c r="BS374" t="s">
        <v>16</v>
      </c>
      <c r="BT374" t="s">
        <v>4436</v>
      </c>
      <c r="BU374" t="s">
        <v>4437</v>
      </c>
      <c r="BV374" t="s">
        <v>189</v>
      </c>
      <c r="BW374" t="s">
        <v>189</v>
      </c>
      <c r="BX374" t="s">
        <v>16</v>
      </c>
      <c r="BY374" t="s">
        <v>189</v>
      </c>
      <c r="BZ374" t="s">
        <v>189</v>
      </c>
      <c r="CA374" t="s">
        <v>189</v>
      </c>
      <c r="CB374" t="s">
        <v>189</v>
      </c>
      <c r="CC374" t="s">
        <v>189</v>
      </c>
      <c r="CD374" t="s">
        <v>189</v>
      </c>
      <c r="CE374" t="s">
        <v>189</v>
      </c>
      <c r="CF374" t="s">
        <v>354</v>
      </c>
      <c r="CG374" t="s">
        <v>16</v>
      </c>
      <c r="CH374" t="s">
        <v>16</v>
      </c>
      <c r="CI374">
        <v>2</v>
      </c>
      <c r="CJ374">
        <v>1</v>
      </c>
      <c r="CK374">
        <v>1</v>
      </c>
      <c r="CL374" t="s">
        <v>189</v>
      </c>
      <c r="CM374">
        <v>0</v>
      </c>
      <c r="CN374" t="s">
        <v>16</v>
      </c>
      <c r="CO374" t="s">
        <v>4332</v>
      </c>
      <c r="CP374" t="s">
        <v>16</v>
      </c>
      <c r="CQ374" t="s">
        <v>189</v>
      </c>
      <c r="CR374" t="s">
        <v>16</v>
      </c>
      <c r="CS374" s="7">
        <v>42009</v>
      </c>
      <c r="CT374" s="7">
        <v>40289</v>
      </c>
      <c r="CU374" t="s">
        <v>60</v>
      </c>
      <c r="CV374" t="s">
        <v>6745</v>
      </c>
      <c r="CW374" t="s">
        <v>6307</v>
      </c>
      <c r="CX374" t="s">
        <v>189</v>
      </c>
      <c r="CY374" t="s">
        <v>6307</v>
      </c>
      <c r="CZ374" t="s">
        <v>6307</v>
      </c>
      <c r="DA374">
        <v>2019</v>
      </c>
      <c r="DB374" s="139">
        <v>43640</v>
      </c>
      <c r="DC374">
        <v>6</v>
      </c>
      <c r="DD374">
        <v>26</v>
      </c>
      <c r="DE374" s="139">
        <v>43640</v>
      </c>
      <c r="DF374" t="s">
        <v>12225</v>
      </c>
      <c r="DG374" t="s">
        <v>12226</v>
      </c>
      <c r="DH374" t="s">
        <v>5971</v>
      </c>
      <c r="DI374" t="s">
        <v>9912</v>
      </c>
      <c r="DJ374" t="s">
        <v>6730</v>
      </c>
      <c r="DK374" t="s">
        <v>16</v>
      </c>
      <c r="DL374" t="s">
        <v>16</v>
      </c>
      <c r="DM374" t="s">
        <v>4907</v>
      </c>
      <c r="DN374" t="s">
        <v>16</v>
      </c>
      <c r="DO374" t="s">
        <v>2051</v>
      </c>
      <c r="DP374" t="s">
        <v>16</v>
      </c>
      <c r="DQ374" t="s">
        <v>9099</v>
      </c>
      <c r="DR374" t="s">
        <v>10638</v>
      </c>
      <c r="DS374" t="s">
        <v>5593</v>
      </c>
      <c r="DT374" t="s">
        <v>12229</v>
      </c>
      <c r="EC374" s="66"/>
    </row>
    <row r="375" spans="1:133" x14ac:dyDescent="0.25">
      <c r="A375">
        <v>96</v>
      </c>
      <c r="B375" s="7">
        <v>43640</v>
      </c>
      <c r="C375" t="s">
        <v>189</v>
      </c>
      <c r="D375" t="s">
        <v>189</v>
      </c>
      <c r="E375" t="s">
        <v>1564</v>
      </c>
      <c r="F375" t="s">
        <v>181</v>
      </c>
      <c r="G375" t="s">
        <v>354</v>
      </c>
      <c r="H375" t="s">
        <v>354</v>
      </c>
      <c r="I375">
        <v>1</v>
      </c>
      <c r="J375" t="s">
        <v>5496</v>
      </c>
      <c r="K375" t="s">
        <v>4435</v>
      </c>
      <c r="L375" t="s">
        <v>100</v>
      </c>
      <c r="M375">
        <v>2</v>
      </c>
      <c r="N375" t="s">
        <v>13</v>
      </c>
      <c r="O375" t="s">
        <v>1565</v>
      </c>
      <c r="P375" t="s">
        <v>16</v>
      </c>
      <c r="Q375" t="s">
        <v>354</v>
      </c>
      <c r="R375" t="s">
        <v>16</v>
      </c>
      <c r="S375"/>
      <c r="T375" t="s">
        <v>532</v>
      </c>
      <c r="U375" t="s">
        <v>16</v>
      </c>
      <c r="V375" t="s">
        <v>16</v>
      </c>
      <c r="W375" t="s">
        <v>189</v>
      </c>
      <c r="X375" t="s">
        <v>5516</v>
      </c>
      <c r="Y375" t="s">
        <v>4341</v>
      </c>
      <c r="Z375" t="s">
        <v>16</v>
      </c>
      <c r="AA375" t="s">
        <v>16</v>
      </c>
      <c r="AB375" t="s">
        <v>16</v>
      </c>
      <c r="AC375" t="s">
        <v>6310</v>
      </c>
      <c r="AD375" t="s">
        <v>1566</v>
      </c>
      <c r="AE375" t="s">
        <v>354</v>
      </c>
      <c r="AF375" t="s">
        <v>354</v>
      </c>
      <c r="AG375" t="s">
        <v>67</v>
      </c>
      <c r="AH375" t="s">
        <v>485</v>
      </c>
      <c r="AI375" t="s">
        <v>16</v>
      </c>
      <c r="AJ375" t="s">
        <v>16</v>
      </c>
      <c r="AK375" t="s">
        <v>16</v>
      </c>
      <c r="AL375">
        <v>50000</v>
      </c>
      <c r="AM375">
        <v>2</v>
      </c>
      <c r="AN375">
        <v>13.423</v>
      </c>
      <c r="AO375">
        <v>15.625</v>
      </c>
      <c r="AP375" t="s">
        <v>301</v>
      </c>
      <c r="AQ375" t="s">
        <v>1937</v>
      </c>
      <c r="AR375" t="s">
        <v>16</v>
      </c>
      <c r="AS375" t="s">
        <v>10276</v>
      </c>
      <c r="AT375" t="s">
        <v>9978</v>
      </c>
      <c r="AU375" t="s">
        <v>9873</v>
      </c>
      <c r="AV375" t="s">
        <v>10474</v>
      </c>
      <c r="AW375" t="s">
        <v>11498</v>
      </c>
      <c r="AX375" t="s">
        <v>5970</v>
      </c>
      <c r="AY375" t="s">
        <v>16</v>
      </c>
      <c r="AZ375" t="s">
        <v>1567</v>
      </c>
      <c r="BA375" t="s">
        <v>1563</v>
      </c>
      <c r="BB375" t="s">
        <v>10636</v>
      </c>
      <c r="BC375" t="s">
        <v>4465</v>
      </c>
      <c r="BD375" t="s">
        <v>5582</v>
      </c>
      <c r="BE375" t="s">
        <v>4727</v>
      </c>
      <c r="BF375" t="s">
        <v>4496</v>
      </c>
      <c r="BG375" t="s">
        <v>189</v>
      </c>
      <c r="BH375" t="s">
        <v>189</v>
      </c>
      <c r="BI375" t="s">
        <v>189</v>
      </c>
      <c r="BJ375"/>
      <c r="BK375" t="s">
        <v>16</v>
      </c>
      <c r="BL375" s="7"/>
      <c r="BM375" s="7"/>
      <c r="BN375" t="s">
        <v>6246</v>
      </c>
      <c r="BO375" t="s">
        <v>189</v>
      </c>
      <c r="BP375" t="s">
        <v>6242</v>
      </c>
      <c r="BQ375" t="s">
        <v>189</v>
      </c>
      <c r="BR375" s="7">
        <v>44660</v>
      </c>
      <c r="BS375" t="s">
        <v>16</v>
      </c>
      <c r="BT375" t="s">
        <v>4436</v>
      </c>
      <c r="BU375" t="s">
        <v>4437</v>
      </c>
      <c r="BV375" t="s">
        <v>189</v>
      </c>
      <c r="BW375" t="s">
        <v>189</v>
      </c>
      <c r="BX375" t="s">
        <v>16</v>
      </c>
      <c r="BY375" t="s">
        <v>189</v>
      </c>
      <c r="BZ375" t="s">
        <v>189</v>
      </c>
      <c r="CA375" t="s">
        <v>189</v>
      </c>
      <c r="CB375" t="s">
        <v>189</v>
      </c>
      <c r="CC375" t="s">
        <v>189</v>
      </c>
      <c r="CD375" t="s">
        <v>189</v>
      </c>
      <c r="CE375" t="s">
        <v>189</v>
      </c>
      <c r="CF375" t="s">
        <v>354</v>
      </c>
      <c r="CG375" t="s">
        <v>16</v>
      </c>
      <c r="CH375" t="s">
        <v>16</v>
      </c>
      <c r="CI375">
        <v>2</v>
      </c>
      <c r="CJ375">
        <v>1</v>
      </c>
      <c r="CK375">
        <v>1</v>
      </c>
      <c r="CL375" t="s">
        <v>189</v>
      </c>
      <c r="CM375">
        <v>0</v>
      </c>
      <c r="CN375" t="s">
        <v>16</v>
      </c>
      <c r="CO375" t="s">
        <v>4332</v>
      </c>
      <c r="CP375" t="s">
        <v>16</v>
      </c>
      <c r="CQ375" t="s">
        <v>189</v>
      </c>
      <c r="CR375" t="s">
        <v>16</v>
      </c>
      <c r="CS375" s="7">
        <v>42009</v>
      </c>
      <c r="CT375" s="7">
        <v>40289</v>
      </c>
      <c r="CU375" t="s">
        <v>60</v>
      </c>
      <c r="CV375" t="s">
        <v>6745</v>
      </c>
      <c r="CW375" t="s">
        <v>6307</v>
      </c>
      <c r="CX375" t="s">
        <v>189</v>
      </c>
      <c r="CY375" t="s">
        <v>6307</v>
      </c>
      <c r="CZ375" t="s">
        <v>6307</v>
      </c>
      <c r="DA375">
        <v>2019</v>
      </c>
      <c r="DB375" s="139">
        <v>43640</v>
      </c>
      <c r="DC375">
        <v>6</v>
      </c>
      <c r="DD375">
        <v>26</v>
      </c>
      <c r="DE375" s="139">
        <v>43640</v>
      </c>
      <c r="DF375" t="s">
        <v>12225</v>
      </c>
      <c r="DG375" t="s">
        <v>12226</v>
      </c>
      <c r="DH375" t="s">
        <v>5971</v>
      </c>
      <c r="DI375" t="s">
        <v>9874</v>
      </c>
      <c r="DJ375" t="s">
        <v>6730</v>
      </c>
      <c r="DK375" t="s">
        <v>16</v>
      </c>
      <c r="DL375" t="s">
        <v>16</v>
      </c>
      <c r="DM375" t="s">
        <v>4907</v>
      </c>
      <c r="DN375" t="s">
        <v>16</v>
      </c>
      <c r="DO375" t="s">
        <v>2051</v>
      </c>
      <c r="DP375" t="s">
        <v>16</v>
      </c>
      <c r="DQ375" t="s">
        <v>9099</v>
      </c>
      <c r="DR375" t="s">
        <v>10638</v>
      </c>
      <c r="DS375" t="s">
        <v>5595</v>
      </c>
      <c r="DT375" t="s">
        <v>12230</v>
      </c>
      <c r="EC375" s="66"/>
    </row>
    <row r="376" spans="1:133" x14ac:dyDescent="0.25">
      <c r="A376">
        <v>95</v>
      </c>
      <c r="B376" s="7">
        <v>43636</v>
      </c>
      <c r="C376" t="s">
        <v>189</v>
      </c>
      <c r="D376" t="s">
        <v>189</v>
      </c>
      <c r="E376" t="s">
        <v>232</v>
      </c>
      <c r="F376" t="s">
        <v>181</v>
      </c>
      <c r="G376" t="s">
        <v>354</v>
      </c>
      <c r="H376" t="s">
        <v>354</v>
      </c>
      <c r="I376">
        <v>1</v>
      </c>
      <c r="J376" t="s">
        <v>1570</v>
      </c>
      <c r="K376" t="s">
        <v>440</v>
      </c>
      <c r="L376" t="s">
        <v>100</v>
      </c>
      <c r="M376">
        <v>3</v>
      </c>
      <c r="N376" t="s">
        <v>13</v>
      </c>
      <c r="O376" t="s">
        <v>51</v>
      </c>
      <c r="P376" t="s">
        <v>16</v>
      </c>
      <c r="Q376" t="s">
        <v>354</v>
      </c>
      <c r="R376" t="s">
        <v>16</v>
      </c>
      <c r="S376"/>
      <c r="T376" t="s">
        <v>15</v>
      </c>
      <c r="U376" t="s">
        <v>16</v>
      </c>
      <c r="V376" t="s">
        <v>6282</v>
      </c>
      <c r="W376" t="s">
        <v>189</v>
      </c>
      <c r="X376" t="s">
        <v>189</v>
      </c>
      <c r="Y376" t="s">
        <v>4341</v>
      </c>
      <c r="Z376" t="s">
        <v>16</v>
      </c>
      <c r="AA376" t="s">
        <v>16</v>
      </c>
      <c r="AB376" t="s">
        <v>16</v>
      </c>
      <c r="AC376" t="s">
        <v>6307</v>
      </c>
      <c r="AD376" t="s">
        <v>1571</v>
      </c>
      <c r="AE376" t="s">
        <v>354</v>
      </c>
      <c r="AF376" t="s">
        <v>354</v>
      </c>
      <c r="AG376" t="s">
        <v>52</v>
      </c>
      <c r="AH376" t="s">
        <v>16</v>
      </c>
      <c r="AI376" t="s">
        <v>16</v>
      </c>
      <c r="AJ376" t="s">
        <v>16</v>
      </c>
      <c r="AK376" t="s">
        <v>16</v>
      </c>
      <c r="AL376">
        <v>0</v>
      </c>
      <c r="AM376">
        <v>3</v>
      </c>
      <c r="AN376">
        <v>20.556000000000001</v>
      </c>
      <c r="AO376">
        <v>23.437999999999999</v>
      </c>
      <c r="AP376" t="s">
        <v>184</v>
      </c>
      <c r="AQ376" t="s">
        <v>6744</v>
      </c>
      <c r="AR376" t="s">
        <v>9726</v>
      </c>
      <c r="AS376" t="s">
        <v>15</v>
      </c>
      <c r="AT376" t="s">
        <v>4840</v>
      </c>
      <c r="AU376" t="s">
        <v>6824</v>
      </c>
      <c r="AV376" t="s">
        <v>10474</v>
      </c>
      <c r="AW376" t="s">
        <v>11498</v>
      </c>
      <c r="AX376" t="s">
        <v>5970</v>
      </c>
      <c r="AY376" t="s">
        <v>4723</v>
      </c>
      <c r="AZ376" t="s">
        <v>1572</v>
      </c>
      <c r="BA376" t="s">
        <v>1569</v>
      </c>
      <c r="BB376" t="s">
        <v>10636</v>
      </c>
      <c r="BC376" t="s">
        <v>4465</v>
      </c>
      <c r="BD376" t="s">
        <v>4501</v>
      </c>
      <c r="BE376" t="s">
        <v>4727</v>
      </c>
      <c r="BF376" t="s">
        <v>4496</v>
      </c>
      <c r="BG376" t="s">
        <v>189</v>
      </c>
      <c r="BH376" t="s">
        <v>189</v>
      </c>
      <c r="BI376" t="s">
        <v>189</v>
      </c>
      <c r="BJ376">
        <v>100</v>
      </c>
      <c r="BK376" t="s">
        <v>6282</v>
      </c>
      <c r="BL376" s="7">
        <v>43643</v>
      </c>
      <c r="BM376" s="7">
        <v>43826</v>
      </c>
      <c r="BN376" t="s">
        <v>6241</v>
      </c>
      <c r="BO376" t="s">
        <v>189</v>
      </c>
      <c r="BP376" t="s">
        <v>16</v>
      </c>
      <c r="BQ376" t="s">
        <v>189</v>
      </c>
      <c r="BR376" s="7">
        <v>44739</v>
      </c>
      <c r="BS376" t="s">
        <v>2414</v>
      </c>
      <c r="BT376" t="s">
        <v>232</v>
      </c>
      <c r="BU376" t="s">
        <v>189</v>
      </c>
      <c r="BV376" t="s">
        <v>189</v>
      </c>
      <c r="BW376" t="s">
        <v>189</v>
      </c>
      <c r="BX376" t="s">
        <v>16</v>
      </c>
      <c r="BY376" t="s">
        <v>189</v>
      </c>
      <c r="BZ376" t="s">
        <v>189</v>
      </c>
      <c r="CA376" t="s">
        <v>189</v>
      </c>
      <c r="CB376" t="s">
        <v>189</v>
      </c>
      <c r="CC376" t="s">
        <v>189</v>
      </c>
      <c r="CD376" t="s">
        <v>189</v>
      </c>
      <c r="CE376" t="s">
        <v>189</v>
      </c>
      <c r="CF376" t="s">
        <v>354</v>
      </c>
      <c r="CG376" t="s">
        <v>16</v>
      </c>
      <c r="CH376" t="s">
        <v>16</v>
      </c>
      <c r="CI376">
        <v>1</v>
      </c>
      <c r="CJ376">
        <v>1</v>
      </c>
      <c r="CK376">
        <v>1</v>
      </c>
      <c r="CL376" t="s">
        <v>189</v>
      </c>
      <c r="CM376">
        <v>0</v>
      </c>
      <c r="CN376" t="s">
        <v>16</v>
      </c>
      <c r="CO376" t="s">
        <v>1570</v>
      </c>
      <c r="CP376" t="s">
        <v>16</v>
      </c>
      <c r="CQ376" t="s">
        <v>189</v>
      </c>
      <c r="CR376" t="s">
        <v>414</v>
      </c>
      <c r="CS376" s="7"/>
      <c r="CT376" s="7">
        <v>43636</v>
      </c>
      <c r="CU376" t="s">
        <v>17</v>
      </c>
      <c r="CV376" t="s">
        <v>17</v>
      </c>
      <c r="CW376" t="s">
        <v>6307</v>
      </c>
      <c r="CX376" t="s">
        <v>189</v>
      </c>
      <c r="CY376" t="s">
        <v>6307</v>
      </c>
      <c r="CZ376" t="s">
        <v>189</v>
      </c>
      <c r="DA376">
        <v>2019</v>
      </c>
      <c r="DB376" s="139">
        <v>43636</v>
      </c>
      <c r="DC376">
        <v>6</v>
      </c>
      <c r="DD376">
        <v>25</v>
      </c>
      <c r="DE376" s="139">
        <v>43633</v>
      </c>
      <c r="DF376" t="s">
        <v>12231</v>
      </c>
      <c r="DG376" t="s">
        <v>12226</v>
      </c>
      <c r="DH376" t="s">
        <v>5973</v>
      </c>
      <c r="DI376" t="s">
        <v>9874</v>
      </c>
      <c r="DJ376" t="s">
        <v>6730</v>
      </c>
      <c r="DK376" t="s">
        <v>16</v>
      </c>
      <c r="DL376" t="s">
        <v>16</v>
      </c>
      <c r="DM376" t="s">
        <v>16</v>
      </c>
      <c r="DN376" t="s">
        <v>16</v>
      </c>
      <c r="DO376" t="s">
        <v>2051</v>
      </c>
      <c r="DP376" t="s">
        <v>16</v>
      </c>
      <c r="DQ376" t="s">
        <v>9100</v>
      </c>
      <c r="DR376" t="s">
        <v>10639</v>
      </c>
      <c r="DS376" t="s">
        <v>9101</v>
      </c>
      <c r="DT376" t="s">
        <v>12232</v>
      </c>
      <c r="EC376" s="66"/>
    </row>
    <row r="377" spans="1:133" x14ac:dyDescent="0.25">
      <c r="A377">
        <v>94</v>
      </c>
      <c r="B377" s="7">
        <v>43635</v>
      </c>
      <c r="C377" t="s">
        <v>189</v>
      </c>
      <c r="D377" t="s">
        <v>189</v>
      </c>
      <c r="E377" t="s">
        <v>1574</v>
      </c>
      <c r="F377" t="s">
        <v>181</v>
      </c>
      <c r="G377" t="s">
        <v>354</v>
      </c>
      <c r="H377" t="s">
        <v>354</v>
      </c>
      <c r="I377">
        <v>1</v>
      </c>
      <c r="J377" t="s">
        <v>1575</v>
      </c>
      <c r="K377" t="s">
        <v>1930</v>
      </c>
      <c r="L377" t="s">
        <v>100</v>
      </c>
      <c r="M377">
        <v>5</v>
      </c>
      <c r="N377" t="s">
        <v>13</v>
      </c>
      <c r="O377" t="s">
        <v>341</v>
      </c>
      <c r="P377" t="s">
        <v>16</v>
      </c>
      <c r="Q377" t="s">
        <v>354</v>
      </c>
      <c r="R377" t="s">
        <v>16</v>
      </c>
      <c r="S377"/>
      <c r="T377" t="s">
        <v>15</v>
      </c>
      <c r="U377" t="s">
        <v>16</v>
      </c>
      <c r="V377" t="s">
        <v>6282</v>
      </c>
      <c r="W377" t="s">
        <v>189</v>
      </c>
      <c r="X377" t="s">
        <v>189</v>
      </c>
      <c r="Y377" t="s">
        <v>4341</v>
      </c>
      <c r="Z377" t="s">
        <v>16</v>
      </c>
      <c r="AA377" t="s">
        <v>16</v>
      </c>
      <c r="AB377" t="s">
        <v>16</v>
      </c>
      <c r="AC377" t="s">
        <v>6307</v>
      </c>
      <c r="AD377" t="s">
        <v>1576</v>
      </c>
      <c r="AE377" t="s">
        <v>354</v>
      </c>
      <c r="AF377" t="s">
        <v>354</v>
      </c>
      <c r="AG377" t="s">
        <v>74</v>
      </c>
      <c r="AH377" t="s">
        <v>1165</v>
      </c>
      <c r="AI377" t="s">
        <v>16</v>
      </c>
      <c r="AJ377" t="s">
        <v>16</v>
      </c>
      <c r="AK377" t="s">
        <v>16</v>
      </c>
      <c r="AL377">
        <v>49411</v>
      </c>
      <c r="AM377">
        <v>5</v>
      </c>
      <c r="AN377">
        <v>34.518000000000001</v>
      </c>
      <c r="AO377">
        <v>39.063000000000002</v>
      </c>
      <c r="AP377" t="s">
        <v>184</v>
      </c>
      <c r="AQ377" t="s">
        <v>6744</v>
      </c>
      <c r="AR377" t="s">
        <v>9726</v>
      </c>
      <c r="AS377" t="s">
        <v>15</v>
      </c>
      <c r="AT377" t="s">
        <v>9978</v>
      </c>
      <c r="AU377" t="s">
        <v>6826</v>
      </c>
      <c r="AV377" t="s">
        <v>10474</v>
      </c>
      <c r="AW377" t="s">
        <v>11498</v>
      </c>
      <c r="AX377" t="s">
        <v>5970</v>
      </c>
      <c r="AY377" t="s">
        <v>4723</v>
      </c>
      <c r="AZ377" t="s">
        <v>1577</v>
      </c>
      <c r="BA377" t="s">
        <v>1573</v>
      </c>
      <c r="BB377" t="s">
        <v>10636</v>
      </c>
      <c r="BC377" t="s">
        <v>4465</v>
      </c>
      <c r="BD377" t="s">
        <v>4517</v>
      </c>
      <c r="BE377" t="s">
        <v>4727</v>
      </c>
      <c r="BF377" t="s">
        <v>4496</v>
      </c>
      <c r="BG377" t="s">
        <v>189</v>
      </c>
      <c r="BH377" t="s">
        <v>189</v>
      </c>
      <c r="BI377" t="s">
        <v>189</v>
      </c>
      <c r="BJ377">
        <v>100</v>
      </c>
      <c r="BK377" t="s">
        <v>6282</v>
      </c>
      <c r="BL377" s="7">
        <v>43642</v>
      </c>
      <c r="BM377" s="7">
        <v>43825</v>
      </c>
      <c r="BN377" t="s">
        <v>6241</v>
      </c>
      <c r="BO377" t="s">
        <v>189</v>
      </c>
      <c r="BP377" t="s">
        <v>16</v>
      </c>
      <c r="BQ377" t="s">
        <v>189</v>
      </c>
      <c r="BR377" s="7">
        <v>44738</v>
      </c>
      <c r="BS377" t="s">
        <v>2414</v>
      </c>
      <c r="BT377" t="s">
        <v>1574</v>
      </c>
      <c r="BU377" t="s">
        <v>189</v>
      </c>
      <c r="BV377" t="s">
        <v>189</v>
      </c>
      <c r="BW377" t="s">
        <v>189</v>
      </c>
      <c r="BX377" t="s">
        <v>16</v>
      </c>
      <c r="BY377" t="s">
        <v>189</v>
      </c>
      <c r="BZ377" t="s">
        <v>189</v>
      </c>
      <c r="CA377" t="s">
        <v>189</v>
      </c>
      <c r="CB377" t="s">
        <v>189</v>
      </c>
      <c r="CC377" t="s">
        <v>189</v>
      </c>
      <c r="CD377" t="s">
        <v>189</v>
      </c>
      <c r="CE377" t="s">
        <v>189</v>
      </c>
      <c r="CF377" t="s">
        <v>354</v>
      </c>
      <c r="CG377" t="s">
        <v>16</v>
      </c>
      <c r="CH377" t="s">
        <v>16</v>
      </c>
      <c r="CI377">
        <v>1</v>
      </c>
      <c r="CJ377">
        <v>1</v>
      </c>
      <c r="CK377">
        <v>1</v>
      </c>
      <c r="CL377" t="s">
        <v>189</v>
      </c>
      <c r="CM377">
        <v>0</v>
      </c>
      <c r="CN377" t="s">
        <v>16</v>
      </c>
      <c r="CO377" t="s">
        <v>1575</v>
      </c>
      <c r="CP377" t="s">
        <v>16</v>
      </c>
      <c r="CQ377" t="s">
        <v>189</v>
      </c>
      <c r="CR377" t="s">
        <v>185</v>
      </c>
      <c r="CS377" s="7"/>
      <c r="CT377" s="7">
        <v>43635</v>
      </c>
      <c r="CU377" t="s">
        <v>17</v>
      </c>
      <c r="CV377" t="s">
        <v>17</v>
      </c>
      <c r="CW377" t="s">
        <v>6307</v>
      </c>
      <c r="CX377" t="s">
        <v>189</v>
      </c>
      <c r="CY377" t="s">
        <v>6307</v>
      </c>
      <c r="CZ377" t="s">
        <v>189</v>
      </c>
      <c r="DA377">
        <v>2019</v>
      </c>
      <c r="DB377" s="139">
        <v>43635</v>
      </c>
      <c r="DC377">
        <v>6</v>
      </c>
      <c r="DD377">
        <v>25</v>
      </c>
      <c r="DE377" s="139">
        <v>43633</v>
      </c>
      <c r="DF377" t="s">
        <v>12231</v>
      </c>
      <c r="DG377" t="s">
        <v>12226</v>
      </c>
      <c r="DH377" t="s">
        <v>5973</v>
      </c>
      <c r="DI377" t="s">
        <v>9874</v>
      </c>
      <c r="DJ377" t="s">
        <v>6730</v>
      </c>
      <c r="DK377" t="s">
        <v>16</v>
      </c>
      <c r="DL377" t="s">
        <v>16</v>
      </c>
      <c r="DM377" t="s">
        <v>16</v>
      </c>
      <c r="DN377" t="s">
        <v>16</v>
      </c>
      <c r="DO377" t="s">
        <v>2051</v>
      </c>
      <c r="DP377" t="s">
        <v>16</v>
      </c>
      <c r="DQ377" t="s">
        <v>9102</v>
      </c>
      <c r="DR377" t="s">
        <v>10640</v>
      </c>
      <c r="DS377" t="s">
        <v>9103</v>
      </c>
      <c r="DT377" t="s">
        <v>12233</v>
      </c>
      <c r="EC377" s="66"/>
    </row>
    <row r="378" spans="1:133" x14ac:dyDescent="0.25">
      <c r="A378">
        <v>93</v>
      </c>
      <c r="B378" s="7">
        <v>43634</v>
      </c>
      <c r="C378" t="s">
        <v>189</v>
      </c>
      <c r="D378" t="s">
        <v>189</v>
      </c>
      <c r="E378" t="s">
        <v>579</v>
      </c>
      <c r="F378" t="s">
        <v>181</v>
      </c>
      <c r="G378" t="s">
        <v>354</v>
      </c>
      <c r="H378" t="s">
        <v>354</v>
      </c>
      <c r="I378">
        <v>1</v>
      </c>
      <c r="J378" t="s">
        <v>1585</v>
      </c>
      <c r="K378" t="s">
        <v>11</v>
      </c>
      <c r="L378" t="s">
        <v>100</v>
      </c>
      <c r="M378">
        <v>0.81</v>
      </c>
      <c r="N378" t="s">
        <v>13</v>
      </c>
      <c r="O378" t="s">
        <v>14</v>
      </c>
      <c r="P378" t="s">
        <v>16</v>
      </c>
      <c r="Q378" t="s">
        <v>354</v>
      </c>
      <c r="R378" t="s">
        <v>16</v>
      </c>
      <c r="S378"/>
      <c r="T378" t="s">
        <v>22</v>
      </c>
      <c r="U378" t="s">
        <v>16</v>
      </c>
      <c r="V378" t="s">
        <v>1883</v>
      </c>
      <c r="W378" t="s">
        <v>189</v>
      </c>
      <c r="X378" t="s">
        <v>189</v>
      </c>
      <c r="Y378" t="s">
        <v>4341</v>
      </c>
      <c r="Z378" t="s">
        <v>16</v>
      </c>
      <c r="AA378" t="s">
        <v>16</v>
      </c>
      <c r="AB378" t="s">
        <v>16</v>
      </c>
      <c r="AC378" t="s">
        <v>6310</v>
      </c>
      <c r="AD378" t="s">
        <v>1586</v>
      </c>
      <c r="AE378" t="s">
        <v>354</v>
      </c>
      <c r="AF378" t="s">
        <v>354</v>
      </c>
      <c r="AG378" t="s">
        <v>131</v>
      </c>
      <c r="AH378" t="s">
        <v>1587</v>
      </c>
      <c r="AI378" t="s">
        <v>16</v>
      </c>
      <c r="AJ378" t="s">
        <v>1588</v>
      </c>
      <c r="AK378" t="s">
        <v>6245</v>
      </c>
      <c r="AL378">
        <v>0</v>
      </c>
      <c r="AM378">
        <v>0.81</v>
      </c>
      <c r="AN378">
        <v>5.5919999999999996</v>
      </c>
      <c r="AO378">
        <v>6.3280000000000003</v>
      </c>
      <c r="AP378" t="s">
        <v>184</v>
      </c>
      <c r="AQ378" t="s">
        <v>6744</v>
      </c>
      <c r="AR378" t="s">
        <v>202</v>
      </c>
      <c r="AS378" t="s">
        <v>22</v>
      </c>
      <c r="AT378" t="s">
        <v>9802</v>
      </c>
      <c r="AU378" t="s">
        <v>9873</v>
      </c>
      <c r="AV378" t="s">
        <v>10474</v>
      </c>
      <c r="AW378" t="s">
        <v>11498</v>
      </c>
      <c r="AX378" t="s">
        <v>5970</v>
      </c>
      <c r="AY378" t="s">
        <v>4723</v>
      </c>
      <c r="AZ378" t="s">
        <v>1589</v>
      </c>
      <c r="BA378" t="s">
        <v>1584</v>
      </c>
      <c r="BB378" t="s">
        <v>10636</v>
      </c>
      <c r="BC378" t="s">
        <v>5972</v>
      </c>
      <c r="BD378" t="s">
        <v>4543</v>
      </c>
      <c r="BE378" t="s">
        <v>4727</v>
      </c>
      <c r="BF378" t="s">
        <v>4496</v>
      </c>
      <c r="BG378" t="s">
        <v>189</v>
      </c>
      <c r="BH378" t="s">
        <v>189</v>
      </c>
      <c r="BI378" t="s">
        <v>189</v>
      </c>
      <c r="BJ378">
        <v>100</v>
      </c>
      <c r="BK378" t="s">
        <v>1883</v>
      </c>
      <c r="BL378" s="7">
        <v>43636</v>
      </c>
      <c r="BM378" s="7">
        <v>43819</v>
      </c>
      <c r="BN378" t="s">
        <v>6241</v>
      </c>
      <c r="BO378" t="s">
        <v>189</v>
      </c>
      <c r="BP378" t="s">
        <v>16</v>
      </c>
      <c r="BQ378" t="s">
        <v>189</v>
      </c>
      <c r="BR378" s="7">
        <v>44732</v>
      </c>
      <c r="BS378" t="s">
        <v>2414</v>
      </c>
      <c r="BT378" t="s">
        <v>579</v>
      </c>
      <c r="BU378" t="s">
        <v>189</v>
      </c>
      <c r="BV378" t="s">
        <v>189</v>
      </c>
      <c r="BW378" t="s">
        <v>189</v>
      </c>
      <c r="BX378" t="s">
        <v>16</v>
      </c>
      <c r="BY378" t="s">
        <v>189</v>
      </c>
      <c r="BZ378" t="s">
        <v>189</v>
      </c>
      <c r="CA378" t="s">
        <v>189</v>
      </c>
      <c r="CB378" t="s">
        <v>189</v>
      </c>
      <c r="CC378" t="s">
        <v>189</v>
      </c>
      <c r="CD378" t="s">
        <v>189</v>
      </c>
      <c r="CE378" t="s">
        <v>189</v>
      </c>
      <c r="CF378" t="s">
        <v>354</v>
      </c>
      <c r="CG378" t="s">
        <v>16</v>
      </c>
      <c r="CH378" t="s">
        <v>16</v>
      </c>
      <c r="CI378">
        <v>1</v>
      </c>
      <c r="CJ378">
        <v>1</v>
      </c>
      <c r="CK378">
        <v>1</v>
      </c>
      <c r="CL378" t="s">
        <v>189</v>
      </c>
      <c r="CM378">
        <v>0</v>
      </c>
      <c r="CN378" t="s">
        <v>7118</v>
      </c>
      <c r="CO378" t="s">
        <v>2855</v>
      </c>
      <c r="CP378" t="s">
        <v>16</v>
      </c>
      <c r="CQ378" t="s">
        <v>189</v>
      </c>
      <c r="CR378" t="s">
        <v>185</v>
      </c>
      <c r="CS378" s="7"/>
      <c r="CT378" s="7">
        <v>43139</v>
      </c>
      <c r="CU378" t="s">
        <v>17</v>
      </c>
      <c r="CV378" t="s">
        <v>17</v>
      </c>
      <c r="CW378" t="s">
        <v>6307</v>
      </c>
      <c r="CX378" t="s">
        <v>189</v>
      </c>
      <c r="CY378" t="s">
        <v>6307</v>
      </c>
      <c r="CZ378" t="s">
        <v>189</v>
      </c>
      <c r="DA378">
        <v>2019</v>
      </c>
      <c r="DB378" s="139">
        <v>43634</v>
      </c>
      <c r="DC378">
        <v>6</v>
      </c>
      <c r="DD378">
        <v>25</v>
      </c>
      <c r="DE378" s="139">
        <v>43633</v>
      </c>
      <c r="DF378" t="s">
        <v>12231</v>
      </c>
      <c r="DG378" t="s">
        <v>12226</v>
      </c>
      <c r="DH378" t="s">
        <v>5973</v>
      </c>
      <c r="DI378" t="s">
        <v>9874</v>
      </c>
      <c r="DJ378" t="s">
        <v>6730</v>
      </c>
      <c r="DK378" t="s">
        <v>16</v>
      </c>
      <c r="DL378" t="s">
        <v>16</v>
      </c>
      <c r="DM378" t="s">
        <v>16</v>
      </c>
      <c r="DN378" t="s">
        <v>16</v>
      </c>
      <c r="DO378" t="s">
        <v>6766</v>
      </c>
      <c r="DP378" t="s">
        <v>16</v>
      </c>
      <c r="DQ378" t="s">
        <v>9104</v>
      </c>
      <c r="DR378" t="s">
        <v>10641</v>
      </c>
      <c r="DS378" t="s">
        <v>9105</v>
      </c>
      <c r="DT378" t="s">
        <v>12234</v>
      </c>
      <c r="EC378" s="66"/>
    </row>
    <row r="379" spans="1:133" x14ac:dyDescent="0.25">
      <c r="A379">
        <v>92</v>
      </c>
      <c r="B379" s="7">
        <v>43634</v>
      </c>
      <c r="C379" t="s">
        <v>189</v>
      </c>
      <c r="D379" t="s">
        <v>189</v>
      </c>
      <c r="E379" t="s">
        <v>1579</v>
      </c>
      <c r="F379" t="s">
        <v>199</v>
      </c>
      <c r="G379" t="s">
        <v>354</v>
      </c>
      <c r="H379" t="s">
        <v>354</v>
      </c>
      <c r="I379">
        <v>1</v>
      </c>
      <c r="J379" t="s">
        <v>1580</v>
      </c>
      <c r="K379" t="s">
        <v>11</v>
      </c>
      <c r="L379" t="s">
        <v>100</v>
      </c>
      <c r="M379">
        <v>1.89</v>
      </c>
      <c r="N379" t="s">
        <v>1983</v>
      </c>
      <c r="O379" t="s">
        <v>826</v>
      </c>
      <c r="P379" t="s">
        <v>16</v>
      </c>
      <c r="Q379" t="s">
        <v>354</v>
      </c>
      <c r="R379" t="s">
        <v>16</v>
      </c>
      <c r="S379"/>
      <c r="T379" t="s">
        <v>32</v>
      </c>
      <c r="U379" t="s">
        <v>16</v>
      </c>
      <c r="V379" t="s">
        <v>6282</v>
      </c>
      <c r="W379" t="s">
        <v>189</v>
      </c>
      <c r="X379" t="s">
        <v>189</v>
      </c>
      <c r="Y379" t="s">
        <v>4341</v>
      </c>
      <c r="Z379" t="s">
        <v>16</v>
      </c>
      <c r="AA379" t="s">
        <v>16</v>
      </c>
      <c r="AB379" t="s">
        <v>16</v>
      </c>
      <c r="AC379" t="s">
        <v>6310</v>
      </c>
      <c r="AD379" t="s">
        <v>1581</v>
      </c>
      <c r="AE379" t="s">
        <v>354</v>
      </c>
      <c r="AF379" t="s">
        <v>354</v>
      </c>
      <c r="AG379" t="s">
        <v>27</v>
      </c>
      <c r="AH379" t="s">
        <v>207</v>
      </c>
      <c r="AI379" t="s">
        <v>1582</v>
      </c>
      <c r="AJ379" t="s">
        <v>16</v>
      </c>
      <c r="AK379" t="s">
        <v>16</v>
      </c>
      <c r="AL379">
        <v>3000</v>
      </c>
      <c r="AM379">
        <v>1.89</v>
      </c>
      <c r="AN379">
        <v>13.047000000000001</v>
      </c>
      <c r="AO379">
        <v>14.766</v>
      </c>
      <c r="AP379" t="s">
        <v>184</v>
      </c>
      <c r="AQ379" t="s">
        <v>6744</v>
      </c>
      <c r="AR379" t="s">
        <v>202</v>
      </c>
      <c r="AS379" t="s">
        <v>32</v>
      </c>
      <c r="AT379" t="s">
        <v>9802</v>
      </c>
      <c r="AU379" t="s">
        <v>9873</v>
      </c>
      <c r="AV379" t="s">
        <v>10474</v>
      </c>
      <c r="AW379" t="s">
        <v>11498</v>
      </c>
      <c r="AX379" t="s">
        <v>5970</v>
      </c>
      <c r="AY379" t="s">
        <v>4723</v>
      </c>
      <c r="AZ379" t="s">
        <v>1583</v>
      </c>
      <c r="BA379" t="s">
        <v>1578</v>
      </c>
      <c r="BB379" t="s">
        <v>10636</v>
      </c>
      <c r="BC379" t="s">
        <v>4465</v>
      </c>
      <c r="BD379" t="s">
        <v>5596</v>
      </c>
      <c r="BE379" t="s">
        <v>4733</v>
      </c>
      <c r="BF379" t="s">
        <v>4497</v>
      </c>
      <c r="BG379" t="s">
        <v>189</v>
      </c>
      <c r="BH379" t="s">
        <v>189</v>
      </c>
      <c r="BI379" t="s">
        <v>189</v>
      </c>
      <c r="BJ379">
        <v>104.81</v>
      </c>
      <c r="BK379" t="s">
        <v>6282</v>
      </c>
      <c r="BL379" s="7">
        <v>43627</v>
      </c>
      <c r="BM379" s="7">
        <v>43810</v>
      </c>
      <c r="BN379" t="s">
        <v>6240</v>
      </c>
      <c r="BO379" t="s">
        <v>189</v>
      </c>
      <c r="BP379" t="s">
        <v>16</v>
      </c>
      <c r="BQ379" t="s">
        <v>189</v>
      </c>
      <c r="BR379" s="7">
        <v>44541</v>
      </c>
      <c r="BS379" t="s">
        <v>2414</v>
      </c>
      <c r="BT379" t="s">
        <v>1579</v>
      </c>
      <c r="BU379" t="s">
        <v>189</v>
      </c>
      <c r="BV379" t="s">
        <v>189</v>
      </c>
      <c r="BW379" t="s">
        <v>189</v>
      </c>
      <c r="BX379" t="s">
        <v>16</v>
      </c>
      <c r="BY379" t="s">
        <v>189</v>
      </c>
      <c r="BZ379" t="s">
        <v>189</v>
      </c>
      <c r="CA379" t="s">
        <v>189</v>
      </c>
      <c r="CB379" t="s">
        <v>189</v>
      </c>
      <c r="CC379" t="s">
        <v>189</v>
      </c>
      <c r="CD379" t="s">
        <v>189</v>
      </c>
      <c r="CE379" t="s">
        <v>189</v>
      </c>
      <c r="CF379" t="s">
        <v>354</v>
      </c>
      <c r="CG379" t="s">
        <v>16</v>
      </c>
      <c r="CH379" t="s">
        <v>16</v>
      </c>
      <c r="CI379">
        <v>1</v>
      </c>
      <c r="CJ379">
        <v>1</v>
      </c>
      <c r="CK379">
        <v>1</v>
      </c>
      <c r="CL379" t="s">
        <v>189</v>
      </c>
      <c r="CM379">
        <v>0</v>
      </c>
      <c r="CN379" t="s">
        <v>16</v>
      </c>
      <c r="CO379" t="s">
        <v>1580</v>
      </c>
      <c r="CP379" t="s">
        <v>16</v>
      </c>
      <c r="CQ379" t="s">
        <v>189</v>
      </c>
      <c r="CR379" t="s">
        <v>195</v>
      </c>
      <c r="CS379" s="7"/>
      <c r="CT379" s="7">
        <v>43438</v>
      </c>
      <c r="CU379" t="s">
        <v>17</v>
      </c>
      <c r="CV379" t="s">
        <v>17</v>
      </c>
      <c r="CW379" t="s">
        <v>6307</v>
      </c>
      <c r="CX379" t="s">
        <v>189</v>
      </c>
      <c r="CY379" t="s">
        <v>6307</v>
      </c>
      <c r="CZ379" t="s">
        <v>189</v>
      </c>
      <c r="DA379">
        <v>2019</v>
      </c>
      <c r="DB379" s="139">
        <v>43634</v>
      </c>
      <c r="DC379">
        <v>6</v>
      </c>
      <c r="DD379">
        <v>25</v>
      </c>
      <c r="DE379" s="139">
        <v>43633</v>
      </c>
      <c r="DF379" t="s">
        <v>12231</v>
      </c>
      <c r="DG379" t="s">
        <v>12226</v>
      </c>
      <c r="DH379" t="s">
        <v>5973</v>
      </c>
      <c r="DI379" t="s">
        <v>9874</v>
      </c>
      <c r="DJ379" t="s">
        <v>6730</v>
      </c>
      <c r="DK379" t="s">
        <v>16</v>
      </c>
      <c r="DL379" t="s">
        <v>16</v>
      </c>
      <c r="DM379" t="s">
        <v>1581</v>
      </c>
      <c r="DN379" t="s">
        <v>16</v>
      </c>
      <c r="DO379" t="s">
        <v>2051</v>
      </c>
      <c r="DP379" t="s">
        <v>16</v>
      </c>
      <c r="DQ379" t="s">
        <v>9106</v>
      </c>
      <c r="DR379" t="s">
        <v>10641</v>
      </c>
      <c r="DS379" t="s">
        <v>9107</v>
      </c>
      <c r="DT379" t="s">
        <v>12235</v>
      </c>
      <c r="EC379" s="66"/>
    </row>
    <row r="380" spans="1:133" x14ac:dyDescent="0.25">
      <c r="A380">
        <v>91</v>
      </c>
      <c r="B380" s="7">
        <v>43627</v>
      </c>
      <c r="C380" t="s">
        <v>189</v>
      </c>
      <c r="D380" t="s">
        <v>189</v>
      </c>
      <c r="E380" t="s">
        <v>1591</v>
      </c>
      <c r="F380" t="s">
        <v>199</v>
      </c>
      <c r="G380" t="s">
        <v>354</v>
      </c>
      <c r="H380" t="s">
        <v>354</v>
      </c>
      <c r="I380">
        <v>3</v>
      </c>
      <c r="J380" t="s">
        <v>1592</v>
      </c>
      <c r="K380" t="s">
        <v>11</v>
      </c>
      <c r="L380" t="s">
        <v>100</v>
      </c>
      <c r="M380">
        <v>5.5</v>
      </c>
      <c r="N380" t="s">
        <v>2105</v>
      </c>
      <c r="O380" t="s">
        <v>1593</v>
      </c>
      <c r="P380" t="s">
        <v>16</v>
      </c>
      <c r="Q380" t="s">
        <v>354</v>
      </c>
      <c r="R380" t="s">
        <v>16</v>
      </c>
      <c r="S380"/>
      <c r="T380" t="s">
        <v>32</v>
      </c>
      <c r="U380" t="s">
        <v>16</v>
      </c>
      <c r="V380" t="s">
        <v>6285</v>
      </c>
      <c r="W380" t="s">
        <v>189</v>
      </c>
      <c r="X380" t="s">
        <v>189</v>
      </c>
      <c r="Y380" t="s">
        <v>4341</v>
      </c>
      <c r="Z380" t="s">
        <v>16</v>
      </c>
      <c r="AA380" t="s">
        <v>16</v>
      </c>
      <c r="AB380" t="s">
        <v>16</v>
      </c>
      <c r="AC380" t="s">
        <v>6310</v>
      </c>
      <c r="AD380" t="s">
        <v>1594</v>
      </c>
      <c r="AE380" t="s">
        <v>354</v>
      </c>
      <c r="AF380" t="s">
        <v>354</v>
      </c>
      <c r="AG380" t="s">
        <v>129</v>
      </c>
      <c r="AH380" t="s">
        <v>1069</v>
      </c>
      <c r="AI380" t="s">
        <v>16</v>
      </c>
      <c r="AJ380" t="s">
        <v>16</v>
      </c>
      <c r="AK380" t="s">
        <v>16</v>
      </c>
      <c r="AL380">
        <v>0</v>
      </c>
      <c r="AM380">
        <v>5.5</v>
      </c>
      <c r="AN380">
        <v>38.012999999999998</v>
      </c>
      <c r="AO380">
        <v>42.969000000000001</v>
      </c>
      <c r="AP380" t="s">
        <v>34</v>
      </c>
      <c r="AQ380" t="s">
        <v>6745</v>
      </c>
      <c r="AR380" t="s">
        <v>16</v>
      </c>
      <c r="AS380" t="s">
        <v>32</v>
      </c>
      <c r="AT380" t="s">
        <v>9802</v>
      </c>
      <c r="AU380" t="s">
        <v>9913</v>
      </c>
      <c r="AV380" t="s">
        <v>10474</v>
      </c>
      <c r="AW380" t="s">
        <v>11498</v>
      </c>
      <c r="AX380" t="s">
        <v>5970</v>
      </c>
      <c r="AY380" t="s">
        <v>16</v>
      </c>
      <c r="AZ380" t="s">
        <v>1595</v>
      </c>
      <c r="BA380" t="s">
        <v>1590</v>
      </c>
      <c r="BB380" t="s">
        <v>10636</v>
      </c>
      <c r="BC380" t="s">
        <v>4465</v>
      </c>
      <c r="BD380" t="s">
        <v>4540</v>
      </c>
      <c r="BE380" t="s">
        <v>4753</v>
      </c>
      <c r="BF380" t="s">
        <v>4497</v>
      </c>
      <c r="BG380" t="s">
        <v>189</v>
      </c>
      <c r="BH380" t="s">
        <v>189</v>
      </c>
      <c r="BI380" t="s">
        <v>189</v>
      </c>
      <c r="BJ380"/>
      <c r="BK380" t="s">
        <v>1048</v>
      </c>
      <c r="BL380" s="7"/>
      <c r="BM380" s="7"/>
      <c r="BN380" t="s">
        <v>6240</v>
      </c>
      <c r="BO380" t="s">
        <v>189</v>
      </c>
      <c r="BP380" t="s">
        <v>16</v>
      </c>
      <c r="BQ380" t="s">
        <v>189</v>
      </c>
      <c r="BR380" s="7">
        <v>45425</v>
      </c>
      <c r="BS380" t="s">
        <v>16</v>
      </c>
      <c r="BT380" t="s">
        <v>4438</v>
      </c>
      <c r="BU380" t="s">
        <v>3670</v>
      </c>
      <c r="BV380" t="s">
        <v>189</v>
      </c>
      <c r="BW380" t="s">
        <v>189</v>
      </c>
      <c r="BX380" t="s">
        <v>16</v>
      </c>
      <c r="BY380" t="s">
        <v>189</v>
      </c>
      <c r="BZ380" t="s">
        <v>9108</v>
      </c>
      <c r="CA380" t="s">
        <v>189</v>
      </c>
      <c r="CB380" t="s">
        <v>189</v>
      </c>
      <c r="CC380" t="s">
        <v>189</v>
      </c>
      <c r="CD380" t="s">
        <v>189</v>
      </c>
      <c r="CE380" t="s">
        <v>189</v>
      </c>
      <c r="CF380" t="s">
        <v>354</v>
      </c>
      <c r="CG380" t="s">
        <v>16</v>
      </c>
      <c r="CH380" t="s">
        <v>16</v>
      </c>
      <c r="CI380">
        <v>1</v>
      </c>
      <c r="CJ380">
        <v>1</v>
      </c>
      <c r="CK380">
        <v>1</v>
      </c>
      <c r="CL380" t="s">
        <v>189</v>
      </c>
      <c r="CM380">
        <v>0</v>
      </c>
      <c r="CN380" t="s">
        <v>16</v>
      </c>
      <c r="CO380" t="s">
        <v>1592</v>
      </c>
      <c r="CP380" t="s">
        <v>16</v>
      </c>
      <c r="CQ380" t="s">
        <v>189</v>
      </c>
      <c r="CR380" t="s">
        <v>16</v>
      </c>
      <c r="CS380" s="7">
        <v>44423</v>
      </c>
      <c r="CT380" s="7">
        <v>42325</v>
      </c>
      <c r="CU380" t="s">
        <v>4710</v>
      </c>
      <c r="CV380" t="s">
        <v>6745</v>
      </c>
      <c r="CW380" t="s">
        <v>6307</v>
      </c>
      <c r="CX380" t="s">
        <v>189</v>
      </c>
      <c r="CY380" t="s">
        <v>6307</v>
      </c>
      <c r="CZ380" t="s">
        <v>6307</v>
      </c>
      <c r="DA380">
        <v>2019</v>
      </c>
      <c r="DB380" s="139">
        <v>43627</v>
      </c>
      <c r="DC380">
        <v>6</v>
      </c>
      <c r="DD380">
        <v>24</v>
      </c>
      <c r="DE380" s="139">
        <v>43626</v>
      </c>
      <c r="DF380" t="s">
        <v>12236</v>
      </c>
      <c r="DG380" t="s">
        <v>12226</v>
      </c>
      <c r="DH380" t="s">
        <v>5975</v>
      </c>
      <c r="DI380" t="s">
        <v>9912</v>
      </c>
      <c r="DJ380" t="s">
        <v>6730</v>
      </c>
      <c r="DK380" t="s">
        <v>16</v>
      </c>
      <c r="DL380" t="s">
        <v>16</v>
      </c>
      <c r="DM380" t="s">
        <v>1594</v>
      </c>
      <c r="DN380" t="s">
        <v>16</v>
      </c>
      <c r="DO380" t="s">
        <v>2051</v>
      </c>
      <c r="DP380" t="s">
        <v>16</v>
      </c>
      <c r="DQ380" t="s">
        <v>9109</v>
      </c>
      <c r="DR380" t="s">
        <v>10642</v>
      </c>
      <c r="DS380" t="s">
        <v>9110</v>
      </c>
      <c r="DT380" t="s">
        <v>12237</v>
      </c>
      <c r="EC380" s="66"/>
    </row>
    <row r="381" spans="1:133" x14ac:dyDescent="0.25">
      <c r="A381">
        <v>90</v>
      </c>
      <c r="B381" s="7">
        <v>43622</v>
      </c>
      <c r="C381" t="s">
        <v>189</v>
      </c>
      <c r="D381" t="s">
        <v>189</v>
      </c>
      <c r="E381" t="s">
        <v>1597</v>
      </c>
      <c r="F381" t="s">
        <v>181</v>
      </c>
      <c r="G381" t="s">
        <v>354</v>
      </c>
      <c r="H381" t="s">
        <v>354</v>
      </c>
      <c r="I381">
        <v>1</v>
      </c>
      <c r="J381" t="s">
        <v>802</v>
      </c>
      <c r="K381" t="s">
        <v>1997</v>
      </c>
      <c r="L381" t="s">
        <v>100</v>
      </c>
      <c r="M381">
        <v>2.5</v>
      </c>
      <c r="N381" t="s">
        <v>13</v>
      </c>
      <c r="O381" t="s">
        <v>1519</v>
      </c>
      <c r="P381" t="s">
        <v>16</v>
      </c>
      <c r="Q381" t="s">
        <v>354</v>
      </c>
      <c r="R381" t="s">
        <v>16</v>
      </c>
      <c r="S381"/>
      <c r="T381" t="s">
        <v>568</v>
      </c>
      <c r="U381" t="s">
        <v>16</v>
      </c>
      <c r="V381" t="s">
        <v>6282</v>
      </c>
      <c r="W381" t="s">
        <v>189</v>
      </c>
      <c r="X381" t="s">
        <v>189</v>
      </c>
      <c r="Y381" t="s">
        <v>4341</v>
      </c>
      <c r="Z381" t="s">
        <v>16</v>
      </c>
      <c r="AA381" t="s">
        <v>16</v>
      </c>
      <c r="AB381" t="s">
        <v>16</v>
      </c>
      <c r="AC381" t="s">
        <v>6310</v>
      </c>
      <c r="AD381" t="s">
        <v>803</v>
      </c>
      <c r="AE381" t="s">
        <v>354</v>
      </c>
      <c r="AF381" t="s">
        <v>354</v>
      </c>
      <c r="AG381" t="s">
        <v>67</v>
      </c>
      <c r="AH381" t="s">
        <v>485</v>
      </c>
      <c r="AI381" t="s">
        <v>16</v>
      </c>
      <c r="AJ381" t="s">
        <v>16</v>
      </c>
      <c r="AK381" t="s">
        <v>16</v>
      </c>
      <c r="AL381">
        <v>144000</v>
      </c>
      <c r="AM381">
        <v>2.5</v>
      </c>
      <c r="AN381">
        <v>17.274000000000001</v>
      </c>
      <c r="AO381">
        <v>19.530999999999999</v>
      </c>
      <c r="AP381" t="s">
        <v>301</v>
      </c>
      <c r="AQ381" t="s">
        <v>1937</v>
      </c>
      <c r="AR381" t="s">
        <v>16</v>
      </c>
      <c r="AS381" t="s">
        <v>87</v>
      </c>
      <c r="AT381" t="s">
        <v>9978</v>
      </c>
      <c r="AU381" t="s">
        <v>6824</v>
      </c>
      <c r="AV381" t="s">
        <v>10474</v>
      </c>
      <c r="AW381" t="s">
        <v>11498</v>
      </c>
      <c r="AX381" t="s">
        <v>5970</v>
      </c>
      <c r="AY381" t="s">
        <v>16</v>
      </c>
      <c r="AZ381" t="s">
        <v>804</v>
      </c>
      <c r="BA381" t="s">
        <v>1596</v>
      </c>
      <c r="BB381" t="s">
        <v>10636</v>
      </c>
      <c r="BC381" t="s">
        <v>4465</v>
      </c>
      <c r="BD381" t="s">
        <v>4518</v>
      </c>
      <c r="BE381" t="s">
        <v>4727</v>
      </c>
      <c r="BF381" t="s">
        <v>4496</v>
      </c>
      <c r="BG381" t="s">
        <v>189</v>
      </c>
      <c r="BH381" t="s">
        <v>189</v>
      </c>
      <c r="BI381" t="s">
        <v>189</v>
      </c>
      <c r="BJ381">
        <v>100</v>
      </c>
      <c r="BK381" t="s">
        <v>6282</v>
      </c>
      <c r="BL381" s="7">
        <v>43630</v>
      </c>
      <c r="BM381" s="7">
        <v>43813</v>
      </c>
      <c r="BN381" t="s">
        <v>6242</v>
      </c>
      <c r="BO381" t="s">
        <v>189</v>
      </c>
      <c r="BP381" t="s">
        <v>16</v>
      </c>
      <c r="BQ381" t="s">
        <v>189</v>
      </c>
      <c r="BR381" s="7">
        <v>44726</v>
      </c>
      <c r="BS381" t="s">
        <v>2414</v>
      </c>
      <c r="BT381" t="s">
        <v>4286</v>
      </c>
      <c r="BU381" t="s">
        <v>2435</v>
      </c>
      <c r="BV381" t="s">
        <v>189</v>
      </c>
      <c r="BW381" t="s">
        <v>189</v>
      </c>
      <c r="BX381" t="s">
        <v>16</v>
      </c>
      <c r="BY381" t="s">
        <v>189</v>
      </c>
      <c r="BZ381" t="s">
        <v>189</v>
      </c>
      <c r="CA381" t="s">
        <v>189</v>
      </c>
      <c r="CB381" t="s">
        <v>189</v>
      </c>
      <c r="CC381" t="s">
        <v>189</v>
      </c>
      <c r="CD381" t="s">
        <v>189</v>
      </c>
      <c r="CE381" t="s">
        <v>189</v>
      </c>
      <c r="CF381" t="s">
        <v>354</v>
      </c>
      <c r="CG381" t="s">
        <v>16</v>
      </c>
      <c r="CH381" t="s">
        <v>16</v>
      </c>
      <c r="CI381">
        <v>1</v>
      </c>
      <c r="CJ381">
        <v>1</v>
      </c>
      <c r="CK381">
        <v>1</v>
      </c>
      <c r="CL381" t="s">
        <v>189</v>
      </c>
      <c r="CM381">
        <v>0</v>
      </c>
      <c r="CN381" t="s">
        <v>16</v>
      </c>
      <c r="CO381" t="s">
        <v>802</v>
      </c>
      <c r="CP381" t="s">
        <v>16</v>
      </c>
      <c r="CQ381" t="s">
        <v>189</v>
      </c>
      <c r="CR381" t="s">
        <v>16</v>
      </c>
      <c r="CS381" s="7"/>
      <c r="CT381" s="7">
        <v>41109</v>
      </c>
      <c r="CU381" t="s">
        <v>60</v>
      </c>
      <c r="CV381" t="s">
        <v>6745</v>
      </c>
      <c r="CW381" t="s">
        <v>6307</v>
      </c>
      <c r="CX381" t="s">
        <v>189</v>
      </c>
      <c r="CY381" t="s">
        <v>6307</v>
      </c>
      <c r="CZ381" t="s">
        <v>189</v>
      </c>
      <c r="DA381">
        <v>2019</v>
      </c>
      <c r="DB381" s="139">
        <v>43622</v>
      </c>
      <c r="DC381">
        <v>6</v>
      </c>
      <c r="DD381">
        <v>23</v>
      </c>
      <c r="DE381" s="139">
        <v>43619</v>
      </c>
      <c r="DF381" t="s">
        <v>12238</v>
      </c>
      <c r="DG381" t="s">
        <v>12226</v>
      </c>
      <c r="DH381" t="s">
        <v>5976</v>
      </c>
      <c r="DI381" t="s">
        <v>9874</v>
      </c>
      <c r="DJ381" t="s">
        <v>6730</v>
      </c>
      <c r="DK381" t="s">
        <v>16</v>
      </c>
      <c r="DL381" t="s">
        <v>16</v>
      </c>
      <c r="DM381" t="s">
        <v>4928</v>
      </c>
      <c r="DN381" t="s">
        <v>803</v>
      </c>
      <c r="DO381" t="s">
        <v>2051</v>
      </c>
      <c r="DP381" t="s">
        <v>16</v>
      </c>
      <c r="DQ381" t="s">
        <v>9111</v>
      </c>
      <c r="DR381" t="s">
        <v>10643</v>
      </c>
      <c r="DS381" t="s">
        <v>9112</v>
      </c>
      <c r="DT381" t="s">
        <v>12239</v>
      </c>
      <c r="EC381" s="66"/>
    </row>
    <row r="382" spans="1:133" x14ac:dyDescent="0.25">
      <c r="A382">
        <v>89</v>
      </c>
      <c r="B382" s="7">
        <v>43613</v>
      </c>
      <c r="C382" t="s">
        <v>189</v>
      </c>
      <c r="D382" t="s">
        <v>189</v>
      </c>
      <c r="E382" t="s">
        <v>1599</v>
      </c>
      <c r="F382" t="s">
        <v>181</v>
      </c>
      <c r="G382" t="s">
        <v>354</v>
      </c>
      <c r="H382" t="s">
        <v>354</v>
      </c>
      <c r="I382">
        <v>1</v>
      </c>
      <c r="J382" t="s">
        <v>434</v>
      </c>
      <c r="K382" t="s">
        <v>1976</v>
      </c>
      <c r="L382" t="s">
        <v>100</v>
      </c>
      <c r="M382">
        <v>5</v>
      </c>
      <c r="N382" t="s">
        <v>104</v>
      </c>
      <c r="O382" t="s">
        <v>1600</v>
      </c>
      <c r="P382" t="s">
        <v>16</v>
      </c>
      <c r="Q382" t="s">
        <v>354</v>
      </c>
      <c r="R382" t="s">
        <v>16</v>
      </c>
      <c r="S382"/>
      <c r="T382" t="s">
        <v>15</v>
      </c>
      <c r="U382" t="s">
        <v>16</v>
      </c>
      <c r="V382" t="s">
        <v>6282</v>
      </c>
      <c r="W382" t="s">
        <v>189</v>
      </c>
      <c r="X382" t="s">
        <v>189</v>
      </c>
      <c r="Y382" t="s">
        <v>4341</v>
      </c>
      <c r="Z382" t="s">
        <v>16</v>
      </c>
      <c r="AA382" t="s">
        <v>16</v>
      </c>
      <c r="AB382" t="s">
        <v>16</v>
      </c>
      <c r="AC382" t="s">
        <v>6310</v>
      </c>
      <c r="AD382" t="s">
        <v>435</v>
      </c>
      <c r="AE382" t="s">
        <v>354</v>
      </c>
      <c r="AF382" t="s">
        <v>354</v>
      </c>
      <c r="AG382" t="s">
        <v>35</v>
      </c>
      <c r="AH382" t="s">
        <v>436</v>
      </c>
      <c r="AI382" t="s">
        <v>16</v>
      </c>
      <c r="AJ382" t="s">
        <v>16</v>
      </c>
      <c r="AK382" t="s">
        <v>16</v>
      </c>
      <c r="AL382">
        <v>50000</v>
      </c>
      <c r="AM382">
        <v>5</v>
      </c>
      <c r="AN382">
        <v>34.551000000000002</v>
      </c>
      <c r="AO382">
        <v>39.369999999999997</v>
      </c>
      <c r="AP382" t="s">
        <v>184</v>
      </c>
      <c r="AQ382" t="s">
        <v>6744</v>
      </c>
      <c r="AR382" t="s">
        <v>9667</v>
      </c>
      <c r="AS382" t="s">
        <v>15</v>
      </c>
      <c r="AT382" t="s">
        <v>4840</v>
      </c>
      <c r="AU382" t="s">
        <v>6826</v>
      </c>
      <c r="AV382" t="s">
        <v>10474</v>
      </c>
      <c r="AW382" t="s">
        <v>11498</v>
      </c>
      <c r="AX382" t="s">
        <v>5978</v>
      </c>
      <c r="AY382" t="s">
        <v>4723</v>
      </c>
      <c r="AZ382" t="s">
        <v>437</v>
      </c>
      <c r="BA382" t="s">
        <v>1598</v>
      </c>
      <c r="BB382" t="s">
        <v>10644</v>
      </c>
      <c r="BC382" t="s">
        <v>4465</v>
      </c>
      <c r="BD382" t="s">
        <v>4517</v>
      </c>
      <c r="BE382" t="s">
        <v>4730</v>
      </c>
      <c r="BF382" t="s">
        <v>4496</v>
      </c>
      <c r="BG382" t="s">
        <v>189</v>
      </c>
      <c r="BH382" t="s">
        <v>189</v>
      </c>
      <c r="BI382" t="s">
        <v>189</v>
      </c>
      <c r="BJ382">
        <v>99.38</v>
      </c>
      <c r="BK382" t="s">
        <v>6282</v>
      </c>
      <c r="BL382" s="7">
        <v>43620</v>
      </c>
      <c r="BM382" s="7">
        <v>43803</v>
      </c>
      <c r="BN382" t="s">
        <v>6241</v>
      </c>
      <c r="BO382" t="s">
        <v>189</v>
      </c>
      <c r="BP382" t="s">
        <v>16</v>
      </c>
      <c r="BQ382" t="s">
        <v>189</v>
      </c>
      <c r="BR382" s="7">
        <v>45447</v>
      </c>
      <c r="BS382" t="s">
        <v>2414</v>
      </c>
      <c r="BT382" t="s">
        <v>3584</v>
      </c>
      <c r="BU382" t="s">
        <v>4439</v>
      </c>
      <c r="BV382" t="s">
        <v>189</v>
      </c>
      <c r="BW382" t="s">
        <v>189</v>
      </c>
      <c r="BX382" t="s">
        <v>16</v>
      </c>
      <c r="BY382" t="s">
        <v>189</v>
      </c>
      <c r="BZ382" t="s">
        <v>8743</v>
      </c>
      <c r="CA382" t="s">
        <v>189</v>
      </c>
      <c r="CB382" t="s">
        <v>189</v>
      </c>
      <c r="CC382" t="s">
        <v>189</v>
      </c>
      <c r="CD382" t="s">
        <v>189</v>
      </c>
      <c r="CE382" t="s">
        <v>189</v>
      </c>
      <c r="CF382" t="s">
        <v>354</v>
      </c>
      <c r="CG382" t="s">
        <v>16</v>
      </c>
      <c r="CH382" t="s">
        <v>16</v>
      </c>
      <c r="CI382">
        <v>1</v>
      </c>
      <c r="CJ382">
        <v>1</v>
      </c>
      <c r="CK382">
        <v>1</v>
      </c>
      <c r="CL382" t="s">
        <v>189</v>
      </c>
      <c r="CM382">
        <v>0</v>
      </c>
      <c r="CN382" t="s">
        <v>16</v>
      </c>
      <c r="CO382" t="s">
        <v>434</v>
      </c>
      <c r="CP382" t="s">
        <v>16</v>
      </c>
      <c r="CQ382" t="s">
        <v>189</v>
      </c>
      <c r="CR382" t="s">
        <v>195</v>
      </c>
      <c r="CS382" s="7"/>
      <c r="CT382" s="7">
        <v>42563</v>
      </c>
      <c r="CU382" t="s">
        <v>17</v>
      </c>
      <c r="CV382" t="s">
        <v>17</v>
      </c>
      <c r="CW382" t="s">
        <v>6307</v>
      </c>
      <c r="CX382" t="s">
        <v>189</v>
      </c>
      <c r="CY382" t="s">
        <v>6307</v>
      </c>
      <c r="CZ382" t="s">
        <v>189</v>
      </c>
      <c r="DA382">
        <v>2019</v>
      </c>
      <c r="DB382" s="139">
        <v>43613</v>
      </c>
      <c r="DC382">
        <v>5</v>
      </c>
      <c r="DD382">
        <v>22</v>
      </c>
      <c r="DE382" s="139">
        <v>43612</v>
      </c>
      <c r="DF382" t="s">
        <v>12240</v>
      </c>
      <c r="DG382" t="s">
        <v>12226</v>
      </c>
      <c r="DH382" t="s">
        <v>5977</v>
      </c>
      <c r="DI382" t="s">
        <v>9912</v>
      </c>
      <c r="DJ382" t="s">
        <v>6730</v>
      </c>
      <c r="DK382" t="s">
        <v>16</v>
      </c>
      <c r="DL382" t="s">
        <v>16</v>
      </c>
      <c r="DM382" t="s">
        <v>16</v>
      </c>
      <c r="DN382" t="s">
        <v>16</v>
      </c>
      <c r="DO382" t="s">
        <v>2051</v>
      </c>
      <c r="DP382" t="s">
        <v>16</v>
      </c>
      <c r="DQ382" t="s">
        <v>9113</v>
      </c>
      <c r="DR382" t="s">
        <v>10645</v>
      </c>
      <c r="DS382" t="s">
        <v>9114</v>
      </c>
      <c r="DT382" t="s">
        <v>12241</v>
      </c>
      <c r="EC382" s="66"/>
    </row>
    <row r="383" spans="1:133" x14ac:dyDescent="0.25">
      <c r="A383">
        <v>88</v>
      </c>
      <c r="B383" s="7">
        <v>43607</v>
      </c>
      <c r="C383" t="s">
        <v>189</v>
      </c>
      <c r="D383" t="s">
        <v>4464</v>
      </c>
      <c r="E383" t="s">
        <v>1602</v>
      </c>
      <c r="F383" t="s">
        <v>181</v>
      </c>
      <c r="G383" t="s">
        <v>354</v>
      </c>
      <c r="H383" t="s">
        <v>354</v>
      </c>
      <c r="I383">
        <v>3</v>
      </c>
      <c r="J383" t="s">
        <v>6886</v>
      </c>
      <c r="K383" t="s">
        <v>3381</v>
      </c>
      <c r="L383" t="s">
        <v>12</v>
      </c>
      <c r="M383">
        <v>10</v>
      </c>
      <c r="N383" t="s">
        <v>13</v>
      </c>
      <c r="O383" t="s">
        <v>1606</v>
      </c>
      <c r="P383" t="s">
        <v>16</v>
      </c>
      <c r="Q383" t="s">
        <v>354</v>
      </c>
      <c r="R383" t="s">
        <v>16</v>
      </c>
      <c r="S383"/>
      <c r="T383" t="s">
        <v>15</v>
      </c>
      <c r="U383" t="s">
        <v>4464</v>
      </c>
      <c r="V383" t="s">
        <v>6282</v>
      </c>
      <c r="W383" t="s">
        <v>189</v>
      </c>
      <c r="X383" t="s">
        <v>189</v>
      </c>
      <c r="Y383" t="s">
        <v>4341</v>
      </c>
      <c r="Z383" t="s">
        <v>16</v>
      </c>
      <c r="AA383" t="s">
        <v>16</v>
      </c>
      <c r="AB383" t="s">
        <v>16</v>
      </c>
      <c r="AC383" t="s">
        <v>6310</v>
      </c>
      <c r="AD383" t="s">
        <v>1603</v>
      </c>
      <c r="AE383" t="s">
        <v>354</v>
      </c>
      <c r="AF383" t="s">
        <v>354</v>
      </c>
      <c r="AG383" t="s">
        <v>129</v>
      </c>
      <c r="AH383" t="s">
        <v>16</v>
      </c>
      <c r="AI383" t="s">
        <v>16</v>
      </c>
      <c r="AJ383" t="s">
        <v>16</v>
      </c>
      <c r="AK383" t="s">
        <v>16</v>
      </c>
      <c r="AL383">
        <v>11501</v>
      </c>
      <c r="AM383">
        <v>1.45</v>
      </c>
      <c r="AN383">
        <v>10</v>
      </c>
      <c r="AO383">
        <v>11.324999999999999</v>
      </c>
      <c r="AP383" t="s">
        <v>260</v>
      </c>
      <c r="AQ383" t="s">
        <v>5653</v>
      </c>
      <c r="AR383" t="s">
        <v>9678</v>
      </c>
      <c r="AS383" t="s">
        <v>15</v>
      </c>
      <c r="AT383" t="s">
        <v>4840</v>
      </c>
      <c r="AU383" t="s">
        <v>9873</v>
      </c>
      <c r="AV383" t="s">
        <v>10474</v>
      </c>
      <c r="AW383" t="s">
        <v>11498</v>
      </c>
      <c r="AX383" t="s">
        <v>5978</v>
      </c>
      <c r="AY383" t="s">
        <v>16</v>
      </c>
      <c r="AZ383" t="s">
        <v>1604</v>
      </c>
      <c r="BA383" t="s">
        <v>1601</v>
      </c>
      <c r="BB383" t="s">
        <v>10644</v>
      </c>
      <c r="BC383" t="s">
        <v>4464</v>
      </c>
      <c r="BD383" t="s">
        <v>6114</v>
      </c>
      <c r="BE383" t="s">
        <v>4727</v>
      </c>
      <c r="BF383" t="s">
        <v>4496</v>
      </c>
      <c r="BG383" t="s">
        <v>189</v>
      </c>
      <c r="BH383" t="s">
        <v>189</v>
      </c>
      <c r="BI383" t="s">
        <v>189</v>
      </c>
      <c r="BJ383">
        <v>100</v>
      </c>
      <c r="BK383" t="s">
        <v>6282</v>
      </c>
      <c r="BL383" s="7">
        <v>43614</v>
      </c>
      <c r="BM383" s="7">
        <v>43798</v>
      </c>
      <c r="BN383" t="s">
        <v>6241</v>
      </c>
      <c r="BO383" t="s">
        <v>189</v>
      </c>
      <c r="BP383" t="s">
        <v>16</v>
      </c>
      <c r="BQ383" t="s">
        <v>189</v>
      </c>
      <c r="BR383" s="7">
        <v>44710</v>
      </c>
      <c r="BS383" t="s">
        <v>2414</v>
      </c>
      <c r="BT383" t="s">
        <v>4440</v>
      </c>
      <c r="BU383" t="s">
        <v>4367</v>
      </c>
      <c r="BV383" t="s">
        <v>189</v>
      </c>
      <c r="BW383" t="s">
        <v>189</v>
      </c>
      <c r="BX383" t="s">
        <v>16</v>
      </c>
      <c r="BY383" t="s">
        <v>189</v>
      </c>
      <c r="BZ383" t="s">
        <v>189</v>
      </c>
      <c r="CA383" t="s">
        <v>189</v>
      </c>
      <c r="CB383" t="s">
        <v>189</v>
      </c>
      <c r="CC383" t="s">
        <v>189</v>
      </c>
      <c r="CD383" t="s">
        <v>189</v>
      </c>
      <c r="CE383" t="s">
        <v>189</v>
      </c>
      <c r="CF383" t="s">
        <v>354</v>
      </c>
      <c r="CG383" t="s">
        <v>16</v>
      </c>
      <c r="CH383" t="s">
        <v>16</v>
      </c>
      <c r="CI383">
        <v>2</v>
      </c>
      <c r="CJ383">
        <v>1</v>
      </c>
      <c r="CK383">
        <v>1</v>
      </c>
      <c r="CL383" t="s">
        <v>189</v>
      </c>
      <c r="CM383">
        <v>0</v>
      </c>
      <c r="CN383" t="s">
        <v>16</v>
      </c>
      <c r="CO383" t="s">
        <v>6886</v>
      </c>
      <c r="CP383" t="s">
        <v>9736</v>
      </c>
      <c r="CQ383" t="s">
        <v>189</v>
      </c>
      <c r="CR383" t="s">
        <v>16</v>
      </c>
      <c r="CS383" s="7"/>
      <c r="CT383" s="7">
        <v>40918</v>
      </c>
      <c r="CU383" t="s">
        <v>29</v>
      </c>
      <c r="CV383" t="s">
        <v>29</v>
      </c>
      <c r="CW383" t="s">
        <v>6307</v>
      </c>
      <c r="CX383" t="s">
        <v>189</v>
      </c>
      <c r="CY383" t="s">
        <v>6307</v>
      </c>
      <c r="CZ383" t="s">
        <v>189</v>
      </c>
      <c r="DA383">
        <v>2019</v>
      </c>
      <c r="DB383" s="139">
        <v>43607</v>
      </c>
      <c r="DC383">
        <v>5</v>
      </c>
      <c r="DD383">
        <v>21</v>
      </c>
      <c r="DE383" s="139">
        <v>43605</v>
      </c>
      <c r="DF383" t="s">
        <v>12242</v>
      </c>
      <c r="DG383" t="s">
        <v>12226</v>
      </c>
      <c r="DH383" t="s">
        <v>5979</v>
      </c>
      <c r="DI383" t="s">
        <v>9874</v>
      </c>
      <c r="DJ383" t="s">
        <v>6234</v>
      </c>
      <c r="DK383" t="s">
        <v>16</v>
      </c>
      <c r="DL383" t="s">
        <v>16</v>
      </c>
      <c r="DM383" t="s">
        <v>16</v>
      </c>
      <c r="DN383" t="s">
        <v>16</v>
      </c>
      <c r="DO383" t="s">
        <v>2052</v>
      </c>
      <c r="DP383" t="s">
        <v>16</v>
      </c>
      <c r="DQ383" t="s">
        <v>8588</v>
      </c>
      <c r="DR383" t="s">
        <v>10646</v>
      </c>
      <c r="DS383" t="s">
        <v>8589</v>
      </c>
      <c r="DT383" t="s">
        <v>12243</v>
      </c>
      <c r="EC383" s="66"/>
    </row>
    <row r="384" spans="1:133" x14ac:dyDescent="0.25">
      <c r="A384">
        <v>87</v>
      </c>
      <c r="B384" s="7">
        <v>43607</v>
      </c>
      <c r="C384" t="s">
        <v>189</v>
      </c>
      <c r="D384" t="s">
        <v>4464</v>
      </c>
      <c r="E384" t="s">
        <v>1602</v>
      </c>
      <c r="F384" t="s">
        <v>181</v>
      </c>
      <c r="G384" t="s">
        <v>354</v>
      </c>
      <c r="H384" t="s">
        <v>354</v>
      </c>
      <c r="I384">
        <v>3</v>
      </c>
      <c r="J384" t="s">
        <v>6886</v>
      </c>
      <c r="K384" t="s">
        <v>3381</v>
      </c>
      <c r="L384" t="s">
        <v>12</v>
      </c>
      <c r="M384">
        <v>18</v>
      </c>
      <c r="N384" t="s">
        <v>121</v>
      </c>
      <c r="O384" t="s">
        <v>1066</v>
      </c>
      <c r="P384" t="s">
        <v>16</v>
      </c>
      <c r="Q384" t="s">
        <v>354</v>
      </c>
      <c r="R384" t="s">
        <v>16</v>
      </c>
      <c r="S384"/>
      <c r="T384" t="s">
        <v>15</v>
      </c>
      <c r="U384" t="s">
        <v>4464</v>
      </c>
      <c r="V384" t="s">
        <v>6290</v>
      </c>
      <c r="W384" t="s">
        <v>189</v>
      </c>
      <c r="X384" t="s">
        <v>189</v>
      </c>
      <c r="Y384" t="s">
        <v>4341</v>
      </c>
      <c r="Z384" t="s">
        <v>16</v>
      </c>
      <c r="AA384" t="s">
        <v>16</v>
      </c>
      <c r="AB384" t="s">
        <v>16</v>
      </c>
      <c r="AC384" t="s">
        <v>6310</v>
      </c>
      <c r="AD384" t="s">
        <v>1603</v>
      </c>
      <c r="AE384" t="s">
        <v>354</v>
      </c>
      <c r="AF384" t="s">
        <v>354</v>
      </c>
      <c r="AG384" t="s">
        <v>129</v>
      </c>
      <c r="AH384" t="s">
        <v>16</v>
      </c>
      <c r="AI384" t="s">
        <v>16</v>
      </c>
      <c r="AJ384" t="s">
        <v>16</v>
      </c>
      <c r="AK384" t="s">
        <v>16</v>
      </c>
      <c r="AL384">
        <v>11501</v>
      </c>
      <c r="AM384">
        <v>2.61</v>
      </c>
      <c r="AN384">
        <v>18</v>
      </c>
      <c r="AO384">
        <v>20.385000000000002</v>
      </c>
      <c r="AP384" t="s">
        <v>260</v>
      </c>
      <c r="AQ384" t="s">
        <v>5653</v>
      </c>
      <c r="AR384" t="s">
        <v>9678</v>
      </c>
      <c r="AS384" t="s">
        <v>15</v>
      </c>
      <c r="AT384" t="s">
        <v>4840</v>
      </c>
      <c r="AU384" t="s">
        <v>6824</v>
      </c>
      <c r="AV384" t="s">
        <v>10474</v>
      </c>
      <c r="AW384" t="s">
        <v>11498</v>
      </c>
      <c r="AX384" t="s">
        <v>5978</v>
      </c>
      <c r="AY384" t="s">
        <v>16</v>
      </c>
      <c r="AZ384" t="s">
        <v>1604</v>
      </c>
      <c r="BA384" t="s">
        <v>1605</v>
      </c>
      <c r="BB384" t="s">
        <v>10644</v>
      </c>
      <c r="BC384" t="s">
        <v>4464</v>
      </c>
      <c r="BD384" t="s">
        <v>6229</v>
      </c>
      <c r="BE384" t="s">
        <v>4728</v>
      </c>
      <c r="BF384" t="s">
        <v>4496</v>
      </c>
      <c r="BG384" t="s">
        <v>189</v>
      </c>
      <c r="BH384" t="s">
        <v>189</v>
      </c>
      <c r="BI384" t="s">
        <v>189</v>
      </c>
      <c r="BJ384">
        <v>100</v>
      </c>
      <c r="BK384" t="s">
        <v>1048</v>
      </c>
      <c r="BL384" s="7">
        <v>43614</v>
      </c>
      <c r="BM384" s="7">
        <v>43798</v>
      </c>
      <c r="BN384" t="s">
        <v>6241</v>
      </c>
      <c r="BO384" t="s">
        <v>189</v>
      </c>
      <c r="BP384" t="s">
        <v>16</v>
      </c>
      <c r="BQ384" t="s">
        <v>189</v>
      </c>
      <c r="BR384" s="7">
        <v>43980</v>
      </c>
      <c r="BS384" t="s">
        <v>2414</v>
      </c>
      <c r="BT384" t="s">
        <v>4440</v>
      </c>
      <c r="BU384" t="s">
        <v>4367</v>
      </c>
      <c r="BV384" t="s">
        <v>189</v>
      </c>
      <c r="BW384" t="s">
        <v>189</v>
      </c>
      <c r="BX384" t="s">
        <v>4974</v>
      </c>
      <c r="BY384" t="s">
        <v>189</v>
      </c>
      <c r="BZ384" t="s">
        <v>189</v>
      </c>
      <c r="CA384" t="s">
        <v>189</v>
      </c>
      <c r="CB384" t="s">
        <v>189</v>
      </c>
      <c r="CC384" t="s">
        <v>189</v>
      </c>
      <c r="CD384" t="s">
        <v>189</v>
      </c>
      <c r="CE384" t="s">
        <v>189</v>
      </c>
      <c r="CF384" t="s">
        <v>354</v>
      </c>
      <c r="CG384" t="s">
        <v>16</v>
      </c>
      <c r="CH384" t="s">
        <v>16</v>
      </c>
      <c r="CI384">
        <v>2</v>
      </c>
      <c r="CJ384">
        <v>1</v>
      </c>
      <c r="CK384">
        <v>1</v>
      </c>
      <c r="CL384" t="s">
        <v>189</v>
      </c>
      <c r="CM384">
        <v>0</v>
      </c>
      <c r="CN384" t="s">
        <v>16</v>
      </c>
      <c r="CO384" t="s">
        <v>6886</v>
      </c>
      <c r="CP384" t="s">
        <v>9736</v>
      </c>
      <c r="CQ384" t="s">
        <v>189</v>
      </c>
      <c r="CR384" t="s">
        <v>16</v>
      </c>
      <c r="CS384" s="7"/>
      <c r="CT384" s="7">
        <v>40918</v>
      </c>
      <c r="CU384" t="s">
        <v>29</v>
      </c>
      <c r="CV384" t="s">
        <v>29</v>
      </c>
      <c r="CW384" t="s">
        <v>6307</v>
      </c>
      <c r="CX384" t="s">
        <v>189</v>
      </c>
      <c r="CY384" t="s">
        <v>6307</v>
      </c>
      <c r="CZ384" t="s">
        <v>189</v>
      </c>
      <c r="DA384">
        <v>2019</v>
      </c>
      <c r="DB384" s="139">
        <v>43607</v>
      </c>
      <c r="DC384">
        <v>5</v>
      </c>
      <c r="DD384">
        <v>21</v>
      </c>
      <c r="DE384" s="139">
        <v>43605</v>
      </c>
      <c r="DF384" t="s">
        <v>12242</v>
      </c>
      <c r="DG384" t="s">
        <v>12226</v>
      </c>
      <c r="DH384" t="s">
        <v>5979</v>
      </c>
      <c r="DI384" t="s">
        <v>9882</v>
      </c>
      <c r="DJ384" t="s">
        <v>6730</v>
      </c>
      <c r="DK384" t="s">
        <v>16</v>
      </c>
      <c r="DL384" t="s">
        <v>16</v>
      </c>
      <c r="DM384" t="s">
        <v>16</v>
      </c>
      <c r="DN384" t="s">
        <v>16</v>
      </c>
      <c r="DO384" t="s">
        <v>2052</v>
      </c>
      <c r="DP384" t="s">
        <v>16</v>
      </c>
      <c r="DQ384" t="s">
        <v>8588</v>
      </c>
      <c r="DR384" t="s">
        <v>10646</v>
      </c>
      <c r="DS384" t="s">
        <v>8590</v>
      </c>
      <c r="DT384" t="s">
        <v>12244</v>
      </c>
      <c r="EC384" s="66"/>
    </row>
    <row r="385" spans="1:133" x14ac:dyDescent="0.25">
      <c r="A385">
        <v>86</v>
      </c>
      <c r="B385" s="7">
        <v>43606</v>
      </c>
      <c r="C385" t="s">
        <v>189</v>
      </c>
      <c r="D385" t="s">
        <v>189</v>
      </c>
      <c r="E385" t="s">
        <v>1608</v>
      </c>
      <c r="F385" t="s">
        <v>181</v>
      </c>
      <c r="G385" t="s">
        <v>354</v>
      </c>
      <c r="H385" t="s">
        <v>354</v>
      </c>
      <c r="I385">
        <v>1</v>
      </c>
      <c r="J385" t="s">
        <v>766</v>
      </c>
      <c r="K385" t="s">
        <v>11</v>
      </c>
      <c r="L385" t="s">
        <v>100</v>
      </c>
      <c r="M385">
        <v>1</v>
      </c>
      <c r="N385" t="s">
        <v>604</v>
      </c>
      <c r="O385" t="s">
        <v>1042</v>
      </c>
      <c r="P385" t="s">
        <v>16</v>
      </c>
      <c r="Q385" t="s">
        <v>354</v>
      </c>
      <c r="R385" t="s">
        <v>16</v>
      </c>
      <c r="S385"/>
      <c r="T385" t="s">
        <v>32</v>
      </c>
      <c r="U385" t="s">
        <v>9804</v>
      </c>
      <c r="V385" t="s">
        <v>6282</v>
      </c>
      <c r="W385" t="s">
        <v>10347</v>
      </c>
      <c r="X385" t="s">
        <v>189</v>
      </c>
      <c r="Y385" t="s">
        <v>4341</v>
      </c>
      <c r="Z385" t="s">
        <v>16</v>
      </c>
      <c r="AA385" t="s">
        <v>16</v>
      </c>
      <c r="AB385" t="s">
        <v>16</v>
      </c>
      <c r="AC385" t="s">
        <v>6310</v>
      </c>
      <c r="AD385" t="s">
        <v>767</v>
      </c>
      <c r="AE385" t="s">
        <v>354</v>
      </c>
      <c r="AF385" t="s">
        <v>354</v>
      </c>
      <c r="AG385" t="s">
        <v>58</v>
      </c>
      <c r="AH385" t="s">
        <v>423</v>
      </c>
      <c r="AI385" t="s">
        <v>16</v>
      </c>
      <c r="AJ385" t="s">
        <v>16</v>
      </c>
      <c r="AK385" t="s">
        <v>16</v>
      </c>
      <c r="AL385">
        <v>0</v>
      </c>
      <c r="AM385">
        <v>1</v>
      </c>
      <c r="AN385">
        <v>6.9020000000000001</v>
      </c>
      <c r="AO385">
        <v>7.8739999999999997</v>
      </c>
      <c r="AP385" t="s">
        <v>184</v>
      </c>
      <c r="AQ385" t="s">
        <v>6745</v>
      </c>
      <c r="AR385" t="s">
        <v>16</v>
      </c>
      <c r="AS385" t="s">
        <v>32</v>
      </c>
      <c r="AT385" t="s">
        <v>9802</v>
      </c>
      <c r="AU385" t="s">
        <v>9873</v>
      </c>
      <c r="AV385" t="s">
        <v>10474</v>
      </c>
      <c r="AW385" t="s">
        <v>11498</v>
      </c>
      <c r="AX385" t="s">
        <v>5978</v>
      </c>
      <c r="AY385" t="s">
        <v>4723</v>
      </c>
      <c r="AZ385" t="s">
        <v>1609</v>
      </c>
      <c r="BA385" t="s">
        <v>1607</v>
      </c>
      <c r="BB385" t="s">
        <v>10644</v>
      </c>
      <c r="BC385" t="s">
        <v>9804</v>
      </c>
      <c r="BD385" t="s">
        <v>4519</v>
      </c>
      <c r="BE385" t="s">
        <v>5533</v>
      </c>
      <c r="BF385" t="s">
        <v>4496</v>
      </c>
      <c r="BG385" t="s">
        <v>189</v>
      </c>
      <c r="BH385" t="s">
        <v>189</v>
      </c>
      <c r="BI385" t="s">
        <v>189</v>
      </c>
      <c r="BJ385">
        <v>100</v>
      </c>
      <c r="BK385" t="s">
        <v>6282</v>
      </c>
      <c r="BL385" s="7">
        <v>43614</v>
      </c>
      <c r="BM385" s="7">
        <v>43798</v>
      </c>
      <c r="BN385" t="s">
        <v>6240</v>
      </c>
      <c r="BO385" t="s">
        <v>189</v>
      </c>
      <c r="BP385" t="s">
        <v>16</v>
      </c>
      <c r="BQ385" t="s">
        <v>189</v>
      </c>
      <c r="BR385" s="7">
        <v>44710</v>
      </c>
      <c r="BS385" t="s">
        <v>2414</v>
      </c>
      <c r="BT385" t="s">
        <v>1608</v>
      </c>
      <c r="BU385" t="s">
        <v>189</v>
      </c>
      <c r="BV385" t="s">
        <v>189</v>
      </c>
      <c r="BW385" t="s">
        <v>189</v>
      </c>
      <c r="BX385" t="s">
        <v>16</v>
      </c>
      <c r="BY385" t="s">
        <v>189</v>
      </c>
      <c r="BZ385" t="s">
        <v>189</v>
      </c>
      <c r="CA385" t="s">
        <v>189</v>
      </c>
      <c r="CB385" t="s">
        <v>189</v>
      </c>
      <c r="CC385" t="s">
        <v>189</v>
      </c>
      <c r="CD385" t="s">
        <v>189</v>
      </c>
      <c r="CE385" t="s">
        <v>189</v>
      </c>
      <c r="CF385" t="s">
        <v>354</v>
      </c>
      <c r="CG385" t="s">
        <v>16</v>
      </c>
      <c r="CH385" t="s">
        <v>16</v>
      </c>
      <c r="CI385">
        <v>1</v>
      </c>
      <c r="CJ385">
        <v>1</v>
      </c>
      <c r="CK385">
        <v>1</v>
      </c>
      <c r="CL385" t="s">
        <v>189</v>
      </c>
      <c r="CM385">
        <v>0</v>
      </c>
      <c r="CN385" t="s">
        <v>16</v>
      </c>
      <c r="CO385" t="s">
        <v>766</v>
      </c>
      <c r="CP385" t="s">
        <v>16</v>
      </c>
      <c r="CQ385" t="s">
        <v>189</v>
      </c>
      <c r="CR385" t="s">
        <v>189</v>
      </c>
      <c r="CS385" s="7"/>
      <c r="CT385" s="7">
        <v>42312</v>
      </c>
      <c r="CU385" t="s">
        <v>4703</v>
      </c>
      <c r="CV385" t="s">
        <v>6745</v>
      </c>
      <c r="CW385" t="s">
        <v>6307</v>
      </c>
      <c r="CX385" t="s">
        <v>189</v>
      </c>
      <c r="CY385" t="s">
        <v>6307</v>
      </c>
      <c r="CZ385" t="s">
        <v>189</v>
      </c>
      <c r="DA385">
        <v>2019</v>
      </c>
      <c r="DB385" s="139">
        <v>43606</v>
      </c>
      <c r="DC385">
        <v>5</v>
      </c>
      <c r="DD385">
        <v>21</v>
      </c>
      <c r="DE385" s="139">
        <v>43605</v>
      </c>
      <c r="DF385" t="s">
        <v>12242</v>
      </c>
      <c r="DG385" t="s">
        <v>12226</v>
      </c>
      <c r="DH385" t="s">
        <v>5979</v>
      </c>
      <c r="DI385" t="s">
        <v>10114</v>
      </c>
      <c r="DJ385" t="s">
        <v>6730</v>
      </c>
      <c r="DK385" t="s">
        <v>16</v>
      </c>
      <c r="DL385" t="s">
        <v>16</v>
      </c>
      <c r="DM385" t="s">
        <v>767</v>
      </c>
      <c r="DN385" t="s">
        <v>16</v>
      </c>
      <c r="DO385" t="s">
        <v>2051</v>
      </c>
      <c r="DP385" t="s">
        <v>16</v>
      </c>
      <c r="DQ385" t="s">
        <v>9115</v>
      </c>
      <c r="DR385" t="s">
        <v>10647</v>
      </c>
      <c r="DS385" t="s">
        <v>9116</v>
      </c>
      <c r="DT385" t="s">
        <v>12245</v>
      </c>
      <c r="EC385" s="66"/>
    </row>
    <row r="386" spans="1:133" x14ac:dyDescent="0.25">
      <c r="A386">
        <v>85</v>
      </c>
      <c r="B386" s="7">
        <v>43604</v>
      </c>
      <c r="C386" t="s">
        <v>189</v>
      </c>
      <c r="D386" t="s">
        <v>189</v>
      </c>
      <c r="E386" t="s">
        <v>1611</v>
      </c>
      <c r="F386" t="s">
        <v>181</v>
      </c>
      <c r="G386" t="s">
        <v>354</v>
      </c>
      <c r="H386" t="s">
        <v>354</v>
      </c>
      <c r="I386">
        <v>1</v>
      </c>
      <c r="J386" t="s">
        <v>5497</v>
      </c>
      <c r="K386" t="s">
        <v>11</v>
      </c>
      <c r="L386" t="s">
        <v>100</v>
      </c>
      <c r="M386">
        <v>5</v>
      </c>
      <c r="N386" t="s">
        <v>2106</v>
      </c>
      <c r="O386" t="s">
        <v>31</v>
      </c>
      <c r="P386" t="s">
        <v>16</v>
      </c>
      <c r="Q386" t="s">
        <v>354</v>
      </c>
      <c r="R386" t="s">
        <v>16</v>
      </c>
      <c r="S386"/>
      <c r="T386" t="s">
        <v>32</v>
      </c>
      <c r="U386" t="s">
        <v>16</v>
      </c>
      <c r="V386" t="s">
        <v>6282</v>
      </c>
      <c r="W386" t="s">
        <v>189</v>
      </c>
      <c r="X386" t="s">
        <v>5516</v>
      </c>
      <c r="Y386" t="s">
        <v>4341</v>
      </c>
      <c r="Z386" t="s">
        <v>16</v>
      </c>
      <c r="AA386" t="s">
        <v>16</v>
      </c>
      <c r="AB386" t="s">
        <v>16</v>
      </c>
      <c r="AC386" t="s">
        <v>6310</v>
      </c>
      <c r="AD386" t="s">
        <v>1297</v>
      </c>
      <c r="AE386" t="s">
        <v>354</v>
      </c>
      <c r="AF386" t="s">
        <v>354</v>
      </c>
      <c r="AG386" t="s">
        <v>58</v>
      </c>
      <c r="AH386" t="s">
        <v>423</v>
      </c>
      <c r="AI386" t="s">
        <v>16</v>
      </c>
      <c r="AJ386" t="s">
        <v>16</v>
      </c>
      <c r="AK386" t="s">
        <v>16</v>
      </c>
      <c r="AL386">
        <v>60000</v>
      </c>
      <c r="AM386">
        <v>5</v>
      </c>
      <c r="AN386">
        <v>34.137</v>
      </c>
      <c r="AO386">
        <v>39.369999999999997</v>
      </c>
      <c r="AP386" t="s">
        <v>184</v>
      </c>
      <c r="AQ386" t="s">
        <v>6745</v>
      </c>
      <c r="AR386" t="s">
        <v>16</v>
      </c>
      <c r="AS386" t="s">
        <v>32</v>
      </c>
      <c r="AT386" t="s">
        <v>9802</v>
      </c>
      <c r="AU386" t="s">
        <v>6826</v>
      </c>
      <c r="AV386" t="s">
        <v>10474</v>
      </c>
      <c r="AW386" t="s">
        <v>11498</v>
      </c>
      <c r="AX386" t="s">
        <v>5978</v>
      </c>
      <c r="AY386" t="s">
        <v>4723</v>
      </c>
      <c r="AZ386" t="s">
        <v>1612</v>
      </c>
      <c r="BA386" t="s">
        <v>1610</v>
      </c>
      <c r="BB386" t="s">
        <v>10644</v>
      </c>
      <c r="BC386" t="s">
        <v>4465</v>
      </c>
      <c r="BD386" t="s">
        <v>5599</v>
      </c>
      <c r="BE386" t="s">
        <v>4754</v>
      </c>
      <c r="BF386" t="s">
        <v>4496</v>
      </c>
      <c r="BG386" t="s">
        <v>189</v>
      </c>
      <c r="BH386" t="s">
        <v>189</v>
      </c>
      <c r="BI386" t="s">
        <v>189</v>
      </c>
      <c r="BJ386"/>
      <c r="BK386" t="s">
        <v>6282</v>
      </c>
      <c r="BL386" s="7"/>
      <c r="BM386" s="7"/>
      <c r="BN386" t="s">
        <v>6246</v>
      </c>
      <c r="BO386" t="s">
        <v>189</v>
      </c>
      <c r="BP386" t="s">
        <v>16</v>
      </c>
      <c r="BQ386" t="s">
        <v>189</v>
      </c>
      <c r="BR386" s="7">
        <v>44591</v>
      </c>
      <c r="BS386" t="s">
        <v>16</v>
      </c>
      <c r="BT386" t="s">
        <v>4441</v>
      </c>
      <c r="BU386" t="s">
        <v>2459</v>
      </c>
      <c r="BV386" t="s">
        <v>189</v>
      </c>
      <c r="BW386" t="s">
        <v>189</v>
      </c>
      <c r="BX386" t="s">
        <v>16</v>
      </c>
      <c r="BY386" t="s">
        <v>189</v>
      </c>
      <c r="BZ386" t="s">
        <v>189</v>
      </c>
      <c r="CA386" t="s">
        <v>189</v>
      </c>
      <c r="CB386" t="s">
        <v>189</v>
      </c>
      <c r="CC386" t="s">
        <v>189</v>
      </c>
      <c r="CD386" t="s">
        <v>189</v>
      </c>
      <c r="CE386" t="s">
        <v>189</v>
      </c>
      <c r="CF386" t="s">
        <v>354</v>
      </c>
      <c r="CG386" t="s">
        <v>16</v>
      </c>
      <c r="CH386" t="s">
        <v>16</v>
      </c>
      <c r="CI386">
        <v>1</v>
      </c>
      <c r="CJ386">
        <v>1</v>
      </c>
      <c r="CK386">
        <v>1</v>
      </c>
      <c r="CL386" t="s">
        <v>189</v>
      </c>
      <c r="CM386">
        <v>0</v>
      </c>
      <c r="CN386" t="s">
        <v>16</v>
      </c>
      <c r="CO386" t="s">
        <v>1296</v>
      </c>
      <c r="CP386" t="s">
        <v>16</v>
      </c>
      <c r="CQ386" t="s">
        <v>189</v>
      </c>
      <c r="CR386" t="s">
        <v>189</v>
      </c>
      <c r="CS386" s="7"/>
      <c r="CT386" s="7">
        <v>42935</v>
      </c>
      <c r="CU386" t="s">
        <v>4703</v>
      </c>
      <c r="CV386" t="s">
        <v>6745</v>
      </c>
      <c r="CW386" t="s">
        <v>6307</v>
      </c>
      <c r="CX386" t="s">
        <v>189</v>
      </c>
      <c r="CY386" t="s">
        <v>6307</v>
      </c>
      <c r="CZ386" t="s">
        <v>189</v>
      </c>
      <c r="DA386">
        <v>2019</v>
      </c>
      <c r="DB386" s="139">
        <v>43604</v>
      </c>
      <c r="DC386">
        <v>5</v>
      </c>
      <c r="DD386">
        <v>20</v>
      </c>
      <c r="DE386" s="139">
        <v>43598</v>
      </c>
      <c r="DF386" t="s">
        <v>12246</v>
      </c>
      <c r="DG386" t="s">
        <v>12226</v>
      </c>
      <c r="DH386" t="s">
        <v>5981</v>
      </c>
      <c r="DI386" t="s">
        <v>9874</v>
      </c>
      <c r="DJ386" t="s">
        <v>6730</v>
      </c>
      <c r="DK386" t="s">
        <v>16</v>
      </c>
      <c r="DL386" t="s">
        <v>16</v>
      </c>
      <c r="DM386" t="s">
        <v>1297</v>
      </c>
      <c r="DN386" t="s">
        <v>16</v>
      </c>
      <c r="DO386" t="s">
        <v>2051</v>
      </c>
      <c r="DP386" t="s">
        <v>16</v>
      </c>
      <c r="DQ386" t="s">
        <v>9117</v>
      </c>
      <c r="DR386" t="s">
        <v>10648</v>
      </c>
      <c r="DS386" t="s">
        <v>5598</v>
      </c>
      <c r="DT386" t="s">
        <v>12247</v>
      </c>
      <c r="EC386" s="66"/>
    </row>
    <row r="387" spans="1:133" x14ac:dyDescent="0.25">
      <c r="A387">
        <v>84</v>
      </c>
      <c r="B387" s="7">
        <v>43600</v>
      </c>
      <c r="C387" t="s">
        <v>189</v>
      </c>
      <c r="D387" t="s">
        <v>189</v>
      </c>
      <c r="E387" t="s">
        <v>1614</v>
      </c>
      <c r="F387" t="s">
        <v>181</v>
      </c>
      <c r="G387" t="s">
        <v>354</v>
      </c>
      <c r="H387" t="s">
        <v>354</v>
      </c>
      <c r="I387">
        <v>1</v>
      </c>
      <c r="J387" t="s">
        <v>1615</v>
      </c>
      <c r="K387" t="s">
        <v>106</v>
      </c>
      <c r="L387" t="s">
        <v>100</v>
      </c>
      <c r="M387">
        <v>4</v>
      </c>
      <c r="N387" t="s">
        <v>13</v>
      </c>
      <c r="O387" t="s">
        <v>290</v>
      </c>
      <c r="P387" t="s">
        <v>16</v>
      </c>
      <c r="Q387" t="s">
        <v>354</v>
      </c>
      <c r="R387" t="s">
        <v>16</v>
      </c>
      <c r="S387"/>
      <c r="T387" t="s">
        <v>15</v>
      </c>
      <c r="U387" t="s">
        <v>16</v>
      </c>
      <c r="V387" t="s">
        <v>6282</v>
      </c>
      <c r="W387" t="s">
        <v>189</v>
      </c>
      <c r="X387" t="s">
        <v>189</v>
      </c>
      <c r="Y387" t="s">
        <v>4341</v>
      </c>
      <c r="Z387" t="s">
        <v>16</v>
      </c>
      <c r="AA387" t="s">
        <v>16</v>
      </c>
      <c r="AB387" t="s">
        <v>16</v>
      </c>
      <c r="AC387" t="s">
        <v>6310</v>
      </c>
      <c r="AD387" t="s">
        <v>1616</v>
      </c>
      <c r="AE387" t="s">
        <v>354</v>
      </c>
      <c r="AF387" t="s">
        <v>354</v>
      </c>
      <c r="AG387" t="s">
        <v>23</v>
      </c>
      <c r="AH387" t="s">
        <v>1617</v>
      </c>
      <c r="AI387" t="s">
        <v>16</v>
      </c>
      <c r="AJ387" t="s">
        <v>16</v>
      </c>
      <c r="AK387" t="s">
        <v>16</v>
      </c>
      <c r="AL387">
        <v>19920</v>
      </c>
      <c r="AM387">
        <v>4</v>
      </c>
      <c r="AN387">
        <v>27.504999999999999</v>
      </c>
      <c r="AO387">
        <v>31.495999999999999</v>
      </c>
      <c r="AP387" t="s">
        <v>184</v>
      </c>
      <c r="AQ387" t="s">
        <v>6744</v>
      </c>
      <c r="AR387" t="s">
        <v>9667</v>
      </c>
      <c r="AS387" t="s">
        <v>15</v>
      </c>
      <c r="AT387" t="s">
        <v>4840</v>
      </c>
      <c r="AU387" t="s">
        <v>6826</v>
      </c>
      <c r="AV387" t="s">
        <v>10474</v>
      </c>
      <c r="AW387" t="s">
        <v>11498</v>
      </c>
      <c r="AX387" t="s">
        <v>5978</v>
      </c>
      <c r="AY387" t="s">
        <v>4723</v>
      </c>
      <c r="AZ387" t="s">
        <v>1618</v>
      </c>
      <c r="BA387" t="s">
        <v>1613</v>
      </c>
      <c r="BB387" t="s">
        <v>10644</v>
      </c>
      <c r="BC387" t="s">
        <v>4465</v>
      </c>
      <c r="BD387" t="s">
        <v>4502</v>
      </c>
      <c r="BE387" t="s">
        <v>4727</v>
      </c>
      <c r="BF387" t="s">
        <v>4496</v>
      </c>
      <c r="BG387" t="s">
        <v>189</v>
      </c>
      <c r="BH387" t="s">
        <v>189</v>
      </c>
      <c r="BI387" t="s">
        <v>189</v>
      </c>
      <c r="BJ387">
        <v>100</v>
      </c>
      <c r="BK387" t="s">
        <v>6282</v>
      </c>
      <c r="BL387" s="7">
        <v>43609</v>
      </c>
      <c r="BM387" s="7">
        <v>43793</v>
      </c>
      <c r="BN387" t="s">
        <v>6241</v>
      </c>
      <c r="BO387" t="s">
        <v>189</v>
      </c>
      <c r="BP387" t="s">
        <v>16</v>
      </c>
      <c r="BQ387" t="s">
        <v>189</v>
      </c>
      <c r="BR387" s="7">
        <v>44705</v>
      </c>
      <c r="BS387" t="s">
        <v>2414</v>
      </c>
      <c r="BT387" t="s">
        <v>4302</v>
      </c>
      <c r="BU387" t="s">
        <v>2435</v>
      </c>
      <c r="BV387" t="s">
        <v>189</v>
      </c>
      <c r="BW387" t="s">
        <v>189</v>
      </c>
      <c r="BX387" t="s">
        <v>16</v>
      </c>
      <c r="BY387" t="s">
        <v>189</v>
      </c>
      <c r="BZ387" t="s">
        <v>9118</v>
      </c>
      <c r="CA387" t="s">
        <v>189</v>
      </c>
      <c r="CB387" t="s">
        <v>189</v>
      </c>
      <c r="CC387" t="s">
        <v>189</v>
      </c>
      <c r="CD387" t="s">
        <v>189</v>
      </c>
      <c r="CE387" t="s">
        <v>189</v>
      </c>
      <c r="CF387" t="s">
        <v>354</v>
      </c>
      <c r="CG387" t="s">
        <v>16</v>
      </c>
      <c r="CH387" t="s">
        <v>16</v>
      </c>
      <c r="CI387">
        <v>1</v>
      </c>
      <c r="CJ387">
        <v>1</v>
      </c>
      <c r="CK387">
        <v>1</v>
      </c>
      <c r="CL387" t="s">
        <v>189</v>
      </c>
      <c r="CM387">
        <v>0</v>
      </c>
      <c r="CN387" t="s">
        <v>16</v>
      </c>
      <c r="CO387" t="s">
        <v>1615</v>
      </c>
      <c r="CP387" t="s">
        <v>16</v>
      </c>
      <c r="CQ387" t="s">
        <v>189</v>
      </c>
      <c r="CR387" t="s">
        <v>185</v>
      </c>
      <c r="CS387" s="7"/>
      <c r="CT387" s="7">
        <v>42655</v>
      </c>
      <c r="CU387" t="s">
        <v>17</v>
      </c>
      <c r="CV387" t="s">
        <v>17</v>
      </c>
      <c r="CW387" t="s">
        <v>6307</v>
      </c>
      <c r="CX387" t="s">
        <v>189</v>
      </c>
      <c r="CY387" t="s">
        <v>6307</v>
      </c>
      <c r="CZ387" t="s">
        <v>189</v>
      </c>
      <c r="DA387">
        <v>2019</v>
      </c>
      <c r="DB387" s="139">
        <v>43600</v>
      </c>
      <c r="DC387">
        <v>5</v>
      </c>
      <c r="DD387">
        <v>20</v>
      </c>
      <c r="DE387" s="139">
        <v>43598</v>
      </c>
      <c r="DF387" t="s">
        <v>12246</v>
      </c>
      <c r="DG387" t="s">
        <v>12226</v>
      </c>
      <c r="DH387" t="s">
        <v>5981</v>
      </c>
      <c r="DI387" t="s">
        <v>9874</v>
      </c>
      <c r="DJ387" t="s">
        <v>6730</v>
      </c>
      <c r="DK387" t="s">
        <v>16</v>
      </c>
      <c r="DL387" t="s">
        <v>16</v>
      </c>
      <c r="DM387" t="s">
        <v>16</v>
      </c>
      <c r="DN387" t="s">
        <v>16</v>
      </c>
      <c r="DO387" t="s">
        <v>2051</v>
      </c>
      <c r="DP387" t="s">
        <v>16</v>
      </c>
      <c r="DQ387" t="s">
        <v>9119</v>
      </c>
      <c r="DR387" t="s">
        <v>10649</v>
      </c>
      <c r="DS387" t="s">
        <v>9120</v>
      </c>
      <c r="DT387" t="s">
        <v>12248</v>
      </c>
      <c r="EC387" s="66"/>
    </row>
    <row r="388" spans="1:133" x14ac:dyDescent="0.25">
      <c r="A388">
        <v>83</v>
      </c>
      <c r="B388" s="7">
        <v>43600</v>
      </c>
      <c r="C388" t="s">
        <v>189</v>
      </c>
      <c r="D388" t="s">
        <v>189</v>
      </c>
      <c r="E388" t="s">
        <v>1555</v>
      </c>
      <c r="F388" t="s">
        <v>181</v>
      </c>
      <c r="G388" t="s">
        <v>354</v>
      </c>
      <c r="H388" t="s">
        <v>354</v>
      </c>
      <c r="I388">
        <v>1</v>
      </c>
      <c r="J388" t="s">
        <v>1556</v>
      </c>
      <c r="K388" t="s">
        <v>2639</v>
      </c>
      <c r="L388" t="s">
        <v>100</v>
      </c>
      <c r="M388">
        <v>1.8</v>
      </c>
      <c r="N388" t="s">
        <v>13</v>
      </c>
      <c r="O388" t="s">
        <v>826</v>
      </c>
      <c r="P388" t="s">
        <v>16</v>
      </c>
      <c r="Q388" t="s">
        <v>354</v>
      </c>
      <c r="R388" t="s">
        <v>16</v>
      </c>
      <c r="S388"/>
      <c r="T388" t="s">
        <v>15</v>
      </c>
      <c r="U388" t="s">
        <v>16</v>
      </c>
      <c r="V388" t="s">
        <v>6282</v>
      </c>
      <c r="W388" t="s">
        <v>189</v>
      </c>
      <c r="X388" t="s">
        <v>189</v>
      </c>
      <c r="Y388" t="s">
        <v>4341</v>
      </c>
      <c r="Z388" t="s">
        <v>16</v>
      </c>
      <c r="AA388" t="s">
        <v>16</v>
      </c>
      <c r="AB388" t="s">
        <v>16</v>
      </c>
      <c r="AC388" t="s">
        <v>6307</v>
      </c>
      <c r="AD388" t="s">
        <v>1557</v>
      </c>
      <c r="AE388" t="s">
        <v>354</v>
      </c>
      <c r="AF388" t="s">
        <v>354</v>
      </c>
      <c r="AG388" t="s">
        <v>103</v>
      </c>
      <c r="AH388" t="s">
        <v>1483</v>
      </c>
      <c r="AI388" t="s">
        <v>16</v>
      </c>
      <c r="AJ388" t="s">
        <v>16</v>
      </c>
      <c r="AK388" t="s">
        <v>16</v>
      </c>
      <c r="AL388">
        <v>125000</v>
      </c>
      <c r="AM388">
        <v>1.8</v>
      </c>
      <c r="AN388">
        <v>12.377000000000001</v>
      </c>
      <c r="AO388">
        <v>14.173</v>
      </c>
      <c r="AP388" t="s">
        <v>184</v>
      </c>
      <c r="AQ388" t="s">
        <v>6744</v>
      </c>
      <c r="AR388" t="s">
        <v>9667</v>
      </c>
      <c r="AS388" t="s">
        <v>15</v>
      </c>
      <c r="AT388" t="s">
        <v>9978</v>
      </c>
      <c r="AU388" t="s">
        <v>9873</v>
      </c>
      <c r="AV388" t="s">
        <v>10474</v>
      </c>
      <c r="AW388" t="s">
        <v>11498</v>
      </c>
      <c r="AX388" t="s">
        <v>5978</v>
      </c>
      <c r="AY388" t="s">
        <v>4723</v>
      </c>
      <c r="AZ388" t="s">
        <v>1558</v>
      </c>
      <c r="BA388" t="s">
        <v>1559</v>
      </c>
      <c r="BB388" t="s">
        <v>10644</v>
      </c>
      <c r="BC388" t="s">
        <v>4465</v>
      </c>
      <c r="BD388" t="s">
        <v>4499</v>
      </c>
      <c r="BE388" t="s">
        <v>4727</v>
      </c>
      <c r="BF388" t="s">
        <v>4496</v>
      </c>
      <c r="BG388" t="s">
        <v>189</v>
      </c>
      <c r="BH388" t="s">
        <v>189</v>
      </c>
      <c r="BI388" t="s">
        <v>189</v>
      </c>
      <c r="BJ388">
        <v>100</v>
      </c>
      <c r="BK388" t="s">
        <v>6282</v>
      </c>
      <c r="BL388" s="7">
        <v>43607</v>
      </c>
      <c r="BM388" s="7">
        <v>43791</v>
      </c>
      <c r="BN388" t="s">
        <v>6241</v>
      </c>
      <c r="BO388" t="s">
        <v>189</v>
      </c>
      <c r="BP388" t="s">
        <v>16</v>
      </c>
      <c r="BQ388" t="s">
        <v>189</v>
      </c>
      <c r="BR388" s="7">
        <v>44703</v>
      </c>
      <c r="BS388" t="s">
        <v>2414</v>
      </c>
      <c r="BT388" t="s">
        <v>1555</v>
      </c>
      <c r="BU388" t="s">
        <v>189</v>
      </c>
      <c r="BV388" t="s">
        <v>189</v>
      </c>
      <c r="BW388" t="s">
        <v>189</v>
      </c>
      <c r="BX388" t="s">
        <v>16</v>
      </c>
      <c r="BY388" t="s">
        <v>189</v>
      </c>
      <c r="BZ388" t="s">
        <v>189</v>
      </c>
      <c r="CA388" t="s">
        <v>189</v>
      </c>
      <c r="CB388" t="s">
        <v>189</v>
      </c>
      <c r="CC388" t="s">
        <v>189</v>
      </c>
      <c r="CD388" t="s">
        <v>189</v>
      </c>
      <c r="CE388" t="s">
        <v>189</v>
      </c>
      <c r="CF388" t="s">
        <v>354</v>
      </c>
      <c r="CG388" t="s">
        <v>16</v>
      </c>
      <c r="CH388" t="s">
        <v>16</v>
      </c>
      <c r="CI388">
        <v>1</v>
      </c>
      <c r="CJ388">
        <v>1</v>
      </c>
      <c r="CK388">
        <v>1</v>
      </c>
      <c r="CL388" t="s">
        <v>189</v>
      </c>
      <c r="CM388">
        <v>0</v>
      </c>
      <c r="CN388" t="s">
        <v>16</v>
      </c>
      <c r="CO388" t="s">
        <v>1556</v>
      </c>
      <c r="CP388" t="s">
        <v>16</v>
      </c>
      <c r="CQ388" t="s">
        <v>189</v>
      </c>
      <c r="CR388" t="s">
        <v>185</v>
      </c>
      <c r="CS388" s="7"/>
      <c r="CT388" s="7">
        <v>43600</v>
      </c>
      <c r="CU388" t="s">
        <v>17</v>
      </c>
      <c r="CV388" t="s">
        <v>17</v>
      </c>
      <c r="CW388" t="s">
        <v>6307</v>
      </c>
      <c r="CX388" t="s">
        <v>189</v>
      </c>
      <c r="CY388" t="s">
        <v>6307</v>
      </c>
      <c r="CZ388" t="s">
        <v>189</v>
      </c>
      <c r="DA388">
        <v>2019</v>
      </c>
      <c r="DB388" s="139">
        <v>43600</v>
      </c>
      <c r="DC388">
        <v>5</v>
      </c>
      <c r="DD388">
        <v>20</v>
      </c>
      <c r="DE388" s="139">
        <v>43598</v>
      </c>
      <c r="DF388" t="s">
        <v>12246</v>
      </c>
      <c r="DG388" t="s">
        <v>12226</v>
      </c>
      <c r="DH388" t="s">
        <v>5981</v>
      </c>
      <c r="DI388" t="s">
        <v>9874</v>
      </c>
      <c r="DJ388" t="s">
        <v>6730</v>
      </c>
      <c r="DK388" t="s">
        <v>16</v>
      </c>
      <c r="DL388" t="s">
        <v>16</v>
      </c>
      <c r="DM388" t="s">
        <v>16</v>
      </c>
      <c r="DN388" t="s">
        <v>16</v>
      </c>
      <c r="DO388" t="s">
        <v>2051</v>
      </c>
      <c r="DP388" t="s">
        <v>16</v>
      </c>
      <c r="DQ388" t="s">
        <v>9121</v>
      </c>
      <c r="DR388" t="s">
        <v>10649</v>
      </c>
      <c r="DS388" t="s">
        <v>9122</v>
      </c>
      <c r="DT388" t="s">
        <v>12249</v>
      </c>
    </row>
    <row r="389" spans="1:133" x14ac:dyDescent="0.25">
      <c r="A389">
        <v>82</v>
      </c>
      <c r="B389" s="7">
        <v>43594</v>
      </c>
      <c r="C389" t="s">
        <v>189</v>
      </c>
      <c r="D389" t="s">
        <v>189</v>
      </c>
      <c r="E389" t="s">
        <v>6061</v>
      </c>
      <c r="F389" t="s">
        <v>181</v>
      </c>
      <c r="G389" t="s">
        <v>354</v>
      </c>
      <c r="H389" t="s">
        <v>354</v>
      </c>
      <c r="I389">
        <v>1</v>
      </c>
      <c r="J389" t="s">
        <v>5498</v>
      </c>
      <c r="K389" t="s">
        <v>4442</v>
      </c>
      <c r="L389" t="s">
        <v>100</v>
      </c>
      <c r="M389">
        <v>1</v>
      </c>
      <c r="N389" t="s">
        <v>137</v>
      </c>
      <c r="O389" t="s">
        <v>1620</v>
      </c>
      <c r="P389" t="s">
        <v>16</v>
      </c>
      <c r="Q389" t="s">
        <v>354</v>
      </c>
      <c r="R389" t="s">
        <v>16</v>
      </c>
      <c r="S389"/>
      <c r="T389" t="s">
        <v>532</v>
      </c>
      <c r="U389" t="s">
        <v>16</v>
      </c>
      <c r="V389" t="s">
        <v>6282</v>
      </c>
      <c r="W389" t="s">
        <v>189</v>
      </c>
      <c r="X389" t="s">
        <v>5516</v>
      </c>
      <c r="Y389" t="s">
        <v>4341</v>
      </c>
      <c r="Z389" t="s">
        <v>16</v>
      </c>
      <c r="AA389" t="s">
        <v>16</v>
      </c>
      <c r="AB389" t="s">
        <v>16</v>
      </c>
      <c r="AC389" t="s">
        <v>6310</v>
      </c>
      <c r="AD389" t="s">
        <v>1621</v>
      </c>
      <c r="AE389" t="s">
        <v>354</v>
      </c>
      <c r="AF389" t="s">
        <v>354</v>
      </c>
      <c r="AG389" t="s">
        <v>37</v>
      </c>
      <c r="AH389" t="s">
        <v>16</v>
      </c>
      <c r="AI389" t="s">
        <v>16</v>
      </c>
      <c r="AJ389" t="s">
        <v>16</v>
      </c>
      <c r="AK389" t="s">
        <v>16</v>
      </c>
      <c r="AL389">
        <v>45000</v>
      </c>
      <c r="AM389">
        <v>1</v>
      </c>
      <c r="AN389">
        <v>6.7229999999999999</v>
      </c>
      <c r="AO389">
        <v>7.8739999999999997</v>
      </c>
      <c r="AP389" t="s">
        <v>301</v>
      </c>
      <c r="AQ389" t="s">
        <v>1937</v>
      </c>
      <c r="AR389" t="s">
        <v>16</v>
      </c>
      <c r="AS389" t="s">
        <v>10276</v>
      </c>
      <c r="AT389" t="s">
        <v>9978</v>
      </c>
      <c r="AU389" t="s">
        <v>9873</v>
      </c>
      <c r="AV389" t="s">
        <v>10474</v>
      </c>
      <c r="AW389" t="s">
        <v>11498</v>
      </c>
      <c r="AX389" t="s">
        <v>5978</v>
      </c>
      <c r="AY389" t="s">
        <v>16</v>
      </c>
      <c r="AZ389" t="s">
        <v>1622</v>
      </c>
      <c r="BA389" t="s">
        <v>1619</v>
      </c>
      <c r="BB389" t="s">
        <v>10644</v>
      </c>
      <c r="BC389" t="s">
        <v>4465</v>
      </c>
      <c r="BD389" t="s">
        <v>5534</v>
      </c>
      <c r="BE389" t="s">
        <v>4726</v>
      </c>
      <c r="BF389" t="s">
        <v>4496</v>
      </c>
      <c r="BG389" t="s">
        <v>189</v>
      </c>
      <c r="BH389" t="s">
        <v>189</v>
      </c>
      <c r="BI389" t="s">
        <v>189</v>
      </c>
      <c r="BJ389"/>
      <c r="BK389" t="s">
        <v>6282</v>
      </c>
      <c r="BL389" s="7"/>
      <c r="BM389" s="7"/>
      <c r="BN389" t="s">
        <v>6246</v>
      </c>
      <c r="BO389" t="s">
        <v>189</v>
      </c>
      <c r="BP389" t="s">
        <v>6242</v>
      </c>
      <c r="BQ389" t="s">
        <v>189</v>
      </c>
      <c r="BR389" s="7">
        <v>44255</v>
      </c>
      <c r="BS389" t="s">
        <v>16</v>
      </c>
      <c r="BT389" t="s">
        <v>4443</v>
      </c>
      <c r="BU389" t="s">
        <v>189</v>
      </c>
      <c r="BV389" t="s">
        <v>189</v>
      </c>
      <c r="BW389" t="s">
        <v>189</v>
      </c>
      <c r="BX389" t="s">
        <v>16</v>
      </c>
      <c r="BY389" t="s">
        <v>189</v>
      </c>
      <c r="BZ389" t="s">
        <v>189</v>
      </c>
      <c r="CA389" t="s">
        <v>189</v>
      </c>
      <c r="CB389" t="s">
        <v>189</v>
      </c>
      <c r="CC389" t="s">
        <v>189</v>
      </c>
      <c r="CD389" t="s">
        <v>189</v>
      </c>
      <c r="CE389" t="s">
        <v>189</v>
      </c>
      <c r="CF389" t="s">
        <v>354</v>
      </c>
      <c r="CG389" t="s">
        <v>16</v>
      </c>
      <c r="CH389" t="s">
        <v>16</v>
      </c>
      <c r="CI389">
        <v>1</v>
      </c>
      <c r="CJ389">
        <v>1</v>
      </c>
      <c r="CK389">
        <v>1</v>
      </c>
      <c r="CL389" t="s">
        <v>189</v>
      </c>
      <c r="CM389">
        <v>0</v>
      </c>
      <c r="CN389" t="s">
        <v>16</v>
      </c>
      <c r="CO389" t="s">
        <v>4640</v>
      </c>
      <c r="CP389" t="s">
        <v>16</v>
      </c>
      <c r="CQ389" t="s">
        <v>189</v>
      </c>
      <c r="CR389" t="s">
        <v>16</v>
      </c>
      <c r="CS389" s="7">
        <v>44669</v>
      </c>
      <c r="CT389" s="7">
        <v>41620</v>
      </c>
      <c r="CU389" t="s">
        <v>60</v>
      </c>
      <c r="CV389" t="s">
        <v>16</v>
      </c>
      <c r="CW389" t="s">
        <v>6307</v>
      </c>
      <c r="CX389" t="s">
        <v>189</v>
      </c>
      <c r="CY389" t="s">
        <v>6307</v>
      </c>
      <c r="CZ389" t="s">
        <v>6307</v>
      </c>
      <c r="DA389">
        <v>2019</v>
      </c>
      <c r="DB389" s="139">
        <v>43594</v>
      </c>
      <c r="DC389">
        <v>5</v>
      </c>
      <c r="DD389">
        <v>19</v>
      </c>
      <c r="DE389" s="139">
        <v>43591</v>
      </c>
      <c r="DF389" t="s">
        <v>12250</v>
      </c>
      <c r="DG389" t="s">
        <v>12226</v>
      </c>
      <c r="DH389" t="s">
        <v>5982</v>
      </c>
      <c r="DI389" t="s">
        <v>9874</v>
      </c>
      <c r="DJ389" t="s">
        <v>6730</v>
      </c>
      <c r="DK389" t="s">
        <v>16</v>
      </c>
      <c r="DL389" t="s">
        <v>16</v>
      </c>
      <c r="DM389" t="s">
        <v>4907</v>
      </c>
      <c r="DN389" t="s">
        <v>16</v>
      </c>
      <c r="DO389" t="s">
        <v>2051</v>
      </c>
      <c r="DP389" t="s">
        <v>16</v>
      </c>
      <c r="DQ389" t="s">
        <v>9123</v>
      </c>
      <c r="DR389" t="s">
        <v>10650</v>
      </c>
      <c r="DS389" t="s">
        <v>5600</v>
      </c>
      <c r="DT389" t="s">
        <v>12251</v>
      </c>
    </row>
    <row r="390" spans="1:133" x14ac:dyDescent="0.25">
      <c r="A390">
        <v>81</v>
      </c>
      <c r="B390" s="7">
        <v>43572</v>
      </c>
      <c r="C390" t="s">
        <v>9887</v>
      </c>
      <c r="D390" t="s">
        <v>189</v>
      </c>
      <c r="E390" t="s">
        <v>1624</v>
      </c>
      <c r="F390" t="s">
        <v>199</v>
      </c>
      <c r="G390" t="s">
        <v>354</v>
      </c>
      <c r="H390" t="s">
        <v>354</v>
      </c>
      <c r="I390">
        <v>2</v>
      </c>
      <c r="J390" t="s">
        <v>1146</v>
      </c>
      <c r="K390" t="s">
        <v>2043</v>
      </c>
      <c r="L390" t="s">
        <v>100</v>
      </c>
      <c r="M390">
        <v>3</v>
      </c>
      <c r="N390" t="s">
        <v>1983</v>
      </c>
      <c r="O390" t="s">
        <v>1625</v>
      </c>
      <c r="P390" t="s">
        <v>16</v>
      </c>
      <c r="Q390" t="s">
        <v>354</v>
      </c>
      <c r="R390" t="s">
        <v>16</v>
      </c>
      <c r="S390"/>
      <c r="T390" t="s">
        <v>532</v>
      </c>
      <c r="U390" t="s">
        <v>4345</v>
      </c>
      <c r="V390" t="s">
        <v>16</v>
      </c>
      <c r="W390" t="s">
        <v>189</v>
      </c>
      <c r="X390" t="s">
        <v>189</v>
      </c>
      <c r="Y390" t="s">
        <v>4341</v>
      </c>
      <c r="Z390" t="s">
        <v>16</v>
      </c>
      <c r="AA390" t="s">
        <v>16</v>
      </c>
      <c r="AB390" t="s">
        <v>16</v>
      </c>
      <c r="AC390" t="s">
        <v>6310</v>
      </c>
      <c r="AD390" t="s">
        <v>1147</v>
      </c>
      <c r="AE390" t="s">
        <v>354</v>
      </c>
      <c r="AF390" t="s">
        <v>354</v>
      </c>
      <c r="AG390" t="s">
        <v>129</v>
      </c>
      <c r="AH390" t="s">
        <v>16</v>
      </c>
      <c r="AI390" t="s">
        <v>16</v>
      </c>
      <c r="AJ390" t="s">
        <v>16</v>
      </c>
      <c r="AK390" t="s">
        <v>16</v>
      </c>
      <c r="AL390">
        <v>80000</v>
      </c>
      <c r="AM390">
        <v>3</v>
      </c>
      <c r="AN390">
        <v>20.064</v>
      </c>
      <c r="AO390">
        <v>23.622</v>
      </c>
      <c r="AP390" t="s">
        <v>301</v>
      </c>
      <c r="AQ390" t="s">
        <v>1937</v>
      </c>
      <c r="AR390" t="s">
        <v>16</v>
      </c>
      <c r="AS390" t="s">
        <v>10276</v>
      </c>
      <c r="AT390" t="s">
        <v>9978</v>
      </c>
      <c r="AU390" t="s">
        <v>6824</v>
      </c>
      <c r="AV390" t="s">
        <v>10474</v>
      </c>
      <c r="AW390" t="s">
        <v>11498</v>
      </c>
      <c r="AX390" t="s">
        <v>5984</v>
      </c>
      <c r="AY390" t="s">
        <v>16</v>
      </c>
      <c r="AZ390" t="s">
        <v>1148</v>
      </c>
      <c r="BA390" t="s">
        <v>1623</v>
      </c>
      <c r="BB390" t="s">
        <v>10651</v>
      </c>
      <c r="BC390" t="s">
        <v>4345</v>
      </c>
      <c r="BD390" t="s">
        <v>4501</v>
      </c>
      <c r="BE390" t="s">
        <v>4733</v>
      </c>
      <c r="BF390" t="s">
        <v>4497</v>
      </c>
      <c r="BG390" t="s">
        <v>189</v>
      </c>
      <c r="BH390" t="s">
        <v>189</v>
      </c>
      <c r="BI390" t="s">
        <v>189</v>
      </c>
      <c r="BJ390"/>
      <c r="BK390" t="s">
        <v>16</v>
      </c>
      <c r="BL390" s="7"/>
      <c r="BM390" s="7"/>
      <c r="BN390" t="s">
        <v>6246</v>
      </c>
      <c r="BO390" t="s">
        <v>189</v>
      </c>
      <c r="BP390" t="s">
        <v>6242</v>
      </c>
      <c r="BQ390" t="s">
        <v>189</v>
      </c>
      <c r="BR390" s="7">
        <v>44494</v>
      </c>
      <c r="BS390" t="s">
        <v>16</v>
      </c>
      <c r="BT390" t="s">
        <v>1624</v>
      </c>
      <c r="BU390" t="s">
        <v>189</v>
      </c>
      <c r="BV390" t="s">
        <v>189</v>
      </c>
      <c r="BW390" t="s">
        <v>189</v>
      </c>
      <c r="BX390" t="s">
        <v>16</v>
      </c>
      <c r="BY390" t="s">
        <v>189</v>
      </c>
      <c r="BZ390" t="s">
        <v>189</v>
      </c>
      <c r="CA390" t="s">
        <v>189</v>
      </c>
      <c r="CB390" t="s">
        <v>189</v>
      </c>
      <c r="CC390" t="s">
        <v>189</v>
      </c>
      <c r="CD390" t="s">
        <v>189</v>
      </c>
      <c r="CE390" t="s">
        <v>189</v>
      </c>
      <c r="CF390" t="s">
        <v>354</v>
      </c>
      <c r="CG390" t="s">
        <v>16</v>
      </c>
      <c r="CH390" t="s">
        <v>16</v>
      </c>
      <c r="CI390">
        <v>1</v>
      </c>
      <c r="CJ390">
        <v>1</v>
      </c>
      <c r="CK390">
        <v>1</v>
      </c>
      <c r="CL390" t="s">
        <v>189</v>
      </c>
      <c r="CM390">
        <v>0</v>
      </c>
      <c r="CN390" t="s">
        <v>16</v>
      </c>
      <c r="CO390" t="s">
        <v>1146</v>
      </c>
      <c r="CP390" t="s">
        <v>16</v>
      </c>
      <c r="CQ390" t="s">
        <v>189</v>
      </c>
      <c r="CR390" t="s">
        <v>16</v>
      </c>
      <c r="CS390" s="7">
        <v>44494</v>
      </c>
      <c r="CT390" s="7">
        <v>41575</v>
      </c>
      <c r="CU390" t="s">
        <v>60</v>
      </c>
      <c r="CV390" t="s">
        <v>16</v>
      </c>
      <c r="CW390" t="s">
        <v>6307</v>
      </c>
      <c r="CX390" t="s">
        <v>189</v>
      </c>
      <c r="CY390" t="s">
        <v>6307</v>
      </c>
      <c r="CZ390" t="s">
        <v>6307</v>
      </c>
      <c r="DA390">
        <v>2019</v>
      </c>
      <c r="DB390" s="139">
        <v>43572</v>
      </c>
      <c r="DC390">
        <v>4</v>
      </c>
      <c r="DD390">
        <v>16</v>
      </c>
      <c r="DE390" s="139">
        <v>43570</v>
      </c>
      <c r="DF390" t="s">
        <v>12252</v>
      </c>
      <c r="DG390" t="s">
        <v>12226</v>
      </c>
      <c r="DH390" t="s">
        <v>5986</v>
      </c>
      <c r="DI390" t="s">
        <v>9874</v>
      </c>
      <c r="DJ390" t="s">
        <v>6730</v>
      </c>
      <c r="DK390" t="s">
        <v>16</v>
      </c>
      <c r="DL390" t="s">
        <v>16</v>
      </c>
      <c r="DM390" t="s">
        <v>4907</v>
      </c>
      <c r="DN390" t="s">
        <v>16</v>
      </c>
      <c r="DO390" t="s">
        <v>2051</v>
      </c>
      <c r="DP390" t="s">
        <v>9887</v>
      </c>
      <c r="DQ390" t="s">
        <v>9124</v>
      </c>
      <c r="DR390" t="s">
        <v>10652</v>
      </c>
      <c r="DS390" t="s">
        <v>9125</v>
      </c>
      <c r="DT390" t="s">
        <v>12253</v>
      </c>
    </row>
    <row r="391" spans="1:133" x14ac:dyDescent="0.25">
      <c r="A391">
        <v>80</v>
      </c>
      <c r="B391" s="7">
        <v>43565</v>
      </c>
      <c r="C391" t="s">
        <v>189</v>
      </c>
      <c r="D391" t="s">
        <v>189</v>
      </c>
      <c r="E391" t="s">
        <v>1632</v>
      </c>
      <c r="F391" t="s">
        <v>181</v>
      </c>
      <c r="G391" t="s">
        <v>354</v>
      </c>
      <c r="H391" t="s">
        <v>354</v>
      </c>
      <c r="I391">
        <v>1</v>
      </c>
      <c r="J391" t="s">
        <v>1114</v>
      </c>
      <c r="K391" t="s">
        <v>11</v>
      </c>
      <c r="L391" t="s">
        <v>100</v>
      </c>
      <c r="M391">
        <v>2</v>
      </c>
      <c r="N391" t="s">
        <v>137</v>
      </c>
      <c r="O391" t="s">
        <v>192</v>
      </c>
      <c r="P391" t="s">
        <v>16</v>
      </c>
      <c r="Q391" t="s">
        <v>354</v>
      </c>
      <c r="R391" t="s">
        <v>16</v>
      </c>
      <c r="S391"/>
      <c r="T391" t="s">
        <v>87</v>
      </c>
      <c r="U391" t="s">
        <v>16</v>
      </c>
      <c r="V391" t="s">
        <v>6282</v>
      </c>
      <c r="W391" t="s">
        <v>189</v>
      </c>
      <c r="X391" t="s">
        <v>189</v>
      </c>
      <c r="Y391" t="s">
        <v>4341</v>
      </c>
      <c r="Z391" t="s">
        <v>16</v>
      </c>
      <c r="AA391" t="s">
        <v>16</v>
      </c>
      <c r="AB391" t="s">
        <v>16</v>
      </c>
      <c r="AC391" t="s">
        <v>6310</v>
      </c>
      <c r="AD391" t="s">
        <v>1115</v>
      </c>
      <c r="AE391" t="s">
        <v>354</v>
      </c>
      <c r="AF391" t="s">
        <v>354</v>
      </c>
      <c r="AG391" t="s">
        <v>35</v>
      </c>
      <c r="AH391" t="s">
        <v>1116</v>
      </c>
      <c r="AI391" t="s">
        <v>16</v>
      </c>
      <c r="AJ391" t="s">
        <v>16</v>
      </c>
      <c r="AK391" t="s">
        <v>16</v>
      </c>
      <c r="AL391">
        <v>13000</v>
      </c>
      <c r="AM391">
        <v>2</v>
      </c>
      <c r="AN391">
        <v>13.432</v>
      </c>
      <c r="AO391">
        <v>15.625</v>
      </c>
      <c r="AP391" t="s">
        <v>184</v>
      </c>
      <c r="AQ391" t="s">
        <v>5653</v>
      </c>
      <c r="AR391" t="s">
        <v>9682</v>
      </c>
      <c r="AS391" t="s">
        <v>87</v>
      </c>
      <c r="AT391" t="s">
        <v>9802</v>
      </c>
      <c r="AU391" t="s">
        <v>9873</v>
      </c>
      <c r="AV391" t="s">
        <v>10474</v>
      </c>
      <c r="AW391" t="s">
        <v>11498</v>
      </c>
      <c r="AX391" t="s">
        <v>5984</v>
      </c>
      <c r="AY391" t="s">
        <v>16</v>
      </c>
      <c r="AZ391" t="s">
        <v>1117</v>
      </c>
      <c r="BA391" t="s">
        <v>1631</v>
      </c>
      <c r="BB391" t="s">
        <v>10651</v>
      </c>
      <c r="BC391" t="s">
        <v>4465</v>
      </c>
      <c r="BD391" t="s">
        <v>4504</v>
      </c>
      <c r="BE391" t="s">
        <v>4726</v>
      </c>
      <c r="BF391" t="s">
        <v>4496</v>
      </c>
      <c r="BG391" t="s">
        <v>189</v>
      </c>
      <c r="BH391" t="s">
        <v>189</v>
      </c>
      <c r="BI391" t="s">
        <v>189</v>
      </c>
      <c r="BJ391">
        <v>100</v>
      </c>
      <c r="BK391" t="s">
        <v>6282</v>
      </c>
      <c r="BL391" s="7">
        <v>43572</v>
      </c>
      <c r="BM391" s="7">
        <v>43755</v>
      </c>
      <c r="BN391" t="s">
        <v>6254</v>
      </c>
      <c r="BO391" t="s">
        <v>189</v>
      </c>
      <c r="BP391" t="s">
        <v>6242</v>
      </c>
      <c r="BQ391" t="s">
        <v>189</v>
      </c>
      <c r="BR391" s="7">
        <v>44303</v>
      </c>
      <c r="BS391" t="s">
        <v>2414</v>
      </c>
      <c r="BT391" t="s">
        <v>4396</v>
      </c>
      <c r="BU391" t="s">
        <v>2428</v>
      </c>
      <c r="BV391" t="s">
        <v>189</v>
      </c>
      <c r="BW391" t="s">
        <v>189</v>
      </c>
      <c r="BX391" t="s">
        <v>16</v>
      </c>
      <c r="BY391" t="s">
        <v>189</v>
      </c>
      <c r="BZ391" t="s">
        <v>9126</v>
      </c>
      <c r="CA391" t="s">
        <v>189</v>
      </c>
      <c r="CB391" t="s">
        <v>189</v>
      </c>
      <c r="CC391" t="s">
        <v>189</v>
      </c>
      <c r="CD391" t="s">
        <v>189</v>
      </c>
      <c r="CE391" t="s">
        <v>189</v>
      </c>
      <c r="CF391" t="s">
        <v>354</v>
      </c>
      <c r="CG391" t="s">
        <v>16</v>
      </c>
      <c r="CH391" t="s">
        <v>16</v>
      </c>
      <c r="CI391">
        <v>1</v>
      </c>
      <c r="CJ391">
        <v>1</v>
      </c>
      <c r="CK391">
        <v>1</v>
      </c>
      <c r="CL391" t="s">
        <v>189</v>
      </c>
      <c r="CM391">
        <v>0</v>
      </c>
      <c r="CN391" t="s">
        <v>16</v>
      </c>
      <c r="CO391" t="s">
        <v>1114</v>
      </c>
      <c r="CP391" t="s">
        <v>6875</v>
      </c>
      <c r="CQ391" t="s">
        <v>189</v>
      </c>
      <c r="CR391" t="s">
        <v>189</v>
      </c>
      <c r="CS391" s="7"/>
      <c r="CT391" s="7">
        <v>42145</v>
      </c>
      <c r="CU391" t="s">
        <v>29</v>
      </c>
      <c r="CV391" t="s">
        <v>29</v>
      </c>
      <c r="CW391" t="s">
        <v>6307</v>
      </c>
      <c r="CX391" t="s">
        <v>189</v>
      </c>
      <c r="CY391" t="s">
        <v>6307</v>
      </c>
      <c r="CZ391" t="s">
        <v>189</v>
      </c>
      <c r="DA391">
        <v>2019</v>
      </c>
      <c r="DB391" s="139">
        <v>43565</v>
      </c>
      <c r="DC391">
        <v>4</v>
      </c>
      <c r="DD391">
        <v>15</v>
      </c>
      <c r="DE391" s="139">
        <v>43563</v>
      </c>
      <c r="DF391" t="s">
        <v>12254</v>
      </c>
      <c r="DG391" t="s">
        <v>12226</v>
      </c>
      <c r="DH391" t="s">
        <v>5989</v>
      </c>
      <c r="DI391" t="s">
        <v>9874</v>
      </c>
      <c r="DJ391" t="s">
        <v>6730</v>
      </c>
      <c r="DK391" t="s">
        <v>16</v>
      </c>
      <c r="DL391" t="s">
        <v>16</v>
      </c>
      <c r="DM391" t="s">
        <v>16</v>
      </c>
      <c r="DN391" t="s">
        <v>1115</v>
      </c>
      <c r="DO391" t="s">
        <v>2051</v>
      </c>
      <c r="DP391" t="s">
        <v>16</v>
      </c>
      <c r="DQ391" t="s">
        <v>9127</v>
      </c>
      <c r="DR391" t="s">
        <v>10653</v>
      </c>
      <c r="DS391" t="s">
        <v>9128</v>
      </c>
      <c r="DT391" t="s">
        <v>12255</v>
      </c>
    </row>
    <row r="392" spans="1:133" x14ac:dyDescent="0.25">
      <c r="A392">
        <v>79</v>
      </c>
      <c r="B392" s="7">
        <v>43565</v>
      </c>
      <c r="C392" t="s">
        <v>189</v>
      </c>
      <c r="D392" t="s">
        <v>189</v>
      </c>
      <c r="E392" t="s">
        <v>1627</v>
      </c>
      <c r="F392" t="s">
        <v>181</v>
      </c>
      <c r="G392" t="s">
        <v>354</v>
      </c>
      <c r="H392" t="s">
        <v>354</v>
      </c>
      <c r="I392">
        <v>1</v>
      </c>
      <c r="J392" t="s">
        <v>1628</v>
      </c>
      <c r="K392" t="s">
        <v>154</v>
      </c>
      <c r="L392" t="s">
        <v>100</v>
      </c>
      <c r="M392">
        <v>3</v>
      </c>
      <c r="N392" t="s">
        <v>13</v>
      </c>
      <c r="O392" t="s">
        <v>66</v>
      </c>
      <c r="P392" t="s">
        <v>16</v>
      </c>
      <c r="Q392" t="s">
        <v>354</v>
      </c>
      <c r="R392" t="s">
        <v>16</v>
      </c>
      <c r="S392"/>
      <c r="T392" t="s">
        <v>32</v>
      </c>
      <c r="U392" t="s">
        <v>16</v>
      </c>
      <c r="V392" t="s">
        <v>6282</v>
      </c>
      <c r="W392" t="s">
        <v>189</v>
      </c>
      <c r="X392" t="s">
        <v>189</v>
      </c>
      <c r="Y392" t="s">
        <v>4341</v>
      </c>
      <c r="Z392" t="s">
        <v>16</v>
      </c>
      <c r="AA392" t="s">
        <v>16</v>
      </c>
      <c r="AB392" t="s">
        <v>16</v>
      </c>
      <c r="AC392" t="s">
        <v>6310</v>
      </c>
      <c r="AD392" t="s">
        <v>1629</v>
      </c>
      <c r="AE392" t="s">
        <v>354</v>
      </c>
      <c r="AF392" t="s">
        <v>354</v>
      </c>
      <c r="AG392" t="s">
        <v>18</v>
      </c>
      <c r="AH392" t="s">
        <v>310</v>
      </c>
      <c r="AI392" t="s">
        <v>16</v>
      </c>
      <c r="AJ392" t="s">
        <v>16</v>
      </c>
      <c r="AK392" t="s">
        <v>16</v>
      </c>
      <c r="AL392">
        <v>21600</v>
      </c>
      <c r="AM392">
        <v>3</v>
      </c>
      <c r="AN392">
        <v>20.148</v>
      </c>
      <c r="AO392">
        <v>23.437999999999999</v>
      </c>
      <c r="AP392" t="s">
        <v>184</v>
      </c>
      <c r="AQ392" t="s">
        <v>6744</v>
      </c>
      <c r="AR392" t="s">
        <v>9667</v>
      </c>
      <c r="AS392" t="s">
        <v>32</v>
      </c>
      <c r="AT392" t="s">
        <v>4840</v>
      </c>
      <c r="AU392" t="s">
        <v>6824</v>
      </c>
      <c r="AV392" t="s">
        <v>10474</v>
      </c>
      <c r="AW392" t="s">
        <v>11498</v>
      </c>
      <c r="AX392" t="s">
        <v>5984</v>
      </c>
      <c r="AY392" t="s">
        <v>4723</v>
      </c>
      <c r="AZ392" t="s">
        <v>1630</v>
      </c>
      <c r="BA392" t="s">
        <v>1626</v>
      </c>
      <c r="BB392" t="s">
        <v>10651</v>
      </c>
      <c r="BC392" t="s">
        <v>4465</v>
      </c>
      <c r="BD392" t="s">
        <v>4501</v>
      </c>
      <c r="BE392" t="s">
        <v>4727</v>
      </c>
      <c r="BF392" t="s">
        <v>4496</v>
      </c>
      <c r="BG392" t="s">
        <v>189</v>
      </c>
      <c r="BH392" t="s">
        <v>189</v>
      </c>
      <c r="BI392" t="s">
        <v>189</v>
      </c>
      <c r="BJ392">
        <v>99.722999999999999</v>
      </c>
      <c r="BK392" t="s">
        <v>6282</v>
      </c>
      <c r="BL392" s="7">
        <v>43572</v>
      </c>
      <c r="BM392" s="7">
        <v>43755</v>
      </c>
      <c r="BN392" t="s">
        <v>6240</v>
      </c>
      <c r="BO392" t="s">
        <v>189</v>
      </c>
      <c r="BP392" t="s">
        <v>16</v>
      </c>
      <c r="BQ392" t="s">
        <v>189</v>
      </c>
      <c r="BR392" s="7">
        <v>44668</v>
      </c>
      <c r="BS392" t="s">
        <v>2414</v>
      </c>
      <c r="BT392" t="s">
        <v>4444</v>
      </c>
      <c r="BU392" t="s">
        <v>2435</v>
      </c>
      <c r="BV392" t="s">
        <v>189</v>
      </c>
      <c r="BW392" t="s">
        <v>189</v>
      </c>
      <c r="BX392" t="s">
        <v>16</v>
      </c>
      <c r="BY392" t="s">
        <v>189</v>
      </c>
      <c r="BZ392" t="s">
        <v>9129</v>
      </c>
      <c r="CA392" t="s">
        <v>189</v>
      </c>
      <c r="CB392" t="s">
        <v>189</v>
      </c>
      <c r="CC392" t="s">
        <v>189</v>
      </c>
      <c r="CD392" t="s">
        <v>189</v>
      </c>
      <c r="CE392" t="s">
        <v>189</v>
      </c>
      <c r="CF392" t="s">
        <v>354</v>
      </c>
      <c r="CG392" t="s">
        <v>16</v>
      </c>
      <c r="CH392" t="s">
        <v>16</v>
      </c>
      <c r="CI392">
        <v>1</v>
      </c>
      <c r="CJ392">
        <v>1</v>
      </c>
      <c r="CK392">
        <v>1</v>
      </c>
      <c r="CL392" t="s">
        <v>189</v>
      </c>
      <c r="CM392">
        <v>0</v>
      </c>
      <c r="CN392" t="s">
        <v>16</v>
      </c>
      <c r="CO392" t="s">
        <v>1628</v>
      </c>
      <c r="CP392" t="s">
        <v>16</v>
      </c>
      <c r="CQ392" t="s">
        <v>189</v>
      </c>
      <c r="CR392" t="s">
        <v>185</v>
      </c>
      <c r="CS392" s="7"/>
      <c r="CT392" s="7">
        <v>42541</v>
      </c>
      <c r="CU392" t="s">
        <v>17</v>
      </c>
      <c r="CV392" t="s">
        <v>17</v>
      </c>
      <c r="CW392" t="s">
        <v>6307</v>
      </c>
      <c r="CX392" t="s">
        <v>189</v>
      </c>
      <c r="CY392" t="s">
        <v>6307</v>
      </c>
      <c r="CZ392" t="s">
        <v>189</v>
      </c>
      <c r="DA392">
        <v>2019</v>
      </c>
      <c r="DB392" s="139">
        <v>43565</v>
      </c>
      <c r="DC392">
        <v>4</v>
      </c>
      <c r="DD392">
        <v>15</v>
      </c>
      <c r="DE392" s="139">
        <v>43563</v>
      </c>
      <c r="DF392" t="s">
        <v>12254</v>
      </c>
      <c r="DG392" t="s">
        <v>12226</v>
      </c>
      <c r="DH392" t="s">
        <v>5989</v>
      </c>
      <c r="DI392" t="s">
        <v>9874</v>
      </c>
      <c r="DJ392" t="s">
        <v>6730</v>
      </c>
      <c r="DK392" t="s">
        <v>16</v>
      </c>
      <c r="DL392" t="s">
        <v>16</v>
      </c>
      <c r="DM392" t="s">
        <v>1629</v>
      </c>
      <c r="DN392" t="s">
        <v>16</v>
      </c>
      <c r="DO392" t="s">
        <v>2051</v>
      </c>
      <c r="DP392" t="s">
        <v>16</v>
      </c>
      <c r="DQ392" t="s">
        <v>9130</v>
      </c>
      <c r="DR392" t="s">
        <v>10653</v>
      </c>
      <c r="DS392" t="s">
        <v>9131</v>
      </c>
      <c r="DT392" t="s">
        <v>12256</v>
      </c>
    </row>
    <row r="393" spans="1:133" x14ac:dyDescent="0.25">
      <c r="A393">
        <v>78</v>
      </c>
      <c r="B393" s="7">
        <v>43552</v>
      </c>
      <c r="C393" t="s">
        <v>189</v>
      </c>
      <c r="D393" t="s">
        <v>189</v>
      </c>
      <c r="E393" t="s">
        <v>1634</v>
      </c>
      <c r="F393" t="s">
        <v>181</v>
      </c>
      <c r="G393" t="s">
        <v>354</v>
      </c>
      <c r="H393" t="s">
        <v>354</v>
      </c>
      <c r="I393">
        <v>1</v>
      </c>
      <c r="J393" t="s">
        <v>1635</v>
      </c>
      <c r="K393" t="s">
        <v>154</v>
      </c>
      <c r="L393" t="s">
        <v>100</v>
      </c>
      <c r="M393">
        <v>8</v>
      </c>
      <c r="N393" t="s">
        <v>13</v>
      </c>
      <c r="O393" t="s">
        <v>63</v>
      </c>
      <c r="P393" t="s">
        <v>16</v>
      </c>
      <c r="Q393" t="s">
        <v>354</v>
      </c>
      <c r="R393" t="s">
        <v>16</v>
      </c>
      <c r="S393"/>
      <c r="T393" t="s">
        <v>32</v>
      </c>
      <c r="U393" t="s">
        <v>16</v>
      </c>
      <c r="V393" t="s">
        <v>6282</v>
      </c>
      <c r="W393" t="s">
        <v>189</v>
      </c>
      <c r="X393" t="s">
        <v>189</v>
      </c>
      <c r="Y393" t="s">
        <v>4341</v>
      </c>
      <c r="Z393" t="s">
        <v>16</v>
      </c>
      <c r="AA393" t="s">
        <v>16</v>
      </c>
      <c r="AB393" t="s">
        <v>16</v>
      </c>
      <c r="AC393" t="s">
        <v>6310</v>
      </c>
      <c r="AD393" t="s">
        <v>1636</v>
      </c>
      <c r="AE393" t="s">
        <v>354</v>
      </c>
      <c r="AF393" t="s">
        <v>354</v>
      </c>
      <c r="AG393" t="s">
        <v>130</v>
      </c>
      <c r="AH393" t="s">
        <v>883</v>
      </c>
      <c r="AI393" t="s">
        <v>16</v>
      </c>
      <c r="AJ393" t="s">
        <v>16</v>
      </c>
      <c r="AK393" t="s">
        <v>16</v>
      </c>
      <c r="AL393">
        <v>60000</v>
      </c>
      <c r="AM393">
        <v>8</v>
      </c>
      <c r="AN393">
        <v>53.911999999999999</v>
      </c>
      <c r="AO393">
        <v>62.991999999999997</v>
      </c>
      <c r="AP393" t="s">
        <v>184</v>
      </c>
      <c r="AQ393" t="s">
        <v>6744</v>
      </c>
      <c r="AR393" t="s">
        <v>16</v>
      </c>
      <c r="AS393" t="s">
        <v>32</v>
      </c>
      <c r="AT393" t="s">
        <v>4840</v>
      </c>
      <c r="AU393" t="s">
        <v>9913</v>
      </c>
      <c r="AV393" t="s">
        <v>10474</v>
      </c>
      <c r="AW393" t="s">
        <v>11556</v>
      </c>
      <c r="AX393" t="s">
        <v>5992</v>
      </c>
      <c r="AY393" t="s">
        <v>4723</v>
      </c>
      <c r="AZ393" t="s">
        <v>1637</v>
      </c>
      <c r="BA393" t="s">
        <v>1633</v>
      </c>
      <c r="BB393" t="s">
        <v>10654</v>
      </c>
      <c r="BC393" t="s">
        <v>4465</v>
      </c>
      <c r="BD393" t="s">
        <v>4537</v>
      </c>
      <c r="BE393" t="s">
        <v>4727</v>
      </c>
      <c r="BF393" t="s">
        <v>4496</v>
      </c>
      <c r="BG393" t="s">
        <v>189</v>
      </c>
      <c r="BH393" t="s">
        <v>189</v>
      </c>
      <c r="BI393" t="s">
        <v>189</v>
      </c>
      <c r="BJ393">
        <v>99.727000000000004</v>
      </c>
      <c r="BK393" t="s">
        <v>6282</v>
      </c>
      <c r="BL393" s="7">
        <v>43563</v>
      </c>
      <c r="BM393" s="7">
        <v>43746</v>
      </c>
      <c r="BN393" t="s">
        <v>6242</v>
      </c>
      <c r="BO393" t="s">
        <v>189</v>
      </c>
      <c r="BP393" t="s">
        <v>16</v>
      </c>
      <c r="BQ393" t="s">
        <v>189</v>
      </c>
      <c r="BR393" s="7">
        <v>44659</v>
      </c>
      <c r="BS393" t="s">
        <v>2414</v>
      </c>
      <c r="BT393" t="s">
        <v>4445</v>
      </c>
      <c r="BU393" t="s">
        <v>137</v>
      </c>
      <c r="BV393" t="s">
        <v>189</v>
      </c>
      <c r="BW393" t="s">
        <v>189</v>
      </c>
      <c r="BX393" t="s">
        <v>16</v>
      </c>
      <c r="BY393" t="s">
        <v>189</v>
      </c>
      <c r="BZ393" t="s">
        <v>9132</v>
      </c>
      <c r="CA393" t="s">
        <v>189</v>
      </c>
      <c r="CB393" t="s">
        <v>189</v>
      </c>
      <c r="CC393" t="s">
        <v>189</v>
      </c>
      <c r="CD393" t="s">
        <v>189</v>
      </c>
      <c r="CE393" t="s">
        <v>189</v>
      </c>
      <c r="CF393" t="s">
        <v>354</v>
      </c>
      <c r="CG393" t="s">
        <v>16</v>
      </c>
      <c r="CH393" t="s">
        <v>16</v>
      </c>
      <c r="CI393">
        <v>1</v>
      </c>
      <c r="CJ393">
        <v>1</v>
      </c>
      <c r="CK393">
        <v>1</v>
      </c>
      <c r="CL393" t="s">
        <v>189</v>
      </c>
      <c r="CM393">
        <v>0</v>
      </c>
      <c r="CN393" t="s">
        <v>16</v>
      </c>
      <c r="CO393" t="s">
        <v>1635</v>
      </c>
      <c r="CP393" t="s">
        <v>16</v>
      </c>
      <c r="CQ393" t="s">
        <v>189</v>
      </c>
      <c r="CR393" t="s">
        <v>189</v>
      </c>
      <c r="CS393" s="7"/>
      <c r="CT393" s="7">
        <v>42556</v>
      </c>
      <c r="CU393" t="s">
        <v>17</v>
      </c>
      <c r="CV393" t="s">
        <v>6745</v>
      </c>
      <c r="CW393" t="s">
        <v>6307</v>
      </c>
      <c r="CX393" t="s">
        <v>189</v>
      </c>
      <c r="CY393" t="s">
        <v>6307</v>
      </c>
      <c r="CZ393" t="s">
        <v>189</v>
      </c>
      <c r="DA393">
        <v>2019</v>
      </c>
      <c r="DB393" s="139">
        <v>43552</v>
      </c>
      <c r="DC393">
        <v>3</v>
      </c>
      <c r="DD393">
        <v>13</v>
      </c>
      <c r="DE393" s="139">
        <v>43549</v>
      </c>
      <c r="DF393" t="s">
        <v>12257</v>
      </c>
      <c r="DG393" t="s">
        <v>12258</v>
      </c>
      <c r="DH393" t="s">
        <v>5993</v>
      </c>
      <c r="DI393" t="s">
        <v>9874</v>
      </c>
      <c r="DJ393" t="s">
        <v>6730</v>
      </c>
      <c r="DK393" t="s">
        <v>16</v>
      </c>
      <c r="DL393" t="s">
        <v>16</v>
      </c>
      <c r="DM393" t="s">
        <v>1636</v>
      </c>
      <c r="DN393" t="s">
        <v>16</v>
      </c>
      <c r="DO393" t="s">
        <v>2051</v>
      </c>
      <c r="DP393" t="s">
        <v>16</v>
      </c>
      <c r="DQ393" t="s">
        <v>9133</v>
      </c>
      <c r="DR393" t="s">
        <v>10655</v>
      </c>
      <c r="DS393" t="s">
        <v>9134</v>
      </c>
      <c r="DT393" t="s">
        <v>12259</v>
      </c>
    </row>
    <row r="394" spans="1:133" x14ac:dyDescent="0.25">
      <c r="A394">
        <v>77</v>
      </c>
      <c r="B394" s="7">
        <v>43551</v>
      </c>
      <c r="C394" t="s">
        <v>189</v>
      </c>
      <c r="D394" t="s">
        <v>189</v>
      </c>
      <c r="E394" t="s">
        <v>1647</v>
      </c>
      <c r="F394" t="s">
        <v>181</v>
      </c>
      <c r="G394" t="s">
        <v>354</v>
      </c>
      <c r="H394" t="s">
        <v>354</v>
      </c>
      <c r="I394">
        <v>1</v>
      </c>
      <c r="J394" t="s">
        <v>963</v>
      </c>
      <c r="K394" t="s">
        <v>2030</v>
      </c>
      <c r="L394" t="s">
        <v>100</v>
      </c>
      <c r="M394">
        <v>4.5999999999999996</v>
      </c>
      <c r="N394" t="s">
        <v>137</v>
      </c>
      <c r="O394" t="s">
        <v>1206</v>
      </c>
      <c r="P394" t="s">
        <v>16</v>
      </c>
      <c r="Q394" t="s">
        <v>354</v>
      </c>
      <c r="R394" t="s">
        <v>16</v>
      </c>
      <c r="S394"/>
      <c r="T394" t="s">
        <v>32</v>
      </c>
      <c r="U394" t="s">
        <v>16</v>
      </c>
      <c r="V394" t="s">
        <v>6283</v>
      </c>
      <c r="W394" t="s">
        <v>189</v>
      </c>
      <c r="X394" t="s">
        <v>189</v>
      </c>
      <c r="Y394" t="s">
        <v>4341</v>
      </c>
      <c r="Z394" t="s">
        <v>16</v>
      </c>
      <c r="AA394" t="s">
        <v>16</v>
      </c>
      <c r="AB394" t="s">
        <v>16</v>
      </c>
      <c r="AC394" t="s">
        <v>6310</v>
      </c>
      <c r="AD394" t="s">
        <v>966</v>
      </c>
      <c r="AE394" t="s">
        <v>354</v>
      </c>
      <c r="AF394" t="s">
        <v>354</v>
      </c>
      <c r="AG394" t="s">
        <v>74</v>
      </c>
      <c r="AH394" t="s">
        <v>453</v>
      </c>
      <c r="AI394" t="s">
        <v>16</v>
      </c>
      <c r="AJ394" t="s">
        <v>16</v>
      </c>
      <c r="AK394" t="s">
        <v>16</v>
      </c>
      <c r="AL394">
        <v>50000</v>
      </c>
      <c r="AM394">
        <v>4.5999999999999996</v>
      </c>
      <c r="AN394">
        <v>30.945</v>
      </c>
      <c r="AO394">
        <v>36.22</v>
      </c>
      <c r="AP394" t="s">
        <v>301</v>
      </c>
      <c r="AQ394" t="s">
        <v>1937</v>
      </c>
      <c r="AR394" t="s">
        <v>16</v>
      </c>
      <c r="AS394" t="s">
        <v>32</v>
      </c>
      <c r="AT394" t="s">
        <v>9978</v>
      </c>
      <c r="AU394" t="s">
        <v>6826</v>
      </c>
      <c r="AV394" t="s">
        <v>10474</v>
      </c>
      <c r="AW394" t="s">
        <v>11556</v>
      </c>
      <c r="AX394" t="s">
        <v>5992</v>
      </c>
      <c r="AY394" t="s">
        <v>16</v>
      </c>
      <c r="AZ394" t="s">
        <v>967</v>
      </c>
      <c r="BA394" t="s">
        <v>1646</v>
      </c>
      <c r="BB394" t="s">
        <v>10654</v>
      </c>
      <c r="BC394" t="s">
        <v>4465</v>
      </c>
      <c r="BD394" t="s">
        <v>4719</v>
      </c>
      <c r="BE394" t="s">
        <v>4726</v>
      </c>
      <c r="BF394" t="s">
        <v>4496</v>
      </c>
      <c r="BG394" t="s">
        <v>189</v>
      </c>
      <c r="BH394" t="s">
        <v>189</v>
      </c>
      <c r="BI394" t="s">
        <v>189</v>
      </c>
      <c r="BJ394"/>
      <c r="BK394" t="s">
        <v>6283</v>
      </c>
      <c r="BL394" s="7"/>
      <c r="BM394" s="7"/>
      <c r="BN394" t="s">
        <v>6242</v>
      </c>
      <c r="BO394" t="s">
        <v>189</v>
      </c>
      <c r="BP394" t="s">
        <v>16</v>
      </c>
      <c r="BQ394" t="s">
        <v>189</v>
      </c>
      <c r="BR394" s="7">
        <v>44289</v>
      </c>
      <c r="BS394" t="s">
        <v>16</v>
      </c>
      <c r="BT394" t="s">
        <v>4425</v>
      </c>
      <c r="BU394" t="s">
        <v>2459</v>
      </c>
      <c r="BV394" t="s">
        <v>189</v>
      </c>
      <c r="BW394" t="s">
        <v>189</v>
      </c>
      <c r="BX394" t="s">
        <v>16</v>
      </c>
      <c r="BY394" t="s">
        <v>189</v>
      </c>
      <c r="BZ394" t="s">
        <v>9135</v>
      </c>
      <c r="CA394" t="s">
        <v>189</v>
      </c>
      <c r="CB394" t="s">
        <v>189</v>
      </c>
      <c r="CC394" t="s">
        <v>189</v>
      </c>
      <c r="CD394" t="s">
        <v>189</v>
      </c>
      <c r="CE394" t="s">
        <v>189</v>
      </c>
      <c r="CF394" t="s">
        <v>354</v>
      </c>
      <c r="CG394" t="s">
        <v>16</v>
      </c>
      <c r="CH394" t="s">
        <v>16</v>
      </c>
      <c r="CI394">
        <v>1</v>
      </c>
      <c r="CJ394">
        <v>1</v>
      </c>
      <c r="CK394">
        <v>1</v>
      </c>
      <c r="CL394" t="s">
        <v>189</v>
      </c>
      <c r="CM394">
        <v>0</v>
      </c>
      <c r="CN394" t="s">
        <v>16</v>
      </c>
      <c r="CO394" t="s">
        <v>963</v>
      </c>
      <c r="CP394" t="s">
        <v>16</v>
      </c>
      <c r="CQ394" t="s">
        <v>189</v>
      </c>
      <c r="CR394" t="s">
        <v>16</v>
      </c>
      <c r="CS394" s="7">
        <v>44572</v>
      </c>
      <c r="CT394" s="7">
        <v>43048</v>
      </c>
      <c r="CU394" t="s">
        <v>60</v>
      </c>
      <c r="CV394" t="s">
        <v>6745</v>
      </c>
      <c r="CW394" t="s">
        <v>6307</v>
      </c>
      <c r="CX394" t="s">
        <v>189</v>
      </c>
      <c r="CY394" t="s">
        <v>6307</v>
      </c>
      <c r="CZ394" t="s">
        <v>6307</v>
      </c>
      <c r="DA394">
        <v>2019</v>
      </c>
      <c r="DB394" s="139">
        <v>43551</v>
      </c>
      <c r="DC394">
        <v>3</v>
      </c>
      <c r="DD394">
        <v>13</v>
      </c>
      <c r="DE394" s="139">
        <v>43549</v>
      </c>
      <c r="DF394" t="s">
        <v>12257</v>
      </c>
      <c r="DG394" t="s">
        <v>12258</v>
      </c>
      <c r="DH394" t="s">
        <v>5993</v>
      </c>
      <c r="DI394" t="s">
        <v>9874</v>
      </c>
      <c r="DJ394" t="s">
        <v>6730</v>
      </c>
      <c r="DK394" t="s">
        <v>16</v>
      </c>
      <c r="DL394" t="s">
        <v>16</v>
      </c>
      <c r="DM394" t="s">
        <v>966</v>
      </c>
      <c r="DN394" t="s">
        <v>16</v>
      </c>
      <c r="DO394" t="s">
        <v>2051</v>
      </c>
      <c r="DP394" t="s">
        <v>16</v>
      </c>
      <c r="DQ394" t="s">
        <v>9136</v>
      </c>
      <c r="DR394" t="s">
        <v>10656</v>
      </c>
      <c r="DS394" t="s">
        <v>9137</v>
      </c>
      <c r="DT394" t="s">
        <v>12260</v>
      </c>
    </row>
    <row r="395" spans="1:133" x14ac:dyDescent="0.25">
      <c r="A395">
        <v>76</v>
      </c>
      <c r="B395" s="7">
        <v>43551</v>
      </c>
      <c r="C395" t="s">
        <v>189</v>
      </c>
      <c r="D395" t="s">
        <v>189</v>
      </c>
      <c r="E395" t="s">
        <v>1639</v>
      </c>
      <c r="F395" t="s">
        <v>181</v>
      </c>
      <c r="G395" t="s">
        <v>354</v>
      </c>
      <c r="H395" t="s">
        <v>354</v>
      </c>
      <c r="I395">
        <v>3</v>
      </c>
      <c r="J395" t="s">
        <v>1640</v>
      </c>
      <c r="K395" t="s">
        <v>1930</v>
      </c>
      <c r="L395" t="s">
        <v>100</v>
      </c>
      <c r="M395">
        <v>6.5</v>
      </c>
      <c r="N395" t="s">
        <v>104</v>
      </c>
      <c r="O395" t="s">
        <v>1645</v>
      </c>
      <c r="P395" t="s">
        <v>16</v>
      </c>
      <c r="Q395" t="s">
        <v>354</v>
      </c>
      <c r="R395" t="s">
        <v>16</v>
      </c>
      <c r="S395"/>
      <c r="T395" t="s">
        <v>32</v>
      </c>
      <c r="U395" t="s">
        <v>16</v>
      </c>
      <c r="V395" t="s">
        <v>6283</v>
      </c>
      <c r="W395" t="s">
        <v>189</v>
      </c>
      <c r="X395" t="s">
        <v>189</v>
      </c>
      <c r="Y395" t="s">
        <v>4341</v>
      </c>
      <c r="Z395" t="s">
        <v>16</v>
      </c>
      <c r="AA395" t="s">
        <v>16</v>
      </c>
      <c r="AB395" t="s">
        <v>16</v>
      </c>
      <c r="AC395" t="s">
        <v>6310</v>
      </c>
      <c r="AD395" t="s">
        <v>1642</v>
      </c>
      <c r="AE395" t="s">
        <v>354</v>
      </c>
      <c r="AF395" t="s">
        <v>354</v>
      </c>
      <c r="AG395" t="s">
        <v>105</v>
      </c>
      <c r="AH395" t="s">
        <v>1172</v>
      </c>
      <c r="AI395" t="s">
        <v>16</v>
      </c>
      <c r="AJ395" t="s">
        <v>16</v>
      </c>
      <c r="AK395" t="s">
        <v>16</v>
      </c>
      <c r="AL395">
        <v>250000</v>
      </c>
      <c r="AM395">
        <v>6.5</v>
      </c>
      <c r="AN395">
        <v>43.725999999999999</v>
      </c>
      <c r="AO395">
        <v>51.180999999999997</v>
      </c>
      <c r="AP395" t="s">
        <v>301</v>
      </c>
      <c r="AQ395" t="s">
        <v>1937</v>
      </c>
      <c r="AR395" t="s">
        <v>16</v>
      </c>
      <c r="AS395" t="s">
        <v>32</v>
      </c>
      <c r="AT395" t="s">
        <v>9978</v>
      </c>
      <c r="AU395" t="s">
        <v>9913</v>
      </c>
      <c r="AV395" t="s">
        <v>10474</v>
      </c>
      <c r="AW395" t="s">
        <v>11556</v>
      </c>
      <c r="AX395" t="s">
        <v>5992</v>
      </c>
      <c r="AY395" t="s">
        <v>16</v>
      </c>
      <c r="AZ395" t="s">
        <v>1643</v>
      </c>
      <c r="BA395" t="s">
        <v>1644</v>
      </c>
      <c r="BB395" t="s">
        <v>10654</v>
      </c>
      <c r="BC395" t="s">
        <v>4465</v>
      </c>
      <c r="BD395" t="s">
        <v>4516</v>
      </c>
      <c r="BE395" t="s">
        <v>4730</v>
      </c>
      <c r="BF395" t="s">
        <v>4496</v>
      </c>
      <c r="BG395" t="s">
        <v>189</v>
      </c>
      <c r="BH395" t="s">
        <v>189</v>
      </c>
      <c r="BI395" t="s">
        <v>189</v>
      </c>
      <c r="BJ395"/>
      <c r="BK395" t="s">
        <v>6283</v>
      </c>
      <c r="BL395" s="7"/>
      <c r="BM395" s="7"/>
      <c r="BN395" t="s">
        <v>6246</v>
      </c>
      <c r="BO395" t="s">
        <v>189</v>
      </c>
      <c r="BP395" t="s">
        <v>16</v>
      </c>
      <c r="BQ395" t="s">
        <v>189</v>
      </c>
      <c r="BR395" s="7">
        <v>45390</v>
      </c>
      <c r="BS395" t="s">
        <v>16</v>
      </c>
      <c r="BT395" t="s">
        <v>1639</v>
      </c>
      <c r="BU395" t="s">
        <v>189</v>
      </c>
      <c r="BV395" t="s">
        <v>189</v>
      </c>
      <c r="BW395" t="s">
        <v>189</v>
      </c>
      <c r="BX395" t="s">
        <v>16</v>
      </c>
      <c r="BY395" t="s">
        <v>189</v>
      </c>
      <c r="BZ395" t="s">
        <v>9138</v>
      </c>
      <c r="CA395" t="s">
        <v>189</v>
      </c>
      <c r="CB395" t="s">
        <v>189</v>
      </c>
      <c r="CC395" t="s">
        <v>189</v>
      </c>
      <c r="CD395" t="s">
        <v>189</v>
      </c>
      <c r="CE395" t="s">
        <v>189</v>
      </c>
      <c r="CF395" t="s">
        <v>354</v>
      </c>
      <c r="CG395" t="s">
        <v>16</v>
      </c>
      <c r="CH395" t="s">
        <v>16</v>
      </c>
      <c r="CI395">
        <v>2</v>
      </c>
      <c r="CJ395">
        <v>1</v>
      </c>
      <c r="CK395">
        <v>1</v>
      </c>
      <c r="CL395" t="s">
        <v>189</v>
      </c>
      <c r="CM395">
        <v>0</v>
      </c>
      <c r="CN395" t="s">
        <v>16</v>
      </c>
      <c r="CO395" t="s">
        <v>1640</v>
      </c>
      <c r="CP395" t="s">
        <v>16</v>
      </c>
      <c r="CQ395" t="s">
        <v>189</v>
      </c>
      <c r="CR395" t="s">
        <v>16</v>
      </c>
      <c r="CS395" s="7">
        <v>44255</v>
      </c>
      <c r="CT395" s="7">
        <v>43083</v>
      </c>
      <c r="CU395" t="s">
        <v>60</v>
      </c>
      <c r="CV395" t="s">
        <v>6745</v>
      </c>
      <c r="CW395" t="s">
        <v>6307</v>
      </c>
      <c r="CX395" t="s">
        <v>189</v>
      </c>
      <c r="CY395" t="s">
        <v>6307</v>
      </c>
      <c r="CZ395" t="s">
        <v>6307</v>
      </c>
      <c r="DA395">
        <v>2019</v>
      </c>
      <c r="DB395" s="139">
        <v>43551</v>
      </c>
      <c r="DC395">
        <v>3</v>
      </c>
      <c r="DD395">
        <v>13</v>
      </c>
      <c r="DE395" s="139">
        <v>43549</v>
      </c>
      <c r="DF395" t="s">
        <v>12257</v>
      </c>
      <c r="DG395" t="s">
        <v>12258</v>
      </c>
      <c r="DH395" t="s">
        <v>5993</v>
      </c>
      <c r="DI395" t="s">
        <v>9912</v>
      </c>
      <c r="DJ395" t="s">
        <v>6730</v>
      </c>
      <c r="DK395" t="s">
        <v>16</v>
      </c>
      <c r="DL395" t="s">
        <v>16</v>
      </c>
      <c r="DM395" t="s">
        <v>1642</v>
      </c>
      <c r="DN395" t="s">
        <v>16</v>
      </c>
      <c r="DO395" t="s">
        <v>2051</v>
      </c>
      <c r="DP395" t="s">
        <v>16</v>
      </c>
      <c r="DQ395" t="s">
        <v>9139</v>
      </c>
      <c r="DR395" t="s">
        <v>10656</v>
      </c>
      <c r="DS395" t="s">
        <v>9140</v>
      </c>
      <c r="DT395" t="s">
        <v>12261</v>
      </c>
    </row>
    <row r="396" spans="1:133" x14ac:dyDescent="0.25">
      <c r="A396">
        <v>75</v>
      </c>
      <c r="B396" s="7">
        <v>43551</v>
      </c>
      <c r="C396" t="s">
        <v>189</v>
      </c>
      <c r="D396" t="s">
        <v>189</v>
      </c>
      <c r="E396" t="s">
        <v>1639</v>
      </c>
      <c r="F396" t="s">
        <v>181</v>
      </c>
      <c r="G396" t="s">
        <v>354</v>
      </c>
      <c r="H396" t="s">
        <v>354</v>
      </c>
      <c r="I396">
        <v>3</v>
      </c>
      <c r="J396" t="s">
        <v>1640</v>
      </c>
      <c r="K396" t="s">
        <v>1930</v>
      </c>
      <c r="L396" t="s">
        <v>100</v>
      </c>
      <c r="M396">
        <v>3.5</v>
      </c>
      <c r="N396" t="s">
        <v>13</v>
      </c>
      <c r="O396" t="s">
        <v>1641</v>
      </c>
      <c r="P396" t="s">
        <v>16</v>
      </c>
      <c r="Q396" t="s">
        <v>354</v>
      </c>
      <c r="R396" t="s">
        <v>16</v>
      </c>
      <c r="S396"/>
      <c r="T396" t="s">
        <v>32</v>
      </c>
      <c r="U396" t="s">
        <v>16</v>
      </c>
      <c r="V396" t="s">
        <v>6283</v>
      </c>
      <c r="W396" t="s">
        <v>189</v>
      </c>
      <c r="X396" t="s">
        <v>189</v>
      </c>
      <c r="Y396" t="s">
        <v>4341</v>
      </c>
      <c r="Z396" t="s">
        <v>16</v>
      </c>
      <c r="AA396" t="s">
        <v>16</v>
      </c>
      <c r="AB396" t="s">
        <v>16</v>
      </c>
      <c r="AC396" t="s">
        <v>6310</v>
      </c>
      <c r="AD396" t="s">
        <v>1642</v>
      </c>
      <c r="AE396" t="s">
        <v>354</v>
      </c>
      <c r="AF396" t="s">
        <v>354</v>
      </c>
      <c r="AG396" t="s">
        <v>105</v>
      </c>
      <c r="AH396" t="s">
        <v>1172</v>
      </c>
      <c r="AI396" t="s">
        <v>16</v>
      </c>
      <c r="AJ396" t="s">
        <v>16</v>
      </c>
      <c r="AK396" t="s">
        <v>16</v>
      </c>
      <c r="AL396">
        <v>250000</v>
      </c>
      <c r="AM396">
        <v>3.5</v>
      </c>
      <c r="AN396">
        <v>23.545000000000002</v>
      </c>
      <c r="AO396">
        <v>27.559000000000001</v>
      </c>
      <c r="AP396" t="s">
        <v>301</v>
      </c>
      <c r="AQ396" t="s">
        <v>1937</v>
      </c>
      <c r="AR396" t="s">
        <v>16</v>
      </c>
      <c r="AS396" t="s">
        <v>32</v>
      </c>
      <c r="AT396" t="s">
        <v>9978</v>
      </c>
      <c r="AU396" t="s">
        <v>6826</v>
      </c>
      <c r="AV396" t="s">
        <v>10474</v>
      </c>
      <c r="AW396" t="s">
        <v>11556</v>
      </c>
      <c r="AX396" t="s">
        <v>5992</v>
      </c>
      <c r="AY396" t="s">
        <v>16</v>
      </c>
      <c r="AZ396" t="s">
        <v>1643</v>
      </c>
      <c r="BA396" t="s">
        <v>1638</v>
      </c>
      <c r="BB396" t="s">
        <v>10654</v>
      </c>
      <c r="BC396" t="s">
        <v>4465</v>
      </c>
      <c r="BD396" t="s">
        <v>4529</v>
      </c>
      <c r="BE396" t="s">
        <v>4727</v>
      </c>
      <c r="BF396" t="s">
        <v>4496</v>
      </c>
      <c r="BG396" t="s">
        <v>189</v>
      </c>
      <c r="BH396" t="s">
        <v>189</v>
      </c>
      <c r="BI396" t="s">
        <v>189</v>
      </c>
      <c r="BJ396"/>
      <c r="BK396" t="s">
        <v>6283</v>
      </c>
      <c r="BL396" s="7"/>
      <c r="BM396" s="7"/>
      <c r="BN396" t="s">
        <v>6246</v>
      </c>
      <c r="BO396" t="s">
        <v>189</v>
      </c>
      <c r="BP396" t="s">
        <v>16</v>
      </c>
      <c r="BQ396" t="s">
        <v>189</v>
      </c>
      <c r="BR396" s="7">
        <v>44659</v>
      </c>
      <c r="BS396" t="s">
        <v>16</v>
      </c>
      <c r="BT396" t="s">
        <v>1639</v>
      </c>
      <c r="BU396" t="s">
        <v>189</v>
      </c>
      <c r="BV396" t="s">
        <v>189</v>
      </c>
      <c r="BW396" t="s">
        <v>189</v>
      </c>
      <c r="BX396" t="s">
        <v>16</v>
      </c>
      <c r="BY396" t="s">
        <v>189</v>
      </c>
      <c r="BZ396" t="s">
        <v>9141</v>
      </c>
      <c r="CA396" t="s">
        <v>189</v>
      </c>
      <c r="CB396" t="s">
        <v>189</v>
      </c>
      <c r="CC396" t="s">
        <v>189</v>
      </c>
      <c r="CD396" t="s">
        <v>189</v>
      </c>
      <c r="CE396" t="s">
        <v>189</v>
      </c>
      <c r="CF396" t="s">
        <v>354</v>
      </c>
      <c r="CG396" t="s">
        <v>16</v>
      </c>
      <c r="CH396" t="s">
        <v>16</v>
      </c>
      <c r="CI396">
        <v>2</v>
      </c>
      <c r="CJ396">
        <v>1</v>
      </c>
      <c r="CK396">
        <v>1</v>
      </c>
      <c r="CL396" t="s">
        <v>189</v>
      </c>
      <c r="CM396">
        <v>0</v>
      </c>
      <c r="CN396" t="s">
        <v>16</v>
      </c>
      <c r="CO396" t="s">
        <v>1640</v>
      </c>
      <c r="CP396" t="s">
        <v>16</v>
      </c>
      <c r="CQ396" t="s">
        <v>189</v>
      </c>
      <c r="CR396" t="s">
        <v>16</v>
      </c>
      <c r="CS396" s="7">
        <v>44255</v>
      </c>
      <c r="CT396" s="7">
        <v>43083</v>
      </c>
      <c r="CU396" t="s">
        <v>60</v>
      </c>
      <c r="CV396" t="s">
        <v>6745</v>
      </c>
      <c r="CW396" t="s">
        <v>6307</v>
      </c>
      <c r="CX396" t="s">
        <v>189</v>
      </c>
      <c r="CY396" t="s">
        <v>6307</v>
      </c>
      <c r="CZ396" t="s">
        <v>6307</v>
      </c>
      <c r="DA396">
        <v>2019</v>
      </c>
      <c r="DB396" s="139">
        <v>43551</v>
      </c>
      <c r="DC396">
        <v>3</v>
      </c>
      <c r="DD396">
        <v>13</v>
      </c>
      <c r="DE396" s="139">
        <v>43549</v>
      </c>
      <c r="DF396" t="s">
        <v>12257</v>
      </c>
      <c r="DG396" t="s">
        <v>12258</v>
      </c>
      <c r="DH396" t="s">
        <v>5993</v>
      </c>
      <c r="DI396" t="s">
        <v>9874</v>
      </c>
      <c r="DJ396" t="s">
        <v>6730</v>
      </c>
      <c r="DK396" t="s">
        <v>16</v>
      </c>
      <c r="DL396" t="s">
        <v>16</v>
      </c>
      <c r="DM396" t="s">
        <v>1642</v>
      </c>
      <c r="DN396" t="s">
        <v>16</v>
      </c>
      <c r="DO396" t="s">
        <v>2051</v>
      </c>
      <c r="DP396" t="s">
        <v>16</v>
      </c>
      <c r="DQ396" t="s">
        <v>9139</v>
      </c>
      <c r="DR396" t="s">
        <v>10656</v>
      </c>
      <c r="DS396" t="s">
        <v>9142</v>
      </c>
      <c r="DT396" t="s">
        <v>12262</v>
      </c>
    </row>
    <row r="397" spans="1:133" x14ac:dyDescent="0.25">
      <c r="A397">
        <v>74</v>
      </c>
      <c r="B397" s="7">
        <v>43538</v>
      </c>
      <c r="C397" t="s">
        <v>189</v>
      </c>
      <c r="D397" t="s">
        <v>189</v>
      </c>
      <c r="E397" t="s">
        <v>1649</v>
      </c>
      <c r="F397" t="s">
        <v>181</v>
      </c>
      <c r="G397" t="s">
        <v>354</v>
      </c>
      <c r="H397" t="s">
        <v>354</v>
      </c>
      <c r="I397">
        <v>4</v>
      </c>
      <c r="J397" t="s">
        <v>7121</v>
      </c>
      <c r="K397" t="s">
        <v>256</v>
      </c>
      <c r="L397" t="s">
        <v>100</v>
      </c>
      <c r="M397">
        <v>8</v>
      </c>
      <c r="N397" t="s">
        <v>13</v>
      </c>
      <c r="O397" t="s">
        <v>1650</v>
      </c>
      <c r="P397" t="s">
        <v>16</v>
      </c>
      <c r="Q397" t="s">
        <v>354</v>
      </c>
      <c r="R397" t="s">
        <v>16</v>
      </c>
      <c r="S397"/>
      <c r="T397" t="s">
        <v>15</v>
      </c>
      <c r="U397" t="s">
        <v>9812</v>
      </c>
      <c r="V397" t="s">
        <v>6282</v>
      </c>
      <c r="W397" t="s">
        <v>9814</v>
      </c>
      <c r="X397" t="s">
        <v>189</v>
      </c>
      <c r="Y397" t="s">
        <v>4341</v>
      </c>
      <c r="Z397" t="s">
        <v>16</v>
      </c>
      <c r="AA397" t="s">
        <v>16</v>
      </c>
      <c r="AB397" t="s">
        <v>16</v>
      </c>
      <c r="AC397" t="s">
        <v>6310</v>
      </c>
      <c r="AD397" t="s">
        <v>259</v>
      </c>
      <c r="AE397" t="s">
        <v>354</v>
      </c>
      <c r="AF397" t="s">
        <v>354</v>
      </c>
      <c r="AG397" t="s">
        <v>37</v>
      </c>
      <c r="AH397" t="s">
        <v>16</v>
      </c>
      <c r="AI397" t="s">
        <v>16</v>
      </c>
      <c r="AJ397" t="s">
        <v>16</v>
      </c>
      <c r="AK397" t="s">
        <v>16</v>
      </c>
      <c r="AL397">
        <v>40000</v>
      </c>
      <c r="AM397">
        <v>8</v>
      </c>
      <c r="AN397">
        <v>53.783999999999999</v>
      </c>
      <c r="AO397">
        <v>62.991999999999997</v>
      </c>
      <c r="AP397" t="s">
        <v>260</v>
      </c>
      <c r="AQ397" t="s">
        <v>5653</v>
      </c>
      <c r="AR397" t="s">
        <v>9678</v>
      </c>
      <c r="AS397" t="s">
        <v>15</v>
      </c>
      <c r="AT397" t="s">
        <v>4840</v>
      </c>
      <c r="AU397" t="s">
        <v>9913</v>
      </c>
      <c r="AV397" t="s">
        <v>10474</v>
      </c>
      <c r="AW397" t="s">
        <v>11556</v>
      </c>
      <c r="AX397" t="s">
        <v>5992</v>
      </c>
      <c r="AY397" t="s">
        <v>16</v>
      </c>
      <c r="AZ397" t="s">
        <v>262</v>
      </c>
      <c r="BA397" t="s">
        <v>1648</v>
      </c>
      <c r="BB397" t="s">
        <v>10654</v>
      </c>
      <c r="BC397" t="s">
        <v>9812</v>
      </c>
      <c r="BD397" t="s">
        <v>4537</v>
      </c>
      <c r="BE397" t="s">
        <v>4727</v>
      </c>
      <c r="BF397" t="s">
        <v>4496</v>
      </c>
      <c r="BG397" t="s">
        <v>189</v>
      </c>
      <c r="BH397" t="s">
        <v>189</v>
      </c>
      <c r="BI397" t="s">
        <v>189</v>
      </c>
      <c r="BJ397">
        <v>100</v>
      </c>
      <c r="BK397" t="s">
        <v>6282</v>
      </c>
      <c r="BL397" s="7">
        <v>43545</v>
      </c>
      <c r="BM397" s="7">
        <v>43637</v>
      </c>
      <c r="BN397" t="s">
        <v>6241</v>
      </c>
      <c r="BO397" t="s">
        <v>189</v>
      </c>
      <c r="BP397" t="s">
        <v>16</v>
      </c>
      <c r="BQ397" t="s">
        <v>4853</v>
      </c>
      <c r="BR397" s="7">
        <v>44641</v>
      </c>
      <c r="BS397" t="s">
        <v>2732</v>
      </c>
      <c r="BT397" t="s">
        <v>1393</v>
      </c>
      <c r="BU397" t="s">
        <v>2428</v>
      </c>
      <c r="BV397" t="s">
        <v>189</v>
      </c>
      <c r="BW397" t="s">
        <v>189</v>
      </c>
      <c r="BX397" t="s">
        <v>16</v>
      </c>
      <c r="BY397" t="s">
        <v>189</v>
      </c>
      <c r="BZ397" t="s">
        <v>189</v>
      </c>
      <c r="CA397" t="s">
        <v>189</v>
      </c>
      <c r="CB397" t="s">
        <v>189</v>
      </c>
      <c r="CC397" t="s">
        <v>189</v>
      </c>
      <c r="CD397" t="s">
        <v>189</v>
      </c>
      <c r="CE397" t="s">
        <v>189</v>
      </c>
      <c r="CF397" t="s">
        <v>354</v>
      </c>
      <c r="CG397" t="s">
        <v>16</v>
      </c>
      <c r="CH397" t="s">
        <v>16</v>
      </c>
      <c r="CI397">
        <v>1</v>
      </c>
      <c r="CJ397">
        <v>1</v>
      </c>
      <c r="CK397">
        <v>1</v>
      </c>
      <c r="CL397" t="s">
        <v>189</v>
      </c>
      <c r="CM397">
        <v>0</v>
      </c>
      <c r="CN397" t="s">
        <v>16</v>
      </c>
      <c r="CO397" t="s">
        <v>255</v>
      </c>
      <c r="CP397" t="s">
        <v>9679</v>
      </c>
      <c r="CQ397" t="s">
        <v>189</v>
      </c>
      <c r="CR397" t="s">
        <v>16</v>
      </c>
      <c r="CS397" s="7"/>
      <c r="CT397" s="7">
        <v>32763</v>
      </c>
      <c r="CU397" t="s">
        <v>29</v>
      </c>
      <c r="CV397" t="s">
        <v>29</v>
      </c>
      <c r="CW397" t="s">
        <v>6307</v>
      </c>
      <c r="CX397" t="s">
        <v>189</v>
      </c>
      <c r="CY397" t="s">
        <v>6307</v>
      </c>
      <c r="CZ397" t="s">
        <v>189</v>
      </c>
      <c r="DA397">
        <v>2019</v>
      </c>
      <c r="DB397" s="139">
        <v>43538</v>
      </c>
      <c r="DC397">
        <v>3</v>
      </c>
      <c r="DD397">
        <v>11</v>
      </c>
      <c r="DE397" s="139">
        <v>43535</v>
      </c>
      <c r="DF397" t="s">
        <v>12263</v>
      </c>
      <c r="DG397" t="s">
        <v>12258</v>
      </c>
      <c r="DH397" t="s">
        <v>5995</v>
      </c>
      <c r="DI397" t="s">
        <v>9874</v>
      </c>
      <c r="DJ397" t="s">
        <v>6730</v>
      </c>
      <c r="DK397" t="s">
        <v>16</v>
      </c>
      <c r="DL397" t="s">
        <v>16</v>
      </c>
      <c r="DM397" t="s">
        <v>16</v>
      </c>
      <c r="DN397" t="s">
        <v>16</v>
      </c>
      <c r="DO397" t="s">
        <v>2051</v>
      </c>
      <c r="DP397" t="s">
        <v>16</v>
      </c>
      <c r="DQ397" t="s">
        <v>8591</v>
      </c>
      <c r="DR397" t="s">
        <v>10657</v>
      </c>
      <c r="DS397" t="s">
        <v>9143</v>
      </c>
      <c r="DT397" t="s">
        <v>12264</v>
      </c>
    </row>
    <row r="398" spans="1:133" x14ac:dyDescent="0.25">
      <c r="A398">
        <v>73</v>
      </c>
      <c r="B398" s="7">
        <v>43535</v>
      </c>
      <c r="C398" t="s">
        <v>189</v>
      </c>
      <c r="D398" t="s">
        <v>189</v>
      </c>
      <c r="E398" t="s">
        <v>1652</v>
      </c>
      <c r="F398" t="s">
        <v>199</v>
      </c>
      <c r="G398" t="s">
        <v>354</v>
      </c>
      <c r="H398" t="s">
        <v>354</v>
      </c>
      <c r="I398">
        <v>1</v>
      </c>
      <c r="J398" t="s">
        <v>1653</v>
      </c>
      <c r="K398" t="s">
        <v>154</v>
      </c>
      <c r="L398" t="s">
        <v>100</v>
      </c>
      <c r="M398">
        <v>5</v>
      </c>
      <c r="N398" t="s">
        <v>13</v>
      </c>
      <c r="O398" t="s">
        <v>1654</v>
      </c>
      <c r="P398" t="s">
        <v>16</v>
      </c>
      <c r="Q398" t="s">
        <v>354</v>
      </c>
      <c r="R398" t="s">
        <v>1910</v>
      </c>
      <c r="S398"/>
      <c r="T398" t="s">
        <v>15</v>
      </c>
      <c r="U398" t="s">
        <v>16</v>
      </c>
      <c r="V398" t="s">
        <v>6282</v>
      </c>
      <c r="W398" t="s">
        <v>189</v>
      </c>
      <c r="X398" t="s">
        <v>189</v>
      </c>
      <c r="Y398" t="s">
        <v>4341</v>
      </c>
      <c r="Z398" t="s">
        <v>16</v>
      </c>
      <c r="AA398" t="s">
        <v>16</v>
      </c>
      <c r="AB398" t="s">
        <v>16</v>
      </c>
      <c r="AC398" t="s">
        <v>6307</v>
      </c>
      <c r="AD398" t="s">
        <v>1655</v>
      </c>
      <c r="AE398" t="s">
        <v>354</v>
      </c>
      <c r="AF398" t="s">
        <v>354</v>
      </c>
      <c r="AG398" t="s">
        <v>35</v>
      </c>
      <c r="AH398" t="s">
        <v>1656</v>
      </c>
      <c r="AI398" t="s">
        <v>16</v>
      </c>
      <c r="AJ398" t="s">
        <v>16</v>
      </c>
      <c r="AK398" t="s">
        <v>16</v>
      </c>
      <c r="AL398">
        <v>112500</v>
      </c>
      <c r="AM398">
        <v>5</v>
      </c>
      <c r="AN398">
        <v>33.633000000000003</v>
      </c>
      <c r="AO398">
        <v>39.369999999999997</v>
      </c>
      <c r="AP398" t="s">
        <v>184</v>
      </c>
      <c r="AQ398" t="s">
        <v>6745</v>
      </c>
      <c r="AR398" t="s">
        <v>16</v>
      </c>
      <c r="AS398" t="s">
        <v>15</v>
      </c>
      <c r="AT398" t="s">
        <v>4840</v>
      </c>
      <c r="AU398" t="s">
        <v>6826</v>
      </c>
      <c r="AV398" t="s">
        <v>10474</v>
      </c>
      <c r="AW398" t="s">
        <v>11556</v>
      </c>
      <c r="AX398" t="s">
        <v>5992</v>
      </c>
      <c r="AY398" t="s">
        <v>4723</v>
      </c>
      <c r="AZ398" t="s">
        <v>1657</v>
      </c>
      <c r="BA398" t="s">
        <v>1651</v>
      </c>
      <c r="BB398" t="s">
        <v>10654</v>
      </c>
      <c r="BC398" t="s">
        <v>4465</v>
      </c>
      <c r="BD398" t="s">
        <v>4517</v>
      </c>
      <c r="BE398" t="s">
        <v>4727</v>
      </c>
      <c r="BF398" t="s">
        <v>4497</v>
      </c>
      <c r="BG398" t="s">
        <v>189</v>
      </c>
      <c r="BH398" t="s">
        <v>189</v>
      </c>
      <c r="BI398" t="s">
        <v>189</v>
      </c>
      <c r="BJ398"/>
      <c r="BK398" t="s">
        <v>6282</v>
      </c>
      <c r="BL398" s="7"/>
      <c r="BM398" s="7"/>
      <c r="BN398" t="s">
        <v>6241</v>
      </c>
      <c r="BO398" t="s">
        <v>189</v>
      </c>
      <c r="BP398" t="s">
        <v>16</v>
      </c>
      <c r="BQ398" t="s">
        <v>189</v>
      </c>
      <c r="BR398" s="7">
        <v>44638</v>
      </c>
      <c r="BS398" t="s">
        <v>16</v>
      </c>
      <c r="BT398" t="s">
        <v>1652</v>
      </c>
      <c r="BU398" t="s">
        <v>189</v>
      </c>
      <c r="BV398" t="s">
        <v>189</v>
      </c>
      <c r="BW398" t="s">
        <v>189</v>
      </c>
      <c r="BX398" t="s">
        <v>16</v>
      </c>
      <c r="BY398" t="s">
        <v>189</v>
      </c>
      <c r="BZ398" t="s">
        <v>189</v>
      </c>
      <c r="CA398" t="s">
        <v>189</v>
      </c>
      <c r="CB398" t="s">
        <v>189</v>
      </c>
      <c r="CC398" t="s">
        <v>189</v>
      </c>
      <c r="CD398" t="s">
        <v>189</v>
      </c>
      <c r="CE398" t="s">
        <v>189</v>
      </c>
      <c r="CF398" t="s">
        <v>354</v>
      </c>
      <c r="CG398" t="s">
        <v>16</v>
      </c>
      <c r="CH398" t="s">
        <v>16</v>
      </c>
      <c r="CI398">
        <v>1</v>
      </c>
      <c r="CJ398">
        <v>1</v>
      </c>
      <c r="CK398">
        <v>1</v>
      </c>
      <c r="CL398" t="s">
        <v>189</v>
      </c>
      <c r="CM398">
        <v>0</v>
      </c>
      <c r="CN398" t="s">
        <v>16</v>
      </c>
      <c r="CO398" t="s">
        <v>1653</v>
      </c>
      <c r="CP398" t="s">
        <v>16</v>
      </c>
      <c r="CQ398" t="s">
        <v>189</v>
      </c>
      <c r="CR398" t="s">
        <v>189</v>
      </c>
      <c r="CS398" s="7">
        <v>44508</v>
      </c>
      <c r="CT398" s="7">
        <v>43535</v>
      </c>
      <c r="CU398" t="s">
        <v>17</v>
      </c>
      <c r="CV398" t="s">
        <v>6745</v>
      </c>
      <c r="CW398" t="s">
        <v>6307</v>
      </c>
      <c r="CX398" t="s">
        <v>189</v>
      </c>
      <c r="CY398" t="s">
        <v>6307</v>
      </c>
      <c r="CZ398" t="s">
        <v>189</v>
      </c>
      <c r="DA398">
        <v>2019</v>
      </c>
      <c r="DB398" s="139">
        <v>43535</v>
      </c>
      <c r="DC398">
        <v>3</v>
      </c>
      <c r="DD398">
        <v>11</v>
      </c>
      <c r="DE398" s="139">
        <v>43535</v>
      </c>
      <c r="DF398" t="s">
        <v>12263</v>
      </c>
      <c r="DG398" t="s">
        <v>12258</v>
      </c>
      <c r="DH398" t="s">
        <v>5995</v>
      </c>
      <c r="DI398" t="s">
        <v>9874</v>
      </c>
      <c r="DJ398" t="s">
        <v>6730</v>
      </c>
      <c r="DK398" t="s">
        <v>16</v>
      </c>
      <c r="DL398" t="s">
        <v>16</v>
      </c>
      <c r="DM398" t="s">
        <v>16</v>
      </c>
      <c r="DN398" t="s">
        <v>16</v>
      </c>
      <c r="DO398" t="s">
        <v>2051</v>
      </c>
      <c r="DP398" t="s">
        <v>16</v>
      </c>
      <c r="DQ398" t="s">
        <v>9144</v>
      </c>
      <c r="DR398" t="s">
        <v>10658</v>
      </c>
      <c r="DS398" t="s">
        <v>9145</v>
      </c>
      <c r="DT398" t="s">
        <v>12265</v>
      </c>
    </row>
    <row r="399" spans="1:133" x14ac:dyDescent="0.25">
      <c r="A399">
        <v>72</v>
      </c>
      <c r="B399" s="7">
        <v>43532</v>
      </c>
      <c r="C399" t="s">
        <v>189</v>
      </c>
      <c r="D399" t="s">
        <v>189</v>
      </c>
      <c r="E399" t="s">
        <v>6062</v>
      </c>
      <c r="F399" t="s">
        <v>199</v>
      </c>
      <c r="G399" t="s">
        <v>354</v>
      </c>
      <c r="H399" t="s">
        <v>354</v>
      </c>
      <c r="I399">
        <v>1</v>
      </c>
      <c r="J399" t="s">
        <v>5499</v>
      </c>
      <c r="K399" t="s">
        <v>11</v>
      </c>
      <c r="L399" t="s">
        <v>100</v>
      </c>
      <c r="M399">
        <v>2</v>
      </c>
      <c r="N399" t="s">
        <v>13</v>
      </c>
      <c r="O399" t="s">
        <v>333</v>
      </c>
      <c r="P399" t="s">
        <v>16</v>
      </c>
      <c r="Q399" t="s">
        <v>354</v>
      </c>
      <c r="R399" t="s">
        <v>16</v>
      </c>
      <c r="S399"/>
      <c r="T399" t="s">
        <v>32</v>
      </c>
      <c r="U399" t="s">
        <v>16</v>
      </c>
      <c r="V399" t="s">
        <v>6282</v>
      </c>
      <c r="W399" t="s">
        <v>189</v>
      </c>
      <c r="X399" t="s">
        <v>5516</v>
      </c>
      <c r="Y399" t="s">
        <v>4341</v>
      </c>
      <c r="Z399" t="s">
        <v>16</v>
      </c>
      <c r="AA399" t="s">
        <v>16</v>
      </c>
      <c r="AB399" t="s">
        <v>16</v>
      </c>
      <c r="AC399" t="s">
        <v>6310</v>
      </c>
      <c r="AD399" t="s">
        <v>1659</v>
      </c>
      <c r="AE399" t="s">
        <v>354</v>
      </c>
      <c r="AF399" t="s">
        <v>354</v>
      </c>
      <c r="AG399" t="s">
        <v>129</v>
      </c>
      <c r="AH399" t="s">
        <v>1069</v>
      </c>
      <c r="AI399" t="s">
        <v>16</v>
      </c>
      <c r="AJ399" t="s">
        <v>16</v>
      </c>
      <c r="AK399" t="s">
        <v>16</v>
      </c>
      <c r="AL399">
        <v>0</v>
      </c>
      <c r="AM399">
        <v>2</v>
      </c>
      <c r="AN399">
        <v>13.443</v>
      </c>
      <c r="AO399">
        <v>15.747999999999999</v>
      </c>
      <c r="AP399" t="s">
        <v>34</v>
      </c>
      <c r="AQ399" t="s">
        <v>6745</v>
      </c>
      <c r="AR399" t="s">
        <v>16</v>
      </c>
      <c r="AS399" t="s">
        <v>32</v>
      </c>
      <c r="AT399" t="s">
        <v>9802</v>
      </c>
      <c r="AU399" t="s">
        <v>9873</v>
      </c>
      <c r="AV399" t="s">
        <v>10474</v>
      </c>
      <c r="AW399" t="s">
        <v>11556</v>
      </c>
      <c r="AX399" t="s">
        <v>5992</v>
      </c>
      <c r="AY399" t="s">
        <v>16</v>
      </c>
      <c r="AZ399" t="s">
        <v>1660</v>
      </c>
      <c r="BA399" t="s">
        <v>1658</v>
      </c>
      <c r="BB399" t="s">
        <v>10654</v>
      </c>
      <c r="BC399" t="s">
        <v>4465</v>
      </c>
      <c r="BD399" t="s">
        <v>5582</v>
      </c>
      <c r="BE399" t="s">
        <v>4727</v>
      </c>
      <c r="BF399" t="s">
        <v>4497</v>
      </c>
      <c r="BG399" t="s">
        <v>189</v>
      </c>
      <c r="BH399" t="s">
        <v>189</v>
      </c>
      <c r="BI399" t="s">
        <v>189</v>
      </c>
      <c r="BJ399"/>
      <c r="BK399" t="s">
        <v>6282</v>
      </c>
      <c r="BL399" s="7"/>
      <c r="BM399" s="7"/>
      <c r="BN399" t="s">
        <v>6240</v>
      </c>
      <c r="BO399" t="s">
        <v>189</v>
      </c>
      <c r="BP399" t="s">
        <v>16</v>
      </c>
      <c r="BQ399" t="s">
        <v>189</v>
      </c>
      <c r="BR399" s="7">
        <v>43577</v>
      </c>
      <c r="BS399" t="s">
        <v>16</v>
      </c>
      <c r="BT399" t="s">
        <v>4446</v>
      </c>
      <c r="BU399" t="s">
        <v>189</v>
      </c>
      <c r="BV399" t="s">
        <v>189</v>
      </c>
      <c r="BW399" t="s">
        <v>189</v>
      </c>
      <c r="BX399" t="s">
        <v>16</v>
      </c>
      <c r="BY399" t="s">
        <v>189</v>
      </c>
      <c r="BZ399" t="s">
        <v>189</v>
      </c>
      <c r="CA399" t="s">
        <v>189</v>
      </c>
      <c r="CB399" t="s">
        <v>189</v>
      </c>
      <c r="CC399" t="s">
        <v>189</v>
      </c>
      <c r="CD399" t="s">
        <v>189</v>
      </c>
      <c r="CE399" t="s">
        <v>189</v>
      </c>
      <c r="CF399" t="s">
        <v>354</v>
      </c>
      <c r="CG399" t="s">
        <v>16</v>
      </c>
      <c r="CH399" t="s">
        <v>16</v>
      </c>
      <c r="CI399">
        <v>1</v>
      </c>
      <c r="CJ399">
        <v>1</v>
      </c>
      <c r="CK399">
        <v>1</v>
      </c>
      <c r="CL399" t="s">
        <v>189</v>
      </c>
      <c r="CM399">
        <v>0</v>
      </c>
      <c r="CN399" t="s">
        <v>16</v>
      </c>
      <c r="CO399" t="s">
        <v>4333</v>
      </c>
      <c r="CP399" t="s">
        <v>16</v>
      </c>
      <c r="CQ399" t="s">
        <v>189</v>
      </c>
      <c r="CR399" t="s">
        <v>16</v>
      </c>
      <c r="CS399" s="7">
        <v>43879</v>
      </c>
      <c r="CT399" s="7">
        <v>41647</v>
      </c>
      <c r="CU399" t="s">
        <v>34</v>
      </c>
      <c r="CV399" t="s">
        <v>6745</v>
      </c>
      <c r="CW399" t="s">
        <v>6307</v>
      </c>
      <c r="CX399" t="s">
        <v>189</v>
      </c>
      <c r="CY399" t="s">
        <v>6307</v>
      </c>
      <c r="CZ399" t="s">
        <v>6307</v>
      </c>
      <c r="DA399">
        <v>2019</v>
      </c>
      <c r="DB399" s="139">
        <v>43532</v>
      </c>
      <c r="DC399">
        <v>3</v>
      </c>
      <c r="DD399">
        <v>10</v>
      </c>
      <c r="DE399" s="139">
        <v>43528</v>
      </c>
      <c r="DF399" t="s">
        <v>12266</v>
      </c>
      <c r="DG399" t="s">
        <v>12258</v>
      </c>
      <c r="DH399" t="s">
        <v>5996</v>
      </c>
      <c r="DI399" t="s">
        <v>9874</v>
      </c>
      <c r="DJ399" t="s">
        <v>6730</v>
      </c>
      <c r="DK399" t="s">
        <v>16</v>
      </c>
      <c r="DL399" t="s">
        <v>16</v>
      </c>
      <c r="DM399" t="s">
        <v>1659</v>
      </c>
      <c r="DN399" t="s">
        <v>16</v>
      </c>
      <c r="DO399" t="s">
        <v>2051</v>
      </c>
      <c r="DP399" t="s">
        <v>16</v>
      </c>
      <c r="DQ399" t="s">
        <v>9146</v>
      </c>
      <c r="DR399" t="s">
        <v>10659</v>
      </c>
      <c r="DS399" t="s">
        <v>5601</v>
      </c>
      <c r="DT399" t="s">
        <v>12267</v>
      </c>
    </row>
    <row r="400" spans="1:133" x14ac:dyDescent="0.25">
      <c r="A400">
        <v>71</v>
      </c>
      <c r="B400" s="7">
        <v>43524</v>
      </c>
      <c r="C400" t="s">
        <v>189</v>
      </c>
      <c r="D400" t="s">
        <v>189</v>
      </c>
      <c r="E400" t="s">
        <v>1662</v>
      </c>
      <c r="F400" t="s">
        <v>199</v>
      </c>
      <c r="G400" t="s">
        <v>354</v>
      </c>
      <c r="H400" t="s">
        <v>354</v>
      </c>
      <c r="I400">
        <v>2</v>
      </c>
      <c r="J400" t="s">
        <v>1592</v>
      </c>
      <c r="K400" t="s">
        <v>11</v>
      </c>
      <c r="L400" t="s">
        <v>100</v>
      </c>
      <c r="M400">
        <v>3.5</v>
      </c>
      <c r="N400" t="s">
        <v>137</v>
      </c>
      <c r="O400" t="s">
        <v>1663</v>
      </c>
      <c r="P400" t="s">
        <v>16</v>
      </c>
      <c r="Q400" t="s">
        <v>354</v>
      </c>
      <c r="R400" t="s">
        <v>16</v>
      </c>
      <c r="S400"/>
      <c r="T400" t="s">
        <v>32</v>
      </c>
      <c r="U400" t="s">
        <v>16</v>
      </c>
      <c r="V400" t="s">
        <v>6282</v>
      </c>
      <c r="W400" t="s">
        <v>189</v>
      </c>
      <c r="X400" t="s">
        <v>189</v>
      </c>
      <c r="Y400" t="s">
        <v>4341</v>
      </c>
      <c r="Z400" t="s">
        <v>16</v>
      </c>
      <c r="AA400" t="s">
        <v>16</v>
      </c>
      <c r="AB400" t="s">
        <v>16</v>
      </c>
      <c r="AC400" t="s">
        <v>6310</v>
      </c>
      <c r="AD400" t="s">
        <v>1594</v>
      </c>
      <c r="AE400" t="s">
        <v>354</v>
      </c>
      <c r="AF400" t="s">
        <v>354</v>
      </c>
      <c r="AG400" t="s">
        <v>129</v>
      </c>
      <c r="AH400" t="s">
        <v>1069</v>
      </c>
      <c r="AI400" t="s">
        <v>16</v>
      </c>
      <c r="AJ400" t="s">
        <v>16</v>
      </c>
      <c r="AK400" t="s">
        <v>16</v>
      </c>
      <c r="AL400">
        <v>55000</v>
      </c>
      <c r="AM400">
        <v>3.5</v>
      </c>
      <c r="AN400">
        <v>23.428999999999998</v>
      </c>
      <c r="AO400">
        <v>27.559000000000001</v>
      </c>
      <c r="AP400" t="s">
        <v>34</v>
      </c>
      <c r="AQ400" t="s">
        <v>6745</v>
      </c>
      <c r="AR400" t="s">
        <v>16</v>
      </c>
      <c r="AS400" t="s">
        <v>32</v>
      </c>
      <c r="AT400" t="s">
        <v>9802</v>
      </c>
      <c r="AU400" t="s">
        <v>6826</v>
      </c>
      <c r="AV400" t="s">
        <v>10474</v>
      </c>
      <c r="AW400" t="s">
        <v>11556</v>
      </c>
      <c r="AX400" t="s">
        <v>5998</v>
      </c>
      <c r="AY400" t="s">
        <v>16</v>
      </c>
      <c r="AZ400" t="s">
        <v>1595</v>
      </c>
      <c r="BA400" t="s">
        <v>1661</v>
      </c>
      <c r="BB400" t="s">
        <v>10660</v>
      </c>
      <c r="BC400" t="s">
        <v>4465</v>
      </c>
      <c r="BD400" t="s">
        <v>4529</v>
      </c>
      <c r="BE400" t="s">
        <v>4726</v>
      </c>
      <c r="BF400" t="s">
        <v>4497</v>
      </c>
      <c r="BG400" t="s">
        <v>189</v>
      </c>
      <c r="BH400" t="s">
        <v>189</v>
      </c>
      <c r="BI400" t="s">
        <v>189</v>
      </c>
      <c r="BJ400"/>
      <c r="BK400" t="s">
        <v>6282</v>
      </c>
      <c r="BL400" s="7"/>
      <c r="BM400" s="7"/>
      <c r="BN400" t="s">
        <v>6240</v>
      </c>
      <c r="BO400" t="s">
        <v>189</v>
      </c>
      <c r="BP400" t="s">
        <v>16</v>
      </c>
      <c r="BQ400" t="s">
        <v>189</v>
      </c>
      <c r="BR400" s="7">
        <v>44262</v>
      </c>
      <c r="BS400" t="s">
        <v>16</v>
      </c>
      <c r="BT400" t="s">
        <v>4438</v>
      </c>
      <c r="BU400" t="s">
        <v>4372</v>
      </c>
      <c r="BV400" t="s">
        <v>189</v>
      </c>
      <c r="BW400" t="s">
        <v>189</v>
      </c>
      <c r="BX400" t="s">
        <v>16</v>
      </c>
      <c r="BY400" t="s">
        <v>189</v>
      </c>
      <c r="BZ400" t="s">
        <v>189</v>
      </c>
      <c r="CA400" t="s">
        <v>189</v>
      </c>
      <c r="CB400" t="s">
        <v>189</v>
      </c>
      <c r="CC400" t="s">
        <v>189</v>
      </c>
      <c r="CD400" t="s">
        <v>189</v>
      </c>
      <c r="CE400" t="s">
        <v>189</v>
      </c>
      <c r="CF400" t="s">
        <v>354</v>
      </c>
      <c r="CG400" t="s">
        <v>16</v>
      </c>
      <c r="CH400" t="s">
        <v>16</v>
      </c>
      <c r="CI400">
        <v>1</v>
      </c>
      <c r="CJ400">
        <v>1</v>
      </c>
      <c r="CK400">
        <v>1</v>
      </c>
      <c r="CL400" t="s">
        <v>189</v>
      </c>
      <c r="CM400">
        <v>0</v>
      </c>
      <c r="CN400" t="s">
        <v>16</v>
      </c>
      <c r="CO400" t="s">
        <v>1592</v>
      </c>
      <c r="CP400" t="s">
        <v>16</v>
      </c>
      <c r="CQ400" t="s">
        <v>189</v>
      </c>
      <c r="CR400" t="s">
        <v>16</v>
      </c>
      <c r="CS400" s="7">
        <v>44423</v>
      </c>
      <c r="CT400" s="7">
        <v>42325</v>
      </c>
      <c r="CU400" t="s">
        <v>4710</v>
      </c>
      <c r="CV400" t="s">
        <v>6745</v>
      </c>
      <c r="CW400" t="s">
        <v>6307</v>
      </c>
      <c r="CX400" t="s">
        <v>189</v>
      </c>
      <c r="CY400" t="s">
        <v>6307</v>
      </c>
      <c r="CZ400" t="s">
        <v>6307</v>
      </c>
      <c r="DA400">
        <v>2019</v>
      </c>
      <c r="DB400" s="139">
        <v>43524</v>
      </c>
      <c r="DC400">
        <v>2</v>
      </c>
      <c r="DD400">
        <v>9</v>
      </c>
      <c r="DE400" s="139">
        <v>43521</v>
      </c>
      <c r="DF400" t="s">
        <v>12268</v>
      </c>
      <c r="DG400" t="s">
        <v>12258</v>
      </c>
      <c r="DH400" t="s">
        <v>5997</v>
      </c>
      <c r="DI400" t="s">
        <v>9874</v>
      </c>
      <c r="DJ400" t="s">
        <v>6730</v>
      </c>
      <c r="DK400" t="s">
        <v>16</v>
      </c>
      <c r="DL400" t="s">
        <v>16</v>
      </c>
      <c r="DM400" t="s">
        <v>1594</v>
      </c>
      <c r="DN400" t="s">
        <v>16</v>
      </c>
      <c r="DO400" t="s">
        <v>2051</v>
      </c>
      <c r="DP400" t="s">
        <v>16</v>
      </c>
      <c r="DQ400" t="s">
        <v>9147</v>
      </c>
      <c r="DR400" t="s">
        <v>10661</v>
      </c>
      <c r="DS400" t="s">
        <v>9148</v>
      </c>
      <c r="DT400" t="s">
        <v>12269</v>
      </c>
    </row>
    <row r="401" spans="1:124" x14ac:dyDescent="0.25">
      <c r="A401">
        <v>70</v>
      </c>
      <c r="B401" s="7">
        <v>43523</v>
      </c>
      <c r="C401" t="s">
        <v>189</v>
      </c>
      <c r="D401" t="s">
        <v>189</v>
      </c>
      <c r="E401" t="s">
        <v>1665</v>
      </c>
      <c r="F401" t="s">
        <v>807</v>
      </c>
      <c r="G401" t="s">
        <v>354</v>
      </c>
      <c r="H401" t="s">
        <v>354</v>
      </c>
      <c r="I401">
        <v>2</v>
      </c>
      <c r="J401" t="s">
        <v>1301</v>
      </c>
      <c r="K401" t="s">
        <v>11</v>
      </c>
      <c r="L401" t="s">
        <v>100</v>
      </c>
      <c r="M401">
        <v>1</v>
      </c>
      <c r="N401" t="s">
        <v>121</v>
      </c>
      <c r="O401" t="s">
        <v>59</v>
      </c>
      <c r="P401" t="s">
        <v>16</v>
      </c>
      <c r="Q401" t="s">
        <v>354</v>
      </c>
      <c r="R401" t="s">
        <v>16</v>
      </c>
      <c r="S401"/>
      <c r="T401" t="s">
        <v>32</v>
      </c>
      <c r="U401" t="s">
        <v>16</v>
      </c>
      <c r="V401" t="s">
        <v>1883</v>
      </c>
      <c r="W401" t="s">
        <v>189</v>
      </c>
      <c r="X401" t="s">
        <v>189</v>
      </c>
      <c r="Y401" t="s">
        <v>4341</v>
      </c>
      <c r="Z401" t="s">
        <v>16</v>
      </c>
      <c r="AA401" t="s">
        <v>16</v>
      </c>
      <c r="AB401" t="s">
        <v>16</v>
      </c>
      <c r="AC401" t="s">
        <v>6310</v>
      </c>
      <c r="AD401" t="s">
        <v>1302</v>
      </c>
      <c r="AE401" t="s">
        <v>354</v>
      </c>
      <c r="AF401" t="s">
        <v>354</v>
      </c>
      <c r="AG401" t="s">
        <v>27</v>
      </c>
      <c r="AH401" t="s">
        <v>343</v>
      </c>
      <c r="AI401" t="s">
        <v>16</v>
      </c>
      <c r="AJ401" t="s">
        <v>16</v>
      </c>
      <c r="AK401" t="s">
        <v>16</v>
      </c>
      <c r="AL401">
        <v>40000</v>
      </c>
      <c r="AM401">
        <v>1</v>
      </c>
      <c r="AN401">
        <v>6.6870000000000003</v>
      </c>
      <c r="AO401">
        <v>7.8739999999999997</v>
      </c>
      <c r="AP401" t="s">
        <v>184</v>
      </c>
      <c r="AQ401" t="s">
        <v>6744</v>
      </c>
      <c r="AR401" t="s">
        <v>16</v>
      </c>
      <c r="AS401" t="s">
        <v>32</v>
      </c>
      <c r="AT401" t="s">
        <v>9802</v>
      </c>
      <c r="AU401" t="s">
        <v>9873</v>
      </c>
      <c r="AV401" t="s">
        <v>10474</v>
      </c>
      <c r="AW401" t="s">
        <v>11556</v>
      </c>
      <c r="AX401" t="s">
        <v>5998</v>
      </c>
      <c r="AY401" t="s">
        <v>4723</v>
      </c>
      <c r="AZ401" t="s">
        <v>1303</v>
      </c>
      <c r="BA401" t="s">
        <v>1664</v>
      </c>
      <c r="BB401" t="s">
        <v>10660</v>
      </c>
      <c r="BC401" t="s">
        <v>4465</v>
      </c>
      <c r="BD401" t="s">
        <v>4519</v>
      </c>
      <c r="BE401" t="s">
        <v>5963</v>
      </c>
      <c r="BF401" t="s">
        <v>4508</v>
      </c>
      <c r="BG401" t="s">
        <v>189</v>
      </c>
      <c r="BH401" t="s">
        <v>189</v>
      </c>
      <c r="BI401" t="s">
        <v>189</v>
      </c>
      <c r="BJ401">
        <v>100</v>
      </c>
      <c r="BK401" t="s">
        <v>1883</v>
      </c>
      <c r="BL401" s="7">
        <v>43528</v>
      </c>
      <c r="BM401" s="7">
        <v>43712</v>
      </c>
      <c r="BN401" t="s">
        <v>6242</v>
      </c>
      <c r="BO401" t="s">
        <v>189</v>
      </c>
      <c r="BP401" t="s">
        <v>16</v>
      </c>
      <c r="BQ401" t="s">
        <v>189</v>
      </c>
      <c r="BR401" s="7">
        <v>43891</v>
      </c>
      <c r="BS401" t="s">
        <v>2414</v>
      </c>
      <c r="BT401" t="s">
        <v>4447</v>
      </c>
      <c r="BU401" t="s">
        <v>2440</v>
      </c>
      <c r="BV401" t="s">
        <v>189</v>
      </c>
      <c r="BW401" t="s">
        <v>5963</v>
      </c>
      <c r="BX401" t="s">
        <v>16</v>
      </c>
      <c r="BY401" t="s">
        <v>189</v>
      </c>
      <c r="BZ401" t="s">
        <v>189</v>
      </c>
      <c r="CA401" t="s">
        <v>189</v>
      </c>
      <c r="CB401" t="s">
        <v>189</v>
      </c>
      <c r="CC401" t="s">
        <v>189</v>
      </c>
      <c r="CD401" t="s">
        <v>189</v>
      </c>
      <c r="CE401" t="s">
        <v>189</v>
      </c>
      <c r="CF401" t="s">
        <v>354</v>
      </c>
      <c r="CG401" t="s">
        <v>16</v>
      </c>
      <c r="CH401" t="s">
        <v>16</v>
      </c>
      <c r="CI401">
        <v>1</v>
      </c>
      <c r="CJ401">
        <v>1</v>
      </c>
      <c r="CK401">
        <v>1</v>
      </c>
      <c r="CL401" t="s">
        <v>189</v>
      </c>
      <c r="CM401">
        <v>0</v>
      </c>
      <c r="CN401" t="s">
        <v>16</v>
      </c>
      <c r="CO401" t="s">
        <v>1301</v>
      </c>
      <c r="CP401" t="s">
        <v>16</v>
      </c>
      <c r="CQ401" t="s">
        <v>189</v>
      </c>
      <c r="CR401" t="s">
        <v>189</v>
      </c>
      <c r="CS401" s="7"/>
      <c r="CT401" s="7">
        <v>43070</v>
      </c>
      <c r="CU401" t="s">
        <v>34</v>
      </c>
      <c r="CV401" t="s">
        <v>6745</v>
      </c>
      <c r="CW401" t="s">
        <v>6307</v>
      </c>
      <c r="CX401" t="s">
        <v>189</v>
      </c>
      <c r="CY401" t="s">
        <v>6307</v>
      </c>
      <c r="CZ401" t="s">
        <v>189</v>
      </c>
      <c r="DA401">
        <v>2019</v>
      </c>
      <c r="DB401" s="139">
        <v>43523</v>
      </c>
      <c r="DC401">
        <v>2</v>
      </c>
      <c r="DD401">
        <v>9</v>
      </c>
      <c r="DE401" s="139">
        <v>43521</v>
      </c>
      <c r="DF401" t="s">
        <v>12268</v>
      </c>
      <c r="DG401" t="s">
        <v>12258</v>
      </c>
      <c r="DH401" t="s">
        <v>5997</v>
      </c>
      <c r="DI401" t="s">
        <v>9882</v>
      </c>
      <c r="DJ401" t="s">
        <v>6730</v>
      </c>
      <c r="DK401" t="s">
        <v>16</v>
      </c>
      <c r="DL401" t="s">
        <v>16</v>
      </c>
      <c r="DM401" t="s">
        <v>1302</v>
      </c>
      <c r="DN401" t="s">
        <v>16</v>
      </c>
      <c r="DO401" t="s">
        <v>2051</v>
      </c>
      <c r="DP401" t="s">
        <v>16</v>
      </c>
      <c r="DQ401" t="s">
        <v>9149</v>
      </c>
      <c r="DR401" t="s">
        <v>10662</v>
      </c>
      <c r="DS401" t="s">
        <v>9150</v>
      </c>
      <c r="DT401" t="s">
        <v>12270</v>
      </c>
    </row>
    <row r="402" spans="1:124" x14ac:dyDescent="0.25">
      <c r="A402">
        <v>69</v>
      </c>
      <c r="B402" s="7">
        <v>43522</v>
      </c>
      <c r="C402" t="s">
        <v>189</v>
      </c>
      <c r="D402" t="s">
        <v>189</v>
      </c>
      <c r="E402" t="s">
        <v>1667</v>
      </c>
      <c r="F402" t="s">
        <v>181</v>
      </c>
      <c r="G402" t="s">
        <v>354</v>
      </c>
      <c r="H402" t="s">
        <v>354</v>
      </c>
      <c r="I402">
        <v>1</v>
      </c>
      <c r="J402" t="s">
        <v>1668</v>
      </c>
      <c r="K402" t="s">
        <v>154</v>
      </c>
      <c r="L402" t="s">
        <v>100</v>
      </c>
      <c r="M402">
        <v>6</v>
      </c>
      <c r="N402" t="s">
        <v>13</v>
      </c>
      <c r="O402" t="s">
        <v>1669</v>
      </c>
      <c r="P402" t="s">
        <v>16</v>
      </c>
      <c r="Q402" t="s">
        <v>354</v>
      </c>
      <c r="R402" t="s">
        <v>1911</v>
      </c>
      <c r="S402"/>
      <c r="T402" t="s">
        <v>32</v>
      </c>
      <c r="U402" t="s">
        <v>16</v>
      </c>
      <c r="V402" t="s">
        <v>6282</v>
      </c>
      <c r="W402" t="s">
        <v>189</v>
      </c>
      <c r="X402" t="s">
        <v>189</v>
      </c>
      <c r="Y402" t="s">
        <v>4341</v>
      </c>
      <c r="Z402" t="s">
        <v>16</v>
      </c>
      <c r="AA402" t="s">
        <v>16</v>
      </c>
      <c r="AB402" t="s">
        <v>16</v>
      </c>
      <c r="AC402" t="s">
        <v>6310</v>
      </c>
      <c r="AD402" t="s">
        <v>1670</v>
      </c>
      <c r="AE402" t="s">
        <v>354</v>
      </c>
      <c r="AF402" t="s">
        <v>354</v>
      </c>
      <c r="AG402" t="s">
        <v>130</v>
      </c>
      <c r="AH402" t="s">
        <v>883</v>
      </c>
      <c r="AI402" t="s">
        <v>16</v>
      </c>
      <c r="AJ402" t="s">
        <v>16</v>
      </c>
      <c r="AK402" t="s">
        <v>16</v>
      </c>
      <c r="AL402">
        <v>11733</v>
      </c>
      <c r="AM402">
        <v>6</v>
      </c>
      <c r="AN402">
        <v>40.201000000000001</v>
      </c>
      <c r="AO402">
        <v>47.244</v>
      </c>
      <c r="AP402" t="s">
        <v>184</v>
      </c>
      <c r="AQ402" t="s">
        <v>6744</v>
      </c>
      <c r="AR402" t="s">
        <v>16</v>
      </c>
      <c r="AS402" t="s">
        <v>32</v>
      </c>
      <c r="AT402" t="s">
        <v>4840</v>
      </c>
      <c r="AU402" t="s">
        <v>9913</v>
      </c>
      <c r="AV402" t="s">
        <v>10474</v>
      </c>
      <c r="AW402" t="s">
        <v>11556</v>
      </c>
      <c r="AX402" t="s">
        <v>5998</v>
      </c>
      <c r="AY402" t="s">
        <v>4723</v>
      </c>
      <c r="AZ402" t="s">
        <v>1671</v>
      </c>
      <c r="BA402" t="s">
        <v>1666</v>
      </c>
      <c r="BB402" t="s">
        <v>10660</v>
      </c>
      <c r="BC402" t="s">
        <v>4465</v>
      </c>
      <c r="BD402" t="s">
        <v>4503</v>
      </c>
      <c r="BE402" t="s">
        <v>4727</v>
      </c>
      <c r="BF402" t="s">
        <v>4496</v>
      </c>
      <c r="BG402" t="s">
        <v>189</v>
      </c>
      <c r="BH402" t="s">
        <v>189</v>
      </c>
      <c r="BI402" t="s">
        <v>189</v>
      </c>
      <c r="BJ402">
        <v>100</v>
      </c>
      <c r="BK402" t="s">
        <v>6282</v>
      </c>
      <c r="BL402" s="7">
        <v>43529</v>
      </c>
      <c r="BM402" s="7">
        <v>43713</v>
      </c>
      <c r="BN402" t="s">
        <v>6240</v>
      </c>
      <c r="BO402" t="s">
        <v>189</v>
      </c>
      <c r="BP402" t="s">
        <v>16</v>
      </c>
      <c r="BQ402" t="s">
        <v>189</v>
      </c>
      <c r="BR402" s="7">
        <v>44625</v>
      </c>
      <c r="BS402" t="s">
        <v>2414</v>
      </c>
      <c r="BT402" t="s">
        <v>1667</v>
      </c>
      <c r="BU402" t="s">
        <v>189</v>
      </c>
      <c r="BV402" t="s">
        <v>189</v>
      </c>
      <c r="BW402" t="s">
        <v>189</v>
      </c>
      <c r="BX402" t="s">
        <v>16</v>
      </c>
      <c r="BY402" t="s">
        <v>189</v>
      </c>
      <c r="BZ402" t="s">
        <v>9151</v>
      </c>
      <c r="CA402" t="s">
        <v>189</v>
      </c>
      <c r="CB402" t="s">
        <v>189</v>
      </c>
      <c r="CC402" t="s">
        <v>189</v>
      </c>
      <c r="CD402" t="s">
        <v>189</v>
      </c>
      <c r="CE402" t="s">
        <v>189</v>
      </c>
      <c r="CF402" t="s">
        <v>354</v>
      </c>
      <c r="CG402" t="s">
        <v>16</v>
      </c>
      <c r="CH402" t="s">
        <v>16</v>
      </c>
      <c r="CI402">
        <v>1</v>
      </c>
      <c r="CJ402">
        <v>1</v>
      </c>
      <c r="CK402">
        <v>1</v>
      </c>
      <c r="CL402" t="s">
        <v>189</v>
      </c>
      <c r="CM402">
        <v>0</v>
      </c>
      <c r="CN402" t="s">
        <v>16</v>
      </c>
      <c r="CO402" t="s">
        <v>1668</v>
      </c>
      <c r="CP402" t="s">
        <v>16</v>
      </c>
      <c r="CQ402" t="s">
        <v>189</v>
      </c>
      <c r="CR402" t="s">
        <v>189</v>
      </c>
      <c r="CS402" s="7"/>
      <c r="CT402" s="7">
        <v>42452</v>
      </c>
      <c r="CU402" t="s">
        <v>17</v>
      </c>
      <c r="CV402" t="s">
        <v>6745</v>
      </c>
      <c r="CW402" t="s">
        <v>6307</v>
      </c>
      <c r="CX402" t="s">
        <v>189</v>
      </c>
      <c r="CY402" t="s">
        <v>6307</v>
      </c>
      <c r="CZ402" t="s">
        <v>189</v>
      </c>
      <c r="DA402">
        <v>2019</v>
      </c>
      <c r="DB402" s="139">
        <v>43522</v>
      </c>
      <c r="DC402">
        <v>2</v>
      </c>
      <c r="DD402">
        <v>9</v>
      </c>
      <c r="DE402" s="139">
        <v>43521</v>
      </c>
      <c r="DF402" t="s">
        <v>12268</v>
      </c>
      <c r="DG402" t="s">
        <v>12258</v>
      </c>
      <c r="DH402" t="s">
        <v>5997</v>
      </c>
      <c r="DI402" t="s">
        <v>9874</v>
      </c>
      <c r="DJ402" t="s">
        <v>6730</v>
      </c>
      <c r="DK402" t="s">
        <v>16</v>
      </c>
      <c r="DL402" t="s">
        <v>16</v>
      </c>
      <c r="DM402" t="s">
        <v>1670</v>
      </c>
      <c r="DN402" t="s">
        <v>16</v>
      </c>
      <c r="DO402" t="s">
        <v>2051</v>
      </c>
      <c r="DP402" t="s">
        <v>16</v>
      </c>
      <c r="DQ402" t="s">
        <v>9152</v>
      </c>
      <c r="DR402" t="s">
        <v>10663</v>
      </c>
      <c r="DS402" t="s">
        <v>9153</v>
      </c>
      <c r="DT402" t="s">
        <v>12271</v>
      </c>
    </row>
    <row r="403" spans="1:124" x14ac:dyDescent="0.25">
      <c r="A403">
        <v>68</v>
      </c>
      <c r="B403" s="7">
        <v>43521</v>
      </c>
      <c r="C403" t="s">
        <v>189</v>
      </c>
      <c r="D403" t="s">
        <v>189</v>
      </c>
      <c r="E403" t="s">
        <v>1673</v>
      </c>
      <c r="F403" t="s">
        <v>181</v>
      </c>
      <c r="G403" t="s">
        <v>354</v>
      </c>
      <c r="H403" t="s">
        <v>354</v>
      </c>
      <c r="I403">
        <v>5</v>
      </c>
      <c r="J403" t="s">
        <v>1429</v>
      </c>
      <c r="K403" t="s">
        <v>1999</v>
      </c>
      <c r="L403" t="s">
        <v>100</v>
      </c>
      <c r="M403">
        <v>5</v>
      </c>
      <c r="N403" t="s">
        <v>13</v>
      </c>
      <c r="O403" t="s">
        <v>934</v>
      </c>
      <c r="P403" t="s">
        <v>16</v>
      </c>
      <c r="Q403" t="s">
        <v>354</v>
      </c>
      <c r="R403" t="s">
        <v>16</v>
      </c>
      <c r="S403"/>
      <c r="T403" t="s">
        <v>532</v>
      </c>
      <c r="U403" t="s">
        <v>16</v>
      </c>
      <c r="V403" t="s">
        <v>6283</v>
      </c>
      <c r="W403" t="s">
        <v>189</v>
      </c>
      <c r="X403" t="s">
        <v>189</v>
      </c>
      <c r="Y403" t="s">
        <v>4341</v>
      </c>
      <c r="Z403" t="s">
        <v>16</v>
      </c>
      <c r="AA403" t="s">
        <v>16</v>
      </c>
      <c r="AB403" t="s">
        <v>16</v>
      </c>
      <c r="AC403" t="s">
        <v>6310</v>
      </c>
      <c r="AD403" t="s">
        <v>1432</v>
      </c>
      <c r="AE403" t="s">
        <v>354</v>
      </c>
      <c r="AF403" t="s">
        <v>354</v>
      </c>
      <c r="AG403" t="s">
        <v>37</v>
      </c>
      <c r="AH403" t="s">
        <v>16</v>
      </c>
      <c r="AI403" t="s">
        <v>16</v>
      </c>
      <c r="AJ403" t="s">
        <v>16</v>
      </c>
      <c r="AK403" t="s">
        <v>16</v>
      </c>
      <c r="AL403">
        <v>150000</v>
      </c>
      <c r="AM403">
        <v>5</v>
      </c>
      <c r="AN403">
        <v>33.445999999999998</v>
      </c>
      <c r="AO403">
        <v>39.369999999999997</v>
      </c>
      <c r="AP403" t="s">
        <v>301</v>
      </c>
      <c r="AQ403" t="s">
        <v>1937</v>
      </c>
      <c r="AR403" t="s">
        <v>16</v>
      </c>
      <c r="AS403" t="s">
        <v>10276</v>
      </c>
      <c r="AT403" t="s">
        <v>9978</v>
      </c>
      <c r="AU403" t="s">
        <v>6826</v>
      </c>
      <c r="AV403" t="s">
        <v>10474</v>
      </c>
      <c r="AW403" t="s">
        <v>11556</v>
      </c>
      <c r="AX403" t="s">
        <v>5998</v>
      </c>
      <c r="AY403" t="s">
        <v>16</v>
      </c>
      <c r="AZ403" t="s">
        <v>1433</v>
      </c>
      <c r="BA403" t="s">
        <v>1672</v>
      </c>
      <c r="BB403" t="s">
        <v>10660</v>
      </c>
      <c r="BC403" t="s">
        <v>4465</v>
      </c>
      <c r="BD403" t="s">
        <v>4517</v>
      </c>
      <c r="BE403" t="s">
        <v>4727</v>
      </c>
      <c r="BF403" t="s">
        <v>4496</v>
      </c>
      <c r="BG403" t="s">
        <v>189</v>
      </c>
      <c r="BH403" t="s">
        <v>189</v>
      </c>
      <c r="BI403" t="s">
        <v>189</v>
      </c>
      <c r="BJ403"/>
      <c r="BK403" t="s">
        <v>6283</v>
      </c>
      <c r="BL403" s="7"/>
      <c r="BM403" s="7"/>
      <c r="BN403" t="s">
        <v>6246</v>
      </c>
      <c r="BO403" t="s">
        <v>189</v>
      </c>
      <c r="BP403" t="s">
        <v>6242</v>
      </c>
      <c r="BQ403" t="s">
        <v>189</v>
      </c>
      <c r="BR403" s="7">
        <v>44621</v>
      </c>
      <c r="BS403" t="s">
        <v>16</v>
      </c>
      <c r="BT403" t="s">
        <v>1673</v>
      </c>
      <c r="BU403" t="s">
        <v>189</v>
      </c>
      <c r="BV403" t="s">
        <v>189</v>
      </c>
      <c r="BW403" t="s">
        <v>189</v>
      </c>
      <c r="BX403" t="s">
        <v>16</v>
      </c>
      <c r="BY403" t="s">
        <v>189</v>
      </c>
      <c r="BZ403" t="s">
        <v>9054</v>
      </c>
      <c r="CA403" t="s">
        <v>189</v>
      </c>
      <c r="CB403" t="s">
        <v>189</v>
      </c>
      <c r="CC403" t="s">
        <v>189</v>
      </c>
      <c r="CD403" t="s">
        <v>189</v>
      </c>
      <c r="CE403" t="s">
        <v>189</v>
      </c>
      <c r="CF403" t="s">
        <v>354</v>
      </c>
      <c r="CG403" t="s">
        <v>16</v>
      </c>
      <c r="CH403" t="s">
        <v>16</v>
      </c>
      <c r="CI403">
        <v>1</v>
      </c>
      <c r="CJ403">
        <v>1</v>
      </c>
      <c r="CK403">
        <v>1</v>
      </c>
      <c r="CL403" t="s">
        <v>189</v>
      </c>
      <c r="CM403">
        <v>0</v>
      </c>
      <c r="CN403" t="s">
        <v>16</v>
      </c>
      <c r="CO403" t="s">
        <v>1429</v>
      </c>
      <c r="CP403" t="s">
        <v>16</v>
      </c>
      <c r="CQ403" t="s">
        <v>189</v>
      </c>
      <c r="CR403" t="s">
        <v>16</v>
      </c>
      <c r="CS403" s="7">
        <v>44751</v>
      </c>
      <c r="CT403" s="7">
        <v>42705</v>
      </c>
      <c r="CU403" t="s">
        <v>60</v>
      </c>
      <c r="CV403" t="s">
        <v>16</v>
      </c>
      <c r="CW403" t="s">
        <v>6307</v>
      </c>
      <c r="CX403" t="s">
        <v>189</v>
      </c>
      <c r="CY403" t="s">
        <v>6307</v>
      </c>
      <c r="CZ403" t="s">
        <v>6307</v>
      </c>
      <c r="DA403">
        <v>2019</v>
      </c>
      <c r="DB403" s="139">
        <v>43521</v>
      </c>
      <c r="DC403">
        <v>2</v>
      </c>
      <c r="DD403">
        <v>9</v>
      </c>
      <c r="DE403" s="139">
        <v>43521</v>
      </c>
      <c r="DF403" t="s">
        <v>12268</v>
      </c>
      <c r="DG403" t="s">
        <v>12258</v>
      </c>
      <c r="DH403" t="s">
        <v>5997</v>
      </c>
      <c r="DI403" t="s">
        <v>9874</v>
      </c>
      <c r="DJ403" t="s">
        <v>6730</v>
      </c>
      <c r="DK403" t="s">
        <v>16</v>
      </c>
      <c r="DL403" t="s">
        <v>16</v>
      </c>
      <c r="DM403" t="s">
        <v>4907</v>
      </c>
      <c r="DN403" t="s">
        <v>16</v>
      </c>
      <c r="DO403" t="s">
        <v>2051</v>
      </c>
      <c r="DP403" t="s">
        <v>16</v>
      </c>
      <c r="DQ403" t="s">
        <v>9154</v>
      </c>
      <c r="DR403" t="s">
        <v>10664</v>
      </c>
      <c r="DS403" t="s">
        <v>9155</v>
      </c>
      <c r="DT403" t="s">
        <v>12272</v>
      </c>
    </row>
    <row r="404" spans="1:124" x14ac:dyDescent="0.25">
      <c r="A404">
        <v>67</v>
      </c>
      <c r="B404" s="7">
        <v>43517</v>
      </c>
      <c r="C404" t="s">
        <v>189</v>
      </c>
      <c r="D404" t="s">
        <v>189</v>
      </c>
      <c r="E404" t="s">
        <v>1675</v>
      </c>
      <c r="F404" t="s">
        <v>199</v>
      </c>
      <c r="G404" t="s">
        <v>354</v>
      </c>
      <c r="H404" t="s">
        <v>354</v>
      </c>
      <c r="I404">
        <v>2</v>
      </c>
      <c r="J404" t="s">
        <v>1640</v>
      </c>
      <c r="K404" t="s">
        <v>1930</v>
      </c>
      <c r="L404" t="s">
        <v>100</v>
      </c>
      <c r="M404">
        <v>5.3</v>
      </c>
      <c r="N404" t="s">
        <v>137</v>
      </c>
      <c r="O404" t="s">
        <v>1676</v>
      </c>
      <c r="P404" t="s">
        <v>16</v>
      </c>
      <c r="Q404" t="s">
        <v>354</v>
      </c>
      <c r="R404" t="s">
        <v>16</v>
      </c>
      <c r="S404"/>
      <c r="T404" t="s">
        <v>32</v>
      </c>
      <c r="U404" t="s">
        <v>16</v>
      </c>
      <c r="V404" t="s">
        <v>6283</v>
      </c>
      <c r="W404" t="s">
        <v>189</v>
      </c>
      <c r="X404" t="s">
        <v>189</v>
      </c>
      <c r="Y404" t="s">
        <v>4341</v>
      </c>
      <c r="Z404" t="s">
        <v>16</v>
      </c>
      <c r="AA404" t="s">
        <v>16</v>
      </c>
      <c r="AB404" t="s">
        <v>16</v>
      </c>
      <c r="AC404" t="s">
        <v>6310</v>
      </c>
      <c r="AD404" t="s">
        <v>1642</v>
      </c>
      <c r="AE404" t="s">
        <v>354</v>
      </c>
      <c r="AF404" t="s">
        <v>354</v>
      </c>
      <c r="AG404" t="s">
        <v>105</v>
      </c>
      <c r="AH404" t="s">
        <v>1172</v>
      </c>
      <c r="AI404" t="s">
        <v>16</v>
      </c>
      <c r="AJ404" t="s">
        <v>16</v>
      </c>
      <c r="AK404" t="s">
        <v>16</v>
      </c>
      <c r="AL404">
        <v>300000</v>
      </c>
      <c r="AM404">
        <v>5.3</v>
      </c>
      <c r="AN404">
        <v>35.630000000000003</v>
      </c>
      <c r="AO404">
        <v>41.731999999999999</v>
      </c>
      <c r="AP404" t="s">
        <v>301</v>
      </c>
      <c r="AQ404" t="s">
        <v>1937</v>
      </c>
      <c r="AR404" t="s">
        <v>16</v>
      </c>
      <c r="AS404" t="s">
        <v>32</v>
      </c>
      <c r="AT404" t="s">
        <v>9978</v>
      </c>
      <c r="AU404" t="s">
        <v>9913</v>
      </c>
      <c r="AV404" t="s">
        <v>10474</v>
      </c>
      <c r="AW404" t="s">
        <v>11556</v>
      </c>
      <c r="AX404" t="s">
        <v>5998</v>
      </c>
      <c r="AY404" t="s">
        <v>16</v>
      </c>
      <c r="AZ404" t="s">
        <v>1643</v>
      </c>
      <c r="BA404" t="s">
        <v>1674</v>
      </c>
      <c r="BB404" t="s">
        <v>10660</v>
      </c>
      <c r="BC404" t="s">
        <v>4465</v>
      </c>
      <c r="BD404" t="s">
        <v>4720</v>
      </c>
      <c r="BE404" t="s">
        <v>4726</v>
      </c>
      <c r="BF404" t="s">
        <v>4497</v>
      </c>
      <c r="BG404" t="s">
        <v>189</v>
      </c>
      <c r="BH404" t="s">
        <v>189</v>
      </c>
      <c r="BI404" t="s">
        <v>189</v>
      </c>
      <c r="BJ404"/>
      <c r="BK404" t="s">
        <v>6283</v>
      </c>
      <c r="BL404" s="7"/>
      <c r="BM404" s="7"/>
      <c r="BN404" t="s">
        <v>6246</v>
      </c>
      <c r="BO404" t="s">
        <v>189</v>
      </c>
      <c r="BP404" t="s">
        <v>16</v>
      </c>
      <c r="BQ404" t="s">
        <v>189</v>
      </c>
      <c r="BR404" s="7">
        <v>44255</v>
      </c>
      <c r="BS404" t="s">
        <v>16</v>
      </c>
      <c r="BT404" t="s">
        <v>1675</v>
      </c>
      <c r="BU404" t="s">
        <v>189</v>
      </c>
      <c r="BV404" t="s">
        <v>189</v>
      </c>
      <c r="BW404" t="s">
        <v>189</v>
      </c>
      <c r="BX404" t="s">
        <v>16</v>
      </c>
      <c r="BY404" t="s">
        <v>189</v>
      </c>
      <c r="BZ404" t="s">
        <v>189</v>
      </c>
      <c r="CA404" t="s">
        <v>189</v>
      </c>
      <c r="CB404" t="s">
        <v>189</v>
      </c>
      <c r="CC404" t="s">
        <v>189</v>
      </c>
      <c r="CD404" t="s">
        <v>189</v>
      </c>
      <c r="CE404" t="s">
        <v>189</v>
      </c>
      <c r="CF404" t="s">
        <v>354</v>
      </c>
      <c r="CG404" t="s">
        <v>16</v>
      </c>
      <c r="CH404" t="s">
        <v>16</v>
      </c>
      <c r="CI404">
        <v>1</v>
      </c>
      <c r="CJ404">
        <v>1</v>
      </c>
      <c r="CK404">
        <v>1</v>
      </c>
      <c r="CL404" t="s">
        <v>189</v>
      </c>
      <c r="CM404">
        <v>0</v>
      </c>
      <c r="CN404" t="s">
        <v>16</v>
      </c>
      <c r="CO404" t="s">
        <v>1640</v>
      </c>
      <c r="CP404" t="s">
        <v>16</v>
      </c>
      <c r="CQ404" t="s">
        <v>189</v>
      </c>
      <c r="CR404" t="s">
        <v>16</v>
      </c>
      <c r="CS404" s="7">
        <v>44255</v>
      </c>
      <c r="CT404" s="7">
        <v>43083</v>
      </c>
      <c r="CU404" t="s">
        <v>60</v>
      </c>
      <c r="CV404" t="s">
        <v>6745</v>
      </c>
      <c r="CW404" t="s">
        <v>6307</v>
      </c>
      <c r="CX404" t="s">
        <v>189</v>
      </c>
      <c r="CY404" t="s">
        <v>6307</v>
      </c>
      <c r="CZ404" t="s">
        <v>6307</v>
      </c>
      <c r="DA404">
        <v>2019</v>
      </c>
      <c r="DB404" s="139">
        <v>43517</v>
      </c>
      <c r="DC404">
        <v>2</v>
      </c>
      <c r="DD404">
        <v>8</v>
      </c>
      <c r="DE404" s="139">
        <v>43514</v>
      </c>
      <c r="DF404" t="s">
        <v>12273</v>
      </c>
      <c r="DG404" t="s">
        <v>12258</v>
      </c>
      <c r="DH404" t="s">
        <v>5999</v>
      </c>
      <c r="DI404" t="s">
        <v>9874</v>
      </c>
      <c r="DJ404" t="s">
        <v>6730</v>
      </c>
      <c r="DK404" t="s">
        <v>16</v>
      </c>
      <c r="DL404" t="s">
        <v>16</v>
      </c>
      <c r="DM404" t="s">
        <v>1642</v>
      </c>
      <c r="DN404" t="s">
        <v>16</v>
      </c>
      <c r="DO404" t="s">
        <v>2051</v>
      </c>
      <c r="DP404" t="s">
        <v>16</v>
      </c>
      <c r="DQ404" t="s">
        <v>9156</v>
      </c>
      <c r="DR404" t="s">
        <v>10665</v>
      </c>
      <c r="DS404" t="s">
        <v>9157</v>
      </c>
      <c r="DT404" t="s">
        <v>12274</v>
      </c>
    </row>
    <row r="405" spans="1:124" x14ac:dyDescent="0.25">
      <c r="A405">
        <v>66</v>
      </c>
      <c r="B405" s="7">
        <v>43514</v>
      </c>
      <c r="C405" t="s">
        <v>189</v>
      </c>
      <c r="D405" t="s">
        <v>189</v>
      </c>
      <c r="E405" t="s">
        <v>1678</v>
      </c>
      <c r="F405" t="s">
        <v>181</v>
      </c>
      <c r="G405" t="s">
        <v>354</v>
      </c>
      <c r="H405" t="s">
        <v>354</v>
      </c>
      <c r="I405">
        <v>4</v>
      </c>
      <c r="J405" t="s">
        <v>1429</v>
      </c>
      <c r="K405" t="s">
        <v>1999</v>
      </c>
      <c r="L405" t="s">
        <v>100</v>
      </c>
      <c r="M405">
        <v>6</v>
      </c>
      <c r="N405" t="s">
        <v>1983</v>
      </c>
      <c r="O405" t="s">
        <v>1565</v>
      </c>
      <c r="P405" t="s">
        <v>16</v>
      </c>
      <c r="Q405" t="s">
        <v>354</v>
      </c>
      <c r="R405" t="s">
        <v>16</v>
      </c>
      <c r="S405"/>
      <c r="T405" t="s">
        <v>532</v>
      </c>
      <c r="U405" t="s">
        <v>16</v>
      </c>
      <c r="V405" t="s">
        <v>6283</v>
      </c>
      <c r="W405" t="s">
        <v>189</v>
      </c>
      <c r="X405" t="s">
        <v>189</v>
      </c>
      <c r="Y405" t="s">
        <v>4341</v>
      </c>
      <c r="Z405" t="s">
        <v>16</v>
      </c>
      <c r="AA405" t="s">
        <v>16</v>
      </c>
      <c r="AB405" t="s">
        <v>16</v>
      </c>
      <c r="AC405" t="s">
        <v>6310</v>
      </c>
      <c r="AD405" t="s">
        <v>1432</v>
      </c>
      <c r="AE405" t="s">
        <v>354</v>
      </c>
      <c r="AF405" t="s">
        <v>354</v>
      </c>
      <c r="AG405" t="s">
        <v>37</v>
      </c>
      <c r="AH405" t="s">
        <v>16</v>
      </c>
      <c r="AI405" t="s">
        <v>16</v>
      </c>
      <c r="AJ405" t="s">
        <v>16</v>
      </c>
      <c r="AK405" t="s">
        <v>16</v>
      </c>
      <c r="AL405">
        <v>90000</v>
      </c>
      <c r="AM405">
        <v>6</v>
      </c>
      <c r="AN405">
        <v>40.6</v>
      </c>
      <c r="AO405">
        <v>47.244</v>
      </c>
      <c r="AP405" t="s">
        <v>301</v>
      </c>
      <c r="AQ405" t="s">
        <v>1937</v>
      </c>
      <c r="AR405" t="s">
        <v>16</v>
      </c>
      <c r="AS405" t="s">
        <v>10276</v>
      </c>
      <c r="AT405" t="s">
        <v>9978</v>
      </c>
      <c r="AU405" t="s">
        <v>9913</v>
      </c>
      <c r="AV405" t="s">
        <v>10474</v>
      </c>
      <c r="AW405" t="s">
        <v>11556</v>
      </c>
      <c r="AX405" t="s">
        <v>5998</v>
      </c>
      <c r="AY405" t="s">
        <v>16</v>
      </c>
      <c r="AZ405" t="s">
        <v>1433</v>
      </c>
      <c r="BA405" t="s">
        <v>1677</v>
      </c>
      <c r="BB405" t="s">
        <v>10660</v>
      </c>
      <c r="BC405" t="s">
        <v>4465</v>
      </c>
      <c r="BD405" t="s">
        <v>4503</v>
      </c>
      <c r="BE405" t="s">
        <v>4733</v>
      </c>
      <c r="BF405" t="s">
        <v>4496</v>
      </c>
      <c r="BG405" t="s">
        <v>189</v>
      </c>
      <c r="BH405" t="s">
        <v>189</v>
      </c>
      <c r="BI405" t="s">
        <v>189</v>
      </c>
      <c r="BJ405"/>
      <c r="BK405" t="s">
        <v>6283</v>
      </c>
      <c r="BL405" s="7"/>
      <c r="BM405" s="7"/>
      <c r="BN405" t="s">
        <v>6246</v>
      </c>
      <c r="BO405" t="s">
        <v>189</v>
      </c>
      <c r="BP405" t="s">
        <v>6242</v>
      </c>
      <c r="BQ405" t="s">
        <v>189</v>
      </c>
      <c r="BR405" s="7">
        <v>44430</v>
      </c>
      <c r="BS405" t="s">
        <v>16</v>
      </c>
      <c r="BT405" t="s">
        <v>1678</v>
      </c>
      <c r="BU405" t="s">
        <v>189</v>
      </c>
      <c r="BV405" t="s">
        <v>189</v>
      </c>
      <c r="BW405" t="s">
        <v>189</v>
      </c>
      <c r="BX405" t="s">
        <v>16</v>
      </c>
      <c r="BY405" t="s">
        <v>189</v>
      </c>
      <c r="BZ405" t="s">
        <v>9158</v>
      </c>
      <c r="CA405" t="s">
        <v>189</v>
      </c>
      <c r="CB405" t="s">
        <v>189</v>
      </c>
      <c r="CC405" t="s">
        <v>189</v>
      </c>
      <c r="CD405" t="s">
        <v>189</v>
      </c>
      <c r="CE405" t="s">
        <v>189</v>
      </c>
      <c r="CF405" t="s">
        <v>354</v>
      </c>
      <c r="CG405" t="s">
        <v>16</v>
      </c>
      <c r="CH405" t="s">
        <v>16</v>
      </c>
      <c r="CI405">
        <v>1</v>
      </c>
      <c r="CJ405">
        <v>1</v>
      </c>
      <c r="CK405">
        <v>1</v>
      </c>
      <c r="CL405" t="s">
        <v>189</v>
      </c>
      <c r="CM405">
        <v>0</v>
      </c>
      <c r="CN405" t="s">
        <v>16</v>
      </c>
      <c r="CO405" t="s">
        <v>1429</v>
      </c>
      <c r="CP405" t="s">
        <v>16</v>
      </c>
      <c r="CQ405" t="s">
        <v>189</v>
      </c>
      <c r="CR405" t="s">
        <v>16</v>
      </c>
      <c r="CS405" s="7">
        <v>44751</v>
      </c>
      <c r="CT405" s="7">
        <v>42705</v>
      </c>
      <c r="CU405" t="s">
        <v>60</v>
      </c>
      <c r="CV405" t="s">
        <v>16</v>
      </c>
      <c r="CW405" t="s">
        <v>6307</v>
      </c>
      <c r="CX405" t="s">
        <v>189</v>
      </c>
      <c r="CY405" t="s">
        <v>6307</v>
      </c>
      <c r="CZ405" t="s">
        <v>6307</v>
      </c>
      <c r="DA405">
        <v>2019</v>
      </c>
      <c r="DB405" s="139">
        <v>43514</v>
      </c>
      <c r="DC405">
        <v>2</v>
      </c>
      <c r="DD405">
        <v>8</v>
      </c>
      <c r="DE405" s="139">
        <v>43514</v>
      </c>
      <c r="DF405" t="s">
        <v>12273</v>
      </c>
      <c r="DG405" t="s">
        <v>12258</v>
      </c>
      <c r="DH405" t="s">
        <v>5999</v>
      </c>
      <c r="DI405" t="s">
        <v>9874</v>
      </c>
      <c r="DJ405" t="s">
        <v>6730</v>
      </c>
      <c r="DK405" t="s">
        <v>16</v>
      </c>
      <c r="DL405" t="s">
        <v>16</v>
      </c>
      <c r="DM405" t="s">
        <v>4907</v>
      </c>
      <c r="DN405" t="s">
        <v>16</v>
      </c>
      <c r="DO405" t="s">
        <v>2051</v>
      </c>
      <c r="DP405" t="s">
        <v>16</v>
      </c>
      <c r="DQ405" t="s">
        <v>9159</v>
      </c>
      <c r="DR405" t="s">
        <v>10666</v>
      </c>
      <c r="DS405" t="s">
        <v>9160</v>
      </c>
      <c r="DT405" t="s">
        <v>12275</v>
      </c>
    </row>
    <row r="406" spans="1:124" x14ac:dyDescent="0.25">
      <c r="A406">
        <v>65</v>
      </c>
      <c r="B406" s="7">
        <v>43508</v>
      </c>
      <c r="C406" t="s">
        <v>189</v>
      </c>
      <c r="D406" t="s">
        <v>189</v>
      </c>
      <c r="E406" t="s">
        <v>1680</v>
      </c>
      <c r="F406" t="s">
        <v>199</v>
      </c>
      <c r="G406" t="s">
        <v>354</v>
      </c>
      <c r="H406" t="s">
        <v>354</v>
      </c>
      <c r="I406">
        <v>2</v>
      </c>
      <c r="J406" t="s">
        <v>6280</v>
      </c>
      <c r="K406" t="s">
        <v>11</v>
      </c>
      <c r="L406" t="s">
        <v>100</v>
      </c>
      <c r="M406">
        <v>0.5</v>
      </c>
      <c r="N406" t="s">
        <v>121</v>
      </c>
      <c r="O406" t="s">
        <v>1681</v>
      </c>
      <c r="P406" t="s">
        <v>16</v>
      </c>
      <c r="Q406" t="s">
        <v>354</v>
      </c>
      <c r="R406" t="s">
        <v>16</v>
      </c>
      <c r="S406"/>
      <c r="T406" t="s">
        <v>568</v>
      </c>
      <c r="U406" t="s">
        <v>16</v>
      </c>
      <c r="V406" t="s">
        <v>6282</v>
      </c>
      <c r="W406" t="s">
        <v>189</v>
      </c>
      <c r="X406" t="s">
        <v>5516</v>
      </c>
      <c r="Y406" t="s">
        <v>4341</v>
      </c>
      <c r="Z406" t="s">
        <v>411</v>
      </c>
      <c r="AA406" t="s">
        <v>4711</v>
      </c>
      <c r="AB406" t="s">
        <v>16</v>
      </c>
      <c r="AC406" t="s">
        <v>6310</v>
      </c>
      <c r="AD406" t="s">
        <v>987</v>
      </c>
      <c r="AE406" t="s">
        <v>354</v>
      </c>
      <c r="AF406" t="s">
        <v>354</v>
      </c>
      <c r="AG406" t="s">
        <v>58</v>
      </c>
      <c r="AH406" t="s">
        <v>16</v>
      </c>
      <c r="AI406" t="s">
        <v>16</v>
      </c>
      <c r="AJ406" t="s">
        <v>16</v>
      </c>
      <c r="AK406" t="s">
        <v>16</v>
      </c>
      <c r="AL406">
        <v>37500</v>
      </c>
      <c r="AM406">
        <v>0.5</v>
      </c>
      <c r="AN406">
        <v>3.427</v>
      </c>
      <c r="AO406">
        <v>3.9369999999999998</v>
      </c>
      <c r="AP406" t="s">
        <v>184</v>
      </c>
      <c r="AQ406" t="s">
        <v>6744</v>
      </c>
      <c r="AR406" t="s">
        <v>9726</v>
      </c>
      <c r="AS406" t="s">
        <v>87</v>
      </c>
      <c r="AT406" t="s">
        <v>9802</v>
      </c>
      <c r="AU406" t="s">
        <v>9873</v>
      </c>
      <c r="AV406" t="s">
        <v>10474</v>
      </c>
      <c r="AW406" t="s">
        <v>11556</v>
      </c>
      <c r="AX406" t="s">
        <v>5998</v>
      </c>
      <c r="AY406" t="s">
        <v>4723</v>
      </c>
      <c r="AZ406" t="s">
        <v>988</v>
      </c>
      <c r="BA406" t="s">
        <v>1679</v>
      </c>
      <c r="BB406" t="s">
        <v>10660</v>
      </c>
      <c r="BC406" t="s">
        <v>4465</v>
      </c>
      <c r="BD406" t="s">
        <v>5602</v>
      </c>
      <c r="BE406" t="s">
        <v>4728</v>
      </c>
      <c r="BF406" t="s">
        <v>5046</v>
      </c>
      <c r="BG406" t="s">
        <v>189</v>
      </c>
      <c r="BH406" t="s">
        <v>189</v>
      </c>
      <c r="BI406" t="s">
        <v>189</v>
      </c>
      <c r="BJ406"/>
      <c r="BK406" t="s">
        <v>6282</v>
      </c>
      <c r="BL406" s="7"/>
      <c r="BM406" s="7"/>
      <c r="BN406" t="s">
        <v>6240</v>
      </c>
      <c r="BO406" t="s">
        <v>189</v>
      </c>
      <c r="BP406" t="s">
        <v>16</v>
      </c>
      <c r="BQ406" t="s">
        <v>189</v>
      </c>
      <c r="BR406" s="7">
        <v>43843</v>
      </c>
      <c r="BS406" t="s">
        <v>16</v>
      </c>
      <c r="BT406" t="s">
        <v>4448</v>
      </c>
      <c r="BU406" t="s">
        <v>2428</v>
      </c>
      <c r="BV406" t="s">
        <v>189</v>
      </c>
      <c r="BW406" t="s">
        <v>189</v>
      </c>
      <c r="BX406" t="s">
        <v>16</v>
      </c>
      <c r="BY406" t="s">
        <v>189</v>
      </c>
      <c r="BZ406" t="s">
        <v>189</v>
      </c>
      <c r="CA406" t="s">
        <v>189</v>
      </c>
      <c r="CB406" t="s">
        <v>189</v>
      </c>
      <c r="CC406" t="s">
        <v>189</v>
      </c>
      <c r="CD406" t="s">
        <v>189</v>
      </c>
      <c r="CE406" t="s">
        <v>189</v>
      </c>
      <c r="CF406" t="s">
        <v>354</v>
      </c>
      <c r="CG406" t="s">
        <v>16</v>
      </c>
      <c r="CH406" t="s">
        <v>16</v>
      </c>
      <c r="CI406">
        <v>1</v>
      </c>
      <c r="CJ406">
        <v>1</v>
      </c>
      <c r="CK406">
        <v>1</v>
      </c>
      <c r="CL406" t="s">
        <v>189</v>
      </c>
      <c r="CM406">
        <v>0</v>
      </c>
      <c r="CN406" t="s">
        <v>16</v>
      </c>
      <c r="CO406" t="s">
        <v>6260</v>
      </c>
      <c r="CP406" t="s">
        <v>16</v>
      </c>
      <c r="CQ406" t="s">
        <v>189</v>
      </c>
      <c r="CR406" t="s">
        <v>414</v>
      </c>
      <c r="CS406" s="7"/>
      <c r="CT406" s="7">
        <v>41243</v>
      </c>
      <c r="CU406" t="s">
        <v>17</v>
      </c>
      <c r="CV406" t="s">
        <v>17</v>
      </c>
      <c r="CW406" t="s">
        <v>6307</v>
      </c>
      <c r="CX406" t="s">
        <v>189</v>
      </c>
      <c r="CY406" t="s">
        <v>6307</v>
      </c>
      <c r="CZ406" t="s">
        <v>189</v>
      </c>
      <c r="DA406">
        <v>2019</v>
      </c>
      <c r="DB406" s="139">
        <v>43508</v>
      </c>
      <c r="DC406">
        <v>2</v>
      </c>
      <c r="DD406">
        <v>7</v>
      </c>
      <c r="DE406" s="139">
        <v>43507</v>
      </c>
      <c r="DF406" t="s">
        <v>12276</v>
      </c>
      <c r="DG406" t="s">
        <v>12258</v>
      </c>
      <c r="DH406" t="s">
        <v>6000</v>
      </c>
      <c r="DI406" t="s">
        <v>9882</v>
      </c>
      <c r="DJ406" t="s">
        <v>6730</v>
      </c>
      <c r="DK406" t="s">
        <v>16</v>
      </c>
      <c r="DL406" t="s">
        <v>16</v>
      </c>
      <c r="DM406" t="s">
        <v>987</v>
      </c>
      <c r="DN406" t="s">
        <v>987</v>
      </c>
      <c r="DO406" t="s">
        <v>6766</v>
      </c>
      <c r="DP406" t="s">
        <v>16</v>
      </c>
      <c r="DQ406" t="s">
        <v>9161</v>
      </c>
      <c r="DR406" t="s">
        <v>10667</v>
      </c>
      <c r="DS406" t="s">
        <v>6281</v>
      </c>
      <c r="DT406" t="s">
        <v>12277</v>
      </c>
    </row>
    <row r="407" spans="1:124" x14ac:dyDescent="0.25">
      <c r="A407">
        <v>64</v>
      </c>
      <c r="B407" s="7">
        <v>43496</v>
      </c>
      <c r="C407" t="s">
        <v>189</v>
      </c>
      <c r="D407" t="s">
        <v>189</v>
      </c>
      <c r="E407" t="s">
        <v>1683</v>
      </c>
      <c r="F407" t="s">
        <v>181</v>
      </c>
      <c r="G407" t="s">
        <v>354</v>
      </c>
      <c r="H407" t="s">
        <v>354</v>
      </c>
      <c r="I407">
        <v>1</v>
      </c>
      <c r="J407" t="s">
        <v>1684</v>
      </c>
      <c r="K407" t="s">
        <v>236</v>
      </c>
      <c r="L407" t="s">
        <v>100</v>
      </c>
      <c r="M407">
        <v>5</v>
      </c>
      <c r="N407" t="s">
        <v>13</v>
      </c>
      <c r="O407" t="s">
        <v>333</v>
      </c>
      <c r="P407" t="s">
        <v>16</v>
      </c>
      <c r="Q407" t="s">
        <v>354</v>
      </c>
      <c r="R407" t="s">
        <v>16</v>
      </c>
      <c r="S407"/>
      <c r="T407" t="s">
        <v>15</v>
      </c>
      <c r="U407" t="s">
        <v>16</v>
      </c>
      <c r="V407" t="s">
        <v>6282</v>
      </c>
      <c r="W407" t="s">
        <v>189</v>
      </c>
      <c r="X407" t="s">
        <v>189</v>
      </c>
      <c r="Y407" t="s">
        <v>4341</v>
      </c>
      <c r="Z407" t="s">
        <v>16</v>
      </c>
      <c r="AA407" t="s">
        <v>16</v>
      </c>
      <c r="AB407" t="s">
        <v>16</v>
      </c>
      <c r="AC407" t="s">
        <v>6307</v>
      </c>
      <c r="AD407" t="s">
        <v>1685</v>
      </c>
      <c r="AE407" t="s">
        <v>354</v>
      </c>
      <c r="AF407" t="s">
        <v>354</v>
      </c>
      <c r="AG407" t="s">
        <v>52</v>
      </c>
      <c r="AH407" t="s">
        <v>196</v>
      </c>
      <c r="AI407" t="s">
        <v>1686</v>
      </c>
      <c r="AJ407" t="s">
        <v>16</v>
      </c>
      <c r="AK407" t="s">
        <v>16</v>
      </c>
      <c r="AL407">
        <v>25000</v>
      </c>
      <c r="AM407">
        <v>5</v>
      </c>
      <c r="AN407">
        <v>33.5</v>
      </c>
      <c r="AO407">
        <v>39.369999999999997</v>
      </c>
      <c r="AP407" t="s">
        <v>184</v>
      </c>
      <c r="AQ407" t="s">
        <v>6744</v>
      </c>
      <c r="AR407" t="s">
        <v>1494</v>
      </c>
      <c r="AS407" t="s">
        <v>15</v>
      </c>
      <c r="AT407" t="s">
        <v>9978</v>
      </c>
      <c r="AU407" t="s">
        <v>6826</v>
      </c>
      <c r="AV407" t="s">
        <v>10474</v>
      </c>
      <c r="AW407" t="s">
        <v>11556</v>
      </c>
      <c r="AX407" t="s">
        <v>6003</v>
      </c>
      <c r="AY407" t="s">
        <v>4723</v>
      </c>
      <c r="AZ407" t="s">
        <v>1687</v>
      </c>
      <c r="BA407" t="s">
        <v>1682</v>
      </c>
      <c r="BB407" t="s">
        <v>10668</v>
      </c>
      <c r="BC407" t="s">
        <v>4465</v>
      </c>
      <c r="BD407" t="s">
        <v>4517</v>
      </c>
      <c r="BE407" t="s">
        <v>4727</v>
      </c>
      <c r="BF407" t="s">
        <v>4496</v>
      </c>
      <c r="BG407" t="s">
        <v>189</v>
      </c>
      <c r="BH407" t="s">
        <v>189</v>
      </c>
      <c r="BI407" t="s">
        <v>189</v>
      </c>
      <c r="BJ407">
        <v>100</v>
      </c>
      <c r="BK407" t="s">
        <v>6282</v>
      </c>
      <c r="BL407" s="7">
        <v>43508</v>
      </c>
      <c r="BM407" s="7">
        <v>43689</v>
      </c>
      <c r="BN407" t="s">
        <v>6241</v>
      </c>
      <c r="BO407" t="s">
        <v>189</v>
      </c>
      <c r="BP407" t="s">
        <v>16</v>
      </c>
      <c r="BQ407" t="s">
        <v>189</v>
      </c>
      <c r="BR407" s="7">
        <v>44604</v>
      </c>
      <c r="BS407" t="s">
        <v>2414</v>
      </c>
      <c r="BT407" t="s">
        <v>1683</v>
      </c>
      <c r="BU407" t="s">
        <v>189</v>
      </c>
      <c r="BV407" t="s">
        <v>189</v>
      </c>
      <c r="BW407" t="s">
        <v>189</v>
      </c>
      <c r="BX407" t="s">
        <v>16</v>
      </c>
      <c r="BY407" t="s">
        <v>189</v>
      </c>
      <c r="BZ407" t="s">
        <v>189</v>
      </c>
      <c r="CA407" t="s">
        <v>189</v>
      </c>
      <c r="CB407" t="s">
        <v>189</v>
      </c>
      <c r="CC407" t="s">
        <v>189</v>
      </c>
      <c r="CD407" t="s">
        <v>189</v>
      </c>
      <c r="CE407" t="s">
        <v>189</v>
      </c>
      <c r="CF407" t="s">
        <v>354</v>
      </c>
      <c r="CG407" t="s">
        <v>16</v>
      </c>
      <c r="CH407" t="s">
        <v>16</v>
      </c>
      <c r="CI407">
        <v>1</v>
      </c>
      <c r="CJ407">
        <v>1</v>
      </c>
      <c r="CK407">
        <v>1</v>
      </c>
      <c r="CL407" t="s">
        <v>189</v>
      </c>
      <c r="CM407">
        <v>0</v>
      </c>
      <c r="CN407" t="s">
        <v>16</v>
      </c>
      <c r="CO407" t="s">
        <v>1684</v>
      </c>
      <c r="CP407" t="s">
        <v>16</v>
      </c>
      <c r="CQ407" t="s">
        <v>189</v>
      </c>
      <c r="CR407" t="s">
        <v>195</v>
      </c>
      <c r="CS407" s="7"/>
      <c r="CT407" s="7">
        <v>43496</v>
      </c>
      <c r="CU407" t="s">
        <v>17</v>
      </c>
      <c r="CV407" t="s">
        <v>17</v>
      </c>
      <c r="CW407" t="s">
        <v>6307</v>
      </c>
      <c r="CX407" t="s">
        <v>189</v>
      </c>
      <c r="CY407" t="s">
        <v>6307</v>
      </c>
      <c r="CZ407" t="s">
        <v>189</v>
      </c>
      <c r="DA407">
        <v>2019</v>
      </c>
      <c r="DB407" s="139">
        <v>43496</v>
      </c>
      <c r="DC407">
        <v>1</v>
      </c>
      <c r="DD407">
        <v>5</v>
      </c>
      <c r="DE407" s="139">
        <v>43493</v>
      </c>
      <c r="DF407" t="s">
        <v>12278</v>
      </c>
      <c r="DG407" t="s">
        <v>12258</v>
      </c>
      <c r="DH407" t="s">
        <v>6002</v>
      </c>
      <c r="DI407" t="s">
        <v>9874</v>
      </c>
      <c r="DJ407" t="s">
        <v>6730</v>
      </c>
      <c r="DK407" t="s">
        <v>16</v>
      </c>
      <c r="DL407" t="s">
        <v>16</v>
      </c>
      <c r="DM407" t="s">
        <v>16</v>
      </c>
      <c r="DN407" t="s">
        <v>16</v>
      </c>
      <c r="DO407" t="s">
        <v>2051</v>
      </c>
      <c r="DP407" t="s">
        <v>16</v>
      </c>
      <c r="DQ407" t="s">
        <v>9162</v>
      </c>
      <c r="DR407" t="s">
        <v>10669</v>
      </c>
      <c r="DS407" t="s">
        <v>9163</v>
      </c>
      <c r="DT407" t="s">
        <v>12279</v>
      </c>
    </row>
    <row r="408" spans="1:124" x14ac:dyDescent="0.25">
      <c r="A408">
        <v>63</v>
      </c>
      <c r="B408" s="7">
        <v>43480</v>
      </c>
      <c r="C408" t="s">
        <v>189</v>
      </c>
      <c r="D408" t="s">
        <v>189</v>
      </c>
      <c r="E408" t="s">
        <v>411</v>
      </c>
      <c r="F408" t="s">
        <v>181</v>
      </c>
      <c r="G408" t="s">
        <v>354</v>
      </c>
      <c r="H408" t="s">
        <v>354</v>
      </c>
      <c r="I408">
        <v>2</v>
      </c>
      <c r="J408" t="s">
        <v>1692</v>
      </c>
      <c r="K408" t="s">
        <v>4449</v>
      </c>
      <c r="L408" t="s">
        <v>100</v>
      </c>
      <c r="M408">
        <v>5</v>
      </c>
      <c r="N408" t="s">
        <v>13</v>
      </c>
      <c r="O408" t="s">
        <v>1006</v>
      </c>
      <c r="P408" t="s">
        <v>16</v>
      </c>
      <c r="Q408" t="s">
        <v>354</v>
      </c>
      <c r="R408" t="s">
        <v>16</v>
      </c>
      <c r="S408"/>
      <c r="T408" t="s">
        <v>532</v>
      </c>
      <c r="U408" t="s">
        <v>16</v>
      </c>
      <c r="V408" t="s">
        <v>6283</v>
      </c>
      <c r="W408" t="s">
        <v>189</v>
      </c>
      <c r="X408" t="s">
        <v>189</v>
      </c>
      <c r="Y408" t="s">
        <v>4341</v>
      </c>
      <c r="Z408" t="s">
        <v>16</v>
      </c>
      <c r="AA408" t="s">
        <v>16</v>
      </c>
      <c r="AB408" t="s">
        <v>16</v>
      </c>
      <c r="AC408" t="s">
        <v>6310</v>
      </c>
      <c r="AD408" t="s">
        <v>1693</v>
      </c>
      <c r="AE408" t="s">
        <v>354</v>
      </c>
      <c r="AF408" t="s">
        <v>354</v>
      </c>
      <c r="AG408" t="s">
        <v>67</v>
      </c>
      <c r="AH408" t="s">
        <v>186</v>
      </c>
      <c r="AI408" t="s">
        <v>16</v>
      </c>
      <c r="AJ408" t="s">
        <v>16</v>
      </c>
      <c r="AK408" t="s">
        <v>16</v>
      </c>
      <c r="AL408">
        <v>600000</v>
      </c>
      <c r="AM408">
        <v>5</v>
      </c>
      <c r="AN408">
        <v>33.805</v>
      </c>
      <c r="AO408">
        <v>39.063000000000002</v>
      </c>
      <c r="AP408" t="s">
        <v>301</v>
      </c>
      <c r="AQ408" t="s">
        <v>1937</v>
      </c>
      <c r="AR408" t="s">
        <v>16</v>
      </c>
      <c r="AS408" t="s">
        <v>10276</v>
      </c>
      <c r="AT408" t="s">
        <v>9978</v>
      </c>
      <c r="AU408" t="s">
        <v>6826</v>
      </c>
      <c r="AV408" t="s">
        <v>10474</v>
      </c>
      <c r="AW408" t="s">
        <v>11556</v>
      </c>
      <c r="AX408" t="s">
        <v>6003</v>
      </c>
      <c r="AY408" t="s">
        <v>16</v>
      </c>
      <c r="AZ408" t="s">
        <v>1694</v>
      </c>
      <c r="BA408" t="s">
        <v>1691</v>
      </c>
      <c r="BB408" t="s">
        <v>10668</v>
      </c>
      <c r="BC408" t="s">
        <v>4465</v>
      </c>
      <c r="BD408" t="s">
        <v>4517</v>
      </c>
      <c r="BE408" t="s">
        <v>4727</v>
      </c>
      <c r="BF408" t="s">
        <v>4496</v>
      </c>
      <c r="BG408" t="s">
        <v>189</v>
      </c>
      <c r="BH408" t="s">
        <v>189</v>
      </c>
      <c r="BI408" t="s">
        <v>189</v>
      </c>
      <c r="BJ408"/>
      <c r="BK408" t="s">
        <v>6283</v>
      </c>
      <c r="BL408" s="7"/>
      <c r="BM408" s="7"/>
      <c r="BN408" t="s">
        <v>6246</v>
      </c>
      <c r="BO408" t="s">
        <v>189</v>
      </c>
      <c r="BP408" t="s">
        <v>6242</v>
      </c>
      <c r="BQ408" t="s">
        <v>189</v>
      </c>
      <c r="BR408" s="7">
        <v>44584</v>
      </c>
      <c r="BS408" t="s">
        <v>16</v>
      </c>
      <c r="BT408" t="s">
        <v>411</v>
      </c>
      <c r="BU408" t="s">
        <v>189</v>
      </c>
      <c r="BV408" t="s">
        <v>189</v>
      </c>
      <c r="BW408" t="s">
        <v>189</v>
      </c>
      <c r="BX408" t="s">
        <v>16</v>
      </c>
      <c r="BY408" t="s">
        <v>189</v>
      </c>
      <c r="BZ408" t="s">
        <v>8826</v>
      </c>
      <c r="CA408" t="s">
        <v>189</v>
      </c>
      <c r="CB408" t="s">
        <v>189</v>
      </c>
      <c r="CC408" t="s">
        <v>189</v>
      </c>
      <c r="CD408" t="s">
        <v>189</v>
      </c>
      <c r="CE408" t="s">
        <v>189</v>
      </c>
      <c r="CF408" t="s">
        <v>354</v>
      </c>
      <c r="CG408" t="s">
        <v>16</v>
      </c>
      <c r="CH408" t="s">
        <v>16</v>
      </c>
      <c r="CI408">
        <v>1</v>
      </c>
      <c r="CJ408">
        <v>1</v>
      </c>
      <c r="CK408">
        <v>1</v>
      </c>
      <c r="CL408" t="s">
        <v>189</v>
      </c>
      <c r="CM408">
        <v>0</v>
      </c>
      <c r="CN408" t="s">
        <v>16</v>
      </c>
      <c r="CO408" t="s">
        <v>1692</v>
      </c>
      <c r="CP408" t="s">
        <v>16</v>
      </c>
      <c r="CQ408" t="s">
        <v>189</v>
      </c>
      <c r="CR408" t="s">
        <v>16</v>
      </c>
      <c r="CS408" s="7">
        <v>44581</v>
      </c>
      <c r="CT408" s="7">
        <v>41227</v>
      </c>
      <c r="CU408" t="s">
        <v>60</v>
      </c>
      <c r="CV408" t="s">
        <v>16</v>
      </c>
      <c r="CW408" t="s">
        <v>6307</v>
      </c>
      <c r="CX408" t="s">
        <v>189</v>
      </c>
      <c r="CY408" t="s">
        <v>6307</v>
      </c>
      <c r="CZ408" t="s">
        <v>6307</v>
      </c>
      <c r="DA408">
        <v>2019</v>
      </c>
      <c r="DB408" s="139">
        <v>43480</v>
      </c>
      <c r="DC408">
        <v>1</v>
      </c>
      <c r="DD408">
        <v>3</v>
      </c>
      <c r="DE408" s="139">
        <v>43479</v>
      </c>
      <c r="DF408" t="s">
        <v>12280</v>
      </c>
      <c r="DG408" t="s">
        <v>12258</v>
      </c>
      <c r="DH408" t="s">
        <v>6004</v>
      </c>
      <c r="DI408" t="s">
        <v>9874</v>
      </c>
      <c r="DJ408" t="s">
        <v>6730</v>
      </c>
      <c r="DK408" t="s">
        <v>16</v>
      </c>
      <c r="DL408" t="s">
        <v>16</v>
      </c>
      <c r="DM408" t="s">
        <v>3333</v>
      </c>
      <c r="DN408" t="s">
        <v>16</v>
      </c>
      <c r="DO408" t="s">
        <v>2051</v>
      </c>
      <c r="DP408" t="s">
        <v>16</v>
      </c>
      <c r="DQ408" t="s">
        <v>9169</v>
      </c>
      <c r="DR408" t="s">
        <v>10670</v>
      </c>
      <c r="DS408" t="s">
        <v>9170</v>
      </c>
      <c r="DT408" t="s">
        <v>12281</v>
      </c>
    </row>
    <row r="409" spans="1:124" x14ac:dyDescent="0.25">
      <c r="A409">
        <v>62</v>
      </c>
      <c r="B409" s="7">
        <v>43480</v>
      </c>
      <c r="C409" t="s">
        <v>189</v>
      </c>
      <c r="D409" t="s">
        <v>189</v>
      </c>
      <c r="E409" t="s">
        <v>312</v>
      </c>
      <c r="F409" t="s">
        <v>181</v>
      </c>
      <c r="G409" t="s">
        <v>354</v>
      </c>
      <c r="H409" t="s">
        <v>354</v>
      </c>
      <c r="I409">
        <v>3</v>
      </c>
      <c r="J409" t="s">
        <v>140</v>
      </c>
      <c r="K409" t="s">
        <v>520</v>
      </c>
      <c r="L409" t="s">
        <v>100</v>
      </c>
      <c r="M409">
        <v>7</v>
      </c>
      <c r="N409" t="s">
        <v>104</v>
      </c>
      <c r="O409" t="s">
        <v>1690</v>
      </c>
      <c r="P409" t="s">
        <v>16</v>
      </c>
      <c r="Q409" t="s">
        <v>354</v>
      </c>
      <c r="R409" t="s">
        <v>1912</v>
      </c>
      <c r="S409"/>
      <c r="T409" t="s">
        <v>87</v>
      </c>
      <c r="U409" t="s">
        <v>16</v>
      </c>
      <c r="V409" t="s">
        <v>6282</v>
      </c>
      <c r="W409" t="s">
        <v>189</v>
      </c>
      <c r="X409" t="s">
        <v>189</v>
      </c>
      <c r="Y409" t="s">
        <v>4341</v>
      </c>
      <c r="Z409" t="s">
        <v>16</v>
      </c>
      <c r="AA409" t="s">
        <v>16</v>
      </c>
      <c r="AB409" t="s">
        <v>815</v>
      </c>
      <c r="AC409" t="s">
        <v>6310</v>
      </c>
      <c r="AD409" t="s">
        <v>314</v>
      </c>
      <c r="AE409" t="s">
        <v>354</v>
      </c>
      <c r="AF409" t="s">
        <v>354</v>
      </c>
      <c r="AG409" t="s">
        <v>37</v>
      </c>
      <c r="AH409" t="s">
        <v>261</v>
      </c>
      <c r="AI409" t="s">
        <v>16</v>
      </c>
      <c r="AJ409" t="s">
        <v>16</v>
      </c>
      <c r="AK409" t="s">
        <v>16</v>
      </c>
      <c r="AL409">
        <v>475000</v>
      </c>
      <c r="AM409">
        <v>7</v>
      </c>
      <c r="AN409">
        <v>47.326999999999998</v>
      </c>
      <c r="AO409">
        <v>54.688000000000002</v>
      </c>
      <c r="AP409" t="s">
        <v>240</v>
      </c>
      <c r="AQ409" t="s">
        <v>5653</v>
      </c>
      <c r="AR409" t="s">
        <v>9682</v>
      </c>
      <c r="AS409" t="s">
        <v>87</v>
      </c>
      <c r="AT409" t="s">
        <v>4840</v>
      </c>
      <c r="AU409" t="s">
        <v>9913</v>
      </c>
      <c r="AV409" t="s">
        <v>10474</v>
      </c>
      <c r="AW409" t="s">
        <v>11556</v>
      </c>
      <c r="AX409" t="s">
        <v>6003</v>
      </c>
      <c r="AY409" t="s">
        <v>16</v>
      </c>
      <c r="AZ409" t="s">
        <v>315</v>
      </c>
      <c r="BA409" t="s">
        <v>1688</v>
      </c>
      <c r="BB409" t="s">
        <v>10668</v>
      </c>
      <c r="BC409" t="s">
        <v>4465</v>
      </c>
      <c r="BD409" t="s">
        <v>4530</v>
      </c>
      <c r="BE409" t="s">
        <v>4730</v>
      </c>
      <c r="BF409" t="s">
        <v>4496</v>
      </c>
      <c r="BG409" t="s">
        <v>189</v>
      </c>
      <c r="BH409" t="s">
        <v>189</v>
      </c>
      <c r="BI409" t="s">
        <v>189</v>
      </c>
      <c r="BJ409">
        <v>99.445999999999998</v>
      </c>
      <c r="BK409" t="s">
        <v>6282</v>
      </c>
      <c r="BL409" s="7">
        <v>43487</v>
      </c>
      <c r="BM409" s="7">
        <v>43668</v>
      </c>
      <c r="BN409" t="s">
        <v>6242</v>
      </c>
      <c r="BO409" t="s">
        <v>189</v>
      </c>
      <c r="BP409" t="s">
        <v>16</v>
      </c>
      <c r="BQ409" t="s">
        <v>189</v>
      </c>
      <c r="BR409" s="7">
        <v>45313</v>
      </c>
      <c r="BS409" t="s">
        <v>2414</v>
      </c>
      <c r="BT409" t="s">
        <v>312</v>
      </c>
      <c r="BU409" t="s">
        <v>189</v>
      </c>
      <c r="BV409" t="s">
        <v>189</v>
      </c>
      <c r="BW409" t="s">
        <v>189</v>
      </c>
      <c r="BX409" t="s">
        <v>16</v>
      </c>
      <c r="BY409" t="s">
        <v>189</v>
      </c>
      <c r="BZ409" t="s">
        <v>9167</v>
      </c>
      <c r="CA409" t="s">
        <v>189</v>
      </c>
      <c r="CB409" t="s">
        <v>189</v>
      </c>
      <c r="CC409" t="s">
        <v>189</v>
      </c>
      <c r="CD409" t="s">
        <v>189</v>
      </c>
      <c r="CE409" t="s">
        <v>189</v>
      </c>
      <c r="CF409" t="s">
        <v>354</v>
      </c>
      <c r="CG409" t="s">
        <v>16</v>
      </c>
      <c r="CH409" t="s">
        <v>16</v>
      </c>
      <c r="CI409">
        <v>2</v>
      </c>
      <c r="CJ409">
        <v>1</v>
      </c>
      <c r="CK409">
        <v>1</v>
      </c>
      <c r="CL409" t="s">
        <v>189</v>
      </c>
      <c r="CM409">
        <v>0</v>
      </c>
      <c r="CN409" t="s">
        <v>16</v>
      </c>
      <c r="CO409" t="s">
        <v>140</v>
      </c>
      <c r="CP409" t="s">
        <v>6876</v>
      </c>
      <c r="CQ409" t="s">
        <v>9685</v>
      </c>
      <c r="CR409" t="s">
        <v>16</v>
      </c>
      <c r="CS409" s="7"/>
      <c r="CT409" s="7">
        <v>42668</v>
      </c>
      <c r="CU409" t="s">
        <v>29</v>
      </c>
      <c r="CV409" t="s">
        <v>29</v>
      </c>
      <c r="CW409" t="s">
        <v>6307</v>
      </c>
      <c r="CX409" t="s">
        <v>189</v>
      </c>
      <c r="CY409" t="s">
        <v>6307</v>
      </c>
      <c r="CZ409" t="s">
        <v>189</v>
      </c>
      <c r="DA409">
        <v>2019</v>
      </c>
      <c r="DB409" s="139">
        <v>43480</v>
      </c>
      <c r="DC409">
        <v>1</v>
      </c>
      <c r="DD409">
        <v>3</v>
      </c>
      <c r="DE409" s="139">
        <v>43479</v>
      </c>
      <c r="DF409" t="s">
        <v>12280</v>
      </c>
      <c r="DG409" t="s">
        <v>12258</v>
      </c>
      <c r="DH409" t="s">
        <v>6004</v>
      </c>
      <c r="DI409" t="s">
        <v>9912</v>
      </c>
      <c r="DJ409" t="s">
        <v>6730</v>
      </c>
      <c r="DK409" t="s">
        <v>16</v>
      </c>
      <c r="DL409" t="s">
        <v>16</v>
      </c>
      <c r="DM409" t="s">
        <v>16</v>
      </c>
      <c r="DN409" t="s">
        <v>314</v>
      </c>
      <c r="DO409" t="s">
        <v>2051</v>
      </c>
      <c r="DP409" t="s">
        <v>16</v>
      </c>
      <c r="DQ409" t="s">
        <v>9165</v>
      </c>
      <c r="DR409" t="s">
        <v>10670</v>
      </c>
      <c r="DS409" t="s">
        <v>9168</v>
      </c>
      <c r="DT409" t="s">
        <v>12282</v>
      </c>
    </row>
    <row r="410" spans="1:124" x14ac:dyDescent="0.25">
      <c r="A410">
        <v>61</v>
      </c>
      <c r="B410" s="7">
        <v>43480</v>
      </c>
      <c r="C410" t="s">
        <v>189</v>
      </c>
      <c r="D410" t="s">
        <v>189</v>
      </c>
      <c r="E410" t="s">
        <v>312</v>
      </c>
      <c r="F410" t="s">
        <v>181</v>
      </c>
      <c r="G410" t="s">
        <v>354</v>
      </c>
      <c r="H410" t="s">
        <v>354</v>
      </c>
      <c r="I410">
        <v>3</v>
      </c>
      <c r="J410" t="s">
        <v>140</v>
      </c>
      <c r="K410" t="s">
        <v>520</v>
      </c>
      <c r="L410" t="s">
        <v>100</v>
      </c>
      <c r="M410">
        <v>8</v>
      </c>
      <c r="N410" t="s">
        <v>13</v>
      </c>
      <c r="O410" t="s">
        <v>20</v>
      </c>
      <c r="P410" t="s">
        <v>16</v>
      </c>
      <c r="Q410" t="s">
        <v>354</v>
      </c>
      <c r="R410" t="s">
        <v>1901</v>
      </c>
      <c r="S410"/>
      <c r="T410" t="s">
        <v>87</v>
      </c>
      <c r="U410" t="s">
        <v>16</v>
      </c>
      <c r="V410" t="s">
        <v>6282</v>
      </c>
      <c r="W410" t="s">
        <v>189</v>
      </c>
      <c r="X410" t="s">
        <v>189</v>
      </c>
      <c r="Y410" t="s">
        <v>4341</v>
      </c>
      <c r="Z410" t="s">
        <v>16</v>
      </c>
      <c r="AA410" t="s">
        <v>16</v>
      </c>
      <c r="AB410" t="s">
        <v>815</v>
      </c>
      <c r="AC410" t="s">
        <v>6310</v>
      </c>
      <c r="AD410" t="s">
        <v>314</v>
      </c>
      <c r="AE410" t="s">
        <v>354</v>
      </c>
      <c r="AF410" t="s">
        <v>354</v>
      </c>
      <c r="AG410" t="s">
        <v>37</v>
      </c>
      <c r="AH410" t="s">
        <v>261</v>
      </c>
      <c r="AI410" t="s">
        <v>16</v>
      </c>
      <c r="AJ410" t="s">
        <v>16</v>
      </c>
      <c r="AK410" t="s">
        <v>16</v>
      </c>
      <c r="AL410">
        <v>475000</v>
      </c>
      <c r="AM410">
        <v>8</v>
      </c>
      <c r="AN410">
        <v>54.088000000000001</v>
      </c>
      <c r="AO410">
        <v>62.5</v>
      </c>
      <c r="AP410" t="s">
        <v>240</v>
      </c>
      <c r="AQ410" t="s">
        <v>5653</v>
      </c>
      <c r="AR410" t="s">
        <v>9682</v>
      </c>
      <c r="AS410" t="s">
        <v>87</v>
      </c>
      <c r="AT410" t="s">
        <v>4840</v>
      </c>
      <c r="AU410" t="s">
        <v>9913</v>
      </c>
      <c r="AV410" t="s">
        <v>10474</v>
      </c>
      <c r="AW410" t="s">
        <v>11556</v>
      </c>
      <c r="AX410" t="s">
        <v>6003</v>
      </c>
      <c r="AY410" t="s">
        <v>16</v>
      </c>
      <c r="AZ410" t="s">
        <v>315</v>
      </c>
      <c r="BA410" t="s">
        <v>1689</v>
      </c>
      <c r="BB410" t="s">
        <v>10668</v>
      </c>
      <c r="BC410" t="s">
        <v>4465</v>
      </c>
      <c r="BD410" t="s">
        <v>4537</v>
      </c>
      <c r="BE410" t="s">
        <v>4727</v>
      </c>
      <c r="BF410" t="s">
        <v>4496</v>
      </c>
      <c r="BG410" t="s">
        <v>189</v>
      </c>
      <c r="BH410" t="s">
        <v>189</v>
      </c>
      <c r="BI410" t="s">
        <v>189</v>
      </c>
      <c r="BJ410">
        <v>99.403000000000006</v>
      </c>
      <c r="BK410" t="s">
        <v>6282</v>
      </c>
      <c r="BL410" s="7">
        <v>43487</v>
      </c>
      <c r="BM410" s="7">
        <v>43668</v>
      </c>
      <c r="BN410" t="s">
        <v>6242</v>
      </c>
      <c r="BO410" t="s">
        <v>189</v>
      </c>
      <c r="BP410" t="s">
        <v>16</v>
      </c>
      <c r="BQ410" t="s">
        <v>189</v>
      </c>
      <c r="BR410" s="7">
        <v>44583</v>
      </c>
      <c r="BS410" t="s">
        <v>2414</v>
      </c>
      <c r="BT410" t="s">
        <v>312</v>
      </c>
      <c r="BU410" t="s">
        <v>189</v>
      </c>
      <c r="BV410" t="s">
        <v>189</v>
      </c>
      <c r="BW410" t="s">
        <v>189</v>
      </c>
      <c r="BX410" t="s">
        <v>16</v>
      </c>
      <c r="BY410" t="s">
        <v>189</v>
      </c>
      <c r="BZ410" t="s">
        <v>9164</v>
      </c>
      <c r="CA410" t="s">
        <v>189</v>
      </c>
      <c r="CB410" t="s">
        <v>189</v>
      </c>
      <c r="CC410" t="s">
        <v>189</v>
      </c>
      <c r="CD410" t="s">
        <v>189</v>
      </c>
      <c r="CE410" t="s">
        <v>189</v>
      </c>
      <c r="CF410" t="s">
        <v>354</v>
      </c>
      <c r="CG410" t="s">
        <v>16</v>
      </c>
      <c r="CH410" t="s">
        <v>16</v>
      </c>
      <c r="CI410">
        <v>2</v>
      </c>
      <c r="CJ410">
        <v>1</v>
      </c>
      <c r="CK410">
        <v>1</v>
      </c>
      <c r="CL410" t="s">
        <v>189</v>
      </c>
      <c r="CM410">
        <v>0</v>
      </c>
      <c r="CN410" t="s">
        <v>16</v>
      </c>
      <c r="CO410" t="s">
        <v>140</v>
      </c>
      <c r="CP410" t="s">
        <v>6876</v>
      </c>
      <c r="CQ410" t="s">
        <v>9685</v>
      </c>
      <c r="CR410" t="s">
        <v>16</v>
      </c>
      <c r="CS410" s="7"/>
      <c r="CT410" s="7">
        <v>42668</v>
      </c>
      <c r="CU410" t="s">
        <v>29</v>
      </c>
      <c r="CV410" t="s">
        <v>29</v>
      </c>
      <c r="CW410" t="s">
        <v>6307</v>
      </c>
      <c r="CX410" t="s">
        <v>189</v>
      </c>
      <c r="CY410" t="s">
        <v>6307</v>
      </c>
      <c r="CZ410" t="s">
        <v>189</v>
      </c>
      <c r="DA410">
        <v>2019</v>
      </c>
      <c r="DB410" s="139">
        <v>43480</v>
      </c>
      <c r="DC410">
        <v>1</v>
      </c>
      <c r="DD410">
        <v>3</v>
      </c>
      <c r="DE410" s="139">
        <v>43479</v>
      </c>
      <c r="DF410" t="s">
        <v>12280</v>
      </c>
      <c r="DG410" t="s">
        <v>12258</v>
      </c>
      <c r="DH410" t="s">
        <v>6004</v>
      </c>
      <c r="DI410" t="s">
        <v>9874</v>
      </c>
      <c r="DJ410" t="s">
        <v>6730</v>
      </c>
      <c r="DK410" t="s">
        <v>16</v>
      </c>
      <c r="DL410" t="s">
        <v>16</v>
      </c>
      <c r="DM410" t="s">
        <v>16</v>
      </c>
      <c r="DN410" t="s">
        <v>314</v>
      </c>
      <c r="DO410" t="s">
        <v>2051</v>
      </c>
      <c r="DP410" t="s">
        <v>16</v>
      </c>
      <c r="DQ410" t="s">
        <v>9165</v>
      </c>
      <c r="DR410" t="s">
        <v>10670</v>
      </c>
      <c r="DS410" t="s">
        <v>9166</v>
      </c>
      <c r="DT410" t="s">
        <v>12283</v>
      </c>
    </row>
    <row r="411" spans="1:124" x14ac:dyDescent="0.25">
      <c r="A411">
        <v>60</v>
      </c>
      <c r="B411" s="7">
        <v>43473</v>
      </c>
      <c r="C411" t="s">
        <v>189</v>
      </c>
      <c r="D411" t="s">
        <v>189</v>
      </c>
      <c r="E411" t="s">
        <v>1680</v>
      </c>
      <c r="F411" t="s">
        <v>181</v>
      </c>
      <c r="G411" t="s">
        <v>354</v>
      </c>
      <c r="H411" t="s">
        <v>354</v>
      </c>
      <c r="I411">
        <v>1</v>
      </c>
      <c r="J411" t="s">
        <v>6280</v>
      </c>
      <c r="K411" t="s">
        <v>11</v>
      </c>
      <c r="L411" t="s">
        <v>100</v>
      </c>
      <c r="M411">
        <v>5.5</v>
      </c>
      <c r="N411" t="s">
        <v>121</v>
      </c>
      <c r="O411" t="s">
        <v>1681</v>
      </c>
      <c r="P411" t="s">
        <v>16</v>
      </c>
      <c r="Q411" t="s">
        <v>354</v>
      </c>
      <c r="R411" t="s">
        <v>16</v>
      </c>
      <c r="S411"/>
      <c r="T411" t="s">
        <v>568</v>
      </c>
      <c r="U411" t="s">
        <v>16</v>
      </c>
      <c r="V411" t="s">
        <v>6282</v>
      </c>
      <c r="W411" t="s">
        <v>189</v>
      </c>
      <c r="X411" t="s">
        <v>5516</v>
      </c>
      <c r="Y411" t="s">
        <v>4341</v>
      </c>
      <c r="Z411" t="s">
        <v>16</v>
      </c>
      <c r="AA411" t="s">
        <v>16</v>
      </c>
      <c r="AB411" t="s">
        <v>16</v>
      </c>
      <c r="AC411" t="s">
        <v>6310</v>
      </c>
      <c r="AD411" t="s">
        <v>987</v>
      </c>
      <c r="AE411" t="s">
        <v>354</v>
      </c>
      <c r="AF411" t="s">
        <v>354</v>
      </c>
      <c r="AG411" t="s">
        <v>58</v>
      </c>
      <c r="AH411" t="s">
        <v>16</v>
      </c>
      <c r="AI411" t="s">
        <v>16</v>
      </c>
      <c r="AJ411" t="s">
        <v>16</v>
      </c>
      <c r="AK411" t="s">
        <v>16</v>
      </c>
      <c r="AL411">
        <v>40000</v>
      </c>
      <c r="AM411">
        <v>5.5</v>
      </c>
      <c r="AN411">
        <v>37.692999999999998</v>
      </c>
      <c r="AO411">
        <v>42.969000000000001</v>
      </c>
      <c r="AP411" t="s">
        <v>184</v>
      </c>
      <c r="AQ411" t="s">
        <v>6744</v>
      </c>
      <c r="AR411" t="s">
        <v>9726</v>
      </c>
      <c r="AS411" t="s">
        <v>87</v>
      </c>
      <c r="AT411" t="s">
        <v>9802</v>
      </c>
      <c r="AU411" t="s">
        <v>9913</v>
      </c>
      <c r="AV411" t="s">
        <v>10474</v>
      </c>
      <c r="AW411" t="s">
        <v>11556</v>
      </c>
      <c r="AX411" t="s">
        <v>6003</v>
      </c>
      <c r="AY411" t="s">
        <v>4723</v>
      </c>
      <c r="AZ411" t="s">
        <v>988</v>
      </c>
      <c r="BA411" t="s">
        <v>1679</v>
      </c>
      <c r="BB411" t="s">
        <v>10668</v>
      </c>
      <c r="BC411" t="s">
        <v>4465</v>
      </c>
      <c r="BD411" t="s">
        <v>5603</v>
      </c>
      <c r="BE411" t="s">
        <v>5963</v>
      </c>
      <c r="BF411" t="s">
        <v>4496</v>
      </c>
      <c r="BG411" t="s">
        <v>189</v>
      </c>
      <c r="BH411" t="s">
        <v>189</v>
      </c>
      <c r="BI411" t="s">
        <v>189</v>
      </c>
      <c r="BJ411">
        <v>99.99</v>
      </c>
      <c r="BK411" t="s">
        <v>6282</v>
      </c>
      <c r="BL411" s="7">
        <v>43480</v>
      </c>
      <c r="BM411" s="7">
        <v>43661</v>
      </c>
      <c r="BN411" t="s">
        <v>6240</v>
      </c>
      <c r="BO411" t="s">
        <v>189</v>
      </c>
      <c r="BP411" t="s">
        <v>16</v>
      </c>
      <c r="BQ411" t="s">
        <v>189</v>
      </c>
      <c r="BR411" s="7">
        <v>43843</v>
      </c>
      <c r="BS411" t="s">
        <v>2414</v>
      </c>
      <c r="BT411" t="s">
        <v>4448</v>
      </c>
      <c r="BU411" t="s">
        <v>2428</v>
      </c>
      <c r="BV411" t="s">
        <v>189</v>
      </c>
      <c r="BW411" t="s">
        <v>5963</v>
      </c>
      <c r="BX411" t="s">
        <v>16</v>
      </c>
      <c r="BY411" t="s">
        <v>189</v>
      </c>
      <c r="BZ411" t="s">
        <v>189</v>
      </c>
      <c r="CA411" t="s">
        <v>189</v>
      </c>
      <c r="CB411" t="s">
        <v>189</v>
      </c>
      <c r="CC411" t="s">
        <v>189</v>
      </c>
      <c r="CD411" t="s">
        <v>189</v>
      </c>
      <c r="CE411" t="s">
        <v>189</v>
      </c>
      <c r="CF411" t="s">
        <v>354</v>
      </c>
      <c r="CG411" t="s">
        <v>16</v>
      </c>
      <c r="CH411" t="s">
        <v>16</v>
      </c>
      <c r="CI411">
        <v>1</v>
      </c>
      <c r="CJ411">
        <v>1</v>
      </c>
      <c r="CK411">
        <v>1</v>
      </c>
      <c r="CL411" t="s">
        <v>189</v>
      </c>
      <c r="CM411">
        <v>0</v>
      </c>
      <c r="CN411" t="s">
        <v>16</v>
      </c>
      <c r="CO411" t="s">
        <v>6260</v>
      </c>
      <c r="CP411" t="s">
        <v>16</v>
      </c>
      <c r="CQ411" t="s">
        <v>189</v>
      </c>
      <c r="CR411" t="s">
        <v>414</v>
      </c>
      <c r="CS411" s="7"/>
      <c r="CT411" s="7">
        <v>41243</v>
      </c>
      <c r="CU411" t="s">
        <v>17</v>
      </c>
      <c r="CV411" t="s">
        <v>17</v>
      </c>
      <c r="CW411" t="s">
        <v>6307</v>
      </c>
      <c r="CX411" t="s">
        <v>189</v>
      </c>
      <c r="CY411" t="s">
        <v>6307</v>
      </c>
      <c r="CZ411" t="s">
        <v>189</v>
      </c>
      <c r="DA411">
        <v>2019</v>
      </c>
      <c r="DB411" s="139">
        <v>43473</v>
      </c>
      <c r="DC411">
        <v>1</v>
      </c>
      <c r="DD411">
        <v>2</v>
      </c>
      <c r="DE411" s="139">
        <v>43472</v>
      </c>
      <c r="DF411" t="s">
        <v>12284</v>
      </c>
      <c r="DG411" t="s">
        <v>12258</v>
      </c>
      <c r="DH411" t="s">
        <v>6005</v>
      </c>
      <c r="DI411" t="s">
        <v>9882</v>
      </c>
      <c r="DJ411" t="s">
        <v>6730</v>
      </c>
      <c r="DK411" t="s">
        <v>16</v>
      </c>
      <c r="DL411" t="s">
        <v>16</v>
      </c>
      <c r="DM411" t="s">
        <v>987</v>
      </c>
      <c r="DN411" t="s">
        <v>987</v>
      </c>
      <c r="DO411" t="s">
        <v>2051</v>
      </c>
      <c r="DP411" t="s">
        <v>16</v>
      </c>
      <c r="DQ411" t="s">
        <v>9171</v>
      </c>
      <c r="DR411" t="s">
        <v>10671</v>
      </c>
      <c r="DS411" t="s">
        <v>6281</v>
      </c>
      <c r="DT411" t="s">
        <v>12285</v>
      </c>
    </row>
    <row r="412" spans="1:124" x14ac:dyDescent="0.25">
      <c r="A412">
        <v>59</v>
      </c>
      <c r="B412" s="7">
        <v>43453</v>
      </c>
      <c r="C412" t="s">
        <v>189</v>
      </c>
      <c r="D412" t="s">
        <v>189</v>
      </c>
      <c r="E412" t="s">
        <v>1004</v>
      </c>
      <c r="F412" t="s">
        <v>199</v>
      </c>
      <c r="G412" t="s">
        <v>354</v>
      </c>
      <c r="H412" t="s">
        <v>354</v>
      </c>
      <c r="I412">
        <v>3</v>
      </c>
      <c r="J412" t="s">
        <v>1429</v>
      </c>
      <c r="K412" t="s">
        <v>1999</v>
      </c>
      <c r="L412" t="s">
        <v>100</v>
      </c>
      <c r="M412">
        <v>2</v>
      </c>
      <c r="N412" t="s">
        <v>1987</v>
      </c>
      <c r="O412" t="s">
        <v>1061</v>
      </c>
      <c r="P412" t="s">
        <v>16</v>
      </c>
      <c r="Q412" t="s">
        <v>354</v>
      </c>
      <c r="R412" t="s">
        <v>16</v>
      </c>
      <c r="S412"/>
      <c r="T412" t="s">
        <v>532</v>
      </c>
      <c r="U412" t="s">
        <v>16</v>
      </c>
      <c r="V412" t="s">
        <v>6283</v>
      </c>
      <c r="W412" t="s">
        <v>189</v>
      </c>
      <c r="X412" t="s">
        <v>189</v>
      </c>
      <c r="Y412" t="s">
        <v>4341</v>
      </c>
      <c r="Z412" t="s">
        <v>16</v>
      </c>
      <c r="AA412" t="s">
        <v>16</v>
      </c>
      <c r="AB412" t="s">
        <v>16</v>
      </c>
      <c r="AC412" t="s">
        <v>6310</v>
      </c>
      <c r="AD412" t="s">
        <v>1432</v>
      </c>
      <c r="AE412" t="s">
        <v>354</v>
      </c>
      <c r="AF412" t="s">
        <v>354</v>
      </c>
      <c r="AG412" t="s">
        <v>37</v>
      </c>
      <c r="AH412" t="s">
        <v>16</v>
      </c>
      <c r="AI412" t="s">
        <v>16</v>
      </c>
      <c r="AJ412" t="s">
        <v>16</v>
      </c>
      <c r="AK412" t="s">
        <v>16</v>
      </c>
      <c r="AL412"/>
      <c r="AM412">
        <v>2</v>
      </c>
      <c r="AN412">
        <v>13.782</v>
      </c>
      <c r="AO412">
        <v>15.625</v>
      </c>
      <c r="AP412" t="s">
        <v>301</v>
      </c>
      <c r="AQ412" t="s">
        <v>1937</v>
      </c>
      <c r="AR412" t="s">
        <v>16</v>
      </c>
      <c r="AS412" t="s">
        <v>10276</v>
      </c>
      <c r="AT412" t="s">
        <v>9978</v>
      </c>
      <c r="AU412" t="s">
        <v>9873</v>
      </c>
      <c r="AV412" t="s">
        <v>10672</v>
      </c>
      <c r="AW412" t="s">
        <v>11366</v>
      </c>
      <c r="AX412" t="s">
        <v>6007</v>
      </c>
      <c r="AY412" t="s">
        <v>16</v>
      </c>
      <c r="AZ412" t="s">
        <v>1433</v>
      </c>
      <c r="BA412" t="s">
        <v>1696</v>
      </c>
      <c r="BB412" t="s">
        <v>6078</v>
      </c>
      <c r="BC412" t="s">
        <v>4465</v>
      </c>
      <c r="BD412" t="s">
        <v>4504</v>
      </c>
      <c r="BE412" t="s">
        <v>4734</v>
      </c>
      <c r="BF412" t="s">
        <v>4497</v>
      </c>
      <c r="BG412" t="s">
        <v>189</v>
      </c>
      <c r="BH412" t="s">
        <v>189</v>
      </c>
      <c r="BI412" t="s">
        <v>189</v>
      </c>
      <c r="BJ412"/>
      <c r="BK412" t="s">
        <v>6283</v>
      </c>
      <c r="BL412" s="7"/>
      <c r="BM412" s="7"/>
      <c r="BN412" t="s">
        <v>6246</v>
      </c>
      <c r="BO412" t="s">
        <v>189</v>
      </c>
      <c r="BP412" t="s">
        <v>6242</v>
      </c>
      <c r="BQ412" t="s">
        <v>189</v>
      </c>
      <c r="BR412" s="7">
        <v>44015</v>
      </c>
      <c r="BS412" t="s">
        <v>16</v>
      </c>
      <c r="BT412" t="s">
        <v>1004</v>
      </c>
      <c r="BU412" t="s">
        <v>189</v>
      </c>
      <c r="BV412" t="s">
        <v>189</v>
      </c>
      <c r="BW412" t="s">
        <v>189</v>
      </c>
      <c r="BX412" t="s">
        <v>16</v>
      </c>
      <c r="BY412" t="s">
        <v>189</v>
      </c>
      <c r="BZ412" t="s">
        <v>189</v>
      </c>
      <c r="CA412" t="s">
        <v>189</v>
      </c>
      <c r="CB412" t="s">
        <v>189</v>
      </c>
      <c r="CC412" t="s">
        <v>189</v>
      </c>
      <c r="CD412" t="s">
        <v>189</v>
      </c>
      <c r="CE412" t="s">
        <v>189</v>
      </c>
      <c r="CF412" t="s">
        <v>354</v>
      </c>
      <c r="CG412" t="s">
        <v>16</v>
      </c>
      <c r="CH412" t="s">
        <v>16</v>
      </c>
      <c r="CI412">
        <v>1</v>
      </c>
      <c r="CJ412">
        <v>1</v>
      </c>
      <c r="CK412">
        <v>1</v>
      </c>
      <c r="CL412" t="s">
        <v>189</v>
      </c>
      <c r="CM412">
        <v>0</v>
      </c>
      <c r="CN412" t="s">
        <v>16</v>
      </c>
      <c r="CO412" t="s">
        <v>1429</v>
      </c>
      <c r="CP412" t="s">
        <v>16</v>
      </c>
      <c r="CQ412" t="s">
        <v>189</v>
      </c>
      <c r="CR412" t="s">
        <v>16</v>
      </c>
      <c r="CS412" s="7">
        <v>44751</v>
      </c>
      <c r="CT412" s="7">
        <v>42705</v>
      </c>
      <c r="CU412" t="s">
        <v>60</v>
      </c>
      <c r="CV412" t="s">
        <v>16</v>
      </c>
      <c r="CW412" t="s">
        <v>6307</v>
      </c>
      <c r="CX412" t="s">
        <v>189</v>
      </c>
      <c r="CY412" t="s">
        <v>6307</v>
      </c>
      <c r="CZ412" t="s">
        <v>6307</v>
      </c>
      <c r="DA412">
        <v>2018</v>
      </c>
      <c r="DB412" s="139">
        <v>43453</v>
      </c>
      <c r="DC412">
        <v>12</v>
      </c>
      <c r="DD412">
        <v>51</v>
      </c>
      <c r="DE412" s="139">
        <v>43451</v>
      </c>
      <c r="DF412" t="s">
        <v>12286</v>
      </c>
      <c r="DG412" t="s">
        <v>12287</v>
      </c>
      <c r="DH412" t="s">
        <v>6010</v>
      </c>
      <c r="DI412" t="s">
        <v>9874</v>
      </c>
      <c r="DJ412" t="s">
        <v>6730</v>
      </c>
      <c r="DK412" t="s">
        <v>16</v>
      </c>
      <c r="DL412" t="s">
        <v>16</v>
      </c>
      <c r="DM412" t="s">
        <v>4907</v>
      </c>
      <c r="DN412" t="s">
        <v>16</v>
      </c>
      <c r="DO412" t="s">
        <v>2051</v>
      </c>
      <c r="DP412" t="s">
        <v>16</v>
      </c>
      <c r="DQ412" t="s">
        <v>9172</v>
      </c>
      <c r="DR412" t="s">
        <v>10673</v>
      </c>
      <c r="DS412" t="s">
        <v>9173</v>
      </c>
      <c r="DT412" t="s">
        <v>12288</v>
      </c>
    </row>
    <row r="413" spans="1:124" x14ac:dyDescent="0.25">
      <c r="A413">
        <v>58</v>
      </c>
      <c r="B413" s="7">
        <v>43446</v>
      </c>
      <c r="C413" t="s">
        <v>189</v>
      </c>
      <c r="D413" t="s">
        <v>189</v>
      </c>
      <c r="E413" t="s">
        <v>1698</v>
      </c>
      <c r="F413" t="s">
        <v>199</v>
      </c>
      <c r="G413" t="s">
        <v>354</v>
      </c>
      <c r="H413" t="s">
        <v>354</v>
      </c>
      <c r="I413">
        <v>1</v>
      </c>
      <c r="J413" t="s">
        <v>1699</v>
      </c>
      <c r="K413" t="s">
        <v>107</v>
      </c>
      <c r="L413" t="s">
        <v>100</v>
      </c>
      <c r="M413">
        <v>3</v>
      </c>
      <c r="N413" t="s">
        <v>13</v>
      </c>
      <c r="O413" t="s">
        <v>1042</v>
      </c>
      <c r="P413" t="s">
        <v>16</v>
      </c>
      <c r="Q413" t="s">
        <v>354</v>
      </c>
      <c r="R413" t="s">
        <v>16</v>
      </c>
      <c r="S413"/>
      <c r="T413" t="s">
        <v>32</v>
      </c>
      <c r="U413" t="s">
        <v>16</v>
      </c>
      <c r="V413" t="s">
        <v>6282</v>
      </c>
      <c r="W413" t="s">
        <v>189</v>
      </c>
      <c r="X413" t="s">
        <v>189</v>
      </c>
      <c r="Y413" t="s">
        <v>4341</v>
      </c>
      <c r="Z413" t="s">
        <v>4466</v>
      </c>
      <c r="AA413" t="s">
        <v>16</v>
      </c>
      <c r="AB413" t="s">
        <v>16</v>
      </c>
      <c r="AC413" t="s">
        <v>6307</v>
      </c>
      <c r="AD413" t="s">
        <v>1700</v>
      </c>
      <c r="AE413" t="s">
        <v>354</v>
      </c>
      <c r="AF413" t="s">
        <v>354</v>
      </c>
      <c r="AG413" t="s">
        <v>18</v>
      </c>
      <c r="AH413" t="s">
        <v>310</v>
      </c>
      <c r="AI413" t="s">
        <v>16</v>
      </c>
      <c r="AJ413" t="s">
        <v>16</v>
      </c>
      <c r="AK413" t="s">
        <v>16</v>
      </c>
      <c r="AL413"/>
      <c r="AM413">
        <v>3</v>
      </c>
      <c r="AN413">
        <v>20.64</v>
      </c>
      <c r="AO413">
        <v>23.437999999999999</v>
      </c>
      <c r="AP413" t="s">
        <v>184</v>
      </c>
      <c r="AQ413" t="s">
        <v>6744</v>
      </c>
      <c r="AR413" t="s">
        <v>16</v>
      </c>
      <c r="AS413" t="s">
        <v>32</v>
      </c>
      <c r="AT413" t="s">
        <v>4840</v>
      </c>
      <c r="AU413" t="s">
        <v>6824</v>
      </c>
      <c r="AV413" t="s">
        <v>10672</v>
      </c>
      <c r="AW413" t="s">
        <v>11366</v>
      </c>
      <c r="AX413" t="s">
        <v>6007</v>
      </c>
      <c r="AY413" t="s">
        <v>4723</v>
      </c>
      <c r="AZ413" t="s">
        <v>1701</v>
      </c>
      <c r="BA413" t="s">
        <v>1697</v>
      </c>
      <c r="BB413" t="s">
        <v>6078</v>
      </c>
      <c r="BC413" t="s">
        <v>4465</v>
      </c>
      <c r="BD413" t="s">
        <v>4501</v>
      </c>
      <c r="BE413" t="s">
        <v>4727</v>
      </c>
      <c r="BF413" t="s">
        <v>4523</v>
      </c>
      <c r="BG413" t="s">
        <v>189</v>
      </c>
      <c r="BH413" t="s">
        <v>189</v>
      </c>
      <c r="BI413" t="s">
        <v>189</v>
      </c>
      <c r="BJ413">
        <v>100</v>
      </c>
      <c r="BK413" t="s">
        <v>6282</v>
      </c>
      <c r="BL413" s="7">
        <v>43453</v>
      </c>
      <c r="BM413" s="7">
        <v>43635</v>
      </c>
      <c r="BN413" t="s">
        <v>6240</v>
      </c>
      <c r="BO413" t="s">
        <v>189</v>
      </c>
      <c r="BP413" t="s">
        <v>16</v>
      </c>
      <c r="BQ413" t="s">
        <v>189</v>
      </c>
      <c r="BR413" s="7">
        <v>44549</v>
      </c>
      <c r="BS413" t="s">
        <v>2414</v>
      </c>
      <c r="BT413" t="s">
        <v>1698</v>
      </c>
      <c r="BU413" t="s">
        <v>189</v>
      </c>
      <c r="BV413" t="s">
        <v>189</v>
      </c>
      <c r="BW413" t="s">
        <v>189</v>
      </c>
      <c r="BX413" t="s">
        <v>16</v>
      </c>
      <c r="BY413" t="s">
        <v>189</v>
      </c>
      <c r="BZ413" t="s">
        <v>9174</v>
      </c>
      <c r="CA413" t="s">
        <v>189</v>
      </c>
      <c r="CB413" t="s">
        <v>189</v>
      </c>
      <c r="CC413" t="s">
        <v>189</v>
      </c>
      <c r="CD413" t="s">
        <v>189</v>
      </c>
      <c r="CE413" t="s">
        <v>189</v>
      </c>
      <c r="CF413" t="s">
        <v>354</v>
      </c>
      <c r="CG413" t="s">
        <v>16</v>
      </c>
      <c r="CH413" t="s">
        <v>16</v>
      </c>
      <c r="CI413">
        <v>1</v>
      </c>
      <c r="CJ413">
        <v>1</v>
      </c>
      <c r="CK413">
        <v>1</v>
      </c>
      <c r="CL413" t="s">
        <v>189</v>
      </c>
      <c r="CM413">
        <v>0</v>
      </c>
      <c r="CN413" t="s">
        <v>16</v>
      </c>
      <c r="CO413" t="s">
        <v>1699</v>
      </c>
      <c r="CP413" t="s">
        <v>16</v>
      </c>
      <c r="CQ413" t="s">
        <v>189</v>
      </c>
      <c r="CR413" t="s">
        <v>189</v>
      </c>
      <c r="CS413" s="7"/>
      <c r="CT413" s="7">
        <v>43446</v>
      </c>
      <c r="CU413" t="s">
        <v>34</v>
      </c>
      <c r="CV413" t="s">
        <v>6745</v>
      </c>
      <c r="CW413" t="s">
        <v>6307</v>
      </c>
      <c r="CX413" t="s">
        <v>189</v>
      </c>
      <c r="CY413" t="s">
        <v>6307</v>
      </c>
      <c r="CZ413" t="s">
        <v>189</v>
      </c>
      <c r="DA413">
        <v>2018</v>
      </c>
      <c r="DB413" s="139">
        <v>43446</v>
      </c>
      <c r="DC413">
        <v>12</v>
      </c>
      <c r="DD413">
        <v>50</v>
      </c>
      <c r="DE413" s="139">
        <v>43444</v>
      </c>
      <c r="DF413" t="s">
        <v>12289</v>
      </c>
      <c r="DG413" t="s">
        <v>12287</v>
      </c>
      <c r="DH413" t="s">
        <v>6011</v>
      </c>
      <c r="DI413" t="s">
        <v>9874</v>
      </c>
      <c r="DJ413" t="s">
        <v>6730</v>
      </c>
      <c r="DK413" t="s">
        <v>16</v>
      </c>
      <c r="DL413" t="s">
        <v>16</v>
      </c>
      <c r="DM413" t="s">
        <v>1700</v>
      </c>
      <c r="DN413" t="s">
        <v>16</v>
      </c>
      <c r="DO413" t="s">
        <v>2051</v>
      </c>
      <c r="DP413" t="s">
        <v>16</v>
      </c>
      <c r="DQ413" t="s">
        <v>9175</v>
      </c>
      <c r="DR413" t="s">
        <v>10674</v>
      </c>
      <c r="DS413" t="s">
        <v>9176</v>
      </c>
      <c r="DT413" t="s">
        <v>12290</v>
      </c>
    </row>
    <row r="414" spans="1:124" x14ac:dyDescent="0.25">
      <c r="A414">
        <v>57</v>
      </c>
      <c r="B414" s="7">
        <v>43441</v>
      </c>
      <c r="C414" t="s">
        <v>189</v>
      </c>
      <c r="D414" t="s">
        <v>189</v>
      </c>
      <c r="E414" t="s">
        <v>6063</v>
      </c>
      <c r="F414" t="s">
        <v>199</v>
      </c>
      <c r="G414" t="s">
        <v>354</v>
      </c>
      <c r="H414" t="s">
        <v>354</v>
      </c>
      <c r="I414">
        <v>1</v>
      </c>
      <c r="J414" t="s">
        <v>5500</v>
      </c>
      <c r="K414" t="s">
        <v>1930</v>
      </c>
      <c r="L414" t="s">
        <v>100</v>
      </c>
      <c r="M414">
        <v>0.7</v>
      </c>
      <c r="N414" t="s">
        <v>13</v>
      </c>
      <c r="O414" t="s">
        <v>1273</v>
      </c>
      <c r="P414" t="s">
        <v>16</v>
      </c>
      <c r="Q414" t="s">
        <v>354</v>
      </c>
      <c r="R414" t="s">
        <v>16</v>
      </c>
      <c r="S414"/>
      <c r="T414" t="s">
        <v>32</v>
      </c>
      <c r="U414" t="s">
        <v>16</v>
      </c>
      <c r="V414" t="s">
        <v>6283</v>
      </c>
      <c r="W414" t="s">
        <v>189</v>
      </c>
      <c r="X414" t="s">
        <v>5516</v>
      </c>
      <c r="Y414" t="s">
        <v>4341</v>
      </c>
      <c r="Z414" t="s">
        <v>16</v>
      </c>
      <c r="AA414" t="s">
        <v>16</v>
      </c>
      <c r="AB414" t="s">
        <v>16</v>
      </c>
      <c r="AC414" t="s">
        <v>6310</v>
      </c>
      <c r="AD414" t="s">
        <v>1642</v>
      </c>
      <c r="AE414" t="s">
        <v>354</v>
      </c>
      <c r="AF414" t="s">
        <v>354</v>
      </c>
      <c r="AG414" t="s">
        <v>105</v>
      </c>
      <c r="AH414" t="s">
        <v>1172</v>
      </c>
      <c r="AI414" t="s">
        <v>16</v>
      </c>
      <c r="AJ414" t="s">
        <v>16</v>
      </c>
      <c r="AK414" t="s">
        <v>16</v>
      </c>
      <c r="AL414"/>
      <c r="AM414">
        <v>0.7</v>
      </c>
      <c r="AN414">
        <v>4.7549999999999999</v>
      </c>
      <c r="AO414">
        <v>5.4690000000000003</v>
      </c>
      <c r="AP414" t="s">
        <v>301</v>
      </c>
      <c r="AQ414" t="s">
        <v>1937</v>
      </c>
      <c r="AR414" t="s">
        <v>16</v>
      </c>
      <c r="AS414" t="s">
        <v>32</v>
      </c>
      <c r="AT414" t="s">
        <v>9978</v>
      </c>
      <c r="AU414" t="s">
        <v>9873</v>
      </c>
      <c r="AV414" t="s">
        <v>10672</v>
      </c>
      <c r="AW414" t="s">
        <v>11366</v>
      </c>
      <c r="AX414" t="s">
        <v>6007</v>
      </c>
      <c r="AY414" t="s">
        <v>16</v>
      </c>
      <c r="AZ414" t="s">
        <v>1643</v>
      </c>
      <c r="BA414" t="s">
        <v>1702</v>
      </c>
      <c r="BB414" t="s">
        <v>6078</v>
      </c>
      <c r="BC414" t="s">
        <v>4465</v>
      </c>
      <c r="BD414" t="s">
        <v>5605</v>
      </c>
      <c r="BE414" t="s">
        <v>4727</v>
      </c>
      <c r="BF414" t="s">
        <v>4497</v>
      </c>
      <c r="BG414" t="s">
        <v>189</v>
      </c>
      <c r="BH414" t="s">
        <v>189</v>
      </c>
      <c r="BI414" t="s">
        <v>189</v>
      </c>
      <c r="BJ414"/>
      <c r="BK414" t="s">
        <v>6283</v>
      </c>
      <c r="BL414" s="7"/>
      <c r="BM414" s="7"/>
      <c r="BN414" t="s">
        <v>6246</v>
      </c>
      <c r="BO414" t="s">
        <v>189</v>
      </c>
      <c r="BP414" t="s">
        <v>16</v>
      </c>
      <c r="BQ414" t="s">
        <v>189</v>
      </c>
      <c r="BR414" s="7">
        <v>44408</v>
      </c>
      <c r="BS414" t="s">
        <v>16</v>
      </c>
      <c r="BT414" t="s">
        <v>4450</v>
      </c>
      <c r="BU414" t="s">
        <v>189</v>
      </c>
      <c r="BV414" t="s">
        <v>189</v>
      </c>
      <c r="BW414" t="s">
        <v>189</v>
      </c>
      <c r="BX414" t="s">
        <v>16</v>
      </c>
      <c r="BY414" t="s">
        <v>189</v>
      </c>
      <c r="BZ414" t="s">
        <v>189</v>
      </c>
      <c r="CA414" t="s">
        <v>189</v>
      </c>
      <c r="CB414" t="s">
        <v>189</v>
      </c>
      <c r="CC414" t="s">
        <v>189</v>
      </c>
      <c r="CD414" t="s">
        <v>189</v>
      </c>
      <c r="CE414" t="s">
        <v>189</v>
      </c>
      <c r="CF414" t="s">
        <v>354</v>
      </c>
      <c r="CG414" t="s">
        <v>16</v>
      </c>
      <c r="CH414" t="s">
        <v>16</v>
      </c>
      <c r="CI414">
        <v>1</v>
      </c>
      <c r="CJ414">
        <v>1</v>
      </c>
      <c r="CK414">
        <v>1</v>
      </c>
      <c r="CL414" t="s">
        <v>189</v>
      </c>
      <c r="CM414">
        <v>0</v>
      </c>
      <c r="CN414" t="s">
        <v>16</v>
      </c>
      <c r="CO414" t="s">
        <v>1640</v>
      </c>
      <c r="CP414" t="s">
        <v>16</v>
      </c>
      <c r="CQ414" t="s">
        <v>189</v>
      </c>
      <c r="CR414" t="s">
        <v>16</v>
      </c>
      <c r="CS414" s="7">
        <v>44255</v>
      </c>
      <c r="CT414" s="7">
        <v>43083</v>
      </c>
      <c r="CU414" t="s">
        <v>60</v>
      </c>
      <c r="CV414" t="s">
        <v>6745</v>
      </c>
      <c r="CW414" t="s">
        <v>6307</v>
      </c>
      <c r="CX414" t="s">
        <v>189</v>
      </c>
      <c r="CY414" t="s">
        <v>6307</v>
      </c>
      <c r="CZ414" t="s">
        <v>6307</v>
      </c>
      <c r="DA414">
        <v>2018</v>
      </c>
      <c r="DB414" s="139">
        <v>43441</v>
      </c>
      <c r="DC414">
        <v>12</v>
      </c>
      <c r="DD414">
        <v>49</v>
      </c>
      <c r="DE414" s="139">
        <v>43437</v>
      </c>
      <c r="DF414" t="s">
        <v>12291</v>
      </c>
      <c r="DG414" t="s">
        <v>12287</v>
      </c>
      <c r="DH414" t="s">
        <v>6012</v>
      </c>
      <c r="DI414" t="s">
        <v>9874</v>
      </c>
      <c r="DJ414" t="s">
        <v>6730</v>
      </c>
      <c r="DK414" t="s">
        <v>16</v>
      </c>
      <c r="DL414" t="s">
        <v>16</v>
      </c>
      <c r="DM414" t="s">
        <v>1642</v>
      </c>
      <c r="DN414" t="s">
        <v>16</v>
      </c>
      <c r="DO414" t="s">
        <v>6766</v>
      </c>
      <c r="DP414" t="s">
        <v>16</v>
      </c>
      <c r="DQ414" t="s">
        <v>9177</v>
      </c>
      <c r="DR414" t="s">
        <v>10675</v>
      </c>
      <c r="DS414" t="s">
        <v>5604</v>
      </c>
      <c r="DT414" t="s">
        <v>12292</v>
      </c>
    </row>
    <row r="415" spans="1:124" x14ac:dyDescent="0.25">
      <c r="A415">
        <v>56</v>
      </c>
      <c r="B415" s="7">
        <v>43440</v>
      </c>
      <c r="C415" t="s">
        <v>189</v>
      </c>
      <c r="D415" t="s">
        <v>189</v>
      </c>
      <c r="E415" t="s">
        <v>1704</v>
      </c>
      <c r="F415" t="s">
        <v>181</v>
      </c>
      <c r="G415" t="s">
        <v>354</v>
      </c>
      <c r="H415" t="s">
        <v>354</v>
      </c>
      <c r="I415">
        <v>1</v>
      </c>
      <c r="J415" t="s">
        <v>1705</v>
      </c>
      <c r="K415" t="s">
        <v>11</v>
      </c>
      <c r="L415" t="s">
        <v>100</v>
      </c>
      <c r="M415">
        <v>2.5</v>
      </c>
      <c r="N415" t="s">
        <v>13</v>
      </c>
      <c r="O415" t="s">
        <v>1706</v>
      </c>
      <c r="P415" t="s">
        <v>16</v>
      </c>
      <c r="Q415" t="s">
        <v>354</v>
      </c>
      <c r="R415" t="s">
        <v>16</v>
      </c>
      <c r="S415"/>
      <c r="T415" t="s">
        <v>15</v>
      </c>
      <c r="U415" t="s">
        <v>16</v>
      </c>
      <c r="V415" t="s">
        <v>6282</v>
      </c>
      <c r="W415" t="s">
        <v>189</v>
      </c>
      <c r="X415" t="s">
        <v>189</v>
      </c>
      <c r="Y415" t="s">
        <v>4341</v>
      </c>
      <c r="Z415" t="s">
        <v>16</v>
      </c>
      <c r="AA415" t="s">
        <v>16</v>
      </c>
      <c r="AB415" t="s">
        <v>16</v>
      </c>
      <c r="AC415" t="s">
        <v>6307</v>
      </c>
      <c r="AD415" t="s">
        <v>1707</v>
      </c>
      <c r="AE415" t="s">
        <v>354</v>
      </c>
      <c r="AF415" t="s">
        <v>354</v>
      </c>
      <c r="AG415" t="s">
        <v>58</v>
      </c>
      <c r="AH415" t="s">
        <v>423</v>
      </c>
      <c r="AI415" t="s">
        <v>1708</v>
      </c>
      <c r="AJ415" t="s">
        <v>16</v>
      </c>
      <c r="AK415" t="s">
        <v>16</v>
      </c>
      <c r="AL415"/>
      <c r="AM415">
        <v>2.5</v>
      </c>
      <c r="AN415">
        <v>17.207000000000001</v>
      </c>
      <c r="AO415">
        <v>19.530999999999999</v>
      </c>
      <c r="AP415" t="s">
        <v>184</v>
      </c>
      <c r="AQ415" t="s">
        <v>6744</v>
      </c>
      <c r="AR415" t="s">
        <v>1494</v>
      </c>
      <c r="AS415" t="s">
        <v>15</v>
      </c>
      <c r="AT415" t="s">
        <v>9802</v>
      </c>
      <c r="AU415" t="s">
        <v>6824</v>
      </c>
      <c r="AV415" t="s">
        <v>10672</v>
      </c>
      <c r="AW415" t="s">
        <v>11366</v>
      </c>
      <c r="AX415" t="s">
        <v>6007</v>
      </c>
      <c r="AY415" t="s">
        <v>4723</v>
      </c>
      <c r="AZ415" t="s">
        <v>1709</v>
      </c>
      <c r="BA415" t="s">
        <v>1703</v>
      </c>
      <c r="BB415" t="s">
        <v>6078</v>
      </c>
      <c r="BC415" t="s">
        <v>4465</v>
      </c>
      <c r="BD415" t="s">
        <v>4518</v>
      </c>
      <c r="BE415" t="s">
        <v>4727</v>
      </c>
      <c r="BF415" t="s">
        <v>4496</v>
      </c>
      <c r="BG415" t="s">
        <v>189</v>
      </c>
      <c r="BH415" t="s">
        <v>189</v>
      </c>
      <c r="BI415" t="s">
        <v>189</v>
      </c>
      <c r="BJ415">
        <v>100</v>
      </c>
      <c r="BK415" t="s">
        <v>6282</v>
      </c>
      <c r="BL415" s="7">
        <v>43447</v>
      </c>
      <c r="BM415" s="7">
        <v>43629</v>
      </c>
      <c r="BN415" t="s">
        <v>6241</v>
      </c>
      <c r="BO415" t="s">
        <v>189</v>
      </c>
      <c r="BP415" t="s">
        <v>16</v>
      </c>
      <c r="BQ415" t="s">
        <v>189</v>
      </c>
      <c r="BR415" s="7">
        <v>44543</v>
      </c>
      <c r="BS415" t="s">
        <v>2414</v>
      </c>
      <c r="BT415" t="s">
        <v>1704</v>
      </c>
      <c r="BU415" t="s">
        <v>189</v>
      </c>
      <c r="BV415" t="s">
        <v>189</v>
      </c>
      <c r="BW415" t="s">
        <v>189</v>
      </c>
      <c r="BX415" t="s">
        <v>16</v>
      </c>
      <c r="BY415" t="s">
        <v>189</v>
      </c>
      <c r="BZ415" t="s">
        <v>189</v>
      </c>
      <c r="CA415" t="s">
        <v>189</v>
      </c>
      <c r="CB415" t="s">
        <v>189</v>
      </c>
      <c r="CC415" t="s">
        <v>189</v>
      </c>
      <c r="CD415" t="s">
        <v>189</v>
      </c>
      <c r="CE415" t="s">
        <v>189</v>
      </c>
      <c r="CF415" t="s">
        <v>354</v>
      </c>
      <c r="CG415" t="s">
        <v>16</v>
      </c>
      <c r="CH415" t="s">
        <v>16</v>
      </c>
      <c r="CI415">
        <v>1</v>
      </c>
      <c r="CJ415">
        <v>1</v>
      </c>
      <c r="CK415">
        <v>1</v>
      </c>
      <c r="CL415" t="s">
        <v>189</v>
      </c>
      <c r="CM415">
        <v>0</v>
      </c>
      <c r="CN415" t="s">
        <v>16</v>
      </c>
      <c r="CO415" t="s">
        <v>1705</v>
      </c>
      <c r="CP415" t="s">
        <v>16</v>
      </c>
      <c r="CQ415" t="s">
        <v>189</v>
      </c>
      <c r="CR415" t="s">
        <v>9677</v>
      </c>
      <c r="CS415" s="7"/>
      <c r="CT415" s="7">
        <v>43440</v>
      </c>
      <c r="CU415" t="s">
        <v>17</v>
      </c>
      <c r="CV415" t="s">
        <v>17</v>
      </c>
      <c r="CW415" t="s">
        <v>6307</v>
      </c>
      <c r="CX415" t="s">
        <v>189</v>
      </c>
      <c r="CY415" t="s">
        <v>6307</v>
      </c>
      <c r="CZ415" t="s">
        <v>189</v>
      </c>
      <c r="DA415">
        <v>2018</v>
      </c>
      <c r="DB415" s="139">
        <v>43440</v>
      </c>
      <c r="DC415">
        <v>12</v>
      </c>
      <c r="DD415">
        <v>49</v>
      </c>
      <c r="DE415" s="139">
        <v>43437</v>
      </c>
      <c r="DF415" t="s">
        <v>12291</v>
      </c>
      <c r="DG415" t="s">
        <v>12287</v>
      </c>
      <c r="DH415" t="s">
        <v>6012</v>
      </c>
      <c r="DI415" t="s">
        <v>9874</v>
      </c>
      <c r="DJ415" t="s">
        <v>6730</v>
      </c>
      <c r="DK415" t="s">
        <v>16</v>
      </c>
      <c r="DL415" t="s">
        <v>16</v>
      </c>
      <c r="DM415" t="s">
        <v>16</v>
      </c>
      <c r="DN415" t="s">
        <v>16</v>
      </c>
      <c r="DO415" t="s">
        <v>2051</v>
      </c>
      <c r="DP415" t="s">
        <v>16</v>
      </c>
      <c r="DQ415" t="s">
        <v>9178</v>
      </c>
      <c r="DR415" t="s">
        <v>10676</v>
      </c>
      <c r="DS415" t="s">
        <v>9179</v>
      </c>
      <c r="DT415" t="s">
        <v>12293</v>
      </c>
    </row>
    <row r="416" spans="1:124" x14ac:dyDescent="0.25">
      <c r="A416">
        <v>55</v>
      </c>
      <c r="B416" s="7">
        <v>43433</v>
      </c>
      <c r="C416" t="s">
        <v>189</v>
      </c>
      <c r="D416" t="s">
        <v>189</v>
      </c>
      <c r="E416" t="s">
        <v>1711</v>
      </c>
      <c r="F416" t="s">
        <v>807</v>
      </c>
      <c r="G416" t="s">
        <v>354</v>
      </c>
      <c r="H416" t="s">
        <v>354</v>
      </c>
      <c r="I416">
        <v>1</v>
      </c>
      <c r="J416" t="s">
        <v>1301</v>
      </c>
      <c r="K416" t="s">
        <v>11</v>
      </c>
      <c r="L416" t="s">
        <v>100</v>
      </c>
      <c r="M416">
        <v>1.6259999999999999</v>
      </c>
      <c r="N416" t="s">
        <v>121</v>
      </c>
      <c r="O416" t="s">
        <v>63</v>
      </c>
      <c r="P416" t="s">
        <v>16</v>
      </c>
      <c r="Q416" t="s">
        <v>354</v>
      </c>
      <c r="R416" t="s">
        <v>16</v>
      </c>
      <c r="S416"/>
      <c r="T416" t="s">
        <v>32</v>
      </c>
      <c r="U416" t="s">
        <v>16</v>
      </c>
      <c r="V416" t="s">
        <v>1883</v>
      </c>
      <c r="W416" t="s">
        <v>189</v>
      </c>
      <c r="X416" t="s">
        <v>189</v>
      </c>
      <c r="Y416" t="s">
        <v>4341</v>
      </c>
      <c r="Z416" t="s">
        <v>16</v>
      </c>
      <c r="AA416" t="s">
        <v>16</v>
      </c>
      <c r="AB416" t="s">
        <v>16</v>
      </c>
      <c r="AC416" t="s">
        <v>6310</v>
      </c>
      <c r="AD416" t="s">
        <v>1302</v>
      </c>
      <c r="AE416" t="s">
        <v>354</v>
      </c>
      <c r="AF416" t="s">
        <v>354</v>
      </c>
      <c r="AG416" t="s">
        <v>27</v>
      </c>
      <c r="AH416" t="s">
        <v>343</v>
      </c>
      <c r="AI416" t="s">
        <v>16</v>
      </c>
      <c r="AJ416" t="s">
        <v>16</v>
      </c>
      <c r="AK416" t="s">
        <v>16</v>
      </c>
      <c r="AL416"/>
      <c r="AM416">
        <v>1.63</v>
      </c>
      <c r="AN416">
        <v>11.289</v>
      </c>
      <c r="AO416">
        <v>12.702999999999999</v>
      </c>
      <c r="AP416" t="s">
        <v>184</v>
      </c>
      <c r="AQ416" t="s">
        <v>6744</v>
      </c>
      <c r="AR416" t="s">
        <v>16</v>
      </c>
      <c r="AS416" t="s">
        <v>32</v>
      </c>
      <c r="AT416" t="s">
        <v>9802</v>
      </c>
      <c r="AU416" t="s">
        <v>9873</v>
      </c>
      <c r="AV416" t="s">
        <v>10672</v>
      </c>
      <c r="AW416" t="s">
        <v>11366</v>
      </c>
      <c r="AX416" t="s">
        <v>6013</v>
      </c>
      <c r="AY416" t="s">
        <v>4723</v>
      </c>
      <c r="AZ416" t="s">
        <v>1303</v>
      </c>
      <c r="BA416" t="s">
        <v>1710</v>
      </c>
      <c r="BB416" t="s">
        <v>6079</v>
      </c>
      <c r="BC416" t="s">
        <v>4465</v>
      </c>
      <c r="BD416" t="s">
        <v>5606</v>
      </c>
      <c r="BE416" t="s">
        <v>5963</v>
      </c>
      <c r="BF416" t="s">
        <v>4508</v>
      </c>
      <c r="BG416" t="s">
        <v>189</v>
      </c>
      <c r="BH416" t="s">
        <v>189</v>
      </c>
      <c r="BI416" t="s">
        <v>189</v>
      </c>
      <c r="BJ416">
        <v>100</v>
      </c>
      <c r="BK416" t="s">
        <v>1883</v>
      </c>
      <c r="BL416" s="7">
        <v>43438</v>
      </c>
      <c r="BM416" s="7">
        <v>43620</v>
      </c>
      <c r="BN416" t="s">
        <v>6242</v>
      </c>
      <c r="BO416" t="s">
        <v>189</v>
      </c>
      <c r="BP416" t="s">
        <v>16</v>
      </c>
      <c r="BQ416" t="s">
        <v>189</v>
      </c>
      <c r="BR416" s="7">
        <v>43801</v>
      </c>
      <c r="BS416" t="s">
        <v>2414</v>
      </c>
      <c r="BT416" t="s">
        <v>4447</v>
      </c>
      <c r="BU416" t="s">
        <v>2459</v>
      </c>
      <c r="BV416" t="s">
        <v>189</v>
      </c>
      <c r="BW416" t="s">
        <v>5963</v>
      </c>
      <c r="BX416" t="s">
        <v>16</v>
      </c>
      <c r="BY416" t="s">
        <v>189</v>
      </c>
      <c r="BZ416" t="s">
        <v>189</v>
      </c>
      <c r="CA416" t="s">
        <v>189</v>
      </c>
      <c r="CB416" t="s">
        <v>189</v>
      </c>
      <c r="CC416" t="s">
        <v>189</v>
      </c>
      <c r="CD416" t="s">
        <v>189</v>
      </c>
      <c r="CE416" t="s">
        <v>189</v>
      </c>
      <c r="CF416" t="s">
        <v>354</v>
      </c>
      <c r="CG416" t="s">
        <v>16</v>
      </c>
      <c r="CH416" t="s">
        <v>16</v>
      </c>
      <c r="CI416">
        <v>1</v>
      </c>
      <c r="CJ416">
        <v>1</v>
      </c>
      <c r="CK416">
        <v>1</v>
      </c>
      <c r="CL416" t="s">
        <v>189</v>
      </c>
      <c r="CM416">
        <v>0</v>
      </c>
      <c r="CN416" t="s">
        <v>16</v>
      </c>
      <c r="CO416" t="s">
        <v>1301</v>
      </c>
      <c r="CP416" t="s">
        <v>16</v>
      </c>
      <c r="CQ416" t="s">
        <v>189</v>
      </c>
      <c r="CR416" t="s">
        <v>189</v>
      </c>
      <c r="CS416" s="7"/>
      <c r="CT416" s="7">
        <v>43070</v>
      </c>
      <c r="CU416" t="s">
        <v>34</v>
      </c>
      <c r="CV416" t="s">
        <v>6745</v>
      </c>
      <c r="CW416" t="s">
        <v>6307</v>
      </c>
      <c r="CX416" t="s">
        <v>189</v>
      </c>
      <c r="CY416" t="s">
        <v>6307</v>
      </c>
      <c r="CZ416" t="s">
        <v>189</v>
      </c>
      <c r="DA416">
        <v>2018</v>
      </c>
      <c r="DB416" s="139">
        <v>43433</v>
      </c>
      <c r="DC416">
        <v>11</v>
      </c>
      <c r="DD416">
        <v>48</v>
      </c>
      <c r="DE416" s="139">
        <v>43430</v>
      </c>
      <c r="DF416" t="s">
        <v>12294</v>
      </c>
      <c r="DG416" t="s">
        <v>12287</v>
      </c>
      <c r="DH416" t="s">
        <v>6014</v>
      </c>
      <c r="DI416" t="s">
        <v>9882</v>
      </c>
      <c r="DJ416" t="s">
        <v>6730</v>
      </c>
      <c r="DK416" t="s">
        <v>16</v>
      </c>
      <c r="DL416" t="s">
        <v>16</v>
      </c>
      <c r="DM416" t="s">
        <v>1302</v>
      </c>
      <c r="DN416" t="s">
        <v>16</v>
      </c>
      <c r="DO416" t="s">
        <v>2051</v>
      </c>
      <c r="DP416" t="s">
        <v>16</v>
      </c>
      <c r="DQ416" t="s">
        <v>9180</v>
      </c>
      <c r="DR416" t="s">
        <v>10677</v>
      </c>
      <c r="DS416" t="s">
        <v>9181</v>
      </c>
      <c r="DT416" t="s">
        <v>12295</v>
      </c>
    </row>
    <row r="417" spans="1:124" x14ac:dyDescent="0.25">
      <c r="A417">
        <v>54</v>
      </c>
      <c r="B417" s="7">
        <v>43432</v>
      </c>
      <c r="C417" t="s">
        <v>9887</v>
      </c>
      <c r="D417" t="s">
        <v>189</v>
      </c>
      <c r="E417" t="s">
        <v>557</v>
      </c>
      <c r="F417" t="s">
        <v>181</v>
      </c>
      <c r="G417" t="s">
        <v>354</v>
      </c>
      <c r="H417" t="s">
        <v>354</v>
      </c>
      <c r="I417">
        <v>1</v>
      </c>
      <c r="J417" t="s">
        <v>1713</v>
      </c>
      <c r="K417" t="s">
        <v>1992</v>
      </c>
      <c r="L417" t="s">
        <v>100</v>
      </c>
      <c r="M417">
        <v>4</v>
      </c>
      <c r="N417" t="s">
        <v>604</v>
      </c>
      <c r="O417" t="s">
        <v>1714</v>
      </c>
      <c r="P417" t="s">
        <v>16</v>
      </c>
      <c r="Q417" t="s">
        <v>354</v>
      </c>
      <c r="R417" t="s">
        <v>16</v>
      </c>
      <c r="S417"/>
      <c r="T417" t="s">
        <v>15</v>
      </c>
      <c r="U417" t="s">
        <v>10678</v>
      </c>
      <c r="V417" t="s">
        <v>6282</v>
      </c>
      <c r="W417" t="s">
        <v>10347</v>
      </c>
      <c r="X417" t="s">
        <v>189</v>
      </c>
      <c r="Y417" t="s">
        <v>4341</v>
      </c>
      <c r="Z417" t="s">
        <v>16</v>
      </c>
      <c r="AA417" t="s">
        <v>16</v>
      </c>
      <c r="AB417" t="s">
        <v>16</v>
      </c>
      <c r="AC417" t="s">
        <v>6310</v>
      </c>
      <c r="AD417" t="s">
        <v>1715</v>
      </c>
      <c r="AE417" t="s">
        <v>354</v>
      </c>
      <c r="AF417" t="s">
        <v>354</v>
      </c>
      <c r="AG417" t="s">
        <v>50</v>
      </c>
      <c r="AH417" t="s">
        <v>1716</v>
      </c>
      <c r="AI417" t="s">
        <v>16</v>
      </c>
      <c r="AJ417" t="s">
        <v>16</v>
      </c>
      <c r="AK417" t="s">
        <v>16</v>
      </c>
      <c r="AL417"/>
      <c r="AM417">
        <v>4</v>
      </c>
      <c r="AN417">
        <v>27.815999999999999</v>
      </c>
      <c r="AO417">
        <v>31.25</v>
      </c>
      <c r="AP417" t="s">
        <v>184</v>
      </c>
      <c r="AQ417" t="s">
        <v>6744</v>
      </c>
      <c r="AR417" t="s">
        <v>9726</v>
      </c>
      <c r="AS417" t="s">
        <v>15</v>
      </c>
      <c r="AT417" t="s">
        <v>4840</v>
      </c>
      <c r="AU417" t="s">
        <v>6826</v>
      </c>
      <c r="AV417" t="s">
        <v>10672</v>
      </c>
      <c r="AW417" t="s">
        <v>11366</v>
      </c>
      <c r="AX417" t="s">
        <v>6013</v>
      </c>
      <c r="AY417" t="s">
        <v>4723</v>
      </c>
      <c r="AZ417" t="s">
        <v>1717</v>
      </c>
      <c r="BA417" t="s">
        <v>1712</v>
      </c>
      <c r="BB417" t="s">
        <v>6079</v>
      </c>
      <c r="BC417" t="s">
        <v>10678</v>
      </c>
      <c r="BD417" t="s">
        <v>4502</v>
      </c>
      <c r="BE417" t="s">
        <v>5533</v>
      </c>
      <c r="BF417" t="s">
        <v>4496</v>
      </c>
      <c r="BG417" t="s">
        <v>189</v>
      </c>
      <c r="BH417" t="s">
        <v>189</v>
      </c>
      <c r="BI417" t="s">
        <v>189</v>
      </c>
      <c r="BJ417">
        <v>99.728999999999999</v>
      </c>
      <c r="BK417" t="s">
        <v>6282</v>
      </c>
      <c r="BL417" s="7">
        <v>43439</v>
      </c>
      <c r="BM417" s="7">
        <v>43621</v>
      </c>
      <c r="BN417" t="s">
        <v>6241</v>
      </c>
      <c r="BO417" t="s">
        <v>189</v>
      </c>
      <c r="BP417" t="s">
        <v>16</v>
      </c>
      <c r="BQ417" t="s">
        <v>189</v>
      </c>
      <c r="BR417" s="7">
        <v>44535</v>
      </c>
      <c r="BS417" t="s">
        <v>2414</v>
      </c>
      <c r="BT417" t="s">
        <v>557</v>
      </c>
      <c r="BU417" t="s">
        <v>189</v>
      </c>
      <c r="BV417" t="s">
        <v>189</v>
      </c>
      <c r="BW417" t="s">
        <v>189</v>
      </c>
      <c r="BX417" t="s">
        <v>16</v>
      </c>
      <c r="BY417" t="s">
        <v>189</v>
      </c>
      <c r="BZ417" t="s">
        <v>9182</v>
      </c>
      <c r="CA417" t="s">
        <v>189</v>
      </c>
      <c r="CB417" t="s">
        <v>189</v>
      </c>
      <c r="CC417" t="s">
        <v>189</v>
      </c>
      <c r="CD417" t="s">
        <v>189</v>
      </c>
      <c r="CE417" t="s">
        <v>189</v>
      </c>
      <c r="CF417" t="s">
        <v>354</v>
      </c>
      <c r="CG417" t="s">
        <v>16</v>
      </c>
      <c r="CH417" t="s">
        <v>16</v>
      </c>
      <c r="CI417">
        <v>1</v>
      </c>
      <c r="CJ417">
        <v>1</v>
      </c>
      <c r="CK417">
        <v>1</v>
      </c>
      <c r="CL417" t="s">
        <v>189</v>
      </c>
      <c r="CM417">
        <v>0</v>
      </c>
      <c r="CN417" t="s">
        <v>16</v>
      </c>
      <c r="CO417" t="s">
        <v>1713</v>
      </c>
      <c r="CP417" t="s">
        <v>16</v>
      </c>
      <c r="CQ417" t="s">
        <v>189</v>
      </c>
      <c r="CR417" t="s">
        <v>185</v>
      </c>
      <c r="CS417" s="7"/>
      <c r="CT417" s="7">
        <v>42675</v>
      </c>
      <c r="CU417" t="s">
        <v>17</v>
      </c>
      <c r="CV417" t="s">
        <v>17</v>
      </c>
      <c r="CW417" t="s">
        <v>6307</v>
      </c>
      <c r="CX417" t="s">
        <v>189</v>
      </c>
      <c r="CY417" t="s">
        <v>6307</v>
      </c>
      <c r="CZ417" t="s">
        <v>189</v>
      </c>
      <c r="DA417">
        <v>2018</v>
      </c>
      <c r="DB417" s="139">
        <v>43432</v>
      </c>
      <c r="DC417">
        <v>11</v>
      </c>
      <c r="DD417">
        <v>48</v>
      </c>
      <c r="DE417" s="139">
        <v>43430</v>
      </c>
      <c r="DF417" t="s">
        <v>12294</v>
      </c>
      <c r="DG417" t="s">
        <v>12287</v>
      </c>
      <c r="DH417" t="s">
        <v>6014</v>
      </c>
      <c r="DI417" t="s">
        <v>10114</v>
      </c>
      <c r="DJ417" t="s">
        <v>6730</v>
      </c>
      <c r="DK417" t="s">
        <v>16</v>
      </c>
      <c r="DL417" t="s">
        <v>16</v>
      </c>
      <c r="DM417" t="s">
        <v>16</v>
      </c>
      <c r="DN417" t="s">
        <v>16</v>
      </c>
      <c r="DO417" t="s">
        <v>2051</v>
      </c>
      <c r="DP417" t="s">
        <v>9887</v>
      </c>
      <c r="DQ417" t="s">
        <v>9183</v>
      </c>
      <c r="DR417" t="s">
        <v>10679</v>
      </c>
      <c r="DS417" t="s">
        <v>9184</v>
      </c>
      <c r="DT417" t="s">
        <v>12296</v>
      </c>
    </row>
    <row r="418" spans="1:124" x14ac:dyDescent="0.25">
      <c r="A418">
        <v>53</v>
      </c>
      <c r="B418" s="7">
        <v>43431</v>
      </c>
      <c r="C418" t="s">
        <v>189</v>
      </c>
      <c r="D418" t="s">
        <v>189</v>
      </c>
      <c r="E418" t="s">
        <v>1720</v>
      </c>
      <c r="F418" t="s">
        <v>181</v>
      </c>
      <c r="G418" t="s">
        <v>354</v>
      </c>
      <c r="H418" t="s">
        <v>354</v>
      </c>
      <c r="I418">
        <v>1</v>
      </c>
      <c r="J418" t="s">
        <v>1721</v>
      </c>
      <c r="K418" t="s">
        <v>4424</v>
      </c>
      <c r="L418" t="s">
        <v>100</v>
      </c>
      <c r="M418">
        <v>3.8</v>
      </c>
      <c r="N418" t="s">
        <v>137</v>
      </c>
      <c r="O418" t="s">
        <v>1722</v>
      </c>
      <c r="P418" t="s">
        <v>16</v>
      </c>
      <c r="Q418" t="s">
        <v>354</v>
      </c>
      <c r="R418" t="s">
        <v>16</v>
      </c>
      <c r="S418"/>
      <c r="T418" t="s">
        <v>532</v>
      </c>
      <c r="U418" t="s">
        <v>16</v>
      </c>
      <c r="V418" t="s">
        <v>6282</v>
      </c>
      <c r="W418" t="s">
        <v>189</v>
      </c>
      <c r="X418" t="s">
        <v>189</v>
      </c>
      <c r="Y418" t="s">
        <v>4341</v>
      </c>
      <c r="Z418" t="s">
        <v>16</v>
      </c>
      <c r="AA418" t="s">
        <v>16</v>
      </c>
      <c r="AB418" t="s">
        <v>16</v>
      </c>
      <c r="AC418" t="s">
        <v>6307</v>
      </c>
      <c r="AD418" t="s">
        <v>1723</v>
      </c>
      <c r="AE418" t="s">
        <v>354</v>
      </c>
      <c r="AF418" t="s">
        <v>354</v>
      </c>
      <c r="AG418" t="s">
        <v>18</v>
      </c>
      <c r="AH418" t="s">
        <v>365</v>
      </c>
      <c r="AI418" t="s">
        <v>16</v>
      </c>
      <c r="AJ418" t="s">
        <v>16</v>
      </c>
      <c r="AK418" t="s">
        <v>16</v>
      </c>
      <c r="AL418"/>
      <c r="AM418">
        <v>3.8</v>
      </c>
      <c r="AN418">
        <v>26.416</v>
      </c>
      <c r="AO418">
        <v>29.687999999999999</v>
      </c>
      <c r="AP418" t="s">
        <v>301</v>
      </c>
      <c r="AQ418" t="s">
        <v>1937</v>
      </c>
      <c r="AR418" t="s">
        <v>16</v>
      </c>
      <c r="AS418" t="s">
        <v>10276</v>
      </c>
      <c r="AT418" t="s">
        <v>9978</v>
      </c>
      <c r="AU418" t="s">
        <v>6826</v>
      </c>
      <c r="AV418" t="s">
        <v>10672</v>
      </c>
      <c r="AW418" t="s">
        <v>11366</v>
      </c>
      <c r="AX418" t="s">
        <v>6013</v>
      </c>
      <c r="AY418" t="s">
        <v>16</v>
      </c>
      <c r="AZ418" t="s">
        <v>1724</v>
      </c>
      <c r="BA418" t="s">
        <v>1718</v>
      </c>
      <c r="BB418" t="s">
        <v>6079</v>
      </c>
      <c r="BC418" t="s">
        <v>4465</v>
      </c>
      <c r="BD418" t="s">
        <v>4721</v>
      </c>
      <c r="BE418" t="s">
        <v>4726</v>
      </c>
      <c r="BF418" t="s">
        <v>4496</v>
      </c>
      <c r="BG418" t="s">
        <v>189</v>
      </c>
      <c r="BH418" t="s">
        <v>189</v>
      </c>
      <c r="BI418" t="s">
        <v>189</v>
      </c>
      <c r="BJ418"/>
      <c r="BK418" t="s">
        <v>6282</v>
      </c>
      <c r="BL418" s="7"/>
      <c r="BM418" s="7"/>
      <c r="BN418" t="s">
        <v>6246</v>
      </c>
      <c r="BO418" t="s">
        <v>189</v>
      </c>
      <c r="BP418" t="s">
        <v>6242</v>
      </c>
      <c r="BQ418" t="s">
        <v>189</v>
      </c>
      <c r="BR418" s="7">
        <v>44168</v>
      </c>
      <c r="BS418" t="s">
        <v>16</v>
      </c>
      <c r="BT418" t="s">
        <v>1719</v>
      </c>
      <c r="BU418" t="s">
        <v>2440</v>
      </c>
      <c r="BV418" t="s">
        <v>189</v>
      </c>
      <c r="BW418" t="s">
        <v>189</v>
      </c>
      <c r="BX418" t="s">
        <v>16</v>
      </c>
      <c r="BY418" t="s">
        <v>189</v>
      </c>
      <c r="BZ418" t="s">
        <v>189</v>
      </c>
      <c r="CA418" t="s">
        <v>189</v>
      </c>
      <c r="CB418" t="s">
        <v>189</v>
      </c>
      <c r="CC418" t="s">
        <v>189</v>
      </c>
      <c r="CD418" t="s">
        <v>189</v>
      </c>
      <c r="CE418" t="s">
        <v>189</v>
      </c>
      <c r="CF418" t="s">
        <v>354</v>
      </c>
      <c r="CG418" t="s">
        <v>16</v>
      </c>
      <c r="CH418" t="s">
        <v>16</v>
      </c>
      <c r="CI418">
        <v>1</v>
      </c>
      <c r="CJ418">
        <v>1</v>
      </c>
      <c r="CK418">
        <v>1</v>
      </c>
      <c r="CL418" t="s">
        <v>189</v>
      </c>
      <c r="CM418">
        <v>0</v>
      </c>
      <c r="CN418" t="s">
        <v>16</v>
      </c>
      <c r="CO418" t="s">
        <v>1721</v>
      </c>
      <c r="CP418" t="s">
        <v>16</v>
      </c>
      <c r="CQ418" t="s">
        <v>189</v>
      </c>
      <c r="CR418" t="s">
        <v>16</v>
      </c>
      <c r="CS418" s="7">
        <v>44785</v>
      </c>
      <c r="CT418" s="7">
        <v>43431</v>
      </c>
      <c r="CU418" t="s">
        <v>60</v>
      </c>
      <c r="CV418" t="s">
        <v>16</v>
      </c>
      <c r="CW418" t="s">
        <v>6307</v>
      </c>
      <c r="CX418" t="s">
        <v>189</v>
      </c>
      <c r="CY418" t="s">
        <v>6307</v>
      </c>
      <c r="CZ418" t="s">
        <v>6307</v>
      </c>
      <c r="DA418">
        <v>2018</v>
      </c>
      <c r="DB418" s="139">
        <v>43431</v>
      </c>
      <c r="DC418">
        <v>11</v>
      </c>
      <c r="DD418">
        <v>48</v>
      </c>
      <c r="DE418" s="139">
        <v>43430</v>
      </c>
      <c r="DF418" t="s">
        <v>12294</v>
      </c>
      <c r="DG418" t="s">
        <v>12287</v>
      </c>
      <c r="DH418" t="s">
        <v>6014</v>
      </c>
      <c r="DI418" t="s">
        <v>9874</v>
      </c>
      <c r="DJ418" t="s">
        <v>6730</v>
      </c>
      <c r="DK418" t="s">
        <v>16</v>
      </c>
      <c r="DL418" t="s">
        <v>16</v>
      </c>
      <c r="DM418" t="s">
        <v>4907</v>
      </c>
      <c r="DN418" t="s">
        <v>16</v>
      </c>
      <c r="DO418" t="s">
        <v>2051</v>
      </c>
      <c r="DP418" t="s">
        <v>16</v>
      </c>
      <c r="DQ418" t="s">
        <v>9185</v>
      </c>
      <c r="DR418" t="s">
        <v>10680</v>
      </c>
      <c r="DS418" t="s">
        <v>9186</v>
      </c>
      <c r="DT418" t="s">
        <v>12297</v>
      </c>
    </row>
    <row r="419" spans="1:124" x14ac:dyDescent="0.25">
      <c r="A419">
        <v>52</v>
      </c>
      <c r="B419" s="7">
        <v>43423</v>
      </c>
      <c r="C419" t="s">
        <v>9911</v>
      </c>
      <c r="D419" t="s">
        <v>9809</v>
      </c>
      <c r="E419" t="s">
        <v>1726</v>
      </c>
      <c r="F419" t="s">
        <v>181</v>
      </c>
      <c r="G419" t="s">
        <v>354</v>
      </c>
      <c r="H419" t="s">
        <v>354</v>
      </c>
      <c r="I419">
        <v>2</v>
      </c>
      <c r="J419" t="s">
        <v>6886</v>
      </c>
      <c r="K419" t="s">
        <v>3381</v>
      </c>
      <c r="L419" t="s">
        <v>92</v>
      </c>
      <c r="M419">
        <v>5</v>
      </c>
      <c r="N419" t="s">
        <v>13</v>
      </c>
      <c r="O419" t="s">
        <v>1727</v>
      </c>
      <c r="P419" t="s">
        <v>16</v>
      </c>
      <c r="Q419" t="s">
        <v>354</v>
      </c>
      <c r="R419" t="s">
        <v>16</v>
      </c>
      <c r="S419"/>
      <c r="T419" t="s">
        <v>15</v>
      </c>
      <c r="U419" t="s">
        <v>10681</v>
      </c>
      <c r="V419" t="s">
        <v>6887</v>
      </c>
      <c r="W419" t="s">
        <v>9814</v>
      </c>
      <c r="X419" t="s">
        <v>189</v>
      </c>
      <c r="Y419" t="s">
        <v>4341</v>
      </c>
      <c r="Z419" t="s">
        <v>16</v>
      </c>
      <c r="AA419" t="s">
        <v>16</v>
      </c>
      <c r="AB419" t="s">
        <v>16</v>
      </c>
      <c r="AC419" t="s">
        <v>6310</v>
      </c>
      <c r="AD419" t="s">
        <v>1603</v>
      </c>
      <c r="AE419" t="s">
        <v>354</v>
      </c>
      <c r="AF419" t="s">
        <v>354</v>
      </c>
      <c r="AG419" t="s">
        <v>129</v>
      </c>
      <c r="AH419" t="s">
        <v>16</v>
      </c>
      <c r="AI419" t="s">
        <v>16</v>
      </c>
      <c r="AJ419" t="s">
        <v>16</v>
      </c>
      <c r="AK419" t="s">
        <v>16</v>
      </c>
      <c r="AL419"/>
      <c r="AM419">
        <v>5.73</v>
      </c>
      <c r="AN419">
        <v>39.756</v>
      </c>
      <c r="AO419">
        <v>44.643000000000001</v>
      </c>
      <c r="AP419" t="s">
        <v>260</v>
      </c>
      <c r="AQ419" t="s">
        <v>5653</v>
      </c>
      <c r="AR419" t="s">
        <v>9678</v>
      </c>
      <c r="AS419" t="s">
        <v>15</v>
      </c>
      <c r="AT419" t="s">
        <v>4840</v>
      </c>
      <c r="AU419" t="s">
        <v>9913</v>
      </c>
      <c r="AV419" t="s">
        <v>10672</v>
      </c>
      <c r="AW419" t="s">
        <v>11366</v>
      </c>
      <c r="AX419" t="s">
        <v>6013</v>
      </c>
      <c r="AY419" t="s">
        <v>16</v>
      </c>
      <c r="AZ419" t="s">
        <v>1604</v>
      </c>
      <c r="BA419" t="s">
        <v>1725</v>
      </c>
      <c r="BB419" t="s">
        <v>6079</v>
      </c>
      <c r="BC419" t="s">
        <v>10681</v>
      </c>
      <c r="BD419" t="s">
        <v>4552</v>
      </c>
      <c r="BE419" t="s">
        <v>4727</v>
      </c>
      <c r="BF419" t="s">
        <v>4496</v>
      </c>
      <c r="BG419" t="s">
        <v>189</v>
      </c>
      <c r="BH419" t="s">
        <v>189</v>
      </c>
      <c r="BI419" t="s">
        <v>189</v>
      </c>
      <c r="BJ419">
        <v>100</v>
      </c>
      <c r="BK419" t="s">
        <v>1048</v>
      </c>
      <c r="BL419" s="7">
        <v>43430</v>
      </c>
      <c r="BM419" s="7">
        <v>43522</v>
      </c>
      <c r="BN419" t="s">
        <v>6241</v>
      </c>
      <c r="BO419" t="s">
        <v>189</v>
      </c>
      <c r="BP419" t="s">
        <v>16</v>
      </c>
      <c r="BQ419" t="s">
        <v>189</v>
      </c>
      <c r="BR419" s="7">
        <v>44526</v>
      </c>
      <c r="BS419" t="s">
        <v>2732</v>
      </c>
      <c r="BT419" t="s">
        <v>4440</v>
      </c>
      <c r="BU419" t="s">
        <v>4372</v>
      </c>
      <c r="BV419" t="s">
        <v>189</v>
      </c>
      <c r="BW419" t="s">
        <v>189</v>
      </c>
      <c r="BX419" t="s">
        <v>16</v>
      </c>
      <c r="BY419" t="s">
        <v>189</v>
      </c>
      <c r="BZ419" t="s">
        <v>189</v>
      </c>
      <c r="CA419" t="s">
        <v>189</v>
      </c>
      <c r="CB419" t="s">
        <v>189</v>
      </c>
      <c r="CC419" t="s">
        <v>189</v>
      </c>
      <c r="CD419" t="s">
        <v>189</v>
      </c>
      <c r="CE419" t="s">
        <v>189</v>
      </c>
      <c r="CF419" t="s">
        <v>354</v>
      </c>
      <c r="CG419" t="s">
        <v>16</v>
      </c>
      <c r="CH419" t="s">
        <v>16</v>
      </c>
      <c r="CI419">
        <v>1</v>
      </c>
      <c r="CJ419">
        <v>1</v>
      </c>
      <c r="CK419">
        <v>1</v>
      </c>
      <c r="CL419" t="s">
        <v>189</v>
      </c>
      <c r="CM419">
        <v>0</v>
      </c>
      <c r="CN419" t="s">
        <v>16</v>
      </c>
      <c r="CO419" t="s">
        <v>6886</v>
      </c>
      <c r="CP419" t="s">
        <v>9736</v>
      </c>
      <c r="CQ419" t="s">
        <v>189</v>
      </c>
      <c r="CR419" t="s">
        <v>16</v>
      </c>
      <c r="CS419" s="7"/>
      <c r="CT419" s="7">
        <v>40918</v>
      </c>
      <c r="CU419" t="s">
        <v>29</v>
      </c>
      <c r="CV419" t="s">
        <v>29</v>
      </c>
      <c r="CW419" t="s">
        <v>6307</v>
      </c>
      <c r="CX419" t="s">
        <v>189</v>
      </c>
      <c r="CY419" t="s">
        <v>6307</v>
      </c>
      <c r="CZ419" t="s">
        <v>189</v>
      </c>
      <c r="DA419">
        <v>2018</v>
      </c>
      <c r="DB419" s="139">
        <v>43423</v>
      </c>
      <c r="DC419">
        <v>11</v>
      </c>
      <c r="DD419">
        <v>47</v>
      </c>
      <c r="DE419" s="139">
        <v>43423</v>
      </c>
      <c r="DF419" t="s">
        <v>12298</v>
      </c>
      <c r="DG419" t="s">
        <v>12287</v>
      </c>
      <c r="DH419" t="s">
        <v>6015</v>
      </c>
      <c r="DI419" t="s">
        <v>9874</v>
      </c>
      <c r="DJ419" t="s">
        <v>6730</v>
      </c>
      <c r="DK419" t="s">
        <v>16</v>
      </c>
      <c r="DL419" t="s">
        <v>16</v>
      </c>
      <c r="DM419" t="s">
        <v>16</v>
      </c>
      <c r="DN419" t="s">
        <v>16</v>
      </c>
      <c r="DO419" t="s">
        <v>6814</v>
      </c>
      <c r="DP419" t="s">
        <v>9911</v>
      </c>
      <c r="DQ419" t="s">
        <v>9187</v>
      </c>
      <c r="DR419" t="s">
        <v>10682</v>
      </c>
      <c r="DS419" t="s">
        <v>9188</v>
      </c>
      <c r="DT419" t="s">
        <v>12299</v>
      </c>
    </row>
    <row r="420" spans="1:124" x14ac:dyDescent="0.25">
      <c r="A420">
        <v>51</v>
      </c>
      <c r="B420" s="7">
        <v>43418</v>
      </c>
      <c r="C420" t="s">
        <v>189</v>
      </c>
      <c r="D420" t="s">
        <v>189</v>
      </c>
      <c r="E420" t="s">
        <v>1729</v>
      </c>
      <c r="F420" t="s">
        <v>181</v>
      </c>
      <c r="G420" t="s">
        <v>354</v>
      </c>
      <c r="H420" t="s">
        <v>354</v>
      </c>
      <c r="I420">
        <v>1</v>
      </c>
      <c r="J420" t="s">
        <v>1730</v>
      </c>
      <c r="K420" t="s">
        <v>1947</v>
      </c>
      <c r="L420" t="s">
        <v>100</v>
      </c>
      <c r="M420">
        <v>3.5</v>
      </c>
      <c r="N420" t="s">
        <v>13</v>
      </c>
      <c r="O420" t="s">
        <v>328</v>
      </c>
      <c r="P420" t="s">
        <v>16</v>
      </c>
      <c r="Q420" t="s">
        <v>354</v>
      </c>
      <c r="R420" t="s">
        <v>16</v>
      </c>
      <c r="S420"/>
      <c r="T420" t="s">
        <v>32</v>
      </c>
      <c r="U420" t="s">
        <v>16</v>
      </c>
      <c r="V420" t="s">
        <v>6282</v>
      </c>
      <c r="W420" t="s">
        <v>189</v>
      </c>
      <c r="X420" t="s">
        <v>189</v>
      </c>
      <c r="Y420" t="s">
        <v>4341</v>
      </c>
      <c r="Z420" t="s">
        <v>16</v>
      </c>
      <c r="AA420" t="s">
        <v>16</v>
      </c>
      <c r="AB420" t="s">
        <v>16</v>
      </c>
      <c r="AC420" t="s">
        <v>6307</v>
      </c>
      <c r="AD420" t="s">
        <v>1731</v>
      </c>
      <c r="AE420" t="s">
        <v>354</v>
      </c>
      <c r="AF420" t="s">
        <v>354</v>
      </c>
      <c r="AG420" t="s">
        <v>52</v>
      </c>
      <c r="AH420" t="s">
        <v>16</v>
      </c>
      <c r="AI420" t="s">
        <v>16</v>
      </c>
      <c r="AJ420" t="s">
        <v>16</v>
      </c>
      <c r="AK420" t="s">
        <v>16</v>
      </c>
      <c r="AL420"/>
      <c r="AM420">
        <v>3.5</v>
      </c>
      <c r="AN420">
        <v>24.327000000000002</v>
      </c>
      <c r="AO420">
        <v>27.344000000000001</v>
      </c>
      <c r="AP420" t="s">
        <v>184</v>
      </c>
      <c r="AQ420" t="s">
        <v>6744</v>
      </c>
      <c r="AR420" t="s">
        <v>9726</v>
      </c>
      <c r="AS420" t="s">
        <v>32</v>
      </c>
      <c r="AT420" t="s">
        <v>4840</v>
      </c>
      <c r="AU420" t="s">
        <v>6826</v>
      </c>
      <c r="AV420" t="s">
        <v>10672</v>
      </c>
      <c r="AW420" t="s">
        <v>11366</v>
      </c>
      <c r="AX420" t="s">
        <v>6013</v>
      </c>
      <c r="AY420" t="s">
        <v>4723</v>
      </c>
      <c r="AZ420" t="s">
        <v>1732</v>
      </c>
      <c r="BA420" t="s">
        <v>1728</v>
      </c>
      <c r="BB420" t="s">
        <v>6079</v>
      </c>
      <c r="BC420" t="s">
        <v>4465</v>
      </c>
      <c r="BD420" t="s">
        <v>4529</v>
      </c>
      <c r="BE420" t="s">
        <v>4727</v>
      </c>
      <c r="BF420" t="s">
        <v>4496</v>
      </c>
      <c r="BG420" t="s">
        <v>189</v>
      </c>
      <c r="BH420" t="s">
        <v>189</v>
      </c>
      <c r="BI420" t="s">
        <v>189</v>
      </c>
      <c r="BJ420">
        <v>99.366</v>
      </c>
      <c r="BK420" t="s">
        <v>6282</v>
      </c>
      <c r="BL420" s="7">
        <v>43425</v>
      </c>
      <c r="BM420" s="7">
        <v>43606</v>
      </c>
      <c r="BN420" t="s">
        <v>6240</v>
      </c>
      <c r="BO420" t="s">
        <v>189</v>
      </c>
      <c r="BP420" t="s">
        <v>16</v>
      </c>
      <c r="BQ420" t="s">
        <v>189</v>
      </c>
      <c r="BR420" s="7">
        <v>44521</v>
      </c>
      <c r="BS420" t="s">
        <v>2414</v>
      </c>
      <c r="BT420" t="s">
        <v>1729</v>
      </c>
      <c r="BU420" t="s">
        <v>189</v>
      </c>
      <c r="BV420" t="s">
        <v>189</v>
      </c>
      <c r="BW420" t="s">
        <v>189</v>
      </c>
      <c r="BX420" t="s">
        <v>16</v>
      </c>
      <c r="BY420" t="s">
        <v>189</v>
      </c>
      <c r="BZ420" t="s">
        <v>189</v>
      </c>
      <c r="CA420" t="s">
        <v>189</v>
      </c>
      <c r="CB420" t="s">
        <v>189</v>
      </c>
      <c r="CC420" t="s">
        <v>189</v>
      </c>
      <c r="CD420" t="s">
        <v>189</v>
      </c>
      <c r="CE420" t="s">
        <v>189</v>
      </c>
      <c r="CF420" t="s">
        <v>354</v>
      </c>
      <c r="CG420" t="s">
        <v>16</v>
      </c>
      <c r="CH420" t="s">
        <v>16</v>
      </c>
      <c r="CI420">
        <v>1</v>
      </c>
      <c r="CJ420">
        <v>1</v>
      </c>
      <c r="CK420">
        <v>1</v>
      </c>
      <c r="CL420" t="s">
        <v>189</v>
      </c>
      <c r="CM420">
        <v>0</v>
      </c>
      <c r="CN420" t="s">
        <v>16</v>
      </c>
      <c r="CO420" t="s">
        <v>1730</v>
      </c>
      <c r="CP420" t="s">
        <v>16</v>
      </c>
      <c r="CQ420" t="s">
        <v>189</v>
      </c>
      <c r="CR420" t="s">
        <v>414</v>
      </c>
      <c r="CS420" s="7"/>
      <c r="CT420" s="7">
        <v>43418</v>
      </c>
      <c r="CU420" t="s">
        <v>17</v>
      </c>
      <c r="CV420" t="s">
        <v>17</v>
      </c>
      <c r="CW420" t="s">
        <v>6307</v>
      </c>
      <c r="CX420" t="s">
        <v>189</v>
      </c>
      <c r="CY420" t="s">
        <v>6307</v>
      </c>
      <c r="CZ420" t="s">
        <v>189</v>
      </c>
      <c r="DA420">
        <v>2018</v>
      </c>
      <c r="DB420" s="139">
        <v>43418</v>
      </c>
      <c r="DC420">
        <v>11</v>
      </c>
      <c r="DD420">
        <v>46</v>
      </c>
      <c r="DE420" s="139">
        <v>43416</v>
      </c>
      <c r="DF420" t="s">
        <v>12300</v>
      </c>
      <c r="DG420" t="s">
        <v>12287</v>
      </c>
      <c r="DH420" t="s">
        <v>6016</v>
      </c>
      <c r="DI420" t="s">
        <v>9874</v>
      </c>
      <c r="DJ420" t="s">
        <v>6730</v>
      </c>
      <c r="DK420" t="s">
        <v>16</v>
      </c>
      <c r="DL420" t="s">
        <v>16</v>
      </c>
      <c r="DM420" t="s">
        <v>1731</v>
      </c>
      <c r="DN420" t="s">
        <v>16</v>
      </c>
      <c r="DO420" t="s">
        <v>2051</v>
      </c>
      <c r="DP420" t="s">
        <v>16</v>
      </c>
      <c r="DQ420" t="s">
        <v>9189</v>
      </c>
      <c r="DR420" t="s">
        <v>10683</v>
      </c>
      <c r="DS420" t="s">
        <v>9190</v>
      </c>
      <c r="DT420" t="s">
        <v>12301</v>
      </c>
    </row>
    <row r="421" spans="1:124" x14ac:dyDescent="0.25">
      <c r="A421">
        <v>50</v>
      </c>
      <c r="B421" s="7">
        <v>43417</v>
      </c>
      <c r="C421" t="s">
        <v>189</v>
      </c>
      <c r="D421" t="s">
        <v>189</v>
      </c>
      <c r="E421" t="s">
        <v>1734</v>
      </c>
      <c r="F421" t="s">
        <v>181</v>
      </c>
      <c r="G421" t="s">
        <v>354</v>
      </c>
      <c r="H421" t="s">
        <v>354</v>
      </c>
      <c r="I421">
        <v>1</v>
      </c>
      <c r="J421" t="s">
        <v>1735</v>
      </c>
      <c r="K421" t="s">
        <v>11</v>
      </c>
      <c r="L421" t="s">
        <v>100</v>
      </c>
      <c r="M421">
        <v>13.95</v>
      </c>
      <c r="N421" t="s">
        <v>237</v>
      </c>
      <c r="O421" t="s">
        <v>1519</v>
      </c>
      <c r="P421" t="s">
        <v>16</v>
      </c>
      <c r="Q421" t="s">
        <v>354</v>
      </c>
      <c r="R421" t="s">
        <v>16</v>
      </c>
      <c r="S421"/>
      <c r="T421" t="s">
        <v>15</v>
      </c>
      <c r="U421" t="s">
        <v>10485</v>
      </c>
      <c r="V421" t="s">
        <v>6282</v>
      </c>
      <c r="W421" t="s">
        <v>10486</v>
      </c>
      <c r="X421" t="s">
        <v>189</v>
      </c>
      <c r="Y421" t="s">
        <v>4341</v>
      </c>
      <c r="Z421" t="s">
        <v>16</v>
      </c>
      <c r="AA421" t="s">
        <v>16</v>
      </c>
      <c r="AB421" t="s">
        <v>16</v>
      </c>
      <c r="AC421" t="s">
        <v>6307</v>
      </c>
      <c r="AD421" t="s">
        <v>1736</v>
      </c>
      <c r="AE421" t="s">
        <v>354</v>
      </c>
      <c r="AF421" t="s">
        <v>354</v>
      </c>
      <c r="AG421" t="s">
        <v>96</v>
      </c>
      <c r="AH421" t="s">
        <v>541</v>
      </c>
      <c r="AI421" t="s">
        <v>16</v>
      </c>
      <c r="AJ421" t="s">
        <v>16</v>
      </c>
      <c r="AK421" t="s">
        <v>16</v>
      </c>
      <c r="AL421"/>
      <c r="AM421">
        <v>13.95</v>
      </c>
      <c r="AN421">
        <v>97.036000000000001</v>
      </c>
      <c r="AO421">
        <v>108.98399999999999</v>
      </c>
      <c r="AP421" t="s">
        <v>184</v>
      </c>
      <c r="AQ421" t="s">
        <v>5653</v>
      </c>
      <c r="AR421" t="s">
        <v>9678</v>
      </c>
      <c r="AS421" t="s">
        <v>15</v>
      </c>
      <c r="AT421" t="s">
        <v>9802</v>
      </c>
      <c r="AU421" t="s">
        <v>9913</v>
      </c>
      <c r="AV421" t="s">
        <v>10672</v>
      </c>
      <c r="AW421" t="s">
        <v>11366</v>
      </c>
      <c r="AX421" t="s">
        <v>6013</v>
      </c>
      <c r="AY421" t="s">
        <v>16</v>
      </c>
      <c r="AZ421" t="s">
        <v>1737</v>
      </c>
      <c r="BA421" t="s">
        <v>1733</v>
      </c>
      <c r="BB421" t="s">
        <v>6079</v>
      </c>
      <c r="BC421" t="s">
        <v>10485</v>
      </c>
      <c r="BD421" t="s">
        <v>5607</v>
      </c>
      <c r="BE421" t="s">
        <v>5525</v>
      </c>
      <c r="BF421" t="s">
        <v>4496</v>
      </c>
      <c r="BG421" t="s">
        <v>189</v>
      </c>
      <c r="BH421" t="s">
        <v>189</v>
      </c>
      <c r="BI421" t="s">
        <v>189</v>
      </c>
      <c r="BJ421">
        <v>100</v>
      </c>
      <c r="BK421" t="s">
        <v>6282</v>
      </c>
      <c r="BL421" s="7">
        <v>43425</v>
      </c>
      <c r="BM421" s="7">
        <v>43790</v>
      </c>
      <c r="BN421" t="s">
        <v>6241</v>
      </c>
      <c r="BO421" t="s">
        <v>189</v>
      </c>
      <c r="BP421" t="s">
        <v>6242</v>
      </c>
      <c r="BQ421" t="s">
        <v>189</v>
      </c>
      <c r="BR421" s="7">
        <v>45251</v>
      </c>
      <c r="BS421" t="s">
        <v>2419</v>
      </c>
      <c r="BT421" t="s">
        <v>4451</v>
      </c>
      <c r="BU421" t="s">
        <v>137</v>
      </c>
      <c r="BV421" t="s">
        <v>189</v>
      </c>
      <c r="BW421" t="s">
        <v>189</v>
      </c>
      <c r="BX421" t="s">
        <v>16</v>
      </c>
      <c r="BY421" t="s">
        <v>189</v>
      </c>
      <c r="BZ421" t="s">
        <v>189</v>
      </c>
      <c r="CA421" t="s">
        <v>189</v>
      </c>
      <c r="CB421" t="s">
        <v>189</v>
      </c>
      <c r="CC421" t="s">
        <v>189</v>
      </c>
      <c r="CD421" t="s">
        <v>189</v>
      </c>
      <c r="CE421" t="s">
        <v>189</v>
      </c>
      <c r="CF421" t="s">
        <v>354</v>
      </c>
      <c r="CG421" t="s">
        <v>16</v>
      </c>
      <c r="CH421" t="s">
        <v>16</v>
      </c>
      <c r="CI421">
        <v>1</v>
      </c>
      <c r="CJ421">
        <v>1</v>
      </c>
      <c r="CK421">
        <v>1</v>
      </c>
      <c r="CL421" t="s">
        <v>189</v>
      </c>
      <c r="CM421">
        <v>0</v>
      </c>
      <c r="CN421" t="s">
        <v>16</v>
      </c>
      <c r="CO421" t="s">
        <v>1735</v>
      </c>
      <c r="CP421" t="s">
        <v>6888</v>
      </c>
      <c r="CQ421" t="s">
        <v>189</v>
      </c>
      <c r="CR421" t="s">
        <v>189</v>
      </c>
      <c r="CS421" s="7"/>
      <c r="CT421" s="7">
        <v>43417</v>
      </c>
      <c r="CU421" t="s">
        <v>29</v>
      </c>
      <c r="CV421" t="s">
        <v>29</v>
      </c>
      <c r="CW421" t="s">
        <v>6307</v>
      </c>
      <c r="CX421" t="s">
        <v>6307</v>
      </c>
      <c r="CY421" t="s">
        <v>6307</v>
      </c>
      <c r="CZ421" t="s">
        <v>189</v>
      </c>
      <c r="DA421">
        <v>2018</v>
      </c>
      <c r="DB421" s="139">
        <v>43417</v>
      </c>
      <c r="DC421">
        <v>11</v>
      </c>
      <c r="DD421">
        <v>46</v>
      </c>
      <c r="DE421" s="139">
        <v>43416</v>
      </c>
      <c r="DF421" t="s">
        <v>12300</v>
      </c>
      <c r="DG421" t="s">
        <v>12287</v>
      </c>
      <c r="DH421" t="s">
        <v>6016</v>
      </c>
      <c r="DI421" t="s">
        <v>10114</v>
      </c>
      <c r="DJ421" t="s">
        <v>6730</v>
      </c>
      <c r="DK421" t="s">
        <v>16</v>
      </c>
      <c r="DL421" t="s">
        <v>16</v>
      </c>
      <c r="DM421" t="s">
        <v>16</v>
      </c>
      <c r="DN421" t="s">
        <v>16</v>
      </c>
      <c r="DO421" t="s">
        <v>2051</v>
      </c>
      <c r="DP421" t="s">
        <v>16</v>
      </c>
      <c r="DQ421" t="s">
        <v>9191</v>
      </c>
      <c r="DR421" t="s">
        <v>10684</v>
      </c>
      <c r="DS421" t="s">
        <v>9192</v>
      </c>
      <c r="DT421" t="s">
        <v>12302</v>
      </c>
    </row>
    <row r="422" spans="1:124" x14ac:dyDescent="0.25">
      <c r="A422">
        <v>49</v>
      </c>
      <c r="B422" s="7">
        <v>43413</v>
      </c>
      <c r="C422" t="s">
        <v>189</v>
      </c>
      <c r="D422" t="s">
        <v>189</v>
      </c>
      <c r="E422" t="s">
        <v>1739</v>
      </c>
      <c r="F422" t="s">
        <v>181</v>
      </c>
      <c r="G422" t="s">
        <v>354</v>
      </c>
      <c r="H422" t="s">
        <v>354</v>
      </c>
      <c r="I422">
        <v>1</v>
      </c>
      <c r="J422" t="s">
        <v>1740</v>
      </c>
      <c r="K422" t="s">
        <v>11</v>
      </c>
      <c r="L422" t="s">
        <v>100</v>
      </c>
      <c r="M422">
        <v>2</v>
      </c>
      <c r="N422" t="s">
        <v>137</v>
      </c>
      <c r="O422" t="s">
        <v>192</v>
      </c>
      <c r="P422" t="s">
        <v>16</v>
      </c>
      <c r="Q422" t="s">
        <v>354</v>
      </c>
      <c r="R422" t="s">
        <v>16</v>
      </c>
      <c r="S422"/>
      <c r="T422" t="s">
        <v>568</v>
      </c>
      <c r="U422" t="s">
        <v>16</v>
      </c>
      <c r="V422" t="s">
        <v>6292</v>
      </c>
      <c r="W422" t="s">
        <v>189</v>
      </c>
      <c r="X422" t="s">
        <v>189</v>
      </c>
      <c r="Y422" t="s">
        <v>4341</v>
      </c>
      <c r="Z422" t="s">
        <v>16</v>
      </c>
      <c r="AA422" t="s">
        <v>16</v>
      </c>
      <c r="AB422" t="s">
        <v>16</v>
      </c>
      <c r="AC422" t="s">
        <v>6307</v>
      </c>
      <c r="AD422" t="s">
        <v>1741</v>
      </c>
      <c r="AE422" t="s">
        <v>354</v>
      </c>
      <c r="AF422" t="s">
        <v>354</v>
      </c>
      <c r="AG422" t="s">
        <v>23</v>
      </c>
      <c r="AH422" t="s">
        <v>346</v>
      </c>
      <c r="AI422" t="s">
        <v>16</v>
      </c>
      <c r="AJ422" t="s">
        <v>16</v>
      </c>
      <c r="AK422" t="s">
        <v>16</v>
      </c>
      <c r="AL422"/>
      <c r="AM422">
        <v>2</v>
      </c>
      <c r="AN422">
        <v>13.913</v>
      </c>
      <c r="AO422">
        <v>15.625</v>
      </c>
      <c r="AP422" t="s">
        <v>34</v>
      </c>
      <c r="AQ422" t="s">
        <v>5653</v>
      </c>
      <c r="AR422" t="s">
        <v>9682</v>
      </c>
      <c r="AS422" t="s">
        <v>87</v>
      </c>
      <c r="AT422" t="s">
        <v>9802</v>
      </c>
      <c r="AU422" t="s">
        <v>9873</v>
      </c>
      <c r="AV422" t="s">
        <v>10672</v>
      </c>
      <c r="AW422" t="s">
        <v>11366</v>
      </c>
      <c r="AX422" t="s">
        <v>6013</v>
      </c>
      <c r="AY422" t="s">
        <v>16</v>
      </c>
      <c r="AZ422" t="s">
        <v>1742</v>
      </c>
      <c r="BA422" t="s">
        <v>1738</v>
      </c>
      <c r="BB422" t="s">
        <v>6079</v>
      </c>
      <c r="BC422" t="s">
        <v>4465</v>
      </c>
      <c r="BD422" t="s">
        <v>4504</v>
      </c>
      <c r="BE422" t="s">
        <v>4726</v>
      </c>
      <c r="BF422" t="s">
        <v>4496</v>
      </c>
      <c r="BG422" t="s">
        <v>189</v>
      </c>
      <c r="BH422" t="s">
        <v>189</v>
      </c>
      <c r="BI422" t="s">
        <v>189</v>
      </c>
      <c r="BJ422">
        <v>100</v>
      </c>
      <c r="BK422" t="s">
        <v>1048</v>
      </c>
      <c r="BL422" s="7">
        <v>43420</v>
      </c>
      <c r="BM422" s="7">
        <v>43601</v>
      </c>
      <c r="BN422" t="s">
        <v>6240</v>
      </c>
      <c r="BO422" t="s">
        <v>189</v>
      </c>
      <c r="BP422" t="s">
        <v>16</v>
      </c>
      <c r="BQ422" t="s">
        <v>189</v>
      </c>
      <c r="BR422" s="7">
        <v>44151</v>
      </c>
      <c r="BS422" t="s">
        <v>2414</v>
      </c>
      <c r="BT422" t="s">
        <v>1739</v>
      </c>
      <c r="BU422" t="s">
        <v>189</v>
      </c>
      <c r="BV422" t="s">
        <v>189</v>
      </c>
      <c r="BW422" t="s">
        <v>189</v>
      </c>
      <c r="BX422" t="s">
        <v>16</v>
      </c>
      <c r="BY422" t="s">
        <v>189</v>
      </c>
      <c r="BZ422" t="s">
        <v>189</v>
      </c>
      <c r="CA422" t="s">
        <v>189</v>
      </c>
      <c r="CB422" t="s">
        <v>189</v>
      </c>
      <c r="CC422" t="s">
        <v>189</v>
      </c>
      <c r="CD422" t="s">
        <v>189</v>
      </c>
      <c r="CE422" t="s">
        <v>189</v>
      </c>
      <c r="CF422" t="s">
        <v>354</v>
      </c>
      <c r="CG422" t="s">
        <v>16</v>
      </c>
      <c r="CH422" t="s">
        <v>16</v>
      </c>
      <c r="CI422">
        <v>1</v>
      </c>
      <c r="CJ422">
        <v>1</v>
      </c>
      <c r="CK422">
        <v>1</v>
      </c>
      <c r="CL422" t="s">
        <v>189</v>
      </c>
      <c r="CM422">
        <v>0</v>
      </c>
      <c r="CN422" t="s">
        <v>16</v>
      </c>
      <c r="CO422" t="s">
        <v>1740</v>
      </c>
      <c r="CP422" t="s">
        <v>6875</v>
      </c>
      <c r="CQ422" t="s">
        <v>189</v>
      </c>
      <c r="CR422" t="s">
        <v>16</v>
      </c>
      <c r="CS422" s="7"/>
      <c r="CT422" s="7">
        <v>43413</v>
      </c>
      <c r="CU422" t="s">
        <v>29</v>
      </c>
      <c r="CV422" t="s">
        <v>29</v>
      </c>
      <c r="CW422" t="s">
        <v>6307</v>
      </c>
      <c r="CX422" t="s">
        <v>189</v>
      </c>
      <c r="CY422" t="s">
        <v>6307</v>
      </c>
      <c r="CZ422" t="s">
        <v>189</v>
      </c>
      <c r="DA422">
        <v>2018</v>
      </c>
      <c r="DB422" s="139">
        <v>43413</v>
      </c>
      <c r="DC422">
        <v>11</v>
      </c>
      <c r="DD422">
        <v>45</v>
      </c>
      <c r="DE422" s="139">
        <v>43409</v>
      </c>
      <c r="DF422" t="s">
        <v>12303</v>
      </c>
      <c r="DG422" t="s">
        <v>12287</v>
      </c>
      <c r="DH422" t="s">
        <v>6017</v>
      </c>
      <c r="DI422" t="s">
        <v>9874</v>
      </c>
      <c r="DJ422" t="s">
        <v>6730</v>
      </c>
      <c r="DK422" t="s">
        <v>16</v>
      </c>
      <c r="DL422" t="s">
        <v>16</v>
      </c>
      <c r="DM422" t="s">
        <v>4975</v>
      </c>
      <c r="DN422" t="s">
        <v>1741</v>
      </c>
      <c r="DO422" t="s">
        <v>2051</v>
      </c>
      <c r="DP422" t="s">
        <v>16</v>
      </c>
      <c r="DQ422" t="s">
        <v>9193</v>
      </c>
      <c r="DR422" t="s">
        <v>10685</v>
      </c>
      <c r="DS422" t="s">
        <v>9194</v>
      </c>
      <c r="DT422" t="s">
        <v>12304</v>
      </c>
    </row>
    <row r="423" spans="1:124" x14ac:dyDescent="0.25">
      <c r="A423">
        <v>48</v>
      </c>
      <c r="B423" s="7">
        <v>43412</v>
      </c>
      <c r="C423" t="s">
        <v>189</v>
      </c>
      <c r="D423" t="s">
        <v>189</v>
      </c>
      <c r="E423" t="s">
        <v>211</v>
      </c>
      <c r="F423" t="s">
        <v>181</v>
      </c>
      <c r="G423" t="s">
        <v>354</v>
      </c>
      <c r="H423" t="s">
        <v>354</v>
      </c>
      <c r="I423">
        <v>1</v>
      </c>
      <c r="J423" t="s">
        <v>1744</v>
      </c>
      <c r="K423" t="s">
        <v>2012</v>
      </c>
      <c r="L423" t="s">
        <v>100</v>
      </c>
      <c r="M423">
        <v>4</v>
      </c>
      <c r="N423" t="s">
        <v>13</v>
      </c>
      <c r="O423" t="s">
        <v>1745</v>
      </c>
      <c r="P423" t="s">
        <v>16</v>
      </c>
      <c r="Q423" t="s">
        <v>354</v>
      </c>
      <c r="R423" t="s">
        <v>16</v>
      </c>
      <c r="S423"/>
      <c r="T423" t="s">
        <v>568</v>
      </c>
      <c r="U423" t="s">
        <v>9812</v>
      </c>
      <c r="V423" t="s">
        <v>6292</v>
      </c>
      <c r="W423" t="s">
        <v>9814</v>
      </c>
      <c r="X423" t="s">
        <v>189</v>
      </c>
      <c r="Y423" t="s">
        <v>4341</v>
      </c>
      <c r="Z423" t="s">
        <v>16</v>
      </c>
      <c r="AA423" t="s">
        <v>16</v>
      </c>
      <c r="AB423" t="s">
        <v>16</v>
      </c>
      <c r="AC423" t="s">
        <v>6310</v>
      </c>
      <c r="AD423" t="s">
        <v>1746</v>
      </c>
      <c r="AE423" t="s">
        <v>354</v>
      </c>
      <c r="AF423" t="s">
        <v>354</v>
      </c>
      <c r="AG423" t="s">
        <v>67</v>
      </c>
      <c r="AH423" t="s">
        <v>485</v>
      </c>
      <c r="AI423" t="s">
        <v>16</v>
      </c>
      <c r="AJ423" t="s">
        <v>16</v>
      </c>
      <c r="AK423" t="s">
        <v>16</v>
      </c>
      <c r="AL423"/>
      <c r="AM423">
        <v>4</v>
      </c>
      <c r="AN423">
        <v>27.738</v>
      </c>
      <c r="AO423">
        <v>31.25</v>
      </c>
      <c r="AP423" t="s">
        <v>240</v>
      </c>
      <c r="AQ423" t="s">
        <v>5653</v>
      </c>
      <c r="AR423" t="s">
        <v>9682</v>
      </c>
      <c r="AS423" t="s">
        <v>87</v>
      </c>
      <c r="AT423" t="s">
        <v>4840</v>
      </c>
      <c r="AU423" t="s">
        <v>6826</v>
      </c>
      <c r="AV423" t="s">
        <v>10672</v>
      </c>
      <c r="AW423" t="s">
        <v>11366</v>
      </c>
      <c r="AX423" t="s">
        <v>6013</v>
      </c>
      <c r="AY423" t="s">
        <v>16</v>
      </c>
      <c r="AZ423" t="s">
        <v>1747</v>
      </c>
      <c r="BA423" t="s">
        <v>1743</v>
      </c>
      <c r="BB423" t="s">
        <v>6079</v>
      </c>
      <c r="BC423" t="s">
        <v>9812</v>
      </c>
      <c r="BD423" t="s">
        <v>4502</v>
      </c>
      <c r="BE423" t="s">
        <v>4727</v>
      </c>
      <c r="BF423" t="s">
        <v>4496</v>
      </c>
      <c r="BG423" t="s">
        <v>189</v>
      </c>
      <c r="BH423" t="s">
        <v>189</v>
      </c>
      <c r="BI423" t="s">
        <v>189</v>
      </c>
      <c r="BJ423">
        <v>100</v>
      </c>
      <c r="BK423" t="s">
        <v>1048</v>
      </c>
      <c r="BL423" s="7">
        <v>43419</v>
      </c>
      <c r="BM423" s="7">
        <v>43511</v>
      </c>
      <c r="BN423" t="s">
        <v>6246</v>
      </c>
      <c r="BO423" t="s">
        <v>189</v>
      </c>
      <c r="BP423" t="s">
        <v>16</v>
      </c>
      <c r="BQ423" t="s">
        <v>189</v>
      </c>
      <c r="BR423" s="7">
        <v>44515</v>
      </c>
      <c r="BS423" t="s">
        <v>2732</v>
      </c>
      <c r="BT423" t="s">
        <v>210</v>
      </c>
      <c r="BU423" t="s">
        <v>2435</v>
      </c>
      <c r="BV423" t="s">
        <v>189</v>
      </c>
      <c r="BW423" t="s">
        <v>189</v>
      </c>
      <c r="BX423" t="s">
        <v>16</v>
      </c>
      <c r="BY423" t="s">
        <v>189</v>
      </c>
      <c r="BZ423" t="s">
        <v>189</v>
      </c>
      <c r="CA423" t="s">
        <v>189</v>
      </c>
      <c r="CB423" t="s">
        <v>189</v>
      </c>
      <c r="CC423" t="s">
        <v>189</v>
      </c>
      <c r="CD423" t="s">
        <v>189</v>
      </c>
      <c r="CE423" t="s">
        <v>189</v>
      </c>
      <c r="CF423" t="s">
        <v>354</v>
      </c>
      <c r="CG423" t="s">
        <v>16</v>
      </c>
      <c r="CH423" t="s">
        <v>16</v>
      </c>
      <c r="CI423">
        <v>1</v>
      </c>
      <c r="CJ423">
        <v>1</v>
      </c>
      <c r="CK423">
        <v>1</v>
      </c>
      <c r="CL423" t="s">
        <v>189</v>
      </c>
      <c r="CM423">
        <v>0</v>
      </c>
      <c r="CN423" t="s">
        <v>16</v>
      </c>
      <c r="CO423" t="s">
        <v>1744</v>
      </c>
      <c r="CP423" t="s">
        <v>6876</v>
      </c>
      <c r="CQ423" t="s">
        <v>9685</v>
      </c>
      <c r="CR423" t="s">
        <v>16</v>
      </c>
      <c r="CS423" s="7"/>
      <c r="CT423" s="7">
        <v>41968</v>
      </c>
      <c r="CU423" t="s">
        <v>29</v>
      </c>
      <c r="CV423" t="s">
        <v>29</v>
      </c>
      <c r="CW423" t="s">
        <v>6307</v>
      </c>
      <c r="CX423" t="s">
        <v>189</v>
      </c>
      <c r="CY423" t="s">
        <v>6307</v>
      </c>
      <c r="CZ423" t="s">
        <v>189</v>
      </c>
      <c r="DA423">
        <v>2018</v>
      </c>
      <c r="DB423" s="139">
        <v>43412</v>
      </c>
      <c r="DC423">
        <v>11</v>
      </c>
      <c r="DD423">
        <v>45</v>
      </c>
      <c r="DE423" s="139">
        <v>43409</v>
      </c>
      <c r="DF423" t="s">
        <v>12303</v>
      </c>
      <c r="DG423" t="s">
        <v>12287</v>
      </c>
      <c r="DH423" t="s">
        <v>6017</v>
      </c>
      <c r="DI423" t="s">
        <v>9874</v>
      </c>
      <c r="DJ423" t="s">
        <v>6730</v>
      </c>
      <c r="DK423" t="s">
        <v>16</v>
      </c>
      <c r="DL423" t="s">
        <v>16</v>
      </c>
      <c r="DM423" t="s">
        <v>4976</v>
      </c>
      <c r="DN423" t="s">
        <v>1746</v>
      </c>
      <c r="DO423" t="s">
        <v>2051</v>
      </c>
      <c r="DP423" t="s">
        <v>16</v>
      </c>
      <c r="DQ423" t="s">
        <v>9195</v>
      </c>
      <c r="DR423" t="s">
        <v>10686</v>
      </c>
      <c r="DS423" t="s">
        <v>9196</v>
      </c>
      <c r="DT423" t="s">
        <v>12305</v>
      </c>
    </row>
    <row r="424" spans="1:124" x14ac:dyDescent="0.25">
      <c r="A424">
        <v>47</v>
      </c>
      <c r="B424" s="7">
        <v>43397</v>
      </c>
      <c r="C424" t="s">
        <v>189</v>
      </c>
      <c r="D424" t="s">
        <v>189</v>
      </c>
      <c r="E424" t="s">
        <v>1749</v>
      </c>
      <c r="F424" t="s">
        <v>181</v>
      </c>
      <c r="G424" t="s">
        <v>354</v>
      </c>
      <c r="H424" t="s">
        <v>354</v>
      </c>
      <c r="I424">
        <v>1</v>
      </c>
      <c r="J424" t="s">
        <v>603</v>
      </c>
      <c r="K424" t="s">
        <v>440</v>
      </c>
      <c r="L424" t="s">
        <v>100</v>
      </c>
      <c r="M424">
        <v>5</v>
      </c>
      <c r="N424" t="s">
        <v>104</v>
      </c>
      <c r="O424" t="s">
        <v>1752</v>
      </c>
      <c r="P424" t="s">
        <v>16</v>
      </c>
      <c r="Q424" t="s">
        <v>354</v>
      </c>
      <c r="R424" t="s">
        <v>1913</v>
      </c>
      <c r="S424"/>
      <c r="T424" t="s">
        <v>568</v>
      </c>
      <c r="U424" t="s">
        <v>16</v>
      </c>
      <c r="V424" t="s">
        <v>6282</v>
      </c>
      <c r="W424" t="s">
        <v>189</v>
      </c>
      <c r="X424" t="s">
        <v>189</v>
      </c>
      <c r="Y424" t="s">
        <v>4341</v>
      </c>
      <c r="Z424" t="s">
        <v>16</v>
      </c>
      <c r="AA424" t="s">
        <v>16</v>
      </c>
      <c r="AB424" t="s">
        <v>16</v>
      </c>
      <c r="AC424" t="s">
        <v>6310</v>
      </c>
      <c r="AD424" t="s">
        <v>606</v>
      </c>
      <c r="AE424" t="s">
        <v>354</v>
      </c>
      <c r="AF424" t="s">
        <v>354</v>
      </c>
      <c r="AG424" t="s">
        <v>129</v>
      </c>
      <c r="AH424" t="s">
        <v>251</v>
      </c>
      <c r="AI424" t="s">
        <v>16</v>
      </c>
      <c r="AJ424" t="s">
        <v>16</v>
      </c>
      <c r="AK424" t="s">
        <v>16</v>
      </c>
      <c r="AL424"/>
      <c r="AM424">
        <v>5</v>
      </c>
      <c r="AN424">
        <v>34.72</v>
      </c>
      <c r="AO424">
        <v>39.063000000000002</v>
      </c>
      <c r="AP424" t="s">
        <v>260</v>
      </c>
      <c r="AQ424" t="s">
        <v>6745</v>
      </c>
      <c r="AR424" t="s">
        <v>16</v>
      </c>
      <c r="AS424" t="s">
        <v>87</v>
      </c>
      <c r="AT424" t="s">
        <v>4840</v>
      </c>
      <c r="AU424" t="s">
        <v>6826</v>
      </c>
      <c r="AV424" t="s">
        <v>10672</v>
      </c>
      <c r="AW424" t="s">
        <v>11366</v>
      </c>
      <c r="AX424" t="s">
        <v>6018</v>
      </c>
      <c r="AY424" t="s">
        <v>16</v>
      </c>
      <c r="AZ424" t="s">
        <v>1750</v>
      </c>
      <c r="BA424" t="s">
        <v>1748</v>
      </c>
      <c r="BB424" t="s">
        <v>6080</v>
      </c>
      <c r="BC424" t="s">
        <v>4465</v>
      </c>
      <c r="BD424" t="s">
        <v>4517</v>
      </c>
      <c r="BE424" t="s">
        <v>4730</v>
      </c>
      <c r="BF424" t="s">
        <v>4496</v>
      </c>
      <c r="BG424" t="s">
        <v>189</v>
      </c>
      <c r="BH424" t="s">
        <v>189</v>
      </c>
      <c r="BI424" t="s">
        <v>189</v>
      </c>
      <c r="BJ424">
        <v>99.947000000000003</v>
      </c>
      <c r="BK424" t="s">
        <v>6282</v>
      </c>
      <c r="BL424" s="7">
        <v>43403</v>
      </c>
      <c r="BM424" s="7">
        <v>43585</v>
      </c>
      <c r="BN424" t="s">
        <v>6256</v>
      </c>
      <c r="BO424" t="s">
        <v>189</v>
      </c>
      <c r="BP424" t="s">
        <v>16</v>
      </c>
      <c r="BQ424" t="s">
        <v>189</v>
      </c>
      <c r="BR424" s="7">
        <v>45229</v>
      </c>
      <c r="BS424" t="s">
        <v>2414</v>
      </c>
      <c r="BT424" t="s">
        <v>1749</v>
      </c>
      <c r="BU424" t="s">
        <v>189</v>
      </c>
      <c r="BV424" t="s">
        <v>189</v>
      </c>
      <c r="BW424" t="s">
        <v>189</v>
      </c>
      <c r="BX424" t="s">
        <v>16</v>
      </c>
      <c r="BY424" t="s">
        <v>189</v>
      </c>
      <c r="BZ424" t="s">
        <v>189</v>
      </c>
      <c r="CA424" t="s">
        <v>189</v>
      </c>
      <c r="CB424" t="s">
        <v>189</v>
      </c>
      <c r="CC424" t="s">
        <v>189</v>
      </c>
      <c r="CD424" t="s">
        <v>189</v>
      </c>
      <c r="CE424" t="s">
        <v>189</v>
      </c>
      <c r="CF424" t="s">
        <v>354</v>
      </c>
      <c r="CG424" t="s">
        <v>16</v>
      </c>
      <c r="CH424" t="s">
        <v>16</v>
      </c>
      <c r="CI424">
        <v>2</v>
      </c>
      <c r="CJ424">
        <v>1</v>
      </c>
      <c r="CK424">
        <v>1</v>
      </c>
      <c r="CL424" t="s">
        <v>189</v>
      </c>
      <c r="CM424">
        <v>0</v>
      </c>
      <c r="CN424" t="s">
        <v>16</v>
      </c>
      <c r="CO424" t="s">
        <v>603</v>
      </c>
      <c r="CP424" t="s">
        <v>16</v>
      </c>
      <c r="CQ424" t="s">
        <v>189</v>
      </c>
      <c r="CR424" t="s">
        <v>16</v>
      </c>
      <c r="CS424" s="7"/>
      <c r="CT424" s="7">
        <v>42703</v>
      </c>
      <c r="CU424" t="s">
        <v>34</v>
      </c>
      <c r="CV424" t="s">
        <v>6745</v>
      </c>
      <c r="CW424" t="s">
        <v>6307</v>
      </c>
      <c r="CX424" t="s">
        <v>189</v>
      </c>
      <c r="CY424" t="s">
        <v>6307</v>
      </c>
      <c r="CZ424" t="s">
        <v>189</v>
      </c>
      <c r="DA424">
        <v>2018</v>
      </c>
      <c r="DB424" s="139">
        <v>43397</v>
      </c>
      <c r="DC424">
        <v>10</v>
      </c>
      <c r="DD424">
        <v>43</v>
      </c>
      <c r="DE424" s="139">
        <v>43395</v>
      </c>
      <c r="DF424" t="s">
        <v>12306</v>
      </c>
      <c r="DG424" t="s">
        <v>12287</v>
      </c>
      <c r="DH424" t="s">
        <v>6020</v>
      </c>
      <c r="DI424" t="s">
        <v>9912</v>
      </c>
      <c r="DJ424" t="s">
        <v>6730</v>
      </c>
      <c r="DK424" t="s">
        <v>16</v>
      </c>
      <c r="DL424" t="s">
        <v>16</v>
      </c>
      <c r="DM424" t="s">
        <v>4977</v>
      </c>
      <c r="DN424" t="s">
        <v>606</v>
      </c>
      <c r="DO424" t="s">
        <v>2051</v>
      </c>
      <c r="DP424" t="s">
        <v>16</v>
      </c>
      <c r="DQ424" t="s">
        <v>9197</v>
      </c>
      <c r="DR424" t="s">
        <v>10687</v>
      </c>
      <c r="DS424" t="s">
        <v>9198</v>
      </c>
      <c r="DT424" t="s">
        <v>12307</v>
      </c>
    </row>
    <row r="425" spans="1:124" x14ac:dyDescent="0.25">
      <c r="A425">
        <v>46</v>
      </c>
      <c r="B425" s="7">
        <v>43397</v>
      </c>
      <c r="C425" t="s">
        <v>189</v>
      </c>
      <c r="D425" t="s">
        <v>189</v>
      </c>
      <c r="E425" t="s">
        <v>1749</v>
      </c>
      <c r="F425" t="s">
        <v>181</v>
      </c>
      <c r="G425" t="s">
        <v>354</v>
      </c>
      <c r="H425" t="s">
        <v>354</v>
      </c>
      <c r="I425">
        <v>1</v>
      </c>
      <c r="J425" t="s">
        <v>603</v>
      </c>
      <c r="K425" t="s">
        <v>440</v>
      </c>
      <c r="L425" t="s">
        <v>100</v>
      </c>
      <c r="M425">
        <v>3</v>
      </c>
      <c r="N425" t="s">
        <v>13</v>
      </c>
      <c r="O425" t="s">
        <v>428</v>
      </c>
      <c r="P425" t="s">
        <v>16</v>
      </c>
      <c r="Q425" t="s">
        <v>354</v>
      </c>
      <c r="R425" t="s">
        <v>1909</v>
      </c>
      <c r="S425"/>
      <c r="T425" t="s">
        <v>568</v>
      </c>
      <c r="U425" t="s">
        <v>16</v>
      </c>
      <c r="V425" t="s">
        <v>6282</v>
      </c>
      <c r="W425" t="s">
        <v>189</v>
      </c>
      <c r="X425" t="s">
        <v>189</v>
      </c>
      <c r="Y425" t="s">
        <v>4341</v>
      </c>
      <c r="Z425" t="s">
        <v>16</v>
      </c>
      <c r="AA425" t="s">
        <v>16</v>
      </c>
      <c r="AB425" t="s">
        <v>16</v>
      </c>
      <c r="AC425" t="s">
        <v>6310</v>
      </c>
      <c r="AD425" t="s">
        <v>606</v>
      </c>
      <c r="AE425" t="s">
        <v>354</v>
      </c>
      <c r="AF425" t="s">
        <v>354</v>
      </c>
      <c r="AG425" t="s">
        <v>129</v>
      </c>
      <c r="AH425" t="s">
        <v>251</v>
      </c>
      <c r="AI425" t="s">
        <v>16</v>
      </c>
      <c r="AJ425" t="s">
        <v>16</v>
      </c>
      <c r="AK425" t="s">
        <v>16</v>
      </c>
      <c r="AL425"/>
      <c r="AM425">
        <v>3</v>
      </c>
      <c r="AN425">
        <v>20.832000000000001</v>
      </c>
      <c r="AO425">
        <v>23.437999999999999</v>
      </c>
      <c r="AP425" t="s">
        <v>260</v>
      </c>
      <c r="AQ425" t="s">
        <v>6745</v>
      </c>
      <c r="AR425" t="s">
        <v>16</v>
      </c>
      <c r="AS425" t="s">
        <v>87</v>
      </c>
      <c r="AT425" t="s">
        <v>4840</v>
      </c>
      <c r="AU425" t="s">
        <v>6824</v>
      </c>
      <c r="AV425" t="s">
        <v>10672</v>
      </c>
      <c r="AW425" t="s">
        <v>11366</v>
      </c>
      <c r="AX425" t="s">
        <v>6018</v>
      </c>
      <c r="AY425" t="s">
        <v>16</v>
      </c>
      <c r="AZ425" t="s">
        <v>1750</v>
      </c>
      <c r="BA425" t="s">
        <v>1751</v>
      </c>
      <c r="BB425" t="s">
        <v>6080</v>
      </c>
      <c r="BC425" t="s">
        <v>4465</v>
      </c>
      <c r="BD425" t="s">
        <v>4501</v>
      </c>
      <c r="BE425" t="s">
        <v>4727</v>
      </c>
      <c r="BF425" t="s">
        <v>4496</v>
      </c>
      <c r="BG425" t="s">
        <v>189</v>
      </c>
      <c r="BH425" t="s">
        <v>189</v>
      </c>
      <c r="BI425" t="s">
        <v>189</v>
      </c>
      <c r="BJ425">
        <v>99.968999999999994</v>
      </c>
      <c r="BK425" t="s">
        <v>6282</v>
      </c>
      <c r="BL425" s="7">
        <v>43403</v>
      </c>
      <c r="BM425" s="7">
        <v>43585</v>
      </c>
      <c r="BN425" t="s">
        <v>6256</v>
      </c>
      <c r="BO425" t="s">
        <v>189</v>
      </c>
      <c r="BP425" t="s">
        <v>16</v>
      </c>
      <c r="BQ425" t="s">
        <v>189</v>
      </c>
      <c r="BR425" s="7">
        <v>44499</v>
      </c>
      <c r="BS425" t="s">
        <v>2414</v>
      </c>
      <c r="BT425" t="s">
        <v>1749</v>
      </c>
      <c r="BU425" t="s">
        <v>189</v>
      </c>
      <c r="BV425" t="s">
        <v>189</v>
      </c>
      <c r="BW425" t="s">
        <v>189</v>
      </c>
      <c r="BX425" t="s">
        <v>16</v>
      </c>
      <c r="BY425" t="s">
        <v>189</v>
      </c>
      <c r="BZ425" t="s">
        <v>189</v>
      </c>
      <c r="CA425" t="s">
        <v>189</v>
      </c>
      <c r="CB425" t="s">
        <v>189</v>
      </c>
      <c r="CC425" t="s">
        <v>189</v>
      </c>
      <c r="CD425" t="s">
        <v>189</v>
      </c>
      <c r="CE425" t="s">
        <v>189</v>
      </c>
      <c r="CF425" t="s">
        <v>354</v>
      </c>
      <c r="CG425" t="s">
        <v>16</v>
      </c>
      <c r="CH425" t="s">
        <v>16</v>
      </c>
      <c r="CI425">
        <v>2</v>
      </c>
      <c r="CJ425">
        <v>1</v>
      </c>
      <c r="CK425">
        <v>1</v>
      </c>
      <c r="CL425" t="s">
        <v>189</v>
      </c>
      <c r="CM425">
        <v>0</v>
      </c>
      <c r="CN425" t="s">
        <v>16</v>
      </c>
      <c r="CO425" t="s">
        <v>603</v>
      </c>
      <c r="CP425" t="s">
        <v>16</v>
      </c>
      <c r="CQ425" t="s">
        <v>189</v>
      </c>
      <c r="CR425" t="s">
        <v>16</v>
      </c>
      <c r="CS425" s="7"/>
      <c r="CT425" s="7">
        <v>42703</v>
      </c>
      <c r="CU425" t="s">
        <v>34</v>
      </c>
      <c r="CV425" t="s">
        <v>6745</v>
      </c>
      <c r="CW425" t="s">
        <v>6307</v>
      </c>
      <c r="CX425" t="s">
        <v>189</v>
      </c>
      <c r="CY425" t="s">
        <v>6307</v>
      </c>
      <c r="CZ425" t="s">
        <v>189</v>
      </c>
      <c r="DA425">
        <v>2018</v>
      </c>
      <c r="DB425" s="139">
        <v>43397</v>
      </c>
      <c r="DC425">
        <v>10</v>
      </c>
      <c r="DD425">
        <v>43</v>
      </c>
      <c r="DE425" s="139">
        <v>43395</v>
      </c>
      <c r="DF425" t="s">
        <v>12306</v>
      </c>
      <c r="DG425" t="s">
        <v>12287</v>
      </c>
      <c r="DH425" t="s">
        <v>6020</v>
      </c>
      <c r="DI425" t="s">
        <v>9874</v>
      </c>
      <c r="DJ425" t="s">
        <v>6730</v>
      </c>
      <c r="DK425" t="s">
        <v>16</v>
      </c>
      <c r="DL425" t="s">
        <v>16</v>
      </c>
      <c r="DM425" t="s">
        <v>4977</v>
      </c>
      <c r="DN425" t="s">
        <v>606</v>
      </c>
      <c r="DO425" t="s">
        <v>2051</v>
      </c>
      <c r="DP425" t="s">
        <v>16</v>
      </c>
      <c r="DQ425" t="s">
        <v>9197</v>
      </c>
      <c r="DR425" t="s">
        <v>10687</v>
      </c>
      <c r="DS425" t="s">
        <v>9199</v>
      </c>
      <c r="DT425" t="s">
        <v>12308</v>
      </c>
    </row>
    <row r="426" spans="1:124" x14ac:dyDescent="0.25">
      <c r="A426">
        <v>45</v>
      </c>
      <c r="B426" s="7">
        <v>43362</v>
      </c>
      <c r="C426" t="s">
        <v>189</v>
      </c>
      <c r="D426" t="s">
        <v>189</v>
      </c>
      <c r="E426" t="s">
        <v>1726</v>
      </c>
      <c r="F426" t="s">
        <v>181</v>
      </c>
      <c r="G426" t="s">
        <v>354</v>
      </c>
      <c r="H426" t="s">
        <v>354</v>
      </c>
      <c r="I426">
        <v>1</v>
      </c>
      <c r="J426" t="s">
        <v>6886</v>
      </c>
      <c r="K426" t="s">
        <v>3381</v>
      </c>
      <c r="L426" t="s">
        <v>100</v>
      </c>
      <c r="M426">
        <v>7</v>
      </c>
      <c r="N426" t="s">
        <v>13</v>
      </c>
      <c r="O426" t="s">
        <v>1754</v>
      </c>
      <c r="P426" t="s">
        <v>16</v>
      </c>
      <c r="Q426" t="s">
        <v>354</v>
      </c>
      <c r="R426" t="s">
        <v>16</v>
      </c>
      <c r="S426"/>
      <c r="T426" t="s">
        <v>15</v>
      </c>
      <c r="U426" t="s">
        <v>9812</v>
      </c>
      <c r="V426" t="s">
        <v>6290</v>
      </c>
      <c r="W426" t="s">
        <v>9814</v>
      </c>
      <c r="X426" t="s">
        <v>189</v>
      </c>
      <c r="Y426" t="s">
        <v>4341</v>
      </c>
      <c r="Z426" t="s">
        <v>16</v>
      </c>
      <c r="AA426" t="s">
        <v>16</v>
      </c>
      <c r="AB426" t="s">
        <v>16</v>
      </c>
      <c r="AC426" t="s">
        <v>6310</v>
      </c>
      <c r="AD426" t="s">
        <v>1603</v>
      </c>
      <c r="AE426" t="s">
        <v>354</v>
      </c>
      <c r="AF426" t="s">
        <v>354</v>
      </c>
      <c r="AG426" t="s">
        <v>129</v>
      </c>
      <c r="AH426" t="s">
        <v>16</v>
      </c>
      <c r="AI426" t="s">
        <v>16</v>
      </c>
      <c r="AJ426" t="s">
        <v>16</v>
      </c>
      <c r="AK426" t="s">
        <v>16</v>
      </c>
      <c r="AL426"/>
      <c r="AM426">
        <v>8.17</v>
      </c>
      <c r="AN426">
        <v>47.938000000000002</v>
      </c>
      <c r="AO426">
        <v>55.118000000000002</v>
      </c>
      <c r="AP426" t="s">
        <v>260</v>
      </c>
      <c r="AQ426" t="s">
        <v>5653</v>
      </c>
      <c r="AR426" t="s">
        <v>9678</v>
      </c>
      <c r="AS426" t="s">
        <v>15</v>
      </c>
      <c r="AT426" t="s">
        <v>4840</v>
      </c>
      <c r="AU426" t="s">
        <v>9913</v>
      </c>
      <c r="AV426" t="s">
        <v>10672</v>
      </c>
      <c r="AW426" t="s">
        <v>11459</v>
      </c>
      <c r="AX426" t="s">
        <v>6022</v>
      </c>
      <c r="AY426" t="s">
        <v>16</v>
      </c>
      <c r="AZ426" t="s">
        <v>1604</v>
      </c>
      <c r="BA426" t="s">
        <v>1753</v>
      </c>
      <c r="BB426" t="s">
        <v>10688</v>
      </c>
      <c r="BC426" t="s">
        <v>9812</v>
      </c>
      <c r="BD426" t="s">
        <v>4530</v>
      </c>
      <c r="BE426" t="s">
        <v>4727</v>
      </c>
      <c r="BF426" t="s">
        <v>4496</v>
      </c>
      <c r="BG426" t="s">
        <v>189</v>
      </c>
      <c r="BH426" t="s">
        <v>189</v>
      </c>
      <c r="BI426" t="s">
        <v>189</v>
      </c>
      <c r="BJ426">
        <v>100</v>
      </c>
      <c r="BK426" t="s">
        <v>1048</v>
      </c>
      <c r="BL426" s="7">
        <v>43370</v>
      </c>
      <c r="BM426" s="7">
        <v>43461</v>
      </c>
      <c r="BN426" t="s">
        <v>6241</v>
      </c>
      <c r="BO426" t="s">
        <v>189</v>
      </c>
      <c r="BP426" t="s">
        <v>16</v>
      </c>
      <c r="BQ426" t="s">
        <v>189</v>
      </c>
      <c r="BR426" s="7">
        <v>44466</v>
      </c>
      <c r="BS426" t="s">
        <v>2732</v>
      </c>
      <c r="BT426" t="s">
        <v>4440</v>
      </c>
      <c r="BU426" t="s">
        <v>4372</v>
      </c>
      <c r="BV426" t="s">
        <v>189</v>
      </c>
      <c r="BW426" t="s">
        <v>189</v>
      </c>
      <c r="BX426" t="s">
        <v>16</v>
      </c>
      <c r="BY426" t="s">
        <v>189</v>
      </c>
      <c r="BZ426" t="s">
        <v>189</v>
      </c>
      <c r="CA426" t="s">
        <v>189</v>
      </c>
      <c r="CB426" t="s">
        <v>189</v>
      </c>
      <c r="CC426" t="s">
        <v>189</v>
      </c>
      <c r="CD426" t="s">
        <v>189</v>
      </c>
      <c r="CE426" t="s">
        <v>189</v>
      </c>
      <c r="CF426" t="s">
        <v>354</v>
      </c>
      <c r="CG426" t="s">
        <v>16</v>
      </c>
      <c r="CH426" t="s">
        <v>16</v>
      </c>
      <c r="CI426">
        <v>2</v>
      </c>
      <c r="CJ426">
        <v>2</v>
      </c>
      <c r="CK426">
        <v>2</v>
      </c>
      <c r="CL426" t="s">
        <v>189</v>
      </c>
      <c r="CM426">
        <v>0</v>
      </c>
      <c r="CN426" t="s">
        <v>16</v>
      </c>
      <c r="CO426" t="s">
        <v>6886</v>
      </c>
      <c r="CP426" t="s">
        <v>9736</v>
      </c>
      <c r="CQ426" t="s">
        <v>189</v>
      </c>
      <c r="CR426" t="s">
        <v>16</v>
      </c>
      <c r="CS426" s="7"/>
      <c r="CT426" s="7">
        <v>40918</v>
      </c>
      <c r="CU426" t="s">
        <v>29</v>
      </c>
      <c r="CV426" t="s">
        <v>29</v>
      </c>
      <c r="CW426" t="s">
        <v>6307</v>
      </c>
      <c r="CX426" t="s">
        <v>189</v>
      </c>
      <c r="CY426" t="s">
        <v>6307</v>
      </c>
      <c r="CZ426" t="s">
        <v>189</v>
      </c>
      <c r="DA426">
        <v>2018</v>
      </c>
      <c r="DB426" s="139">
        <v>43362</v>
      </c>
      <c r="DC426">
        <v>9</v>
      </c>
      <c r="DD426">
        <v>38</v>
      </c>
      <c r="DE426" s="139">
        <v>43360</v>
      </c>
      <c r="DF426" t="s">
        <v>12309</v>
      </c>
      <c r="DG426" t="s">
        <v>12310</v>
      </c>
      <c r="DH426" t="s">
        <v>6025</v>
      </c>
      <c r="DI426" t="s">
        <v>9874</v>
      </c>
      <c r="DJ426" t="s">
        <v>6730</v>
      </c>
      <c r="DK426" t="s">
        <v>16</v>
      </c>
      <c r="DL426" t="s">
        <v>16</v>
      </c>
      <c r="DM426" t="s">
        <v>16</v>
      </c>
      <c r="DN426" t="s">
        <v>16</v>
      </c>
      <c r="DO426" t="s">
        <v>2051</v>
      </c>
      <c r="DP426" t="s">
        <v>16</v>
      </c>
      <c r="DQ426" t="s">
        <v>8592</v>
      </c>
      <c r="DR426" t="s">
        <v>10689</v>
      </c>
      <c r="DS426" t="s">
        <v>9204</v>
      </c>
      <c r="DT426" t="s">
        <v>12311</v>
      </c>
    </row>
    <row r="427" spans="1:124" x14ac:dyDescent="0.25">
      <c r="A427">
        <v>44</v>
      </c>
      <c r="B427" s="7">
        <v>43362</v>
      </c>
      <c r="C427" t="s">
        <v>189</v>
      </c>
      <c r="D427" t="s">
        <v>4464</v>
      </c>
      <c r="E427" t="s">
        <v>1726</v>
      </c>
      <c r="F427" t="s">
        <v>181</v>
      </c>
      <c r="G427" t="s">
        <v>354</v>
      </c>
      <c r="H427" t="s">
        <v>354</v>
      </c>
      <c r="I427">
        <v>1</v>
      </c>
      <c r="J427" t="s">
        <v>6886</v>
      </c>
      <c r="K427" t="s">
        <v>3381</v>
      </c>
      <c r="L427" t="s">
        <v>12</v>
      </c>
      <c r="M427">
        <v>12</v>
      </c>
      <c r="N427" t="s">
        <v>137</v>
      </c>
      <c r="O427" t="s">
        <v>6385</v>
      </c>
      <c r="P427" t="s">
        <v>16</v>
      </c>
      <c r="Q427" t="s">
        <v>354</v>
      </c>
      <c r="R427" t="s">
        <v>16</v>
      </c>
      <c r="S427"/>
      <c r="T427" t="s">
        <v>15</v>
      </c>
      <c r="U427" t="s">
        <v>4464</v>
      </c>
      <c r="V427" t="s">
        <v>6290</v>
      </c>
      <c r="W427" t="s">
        <v>189</v>
      </c>
      <c r="X427" t="s">
        <v>189</v>
      </c>
      <c r="Y427" t="s">
        <v>4341</v>
      </c>
      <c r="Z427" t="s">
        <v>16</v>
      </c>
      <c r="AA427" t="s">
        <v>16</v>
      </c>
      <c r="AB427" t="s">
        <v>16</v>
      </c>
      <c r="AC427" t="s">
        <v>6310</v>
      </c>
      <c r="AD427" t="s">
        <v>1603</v>
      </c>
      <c r="AE427" t="s">
        <v>1045</v>
      </c>
      <c r="AF427" t="s">
        <v>1926</v>
      </c>
      <c r="AG427" t="s">
        <v>129</v>
      </c>
      <c r="AH427" t="s">
        <v>16</v>
      </c>
      <c r="AI427" t="s">
        <v>16</v>
      </c>
      <c r="AJ427" t="s">
        <v>16</v>
      </c>
      <c r="AK427" t="s">
        <v>16</v>
      </c>
      <c r="AL427"/>
      <c r="AM427">
        <v>1.752</v>
      </c>
      <c r="AN427">
        <v>12</v>
      </c>
      <c r="AO427">
        <v>13.74</v>
      </c>
      <c r="AP427" t="s">
        <v>260</v>
      </c>
      <c r="AQ427" t="s">
        <v>5653</v>
      </c>
      <c r="AR427" t="s">
        <v>9678</v>
      </c>
      <c r="AS427" t="s">
        <v>15</v>
      </c>
      <c r="AT427" t="s">
        <v>4840</v>
      </c>
      <c r="AU427" t="s">
        <v>9873</v>
      </c>
      <c r="AV427" t="s">
        <v>10672</v>
      </c>
      <c r="AW427" t="s">
        <v>11459</v>
      </c>
      <c r="AX427" t="s">
        <v>6022</v>
      </c>
      <c r="AY427" t="s">
        <v>16</v>
      </c>
      <c r="AZ427" t="s">
        <v>1604</v>
      </c>
      <c r="BA427" t="s">
        <v>6384</v>
      </c>
      <c r="BB427" t="s">
        <v>10688</v>
      </c>
      <c r="BC427" t="s">
        <v>4464</v>
      </c>
      <c r="BD427" t="s">
        <v>6150</v>
      </c>
      <c r="BE427" t="s">
        <v>4726</v>
      </c>
      <c r="BF427" t="s">
        <v>4496</v>
      </c>
      <c r="BG427" t="s">
        <v>189</v>
      </c>
      <c r="BH427" t="s">
        <v>189</v>
      </c>
      <c r="BI427" t="s">
        <v>189</v>
      </c>
      <c r="BJ427"/>
      <c r="BK427" t="s">
        <v>1048</v>
      </c>
      <c r="BL427" s="7">
        <v>43370</v>
      </c>
      <c r="BM427" s="7">
        <v>43551</v>
      </c>
      <c r="BN427" t="s">
        <v>6241</v>
      </c>
      <c r="BO427" t="s">
        <v>189</v>
      </c>
      <c r="BP427" t="s">
        <v>16</v>
      </c>
      <c r="BQ427" t="s">
        <v>189</v>
      </c>
      <c r="BR427" s="7">
        <v>44101</v>
      </c>
      <c r="BS427" t="s">
        <v>2414</v>
      </c>
      <c r="BT427" t="s">
        <v>4440</v>
      </c>
      <c r="BU427" t="s">
        <v>4372</v>
      </c>
      <c r="BV427" t="s">
        <v>189</v>
      </c>
      <c r="BW427" t="s">
        <v>189</v>
      </c>
      <c r="BX427" t="s">
        <v>16</v>
      </c>
      <c r="BY427" t="s">
        <v>16</v>
      </c>
      <c r="BZ427" t="s">
        <v>189</v>
      </c>
      <c r="CA427" t="s">
        <v>189</v>
      </c>
      <c r="CB427" t="s">
        <v>189</v>
      </c>
      <c r="CC427" t="s">
        <v>189</v>
      </c>
      <c r="CD427" t="s">
        <v>189</v>
      </c>
      <c r="CE427" t="s">
        <v>189</v>
      </c>
      <c r="CF427" t="s">
        <v>199</v>
      </c>
      <c r="CG427" t="s">
        <v>16</v>
      </c>
      <c r="CH427" t="s">
        <v>16</v>
      </c>
      <c r="CI427">
        <v>2</v>
      </c>
      <c r="CJ427">
        <v>2</v>
      </c>
      <c r="CK427">
        <v>2</v>
      </c>
      <c r="CL427" t="s">
        <v>189</v>
      </c>
      <c r="CM427">
        <v>0</v>
      </c>
      <c r="CN427" t="s">
        <v>16</v>
      </c>
      <c r="CO427" t="s">
        <v>6886</v>
      </c>
      <c r="CP427" t="s">
        <v>9736</v>
      </c>
      <c r="CQ427" t="s">
        <v>189</v>
      </c>
      <c r="CR427" t="s">
        <v>16</v>
      </c>
      <c r="CS427" s="7"/>
      <c r="CT427" s="7">
        <v>40918</v>
      </c>
      <c r="CU427" t="s">
        <v>29</v>
      </c>
      <c r="CV427" t="s">
        <v>29</v>
      </c>
      <c r="CW427" t="s">
        <v>6307</v>
      </c>
      <c r="CX427" t="s">
        <v>189</v>
      </c>
      <c r="CY427" t="s">
        <v>6307</v>
      </c>
      <c r="CZ427" t="s">
        <v>189</v>
      </c>
      <c r="DA427">
        <v>2018</v>
      </c>
      <c r="DB427" s="139">
        <v>43362</v>
      </c>
      <c r="DC427">
        <v>9</v>
      </c>
      <c r="DD427">
        <v>38</v>
      </c>
      <c r="DE427" s="139">
        <v>43360</v>
      </c>
      <c r="DF427" t="s">
        <v>12309</v>
      </c>
      <c r="DG427" t="s">
        <v>12310</v>
      </c>
      <c r="DH427" t="s">
        <v>6025</v>
      </c>
      <c r="DI427" t="s">
        <v>9874</v>
      </c>
      <c r="DJ427" t="s">
        <v>6730</v>
      </c>
      <c r="DK427" t="s">
        <v>252</v>
      </c>
      <c r="DL427" t="s">
        <v>9800</v>
      </c>
      <c r="DM427" t="s">
        <v>16</v>
      </c>
      <c r="DN427" t="s">
        <v>16</v>
      </c>
      <c r="DO427" t="s">
        <v>2052</v>
      </c>
      <c r="DP427" t="s">
        <v>16</v>
      </c>
      <c r="DQ427" t="s">
        <v>8592</v>
      </c>
      <c r="DR427" t="s">
        <v>10689</v>
      </c>
      <c r="DS427" t="s">
        <v>8593</v>
      </c>
      <c r="DT427" t="s">
        <v>12312</v>
      </c>
    </row>
    <row r="428" spans="1:124" x14ac:dyDescent="0.25">
      <c r="A428">
        <v>43</v>
      </c>
      <c r="B428" s="7">
        <v>43362</v>
      </c>
      <c r="C428" t="s">
        <v>189</v>
      </c>
      <c r="D428" t="s">
        <v>189</v>
      </c>
      <c r="E428" t="s">
        <v>1756</v>
      </c>
      <c r="F428" t="s">
        <v>181</v>
      </c>
      <c r="G428" t="s">
        <v>354</v>
      </c>
      <c r="H428" t="s">
        <v>354</v>
      </c>
      <c r="I428">
        <v>1</v>
      </c>
      <c r="J428" t="s">
        <v>1757</v>
      </c>
      <c r="K428" t="s">
        <v>2692</v>
      </c>
      <c r="L428" t="s">
        <v>100</v>
      </c>
      <c r="M428">
        <v>4.8499999999999996</v>
      </c>
      <c r="N428" t="s">
        <v>13</v>
      </c>
      <c r="O428" t="s">
        <v>1758</v>
      </c>
      <c r="P428" t="s">
        <v>16</v>
      </c>
      <c r="Q428" t="s">
        <v>354</v>
      </c>
      <c r="R428" t="s">
        <v>1885</v>
      </c>
      <c r="S428"/>
      <c r="T428" t="s">
        <v>166</v>
      </c>
      <c r="U428" t="s">
        <v>16</v>
      </c>
      <c r="V428" t="s">
        <v>6286</v>
      </c>
      <c r="W428" t="s">
        <v>189</v>
      </c>
      <c r="X428" t="s">
        <v>189</v>
      </c>
      <c r="Y428" t="s">
        <v>4341</v>
      </c>
      <c r="Z428" t="s">
        <v>16</v>
      </c>
      <c r="AA428" t="s">
        <v>16</v>
      </c>
      <c r="AB428" t="s">
        <v>16</v>
      </c>
      <c r="AC428" t="s">
        <v>6310</v>
      </c>
      <c r="AD428" t="s">
        <v>1759</v>
      </c>
      <c r="AE428" t="s">
        <v>354</v>
      </c>
      <c r="AF428" t="s">
        <v>354</v>
      </c>
      <c r="AG428" t="s">
        <v>37</v>
      </c>
      <c r="AH428" t="s">
        <v>261</v>
      </c>
      <c r="AI428" t="s">
        <v>16</v>
      </c>
      <c r="AJ428" t="s">
        <v>273</v>
      </c>
      <c r="AK428" t="s">
        <v>9663</v>
      </c>
      <c r="AL428"/>
      <c r="AM428">
        <v>4.8499999999999996</v>
      </c>
      <c r="AN428">
        <v>33.213999999999999</v>
      </c>
      <c r="AO428">
        <v>38.189</v>
      </c>
      <c r="AP428" t="s">
        <v>260</v>
      </c>
      <c r="AQ428" t="s">
        <v>6745</v>
      </c>
      <c r="AR428" t="s">
        <v>16</v>
      </c>
      <c r="AS428" t="s">
        <v>22</v>
      </c>
      <c r="AT428" t="s">
        <v>4840</v>
      </c>
      <c r="AU428" t="s">
        <v>6826</v>
      </c>
      <c r="AV428" t="s">
        <v>10672</v>
      </c>
      <c r="AW428" t="s">
        <v>11459</v>
      </c>
      <c r="AX428" t="s">
        <v>6022</v>
      </c>
      <c r="AY428" t="s">
        <v>16</v>
      </c>
      <c r="AZ428" t="s">
        <v>1760</v>
      </c>
      <c r="BA428" t="s">
        <v>1761</v>
      </c>
      <c r="BB428" t="s">
        <v>10688</v>
      </c>
      <c r="BC428" t="s">
        <v>5972</v>
      </c>
      <c r="BD428" t="s">
        <v>5608</v>
      </c>
      <c r="BE428" t="s">
        <v>4727</v>
      </c>
      <c r="BF428" t="s">
        <v>4496</v>
      </c>
      <c r="BG428" t="s">
        <v>189</v>
      </c>
      <c r="BH428" t="s">
        <v>189</v>
      </c>
      <c r="BI428" t="s">
        <v>189</v>
      </c>
      <c r="BJ428">
        <v>99.953000000000003</v>
      </c>
      <c r="BK428" t="s">
        <v>1048</v>
      </c>
      <c r="BL428" s="7">
        <v>43370</v>
      </c>
      <c r="BM428" s="7">
        <v>43551</v>
      </c>
      <c r="BN428" t="s">
        <v>6240</v>
      </c>
      <c r="BO428" t="s">
        <v>189</v>
      </c>
      <c r="BP428" t="s">
        <v>16</v>
      </c>
      <c r="BQ428" t="s">
        <v>189</v>
      </c>
      <c r="BR428" s="7">
        <v>44466</v>
      </c>
      <c r="BS428" t="s">
        <v>2414</v>
      </c>
      <c r="BT428" t="s">
        <v>1756</v>
      </c>
      <c r="BU428" t="s">
        <v>189</v>
      </c>
      <c r="BV428" t="s">
        <v>189</v>
      </c>
      <c r="BW428" t="s">
        <v>189</v>
      </c>
      <c r="BX428" t="s">
        <v>16</v>
      </c>
      <c r="BY428" t="s">
        <v>189</v>
      </c>
      <c r="BZ428" t="s">
        <v>189</v>
      </c>
      <c r="CA428" t="s">
        <v>189</v>
      </c>
      <c r="CB428" t="s">
        <v>189</v>
      </c>
      <c r="CC428" t="s">
        <v>189</v>
      </c>
      <c r="CD428" t="s">
        <v>189</v>
      </c>
      <c r="CE428" t="s">
        <v>189</v>
      </c>
      <c r="CF428" t="s">
        <v>354</v>
      </c>
      <c r="CG428" t="s">
        <v>16</v>
      </c>
      <c r="CH428" t="s">
        <v>16</v>
      </c>
      <c r="CI428">
        <v>2</v>
      </c>
      <c r="CJ428">
        <v>2</v>
      </c>
      <c r="CK428">
        <v>1</v>
      </c>
      <c r="CL428" t="s">
        <v>189</v>
      </c>
      <c r="CM428">
        <v>0</v>
      </c>
      <c r="CN428" t="s">
        <v>16</v>
      </c>
      <c r="CO428" t="s">
        <v>4334</v>
      </c>
      <c r="CP428" t="s">
        <v>16</v>
      </c>
      <c r="CQ428" t="s">
        <v>189</v>
      </c>
      <c r="CR428" t="s">
        <v>16</v>
      </c>
      <c r="CS428" s="7"/>
      <c r="CT428" s="7">
        <v>41613</v>
      </c>
      <c r="CU428" t="s">
        <v>34</v>
      </c>
      <c r="CV428" t="s">
        <v>6745</v>
      </c>
      <c r="CW428" t="s">
        <v>6307</v>
      </c>
      <c r="CX428" t="s">
        <v>189</v>
      </c>
      <c r="CY428" t="s">
        <v>6307</v>
      </c>
      <c r="CZ428" t="s">
        <v>189</v>
      </c>
      <c r="DA428">
        <v>2018</v>
      </c>
      <c r="DB428" s="139">
        <v>43362</v>
      </c>
      <c r="DC428">
        <v>9</v>
      </c>
      <c r="DD428">
        <v>38</v>
      </c>
      <c r="DE428" s="139">
        <v>43360</v>
      </c>
      <c r="DF428" t="s">
        <v>12309</v>
      </c>
      <c r="DG428" t="s">
        <v>12310</v>
      </c>
      <c r="DH428" t="s">
        <v>6025</v>
      </c>
      <c r="DI428" t="s">
        <v>9874</v>
      </c>
      <c r="DJ428" t="s">
        <v>6730</v>
      </c>
      <c r="DK428" t="s">
        <v>16</v>
      </c>
      <c r="DL428" t="s">
        <v>16</v>
      </c>
      <c r="DM428" t="s">
        <v>16</v>
      </c>
      <c r="DN428" t="s">
        <v>1759</v>
      </c>
      <c r="DO428" t="s">
        <v>2051</v>
      </c>
      <c r="DP428" t="s">
        <v>16</v>
      </c>
      <c r="DQ428" t="s">
        <v>9200</v>
      </c>
      <c r="DR428" t="s">
        <v>10689</v>
      </c>
      <c r="DS428" t="s">
        <v>9201</v>
      </c>
      <c r="DT428" t="s">
        <v>12313</v>
      </c>
    </row>
    <row r="429" spans="1:124" x14ac:dyDescent="0.25">
      <c r="A429">
        <v>42</v>
      </c>
      <c r="B429" s="7">
        <v>43362</v>
      </c>
      <c r="C429" t="s">
        <v>189</v>
      </c>
      <c r="D429" t="s">
        <v>9809</v>
      </c>
      <c r="E429" t="s">
        <v>1756</v>
      </c>
      <c r="F429" t="s">
        <v>181</v>
      </c>
      <c r="G429" t="s">
        <v>354</v>
      </c>
      <c r="H429" t="s">
        <v>354</v>
      </c>
      <c r="I429">
        <v>1</v>
      </c>
      <c r="J429" t="s">
        <v>1757</v>
      </c>
      <c r="K429" t="s">
        <v>2692</v>
      </c>
      <c r="L429" t="s">
        <v>92</v>
      </c>
      <c r="M429">
        <v>3</v>
      </c>
      <c r="N429" t="s">
        <v>104</v>
      </c>
      <c r="O429" t="s">
        <v>625</v>
      </c>
      <c r="P429" t="s">
        <v>16</v>
      </c>
      <c r="Q429" t="s">
        <v>354</v>
      </c>
      <c r="R429" t="s">
        <v>16</v>
      </c>
      <c r="S429"/>
      <c r="T429" t="s">
        <v>166</v>
      </c>
      <c r="U429" t="s">
        <v>16</v>
      </c>
      <c r="V429" t="s">
        <v>6282</v>
      </c>
      <c r="W429" t="s">
        <v>189</v>
      </c>
      <c r="X429" t="s">
        <v>189</v>
      </c>
      <c r="Y429" t="s">
        <v>4341</v>
      </c>
      <c r="Z429" t="s">
        <v>16</v>
      </c>
      <c r="AA429" t="s">
        <v>16</v>
      </c>
      <c r="AB429" t="s">
        <v>16</v>
      </c>
      <c r="AC429" t="s">
        <v>6310</v>
      </c>
      <c r="AD429" t="s">
        <v>1759</v>
      </c>
      <c r="AE429" t="s">
        <v>354</v>
      </c>
      <c r="AF429" t="s">
        <v>354</v>
      </c>
      <c r="AG429" t="s">
        <v>37</v>
      </c>
      <c r="AH429" t="s">
        <v>261</v>
      </c>
      <c r="AI429" t="s">
        <v>16</v>
      </c>
      <c r="AJ429" t="s">
        <v>273</v>
      </c>
      <c r="AK429" t="s">
        <v>9663</v>
      </c>
      <c r="AL429"/>
      <c r="AM429">
        <v>3</v>
      </c>
      <c r="AN429">
        <v>23.988</v>
      </c>
      <c r="AO429">
        <v>27.523</v>
      </c>
      <c r="AP429" t="s">
        <v>260</v>
      </c>
      <c r="AQ429" t="s">
        <v>6745</v>
      </c>
      <c r="AR429" t="s">
        <v>16</v>
      </c>
      <c r="AS429" t="s">
        <v>22</v>
      </c>
      <c r="AT429" t="s">
        <v>4840</v>
      </c>
      <c r="AU429" t="s">
        <v>6824</v>
      </c>
      <c r="AV429" t="s">
        <v>10672</v>
      </c>
      <c r="AW429" t="s">
        <v>11459</v>
      </c>
      <c r="AX429" t="s">
        <v>6022</v>
      </c>
      <c r="AY429" t="s">
        <v>16</v>
      </c>
      <c r="AZ429" t="s">
        <v>1762</v>
      </c>
      <c r="BA429" t="s">
        <v>1755</v>
      </c>
      <c r="BB429" t="s">
        <v>10688</v>
      </c>
      <c r="BC429" t="s">
        <v>5972</v>
      </c>
      <c r="BD429" t="s">
        <v>4743</v>
      </c>
      <c r="BE429" t="s">
        <v>4730</v>
      </c>
      <c r="BF429" t="s">
        <v>4496</v>
      </c>
      <c r="BG429" t="s">
        <v>189</v>
      </c>
      <c r="BH429" t="s">
        <v>189</v>
      </c>
      <c r="BI429" t="s">
        <v>189</v>
      </c>
      <c r="BJ429">
        <v>99.962000000000003</v>
      </c>
      <c r="BK429" t="s">
        <v>6282</v>
      </c>
      <c r="BL429" s="7">
        <v>43370</v>
      </c>
      <c r="BM429" s="7">
        <v>43735</v>
      </c>
      <c r="BN429" t="s">
        <v>6240</v>
      </c>
      <c r="BO429" t="s">
        <v>189</v>
      </c>
      <c r="BP429" t="s">
        <v>16</v>
      </c>
      <c r="BQ429" t="s">
        <v>189</v>
      </c>
      <c r="BR429" s="7">
        <v>45196</v>
      </c>
      <c r="BS429" t="s">
        <v>2419</v>
      </c>
      <c r="BT429" t="s">
        <v>1756</v>
      </c>
      <c r="BU429" t="s">
        <v>189</v>
      </c>
      <c r="BV429" t="s">
        <v>189</v>
      </c>
      <c r="BW429" t="s">
        <v>189</v>
      </c>
      <c r="BX429" t="s">
        <v>16</v>
      </c>
      <c r="BY429" t="s">
        <v>189</v>
      </c>
      <c r="BZ429" t="s">
        <v>9202</v>
      </c>
      <c r="CA429" t="s">
        <v>189</v>
      </c>
      <c r="CB429" t="s">
        <v>189</v>
      </c>
      <c r="CC429" t="s">
        <v>189</v>
      </c>
      <c r="CD429" t="s">
        <v>189</v>
      </c>
      <c r="CE429" t="s">
        <v>189</v>
      </c>
      <c r="CF429" t="s">
        <v>354</v>
      </c>
      <c r="CG429" t="s">
        <v>16</v>
      </c>
      <c r="CH429" t="s">
        <v>16</v>
      </c>
      <c r="CI429">
        <v>2</v>
      </c>
      <c r="CJ429">
        <v>2</v>
      </c>
      <c r="CK429">
        <v>1</v>
      </c>
      <c r="CL429" t="s">
        <v>189</v>
      </c>
      <c r="CM429">
        <v>0</v>
      </c>
      <c r="CN429" t="s">
        <v>16</v>
      </c>
      <c r="CO429" t="s">
        <v>4334</v>
      </c>
      <c r="CP429" t="s">
        <v>16</v>
      </c>
      <c r="CQ429" t="s">
        <v>189</v>
      </c>
      <c r="CR429" t="s">
        <v>16</v>
      </c>
      <c r="CS429" s="7"/>
      <c r="CT429" s="7">
        <v>41613</v>
      </c>
      <c r="CU429" t="s">
        <v>34</v>
      </c>
      <c r="CV429" t="s">
        <v>6745</v>
      </c>
      <c r="CW429" t="s">
        <v>6307</v>
      </c>
      <c r="CX429" t="s">
        <v>189</v>
      </c>
      <c r="CY429" t="s">
        <v>6307</v>
      </c>
      <c r="CZ429" t="s">
        <v>189</v>
      </c>
      <c r="DA429">
        <v>2018</v>
      </c>
      <c r="DB429" s="139">
        <v>43362</v>
      </c>
      <c r="DC429">
        <v>9</v>
      </c>
      <c r="DD429">
        <v>38</v>
      </c>
      <c r="DE429" s="139">
        <v>43360</v>
      </c>
      <c r="DF429" t="s">
        <v>12309</v>
      </c>
      <c r="DG429" t="s">
        <v>12310</v>
      </c>
      <c r="DH429" t="s">
        <v>6025</v>
      </c>
      <c r="DI429" t="s">
        <v>9912</v>
      </c>
      <c r="DJ429" t="s">
        <v>6730</v>
      </c>
      <c r="DK429" t="s">
        <v>16</v>
      </c>
      <c r="DL429" t="s">
        <v>16</v>
      </c>
      <c r="DM429" t="s">
        <v>16</v>
      </c>
      <c r="DN429" t="s">
        <v>1759</v>
      </c>
      <c r="DO429" t="s">
        <v>6814</v>
      </c>
      <c r="DP429" t="s">
        <v>16</v>
      </c>
      <c r="DQ429" t="s">
        <v>9200</v>
      </c>
      <c r="DR429" t="s">
        <v>10689</v>
      </c>
      <c r="DS429" t="s">
        <v>9203</v>
      </c>
      <c r="DT429" t="s">
        <v>12314</v>
      </c>
    </row>
    <row r="430" spans="1:124" x14ac:dyDescent="0.25">
      <c r="A430">
        <v>41</v>
      </c>
      <c r="B430" s="7">
        <v>43342</v>
      </c>
      <c r="C430" t="s">
        <v>189</v>
      </c>
      <c r="D430" t="s">
        <v>189</v>
      </c>
      <c r="E430" t="s">
        <v>1764</v>
      </c>
      <c r="F430" t="s">
        <v>181</v>
      </c>
      <c r="G430" t="s">
        <v>354</v>
      </c>
      <c r="H430" t="s">
        <v>354</v>
      </c>
      <c r="I430">
        <v>2</v>
      </c>
      <c r="J430" t="s">
        <v>5501</v>
      </c>
      <c r="K430" t="s">
        <v>1999</v>
      </c>
      <c r="L430" t="s">
        <v>100</v>
      </c>
      <c r="M430">
        <v>1.5</v>
      </c>
      <c r="N430" t="s">
        <v>13</v>
      </c>
      <c r="O430" t="s">
        <v>1765</v>
      </c>
      <c r="P430" t="s">
        <v>16</v>
      </c>
      <c r="Q430" t="s">
        <v>354</v>
      </c>
      <c r="R430" t="s">
        <v>16</v>
      </c>
      <c r="S430"/>
      <c r="T430" t="s">
        <v>532</v>
      </c>
      <c r="U430" t="s">
        <v>16</v>
      </c>
      <c r="V430" t="s">
        <v>6283</v>
      </c>
      <c r="W430" t="s">
        <v>189</v>
      </c>
      <c r="X430" t="s">
        <v>5516</v>
      </c>
      <c r="Y430" t="s">
        <v>4341</v>
      </c>
      <c r="Z430" t="s">
        <v>16</v>
      </c>
      <c r="AA430" t="s">
        <v>16</v>
      </c>
      <c r="AB430" t="s">
        <v>16</v>
      </c>
      <c r="AC430" t="s">
        <v>6310</v>
      </c>
      <c r="AD430" t="s">
        <v>1432</v>
      </c>
      <c r="AE430" t="s">
        <v>354</v>
      </c>
      <c r="AF430" t="s">
        <v>354</v>
      </c>
      <c r="AG430" t="s">
        <v>37</v>
      </c>
      <c r="AH430" t="s">
        <v>16</v>
      </c>
      <c r="AI430" t="s">
        <v>16</v>
      </c>
      <c r="AJ430" t="s">
        <v>16</v>
      </c>
      <c r="AK430" t="s">
        <v>16</v>
      </c>
      <c r="AL430"/>
      <c r="AM430">
        <v>1.5</v>
      </c>
      <c r="AN430">
        <v>9.49</v>
      </c>
      <c r="AO430">
        <v>11.811</v>
      </c>
      <c r="AP430" t="s">
        <v>301</v>
      </c>
      <c r="AQ430" t="s">
        <v>1937</v>
      </c>
      <c r="AR430" t="s">
        <v>16</v>
      </c>
      <c r="AS430" t="s">
        <v>10276</v>
      </c>
      <c r="AT430" t="s">
        <v>9978</v>
      </c>
      <c r="AU430" t="s">
        <v>9873</v>
      </c>
      <c r="AV430" t="s">
        <v>10672</v>
      </c>
      <c r="AW430" t="s">
        <v>11459</v>
      </c>
      <c r="AX430" t="s">
        <v>6028</v>
      </c>
      <c r="AY430" t="s">
        <v>16</v>
      </c>
      <c r="AZ430" t="s">
        <v>1433</v>
      </c>
      <c r="BA430" t="s">
        <v>1763</v>
      </c>
      <c r="BB430" t="s">
        <v>10690</v>
      </c>
      <c r="BC430" t="s">
        <v>4465</v>
      </c>
      <c r="BD430" t="s">
        <v>5544</v>
      </c>
      <c r="BE430" t="s">
        <v>4727</v>
      </c>
      <c r="BF430" t="s">
        <v>4496</v>
      </c>
      <c r="BG430" t="s">
        <v>189</v>
      </c>
      <c r="BH430" t="s">
        <v>189</v>
      </c>
      <c r="BI430" t="s">
        <v>189</v>
      </c>
      <c r="BJ430"/>
      <c r="BK430" t="s">
        <v>6283</v>
      </c>
      <c r="BL430" s="7"/>
      <c r="BM430" s="7"/>
      <c r="BN430" t="s">
        <v>6246</v>
      </c>
      <c r="BO430" t="s">
        <v>189</v>
      </c>
      <c r="BP430" t="s">
        <v>6242</v>
      </c>
      <c r="BQ430" t="s">
        <v>189</v>
      </c>
      <c r="BR430" s="7">
        <v>44228</v>
      </c>
      <c r="BS430" t="s">
        <v>16</v>
      </c>
      <c r="BT430" t="s">
        <v>4452</v>
      </c>
      <c r="BU430" t="s">
        <v>2428</v>
      </c>
      <c r="BV430" t="s">
        <v>189</v>
      </c>
      <c r="BW430" t="s">
        <v>189</v>
      </c>
      <c r="BX430" t="s">
        <v>16</v>
      </c>
      <c r="BY430" t="s">
        <v>189</v>
      </c>
      <c r="BZ430" t="s">
        <v>189</v>
      </c>
      <c r="CA430" t="s">
        <v>189</v>
      </c>
      <c r="CB430" t="s">
        <v>189</v>
      </c>
      <c r="CC430" t="s">
        <v>189</v>
      </c>
      <c r="CD430" t="s">
        <v>189</v>
      </c>
      <c r="CE430" t="s">
        <v>189</v>
      </c>
      <c r="CF430" t="s">
        <v>354</v>
      </c>
      <c r="CG430" t="s">
        <v>16</v>
      </c>
      <c r="CH430" t="s">
        <v>16</v>
      </c>
      <c r="CI430">
        <v>1</v>
      </c>
      <c r="CJ430">
        <v>1</v>
      </c>
      <c r="CK430">
        <v>1</v>
      </c>
      <c r="CL430" t="s">
        <v>189</v>
      </c>
      <c r="CM430">
        <v>0</v>
      </c>
      <c r="CN430" t="s">
        <v>16</v>
      </c>
      <c r="CO430" t="s">
        <v>1429</v>
      </c>
      <c r="CP430" t="s">
        <v>16</v>
      </c>
      <c r="CQ430" t="s">
        <v>189</v>
      </c>
      <c r="CR430" t="s">
        <v>16</v>
      </c>
      <c r="CS430" s="7">
        <v>44751</v>
      </c>
      <c r="CT430" s="7">
        <v>42705</v>
      </c>
      <c r="CU430" t="s">
        <v>60</v>
      </c>
      <c r="CV430" t="s">
        <v>16</v>
      </c>
      <c r="CW430" t="s">
        <v>6307</v>
      </c>
      <c r="CX430" t="s">
        <v>189</v>
      </c>
      <c r="CY430" t="s">
        <v>6307</v>
      </c>
      <c r="CZ430" t="s">
        <v>6307</v>
      </c>
      <c r="DA430">
        <v>2018</v>
      </c>
      <c r="DB430" s="139">
        <v>43342</v>
      </c>
      <c r="DC430">
        <v>8</v>
      </c>
      <c r="DD430">
        <v>35</v>
      </c>
      <c r="DE430" s="139">
        <v>43339</v>
      </c>
      <c r="DF430" t="s">
        <v>12315</v>
      </c>
      <c r="DG430" t="s">
        <v>12310</v>
      </c>
      <c r="DH430" t="s">
        <v>6029</v>
      </c>
      <c r="DI430" t="s">
        <v>9874</v>
      </c>
      <c r="DJ430" t="s">
        <v>6730</v>
      </c>
      <c r="DK430" t="s">
        <v>16</v>
      </c>
      <c r="DL430" t="s">
        <v>16</v>
      </c>
      <c r="DM430" t="s">
        <v>4907</v>
      </c>
      <c r="DN430" t="s">
        <v>16</v>
      </c>
      <c r="DO430" t="s">
        <v>2051</v>
      </c>
      <c r="DP430" t="s">
        <v>16</v>
      </c>
      <c r="DQ430" t="s">
        <v>9205</v>
      </c>
      <c r="DR430" t="s">
        <v>10691</v>
      </c>
      <c r="DS430" t="s">
        <v>5609</v>
      </c>
      <c r="DT430" t="s">
        <v>12316</v>
      </c>
    </row>
    <row r="431" spans="1:124" x14ac:dyDescent="0.25">
      <c r="A431">
        <v>40</v>
      </c>
      <c r="B431" s="7">
        <v>43341</v>
      </c>
      <c r="C431" t="s">
        <v>189</v>
      </c>
      <c r="D431" t="s">
        <v>189</v>
      </c>
      <c r="E431" t="s">
        <v>1377</v>
      </c>
      <c r="F431" t="s">
        <v>181</v>
      </c>
      <c r="G431" t="s">
        <v>354</v>
      </c>
      <c r="H431" t="s">
        <v>354</v>
      </c>
      <c r="I431">
        <v>1</v>
      </c>
      <c r="J431" t="s">
        <v>1692</v>
      </c>
      <c r="K431" t="s">
        <v>1767</v>
      </c>
      <c r="L431" t="s">
        <v>100</v>
      </c>
      <c r="M431">
        <v>5</v>
      </c>
      <c r="N431" t="s">
        <v>13</v>
      </c>
      <c r="O431" t="s">
        <v>1768</v>
      </c>
      <c r="P431" t="s">
        <v>16</v>
      </c>
      <c r="Q431" t="s">
        <v>354</v>
      </c>
      <c r="R431" t="s">
        <v>16</v>
      </c>
      <c r="S431"/>
      <c r="T431" t="s">
        <v>532</v>
      </c>
      <c r="U431" t="s">
        <v>16</v>
      </c>
      <c r="V431" t="s">
        <v>6283</v>
      </c>
      <c r="W431" t="s">
        <v>189</v>
      </c>
      <c r="X431" t="s">
        <v>189</v>
      </c>
      <c r="Y431" t="s">
        <v>4341</v>
      </c>
      <c r="Z431" t="s">
        <v>16</v>
      </c>
      <c r="AA431" t="s">
        <v>16</v>
      </c>
      <c r="AB431" t="s">
        <v>16</v>
      </c>
      <c r="AC431" t="s">
        <v>6310</v>
      </c>
      <c r="AD431" t="s">
        <v>1693</v>
      </c>
      <c r="AE431" t="s">
        <v>354</v>
      </c>
      <c r="AF431" t="s">
        <v>354</v>
      </c>
      <c r="AG431" t="s">
        <v>67</v>
      </c>
      <c r="AH431" t="s">
        <v>186</v>
      </c>
      <c r="AI431" t="s">
        <v>16</v>
      </c>
      <c r="AJ431" t="s">
        <v>16</v>
      </c>
      <c r="AK431" t="s">
        <v>16</v>
      </c>
      <c r="AL431"/>
      <c r="AM431">
        <v>5</v>
      </c>
      <c r="AN431">
        <v>34.106000000000002</v>
      </c>
      <c r="AO431">
        <v>39.369999999999997</v>
      </c>
      <c r="AP431" t="s">
        <v>301</v>
      </c>
      <c r="AQ431" t="s">
        <v>1937</v>
      </c>
      <c r="AR431" t="s">
        <v>16</v>
      </c>
      <c r="AS431" t="s">
        <v>10276</v>
      </c>
      <c r="AT431" t="s">
        <v>9978</v>
      </c>
      <c r="AU431" t="s">
        <v>6826</v>
      </c>
      <c r="AV431" t="s">
        <v>10672</v>
      </c>
      <c r="AW431" t="s">
        <v>11459</v>
      </c>
      <c r="AX431" t="s">
        <v>6028</v>
      </c>
      <c r="AY431" t="s">
        <v>16</v>
      </c>
      <c r="AZ431" t="s">
        <v>1694</v>
      </c>
      <c r="BA431" t="s">
        <v>1766</v>
      </c>
      <c r="BB431" t="s">
        <v>10690</v>
      </c>
      <c r="BC431" t="s">
        <v>4465</v>
      </c>
      <c r="BD431" t="s">
        <v>4517</v>
      </c>
      <c r="BE431" t="s">
        <v>4727</v>
      </c>
      <c r="BF431" t="s">
        <v>4496</v>
      </c>
      <c r="BG431" t="s">
        <v>189</v>
      </c>
      <c r="BH431" t="s">
        <v>189</v>
      </c>
      <c r="BI431" t="s">
        <v>189</v>
      </c>
      <c r="BJ431"/>
      <c r="BK431" t="s">
        <v>6283</v>
      </c>
      <c r="BL431" s="7"/>
      <c r="BM431" s="7"/>
      <c r="BN431" t="s">
        <v>6246</v>
      </c>
      <c r="BO431" t="s">
        <v>189</v>
      </c>
      <c r="BP431" t="s">
        <v>6242</v>
      </c>
      <c r="BQ431" t="s">
        <v>189</v>
      </c>
      <c r="BR431" s="7">
        <v>44446</v>
      </c>
      <c r="BS431" t="s">
        <v>16</v>
      </c>
      <c r="BT431" t="s">
        <v>1377</v>
      </c>
      <c r="BU431" t="s">
        <v>189</v>
      </c>
      <c r="BV431" t="s">
        <v>189</v>
      </c>
      <c r="BW431" t="s">
        <v>189</v>
      </c>
      <c r="BX431" t="s">
        <v>16</v>
      </c>
      <c r="BY431" t="s">
        <v>189</v>
      </c>
      <c r="BZ431" t="s">
        <v>9206</v>
      </c>
      <c r="CA431" t="s">
        <v>189</v>
      </c>
      <c r="CB431" t="s">
        <v>189</v>
      </c>
      <c r="CC431" t="s">
        <v>189</v>
      </c>
      <c r="CD431" t="s">
        <v>189</v>
      </c>
      <c r="CE431" t="s">
        <v>189</v>
      </c>
      <c r="CF431" t="s">
        <v>354</v>
      </c>
      <c r="CG431" t="s">
        <v>16</v>
      </c>
      <c r="CH431" t="s">
        <v>16</v>
      </c>
      <c r="CI431">
        <v>1</v>
      </c>
      <c r="CJ431">
        <v>1</v>
      </c>
      <c r="CK431">
        <v>1</v>
      </c>
      <c r="CL431" t="s">
        <v>189</v>
      </c>
      <c r="CM431">
        <v>0</v>
      </c>
      <c r="CN431" t="s">
        <v>16</v>
      </c>
      <c r="CO431" t="s">
        <v>1692</v>
      </c>
      <c r="CP431" t="s">
        <v>16</v>
      </c>
      <c r="CQ431" t="s">
        <v>189</v>
      </c>
      <c r="CR431" t="s">
        <v>16</v>
      </c>
      <c r="CS431" s="7">
        <v>44581</v>
      </c>
      <c r="CT431" s="7">
        <v>41227</v>
      </c>
      <c r="CU431" t="s">
        <v>60</v>
      </c>
      <c r="CV431" t="s">
        <v>16</v>
      </c>
      <c r="CW431" t="s">
        <v>6307</v>
      </c>
      <c r="CX431" t="s">
        <v>189</v>
      </c>
      <c r="CY431" t="s">
        <v>6307</v>
      </c>
      <c r="CZ431" t="s">
        <v>6307</v>
      </c>
      <c r="DA431">
        <v>2018</v>
      </c>
      <c r="DB431" s="139">
        <v>43341</v>
      </c>
      <c r="DC431">
        <v>8</v>
      </c>
      <c r="DD431">
        <v>35</v>
      </c>
      <c r="DE431" s="139">
        <v>43339</v>
      </c>
      <c r="DF431" t="s">
        <v>12315</v>
      </c>
      <c r="DG431" t="s">
        <v>12310</v>
      </c>
      <c r="DH431" t="s">
        <v>6029</v>
      </c>
      <c r="DI431" t="s">
        <v>9874</v>
      </c>
      <c r="DJ431" t="s">
        <v>6730</v>
      </c>
      <c r="DK431" t="s">
        <v>16</v>
      </c>
      <c r="DL431" t="s">
        <v>16</v>
      </c>
      <c r="DM431" t="s">
        <v>3333</v>
      </c>
      <c r="DN431" t="s">
        <v>16</v>
      </c>
      <c r="DO431" t="s">
        <v>2051</v>
      </c>
      <c r="DP431" t="s">
        <v>16</v>
      </c>
      <c r="DQ431" t="s">
        <v>9207</v>
      </c>
      <c r="DR431" t="s">
        <v>10692</v>
      </c>
      <c r="DS431" t="s">
        <v>9208</v>
      </c>
      <c r="DT431" t="s">
        <v>12317</v>
      </c>
    </row>
    <row r="432" spans="1:124" x14ac:dyDescent="0.25">
      <c r="A432">
        <v>39</v>
      </c>
      <c r="B432" s="7">
        <v>43320</v>
      </c>
      <c r="C432" t="s">
        <v>189</v>
      </c>
      <c r="D432" t="s">
        <v>189</v>
      </c>
      <c r="E432" t="s">
        <v>1770</v>
      </c>
      <c r="F432" t="s">
        <v>181</v>
      </c>
      <c r="G432" t="s">
        <v>354</v>
      </c>
      <c r="H432" t="s">
        <v>354</v>
      </c>
      <c r="I432">
        <v>1</v>
      </c>
      <c r="J432" t="s">
        <v>1592</v>
      </c>
      <c r="K432" t="s">
        <v>11</v>
      </c>
      <c r="L432" t="s">
        <v>100</v>
      </c>
      <c r="M432">
        <v>4</v>
      </c>
      <c r="N432" t="s">
        <v>2107</v>
      </c>
      <c r="O432" t="s">
        <v>1768</v>
      </c>
      <c r="P432" t="s">
        <v>16</v>
      </c>
      <c r="Q432" t="s">
        <v>354</v>
      </c>
      <c r="R432" t="s">
        <v>16</v>
      </c>
      <c r="S432"/>
      <c r="T432" t="s">
        <v>32</v>
      </c>
      <c r="U432" t="s">
        <v>16</v>
      </c>
      <c r="V432" t="s">
        <v>6282</v>
      </c>
      <c r="W432" t="s">
        <v>189</v>
      </c>
      <c r="X432" t="s">
        <v>189</v>
      </c>
      <c r="Y432" t="s">
        <v>4341</v>
      </c>
      <c r="Z432" t="s">
        <v>16</v>
      </c>
      <c r="AA432" t="s">
        <v>16</v>
      </c>
      <c r="AB432" t="s">
        <v>16</v>
      </c>
      <c r="AC432" t="s">
        <v>6310</v>
      </c>
      <c r="AD432" t="s">
        <v>1594</v>
      </c>
      <c r="AE432" t="s">
        <v>354</v>
      </c>
      <c r="AF432" t="s">
        <v>354</v>
      </c>
      <c r="AG432" t="s">
        <v>129</v>
      </c>
      <c r="AH432" t="s">
        <v>1069</v>
      </c>
      <c r="AI432" t="s">
        <v>16</v>
      </c>
      <c r="AJ432" t="s">
        <v>16</v>
      </c>
      <c r="AK432" t="s">
        <v>16</v>
      </c>
      <c r="AL432"/>
      <c r="AM432">
        <v>4</v>
      </c>
      <c r="AN432">
        <v>27.341999999999999</v>
      </c>
      <c r="AO432">
        <v>31.495999999999999</v>
      </c>
      <c r="AP432" t="s">
        <v>34</v>
      </c>
      <c r="AQ432" t="s">
        <v>6745</v>
      </c>
      <c r="AR432" t="s">
        <v>16</v>
      </c>
      <c r="AS432" t="s">
        <v>32</v>
      </c>
      <c r="AT432" t="s">
        <v>9802</v>
      </c>
      <c r="AU432" t="s">
        <v>6826</v>
      </c>
      <c r="AV432" t="s">
        <v>10672</v>
      </c>
      <c r="AW432" t="s">
        <v>11459</v>
      </c>
      <c r="AX432" t="s">
        <v>6028</v>
      </c>
      <c r="AY432" t="s">
        <v>16</v>
      </c>
      <c r="AZ432" t="s">
        <v>1595</v>
      </c>
      <c r="BA432" t="s">
        <v>1769</v>
      </c>
      <c r="BB432" t="s">
        <v>10690</v>
      </c>
      <c r="BC432" t="s">
        <v>4465</v>
      </c>
      <c r="BD432" t="s">
        <v>4502</v>
      </c>
      <c r="BE432" t="s">
        <v>4756</v>
      </c>
      <c r="BF432" t="s">
        <v>4496</v>
      </c>
      <c r="BG432" t="s">
        <v>189</v>
      </c>
      <c r="BH432" t="s">
        <v>189</v>
      </c>
      <c r="BI432" t="s">
        <v>189</v>
      </c>
      <c r="BJ432"/>
      <c r="BK432" t="s">
        <v>6282</v>
      </c>
      <c r="BL432" s="7"/>
      <c r="BM432" s="7"/>
      <c r="BN432" t="s">
        <v>6240</v>
      </c>
      <c r="BO432" t="s">
        <v>189</v>
      </c>
      <c r="BP432" t="s">
        <v>16</v>
      </c>
      <c r="BQ432" t="s">
        <v>189</v>
      </c>
      <c r="BR432" s="7">
        <v>45425</v>
      </c>
      <c r="BS432" t="s">
        <v>16</v>
      </c>
      <c r="BT432" t="s">
        <v>4438</v>
      </c>
      <c r="BU432" t="s">
        <v>2440</v>
      </c>
      <c r="BV432" t="s">
        <v>189</v>
      </c>
      <c r="BW432" t="s">
        <v>189</v>
      </c>
      <c r="BX432" t="s">
        <v>16</v>
      </c>
      <c r="BY432" t="s">
        <v>189</v>
      </c>
      <c r="BZ432" t="s">
        <v>9209</v>
      </c>
      <c r="CA432" t="s">
        <v>189</v>
      </c>
      <c r="CB432" t="s">
        <v>189</v>
      </c>
      <c r="CC432" t="s">
        <v>189</v>
      </c>
      <c r="CD432" t="s">
        <v>189</v>
      </c>
      <c r="CE432" t="s">
        <v>189</v>
      </c>
      <c r="CF432" t="s">
        <v>354</v>
      </c>
      <c r="CG432" t="s">
        <v>16</v>
      </c>
      <c r="CH432" t="s">
        <v>16</v>
      </c>
      <c r="CI432">
        <v>1</v>
      </c>
      <c r="CJ432">
        <v>1</v>
      </c>
      <c r="CK432">
        <v>1</v>
      </c>
      <c r="CL432" t="s">
        <v>189</v>
      </c>
      <c r="CM432">
        <v>0</v>
      </c>
      <c r="CN432" t="s">
        <v>16</v>
      </c>
      <c r="CO432" t="s">
        <v>1592</v>
      </c>
      <c r="CP432" t="s">
        <v>16</v>
      </c>
      <c r="CQ432" t="s">
        <v>189</v>
      </c>
      <c r="CR432" t="s">
        <v>16</v>
      </c>
      <c r="CS432" s="7">
        <v>44423</v>
      </c>
      <c r="CT432" s="7">
        <v>42325</v>
      </c>
      <c r="CU432" t="s">
        <v>4710</v>
      </c>
      <c r="CV432" t="s">
        <v>6745</v>
      </c>
      <c r="CW432" t="s">
        <v>6307</v>
      </c>
      <c r="CX432" t="s">
        <v>189</v>
      </c>
      <c r="CY432" t="s">
        <v>6307</v>
      </c>
      <c r="CZ432" t="s">
        <v>6307</v>
      </c>
      <c r="DA432">
        <v>2018</v>
      </c>
      <c r="DB432" s="139">
        <v>43320</v>
      </c>
      <c r="DC432">
        <v>8</v>
      </c>
      <c r="DD432">
        <v>32</v>
      </c>
      <c r="DE432" s="139">
        <v>43318</v>
      </c>
      <c r="DF432" t="s">
        <v>12318</v>
      </c>
      <c r="DG432" t="s">
        <v>12310</v>
      </c>
      <c r="DH432" t="s">
        <v>6032</v>
      </c>
      <c r="DI432" t="s">
        <v>9947</v>
      </c>
      <c r="DJ432" t="s">
        <v>6730</v>
      </c>
      <c r="DK432" t="s">
        <v>16</v>
      </c>
      <c r="DL432" t="s">
        <v>16</v>
      </c>
      <c r="DM432" t="s">
        <v>1594</v>
      </c>
      <c r="DN432" t="s">
        <v>16</v>
      </c>
      <c r="DO432" t="s">
        <v>2051</v>
      </c>
      <c r="DP432" t="s">
        <v>16</v>
      </c>
      <c r="DQ432" t="s">
        <v>9210</v>
      </c>
      <c r="DR432" t="s">
        <v>10693</v>
      </c>
      <c r="DS432" t="s">
        <v>9211</v>
      </c>
      <c r="DT432" t="s">
        <v>12319</v>
      </c>
    </row>
    <row r="433" spans="1:124" x14ac:dyDescent="0.25">
      <c r="A433">
        <v>38</v>
      </c>
      <c r="B433" s="7">
        <v>43300</v>
      </c>
      <c r="C433" t="s">
        <v>189</v>
      </c>
      <c r="D433" t="s">
        <v>189</v>
      </c>
      <c r="E433" t="s">
        <v>1772</v>
      </c>
      <c r="F433" t="s">
        <v>181</v>
      </c>
      <c r="G433" t="s">
        <v>354</v>
      </c>
      <c r="H433" t="s">
        <v>354</v>
      </c>
      <c r="I433">
        <v>2</v>
      </c>
      <c r="J433" t="s">
        <v>5486</v>
      </c>
      <c r="K433" t="s">
        <v>11</v>
      </c>
      <c r="L433" t="s">
        <v>100</v>
      </c>
      <c r="M433">
        <v>4</v>
      </c>
      <c r="N433" t="s">
        <v>13</v>
      </c>
      <c r="O433" t="s">
        <v>1006</v>
      </c>
      <c r="P433" t="s">
        <v>16</v>
      </c>
      <c r="Q433" t="s">
        <v>354</v>
      </c>
      <c r="R433" t="s">
        <v>16</v>
      </c>
      <c r="S433"/>
      <c r="T433" t="s">
        <v>532</v>
      </c>
      <c r="U433" t="s">
        <v>16</v>
      </c>
      <c r="V433" t="s">
        <v>6283</v>
      </c>
      <c r="W433" t="s">
        <v>189</v>
      </c>
      <c r="X433" t="s">
        <v>5516</v>
      </c>
      <c r="Y433" t="s">
        <v>4341</v>
      </c>
      <c r="Z433" t="s">
        <v>16</v>
      </c>
      <c r="AA433" t="s">
        <v>16</v>
      </c>
      <c r="AB433" t="s">
        <v>16</v>
      </c>
      <c r="AC433" t="s">
        <v>6310</v>
      </c>
      <c r="AD433" t="s">
        <v>748</v>
      </c>
      <c r="AE433" t="s">
        <v>354</v>
      </c>
      <c r="AF433" t="s">
        <v>354</v>
      </c>
      <c r="AG433" t="s">
        <v>67</v>
      </c>
      <c r="AH433" t="s">
        <v>186</v>
      </c>
      <c r="AI433" t="s">
        <v>16</v>
      </c>
      <c r="AJ433" t="s">
        <v>16</v>
      </c>
      <c r="AK433" t="s">
        <v>16</v>
      </c>
      <c r="AL433"/>
      <c r="AM433">
        <v>4</v>
      </c>
      <c r="AN433">
        <v>27.1</v>
      </c>
      <c r="AO433">
        <v>31.495999999999999</v>
      </c>
      <c r="AP433" t="s">
        <v>301</v>
      </c>
      <c r="AQ433" t="s">
        <v>1937</v>
      </c>
      <c r="AR433" t="s">
        <v>16</v>
      </c>
      <c r="AS433" t="s">
        <v>10276</v>
      </c>
      <c r="AT433" t="s">
        <v>9802</v>
      </c>
      <c r="AU433" t="s">
        <v>6826</v>
      </c>
      <c r="AV433" t="s">
        <v>10672</v>
      </c>
      <c r="AW433" t="s">
        <v>11459</v>
      </c>
      <c r="AX433" t="s">
        <v>6033</v>
      </c>
      <c r="AY433" t="s">
        <v>16</v>
      </c>
      <c r="AZ433" t="s">
        <v>749</v>
      </c>
      <c r="BA433" t="s">
        <v>1771</v>
      </c>
      <c r="BB433" t="s">
        <v>10694</v>
      </c>
      <c r="BC433" t="s">
        <v>4465</v>
      </c>
      <c r="BD433" t="s">
        <v>5611</v>
      </c>
      <c r="BE433" t="s">
        <v>4727</v>
      </c>
      <c r="BF433" t="s">
        <v>4496</v>
      </c>
      <c r="BG433" t="s">
        <v>189</v>
      </c>
      <c r="BH433" t="s">
        <v>189</v>
      </c>
      <c r="BI433" t="s">
        <v>189</v>
      </c>
      <c r="BJ433">
        <v>100</v>
      </c>
      <c r="BK433" t="s">
        <v>6283</v>
      </c>
      <c r="BL433" s="7">
        <v>43299</v>
      </c>
      <c r="BM433" s="7">
        <v>43483</v>
      </c>
      <c r="BN433" t="s">
        <v>6246</v>
      </c>
      <c r="BO433" t="s">
        <v>189</v>
      </c>
      <c r="BP433" t="s">
        <v>6242</v>
      </c>
      <c r="BQ433" t="s">
        <v>189</v>
      </c>
      <c r="BR433" s="7">
        <v>44395</v>
      </c>
      <c r="BS433" t="s">
        <v>2414</v>
      </c>
      <c r="BT433" t="s">
        <v>1683</v>
      </c>
      <c r="BU433" t="s">
        <v>2435</v>
      </c>
      <c r="BV433" t="s">
        <v>189</v>
      </c>
      <c r="BW433" t="s">
        <v>189</v>
      </c>
      <c r="BX433" t="s">
        <v>16</v>
      </c>
      <c r="BY433" t="s">
        <v>189</v>
      </c>
      <c r="BZ433" t="s">
        <v>189</v>
      </c>
      <c r="CA433" t="s">
        <v>189</v>
      </c>
      <c r="CB433" t="s">
        <v>189</v>
      </c>
      <c r="CC433" t="s">
        <v>189</v>
      </c>
      <c r="CD433" t="s">
        <v>189</v>
      </c>
      <c r="CE433" t="s">
        <v>189</v>
      </c>
      <c r="CF433" t="s">
        <v>354</v>
      </c>
      <c r="CG433" t="s">
        <v>16</v>
      </c>
      <c r="CH433" t="s">
        <v>16</v>
      </c>
      <c r="CI433">
        <v>1</v>
      </c>
      <c r="CJ433">
        <v>1</v>
      </c>
      <c r="CK433">
        <v>1</v>
      </c>
      <c r="CL433" t="s">
        <v>189</v>
      </c>
      <c r="CM433">
        <v>0</v>
      </c>
      <c r="CN433" t="s">
        <v>16</v>
      </c>
      <c r="CO433" t="s">
        <v>746</v>
      </c>
      <c r="CP433" t="s">
        <v>16</v>
      </c>
      <c r="CQ433" t="s">
        <v>189</v>
      </c>
      <c r="CR433" t="s">
        <v>16</v>
      </c>
      <c r="CS433" s="7"/>
      <c r="CT433" s="7">
        <v>38975</v>
      </c>
      <c r="CU433" t="s">
        <v>60</v>
      </c>
      <c r="CV433" t="s">
        <v>6745</v>
      </c>
      <c r="CW433" t="s">
        <v>6307</v>
      </c>
      <c r="CX433" t="s">
        <v>189</v>
      </c>
      <c r="CY433" t="s">
        <v>6307</v>
      </c>
      <c r="CZ433" t="s">
        <v>189</v>
      </c>
      <c r="DA433">
        <v>2018</v>
      </c>
      <c r="DB433" s="139">
        <v>43300</v>
      </c>
      <c r="DC433">
        <v>7</v>
      </c>
      <c r="DD433">
        <v>29</v>
      </c>
      <c r="DE433" s="139">
        <v>43297</v>
      </c>
      <c r="DF433" t="s">
        <v>12320</v>
      </c>
      <c r="DG433" t="s">
        <v>12310</v>
      </c>
      <c r="DH433" t="s">
        <v>6036</v>
      </c>
      <c r="DI433" t="s">
        <v>9874</v>
      </c>
      <c r="DJ433" t="s">
        <v>6730</v>
      </c>
      <c r="DK433" t="s">
        <v>16</v>
      </c>
      <c r="DL433" t="s">
        <v>16</v>
      </c>
      <c r="DM433" t="s">
        <v>3333</v>
      </c>
      <c r="DN433" t="s">
        <v>16</v>
      </c>
      <c r="DO433" t="s">
        <v>2051</v>
      </c>
      <c r="DP433" t="s">
        <v>16</v>
      </c>
      <c r="DQ433" t="s">
        <v>9212</v>
      </c>
      <c r="DR433" t="s">
        <v>10695</v>
      </c>
      <c r="DS433" t="s">
        <v>5610</v>
      </c>
      <c r="DT433" t="s">
        <v>12321</v>
      </c>
    </row>
    <row r="434" spans="1:124" x14ac:dyDescent="0.25">
      <c r="A434">
        <v>37</v>
      </c>
      <c r="B434" s="7">
        <v>43292</v>
      </c>
      <c r="C434" t="s">
        <v>189</v>
      </c>
      <c r="D434" t="s">
        <v>189</v>
      </c>
      <c r="E434" t="s">
        <v>1683</v>
      </c>
      <c r="F434" t="s">
        <v>181</v>
      </c>
      <c r="G434" t="s">
        <v>354</v>
      </c>
      <c r="H434" t="s">
        <v>354</v>
      </c>
      <c r="I434">
        <v>1</v>
      </c>
      <c r="J434" t="s">
        <v>746</v>
      </c>
      <c r="K434" t="s">
        <v>4453</v>
      </c>
      <c r="L434" t="s">
        <v>100</v>
      </c>
      <c r="M434">
        <v>6</v>
      </c>
      <c r="N434" t="s">
        <v>13</v>
      </c>
      <c r="O434" t="s">
        <v>1006</v>
      </c>
      <c r="P434" t="s">
        <v>16</v>
      </c>
      <c r="Q434" t="s">
        <v>354</v>
      </c>
      <c r="R434" t="s">
        <v>16</v>
      </c>
      <c r="S434"/>
      <c r="T434" t="s">
        <v>532</v>
      </c>
      <c r="U434" t="s">
        <v>16</v>
      </c>
      <c r="V434" t="s">
        <v>6283</v>
      </c>
      <c r="W434" t="s">
        <v>189</v>
      </c>
      <c r="X434" t="s">
        <v>189</v>
      </c>
      <c r="Y434" t="s">
        <v>4341</v>
      </c>
      <c r="Z434" t="s">
        <v>16</v>
      </c>
      <c r="AA434" t="s">
        <v>16</v>
      </c>
      <c r="AB434" t="s">
        <v>16</v>
      </c>
      <c r="AC434" t="s">
        <v>6310</v>
      </c>
      <c r="AD434" t="s">
        <v>748</v>
      </c>
      <c r="AE434" t="s">
        <v>354</v>
      </c>
      <c r="AF434" t="s">
        <v>354</v>
      </c>
      <c r="AG434" t="s">
        <v>67</v>
      </c>
      <c r="AH434" t="s">
        <v>186</v>
      </c>
      <c r="AI434" t="s">
        <v>16</v>
      </c>
      <c r="AJ434" t="s">
        <v>16</v>
      </c>
      <c r="AK434" t="s">
        <v>16</v>
      </c>
      <c r="AL434"/>
      <c r="AM434">
        <v>6</v>
      </c>
      <c r="AN434">
        <v>40.095999999999997</v>
      </c>
      <c r="AO434">
        <v>47.244</v>
      </c>
      <c r="AP434" t="s">
        <v>301</v>
      </c>
      <c r="AQ434" t="s">
        <v>1937</v>
      </c>
      <c r="AR434" t="s">
        <v>16</v>
      </c>
      <c r="AS434" t="s">
        <v>10276</v>
      </c>
      <c r="AT434" t="s">
        <v>9978</v>
      </c>
      <c r="AU434" t="s">
        <v>9913</v>
      </c>
      <c r="AV434" t="s">
        <v>10672</v>
      </c>
      <c r="AW434" t="s">
        <v>11459</v>
      </c>
      <c r="AX434" t="s">
        <v>6033</v>
      </c>
      <c r="AY434" t="s">
        <v>16</v>
      </c>
      <c r="AZ434" t="s">
        <v>749</v>
      </c>
      <c r="BA434" t="s">
        <v>1773</v>
      </c>
      <c r="BB434" t="s">
        <v>10694</v>
      </c>
      <c r="BC434" t="s">
        <v>4465</v>
      </c>
      <c r="BD434" t="s">
        <v>4503</v>
      </c>
      <c r="BE434" t="s">
        <v>4727</v>
      </c>
      <c r="BF434" t="s">
        <v>4496</v>
      </c>
      <c r="BG434" t="s">
        <v>189</v>
      </c>
      <c r="BH434" t="s">
        <v>189</v>
      </c>
      <c r="BI434" t="s">
        <v>189</v>
      </c>
      <c r="BJ434">
        <v>100</v>
      </c>
      <c r="BK434" t="s">
        <v>6283</v>
      </c>
      <c r="BL434" s="7">
        <v>43299</v>
      </c>
      <c r="BM434" s="7">
        <v>43483</v>
      </c>
      <c r="BN434" t="s">
        <v>6246</v>
      </c>
      <c r="BO434" t="s">
        <v>189</v>
      </c>
      <c r="BP434" t="s">
        <v>6242</v>
      </c>
      <c r="BQ434" t="s">
        <v>189</v>
      </c>
      <c r="BR434" s="7">
        <v>44395</v>
      </c>
      <c r="BS434" t="s">
        <v>2414</v>
      </c>
      <c r="BT434" t="s">
        <v>1683</v>
      </c>
      <c r="BU434" t="s">
        <v>189</v>
      </c>
      <c r="BV434" t="s">
        <v>189</v>
      </c>
      <c r="BW434" t="s">
        <v>189</v>
      </c>
      <c r="BX434" t="s">
        <v>16</v>
      </c>
      <c r="BY434" t="s">
        <v>189</v>
      </c>
      <c r="BZ434" t="s">
        <v>189</v>
      </c>
      <c r="CA434" t="s">
        <v>189</v>
      </c>
      <c r="CB434" t="s">
        <v>189</v>
      </c>
      <c r="CC434" t="s">
        <v>189</v>
      </c>
      <c r="CD434" t="s">
        <v>189</v>
      </c>
      <c r="CE434" t="s">
        <v>189</v>
      </c>
      <c r="CF434" t="s">
        <v>354</v>
      </c>
      <c r="CG434" t="s">
        <v>16</v>
      </c>
      <c r="CH434" t="s">
        <v>16</v>
      </c>
      <c r="CI434">
        <v>1</v>
      </c>
      <c r="CJ434">
        <v>1</v>
      </c>
      <c r="CK434">
        <v>1</v>
      </c>
      <c r="CL434" t="s">
        <v>189</v>
      </c>
      <c r="CM434">
        <v>0</v>
      </c>
      <c r="CN434" t="s">
        <v>16</v>
      </c>
      <c r="CO434" t="s">
        <v>746</v>
      </c>
      <c r="CP434" t="s">
        <v>16</v>
      </c>
      <c r="CQ434" t="s">
        <v>189</v>
      </c>
      <c r="CR434" t="s">
        <v>16</v>
      </c>
      <c r="CS434" s="7"/>
      <c r="CT434" s="7">
        <v>38975</v>
      </c>
      <c r="CU434" t="s">
        <v>60</v>
      </c>
      <c r="CV434" t="s">
        <v>6745</v>
      </c>
      <c r="CW434" t="s">
        <v>6307</v>
      </c>
      <c r="CX434" t="s">
        <v>189</v>
      </c>
      <c r="CY434" t="s">
        <v>6307</v>
      </c>
      <c r="CZ434" t="s">
        <v>189</v>
      </c>
      <c r="DA434">
        <v>2018</v>
      </c>
      <c r="DB434" s="139">
        <v>43292</v>
      </c>
      <c r="DC434">
        <v>7</v>
      </c>
      <c r="DD434">
        <v>28</v>
      </c>
      <c r="DE434" s="139">
        <v>43290</v>
      </c>
      <c r="DF434" t="s">
        <v>12322</v>
      </c>
      <c r="DG434" t="s">
        <v>12310</v>
      </c>
      <c r="DH434" t="s">
        <v>6037</v>
      </c>
      <c r="DI434" t="s">
        <v>9874</v>
      </c>
      <c r="DJ434" t="s">
        <v>6730</v>
      </c>
      <c r="DK434" t="s">
        <v>16</v>
      </c>
      <c r="DL434" t="s">
        <v>16</v>
      </c>
      <c r="DM434" t="s">
        <v>4907</v>
      </c>
      <c r="DN434" t="s">
        <v>16</v>
      </c>
      <c r="DO434" t="s">
        <v>2051</v>
      </c>
      <c r="DP434" t="s">
        <v>16</v>
      </c>
      <c r="DQ434" t="s">
        <v>9213</v>
      </c>
      <c r="DR434" t="s">
        <v>10696</v>
      </c>
      <c r="DS434" t="s">
        <v>9214</v>
      </c>
      <c r="DT434" t="s">
        <v>12323</v>
      </c>
    </row>
    <row r="435" spans="1:124" x14ac:dyDescent="0.25">
      <c r="A435">
        <v>36</v>
      </c>
      <c r="B435" s="7">
        <v>43250</v>
      </c>
      <c r="C435" t="s">
        <v>189</v>
      </c>
      <c r="D435" t="s">
        <v>189</v>
      </c>
      <c r="E435" t="s">
        <v>564</v>
      </c>
      <c r="F435" t="s">
        <v>181</v>
      </c>
      <c r="G435" t="s">
        <v>354</v>
      </c>
      <c r="H435" t="s">
        <v>354</v>
      </c>
      <c r="I435">
        <v>1</v>
      </c>
      <c r="J435" t="s">
        <v>1775</v>
      </c>
      <c r="K435" t="s">
        <v>11</v>
      </c>
      <c r="L435" t="s">
        <v>100</v>
      </c>
      <c r="M435">
        <v>2.5</v>
      </c>
      <c r="N435" t="s">
        <v>121</v>
      </c>
      <c r="O435" t="s">
        <v>71</v>
      </c>
      <c r="P435" t="s">
        <v>16</v>
      </c>
      <c r="Q435" t="s">
        <v>354</v>
      </c>
      <c r="R435" t="s">
        <v>16</v>
      </c>
      <c r="S435"/>
      <c r="T435" t="s">
        <v>568</v>
      </c>
      <c r="U435" t="s">
        <v>16</v>
      </c>
      <c r="V435" t="s">
        <v>6283</v>
      </c>
      <c r="W435" t="s">
        <v>189</v>
      </c>
      <c r="X435" t="s">
        <v>189</v>
      </c>
      <c r="Y435" t="s">
        <v>4341</v>
      </c>
      <c r="Z435" t="s">
        <v>16</v>
      </c>
      <c r="AA435" t="s">
        <v>16</v>
      </c>
      <c r="AB435" t="s">
        <v>16</v>
      </c>
      <c r="AC435" t="s">
        <v>6310</v>
      </c>
      <c r="AD435" t="s">
        <v>1776</v>
      </c>
      <c r="AE435" t="s">
        <v>354</v>
      </c>
      <c r="AF435" t="s">
        <v>354</v>
      </c>
      <c r="AG435" t="s">
        <v>67</v>
      </c>
      <c r="AH435" t="s">
        <v>485</v>
      </c>
      <c r="AI435" t="s">
        <v>16</v>
      </c>
      <c r="AJ435" t="s">
        <v>16</v>
      </c>
      <c r="AK435" t="s">
        <v>16</v>
      </c>
      <c r="AL435"/>
      <c r="AM435">
        <v>2.5</v>
      </c>
      <c r="AN435">
        <v>16.047999999999998</v>
      </c>
      <c r="AO435">
        <v>19.684999999999999</v>
      </c>
      <c r="AP435" t="s">
        <v>301</v>
      </c>
      <c r="AQ435" t="s">
        <v>1937</v>
      </c>
      <c r="AR435" t="s">
        <v>16</v>
      </c>
      <c r="AS435" t="s">
        <v>87</v>
      </c>
      <c r="AT435" t="s">
        <v>9802</v>
      </c>
      <c r="AU435" t="s">
        <v>6824</v>
      </c>
      <c r="AV435" t="s">
        <v>10672</v>
      </c>
      <c r="AW435" t="s">
        <v>11498</v>
      </c>
      <c r="AX435" t="s">
        <v>5978</v>
      </c>
      <c r="AY435" t="s">
        <v>16</v>
      </c>
      <c r="AZ435" t="s">
        <v>1777</v>
      </c>
      <c r="BA435" t="s">
        <v>1774</v>
      </c>
      <c r="BB435" t="s">
        <v>10697</v>
      </c>
      <c r="BC435" t="s">
        <v>4465</v>
      </c>
      <c r="BD435" t="s">
        <v>4518</v>
      </c>
      <c r="BE435" t="s">
        <v>5963</v>
      </c>
      <c r="BF435" t="s">
        <v>4496</v>
      </c>
      <c r="BG435" t="s">
        <v>189</v>
      </c>
      <c r="BH435" t="s">
        <v>189</v>
      </c>
      <c r="BI435" t="s">
        <v>189</v>
      </c>
      <c r="BJ435">
        <v>100</v>
      </c>
      <c r="BK435" t="s">
        <v>6283</v>
      </c>
      <c r="BL435" s="7">
        <v>43257</v>
      </c>
      <c r="BM435" s="7">
        <v>43440</v>
      </c>
      <c r="BN435" t="s">
        <v>6240</v>
      </c>
      <c r="BO435" t="s">
        <v>189</v>
      </c>
      <c r="BP435" t="s">
        <v>16</v>
      </c>
      <c r="BQ435" t="s">
        <v>189</v>
      </c>
      <c r="BR435" s="7">
        <v>43620</v>
      </c>
      <c r="BS435" t="s">
        <v>2414</v>
      </c>
      <c r="BT435" t="s">
        <v>564</v>
      </c>
      <c r="BU435" t="s">
        <v>189</v>
      </c>
      <c r="BV435" t="s">
        <v>189</v>
      </c>
      <c r="BW435" t="s">
        <v>5963</v>
      </c>
      <c r="BX435" t="s">
        <v>16</v>
      </c>
      <c r="BY435" t="s">
        <v>189</v>
      </c>
      <c r="BZ435" t="s">
        <v>9215</v>
      </c>
      <c r="CA435" t="s">
        <v>189</v>
      </c>
      <c r="CB435" t="s">
        <v>189</v>
      </c>
      <c r="CC435" t="s">
        <v>189</v>
      </c>
      <c r="CD435" t="s">
        <v>189</v>
      </c>
      <c r="CE435" t="s">
        <v>189</v>
      </c>
      <c r="CF435" t="s">
        <v>354</v>
      </c>
      <c r="CG435" t="s">
        <v>16</v>
      </c>
      <c r="CH435" t="s">
        <v>16</v>
      </c>
      <c r="CI435">
        <v>1</v>
      </c>
      <c r="CJ435">
        <v>1</v>
      </c>
      <c r="CK435">
        <v>1</v>
      </c>
      <c r="CL435" t="s">
        <v>189</v>
      </c>
      <c r="CM435">
        <v>0</v>
      </c>
      <c r="CN435" t="s">
        <v>16</v>
      </c>
      <c r="CO435" t="s">
        <v>1775</v>
      </c>
      <c r="CP435" t="s">
        <v>16</v>
      </c>
      <c r="CQ435" t="s">
        <v>189</v>
      </c>
      <c r="CR435" t="s">
        <v>16</v>
      </c>
      <c r="CS435" s="7"/>
      <c r="CT435" s="7">
        <v>42199</v>
      </c>
      <c r="CU435" t="s">
        <v>34</v>
      </c>
      <c r="CV435" t="s">
        <v>6745</v>
      </c>
      <c r="CW435" t="s">
        <v>6307</v>
      </c>
      <c r="CX435" t="s">
        <v>189</v>
      </c>
      <c r="CY435" t="s">
        <v>6307</v>
      </c>
      <c r="CZ435" t="s">
        <v>189</v>
      </c>
      <c r="DA435">
        <v>2018</v>
      </c>
      <c r="DB435" s="139">
        <v>43250</v>
      </c>
      <c r="DC435">
        <v>5</v>
      </c>
      <c r="DD435">
        <v>22</v>
      </c>
      <c r="DE435" s="139">
        <v>43248</v>
      </c>
      <c r="DF435" t="s">
        <v>12324</v>
      </c>
      <c r="DG435" t="s">
        <v>12325</v>
      </c>
      <c r="DH435" t="s">
        <v>5977</v>
      </c>
      <c r="DI435" t="s">
        <v>9882</v>
      </c>
      <c r="DJ435" t="s">
        <v>6730</v>
      </c>
      <c r="DK435" t="s">
        <v>16</v>
      </c>
      <c r="DL435" t="s">
        <v>16</v>
      </c>
      <c r="DM435" t="s">
        <v>1776</v>
      </c>
      <c r="DN435" t="s">
        <v>1776</v>
      </c>
      <c r="DO435" t="s">
        <v>2051</v>
      </c>
      <c r="DP435" t="s">
        <v>16</v>
      </c>
      <c r="DQ435" t="s">
        <v>9216</v>
      </c>
      <c r="DR435" t="s">
        <v>10698</v>
      </c>
      <c r="DS435" t="s">
        <v>9217</v>
      </c>
      <c r="DT435" t="s">
        <v>12326</v>
      </c>
    </row>
    <row r="436" spans="1:124" x14ac:dyDescent="0.25">
      <c r="A436">
        <v>35</v>
      </c>
      <c r="B436" s="7">
        <v>43244</v>
      </c>
      <c r="C436" t="s">
        <v>189</v>
      </c>
      <c r="D436" t="s">
        <v>189</v>
      </c>
      <c r="E436" t="s">
        <v>1779</v>
      </c>
      <c r="F436" t="s">
        <v>181</v>
      </c>
      <c r="G436" t="s">
        <v>354</v>
      </c>
      <c r="H436" t="s">
        <v>354</v>
      </c>
      <c r="I436">
        <v>1</v>
      </c>
      <c r="J436" t="s">
        <v>6053</v>
      </c>
      <c r="K436" t="s">
        <v>850</v>
      </c>
      <c r="L436" t="s">
        <v>100</v>
      </c>
      <c r="M436">
        <v>5</v>
      </c>
      <c r="N436" t="s">
        <v>13</v>
      </c>
      <c r="O436" t="s">
        <v>257</v>
      </c>
      <c r="P436" t="s">
        <v>16</v>
      </c>
      <c r="Q436" t="s">
        <v>354</v>
      </c>
      <c r="R436" t="s">
        <v>1898</v>
      </c>
      <c r="S436"/>
      <c r="T436" t="s">
        <v>32</v>
      </c>
      <c r="U436" t="s">
        <v>16</v>
      </c>
      <c r="V436" t="s">
        <v>6282</v>
      </c>
      <c r="W436" t="s">
        <v>189</v>
      </c>
      <c r="X436" t="s">
        <v>189</v>
      </c>
      <c r="Y436" t="s">
        <v>4341</v>
      </c>
      <c r="Z436" t="s">
        <v>16</v>
      </c>
      <c r="AA436" t="s">
        <v>16</v>
      </c>
      <c r="AB436" t="s">
        <v>16</v>
      </c>
      <c r="AC436" t="s">
        <v>6310</v>
      </c>
      <c r="AD436" t="s">
        <v>1121</v>
      </c>
      <c r="AE436" t="s">
        <v>354</v>
      </c>
      <c r="AF436" t="s">
        <v>354</v>
      </c>
      <c r="AG436" t="s">
        <v>129</v>
      </c>
      <c r="AH436" t="s">
        <v>16</v>
      </c>
      <c r="AI436" t="s">
        <v>16</v>
      </c>
      <c r="AJ436" t="s">
        <v>16</v>
      </c>
      <c r="AK436" t="s">
        <v>16</v>
      </c>
      <c r="AL436"/>
      <c r="AM436">
        <v>5</v>
      </c>
      <c r="AN436">
        <v>31.891999999999999</v>
      </c>
      <c r="AO436">
        <v>39.369999999999997</v>
      </c>
      <c r="AP436" t="s">
        <v>240</v>
      </c>
      <c r="AQ436" t="s">
        <v>1937</v>
      </c>
      <c r="AR436" t="s">
        <v>16</v>
      </c>
      <c r="AS436" t="s">
        <v>32</v>
      </c>
      <c r="AT436" t="s">
        <v>4840</v>
      </c>
      <c r="AU436" t="s">
        <v>6826</v>
      </c>
      <c r="AV436" t="s">
        <v>10672</v>
      </c>
      <c r="AW436" t="s">
        <v>11498</v>
      </c>
      <c r="AX436" t="s">
        <v>5978</v>
      </c>
      <c r="AY436" t="s">
        <v>16</v>
      </c>
      <c r="AZ436" t="s">
        <v>1122</v>
      </c>
      <c r="BA436" t="s">
        <v>1778</v>
      </c>
      <c r="BB436" t="s">
        <v>10697</v>
      </c>
      <c r="BC436" t="s">
        <v>4465</v>
      </c>
      <c r="BD436" t="s">
        <v>4517</v>
      </c>
      <c r="BE436" t="s">
        <v>4727</v>
      </c>
      <c r="BF436" t="s">
        <v>4496</v>
      </c>
      <c r="BG436" t="s">
        <v>189</v>
      </c>
      <c r="BH436" t="s">
        <v>189</v>
      </c>
      <c r="BI436" t="s">
        <v>189</v>
      </c>
      <c r="BJ436">
        <v>99.917000000000002</v>
      </c>
      <c r="BK436" t="s">
        <v>6282</v>
      </c>
      <c r="BL436" s="7">
        <v>43252</v>
      </c>
      <c r="BM436" s="7">
        <v>43435</v>
      </c>
      <c r="BN436" t="s">
        <v>6246</v>
      </c>
      <c r="BO436" t="s">
        <v>189</v>
      </c>
      <c r="BP436" t="s">
        <v>16</v>
      </c>
      <c r="BQ436" t="s">
        <v>189</v>
      </c>
      <c r="BR436" s="7">
        <v>44348</v>
      </c>
      <c r="BS436" t="s">
        <v>2414</v>
      </c>
      <c r="BT436" t="s">
        <v>1779</v>
      </c>
      <c r="BU436" t="s">
        <v>189</v>
      </c>
      <c r="BV436" t="s">
        <v>189</v>
      </c>
      <c r="BW436" t="s">
        <v>189</v>
      </c>
      <c r="BX436" t="s">
        <v>16</v>
      </c>
      <c r="BY436" t="s">
        <v>189</v>
      </c>
      <c r="BZ436" t="s">
        <v>9218</v>
      </c>
      <c r="CA436" t="s">
        <v>189</v>
      </c>
      <c r="CB436" t="s">
        <v>189</v>
      </c>
      <c r="CC436" t="s">
        <v>189</v>
      </c>
      <c r="CD436" t="s">
        <v>189</v>
      </c>
      <c r="CE436" t="s">
        <v>189</v>
      </c>
      <c r="CF436" t="s">
        <v>354</v>
      </c>
      <c r="CG436" t="s">
        <v>16</v>
      </c>
      <c r="CH436" t="s">
        <v>16</v>
      </c>
      <c r="CI436">
        <v>1</v>
      </c>
      <c r="CJ436">
        <v>1</v>
      </c>
      <c r="CK436">
        <v>1</v>
      </c>
      <c r="CL436" t="s">
        <v>189</v>
      </c>
      <c r="CM436">
        <v>0</v>
      </c>
      <c r="CN436" t="s">
        <v>16</v>
      </c>
      <c r="CO436" t="s">
        <v>6053</v>
      </c>
      <c r="CP436" t="s">
        <v>16</v>
      </c>
      <c r="CQ436" t="s">
        <v>189</v>
      </c>
      <c r="CR436" t="s">
        <v>16</v>
      </c>
      <c r="CS436" s="7"/>
      <c r="CT436" s="7">
        <v>40981</v>
      </c>
      <c r="CU436" t="s">
        <v>60</v>
      </c>
      <c r="CV436" t="s">
        <v>16</v>
      </c>
      <c r="CW436" t="s">
        <v>6307</v>
      </c>
      <c r="CX436" t="s">
        <v>189</v>
      </c>
      <c r="CY436" t="s">
        <v>6307</v>
      </c>
      <c r="CZ436" t="s">
        <v>189</v>
      </c>
      <c r="DA436">
        <v>2018</v>
      </c>
      <c r="DB436" s="139">
        <v>43244</v>
      </c>
      <c r="DC436">
        <v>5</v>
      </c>
      <c r="DD436">
        <v>21</v>
      </c>
      <c r="DE436" s="139">
        <v>43241</v>
      </c>
      <c r="DF436" t="s">
        <v>12327</v>
      </c>
      <c r="DG436" t="s">
        <v>12325</v>
      </c>
      <c r="DH436" t="s">
        <v>5979</v>
      </c>
      <c r="DI436" t="s">
        <v>9874</v>
      </c>
      <c r="DJ436" t="s">
        <v>6730</v>
      </c>
      <c r="DK436" t="s">
        <v>16</v>
      </c>
      <c r="DL436" t="s">
        <v>16</v>
      </c>
      <c r="DM436" t="s">
        <v>1121</v>
      </c>
      <c r="DN436" t="s">
        <v>16</v>
      </c>
      <c r="DO436" t="s">
        <v>2051</v>
      </c>
      <c r="DP436" t="s">
        <v>16</v>
      </c>
      <c r="DQ436" t="s">
        <v>9219</v>
      </c>
      <c r="DR436" t="s">
        <v>10699</v>
      </c>
      <c r="DS436" t="s">
        <v>9220</v>
      </c>
      <c r="DT436" t="s">
        <v>12328</v>
      </c>
    </row>
    <row r="437" spans="1:124" x14ac:dyDescent="0.25">
      <c r="A437">
        <v>34</v>
      </c>
      <c r="B437" s="7">
        <v>43229</v>
      </c>
      <c r="C437" t="s">
        <v>189</v>
      </c>
      <c r="D437" t="s">
        <v>189</v>
      </c>
      <c r="E437" t="s">
        <v>1781</v>
      </c>
      <c r="F437" t="s">
        <v>181</v>
      </c>
      <c r="G437" t="s">
        <v>354</v>
      </c>
      <c r="H437" t="s">
        <v>354</v>
      </c>
      <c r="I437">
        <v>3</v>
      </c>
      <c r="J437" t="s">
        <v>7121</v>
      </c>
      <c r="K437" t="s">
        <v>84</v>
      </c>
      <c r="L437" t="s">
        <v>100</v>
      </c>
      <c r="M437">
        <v>7</v>
      </c>
      <c r="N437" t="s">
        <v>104</v>
      </c>
      <c r="O437" t="s">
        <v>1287</v>
      </c>
      <c r="P437" t="s">
        <v>16</v>
      </c>
      <c r="Q437" t="s">
        <v>354</v>
      </c>
      <c r="R437" t="s">
        <v>16</v>
      </c>
      <c r="S437"/>
      <c r="T437" t="s">
        <v>15</v>
      </c>
      <c r="U437" t="s">
        <v>9812</v>
      </c>
      <c r="V437" t="s">
        <v>6282</v>
      </c>
      <c r="W437" t="s">
        <v>9814</v>
      </c>
      <c r="X437" t="s">
        <v>189</v>
      </c>
      <c r="Y437" t="s">
        <v>4341</v>
      </c>
      <c r="Z437" t="s">
        <v>16</v>
      </c>
      <c r="AA437" t="s">
        <v>16</v>
      </c>
      <c r="AB437" t="s">
        <v>16</v>
      </c>
      <c r="AC437" t="s">
        <v>6310</v>
      </c>
      <c r="AD437" t="s">
        <v>259</v>
      </c>
      <c r="AE437" t="s">
        <v>354</v>
      </c>
      <c r="AF437" t="s">
        <v>354</v>
      </c>
      <c r="AG437" t="s">
        <v>37</v>
      </c>
      <c r="AH437" t="s">
        <v>16</v>
      </c>
      <c r="AI437" t="s">
        <v>16</v>
      </c>
      <c r="AJ437" t="s">
        <v>16</v>
      </c>
      <c r="AK437" t="s">
        <v>16</v>
      </c>
      <c r="AL437"/>
      <c r="AM437">
        <v>7</v>
      </c>
      <c r="AN437">
        <v>44.536000000000001</v>
      </c>
      <c r="AO437">
        <v>55.118000000000002</v>
      </c>
      <c r="AP437" t="s">
        <v>260</v>
      </c>
      <c r="AQ437" t="s">
        <v>5653</v>
      </c>
      <c r="AR437" t="s">
        <v>9678</v>
      </c>
      <c r="AS437" t="s">
        <v>15</v>
      </c>
      <c r="AT437" t="s">
        <v>4840</v>
      </c>
      <c r="AU437" t="s">
        <v>9913</v>
      </c>
      <c r="AV437" t="s">
        <v>10672</v>
      </c>
      <c r="AW437" t="s">
        <v>11498</v>
      </c>
      <c r="AX437" t="s">
        <v>5978</v>
      </c>
      <c r="AY437" t="s">
        <v>16</v>
      </c>
      <c r="AZ437" t="s">
        <v>262</v>
      </c>
      <c r="BA437" t="s">
        <v>1780</v>
      </c>
      <c r="BB437" t="s">
        <v>10697</v>
      </c>
      <c r="BC437" t="s">
        <v>9812</v>
      </c>
      <c r="BD437" t="s">
        <v>4530</v>
      </c>
      <c r="BE437" t="s">
        <v>4730</v>
      </c>
      <c r="BF437" t="s">
        <v>4496</v>
      </c>
      <c r="BG437" t="s">
        <v>189</v>
      </c>
      <c r="BH437" t="s">
        <v>189</v>
      </c>
      <c r="BI437" t="s">
        <v>189</v>
      </c>
      <c r="BJ437">
        <v>100</v>
      </c>
      <c r="BK437" t="s">
        <v>6282</v>
      </c>
      <c r="BL437" s="7">
        <v>43237</v>
      </c>
      <c r="BM437" s="7">
        <v>43329</v>
      </c>
      <c r="BN437" t="s">
        <v>6241</v>
      </c>
      <c r="BO437" t="s">
        <v>189</v>
      </c>
      <c r="BP437" t="s">
        <v>16</v>
      </c>
      <c r="BQ437" t="s">
        <v>4853</v>
      </c>
      <c r="BR437" s="7">
        <v>45063</v>
      </c>
      <c r="BS437" t="s">
        <v>2732</v>
      </c>
      <c r="BT437" t="s">
        <v>1393</v>
      </c>
      <c r="BU437" t="s">
        <v>2435</v>
      </c>
      <c r="BV437" t="s">
        <v>189</v>
      </c>
      <c r="BW437" t="s">
        <v>189</v>
      </c>
      <c r="BX437" t="s">
        <v>16</v>
      </c>
      <c r="BY437" t="s">
        <v>189</v>
      </c>
      <c r="BZ437" t="s">
        <v>189</v>
      </c>
      <c r="CA437" t="s">
        <v>189</v>
      </c>
      <c r="CB437" t="s">
        <v>189</v>
      </c>
      <c r="CC437" t="s">
        <v>189</v>
      </c>
      <c r="CD437" t="s">
        <v>189</v>
      </c>
      <c r="CE437" t="s">
        <v>189</v>
      </c>
      <c r="CF437" t="s">
        <v>354</v>
      </c>
      <c r="CG437" t="s">
        <v>16</v>
      </c>
      <c r="CH437" t="s">
        <v>16</v>
      </c>
      <c r="CI437">
        <v>2</v>
      </c>
      <c r="CJ437">
        <v>1</v>
      </c>
      <c r="CK437">
        <v>1</v>
      </c>
      <c r="CL437" t="s">
        <v>189</v>
      </c>
      <c r="CM437">
        <v>0</v>
      </c>
      <c r="CN437" t="s">
        <v>16</v>
      </c>
      <c r="CO437" t="s">
        <v>255</v>
      </c>
      <c r="CP437" t="s">
        <v>9679</v>
      </c>
      <c r="CQ437" t="s">
        <v>189</v>
      </c>
      <c r="CR437" t="s">
        <v>16</v>
      </c>
      <c r="CS437" s="7"/>
      <c r="CT437" s="7">
        <v>32763</v>
      </c>
      <c r="CU437" t="s">
        <v>29</v>
      </c>
      <c r="CV437" t="s">
        <v>29</v>
      </c>
      <c r="CW437" t="s">
        <v>6307</v>
      </c>
      <c r="CX437" t="s">
        <v>189</v>
      </c>
      <c r="CY437" t="s">
        <v>6307</v>
      </c>
      <c r="CZ437" t="s">
        <v>189</v>
      </c>
      <c r="DA437">
        <v>2018</v>
      </c>
      <c r="DB437" s="139">
        <v>43229</v>
      </c>
      <c r="DC437">
        <v>5</v>
      </c>
      <c r="DD437">
        <v>19</v>
      </c>
      <c r="DE437" s="139">
        <v>43227</v>
      </c>
      <c r="DF437" t="s">
        <v>12329</v>
      </c>
      <c r="DG437" t="s">
        <v>12325</v>
      </c>
      <c r="DH437" t="s">
        <v>5982</v>
      </c>
      <c r="DI437" t="s">
        <v>9912</v>
      </c>
      <c r="DJ437" t="s">
        <v>6730</v>
      </c>
      <c r="DK437" t="s">
        <v>16</v>
      </c>
      <c r="DL437" t="s">
        <v>16</v>
      </c>
      <c r="DM437" t="s">
        <v>16</v>
      </c>
      <c r="DN437" t="s">
        <v>16</v>
      </c>
      <c r="DO437" t="s">
        <v>2051</v>
      </c>
      <c r="DP437" t="s">
        <v>16</v>
      </c>
      <c r="DQ437" t="s">
        <v>9221</v>
      </c>
      <c r="DR437" t="s">
        <v>10700</v>
      </c>
      <c r="DS437" t="s">
        <v>8916</v>
      </c>
      <c r="DT437" t="s">
        <v>12330</v>
      </c>
    </row>
    <row r="438" spans="1:124" x14ac:dyDescent="0.25">
      <c r="A438">
        <v>33</v>
      </c>
      <c r="B438" s="7">
        <v>43229</v>
      </c>
      <c r="C438" t="s">
        <v>189</v>
      </c>
      <c r="D438" t="s">
        <v>189</v>
      </c>
      <c r="E438" t="s">
        <v>1781</v>
      </c>
      <c r="F438" t="s">
        <v>181</v>
      </c>
      <c r="G438" t="s">
        <v>354</v>
      </c>
      <c r="H438" t="s">
        <v>354</v>
      </c>
      <c r="I438">
        <v>3</v>
      </c>
      <c r="J438" t="s">
        <v>7121</v>
      </c>
      <c r="K438" t="s">
        <v>84</v>
      </c>
      <c r="L438" t="s">
        <v>100</v>
      </c>
      <c r="M438">
        <v>6</v>
      </c>
      <c r="N438" t="s">
        <v>13</v>
      </c>
      <c r="O438" t="s">
        <v>1782</v>
      </c>
      <c r="P438" t="s">
        <v>16</v>
      </c>
      <c r="Q438" t="s">
        <v>354</v>
      </c>
      <c r="R438" t="s">
        <v>16</v>
      </c>
      <c r="S438"/>
      <c r="T438" t="s">
        <v>15</v>
      </c>
      <c r="U438" t="s">
        <v>9812</v>
      </c>
      <c r="V438" t="s">
        <v>6282</v>
      </c>
      <c r="W438" t="s">
        <v>9814</v>
      </c>
      <c r="X438" t="s">
        <v>189</v>
      </c>
      <c r="Y438" t="s">
        <v>4341</v>
      </c>
      <c r="Z438" t="s">
        <v>16</v>
      </c>
      <c r="AA438" t="s">
        <v>16</v>
      </c>
      <c r="AB438" t="s">
        <v>16</v>
      </c>
      <c r="AC438" t="s">
        <v>6310</v>
      </c>
      <c r="AD438" t="s">
        <v>259</v>
      </c>
      <c r="AE438" t="s">
        <v>354</v>
      </c>
      <c r="AF438" t="s">
        <v>354</v>
      </c>
      <c r="AG438" t="s">
        <v>37</v>
      </c>
      <c r="AH438" t="s">
        <v>16</v>
      </c>
      <c r="AI438" t="s">
        <v>16</v>
      </c>
      <c r="AJ438" t="s">
        <v>16</v>
      </c>
      <c r="AK438" t="s">
        <v>16</v>
      </c>
      <c r="AL438"/>
      <c r="AM438">
        <v>6</v>
      </c>
      <c r="AN438">
        <v>38.173999999999999</v>
      </c>
      <c r="AO438">
        <v>47.244</v>
      </c>
      <c r="AP438" t="s">
        <v>260</v>
      </c>
      <c r="AQ438" t="s">
        <v>5653</v>
      </c>
      <c r="AR438" t="s">
        <v>9678</v>
      </c>
      <c r="AS438" t="s">
        <v>15</v>
      </c>
      <c r="AT438" t="s">
        <v>4840</v>
      </c>
      <c r="AU438" t="s">
        <v>9913</v>
      </c>
      <c r="AV438" t="s">
        <v>10672</v>
      </c>
      <c r="AW438" t="s">
        <v>11498</v>
      </c>
      <c r="AX438" t="s">
        <v>5978</v>
      </c>
      <c r="AY438" t="s">
        <v>16</v>
      </c>
      <c r="AZ438" t="s">
        <v>262</v>
      </c>
      <c r="BA438" t="s">
        <v>1783</v>
      </c>
      <c r="BB438" t="s">
        <v>10697</v>
      </c>
      <c r="BC438" t="s">
        <v>9812</v>
      </c>
      <c r="BD438" t="s">
        <v>4503</v>
      </c>
      <c r="BE438" t="s">
        <v>4727</v>
      </c>
      <c r="BF438" t="s">
        <v>4496</v>
      </c>
      <c r="BG438" t="s">
        <v>189</v>
      </c>
      <c r="BH438" t="s">
        <v>189</v>
      </c>
      <c r="BI438" t="s">
        <v>189</v>
      </c>
      <c r="BJ438">
        <v>100</v>
      </c>
      <c r="BK438" t="s">
        <v>6282</v>
      </c>
      <c r="BL438" s="7">
        <v>43237</v>
      </c>
      <c r="BM438" s="7">
        <v>43329</v>
      </c>
      <c r="BN438" t="s">
        <v>6241</v>
      </c>
      <c r="BO438" t="s">
        <v>189</v>
      </c>
      <c r="BP438" t="s">
        <v>16</v>
      </c>
      <c r="BQ438" t="s">
        <v>4853</v>
      </c>
      <c r="BR438" s="7">
        <v>44333</v>
      </c>
      <c r="BS438" t="s">
        <v>2732</v>
      </c>
      <c r="BT438" t="s">
        <v>1393</v>
      </c>
      <c r="BU438" t="s">
        <v>2435</v>
      </c>
      <c r="BV438" t="s">
        <v>189</v>
      </c>
      <c r="BW438" t="s">
        <v>189</v>
      </c>
      <c r="BX438" t="s">
        <v>16</v>
      </c>
      <c r="BY438" t="s">
        <v>189</v>
      </c>
      <c r="BZ438" t="s">
        <v>189</v>
      </c>
      <c r="CA438" t="s">
        <v>189</v>
      </c>
      <c r="CB438" t="s">
        <v>189</v>
      </c>
      <c r="CC438" t="s">
        <v>189</v>
      </c>
      <c r="CD438" t="s">
        <v>189</v>
      </c>
      <c r="CE438" t="s">
        <v>189</v>
      </c>
      <c r="CF438" t="s">
        <v>354</v>
      </c>
      <c r="CG438" t="s">
        <v>16</v>
      </c>
      <c r="CH438" t="s">
        <v>16</v>
      </c>
      <c r="CI438">
        <v>2</v>
      </c>
      <c r="CJ438">
        <v>1</v>
      </c>
      <c r="CK438">
        <v>1</v>
      </c>
      <c r="CL438" t="s">
        <v>189</v>
      </c>
      <c r="CM438">
        <v>0</v>
      </c>
      <c r="CN438" t="s">
        <v>16</v>
      </c>
      <c r="CO438" t="s">
        <v>255</v>
      </c>
      <c r="CP438" t="s">
        <v>9679</v>
      </c>
      <c r="CQ438" t="s">
        <v>189</v>
      </c>
      <c r="CR438" t="s">
        <v>16</v>
      </c>
      <c r="CS438" s="7"/>
      <c r="CT438" s="7">
        <v>32763</v>
      </c>
      <c r="CU438" t="s">
        <v>29</v>
      </c>
      <c r="CV438" t="s">
        <v>29</v>
      </c>
      <c r="CW438" t="s">
        <v>6307</v>
      </c>
      <c r="CX438" t="s">
        <v>189</v>
      </c>
      <c r="CY438" t="s">
        <v>6307</v>
      </c>
      <c r="CZ438" t="s">
        <v>189</v>
      </c>
      <c r="DA438">
        <v>2018</v>
      </c>
      <c r="DB438" s="139">
        <v>43229</v>
      </c>
      <c r="DC438">
        <v>5</v>
      </c>
      <c r="DD438">
        <v>19</v>
      </c>
      <c r="DE438" s="139">
        <v>43227</v>
      </c>
      <c r="DF438" t="s">
        <v>12329</v>
      </c>
      <c r="DG438" t="s">
        <v>12325</v>
      </c>
      <c r="DH438" t="s">
        <v>5982</v>
      </c>
      <c r="DI438" t="s">
        <v>9874</v>
      </c>
      <c r="DJ438" t="s">
        <v>6730</v>
      </c>
      <c r="DK438" t="s">
        <v>16</v>
      </c>
      <c r="DL438" t="s">
        <v>16</v>
      </c>
      <c r="DM438" t="s">
        <v>16</v>
      </c>
      <c r="DN438" t="s">
        <v>16</v>
      </c>
      <c r="DO438" t="s">
        <v>2051</v>
      </c>
      <c r="DP438" t="s">
        <v>16</v>
      </c>
      <c r="DQ438" t="s">
        <v>9221</v>
      </c>
      <c r="DR438" t="s">
        <v>10700</v>
      </c>
      <c r="DS438" t="s">
        <v>9222</v>
      </c>
      <c r="DT438" t="s">
        <v>12331</v>
      </c>
    </row>
    <row r="439" spans="1:124" x14ac:dyDescent="0.25">
      <c r="A439">
        <v>32</v>
      </c>
      <c r="B439" s="7">
        <v>43203</v>
      </c>
      <c r="C439" t="s">
        <v>189</v>
      </c>
      <c r="D439" t="s">
        <v>189</v>
      </c>
      <c r="E439" t="s">
        <v>220</v>
      </c>
      <c r="F439" t="s">
        <v>5490</v>
      </c>
      <c r="G439" t="s">
        <v>354</v>
      </c>
      <c r="H439" t="s">
        <v>354</v>
      </c>
      <c r="I439">
        <v>1</v>
      </c>
      <c r="J439" t="s">
        <v>1785</v>
      </c>
      <c r="K439" t="s">
        <v>11</v>
      </c>
      <c r="L439" t="s">
        <v>100</v>
      </c>
      <c r="M439">
        <v>4.5</v>
      </c>
      <c r="N439" t="s">
        <v>121</v>
      </c>
      <c r="O439" t="s">
        <v>276</v>
      </c>
      <c r="P439" t="s">
        <v>16</v>
      </c>
      <c r="Q439" t="s">
        <v>354</v>
      </c>
      <c r="R439" t="s">
        <v>16</v>
      </c>
      <c r="S439"/>
      <c r="T439" t="s">
        <v>32</v>
      </c>
      <c r="U439" t="s">
        <v>16</v>
      </c>
      <c r="V439" t="s">
        <v>6283</v>
      </c>
      <c r="W439" t="s">
        <v>189</v>
      </c>
      <c r="X439" t="s">
        <v>189</v>
      </c>
      <c r="Y439" t="s">
        <v>4341</v>
      </c>
      <c r="Z439" t="s">
        <v>5073</v>
      </c>
      <c r="AA439" t="s">
        <v>16</v>
      </c>
      <c r="AB439" t="s">
        <v>16</v>
      </c>
      <c r="AC439" t="s">
        <v>6307</v>
      </c>
      <c r="AD439" t="s">
        <v>1786</v>
      </c>
      <c r="AE439" t="s">
        <v>354</v>
      </c>
      <c r="AF439" t="s">
        <v>354</v>
      </c>
      <c r="AG439" t="s">
        <v>67</v>
      </c>
      <c r="AH439" t="s">
        <v>485</v>
      </c>
      <c r="AI439" t="s">
        <v>16</v>
      </c>
      <c r="AJ439" t="s">
        <v>16</v>
      </c>
      <c r="AK439" t="s">
        <v>16</v>
      </c>
      <c r="AL439"/>
      <c r="AM439">
        <v>4.5</v>
      </c>
      <c r="AN439">
        <v>28.238</v>
      </c>
      <c r="AO439">
        <v>35.433</v>
      </c>
      <c r="AP439" t="s">
        <v>301</v>
      </c>
      <c r="AQ439" t="s">
        <v>1937</v>
      </c>
      <c r="AR439" t="s">
        <v>16</v>
      </c>
      <c r="AS439" t="s">
        <v>32</v>
      </c>
      <c r="AT439" t="s">
        <v>9802</v>
      </c>
      <c r="AU439" t="s">
        <v>6826</v>
      </c>
      <c r="AV439" t="s">
        <v>10672</v>
      </c>
      <c r="AW439" t="s">
        <v>11498</v>
      </c>
      <c r="AX439" t="s">
        <v>5984</v>
      </c>
      <c r="AY439" t="s">
        <v>16</v>
      </c>
      <c r="AZ439" t="s">
        <v>1787</v>
      </c>
      <c r="BA439" t="s">
        <v>1784</v>
      </c>
      <c r="BB439" t="s">
        <v>10701</v>
      </c>
      <c r="BC439" t="s">
        <v>4465</v>
      </c>
      <c r="BD439" t="s">
        <v>4515</v>
      </c>
      <c r="BE439" t="s">
        <v>5963</v>
      </c>
      <c r="BF439" t="s">
        <v>5577</v>
      </c>
      <c r="BG439" t="s">
        <v>189</v>
      </c>
      <c r="BH439" t="s">
        <v>189</v>
      </c>
      <c r="BI439" t="s">
        <v>189</v>
      </c>
      <c r="BJ439">
        <v>100</v>
      </c>
      <c r="BK439" t="s">
        <v>6283</v>
      </c>
      <c r="BL439" s="7">
        <v>43210</v>
      </c>
      <c r="BM439" s="7">
        <v>43393</v>
      </c>
      <c r="BN439" t="s">
        <v>6246</v>
      </c>
      <c r="BO439" t="s">
        <v>189</v>
      </c>
      <c r="BP439" t="s">
        <v>16</v>
      </c>
      <c r="BQ439" t="s">
        <v>189</v>
      </c>
      <c r="BR439" s="7">
        <v>43573</v>
      </c>
      <c r="BS439" t="s">
        <v>2414</v>
      </c>
      <c r="BT439" t="s">
        <v>220</v>
      </c>
      <c r="BU439" t="s">
        <v>189</v>
      </c>
      <c r="BV439" t="s">
        <v>189</v>
      </c>
      <c r="BW439" t="s">
        <v>5963</v>
      </c>
      <c r="BX439" t="s">
        <v>16</v>
      </c>
      <c r="BY439" t="s">
        <v>189</v>
      </c>
      <c r="BZ439" t="s">
        <v>189</v>
      </c>
      <c r="CA439" t="s">
        <v>189</v>
      </c>
      <c r="CB439" t="s">
        <v>189</v>
      </c>
      <c r="CC439" t="s">
        <v>189</v>
      </c>
      <c r="CD439" t="s">
        <v>189</v>
      </c>
      <c r="CE439" t="s">
        <v>189</v>
      </c>
      <c r="CF439" t="s">
        <v>354</v>
      </c>
      <c r="CG439" t="s">
        <v>16</v>
      </c>
      <c r="CH439" t="s">
        <v>16</v>
      </c>
      <c r="CI439">
        <v>1</v>
      </c>
      <c r="CJ439">
        <v>1</v>
      </c>
      <c r="CK439">
        <v>1</v>
      </c>
      <c r="CL439" t="s">
        <v>189</v>
      </c>
      <c r="CM439">
        <v>0</v>
      </c>
      <c r="CN439" t="s">
        <v>16</v>
      </c>
      <c r="CO439" t="s">
        <v>1785</v>
      </c>
      <c r="CP439" t="s">
        <v>16</v>
      </c>
      <c r="CQ439" t="s">
        <v>189</v>
      </c>
      <c r="CR439" t="s">
        <v>16</v>
      </c>
      <c r="CS439" s="7"/>
      <c r="CT439" s="7">
        <v>43203</v>
      </c>
      <c r="CU439" t="s">
        <v>60</v>
      </c>
      <c r="CV439" t="s">
        <v>6745</v>
      </c>
      <c r="CW439" t="s">
        <v>6307</v>
      </c>
      <c r="CX439" t="s">
        <v>189</v>
      </c>
      <c r="CY439" t="s">
        <v>6307</v>
      </c>
      <c r="CZ439" t="s">
        <v>189</v>
      </c>
      <c r="DA439">
        <v>2018</v>
      </c>
      <c r="DB439" s="139">
        <v>43203</v>
      </c>
      <c r="DC439">
        <v>4</v>
      </c>
      <c r="DD439">
        <v>15</v>
      </c>
      <c r="DE439" s="139">
        <v>43199</v>
      </c>
      <c r="DF439" t="s">
        <v>12332</v>
      </c>
      <c r="DG439" t="s">
        <v>12325</v>
      </c>
      <c r="DH439" t="s">
        <v>5989</v>
      </c>
      <c r="DI439" t="s">
        <v>9882</v>
      </c>
      <c r="DJ439" t="s">
        <v>6730</v>
      </c>
      <c r="DK439" t="s">
        <v>16</v>
      </c>
      <c r="DL439" t="s">
        <v>16</v>
      </c>
      <c r="DM439" t="s">
        <v>1786</v>
      </c>
      <c r="DN439" t="s">
        <v>16</v>
      </c>
      <c r="DO439" t="s">
        <v>2051</v>
      </c>
      <c r="DP439" t="s">
        <v>16</v>
      </c>
      <c r="DQ439" t="s">
        <v>9223</v>
      </c>
      <c r="DR439" t="s">
        <v>10702</v>
      </c>
      <c r="DS439" t="s">
        <v>9224</v>
      </c>
      <c r="DT439" t="s">
        <v>12333</v>
      </c>
    </row>
    <row r="440" spans="1:124" x14ac:dyDescent="0.25">
      <c r="A440">
        <v>31</v>
      </c>
      <c r="B440" s="7">
        <v>43159</v>
      </c>
      <c r="C440" t="s">
        <v>189</v>
      </c>
      <c r="D440" t="s">
        <v>189</v>
      </c>
      <c r="E440" t="s">
        <v>6064</v>
      </c>
      <c r="F440" t="s">
        <v>181</v>
      </c>
      <c r="G440" t="s">
        <v>354</v>
      </c>
      <c r="H440" t="s">
        <v>354</v>
      </c>
      <c r="I440">
        <v>1</v>
      </c>
      <c r="J440" t="s">
        <v>5502</v>
      </c>
      <c r="K440" t="s">
        <v>11</v>
      </c>
      <c r="L440" t="s">
        <v>100</v>
      </c>
      <c r="M440">
        <v>2</v>
      </c>
      <c r="N440" t="s">
        <v>104</v>
      </c>
      <c r="O440" t="s">
        <v>61</v>
      </c>
      <c r="P440" t="s">
        <v>16</v>
      </c>
      <c r="Q440" t="s">
        <v>354</v>
      </c>
      <c r="R440" t="s">
        <v>1914</v>
      </c>
      <c r="S440"/>
      <c r="T440" t="s">
        <v>87</v>
      </c>
      <c r="U440" t="s">
        <v>16</v>
      </c>
      <c r="V440" t="s">
        <v>6283</v>
      </c>
      <c r="W440" t="s">
        <v>189</v>
      </c>
      <c r="X440" t="s">
        <v>5516</v>
      </c>
      <c r="Y440" t="s">
        <v>4341</v>
      </c>
      <c r="Z440" t="s">
        <v>16</v>
      </c>
      <c r="AA440" t="s">
        <v>16</v>
      </c>
      <c r="AB440" t="s">
        <v>16</v>
      </c>
      <c r="AC440" t="s">
        <v>6310</v>
      </c>
      <c r="AD440" t="s">
        <v>1789</v>
      </c>
      <c r="AE440" t="s">
        <v>354</v>
      </c>
      <c r="AF440" t="s">
        <v>354</v>
      </c>
      <c r="AG440" t="s">
        <v>129</v>
      </c>
      <c r="AH440" t="s">
        <v>1069</v>
      </c>
      <c r="AI440" t="s">
        <v>16</v>
      </c>
      <c r="AJ440" t="s">
        <v>16</v>
      </c>
      <c r="AK440" t="s">
        <v>16</v>
      </c>
      <c r="AL440"/>
      <c r="AM440">
        <v>2</v>
      </c>
      <c r="AN440">
        <v>13.24</v>
      </c>
      <c r="AO440">
        <v>15.625</v>
      </c>
      <c r="AP440" t="s">
        <v>260</v>
      </c>
      <c r="AQ440" t="s">
        <v>6745</v>
      </c>
      <c r="AR440" t="s">
        <v>16</v>
      </c>
      <c r="AS440" t="s">
        <v>87</v>
      </c>
      <c r="AT440" t="s">
        <v>9802</v>
      </c>
      <c r="AU440" t="s">
        <v>9873</v>
      </c>
      <c r="AV440" t="s">
        <v>10672</v>
      </c>
      <c r="AW440" t="s">
        <v>11556</v>
      </c>
      <c r="AX440" t="s">
        <v>5998</v>
      </c>
      <c r="AY440" t="s">
        <v>16</v>
      </c>
      <c r="AZ440" t="s">
        <v>1790</v>
      </c>
      <c r="BA440" t="s">
        <v>1788</v>
      </c>
      <c r="BB440" t="s">
        <v>10703</v>
      </c>
      <c r="BC440" t="s">
        <v>4465</v>
      </c>
      <c r="BD440" t="s">
        <v>5582</v>
      </c>
      <c r="BE440" t="s">
        <v>4730</v>
      </c>
      <c r="BF440" t="s">
        <v>4496</v>
      </c>
      <c r="BG440" t="s">
        <v>189</v>
      </c>
      <c r="BH440" t="s">
        <v>189</v>
      </c>
      <c r="BI440" t="s">
        <v>189</v>
      </c>
      <c r="BJ440"/>
      <c r="BK440" t="s">
        <v>6283</v>
      </c>
      <c r="BL440" s="7"/>
      <c r="BM440" s="7"/>
      <c r="BN440" t="s">
        <v>6240</v>
      </c>
      <c r="BO440" t="s">
        <v>189</v>
      </c>
      <c r="BP440" t="s">
        <v>16</v>
      </c>
      <c r="BQ440" t="s">
        <v>189</v>
      </c>
      <c r="BR440" s="7">
        <v>44906</v>
      </c>
      <c r="BS440" t="s">
        <v>16</v>
      </c>
      <c r="BT440" t="s">
        <v>4454</v>
      </c>
      <c r="BU440" t="s">
        <v>189</v>
      </c>
      <c r="BV440" t="s">
        <v>189</v>
      </c>
      <c r="BW440" t="s">
        <v>189</v>
      </c>
      <c r="BX440" t="s">
        <v>16</v>
      </c>
      <c r="BY440" t="s">
        <v>189</v>
      </c>
      <c r="BZ440" t="s">
        <v>189</v>
      </c>
      <c r="CA440" t="s">
        <v>189</v>
      </c>
      <c r="CB440" t="s">
        <v>189</v>
      </c>
      <c r="CC440" t="s">
        <v>189</v>
      </c>
      <c r="CD440" t="s">
        <v>189</v>
      </c>
      <c r="CE440" t="s">
        <v>189</v>
      </c>
      <c r="CF440" t="s">
        <v>354</v>
      </c>
      <c r="CG440" t="s">
        <v>16</v>
      </c>
      <c r="CH440" t="s">
        <v>16</v>
      </c>
      <c r="CI440">
        <v>1</v>
      </c>
      <c r="CJ440">
        <v>1</v>
      </c>
      <c r="CK440">
        <v>1</v>
      </c>
      <c r="CL440" t="s">
        <v>189</v>
      </c>
      <c r="CM440">
        <v>0</v>
      </c>
      <c r="CN440" t="s">
        <v>16</v>
      </c>
      <c r="CO440" t="s">
        <v>2108</v>
      </c>
      <c r="CP440" t="s">
        <v>16</v>
      </c>
      <c r="CQ440" t="s">
        <v>189</v>
      </c>
      <c r="CR440" t="s">
        <v>16</v>
      </c>
      <c r="CS440" s="7"/>
      <c r="CT440" s="7">
        <v>43073</v>
      </c>
      <c r="CU440" t="s">
        <v>29</v>
      </c>
      <c r="CV440" t="s">
        <v>6745</v>
      </c>
      <c r="CW440" t="s">
        <v>6307</v>
      </c>
      <c r="CX440" t="s">
        <v>189</v>
      </c>
      <c r="CY440" t="s">
        <v>6307</v>
      </c>
      <c r="CZ440" t="s">
        <v>189</v>
      </c>
      <c r="DA440">
        <v>2018</v>
      </c>
      <c r="DB440" s="139">
        <v>43159</v>
      </c>
      <c r="DC440">
        <v>2</v>
      </c>
      <c r="DD440">
        <v>9</v>
      </c>
      <c r="DE440" s="139">
        <v>43157</v>
      </c>
      <c r="DF440" t="s">
        <v>12334</v>
      </c>
      <c r="DG440" t="s">
        <v>12335</v>
      </c>
      <c r="DH440" t="s">
        <v>5997</v>
      </c>
      <c r="DI440" t="s">
        <v>9912</v>
      </c>
      <c r="DJ440" t="s">
        <v>6730</v>
      </c>
      <c r="DK440" t="s">
        <v>16</v>
      </c>
      <c r="DL440" t="s">
        <v>16</v>
      </c>
      <c r="DM440" t="s">
        <v>16</v>
      </c>
      <c r="DN440" t="s">
        <v>1789</v>
      </c>
      <c r="DO440" t="s">
        <v>2051</v>
      </c>
      <c r="DP440" t="s">
        <v>16</v>
      </c>
      <c r="DQ440" t="s">
        <v>9225</v>
      </c>
      <c r="DR440" t="s">
        <v>10704</v>
      </c>
      <c r="DS440" t="s">
        <v>5612</v>
      </c>
      <c r="DT440" t="s">
        <v>12336</v>
      </c>
    </row>
    <row r="441" spans="1:124" x14ac:dyDescent="0.25">
      <c r="A441">
        <v>30</v>
      </c>
      <c r="B441" s="7">
        <v>43158</v>
      </c>
      <c r="C441" t="s">
        <v>9887</v>
      </c>
      <c r="D441" t="s">
        <v>189</v>
      </c>
      <c r="E441" t="s">
        <v>1792</v>
      </c>
      <c r="F441" t="s">
        <v>199</v>
      </c>
      <c r="G441" t="s">
        <v>354</v>
      </c>
      <c r="H441" t="s">
        <v>354</v>
      </c>
      <c r="I441">
        <v>1</v>
      </c>
      <c r="J441" t="s">
        <v>1146</v>
      </c>
      <c r="K441" t="s">
        <v>2023</v>
      </c>
      <c r="L441" t="s">
        <v>100</v>
      </c>
      <c r="M441">
        <v>3.5</v>
      </c>
      <c r="N441" t="s">
        <v>13</v>
      </c>
      <c r="O441" t="s">
        <v>1768</v>
      </c>
      <c r="P441" t="s">
        <v>16</v>
      </c>
      <c r="Q441" t="s">
        <v>354</v>
      </c>
      <c r="R441" t="s">
        <v>16</v>
      </c>
      <c r="S441"/>
      <c r="T441" t="s">
        <v>532</v>
      </c>
      <c r="U441" t="s">
        <v>4345</v>
      </c>
      <c r="V441" t="s">
        <v>6283</v>
      </c>
      <c r="W441" t="s">
        <v>189</v>
      </c>
      <c r="X441" t="s">
        <v>189</v>
      </c>
      <c r="Y441" t="s">
        <v>4341</v>
      </c>
      <c r="Z441" t="s">
        <v>16</v>
      </c>
      <c r="AA441" t="s">
        <v>16</v>
      </c>
      <c r="AB441" t="s">
        <v>16</v>
      </c>
      <c r="AC441" t="s">
        <v>6310</v>
      </c>
      <c r="AD441" t="s">
        <v>1147</v>
      </c>
      <c r="AE441" t="s">
        <v>354</v>
      </c>
      <c r="AF441" t="s">
        <v>354</v>
      </c>
      <c r="AG441" t="s">
        <v>129</v>
      </c>
      <c r="AH441" t="s">
        <v>16</v>
      </c>
      <c r="AI441" t="s">
        <v>16</v>
      </c>
      <c r="AJ441" t="s">
        <v>16</v>
      </c>
      <c r="AK441" t="s">
        <v>16</v>
      </c>
      <c r="AL441"/>
      <c r="AM441">
        <v>3.5</v>
      </c>
      <c r="AN441">
        <v>22.109000000000002</v>
      </c>
      <c r="AO441">
        <v>27.344000000000001</v>
      </c>
      <c r="AP441" t="s">
        <v>301</v>
      </c>
      <c r="AQ441" t="s">
        <v>1937</v>
      </c>
      <c r="AR441" t="s">
        <v>16</v>
      </c>
      <c r="AS441" t="s">
        <v>10276</v>
      </c>
      <c r="AT441" t="s">
        <v>9978</v>
      </c>
      <c r="AU441" t="s">
        <v>6826</v>
      </c>
      <c r="AV441" t="s">
        <v>10672</v>
      </c>
      <c r="AW441" t="s">
        <v>11556</v>
      </c>
      <c r="AX441" t="s">
        <v>5998</v>
      </c>
      <c r="AY441" t="s">
        <v>16</v>
      </c>
      <c r="AZ441" t="s">
        <v>1148</v>
      </c>
      <c r="BA441" t="s">
        <v>1791</v>
      </c>
      <c r="BB441" t="s">
        <v>10703</v>
      </c>
      <c r="BC441" t="s">
        <v>4345</v>
      </c>
      <c r="BD441" t="s">
        <v>4529</v>
      </c>
      <c r="BE441" t="s">
        <v>4727</v>
      </c>
      <c r="BF441" t="s">
        <v>4497</v>
      </c>
      <c r="BG441" t="s">
        <v>189</v>
      </c>
      <c r="BH441" t="s">
        <v>189</v>
      </c>
      <c r="BI441" t="s">
        <v>189</v>
      </c>
      <c r="BJ441"/>
      <c r="BK441" t="s">
        <v>6283</v>
      </c>
      <c r="BL441" s="7"/>
      <c r="BM441" s="7"/>
      <c r="BN441" t="s">
        <v>6246</v>
      </c>
      <c r="BO441" t="s">
        <v>189</v>
      </c>
      <c r="BP441" t="s">
        <v>6242</v>
      </c>
      <c r="BQ441" t="s">
        <v>189</v>
      </c>
      <c r="BR441" s="7">
        <v>44260</v>
      </c>
      <c r="BS441" t="s">
        <v>16</v>
      </c>
      <c r="BT441" t="s">
        <v>1792</v>
      </c>
      <c r="BU441" t="s">
        <v>189</v>
      </c>
      <c r="BV441" t="s">
        <v>189</v>
      </c>
      <c r="BW441" t="s">
        <v>189</v>
      </c>
      <c r="BX441" t="s">
        <v>16</v>
      </c>
      <c r="BY441" t="s">
        <v>189</v>
      </c>
      <c r="BZ441" t="s">
        <v>9226</v>
      </c>
      <c r="CA441" t="s">
        <v>189</v>
      </c>
      <c r="CB441" t="s">
        <v>189</v>
      </c>
      <c r="CC441" t="s">
        <v>189</v>
      </c>
      <c r="CD441" t="s">
        <v>189</v>
      </c>
      <c r="CE441" t="s">
        <v>189</v>
      </c>
      <c r="CF441" t="s">
        <v>354</v>
      </c>
      <c r="CG441" t="s">
        <v>16</v>
      </c>
      <c r="CH441" t="s">
        <v>16</v>
      </c>
      <c r="CI441">
        <v>1</v>
      </c>
      <c r="CJ441">
        <v>1</v>
      </c>
      <c r="CK441">
        <v>1</v>
      </c>
      <c r="CL441" t="s">
        <v>189</v>
      </c>
      <c r="CM441">
        <v>0</v>
      </c>
      <c r="CN441" t="s">
        <v>16</v>
      </c>
      <c r="CO441" t="s">
        <v>1146</v>
      </c>
      <c r="CP441" t="s">
        <v>16</v>
      </c>
      <c r="CQ441" t="s">
        <v>189</v>
      </c>
      <c r="CR441" t="s">
        <v>16</v>
      </c>
      <c r="CS441" s="7">
        <v>44494</v>
      </c>
      <c r="CT441" s="7">
        <v>41575</v>
      </c>
      <c r="CU441" t="s">
        <v>60</v>
      </c>
      <c r="CV441" t="s">
        <v>16</v>
      </c>
      <c r="CW441" t="s">
        <v>6307</v>
      </c>
      <c r="CX441" t="s">
        <v>189</v>
      </c>
      <c r="CY441" t="s">
        <v>6307</v>
      </c>
      <c r="CZ441" t="s">
        <v>6307</v>
      </c>
      <c r="DA441">
        <v>2018</v>
      </c>
      <c r="DB441" s="139">
        <v>43158</v>
      </c>
      <c r="DC441">
        <v>2</v>
      </c>
      <c r="DD441">
        <v>9</v>
      </c>
      <c r="DE441" s="139">
        <v>43157</v>
      </c>
      <c r="DF441" t="s">
        <v>12334</v>
      </c>
      <c r="DG441" t="s">
        <v>12335</v>
      </c>
      <c r="DH441" t="s">
        <v>5997</v>
      </c>
      <c r="DI441" t="s">
        <v>9874</v>
      </c>
      <c r="DJ441" t="s">
        <v>6730</v>
      </c>
      <c r="DK441" t="s">
        <v>16</v>
      </c>
      <c r="DL441" t="s">
        <v>16</v>
      </c>
      <c r="DM441" t="s">
        <v>4907</v>
      </c>
      <c r="DN441" t="s">
        <v>16</v>
      </c>
      <c r="DO441" t="s">
        <v>2051</v>
      </c>
      <c r="DP441" t="s">
        <v>9887</v>
      </c>
      <c r="DQ441" t="s">
        <v>9227</v>
      </c>
      <c r="DR441" t="s">
        <v>10705</v>
      </c>
      <c r="DS441" t="s">
        <v>9228</v>
      </c>
      <c r="DT441" t="s">
        <v>12337</v>
      </c>
    </row>
    <row r="442" spans="1:124" x14ac:dyDescent="0.25">
      <c r="A442">
        <v>29</v>
      </c>
      <c r="B442" s="7">
        <v>43118</v>
      </c>
      <c r="C442" t="s">
        <v>189</v>
      </c>
      <c r="D442" t="s">
        <v>189</v>
      </c>
      <c r="E442" t="s">
        <v>1794</v>
      </c>
      <c r="F442" t="s">
        <v>181</v>
      </c>
      <c r="G442" t="s">
        <v>354</v>
      </c>
      <c r="H442" t="s">
        <v>354</v>
      </c>
      <c r="I442">
        <v>2</v>
      </c>
      <c r="J442" t="s">
        <v>140</v>
      </c>
      <c r="K442" t="s">
        <v>520</v>
      </c>
      <c r="L442" t="s">
        <v>100</v>
      </c>
      <c r="M442">
        <v>9.5</v>
      </c>
      <c r="N442" t="s">
        <v>104</v>
      </c>
      <c r="O442" t="s">
        <v>145</v>
      </c>
      <c r="P442" t="s">
        <v>16</v>
      </c>
      <c r="Q442" t="s">
        <v>354</v>
      </c>
      <c r="R442" t="s">
        <v>1915</v>
      </c>
      <c r="S442"/>
      <c r="T442" t="s">
        <v>568</v>
      </c>
      <c r="U442" t="s">
        <v>16</v>
      </c>
      <c r="V442" t="s">
        <v>6282</v>
      </c>
      <c r="W442" t="s">
        <v>189</v>
      </c>
      <c r="X442" t="s">
        <v>189</v>
      </c>
      <c r="Y442" t="s">
        <v>4341</v>
      </c>
      <c r="Z442" t="s">
        <v>16</v>
      </c>
      <c r="AA442" t="s">
        <v>16</v>
      </c>
      <c r="AB442" t="s">
        <v>815</v>
      </c>
      <c r="AC442" t="s">
        <v>6310</v>
      </c>
      <c r="AD442" t="s">
        <v>314</v>
      </c>
      <c r="AE442" t="s">
        <v>354</v>
      </c>
      <c r="AF442" t="s">
        <v>354</v>
      </c>
      <c r="AG442" t="s">
        <v>37</v>
      </c>
      <c r="AH442" t="s">
        <v>261</v>
      </c>
      <c r="AI442" t="s">
        <v>16</v>
      </c>
      <c r="AJ442" t="s">
        <v>16</v>
      </c>
      <c r="AK442" t="s">
        <v>16</v>
      </c>
      <c r="AL442"/>
      <c r="AM442">
        <v>9.5</v>
      </c>
      <c r="AN442">
        <v>60.99</v>
      </c>
      <c r="AO442">
        <v>74.218999999999994</v>
      </c>
      <c r="AP442" t="s">
        <v>240</v>
      </c>
      <c r="AQ442" t="s">
        <v>5653</v>
      </c>
      <c r="AR442" t="s">
        <v>9682</v>
      </c>
      <c r="AS442" t="s">
        <v>87</v>
      </c>
      <c r="AT442" t="s">
        <v>4840</v>
      </c>
      <c r="AU442" t="s">
        <v>9913</v>
      </c>
      <c r="AV442" t="s">
        <v>10672</v>
      </c>
      <c r="AW442" t="s">
        <v>11556</v>
      </c>
      <c r="AX442" t="s">
        <v>6003</v>
      </c>
      <c r="AY442" t="s">
        <v>16</v>
      </c>
      <c r="AZ442" t="s">
        <v>1795</v>
      </c>
      <c r="BA442" t="s">
        <v>1796</v>
      </c>
      <c r="BB442" t="s">
        <v>10706</v>
      </c>
      <c r="BC442" t="s">
        <v>4465</v>
      </c>
      <c r="BD442" t="s">
        <v>4757</v>
      </c>
      <c r="BE442" t="s">
        <v>4730</v>
      </c>
      <c r="BF442" t="s">
        <v>4496</v>
      </c>
      <c r="BG442" t="s">
        <v>189</v>
      </c>
      <c r="BH442" t="s">
        <v>189</v>
      </c>
      <c r="BI442" t="s">
        <v>189</v>
      </c>
      <c r="BJ442">
        <v>99.572000000000003</v>
      </c>
      <c r="BK442" t="s">
        <v>6282</v>
      </c>
      <c r="BL442" s="7">
        <v>43125</v>
      </c>
      <c r="BM442" s="7">
        <v>43306</v>
      </c>
      <c r="BN442" t="s">
        <v>6246</v>
      </c>
      <c r="BO442" t="s">
        <v>189</v>
      </c>
      <c r="BP442" t="s">
        <v>16</v>
      </c>
      <c r="BQ442" t="s">
        <v>189</v>
      </c>
      <c r="BR442" s="7">
        <v>44951</v>
      </c>
      <c r="BS442" t="s">
        <v>2414</v>
      </c>
      <c r="BT442" t="s">
        <v>4455</v>
      </c>
      <c r="BU442" t="s">
        <v>2459</v>
      </c>
      <c r="BV442" t="s">
        <v>189</v>
      </c>
      <c r="BW442" t="s">
        <v>189</v>
      </c>
      <c r="BX442" t="s">
        <v>16</v>
      </c>
      <c r="BY442" t="s">
        <v>189</v>
      </c>
      <c r="BZ442" t="s">
        <v>9234</v>
      </c>
      <c r="CA442" t="s">
        <v>189</v>
      </c>
      <c r="CB442" t="s">
        <v>189</v>
      </c>
      <c r="CC442" t="s">
        <v>189</v>
      </c>
      <c r="CD442" t="s">
        <v>189</v>
      </c>
      <c r="CE442" t="s">
        <v>189</v>
      </c>
      <c r="CF442" t="s">
        <v>354</v>
      </c>
      <c r="CG442" t="s">
        <v>16</v>
      </c>
      <c r="CH442" t="s">
        <v>16</v>
      </c>
      <c r="CI442">
        <v>3</v>
      </c>
      <c r="CJ442">
        <v>1</v>
      </c>
      <c r="CK442">
        <v>1</v>
      </c>
      <c r="CL442" t="s">
        <v>189</v>
      </c>
      <c r="CM442">
        <v>0</v>
      </c>
      <c r="CN442" t="s">
        <v>16</v>
      </c>
      <c r="CO442" t="s">
        <v>140</v>
      </c>
      <c r="CP442" t="s">
        <v>6876</v>
      </c>
      <c r="CQ442" t="s">
        <v>9685</v>
      </c>
      <c r="CR442" t="s">
        <v>16</v>
      </c>
      <c r="CS442" s="7"/>
      <c r="CT442" s="7">
        <v>42668</v>
      </c>
      <c r="CU442" t="s">
        <v>29</v>
      </c>
      <c r="CV442" t="s">
        <v>29</v>
      </c>
      <c r="CW442" t="s">
        <v>6307</v>
      </c>
      <c r="CX442" t="s">
        <v>189</v>
      </c>
      <c r="CY442" t="s">
        <v>6307</v>
      </c>
      <c r="CZ442" t="s">
        <v>189</v>
      </c>
      <c r="DA442">
        <v>2018</v>
      </c>
      <c r="DB442" s="139">
        <v>43118</v>
      </c>
      <c r="DC442">
        <v>1</v>
      </c>
      <c r="DD442">
        <v>3</v>
      </c>
      <c r="DE442" s="139">
        <v>43115</v>
      </c>
      <c r="DF442" t="s">
        <v>12338</v>
      </c>
      <c r="DG442" t="s">
        <v>12335</v>
      </c>
      <c r="DH442" t="s">
        <v>6004</v>
      </c>
      <c r="DI442" t="s">
        <v>9912</v>
      </c>
      <c r="DJ442" t="s">
        <v>6730</v>
      </c>
      <c r="DK442" t="s">
        <v>16</v>
      </c>
      <c r="DL442" t="s">
        <v>16</v>
      </c>
      <c r="DM442" t="s">
        <v>4978</v>
      </c>
      <c r="DN442" t="s">
        <v>314</v>
      </c>
      <c r="DO442" t="s">
        <v>2051</v>
      </c>
      <c r="DP442" t="s">
        <v>16</v>
      </c>
      <c r="DQ442" t="s">
        <v>9230</v>
      </c>
      <c r="DR442" t="s">
        <v>10707</v>
      </c>
      <c r="DS442" t="s">
        <v>9235</v>
      </c>
      <c r="DT442" t="s">
        <v>12339</v>
      </c>
    </row>
    <row r="443" spans="1:124" x14ac:dyDescent="0.25">
      <c r="A443">
        <v>28</v>
      </c>
      <c r="B443" s="7">
        <v>43118</v>
      </c>
      <c r="C443" t="s">
        <v>189</v>
      </c>
      <c r="D443" t="s">
        <v>189</v>
      </c>
      <c r="E443" t="s">
        <v>1794</v>
      </c>
      <c r="F443" t="s">
        <v>181</v>
      </c>
      <c r="G443" t="s">
        <v>354</v>
      </c>
      <c r="H443" t="s">
        <v>354</v>
      </c>
      <c r="I443">
        <v>2</v>
      </c>
      <c r="J443" t="s">
        <v>140</v>
      </c>
      <c r="K443" t="s">
        <v>520</v>
      </c>
      <c r="L443" t="s">
        <v>100</v>
      </c>
      <c r="M443">
        <v>3</v>
      </c>
      <c r="N443" t="s">
        <v>13</v>
      </c>
      <c r="O443" t="s">
        <v>930</v>
      </c>
      <c r="P443" t="s">
        <v>16</v>
      </c>
      <c r="Q443" t="s">
        <v>354</v>
      </c>
      <c r="R443" t="s">
        <v>1909</v>
      </c>
      <c r="S443"/>
      <c r="T443" t="s">
        <v>568</v>
      </c>
      <c r="U443" t="s">
        <v>16</v>
      </c>
      <c r="V443" t="s">
        <v>6282</v>
      </c>
      <c r="W443" t="s">
        <v>189</v>
      </c>
      <c r="X443" t="s">
        <v>189</v>
      </c>
      <c r="Y443" t="s">
        <v>4341</v>
      </c>
      <c r="Z443" t="s">
        <v>16</v>
      </c>
      <c r="AA443" t="s">
        <v>16</v>
      </c>
      <c r="AB443" t="s">
        <v>815</v>
      </c>
      <c r="AC443" t="s">
        <v>6310</v>
      </c>
      <c r="AD443" t="s">
        <v>314</v>
      </c>
      <c r="AE443" t="s">
        <v>354</v>
      </c>
      <c r="AF443" t="s">
        <v>354</v>
      </c>
      <c r="AG443" t="s">
        <v>37</v>
      </c>
      <c r="AH443" t="s">
        <v>261</v>
      </c>
      <c r="AI443" t="s">
        <v>16</v>
      </c>
      <c r="AJ443" t="s">
        <v>16</v>
      </c>
      <c r="AK443" t="s">
        <v>16</v>
      </c>
      <c r="AL443"/>
      <c r="AM443">
        <v>3</v>
      </c>
      <c r="AN443">
        <v>19.260000000000002</v>
      </c>
      <c r="AO443">
        <v>23.437999999999999</v>
      </c>
      <c r="AP443" t="s">
        <v>240</v>
      </c>
      <c r="AQ443" t="s">
        <v>5653</v>
      </c>
      <c r="AR443" t="s">
        <v>9682</v>
      </c>
      <c r="AS443" t="s">
        <v>87</v>
      </c>
      <c r="AT443" t="s">
        <v>4840</v>
      </c>
      <c r="AU443" t="s">
        <v>6824</v>
      </c>
      <c r="AV443" t="s">
        <v>10672</v>
      </c>
      <c r="AW443" t="s">
        <v>11556</v>
      </c>
      <c r="AX443" t="s">
        <v>6003</v>
      </c>
      <c r="AY443" t="s">
        <v>16</v>
      </c>
      <c r="AZ443" t="s">
        <v>1795</v>
      </c>
      <c r="BA443" t="s">
        <v>1793</v>
      </c>
      <c r="BB443" t="s">
        <v>10706</v>
      </c>
      <c r="BC443" t="s">
        <v>4465</v>
      </c>
      <c r="BD443" t="s">
        <v>4501</v>
      </c>
      <c r="BE443" t="s">
        <v>4727</v>
      </c>
      <c r="BF443" t="s">
        <v>4496</v>
      </c>
      <c r="BG443" t="s">
        <v>189</v>
      </c>
      <c r="BH443" t="s">
        <v>189</v>
      </c>
      <c r="BI443" t="s">
        <v>189</v>
      </c>
      <c r="BJ443">
        <v>99.927000000000007</v>
      </c>
      <c r="BK443" t="s">
        <v>6282</v>
      </c>
      <c r="BL443" s="7">
        <v>43125</v>
      </c>
      <c r="BM443" s="7">
        <v>43306</v>
      </c>
      <c r="BN443" t="s">
        <v>6246</v>
      </c>
      <c r="BO443" t="s">
        <v>189</v>
      </c>
      <c r="BP443" t="s">
        <v>16</v>
      </c>
      <c r="BQ443" t="s">
        <v>189</v>
      </c>
      <c r="BR443" s="7">
        <v>44221</v>
      </c>
      <c r="BS443" t="s">
        <v>2414</v>
      </c>
      <c r="BT443" t="s">
        <v>4455</v>
      </c>
      <c r="BU443" t="s">
        <v>2459</v>
      </c>
      <c r="BV443" t="s">
        <v>189</v>
      </c>
      <c r="BW443" t="s">
        <v>189</v>
      </c>
      <c r="BX443" t="s">
        <v>16</v>
      </c>
      <c r="BY443" t="s">
        <v>189</v>
      </c>
      <c r="BZ443" t="s">
        <v>9229</v>
      </c>
      <c r="CA443" t="s">
        <v>189</v>
      </c>
      <c r="CB443" t="s">
        <v>189</v>
      </c>
      <c r="CC443" t="s">
        <v>189</v>
      </c>
      <c r="CD443" t="s">
        <v>189</v>
      </c>
      <c r="CE443" t="s">
        <v>189</v>
      </c>
      <c r="CF443" t="s">
        <v>354</v>
      </c>
      <c r="CG443" t="s">
        <v>16</v>
      </c>
      <c r="CH443" t="s">
        <v>16</v>
      </c>
      <c r="CI443">
        <v>3</v>
      </c>
      <c r="CJ443">
        <v>1</v>
      </c>
      <c r="CK443">
        <v>1</v>
      </c>
      <c r="CL443" t="s">
        <v>189</v>
      </c>
      <c r="CM443">
        <v>0</v>
      </c>
      <c r="CN443" t="s">
        <v>16</v>
      </c>
      <c r="CO443" t="s">
        <v>140</v>
      </c>
      <c r="CP443" t="s">
        <v>6876</v>
      </c>
      <c r="CQ443" t="s">
        <v>9685</v>
      </c>
      <c r="CR443" t="s">
        <v>16</v>
      </c>
      <c r="CS443" s="7"/>
      <c r="CT443" s="7">
        <v>42668</v>
      </c>
      <c r="CU443" t="s">
        <v>29</v>
      </c>
      <c r="CV443" t="s">
        <v>29</v>
      </c>
      <c r="CW443" t="s">
        <v>6307</v>
      </c>
      <c r="CX443" t="s">
        <v>189</v>
      </c>
      <c r="CY443" t="s">
        <v>6307</v>
      </c>
      <c r="CZ443" t="s">
        <v>189</v>
      </c>
      <c r="DA443">
        <v>2018</v>
      </c>
      <c r="DB443" s="139">
        <v>43118</v>
      </c>
      <c r="DC443">
        <v>1</v>
      </c>
      <c r="DD443">
        <v>3</v>
      </c>
      <c r="DE443" s="139">
        <v>43115</v>
      </c>
      <c r="DF443" t="s">
        <v>12338</v>
      </c>
      <c r="DG443" t="s">
        <v>12335</v>
      </c>
      <c r="DH443" t="s">
        <v>6004</v>
      </c>
      <c r="DI443" t="s">
        <v>9874</v>
      </c>
      <c r="DJ443" t="s">
        <v>6730</v>
      </c>
      <c r="DK443" t="s">
        <v>16</v>
      </c>
      <c r="DL443" t="s">
        <v>16</v>
      </c>
      <c r="DM443" t="s">
        <v>4978</v>
      </c>
      <c r="DN443" t="s">
        <v>314</v>
      </c>
      <c r="DO443" t="s">
        <v>2051</v>
      </c>
      <c r="DP443" t="s">
        <v>16</v>
      </c>
      <c r="DQ443" t="s">
        <v>9230</v>
      </c>
      <c r="DR443" t="s">
        <v>10707</v>
      </c>
      <c r="DS443" t="s">
        <v>9231</v>
      </c>
      <c r="DT443" t="s">
        <v>12340</v>
      </c>
    </row>
    <row r="444" spans="1:124" x14ac:dyDescent="0.25">
      <c r="A444">
        <v>27</v>
      </c>
      <c r="B444" s="7">
        <v>43118</v>
      </c>
      <c r="C444" t="s">
        <v>189</v>
      </c>
      <c r="D444" t="s">
        <v>189</v>
      </c>
      <c r="E444" t="s">
        <v>1794</v>
      </c>
      <c r="F444" t="s">
        <v>181</v>
      </c>
      <c r="G444" t="s">
        <v>354</v>
      </c>
      <c r="H444" t="s">
        <v>354</v>
      </c>
      <c r="I444">
        <v>2</v>
      </c>
      <c r="J444" t="s">
        <v>140</v>
      </c>
      <c r="K444" t="s">
        <v>520</v>
      </c>
      <c r="L444" t="s">
        <v>100</v>
      </c>
      <c r="M444">
        <v>2.5</v>
      </c>
      <c r="N444" t="s">
        <v>65</v>
      </c>
      <c r="O444" t="s">
        <v>20</v>
      </c>
      <c r="P444" t="s">
        <v>16</v>
      </c>
      <c r="Q444" t="s">
        <v>354</v>
      </c>
      <c r="R444" t="s">
        <v>1900</v>
      </c>
      <c r="S444"/>
      <c r="T444" t="s">
        <v>568</v>
      </c>
      <c r="U444" t="s">
        <v>16</v>
      </c>
      <c r="V444" t="s">
        <v>6282</v>
      </c>
      <c r="W444" t="s">
        <v>189</v>
      </c>
      <c r="X444" t="s">
        <v>189</v>
      </c>
      <c r="Y444" t="s">
        <v>4341</v>
      </c>
      <c r="Z444" t="s">
        <v>16</v>
      </c>
      <c r="AA444" t="s">
        <v>16</v>
      </c>
      <c r="AB444" t="s">
        <v>815</v>
      </c>
      <c r="AC444" t="s">
        <v>6310</v>
      </c>
      <c r="AD444" t="s">
        <v>314</v>
      </c>
      <c r="AE444" t="s">
        <v>354</v>
      </c>
      <c r="AF444" t="s">
        <v>354</v>
      </c>
      <c r="AG444" t="s">
        <v>37</v>
      </c>
      <c r="AH444" t="s">
        <v>261</v>
      </c>
      <c r="AI444" t="s">
        <v>16</v>
      </c>
      <c r="AJ444" t="s">
        <v>16</v>
      </c>
      <c r="AK444" t="s">
        <v>16</v>
      </c>
      <c r="AL444"/>
      <c r="AM444">
        <v>2.5</v>
      </c>
      <c r="AN444">
        <v>16.05</v>
      </c>
      <c r="AO444">
        <v>19.530999999999999</v>
      </c>
      <c r="AP444" t="s">
        <v>240</v>
      </c>
      <c r="AQ444" t="s">
        <v>5653</v>
      </c>
      <c r="AR444" t="s">
        <v>9682</v>
      </c>
      <c r="AS444" t="s">
        <v>87</v>
      </c>
      <c r="AT444" t="s">
        <v>4840</v>
      </c>
      <c r="AU444" t="s">
        <v>6824</v>
      </c>
      <c r="AV444" t="s">
        <v>10672</v>
      </c>
      <c r="AW444" t="s">
        <v>11556</v>
      </c>
      <c r="AX444" t="s">
        <v>6003</v>
      </c>
      <c r="AY444" t="s">
        <v>16</v>
      </c>
      <c r="AZ444" t="s">
        <v>1795</v>
      </c>
      <c r="BA444" t="s">
        <v>1797</v>
      </c>
      <c r="BB444" t="s">
        <v>10706</v>
      </c>
      <c r="BC444" t="s">
        <v>4465</v>
      </c>
      <c r="BD444" t="s">
        <v>4518</v>
      </c>
      <c r="BE444" t="s">
        <v>4729</v>
      </c>
      <c r="BF444" t="s">
        <v>4496</v>
      </c>
      <c r="BG444" t="s">
        <v>189</v>
      </c>
      <c r="BH444" t="s">
        <v>189</v>
      </c>
      <c r="BI444" t="s">
        <v>189</v>
      </c>
      <c r="BJ444">
        <v>99.040999999999997</v>
      </c>
      <c r="BK444" t="s">
        <v>6282</v>
      </c>
      <c r="BL444" s="7">
        <v>43125</v>
      </c>
      <c r="BM444" s="7">
        <v>43306</v>
      </c>
      <c r="BN444" t="s">
        <v>6246</v>
      </c>
      <c r="BO444" t="s">
        <v>189</v>
      </c>
      <c r="BP444" t="s">
        <v>16</v>
      </c>
      <c r="BQ444" t="s">
        <v>189</v>
      </c>
      <c r="BR444" s="7">
        <v>46777</v>
      </c>
      <c r="BS444" t="s">
        <v>2414</v>
      </c>
      <c r="BT444" t="s">
        <v>4455</v>
      </c>
      <c r="BU444" t="s">
        <v>2459</v>
      </c>
      <c r="BV444" t="s">
        <v>189</v>
      </c>
      <c r="BW444" t="s">
        <v>189</v>
      </c>
      <c r="BX444" t="s">
        <v>16</v>
      </c>
      <c r="BY444" t="s">
        <v>189</v>
      </c>
      <c r="BZ444" t="s">
        <v>9232</v>
      </c>
      <c r="CA444" t="s">
        <v>189</v>
      </c>
      <c r="CB444" t="s">
        <v>189</v>
      </c>
      <c r="CC444" t="s">
        <v>189</v>
      </c>
      <c r="CD444" t="s">
        <v>189</v>
      </c>
      <c r="CE444" t="s">
        <v>189</v>
      </c>
      <c r="CF444" t="s">
        <v>354</v>
      </c>
      <c r="CG444" t="s">
        <v>16</v>
      </c>
      <c r="CH444" t="s">
        <v>16</v>
      </c>
      <c r="CI444">
        <v>3</v>
      </c>
      <c r="CJ444">
        <v>1</v>
      </c>
      <c r="CK444">
        <v>1</v>
      </c>
      <c r="CL444" t="s">
        <v>189</v>
      </c>
      <c r="CM444">
        <v>0</v>
      </c>
      <c r="CN444" t="s">
        <v>16</v>
      </c>
      <c r="CO444" t="s">
        <v>140</v>
      </c>
      <c r="CP444" t="s">
        <v>6876</v>
      </c>
      <c r="CQ444" t="s">
        <v>9685</v>
      </c>
      <c r="CR444" t="s">
        <v>16</v>
      </c>
      <c r="CS444" s="7"/>
      <c r="CT444" s="7">
        <v>42668</v>
      </c>
      <c r="CU444" t="s">
        <v>29</v>
      </c>
      <c r="CV444" t="s">
        <v>29</v>
      </c>
      <c r="CW444" t="s">
        <v>6307</v>
      </c>
      <c r="CX444" t="s">
        <v>189</v>
      </c>
      <c r="CY444" t="s">
        <v>6307</v>
      </c>
      <c r="CZ444" t="s">
        <v>189</v>
      </c>
      <c r="DA444">
        <v>2018</v>
      </c>
      <c r="DB444" s="139">
        <v>43118</v>
      </c>
      <c r="DC444">
        <v>1</v>
      </c>
      <c r="DD444">
        <v>3</v>
      </c>
      <c r="DE444" s="139">
        <v>43115</v>
      </c>
      <c r="DF444" t="s">
        <v>12338</v>
      </c>
      <c r="DG444" t="s">
        <v>12335</v>
      </c>
      <c r="DH444" t="s">
        <v>6004</v>
      </c>
      <c r="DI444" t="s">
        <v>9947</v>
      </c>
      <c r="DJ444" t="s">
        <v>6730</v>
      </c>
      <c r="DK444" t="s">
        <v>16</v>
      </c>
      <c r="DL444" t="s">
        <v>16</v>
      </c>
      <c r="DM444" t="s">
        <v>4978</v>
      </c>
      <c r="DN444" t="s">
        <v>314</v>
      </c>
      <c r="DO444" t="s">
        <v>2051</v>
      </c>
      <c r="DP444" t="s">
        <v>16</v>
      </c>
      <c r="DQ444" t="s">
        <v>9230</v>
      </c>
      <c r="DR444" t="s">
        <v>10707</v>
      </c>
      <c r="DS444" t="s">
        <v>9233</v>
      </c>
      <c r="DT444" t="s">
        <v>12341</v>
      </c>
    </row>
    <row r="445" spans="1:124" x14ac:dyDescent="0.25">
      <c r="A445">
        <v>26</v>
      </c>
      <c r="B445" s="7">
        <v>43116</v>
      </c>
      <c r="C445" t="s">
        <v>189</v>
      </c>
      <c r="D445" t="s">
        <v>189</v>
      </c>
      <c r="E445" t="s">
        <v>406</v>
      </c>
      <c r="F445" t="s">
        <v>181</v>
      </c>
      <c r="G445" t="s">
        <v>354</v>
      </c>
      <c r="H445" t="s">
        <v>354</v>
      </c>
      <c r="I445">
        <v>1</v>
      </c>
      <c r="J445" t="s">
        <v>1799</v>
      </c>
      <c r="K445" t="s">
        <v>3650</v>
      </c>
      <c r="L445" t="s">
        <v>100</v>
      </c>
      <c r="M445">
        <v>2</v>
      </c>
      <c r="N445" t="s">
        <v>13</v>
      </c>
      <c r="O445" t="s">
        <v>1800</v>
      </c>
      <c r="P445" t="s">
        <v>16</v>
      </c>
      <c r="Q445" t="s">
        <v>354</v>
      </c>
      <c r="R445" t="s">
        <v>16</v>
      </c>
      <c r="S445"/>
      <c r="T445" t="s">
        <v>32</v>
      </c>
      <c r="U445" t="s">
        <v>16</v>
      </c>
      <c r="V445" t="s">
        <v>6283</v>
      </c>
      <c r="W445" t="s">
        <v>189</v>
      </c>
      <c r="X445" t="s">
        <v>189</v>
      </c>
      <c r="Y445" t="s">
        <v>4341</v>
      </c>
      <c r="Z445" t="s">
        <v>16</v>
      </c>
      <c r="AA445" t="s">
        <v>16</v>
      </c>
      <c r="AB445" t="s">
        <v>16</v>
      </c>
      <c r="AC445" t="s">
        <v>6307</v>
      </c>
      <c r="AD445" t="s">
        <v>1801</v>
      </c>
      <c r="AE445" t="s">
        <v>354</v>
      </c>
      <c r="AF445" t="s">
        <v>354</v>
      </c>
      <c r="AG445" t="s">
        <v>58</v>
      </c>
      <c r="AH445" t="s">
        <v>1802</v>
      </c>
      <c r="AI445" t="s">
        <v>16</v>
      </c>
      <c r="AJ445" t="s">
        <v>16</v>
      </c>
      <c r="AK445" t="s">
        <v>16</v>
      </c>
      <c r="AL445"/>
      <c r="AM445">
        <v>2</v>
      </c>
      <c r="AN445">
        <v>12.888</v>
      </c>
      <c r="AO445">
        <v>15.625</v>
      </c>
      <c r="AP445" t="s">
        <v>301</v>
      </c>
      <c r="AQ445" t="s">
        <v>6745</v>
      </c>
      <c r="AR445" t="s">
        <v>16</v>
      </c>
      <c r="AS445" t="s">
        <v>32</v>
      </c>
      <c r="AT445" t="s">
        <v>9978</v>
      </c>
      <c r="AU445" t="s">
        <v>9873</v>
      </c>
      <c r="AV445" t="s">
        <v>10672</v>
      </c>
      <c r="AW445" t="s">
        <v>11556</v>
      </c>
      <c r="AX445" t="s">
        <v>6003</v>
      </c>
      <c r="AY445" t="s">
        <v>16</v>
      </c>
      <c r="AZ445" t="s">
        <v>1803</v>
      </c>
      <c r="BA445" t="s">
        <v>1798</v>
      </c>
      <c r="BB445" t="s">
        <v>10706</v>
      </c>
      <c r="BC445" t="s">
        <v>4465</v>
      </c>
      <c r="BD445" t="s">
        <v>4504</v>
      </c>
      <c r="BE445" t="s">
        <v>4727</v>
      </c>
      <c r="BF445" t="s">
        <v>4496</v>
      </c>
      <c r="BG445" t="s">
        <v>189</v>
      </c>
      <c r="BH445" t="s">
        <v>189</v>
      </c>
      <c r="BI445" t="s">
        <v>189</v>
      </c>
      <c r="BJ445"/>
      <c r="BK445" t="s">
        <v>6283</v>
      </c>
      <c r="BL445" s="7"/>
      <c r="BM445" s="7"/>
      <c r="BN445" t="s">
        <v>6240</v>
      </c>
      <c r="BO445" t="s">
        <v>189</v>
      </c>
      <c r="BP445" t="s">
        <v>16</v>
      </c>
      <c r="BQ445" t="s">
        <v>189</v>
      </c>
      <c r="BR445" s="7">
        <v>44219</v>
      </c>
      <c r="BS445" t="s">
        <v>16</v>
      </c>
      <c r="BT445" t="s">
        <v>406</v>
      </c>
      <c r="BU445" t="s">
        <v>189</v>
      </c>
      <c r="BV445" t="s">
        <v>189</v>
      </c>
      <c r="BW445" t="s">
        <v>189</v>
      </c>
      <c r="BX445" t="s">
        <v>16</v>
      </c>
      <c r="BY445" t="s">
        <v>189</v>
      </c>
      <c r="BZ445" t="s">
        <v>9236</v>
      </c>
      <c r="CA445" t="s">
        <v>189</v>
      </c>
      <c r="CB445" t="s">
        <v>189</v>
      </c>
      <c r="CC445" t="s">
        <v>189</v>
      </c>
      <c r="CD445" t="s">
        <v>189</v>
      </c>
      <c r="CE445" t="s">
        <v>189</v>
      </c>
      <c r="CF445" t="s">
        <v>354</v>
      </c>
      <c r="CG445" t="s">
        <v>16</v>
      </c>
      <c r="CH445" t="s">
        <v>16</v>
      </c>
      <c r="CI445">
        <v>1</v>
      </c>
      <c r="CJ445">
        <v>1</v>
      </c>
      <c r="CK445">
        <v>1</v>
      </c>
      <c r="CL445" t="s">
        <v>189</v>
      </c>
      <c r="CM445">
        <v>0</v>
      </c>
      <c r="CN445" t="s">
        <v>16</v>
      </c>
      <c r="CO445" t="s">
        <v>1799</v>
      </c>
      <c r="CP445" t="s">
        <v>16</v>
      </c>
      <c r="CQ445" t="s">
        <v>189</v>
      </c>
      <c r="CR445" t="s">
        <v>16</v>
      </c>
      <c r="CS445" s="7">
        <v>44219</v>
      </c>
      <c r="CT445" s="7">
        <v>43116</v>
      </c>
      <c r="CU445" t="s">
        <v>34</v>
      </c>
      <c r="CV445" t="s">
        <v>6745</v>
      </c>
      <c r="CW445" t="s">
        <v>6307</v>
      </c>
      <c r="CX445" t="s">
        <v>189</v>
      </c>
      <c r="CY445" t="s">
        <v>6307</v>
      </c>
      <c r="CZ445" t="s">
        <v>6307</v>
      </c>
      <c r="DA445">
        <v>2018</v>
      </c>
      <c r="DB445" s="139">
        <v>43116</v>
      </c>
      <c r="DC445">
        <v>1</v>
      </c>
      <c r="DD445">
        <v>3</v>
      </c>
      <c r="DE445" s="139">
        <v>43115</v>
      </c>
      <c r="DF445" t="s">
        <v>12338</v>
      </c>
      <c r="DG445" t="s">
        <v>12335</v>
      </c>
      <c r="DH445" t="s">
        <v>6004</v>
      </c>
      <c r="DI445" t="s">
        <v>9874</v>
      </c>
      <c r="DJ445" t="s">
        <v>6730</v>
      </c>
      <c r="DK445" t="s">
        <v>16</v>
      </c>
      <c r="DL445" t="s">
        <v>16</v>
      </c>
      <c r="DM445" t="s">
        <v>1801</v>
      </c>
      <c r="DN445" t="s">
        <v>16</v>
      </c>
      <c r="DO445" t="s">
        <v>2051</v>
      </c>
      <c r="DP445" t="s">
        <v>16</v>
      </c>
      <c r="DQ445" t="s">
        <v>9237</v>
      </c>
      <c r="DR445" t="s">
        <v>10708</v>
      </c>
      <c r="DS445" t="s">
        <v>9238</v>
      </c>
      <c r="DT445" t="s">
        <v>12342</v>
      </c>
    </row>
    <row r="446" spans="1:124" x14ac:dyDescent="0.25">
      <c r="A446">
        <v>25</v>
      </c>
      <c r="B446" s="7">
        <v>43082</v>
      </c>
      <c r="C446" t="s">
        <v>189</v>
      </c>
      <c r="D446" t="s">
        <v>189</v>
      </c>
      <c r="E446" t="s">
        <v>1805</v>
      </c>
      <c r="F446" t="s">
        <v>181</v>
      </c>
      <c r="G446" t="s">
        <v>354</v>
      </c>
      <c r="H446" t="s">
        <v>354</v>
      </c>
      <c r="I446">
        <v>1</v>
      </c>
      <c r="J446" t="s">
        <v>1806</v>
      </c>
      <c r="K446" t="s">
        <v>1947</v>
      </c>
      <c r="L446" t="s">
        <v>100</v>
      </c>
      <c r="M446">
        <v>2.5</v>
      </c>
      <c r="N446" t="s">
        <v>237</v>
      </c>
      <c r="O446" t="s">
        <v>428</v>
      </c>
      <c r="P446" t="s">
        <v>16</v>
      </c>
      <c r="Q446" t="s">
        <v>354</v>
      </c>
      <c r="R446" t="s">
        <v>16</v>
      </c>
      <c r="S446"/>
      <c r="T446" t="s">
        <v>568</v>
      </c>
      <c r="U446" t="s">
        <v>9804</v>
      </c>
      <c r="V446" t="s">
        <v>6282</v>
      </c>
      <c r="W446" t="s">
        <v>10347</v>
      </c>
      <c r="X446" t="s">
        <v>189</v>
      </c>
      <c r="Y446" t="s">
        <v>4341</v>
      </c>
      <c r="Z446" t="s">
        <v>16</v>
      </c>
      <c r="AA446" t="s">
        <v>16</v>
      </c>
      <c r="AB446" t="s">
        <v>16</v>
      </c>
      <c r="AC446" t="s">
        <v>6310</v>
      </c>
      <c r="AD446" t="s">
        <v>1808</v>
      </c>
      <c r="AE446" t="s">
        <v>354</v>
      </c>
      <c r="AF446" t="s">
        <v>354</v>
      </c>
      <c r="AG446" t="s">
        <v>129</v>
      </c>
      <c r="AH446" t="s">
        <v>251</v>
      </c>
      <c r="AI446" t="s">
        <v>16</v>
      </c>
      <c r="AJ446" t="s">
        <v>16</v>
      </c>
      <c r="AK446" t="s">
        <v>16</v>
      </c>
      <c r="AL446"/>
      <c r="AM446">
        <v>2.5</v>
      </c>
      <c r="AN446">
        <v>16.548999999999999</v>
      </c>
      <c r="AO446">
        <v>19.530999999999999</v>
      </c>
      <c r="AP446" t="s">
        <v>260</v>
      </c>
      <c r="AQ446" t="s">
        <v>5653</v>
      </c>
      <c r="AR446" t="s">
        <v>9682</v>
      </c>
      <c r="AS446" t="s">
        <v>87</v>
      </c>
      <c r="AT446" t="s">
        <v>4840</v>
      </c>
      <c r="AU446" t="s">
        <v>6824</v>
      </c>
      <c r="AV446" t="s">
        <v>10709</v>
      </c>
      <c r="AW446" t="s">
        <v>11366</v>
      </c>
      <c r="AX446" t="s">
        <v>6007</v>
      </c>
      <c r="AY446" t="s">
        <v>16</v>
      </c>
      <c r="AZ446" t="s">
        <v>1809</v>
      </c>
      <c r="BA446" t="s">
        <v>1804</v>
      </c>
      <c r="BB446" t="s">
        <v>6081</v>
      </c>
      <c r="BC446" t="s">
        <v>9804</v>
      </c>
      <c r="BD446" t="s">
        <v>4518</v>
      </c>
      <c r="BE446" t="s">
        <v>5525</v>
      </c>
      <c r="BF446" t="s">
        <v>4496</v>
      </c>
      <c r="BG446" t="s">
        <v>189</v>
      </c>
      <c r="BH446" t="s">
        <v>189</v>
      </c>
      <c r="BI446" t="s">
        <v>189</v>
      </c>
      <c r="BJ446">
        <v>100</v>
      </c>
      <c r="BK446" t="s">
        <v>6282</v>
      </c>
      <c r="BL446" s="7">
        <v>43090</v>
      </c>
      <c r="BM446" s="7">
        <v>43272</v>
      </c>
      <c r="BN446" t="s">
        <v>6240</v>
      </c>
      <c r="BO446" t="s">
        <v>189</v>
      </c>
      <c r="BP446" t="s">
        <v>16</v>
      </c>
      <c r="BQ446" t="s">
        <v>189</v>
      </c>
      <c r="BR446" s="7">
        <v>44916</v>
      </c>
      <c r="BS446" t="s">
        <v>2414</v>
      </c>
      <c r="BT446" t="s">
        <v>4456</v>
      </c>
      <c r="BU446" t="s">
        <v>3670</v>
      </c>
      <c r="BV446" t="s">
        <v>189</v>
      </c>
      <c r="BW446" t="s">
        <v>189</v>
      </c>
      <c r="BX446" t="s">
        <v>16</v>
      </c>
      <c r="BY446" t="s">
        <v>189</v>
      </c>
      <c r="BZ446" t="s">
        <v>189</v>
      </c>
      <c r="CA446" t="s">
        <v>189</v>
      </c>
      <c r="CB446" t="s">
        <v>189</v>
      </c>
      <c r="CC446" t="s">
        <v>189</v>
      </c>
      <c r="CD446" t="s">
        <v>189</v>
      </c>
      <c r="CE446" t="s">
        <v>189</v>
      </c>
      <c r="CF446" t="s">
        <v>354</v>
      </c>
      <c r="CG446" t="s">
        <v>16</v>
      </c>
      <c r="CH446" t="s">
        <v>16</v>
      </c>
      <c r="CI446">
        <v>3</v>
      </c>
      <c r="CJ446">
        <v>1</v>
      </c>
      <c r="CK446">
        <v>3</v>
      </c>
      <c r="CL446" t="s">
        <v>189</v>
      </c>
      <c r="CM446">
        <v>0</v>
      </c>
      <c r="CN446" t="s">
        <v>16</v>
      </c>
      <c r="CO446" t="s">
        <v>1806</v>
      </c>
      <c r="CP446" t="s">
        <v>7122</v>
      </c>
      <c r="CQ446" t="s">
        <v>189</v>
      </c>
      <c r="CR446" t="s">
        <v>16</v>
      </c>
      <c r="CS446" s="7"/>
      <c r="CT446" s="7">
        <v>41529</v>
      </c>
      <c r="CU446" t="s">
        <v>29</v>
      </c>
      <c r="CV446" t="s">
        <v>29</v>
      </c>
      <c r="CW446" t="s">
        <v>6307</v>
      </c>
      <c r="CX446" t="s">
        <v>189</v>
      </c>
      <c r="CY446" t="s">
        <v>6307</v>
      </c>
      <c r="CZ446" t="s">
        <v>189</v>
      </c>
      <c r="DA446">
        <v>2017</v>
      </c>
      <c r="DB446" s="139">
        <v>43082</v>
      </c>
      <c r="DC446">
        <v>12</v>
      </c>
      <c r="DD446">
        <v>51</v>
      </c>
      <c r="DE446" s="139">
        <v>43080</v>
      </c>
      <c r="DF446" t="s">
        <v>12343</v>
      </c>
      <c r="DG446" t="s">
        <v>12344</v>
      </c>
      <c r="DH446" t="s">
        <v>6010</v>
      </c>
      <c r="DI446" t="s">
        <v>10114</v>
      </c>
      <c r="DJ446" t="s">
        <v>6730</v>
      </c>
      <c r="DK446" t="s">
        <v>16</v>
      </c>
      <c r="DL446" t="s">
        <v>16</v>
      </c>
      <c r="DM446" t="s">
        <v>4979</v>
      </c>
      <c r="DN446" t="s">
        <v>1808</v>
      </c>
      <c r="DO446" t="s">
        <v>2051</v>
      </c>
      <c r="DP446" t="s">
        <v>16</v>
      </c>
      <c r="DQ446" t="s">
        <v>9239</v>
      </c>
      <c r="DR446" t="s">
        <v>10710</v>
      </c>
      <c r="DS446" t="s">
        <v>9240</v>
      </c>
      <c r="DT446" t="s">
        <v>12345</v>
      </c>
    </row>
    <row r="447" spans="1:124" x14ac:dyDescent="0.25">
      <c r="A447">
        <v>24</v>
      </c>
      <c r="B447" s="7">
        <v>43082</v>
      </c>
      <c r="C447" t="s">
        <v>189</v>
      </c>
      <c r="D447" t="s">
        <v>189</v>
      </c>
      <c r="E447" t="s">
        <v>1805</v>
      </c>
      <c r="F447" t="s">
        <v>181</v>
      </c>
      <c r="G447" t="s">
        <v>354</v>
      </c>
      <c r="H447" t="s">
        <v>354</v>
      </c>
      <c r="I447">
        <v>1</v>
      </c>
      <c r="J447" t="s">
        <v>1806</v>
      </c>
      <c r="K447" t="s">
        <v>4407</v>
      </c>
      <c r="L447" t="s">
        <v>100</v>
      </c>
      <c r="M447">
        <v>7.5</v>
      </c>
      <c r="N447" t="s">
        <v>13</v>
      </c>
      <c r="O447" t="s">
        <v>1807</v>
      </c>
      <c r="P447" t="s">
        <v>16</v>
      </c>
      <c r="Q447" t="s">
        <v>354</v>
      </c>
      <c r="R447" t="s">
        <v>16</v>
      </c>
      <c r="S447"/>
      <c r="T447" t="s">
        <v>568</v>
      </c>
      <c r="U447" t="s">
        <v>9812</v>
      </c>
      <c r="V447" t="s">
        <v>6282</v>
      </c>
      <c r="W447" t="s">
        <v>9814</v>
      </c>
      <c r="X447" t="s">
        <v>189</v>
      </c>
      <c r="Y447" t="s">
        <v>4341</v>
      </c>
      <c r="Z447" t="s">
        <v>16</v>
      </c>
      <c r="AA447" t="s">
        <v>16</v>
      </c>
      <c r="AB447" t="s">
        <v>16</v>
      </c>
      <c r="AC447" t="s">
        <v>6310</v>
      </c>
      <c r="AD447" t="s">
        <v>1808</v>
      </c>
      <c r="AE447" t="s">
        <v>354</v>
      </c>
      <c r="AF447" t="s">
        <v>354</v>
      </c>
      <c r="AG447" t="s">
        <v>129</v>
      </c>
      <c r="AH447" t="s">
        <v>251</v>
      </c>
      <c r="AI447" t="s">
        <v>16</v>
      </c>
      <c r="AJ447" t="s">
        <v>16</v>
      </c>
      <c r="AK447" t="s">
        <v>16</v>
      </c>
      <c r="AL447"/>
      <c r="AM447">
        <v>7.5</v>
      </c>
      <c r="AN447">
        <v>49.646000000000001</v>
      </c>
      <c r="AO447">
        <v>58.594000000000001</v>
      </c>
      <c r="AP447" t="s">
        <v>260</v>
      </c>
      <c r="AQ447" t="s">
        <v>5653</v>
      </c>
      <c r="AR447" t="s">
        <v>9682</v>
      </c>
      <c r="AS447" t="s">
        <v>87</v>
      </c>
      <c r="AT447" t="s">
        <v>4840</v>
      </c>
      <c r="AU447" t="s">
        <v>9913</v>
      </c>
      <c r="AV447" t="s">
        <v>10709</v>
      </c>
      <c r="AW447" t="s">
        <v>11366</v>
      </c>
      <c r="AX447" t="s">
        <v>6007</v>
      </c>
      <c r="AY447" t="s">
        <v>16</v>
      </c>
      <c r="AZ447" t="s">
        <v>1809</v>
      </c>
      <c r="BA447" t="s">
        <v>1811</v>
      </c>
      <c r="BB447" t="s">
        <v>6081</v>
      </c>
      <c r="BC447" t="s">
        <v>9812</v>
      </c>
      <c r="BD447" t="s">
        <v>4514</v>
      </c>
      <c r="BE447" t="s">
        <v>4727</v>
      </c>
      <c r="BF447" t="s">
        <v>4496</v>
      </c>
      <c r="BG447" t="s">
        <v>189</v>
      </c>
      <c r="BH447" t="s">
        <v>189</v>
      </c>
      <c r="BI447" t="s">
        <v>189</v>
      </c>
      <c r="BJ447">
        <v>100</v>
      </c>
      <c r="BK447" t="s">
        <v>6282</v>
      </c>
      <c r="BL447" s="7">
        <v>43090</v>
      </c>
      <c r="BM447" s="7">
        <v>43180</v>
      </c>
      <c r="BN447" t="s">
        <v>6240</v>
      </c>
      <c r="BO447" t="s">
        <v>189</v>
      </c>
      <c r="BP447" t="s">
        <v>16</v>
      </c>
      <c r="BQ447" t="s">
        <v>189</v>
      </c>
      <c r="BR447" s="7">
        <v>44186</v>
      </c>
      <c r="BS447" t="s">
        <v>2732</v>
      </c>
      <c r="BT447" t="s">
        <v>4456</v>
      </c>
      <c r="BU447" t="s">
        <v>3670</v>
      </c>
      <c r="BV447" t="s">
        <v>189</v>
      </c>
      <c r="BW447" t="s">
        <v>189</v>
      </c>
      <c r="BX447" t="s">
        <v>16</v>
      </c>
      <c r="BY447" t="s">
        <v>189</v>
      </c>
      <c r="BZ447" t="s">
        <v>189</v>
      </c>
      <c r="CA447" t="s">
        <v>189</v>
      </c>
      <c r="CB447" t="s">
        <v>189</v>
      </c>
      <c r="CC447" t="s">
        <v>189</v>
      </c>
      <c r="CD447" t="s">
        <v>189</v>
      </c>
      <c r="CE447" t="s">
        <v>189</v>
      </c>
      <c r="CF447" t="s">
        <v>354</v>
      </c>
      <c r="CG447" t="s">
        <v>16</v>
      </c>
      <c r="CH447" t="s">
        <v>16</v>
      </c>
      <c r="CI447">
        <v>3</v>
      </c>
      <c r="CJ447">
        <v>1</v>
      </c>
      <c r="CK447">
        <v>3</v>
      </c>
      <c r="CL447" t="s">
        <v>189</v>
      </c>
      <c r="CM447">
        <v>0</v>
      </c>
      <c r="CN447" t="s">
        <v>16</v>
      </c>
      <c r="CO447" t="s">
        <v>1806</v>
      </c>
      <c r="CP447" t="s">
        <v>7122</v>
      </c>
      <c r="CQ447" t="s">
        <v>189</v>
      </c>
      <c r="CR447" t="s">
        <v>16</v>
      </c>
      <c r="CS447" s="7"/>
      <c r="CT447" s="7">
        <v>41529</v>
      </c>
      <c r="CU447" t="s">
        <v>29</v>
      </c>
      <c r="CV447" t="s">
        <v>29</v>
      </c>
      <c r="CW447" t="s">
        <v>6307</v>
      </c>
      <c r="CX447" t="s">
        <v>189</v>
      </c>
      <c r="CY447" t="s">
        <v>6307</v>
      </c>
      <c r="CZ447" t="s">
        <v>189</v>
      </c>
      <c r="DA447">
        <v>2017</v>
      </c>
      <c r="DB447" s="139">
        <v>43082</v>
      </c>
      <c r="DC447">
        <v>12</v>
      </c>
      <c r="DD447">
        <v>51</v>
      </c>
      <c r="DE447" s="139">
        <v>43080</v>
      </c>
      <c r="DF447" t="s">
        <v>12343</v>
      </c>
      <c r="DG447" t="s">
        <v>12344</v>
      </c>
      <c r="DH447" t="s">
        <v>6010</v>
      </c>
      <c r="DI447" t="s">
        <v>9874</v>
      </c>
      <c r="DJ447" t="s">
        <v>6730</v>
      </c>
      <c r="DK447" t="s">
        <v>16</v>
      </c>
      <c r="DL447" t="s">
        <v>16</v>
      </c>
      <c r="DM447" t="s">
        <v>4979</v>
      </c>
      <c r="DN447" t="s">
        <v>1808</v>
      </c>
      <c r="DO447" t="s">
        <v>2051</v>
      </c>
      <c r="DP447" t="s">
        <v>16</v>
      </c>
      <c r="DQ447" t="s">
        <v>9239</v>
      </c>
      <c r="DR447" t="s">
        <v>10710</v>
      </c>
      <c r="DS447" t="s">
        <v>9241</v>
      </c>
      <c r="DT447" t="s">
        <v>12346</v>
      </c>
    </row>
    <row r="448" spans="1:124" x14ac:dyDescent="0.25">
      <c r="A448">
        <v>23</v>
      </c>
      <c r="B448" s="7">
        <v>43082</v>
      </c>
      <c r="C448" t="s">
        <v>189</v>
      </c>
      <c r="D448" t="s">
        <v>189</v>
      </c>
      <c r="E448" t="s">
        <v>1805</v>
      </c>
      <c r="F448" t="s">
        <v>181</v>
      </c>
      <c r="G448" t="s">
        <v>354</v>
      </c>
      <c r="H448" t="s">
        <v>354</v>
      </c>
      <c r="I448">
        <v>1</v>
      </c>
      <c r="J448" t="s">
        <v>1806</v>
      </c>
      <c r="K448" t="s">
        <v>4407</v>
      </c>
      <c r="L448" t="s">
        <v>100</v>
      </c>
      <c r="M448">
        <v>10</v>
      </c>
      <c r="N448" t="s">
        <v>65</v>
      </c>
      <c r="O448" t="s">
        <v>1690</v>
      </c>
      <c r="P448" t="s">
        <v>16</v>
      </c>
      <c r="Q448" t="s">
        <v>354</v>
      </c>
      <c r="R448" t="s">
        <v>1914</v>
      </c>
      <c r="S448"/>
      <c r="T448" t="s">
        <v>568</v>
      </c>
      <c r="U448" t="s">
        <v>16</v>
      </c>
      <c r="V448" t="s">
        <v>6282</v>
      </c>
      <c r="W448" t="s">
        <v>189</v>
      </c>
      <c r="X448" t="s">
        <v>189</v>
      </c>
      <c r="Y448" t="s">
        <v>4341</v>
      </c>
      <c r="Z448" t="s">
        <v>16</v>
      </c>
      <c r="AA448" t="s">
        <v>16</v>
      </c>
      <c r="AB448" t="s">
        <v>16</v>
      </c>
      <c r="AC448" t="s">
        <v>6310</v>
      </c>
      <c r="AD448" t="s">
        <v>1808</v>
      </c>
      <c r="AE448" t="s">
        <v>354</v>
      </c>
      <c r="AF448" t="s">
        <v>354</v>
      </c>
      <c r="AG448" t="s">
        <v>129</v>
      </c>
      <c r="AH448" t="s">
        <v>251</v>
      </c>
      <c r="AI448" t="s">
        <v>16</v>
      </c>
      <c r="AJ448" t="s">
        <v>16</v>
      </c>
      <c r="AK448" t="s">
        <v>16</v>
      </c>
      <c r="AL448"/>
      <c r="AM448">
        <v>10</v>
      </c>
      <c r="AN448">
        <v>66.194999999999993</v>
      </c>
      <c r="AO448">
        <v>78.125</v>
      </c>
      <c r="AP448" t="s">
        <v>260</v>
      </c>
      <c r="AQ448" t="s">
        <v>5653</v>
      </c>
      <c r="AR448" t="s">
        <v>9682</v>
      </c>
      <c r="AS448" t="s">
        <v>87</v>
      </c>
      <c r="AT448" t="s">
        <v>4840</v>
      </c>
      <c r="AU448" t="s">
        <v>9913</v>
      </c>
      <c r="AV448" t="s">
        <v>10709</v>
      </c>
      <c r="AW448" t="s">
        <v>11366</v>
      </c>
      <c r="AX448" t="s">
        <v>6007</v>
      </c>
      <c r="AY448" t="s">
        <v>16</v>
      </c>
      <c r="AZ448" t="s">
        <v>1809</v>
      </c>
      <c r="BA448" t="s">
        <v>1810</v>
      </c>
      <c r="BB448" t="s">
        <v>6081</v>
      </c>
      <c r="BC448" t="s">
        <v>4465</v>
      </c>
      <c r="BD448" t="s">
        <v>4522</v>
      </c>
      <c r="BE448" t="s">
        <v>4729</v>
      </c>
      <c r="BF448" t="s">
        <v>4496</v>
      </c>
      <c r="BG448" t="s">
        <v>189</v>
      </c>
      <c r="BH448" t="s">
        <v>189</v>
      </c>
      <c r="BI448" t="s">
        <v>189</v>
      </c>
      <c r="BJ448">
        <v>99.447999999999993</v>
      </c>
      <c r="BK448" t="s">
        <v>6282</v>
      </c>
      <c r="BL448" s="7">
        <v>43090</v>
      </c>
      <c r="BM448" s="7">
        <v>43272</v>
      </c>
      <c r="BN448" t="s">
        <v>6240</v>
      </c>
      <c r="BO448" t="s">
        <v>189</v>
      </c>
      <c r="BP448" t="s">
        <v>16</v>
      </c>
      <c r="BQ448" t="s">
        <v>189</v>
      </c>
      <c r="BR448" s="7">
        <v>46742</v>
      </c>
      <c r="BS448" t="s">
        <v>2414</v>
      </c>
      <c r="BT448" t="s">
        <v>4456</v>
      </c>
      <c r="BU448" t="s">
        <v>3670</v>
      </c>
      <c r="BV448" t="s">
        <v>189</v>
      </c>
      <c r="BW448" t="s">
        <v>189</v>
      </c>
      <c r="BX448" t="s">
        <v>16</v>
      </c>
      <c r="BY448" t="s">
        <v>189</v>
      </c>
      <c r="BZ448" t="s">
        <v>189</v>
      </c>
      <c r="CA448" t="s">
        <v>189</v>
      </c>
      <c r="CB448" t="s">
        <v>189</v>
      </c>
      <c r="CC448" t="s">
        <v>189</v>
      </c>
      <c r="CD448" t="s">
        <v>189</v>
      </c>
      <c r="CE448" t="s">
        <v>189</v>
      </c>
      <c r="CF448" t="s">
        <v>354</v>
      </c>
      <c r="CG448" t="s">
        <v>16</v>
      </c>
      <c r="CH448" t="s">
        <v>16</v>
      </c>
      <c r="CI448">
        <v>3</v>
      </c>
      <c r="CJ448">
        <v>1</v>
      </c>
      <c r="CK448">
        <v>3</v>
      </c>
      <c r="CL448" t="s">
        <v>189</v>
      </c>
      <c r="CM448">
        <v>0</v>
      </c>
      <c r="CN448" t="s">
        <v>16</v>
      </c>
      <c r="CO448" t="s">
        <v>1806</v>
      </c>
      <c r="CP448" t="s">
        <v>7122</v>
      </c>
      <c r="CQ448" t="s">
        <v>189</v>
      </c>
      <c r="CR448" t="s">
        <v>16</v>
      </c>
      <c r="CS448" s="7"/>
      <c r="CT448" s="7">
        <v>41529</v>
      </c>
      <c r="CU448" t="s">
        <v>29</v>
      </c>
      <c r="CV448" t="s">
        <v>29</v>
      </c>
      <c r="CW448" t="s">
        <v>6307</v>
      </c>
      <c r="CX448" t="s">
        <v>189</v>
      </c>
      <c r="CY448" t="s">
        <v>6307</v>
      </c>
      <c r="CZ448" t="s">
        <v>189</v>
      </c>
      <c r="DA448">
        <v>2017</v>
      </c>
      <c r="DB448" s="139">
        <v>43082</v>
      </c>
      <c r="DC448">
        <v>12</v>
      </c>
      <c r="DD448">
        <v>51</v>
      </c>
      <c r="DE448" s="139">
        <v>43080</v>
      </c>
      <c r="DF448" t="s">
        <v>12343</v>
      </c>
      <c r="DG448" t="s">
        <v>12344</v>
      </c>
      <c r="DH448" t="s">
        <v>6010</v>
      </c>
      <c r="DI448" t="s">
        <v>9947</v>
      </c>
      <c r="DJ448" t="s">
        <v>6730</v>
      </c>
      <c r="DK448" t="s">
        <v>16</v>
      </c>
      <c r="DL448" t="s">
        <v>16</v>
      </c>
      <c r="DM448" t="s">
        <v>4979</v>
      </c>
      <c r="DN448" t="s">
        <v>1808</v>
      </c>
      <c r="DO448" t="s">
        <v>2051</v>
      </c>
      <c r="DP448" t="s">
        <v>16</v>
      </c>
      <c r="DQ448" t="s">
        <v>9239</v>
      </c>
      <c r="DR448" t="s">
        <v>10710</v>
      </c>
      <c r="DS448" t="s">
        <v>9242</v>
      </c>
      <c r="DT448" t="s">
        <v>12347</v>
      </c>
    </row>
    <row r="449" spans="1:124" x14ac:dyDescent="0.25">
      <c r="A449">
        <v>22</v>
      </c>
      <c r="B449" s="7">
        <v>43067</v>
      </c>
      <c r="C449" t="s">
        <v>189</v>
      </c>
      <c r="D449" t="s">
        <v>189</v>
      </c>
      <c r="E449" t="s">
        <v>1814</v>
      </c>
      <c r="F449" t="s">
        <v>5490</v>
      </c>
      <c r="G449" t="s">
        <v>354</v>
      </c>
      <c r="H449" t="s">
        <v>354</v>
      </c>
      <c r="I449">
        <v>2</v>
      </c>
      <c r="J449" t="s">
        <v>5503</v>
      </c>
      <c r="K449" t="s">
        <v>4457</v>
      </c>
      <c r="L449" t="s">
        <v>100</v>
      </c>
      <c r="M449">
        <v>0.5</v>
      </c>
      <c r="N449" t="s">
        <v>104</v>
      </c>
      <c r="O449" t="s">
        <v>826</v>
      </c>
      <c r="P449" t="s">
        <v>16</v>
      </c>
      <c r="Q449" t="s">
        <v>354</v>
      </c>
      <c r="R449" t="s">
        <v>16</v>
      </c>
      <c r="S449"/>
      <c r="T449" t="s">
        <v>15</v>
      </c>
      <c r="U449" t="s">
        <v>10711</v>
      </c>
      <c r="V449" t="s">
        <v>16</v>
      </c>
      <c r="W449" t="s">
        <v>5649</v>
      </c>
      <c r="X449" t="s">
        <v>5516</v>
      </c>
      <c r="Y449" t="s">
        <v>4341</v>
      </c>
      <c r="Z449" t="s">
        <v>5073</v>
      </c>
      <c r="AA449" t="s">
        <v>16</v>
      </c>
      <c r="AB449" t="s">
        <v>16</v>
      </c>
      <c r="AC449" t="s">
        <v>6310</v>
      </c>
      <c r="AD449" t="s">
        <v>4468</v>
      </c>
      <c r="AE449" t="s">
        <v>354</v>
      </c>
      <c r="AF449" t="s">
        <v>354</v>
      </c>
      <c r="AG449" t="s">
        <v>16</v>
      </c>
      <c r="AH449" t="s">
        <v>16</v>
      </c>
      <c r="AI449" t="s">
        <v>16</v>
      </c>
      <c r="AJ449" t="s">
        <v>16</v>
      </c>
      <c r="AK449" t="s">
        <v>16</v>
      </c>
      <c r="AL449"/>
      <c r="AM449">
        <v>0.59</v>
      </c>
      <c r="AN449">
        <v>3.4089999999999998</v>
      </c>
      <c r="AO449">
        <v>3.9060000000000001</v>
      </c>
      <c r="AP449" t="s">
        <v>354</v>
      </c>
      <c r="AQ449" t="s">
        <v>6238</v>
      </c>
      <c r="AR449" t="s">
        <v>16</v>
      </c>
      <c r="AS449" t="s">
        <v>15</v>
      </c>
      <c r="AT449" t="s">
        <v>9978</v>
      </c>
      <c r="AU449" t="s">
        <v>9873</v>
      </c>
      <c r="AV449" t="s">
        <v>10709</v>
      </c>
      <c r="AW449" t="s">
        <v>11366</v>
      </c>
      <c r="AX449" t="s">
        <v>6013</v>
      </c>
      <c r="AY449" t="s">
        <v>16</v>
      </c>
      <c r="AZ449" t="s">
        <v>2049</v>
      </c>
      <c r="BA449" t="s">
        <v>1812</v>
      </c>
      <c r="BB449" t="s">
        <v>6082</v>
      </c>
      <c r="BC449" t="s">
        <v>10711</v>
      </c>
      <c r="BD449" t="s">
        <v>5602</v>
      </c>
      <c r="BE449" t="s">
        <v>4730</v>
      </c>
      <c r="BF449" t="s">
        <v>5577</v>
      </c>
      <c r="BG449" t="s">
        <v>189</v>
      </c>
      <c r="BH449" t="s">
        <v>189</v>
      </c>
      <c r="BI449" t="s">
        <v>189</v>
      </c>
      <c r="BJ449"/>
      <c r="BK449" t="s">
        <v>16</v>
      </c>
      <c r="BL449" s="7"/>
      <c r="BM449" s="7"/>
      <c r="BN449" t="s">
        <v>6257</v>
      </c>
      <c r="BO449" t="s">
        <v>189</v>
      </c>
      <c r="BP449" t="s">
        <v>16</v>
      </c>
      <c r="BQ449" t="s">
        <v>189</v>
      </c>
      <c r="BR449" s="7">
        <v>44719</v>
      </c>
      <c r="BS449" t="s">
        <v>16</v>
      </c>
      <c r="BT449" t="s">
        <v>1813</v>
      </c>
      <c r="BU449" t="s">
        <v>2435</v>
      </c>
      <c r="BV449" t="s">
        <v>189</v>
      </c>
      <c r="BW449" t="s">
        <v>189</v>
      </c>
      <c r="BX449" t="s">
        <v>16</v>
      </c>
      <c r="BY449" t="s">
        <v>189</v>
      </c>
      <c r="BZ449" t="s">
        <v>189</v>
      </c>
      <c r="CA449" t="s">
        <v>189</v>
      </c>
      <c r="CB449" t="s">
        <v>189</v>
      </c>
      <c r="CC449" t="s">
        <v>189</v>
      </c>
      <c r="CD449" t="s">
        <v>189</v>
      </c>
      <c r="CE449" t="s">
        <v>189</v>
      </c>
      <c r="CF449" t="s">
        <v>354</v>
      </c>
      <c r="CG449" t="s">
        <v>16</v>
      </c>
      <c r="CH449" t="s">
        <v>16</v>
      </c>
      <c r="CI449">
        <v>1</v>
      </c>
      <c r="CJ449">
        <v>1</v>
      </c>
      <c r="CK449">
        <v>0</v>
      </c>
      <c r="CL449" t="s">
        <v>189</v>
      </c>
      <c r="CM449">
        <v>0</v>
      </c>
      <c r="CN449" t="s">
        <v>16</v>
      </c>
      <c r="CO449" t="s">
        <v>4468</v>
      </c>
      <c r="CP449" t="s">
        <v>16</v>
      </c>
      <c r="CQ449" t="s">
        <v>189</v>
      </c>
      <c r="CR449" t="s">
        <v>16</v>
      </c>
      <c r="CS449" s="7"/>
      <c r="CT449" s="7">
        <v>42893</v>
      </c>
      <c r="CU449" t="s">
        <v>34</v>
      </c>
      <c r="CV449" t="s">
        <v>16</v>
      </c>
      <c r="CW449" t="s">
        <v>6307</v>
      </c>
      <c r="CX449" t="s">
        <v>189</v>
      </c>
      <c r="CY449" t="s">
        <v>6307</v>
      </c>
      <c r="CZ449" t="s">
        <v>189</v>
      </c>
      <c r="DA449">
        <v>2017</v>
      </c>
      <c r="DB449" s="139">
        <v>43067</v>
      </c>
      <c r="DC449">
        <v>11</v>
      </c>
      <c r="DD449">
        <v>49</v>
      </c>
      <c r="DE449" s="139">
        <v>43066</v>
      </c>
      <c r="DF449" t="s">
        <v>12348</v>
      </c>
      <c r="DG449" t="s">
        <v>12344</v>
      </c>
      <c r="DH449" t="s">
        <v>6012</v>
      </c>
      <c r="DI449" t="s">
        <v>9912</v>
      </c>
      <c r="DJ449" t="s">
        <v>6730</v>
      </c>
      <c r="DK449" t="s">
        <v>16</v>
      </c>
      <c r="DL449" t="s">
        <v>16</v>
      </c>
      <c r="DM449" t="s">
        <v>16</v>
      </c>
      <c r="DN449" t="s">
        <v>16</v>
      </c>
      <c r="DO449" t="s">
        <v>6766</v>
      </c>
      <c r="DP449" t="s">
        <v>16</v>
      </c>
      <c r="DQ449" t="s">
        <v>9243</v>
      </c>
      <c r="DR449" t="s">
        <v>10712</v>
      </c>
      <c r="DS449" t="s">
        <v>5613</v>
      </c>
      <c r="DT449" t="s">
        <v>12349</v>
      </c>
    </row>
    <row r="450" spans="1:124" x14ac:dyDescent="0.25">
      <c r="A450">
        <v>21</v>
      </c>
      <c r="B450" s="7">
        <v>43067</v>
      </c>
      <c r="C450" t="s">
        <v>189</v>
      </c>
      <c r="D450" t="s">
        <v>9809</v>
      </c>
      <c r="E450" t="s">
        <v>1816</v>
      </c>
      <c r="F450" t="s">
        <v>181</v>
      </c>
      <c r="G450" t="s">
        <v>354</v>
      </c>
      <c r="H450" t="s">
        <v>354</v>
      </c>
      <c r="I450">
        <v>1</v>
      </c>
      <c r="J450" t="s">
        <v>1817</v>
      </c>
      <c r="K450" t="s">
        <v>1939</v>
      </c>
      <c r="L450" t="s">
        <v>92</v>
      </c>
      <c r="M450">
        <v>5</v>
      </c>
      <c r="N450" t="s">
        <v>104</v>
      </c>
      <c r="O450" t="s">
        <v>779</v>
      </c>
      <c r="P450" t="s">
        <v>16</v>
      </c>
      <c r="Q450" t="s">
        <v>354</v>
      </c>
      <c r="R450" t="s">
        <v>1916</v>
      </c>
      <c r="S450"/>
      <c r="T450" t="s">
        <v>32</v>
      </c>
      <c r="U450" t="s">
        <v>16</v>
      </c>
      <c r="V450" t="s">
        <v>6386</v>
      </c>
      <c r="W450" t="s">
        <v>189</v>
      </c>
      <c r="X450" t="s">
        <v>189</v>
      </c>
      <c r="Y450" t="s">
        <v>4341</v>
      </c>
      <c r="Z450" t="s">
        <v>16</v>
      </c>
      <c r="AA450" t="s">
        <v>16</v>
      </c>
      <c r="AB450" t="s">
        <v>16</v>
      </c>
      <c r="AC450" t="s">
        <v>6307</v>
      </c>
      <c r="AD450" t="s">
        <v>1818</v>
      </c>
      <c r="AE450" t="s">
        <v>354</v>
      </c>
      <c r="AF450" t="s">
        <v>354</v>
      </c>
      <c r="AG450" t="s">
        <v>67</v>
      </c>
      <c r="AH450" t="s">
        <v>430</v>
      </c>
      <c r="AI450" t="s">
        <v>16</v>
      </c>
      <c r="AJ450" t="s">
        <v>16</v>
      </c>
      <c r="AK450" t="s">
        <v>16</v>
      </c>
      <c r="AL450"/>
      <c r="AM450">
        <v>5</v>
      </c>
      <c r="AN450">
        <v>39.247999999999998</v>
      </c>
      <c r="AO450">
        <v>46.295999999999999</v>
      </c>
      <c r="AP450" t="s">
        <v>240</v>
      </c>
      <c r="AQ450" t="s">
        <v>1937</v>
      </c>
      <c r="AR450" t="s">
        <v>16</v>
      </c>
      <c r="AS450" t="s">
        <v>32</v>
      </c>
      <c r="AT450" t="s">
        <v>4840</v>
      </c>
      <c r="AU450" t="s">
        <v>6826</v>
      </c>
      <c r="AV450" t="s">
        <v>10709</v>
      </c>
      <c r="AW450" t="s">
        <v>11366</v>
      </c>
      <c r="AX450" t="s">
        <v>6013</v>
      </c>
      <c r="AY450" t="s">
        <v>16</v>
      </c>
      <c r="AZ450" t="s">
        <v>1819</v>
      </c>
      <c r="BA450" t="s">
        <v>1815</v>
      </c>
      <c r="BB450" t="s">
        <v>6082</v>
      </c>
      <c r="BC450" t="s">
        <v>4465</v>
      </c>
      <c r="BD450" t="s">
        <v>4552</v>
      </c>
      <c r="BE450" t="s">
        <v>4730</v>
      </c>
      <c r="BF450" t="s">
        <v>4496</v>
      </c>
      <c r="BG450" t="s">
        <v>189</v>
      </c>
      <c r="BH450" t="s">
        <v>189</v>
      </c>
      <c r="BI450" t="s">
        <v>189</v>
      </c>
      <c r="BJ450">
        <v>99.61</v>
      </c>
      <c r="BK450" t="s">
        <v>34</v>
      </c>
      <c r="BL450" s="7">
        <v>43074</v>
      </c>
      <c r="BM450" s="7">
        <v>43439</v>
      </c>
      <c r="BN450" t="s">
        <v>6240</v>
      </c>
      <c r="BO450" t="s">
        <v>189</v>
      </c>
      <c r="BP450" t="s">
        <v>16</v>
      </c>
      <c r="BQ450" t="s">
        <v>189</v>
      </c>
      <c r="BR450" s="7">
        <v>44900</v>
      </c>
      <c r="BS450" t="s">
        <v>2419</v>
      </c>
      <c r="BT450" t="s">
        <v>1816</v>
      </c>
      <c r="BU450" t="s">
        <v>189</v>
      </c>
      <c r="BV450" t="s">
        <v>189</v>
      </c>
      <c r="BW450" t="s">
        <v>189</v>
      </c>
      <c r="BX450" t="s">
        <v>16</v>
      </c>
      <c r="BY450" t="s">
        <v>189</v>
      </c>
      <c r="BZ450" t="s">
        <v>189</v>
      </c>
      <c r="CA450" t="s">
        <v>189</v>
      </c>
      <c r="CB450" t="s">
        <v>189</v>
      </c>
      <c r="CC450" t="s">
        <v>189</v>
      </c>
      <c r="CD450" t="s">
        <v>189</v>
      </c>
      <c r="CE450" t="s">
        <v>189</v>
      </c>
      <c r="CF450" t="s">
        <v>354</v>
      </c>
      <c r="CG450" t="s">
        <v>16</v>
      </c>
      <c r="CH450" t="s">
        <v>16</v>
      </c>
      <c r="CI450">
        <v>1</v>
      </c>
      <c r="CJ450">
        <v>1</v>
      </c>
      <c r="CK450">
        <v>1</v>
      </c>
      <c r="CL450" t="s">
        <v>189</v>
      </c>
      <c r="CM450">
        <v>0</v>
      </c>
      <c r="CN450" t="s">
        <v>16</v>
      </c>
      <c r="CO450" t="s">
        <v>1817</v>
      </c>
      <c r="CP450" t="s">
        <v>16</v>
      </c>
      <c r="CQ450" t="s">
        <v>189</v>
      </c>
      <c r="CR450" t="s">
        <v>16</v>
      </c>
      <c r="CS450" s="7"/>
      <c r="CT450" s="7">
        <v>43067</v>
      </c>
      <c r="CU450" t="s">
        <v>60</v>
      </c>
      <c r="CV450" t="s">
        <v>29</v>
      </c>
      <c r="CW450" t="s">
        <v>6307</v>
      </c>
      <c r="CX450" t="s">
        <v>189</v>
      </c>
      <c r="CY450" t="s">
        <v>6307</v>
      </c>
      <c r="CZ450" t="s">
        <v>189</v>
      </c>
      <c r="DA450">
        <v>2017</v>
      </c>
      <c r="DB450" s="139">
        <v>43067</v>
      </c>
      <c r="DC450">
        <v>11</v>
      </c>
      <c r="DD450">
        <v>49</v>
      </c>
      <c r="DE450" s="139">
        <v>43066</v>
      </c>
      <c r="DF450" t="s">
        <v>12348</v>
      </c>
      <c r="DG450" t="s">
        <v>12344</v>
      </c>
      <c r="DH450" t="s">
        <v>6012</v>
      </c>
      <c r="DI450" t="s">
        <v>9912</v>
      </c>
      <c r="DJ450" t="s">
        <v>6730</v>
      </c>
      <c r="DK450" t="s">
        <v>16</v>
      </c>
      <c r="DL450" t="s">
        <v>16</v>
      </c>
      <c r="DM450" t="s">
        <v>1818</v>
      </c>
      <c r="DN450" t="s">
        <v>16</v>
      </c>
      <c r="DO450" t="s">
        <v>6814</v>
      </c>
      <c r="DP450" t="s">
        <v>16</v>
      </c>
      <c r="DQ450" t="s">
        <v>9244</v>
      </c>
      <c r="DR450" t="s">
        <v>10712</v>
      </c>
      <c r="DS450" t="s">
        <v>9245</v>
      </c>
      <c r="DT450" t="s">
        <v>12350</v>
      </c>
    </row>
    <row r="451" spans="1:124" x14ac:dyDescent="0.25">
      <c r="A451">
        <v>20</v>
      </c>
      <c r="B451" s="7">
        <v>43054</v>
      </c>
      <c r="C451" t="s">
        <v>189</v>
      </c>
      <c r="D451" t="s">
        <v>189</v>
      </c>
      <c r="E451" t="s">
        <v>1821</v>
      </c>
      <c r="F451" t="s">
        <v>181</v>
      </c>
      <c r="G451" t="s">
        <v>354</v>
      </c>
      <c r="H451" t="s">
        <v>354</v>
      </c>
      <c r="I451">
        <v>2</v>
      </c>
      <c r="J451" t="s">
        <v>1822</v>
      </c>
      <c r="K451" t="s">
        <v>11</v>
      </c>
      <c r="L451" t="s">
        <v>100</v>
      </c>
      <c r="M451">
        <v>3.75</v>
      </c>
      <c r="N451" t="s">
        <v>121</v>
      </c>
      <c r="O451" t="s">
        <v>1006</v>
      </c>
      <c r="P451" t="s">
        <v>16</v>
      </c>
      <c r="Q451" t="s">
        <v>354</v>
      </c>
      <c r="R451" t="s">
        <v>16</v>
      </c>
      <c r="S451"/>
      <c r="T451" t="s">
        <v>32</v>
      </c>
      <c r="U451" t="s">
        <v>16</v>
      </c>
      <c r="V451" t="s">
        <v>6283</v>
      </c>
      <c r="W451" t="s">
        <v>189</v>
      </c>
      <c r="X451" t="s">
        <v>189</v>
      </c>
      <c r="Y451" t="s">
        <v>4341</v>
      </c>
      <c r="Z451" t="s">
        <v>16</v>
      </c>
      <c r="AA451" t="s">
        <v>16</v>
      </c>
      <c r="AB451" t="s">
        <v>16</v>
      </c>
      <c r="AC451" t="s">
        <v>6310</v>
      </c>
      <c r="AD451" t="s">
        <v>1823</v>
      </c>
      <c r="AE451" t="s">
        <v>354</v>
      </c>
      <c r="AF451" t="s">
        <v>354</v>
      </c>
      <c r="AG451" t="s">
        <v>18</v>
      </c>
      <c r="AH451" t="s">
        <v>365</v>
      </c>
      <c r="AI451" t="s">
        <v>16</v>
      </c>
      <c r="AJ451" t="s">
        <v>16</v>
      </c>
      <c r="AK451" t="s">
        <v>16</v>
      </c>
      <c r="AL451"/>
      <c r="AM451">
        <v>3.75</v>
      </c>
      <c r="AN451">
        <v>24.84</v>
      </c>
      <c r="AO451">
        <v>29.297000000000001</v>
      </c>
      <c r="AP451" t="s">
        <v>301</v>
      </c>
      <c r="AQ451" t="s">
        <v>1937</v>
      </c>
      <c r="AR451" t="s">
        <v>16</v>
      </c>
      <c r="AS451" t="s">
        <v>32</v>
      </c>
      <c r="AT451" t="s">
        <v>9802</v>
      </c>
      <c r="AU451" t="s">
        <v>6826</v>
      </c>
      <c r="AV451" t="s">
        <v>10709</v>
      </c>
      <c r="AW451" t="s">
        <v>11366</v>
      </c>
      <c r="AX451" t="s">
        <v>6013</v>
      </c>
      <c r="AY451" t="s">
        <v>16</v>
      </c>
      <c r="AZ451" t="s">
        <v>1824</v>
      </c>
      <c r="BA451" t="s">
        <v>1820</v>
      </c>
      <c r="BB451" t="s">
        <v>6082</v>
      </c>
      <c r="BC451" t="s">
        <v>4465</v>
      </c>
      <c r="BD451" t="s">
        <v>5614</v>
      </c>
      <c r="BE451" t="s">
        <v>4728</v>
      </c>
      <c r="BF451" t="s">
        <v>4496</v>
      </c>
      <c r="BG451" t="s">
        <v>189</v>
      </c>
      <c r="BH451" t="s">
        <v>189</v>
      </c>
      <c r="BI451" t="s">
        <v>189</v>
      </c>
      <c r="BJ451"/>
      <c r="BK451" t="s">
        <v>6283</v>
      </c>
      <c r="BL451" s="7"/>
      <c r="BM451" s="7"/>
      <c r="BN451" t="s">
        <v>6240</v>
      </c>
      <c r="BO451" t="s">
        <v>189</v>
      </c>
      <c r="BP451" t="s">
        <v>16</v>
      </c>
      <c r="BQ451" t="s">
        <v>189</v>
      </c>
      <c r="BR451" s="7">
        <v>43424</v>
      </c>
      <c r="BS451" t="s">
        <v>16</v>
      </c>
      <c r="BT451" t="s">
        <v>1719</v>
      </c>
      <c r="BU451" t="s">
        <v>2435</v>
      </c>
      <c r="BV451" t="s">
        <v>189</v>
      </c>
      <c r="BW451" t="s">
        <v>189</v>
      </c>
      <c r="BX451" t="s">
        <v>16</v>
      </c>
      <c r="BY451" t="s">
        <v>189</v>
      </c>
      <c r="BZ451" t="s">
        <v>189</v>
      </c>
      <c r="CA451" t="s">
        <v>189</v>
      </c>
      <c r="CB451" t="s">
        <v>189</v>
      </c>
      <c r="CC451" t="s">
        <v>189</v>
      </c>
      <c r="CD451" t="s">
        <v>189</v>
      </c>
      <c r="CE451" t="s">
        <v>189</v>
      </c>
      <c r="CF451" t="s">
        <v>354</v>
      </c>
      <c r="CG451" t="s">
        <v>16</v>
      </c>
      <c r="CH451" t="s">
        <v>16</v>
      </c>
      <c r="CI451">
        <v>1</v>
      </c>
      <c r="CJ451">
        <v>1</v>
      </c>
      <c r="CK451">
        <v>1</v>
      </c>
      <c r="CL451" t="s">
        <v>189</v>
      </c>
      <c r="CM451">
        <v>0</v>
      </c>
      <c r="CN451" t="s">
        <v>16</v>
      </c>
      <c r="CO451" t="s">
        <v>1822</v>
      </c>
      <c r="CP451" t="s">
        <v>16</v>
      </c>
      <c r="CQ451" t="s">
        <v>189</v>
      </c>
      <c r="CR451" t="s">
        <v>16</v>
      </c>
      <c r="CS451" s="7">
        <v>44800</v>
      </c>
      <c r="CT451" s="7">
        <v>42877</v>
      </c>
      <c r="CU451" t="s">
        <v>60</v>
      </c>
      <c r="CV451" t="s">
        <v>16</v>
      </c>
      <c r="CW451" t="s">
        <v>6307</v>
      </c>
      <c r="CX451" t="s">
        <v>189</v>
      </c>
      <c r="CY451" t="s">
        <v>6307</v>
      </c>
      <c r="CZ451" t="s">
        <v>6307</v>
      </c>
      <c r="DA451">
        <v>2017</v>
      </c>
      <c r="DB451" s="139">
        <v>43054</v>
      </c>
      <c r="DC451">
        <v>11</v>
      </c>
      <c r="DD451">
        <v>47</v>
      </c>
      <c r="DE451" s="139">
        <v>43052</v>
      </c>
      <c r="DF451" t="s">
        <v>12351</v>
      </c>
      <c r="DG451" t="s">
        <v>12344</v>
      </c>
      <c r="DH451" t="s">
        <v>6015</v>
      </c>
      <c r="DI451" t="s">
        <v>9882</v>
      </c>
      <c r="DJ451" t="s">
        <v>6730</v>
      </c>
      <c r="DK451" t="s">
        <v>16</v>
      </c>
      <c r="DL451" t="s">
        <v>16</v>
      </c>
      <c r="DM451" t="s">
        <v>1823</v>
      </c>
      <c r="DN451" t="s">
        <v>16</v>
      </c>
      <c r="DO451" t="s">
        <v>2051</v>
      </c>
      <c r="DP451" t="s">
        <v>16</v>
      </c>
      <c r="DQ451" t="s">
        <v>9246</v>
      </c>
      <c r="DR451" t="s">
        <v>10713</v>
      </c>
      <c r="DS451" t="s">
        <v>9247</v>
      </c>
      <c r="DT451" t="s">
        <v>12352</v>
      </c>
    </row>
    <row r="452" spans="1:124" x14ac:dyDescent="0.25">
      <c r="A452">
        <v>19</v>
      </c>
      <c r="B452" s="7">
        <v>43052</v>
      </c>
      <c r="C452" t="s">
        <v>189</v>
      </c>
      <c r="D452" t="s">
        <v>189</v>
      </c>
      <c r="E452" t="s">
        <v>1826</v>
      </c>
      <c r="F452" t="s">
        <v>181</v>
      </c>
      <c r="G452" t="s">
        <v>354</v>
      </c>
      <c r="H452" t="s">
        <v>354</v>
      </c>
      <c r="I452">
        <v>1</v>
      </c>
      <c r="J452" t="s">
        <v>1827</v>
      </c>
      <c r="K452" t="s">
        <v>11</v>
      </c>
      <c r="L452" t="s">
        <v>100</v>
      </c>
      <c r="M452">
        <v>3</v>
      </c>
      <c r="N452" t="s">
        <v>13</v>
      </c>
      <c r="O452" t="s">
        <v>1022</v>
      </c>
      <c r="P452" t="s">
        <v>16</v>
      </c>
      <c r="Q452" t="s">
        <v>354</v>
      </c>
      <c r="R452" t="s">
        <v>16</v>
      </c>
      <c r="S452"/>
      <c r="T452" t="s">
        <v>32</v>
      </c>
      <c r="U452" t="s">
        <v>16</v>
      </c>
      <c r="V452" t="s">
        <v>6282</v>
      </c>
      <c r="W452" t="s">
        <v>189</v>
      </c>
      <c r="X452" t="s">
        <v>189</v>
      </c>
      <c r="Y452" t="s">
        <v>4341</v>
      </c>
      <c r="Z452" t="s">
        <v>16</v>
      </c>
      <c r="AA452" t="s">
        <v>16</v>
      </c>
      <c r="AB452" t="s">
        <v>16</v>
      </c>
      <c r="AC452" t="s">
        <v>6307</v>
      </c>
      <c r="AD452" t="s">
        <v>1828</v>
      </c>
      <c r="AE452" t="s">
        <v>354</v>
      </c>
      <c r="AF452" t="s">
        <v>354</v>
      </c>
      <c r="AG452" t="s">
        <v>50</v>
      </c>
      <c r="AH452" t="s">
        <v>1716</v>
      </c>
      <c r="AI452" t="s">
        <v>16</v>
      </c>
      <c r="AJ452" t="s">
        <v>16</v>
      </c>
      <c r="AK452" t="s">
        <v>16</v>
      </c>
      <c r="AL452"/>
      <c r="AM452">
        <v>3</v>
      </c>
      <c r="AN452">
        <v>19.922000000000001</v>
      </c>
      <c r="AO452">
        <v>23.437999999999999</v>
      </c>
      <c r="AP452" t="s">
        <v>301</v>
      </c>
      <c r="AQ452" t="s">
        <v>6745</v>
      </c>
      <c r="AR452" t="s">
        <v>16</v>
      </c>
      <c r="AS452" t="s">
        <v>32</v>
      </c>
      <c r="AT452" t="s">
        <v>9802</v>
      </c>
      <c r="AU452" t="s">
        <v>6824</v>
      </c>
      <c r="AV452" t="s">
        <v>10709</v>
      </c>
      <c r="AW452" t="s">
        <v>11366</v>
      </c>
      <c r="AX452" t="s">
        <v>6013</v>
      </c>
      <c r="AY452" t="s">
        <v>16</v>
      </c>
      <c r="AZ452" t="s">
        <v>1829</v>
      </c>
      <c r="BA452" t="s">
        <v>1825</v>
      </c>
      <c r="BB452" t="s">
        <v>6082</v>
      </c>
      <c r="BC452" t="s">
        <v>4465</v>
      </c>
      <c r="BD452" t="s">
        <v>4501</v>
      </c>
      <c r="BE452" t="s">
        <v>4727</v>
      </c>
      <c r="BF452" t="s">
        <v>4496</v>
      </c>
      <c r="BG452" t="s">
        <v>189</v>
      </c>
      <c r="BH452" t="s">
        <v>189</v>
      </c>
      <c r="BI452" t="s">
        <v>189</v>
      </c>
      <c r="BJ452"/>
      <c r="BK452" t="s">
        <v>6282</v>
      </c>
      <c r="BL452" s="7"/>
      <c r="BM452" s="7"/>
      <c r="BN452" t="s">
        <v>6240</v>
      </c>
      <c r="BO452" t="s">
        <v>189</v>
      </c>
      <c r="BP452" t="s">
        <v>16</v>
      </c>
      <c r="BQ452" t="s">
        <v>189</v>
      </c>
      <c r="BR452" s="7">
        <v>44155</v>
      </c>
      <c r="BS452" t="s">
        <v>16</v>
      </c>
      <c r="BT452" t="s">
        <v>1826</v>
      </c>
      <c r="BU452" t="s">
        <v>189</v>
      </c>
      <c r="BV452" t="s">
        <v>189</v>
      </c>
      <c r="BW452" t="s">
        <v>189</v>
      </c>
      <c r="BX452" t="s">
        <v>16</v>
      </c>
      <c r="BY452" t="s">
        <v>189</v>
      </c>
      <c r="BZ452" t="s">
        <v>189</v>
      </c>
      <c r="CA452" t="s">
        <v>189</v>
      </c>
      <c r="CB452" t="s">
        <v>189</v>
      </c>
      <c r="CC452" t="s">
        <v>189</v>
      </c>
      <c r="CD452" t="s">
        <v>189</v>
      </c>
      <c r="CE452" t="s">
        <v>189</v>
      </c>
      <c r="CF452" t="s">
        <v>354</v>
      </c>
      <c r="CG452" t="s">
        <v>16</v>
      </c>
      <c r="CH452" t="s">
        <v>16</v>
      </c>
      <c r="CI452">
        <v>1</v>
      </c>
      <c r="CJ452">
        <v>1</v>
      </c>
      <c r="CK452">
        <v>1</v>
      </c>
      <c r="CL452" t="s">
        <v>189</v>
      </c>
      <c r="CM452">
        <v>0</v>
      </c>
      <c r="CN452" t="s">
        <v>16</v>
      </c>
      <c r="CO452" t="s">
        <v>1827</v>
      </c>
      <c r="CP452" t="s">
        <v>16</v>
      </c>
      <c r="CQ452" t="s">
        <v>189</v>
      </c>
      <c r="CR452" t="s">
        <v>16</v>
      </c>
      <c r="CS452" s="7">
        <v>44728</v>
      </c>
      <c r="CT452" s="7">
        <v>43052</v>
      </c>
      <c r="CU452" t="s">
        <v>34</v>
      </c>
      <c r="CV452" t="s">
        <v>6745</v>
      </c>
      <c r="CW452" t="s">
        <v>6307</v>
      </c>
      <c r="CX452" t="s">
        <v>189</v>
      </c>
      <c r="CY452" t="s">
        <v>6307</v>
      </c>
      <c r="CZ452" t="s">
        <v>6307</v>
      </c>
      <c r="DA452">
        <v>2017</v>
      </c>
      <c r="DB452" s="139">
        <v>43052</v>
      </c>
      <c r="DC452">
        <v>11</v>
      </c>
      <c r="DD452">
        <v>47</v>
      </c>
      <c r="DE452" s="139">
        <v>43052</v>
      </c>
      <c r="DF452" t="s">
        <v>12351</v>
      </c>
      <c r="DG452" t="s">
        <v>12344</v>
      </c>
      <c r="DH452" t="s">
        <v>6015</v>
      </c>
      <c r="DI452" t="s">
        <v>9874</v>
      </c>
      <c r="DJ452" t="s">
        <v>6730</v>
      </c>
      <c r="DK452" t="s">
        <v>16</v>
      </c>
      <c r="DL452" t="s">
        <v>16</v>
      </c>
      <c r="DM452" t="s">
        <v>1828</v>
      </c>
      <c r="DN452" t="s">
        <v>16</v>
      </c>
      <c r="DO452" t="s">
        <v>2051</v>
      </c>
      <c r="DP452" t="s">
        <v>16</v>
      </c>
      <c r="DQ452" t="s">
        <v>9248</v>
      </c>
      <c r="DR452" t="s">
        <v>10714</v>
      </c>
      <c r="DS452" t="s">
        <v>9249</v>
      </c>
      <c r="DT452" t="s">
        <v>12353</v>
      </c>
    </row>
    <row r="453" spans="1:124" x14ac:dyDescent="0.25">
      <c r="A453">
        <v>18</v>
      </c>
      <c r="B453" s="7">
        <v>43027</v>
      </c>
      <c r="C453" t="s">
        <v>189</v>
      </c>
      <c r="D453" t="s">
        <v>189</v>
      </c>
      <c r="E453" t="s">
        <v>1837</v>
      </c>
      <c r="F453" t="s">
        <v>181</v>
      </c>
      <c r="G453" t="s">
        <v>354</v>
      </c>
      <c r="H453" t="s">
        <v>354</v>
      </c>
      <c r="I453">
        <v>1</v>
      </c>
      <c r="J453" t="s">
        <v>5504</v>
      </c>
      <c r="K453" t="s">
        <v>4442</v>
      </c>
      <c r="L453" t="s">
        <v>100</v>
      </c>
      <c r="M453">
        <v>2.2999999999999998</v>
      </c>
      <c r="N453" t="s">
        <v>13</v>
      </c>
      <c r="O453" t="s">
        <v>341</v>
      </c>
      <c r="P453" t="s">
        <v>16</v>
      </c>
      <c r="Q453" t="s">
        <v>354</v>
      </c>
      <c r="R453" t="s">
        <v>16</v>
      </c>
      <c r="S453"/>
      <c r="T453" t="s">
        <v>32</v>
      </c>
      <c r="U453" t="s">
        <v>16</v>
      </c>
      <c r="V453" t="s">
        <v>6292</v>
      </c>
      <c r="W453" t="s">
        <v>189</v>
      </c>
      <c r="X453" t="s">
        <v>5516</v>
      </c>
      <c r="Y453" t="s">
        <v>4341</v>
      </c>
      <c r="Z453" t="s">
        <v>16</v>
      </c>
      <c r="AA453" t="s">
        <v>16</v>
      </c>
      <c r="AB453" t="s">
        <v>16</v>
      </c>
      <c r="AC453" t="s">
        <v>6310</v>
      </c>
      <c r="AD453" t="s">
        <v>1838</v>
      </c>
      <c r="AE453" t="s">
        <v>354</v>
      </c>
      <c r="AF453" t="s">
        <v>354</v>
      </c>
      <c r="AG453" t="s">
        <v>129</v>
      </c>
      <c r="AH453" t="s">
        <v>251</v>
      </c>
      <c r="AI453" t="s">
        <v>16</v>
      </c>
      <c r="AJ453" t="s">
        <v>16</v>
      </c>
      <c r="AK453" t="s">
        <v>16</v>
      </c>
      <c r="AL453"/>
      <c r="AM453">
        <v>2.2999999999999998</v>
      </c>
      <c r="AN453">
        <v>15.516999999999999</v>
      </c>
      <c r="AO453">
        <v>17.969000000000001</v>
      </c>
      <c r="AP453" t="s">
        <v>301</v>
      </c>
      <c r="AQ453" t="s">
        <v>6745</v>
      </c>
      <c r="AR453" t="s">
        <v>16</v>
      </c>
      <c r="AS453" t="s">
        <v>32</v>
      </c>
      <c r="AT453" t="s">
        <v>9978</v>
      </c>
      <c r="AU453" t="s">
        <v>6824</v>
      </c>
      <c r="AV453" t="s">
        <v>10709</v>
      </c>
      <c r="AW453" t="s">
        <v>11366</v>
      </c>
      <c r="AX453" t="s">
        <v>6018</v>
      </c>
      <c r="AY453" t="s">
        <v>16</v>
      </c>
      <c r="AZ453" t="s">
        <v>1839</v>
      </c>
      <c r="BA453" t="s">
        <v>1836</v>
      </c>
      <c r="BB453" t="s">
        <v>6083</v>
      </c>
      <c r="BC453" t="s">
        <v>4465</v>
      </c>
      <c r="BD453" t="s">
        <v>5616</v>
      </c>
      <c r="BE453" t="s">
        <v>4727</v>
      </c>
      <c r="BF453" t="s">
        <v>4496</v>
      </c>
      <c r="BG453" t="s">
        <v>189</v>
      </c>
      <c r="BH453" t="s">
        <v>189</v>
      </c>
      <c r="BI453" t="s">
        <v>189</v>
      </c>
      <c r="BJ453"/>
      <c r="BK453" t="s">
        <v>1048</v>
      </c>
      <c r="BL453" s="7"/>
      <c r="BM453" s="7"/>
      <c r="BN453" t="s">
        <v>6240</v>
      </c>
      <c r="BO453" t="s">
        <v>189</v>
      </c>
      <c r="BP453" t="s">
        <v>16</v>
      </c>
      <c r="BQ453" t="s">
        <v>189</v>
      </c>
      <c r="BR453" s="7">
        <v>44037</v>
      </c>
      <c r="BS453" t="s">
        <v>16</v>
      </c>
      <c r="BT453" t="s">
        <v>4458</v>
      </c>
      <c r="BU453" t="s">
        <v>137</v>
      </c>
      <c r="BV453" t="s">
        <v>189</v>
      </c>
      <c r="BW453" t="s">
        <v>189</v>
      </c>
      <c r="BX453" t="s">
        <v>16</v>
      </c>
      <c r="BY453" t="s">
        <v>189</v>
      </c>
      <c r="BZ453" t="s">
        <v>189</v>
      </c>
      <c r="CA453" t="s">
        <v>189</v>
      </c>
      <c r="CB453" t="s">
        <v>189</v>
      </c>
      <c r="CC453" t="s">
        <v>189</v>
      </c>
      <c r="CD453" t="s">
        <v>189</v>
      </c>
      <c r="CE453" t="s">
        <v>189</v>
      </c>
      <c r="CF453" t="s">
        <v>354</v>
      </c>
      <c r="CG453" t="s">
        <v>16</v>
      </c>
      <c r="CH453" t="s">
        <v>16</v>
      </c>
      <c r="CI453">
        <v>1</v>
      </c>
      <c r="CJ453">
        <v>1</v>
      </c>
      <c r="CK453">
        <v>1</v>
      </c>
      <c r="CL453" t="s">
        <v>189</v>
      </c>
      <c r="CM453">
        <v>0</v>
      </c>
      <c r="CN453" t="s">
        <v>16</v>
      </c>
      <c r="CO453" t="s">
        <v>4335</v>
      </c>
      <c r="CP453" t="s">
        <v>16</v>
      </c>
      <c r="CQ453" t="s">
        <v>189</v>
      </c>
      <c r="CR453" t="s">
        <v>16</v>
      </c>
      <c r="CS453" s="7"/>
      <c r="CT453" s="7">
        <v>42934</v>
      </c>
      <c r="CU453" t="s">
        <v>29</v>
      </c>
      <c r="CV453" t="s">
        <v>29</v>
      </c>
      <c r="CW453" t="s">
        <v>6307</v>
      </c>
      <c r="CX453" t="s">
        <v>189</v>
      </c>
      <c r="CY453" t="s">
        <v>6307</v>
      </c>
      <c r="CZ453" t="s">
        <v>189</v>
      </c>
      <c r="DA453">
        <v>2017</v>
      </c>
      <c r="DB453" s="139">
        <v>43027</v>
      </c>
      <c r="DC453">
        <v>10</v>
      </c>
      <c r="DD453">
        <v>43</v>
      </c>
      <c r="DE453" s="139">
        <v>43024</v>
      </c>
      <c r="DF453" t="s">
        <v>12354</v>
      </c>
      <c r="DG453" t="s">
        <v>12344</v>
      </c>
      <c r="DH453" t="s">
        <v>6020</v>
      </c>
      <c r="DI453" t="s">
        <v>9874</v>
      </c>
      <c r="DJ453" t="s">
        <v>6730</v>
      </c>
      <c r="DK453" t="s">
        <v>16</v>
      </c>
      <c r="DL453" t="s">
        <v>16</v>
      </c>
      <c r="DM453" t="s">
        <v>1838</v>
      </c>
      <c r="DN453" t="s">
        <v>16</v>
      </c>
      <c r="DO453" t="s">
        <v>2051</v>
      </c>
      <c r="DP453" t="s">
        <v>16</v>
      </c>
      <c r="DQ453" t="s">
        <v>9250</v>
      </c>
      <c r="DR453" t="s">
        <v>10715</v>
      </c>
      <c r="DS453" t="s">
        <v>5615</v>
      </c>
      <c r="DT453" t="s">
        <v>12355</v>
      </c>
    </row>
    <row r="454" spans="1:124" x14ac:dyDescent="0.25">
      <c r="A454">
        <v>17</v>
      </c>
      <c r="B454" s="7">
        <v>43027</v>
      </c>
      <c r="C454" t="s">
        <v>189</v>
      </c>
      <c r="D454" t="s">
        <v>189</v>
      </c>
      <c r="E454" t="s">
        <v>1831</v>
      </c>
      <c r="F454" t="s">
        <v>181</v>
      </c>
      <c r="G454" t="s">
        <v>354</v>
      </c>
      <c r="H454" t="s">
        <v>354</v>
      </c>
      <c r="I454">
        <v>1</v>
      </c>
      <c r="J454" t="s">
        <v>1832</v>
      </c>
      <c r="K454" t="s">
        <v>4421</v>
      </c>
      <c r="L454" t="s">
        <v>100</v>
      </c>
      <c r="M454">
        <v>5</v>
      </c>
      <c r="N454" t="s">
        <v>13</v>
      </c>
      <c r="O454" t="s">
        <v>1022</v>
      </c>
      <c r="P454" t="s">
        <v>16</v>
      </c>
      <c r="Q454" t="s">
        <v>354</v>
      </c>
      <c r="R454" t="s">
        <v>16</v>
      </c>
      <c r="S454"/>
      <c r="T454" t="s">
        <v>32</v>
      </c>
      <c r="U454" t="s">
        <v>16</v>
      </c>
      <c r="V454" t="s">
        <v>6283</v>
      </c>
      <c r="W454" t="s">
        <v>189</v>
      </c>
      <c r="X454" t="s">
        <v>189</v>
      </c>
      <c r="Y454" t="s">
        <v>4341</v>
      </c>
      <c r="Z454" t="s">
        <v>16</v>
      </c>
      <c r="AA454" t="s">
        <v>16</v>
      </c>
      <c r="AB454" t="s">
        <v>16</v>
      </c>
      <c r="AC454" t="s">
        <v>6307</v>
      </c>
      <c r="AD454" t="s">
        <v>1833</v>
      </c>
      <c r="AE454" t="s">
        <v>354</v>
      </c>
      <c r="AF454" t="s">
        <v>354</v>
      </c>
      <c r="AG454" t="s">
        <v>58</v>
      </c>
      <c r="AH454" t="s">
        <v>1834</v>
      </c>
      <c r="AI454" t="s">
        <v>16</v>
      </c>
      <c r="AJ454" t="s">
        <v>16</v>
      </c>
      <c r="AK454" t="s">
        <v>16</v>
      </c>
      <c r="AL454"/>
      <c r="AM454">
        <v>5</v>
      </c>
      <c r="AN454">
        <v>33.069000000000003</v>
      </c>
      <c r="AO454">
        <v>39.063000000000002</v>
      </c>
      <c r="AP454" t="s">
        <v>301</v>
      </c>
      <c r="AQ454" t="s">
        <v>6745</v>
      </c>
      <c r="AR454" t="s">
        <v>16</v>
      </c>
      <c r="AS454" t="s">
        <v>32</v>
      </c>
      <c r="AT454" t="s">
        <v>9978</v>
      </c>
      <c r="AU454" t="s">
        <v>6826</v>
      </c>
      <c r="AV454" t="s">
        <v>10709</v>
      </c>
      <c r="AW454" t="s">
        <v>11366</v>
      </c>
      <c r="AX454" t="s">
        <v>6018</v>
      </c>
      <c r="AY454" t="s">
        <v>16</v>
      </c>
      <c r="AZ454" t="s">
        <v>1835</v>
      </c>
      <c r="BA454" t="s">
        <v>1830</v>
      </c>
      <c r="BB454" t="s">
        <v>6083</v>
      </c>
      <c r="BC454" t="s">
        <v>4465</v>
      </c>
      <c r="BD454" t="s">
        <v>4517</v>
      </c>
      <c r="BE454" t="s">
        <v>4727</v>
      </c>
      <c r="BF454" t="s">
        <v>4496</v>
      </c>
      <c r="BG454" t="s">
        <v>189</v>
      </c>
      <c r="BH454" t="s">
        <v>189</v>
      </c>
      <c r="BI454" t="s">
        <v>189</v>
      </c>
      <c r="BJ454"/>
      <c r="BK454" t="s">
        <v>6283</v>
      </c>
      <c r="BL454" s="7"/>
      <c r="BM454" s="7"/>
      <c r="BN454" t="s">
        <v>6240</v>
      </c>
      <c r="BO454" t="s">
        <v>189</v>
      </c>
      <c r="BP454" t="s">
        <v>16</v>
      </c>
      <c r="BQ454" t="s">
        <v>189</v>
      </c>
      <c r="BR454" s="7">
        <v>44130</v>
      </c>
      <c r="BS454" t="s">
        <v>16</v>
      </c>
      <c r="BT454" t="s">
        <v>1831</v>
      </c>
      <c r="BU454" t="s">
        <v>189</v>
      </c>
      <c r="BV454" t="s">
        <v>189</v>
      </c>
      <c r="BW454" t="s">
        <v>189</v>
      </c>
      <c r="BX454" t="s">
        <v>16</v>
      </c>
      <c r="BY454" t="s">
        <v>189</v>
      </c>
      <c r="BZ454" t="s">
        <v>189</v>
      </c>
      <c r="CA454" t="s">
        <v>189</v>
      </c>
      <c r="CB454" t="s">
        <v>189</v>
      </c>
      <c r="CC454" t="s">
        <v>189</v>
      </c>
      <c r="CD454" t="s">
        <v>189</v>
      </c>
      <c r="CE454" t="s">
        <v>189</v>
      </c>
      <c r="CF454" t="s">
        <v>354</v>
      </c>
      <c r="CG454" t="s">
        <v>16</v>
      </c>
      <c r="CH454" t="s">
        <v>16</v>
      </c>
      <c r="CI454">
        <v>1</v>
      </c>
      <c r="CJ454">
        <v>1</v>
      </c>
      <c r="CK454">
        <v>1</v>
      </c>
      <c r="CL454" t="s">
        <v>189</v>
      </c>
      <c r="CM454">
        <v>0</v>
      </c>
      <c r="CN454" t="s">
        <v>16</v>
      </c>
      <c r="CO454" t="s">
        <v>1832</v>
      </c>
      <c r="CP454" t="s">
        <v>16</v>
      </c>
      <c r="CQ454" t="s">
        <v>189</v>
      </c>
      <c r="CR454" t="s">
        <v>16</v>
      </c>
      <c r="CS454" s="7">
        <v>43977</v>
      </c>
      <c r="CT454" s="7">
        <v>43027</v>
      </c>
      <c r="CU454" t="s">
        <v>34</v>
      </c>
      <c r="CV454" t="s">
        <v>6745</v>
      </c>
      <c r="CW454" t="s">
        <v>6307</v>
      </c>
      <c r="CX454" t="s">
        <v>189</v>
      </c>
      <c r="CY454" t="s">
        <v>6307</v>
      </c>
      <c r="CZ454" t="s">
        <v>6307</v>
      </c>
      <c r="DA454">
        <v>2017</v>
      </c>
      <c r="DB454" s="139">
        <v>43027</v>
      </c>
      <c r="DC454">
        <v>10</v>
      </c>
      <c r="DD454">
        <v>43</v>
      </c>
      <c r="DE454" s="139">
        <v>43024</v>
      </c>
      <c r="DF454" t="s">
        <v>12354</v>
      </c>
      <c r="DG454" t="s">
        <v>12344</v>
      </c>
      <c r="DH454" t="s">
        <v>6020</v>
      </c>
      <c r="DI454" t="s">
        <v>9874</v>
      </c>
      <c r="DJ454" t="s">
        <v>6730</v>
      </c>
      <c r="DK454" t="s">
        <v>16</v>
      </c>
      <c r="DL454" t="s">
        <v>16</v>
      </c>
      <c r="DM454" t="s">
        <v>1833</v>
      </c>
      <c r="DN454" t="s">
        <v>16</v>
      </c>
      <c r="DO454" t="s">
        <v>2051</v>
      </c>
      <c r="DP454" t="s">
        <v>16</v>
      </c>
      <c r="DQ454" t="s">
        <v>9251</v>
      </c>
      <c r="DR454" t="s">
        <v>10715</v>
      </c>
      <c r="DS454" t="s">
        <v>9252</v>
      </c>
      <c r="DT454" t="s">
        <v>12356</v>
      </c>
    </row>
    <row r="455" spans="1:124" x14ac:dyDescent="0.25">
      <c r="A455">
        <v>16</v>
      </c>
      <c r="B455" s="7">
        <v>43024</v>
      </c>
      <c r="C455" t="s">
        <v>189</v>
      </c>
      <c r="D455" t="s">
        <v>189</v>
      </c>
      <c r="E455" t="s">
        <v>1841</v>
      </c>
      <c r="F455" t="s">
        <v>5490</v>
      </c>
      <c r="G455" t="s">
        <v>354</v>
      </c>
      <c r="H455" t="s">
        <v>354</v>
      </c>
      <c r="I455">
        <v>1</v>
      </c>
      <c r="J455" t="s">
        <v>1842</v>
      </c>
      <c r="K455" t="s">
        <v>4403</v>
      </c>
      <c r="L455" t="s">
        <v>100</v>
      </c>
      <c r="M455">
        <v>2.5</v>
      </c>
      <c r="N455" t="s">
        <v>13</v>
      </c>
      <c r="O455" t="s">
        <v>1006</v>
      </c>
      <c r="P455" t="s">
        <v>16</v>
      </c>
      <c r="Q455" t="s">
        <v>354</v>
      </c>
      <c r="R455" t="s">
        <v>16</v>
      </c>
      <c r="S455"/>
      <c r="T455" t="s">
        <v>32</v>
      </c>
      <c r="U455" t="s">
        <v>16</v>
      </c>
      <c r="V455" t="s">
        <v>6282</v>
      </c>
      <c r="W455" t="s">
        <v>189</v>
      </c>
      <c r="X455" t="s">
        <v>189</v>
      </c>
      <c r="Y455" t="s">
        <v>4341</v>
      </c>
      <c r="Z455" t="s">
        <v>5073</v>
      </c>
      <c r="AA455" t="s">
        <v>16</v>
      </c>
      <c r="AB455" t="s">
        <v>16</v>
      </c>
      <c r="AC455" t="s">
        <v>6307</v>
      </c>
      <c r="AD455" t="s">
        <v>1843</v>
      </c>
      <c r="AE455" t="s">
        <v>354</v>
      </c>
      <c r="AF455" t="s">
        <v>354</v>
      </c>
      <c r="AG455" t="s">
        <v>67</v>
      </c>
      <c r="AH455" t="s">
        <v>1844</v>
      </c>
      <c r="AI455" t="s">
        <v>16</v>
      </c>
      <c r="AJ455" t="s">
        <v>16</v>
      </c>
      <c r="AK455" t="s">
        <v>16</v>
      </c>
      <c r="AL455"/>
      <c r="AM455">
        <v>2.5</v>
      </c>
      <c r="AN455">
        <v>16.475000000000001</v>
      </c>
      <c r="AO455">
        <v>19.530999999999999</v>
      </c>
      <c r="AP455" t="s">
        <v>301</v>
      </c>
      <c r="AQ455" t="s">
        <v>6745</v>
      </c>
      <c r="AR455" t="s">
        <v>16</v>
      </c>
      <c r="AS455" t="s">
        <v>32</v>
      </c>
      <c r="AT455" t="s">
        <v>9978</v>
      </c>
      <c r="AU455" t="s">
        <v>6824</v>
      </c>
      <c r="AV455" t="s">
        <v>10709</v>
      </c>
      <c r="AW455" t="s">
        <v>11366</v>
      </c>
      <c r="AX455" t="s">
        <v>6018</v>
      </c>
      <c r="AY455" t="s">
        <v>16</v>
      </c>
      <c r="AZ455" t="s">
        <v>1845</v>
      </c>
      <c r="BA455" t="s">
        <v>1840</v>
      </c>
      <c r="BB455" t="s">
        <v>6083</v>
      </c>
      <c r="BC455" t="s">
        <v>4465</v>
      </c>
      <c r="BD455" t="s">
        <v>4518</v>
      </c>
      <c r="BE455" t="s">
        <v>4727</v>
      </c>
      <c r="BF455" t="s">
        <v>5577</v>
      </c>
      <c r="BG455" t="s">
        <v>189</v>
      </c>
      <c r="BH455" t="s">
        <v>189</v>
      </c>
      <c r="BI455" t="s">
        <v>189</v>
      </c>
      <c r="BJ455"/>
      <c r="BK455" t="s">
        <v>6282</v>
      </c>
      <c r="BL455" s="7"/>
      <c r="BM455" s="7"/>
      <c r="BN455" t="s">
        <v>6240</v>
      </c>
      <c r="BO455" t="s">
        <v>189</v>
      </c>
      <c r="BP455" t="s">
        <v>16</v>
      </c>
      <c r="BQ455" t="s">
        <v>189</v>
      </c>
      <c r="BR455" s="7">
        <v>44127</v>
      </c>
      <c r="BS455" t="s">
        <v>16</v>
      </c>
      <c r="BT455" t="s">
        <v>1841</v>
      </c>
      <c r="BU455" t="s">
        <v>189</v>
      </c>
      <c r="BV455" t="s">
        <v>189</v>
      </c>
      <c r="BW455" t="s">
        <v>189</v>
      </c>
      <c r="BX455" t="s">
        <v>16</v>
      </c>
      <c r="BY455" t="s">
        <v>189</v>
      </c>
      <c r="BZ455" t="s">
        <v>189</v>
      </c>
      <c r="CA455" t="s">
        <v>189</v>
      </c>
      <c r="CB455" t="s">
        <v>189</v>
      </c>
      <c r="CC455" t="s">
        <v>189</v>
      </c>
      <c r="CD455" t="s">
        <v>189</v>
      </c>
      <c r="CE455" t="s">
        <v>189</v>
      </c>
      <c r="CF455" t="s">
        <v>354</v>
      </c>
      <c r="CG455" t="s">
        <v>16</v>
      </c>
      <c r="CH455" t="s">
        <v>16</v>
      </c>
      <c r="CI455">
        <v>1</v>
      </c>
      <c r="CJ455">
        <v>1</v>
      </c>
      <c r="CK455">
        <v>1</v>
      </c>
      <c r="CL455" t="s">
        <v>189</v>
      </c>
      <c r="CM455">
        <v>0</v>
      </c>
      <c r="CN455" t="s">
        <v>16</v>
      </c>
      <c r="CO455" t="s">
        <v>1842</v>
      </c>
      <c r="CP455" t="s">
        <v>16</v>
      </c>
      <c r="CQ455" t="s">
        <v>189</v>
      </c>
      <c r="CR455" t="s">
        <v>16</v>
      </c>
      <c r="CS455" s="7">
        <v>43974</v>
      </c>
      <c r="CT455" s="7">
        <v>43024</v>
      </c>
      <c r="CU455" t="s">
        <v>34</v>
      </c>
      <c r="CV455" t="s">
        <v>6745</v>
      </c>
      <c r="CW455" t="s">
        <v>6307</v>
      </c>
      <c r="CX455" t="s">
        <v>189</v>
      </c>
      <c r="CY455" t="s">
        <v>6307</v>
      </c>
      <c r="CZ455" t="s">
        <v>6307</v>
      </c>
      <c r="DA455">
        <v>2017</v>
      </c>
      <c r="DB455" s="139">
        <v>43024</v>
      </c>
      <c r="DC455">
        <v>10</v>
      </c>
      <c r="DD455">
        <v>43</v>
      </c>
      <c r="DE455" s="139">
        <v>43024</v>
      </c>
      <c r="DF455" t="s">
        <v>12354</v>
      </c>
      <c r="DG455" t="s">
        <v>12344</v>
      </c>
      <c r="DH455" t="s">
        <v>6020</v>
      </c>
      <c r="DI455" t="s">
        <v>9874</v>
      </c>
      <c r="DJ455" t="s">
        <v>6730</v>
      </c>
      <c r="DK455" t="s">
        <v>16</v>
      </c>
      <c r="DL455" t="s">
        <v>16</v>
      </c>
      <c r="DM455" t="s">
        <v>1843</v>
      </c>
      <c r="DN455" t="s">
        <v>16</v>
      </c>
      <c r="DO455" t="s">
        <v>2051</v>
      </c>
      <c r="DP455" t="s">
        <v>16</v>
      </c>
      <c r="DQ455" t="s">
        <v>9253</v>
      </c>
      <c r="DR455" t="s">
        <v>10716</v>
      </c>
      <c r="DS455" t="s">
        <v>9254</v>
      </c>
      <c r="DT455" t="s">
        <v>12357</v>
      </c>
    </row>
    <row r="456" spans="1:124" x14ac:dyDescent="0.25">
      <c r="A456">
        <v>15</v>
      </c>
      <c r="B456" s="7">
        <v>43018</v>
      </c>
      <c r="C456" t="s">
        <v>189</v>
      </c>
      <c r="D456" t="s">
        <v>189</v>
      </c>
      <c r="E456" t="s">
        <v>1847</v>
      </c>
      <c r="F456" t="s">
        <v>181</v>
      </c>
      <c r="G456" t="s">
        <v>354</v>
      </c>
      <c r="H456" t="s">
        <v>354</v>
      </c>
      <c r="I456">
        <v>1</v>
      </c>
      <c r="J456" t="s">
        <v>1848</v>
      </c>
      <c r="K456" t="s">
        <v>11</v>
      </c>
      <c r="L456" t="s">
        <v>100</v>
      </c>
      <c r="M456">
        <v>11.91</v>
      </c>
      <c r="N456" t="s">
        <v>237</v>
      </c>
      <c r="O456" t="s">
        <v>63</v>
      </c>
      <c r="P456" t="s">
        <v>16</v>
      </c>
      <c r="Q456" t="s">
        <v>354</v>
      </c>
      <c r="R456" t="s">
        <v>16</v>
      </c>
      <c r="S456"/>
      <c r="T456" t="s">
        <v>15</v>
      </c>
      <c r="U456" t="s">
        <v>10485</v>
      </c>
      <c r="V456" t="s">
        <v>6282</v>
      </c>
      <c r="W456" t="s">
        <v>10486</v>
      </c>
      <c r="X456" t="s">
        <v>189</v>
      </c>
      <c r="Y456" t="s">
        <v>4341</v>
      </c>
      <c r="Z456" t="s">
        <v>16</v>
      </c>
      <c r="AA456" t="s">
        <v>16</v>
      </c>
      <c r="AB456" t="s">
        <v>16</v>
      </c>
      <c r="AC456" t="s">
        <v>6307</v>
      </c>
      <c r="AD456" t="s">
        <v>1849</v>
      </c>
      <c r="AE456" t="s">
        <v>354</v>
      </c>
      <c r="AF456" t="s">
        <v>354</v>
      </c>
      <c r="AG456" t="s">
        <v>96</v>
      </c>
      <c r="AH456" t="s">
        <v>541</v>
      </c>
      <c r="AI456" t="s">
        <v>16</v>
      </c>
      <c r="AJ456" t="s">
        <v>16</v>
      </c>
      <c r="AK456" t="s">
        <v>16</v>
      </c>
      <c r="AL456"/>
      <c r="AM456">
        <v>11.91</v>
      </c>
      <c r="AN456">
        <v>78.3</v>
      </c>
      <c r="AO456">
        <v>93.046999999999997</v>
      </c>
      <c r="AP456" t="s">
        <v>184</v>
      </c>
      <c r="AQ456" t="s">
        <v>5653</v>
      </c>
      <c r="AR456" t="s">
        <v>9678</v>
      </c>
      <c r="AS456" t="s">
        <v>15</v>
      </c>
      <c r="AT456" t="s">
        <v>9802</v>
      </c>
      <c r="AU456" t="s">
        <v>9913</v>
      </c>
      <c r="AV456" t="s">
        <v>10709</v>
      </c>
      <c r="AW456" t="s">
        <v>11366</v>
      </c>
      <c r="AX456" t="s">
        <v>6018</v>
      </c>
      <c r="AY456" t="s">
        <v>16</v>
      </c>
      <c r="AZ456" t="s">
        <v>1850</v>
      </c>
      <c r="BA456" t="s">
        <v>1846</v>
      </c>
      <c r="BB456" t="s">
        <v>6083</v>
      </c>
      <c r="BC456" t="s">
        <v>10485</v>
      </c>
      <c r="BD456" t="s">
        <v>5617</v>
      </c>
      <c r="BE456" t="s">
        <v>5525</v>
      </c>
      <c r="BF456" t="s">
        <v>4496</v>
      </c>
      <c r="BG456" t="s">
        <v>189</v>
      </c>
      <c r="BH456" t="s">
        <v>189</v>
      </c>
      <c r="BI456" t="s">
        <v>189</v>
      </c>
      <c r="BJ456">
        <v>100</v>
      </c>
      <c r="BK456" t="s">
        <v>6282</v>
      </c>
      <c r="BL456" s="7">
        <v>43026</v>
      </c>
      <c r="BM456" s="7">
        <v>43391</v>
      </c>
      <c r="BN456" t="s">
        <v>6241</v>
      </c>
      <c r="BO456" t="s">
        <v>189</v>
      </c>
      <c r="BP456" t="s">
        <v>6242</v>
      </c>
      <c r="BQ456" t="s">
        <v>189</v>
      </c>
      <c r="BR456" s="7">
        <v>44852</v>
      </c>
      <c r="BS456" t="s">
        <v>2419</v>
      </c>
      <c r="BT456" t="s">
        <v>1847</v>
      </c>
      <c r="BU456" t="s">
        <v>189</v>
      </c>
      <c r="BV456" t="s">
        <v>189</v>
      </c>
      <c r="BW456" t="s">
        <v>189</v>
      </c>
      <c r="BX456" t="s">
        <v>16</v>
      </c>
      <c r="BY456" t="s">
        <v>189</v>
      </c>
      <c r="BZ456" t="s">
        <v>189</v>
      </c>
      <c r="CA456" t="s">
        <v>189</v>
      </c>
      <c r="CB456" t="s">
        <v>189</v>
      </c>
      <c r="CC456" t="s">
        <v>189</v>
      </c>
      <c r="CD456" t="s">
        <v>189</v>
      </c>
      <c r="CE456" t="s">
        <v>189</v>
      </c>
      <c r="CF456" t="s">
        <v>354</v>
      </c>
      <c r="CG456" t="s">
        <v>16</v>
      </c>
      <c r="CH456" t="s">
        <v>16</v>
      </c>
      <c r="CI456">
        <v>1</v>
      </c>
      <c r="CJ456">
        <v>1</v>
      </c>
      <c r="CK456">
        <v>1</v>
      </c>
      <c r="CL456" t="s">
        <v>189</v>
      </c>
      <c r="CM456">
        <v>0</v>
      </c>
      <c r="CN456" t="s">
        <v>16</v>
      </c>
      <c r="CO456" t="s">
        <v>1848</v>
      </c>
      <c r="CP456" t="s">
        <v>6888</v>
      </c>
      <c r="CQ456" t="s">
        <v>9737</v>
      </c>
      <c r="CR456" t="s">
        <v>189</v>
      </c>
      <c r="CS456" s="7"/>
      <c r="CT456" s="7">
        <v>43018</v>
      </c>
      <c r="CU456" t="s">
        <v>29</v>
      </c>
      <c r="CV456" t="s">
        <v>29</v>
      </c>
      <c r="CW456" t="s">
        <v>6307</v>
      </c>
      <c r="CX456" t="s">
        <v>6307</v>
      </c>
      <c r="CY456" t="s">
        <v>6307</v>
      </c>
      <c r="CZ456" t="s">
        <v>189</v>
      </c>
      <c r="DA456">
        <v>2017</v>
      </c>
      <c r="DB456" s="139">
        <v>43018</v>
      </c>
      <c r="DC456">
        <v>10</v>
      </c>
      <c r="DD456">
        <v>42</v>
      </c>
      <c r="DE456" s="139">
        <v>43017</v>
      </c>
      <c r="DF456" t="s">
        <v>12358</v>
      </c>
      <c r="DG456" t="s">
        <v>12344</v>
      </c>
      <c r="DH456" t="s">
        <v>6021</v>
      </c>
      <c r="DI456" t="s">
        <v>10114</v>
      </c>
      <c r="DJ456" t="s">
        <v>6730</v>
      </c>
      <c r="DK456" t="s">
        <v>16</v>
      </c>
      <c r="DL456" t="s">
        <v>16</v>
      </c>
      <c r="DM456" t="s">
        <v>16</v>
      </c>
      <c r="DN456" t="s">
        <v>16</v>
      </c>
      <c r="DO456" t="s">
        <v>2051</v>
      </c>
      <c r="DP456" t="s">
        <v>16</v>
      </c>
      <c r="DQ456" t="s">
        <v>9255</v>
      </c>
      <c r="DR456" t="s">
        <v>10717</v>
      </c>
      <c r="DS456" t="s">
        <v>9256</v>
      </c>
      <c r="DT456" t="s">
        <v>12359</v>
      </c>
    </row>
    <row r="457" spans="1:124" x14ac:dyDescent="0.25">
      <c r="A457">
        <v>14</v>
      </c>
      <c r="B457" s="7">
        <v>42955</v>
      </c>
      <c r="C457" t="s">
        <v>189</v>
      </c>
      <c r="D457" t="s">
        <v>189</v>
      </c>
      <c r="E457" t="s">
        <v>1852</v>
      </c>
      <c r="F457" t="s">
        <v>181</v>
      </c>
      <c r="G457" t="s">
        <v>354</v>
      </c>
      <c r="H457" t="s">
        <v>354</v>
      </c>
      <c r="I457">
        <v>1</v>
      </c>
      <c r="J457" t="s">
        <v>1347</v>
      </c>
      <c r="K457" t="s">
        <v>2023</v>
      </c>
      <c r="L457" t="s">
        <v>100</v>
      </c>
      <c r="M457">
        <v>4</v>
      </c>
      <c r="N457" t="s">
        <v>13</v>
      </c>
      <c r="O457" t="s">
        <v>1006</v>
      </c>
      <c r="P457" t="s">
        <v>16</v>
      </c>
      <c r="Q457" t="s">
        <v>354</v>
      </c>
      <c r="R457" t="s">
        <v>16</v>
      </c>
      <c r="S457"/>
      <c r="T457" t="s">
        <v>32</v>
      </c>
      <c r="U457" t="s">
        <v>16</v>
      </c>
      <c r="V457" t="s">
        <v>6283</v>
      </c>
      <c r="W457" t="s">
        <v>189</v>
      </c>
      <c r="X457" t="s">
        <v>189</v>
      </c>
      <c r="Y457" t="s">
        <v>4341</v>
      </c>
      <c r="Z457" t="s">
        <v>16</v>
      </c>
      <c r="AA457" t="s">
        <v>16</v>
      </c>
      <c r="AB457" t="s">
        <v>16</v>
      </c>
      <c r="AC457" t="s">
        <v>6307</v>
      </c>
      <c r="AD457" t="s">
        <v>1349</v>
      </c>
      <c r="AE457" t="s">
        <v>354</v>
      </c>
      <c r="AF457" t="s">
        <v>354</v>
      </c>
      <c r="AG457" t="s">
        <v>67</v>
      </c>
      <c r="AH457" t="s">
        <v>485</v>
      </c>
      <c r="AI457" t="s">
        <v>16</v>
      </c>
      <c r="AJ457" t="s">
        <v>16</v>
      </c>
      <c r="AK457" t="s">
        <v>16</v>
      </c>
      <c r="AL457"/>
      <c r="AM457">
        <v>4</v>
      </c>
      <c r="AN457">
        <v>26.826000000000001</v>
      </c>
      <c r="AO457">
        <v>31.25</v>
      </c>
      <c r="AP457" t="s">
        <v>301</v>
      </c>
      <c r="AQ457" t="s">
        <v>1937</v>
      </c>
      <c r="AR457" t="s">
        <v>16</v>
      </c>
      <c r="AS457" t="s">
        <v>32</v>
      </c>
      <c r="AT457" t="s">
        <v>9978</v>
      </c>
      <c r="AU457" t="s">
        <v>6826</v>
      </c>
      <c r="AV457" t="s">
        <v>10709</v>
      </c>
      <c r="AW457" t="s">
        <v>11459</v>
      </c>
      <c r="AX457" t="s">
        <v>6028</v>
      </c>
      <c r="AY457" t="s">
        <v>16</v>
      </c>
      <c r="AZ457" t="s">
        <v>1350</v>
      </c>
      <c r="BA457" t="s">
        <v>1851</v>
      </c>
      <c r="BB457" t="s">
        <v>10718</v>
      </c>
      <c r="BC457" t="s">
        <v>4465</v>
      </c>
      <c r="BD457" t="s">
        <v>4502</v>
      </c>
      <c r="BE457" t="s">
        <v>4727</v>
      </c>
      <c r="BF457" t="s">
        <v>4496</v>
      </c>
      <c r="BG457" t="s">
        <v>189</v>
      </c>
      <c r="BH457" t="s">
        <v>189</v>
      </c>
      <c r="BI457" t="s">
        <v>189</v>
      </c>
      <c r="BJ457">
        <v>100</v>
      </c>
      <c r="BK457" t="s">
        <v>6283</v>
      </c>
      <c r="BL457" s="7">
        <v>42962</v>
      </c>
      <c r="BM457" s="7">
        <v>43146</v>
      </c>
      <c r="BN457" t="s">
        <v>6240</v>
      </c>
      <c r="BO457" t="s">
        <v>189</v>
      </c>
      <c r="BP457" t="s">
        <v>16</v>
      </c>
      <c r="BQ457" t="s">
        <v>189</v>
      </c>
      <c r="BR457" s="7">
        <v>44058</v>
      </c>
      <c r="BS457" t="s">
        <v>2414</v>
      </c>
      <c r="BT457" t="s">
        <v>4459</v>
      </c>
      <c r="BU457" t="s">
        <v>2435</v>
      </c>
      <c r="BV457" t="s">
        <v>189</v>
      </c>
      <c r="BW457" t="s">
        <v>189</v>
      </c>
      <c r="BX457" t="s">
        <v>16</v>
      </c>
      <c r="BY457" t="s">
        <v>189</v>
      </c>
      <c r="BZ457" t="s">
        <v>189</v>
      </c>
      <c r="CA457" t="s">
        <v>189</v>
      </c>
      <c r="CB457" t="s">
        <v>189</v>
      </c>
      <c r="CC457" t="s">
        <v>189</v>
      </c>
      <c r="CD457" t="s">
        <v>189</v>
      </c>
      <c r="CE457" t="s">
        <v>189</v>
      </c>
      <c r="CF457" t="s">
        <v>354</v>
      </c>
      <c r="CG457" t="s">
        <v>16</v>
      </c>
      <c r="CH457" t="s">
        <v>16</v>
      </c>
      <c r="CI457">
        <v>1</v>
      </c>
      <c r="CJ457">
        <v>1</v>
      </c>
      <c r="CK457">
        <v>1</v>
      </c>
      <c r="CL457" t="s">
        <v>189</v>
      </c>
      <c r="CM457">
        <v>0</v>
      </c>
      <c r="CN457" t="s">
        <v>16</v>
      </c>
      <c r="CO457" t="s">
        <v>1347</v>
      </c>
      <c r="CP457" t="s">
        <v>16</v>
      </c>
      <c r="CQ457" t="s">
        <v>189</v>
      </c>
      <c r="CR457" t="s">
        <v>16</v>
      </c>
      <c r="CS457" s="7"/>
      <c r="CT457" s="7">
        <v>42955</v>
      </c>
      <c r="CU457" t="s">
        <v>60</v>
      </c>
      <c r="CV457" t="s">
        <v>16</v>
      </c>
      <c r="CW457" t="s">
        <v>6307</v>
      </c>
      <c r="CX457" t="s">
        <v>189</v>
      </c>
      <c r="CY457" t="s">
        <v>6307</v>
      </c>
      <c r="CZ457" t="s">
        <v>189</v>
      </c>
      <c r="DA457">
        <v>2017</v>
      </c>
      <c r="DB457" s="139">
        <v>42955</v>
      </c>
      <c r="DC457">
        <v>8</v>
      </c>
      <c r="DD457">
        <v>33</v>
      </c>
      <c r="DE457" s="139">
        <v>42954</v>
      </c>
      <c r="DF457" t="s">
        <v>12360</v>
      </c>
      <c r="DG457" t="s">
        <v>12361</v>
      </c>
      <c r="DH457" t="s">
        <v>6031</v>
      </c>
      <c r="DI457" t="s">
        <v>9874</v>
      </c>
      <c r="DJ457" t="s">
        <v>6730</v>
      </c>
      <c r="DK457" t="s">
        <v>16</v>
      </c>
      <c r="DL457" t="s">
        <v>16</v>
      </c>
      <c r="DM457" t="s">
        <v>1349</v>
      </c>
      <c r="DN457" t="s">
        <v>16</v>
      </c>
      <c r="DO457" t="s">
        <v>2051</v>
      </c>
      <c r="DP457" t="s">
        <v>16</v>
      </c>
      <c r="DQ457" t="s">
        <v>9257</v>
      </c>
      <c r="DR457" t="s">
        <v>10719</v>
      </c>
      <c r="DS457" t="s">
        <v>9258</v>
      </c>
      <c r="DT457" t="s">
        <v>12362</v>
      </c>
    </row>
    <row r="458" spans="1:124" x14ac:dyDescent="0.25">
      <c r="A458">
        <v>13</v>
      </c>
      <c r="B458" s="7">
        <v>42898</v>
      </c>
      <c r="C458" t="s">
        <v>189</v>
      </c>
      <c r="D458" t="s">
        <v>189</v>
      </c>
      <c r="E458" t="s">
        <v>1854</v>
      </c>
      <c r="F458" t="s">
        <v>181</v>
      </c>
      <c r="G458" t="s">
        <v>354</v>
      </c>
      <c r="H458" t="s">
        <v>354</v>
      </c>
      <c r="I458">
        <v>1</v>
      </c>
      <c r="J458" t="s">
        <v>1429</v>
      </c>
      <c r="K458" t="s">
        <v>11</v>
      </c>
      <c r="L458" t="s">
        <v>100</v>
      </c>
      <c r="M458">
        <v>1.5</v>
      </c>
      <c r="N458" t="s">
        <v>121</v>
      </c>
      <c r="O458" t="s">
        <v>341</v>
      </c>
      <c r="P458" t="s">
        <v>16</v>
      </c>
      <c r="Q458" t="s">
        <v>354</v>
      </c>
      <c r="R458" t="s">
        <v>16</v>
      </c>
      <c r="S458"/>
      <c r="T458" t="s">
        <v>532</v>
      </c>
      <c r="U458" t="s">
        <v>16</v>
      </c>
      <c r="V458" t="s">
        <v>1883</v>
      </c>
      <c r="W458" t="s">
        <v>189</v>
      </c>
      <c r="X458" t="s">
        <v>189</v>
      </c>
      <c r="Y458" t="s">
        <v>4341</v>
      </c>
      <c r="Z458" t="s">
        <v>16</v>
      </c>
      <c r="AA458" t="s">
        <v>16</v>
      </c>
      <c r="AB458" t="s">
        <v>16</v>
      </c>
      <c r="AC458" t="s">
        <v>6310</v>
      </c>
      <c r="AD458" t="s">
        <v>1432</v>
      </c>
      <c r="AE458" t="s">
        <v>354</v>
      </c>
      <c r="AF458" t="s">
        <v>354</v>
      </c>
      <c r="AG458" t="s">
        <v>37</v>
      </c>
      <c r="AH458" t="s">
        <v>16</v>
      </c>
      <c r="AI458" t="s">
        <v>16</v>
      </c>
      <c r="AJ458" t="s">
        <v>16</v>
      </c>
      <c r="AK458" t="s">
        <v>16</v>
      </c>
      <c r="AL458"/>
      <c r="AM458">
        <v>1.5</v>
      </c>
      <c r="AN458">
        <v>10.196999999999999</v>
      </c>
      <c r="AO458">
        <v>11.718999999999999</v>
      </c>
      <c r="AP458" t="s">
        <v>301</v>
      </c>
      <c r="AQ458" t="s">
        <v>1937</v>
      </c>
      <c r="AR458" t="s">
        <v>16</v>
      </c>
      <c r="AS458" t="s">
        <v>10276</v>
      </c>
      <c r="AT458" t="s">
        <v>9802</v>
      </c>
      <c r="AU458" t="s">
        <v>9873</v>
      </c>
      <c r="AV458" t="s">
        <v>10709</v>
      </c>
      <c r="AW458" t="s">
        <v>11498</v>
      </c>
      <c r="AX458" t="s">
        <v>5970</v>
      </c>
      <c r="AY458" t="s">
        <v>16</v>
      </c>
      <c r="AZ458" t="s">
        <v>1433</v>
      </c>
      <c r="BA458" t="s">
        <v>1853</v>
      </c>
      <c r="BB458" t="s">
        <v>10720</v>
      </c>
      <c r="BC458" t="s">
        <v>4465</v>
      </c>
      <c r="BD458" t="s">
        <v>4536</v>
      </c>
      <c r="BE458" t="s">
        <v>4728</v>
      </c>
      <c r="BF458" t="s">
        <v>4496</v>
      </c>
      <c r="BG458" t="s">
        <v>189</v>
      </c>
      <c r="BH458" t="s">
        <v>189</v>
      </c>
      <c r="BI458" t="s">
        <v>189</v>
      </c>
      <c r="BJ458"/>
      <c r="BK458" t="s">
        <v>1883</v>
      </c>
      <c r="BL458" s="7"/>
      <c r="BM458" s="7"/>
      <c r="BN458" t="s">
        <v>6246</v>
      </c>
      <c r="BO458" t="s">
        <v>189</v>
      </c>
      <c r="BP458" t="s">
        <v>6242</v>
      </c>
      <c r="BQ458" t="s">
        <v>189</v>
      </c>
      <c r="BR458" s="7">
        <v>43265</v>
      </c>
      <c r="BS458" t="s">
        <v>16</v>
      </c>
      <c r="BT458" t="s">
        <v>1854</v>
      </c>
      <c r="BU458" t="s">
        <v>189</v>
      </c>
      <c r="BV458" t="s">
        <v>189</v>
      </c>
      <c r="BW458" t="s">
        <v>189</v>
      </c>
      <c r="BX458" t="s">
        <v>16</v>
      </c>
      <c r="BY458" t="s">
        <v>189</v>
      </c>
      <c r="BZ458" t="s">
        <v>189</v>
      </c>
      <c r="CA458" t="s">
        <v>189</v>
      </c>
      <c r="CB458" t="s">
        <v>189</v>
      </c>
      <c r="CC458" t="s">
        <v>189</v>
      </c>
      <c r="CD458" t="s">
        <v>189</v>
      </c>
      <c r="CE458" t="s">
        <v>189</v>
      </c>
      <c r="CF458" t="s">
        <v>354</v>
      </c>
      <c r="CG458" t="s">
        <v>16</v>
      </c>
      <c r="CH458" t="s">
        <v>16</v>
      </c>
      <c r="CI458">
        <v>1</v>
      </c>
      <c r="CJ458">
        <v>1</v>
      </c>
      <c r="CK458">
        <v>1</v>
      </c>
      <c r="CL458" t="s">
        <v>189</v>
      </c>
      <c r="CM458">
        <v>0</v>
      </c>
      <c r="CN458" t="s">
        <v>16</v>
      </c>
      <c r="CO458" t="s">
        <v>1429</v>
      </c>
      <c r="CP458" t="s">
        <v>16</v>
      </c>
      <c r="CQ458" t="s">
        <v>189</v>
      </c>
      <c r="CR458" t="s">
        <v>16</v>
      </c>
      <c r="CS458" s="7">
        <v>44751</v>
      </c>
      <c r="CT458" s="7">
        <v>42705</v>
      </c>
      <c r="CU458" t="s">
        <v>60</v>
      </c>
      <c r="CV458" t="s">
        <v>16</v>
      </c>
      <c r="CW458" t="s">
        <v>6307</v>
      </c>
      <c r="CX458" t="s">
        <v>189</v>
      </c>
      <c r="CY458" t="s">
        <v>6307</v>
      </c>
      <c r="CZ458" t="s">
        <v>6307</v>
      </c>
      <c r="DA458">
        <v>2017</v>
      </c>
      <c r="DB458" s="139">
        <v>42898</v>
      </c>
      <c r="DC458">
        <v>6</v>
      </c>
      <c r="DD458">
        <v>25</v>
      </c>
      <c r="DE458" s="139">
        <v>42898</v>
      </c>
      <c r="DF458" t="s">
        <v>12363</v>
      </c>
      <c r="DG458" t="s">
        <v>12364</v>
      </c>
      <c r="DH458" t="s">
        <v>5973</v>
      </c>
      <c r="DI458" t="s">
        <v>9882</v>
      </c>
      <c r="DJ458" t="s">
        <v>6730</v>
      </c>
      <c r="DK458" t="s">
        <v>16</v>
      </c>
      <c r="DL458" t="s">
        <v>16</v>
      </c>
      <c r="DM458" t="s">
        <v>4907</v>
      </c>
      <c r="DN458" t="s">
        <v>16</v>
      </c>
      <c r="DO458" t="s">
        <v>2051</v>
      </c>
      <c r="DP458" t="s">
        <v>16</v>
      </c>
      <c r="DQ458" t="s">
        <v>9259</v>
      </c>
      <c r="DR458" t="s">
        <v>10721</v>
      </c>
      <c r="DS458" t="s">
        <v>9260</v>
      </c>
      <c r="DT458" t="s">
        <v>12365</v>
      </c>
    </row>
    <row r="459" spans="1:124" x14ac:dyDescent="0.25">
      <c r="A459">
        <v>12</v>
      </c>
      <c r="B459" s="7">
        <v>42887</v>
      </c>
      <c r="C459" t="s">
        <v>189</v>
      </c>
      <c r="D459" t="s">
        <v>9809</v>
      </c>
      <c r="E459" t="s">
        <v>1856</v>
      </c>
      <c r="F459" t="s">
        <v>181</v>
      </c>
      <c r="G459" t="s">
        <v>354</v>
      </c>
      <c r="H459" t="s">
        <v>354</v>
      </c>
      <c r="I459">
        <v>2</v>
      </c>
      <c r="J459" t="s">
        <v>6885</v>
      </c>
      <c r="K459" t="s">
        <v>4460</v>
      </c>
      <c r="L459" t="s">
        <v>92</v>
      </c>
      <c r="M459">
        <v>5.5</v>
      </c>
      <c r="N459" t="s">
        <v>104</v>
      </c>
      <c r="O459" t="s">
        <v>919</v>
      </c>
      <c r="P459" t="s">
        <v>16</v>
      </c>
      <c r="Q459" t="s">
        <v>354</v>
      </c>
      <c r="R459" t="s">
        <v>1917</v>
      </c>
      <c r="S459"/>
      <c r="T459" t="s">
        <v>15</v>
      </c>
      <c r="U459" t="s">
        <v>16</v>
      </c>
      <c r="V459" t="s">
        <v>6291</v>
      </c>
      <c r="W459" t="s">
        <v>189</v>
      </c>
      <c r="X459" t="s">
        <v>189</v>
      </c>
      <c r="Y459" t="s">
        <v>4341</v>
      </c>
      <c r="Z459" t="s">
        <v>16</v>
      </c>
      <c r="AA459" t="s">
        <v>16</v>
      </c>
      <c r="AB459" t="s">
        <v>16</v>
      </c>
      <c r="AC459" t="s">
        <v>6310</v>
      </c>
      <c r="AD459" t="s">
        <v>1470</v>
      </c>
      <c r="AE459" t="s">
        <v>354</v>
      </c>
      <c r="AF459" t="s">
        <v>354</v>
      </c>
      <c r="AG459" t="s">
        <v>129</v>
      </c>
      <c r="AH459" t="s">
        <v>16</v>
      </c>
      <c r="AI459" t="s">
        <v>16</v>
      </c>
      <c r="AJ459" t="s">
        <v>16</v>
      </c>
      <c r="AK459" t="s">
        <v>16</v>
      </c>
      <c r="AL459"/>
      <c r="AM459">
        <v>6.17</v>
      </c>
      <c r="AN459">
        <v>42</v>
      </c>
      <c r="AO459">
        <v>48.246000000000002</v>
      </c>
      <c r="AP459" t="s">
        <v>260</v>
      </c>
      <c r="AQ459" t="s">
        <v>5653</v>
      </c>
      <c r="AR459" t="s">
        <v>9678</v>
      </c>
      <c r="AS459" t="s">
        <v>15</v>
      </c>
      <c r="AT459" t="s">
        <v>4840</v>
      </c>
      <c r="AU459" t="s">
        <v>9913</v>
      </c>
      <c r="AV459" t="s">
        <v>10709</v>
      </c>
      <c r="AW459" t="s">
        <v>11498</v>
      </c>
      <c r="AX459" t="s">
        <v>5970</v>
      </c>
      <c r="AY459" t="s">
        <v>16</v>
      </c>
      <c r="AZ459" t="s">
        <v>8594</v>
      </c>
      <c r="BA459" t="s">
        <v>1855</v>
      </c>
      <c r="BB459" t="s">
        <v>10720</v>
      </c>
      <c r="BC459" t="s">
        <v>4465</v>
      </c>
      <c r="BD459" t="s">
        <v>4553</v>
      </c>
      <c r="BE459" t="s">
        <v>4730</v>
      </c>
      <c r="BF459" t="s">
        <v>4496</v>
      </c>
      <c r="BG459" t="s">
        <v>189</v>
      </c>
      <c r="BH459" t="s">
        <v>189</v>
      </c>
      <c r="BI459" t="s">
        <v>189</v>
      </c>
      <c r="BJ459">
        <v>99.882999999999996</v>
      </c>
      <c r="BK459" t="s">
        <v>1048</v>
      </c>
      <c r="BL459" s="7">
        <v>42894</v>
      </c>
      <c r="BM459" s="7">
        <v>43259</v>
      </c>
      <c r="BN459" t="s">
        <v>6241</v>
      </c>
      <c r="BO459" t="s">
        <v>189</v>
      </c>
      <c r="BP459" t="s">
        <v>16</v>
      </c>
      <c r="BQ459" t="s">
        <v>189</v>
      </c>
      <c r="BR459" s="7">
        <v>44720</v>
      </c>
      <c r="BS459" t="s">
        <v>2419</v>
      </c>
      <c r="BT459" t="s">
        <v>1856</v>
      </c>
      <c r="BU459" t="s">
        <v>189</v>
      </c>
      <c r="BV459" t="s">
        <v>189</v>
      </c>
      <c r="BW459" t="s">
        <v>189</v>
      </c>
      <c r="BX459" t="s">
        <v>16</v>
      </c>
      <c r="BY459" t="s">
        <v>189</v>
      </c>
      <c r="BZ459" t="s">
        <v>189</v>
      </c>
      <c r="CA459" t="s">
        <v>189</v>
      </c>
      <c r="CB459" t="s">
        <v>189</v>
      </c>
      <c r="CC459" t="s">
        <v>189</v>
      </c>
      <c r="CD459" t="s">
        <v>189</v>
      </c>
      <c r="CE459" t="s">
        <v>189</v>
      </c>
      <c r="CF459" t="s">
        <v>354</v>
      </c>
      <c r="CG459" t="s">
        <v>16</v>
      </c>
      <c r="CH459" t="s">
        <v>16</v>
      </c>
      <c r="CI459">
        <v>1</v>
      </c>
      <c r="CJ459">
        <v>1</v>
      </c>
      <c r="CK459">
        <v>1</v>
      </c>
      <c r="CL459" t="s">
        <v>189</v>
      </c>
      <c r="CM459">
        <v>0</v>
      </c>
      <c r="CN459" t="s">
        <v>16</v>
      </c>
      <c r="CO459" t="s">
        <v>6885</v>
      </c>
      <c r="CP459" t="s">
        <v>9736</v>
      </c>
      <c r="CQ459" t="s">
        <v>189</v>
      </c>
      <c r="CR459" t="s">
        <v>16</v>
      </c>
      <c r="CS459" s="7"/>
      <c r="CT459" s="7">
        <v>36454</v>
      </c>
      <c r="CU459" t="s">
        <v>29</v>
      </c>
      <c r="CV459" t="s">
        <v>29</v>
      </c>
      <c r="CW459" t="s">
        <v>6307</v>
      </c>
      <c r="CX459" t="s">
        <v>189</v>
      </c>
      <c r="CY459" t="s">
        <v>6307</v>
      </c>
      <c r="CZ459" t="s">
        <v>189</v>
      </c>
      <c r="DA459">
        <v>2017</v>
      </c>
      <c r="DB459" s="139">
        <v>42887</v>
      </c>
      <c r="DC459">
        <v>6</v>
      </c>
      <c r="DD459">
        <v>23</v>
      </c>
      <c r="DE459" s="139">
        <v>42884</v>
      </c>
      <c r="DF459" t="s">
        <v>12366</v>
      </c>
      <c r="DG459" t="s">
        <v>12364</v>
      </c>
      <c r="DH459" t="s">
        <v>5976</v>
      </c>
      <c r="DI459" t="s">
        <v>9912</v>
      </c>
      <c r="DJ459" t="s">
        <v>6730</v>
      </c>
      <c r="DK459" t="s">
        <v>16</v>
      </c>
      <c r="DL459" t="s">
        <v>16</v>
      </c>
      <c r="DM459" t="s">
        <v>16</v>
      </c>
      <c r="DN459" t="s">
        <v>16</v>
      </c>
      <c r="DO459" t="s">
        <v>6814</v>
      </c>
      <c r="DP459" t="s">
        <v>16</v>
      </c>
      <c r="DQ459" t="s">
        <v>9261</v>
      </c>
      <c r="DR459" t="s">
        <v>10722</v>
      </c>
      <c r="DS459" t="s">
        <v>9262</v>
      </c>
      <c r="DT459" t="s">
        <v>12367</v>
      </c>
    </row>
    <row r="460" spans="1:124" x14ac:dyDescent="0.25">
      <c r="A460">
        <v>11</v>
      </c>
      <c r="B460" s="7">
        <v>42886</v>
      </c>
      <c r="C460" t="s">
        <v>189</v>
      </c>
      <c r="D460" t="s">
        <v>189</v>
      </c>
      <c r="E460" t="s">
        <v>1813</v>
      </c>
      <c r="F460" t="s">
        <v>5490</v>
      </c>
      <c r="G460" t="s">
        <v>354</v>
      </c>
      <c r="H460" t="s">
        <v>354</v>
      </c>
      <c r="I460">
        <v>1</v>
      </c>
      <c r="J460" t="s">
        <v>4468</v>
      </c>
      <c r="K460" t="s">
        <v>4457</v>
      </c>
      <c r="L460" t="s">
        <v>100</v>
      </c>
      <c r="M460">
        <v>2</v>
      </c>
      <c r="N460" t="s">
        <v>104</v>
      </c>
      <c r="O460" t="s">
        <v>826</v>
      </c>
      <c r="P460" t="s">
        <v>16</v>
      </c>
      <c r="Q460" t="s">
        <v>354</v>
      </c>
      <c r="R460" t="s">
        <v>16</v>
      </c>
      <c r="S460"/>
      <c r="T460" t="s">
        <v>15</v>
      </c>
      <c r="U460" t="s">
        <v>10711</v>
      </c>
      <c r="V460" t="s">
        <v>16</v>
      </c>
      <c r="W460" t="s">
        <v>5649</v>
      </c>
      <c r="X460" t="s">
        <v>189</v>
      </c>
      <c r="Y460" t="s">
        <v>4341</v>
      </c>
      <c r="Z460" t="s">
        <v>5073</v>
      </c>
      <c r="AA460" t="s">
        <v>16</v>
      </c>
      <c r="AB460" t="s">
        <v>16</v>
      </c>
      <c r="AC460" t="s">
        <v>6310</v>
      </c>
      <c r="AD460" t="s">
        <v>4468</v>
      </c>
      <c r="AE460" t="s">
        <v>354</v>
      </c>
      <c r="AF460" t="s">
        <v>354</v>
      </c>
      <c r="AG460" t="s">
        <v>16</v>
      </c>
      <c r="AH460" t="s">
        <v>16</v>
      </c>
      <c r="AI460" t="s">
        <v>16</v>
      </c>
      <c r="AJ460" t="s">
        <v>16</v>
      </c>
      <c r="AK460" t="s">
        <v>16</v>
      </c>
      <c r="AL460"/>
      <c r="AM460">
        <v>2</v>
      </c>
      <c r="AN460">
        <v>13.635999999999999</v>
      </c>
      <c r="AO460">
        <v>15.625</v>
      </c>
      <c r="AP460" t="s">
        <v>354</v>
      </c>
      <c r="AQ460" t="s">
        <v>6238</v>
      </c>
      <c r="AR460" t="s">
        <v>16</v>
      </c>
      <c r="AS460" t="s">
        <v>15</v>
      </c>
      <c r="AT460" t="s">
        <v>9978</v>
      </c>
      <c r="AU460" t="s">
        <v>9873</v>
      </c>
      <c r="AV460" t="s">
        <v>10709</v>
      </c>
      <c r="AW460" t="s">
        <v>11498</v>
      </c>
      <c r="AX460" t="s">
        <v>5978</v>
      </c>
      <c r="AY460" t="s">
        <v>16</v>
      </c>
      <c r="AZ460" t="s">
        <v>2049</v>
      </c>
      <c r="BA460" t="s">
        <v>1812</v>
      </c>
      <c r="BB460" t="s">
        <v>10723</v>
      </c>
      <c r="BC460" t="s">
        <v>10711</v>
      </c>
      <c r="BD460" t="s">
        <v>4504</v>
      </c>
      <c r="BE460" t="s">
        <v>4730</v>
      </c>
      <c r="BF460" t="s">
        <v>5577</v>
      </c>
      <c r="BG460" t="s">
        <v>189</v>
      </c>
      <c r="BH460" t="s">
        <v>189</v>
      </c>
      <c r="BI460" t="s">
        <v>189</v>
      </c>
      <c r="BJ460"/>
      <c r="BK460" t="s">
        <v>16</v>
      </c>
      <c r="BL460" s="7"/>
      <c r="BM460" s="7"/>
      <c r="BN460" t="s">
        <v>6257</v>
      </c>
      <c r="BO460" t="s">
        <v>189</v>
      </c>
      <c r="BP460" t="s">
        <v>16</v>
      </c>
      <c r="BQ460" t="s">
        <v>189</v>
      </c>
      <c r="BR460" s="7">
        <v>44719</v>
      </c>
      <c r="BS460" t="s">
        <v>16</v>
      </c>
      <c r="BT460" t="s">
        <v>1813</v>
      </c>
      <c r="BU460" t="s">
        <v>189</v>
      </c>
      <c r="BV460" t="s">
        <v>189</v>
      </c>
      <c r="BW460" t="s">
        <v>189</v>
      </c>
      <c r="BX460" t="s">
        <v>16</v>
      </c>
      <c r="BY460" t="s">
        <v>189</v>
      </c>
      <c r="BZ460" t="s">
        <v>189</v>
      </c>
      <c r="CA460" t="s">
        <v>189</v>
      </c>
      <c r="CB460" t="s">
        <v>189</v>
      </c>
      <c r="CC460" t="s">
        <v>189</v>
      </c>
      <c r="CD460" t="s">
        <v>189</v>
      </c>
      <c r="CE460" t="s">
        <v>189</v>
      </c>
      <c r="CF460" t="s">
        <v>354</v>
      </c>
      <c r="CG460" t="s">
        <v>16</v>
      </c>
      <c r="CH460" t="s">
        <v>16</v>
      </c>
      <c r="CI460">
        <v>1</v>
      </c>
      <c r="CJ460">
        <v>1</v>
      </c>
      <c r="CK460">
        <v>0</v>
      </c>
      <c r="CL460" t="s">
        <v>189</v>
      </c>
      <c r="CM460">
        <v>0</v>
      </c>
      <c r="CN460" t="s">
        <v>16</v>
      </c>
      <c r="CO460" t="s">
        <v>4468</v>
      </c>
      <c r="CP460" t="s">
        <v>16</v>
      </c>
      <c r="CQ460" t="s">
        <v>189</v>
      </c>
      <c r="CR460" t="s">
        <v>16</v>
      </c>
      <c r="CS460" s="7"/>
      <c r="CT460" s="7">
        <v>42893</v>
      </c>
      <c r="CU460" t="s">
        <v>34</v>
      </c>
      <c r="CV460" t="s">
        <v>16</v>
      </c>
      <c r="CW460" t="s">
        <v>6307</v>
      </c>
      <c r="CX460" t="s">
        <v>189</v>
      </c>
      <c r="CY460" t="s">
        <v>6307</v>
      </c>
      <c r="CZ460" t="s">
        <v>189</v>
      </c>
      <c r="DA460">
        <v>2017</v>
      </c>
      <c r="DB460" s="139">
        <v>42886</v>
      </c>
      <c r="DC460">
        <v>5</v>
      </c>
      <c r="DD460">
        <v>23</v>
      </c>
      <c r="DE460" s="139">
        <v>42884</v>
      </c>
      <c r="DF460" t="s">
        <v>12366</v>
      </c>
      <c r="DG460" t="s">
        <v>12364</v>
      </c>
      <c r="DH460" t="s">
        <v>5976</v>
      </c>
      <c r="DI460" t="s">
        <v>9912</v>
      </c>
      <c r="DJ460" t="s">
        <v>6730</v>
      </c>
      <c r="DK460" t="s">
        <v>16</v>
      </c>
      <c r="DL460" t="s">
        <v>16</v>
      </c>
      <c r="DM460" t="s">
        <v>16</v>
      </c>
      <c r="DN460" t="s">
        <v>16</v>
      </c>
      <c r="DO460" t="s">
        <v>2051</v>
      </c>
      <c r="DP460" t="s">
        <v>16</v>
      </c>
      <c r="DQ460" t="s">
        <v>9263</v>
      </c>
      <c r="DR460" t="s">
        <v>10724</v>
      </c>
      <c r="DS460" t="s">
        <v>9264</v>
      </c>
      <c r="DT460" t="s">
        <v>12368</v>
      </c>
    </row>
    <row r="461" spans="1:124" x14ac:dyDescent="0.25">
      <c r="A461">
        <v>10</v>
      </c>
      <c r="B461" s="7">
        <v>42877</v>
      </c>
      <c r="C461" t="s">
        <v>189</v>
      </c>
      <c r="D461" t="s">
        <v>189</v>
      </c>
      <c r="E461" t="s">
        <v>1719</v>
      </c>
      <c r="F461" t="s">
        <v>199</v>
      </c>
      <c r="G461" t="s">
        <v>354</v>
      </c>
      <c r="H461" t="s">
        <v>354</v>
      </c>
      <c r="I461">
        <v>1</v>
      </c>
      <c r="J461" t="s">
        <v>1822</v>
      </c>
      <c r="K461" t="s">
        <v>4426</v>
      </c>
      <c r="L461" t="s">
        <v>100</v>
      </c>
      <c r="M461">
        <v>2.5</v>
      </c>
      <c r="N461" t="s">
        <v>13</v>
      </c>
      <c r="O461" t="s">
        <v>964</v>
      </c>
      <c r="P461" t="s">
        <v>16</v>
      </c>
      <c r="Q461" t="s">
        <v>354</v>
      </c>
      <c r="R461" t="s">
        <v>16</v>
      </c>
      <c r="S461"/>
      <c r="T461" t="s">
        <v>32</v>
      </c>
      <c r="U461" t="s">
        <v>16</v>
      </c>
      <c r="V461" t="s">
        <v>6283</v>
      </c>
      <c r="W461" t="s">
        <v>189</v>
      </c>
      <c r="X461" t="s">
        <v>189</v>
      </c>
      <c r="Y461" t="s">
        <v>4341</v>
      </c>
      <c r="Z461" t="s">
        <v>411</v>
      </c>
      <c r="AA461" t="s">
        <v>16</v>
      </c>
      <c r="AB461" t="s">
        <v>16</v>
      </c>
      <c r="AC461" t="s">
        <v>6307</v>
      </c>
      <c r="AD461" t="s">
        <v>1823</v>
      </c>
      <c r="AE461" t="s">
        <v>354</v>
      </c>
      <c r="AF461" t="s">
        <v>354</v>
      </c>
      <c r="AG461" t="s">
        <v>18</v>
      </c>
      <c r="AH461" t="s">
        <v>365</v>
      </c>
      <c r="AI461" t="s">
        <v>16</v>
      </c>
      <c r="AJ461" t="s">
        <v>16</v>
      </c>
      <c r="AK461" t="s">
        <v>16</v>
      </c>
      <c r="AL461"/>
      <c r="AM461">
        <v>2.5</v>
      </c>
      <c r="AN461">
        <v>17.216000000000001</v>
      </c>
      <c r="AO461">
        <v>19.530999999999999</v>
      </c>
      <c r="AP461" t="s">
        <v>301</v>
      </c>
      <c r="AQ461" t="s">
        <v>1937</v>
      </c>
      <c r="AR461" t="s">
        <v>16</v>
      </c>
      <c r="AS461" t="s">
        <v>32</v>
      </c>
      <c r="AT461" t="s">
        <v>9978</v>
      </c>
      <c r="AU461" t="s">
        <v>6824</v>
      </c>
      <c r="AV461" t="s">
        <v>10709</v>
      </c>
      <c r="AW461" t="s">
        <v>11498</v>
      </c>
      <c r="AX461" t="s">
        <v>5978</v>
      </c>
      <c r="AY461" t="s">
        <v>16</v>
      </c>
      <c r="AZ461" t="s">
        <v>1824</v>
      </c>
      <c r="BA461" t="s">
        <v>1857</v>
      </c>
      <c r="BB461" t="s">
        <v>10723</v>
      </c>
      <c r="BC461" t="s">
        <v>4465</v>
      </c>
      <c r="BD461" t="s">
        <v>4518</v>
      </c>
      <c r="BE461" t="s">
        <v>4727</v>
      </c>
      <c r="BF461" t="s">
        <v>4497</v>
      </c>
      <c r="BG461" t="s">
        <v>189</v>
      </c>
      <c r="BH461" t="s">
        <v>189</v>
      </c>
      <c r="BI461" t="s">
        <v>189</v>
      </c>
      <c r="BJ461"/>
      <c r="BK461" t="s">
        <v>6283</v>
      </c>
      <c r="BL461" s="7"/>
      <c r="BM461" s="7"/>
      <c r="BN461" t="s">
        <v>6240</v>
      </c>
      <c r="BO461" t="s">
        <v>189</v>
      </c>
      <c r="BP461" t="s">
        <v>16</v>
      </c>
      <c r="BQ461" t="s">
        <v>189</v>
      </c>
      <c r="BR461" s="7">
        <v>43982</v>
      </c>
      <c r="BS461" t="s">
        <v>16</v>
      </c>
      <c r="BT461" t="s">
        <v>1719</v>
      </c>
      <c r="BU461" t="s">
        <v>189</v>
      </c>
      <c r="BV461" t="s">
        <v>189</v>
      </c>
      <c r="BW461" t="s">
        <v>189</v>
      </c>
      <c r="BX461" t="s">
        <v>16</v>
      </c>
      <c r="BY461" t="s">
        <v>189</v>
      </c>
      <c r="BZ461" t="s">
        <v>189</v>
      </c>
      <c r="CA461" t="s">
        <v>189</v>
      </c>
      <c r="CB461" t="s">
        <v>189</v>
      </c>
      <c r="CC461" t="s">
        <v>189</v>
      </c>
      <c r="CD461" t="s">
        <v>189</v>
      </c>
      <c r="CE461" t="s">
        <v>189</v>
      </c>
      <c r="CF461" t="s">
        <v>354</v>
      </c>
      <c r="CG461" t="s">
        <v>16</v>
      </c>
      <c r="CH461" t="s">
        <v>16</v>
      </c>
      <c r="CI461">
        <v>1</v>
      </c>
      <c r="CJ461">
        <v>1</v>
      </c>
      <c r="CK461">
        <v>1</v>
      </c>
      <c r="CL461" t="s">
        <v>189</v>
      </c>
      <c r="CM461">
        <v>0</v>
      </c>
      <c r="CN461" t="s">
        <v>16</v>
      </c>
      <c r="CO461" t="s">
        <v>1822</v>
      </c>
      <c r="CP461" t="s">
        <v>16</v>
      </c>
      <c r="CQ461" t="s">
        <v>189</v>
      </c>
      <c r="CR461" t="s">
        <v>16</v>
      </c>
      <c r="CS461" s="7">
        <v>44800</v>
      </c>
      <c r="CT461" s="7">
        <v>42877</v>
      </c>
      <c r="CU461" t="s">
        <v>60</v>
      </c>
      <c r="CV461" t="s">
        <v>16</v>
      </c>
      <c r="CW461" t="s">
        <v>6307</v>
      </c>
      <c r="CX461" t="s">
        <v>189</v>
      </c>
      <c r="CY461" t="s">
        <v>6307</v>
      </c>
      <c r="CZ461" t="s">
        <v>6307</v>
      </c>
      <c r="DA461">
        <v>2017</v>
      </c>
      <c r="DB461" s="139">
        <v>42877</v>
      </c>
      <c r="DC461">
        <v>5</v>
      </c>
      <c r="DD461">
        <v>22</v>
      </c>
      <c r="DE461" s="139">
        <v>42877</v>
      </c>
      <c r="DF461" t="s">
        <v>12369</v>
      </c>
      <c r="DG461" t="s">
        <v>12364</v>
      </c>
      <c r="DH461" t="s">
        <v>5977</v>
      </c>
      <c r="DI461" t="s">
        <v>9874</v>
      </c>
      <c r="DJ461" t="s">
        <v>6730</v>
      </c>
      <c r="DK461" t="s">
        <v>16</v>
      </c>
      <c r="DL461" t="s">
        <v>16</v>
      </c>
      <c r="DM461" t="s">
        <v>1823</v>
      </c>
      <c r="DN461" t="s">
        <v>16</v>
      </c>
      <c r="DO461" t="s">
        <v>2051</v>
      </c>
      <c r="DP461" t="s">
        <v>16</v>
      </c>
      <c r="DQ461" t="s">
        <v>9265</v>
      </c>
      <c r="DR461" t="s">
        <v>10725</v>
      </c>
      <c r="DS461" t="s">
        <v>9266</v>
      </c>
      <c r="DT461" t="s">
        <v>12370</v>
      </c>
    </row>
    <row r="462" spans="1:124" x14ac:dyDescent="0.25">
      <c r="A462">
        <v>9</v>
      </c>
      <c r="B462" s="7">
        <v>42863</v>
      </c>
      <c r="C462" t="s">
        <v>189</v>
      </c>
      <c r="D462" t="s">
        <v>189</v>
      </c>
      <c r="E462" t="s">
        <v>1393</v>
      </c>
      <c r="F462" t="s">
        <v>181</v>
      </c>
      <c r="G462" t="s">
        <v>354</v>
      </c>
      <c r="H462" t="s">
        <v>354</v>
      </c>
      <c r="I462">
        <v>2</v>
      </c>
      <c r="J462" t="s">
        <v>7121</v>
      </c>
      <c r="K462" t="s">
        <v>4409</v>
      </c>
      <c r="L462" t="s">
        <v>100</v>
      </c>
      <c r="M462">
        <v>3</v>
      </c>
      <c r="N462" t="s">
        <v>104</v>
      </c>
      <c r="O462" t="s">
        <v>1860</v>
      </c>
      <c r="P462" t="s">
        <v>16</v>
      </c>
      <c r="Q462" t="s">
        <v>354</v>
      </c>
      <c r="R462" t="s">
        <v>16</v>
      </c>
      <c r="S462"/>
      <c r="T462" t="s">
        <v>15</v>
      </c>
      <c r="U462" t="s">
        <v>9812</v>
      </c>
      <c r="V462" t="s">
        <v>6282</v>
      </c>
      <c r="W462" t="s">
        <v>9814</v>
      </c>
      <c r="X462" t="s">
        <v>189</v>
      </c>
      <c r="Y462" t="s">
        <v>4341</v>
      </c>
      <c r="Z462" t="s">
        <v>16</v>
      </c>
      <c r="AA462" t="s">
        <v>16</v>
      </c>
      <c r="AB462" t="s">
        <v>16</v>
      </c>
      <c r="AC462" t="s">
        <v>6310</v>
      </c>
      <c r="AD462" t="s">
        <v>259</v>
      </c>
      <c r="AE462" t="s">
        <v>354</v>
      </c>
      <c r="AF462" t="s">
        <v>354</v>
      </c>
      <c r="AG462" t="s">
        <v>37</v>
      </c>
      <c r="AH462" t="s">
        <v>16</v>
      </c>
      <c r="AI462" t="s">
        <v>16</v>
      </c>
      <c r="AJ462" t="s">
        <v>16</v>
      </c>
      <c r="AK462" t="s">
        <v>16</v>
      </c>
      <c r="AL462"/>
      <c r="AM462">
        <v>3</v>
      </c>
      <c r="AN462">
        <v>20.713999999999999</v>
      </c>
      <c r="AO462">
        <v>23.437999999999999</v>
      </c>
      <c r="AP462" t="s">
        <v>260</v>
      </c>
      <c r="AQ462" t="s">
        <v>5653</v>
      </c>
      <c r="AR462" t="s">
        <v>9678</v>
      </c>
      <c r="AS462" t="s">
        <v>15</v>
      </c>
      <c r="AT462" t="s">
        <v>4840</v>
      </c>
      <c r="AU462" t="s">
        <v>6824</v>
      </c>
      <c r="AV462" t="s">
        <v>10709</v>
      </c>
      <c r="AW462" t="s">
        <v>11498</v>
      </c>
      <c r="AX462" t="s">
        <v>5978</v>
      </c>
      <c r="AY462" t="s">
        <v>16</v>
      </c>
      <c r="AZ462" t="s">
        <v>262</v>
      </c>
      <c r="BA462" t="s">
        <v>1859</v>
      </c>
      <c r="BB462" t="s">
        <v>10723</v>
      </c>
      <c r="BC462" t="s">
        <v>9812</v>
      </c>
      <c r="BD462" t="s">
        <v>4501</v>
      </c>
      <c r="BE462" t="s">
        <v>4730</v>
      </c>
      <c r="BF462" t="s">
        <v>4496</v>
      </c>
      <c r="BG462" t="s">
        <v>189</v>
      </c>
      <c r="BH462" t="s">
        <v>189</v>
      </c>
      <c r="BI462" t="s">
        <v>189</v>
      </c>
      <c r="BJ462">
        <v>100</v>
      </c>
      <c r="BK462" t="s">
        <v>6282</v>
      </c>
      <c r="BL462" s="7">
        <v>42870</v>
      </c>
      <c r="BM462" s="7">
        <v>42962</v>
      </c>
      <c r="BN462" t="s">
        <v>6241</v>
      </c>
      <c r="BO462" t="s">
        <v>189</v>
      </c>
      <c r="BP462" t="s">
        <v>16</v>
      </c>
      <c r="BQ462" t="s">
        <v>4853</v>
      </c>
      <c r="BR462" s="7">
        <v>44696</v>
      </c>
      <c r="BS462" t="s">
        <v>2732</v>
      </c>
      <c r="BT462" t="s">
        <v>1393</v>
      </c>
      <c r="BU462" t="s">
        <v>189</v>
      </c>
      <c r="BV462" t="s">
        <v>189</v>
      </c>
      <c r="BW462" t="s">
        <v>189</v>
      </c>
      <c r="BX462" t="s">
        <v>16</v>
      </c>
      <c r="BY462" t="s">
        <v>189</v>
      </c>
      <c r="BZ462" t="s">
        <v>189</v>
      </c>
      <c r="CA462" t="s">
        <v>189</v>
      </c>
      <c r="CB462" t="s">
        <v>189</v>
      </c>
      <c r="CC462" t="s">
        <v>189</v>
      </c>
      <c r="CD462" t="s">
        <v>189</v>
      </c>
      <c r="CE462" t="s">
        <v>189</v>
      </c>
      <c r="CF462" t="s">
        <v>354</v>
      </c>
      <c r="CG462" t="s">
        <v>16</v>
      </c>
      <c r="CH462" t="s">
        <v>16</v>
      </c>
      <c r="CI462">
        <v>2</v>
      </c>
      <c r="CJ462">
        <v>1</v>
      </c>
      <c r="CK462">
        <v>1</v>
      </c>
      <c r="CL462" t="s">
        <v>189</v>
      </c>
      <c r="CM462">
        <v>0</v>
      </c>
      <c r="CN462" t="s">
        <v>16</v>
      </c>
      <c r="CO462" t="s">
        <v>255</v>
      </c>
      <c r="CP462" t="s">
        <v>9679</v>
      </c>
      <c r="CQ462" t="s">
        <v>189</v>
      </c>
      <c r="CR462" t="s">
        <v>16</v>
      </c>
      <c r="CS462" s="7"/>
      <c r="CT462" s="7">
        <v>32763</v>
      </c>
      <c r="CU462" t="s">
        <v>29</v>
      </c>
      <c r="CV462" t="s">
        <v>29</v>
      </c>
      <c r="CW462" t="s">
        <v>6307</v>
      </c>
      <c r="CX462" t="s">
        <v>189</v>
      </c>
      <c r="CY462" t="s">
        <v>6307</v>
      </c>
      <c r="CZ462" t="s">
        <v>189</v>
      </c>
      <c r="DA462">
        <v>2017</v>
      </c>
      <c r="DB462" s="139">
        <v>42863</v>
      </c>
      <c r="DC462">
        <v>5</v>
      </c>
      <c r="DD462">
        <v>20</v>
      </c>
      <c r="DE462" s="139">
        <v>42863</v>
      </c>
      <c r="DF462" t="s">
        <v>12371</v>
      </c>
      <c r="DG462" t="s">
        <v>12364</v>
      </c>
      <c r="DH462" t="s">
        <v>5981</v>
      </c>
      <c r="DI462" t="s">
        <v>9912</v>
      </c>
      <c r="DJ462" t="s">
        <v>6730</v>
      </c>
      <c r="DK462" t="s">
        <v>16</v>
      </c>
      <c r="DL462" t="s">
        <v>16</v>
      </c>
      <c r="DM462" t="s">
        <v>16</v>
      </c>
      <c r="DN462" t="s">
        <v>16</v>
      </c>
      <c r="DO462" t="s">
        <v>2051</v>
      </c>
      <c r="DP462" t="s">
        <v>16</v>
      </c>
      <c r="DQ462" t="s">
        <v>9267</v>
      </c>
      <c r="DR462" t="s">
        <v>10726</v>
      </c>
      <c r="DS462" t="s">
        <v>9143</v>
      </c>
      <c r="DT462" t="s">
        <v>12372</v>
      </c>
    </row>
    <row r="463" spans="1:124" x14ac:dyDescent="0.25">
      <c r="A463">
        <v>8</v>
      </c>
      <c r="B463" s="7">
        <v>42863</v>
      </c>
      <c r="C463" t="s">
        <v>189</v>
      </c>
      <c r="D463" t="s">
        <v>189</v>
      </c>
      <c r="E463" t="s">
        <v>1393</v>
      </c>
      <c r="F463" t="s">
        <v>181</v>
      </c>
      <c r="G463" t="s">
        <v>354</v>
      </c>
      <c r="H463" t="s">
        <v>354</v>
      </c>
      <c r="I463">
        <v>2</v>
      </c>
      <c r="J463" t="s">
        <v>7121</v>
      </c>
      <c r="K463" t="s">
        <v>4409</v>
      </c>
      <c r="L463" t="s">
        <v>100</v>
      </c>
      <c r="M463">
        <v>7</v>
      </c>
      <c r="N463" t="s">
        <v>13</v>
      </c>
      <c r="O463" t="s">
        <v>1650</v>
      </c>
      <c r="P463" t="s">
        <v>16</v>
      </c>
      <c r="Q463" t="s">
        <v>354</v>
      </c>
      <c r="R463" t="s">
        <v>16</v>
      </c>
      <c r="S463"/>
      <c r="T463" t="s">
        <v>15</v>
      </c>
      <c r="U463" t="s">
        <v>9812</v>
      </c>
      <c r="V463" t="s">
        <v>6282</v>
      </c>
      <c r="W463" t="s">
        <v>9814</v>
      </c>
      <c r="X463" t="s">
        <v>189</v>
      </c>
      <c r="Y463" t="s">
        <v>4341</v>
      </c>
      <c r="Z463" t="s">
        <v>16</v>
      </c>
      <c r="AA463" t="s">
        <v>16</v>
      </c>
      <c r="AB463" t="s">
        <v>16</v>
      </c>
      <c r="AC463" t="s">
        <v>6310</v>
      </c>
      <c r="AD463" t="s">
        <v>259</v>
      </c>
      <c r="AE463" t="s">
        <v>354</v>
      </c>
      <c r="AF463" t="s">
        <v>354</v>
      </c>
      <c r="AG463" t="s">
        <v>37</v>
      </c>
      <c r="AH463" t="s">
        <v>16</v>
      </c>
      <c r="AI463" t="s">
        <v>16</v>
      </c>
      <c r="AJ463" t="s">
        <v>16</v>
      </c>
      <c r="AK463" t="s">
        <v>16</v>
      </c>
      <c r="AL463"/>
      <c r="AM463">
        <v>7</v>
      </c>
      <c r="AN463">
        <v>48.332000000000001</v>
      </c>
      <c r="AO463">
        <v>54.688000000000002</v>
      </c>
      <c r="AP463" t="s">
        <v>260</v>
      </c>
      <c r="AQ463" t="s">
        <v>5653</v>
      </c>
      <c r="AR463" t="s">
        <v>9678</v>
      </c>
      <c r="AS463" t="s">
        <v>15</v>
      </c>
      <c r="AT463" t="s">
        <v>4840</v>
      </c>
      <c r="AU463" t="s">
        <v>9913</v>
      </c>
      <c r="AV463" t="s">
        <v>10709</v>
      </c>
      <c r="AW463" t="s">
        <v>11498</v>
      </c>
      <c r="AX463" t="s">
        <v>5978</v>
      </c>
      <c r="AY463" t="s">
        <v>16</v>
      </c>
      <c r="AZ463" t="s">
        <v>262</v>
      </c>
      <c r="BA463" t="s">
        <v>1858</v>
      </c>
      <c r="BB463" t="s">
        <v>10723</v>
      </c>
      <c r="BC463" t="s">
        <v>9812</v>
      </c>
      <c r="BD463" t="s">
        <v>4530</v>
      </c>
      <c r="BE463" t="s">
        <v>4727</v>
      </c>
      <c r="BF463" t="s">
        <v>4496</v>
      </c>
      <c r="BG463" t="s">
        <v>189</v>
      </c>
      <c r="BH463" t="s">
        <v>189</v>
      </c>
      <c r="BI463" t="s">
        <v>189</v>
      </c>
      <c r="BJ463">
        <v>100</v>
      </c>
      <c r="BK463" t="s">
        <v>6282</v>
      </c>
      <c r="BL463" s="7">
        <v>42870</v>
      </c>
      <c r="BM463" s="7">
        <v>42962</v>
      </c>
      <c r="BN463" t="s">
        <v>6241</v>
      </c>
      <c r="BO463" t="s">
        <v>189</v>
      </c>
      <c r="BP463" t="s">
        <v>16</v>
      </c>
      <c r="BQ463" t="s">
        <v>4853</v>
      </c>
      <c r="BR463" s="7">
        <v>43966</v>
      </c>
      <c r="BS463" t="s">
        <v>2732</v>
      </c>
      <c r="BT463" t="s">
        <v>1393</v>
      </c>
      <c r="BU463" t="s">
        <v>189</v>
      </c>
      <c r="BV463" t="s">
        <v>189</v>
      </c>
      <c r="BW463" t="s">
        <v>189</v>
      </c>
      <c r="BX463" t="s">
        <v>16</v>
      </c>
      <c r="BY463" t="s">
        <v>189</v>
      </c>
      <c r="BZ463" t="s">
        <v>189</v>
      </c>
      <c r="CA463" t="s">
        <v>189</v>
      </c>
      <c r="CB463" t="s">
        <v>189</v>
      </c>
      <c r="CC463" t="s">
        <v>189</v>
      </c>
      <c r="CD463" t="s">
        <v>189</v>
      </c>
      <c r="CE463" t="s">
        <v>189</v>
      </c>
      <c r="CF463" t="s">
        <v>354</v>
      </c>
      <c r="CG463" t="s">
        <v>16</v>
      </c>
      <c r="CH463" t="s">
        <v>16</v>
      </c>
      <c r="CI463">
        <v>2</v>
      </c>
      <c r="CJ463">
        <v>1</v>
      </c>
      <c r="CK463">
        <v>1</v>
      </c>
      <c r="CL463" t="s">
        <v>189</v>
      </c>
      <c r="CM463">
        <v>0</v>
      </c>
      <c r="CN463" t="s">
        <v>16</v>
      </c>
      <c r="CO463" t="s">
        <v>255</v>
      </c>
      <c r="CP463" t="s">
        <v>9679</v>
      </c>
      <c r="CQ463" t="s">
        <v>189</v>
      </c>
      <c r="CR463" t="s">
        <v>16</v>
      </c>
      <c r="CS463" s="7"/>
      <c r="CT463" s="7">
        <v>32763</v>
      </c>
      <c r="CU463" t="s">
        <v>29</v>
      </c>
      <c r="CV463" t="s">
        <v>29</v>
      </c>
      <c r="CW463" t="s">
        <v>6307</v>
      </c>
      <c r="CX463" t="s">
        <v>189</v>
      </c>
      <c r="CY463" t="s">
        <v>6307</v>
      </c>
      <c r="CZ463" t="s">
        <v>189</v>
      </c>
      <c r="DA463">
        <v>2017</v>
      </c>
      <c r="DB463" s="139">
        <v>42863</v>
      </c>
      <c r="DC463">
        <v>5</v>
      </c>
      <c r="DD463">
        <v>20</v>
      </c>
      <c r="DE463" s="139">
        <v>42863</v>
      </c>
      <c r="DF463" t="s">
        <v>12371</v>
      </c>
      <c r="DG463" t="s">
        <v>12364</v>
      </c>
      <c r="DH463" t="s">
        <v>5981</v>
      </c>
      <c r="DI463" t="s">
        <v>9874</v>
      </c>
      <c r="DJ463" t="s">
        <v>6730</v>
      </c>
      <c r="DK463" t="s">
        <v>16</v>
      </c>
      <c r="DL463" t="s">
        <v>16</v>
      </c>
      <c r="DM463" t="s">
        <v>16</v>
      </c>
      <c r="DN463" t="s">
        <v>16</v>
      </c>
      <c r="DO463" t="s">
        <v>2051</v>
      </c>
      <c r="DP463" t="s">
        <v>16</v>
      </c>
      <c r="DQ463" t="s">
        <v>9267</v>
      </c>
      <c r="DR463" t="s">
        <v>10726</v>
      </c>
      <c r="DS463" t="s">
        <v>9268</v>
      </c>
      <c r="DT463" t="s">
        <v>12373</v>
      </c>
    </row>
    <row r="464" spans="1:124" x14ac:dyDescent="0.25">
      <c r="A464">
        <v>7</v>
      </c>
      <c r="B464" s="7">
        <v>42836</v>
      </c>
      <c r="C464" t="s">
        <v>189</v>
      </c>
      <c r="D464" t="s">
        <v>189</v>
      </c>
      <c r="E464" t="s">
        <v>1862</v>
      </c>
      <c r="F464" t="s">
        <v>181</v>
      </c>
      <c r="G464" t="s">
        <v>354</v>
      </c>
      <c r="H464" t="s">
        <v>354</v>
      </c>
      <c r="I464">
        <v>1</v>
      </c>
      <c r="J464" t="s">
        <v>1863</v>
      </c>
      <c r="K464" t="s">
        <v>127</v>
      </c>
      <c r="L464" t="s">
        <v>100</v>
      </c>
      <c r="M464">
        <v>3</v>
      </c>
      <c r="N464" t="s">
        <v>13</v>
      </c>
      <c r="O464" t="s">
        <v>1562</v>
      </c>
      <c r="P464" t="s">
        <v>16</v>
      </c>
      <c r="Q464" t="s">
        <v>354</v>
      </c>
      <c r="R464" t="s">
        <v>16</v>
      </c>
      <c r="S464"/>
      <c r="T464" t="s">
        <v>32</v>
      </c>
      <c r="U464" t="s">
        <v>16</v>
      </c>
      <c r="V464" t="s">
        <v>6282</v>
      </c>
      <c r="W464" t="s">
        <v>189</v>
      </c>
      <c r="X464" t="s">
        <v>189</v>
      </c>
      <c r="Y464" t="s">
        <v>4341</v>
      </c>
      <c r="Z464" t="s">
        <v>16</v>
      </c>
      <c r="AA464" t="s">
        <v>16</v>
      </c>
      <c r="AB464" t="s">
        <v>16</v>
      </c>
      <c r="AC464" t="s">
        <v>6307</v>
      </c>
      <c r="AD464" t="s">
        <v>1864</v>
      </c>
      <c r="AE464" t="s">
        <v>354</v>
      </c>
      <c r="AF464" t="s">
        <v>354</v>
      </c>
      <c r="AG464" t="s">
        <v>18</v>
      </c>
      <c r="AH464" t="s">
        <v>1865</v>
      </c>
      <c r="AI464" t="s">
        <v>16</v>
      </c>
      <c r="AJ464" t="s">
        <v>16</v>
      </c>
      <c r="AK464" t="s">
        <v>16</v>
      </c>
      <c r="AL464"/>
      <c r="AM464">
        <v>3</v>
      </c>
      <c r="AN464">
        <v>20.675999999999998</v>
      </c>
      <c r="AO464">
        <v>23.256</v>
      </c>
      <c r="AP464" t="s">
        <v>184</v>
      </c>
      <c r="AQ464" t="s">
        <v>6744</v>
      </c>
      <c r="AR464" t="s">
        <v>16</v>
      </c>
      <c r="AS464" t="s">
        <v>32</v>
      </c>
      <c r="AT464" t="s">
        <v>4840</v>
      </c>
      <c r="AU464" t="s">
        <v>6824</v>
      </c>
      <c r="AV464" t="s">
        <v>10709</v>
      </c>
      <c r="AW464" t="s">
        <v>11498</v>
      </c>
      <c r="AX464" t="s">
        <v>5984</v>
      </c>
      <c r="AY464" t="s">
        <v>4723</v>
      </c>
      <c r="AZ464" t="s">
        <v>1866</v>
      </c>
      <c r="BA464" t="s">
        <v>1861</v>
      </c>
      <c r="BB464" t="s">
        <v>10727</v>
      </c>
      <c r="BC464" t="s">
        <v>4465</v>
      </c>
      <c r="BD464" t="s">
        <v>4501</v>
      </c>
      <c r="BE464" t="s">
        <v>4727</v>
      </c>
      <c r="BF464" t="s">
        <v>4496</v>
      </c>
      <c r="BG464" t="s">
        <v>189</v>
      </c>
      <c r="BH464" t="s">
        <v>189</v>
      </c>
      <c r="BI464" t="s">
        <v>189</v>
      </c>
      <c r="BJ464"/>
      <c r="BK464" t="s">
        <v>6282</v>
      </c>
      <c r="BL464" s="7">
        <v>42845</v>
      </c>
      <c r="BM464" s="7">
        <v>43028</v>
      </c>
      <c r="BN464" t="s">
        <v>6242</v>
      </c>
      <c r="BO464" t="s">
        <v>189</v>
      </c>
      <c r="BP464" t="s">
        <v>16</v>
      </c>
      <c r="BQ464" t="s">
        <v>189</v>
      </c>
      <c r="BR464" s="7">
        <v>43941</v>
      </c>
      <c r="BS464" t="s">
        <v>2414</v>
      </c>
      <c r="BT464" t="s">
        <v>1862</v>
      </c>
      <c r="BU464" t="s">
        <v>189</v>
      </c>
      <c r="BV464" t="s">
        <v>189</v>
      </c>
      <c r="BW464" t="s">
        <v>189</v>
      </c>
      <c r="BX464" t="s">
        <v>16</v>
      </c>
      <c r="BY464" t="s">
        <v>189</v>
      </c>
      <c r="BZ464" t="s">
        <v>189</v>
      </c>
      <c r="CA464" t="s">
        <v>189</v>
      </c>
      <c r="CB464" t="s">
        <v>189</v>
      </c>
      <c r="CC464" t="s">
        <v>189</v>
      </c>
      <c r="CD464" t="s">
        <v>189</v>
      </c>
      <c r="CE464" t="s">
        <v>189</v>
      </c>
      <c r="CF464" t="s">
        <v>354</v>
      </c>
      <c r="CG464" t="s">
        <v>16</v>
      </c>
      <c r="CH464" t="s">
        <v>16</v>
      </c>
      <c r="CI464">
        <v>1</v>
      </c>
      <c r="CJ464">
        <v>1</v>
      </c>
      <c r="CK464">
        <v>1</v>
      </c>
      <c r="CL464" t="s">
        <v>189</v>
      </c>
      <c r="CM464">
        <v>0</v>
      </c>
      <c r="CN464" t="s">
        <v>16</v>
      </c>
      <c r="CO464" t="s">
        <v>1863</v>
      </c>
      <c r="CP464" t="s">
        <v>16</v>
      </c>
      <c r="CQ464" t="s">
        <v>189</v>
      </c>
      <c r="CR464" t="s">
        <v>189</v>
      </c>
      <c r="CS464" s="7"/>
      <c r="CT464" s="7">
        <v>42836</v>
      </c>
      <c r="CU464" t="s">
        <v>17</v>
      </c>
      <c r="CV464" t="s">
        <v>6745</v>
      </c>
      <c r="CW464" t="s">
        <v>6307</v>
      </c>
      <c r="CX464" t="s">
        <v>189</v>
      </c>
      <c r="CY464" t="s">
        <v>6307</v>
      </c>
      <c r="CZ464" t="s">
        <v>189</v>
      </c>
      <c r="DA464">
        <v>2017</v>
      </c>
      <c r="DB464" s="139">
        <v>42836</v>
      </c>
      <c r="DC464">
        <v>4</v>
      </c>
      <c r="DD464">
        <v>16</v>
      </c>
      <c r="DE464" s="139">
        <v>42835</v>
      </c>
      <c r="DF464" t="s">
        <v>12374</v>
      </c>
      <c r="DG464" t="s">
        <v>12364</v>
      </c>
      <c r="DH464" t="s">
        <v>5986</v>
      </c>
      <c r="DI464" t="s">
        <v>9874</v>
      </c>
      <c r="DJ464" t="s">
        <v>6730</v>
      </c>
      <c r="DK464" t="s">
        <v>16</v>
      </c>
      <c r="DL464" t="s">
        <v>16</v>
      </c>
      <c r="DM464" t="s">
        <v>1864</v>
      </c>
      <c r="DN464" t="s">
        <v>16</v>
      </c>
      <c r="DO464" t="s">
        <v>2051</v>
      </c>
      <c r="DP464" t="s">
        <v>16</v>
      </c>
      <c r="DQ464" t="s">
        <v>9269</v>
      </c>
      <c r="DR464" t="s">
        <v>10728</v>
      </c>
      <c r="DS464" t="s">
        <v>9270</v>
      </c>
      <c r="DT464" t="s">
        <v>12375</v>
      </c>
    </row>
    <row r="465" spans="1:124" x14ac:dyDescent="0.25">
      <c r="A465">
        <v>6</v>
      </c>
      <c r="B465" s="7">
        <v>42808</v>
      </c>
      <c r="C465" t="s">
        <v>189</v>
      </c>
      <c r="D465" t="s">
        <v>189</v>
      </c>
      <c r="E465" t="s">
        <v>1868</v>
      </c>
      <c r="F465" t="s">
        <v>181</v>
      </c>
      <c r="G465" t="s">
        <v>354</v>
      </c>
      <c r="H465" t="s">
        <v>354</v>
      </c>
      <c r="I465">
        <v>1</v>
      </c>
      <c r="J465" t="s">
        <v>140</v>
      </c>
      <c r="K465" t="s">
        <v>500</v>
      </c>
      <c r="L465" t="s">
        <v>100</v>
      </c>
      <c r="M465">
        <v>10.5</v>
      </c>
      <c r="N465" t="s">
        <v>104</v>
      </c>
      <c r="O465" t="s">
        <v>930</v>
      </c>
      <c r="P465" t="s">
        <v>16</v>
      </c>
      <c r="Q465" t="s">
        <v>354</v>
      </c>
      <c r="R465" t="s">
        <v>16</v>
      </c>
      <c r="S465"/>
      <c r="T465" t="s">
        <v>32</v>
      </c>
      <c r="U465" t="s">
        <v>16</v>
      </c>
      <c r="V465" t="s">
        <v>6282</v>
      </c>
      <c r="W465" t="s">
        <v>189</v>
      </c>
      <c r="X465" t="s">
        <v>189</v>
      </c>
      <c r="Y465" t="s">
        <v>4341</v>
      </c>
      <c r="Z465" t="s">
        <v>16</v>
      </c>
      <c r="AA465" t="s">
        <v>16</v>
      </c>
      <c r="AB465" t="s">
        <v>815</v>
      </c>
      <c r="AC465" t="s">
        <v>6310</v>
      </c>
      <c r="AD465" t="s">
        <v>314</v>
      </c>
      <c r="AE465" t="s">
        <v>354</v>
      </c>
      <c r="AF465" t="s">
        <v>354</v>
      </c>
      <c r="AG465" t="s">
        <v>37</v>
      </c>
      <c r="AH465" t="s">
        <v>261</v>
      </c>
      <c r="AI465" t="s">
        <v>16</v>
      </c>
      <c r="AJ465" t="s">
        <v>16</v>
      </c>
      <c r="AK465" t="s">
        <v>16</v>
      </c>
      <c r="AL465"/>
      <c r="AM465">
        <v>10.5</v>
      </c>
      <c r="AN465">
        <v>72.608000000000004</v>
      </c>
      <c r="AO465">
        <v>81.394999999999996</v>
      </c>
      <c r="AP465" t="s">
        <v>240</v>
      </c>
      <c r="AQ465" t="s">
        <v>5653</v>
      </c>
      <c r="AR465" t="s">
        <v>9682</v>
      </c>
      <c r="AS465" t="s">
        <v>32</v>
      </c>
      <c r="AT465" t="s">
        <v>4840</v>
      </c>
      <c r="AU465" t="s">
        <v>9913</v>
      </c>
      <c r="AV465" t="s">
        <v>10709</v>
      </c>
      <c r="AW465" t="s">
        <v>11556</v>
      </c>
      <c r="AX465" t="s">
        <v>5992</v>
      </c>
      <c r="AY465" t="s">
        <v>16</v>
      </c>
      <c r="AZ465" t="s">
        <v>1869</v>
      </c>
      <c r="BA465" t="s">
        <v>1870</v>
      </c>
      <c r="BB465" t="s">
        <v>10729</v>
      </c>
      <c r="BC465" t="s">
        <v>4465</v>
      </c>
      <c r="BD465" t="s">
        <v>4758</v>
      </c>
      <c r="BE465" t="s">
        <v>4730</v>
      </c>
      <c r="BF465" t="s">
        <v>4496</v>
      </c>
      <c r="BG465" t="s">
        <v>189</v>
      </c>
      <c r="BH465" t="s">
        <v>189</v>
      </c>
      <c r="BI465" t="s">
        <v>189</v>
      </c>
      <c r="BJ465">
        <v>99.48</v>
      </c>
      <c r="BK465" t="s">
        <v>6282</v>
      </c>
      <c r="BL465" s="7">
        <v>42815</v>
      </c>
      <c r="BM465" s="7">
        <v>42999</v>
      </c>
      <c r="BN465" t="s">
        <v>6246</v>
      </c>
      <c r="BO465" t="s">
        <v>189</v>
      </c>
      <c r="BP465" t="s">
        <v>16</v>
      </c>
      <c r="BQ465" t="s">
        <v>189</v>
      </c>
      <c r="BR465" s="7">
        <v>44641</v>
      </c>
      <c r="BS465" t="s">
        <v>2414</v>
      </c>
      <c r="BT465" t="s">
        <v>4461</v>
      </c>
      <c r="BU465" t="s">
        <v>2435</v>
      </c>
      <c r="BV465" t="s">
        <v>189</v>
      </c>
      <c r="BW465" t="s">
        <v>189</v>
      </c>
      <c r="BX465" t="s">
        <v>16</v>
      </c>
      <c r="BY465" t="s">
        <v>189</v>
      </c>
      <c r="BZ465" t="s">
        <v>189</v>
      </c>
      <c r="CA465" t="s">
        <v>189</v>
      </c>
      <c r="CB465" t="s">
        <v>189</v>
      </c>
      <c r="CC465" t="s">
        <v>189</v>
      </c>
      <c r="CD465" t="s">
        <v>189</v>
      </c>
      <c r="CE465" t="s">
        <v>189</v>
      </c>
      <c r="CF465" t="s">
        <v>354</v>
      </c>
      <c r="CG465" t="s">
        <v>16</v>
      </c>
      <c r="CH465" t="s">
        <v>16</v>
      </c>
      <c r="CI465">
        <v>3</v>
      </c>
      <c r="CJ465">
        <v>1</v>
      </c>
      <c r="CK465">
        <v>1</v>
      </c>
      <c r="CL465" t="s">
        <v>189</v>
      </c>
      <c r="CM465">
        <v>0</v>
      </c>
      <c r="CN465" t="s">
        <v>16</v>
      </c>
      <c r="CO465" t="s">
        <v>140</v>
      </c>
      <c r="CP465" t="s">
        <v>6876</v>
      </c>
      <c r="CQ465" t="s">
        <v>9685</v>
      </c>
      <c r="CR465" t="s">
        <v>16</v>
      </c>
      <c r="CS465" s="7"/>
      <c r="CT465" s="7">
        <v>42668</v>
      </c>
      <c r="CU465" t="s">
        <v>29</v>
      </c>
      <c r="CV465" t="s">
        <v>29</v>
      </c>
      <c r="CW465" t="s">
        <v>6307</v>
      </c>
      <c r="CX465" t="s">
        <v>189</v>
      </c>
      <c r="CY465" t="s">
        <v>6307</v>
      </c>
      <c r="CZ465" t="s">
        <v>189</v>
      </c>
      <c r="DA465">
        <v>2017</v>
      </c>
      <c r="DB465" s="139">
        <v>42808</v>
      </c>
      <c r="DC465">
        <v>3</v>
      </c>
      <c r="DD465">
        <v>12</v>
      </c>
      <c r="DE465" s="139">
        <v>42807</v>
      </c>
      <c r="DF465" t="s">
        <v>12376</v>
      </c>
      <c r="DG465" t="s">
        <v>12377</v>
      </c>
      <c r="DH465" t="s">
        <v>5994</v>
      </c>
      <c r="DI465" t="s">
        <v>9912</v>
      </c>
      <c r="DJ465" t="s">
        <v>6730</v>
      </c>
      <c r="DK465" t="s">
        <v>16</v>
      </c>
      <c r="DL465" t="s">
        <v>16</v>
      </c>
      <c r="DM465" t="s">
        <v>314</v>
      </c>
      <c r="DN465" t="s">
        <v>16</v>
      </c>
      <c r="DO465" t="s">
        <v>2051</v>
      </c>
      <c r="DP465" t="s">
        <v>16</v>
      </c>
      <c r="DQ465" t="s">
        <v>9271</v>
      </c>
      <c r="DR465" t="s">
        <v>10730</v>
      </c>
      <c r="DS465" t="s">
        <v>9272</v>
      </c>
      <c r="DT465" t="s">
        <v>12378</v>
      </c>
    </row>
    <row r="466" spans="1:124" x14ac:dyDescent="0.25">
      <c r="A466">
        <v>5</v>
      </c>
      <c r="B466" s="7">
        <v>42808</v>
      </c>
      <c r="C466" t="s">
        <v>189</v>
      </c>
      <c r="D466" t="s">
        <v>189</v>
      </c>
      <c r="E466" t="s">
        <v>1868</v>
      </c>
      <c r="F466" t="s">
        <v>181</v>
      </c>
      <c r="G466" t="s">
        <v>354</v>
      </c>
      <c r="H466" t="s">
        <v>354</v>
      </c>
      <c r="I466">
        <v>1</v>
      </c>
      <c r="J466" t="s">
        <v>140</v>
      </c>
      <c r="K466" t="s">
        <v>500</v>
      </c>
      <c r="L466" t="s">
        <v>100</v>
      </c>
      <c r="M466">
        <v>7</v>
      </c>
      <c r="N466" t="s">
        <v>13</v>
      </c>
      <c r="O466" t="s">
        <v>93</v>
      </c>
      <c r="P466" t="s">
        <v>16</v>
      </c>
      <c r="Q466" t="s">
        <v>354</v>
      </c>
      <c r="R466" t="s">
        <v>16</v>
      </c>
      <c r="S466"/>
      <c r="T466" t="s">
        <v>32</v>
      </c>
      <c r="U466" t="s">
        <v>16</v>
      </c>
      <c r="V466" t="s">
        <v>6282</v>
      </c>
      <c r="W466" t="s">
        <v>189</v>
      </c>
      <c r="X466" t="s">
        <v>189</v>
      </c>
      <c r="Y466" t="s">
        <v>4341</v>
      </c>
      <c r="Z466" t="s">
        <v>16</v>
      </c>
      <c r="AA466" t="s">
        <v>16</v>
      </c>
      <c r="AB466" t="s">
        <v>815</v>
      </c>
      <c r="AC466" t="s">
        <v>6310</v>
      </c>
      <c r="AD466" t="s">
        <v>314</v>
      </c>
      <c r="AE466" t="s">
        <v>354</v>
      </c>
      <c r="AF466" t="s">
        <v>354</v>
      </c>
      <c r="AG466" t="s">
        <v>37</v>
      </c>
      <c r="AH466" t="s">
        <v>261</v>
      </c>
      <c r="AI466" t="s">
        <v>16</v>
      </c>
      <c r="AJ466" t="s">
        <v>16</v>
      </c>
      <c r="AK466" t="s">
        <v>16</v>
      </c>
      <c r="AL466"/>
      <c r="AM466">
        <v>7</v>
      </c>
      <c r="AN466">
        <v>48.405000000000001</v>
      </c>
      <c r="AO466">
        <v>54.264000000000003</v>
      </c>
      <c r="AP466" t="s">
        <v>240</v>
      </c>
      <c r="AQ466" t="s">
        <v>5653</v>
      </c>
      <c r="AR466" t="s">
        <v>9682</v>
      </c>
      <c r="AS466" t="s">
        <v>32</v>
      </c>
      <c r="AT466" t="s">
        <v>4840</v>
      </c>
      <c r="AU466" t="s">
        <v>9913</v>
      </c>
      <c r="AV466" t="s">
        <v>10709</v>
      </c>
      <c r="AW466" t="s">
        <v>11556</v>
      </c>
      <c r="AX466" t="s">
        <v>5992</v>
      </c>
      <c r="AY466" t="s">
        <v>16</v>
      </c>
      <c r="AZ466" t="s">
        <v>1869</v>
      </c>
      <c r="BA466" t="s">
        <v>1867</v>
      </c>
      <c r="BB466" t="s">
        <v>10729</v>
      </c>
      <c r="BC466" t="s">
        <v>4465</v>
      </c>
      <c r="BD466" t="s">
        <v>4530</v>
      </c>
      <c r="BE466" t="s">
        <v>4727</v>
      </c>
      <c r="BF466" t="s">
        <v>4496</v>
      </c>
      <c r="BG466" t="s">
        <v>189</v>
      </c>
      <c r="BH466" t="s">
        <v>189</v>
      </c>
      <c r="BI466" t="s">
        <v>189</v>
      </c>
      <c r="BJ466"/>
      <c r="BK466" t="s">
        <v>6282</v>
      </c>
      <c r="BL466" s="7">
        <v>42815</v>
      </c>
      <c r="BM466" s="7">
        <v>42999</v>
      </c>
      <c r="BN466" t="s">
        <v>6246</v>
      </c>
      <c r="BO466" t="s">
        <v>189</v>
      </c>
      <c r="BP466" t="s">
        <v>16</v>
      </c>
      <c r="BQ466" t="s">
        <v>189</v>
      </c>
      <c r="BR466" s="7">
        <v>43911</v>
      </c>
      <c r="BS466" t="s">
        <v>2414</v>
      </c>
      <c r="BT466" t="s">
        <v>4461</v>
      </c>
      <c r="BU466" t="s">
        <v>2435</v>
      </c>
      <c r="BV466" t="s">
        <v>189</v>
      </c>
      <c r="BW466" t="s">
        <v>189</v>
      </c>
      <c r="BX466" t="s">
        <v>16</v>
      </c>
      <c r="BY466" t="s">
        <v>189</v>
      </c>
      <c r="BZ466" t="s">
        <v>189</v>
      </c>
      <c r="CA466" t="s">
        <v>189</v>
      </c>
      <c r="CB466" t="s">
        <v>189</v>
      </c>
      <c r="CC466" t="s">
        <v>189</v>
      </c>
      <c r="CD466" t="s">
        <v>189</v>
      </c>
      <c r="CE466" t="s">
        <v>189</v>
      </c>
      <c r="CF466" t="s">
        <v>354</v>
      </c>
      <c r="CG466" t="s">
        <v>16</v>
      </c>
      <c r="CH466" t="s">
        <v>16</v>
      </c>
      <c r="CI466">
        <v>3</v>
      </c>
      <c r="CJ466">
        <v>1</v>
      </c>
      <c r="CK466">
        <v>1</v>
      </c>
      <c r="CL466" t="s">
        <v>189</v>
      </c>
      <c r="CM466">
        <v>0</v>
      </c>
      <c r="CN466" t="s">
        <v>16</v>
      </c>
      <c r="CO466" t="s">
        <v>140</v>
      </c>
      <c r="CP466" t="s">
        <v>6876</v>
      </c>
      <c r="CQ466" t="s">
        <v>9685</v>
      </c>
      <c r="CR466" t="s">
        <v>16</v>
      </c>
      <c r="CS466" s="7"/>
      <c r="CT466" s="7">
        <v>42668</v>
      </c>
      <c r="CU466" t="s">
        <v>29</v>
      </c>
      <c r="CV466" t="s">
        <v>29</v>
      </c>
      <c r="CW466" t="s">
        <v>6307</v>
      </c>
      <c r="CX466" t="s">
        <v>189</v>
      </c>
      <c r="CY466" t="s">
        <v>6307</v>
      </c>
      <c r="CZ466" t="s">
        <v>189</v>
      </c>
      <c r="DA466">
        <v>2017</v>
      </c>
      <c r="DB466" s="139">
        <v>42808</v>
      </c>
      <c r="DC466">
        <v>3</v>
      </c>
      <c r="DD466">
        <v>12</v>
      </c>
      <c r="DE466" s="139">
        <v>42807</v>
      </c>
      <c r="DF466" t="s">
        <v>12376</v>
      </c>
      <c r="DG466" t="s">
        <v>12377</v>
      </c>
      <c r="DH466" t="s">
        <v>5994</v>
      </c>
      <c r="DI466" t="s">
        <v>9874</v>
      </c>
      <c r="DJ466" t="s">
        <v>6730</v>
      </c>
      <c r="DK466" t="s">
        <v>16</v>
      </c>
      <c r="DL466" t="s">
        <v>16</v>
      </c>
      <c r="DM466" t="s">
        <v>314</v>
      </c>
      <c r="DN466" t="s">
        <v>16</v>
      </c>
      <c r="DO466" t="s">
        <v>2051</v>
      </c>
      <c r="DP466" t="s">
        <v>16</v>
      </c>
      <c r="DQ466" t="s">
        <v>9271</v>
      </c>
      <c r="DR466" t="s">
        <v>10730</v>
      </c>
      <c r="DS466" t="s">
        <v>9274</v>
      </c>
      <c r="DT466" t="s">
        <v>12379</v>
      </c>
    </row>
    <row r="467" spans="1:124" x14ac:dyDescent="0.25">
      <c r="A467">
        <v>4</v>
      </c>
      <c r="B467" s="7">
        <v>42808</v>
      </c>
      <c r="C467" t="s">
        <v>189</v>
      </c>
      <c r="D467" t="s">
        <v>189</v>
      </c>
      <c r="E467" t="s">
        <v>1868</v>
      </c>
      <c r="F467" t="s">
        <v>181</v>
      </c>
      <c r="G467" t="s">
        <v>354</v>
      </c>
      <c r="H467" t="s">
        <v>354</v>
      </c>
      <c r="I467">
        <v>1</v>
      </c>
      <c r="J467" t="s">
        <v>140</v>
      </c>
      <c r="K467" t="s">
        <v>500</v>
      </c>
      <c r="L467" t="s">
        <v>100</v>
      </c>
      <c r="M467">
        <v>2.5</v>
      </c>
      <c r="N467" t="s">
        <v>65</v>
      </c>
      <c r="O467" t="s">
        <v>428</v>
      </c>
      <c r="P467" t="s">
        <v>16</v>
      </c>
      <c r="Q467" t="s">
        <v>354</v>
      </c>
      <c r="R467" t="s">
        <v>1901</v>
      </c>
      <c r="S467"/>
      <c r="T467" t="s">
        <v>32</v>
      </c>
      <c r="U467" t="s">
        <v>16</v>
      </c>
      <c r="V467" t="s">
        <v>6282</v>
      </c>
      <c r="W467" t="s">
        <v>189</v>
      </c>
      <c r="X467" t="s">
        <v>189</v>
      </c>
      <c r="Y467" t="s">
        <v>4341</v>
      </c>
      <c r="Z467" t="s">
        <v>16</v>
      </c>
      <c r="AA467" t="s">
        <v>16</v>
      </c>
      <c r="AB467" t="s">
        <v>815</v>
      </c>
      <c r="AC467" t="s">
        <v>6310</v>
      </c>
      <c r="AD467" t="s">
        <v>314</v>
      </c>
      <c r="AE467" t="s">
        <v>354</v>
      </c>
      <c r="AF467" t="s">
        <v>354</v>
      </c>
      <c r="AG467" t="s">
        <v>37</v>
      </c>
      <c r="AH467" t="s">
        <v>261</v>
      </c>
      <c r="AI467" t="s">
        <v>16</v>
      </c>
      <c r="AJ467" t="s">
        <v>16</v>
      </c>
      <c r="AK467" t="s">
        <v>16</v>
      </c>
      <c r="AL467"/>
      <c r="AM467">
        <v>2.5</v>
      </c>
      <c r="AN467">
        <v>17.288</v>
      </c>
      <c r="AO467">
        <v>19.38</v>
      </c>
      <c r="AP467" t="s">
        <v>240</v>
      </c>
      <c r="AQ467" t="s">
        <v>5653</v>
      </c>
      <c r="AR467" t="s">
        <v>9682</v>
      </c>
      <c r="AS467" t="s">
        <v>32</v>
      </c>
      <c r="AT467" t="s">
        <v>4840</v>
      </c>
      <c r="AU467" t="s">
        <v>6824</v>
      </c>
      <c r="AV467" t="s">
        <v>10709</v>
      </c>
      <c r="AW467" t="s">
        <v>11556</v>
      </c>
      <c r="AX467" t="s">
        <v>5992</v>
      </c>
      <c r="AY467" t="s">
        <v>16</v>
      </c>
      <c r="AZ467" t="s">
        <v>1869</v>
      </c>
      <c r="BA467" t="s">
        <v>1871</v>
      </c>
      <c r="BB467" t="s">
        <v>10729</v>
      </c>
      <c r="BC467" t="s">
        <v>4465</v>
      </c>
      <c r="BD467" t="s">
        <v>4518</v>
      </c>
      <c r="BE467" t="s">
        <v>4729</v>
      </c>
      <c r="BF467" t="s">
        <v>4496</v>
      </c>
      <c r="BG467" t="s">
        <v>189</v>
      </c>
      <c r="BH467" t="s">
        <v>189</v>
      </c>
      <c r="BI467" t="s">
        <v>189</v>
      </c>
      <c r="BJ467">
        <v>99.484999999999999</v>
      </c>
      <c r="BK467" t="s">
        <v>6282</v>
      </c>
      <c r="BL467" s="7">
        <v>42815</v>
      </c>
      <c r="BM467" s="7">
        <v>42999</v>
      </c>
      <c r="BN467" t="s">
        <v>6246</v>
      </c>
      <c r="BO467" t="s">
        <v>189</v>
      </c>
      <c r="BP467" t="s">
        <v>16</v>
      </c>
      <c r="BQ467" t="s">
        <v>189</v>
      </c>
      <c r="BR467" s="7">
        <v>46467</v>
      </c>
      <c r="BS467" t="s">
        <v>2414</v>
      </c>
      <c r="BT467" t="s">
        <v>4461</v>
      </c>
      <c r="BU467" t="s">
        <v>2435</v>
      </c>
      <c r="BV467" t="s">
        <v>189</v>
      </c>
      <c r="BW467" t="s">
        <v>189</v>
      </c>
      <c r="BX467" t="s">
        <v>16</v>
      </c>
      <c r="BY467" t="s">
        <v>189</v>
      </c>
      <c r="BZ467" t="s">
        <v>189</v>
      </c>
      <c r="CA467" t="s">
        <v>189</v>
      </c>
      <c r="CB467" t="s">
        <v>189</v>
      </c>
      <c r="CC467" t="s">
        <v>189</v>
      </c>
      <c r="CD467" t="s">
        <v>189</v>
      </c>
      <c r="CE467" t="s">
        <v>189</v>
      </c>
      <c r="CF467" t="s">
        <v>354</v>
      </c>
      <c r="CG467" t="s">
        <v>16</v>
      </c>
      <c r="CH467" t="s">
        <v>16</v>
      </c>
      <c r="CI467">
        <v>3</v>
      </c>
      <c r="CJ467">
        <v>1</v>
      </c>
      <c r="CK467">
        <v>1</v>
      </c>
      <c r="CL467" t="s">
        <v>189</v>
      </c>
      <c r="CM467">
        <v>0</v>
      </c>
      <c r="CN467" t="s">
        <v>16</v>
      </c>
      <c r="CO467" t="s">
        <v>140</v>
      </c>
      <c r="CP467" t="s">
        <v>6876</v>
      </c>
      <c r="CQ467" t="s">
        <v>9685</v>
      </c>
      <c r="CR467" t="s">
        <v>16</v>
      </c>
      <c r="CS467" s="7"/>
      <c r="CT467" s="7">
        <v>42668</v>
      </c>
      <c r="CU467" t="s">
        <v>29</v>
      </c>
      <c r="CV467" t="s">
        <v>29</v>
      </c>
      <c r="CW467" t="s">
        <v>6307</v>
      </c>
      <c r="CX467" t="s">
        <v>189</v>
      </c>
      <c r="CY467" t="s">
        <v>6307</v>
      </c>
      <c r="CZ467" t="s">
        <v>189</v>
      </c>
      <c r="DA467">
        <v>2017</v>
      </c>
      <c r="DB467" s="139">
        <v>42808</v>
      </c>
      <c r="DC467">
        <v>3</v>
      </c>
      <c r="DD467">
        <v>12</v>
      </c>
      <c r="DE467" s="139">
        <v>42807</v>
      </c>
      <c r="DF467" t="s">
        <v>12376</v>
      </c>
      <c r="DG467" t="s">
        <v>12377</v>
      </c>
      <c r="DH467" t="s">
        <v>5994</v>
      </c>
      <c r="DI467" t="s">
        <v>9947</v>
      </c>
      <c r="DJ467" t="s">
        <v>6730</v>
      </c>
      <c r="DK467" t="s">
        <v>16</v>
      </c>
      <c r="DL467" t="s">
        <v>16</v>
      </c>
      <c r="DM467" t="s">
        <v>314</v>
      </c>
      <c r="DN467" t="s">
        <v>16</v>
      </c>
      <c r="DO467" t="s">
        <v>2051</v>
      </c>
      <c r="DP467" t="s">
        <v>16</v>
      </c>
      <c r="DQ467" t="s">
        <v>9271</v>
      </c>
      <c r="DR467" t="s">
        <v>10730</v>
      </c>
      <c r="DS467" t="s">
        <v>9273</v>
      </c>
      <c r="DT467" t="s">
        <v>12380</v>
      </c>
    </row>
    <row r="468" spans="1:124" x14ac:dyDescent="0.25">
      <c r="A468">
        <v>3</v>
      </c>
      <c r="B468" s="7">
        <v>42801</v>
      </c>
      <c r="C468" t="s">
        <v>189</v>
      </c>
      <c r="D468" t="s">
        <v>189</v>
      </c>
      <c r="E468" t="s">
        <v>1873</v>
      </c>
      <c r="F468" t="s">
        <v>181</v>
      </c>
      <c r="G468" t="s">
        <v>354</v>
      </c>
      <c r="H468" t="s">
        <v>354</v>
      </c>
      <c r="I468">
        <v>1</v>
      </c>
      <c r="J468" t="s">
        <v>6885</v>
      </c>
      <c r="K468" t="s">
        <v>4462</v>
      </c>
      <c r="L468" t="s">
        <v>100</v>
      </c>
      <c r="M468">
        <v>11.5</v>
      </c>
      <c r="N468" t="s">
        <v>104</v>
      </c>
      <c r="O468" t="s">
        <v>1524</v>
      </c>
      <c r="P468" t="s">
        <v>16</v>
      </c>
      <c r="Q468" t="s">
        <v>354</v>
      </c>
      <c r="R468" t="s">
        <v>1888</v>
      </c>
      <c r="S468"/>
      <c r="T468" t="s">
        <v>15</v>
      </c>
      <c r="U468" t="s">
        <v>16</v>
      </c>
      <c r="V468" t="s">
        <v>6283</v>
      </c>
      <c r="W468" t="s">
        <v>189</v>
      </c>
      <c r="X468" t="s">
        <v>189</v>
      </c>
      <c r="Y468" t="s">
        <v>4341</v>
      </c>
      <c r="Z468" t="s">
        <v>16</v>
      </c>
      <c r="AA468" t="s">
        <v>16</v>
      </c>
      <c r="AB468" t="s">
        <v>16</v>
      </c>
      <c r="AC468" t="s">
        <v>6310</v>
      </c>
      <c r="AD468" t="s">
        <v>1470</v>
      </c>
      <c r="AE468" t="s">
        <v>354</v>
      </c>
      <c r="AF468" t="s">
        <v>354</v>
      </c>
      <c r="AG468" t="s">
        <v>129</v>
      </c>
      <c r="AH468" t="s">
        <v>16</v>
      </c>
      <c r="AI468" t="s">
        <v>16</v>
      </c>
      <c r="AJ468" t="s">
        <v>16</v>
      </c>
      <c r="AK468" t="s">
        <v>16</v>
      </c>
      <c r="AL468"/>
      <c r="AM468">
        <v>11.5</v>
      </c>
      <c r="AN468">
        <v>79.379000000000005</v>
      </c>
      <c r="AO468">
        <v>89.147000000000006</v>
      </c>
      <c r="AP468" t="s">
        <v>260</v>
      </c>
      <c r="AQ468" t="s">
        <v>5653</v>
      </c>
      <c r="AR468" t="s">
        <v>9678</v>
      </c>
      <c r="AS468" t="s">
        <v>15</v>
      </c>
      <c r="AT468" t="s">
        <v>4840</v>
      </c>
      <c r="AU468" t="s">
        <v>9913</v>
      </c>
      <c r="AV468" t="s">
        <v>10709</v>
      </c>
      <c r="AW468" t="s">
        <v>11556</v>
      </c>
      <c r="AX468" t="s">
        <v>5992</v>
      </c>
      <c r="AY468" t="s">
        <v>16</v>
      </c>
      <c r="AZ468" t="s">
        <v>8594</v>
      </c>
      <c r="BA468" t="s">
        <v>1872</v>
      </c>
      <c r="BB468" t="s">
        <v>10729</v>
      </c>
      <c r="BC468" t="s">
        <v>4465</v>
      </c>
      <c r="BD468" t="s">
        <v>4759</v>
      </c>
      <c r="BE468" t="s">
        <v>4730</v>
      </c>
      <c r="BF468" t="s">
        <v>4496</v>
      </c>
      <c r="BG468" t="s">
        <v>189</v>
      </c>
      <c r="BH468" t="s">
        <v>189</v>
      </c>
      <c r="BI468" t="s">
        <v>189</v>
      </c>
      <c r="BJ468">
        <v>98.77</v>
      </c>
      <c r="BK468" t="s">
        <v>6283</v>
      </c>
      <c r="BL468" s="7">
        <v>42808</v>
      </c>
      <c r="BM468" s="7">
        <v>42992</v>
      </c>
      <c r="BN468" t="s">
        <v>6241</v>
      </c>
      <c r="BO468" t="s">
        <v>189</v>
      </c>
      <c r="BP468" t="s">
        <v>16</v>
      </c>
      <c r="BQ468" t="s">
        <v>189</v>
      </c>
      <c r="BR468" s="7">
        <v>44634</v>
      </c>
      <c r="BS468" t="s">
        <v>2414</v>
      </c>
      <c r="BT468" t="s">
        <v>1873</v>
      </c>
      <c r="BU468" t="s">
        <v>189</v>
      </c>
      <c r="BV468" t="s">
        <v>189</v>
      </c>
      <c r="BW468" t="s">
        <v>189</v>
      </c>
      <c r="BX468" t="s">
        <v>16</v>
      </c>
      <c r="BY468" t="s">
        <v>189</v>
      </c>
      <c r="BZ468" t="s">
        <v>189</v>
      </c>
      <c r="CA468" t="s">
        <v>189</v>
      </c>
      <c r="CB468" t="s">
        <v>189</v>
      </c>
      <c r="CC468" t="s">
        <v>189</v>
      </c>
      <c r="CD468" t="s">
        <v>189</v>
      </c>
      <c r="CE468" t="s">
        <v>189</v>
      </c>
      <c r="CF468" t="s">
        <v>354</v>
      </c>
      <c r="CG468" t="s">
        <v>16</v>
      </c>
      <c r="CH468" t="s">
        <v>16</v>
      </c>
      <c r="CI468">
        <v>2</v>
      </c>
      <c r="CJ468">
        <v>1</v>
      </c>
      <c r="CK468">
        <v>1</v>
      </c>
      <c r="CL468" t="s">
        <v>189</v>
      </c>
      <c r="CM468">
        <v>0</v>
      </c>
      <c r="CN468" t="s">
        <v>16</v>
      </c>
      <c r="CO468" t="s">
        <v>6885</v>
      </c>
      <c r="CP468" t="s">
        <v>9736</v>
      </c>
      <c r="CQ468" t="s">
        <v>189</v>
      </c>
      <c r="CR468" t="s">
        <v>16</v>
      </c>
      <c r="CS468" s="7"/>
      <c r="CT468" s="7">
        <v>36454</v>
      </c>
      <c r="CU468" t="s">
        <v>29</v>
      </c>
      <c r="CV468" t="s">
        <v>29</v>
      </c>
      <c r="CW468" t="s">
        <v>6307</v>
      </c>
      <c r="CX468" t="s">
        <v>189</v>
      </c>
      <c r="CY468" t="s">
        <v>6307</v>
      </c>
      <c r="CZ468" t="s">
        <v>189</v>
      </c>
      <c r="DA468">
        <v>2017</v>
      </c>
      <c r="DB468" s="139">
        <v>42801</v>
      </c>
      <c r="DC468">
        <v>3</v>
      </c>
      <c r="DD468">
        <v>11</v>
      </c>
      <c r="DE468" s="139">
        <v>42800</v>
      </c>
      <c r="DF468" t="s">
        <v>12381</v>
      </c>
      <c r="DG468" t="s">
        <v>12377</v>
      </c>
      <c r="DH468" t="s">
        <v>5995</v>
      </c>
      <c r="DI468" t="s">
        <v>9912</v>
      </c>
      <c r="DJ468" t="s">
        <v>6730</v>
      </c>
      <c r="DK468" t="s">
        <v>16</v>
      </c>
      <c r="DL468" t="s">
        <v>16</v>
      </c>
      <c r="DM468" t="s">
        <v>16</v>
      </c>
      <c r="DN468" t="s">
        <v>16</v>
      </c>
      <c r="DO468" t="s">
        <v>2051</v>
      </c>
      <c r="DP468" t="s">
        <v>16</v>
      </c>
      <c r="DQ468" t="s">
        <v>9275</v>
      </c>
      <c r="DR468" t="s">
        <v>10731</v>
      </c>
      <c r="DS468" t="s">
        <v>9277</v>
      </c>
      <c r="DT468" t="s">
        <v>12382</v>
      </c>
    </row>
    <row r="469" spans="1:124" x14ac:dyDescent="0.25">
      <c r="A469">
        <v>2</v>
      </c>
      <c r="B469" s="7">
        <v>42801</v>
      </c>
      <c r="C469" t="s">
        <v>189</v>
      </c>
      <c r="D469" t="s">
        <v>189</v>
      </c>
      <c r="E469" t="s">
        <v>1873</v>
      </c>
      <c r="F469" t="s">
        <v>181</v>
      </c>
      <c r="G469" t="s">
        <v>354</v>
      </c>
      <c r="H469" t="s">
        <v>354</v>
      </c>
      <c r="I469">
        <v>1</v>
      </c>
      <c r="J469" t="s">
        <v>6885</v>
      </c>
      <c r="K469" t="s">
        <v>4462</v>
      </c>
      <c r="L469" t="s">
        <v>100</v>
      </c>
      <c r="M469">
        <v>8.5</v>
      </c>
      <c r="N469" t="s">
        <v>65</v>
      </c>
      <c r="O469" t="s">
        <v>481</v>
      </c>
      <c r="P469" t="s">
        <v>16</v>
      </c>
      <c r="Q469" t="s">
        <v>354</v>
      </c>
      <c r="R469" t="s">
        <v>16</v>
      </c>
      <c r="S469"/>
      <c r="T469" t="s">
        <v>15</v>
      </c>
      <c r="U469" t="s">
        <v>16</v>
      </c>
      <c r="V469" t="s">
        <v>6283</v>
      </c>
      <c r="W469" t="s">
        <v>189</v>
      </c>
      <c r="X469" t="s">
        <v>189</v>
      </c>
      <c r="Y469" t="s">
        <v>4341</v>
      </c>
      <c r="Z469" t="s">
        <v>16</v>
      </c>
      <c r="AA469" t="s">
        <v>16</v>
      </c>
      <c r="AB469" t="s">
        <v>16</v>
      </c>
      <c r="AC469" t="s">
        <v>6310</v>
      </c>
      <c r="AD469" t="s">
        <v>1470</v>
      </c>
      <c r="AE469" t="s">
        <v>354</v>
      </c>
      <c r="AF469" t="s">
        <v>354</v>
      </c>
      <c r="AG469" t="s">
        <v>129</v>
      </c>
      <c r="AH469" t="s">
        <v>16</v>
      </c>
      <c r="AI469" t="s">
        <v>16</v>
      </c>
      <c r="AJ469" t="s">
        <v>16</v>
      </c>
      <c r="AK469" t="s">
        <v>16</v>
      </c>
      <c r="AL469"/>
      <c r="AM469">
        <v>8.5</v>
      </c>
      <c r="AN469">
        <v>58.670999999999999</v>
      </c>
      <c r="AO469">
        <v>65.891000000000005</v>
      </c>
      <c r="AP469" t="s">
        <v>260</v>
      </c>
      <c r="AQ469" t="s">
        <v>5653</v>
      </c>
      <c r="AR469" t="s">
        <v>9678</v>
      </c>
      <c r="AS469" t="s">
        <v>15</v>
      </c>
      <c r="AT469" t="s">
        <v>4840</v>
      </c>
      <c r="AU469" t="s">
        <v>9913</v>
      </c>
      <c r="AV469" t="s">
        <v>10709</v>
      </c>
      <c r="AW469" t="s">
        <v>11556</v>
      </c>
      <c r="AX469" t="s">
        <v>5992</v>
      </c>
      <c r="AY469" t="s">
        <v>16</v>
      </c>
      <c r="AZ469" t="s">
        <v>8594</v>
      </c>
      <c r="BA469" t="s">
        <v>1874</v>
      </c>
      <c r="BB469" t="s">
        <v>10729</v>
      </c>
      <c r="BC469" t="s">
        <v>4465</v>
      </c>
      <c r="BD469" t="s">
        <v>4554</v>
      </c>
      <c r="BE469" t="s">
        <v>4729</v>
      </c>
      <c r="BF469" t="s">
        <v>4496</v>
      </c>
      <c r="BG469" t="s">
        <v>189</v>
      </c>
      <c r="BH469" t="s">
        <v>189</v>
      </c>
      <c r="BI469" t="s">
        <v>189</v>
      </c>
      <c r="BJ469">
        <v>98.009</v>
      </c>
      <c r="BK469" t="s">
        <v>6283</v>
      </c>
      <c r="BL469" s="7">
        <v>42808</v>
      </c>
      <c r="BM469" s="7">
        <v>42992</v>
      </c>
      <c r="BN469" t="s">
        <v>6241</v>
      </c>
      <c r="BO469" t="s">
        <v>189</v>
      </c>
      <c r="BP469" t="s">
        <v>16</v>
      </c>
      <c r="BQ469" t="s">
        <v>189</v>
      </c>
      <c r="BR469" s="7">
        <v>46460</v>
      </c>
      <c r="BS469" t="s">
        <v>2414</v>
      </c>
      <c r="BT469" t="s">
        <v>1873</v>
      </c>
      <c r="BU469" t="s">
        <v>189</v>
      </c>
      <c r="BV469" t="s">
        <v>189</v>
      </c>
      <c r="BW469" t="s">
        <v>189</v>
      </c>
      <c r="BX469" t="s">
        <v>16</v>
      </c>
      <c r="BY469" t="s">
        <v>189</v>
      </c>
      <c r="BZ469" t="s">
        <v>189</v>
      </c>
      <c r="CA469" t="s">
        <v>189</v>
      </c>
      <c r="CB469" t="s">
        <v>189</v>
      </c>
      <c r="CC469" t="s">
        <v>189</v>
      </c>
      <c r="CD469" t="s">
        <v>189</v>
      </c>
      <c r="CE469" t="s">
        <v>189</v>
      </c>
      <c r="CF469" t="s">
        <v>354</v>
      </c>
      <c r="CG469" t="s">
        <v>16</v>
      </c>
      <c r="CH469" t="s">
        <v>16</v>
      </c>
      <c r="CI469">
        <v>2</v>
      </c>
      <c r="CJ469">
        <v>1</v>
      </c>
      <c r="CK469">
        <v>1</v>
      </c>
      <c r="CL469" t="s">
        <v>189</v>
      </c>
      <c r="CM469">
        <v>0</v>
      </c>
      <c r="CN469" t="s">
        <v>16</v>
      </c>
      <c r="CO469" t="s">
        <v>6885</v>
      </c>
      <c r="CP469" t="s">
        <v>9736</v>
      </c>
      <c r="CQ469" t="s">
        <v>189</v>
      </c>
      <c r="CR469" t="s">
        <v>16</v>
      </c>
      <c r="CS469" s="7"/>
      <c r="CT469" s="7">
        <v>36454</v>
      </c>
      <c r="CU469" t="s">
        <v>29</v>
      </c>
      <c r="CV469" t="s">
        <v>29</v>
      </c>
      <c r="CW469" t="s">
        <v>6307</v>
      </c>
      <c r="CX469" t="s">
        <v>189</v>
      </c>
      <c r="CY469" t="s">
        <v>6307</v>
      </c>
      <c r="CZ469" t="s">
        <v>189</v>
      </c>
      <c r="DA469">
        <v>2017</v>
      </c>
      <c r="DB469" s="139">
        <v>42801</v>
      </c>
      <c r="DC469">
        <v>3</v>
      </c>
      <c r="DD469">
        <v>11</v>
      </c>
      <c r="DE469" s="139">
        <v>42800</v>
      </c>
      <c r="DF469" t="s">
        <v>12381</v>
      </c>
      <c r="DG469" t="s">
        <v>12377</v>
      </c>
      <c r="DH469" t="s">
        <v>5995</v>
      </c>
      <c r="DI469" t="s">
        <v>9947</v>
      </c>
      <c r="DJ469" t="s">
        <v>6730</v>
      </c>
      <c r="DK469" t="s">
        <v>16</v>
      </c>
      <c r="DL469" t="s">
        <v>16</v>
      </c>
      <c r="DM469" t="s">
        <v>16</v>
      </c>
      <c r="DN469" t="s">
        <v>16</v>
      </c>
      <c r="DO469" t="s">
        <v>2051</v>
      </c>
      <c r="DP469" t="s">
        <v>16</v>
      </c>
      <c r="DQ469" t="s">
        <v>9275</v>
      </c>
      <c r="DR469" t="s">
        <v>10731</v>
      </c>
      <c r="DS469" t="s">
        <v>9276</v>
      </c>
      <c r="DT469" t="s">
        <v>12383</v>
      </c>
    </row>
    <row r="470" spans="1:124" x14ac:dyDescent="0.25">
      <c r="A470">
        <v>1</v>
      </c>
      <c r="B470" s="7">
        <v>42779</v>
      </c>
      <c r="C470" t="s">
        <v>189</v>
      </c>
      <c r="D470" t="s">
        <v>189</v>
      </c>
      <c r="E470" t="s">
        <v>695</v>
      </c>
      <c r="F470" t="s">
        <v>181</v>
      </c>
      <c r="G470" t="s">
        <v>354</v>
      </c>
      <c r="H470" t="s">
        <v>354</v>
      </c>
      <c r="I470">
        <v>1</v>
      </c>
      <c r="J470" t="s">
        <v>7121</v>
      </c>
      <c r="K470" t="s">
        <v>500</v>
      </c>
      <c r="L470" t="s">
        <v>100</v>
      </c>
      <c r="M470">
        <v>8.5</v>
      </c>
      <c r="N470" t="s">
        <v>13</v>
      </c>
      <c r="O470" t="s">
        <v>1876</v>
      </c>
      <c r="P470" t="s">
        <v>16</v>
      </c>
      <c r="Q470" t="s">
        <v>354</v>
      </c>
      <c r="R470" t="s">
        <v>16</v>
      </c>
      <c r="S470"/>
      <c r="T470" t="s">
        <v>15</v>
      </c>
      <c r="U470" t="s">
        <v>9812</v>
      </c>
      <c r="V470" t="s">
        <v>6286</v>
      </c>
      <c r="W470" t="s">
        <v>9814</v>
      </c>
      <c r="X470" t="s">
        <v>189</v>
      </c>
      <c r="Y470" t="s">
        <v>4341</v>
      </c>
      <c r="Z470" t="s">
        <v>16</v>
      </c>
      <c r="AA470" t="s">
        <v>16</v>
      </c>
      <c r="AB470" t="s">
        <v>16</v>
      </c>
      <c r="AC470" t="s">
        <v>6310</v>
      </c>
      <c r="AD470" t="s">
        <v>259</v>
      </c>
      <c r="AE470" t="s">
        <v>354</v>
      </c>
      <c r="AF470" t="s">
        <v>354</v>
      </c>
      <c r="AG470" t="s">
        <v>37</v>
      </c>
      <c r="AH470" t="s">
        <v>16</v>
      </c>
      <c r="AI470" t="s">
        <v>16</v>
      </c>
      <c r="AJ470" t="s">
        <v>16</v>
      </c>
      <c r="AK470" t="s">
        <v>16</v>
      </c>
      <c r="AL470"/>
      <c r="AM470">
        <v>8.5</v>
      </c>
      <c r="AN470">
        <v>58.481999999999999</v>
      </c>
      <c r="AO470">
        <v>65.891000000000005</v>
      </c>
      <c r="AP470" t="s">
        <v>260</v>
      </c>
      <c r="AQ470" t="s">
        <v>5653</v>
      </c>
      <c r="AR470" t="s">
        <v>9678</v>
      </c>
      <c r="AS470" t="s">
        <v>15</v>
      </c>
      <c r="AT470" t="s">
        <v>4840</v>
      </c>
      <c r="AU470" t="s">
        <v>9913</v>
      </c>
      <c r="AV470" t="s">
        <v>10709</v>
      </c>
      <c r="AW470" t="s">
        <v>11556</v>
      </c>
      <c r="AX470" t="s">
        <v>5998</v>
      </c>
      <c r="AY470" t="s">
        <v>16</v>
      </c>
      <c r="AZ470" t="s">
        <v>262</v>
      </c>
      <c r="BA470" t="s">
        <v>1875</v>
      </c>
      <c r="BB470" t="s">
        <v>10732</v>
      </c>
      <c r="BC470" t="s">
        <v>9812</v>
      </c>
      <c r="BD470" t="s">
        <v>4554</v>
      </c>
      <c r="BE470" t="s">
        <v>4727</v>
      </c>
      <c r="BF470" t="s">
        <v>4496</v>
      </c>
      <c r="BG470" t="s">
        <v>189</v>
      </c>
      <c r="BH470" t="s">
        <v>189</v>
      </c>
      <c r="BI470" t="s">
        <v>189</v>
      </c>
      <c r="BJ470"/>
      <c r="BK470" t="s">
        <v>1048</v>
      </c>
      <c r="BL470" s="7">
        <v>42787</v>
      </c>
      <c r="BM470" s="7">
        <v>42877</v>
      </c>
      <c r="BN470" t="s">
        <v>6241</v>
      </c>
      <c r="BO470" t="s">
        <v>189</v>
      </c>
      <c r="BP470" t="s">
        <v>16</v>
      </c>
      <c r="BQ470" t="s">
        <v>4853</v>
      </c>
      <c r="BR470" s="7">
        <v>43882</v>
      </c>
      <c r="BS470" t="s">
        <v>2732</v>
      </c>
      <c r="BT470" t="s">
        <v>331</v>
      </c>
      <c r="BU470" t="s">
        <v>2428</v>
      </c>
      <c r="BV470" t="s">
        <v>189</v>
      </c>
      <c r="BW470" t="s">
        <v>189</v>
      </c>
      <c r="BX470" t="s">
        <v>16</v>
      </c>
      <c r="BY470" t="s">
        <v>189</v>
      </c>
      <c r="BZ470" t="s">
        <v>189</v>
      </c>
      <c r="CA470" t="s">
        <v>189</v>
      </c>
      <c r="CB470" t="s">
        <v>189</v>
      </c>
      <c r="CC470" t="s">
        <v>189</v>
      </c>
      <c r="CD470" t="s">
        <v>189</v>
      </c>
      <c r="CE470" t="s">
        <v>189</v>
      </c>
      <c r="CF470" t="s">
        <v>354</v>
      </c>
      <c r="CG470" t="s">
        <v>16</v>
      </c>
      <c r="CH470" t="s">
        <v>16</v>
      </c>
      <c r="CI470">
        <v>1</v>
      </c>
      <c r="CJ470">
        <v>1</v>
      </c>
      <c r="CK470">
        <v>1</v>
      </c>
      <c r="CL470" t="s">
        <v>189</v>
      </c>
      <c r="CM470">
        <v>0</v>
      </c>
      <c r="CN470" t="s">
        <v>16</v>
      </c>
      <c r="CO470" t="s">
        <v>255</v>
      </c>
      <c r="CP470" t="s">
        <v>9679</v>
      </c>
      <c r="CQ470" t="s">
        <v>189</v>
      </c>
      <c r="CR470" t="s">
        <v>16</v>
      </c>
      <c r="CS470" s="7"/>
      <c r="CT470" s="7">
        <v>32763</v>
      </c>
      <c r="CU470" t="s">
        <v>29</v>
      </c>
      <c r="CV470" t="s">
        <v>29</v>
      </c>
      <c r="CW470" t="s">
        <v>6307</v>
      </c>
      <c r="CX470" t="s">
        <v>189</v>
      </c>
      <c r="CY470" t="s">
        <v>6307</v>
      </c>
      <c r="CZ470" t="s">
        <v>189</v>
      </c>
      <c r="DA470">
        <v>2017</v>
      </c>
      <c r="DB470" s="139">
        <v>42779</v>
      </c>
      <c r="DC470">
        <v>2</v>
      </c>
      <c r="DD470">
        <v>8</v>
      </c>
      <c r="DE470" s="139">
        <v>42779</v>
      </c>
      <c r="DF470" t="s">
        <v>12384</v>
      </c>
      <c r="DG470" t="s">
        <v>12377</v>
      </c>
      <c r="DH470" t="s">
        <v>5999</v>
      </c>
      <c r="DI470" t="s">
        <v>9874</v>
      </c>
      <c r="DJ470" t="s">
        <v>6730</v>
      </c>
      <c r="DK470" t="s">
        <v>16</v>
      </c>
      <c r="DL470" t="s">
        <v>16</v>
      </c>
      <c r="DM470" t="s">
        <v>16</v>
      </c>
      <c r="DN470" t="s">
        <v>16</v>
      </c>
      <c r="DO470" t="s">
        <v>2051</v>
      </c>
      <c r="DP470" t="s">
        <v>16</v>
      </c>
      <c r="DQ470" t="s">
        <v>9278</v>
      </c>
      <c r="DR470" t="s">
        <v>10733</v>
      </c>
      <c r="DS470" t="s">
        <v>9268</v>
      </c>
      <c r="DT470" t="s">
        <v>12385</v>
      </c>
    </row>
  </sheetData>
  <phoneticPr fontId="28" type="noConversion"/>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593B7-8495-4A4B-9331-40E703AF2054}">
  <dimension ref="A1:Z39"/>
  <sheetViews>
    <sheetView topLeftCell="N4" workbookViewId="0">
      <selection activeCell="AD17" sqref="AD17"/>
    </sheetView>
  </sheetViews>
  <sheetFormatPr defaultRowHeight="15" x14ac:dyDescent="0.25"/>
  <cols>
    <col min="1" max="1" width="6.109375" bestFit="1" customWidth="1"/>
    <col min="2" max="2" width="9.21875" bestFit="1" customWidth="1"/>
    <col min="3" max="3" width="14.5546875" bestFit="1" customWidth="1"/>
    <col min="4" max="4" width="10.44140625" bestFit="1" customWidth="1"/>
    <col min="6" max="6" width="4.77734375" bestFit="1" customWidth="1"/>
    <col min="7" max="7" width="6.109375" bestFit="1" customWidth="1"/>
    <col min="8" max="8" width="8.109375" bestFit="1" customWidth="1"/>
    <col min="9" max="9" width="13.5546875" bestFit="1" customWidth="1"/>
    <col min="10" max="10" width="5.44140625" bestFit="1" customWidth="1"/>
    <col min="11" max="11" width="12.33203125" bestFit="1" customWidth="1"/>
    <col min="12" max="12" width="12.44140625" bestFit="1" customWidth="1"/>
    <col min="13" max="13" width="10.109375" bestFit="1" customWidth="1"/>
    <col min="14" max="14" width="12.44140625" bestFit="1" customWidth="1"/>
    <col min="15" max="15" width="10.109375" bestFit="1" customWidth="1"/>
    <col min="16" max="16" width="12.21875" bestFit="1" customWidth="1"/>
    <col min="17" max="17" width="9.21875" bestFit="1" customWidth="1"/>
    <col min="18" max="18" width="10.44140625" bestFit="1" customWidth="1"/>
    <col min="21" max="21" width="11.109375" bestFit="1" customWidth="1"/>
    <col min="22" max="22" width="10.44140625" bestFit="1" customWidth="1"/>
    <col min="25" max="25" width="8.44140625" bestFit="1" customWidth="1"/>
    <col min="26" max="26" width="10.44140625" bestFit="1" customWidth="1"/>
    <col min="28" max="28" width="12.21875" bestFit="1" customWidth="1"/>
  </cols>
  <sheetData>
    <row r="1" spans="1:26" x14ac:dyDescent="0.25">
      <c r="F1" s="107" t="str">
        <f ca="1">IF(ISNUMBER(FIND("ktkt2",CELL("filename"))),"Remote",IF(ISNUMBER(FIND("docs.live",CELL("filename"))),"Remote","Global"))</f>
        <v>Remote</v>
      </c>
      <c r="G1" s="107"/>
      <c r="H1" s="107"/>
    </row>
    <row r="6" spans="1:26" x14ac:dyDescent="0.25">
      <c r="A6" t="s">
        <v>9</v>
      </c>
      <c r="B6" t="s">
        <v>7037</v>
      </c>
      <c r="C6" t="s">
        <v>7038</v>
      </c>
      <c r="D6" t="s">
        <v>7039</v>
      </c>
      <c r="F6" t="s">
        <v>5966</v>
      </c>
      <c r="G6" t="s">
        <v>10744</v>
      </c>
      <c r="H6" t="s">
        <v>2051</v>
      </c>
      <c r="J6" t="s">
        <v>5966</v>
      </c>
      <c r="K6" t="s">
        <v>1918</v>
      </c>
      <c r="L6" t="s">
        <v>1877</v>
      </c>
      <c r="M6" t="s">
        <v>6821</v>
      </c>
      <c r="O6" t="s">
        <v>4832</v>
      </c>
      <c r="P6" t="s">
        <v>7039</v>
      </c>
      <c r="S6" t="s">
        <v>169</v>
      </c>
      <c r="T6" t="s">
        <v>7039</v>
      </c>
      <c r="W6" t="s">
        <v>6232</v>
      </c>
      <c r="X6" t="s">
        <v>7039</v>
      </c>
      <c r="Z6" t="s">
        <v>2050</v>
      </c>
    </row>
    <row r="7" spans="1:26" x14ac:dyDescent="0.25">
      <c r="A7" t="s">
        <v>129</v>
      </c>
      <c r="B7" t="s">
        <v>7040</v>
      </c>
      <c r="C7" t="s">
        <v>7041</v>
      </c>
      <c r="D7">
        <v>1</v>
      </c>
      <c r="F7" t="s">
        <v>9855</v>
      </c>
      <c r="G7">
        <v>71</v>
      </c>
      <c r="H7">
        <v>144.84200000000001</v>
      </c>
      <c r="J7" t="s">
        <v>9855</v>
      </c>
      <c r="K7" t="s">
        <v>1880</v>
      </c>
      <c r="L7">
        <v>37</v>
      </c>
      <c r="M7">
        <v>0.52</v>
      </c>
      <c r="O7" t="s">
        <v>260</v>
      </c>
      <c r="P7">
        <v>1</v>
      </c>
      <c r="S7" t="s">
        <v>5490</v>
      </c>
      <c r="T7">
        <v>1</v>
      </c>
      <c r="W7" t="s">
        <v>6238</v>
      </c>
      <c r="X7">
        <v>1</v>
      </c>
      <c r="Z7" s="7">
        <v>45223</v>
      </c>
    </row>
    <row r="8" spans="1:26" x14ac:dyDescent="0.25">
      <c r="A8" t="s">
        <v>133</v>
      </c>
      <c r="B8" t="s">
        <v>7042</v>
      </c>
      <c r="C8" t="s">
        <v>7043</v>
      </c>
      <c r="D8">
        <v>2</v>
      </c>
      <c r="F8" t="s">
        <v>9857</v>
      </c>
      <c r="G8">
        <v>54</v>
      </c>
      <c r="H8">
        <v>135.04999999999998</v>
      </c>
      <c r="J8" t="s">
        <v>9855</v>
      </c>
      <c r="K8" t="s">
        <v>1882</v>
      </c>
      <c r="L8">
        <v>22</v>
      </c>
      <c r="M8">
        <v>0.31</v>
      </c>
      <c r="O8" t="s">
        <v>240</v>
      </c>
      <c r="P8">
        <v>2</v>
      </c>
      <c r="S8" t="s">
        <v>199</v>
      </c>
      <c r="T8">
        <v>2</v>
      </c>
      <c r="W8" t="s">
        <v>5653</v>
      </c>
      <c r="X8">
        <v>2</v>
      </c>
    </row>
    <row r="9" spans="1:26" x14ac:dyDescent="0.25">
      <c r="A9" t="s">
        <v>105</v>
      </c>
      <c r="B9" t="s">
        <v>7044</v>
      </c>
      <c r="C9" t="s">
        <v>7045</v>
      </c>
      <c r="D9">
        <v>3</v>
      </c>
      <c r="F9" t="s">
        <v>10431</v>
      </c>
      <c r="G9">
        <v>139</v>
      </c>
      <c r="H9">
        <v>518.07999999999993</v>
      </c>
      <c r="J9" t="s">
        <v>9855</v>
      </c>
      <c r="K9" t="s">
        <v>1881</v>
      </c>
      <c r="L9">
        <v>12</v>
      </c>
      <c r="M9">
        <v>0.17</v>
      </c>
      <c r="O9" t="s">
        <v>184</v>
      </c>
      <c r="P9">
        <v>3</v>
      </c>
      <c r="S9" t="s">
        <v>181</v>
      </c>
      <c r="T9">
        <v>3</v>
      </c>
      <c r="W9" t="s">
        <v>6744</v>
      </c>
      <c r="X9">
        <v>3</v>
      </c>
    </row>
    <row r="10" spans="1:26" x14ac:dyDescent="0.25">
      <c r="A10" t="s">
        <v>3159</v>
      </c>
      <c r="B10" t="s">
        <v>7046</v>
      </c>
      <c r="C10" t="s">
        <v>7047</v>
      </c>
      <c r="D10">
        <v>4</v>
      </c>
      <c r="F10" t="s">
        <v>4745</v>
      </c>
      <c r="G10">
        <v>62</v>
      </c>
      <c r="H10">
        <v>264.13</v>
      </c>
      <c r="J10" t="s">
        <v>9857</v>
      </c>
      <c r="K10" t="s">
        <v>1880</v>
      </c>
      <c r="L10">
        <v>32</v>
      </c>
      <c r="M10">
        <v>0.59</v>
      </c>
      <c r="O10" t="s">
        <v>301</v>
      </c>
      <c r="P10">
        <v>4</v>
      </c>
      <c r="S10" t="s">
        <v>5462</v>
      </c>
      <c r="T10">
        <v>4</v>
      </c>
      <c r="W10" t="s">
        <v>6745</v>
      </c>
      <c r="X10">
        <v>4</v>
      </c>
    </row>
    <row r="11" spans="1:26" x14ac:dyDescent="0.25">
      <c r="A11" t="s">
        <v>3830</v>
      </c>
      <c r="B11" t="s">
        <v>7048</v>
      </c>
      <c r="C11" t="s">
        <v>7049</v>
      </c>
      <c r="D11">
        <v>5</v>
      </c>
      <c r="F11" t="s">
        <v>10474</v>
      </c>
      <c r="G11">
        <v>79</v>
      </c>
      <c r="H11">
        <v>299.10000000000002</v>
      </c>
      <c r="J11" t="s">
        <v>9857</v>
      </c>
      <c r="K11" t="s">
        <v>1882</v>
      </c>
      <c r="L11">
        <v>17</v>
      </c>
      <c r="M11">
        <v>0.31</v>
      </c>
      <c r="O11" t="s">
        <v>34</v>
      </c>
      <c r="P11">
        <v>5</v>
      </c>
      <c r="S11" t="s">
        <v>807</v>
      </c>
      <c r="T11">
        <v>5</v>
      </c>
      <c r="W11" t="s">
        <v>1937</v>
      </c>
      <c r="X11">
        <v>5</v>
      </c>
    </row>
    <row r="12" spans="1:26" x14ac:dyDescent="0.25">
      <c r="A12" t="s">
        <v>128</v>
      </c>
      <c r="B12" t="s">
        <v>7050</v>
      </c>
      <c r="C12" t="s">
        <v>7051</v>
      </c>
      <c r="D12">
        <v>6</v>
      </c>
      <c r="F12" t="s">
        <v>10672</v>
      </c>
      <c r="G12">
        <v>34</v>
      </c>
      <c r="H12">
        <v>140.58199999999999</v>
      </c>
      <c r="J12" t="s">
        <v>9857</v>
      </c>
      <c r="K12" t="s">
        <v>1881</v>
      </c>
      <c r="L12">
        <v>5</v>
      </c>
      <c r="M12">
        <v>0.09</v>
      </c>
      <c r="O12" t="s">
        <v>354</v>
      </c>
      <c r="P12">
        <v>6</v>
      </c>
      <c r="S12" t="s">
        <v>777</v>
      </c>
      <c r="T12">
        <v>6</v>
      </c>
      <c r="W12" t="s">
        <v>16</v>
      </c>
      <c r="X12">
        <v>6</v>
      </c>
    </row>
    <row r="13" spans="1:26" x14ac:dyDescent="0.25">
      <c r="A13" t="s">
        <v>134</v>
      </c>
      <c r="B13" t="s">
        <v>7052</v>
      </c>
      <c r="C13" t="s">
        <v>7053</v>
      </c>
      <c r="D13">
        <v>7</v>
      </c>
      <c r="F13" t="s">
        <v>10709</v>
      </c>
      <c r="G13">
        <v>25</v>
      </c>
      <c r="H13">
        <v>131.72</v>
      </c>
      <c r="O13" t="s">
        <v>16</v>
      </c>
      <c r="P13">
        <v>7</v>
      </c>
    </row>
    <row r="14" spans="1:26" x14ac:dyDescent="0.25">
      <c r="A14" t="s">
        <v>135</v>
      </c>
      <c r="B14" t="s">
        <v>7054</v>
      </c>
      <c r="C14" t="s">
        <v>7055</v>
      </c>
      <c r="D14">
        <v>8</v>
      </c>
    </row>
    <row r="15" spans="1:26" x14ac:dyDescent="0.25">
      <c r="A15" t="s">
        <v>37</v>
      </c>
      <c r="B15" t="s">
        <v>7056</v>
      </c>
      <c r="C15" t="s">
        <v>7057</v>
      </c>
      <c r="D15">
        <v>9</v>
      </c>
    </row>
    <row r="16" spans="1:26" x14ac:dyDescent="0.25">
      <c r="A16" t="s">
        <v>18</v>
      </c>
      <c r="B16" t="s">
        <v>7058</v>
      </c>
      <c r="C16" t="s">
        <v>7059</v>
      </c>
      <c r="D16">
        <v>10</v>
      </c>
    </row>
    <row r="17" spans="1:4" x14ac:dyDescent="0.25">
      <c r="A17" t="s">
        <v>27</v>
      </c>
      <c r="B17" t="s">
        <v>7060</v>
      </c>
      <c r="C17" t="s">
        <v>7061</v>
      </c>
      <c r="D17">
        <v>11</v>
      </c>
    </row>
    <row r="18" spans="1:4" x14ac:dyDescent="0.25">
      <c r="A18" t="s">
        <v>47</v>
      </c>
      <c r="B18" t="s">
        <v>7062</v>
      </c>
      <c r="C18" t="s">
        <v>7063</v>
      </c>
      <c r="D18">
        <v>12</v>
      </c>
    </row>
    <row r="19" spans="1:4" x14ac:dyDescent="0.25">
      <c r="A19" t="s">
        <v>74</v>
      </c>
      <c r="B19" t="s">
        <v>7064</v>
      </c>
      <c r="C19" t="s">
        <v>7065</v>
      </c>
      <c r="D19">
        <v>13</v>
      </c>
    </row>
    <row r="20" spans="1:4" x14ac:dyDescent="0.25">
      <c r="A20" t="s">
        <v>30</v>
      </c>
      <c r="B20" t="s">
        <v>7066</v>
      </c>
      <c r="C20" t="s">
        <v>7067</v>
      </c>
      <c r="D20">
        <v>14</v>
      </c>
    </row>
    <row r="21" spans="1:4" x14ac:dyDescent="0.25">
      <c r="A21" t="s">
        <v>58</v>
      </c>
      <c r="B21" t="s">
        <v>7068</v>
      </c>
      <c r="C21" t="s">
        <v>7069</v>
      </c>
      <c r="D21">
        <v>15</v>
      </c>
    </row>
    <row r="22" spans="1:4" x14ac:dyDescent="0.25">
      <c r="A22" t="s">
        <v>96</v>
      </c>
      <c r="B22" t="s">
        <v>7070</v>
      </c>
      <c r="C22" t="s">
        <v>7071</v>
      </c>
      <c r="D22">
        <v>16</v>
      </c>
    </row>
    <row r="23" spans="1:4" x14ac:dyDescent="0.25">
      <c r="A23" t="s">
        <v>50</v>
      </c>
      <c r="B23" t="s">
        <v>7072</v>
      </c>
      <c r="C23" t="s">
        <v>7073</v>
      </c>
      <c r="D23">
        <v>17</v>
      </c>
    </row>
    <row r="24" spans="1:4" x14ac:dyDescent="0.25">
      <c r="A24" t="s">
        <v>23</v>
      </c>
      <c r="B24" t="s">
        <v>7074</v>
      </c>
      <c r="C24" t="s">
        <v>7075</v>
      </c>
      <c r="D24">
        <v>18</v>
      </c>
    </row>
    <row r="25" spans="1:4" x14ac:dyDescent="0.25">
      <c r="A25" t="s">
        <v>67</v>
      </c>
      <c r="B25" t="s">
        <v>7076</v>
      </c>
      <c r="C25" t="s">
        <v>7077</v>
      </c>
      <c r="D25">
        <v>19</v>
      </c>
    </row>
    <row r="26" spans="1:4" x14ac:dyDescent="0.25">
      <c r="A26" t="s">
        <v>103</v>
      </c>
      <c r="B26" t="s">
        <v>7078</v>
      </c>
      <c r="C26" t="s">
        <v>7079</v>
      </c>
      <c r="D26">
        <v>20</v>
      </c>
    </row>
    <row r="27" spans="1:4" x14ac:dyDescent="0.25">
      <c r="A27" t="s">
        <v>132</v>
      </c>
      <c r="B27" t="s">
        <v>7080</v>
      </c>
      <c r="C27" t="s">
        <v>7081</v>
      </c>
      <c r="D27">
        <v>21</v>
      </c>
    </row>
    <row r="28" spans="1:4" x14ac:dyDescent="0.25">
      <c r="A28" t="s">
        <v>35</v>
      </c>
      <c r="B28" t="s">
        <v>7082</v>
      </c>
      <c r="C28" t="s">
        <v>7083</v>
      </c>
      <c r="D28">
        <v>22</v>
      </c>
    </row>
    <row r="29" spans="1:4" x14ac:dyDescent="0.25">
      <c r="A29" t="s">
        <v>52</v>
      </c>
      <c r="B29" t="s">
        <v>7084</v>
      </c>
      <c r="C29" t="s">
        <v>7085</v>
      </c>
      <c r="D29">
        <v>23</v>
      </c>
    </row>
    <row r="30" spans="1:4" x14ac:dyDescent="0.25">
      <c r="A30" t="s">
        <v>131</v>
      </c>
      <c r="B30" t="s">
        <v>7086</v>
      </c>
      <c r="C30" t="s">
        <v>7087</v>
      </c>
      <c r="D30">
        <v>24</v>
      </c>
    </row>
    <row r="31" spans="1:4" x14ac:dyDescent="0.25">
      <c r="A31" t="s">
        <v>130</v>
      </c>
      <c r="B31" t="s">
        <v>7088</v>
      </c>
      <c r="C31" t="s">
        <v>7089</v>
      </c>
      <c r="D31">
        <v>25</v>
      </c>
    </row>
    <row r="32" spans="1:4" x14ac:dyDescent="0.25">
      <c r="A32" t="s">
        <v>7090</v>
      </c>
      <c r="B32" t="s">
        <v>7091</v>
      </c>
      <c r="C32" t="s">
        <v>7092</v>
      </c>
      <c r="D32">
        <v>26</v>
      </c>
    </row>
    <row r="33" spans="1:4" x14ac:dyDescent="0.25">
      <c r="A33" t="s">
        <v>39</v>
      </c>
      <c r="B33" t="s">
        <v>7093</v>
      </c>
      <c r="C33" t="s">
        <v>7094</v>
      </c>
      <c r="D33">
        <v>27</v>
      </c>
    </row>
    <row r="34" spans="1:4" x14ac:dyDescent="0.25">
      <c r="A34" t="s">
        <v>136</v>
      </c>
      <c r="B34" t="s">
        <v>7095</v>
      </c>
      <c r="C34" t="s">
        <v>7096</v>
      </c>
      <c r="D34">
        <v>28</v>
      </c>
    </row>
    <row r="35" spans="1:4" x14ac:dyDescent="0.25">
      <c r="A35" t="s">
        <v>4467</v>
      </c>
      <c r="B35" t="s">
        <v>7097</v>
      </c>
      <c r="C35" t="s">
        <v>7098</v>
      </c>
      <c r="D35">
        <v>30</v>
      </c>
    </row>
    <row r="36" spans="1:4" x14ac:dyDescent="0.25">
      <c r="A36" t="s">
        <v>99</v>
      </c>
      <c r="B36" t="s">
        <v>7099</v>
      </c>
      <c r="C36" t="s">
        <v>7100</v>
      </c>
      <c r="D36">
        <v>31</v>
      </c>
    </row>
    <row r="37" spans="1:4" x14ac:dyDescent="0.25">
      <c r="A37" t="s">
        <v>250</v>
      </c>
      <c r="B37" t="s">
        <v>7101</v>
      </c>
      <c r="C37" t="s">
        <v>7102</v>
      </c>
      <c r="D37">
        <v>32</v>
      </c>
    </row>
    <row r="38" spans="1:4" x14ac:dyDescent="0.25">
      <c r="A38" t="s">
        <v>5771</v>
      </c>
      <c r="B38" t="s">
        <v>7103</v>
      </c>
      <c r="C38" t="s">
        <v>7104</v>
      </c>
      <c r="D38">
        <v>33</v>
      </c>
    </row>
    <row r="39" spans="1:4" x14ac:dyDescent="0.25">
      <c r="A39" t="s">
        <v>7105</v>
      </c>
      <c r="B39" t="s">
        <v>7106</v>
      </c>
      <c r="C39" t="s">
        <v>7107</v>
      </c>
      <c r="D39">
        <v>34</v>
      </c>
    </row>
  </sheetData>
  <phoneticPr fontId="28" type="noConversion"/>
  <pageMargins left="0.7" right="0.7" top="0.75" bottom="0.75" header="0.3" footer="0.3"/>
  <pageSetup orientation="portrait" r:id="rId1"/>
  <tableParts count="7">
    <tablePart r:id="rId2"/>
    <tablePart r:id="rId3"/>
    <tablePart r:id="rId4"/>
    <tablePart r:id="rId5"/>
    <tablePart r:id="rId6"/>
    <tablePart r:id="rId7"/>
    <tablePart r:id="rId8"/>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8204A-1B78-4A94-9E2F-5C0B8887834E}">
  <sheetPr codeName="Sheet8"/>
  <dimension ref="D8:X140"/>
  <sheetViews>
    <sheetView zoomScale="55" zoomScaleNormal="55" workbookViewId="0">
      <selection activeCell="S11" sqref="S11"/>
    </sheetView>
  </sheetViews>
  <sheetFormatPr defaultRowHeight="15" x14ac:dyDescent="0.25"/>
  <cols>
    <col min="4" max="4" width="9.77734375" bestFit="1" customWidth="1"/>
    <col min="5" max="5" width="10.33203125" bestFit="1" customWidth="1"/>
    <col min="6" max="6" width="20.6640625" bestFit="1" customWidth="1"/>
    <col min="7" max="7" width="15.109375" bestFit="1" customWidth="1"/>
    <col min="8" max="8" width="14.44140625" bestFit="1" customWidth="1"/>
    <col min="9" max="10" width="8" bestFit="1" customWidth="1"/>
    <col min="11" max="11" width="8.5546875" bestFit="1" customWidth="1"/>
    <col min="12" max="12" width="20.6640625" bestFit="1" customWidth="1"/>
    <col min="13" max="13" width="12.6640625" bestFit="1" customWidth="1"/>
    <col min="14" max="14" width="20.5546875" bestFit="1" customWidth="1"/>
    <col min="15" max="15" width="9.5546875" bestFit="1" customWidth="1"/>
    <col min="16" max="16" width="8" bestFit="1" customWidth="1"/>
    <col min="17" max="17" width="8.44140625" bestFit="1" customWidth="1"/>
    <col min="18" max="18" width="19.109375" bestFit="1" customWidth="1"/>
    <col min="19" max="19" width="22.33203125" bestFit="1" customWidth="1"/>
    <col min="20" max="20" width="80.88671875" bestFit="1" customWidth="1"/>
    <col min="21" max="22" width="11.21875" bestFit="1" customWidth="1"/>
    <col min="23" max="23" width="29.5546875" bestFit="1" customWidth="1"/>
    <col min="24" max="25" width="14.44140625" bestFit="1" customWidth="1"/>
    <col min="26" max="26" width="30.6640625" bestFit="1" customWidth="1"/>
    <col min="27" max="27" width="14.44140625" bestFit="1" customWidth="1"/>
    <col min="28" max="28" width="10.33203125" bestFit="1" customWidth="1"/>
    <col min="29" max="29" width="5.6640625" bestFit="1" customWidth="1"/>
    <col min="30" max="30" width="5.44140625" bestFit="1" customWidth="1"/>
  </cols>
  <sheetData>
    <row r="8" spans="4:24" x14ac:dyDescent="0.25">
      <c r="D8" t="s">
        <v>0</v>
      </c>
      <c r="E8" t="s">
        <v>1</v>
      </c>
      <c r="F8" t="s">
        <v>109</v>
      </c>
      <c r="G8" t="s">
        <v>124</v>
      </c>
      <c r="H8" t="s">
        <v>101</v>
      </c>
      <c r="I8" t="s">
        <v>2</v>
      </c>
      <c r="J8" t="s">
        <v>3</v>
      </c>
      <c r="K8" t="s">
        <v>4</v>
      </c>
      <c r="L8" t="s">
        <v>123</v>
      </c>
      <c r="M8" t="s">
        <v>7156</v>
      </c>
      <c r="N8" t="s">
        <v>1921</v>
      </c>
      <c r="O8" t="s">
        <v>2051</v>
      </c>
      <c r="P8" t="s">
        <v>2052</v>
      </c>
      <c r="Q8" t="s">
        <v>6232</v>
      </c>
      <c r="R8" t="s">
        <v>4618</v>
      </c>
      <c r="S8" t="s">
        <v>4619</v>
      </c>
      <c r="T8" t="s">
        <v>6411</v>
      </c>
      <c r="U8" t="s">
        <v>9805</v>
      </c>
      <c r="V8" t="s">
        <v>6873</v>
      </c>
      <c r="W8" t="s">
        <v>4463</v>
      </c>
      <c r="X8" t="s">
        <v>10</v>
      </c>
    </row>
    <row r="9" spans="4:24" x14ac:dyDescent="0.25">
      <c r="D9">
        <v>132</v>
      </c>
      <c r="E9" s="7">
        <v>45219</v>
      </c>
      <c r="F9" t="s">
        <v>1705</v>
      </c>
      <c r="G9" t="s">
        <v>107</v>
      </c>
      <c r="H9">
        <v>2.8</v>
      </c>
      <c r="I9" t="s">
        <v>100</v>
      </c>
      <c r="J9" t="s">
        <v>13</v>
      </c>
      <c r="K9" t="s">
        <v>6696</v>
      </c>
      <c r="L9" t="s">
        <v>6282</v>
      </c>
      <c r="M9" t="s">
        <v>4345</v>
      </c>
      <c r="N9" t="s">
        <v>1925</v>
      </c>
      <c r="O9">
        <v>2.8</v>
      </c>
      <c r="P9">
        <v>20.51</v>
      </c>
      <c r="Q9" t="s">
        <v>6744</v>
      </c>
      <c r="R9" t="s">
        <v>16</v>
      </c>
      <c r="S9" t="s">
        <v>16</v>
      </c>
      <c r="T9" t="s">
        <v>11364</v>
      </c>
      <c r="U9" t="s">
        <v>9813</v>
      </c>
      <c r="V9" t="s">
        <v>6282</v>
      </c>
      <c r="W9" t="s">
        <v>11371</v>
      </c>
      <c r="X9" t="s">
        <v>10746</v>
      </c>
    </row>
    <row r="10" spans="4:24" x14ac:dyDescent="0.25">
      <c r="D10">
        <v>131</v>
      </c>
      <c r="E10" s="7">
        <v>45217</v>
      </c>
      <c r="F10" t="s">
        <v>10750</v>
      </c>
      <c r="G10" t="s">
        <v>11</v>
      </c>
      <c r="H10">
        <v>2.1</v>
      </c>
      <c r="I10" t="s">
        <v>100</v>
      </c>
      <c r="J10" t="s">
        <v>13</v>
      </c>
      <c r="K10" t="s">
        <v>826</v>
      </c>
      <c r="L10" t="s">
        <v>6236</v>
      </c>
      <c r="M10" t="s">
        <v>5514</v>
      </c>
      <c r="N10" t="s">
        <v>16</v>
      </c>
      <c r="O10">
        <v>2.1</v>
      </c>
      <c r="P10">
        <v>15.391</v>
      </c>
      <c r="Q10" t="s">
        <v>6744</v>
      </c>
      <c r="R10" t="s">
        <v>16</v>
      </c>
      <c r="S10" t="s">
        <v>16</v>
      </c>
      <c r="T10" t="s">
        <v>11387</v>
      </c>
      <c r="U10" t="s">
        <v>9813</v>
      </c>
      <c r="V10" t="s">
        <v>6236</v>
      </c>
      <c r="W10" t="s">
        <v>11391</v>
      </c>
      <c r="X10" t="s">
        <v>10749</v>
      </c>
    </row>
    <row r="11" spans="4:24" x14ac:dyDescent="0.25">
      <c r="D11">
        <v>130</v>
      </c>
      <c r="E11" s="7">
        <v>45217</v>
      </c>
      <c r="F11" t="s">
        <v>11407</v>
      </c>
      <c r="G11" t="s">
        <v>11</v>
      </c>
      <c r="H11">
        <v>3</v>
      </c>
      <c r="I11" t="s">
        <v>100</v>
      </c>
      <c r="J11" t="s">
        <v>13</v>
      </c>
      <c r="K11" t="s">
        <v>276</v>
      </c>
      <c r="L11" t="s">
        <v>6282</v>
      </c>
      <c r="M11" t="s">
        <v>4345</v>
      </c>
      <c r="N11" t="s">
        <v>1925</v>
      </c>
      <c r="O11">
        <v>3</v>
      </c>
      <c r="P11">
        <v>21.986999999999998</v>
      </c>
      <c r="Q11" t="s">
        <v>6744</v>
      </c>
      <c r="R11" t="s">
        <v>16</v>
      </c>
      <c r="S11" t="s">
        <v>16</v>
      </c>
      <c r="T11" t="s">
        <v>11410</v>
      </c>
      <c r="U11" t="s">
        <v>9813</v>
      </c>
      <c r="V11" t="s">
        <v>6282</v>
      </c>
      <c r="W11" t="s">
        <v>11416</v>
      </c>
      <c r="X11" t="s">
        <v>11406</v>
      </c>
    </row>
    <row r="12" spans="4:24" x14ac:dyDescent="0.25">
      <c r="D12">
        <v>129</v>
      </c>
      <c r="E12" s="7">
        <v>45217</v>
      </c>
      <c r="F12" t="s">
        <v>7125</v>
      </c>
      <c r="G12" t="s">
        <v>2692</v>
      </c>
      <c r="H12">
        <v>16</v>
      </c>
      <c r="I12" t="s">
        <v>12</v>
      </c>
      <c r="J12" t="s">
        <v>137</v>
      </c>
      <c r="K12" t="s">
        <v>888</v>
      </c>
      <c r="L12" t="s">
        <v>10836</v>
      </c>
      <c r="M12" t="s">
        <v>4345</v>
      </c>
      <c r="N12" t="s">
        <v>2136</v>
      </c>
      <c r="O12">
        <v>2.1760000000000002</v>
      </c>
      <c r="P12">
        <v>16</v>
      </c>
      <c r="Q12" t="s">
        <v>5653</v>
      </c>
      <c r="R12" t="s">
        <v>16</v>
      </c>
      <c r="S12" t="s">
        <v>16</v>
      </c>
      <c r="T12" t="s">
        <v>11422</v>
      </c>
      <c r="U12" t="s">
        <v>4464</v>
      </c>
      <c r="V12" t="s">
        <v>1048</v>
      </c>
      <c r="W12" t="s">
        <v>11432</v>
      </c>
      <c r="X12" t="s">
        <v>10835</v>
      </c>
    </row>
    <row r="13" spans="4:24" x14ac:dyDescent="0.25">
      <c r="D13">
        <v>128</v>
      </c>
      <c r="E13" s="7">
        <v>45217</v>
      </c>
      <c r="F13" t="s">
        <v>7134</v>
      </c>
      <c r="G13" t="s">
        <v>2692</v>
      </c>
      <c r="H13">
        <v>5</v>
      </c>
      <c r="I13" t="s">
        <v>100</v>
      </c>
      <c r="J13" t="s">
        <v>13</v>
      </c>
      <c r="K13" t="s">
        <v>10839</v>
      </c>
      <c r="L13" t="s">
        <v>10836</v>
      </c>
      <c r="M13" t="s">
        <v>4345</v>
      </c>
      <c r="N13" t="s">
        <v>2136</v>
      </c>
      <c r="O13">
        <v>5</v>
      </c>
      <c r="P13">
        <v>36.645000000000003</v>
      </c>
      <c r="Q13" t="s">
        <v>5653</v>
      </c>
      <c r="R13" t="s">
        <v>16</v>
      </c>
      <c r="S13" t="s">
        <v>16</v>
      </c>
      <c r="T13" t="s">
        <v>11426</v>
      </c>
      <c r="U13" t="s">
        <v>9813</v>
      </c>
      <c r="V13" t="s">
        <v>1048</v>
      </c>
      <c r="W13" t="s">
        <v>11428</v>
      </c>
      <c r="X13" t="s">
        <v>10838</v>
      </c>
    </row>
    <row r="14" spans="4:24" x14ac:dyDescent="0.25">
      <c r="D14">
        <v>127</v>
      </c>
      <c r="E14" s="7">
        <v>45217</v>
      </c>
      <c r="F14" t="s">
        <v>7133</v>
      </c>
      <c r="G14" t="s">
        <v>2692</v>
      </c>
      <c r="H14">
        <v>10</v>
      </c>
      <c r="I14" t="s">
        <v>100</v>
      </c>
      <c r="J14" t="s">
        <v>13</v>
      </c>
      <c r="K14" t="s">
        <v>6782</v>
      </c>
      <c r="L14" t="s">
        <v>10836</v>
      </c>
      <c r="M14" t="s">
        <v>4345</v>
      </c>
      <c r="N14" t="s">
        <v>16</v>
      </c>
      <c r="O14">
        <v>10</v>
      </c>
      <c r="P14">
        <v>73.290000000000006</v>
      </c>
      <c r="Q14" t="s">
        <v>5653</v>
      </c>
      <c r="R14" t="s">
        <v>16</v>
      </c>
      <c r="S14" t="s">
        <v>16</v>
      </c>
      <c r="T14" t="s">
        <v>11422</v>
      </c>
      <c r="U14" t="s">
        <v>9813</v>
      </c>
      <c r="V14" t="s">
        <v>1048</v>
      </c>
      <c r="W14" t="s">
        <v>11425</v>
      </c>
      <c r="X14" t="s">
        <v>10841</v>
      </c>
    </row>
    <row r="15" spans="4:24" x14ac:dyDescent="0.25">
      <c r="D15">
        <v>126</v>
      </c>
      <c r="E15" s="7">
        <v>45217</v>
      </c>
      <c r="F15" t="s">
        <v>10844</v>
      </c>
      <c r="G15" t="s">
        <v>2692</v>
      </c>
      <c r="H15">
        <v>3</v>
      </c>
      <c r="I15" t="s">
        <v>92</v>
      </c>
      <c r="J15" t="s">
        <v>13</v>
      </c>
      <c r="K15" t="s">
        <v>1758</v>
      </c>
      <c r="L15" t="s">
        <v>10836</v>
      </c>
      <c r="M15" t="s">
        <v>4345</v>
      </c>
      <c r="N15" t="s">
        <v>2136</v>
      </c>
      <c r="O15">
        <v>3.1589999999999998</v>
      </c>
      <c r="P15">
        <v>23.154</v>
      </c>
      <c r="Q15" t="s">
        <v>5653</v>
      </c>
      <c r="R15" t="s">
        <v>16</v>
      </c>
      <c r="S15" t="s">
        <v>16</v>
      </c>
      <c r="T15" t="s">
        <v>11426</v>
      </c>
      <c r="U15" t="s">
        <v>9809</v>
      </c>
      <c r="V15" t="s">
        <v>1048</v>
      </c>
      <c r="W15" t="s">
        <v>11430</v>
      </c>
      <c r="X15" t="s">
        <v>10843</v>
      </c>
    </row>
    <row r="16" spans="4:24" x14ac:dyDescent="0.25">
      <c r="D16">
        <v>125</v>
      </c>
      <c r="E16" s="7">
        <v>45211</v>
      </c>
      <c r="F16" t="s">
        <v>7138</v>
      </c>
      <c r="G16" t="s">
        <v>1973</v>
      </c>
      <c r="H16">
        <v>3</v>
      </c>
      <c r="I16" t="s">
        <v>92</v>
      </c>
      <c r="J16" t="s">
        <v>13</v>
      </c>
      <c r="K16" t="s">
        <v>20</v>
      </c>
      <c r="L16" t="s">
        <v>6290</v>
      </c>
      <c r="M16" t="s">
        <v>4345</v>
      </c>
      <c r="N16" t="s">
        <v>2136</v>
      </c>
      <c r="O16">
        <v>3.165</v>
      </c>
      <c r="P16">
        <v>23.135999999999999</v>
      </c>
      <c r="Q16" t="s">
        <v>5653</v>
      </c>
      <c r="R16" t="s">
        <v>4631</v>
      </c>
      <c r="S16" t="s">
        <v>4627</v>
      </c>
      <c r="T16" t="s">
        <v>9888</v>
      </c>
      <c r="U16" t="s">
        <v>9809</v>
      </c>
      <c r="V16" t="s">
        <v>1048</v>
      </c>
      <c r="W16" t="s">
        <v>10734</v>
      </c>
      <c r="X16" t="s">
        <v>9807</v>
      </c>
    </row>
    <row r="17" spans="4:24" x14ac:dyDescent="0.25">
      <c r="D17">
        <v>124</v>
      </c>
      <c r="E17" s="7">
        <v>45210</v>
      </c>
      <c r="F17" t="s">
        <v>7143</v>
      </c>
      <c r="G17" t="s">
        <v>2521</v>
      </c>
      <c r="H17">
        <v>16</v>
      </c>
      <c r="I17" t="s">
        <v>12</v>
      </c>
      <c r="J17" t="s">
        <v>137</v>
      </c>
      <c r="K17" t="s">
        <v>888</v>
      </c>
      <c r="L17" t="s">
        <v>6374</v>
      </c>
      <c r="M17" t="s">
        <v>4345</v>
      </c>
      <c r="N17" t="s">
        <v>2136</v>
      </c>
      <c r="O17">
        <v>2.1920000000000002</v>
      </c>
      <c r="P17">
        <v>16</v>
      </c>
      <c r="Q17" t="s">
        <v>5653</v>
      </c>
      <c r="R17" t="s">
        <v>4631</v>
      </c>
      <c r="S17" t="s">
        <v>4627</v>
      </c>
      <c r="T17" t="s">
        <v>9894</v>
      </c>
      <c r="U17" t="s">
        <v>4464</v>
      </c>
      <c r="V17" t="s">
        <v>1048</v>
      </c>
      <c r="W17" t="s">
        <v>10735</v>
      </c>
      <c r="X17" t="s">
        <v>9810</v>
      </c>
    </row>
    <row r="18" spans="4:24" x14ac:dyDescent="0.25">
      <c r="D18">
        <v>123</v>
      </c>
      <c r="E18" s="7">
        <v>45189</v>
      </c>
      <c r="F18" t="s">
        <v>9586</v>
      </c>
      <c r="G18" t="s">
        <v>551</v>
      </c>
      <c r="H18">
        <v>18.600000000000001</v>
      </c>
      <c r="I18" t="s">
        <v>12</v>
      </c>
      <c r="J18" t="s">
        <v>13</v>
      </c>
      <c r="K18" t="s">
        <v>40</v>
      </c>
      <c r="L18" t="s">
        <v>6282</v>
      </c>
      <c r="M18" t="s">
        <v>4345</v>
      </c>
      <c r="N18" t="s">
        <v>16</v>
      </c>
      <c r="O18">
        <v>2.548</v>
      </c>
      <c r="P18">
        <v>18.600000000000001</v>
      </c>
      <c r="Q18" t="s">
        <v>6744</v>
      </c>
      <c r="R18" t="s">
        <v>4624</v>
      </c>
      <c r="S18" t="s">
        <v>4625</v>
      </c>
      <c r="T18" t="s">
        <v>189</v>
      </c>
      <c r="U18" t="s">
        <v>4464</v>
      </c>
      <c r="V18" t="s">
        <v>6282</v>
      </c>
      <c r="W18" t="s">
        <v>9636</v>
      </c>
      <c r="X18" t="s">
        <v>9585</v>
      </c>
    </row>
    <row r="19" spans="4:24" x14ac:dyDescent="0.25">
      <c r="D19">
        <v>122</v>
      </c>
      <c r="E19" s="7">
        <v>45189</v>
      </c>
      <c r="F19" t="s">
        <v>1518</v>
      </c>
      <c r="G19" t="s">
        <v>11</v>
      </c>
      <c r="H19">
        <v>21.3</v>
      </c>
      <c r="I19" t="s">
        <v>12</v>
      </c>
      <c r="J19" t="s">
        <v>13</v>
      </c>
      <c r="K19" t="s">
        <v>36</v>
      </c>
      <c r="L19" t="s">
        <v>6236</v>
      </c>
      <c r="M19" t="s">
        <v>5514</v>
      </c>
      <c r="N19" t="s">
        <v>2136</v>
      </c>
      <c r="O19">
        <v>2.9180000000000001</v>
      </c>
      <c r="P19">
        <v>21.3</v>
      </c>
      <c r="Q19" t="s">
        <v>6744</v>
      </c>
      <c r="R19" t="s">
        <v>4620</v>
      </c>
      <c r="S19" t="s">
        <v>4623</v>
      </c>
      <c r="T19" t="s">
        <v>189</v>
      </c>
      <c r="U19" t="s">
        <v>4464</v>
      </c>
      <c r="V19" t="s">
        <v>6236</v>
      </c>
      <c r="W19" t="s">
        <v>9639</v>
      </c>
      <c r="X19" t="s">
        <v>9587</v>
      </c>
    </row>
    <row r="20" spans="4:24" x14ac:dyDescent="0.25">
      <c r="D20">
        <v>121</v>
      </c>
      <c r="E20" s="7">
        <v>45189</v>
      </c>
      <c r="F20" t="s">
        <v>9589</v>
      </c>
      <c r="G20" t="s">
        <v>11</v>
      </c>
      <c r="H20">
        <v>7.3</v>
      </c>
      <c r="I20" t="s">
        <v>12</v>
      </c>
      <c r="J20" t="s">
        <v>13</v>
      </c>
      <c r="K20" t="s">
        <v>9590</v>
      </c>
      <c r="L20" t="s">
        <v>6236</v>
      </c>
      <c r="M20" t="s">
        <v>4345</v>
      </c>
      <c r="N20" t="s">
        <v>1925</v>
      </c>
      <c r="O20">
        <v>1</v>
      </c>
      <c r="P20">
        <v>7.3</v>
      </c>
      <c r="Q20" t="s">
        <v>6744</v>
      </c>
      <c r="R20" t="s">
        <v>4620</v>
      </c>
      <c r="S20" t="s">
        <v>10740</v>
      </c>
      <c r="T20" t="s">
        <v>9604</v>
      </c>
      <c r="U20" t="s">
        <v>4464</v>
      </c>
      <c r="V20" t="s">
        <v>6236</v>
      </c>
      <c r="W20" t="s">
        <v>9607</v>
      </c>
      <c r="X20" t="s">
        <v>9588</v>
      </c>
    </row>
    <row r="21" spans="4:24" x14ac:dyDescent="0.25">
      <c r="D21">
        <v>120</v>
      </c>
      <c r="E21" s="7">
        <v>45182</v>
      </c>
      <c r="F21" t="s">
        <v>2960</v>
      </c>
      <c r="G21" t="s">
        <v>11</v>
      </c>
      <c r="H21">
        <v>10</v>
      </c>
      <c r="I21" t="s">
        <v>12</v>
      </c>
      <c r="J21" t="s">
        <v>104</v>
      </c>
      <c r="K21" t="s">
        <v>506</v>
      </c>
      <c r="L21" t="s">
        <v>6282</v>
      </c>
      <c r="M21" t="s">
        <v>7155</v>
      </c>
      <c r="N21" t="s">
        <v>2136</v>
      </c>
      <c r="O21">
        <v>1.37</v>
      </c>
      <c r="P21">
        <v>10</v>
      </c>
      <c r="Q21" t="s">
        <v>6238</v>
      </c>
      <c r="R21" t="s">
        <v>4624</v>
      </c>
      <c r="S21" t="s">
        <v>4625</v>
      </c>
      <c r="T21" t="s">
        <v>189</v>
      </c>
      <c r="U21" t="s">
        <v>4464</v>
      </c>
      <c r="V21" t="s">
        <v>6282</v>
      </c>
      <c r="W21" t="s">
        <v>9368</v>
      </c>
      <c r="X21" t="s">
        <v>9333</v>
      </c>
    </row>
    <row r="22" spans="4:24" x14ac:dyDescent="0.25">
      <c r="D22">
        <v>119</v>
      </c>
      <c r="E22" s="7">
        <v>45182</v>
      </c>
      <c r="F22" t="s">
        <v>2960</v>
      </c>
      <c r="G22" t="s">
        <v>11</v>
      </c>
      <c r="H22">
        <v>10</v>
      </c>
      <c r="I22" t="s">
        <v>12</v>
      </c>
      <c r="J22" t="s">
        <v>13</v>
      </c>
      <c r="K22" t="s">
        <v>6387</v>
      </c>
      <c r="L22" t="s">
        <v>6282</v>
      </c>
      <c r="M22" t="s">
        <v>4345</v>
      </c>
      <c r="N22" t="s">
        <v>2136</v>
      </c>
      <c r="O22">
        <v>1.37</v>
      </c>
      <c r="P22">
        <v>10</v>
      </c>
      <c r="Q22" t="s">
        <v>6238</v>
      </c>
      <c r="R22" t="s">
        <v>4624</v>
      </c>
      <c r="S22" t="s">
        <v>4625</v>
      </c>
      <c r="T22" t="s">
        <v>189</v>
      </c>
      <c r="U22" t="s">
        <v>4464</v>
      </c>
      <c r="V22" t="s">
        <v>6282</v>
      </c>
      <c r="W22" t="s">
        <v>9370</v>
      </c>
      <c r="X22" t="s">
        <v>9331</v>
      </c>
    </row>
    <row r="23" spans="4:24" x14ac:dyDescent="0.25">
      <c r="D23">
        <v>118</v>
      </c>
      <c r="E23" s="7">
        <v>45182</v>
      </c>
      <c r="F23" t="s">
        <v>2960</v>
      </c>
      <c r="G23" t="s">
        <v>11</v>
      </c>
      <c r="H23">
        <v>30</v>
      </c>
      <c r="I23" t="s">
        <v>12</v>
      </c>
      <c r="J23" t="s">
        <v>137</v>
      </c>
      <c r="K23" t="s">
        <v>1119</v>
      </c>
      <c r="L23" t="s">
        <v>6282</v>
      </c>
      <c r="M23" t="s">
        <v>5514</v>
      </c>
      <c r="N23" t="s">
        <v>2136</v>
      </c>
      <c r="O23">
        <v>4.1100000000000003</v>
      </c>
      <c r="P23">
        <v>30</v>
      </c>
      <c r="Q23" t="s">
        <v>6238</v>
      </c>
      <c r="R23" t="s">
        <v>4624</v>
      </c>
      <c r="S23" t="s">
        <v>4625</v>
      </c>
      <c r="T23" t="s">
        <v>189</v>
      </c>
      <c r="U23" t="s">
        <v>4464</v>
      </c>
      <c r="V23" t="s">
        <v>6282</v>
      </c>
      <c r="W23" t="s">
        <v>9369</v>
      </c>
      <c r="X23" t="s">
        <v>9332</v>
      </c>
    </row>
    <row r="24" spans="4:24" x14ac:dyDescent="0.25">
      <c r="D24">
        <v>117</v>
      </c>
      <c r="E24" s="7">
        <v>45180</v>
      </c>
      <c r="F24" t="s">
        <v>7137</v>
      </c>
      <c r="G24" t="s">
        <v>2521</v>
      </c>
      <c r="H24">
        <v>5</v>
      </c>
      <c r="I24" t="s">
        <v>100</v>
      </c>
      <c r="J24" t="s">
        <v>13</v>
      </c>
      <c r="K24" t="s">
        <v>6782</v>
      </c>
      <c r="L24" t="s">
        <v>9324</v>
      </c>
      <c r="M24" t="s">
        <v>4345</v>
      </c>
      <c r="N24" t="s">
        <v>4341</v>
      </c>
      <c r="O24">
        <v>5</v>
      </c>
      <c r="P24">
        <v>36.520000000000003</v>
      </c>
      <c r="Q24" t="s">
        <v>5653</v>
      </c>
      <c r="R24" t="s">
        <v>4631</v>
      </c>
      <c r="S24" t="s">
        <v>4627</v>
      </c>
      <c r="T24" t="s">
        <v>189</v>
      </c>
      <c r="U24" t="s">
        <v>9813</v>
      </c>
      <c r="V24" t="s">
        <v>1048</v>
      </c>
      <c r="W24" t="s">
        <v>9385</v>
      </c>
      <c r="X24" t="s">
        <v>9325</v>
      </c>
    </row>
    <row r="25" spans="4:24" x14ac:dyDescent="0.25">
      <c r="D25">
        <v>116</v>
      </c>
      <c r="E25" s="7">
        <v>45180</v>
      </c>
      <c r="F25" t="s">
        <v>7138</v>
      </c>
      <c r="G25" t="s">
        <v>2521</v>
      </c>
      <c r="H25">
        <v>20</v>
      </c>
      <c r="I25" t="s">
        <v>12</v>
      </c>
      <c r="J25" t="s">
        <v>13</v>
      </c>
      <c r="K25" t="s">
        <v>94</v>
      </c>
      <c r="L25" t="s">
        <v>9324</v>
      </c>
      <c r="M25" t="s">
        <v>4345</v>
      </c>
      <c r="N25" t="s">
        <v>2136</v>
      </c>
      <c r="O25">
        <v>2.74</v>
      </c>
      <c r="P25">
        <v>20</v>
      </c>
      <c r="Q25" t="s">
        <v>5653</v>
      </c>
      <c r="R25" t="s">
        <v>4631</v>
      </c>
      <c r="S25" t="s">
        <v>4627</v>
      </c>
      <c r="T25" t="s">
        <v>189</v>
      </c>
      <c r="U25" t="s">
        <v>4464</v>
      </c>
      <c r="V25" t="s">
        <v>1048</v>
      </c>
      <c r="W25" t="s">
        <v>9387</v>
      </c>
      <c r="X25" t="s">
        <v>9323</v>
      </c>
    </row>
    <row r="26" spans="4:24" x14ac:dyDescent="0.25">
      <c r="D26">
        <v>115</v>
      </c>
      <c r="E26" s="7">
        <v>45176</v>
      </c>
      <c r="F26" t="s">
        <v>9280</v>
      </c>
      <c r="G26" t="s">
        <v>2521</v>
      </c>
      <c r="H26">
        <v>6</v>
      </c>
      <c r="I26" t="s">
        <v>100</v>
      </c>
      <c r="J26" t="s">
        <v>13</v>
      </c>
      <c r="K26" t="s">
        <v>9281</v>
      </c>
      <c r="L26" t="s">
        <v>6289</v>
      </c>
      <c r="M26" t="s">
        <v>4345</v>
      </c>
      <c r="N26" t="s">
        <v>2136</v>
      </c>
      <c r="O26">
        <v>6</v>
      </c>
      <c r="P26">
        <v>44.027999999999999</v>
      </c>
      <c r="Q26" t="s">
        <v>5653</v>
      </c>
      <c r="R26" t="s">
        <v>4631</v>
      </c>
      <c r="S26" t="s">
        <v>4627</v>
      </c>
      <c r="T26" t="s">
        <v>189</v>
      </c>
      <c r="U26" t="s">
        <v>9813</v>
      </c>
      <c r="V26" t="s">
        <v>34</v>
      </c>
      <c r="W26" t="s">
        <v>9307</v>
      </c>
      <c r="X26" t="s">
        <v>9279</v>
      </c>
    </row>
    <row r="27" spans="4:24" x14ac:dyDescent="0.25">
      <c r="D27">
        <v>114</v>
      </c>
      <c r="E27" s="7">
        <v>45169</v>
      </c>
      <c r="F27" t="s">
        <v>2950</v>
      </c>
      <c r="G27" t="s">
        <v>11</v>
      </c>
      <c r="H27">
        <v>10</v>
      </c>
      <c r="I27" t="s">
        <v>100</v>
      </c>
      <c r="J27" t="s">
        <v>13</v>
      </c>
      <c r="K27" t="s">
        <v>3481</v>
      </c>
      <c r="L27" t="s">
        <v>6236</v>
      </c>
      <c r="M27" t="s">
        <v>4345</v>
      </c>
      <c r="N27" t="s">
        <v>2214</v>
      </c>
      <c r="O27">
        <v>10</v>
      </c>
      <c r="P27">
        <v>72.83</v>
      </c>
      <c r="Q27" t="s">
        <v>6238</v>
      </c>
      <c r="R27" t="s">
        <v>4624</v>
      </c>
      <c r="S27" t="s">
        <v>4625</v>
      </c>
      <c r="T27" t="s">
        <v>9388</v>
      </c>
      <c r="U27" t="s">
        <v>9813</v>
      </c>
      <c r="V27" t="s">
        <v>6236</v>
      </c>
      <c r="W27" t="s">
        <v>7161</v>
      </c>
      <c r="X27" t="s">
        <v>7003</v>
      </c>
    </row>
    <row r="28" spans="4:24" x14ac:dyDescent="0.25">
      <c r="D28">
        <v>113</v>
      </c>
      <c r="E28" s="7">
        <v>45169</v>
      </c>
      <c r="F28" t="s">
        <v>2950</v>
      </c>
      <c r="G28" t="s">
        <v>11</v>
      </c>
      <c r="H28">
        <v>10</v>
      </c>
      <c r="I28" t="s">
        <v>12</v>
      </c>
      <c r="J28" t="s">
        <v>137</v>
      </c>
      <c r="K28" t="s">
        <v>705</v>
      </c>
      <c r="L28" t="s">
        <v>6236</v>
      </c>
      <c r="M28" t="s">
        <v>4345</v>
      </c>
      <c r="N28" t="s">
        <v>2214</v>
      </c>
      <c r="O28">
        <v>1.37</v>
      </c>
      <c r="P28">
        <v>10</v>
      </c>
      <c r="Q28" t="s">
        <v>6238</v>
      </c>
      <c r="R28" t="s">
        <v>4624</v>
      </c>
      <c r="S28" t="s">
        <v>4625</v>
      </c>
      <c r="T28" t="s">
        <v>9389</v>
      </c>
      <c r="U28" t="s">
        <v>4464</v>
      </c>
      <c r="V28" t="s">
        <v>6236</v>
      </c>
      <c r="W28" t="s">
        <v>7160</v>
      </c>
      <c r="X28" t="s">
        <v>6991</v>
      </c>
    </row>
    <row r="29" spans="4:24" x14ac:dyDescent="0.25">
      <c r="D29">
        <v>112</v>
      </c>
      <c r="E29" s="7">
        <v>45169</v>
      </c>
      <c r="F29" t="s">
        <v>6982</v>
      </c>
      <c r="G29" t="s">
        <v>107</v>
      </c>
      <c r="H29">
        <v>5</v>
      </c>
      <c r="I29" t="s">
        <v>100</v>
      </c>
      <c r="J29" t="s">
        <v>13</v>
      </c>
      <c r="K29" t="s">
        <v>2646</v>
      </c>
      <c r="L29" t="s">
        <v>6983</v>
      </c>
      <c r="M29" t="s">
        <v>5514</v>
      </c>
      <c r="N29" t="s">
        <v>16</v>
      </c>
      <c r="O29">
        <v>5</v>
      </c>
      <c r="P29">
        <v>36.414999999999999</v>
      </c>
      <c r="Q29" t="s">
        <v>6744</v>
      </c>
      <c r="R29" t="s">
        <v>4620</v>
      </c>
      <c r="S29" t="s">
        <v>4825</v>
      </c>
      <c r="T29" t="s">
        <v>7004</v>
      </c>
      <c r="U29" t="s">
        <v>9813</v>
      </c>
      <c r="V29" t="s">
        <v>1048</v>
      </c>
      <c r="W29" t="s">
        <v>7163</v>
      </c>
      <c r="X29" t="s">
        <v>6981</v>
      </c>
    </row>
    <row r="30" spans="4:24" x14ac:dyDescent="0.25">
      <c r="D30">
        <v>111</v>
      </c>
      <c r="E30" s="7">
        <v>45167</v>
      </c>
      <c r="F30" t="s">
        <v>2943</v>
      </c>
      <c r="G30" t="s">
        <v>11</v>
      </c>
      <c r="H30">
        <v>20</v>
      </c>
      <c r="I30" t="s">
        <v>12</v>
      </c>
      <c r="J30" t="s">
        <v>104</v>
      </c>
      <c r="K30" t="s">
        <v>571</v>
      </c>
      <c r="L30" t="s">
        <v>6282</v>
      </c>
      <c r="M30" t="s">
        <v>10741</v>
      </c>
      <c r="N30" t="s">
        <v>2136</v>
      </c>
      <c r="O30">
        <v>2.74</v>
      </c>
      <c r="P30">
        <v>20</v>
      </c>
      <c r="Q30" t="s">
        <v>6238</v>
      </c>
      <c r="R30" t="s">
        <v>4624</v>
      </c>
      <c r="S30" t="s">
        <v>4625</v>
      </c>
      <c r="T30" t="s">
        <v>9391</v>
      </c>
      <c r="U30" t="s">
        <v>4464</v>
      </c>
      <c r="V30" t="s">
        <v>6282</v>
      </c>
      <c r="W30" t="s">
        <v>7171</v>
      </c>
      <c r="X30" t="s">
        <v>6993</v>
      </c>
    </row>
    <row r="31" spans="4:24" x14ac:dyDescent="0.25">
      <c r="D31">
        <v>110</v>
      </c>
      <c r="E31" s="7">
        <v>45167</v>
      </c>
      <c r="F31" t="s">
        <v>2943</v>
      </c>
      <c r="G31" t="s">
        <v>11</v>
      </c>
      <c r="H31">
        <v>21</v>
      </c>
      <c r="I31" t="s">
        <v>12</v>
      </c>
      <c r="J31" t="s">
        <v>13</v>
      </c>
      <c r="K31" t="s">
        <v>3481</v>
      </c>
      <c r="L31" t="s">
        <v>6282</v>
      </c>
      <c r="M31" t="s">
        <v>4345</v>
      </c>
      <c r="N31" t="s">
        <v>2136</v>
      </c>
      <c r="O31">
        <v>2.8769999999999998</v>
      </c>
      <c r="P31">
        <v>21</v>
      </c>
      <c r="Q31" t="s">
        <v>6238</v>
      </c>
      <c r="R31" t="s">
        <v>4624</v>
      </c>
      <c r="S31" t="s">
        <v>4625</v>
      </c>
      <c r="T31" t="s">
        <v>9390</v>
      </c>
      <c r="U31" t="s">
        <v>4464</v>
      </c>
      <c r="V31" t="s">
        <v>6282</v>
      </c>
      <c r="W31" t="s">
        <v>7169</v>
      </c>
      <c r="X31" t="s">
        <v>6994</v>
      </c>
    </row>
    <row r="32" spans="4:24" x14ac:dyDescent="0.25">
      <c r="D32">
        <v>109</v>
      </c>
      <c r="E32" s="7">
        <v>45161</v>
      </c>
      <c r="F32" t="s">
        <v>7121</v>
      </c>
      <c r="G32" t="s">
        <v>256</v>
      </c>
      <c r="H32">
        <v>5</v>
      </c>
      <c r="I32" t="s">
        <v>100</v>
      </c>
      <c r="J32" t="s">
        <v>13</v>
      </c>
      <c r="K32" t="s">
        <v>6782</v>
      </c>
      <c r="L32" t="s">
        <v>6282</v>
      </c>
      <c r="M32" t="s">
        <v>4345</v>
      </c>
      <c r="N32" t="s">
        <v>4341</v>
      </c>
      <c r="O32">
        <v>5</v>
      </c>
      <c r="P32">
        <v>36.435000000000002</v>
      </c>
      <c r="Q32" t="s">
        <v>5653</v>
      </c>
      <c r="R32" t="s">
        <v>4620</v>
      </c>
      <c r="S32" t="s">
        <v>4626</v>
      </c>
      <c r="T32" t="s">
        <v>6785</v>
      </c>
      <c r="U32" t="s">
        <v>9813</v>
      </c>
      <c r="V32" t="s">
        <v>6282</v>
      </c>
      <c r="W32" t="s">
        <v>7191</v>
      </c>
      <c r="X32" t="s">
        <v>6781</v>
      </c>
    </row>
    <row r="33" spans="4:24" x14ac:dyDescent="0.25">
      <c r="D33">
        <v>108</v>
      </c>
      <c r="E33" s="7">
        <v>45160</v>
      </c>
      <c r="F33" t="s">
        <v>6870</v>
      </c>
      <c r="G33" t="s">
        <v>106</v>
      </c>
      <c r="H33">
        <v>2</v>
      </c>
      <c r="I33" t="s">
        <v>100</v>
      </c>
      <c r="J33" t="s">
        <v>13</v>
      </c>
      <c r="K33" t="s">
        <v>6747</v>
      </c>
      <c r="L33" t="s">
        <v>6282</v>
      </c>
      <c r="M33" t="s">
        <v>4345</v>
      </c>
      <c r="N33" t="s">
        <v>1925</v>
      </c>
      <c r="O33">
        <v>2</v>
      </c>
      <c r="P33">
        <v>14.612</v>
      </c>
      <c r="Q33" t="s">
        <v>6744</v>
      </c>
      <c r="R33" t="s">
        <v>4620</v>
      </c>
      <c r="S33" t="s">
        <v>9574</v>
      </c>
      <c r="T33" t="s">
        <v>6788</v>
      </c>
      <c r="U33" t="s">
        <v>9813</v>
      </c>
      <c r="V33" t="s">
        <v>6282</v>
      </c>
      <c r="W33" t="s">
        <v>7193</v>
      </c>
      <c r="X33" t="s">
        <v>6746</v>
      </c>
    </row>
    <row r="34" spans="4:24" x14ac:dyDescent="0.25">
      <c r="D34">
        <v>107</v>
      </c>
      <c r="E34" s="7">
        <v>45153</v>
      </c>
      <c r="F34" t="s">
        <v>6728</v>
      </c>
      <c r="G34" t="s">
        <v>11</v>
      </c>
      <c r="H34">
        <v>5</v>
      </c>
      <c r="I34" t="s">
        <v>12</v>
      </c>
      <c r="J34" t="s">
        <v>13</v>
      </c>
      <c r="K34" t="s">
        <v>930</v>
      </c>
      <c r="L34" t="s">
        <v>6236</v>
      </c>
      <c r="M34" t="s">
        <v>4345</v>
      </c>
      <c r="N34" t="s">
        <v>16</v>
      </c>
      <c r="O34">
        <v>0.68500000000000005</v>
      </c>
      <c r="P34">
        <v>5</v>
      </c>
      <c r="Q34" t="s">
        <v>5653</v>
      </c>
      <c r="R34" t="s">
        <v>4620</v>
      </c>
      <c r="S34" t="s">
        <v>4621</v>
      </c>
      <c r="T34" t="s">
        <v>6735</v>
      </c>
      <c r="U34" t="s">
        <v>4464</v>
      </c>
      <c r="V34" t="s">
        <v>6236</v>
      </c>
      <c r="W34" t="s">
        <v>7207</v>
      </c>
      <c r="X34" t="s">
        <v>6727</v>
      </c>
    </row>
    <row r="35" spans="4:24" x14ac:dyDescent="0.25">
      <c r="D35">
        <v>106</v>
      </c>
      <c r="E35" s="7">
        <v>45145</v>
      </c>
      <c r="F35" t="s">
        <v>6698</v>
      </c>
      <c r="G35" t="s">
        <v>11</v>
      </c>
      <c r="H35">
        <v>0.7</v>
      </c>
      <c r="I35" t="s">
        <v>100</v>
      </c>
      <c r="J35" t="s">
        <v>13</v>
      </c>
      <c r="K35" t="s">
        <v>488</v>
      </c>
      <c r="L35" t="s">
        <v>6282</v>
      </c>
      <c r="M35" t="s">
        <v>4345</v>
      </c>
      <c r="N35" t="s">
        <v>16</v>
      </c>
      <c r="O35">
        <v>0.7</v>
      </c>
      <c r="P35">
        <v>5.0419999999999998</v>
      </c>
      <c r="Q35" t="s">
        <v>6745</v>
      </c>
      <c r="R35" t="s">
        <v>4624</v>
      </c>
      <c r="S35" t="s">
        <v>4625</v>
      </c>
      <c r="T35" t="s">
        <v>6720</v>
      </c>
      <c r="U35" t="s">
        <v>9813</v>
      </c>
      <c r="V35" t="s">
        <v>6282</v>
      </c>
      <c r="W35" t="s">
        <v>7219</v>
      </c>
      <c r="X35" t="s">
        <v>6697</v>
      </c>
    </row>
    <row r="36" spans="4:24" x14ac:dyDescent="0.25">
      <c r="D36">
        <v>105</v>
      </c>
      <c r="E36" s="7">
        <v>45119</v>
      </c>
      <c r="F36" t="s">
        <v>6314</v>
      </c>
      <c r="G36" t="s">
        <v>11</v>
      </c>
      <c r="H36">
        <v>12.5</v>
      </c>
      <c r="I36" t="s">
        <v>12</v>
      </c>
      <c r="J36" t="s">
        <v>13</v>
      </c>
      <c r="K36" t="s">
        <v>157</v>
      </c>
      <c r="L36" t="s">
        <v>6236</v>
      </c>
      <c r="M36" t="s">
        <v>4345</v>
      </c>
      <c r="N36" t="s">
        <v>1925</v>
      </c>
      <c r="O36">
        <v>1.75</v>
      </c>
      <c r="P36">
        <v>12.5</v>
      </c>
      <c r="Q36" t="s">
        <v>6744</v>
      </c>
      <c r="R36" t="s">
        <v>4620</v>
      </c>
      <c r="S36" t="s">
        <v>4626</v>
      </c>
      <c r="T36" t="s">
        <v>6412</v>
      </c>
      <c r="U36" t="s">
        <v>4464</v>
      </c>
      <c r="V36" t="s">
        <v>6236</v>
      </c>
      <c r="W36" t="s">
        <v>7252</v>
      </c>
      <c r="X36" t="s">
        <v>6298</v>
      </c>
    </row>
    <row r="37" spans="4:24" x14ac:dyDescent="0.25">
      <c r="D37">
        <v>104</v>
      </c>
      <c r="E37" s="7">
        <v>45097</v>
      </c>
      <c r="F37" t="s">
        <v>1258</v>
      </c>
      <c r="G37" t="s">
        <v>1953</v>
      </c>
      <c r="H37">
        <v>4</v>
      </c>
      <c r="I37" t="s">
        <v>100</v>
      </c>
      <c r="J37" t="s">
        <v>13</v>
      </c>
      <c r="K37" t="s">
        <v>290</v>
      </c>
      <c r="L37" t="s">
        <v>6282</v>
      </c>
      <c r="M37" t="s">
        <v>5514</v>
      </c>
      <c r="N37" t="s">
        <v>1925</v>
      </c>
      <c r="O37">
        <v>4</v>
      </c>
      <c r="P37">
        <v>28.75</v>
      </c>
      <c r="Q37" t="s">
        <v>6744</v>
      </c>
      <c r="R37" t="s">
        <v>4620</v>
      </c>
      <c r="S37" t="s">
        <v>5964</v>
      </c>
      <c r="T37" t="s">
        <v>6413</v>
      </c>
      <c r="U37" t="s">
        <v>9813</v>
      </c>
      <c r="V37" t="s">
        <v>6282</v>
      </c>
      <c r="W37" t="s">
        <v>7284</v>
      </c>
      <c r="X37" t="s">
        <v>5455</v>
      </c>
    </row>
    <row r="38" spans="4:24" x14ac:dyDescent="0.25">
      <c r="D38">
        <v>103</v>
      </c>
      <c r="E38" s="7">
        <v>45092</v>
      </c>
      <c r="F38" t="s">
        <v>7123</v>
      </c>
      <c r="G38" t="s">
        <v>4090</v>
      </c>
      <c r="H38">
        <v>5</v>
      </c>
      <c r="I38" t="s">
        <v>100</v>
      </c>
      <c r="J38" t="s">
        <v>13</v>
      </c>
      <c r="K38" t="s">
        <v>3694</v>
      </c>
      <c r="L38" t="s">
        <v>6282</v>
      </c>
      <c r="M38" t="s">
        <v>4345</v>
      </c>
      <c r="N38" t="s">
        <v>2136</v>
      </c>
      <c r="O38">
        <v>5</v>
      </c>
      <c r="P38">
        <v>35.799999999999997</v>
      </c>
      <c r="Q38" t="s">
        <v>5653</v>
      </c>
      <c r="R38" t="s">
        <v>4631</v>
      </c>
      <c r="S38" t="s">
        <v>4627</v>
      </c>
      <c r="T38" t="s">
        <v>6414</v>
      </c>
      <c r="U38" t="s">
        <v>9813</v>
      </c>
      <c r="V38" t="s">
        <v>6282</v>
      </c>
      <c r="W38" t="s">
        <v>7290</v>
      </c>
      <c r="X38" t="s">
        <v>4996</v>
      </c>
    </row>
    <row r="39" spans="4:24" x14ac:dyDescent="0.25">
      <c r="D39">
        <v>102</v>
      </c>
      <c r="E39" s="7">
        <v>45083</v>
      </c>
      <c r="F39" t="s">
        <v>7124</v>
      </c>
      <c r="G39" t="s">
        <v>256</v>
      </c>
      <c r="H39">
        <v>4</v>
      </c>
      <c r="I39" t="s">
        <v>100</v>
      </c>
      <c r="J39" t="s">
        <v>13</v>
      </c>
      <c r="K39" t="s">
        <v>4788</v>
      </c>
      <c r="L39" t="s">
        <v>6289</v>
      </c>
      <c r="M39" t="s">
        <v>7155</v>
      </c>
      <c r="N39" t="s">
        <v>2136</v>
      </c>
      <c r="O39">
        <v>4</v>
      </c>
      <c r="P39">
        <v>28.46</v>
      </c>
      <c r="Q39" t="s">
        <v>5653</v>
      </c>
      <c r="R39" t="s">
        <v>4631</v>
      </c>
      <c r="S39" t="s">
        <v>4627</v>
      </c>
      <c r="T39" t="s">
        <v>6415</v>
      </c>
      <c r="U39" t="s">
        <v>9813</v>
      </c>
      <c r="V39" t="s">
        <v>34</v>
      </c>
      <c r="W39" t="s">
        <v>7313</v>
      </c>
      <c r="X39" t="s">
        <v>4789</v>
      </c>
    </row>
    <row r="40" spans="4:24" x14ac:dyDescent="0.25">
      <c r="D40">
        <v>101</v>
      </c>
      <c r="E40" s="7">
        <v>45076</v>
      </c>
      <c r="F40" t="s">
        <v>559</v>
      </c>
      <c r="G40" t="s">
        <v>107</v>
      </c>
      <c r="H40">
        <v>3</v>
      </c>
      <c r="I40" t="s">
        <v>100</v>
      </c>
      <c r="J40" t="s">
        <v>13</v>
      </c>
      <c r="K40" t="s">
        <v>4817</v>
      </c>
      <c r="L40" t="s">
        <v>6282</v>
      </c>
      <c r="M40" t="s">
        <v>5514</v>
      </c>
      <c r="N40" t="s">
        <v>2136</v>
      </c>
      <c r="O40">
        <v>3</v>
      </c>
      <c r="P40">
        <v>21.26</v>
      </c>
      <c r="Q40" t="s">
        <v>6744</v>
      </c>
      <c r="R40" t="s">
        <v>4620</v>
      </c>
      <c r="S40" t="s">
        <v>4825</v>
      </c>
      <c r="T40" t="s">
        <v>6416</v>
      </c>
      <c r="U40" t="s">
        <v>9813</v>
      </c>
      <c r="V40" t="s">
        <v>6282</v>
      </c>
      <c r="W40" t="s">
        <v>7323</v>
      </c>
      <c r="X40" t="s">
        <v>4816</v>
      </c>
    </row>
    <row r="41" spans="4:24" x14ac:dyDescent="0.25">
      <c r="D41">
        <v>100</v>
      </c>
      <c r="E41" s="7">
        <v>45069</v>
      </c>
      <c r="F41" t="s">
        <v>7127</v>
      </c>
      <c r="G41" t="s">
        <v>2692</v>
      </c>
      <c r="H41">
        <v>5</v>
      </c>
      <c r="I41" t="s">
        <v>100</v>
      </c>
      <c r="J41" t="s">
        <v>13</v>
      </c>
      <c r="K41" t="s">
        <v>66</v>
      </c>
      <c r="L41" t="s">
        <v>6290</v>
      </c>
      <c r="M41" t="s">
        <v>4345</v>
      </c>
      <c r="N41" t="s">
        <v>4341</v>
      </c>
      <c r="O41">
        <v>5</v>
      </c>
      <c r="P41">
        <v>35.25</v>
      </c>
      <c r="Q41" t="s">
        <v>5653</v>
      </c>
      <c r="R41" t="s">
        <v>4630</v>
      </c>
      <c r="S41" t="s">
        <v>4632</v>
      </c>
      <c r="T41" t="s">
        <v>6417</v>
      </c>
      <c r="U41" t="s">
        <v>9813</v>
      </c>
      <c r="V41" t="s">
        <v>1048</v>
      </c>
      <c r="W41" t="s">
        <v>7339</v>
      </c>
      <c r="X41" t="s">
        <v>4698</v>
      </c>
    </row>
    <row r="42" spans="4:24" x14ac:dyDescent="0.25">
      <c r="D42">
        <v>99</v>
      </c>
      <c r="E42" s="7">
        <v>45069</v>
      </c>
      <c r="F42" t="s">
        <v>7126</v>
      </c>
      <c r="G42" t="s">
        <v>2692</v>
      </c>
      <c r="H42">
        <v>20</v>
      </c>
      <c r="I42" t="s">
        <v>12</v>
      </c>
      <c r="J42" t="s">
        <v>137</v>
      </c>
      <c r="K42" t="s">
        <v>770</v>
      </c>
      <c r="L42" t="s">
        <v>6287</v>
      </c>
      <c r="M42" t="s">
        <v>4345</v>
      </c>
      <c r="N42" t="s">
        <v>4341</v>
      </c>
      <c r="O42">
        <v>2.84</v>
      </c>
      <c r="P42">
        <v>20</v>
      </c>
      <c r="Q42" t="s">
        <v>5653</v>
      </c>
      <c r="R42" t="s">
        <v>4630</v>
      </c>
      <c r="S42" t="s">
        <v>4632</v>
      </c>
      <c r="T42" t="s">
        <v>6418</v>
      </c>
      <c r="U42" t="s">
        <v>4464</v>
      </c>
      <c r="V42" t="s">
        <v>1048</v>
      </c>
      <c r="W42" t="s">
        <v>7341</v>
      </c>
      <c r="X42" t="s">
        <v>4694</v>
      </c>
    </row>
    <row r="43" spans="4:24" x14ac:dyDescent="0.25">
      <c r="D43">
        <v>98</v>
      </c>
      <c r="E43" s="7">
        <v>45042</v>
      </c>
      <c r="F43" t="s">
        <v>4665</v>
      </c>
      <c r="G43" t="s">
        <v>11</v>
      </c>
      <c r="H43">
        <v>58</v>
      </c>
      <c r="I43" t="s">
        <v>3890</v>
      </c>
      <c r="J43" t="s">
        <v>13</v>
      </c>
      <c r="K43" t="s">
        <v>858</v>
      </c>
      <c r="L43" t="s">
        <v>6236</v>
      </c>
      <c r="M43" t="s">
        <v>4345</v>
      </c>
      <c r="N43" t="s">
        <v>16</v>
      </c>
      <c r="O43">
        <v>0.41</v>
      </c>
      <c r="P43">
        <v>2.96</v>
      </c>
      <c r="Q43" t="s">
        <v>6744</v>
      </c>
      <c r="R43" t="s">
        <v>4620</v>
      </c>
      <c r="S43" t="s">
        <v>4621</v>
      </c>
      <c r="T43" t="s">
        <v>6419</v>
      </c>
      <c r="U43" t="s">
        <v>9825</v>
      </c>
      <c r="V43" t="s">
        <v>6236</v>
      </c>
      <c r="W43" t="s">
        <v>7376</v>
      </c>
      <c r="X43" t="s">
        <v>4474</v>
      </c>
    </row>
    <row r="44" spans="4:24" x14ac:dyDescent="0.25">
      <c r="D44">
        <v>97</v>
      </c>
      <c r="E44" s="7">
        <v>45033</v>
      </c>
      <c r="F44" t="s">
        <v>2132</v>
      </c>
      <c r="G44" t="s">
        <v>11</v>
      </c>
      <c r="H44">
        <v>6.85</v>
      </c>
      <c r="I44" t="s">
        <v>12</v>
      </c>
      <c r="J44" t="s">
        <v>13</v>
      </c>
      <c r="K44" t="s">
        <v>110</v>
      </c>
      <c r="L44" t="s">
        <v>6236</v>
      </c>
      <c r="M44" t="s">
        <v>4345</v>
      </c>
      <c r="N44" t="s">
        <v>16</v>
      </c>
      <c r="O44">
        <v>0.99</v>
      </c>
      <c r="P44">
        <v>6.85</v>
      </c>
      <c r="Q44" t="s">
        <v>6744</v>
      </c>
      <c r="R44" t="s">
        <v>4620</v>
      </c>
      <c r="S44" t="s">
        <v>4622</v>
      </c>
      <c r="T44" t="s">
        <v>6420</v>
      </c>
      <c r="U44" t="s">
        <v>9817</v>
      </c>
      <c r="V44" t="s">
        <v>6236</v>
      </c>
      <c r="W44" t="s">
        <v>10057</v>
      </c>
      <c r="X44" t="s">
        <v>2131</v>
      </c>
    </row>
    <row r="45" spans="4:24" x14ac:dyDescent="0.25">
      <c r="D45">
        <v>96</v>
      </c>
      <c r="E45" s="7">
        <v>45030</v>
      </c>
      <c r="F45" t="s">
        <v>2446</v>
      </c>
      <c r="G45" t="s">
        <v>11</v>
      </c>
      <c r="H45">
        <v>2.1</v>
      </c>
      <c r="I45" t="s">
        <v>100</v>
      </c>
      <c r="J45" t="s">
        <v>121</v>
      </c>
      <c r="K45" t="s">
        <v>31</v>
      </c>
      <c r="L45" t="s">
        <v>6285</v>
      </c>
      <c r="M45" t="s">
        <v>4345</v>
      </c>
      <c r="N45" t="s">
        <v>16</v>
      </c>
      <c r="O45">
        <v>2.1</v>
      </c>
      <c r="P45">
        <v>14.42</v>
      </c>
      <c r="Q45" t="s">
        <v>6745</v>
      </c>
      <c r="R45" t="s">
        <v>4620</v>
      </c>
      <c r="S45" t="s">
        <v>4622</v>
      </c>
      <c r="T45" t="s">
        <v>6421</v>
      </c>
      <c r="U45" t="s">
        <v>9813</v>
      </c>
      <c r="V45" t="s">
        <v>1048</v>
      </c>
      <c r="W45" t="s">
        <v>7403</v>
      </c>
      <c r="X45" t="s">
        <v>2444</v>
      </c>
    </row>
    <row r="46" spans="4:24" x14ac:dyDescent="0.25">
      <c r="D46">
        <v>95</v>
      </c>
      <c r="E46" s="7">
        <v>45028</v>
      </c>
      <c r="F46" t="s">
        <v>5990</v>
      </c>
      <c r="G46" t="s">
        <v>106</v>
      </c>
      <c r="H46">
        <v>1.2</v>
      </c>
      <c r="I46" t="s">
        <v>100</v>
      </c>
      <c r="J46" t="s">
        <v>13</v>
      </c>
      <c r="K46" t="s">
        <v>1663</v>
      </c>
      <c r="L46" t="s">
        <v>6236</v>
      </c>
      <c r="M46" t="s">
        <v>5514</v>
      </c>
      <c r="N46" t="s">
        <v>1925</v>
      </c>
      <c r="O46">
        <v>1.2</v>
      </c>
      <c r="P46">
        <v>8.25</v>
      </c>
      <c r="Q46" t="s">
        <v>6744</v>
      </c>
      <c r="R46" t="s">
        <v>4620</v>
      </c>
      <c r="S46" t="s">
        <v>4623</v>
      </c>
      <c r="T46" t="s">
        <v>6422</v>
      </c>
      <c r="U46" t="s">
        <v>9813</v>
      </c>
      <c r="V46" t="s">
        <v>6236</v>
      </c>
      <c r="W46" t="s">
        <v>7412</v>
      </c>
      <c r="X46" t="s">
        <v>1924</v>
      </c>
    </row>
    <row r="47" spans="4:24" x14ac:dyDescent="0.25">
      <c r="D47">
        <v>94</v>
      </c>
      <c r="E47" s="7">
        <v>45016</v>
      </c>
      <c r="F47" t="s">
        <v>142</v>
      </c>
      <c r="G47" t="s">
        <v>11</v>
      </c>
      <c r="H47">
        <v>13.7</v>
      </c>
      <c r="I47" t="s">
        <v>12</v>
      </c>
      <c r="J47" t="s">
        <v>13</v>
      </c>
      <c r="K47" t="s">
        <v>143</v>
      </c>
      <c r="L47" t="s">
        <v>6284</v>
      </c>
      <c r="M47" t="s">
        <v>4345</v>
      </c>
      <c r="N47" t="s">
        <v>1925</v>
      </c>
      <c r="O47">
        <v>2</v>
      </c>
      <c r="P47">
        <v>13.7</v>
      </c>
      <c r="Q47" t="s">
        <v>6744</v>
      </c>
      <c r="R47" t="s">
        <v>4624</v>
      </c>
      <c r="S47" t="s">
        <v>4625</v>
      </c>
      <c r="T47" t="s">
        <v>6423</v>
      </c>
      <c r="U47" t="s">
        <v>9817</v>
      </c>
      <c r="V47" t="s">
        <v>1048</v>
      </c>
      <c r="W47" t="s">
        <v>10066</v>
      </c>
      <c r="X47" t="s">
        <v>141</v>
      </c>
    </row>
    <row r="48" spans="4:24" x14ac:dyDescent="0.25">
      <c r="D48">
        <v>93</v>
      </c>
      <c r="E48" s="7">
        <v>45013</v>
      </c>
      <c r="F48" t="s">
        <v>144</v>
      </c>
      <c r="G48" t="s">
        <v>11</v>
      </c>
      <c r="H48">
        <v>11</v>
      </c>
      <c r="I48" t="s">
        <v>12</v>
      </c>
      <c r="J48" t="s">
        <v>13</v>
      </c>
      <c r="K48" t="s">
        <v>145</v>
      </c>
      <c r="L48" t="s">
        <v>6283</v>
      </c>
      <c r="M48" t="s">
        <v>4345</v>
      </c>
      <c r="N48" t="s">
        <v>2136</v>
      </c>
      <c r="O48">
        <v>1.6</v>
      </c>
      <c r="P48">
        <v>11</v>
      </c>
      <c r="Q48" t="s">
        <v>5653</v>
      </c>
      <c r="R48" t="s">
        <v>4620</v>
      </c>
      <c r="S48" t="s">
        <v>4626</v>
      </c>
      <c r="T48" t="s">
        <v>9394</v>
      </c>
      <c r="U48" t="s">
        <v>9817</v>
      </c>
      <c r="V48" t="s">
        <v>6283</v>
      </c>
      <c r="W48" t="s">
        <v>10076</v>
      </c>
      <c r="X48" t="s">
        <v>2157</v>
      </c>
    </row>
    <row r="49" spans="4:24" x14ac:dyDescent="0.25">
      <c r="D49">
        <v>92</v>
      </c>
      <c r="E49" s="7">
        <v>45005</v>
      </c>
      <c r="F49" t="s">
        <v>7129</v>
      </c>
      <c r="G49" t="s">
        <v>2521</v>
      </c>
      <c r="H49">
        <v>10</v>
      </c>
      <c r="I49" t="s">
        <v>12</v>
      </c>
      <c r="J49" t="s">
        <v>137</v>
      </c>
      <c r="K49" t="s">
        <v>2522</v>
      </c>
      <c r="L49" t="s">
        <v>6282</v>
      </c>
      <c r="M49" t="s">
        <v>5514</v>
      </c>
      <c r="N49" t="s">
        <v>2136</v>
      </c>
      <c r="O49">
        <v>1.45</v>
      </c>
      <c r="P49">
        <v>10</v>
      </c>
      <c r="Q49" t="s">
        <v>5653</v>
      </c>
      <c r="R49" t="s">
        <v>4631</v>
      </c>
      <c r="S49" t="s">
        <v>4627</v>
      </c>
      <c r="T49" t="s">
        <v>6424</v>
      </c>
      <c r="U49" t="s">
        <v>4464</v>
      </c>
      <c r="V49" t="s">
        <v>6282</v>
      </c>
      <c r="W49" t="s">
        <v>7442</v>
      </c>
      <c r="X49" t="s">
        <v>2525</v>
      </c>
    </row>
    <row r="50" spans="4:24" x14ac:dyDescent="0.25">
      <c r="D50">
        <v>91</v>
      </c>
      <c r="E50" s="7">
        <v>45002</v>
      </c>
      <c r="F50" t="s">
        <v>6761</v>
      </c>
      <c r="G50" t="s">
        <v>11</v>
      </c>
      <c r="H50">
        <v>1</v>
      </c>
      <c r="I50" t="s">
        <v>12</v>
      </c>
      <c r="J50" t="s">
        <v>13</v>
      </c>
      <c r="K50" t="s">
        <v>28</v>
      </c>
      <c r="L50" t="s">
        <v>6236</v>
      </c>
      <c r="M50" t="s">
        <v>5514</v>
      </c>
      <c r="N50" t="s">
        <v>1925</v>
      </c>
      <c r="O50">
        <v>0.14000000000000001</v>
      </c>
      <c r="P50">
        <v>1</v>
      </c>
      <c r="Q50" t="s">
        <v>6744</v>
      </c>
      <c r="R50" t="s">
        <v>4620</v>
      </c>
      <c r="S50" t="s">
        <v>4623</v>
      </c>
      <c r="T50" t="s">
        <v>6425</v>
      </c>
      <c r="U50" t="s">
        <v>9817</v>
      </c>
      <c r="V50" t="s">
        <v>6236</v>
      </c>
      <c r="W50" t="s">
        <v>10094</v>
      </c>
      <c r="X50" t="s">
        <v>102</v>
      </c>
    </row>
    <row r="51" spans="4:24" x14ac:dyDescent="0.25">
      <c r="D51">
        <v>90</v>
      </c>
      <c r="E51" s="7">
        <v>44936</v>
      </c>
      <c r="F51" t="s">
        <v>7135</v>
      </c>
      <c r="G51" t="s">
        <v>127</v>
      </c>
      <c r="H51">
        <v>20</v>
      </c>
      <c r="I51" t="s">
        <v>12</v>
      </c>
      <c r="J51" t="s">
        <v>137</v>
      </c>
      <c r="K51" t="s">
        <v>298</v>
      </c>
      <c r="L51" t="s">
        <v>6282</v>
      </c>
      <c r="M51" t="s">
        <v>4345</v>
      </c>
      <c r="N51" t="s">
        <v>4341</v>
      </c>
      <c r="O51">
        <v>2.96</v>
      </c>
      <c r="P51">
        <v>20</v>
      </c>
      <c r="Q51" t="s">
        <v>5653</v>
      </c>
      <c r="R51" t="s">
        <v>4628</v>
      </c>
      <c r="S51" t="s">
        <v>10742</v>
      </c>
      <c r="T51" t="s">
        <v>9398</v>
      </c>
      <c r="U51" t="s">
        <v>4464</v>
      </c>
      <c r="V51" t="s">
        <v>6282</v>
      </c>
      <c r="W51" t="s">
        <v>7561</v>
      </c>
      <c r="X51" t="s">
        <v>296</v>
      </c>
    </row>
    <row r="52" spans="4:24" x14ac:dyDescent="0.25">
      <c r="D52">
        <v>89</v>
      </c>
      <c r="E52" s="7">
        <v>44903</v>
      </c>
      <c r="F52" t="s">
        <v>140</v>
      </c>
      <c r="G52" t="s">
        <v>84</v>
      </c>
      <c r="H52">
        <v>24</v>
      </c>
      <c r="I52" t="s">
        <v>12</v>
      </c>
      <c r="J52" t="s">
        <v>13</v>
      </c>
      <c r="K52" t="s">
        <v>85</v>
      </c>
      <c r="L52" t="s">
        <v>6284</v>
      </c>
      <c r="M52" t="s">
        <v>5514</v>
      </c>
      <c r="N52" t="s">
        <v>6251</v>
      </c>
      <c r="O52">
        <v>3.43</v>
      </c>
      <c r="P52">
        <v>24</v>
      </c>
      <c r="Q52" t="s">
        <v>5653</v>
      </c>
      <c r="R52" t="s">
        <v>4620</v>
      </c>
      <c r="S52" t="s">
        <v>4626</v>
      </c>
      <c r="T52" t="s">
        <v>6428</v>
      </c>
      <c r="U52" t="s">
        <v>9817</v>
      </c>
      <c r="V52" t="s">
        <v>1048</v>
      </c>
      <c r="W52" t="s">
        <v>10199</v>
      </c>
      <c r="X52" t="s">
        <v>83</v>
      </c>
    </row>
    <row r="53" spans="4:24" x14ac:dyDescent="0.25">
      <c r="D53">
        <v>88</v>
      </c>
      <c r="E53" s="7">
        <v>44896</v>
      </c>
      <c r="F53" t="s">
        <v>1414</v>
      </c>
      <c r="G53" t="s">
        <v>108</v>
      </c>
      <c r="H53">
        <v>2.5299999999999998</v>
      </c>
      <c r="I53" t="s">
        <v>100</v>
      </c>
      <c r="J53" t="s">
        <v>13</v>
      </c>
      <c r="K53" t="s">
        <v>1006</v>
      </c>
      <c r="L53" t="s">
        <v>6282</v>
      </c>
      <c r="M53" t="s">
        <v>4345</v>
      </c>
      <c r="N53" t="s">
        <v>16</v>
      </c>
      <c r="O53">
        <v>2.5299999999999998</v>
      </c>
      <c r="P53">
        <v>17.84</v>
      </c>
      <c r="Q53" t="s">
        <v>6744</v>
      </c>
      <c r="R53" t="s">
        <v>4620</v>
      </c>
      <c r="S53" t="s">
        <v>4825</v>
      </c>
      <c r="T53" t="s">
        <v>6429</v>
      </c>
      <c r="U53" t="s">
        <v>9813</v>
      </c>
      <c r="V53" t="s">
        <v>6282</v>
      </c>
      <c r="W53" t="s">
        <v>7607</v>
      </c>
      <c r="X53" t="s">
        <v>2830</v>
      </c>
    </row>
    <row r="54" spans="4:24" x14ac:dyDescent="0.25">
      <c r="D54">
        <v>87</v>
      </c>
      <c r="E54" s="7">
        <v>44896</v>
      </c>
      <c r="F54" t="s">
        <v>2186</v>
      </c>
      <c r="G54" t="s">
        <v>106</v>
      </c>
      <c r="H54">
        <v>3.5</v>
      </c>
      <c r="I54" t="s">
        <v>100</v>
      </c>
      <c r="J54" t="s">
        <v>13</v>
      </c>
      <c r="K54" t="s">
        <v>826</v>
      </c>
      <c r="L54" t="s">
        <v>6282</v>
      </c>
      <c r="M54" t="s">
        <v>5514</v>
      </c>
      <c r="N54" t="s">
        <v>16</v>
      </c>
      <c r="O54">
        <v>3.5</v>
      </c>
      <c r="P54">
        <v>24.69</v>
      </c>
      <c r="Q54" t="s">
        <v>6744</v>
      </c>
      <c r="R54" t="s">
        <v>4628</v>
      </c>
      <c r="S54" t="s">
        <v>5965</v>
      </c>
      <c r="T54" t="s">
        <v>9400</v>
      </c>
      <c r="U54" t="s">
        <v>9813</v>
      </c>
      <c r="V54" t="s">
        <v>6282</v>
      </c>
      <c r="W54" t="s">
        <v>7609</v>
      </c>
      <c r="X54" t="s">
        <v>2564</v>
      </c>
    </row>
    <row r="55" spans="4:24" x14ac:dyDescent="0.25">
      <c r="D55">
        <v>86</v>
      </c>
      <c r="E55" s="7">
        <v>44890</v>
      </c>
      <c r="F55" t="s">
        <v>2531</v>
      </c>
      <c r="G55" t="s">
        <v>11</v>
      </c>
      <c r="H55">
        <v>0.4</v>
      </c>
      <c r="I55" t="s">
        <v>100</v>
      </c>
      <c r="J55" t="s">
        <v>13</v>
      </c>
      <c r="K55" t="s">
        <v>831</v>
      </c>
      <c r="L55" t="s">
        <v>6282</v>
      </c>
      <c r="M55" t="s">
        <v>5514</v>
      </c>
      <c r="N55" t="s">
        <v>16</v>
      </c>
      <c r="O55">
        <v>0.4</v>
      </c>
      <c r="P55">
        <v>2.87</v>
      </c>
      <c r="Q55" t="s">
        <v>6744</v>
      </c>
      <c r="R55" t="s">
        <v>4620</v>
      </c>
      <c r="S55" t="s">
        <v>4623</v>
      </c>
      <c r="T55" t="s">
        <v>6430</v>
      </c>
      <c r="U55" t="s">
        <v>9813</v>
      </c>
      <c r="V55" t="s">
        <v>6282</v>
      </c>
      <c r="W55" t="s">
        <v>7623</v>
      </c>
      <c r="X55" t="s">
        <v>1933</v>
      </c>
    </row>
    <row r="56" spans="4:24" x14ac:dyDescent="0.25">
      <c r="D56">
        <v>85</v>
      </c>
      <c r="E56" s="7">
        <v>44887</v>
      </c>
      <c r="F56" t="s">
        <v>5990</v>
      </c>
      <c r="G56" t="s">
        <v>106</v>
      </c>
      <c r="H56">
        <v>1.2</v>
      </c>
      <c r="I56" t="s">
        <v>100</v>
      </c>
      <c r="J56" t="s">
        <v>13</v>
      </c>
      <c r="K56" t="s">
        <v>1663</v>
      </c>
      <c r="L56" t="s">
        <v>6282</v>
      </c>
      <c r="M56" t="s">
        <v>5514</v>
      </c>
      <c r="N56" t="s">
        <v>16</v>
      </c>
      <c r="O56">
        <v>1.2</v>
      </c>
      <c r="P56">
        <v>8.57</v>
      </c>
      <c r="Q56" t="s">
        <v>6744</v>
      </c>
      <c r="R56" t="s">
        <v>4620</v>
      </c>
      <c r="S56" t="s">
        <v>4623</v>
      </c>
      <c r="T56" t="s">
        <v>6431</v>
      </c>
      <c r="U56" t="s">
        <v>9813</v>
      </c>
      <c r="V56" t="s">
        <v>6282</v>
      </c>
      <c r="W56" t="s">
        <v>7645</v>
      </c>
      <c r="X56" t="s">
        <v>2460</v>
      </c>
    </row>
    <row r="57" spans="4:24" x14ac:dyDescent="0.25">
      <c r="D57">
        <v>84</v>
      </c>
      <c r="E57" s="7">
        <v>44886</v>
      </c>
      <c r="F57" t="s">
        <v>597</v>
      </c>
      <c r="G57" t="s">
        <v>440</v>
      </c>
      <c r="H57">
        <v>2</v>
      </c>
      <c r="I57" t="s">
        <v>100</v>
      </c>
      <c r="J57" t="s">
        <v>121</v>
      </c>
      <c r="K57" t="s">
        <v>2869</v>
      </c>
      <c r="L57" t="s">
        <v>6282</v>
      </c>
      <c r="M57" t="s">
        <v>4345</v>
      </c>
      <c r="N57" t="s">
        <v>2136</v>
      </c>
      <c r="O57">
        <v>2</v>
      </c>
      <c r="P57">
        <v>14.33</v>
      </c>
      <c r="Q57" t="s">
        <v>6744</v>
      </c>
      <c r="R57" t="s">
        <v>4620</v>
      </c>
      <c r="S57" t="s">
        <v>4623</v>
      </c>
      <c r="T57" t="s">
        <v>6432</v>
      </c>
      <c r="U57" t="s">
        <v>9813</v>
      </c>
      <c r="V57" t="s">
        <v>6282</v>
      </c>
      <c r="W57" t="s">
        <v>7647</v>
      </c>
      <c r="X57" t="s">
        <v>2870</v>
      </c>
    </row>
    <row r="58" spans="4:24" x14ac:dyDescent="0.25">
      <c r="D58">
        <v>83</v>
      </c>
      <c r="E58" s="7">
        <v>44882</v>
      </c>
      <c r="F58" t="s">
        <v>2888</v>
      </c>
      <c r="G58" t="s">
        <v>11</v>
      </c>
      <c r="H58">
        <v>0.85</v>
      </c>
      <c r="I58" t="s">
        <v>100</v>
      </c>
      <c r="J58" t="s">
        <v>13</v>
      </c>
      <c r="K58" t="s">
        <v>826</v>
      </c>
      <c r="L58" t="s">
        <v>6282</v>
      </c>
      <c r="M58" t="s">
        <v>4345</v>
      </c>
      <c r="N58" t="s">
        <v>16</v>
      </c>
      <c r="O58">
        <v>0.85</v>
      </c>
      <c r="P58">
        <v>6.08</v>
      </c>
      <c r="Q58" t="s">
        <v>6744</v>
      </c>
      <c r="R58" t="s">
        <v>4624</v>
      </c>
      <c r="S58" t="s">
        <v>4625</v>
      </c>
      <c r="T58" t="s">
        <v>6433</v>
      </c>
      <c r="U58" t="s">
        <v>9813</v>
      </c>
      <c r="V58" t="s">
        <v>6282</v>
      </c>
      <c r="W58" t="s">
        <v>7649</v>
      </c>
      <c r="X58" t="s">
        <v>2883</v>
      </c>
    </row>
    <row r="59" spans="4:24" x14ac:dyDescent="0.25">
      <c r="D59">
        <v>82</v>
      </c>
      <c r="E59" s="7">
        <v>44881</v>
      </c>
      <c r="F59" t="s">
        <v>7139</v>
      </c>
      <c r="G59" t="s">
        <v>2521</v>
      </c>
      <c r="H59">
        <v>4</v>
      </c>
      <c r="I59" t="s">
        <v>100</v>
      </c>
      <c r="J59" t="s">
        <v>13</v>
      </c>
      <c r="K59" t="s">
        <v>328</v>
      </c>
      <c r="L59" t="s">
        <v>4492</v>
      </c>
      <c r="M59" t="s">
        <v>4345</v>
      </c>
      <c r="N59" t="s">
        <v>2136</v>
      </c>
      <c r="O59">
        <v>4</v>
      </c>
      <c r="P59">
        <v>28.39</v>
      </c>
      <c r="Q59" t="s">
        <v>5653</v>
      </c>
      <c r="R59" t="s">
        <v>4631</v>
      </c>
      <c r="S59" t="s">
        <v>4627</v>
      </c>
      <c r="T59" t="s">
        <v>6434</v>
      </c>
      <c r="U59" t="s">
        <v>9813</v>
      </c>
      <c r="V59" t="s">
        <v>34</v>
      </c>
      <c r="W59" t="s">
        <v>7660</v>
      </c>
      <c r="X59" t="s">
        <v>2889</v>
      </c>
    </row>
    <row r="60" spans="4:24" x14ac:dyDescent="0.25">
      <c r="D60">
        <v>81</v>
      </c>
      <c r="E60" s="7">
        <v>44879</v>
      </c>
      <c r="F60" t="s">
        <v>656</v>
      </c>
      <c r="G60" t="s">
        <v>440</v>
      </c>
      <c r="H60">
        <v>3</v>
      </c>
      <c r="I60" t="s">
        <v>100</v>
      </c>
      <c r="J60" t="s">
        <v>13</v>
      </c>
      <c r="K60" t="s">
        <v>1681</v>
      </c>
      <c r="L60" t="s">
        <v>6282</v>
      </c>
      <c r="M60" t="s">
        <v>5514</v>
      </c>
      <c r="N60" t="s">
        <v>16</v>
      </c>
      <c r="O60">
        <v>3</v>
      </c>
      <c r="P60">
        <v>21.21</v>
      </c>
      <c r="Q60" t="s">
        <v>6744</v>
      </c>
      <c r="R60" t="s">
        <v>4620</v>
      </c>
      <c r="S60" t="s">
        <v>4629</v>
      </c>
      <c r="T60" t="s">
        <v>6435</v>
      </c>
      <c r="U60" t="s">
        <v>9813</v>
      </c>
      <c r="V60" t="s">
        <v>6282</v>
      </c>
      <c r="W60" t="s">
        <v>7664</v>
      </c>
      <c r="X60" t="s">
        <v>2903</v>
      </c>
    </row>
    <row r="61" spans="4:24" x14ac:dyDescent="0.25">
      <c r="D61">
        <v>80</v>
      </c>
      <c r="E61" s="7">
        <v>44865</v>
      </c>
      <c r="F61" t="s">
        <v>2943</v>
      </c>
      <c r="G61" t="s">
        <v>11</v>
      </c>
      <c r="H61">
        <v>11</v>
      </c>
      <c r="I61" t="s">
        <v>12</v>
      </c>
      <c r="J61" t="s">
        <v>104</v>
      </c>
      <c r="K61" t="s">
        <v>2945</v>
      </c>
      <c r="L61" t="s">
        <v>6282</v>
      </c>
      <c r="M61" t="s">
        <v>7155</v>
      </c>
      <c r="N61" t="s">
        <v>2136</v>
      </c>
      <c r="O61">
        <v>1.51</v>
      </c>
      <c r="P61">
        <v>11</v>
      </c>
      <c r="Q61" t="s">
        <v>6238</v>
      </c>
      <c r="R61" t="s">
        <v>4624</v>
      </c>
      <c r="S61" t="s">
        <v>4625</v>
      </c>
      <c r="T61" t="s">
        <v>6436</v>
      </c>
      <c r="U61" t="s">
        <v>4464</v>
      </c>
      <c r="V61" t="s">
        <v>6282</v>
      </c>
      <c r="W61" t="s">
        <v>7691</v>
      </c>
      <c r="X61" t="s">
        <v>2946</v>
      </c>
    </row>
    <row r="62" spans="4:24" x14ac:dyDescent="0.25">
      <c r="D62">
        <v>79</v>
      </c>
      <c r="E62" s="7">
        <v>44865</v>
      </c>
      <c r="F62" t="s">
        <v>2943</v>
      </c>
      <c r="G62" t="s">
        <v>11</v>
      </c>
      <c r="H62">
        <v>15</v>
      </c>
      <c r="I62" t="s">
        <v>12</v>
      </c>
      <c r="J62" t="s">
        <v>13</v>
      </c>
      <c r="K62" t="s">
        <v>1137</v>
      </c>
      <c r="L62" t="s">
        <v>6282</v>
      </c>
      <c r="M62" t="s">
        <v>4345</v>
      </c>
      <c r="N62" t="s">
        <v>2136</v>
      </c>
      <c r="O62">
        <v>2.06</v>
      </c>
      <c r="P62">
        <v>15</v>
      </c>
      <c r="Q62" t="s">
        <v>6238</v>
      </c>
      <c r="R62" t="s">
        <v>4624</v>
      </c>
      <c r="S62" t="s">
        <v>4625</v>
      </c>
      <c r="T62" t="s">
        <v>6437</v>
      </c>
      <c r="U62" t="s">
        <v>4464</v>
      </c>
      <c r="V62" t="s">
        <v>6282</v>
      </c>
      <c r="W62" t="s">
        <v>7692</v>
      </c>
      <c r="X62" t="s">
        <v>2944</v>
      </c>
    </row>
    <row r="63" spans="4:24" x14ac:dyDescent="0.25">
      <c r="D63">
        <v>78</v>
      </c>
      <c r="E63" s="7">
        <v>44861</v>
      </c>
      <c r="F63" t="s">
        <v>2347</v>
      </c>
      <c r="G63" t="s">
        <v>91</v>
      </c>
      <c r="H63">
        <v>0.5</v>
      </c>
      <c r="I63" t="s">
        <v>92</v>
      </c>
      <c r="J63" t="s">
        <v>121</v>
      </c>
      <c r="K63" t="s">
        <v>93</v>
      </c>
      <c r="L63" t="s">
        <v>6284</v>
      </c>
      <c r="M63" t="s">
        <v>4345</v>
      </c>
      <c r="N63" t="s">
        <v>2136</v>
      </c>
      <c r="O63">
        <v>0.5</v>
      </c>
      <c r="P63">
        <v>3.61</v>
      </c>
      <c r="Q63" t="s">
        <v>6744</v>
      </c>
      <c r="R63" t="s">
        <v>4620</v>
      </c>
      <c r="S63" t="s">
        <v>4623</v>
      </c>
      <c r="T63" t="s">
        <v>189</v>
      </c>
      <c r="U63" t="s">
        <v>9817</v>
      </c>
      <c r="V63" t="s">
        <v>1048</v>
      </c>
      <c r="W63" t="s">
        <v>10244</v>
      </c>
      <c r="X63" t="s">
        <v>2346</v>
      </c>
    </row>
    <row r="64" spans="4:24" x14ac:dyDescent="0.25">
      <c r="D64">
        <v>77</v>
      </c>
      <c r="E64" s="7">
        <v>44861</v>
      </c>
      <c r="F64" t="s">
        <v>2347</v>
      </c>
      <c r="G64" t="s">
        <v>91</v>
      </c>
      <c r="H64">
        <v>10</v>
      </c>
      <c r="I64" t="s">
        <v>12</v>
      </c>
      <c r="J64" t="s">
        <v>13</v>
      </c>
      <c r="K64" t="s">
        <v>94</v>
      </c>
      <c r="L64" t="s">
        <v>6284</v>
      </c>
      <c r="M64" t="s">
        <v>4345</v>
      </c>
      <c r="N64" t="s">
        <v>2136</v>
      </c>
      <c r="O64">
        <v>1.39</v>
      </c>
      <c r="P64">
        <v>10</v>
      </c>
      <c r="Q64" t="s">
        <v>6744</v>
      </c>
      <c r="R64" t="s">
        <v>4620</v>
      </c>
      <c r="S64" t="s">
        <v>4623</v>
      </c>
      <c r="T64" t="s">
        <v>189</v>
      </c>
      <c r="U64" t="s">
        <v>9817</v>
      </c>
      <c r="V64" t="s">
        <v>1048</v>
      </c>
      <c r="W64" t="s">
        <v>10245</v>
      </c>
      <c r="X64" t="s">
        <v>2350</v>
      </c>
    </row>
    <row r="65" spans="4:24" x14ac:dyDescent="0.25">
      <c r="D65">
        <v>76</v>
      </c>
      <c r="E65" s="7">
        <v>44860</v>
      </c>
      <c r="F65" t="s">
        <v>2960</v>
      </c>
      <c r="G65" t="s">
        <v>11</v>
      </c>
      <c r="H65">
        <v>12</v>
      </c>
      <c r="I65" t="s">
        <v>12</v>
      </c>
      <c r="J65" t="s">
        <v>104</v>
      </c>
      <c r="K65" t="s">
        <v>560</v>
      </c>
      <c r="L65" t="s">
        <v>6282</v>
      </c>
      <c r="M65" t="s">
        <v>5514</v>
      </c>
      <c r="N65" t="s">
        <v>2136</v>
      </c>
      <c r="O65">
        <v>1.67</v>
      </c>
      <c r="P65">
        <v>12</v>
      </c>
      <c r="Q65" t="s">
        <v>6238</v>
      </c>
      <c r="R65" t="s">
        <v>4624</v>
      </c>
      <c r="S65" t="s">
        <v>4625</v>
      </c>
      <c r="T65" t="s">
        <v>6438</v>
      </c>
      <c r="U65" t="s">
        <v>4464</v>
      </c>
      <c r="V65" t="s">
        <v>6282</v>
      </c>
      <c r="W65" t="s">
        <v>7703</v>
      </c>
      <c r="X65" t="s">
        <v>2961</v>
      </c>
    </row>
    <row r="66" spans="4:24" x14ac:dyDescent="0.25">
      <c r="D66">
        <v>75</v>
      </c>
      <c r="E66" s="7">
        <v>44860</v>
      </c>
      <c r="F66" t="s">
        <v>2960</v>
      </c>
      <c r="G66" t="s">
        <v>11</v>
      </c>
      <c r="H66">
        <v>26</v>
      </c>
      <c r="I66" t="s">
        <v>12</v>
      </c>
      <c r="J66" t="s">
        <v>13</v>
      </c>
      <c r="K66" t="s">
        <v>1137</v>
      </c>
      <c r="L66" t="s">
        <v>6282</v>
      </c>
      <c r="M66" t="s">
        <v>5514</v>
      </c>
      <c r="N66" t="s">
        <v>2136</v>
      </c>
      <c r="O66">
        <v>3.61</v>
      </c>
      <c r="P66">
        <v>26</v>
      </c>
      <c r="Q66" t="s">
        <v>6238</v>
      </c>
      <c r="R66" t="s">
        <v>4624</v>
      </c>
      <c r="S66" t="s">
        <v>4625</v>
      </c>
      <c r="T66" t="s">
        <v>6438</v>
      </c>
      <c r="U66" t="s">
        <v>4464</v>
      </c>
      <c r="V66" t="s">
        <v>6282</v>
      </c>
      <c r="W66" t="s">
        <v>7702</v>
      </c>
      <c r="X66" t="s">
        <v>2962</v>
      </c>
    </row>
    <row r="67" spans="4:24" x14ac:dyDescent="0.25">
      <c r="D67">
        <v>74</v>
      </c>
      <c r="E67" s="7">
        <v>44860</v>
      </c>
      <c r="F67" t="s">
        <v>2960</v>
      </c>
      <c r="G67" t="s">
        <v>11</v>
      </c>
      <c r="H67">
        <v>12</v>
      </c>
      <c r="I67" t="s">
        <v>12</v>
      </c>
      <c r="J67" t="s">
        <v>137</v>
      </c>
      <c r="K67" t="s">
        <v>2939</v>
      </c>
      <c r="L67" t="s">
        <v>6282</v>
      </c>
      <c r="M67" t="s">
        <v>7155</v>
      </c>
      <c r="N67" t="s">
        <v>2136</v>
      </c>
      <c r="O67">
        <v>1.67</v>
      </c>
      <c r="P67">
        <v>12</v>
      </c>
      <c r="Q67" t="s">
        <v>6238</v>
      </c>
      <c r="R67" t="s">
        <v>4624</v>
      </c>
      <c r="S67" t="s">
        <v>4625</v>
      </c>
      <c r="T67" t="s">
        <v>6439</v>
      </c>
      <c r="U67" t="s">
        <v>4464</v>
      </c>
      <c r="V67" t="s">
        <v>6282</v>
      </c>
      <c r="W67" t="s">
        <v>7701</v>
      </c>
      <c r="X67" t="s">
        <v>2958</v>
      </c>
    </row>
    <row r="68" spans="4:24" x14ac:dyDescent="0.25">
      <c r="D68">
        <v>73</v>
      </c>
      <c r="E68" s="7">
        <v>44855</v>
      </c>
      <c r="F68" t="s">
        <v>2132</v>
      </c>
      <c r="G68" t="s">
        <v>11</v>
      </c>
      <c r="H68">
        <v>7</v>
      </c>
      <c r="I68" t="s">
        <v>12</v>
      </c>
      <c r="J68" t="s">
        <v>13</v>
      </c>
      <c r="K68" t="s">
        <v>14</v>
      </c>
      <c r="L68" t="s">
        <v>6236</v>
      </c>
      <c r="M68" t="s">
        <v>4345</v>
      </c>
      <c r="N68" t="s">
        <v>16</v>
      </c>
      <c r="O68">
        <v>0.97</v>
      </c>
      <c r="P68">
        <v>7</v>
      </c>
      <c r="Q68" t="s">
        <v>6744</v>
      </c>
      <c r="R68" t="s">
        <v>4620</v>
      </c>
      <c r="S68" t="s">
        <v>4622</v>
      </c>
      <c r="T68" t="s">
        <v>189</v>
      </c>
      <c r="U68" t="s">
        <v>9817</v>
      </c>
      <c r="V68" t="s">
        <v>6236</v>
      </c>
      <c r="W68" t="s">
        <v>10250</v>
      </c>
      <c r="X68" t="s">
        <v>2351</v>
      </c>
    </row>
    <row r="69" spans="4:24" x14ac:dyDescent="0.25">
      <c r="D69">
        <v>72</v>
      </c>
      <c r="E69" s="7">
        <v>44852</v>
      </c>
      <c r="F69" t="s">
        <v>2984</v>
      </c>
      <c r="G69" t="s">
        <v>11</v>
      </c>
      <c r="H69">
        <v>2</v>
      </c>
      <c r="I69" t="s">
        <v>100</v>
      </c>
      <c r="J69" t="s">
        <v>13</v>
      </c>
      <c r="K69" t="s">
        <v>31</v>
      </c>
      <c r="L69" t="s">
        <v>6285</v>
      </c>
      <c r="M69" t="s">
        <v>5514</v>
      </c>
      <c r="N69" t="s">
        <v>2214</v>
      </c>
      <c r="O69">
        <v>2</v>
      </c>
      <c r="P69">
        <v>14.4</v>
      </c>
      <c r="Q69" t="s">
        <v>6744</v>
      </c>
      <c r="R69" t="s">
        <v>4624</v>
      </c>
      <c r="S69" t="s">
        <v>4625</v>
      </c>
      <c r="T69" t="s">
        <v>6440</v>
      </c>
      <c r="U69" t="s">
        <v>9813</v>
      </c>
      <c r="V69" t="s">
        <v>1048</v>
      </c>
      <c r="W69" t="s">
        <v>7721</v>
      </c>
      <c r="X69" t="s">
        <v>2768</v>
      </c>
    </row>
    <row r="70" spans="4:24" x14ac:dyDescent="0.25">
      <c r="D70">
        <v>71</v>
      </c>
      <c r="E70" s="7">
        <v>44819</v>
      </c>
      <c r="F70" t="s">
        <v>3076</v>
      </c>
      <c r="G70" t="s">
        <v>11</v>
      </c>
      <c r="H70">
        <v>1</v>
      </c>
      <c r="I70" t="s">
        <v>100</v>
      </c>
      <c r="J70" t="s">
        <v>13</v>
      </c>
      <c r="K70" t="s">
        <v>28</v>
      </c>
      <c r="L70" t="s">
        <v>6282</v>
      </c>
      <c r="M70" t="s">
        <v>4345</v>
      </c>
      <c r="N70" t="s">
        <v>16</v>
      </c>
      <c r="O70">
        <v>1</v>
      </c>
      <c r="P70">
        <v>7</v>
      </c>
      <c r="Q70" t="s">
        <v>6745</v>
      </c>
      <c r="R70" t="s">
        <v>4631</v>
      </c>
      <c r="S70" t="s">
        <v>4627</v>
      </c>
      <c r="T70" t="s">
        <v>6441</v>
      </c>
      <c r="U70" t="s">
        <v>9813</v>
      </c>
      <c r="V70" t="s">
        <v>6282</v>
      </c>
      <c r="W70" t="s">
        <v>7767</v>
      </c>
      <c r="X70" t="s">
        <v>3073</v>
      </c>
    </row>
    <row r="71" spans="4:24" x14ac:dyDescent="0.25">
      <c r="D71">
        <v>70</v>
      </c>
      <c r="E71" s="7">
        <v>44813</v>
      </c>
      <c r="F71" t="s">
        <v>5469</v>
      </c>
      <c r="G71" t="s">
        <v>107</v>
      </c>
      <c r="H71">
        <v>0.6</v>
      </c>
      <c r="I71" t="s">
        <v>100</v>
      </c>
      <c r="J71" t="s">
        <v>13</v>
      </c>
      <c r="K71" t="s">
        <v>48</v>
      </c>
      <c r="L71" t="s">
        <v>6282</v>
      </c>
      <c r="M71" t="s">
        <v>4345</v>
      </c>
      <c r="N71" t="s">
        <v>16</v>
      </c>
      <c r="O71">
        <v>0.6</v>
      </c>
      <c r="P71">
        <v>4.0199999999999996</v>
      </c>
      <c r="Q71" t="s">
        <v>6744</v>
      </c>
      <c r="R71" t="s">
        <v>4620</v>
      </c>
      <c r="S71" t="s">
        <v>4623</v>
      </c>
      <c r="T71" t="s">
        <v>189</v>
      </c>
      <c r="U71" t="s">
        <v>9813</v>
      </c>
      <c r="V71" t="s">
        <v>6282</v>
      </c>
      <c r="W71" t="s">
        <v>5618</v>
      </c>
      <c r="X71" t="s">
        <v>3100</v>
      </c>
    </row>
    <row r="72" spans="4:24" x14ac:dyDescent="0.25">
      <c r="D72">
        <v>69</v>
      </c>
      <c r="E72" s="7">
        <v>44810</v>
      </c>
      <c r="F72" t="s">
        <v>265</v>
      </c>
      <c r="G72" t="s">
        <v>106</v>
      </c>
      <c r="H72">
        <v>2.5</v>
      </c>
      <c r="I72" t="s">
        <v>100</v>
      </c>
      <c r="J72" t="s">
        <v>13</v>
      </c>
      <c r="K72" t="s">
        <v>31</v>
      </c>
      <c r="L72" t="s">
        <v>6282</v>
      </c>
      <c r="M72" t="s">
        <v>5514</v>
      </c>
      <c r="N72" t="s">
        <v>16</v>
      </c>
      <c r="O72">
        <v>2.5</v>
      </c>
      <c r="P72">
        <v>17.39</v>
      </c>
      <c r="Q72" t="s">
        <v>6744</v>
      </c>
      <c r="R72" t="s">
        <v>4620</v>
      </c>
      <c r="S72" t="s">
        <v>4622</v>
      </c>
      <c r="T72" t="s">
        <v>9401</v>
      </c>
      <c r="U72" t="s">
        <v>9813</v>
      </c>
      <c r="V72" t="s">
        <v>6282</v>
      </c>
      <c r="W72" t="s">
        <v>7798</v>
      </c>
      <c r="X72" t="s">
        <v>3153</v>
      </c>
    </row>
    <row r="73" spans="4:24" x14ac:dyDescent="0.25">
      <c r="D73">
        <v>68</v>
      </c>
      <c r="E73" s="7">
        <v>44798</v>
      </c>
      <c r="F73" t="s">
        <v>689</v>
      </c>
      <c r="G73" t="s">
        <v>1975</v>
      </c>
      <c r="H73">
        <v>1</v>
      </c>
      <c r="I73" t="s">
        <v>100</v>
      </c>
      <c r="J73" t="s">
        <v>13</v>
      </c>
      <c r="K73" t="s">
        <v>31</v>
      </c>
      <c r="L73" t="s">
        <v>6282</v>
      </c>
      <c r="M73" t="s">
        <v>4345</v>
      </c>
      <c r="N73" t="s">
        <v>16</v>
      </c>
      <c r="O73">
        <v>1</v>
      </c>
      <c r="P73">
        <v>6.85</v>
      </c>
      <c r="Q73" t="s">
        <v>6744</v>
      </c>
      <c r="R73" t="s">
        <v>4624</v>
      </c>
      <c r="S73" t="s">
        <v>4625</v>
      </c>
      <c r="T73" t="s">
        <v>6443</v>
      </c>
      <c r="U73" t="s">
        <v>9813</v>
      </c>
      <c r="V73" t="s">
        <v>6282</v>
      </c>
      <c r="W73" t="s">
        <v>7819</v>
      </c>
      <c r="X73" t="s">
        <v>3178</v>
      </c>
    </row>
    <row r="74" spans="4:24" x14ac:dyDescent="0.25">
      <c r="D74">
        <v>67</v>
      </c>
      <c r="E74" s="7">
        <v>44792</v>
      </c>
      <c r="F74" t="s">
        <v>1504</v>
      </c>
      <c r="G74" t="s">
        <v>106</v>
      </c>
      <c r="H74">
        <v>2</v>
      </c>
      <c r="I74" t="s">
        <v>100</v>
      </c>
      <c r="J74" t="s">
        <v>13</v>
      </c>
      <c r="K74" t="s">
        <v>290</v>
      </c>
      <c r="L74" t="s">
        <v>6282</v>
      </c>
      <c r="M74" t="s">
        <v>5514</v>
      </c>
      <c r="N74" t="s">
        <v>2136</v>
      </c>
      <c r="O74">
        <v>2</v>
      </c>
      <c r="P74">
        <v>13.64</v>
      </c>
      <c r="Q74" t="s">
        <v>6744</v>
      </c>
      <c r="R74" t="s">
        <v>4620</v>
      </c>
      <c r="S74" t="s">
        <v>4623</v>
      </c>
      <c r="T74" t="s">
        <v>6444</v>
      </c>
      <c r="U74" t="s">
        <v>9813</v>
      </c>
      <c r="V74" t="s">
        <v>6282</v>
      </c>
      <c r="W74" t="s">
        <v>7835</v>
      </c>
      <c r="X74" t="s">
        <v>3199</v>
      </c>
    </row>
    <row r="75" spans="4:24" x14ac:dyDescent="0.25">
      <c r="D75">
        <v>66</v>
      </c>
      <c r="E75" s="7">
        <v>44776</v>
      </c>
      <c r="F75" t="s">
        <v>5470</v>
      </c>
      <c r="G75" t="s">
        <v>2031</v>
      </c>
      <c r="H75">
        <v>0.5</v>
      </c>
      <c r="I75" t="s">
        <v>100</v>
      </c>
      <c r="J75" t="s">
        <v>13</v>
      </c>
      <c r="K75" t="s">
        <v>48</v>
      </c>
      <c r="L75" t="s">
        <v>6282</v>
      </c>
      <c r="M75" t="s">
        <v>4345</v>
      </c>
      <c r="N75" t="s">
        <v>16</v>
      </c>
      <c r="O75">
        <v>0.5</v>
      </c>
      <c r="P75">
        <v>3.34</v>
      </c>
      <c r="Q75" t="s">
        <v>6744</v>
      </c>
      <c r="R75" t="s">
        <v>4620</v>
      </c>
      <c r="S75" t="s">
        <v>4623</v>
      </c>
      <c r="T75" t="s">
        <v>189</v>
      </c>
      <c r="U75" t="s">
        <v>9813</v>
      </c>
      <c r="V75" t="s">
        <v>6282</v>
      </c>
      <c r="W75" t="s">
        <v>5619</v>
      </c>
      <c r="X75" t="s">
        <v>3262</v>
      </c>
    </row>
    <row r="76" spans="4:24" x14ac:dyDescent="0.25">
      <c r="D76">
        <v>65</v>
      </c>
      <c r="E76" s="7">
        <v>44776</v>
      </c>
      <c r="F76" t="s">
        <v>1037</v>
      </c>
      <c r="G76" t="s">
        <v>11</v>
      </c>
      <c r="H76">
        <v>0.5</v>
      </c>
      <c r="I76" t="s">
        <v>100</v>
      </c>
      <c r="J76" t="s">
        <v>1998</v>
      </c>
      <c r="K76" t="s">
        <v>48</v>
      </c>
      <c r="L76" t="s">
        <v>6282</v>
      </c>
      <c r="M76" t="s">
        <v>4345</v>
      </c>
      <c r="N76" t="s">
        <v>16</v>
      </c>
      <c r="O76">
        <v>0.5</v>
      </c>
      <c r="P76">
        <v>3.37</v>
      </c>
      <c r="Q76" t="s">
        <v>6744</v>
      </c>
      <c r="R76" t="s">
        <v>4620</v>
      </c>
      <c r="S76" t="s">
        <v>4623</v>
      </c>
      <c r="T76" t="s">
        <v>189</v>
      </c>
      <c r="U76" t="s">
        <v>9813</v>
      </c>
      <c r="V76" t="s">
        <v>6282</v>
      </c>
      <c r="W76" t="s">
        <v>7872</v>
      </c>
      <c r="X76" t="s">
        <v>3260</v>
      </c>
    </row>
    <row r="77" spans="4:24" x14ac:dyDescent="0.25">
      <c r="D77">
        <v>64</v>
      </c>
      <c r="E77" s="7">
        <v>44764</v>
      </c>
      <c r="F77" t="s">
        <v>3312</v>
      </c>
      <c r="G77" t="s">
        <v>2692</v>
      </c>
      <c r="H77">
        <v>1</v>
      </c>
      <c r="I77" t="s">
        <v>100</v>
      </c>
      <c r="J77" t="s">
        <v>13</v>
      </c>
      <c r="K77" t="s">
        <v>25</v>
      </c>
      <c r="L77" t="s">
        <v>6283</v>
      </c>
      <c r="M77" t="s">
        <v>4345</v>
      </c>
      <c r="N77" t="s">
        <v>16</v>
      </c>
      <c r="O77">
        <v>1</v>
      </c>
      <c r="P77">
        <v>6.75</v>
      </c>
      <c r="Q77" t="s">
        <v>1937</v>
      </c>
      <c r="R77" t="s">
        <v>4624</v>
      </c>
      <c r="S77" t="s">
        <v>4625</v>
      </c>
      <c r="T77" t="s">
        <v>6445</v>
      </c>
      <c r="U77" t="s">
        <v>9813</v>
      </c>
      <c r="V77" t="s">
        <v>6283</v>
      </c>
      <c r="W77" t="s">
        <v>7906</v>
      </c>
      <c r="X77" t="s">
        <v>3311</v>
      </c>
    </row>
    <row r="78" spans="4:24" x14ac:dyDescent="0.25">
      <c r="D78">
        <v>63</v>
      </c>
      <c r="E78" s="7">
        <v>44763</v>
      </c>
      <c r="F78" t="s">
        <v>3329</v>
      </c>
      <c r="G78" t="s">
        <v>154</v>
      </c>
      <c r="H78">
        <v>4</v>
      </c>
      <c r="I78" t="s">
        <v>100</v>
      </c>
      <c r="J78" t="s">
        <v>13</v>
      </c>
      <c r="K78" t="s">
        <v>66</v>
      </c>
      <c r="L78" t="s">
        <v>6872</v>
      </c>
      <c r="M78" t="s">
        <v>5514</v>
      </c>
      <c r="N78" t="s">
        <v>2136</v>
      </c>
      <c r="O78">
        <v>4</v>
      </c>
      <c r="P78">
        <v>27.07</v>
      </c>
      <c r="Q78" t="s">
        <v>6744</v>
      </c>
      <c r="R78" t="s">
        <v>4620</v>
      </c>
      <c r="S78" t="s">
        <v>4622</v>
      </c>
      <c r="T78" t="s">
        <v>189</v>
      </c>
      <c r="U78" t="s">
        <v>9813</v>
      </c>
      <c r="V78" t="s">
        <v>1048</v>
      </c>
      <c r="W78" t="s">
        <v>7914</v>
      </c>
      <c r="X78" t="s">
        <v>3327</v>
      </c>
    </row>
    <row r="79" spans="4:24" x14ac:dyDescent="0.25">
      <c r="D79">
        <v>62</v>
      </c>
      <c r="E79" s="7">
        <v>44762</v>
      </c>
      <c r="F79" t="s">
        <v>3346</v>
      </c>
      <c r="G79" t="s">
        <v>850</v>
      </c>
      <c r="H79">
        <v>6.25</v>
      </c>
      <c r="I79" t="s">
        <v>100</v>
      </c>
      <c r="J79" t="s">
        <v>65</v>
      </c>
      <c r="K79" t="s">
        <v>3340</v>
      </c>
      <c r="L79" t="s">
        <v>6282</v>
      </c>
      <c r="M79" t="s">
        <v>4345</v>
      </c>
      <c r="N79" t="s">
        <v>2136</v>
      </c>
      <c r="O79">
        <v>6.25</v>
      </c>
      <c r="P79">
        <v>42.22</v>
      </c>
      <c r="Q79" t="s">
        <v>6745</v>
      </c>
      <c r="R79" t="s">
        <v>16</v>
      </c>
      <c r="S79" t="s">
        <v>16</v>
      </c>
      <c r="T79" t="s">
        <v>189</v>
      </c>
      <c r="U79" t="s">
        <v>9813</v>
      </c>
      <c r="V79" t="s">
        <v>6282</v>
      </c>
      <c r="W79" t="s">
        <v>7921</v>
      </c>
      <c r="X79" t="s">
        <v>3344</v>
      </c>
    </row>
    <row r="80" spans="4:24" x14ac:dyDescent="0.25">
      <c r="D80">
        <v>61</v>
      </c>
      <c r="E80" s="7">
        <v>44762</v>
      </c>
      <c r="F80" t="s">
        <v>1518</v>
      </c>
      <c r="G80" t="s">
        <v>106</v>
      </c>
      <c r="H80">
        <v>5</v>
      </c>
      <c r="I80" t="s">
        <v>100</v>
      </c>
      <c r="J80" t="s">
        <v>13</v>
      </c>
      <c r="K80" t="s">
        <v>77</v>
      </c>
      <c r="L80" t="s">
        <v>6282</v>
      </c>
      <c r="M80" t="s">
        <v>5514</v>
      </c>
      <c r="N80" t="s">
        <v>16</v>
      </c>
      <c r="O80">
        <v>5</v>
      </c>
      <c r="P80">
        <v>33.78</v>
      </c>
      <c r="Q80" t="s">
        <v>6744</v>
      </c>
      <c r="R80" t="s">
        <v>16</v>
      </c>
      <c r="S80" t="s">
        <v>16</v>
      </c>
      <c r="T80" t="s">
        <v>189</v>
      </c>
      <c r="U80" t="s">
        <v>9813</v>
      </c>
      <c r="V80" t="s">
        <v>6282</v>
      </c>
      <c r="W80" t="s">
        <v>7924</v>
      </c>
      <c r="X80" t="s">
        <v>3338</v>
      </c>
    </row>
    <row r="81" spans="4:24" x14ac:dyDescent="0.25">
      <c r="D81">
        <v>60</v>
      </c>
      <c r="E81" s="7">
        <v>44755</v>
      </c>
      <c r="F81" t="s">
        <v>5651</v>
      </c>
      <c r="G81" t="s">
        <v>106</v>
      </c>
      <c r="H81">
        <v>5</v>
      </c>
      <c r="I81" t="s">
        <v>100</v>
      </c>
      <c r="J81" t="s">
        <v>2048</v>
      </c>
      <c r="K81" t="s">
        <v>28</v>
      </c>
      <c r="L81" t="s">
        <v>6282</v>
      </c>
      <c r="M81" t="s">
        <v>4345</v>
      </c>
      <c r="N81" t="s">
        <v>16</v>
      </c>
      <c r="O81">
        <v>5</v>
      </c>
      <c r="P81">
        <v>33.6</v>
      </c>
      <c r="Q81" t="s">
        <v>6744</v>
      </c>
      <c r="R81" t="s">
        <v>16</v>
      </c>
      <c r="S81" t="s">
        <v>16</v>
      </c>
      <c r="T81" t="s">
        <v>189</v>
      </c>
      <c r="U81" t="s">
        <v>9813</v>
      </c>
      <c r="V81" t="s">
        <v>6282</v>
      </c>
      <c r="W81" t="s">
        <v>7940</v>
      </c>
      <c r="X81" t="s">
        <v>3380</v>
      </c>
    </row>
    <row r="82" spans="4:24" x14ac:dyDescent="0.25">
      <c r="D82">
        <v>59</v>
      </c>
      <c r="E82" s="7">
        <v>44749</v>
      </c>
      <c r="F82" t="s">
        <v>5472</v>
      </c>
      <c r="G82" t="s">
        <v>11</v>
      </c>
      <c r="H82">
        <v>0.26</v>
      </c>
      <c r="I82" t="s">
        <v>100</v>
      </c>
      <c r="J82" t="s">
        <v>13</v>
      </c>
      <c r="K82" t="s">
        <v>31</v>
      </c>
      <c r="L82" t="s">
        <v>6283</v>
      </c>
      <c r="M82" t="s">
        <v>4345</v>
      </c>
      <c r="N82" t="s">
        <v>16</v>
      </c>
      <c r="O82">
        <v>0.26</v>
      </c>
      <c r="P82">
        <v>1.73</v>
      </c>
      <c r="Q82" t="s">
        <v>6744</v>
      </c>
      <c r="R82" t="s">
        <v>16</v>
      </c>
      <c r="S82" t="s">
        <v>16</v>
      </c>
      <c r="T82" t="s">
        <v>189</v>
      </c>
      <c r="U82" t="s">
        <v>9813</v>
      </c>
      <c r="V82" t="s">
        <v>6283</v>
      </c>
      <c r="W82" t="s">
        <v>5620</v>
      </c>
      <c r="X82" t="s">
        <v>3392</v>
      </c>
    </row>
    <row r="83" spans="4:24" x14ac:dyDescent="0.25">
      <c r="D83">
        <v>58</v>
      </c>
      <c r="E83" s="7">
        <v>44749</v>
      </c>
      <c r="F83" t="s">
        <v>7142</v>
      </c>
      <c r="G83" t="s">
        <v>448</v>
      </c>
      <c r="H83">
        <v>4</v>
      </c>
      <c r="I83" t="s">
        <v>100</v>
      </c>
      <c r="J83" t="s">
        <v>13</v>
      </c>
      <c r="K83" t="s">
        <v>449</v>
      </c>
      <c r="L83" t="s">
        <v>6289</v>
      </c>
      <c r="M83" t="s">
        <v>4345</v>
      </c>
      <c r="N83" t="s">
        <v>2136</v>
      </c>
      <c r="O83">
        <v>4</v>
      </c>
      <c r="P83">
        <v>26.8</v>
      </c>
      <c r="Q83" t="s">
        <v>5653</v>
      </c>
      <c r="R83" t="s">
        <v>16</v>
      </c>
      <c r="S83" t="s">
        <v>16</v>
      </c>
      <c r="T83" t="s">
        <v>189</v>
      </c>
      <c r="U83" t="s">
        <v>9813</v>
      </c>
      <c r="V83" t="s">
        <v>34</v>
      </c>
      <c r="W83" t="s">
        <v>7951</v>
      </c>
      <c r="X83" t="s">
        <v>3389</v>
      </c>
    </row>
    <row r="84" spans="4:24" x14ac:dyDescent="0.25">
      <c r="D84">
        <v>57</v>
      </c>
      <c r="E84" s="7">
        <v>44728</v>
      </c>
      <c r="F84" t="s">
        <v>3473</v>
      </c>
      <c r="G84" t="s">
        <v>11</v>
      </c>
      <c r="H84">
        <v>1</v>
      </c>
      <c r="I84" t="s">
        <v>100</v>
      </c>
      <c r="J84" t="s">
        <v>1998</v>
      </c>
      <c r="K84" t="s">
        <v>66</v>
      </c>
      <c r="L84" t="s">
        <v>6282</v>
      </c>
      <c r="M84" t="s">
        <v>4345</v>
      </c>
      <c r="N84" t="s">
        <v>16</v>
      </c>
      <c r="O84">
        <v>1</v>
      </c>
      <c r="P84">
        <v>6.7</v>
      </c>
      <c r="Q84" t="s">
        <v>6744</v>
      </c>
      <c r="R84" t="s">
        <v>16</v>
      </c>
      <c r="S84" t="s">
        <v>16</v>
      </c>
      <c r="T84" t="s">
        <v>189</v>
      </c>
      <c r="U84" t="s">
        <v>9813</v>
      </c>
      <c r="V84" t="s">
        <v>6282</v>
      </c>
      <c r="W84" t="s">
        <v>8000</v>
      </c>
      <c r="X84" t="s">
        <v>3471</v>
      </c>
    </row>
    <row r="85" spans="4:24" x14ac:dyDescent="0.25">
      <c r="D85">
        <v>56</v>
      </c>
      <c r="E85" s="7">
        <v>44726</v>
      </c>
      <c r="F85" t="s">
        <v>5474</v>
      </c>
      <c r="G85" t="s">
        <v>91</v>
      </c>
      <c r="H85">
        <v>0.5</v>
      </c>
      <c r="I85" t="s">
        <v>100</v>
      </c>
      <c r="J85" t="s">
        <v>13</v>
      </c>
      <c r="K85" t="s">
        <v>33</v>
      </c>
      <c r="L85" t="s">
        <v>6282</v>
      </c>
      <c r="M85" t="s">
        <v>5514</v>
      </c>
      <c r="N85" t="s">
        <v>16</v>
      </c>
      <c r="O85">
        <v>0.5</v>
      </c>
      <c r="P85">
        <v>3.18</v>
      </c>
      <c r="Q85" t="s">
        <v>6744</v>
      </c>
      <c r="R85" t="s">
        <v>16</v>
      </c>
      <c r="S85" t="s">
        <v>16</v>
      </c>
      <c r="T85" t="s">
        <v>189</v>
      </c>
      <c r="U85" t="s">
        <v>9813</v>
      </c>
      <c r="V85" t="s">
        <v>6282</v>
      </c>
      <c r="W85" t="s">
        <v>5621</v>
      </c>
      <c r="X85" t="s">
        <v>490</v>
      </c>
    </row>
    <row r="86" spans="4:24" x14ac:dyDescent="0.25">
      <c r="D86">
        <v>55</v>
      </c>
      <c r="E86" s="7">
        <v>44721</v>
      </c>
      <c r="F86" t="s">
        <v>1863</v>
      </c>
      <c r="G86" t="s">
        <v>107</v>
      </c>
      <c r="H86">
        <v>2.5</v>
      </c>
      <c r="I86" t="s">
        <v>100</v>
      </c>
      <c r="J86" t="s">
        <v>13</v>
      </c>
      <c r="K86" t="s">
        <v>48</v>
      </c>
      <c r="L86" t="s">
        <v>6282</v>
      </c>
      <c r="M86" t="s">
        <v>4345</v>
      </c>
      <c r="N86" t="s">
        <v>16</v>
      </c>
      <c r="O86">
        <v>2.5</v>
      </c>
      <c r="P86">
        <v>16.73</v>
      </c>
      <c r="Q86" t="s">
        <v>6744</v>
      </c>
      <c r="R86" t="s">
        <v>4620</v>
      </c>
      <c r="S86" t="s">
        <v>4623</v>
      </c>
      <c r="T86" t="s">
        <v>189</v>
      </c>
      <c r="U86" t="s">
        <v>9813</v>
      </c>
      <c r="V86" t="s">
        <v>6282</v>
      </c>
      <c r="W86" t="s">
        <v>7774</v>
      </c>
      <c r="X86" t="s">
        <v>3100</v>
      </c>
    </row>
    <row r="87" spans="4:24" x14ac:dyDescent="0.25">
      <c r="D87">
        <v>54</v>
      </c>
      <c r="E87" s="7">
        <v>44721</v>
      </c>
      <c r="F87" t="s">
        <v>6260</v>
      </c>
      <c r="G87" t="s">
        <v>1963</v>
      </c>
      <c r="H87">
        <v>5</v>
      </c>
      <c r="I87" t="s">
        <v>100</v>
      </c>
      <c r="J87" t="s">
        <v>13</v>
      </c>
      <c r="K87" t="s">
        <v>854</v>
      </c>
      <c r="L87" t="s">
        <v>6283</v>
      </c>
      <c r="M87" t="s">
        <v>4345</v>
      </c>
      <c r="N87" t="s">
        <v>16</v>
      </c>
      <c r="O87">
        <v>5</v>
      </c>
      <c r="P87">
        <v>33.46</v>
      </c>
      <c r="Q87" t="s">
        <v>6744</v>
      </c>
      <c r="R87" t="s">
        <v>16</v>
      </c>
      <c r="S87" t="s">
        <v>16</v>
      </c>
      <c r="T87" t="s">
        <v>189</v>
      </c>
      <c r="U87" t="s">
        <v>9813</v>
      </c>
      <c r="V87" t="s">
        <v>6283</v>
      </c>
      <c r="W87" t="s">
        <v>8024</v>
      </c>
      <c r="X87" t="s">
        <v>3523</v>
      </c>
    </row>
    <row r="88" spans="4:24" x14ac:dyDescent="0.25">
      <c r="D88">
        <v>53</v>
      </c>
      <c r="E88" s="7">
        <v>44721</v>
      </c>
      <c r="F88" t="s">
        <v>7143</v>
      </c>
      <c r="G88" t="s">
        <v>2521</v>
      </c>
      <c r="H88">
        <v>5</v>
      </c>
      <c r="I88" t="s">
        <v>100</v>
      </c>
      <c r="J88" t="s">
        <v>13</v>
      </c>
      <c r="K88" t="s">
        <v>3518</v>
      </c>
      <c r="L88" t="s">
        <v>6374</v>
      </c>
      <c r="M88" t="s">
        <v>4345</v>
      </c>
      <c r="N88" t="s">
        <v>2136</v>
      </c>
      <c r="O88">
        <v>5</v>
      </c>
      <c r="P88">
        <v>33.46</v>
      </c>
      <c r="Q88" t="s">
        <v>5653</v>
      </c>
      <c r="R88" t="s">
        <v>16</v>
      </c>
      <c r="S88" t="s">
        <v>16</v>
      </c>
      <c r="T88" t="s">
        <v>189</v>
      </c>
      <c r="U88" t="s">
        <v>9813</v>
      </c>
      <c r="V88" t="s">
        <v>1048</v>
      </c>
      <c r="W88" t="s">
        <v>8027</v>
      </c>
      <c r="X88" t="s">
        <v>3521</v>
      </c>
    </row>
    <row r="89" spans="4:24" x14ac:dyDescent="0.25">
      <c r="D89">
        <v>52</v>
      </c>
      <c r="E89" s="7">
        <v>44719</v>
      </c>
      <c r="F89" t="s">
        <v>1037</v>
      </c>
      <c r="G89" t="s">
        <v>108</v>
      </c>
      <c r="H89">
        <v>2</v>
      </c>
      <c r="I89" t="s">
        <v>100</v>
      </c>
      <c r="J89" t="s">
        <v>13</v>
      </c>
      <c r="K89" t="s">
        <v>48</v>
      </c>
      <c r="L89" t="s">
        <v>6282</v>
      </c>
      <c r="M89" t="s">
        <v>4345</v>
      </c>
      <c r="N89" t="s">
        <v>16</v>
      </c>
      <c r="O89">
        <v>2</v>
      </c>
      <c r="P89">
        <v>13.34</v>
      </c>
      <c r="Q89" t="s">
        <v>6744</v>
      </c>
      <c r="R89" t="s">
        <v>4620</v>
      </c>
      <c r="S89" t="s">
        <v>4623</v>
      </c>
      <c r="T89" t="s">
        <v>189</v>
      </c>
      <c r="U89" t="s">
        <v>9813</v>
      </c>
      <c r="V89" t="s">
        <v>6282</v>
      </c>
      <c r="W89" t="s">
        <v>7872</v>
      </c>
      <c r="X89" t="s">
        <v>3262</v>
      </c>
    </row>
    <row r="90" spans="4:24" x14ac:dyDescent="0.25">
      <c r="D90">
        <v>51</v>
      </c>
      <c r="E90" s="7">
        <v>44711</v>
      </c>
      <c r="F90" t="s">
        <v>3591</v>
      </c>
      <c r="G90" t="s">
        <v>11</v>
      </c>
      <c r="H90">
        <v>1</v>
      </c>
      <c r="I90" t="s">
        <v>100</v>
      </c>
      <c r="J90" t="s">
        <v>121</v>
      </c>
      <c r="K90" t="s">
        <v>1768</v>
      </c>
      <c r="L90" t="s">
        <v>6283</v>
      </c>
      <c r="M90" t="s">
        <v>4345</v>
      </c>
      <c r="N90" t="s">
        <v>16</v>
      </c>
      <c r="O90">
        <v>1</v>
      </c>
      <c r="P90">
        <v>6.66</v>
      </c>
      <c r="Q90" t="s">
        <v>1937</v>
      </c>
      <c r="R90" t="s">
        <v>16</v>
      </c>
      <c r="S90" t="s">
        <v>16</v>
      </c>
      <c r="T90" t="s">
        <v>189</v>
      </c>
      <c r="U90" t="s">
        <v>9813</v>
      </c>
      <c r="V90" t="s">
        <v>6283</v>
      </c>
      <c r="W90" t="s">
        <v>8066</v>
      </c>
      <c r="X90" t="s">
        <v>3589</v>
      </c>
    </row>
    <row r="91" spans="4:24" x14ac:dyDescent="0.25">
      <c r="D91">
        <v>50</v>
      </c>
      <c r="E91" s="7">
        <v>44707</v>
      </c>
      <c r="F91" t="s">
        <v>1575</v>
      </c>
      <c r="G91" t="s">
        <v>1930</v>
      </c>
      <c r="H91">
        <v>5</v>
      </c>
      <c r="I91" t="s">
        <v>100</v>
      </c>
      <c r="J91" t="s">
        <v>13</v>
      </c>
      <c r="K91" t="s">
        <v>73</v>
      </c>
      <c r="L91" t="s">
        <v>6282</v>
      </c>
      <c r="M91" t="s">
        <v>4345</v>
      </c>
      <c r="N91" t="s">
        <v>16</v>
      </c>
      <c r="O91">
        <v>5</v>
      </c>
      <c r="P91">
        <v>33.700000000000003</v>
      </c>
      <c r="Q91" t="s">
        <v>6744</v>
      </c>
      <c r="R91" t="s">
        <v>16</v>
      </c>
      <c r="S91" t="s">
        <v>16</v>
      </c>
      <c r="T91" t="s">
        <v>189</v>
      </c>
      <c r="U91" t="s">
        <v>9813</v>
      </c>
      <c r="V91" t="s">
        <v>6282</v>
      </c>
      <c r="W91" t="s">
        <v>8078</v>
      </c>
      <c r="X91" t="s">
        <v>2537</v>
      </c>
    </row>
    <row r="92" spans="4:24" x14ac:dyDescent="0.25">
      <c r="D92">
        <v>49</v>
      </c>
      <c r="E92" s="7">
        <v>44706</v>
      </c>
      <c r="F92" t="s">
        <v>3636</v>
      </c>
      <c r="G92" t="s">
        <v>11</v>
      </c>
      <c r="H92">
        <v>1.39</v>
      </c>
      <c r="I92" t="s">
        <v>92</v>
      </c>
      <c r="J92" t="s">
        <v>13</v>
      </c>
      <c r="K92" t="s">
        <v>705</v>
      </c>
      <c r="L92" t="s">
        <v>6283</v>
      </c>
      <c r="M92" t="s">
        <v>4345</v>
      </c>
      <c r="N92" t="s">
        <v>16</v>
      </c>
      <c r="O92">
        <v>1.48</v>
      </c>
      <c r="P92">
        <v>9.93</v>
      </c>
      <c r="Q92" t="s">
        <v>6744</v>
      </c>
      <c r="R92" t="s">
        <v>16</v>
      </c>
      <c r="S92" t="s">
        <v>16</v>
      </c>
      <c r="T92" t="s">
        <v>189</v>
      </c>
      <c r="U92" t="s">
        <v>9809</v>
      </c>
      <c r="V92" t="s">
        <v>6283</v>
      </c>
      <c r="W92" t="s">
        <v>8080</v>
      </c>
      <c r="X92" t="s">
        <v>3633</v>
      </c>
    </row>
    <row r="93" spans="4:24" x14ac:dyDescent="0.25">
      <c r="D93">
        <v>48</v>
      </c>
      <c r="E93" s="7">
        <v>44705</v>
      </c>
      <c r="F93" t="s">
        <v>3394</v>
      </c>
      <c r="G93" t="s">
        <v>11</v>
      </c>
      <c r="H93">
        <v>2.0699999999999998</v>
      </c>
      <c r="I93" t="s">
        <v>100</v>
      </c>
      <c r="J93" t="s">
        <v>13</v>
      </c>
      <c r="K93" t="s">
        <v>31</v>
      </c>
      <c r="L93" t="s">
        <v>6283</v>
      </c>
      <c r="M93" t="s">
        <v>4345</v>
      </c>
      <c r="N93" t="s">
        <v>16</v>
      </c>
      <c r="O93">
        <v>2.0699999999999998</v>
      </c>
      <c r="P93">
        <v>13.77</v>
      </c>
      <c r="Q93" t="s">
        <v>6744</v>
      </c>
      <c r="R93" t="s">
        <v>16</v>
      </c>
      <c r="S93" t="s">
        <v>16</v>
      </c>
      <c r="T93" t="s">
        <v>189</v>
      </c>
      <c r="U93" t="s">
        <v>9813</v>
      </c>
      <c r="V93" t="s">
        <v>6283</v>
      </c>
      <c r="W93" t="s">
        <v>8086</v>
      </c>
      <c r="X93" t="s">
        <v>3392</v>
      </c>
    </row>
    <row r="94" spans="4:24" x14ac:dyDescent="0.25">
      <c r="D94">
        <v>47</v>
      </c>
      <c r="E94" s="7">
        <v>44705</v>
      </c>
      <c r="F94" t="s">
        <v>7125</v>
      </c>
      <c r="G94" t="s">
        <v>2692</v>
      </c>
      <c r="H94">
        <v>20</v>
      </c>
      <c r="I94" t="s">
        <v>12</v>
      </c>
      <c r="J94" t="s">
        <v>137</v>
      </c>
      <c r="K94" t="s">
        <v>888</v>
      </c>
      <c r="L94" t="s">
        <v>6892</v>
      </c>
      <c r="M94" t="s">
        <v>4345</v>
      </c>
      <c r="N94" t="s">
        <v>2136</v>
      </c>
      <c r="O94">
        <v>3</v>
      </c>
      <c r="P94">
        <v>20</v>
      </c>
      <c r="Q94" t="s">
        <v>5653</v>
      </c>
      <c r="R94" t="s">
        <v>16</v>
      </c>
      <c r="S94" t="s">
        <v>16</v>
      </c>
      <c r="T94" t="s">
        <v>189</v>
      </c>
      <c r="U94" t="s">
        <v>4464</v>
      </c>
      <c r="V94" t="s">
        <v>1048</v>
      </c>
      <c r="W94" t="s">
        <v>8096</v>
      </c>
      <c r="X94" t="s">
        <v>3637</v>
      </c>
    </row>
    <row r="95" spans="4:24" x14ac:dyDescent="0.25">
      <c r="D95">
        <v>46</v>
      </c>
      <c r="E95" s="7">
        <v>44705</v>
      </c>
      <c r="F95" t="s">
        <v>7134</v>
      </c>
      <c r="G95" t="s">
        <v>2692</v>
      </c>
      <c r="H95">
        <v>12</v>
      </c>
      <c r="I95" t="s">
        <v>100</v>
      </c>
      <c r="J95" t="s">
        <v>13</v>
      </c>
      <c r="K95" t="s">
        <v>661</v>
      </c>
      <c r="L95" t="s">
        <v>6892</v>
      </c>
      <c r="M95" t="s">
        <v>4345</v>
      </c>
      <c r="N95" t="s">
        <v>2136</v>
      </c>
      <c r="O95">
        <v>12</v>
      </c>
      <c r="P95">
        <v>79.849999999999994</v>
      </c>
      <c r="Q95" t="s">
        <v>5653</v>
      </c>
      <c r="R95" t="s">
        <v>16</v>
      </c>
      <c r="S95" t="s">
        <v>16</v>
      </c>
      <c r="T95" t="s">
        <v>189</v>
      </c>
      <c r="U95" t="s">
        <v>9813</v>
      </c>
      <c r="V95" t="s">
        <v>1048</v>
      </c>
      <c r="W95" t="s">
        <v>8089</v>
      </c>
      <c r="X95" t="s">
        <v>3645</v>
      </c>
    </row>
    <row r="96" spans="4:24" x14ac:dyDescent="0.25">
      <c r="D96">
        <v>45</v>
      </c>
      <c r="E96" s="7">
        <v>44705</v>
      </c>
      <c r="F96" t="s">
        <v>7134</v>
      </c>
      <c r="G96" t="s">
        <v>2692</v>
      </c>
      <c r="H96">
        <v>20</v>
      </c>
      <c r="I96" t="s">
        <v>513</v>
      </c>
      <c r="J96" t="s">
        <v>137</v>
      </c>
      <c r="K96" t="s">
        <v>661</v>
      </c>
      <c r="L96" t="s">
        <v>6892</v>
      </c>
      <c r="M96" t="s">
        <v>4345</v>
      </c>
      <c r="N96" t="s">
        <v>2136</v>
      </c>
      <c r="O96">
        <v>2.54</v>
      </c>
      <c r="P96">
        <v>16.96</v>
      </c>
      <c r="Q96" t="s">
        <v>5653</v>
      </c>
      <c r="R96" t="s">
        <v>16</v>
      </c>
      <c r="S96" t="s">
        <v>16</v>
      </c>
      <c r="T96" t="s">
        <v>189</v>
      </c>
      <c r="U96" t="s">
        <v>9820</v>
      </c>
      <c r="V96" t="s">
        <v>1048</v>
      </c>
      <c r="W96" t="s">
        <v>8094</v>
      </c>
      <c r="X96" t="s">
        <v>3643</v>
      </c>
    </row>
    <row r="97" spans="4:24" x14ac:dyDescent="0.25">
      <c r="D97">
        <v>44</v>
      </c>
      <c r="E97" s="7">
        <v>44705</v>
      </c>
      <c r="F97" t="s">
        <v>7133</v>
      </c>
      <c r="G97" t="s">
        <v>2692</v>
      </c>
      <c r="H97">
        <v>6</v>
      </c>
      <c r="I97" t="s">
        <v>100</v>
      </c>
      <c r="J97" t="s">
        <v>13</v>
      </c>
      <c r="K97" t="s">
        <v>3646</v>
      </c>
      <c r="L97" t="s">
        <v>6892</v>
      </c>
      <c r="M97" t="s">
        <v>4345</v>
      </c>
      <c r="N97" t="s">
        <v>4353</v>
      </c>
      <c r="O97">
        <v>6</v>
      </c>
      <c r="P97">
        <v>39.92</v>
      </c>
      <c r="Q97" t="s">
        <v>5653</v>
      </c>
      <c r="R97" t="s">
        <v>16</v>
      </c>
      <c r="S97" t="s">
        <v>16</v>
      </c>
      <c r="T97" t="s">
        <v>189</v>
      </c>
      <c r="U97" t="s">
        <v>9813</v>
      </c>
      <c r="V97" t="s">
        <v>1048</v>
      </c>
      <c r="W97" t="s">
        <v>8092</v>
      </c>
      <c r="X97" t="s">
        <v>3648</v>
      </c>
    </row>
    <row r="98" spans="4:24" x14ac:dyDescent="0.25">
      <c r="D98">
        <v>43</v>
      </c>
      <c r="E98" s="7">
        <v>44705</v>
      </c>
      <c r="F98" t="s">
        <v>7145</v>
      </c>
      <c r="G98" t="s">
        <v>2692</v>
      </c>
      <c r="H98">
        <v>3</v>
      </c>
      <c r="I98" t="s">
        <v>92</v>
      </c>
      <c r="J98" t="s">
        <v>13</v>
      </c>
      <c r="K98" t="s">
        <v>779</v>
      </c>
      <c r="L98" t="s">
        <v>6892</v>
      </c>
      <c r="M98" t="s">
        <v>4345</v>
      </c>
      <c r="N98" t="s">
        <v>2136</v>
      </c>
      <c r="O98">
        <v>3.22</v>
      </c>
      <c r="P98">
        <v>21.42</v>
      </c>
      <c r="Q98" t="s">
        <v>5653</v>
      </c>
      <c r="R98" t="s">
        <v>16</v>
      </c>
      <c r="S98" t="s">
        <v>16</v>
      </c>
      <c r="T98" t="s">
        <v>189</v>
      </c>
      <c r="U98" t="s">
        <v>9809</v>
      </c>
      <c r="V98" t="s">
        <v>1048</v>
      </c>
      <c r="W98" t="s">
        <v>8090</v>
      </c>
      <c r="X98" t="s">
        <v>3641</v>
      </c>
    </row>
    <row r="99" spans="4:24" x14ac:dyDescent="0.25">
      <c r="D99">
        <v>42</v>
      </c>
      <c r="E99" s="7">
        <v>44692</v>
      </c>
      <c r="F99" t="s">
        <v>3698</v>
      </c>
      <c r="G99" t="s">
        <v>2011</v>
      </c>
      <c r="H99">
        <v>5.5</v>
      </c>
      <c r="I99" t="s">
        <v>100</v>
      </c>
      <c r="J99" t="s">
        <v>104</v>
      </c>
      <c r="K99" t="s">
        <v>3694</v>
      </c>
      <c r="L99" t="s">
        <v>6282</v>
      </c>
      <c r="M99" t="s">
        <v>4345</v>
      </c>
      <c r="N99" t="s">
        <v>16</v>
      </c>
      <c r="O99">
        <v>5.5</v>
      </c>
      <c r="P99">
        <v>36.97</v>
      </c>
      <c r="Q99" t="s">
        <v>6745</v>
      </c>
      <c r="R99" t="s">
        <v>16</v>
      </c>
      <c r="S99" t="s">
        <v>16</v>
      </c>
      <c r="T99" t="s">
        <v>189</v>
      </c>
      <c r="U99" t="s">
        <v>9813</v>
      </c>
      <c r="V99" t="s">
        <v>6282</v>
      </c>
      <c r="W99" t="s">
        <v>8119</v>
      </c>
      <c r="X99" t="s">
        <v>3696</v>
      </c>
    </row>
    <row r="100" spans="4:24" x14ac:dyDescent="0.25">
      <c r="D100">
        <v>41</v>
      </c>
      <c r="E100" s="7">
        <v>44692</v>
      </c>
      <c r="F100" t="s">
        <v>7146</v>
      </c>
      <c r="G100" t="s">
        <v>448</v>
      </c>
      <c r="H100">
        <v>6.5</v>
      </c>
      <c r="I100" t="s">
        <v>100</v>
      </c>
      <c r="J100" t="s">
        <v>13</v>
      </c>
      <c r="K100" t="s">
        <v>449</v>
      </c>
      <c r="L100" t="s">
        <v>6282</v>
      </c>
      <c r="M100" t="s">
        <v>4345</v>
      </c>
      <c r="N100" t="s">
        <v>4341</v>
      </c>
      <c r="O100">
        <v>6.5</v>
      </c>
      <c r="P100">
        <v>43.69</v>
      </c>
      <c r="Q100" t="s">
        <v>5653</v>
      </c>
      <c r="R100" t="s">
        <v>16</v>
      </c>
      <c r="S100" t="s">
        <v>16</v>
      </c>
      <c r="T100" t="s">
        <v>189</v>
      </c>
      <c r="U100" t="s">
        <v>9813</v>
      </c>
      <c r="V100" t="s">
        <v>6282</v>
      </c>
      <c r="W100" t="s">
        <v>8121</v>
      </c>
      <c r="X100" t="s">
        <v>446</v>
      </c>
    </row>
    <row r="101" spans="4:24" x14ac:dyDescent="0.25">
      <c r="D101">
        <v>40</v>
      </c>
      <c r="E101" s="7">
        <v>44691</v>
      </c>
      <c r="F101" t="s">
        <v>7126</v>
      </c>
      <c r="G101" t="s">
        <v>2692</v>
      </c>
      <c r="H101">
        <v>10</v>
      </c>
      <c r="I101" t="s">
        <v>100</v>
      </c>
      <c r="J101" t="s">
        <v>13</v>
      </c>
      <c r="K101" t="s">
        <v>3518</v>
      </c>
      <c r="L101" t="s">
        <v>6287</v>
      </c>
      <c r="M101" t="s">
        <v>4345</v>
      </c>
      <c r="N101" t="s">
        <v>2136</v>
      </c>
      <c r="O101">
        <v>10</v>
      </c>
      <c r="P101">
        <v>67.349999999999994</v>
      </c>
      <c r="Q101" t="s">
        <v>5653</v>
      </c>
      <c r="R101" t="s">
        <v>16</v>
      </c>
      <c r="S101" t="s">
        <v>16</v>
      </c>
      <c r="T101" t="s">
        <v>189</v>
      </c>
      <c r="U101" t="s">
        <v>9813</v>
      </c>
      <c r="V101" t="s">
        <v>1048</v>
      </c>
      <c r="W101" t="s">
        <v>8128</v>
      </c>
      <c r="X101" t="s">
        <v>3700</v>
      </c>
    </row>
    <row r="102" spans="4:24" x14ac:dyDescent="0.25">
      <c r="D102">
        <v>39</v>
      </c>
      <c r="E102" s="7">
        <v>44691</v>
      </c>
      <c r="F102" t="s">
        <v>7126</v>
      </c>
      <c r="G102" t="s">
        <v>2692</v>
      </c>
      <c r="H102">
        <v>10</v>
      </c>
      <c r="I102" t="s">
        <v>12</v>
      </c>
      <c r="J102" t="s">
        <v>137</v>
      </c>
      <c r="K102" t="s">
        <v>942</v>
      </c>
      <c r="L102" t="s">
        <v>6287</v>
      </c>
      <c r="M102" t="s">
        <v>4345</v>
      </c>
      <c r="N102" t="s">
        <v>2136</v>
      </c>
      <c r="O102">
        <v>1.48</v>
      </c>
      <c r="P102">
        <v>10</v>
      </c>
      <c r="Q102" t="s">
        <v>5653</v>
      </c>
      <c r="R102" t="s">
        <v>16</v>
      </c>
      <c r="S102" t="s">
        <v>16</v>
      </c>
      <c r="T102" t="s">
        <v>189</v>
      </c>
      <c r="U102" t="s">
        <v>4464</v>
      </c>
      <c r="V102" t="s">
        <v>1048</v>
      </c>
      <c r="W102" t="s">
        <v>8127</v>
      </c>
      <c r="X102" t="s">
        <v>3541</v>
      </c>
    </row>
    <row r="103" spans="4:24" x14ac:dyDescent="0.25">
      <c r="D103">
        <v>38</v>
      </c>
      <c r="E103" s="7">
        <v>44672</v>
      </c>
      <c r="F103" t="s">
        <v>7128</v>
      </c>
      <c r="G103" t="s">
        <v>2521</v>
      </c>
      <c r="H103">
        <v>10</v>
      </c>
      <c r="I103" t="s">
        <v>100</v>
      </c>
      <c r="J103" t="s">
        <v>13</v>
      </c>
      <c r="K103" t="s">
        <v>3748</v>
      </c>
      <c r="L103" t="s">
        <v>6282</v>
      </c>
      <c r="M103" t="s">
        <v>4345</v>
      </c>
      <c r="N103" t="s">
        <v>4353</v>
      </c>
      <c r="O103">
        <v>10</v>
      </c>
      <c r="P103">
        <v>64.510000000000005</v>
      </c>
      <c r="Q103" t="s">
        <v>5653</v>
      </c>
      <c r="R103" t="s">
        <v>16</v>
      </c>
      <c r="S103" t="s">
        <v>16</v>
      </c>
      <c r="T103" t="s">
        <v>189</v>
      </c>
      <c r="U103" t="s">
        <v>9813</v>
      </c>
      <c r="V103" t="s">
        <v>6282</v>
      </c>
      <c r="W103" t="s">
        <v>8168</v>
      </c>
      <c r="X103" t="s">
        <v>3749</v>
      </c>
    </row>
    <row r="104" spans="4:24" x14ac:dyDescent="0.25">
      <c r="D104">
        <v>37</v>
      </c>
      <c r="E104" s="7">
        <v>44672</v>
      </c>
      <c r="F104" t="s">
        <v>7147</v>
      </c>
      <c r="G104" t="s">
        <v>2521</v>
      </c>
      <c r="H104">
        <v>5</v>
      </c>
      <c r="I104" t="s">
        <v>100</v>
      </c>
      <c r="J104" t="s">
        <v>13</v>
      </c>
      <c r="K104" t="s">
        <v>449</v>
      </c>
      <c r="L104" t="s">
        <v>6283</v>
      </c>
      <c r="M104" t="s">
        <v>4345</v>
      </c>
      <c r="N104" t="s">
        <v>2136</v>
      </c>
      <c r="O104">
        <v>5</v>
      </c>
      <c r="P104">
        <v>32.26</v>
      </c>
      <c r="Q104" t="s">
        <v>5653</v>
      </c>
      <c r="R104" t="s">
        <v>16</v>
      </c>
      <c r="S104" t="s">
        <v>16</v>
      </c>
      <c r="T104" t="s">
        <v>189</v>
      </c>
      <c r="U104" t="s">
        <v>9813</v>
      </c>
      <c r="V104" t="s">
        <v>6283</v>
      </c>
      <c r="W104" t="s">
        <v>8170</v>
      </c>
      <c r="X104" t="s">
        <v>2528</v>
      </c>
    </row>
    <row r="105" spans="4:24" x14ac:dyDescent="0.25">
      <c r="D105">
        <v>36</v>
      </c>
      <c r="E105" s="7">
        <v>44672</v>
      </c>
      <c r="F105" t="s">
        <v>7138</v>
      </c>
      <c r="G105" t="s">
        <v>2521</v>
      </c>
      <c r="H105">
        <v>5</v>
      </c>
      <c r="I105" t="s">
        <v>92</v>
      </c>
      <c r="J105" t="s">
        <v>13</v>
      </c>
      <c r="K105" t="s">
        <v>642</v>
      </c>
      <c r="L105" t="s">
        <v>6290</v>
      </c>
      <c r="M105" t="s">
        <v>4345</v>
      </c>
      <c r="N105" t="s">
        <v>2136</v>
      </c>
      <c r="O105">
        <v>5.42</v>
      </c>
      <c r="P105">
        <v>35.020000000000003</v>
      </c>
      <c r="Q105" t="s">
        <v>5653</v>
      </c>
      <c r="R105" t="s">
        <v>16</v>
      </c>
      <c r="S105" t="s">
        <v>16</v>
      </c>
      <c r="T105" t="s">
        <v>189</v>
      </c>
      <c r="U105" t="s">
        <v>9809</v>
      </c>
      <c r="V105" t="s">
        <v>1048</v>
      </c>
      <c r="W105" t="s">
        <v>8169</v>
      </c>
      <c r="X105" t="s">
        <v>3746</v>
      </c>
    </row>
    <row r="106" spans="4:24" x14ac:dyDescent="0.25">
      <c r="D106">
        <v>35</v>
      </c>
      <c r="E106" s="7">
        <v>44671</v>
      </c>
      <c r="F106" t="s">
        <v>3763</v>
      </c>
      <c r="G106" t="s">
        <v>340</v>
      </c>
      <c r="H106">
        <v>2</v>
      </c>
      <c r="I106" t="s">
        <v>100</v>
      </c>
      <c r="J106" t="s">
        <v>13</v>
      </c>
      <c r="K106" t="s">
        <v>51</v>
      </c>
      <c r="L106" t="s">
        <v>6282</v>
      </c>
      <c r="M106" t="s">
        <v>4345</v>
      </c>
      <c r="N106" t="s">
        <v>16</v>
      </c>
      <c r="O106">
        <v>2</v>
      </c>
      <c r="P106">
        <v>12.84</v>
      </c>
      <c r="Q106" t="s">
        <v>1937</v>
      </c>
      <c r="R106" t="s">
        <v>16</v>
      </c>
      <c r="S106" t="s">
        <v>16</v>
      </c>
      <c r="T106" t="s">
        <v>189</v>
      </c>
      <c r="U106" t="s">
        <v>9813</v>
      </c>
      <c r="V106" t="s">
        <v>6282</v>
      </c>
      <c r="W106" t="s">
        <v>8172</v>
      </c>
      <c r="X106" t="s">
        <v>3760</v>
      </c>
    </row>
    <row r="107" spans="4:24" x14ac:dyDescent="0.25">
      <c r="D107">
        <v>34</v>
      </c>
      <c r="E107" s="7">
        <v>44664</v>
      </c>
      <c r="F107" t="s">
        <v>3772</v>
      </c>
      <c r="G107" t="s">
        <v>106</v>
      </c>
      <c r="H107">
        <v>2.2999999999999998</v>
      </c>
      <c r="I107" t="s">
        <v>100</v>
      </c>
      <c r="J107" t="s">
        <v>13</v>
      </c>
      <c r="K107" t="s">
        <v>1042</v>
      </c>
      <c r="L107" t="s">
        <v>6283</v>
      </c>
      <c r="M107" t="s">
        <v>4356</v>
      </c>
      <c r="N107" t="s">
        <v>16</v>
      </c>
      <c r="O107">
        <v>2.2999999999999998</v>
      </c>
      <c r="P107">
        <v>14.65</v>
      </c>
      <c r="Q107" t="s">
        <v>6745</v>
      </c>
      <c r="R107" t="s">
        <v>16</v>
      </c>
      <c r="S107" t="s">
        <v>16</v>
      </c>
      <c r="T107" t="s">
        <v>189</v>
      </c>
      <c r="U107" t="s">
        <v>9813</v>
      </c>
      <c r="V107" t="s">
        <v>6283</v>
      </c>
      <c r="W107" t="s">
        <v>8187</v>
      </c>
      <c r="X107" t="s">
        <v>3770</v>
      </c>
    </row>
    <row r="108" spans="4:24" x14ac:dyDescent="0.25">
      <c r="D108">
        <v>33</v>
      </c>
      <c r="E108" s="7">
        <v>44662</v>
      </c>
      <c r="F108" t="s">
        <v>3777</v>
      </c>
      <c r="G108" t="s">
        <v>11</v>
      </c>
      <c r="H108">
        <v>2</v>
      </c>
      <c r="I108" t="s">
        <v>100</v>
      </c>
      <c r="J108" t="s">
        <v>13</v>
      </c>
      <c r="K108" t="s">
        <v>930</v>
      </c>
      <c r="L108" t="s">
        <v>6282</v>
      </c>
      <c r="M108" t="s">
        <v>5514</v>
      </c>
      <c r="N108" t="s">
        <v>16</v>
      </c>
      <c r="O108">
        <v>2</v>
      </c>
      <c r="P108">
        <v>12.74</v>
      </c>
      <c r="Q108" t="s">
        <v>6744</v>
      </c>
      <c r="R108" t="s">
        <v>16</v>
      </c>
      <c r="S108" t="s">
        <v>16</v>
      </c>
      <c r="T108" t="s">
        <v>189</v>
      </c>
      <c r="U108" t="s">
        <v>9813</v>
      </c>
      <c r="V108" t="s">
        <v>6282</v>
      </c>
      <c r="W108" t="s">
        <v>8199</v>
      </c>
      <c r="X108" t="s">
        <v>2751</v>
      </c>
    </row>
    <row r="109" spans="4:24" x14ac:dyDescent="0.25">
      <c r="D109">
        <v>32</v>
      </c>
      <c r="E109" s="7">
        <v>44659</v>
      </c>
      <c r="F109" t="s">
        <v>3791</v>
      </c>
      <c r="G109" t="s">
        <v>11</v>
      </c>
      <c r="H109">
        <v>0.57499999999999996</v>
      </c>
      <c r="I109" t="s">
        <v>100</v>
      </c>
      <c r="J109" t="s">
        <v>13</v>
      </c>
      <c r="K109" t="s">
        <v>2388</v>
      </c>
      <c r="L109" t="s">
        <v>6283</v>
      </c>
      <c r="M109" t="s">
        <v>4345</v>
      </c>
      <c r="N109" t="s">
        <v>16</v>
      </c>
      <c r="O109">
        <v>0.57999999999999996</v>
      </c>
      <c r="P109">
        <v>3.66</v>
      </c>
      <c r="Q109" t="s">
        <v>6744</v>
      </c>
      <c r="R109" t="s">
        <v>16</v>
      </c>
      <c r="S109" t="s">
        <v>16</v>
      </c>
      <c r="T109" t="s">
        <v>189</v>
      </c>
      <c r="U109" t="s">
        <v>9813</v>
      </c>
      <c r="V109" t="s">
        <v>6283</v>
      </c>
      <c r="W109" t="s">
        <v>8203</v>
      </c>
      <c r="X109" t="s">
        <v>3789</v>
      </c>
    </row>
    <row r="110" spans="4:24" x14ac:dyDescent="0.25">
      <c r="D110">
        <v>31</v>
      </c>
      <c r="E110" s="7">
        <v>44658</v>
      </c>
      <c r="F110" t="s">
        <v>3795</v>
      </c>
      <c r="G110" t="s">
        <v>531</v>
      </c>
      <c r="H110">
        <v>3</v>
      </c>
      <c r="I110" t="s">
        <v>100</v>
      </c>
      <c r="J110" t="s">
        <v>13</v>
      </c>
      <c r="K110" t="s">
        <v>20</v>
      </c>
      <c r="L110" t="s">
        <v>6282</v>
      </c>
      <c r="M110" t="s">
        <v>4345</v>
      </c>
      <c r="N110" t="s">
        <v>16</v>
      </c>
      <c r="O110">
        <v>3</v>
      </c>
      <c r="P110">
        <v>19.079999999999998</v>
      </c>
      <c r="Q110" t="s">
        <v>6744</v>
      </c>
      <c r="R110" t="s">
        <v>16</v>
      </c>
      <c r="S110" t="s">
        <v>16</v>
      </c>
      <c r="T110" t="s">
        <v>189</v>
      </c>
      <c r="U110" t="s">
        <v>9813</v>
      </c>
      <c r="V110" t="s">
        <v>6282</v>
      </c>
      <c r="W110" t="s">
        <v>8211</v>
      </c>
      <c r="X110" t="s">
        <v>3793</v>
      </c>
    </row>
    <row r="111" spans="4:24" x14ac:dyDescent="0.25">
      <c r="D111">
        <v>30</v>
      </c>
      <c r="E111" s="7">
        <v>44650</v>
      </c>
      <c r="F111" t="s">
        <v>6044</v>
      </c>
      <c r="G111" t="s">
        <v>1045</v>
      </c>
      <c r="H111">
        <v>3.5</v>
      </c>
      <c r="I111" t="s">
        <v>100</v>
      </c>
      <c r="J111" t="s">
        <v>104</v>
      </c>
      <c r="K111" t="s">
        <v>449</v>
      </c>
      <c r="L111" t="s">
        <v>6285</v>
      </c>
      <c r="M111" t="s">
        <v>4345</v>
      </c>
      <c r="N111" t="s">
        <v>16</v>
      </c>
      <c r="O111">
        <v>3.5</v>
      </c>
      <c r="P111">
        <v>22.22</v>
      </c>
      <c r="Q111" t="s">
        <v>6745</v>
      </c>
      <c r="R111" t="s">
        <v>4620</v>
      </c>
      <c r="S111" t="s">
        <v>4623</v>
      </c>
      <c r="T111" t="s">
        <v>189</v>
      </c>
      <c r="U111" t="s">
        <v>9813</v>
      </c>
      <c r="V111" t="s">
        <v>1048</v>
      </c>
      <c r="W111" t="s">
        <v>8227</v>
      </c>
      <c r="X111" t="s">
        <v>3835</v>
      </c>
    </row>
    <row r="112" spans="4:24" x14ac:dyDescent="0.25">
      <c r="D112">
        <v>29</v>
      </c>
      <c r="E112" s="7">
        <v>44645</v>
      </c>
      <c r="F112" t="s">
        <v>3855</v>
      </c>
      <c r="G112" t="s">
        <v>107</v>
      </c>
      <c r="H112">
        <v>4.5</v>
      </c>
      <c r="I112" t="s">
        <v>100</v>
      </c>
      <c r="J112" t="s">
        <v>13</v>
      </c>
      <c r="K112" t="s">
        <v>930</v>
      </c>
      <c r="L112" t="s">
        <v>6872</v>
      </c>
      <c r="M112" t="s">
        <v>4345</v>
      </c>
      <c r="N112" t="s">
        <v>16</v>
      </c>
      <c r="O112">
        <v>4.5</v>
      </c>
      <c r="P112">
        <v>28.65</v>
      </c>
      <c r="Q112" t="s">
        <v>6744</v>
      </c>
      <c r="R112" t="s">
        <v>16</v>
      </c>
      <c r="S112" t="s">
        <v>16</v>
      </c>
      <c r="T112" t="s">
        <v>189</v>
      </c>
      <c r="U112" t="s">
        <v>9813</v>
      </c>
      <c r="V112" t="s">
        <v>1048</v>
      </c>
      <c r="W112" t="s">
        <v>8242</v>
      </c>
      <c r="X112" t="s">
        <v>3853</v>
      </c>
    </row>
    <row r="113" spans="4:24" x14ac:dyDescent="0.25">
      <c r="D113">
        <v>28</v>
      </c>
      <c r="E113" s="7">
        <v>44645</v>
      </c>
      <c r="F113" t="s">
        <v>3473</v>
      </c>
      <c r="G113" t="s">
        <v>11</v>
      </c>
      <c r="H113">
        <v>1</v>
      </c>
      <c r="I113" t="s">
        <v>100</v>
      </c>
      <c r="J113" t="s">
        <v>13</v>
      </c>
      <c r="K113" t="s">
        <v>66</v>
      </c>
      <c r="L113" t="s">
        <v>6282</v>
      </c>
      <c r="M113" t="s">
        <v>4345</v>
      </c>
      <c r="N113" t="s">
        <v>16</v>
      </c>
      <c r="O113">
        <v>1</v>
      </c>
      <c r="P113">
        <v>6.37</v>
      </c>
      <c r="Q113" t="s">
        <v>6744</v>
      </c>
      <c r="R113" t="s">
        <v>16</v>
      </c>
      <c r="S113" t="s">
        <v>16</v>
      </c>
      <c r="T113" t="s">
        <v>189</v>
      </c>
      <c r="U113" t="s">
        <v>9813</v>
      </c>
      <c r="V113" t="s">
        <v>6282</v>
      </c>
      <c r="W113" t="s">
        <v>8000</v>
      </c>
      <c r="X113" t="s">
        <v>3474</v>
      </c>
    </row>
    <row r="114" spans="4:24" x14ac:dyDescent="0.25">
      <c r="D114">
        <v>27</v>
      </c>
      <c r="E114" s="7">
        <v>44644</v>
      </c>
      <c r="F114" t="s">
        <v>492</v>
      </c>
      <c r="G114" t="s">
        <v>91</v>
      </c>
      <c r="H114">
        <v>2.5</v>
      </c>
      <c r="I114" t="s">
        <v>100</v>
      </c>
      <c r="J114" t="s">
        <v>13</v>
      </c>
      <c r="K114" t="s">
        <v>33</v>
      </c>
      <c r="L114" t="s">
        <v>6282</v>
      </c>
      <c r="M114" t="s">
        <v>5514</v>
      </c>
      <c r="N114" t="s">
        <v>1925</v>
      </c>
      <c r="O114">
        <v>2.5</v>
      </c>
      <c r="P114">
        <v>15.92</v>
      </c>
      <c r="Q114" t="s">
        <v>6744</v>
      </c>
      <c r="R114" t="s">
        <v>16</v>
      </c>
      <c r="S114" t="s">
        <v>16</v>
      </c>
      <c r="T114" t="s">
        <v>189</v>
      </c>
      <c r="U114" t="s">
        <v>9813</v>
      </c>
      <c r="V114" t="s">
        <v>6282</v>
      </c>
      <c r="W114" t="s">
        <v>8247</v>
      </c>
      <c r="X114" t="s">
        <v>490</v>
      </c>
    </row>
    <row r="115" spans="4:24" x14ac:dyDescent="0.25">
      <c r="D115">
        <v>26</v>
      </c>
      <c r="E115" s="7">
        <v>44644</v>
      </c>
      <c r="F115" t="s">
        <v>1615</v>
      </c>
      <c r="G115" t="s">
        <v>1975</v>
      </c>
      <c r="H115">
        <v>4</v>
      </c>
      <c r="I115" t="s">
        <v>100</v>
      </c>
      <c r="J115" t="s">
        <v>13</v>
      </c>
      <c r="K115" t="s">
        <v>14</v>
      </c>
      <c r="L115" t="s">
        <v>6282</v>
      </c>
      <c r="M115" t="s">
        <v>4345</v>
      </c>
      <c r="N115" t="s">
        <v>2136</v>
      </c>
      <c r="O115">
        <v>4</v>
      </c>
      <c r="P115">
        <v>25.47</v>
      </c>
      <c r="Q115" t="s">
        <v>6744</v>
      </c>
      <c r="R115" t="s">
        <v>16</v>
      </c>
      <c r="S115" t="s">
        <v>16</v>
      </c>
      <c r="T115" t="s">
        <v>189</v>
      </c>
      <c r="U115" t="s">
        <v>9813</v>
      </c>
      <c r="V115" t="s">
        <v>6282</v>
      </c>
      <c r="W115" t="s">
        <v>8251</v>
      </c>
      <c r="X115" t="s">
        <v>3861</v>
      </c>
    </row>
    <row r="116" spans="4:24" x14ac:dyDescent="0.25">
      <c r="D116">
        <v>25</v>
      </c>
      <c r="E116" s="7">
        <v>44643</v>
      </c>
      <c r="F116" t="s">
        <v>3867</v>
      </c>
      <c r="G116" t="s">
        <v>1958</v>
      </c>
      <c r="H116">
        <v>3</v>
      </c>
      <c r="I116" t="s">
        <v>100</v>
      </c>
      <c r="J116" t="s">
        <v>13</v>
      </c>
      <c r="K116" t="s">
        <v>85</v>
      </c>
      <c r="L116" t="s">
        <v>6282</v>
      </c>
      <c r="M116" t="s">
        <v>4345</v>
      </c>
      <c r="N116" t="s">
        <v>2136</v>
      </c>
      <c r="O116">
        <v>3</v>
      </c>
      <c r="P116">
        <v>19.12</v>
      </c>
      <c r="Q116" t="s">
        <v>6744</v>
      </c>
      <c r="R116" t="s">
        <v>16</v>
      </c>
      <c r="S116" t="s">
        <v>16</v>
      </c>
      <c r="T116" t="s">
        <v>189</v>
      </c>
      <c r="U116" t="s">
        <v>9813</v>
      </c>
      <c r="V116" t="s">
        <v>6282</v>
      </c>
      <c r="W116" t="s">
        <v>8255</v>
      </c>
      <c r="X116" t="s">
        <v>3865</v>
      </c>
    </row>
    <row r="117" spans="4:24" x14ac:dyDescent="0.25">
      <c r="D117">
        <v>24</v>
      </c>
      <c r="E117" s="7">
        <v>44630</v>
      </c>
      <c r="F117" t="s">
        <v>3928</v>
      </c>
      <c r="G117" t="s">
        <v>11</v>
      </c>
      <c r="H117">
        <v>10</v>
      </c>
      <c r="I117" t="s">
        <v>12</v>
      </c>
      <c r="J117" t="s">
        <v>13</v>
      </c>
      <c r="K117" t="s">
        <v>888</v>
      </c>
      <c r="L117" t="s">
        <v>6282</v>
      </c>
      <c r="M117" t="s">
        <v>4345</v>
      </c>
      <c r="N117" t="s">
        <v>16</v>
      </c>
      <c r="O117">
        <v>1.58</v>
      </c>
      <c r="P117">
        <v>10</v>
      </c>
      <c r="Q117" t="s">
        <v>6745</v>
      </c>
      <c r="R117" t="s">
        <v>16</v>
      </c>
      <c r="S117" t="s">
        <v>16</v>
      </c>
      <c r="T117" t="s">
        <v>189</v>
      </c>
      <c r="U117" t="s">
        <v>4464</v>
      </c>
      <c r="V117" t="s">
        <v>6282</v>
      </c>
      <c r="W117" t="s">
        <v>8299</v>
      </c>
      <c r="X117" t="s">
        <v>3926</v>
      </c>
    </row>
    <row r="118" spans="4:24" x14ac:dyDescent="0.25">
      <c r="D118">
        <v>23</v>
      </c>
      <c r="E118" s="7">
        <v>44628</v>
      </c>
      <c r="F118" t="s">
        <v>537</v>
      </c>
      <c r="G118" t="s">
        <v>256</v>
      </c>
      <c r="H118">
        <v>1</v>
      </c>
      <c r="I118" t="s">
        <v>100</v>
      </c>
      <c r="J118" t="s">
        <v>104</v>
      </c>
      <c r="K118" t="s">
        <v>3953</v>
      </c>
      <c r="L118" t="s">
        <v>6282</v>
      </c>
      <c r="M118" t="s">
        <v>4345</v>
      </c>
      <c r="N118" t="s">
        <v>16</v>
      </c>
      <c r="O118">
        <v>1</v>
      </c>
      <c r="P118">
        <v>6.32</v>
      </c>
      <c r="Q118" t="s">
        <v>6744</v>
      </c>
      <c r="R118" t="s">
        <v>16</v>
      </c>
      <c r="S118" t="s">
        <v>16</v>
      </c>
      <c r="T118" t="s">
        <v>189</v>
      </c>
      <c r="U118" t="s">
        <v>9813</v>
      </c>
      <c r="V118" t="s">
        <v>6282</v>
      </c>
      <c r="W118" t="s">
        <v>8315</v>
      </c>
      <c r="X118" t="s">
        <v>3955</v>
      </c>
    </row>
    <row r="119" spans="4:24" x14ac:dyDescent="0.25">
      <c r="D119">
        <v>22</v>
      </c>
      <c r="E119" s="7">
        <v>44620</v>
      </c>
      <c r="F119" t="s">
        <v>7140</v>
      </c>
      <c r="G119" t="s">
        <v>2521</v>
      </c>
      <c r="H119">
        <v>4</v>
      </c>
      <c r="I119" t="s">
        <v>100</v>
      </c>
      <c r="J119" t="s">
        <v>13</v>
      </c>
      <c r="K119" t="s">
        <v>565</v>
      </c>
      <c r="L119" t="s">
        <v>6282</v>
      </c>
      <c r="M119" t="s">
        <v>5514</v>
      </c>
      <c r="N119" t="s">
        <v>2136</v>
      </c>
      <c r="O119">
        <v>4</v>
      </c>
      <c r="P119">
        <v>25.24</v>
      </c>
      <c r="Q119" t="s">
        <v>5653</v>
      </c>
      <c r="R119" t="s">
        <v>16</v>
      </c>
      <c r="S119" t="s">
        <v>16</v>
      </c>
      <c r="T119" t="s">
        <v>189</v>
      </c>
      <c r="U119" t="s">
        <v>9813</v>
      </c>
      <c r="V119" t="s">
        <v>6282</v>
      </c>
      <c r="W119" t="s">
        <v>8334</v>
      </c>
      <c r="X119" t="s">
        <v>3999</v>
      </c>
    </row>
    <row r="120" spans="4:24" x14ac:dyDescent="0.25">
      <c r="D120">
        <v>21</v>
      </c>
      <c r="E120" s="7">
        <v>44620</v>
      </c>
      <c r="F120" t="s">
        <v>4831</v>
      </c>
      <c r="G120" t="s">
        <v>1939</v>
      </c>
      <c r="H120">
        <v>2</v>
      </c>
      <c r="I120" t="s">
        <v>100</v>
      </c>
      <c r="J120" t="s">
        <v>104</v>
      </c>
      <c r="K120" t="s">
        <v>93</v>
      </c>
      <c r="L120" t="s">
        <v>6282</v>
      </c>
      <c r="M120" t="s">
        <v>4345</v>
      </c>
      <c r="N120" t="s">
        <v>16</v>
      </c>
      <c r="O120">
        <v>2</v>
      </c>
      <c r="P120">
        <v>12.62</v>
      </c>
      <c r="Q120" t="s">
        <v>6745</v>
      </c>
      <c r="R120" t="s">
        <v>4620</v>
      </c>
      <c r="S120" t="s">
        <v>4623</v>
      </c>
      <c r="T120" t="s">
        <v>189</v>
      </c>
      <c r="U120" t="s">
        <v>9813</v>
      </c>
      <c r="V120" t="s">
        <v>6282</v>
      </c>
      <c r="W120" t="s">
        <v>8336</v>
      </c>
      <c r="X120" t="s">
        <v>3995</v>
      </c>
    </row>
    <row r="121" spans="4:24" x14ac:dyDescent="0.25">
      <c r="D121">
        <v>20</v>
      </c>
      <c r="E121" s="7">
        <v>44617</v>
      </c>
      <c r="F121" t="s">
        <v>941</v>
      </c>
      <c r="G121" t="s">
        <v>106</v>
      </c>
      <c r="H121">
        <v>3</v>
      </c>
      <c r="I121" t="s">
        <v>100</v>
      </c>
      <c r="J121" t="s">
        <v>13</v>
      </c>
      <c r="K121" t="s">
        <v>888</v>
      </c>
      <c r="L121" t="s">
        <v>6285</v>
      </c>
      <c r="M121" t="s">
        <v>4345</v>
      </c>
      <c r="N121" t="s">
        <v>16</v>
      </c>
      <c r="O121">
        <v>3</v>
      </c>
      <c r="P121">
        <v>18.95</v>
      </c>
      <c r="Q121" t="s">
        <v>6744</v>
      </c>
      <c r="R121" t="s">
        <v>16</v>
      </c>
      <c r="S121" t="s">
        <v>16</v>
      </c>
      <c r="T121" t="s">
        <v>189</v>
      </c>
      <c r="U121" t="s">
        <v>9813</v>
      </c>
      <c r="V121" t="s">
        <v>1048</v>
      </c>
      <c r="W121" t="s">
        <v>8338</v>
      </c>
      <c r="X121" t="s">
        <v>4017</v>
      </c>
    </row>
    <row r="122" spans="4:24" x14ac:dyDescent="0.25">
      <c r="D122">
        <v>19</v>
      </c>
      <c r="E122" s="7">
        <v>44617</v>
      </c>
      <c r="F122" t="s">
        <v>4014</v>
      </c>
      <c r="G122" t="s">
        <v>448</v>
      </c>
      <c r="H122">
        <v>3</v>
      </c>
      <c r="I122" t="s">
        <v>100</v>
      </c>
      <c r="J122" t="s">
        <v>13</v>
      </c>
      <c r="K122" t="s">
        <v>1027</v>
      </c>
      <c r="L122" t="s">
        <v>6282</v>
      </c>
      <c r="M122" t="s">
        <v>4345</v>
      </c>
      <c r="N122" t="s">
        <v>2136</v>
      </c>
      <c r="O122">
        <v>3</v>
      </c>
      <c r="P122">
        <v>18.95</v>
      </c>
      <c r="Q122" t="s">
        <v>6744</v>
      </c>
      <c r="R122" t="s">
        <v>16</v>
      </c>
      <c r="S122" t="s">
        <v>16</v>
      </c>
      <c r="T122" t="s">
        <v>189</v>
      </c>
      <c r="U122" t="s">
        <v>9813</v>
      </c>
      <c r="V122" t="s">
        <v>6282</v>
      </c>
      <c r="W122" t="s">
        <v>8342</v>
      </c>
      <c r="X122" t="s">
        <v>4012</v>
      </c>
    </row>
    <row r="123" spans="4:24" x14ac:dyDescent="0.25">
      <c r="D123">
        <v>18</v>
      </c>
      <c r="E123" s="7">
        <v>44616</v>
      </c>
      <c r="F123" t="s">
        <v>378</v>
      </c>
      <c r="G123" t="s">
        <v>11</v>
      </c>
      <c r="H123">
        <v>1</v>
      </c>
      <c r="I123" t="s">
        <v>100</v>
      </c>
      <c r="J123" t="s">
        <v>104</v>
      </c>
      <c r="K123" t="s">
        <v>3497</v>
      </c>
      <c r="L123" t="s">
        <v>6282</v>
      </c>
      <c r="M123" t="s">
        <v>4345</v>
      </c>
      <c r="N123" t="s">
        <v>16</v>
      </c>
      <c r="O123">
        <v>1</v>
      </c>
      <c r="P123">
        <v>6.33</v>
      </c>
      <c r="Q123" t="s">
        <v>6745</v>
      </c>
      <c r="R123" t="s">
        <v>16</v>
      </c>
      <c r="S123" t="s">
        <v>16</v>
      </c>
      <c r="T123" t="s">
        <v>189</v>
      </c>
      <c r="U123" t="s">
        <v>9813</v>
      </c>
      <c r="V123" t="s">
        <v>6282</v>
      </c>
      <c r="W123" t="s">
        <v>8352</v>
      </c>
      <c r="X123" t="s">
        <v>1945</v>
      </c>
    </row>
    <row r="124" spans="4:24" x14ac:dyDescent="0.25">
      <c r="D124">
        <v>17</v>
      </c>
      <c r="E124" s="7">
        <v>44615</v>
      </c>
      <c r="F124" t="s">
        <v>4044</v>
      </c>
      <c r="G124" t="s">
        <v>106</v>
      </c>
      <c r="H124">
        <v>4.7</v>
      </c>
      <c r="I124" t="s">
        <v>100</v>
      </c>
      <c r="J124" t="s">
        <v>13</v>
      </c>
      <c r="K124" t="s">
        <v>93</v>
      </c>
      <c r="L124" t="s">
        <v>6282</v>
      </c>
      <c r="M124" t="s">
        <v>5514</v>
      </c>
      <c r="N124" t="s">
        <v>16</v>
      </c>
      <c r="O124">
        <v>4.7</v>
      </c>
      <c r="P124">
        <v>29.68</v>
      </c>
      <c r="Q124" t="s">
        <v>6744</v>
      </c>
      <c r="R124" t="s">
        <v>16</v>
      </c>
      <c r="S124" t="s">
        <v>16</v>
      </c>
      <c r="T124" t="s">
        <v>189</v>
      </c>
      <c r="U124" t="s">
        <v>9813</v>
      </c>
      <c r="V124" t="s">
        <v>6282</v>
      </c>
      <c r="W124" t="s">
        <v>8354</v>
      </c>
      <c r="X124" t="s">
        <v>4042</v>
      </c>
    </row>
    <row r="125" spans="4:24" x14ac:dyDescent="0.25">
      <c r="D125">
        <v>16</v>
      </c>
      <c r="E125" s="7">
        <v>44615</v>
      </c>
      <c r="F125" t="s">
        <v>7149</v>
      </c>
      <c r="G125" t="s">
        <v>84</v>
      </c>
      <c r="H125">
        <v>4</v>
      </c>
      <c r="I125" t="s">
        <v>100</v>
      </c>
      <c r="J125" t="s">
        <v>13</v>
      </c>
      <c r="K125" t="s">
        <v>565</v>
      </c>
      <c r="L125" t="s">
        <v>6282</v>
      </c>
      <c r="M125" t="s">
        <v>4345</v>
      </c>
      <c r="N125" t="s">
        <v>16</v>
      </c>
      <c r="O125">
        <v>4</v>
      </c>
      <c r="P125">
        <v>25.26</v>
      </c>
      <c r="Q125" t="s">
        <v>5653</v>
      </c>
      <c r="R125" t="s">
        <v>16</v>
      </c>
      <c r="S125" t="s">
        <v>16</v>
      </c>
      <c r="T125" t="s">
        <v>189</v>
      </c>
      <c r="U125" t="s">
        <v>9813</v>
      </c>
      <c r="V125" t="s">
        <v>6282</v>
      </c>
      <c r="W125" t="s">
        <v>8358</v>
      </c>
      <c r="X125" t="s">
        <v>4035</v>
      </c>
    </row>
    <row r="126" spans="4:24" x14ac:dyDescent="0.25">
      <c r="D126">
        <v>15</v>
      </c>
      <c r="E126" s="7">
        <v>44614</v>
      </c>
      <c r="F126" t="s">
        <v>7131</v>
      </c>
      <c r="G126" t="s">
        <v>2692</v>
      </c>
      <c r="H126">
        <v>3</v>
      </c>
      <c r="I126" t="s">
        <v>100</v>
      </c>
      <c r="J126" t="s">
        <v>104</v>
      </c>
      <c r="K126" t="s">
        <v>797</v>
      </c>
      <c r="L126" t="s">
        <v>6282</v>
      </c>
      <c r="M126" t="s">
        <v>4345</v>
      </c>
      <c r="N126" t="s">
        <v>2136</v>
      </c>
      <c r="O126">
        <v>3</v>
      </c>
      <c r="P126">
        <v>18.98</v>
      </c>
      <c r="Q126" t="s">
        <v>5653</v>
      </c>
      <c r="R126" t="s">
        <v>16</v>
      </c>
      <c r="S126" t="s">
        <v>16</v>
      </c>
      <c r="T126" t="s">
        <v>189</v>
      </c>
      <c r="U126" t="s">
        <v>9813</v>
      </c>
      <c r="V126" t="s">
        <v>6282</v>
      </c>
      <c r="W126" t="s">
        <v>8370</v>
      </c>
      <c r="X126" t="s">
        <v>4050</v>
      </c>
    </row>
    <row r="127" spans="4:24" x14ac:dyDescent="0.25">
      <c r="D127">
        <v>14</v>
      </c>
      <c r="E127" s="7">
        <v>44614</v>
      </c>
      <c r="F127" t="s">
        <v>7131</v>
      </c>
      <c r="G127" t="s">
        <v>2692</v>
      </c>
      <c r="H127">
        <v>6</v>
      </c>
      <c r="I127" t="s">
        <v>100</v>
      </c>
      <c r="J127" t="s">
        <v>13</v>
      </c>
      <c r="K127" t="s">
        <v>565</v>
      </c>
      <c r="L127" t="s">
        <v>6282</v>
      </c>
      <c r="M127" t="s">
        <v>4345</v>
      </c>
      <c r="N127" t="s">
        <v>2136</v>
      </c>
      <c r="O127">
        <v>6</v>
      </c>
      <c r="P127">
        <v>37.96</v>
      </c>
      <c r="Q127" t="s">
        <v>5653</v>
      </c>
      <c r="R127" t="s">
        <v>16</v>
      </c>
      <c r="S127" t="s">
        <v>16</v>
      </c>
      <c r="T127" t="s">
        <v>189</v>
      </c>
      <c r="U127" t="s">
        <v>9813</v>
      </c>
      <c r="V127" t="s">
        <v>6282</v>
      </c>
      <c r="W127" t="s">
        <v>8368</v>
      </c>
      <c r="X127" t="s">
        <v>4047</v>
      </c>
    </row>
    <row r="128" spans="4:24" x14ac:dyDescent="0.25">
      <c r="D128">
        <v>13</v>
      </c>
      <c r="E128" s="7">
        <v>44608</v>
      </c>
      <c r="F128" t="s">
        <v>4081</v>
      </c>
      <c r="G128" t="s">
        <v>4075</v>
      </c>
      <c r="H128">
        <v>4.5</v>
      </c>
      <c r="I128" t="s">
        <v>100</v>
      </c>
      <c r="J128" t="s">
        <v>104</v>
      </c>
      <c r="K128" t="s">
        <v>1046</v>
      </c>
      <c r="L128" t="s">
        <v>6282</v>
      </c>
      <c r="M128" t="s">
        <v>4345</v>
      </c>
      <c r="N128" t="s">
        <v>16</v>
      </c>
      <c r="O128">
        <v>4.5</v>
      </c>
      <c r="P128">
        <v>28.52</v>
      </c>
      <c r="Q128" t="s">
        <v>6745</v>
      </c>
      <c r="R128" t="s">
        <v>16</v>
      </c>
      <c r="S128" t="s">
        <v>16</v>
      </c>
      <c r="T128" t="s">
        <v>189</v>
      </c>
      <c r="U128" t="s">
        <v>9813</v>
      </c>
      <c r="V128" t="s">
        <v>6282</v>
      </c>
      <c r="W128" t="s">
        <v>8378</v>
      </c>
      <c r="X128" t="s">
        <v>4079</v>
      </c>
    </row>
    <row r="129" spans="4:24" x14ac:dyDescent="0.25">
      <c r="D129">
        <v>12</v>
      </c>
      <c r="E129" s="7">
        <v>44607</v>
      </c>
      <c r="F129" t="s">
        <v>7150</v>
      </c>
      <c r="G129" t="s">
        <v>2692</v>
      </c>
      <c r="H129">
        <v>10</v>
      </c>
      <c r="I129" t="s">
        <v>4082</v>
      </c>
      <c r="J129" t="s">
        <v>1987</v>
      </c>
      <c r="K129" t="s">
        <v>4083</v>
      </c>
      <c r="L129" t="s">
        <v>6236</v>
      </c>
      <c r="M129" t="s">
        <v>4345</v>
      </c>
      <c r="N129" t="s">
        <v>2214</v>
      </c>
      <c r="O129">
        <v>1.24</v>
      </c>
      <c r="P129">
        <v>7.89</v>
      </c>
      <c r="Q129" t="s">
        <v>5653</v>
      </c>
      <c r="R129" t="s">
        <v>16</v>
      </c>
      <c r="S129" t="s">
        <v>16</v>
      </c>
      <c r="T129" t="s">
        <v>189</v>
      </c>
      <c r="U129" t="s">
        <v>9826</v>
      </c>
      <c r="V129" t="s">
        <v>6236</v>
      </c>
      <c r="W129" t="s">
        <v>8387</v>
      </c>
      <c r="X129" t="s">
        <v>4084</v>
      </c>
    </row>
    <row r="130" spans="4:24" x14ac:dyDescent="0.25">
      <c r="D130">
        <v>11</v>
      </c>
      <c r="E130" s="7">
        <v>44602</v>
      </c>
      <c r="F130" t="s">
        <v>4638</v>
      </c>
      <c r="G130" t="s">
        <v>512</v>
      </c>
      <c r="H130">
        <v>20</v>
      </c>
      <c r="I130" t="s">
        <v>513</v>
      </c>
      <c r="J130" t="s">
        <v>137</v>
      </c>
      <c r="K130" t="s">
        <v>514</v>
      </c>
      <c r="L130" t="s">
        <v>6282</v>
      </c>
      <c r="M130" t="s">
        <v>4345</v>
      </c>
      <c r="N130" t="s">
        <v>1925</v>
      </c>
      <c r="O130">
        <v>2.56</v>
      </c>
      <c r="P130">
        <v>16.3</v>
      </c>
      <c r="Q130" t="s">
        <v>5653</v>
      </c>
      <c r="R130" t="s">
        <v>16</v>
      </c>
      <c r="S130" t="s">
        <v>16</v>
      </c>
      <c r="T130" t="s">
        <v>189</v>
      </c>
      <c r="U130" t="s">
        <v>9820</v>
      </c>
      <c r="V130" t="s">
        <v>6282</v>
      </c>
      <c r="W130" t="s">
        <v>8389</v>
      </c>
      <c r="X130" t="s">
        <v>510</v>
      </c>
    </row>
    <row r="131" spans="4:24" x14ac:dyDescent="0.25">
      <c r="D131">
        <v>10</v>
      </c>
      <c r="E131" s="7">
        <v>44601</v>
      </c>
      <c r="F131" t="s">
        <v>7152</v>
      </c>
      <c r="G131" t="s">
        <v>4090</v>
      </c>
      <c r="H131">
        <v>3</v>
      </c>
      <c r="I131" t="s">
        <v>100</v>
      </c>
      <c r="J131" t="s">
        <v>13</v>
      </c>
      <c r="K131" t="s">
        <v>991</v>
      </c>
      <c r="L131" t="s">
        <v>6282</v>
      </c>
      <c r="M131" t="s">
        <v>4345</v>
      </c>
      <c r="N131" t="s">
        <v>2136</v>
      </c>
      <c r="O131">
        <v>3</v>
      </c>
      <c r="P131">
        <v>19.09</v>
      </c>
      <c r="Q131" t="s">
        <v>5653</v>
      </c>
      <c r="R131" t="s">
        <v>16</v>
      </c>
      <c r="S131" t="s">
        <v>16</v>
      </c>
      <c r="T131" t="s">
        <v>189</v>
      </c>
      <c r="U131" t="s">
        <v>9813</v>
      </c>
      <c r="V131" t="s">
        <v>6282</v>
      </c>
      <c r="W131" t="s">
        <v>8402</v>
      </c>
      <c r="X131" t="s">
        <v>4094</v>
      </c>
    </row>
    <row r="132" spans="4:24" x14ac:dyDescent="0.25">
      <c r="D132">
        <v>9</v>
      </c>
      <c r="E132" s="7">
        <v>44601</v>
      </c>
      <c r="F132" t="s">
        <v>7151</v>
      </c>
      <c r="G132" t="s">
        <v>4090</v>
      </c>
      <c r="H132">
        <v>3</v>
      </c>
      <c r="I132" t="s">
        <v>100</v>
      </c>
      <c r="J132" t="s">
        <v>137</v>
      </c>
      <c r="K132" t="s">
        <v>779</v>
      </c>
      <c r="L132" t="s">
        <v>6282</v>
      </c>
      <c r="M132" t="s">
        <v>4345</v>
      </c>
      <c r="N132" t="s">
        <v>2136</v>
      </c>
      <c r="O132">
        <v>3</v>
      </c>
      <c r="P132">
        <v>19.09</v>
      </c>
      <c r="Q132" t="s">
        <v>5653</v>
      </c>
      <c r="R132" t="s">
        <v>16</v>
      </c>
      <c r="S132" t="s">
        <v>16</v>
      </c>
      <c r="T132" t="s">
        <v>189</v>
      </c>
      <c r="U132" t="s">
        <v>9813</v>
      </c>
      <c r="V132" t="s">
        <v>6282</v>
      </c>
      <c r="W132" t="s">
        <v>8404</v>
      </c>
      <c r="X132" t="s">
        <v>4092</v>
      </c>
    </row>
    <row r="133" spans="4:24" x14ac:dyDescent="0.25">
      <c r="D133">
        <v>8</v>
      </c>
      <c r="E133" s="7">
        <v>44588</v>
      </c>
      <c r="F133" t="s">
        <v>5478</v>
      </c>
      <c r="G133" t="s">
        <v>4099</v>
      </c>
      <c r="H133">
        <v>2</v>
      </c>
      <c r="I133" t="s">
        <v>100</v>
      </c>
      <c r="J133" t="s">
        <v>1988</v>
      </c>
      <c r="K133" t="s">
        <v>506</v>
      </c>
      <c r="L133" t="s">
        <v>6282</v>
      </c>
      <c r="M133" t="s">
        <v>4345</v>
      </c>
      <c r="N133" t="s">
        <v>16</v>
      </c>
      <c r="O133">
        <v>2</v>
      </c>
      <c r="P133">
        <v>12.96</v>
      </c>
      <c r="Q133" t="s">
        <v>1937</v>
      </c>
      <c r="R133" t="s">
        <v>16</v>
      </c>
      <c r="S133" t="s">
        <v>16</v>
      </c>
      <c r="T133" t="s">
        <v>189</v>
      </c>
      <c r="U133" t="s">
        <v>9813</v>
      </c>
      <c r="V133" t="s">
        <v>6282</v>
      </c>
      <c r="W133" t="s">
        <v>5622</v>
      </c>
      <c r="X133" t="s">
        <v>4102</v>
      </c>
    </row>
    <row r="134" spans="4:24" x14ac:dyDescent="0.25">
      <c r="D134">
        <v>7</v>
      </c>
      <c r="E134" s="7">
        <v>44581</v>
      </c>
      <c r="F134" t="s">
        <v>4148</v>
      </c>
      <c r="G134" t="s">
        <v>127</v>
      </c>
      <c r="H134">
        <v>4</v>
      </c>
      <c r="I134" t="s">
        <v>100</v>
      </c>
      <c r="J134" t="s">
        <v>13</v>
      </c>
      <c r="K134" t="s">
        <v>638</v>
      </c>
      <c r="L134" t="s">
        <v>6282</v>
      </c>
      <c r="M134" t="s">
        <v>4345</v>
      </c>
      <c r="N134" t="s">
        <v>16</v>
      </c>
      <c r="O134">
        <v>4</v>
      </c>
      <c r="P134">
        <v>25.36</v>
      </c>
      <c r="Q134" t="s">
        <v>1937</v>
      </c>
      <c r="R134" t="s">
        <v>16</v>
      </c>
      <c r="S134" t="s">
        <v>16</v>
      </c>
      <c r="T134" t="s">
        <v>189</v>
      </c>
      <c r="U134" t="s">
        <v>9813</v>
      </c>
      <c r="V134" t="s">
        <v>6282</v>
      </c>
      <c r="W134" t="s">
        <v>8426</v>
      </c>
      <c r="X134" t="s">
        <v>4145</v>
      </c>
    </row>
    <row r="135" spans="4:24" x14ac:dyDescent="0.25">
      <c r="D135">
        <v>6</v>
      </c>
      <c r="E135" s="7">
        <v>44580</v>
      </c>
      <c r="F135" t="s">
        <v>544</v>
      </c>
      <c r="G135" t="s">
        <v>106</v>
      </c>
      <c r="H135">
        <v>2</v>
      </c>
      <c r="I135" t="s">
        <v>100</v>
      </c>
      <c r="J135" t="s">
        <v>13</v>
      </c>
      <c r="K135" t="s">
        <v>545</v>
      </c>
      <c r="L135" t="s">
        <v>6285</v>
      </c>
      <c r="M135" t="s">
        <v>4345</v>
      </c>
      <c r="N135" t="s">
        <v>1925</v>
      </c>
      <c r="O135">
        <v>2</v>
      </c>
      <c r="P135">
        <v>12.69</v>
      </c>
      <c r="Q135" t="s">
        <v>6744</v>
      </c>
      <c r="R135" t="s">
        <v>16</v>
      </c>
      <c r="S135" t="s">
        <v>16</v>
      </c>
      <c r="T135" t="s">
        <v>189</v>
      </c>
      <c r="U135" t="s">
        <v>9813</v>
      </c>
      <c r="V135" t="s">
        <v>1048</v>
      </c>
      <c r="W135" t="s">
        <v>8441</v>
      </c>
      <c r="X135" t="s">
        <v>543</v>
      </c>
    </row>
    <row r="136" spans="4:24" x14ac:dyDescent="0.25">
      <c r="D136">
        <v>5</v>
      </c>
      <c r="E136" s="7">
        <v>44580</v>
      </c>
      <c r="F136" t="s">
        <v>537</v>
      </c>
      <c r="G136" t="s">
        <v>256</v>
      </c>
      <c r="H136">
        <v>4</v>
      </c>
      <c r="I136" t="s">
        <v>100</v>
      </c>
      <c r="J136" t="s">
        <v>13</v>
      </c>
      <c r="K136" t="s">
        <v>538</v>
      </c>
      <c r="L136" t="s">
        <v>6282</v>
      </c>
      <c r="M136" t="s">
        <v>4345</v>
      </c>
      <c r="N136" t="s">
        <v>1925</v>
      </c>
      <c r="O136">
        <v>4</v>
      </c>
      <c r="P136">
        <v>25.28</v>
      </c>
      <c r="Q136" t="s">
        <v>6744</v>
      </c>
      <c r="R136" t="s">
        <v>16</v>
      </c>
      <c r="S136" t="s">
        <v>16</v>
      </c>
      <c r="T136" t="s">
        <v>189</v>
      </c>
      <c r="U136" t="s">
        <v>9813</v>
      </c>
      <c r="V136" t="s">
        <v>6282</v>
      </c>
      <c r="W136" t="s">
        <v>8445</v>
      </c>
      <c r="X136" t="s">
        <v>536</v>
      </c>
    </row>
    <row r="137" spans="4:24" x14ac:dyDescent="0.25">
      <c r="D137">
        <v>4</v>
      </c>
      <c r="E137" s="7">
        <v>44580</v>
      </c>
      <c r="F137" t="s">
        <v>5479</v>
      </c>
      <c r="G137" t="s">
        <v>531</v>
      </c>
      <c r="H137">
        <v>1.5</v>
      </c>
      <c r="I137" t="s">
        <v>100</v>
      </c>
      <c r="J137" t="s">
        <v>104</v>
      </c>
      <c r="K137" t="s">
        <v>110</v>
      </c>
      <c r="L137" t="s">
        <v>6283</v>
      </c>
      <c r="M137" t="s">
        <v>4345</v>
      </c>
      <c r="N137" t="s">
        <v>1925</v>
      </c>
      <c r="O137">
        <v>1.5</v>
      </c>
      <c r="P137">
        <v>9.64</v>
      </c>
      <c r="Q137" t="s">
        <v>6745</v>
      </c>
      <c r="R137" t="s">
        <v>16</v>
      </c>
      <c r="S137" t="s">
        <v>16</v>
      </c>
      <c r="T137" t="s">
        <v>189</v>
      </c>
      <c r="U137" t="s">
        <v>9813</v>
      </c>
      <c r="V137" t="s">
        <v>6283</v>
      </c>
      <c r="W137" t="s">
        <v>5543</v>
      </c>
      <c r="X137" t="s">
        <v>529</v>
      </c>
    </row>
    <row r="138" spans="4:24" x14ac:dyDescent="0.25">
      <c r="D138">
        <v>3</v>
      </c>
      <c r="E138" s="7">
        <v>44572</v>
      </c>
      <c r="F138" t="s">
        <v>142</v>
      </c>
      <c r="G138" t="s">
        <v>108</v>
      </c>
      <c r="H138">
        <v>4.9000000000000004</v>
      </c>
      <c r="I138" t="s">
        <v>100</v>
      </c>
      <c r="J138" t="s">
        <v>104</v>
      </c>
      <c r="K138" t="s">
        <v>560</v>
      </c>
      <c r="L138" t="s">
        <v>6872</v>
      </c>
      <c r="M138" t="s">
        <v>4345</v>
      </c>
      <c r="N138" t="s">
        <v>2136</v>
      </c>
      <c r="O138">
        <v>4.9000000000000004</v>
      </c>
      <c r="P138">
        <v>31.23</v>
      </c>
      <c r="Q138" t="s">
        <v>6744</v>
      </c>
      <c r="R138" t="s">
        <v>16</v>
      </c>
      <c r="S138" t="s">
        <v>16</v>
      </c>
      <c r="T138" t="s">
        <v>189</v>
      </c>
      <c r="U138" t="s">
        <v>9813</v>
      </c>
      <c r="V138" t="s">
        <v>1048</v>
      </c>
      <c r="W138" t="s">
        <v>8494</v>
      </c>
      <c r="X138" t="s">
        <v>4215</v>
      </c>
    </row>
    <row r="139" spans="4:24" x14ac:dyDescent="0.25">
      <c r="D139">
        <v>2</v>
      </c>
      <c r="E139" s="7">
        <v>44572</v>
      </c>
      <c r="F139" t="s">
        <v>4213</v>
      </c>
      <c r="G139" t="s">
        <v>1963</v>
      </c>
      <c r="H139">
        <v>5</v>
      </c>
      <c r="I139" t="s">
        <v>100</v>
      </c>
      <c r="J139" t="s">
        <v>13</v>
      </c>
      <c r="K139" t="s">
        <v>991</v>
      </c>
      <c r="L139" t="s">
        <v>6282</v>
      </c>
      <c r="M139" t="s">
        <v>4345</v>
      </c>
      <c r="N139" t="s">
        <v>16</v>
      </c>
      <c r="O139">
        <v>5</v>
      </c>
      <c r="P139">
        <v>31.87</v>
      </c>
      <c r="Q139" t="s">
        <v>6745</v>
      </c>
      <c r="R139" t="s">
        <v>16</v>
      </c>
      <c r="S139" t="s">
        <v>16</v>
      </c>
      <c r="T139" t="s">
        <v>189</v>
      </c>
      <c r="U139" t="s">
        <v>9813</v>
      </c>
      <c r="V139" t="s">
        <v>6282</v>
      </c>
      <c r="W139" t="s">
        <v>8497</v>
      </c>
      <c r="X139" t="s">
        <v>4211</v>
      </c>
    </row>
    <row r="140" spans="4:24" x14ac:dyDescent="0.25">
      <c r="D140">
        <v>1</v>
      </c>
      <c r="E140" s="7">
        <v>44572</v>
      </c>
      <c r="F140" t="s">
        <v>7153</v>
      </c>
      <c r="G140" t="s">
        <v>2692</v>
      </c>
      <c r="H140">
        <v>3</v>
      </c>
      <c r="I140" t="s">
        <v>100</v>
      </c>
      <c r="J140" t="s">
        <v>104</v>
      </c>
      <c r="K140" t="s">
        <v>565</v>
      </c>
      <c r="L140" t="s">
        <v>6282</v>
      </c>
      <c r="M140" t="s">
        <v>4345</v>
      </c>
      <c r="N140" t="s">
        <v>2136</v>
      </c>
      <c r="O140">
        <v>3</v>
      </c>
      <c r="P140">
        <v>19.12</v>
      </c>
      <c r="Q140" t="s">
        <v>5653</v>
      </c>
      <c r="R140" t="s">
        <v>16</v>
      </c>
      <c r="S140" t="s">
        <v>16</v>
      </c>
      <c r="T140" t="s">
        <v>189</v>
      </c>
      <c r="U140" t="s">
        <v>9813</v>
      </c>
      <c r="V140" t="s">
        <v>6282</v>
      </c>
      <c r="W140" t="s">
        <v>8500</v>
      </c>
      <c r="X140" t="s">
        <v>4209</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4A2BFC4B-32A9-4137-A349-986CFFD40577}">
  <ds:schemaRefs>
    <ds:schemaRef ds:uri="http://gemini/pivotcustomization/ErrorCache"/>
  </ds:schemaRefs>
</ds:datastoreItem>
</file>

<file path=customXml/itemProps2.xml><?xml version="1.0" encoding="utf-8"?>
<ds:datastoreItem xmlns:ds="http://schemas.openxmlformats.org/officeDocument/2006/customXml" ds:itemID="{4D8140FF-4D4E-45B4-ADCF-DDD302A27AF6}">
  <ds:schemaRefs>
    <ds:schemaRef ds:uri="http://gemini/pivotcustomization/SandboxNonEmpty"/>
  </ds:schemaRefs>
</ds:datastoreItem>
</file>

<file path=customXml/itemProps3.xml><?xml version="1.0" encoding="utf-8"?>
<ds:datastoreItem xmlns:ds="http://schemas.openxmlformats.org/officeDocument/2006/customXml" ds:itemID="{B38929E7-4295-4C1F-8ACF-614CD5741016}">
  <ds:schemaRefs>
    <ds:schemaRef ds:uri="http://gemini/pivotcustomization/PowerPivotVersion"/>
  </ds:schemaRefs>
</ds:datastoreItem>
</file>

<file path=customXml/itemProps4.xml><?xml version="1.0" encoding="utf-8"?>
<ds:datastoreItem xmlns:ds="http://schemas.openxmlformats.org/officeDocument/2006/customXml" ds:itemID="{571A7CC3-AFA4-4DE9-BE01-B93CC953A5F2}">
  <ds:schemaRefs>
    <ds:schemaRef ds:uri="http://gemini/pivotcustomization/RelationshipAutoDetectionEnabled"/>
  </ds:schemaRefs>
</ds:datastoreItem>
</file>

<file path=customXml/itemProps5.xml><?xml version="1.0" encoding="utf-8"?>
<ds:datastoreItem xmlns:ds="http://schemas.openxmlformats.org/officeDocument/2006/customXml" ds:itemID="{9A1985AD-3ED6-4536-83CA-650EA979B79D}">
  <ds:schemaRefs>
    <ds:schemaRef ds:uri="http://gemini/pivotcustomization/IsSandboxEmbedded"/>
  </ds:schemaRefs>
</ds:datastoreItem>
</file>

<file path=customXml/itemProps6.xml><?xml version="1.0" encoding="utf-8"?>
<ds:datastoreItem xmlns:ds="http://schemas.openxmlformats.org/officeDocument/2006/customXml" ds:itemID="{0DD258E9-B826-4085-AC57-1BF23AD8A7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vt:i4>
      </vt:variant>
    </vt:vector>
  </HeadingPairs>
  <TitlesOfParts>
    <vt:vector size="27" baseType="lpstr">
      <vt:lpstr>SUMMARY</vt:lpstr>
      <vt:lpstr>DEAL DIRECTORY</vt:lpstr>
      <vt:lpstr>Monitor</vt:lpstr>
      <vt:lpstr>ESG</vt:lpstr>
      <vt:lpstr>RECENT All</vt:lpstr>
      <vt:lpstr>IG LGFV Non-CNH</vt:lpstr>
      <vt:lpstr>IGlgfv_load</vt:lpstr>
      <vt:lpstr>FI_load</vt:lpstr>
      <vt:lpstr>FI</vt:lpstr>
      <vt:lpstr>DimSum_load</vt:lpstr>
      <vt:lpstr>SBLC</vt:lpstr>
      <vt:lpstr>SBLC load</vt:lpstr>
      <vt:lpstr>SBLCLEAG</vt:lpstr>
      <vt:lpstr>DimSum</vt:lpstr>
      <vt:lpstr>RSP Index</vt:lpstr>
      <vt:lpstr>LoadRSP</vt:lpstr>
      <vt:lpstr>FTZ NEW ISSUE</vt:lpstr>
      <vt:lpstr>DM</vt:lpstr>
      <vt:lpstr>FTZ_load</vt:lpstr>
      <vt:lpstr>load</vt:lpstr>
      <vt:lpstr>EXE SUM</vt:lpstr>
      <vt:lpstr>ESG_load</vt:lpstr>
      <vt:lpstr>amt</vt:lpstr>
      <vt:lpstr>GPS</vt:lpstr>
      <vt:lpstr>'FTZ NEW ISSUE'!highlight</vt:lpstr>
      <vt:lpstr>'RSP Index'!Print_Area</vt:lpstr>
      <vt:lpstr>'RSP Index'!Print_Titles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 T</cp:lastModifiedBy>
  <dcterms:created xsi:type="dcterms:W3CDTF">2022-08-25T13:58:27Z</dcterms:created>
  <dcterms:modified xsi:type="dcterms:W3CDTF">2023-10-24T17:41:09Z</dcterms:modified>
</cp:coreProperties>
</file>